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4.xml" ContentType="application/vnd.openxmlformats-officedocument.themeOverride+xml"/>
  <Override PartName="/xl/charts/chart15.xml" ContentType="application/vnd.openxmlformats-officedocument.drawingml.chart+xml"/>
  <Override PartName="/xl/theme/themeOverride5.xml" ContentType="application/vnd.openxmlformats-officedocument.themeOverride+xml"/>
  <Override PartName="/xl/charts/chart16.xml" ContentType="application/vnd.openxmlformats-officedocument.drawingml.chart+xml"/>
  <Override PartName="/xl/theme/themeOverride6.xml" ContentType="application/vnd.openxmlformats-officedocument.themeOverride+xml"/>
  <Override PartName="/xl/charts/chart17.xml" ContentType="application/vnd.openxmlformats-officedocument.drawingml.chart+xml"/>
  <Override PartName="/xl/theme/themeOverride7.xml" ContentType="application/vnd.openxmlformats-officedocument.themeOverride+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0.xml" ContentType="application/vnd.openxmlformats-officedocument.spreadsheetml.pivotTable+xml"/>
  <Override PartName="/xl/drawings/drawing3.xml" ContentType="application/vnd.openxmlformats-officedocument.drawing+xml"/>
  <Override PartName="/xl/charts/chart20.xml" ContentType="application/vnd.openxmlformats-officedocument.drawingml.chart+xml"/>
  <Override PartName="/xl/theme/themeOverride8.xml" ContentType="application/vnd.openxmlformats-officedocument.themeOverride+xml"/>
  <Override PartName="/xl/charts/chart21.xml" ContentType="application/vnd.openxmlformats-officedocument.drawingml.chart+xml"/>
  <Override PartName="/xl/theme/themeOverride9.xml" ContentType="application/vnd.openxmlformats-officedocument.themeOverride+xml"/>
  <Override PartName="/xl/charts/chart22.xml" ContentType="application/vnd.openxmlformats-officedocument.drawingml.chart+xml"/>
  <Override PartName="/xl/theme/themeOverride10.xml" ContentType="application/vnd.openxmlformats-officedocument.themeOverride+xml"/>
  <Override PartName="/xl/charts/chart23.xml" ContentType="application/vnd.openxmlformats-officedocument.drawingml.chart+xml"/>
  <Override PartName="/xl/theme/themeOverride11.xml" ContentType="application/vnd.openxmlformats-officedocument.themeOverride+xml"/>
  <Override PartName="/xl/pivotTables/pivotTable11.xml" ContentType="application/vnd.openxmlformats-officedocument.spreadsheetml.pivotTable+xml"/>
  <Override PartName="/xl/drawings/drawing4.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theme/themeOverride12.xml" ContentType="application/vnd.openxmlformats-officedocument.themeOverride+xml"/>
  <Override PartName="/xl/charts/chart26.xml" ContentType="application/vnd.openxmlformats-officedocument.drawingml.chart+xml"/>
  <Override PartName="/xl/theme/themeOverride13.xml" ContentType="application/vnd.openxmlformats-officedocument.themeOverride+xml"/>
  <Override PartName="/xl/charts/chart27.xml" ContentType="application/vnd.openxmlformats-officedocument.drawingml.chart+xml"/>
  <Override PartName="/xl/theme/themeOverride14.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5.xml" ContentType="application/vnd.openxmlformats-officedocument.drawing+xml"/>
  <Override PartName="/xl/charts/chart32.xml" ContentType="application/vnd.openxmlformats-officedocument.drawingml.chart+xml"/>
  <Override PartName="/xl/theme/themeOverride15.xml" ContentType="application/vnd.openxmlformats-officedocument.themeOverrid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6.xml" ContentType="application/vnd.openxmlformats-officedocument.drawing+xml"/>
  <Override PartName="/xl/charts/chart36.xml" ContentType="application/vnd.openxmlformats-officedocument.drawingml.chart+xml"/>
  <Override PartName="/xl/theme/themeOverride16.xml" ContentType="application/vnd.openxmlformats-officedocument.themeOverride+xml"/>
  <Override PartName="/xl/charts/chart37.xml" ContentType="application/vnd.openxmlformats-officedocument.drawingml.chart+xml"/>
  <Override PartName="/xl/theme/themeOverride17.xml" ContentType="application/vnd.openxmlformats-officedocument.themeOverride+xml"/>
  <Override PartName="/xl/charts/chart38.xml" ContentType="application/vnd.openxmlformats-officedocument.drawingml.chart+xml"/>
  <Override PartName="/xl/theme/themeOverride18.xml" ContentType="application/vnd.openxmlformats-officedocument.themeOverride+xml"/>
  <Override PartName="/xl/comments3.xml" ContentType="application/vnd.openxmlformats-officedocument.spreadsheetml.comments+xml"/>
  <Override PartName="/xl/drawings/drawing7.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always" defaultThemeVersion="164011"/>
  <mc:AlternateContent xmlns:mc="http://schemas.openxmlformats.org/markup-compatibility/2006">
    <mc:Choice Requires="x15">
      <x15ac:absPath xmlns:x15ac="http://schemas.microsoft.com/office/spreadsheetml/2010/11/ac" url="E:\Disco_E\2_SIMA\TELETRABALHO\DPG\Demandas ESP\"/>
    </mc:Choice>
  </mc:AlternateContent>
  <bookViews>
    <workbookView xWindow="0" yWindow="0" windowWidth="28800" windowHeight="11700" tabRatio="813"/>
  </bookViews>
  <sheets>
    <sheet name="Municipio" sheetId="1" r:id="rId1"/>
    <sheet name="UGRHI" sheetId="27" r:id="rId2"/>
    <sheet name="Socioecon." sheetId="5" state="hidden" r:id="rId3"/>
    <sheet name="Dem. e Disponib." sheetId="25" state="hidden" r:id="rId4"/>
    <sheet name="Ab. Públ." sheetId="7" state="hidden" r:id="rId5"/>
    <sheet name="RSU e Dren" sheetId="10" state="hidden" r:id="rId6"/>
    <sheet name="Qualid. e pol. amb." sheetId="12" state="hidden" r:id="rId7"/>
    <sheet name="Esgot." sheetId="9" state="hidden" r:id="rId8"/>
    <sheet name="QS disp" sheetId="32" state="hidden" r:id="rId9"/>
    <sheet name="QS saneam" sheetId="33" state="hidden" r:id="rId10"/>
    <sheet name="QS quali" sheetId="34" state="hidden" r:id="rId11"/>
    <sheet name="QS gestão" sheetId="35" state="hidden" r:id="rId12"/>
    <sheet name="Base Mun" sheetId="29" state="hidden" r:id="rId13"/>
    <sheet name="parametros" sheetId="15" r:id="rId14"/>
    <sheet name="Base UGRHI" sheetId="31" state="hidden" r:id="rId15"/>
  </sheets>
  <definedNames>
    <definedName name="_xlnm._FilterDatabase" localSheetId="4" hidden="1">'Ab. Públ.'!$C$4:$C$10</definedName>
    <definedName name="_xlnm._FilterDatabase" localSheetId="3" hidden="1">'Dem. e Disponib.'!$C$67:$C$73</definedName>
    <definedName name="_xlnm._FilterDatabase" localSheetId="7" hidden="1">Esgot.!$C$5:$C$11</definedName>
    <definedName name="_xlnm._FilterDatabase" localSheetId="13" hidden="1">parametros!$A$1:$D$50</definedName>
    <definedName name="_xlnm._FilterDatabase" localSheetId="6" hidden="1">'Qualid. e pol. amb.'!$C$43:$C$49</definedName>
    <definedName name="_xlnm._FilterDatabase" localSheetId="5" hidden="1">'RSU e Dren'!$C$23:$C$29</definedName>
    <definedName name="_xlnm._FilterDatabase" localSheetId="2" hidden="1">Socioecon.!$C$23:$C$27</definedName>
    <definedName name="_xlcn.LinkedTable_Tabela11" hidden="1">Tabela_BI[]</definedName>
    <definedName name="_xlcn.LinkedTable_Tabela21" hidden="1">Tabela2</definedName>
  </definedNames>
  <calcPr calcId="162913"/>
  <pivotCaches>
    <pivotCache cacheId="2" r:id="rId16"/>
    <pivotCache cacheId="3" r:id="rId1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ela2" name="d_UGRHI" connection="LinkedTable_Tabela2"/>
          <x15:modelTable id="Tabela1" name="XPTO" connection="LinkedTable_Tabela1"/>
        </x15:modelTables>
        <x15:modelRelationships>
          <x15:modelRelationship fromTable="XPTO" fromColumn="UGRHI" toTable="d_UGRHI" toColumn="ugrhi_co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 i="33" l="1"/>
  <c r="F4" i="33"/>
  <c r="G31" i="10"/>
  <c r="H31" i="10"/>
  <c r="I31" i="10"/>
  <c r="F174" i="27"/>
  <c r="F170" i="27"/>
  <c r="F162" i="27"/>
  <c r="F160" i="27"/>
  <c r="F168" i="27"/>
  <c r="F167" i="27"/>
  <c r="F166" i="27"/>
  <c r="F169" i="27"/>
  <c r="F157" i="27"/>
  <c r="F176" i="27"/>
  <c r="F161" i="27"/>
  <c r="F173" i="27"/>
  <c r="F159" i="27"/>
  <c r="F164" i="27"/>
  <c r="F172" i="27"/>
  <c r="F158" i="27"/>
  <c r="F43" i="9"/>
  <c r="G43" i="9"/>
  <c r="H43" i="9"/>
  <c r="W13" i="9"/>
  <c r="X13" i="9"/>
  <c r="Y13" i="9"/>
  <c r="Z13" i="9"/>
  <c r="F13" i="9"/>
  <c r="G13" i="9"/>
  <c r="R75" i="25"/>
  <c r="L75" i="25"/>
  <c r="F75" i="25"/>
  <c r="R173" i="27"/>
  <c r="N173" i="27" s="1"/>
  <c r="R174" i="27"/>
  <c r="N174" i="27" s="1"/>
  <c r="R175" i="27"/>
  <c r="N175" i="27" s="1"/>
  <c r="R176" i="27"/>
  <c r="N176" i="27" s="1"/>
  <c r="R159" i="27"/>
  <c r="N159" i="27" s="1"/>
  <c r="R167" i="27"/>
  <c r="N167" i="27" s="1"/>
  <c r="R177" i="27"/>
  <c r="N177" i="27" s="1"/>
  <c r="L165" i="27"/>
  <c r="L160" i="27"/>
  <c r="L168" i="27"/>
  <c r="L169" i="27"/>
  <c r="L159" i="27"/>
  <c r="L170" i="27"/>
  <c r="L176" i="27"/>
  <c r="L173" i="27"/>
  <c r="L158" i="27"/>
  <c r="L162" i="27"/>
  <c r="L167" i="27"/>
  <c r="L174" i="27"/>
  <c r="L172" i="27"/>
  <c r="L177" i="27"/>
  <c r="L164" i="27"/>
  <c r="L157" i="27"/>
  <c r="J177" i="27"/>
  <c r="I172" i="27"/>
  <c r="I170" i="27"/>
  <c r="I177" i="27"/>
  <c r="I160" i="27"/>
  <c r="I158" i="27"/>
  <c r="I176" i="27"/>
  <c r="I168" i="27"/>
  <c r="I169" i="27"/>
  <c r="I175" i="27"/>
  <c r="H164" i="27"/>
  <c r="H176" i="27"/>
  <c r="H170" i="27"/>
  <c r="H174" i="27"/>
  <c r="H161" i="27"/>
  <c r="H159" i="27"/>
  <c r="H177" i="27"/>
  <c r="H166" i="27"/>
  <c r="H156" i="27"/>
  <c r="G168" i="27"/>
  <c r="G170" i="27"/>
  <c r="G160" i="27"/>
  <c r="G173" i="27"/>
  <c r="G157" i="27"/>
  <c r="G169" i="27"/>
  <c r="C165" i="27"/>
  <c r="C175" i="27"/>
  <c r="C164" i="27"/>
  <c r="C163" i="27"/>
  <c r="C172" i="27"/>
  <c r="C171" i="27"/>
  <c r="E175" i="27"/>
  <c r="E173" i="27"/>
  <c r="E169" i="27"/>
  <c r="E166" i="27"/>
  <c r="E174" i="27"/>
  <c r="E176" i="27"/>
  <c r="E158" i="27"/>
  <c r="D163" i="27"/>
  <c r="D171" i="27"/>
  <c r="D162" i="27"/>
  <c r="D51" i="12"/>
  <c r="W31" i="10"/>
  <c r="X31" i="10"/>
  <c r="P31" i="10"/>
  <c r="Q31" i="10"/>
  <c r="AC55" i="10"/>
  <c r="M55" i="10"/>
  <c r="G30" i="10"/>
  <c r="H30" i="10"/>
  <c r="I30" i="10"/>
  <c r="W12" i="9"/>
  <c r="X12" i="9"/>
  <c r="Y12" i="9"/>
  <c r="Z12" i="9"/>
  <c r="O12" i="9"/>
  <c r="P12" i="9"/>
  <c r="Q12" i="9"/>
  <c r="D21" i="5"/>
  <c r="D50" i="5" s="1"/>
  <c r="C54" i="5"/>
  <c r="C55" i="5"/>
  <c r="C56" i="5"/>
  <c r="C57" i="5"/>
  <c r="C53" i="5"/>
  <c r="D177" i="27"/>
  <c r="E177" i="27"/>
  <c r="F177" i="27"/>
  <c r="K177" i="27"/>
  <c r="Q177" i="27"/>
  <c r="C176" i="27"/>
  <c r="F175" i="27"/>
  <c r="J173" i="27"/>
  <c r="J174" i="27"/>
  <c r="J175" i="27"/>
  <c r="J176" i="27"/>
  <c r="K173" i="27"/>
  <c r="K174" i="27"/>
  <c r="K175" i="27"/>
  <c r="K176" i="27"/>
  <c r="L175" i="27"/>
  <c r="Q173" i="27"/>
  <c r="M173" i="27" s="1"/>
  <c r="Q174" i="27"/>
  <c r="M174" i="27" s="1"/>
  <c r="Q175" i="27"/>
  <c r="M175" i="27" s="1"/>
  <c r="Q176" i="27"/>
  <c r="M176" i="27" s="1"/>
  <c r="C158" i="27"/>
  <c r="C162" i="27"/>
  <c r="C166" i="27"/>
  <c r="C170" i="27"/>
  <c r="D158" i="27"/>
  <c r="D161" i="27"/>
  <c r="D169" i="27"/>
  <c r="D170" i="27"/>
  <c r="E159" i="27"/>
  <c r="E161" i="27"/>
  <c r="E165" i="27"/>
  <c r="E167" i="27"/>
  <c r="E170" i="27"/>
  <c r="E171" i="27"/>
  <c r="F163" i="27"/>
  <c r="F165" i="27"/>
  <c r="F171" i="27"/>
  <c r="G158" i="27"/>
  <c r="G161" i="27"/>
  <c r="H158" i="27"/>
  <c r="H167" i="27"/>
  <c r="I161" i="27"/>
  <c r="J158" i="27"/>
  <c r="J159" i="27"/>
  <c r="J160" i="27"/>
  <c r="J161" i="27"/>
  <c r="J162" i="27"/>
  <c r="J163" i="27"/>
  <c r="J164" i="27"/>
  <c r="J165" i="27"/>
  <c r="J166" i="27"/>
  <c r="J167" i="27"/>
  <c r="J168" i="27"/>
  <c r="J169" i="27"/>
  <c r="J170" i="27"/>
  <c r="J171" i="27"/>
  <c r="J172" i="27"/>
  <c r="K158" i="27"/>
  <c r="K159" i="27"/>
  <c r="K160" i="27"/>
  <c r="K161" i="27"/>
  <c r="K162" i="27"/>
  <c r="K163" i="27"/>
  <c r="K164" i="27"/>
  <c r="K165" i="27"/>
  <c r="K166" i="27"/>
  <c r="K167" i="27"/>
  <c r="K168" i="27"/>
  <c r="K169" i="27"/>
  <c r="K170" i="27"/>
  <c r="K171" i="27"/>
  <c r="K172" i="27"/>
  <c r="L161" i="27"/>
  <c r="L163" i="27"/>
  <c r="L166" i="27"/>
  <c r="L171" i="27"/>
  <c r="Q158" i="27"/>
  <c r="M158" i="27" s="1"/>
  <c r="Q159" i="27"/>
  <c r="Q160" i="27"/>
  <c r="Q161" i="27"/>
  <c r="Q162" i="27"/>
  <c r="Q163" i="27"/>
  <c r="Q164" i="27"/>
  <c r="Q165" i="27"/>
  <c r="M165" i="27" s="1"/>
  <c r="Q166" i="27"/>
  <c r="M166" i="27" s="1"/>
  <c r="Q167" i="27"/>
  <c r="Q168" i="27"/>
  <c r="Q169" i="27"/>
  <c r="Q170" i="27"/>
  <c r="Q171" i="27"/>
  <c r="Q172" i="27"/>
  <c r="R158" i="27"/>
  <c r="N158" i="27" s="1"/>
  <c r="R160" i="27"/>
  <c r="R161" i="27"/>
  <c r="R162" i="27"/>
  <c r="R163" i="27"/>
  <c r="R164" i="27"/>
  <c r="R165" i="27"/>
  <c r="R166" i="27"/>
  <c r="N166" i="27" s="1"/>
  <c r="R168" i="27"/>
  <c r="R169" i="27"/>
  <c r="R170" i="27"/>
  <c r="R171" i="27"/>
  <c r="R172" i="27"/>
  <c r="D157" i="27"/>
  <c r="J157" i="27"/>
  <c r="K157" i="27"/>
  <c r="Q157" i="27"/>
  <c r="R157" i="27"/>
  <c r="N157" i="27" s="1"/>
  <c r="C156" i="27"/>
  <c r="D156" i="27"/>
  <c r="E156" i="27"/>
  <c r="F156" i="27"/>
  <c r="G156" i="27"/>
  <c r="I156" i="27"/>
  <c r="J156" i="27"/>
  <c r="K156" i="27"/>
  <c r="L156" i="27"/>
  <c r="Q156" i="27"/>
  <c r="R156" i="27"/>
  <c r="N156" i="27" s="1"/>
  <c r="F13" i="33" l="1"/>
  <c r="F31" i="10"/>
  <c r="H13" i="9"/>
  <c r="R31" i="10"/>
  <c r="S31" i="10" s="1"/>
  <c r="T31" i="10" s="1"/>
  <c r="Y31" i="10"/>
  <c r="I166" i="27"/>
  <c r="I162" i="27"/>
  <c r="I159" i="27"/>
  <c r="I171" i="27"/>
  <c r="I163" i="27"/>
  <c r="I157" i="27"/>
  <c r="I174" i="27"/>
  <c r="I164" i="27"/>
  <c r="I165" i="27"/>
  <c r="I167" i="27"/>
  <c r="H171" i="27"/>
  <c r="H157" i="27"/>
  <c r="H165" i="27"/>
  <c r="H172" i="27"/>
  <c r="H163" i="27"/>
  <c r="H168" i="27"/>
  <c r="H169" i="27"/>
  <c r="H173" i="27"/>
  <c r="H175" i="27"/>
  <c r="H160" i="27"/>
  <c r="G177" i="27"/>
  <c r="G167" i="27"/>
  <c r="G162" i="27"/>
  <c r="G171" i="27"/>
  <c r="G165" i="27"/>
  <c r="G176" i="27"/>
  <c r="G174" i="27"/>
  <c r="G172" i="27"/>
  <c r="G163" i="27"/>
  <c r="G166" i="27"/>
  <c r="G164" i="27"/>
  <c r="G175" i="27"/>
  <c r="G159" i="27"/>
  <c r="I173" i="27"/>
  <c r="H162" i="27"/>
  <c r="C169" i="27"/>
  <c r="C161" i="27"/>
  <c r="C168" i="27"/>
  <c r="C160" i="27"/>
  <c r="C174" i="27"/>
  <c r="C157" i="27"/>
  <c r="C167" i="27"/>
  <c r="C159" i="27"/>
  <c r="C173" i="27"/>
  <c r="C177" i="27"/>
  <c r="E172" i="27"/>
  <c r="E164" i="27"/>
  <c r="E163" i="27"/>
  <c r="E162" i="27"/>
  <c r="E157" i="27"/>
  <c r="E168" i="27"/>
  <c r="E160" i="27"/>
  <c r="D168" i="27"/>
  <c r="D160" i="27"/>
  <c r="D176" i="27"/>
  <c r="D167" i="27"/>
  <c r="D159" i="27"/>
  <c r="D174" i="27"/>
  <c r="D173" i="27"/>
  <c r="Q75" i="25" s="1"/>
  <c r="S75" i="25" s="1"/>
  <c r="D166" i="27"/>
  <c r="D165" i="27"/>
  <c r="D172" i="27"/>
  <c r="D164" i="27"/>
  <c r="D175" i="27"/>
  <c r="D4" i="33"/>
  <c r="E4" i="33"/>
  <c r="B4" i="33"/>
  <c r="C4" i="33"/>
  <c r="G4" i="32"/>
  <c r="G55" i="10"/>
  <c r="F55" i="10"/>
  <c r="H55" i="10"/>
  <c r="V55" i="10"/>
  <c r="X55" i="10"/>
  <c r="W55" i="10"/>
  <c r="AE55" i="10"/>
  <c r="AF55" i="10" s="1"/>
  <c r="AD55" i="10"/>
  <c r="N12" i="9"/>
  <c r="F30" i="10"/>
  <c r="P55" i="10"/>
  <c r="O55" i="10" s="1"/>
  <c r="N55" i="10"/>
  <c r="F53" i="5"/>
  <c r="F57" i="5"/>
  <c r="F56" i="5"/>
  <c r="F55" i="5"/>
  <c r="F54" i="5"/>
  <c r="O170" i="27"/>
  <c r="O162" i="27"/>
  <c r="P171" i="27"/>
  <c r="P163" i="27"/>
  <c r="P168" i="27"/>
  <c r="P160" i="27"/>
  <c r="O177" i="27"/>
  <c r="O157" i="27"/>
  <c r="N57" i="5"/>
  <c r="M177" i="27"/>
  <c r="P172" i="27"/>
  <c r="P164" i="27"/>
  <c r="P177" i="27"/>
  <c r="P169" i="27"/>
  <c r="P161" i="27"/>
  <c r="O168" i="27"/>
  <c r="O160" i="27"/>
  <c r="O176" i="27"/>
  <c r="O167" i="27"/>
  <c r="O159" i="27"/>
  <c r="O175" i="27"/>
  <c r="O166" i="27"/>
  <c r="O174" i="27"/>
  <c r="O158" i="27"/>
  <c r="O173" i="27"/>
  <c r="P165" i="27"/>
  <c r="O172" i="27"/>
  <c r="O164" i="27"/>
  <c r="N165" i="27"/>
  <c r="P176" i="27"/>
  <c r="O171" i="27"/>
  <c r="O163" i="27"/>
  <c r="M172" i="27"/>
  <c r="P175" i="27"/>
  <c r="M164" i="27"/>
  <c r="P174" i="27"/>
  <c r="P170" i="27"/>
  <c r="P162" i="27"/>
  <c r="O169" i="27"/>
  <c r="O161" i="27"/>
  <c r="P173" i="27"/>
  <c r="P166" i="27"/>
  <c r="P158" i="27"/>
  <c r="O165" i="27"/>
  <c r="N172" i="27"/>
  <c r="N164" i="27"/>
  <c r="M171" i="27"/>
  <c r="M163" i="27"/>
  <c r="N171" i="27"/>
  <c r="N163" i="27"/>
  <c r="M170" i="27"/>
  <c r="M162" i="27"/>
  <c r="N170" i="27"/>
  <c r="N162" i="27"/>
  <c r="M169" i="27"/>
  <c r="M161" i="27"/>
  <c r="N169" i="27"/>
  <c r="N161" i="27"/>
  <c r="M168" i="27"/>
  <c r="M160" i="27"/>
  <c r="N168" i="27"/>
  <c r="N160" i="27"/>
  <c r="M167" i="27"/>
  <c r="M159" i="27"/>
  <c r="P167" i="27"/>
  <c r="P159" i="27"/>
  <c r="M157" i="27"/>
  <c r="O156" i="27"/>
  <c r="P157" i="27"/>
  <c r="M156" i="27"/>
  <c r="P156" i="27"/>
  <c r="V69" i="25"/>
  <c r="V70" i="25"/>
  <c r="V71" i="25"/>
  <c r="V72" i="25"/>
  <c r="V73" i="25"/>
  <c r="V74" i="25"/>
  <c r="V68" i="25"/>
  <c r="R69" i="25"/>
  <c r="R70" i="25"/>
  <c r="R71" i="25"/>
  <c r="R72" i="25"/>
  <c r="R73" i="25"/>
  <c r="R74" i="25"/>
  <c r="R68" i="25"/>
  <c r="L69" i="25"/>
  <c r="L70" i="25"/>
  <c r="L71" i="25"/>
  <c r="L72" i="25"/>
  <c r="L73" i="25"/>
  <c r="L74" i="25"/>
  <c r="L68" i="25"/>
  <c r="F69" i="25"/>
  <c r="F70" i="25"/>
  <c r="F71" i="25"/>
  <c r="F72" i="25"/>
  <c r="F73" i="25"/>
  <c r="F74" i="25"/>
  <c r="F68" i="25"/>
  <c r="F18" i="33"/>
  <c r="K75" i="25" l="1"/>
  <c r="M75" i="25" s="1"/>
  <c r="E75" i="25"/>
  <c r="G75" i="25" s="1"/>
  <c r="E55" i="10"/>
  <c r="W57" i="5"/>
  <c r="U55" i="10"/>
  <c r="W30" i="10"/>
  <c r="X30" i="10"/>
  <c r="P30" i="10"/>
  <c r="Q30" i="10"/>
  <c r="P24" i="10"/>
  <c r="Y30" i="10" l="1"/>
  <c r="R30" i="10"/>
  <c r="S30" i="10" s="1"/>
  <c r="T30" i="10" s="1"/>
  <c r="AE52" i="10"/>
  <c r="AE53" i="10"/>
  <c r="AE54" i="10"/>
  <c r="AD53" i="10"/>
  <c r="AD52" i="10"/>
  <c r="AC54" i="10"/>
  <c r="AD54" i="10"/>
  <c r="V54" i="10"/>
  <c r="W54" i="10"/>
  <c r="X54" i="10"/>
  <c r="M54" i="10"/>
  <c r="N54" i="10"/>
  <c r="P54" i="10"/>
  <c r="F54" i="10"/>
  <c r="G54" i="10"/>
  <c r="H54" i="10"/>
  <c r="O54" i="10" l="1"/>
  <c r="AF54" i="10"/>
  <c r="E54" i="10"/>
  <c r="U54" i="10"/>
  <c r="C13" i="32" l="1"/>
  <c r="C12" i="32"/>
  <c r="F13" i="32"/>
  <c r="G12" i="32"/>
  <c r="D14" i="32"/>
  <c r="C14" i="32"/>
  <c r="E15" i="32"/>
  <c r="F14" i="32"/>
  <c r="C15" i="32"/>
  <c r="G15" i="32"/>
  <c r="E13" i="32"/>
  <c r="F12" i="32"/>
  <c r="G14" i="32"/>
  <c r="D15" i="32"/>
  <c r="D13" i="32"/>
  <c r="E12" i="32"/>
  <c r="G13" i="32"/>
  <c r="D12" i="32"/>
  <c r="E14" i="32"/>
  <c r="F15" i="32"/>
  <c r="P1640" i="1"/>
  <c r="P1636" i="1"/>
  <c r="P1658" i="1"/>
  <c r="P1480" i="1"/>
  <c r="P1173" i="1"/>
  <c r="P1271" i="1"/>
  <c r="P1725" i="1"/>
  <c r="P1020" i="1"/>
  <c r="P1576" i="1"/>
  <c r="P1736" i="1"/>
  <c r="P1612" i="1"/>
  <c r="P1309" i="1"/>
  <c r="P1208" i="1"/>
  <c r="P1091" i="1"/>
  <c r="P1363" i="1"/>
  <c r="P1021" i="1"/>
  <c r="P1518" i="1"/>
  <c r="P1486" i="1"/>
  <c r="P1172" i="1"/>
  <c r="P1277" i="1"/>
  <c r="P1445" i="1"/>
  <c r="P1178" i="1"/>
  <c r="P1089" i="1"/>
  <c r="P1301" i="1"/>
  <c r="P1383" i="1"/>
  <c r="P1040" i="1"/>
  <c r="P1297" i="1"/>
  <c r="P1541" i="1"/>
  <c r="P928" i="1"/>
  <c r="P1655" i="1"/>
  <c r="P1392" i="1"/>
  <c r="P1600" i="1"/>
  <c r="P1691" i="1"/>
  <c r="P944" i="1"/>
  <c r="P1549" i="1"/>
  <c r="P1661" i="1"/>
  <c r="P938" i="1"/>
  <c r="P963" i="1"/>
  <c r="P948" i="1"/>
  <c r="P1585" i="1"/>
  <c r="P1253" i="1"/>
  <c r="P1674" i="1"/>
  <c r="P1048" i="1"/>
  <c r="P1747" i="1"/>
  <c r="P1213" i="1"/>
  <c r="P1563" i="1"/>
  <c r="P1051" i="1"/>
  <c r="P1362" i="1"/>
  <c r="P1264" i="1"/>
  <c r="P1510" i="1"/>
  <c r="P1709" i="1"/>
  <c r="P1656" i="1"/>
  <c r="P1686" i="1"/>
  <c r="P1279" i="1"/>
  <c r="P1033" i="1"/>
  <c r="P1687" i="1"/>
  <c r="P1683" i="1"/>
  <c r="P1761" i="1"/>
  <c r="P1715" i="1"/>
  <c r="P1619" i="1"/>
  <c r="P1095" i="1"/>
  <c r="P1012" i="1"/>
  <c r="P905" i="1"/>
  <c r="P1085" i="1"/>
  <c r="P1583" i="1"/>
  <c r="P1675" i="1"/>
  <c r="P1022" i="1"/>
  <c r="P1676" i="1"/>
  <c r="P1053" i="1"/>
  <c r="P976" i="1"/>
  <c r="P1604" i="1"/>
  <c r="P893" i="1"/>
  <c r="P1384" i="1"/>
  <c r="P1616" i="1"/>
  <c r="P1315" i="1"/>
  <c r="P1425" i="1"/>
  <c r="P1631" i="1"/>
  <c r="P1647" i="1"/>
  <c r="P1393" i="1"/>
  <c r="P1035" i="1"/>
  <c r="P1488" i="1"/>
  <c r="P1458" i="1"/>
  <c r="P1274" i="1"/>
  <c r="P1305" i="1"/>
  <c r="P1290" i="1"/>
  <c r="P1080" i="1"/>
  <c r="P915" i="1"/>
  <c r="P952" i="1"/>
  <c r="P1008" i="1"/>
  <c r="P1258" i="1"/>
  <c r="P1568" i="1"/>
  <c r="P1599" i="1"/>
  <c r="P1214" i="1"/>
  <c r="P918" i="1"/>
  <c r="P1757" i="1"/>
  <c r="P1591" i="1"/>
  <c r="P1229" i="1"/>
  <c r="P1768" i="1"/>
  <c r="P1410" i="1"/>
  <c r="P1267" i="1"/>
  <c r="P1280" i="1"/>
  <c r="P1311" i="1"/>
  <c r="P1697" i="1"/>
  <c r="P1373" i="1"/>
  <c r="P1036" i="1"/>
  <c r="P1633" i="1"/>
  <c r="P1111" i="1"/>
  <c r="P1018" i="1"/>
  <c r="P1487" i="1"/>
  <c r="P1047" i="1"/>
  <c r="P1669" i="1"/>
  <c r="P1544" i="1"/>
  <c r="P1382" i="1"/>
  <c r="P1570" i="1"/>
  <c r="P1465" i="1"/>
  <c r="P1765" i="1"/>
  <c r="P947" i="1"/>
  <c r="P1739" i="1"/>
  <c r="P1611" i="1"/>
  <c r="P1098" i="1"/>
  <c r="P1185" i="1"/>
  <c r="P998" i="1"/>
  <c r="P1075" i="1"/>
  <c r="P1386" i="1"/>
  <c r="P1283" i="1"/>
  <c r="P920" i="1"/>
  <c r="P1186" i="1"/>
  <c r="P1483" i="1"/>
  <c r="P1462" i="1"/>
  <c r="P1614" i="1"/>
  <c r="P1066" i="1"/>
  <c r="P1261" i="1"/>
  <c r="P1367" i="1"/>
  <c r="P1078" i="1"/>
  <c r="P925" i="1"/>
  <c r="P1265" i="1"/>
  <c r="P897" i="1"/>
  <c r="P1589" i="1"/>
  <c r="P1224" i="1"/>
  <c r="P1760" i="1"/>
  <c r="P1369" i="1"/>
  <c r="P1118" i="1"/>
  <c r="P1328" i="1"/>
  <c r="P1692" i="1"/>
  <c r="P1684" i="1"/>
  <c r="P1733" i="1"/>
  <c r="P1729" i="1"/>
  <c r="P1005" i="1"/>
  <c r="P1667" i="1"/>
  <c r="P1699" i="1"/>
  <c r="P1641" i="1"/>
  <c r="P1586" i="1"/>
  <c r="P1329" i="1"/>
  <c r="P1364" i="1"/>
  <c r="P1083" i="1"/>
  <c r="P1049" i="1"/>
  <c r="P1629" i="1"/>
  <c r="P1179" i="1"/>
  <c r="P991" i="1"/>
  <c r="P1115" i="1"/>
  <c r="P1625" i="1"/>
  <c r="P1428" i="1"/>
  <c r="P1029" i="1"/>
  <c r="P1026" i="1"/>
  <c r="P1116" i="1"/>
  <c r="P1562" i="1"/>
  <c r="P974" i="1"/>
  <c r="P1244" i="1"/>
  <c r="P1703" i="1"/>
  <c r="P1093" i="1"/>
  <c r="P1504" i="1"/>
  <c r="P1345" i="1"/>
  <c r="P1142" i="1"/>
  <c r="P1572" i="1"/>
  <c r="P1494" i="1"/>
  <c r="P1239" i="1"/>
  <c r="P1254" i="1"/>
  <c r="P1643" i="1"/>
  <c r="P1672" i="1"/>
  <c r="P1278" i="1"/>
  <c r="P949" i="1"/>
  <c r="P1141" i="1"/>
  <c r="P1133" i="1"/>
  <c r="P1446" i="1"/>
  <c r="P1295" i="1"/>
  <c r="P1394" i="1"/>
  <c r="P986" i="1"/>
  <c r="P1198" i="1"/>
  <c r="P1659" i="1"/>
  <c r="P1763" i="1"/>
  <c r="P1090" i="1"/>
  <c r="P1639" i="1"/>
  <c r="P987" i="1"/>
  <c r="P1237" i="1"/>
  <c r="P1522" i="1"/>
  <c r="P1642" i="1"/>
  <c r="P1256" i="1"/>
  <c r="P1678" i="1"/>
  <c r="P1472" i="1"/>
  <c r="P1372" i="1"/>
  <c r="P1177" i="1"/>
  <c r="P992" i="1"/>
  <c r="P1365" i="1"/>
  <c r="P1587" i="1"/>
  <c r="P1630" i="1"/>
  <c r="P1668" i="1"/>
  <c r="P1159" i="1"/>
  <c r="P1087" i="1"/>
  <c r="P1350" i="1"/>
  <c r="P1632" i="1"/>
  <c r="P977" i="1"/>
  <c r="P1464" i="1"/>
  <c r="P1282" i="1"/>
  <c r="P1140" i="1"/>
  <c r="P1227" i="1"/>
  <c r="P1558" i="1"/>
  <c r="P1456" i="1"/>
  <c r="P1268" i="1"/>
  <c r="P1652" i="1"/>
  <c r="P1654" i="1"/>
  <c r="P1016" i="1"/>
  <c r="P1207" i="1"/>
  <c r="P906" i="1"/>
  <c r="P1163" i="1"/>
  <c r="P1413" i="1"/>
  <c r="P1263" i="1"/>
  <c r="P1554" i="1"/>
  <c r="P936" i="1"/>
  <c r="P1565" i="1"/>
  <c r="P1054" i="1"/>
  <c r="P1426" i="1"/>
  <c r="P1366" i="1"/>
  <c r="P1688" i="1"/>
  <c r="P1497" i="1"/>
  <c r="P1648" i="1"/>
  <c r="P1052" i="1"/>
  <c r="P892" i="1"/>
  <c r="P1270" i="1"/>
  <c r="P1316" i="1"/>
  <c r="P1092" i="1"/>
  <c r="P941" i="1"/>
  <c r="P1644" i="1"/>
  <c r="P939" i="1"/>
  <c r="P1176" i="1"/>
  <c r="P1387" i="1"/>
  <c r="P1517" i="1"/>
  <c r="P1302" i="1"/>
  <c r="P1521" i="1"/>
  <c r="P1603" i="1"/>
  <c r="P1368" i="1"/>
  <c r="P1500" i="1"/>
  <c r="P1120" i="1"/>
  <c r="P1605" i="1"/>
  <c r="P1566" i="1"/>
  <c r="P1073" i="1"/>
  <c r="P1246" i="1"/>
  <c r="P916" i="1"/>
  <c r="P1762" i="1"/>
  <c r="P1617" i="1"/>
  <c r="P1119" i="1"/>
  <c r="P1693" i="1"/>
  <c r="P921" i="1"/>
  <c r="P973" i="1"/>
  <c r="P1685" i="1"/>
  <c r="P1122" i="1"/>
  <c r="P1180" i="1"/>
  <c r="P1374" i="1"/>
  <c r="P1607" i="1"/>
  <c r="P894" i="1"/>
  <c r="P1716" i="1"/>
  <c r="P1511" i="1"/>
  <c r="P895" i="1"/>
  <c r="P1107" i="1"/>
  <c r="P1635" i="1"/>
  <c r="P1613" i="1"/>
  <c r="P1086" i="1"/>
  <c r="P1718" i="1"/>
  <c r="P1707" i="1"/>
  <c r="P1306" i="1"/>
  <c r="P1096" i="1"/>
  <c r="P1677" i="1"/>
  <c r="P919" i="1"/>
  <c r="P1079" i="1"/>
  <c r="P1342" i="1"/>
  <c r="P1564" i="1"/>
  <c r="P1192" i="1"/>
  <c r="P1569" i="1"/>
  <c r="P1710" i="1"/>
  <c r="P1620" i="1"/>
  <c r="P1772" i="1"/>
  <c r="P1266" i="1"/>
  <c r="P1084" i="1"/>
  <c r="P1516" i="1"/>
  <c r="P1724" i="1"/>
  <c r="P1694" i="1"/>
  <c r="P1673" i="1"/>
  <c r="P932" i="1"/>
  <c r="P1593" i="1"/>
  <c r="P997" i="1"/>
  <c r="P1475" i="1"/>
  <c r="P1199" i="1"/>
  <c r="P1046" i="1"/>
  <c r="P1537" i="1"/>
  <c r="P1064" i="1"/>
  <c r="P1327" i="1"/>
  <c r="P926" i="1"/>
  <c r="P1298" i="1"/>
  <c r="P1006" i="1"/>
  <c r="P1223" i="1"/>
  <c r="P1679" i="1"/>
  <c r="P1730" i="1"/>
  <c r="P909" i="1"/>
  <c r="P1065" i="1"/>
  <c r="P1662" i="1"/>
  <c r="P967" i="1"/>
  <c r="P1351" i="1"/>
  <c r="P1764" i="1"/>
  <c r="P1205" i="1"/>
  <c r="P1545" i="1"/>
  <c r="P935" i="1"/>
  <c r="P1515" i="1"/>
  <c r="P1099" i="1"/>
  <c r="P1471" i="1"/>
  <c r="P1495" i="1"/>
  <c r="P995" i="1"/>
  <c r="P1112" i="1"/>
  <c r="P1019" i="1"/>
  <c r="P1289" i="1"/>
  <c r="P901" i="1"/>
  <c r="P1732" i="1"/>
  <c r="P1241" i="1"/>
  <c r="P1489" i="1"/>
  <c r="P1592" i="1"/>
  <c r="P1074" i="1"/>
  <c r="P1626" i="1"/>
  <c r="P1215" i="1"/>
  <c r="P1174" i="1"/>
  <c r="P1571" i="1"/>
  <c r="P1291" i="1"/>
  <c r="P1030" i="1"/>
  <c r="P1245" i="1"/>
  <c r="P1370" i="1"/>
  <c r="P1478" i="1"/>
  <c r="P1590" i="1"/>
  <c r="P1200" i="1"/>
  <c r="P1031" i="1"/>
  <c r="P1039" i="1"/>
  <c r="P1294" i="1"/>
  <c r="P1354" i="1"/>
  <c r="P1689" i="1"/>
  <c r="P1713" i="1"/>
  <c r="P1296" i="1"/>
  <c r="P1553" i="1"/>
  <c r="P1110" i="1"/>
  <c r="P1273" i="1"/>
  <c r="P1660" i="1"/>
  <c r="P930" i="1"/>
  <c r="P1209" i="1"/>
  <c r="P1454" i="1"/>
  <c r="P1226" i="1"/>
  <c r="P1257" i="1"/>
  <c r="P1476" i="1"/>
  <c r="P1467" i="1"/>
  <c r="P1238" i="1"/>
  <c r="P969" i="1"/>
  <c r="P1247" i="1"/>
  <c r="P1240" i="1"/>
  <c r="P1555" i="1"/>
  <c r="P970" i="1"/>
  <c r="P1210" i="1"/>
  <c r="P1473" i="1"/>
  <c r="P1665" i="1"/>
  <c r="P1072" i="1"/>
  <c r="P971" i="1"/>
  <c r="P980" i="1"/>
  <c r="P1385" i="1"/>
  <c r="P1160" i="1"/>
  <c r="P1070" i="1"/>
  <c r="P1269" i="1"/>
  <c r="P1166" i="1"/>
  <c r="P903" i="1"/>
  <c r="P1427" i="1"/>
  <c r="P1769" i="1"/>
  <c r="P1653" i="1"/>
  <c r="P1501" i="1"/>
  <c r="P1728" i="1"/>
  <c r="P1414" i="1"/>
  <c r="P1419" i="1"/>
  <c r="P1201" i="1"/>
  <c r="P1379" i="1"/>
  <c r="P1717" i="1"/>
  <c r="P1228" i="1"/>
  <c r="P1584" i="1"/>
  <c r="P968" i="1"/>
  <c r="P940" i="1"/>
  <c r="P1405" i="1"/>
  <c r="P993" i="1"/>
  <c r="P1645" i="1"/>
  <c r="P1461" i="1"/>
  <c r="P1151" i="1"/>
  <c r="P1281" i="1"/>
  <c r="P994" i="1"/>
  <c r="P1303" i="1"/>
  <c r="P1193" i="1"/>
  <c r="P1322" i="1"/>
  <c r="P1013" i="1"/>
  <c r="P966" i="1"/>
  <c r="P1196" i="1"/>
  <c r="P1100" i="1"/>
  <c r="P898" i="1"/>
  <c r="P978" i="1"/>
  <c r="P1236" i="1"/>
  <c r="P1262" i="1"/>
  <c r="P1187" i="1"/>
  <c r="P1556" i="1"/>
  <c r="P1701" i="1"/>
  <c r="P1206" i="1"/>
  <c r="P1663" i="1"/>
  <c r="P943" i="1"/>
  <c r="P1670" i="1"/>
  <c r="P1102" i="1"/>
  <c r="P1734" i="1"/>
  <c r="P1352" i="1"/>
  <c r="P1735" i="1"/>
  <c r="P1343" i="1"/>
  <c r="P945" i="1"/>
  <c r="P1001" i="1"/>
  <c r="P1250" i="1"/>
  <c r="P1003" i="1"/>
  <c r="P922" i="1"/>
  <c r="P1234" i="1"/>
  <c r="P1242" i="1"/>
  <c r="P1243" i="1"/>
  <c r="P1233" i="1"/>
  <c r="P1720" i="1"/>
  <c r="P1014" i="1"/>
  <c r="P1448" i="1"/>
  <c r="P1077" i="1"/>
  <c r="P924" i="1"/>
  <c r="P1045" i="1"/>
  <c r="P1062" i="1"/>
  <c r="P1402" i="1"/>
  <c r="P984" i="1"/>
  <c r="P937" i="1"/>
  <c r="P1666" i="1"/>
  <c r="P1249" i="1"/>
  <c r="P1221" i="1"/>
  <c r="P957" i="1"/>
  <c r="P1557" i="1"/>
  <c r="P1255" i="1"/>
  <c r="P1034" i="1"/>
  <c r="P1330" i="1"/>
  <c r="P1721" i="1"/>
  <c r="P1490" i="1"/>
  <c r="P1561" i="1"/>
  <c r="P1417" i="1"/>
  <c r="P1175" i="1"/>
  <c r="P1479" i="1"/>
  <c r="P1162" i="1"/>
  <c r="P1705" i="1"/>
  <c r="P1574" i="1"/>
  <c r="P1726" i="1"/>
  <c r="P1127" i="1"/>
  <c r="P1714" i="1"/>
  <c r="P1731" i="1"/>
  <c r="P1681" i="1"/>
  <c r="P931" i="1"/>
  <c r="P1477" i="1"/>
  <c r="P999" i="1"/>
  <c r="P964" i="1"/>
  <c r="P996" i="1"/>
  <c r="P1452" i="1"/>
  <c r="P1259" i="1"/>
  <c r="P1680" i="1"/>
  <c r="P1067" i="1"/>
  <c r="P1657" i="1"/>
  <c r="P1057" i="1"/>
  <c r="P1420" i="1"/>
  <c r="P1493" i="1"/>
  <c r="P1438" i="1"/>
  <c r="P1380" i="1"/>
  <c r="P1032" i="1"/>
  <c r="P1700" i="1"/>
  <c r="P1130" i="1"/>
  <c r="P904" i="1"/>
  <c r="P910" i="1"/>
  <c r="P981" i="1"/>
  <c r="P1773" i="1"/>
  <c r="P1424" i="1"/>
  <c r="P1447" i="1"/>
  <c r="P1375" i="1"/>
  <c r="P1690" i="1"/>
  <c r="P1596" i="1"/>
  <c r="P1770" i="1"/>
  <c r="P1513" i="1"/>
  <c r="P1460" i="1"/>
  <c r="P1406" i="1"/>
  <c r="P946" i="1"/>
  <c r="P1358" i="1"/>
  <c r="P1711" i="1"/>
  <c r="P1202" i="1"/>
  <c r="P1161" i="1"/>
  <c r="P1449" i="1"/>
  <c r="P1751" i="1"/>
  <c r="P1421" i="1"/>
  <c r="P1435" i="1"/>
  <c r="P1573" i="1"/>
  <c r="P1463" i="1"/>
  <c r="P1114" i="1"/>
  <c r="P1050" i="1"/>
  <c r="P1411" i="1"/>
  <c r="P1225" i="1"/>
  <c r="P1128" i="1"/>
  <c r="P1361" i="1"/>
  <c r="P1706" i="1"/>
  <c r="P1349" i="1"/>
  <c r="P1081" i="1"/>
  <c r="P1347" i="1"/>
  <c r="P1744" i="1"/>
  <c r="P1481" i="1"/>
  <c r="P1514" i="1"/>
  <c r="P1060" i="1"/>
  <c r="P1071" i="1"/>
  <c r="P1749" i="1"/>
  <c r="P1601" i="1"/>
  <c r="P917" i="1"/>
  <c r="P972" i="1"/>
  <c r="P1124" i="1"/>
  <c r="P1439" i="1"/>
  <c r="P1167" i="1"/>
  <c r="P1708" i="1"/>
  <c r="P1324" i="1"/>
  <c r="P1275" i="1"/>
  <c r="P1059" i="1"/>
  <c r="P1598" i="1"/>
  <c r="P1755" i="1"/>
  <c r="P961" i="1"/>
  <c r="P1455" i="1"/>
  <c r="P950" i="1"/>
  <c r="P1101" i="1"/>
  <c r="P1618" i="1"/>
  <c r="P1042" i="1"/>
  <c r="P1353" i="1"/>
  <c r="P1771" i="1"/>
  <c r="P1218" i="1"/>
  <c r="P1621" i="1"/>
  <c r="P1737" i="1"/>
  <c r="P1623" i="1"/>
  <c r="P1376" i="1"/>
  <c r="P1609" i="1"/>
  <c r="P1344" i="1"/>
  <c r="P1235" i="1"/>
  <c r="P1248" i="1"/>
  <c r="P1412" i="1"/>
  <c r="P1552" i="1"/>
  <c r="P1197" i="1"/>
  <c r="P1745" i="1"/>
  <c r="P1307" i="1"/>
  <c r="P1002" i="1"/>
  <c r="P1597" i="1"/>
  <c r="P1023" i="1"/>
  <c r="P979" i="1"/>
  <c r="P1519" i="1"/>
  <c r="P959" i="1"/>
  <c r="P1719" i="1"/>
  <c r="P1491" i="1"/>
  <c r="P1346" i="1"/>
  <c r="P1113" i="1"/>
  <c r="P1168" i="1"/>
  <c r="P891" i="1"/>
  <c r="P1230" i="1"/>
  <c r="P955" i="1"/>
  <c r="P1754" i="1"/>
  <c r="P1334" i="1"/>
  <c r="P1188" i="1"/>
  <c r="P1524" i="1"/>
  <c r="P1156" i="1"/>
  <c r="P1580" i="1"/>
  <c r="P1401" i="1"/>
  <c r="P1702" i="1"/>
  <c r="P1194" i="1"/>
  <c r="P1582" i="1"/>
  <c r="P1498" i="1"/>
  <c r="P1043" i="1"/>
  <c r="P1509" i="1"/>
  <c r="P1608" i="1"/>
  <c r="P960" i="1"/>
  <c r="P1097" i="1"/>
  <c r="P1359" i="1"/>
  <c r="P1272" i="1"/>
  <c r="P1482" i="1"/>
  <c r="P1753" i="1"/>
  <c r="P1129" i="1"/>
  <c r="P1058" i="1"/>
  <c r="P1061" i="1"/>
  <c r="P1144" i="1"/>
  <c r="P1534" i="1"/>
  <c r="P1286" i="1"/>
  <c r="P899" i="1"/>
  <c r="P1105" i="1"/>
  <c r="P1395" i="1"/>
  <c r="P1606" i="1"/>
  <c r="P1444" i="1"/>
  <c r="P1432" i="1"/>
  <c r="P1441" i="1"/>
  <c r="P1041" i="1"/>
  <c r="P1314" i="1"/>
  <c r="P1333" i="1"/>
  <c r="P1723" i="1"/>
  <c r="P958" i="1"/>
  <c r="P1304" i="1"/>
  <c r="P951" i="1"/>
  <c r="P1748" i="1"/>
  <c r="P1121" i="1"/>
  <c r="P1007" i="1"/>
  <c r="P1038" i="1"/>
  <c r="P896" i="1"/>
  <c r="P1191" i="1"/>
  <c r="P1145" i="1"/>
  <c r="P1017" i="1"/>
  <c r="P1459" i="1"/>
  <c r="P1260" i="1"/>
  <c r="P1594" i="1"/>
  <c r="P1503" i="1"/>
  <c r="P1063" i="1"/>
  <c r="P1195" i="1"/>
  <c r="P1559" i="1"/>
  <c r="P1671" i="1"/>
  <c r="P914" i="1"/>
  <c r="P1139" i="1"/>
  <c r="P1068" i="1"/>
  <c r="P1088" i="1"/>
  <c r="P1523" i="1"/>
  <c r="P1132" i="1"/>
  <c r="P1106" i="1"/>
  <c r="P1546" i="1"/>
  <c r="P1108" i="1"/>
  <c r="P1453" i="1"/>
  <c r="P1320" i="1"/>
  <c r="P1466" i="1"/>
  <c r="P1418" i="1"/>
  <c r="P1538" i="1"/>
  <c r="P1284" i="1"/>
  <c r="P1415" i="1"/>
  <c r="P900" i="1"/>
  <c r="P1318" i="1"/>
  <c r="P1044" i="1"/>
  <c r="P1499" i="1"/>
  <c r="P1222" i="1"/>
  <c r="P1004" i="1"/>
  <c r="P1147" i="1"/>
  <c r="P1331" i="1"/>
  <c r="P985" i="1"/>
  <c r="P1203" i="1"/>
  <c r="P1664" i="1"/>
  <c r="P1336" i="1"/>
  <c r="P1131" i="1"/>
  <c r="P1774" i="1"/>
  <c r="P1512" i="1"/>
  <c r="P1624" i="1"/>
  <c r="P1348" i="1"/>
  <c r="P1276" i="1"/>
  <c r="P1698" i="1"/>
  <c r="P1440" i="1"/>
  <c r="P1211" i="1"/>
  <c r="P1756" i="1"/>
  <c r="P1396" i="1"/>
  <c r="P1125" i="1"/>
  <c r="P1610" i="1"/>
  <c r="P1325" i="1"/>
  <c r="P1377" i="1"/>
  <c r="P1398" i="1"/>
  <c r="P1682" i="1"/>
  <c r="P929" i="1"/>
  <c r="P1360" i="1"/>
  <c r="P1622" i="1"/>
  <c r="P1752" i="1"/>
  <c r="P1738" i="1"/>
  <c r="P1082" i="1"/>
  <c r="P1646" i="1"/>
  <c r="P1650" i="1"/>
  <c r="P1339" i="1"/>
  <c r="P1403" i="1"/>
  <c r="P1152" i="1"/>
  <c r="P1135" i="1"/>
  <c r="P1649" i="1"/>
  <c r="P1579" i="1"/>
  <c r="P1094" i="1"/>
  <c r="P1695" i="1"/>
  <c r="P953" i="1"/>
  <c r="P1505" i="1"/>
  <c r="P1712" i="1"/>
  <c r="P1181" i="1"/>
  <c r="P962" i="1"/>
  <c r="P1251" i="1"/>
  <c r="P1469" i="1"/>
  <c r="P1602" i="1"/>
  <c r="P933" i="1"/>
  <c r="P1470" i="1"/>
  <c r="P1696" i="1"/>
  <c r="P923" i="1"/>
  <c r="P1758" i="1"/>
  <c r="P1535" i="1"/>
  <c r="P1468" i="1"/>
  <c r="P990" i="1"/>
  <c r="P1634" i="1"/>
  <c r="P1155" i="1"/>
  <c r="P1015" i="1"/>
  <c r="P1502" i="1"/>
  <c r="P1287" i="1"/>
  <c r="P1170" i="1"/>
  <c r="P1371" i="1"/>
  <c r="P1055" i="1"/>
  <c r="P1076" i="1"/>
  <c r="P1775" i="1"/>
  <c r="P1743" i="1"/>
  <c r="P1150" i="1"/>
  <c r="P1378" i="1"/>
  <c r="P965" i="1"/>
  <c r="P1577" i="1"/>
  <c r="P1011" i="1"/>
  <c r="P954" i="1"/>
  <c r="P1136" i="1"/>
  <c r="P956" i="1"/>
  <c r="P1746" i="1"/>
  <c r="P1252" i="1"/>
  <c r="P1355" i="1"/>
  <c r="P1323" i="1"/>
  <c r="P1409" i="1"/>
  <c r="P1506" i="1"/>
  <c r="P1397" i="1"/>
  <c r="P988" i="1"/>
  <c r="P1310" i="1"/>
  <c r="P1400" i="1"/>
  <c r="P1388" i="1"/>
  <c r="P982" i="1"/>
  <c r="P1399" i="1"/>
  <c r="P1009" i="1"/>
  <c r="P1326" i="1"/>
  <c r="P1750" i="1"/>
  <c r="P1404" i="1"/>
  <c r="P1153" i="1"/>
  <c r="P1212" i="1"/>
  <c r="P1164" i="1"/>
  <c r="P1182" i="1"/>
  <c r="P1299" i="1"/>
  <c r="P907" i="1"/>
  <c r="P1536" i="1"/>
  <c r="P1408" i="1"/>
  <c r="P1337" i="1"/>
  <c r="P1171" i="1"/>
  <c r="P1154" i="1"/>
  <c r="P1103" i="1"/>
  <c r="P1292" i="1"/>
  <c r="P1740" i="1"/>
  <c r="P1540" i="1"/>
  <c r="P1148" i="1"/>
  <c r="P983" i="1"/>
  <c r="P1474" i="1"/>
  <c r="P1615" i="1"/>
  <c r="P1381" i="1"/>
  <c r="P1759" i="1"/>
  <c r="P1742" i="1"/>
  <c r="P1069" i="1"/>
  <c r="P1143" i="1"/>
  <c r="P1457" i="1"/>
  <c r="P1312" i="1"/>
  <c r="P1578" i="1"/>
  <c r="P889" i="1"/>
  <c r="P1356" i="1"/>
  <c r="P1436" i="1"/>
  <c r="P1169" i="1"/>
  <c r="P1567" i="1"/>
  <c r="P1137" i="1"/>
  <c r="P1588" i="1"/>
  <c r="P1317" i="1"/>
  <c r="P1651" i="1"/>
  <c r="P1422" i="1"/>
  <c r="P913" i="1"/>
  <c r="P1010" i="1"/>
  <c r="P1638" i="1"/>
  <c r="P1766" i="1"/>
  <c r="P942" i="1"/>
  <c r="P908" i="1"/>
  <c r="P1542" i="1"/>
  <c r="P1300" i="1"/>
  <c r="P1157" i="1"/>
  <c r="P1288" i="1"/>
  <c r="P1231" i="1"/>
  <c r="P1442" i="1"/>
  <c r="P1507" i="1"/>
  <c r="P1407" i="1"/>
  <c r="P1183" i="1"/>
  <c r="P934" i="1"/>
  <c r="P1492" i="1"/>
  <c r="P1525" i="1"/>
  <c r="P1158" i="1"/>
  <c r="P1450" i="1"/>
  <c r="P1189" i="1"/>
  <c r="P1389" i="1"/>
  <c r="P1430" i="1"/>
  <c r="P1308" i="1"/>
  <c r="P1165" i="1"/>
  <c r="P989" i="1"/>
  <c r="P1024" i="1"/>
  <c r="P1056" i="1"/>
  <c r="P1146" i="1"/>
  <c r="P1219" i="1"/>
  <c r="P1433" i="1"/>
  <c r="P1025" i="1"/>
  <c r="P1532" i="1"/>
  <c r="P1539" i="1"/>
  <c r="P975" i="1"/>
  <c r="P1338" i="1"/>
  <c r="P1451" i="1"/>
  <c r="P1149" i="1"/>
  <c r="P1547" i="1"/>
  <c r="P890" i="1"/>
  <c r="P1340" i="1"/>
  <c r="P1293" i="1"/>
  <c r="P1104" i="1"/>
  <c r="P1285" i="1"/>
  <c r="P1560" i="1"/>
  <c r="P1134" i="1"/>
  <c r="P1637" i="1"/>
  <c r="P1741" i="1"/>
  <c r="P1138" i="1"/>
  <c r="P1184" i="1"/>
  <c r="P1484" i="1"/>
  <c r="P1530" i="1"/>
  <c r="P1434" i="1"/>
  <c r="P1335" i="1"/>
  <c r="P1429" i="1"/>
  <c r="P1431" i="1"/>
  <c r="P902" i="1"/>
  <c r="P1423" i="1"/>
  <c r="P1190" i="1"/>
  <c r="P1220" i="1"/>
  <c r="P1767" i="1"/>
  <c r="P1508" i="1"/>
  <c r="P1216" i="1"/>
  <c r="P1117" i="1"/>
  <c r="P1581" i="1"/>
  <c r="P1313" i="1"/>
  <c r="P1000" i="1"/>
  <c r="P1528" i="1"/>
  <c r="P1416" i="1"/>
  <c r="P1543" i="1"/>
  <c r="P1437" i="1"/>
  <c r="P1319" i="1"/>
  <c r="P1232" i="1"/>
  <c r="P911" i="1"/>
  <c r="P1520" i="1"/>
  <c r="P1027" i="1"/>
  <c r="P1550" i="1"/>
  <c r="P1526" i="1"/>
  <c r="P1627" i="1"/>
  <c r="P1109" i="1"/>
  <c r="P1321" i="1"/>
  <c r="P1443" i="1"/>
  <c r="P1531" i="1"/>
  <c r="P1357" i="1"/>
  <c r="P1727" i="1"/>
  <c r="P1332" i="1"/>
  <c r="P1628" i="1"/>
  <c r="P927" i="1"/>
  <c r="P1529" i="1"/>
  <c r="P1575" i="1"/>
  <c r="P1527" i="1"/>
  <c r="P1341" i="1"/>
  <c r="P1204" i="1"/>
  <c r="P1704" i="1"/>
  <c r="P1595" i="1"/>
  <c r="P1126" i="1"/>
  <c r="P1496" i="1"/>
  <c r="P1391" i="1"/>
  <c r="P1028" i="1"/>
  <c r="P1533" i="1"/>
  <c r="P1551" i="1"/>
  <c r="P912" i="1"/>
  <c r="P1722" i="1"/>
  <c r="P1390" i="1"/>
  <c r="P1217" i="1"/>
  <c r="P1123" i="1"/>
  <c r="P1548" i="1"/>
  <c r="P1485" i="1"/>
  <c r="P1924" i="1"/>
  <c r="P2523" i="1"/>
  <c r="P2527" i="1"/>
  <c r="P1815" i="1"/>
  <c r="P1825" i="1"/>
  <c r="P1831" i="1"/>
  <c r="P1835" i="1"/>
  <c r="P1850" i="1"/>
  <c r="P1907" i="1"/>
  <c r="P1908" i="1"/>
  <c r="P1927" i="1"/>
  <c r="P1976" i="1"/>
  <c r="P1978" i="1"/>
  <c r="P2059" i="1"/>
  <c r="P2060" i="1"/>
  <c r="P2065" i="1"/>
  <c r="P2095" i="1"/>
  <c r="P2140" i="1"/>
  <c r="P2158" i="1"/>
  <c r="P2164" i="1"/>
  <c r="P2184" i="1"/>
  <c r="P2188" i="1"/>
  <c r="P2196" i="1"/>
  <c r="P2250" i="1"/>
  <c r="P2270" i="1"/>
  <c r="P2279" i="1"/>
  <c r="P2332" i="1"/>
  <c r="P2367" i="1"/>
  <c r="P2373" i="1"/>
  <c r="P2405" i="1"/>
  <c r="P2428" i="1"/>
  <c r="P2436" i="1"/>
  <c r="P2463" i="1"/>
  <c r="P2472" i="1"/>
  <c r="P2487" i="1"/>
  <c r="P2499" i="1"/>
  <c r="P2542" i="1"/>
  <c r="P2545" i="1"/>
  <c r="P2548" i="1"/>
  <c r="P2578" i="1"/>
  <c r="P2612" i="1"/>
  <c r="P2623" i="1"/>
  <c r="P1935" i="1"/>
  <c r="P2100" i="1"/>
  <c r="P2561" i="1"/>
  <c r="P2634" i="1"/>
  <c r="P1780" i="1"/>
  <c r="P1792" i="1"/>
  <c r="P1863" i="1"/>
  <c r="P1899" i="1"/>
  <c r="P1909" i="1"/>
  <c r="P1920" i="1"/>
  <c r="P1938" i="1"/>
  <c r="P1940" i="1"/>
  <c r="P1972" i="1"/>
  <c r="P1982" i="1"/>
  <c r="P2151" i="1"/>
  <c r="P2166" i="1"/>
  <c r="P2202" i="1"/>
  <c r="P2249" i="1"/>
  <c r="P2271" i="1"/>
  <c r="P2312" i="1"/>
  <c r="P2397" i="1"/>
  <c r="P2450" i="1"/>
  <c r="P2470" i="1"/>
  <c r="P2491" i="1"/>
  <c r="P2503" i="1"/>
  <c r="P2506" i="1"/>
  <c r="P2518" i="1"/>
  <c r="P2534" i="1"/>
  <c r="P2543" i="1"/>
  <c r="P2562" i="1"/>
  <c r="P2563" i="1"/>
  <c r="P2570" i="1"/>
  <c r="P2573" i="1"/>
  <c r="P2574" i="1"/>
  <c r="P2596" i="1"/>
  <c r="P2602" i="1"/>
  <c r="P2648" i="1"/>
  <c r="P1784" i="1"/>
  <c r="P1802" i="1"/>
  <c r="P1805" i="1"/>
  <c r="P1807" i="1"/>
  <c r="P1812" i="1"/>
  <c r="P1834" i="1"/>
  <c r="P1839" i="1"/>
  <c r="P1885" i="1"/>
  <c r="P1892" i="1"/>
  <c r="P1895" i="1"/>
  <c r="P1905" i="1"/>
  <c r="P1922" i="1"/>
  <c r="P1923" i="1"/>
  <c r="P1934" i="1"/>
  <c r="P1953" i="1"/>
  <c r="P1962" i="1"/>
  <c r="P1965" i="1"/>
  <c r="P1967" i="1"/>
  <c r="P1985" i="1"/>
  <c r="P1998" i="1"/>
  <c r="P2005" i="1"/>
  <c r="P2072" i="1"/>
  <c r="P2073" i="1"/>
  <c r="P2101" i="1"/>
  <c r="P2111" i="1"/>
  <c r="P2116" i="1"/>
  <c r="P2145" i="1"/>
  <c r="P2148" i="1"/>
  <c r="P2152" i="1"/>
  <c r="P2154" i="1"/>
  <c r="P2161" i="1"/>
  <c r="P2167" i="1"/>
  <c r="P2170" i="1"/>
  <c r="P2177" i="1"/>
  <c r="P2192" i="1"/>
  <c r="P2198" i="1"/>
  <c r="P2215" i="1"/>
  <c r="P2254" i="1"/>
  <c r="P2256" i="1"/>
  <c r="P2260" i="1"/>
  <c r="P2269" i="1"/>
  <c r="P2273" i="1"/>
  <c r="P2280" i="1"/>
  <c r="P2297" i="1"/>
  <c r="P2345" i="1"/>
  <c r="P2349" i="1"/>
  <c r="P2352" i="1"/>
  <c r="P2370" i="1"/>
  <c r="P2374" i="1"/>
  <c r="P2375" i="1"/>
  <c r="P2431" i="1"/>
  <c r="P2455" i="1"/>
  <c r="P2457" i="1"/>
  <c r="P2476" i="1"/>
  <c r="P2478" i="1"/>
  <c r="P2486" i="1"/>
  <c r="P2498" i="1"/>
  <c r="P2501" i="1"/>
  <c r="P2520" i="1"/>
  <c r="P2556" i="1"/>
  <c r="P2571" i="1"/>
  <c r="P2579" i="1"/>
  <c r="P2584" i="1"/>
  <c r="P2616" i="1"/>
  <c r="P2620" i="1"/>
  <c r="P2626" i="1"/>
  <c r="P2644" i="1"/>
  <c r="P2647" i="1"/>
  <c r="P2652" i="1"/>
  <c r="P2655" i="1"/>
  <c r="P1836" i="1"/>
  <c r="P1861" i="1"/>
  <c r="P1873" i="1"/>
  <c r="P1878" i="1"/>
  <c r="P1913" i="1"/>
  <c r="P1916" i="1"/>
  <c r="P1936" i="1"/>
  <c r="P1970" i="1"/>
  <c r="P1980" i="1"/>
  <c r="P2002" i="1"/>
  <c r="P2003" i="1"/>
  <c r="P2020" i="1"/>
  <c r="P2028" i="1"/>
  <c r="P2029" i="1"/>
  <c r="P2066" i="1"/>
  <c r="P2085" i="1"/>
  <c r="P2126" i="1"/>
  <c r="P2131" i="1"/>
  <c r="P2141" i="1"/>
  <c r="P2165" i="1"/>
  <c r="P2182" i="1"/>
  <c r="P2216" i="1"/>
  <c r="P2232" i="1"/>
  <c r="P2251" i="1"/>
  <c r="P2281" i="1"/>
  <c r="P2315" i="1"/>
  <c r="P2333" i="1"/>
  <c r="P2381" i="1"/>
  <c r="P2391" i="1"/>
  <c r="P2449" i="1"/>
  <c r="P2459" i="1"/>
  <c r="P2473" i="1"/>
  <c r="P2512" i="1"/>
  <c r="P2516" i="1"/>
  <c r="P2528" i="1"/>
  <c r="P2530" i="1"/>
  <c r="P2546" i="1"/>
  <c r="P2554" i="1"/>
  <c r="P2559" i="1"/>
  <c r="P2586" i="1"/>
  <c r="P2590" i="1"/>
  <c r="P2650" i="1"/>
  <c r="P1874" i="1"/>
  <c r="P1879" i="1"/>
  <c r="P1977" i="1"/>
  <c r="P2064" i="1"/>
  <c r="P2124" i="1"/>
  <c r="P2143" i="1"/>
  <c r="P2252" i="1"/>
  <c r="P2259" i="1"/>
  <c r="P2359" i="1"/>
  <c r="P2409" i="1"/>
  <c r="P2474" i="1"/>
  <c r="P2517" i="1"/>
  <c r="P2526" i="1"/>
  <c r="P2529" i="1"/>
  <c r="P2555" i="1"/>
  <c r="P2565" i="1"/>
  <c r="P1793" i="1"/>
  <c r="P1823" i="1"/>
  <c r="P1864" i="1"/>
  <c r="P1903" i="1"/>
  <c r="P1941" i="1"/>
  <c r="P1974" i="1"/>
  <c r="P2027" i="1"/>
  <c r="P2046" i="1"/>
  <c r="P2050" i="1"/>
  <c r="P2094" i="1"/>
  <c r="P2114" i="1"/>
  <c r="P2150" i="1"/>
  <c r="P2155" i="1"/>
  <c r="P2169" i="1"/>
  <c r="P2237" i="1"/>
  <c r="P2300" i="1"/>
  <c r="P2313" i="1"/>
  <c r="P2343" i="1"/>
  <c r="P2351" i="1"/>
  <c r="P2441" i="1"/>
  <c r="P2445" i="1"/>
  <c r="P2452" i="1"/>
  <c r="P2519" i="1"/>
  <c r="P2539" i="1"/>
  <c r="P2541" i="1"/>
  <c r="P1779" i="1"/>
  <c r="P1781" i="1"/>
  <c r="P1782" i="1"/>
  <c r="P1803" i="1"/>
  <c r="P1806" i="1"/>
  <c r="P1808" i="1"/>
  <c r="P1826" i="1"/>
  <c r="P1828" i="1"/>
  <c r="P1860" i="1"/>
  <c r="P1939" i="1"/>
  <c r="P1960" i="1"/>
  <c r="P1966" i="1"/>
  <c r="P1973" i="1"/>
  <c r="P1979" i="1"/>
  <c r="P1983" i="1"/>
  <c r="P1994" i="1"/>
  <c r="P2006" i="1"/>
  <c r="P2007" i="1"/>
  <c r="P2009" i="1"/>
  <c r="P2063" i="1"/>
  <c r="P2067" i="1"/>
  <c r="P2079" i="1"/>
  <c r="P2133" i="1"/>
  <c r="P2157" i="1"/>
  <c r="P2189" i="1"/>
  <c r="P2193" i="1"/>
  <c r="P2203" i="1"/>
  <c r="P2229" i="1"/>
  <c r="P2253" i="1"/>
  <c r="P2255" i="1"/>
  <c r="P2261" i="1"/>
  <c r="P2274" i="1"/>
  <c r="P2384" i="1"/>
  <c r="P2387" i="1"/>
  <c r="P2398" i="1"/>
  <c r="P2404" i="1"/>
  <c r="P2408" i="1"/>
  <c r="P2451" i="1"/>
  <c r="P2453" i="1"/>
  <c r="P2456" i="1"/>
  <c r="P2490" i="1"/>
  <c r="P2492" i="1"/>
  <c r="P2494" i="1"/>
  <c r="P2500" i="1"/>
  <c r="P2504" i="1"/>
  <c r="P2507" i="1"/>
  <c r="P2522" i="1"/>
  <c r="P2531" i="1"/>
  <c r="P2535" i="1"/>
  <c r="P2564" i="1"/>
  <c r="P2572" i="1"/>
  <c r="P2575" i="1"/>
  <c r="P2580" i="1"/>
  <c r="P2594" i="1"/>
  <c r="P2597" i="1"/>
  <c r="P2603" i="1"/>
  <c r="P2605" i="1"/>
  <c r="P2649" i="1"/>
  <c r="P1788" i="1"/>
  <c r="P1796" i="1"/>
  <c r="P1813" i="1"/>
  <c r="P1819" i="1"/>
  <c r="P1822" i="1"/>
  <c r="P1854" i="1"/>
  <c r="P1882" i="1"/>
  <c r="P1884" i="1"/>
  <c r="P1893" i="1"/>
  <c r="P1906" i="1"/>
  <c r="P1917" i="1"/>
  <c r="P1933" i="1"/>
  <c r="P1951" i="1"/>
  <c r="P1952" i="1"/>
  <c r="P1961" i="1"/>
  <c r="P1971" i="1"/>
  <c r="P1986" i="1"/>
  <c r="P1999" i="1"/>
  <c r="P2061" i="1"/>
  <c r="P2086" i="1"/>
  <c r="P2092" i="1"/>
  <c r="P2102" i="1"/>
  <c r="P2110" i="1"/>
  <c r="P2128" i="1"/>
  <c r="P2132" i="1"/>
  <c r="P2153" i="1"/>
  <c r="P2176" i="1"/>
  <c r="P2178" i="1"/>
  <c r="P2185" i="1"/>
  <c r="P2214" i="1"/>
  <c r="P2238" i="1"/>
  <c r="P2257" i="1"/>
  <c r="P2358" i="1"/>
  <c r="P2362" i="1"/>
  <c r="P2365" i="1"/>
  <c r="P2376" i="1"/>
  <c r="P2382" i="1"/>
  <c r="P2402" i="1"/>
  <c r="P2403" i="1"/>
  <c r="P2424" i="1"/>
  <c r="P2432" i="1"/>
  <c r="P2458" i="1"/>
  <c r="P2477" i="1"/>
  <c r="P2479" i="1"/>
  <c r="P2480" i="1"/>
  <c r="P2513" i="1"/>
  <c r="P2549" i="1"/>
  <c r="P2560" i="1"/>
  <c r="P2566" i="1"/>
  <c r="P2581" i="1"/>
  <c r="P2611" i="1"/>
  <c r="P2617" i="1"/>
  <c r="P2619" i="1"/>
  <c r="P2651" i="1"/>
  <c r="P2659" i="1"/>
  <c r="P1817" i="1"/>
  <c r="P1856" i="1"/>
  <c r="P1857" i="1"/>
  <c r="P1918" i="1"/>
  <c r="P1926" i="1"/>
  <c r="P1997" i="1"/>
  <c r="P2087" i="1"/>
  <c r="P2096" i="1"/>
  <c r="P2097" i="1"/>
  <c r="P2113" i="1"/>
  <c r="P2125" i="1"/>
  <c r="P2127" i="1"/>
  <c r="P2134" i="1"/>
  <c r="P2144" i="1"/>
  <c r="P2160" i="1"/>
  <c r="P2181" i="1"/>
  <c r="P2183" i="1"/>
  <c r="P2241" i="1"/>
  <c r="P2341" i="1"/>
  <c r="P2354" i="1"/>
  <c r="P2360" i="1"/>
  <c r="P2363" i="1"/>
  <c r="P2440" i="1"/>
  <c r="P2442" i="1"/>
  <c r="P2547" i="1"/>
  <c r="P2552" i="1"/>
  <c r="P2576" i="1"/>
  <c r="P2600" i="1"/>
  <c r="P1790" i="1"/>
  <c r="P1858" i="1"/>
  <c r="P1867" i="1"/>
  <c r="P1957" i="1"/>
  <c r="P1959" i="1"/>
  <c r="P2047" i="1"/>
  <c r="P2053" i="1"/>
  <c r="P2088" i="1"/>
  <c r="P2115" i="1"/>
  <c r="P2156" i="1"/>
  <c r="P2266" i="1"/>
  <c r="P2272" i="1"/>
  <c r="P2301" i="1"/>
  <c r="P2306" i="1"/>
  <c r="P2314" i="1"/>
  <c r="P2388" i="1"/>
  <c r="P2471" i="1"/>
  <c r="P2540" i="1"/>
  <c r="P2604" i="1"/>
  <c r="P2615" i="1"/>
  <c r="P2656" i="1"/>
  <c r="P1785" i="1"/>
  <c r="P1809" i="1"/>
  <c r="P1827" i="1"/>
  <c r="P1830" i="1"/>
  <c r="P1832" i="1"/>
  <c r="P1853" i="1"/>
  <c r="P1855" i="1"/>
  <c r="P1865" i="1"/>
  <c r="P1880" i="1"/>
  <c r="P1881" i="1"/>
  <c r="P1888" i="1"/>
  <c r="P1890" i="1"/>
  <c r="P1900" i="1"/>
  <c r="P1987" i="1"/>
  <c r="P1989" i="1"/>
  <c r="P2038" i="1"/>
  <c r="P2074" i="1"/>
  <c r="P2080" i="1"/>
  <c r="P2083" i="1"/>
  <c r="P2093" i="1"/>
  <c r="P2123" i="1"/>
  <c r="P2137" i="1"/>
  <c r="P2149" i="1"/>
  <c r="P2168" i="1"/>
  <c r="P2190" i="1"/>
  <c r="P2209" i="1"/>
  <c r="P2230" i="1"/>
  <c r="P2239" i="1"/>
  <c r="P2292" i="1"/>
  <c r="P2348" i="1"/>
  <c r="P2443" i="1"/>
  <c r="P2532" i="1"/>
  <c r="P2550" i="1"/>
  <c r="P2557" i="1"/>
  <c r="P2588" i="1"/>
  <c r="P2621" i="1"/>
  <c r="P2622" i="1"/>
  <c r="P1811" i="1"/>
  <c r="P1818" i="1"/>
  <c r="P1824" i="1"/>
  <c r="P1844" i="1"/>
  <c r="P1851" i="1"/>
  <c r="P1871" i="1"/>
  <c r="P1883" i="1"/>
  <c r="P1886" i="1"/>
  <c r="P1901" i="1"/>
  <c r="P1921" i="1"/>
  <c r="P1932" i="1"/>
  <c r="P1949" i="1"/>
  <c r="P1954" i="1"/>
  <c r="P1964" i="1"/>
  <c r="P2014" i="1"/>
  <c r="P2049" i="1"/>
  <c r="P2062" i="1"/>
  <c r="P2108" i="1"/>
  <c r="P2120" i="1"/>
  <c r="P2121" i="1"/>
  <c r="P2129" i="1"/>
  <c r="P2130" i="1"/>
  <c r="P2136" i="1"/>
  <c r="P2142" i="1"/>
  <c r="P2146" i="1"/>
  <c r="P2217" i="1"/>
  <c r="P2289" i="1"/>
  <c r="P2304" i="1"/>
  <c r="P2335" i="1"/>
  <c r="P2339" i="1"/>
  <c r="P2364" i="1"/>
  <c r="P2366" i="1"/>
  <c r="P2377" i="1"/>
  <c r="P2444" i="1"/>
  <c r="P2448" i="1"/>
  <c r="P2461" i="1"/>
  <c r="P2553" i="1"/>
  <c r="P2567" i="1"/>
  <c r="P2568" i="1"/>
  <c r="P2592" i="1"/>
  <c r="P2601" i="1"/>
  <c r="P2607" i="1"/>
  <c r="P2608" i="1"/>
  <c r="P2613" i="1"/>
  <c r="P2618" i="1"/>
  <c r="P1791" i="1"/>
  <c r="P1797" i="1"/>
  <c r="P1804" i="1"/>
  <c r="P1833" i="1"/>
  <c r="P1837" i="1"/>
  <c r="P1848" i="1"/>
  <c r="P1859" i="1"/>
  <c r="P1868" i="1"/>
  <c r="P1919" i="1"/>
  <c r="P1929" i="1"/>
  <c r="P1937" i="1"/>
  <c r="P1944" i="1"/>
  <c r="P1946" i="1"/>
  <c r="P1947" i="1"/>
  <c r="P1958" i="1"/>
  <c r="P1968" i="1"/>
  <c r="P1988" i="1"/>
  <c r="P2001" i="1"/>
  <c r="P2011" i="1"/>
  <c r="P2015" i="1"/>
  <c r="P2017" i="1"/>
  <c r="P2048" i="1"/>
  <c r="P2054" i="1"/>
  <c r="P2089" i="1"/>
  <c r="P2105" i="1"/>
  <c r="P2112" i="1"/>
  <c r="P2162" i="1"/>
  <c r="P2211" i="1"/>
  <c r="P2234" i="1"/>
  <c r="P2236" i="1"/>
  <c r="P2240" i="1"/>
  <c r="P2245" i="1"/>
  <c r="P2248" i="1"/>
  <c r="P2262" i="1"/>
  <c r="P2263" i="1"/>
  <c r="P2267" i="1"/>
  <c r="P2293" i="1"/>
  <c r="P2298" i="1"/>
  <c r="P2307" i="1"/>
  <c r="P2308" i="1"/>
  <c r="P2311" i="1"/>
  <c r="P2322" i="1"/>
  <c r="P2325" i="1"/>
  <c r="P2326" i="1"/>
  <c r="P2334" i="1"/>
  <c r="P2336" i="1"/>
  <c r="P2342" i="1"/>
  <c r="P2347" i="1"/>
  <c r="P2350" i="1"/>
  <c r="P2368" i="1"/>
  <c r="P2380" i="1"/>
  <c r="P2400" i="1"/>
  <c r="P2401" i="1"/>
  <c r="P2460" i="1"/>
  <c r="P2483" i="1"/>
  <c r="P2485" i="1"/>
  <c r="P2488" i="1"/>
  <c r="P2496" i="1"/>
  <c r="P2505" i="1"/>
  <c r="P2508" i="1"/>
  <c r="P2510" i="1"/>
  <c r="P2544" i="1"/>
  <c r="P2577" i="1"/>
  <c r="P2587" i="1"/>
  <c r="P2593" i="1"/>
  <c r="P2595" i="1"/>
  <c r="P2598" i="1"/>
  <c r="P2624" i="1"/>
  <c r="P2631" i="1"/>
  <c r="P2636" i="1"/>
  <c r="P2638" i="1"/>
  <c r="P2642" i="1"/>
  <c r="P2657" i="1"/>
  <c r="P2658" i="1"/>
  <c r="P2660" i="1"/>
  <c r="P1778" i="1"/>
  <c r="P1786" i="1"/>
  <c r="P1842" i="1"/>
  <c r="P1846" i="1"/>
  <c r="P1847" i="1"/>
  <c r="P1866" i="1"/>
  <c r="P1889" i="1"/>
  <c r="P1910" i="1"/>
  <c r="P1930" i="1"/>
  <c r="P1945" i="1"/>
  <c r="P1948" i="1"/>
  <c r="P1984" i="1"/>
  <c r="P1992" i="1"/>
  <c r="P2000" i="1"/>
  <c r="P2016" i="1"/>
  <c r="P2031" i="1"/>
  <c r="P2043" i="1"/>
  <c r="P2055" i="1"/>
  <c r="P2075" i="1"/>
  <c r="P2081" i="1"/>
  <c r="P2084" i="1"/>
  <c r="P2117" i="1"/>
  <c r="P2122" i="1"/>
  <c r="P2135" i="1"/>
  <c r="P2159" i="1"/>
  <c r="P2173" i="1"/>
  <c r="P2194" i="1"/>
  <c r="P2221" i="1"/>
  <c r="P2231" i="1"/>
  <c r="P2233" i="1"/>
  <c r="P2246" i="1"/>
  <c r="P2282" i="1"/>
  <c r="P2288" i="1"/>
  <c r="P2299" i="1"/>
  <c r="P2369" i="1"/>
  <c r="P2378" i="1"/>
  <c r="P2385" i="1"/>
  <c r="P2396" i="1"/>
  <c r="P2406" i="1"/>
  <c r="P2411" i="1"/>
  <c r="P2421" i="1"/>
  <c r="P2439" i="1"/>
  <c r="P2467" i="1"/>
  <c r="P2469" i="1"/>
  <c r="P2484" i="1"/>
  <c r="P2495" i="1"/>
  <c r="P2589" i="1"/>
  <c r="P2606" i="1"/>
  <c r="P2632" i="1"/>
  <c r="P2640" i="1"/>
  <c r="P2641" i="1"/>
  <c r="P1783" i="1"/>
  <c r="P1787" i="1"/>
  <c r="P1801" i="1"/>
  <c r="P1838" i="1"/>
  <c r="P1845" i="1"/>
  <c r="P1872" i="1"/>
  <c r="P1891" i="1"/>
  <c r="P1894" i="1"/>
  <c r="P1904" i="1"/>
  <c r="P1925" i="1"/>
  <c r="P1928" i="1"/>
  <c r="P1931" i="1"/>
  <c r="P1950" i="1"/>
  <c r="P1955" i="1"/>
  <c r="P1975" i="1"/>
  <c r="P1993" i="1"/>
  <c r="P1995" i="1"/>
  <c r="P2008" i="1"/>
  <c r="P2019" i="1"/>
  <c r="P2026" i="1"/>
  <c r="P2032" i="1"/>
  <c r="P2034" i="1"/>
  <c r="P2078" i="1"/>
  <c r="P2082" i="1"/>
  <c r="P2090" i="1"/>
  <c r="P2109" i="1"/>
  <c r="P2147" i="1"/>
  <c r="P2171" i="1"/>
  <c r="P2191" i="1"/>
  <c r="P2201" i="1"/>
  <c r="P2205" i="1"/>
  <c r="P2207" i="1"/>
  <c r="P2218" i="1"/>
  <c r="P2220" i="1"/>
  <c r="P2223" i="1"/>
  <c r="P2302" i="1"/>
  <c r="P2305" i="1"/>
  <c r="P2319" i="1"/>
  <c r="P2328" i="1"/>
  <c r="P2331" i="1"/>
  <c r="P2340" i="1"/>
  <c r="P2346" i="1"/>
  <c r="P2353" i="1"/>
  <c r="P2386" i="1"/>
  <c r="P2390" i="1"/>
  <c r="P2410" i="1"/>
  <c r="P2425" i="1"/>
  <c r="P2433" i="1"/>
  <c r="P2446" i="1"/>
  <c r="P2481" i="1"/>
  <c r="P2493" i="1"/>
  <c r="P2551" i="1"/>
  <c r="P2558" i="1"/>
  <c r="P2610" i="1"/>
  <c r="P2635" i="1"/>
  <c r="P1816" i="1"/>
  <c r="P1840" i="1"/>
  <c r="P1849" i="1"/>
  <c r="P1969" i="1"/>
  <c r="P1981" i="1"/>
  <c r="P2012" i="1"/>
  <c r="P2018" i="1"/>
  <c r="P2022" i="1"/>
  <c r="P2039" i="1"/>
  <c r="P2068" i="1"/>
  <c r="P2098" i="1"/>
  <c r="P2138" i="1"/>
  <c r="P2163" i="1"/>
  <c r="P2212" i="1"/>
  <c r="P2226" i="1"/>
  <c r="P2235" i="1"/>
  <c r="P2247" i="1"/>
  <c r="P2264" i="1"/>
  <c r="P2283" i="1"/>
  <c r="P2285" i="1"/>
  <c r="P2290" i="1"/>
  <c r="P2327" i="1"/>
  <c r="P2356" i="1"/>
  <c r="P2392" i="1"/>
  <c r="P2399" i="1"/>
  <c r="P2466" i="1"/>
  <c r="P2489" i="1"/>
  <c r="P2497" i="1"/>
  <c r="P2509" i="1"/>
  <c r="P2511" i="1"/>
  <c r="P2533" i="1"/>
  <c r="P2536" i="1"/>
  <c r="P2537" i="1"/>
  <c r="P2569" i="1"/>
  <c r="P2582" i="1"/>
  <c r="P2585" i="1"/>
  <c r="P2599" i="1"/>
  <c r="P2625" i="1"/>
  <c r="P2639" i="1"/>
  <c r="P2643" i="1"/>
  <c r="P2661" i="1"/>
  <c r="P1794" i="1"/>
  <c r="P1810" i="1"/>
  <c r="P1820" i="1"/>
  <c r="P1841" i="1"/>
  <c r="P1843" i="1"/>
  <c r="P1852" i="1"/>
  <c r="P1869" i="1"/>
  <c r="P1875" i="1"/>
  <c r="P1877" i="1"/>
  <c r="P1896" i="1"/>
  <c r="P1898" i="1"/>
  <c r="P1902" i="1"/>
  <c r="P1942" i="1"/>
  <c r="P1963" i="1"/>
  <c r="P2023" i="1"/>
  <c r="P2037" i="1"/>
  <c r="P2040" i="1"/>
  <c r="P2042" i="1"/>
  <c r="P2051" i="1"/>
  <c r="P2057" i="1"/>
  <c r="P2069" i="1"/>
  <c r="P2099" i="1"/>
  <c r="P2139" i="1"/>
  <c r="P2174" i="1"/>
  <c r="P2186" i="1"/>
  <c r="P2197" i="1"/>
  <c r="P2210" i="1"/>
  <c r="P2213" i="1"/>
  <c r="P2242" i="1"/>
  <c r="P2258" i="1"/>
  <c r="P2265" i="1"/>
  <c r="P2275" i="1"/>
  <c r="P2284" i="1"/>
  <c r="P2286" i="1"/>
  <c r="P2287" i="1"/>
  <c r="P2291" i="1"/>
  <c r="P2296" i="1"/>
  <c r="P2355" i="1"/>
  <c r="P2357" i="1"/>
  <c r="P2389" i="1"/>
  <c r="P2393" i="1"/>
  <c r="P2422" i="1"/>
  <c r="P2464" i="1"/>
  <c r="P2521" i="1"/>
  <c r="P2583" i="1"/>
  <c r="P2630" i="1"/>
  <c r="P2633" i="1"/>
  <c r="P2637" i="1"/>
  <c r="P2645" i="1"/>
  <c r="P2662" i="1"/>
  <c r="P1776" i="1"/>
  <c r="P1795" i="1"/>
  <c r="P1800" i="1"/>
  <c r="P1821" i="1"/>
  <c r="P1829" i="1"/>
  <c r="P1870" i="1"/>
  <c r="P1876" i="1"/>
  <c r="P1897" i="1"/>
  <c r="P1911" i="1"/>
  <c r="P1943" i="1"/>
  <c r="P1956" i="1"/>
  <c r="P1990" i="1"/>
  <c r="P2024" i="1"/>
  <c r="P2030" i="1"/>
  <c r="P2033" i="1"/>
  <c r="P2035" i="1"/>
  <c r="P2041" i="1"/>
  <c r="P2044" i="1"/>
  <c r="P2045" i="1"/>
  <c r="P2052" i="1"/>
  <c r="P2056" i="1"/>
  <c r="P2058" i="1"/>
  <c r="P2070" i="1"/>
  <c r="P2076" i="1"/>
  <c r="P2106" i="1"/>
  <c r="P2118" i="1"/>
  <c r="P2175" i="1"/>
  <c r="P2179" i="1"/>
  <c r="P2187" i="1"/>
  <c r="P2195" i="1"/>
  <c r="P2199" i="1"/>
  <c r="P2204" i="1"/>
  <c r="P2224" i="1"/>
  <c r="P2243" i="1"/>
  <c r="P2268" i="1"/>
  <c r="P2276" i="1"/>
  <c r="P2294" i="1"/>
  <c r="P2295" i="1"/>
  <c r="P2309" i="1"/>
  <c r="P2317" i="1"/>
  <c r="P2320" i="1"/>
  <c r="P2323" i="1"/>
  <c r="P2329" i="1"/>
  <c r="P2337" i="1"/>
  <c r="P2344" i="1"/>
  <c r="P2361" i="1"/>
  <c r="P2379" i="1"/>
  <c r="P2394" i="1"/>
  <c r="P2412" i="1"/>
  <c r="P2423" i="1"/>
  <c r="P2427" i="1"/>
  <c r="P2429" i="1"/>
  <c r="P2454" i="1"/>
  <c r="P2465" i="1"/>
  <c r="P2475" i="1"/>
  <c r="P2502" i="1"/>
  <c r="P2525" i="1"/>
  <c r="P2538" i="1"/>
  <c r="P2627" i="1"/>
  <c r="P2629" i="1"/>
  <c r="P2646" i="1"/>
  <c r="P2653" i="1"/>
  <c r="P1777" i="1"/>
  <c r="P1789" i="1"/>
  <c r="P1798" i="1"/>
  <c r="P1862" i="1"/>
  <c r="P1887" i="1"/>
  <c r="P1912" i="1"/>
  <c r="P1914" i="1"/>
  <c r="P1991" i="1"/>
  <c r="P1996" i="1"/>
  <c r="P2004" i="1"/>
  <c r="P2021" i="1"/>
  <c r="P2025" i="1"/>
  <c r="P2036" i="1"/>
  <c r="P2071" i="1"/>
  <c r="P2077" i="1"/>
  <c r="P2103" i="1"/>
  <c r="P2107" i="1"/>
  <c r="P2119" i="1"/>
  <c r="P2172" i="1"/>
  <c r="P2180" i="1"/>
  <c r="P2200" i="1"/>
  <c r="P2206" i="1"/>
  <c r="P2208" i="1"/>
  <c r="P2222" i="1"/>
  <c r="P2225" i="1"/>
  <c r="P2227" i="1"/>
  <c r="P2303" i="1"/>
  <c r="P2310" i="1"/>
  <c r="P2316" i="1"/>
  <c r="P2318" i="1"/>
  <c r="P2321" i="1"/>
  <c r="P2324" i="1"/>
  <c r="P2330" i="1"/>
  <c r="P2338" i="1"/>
  <c r="P2371" i="1"/>
  <c r="P2395" i="1"/>
  <c r="P2407" i="1"/>
  <c r="P2413" i="1"/>
  <c r="P2415" i="1"/>
  <c r="P2417" i="1"/>
  <c r="P2419" i="1"/>
  <c r="P2426" i="1"/>
  <c r="P2430" i="1"/>
  <c r="P2434" i="1"/>
  <c r="P2437" i="1"/>
  <c r="P2447" i="1"/>
  <c r="P2468" i="1"/>
  <c r="P2514" i="1"/>
  <c r="P2524" i="1"/>
  <c r="P2628" i="1"/>
  <c r="P2654" i="1"/>
  <c r="P1799" i="1"/>
  <c r="P1814" i="1"/>
  <c r="P1915" i="1"/>
  <c r="P2010" i="1"/>
  <c r="P2013" i="1"/>
  <c r="P2091" i="1"/>
  <c r="P2104" i="1"/>
  <c r="P2219" i="1"/>
  <c r="P2228" i="1"/>
  <c r="P2244" i="1"/>
  <c r="P2277" i="1"/>
  <c r="P2278" i="1"/>
  <c r="P2372" i="1"/>
  <c r="P2383" i="1"/>
  <c r="P2414" i="1"/>
  <c r="P2416" i="1"/>
  <c r="P2418" i="1"/>
  <c r="P2420" i="1"/>
  <c r="P2435" i="1"/>
  <c r="P2438" i="1"/>
  <c r="P2462" i="1"/>
  <c r="P2482" i="1"/>
  <c r="P2515" i="1"/>
  <c r="P2591" i="1"/>
  <c r="P2609" i="1"/>
  <c r="P2614" i="1"/>
  <c r="P1037" i="1"/>
  <c r="O1640" i="1"/>
  <c r="O1636" i="1"/>
  <c r="O1658" i="1"/>
  <c r="O1480" i="1"/>
  <c r="O1173" i="1"/>
  <c r="O1271" i="1"/>
  <c r="O1725" i="1"/>
  <c r="O1020" i="1"/>
  <c r="O1576" i="1"/>
  <c r="O1736" i="1"/>
  <c r="O1612" i="1"/>
  <c r="O1309" i="1"/>
  <c r="O1208" i="1"/>
  <c r="O1091" i="1"/>
  <c r="O1363" i="1"/>
  <c r="O1021" i="1"/>
  <c r="O1518" i="1"/>
  <c r="O1486" i="1"/>
  <c r="O1172" i="1"/>
  <c r="O1277" i="1"/>
  <c r="O1445" i="1"/>
  <c r="O1178" i="1"/>
  <c r="O1089" i="1"/>
  <c r="O1301" i="1"/>
  <c r="O1383" i="1"/>
  <c r="O1040" i="1"/>
  <c r="O1297" i="1"/>
  <c r="O1541" i="1"/>
  <c r="O928" i="1"/>
  <c r="O1655" i="1"/>
  <c r="O1392" i="1"/>
  <c r="O1600" i="1"/>
  <c r="O1691" i="1"/>
  <c r="O944" i="1"/>
  <c r="O1549" i="1"/>
  <c r="O1661" i="1"/>
  <c r="O938" i="1"/>
  <c r="O963" i="1"/>
  <c r="O948" i="1"/>
  <c r="O1585" i="1"/>
  <c r="O1253" i="1"/>
  <c r="O1674" i="1"/>
  <c r="O1048" i="1"/>
  <c r="O1747" i="1"/>
  <c r="O1213" i="1"/>
  <c r="O1563" i="1"/>
  <c r="O1051" i="1"/>
  <c r="O1362" i="1"/>
  <c r="O1264" i="1"/>
  <c r="O1510" i="1"/>
  <c r="O1709" i="1"/>
  <c r="O1656" i="1"/>
  <c r="O1686" i="1"/>
  <c r="O1279" i="1"/>
  <c r="O1033" i="1"/>
  <c r="O1687" i="1"/>
  <c r="O1683" i="1"/>
  <c r="O1761" i="1"/>
  <c r="O1715" i="1"/>
  <c r="O1619" i="1"/>
  <c r="O1095" i="1"/>
  <c r="O1012" i="1"/>
  <c r="O905" i="1"/>
  <c r="O1085" i="1"/>
  <c r="O1583" i="1"/>
  <c r="O1675" i="1"/>
  <c r="O1022" i="1"/>
  <c r="O1676" i="1"/>
  <c r="O1053" i="1"/>
  <c r="O976" i="1"/>
  <c r="O1604" i="1"/>
  <c r="O893" i="1"/>
  <c r="O1384" i="1"/>
  <c r="O1616" i="1"/>
  <c r="O1315" i="1"/>
  <c r="O1425" i="1"/>
  <c r="O1631" i="1"/>
  <c r="O1647" i="1"/>
  <c r="O1393" i="1"/>
  <c r="O1035" i="1"/>
  <c r="O1488" i="1"/>
  <c r="O1458" i="1"/>
  <c r="O1274" i="1"/>
  <c r="O1305" i="1"/>
  <c r="O1290" i="1"/>
  <c r="O1080" i="1"/>
  <c r="O915" i="1"/>
  <c r="O952" i="1"/>
  <c r="O1008" i="1"/>
  <c r="O1258" i="1"/>
  <c r="O1568" i="1"/>
  <c r="O1599" i="1"/>
  <c r="O1214" i="1"/>
  <c r="O918" i="1"/>
  <c r="O1757" i="1"/>
  <c r="O1591" i="1"/>
  <c r="O1229" i="1"/>
  <c r="O1768" i="1"/>
  <c r="O1410" i="1"/>
  <c r="O1267" i="1"/>
  <c r="O1280" i="1"/>
  <c r="O1311" i="1"/>
  <c r="O1697" i="1"/>
  <c r="O1373" i="1"/>
  <c r="O1036" i="1"/>
  <c r="O1633" i="1"/>
  <c r="O1111" i="1"/>
  <c r="O1018" i="1"/>
  <c r="O1487" i="1"/>
  <c r="O1047" i="1"/>
  <c r="O1669" i="1"/>
  <c r="O1544" i="1"/>
  <c r="O1382" i="1"/>
  <c r="O1570" i="1"/>
  <c r="O1465" i="1"/>
  <c r="O1765" i="1"/>
  <c r="O947" i="1"/>
  <c r="O1739" i="1"/>
  <c r="O1611" i="1"/>
  <c r="O1098" i="1"/>
  <c r="O1185" i="1"/>
  <c r="O998" i="1"/>
  <c r="O1075" i="1"/>
  <c r="O1386" i="1"/>
  <c r="O1283" i="1"/>
  <c r="O920" i="1"/>
  <c r="O1186" i="1"/>
  <c r="O1483" i="1"/>
  <c r="O1462" i="1"/>
  <c r="O1614" i="1"/>
  <c r="O1066" i="1"/>
  <c r="O1261" i="1"/>
  <c r="O1367" i="1"/>
  <c r="O1078" i="1"/>
  <c r="O925" i="1"/>
  <c r="O1265" i="1"/>
  <c r="O897" i="1"/>
  <c r="O1589" i="1"/>
  <c r="O1224" i="1"/>
  <c r="O1760" i="1"/>
  <c r="O1369" i="1"/>
  <c r="O1118" i="1"/>
  <c r="O1328" i="1"/>
  <c r="O1692" i="1"/>
  <c r="O1684" i="1"/>
  <c r="O1733" i="1"/>
  <c r="O1729" i="1"/>
  <c r="O1005" i="1"/>
  <c r="O1667" i="1"/>
  <c r="O1699" i="1"/>
  <c r="O1641" i="1"/>
  <c r="O1586" i="1"/>
  <c r="O1329" i="1"/>
  <c r="O1364" i="1"/>
  <c r="O1083" i="1"/>
  <c r="O1049" i="1"/>
  <c r="O1629" i="1"/>
  <c r="O1179" i="1"/>
  <c r="O991" i="1"/>
  <c r="O1115" i="1"/>
  <c r="O1625" i="1"/>
  <c r="O1428" i="1"/>
  <c r="O1029" i="1"/>
  <c r="O1026" i="1"/>
  <c r="O1116" i="1"/>
  <c r="O1562" i="1"/>
  <c r="O974" i="1"/>
  <c r="O1244" i="1"/>
  <c r="O1703" i="1"/>
  <c r="O1093" i="1"/>
  <c r="O1504" i="1"/>
  <c r="O1345" i="1"/>
  <c r="O1142" i="1"/>
  <c r="O1572" i="1"/>
  <c r="O1494" i="1"/>
  <c r="O1239" i="1"/>
  <c r="O1254" i="1"/>
  <c r="O1643" i="1"/>
  <c r="O1672" i="1"/>
  <c r="O1278" i="1"/>
  <c r="O949" i="1"/>
  <c r="O1141" i="1"/>
  <c r="O1133" i="1"/>
  <c r="O1446" i="1"/>
  <c r="O1295" i="1"/>
  <c r="O1394" i="1"/>
  <c r="O986" i="1"/>
  <c r="O1198" i="1"/>
  <c r="O1659" i="1"/>
  <c r="O1763" i="1"/>
  <c r="O1090" i="1"/>
  <c r="O1639" i="1"/>
  <c r="O987" i="1"/>
  <c r="O1237" i="1"/>
  <c r="O1522" i="1"/>
  <c r="O1642" i="1"/>
  <c r="O1256" i="1"/>
  <c r="O1678" i="1"/>
  <c r="O1472" i="1"/>
  <c r="O1372" i="1"/>
  <c r="O1177" i="1"/>
  <c r="O992" i="1"/>
  <c r="O1365" i="1"/>
  <c r="O1587" i="1"/>
  <c r="O1630" i="1"/>
  <c r="O1668" i="1"/>
  <c r="O1159" i="1"/>
  <c r="O1087" i="1"/>
  <c r="O1350" i="1"/>
  <c r="O1632" i="1"/>
  <c r="O977" i="1"/>
  <c r="O1464" i="1"/>
  <c r="O1282" i="1"/>
  <c r="O1140" i="1"/>
  <c r="O1227" i="1"/>
  <c r="O1558" i="1"/>
  <c r="O1456" i="1"/>
  <c r="O1268" i="1"/>
  <c r="O1652" i="1"/>
  <c r="O1654" i="1"/>
  <c r="O1016" i="1"/>
  <c r="O1207" i="1"/>
  <c r="O906" i="1"/>
  <c r="O1163" i="1"/>
  <c r="O1413" i="1"/>
  <c r="O1263" i="1"/>
  <c r="O1554" i="1"/>
  <c r="O936" i="1"/>
  <c r="O1565" i="1"/>
  <c r="O1054" i="1"/>
  <c r="O1426" i="1"/>
  <c r="O1366" i="1"/>
  <c r="O1688" i="1"/>
  <c r="O1497" i="1"/>
  <c r="O1648" i="1"/>
  <c r="O1052" i="1"/>
  <c r="O892" i="1"/>
  <c r="O1270" i="1"/>
  <c r="O1316" i="1"/>
  <c r="O1092" i="1"/>
  <c r="O941" i="1"/>
  <c r="O1644" i="1"/>
  <c r="O939" i="1"/>
  <c r="O1176" i="1"/>
  <c r="O1387" i="1"/>
  <c r="O1517" i="1"/>
  <c r="O1302" i="1"/>
  <c r="O1521" i="1"/>
  <c r="O1603" i="1"/>
  <c r="O1368" i="1"/>
  <c r="O1500" i="1"/>
  <c r="O1120" i="1"/>
  <c r="O1605" i="1"/>
  <c r="O1566" i="1"/>
  <c r="O1073" i="1"/>
  <c r="O1246" i="1"/>
  <c r="O916" i="1"/>
  <c r="O1762" i="1"/>
  <c r="O1617" i="1"/>
  <c r="O1119" i="1"/>
  <c r="O1693" i="1"/>
  <c r="O921" i="1"/>
  <c r="O973" i="1"/>
  <c r="O1685" i="1"/>
  <c r="O1122" i="1"/>
  <c r="O1180" i="1"/>
  <c r="O1374" i="1"/>
  <c r="O1607" i="1"/>
  <c r="O894" i="1"/>
  <c r="O1716" i="1"/>
  <c r="O1511" i="1"/>
  <c r="O895" i="1"/>
  <c r="O1107" i="1"/>
  <c r="O1635" i="1"/>
  <c r="O1613" i="1"/>
  <c r="O1086" i="1"/>
  <c r="O1718" i="1"/>
  <c r="O1707" i="1"/>
  <c r="O1306" i="1"/>
  <c r="O1096" i="1"/>
  <c r="O1677" i="1"/>
  <c r="O919" i="1"/>
  <c r="O1079" i="1"/>
  <c r="O1342" i="1"/>
  <c r="O1564" i="1"/>
  <c r="O1192" i="1"/>
  <c r="O1569" i="1"/>
  <c r="O1710" i="1"/>
  <c r="O1620" i="1"/>
  <c r="O1772" i="1"/>
  <c r="O1266" i="1"/>
  <c r="O1084" i="1"/>
  <c r="O1516" i="1"/>
  <c r="O1724" i="1"/>
  <c r="O1694" i="1"/>
  <c r="O1673" i="1"/>
  <c r="O932" i="1"/>
  <c r="O1593" i="1"/>
  <c r="O997" i="1"/>
  <c r="O1475" i="1"/>
  <c r="O1199" i="1"/>
  <c r="O1046" i="1"/>
  <c r="O1537" i="1"/>
  <c r="O1064" i="1"/>
  <c r="O1327" i="1"/>
  <c r="O926" i="1"/>
  <c r="O1298" i="1"/>
  <c r="O1006" i="1"/>
  <c r="O1223" i="1"/>
  <c r="O1679" i="1"/>
  <c r="O1730" i="1"/>
  <c r="O909" i="1"/>
  <c r="O1065" i="1"/>
  <c r="O1662" i="1"/>
  <c r="O967" i="1"/>
  <c r="O1351" i="1"/>
  <c r="O1764" i="1"/>
  <c r="O1205" i="1"/>
  <c r="O1545" i="1"/>
  <c r="O935" i="1"/>
  <c r="O1515" i="1"/>
  <c r="O1099" i="1"/>
  <c r="O1471" i="1"/>
  <c r="O1495" i="1"/>
  <c r="O995" i="1"/>
  <c r="O1112" i="1"/>
  <c r="O1019" i="1"/>
  <c r="O1289" i="1"/>
  <c r="O901" i="1"/>
  <c r="O1732" i="1"/>
  <c r="O1241" i="1"/>
  <c r="O1489" i="1"/>
  <c r="O1592" i="1"/>
  <c r="O1074" i="1"/>
  <c r="O1626" i="1"/>
  <c r="O1215" i="1"/>
  <c r="O1174" i="1"/>
  <c r="O1571" i="1"/>
  <c r="O1291" i="1"/>
  <c r="O1030" i="1"/>
  <c r="O1245" i="1"/>
  <c r="O1370" i="1"/>
  <c r="O1478" i="1"/>
  <c r="O1590" i="1"/>
  <c r="O1200" i="1"/>
  <c r="O1031" i="1"/>
  <c r="O1039" i="1"/>
  <c r="O1294" i="1"/>
  <c r="O1354" i="1"/>
  <c r="O1689" i="1"/>
  <c r="O1713" i="1"/>
  <c r="O1296" i="1"/>
  <c r="O1553" i="1"/>
  <c r="O1110" i="1"/>
  <c r="O1273" i="1"/>
  <c r="O1660" i="1"/>
  <c r="O930" i="1"/>
  <c r="O1209" i="1"/>
  <c r="O1454" i="1"/>
  <c r="O1226" i="1"/>
  <c r="O1257" i="1"/>
  <c r="O1476" i="1"/>
  <c r="O1467" i="1"/>
  <c r="O1238" i="1"/>
  <c r="O969" i="1"/>
  <c r="O1247" i="1"/>
  <c r="O1240" i="1"/>
  <c r="O1555" i="1"/>
  <c r="O970" i="1"/>
  <c r="O1210" i="1"/>
  <c r="O1473" i="1"/>
  <c r="O1665" i="1"/>
  <c r="O1072" i="1"/>
  <c r="O971" i="1"/>
  <c r="O980" i="1"/>
  <c r="O1385" i="1"/>
  <c r="O1160" i="1"/>
  <c r="O1070" i="1"/>
  <c r="O1269" i="1"/>
  <c r="O1166" i="1"/>
  <c r="O903" i="1"/>
  <c r="O1427" i="1"/>
  <c r="O1769" i="1"/>
  <c r="O1653" i="1"/>
  <c r="O1501" i="1"/>
  <c r="O1728" i="1"/>
  <c r="O1414" i="1"/>
  <c r="O1419" i="1"/>
  <c r="O1201" i="1"/>
  <c r="O1379" i="1"/>
  <c r="O1717" i="1"/>
  <c r="O1228" i="1"/>
  <c r="O1584" i="1"/>
  <c r="O968" i="1"/>
  <c r="O940" i="1"/>
  <c r="O1405" i="1"/>
  <c r="O993" i="1"/>
  <c r="O1645" i="1"/>
  <c r="O1461" i="1"/>
  <c r="O1151" i="1"/>
  <c r="O1281" i="1"/>
  <c r="O994" i="1"/>
  <c r="O1303" i="1"/>
  <c r="O1193" i="1"/>
  <c r="O1322" i="1"/>
  <c r="O1013" i="1"/>
  <c r="O966" i="1"/>
  <c r="O1196" i="1"/>
  <c r="O1100" i="1"/>
  <c r="O898" i="1"/>
  <c r="O978" i="1"/>
  <c r="O1236" i="1"/>
  <c r="O1262" i="1"/>
  <c r="O1187" i="1"/>
  <c r="O1556" i="1"/>
  <c r="O1701" i="1"/>
  <c r="O1206" i="1"/>
  <c r="O1663" i="1"/>
  <c r="O943" i="1"/>
  <c r="O1670" i="1"/>
  <c r="O1102" i="1"/>
  <c r="O1734" i="1"/>
  <c r="O1352" i="1"/>
  <c r="O1735" i="1"/>
  <c r="O1343" i="1"/>
  <c r="O945" i="1"/>
  <c r="O1001" i="1"/>
  <c r="O1250" i="1"/>
  <c r="O1003" i="1"/>
  <c r="O922" i="1"/>
  <c r="O1234" i="1"/>
  <c r="O1242" i="1"/>
  <c r="O1243" i="1"/>
  <c r="O1233" i="1"/>
  <c r="O1720" i="1"/>
  <c r="O1014" i="1"/>
  <c r="O1448" i="1"/>
  <c r="O1077" i="1"/>
  <c r="O924" i="1"/>
  <c r="O1045" i="1"/>
  <c r="O1062" i="1"/>
  <c r="O1402" i="1"/>
  <c r="O984" i="1"/>
  <c r="O937" i="1"/>
  <c r="O1666" i="1"/>
  <c r="O1249" i="1"/>
  <c r="O1221" i="1"/>
  <c r="O957" i="1"/>
  <c r="O1557" i="1"/>
  <c r="O1255" i="1"/>
  <c r="O1034" i="1"/>
  <c r="O1330" i="1"/>
  <c r="O1721" i="1"/>
  <c r="O1490" i="1"/>
  <c r="O1561" i="1"/>
  <c r="O1417" i="1"/>
  <c r="O1175" i="1"/>
  <c r="O1479" i="1"/>
  <c r="O1162" i="1"/>
  <c r="O1705" i="1"/>
  <c r="O1574" i="1"/>
  <c r="O1726" i="1"/>
  <c r="O1127" i="1"/>
  <c r="O1714" i="1"/>
  <c r="O1731" i="1"/>
  <c r="O1681" i="1"/>
  <c r="O931" i="1"/>
  <c r="O1477" i="1"/>
  <c r="O999" i="1"/>
  <c r="O964" i="1"/>
  <c r="O996" i="1"/>
  <c r="O1452" i="1"/>
  <c r="O1259" i="1"/>
  <c r="O1680" i="1"/>
  <c r="O1067" i="1"/>
  <c r="O1657" i="1"/>
  <c r="O1057" i="1"/>
  <c r="O1420" i="1"/>
  <c r="O1493" i="1"/>
  <c r="O1438" i="1"/>
  <c r="O1380" i="1"/>
  <c r="O1032" i="1"/>
  <c r="O1700" i="1"/>
  <c r="O1130" i="1"/>
  <c r="O904" i="1"/>
  <c r="O910" i="1"/>
  <c r="O981" i="1"/>
  <c r="O1773" i="1"/>
  <c r="O1424" i="1"/>
  <c r="O1447" i="1"/>
  <c r="O1375" i="1"/>
  <c r="O1690" i="1"/>
  <c r="O1596" i="1"/>
  <c r="O1770" i="1"/>
  <c r="O1513" i="1"/>
  <c r="O1460" i="1"/>
  <c r="O1406" i="1"/>
  <c r="O946" i="1"/>
  <c r="O1358" i="1"/>
  <c r="O1711" i="1"/>
  <c r="O1202" i="1"/>
  <c r="O1161" i="1"/>
  <c r="O1449" i="1"/>
  <c r="O1751" i="1"/>
  <c r="O1421" i="1"/>
  <c r="O1435" i="1"/>
  <c r="O1573" i="1"/>
  <c r="O1463" i="1"/>
  <c r="O1114" i="1"/>
  <c r="O1050" i="1"/>
  <c r="O1411" i="1"/>
  <c r="O1225" i="1"/>
  <c r="O1128" i="1"/>
  <c r="O1361" i="1"/>
  <c r="O1706" i="1"/>
  <c r="O1349" i="1"/>
  <c r="O1081" i="1"/>
  <c r="O1347" i="1"/>
  <c r="O1744" i="1"/>
  <c r="O1481" i="1"/>
  <c r="O1514" i="1"/>
  <c r="O1060" i="1"/>
  <c r="O1071" i="1"/>
  <c r="O1749" i="1"/>
  <c r="O1601" i="1"/>
  <c r="O917" i="1"/>
  <c r="O972" i="1"/>
  <c r="O1124" i="1"/>
  <c r="O1439" i="1"/>
  <c r="O1167" i="1"/>
  <c r="O1708" i="1"/>
  <c r="O1324" i="1"/>
  <c r="O1275" i="1"/>
  <c r="O1059" i="1"/>
  <c r="O1598" i="1"/>
  <c r="O1755" i="1"/>
  <c r="O961" i="1"/>
  <c r="O1455" i="1"/>
  <c r="O950" i="1"/>
  <c r="O1101" i="1"/>
  <c r="O1618" i="1"/>
  <c r="O1042" i="1"/>
  <c r="O1353" i="1"/>
  <c r="O1771" i="1"/>
  <c r="O1218" i="1"/>
  <c r="O1621" i="1"/>
  <c r="O1737" i="1"/>
  <c r="O1623" i="1"/>
  <c r="O1376" i="1"/>
  <c r="O1609" i="1"/>
  <c r="O1344" i="1"/>
  <c r="O1235" i="1"/>
  <c r="O1248" i="1"/>
  <c r="O1412" i="1"/>
  <c r="O1552" i="1"/>
  <c r="O1197" i="1"/>
  <c r="O1745" i="1"/>
  <c r="O1307" i="1"/>
  <c r="O1002" i="1"/>
  <c r="O1597" i="1"/>
  <c r="O1023" i="1"/>
  <c r="O979" i="1"/>
  <c r="O1519" i="1"/>
  <c r="O959" i="1"/>
  <c r="O1719" i="1"/>
  <c r="O1491" i="1"/>
  <c r="O1346" i="1"/>
  <c r="O1113" i="1"/>
  <c r="O1168" i="1"/>
  <c r="O891" i="1"/>
  <c r="O1230" i="1"/>
  <c r="O955" i="1"/>
  <c r="O1754" i="1"/>
  <c r="O1334" i="1"/>
  <c r="O1188" i="1"/>
  <c r="O1524" i="1"/>
  <c r="O1156" i="1"/>
  <c r="O1580" i="1"/>
  <c r="O1401" i="1"/>
  <c r="O1702" i="1"/>
  <c r="O1194" i="1"/>
  <c r="O1582" i="1"/>
  <c r="O1498" i="1"/>
  <c r="O1043" i="1"/>
  <c r="O1509" i="1"/>
  <c r="O1608" i="1"/>
  <c r="O960" i="1"/>
  <c r="O1097" i="1"/>
  <c r="O1359" i="1"/>
  <c r="O1272" i="1"/>
  <c r="O1482" i="1"/>
  <c r="O1753" i="1"/>
  <c r="O1129" i="1"/>
  <c r="O1058" i="1"/>
  <c r="O1061" i="1"/>
  <c r="O1144" i="1"/>
  <c r="O1534" i="1"/>
  <c r="O1286" i="1"/>
  <c r="O899" i="1"/>
  <c r="O1105" i="1"/>
  <c r="O1395" i="1"/>
  <c r="O1606" i="1"/>
  <c r="O1444" i="1"/>
  <c r="O1432" i="1"/>
  <c r="O1441" i="1"/>
  <c r="O1041" i="1"/>
  <c r="O1314" i="1"/>
  <c r="O1333" i="1"/>
  <c r="O1723" i="1"/>
  <c r="O958" i="1"/>
  <c r="O1304" i="1"/>
  <c r="O951" i="1"/>
  <c r="O1748" i="1"/>
  <c r="O1121" i="1"/>
  <c r="O1007" i="1"/>
  <c r="O1038" i="1"/>
  <c r="O896" i="1"/>
  <c r="O1191" i="1"/>
  <c r="O1145" i="1"/>
  <c r="O1017" i="1"/>
  <c r="O1459" i="1"/>
  <c r="O1260" i="1"/>
  <c r="O1594" i="1"/>
  <c r="O1503" i="1"/>
  <c r="O1063" i="1"/>
  <c r="O1195" i="1"/>
  <c r="O1559" i="1"/>
  <c r="O1671" i="1"/>
  <c r="O914" i="1"/>
  <c r="O1139" i="1"/>
  <c r="O1068" i="1"/>
  <c r="O1088" i="1"/>
  <c r="O1523" i="1"/>
  <c r="O1132" i="1"/>
  <c r="O1106" i="1"/>
  <c r="O1546" i="1"/>
  <c r="O1108" i="1"/>
  <c r="O1453" i="1"/>
  <c r="O1320" i="1"/>
  <c r="O1466" i="1"/>
  <c r="O1418" i="1"/>
  <c r="O1538" i="1"/>
  <c r="O1284" i="1"/>
  <c r="O1415" i="1"/>
  <c r="O900" i="1"/>
  <c r="O1318" i="1"/>
  <c r="O1044" i="1"/>
  <c r="O1499" i="1"/>
  <c r="O1222" i="1"/>
  <c r="O1004" i="1"/>
  <c r="O1147" i="1"/>
  <c r="O1331" i="1"/>
  <c r="O985" i="1"/>
  <c r="O1203" i="1"/>
  <c r="O1664" i="1"/>
  <c r="O1336" i="1"/>
  <c r="O1131" i="1"/>
  <c r="O1774" i="1"/>
  <c r="O1512" i="1"/>
  <c r="O1624" i="1"/>
  <c r="O1348" i="1"/>
  <c r="O1276" i="1"/>
  <c r="O1698" i="1"/>
  <c r="O1440" i="1"/>
  <c r="O1211" i="1"/>
  <c r="O1756" i="1"/>
  <c r="O1396" i="1"/>
  <c r="O1125" i="1"/>
  <c r="O1610" i="1"/>
  <c r="O1325" i="1"/>
  <c r="O1377" i="1"/>
  <c r="O1398" i="1"/>
  <c r="O1682" i="1"/>
  <c r="O929" i="1"/>
  <c r="O1360" i="1"/>
  <c r="O1622" i="1"/>
  <c r="O1752" i="1"/>
  <c r="O1738" i="1"/>
  <c r="O1082" i="1"/>
  <c r="O1646" i="1"/>
  <c r="O1650" i="1"/>
  <c r="O1339" i="1"/>
  <c r="O1403" i="1"/>
  <c r="O1152" i="1"/>
  <c r="O1135" i="1"/>
  <c r="O1649" i="1"/>
  <c r="O1579" i="1"/>
  <c r="O1094" i="1"/>
  <c r="O1695" i="1"/>
  <c r="O953" i="1"/>
  <c r="O1505" i="1"/>
  <c r="O1712" i="1"/>
  <c r="O1181" i="1"/>
  <c r="O962" i="1"/>
  <c r="O1251" i="1"/>
  <c r="O1469" i="1"/>
  <c r="O1602" i="1"/>
  <c r="O933" i="1"/>
  <c r="O1470" i="1"/>
  <c r="O1696" i="1"/>
  <c r="O923" i="1"/>
  <c r="O1758" i="1"/>
  <c r="O1535" i="1"/>
  <c r="O1468" i="1"/>
  <c r="O990" i="1"/>
  <c r="O1634" i="1"/>
  <c r="O1155" i="1"/>
  <c r="O1015" i="1"/>
  <c r="O1502" i="1"/>
  <c r="O1287" i="1"/>
  <c r="O1170" i="1"/>
  <c r="O1371" i="1"/>
  <c r="O1055" i="1"/>
  <c r="O1076" i="1"/>
  <c r="O1775" i="1"/>
  <c r="O1743" i="1"/>
  <c r="O1150" i="1"/>
  <c r="O1378" i="1"/>
  <c r="O965" i="1"/>
  <c r="O1577" i="1"/>
  <c r="O1011" i="1"/>
  <c r="O954" i="1"/>
  <c r="O1136" i="1"/>
  <c r="O956" i="1"/>
  <c r="O1746" i="1"/>
  <c r="O1252" i="1"/>
  <c r="O1355" i="1"/>
  <c r="O1323" i="1"/>
  <c r="O1409" i="1"/>
  <c r="O1506" i="1"/>
  <c r="O1397" i="1"/>
  <c r="O988" i="1"/>
  <c r="O1310" i="1"/>
  <c r="O1400" i="1"/>
  <c r="O1388" i="1"/>
  <c r="O982" i="1"/>
  <c r="O1399" i="1"/>
  <c r="O1009" i="1"/>
  <c r="O1326" i="1"/>
  <c r="O1750" i="1"/>
  <c r="O1404" i="1"/>
  <c r="O1153" i="1"/>
  <c r="O1212" i="1"/>
  <c r="O1164" i="1"/>
  <c r="O1182" i="1"/>
  <c r="O1299" i="1"/>
  <c r="O907" i="1"/>
  <c r="O1536" i="1"/>
  <c r="O1408" i="1"/>
  <c r="O1337" i="1"/>
  <c r="O1171" i="1"/>
  <c r="O1154" i="1"/>
  <c r="O1103" i="1"/>
  <c r="O1292" i="1"/>
  <c r="O1740" i="1"/>
  <c r="O1540" i="1"/>
  <c r="O1148" i="1"/>
  <c r="O983" i="1"/>
  <c r="O1474" i="1"/>
  <c r="O1615" i="1"/>
  <c r="O1381" i="1"/>
  <c r="O1759" i="1"/>
  <c r="O1742" i="1"/>
  <c r="O1069" i="1"/>
  <c r="O1143" i="1"/>
  <c r="O1457" i="1"/>
  <c r="O1312" i="1"/>
  <c r="O1578" i="1"/>
  <c r="O889" i="1"/>
  <c r="O1356" i="1"/>
  <c r="O1436" i="1"/>
  <c r="O1169" i="1"/>
  <c r="O1567" i="1"/>
  <c r="O1137" i="1"/>
  <c r="O1588" i="1"/>
  <c r="O1317" i="1"/>
  <c r="O1651" i="1"/>
  <c r="O1422" i="1"/>
  <c r="O913" i="1"/>
  <c r="O1010" i="1"/>
  <c r="O1638" i="1"/>
  <c r="O1766" i="1"/>
  <c r="O942" i="1"/>
  <c r="O908" i="1"/>
  <c r="O1542" i="1"/>
  <c r="O1300" i="1"/>
  <c r="O1157" i="1"/>
  <c r="O1288" i="1"/>
  <c r="O1231" i="1"/>
  <c r="O1442" i="1"/>
  <c r="O1507" i="1"/>
  <c r="O1407" i="1"/>
  <c r="O1183" i="1"/>
  <c r="O934" i="1"/>
  <c r="O1492" i="1"/>
  <c r="O1525" i="1"/>
  <c r="O1158" i="1"/>
  <c r="O1450" i="1"/>
  <c r="O1189" i="1"/>
  <c r="O1389" i="1"/>
  <c r="O1430" i="1"/>
  <c r="O1308" i="1"/>
  <c r="O1165" i="1"/>
  <c r="O989" i="1"/>
  <c r="O1024" i="1"/>
  <c r="O1056" i="1"/>
  <c r="O1146" i="1"/>
  <c r="O1219" i="1"/>
  <c r="O1433" i="1"/>
  <c r="O1025" i="1"/>
  <c r="O1532" i="1"/>
  <c r="O1539" i="1"/>
  <c r="O975" i="1"/>
  <c r="O1338" i="1"/>
  <c r="O1451" i="1"/>
  <c r="O1149" i="1"/>
  <c r="O1547" i="1"/>
  <c r="O890" i="1"/>
  <c r="O1340" i="1"/>
  <c r="O1293" i="1"/>
  <c r="O1104" i="1"/>
  <c r="O1285" i="1"/>
  <c r="O1560" i="1"/>
  <c r="O1134" i="1"/>
  <c r="O1637" i="1"/>
  <c r="O1741" i="1"/>
  <c r="O1138" i="1"/>
  <c r="O1184" i="1"/>
  <c r="O1484" i="1"/>
  <c r="O1530" i="1"/>
  <c r="O1434" i="1"/>
  <c r="O1335" i="1"/>
  <c r="O1429" i="1"/>
  <c r="O1431" i="1"/>
  <c r="O902" i="1"/>
  <c r="O1423" i="1"/>
  <c r="O1190" i="1"/>
  <c r="O1220" i="1"/>
  <c r="O1767" i="1"/>
  <c r="O1508" i="1"/>
  <c r="O1216" i="1"/>
  <c r="O1117" i="1"/>
  <c r="O1581" i="1"/>
  <c r="O1313" i="1"/>
  <c r="O1000" i="1"/>
  <c r="O1528" i="1"/>
  <c r="O1416" i="1"/>
  <c r="O1543" i="1"/>
  <c r="O1437" i="1"/>
  <c r="O1319" i="1"/>
  <c r="O1232" i="1"/>
  <c r="O911" i="1"/>
  <c r="O1520" i="1"/>
  <c r="O1027" i="1"/>
  <c r="O1550" i="1"/>
  <c r="O1526" i="1"/>
  <c r="O1627" i="1"/>
  <c r="O1109" i="1"/>
  <c r="O1321" i="1"/>
  <c r="O1443" i="1"/>
  <c r="O1531" i="1"/>
  <c r="O1357" i="1"/>
  <c r="O1727" i="1"/>
  <c r="O1332" i="1"/>
  <c r="O1628" i="1"/>
  <c r="O927" i="1"/>
  <c r="O1529" i="1"/>
  <c r="O1575" i="1"/>
  <c r="O1527" i="1"/>
  <c r="O1341" i="1"/>
  <c r="O1204" i="1"/>
  <c r="O1704" i="1"/>
  <c r="O1595" i="1"/>
  <c r="O1126" i="1"/>
  <c r="O1496" i="1"/>
  <c r="O1391" i="1"/>
  <c r="O1028" i="1"/>
  <c r="O1533" i="1"/>
  <c r="O1551" i="1"/>
  <c r="O912" i="1"/>
  <c r="O1722" i="1"/>
  <c r="O1390" i="1"/>
  <c r="O1217" i="1"/>
  <c r="O1123" i="1"/>
  <c r="O1548" i="1"/>
  <c r="O1485" i="1"/>
  <c r="O1924" i="1"/>
  <c r="O2523" i="1"/>
  <c r="O2527" i="1"/>
  <c r="O1815" i="1"/>
  <c r="O1825" i="1"/>
  <c r="O1831" i="1"/>
  <c r="O1835" i="1"/>
  <c r="O1850" i="1"/>
  <c r="O1907" i="1"/>
  <c r="O1908" i="1"/>
  <c r="O1927" i="1"/>
  <c r="O1976" i="1"/>
  <c r="O1978" i="1"/>
  <c r="O2059" i="1"/>
  <c r="O2060" i="1"/>
  <c r="O2065" i="1"/>
  <c r="O2095" i="1"/>
  <c r="O2140" i="1"/>
  <c r="O2158" i="1"/>
  <c r="O2164" i="1"/>
  <c r="O2184" i="1"/>
  <c r="O2188" i="1"/>
  <c r="O2196" i="1"/>
  <c r="O2250" i="1"/>
  <c r="O2270" i="1"/>
  <c r="O2279" i="1"/>
  <c r="O2332" i="1"/>
  <c r="O2367" i="1"/>
  <c r="O2373" i="1"/>
  <c r="O2405" i="1"/>
  <c r="O2428" i="1"/>
  <c r="O2436" i="1"/>
  <c r="O2463" i="1"/>
  <c r="O2472" i="1"/>
  <c r="O2487" i="1"/>
  <c r="O2499" i="1"/>
  <c r="O2542" i="1"/>
  <c r="O2545" i="1"/>
  <c r="O2548" i="1"/>
  <c r="O2578" i="1"/>
  <c r="O2612" i="1"/>
  <c r="O2623" i="1"/>
  <c r="O1935" i="1"/>
  <c r="O2100" i="1"/>
  <c r="O2561" i="1"/>
  <c r="O2634" i="1"/>
  <c r="O1780" i="1"/>
  <c r="O1792" i="1"/>
  <c r="O1863" i="1"/>
  <c r="O1899" i="1"/>
  <c r="O1909" i="1"/>
  <c r="O1920" i="1"/>
  <c r="O1938" i="1"/>
  <c r="O1940" i="1"/>
  <c r="O1972" i="1"/>
  <c r="O1982" i="1"/>
  <c r="O2151" i="1"/>
  <c r="O2166" i="1"/>
  <c r="O2202" i="1"/>
  <c r="O2249" i="1"/>
  <c r="O2271" i="1"/>
  <c r="O2312" i="1"/>
  <c r="O2397" i="1"/>
  <c r="O2450" i="1"/>
  <c r="O2470" i="1"/>
  <c r="O2491" i="1"/>
  <c r="O2503" i="1"/>
  <c r="O2506" i="1"/>
  <c r="O2518" i="1"/>
  <c r="O2534" i="1"/>
  <c r="O2543" i="1"/>
  <c r="O2562" i="1"/>
  <c r="O2563" i="1"/>
  <c r="O2570" i="1"/>
  <c r="O2573" i="1"/>
  <c r="O2574" i="1"/>
  <c r="O2596" i="1"/>
  <c r="O2602" i="1"/>
  <c r="O2648" i="1"/>
  <c r="O1784" i="1"/>
  <c r="O1802" i="1"/>
  <c r="O1805" i="1"/>
  <c r="O1807" i="1"/>
  <c r="O1812" i="1"/>
  <c r="O1834" i="1"/>
  <c r="O1839" i="1"/>
  <c r="O1885" i="1"/>
  <c r="O1892" i="1"/>
  <c r="O1895" i="1"/>
  <c r="O1905" i="1"/>
  <c r="O1922" i="1"/>
  <c r="O1923" i="1"/>
  <c r="O1934" i="1"/>
  <c r="O1953" i="1"/>
  <c r="O1962" i="1"/>
  <c r="O1965" i="1"/>
  <c r="O1967" i="1"/>
  <c r="O1985" i="1"/>
  <c r="O1998" i="1"/>
  <c r="O2005" i="1"/>
  <c r="O2072" i="1"/>
  <c r="O2073" i="1"/>
  <c r="O2101" i="1"/>
  <c r="O2111" i="1"/>
  <c r="O2116" i="1"/>
  <c r="O2145" i="1"/>
  <c r="O2148" i="1"/>
  <c r="O2152" i="1"/>
  <c r="O2154" i="1"/>
  <c r="O2161" i="1"/>
  <c r="O2167" i="1"/>
  <c r="O2170" i="1"/>
  <c r="O2177" i="1"/>
  <c r="O2192" i="1"/>
  <c r="O2198" i="1"/>
  <c r="O2215" i="1"/>
  <c r="O2254" i="1"/>
  <c r="O2256" i="1"/>
  <c r="O2260" i="1"/>
  <c r="O2269" i="1"/>
  <c r="O2273" i="1"/>
  <c r="O2280" i="1"/>
  <c r="O2297" i="1"/>
  <c r="O2345" i="1"/>
  <c r="O2349" i="1"/>
  <c r="O2352" i="1"/>
  <c r="O2370" i="1"/>
  <c r="O2374" i="1"/>
  <c r="O2375" i="1"/>
  <c r="O2431" i="1"/>
  <c r="O2455" i="1"/>
  <c r="O2457" i="1"/>
  <c r="O2476" i="1"/>
  <c r="O2478" i="1"/>
  <c r="O2486" i="1"/>
  <c r="O2498" i="1"/>
  <c r="O2501" i="1"/>
  <c r="O2520" i="1"/>
  <c r="O2556" i="1"/>
  <c r="O2571" i="1"/>
  <c r="O2579" i="1"/>
  <c r="O2584" i="1"/>
  <c r="O2616" i="1"/>
  <c r="O2620" i="1"/>
  <c r="O2626" i="1"/>
  <c r="O2644" i="1"/>
  <c r="O2647" i="1"/>
  <c r="O2652" i="1"/>
  <c r="O2655" i="1"/>
  <c r="O1836" i="1"/>
  <c r="O1861" i="1"/>
  <c r="O1873" i="1"/>
  <c r="O1878" i="1"/>
  <c r="O1913" i="1"/>
  <c r="O1916" i="1"/>
  <c r="O1936" i="1"/>
  <c r="O1970" i="1"/>
  <c r="O1980" i="1"/>
  <c r="O2002" i="1"/>
  <c r="O2003" i="1"/>
  <c r="O2020" i="1"/>
  <c r="O2028" i="1"/>
  <c r="O2029" i="1"/>
  <c r="O2066" i="1"/>
  <c r="O2085" i="1"/>
  <c r="O2126" i="1"/>
  <c r="O2131" i="1"/>
  <c r="O2141" i="1"/>
  <c r="O2165" i="1"/>
  <c r="O2182" i="1"/>
  <c r="O2216" i="1"/>
  <c r="O2232" i="1"/>
  <c r="O2251" i="1"/>
  <c r="O2281" i="1"/>
  <c r="O2315" i="1"/>
  <c r="O2333" i="1"/>
  <c r="O2381" i="1"/>
  <c r="O2391" i="1"/>
  <c r="O2449" i="1"/>
  <c r="O2459" i="1"/>
  <c r="O2473" i="1"/>
  <c r="O2512" i="1"/>
  <c r="O2516" i="1"/>
  <c r="O2528" i="1"/>
  <c r="O2530" i="1"/>
  <c r="O2546" i="1"/>
  <c r="O2554" i="1"/>
  <c r="O2559" i="1"/>
  <c r="O2586" i="1"/>
  <c r="O2590" i="1"/>
  <c r="O2650" i="1"/>
  <c r="O1874" i="1"/>
  <c r="O1879" i="1"/>
  <c r="O1977" i="1"/>
  <c r="O2064" i="1"/>
  <c r="O2124" i="1"/>
  <c r="O2143" i="1"/>
  <c r="O2252" i="1"/>
  <c r="O2259" i="1"/>
  <c r="O2359" i="1"/>
  <c r="O2409" i="1"/>
  <c r="O2474" i="1"/>
  <c r="O2517" i="1"/>
  <c r="O2526" i="1"/>
  <c r="O2529" i="1"/>
  <c r="O2555" i="1"/>
  <c r="O2565" i="1"/>
  <c r="O1793" i="1"/>
  <c r="O1823" i="1"/>
  <c r="O1864" i="1"/>
  <c r="O1903" i="1"/>
  <c r="O1941" i="1"/>
  <c r="O1974" i="1"/>
  <c r="O2027" i="1"/>
  <c r="O2046" i="1"/>
  <c r="O2050" i="1"/>
  <c r="O2094" i="1"/>
  <c r="O2114" i="1"/>
  <c r="O2150" i="1"/>
  <c r="O2155" i="1"/>
  <c r="O2169" i="1"/>
  <c r="O2237" i="1"/>
  <c r="O2300" i="1"/>
  <c r="O2313" i="1"/>
  <c r="O2343" i="1"/>
  <c r="O2351" i="1"/>
  <c r="O2441" i="1"/>
  <c r="O2445" i="1"/>
  <c r="O2452" i="1"/>
  <c r="O2519" i="1"/>
  <c r="O2539" i="1"/>
  <c r="O2541" i="1"/>
  <c r="O1779" i="1"/>
  <c r="O1781" i="1"/>
  <c r="O1782" i="1"/>
  <c r="O1803" i="1"/>
  <c r="O1806" i="1"/>
  <c r="O1808" i="1"/>
  <c r="O1826" i="1"/>
  <c r="O1828" i="1"/>
  <c r="O1860" i="1"/>
  <c r="O1939" i="1"/>
  <c r="O1960" i="1"/>
  <c r="O1966" i="1"/>
  <c r="O1973" i="1"/>
  <c r="O1979" i="1"/>
  <c r="O1983" i="1"/>
  <c r="O1994" i="1"/>
  <c r="O2006" i="1"/>
  <c r="O2007" i="1"/>
  <c r="O2009" i="1"/>
  <c r="O2063" i="1"/>
  <c r="O2067" i="1"/>
  <c r="O2079" i="1"/>
  <c r="O2133" i="1"/>
  <c r="O2157" i="1"/>
  <c r="O2189" i="1"/>
  <c r="O2193" i="1"/>
  <c r="O2203" i="1"/>
  <c r="O2229" i="1"/>
  <c r="O2253" i="1"/>
  <c r="O2255" i="1"/>
  <c r="O2261" i="1"/>
  <c r="O2274" i="1"/>
  <c r="O2384" i="1"/>
  <c r="O2387" i="1"/>
  <c r="O2398" i="1"/>
  <c r="O2404" i="1"/>
  <c r="O2408" i="1"/>
  <c r="O2451" i="1"/>
  <c r="O2453" i="1"/>
  <c r="O2456" i="1"/>
  <c r="O2490" i="1"/>
  <c r="O2492" i="1"/>
  <c r="O2494" i="1"/>
  <c r="O2500" i="1"/>
  <c r="O2504" i="1"/>
  <c r="O2507" i="1"/>
  <c r="O2522" i="1"/>
  <c r="O2531" i="1"/>
  <c r="O2535" i="1"/>
  <c r="O2564" i="1"/>
  <c r="O2572" i="1"/>
  <c r="O2575" i="1"/>
  <c r="O2580" i="1"/>
  <c r="O2594" i="1"/>
  <c r="O2597" i="1"/>
  <c r="O2603" i="1"/>
  <c r="O2605" i="1"/>
  <c r="O2649" i="1"/>
  <c r="O1788" i="1"/>
  <c r="O1796" i="1"/>
  <c r="O1813" i="1"/>
  <c r="O1819" i="1"/>
  <c r="O1822" i="1"/>
  <c r="O1854" i="1"/>
  <c r="O1882" i="1"/>
  <c r="O1884" i="1"/>
  <c r="O1893" i="1"/>
  <c r="O1906" i="1"/>
  <c r="O1917" i="1"/>
  <c r="O1933" i="1"/>
  <c r="O1951" i="1"/>
  <c r="O1952" i="1"/>
  <c r="O1961" i="1"/>
  <c r="O1971" i="1"/>
  <c r="O1986" i="1"/>
  <c r="O1999" i="1"/>
  <c r="O2061" i="1"/>
  <c r="O2086" i="1"/>
  <c r="O2092" i="1"/>
  <c r="O2102" i="1"/>
  <c r="O2110" i="1"/>
  <c r="O2128" i="1"/>
  <c r="O2132" i="1"/>
  <c r="O2153" i="1"/>
  <c r="O2176" i="1"/>
  <c r="O2178" i="1"/>
  <c r="O2185" i="1"/>
  <c r="O2214" i="1"/>
  <c r="O2238" i="1"/>
  <c r="O2257" i="1"/>
  <c r="O2358" i="1"/>
  <c r="O2362" i="1"/>
  <c r="O2365" i="1"/>
  <c r="O2376" i="1"/>
  <c r="O2382" i="1"/>
  <c r="O2402" i="1"/>
  <c r="O2403" i="1"/>
  <c r="O2424" i="1"/>
  <c r="O2432" i="1"/>
  <c r="O2458" i="1"/>
  <c r="O2477" i="1"/>
  <c r="O2479" i="1"/>
  <c r="O2480" i="1"/>
  <c r="O2513" i="1"/>
  <c r="O2549" i="1"/>
  <c r="O2560" i="1"/>
  <c r="O2566" i="1"/>
  <c r="O2581" i="1"/>
  <c r="O2611" i="1"/>
  <c r="O2617" i="1"/>
  <c r="O2619" i="1"/>
  <c r="O2651" i="1"/>
  <c r="O2659" i="1"/>
  <c r="O1817" i="1"/>
  <c r="O1856" i="1"/>
  <c r="O1857" i="1"/>
  <c r="O1918" i="1"/>
  <c r="O1926" i="1"/>
  <c r="O1997" i="1"/>
  <c r="O2087" i="1"/>
  <c r="O2096" i="1"/>
  <c r="O2097" i="1"/>
  <c r="O2113" i="1"/>
  <c r="O2125" i="1"/>
  <c r="O2127" i="1"/>
  <c r="O2134" i="1"/>
  <c r="O2144" i="1"/>
  <c r="O2160" i="1"/>
  <c r="O2181" i="1"/>
  <c r="O2183" i="1"/>
  <c r="O2241" i="1"/>
  <c r="O2341" i="1"/>
  <c r="O2354" i="1"/>
  <c r="O2360" i="1"/>
  <c r="O2363" i="1"/>
  <c r="O2440" i="1"/>
  <c r="O2442" i="1"/>
  <c r="O2547" i="1"/>
  <c r="O2552" i="1"/>
  <c r="O2576" i="1"/>
  <c r="O2600" i="1"/>
  <c r="O1790" i="1"/>
  <c r="O1858" i="1"/>
  <c r="O1867" i="1"/>
  <c r="O1957" i="1"/>
  <c r="O1959" i="1"/>
  <c r="O2047" i="1"/>
  <c r="O2053" i="1"/>
  <c r="O2088" i="1"/>
  <c r="O2115" i="1"/>
  <c r="O2156" i="1"/>
  <c r="O2266" i="1"/>
  <c r="O2272" i="1"/>
  <c r="O2301" i="1"/>
  <c r="O2306" i="1"/>
  <c r="O2314" i="1"/>
  <c r="O2388" i="1"/>
  <c r="O2471" i="1"/>
  <c r="O2540" i="1"/>
  <c r="O2604" i="1"/>
  <c r="O2615" i="1"/>
  <c r="O2656" i="1"/>
  <c r="O1785" i="1"/>
  <c r="O1809" i="1"/>
  <c r="O1827" i="1"/>
  <c r="O1830" i="1"/>
  <c r="O1832" i="1"/>
  <c r="O1853" i="1"/>
  <c r="O1855" i="1"/>
  <c r="O1865" i="1"/>
  <c r="O1880" i="1"/>
  <c r="O1881" i="1"/>
  <c r="O1888" i="1"/>
  <c r="O1890" i="1"/>
  <c r="O1900" i="1"/>
  <c r="O1987" i="1"/>
  <c r="O1989" i="1"/>
  <c r="O2038" i="1"/>
  <c r="O2074" i="1"/>
  <c r="O2080" i="1"/>
  <c r="O2083" i="1"/>
  <c r="O2093" i="1"/>
  <c r="O2123" i="1"/>
  <c r="O2137" i="1"/>
  <c r="O2149" i="1"/>
  <c r="O2168" i="1"/>
  <c r="O2190" i="1"/>
  <c r="O2209" i="1"/>
  <c r="O2230" i="1"/>
  <c r="O2239" i="1"/>
  <c r="O2292" i="1"/>
  <c r="O2348" i="1"/>
  <c r="O2443" i="1"/>
  <c r="O2532" i="1"/>
  <c r="O2550" i="1"/>
  <c r="O2557" i="1"/>
  <c r="O2588" i="1"/>
  <c r="O2621" i="1"/>
  <c r="O2622" i="1"/>
  <c r="O1811" i="1"/>
  <c r="O1818" i="1"/>
  <c r="O1824" i="1"/>
  <c r="O1844" i="1"/>
  <c r="O1851" i="1"/>
  <c r="O1871" i="1"/>
  <c r="O1883" i="1"/>
  <c r="O1886" i="1"/>
  <c r="O1901" i="1"/>
  <c r="O1921" i="1"/>
  <c r="O1932" i="1"/>
  <c r="O1949" i="1"/>
  <c r="O1954" i="1"/>
  <c r="O1964" i="1"/>
  <c r="O2014" i="1"/>
  <c r="O2049" i="1"/>
  <c r="O2062" i="1"/>
  <c r="O2108" i="1"/>
  <c r="O2120" i="1"/>
  <c r="O2121" i="1"/>
  <c r="O2129" i="1"/>
  <c r="O2130" i="1"/>
  <c r="O2136" i="1"/>
  <c r="O2142" i="1"/>
  <c r="O2146" i="1"/>
  <c r="O2217" i="1"/>
  <c r="O2289" i="1"/>
  <c r="O2304" i="1"/>
  <c r="O2335" i="1"/>
  <c r="O2339" i="1"/>
  <c r="O2364" i="1"/>
  <c r="O2366" i="1"/>
  <c r="O2377" i="1"/>
  <c r="O2444" i="1"/>
  <c r="O2448" i="1"/>
  <c r="O2461" i="1"/>
  <c r="O2553" i="1"/>
  <c r="O2567" i="1"/>
  <c r="O2568" i="1"/>
  <c r="O2592" i="1"/>
  <c r="O2601" i="1"/>
  <c r="O2607" i="1"/>
  <c r="O2608" i="1"/>
  <c r="O2613" i="1"/>
  <c r="O2618" i="1"/>
  <c r="O1791" i="1"/>
  <c r="O1797" i="1"/>
  <c r="O1804" i="1"/>
  <c r="O1833" i="1"/>
  <c r="O1837" i="1"/>
  <c r="O1848" i="1"/>
  <c r="O1859" i="1"/>
  <c r="O1868" i="1"/>
  <c r="O1919" i="1"/>
  <c r="O1929" i="1"/>
  <c r="O1937" i="1"/>
  <c r="O1944" i="1"/>
  <c r="O1946" i="1"/>
  <c r="O1947" i="1"/>
  <c r="O1958" i="1"/>
  <c r="O1968" i="1"/>
  <c r="O1988" i="1"/>
  <c r="O2001" i="1"/>
  <c r="O2011" i="1"/>
  <c r="O2015" i="1"/>
  <c r="O2017" i="1"/>
  <c r="O2048" i="1"/>
  <c r="O2054" i="1"/>
  <c r="O2089" i="1"/>
  <c r="O2105" i="1"/>
  <c r="O2112" i="1"/>
  <c r="O2162" i="1"/>
  <c r="O2211" i="1"/>
  <c r="O2234" i="1"/>
  <c r="O2236" i="1"/>
  <c r="O2240" i="1"/>
  <c r="O2245" i="1"/>
  <c r="O2248" i="1"/>
  <c r="O2262" i="1"/>
  <c r="O2263" i="1"/>
  <c r="O2267" i="1"/>
  <c r="O2293" i="1"/>
  <c r="O2298" i="1"/>
  <c r="O2307" i="1"/>
  <c r="O2308" i="1"/>
  <c r="O2311" i="1"/>
  <c r="O2322" i="1"/>
  <c r="O2325" i="1"/>
  <c r="O2326" i="1"/>
  <c r="O2334" i="1"/>
  <c r="O2336" i="1"/>
  <c r="O2342" i="1"/>
  <c r="O2347" i="1"/>
  <c r="O2350" i="1"/>
  <c r="O2368" i="1"/>
  <c r="O2380" i="1"/>
  <c r="O2400" i="1"/>
  <c r="O2401" i="1"/>
  <c r="O2460" i="1"/>
  <c r="O2483" i="1"/>
  <c r="O2485" i="1"/>
  <c r="O2488" i="1"/>
  <c r="O2496" i="1"/>
  <c r="O2505" i="1"/>
  <c r="O2508" i="1"/>
  <c r="O2510" i="1"/>
  <c r="O2544" i="1"/>
  <c r="O2577" i="1"/>
  <c r="O2587" i="1"/>
  <c r="O2593" i="1"/>
  <c r="O2595" i="1"/>
  <c r="O2598" i="1"/>
  <c r="O2624" i="1"/>
  <c r="O2631" i="1"/>
  <c r="O2636" i="1"/>
  <c r="O2638" i="1"/>
  <c r="O2642" i="1"/>
  <c r="O2657" i="1"/>
  <c r="O2658" i="1"/>
  <c r="O2660" i="1"/>
  <c r="O1778" i="1"/>
  <c r="O1786" i="1"/>
  <c r="O1842" i="1"/>
  <c r="O1846" i="1"/>
  <c r="O1847" i="1"/>
  <c r="O1866" i="1"/>
  <c r="O1889" i="1"/>
  <c r="O1910" i="1"/>
  <c r="O1930" i="1"/>
  <c r="O1945" i="1"/>
  <c r="O1948" i="1"/>
  <c r="O1984" i="1"/>
  <c r="O1992" i="1"/>
  <c r="O2000" i="1"/>
  <c r="O2016" i="1"/>
  <c r="O2031" i="1"/>
  <c r="O2043" i="1"/>
  <c r="O2055" i="1"/>
  <c r="O2075" i="1"/>
  <c r="O2081" i="1"/>
  <c r="O2084" i="1"/>
  <c r="O2117" i="1"/>
  <c r="O2122" i="1"/>
  <c r="O2135" i="1"/>
  <c r="O2159" i="1"/>
  <c r="O2173" i="1"/>
  <c r="O2194" i="1"/>
  <c r="O2221" i="1"/>
  <c r="O2231" i="1"/>
  <c r="O2233" i="1"/>
  <c r="O2246" i="1"/>
  <c r="O2282" i="1"/>
  <c r="O2288" i="1"/>
  <c r="O2299" i="1"/>
  <c r="O2369" i="1"/>
  <c r="O2378" i="1"/>
  <c r="O2385" i="1"/>
  <c r="O2396" i="1"/>
  <c r="O2406" i="1"/>
  <c r="O2411" i="1"/>
  <c r="O2421" i="1"/>
  <c r="O2439" i="1"/>
  <c r="O2467" i="1"/>
  <c r="O2469" i="1"/>
  <c r="O2484" i="1"/>
  <c r="O2495" i="1"/>
  <c r="O2589" i="1"/>
  <c r="O2606" i="1"/>
  <c r="O2632" i="1"/>
  <c r="O2640" i="1"/>
  <c r="O2641" i="1"/>
  <c r="O1783" i="1"/>
  <c r="O1787" i="1"/>
  <c r="O1801" i="1"/>
  <c r="O1838" i="1"/>
  <c r="O1845" i="1"/>
  <c r="O1872" i="1"/>
  <c r="O1891" i="1"/>
  <c r="O1894" i="1"/>
  <c r="O1904" i="1"/>
  <c r="O1925" i="1"/>
  <c r="O1928" i="1"/>
  <c r="O1931" i="1"/>
  <c r="O1950" i="1"/>
  <c r="O1955" i="1"/>
  <c r="O1975" i="1"/>
  <c r="O1993" i="1"/>
  <c r="O1995" i="1"/>
  <c r="O2008" i="1"/>
  <c r="O2019" i="1"/>
  <c r="O2026" i="1"/>
  <c r="O2032" i="1"/>
  <c r="O2034" i="1"/>
  <c r="O2078" i="1"/>
  <c r="O2082" i="1"/>
  <c r="O2090" i="1"/>
  <c r="O2109" i="1"/>
  <c r="O2147" i="1"/>
  <c r="O2171" i="1"/>
  <c r="O2191" i="1"/>
  <c r="O2201" i="1"/>
  <c r="O2205" i="1"/>
  <c r="O2207" i="1"/>
  <c r="O2218" i="1"/>
  <c r="O2220" i="1"/>
  <c r="O2223" i="1"/>
  <c r="O2302" i="1"/>
  <c r="O2305" i="1"/>
  <c r="O2319" i="1"/>
  <c r="O2328" i="1"/>
  <c r="O2331" i="1"/>
  <c r="O2340" i="1"/>
  <c r="O2346" i="1"/>
  <c r="O2353" i="1"/>
  <c r="O2386" i="1"/>
  <c r="O2390" i="1"/>
  <c r="O2410" i="1"/>
  <c r="O2425" i="1"/>
  <c r="O2433" i="1"/>
  <c r="O2446" i="1"/>
  <c r="O2481" i="1"/>
  <c r="O2493" i="1"/>
  <c r="O2551" i="1"/>
  <c r="O2558" i="1"/>
  <c r="O2610" i="1"/>
  <c r="O2635" i="1"/>
  <c r="O1816" i="1"/>
  <c r="O1840" i="1"/>
  <c r="O1849" i="1"/>
  <c r="O1969" i="1"/>
  <c r="O1981" i="1"/>
  <c r="O2012" i="1"/>
  <c r="O2018" i="1"/>
  <c r="O2022" i="1"/>
  <c r="O2039" i="1"/>
  <c r="O2068" i="1"/>
  <c r="O2098" i="1"/>
  <c r="O2138" i="1"/>
  <c r="O2163" i="1"/>
  <c r="O2212" i="1"/>
  <c r="O2226" i="1"/>
  <c r="O2235" i="1"/>
  <c r="O2247" i="1"/>
  <c r="O2264" i="1"/>
  <c r="O2283" i="1"/>
  <c r="O2285" i="1"/>
  <c r="O2290" i="1"/>
  <c r="O2327" i="1"/>
  <c r="O2356" i="1"/>
  <c r="O2392" i="1"/>
  <c r="O2399" i="1"/>
  <c r="O2466" i="1"/>
  <c r="O2489" i="1"/>
  <c r="O2497" i="1"/>
  <c r="O2509" i="1"/>
  <c r="O2511" i="1"/>
  <c r="O2533" i="1"/>
  <c r="O2536" i="1"/>
  <c r="O2537" i="1"/>
  <c r="O2569" i="1"/>
  <c r="O2582" i="1"/>
  <c r="O2585" i="1"/>
  <c r="O2599" i="1"/>
  <c r="O2625" i="1"/>
  <c r="O2639" i="1"/>
  <c r="O2643" i="1"/>
  <c r="O2661" i="1"/>
  <c r="O1794" i="1"/>
  <c r="O1810" i="1"/>
  <c r="O1820" i="1"/>
  <c r="O1841" i="1"/>
  <c r="O1843" i="1"/>
  <c r="O1852" i="1"/>
  <c r="O1869" i="1"/>
  <c r="O1875" i="1"/>
  <c r="O1877" i="1"/>
  <c r="O1896" i="1"/>
  <c r="O1898" i="1"/>
  <c r="O1902" i="1"/>
  <c r="O1942" i="1"/>
  <c r="O1963" i="1"/>
  <c r="O2023" i="1"/>
  <c r="O2037" i="1"/>
  <c r="O2040" i="1"/>
  <c r="O2042" i="1"/>
  <c r="O2051" i="1"/>
  <c r="O2057" i="1"/>
  <c r="O2069" i="1"/>
  <c r="O2099" i="1"/>
  <c r="O2139" i="1"/>
  <c r="O2174" i="1"/>
  <c r="O2186" i="1"/>
  <c r="O2197" i="1"/>
  <c r="O2210" i="1"/>
  <c r="O2213" i="1"/>
  <c r="O2242" i="1"/>
  <c r="O2258" i="1"/>
  <c r="O2265" i="1"/>
  <c r="O2275" i="1"/>
  <c r="O2284" i="1"/>
  <c r="O2286" i="1"/>
  <c r="O2287" i="1"/>
  <c r="O2291" i="1"/>
  <c r="O2296" i="1"/>
  <c r="O2355" i="1"/>
  <c r="O2357" i="1"/>
  <c r="O2389" i="1"/>
  <c r="O2393" i="1"/>
  <c r="O2422" i="1"/>
  <c r="O2464" i="1"/>
  <c r="O2521" i="1"/>
  <c r="O2583" i="1"/>
  <c r="O2630" i="1"/>
  <c r="O2633" i="1"/>
  <c r="O2637" i="1"/>
  <c r="O2645" i="1"/>
  <c r="O2662" i="1"/>
  <c r="O1776" i="1"/>
  <c r="O1795" i="1"/>
  <c r="O1800" i="1"/>
  <c r="O1821" i="1"/>
  <c r="O1829" i="1"/>
  <c r="O1870" i="1"/>
  <c r="O1876" i="1"/>
  <c r="O1897" i="1"/>
  <c r="O1911" i="1"/>
  <c r="O1943" i="1"/>
  <c r="O1956" i="1"/>
  <c r="O1990" i="1"/>
  <c r="O2024" i="1"/>
  <c r="O2030" i="1"/>
  <c r="O2033" i="1"/>
  <c r="O2035" i="1"/>
  <c r="O2041" i="1"/>
  <c r="O2044" i="1"/>
  <c r="O2045" i="1"/>
  <c r="O2052" i="1"/>
  <c r="O2056" i="1"/>
  <c r="O2058" i="1"/>
  <c r="O2070" i="1"/>
  <c r="O2076" i="1"/>
  <c r="O2106" i="1"/>
  <c r="O2118" i="1"/>
  <c r="O2175" i="1"/>
  <c r="O2179" i="1"/>
  <c r="O2187" i="1"/>
  <c r="O2195" i="1"/>
  <c r="O2199" i="1"/>
  <c r="O2204" i="1"/>
  <c r="O2224" i="1"/>
  <c r="O2243" i="1"/>
  <c r="O2268" i="1"/>
  <c r="O2276" i="1"/>
  <c r="O2294" i="1"/>
  <c r="O2295" i="1"/>
  <c r="O2309" i="1"/>
  <c r="O2317" i="1"/>
  <c r="O2320" i="1"/>
  <c r="O2323" i="1"/>
  <c r="O2329" i="1"/>
  <c r="O2337" i="1"/>
  <c r="O2344" i="1"/>
  <c r="O2361" i="1"/>
  <c r="O2379" i="1"/>
  <c r="O2394" i="1"/>
  <c r="O2412" i="1"/>
  <c r="O2423" i="1"/>
  <c r="O2427" i="1"/>
  <c r="O2429" i="1"/>
  <c r="O2454" i="1"/>
  <c r="O2465" i="1"/>
  <c r="O2475" i="1"/>
  <c r="O2502" i="1"/>
  <c r="O2525" i="1"/>
  <c r="O2538" i="1"/>
  <c r="O2627" i="1"/>
  <c r="O2629" i="1"/>
  <c r="O2646" i="1"/>
  <c r="O2653" i="1"/>
  <c r="O1777" i="1"/>
  <c r="O1789" i="1"/>
  <c r="O1798" i="1"/>
  <c r="O1862" i="1"/>
  <c r="O1887" i="1"/>
  <c r="O1912" i="1"/>
  <c r="O1914" i="1"/>
  <c r="O1991" i="1"/>
  <c r="O1996" i="1"/>
  <c r="O2004" i="1"/>
  <c r="O2021" i="1"/>
  <c r="O2025" i="1"/>
  <c r="O2036" i="1"/>
  <c r="O2071" i="1"/>
  <c r="O2077" i="1"/>
  <c r="O2103" i="1"/>
  <c r="O2107" i="1"/>
  <c r="O2119" i="1"/>
  <c r="O2172" i="1"/>
  <c r="O2180" i="1"/>
  <c r="O2200" i="1"/>
  <c r="O2206" i="1"/>
  <c r="O2208" i="1"/>
  <c r="O2222" i="1"/>
  <c r="O2225" i="1"/>
  <c r="O2227" i="1"/>
  <c r="O2303" i="1"/>
  <c r="O2310" i="1"/>
  <c r="O2316" i="1"/>
  <c r="O2318" i="1"/>
  <c r="O2321" i="1"/>
  <c r="O2324" i="1"/>
  <c r="O2330" i="1"/>
  <c r="O2338" i="1"/>
  <c r="O2371" i="1"/>
  <c r="O2395" i="1"/>
  <c r="O2407" i="1"/>
  <c r="O2413" i="1"/>
  <c r="O2415" i="1"/>
  <c r="O2417" i="1"/>
  <c r="O2419" i="1"/>
  <c r="O2426" i="1"/>
  <c r="O2430" i="1"/>
  <c r="O2434" i="1"/>
  <c r="O2437" i="1"/>
  <c r="O2447" i="1"/>
  <c r="O2468" i="1"/>
  <c r="O2514" i="1"/>
  <c r="O2524" i="1"/>
  <c r="O2628" i="1"/>
  <c r="O2654" i="1"/>
  <c r="O1799" i="1"/>
  <c r="O1814" i="1"/>
  <c r="O1915" i="1"/>
  <c r="O2010" i="1"/>
  <c r="O2013" i="1"/>
  <c r="O2091" i="1"/>
  <c r="O2104" i="1"/>
  <c r="O2219" i="1"/>
  <c r="O2228" i="1"/>
  <c r="O2244" i="1"/>
  <c r="O2277" i="1"/>
  <c r="O2278" i="1"/>
  <c r="O2372" i="1"/>
  <c r="O2383" i="1"/>
  <c r="O2414" i="1"/>
  <c r="O2416" i="1"/>
  <c r="O2418" i="1"/>
  <c r="O2420" i="1"/>
  <c r="O2435" i="1"/>
  <c r="O2438" i="1"/>
  <c r="O2462" i="1"/>
  <c r="O2482" i="1"/>
  <c r="O2515" i="1"/>
  <c r="O2591" i="1"/>
  <c r="O2609" i="1"/>
  <c r="O2614" i="1"/>
  <c r="O1037" i="1"/>
  <c r="E888" i="29"/>
  <c r="E887" i="29"/>
  <c r="E886" i="29"/>
  <c r="E885" i="29"/>
  <c r="E884" i="29"/>
  <c r="E883" i="29"/>
  <c r="E882" i="29"/>
  <c r="E881" i="29"/>
  <c r="E880" i="29"/>
  <c r="E879" i="29"/>
  <c r="E878" i="29"/>
  <c r="E877" i="29"/>
  <c r="E876" i="29"/>
  <c r="E875" i="29"/>
  <c r="E874" i="29"/>
  <c r="E873" i="29"/>
  <c r="E872" i="29"/>
  <c r="E871" i="29"/>
  <c r="E870" i="29"/>
  <c r="E869" i="29"/>
  <c r="E868" i="29"/>
  <c r="E867" i="29"/>
  <c r="E866" i="29"/>
  <c r="E865" i="29"/>
  <c r="E864" i="29"/>
  <c r="E863" i="29"/>
  <c r="E862" i="29"/>
  <c r="E861" i="29"/>
  <c r="E860" i="29"/>
  <c r="E859" i="29"/>
  <c r="E858" i="29"/>
  <c r="E857" i="29"/>
  <c r="E856" i="29"/>
  <c r="E855" i="29"/>
  <c r="E854" i="29"/>
  <c r="E853" i="29"/>
  <c r="E852" i="29"/>
  <c r="E851" i="29"/>
  <c r="E850" i="29"/>
  <c r="E849" i="29"/>
  <c r="E848" i="29"/>
  <c r="E847" i="29"/>
  <c r="E846" i="29"/>
  <c r="E845" i="29"/>
  <c r="E844" i="29"/>
  <c r="E843" i="29"/>
  <c r="E842" i="29"/>
  <c r="E841" i="29"/>
  <c r="E840" i="29"/>
  <c r="E839" i="29"/>
  <c r="E838" i="29"/>
  <c r="E837" i="29"/>
  <c r="E836" i="29"/>
  <c r="E835" i="29"/>
  <c r="E834" i="29"/>
  <c r="E833" i="29"/>
  <c r="E832" i="29"/>
  <c r="E831" i="29"/>
  <c r="E830" i="29"/>
  <c r="E829" i="29"/>
  <c r="E828" i="29"/>
  <c r="E827" i="29"/>
  <c r="E826" i="29"/>
  <c r="E825" i="29"/>
  <c r="E824" i="29"/>
  <c r="E823" i="29"/>
  <c r="E822" i="29"/>
  <c r="E821" i="29"/>
  <c r="E820" i="29"/>
  <c r="E819" i="29"/>
  <c r="E818" i="29"/>
  <c r="E817" i="29"/>
  <c r="E816" i="29"/>
  <c r="E815" i="29"/>
  <c r="E814" i="29"/>
  <c r="E813" i="29"/>
  <c r="E812" i="29"/>
  <c r="E811" i="29"/>
  <c r="E810" i="29"/>
  <c r="E809" i="29"/>
  <c r="E808" i="29"/>
  <c r="E807" i="29"/>
  <c r="E806" i="29"/>
  <c r="E805" i="29"/>
  <c r="E804" i="29"/>
  <c r="E803" i="29"/>
  <c r="E802" i="29"/>
  <c r="E801" i="29"/>
  <c r="E800" i="29"/>
  <c r="E799" i="29"/>
  <c r="E798" i="29"/>
  <c r="E797" i="29"/>
  <c r="E796" i="29"/>
  <c r="E795" i="29"/>
  <c r="E794" i="29"/>
  <c r="E793" i="29"/>
  <c r="E792" i="29"/>
  <c r="E791" i="29"/>
  <c r="E790" i="29"/>
  <c r="E789" i="29"/>
  <c r="E788" i="29"/>
  <c r="E787" i="29"/>
  <c r="E786" i="29"/>
  <c r="E785" i="29"/>
  <c r="E784" i="29"/>
  <c r="E783" i="29"/>
  <c r="E782" i="29"/>
  <c r="E781" i="29"/>
  <c r="E780" i="29"/>
  <c r="E779" i="29"/>
  <c r="E778" i="29"/>
  <c r="E777" i="29"/>
  <c r="E776" i="29"/>
  <c r="E775" i="29"/>
  <c r="E774" i="29"/>
  <c r="E773" i="29"/>
  <c r="E772" i="29"/>
  <c r="E771" i="29"/>
  <c r="E770" i="29"/>
  <c r="E769" i="29"/>
  <c r="E768" i="29"/>
  <c r="E767" i="29"/>
  <c r="E766" i="29"/>
  <c r="E765" i="29"/>
  <c r="E764" i="29"/>
  <c r="E763" i="29"/>
  <c r="E762" i="29"/>
  <c r="E761" i="29"/>
  <c r="E760" i="29"/>
  <c r="E759" i="29"/>
  <c r="E758" i="29"/>
  <c r="E757" i="29"/>
  <c r="E756" i="29"/>
  <c r="E755" i="29"/>
  <c r="E754" i="29"/>
  <c r="E753" i="29"/>
  <c r="E752" i="29"/>
  <c r="E751" i="29"/>
  <c r="E750" i="29"/>
  <c r="E749" i="29"/>
  <c r="E748" i="29"/>
  <c r="E747" i="29"/>
  <c r="E746" i="29"/>
  <c r="E745" i="29"/>
  <c r="E744" i="29"/>
  <c r="E743" i="29"/>
  <c r="E742" i="29"/>
  <c r="E741" i="29"/>
  <c r="E740" i="29"/>
  <c r="E739" i="29"/>
  <c r="E738" i="29"/>
  <c r="E737" i="29"/>
  <c r="E736" i="29"/>
  <c r="E735" i="29"/>
  <c r="E734" i="29"/>
  <c r="E733" i="29"/>
  <c r="E732" i="29"/>
  <c r="E731" i="29"/>
  <c r="E730" i="29"/>
  <c r="E729" i="29"/>
  <c r="E728" i="29"/>
  <c r="E727" i="29"/>
  <c r="E726" i="29"/>
  <c r="E725" i="29"/>
  <c r="E724" i="29"/>
  <c r="E723" i="29"/>
  <c r="E722" i="29"/>
  <c r="E721" i="29"/>
  <c r="E720" i="29"/>
  <c r="E719" i="29"/>
  <c r="E718" i="29"/>
  <c r="E717" i="29"/>
  <c r="E716" i="29"/>
  <c r="E715" i="29"/>
  <c r="E714" i="29"/>
  <c r="E713" i="29"/>
  <c r="E712" i="29"/>
  <c r="E711" i="29"/>
  <c r="E710" i="29"/>
  <c r="E709" i="29"/>
  <c r="E708" i="29"/>
  <c r="E707" i="29"/>
  <c r="E706" i="29"/>
  <c r="E705" i="29"/>
  <c r="E704" i="29"/>
  <c r="E703" i="29"/>
  <c r="E702" i="29"/>
  <c r="E701" i="29"/>
  <c r="E700" i="29"/>
  <c r="E699" i="29"/>
  <c r="E698" i="29"/>
  <c r="E697" i="29"/>
  <c r="E696" i="29"/>
  <c r="E695" i="29"/>
  <c r="E694" i="29"/>
  <c r="E693" i="29"/>
  <c r="E692" i="29"/>
  <c r="E691" i="29"/>
  <c r="E690" i="29"/>
  <c r="E689" i="29"/>
  <c r="E688" i="29"/>
  <c r="E687" i="29"/>
  <c r="E686" i="29"/>
  <c r="E685" i="29"/>
  <c r="E684" i="29"/>
  <c r="E683" i="29"/>
  <c r="E682" i="29"/>
  <c r="E681" i="29"/>
  <c r="E680" i="29"/>
  <c r="E679" i="29"/>
  <c r="E678" i="29"/>
  <c r="E677" i="29"/>
  <c r="E676" i="29"/>
  <c r="E675" i="29"/>
  <c r="E674" i="29"/>
  <c r="E673" i="29"/>
  <c r="E672" i="29"/>
  <c r="E671" i="29"/>
  <c r="E670" i="29"/>
  <c r="E669" i="29"/>
  <c r="E668" i="29"/>
  <c r="E667" i="29"/>
  <c r="E666" i="29"/>
  <c r="E665" i="29"/>
  <c r="E664" i="29"/>
  <c r="E663" i="29"/>
  <c r="E662" i="29"/>
  <c r="E661" i="29"/>
  <c r="E660" i="29"/>
  <c r="E659" i="29"/>
  <c r="E658" i="29"/>
  <c r="E657" i="29"/>
  <c r="E656" i="29"/>
  <c r="E655" i="29"/>
  <c r="E654" i="29"/>
  <c r="E653" i="29"/>
  <c r="E652" i="29"/>
  <c r="E651" i="29"/>
  <c r="E650" i="29"/>
  <c r="E649" i="29"/>
  <c r="E648" i="29"/>
  <c r="E647" i="29"/>
  <c r="E646" i="29"/>
  <c r="E645" i="29"/>
  <c r="E644" i="29"/>
  <c r="E643" i="29"/>
  <c r="E642" i="29"/>
  <c r="E641" i="29"/>
  <c r="E640" i="29"/>
  <c r="E639" i="29"/>
  <c r="E638" i="29"/>
  <c r="E637" i="29"/>
  <c r="E636" i="29"/>
  <c r="E635" i="29"/>
  <c r="E634" i="29"/>
  <c r="E633" i="29"/>
  <c r="E632" i="29"/>
  <c r="E631" i="29"/>
  <c r="E630" i="29"/>
  <c r="E629" i="29"/>
  <c r="E628" i="29"/>
  <c r="E627" i="29"/>
  <c r="E626" i="29"/>
  <c r="E625" i="29"/>
  <c r="E624" i="29"/>
  <c r="E623" i="29"/>
  <c r="E622" i="29"/>
  <c r="E621" i="29"/>
  <c r="E620" i="29"/>
  <c r="E619" i="29"/>
  <c r="E618" i="29"/>
  <c r="E617" i="29"/>
  <c r="E616" i="29"/>
  <c r="E615" i="29"/>
  <c r="E614" i="29"/>
  <c r="E613" i="29"/>
  <c r="E612" i="29"/>
  <c r="E611" i="29"/>
  <c r="E610" i="29"/>
  <c r="E609" i="29"/>
  <c r="E608" i="29"/>
  <c r="E607" i="29"/>
  <c r="E606" i="29"/>
  <c r="E605" i="29"/>
  <c r="E604" i="29"/>
  <c r="E603" i="29"/>
  <c r="E602" i="29"/>
  <c r="E601" i="29"/>
  <c r="E600" i="29"/>
  <c r="E599" i="29"/>
  <c r="E598" i="29"/>
  <c r="E597" i="29"/>
  <c r="E596" i="29"/>
  <c r="E595" i="29"/>
  <c r="E594" i="29"/>
  <c r="E593" i="29"/>
  <c r="E592" i="29"/>
  <c r="E591" i="29"/>
  <c r="E590" i="29"/>
  <c r="E589" i="29"/>
  <c r="E588" i="29"/>
  <c r="E587" i="29"/>
  <c r="E586" i="29"/>
  <c r="E585" i="29"/>
  <c r="E584" i="29"/>
  <c r="E583" i="29"/>
  <c r="E582" i="29"/>
  <c r="E581" i="29"/>
  <c r="E580" i="29"/>
  <c r="E579" i="29"/>
  <c r="E578" i="29"/>
  <c r="E577" i="29"/>
  <c r="E576" i="29"/>
  <c r="E575" i="29"/>
  <c r="E574" i="29"/>
  <c r="E573" i="29"/>
  <c r="E572" i="29"/>
  <c r="E571" i="29"/>
  <c r="E570" i="29"/>
  <c r="E569" i="29"/>
  <c r="E568" i="29"/>
  <c r="E567" i="29"/>
  <c r="E566" i="29"/>
  <c r="E565" i="29"/>
  <c r="E564" i="29"/>
  <c r="E563" i="29"/>
  <c r="E562" i="29"/>
  <c r="E561" i="29"/>
  <c r="E560" i="29"/>
  <c r="E559" i="29"/>
  <c r="E558" i="29"/>
  <c r="E557" i="29"/>
  <c r="E556" i="29"/>
  <c r="E555" i="29"/>
  <c r="E554" i="29"/>
  <c r="E553" i="29"/>
  <c r="E552" i="29"/>
  <c r="E551" i="29"/>
  <c r="E550" i="29"/>
  <c r="E549" i="29"/>
  <c r="E548" i="29"/>
  <c r="E547" i="29"/>
  <c r="E546" i="29"/>
  <c r="E545" i="29"/>
  <c r="E544" i="29"/>
  <c r="E543" i="29"/>
  <c r="E542" i="29"/>
  <c r="E541" i="29"/>
  <c r="E540" i="29"/>
  <c r="E539" i="29"/>
  <c r="E538" i="29"/>
  <c r="E537" i="29"/>
  <c r="E536" i="29"/>
  <c r="E535" i="29"/>
  <c r="E534" i="29"/>
  <c r="E533" i="29"/>
  <c r="E532" i="29"/>
  <c r="E531" i="29"/>
  <c r="E530" i="29"/>
  <c r="E529" i="29"/>
  <c r="E528" i="29"/>
  <c r="E527" i="29"/>
  <c r="E526" i="29"/>
  <c r="E525" i="29"/>
  <c r="E524" i="29"/>
  <c r="E523" i="29"/>
  <c r="E522" i="29"/>
  <c r="E521" i="29"/>
  <c r="E520" i="29"/>
  <c r="E519" i="29"/>
  <c r="E518" i="29"/>
  <c r="E517" i="29"/>
  <c r="E516" i="29"/>
  <c r="E515" i="29"/>
  <c r="E514" i="29"/>
  <c r="E513" i="29"/>
  <c r="E512" i="29"/>
  <c r="E511" i="29"/>
  <c r="E510" i="29"/>
  <c r="E509" i="29"/>
  <c r="E508" i="29"/>
  <c r="E507" i="29"/>
  <c r="E506" i="29"/>
  <c r="E505" i="29"/>
  <c r="E504" i="29"/>
  <c r="E503" i="29"/>
  <c r="E502" i="29"/>
  <c r="E501" i="29"/>
  <c r="E500" i="29"/>
  <c r="E499" i="29"/>
  <c r="E498" i="29"/>
  <c r="E497" i="29"/>
  <c r="E496" i="29"/>
  <c r="E495" i="29"/>
  <c r="E494" i="29"/>
  <c r="E493" i="29"/>
  <c r="E492" i="29"/>
  <c r="E491" i="29"/>
  <c r="E490" i="29"/>
  <c r="E489" i="29"/>
  <c r="E488" i="29"/>
  <c r="E487" i="29"/>
  <c r="E486" i="29"/>
  <c r="E485" i="29"/>
  <c r="E484" i="29"/>
  <c r="E483" i="29"/>
  <c r="E482" i="29"/>
  <c r="E481" i="29"/>
  <c r="E480" i="29"/>
  <c r="E479" i="29"/>
  <c r="E478" i="29"/>
  <c r="E477" i="29"/>
  <c r="E476" i="29"/>
  <c r="E475" i="29"/>
  <c r="E474" i="29"/>
  <c r="E473" i="29"/>
  <c r="E472" i="29"/>
  <c r="E471" i="29"/>
  <c r="E470" i="29"/>
  <c r="E469" i="29"/>
  <c r="E468" i="29"/>
  <c r="E467" i="29"/>
  <c r="E466" i="29"/>
  <c r="E465" i="29"/>
  <c r="E464" i="29"/>
  <c r="E463" i="29"/>
  <c r="E462" i="29"/>
  <c r="E461" i="29"/>
  <c r="E460" i="29"/>
  <c r="E459" i="29"/>
  <c r="E458" i="29"/>
  <c r="E457" i="29"/>
  <c r="E456" i="29"/>
  <c r="E455" i="29"/>
  <c r="E454" i="29"/>
  <c r="E453" i="29"/>
  <c r="E452" i="29"/>
  <c r="E451" i="29"/>
  <c r="E450" i="29"/>
  <c r="E449" i="29"/>
  <c r="E448" i="29"/>
  <c r="E447" i="29"/>
  <c r="E446" i="29"/>
  <c r="E445" i="29"/>
  <c r="E444" i="29"/>
  <c r="E443" i="29"/>
  <c r="E442" i="29"/>
  <c r="E441" i="29"/>
  <c r="E440" i="29"/>
  <c r="E439" i="29"/>
  <c r="E438" i="29"/>
  <c r="E437" i="29"/>
  <c r="E436" i="29"/>
  <c r="E435" i="29"/>
  <c r="E434" i="29"/>
  <c r="E433" i="29"/>
  <c r="E432" i="29"/>
  <c r="E431" i="29"/>
  <c r="E430" i="29"/>
  <c r="E429" i="29"/>
  <c r="E428" i="29"/>
  <c r="E427" i="29"/>
  <c r="E426" i="29"/>
  <c r="E425" i="29"/>
  <c r="E424" i="29"/>
  <c r="E423" i="29"/>
  <c r="E422" i="29"/>
  <c r="E421" i="29"/>
  <c r="E420" i="29"/>
  <c r="E419" i="29"/>
  <c r="E418" i="29"/>
  <c r="E417" i="29"/>
  <c r="E416" i="29"/>
  <c r="E415" i="29"/>
  <c r="E414" i="29"/>
  <c r="E413" i="29"/>
  <c r="E412" i="29"/>
  <c r="E411" i="29"/>
  <c r="E410" i="29"/>
  <c r="E409" i="29"/>
  <c r="E408" i="29"/>
  <c r="E407" i="29"/>
  <c r="E406" i="29"/>
  <c r="E405" i="29"/>
  <c r="E404" i="29"/>
  <c r="E403" i="29"/>
  <c r="E402" i="29"/>
  <c r="E401" i="29"/>
  <c r="E400" i="29"/>
  <c r="E399" i="29"/>
  <c r="E398" i="29"/>
  <c r="E397" i="29"/>
  <c r="E396" i="29"/>
  <c r="E395" i="29"/>
  <c r="E394" i="29"/>
  <c r="E393" i="29"/>
  <c r="E392" i="29"/>
  <c r="E391" i="29"/>
  <c r="E390" i="29"/>
  <c r="E389" i="29"/>
  <c r="E388" i="29"/>
  <c r="E387" i="29"/>
  <c r="E386" i="29"/>
  <c r="E385" i="29"/>
  <c r="E384" i="29"/>
  <c r="E383" i="29"/>
  <c r="E382" i="29"/>
  <c r="E381" i="29"/>
  <c r="E380" i="29"/>
  <c r="E379" i="29"/>
  <c r="E378" i="29"/>
  <c r="E377" i="29"/>
  <c r="E376" i="29"/>
  <c r="E375" i="29"/>
  <c r="E374" i="29"/>
  <c r="E373" i="29"/>
  <c r="E372" i="29"/>
  <c r="E371" i="29"/>
  <c r="E370" i="29"/>
  <c r="E369" i="29"/>
  <c r="E368" i="29"/>
  <c r="E367" i="29"/>
  <c r="E366" i="29"/>
  <c r="E365" i="29"/>
  <c r="E364" i="29"/>
  <c r="E363" i="29"/>
  <c r="E362" i="29"/>
  <c r="E361" i="29"/>
  <c r="E360" i="29"/>
  <c r="E359" i="29"/>
  <c r="E358" i="29"/>
  <c r="E357" i="29"/>
  <c r="E356" i="29"/>
  <c r="E355" i="29"/>
  <c r="E354" i="29"/>
  <c r="E353" i="29"/>
  <c r="E352" i="29"/>
  <c r="E351" i="29"/>
  <c r="E350" i="29"/>
  <c r="E349" i="29"/>
  <c r="E348" i="29"/>
  <c r="E347" i="29"/>
  <c r="E346" i="29"/>
  <c r="E345" i="29"/>
  <c r="E344" i="29"/>
  <c r="E343" i="29"/>
  <c r="E342" i="29"/>
  <c r="E341" i="29"/>
  <c r="E340" i="29"/>
  <c r="E339" i="29"/>
  <c r="E338" i="29"/>
  <c r="E337" i="29"/>
  <c r="E336" i="29"/>
  <c r="E335" i="29"/>
  <c r="E334" i="29"/>
  <c r="E333" i="29"/>
  <c r="E332" i="29"/>
  <c r="E331" i="29"/>
  <c r="E330" i="29"/>
  <c r="E329" i="29"/>
  <c r="E328" i="29"/>
  <c r="E327" i="29"/>
  <c r="E326" i="29"/>
  <c r="E325" i="29"/>
  <c r="E324" i="29"/>
  <c r="E323" i="29"/>
  <c r="E322" i="29"/>
  <c r="E321" i="29"/>
  <c r="E320" i="29"/>
  <c r="E319" i="29"/>
  <c r="E318" i="29"/>
  <c r="E317" i="29"/>
  <c r="E316" i="29"/>
  <c r="E315" i="29"/>
  <c r="E314" i="29"/>
  <c r="E313" i="29"/>
  <c r="E312" i="29"/>
  <c r="E311" i="29"/>
  <c r="E310" i="29"/>
  <c r="E309" i="29"/>
  <c r="E308" i="29"/>
  <c r="E307" i="29"/>
  <c r="E306" i="29"/>
  <c r="E305" i="29"/>
  <c r="E304" i="29"/>
  <c r="E303" i="29"/>
  <c r="E302" i="29"/>
  <c r="E301" i="29"/>
  <c r="E300" i="29"/>
  <c r="E299" i="29"/>
  <c r="E298" i="29"/>
  <c r="E297" i="29"/>
  <c r="E296" i="29"/>
  <c r="E295" i="29"/>
  <c r="E294" i="29"/>
  <c r="E293" i="29"/>
  <c r="E292" i="29"/>
  <c r="E291" i="29"/>
  <c r="E290" i="29"/>
  <c r="E289" i="29"/>
  <c r="E288" i="29"/>
  <c r="E287" i="29"/>
  <c r="E286" i="29"/>
  <c r="E285" i="29"/>
  <c r="E284" i="29"/>
  <c r="E283" i="29"/>
  <c r="E282" i="29"/>
  <c r="E281" i="29"/>
  <c r="E280" i="29"/>
  <c r="E279" i="29"/>
  <c r="E278" i="29"/>
  <c r="E277" i="29"/>
  <c r="E276" i="29"/>
  <c r="E275" i="29"/>
  <c r="E274" i="29"/>
  <c r="E273" i="29"/>
  <c r="E272" i="29"/>
  <c r="E271" i="29"/>
  <c r="E270" i="29"/>
  <c r="E269" i="29"/>
  <c r="E268" i="29"/>
  <c r="E267" i="29"/>
  <c r="E266" i="29"/>
  <c r="E265" i="29"/>
  <c r="E264" i="29"/>
  <c r="E263" i="29"/>
  <c r="E262" i="29"/>
  <c r="E261" i="29"/>
  <c r="E260" i="29"/>
  <c r="E259" i="29"/>
  <c r="E258" i="29"/>
  <c r="E257" i="29"/>
  <c r="E256" i="29"/>
  <c r="E255" i="29"/>
  <c r="E254" i="29"/>
  <c r="E253" i="29"/>
  <c r="E252" i="29"/>
  <c r="E251" i="29"/>
  <c r="E250" i="29"/>
  <c r="E249" i="29"/>
  <c r="E248" i="29"/>
  <c r="E247" i="29"/>
  <c r="E246" i="29"/>
  <c r="E245" i="29"/>
  <c r="E244" i="29"/>
  <c r="E243" i="29"/>
  <c r="E242" i="29"/>
  <c r="E241" i="29"/>
  <c r="E240" i="29"/>
  <c r="E239" i="29"/>
  <c r="E238" i="29"/>
  <c r="E237" i="29"/>
  <c r="E236" i="29"/>
  <c r="E235" i="29"/>
  <c r="E234" i="29"/>
  <c r="E233" i="29"/>
  <c r="E232" i="29"/>
  <c r="E231" i="29"/>
  <c r="E230" i="29"/>
  <c r="E229" i="29"/>
  <c r="E228" i="29"/>
  <c r="E227" i="29"/>
  <c r="E226" i="29"/>
  <c r="E225" i="29"/>
  <c r="E224" i="29"/>
  <c r="E223" i="29"/>
  <c r="E222" i="29"/>
  <c r="E221" i="29"/>
  <c r="E220" i="29"/>
  <c r="E219" i="29"/>
  <c r="E218" i="29"/>
  <c r="E217" i="29"/>
  <c r="E216" i="29"/>
  <c r="E215" i="29"/>
  <c r="E214" i="29"/>
  <c r="E213" i="29"/>
  <c r="E212" i="29"/>
  <c r="E211" i="29"/>
  <c r="E210" i="29"/>
  <c r="E209" i="29"/>
  <c r="E208" i="29"/>
  <c r="E207" i="29"/>
  <c r="E206" i="29"/>
  <c r="E205" i="29"/>
  <c r="E204" i="29"/>
  <c r="E203" i="29"/>
  <c r="E202" i="29"/>
  <c r="E201" i="29"/>
  <c r="E200" i="29"/>
  <c r="E199" i="29"/>
  <c r="E198" i="29"/>
  <c r="E197" i="29"/>
  <c r="E196" i="29"/>
  <c r="E195" i="29"/>
  <c r="E194" i="29"/>
  <c r="E193" i="29"/>
  <c r="E192" i="29"/>
  <c r="E191" i="29"/>
  <c r="E190" i="29"/>
  <c r="E189" i="29"/>
  <c r="E188" i="29"/>
  <c r="E187" i="29"/>
  <c r="E186" i="29"/>
  <c r="E185" i="29"/>
  <c r="E184" i="29"/>
  <c r="E183" i="29"/>
  <c r="E182" i="29"/>
  <c r="E181" i="29"/>
  <c r="E180" i="29"/>
  <c r="E179" i="29"/>
  <c r="E178" i="29"/>
  <c r="E177" i="29"/>
  <c r="E176" i="29"/>
  <c r="E175" i="29"/>
  <c r="E174" i="29"/>
  <c r="E173" i="29"/>
  <c r="E172" i="29"/>
  <c r="E171" i="29"/>
  <c r="E170" i="29"/>
  <c r="E169" i="29"/>
  <c r="E168" i="29"/>
  <c r="E167" i="29"/>
  <c r="E166" i="29"/>
  <c r="E165" i="29"/>
  <c r="E164" i="29"/>
  <c r="E163" i="29"/>
  <c r="E162" i="29"/>
  <c r="E161" i="29"/>
  <c r="E160" i="29"/>
  <c r="E159" i="29"/>
  <c r="E158" i="29"/>
  <c r="E157" i="29"/>
  <c r="E156" i="29"/>
  <c r="E155" i="29"/>
  <c r="E154" i="29"/>
  <c r="E153" i="29"/>
  <c r="E152" i="29"/>
  <c r="E151" i="29"/>
  <c r="E150" i="29"/>
  <c r="E149" i="29"/>
  <c r="E148" i="29"/>
  <c r="E147" i="29"/>
  <c r="E146" i="29"/>
  <c r="E145" i="29"/>
  <c r="E144" i="29"/>
  <c r="E143" i="29"/>
  <c r="E142" i="29"/>
  <c r="E141" i="29"/>
  <c r="E140" i="29"/>
  <c r="E139" i="29"/>
  <c r="E138" i="29"/>
  <c r="E137" i="29"/>
  <c r="E136" i="29"/>
  <c r="E135" i="29"/>
  <c r="E134" i="29"/>
  <c r="E133" i="29"/>
  <c r="E132" i="29"/>
  <c r="E131" i="29"/>
  <c r="E130" i="29"/>
  <c r="E129" i="29"/>
  <c r="E128" i="29"/>
  <c r="E127" i="29"/>
  <c r="E126" i="29"/>
  <c r="E125" i="29"/>
  <c r="E124" i="29"/>
  <c r="E123" i="29"/>
  <c r="E122" i="29"/>
  <c r="E121" i="29"/>
  <c r="E120" i="29"/>
  <c r="E119" i="29"/>
  <c r="E118" i="29"/>
  <c r="E117" i="29"/>
  <c r="E116" i="29"/>
  <c r="E115" i="29"/>
  <c r="E114" i="29"/>
  <c r="E113" i="29"/>
  <c r="E112" i="29"/>
  <c r="E111" i="29"/>
  <c r="E110" i="29"/>
  <c r="E109" i="29"/>
  <c r="E108" i="29"/>
  <c r="E107" i="29"/>
  <c r="E106" i="29"/>
  <c r="E105" i="29"/>
  <c r="E104" i="29"/>
  <c r="E103" i="29"/>
  <c r="E102" i="29"/>
  <c r="E101" i="29"/>
  <c r="E100" i="29"/>
  <c r="E99" i="29"/>
  <c r="E98" i="29"/>
  <c r="E97" i="29"/>
  <c r="E96" i="29"/>
  <c r="E95" i="29"/>
  <c r="E94" i="29"/>
  <c r="E93" i="29"/>
  <c r="E92" i="29"/>
  <c r="E91" i="29"/>
  <c r="E90" i="29"/>
  <c r="E89" i="29"/>
  <c r="E88" i="29"/>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43" i="29"/>
  <c r="E42" i="29"/>
  <c r="E41" i="29"/>
  <c r="E40" i="29"/>
  <c r="E39" i="29"/>
  <c r="E38" i="29"/>
  <c r="E37" i="29"/>
  <c r="E36" i="29"/>
  <c r="E35" i="29"/>
  <c r="E34" i="29"/>
  <c r="E33" i="29"/>
  <c r="E32" i="29"/>
  <c r="E31" i="29"/>
  <c r="E30" i="29"/>
  <c r="E29" i="29"/>
  <c r="E28" i="29"/>
  <c r="E27" i="29"/>
  <c r="E26" i="29"/>
  <c r="E25" i="29"/>
  <c r="E24" i="29"/>
  <c r="E23" i="29"/>
  <c r="E22" i="29"/>
  <c r="E21" i="29"/>
  <c r="E20" i="29"/>
  <c r="E19" i="29"/>
  <c r="E18" i="29"/>
  <c r="E17" i="29"/>
  <c r="E16" i="29"/>
  <c r="E15" i="29"/>
  <c r="E14" i="29"/>
  <c r="E13" i="29"/>
  <c r="E12" i="29"/>
  <c r="E11" i="29"/>
  <c r="E10" i="29"/>
  <c r="E9" i="29"/>
  <c r="E8" i="29"/>
  <c r="E7" i="29"/>
  <c r="E6" i="29"/>
  <c r="E5" i="29"/>
  <c r="E4" i="29"/>
  <c r="E3" i="29"/>
  <c r="E2" i="29"/>
  <c r="D50" i="12" l="1"/>
  <c r="D49" i="12"/>
  <c r="H42" i="9" l="1"/>
  <c r="F42" i="9"/>
  <c r="G42" i="9"/>
  <c r="F41" i="9"/>
  <c r="W6" i="9"/>
  <c r="W7" i="9"/>
  <c r="W8" i="9"/>
  <c r="W9" i="9"/>
  <c r="W10" i="9"/>
  <c r="W11" i="9"/>
  <c r="G12" i="9"/>
  <c r="G11" i="9"/>
  <c r="F12" i="9"/>
  <c r="F11" i="9"/>
  <c r="H12" i="9" l="1"/>
  <c r="I29" i="10"/>
  <c r="G29" i="10"/>
  <c r="H29" i="10"/>
  <c r="F29" i="10" l="1"/>
  <c r="O11" i="9"/>
  <c r="P11" i="9"/>
  <c r="Q11" i="9"/>
  <c r="W10" i="7"/>
  <c r="X10" i="7"/>
  <c r="Y10" i="7"/>
  <c r="O10" i="7"/>
  <c r="P10" i="7"/>
  <c r="Q10" i="7"/>
  <c r="G10" i="7"/>
  <c r="H10" i="7"/>
  <c r="I10" i="7"/>
  <c r="G6" i="7"/>
  <c r="V10" i="7" l="1"/>
  <c r="N10" i="7"/>
  <c r="N11" i="9"/>
  <c r="F10" i="7"/>
  <c r="V28" i="5"/>
  <c r="W28" i="5"/>
  <c r="X28" i="5"/>
  <c r="Y28" i="5"/>
  <c r="N28" i="5"/>
  <c r="O28" i="5"/>
  <c r="P28" i="5"/>
  <c r="Q28" i="5"/>
  <c r="R28" i="5"/>
  <c r="S28" i="5"/>
  <c r="T28" i="5"/>
  <c r="G28" i="5"/>
  <c r="H28" i="5"/>
  <c r="I28" i="5"/>
  <c r="J28" i="5"/>
  <c r="K28" i="5"/>
  <c r="L28" i="5"/>
  <c r="F28" i="5"/>
  <c r="C2" i="27" l="1"/>
  <c r="C3" i="27"/>
  <c r="C4" i="27"/>
  <c r="C5" i="27"/>
  <c r="C6" i="27"/>
  <c r="C7" i="27"/>
  <c r="C8" i="27"/>
  <c r="C9" i="27"/>
  <c r="C10" i="27"/>
  <c r="C11" i="27"/>
  <c r="C12" i="27"/>
  <c r="C13" i="27"/>
  <c r="C14" i="27"/>
  <c r="C15" i="27"/>
  <c r="C16" i="27"/>
  <c r="C17" i="27"/>
  <c r="C18" i="27"/>
  <c r="C19" i="27"/>
  <c r="C20" i="27"/>
  <c r="C21" i="27"/>
  <c r="C22" i="27"/>
  <c r="C23" i="27"/>
  <c r="D2" i="27"/>
  <c r="D3" i="27"/>
  <c r="D4" i="27"/>
  <c r="D5" i="27"/>
  <c r="D6" i="27"/>
  <c r="D7" i="27"/>
  <c r="D8" i="27"/>
  <c r="D9" i="27"/>
  <c r="D10" i="27"/>
  <c r="D11" i="27"/>
  <c r="D12" i="27"/>
  <c r="D13" i="27"/>
  <c r="D14" i="27"/>
  <c r="D15" i="27"/>
  <c r="D16" i="27"/>
  <c r="D17" i="27"/>
  <c r="D18" i="27"/>
  <c r="D19" i="27"/>
  <c r="D20" i="27"/>
  <c r="D21" i="27"/>
  <c r="D22" i="27"/>
  <c r="D23" i="27"/>
  <c r="E2" i="27"/>
  <c r="E3" i="27"/>
  <c r="E4" i="27"/>
  <c r="E5" i="27"/>
  <c r="E6" i="27"/>
  <c r="E7" i="27"/>
  <c r="E8" i="27"/>
  <c r="E9" i="27"/>
  <c r="E10" i="27"/>
  <c r="E11" i="27"/>
  <c r="E12" i="27"/>
  <c r="E13" i="27"/>
  <c r="E14" i="27"/>
  <c r="E15" i="27"/>
  <c r="E16" i="27"/>
  <c r="E17" i="27"/>
  <c r="E18" i="27"/>
  <c r="E19" i="27"/>
  <c r="E20" i="27"/>
  <c r="E21" i="27"/>
  <c r="E22" i="27"/>
  <c r="E23" i="27"/>
  <c r="F2" i="27"/>
  <c r="F3" i="27"/>
  <c r="F4" i="27"/>
  <c r="F5" i="27"/>
  <c r="F6" i="27"/>
  <c r="F7" i="27"/>
  <c r="F8" i="27"/>
  <c r="F9" i="27"/>
  <c r="F10" i="27"/>
  <c r="F11" i="27"/>
  <c r="F12" i="27"/>
  <c r="F13" i="27"/>
  <c r="F14" i="27"/>
  <c r="F15" i="27"/>
  <c r="F16" i="27"/>
  <c r="F17" i="27"/>
  <c r="F18" i="27"/>
  <c r="F19" i="27"/>
  <c r="F20" i="27"/>
  <c r="F21" i="27"/>
  <c r="F22" i="27"/>
  <c r="F23" i="27"/>
  <c r="G2" i="27"/>
  <c r="G3" i="27"/>
  <c r="G4" i="27"/>
  <c r="G5" i="27"/>
  <c r="G6" i="27"/>
  <c r="G7" i="27"/>
  <c r="G8" i="27"/>
  <c r="G9" i="27"/>
  <c r="G10" i="27"/>
  <c r="G11" i="27"/>
  <c r="G12" i="27"/>
  <c r="G13" i="27"/>
  <c r="G14" i="27"/>
  <c r="G15" i="27"/>
  <c r="G16" i="27"/>
  <c r="G17" i="27"/>
  <c r="G18" i="27"/>
  <c r="G19" i="27"/>
  <c r="G20" i="27"/>
  <c r="G21" i="27"/>
  <c r="G22" i="27"/>
  <c r="G23" i="27"/>
  <c r="H2" i="27"/>
  <c r="H3" i="27"/>
  <c r="H4" i="27"/>
  <c r="H5" i="27"/>
  <c r="H6" i="27"/>
  <c r="H7" i="27"/>
  <c r="H8" i="27"/>
  <c r="H9" i="27"/>
  <c r="H10" i="27"/>
  <c r="H11" i="27"/>
  <c r="H12" i="27"/>
  <c r="H13" i="27"/>
  <c r="H14" i="27"/>
  <c r="H15" i="27"/>
  <c r="H16" i="27"/>
  <c r="H17" i="27"/>
  <c r="H18" i="27"/>
  <c r="H19" i="27"/>
  <c r="H20" i="27"/>
  <c r="H21" i="27"/>
  <c r="H22" i="27"/>
  <c r="H23" i="27"/>
  <c r="I2" i="27"/>
  <c r="I3" i="27"/>
  <c r="I4" i="27"/>
  <c r="I5" i="27"/>
  <c r="I6" i="27"/>
  <c r="I7" i="27"/>
  <c r="I8" i="27"/>
  <c r="I9" i="27"/>
  <c r="I10" i="27"/>
  <c r="I11" i="27"/>
  <c r="I12" i="27"/>
  <c r="I13" i="27"/>
  <c r="I14" i="27"/>
  <c r="I15" i="27"/>
  <c r="I16" i="27"/>
  <c r="I17" i="27"/>
  <c r="I18" i="27"/>
  <c r="I19" i="27"/>
  <c r="I20" i="27"/>
  <c r="I21" i="27"/>
  <c r="I22" i="27"/>
  <c r="I23" i="27"/>
  <c r="J2" i="27"/>
  <c r="J3" i="27"/>
  <c r="J4" i="27"/>
  <c r="J5" i="27"/>
  <c r="J6" i="27"/>
  <c r="J7" i="27"/>
  <c r="J8" i="27"/>
  <c r="J9" i="27"/>
  <c r="J10" i="27"/>
  <c r="J11" i="27"/>
  <c r="J12" i="27"/>
  <c r="J13" i="27"/>
  <c r="J14" i="27"/>
  <c r="J15" i="27"/>
  <c r="J16" i="27"/>
  <c r="J17" i="27"/>
  <c r="J18" i="27"/>
  <c r="J19" i="27"/>
  <c r="J20" i="27"/>
  <c r="J21" i="27"/>
  <c r="J22" i="27"/>
  <c r="J23" i="27"/>
  <c r="K2" i="27"/>
  <c r="K3" i="27"/>
  <c r="K4" i="27"/>
  <c r="K5" i="27"/>
  <c r="K6" i="27"/>
  <c r="K7" i="27"/>
  <c r="K8" i="27"/>
  <c r="K9" i="27"/>
  <c r="K10" i="27"/>
  <c r="K11" i="27"/>
  <c r="K12" i="27"/>
  <c r="K13" i="27"/>
  <c r="K14" i="27"/>
  <c r="K15" i="27"/>
  <c r="K16" i="27"/>
  <c r="K17" i="27"/>
  <c r="K18" i="27"/>
  <c r="K19" i="27"/>
  <c r="K20" i="27"/>
  <c r="K21" i="27"/>
  <c r="K22" i="27"/>
  <c r="K23" i="27"/>
  <c r="L2" i="27"/>
  <c r="L3" i="27"/>
  <c r="L4" i="27"/>
  <c r="L5" i="27"/>
  <c r="L6" i="27"/>
  <c r="L7" i="27"/>
  <c r="L8" i="27"/>
  <c r="L9" i="27"/>
  <c r="L10" i="27"/>
  <c r="L11" i="27"/>
  <c r="L12" i="27"/>
  <c r="L13" i="27"/>
  <c r="L14" i="27"/>
  <c r="L15" i="27"/>
  <c r="L16" i="27"/>
  <c r="L17" i="27"/>
  <c r="L18" i="27"/>
  <c r="L19" i="27"/>
  <c r="L20" i="27"/>
  <c r="L21" i="27"/>
  <c r="L22" i="27"/>
  <c r="L23" i="27"/>
  <c r="Q2" i="27"/>
  <c r="M2" i="27" s="1"/>
  <c r="Q3" i="27"/>
  <c r="M3" i="27" s="1"/>
  <c r="Q4" i="27"/>
  <c r="M4" i="27" s="1"/>
  <c r="Q5" i="27"/>
  <c r="M5" i="27" s="1"/>
  <c r="Q6" i="27"/>
  <c r="M6" i="27" s="1"/>
  <c r="Q7" i="27"/>
  <c r="M7" i="27" s="1"/>
  <c r="Q8" i="27"/>
  <c r="M8" i="27" s="1"/>
  <c r="Q9" i="27"/>
  <c r="M9" i="27" s="1"/>
  <c r="Q10" i="27"/>
  <c r="M10" i="27" s="1"/>
  <c r="Q11" i="27"/>
  <c r="M11" i="27" s="1"/>
  <c r="Q12" i="27"/>
  <c r="M12" i="27" s="1"/>
  <c r="Q13" i="27"/>
  <c r="M13" i="27" s="1"/>
  <c r="Q14" i="27"/>
  <c r="M14" i="27" s="1"/>
  <c r="Q15" i="27"/>
  <c r="M15" i="27" s="1"/>
  <c r="Q16" i="27"/>
  <c r="M16" i="27" s="1"/>
  <c r="Q17" i="27"/>
  <c r="M17" i="27" s="1"/>
  <c r="Q18" i="27"/>
  <c r="M18" i="27" s="1"/>
  <c r="Q19" i="27"/>
  <c r="M19" i="27" s="1"/>
  <c r="Q20" i="27"/>
  <c r="M20" i="27" s="1"/>
  <c r="Q21" i="27"/>
  <c r="M21" i="27" s="1"/>
  <c r="Q22" i="27"/>
  <c r="M22" i="27" s="1"/>
  <c r="Q23" i="27"/>
  <c r="M23" i="27" s="1"/>
  <c r="R2" i="27"/>
  <c r="N2" i="27" s="1"/>
  <c r="R3" i="27"/>
  <c r="N3" i="27" s="1"/>
  <c r="R4" i="27"/>
  <c r="N4" i="27" s="1"/>
  <c r="R5" i="27"/>
  <c r="N5" i="27" s="1"/>
  <c r="R6" i="27"/>
  <c r="N6" i="27" s="1"/>
  <c r="R7" i="27"/>
  <c r="N7" i="27" s="1"/>
  <c r="R8" i="27"/>
  <c r="N8" i="27" s="1"/>
  <c r="R9" i="27"/>
  <c r="N9" i="27" s="1"/>
  <c r="R10" i="27"/>
  <c r="N10" i="27" s="1"/>
  <c r="R11" i="27"/>
  <c r="N11" i="27" s="1"/>
  <c r="R12" i="27"/>
  <c r="N12" i="27" s="1"/>
  <c r="R13" i="27"/>
  <c r="N13" i="27" s="1"/>
  <c r="R14" i="27"/>
  <c r="N14" i="27" s="1"/>
  <c r="R15" i="27"/>
  <c r="N15" i="27" s="1"/>
  <c r="R16" i="27"/>
  <c r="N16" i="27" s="1"/>
  <c r="R17" i="27"/>
  <c r="N17" i="27" s="1"/>
  <c r="R18" i="27"/>
  <c r="N18" i="27" s="1"/>
  <c r="R19" i="27"/>
  <c r="N19" i="27" s="1"/>
  <c r="R20" i="27"/>
  <c r="N20" i="27" s="1"/>
  <c r="R21" i="27"/>
  <c r="N21" i="27" s="1"/>
  <c r="R22" i="27"/>
  <c r="N22" i="27" s="1"/>
  <c r="R23" i="27"/>
  <c r="N23" i="27" s="1"/>
  <c r="E13" i="33" l="1"/>
  <c r="F4" i="32"/>
  <c r="G9" i="32"/>
  <c r="U74" i="25"/>
  <c r="W74" i="25" s="1"/>
  <c r="Q74" i="25"/>
  <c r="S74" i="25" s="1"/>
  <c r="N56" i="5"/>
  <c r="E74" i="25"/>
  <c r="G74" i="25" s="1"/>
  <c r="K74" i="25"/>
  <c r="M74" i="25" s="1"/>
  <c r="P23" i="27"/>
  <c r="P15" i="27"/>
  <c r="P7" i="27"/>
  <c r="P17" i="27"/>
  <c r="P9" i="27"/>
  <c r="F12" i="33"/>
  <c r="F10" i="33"/>
  <c r="F11" i="33"/>
  <c r="O22" i="27"/>
  <c r="O14" i="27"/>
  <c r="O6" i="27"/>
  <c r="O21" i="27"/>
  <c r="O13" i="27"/>
  <c r="O5" i="27"/>
  <c r="P22" i="27"/>
  <c r="P14" i="27"/>
  <c r="P6" i="27"/>
  <c r="O20" i="27"/>
  <c r="O12" i="27"/>
  <c r="O4" i="27"/>
  <c r="O23" i="27"/>
  <c r="O15" i="27"/>
  <c r="O7" i="27"/>
  <c r="P16" i="27"/>
  <c r="P8" i="27"/>
  <c r="P21" i="27"/>
  <c r="P13" i="27"/>
  <c r="P5" i="27"/>
  <c r="O19" i="27"/>
  <c r="O11" i="27"/>
  <c r="O3" i="27"/>
  <c r="P20" i="27"/>
  <c r="P12" i="27"/>
  <c r="P4" i="27"/>
  <c r="O18" i="27"/>
  <c r="O10" i="27"/>
  <c r="O2" i="27"/>
  <c r="P19" i="27"/>
  <c r="P11" i="27"/>
  <c r="P3" i="27"/>
  <c r="O17" i="27"/>
  <c r="O9" i="27"/>
  <c r="P18" i="27"/>
  <c r="P10" i="27"/>
  <c r="P2" i="27"/>
  <c r="O16" i="27"/>
  <c r="O8" i="27"/>
  <c r="E18" i="33"/>
  <c r="G53" i="10" l="1"/>
  <c r="F53" i="10"/>
  <c r="G52" i="10"/>
  <c r="F52" i="10"/>
  <c r="C135" i="27" l="1"/>
  <c r="C150" i="27"/>
  <c r="C144" i="27"/>
  <c r="D45" i="12"/>
  <c r="D46" i="12"/>
  <c r="D47" i="12"/>
  <c r="D48" i="12"/>
  <c r="D44" i="12"/>
  <c r="K47" i="27"/>
  <c r="K48" i="27"/>
  <c r="K50" i="27"/>
  <c r="K52" i="27"/>
  <c r="K55" i="27"/>
  <c r="K56" i="27"/>
  <c r="K57" i="27"/>
  <c r="K59" i="27"/>
  <c r="K60" i="27"/>
  <c r="K61" i="27"/>
  <c r="K64" i="27"/>
  <c r="K65" i="27"/>
  <c r="K66" i="27"/>
  <c r="K46" i="27"/>
  <c r="K49" i="27"/>
  <c r="K51" i="27"/>
  <c r="K53" i="27"/>
  <c r="K54" i="27"/>
  <c r="K58" i="27"/>
  <c r="K62" i="27"/>
  <c r="K63" i="27"/>
  <c r="K67" i="27"/>
  <c r="Q134" i="27"/>
  <c r="M134" i="27" s="1"/>
  <c r="E11" i="33"/>
  <c r="E12" i="33"/>
  <c r="E10" i="33"/>
  <c r="F36" i="9"/>
  <c r="G41" i="9"/>
  <c r="H41" i="9"/>
  <c r="R24" i="27"/>
  <c r="N24" i="27" s="1"/>
  <c r="R25" i="27"/>
  <c r="N25" i="27" s="1"/>
  <c r="R26" i="27"/>
  <c r="N26" i="27" s="1"/>
  <c r="R27" i="27"/>
  <c r="N27" i="27" s="1"/>
  <c r="R28" i="27"/>
  <c r="N28" i="27" s="1"/>
  <c r="R29" i="27"/>
  <c r="N29" i="27" s="1"/>
  <c r="R30" i="27"/>
  <c r="N30" i="27" s="1"/>
  <c r="R31" i="27"/>
  <c r="N31" i="27" s="1"/>
  <c r="R32" i="27"/>
  <c r="N32" i="27" s="1"/>
  <c r="R33" i="27"/>
  <c r="N33" i="27" s="1"/>
  <c r="R34" i="27"/>
  <c r="N34" i="27" s="1"/>
  <c r="R35" i="27"/>
  <c r="N35" i="27" s="1"/>
  <c r="R36" i="27"/>
  <c r="N36" i="27" s="1"/>
  <c r="R37" i="27"/>
  <c r="N37" i="27" s="1"/>
  <c r="R38" i="27"/>
  <c r="N38" i="27" s="1"/>
  <c r="R39" i="27"/>
  <c r="N39" i="27" s="1"/>
  <c r="R40" i="27"/>
  <c r="N40" i="27" s="1"/>
  <c r="R41" i="27"/>
  <c r="N41" i="27" s="1"/>
  <c r="R42" i="27"/>
  <c r="N42" i="27" s="1"/>
  <c r="R43" i="27"/>
  <c r="N43" i="27" s="1"/>
  <c r="R44" i="27"/>
  <c r="N44" i="27" s="1"/>
  <c r="R45" i="27"/>
  <c r="N45" i="27" s="1"/>
  <c r="R46" i="27"/>
  <c r="N46" i="27" s="1"/>
  <c r="R47" i="27"/>
  <c r="N47" i="27" s="1"/>
  <c r="R48" i="27"/>
  <c r="N48" i="27" s="1"/>
  <c r="R49" i="27"/>
  <c r="N49" i="27" s="1"/>
  <c r="R50" i="27"/>
  <c r="N50" i="27" s="1"/>
  <c r="R51" i="27"/>
  <c r="N51" i="27" s="1"/>
  <c r="R52" i="27"/>
  <c r="N52" i="27" s="1"/>
  <c r="R53" i="27"/>
  <c r="N53" i="27" s="1"/>
  <c r="R54" i="27"/>
  <c r="N54" i="27" s="1"/>
  <c r="R55" i="27"/>
  <c r="N55" i="27" s="1"/>
  <c r="R56" i="27"/>
  <c r="N56" i="27" s="1"/>
  <c r="R57" i="27"/>
  <c r="N57" i="27" s="1"/>
  <c r="R58" i="27"/>
  <c r="N58" i="27" s="1"/>
  <c r="R59" i="27"/>
  <c r="N59" i="27" s="1"/>
  <c r="R60" i="27"/>
  <c r="N60" i="27" s="1"/>
  <c r="R61" i="27"/>
  <c r="N61" i="27" s="1"/>
  <c r="R62" i="27"/>
  <c r="N62" i="27" s="1"/>
  <c r="R63" i="27"/>
  <c r="N63" i="27" s="1"/>
  <c r="R64" i="27"/>
  <c r="N64" i="27" s="1"/>
  <c r="R65" i="27"/>
  <c r="N65" i="27" s="1"/>
  <c r="R66" i="27"/>
  <c r="N66" i="27" s="1"/>
  <c r="R67" i="27"/>
  <c r="N67" i="27" s="1"/>
  <c r="R68" i="27"/>
  <c r="N68" i="27" s="1"/>
  <c r="R69" i="27"/>
  <c r="N69" i="27" s="1"/>
  <c r="R70" i="27"/>
  <c r="N70" i="27" s="1"/>
  <c r="R71" i="27"/>
  <c r="N71" i="27" s="1"/>
  <c r="R72" i="27"/>
  <c r="N72" i="27" s="1"/>
  <c r="R73" i="27"/>
  <c r="N73" i="27" s="1"/>
  <c r="R74" i="27"/>
  <c r="N74" i="27" s="1"/>
  <c r="R75" i="27"/>
  <c r="N75" i="27" s="1"/>
  <c r="R76" i="27"/>
  <c r="N76" i="27" s="1"/>
  <c r="R77" i="27"/>
  <c r="N77" i="27" s="1"/>
  <c r="R78" i="27"/>
  <c r="N78" i="27" s="1"/>
  <c r="R79" i="27"/>
  <c r="N79" i="27" s="1"/>
  <c r="R80" i="27"/>
  <c r="N80" i="27" s="1"/>
  <c r="R81" i="27"/>
  <c r="N81" i="27" s="1"/>
  <c r="R82" i="27"/>
  <c r="N82" i="27" s="1"/>
  <c r="R83" i="27"/>
  <c r="N83" i="27" s="1"/>
  <c r="R84" i="27"/>
  <c r="N84" i="27" s="1"/>
  <c r="R85" i="27"/>
  <c r="N85" i="27" s="1"/>
  <c r="R86" i="27"/>
  <c r="N86" i="27" s="1"/>
  <c r="R87" i="27"/>
  <c r="N87" i="27" s="1"/>
  <c r="R88" i="27"/>
  <c r="N88" i="27" s="1"/>
  <c r="R89" i="27"/>
  <c r="N89" i="27" s="1"/>
  <c r="R90" i="27"/>
  <c r="N90" i="27" s="1"/>
  <c r="R91" i="27"/>
  <c r="N91" i="27" s="1"/>
  <c r="R92" i="27"/>
  <c r="N92" i="27" s="1"/>
  <c r="R93" i="27"/>
  <c r="N93" i="27" s="1"/>
  <c r="R94" i="27"/>
  <c r="N94" i="27" s="1"/>
  <c r="R95" i="27"/>
  <c r="N95" i="27" s="1"/>
  <c r="R96" i="27"/>
  <c r="N96" i="27" s="1"/>
  <c r="R97" i="27"/>
  <c r="N97" i="27" s="1"/>
  <c r="R98" i="27"/>
  <c r="N98" i="27" s="1"/>
  <c r="R99" i="27"/>
  <c r="N99" i="27" s="1"/>
  <c r="R100" i="27"/>
  <c r="N100" i="27" s="1"/>
  <c r="R101" i="27"/>
  <c r="N101" i="27" s="1"/>
  <c r="R102" i="27"/>
  <c r="N102" i="27" s="1"/>
  <c r="R103" i="27"/>
  <c r="N103" i="27" s="1"/>
  <c r="R104" i="27"/>
  <c r="N104" i="27" s="1"/>
  <c r="R105" i="27"/>
  <c r="N105" i="27" s="1"/>
  <c r="R106" i="27"/>
  <c r="N106" i="27" s="1"/>
  <c r="R107" i="27"/>
  <c r="N107" i="27" s="1"/>
  <c r="R108" i="27"/>
  <c r="N108" i="27" s="1"/>
  <c r="R109" i="27"/>
  <c r="N109" i="27" s="1"/>
  <c r="R110" i="27"/>
  <c r="N110" i="27" s="1"/>
  <c r="R111" i="27"/>
  <c r="N111" i="27" s="1"/>
  <c r="R112" i="27"/>
  <c r="N112" i="27" s="1"/>
  <c r="R113" i="27"/>
  <c r="N113" i="27" s="1"/>
  <c r="R114" i="27"/>
  <c r="N114" i="27" s="1"/>
  <c r="R115" i="27"/>
  <c r="N115" i="27" s="1"/>
  <c r="R116" i="27"/>
  <c r="N116" i="27" s="1"/>
  <c r="R117" i="27"/>
  <c r="N117" i="27" s="1"/>
  <c r="R118" i="27"/>
  <c r="N118" i="27" s="1"/>
  <c r="R119" i="27"/>
  <c r="N119" i="27" s="1"/>
  <c r="R120" i="27"/>
  <c r="N120" i="27" s="1"/>
  <c r="R121" i="27"/>
  <c r="N121" i="27" s="1"/>
  <c r="R122" i="27"/>
  <c r="N122" i="27" s="1"/>
  <c r="R123" i="27"/>
  <c r="N123" i="27" s="1"/>
  <c r="R124" i="27"/>
  <c r="N124" i="27" s="1"/>
  <c r="R125" i="27"/>
  <c r="N125" i="27" s="1"/>
  <c r="R126" i="27"/>
  <c r="N126" i="27" s="1"/>
  <c r="R127" i="27"/>
  <c r="N127" i="27" s="1"/>
  <c r="R128" i="27"/>
  <c r="N128" i="27" s="1"/>
  <c r="R129" i="27"/>
  <c r="N129" i="27" s="1"/>
  <c r="R130" i="27"/>
  <c r="N130" i="27" s="1"/>
  <c r="R131" i="27"/>
  <c r="N131" i="27" s="1"/>
  <c r="R132" i="27"/>
  <c r="N132" i="27" s="1"/>
  <c r="R133" i="27"/>
  <c r="N133" i="27" s="1"/>
  <c r="R134" i="27"/>
  <c r="R135" i="27"/>
  <c r="N135" i="27" s="1"/>
  <c r="R136" i="27"/>
  <c r="N136" i="27" s="1"/>
  <c r="R137" i="27"/>
  <c r="N137" i="27" s="1"/>
  <c r="R138" i="27"/>
  <c r="N138" i="27" s="1"/>
  <c r="R139" i="27"/>
  <c r="N139" i="27" s="1"/>
  <c r="R140" i="27"/>
  <c r="N140" i="27" s="1"/>
  <c r="R141" i="27"/>
  <c r="N141" i="27" s="1"/>
  <c r="R142" i="27"/>
  <c r="N142" i="27" s="1"/>
  <c r="R143" i="27"/>
  <c r="N143" i="27" s="1"/>
  <c r="R144" i="27"/>
  <c r="N144" i="27" s="1"/>
  <c r="R145" i="27"/>
  <c r="N145" i="27" s="1"/>
  <c r="R146" i="27"/>
  <c r="N146" i="27" s="1"/>
  <c r="R147" i="27"/>
  <c r="N147" i="27" s="1"/>
  <c r="R148" i="27"/>
  <c r="N148" i="27" s="1"/>
  <c r="R149" i="27"/>
  <c r="N149" i="27" s="1"/>
  <c r="R150" i="27"/>
  <c r="N150" i="27" s="1"/>
  <c r="R151" i="27"/>
  <c r="N151" i="27" s="1"/>
  <c r="R152" i="27"/>
  <c r="N152" i="27" s="1"/>
  <c r="R153" i="27"/>
  <c r="N153" i="27" s="1"/>
  <c r="R154" i="27"/>
  <c r="N154" i="27" s="1"/>
  <c r="R155" i="27"/>
  <c r="N155" i="27" s="1"/>
  <c r="Q24" i="27"/>
  <c r="M24" i="27" s="1"/>
  <c r="Q25" i="27"/>
  <c r="M25" i="27" s="1"/>
  <c r="Q26" i="27"/>
  <c r="M26" i="27" s="1"/>
  <c r="Q27" i="27"/>
  <c r="M27" i="27" s="1"/>
  <c r="Q28" i="27"/>
  <c r="M28" i="27" s="1"/>
  <c r="Q29" i="27"/>
  <c r="M29" i="27" s="1"/>
  <c r="Q30" i="27"/>
  <c r="M30" i="27" s="1"/>
  <c r="Q31" i="27"/>
  <c r="M31" i="27" s="1"/>
  <c r="Q32" i="27"/>
  <c r="M32" i="27" s="1"/>
  <c r="Q33" i="27"/>
  <c r="M33" i="27" s="1"/>
  <c r="Q34" i="27"/>
  <c r="M34" i="27" s="1"/>
  <c r="Q35" i="27"/>
  <c r="M35" i="27" s="1"/>
  <c r="Q36" i="27"/>
  <c r="M36" i="27" s="1"/>
  <c r="Q37" i="27"/>
  <c r="M37" i="27" s="1"/>
  <c r="Q38" i="27"/>
  <c r="M38" i="27" s="1"/>
  <c r="Q39" i="27"/>
  <c r="M39" i="27" s="1"/>
  <c r="Q40" i="27"/>
  <c r="M40" i="27" s="1"/>
  <c r="Q41" i="27"/>
  <c r="M41" i="27" s="1"/>
  <c r="Q42" i="27"/>
  <c r="M42" i="27" s="1"/>
  <c r="Q43" i="27"/>
  <c r="M43" i="27" s="1"/>
  <c r="Q44" i="27"/>
  <c r="M44" i="27" s="1"/>
  <c r="Q45" i="27"/>
  <c r="M45" i="27" s="1"/>
  <c r="Q46" i="27"/>
  <c r="M46" i="27" s="1"/>
  <c r="Q47" i="27"/>
  <c r="M47" i="27" s="1"/>
  <c r="Q48" i="27"/>
  <c r="M48" i="27" s="1"/>
  <c r="Q49" i="27"/>
  <c r="M49" i="27" s="1"/>
  <c r="Q50" i="27"/>
  <c r="M50" i="27" s="1"/>
  <c r="Q51" i="27"/>
  <c r="M51" i="27" s="1"/>
  <c r="Q52" i="27"/>
  <c r="M52" i="27" s="1"/>
  <c r="Q53" i="27"/>
  <c r="M53" i="27" s="1"/>
  <c r="Q54" i="27"/>
  <c r="M54" i="27" s="1"/>
  <c r="Q55" i="27"/>
  <c r="M55" i="27" s="1"/>
  <c r="Q56" i="27"/>
  <c r="M56" i="27" s="1"/>
  <c r="Q57" i="27"/>
  <c r="M57" i="27" s="1"/>
  <c r="Q58" i="27"/>
  <c r="M58" i="27" s="1"/>
  <c r="Q59" i="27"/>
  <c r="M59" i="27" s="1"/>
  <c r="Q60" i="27"/>
  <c r="M60" i="27" s="1"/>
  <c r="Q61" i="27"/>
  <c r="M61" i="27" s="1"/>
  <c r="Q62" i="27"/>
  <c r="M62" i="27" s="1"/>
  <c r="Q63" i="27"/>
  <c r="M63" i="27" s="1"/>
  <c r="Q64" i="27"/>
  <c r="M64" i="27" s="1"/>
  <c r="Q65" i="27"/>
  <c r="M65" i="27" s="1"/>
  <c r="Q66" i="27"/>
  <c r="M66" i="27" s="1"/>
  <c r="Q67" i="27"/>
  <c r="M67" i="27" s="1"/>
  <c r="Q68" i="27"/>
  <c r="M68" i="27" s="1"/>
  <c r="Q69" i="27"/>
  <c r="M69" i="27" s="1"/>
  <c r="Q70" i="27"/>
  <c r="M70" i="27" s="1"/>
  <c r="Q71" i="27"/>
  <c r="M71" i="27" s="1"/>
  <c r="Q72" i="27"/>
  <c r="M72" i="27" s="1"/>
  <c r="Q73" i="27"/>
  <c r="M73" i="27" s="1"/>
  <c r="Q74" i="27"/>
  <c r="M74" i="27" s="1"/>
  <c r="Q75" i="27"/>
  <c r="M75" i="27" s="1"/>
  <c r="Q76" i="27"/>
  <c r="M76" i="27" s="1"/>
  <c r="Q77" i="27"/>
  <c r="M77" i="27" s="1"/>
  <c r="Q78" i="27"/>
  <c r="M78" i="27" s="1"/>
  <c r="Q79" i="27"/>
  <c r="M79" i="27" s="1"/>
  <c r="Q80" i="27"/>
  <c r="M80" i="27" s="1"/>
  <c r="Q81" i="27"/>
  <c r="M81" i="27" s="1"/>
  <c r="Q82" i="27"/>
  <c r="M82" i="27" s="1"/>
  <c r="Q83" i="27"/>
  <c r="M83" i="27" s="1"/>
  <c r="Q84" i="27"/>
  <c r="M84" i="27" s="1"/>
  <c r="Q85" i="27"/>
  <c r="M85" i="27" s="1"/>
  <c r="Q86" i="27"/>
  <c r="M86" i="27" s="1"/>
  <c r="Q87" i="27"/>
  <c r="M87" i="27" s="1"/>
  <c r="Q88" i="27"/>
  <c r="M88" i="27" s="1"/>
  <c r="Q89" i="27"/>
  <c r="M89" i="27" s="1"/>
  <c r="Q90" i="27"/>
  <c r="M90" i="27" s="1"/>
  <c r="Q91" i="27"/>
  <c r="M91" i="27" s="1"/>
  <c r="Q92" i="27"/>
  <c r="M92" i="27" s="1"/>
  <c r="Q93" i="27"/>
  <c r="M93" i="27" s="1"/>
  <c r="Q94" i="27"/>
  <c r="M94" i="27" s="1"/>
  <c r="Q95" i="27"/>
  <c r="M95" i="27" s="1"/>
  <c r="Q96" i="27"/>
  <c r="M96" i="27" s="1"/>
  <c r="Q97" i="27"/>
  <c r="M97" i="27" s="1"/>
  <c r="Q98" i="27"/>
  <c r="M98" i="27" s="1"/>
  <c r="Q99" i="27"/>
  <c r="M99" i="27" s="1"/>
  <c r="Q100" i="27"/>
  <c r="M100" i="27" s="1"/>
  <c r="Q101" i="27"/>
  <c r="M101" i="27" s="1"/>
  <c r="Q102" i="27"/>
  <c r="M102" i="27" s="1"/>
  <c r="Q103" i="27"/>
  <c r="M103" i="27" s="1"/>
  <c r="Q104" i="27"/>
  <c r="M104" i="27" s="1"/>
  <c r="Q105" i="27"/>
  <c r="M105" i="27" s="1"/>
  <c r="Q106" i="27"/>
  <c r="M106" i="27" s="1"/>
  <c r="Q107" i="27"/>
  <c r="M107" i="27" s="1"/>
  <c r="Q108" i="27"/>
  <c r="M108" i="27" s="1"/>
  <c r="Q109" i="27"/>
  <c r="M109" i="27" s="1"/>
  <c r="Q110" i="27"/>
  <c r="M110" i="27" s="1"/>
  <c r="Q111" i="27"/>
  <c r="M111" i="27" s="1"/>
  <c r="Q112" i="27"/>
  <c r="M112" i="27" s="1"/>
  <c r="Q113" i="27"/>
  <c r="M113" i="27" s="1"/>
  <c r="Q114" i="27"/>
  <c r="M114" i="27" s="1"/>
  <c r="Q115" i="27"/>
  <c r="M115" i="27" s="1"/>
  <c r="Q116" i="27"/>
  <c r="M116" i="27" s="1"/>
  <c r="Q117" i="27"/>
  <c r="M117" i="27" s="1"/>
  <c r="Q118" i="27"/>
  <c r="M118" i="27" s="1"/>
  <c r="Q119" i="27"/>
  <c r="M119" i="27" s="1"/>
  <c r="Q120" i="27"/>
  <c r="M120" i="27" s="1"/>
  <c r="Q121" i="27"/>
  <c r="M121" i="27" s="1"/>
  <c r="Q122" i="27"/>
  <c r="M122" i="27" s="1"/>
  <c r="Q123" i="27"/>
  <c r="M123" i="27" s="1"/>
  <c r="Q124" i="27"/>
  <c r="M124" i="27" s="1"/>
  <c r="Q125" i="27"/>
  <c r="M125" i="27" s="1"/>
  <c r="Q126" i="27"/>
  <c r="M126" i="27" s="1"/>
  <c r="Q127" i="27"/>
  <c r="M127" i="27" s="1"/>
  <c r="Q128" i="27"/>
  <c r="M128" i="27" s="1"/>
  <c r="Q129" i="27"/>
  <c r="M129" i="27" s="1"/>
  <c r="Q130" i="27"/>
  <c r="M130" i="27" s="1"/>
  <c r="Q131" i="27"/>
  <c r="M131" i="27" s="1"/>
  <c r="Q132" i="27"/>
  <c r="M132" i="27" s="1"/>
  <c r="Q133" i="27"/>
  <c r="M133" i="27" s="1"/>
  <c r="Q135" i="27"/>
  <c r="M135" i="27" s="1"/>
  <c r="Q136" i="27"/>
  <c r="M136" i="27" s="1"/>
  <c r="Q137" i="27"/>
  <c r="M137" i="27" s="1"/>
  <c r="Q138" i="27"/>
  <c r="M138" i="27" s="1"/>
  <c r="Q139" i="27"/>
  <c r="M139" i="27" s="1"/>
  <c r="Q140" i="27"/>
  <c r="M140" i="27" s="1"/>
  <c r="Q141" i="27"/>
  <c r="M141" i="27" s="1"/>
  <c r="Q142" i="27"/>
  <c r="M142" i="27" s="1"/>
  <c r="Q143" i="27"/>
  <c r="M143" i="27" s="1"/>
  <c r="Q144" i="27"/>
  <c r="M144" i="27" s="1"/>
  <c r="Q145" i="27"/>
  <c r="M145" i="27" s="1"/>
  <c r="Q146" i="27"/>
  <c r="M146" i="27" s="1"/>
  <c r="Q147" i="27"/>
  <c r="M147" i="27" s="1"/>
  <c r="Q148" i="27"/>
  <c r="M148" i="27" s="1"/>
  <c r="Q149" i="27"/>
  <c r="M149" i="27" s="1"/>
  <c r="Q150" i="27"/>
  <c r="M150" i="27" s="1"/>
  <c r="Q151" i="27"/>
  <c r="M151" i="27" s="1"/>
  <c r="Q152" i="27"/>
  <c r="M152" i="27" s="1"/>
  <c r="Q153" i="27"/>
  <c r="M153" i="27" s="1"/>
  <c r="Q154" i="27"/>
  <c r="M154" i="27" s="1"/>
  <c r="Q155" i="27"/>
  <c r="M155" i="27" s="1"/>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K24" i="27"/>
  <c r="K25" i="27"/>
  <c r="K26" i="27"/>
  <c r="K27" i="27"/>
  <c r="K28" i="27"/>
  <c r="K29" i="27"/>
  <c r="K30" i="27"/>
  <c r="K31" i="27"/>
  <c r="K32" i="27"/>
  <c r="K33" i="27"/>
  <c r="K34" i="27"/>
  <c r="K35" i="27"/>
  <c r="K36" i="27"/>
  <c r="K37" i="27"/>
  <c r="K38" i="27"/>
  <c r="K39" i="27"/>
  <c r="K40" i="27"/>
  <c r="K41" i="27"/>
  <c r="K42" i="27"/>
  <c r="K43" i="27"/>
  <c r="K44" i="27"/>
  <c r="K45"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I24" i="27"/>
  <c r="I25" i="27"/>
  <c r="I26" i="27"/>
  <c r="I27" i="27"/>
  <c r="I28" i="27"/>
  <c r="I29" i="27"/>
  <c r="I30" i="27"/>
  <c r="I31" i="27"/>
  <c r="I32" i="27"/>
  <c r="I33" i="27"/>
  <c r="I34" i="27"/>
  <c r="I35" i="27"/>
  <c r="I36" i="27"/>
  <c r="I37" i="27"/>
  <c r="I38" i="27"/>
  <c r="I39" i="27"/>
  <c r="I40" i="27"/>
  <c r="I41" i="27"/>
  <c r="I42" i="27"/>
  <c r="I43" i="27"/>
  <c r="I44" i="27"/>
  <c r="I45" i="27"/>
  <c r="I46" i="27"/>
  <c r="I47" i="27"/>
  <c r="I48" i="27"/>
  <c r="I49" i="27"/>
  <c r="I50" i="27"/>
  <c r="I51" i="27"/>
  <c r="I52" i="27"/>
  <c r="I53" i="27"/>
  <c r="I54" i="27"/>
  <c r="I55" i="27"/>
  <c r="I56" i="27"/>
  <c r="I57" i="27"/>
  <c r="I58" i="27"/>
  <c r="I59" i="27"/>
  <c r="I60" i="27"/>
  <c r="I61" i="27"/>
  <c r="I62" i="27"/>
  <c r="I63" i="27"/>
  <c r="I64" i="27"/>
  <c r="I65" i="27"/>
  <c r="I66" i="27"/>
  <c r="I67" i="27"/>
  <c r="I68" i="27"/>
  <c r="I69" i="27"/>
  <c r="I70" i="27"/>
  <c r="I71" i="27"/>
  <c r="I72" i="27"/>
  <c r="I73" i="27"/>
  <c r="I74" i="27"/>
  <c r="I75" i="27"/>
  <c r="I76" i="27"/>
  <c r="I77" i="27"/>
  <c r="I78" i="27"/>
  <c r="I79" i="27"/>
  <c r="I80" i="27"/>
  <c r="I81" i="27"/>
  <c r="I82" i="27"/>
  <c r="I83" i="27"/>
  <c r="I84" i="27"/>
  <c r="I85" i="27"/>
  <c r="I86" i="27"/>
  <c r="I87" i="27"/>
  <c r="I88" i="27"/>
  <c r="I89" i="27"/>
  <c r="I90" i="27"/>
  <c r="I91" i="27"/>
  <c r="I92" i="27"/>
  <c r="I93" i="27"/>
  <c r="I94" i="27"/>
  <c r="I95" i="27"/>
  <c r="I96" i="27"/>
  <c r="I97" i="27"/>
  <c r="I98" i="27"/>
  <c r="I99" i="27"/>
  <c r="I100" i="27"/>
  <c r="I101" i="27"/>
  <c r="I102" i="27"/>
  <c r="I103" i="27"/>
  <c r="I104" i="27"/>
  <c r="I105" i="27"/>
  <c r="I106" i="27"/>
  <c r="I107" i="27"/>
  <c r="I108" i="27"/>
  <c r="I109" i="27"/>
  <c r="I110" i="27"/>
  <c r="I111" i="27"/>
  <c r="I112" i="27"/>
  <c r="I113" i="27"/>
  <c r="I114" i="27"/>
  <c r="I115" i="27"/>
  <c r="I116" i="27"/>
  <c r="I117" i="27"/>
  <c r="I118" i="27"/>
  <c r="I119" i="27"/>
  <c r="I120" i="27"/>
  <c r="I121" i="27"/>
  <c r="I122" i="27"/>
  <c r="I123" i="27"/>
  <c r="I124" i="27"/>
  <c r="I125" i="27"/>
  <c r="I126" i="27"/>
  <c r="I127" i="27"/>
  <c r="I128" i="27"/>
  <c r="I129" i="27"/>
  <c r="I130" i="27"/>
  <c r="I131" i="27"/>
  <c r="I132" i="27"/>
  <c r="I133" i="27"/>
  <c r="I134" i="27"/>
  <c r="I135" i="27"/>
  <c r="I136" i="27"/>
  <c r="I137" i="27"/>
  <c r="I138" i="27"/>
  <c r="I139" i="27"/>
  <c r="I140" i="27"/>
  <c r="I141" i="27"/>
  <c r="I142" i="27"/>
  <c r="I143" i="27"/>
  <c r="I144" i="27"/>
  <c r="I145" i="27"/>
  <c r="I146" i="27"/>
  <c r="I147" i="27"/>
  <c r="I148" i="27"/>
  <c r="I149" i="27"/>
  <c r="I150" i="27"/>
  <c r="I151" i="27"/>
  <c r="I152" i="27"/>
  <c r="I153" i="27"/>
  <c r="I154" i="27"/>
  <c r="I155"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104" i="27"/>
  <c r="D105" i="27"/>
  <c r="D106" i="27"/>
  <c r="D107" i="27"/>
  <c r="D108" i="27"/>
  <c r="D109" i="27"/>
  <c r="D110" i="27"/>
  <c r="D111" i="27"/>
  <c r="D112" i="27"/>
  <c r="D113" i="27"/>
  <c r="D114" i="27"/>
  <c r="D115" i="27"/>
  <c r="D116" i="27"/>
  <c r="D117" i="27"/>
  <c r="D118" i="27"/>
  <c r="D119" i="27"/>
  <c r="D120" i="27"/>
  <c r="D121" i="27"/>
  <c r="D122" i="27"/>
  <c r="D123" i="27"/>
  <c r="D124" i="27"/>
  <c r="D125" i="27"/>
  <c r="D126" i="27"/>
  <c r="D127" i="27"/>
  <c r="D128" i="27"/>
  <c r="D129" i="27"/>
  <c r="D130" i="27"/>
  <c r="D131" i="27"/>
  <c r="D132" i="27"/>
  <c r="D133" i="27"/>
  <c r="D134" i="27"/>
  <c r="D135" i="27"/>
  <c r="D136" i="27"/>
  <c r="D137" i="27"/>
  <c r="D138" i="27"/>
  <c r="D139" i="27"/>
  <c r="D140" i="27"/>
  <c r="D141" i="27"/>
  <c r="D142" i="27"/>
  <c r="D143" i="27"/>
  <c r="D144" i="27"/>
  <c r="D145" i="27"/>
  <c r="D146" i="27"/>
  <c r="D147" i="27"/>
  <c r="D148" i="27"/>
  <c r="D149" i="27"/>
  <c r="D150" i="27"/>
  <c r="D151" i="27"/>
  <c r="D152" i="27"/>
  <c r="D153" i="27"/>
  <c r="D154" i="27"/>
  <c r="D155"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6" i="27"/>
  <c r="C137" i="27"/>
  <c r="C138" i="27"/>
  <c r="C140" i="27"/>
  <c r="C141" i="27"/>
  <c r="C142" i="27"/>
  <c r="C145" i="27"/>
  <c r="C146" i="27"/>
  <c r="C148" i="27"/>
  <c r="C149" i="27"/>
  <c r="C151" i="27"/>
  <c r="C152" i="27"/>
  <c r="C153" i="27"/>
  <c r="C154" i="27"/>
  <c r="C155" i="27"/>
  <c r="AC53" i="10"/>
  <c r="AF53" i="10" s="1"/>
  <c r="AC52" i="10"/>
  <c r="AF52" i="10" s="1"/>
  <c r="X53" i="10"/>
  <c r="X52" i="10"/>
  <c r="W53" i="10"/>
  <c r="W52" i="10"/>
  <c r="V53" i="10"/>
  <c r="V52" i="10"/>
  <c r="P53" i="10"/>
  <c r="N53" i="10"/>
  <c r="N52" i="10"/>
  <c r="M53" i="10"/>
  <c r="P52" i="10"/>
  <c r="M52" i="10"/>
  <c r="H53" i="10"/>
  <c r="E53" i="10" s="1"/>
  <c r="H52" i="10"/>
  <c r="E52" i="10" s="1"/>
  <c r="H37" i="9"/>
  <c r="H38" i="9"/>
  <c r="H39" i="9"/>
  <c r="H40" i="9"/>
  <c r="H36" i="9"/>
  <c r="G37" i="9"/>
  <c r="G38" i="9"/>
  <c r="G39" i="9"/>
  <c r="G40" i="9"/>
  <c r="G36" i="9"/>
  <c r="F37" i="9"/>
  <c r="F38" i="9"/>
  <c r="F39" i="9"/>
  <c r="F40" i="9"/>
  <c r="G7" i="9"/>
  <c r="G8" i="9"/>
  <c r="G9" i="9"/>
  <c r="G10" i="9"/>
  <c r="G6" i="9"/>
  <c r="F8" i="9"/>
  <c r="F10" i="9"/>
  <c r="F6" i="9"/>
  <c r="F9" i="9"/>
  <c r="F7" i="9"/>
  <c r="X25" i="10"/>
  <c r="X26" i="10"/>
  <c r="X27" i="10"/>
  <c r="X28" i="10"/>
  <c r="X29" i="10"/>
  <c r="X24" i="10"/>
  <c r="W25" i="10"/>
  <c r="W26" i="10"/>
  <c r="W27" i="10"/>
  <c r="W28" i="10"/>
  <c r="W29" i="10"/>
  <c r="W24" i="10"/>
  <c r="Q25" i="10"/>
  <c r="Q26" i="10"/>
  <c r="Q27" i="10"/>
  <c r="Q28" i="10"/>
  <c r="Q29" i="10"/>
  <c r="Q24" i="10"/>
  <c r="P25" i="10"/>
  <c r="P26" i="10"/>
  <c r="P27" i="10"/>
  <c r="P28" i="10"/>
  <c r="P29" i="10"/>
  <c r="I25" i="10"/>
  <c r="I26" i="10"/>
  <c r="I27" i="10"/>
  <c r="I28" i="10"/>
  <c r="I24" i="10"/>
  <c r="H25" i="10"/>
  <c r="H26" i="10"/>
  <c r="H27" i="10"/>
  <c r="H28" i="10"/>
  <c r="H24" i="10"/>
  <c r="G25" i="10"/>
  <c r="G26" i="10"/>
  <c r="G27" i="10"/>
  <c r="G28" i="10"/>
  <c r="G24" i="10"/>
  <c r="Z7" i="9"/>
  <c r="Z8" i="9"/>
  <c r="Z9" i="9"/>
  <c r="Z10" i="9"/>
  <c r="Z11" i="9"/>
  <c r="Z6" i="9"/>
  <c r="Y7" i="9"/>
  <c r="Y8" i="9"/>
  <c r="Y9" i="9"/>
  <c r="Y10" i="9"/>
  <c r="Y11" i="9"/>
  <c r="Y6" i="9"/>
  <c r="X7" i="9"/>
  <c r="X8" i="9"/>
  <c r="X9" i="9"/>
  <c r="X10" i="9"/>
  <c r="X11" i="9"/>
  <c r="X6" i="9"/>
  <c r="Q7" i="9"/>
  <c r="Q8" i="9"/>
  <c r="Q9" i="9"/>
  <c r="Q10" i="9"/>
  <c r="Q6" i="9"/>
  <c r="P7" i="9"/>
  <c r="P8" i="9"/>
  <c r="P9" i="9"/>
  <c r="P10" i="9"/>
  <c r="P6" i="9"/>
  <c r="O7" i="9"/>
  <c r="O8" i="9"/>
  <c r="O9" i="9"/>
  <c r="O10" i="9"/>
  <c r="O6" i="9"/>
  <c r="Y6" i="7"/>
  <c r="Y7" i="7"/>
  <c r="Y8" i="7"/>
  <c r="Y9" i="7"/>
  <c r="Y5" i="7"/>
  <c r="X6" i="7"/>
  <c r="X7" i="7"/>
  <c r="X8" i="7"/>
  <c r="X9" i="7"/>
  <c r="X5" i="7"/>
  <c r="W6" i="7"/>
  <c r="W7" i="7"/>
  <c r="W8" i="7"/>
  <c r="W9" i="7"/>
  <c r="W5" i="7"/>
  <c r="Q6" i="7"/>
  <c r="Q7" i="7"/>
  <c r="Q8" i="7"/>
  <c r="Q9" i="7"/>
  <c r="Q5" i="7"/>
  <c r="P6" i="7"/>
  <c r="P7" i="7"/>
  <c r="P8" i="7"/>
  <c r="P9" i="7"/>
  <c r="P5" i="7"/>
  <c r="O6" i="7"/>
  <c r="O7" i="7"/>
  <c r="O8" i="7"/>
  <c r="O9" i="7"/>
  <c r="O5" i="7"/>
  <c r="I6" i="7"/>
  <c r="I7" i="7"/>
  <c r="I8" i="7"/>
  <c r="I9" i="7"/>
  <c r="I5" i="7"/>
  <c r="H6" i="7"/>
  <c r="H7" i="7"/>
  <c r="H8" i="7"/>
  <c r="H9" i="7"/>
  <c r="H5" i="7"/>
  <c r="G7" i="7"/>
  <c r="G8" i="7"/>
  <c r="G9" i="7"/>
  <c r="G5" i="7"/>
  <c r="Y24" i="5"/>
  <c r="Y25" i="5"/>
  <c r="Y26" i="5"/>
  <c r="Y27" i="5"/>
  <c r="X24" i="5"/>
  <c r="X25" i="5"/>
  <c r="X26" i="5"/>
  <c r="X27" i="5"/>
  <c r="W24" i="5"/>
  <c r="W25" i="5"/>
  <c r="W26" i="5"/>
  <c r="W27" i="5"/>
  <c r="V24" i="5"/>
  <c r="V25" i="5"/>
  <c r="V26" i="5"/>
  <c r="V27" i="5"/>
  <c r="T24" i="5"/>
  <c r="T25" i="5"/>
  <c r="T26" i="5"/>
  <c r="T27" i="5"/>
  <c r="S24" i="5"/>
  <c r="S25" i="5"/>
  <c r="S26" i="5"/>
  <c r="S27" i="5"/>
  <c r="R24" i="5"/>
  <c r="R25" i="5"/>
  <c r="R26" i="5"/>
  <c r="R27" i="5"/>
  <c r="Q24" i="5"/>
  <c r="Q25" i="5"/>
  <c r="Q26" i="5"/>
  <c r="Q27" i="5"/>
  <c r="P24" i="5"/>
  <c r="P25" i="5"/>
  <c r="P26" i="5"/>
  <c r="P27" i="5"/>
  <c r="O24" i="5"/>
  <c r="O25" i="5"/>
  <c r="O26" i="5"/>
  <c r="O27" i="5"/>
  <c r="N24" i="5"/>
  <c r="N25" i="5"/>
  <c r="N26" i="5"/>
  <c r="N27" i="5"/>
  <c r="L24" i="5"/>
  <c r="L25" i="5"/>
  <c r="L26" i="5"/>
  <c r="L27" i="5"/>
  <c r="K24" i="5"/>
  <c r="K25" i="5"/>
  <c r="K26" i="5"/>
  <c r="K27" i="5"/>
  <c r="J24" i="5"/>
  <c r="J25" i="5"/>
  <c r="J26" i="5"/>
  <c r="J27" i="5"/>
  <c r="I27" i="5"/>
  <c r="I24" i="5"/>
  <c r="I25" i="5"/>
  <c r="I26" i="5"/>
  <c r="H24" i="5"/>
  <c r="H25" i="5"/>
  <c r="H26" i="5"/>
  <c r="H27" i="5"/>
  <c r="G24" i="5"/>
  <c r="G25" i="5"/>
  <c r="G26" i="5"/>
  <c r="G27" i="5"/>
  <c r="F27" i="5"/>
  <c r="F24" i="5"/>
  <c r="F25" i="5"/>
  <c r="F26" i="5"/>
  <c r="C13" i="33" l="1"/>
  <c r="B13" i="33"/>
  <c r="D13" i="33"/>
  <c r="D11" i="33"/>
  <c r="B12" i="33"/>
  <c r="C12" i="33"/>
  <c r="D12" i="33"/>
  <c r="B11" i="33"/>
  <c r="E9" i="32"/>
  <c r="C11" i="33"/>
  <c r="C4" i="32"/>
  <c r="E4" i="32"/>
  <c r="C9" i="32"/>
  <c r="B10" i="33"/>
  <c r="D4" i="32"/>
  <c r="F9" i="32"/>
  <c r="C10" i="33"/>
  <c r="D9" i="32"/>
  <c r="Y27" i="10"/>
  <c r="Y28" i="10"/>
  <c r="N6" i="7"/>
  <c r="V9" i="7"/>
  <c r="F28" i="10"/>
  <c r="F5" i="7"/>
  <c r="Y29" i="10"/>
  <c r="Y25" i="10"/>
  <c r="O53" i="10"/>
  <c r="Y24" i="10"/>
  <c r="Y26" i="10"/>
  <c r="U52" i="10"/>
  <c r="F8" i="7"/>
  <c r="N6" i="9"/>
  <c r="F26" i="10"/>
  <c r="F7" i="7"/>
  <c r="N9" i="7"/>
  <c r="V6" i="7"/>
  <c r="N10" i="9"/>
  <c r="F25" i="10"/>
  <c r="N9" i="9"/>
  <c r="O52" i="10"/>
  <c r="U53" i="10"/>
  <c r="N7" i="7"/>
  <c r="V5" i="7"/>
  <c r="F24" i="10"/>
  <c r="V8" i="7"/>
  <c r="F27" i="10"/>
  <c r="N5" i="7"/>
  <c r="F6" i="7"/>
  <c r="N8" i="7"/>
  <c r="V7" i="7"/>
  <c r="F9" i="7"/>
  <c r="N8" i="9"/>
  <c r="N7" i="9"/>
  <c r="Q68" i="25"/>
  <c r="S68" i="25" s="1"/>
  <c r="Q71" i="25"/>
  <c r="S71" i="25" s="1"/>
  <c r="U68" i="25"/>
  <c r="W68" i="25" s="1"/>
  <c r="U71" i="25"/>
  <c r="W71" i="25" s="1"/>
  <c r="E68" i="25"/>
  <c r="G68" i="25" s="1"/>
  <c r="E70" i="25"/>
  <c r="G70" i="25" s="1"/>
  <c r="K73" i="25"/>
  <c r="M73" i="25" s="1"/>
  <c r="Q70" i="25"/>
  <c r="S70" i="25" s="1"/>
  <c r="Q73" i="25"/>
  <c r="S73" i="25" s="1"/>
  <c r="U70" i="25"/>
  <c r="W70" i="25" s="1"/>
  <c r="U73" i="25"/>
  <c r="W73" i="25" s="1"/>
  <c r="K69" i="25"/>
  <c r="M69" i="25" s="1"/>
  <c r="E72" i="25"/>
  <c r="G72" i="25" s="1"/>
  <c r="Q69" i="25"/>
  <c r="S69" i="25" s="1"/>
  <c r="Q72" i="25"/>
  <c r="S72" i="25" s="1"/>
  <c r="U69" i="25"/>
  <c r="W69" i="25" s="1"/>
  <c r="U72" i="25"/>
  <c r="W72" i="25" s="1"/>
  <c r="O134" i="27"/>
  <c r="N134" i="27"/>
  <c r="H9" i="9"/>
  <c r="C147" i="27"/>
  <c r="C143" i="27"/>
  <c r="C139" i="27"/>
  <c r="P102" i="27"/>
  <c r="P134" i="27"/>
  <c r="O55" i="27"/>
  <c r="O66" i="27"/>
  <c r="P122" i="27"/>
  <c r="P70" i="27"/>
  <c r="O150" i="27"/>
  <c r="O142" i="27"/>
  <c r="P106" i="27"/>
  <c r="P74" i="27"/>
  <c r="O153" i="27"/>
  <c r="O137" i="27"/>
  <c r="P95" i="27"/>
  <c r="P42" i="27"/>
  <c r="P143" i="27"/>
  <c r="O94" i="27"/>
  <c r="P58" i="27"/>
  <c r="O122" i="27"/>
  <c r="O124" i="27"/>
  <c r="O116" i="27"/>
  <c r="P108" i="27"/>
  <c r="P76" i="27"/>
  <c r="O60" i="27"/>
  <c r="O52" i="27"/>
  <c r="P44" i="27"/>
  <c r="P40" i="27"/>
  <c r="P26" i="27"/>
  <c r="O58" i="27"/>
  <c r="O126" i="27"/>
  <c r="O96" i="27"/>
  <c r="O133" i="27"/>
  <c r="O109" i="27"/>
  <c r="O101" i="27"/>
  <c r="O85" i="27"/>
  <c r="O45" i="27"/>
  <c r="O37" i="27"/>
  <c r="P105" i="27"/>
  <c r="P89" i="27"/>
  <c r="P73" i="27"/>
  <c r="P57" i="27"/>
  <c r="P41" i="27"/>
  <c r="P25" i="27"/>
  <c r="O62" i="27"/>
  <c r="O90" i="27"/>
  <c r="O50" i="27"/>
  <c r="P39" i="27"/>
  <c r="P80" i="27"/>
  <c r="P123" i="27"/>
  <c r="O32" i="27"/>
  <c r="R27" i="10"/>
  <c r="S27" i="10" s="1"/>
  <c r="T27" i="10" s="1"/>
  <c r="R25" i="10"/>
  <c r="S25" i="10" s="1"/>
  <c r="T25" i="10" s="1"/>
  <c r="H11" i="9"/>
  <c r="O78" i="27"/>
  <c r="O119" i="27"/>
  <c r="P63" i="27"/>
  <c r="P55" i="27"/>
  <c r="O139" i="27"/>
  <c r="O123" i="27"/>
  <c r="P91" i="27"/>
  <c r="P59" i="27"/>
  <c r="P27" i="27"/>
  <c r="H10" i="9"/>
  <c r="K72" i="25"/>
  <c r="M72" i="25" s="1"/>
  <c r="O97" i="27"/>
  <c r="O59" i="27"/>
  <c r="P65" i="27"/>
  <c r="P103" i="27"/>
  <c r="O67" i="27"/>
  <c r="P136" i="27"/>
  <c r="O87" i="27"/>
  <c r="O41" i="27"/>
  <c r="P144" i="27"/>
  <c r="P128" i="27"/>
  <c r="P120" i="27"/>
  <c r="O104" i="27"/>
  <c r="O72" i="27"/>
  <c r="P64" i="27"/>
  <c r="P56" i="27"/>
  <c r="P48" i="27"/>
  <c r="O40" i="27"/>
  <c r="R29" i="10"/>
  <c r="S29" i="10" s="1"/>
  <c r="T29" i="10" s="1"/>
  <c r="O115" i="27"/>
  <c r="P155" i="27"/>
  <c r="O140" i="27"/>
  <c r="O131" i="27"/>
  <c r="O107" i="27"/>
  <c r="O83" i="27"/>
  <c r="O43" i="27"/>
  <c r="O27" i="27"/>
  <c r="P111" i="27"/>
  <c r="P87" i="27"/>
  <c r="P71" i="27"/>
  <c r="P47" i="27"/>
  <c r="P31" i="27"/>
  <c r="R28" i="10"/>
  <c r="S28" i="10" s="1"/>
  <c r="T28" i="10" s="1"/>
  <c r="R26" i="10"/>
  <c r="S26" i="10" s="1"/>
  <c r="T26" i="10" s="1"/>
  <c r="H6" i="9"/>
  <c r="O100" i="27"/>
  <c r="O147" i="27"/>
  <c r="O114" i="27"/>
  <c r="P90" i="27"/>
  <c r="O82" i="27"/>
  <c r="O26" i="27"/>
  <c r="P118" i="27"/>
  <c r="O110" i="27"/>
  <c r="P86" i="27"/>
  <c r="O46" i="27"/>
  <c r="P38" i="27"/>
  <c r="W55" i="5"/>
  <c r="P149" i="27"/>
  <c r="P141" i="27"/>
  <c r="P109" i="27"/>
  <c r="P77" i="27"/>
  <c r="E69" i="25"/>
  <c r="G69" i="25" s="1"/>
  <c r="P119" i="27"/>
  <c r="O35" i="27"/>
  <c r="O91" i="27"/>
  <c r="P88" i="27"/>
  <c r="P129" i="27"/>
  <c r="O30" i="27"/>
  <c r="P36" i="27"/>
  <c r="O64" i="27"/>
  <c r="P127" i="27"/>
  <c r="P104" i="27"/>
  <c r="K70" i="25"/>
  <c r="M70" i="25" s="1"/>
  <c r="P79" i="27"/>
  <c r="O51" i="27"/>
  <c r="O99" i="27"/>
  <c r="P24" i="27"/>
  <c r="O84" i="27"/>
  <c r="O143" i="27"/>
  <c r="O128" i="27"/>
  <c r="O118" i="27"/>
  <c r="P110" i="27"/>
  <c r="O102" i="27"/>
  <c r="O86" i="27"/>
  <c r="P78" i="27"/>
  <c r="O70" i="27"/>
  <c r="P54" i="27"/>
  <c r="P46" i="27"/>
  <c r="O38" i="27"/>
  <c r="P146" i="27"/>
  <c r="O130" i="27"/>
  <c r="P114" i="27"/>
  <c r="O106" i="27"/>
  <c r="O98" i="27"/>
  <c r="P82" i="27"/>
  <c r="O74" i="27"/>
  <c r="P66" i="27"/>
  <c r="P50" i="27"/>
  <c r="O42" i="27"/>
  <c r="O34" i="27"/>
  <c r="P152" i="27"/>
  <c r="O132" i="27"/>
  <c r="O152" i="27"/>
  <c r="P68" i="27"/>
  <c r="O75" i="27"/>
  <c r="P72" i="27"/>
  <c r="O36" i="27"/>
  <c r="P132" i="27"/>
  <c r="H8" i="9"/>
  <c r="R24" i="10"/>
  <c r="S24" i="10" s="1"/>
  <c r="T24" i="10" s="1"/>
  <c r="K71" i="25"/>
  <c r="M71" i="25" s="1"/>
  <c r="E71" i="25"/>
  <c r="G71" i="25" s="1"/>
  <c r="P33" i="27"/>
  <c r="P97" i="27"/>
  <c r="O69" i="27"/>
  <c r="O125" i="27"/>
  <c r="P45" i="27"/>
  <c r="O81" i="27"/>
  <c r="O154" i="27"/>
  <c r="O129" i="27"/>
  <c r="O121" i="27"/>
  <c r="P113" i="27"/>
  <c r="O105" i="27"/>
  <c r="O89" i="27"/>
  <c r="P81" i="27"/>
  <c r="O73" i="27"/>
  <c r="O65" i="27"/>
  <c r="O57" i="27"/>
  <c r="O49" i="27"/>
  <c r="O33" i="27"/>
  <c r="O25" i="27"/>
  <c r="P133" i="27"/>
  <c r="P125" i="27"/>
  <c r="P117" i="27"/>
  <c r="P101" i="27"/>
  <c r="P93" i="27"/>
  <c r="P85" i="27"/>
  <c r="P69" i="27"/>
  <c r="P61" i="27"/>
  <c r="P53" i="27"/>
  <c r="P37" i="27"/>
  <c r="P29" i="27"/>
  <c r="O29" i="27"/>
  <c r="O77" i="27"/>
  <c r="P150" i="27"/>
  <c r="H7" i="9"/>
  <c r="P34" i="27"/>
  <c r="P98" i="27"/>
  <c r="P130" i="27"/>
  <c r="P30" i="27"/>
  <c r="P62" i="27"/>
  <c r="P94" i="27"/>
  <c r="P126" i="27"/>
  <c r="O144" i="27"/>
  <c r="O136" i="27"/>
  <c r="O127" i="27"/>
  <c r="O111" i="27"/>
  <c r="O103" i="27"/>
  <c r="O95" i="27"/>
  <c r="O79" i="27"/>
  <c r="O71" i="27"/>
  <c r="O63" i="27"/>
  <c r="O47" i="27"/>
  <c r="O39" i="27"/>
  <c r="O31" i="27"/>
  <c r="O155" i="27"/>
  <c r="P147" i="27"/>
  <c r="P139" i="27"/>
  <c r="P131" i="27"/>
  <c r="P115" i="27"/>
  <c r="P107" i="27"/>
  <c r="P99" i="27"/>
  <c r="P83" i="27"/>
  <c r="P75" i="27"/>
  <c r="P67" i="27"/>
  <c r="P51" i="27"/>
  <c r="P43" i="27"/>
  <c r="P35" i="27"/>
  <c r="P121" i="27"/>
  <c r="O93" i="27"/>
  <c r="O53" i="27"/>
  <c r="O149" i="27"/>
  <c r="O141" i="27"/>
  <c r="P112" i="27"/>
  <c r="O68" i="27"/>
  <c r="P137" i="27"/>
  <c r="O61" i="27"/>
  <c r="O138" i="27"/>
  <c r="O54" i="27"/>
  <c r="O146" i="27"/>
  <c r="P100" i="27"/>
  <c r="O148" i="27"/>
  <c r="P140" i="27"/>
  <c r="O151" i="27"/>
  <c r="P135" i="27"/>
  <c r="P145" i="27"/>
  <c r="O117" i="27"/>
  <c r="P142" i="27"/>
  <c r="K68" i="25"/>
  <c r="M68" i="25" s="1"/>
  <c r="E73" i="25"/>
  <c r="G73" i="25" s="1"/>
  <c r="P153" i="27"/>
  <c r="O113" i="27"/>
  <c r="P52" i="27"/>
  <c r="P84" i="27"/>
  <c r="P116" i="27"/>
  <c r="P148" i="27"/>
  <c r="O48" i="27"/>
  <c r="O80" i="27"/>
  <c r="O112" i="27"/>
  <c r="O145" i="27"/>
  <c r="P151" i="27"/>
  <c r="O44" i="27"/>
  <c r="O76" i="27"/>
  <c r="O108" i="27"/>
  <c r="P138" i="27"/>
  <c r="O135" i="27"/>
  <c r="P28" i="27"/>
  <c r="P60" i="27"/>
  <c r="P92" i="27"/>
  <c r="P124" i="27"/>
  <c r="O24" i="27"/>
  <c r="O56" i="27"/>
  <c r="O88" i="27"/>
  <c r="O120" i="27"/>
  <c r="P32" i="27"/>
  <c r="P96" i="27"/>
  <c r="O28" i="27"/>
  <c r="O92" i="27"/>
  <c r="P49" i="27"/>
  <c r="P154" i="27"/>
  <c r="C18" i="33"/>
  <c r="B18" i="33"/>
  <c r="D18" i="33"/>
  <c r="N55" i="5" l="1"/>
  <c r="W56" i="5"/>
  <c r="W54" i="5"/>
  <c r="N54" i="5"/>
  <c r="N53" i="5"/>
  <c r="W53" i="5"/>
</calcChain>
</file>

<file path=xl/comments1.xml><?xml version="1.0" encoding="utf-8"?>
<comments xmlns="http://schemas.openxmlformats.org/spreadsheetml/2006/main">
  <authors>
    <author>Ariane Coelho Donatti</author>
  </authors>
  <commentList>
    <comment ref="E1" authorId="0" shapeId="0">
      <text>
        <r>
          <rPr>
            <sz val="9"/>
            <color indexed="81"/>
            <rFont val="Tahoma"/>
            <family val="2"/>
          </rPr>
          <t>Vazão outorgada total de água: m3/s</t>
        </r>
      </text>
    </comment>
    <comment ref="F1" authorId="0" shapeId="0">
      <text>
        <r>
          <rPr>
            <sz val="9"/>
            <color indexed="81"/>
            <rFont val="Tahoma"/>
            <family val="2"/>
          </rPr>
          <t>Vazão outorgada de água superficial: m3/s</t>
        </r>
      </text>
    </comment>
    <comment ref="G1" authorId="0" shapeId="0">
      <text>
        <r>
          <rPr>
            <sz val="9"/>
            <color indexed="81"/>
            <rFont val="Tahoma"/>
            <family val="2"/>
          </rPr>
          <t>Vazão outorgada de água subterrânea: m3/s</t>
        </r>
      </text>
    </comment>
    <comment ref="H1" authorId="0" shapeId="0">
      <text>
        <r>
          <rPr>
            <sz val="9"/>
            <color indexed="81"/>
            <rFont val="Tahoma"/>
            <family val="2"/>
          </rPr>
          <t>Vazão outorgada de água em rios de domínio da União: m3/s</t>
        </r>
      </text>
    </comment>
    <comment ref="I1" authorId="0" shapeId="0">
      <text>
        <r>
          <rPr>
            <sz val="9"/>
            <color indexed="81"/>
            <rFont val="Tahoma"/>
            <family val="2"/>
          </rPr>
          <t>Vazão outorgada para abastecimento público: m3/s</t>
        </r>
      </text>
    </comment>
    <comment ref="J1" authorId="0" shapeId="0">
      <text>
        <r>
          <rPr>
            <sz val="9"/>
            <color indexed="81"/>
            <rFont val="Tahoma"/>
            <family val="2"/>
          </rPr>
          <t>Vazão outorgada para uso industrial: m3/s</t>
        </r>
      </text>
    </comment>
    <comment ref="K1" authorId="0" shapeId="0">
      <text>
        <r>
          <rPr>
            <sz val="9"/>
            <color indexed="81"/>
            <rFont val="Tahoma"/>
            <family val="2"/>
          </rPr>
          <t>Vazão outorgada para uso rural: m3/s</t>
        </r>
      </text>
    </comment>
    <comment ref="L1" authorId="0" shapeId="0">
      <text>
        <r>
          <rPr>
            <sz val="9"/>
            <color indexed="81"/>
            <rFont val="Tahoma"/>
            <family val="2"/>
          </rPr>
          <t>Vazão outorgada para soluções alternativas e outros usos: m3/s</t>
        </r>
      </text>
    </comment>
    <comment ref="M1" authorId="0" shapeId="0">
      <text>
        <r>
          <rPr>
            <sz val="9"/>
            <color indexed="81"/>
            <rFont val="Tahoma"/>
            <family val="2"/>
          </rPr>
          <t>Demanda estimada para abastecimento urbano: m3/s</t>
        </r>
      </text>
    </comment>
    <comment ref="N1" authorId="0" shapeId="0">
      <text>
        <r>
          <rPr>
            <sz val="9"/>
            <color indexed="81"/>
            <rFont val="Tahoma"/>
            <family val="2"/>
          </rPr>
          <t>Quantidade de barramentos: nº</t>
        </r>
      </text>
    </comment>
    <comment ref="O1" authorId="0" shapeId="0">
      <text>
        <r>
          <rPr>
            <sz val="9"/>
            <color indexed="81"/>
            <rFont val="Tahoma"/>
            <family val="2"/>
          </rPr>
          <t>Proporção de captações superficiais em relação ao total: %</t>
        </r>
      </text>
    </comment>
    <comment ref="P1" authorId="0" shapeId="0">
      <text>
        <r>
          <rPr>
            <sz val="9"/>
            <color indexed="81"/>
            <rFont val="Tahoma"/>
            <family val="2"/>
          </rPr>
          <t>Proporção de captações subterrâneas em relação ao total: %</t>
        </r>
      </text>
    </comment>
  </commentList>
</comments>
</file>

<file path=xl/comments2.xml><?xml version="1.0" encoding="utf-8"?>
<comments xmlns="http://schemas.openxmlformats.org/spreadsheetml/2006/main">
  <authors>
    <author>Ariane Coelho Donatti</author>
  </authors>
  <commentList>
    <comment ref="C1" authorId="0" shapeId="0">
      <text>
        <r>
          <rPr>
            <sz val="9"/>
            <color indexed="81"/>
            <rFont val="Tahoma"/>
            <family val="2"/>
          </rPr>
          <t>P.01-A - Vazão outorgada total de água: m3/s</t>
        </r>
      </text>
    </comment>
    <comment ref="D1" authorId="0" shapeId="0">
      <text>
        <r>
          <rPr>
            <sz val="9"/>
            <color indexed="81"/>
            <rFont val="Tahoma"/>
            <family val="2"/>
          </rPr>
          <t>P.01-B - Vazão outorgada de água superficial: m3/s</t>
        </r>
      </text>
    </comment>
    <comment ref="E1" authorId="0" shapeId="0">
      <text>
        <r>
          <rPr>
            <sz val="9"/>
            <color indexed="81"/>
            <rFont val="Tahoma"/>
            <family val="2"/>
          </rPr>
          <t>P.01-C - Vazão outorgada de água subterrânea: m3/s</t>
        </r>
      </text>
    </comment>
    <comment ref="F1" authorId="0" shapeId="0">
      <text>
        <r>
          <rPr>
            <sz val="9"/>
            <color indexed="81"/>
            <rFont val="Tahoma"/>
            <family val="2"/>
          </rPr>
          <t>P.01-D -Vazão outorgada de água em rios de domínio da União: m3/s</t>
        </r>
      </text>
    </comment>
    <comment ref="G1" authorId="0" shapeId="0">
      <text>
        <r>
          <rPr>
            <sz val="9"/>
            <color indexed="81"/>
            <rFont val="Tahoma"/>
            <family val="2"/>
          </rPr>
          <t>P.02-A - Vazão outorgada para abastecimento público: m3/s</t>
        </r>
      </text>
    </comment>
    <comment ref="H1" authorId="0" shapeId="0">
      <text>
        <r>
          <rPr>
            <sz val="9"/>
            <color indexed="81"/>
            <rFont val="Tahoma"/>
            <family val="2"/>
          </rPr>
          <t>P.02-B - Vazão outorgada para uso industrial: m3/s</t>
        </r>
      </text>
    </comment>
    <comment ref="I1" authorId="0" shapeId="0">
      <text>
        <r>
          <rPr>
            <sz val="9"/>
            <color indexed="81"/>
            <rFont val="Tahoma"/>
            <family val="2"/>
          </rPr>
          <t>P.02-C - Vazão outorgada para uso rural: m3/s</t>
        </r>
      </text>
    </comment>
    <comment ref="J1" authorId="0" shapeId="0">
      <text>
        <r>
          <rPr>
            <sz val="9"/>
            <color indexed="81"/>
            <rFont val="Tahoma"/>
            <family val="2"/>
          </rPr>
          <t>P.02-D - Vazão outorgada para soluções alternativas e outros usos: m3/s</t>
        </r>
      </text>
    </comment>
    <comment ref="K1" authorId="0" shapeId="0">
      <text>
        <r>
          <rPr>
            <sz val="9"/>
            <color indexed="81"/>
            <rFont val="Tahoma"/>
            <family val="2"/>
          </rPr>
          <t>P.02-E - Demanda estimada para abastecimento urbano: m3/s</t>
        </r>
      </text>
    </comment>
    <comment ref="L1" authorId="0" shapeId="0">
      <text>
        <r>
          <rPr>
            <sz val="9"/>
            <color indexed="81"/>
            <rFont val="Tahoma"/>
            <family val="2"/>
          </rPr>
          <t>P.08-D - Quantidade de barramentos: nº</t>
        </r>
      </text>
    </comment>
    <comment ref="M1" authorId="0" shapeId="0">
      <text>
        <r>
          <rPr>
            <sz val="9"/>
            <color indexed="81"/>
            <rFont val="Tahoma"/>
            <family val="2"/>
          </rPr>
          <t>P.03-A - Captação superficial em relação à área total da bacia: nº de outorgas/ 1000 km2</t>
        </r>
      </text>
    </comment>
    <comment ref="N1" authorId="0" shapeId="0">
      <text>
        <r>
          <rPr>
            <sz val="9"/>
            <color indexed="81"/>
            <rFont val="Tahoma"/>
            <family val="2"/>
          </rPr>
          <t>P.03-B - Captação subterrânea em relação à área total da bacia: nº de outorgas/ 1000 km2</t>
        </r>
      </text>
    </comment>
    <comment ref="O1" authorId="0" shapeId="0">
      <text>
        <r>
          <rPr>
            <sz val="9"/>
            <color indexed="81"/>
            <rFont val="Tahoma"/>
            <family val="2"/>
          </rPr>
          <t>P.03-C - Proporção de captações superficiais em relação ao total: %</t>
        </r>
      </text>
    </comment>
    <comment ref="P1" authorId="0" shapeId="0">
      <text>
        <r>
          <rPr>
            <sz val="9"/>
            <color indexed="81"/>
            <rFont val="Tahoma"/>
            <family val="2"/>
          </rPr>
          <t>P.03-D - Proporção de captações subterrâneas em relação ao total: %</t>
        </r>
      </text>
    </comment>
  </commentList>
</comments>
</file>

<file path=xl/comments3.xml><?xml version="1.0" encoding="utf-8"?>
<comments xmlns="http://schemas.openxmlformats.org/spreadsheetml/2006/main">
  <authors>
    <author>Bruno F. de Souza</author>
  </authors>
  <commentList>
    <comment ref="D1" authorId="0" shapeId="0">
      <text>
        <r>
          <rPr>
            <b/>
            <sz val="9"/>
            <color indexed="81"/>
            <rFont val="Segoe UI"/>
            <family val="2"/>
          </rPr>
          <t xml:space="preserve">Escolha UGRHI na aba "QS Disp"
</t>
        </r>
      </text>
    </comment>
  </commentList>
</comments>
</file>

<file path=xl/connections.xml><?xml version="1.0" encoding="utf-8"?>
<connections xmlns="http://schemas.openxmlformats.org/spreadsheetml/2006/main">
  <connection id="1" keepAlive="1" name="Consulta - Tabela11" description="Conexão com a consulta 'Tabela1' na pasta de trabalho." type="5" refreshedVersion="6" background="1" saveData="1">
    <dbPr connection="Provider=Microsoft.Mashup.OleDb.1;Data Source=$Workbook$;Location=Tabela1;Extended Properties=&quot;&quot;" command="SELECT * FROM [Tabela1]"/>
  </connection>
  <connection id="2" name="LinkedTable_Tabela1" type="102" refreshedVersion="6" minRefreshableVersion="5">
    <extLst>
      <ext xmlns:x15="http://schemas.microsoft.com/office/spreadsheetml/2010/11/main" uri="{DE250136-89BD-433C-8126-D09CA5730AF9}">
        <x15:connection id="Tabela1">
          <x15:rangePr sourceName="_xlcn.LinkedTable_Tabela11"/>
        </x15:connection>
      </ext>
    </extLst>
  </connection>
  <connection id="3" name="LinkedTable_Tabela2" type="102" refreshedVersion="6" minRefreshableVersion="5">
    <extLst>
      <ext xmlns:x15="http://schemas.microsoft.com/office/spreadsheetml/2010/11/main" uri="{DE250136-89BD-433C-8126-D09CA5730AF9}">
        <x15:connection id="Tabela2">
          <x15:rangePr sourceName="_xlcn.LinkedTable_Tabela21"/>
        </x15:connection>
      </ext>
    </extLst>
  </connection>
  <connection id="4" keepAlive="1" name="ThisWorkbookDataModel" description="Modelo de Dad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<sst xmlns="http://schemas.openxmlformats.org/spreadsheetml/2006/main" count="12629" uniqueCount="1054">
  <si>
    <t>UGRHI</t>
  </si>
  <si>
    <t>Ano</t>
  </si>
  <si>
    <t>COD_IBGE+UGRHI</t>
  </si>
  <si>
    <t>Município</t>
  </si>
  <si>
    <t>FM.01-A</t>
  </si>
  <si>
    <t>FM.02-A</t>
  </si>
  <si>
    <t>FM.02-B</t>
  </si>
  <si>
    <t>FM.03-A</t>
  </si>
  <si>
    <t>FM.03-B</t>
  </si>
  <si>
    <t>P.01-A</t>
  </si>
  <si>
    <t>P.01-B</t>
  </si>
  <si>
    <t>P.01-C</t>
  </si>
  <si>
    <t>P.01-D</t>
  </si>
  <si>
    <t>P.02-A</t>
  </si>
  <si>
    <t>P.02-B</t>
  </si>
  <si>
    <t>P.02-C</t>
  </si>
  <si>
    <t>P.02-D</t>
  </si>
  <si>
    <t>P.02-E</t>
  </si>
  <si>
    <t>P.08-D</t>
  </si>
  <si>
    <t>P.03-C</t>
  </si>
  <si>
    <t>P.03-D</t>
  </si>
  <si>
    <t>P.04-A</t>
  </si>
  <si>
    <t>P.05-C</t>
  </si>
  <si>
    <t>P.05-D</t>
  </si>
  <si>
    <t>P.06-A</t>
  </si>
  <si>
    <t>P.06-B</t>
  </si>
  <si>
    <t>E.04-A</t>
  </si>
  <si>
    <t>E.05-A</t>
  </si>
  <si>
    <t>E.06-A</t>
  </si>
  <si>
    <t>E.06-G</t>
  </si>
  <si>
    <t>E.08-A</t>
  </si>
  <si>
    <t>E.08-B</t>
  </si>
  <si>
    <t>I.01-B</t>
  </si>
  <si>
    <t>I.02-A</t>
  </si>
  <si>
    <t>I.02-C</t>
  </si>
  <si>
    <t>R.01-C</t>
  </si>
  <si>
    <t>R.02-D</t>
  </si>
  <si>
    <t>R.02-E</t>
  </si>
  <si>
    <t>R.03-A</t>
  </si>
  <si>
    <t>R.03-B</t>
  </si>
  <si>
    <t>R.05-D</t>
  </si>
  <si>
    <t>R.05-G</t>
  </si>
  <si>
    <t>nº Capt. Superf. - DAEE</t>
  </si>
  <si>
    <t>nº Capt. Subt. - DAEE</t>
  </si>
  <si>
    <t>Carga orgânica coletada</t>
  </si>
  <si>
    <t>Carga orgânica tratada</t>
  </si>
  <si>
    <t>Adamantina</t>
  </si>
  <si>
    <t/>
  </si>
  <si>
    <t>Adolfo</t>
  </si>
  <si>
    <t>Aguaí</t>
  </si>
  <si>
    <t>Águas da Prata</t>
  </si>
  <si>
    <t>Águas de Lindóia</t>
  </si>
  <si>
    <t>Águas de Santa Bárbara</t>
  </si>
  <si>
    <t>Águas de São Pedro</t>
  </si>
  <si>
    <t>Agudos</t>
  </si>
  <si>
    <t>Alambari</t>
  </si>
  <si>
    <t>Alfredo Marcondes</t>
  </si>
  <si>
    <t>Altair</t>
  </si>
  <si>
    <t>Altinópolis</t>
  </si>
  <si>
    <t>Alto Alegre</t>
  </si>
  <si>
    <t>Alumínio</t>
  </si>
  <si>
    <t>Álvares Florence</t>
  </si>
  <si>
    <t>Álvares Machado</t>
  </si>
  <si>
    <t>Álvaro de Carvalho</t>
  </si>
  <si>
    <t>Alvinlândia</t>
  </si>
  <si>
    <t>Americana</t>
  </si>
  <si>
    <t>Américo Brasiliense</t>
  </si>
  <si>
    <t>Américo de Campos</t>
  </si>
  <si>
    <t>Amparo</t>
  </si>
  <si>
    <t>Analândia</t>
  </si>
  <si>
    <t>Andradina</t>
  </si>
  <si>
    <t>Angatuba</t>
  </si>
  <si>
    <t>Anhembi</t>
  </si>
  <si>
    <t>Anhumas</t>
  </si>
  <si>
    <t>Aparecida</t>
  </si>
  <si>
    <t>Aparecida d'Oeste</t>
  </si>
  <si>
    <t>Apiaí</t>
  </si>
  <si>
    <t>Araçariguama</t>
  </si>
  <si>
    <t>Araçatuba</t>
  </si>
  <si>
    <t>Araçoiaba da Serra</t>
  </si>
  <si>
    <t>Aramina</t>
  </si>
  <si>
    <t>Arandu</t>
  </si>
  <si>
    <t>Arapeí</t>
  </si>
  <si>
    <t>Araraquara</t>
  </si>
  <si>
    <t>Araras</t>
  </si>
  <si>
    <t>Arco-Íris</t>
  </si>
  <si>
    <t>Arealva</t>
  </si>
  <si>
    <t>Areias</t>
  </si>
  <si>
    <t>Areiópolis</t>
  </si>
  <si>
    <t>Ariranha</t>
  </si>
  <si>
    <t>Artur Nogueira</t>
  </si>
  <si>
    <t>Arujá</t>
  </si>
  <si>
    <t>Aspásia</t>
  </si>
  <si>
    <t>Assis</t>
  </si>
  <si>
    <t>Atibaia</t>
  </si>
  <si>
    <t>Auriflama</t>
  </si>
  <si>
    <t>Avaí</t>
  </si>
  <si>
    <t>Avanhandava</t>
  </si>
  <si>
    <t>Avaré</t>
  </si>
  <si>
    <t>Bady Bassitt</t>
  </si>
  <si>
    <t>Balbinos</t>
  </si>
  <si>
    <t>Bálsamo</t>
  </si>
  <si>
    <t>Bananal</t>
  </si>
  <si>
    <t>Barão de Antonina</t>
  </si>
  <si>
    <t>Barbosa</t>
  </si>
  <si>
    <t>Bariri</t>
  </si>
  <si>
    <t>Barra Bonita</t>
  </si>
  <si>
    <t>Barra do Chapéu</t>
  </si>
  <si>
    <t>Barra do Turvo</t>
  </si>
  <si>
    <t>Barretos</t>
  </si>
  <si>
    <t>Barrinha</t>
  </si>
  <si>
    <t>Barueri</t>
  </si>
  <si>
    <t>Bastos</t>
  </si>
  <si>
    <t>Batatais</t>
  </si>
  <si>
    <t>Bauru</t>
  </si>
  <si>
    <t>Bebedouro</t>
  </si>
  <si>
    <t>Bento de Abreu</t>
  </si>
  <si>
    <t>Bernardino de Campos</t>
  </si>
  <si>
    <t>Bertioga</t>
  </si>
  <si>
    <t>Bilac</t>
  </si>
  <si>
    <t>Birigui</t>
  </si>
  <si>
    <t>Biritiba Mirim</t>
  </si>
  <si>
    <t>Boa Esperança do Sul</t>
  </si>
  <si>
    <t>Bocaina</t>
  </si>
  <si>
    <t>Bofete</t>
  </si>
  <si>
    <t>Boituva</t>
  </si>
  <si>
    <t>Bom Jesus dos Perdões</t>
  </si>
  <si>
    <t>Bom Sucesso de Itararé</t>
  </si>
  <si>
    <t>Borá</t>
  </si>
  <si>
    <t>Boracéia</t>
  </si>
  <si>
    <t>Borborema</t>
  </si>
  <si>
    <t>Borebi</t>
  </si>
  <si>
    <t>Botucatu</t>
  </si>
  <si>
    <t>Bragança Paulista</t>
  </si>
  <si>
    <t>Braúna</t>
  </si>
  <si>
    <t>Brejo Alegre</t>
  </si>
  <si>
    <t>Brodowski</t>
  </si>
  <si>
    <t>Brotas</t>
  </si>
  <si>
    <t>Buri</t>
  </si>
  <si>
    <t>Buritama</t>
  </si>
  <si>
    <t>Buritizal</t>
  </si>
  <si>
    <t>Cabrália Paulista</t>
  </si>
  <si>
    <t>Cabreúva</t>
  </si>
  <si>
    <t>Caçapava</t>
  </si>
  <si>
    <t>Cachoeira Paulista</t>
  </si>
  <si>
    <t>Caconde</t>
  </si>
  <si>
    <t>Cafelândia</t>
  </si>
  <si>
    <t>Caiabu</t>
  </si>
  <si>
    <t>Caieiras</t>
  </si>
  <si>
    <t>Caiuá</t>
  </si>
  <si>
    <t>Cajamar</t>
  </si>
  <si>
    <t>Cajati</t>
  </si>
  <si>
    <t>Cajobi</t>
  </si>
  <si>
    <t>Cajuru</t>
  </si>
  <si>
    <t>Campina do Monte Alegre</t>
  </si>
  <si>
    <t>Campinas</t>
  </si>
  <si>
    <t>Campo Limpo Paulista</t>
  </si>
  <si>
    <t>Campos do Jordão</t>
  </si>
  <si>
    <t>Campos Novos Paulista</t>
  </si>
  <si>
    <t>Cananéia</t>
  </si>
  <si>
    <t>Canas</t>
  </si>
  <si>
    <t>Cândido Mota</t>
  </si>
  <si>
    <t>Cândido Rodrigues</t>
  </si>
  <si>
    <t>Canitar</t>
  </si>
  <si>
    <t>Capão Bonito</t>
  </si>
  <si>
    <t>Capela do Alto</t>
  </si>
  <si>
    <t>Capivari</t>
  </si>
  <si>
    <t>Caraguatatuba</t>
  </si>
  <si>
    <t>Carapicuíba</t>
  </si>
  <si>
    <t>Cardoso</t>
  </si>
  <si>
    <t>Casa Branca</t>
  </si>
  <si>
    <t>Cássia dos Coqueiros</t>
  </si>
  <si>
    <t>Castilho</t>
  </si>
  <si>
    <t>Catanduva</t>
  </si>
  <si>
    <t>Catiguá</t>
  </si>
  <si>
    <t>Cedral</t>
  </si>
  <si>
    <t>Cerqueira César</t>
  </si>
  <si>
    <t>Cerquilho</t>
  </si>
  <si>
    <t>Cesário Lange</t>
  </si>
  <si>
    <t>Charqueada</t>
  </si>
  <si>
    <t>Chavantes</t>
  </si>
  <si>
    <t>Clementina</t>
  </si>
  <si>
    <t>Colina</t>
  </si>
  <si>
    <t>Colômbia</t>
  </si>
  <si>
    <t>Conchal</t>
  </si>
  <si>
    <t>Conchas</t>
  </si>
  <si>
    <t>Cordeirópolis</t>
  </si>
  <si>
    <t>Coroados</t>
  </si>
  <si>
    <t>Coronel Macedo</t>
  </si>
  <si>
    <t>Corumbataí</t>
  </si>
  <si>
    <t>Cosmópolis</t>
  </si>
  <si>
    <t>Cosmorama</t>
  </si>
  <si>
    <t>Cotia</t>
  </si>
  <si>
    <t>Cravinhos</t>
  </si>
  <si>
    <t>Cristais Paulista</t>
  </si>
  <si>
    <t>Cruzália</t>
  </si>
  <si>
    <t>Cruzeiro</t>
  </si>
  <si>
    <t>Cubatão</t>
  </si>
  <si>
    <t>Cunha</t>
  </si>
  <si>
    <t>Descalvado</t>
  </si>
  <si>
    <t>Diadema</t>
  </si>
  <si>
    <t>Dirce Reis</t>
  </si>
  <si>
    <t>Divinolândia</t>
  </si>
  <si>
    <t>Dobrada</t>
  </si>
  <si>
    <t>Dois Córregos</t>
  </si>
  <si>
    <t>Dolcinópolis</t>
  </si>
  <si>
    <t>Dourado</t>
  </si>
  <si>
    <t>Dracena</t>
  </si>
  <si>
    <t>Duartina</t>
  </si>
  <si>
    <t>Dumont</t>
  </si>
  <si>
    <t>Echaporã</t>
  </si>
  <si>
    <t>Eldorado</t>
  </si>
  <si>
    <t>Elias Fausto</t>
  </si>
  <si>
    <t>Elisiário</t>
  </si>
  <si>
    <t>Embaúba</t>
  </si>
  <si>
    <t>Embu das Artes</t>
  </si>
  <si>
    <t>Embu-Guaçu</t>
  </si>
  <si>
    <t>Emilianópolis</t>
  </si>
  <si>
    <t>Engenheiro Coelho</t>
  </si>
  <si>
    <t>Espírito Santo do Pinhal</t>
  </si>
  <si>
    <t>Espírito Santo do Turvo</t>
  </si>
  <si>
    <t>Estiva Gerbi</t>
  </si>
  <si>
    <t>Estrela do Norte</t>
  </si>
  <si>
    <t>Estrela d'Oeste</t>
  </si>
  <si>
    <t>Euclides da Cunha Paulista</t>
  </si>
  <si>
    <t>Fartura</t>
  </si>
  <si>
    <t>Fernando Prestes</t>
  </si>
  <si>
    <t>Fernandópolis</t>
  </si>
  <si>
    <t>Fernão</t>
  </si>
  <si>
    <t>Ferraz de Vasconcelos</t>
  </si>
  <si>
    <t>Flora Rica</t>
  </si>
  <si>
    <t>Floreal</t>
  </si>
  <si>
    <t>Flórida Paulista</t>
  </si>
  <si>
    <t>Florínea</t>
  </si>
  <si>
    <t>Franca</t>
  </si>
  <si>
    <t>Francisco Morato</t>
  </si>
  <si>
    <t>Franco da Rocha</t>
  </si>
  <si>
    <t>Gabriel Monteiro</t>
  </si>
  <si>
    <t>Gália</t>
  </si>
  <si>
    <t>Garça</t>
  </si>
  <si>
    <t>Gastão Vidigal</t>
  </si>
  <si>
    <t>Gavião Peixoto</t>
  </si>
  <si>
    <t>General Salgado</t>
  </si>
  <si>
    <t>Getulina</t>
  </si>
  <si>
    <t>Glicério</t>
  </si>
  <si>
    <t>Guaiçara</t>
  </si>
  <si>
    <t>Guaimbê</t>
  </si>
  <si>
    <t>Guaíra</t>
  </si>
  <si>
    <t>Guapiaçu</t>
  </si>
  <si>
    <t>Guapiara</t>
  </si>
  <si>
    <t>Guará</t>
  </si>
  <si>
    <t>Guaraçaí</t>
  </si>
  <si>
    <t>Guaraci</t>
  </si>
  <si>
    <t>Guarani d'Oeste</t>
  </si>
  <si>
    <t>Guarantã</t>
  </si>
  <si>
    <t>Guararapes</t>
  </si>
  <si>
    <t>Guararema</t>
  </si>
  <si>
    <t>Guaratinguetá</t>
  </si>
  <si>
    <t>Guareí</t>
  </si>
  <si>
    <t>Guariba</t>
  </si>
  <si>
    <t>Guarujá</t>
  </si>
  <si>
    <t>Guarulhos</t>
  </si>
  <si>
    <t>Guatapará</t>
  </si>
  <si>
    <t>Guzolândia</t>
  </si>
  <si>
    <t>Herculândia</t>
  </si>
  <si>
    <t>Holambra</t>
  </si>
  <si>
    <t>Hortolândia</t>
  </si>
  <si>
    <t>Iacanga</t>
  </si>
  <si>
    <t>Iacri</t>
  </si>
  <si>
    <t>Iaras</t>
  </si>
  <si>
    <t>Ibaté</t>
  </si>
  <si>
    <t>Ibirá</t>
  </si>
  <si>
    <t>Ibirarema</t>
  </si>
  <si>
    <t>Ibitinga</t>
  </si>
  <si>
    <t>Ibiúna</t>
  </si>
  <si>
    <t>Icém</t>
  </si>
  <si>
    <t>Iepê</t>
  </si>
  <si>
    <t>Igaraçu do Tietê</t>
  </si>
  <si>
    <t>Igarapava</t>
  </si>
  <si>
    <t>Igaratá</t>
  </si>
  <si>
    <t>Iguape</t>
  </si>
  <si>
    <t>Ilha Comprida</t>
  </si>
  <si>
    <t>Ilha Solteira</t>
  </si>
  <si>
    <t>Ilhabela</t>
  </si>
  <si>
    <t>Indaiatuba</t>
  </si>
  <si>
    <t>Indiana</t>
  </si>
  <si>
    <t>Indiaporã</t>
  </si>
  <si>
    <t>Inúbia Paulista</t>
  </si>
  <si>
    <t>Ipaussu</t>
  </si>
  <si>
    <t>Iperó</t>
  </si>
  <si>
    <t>Ipeúna</t>
  </si>
  <si>
    <t>Ipiguá</t>
  </si>
  <si>
    <t>Iporanga</t>
  </si>
  <si>
    <t>Ipuã</t>
  </si>
  <si>
    <t>Iracemápolis</t>
  </si>
  <si>
    <t>Irapuã</t>
  </si>
  <si>
    <t>Irapuru</t>
  </si>
  <si>
    <t>Itaberá</t>
  </si>
  <si>
    <t>Itaí</t>
  </si>
  <si>
    <t>Itajobi</t>
  </si>
  <si>
    <t>Itaju</t>
  </si>
  <si>
    <t>Itanhaém</t>
  </si>
  <si>
    <t>Itaóca</t>
  </si>
  <si>
    <t>Itapecerica da Serra</t>
  </si>
  <si>
    <t>Itapetininga</t>
  </si>
  <si>
    <t>Itapeva</t>
  </si>
  <si>
    <t>Itapevi</t>
  </si>
  <si>
    <t>Itapira</t>
  </si>
  <si>
    <t>Itapirapuã Paulista</t>
  </si>
  <si>
    <t>Itápolis</t>
  </si>
  <si>
    <t>Itaporanga</t>
  </si>
  <si>
    <t>Itapuí</t>
  </si>
  <si>
    <t>Itapura</t>
  </si>
  <si>
    <t>Itaquaquecetuba</t>
  </si>
  <si>
    <t>Itararé</t>
  </si>
  <si>
    <t>Itariri</t>
  </si>
  <si>
    <t>Itatiba</t>
  </si>
  <si>
    <t>Itatinga</t>
  </si>
  <si>
    <t>Itirapina</t>
  </si>
  <si>
    <t>Itirapuã</t>
  </si>
  <si>
    <t>Itobi</t>
  </si>
  <si>
    <t>Itu</t>
  </si>
  <si>
    <t>Itupeva</t>
  </si>
  <si>
    <t>Ituverava</t>
  </si>
  <si>
    <t>Jaborandi</t>
  </si>
  <si>
    <t>Jaboticabal</t>
  </si>
  <si>
    <t>Jacareí</t>
  </si>
  <si>
    <t>Jaci</t>
  </si>
  <si>
    <t>Jacupiranga</t>
  </si>
  <si>
    <t>Jaguariúna</t>
  </si>
  <si>
    <t>Jales</t>
  </si>
  <si>
    <t>Jambeiro</t>
  </si>
  <si>
    <t>Jandira</t>
  </si>
  <si>
    <t>Jardinópolis</t>
  </si>
  <si>
    <t>Jarinu</t>
  </si>
  <si>
    <t>Jaú</t>
  </si>
  <si>
    <t>Jeriquara</t>
  </si>
  <si>
    <t>Joanópolis</t>
  </si>
  <si>
    <t>João Ramalho</t>
  </si>
  <si>
    <t>José Bonifácio</t>
  </si>
  <si>
    <t>Júlio Mesquita</t>
  </si>
  <si>
    <t>Jumirim</t>
  </si>
  <si>
    <t>Jundiaí</t>
  </si>
  <si>
    <t>Junqueirópolis</t>
  </si>
  <si>
    <t>Juquiá</t>
  </si>
  <si>
    <t>Juquitiba</t>
  </si>
  <si>
    <t>Lagoinha</t>
  </si>
  <si>
    <t>Laranjal Paulista</t>
  </si>
  <si>
    <t>Lavínia</t>
  </si>
  <si>
    <t>Lavrinhas</t>
  </si>
  <si>
    <t>Leme</t>
  </si>
  <si>
    <t>Lençóis Paulista</t>
  </si>
  <si>
    <t>Limeira</t>
  </si>
  <si>
    <t>Lindóia</t>
  </si>
  <si>
    <t>Lins</t>
  </si>
  <si>
    <t>Lorena</t>
  </si>
  <si>
    <t>Lourdes</t>
  </si>
  <si>
    <t>Louveira</t>
  </si>
  <si>
    <t>Lucélia</t>
  </si>
  <si>
    <t>Lucianópolis</t>
  </si>
  <si>
    <t>Luís Antônio</t>
  </si>
  <si>
    <t>Luiziânia</t>
  </si>
  <si>
    <t>Lupércio</t>
  </si>
  <si>
    <t>Lutécia</t>
  </si>
  <si>
    <t>Macatuba</t>
  </si>
  <si>
    <t>Macaubal</t>
  </si>
  <si>
    <t>Macedônia</t>
  </si>
  <si>
    <t>Magda</t>
  </si>
  <si>
    <t>Mairinque</t>
  </si>
  <si>
    <t>Mairiporã</t>
  </si>
  <si>
    <t>Manduri</t>
  </si>
  <si>
    <t>Marabá Paulista</t>
  </si>
  <si>
    <t>Maracaí</t>
  </si>
  <si>
    <t>Marapoama</t>
  </si>
  <si>
    <t>Mariápolis</t>
  </si>
  <si>
    <t>Marília</t>
  </si>
  <si>
    <t>Marinópolis</t>
  </si>
  <si>
    <t>Martinópolis</t>
  </si>
  <si>
    <t>Matão</t>
  </si>
  <si>
    <t>Mauá</t>
  </si>
  <si>
    <t>Mendonça</t>
  </si>
  <si>
    <t>Meridiano</t>
  </si>
  <si>
    <t>Mesópolis</t>
  </si>
  <si>
    <t>Miguelópolis</t>
  </si>
  <si>
    <t>Mineiros do Tietê</t>
  </si>
  <si>
    <t>Mira Estrela</t>
  </si>
  <si>
    <t>Miracatu</t>
  </si>
  <si>
    <t>Mirandópolis</t>
  </si>
  <si>
    <t>Mirante do Paranapanema</t>
  </si>
  <si>
    <t>Mirassol</t>
  </si>
  <si>
    <t>Mirassolândia</t>
  </si>
  <si>
    <t>Mococa</t>
  </si>
  <si>
    <t>Mogi das Cruzes</t>
  </si>
  <si>
    <t>Mogi Guaçu</t>
  </si>
  <si>
    <t>Mogi Mirim</t>
  </si>
  <si>
    <t>Mombuca</t>
  </si>
  <si>
    <t>Monções</t>
  </si>
  <si>
    <t>Mongaguá</t>
  </si>
  <si>
    <t>Monte Alegre do Sul</t>
  </si>
  <si>
    <t>Monte Alto</t>
  </si>
  <si>
    <t>Monte Aprazível</t>
  </si>
  <si>
    <t>Monte Azul Paulista</t>
  </si>
  <si>
    <t>Monte Castelo</t>
  </si>
  <si>
    <t>Monte Mor</t>
  </si>
  <si>
    <t>Monteiro Lobato</t>
  </si>
  <si>
    <t>Morro Agudo</t>
  </si>
  <si>
    <t>Morungaba</t>
  </si>
  <si>
    <t>Motuca</t>
  </si>
  <si>
    <t>Murutinga do Sul</t>
  </si>
  <si>
    <t>Nantes</t>
  </si>
  <si>
    <t>Narandiba</t>
  </si>
  <si>
    <t>Natividade da Serra</t>
  </si>
  <si>
    <t>Nazaré Paulista</t>
  </si>
  <si>
    <t>Neves Paulista</t>
  </si>
  <si>
    <t>Nhandeara</t>
  </si>
  <si>
    <t>Nipoã</t>
  </si>
  <si>
    <t>Nova Aliança</t>
  </si>
  <si>
    <t>Nova Campina</t>
  </si>
  <si>
    <t>Nova Canaã Paulista</t>
  </si>
  <si>
    <t>Nova Castilho</t>
  </si>
  <si>
    <t>Nova Europa</t>
  </si>
  <si>
    <t>Nova Granada</t>
  </si>
  <si>
    <t>Nova Guataporanga</t>
  </si>
  <si>
    <t>Nova Independência</t>
  </si>
  <si>
    <t>Nova Luzitânia</t>
  </si>
  <si>
    <t>Nova Odessa</t>
  </si>
  <si>
    <t>Novais</t>
  </si>
  <si>
    <t>Novo Horizonte</t>
  </si>
  <si>
    <t>Nuporanga</t>
  </si>
  <si>
    <t>Ocauçu</t>
  </si>
  <si>
    <t>Óleo</t>
  </si>
  <si>
    <t>Olímpia</t>
  </si>
  <si>
    <t>Onda Verde</t>
  </si>
  <si>
    <t>Oriente</t>
  </si>
  <si>
    <t>Orindiúva</t>
  </si>
  <si>
    <t>Orlândia</t>
  </si>
  <si>
    <t>Osasco</t>
  </si>
  <si>
    <t>Oscar Bressane</t>
  </si>
  <si>
    <t>Osvaldo Cruz</t>
  </si>
  <si>
    <t>Ourinhos</t>
  </si>
  <si>
    <t>Ouro Verde</t>
  </si>
  <si>
    <t>Ouroeste</t>
  </si>
  <si>
    <t>Pacaembu</t>
  </si>
  <si>
    <t>Palestina</t>
  </si>
  <si>
    <t>Palmares Paulista</t>
  </si>
  <si>
    <t>Palmeira d'Oeste</t>
  </si>
  <si>
    <t>Palmital</t>
  </si>
  <si>
    <t>Panorama</t>
  </si>
  <si>
    <t>Paraguaçu Paulista</t>
  </si>
  <si>
    <t>Paraibuna</t>
  </si>
  <si>
    <t>Paraíso</t>
  </si>
  <si>
    <t>Paranapanema</t>
  </si>
  <si>
    <t>Paranapuã</t>
  </si>
  <si>
    <t>Parapuã</t>
  </si>
  <si>
    <t>Pardinho</t>
  </si>
  <si>
    <t>Pariquera-Açu</t>
  </si>
  <si>
    <t>Parisi</t>
  </si>
  <si>
    <t>Patrocínio Paulista</t>
  </si>
  <si>
    <t>Paulicéia</t>
  </si>
  <si>
    <t>Paulínia</t>
  </si>
  <si>
    <t>Paulistânia</t>
  </si>
  <si>
    <t>Paulo de Faria</t>
  </si>
  <si>
    <t>Pederneiras</t>
  </si>
  <si>
    <t>Pedra Bela</t>
  </si>
  <si>
    <t>Pedranópolis</t>
  </si>
  <si>
    <t>Pedregulho</t>
  </si>
  <si>
    <t>Pedreira</t>
  </si>
  <si>
    <t>Pedrinhas Paulista</t>
  </si>
  <si>
    <t>Pedro de Toledo</t>
  </si>
  <si>
    <t>Penápolis</t>
  </si>
  <si>
    <t>Pereira Barreto</t>
  </si>
  <si>
    <t>Pereiras</t>
  </si>
  <si>
    <t>Peruíbe</t>
  </si>
  <si>
    <t>Piacatu</t>
  </si>
  <si>
    <t>Piedade</t>
  </si>
  <si>
    <t>Pilar do Sul</t>
  </si>
  <si>
    <t>Pindamonhangaba</t>
  </si>
  <si>
    <t>Pindorama</t>
  </si>
  <si>
    <t>Pinhalzinho</t>
  </si>
  <si>
    <t>Piquerobi</t>
  </si>
  <si>
    <t>Piquete</t>
  </si>
  <si>
    <t>Piracaia</t>
  </si>
  <si>
    <t>Piracicaba</t>
  </si>
  <si>
    <t>Piraju</t>
  </si>
  <si>
    <t>Pirajuí</t>
  </si>
  <si>
    <t>Pirangi</t>
  </si>
  <si>
    <t>Pirapora do Bom Jesus</t>
  </si>
  <si>
    <t>Pirapozinho</t>
  </si>
  <si>
    <t>Pirassununga</t>
  </si>
  <si>
    <t>Piratininga</t>
  </si>
  <si>
    <t>Pitangueiras</t>
  </si>
  <si>
    <t>Planalto</t>
  </si>
  <si>
    <t>Platina</t>
  </si>
  <si>
    <t>Poá</t>
  </si>
  <si>
    <t>Poloni</t>
  </si>
  <si>
    <t>Pompéia</t>
  </si>
  <si>
    <t>Pongaí</t>
  </si>
  <si>
    <t>Pontal</t>
  </si>
  <si>
    <t>Pontalinda</t>
  </si>
  <si>
    <t>Pontes Gestal</t>
  </si>
  <si>
    <t>Populina</t>
  </si>
  <si>
    <t>Porangaba</t>
  </si>
  <si>
    <t>Porto Feliz</t>
  </si>
  <si>
    <t>Porto Ferreira</t>
  </si>
  <si>
    <t>Potim</t>
  </si>
  <si>
    <t>Potirendaba</t>
  </si>
  <si>
    <t>Pracinha</t>
  </si>
  <si>
    <t>Pradópolis</t>
  </si>
  <si>
    <t>Praia Grande</t>
  </si>
  <si>
    <t>Pratânia</t>
  </si>
  <si>
    <t>Presidente Alves</t>
  </si>
  <si>
    <t>Presidente Bernardes</t>
  </si>
  <si>
    <t>Presidente Epitácio</t>
  </si>
  <si>
    <t>Presidente Prudente</t>
  </si>
  <si>
    <t>Presidente Venceslau</t>
  </si>
  <si>
    <t>Promissão</t>
  </si>
  <si>
    <t>Quadra</t>
  </si>
  <si>
    <t>Quatá</t>
  </si>
  <si>
    <t>Queiroz</t>
  </si>
  <si>
    <t>Queluz</t>
  </si>
  <si>
    <t>Quintana</t>
  </si>
  <si>
    <t>Rafard</t>
  </si>
  <si>
    <t>Rancharia</t>
  </si>
  <si>
    <t>Redenção da Serra</t>
  </si>
  <si>
    <t>Regente Feijó</t>
  </si>
  <si>
    <t>Reginópolis</t>
  </si>
  <si>
    <t>Registro</t>
  </si>
  <si>
    <t>Restinga</t>
  </si>
  <si>
    <t>Ribeira</t>
  </si>
  <si>
    <t>Ribeirão Bonito</t>
  </si>
  <si>
    <t>Ribeirão Branco</t>
  </si>
  <si>
    <t>Ribeirão Corrente</t>
  </si>
  <si>
    <t>Ribeirão do Sul</t>
  </si>
  <si>
    <t>Ribeirão dos Índios</t>
  </si>
  <si>
    <t>Ribeirão Grande</t>
  </si>
  <si>
    <t>Ribeirão Pires</t>
  </si>
  <si>
    <t>Ribeirão Preto</t>
  </si>
  <si>
    <t>Rifaina</t>
  </si>
  <si>
    <t>Rincão</t>
  </si>
  <si>
    <t>Rinópolis</t>
  </si>
  <si>
    <t>Rio Claro</t>
  </si>
  <si>
    <t>Rio das Pedras</t>
  </si>
  <si>
    <t>Rio Grande da Serra</t>
  </si>
  <si>
    <t>Riolândia</t>
  </si>
  <si>
    <t>Riversul</t>
  </si>
  <si>
    <t>Rosana</t>
  </si>
  <si>
    <t>Roseira</t>
  </si>
  <si>
    <t>Rubiácea</t>
  </si>
  <si>
    <t>Rubinéia</t>
  </si>
  <si>
    <t>Sabino</t>
  </si>
  <si>
    <t>Sagres</t>
  </si>
  <si>
    <t>Sales</t>
  </si>
  <si>
    <t>Sales Oliveira</t>
  </si>
  <si>
    <t>Salesópolis</t>
  </si>
  <si>
    <t>Salmourão</t>
  </si>
  <si>
    <t>Saltinho</t>
  </si>
  <si>
    <t>Salto</t>
  </si>
  <si>
    <t>Salto de Pirapora</t>
  </si>
  <si>
    <t>Salto Grande</t>
  </si>
  <si>
    <t>Sandovalina</t>
  </si>
  <si>
    <t>Santa Adélia</t>
  </si>
  <si>
    <t>Santa Albertina</t>
  </si>
  <si>
    <t>Santa Bárbara d'Oeste</t>
  </si>
  <si>
    <t>Santa Branca</t>
  </si>
  <si>
    <t>Santa Clara d'Oeste</t>
  </si>
  <si>
    <t>Santa Cruz da Conceição</t>
  </si>
  <si>
    <t>Santa Cruz da Esperança</t>
  </si>
  <si>
    <t>Santa Cruz das Palmeiras</t>
  </si>
  <si>
    <t>Santa Cruz do Rio Pardo</t>
  </si>
  <si>
    <t>Santa Ernestina</t>
  </si>
  <si>
    <t>Santa Fé do Sul</t>
  </si>
  <si>
    <t>Santa Gertrudes</t>
  </si>
  <si>
    <t>Santa Isabel</t>
  </si>
  <si>
    <t>Santa Lúcia</t>
  </si>
  <si>
    <t>Santa Maria da Serra</t>
  </si>
  <si>
    <t>Santa Mercedes</t>
  </si>
  <si>
    <t>Santa Rita do Passa Quatro</t>
  </si>
  <si>
    <t>Santa Rita d'Oeste</t>
  </si>
  <si>
    <t>Santa Rosa de Viterbo</t>
  </si>
  <si>
    <t>Santa Salete</t>
  </si>
  <si>
    <t>Santana da Ponte Pensa</t>
  </si>
  <si>
    <t>Santana de Parnaíba</t>
  </si>
  <si>
    <t>Santo Anastácio</t>
  </si>
  <si>
    <t>Santo André</t>
  </si>
  <si>
    <t>Santo Antônio da Alegria</t>
  </si>
  <si>
    <t>Santo Antônio de Posse</t>
  </si>
  <si>
    <t>Santo Antônio do Aracanguá</t>
  </si>
  <si>
    <t>Santo Antônio do Jardim</t>
  </si>
  <si>
    <t>Santo Antônio do Pinhal</t>
  </si>
  <si>
    <t>Santo Expedito</t>
  </si>
  <si>
    <t>Santópolis do Aguapeí</t>
  </si>
  <si>
    <t>Santos</t>
  </si>
  <si>
    <t>São Bento do Sapucaí</t>
  </si>
  <si>
    <t>São Bernardo do Campo</t>
  </si>
  <si>
    <t>São Caetano do Sul</t>
  </si>
  <si>
    <t>São Carlos</t>
  </si>
  <si>
    <t>São Francisco</t>
  </si>
  <si>
    <t>São João da Boa Vista</t>
  </si>
  <si>
    <t>São João das Duas Pontes</t>
  </si>
  <si>
    <t>São João de Iracema</t>
  </si>
  <si>
    <t>São João do Pau d'Alho</t>
  </si>
  <si>
    <t>São Joaquim da Barra</t>
  </si>
  <si>
    <t>São José da Bela Vista</t>
  </si>
  <si>
    <t>São José do Barreiro</t>
  </si>
  <si>
    <t>São José do Rio Pardo</t>
  </si>
  <si>
    <t>São José do Rio Preto</t>
  </si>
  <si>
    <t>São José dos Campos</t>
  </si>
  <si>
    <t>São Lourenço da Serra</t>
  </si>
  <si>
    <t>São Luís do Paraitinga</t>
  </si>
  <si>
    <t>São Manuel</t>
  </si>
  <si>
    <t>São Miguel Arcanjo</t>
  </si>
  <si>
    <t>São Paulo</t>
  </si>
  <si>
    <t>São Pedro</t>
  </si>
  <si>
    <t>São Pedro do Turvo</t>
  </si>
  <si>
    <t>São Roque</t>
  </si>
  <si>
    <t>São Sebastião</t>
  </si>
  <si>
    <t>São Sebastião da Grama</t>
  </si>
  <si>
    <t>São Simão</t>
  </si>
  <si>
    <t>São Vicente</t>
  </si>
  <si>
    <t>Sarapuí</t>
  </si>
  <si>
    <t>Sarutaiá</t>
  </si>
  <si>
    <t>Sebastianópolis do Sul</t>
  </si>
  <si>
    <t>Serra Azul</t>
  </si>
  <si>
    <t>Serra Negra</t>
  </si>
  <si>
    <t>Serrana</t>
  </si>
  <si>
    <t>Sertãozinho</t>
  </si>
  <si>
    <t>Sete Barras</t>
  </si>
  <si>
    <t>Severínia</t>
  </si>
  <si>
    <t>Silveiras</t>
  </si>
  <si>
    <t>Socorro</t>
  </si>
  <si>
    <t>Sorocaba</t>
  </si>
  <si>
    <t>Sud Mennucci</t>
  </si>
  <si>
    <t>Sumaré</t>
  </si>
  <si>
    <t>Suzanápolis</t>
  </si>
  <si>
    <t>Suzano</t>
  </si>
  <si>
    <t>Tabapuã</t>
  </si>
  <si>
    <t>Tabatinga</t>
  </si>
  <si>
    <t>Taboão da Serra</t>
  </si>
  <si>
    <t>Taciba</t>
  </si>
  <si>
    <t>Taguaí</t>
  </si>
  <si>
    <t>Taiaçu</t>
  </si>
  <si>
    <t>Taiúva</t>
  </si>
  <si>
    <t>Tambaú</t>
  </si>
  <si>
    <t>Tanabi</t>
  </si>
  <si>
    <t>Tapiraí</t>
  </si>
  <si>
    <t>Tapiratiba</t>
  </si>
  <si>
    <t>Taquaral</t>
  </si>
  <si>
    <t>Taquaritinga</t>
  </si>
  <si>
    <t>Taquarituba</t>
  </si>
  <si>
    <t>Taquarivaí</t>
  </si>
  <si>
    <t>Tarabai</t>
  </si>
  <si>
    <t>Tarumã</t>
  </si>
  <si>
    <t>Tatuí</t>
  </si>
  <si>
    <t>Taubaté</t>
  </si>
  <si>
    <t>Tejupá</t>
  </si>
  <si>
    <t>Teodoro Sampaio</t>
  </si>
  <si>
    <t>Terra Roxa</t>
  </si>
  <si>
    <t>Tietê</t>
  </si>
  <si>
    <t>Timburi</t>
  </si>
  <si>
    <t>Torre de Pedra</t>
  </si>
  <si>
    <t>Torrinha</t>
  </si>
  <si>
    <t>Trabiju</t>
  </si>
  <si>
    <t>Tremembé</t>
  </si>
  <si>
    <t>Três Fronteiras</t>
  </si>
  <si>
    <t>Tuiuti</t>
  </si>
  <si>
    <t>Tupã</t>
  </si>
  <si>
    <t>Tupi Paulista</t>
  </si>
  <si>
    <t>Turiúba</t>
  </si>
  <si>
    <t>Turmalina</t>
  </si>
  <si>
    <t>Ubarana</t>
  </si>
  <si>
    <t>Ubatuba</t>
  </si>
  <si>
    <t>Ubirajara</t>
  </si>
  <si>
    <t>Uchoa</t>
  </si>
  <si>
    <t>União Paulista</t>
  </si>
  <si>
    <t>Urânia</t>
  </si>
  <si>
    <t>Uru</t>
  </si>
  <si>
    <t>Urupês</t>
  </si>
  <si>
    <t>Valentim Gentil</t>
  </si>
  <si>
    <t>Valinhos</t>
  </si>
  <si>
    <t>Valparaíso</t>
  </si>
  <si>
    <t>Vargem</t>
  </si>
  <si>
    <t>Vargem Grande do Sul</t>
  </si>
  <si>
    <t>Vargem Grande Paulista</t>
  </si>
  <si>
    <t>Várzea Paulista</t>
  </si>
  <si>
    <t>Vera Cruz</t>
  </si>
  <si>
    <t>Vinhedo</t>
  </si>
  <si>
    <t>Viradouro</t>
  </si>
  <si>
    <t>Vista Alegre do Alto</t>
  </si>
  <si>
    <t>Vitória Brasil</t>
  </si>
  <si>
    <t>Votorantim</t>
  </si>
  <si>
    <t>Votuporanga</t>
  </si>
  <si>
    <t>Zacarias</t>
  </si>
  <si>
    <t>São Luiz do Paraitinga</t>
  </si>
  <si>
    <t>P.03-A</t>
  </si>
  <si>
    <t>P.03-B</t>
  </si>
  <si>
    <t>FM.02-B - População Urbana: nº de hab.</t>
  </si>
  <si>
    <t>FM.02-C - População Rural: nº de hab.</t>
  </si>
  <si>
    <t>Pop. Urbana</t>
  </si>
  <si>
    <t>Pop. Rural</t>
  </si>
  <si>
    <t xml:space="preserve">FM.01-A - Taxa geométrica de crescimento anual (TGCA): % a.a. </t>
  </si>
  <si>
    <r>
      <t>FM.03-A - Densidade demográfica: hab/km</t>
    </r>
    <r>
      <rPr>
        <b/>
        <vertAlign val="superscript"/>
        <sz val="11"/>
        <color theme="1"/>
        <rFont val="Calibri"/>
        <family val="2"/>
        <scheme val="minor"/>
      </rPr>
      <t>2</t>
    </r>
  </si>
  <si>
    <t>FM.03-B Taxa de urbanização (%)</t>
  </si>
  <si>
    <t>&lt; 0</t>
  </si>
  <si>
    <t>≥ 0 e &lt; 0,6</t>
  </si>
  <si>
    <t>≥ 0,6 e &lt; 1,2</t>
  </si>
  <si>
    <t>≥ 1,2 e &lt; 1,8</t>
  </si>
  <si>
    <t>≥ 1,8 e &lt; 2,4</t>
  </si>
  <si>
    <t>≥ 2,4 e &lt; 3</t>
  </si>
  <si>
    <t>≥ 3</t>
  </si>
  <si>
    <t>≤ 10</t>
  </si>
  <si>
    <t>&gt; 10 e ≤ 30</t>
  </si>
  <si>
    <t>&gt; 30 e ≤ 50</t>
  </si>
  <si>
    <t>&gt; 50 e ≤ 70</t>
  </si>
  <si>
    <t>&gt; 70 e ≤ 100</t>
  </si>
  <si>
    <t>&gt; 100 e ≤ 1.000</t>
  </si>
  <si>
    <t>&gt; 1.000</t>
  </si>
  <si>
    <t>≤ 70%</t>
  </si>
  <si>
    <t>&gt; 70% e ≤ 80%</t>
  </si>
  <si>
    <t>&gt; 80% e ≤ 90%</t>
  </si>
  <si>
    <t>&gt; 90%</t>
  </si>
  <si>
    <t>FM.01-A - Taxa geométrica de crescimento anual (TGCA): % a.a. (UGRHI)</t>
  </si>
  <si>
    <t>FM.03-B Taxa de urbanização (%) (UGRHI)</t>
  </si>
  <si>
    <t>P.01-B -  Vazão outorgada de água superficial: m3/s</t>
  </si>
  <si>
    <r>
      <t>P.02-A - Vazão outorgada para abastecimento público: m</t>
    </r>
    <r>
      <rPr>
        <vertAlign val="superscript"/>
        <sz val="11"/>
        <rFont val="Calibri"/>
        <family val="2"/>
        <scheme val="minor"/>
      </rPr>
      <t>3</t>
    </r>
    <r>
      <rPr>
        <sz val="11"/>
        <rFont val="Calibri"/>
        <family val="2"/>
        <scheme val="minor"/>
      </rPr>
      <t>/s</t>
    </r>
  </si>
  <si>
    <t>P.01-C -  Vazão outorgada de água subterrânea: m3/s</t>
  </si>
  <si>
    <r>
      <t>P.02-B -  (...) uso industrial: m</t>
    </r>
    <r>
      <rPr>
        <vertAlign val="superscript"/>
        <sz val="11"/>
        <rFont val="Calibri"/>
        <family val="2"/>
        <scheme val="minor"/>
      </rPr>
      <t>3</t>
    </r>
    <r>
      <rPr>
        <sz val="11"/>
        <rFont val="Calibri"/>
        <family val="2"/>
        <scheme val="minor"/>
      </rPr>
      <t>/s</t>
    </r>
  </si>
  <si>
    <r>
      <t>P.02-C - (...)  uso rural: m</t>
    </r>
    <r>
      <rPr>
        <vertAlign val="superscript"/>
        <sz val="11"/>
        <rFont val="Calibri"/>
        <family val="2"/>
        <scheme val="minor"/>
      </rPr>
      <t>3</t>
    </r>
    <r>
      <rPr>
        <sz val="11"/>
        <rFont val="Calibri"/>
        <family val="2"/>
        <scheme val="minor"/>
      </rPr>
      <t>/s</t>
    </r>
  </si>
  <si>
    <r>
      <t>P.02-D -  (...)  soluções alternativas e outros usos: m</t>
    </r>
    <r>
      <rPr>
        <vertAlign val="superscript"/>
        <sz val="11"/>
        <rFont val="Calibri"/>
        <family val="2"/>
        <scheme val="minor"/>
      </rPr>
      <t>3</t>
    </r>
    <r>
      <rPr>
        <sz val="11"/>
        <rFont val="Calibri"/>
        <family val="2"/>
        <scheme val="minor"/>
      </rPr>
      <t>/s</t>
    </r>
  </si>
  <si>
    <t>Superficial</t>
  </si>
  <si>
    <t>Subterrânea</t>
  </si>
  <si>
    <t>Ab. Público</t>
  </si>
  <si>
    <t>Uso Industrial</t>
  </si>
  <si>
    <t>Uso Rural</t>
  </si>
  <si>
    <t>Sol. Altern. E outros usos</t>
  </si>
  <si>
    <t>P.01-D -Vazão outorgada de água em rios de domínio da União: m3/s</t>
  </si>
  <si>
    <t>P.03-A - Captação superficial em relação à área total da bacia: nº de outorgas/ 1000 km2</t>
  </si>
  <si>
    <t>P.03-B - Captação subterrânea em relação à área total da bacia: nº de outorgas/ 1000 km2</t>
  </si>
  <si>
    <t>Vazão outorgada</t>
  </si>
  <si>
    <t>Captações superficiais</t>
  </si>
  <si>
    <t>Captações subterrâneas</t>
  </si>
  <si>
    <t>P.03-C - Proporção de captações superficiais em relação ao total: %</t>
  </si>
  <si>
    <t>E.04-A - Disponibilidade per capita - Qmédio em relação à população total: m3/hab.ano</t>
  </si>
  <si>
    <t>P.03-D - Proporção de captações subterrâneas em relação ao total: %</t>
  </si>
  <si>
    <t>Disponibilidade per capita</t>
  </si>
  <si>
    <t>E.07-A - Vazão outorgada total em relação à Q95%: %</t>
  </si>
  <si>
    <t>E.07-B - Vazão outorgada total em relação à vazão média: %</t>
  </si>
  <si>
    <t>E.07-C - Vazão outorgada superficial em relação à vazão mínima superficial (Q7,10): %</t>
  </si>
  <si>
    <t>E.07-D - Vazão outorgada subterrânea em relação às reservas explotáveis: %</t>
  </si>
  <si>
    <t>Vazão outorg. total</t>
  </si>
  <si>
    <t>Q95%</t>
  </si>
  <si>
    <t>Vazão outorg. total / Q95%</t>
  </si>
  <si>
    <t>Qmédia</t>
  </si>
  <si>
    <t>Vazão outorgada total / Qmédia</t>
  </si>
  <si>
    <t>Vazão outorg. superficial</t>
  </si>
  <si>
    <t>Q7,10</t>
  </si>
  <si>
    <t>Vazão outorg. superficial / Q7,10</t>
  </si>
  <si>
    <t>Vazão outorg. subterrânea</t>
  </si>
  <si>
    <t>Reserva explotável</t>
  </si>
  <si>
    <t>Vazão outorg. subter. / reserva explot.</t>
  </si>
  <si>
    <t>R.05-D - Quantidade outorgas concedidas para outras interferências em cursos d’água: nº</t>
  </si>
  <si>
    <t>P.08-D - Quantidade de barramentos: nº</t>
  </si>
  <si>
    <t>Nº de outorgas</t>
  </si>
  <si>
    <t>Nº de barramentos</t>
  </si>
  <si>
    <t>E.06-A - Índice de atendimento de água: %</t>
  </si>
  <si>
    <t>E.06-H - Índice de atendimento urbano de água: %</t>
  </si>
  <si>
    <t>E.06-D - Índice de perdas do sistema de distribuição de água: %</t>
  </si>
  <si>
    <t>Sem dados</t>
  </si>
  <si>
    <t>Ruim</t>
  </si>
  <si>
    <t>Regular</t>
  </si>
  <si>
    <t>Bom</t>
  </si>
  <si>
    <t>P.02-E - Demanda estimada para abastecimento urbano: m3/s</t>
  </si>
  <si>
    <t>R.05-G - Vazão outorgada para uso urbano /  Volume estimado para abastecimento urbano: %</t>
  </si>
  <si>
    <t>Demanda estimada</t>
  </si>
  <si>
    <t>Demanda outorgada</t>
  </si>
  <si>
    <t>Outorgada/Estimada</t>
  </si>
  <si>
    <t>P.04-A - Resíduo sólido urbano gerado: t/dia</t>
  </si>
  <si>
    <t>RSU</t>
  </si>
  <si>
    <t>E.06-B - Taxa de cobertura do serviço de coleta de resíduos em relação à população total: %</t>
  </si>
  <si>
    <t>R.01-B - Resíduo sólido urbano disposto em aterro: t/dia de resíduo/IQR</t>
  </si>
  <si>
    <t>R.01-C - IQR da instalação de destinação final de resíduo sólido urbano</t>
  </si>
  <si>
    <t>Adequado</t>
  </si>
  <si>
    <t>Inadequado</t>
  </si>
  <si>
    <t>Total</t>
  </si>
  <si>
    <t>%</t>
  </si>
  <si>
    <t>E06-G</t>
  </si>
  <si>
    <t>E08-A</t>
  </si>
  <si>
    <t>E08-B</t>
  </si>
  <si>
    <t>I02-C</t>
  </si>
  <si>
    <t>Taxa de cobertura de drenagem urbana subterrânea: %</t>
  </si>
  <si>
    <t>Ocorrência de enxurrada, alagamento e inundação em área urbana: nº de ocorrências/ano</t>
  </si>
  <si>
    <t>Parcela de domicílios em situação de risco de inundação: %</t>
  </si>
  <si>
    <t>População urbana afetada por eventos hidrológicos impactantes: n° de hab/ano</t>
  </si>
  <si>
    <t>&lt;50%</t>
  </si>
  <si>
    <t>&gt;=50% e 
&lt;90%</t>
  </si>
  <si>
    <t>&gt;=90%</t>
  </si>
  <si>
    <t>nº de mun. afetados</t>
  </si>
  <si>
    <t>nº de ocorrências</t>
  </si>
  <si>
    <t>nº de mun. sem dados</t>
  </si>
  <si>
    <t>Munic.sem ocorrência</t>
  </si>
  <si>
    <t>&gt;10%</t>
  </si>
  <si>
    <t>&gt; 5% e &lt;=10</t>
  </si>
  <si>
    <t>&lt;=5%</t>
  </si>
  <si>
    <t>pop. afetada (mil hab.ano)</t>
  </si>
  <si>
    <t>Munic. sem pop. afetada</t>
  </si>
  <si>
    <t>I.01-B - Incidência de esquistossomose autóctone: n° de casos notificados/100.000 hab.ano</t>
  </si>
  <si>
    <t>I.02-A - Registro de reclamação de mortandade de peixes: n° de registros/ano</t>
  </si>
  <si>
    <t>Nº de casos/100.000 hab</t>
  </si>
  <si>
    <t>Nº de registros</t>
  </si>
  <si>
    <t>P.06-A - Áreas contaminadas em que o contaminante atingiu o solo ou a água: nº de áreas/ano</t>
  </si>
  <si>
    <t>P.06-B - Ocorrência de descarga/derrame de produtos químicos no solo ou na água: n° de ocorrências/ano</t>
  </si>
  <si>
    <t>R.03-A - Áreas remediadas: nº de áreas/ano</t>
  </si>
  <si>
    <t>R.03-B - Atendimentos a descarga/derrame de produtos químicos no solo ou na água: n° de atendimentos/ano</t>
  </si>
  <si>
    <t>Áreas contaminadas</t>
  </si>
  <si>
    <t>Áreas remediadas</t>
  </si>
  <si>
    <t>Nº de ocorrências/atendimentos</t>
  </si>
  <si>
    <t>R.04-F - IAEM - Índice de Abrangência Espacial do Monitoramento: classificação entre 0 e 1</t>
  </si>
  <si>
    <t>P.05-C - Carga orgânica poluidora doméstica gerada: kg DBO/dia</t>
  </si>
  <si>
    <t>E.06-C - Índice de atendimento com rede de esgotos: %</t>
  </si>
  <si>
    <t>R.02-E - ICTEM (Indicador de Coleta e Tratabilidade de Esgoto da População Urbana de Município)</t>
  </si>
  <si>
    <t>P.05-D - Carga orgânica poluidora doméstica remanescente: kg DBO/dia</t>
  </si>
  <si>
    <t>Carga gerada</t>
  </si>
  <si>
    <t>Carga remanescente</t>
  </si>
  <si>
    <t>Carga reduzida</t>
  </si>
  <si>
    <t>7,6 - 10</t>
  </si>
  <si>
    <t>5,1 - 7,5</t>
  </si>
  <si>
    <t>2,6 - 5</t>
  </si>
  <si>
    <t>0 - 2,5</t>
  </si>
  <si>
    <t>R.02-B - Proporção de efluente doméstico coletado em relação ao efluente doméstico total gerado: %</t>
  </si>
  <si>
    <t>R.02-C - Proporção de efluente doméstico tratado em relação ao efluente doméstico total gerado: %</t>
  </si>
  <si>
    <t>R.02-D - Proporção de redução da carga orgânica poluidora doméstica: %</t>
  </si>
  <si>
    <t>Coletado</t>
  </si>
  <si>
    <t>Tratado</t>
  </si>
  <si>
    <t>Reduzido</t>
  </si>
  <si>
    <t>QUADRO SÍNTESE UGRHI</t>
  </si>
  <si>
    <t>Disponibilidade das águas</t>
  </si>
  <si>
    <t>Parâmetros</t>
  </si>
  <si>
    <r>
      <t xml:space="preserve">Disponibilidade </t>
    </r>
    <r>
      <rPr>
        <i/>
        <sz val="12"/>
        <rFont val="Arial"/>
        <family val="2"/>
      </rPr>
      <t>per capita</t>
    </r>
    <r>
      <rPr>
        <sz val="12"/>
        <rFont val="Arial"/>
        <family val="2"/>
      </rPr>
      <t xml:space="preserve"> - Vazão média em relação à população total (m</t>
    </r>
    <r>
      <rPr>
        <vertAlign val="superscript"/>
        <sz val="12"/>
        <rFont val="Arial"/>
        <family val="2"/>
      </rPr>
      <t>3</t>
    </r>
    <r>
      <rPr>
        <sz val="12"/>
        <rFont val="Arial"/>
        <family val="2"/>
      </rPr>
      <t>/hab.ano)</t>
    </r>
  </si>
  <si>
    <t>Demanda de água</t>
  </si>
  <si>
    <t xml:space="preserve">Situação </t>
  </si>
  <si>
    <r>
      <t>Vazão outorgada de água - Tipo e Finalidade
(m</t>
    </r>
    <r>
      <rPr>
        <vertAlign val="superscript"/>
        <sz val="12"/>
        <rFont val="Arial"/>
        <family val="2"/>
      </rPr>
      <t>3</t>
    </r>
    <r>
      <rPr>
        <sz val="12"/>
        <rFont val="Arial"/>
        <family val="2"/>
      </rPr>
      <t>/s)</t>
    </r>
  </si>
  <si>
    <r>
      <t>Vazão outorgada de água em rios de domínio da União (m</t>
    </r>
    <r>
      <rPr>
        <vertAlign val="superscript"/>
        <sz val="12"/>
        <color rgb="FF000000"/>
        <rFont val="Arial"/>
        <family val="2"/>
      </rPr>
      <t>3</t>
    </r>
    <r>
      <rPr>
        <sz val="12"/>
        <color rgb="FF000000"/>
        <rFont val="Arial"/>
        <family val="2"/>
      </rPr>
      <t xml:space="preserve">/s) </t>
    </r>
  </si>
  <si>
    <t>Balanço</t>
  </si>
  <si>
    <t>Vazão outorgada total em relação à vazão média (%)</t>
  </si>
  <si>
    <r>
      <t>Vazão outorgada total em relação à Q</t>
    </r>
    <r>
      <rPr>
        <vertAlign val="subscript"/>
        <sz val="12"/>
        <rFont val="Arial"/>
        <family val="2"/>
      </rPr>
      <t>95%</t>
    </r>
    <r>
      <rPr>
        <sz val="12"/>
        <rFont val="Arial"/>
        <family val="2"/>
      </rPr>
      <t xml:space="preserve"> (%)</t>
    </r>
  </si>
  <si>
    <r>
      <t>Vazão outorgada superficial em relação à vazão mínima superficial (Q</t>
    </r>
    <r>
      <rPr>
        <vertAlign val="subscript"/>
        <sz val="12"/>
        <rFont val="Arial"/>
        <family val="2"/>
      </rPr>
      <t>7,10</t>
    </r>
    <r>
      <rPr>
        <sz val="12"/>
        <rFont val="Arial"/>
        <family val="2"/>
      </rPr>
      <t>) (%)</t>
    </r>
  </si>
  <si>
    <t>Vazão outorgada subterrânea em relação às reservas explotáveis  (%)</t>
  </si>
  <si>
    <t>Síntese da Situação e Orientações para gestão: Disponibilidadade das águas, Demanda de água e Balanço</t>
  </si>
  <si>
    <t>Conforme item 5.3 do "Roteiro para Elaboração do Relatório de Situação dos Recursos Hídricos da Bacia Hidrográfica"</t>
  </si>
  <si>
    <r>
      <t xml:space="preserve">Nota: Em 2017 a metodologia destes dados foi adequada com a realizada pelo DAEE, havendo, entre outras mudanças, a padronização das finalidades de uso: abastecimento público, rural, industriais e soluções alternativas e outros usos, e a utilização dos usos insignificantes. Só foram padronizados nesta metodologia </t>
    </r>
    <r>
      <rPr>
        <u/>
        <sz val="12"/>
        <rFont val="Arial"/>
        <family val="2"/>
      </rPr>
      <t>os dados a partir de 2013</t>
    </r>
    <r>
      <rPr>
        <sz val="12"/>
        <rFont val="Arial"/>
        <family val="2"/>
      </rPr>
      <t>. Dados anteriores a este ano devem apresentar diferenças.</t>
    </r>
  </si>
  <si>
    <r>
      <t>Disponibilidade per capita - Vazão média em relação à população total (m</t>
    </r>
    <r>
      <rPr>
        <vertAlign val="superscript"/>
        <sz val="10"/>
        <rFont val="Arial"/>
        <family val="2"/>
      </rPr>
      <t>3</t>
    </r>
    <r>
      <rPr>
        <sz val="10"/>
        <rFont val="Arial"/>
        <family val="2"/>
      </rPr>
      <t>/hab.ano)</t>
    </r>
  </si>
  <si>
    <t>Classificação</t>
  </si>
  <si>
    <t xml:space="preserve"> &gt; 2500 m³/hab.ano</t>
  </si>
  <si>
    <t xml:space="preserve"> entre 1500 e 2500 m³/hab.ano</t>
  </si>
  <si>
    <t xml:space="preserve"> &lt; 1500 m³/hab.ano</t>
  </si>
  <si>
    <r>
      <t xml:space="preserve"> - Vazão outorgada total em relação à Q</t>
    </r>
    <r>
      <rPr>
        <vertAlign val="subscript"/>
        <sz val="10"/>
        <rFont val="Arial"/>
        <family val="2"/>
      </rPr>
      <t>95%</t>
    </r>
    <r>
      <rPr>
        <sz val="10"/>
        <rFont val="Arial"/>
        <family val="2"/>
      </rPr>
      <t xml:space="preserve"> (%)
 - Vazão outorgada superficial em relação à vazão mínima superficial (Q</t>
    </r>
    <r>
      <rPr>
        <vertAlign val="subscript"/>
        <sz val="10"/>
        <rFont val="Arial"/>
        <family val="2"/>
      </rPr>
      <t>7,10</t>
    </r>
    <r>
      <rPr>
        <sz val="10"/>
        <rFont val="Arial"/>
        <family val="2"/>
      </rPr>
      <t>) (%)
- Demanda subterrânea em relação às reservas explotáveis (%)</t>
    </r>
  </si>
  <si>
    <t>≤ 5%</t>
  </si>
  <si>
    <r>
      <t xml:space="preserve"> &gt; 5 % e </t>
    </r>
    <r>
      <rPr>
        <sz val="10"/>
        <rFont val="Calibri"/>
        <family val="2"/>
      </rPr>
      <t>≤</t>
    </r>
    <r>
      <rPr>
        <sz val="10"/>
        <rFont val="Arial"/>
        <family val="2"/>
      </rPr>
      <t xml:space="preserve"> 30%</t>
    </r>
  </si>
  <si>
    <r>
      <t xml:space="preserve"> &gt; 30 % e </t>
    </r>
    <r>
      <rPr>
        <sz val="10"/>
        <rFont val="Calibri"/>
        <family val="2"/>
      </rPr>
      <t>≤</t>
    </r>
    <r>
      <rPr>
        <sz val="10"/>
        <rFont val="Arial"/>
        <family val="2"/>
      </rPr>
      <t xml:space="preserve"> 50%</t>
    </r>
  </si>
  <si>
    <r>
      <t xml:space="preserve"> &gt; 50 % e </t>
    </r>
    <r>
      <rPr>
        <sz val="10"/>
        <rFont val="Calibri"/>
        <family val="2"/>
      </rPr>
      <t>≤</t>
    </r>
    <r>
      <rPr>
        <sz val="10"/>
        <rFont val="Arial"/>
        <family val="2"/>
      </rPr>
      <t xml:space="preserve"> 100%</t>
    </r>
  </si>
  <si>
    <t>&gt; 100%</t>
  </si>
  <si>
    <t>≤ 2,5%</t>
  </si>
  <si>
    <r>
      <t xml:space="preserve"> &gt; 2,5 % e </t>
    </r>
    <r>
      <rPr>
        <sz val="10"/>
        <rFont val="Calibri"/>
        <family val="2"/>
      </rPr>
      <t>≤</t>
    </r>
    <r>
      <rPr>
        <sz val="10"/>
        <rFont val="Arial"/>
        <family val="2"/>
      </rPr>
      <t xml:space="preserve"> 15%</t>
    </r>
  </si>
  <si>
    <r>
      <t xml:space="preserve"> &gt; 15 % e </t>
    </r>
    <r>
      <rPr>
        <sz val="10"/>
        <rFont val="Calibri"/>
        <family val="2"/>
      </rPr>
      <t>≤</t>
    </r>
    <r>
      <rPr>
        <sz val="10"/>
        <rFont val="Arial"/>
        <family val="2"/>
      </rPr>
      <t xml:space="preserve"> 25%</t>
    </r>
  </si>
  <si>
    <r>
      <t xml:space="preserve"> &gt; 25% e </t>
    </r>
    <r>
      <rPr>
        <sz val="10"/>
        <rFont val="Calibri"/>
        <family val="2"/>
      </rPr>
      <t>≤</t>
    </r>
    <r>
      <rPr>
        <sz val="10"/>
        <rFont val="Arial"/>
        <family val="2"/>
      </rPr>
      <t xml:space="preserve"> 50%</t>
    </r>
  </si>
  <si>
    <t>&gt; 50%</t>
  </si>
  <si>
    <t>Saneamento básico - Abastecimento de água</t>
  </si>
  <si>
    <t>Síntese da Situação e Orientações para gestão</t>
  </si>
  <si>
    <t>Índice de atendimento urbano de água (%)</t>
  </si>
  <si>
    <t>Índice de perdas do sistema de distribuição de água (%)</t>
  </si>
  <si>
    <t>Saneamento básico - Esgotamento sanitário</t>
  </si>
  <si>
    <t>Esgoto coletado * (%)</t>
  </si>
  <si>
    <t>Esgoto tratado * (%)</t>
  </si>
  <si>
    <t>Esgoto reduzido * (%)</t>
  </si>
  <si>
    <r>
      <t>Esgoto remanescente * 
(kg DBO</t>
    </r>
    <r>
      <rPr>
        <vertAlign val="subscript"/>
        <sz val="12"/>
        <color rgb="FF000000"/>
        <rFont val="Arial"/>
        <family val="2"/>
      </rPr>
      <t>5,20</t>
    </r>
    <r>
      <rPr>
        <sz val="12"/>
        <color rgb="FF000000"/>
        <rFont val="Arial"/>
        <family val="2"/>
      </rPr>
      <t>/dia)</t>
    </r>
  </si>
  <si>
    <t xml:space="preserve"> ICTEM - 
Indicador de Coleta e Tratabilidade de Esgoto da População Urbana de Município</t>
  </si>
  <si>
    <t>INSERIR MAPA</t>
  </si>
  <si>
    <t xml:space="preserve">Saneamento básico - Manejo de resíduos sólidos </t>
  </si>
  <si>
    <t>Resíduo sólido urbano disposto em aterro enquadrado como Adequado
(%)</t>
  </si>
  <si>
    <t>IQR - 
Índice de Qualidade de Aterro de Resíduos</t>
  </si>
  <si>
    <t>Saneamento básico - Drenagem de águas pluviais</t>
  </si>
  <si>
    <t xml:space="preserve"> Taxa de cobertura de drenagem urbana subterrânea (%)</t>
  </si>
  <si>
    <t>Conforme item 5.3 do "Roteiro para Elaboração do Relatório de Situação dos Recursos Hídricos da Bacia Hidrográfica".
Importante: consultar o Banco de Indicadores para obter informações sobre quais os municípios abrangidos no Diagnóstico de Drenagem do SNIS.</t>
  </si>
  <si>
    <t>Parcela de domicílios em situação de risco de inundação (%)</t>
  </si>
  <si>
    <t>* Com a finalidade de facilitar a apresentação no Quadro Síntese, o nome de alguns parâmetros foram  adaptados. Referem-se àqueles do Banco de Indicadores:</t>
  </si>
  <si>
    <r>
      <rPr>
        <b/>
        <sz val="10"/>
        <color rgb="FF000000"/>
        <rFont val="Arial"/>
        <family val="2"/>
      </rPr>
      <t xml:space="preserve">A) Esgoto coletado </t>
    </r>
    <r>
      <rPr>
        <sz val="10"/>
        <color rgb="FF000000"/>
        <rFont val="Arial"/>
        <family val="2"/>
      </rPr>
      <t>:</t>
    </r>
    <r>
      <rPr>
        <i/>
        <sz val="10"/>
        <color rgb="FF000000"/>
        <rFont val="Arial"/>
        <family val="2"/>
      </rPr>
      <t xml:space="preserve"> R.02-B - Proporção de efluente doméstico coletado em relação ao efluente doméstico total gerado: % </t>
    </r>
  </si>
  <si>
    <r>
      <rPr>
        <b/>
        <sz val="10"/>
        <color rgb="FF000000"/>
        <rFont val="Arial"/>
        <family val="2"/>
      </rPr>
      <t>B) Esgoto tratado:</t>
    </r>
    <r>
      <rPr>
        <i/>
        <sz val="10"/>
        <color rgb="FF000000"/>
        <rFont val="Arial"/>
        <family val="2"/>
      </rPr>
      <t xml:space="preserve"> R.02-C - Proporção de efluente doméstico tratado em relação ao efluente doméstico total gerado: % </t>
    </r>
  </si>
  <si>
    <r>
      <rPr>
        <b/>
        <sz val="10"/>
        <color rgb="FF000000"/>
        <rFont val="Arial"/>
        <family val="2"/>
      </rPr>
      <t xml:space="preserve">C) Esgoto reduzido: </t>
    </r>
    <r>
      <rPr>
        <i/>
        <sz val="10"/>
        <color rgb="FF000000"/>
        <rFont val="Arial"/>
        <family val="2"/>
      </rPr>
      <t xml:space="preserve">R.02-D - Proporção de redução da carga orgânica poluidora doméstica: % </t>
    </r>
  </si>
  <si>
    <r>
      <rPr>
        <b/>
        <sz val="10"/>
        <color rgb="FF000000"/>
        <rFont val="Arial"/>
        <family val="2"/>
      </rPr>
      <t>D) Esgoto remanescente :</t>
    </r>
    <r>
      <rPr>
        <sz val="10"/>
        <color rgb="FF000000"/>
        <rFont val="Arial"/>
        <family val="2"/>
      </rPr>
      <t xml:space="preserve"> </t>
    </r>
    <r>
      <rPr>
        <i/>
        <sz val="10"/>
        <color rgb="FF000000"/>
        <rFont val="Arial"/>
        <family val="2"/>
      </rPr>
      <t>P.05-D - Carga orgânica poluidora doméstica remanescente: kg DBO</t>
    </r>
    <r>
      <rPr>
        <i/>
        <vertAlign val="subscript"/>
        <sz val="10"/>
        <color rgb="FF000000"/>
        <rFont val="Arial"/>
        <family val="2"/>
      </rPr>
      <t>5,20</t>
    </r>
    <r>
      <rPr>
        <i/>
        <sz val="10"/>
        <color rgb="FF000000"/>
        <rFont val="Arial"/>
        <family val="2"/>
      </rPr>
      <t xml:space="preserve">/dia </t>
    </r>
  </si>
  <si>
    <t>Faixas de referência:</t>
  </si>
  <si>
    <t>Índice de atendimento urbano de água</t>
  </si>
  <si>
    <t>&lt; 80%</t>
  </si>
  <si>
    <t>≥ 80% e &lt; 95%</t>
  </si>
  <si>
    <t>≥ 95%</t>
  </si>
  <si>
    <t>Esgoto coletado</t>
  </si>
  <si>
    <t>Esgoto tratado</t>
  </si>
  <si>
    <t>RSU disposto em aterro Adequado</t>
  </si>
  <si>
    <t>Cobertura de drenagem urbana subterrânea</t>
  </si>
  <si>
    <t>&lt; 50%</t>
  </si>
  <si>
    <t>≥ 50% e &lt; 90%</t>
  </si>
  <si>
    <t>≥ 90%</t>
  </si>
  <si>
    <t>Esgoto reduzido</t>
  </si>
  <si>
    <t>≥ 50% e &lt; 80%</t>
  </si>
  <si>
    <t>≥ 80%</t>
  </si>
  <si>
    <t>Domicílios em situação de risco de inundação</t>
  </si>
  <si>
    <t>&gt; 10%</t>
  </si>
  <si>
    <t>&gt; 5% e ≤ 10%</t>
  </si>
  <si>
    <t>Qualidade das águas superficiais</t>
  </si>
  <si>
    <t>IQA - Índice de Qualidade das Águas</t>
  </si>
  <si>
    <t>IAP - Índice de Qualidade das Águas Brutas para fins de Abastecimento Público</t>
  </si>
  <si>
    <t>Síntese da Situação e Orientações para gestão: Qualidade das águas superficiais</t>
  </si>
  <si>
    <t>Qualidade das águas subterrâneas</t>
  </si>
  <si>
    <t>IPAS - Indicador de Potabilidade das Águas Subterrâneas</t>
  </si>
  <si>
    <t xml:space="preserve">O cálculo do IPAS por UGRHI ou por sistema aquífero não foi realizado porque a comparação com a série histórica ficaria comprometida em razão da representatividade espacial e temporal dos dados de 2020 (CETESB,2021). </t>
  </si>
  <si>
    <t>Síntese da Situação e Orientações para gestão: Qualidade das águas subterrâneas</t>
  </si>
  <si>
    <t>AVALIAÇÃO DA GESTÃO</t>
  </si>
  <si>
    <t>Objetivo: Caracterizar a atuação do colegiado em 2020</t>
  </si>
  <si>
    <t>1) Atuação do Colegiado (2020)</t>
  </si>
  <si>
    <t>1.1) Comitê de Bacia Hidrográfica</t>
  </si>
  <si>
    <t>Nº de 
Reuniões</t>
  </si>
  <si>
    <t>Frequência média de participação 
  nas reuniões (%) *</t>
  </si>
  <si>
    <t>Nº de Deliberações
 aprovadas</t>
  </si>
  <si>
    <t>Principais realizações no período</t>
  </si>
  <si>
    <t>Relação das principais discussões que ocorreram no âmbito dos CBHs, destacando os encaminhamentos, tais como moções, deliberações aprovadas, etc.</t>
  </si>
  <si>
    <t>* número médio de membros presentes por reunião / número de integrantes do CBH</t>
  </si>
  <si>
    <t xml:space="preserve">1.2) Câmaras Técnicas </t>
  </si>
  <si>
    <t>Câmaras Técnicas</t>
  </si>
  <si>
    <t>Identificação das CTs instituídas</t>
  </si>
  <si>
    <t>Nº de 
Reuniões *</t>
  </si>
  <si>
    <t>Principais discussões 
e encaminhamentos</t>
  </si>
  <si>
    <t>* Pode ser descrita detalhadamente, por CT, ou totalizada, através da soma de todas as reuniões das diferentes CTs</t>
  </si>
  <si>
    <t>Local</t>
  </si>
  <si>
    <t>COD_IBGE</t>
  </si>
  <si>
    <t>UGRHI SEDE</t>
  </si>
  <si>
    <t>UGRHI GEO</t>
  </si>
  <si>
    <t>Rotulo_UGRHI_SEDE</t>
  </si>
  <si>
    <r>
      <t>Área - km</t>
    </r>
    <r>
      <rPr>
        <b/>
        <vertAlign val="superscript"/>
        <sz val="10"/>
        <rFont val="Calibri"/>
        <family val="2"/>
      </rPr>
      <t>2</t>
    </r>
    <r>
      <rPr>
        <b/>
        <sz val="10"/>
        <rFont val="Calibri"/>
        <family val="2"/>
      </rPr>
      <t xml:space="preserve"> (SEADE)</t>
    </r>
  </si>
  <si>
    <r>
      <t>Q</t>
    </r>
    <r>
      <rPr>
        <b/>
        <vertAlign val="subscript"/>
        <sz val="10"/>
        <rFont val="Calibri"/>
        <family val="2"/>
      </rPr>
      <t xml:space="preserve">7,10 </t>
    </r>
    <r>
      <rPr>
        <b/>
        <sz val="10"/>
        <rFont val="Calibri"/>
        <family val="2"/>
      </rPr>
      <t>m</t>
    </r>
    <r>
      <rPr>
        <b/>
        <vertAlign val="superscript"/>
        <sz val="10"/>
        <rFont val="Calibri"/>
        <family val="2"/>
      </rPr>
      <t>3</t>
    </r>
    <r>
      <rPr>
        <b/>
        <sz val="10"/>
        <rFont val="Calibri"/>
        <family val="2"/>
      </rPr>
      <t>/s</t>
    </r>
  </si>
  <si>
    <r>
      <t>Q</t>
    </r>
    <r>
      <rPr>
        <b/>
        <vertAlign val="subscript"/>
        <sz val="10"/>
        <rFont val="Calibri"/>
        <family val="2"/>
      </rPr>
      <t>95%</t>
    </r>
    <r>
      <rPr>
        <b/>
        <sz val="10"/>
        <rFont val="Calibri"/>
        <family val="2"/>
      </rPr>
      <t xml:space="preserve"> m</t>
    </r>
    <r>
      <rPr>
        <b/>
        <vertAlign val="superscript"/>
        <sz val="10"/>
        <rFont val="Calibri"/>
        <family val="2"/>
      </rPr>
      <t>3</t>
    </r>
    <r>
      <rPr>
        <b/>
        <sz val="10"/>
        <rFont val="Calibri"/>
        <family val="2"/>
      </rPr>
      <t>/s</t>
    </r>
  </si>
  <si>
    <r>
      <t>Q</t>
    </r>
    <r>
      <rPr>
        <b/>
        <vertAlign val="subscript"/>
        <sz val="10"/>
        <rFont val="Calibri"/>
        <family val="2"/>
      </rPr>
      <t xml:space="preserve">média </t>
    </r>
    <r>
      <rPr>
        <b/>
        <sz val="10"/>
        <rFont val="Calibri"/>
        <family val="2"/>
      </rPr>
      <t>m</t>
    </r>
    <r>
      <rPr>
        <b/>
        <vertAlign val="superscript"/>
        <sz val="10"/>
        <rFont val="Calibri"/>
        <family val="2"/>
      </rPr>
      <t>3</t>
    </r>
    <r>
      <rPr>
        <b/>
        <sz val="10"/>
        <rFont val="Calibri"/>
        <family val="2"/>
      </rPr>
      <t>/s</t>
    </r>
  </si>
  <si>
    <r>
      <t>Reserva Explotável m</t>
    </r>
    <r>
      <rPr>
        <b/>
        <vertAlign val="superscript"/>
        <sz val="10"/>
        <rFont val="Calibri"/>
        <family val="2"/>
      </rPr>
      <t>3</t>
    </r>
    <r>
      <rPr>
        <b/>
        <sz val="10"/>
        <rFont val="Calibri"/>
        <family val="2"/>
      </rPr>
      <t>/s</t>
    </r>
  </si>
  <si>
    <t>Biritiba-Mirim</t>
  </si>
  <si>
    <t>Florínia</t>
  </si>
  <si>
    <t>Cód.</t>
  </si>
  <si>
    <t>Parâmetro</t>
  </si>
  <si>
    <t>Unidade</t>
  </si>
  <si>
    <t>Fonte</t>
  </si>
  <si>
    <t>Taxa geométrica de crescimento anual (TGCA)</t>
  </si>
  <si>
    <t>% ao ano</t>
  </si>
  <si>
    <t>SEADE</t>
  </si>
  <si>
    <t>População total</t>
  </si>
  <si>
    <t>nº de habitantes</t>
  </si>
  <si>
    <t>População urbana</t>
  </si>
  <si>
    <t xml:space="preserve">FM.02-C </t>
  </si>
  <si>
    <t>População rural</t>
  </si>
  <si>
    <t>Densidade demográfica</t>
  </si>
  <si>
    <t>hab/km2</t>
  </si>
  <si>
    <t>Taxa de urbanização</t>
  </si>
  <si>
    <t>Vazão outorgada total de água</t>
  </si>
  <si>
    <t>m3/s</t>
  </si>
  <si>
    <t>DAEE</t>
  </si>
  <si>
    <t>Vazão outorgada de água superficial</t>
  </si>
  <si>
    <t>Vazão outorgada de água subterrânea</t>
  </si>
  <si>
    <t>Vazão outorgada de água em rios de domínio da União</t>
  </si>
  <si>
    <t>ANA</t>
  </si>
  <si>
    <t>Vazão outorgada para abastecimento público</t>
  </si>
  <si>
    <t>Vazão outorgada para uso industrial</t>
  </si>
  <si>
    <t>Vazão outorgada para uso rural</t>
  </si>
  <si>
    <t>Vazão outorgada para soluções alternativas e outros usos</t>
  </si>
  <si>
    <t>Demanda estimada para abastecimento urbano</t>
  </si>
  <si>
    <t>DAEE/SNIS/ONS</t>
  </si>
  <si>
    <t>Proporção de captações superficiais em relação ao total</t>
  </si>
  <si>
    <t>Proporção de captações subterrâneas em relação ao total</t>
  </si>
  <si>
    <t>Resíduo sólido urbano gerado</t>
  </si>
  <si>
    <t>t/dia</t>
  </si>
  <si>
    <t>CETESB</t>
  </si>
  <si>
    <t>Carga orgânica poluidora doméstica gerada</t>
  </si>
  <si>
    <t>kg DBO/dia</t>
  </si>
  <si>
    <t>Carga orgânica poluidora doméstica remanescente</t>
  </si>
  <si>
    <t>Áreas contaminadas em que o contaminante atingiu o solo ou a água</t>
  </si>
  <si>
    <t>nº de áreas</t>
  </si>
  <si>
    <t>Ocorrência de descarga/derrame de produtos químicos no solo ou na água</t>
  </si>
  <si>
    <t>n° de ocorrências/ano</t>
  </si>
  <si>
    <t>Total de barramentos</t>
  </si>
  <si>
    <t>nº</t>
  </si>
  <si>
    <r>
      <t xml:space="preserve">Disponibilidade </t>
    </r>
    <r>
      <rPr>
        <i/>
        <sz val="10"/>
        <color theme="1"/>
        <rFont val="Calibri"/>
        <family val="2"/>
      </rPr>
      <t xml:space="preserve">per capita - </t>
    </r>
    <r>
      <rPr>
        <sz val="10"/>
        <color theme="1"/>
        <rFont val="Calibri"/>
        <family val="2"/>
      </rPr>
      <t>Q</t>
    </r>
    <r>
      <rPr>
        <vertAlign val="subscript"/>
        <sz val="10"/>
        <color theme="1"/>
        <rFont val="Calibri"/>
        <family val="2"/>
      </rPr>
      <t xml:space="preserve">médio </t>
    </r>
    <r>
      <rPr>
        <sz val="10"/>
        <color theme="1"/>
        <rFont val="Calibri"/>
        <family val="2"/>
      </rPr>
      <t>em relação à população total</t>
    </r>
    <r>
      <rPr>
        <sz val="10"/>
        <color theme="1"/>
        <rFont val="Calibri"/>
        <family val="2"/>
      </rPr>
      <t/>
    </r>
  </si>
  <si>
    <t>m3/hab.ano</t>
  </si>
  <si>
    <r>
      <t xml:space="preserve">Disponibilidade </t>
    </r>
    <r>
      <rPr>
        <i/>
        <sz val="10"/>
        <color theme="1"/>
        <rFont val="Calibri"/>
        <family val="2"/>
        <scheme val="minor"/>
      </rPr>
      <t>per capita</t>
    </r>
    <r>
      <rPr>
        <sz val="10"/>
        <color theme="1"/>
        <rFont val="Calibri"/>
        <family val="2"/>
        <scheme val="minor"/>
      </rPr>
      <t xml:space="preserve"> de água subterrânea</t>
    </r>
  </si>
  <si>
    <t>Índice de atendimento de água</t>
  </si>
  <si>
    <t>SNIS</t>
  </si>
  <si>
    <t xml:space="preserve">E.06-B </t>
  </si>
  <si>
    <t>Taxa de cobertura do serviço de coleta de resíduos</t>
  </si>
  <si>
    <t xml:space="preserve">E.06-C </t>
  </si>
  <si>
    <t>Índice de atendimento com rede de esgotos</t>
  </si>
  <si>
    <t xml:space="preserve">E.06-D </t>
  </si>
  <si>
    <t>Índice de perdas do sistema de distribuição de água</t>
  </si>
  <si>
    <t>Taxa de cobertura de drenagem urbana subterrânea</t>
  </si>
  <si>
    <t xml:space="preserve">E.06-H </t>
  </si>
  <si>
    <t xml:space="preserve">E.07-A  </t>
  </si>
  <si>
    <t>Vazão outorgada total em relação à Q95%</t>
  </si>
  <si>
    <t xml:space="preserve">E.07-B </t>
  </si>
  <si>
    <t>Vazão outorgada total em relação à vazão média</t>
  </si>
  <si>
    <t xml:space="preserve">E.07-C </t>
  </si>
  <si>
    <t>Vazão outorgada superficial em relação à vazão mínima superifcial (Q7,10)</t>
  </si>
  <si>
    <t xml:space="preserve">E.07-D </t>
  </si>
  <si>
    <t>Vazão outorgada subterrânea em relação às reservas explotáveis</t>
  </si>
  <si>
    <t>Ocorrência de enxurrada, alagamento e inundação em área urbana</t>
  </si>
  <si>
    <t>nº de ocorrências/ano</t>
  </si>
  <si>
    <t>Parcela de domicílios em situação de risco de inundação</t>
  </si>
  <si>
    <t>Incidência de esquistossomose autóctone</t>
  </si>
  <si>
    <t>n° de casos/100.000 hab.ano</t>
  </si>
  <si>
    <t>SES</t>
  </si>
  <si>
    <t>Registro de reclamação de mortandade de peixes</t>
  </si>
  <si>
    <t>n° de registros/ano</t>
  </si>
  <si>
    <t xml:space="preserve">CETESB </t>
  </si>
  <si>
    <t>População urbana afetada por eventos hidrológicos impactantes</t>
  </si>
  <si>
    <t>nº de habitantes/ano</t>
  </si>
  <si>
    <t>IQR da instalação de destinação final de resíduo sólido urbano</t>
  </si>
  <si>
    <t>valor entre 0 e 10</t>
  </si>
  <si>
    <t xml:space="preserve">R.02-B </t>
  </si>
  <si>
    <t>Proporção de efluente doméstico coletado em relação ao efluente doméstico total gerado</t>
  </si>
  <si>
    <t xml:space="preserve">R.02-C </t>
  </si>
  <si>
    <t>Proporção de efluente doméstico tratado em relação ao efluente doméstico total gerado</t>
  </si>
  <si>
    <t>Proporção de redução da carga orgânica poluidora doméstica</t>
  </si>
  <si>
    <t>ICTEM (Indicador de Coleta e Tratabilidade de Esgoto da População Urbana de Município)</t>
  </si>
  <si>
    <t>Atendimentos a descarga/derrame de produtos químicos no solo ou na água</t>
  </si>
  <si>
    <t>n° de atendimentos/ano</t>
  </si>
  <si>
    <t>Outorgas para outras interferências em cursos d’água</t>
  </si>
  <si>
    <t>nº de outorgas</t>
  </si>
  <si>
    <t>Vazão outorgada para uso urbano /  Volume estimado para Abastecimento Urbano</t>
  </si>
  <si>
    <r>
      <t>Q</t>
    </r>
    <r>
      <rPr>
        <b/>
        <vertAlign val="subscript"/>
        <sz val="10"/>
        <rFont val="Calibri"/>
        <family val="2"/>
      </rPr>
      <t xml:space="preserve">7,10  </t>
    </r>
    <r>
      <rPr>
        <b/>
        <sz val="10"/>
        <rFont val="Calibri"/>
        <family val="2"/>
      </rPr>
      <t>m</t>
    </r>
    <r>
      <rPr>
        <b/>
        <vertAlign val="superscript"/>
        <sz val="10"/>
        <rFont val="Calibri"/>
        <family val="2"/>
      </rPr>
      <t>3</t>
    </r>
    <r>
      <rPr>
        <b/>
        <sz val="10"/>
        <rFont val="Calibri"/>
        <family val="2"/>
      </rPr>
      <t>/s</t>
    </r>
  </si>
  <si>
    <t>Nº de municípios</t>
  </si>
  <si>
    <t>01-SM</t>
  </si>
  <si>
    <t>02-PS</t>
  </si>
  <si>
    <t>03-LN</t>
  </si>
  <si>
    <t>04-PARDO</t>
  </si>
  <si>
    <t>05-PCJ</t>
  </si>
  <si>
    <t>06-AT</t>
  </si>
  <si>
    <t>07-BS</t>
  </si>
  <si>
    <t>08-SMG</t>
  </si>
  <si>
    <t>09-MOGI</t>
  </si>
  <si>
    <t>10-SMT</t>
  </si>
  <si>
    <t>11-RB</t>
  </si>
  <si>
    <t>12-BPG</t>
  </si>
  <si>
    <t>13-TJ</t>
  </si>
  <si>
    <t>14-ALPA</t>
  </si>
  <si>
    <t>15-TG</t>
  </si>
  <si>
    <t>16-TB</t>
  </si>
  <si>
    <t>17-MP</t>
  </si>
  <si>
    <t>18-SJD</t>
  </si>
  <si>
    <t>19-BT</t>
  </si>
  <si>
    <t>20-Aguapeí</t>
  </si>
  <si>
    <t>21-Peixe</t>
  </si>
  <si>
    <t>22-PP</t>
  </si>
  <si>
    <t>ESTADO DE SÃO PAULO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</si>
</sst>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 #,##0.00_);_(* \(#,##0.00\);_(* &quot;-&quot;??_);_(@_)"/>
    <numFmt numFmtId="165" formatCode="#,##0.0"/>
    <numFmt numFmtId="166" formatCode="0.0"/>
    <numFmt numFmtId="167" formatCode="0.000"/>
    <numFmt numFmtId="168" formatCode="0.0%"/>
    <numFmt numFmtId="169" formatCode="_-* #,##0_-;\-* #,##0_-;_-* &quot;-&quot;??_-;_-@_-"/>
    <numFmt numFmtId="170" formatCode="0.0000"/>
    <numFmt numFmtId="171" formatCode="#,##0.000"/>
  </numFmts>
  <fonts count="85" x14ac:knownFonts="1">
    <font>
      <sz val="11"/>
      <color theme="1"/>
      <name val="Calibri"/>
      <family val="2"/>
      <scheme val="minor"/>
    </font>
    <font>
      <b/>
      <sz val="11"/>
      <color theme="1"/>
      <name val="Calibri"/>
      <family val="2"/>
      <scheme val="minor"/>
    </font>
    <font>
      <b/>
      <sz val="11"/>
      <name val="Calibri"/>
      <family val="2"/>
      <scheme val="minor"/>
    </font>
    <font>
      <sz val="11"/>
      <color theme="0"/>
      <name val="Calibri"/>
      <family val="2"/>
      <scheme val="minor"/>
    </font>
    <font>
      <sz val="11"/>
      <name val="Calibri"/>
      <family val="2"/>
      <scheme val="minor"/>
    </font>
    <font>
      <sz val="11"/>
      <color theme="1"/>
      <name val="Calibri"/>
      <family val="2"/>
      <scheme val="minor"/>
    </font>
    <font>
      <sz val="10"/>
      <name val="Arial"/>
      <family val="2"/>
    </font>
    <font>
      <b/>
      <sz val="10"/>
      <name val="Calibri"/>
      <family val="2"/>
    </font>
    <font>
      <sz val="10"/>
      <color theme="1"/>
      <name val="Calibri"/>
      <family val="2"/>
    </font>
    <font>
      <sz val="10"/>
      <name val="Calibri"/>
      <family val="2"/>
    </font>
    <font>
      <sz val="10"/>
      <color rgb="FF000000"/>
      <name val="Calibri"/>
      <family val="2"/>
    </font>
    <font>
      <sz val="10"/>
      <color indexed="8"/>
      <name val="Calibri"/>
      <family val="2"/>
    </font>
    <font>
      <sz val="10"/>
      <color rgb="FF000000"/>
      <name val="MS Sans Serif"/>
      <family val="2"/>
    </font>
    <font>
      <b/>
      <i/>
      <sz val="10"/>
      <name val="Arial"/>
      <family val="2"/>
    </font>
    <font>
      <b/>
      <vertAlign val="superscript"/>
      <sz val="10"/>
      <name val="Calibri"/>
      <family val="2"/>
    </font>
    <font>
      <b/>
      <vertAlign val="superscript"/>
      <sz val="11"/>
      <color theme="1"/>
      <name val="Calibri"/>
      <family val="2"/>
      <scheme val="minor"/>
    </font>
    <font>
      <sz val="11"/>
      <color indexed="8"/>
      <name val="Calibri"/>
      <family val="2"/>
    </font>
    <font>
      <vertAlign val="superscript"/>
      <sz val="1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0"/>
      <color indexed="8"/>
      <name val="MS Sans Serif"/>
      <family val="2"/>
    </font>
    <font>
      <sz val="10"/>
      <name val="MS Sans Serif"/>
      <family val="2"/>
    </font>
    <font>
      <sz val="10"/>
      <color indexed="8"/>
      <name val="Arial"/>
      <family val="2"/>
    </font>
    <font>
      <u/>
      <sz val="10"/>
      <name val="Arial"/>
      <family val="2"/>
    </font>
    <font>
      <b/>
      <sz val="11"/>
      <color indexed="63"/>
      <name val="Calibri"/>
      <family val="2"/>
    </font>
    <font>
      <sz val="11"/>
      <color indexed="10"/>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b/>
      <sz val="10.5"/>
      <color rgb="FF595959"/>
      <name val="Calibri"/>
      <family val="2"/>
      <scheme val="minor"/>
    </font>
    <font>
      <b/>
      <sz val="11"/>
      <color indexed="10"/>
      <name val="Calibri"/>
      <family val="2"/>
      <scheme val="minor"/>
    </font>
    <font>
      <b/>
      <sz val="10.5"/>
      <name val="Calibri"/>
      <family val="2"/>
      <scheme val="minor"/>
    </font>
    <font>
      <sz val="9"/>
      <color indexed="81"/>
      <name val="Tahoma"/>
      <family val="2"/>
    </font>
    <font>
      <b/>
      <sz val="10"/>
      <color theme="1"/>
      <name val="Calibri"/>
      <family val="2"/>
      <scheme val="minor"/>
    </font>
    <font>
      <b/>
      <sz val="10"/>
      <name val="Calibri"/>
      <family val="2"/>
      <scheme val="minor"/>
    </font>
    <font>
      <sz val="10"/>
      <color theme="1"/>
      <name val="Calibri"/>
      <family val="2"/>
      <scheme val="minor"/>
    </font>
    <font>
      <i/>
      <sz val="10"/>
      <color theme="1"/>
      <name val="Calibri"/>
      <family val="2"/>
    </font>
    <font>
      <vertAlign val="subscript"/>
      <sz val="10"/>
      <color theme="1"/>
      <name val="Calibri"/>
      <family val="2"/>
    </font>
    <font>
      <i/>
      <sz val="10"/>
      <color theme="1"/>
      <name val="Calibri"/>
      <family val="2"/>
      <scheme val="minor"/>
    </font>
    <font>
      <sz val="9"/>
      <color rgb="FF4B4F56"/>
      <name val="Arial"/>
      <family val="2"/>
    </font>
    <font>
      <b/>
      <vertAlign val="subscript"/>
      <sz val="10"/>
      <name val="Calibri"/>
      <family val="2"/>
    </font>
    <font>
      <sz val="8"/>
      <name val="Calibri"/>
      <family val="2"/>
      <scheme val="minor"/>
    </font>
    <font>
      <sz val="11"/>
      <color rgb="FFFF0000"/>
      <name val="Calibri"/>
      <family val="2"/>
      <scheme val="minor"/>
    </font>
    <font>
      <sz val="12"/>
      <name val="Arial"/>
      <family val="2"/>
    </font>
    <font>
      <i/>
      <sz val="12"/>
      <name val="Arial"/>
      <family val="2"/>
    </font>
    <font>
      <vertAlign val="superscript"/>
      <sz val="12"/>
      <name val="Arial"/>
      <family val="2"/>
    </font>
    <font>
      <vertAlign val="subscript"/>
      <sz val="12"/>
      <name val="Arial"/>
      <family val="2"/>
    </font>
    <font>
      <b/>
      <sz val="12"/>
      <name val="Arial"/>
      <family val="2"/>
    </font>
    <font>
      <u/>
      <sz val="12"/>
      <name val="Arial"/>
      <family val="2"/>
    </font>
    <font>
      <vertAlign val="superscript"/>
      <sz val="10"/>
      <name val="Arial"/>
      <family val="2"/>
    </font>
    <font>
      <vertAlign val="subscript"/>
      <sz val="10"/>
      <name val="Arial"/>
      <family val="2"/>
    </font>
    <font>
      <b/>
      <sz val="14"/>
      <color rgb="FF000000"/>
      <name val="Arial"/>
      <family val="2"/>
    </font>
    <font>
      <b/>
      <sz val="12"/>
      <color rgb="FF000000"/>
      <name val="Arial"/>
      <family val="2"/>
    </font>
    <font>
      <sz val="12"/>
      <color rgb="FF000000"/>
      <name val="Arial"/>
      <family val="2"/>
    </font>
    <font>
      <vertAlign val="superscript"/>
      <sz val="12"/>
      <color rgb="FF000000"/>
      <name val="Arial"/>
      <family val="2"/>
    </font>
    <font>
      <sz val="11"/>
      <color rgb="FF000000"/>
      <name val="Arial"/>
      <family val="2"/>
    </font>
    <font>
      <sz val="10"/>
      <color rgb="FF000000"/>
      <name val="Arial"/>
      <family val="2"/>
    </font>
    <font>
      <sz val="11"/>
      <color theme="1"/>
      <name val="Calibri"/>
      <family val="2"/>
    </font>
    <font>
      <sz val="11"/>
      <name val="Arial"/>
      <family val="2"/>
    </font>
    <font>
      <sz val="12"/>
      <color rgb="FFFF0000"/>
      <name val="Arial"/>
      <family val="2"/>
    </font>
    <font>
      <b/>
      <sz val="10"/>
      <name val="Arial"/>
      <family val="2"/>
    </font>
    <font>
      <vertAlign val="subscript"/>
      <sz val="12"/>
      <color rgb="FF000000"/>
      <name val="Arial"/>
      <family val="2"/>
    </font>
    <font>
      <b/>
      <sz val="10"/>
      <color rgb="FF000000"/>
      <name val="Arial"/>
      <family val="2"/>
    </font>
    <font>
      <i/>
      <sz val="10"/>
      <color rgb="FF000000"/>
      <name val="Arial"/>
      <family val="2"/>
    </font>
    <font>
      <i/>
      <vertAlign val="subscript"/>
      <sz val="10"/>
      <color rgb="FF000000"/>
      <name val="Arial"/>
      <family val="2"/>
    </font>
    <font>
      <b/>
      <sz val="9"/>
      <color indexed="81"/>
      <name val="Segoe UI"/>
      <family val="2"/>
    </font>
    <font>
      <i/>
      <sz val="12"/>
      <color rgb="FFFF0000"/>
      <name val="Arial"/>
      <family val="2"/>
    </font>
    <font>
      <b/>
      <sz val="12"/>
      <color indexed="8"/>
      <name val="Arial"/>
      <family val="2"/>
    </font>
    <font>
      <sz val="12"/>
      <color theme="1"/>
      <name val="Arial"/>
      <family val="2"/>
    </font>
    <font>
      <b/>
      <sz val="12"/>
      <color theme="1"/>
      <name val="Arial"/>
      <family val="2"/>
    </font>
    <font>
      <sz val="11"/>
      <color theme="1"/>
      <name val="Arial"/>
      <family val="2"/>
    </font>
    <font>
      <b/>
      <sz val="14"/>
      <name val="Arial"/>
      <family val="2"/>
    </font>
    <font>
      <i/>
      <sz val="10"/>
      <color theme="0" tint="-0.34998626667073579"/>
      <name val="Arial"/>
      <family val="2"/>
    </font>
    <font>
      <i/>
      <sz val="10"/>
      <color theme="0" tint="-0.499984740745262"/>
      <name val="Arial"/>
      <family val="2"/>
    </font>
    <font>
      <sz val="8"/>
      <name val="Arial"/>
      <family val="2"/>
    </font>
    <font>
      <i/>
      <sz val="12"/>
      <color rgb="FFC05350"/>
      <name val="Arial"/>
      <family val="2"/>
    </font>
  </fonts>
  <fills count="5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BEFC5"/>
        <bgColor indexed="64"/>
      </patternFill>
    </fill>
    <fill>
      <patternFill patternType="solid">
        <fgColor rgb="FFF9E59D"/>
        <bgColor indexed="64"/>
      </patternFill>
    </fill>
    <fill>
      <patternFill patternType="solid">
        <fgColor rgb="FFF6D766"/>
        <bgColor indexed="64"/>
      </patternFill>
    </fill>
    <fill>
      <patternFill patternType="solid">
        <fgColor rgb="FFB87B00"/>
        <bgColor indexed="64"/>
      </patternFill>
    </fill>
    <fill>
      <patternFill patternType="solid">
        <fgColor rgb="FF996600"/>
        <bgColor indexed="64"/>
      </patternFill>
    </fill>
    <fill>
      <patternFill patternType="solid">
        <fgColor rgb="FF272727"/>
        <bgColor indexed="64"/>
      </patternFill>
    </fill>
    <fill>
      <patternFill patternType="solid">
        <fgColor rgb="FFFFFFB9"/>
        <bgColor indexed="64"/>
      </patternFill>
    </fill>
    <fill>
      <patternFill patternType="solid">
        <fgColor rgb="FFFBE74F"/>
        <bgColor indexed="64"/>
      </patternFill>
    </fill>
    <fill>
      <patternFill patternType="solid">
        <fgColor rgb="FFE2AC76"/>
        <bgColor indexed="64"/>
      </patternFill>
    </fill>
    <fill>
      <patternFill patternType="solid">
        <fgColor rgb="FFA5670B"/>
        <bgColor indexed="64"/>
      </patternFill>
    </fill>
    <fill>
      <patternFill patternType="solid">
        <fgColor rgb="FF7C7154"/>
        <bgColor indexed="64"/>
      </patternFill>
    </fill>
    <fill>
      <patternFill patternType="solid">
        <fgColor rgb="FF603B14"/>
        <bgColor indexed="64"/>
      </patternFill>
    </fill>
    <fill>
      <patternFill patternType="solid">
        <fgColor rgb="FF000000"/>
        <bgColor indexed="64"/>
      </patternFill>
    </fill>
    <fill>
      <patternFill patternType="solid">
        <fgColor rgb="FFB3FFFF"/>
        <bgColor indexed="64"/>
      </patternFill>
    </fill>
    <fill>
      <patternFill patternType="solid">
        <fgColor rgb="FF00A8A4"/>
        <bgColor indexed="64"/>
      </patternFill>
    </fill>
    <fill>
      <patternFill patternType="solid">
        <fgColor rgb="FF008080"/>
        <bgColor indexed="64"/>
      </patternFill>
    </fill>
    <fill>
      <patternFill patternType="solid">
        <fgColor indexed="10"/>
        <bgColor indexed="64"/>
      </patternFill>
    </fill>
    <fill>
      <patternFill patternType="solid">
        <fgColor indexed="13"/>
        <bgColor indexed="64"/>
      </patternFill>
    </fill>
    <fill>
      <patternFill patternType="solid">
        <fgColor indexed="17"/>
        <bgColor indexed="64"/>
      </patternFill>
    </fill>
    <fill>
      <patternFill patternType="solid">
        <fgColor theme="5"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42"/>
      </patternFill>
    </fill>
    <fill>
      <patternFill patternType="solid">
        <fgColor indexed="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rgb="FFC5D9F1"/>
        <bgColor indexed="64"/>
      </patternFill>
    </fill>
    <fill>
      <patternFill patternType="solid">
        <fgColor theme="4"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EBF1DE"/>
        <bgColor rgb="FF000000"/>
      </patternFill>
    </fill>
    <fill>
      <patternFill patternType="solid">
        <fgColor rgb="FFF2F2F2"/>
        <bgColor rgb="FF000000"/>
      </patternFill>
    </fill>
    <fill>
      <patternFill patternType="solid">
        <fgColor rgb="FF008000"/>
        <bgColor rgb="FF000000"/>
      </patternFill>
    </fill>
    <fill>
      <patternFill patternType="solid">
        <fgColor rgb="FFFFFF00"/>
        <bgColor rgb="FF000000"/>
      </patternFill>
    </fill>
    <fill>
      <patternFill patternType="solid">
        <fgColor rgb="FFFF0000"/>
        <bgColor rgb="FF000000"/>
      </patternFill>
    </fill>
    <fill>
      <patternFill patternType="solid">
        <fgColor rgb="FF47CCDF"/>
        <bgColor rgb="FF000000"/>
      </patternFill>
    </fill>
    <fill>
      <patternFill patternType="solid">
        <fgColor rgb="FF800080"/>
        <bgColor rgb="FF000000"/>
      </patternFill>
    </fill>
    <fill>
      <patternFill patternType="solid">
        <fgColor rgb="FF00B050"/>
        <bgColor rgb="FF000000"/>
      </patternFill>
    </fill>
    <fill>
      <patternFill patternType="solid">
        <fgColor theme="6" tint="0.79998168889431442"/>
        <bgColor indexed="64"/>
      </patternFill>
    </fill>
    <fill>
      <patternFill patternType="solid">
        <fgColor theme="0"/>
        <bgColor rgb="FFFFC000"/>
      </patternFill>
    </fill>
    <fill>
      <patternFill patternType="solid">
        <fgColor rgb="FF99CCFF"/>
        <bgColor indexed="64"/>
      </patternFill>
    </fill>
  </fills>
  <borders count="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theme="4" tint="0.39997558519241921"/>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rgb="FF4F6228"/>
      </left>
      <right style="thin">
        <color rgb="FF4F6228"/>
      </right>
      <top/>
      <bottom style="thin">
        <color rgb="FF4F6228"/>
      </bottom>
      <diagonal/>
    </border>
    <border>
      <left style="thin">
        <color rgb="FF4F6228"/>
      </left>
      <right style="thin">
        <color rgb="FF4F6228"/>
      </right>
      <top style="thin">
        <color rgb="FF4F6228"/>
      </top>
      <bottom style="thin">
        <color rgb="FF4F6228"/>
      </bottom>
      <diagonal/>
    </border>
    <border>
      <left style="thin">
        <color rgb="FF4F6228"/>
      </left>
      <right/>
      <top/>
      <bottom/>
      <diagonal/>
    </border>
    <border>
      <left style="thin">
        <color rgb="FF4F6228"/>
      </left>
      <right style="thin">
        <color indexed="64"/>
      </right>
      <top style="thin">
        <color rgb="FF4F6228"/>
      </top>
      <bottom/>
      <diagonal/>
    </border>
    <border>
      <left style="thin">
        <color rgb="FF4F6228"/>
      </left>
      <right style="thin">
        <color indexed="64"/>
      </right>
      <top/>
      <bottom style="thin">
        <color indexed="64"/>
      </bottom>
      <diagonal/>
    </border>
    <border>
      <left/>
      <right style="thin">
        <color rgb="FF4F6228"/>
      </right>
      <top style="thin">
        <color rgb="FF4F6228"/>
      </top>
      <bottom/>
      <diagonal/>
    </border>
    <border>
      <left style="thin">
        <color rgb="FF4F6228"/>
      </left>
      <right style="thin">
        <color rgb="FF4F6228"/>
      </right>
      <top style="thin">
        <color rgb="FF4F6228"/>
      </top>
      <bottom/>
      <diagonal/>
    </border>
    <border>
      <left style="thin">
        <color rgb="FF4F6228"/>
      </left>
      <right/>
      <top style="thin">
        <color rgb="FF4F6228"/>
      </top>
      <bottom/>
      <diagonal/>
    </border>
    <border>
      <left/>
      <right style="thin">
        <color rgb="FF4F6228"/>
      </right>
      <top style="thin">
        <color rgb="FF4F6228"/>
      </top>
      <bottom style="thin">
        <color rgb="FF4F6228"/>
      </bottom>
      <diagonal/>
    </border>
    <border>
      <left/>
      <right style="thin">
        <color rgb="FF4F6228"/>
      </right>
      <top style="thin">
        <color indexed="64"/>
      </top>
      <bottom/>
      <diagonal/>
    </border>
    <border>
      <left/>
      <right style="thin">
        <color rgb="FF4F6228"/>
      </right>
      <top/>
      <bottom/>
      <diagonal/>
    </border>
    <border>
      <left style="thin">
        <color rgb="FFFFFFFF"/>
      </left>
      <right style="thin">
        <color rgb="FFFFFFFF"/>
      </right>
      <top style="thin">
        <color rgb="FFFFFFFF"/>
      </top>
      <bottom style="thin">
        <color rgb="FFFFFFFF"/>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FFFFFF"/>
      </bottom>
      <diagonal/>
    </border>
    <border>
      <left style="thin">
        <color rgb="FF808080"/>
      </left>
      <right style="thin">
        <color rgb="FF808080"/>
      </right>
      <top style="thin">
        <color rgb="FFFFFFFF"/>
      </top>
      <bottom style="thin">
        <color rgb="FFFFFFFF"/>
      </bottom>
      <diagonal/>
    </border>
    <border>
      <left style="thin">
        <color rgb="FF808080"/>
      </left>
      <right style="thin">
        <color rgb="FF808080"/>
      </right>
      <top style="thin">
        <color rgb="FFFFFFFF"/>
      </top>
      <bottom style="thin">
        <color rgb="FF808080"/>
      </bottom>
      <diagonal/>
    </border>
    <border>
      <left style="thin">
        <color theme="6" tint="-0.499984740745262"/>
      </left>
      <right/>
      <top/>
      <bottom style="thin">
        <color theme="6" tint="-0.499984740745262"/>
      </bottom>
      <diagonal/>
    </border>
    <border>
      <left style="thin">
        <color theme="6" tint="-0.499984740745262"/>
      </left>
      <right/>
      <top style="thin">
        <color theme="6" tint="-0.499984740745262"/>
      </top>
      <bottom/>
      <diagonal/>
    </border>
    <border>
      <left style="thin">
        <color theme="6" tint="-0.499984740745262"/>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s>
  <cellStyleXfs count="130">
    <xf numFmtId="0" fontId="0" fillId="0" borderId="0"/>
    <xf numFmtId="0" fontId="5" fillId="0" borderId="0"/>
    <xf numFmtId="0" fontId="6" fillId="0" borderId="0"/>
    <xf numFmtId="0" fontId="12" fillId="0" borderId="0"/>
    <xf numFmtId="164" fontId="13" fillId="0" borderId="0" applyFont="0" applyFill="0" applyBorder="0" applyAlignment="0" applyProtection="0"/>
    <xf numFmtId="0" fontId="16" fillId="0" borderId="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20" fillId="36" borderId="8" applyNumberFormat="0" applyAlignment="0" applyProtection="0"/>
    <xf numFmtId="0" fontId="20" fillId="36" borderId="8" applyNumberFormat="0" applyAlignment="0" applyProtection="0"/>
    <xf numFmtId="0" fontId="20" fillId="36" borderId="8" applyNumberFormat="0" applyAlignment="0" applyProtection="0"/>
    <xf numFmtId="0" fontId="20" fillId="36" borderId="8" applyNumberFormat="0" applyAlignment="0" applyProtection="0"/>
    <xf numFmtId="0" fontId="20" fillId="36" borderId="8" applyNumberFormat="0" applyAlignment="0" applyProtection="0"/>
    <xf numFmtId="0" fontId="20" fillId="36" borderId="8" applyNumberFormat="0" applyAlignment="0" applyProtection="0"/>
    <xf numFmtId="0" fontId="21" fillId="37" borderId="9" applyNumberFormat="0" applyAlignment="0" applyProtection="0"/>
    <xf numFmtId="0" fontId="21" fillId="37" borderId="9" applyNumberFormat="0" applyAlignment="0" applyProtection="0"/>
    <xf numFmtId="0" fontId="22" fillId="0" borderId="10" applyNumberFormat="0" applyFill="0" applyAlignment="0" applyProtection="0"/>
    <xf numFmtId="0" fontId="22" fillId="0" borderId="10" applyNumberFormat="0" applyFill="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23" fillId="32" borderId="8" applyNumberFormat="0" applyAlignment="0" applyProtection="0"/>
    <xf numFmtId="0" fontId="23" fillId="32" borderId="8" applyNumberFormat="0" applyAlignment="0" applyProtection="0"/>
    <xf numFmtId="0" fontId="23" fillId="32" borderId="8" applyNumberFormat="0" applyAlignment="0" applyProtection="0"/>
    <xf numFmtId="0" fontId="23" fillId="32" borderId="8" applyNumberFormat="0" applyAlignment="0" applyProtection="0"/>
    <xf numFmtId="0" fontId="23" fillId="32" borderId="8" applyNumberFormat="0" applyAlignment="0" applyProtection="0"/>
    <xf numFmtId="0" fontId="23" fillId="32" borderId="8" applyNumberFormat="0" applyAlignment="0" applyProtection="0"/>
    <xf numFmtId="0" fontId="24" fillId="42" borderId="0" applyNumberFormat="0" applyBorder="0" applyAlignment="0" applyProtection="0"/>
    <xf numFmtId="0" fontId="24" fillId="4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26" fillId="0" borderId="0"/>
    <xf numFmtId="0" fontId="6" fillId="0" borderId="0"/>
    <xf numFmtId="0" fontId="27" fillId="0" borderId="0"/>
    <xf numFmtId="0" fontId="28" fillId="29" borderId="11" applyNumberFormat="0" applyFont="0" applyAlignment="0" applyProtection="0"/>
    <xf numFmtId="0" fontId="28" fillId="29" borderId="11" applyNumberFormat="0" applyFont="0" applyAlignment="0" applyProtection="0"/>
    <xf numFmtId="0" fontId="28" fillId="29" borderId="11" applyNumberFormat="0" applyFont="0" applyAlignment="0" applyProtection="0"/>
    <xf numFmtId="0" fontId="28" fillId="29" borderId="11" applyNumberFormat="0" applyFont="0" applyAlignment="0" applyProtection="0"/>
    <xf numFmtId="0" fontId="28" fillId="29" borderId="11" applyNumberFormat="0" applyFont="0" applyAlignment="0" applyProtection="0"/>
    <xf numFmtId="0" fontId="28" fillId="29" borderId="11" applyNumberFormat="0" applyFont="0" applyAlignment="0" applyProtection="0"/>
    <xf numFmtId="9" fontId="6" fillId="0" borderId="0" applyFont="0" applyFill="0" applyBorder="0" applyAlignment="0" applyProtection="0"/>
    <xf numFmtId="0" fontId="29" fillId="0" borderId="0" applyNumberFormat="0" applyFill="0" applyBorder="0" applyAlignment="0" applyProtection="0"/>
    <xf numFmtId="0" fontId="30" fillId="36" borderId="12" applyNumberFormat="0" applyAlignment="0" applyProtection="0"/>
    <xf numFmtId="0" fontId="30" fillId="36" borderId="12" applyNumberFormat="0" applyAlignment="0" applyProtection="0"/>
    <xf numFmtId="0" fontId="30" fillId="36" borderId="12" applyNumberFormat="0" applyAlignment="0" applyProtection="0"/>
    <xf numFmtId="0" fontId="30" fillId="36" borderId="12" applyNumberFormat="0" applyAlignment="0" applyProtection="0"/>
    <xf numFmtId="0" fontId="30" fillId="36" borderId="12" applyNumberFormat="0" applyAlignment="0" applyProtection="0"/>
    <xf numFmtId="0" fontId="30" fillId="36" borderId="12" applyNumberFormat="0" applyAlignment="0" applyProtection="0"/>
    <xf numFmtId="164" fontId="27" fillId="0" borderId="0" applyFont="0" applyFill="0" applyBorder="0" applyAlignment="0" applyProtection="0"/>
    <xf numFmtId="164" fontId="6"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13" applyNumberFormat="0" applyFill="0" applyAlignment="0" applyProtection="0"/>
    <xf numFmtId="0" fontId="33" fillId="0" borderId="13" applyNumberFormat="0" applyFill="0" applyAlignment="0" applyProtection="0"/>
    <xf numFmtId="0" fontId="34" fillId="0" borderId="14" applyNumberFormat="0" applyFill="0" applyAlignment="0" applyProtection="0"/>
    <xf numFmtId="0" fontId="34" fillId="0" borderId="14"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164"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cellStyleXfs>
  <cellXfs count="279">
    <xf numFmtId="0" fontId="0" fillId="0" borderId="0" xfId="0"/>
    <xf numFmtId="0" fontId="0" fillId="0" borderId="0" xfId="0" applyAlignment="1">
      <alignment horizontal="center" vertical="center"/>
    </xf>
    <xf numFmtId="0" fontId="2" fillId="2" borderId="0" xfId="0" applyFont="1" applyFill="1" applyAlignment="1">
      <alignment horizontal="left" vertical="center"/>
    </xf>
    <xf numFmtId="0" fontId="1" fillId="0" borderId="0" xfId="0" applyFont="1" applyAlignment="1">
      <alignment horizontal="left" vertical="center"/>
    </xf>
    <xf numFmtId="2" fontId="1" fillId="0" borderId="0" xfId="0" applyNumberFormat="1" applyFont="1" applyAlignment="1">
      <alignment horizontal="left" vertical="center"/>
    </xf>
    <xf numFmtId="2" fontId="0" fillId="0" borderId="0" xfId="0" applyNumberFormat="1" applyAlignment="1">
      <alignment horizontal="center" vertical="center"/>
    </xf>
    <xf numFmtId="3" fontId="0" fillId="0" borderId="0" xfId="0" applyNumberFormat="1" applyAlignment="1">
      <alignment horizontal="center" vertical="center"/>
    </xf>
    <xf numFmtId="165" fontId="0" fillId="0" borderId="0" xfId="0" applyNumberFormat="1" applyAlignment="1">
      <alignment horizontal="center" vertical="center"/>
    </xf>
    <xf numFmtId="166" fontId="0" fillId="0" borderId="0" xfId="0" applyNumberFormat="1" applyAlignment="1">
      <alignment horizontal="center" vertical="center"/>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5" borderId="0" xfId="0" applyFont="1" applyFill="1" applyAlignment="1">
      <alignment horizontal="center" vertical="center"/>
    </xf>
    <xf numFmtId="0" fontId="4" fillId="6" borderId="0" xfId="0" applyFont="1" applyFill="1" applyAlignment="1">
      <alignment horizontal="center" vertical="center"/>
    </xf>
    <xf numFmtId="0" fontId="3" fillId="7"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xf>
    <xf numFmtId="0" fontId="3" fillId="15" borderId="0" xfId="0" applyFont="1" applyFill="1" applyAlignment="1">
      <alignment horizontal="center" vertical="center" wrapText="1"/>
    </xf>
    <xf numFmtId="0" fontId="3" fillId="16" borderId="0" xfId="0" applyFont="1" applyFill="1" applyAlignment="1">
      <alignment horizontal="center" vertical="center" wrapText="1"/>
    </xf>
    <xf numFmtId="0" fontId="4" fillId="23" borderId="0" xfId="0" applyFont="1" applyFill="1" applyAlignment="1">
      <alignment horizontal="center" vertical="center"/>
    </xf>
    <xf numFmtId="167" fontId="1" fillId="0" borderId="0" xfId="0" applyNumberFormat="1" applyFont="1" applyAlignment="1">
      <alignment horizontal="left" vertical="center"/>
    </xf>
    <xf numFmtId="167" fontId="0" fillId="0" borderId="0" xfId="0" applyNumberFormat="1" applyAlignment="1">
      <alignment horizontal="center" vertical="center"/>
    </xf>
    <xf numFmtId="0" fontId="7" fillId="3" borderId="7" xfId="2" applyFont="1" applyFill="1" applyBorder="1" applyAlignment="1">
      <alignment horizontal="center" vertical="center" wrapText="1"/>
    </xf>
    <xf numFmtId="0" fontId="7" fillId="25" borderId="7" xfId="0" applyFont="1" applyFill="1" applyBorder="1" applyAlignment="1">
      <alignment horizontal="center" vertical="center" wrapText="1"/>
    </xf>
    <xf numFmtId="0" fontId="8" fillId="0" borderId="7" xfId="2" applyFont="1" applyBorder="1" applyAlignment="1">
      <alignment horizontal="center" vertical="center" wrapText="1"/>
    </xf>
    <xf numFmtId="0" fontId="9" fillId="0" borderId="7" xfId="0" applyFont="1" applyBorder="1" applyAlignment="1">
      <alignment horizontal="center"/>
    </xf>
    <xf numFmtId="0" fontId="8" fillId="0" borderId="7" xfId="0" applyFont="1" applyBorder="1" applyAlignment="1">
      <alignment horizontal="center" vertical="center"/>
    </xf>
    <xf numFmtId="165" fontId="10" fillId="0" borderId="7" xfId="0" applyNumberFormat="1" applyFont="1" applyBorder="1" applyAlignment="1">
      <alignment horizontal="center" vertical="center"/>
    </xf>
    <xf numFmtId="0" fontId="9" fillId="0" borderId="7" xfId="2" applyFont="1" applyBorder="1" applyAlignment="1">
      <alignment horizontal="center" vertical="center" wrapText="1"/>
    </xf>
    <xf numFmtId="0" fontId="9" fillId="0" borderId="7" xfId="0" applyFont="1" applyBorder="1" applyAlignment="1">
      <alignment horizontal="center" vertical="center"/>
    </xf>
    <xf numFmtId="0" fontId="8" fillId="0" borderId="7" xfId="1" applyFont="1" applyBorder="1" applyAlignment="1">
      <alignment horizontal="center"/>
    </xf>
    <xf numFmtId="1" fontId="8" fillId="0" borderId="7" xfId="1" applyNumberFormat="1" applyFont="1" applyBorder="1" applyAlignment="1">
      <alignment horizontal="center"/>
    </xf>
    <xf numFmtId="4" fontId="10" fillId="0" borderId="7" xfId="0" applyNumberFormat="1" applyFont="1" applyBorder="1" applyAlignment="1">
      <alignment horizontal="center"/>
    </xf>
    <xf numFmtId="0" fontId="4" fillId="10" borderId="0" xfId="0" applyFont="1" applyFill="1" applyAlignment="1">
      <alignment horizontal="center" vertical="center" wrapText="1"/>
    </xf>
    <xf numFmtId="0" fontId="4" fillId="11" borderId="0" xfId="0" applyFont="1" applyFill="1" applyAlignment="1">
      <alignment horizontal="center" vertical="center" wrapText="1"/>
    </xf>
    <xf numFmtId="0" fontId="4"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4" fillId="17" borderId="0" xfId="0" applyFont="1" applyFill="1" applyAlignment="1">
      <alignment horizontal="center" vertical="center"/>
    </xf>
    <xf numFmtId="0" fontId="3" fillId="18" borderId="0" xfId="0" applyFont="1" applyFill="1" applyAlignment="1">
      <alignment horizontal="center" vertical="center" wrapText="1"/>
    </xf>
    <xf numFmtId="0" fontId="3" fillId="19" borderId="0" xfId="0" applyFont="1" applyFill="1" applyAlignment="1">
      <alignment horizontal="center" vertical="center" wrapText="1"/>
    </xf>
    <xf numFmtId="0" fontId="3" fillId="20" borderId="0" xfId="0" applyFont="1" applyFill="1" applyAlignment="1">
      <alignment horizontal="center" vertical="center"/>
    </xf>
    <xf numFmtId="0" fontId="4" fillId="21" borderId="0" xfId="0" applyFont="1" applyFill="1" applyAlignment="1">
      <alignment horizontal="center" vertical="center"/>
    </xf>
    <xf numFmtId="0" fontId="3" fillId="22" borderId="0" xfId="0" applyFont="1" applyFill="1" applyAlignment="1">
      <alignment horizontal="center" vertical="center"/>
    </xf>
    <xf numFmtId="0" fontId="4" fillId="24" borderId="0" xfId="0" applyFont="1" applyFill="1" applyAlignment="1">
      <alignment horizontal="center" vertical="center"/>
    </xf>
    <xf numFmtId="0" fontId="0" fillId="0" borderId="0" xfId="0" applyAlignment="1">
      <alignment vertical="center"/>
    </xf>
    <xf numFmtId="0" fontId="3" fillId="20" borderId="7" xfId="0" applyFont="1" applyFill="1" applyBorder="1" applyAlignment="1">
      <alignment horizontal="center" vertical="center"/>
    </xf>
    <xf numFmtId="0" fontId="4" fillId="21" borderId="7" xfId="0" applyFont="1" applyFill="1" applyBorder="1" applyAlignment="1">
      <alignment horizontal="center" vertical="center"/>
    </xf>
    <xf numFmtId="0" fontId="3" fillId="22" borderId="7" xfId="0" applyFont="1" applyFill="1" applyBorder="1" applyAlignment="1">
      <alignment horizontal="center" vertical="center"/>
    </xf>
    <xf numFmtId="0" fontId="2" fillId="2" borderId="0" xfId="0" applyFont="1" applyFill="1" applyAlignment="1">
      <alignment vertical="center"/>
    </xf>
    <xf numFmtId="4" fontId="0" fillId="0" borderId="0" xfId="0" applyNumberFormat="1" applyAlignment="1">
      <alignment horizontal="center" vertical="center"/>
    </xf>
    <xf numFmtId="1" fontId="0" fillId="0" borderId="0" xfId="0" applyNumberFormat="1" applyAlignment="1">
      <alignment horizontal="center" vertical="center"/>
    </xf>
    <xf numFmtId="170" fontId="0" fillId="0" borderId="0" xfId="0" applyNumberFormat="1" applyAlignment="1">
      <alignment horizontal="center" vertical="center"/>
    </xf>
    <xf numFmtId="0" fontId="42" fillId="26" borderId="7" xfId="5" applyFont="1" applyFill="1" applyBorder="1" applyAlignment="1">
      <alignment horizontal="center" vertical="center"/>
    </xf>
    <xf numFmtId="0" fontId="43" fillId="26" borderId="7" xfId="5" applyFont="1" applyFill="1" applyBorder="1" applyAlignment="1">
      <alignment horizontal="center" vertical="center"/>
    </xf>
    <xf numFmtId="0" fontId="44" fillId="0" borderId="7" xfId="5" applyFont="1" applyBorder="1" applyAlignment="1">
      <alignment horizontal="left" vertical="center" wrapText="1"/>
    </xf>
    <xf numFmtId="0" fontId="44" fillId="0" borderId="7" xfId="5" applyFont="1" applyBorder="1" applyAlignment="1">
      <alignment horizontal="center" vertical="center" wrapText="1"/>
    </xf>
    <xf numFmtId="0" fontId="44" fillId="0" borderId="7" xfId="5" applyFont="1" applyBorder="1" applyAlignment="1">
      <alignment vertical="center" wrapText="1"/>
    </xf>
    <xf numFmtId="0" fontId="44" fillId="0" borderId="7" xfId="5" applyFont="1" applyBorder="1" applyAlignment="1">
      <alignment vertical="center"/>
    </xf>
    <xf numFmtId="0" fontId="44" fillId="0" borderId="7" xfId="0" applyFont="1" applyBorder="1" applyAlignment="1">
      <alignment horizontal="center" vertical="center" wrapText="1"/>
    </xf>
    <xf numFmtId="0" fontId="44" fillId="0" borderId="7" xfId="0" applyFont="1" applyBorder="1" applyAlignment="1">
      <alignment horizontal="left" vertical="center" wrapText="1"/>
    </xf>
    <xf numFmtId="0" fontId="1" fillId="43" borderId="0" xfId="0" applyFont="1" applyFill="1" applyAlignment="1">
      <alignment horizontal="center" vertical="center" wrapText="1"/>
    </xf>
    <xf numFmtId="2" fontId="0" fillId="3" borderId="0" xfId="0" applyNumberFormat="1" applyFill="1"/>
    <xf numFmtId="0" fontId="0" fillId="3" borderId="0" xfId="0" applyFill="1"/>
    <xf numFmtId="168" fontId="0" fillId="3" borderId="0" xfId="129" applyNumberFormat="1" applyFont="1" applyFill="1"/>
    <xf numFmtId="0" fontId="8" fillId="0" borderId="3" xfId="2" applyFont="1" applyBorder="1" applyAlignment="1">
      <alignment horizontal="center" vertical="center" wrapText="1"/>
    </xf>
    <xf numFmtId="0" fontId="9" fillId="0" borderId="3" xfId="2" applyFont="1" applyBorder="1" applyAlignment="1">
      <alignment horizontal="center" vertical="center" wrapText="1"/>
    </xf>
    <xf numFmtId="0" fontId="11" fillId="0" borderId="3" xfId="0" applyFont="1" applyBorder="1" applyAlignment="1">
      <alignment horizontal="center"/>
    </xf>
    <xf numFmtId="0" fontId="8" fillId="0" borderId="3" xfId="1" applyFont="1" applyBorder="1" applyAlignment="1">
      <alignment horizontal="center"/>
    </xf>
    <xf numFmtId="0" fontId="7" fillId="0" borderId="3" xfId="1" applyFont="1" applyBorder="1" applyAlignment="1">
      <alignment horizontal="center" vertical="center"/>
    </xf>
    <xf numFmtId="0" fontId="7" fillId="0" borderId="7" xfId="1" applyFont="1" applyBorder="1" applyAlignment="1">
      <alignment horizontal="center" vertical="center"/>
    </xf>
    <xf numFmtId="1" fontId="7" fillId="0" borderId="7" xfId="1" applyNumberFormat="1" applyFont="1" applyBorder="1" applyAlignment="1">
      <alignment horizontal="center" vertical="center"/>
    </xf>
    <xf numFmtId="3" fontId="2" fillId="2" borderId="0" xfId="0" applyNumberFormat="1" applyFont="1" applyFill="1" applyAlignment="1">
      <alignment horizontal="left" vertical="center"/>
    </xf>
    <xf numFmtId="0" fontId="8" fillId="25" borderId="0" xfId="0" applyFont="1" applyFill="1" applyAlignment="1">
      <alignment horizontal="center"/>
    </xf>
    <xf numFmtId="0" fontId="8" fillId="25" borderId="0" xfId="0" applyFont="1" applyFill="1" applyAlignment="1">
      <alignment horizontal="center" vertical="center"/>
    </xf>
    <xf numFmtId="0" fontId="9" fillId="25" borderId="0" xfId="0" applyFont="1" applyFill="1" applyAlignment="1">
      <alignment horizontal="center"/>
    </xf>
    <xf numFmtId="0" fontId="0" fillId="25" borderId="0" xfId="0" applyFill="1"/>
    <xf numFmtId="0" fontId="1" fillId="25" borderId="0" xfId="0" applyFont="1" applyFill="1"/>
    <xf numFmtId="0" fontId="0" fillId="25" borderId="0" xfId="0" applyFill="1" applyAlignment="1">
      <alignment vertical="center" wrapText="1"/>
    </xf>
    <xf numFmtId="0" fontId="0" fillId="25" borderId="0" xfId="0" applyFill="1" applyAlignment="1">
      <alignment vertical="center"/>
    </xf>
    <xf numFmtId="0" fontId="1" fillId="3" borderId="1" xfId="0" applyFont="1" applyFill="1" applyBorder="1"/>
    <xf numFmtId="0" fontId="0" fillId="3" borderId="2" xfId="0" applyFill="1" applyBorder="1"/>
    <xf numFmtId="0" fontId="0" fillId="3" borderId="3" xfId="0" applyFill="1" applyBorder="1"/>
    <xf numFmtId="0" fontId="0" fillId="3" borderId="0" xfId="0" applyFill="1" applyAlignment="1">
      <alignment horizontal="left"/>
    </xf>
    <xf numFmtId="167" fontId="0" fillId="3" borderId="0" xfId="0" applyNumberFormat="1" applyFill="1"/>
    <xf numFmtId="3" fontId="0" fillId="3" borderId="0" xfId="0" applyNumberFormat="1" applyFill="1"/>
    <xf numFmtId="0" fontId="1" fillId="3" borderId="0" xfId="0" applyFont="1" applyFill="1"/>
    <xf numFmtId="0" fontId="48" fillId="25" borderId="0" xfId="0" applyFont="1" applyFill="1" applyAlignment="1">
      <alignment vertical="center"/>
    </xf>
    <xf numFmtId="0" fontId="0" fillId="44" borderId="0" xfId="0" applyFill="1"/>
    <xf numFmtId="165" fontId="0" fillId="3" borderId="0" xfId="0" applyNumberFormat="1" applyFill="1"/>
    <xf numFmtId="0" fontId="1" fillId="3" borderId="2" xfId="0" applyFont="1" applyFill="1" applyBorder="1"/>
    <xf numFmtId="0" fontId="1" fillId="3" borderId="3" xfId="0" applyFont="1" applyFill="1" applyBorder="1"/>
    <xf numFmtId="0" fontId="0" fillId="3" borderId="0" xfId="0" applyFill="1" applyAlignment="1">
      <alignment horizontal="center"/>
    </xf>
    <xf numFmtId="0" fontId="4" fillId="3" borderId="0" xfId="0" applyFont="1" applyFill="1" applyAlignment="1">
      <alignment horizontal="center" vertical="center" wrapText="1"/>
    </xf>
    <xf numFmtId="0" fontId="1" fillId="3" borderId="17" xfId="0" applyFont="1" applyFill="1" applyBorder="1"/>
    <xf numFmtId="0" fontId="0" fillId="3" borderId="18" xfId="0" applyFill="1" applyBorder="1"/>
    <xf numFmtId="0" fontId="0" fillId="3" borderId="19" xfId="0" applyFill="1" applyBorder="1"/>
    <xf numFmtId="0" fontId="1" fillId="3" borderId="4" xfId="0" applyFont="1" applyFill="1" applyBorder="1"/>
    <xf numFmtId="0" fontId="0" fillId="3" borderId="5" xfId="0" applyFill="1" applyBorder="1"/>
    <xf numFmtId="0" fontId="0" fillId="3" borderId="6" xfId="0" applyFill="1" applyBorder="1"/>
    <xf numFmtId="0" fontId="39" fillId="3" borderId="0" xfId="0" applyFont="1" applyFill="1" applyAlignment="1">
      <alignment horizontal="center" vertical="center" wrapText="1"/>
    </xf>
    <xf numFmtId="0" fontId="4" fillId="3" borderId="7"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0" fillId="3" borderId="7" xfId="0" applyFill="1" applyBorder="1" applyAlignment="1">
      <alignment horizontal="center" vertical="center"/>
    </xf>
    <xf numFmtId="2" fontId="0" fillId="3" borderId="7" xfId="0" applyNumberFormat="1" applyFill="1" applyBorder="1" applyAlignment="1">
      <alignment horizontal="center" vertical="center"/>
    </xf>
    <xf numFmtId="0" fontId="4" fillId="2" borderId="0" xfId="0" applyFont="1" applyFill="1" applyAlignment="1">
      <alignment horizontal="center" vertical="center"/>
    </xf>
    <xf numFmtId="0" fontId="3" fillId="45" borderId="0" xfId="0" applyFont="1" applyFill="1" applyAlignment="1">
      <alignment horizontal="center" vertical="center"/>
    </xf>
    <xf numFmtId="0" fontId="3" fillId="46" borderId="0" xfId="0" applyFont="1" applyFill="1" applyAlignment="1">
      <alignment horizontal="center" vertical="center"/>
    </xf>
    <xf numFmtId="165" fontId="0" fillId="3" borderId="7" xfId="0" applyNumberFormat="1" applyFill="1" applyBorder="1"/>
    <xf numFmtId="2" fontId="0" fillId="3" borderId="7" xfId="0" applyNumberFormat="1" applyFill="1" applyBorder="1"/>
    <xf numFmtId="0" fontId="0" fillId="3" borderId="7" xfId="0" applyFill="1" applyBorder="1"/>
    <xf numFmtId="0" fontId="0" fillId="3" borderId="7" xfId="0" applyFill="1" applyBorder="1" applyAlignment="1">
      <alignment horizontal="center"/>
    </xf>
    <xf numFmtId="0" fontId="0" fillId="44" borderId="20" xfId="0" applyFill="1" applyBorder="1" applyAlignment="1">
      <alignment horizontal="left"/>
    </xf>
    <xf numFmtId="0" fontId="0" fillId="3" borderId="2" xfId="0" applyFill="1" applyBorder="1" applyAlignment="1">
      <alignment horizontal="left"/>
    </xf>
    <xf numFmtId="169" fontId="0" fillId="3" borderId="0" xfId="128" applyNumberFormat="1" applyFont="1" applyFill="1"/>
    <xf numFmtId="168" fontId="0" fillId="3" borderId="0" xfId="0" applyNumberFormat="1" applyFill="1"/>
    <xf numFmtId="0" fontId="40" fillId="3" borderId="0" xfId="0" applyFont="1" applyFill="1" applyAlignment="1">
      <alignment horizontal="left" vertical="center" readingOrder="1"/>
    </xf>
    <xf numFmtId="0" fontId="38" fillId="3" borderId="0" xfId="0" applyFont="1" applyFill="1" applyAlignment="1">
      <alignment horizontal="left" vertical="center" readingOrder="1"/>
    </xf>
    <xf numFmtId="0" fontId="2" fillId="3" borderId="0" xfId="5" applyFont="1" applyFill="1" applyAlignment="1">
      <alignment horizontal="left" vertical="center"/>
    </xf>
    <xf numFmtId="166" fontId="0" fillId="3" borderId="0" xfId="0" applyNumberFormat="1" applyFill="1"/>
    <xf numFmtId="0" fontId="0" fillId="3" borderId="0" xfId="0" applyFill="1" applyAlignment="1">
      <alignment vertical="center" wrapText="1"/>
    </xf>
    <xf numFmtId="0" fontId="0" fillId="3" borderId="0" xfId="0" applyFill="1" applyAlignment="1">
      <alignment horizontal="center" vertical="center" wrapText="1"/>
    </xf>
    <xf numFmtId="0" fontId="1" fillId="3" borderId="5" xfId="0" applyFont="1" applyFill="1" applyBorder="1"/>
    <xf numFmtId="0" fontId="1" fillId="3" borderId="6" xfId="0" applyFont="1" applyFill="1" applyBorder="1"/>
    <xf numFmtId="0" fontId="0" fillId="3" borderId="0" xfId="0" applyFill="1" applyAlignment="1">
      <alignment vertical="center"/>
    </xf>
    <xf numFmtId="0" fontId="1" fillId="3" borderId="1" xfId="0" applyFont="1" applyFill="1" applyBorder="1" applyAlignment="1">
      <alignment vertical="center"/>
    </xf>
    <xf numFmtId="0" fontId="1" fillId="3" borderId="2" xfId="0" applyFont="1" applyFill="1" applyBorder="1" applyAlignment="1">
      <alignment vertical="center"/>
    </xf>
    <xf numFmtId="0" fontId="1" fillId="3" borderId="3" xfId="0" applyFont="1" applyFill="1" applyBorder="1" applyAlignment="1">
      <alignment vertical="center"/>
    </xf>
    <xf numFmtId="0" fontId="0" fillId="3" borderId="2" xfId="0" applyFill="1" applyBorder="1" applyAlignment="1">
      <alignment vertical="center"/>
    </xf>
    <xf numFmtId="0" fontId="0" fillId="3" borderId="3" xfId="0" applyFill="1" applyBorder="1" applyAlignment="1">
      <alignment vertical="center"/>
    </xf>
    <xf numFmtId="0" fontId="1" fillId="3" borderId="7" xfId="0" applyFont="1" applyFill="1" applyBorder="1" applyAlignment="1">
      <alignment horizontal="center" vertical="center"/>
    </xf>
    <xf numFmtId="0" fontId="51" fillId="3" borderId="0" xfId="0" applyFont="1" applyFill="1"/>
    <xf numFmtId="0" fontId="4" fillId="3" borderId="21" xfId="0" applyFont="1" applyFill="1" applyBorder="1" applyAlignment="1">
      <alignment horizontal="center" vertical="center" wrapText="1"/>
    </xf>
    <xf numFmtId="0" fontId="0" fillId="3" borderId="21" xfId="0" applyFill="1" applyBorder="1" applyAlignment="1">
      <alignment horizontal="center" vertical="center"/>
    </xf>
    <xf numFmtId="0" fontId="1" fillId="3" borderId="18" xfId="0" applyFont="1" applyFill="1" applyBorder="1"/>
    <xf numFmtId="0" fontId="1" fillId="3" borderId="19" xfId="0" applyFont="1" applyFill="1" applyBorder="1"/>
    <xf numFmtId="171" fontId="52" fillId="0" borderId="24" xfId="0" applyNumberFormat="1" applyFont="1" applyBorder="1" applyAlignment="1">
      <alignment horizontal="center" vertical="center" wrapText="1"/>
    </xf>
    <xf numFmtId="0" fontId="52" fillId="0" borderId="18" xfId="0" applyFont="1" applyBorder="1" applyAlignment="1">
      <alignment horizontal="centerContinuous" vertical="center" wrapText="1"/>
    </xf>
    <xf numFmtId="0" fontId="6" fillId="0" borderId="7" xfId="0" applyFont="1" applyBorder="1" applyAlignment="1">
      <alignment horizontal="center" vertical="center" wrapText="1"/>
    </xf>
    <xf numFmtId="0" fontId="6" fillId="0" borderId="24" xfId="0" applyFont="1" applyBorder="1" applyAlignment="1">
      <alignment horizontal="center" vertical="center" wrapText="1"/>
    </xf>
    <xf numFmtId="0" fontId="60" fillId="47" borderId="7" xfId="0" applyFont="1" applyFill="1" applyBorder="1" applyAlignment="1">
      <alignment horizontal="centerContinuous" vertical="center"/>
    </xf>
    <xf numFmtId="0" fontId="61" fillId="47" borderId="25" xfId="0" applyFont="1" applyFill="1" applyBorder="1" applyAlignment="1">
      <alignment horizontal="center" vertical="center" wrapText="1"/>
    </xf>
    <xf numFmtId="0" fontId="52" fillId="47" borderId="26" xfId="0" applyFont="1" applyFill="1" applyBorder="1" applyAlignment="1">
      <alignment horizontal="left" vertical="center" wrapText="1"/>
    </xf>
    <xf numFmtId="4" fontId="62" fillId="0" borderId="7" xfId="0" applyNumberFormat="1" applyFont="1" applyBorder="1" applyAlignment="1">
      <alignment horizontal="center" vertical="center" wrapText="1"/>
    </xf>
    <xf numFmtId="0" fontId="61" fillId="47" borderId="27" xfId="0" applyFont="1" applyFill="1" applyBorder="1" applyAlignment="1">
      <alignment horizontal="center" vertical="center" wrapText="1"/>
    </xf>
    <xf numFmtId="0" fontId="52" fillId="47" borderId="19" xfId="0" applyFont="1" applyFill="1" applyBorder="1" applyAlignment="1">
      <alignment horizontal="left" vertical="center" wrapText="1"/>
    </xf>
    <xf numFmtId="0" fontId="62" fillId="0" borderId="22" xfId="0" applyFont="1" applyBorder="1" applyAlignment="1">
      <alignment horizontal="centerContinuous"/>
    </xf>
    <xf numFmtId="0" fontId="62" fillId="0" borderId="0" xfId="0" applyFont="1" applyAlignment="1">
      <alignment horizontal="centerContinuous"/>
    </xf>
    <xf numFmtId="0" fontId="62" fillId="0" borderId="23" xfId="0" applyFont="1" applyBorder="1" applyAlignment="1">
      <alignment horizontal="centerContinuous"/>
    </xf>
    <xf numFmtId="0" fontId="61" fillId="47" borderId="7" xfId="0" applyFont="1" applyFill="1" applyBorder="1" applyAlignment="1">
      <alignment horizontal="center" vertical="center" wrapText="1"/>
    </xf>
    <xf numFmtId="167" fontId="62" fillId="0" borderId="7" xfId="0" applyNumberFormat="1" applyFont="1" applyBorder="1" applyAlignment="1">
      <alignment horizontal="center" vertical="center"/>
    </xf>
    <xf numFmtId="166" fontId="62" fillId="0" borderId="7" xfId="0" applyNumberFormat="1" applyFont="1" applyBorder="1" applyAlignment="1">
      <alignment horizontal="center" vertical="center" wrapText="1"/>
    </xf>
    <xf numFmtId="166" fontId="62" fillId="0" borderId="7" xfId="0" applyNumberFormat="1" applyFont="1" applyBorder="1" applyAlignment="1">
      <alignment horizontal="center" vertical="center"/>
    </xf>
    <xf numFmtId="0" fontId="56" fillId="47" borderId="7" xfId="0" applyFont="1" applyFill="1" applyBorder="1" applyAlignment="1">
      <alignment horizontal="centerContinuous" vertical="center" wrapText="1"/>
    </xf>
    <xf numFmtId="0" fontId="64" fillId="0" borderId="7" xfId="0" applyFont="1" applyBorder="1" applyAlignment="1">
      <alignment horizontal="centerContinuous" vertical="center" wrapText="1"/>
    </xf>
    <xf numFmtId="0" fontId="65" fillId="0" borderId="0" xfId="0" applyFont="1"/>
    <xf numFmtId="0" fontId="62" fillId="0" borderId="0" xfId="0" applyFont="1"/>
    <xf numFmtId="0" fontId="62" fillId="0" borderId="0" xfId="0" applyFont="1" applyAlignment="1">
      <alignment horizontal="center" vertical="center"/>
    </xf>
    <xf numFmtId="0" fontId="6" fillId="48" borderId="7" xfId="0" applyFont="1" applyFill="1" applyBorder="1" applyAlignment="1">
      <alignment horizontal="center" vertical="center" wrapText="1"/>
    </xf>
    <xf numFmtId="0" fontId="6" fillId="49" borderId="7" xfId="0" applyFont="1" applyFill="1" applyBorder="1" applyAlignment="1">
      <alignment horizontal="center" vertical="center"/>
    </xf>
    <xf numFmtId="0" fontId="66" fillId="0" borderId="0" xfId="0" applyFont="1"/>
    <xf numFmtId="0" fontId="6" fillId="50" borderId="7" xfId="0" applyFont="1" applyFill="1" applyBorder="1" applyAlignment="1">
      <alignment horizontal="center" vertical="center"/>
    </xf>
    <xf numFmtId="0" fontId="6" fillId="51" borderId="7" xfId="0" applyFont="1" applyFill="1" applyBorder="1" applyAlignment="1">
      <alignment horizontal="center" vertical="center"/>
    </xf>
    <xf numFmtId="0" fontId="62" fillId="0" borderId="0" xfId="0" applyFont="1" applyAlignment="1">
      <alignment horizontal="center"/>
    </xf>
    <xf numFmtId="0" fontId="65" fillId="0" borderId="0" xfId="0" applyFont="1" applyAlignment="1">
      <alignment horizontal="center"/>
    </xf>
    <xf numFmtId="0" fontId="6" fillId="52" borderId="7" xfId="0" applyFont="1" applyFill="1" applyBorder="1" applyAlignment="1">
      <alignment horizontal="center" vertical="center"/>
    </xf>
    <xf numFmtId="0" fontId="6" fillId="53" borderId="7" xfId="0" applyFont="1" applyFill="1" applyBorder="1" applyAlignment="1">
      <alignment horizontal="center" vertical="center"/>
    </xf>
    <xf numFmtId="0" fontId="61" fillId="0" borderId="0" xfId="0" applyFont="1"/>
    <xf numFmtId="0" fontId="60" fillId="2" borderId="0" xfId="0" applyFont="1" applyFill="1" applyAlignment="1">
      <alignment horizontal="center" vertical="center"/>
    </xf>
    <xf numFmtId="2" fontId="62" fillId="0" borderId="7" xfId="0" applyNumberFormat="1" applyFont="1" applyBorder="1" applyAlignment="1">
      <alignment horizontal="center" vertical="center"/>
    </xf>
    <xf numFmtId="0" fontId="67" fillId="0" borderId="21" xfId="0" applyFont="1" applyBorder="1" applyAlignment="1">
      <alignment horizontal="center" vertical="center" wrapText="1"/>
    </xf>
    <xf numFmtId="0" fontId="67" fillId="0" borderId="19" xfId="0" applyFont="1" applyBorder="1" applyAlignment="1">
      <alignment horizontal="center" vertical="center" wrapText="1"/>
    </xf>
    <xf numFmtId="0" fontId="67" fillId="0" borderId="6" xfId="0" applyFont="1" applyBorder="1" applyAlignment="1">
      <alignment horizontal="center" vertical="center" wrapText="1"/>
    </xf>
    <xf numFmtId="166" fontId="52" fillId="0" borderId="7" xfId="0" applyNumberFormat="1" applyFont="1" applyBorder="1" applyAlignment="1">
      <alignment horizontal="center" vertical="center" wrapText="1"/>
    </xf>
    <xf numFmtId="49" fontId="68" fillId="0" borderId="5" xfId="129" applyNumberFormat="1" applyFont="1" applyFill="1" applyBorder="1" applyAlignment="1">
      <alignment horizontal="center" vertical="center" wrapText="1"/>
    </xf>
    <xf numFmtId="49" fontId="68" fillId="0" borderId="6" xfId="129" applyNumberFormat="1" applyFont="1" applyFill="1" applyBorder="1" applyAlignment="1">
      <alignment horizontal="center" vertical="center" wrapText="1"/>
    </xf>
    <xf numFmtId="0" fontId="69" fillId="0" borderId="0" xfId="0" applyFont="1" applyAlignment="1">
      <alignment horizontal="left" vertical="center"/>
    </xf>
    <xf numFmtId="0" fontId="69" fillId="0" borderId="0" xfId="0" applyFont="1" applyAlignment="1">
      <alignment horizontal="centerContinuous" vertical="center"/>
    </xf>
    <xf numFmtId="0" fontId="61" fillId="47" borderId="26" xfId="0" applyFont="1" applyFill="1" applyBorder="1" applyAlignment="1">
      <alignment horizontal="centerContinuous" vertical="center"/>
    </xf>
    <xf numFmtId="0" fontId="61" fillId="47" borderId="31" xfId="0" applyFont="1" applyFill="1" applyBorder="1" applyAlignment="1">
      <alignment horizontal="centerContinuous" vertical="center"/>
    </xf>
    <xf numFmtId="0" fontId="61" fillId="47" borderId="32" xfId="0" applyFont="1" applyFill="1" applyBorder="1" applyAlignment="1">
      <alignment horizontal="center" vertical="center" wrapText="1"/>
    </xf>
    <xf numFmtId="0" fontId="61" fillId="47" borderId="21" xfId="0" applyFont="1" applyFill="1" applyBorder="1" applyAlignment="1">
      <alignment horizontal="center" vertical="center"/>
    </xf>
    <xf numFmtId="0" fontId="61" fillId="47" borderId="31" xfId="0" applyFont="1" applyFill="1" applyBorder="1" applyAlignment="1">
      <alignment horizontal="center" vertical="center" wrapText="1"/>
    </xf>
    <xf numFmtId="0" fontId="62" fillId="47" borderId="21" xfId="0" applyFont="1" applyFill="1" applyBorder="1" applyAlignment="1">
      <alignment horizontal="center" vertical="center" wrapText="1"/>
    </xf>
    <xf numFmtId="166" fontId="62" fillId="0" borderId="21" xfId="129" applyNumberFormat="1" applyFont="1" applyFill="1" applyBorder="1" applyAlignment="1">
      <alignment horizontal="center" vertical="center" wrapText="1"/>
    </xf>
    <xf numFmtId="166" fontId="62" fillId="0" borderId="18" xfId="129" applyNumberFormat="1" applyFont="1" applyFill="1" applyBorder="1" applyAlignment="1">
      <alignment horizontal="center" vertical="center" wrapText="1"/>
    </xf>
    <xf numFmtId="0" fontId="65" fillId="0" borderId="18" xfId="0" applyFont="1" applyBorder="1"/>
    <xf numFmtId="0" fontId="62" fillId="47" borderId="24" xfId="0" applyFont="1" applyFill="1" applyBorder="1" applyAlignment="1">
      <alignment vertical="center" wrapText="1"/>
    </xf>
    <xf numFmtId="166" fontId="62" fillId="0" borderId="5" xfId="129" applyNumberFormat="1" applyFont="1" applyFill="1" applyBorder="1" applyAlignment="1">
      <alignment horizontal="center" vertical="center" wrapText="1"/>
    </xf>
    <xf numFmtId="0" fontId="65" fillId="0" borderId="5" xfId="0" applyFont="1" applyBorder="1"/>
    <xf numFmtId="0" fontId="61" fillId="47" borderId="7" xfId="0" applyFont="1" applyFill="1" applyBorder="1" applyAlignment="1">
      <alignment horizontal="centerContinuous" vertical="center"/>
    </xf>
    <xf numFmtId="0" fontId="65" fillId="47" borderId="0" xfId="0" applyFont="1" applyFill="1"/>
    <xf numFmtId="0" fontId="61" fillId="47" borderId="33" xfId="0" applyFont="1" applyFill="1" applyBorder="1" applyAlignment="1">
      <alignment horizontal="center" vertical="center" wrapText="1"/>
    </xf>
    <xf numFmtId="0" fontId="62" fillId="47" borderId="26" xfId="0" applyFont="1" applyFill="1" applyBorder="1" applyAlignment="1">
      <alignment horizontal="center" vertical="center" wrapText="1"/>
    </xf>
    <xf numFmtId="0" fontId="67" fillId="0" borderId="34" xfId="0" applyFont="1" applyBorder="1" applyAlignment="1">
      <alignment horizontal="center" vertical="center" wrapText="1" readingOrder="1"/>
    </xf>
    <xf numFmtId="0" fontId="62" fillId="47" borderId="31" xfId="0" applyFont="1" applyFill="1" applyBorder="1" applyAlignment="1">
      <alignment horizontal="center" vertical="center" wrapText="1"/>
    </xf>
    <xf numFmtId="0" fontId="67" fillId="0" borderId="35" xfId="0" applyFont="1" applyBorder="1" applyAlignment="1">
      <alignment horizontal="center" vertical="center" wrapText="1" readingOrder="1"/>
    </xf>
    <xf numFmtId="0" fontId="62" fillId="47" borderId="7" xfId="0" applyFont="1" applyFill="1" applyBorder="1" applyAlignment="1">
      <alignment horizontal="center" vertical="center" wrapText="1"/>
    </xf>
    <xf numFmtId="3" fontId="62" fillId="0" borderId="21" xfId="0" applyNumberFormat="1" applyFont="1" applyBorder="1" applyAlignment="1">
      <alignment horizontal="center" vertical="center"/>
    </xf>
    <xf numFmtId="0" fontId="61" fillId="47" borderId="25" xfId="0" applyFont="1" applyFill="1" applyBorder="1" applyAlignment="1">
      <alignment horizontal="center" vertical="center"/>
    </xf>
    <xf numFmtId="0" fontId="52" fillId="47" borderId="31" xfId="0" applyFont="1" applyFill="1" applyBorder="1" applyAlignment="1">
      <alignment horizontal="center" vertical="center" wrapText="1"/>
    </xf>
    <xf numFmtId="1" fontId="64" fillId="0" borderId="30" xfId="0" applyNumberFormat="1" applyFont="1" applyBorder="1" applyAlignment="1">
      <alignment horizontal="center" vertical="center" wrapText="1"/>
    </xf>
    <xf numFmtId="0" fontId="52" fillId="47" borderId="21" xfId="0" applyFont="1" applyFill="1" applyBorder="1" applyAlignment="1">
      <alignment horizontal="center" vertical="center" wrapText="1"/>
    </xf>
    <xf numFmtId="0" fontId="52" fillId="47" borderId="24" xfId="0" applyFont="1" applyFill="1" applyBorder="1" applyAlignment="1">
      <alignment horizontal="center" vertical="center" wrapText="1"/>
    </xf>
    <xf numFmtId="0" fontId="61" fillId="47" borderId="35" xfId="0" applyFont="1" applyFill="1" applyBorder="1" applyAlignment="1">
      <alignment horizontal="center" vertical="center" wrapText="1"/>
    </xf>
    <xf numFmtId="0" fontId="52" fillId="47" borderId="7" xfId="0" applyFont="1" applyFill="1" applyBorder="1" applyAlignment="1">
      <alignment horizontal="center" vertical="center" wrapText="1"/>
    </xf>
    <xf numFmtId="0" fontId="64" fillId="0" borderId="21" xfId="0" applyFont="1" applyBorder="1" applyAlignment="1">
      <alignment horizontal="center" vertical="center" wrapText="1"/>
    </xf>
    <xf numFmtId="0" fontId="64" fillId="0" borderId="24" xfId="0" applyFont="1" applyBorder="1" applyAlignment="1">
      <alignment horizontal="center" vertical="center" wrapText="1"/>
    </xf>
    <xf numFmtId="0" fontId="65" fillId="0" borderId="36" xfId="0" applyFont="1" applyBorder="1" applyAlignment="1">
      <alignment vertical="center"/>
    </xf>
    <xf numFmtId="0" fontId="65" fillId="0" borderId="0" xfId="0" applyFont="1" applyAlignment="1">
      <alignment vertical="center"/>
    </xf>
    <xf numFmtId="0" fontId="71" fillId="48" borderId="37" xfId="0" applyFont="1" applyFill="1" applyBorder="1" applyAlignment="1">
      <alignment horizontal="centerContinuous" vertical="center"/>
    </xf>
    <xf numFmtId="0" fontId="65" fillId="0" borderId="37" xfId="0" applyFont="1" applyBorder="1" applyAlignment="1">
      <alignment horizontal="center" vertical="center"/>
    </xf>
    <xf numFmtId="0" fontId="65" fillId="51" borderId="37" xfId="0" applyFont="1" applyFill="1" applyBorder="1" applyAlignment="1">
      <alignment horizontal="center" vertical="center"/>
    </xf>
    <xf numFmtId="0" fontId="65" fillId="50" borderId="37" xfId="0" applyFont="1" applyFill="1" applyBorder="1" applyAlignment="1">
      <alignment horizontal="center" vertical="center"/>
    </xf>
    <xf numFmtId="0" fontId="65" fillId="54" borderId="37" xfId="0" applyFont="1" applyFill="1" applyBorder="1" applyAlignment="1">
      <alignment horizontal="center" vertical="center"/>
    </xf>
    <xf numFmtId="0" fontId="71" fillId="48" borderId="38" xfId="0" applyFont="1" applyFill="1" applyBorder="1" applyAlignment="1">
      <alignment horizontal="centerContinuous" vertical="center"/>
    </xf>
    <xf numFmtId="0" fontId="71" fillId="48" borderId="39" xfId="0" applyFont="1" applyFill="1" applyBorder="1" applyAlignment="1">
      <alignment horizontal="centerContinuous" vertical="center"/>
    </xf>
    <xf numFmtId="0" fontId="71" fillId="48" borderId="40" xfId="0" applyFont="1" applyFill="1" applyBorder="1" applyAlignment="1">
      <alignment horizontal="centerContinuous" vertical="center"/>
    </xf>
    <xf numFmtId="0" fontId="61" fillId="0" borderId="0" xfId="0" applyFont="1" applyAlignment="1">
      <alignment vertical="center"/>
    </xf>
    <xf numFmtId="0" fontId="76" fillId="55" borderId="1" xfId="0" applyFont="1" applyFill="1" applyBorder="1" applyAlignment="1">
      <alignment horizontal="centerContinuous" vertical="center"/>
    </xf>
    <xf numFmtId="0" fontId="76" fillId="55" borderId="3" xfId="0" applyFont="1" applyFill="1" applyBorder="1" applyAlignment="1">
      <alignment horizontal="centerContinuous" vertical="center"/>
    </xf>
    <xf numFmtId="0" fontId="77" fillId="0" borderId="0" xfId="0" applyFont="1"/>
    <xf numFmtId="0" fontId="76" fillId="55" borderId="7" xfId="0" applyFont="1" applyFill="1" applyBorder="1" applyAlignment="1">
      <alignment horizontal="center" vertical="center"/>
    </xf>
    <xf numFmtId="0" fontId="76" fillId="55" borderId="21" xfId="0" applyFont="1" applyFill="1" applyBorder="1" applyAlignment="1">
      <alignment horizontal="center" vertical="center"/>
    </xf>
    <xf numFmtId="0" fontId="77" fillId="55" borderId="21" xfId="0" applyFont="1" applyFill="1" applyBorder="1" applyAlignment="1">
      <alignment horizontal="center" vertical="center" wrapText="1"/>
    </xf>
    <xf numFmtId="0" fontId="68" fillId="0" borderId="0" xfId="0" applyFont="1"/>
    <xf numFmtId="0" fontId="77" fillId="55" borderId="24" xfId="0" applyFont="1" applyFill="1" applyBorder="1" applyAlignment="1">
      <alignment horizontal="center" vertical="center" wrapText="1"/>
    </xf>
    <xf numFmtId="0" fontId="78" fillId="55" borderId="7" xfId="0" applyFont="1" applyFill="1" applyBorder="1" applyAlignment="1">
      <alignment horizontal="centerContinuous" vertical="center" wrapText="1"/>
    </xf>
    <xf numFmtId="0" fontId="79" fillId="0" borderId="7" xfId="0" applyFont="1" applyBorder="1" applyAlignment="1">
      <alignment horizontal="centerContinuous" vertical="center" wrapText="1"/>
    </xf>
    <xf numFmtId="0" fontId="78" fillId="0" borderId="7" xfId="0" applyFont="1" applyBorder="1" applyAlignment="1">
      <alignment horizontal="centerContinuous" vertical="center" wrapText="1"/>
    </xf>
    <xf numFmtId="0" fontId="76" fillId="55" borderId="7" xfId="0" applyFont="1" applyFill="1" applyBorder="1" applyAlignment="1">
      <alignment horizontal="centerContinuous" vertical="center"/>
    </xf>
    <xf numFmtId="0" fontId="76" fillId="55" borderId="43" xfId="0" applyFont="1" applyFill="1" applyBorder="1" applyAlignment="1">
      <alignment horizontal="center" vertical="center" wrapText="1"/>
    </xf>
    <xf numFmtId="0" fontId="77" fillId="55" borderId="7" xfId="0" applyFont="1" applyFill="1" applyBorder="1" applyAlignment="1">
      <alignment horizontal="center" vertical="center" wrapText="1"/>
    </xf>
    <xf numFmtId="0" fontId="0" fillId="56" borderId="0" xfId="0" applyFill="1" applyAlignment="1">
      <alignment horizontal="left"/>
    </xf>
    <xf numFmtId="43" fontId="0" fillId="0" borderId="0" xfId="128" applyFont="1" applyAlignment="1">
      <alignment horizontal="center" vertical="center"/>
    </xf>
    <xf numFmtId="0" fontId="75" fillId="0" borderId="19" xfId="0" applyFont="1" applyBorder="1" applyAlignment="1">
      <alignment horizontal="center" vertical="center" wrapText="1"/>
    </xf>
    <xf numFmtId="0" fontId="61" fillId="47" borderId="7" xfId="0" applyFont="1" applyFill="1" applyBorder="1" applyAlignment="1">
      <alignment horizontal="center" vertical="center"/>
    </xf>
    <xf numFmtId="166" fontId="0" fillId="0" borderId="0" xfId="129" applyNumberFormat="1" applyFont="1" applyAlignment="1">
      <alignment horizontal="center" vertical="center"/>
    </xf>
    <xf numFmtId="0" fontId="69" fillId="57" borderId="44" xfId="0" applyFont="1" applyFill="1" applyBorder="1" applyAlignment="1">
      <alignment horizontal="center" vertical="center"/>
    </xf>
    <xf numFmtId="0" fontId="69" fillId="0" borderId="0" xfId="0" applyFont="1"/>
    <xf numFmtId="0" fontId="80" fillId="3" borderId="0" xfId="0" applyFont="1" applyFill="1"/>
    <xf numFmtId="0" fontId="1" fillId="0" borderId="7" xfId="0" applyFont="1" applyBorder="1" applyAlignment="1">
      <alignment vertical="center"/>
    </xf>
    <xf numFmtId="0" fontId="69" fillId="25" borderId="7" xfId="0" applyFont="1" applyFill="1" applyBorder="1" applyAlignment="1">
      <alignment horizontal="center" vertical="center"/>
    </xf>
    <xf numFmtId="0" fontId="69" fillId="25" borderId="7" xfId="0" applyFont="1" applyFill="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center" vertical="center"/>
    </xf>
    <xf numFmtId="0" fontId="69" fillId="25" borderId="1" xfId="0" applyFont="1" applyFill="1" applyBorder="1" applyAlignment="1">
      <alignment horizontal="centerContinuous" vertical="center"/>
    </xf>
    <xf numFmtId="0" fontId="69" fillId="25" borderId="2" xfId="0" applyFont="1" applyFill="1" applyBorder="1" applyAlignment="1">
      <alignment horizontal="centerContinuous" vertical="center"/>
    </xf>
    <xf numFmtId="0" fontId="69" fillId="25" borderId="3" xfId="0" applyFont="1" applyFill="1" applyBorder="1" applyAlignment="1">
      <alignment horizontal="centerContinuous" vertical="center"/>
    </xf>
    <xf numFmtId="0" fontId="82" fillId="0" borderId="1" xfId="0" applyFont="1" applyBorder="1" applyAlignment="1">
      <alignment horizontal="centerContinuous" vertical="center" wrapText="1"/>
    </xf>
    <xf numFmtId="0" fontId="82" fillId="0" borderId="2" xfId="0" applyFont="1" applyBorder="1" applyAlignment="1">
      <alignment horizontal="centerContinuous" vertical="center" wrapText="1"/>
    </xf>
    <xf numFmtId="0" fontId="82" fillId="0" borderId="3" xfId="0" applyFont="1" applyBorder="1" applyAlignment="1">
      <alignment horizontal="centerContinuous" vertical="center" wrapText="1"/>
    </xf>
    <xf numFmtId="0" fontId="83" fillId="3" borderId="0" xfId="0" applyFont="1" applyFill="1"/>
    <xf numFmtId="0" fontId="82" fillId="0" borderId="1" xfId="0" applyFont="1" applyBorder="1" applyAlignment="1">
      <alignment vertical="center"/>
    </xf>
    <xf numFmtId="0" fontId="82" fillId="0" borderId="3" xfId="0" applyFont="1" applyBorder="1" applyAlignment="1">
      <alignment vertical="center"/>
    </xf>
    <xf numFmtId="0" fontId="84" fillId="0" borderId="19" xfId="0" applyFont="1" applyBorder="1" applyAlignment="1">
      <alignment horizontal="center" vertical="center" wrapText="1"/>
    </xf>
    <xf numFmtId="0" fontId="61" fillId="47" borderId="7" xfId="0" applyFont="1" applyFill="1" applyBorder="1" applyAlignment="1">
      <alignment horizontal="center" vertical="center"/>
    </xf>
    <xf numFmtId="0" fontId="52" fillId="47" borderId="28" xfId="0" applyFont="1" applyFill="1" applyBorder="1" applyAlignment="1">
      <alignment horizontal="left" vertical="center" wrapText="1"/>
    </xf>
    <xf numFmtId="0" fontId="52" fillId="47" borderId="29" xfId="0" applyFont="1" applyFill="1" applyBorder="1" applyAlignment="1">
      <alignment horizontal="left" vertical="center" wrapText="1"/>
    </xf>
    <xf numFmtId="0" fontId="65" fillId="0" borderId="36" xfId="0" applyFont="1" applyBorder="1" applyAlignment="1">
      <alignment horizontal="left" vertical="center"/>
    </xf>
    <xf numFmtId="0" fontId="62" fillId="0" borderId="5" xfId="0" applyFont="1" applyBorder="1" applyAlignment="1">
      <alignment horizontal="center" vertical="center" wrapText="1"/>
    </xf>
    <xf numFmtId="3" fontId="75" fillId="0" borderId="18" xfId="0" applyNumberFormat="1" applyFont="1" applyBorder="1" applyAlignment="1">
      <alignment horizontal="center" vertical="center"/>
    </xf>
    <xf numFmtId="3" fontId="75" fillId="0" borderId="19" xfId="0" applyNumberFormat="1" applyFont="1" applyBorder="1" applyAlignment="1">
      <alignment horizontal="center" vertical="center"/>
    </xf>
    <xf numFmtId="0" fontId="62" fillId="0" borderId="0" xfId="0" applyFont="1" applyAlignment="1">
      <alignment horizontal="center" vertical="center" wrapText="1"/>
    </xf>
    <xf numFmtId="0" fontId="61" fillId="47" borderId="1" xfId="0" quotePrefix="1" applyFont="1" applyFill="1" applyBorder="1" applyAlignment="1">
      <alignment horizontal="center" vertical="center" wrapText="1"/>
    </xf>
    <xf numFmtId="0" fontId="61" fillId="47" borderId="2" xfId="0" quotePrefix="1" applyFont="1" applyFill="1" applyBorder="1" applyAlignment="1">
      <alignment horizontal="center" vertical="center" wrapText="1"/>
    </xf>
    <xf numFmtId="0" fontId="61" fillId="47" borderId="3" xfId="0" quotePrefix="1" applyFont="1" applyFill="1" applyBorder="1" applyAlignment="1">
      <alignment horizontal="center" vertical="center" wrapText="1"/>
    </xf>
    <xf numFmtId="0" fontId="6" fillId="0" borderId="36" xfId="0" applyFont="1" applyBorder="1" applyAlignment="1">
      <alignment horizontal="left" vertical="center"/>
    </xf>
    <xf numFmtId="0" fontId="76" fillId="55" borderId="41" xfId="0" applyFont="1" applyFill="1" applyBorder="1" applyAlignment="1">
      <alignment horizontal="center" vertical="center" wrapText="1"/>
    </xf>
    <xf numFmtId="0" fontId="76" fillId="55" borderId="42" xfId="0" applyFont="1" applyFill="1" applyBorder="1" applyAlignment="1">
      <alignment horizontal="center" vertical="center" wrapText="1"/>
    </xf>
    <xf numFmtId="0" fontId="78" fillId="0" borderId="0" xfId="0" applyFont="1" applyAlignment="1">
      <alignment horizontal="center" vertical="center" wrapText="1"/>
    </xf>
    <xf numFmtId="0" fontId="69" fillId="25" borderId="21" xfId="0" applyFont="1" applyFill="1" applyBorder="1" applyAlignment="1">
      <alignment horizontal="center" vertical="center"/>
    </xf>
    <xf numFmtId="0" fontId="69" fillId="25" borderId="45" xfId="0" applyFont="1" applyFill="1" applyBorder="1" applyAlignment="1">
      <alignment horizontal="center" vertical="center"/>
    </xf>
    <xf numFmtId="0" fontId="69" fillId="25" borderId="24" xfId="0" applyFont="1" applyFill="1" applyBorder="1" applyAlignment="1">
      <alignment horizontal="center" vertical="center"/>
    </xf>
    <xf numFmtId="0" fontId="0" fillId="0" borderId="21"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82" fillId="0" borderId="21" xfId="0" applyFont="1" applyBorder="1" applyAlignment="1">
      <alignment horizontal="center" vertical="center" wrapText="1"/>
    </xf>
    <xf numFmtId="0" fontId="82" fillId="0" borderId="45" xfId="0" applyFont="1" applyBorder="1" applyAlignment="1">
      <alignment horizontal="center" vertical="center" wrapText="1"/>
    </xf>
    <xf numFmtId="0" fontId="82" fillId="0" borderId="24" xfId="0" applyFont="1" applyBorder="1" applyAlignment="1">
      <alignment horizontal="center" vertical="center" wrapText="1"/>
    </xf>
  </cellXfs>
  <cellStyles count="130">
    <cellStyle name="20% - Ênfase1 2" xfId="6"/>
    <cellStyle name="20% - Ênfase1 3" xfId="7"/>
    <cellStyle name="20% - Ênfase2 2" xfId="8"/>
    <cellStyle name="20% - Ênfase2 3" xfId="9"/>
    <cellStyle name="20% - Ênfase3 2" xfId="10"/>
    <cellStyle name="20% - Ênfase3 3" xfId="11"/>
    <cellStyle name="20% - Ênfase4 2" xfId="12"/>
    <cellStyle name="20% - Ênfase4 3" xfId="13"/>
    <cellStyle name="20% - Ênfase5 2" xfId="14"/>
    <cellStyle name="20% - Ênfase5 3" xfId="15"/>
    <cellStyle name="20% - Ênfase6 2" xfId="16"/>
    <cellStyle name="20% - Ênfase6 3" xfId="17"/>
    <cellStyle name="40% - Ênfase1 2" xfId="18"/>
    <cellStyle name="40% - Ênfase1 3" xfId="19"/>
    <cellStyle name="40% - Ênfase2 2" xfId="20"/>
    <cellStyle name="40% - Ênfase2 3" xfId="21"/>
    <cellStyle name="40% - Ênfase3 2" xfId="22"/>
    <cellStyle name="40% - Ênfase3 3" xfId="23"/>
    <cellStyle name="40% - Ênfase4 2" xfId="24"/>
    <cellStyle name="40% - Ênfase4 3" xfId="25"/>
    <cellStyle name="40% - Ênfase5 2" xfId="26"/>
    <cellStyle name="40% - Ênfase5 3" xfId="27"/>
    <cellStyle name="40% - Ênfase6 2" xfId="28"/>
    <cellStyle name="40% - Ênfase6 3" xfId="29"/>
    <cellStyle name="60% - Ênfase1 2" xfId="30"/>
    <cellStyle name="60% - Ênfase1 3" xfId="31"/>
    <cellStyle name="60% - Ênfase2 2" xfId="32"/>
    <cellStyle name="60% - Ênfase2 3" xfId="33"/>
    <cellStyle name="60% - Ênfase3 2" xfId="34"/>
    <cellStyle name="60% - Ênfase3 3" xfId="35"/>
    <cellStyle name="60% - Ênfase4 2" xfId="36"/>
    <cellStyle name="60% - Ênfase4 3" xfId="37"/>
    <cellStyle name="60% - Ênfase5 2" xfId="38"/>
    <cellStyle name="60% - Ênfase5 3" xfId="39"/>
    <cellStyle name="60% - Ênfase6 2" xfId="40"/>
    <cellStyle name="60% - Ênfase6 3" xfId="41"/>
    <cellStyle name="Bom 2" xfId="42"/>
    <cellStyle name="Bom 3" xfId="43"/>
    <cellStyle name="Cálculo 2" xfId="44"/>
    <cellStyle name="Cálculo 2 2" xfId="45"/>
    <cellStyle name="Cálculo 2 3" xfId="46"/>
    <cellStyle name="Cálculo 3" xfId="47"/>
    <cellStyle name="Cálculo 3 2" xfId="48"/>
    <cellStyle name="Cálculo 3 3" xfId="49"/>
    <cellStyle name="Célula de Verificação 2" xfId="50"/>
    <cellStyle name="Célula de Verificação 3" xfId="51"/>
    <cellStyle name="Célula Vinculada 2" xfId="52"/>
    <cellStyle name="Célula Vinculada 3" xfId="53"/>
    <cellStyle name="Ênfase1 2" xfId="54"/>
    <cellStyle name="Ênfase1 3" xfId="55"/>
    <cellStyle name="Ênfase2 2" xfId="56"/>
    <cellStyle name="Ênfase2 3" xfId="57"/>
    <cellStyle name="Ênfase3 2" xfId="58"/>
    <cellStyle name="Ênfase3 3" xfId="59"/>
    <cellStyle name="Ênfase4 2" xfId="60"/>
    <cellStyle name="Ênfase4 3" xfId="61"/>
    <cellStyle name="Ênfase5 2" xfId="62"/>
    <cellStyle name="Ênfase5 3" xfId="63"/>
    <cellStyle name="Ênfase6 2" xfId="64"/>
    <cellStyle name="Ênfase6 3" xfId="65"/>
    <cellStyle name="Entrada 2" xfId="66"/>
    <cellStyle name="Entrada 2 2" xfId="67"/>
    <cellStyle name="Entrada 2 3" xfId="68"/>
    <cellStyle name="Entrada 3" xfId="69"/>
    <cellStyle name="Entrada 3 2" xfId="70"/>
    <cellStyle name="Entrada 3 3" xfId="71"/>
    <cellStyle name="Incorreto 2" xfId="72"/>
    <cellStyle name="Incorreto 3" xfId="73"/>
    <cellStyle name="Neutra 2" xfId="74"/>
    <cellStyle name="Neutra 3" xfId="75"/>
    <cellStyle name="Normal" xfId="0" builtinId="0"/>
    <cellStyle name="Normal 2" xfId="5"/>
    <cellStyle name="Normal 2 2" xfId="76"/>
    <cellStyle name="Normal 2 2 2" xfId="77"/>
    <cellStyle name="Normal 2 2 2 2" xfId="78"/>
    <cellStyle name="Normal 2 2 3" xfId="79"/>
    <cellStyle name="Normal 2 3" xfId="80"/>
    <cellStyle name="Normal 3" xfId="81"/>
    <cellStyle name="Normal 3 2" xfId="82"/>
    <cellStyle name="Normal 3 3" xfId="83"/>
    <cellStyle name="Normal 4" xfId="84"/>
    <cellStyle name="Normal 4 2" xfId="85"/>
    <cellStyle name="Normal 5" xfId="1"/>
    <cellStyle name="Normal 5 2" xfId="3"/>
    <cellStyle name="Normal 5 3" xfId="86"/>
    <cellStyle name="Normal_Plan2" xfId="2"/>
    <cellStyle name="Nota 2" xfId="87"/>
    <cellStyle name="Nota 2 2" xfId="88"/>
    <cellStyle name="Nota 2 3" xfId="89"/>
    <cellStyle name="Nota 3" xfId="90"/>
    <cellStyle name="Nota 3 2" xfId="91"/>
    <cellStyle name="Nota 3 3" xfId="92"/>
    <cellStyle name="Porcentagem" xfId="129" builtinId="5"/>
    <cellStyle name="Porcentagem 2" xfId="93"/>
    <cellStyle name="Resultado 1" xfId="94"/>
    <cellStyle name="Saída 2" xfId="95"/>
    <cellStyle name="Saída 2 2" xfId="96"/>
    <cellStyle name="Saída 2 3" xfId="97"/>
    <cellStyle name="Saída 3" xfId="98"/>
    <cellStyle name="Saída 3 2" xfId="99"/>
    <cellStyle name="Saída 3 3" xfId="100"/>
    <cellStyle name="Separador de milhares 2" xfId="4"/>
    <cellStyle name="Separador de milhares 4" xfId="101"/>
    <cellStyle name="Separador de milhares 7" xfId="102"/>
    <cellStyle name="Texto de Aviso 2" xfId="103"/>
    <cellStyle name="Texto de Aviso 3" xfId="104"/>
    <cellStyle name="Texto Explicativo 2" xfId="105"/>
    <cellStyle name="Texto Explicativo 3" xfId="106"/>
    <cellStyle name="Título 1 2" xfId="107"/>
    <cellStyle name="Título 1 3" xfId="108"/>
    <cellStyle name="Título 2 2" xfId="109"/>
    <cellStyle name="Título 2 3" xfId="110"/>
    <cellStyle name="Título 3 2" xfId="111"/>
    <cellStyle name="Título 3 2 2" xfId="112"/>
    <cellStyle name="Título 3 2 3" xfId="113"/>
    <cellStyle name="Título 3 3" xfId="114"/>
    <cellStyle name="Título 3 3 2" xfId="115"/>
    <cellStyle name="Título 3 3 3" xfId="116"/>
    <cellStyle name="Título 4 2" xfId="117"/>
    <cellStyle name="Título 4 3" xfId="118"/>
    <cellStyle name="Título 5" xfId="119"/>
    <cellStyle name="Título 6" xfId="120"/>
    <cellStyle name="Total 2" xfId="121"/>
    <cellStyle name="Total 2 2" xfId="122"/>
    <cellStyle name="Total 2 3" xfId="123"/>
    <cellStyle name="Total 3" xfId="124"/>
    <cellStyle name="Total 3 2" xfId="125"/>
    <cellStyle name="Total 3 3" xfId="126"/>
    <cellStyle name="Vírgula" xfId="128" builtinId="3"/>
    <cellStyle name="Vírgula 2" xfId="127"/>
  </cellStyles>
  <dxfs count="213">
    <dxf>
      <font>
        <b val="0"/>
        <i val="0"/>
        <strike val="0"/>
        <condense val="0"/>
        <extend val="0"/>
        <outline val="0"/>
        <shadow val="0"/>
        <u val="none"/>
        <vertAlign val="baseline"/>
        <sz val="10"/>
        <color theme="1"/>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border>
    </dxf>
    <dxf>
      <font>
        <b val="0"/>
        <i val="0"/>
        <strike val="0"/>
        <condense val="0"/>
        <extend val="0"/>
        <outline val="0"/>
        <shadow val="0"/>
        <u val="none"/>
        <vertAlign val="baseline"/>
        <sz val="10"/>
        <color rgb="FF000000"/>
        <name val="Calibri"/>
        <scheme val="none"/>
      </font>
      <fill>
        <patternFill patternType="none">
          <fgColor rgb="FF000000"/>
          <bgColor rgb="FFFFFFFF"/>
        </patternFill>
      </fill>
      <alignment horizontal="center" vertical="bottom" textRotation="0" wrapText="0" indent="0" justifyLastLine="0" shrinkToFit="0" readingOrder="0"/>
    </dxf>
    <dxf>
      <font>
        <strike val="0"/>
        <outline val="0"/>
        <shadow val="0"/>
        <u val="none"/>
        <sz val="10"/>
        <color auto="1"/>
        <name val="Calibri"/>
        <scheme val="none"/>
      </font>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Calibri"/>
        <scheme val="none"/>
      </font>
      <numFmt numFmtId="4" formatCode="#,##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border>
    </dxf>
    <dxf>
      <font>
        <b val="0"/>
        <i val="0"/>
        <strike val="0"/>
        <condense val="0"/>
        <extend val="0"/>
        <outline val="0"/>
        <shadow val="0"/>
        <u val="none"/>
        <vertAlign val="baseline"/>
        <sz val="10"/>
        <color rgb="FF000000"/>
        <name val="Calibri"/>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sz val="10"/>
        <color auto="1"/>
        <name val="Calibri"/>
        <scheme val="none"/>
      </font>
    </dxf>
    <dxf>
      <font>
        <color rgb="FFFFFFFF"/>
      </font>
      <fill>
        <patternFill>
          <bgColor rgb="FF800080"/>
        </patternFill>
      </fill>
    </dxf>
    <dxf>
      <fill>
        <patternFill>
          <bgColor rgb="FFFF0000"/>
        </patternFill>
      </fill>
    </dxf>
    <dxf>
      <fill>
        <patternFill>
          <bgColor rgb="FFFFFF00"/>
        </patternFill>
      </fill>
    </dxf>
    <dxf>
      <fill>
        <patternFill>
          <bgColor rgb="FF008000"/>
        </patternFill>
      </fill>
    </dxf>
    <dxf>
      <fill>
        <patternFill>
          <bgColor rgb="FF47CCE9"/>
        </patternFill>
      </fill>
    </dxf>
    <dxf>
      <font>
        <color rgb="FFFFFFFF"/>
      </font>
      <fill>
        <patternFill>
          <bgColor rgb="FF800080"/>
        </patternFill>
      </fill>
    </dxf>
    <dxf>
      <fill>
        <patternFill>
          <bgColor rgb="FFFF0000"/>
        </patternFill>
      </fill>
    </dxf>
    <dxf>
      <fill>
        <patternFill>
          <bgColor rgb="FFFFFF00"/>
        </patternFill>
      </fill>
    </dxf>
    <dxf>
      <fill>
        <patternFill>
          <bgColor rgb="FF008000"/>
        </patternFill>
      </fill>
    </dxf>
    <dxf>
      <fill>
        <patternFill>
          <bgColor rgb="FF47CCE9"/>
        </patternFill>
      </fill>
    </dxf>
    <dxf>
      <font>
        <color theme="0"/>
      </font>
      <fill>
        <patternFill>
          <bgColor rgb="FF008000"/>
        </patternFill>
      </fill>
    </dxf>
    <dxf>
      <fill>
        <patternFill>
          <bgColor rgb="FFFFFF00"/>
        </patternFill>
      </fill>
    </dxf>
    <dxf>
      <font>
        <color theme="0"/>
      </font>
      <fill>
        <patternFill>
          <bgColor rgb="FFFF0000"/>
        </patternFill>
      </fill>
    </dxf>
    <dxf>
      <font>
        <color theme="0"/>
      </font>
      <fill>
        <patternFill>
          <bgColor rgb="FF008000"/>
        </patternFill>
      </fill>
    </dxf>
    <dxf>
      <fill>
        <patternFill>
          <bgColor rgb="FFFFFF00"/>
        </patternFill>
      </fill>
    </dxf>
    <dxf>
      <font>
        <color theme="0"/>
      </font>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 formatCode="#,##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FFC000"/>
        </patternFill>
      </fill>
      <alignment horizontal="lef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0.000"/>
    </dxf>
    <dxf>
      <font>
        <color theme="0"/>
      </font>
      <fill>
        <patternFill>
          <bgColor rgb="FF7030A0"/>
        </patternFill>
      </fill>
    </dxf>
    <dxf>
      <fill>
        <patternFill>
          <bgColor rgb="FFB1A0C7"/>
        </patternFill>
      </fill>
    </dxf>
    <dxf>
      <fill>
        <patternFill>
          <bgColor rgb="FFC5D9F1"/>
        </patternFill>
      </fill>
    </dxf>
    <dxf>
      <fill>
        <patternFill>
          <bgColor rgb="FF538DD5"/>
        </patternFill>
      </fill>
    </dxf>
    <dxf>
      <font>
        <color theme="0"/>
      </font>
      <fill>
        <patternFill>
          <bgColor rgb="FF17385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numFmt numFmtId="165" formatCode="#,##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2" formatCode="0.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2" formatCode="0.00"/>
    </dxf>
    <dxf>
      <numFmt numFmtId="2" formatCode="0.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6" formatCode="0.0"/>
    </dxf>
    <dxf>
      <numFmt numFmtId="2" formatCode="0.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2" formatCode="0.00"/>
    </dxf>
    <dxf>
      <numFmt numFmtId="2" formatCode="0.00"/>
    </dxf>
    <dxf>
      <numFmt numFmtId="2" formatCode="0.00"/>
    </dxf>
    <dxf>
      <numFmt numFmtId="2" formatCode="0.00"/>
    </dxf>
    <dxf>
      <numFmt numFmtId="2" formatCode="0.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2" formatCode="0.00"/>
    </dxf>
    <dxf>
      <numFmt numFmtId="2" formatCode="0.00"/>
    </dxf>
    <dxf>
      <numFmt numFmtId="2" formatCode="0.00"/>
    </dxf>
    <dxf>
      <numFmt numFmtId="2" formatCode="0.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 formatCode="#,##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6" formatCode="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6" formatCode="0.0"/>
    </dxf>
    <dxf>
      <numFmt numFmtId="166" formatCode="0.0"/>
    </dxf>
    <dxf>
      <numFmt numFmtId="166" formatCode="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 formatCode="#,##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numFmt numFmtId="165" formatCode="#,##0.0"/>
      <alignment horizontal="center" vertical="center" textRotation="0" wrapText="0" indent="0" justifyLastLine="0" shrinkToFit="0" readingOrder="0"/>
    </dxf>
    <dxf>
      <numFmt numFmtId="165" formatCode="#,##0.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4" formatCode="#,##0.0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167" formatCode="0.000"/>
      <alignment horizontal="center" vertical="center" textRotation="0" wrapText="0" indent="0" justifyLastLine="0" shrinkToFit="0" readingOrder="0"/>
    </dxf>
    <dxf>
      <numFmt numFmtId="0" formatCode="General"/>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s>
  <tableStyles count="0" defaultTableStyle="TableStyleMedium2" defaultPivotStyle="PivotStyleLight16"/>
  <colors>
    <mruColors>
      <color rgb="FFC05350"/>
      <color rgb="FF0066CC"/>
      <color rgb="FFC5D9F1"/>
      <color rgb="FF17385F"/>
      <color rgb="FF538DD5"/>
      <color rgb="FFB1A0C7"/>
      <color rgb="FF7030A0"/>
      <color rgb="FFCC6600"/>
      <color rgb="FF00FFFF"/>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9" Type="http://schemas.openxmlformats.org/officeDocument/2006/relationships/customXml" Target="../customXml/item16.xml"/><Relationship Id="rId21" Type="http://schemas.openxmlformats.org/officeDocument/2006/relationships/sharedStrings" Target="sharedStrings.xml"/><Relationship Id="rId34" Type="http://schemas.openxmlformats.org/officeDocument/2006/relationships/customXml" Target="../customXml/item11.xml"/><Relationship Id="rId42" Type="http://schemas.openxmlformats.org/officeDocument/2006/relationships/customXml" Target="../customXml/item19.xml"/><Relationship Id="rId47" Type="http://schemas.openxmlformats.org/officeDocument/2006/relationships/customXml" Target="../customXml/item24.xml"/><Relationship Id="rId50" Type="http://schemas.openxmlformats.org/officeDocument/2006/relationships/customXml" Target="../customXml/item27.xml"/><Relationship Id="rId55" Type="http://schemas.openxmlformats.org/officeDocument/2006/relationships/customXml" Target="../customXml/item3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33" Type="http://schemas.openxmlformats.org/officeDocument/2006/relationships/customXml" Target="../customXml/item10.xml"/><Relationship Id="rId38" Type="http://schemas.openxmlformats.org/officeDocument/2006/relationships/customXml" Target="../customXml/item15.xml"/><Relationship Id="rId46" Type="http://schemas.openxmlformats.org/officeDocument/2006/relationships/customXml" Target="../customXml/item23.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29" Type="http://schemas.openxmlformats.org/officeDocument/2006/relationships/customXml" Target="../customXml/item6.xml"/><Relationship Id="rId41" Type="http://schemas.openxmlformats.org/officeDocument/2006/relationships/customXml" Target="../customXml/item18.xml"/><Relationship Id="rId54" Type="http://schemas.openxmlformats.org/officeDocument/2006/relationships/customXml" Target="../customXml/item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32" Type="http://schemas.openxmlformats.org/officeDocument/2006/relationships/customXml" Target="../customXml/item9.xml"/><Relationship Id="rId37" Type="http://schemas.openxmlformats.org/officeDocument/2006/relationships/customXml" Target="../customXml/item14.xml"/><Relationship Id="rId40" Type="http://schemas.openxmlformats.org/officeDocument/2006/relationships/customXml" Target="../customXml/item17.xml"/><Relationship Id="rId45" Type="http://schemas.openxmlformats.org/officeDocument/2006/relationships/customXml" Target="../customXml/item22.xml"/><Relationship Id="rId53" Type="http://schemas.openxmlformats.org/officeDocument/2006/relationships/customXml" Target="../customXml/item30.xml"/><Relationship Id="rId58" Type="http://schemas.openxmlformats.org/officeDocument/2006/relationships/customXml" Target="../customXml/item3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openxmlformats.org/officeDocument/2006/relationships/customXml" Target="../customXml/item5.xml"/><Relationship Id="rId36" Type="http://schemas.openxmlformats.org/officeDocument/2006/relationships/customXml" Target="../customXml/item13.xml"/><Relationship Id="rId49" Type="http://schemas.openxmlformats.org/officeDocument/2006/relationships/customXml" Target="../customXml/item26.xml"/><Relationship Id="rId57" Type="http://schemas.openxmlformats.org/officeDocument/2006/relationships/customXml" Target="../customXml/item34.xml"/><Relationship Id="rId10" Type="http://schemas.openxmlformats.org/officeDocument/2006/relationships/worksheet" Target="worksheets/sheet10.xml"/><Relationship Id="rId19" Type="http://schemas.openxmlformats.org/officeDocument/2006/relationships/connections" Target="connections.xml"/><Relationship Id="rId31" Type="http://schemas.openxmlformats.org/officeDocument/2006/relationships/customXml" Target="../customXml/item8.xml"/><Relationship Id="rId44" Type="http://schemas.openxmlformats.org/officeDocument/2006/relationships/customXml" Target="../customXml/item21.xml"/><Relationship Id="rId52" Type="http://schemas.openxmlformats.org/officeDocument/2006/relationships/customXml" Target="../customXml/item2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owerPivotData" Target="model/item.data"/><Relationship Id="rId27" Type="http://schemas.openxmlformats.org/officeDocument/2006/relationships/customXml" Target="../customXml/item4.xml"/><Relationship Id="rId30" Type="http://schemas.openxmlformats.org/officeDocument/2006/relationships/customXml" Target="../customXml/item7.xml"/><Relationship Id="rId35" Type="http://schemas.openxmlformats.org/officeDocument/2006/relationships/customXml" Target="../customXml/item12.xml"/><Relationship Id="rId43" Type="http://schemas.openxmlformats.org/officeDocument/2006/relationships/customXml" Target="../customXml/item20.xml"/><Relationship Id="rId48" Type="http://schemas.openxmlformats.org/officeDocument/2006/relationships/customXml" Target="../customXml/item25.xml"/><Relationship Id="rId56" Type="http://schemas.openxmlformats.org/officeDocument/2006/relationships/customXml" Target="../customXml/item33.xml"/><Relationship Id="rId8" Type="http://schemas.openxmlformats.org/officeDocument/2006/relationships/worksheet" Target="worksheets/sheet8.xml"/><Relationship Id="rId51" Type="http://schemas.openxmlformats.org/officeDocument/2006/relationships/customXml" Target="../customXml/item28.xml"/><Relationship Id="rId3" Type="http://schemas.openxmlformats.org/officeDocument/2006/relationships/worksheet" Target="worksheets/sheet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[Demandas.xlsx]Socioecon.!Tabela dinâmica2</c:name>
    <c:fmtId val="0"/>
  </c:pivotSource>
  <c:chart>
    <c:autoTitleDeleted val="0"/>
    <c:pivotFmts>
      <c:pivotFmt>
        <c:idx val="0"/>
        <c:marker>
          <c:symbol val="none"/>
        </c:marker>
        <c:dLbl>
          <c:idx val="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pt-BR"/>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Socioecon.!$D$5</c:f>
              <c:strCache>
                <c:ptCount val="1"/>
                <c:pt idx="0">
                  <c:v>Pop. Urbana</c:v>
                </c:pt>
              </c:strCache>
            </c:strRef>
          </c:tx>
          <c:invertIfNegative val="0"/>
          <c:dLbls>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Socioecon.!$C$6:$C$10</c:f>
              <c:strCache>
                <c:ptCount val="5"/>
                <c:pt idx="0">
                  <c:v>2016</c:v>
                </c:pt>
                <c:pt idx="1">
                  <c:v>2017</c:v>
                </c:pt>
                <c:pt idx="2">
                  <c:v>2018</c:v>
                </c:pt>
                <c:pt idx="3">
                  <c:v>2019</c:v>
                </c:pt>
                <c:pt idx="4">
                  <c:v>2020</c:v>
                </c:pt>
              </c:strCache>
            </c:strRef>
          </c:cat>
          <c:val>
            <c:numRef>
              <c:f>Socioecon.!$D$6:$D$10</c:f>
              <c:numCache>
                <c:formatCode>#,##0</c:formatCode>
                <c:ptCount val="5"/>
                <c:pt idx="0">
                  <c:v>20197071</c:v>
                </c:pt>
                <c:pt idx="1">
                  <c:v>20332056</c:v>
                </c:pt>
                <c:pt idx="2">
                  <c:v>20468201</c:v>
                </c:pt>
                <c:pt idx="3">
                  <c:v>20605537</c:v>
                </c:pt>
                <c:pt idx="4">
                  <c:v>20744079</c:v>
                </c:pt>
              </c:numCache>
            </c:numRef>
          </c:val>
          <c:extLst>
            <c:ext xmlns:c16="http://schemas.microsoft.com/office/drawing/2014/chart" uri="{C3380CC4-5D6E-409C-BE32-E72D297353CC}">
              <c16:uniqueId val="{00000000-111A-4D9A-80DF-113839CEEC40}"/>
            </c:ext>
          </c:extLst>
        </c:ser>
        <c:ser>
          <c:idx val="1"/>
          <c:order val="1"/>
          <c:tx>
            <c:strRef>
              <c:f>Socioecon.!$E$5</c:f>
              <c:strCache>
                <c:ptCount val="1"/>
                <c:pt idx="0">
                  <c:v>Pop. Rural</c:v>
                </c:pt>
              </c:strCache>
            </c:strRef>
          </c:tx>
          <c:invertIfNegative val="0"/>
          <c:dLbls>
            <c:spPr/>
            <c:txPr>
              <a:bodyPr/>
              <a:lstStyle/>
              <a:p>
                <a:pPr>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Socioecon.!$C$6:$C$10</c:f>
              <c:strCache>
                <c:ptCount val="5"/>
                <c:pt idx="0">
                  <c:v>2016</c:v>
                </c:pt>
                <c:pt idx="1">
                  <c:v>2017</c:v>
                </c:pt>
                <c:pt idx="2">
                  <c:v>2018</c:v>
                </c:pt>
                <c:pt idx="3">
                  <c:v>2019</c:v>
                </c:pt>
                <c:pt idx="4">
                  <c:v>2020</c:v>
                </c:pt>
              </c:strCache>
            </c:strRef>
          </c:cat>
          <c:val>
            <c:numRef>
              <c:f>Socioecon.!$E$6:$E$10</c:f>
              <c:numCache>
                <c:formatCode>#,##0</c:formatCode>
                <c:ptCount val="5"/>
                <c:pt idx="0">
                  <c:v>207854</c:v>
                </c:pt>
                <c:pt idx="1">
                  <c:v>208585</c:v>
                </c:pt>
                <c:pt idx="2">
                  <c:v>209340</c:v>
                </c:pt>
                <c:pt idx="3">
                  <c:v>210113</c:v>
                </c:pt>
                <c:pt idx="4">
                  <c:v>210911</c:v>
                </c:pt>
              </c:numCache>
            </c:numRef>
          </c:val>
          <c:extLst>
            <c:ext xmlns:c16="http://schemas.microsoft.com/office/drawing/2014/chart" uri="{C3380CC4-5D6E-409C-BE32-E72D297353CC}">
              <c16:uniqueId val="{00000001-111A-4D9A-80DF-113839CEEC40}"/>
            </c:ext>
          </c:extLst>
        </c:ser>
        <c:dLbls>
          <c:showLegendKey val="0"/>
          <c:showVal val="0"/>
          <c:showCatName val="0"/>
          <c:showSerName val="0"/>
          <c:showPercent val="0"/>
          <c:showBubbleSize val="0"/>
        </c:dLbls>
        <c:gapWidth val="150"/>
        <c:overlap val="100"/>
        <c:axId val="-1656236816"/>
        <c:axId val="-1659089616"/>
      </c:barChart>
      <c:catAx>
        <c:axId val="-1656236816"/>
        <c:scaling>
          <c:orientation val="minMax"/>
        </c:scaling>
        <c:delete val="0"/>
        <c:axPos val="b"/>
        <c:numFmt formatCode="General" sourceLinked="0"/>
        <c:majorTickMark val="out"/>
        <c:minorTickMark val="none"/>
        <c:tickLblPos val="nextTo"/>
        <c:crossAx val="-1659089616"/>
        <c:crosses val="autoZero"/>
        <c:auto val="1"/>
        <c:lblAlgn val="ctr"/>
        <c:lblOffset val="100"/>
        <c:noMultiLvlLbl val="0"/>
      </c:catAx>
      <c:valAx>
        <c:axId val="-1659089616"/>
        <c:scaling>
          <c:orientation val="minMax"/>
          <c:min val="0"/>
        </c:scaling>
        <c:delete val="0"/>
        <c:axPos val="l"/>
        <c:title>
          <c:tx>
            <c:rich>
              <a:bodyPr rot="-5400000" vert="horz"/>
              <a:lstStyle/>
              <a:p>
                <a:pPr>
                  <a:defRPr b="0"/>
                </a:pPr>
                <a:r>
                  <a:rPr lang="pt-BR" b="0"/>
                  <a:t>Nº</a:t>
                </a:r>
                <a:r>
                  <a:rPr lang="pt-BR" b="0" baseline="0"/>
                  <a:t> de habitantes</a:t>
                </a:r>
                <a:endParaRPr lang="pt-BR" b="0"/>
              </a:p>
            </c:rich>
          </c:tx>
          <c:layout>
            <c:manualLayout>
              <c:xMode val="edge"/>
              <c:yMode val="edge"/>
              <c:x val="1.3888888888888888E-2"/>
              <c:y val="0.23550452026829979"/>
            </c:manualLayout>
          </c:layout>
          <c:overlay val="0"/>
        </c:title>
        <c:numFmt formatCode="#,##0" sourceLinked="1"/>
        <c:majorTickMark val="out"/>
        <c:minorTickMark val="none"/>
        <c:tickLblPos val="nextTo"/>
        <c:crossAx val="-1656236816"/>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[Demandas.xlsx]Dem. e Disponib.!Tabela dinâmica8</c:name>
    <c:fmtId val="0"/>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rgbClr val="CC6600"/>
          </a:solidFill>
          <a:ln>
            <a:noFill/>
          </a:ln>
          <a:effectLst/>
        </c:spPr>
        <c:marker>
          <c:symbol val="none"/>
        </c:marker>
        <c:dLbl>
          <c:idx val="0"/>
          <c:numFmt formatCode="0.00" sourceLinked="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99CC00"/>
          </a:solidFill>
          <a:ln>
            <a:noFill/>
          </a:ln>
          <a:effectLst/>
        </c:spPr>
        <c:marker>
          <c:symbol val="none"/>
        </c:marker>
        <c:dLbl>
          <c:idx val="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solidFill>
          <a:ln>
            <a:noFill/>
          </a:ln>
          <a:effectLst/>
        </c:spPr>
        <c:marker>
          <c:symbol val="none"/>
        </c:marker>
        <c:dLbl>
          <c:idx val="0"/>
          <c:numFmt formatCode="#,##0.00" sourceLinked="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1737FF"/>
          </a:solidFill>
          <a:ln>
            <a:noFill/>
          </a:ln>
          <a:effectLst/>
        </c:spPr>
        <c:marker>
          <c:symbol val="none"/>
        </c:marker>
        <c:dLbl>
          <c:idx val="0"/>
          <c:numFmt formatCode="0.00" sourceLinked="0"/>
          <c:spPr/>
          <c:txPr>
            <a:bodyPr/>
            <a:lstStyle/>
            <a:p>
              <a:pPr>
                <a:defRPr>
                  <a:solidFill>
                    <a:schemeClr val="bg1"/>
                  </a:solidFill>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787510695003963"/>
          <c:y val="4.8648169353951123E-2"/>
          <c:w val="0.80144538476539517"/>
          <c:h val="0.73605775318339095"/>
        </c:manualLayout>
      </c:layout>
      <c:barChart>
        <c:barDir val="col"/>
        <c:grouping val="stacked"/>
        <c:varyColors val="0"/>
        <c:ser>
          <c:idx val="0"/>
          <c:order val="0"/>
          <c:tx>
            <c:strRef>
              <c:f>'Dem. e Disponib.'!$Q$8</c:f>
              <c:strCache>
                <c:ptCount val="1"/>
                <c:pt idx="0">
                  <c:v>Ab. Público</c:v>
                </c:pt>
              </c:strCache>
            </c:strRef>
          </c:tx>
          <c:spPr>
            <a:solidFill>
              <a:srgbClr val="1737FF"/>
            </a:solidFill>
            <a:ln>
              <a:noFill/>
            </a:ln>
            <a:effectLst/>
          </c:spPr>
          <c:invertIfNegative val="0"/>
          <c:dLbls>
            <c:numFmt formatCode="0.00" sourceLinked="0"/>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Disponib.'!$P$9:$P$14</c:f>
              <c:strCache>
                <c:ptCount val="6"/>
                <c:pt idx="0">
                  <c:v>2015</c:v>
                </c:pt>
                <c:pt idx="1">
                  <c:v>2016</c:v>
                </c:pt>
                <c:pt idx="2">
                  <c:v>2017</c:v>
                </c:pt>
                <c:pt idx="3">
                  <c:v>2018</c:v>
                </c:pt>
                <c:pt idx="4">
                  <c:v>2019</c:v>
                </c:pt>
                <c:pt idx="5">
                  <c:v>2020</c:v>
                </c:pt>
              </c:strCache>
            </c:strRef>
          </c:cat>
          <c:val>
            <c:numRef>
              <c:f>'Dem. e Disponib.'!$Q$9:$Q$14</c:f>
              <c:numCache>
                <c:formatCode>0.00</c:formatCode>
                <c:ptCount val="6"/>
                <c:pt idx="0">
                  <c:v>4.0398245999999984</c:v>
                </c:pt>
                <c:pt idx="1">
                  <c:v>4.2730914999999987</c:v>
                </c:pt>
                <c:pt idx="2">
                  <c:v>5.423</c:v>
                </c:pt>
                <c:pt idx="3">
                  <c:v>5.866261619999996</c:v>
                </c:pt>
                <c:pt idx="4">
                  <c:v>5.8987118569254173</c:v>
                </c:pt>
                <c:pt idx="5">
                  <c:v>6.8743867203133942</c:v>
                </c:pt>
              </c:numCache>
            </c:numRef>
          </c:val>
          <c:extLst>
            <c:ext xmlns:c16="http://schemas.microsoft.com/office/drawing/2014/chart" uri="{C3380CC4-5D6E-409C-BE32-E72D297353CC}">
              <c16:uniqueId val="{00000000-C10C-4A7B-B8FE-CF7222A55189}"/>
            </c:ext>
          </c:extLst>
        </c:ser>
        <c:ser>
          <c:idx val="1"/>
          <c:order val="1"/>
          <c:tx>
            <c:strRef>
              <c:f>'Dem. e Disponib.'!$R$8</c:f>
              <c:strCache>
                <c:ptCount val="1"/>
                <c:pt idx="0">
                  <c:v>Uso Industrial</c:v>
                </c:pt>
              </c:strCache>
            </c:strRef>
          </c:tx>
          <c:spPr>
            <a:solidFill>
              <a:srgbClr val="CC6600"/>
            </a:solidFill>
            <a:ln>
              <a:noFill/>
            </a:ln>
            <a:effectLst/>
          </c:spPr>
          <c:invertIfNegative val="0"/>
          <c:dLbls>
            <c:numFmt formatCode="0.00" sourceLinked="0"/>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Disponib.'!$P$9:$P$14</c:f>
              <c:strCache>
                <c:ptCount val="6"/>
                <c:pt idx="0">
                  <c:v>2015</c:v>
                </c:pt>
                <c:pt idx="1">
                  <c:v>2016</c:v>
                </c:pt>
                <c:pt idx="2">
                  <c:v>2017</c:v>
                </c:pt>
                <c:pt idx="3">
                  <c:v>2018</c:v>
                </c:pt>
                <c:pt idx="4">
                  <c:v>2019</c:v>
                </c:pt>
                <c:pt idx="5">
                  <c:v>2020</c:v>
                </c:pt>
              </c:strCache>
            </c:strRef>
          </c:cat>
          <c:val>
            <c:numRef>
              <c:f>'Dem. e Disponib.'!$R$9:$R$14</c:f>
              <c:numCache>
                <c:formatCode>0.00</c:formatCode>
                <c:ptCount val="6"/>
                <c:pt idx="0">
                  <c:v>2.0088362999999996</c:v>
                </c:pt>
                <c:pt idx="1">
                  <c:v>2.0739441999999992</c:v>
                </c:pt>
                <c:pt idx="2">
                  <c:v>2.2219999999999995</c:v>
                </c:pt>
                <c:pt idx="3">
                  <c:v>1.9179448760000002</c:v>
                </c:pt>
                <c:pt idx="4">
                  <c:v>1.929390225773719</c:v>
                </c:pt>
                <c:pt idx="5">
                  <c:v>1.9464822822109105</c:v>
                </c:pt>
              </c:numCache>
            </c:numRef>
          </c:val>
          <c:extLst>
            <c:ext xmlns:c16="http://schemas.microsoft.com/office/drawing/2014/chart" uri="{C3380CC4-5D6E-409C-BE32-E72D297353CC}">
              <c16:uniqueId val="{00000001-C10C-4A7B-B8FE-CF7222A55189}"/>
            </c:ext>
          </c:extLst>
        </c:ser>
        <c:ser>
          <c:idx val="2"/>
          <c:order val="2"/>
          <c:tx>
            <c:strRef>
              <c:f>'Dem. e Disponib.'!$S$8</c:f>
              <c:strCache>
                <c:ptCount val="1"/>
                <c:pt idx="0">
                  <c:v>Uso Rural</c:v>
                </c:pt>
              </c:strCache>
            </c:strRef>
          </c:tx>
          <c:spPr>
            <a:solidFill>
              <a:schemeClr val="accent3"/>
            </a:solidFill>
            <a:ln>
              <a:noFill/>
            </a:ln>
            <a:effectLst/>
          </c:spPr>
          <c:invertIfNegative val="0"/>
          <c:dLbls>
            <c:numFmt formatCode="#,##0.00" sourceLinked="0"/>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Disponib.'!$P$9:$P$14</c:f>
              <c:strCache>
                <c:ptCount val="6"/>
                <c:pt idx="0">
                  <c:v>2015</c:v>
                </c:pt>
                <c:pt idx="1">
                  <c:v>2016</c:v>
                </c:pt>
                <c:pt idx="2">
                  <c:v>2017</c:v>
                </c:pt>
                <c:pt idx="3">
                  <c:v>2018</c:v>
                </c:pt>
                <c:pt idx="4">
                  <c:v>2019</c:v>
                </c:pt>
                <c:pt idx="5">
                  <c:v>2020</c:v>
                </c:pt>
              </c:strCache>
            </c:strRef>
          </c:cat>
          <c:val>
            <c:numRef>
              <c:f>'Dem. e Disponib.'!$S$9:$S$14</c:f>
              <c:numCache>
                <c:formatCode>General</c:formatCode>
                <c:ptCount val="6"/>
                <c:pt idx="0">
                  <c:v>4.2559914999999995</c:v>
                </c:pt>
                <c:pt idx="1">
                  <c:v>4.5051278999999989</c:v>
                </c:pt>
                <c:pt idx="2">
                  <c:v>5.0100000000000007</c:v>
                </c:pt>
                <c:pt idx="3">
                  <c:v>7.0193363909999968</c:v>
                </c:pt>
                <c:pt idx="4">
                  <c:v>7.2813810423008611</c:v>
                </c:pt>
                <c:pt idx="5">
                  <c:v>8.19300189081331</c:v>
                </c:pt>
              </c:numCache>
            </c:numRef>
          </c:val>
          <c:extLst>
            <c:ext xmlns:c16="http://schemas.microsoft.com/office/drawing/2014/chart" uri="{C3380CC4-5D6E-409C-BE32-E72D297353CC}">
              <c16:uniqueId val="{00000002-C10C-4A7B-B8FE-CF7222A55189}"/>
            </c:ext>
          </c:extLst>
        </c:ser>
        <c:ser>
          <c:idx val="3"/>
          <c:order val="3"/>
          <c:tx>
            <c:strRef>
              <c:f>'Dem. e Disponib.'!$T$8</c:f>
              <c:strCache>
                <c:ptCount val="1"/>
                <c:pt idx="0">
                  <c:v>Sol. Altern. E outros usos</c:v>
                </c:pt>
              </c:strCache>
            </c:strRef>
          </c:tx>
          <c:spPr>
            <a:solidFill>
              <a:srgbClr val="99CC00"/>
            </a:solidFill>
            <a:ln>
              <a:noFill/>
            </a:ln>
            <a:effectLst/>
          </c:spPr>
          <c:invertIfNegative val="0"/>
          <c:dLbls>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Disponib.'!$P$9:$P$14</c:f>
              <c:strCache>
                <c:ptCount val="6"/>
                <c:pt idx="0">
                  <c:v>2015</c:v>
                </c:pt>
                <c:pt idx="1">
                  <c:v>2016</c:v>
                </c:pt>
                <c:pt idx="2">
                  <c:v>2017</c:v>
                </c:pt>
                <c:pt idx="3">
                  <c:v>2018</c:v>
                </c:pt>
                <c:pt idx="4">
                  <c:v>2019</c:v>
                </c:pt>
                <c:pt idx="5">
                  <c:v>2020</c:v>
                </c:pt>
              </c:strCache>
            </c:strRef>
          </c:cat>
          <c:val>
            <c:numRef>
              <c:f>'Dem. e Disponib.'!$T$9:$T$14</c:f>
              <c:numCache>
                <c:formatCode>0.00</c:formatCode>
                <c:ptCount val="6"/>
                <c:pt idx="0">
                  <c:v>1.1855048999999995</c:v>
                </c:pt>
                <c:pt idx="1">
                  <c:v>0.50734499999999971</c:v>
                </c:pt>
                <c:pt idx="2">
                  <c:v>1.4545958999999995</c:v>
                </c:pt>
                <c:pt idx="3">
                  <c:v>1.632516326</c:v>
                </c:pt>
                <c:pt idx="4">
                  <c:v>1.4117877298959927</c:v>
                </c:pt>
                <c:pt idx="5">
                  <c:v>1.6512078270423183</c:v>
                </c:pt>
              </c:numCache>
            </c:numRef>
          </c:val>
          <c:extLst>
            <c:ext xmlns:c16="http://schemas.microsoft.com/office/drawing/2014/chart" uri="{C3380CC4-5D6E-409C-BE32-E72D297353CC}">
              <c16:uniqueId val="{00000003-C10C-4A7B-B8FE-CF7222A55189}"/>
            </c:ext>
          </c:extLst>
        </c:ser>
        <c:dLbls>
          <c:showLegendKey val="0"/>
          <c:showVal val="0"/>
          <c:showCatName val="0"/>
          <c:showSerName val="0"/>
          <c:showPercent val="0"/>
          <c:showBubbleSize val="0"/>
        </c:dLbls>
        <c:gapWidth val="168"/>
        <c:overlap val="100"/>
        <c:axId val="-1659084720"/>
        <c:axId val="-1659086352"/>
      </c:barChart>
      <c:catAx>
        <c:axId val="-1659084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pt-BR"/>
          </a:p>
        </c:txPr>
        <c:crossAx val="-1659086352"/>
        <c:crosses val="autoZero"/>
        <c:auto val="1"/>
        <c:lblAlgn val="ctr"/>
        <c:lblOffset val="100"/>
        <c:noMultiLvlLbl val="0"/>
      </c:catAx>
      <c:valAx>
        <c:axId val="-1659086352"/>
        <c:scaling>
          <c:orientation val="minMax"/>
          <c:min val="0"/>
        </c:scaling>
        <c:delete val="0"/>
        <c:axPos val="l"/>
        <c:title>
          <c:tx>
            <c:rich>
              <a:bodyPr rot="-5400000" vert="horz"/>
              <a:lstStyle/>
              <a:p>
                <a:pPr>
                  <a:defRPr b="0"/>
                </a:pPr>
                <a:r>
                  <a:rPr lang="pt-BR" b="0"/>
                  <a:t>Vazão outorgada (m</a:t>
                </a:r>
                <a:r>
                  <a:rPr lang="pt-BR" b="0" baseline="30000"/>
                  <a:t>3</a:t>
                </a:r>
                <a:r>
                  <a:rPr lang="pt-BR" b="0"/>
                  <a:t>/s)</a:t>
                </a:r>
              </a:p>
            </c:rich>
          </c:tx>
          <c:layout>
            <c:manualLayout>
              <c:xMode val="edge"/>
              <c:yMode val="edge"/>
              <c:x val="1.3945231038438767E-2"/>
              <c:y val="0.18986490146470314"/>
            </c:manualLayout>
          </c:layout>
          <c:overlay val="0"/>
        </c:title>
        <c:numFmt formatCode="0.00" sourceLinked="1"/>
        <c:majorTickMark val="out"/>
        <c:minorTickMark val="none"/>
        <c:tickLblPos val="nextTo"/>
        <c:spPr>
          <a:noFill/>
          <a:ln>
            <a:solidFill>
              <a:schemeClr val="tx1">
                <a:lumMod val="15000"/>
                <a:lumOff val="85000"/>
              </a:schemeClr>
            </a:solidFill>
          </a:ln>
          <a:effectLst/>
        </c:spPr>
        <c:txPr>
          <a:bodyPr rot="-60000000" vert="horz"/>
          <a:lstStyle/>
          <a:p>
            <a:pPr>
              <a:defRPr/>
            </a:pPr>
            <a:endParaRPr lang="pt-BR"/>
          </a:p>
        </c:txPr>
        <c:crossAx val="-1659084720"/>
        <c:crosses val="autoZero"/>
        <c:crossBetween val="between"/>
      </c:valAx>
      <c:spPr>
        <a:noFill/>
        <a:ln>
          <a:noFill/>
        </a:ln>
        <a:effectLst/>
      </c:spPr>
    </c:plotArea>
    <c:legend>
      <c:legendPos val="b"/>
      <c:overlay val="0"/>
      <c:spPr>
        <a:noFill/>
        <a:ln>
          <a:noFill/>
        </a:ln>
        <a:effectLst/>
      </c:spPr>
      <c:txPr>
        <a:bodyPr rot="0" vert="horz"/>
        <a:lstStyle/>
        <a:p>
          <a:pPr>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[Demandas.xlsx]Dem. e Disponib.!Tabela dinâmica3</c:name>
    <c:fmtId val="0"/>
  </c:pivotSource>
  <c:chart>
    <c:autoTitleDeleted val="0"/>
    <c:pivotFmts>
      <c:pivotFmt>
        <c:idx val="0"/>
        <c:spPr>
          <a:ln>
            <a:solidFill>
              <a:srgbClr val="0066CC"/>
            </a:solidFill>
          </a:ln>
        </c:spPr>
        <c:marker>
          <c:symbol val="triangle"/>
          <c:size val="7"/>
          <c:spPr>
            <a:solidFill>
              <a:srgbClr val="0066CC"/>
            </a:solidFill>
            <a:ln>
              <a:solidFill>
                <a:srgbClr val="0066CC"/>
              </a:solidFill>
            </a:ln>
          </c:spPr>
        </c:marker>
        <c:dLbl>
          <c:idx val="0"/>
          <c:spPr/>
          <c:txPr>
            <a:bodyPr/>
            <a:lstStyle/>
            <a:p>
              <a:pPr>
                <a:defRPr/>
              </a:pPr>
              <a:endParaRPr lang="pt-BR"/>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a:solidFill>
              <a:srgbClr val="00CCFF"/>
            </a:solidFill>
          </a:ln>
        </c:spPr>
        <c:marker>
          <c:symbol val="square"/>
          <c:size val="7"/>
          <c:spPr>
            <a:solidFill>
              <a:srgbClr val="00CCFF"/>
            </a:solidFill>
            <a:ln>
              <a:solidFill>
                <a:srgbClr val="00CCFF"/>
              </a:solidFill>
            </a:ln>
          </c:spPr>
        </c:marker>
        <c:dLbl>
          <c:idx val="0"/>
          <c:spPr/>
          <c:txPr>
            <a:bodyPr/>
            <a:lstStyle/>
            <a:p>
              <a:pPr>
                <a:defRPr/>
              </a:pPr>
              <a:endParaRPr lang="pt-BR"/>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482966357257728E-2"/>
          <c:y val="5.1400554097404488E-2"/>
          <c:w val="0.87196145885968612"/>
          <c:h val="0.72112459900845727"/>
        </c:manualLayout>
      </c:layout>
      <c:lineChart>
        <c:grouping val="standard"/>
        <c:varyColors val="0"/>
        <c:ser>
          <c:idx val="0"/>
          <c:order val="0"/>
          <c:tx>
            <c:strRef>
              <c:f>'Dem. e Disponib.'!$Q$28</c:f>
              <c:strCache>
                <c:ptCount val="1"/>
                <c:pt idx="0">
                  <c:v>Captações superficiais</c:v>
                </c:pt>
              </c:strCache>
            </c:strRef>
          </c:tx>
          <c:spPr>
            <a:ln>
              <a:solidFill>
                <a:srgbClr val="0066CC"/>
              </a:solidFill>
            </a:ln>
          </c:spPr>
          <c:marker>
            <c:symbol val="triangle"/>
            <c:size val="7"/>
            <c:spPr>
              <a:solidFill>
                <a:srgbClr val="0066CC"/>
              </a:solidFill>
              <a:ln>
                <a:solidFill>
                  <a:srgbClr val="0066CC"/>
                </a:solidFill>
              </a:ln>
            </c:spPr>
          </c:marker>
          <c:dLbls>
            <c:spPr/>
            <c:txPr>
              <a:bodyPr/>
              <a:lstStyle/>
              <a:p>
                <a:pPr>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Disponib.'!$P$29:$P$33</c:f>
              <c:strCache>
                <c:ptCount val="5"/>
                <c:pt idx="0">
                  <c:v>2016</c:v>
                </c:pt>
                <c:pt idx="1">
                  <c:v>2017</c:v>
                </c:pt>
                <c:pt idx="2">
                  <c:v>2018</c:v>
                </c:pt>
                <c:pt idx="3">
                  <c:v>2019</c:v>
                </c:pt>
                <c:pt idx="4">
                  <c:v>2020</c:v>
                </c:pt>
              </c:strCache>
            </c:strRef>
          </c:cat>
          <c:val>
            <c:numRef>
              <c:f>'Dem. e Disponib.'!$Q$29:$Q$33</c:f>
              <c:numCache>
                <c:formatCode>0.0</c:formatCode>
                <c:ptCount val="5"/>
                <c:pt idx="0">
                  <c:v>129.03494648570162</c:v>
                </c:pt>
                <c:pt idx="1">
                  <c:v>135.28552574196891</c:v>
                </c:pt>
                <c:pt idx="2">
                  <c:v>165.02966151317187</c:v>
                </c:pt>
                <c:pt idx="3">
                  <c:v>188.16398933521859</c:v>
                </c:pt>
                <c:pt idx="4">
                  <c:v>206.48465267255372</c:v>
                </c:pt>
              </c:numCache>
            </c:numRef>
          </c:val>
          <c:smooth val="0"/>
          <c:extLst>
            <c:ext xmlns:c16="http://schemas.microsoft.com/office/drawing/2014/chart" uri="{C3380CC4-5D6E-409C-BE32-E72D297353CC}">
              <c16:uniqueId val="{00000000-84F1-4C77-9AA0-FDFE8220ADE4}"/>
            </c:ext>
          </c:extLst>
        </c:ser>
        <c:ser>
          <c:idx val="1"/>
          <c:order val="1"/>
          <c:tx>
            <c:strRef>
              <c:f>'Dem. e Disponib.'!$R$28</c:f>
              <c:strCache>
                <c:ptCount val="1"/>
                <c:pt idx="0">
                  <c:v>Captações subterrâneas</c:v>
                </c:pt>
              </c:strCache>
            </c:strRef>
          </c:tx>
          <c:spPr>
            <a:ln>
              <a:solidFill>
                <a:srgbClr val="00CCFF"/>
              </a:solidFill>
            </a:ln>
          </c:spPr>
          <c:marker>
            <c:symbol val="square"/>
            <c:size val="7"/>
            <c:spPr>
              <a:solidFill>
                <a:srgbClr val="00CCFF"/>
              </a:solidFill>
              <a:ln>
                <a:solidFill>
                  <a:srgbClr val="00CCFF"/>
                </a:solidFill>
              </a:ln>
            </c:spPr>
          </c:marker>
          <c:dLbls>
            <c:spPr/>
            <c:txPr>
              <a:bodyPr/>
              <a:lstStyle/>
              <a:p>
                <a:pPr>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Disponib.'!$P$29:$P$33</c:f>
              <c:strCache>
                <c:ptCount val="5"/>
                <c:pt idx="0">
                  <c:v>2016</c:v>
                </c:pt>
                <c:pt idx="1">
                  <c:v>2017</c:v>
                </c:pt>
                <c:pt idx="2">
                  <c:v>2018</c:v>
                </c:pt>
                <c:pt idx="3">
                  <c:v>2019</c:v>
                </c:pt>
                <c:pt idx="4">
                  <c:v>2020</c:v>
                </c:pt>
              </c:strCache>
            </c:strRef>
          </c:cat>
          <c:val>
            <c:numRef>
              <c:f>'Dem. e Disponib.'!$R$29:$R$33</c:f>
              <c:numCache>
                <c:formatCode>0.0</c:formatCode>
                <c:ptCount val="5"/>
                <c:pt idx="0">
                  <c:v>520.37868451889585</c:v>
                </c:pt>
                <c:pt idx="1">
                  <c:v>600.70222024885936</c:v>
                </c:pt>
                <c:pt idx="2">
                  <c:v>730.38377838176109</c:v>
                </c:pt>
                <c:pt idx="3">
                  <c:v>828.81244023332624</c:v>
                </c:pt>
                <c:pt idx="4">
                  <c:v>940.31702650604848</c:v>
                </c:pt>
              </c:numCache>
            </c:numRef>
          </c:val>
          <c:smooth val="0"/>
          <c:extLst>
            <c:ext xmlns:c16="http://schemas.microsoft.com/office/drawing/2014/chart" uri="{C3380CC4-5D6E-409C-BE32-E72D297353CC}">
              <c16:uniqueId val="{00000001-84F1-4C77-9AA0-FDFE8220ADE4}"/>
            </c:ext>
          </c:extLst>
        </c:ser>
        <c:dLbls>
          <c:showLegendKey val="0"/>
          <c:showVal val="0"/>
          <c:showCatName val="0"/>
          <c:showSerName val="0"/>
          <c:showPercent val="0"/>
          <c:showBubbleSize val="0"/>
        </c:dLbls>
        <c:marker val="1"/>
        <c:smooth val="0"/>
        <c:axId val="-1659080912"/>
        <c:axId val="-1659082000"/>
      </c:lineChart>
      <c:catAx>
        <c:axId val="-1659080912"/>
        <c:scaling>
          <c:orientation val="minMax"/>
        </c:scaling>
        <c:delete val="0"/>
        <c:axPos val="b"/>
        <c:numFmt formatCode="General" sourceLinked="0"/>
        <c:majorTickMark val="out"/>
        <c:minorTickMark val="none"/>
        <c:tickLblPos val="nextTo"/>
        <c:crossAx val="-1659082000"/>
        <c:crosses val="autoZero"/>
        <c:auto val="1"/>
        <c:lblAlgn val="ctr"/>
        <c:lblOffset val="100"/>
        <c:noMultiLvlLbl val="0"/>
      </c:catAx>
      <c:valAx>
        <c:axId val="-1659082000"/>
        <c:scaling>
          <c:orientation val="minMax"/>
          <c:min val="0"/>
        </c:scaling>
        <c:delete val="1"/>
        <c:axPos val="l"/>
        <c:title>
          <c:tx>
            <c:rich>
              <a:bodyPr rot="-5400000" vert="horz"/>
              <a:lstStyle/>
              <a:p>
                <a:pPr>
                  <a:defRPr b="0"/>
                </a:pPr>
                <a:r>
                  <a:rPr lang="pt-BR" b="0"/>
                  <a:t>Nº</a:t>
                </a:r>
                <a:r>
                  <a:rPr lang="pt-BR" b="0" baseline="0"/>
                  <a:t> de captações/1000 km</a:t>
                </a:r>
                <a:r>
                  <a:rPr lang="pt-BR" b="0" baseline="30000"/>
                  <a:t>2</a:t>
                </a:r>
              </a:p>
            </c:rich>
          </c:tx>
          <c:layout>
            <c:manualLayout>
              <c:xMode val="edge"/>
              <c:yMode val="edge"/>
              <c:x val="1.3888888888888888E-2"/>
              <c:y val="0.15232174103237092"/>
            </c:manualLayout>
          </c:layout>
          <c:overlay val="0"/>
        </c:title>
        <c:numFmt formatCode="0.0" sourceLinked="1"/>
        <c:majorTickMark val="out"/>
        <c:minorTickMark val="none"/>
        <c:tickLblPos val="nextTo"/>
        <c:crossAx val="-165908091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[Demandas.xlsx]Dem. e Disponib.!Tabela dinâmica4</c:name>
    <c:fmtId val="0"/>
  </c:pivotSource>
  <c:chart>
    <c:autoTitleDeleted val="0"/>
    <c:pivotFmts>
      <c:pivotFmt>
        <c:idx val="0"/>
        <c:spPr>
          <a:solidFill>
            <a:srgbClr val="0066CC"/>
          </a:solidFill>
        </c:spPr>
        <c:marker>
          <c:symbol val="none"/>
        </c:marker>
        <c:dLbl>
          <c:idx val="0"/>
          <c:numFmt formatCode="#,##0.0" sourceLinked="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CCFF"/>
          </a:solidFill>
        </c:spPr>
        <c:marker>
          <c:symbol val="none"/>
        </c:marker>
        <c:dLbl>
          <c:idx val="0"/>
          <c:numFmt formatCode="#,##0.0" sourceLinked="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'Dem. e Disponib.'!$D$48</c:f>
              <c:strCache>
                <c:ptCount val="1"/>
                <c:pt idx="0">
                  <c:v>Captações superficiais</c:v>
                </c:pt>
              </c:strCache>
            </c:strRef>
          </c:tx>
          <c:spPr>
            <a:solidFill>
              <a:srgbClr val="0066CC"/>
            </a:solidFill>
          </c:spPr>
          <c:invertIfNegative val="0"/>
          <c:dLbls>
            <c:numFmt formatCode="#,##0.0" sourceLinked="0"/>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Disponib.'!$C$49:$C$53</c:f>
              <c:strCache>
                <c:ptCount val="5"/>
                <c:pt idx="0">
                  <c:v>2016</c:v>
                </c:pt>
                <c:pt idx="1">
                  <c:v>2017</c:v>
                </c:pt>
                <c:pt idx="2">
                  <c:v>2018</c:v>
                </c:pt>
                <c:pt idx="3">
                  <c:v>2019</c:v>
                </c:pt>
                <c:pt idx="4">
                  <c:v>2020</c:v>
                </c:pt>
              </c:strCache>
            </c:strRef>
          </c:cat>
          <c:val>
            <c:numRef>
              <c:f>'Dem. e Disponib.'!$D$49:$D$53</c:f>
              <c:numCache>
                <c:formatCode>0.0</c:formatCode>
                <c:ptCount val="5"/>
                <c:pt idx="0">
                  <c:v>19.869454585684256</c:v>
                </c:pt>
                <c:pt idx="1">
                  <c:v>18.381491604841859</c:v>
                </c:pt>
                <c:pt idx="2">
                  <c:v>18.430554441145791</c:v>
                </c:pt>
                <c:pt idx="3">
                  <c:v>18.502296008477572</c:v>
                </c:pt>
                <c:pt idx="4">
                  <c:v>18.00526249843378</c:v>
                </c:pt>
              </c:numCache>
            </c:numRef>
          </c:val>
          <c:extLst>
            <c:ext xmlns:c16="http://schemas.microsoft.com/office/drawing/2014/chart" uri="{C3380CC4-5D6E-409C-BE32-E72D297353CC}">
              <c16:uniqueId val="{00000000-14FB-4C8E-B861-6E3F3D187B8F}"/>
            </c:ext>
          </c:extLst>
        </c:ser>
        <c:ser>
          <c:idx val="1"/>
          <c:order val="1"/>
          <c:tx>
            <c:strRef>
              <c:f>'Dem. e Disponib.'!$E$48</c:f>
              <c:strCache>
                <c:ptCount val="1"/>
                <c:pt idx="0">
                  <c:v>Captações subterrâneas</c:v>
                </c:pt>
              </c:strCache>
            </c:strRef>
          </c:tx>
          <c:spPr>
            <a:solidFill>
              <a:srgbClr val="00CCFF"/>
            </a:solidFill>
          </c:spPr>
          <c:invertIfNegative val="0"/>
          <c:dLbls>
            <c:numFmt formatCode="#,##0.0" sourceLinked="0"/>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Disponib.'!$C$49:$C$53</c:f>
              <c:strCache>
                <c:ptCount val="5"/>
                <c:pt idx="0">
                  <c:v>2016</c:v>
                </c:pt>
                <c:pt idx="1">
                  <c:v>2017</c:v>
                </c:pt>
                <c:pt idx="2">
                  <c:v>2018</c:v>
                </c:pt>
                <c:pt idx="3">
                  <c:v>2019</c:v>
                </c:pt>
                <c:pt idx="4">
                  <c:v>2020</c:v>
                </c:pt>
              </c:strCache>
            </c:strRef>
          </c:cat>
          <c:val>
            <c:numRef>
              <c:f>'Dem. e Disponib.'!$E$49:$E$53</c:f>
              <c:numCache>
                <c:formatCode>0.0</c:formatCode>
                <c:ptCount val="5"/>
                <c:pt idx="0">
                  <c:v>80.130545414315748</c:v>
                </c:pt>
                <c:pt idx="1">
                  <c:v>81.618508395158145</c:v>
                </c:pt>
                <c:pt idx="2">
                  <c:v>81.569445558854198</c:v>
                </c:pt>
                <c:pt idx="3">
                  <c:v>81.497703991522428</c:v>
                </c:pt>
                <c:pt idx="4">
                  <c:v>81.99473750156622</c:v>
                </c:pt>
              </c:numCache>
            </c:numRef>
          </c:val>
          <c:extLst>
            <c:ext xmlns:c16="http://schemas.microsoft.com/office/drawing/2014/chart" uri="{C3380CC4-5D6E-409C-BE32-E72D297353CC}">
              <c16:uniqueId val="{00000001-14FB-4C8E-B861-6E3F3D187B8F}"/>
            </c:ext>
          </c:extLst>
        </c:ser>
        <c:dLbls>
          <c:showLegendKey val="0"/>
          <c:showVal val="0"/>
          <c:showCatName val="0"/>
          <c:showSerName val="0"/>
          <c:showPercent val="0"/>
          <c:showBubbleSize val="0"/>
        </c:dLbls>
        <c:gapWidth val="150"/>
        <c:overlap val="100"/>
        <c:axId val="-1659078736"/>
        <c:axId val="-1659077648"/>
      </c:barChart>
      <c:catAx>
        <c:axId val="-1659078736"/>
        <c:scaling>
          <c:orientation val="minMax"/>
        </c:scaling>
        <c:delete val="0"/>
        <c:axPos val="b"/>
        <c:numFmt formatCode="General" sourceLinked="0"/>
        <c:majorTickMark val="out"/>
        <c:minorTickMark val="none"/>
        <c:tickLblPos val="nextTo"/>
        <c:crossAx val="-1659077648"/>
        <c:crosses val="autoZero"/>
        <c:auto val="1"/>
        <c:lblAlgn val="ctr"/>
        <c:lblOffset val="100"/>
        <c:noMultiLvlLbl val="0"/>
      </c:catAx>
      <c:valAx>
        <c:axId val="-1659077648"/>
        <c:scaling>
          <c:orientation val="minMax"/>
        </c:scaling>
        <c:delete val="1"/>
        <c:axPos val="l"/>
        <c:title>
          <c:tx>
            <c:rich>
              <a:bodyPr rot="-5400000" vert="horz"/>
              <a:lstStyle/>
              <a:p>
                <a:pPr>
                  <a:defRPr b="0"/>
                </a:pPr>
                <a:r>
                  <a:rPr lang="pt-BR" b="0"/>
                  <a:t>Proporção</a:t>
                </a:r>
                <a:r>
                  <a:rPr lang="pt-BR" b="0" baseline="0"/>
                  <a:t> de captações</a:t>
                </a:r>
                <a:endParaRPr lang="pt-BR" b="0"/>
              </a:p>
            </c:rich>
          </c:tx>
          <c:layout>
            <c:manualLayout>
              <c:xMode val="edge"/>
              <c:yMode val="edge"/>
              <c:x val="1.1111111111111112E-2"/>
              <c:y val="0.17254155730533682"/>
            </c:manualLayout>
          </c:layout>
          <c:overlay val="0"/>
        </c:title>
        <c:numFmt formatCode="0%" sourceLinked="1"/>
        <c:majorTickMark val="out"/>
        <c:minorTickMark val="none"/>
        <c:tickLblPos val="nextTo"/>
        <c:crossAx val="-1659078736"/>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[Demandas.xlsx]Dem. e Disponib.!Tabela dinâmica6</c:name>
    <c:fmtId val="0"/>
  </c:pivotSource>
  <c:chart>
    <c:autoTitleDeleted val="1"/>
    <c:pivotFmts>
      <c:pivotFmt>
        <c:idx val="0"/>
        <c:spPr>
          <a:solidFill>
            <a:srgbClr val="0066CC"/>
          </a:solidFill>
        </c:spPr>
        <c:marker>
          <c:symbol val="none"/>
        </c:marker>
        <c:dLbl>
          <c:idx val="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pivotFmt>
    </c:pivotFmts>
    <c:plotArea>
      <c:layout/>
      <c:barChart>
        <c:barDir val="col"/>
        <c:grouping val="clustered"/>
        <c:varyColors val="0"/>
        <c:ser>
          <c:idx val="0"/>
          <c:order val="0"/>
          <c:tx>
            <c:strRef>
              <c:f>'Dem. e Disponib.'!$Q$48</c:f>
              <c:strCache>
                <c:ptCount val="1"/>
                <c:pt idx="0">
                  <c:v>Total</c:v>
                </c:pt>
              </c:strCache>
            </c:strRef>
          </c:tx>
          <c:spPr>
            <a:solidFill>
              <a:srgbClr val="0066CC"/>
            </a:solidFill>
          </c:spPr>
          <c:invertIfNegative val="0"/>
          <c:dLbls>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Disponib.'!$P$49:$P$53</c:f>
              <c:strCache>
                <c:ptCount val="5"/>
                <c:pt idx="0">
                  <c:v>2016</c:v>
                </c:pt>
                <c:pt idx="1">
                  <c:v>2017</c:v>
                </c:pt>
                <c:pt idx="2">
                  <c:v>2018</c:v>
                </c:pt>
                <c:pt idx="3">
                  <c:v>2019</c:v>
                </c:pt>
                <c:pt idx="4">
                  <c:v>2020</c:v>
                </c:pt>
              </c:strCache>
            </c:strRef>
          </c:cat>
          <c:val>
            <c:numRef>
              <c:f>'Dem. e Disponib.'!$Q$49:$Q$53</c:f>
              <c:numCache>
                <c:formatCode>#,##0.0</c:formatCode>
                <c:ptCount val="5"/>
                <c:pt idx="0">
                  <c:v>3227.6552625730833</c:v>
                </c:pt>
                <c:pt idx="1">
                  <c:v>3201.1835181562233</c:v>
                </c:pt>
                <c:pt idx="2">
                  <c:v>3174.8967961478643</c:v>
                </c:pt>
                <c:pt idx="3">
                  <c:v>3148.8009940405641</c:v>
                </c:pt>
                <c:pt idx="4">
                  <c:v>3122.8901345610138</c:v>
                </c:pt>
              </c:numCache>
            </c:numRef>
          </c:val>
          <c:extLst>
            <c:ext xmlns:c16="http://schemas.microsoft.com/office/drawing/2014/chart" uri="{C3380CC4-5D6E-409C-BE32-E72D297353CC}">
              <c16:uniqueId val="{00000000-698B-4D4C-94E9-0E0188147229}"/>
            </c:ext>
          </c:extLst>
        </c:ser>
        <c:dLbls>
          <c:showLegendKey val="0"/>
          <c:showVal val="0"/>
          <c:showCatName val="0"/>
          <c:showSerName val="0"/>
          <c:showPercent val="0"/>
          <c:showBubbleSize val="0"/>
        </c:dLbls>
        <c:gapWidth val="150"/>
        <c:axId val="-1659092336"/>
        <c:axId val="-1659092880"/>
      </c:barChart>
      <c:catAx>
        <c:axId val="-1659092336"/>
        <c:scaling>
          <c:orientation val="minMax"/>
        </c:scaling>
        <c:delete val="0"/>
        <c:axPos val="b"/>
        <c:numFmt formatCode="General" sourceLinked="0"/>
        <c:majorTickMark val="out"/>
        <c:minorTickMark val="none"/>
        <c:tickLblPos val="nextTo"/>
        <c:crossAx val="-1659092880"/>
        <c:crosses val="autoZero"/>
        <c:auto val="1"/>
        <c:lblAlgn val="ctr"/>
        <c:lblOffset val="100"/>
        <c:noMultiLvlLbl val="0"/>
      </c:catAx>
      <c:valAx>
        <c:axId val="-1659092880"/>
        <c:scaling>
          <c:orientation val="minMax"/>
        </c:scaling>
        <c:delete val="1"/>
        <c:axPos val="l"/>
        <c:title>
          <c:tx>
            <c:rich>
              <a:bodyPr rot="-5400000" vert="horz"/>
              <a:lstStyle/>
              <a:p>
                <a:pPr>
                  <a:defRPr b="0"/>
                </a:pPr>
                <a:r>
                  <a:rPr lang="pt-BR" b="0"/>
                  <a:t>m</a:t>
                </a:r>
                <a:r>
                  <a:rPr lang="pt-BR" b="0" baseline="30000"/>
                  <a:t>3</a:t>
                </a:r>
                <a:r>
                  <a:rPr lang="pt-BR" b="0"/>
                  <a:t>/hab.ano</a:t>
                </a:r>
              </a:p>
            </c:rich>
          </c:tx>
          <c:layout>
            <c:manualLayout>
              <c:xMode val="edge"/>
              <c:yMode val="edge"/>
              <c:x val="1.1111111111111112E-2"/>
              <c:y val="0.33458515602216388"/>
            </c:manualLayout>
          </c:layout>
          <c:overlay val="0"/>
        </c:title>
        <c:numFmt formatCode="#,##0.0" sourceLinked="1"/>
        <c:majorTickMark val="out"/>
        <c:minorTickMark val="none"/>
        <c:tickLblPos val="nextTo"/>
        <c:crossAx val="-1659092336"/>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959257015949929"/>
          <c:y val="8.1554389034704008E-2"/>
          <c:w val="0.74820109024834724"/>
          <c:h val="0.73231918926800821"/>
        </c:manualLayout>
      </c:layout>
      <c:barChart>
        <c:barDir val="col"/>
        <c:grouping val="clustered"/>
        <c:varyColors val="0"/>
        <c:ser>
          <c:idx val="0"/>
          <c:order val="0"/>
          <c:tx>
            <c:strRef>
              <c:f>'Dem. e Disponib.'!$E$67</c:f>
              <c:strCache>
                <c:ptCount val="1"/>
                <c:pt idx="0">
                  <c:v>Vazão outorg. total</c:v>
                </c:pt>
              </c:strCache>
            </c:strRef>
          </c:tx>
          <c:spPr>
            <a:solidFill>
              <a:srgbClr val="006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Disponib.'!$C$71:$C$75</c:f>
              <c:numCache>
                <c:formatCode>General</c:formatCode>
                <c:ptCount val="5"/>
                <c:pt idx="0">
                  <c:v>2016</c:v>
                </c:pt>
                <c:pt idx="1">
                  <c:v>2017</c:v>
                </c:pt>
                <c:pt idx="2">
                  <c:v>2018</c:v>
                </c:pt>
                <c:pt idx="3">
                  <c:v>2019</c:v>
                </c:pt>
                <c:pt idx="4">
                  <c:v>2020</c:v>
                </c:pt>
              </c:numCache>
            </c:numRef>
          </c:cat>
          <c:val>
            <c:numRef>
              <c:f>'Dem. e Disponib.'!$E$71:$E$75</c:f>
              <c:numCache>
                <c:formatCode>0.00</c:formatCode>
                <c:ptCount val="5"/>
                <c:pt idx="0">
                  <c:v>2.3945983999999996</c:v>
                </c:pt>
                <c:pt idx="1">
                  <c:v>3.1399999999999997</c:v>
                </c:pt>
                <c:pt idx="2">
                  <c:v>4.1796703030000009</c:v>
                </c:pt>
                <c:pt idx="3">
                  <c:v>3.1849510216894972</c:v>
                </c:pt>
                <c:pt idx="4">
                  <c:v>3.6258195705662417</c:v>
                </c:pt>
              </c:numCache>
            </c:numRef>
          </c:val>
          <c:extLst>
            <c:ext xmlns:c16="http://schemas.microsoft.com/office/drawing/2014/chart" uri="{C3380CC4-5D6E-409C-BE32-E72D297353CC}">
              <c16:uniqueId val="{00000000-9E56-486A-A3CB-09724770080A}"/>
            </c:ext>
          </c:extLst>
        </c:ser>
        <c:ser>
          <c:idx val="1"/>
          <c:order val="1"/>
          <c:tx>
            <c:strRef>
              <c:f>'Dem. e Disponib.'!$F$67</c:f>
              <c:strCache>
                <c:ptCount val="1"/>
                <c:pt idx="0">
                  <c:v>Q95%</c:v>
                </c:pt>
              </c:strCache>
            </c:strRef>
          </c:tx>
          <c:spPr>
            <a:solidFill>
              <a:srgbClr val="99CCF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Disponib.'!$C$71:$C$75</c:f>
              <c:numCache>
                <c:formatCode>General</c:formatCode>
                <c:ptCount val="5"/>
                <c:pt idx="0">
                  <c:v>2016</c:v>
                </c:pt>
                <c:pt idx="1">
                  <c:v>2017</c:v>
                </c:pt>
                <c:pt idx="2">
                  <c:v>2018</c:v>
                </c:pt>
                <c:pt idx="3">
                  <c:v>2019</c:v>
                </c:pt>
                <c:pt idx="4">
                  <c:v>2020</c:v>
                </c:pt>
              </c:numCache>
            </c:numRef>
          </c:cat>
          <c:val>
            <c:numRef>
              <c:f>'Dem. e Disponib.'!$F$71:$F$75</c:f>
              <c:numCache>
                <c:formatCode>General</c:formatCode>
                <c:ptCount val="5"/>
                <c:pt idx="0">
                  <c:v>16</c:v>
                </c:pt>
                <c:pt idx="1">
                  <c:v>16</c:v>
                </c:pt>
                <c:pt idx="2">
                  <c:v>16</c:v>
                </c:pt>
                <c:pt idx="3">
                  <c:v>16</c:v>
                </c:pt>
                <c:pt idx="4">
                  <c:v>16</c:v>
                </c:pt>
              </c:numCache>
            </c:numRef>
          </c:val>
          <c:extLst>
            <c:ext xmlns:c16="http://schemas.microsoft.com/office/drawing/2014/chart" uri="{C3380CC4-5D6E-409C-BE32-E72D297353CC}">
              <c16:uniqueId val="{00000001-9E56-486A-A3CB-09724770080A}"/>
            </c:ext>
          </c:extLst>
        </c:ser>
        <c:dLbls>
          <c:showLegendKey val="0"/>
          <c:showVal val="0"/>
          <c:showCatName val="0"/>
          <c:showSerName val="0"/>
          <c:showPercent val="0"/>
          <c:showBubbleSize val="0"/>
        </c:dLbls>
        <c:gapWidth val="150"/>
        <c:axId val="-1659084176"/>
        <c:axId val="-1649602992"/>
      </c:barChart>
      <c:lineChart>
        <c:grouping val="standard"/>
        <c:varyColors val="0"/>
        <c:ser>
          <c:idx val="2"/>
          <c:order val="2"/>
          <c:tx>
            <c:strRef>
              <c:f>'Dem. e Disponib.'!$G$67</c:f>
              <c:strCache>
                <c:ptCount val="1"/>
                <c:pt idx="0">
                  <c:v>Vazão outorg. total / Q95%</c:v>
                </c:pt>
              </c:strCache>
            </c:strRef>
          </c:tx>
          <c:spPr>
            <a:ln w="12700">
              <a:solidFill>
                <a:srgbClr val="FF0000"/>
              </a:solidFill>
            </a:ln>
          </c:spPr>
          <c:marker>
            <c:symbol val="plus"/>
            <c:size val="5"/>
            <c:spPr>
              <a:solidFill>
                <a:srgbClr val="FF0000"/>
              </a:solidFill>
              <a:ln w="12700">
                <a:solidFill>
                  <a:srgbClr val="FF0000"/>
                </a:solidFill>
              </a:ln>
            </c:spPr>
          </c:marker>
          <c:dLbls>
            <c:spPr>
              <a:noFill/>
              <a:ln>
                <a:noFill/>
              </a:ln>
              <a:effectLst/>
            </c:spPr>
            <c:txPr>
              <a:bodyPr/>
              <a:lstStyle/>
              <a:p>
                <a:pPr>
                  <a:defRPr>
                    <a:solidFill>
                      <a:srgbClr val="FF000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Disponib.'!$C$71:$C$75</c:f>
              <c:numCache>
                <c:formatCode>General</c:formatCode>
                <c:ptCount val="5"/>
                <c:pt idx="0">
                  <c:v>2016</c:v>
                </c:pt>
                <c:pt idx="1">
                  <c:v>2017</c:v>
                </c:pt>
                <c:pt idx="2">
                  <c:v>2018</c:v>
                </c:pt>
                <c:pt idx="3">
                  <c:v>2019</c:v>
                </c:pt>
                <c:pt idx="4">
                  <c:v>2020</c:v>
                </c:pt>
              </c:numCache>
            </c:numRef>
          </c:cat>
          <c:val>
            <c:numRef>
              <c:f>'Dem. e Disponib.'!$G$71:$G$75</c:f>
              <c:numCache>
                <c:formatCode>0.0%</c:formatCode>
                <c:ptCount val="5"/>
                <c:pt idx="0">
                  <c:v>0.14966239999999997</c:v>
                </c:pt>
                <c:pt idx="1">
                  <c:v>0.19624999999999998</c:v>
                </c:pt>
                <c:pt idx="2">
                  <c:v>0.26122939393750005</c:v>
                </c:pt>
                <c:pt idx="3">
                  <c:v>0.19905943885559357</c:v>
                </c:pt>
                <c:pt idx="4">
                  <c:v>0.22661372316039011</c:v>
                </c:pt>
              </c:numCache>
            </c:numRef>
          </c:val>
          <c:smooth val="0"/>
          <c:extLst>
            <c:ext xmlns:c16="http://schemas.microsoft.com/office/drawing/2014/chart" uri="{C3380CC4-5D6E-409C-BE32-E72D297353CC}">
              <c16:uniqueId val="{00000002-9E56-486A-A3CB-09724770080A}"/>
            </c:ext>
          </c:extLst>
        </c:ser>
        <c:dLbls>
          <c:showLegendKey val="0"/>
          <c:showVal val="0"/>
          <c:showCatName val="0"/>
          <c:showSerName val="0"/>
          <c:showPercent val="0"/>
          <c:showBubbleSize val="0"/>
        </c:dLbls>
        <c:marker val="1"/>
        <c:smooth val="0"/>
        <c:axId val="-1649605712"/>
        <c:axId val="-1649617680"/>
      </c:lineChart>
      <c:catAx>
        <c:axId val="-1659084176"/>
        <c:scaling>
          <c:orientation val="minMax"/>
        </c:scaling>
        <c:delete val="0"/>
        <c:axPos val="b"/>
        <c:numFmt formatCode="General" sourceLinked="1"/>
        <c:majorTickMark val="out"/>
        <c:minorTickMark val="none"/>
        <c:tickLblPos val="nextTo"/>
        <c:crossAx val="-1649602992"/>
        <c:crosses val="autoZero"/>
        <c:auto val="1"/>
        <c:lblAlgn val="ctr"/>
        <c:lblOffset val="100"/>
        <c:noMultiLvlLbl val="0"/>
      </c:catAx>
      <c:valAx>
        <c:axId val="-1649602992"/>
        <c:scaling>
          <c:orientation val="minMax"/>
          <c:min val="0"/>
        </c:scaling>
        <c:delete val="0"/>
        <c:axPos val="l"/>
        <c:title>
          <c:tx>
            <c:rich>
              <a:bodyPr rot="-5400000" vert="horz"/>
              <a:lstStyle/>
              <a:p>
                <a:pPr>
                  <a:defRPr b="0"/>
                </a:pPr>
                <a:r>
                  <a:rPr lang="pt-BR" b="0"/>
                  <a:t>m</a:t>
                </a:r>
                <a:r>
                  <a:rPr lang="pt-BR" b="0" baseline="30000"/>
                  <a:t>3</a:t>
                </a:r>
                <a:r>
                  <a:rPr lang="pt-BR" b="0"/>
                  <a:t>/s</a:t>
                </a:r>
              </a:p>
            </c:rich>
          </c:tx>
          <c:layout>
            <c:manualLayout>
              <c:xMode val="edge"/>
              <c:yMode val="edge"/>
              <c:x val="9.1325459317585303E-3"/>
              <c:y val="0.39368328958880139"/>
            </c:manualLayout>
          </c:layout>
          <c:overlay val="0"/>
        </c:title>
        <c:numFmt formatCode="0" sourceLinked="0"/>
        <c:majorTickMark val="out"/>
        <c:minorTickMark val="none"/>
        <c:tickLblPos val="nextTo"/>
        <c:crossAx val="-1659084176"/>
        <c:crosses val="autoZero"/>
        <c:crossBetween val="between"/>
      </c:valAx>
      <c:valAx>
        <c:axId val="-1649617680"/>
        <c:scaling>
          <c:orientation val="minMax"/>
          <c:min val="0"/>
        </c:scaling>
        <c:delete val="0"/>
        <c:axPos val="r"/>
        <c:numFmt formatCode="0%" sourceLinked="0"/>
        <c:majorTickMark val="out"/>
        <c:minorTickMark val="none"/>
        <c:tickLblPos val="nextTo"/>
        <c:crossAx val="-1649605712"/>
        <c:crosses val="max"/>
        <c:crossBetween val="between"/>
      </c:valAx>
      <c:catAx>
        <c:axId val="-1649605712"/>
        <c:scaling>
          <c:orientation val="minMax"/>
        </c:scaling>
        <c:delete val="1"/>
        <c:axPos val="b"/>
        <c:numFmt formatCode="General" sourceLinked="1"/>
        <c:majorTickMark val="out"/>
        <c:minorTickMark val="none"/>
        <c:tickLblPos val="none"/>
        <c:crossAx val="-1649617680"/>
        <c:crosses val="autoZero"/>
        <c:auto val="1"/>
        <c:lblAlgn val="ctr"/>
        <c:lblOffset val="100"/>
        <c:noMultiLvlLbl val="0"/>
      </c:catAx>
      <c:spPr>
        <a:noFill/>
        <a:ln>
          <a:noFill/>
        </a:ln>
      </c:spPr>
    </c:plotArea>
    <c:legend>
      <c:legendPos val="b"/>
      <c:layout>
        <c:manualLayout>
          <c:xMode val="edge"/>
          <c:yMode val="edge"/>
          <c:x val="9.1931986762524068E-4"/>
          <c:y val="0.90796332750072906"/>
          <c:w val="0.98656692913385846"/>
          <c:h val="9.203667249927093E-2"/>
        </c:manualLayout>
      </c:layout>
      <c:overlay val="0"/>
    </c:legend>
    <c:plotVisOnly val="1"/>
    <c:dispBlanksAs val="gap"/>
    <c:showDLblsOverMax val="0"/>
  </c:chart>
  <c:txPr>
    <a:bodyPr/>
    <a:lstStyle/>
    <a:p>
      <a:pPr>
        <a:defRPr sz="1000">
          <a:latin typeface="+mn-lt"/>
          <a:cs typeface="Arial" pitchFamily="34" charset="0"/>
        </a:defRPr>
      </a:pPr>
      <a:endParaRPr lang="pt-BR"/>
    </a:p>
  </c:txPr>
  <c:printSettings>
    <c:headerFooter/>
    <c:pageMargins b="0.78740157499999996" l="0.511811024" r="0.511811024" t="0.78740157499999996" header="0.31496062000000646" footer="0.31496062000000646"/>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643022747156605"/>
          <c:y val="4.9146981627296596E-2"/>
          <c:w val="0.74820109024834724"/>
          <c:h val="0.73694864381814273"/>
        </c:manualLayout>
      </c:layout>
      <c:barChart>
        <c:barDir val="col"/>
        <c:grouping val="clustered"/>
        <c:varyColors val="0"/>
        <c:ser>
          <c:idx val="0"/>
          <c:order val="0"/>
          <c:tx>
            <c:strRef>
              <c:f>'Dem. e Disponib.'!$K$67</c:f>
              <c:strCache>
                <c:ptCount val="1"/>
                <c:pt idx="0">
                  <c:v>Vazão outorg. total</c:v>
                </c:pt>
              </c:strCache>
            </c:strRef>
          </c:tx>
          <c:spPr>
            <a:solidFill>
              <a:srgbClr val="006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Disponib.'!$C$71:$C$75</c:f>
              <c:numCache>
                <c:formatCode>General</c:formatCode>
                <c:ptCount val="5"/>
                <c:pt idx="0">
                  <c:v>2016</c:v>
                </c:pt>
                <c:pt idx="1">
                  <c:v>2017</c:v>
                </c:pt>
                <c:pt idx="2">
                  <c:v>2018</c:v>
                </c:pt>
                <c:pt idx="3">
                  <c:v>2019</c:v>
                </c:pt>
                <c:pt idx="4">
                  <c:v>2020</c:v>
                </c:pt>
              </c:numCache>
            </c:numRef>
          </c:cat>
          <c:val>
            <c:numRef>
              <c:f>'Dem. e Disponib.'!$K$71:$K$75</c:f>
              <c:numCache>
                <c:formatCode>0.00</c:formatCode>
                <c:ptCount val="5"/>
                <c:pt idx="0">
                  <c:v>2.3945983999999996</c:v>
                </c:pt>
                <c:pt idx="1">
                  <c:v>3.1399999999999997</c:v>
                </c:pt>
                <c:pt idx="2">
                  <c:v>4.1796703030000009</c:v>
                </c:pt>
                <c:pt idx="3">
                  <c:v>3.1849510216894972</c:v>
                </c:pt>
                <c:pt idx="4">
                  <c:v>3.6258195705662417</c:v>
                </c:pt>
              </c:numCache>
            </c:numRef>
          </c:val>
          <c:extLst>
            <c:ext xmlns:c16="http://schemas.microsoft.com/office/drawing/2014/chart" uri="{C3380CC4-5D6E-409C-BE32-E72D297353CC}">
              <c16:uniqueId val="{00000000-F5F7-4A88-B17A-7DC6D97E024C}"/>
            </c:ext>
          </c:extLst>
        </c:ser>
        <c:ser>
          <c:idx val="1"/>
          <c:order val="1"/>
          <c:tx>
            <c:strRef>
              <c:f>'Dem. e Disponib.'!$L$67</c:f>
              <c:strCache>
                <c:ptCount val="1"/>
                <c:pt idx="0">
                  <c:v>Qmédia</c:v>
                </c:pt>
              </c:strCache>
            </c:strRef>
          </c:tx>
          <c:spPr>
            <a:solidFill>
              <a:srgbClr val="204B7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Disponib.'!$C$71:$C$75</c:f>
              <c:numCache>
                <c:formatCode>General</c:formatCode>
                <c:ptCount val="5"/>
                <c:pt idx="0">
                  <c:v>2016</c:v>
                </c:pt>
                <c:pt idx="1">
                  <c:v>2017</c:v>
                </c:pt>
                <c:pt idx="2">
                  <c:v>2018</c:v>
                </c:pt>
                <c:pt idx="3">
                  <c:v>2019</c:v>
                </c:pt>
                <c:pt idx="4">
                  <c:v>2020</c:v>
                </c:pt>
              </c:numCache>
            </c:numRef>
          </c:cat>
          <c:val>
            <c:numRef>
              <c:f>'Dem. e Disponib.'!$L$71:$L$75</c:f>
              <c:numCache>
                <c:formatCode>General</c:formatCode>
                <c:ptCount val="5"/>
                <c:pt idx="0">
                  <c:v>51</c:v>
                </c:pt>
                <c:pt idx="1">
                  <c:v>51</c:v>
                </c:pt>
                <c:pt idx="2">
                  <c:v>51</c:v>
                </c:pt>
                <c:pt idx="3">
                  <c:v>51</c:v>
                </c:pt>
                <c:pt idx="4">
                  <c:v>51</c:v>
                </c:pt>
              </c:numCache>
            </c:numRef>
          </c:val>
          <c:extLst>
            <c:ext xmlns:c16="http://schemas.microsoft.com/office/drawing/2014/chart" uri="{C3380CC4-5D6E-409C-BE32-E72D297353CC}">
              <c16:uniqueId val="{00000001-F5F7-4A88-B17A-7DC6D97E024C}"/>
            </c:ext>
          </c:extLst>
        </c:ser>
        <c:dLbls>
          <c:showLegendKey val="0"/>
          <c:showVal val="0"/>
          <c:showCatName val="0"/>
          <c:showSerName val="0"/>
          <c:showPercent val="0"/>
          <c:showBubbleSize val="0"/>
        </c:dLbls>
        <c:gapWidth val="150"/>
        <c:axId val="-1649617136"/>
        <c:axId val="-1649604080"/>
      </c:barChart>
      <c:lineChart>
        <c:grouping val="standard"/>
        <c:varyColors val="0"/>
        <c:ser>
          <c:idx val="2"/>
          <c:order val="2"/>
          <c:tx>
            <c:strRef>
              <c:f>'Dem. e Disponib.'!$M$67</c:f>
              <c:strCache>
                <c:ptCount val="1"/>
                <c:pt idx="0">
                  <c:v>Vazão outorgada total / Qmédia</c:v>
                </c:pt>
              </c:strCache>
            </c:strRef>
          </c:tx>
          <c:spPr>
            <a:ln w="12700">
              <a:solidFill>
                <a:srgbClr val="FF0000"/>
              </a:solidFill>
            </a:ln>
          </c:spPr>
          <c:marker>
            <c:symbol val="plus"/>
            <c:size val="5"/>
            <c:spPr>
              <a:solidFill>
                <a:srgbClr val="FF0000"/>
              </a:solidFill>
              <a:ln w="12700">
                <a:solidFill>
                  <a:srgbClr val="FF0000"/>
                </a:solidFill>
              </a:ln>
            </c:spPr>
          </c:marker>
          <c:dLbls>
            <c:spPr>
              <a:noFill/>
              <a:ln>
                <a:noFill/>
              </a:ln>
              <a:effectLst/>
            </c:spPr>
            <c:txPr>
              <a:bodyPr/>
              <a:lstStyle/>
              <a:p>
                <a:pPr>
                  <a:defRPr>
                    <a:solidFill>
                      <a:srgbClr val="FF000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Disponib.'!$C$71:$C$75</c:f>
              <c:numCache>
                <c:formatCode>General</c:formatCode>
                <c:ptCount val="5"/>
                <c:pt idx="0">
                  <c:v>2016</c:v>
                </c:pt>
                <c:pt idx="1">
                  <c:v>2017</c:v>
                </c:pt>
                <c:pt idx="2">
                  <c:v>2018</c:v>
                </c:pt>
                <c:pt idx="3">
                  <c:v>2019</c:v>
                </c:pt>
                <c:pt idx="4">
                  <c:v>2020</c:v>
                </c:pt>
              </c:numCache>
            </c:numRef>
          </c:cat>
          <c:val>
            <c:numRef>
              <c:f>'Dem. e Disponib.'!$M$71:$M$75</c:f>
              <c:numCache>
                <c:formatCode>0.0%</c:formatCode>
                <c:ptCount val="5"/>
                <c:pt idx="0">
                  <c:v>4.6952909803921562E-2</c:v>
                </c:pt>
                <c:pt idx="1">
                  <c:v>6.1568627450980386E-2</c:v>
                </c:pt>
                <c:pt idx="2">
                  <c:v>8.1954319666666678E-2</c:v>
                </c:pt>
                <c:pt idx="3">
                  <c:v>6.2450020033127399E-2</c:v>
                </c:pt>
                <c:pt idx="4">
                  <c:v>7.1094501383651795E-2</c:v>
                </c:pt>
              </c:numCache>
            </c:numRef>
          </c:val>
          <c:smooth val="0"/>
          <c:extLst>
            <c:ext xmlns:c16="http://schemas.microsoft.com/office/drawing/2014/chart" uri="{C3380CC4-5D6E-409C-BE32-E72D297353CC}">
              <c16:uniqueId val="{00000002-F5F7-4A88-B17A-7DC6D97E024C}"/>
            </c:ext>
          </c:extLst>
        </c:ser>
        <c:dLbls>
          <c:showLegendKey val="0"/>
          <c:showVal val="0"/>
          <c:showCatName val="0"/>
          <c:showSerName val="0"/>
          <c:showPercent val="0"/>
          <c:showBubbleSize val="0"/>
        </c:dLbls>
        <c:marker val="1"/>
        <c:smooth val="0"/>
        <c:axId val="-1649616592"/>
        <c:axId val="-1649603536"/>
      </c:lineChart>
      <c:catAx>
        <c:axId val="-1649617136"/>
        <c:scaling>
          <c:orientation val="minMax"/>
        </c:scaling>
        <c:delete val="0"/>
        <c:axPos val="b"/>
        <c:numFmt formatCode="General" sourceLinked="1"/>
        <c:majorTickMark val="out"/>
        <c:minorTickMark val="none"/>
        <c:tickLblPos val="nextTo"/>
        <c:crossAx val="-1649604080"/>
        <c:crosses val="autoZero"/>
        <c:auto val="1"/>
        <c:lblAlgn val="ctr"/>
        <c:lblOffset val="100"/>
        <c:noMultiLvlLbl val="0"/>
      </c:catAx>
      <c:valAx>
        <c:axId val="-1649604080"/>
        <c:scaling>
          <c:orientation val="minMax"/>
          <c:min val="0"/>
        </c:scaling>
        <c:delete val="0"/>
        <c:axPos val="l"/>
        <c:title>
          <c:tx>
            <c:rich>
              <a:bodyPr rot="-5400000" vert="horz"/>
              <a:lstStyle/>
              <a:p>
                <a:pPr>
                  <a:defRPr b="0"/>
                </a:pPr>
                <a:r>
                  <a:rPr lang="pt-BR" b="0"/>
                  <a:t>m</a:t>
                </a:r>
                <a:r>
                  <a:rPr lang="pt-BR" b="0" baseline="30000"/>
                  <a:t>3</a:t>
                </a:r>
                <a:r>
                  <a:rPr lang="pt-BR" b="0"/>
                  <a:t>/s</a:t>
                </a:r>
              </a:p>
            </c:rich>
          </c:tx>
          <c:layout>
            <c:manualLayout>
              <c:xMode val="edge"/>
              <c:yMode val="edge"/>
              <c:x val="9.132527176315559E-3"/>
              <c:y val="0.31034992283950619"/>
            </c:manualLayout>
          </c:layout>
          <c:overlay val="0"/>
        </c:title>
        <c:numFmt formatCode="0" sourceLinked="0"/>
        <c:majorTickMark val="out"/>
        <c:minorTickMark val="none"/>
        <c:tickLblPos val="nextTo"/>
        <c:crossAx val="-1649617136"/>
        <c:crosses val="autoZero"/>
        <c:crossBetween val="between"/>
      </c:valAx>
      <c:valAx>
        <c:axId val="-1649603536"/>
        <c:scaling>
          <c:orientation val="minMax"/>
          <c:min val="0"/>
        </c:scaling>
        <c:delete val="0"/>
        <c:axPos val="r"/>
        <c:numFmt formatCode="0%" sourceLinked="0"/>
        <c:majorTickMark val="out"/>
        <c:minorTickMark val="none"/>
        <c:tickLblPos val="nextTo"/>
        <c:crossAx val="-1649616592"/>
        <c:crosses val="max"/>
        <c:crossBetween val="between"/>
      </c:valAx>
      <c:catAx>
        <c:axId val="-1649616592"/>
        <c:scaling>
          <c:orientation val="minMax"/>
        </c:scaling>
        <c:delete val="1"/>
        <c:axPos val="b"/>
        <c:numFmt formatCode="General" sourceLinked="1"/>
        <c:majorTickMark val="out"/>
        <c:minorTickMark val="none"/>
        <c:tickLblPos val="none"/>
        <c:crossAx val="-1649603536"/>
        <c:crosses val="autoZero"/>
        <c:auto val="1"/>
        <c:lblAlgn val="ctr"/>
        <c:lblOffset val="100"/>
        <c:noMultiLvlLbl val="0"/>
      </c:catAx>
      <c:spPr>
        <a:noFill/>
        <a:ln>
          <a:noFill/>
        </a:ln>
      </c:spPr>
    </c:plotArea>
    <c:legend>
      <c:legendPos val="b"/>
      <c:layout>
        <c:manualLayout>
          <c:xMode val="edge"/>
          <c:yMode val="edge"/>
          <c:x val="5.3093279494683406E-2"/>
          <c:y val="0.88481517935258092"/>
          <c:w val="0.89381320649450213"/>
          <c:h val="0.11518482064741907"/>
        </c:manualLayout>
      </c:layout>
      <c:overlay val="0"/>
    </c:legend>
    <c:plotVisOnly val="1"/>
    <c:dispBlanksAs val="gap"/>
    <c:showDLblsOverMax val="0"/>
  </c:chart>
  <c:txPr>
    <a:bodyPr/>
    <a:lstStyle/>
    <a:p>
      <a:pPr>
        <a:defRPr sz="1000">
          <a:latin typeface="+mn-lt"/>
          <a:cs typeface="Arial" pitchFamily="34" charset="0"/>
        </a:defRPr>
      </a:pPr>
      <a:endParaRPr lang="pt-BR"/>
    </a:p>
  </c:txPr>
  <c:printSettings>
    <c:headerFooter/>
    <c:pageMargins b="0.78740157499999996" l="0.511811024" r="0.511811024" t="0.78740157499999996" header="0.31496062000000646" footer="0.3149606200000064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920800524934382"/>
          <c:y val="5.8406240886555855E-2"/>
          <c:w val="0.74820109024834724"/>
          <c:h val="0.68602289297171182"/>
        </c:manualLayout>
      </c:layout>
      <c:barChart>
        <c:barDir val="col"/>
        <c:grouping val="clustered"/>
        <c:varyColors val="0"/>
        <c:ser>
          <c:idx val="0"/>
          <c:order val="0"/>
          <c:tx>
            <c:strRef>
              <c:f>'Dem. e Disponib.'!$Q$67</c:f>
              <c:strCache>
                <c:ptCount val="1"/>
                <c:pt idx="0">
                  <c:v>Vazão outorg. superficial</c:v>
                </c:pt>
              </c:strCache>
            </c:strRef>
          </c:tx>
          <c:spPr>
            <a:solidFill>
              <a:srgbClr val="0066CC"/>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Disponib.'!$C$71:$C$75</c:f>
              <c:numCache>
                <c:formatCode>General</c:formatCode>
                <c:ptCount val="5"/>
                <c:pt idx="0">
                  <c:v>2016</c:v>
                </c:pt>
                <c:pt idx="1">
                  <c:v>2017</c:v>
                </c:pt>
                <c:pt idx="2">
                  <c:v>2018</c:v>
                </c:pt>
                <c:pt idx="3">
                  <c:v>2019</c:v>
                </c:pt>
                <c:pt idx="4">
                  <c:v>2020</c:v>
                </c:pt>
              </c:numCache>
            </c:numRef>
          </c:cat>
          <c:val>
            <c:numRef>
              <c:f>'Dem. e Disponib.'!$Q$71:$Q$75</c:f>
              <c:numCache>
                <c:formatCode>0.00</c:formatCode>
                <c:ptCount val="5"/>
                <c:pt idx="0">
                  <c:v>1.4708569999999999</c:v>
                </c:pt>
                <c:pt idx="1">
                  <c:v>2.1800000000000006</c:v>
                </c:pt>
                <c:pt idx="2">
                  <c:v>2.1805336259999999</c:v>
                </c:pt>
                <c:pt idx="3">
                  <c:v>2.1511469691780825</c:v>
                </c:pt>
                <c:pt idx="4">
                  <c:v>2.4161317900645414</c:v>
                </c:pt>
              </c:numCache>
            </c:numRef>
          </c:val>
          <c:extLst>
            <c:ext xmlns:c16="http://schemas.microsoft.com/office/drawing/2014/chart" uri="{C3380CC4-5D6E-409C-BE32-E72D297353CC}">
              <c16:uniqueId val="{00000000-3B11-4FDF-9235-CA05501092DD}"/>
            </c:ext>
          </c:extLst>
        </c:ser>
        <c:ser>
          <c:idx val="1"/>
          <c:order val="1"/>
          <c:tx>
            <c:strRef>
              <c:f>'Dem. e Disponib.'!$R$67</c:f>
              <c:strCache>
                <c:ptCount val="1"/>
                <c:pt idx="0">
                  <c:v>Q7,10</c:v>
                </c:pt>
              </c:strCache>
            </c:strRef>
          </c:tx>
          <c:spPr>
            <a:solidFill>
              <a:srgbClr val="8BBFF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Disponib.'!$C$71:$C$75</c:f>
              <c:numCache>
                <c:formatCode>General</c:formatCode>
                <c:ptCount val="5"/>
                <c:pt idx="0">
                  <c:v>2016</c:v>
                </c:pt>
                <c:pt idx="1">
                  <c:v>2017</c:v>
                </c:pt>
                <c:pt idx="2">
                  <c:v>2018</c:v>
                </c:pt>
                <c:pt idx="3">
                  <c:v>2019</c:v>
                </c:pt>
                <c:pt idx="4">
                  <c:v>2020</c:v>
                </c:pt>
              </c:numCache>
            </c:numRef>
          </c:cat>
          <c:val>
            <c:numRef>
              <c:f>'Dem. e Disponib.'!$R$71:$R$75</c:f>
              <c:numCache>
                <c:formatCode>General</c:formatCode>
                <c:ptCount val="5"/>
                <c:pt idx="0">
                  <c:v>12</c:v>
                </c:pt>
                <c:pt idx="1">
                  <c:v>12</c:v>
                </c:pt>
                <c:pt idx="2">
                  <c:v>12</c:v>
                </c:pt>
                <c:pt idx="3">
                  <c:v>12</c:v>
                </c:pt>
                <c:pt idx="4">
                  <c:v>12</c:v>
                </c:pt>
              </c:numCache>
            </c:numRef>
          </c:val>
          <c:extLst>
            <c:ext xmlns:c16="http://schemas.microsoft.com/office/drawing/2014/chart" uri="{C3380CC4-5D6E-409C-BE32-E72D297353CC}">
              <c16:uniqueId val="{00000001-3B11-4FDF-9235-CA05501092DD}"/>
            </c:ext>
          </c:extLst>
        </c:ser>
        <c:dLbls>
          <c:showLegendKey val="0"/>
          <c:showVal val="0"/>
          <c:showCatName val="0"/>
          <c:showSerName val="0"/>
          <c:showPercent val="0"/>
          <c:showBubbleSize val="0"/>
        </c:dLbls>
        <c:gapWidth val="150"/>
        <c:axId val="-1649615504"/>
        <c:axId val="-1649614416"/>
      </c:barChart>
      <c:lineChart>
        <c:grouping val="standard"/>
        <c:varyColors val="0"/>
        <c:ser>
          <c:idx val="2"/>
          <c:order val="2"/>
          <c:tx>
            <c:strRef>
              <c:f>'Dem. e Disponib.'!$S$67</c:f>
              <c:strCache>
                <c:ptCount val="1"/>
                <c:pt idx="0">
                  <c:v>Vazão outorg. superficial / Q7,10</c:v>
                </c:pt>
              </c:strCache>
            </c:strRef>
          </c:tx>
          <c:spPr>
            <a:ln w="12700">
              <a:solidFill>
                <a:srgbClr val="FF0000"/>
              </a:solidFill>
            </a:ln>
          </c:spPr>
          <c:marker>
            <c:symbol val="plus"/>
            <c:size val="5"/>
            <c:spPr>
              <a:solidFill>
                <a:srgbClr val="FF0000"/>
              </a:solidFill>
              <a:ln w="12700">
                <a:solidFill>
                  <a:srgbClr val="FF0000"/>
                </a:solidFill>
              </a:ln>
            </c:spPr>
          </c:marker>
          <c:dLbls>
            <c:spPr>
              <a:noFill/>
              <a:ln>
                <a:noFill/>
              </a:ln>
              <a:effectLst/>
            </c:spPr>
            <c:txPr>
              <a:bodyPr/>
              <a:lstStyle/>
              <a:p>
                <a:pPr>
                  <a:defRPr>
                    <a:solidFill>
                      <a:srgbClr val="FF000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Disponib.'!$C$71:$C$75</c:f>
              <c:numCache>
                <c:formatCode>General</c:formatCode>
                <c:ptCount val="5"/>
                <c:pt idx="0">
                  <c:v>2016</c:v>
                </c:pt>
                <c:pt idx="1">
                  <c:v>2017</c:v>
                </c:pt>
                <c:pt idx="2">
                  <c:v>2018</c:v>
                </c:pt>
                <c:pt idx="3">
                  <c:v>2019</c:v>
                </c:pt>
                <c:pt idx="4">
                  <c:v>2020</c:v>
                </c:pt>
              </c:numCache>
            </c:numRef>
          </c:cat>
          <c:val>
            <c:numRef>
              <c:f>'Dem. e Disponib.'!$S$71:$S$75</c:f>
              <c:numCache>
                <c:formatCode>0.0%</c:formatCode>
                <c:ptCount val="5"/>
                <c:pt idx="0">
                  <c:v>0.12257141666666665</c:v>
                </c:pt>
                <c:pt idx="1">
                  <c:v>0.18166666666666673</c:v>
                </c:pt>
                <c:pt idx="2">
                  <c:v>0.18171113549999998</c:v>
                </c:pt>
                <c:pt idx="3">
                  <c:v>0.17926224743150687</c:v>
                </c:pt>
                <c:pt idx="4">
                  <c:v>0.20134431583871179</c:v>
                </c:pt>
              </c:numCache>
            </c:numRef>
          </c:val>
          <c:smooth val="0"/>
          <c:extLst>
            <c:ext xmlns:c16="http://schemas.microsoft.com/office/drawing/2014/chart" uri="{C3380CC4-5D6E-409C-BE32-E72D297353CC}">
              <c16:uniqueId val="{00000002-3B11-4FDF-9235-CA05501092DD}"/>
            </c:ext>
          </c:extLst>
        </c:ser>
        <c:dLbls>
          <c:showLegendKey val="0"/>
          <c:showVal val="0"/>
          <c:showCatName val="0"/>
          <c:showSerName val="0"/>
          <c:showPercent val="0"/>
          <c:showBubbleSize val="0"/>
        </c:dLbls>
        <c:marker val="1"/>
        <c:smooth val="0"/>
        <c:axId val="-1661740656"/>
        <c:axId val="-1649613872"/>
      </c:lineChart>
      <c:catAx>
        <c:axId val="-1649615504"/>
        <c:scaling>
          <c:orientation val="minMax"/>
        </c:scaling>
        <c:delete val="0"/>
        <c:axPos val="b"/>
        <c:numFmt formatCode="General" sourceLinked="1"/>
        <c:majorTickMark val="out"/>
        <c:minorTickMark val="none"/>
        <c:tickLblPos val="nextTo"/>
        <c:crossAx val="-1649614416"/>
        <c:crosses val="autoZero"/>
        <c:auto val="1"/>
        <c:lblAlgn val="ctr"/>
        <c:lblOffset val="100"/>
        <c:noMultiLvlLbl val="0"/>
      </c:catAx>
      <c:valAx>
        <c:axId val="-1649614416"/>
        <c:scaling>
          <c:orientation val="minMax"/>
          <c:min val="0"/>
        </c:scaling>
        <c:delete val="0"/>
        <c:axPos val="l"/>
        <c:title>
          <c:tx>
            <c:rich>
              <a:bodyPr rot="-5400000" vert="horz"/>
              <a:lstStyle/>
              <a:p>
                <a:pPr>
                  <a:defRPr b="0"/>
                </a:pPr>
                <a:r>
                  <a:rPr lang="pt-BR" b="0"/>
                  <a:t>m</a:t>
                </a:r>
                <a:r>
                  <a:rPr lang="pt-BR" b="0" baseline="30000"/>
                  <a:t>3</a:t>
                </a:r>
                <a:r>
                  <a:rPr lang="pt-BR" b="0"/>
                  <a:t>/s</a:t>
                </a:r>
              </a:p>
            </c:rich>
          </c:tx>
          <c:layout>
            <c:manualLayout>
              <c:xMode val="edge"/>
              <c:yMode val="edge"/>
              <c:x val="6.354768153980752E-3"/>
              <c:y val="0.33812773403324586"/>
            </c:manualLayout>
          </c:layout>
          <c:overlay val="0"/>
        </c:title>
        <c:numFmt formatCode="0" sourceLinked="0"/>
        <c:majorTickMark val="out"/>
        <c:minorTickMark val="none"/>
        <c:tickLblPos val="nextTo"/>
        <c:crossAx val="-1649615504"/>
        <c:crosses val="autoZero"/>
        <c:crossBetween val="between"/>
      </c:valAx>
      <c:valAx>
        <c:axId val="-1649613872"/>
        <c:scaling>
          <c:orientation val="minMax"/>
          <c:min val="0"/>
        </c:scaling>
        <c:delete val="0"/>
        <c:axPos val="r"/>
        <c:numFmt formatCode="0%" sourceLinked="0"/>
        <c:majorTickMark val="out"/>
        <c:minorTickMark val="none"/>
        <c:tickLblPos val="nextTo"/>
        <c:crossAx val="-1661740656"/>
        <c:crosses val="max"/>
        <c:crossBetween val="between"/>
      </c:valAx>
      <c:catAx>
        <c:axId val="-1661740656"/>
        <c:scaling>
          <c:orientation val="minMax"/>
        </c:scaling>
        <c:delete val="1"/>
        <c:axPos val="b"/>
        <c:numFmt formatCode="General" sourceLinked="1"/>
        <c:majorTickMark val="out"/>
        <c:minorTickMark val="none"/>
        <c:tickLblPos val="none"/>
        <c:crossAx val="-1649613872"/>
        <c:crosses val="autoZero"/>
        <c:auto val="1"/>
        <c:lblAlgn val="ctr"/>
        <c:lblOffset val="100"/>
        <c:noMultiLvlLbl val="0"/>
      </c:catAx>
      <c:spPr>
        <a:noFill/>
        <a:ln>
          <a:noFill/>
        </a:ln>
      </c:spPr>
    </c:plotArea>
    <c:legend>
      <c:legendPos val="b"/>
      <c:layout>
        <c:manualLayout>
          <c:xMode val="edge"/>
          <c:yMode val="edge"/>
          <c:x val="1.1426509186351705E-2"/>
          <c:y val="0.86166703120443278"/>
          <c:w val="0.98270209973753286"/>
          <c:h val="0.13833296879556722"/>
        </c:manualLayout>
      </c:layout>
      <c:overlay val="0"/>
    </c:legend>
    <c:plotVisOnly val="1"/>
    <c:dispBlanksAs val="gap"/>
    <c:showDLblsOverMax val="0"/>
  </c:chart>
  <c:txPr>
    <a:bodyPr/>
    <a:lstStyle/>
    <a:p>
      <a:pPr>
        <a:defRPr sz="1000">
          <a:latin typeface="+mn-lt"/>
          <a:cs typeface="Arial" pitchFamily="34" charset="0"/>
        </a:defRPr>
      </a:pPr>
      <a:endParaRPr lang="pt-BR"/>
    </a:p>
  </c:txPr>
  <c:printSettings>
    <c:headerFooter/>
    <c:pageMargins b="0.78740157499999996" l="0.511811024" r="0.511811024" t="0.78740157499999996" header="0.31496062000000646" footer="0.31496062000000646"/>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643022747156605"/>
          <c:y val="4.9146981627296596E-2"/>
          <c:w val="0.74820109024834724"/>
          <c:h val="0.67588007839873721"/>
        </c:manualLayout>
      </c:layout>
      <c:barChart>
        <c:barDir val="col"/>
        <c:grouping val="clustered"/>
        <c:varyColors val="0"/>
        <c:ser>
          <c:idx val="0"/>
          <c:order val="0"/>
          <c:tx>
            <c:strRef>
              <c:f>'Dem. e Disponib.'!$U$67</c:f>
              <c:strCache>
                <c:ptCount val="1"/>
                <c:pt idx="0">
                  <c:v>Vazão outorg. subterrânea</c:v>
                </c:pt>
              </c:strCache>
            </c:strRef>
          </c:tx>
          <c:spPr>
            <a:solidFill>
              <a:srgbClr val="00CCFF"/>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Disponib.'!$C$70:$C$74</c:f>
              <c:numCache>
                <c:formatCode>General</c:formatCode>
                <c:ptCount val="5"/>
                <c:pt idx="0">
                  <c:v>2015</c:v>
                </c:pt>
                <c:pt idx="1">
                  <c:v>2016</c:v>
                </c:pt>
                <c:pt idx="2">
                  <c:v>2017</c:v>
                </c:pt>
                <c:pt idx="3">
                  <c:v>2018</c:v>
                </c:pt>
                <c:pt idx="4">
                  <c:v>2019</c:v>
                </c:pt>
              </c:numCache>
            </c:numRef>
          </c:cat>
          <c:val>
            <c:numRef>
              <c:f>'Dem. e Disponib.'!$U$70:$U$74</c:f>
              <c:numCache>
                <c:formatCode>0.00</c:formatCode>
                <c:ptCount val="5"/>
                <c:pt idx="0">
                  <c:v>0.6878888999999998</c:v>
                </c:pt>
                <c:pt idx="1">
                  <c:v>0.92374139999999993</c:v>
                </c:pt>
                <c:pt idx="2">
                  <c:v>0.96000000000000019</c:v>
                </c:pt>
                <c:pt idx="3">
                  <c:v>1.9991366770000003</c:v>
                </c:pt>
                <c:pt idx="4">
                  <c:v>1.0338040525114154</c:v>
                </c:pt>
              </c:numCache>
            </c:numRef>
          </c:val>
          <c:extLst>
            <c:ext xmlns:c16="http://schemas.microsoft.com/office/drawing/2014/chart" uri="{C3380CC4-5D6E-409C-BE32-E72D297353CC}">
              <c16:uniqueId val="{00000000-8BEB-4E17-9B36-33EAE94E8941}"/>
            </c:ext>
          </c:extLst>
        </c:ser>
        <c:ser>
          <c:idx val="1"/>
          <c:order val="1"/>
          <c:tx>
            <c:strRef>
              <c:f>'Dem. e Disponib.'!$V$67</c:f>
              <c:strCache>
                <c:ptCount val="1"/>
                <c:pt idx="0">
                  <c:v>Reserva explotável</c:v>
                </c:pt>
              </c:strCache>
            </c:strRef>
          </c:tx>
          <c:spPr>
            <a:solidFill>
              <a:srgbClr val="00FFF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Disponib.'!$C$70:$C$74</c:f>
              <c:numCache>
                <c:formatCode>General</c:formatCode>
                <c:ptCount val="5"/>
                <c:pt idx="0">
                  <c:v>2015</c:v>
                </c:pt>
                <c:pt idx="1">
                  <c:v>2016</c:v>
                </c:pt>
                <c:pt idx="2">
                  <c:v>2017</c:v>
                </c:pt>
                <c:pt idx="3">
                  <c:v>2018</c:v>
                </c:pt>
                <c:pt idx="4">
                  <c:v>2019</c:v>
                </c:pt>
              </c:numCache>
            </c:numRef>
          </c:cat>
          <c:val>
            <c:numRef>
              <c:f>'Dem. e Disponib.'!$V$70:$V$74</c:f>
              <c:numCache>
                <c:formatCode>General</c:formatCode>
                <c:ptCount val="5"/>
                <c:pt idx="0">
                  <c:v>4</c:v>
                </c:pt>
                <c:pt idx="1">
                  <c:v>4</c:v>
                </c:pt>
                <c:pt idx="2">
                  <c:v>4</c:v>
                </c:pt>
                <c:pt idx="3">
                  <c:v>4</c:v>
                </c:pt>
                <c:pt idx="4">
                  <c:v>4</c:v>
                </c:pt>
              </c:numCache>
            </c:numRef>
          </c:val>
          <c:extLst>
            <c:ext xmlns:c16="http://schemas.microsoft.com/office/drawing/2014/chart" uri="{C3380CC4-5D6E-409C-BE32-E72D297353CC}">
              <c16:uniqueId val="{00000001-8BEB-4E17-9B36-33EAE94E8941}"/>
            </c:ext>
          </c:extLst>
        </c:ser>
        <c:dLbls>
          <c:showLegendKey val="0"/>
          <c:showVal val="0"/>
          <c:showCatName val="0"/>
          <c:showSerName val="0"/>
          <c:showPercent val="0"/>
          <c:showBubbleSize val="0"/>
        </c:dLbls>
        <c:gapWidth val="150"/>
        <c:axId val="-1661733584"/>
        <c:axId val="-1661740112"/>
      </c:barChart>
      <c:lineChart>
        <c:grouping val="standard"/>
        <c:varyColors val="0"/>
        <c:ser>
          <c:idx val="2"/>
          <c:order val="2"/>
          <c:tx>
            <c:strRef>
              <c:f>'Dem. e Disponib.'!$W$67</c:f>
              <c:strCache>
                <c:ptCount val="1"/>
                <c:pt idx="0">
                  <c:v>Vazão outorg. subter. / reserva explot.</c:v>
                </c:pt>
              </c:strCache>
            </c:strRef>
          </c:tx>
          <c:spPr>
            <a:ln w="12700">
              <a:solidFill>
                <a:srgbClr val="FF0000"/>
              </a:solidFill>
            </a:ln>
          </c:spPr>
          <c:marker>
            <c:symbol val="plus"/>
            <c:size val="5"/>
            <c:spPr>
              <a:solidFill>
                <a:srgbClr val="FF0000"/>
              </a:solidFill>
              <a:ln w="12700">
                <a:solidFill>
                  <a:srgbClr val="FF0000"/>
                </a:solidFill>
              </a:ln>
            </c:spPr>
          </c:marker>
          <c:dLbls>
            <c:spPr>
              <a:noFill/>
              <a:ln>
                <a:noFill/>
              </a:ln>
              <a:effectLst/>
            </c:spPr>
            <c:txPr>
              <a:bodyPr/>
              <a:lstStyle/>
              <a:p>
                <a:pPr>
                  <a:defRPr>
                    <a:solidFill>
                      <a:srgbClr val="FF000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'Dem. e Disponib.'!$C$70:$C$74</c:f>
              <c:numCache>
                <c:formatCode>General</c:formatCode>
                <c:ptCount val="5"/>
                <c:pt idx="0">
                  <c:v>2015</c:v>
                </c:pt>
                <c:pt idx="1">
                  <c:v>2016</c:v>
                </c:pt>
                <c:pt idx="2">
                  <c:v>2017</c:v>
                </c:pt>
                <c:pt idx="3">
                  <c:v>2018</c:v>
                </c:pt>
                <c:pt idx="4">
                  <c:v>2019</c:v>
                </c:pt>
              </c:numCache>
            </c:numRef>
          </c:cat>
          <c:val>
            <c:numRef>
              <c:f>'Dem. e Disponib.'!$W$70:$W$74</c:f>
              <c:numCache>
                <c:formatCode>0.0%</c:formatCode>
                <c:ptCount val="5"/>
                <c:pt idx="0">
                  <c:v>0.17197222499999995</c:v>
                </c:pt>
                <c:pt idx="1">
                  <c:v>0.23093534999999998</c:v>
                </c:pt>
                <c:pt idx="2">
                  <c:v>0.24000000000000005</c:v>
                </c:pt>
                <c:pt idx="3">
                  <c:v>0.49978416925000008</c:v>
                </c:pt>
                <c:pt idx="4">
                  <c:v>0.25845101312785385</c:v>
                </c:pt>
              </c:numCache>
            </c:numRef>
          </c:val>
          <c:smooth val="0"/>
          <c:extLst>
            <c:ext xmlns:c16="http://schemas.microsoft.com/office/drawing/2014/chart" uri="{C3380CC4-5D6E-409C-BE32-E72D297353CC}">
              <c16:uniqueId val="{00000002-8BEB-4E17-9B36-33EAE94E8941}"/>
            </c:ext>
          </c:extLst>
        </c:ser>
        <c:dLbls>
          <c:showLegendKey val="0"/>
          <c:showVal val="0"/>
          <c:showCatName val="0"/>
          <c:showSerName val="0"/>
          <c:showPercent val="0"/>
          <c:showBubbleSize val="0"/>
        </c:dLbls>
        <c:marker val="1"/>
        <c:smooth val="0"/>
        <c:axId val="-1661735760"/>
        <c:axId val="-1661736304"/>
      </c:lineChart>
      <c:catAx>
        <c:axId val="-1661733584"/>
        <c:scaling>
          <c:orientation val="minMax"/>
        </c:scaling>
        <c:delete val="0"/>
        <c:axPos val="b"/>
        <c:numFmt formatCode="General" sourceLinked="1"/>
        <c:majorTickMark val="out"/>
        <c:minorTickMark val="none"/>
        <c:tickLblPos val="nextTo"/>
        <c:crossAx val="-1661740112"/>
        <c:crosses val="autoZero"/>
        <c:auto val="1"/>
        <c:lblAlgn val="ctr"/>
        <c:lblOffset val="100"/>
        <c:noMultiLvlLbl val="0"/>
      </c:catAx>
      <c:valAx>
        <c:axId val="-1661740112"/>
        <c:scaling>
          <c:orientation val="minMax"/>
          <c:min val="0"/>
        </c:scaling>
        <c:delete val="0"/>
        <c:axPos val="l"/>
        <c:title>
          <c:tx>
            <c:rich>
              <a:bodyPr rot="-5400000" vert="horz"/>
              <a:lstStyle/>
              <a:p>
                <a:pPr>
                  <a:defRPr b="0"/>
                </a:pPr>
                <a:r>
                  <a:rPr lang="pt-BR" b="0"/>
                  <a:t>m</a:t>
                </a:r>
                <a:r>
                  <a:rPr lang="pt-BR" b="0" baseline="30000"/>
                  <a:t>3</a:t>
                </a:r>
                <a:r>
                  <a:rPr lang="pt-BR" b="0"/>
                  <a:t>/s</a:t>
                </a:r>
              </a:p>
            </c:rich>
          </c:tx>
          <c:layout>
            <c:manualLayout>
              <c:xMode val="edge"/>
              <c:yMode val="edge"/>
              <c:x val="9.1325459317585303E-3"/>
              <c:y val="0.34738699329250511"/>
            </c:manualLayout>
          </c:layout>
          <c:overlay val="0"/>
        </c:title>
        <c:numFmt formatCode="0" sourceLinked="0"/>
        <c:majorTickMark val="out"/>
        <c:minorTickMark val="none"/>
        <c:tickLblPos val="nextTo"/>
        <c:crossAx val="-1661733584"/>
        <c:crosses val="autoZero"/>
        <c:crossBetween val="between"/>
      </c:valAx>
      <c:valAx>
        <c:axId val="-1661736304"/>
        <c:scaling>
          <c:orientation val="minMax"/>
          <c:min val="0"/>
        </c:scaling>
        <c:delete val="0"/>
        <c:axPos val="r"/>
        <c:numFmt formatCode="0%" sourceLinked="0"/>
        <c:majorTickMark val="out"/>
        <c:minorTickMark val="none"/>
        <c:tickLblPos val="nextTo"/>
        <c:crossAx val="-1661735760"/>
        <c:crosses val="max"/>
        <c:crossBetween val="between"/>
      </c:valAx>
      <c:catAx>
        <c:axId val="-1661735760"/>
        <c:scaling>
          <c:orientation val="minMax"/>
        </c:scaling>
        <c:delete val="1"/>
        <c:axPos val="b"/>
        <c:numFmt formatCode="General" sourceLinked="1"/>
        <c:majorTickMark val="out"/>
        <c:minorTickMark val="none"/>
        <c:tickLblPos val="none"/>
        <c:crossAx val="-1661736304"/>
        <c:crosses val="autoZero"/>
        <c:auto val="1"/>
        <c:lblAlgn val="ctr"/>
        <c:lblOffset val="100"/>
        <c:noMultiLvlLbl val="0"/>
      </c:catAx>
      <c:spPr>
        <a:noFill/>
        <a:ln>
          <a:noFill/>
        </a:ln>
      </c:spPr>
    </c:plotArea>
    <c:legend>
      <c:legendPos val="b"/>
      <c:layout>
        <c:manualLayout>
          <c:xMode val="edge"/>
          <c:yMode val="edge"/>
          <c:x val="5.8709536307961548E-3"/>
          <c:y val="0.81855834288099327"/>
          <c:w val="0.9882576552930884"/>
          <c:h val="0.1814416571190067"/>
        </c:manualLayout>
      </c:layout>
      <c:overlay val="0"/>
    </c:legend>
    <c:plotVisOnly val="1"/>
    <c:dispBlanksAs val="gap"/>
    <c:showDLblsOverMax val="0"/>
  </c:chart>
  <c:txPr>
    <a:bodyPr/>
    <a:lstStyle/>
    <a:p>
      <a:pPr>
        <a:defRPr sz="1000">
          <a:latin typeface="+mn-lt"/>
          <a:cs typeface="Arial" pitchFamily="34" charset="0"/>
        </a:defRPr>
      </a:pPr>
      <a:endParaRPr lang="pt-BR"/>
    </a:p>
  </c:txPr>
  <c:printSettings>
    <c:headerFooter/>
    <c:pageMargins b="0.78740157499999996" l="0.511811024" r="0.511811024" t="0.78740157499999996" header="0.31496062000000646" footer="0.31496062000000646"/>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[Demandas.xlsx]Dem. e Disponib.!Tabela dinâmica9</c:name>
    <c:fmtId val="0"/>
  </c:pivotSource>
  <c:chart>
    <c:autoTitleDeleted val="1"/>
    <c:pivotFmts>
      <c:pivotFmt>
        <c:idx val="0"/>
        <c:spPr>
          <a:ln>
            <a:solidFill>
              <a:srgbClr val="CC6600"/>
            </a:solidFill>
          </a:ln>
        </c:spPr>
        <c:marker>
          <c:symbol val="diamond"/>
          <c:size val="7"/>
          <c:spPr>
            <a:solidFill>
              <a:srgbClr val="CC6600"/>
            </a:solidFill>
            <a:ln>
              <a:solidFill>
                <a:srgbClr val="CC6600"/>
              </a:solidFill>
            </a:ln>
          </c:spPr>
        </c:marker>
        <c:dLbl>
          <c:idx val="0"/>
          <c:spPr/>
          <c:txPr>
            <a:bodyPr/>
            <a:lstStyle/>
            <a:p>
              <a:pPr>
                <a:defRPr/>
              </a:pPr>
              <a:endParaRPr lang="pt-BR"/>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s>
    <c:plotArea>
      <c:layout/>
      <c:lineChart>
        <c:grouping val="standard"/>
        <c:varyColors val="0"/>
        <c:ser>
          <c:idx val="0"/>
          <c:order val="0"/>
          <c:tx>
            <c:strRef>
              <c:f>'Dem. e Disponib.'!$D$100</c:f>
              <c:strCache>
                <c:ptCount val="1"/>
                <c:pt idx="0">
                  <c:v>Total</c:v>
                </c:pt>
              </c:strCache>
            </c:strRef>
          </c:tx>
          <c:spPr>
            <a:ln>
              <a:solidFill>
                <a:srgbClr val="CC6600"/>
              </a:solidFill>
            </a:ln>
          </c:spPr>
          <c:marker>
            <c:symbol val="diamond"/>
            <c:size val="7"/>
            <c:spPr>
              <a:solidFill>
                <a:srgbClr val="CC6600"/>
              </a:solidFill>
              <a:ln>
                <a:solidFill>
                  <a:srgbClr val="CC6600"/>
                </a:solidFill>
              </a:ln>
            </c:spPr>
          </c:marker>
          <c:dLbls>
            <c:spPr/>
            <c:txPr>
              <a:bodyPr/>
              <a:lstStyle/>
              <a:p>
                <a:pPr>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Disponib.'!$C$101:$C$108</c:f>
              <c:strCache>
                <c:ptCount val="8"/>
                <c:pt idx="0">
                  <c:v>2013</c:v>
                </c:pt>
                <c:pt idx="1">
                  <c:v>2014</c:v>
                </c:pt>
                <c:pt idx="2">
                  <c:v>2015</c:v>
                </c:pt>
                <c:pt idx="3">
                  <c:v>2016</c:v>
                </c:pt>
                <c:pt idx="4">
                  <c:v>2017</c:v>
                </c:pt>
                <c:pt idx="5">
                  <c:v>2018</c:v>
                </c:pt>
                <c:pt idx="6">
                  <c:v>2019</c:v>
                </c:pt>
                <c:pt idx="7">
                  <c:v>2020</c:v>
                </c:pt>
              </c:strCache>
            </c:strRef>
          </c:cat>
          <c:val>
            <c:numRef>
              <c:f>'Dem. e Disponib.'!$D$101:$D$108</c:f>
              <c:numCache>
                <c:formatCode>General</c:formatCode>
                <c:ptCount val="8"/>
                <c:pt idx="0">
                  <c:v>119</c:v>
                </c:pt>
                <c:pt idx="1">
                  <c:v>148</c:v>
                </c:pt>
                <c:pt idx="2">
                  <c:v>183</c:v>
                </c:pt>
                <c:pt idx="3">
                  <c:v>186</c:v>
                </c:pt>
                <c:pt idx="4">
                  <c:v>195</c:v>
                </c:pt>
                <c:pt idx="5">
                  <c:v>232</c:v>
                </c:pt>
                <c:pt idx="6">
                  <c:v>247</c:v>
                </c:pt>
                <c:pt idx="7">
                  <c:v>274</c:v>
                </c:pt>
              </c:numCache>
            </c:numRef>
          </c:val>
          <c:smooth val="0"/>
          <c:extLst>
            <c:ext xmlns:c16="http://schemas.microsoft.com/office/drawing/2014/chart" uri="{C3380CC4-5D6E-409C-BE32-E72D297353CC}">
              <c16:uniqueId val="{00000000-C4F5-450F-BEFB-B5847F6D756C}"/>
            </c:ext>
          </c:extLst>
        </c:ser>
        <c:dLbls>
          <c:showLegendKey val="0"/>
          <c:showVal val="0"/>
          <c:showCatName val="0"/>
          <c:showSerName val="0"/>
          <c:showPercent val="0"/>
          <c:showBubbleSize val="0"/>
        </c:dLbls>
        <c:marker val="1"/>
        <c:smooth val="0"/>
        <c:axId val="-1661733040"/>
        <c:axId val="-1661747184"/>
      </c:lineChart>
      <c:catAx>
        <c:axId val="-1661733040"/>
        <c:scaling>
          <c:orientation val="minMax"/>
        </c:scaling>
        <c:delete val="0"/>
        <c:axPos val="b"/>
        <c:numFmt formatCode="General" sourceLinked="0"/>
        <c:majorTickMark val="out"/>
        <c:minorTickMark val="none"/>
        <c:tickLblPos val="nextTo"/>
        <c:crossAx val="-1661747184"/>
        <c:crosses val="autoZero"/>
        <c:auto val="1"/>
        <c:lblAlgn val="ctr"/>
        <c:lblOffset val="100"/>
        <c:noMultiLvlLbl val="0"/>
      </c:catAx>
      <c:valAx>
        <c:axId val="-1661747184"/>
        <c:scaling>
          <c:orientation val="minMax"/>
          <c:min val="0"/>
        </c:scaling>
        <c:delete val="1"/>
        <c:axPos val="l"/>
        <c:title>
          <c:tx>
            <c:rich>
              <a:bodyPr rot="-5400000" vert="horz"/>
              <a:lstStyle/>
              <a:p>
                <a:pPr>
                  <a:defRPr b="0"/>
                </a:pPr>
                <a:r>
                  <a:rPr lang="pt-BR" b="0"/>
                  <a:t>Nº</a:t>
                </a:r>
                <a:r>
                  <a:rPr lang="pt-BR" b="0" baseline="0"/>
                  <a:t> de outorgas</a:t>
                </a:r>
                <a:endParaRPr lang="pt-BR" b="0"/>
              </a:p>
            </c:rich>
          </c:tx>
          <c:layout>
            <c:manualLayout>
              <c:xMode val="edge"/>
              <c:yMode val="edge"/>
              <c:x val="1.1111111111111112E-2"/>
              <c:y val="0.29952719451735199"/>
            </c:manualLayout>
          </c:layout>
          <c:overlay val="0"/>
        </c:title>
        <c:numFmt formatCode="General" sourceLinked="1"/>
        <c:majorTickMark val="out"/>
        <c:minorTickMark val="none"/>
        <c:tickLblPos val="nextTo"/>
        <c:crossAx val="-1661733040"/>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[Demandas.xlsx]Dem. e Disponib.!Tabela dinâmica1</c:name>
    <c:fmtId val="4"/>
  </c:pivotSource>
  <c:chart>
    <c:autoTitleDeleted val="1"/>
    <c:pivotFmts>
      <c:pivotFmt>
        <c:idx val="0"/>
        <c:spPr>
          <a:solidFill>
            <a:schemeClr val="accent1"/>
          </a:solidFill>
          <a:ln w="28575" cap="rnd">
            <a:solidFill>
              <a:srgbClr val="C05350"/>
            </a:solidFill>
            <a:round/>
          </a:ln>
          <a:effectLst/>
        </c:spPr>
        <c:marker>
          <c:spPr>
            <a:solidFill>
              <a:srgbClr val="C05350"/>
            </a:solidFill>
            <a:ln w="9525">
              <a:solidFill>
                <a:srgbClr val="C05350"/>
              </a:solidFill>
            </a:ln>
            <a:effectLst/>
          </c:spPr>
        </c:marker>
      </c:pivotFmt>
      <c:pivotFmt>
        <c:idx val="1"/>
        <c:spPr>
          <a:solidFill>
            <a:schemeClr val="accent1"/>
          </a:solidFill>
          <a:ln w="28575" cap="rnd">
            <a:solidFill>
              <a:srgbClr val="C05350"/>
            </a:solidFill>
            <a:round/>
          </a:ln>
          <a:effectLst/>
        </c:spPr>
        <c:marker>
          <c:symbol val="triangle"/>
          <c:size val="7"/>
          <c:spPr>
            <a:solidFill>
              <a:srgbClr val="C05350"/>
            </a:solidFill>
            <a:ln w="9525">
              <a:solidFill>
                <a:srgbClr val="C0535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rgbClr val="C05350"/>
            </a:solidFill>
            <a:round/>
          </a:ln>
          <a:effectLst/>
        </c:spPr>
        <c:marker>
          <c:symbol val="triangle"/>
          <c:size val="7"/>
          <c:spPr>
            <a:solidFill>
              <a:srgbClr val="C05350"/>
            </a:solidFill>
            <a:ln w="9525">
              <a:solidFill>
                <a:srgbClr val="C0535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rgbClr val="C05350"/>
            </a:solidFill>
            <a:round/>
          </a:ln>
          <a:effectLst/>
        </c:spPr>
        <c:marker>
          <c:symbol val="triangle"/>
          <c:size val="7"/>
          <c:spPr>
            <a:solidFill>
              <a:srgbClr val="C05350"/>
            </a:solidFill>
            <a:ln w="9525">
              <a:solidFill>
                <a:srgbClr val="C0535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'Dem. e Disponib.'!$M$100</c:f>
              <c:strCache>
                <c:ptCount val="1"/>
                <c:pt idx="0">
                  <c:v>Total</c:v>
                </c:pt>
              </c:strCache>
            </c:strRef>
          </c:tx>
          <c:spPr>
            <a:ln w="28575" cap="rnd">
              <a:solidFill>
                <a:srgbClr val="C05350"/>
              </a:solidFill>
              <a:round/>
            </a:ln>
            <a:effectLst/>
          </c:spPr>
          <c:marker>
            <c:symbol val="triangle"/>
            <c:size val="7"/>
            <c:spPr>
              <a:solidFill>
                <a:srgbClr val="C05350"/>
              </a:solidFill>
              <a:ln w="9525">
                <a:solidFill>
                  <a:srgbClr val="C0535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'Dem. e Disponib.'!$L$101:$L$108</c:f>
              <c:strCache>
                <c:ptCount val="8"/>
                <c:pt idx="0">
                  <c:v>2013</c:v>
                </c:pt>
                <c:pt idx="1">
                  <c:v>2014</c:v>
                </c:pt>
                <c:pt idx="2">
                  <c:v>2015</c:v>
                </c:pt>
                <c:pt idx="3">
                  <c:v>2016</c:v>
                </c:pt>
                <c:pt idx="4">
                  <c:v>2017</c:v>
                </c:pt>
                <c:pt idx="5">
                  <c:v>2018</c:v>
                </c:pt>
                <c:pt idx="6">
                  <c:v>2019</c:v>
                </c:pt>
                <c:pt idx="7">
                  <c:v>2020</c:v>
                </c:pt>
              </c:strCache>
            </c:strRef>
          </c:cat>
          <c:val>
            <c:numRef>
              <c:f>'Dem. e Disponib.'!$M$101:$M$108</c:f>
              <c:numCache>
                <c:formatCode>#,##0</c:formatCode>
                <c:ptCount val="8"/>
                <c:pt idx="0">
                  <c:v>1825</c:v>
                </c:pt>
                <c:pt idx="1">
                  <c:v>1898</c:v>
                </c:pt>
                <c:pt idx="2">
                  <c:v>1969</c:v>
                </c:pt>
                <c:pt idx="3">
                  <c:v>2073</c:v>
                </c:pt>
                <c:pt idx="4">
                  <c:v>2308</c:v>
                </c:pt>
                <c:pt idx="5">
                  <c:v>2863</c:v>
                </c:pt>
                <c:pt idx="6">
                  <c:v>3449</c:v>
                </c:pt>
                <c:pt idx="7">
                  <c:v>3701</c:v>
                </c:pt>
              </c:numCache>
            </c:numRef>
          </c:val>
          <c:smooth val="0"/>
          <c:extLst>
            <c:ext xmlns:c16="http://schemas.microsoft.com/office/drawing/2014/chart" uri="{C3380CC4-5D6E-409C-BE32-E72D297353CC}">
              <c16:uniqueId val="{00000000-4348-4A42-BCDC-5DBFACE99443}"/>
            </c:ext>
          </c:extLst>
        </c:ser>
        <c:dLbls>
          <c:showLegendKey val="0"/>
          <c:showVal val="0"/>
          <c:showCatName val="0"/>
          <c:showSerName val="0"/>
          <c:showPercent val="0"/>
          <c:showBubbleSize val="0"/>
        </c:dLbls>
        <c:marker val="1"/>
        <c:smooth val="0"/>
        <c:axId val="-1822794704"/>
        <c:axId val="-1820299488"/>
      </c:lineChart>
      <c:catAx>
        <c:axId val="-182279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20299488"/>
        <c:crosses val="autoZero"/>
        <c:auto val="1"/>
        <c:lblAlgn val="ctr"/>
        <c:lblOffset val="100"/>
        <c:noMultiLvlLbl val="0"/>
      </c:catAx>
      <c:valAx>
        <c:axId val="-1820299488"/>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Nº</a:t>
                </a:r>
                <a:r>
                  <a:rPr lang="pt-BR" baseline="0"/>
                  <a:t> de barramentos</a:t>
                </a:r>
                <a:endParaRPr lang="pt-BR"/>
              </a:p>
            </c:rich>
          </c:tx>
          <c:layout>
            <c:manualLayout>
              <c:xMode val="edge"/>
              <c:yMode val="edge"/>
              <c:x val="1.6666666666666666E-2"/>
              <c:y val="0.2236264216972878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0" sourceLinked="1"/>
        <c:majorTickMark val="none"/>
        <c:minorTickMark val="none"/>
        <c:tickLblPos val="nextTo"/>
        <c:crossAx val="-1822794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524593944585378E-2"/>
          <c:y val="5.1400554097404488E-2"/>
          <c:w val="0.89992005183452473"/>
          <c:h val="0.73231481481481486"/>
        </c:manualLayout>
      </c:layout>
      <c:barChart>
        <c:barDir val="col"/>
        <c:grouping val="stacked"/>
        <c:varyColors val="0"/>
        <c:ser>
          <c:idx val="0"/>
          <c:order val="0"/>
          <c:tx>
            <c:strRef>
              <c:f>Socioecon.!$F$23</c:f>
              <c:strCache>
                <c:ptCount val="1"/>
                <c:pt idx="0">
                  <c:v>&lt; 0</c:v>
                </c:pt>
              </c:strCache>
            </c:strRef>
          </c:tx>
          <c:spPr>
            <a:solidFill>
              <a:schemeClr val="bg1"/>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Socioecon.!$F$24:$F$28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0CEB-408A-A2A6-516586355898}"/>
            </c:ext>
          </c:extLst>
        </c:ser>
        <c:ser>
          <c:idx val="1"/>
          <c:order val="1"/>
          <c:tx>
            <c:strRef>
              <c:f>Socioecon.!$G$23</c:f>
              <c:strCache>
                <c:ptCount val="1"/>
                <c:pt idx="0">
                  <c:v>≥ 0 e &lt; 0,6</c:v>
                </c:pt>
              </c:strCache>
            </c:strRef>
          </c:tx>
          <c:spPr>
            <a:solidFill>
              <a:srgbClr val="FBEFC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Socioecon.!$G$24:$G$28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0CEB-408A-A2A6-516586355898}"/>
            </c:ext>
          </c:extLst>
        </c:ser>
        <c:ser>
          <c:idx val="2"/>
          <c:order val="2"/>
          <c:tx>
            <c:strRef>
              <c:f>Socioecon.!$H$23</c:f>
              <c:strCache>
                <c:ptCount val="1"/>
                <c:pt idx="0">
                  <c:v>≥ 0,6 e &lt; 1,2</c:v>
                </c:pt>
              </c:strCache>
            </c:strRef>
          </c:tx>
          <c:spPr>
            <a:solidFill>
              <a:srgbClr val="F9E59D"/>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Socioecon.!$H$24:$H$28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0CEB-408A-A2A6-516586355898}"/>
            </c:ext>
          </c:extLst>
        </c:ser>
        <c:ser>
          <c:idx val="3"/>
          <c:order val="3"/>
          <c:tx>
            <c:strRef>
              <c:f>Socioecon.!$I$23</c:f>
              <c:strCache>
                <c:ptCount val="1"/>
                <c:pt idx="0">
                  <c:v>≥ 1,2 e &lt; 1,8</c:v>
                </c:pt>
              </c:strCache>
            </c:strRef>
          </c:tx>
          <c:spPr>
            <a:solidFill>
              <a:srgbClr val="F6D76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Socioecon.!$I$24:$I$28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0CEB-408A-A2A6-516586355898}"/>
            </c:ext>
          </c:extLst>
        </c:ser>
        <c:ser>
          <c:idx val="4"/>
          <c:order val="4"/>
          <c:tx>
            <c:strRef>
              <c:f>Socioecon.!$J$23</c:f>
              <c:strCache>
                <c:ptCount val="1"/>
                <c:pt idx="0">
                  <c:v>≥ 1,8 e &lt; 2,4</c:v>
                </c:pt>
              </c:strCache>
            </c:strRef>
          </c:tx>
          <c:spPr>
            <a:solidFill>
              <a:srgbClr val="B87B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Socioecon.!$J$24:$J$28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0CEB-408A-A2A6-516586355898}"/>
            </c:ext>
          </c:extLst>
        </c:ser>
        <c:ser>
          <c:idx val="5"/>
          <c:order val="5"/>
          <c:tx>
            <c:strRef>
              <c:f>Socioecon.!$K$23</c:f>
              <c:strCache>
                <c:ptCount val="1"/>
                <c:pt idx="0">
                  <c:v>≥ 2,4 e &lt; 3</c:v>
                </c:pt>
              </c:strCache>
            </c:strRef>
          </c:tx>
          <c:spPr>
            <a:solidFill>
              <a:srgbClr val="9966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Socioecon.!$K$24:$K$28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0CEB-408A-A2A6-516586355898}"/>
            </c:ext>
          </c:extLst>
        </c:ser>
        <c:ser>
          <c:idx val="6"/>
          <c:order val="6"/>
          <c:tx>
            <c:strRef>
              <c:f>Socioecon.!$L$23</c:f>
              <c:strCache>
                <c:ptCount val="1"/>
                <c:pt idx="0">
                  <c:v>≥ 3</c:v>
                </c:pt>
              </c:strCache>
            </c:strRef>
          </c:tx>
          <c:spPr>
            <a:solidFill>
              <a:srgbClr val="272727"/>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Socioecon.!$L$24:$L$28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0CEB-408A-A2A6-516586355898}"/>
            </c:ext>
          </c:extLst>
        </c:ser>
        <c:dLbls>
          <c:showLegendKey val="0"/>
          <c:showVal val="0"/>
          <c:showCatName val="0"/>
          <c:showSerName val="0"/>
          <c:showPercent val="0"/>
          <c:showBubbleSize val="0"/>
        </c:dLbls>
        <c:gapWidth val="150"/>
        <c:overlap val="100"/>
        <c:axId val="-1659079824"/>
        <c:axId val="-1659083088"/>
      </c:barChart>
      <c:catAx>
        <c:axId val="-1659079824"/>
        <c:scaling>
          <c:orientation val="minMax"/>
        </c:scaling>
        <c:delete val="0"/>
        <c:axPos val="b"/>
        <c:numFmt formatCode="General" sourceLinked="1"/>
        <c:majorTickMark val="out"/>
        <c:minorTickMark val="none"/>
        <c:tickLblPos val="nextTo"/>
        <c:crossAx val="-1659083088"/>
        <c:crosses val="autoZero"/>
        <c:auto val="1"/>
        <c:lblAlgn val="ctr"/>
        <c:lblOffset val="100"/>
        <c:noMultiLvlLbl val="0"/>
      </c:catAx>
      <c:valAx>
        <c:axId val="-1659083088"/>
        <c:scaling>
          <c:orientation val="minMax"/>
          <c:min val="0"/>
        </c:scaling>
        <c:delete val="1"/>
        <c:axPos val="l"/>
        <c:title>
          <c:tx>
            <c:rich>
              <a:bodyPr rot="-5400000" vert="horz"/>
              <a:lstStyle/>
              <a:p>
                <a:pPr>
                  <a:defRPr b="0"/>
                </a:pPr>
                <a:r>
                  <a:rPr lang="pt-BR"/>
                  <a:t>Nº</a:t>
                </a:r>
                <a:r>
                  <a:rPr lang="pt-BR" baseline="0"/>
                  <a:t> de municípios</a:t>
                </a:r>
                <a:endParaRPr lang="pt-BR"/>
              </a:p>
            </c:rich>
          </c:tx>
          <c:layout>
            <c:manualLayout>
              <c:xMode val="edge"/>
              <c:yMode val="edge"/>
              <c:x val="1.1111111111111112E-2"/>
              <c:y val="0.25439814814814815"/>
            </c:manualLayout>
          </c:layout>
          <c:overlay val="0"/>
        </c:title>
        <c:numFmt formatCode="General" sourceLinked="1"/>
        <c:majorTickMark val="out"/>
        <c:minorTickMark val="none"/>
        <c:tickLblPos val="nextTo"/>
        <c:crossAx val="-1659079824"/>
        <c:crosses val="autoZero"/>
        <c:crossBetween val="between"/>
      </c:valAx>
    </c:plotArea>
    <c:legend>
      <c:legendPos val="b"/>
      <c:layout>
        <c:manualLayout>
          <c:xMode val="edge"/>
          <c:yMode val="edge"/>
          <c:x val="4.2804024496937909E-3"/>
          <c:y val="0.88580635753864101"/>
          <c:w val="0.98866141732283441"/>
          <c:h val="0.11419364246135899"/>
        </c:manualLayout>
      </c:layout>
      <c:overlay val="0"/>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21272965879265"/>
          <c:y val="5.0925925925925923E-2"/>
          <c:w val="0.82731714785651789"/>
          <c:h val="0.73252333041703122"/>
        </c:manualLayout>
      </c:layout>
      <c:barChart>
        <c:barDir val="col"/>
        <c:grouping val="stacked"/>
        <c:varyColors val="0"/>
        <c:ser>
          <c:idx val="0"/>
          <c:order val="0"/>
          <c:tx>
            <c:strRef>
              <c:f>'Ab. Públ.'!$F$4</c:f>
              <c:strCache>
                <c:ptCount val="1"/>
                <c:pt idx="0">
                  <c:v>Sem dados</c:v>
                </c:pt>
              </c:strCache>
            </c:strRef>
          </c:tx>
          <c:spPr>
            <a:solidFill>
              <a:schemeClr val="bg1"/>
            </a:solidFill>
            <a:ln w="6350">
              <a:solidFill>
                <a:schemeClr val="tx1"/>
              </a:solid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Públ.'!$F$5:$F$10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18D7-4EFD-9783-9B9DAA3E2743}"/>
            </c:ext>
          </c:extLst>
        </c:ser>
        <c:ser>
          <c:idx val="1"/>
          <c:order val="1"/>
          <c:tx>
            <c:strRef>
              <c:f>'Ab. Públ.'!$G$4</c:f>
              <c:strCache>
                <c:ptCount val="1"/>
                <c:pt idx="0">
                  <c:v>Ruim</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Públ.'!$G$5:$G$10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8D7-4EFD-9783-9B9DAA3E2743}"/>
            </c:ext>
          </c:extLst>
        </c:ser>
        <c:ser>
          <c:idx val="2"/>
          <c:order val="2"/>
          <c:tx>
            <c:strRef>
              <c:f>'Ab. Públ.'!$H$4</c:f>
              <c:strCache>
                <c:ptCount val="1"/>
                <c:pt idx="0">
                  <c:v>Regular</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Públ.'!$H$5:$H$10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18D7-4EFD-9783-9B9DAA3E2743}"/>
            </c:ext>
          </c:extLst>
        </c:ser>
        <c:ser>
          <c:idx val="3"/>
          <c:order val="3"/>
          <c:tx>
            <c:strRef>
              <c:f>'Ab. Públ.'!$I$4</c:f>
              <c:strCache>
                <c:ptCount val="1"/>
                <c:pt idx="0">
                  <c:v>Bom</c:v>
                </c:pt>
              </c:strCache>
            </c:strRef>
          </c:tx>
          <c:spPr>
            <a:solidFill>
              <a:srgbClr val="008000"/>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Públ.'!$I$5:$I$10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18D7-4EFD-9783-9B9DAA3E2743}"/>
            </c:ext>
          </c:extLst>
        </c:ser>
        <c:dLbls>
          <c:showLegendKey val="0"/>
          <c:showVal val="0"/>
          <c:showCatName val="0"/>
          <c:showSerName val="0"/>
          <c:showPercent val="0"/>
          <c:showBubbleSize val="0"/>
        </c:dLbls>
        <c:gapWidth val="150"/>
        <c:overlap val="100"/>
        <c:axId val="-1820298400"/>
        <c:axId val="-1820310368"/>
      </c:barChart>
      <c:catAx>
        <c:axId val="-1820298400"/>
        <c:scaling>
          <c:orientation val="minMax"/>
        </c:scaling>
        <c:delete val="0"/>
        <c:axPos val="b"/>
        <c:numFmt formatCode="General" sourceLinked="1"/>
        <c:majorTickMark val="out"/>
        <c:minorTickMark val="none"/>
        <c:tickLblPos val="nextTo"/>
        <c:crossAx val="-1820310368"/>
        <c:crosses val="autoZero"/>
        <c:auto val="1"/>
        <c:lblAlgn val="ctr"/>
        <c:lblOffset val="100"/>
        <c:noMultiLvlLbl val="0"/>
      </c:catAx>
      <c:valAx>
        <c:axId val="-1820310368"/>
        <c:scaling>
          <c:orientation val="minMax"/>
          <c:min val="0"/>
        </c:scaling>
        <c:delete val="1"/>
        <c:axPos val="l"/>
        <c:title>
          <c:tx>
            <c:rich>
              <a:bodyPr rot="-5400000" vert="horz"/>
              <a:lstStyle/>
              <a:p>
                <a:pPr>
                  <a:defRPr b="0"/>
                </a:pPr>
                <a:r>
                  <a:rPr lang="pt-BR" b="0"/>
                  <a:t>Nº</a:t>
                </a:r>
                <a:r>
                  <a:rPr lang="pt-BR" b="0" baseline="0"/>
                  <a:t> de municípios</a:t>
                </a:r>
                <a:endParaRPr lang="pt-BR" b="0"/>
              </a:p>
            </c:rich>
          </c:tx>
          <c:layout>
            <c:manualLayout>
              <c:xMode val="edge"/>
              <c:yMode val="edge"/>
              <c:x val="1.6678197652071732E-2"/>
              <c:y val="0.24052092446777487"/>
            </c:manualLayout>
          </c:layout>
          <c:overlay val="0"/>
        </c:title>
        <c:numFmt formatCode="General" sourceLinked="1"/>
        <c:majorTickMark val="out"/>
        <c:minorTickMark val="none"/>
        <c:tickLblPos val="nextTo"/>
        <c:crossAx val="-1820298400"/>
        <c:crosses val="autoZero"/>
        <c:crossBetween val="between"/>
      </c:valAx>
    </c:plotArea>
    <c:legend>
      <c:legendPos val="b"/>
      <c:layout>
        <c:manualLayout>
          <c:xMode val="edge"/>
          <c:yMode val="edge"/>
          <c:x val="0.21715004374453192"/>
          <c:y val="0.89785542432195975"/>
          <c:w val="0.59869884259259254"/>
          <c:h val="8.5993253968253969E-2"/>
        </c:manualLayout>
      </c:layout>
      <c:overlay val="0"/>
    </c:legend>
    <c:plotVisOnly val="1"/>
    <c:dispBlanksAs val="gap"/>
    <c:showDLblsOverMax val="0"/>
  </c:chart>
  <c:txPr>
    <a:bodyPr/>
    <a:lstStyle/>
    <a:p>
      <a:pPr>
        <a:defRPr sz="1000">
          <a:latin typeface="+mn-lt"/>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21272965879265"/>
          <c:y val="5.0925925925925923E-2"/>
          <c:w val="0.82731714785651789"/>
          <c:h val="0.73252333041703122"/>
        </c:manualLayout>
      </c:layout>
      <c:barChart>
        <c:barDir val="col"/>
        <c:grouping val="stacked"/>
        <c:varyColors val="0"/>
        <c:ser>
          <c:idx val="0"/>
          <c:order val="0"/>
          <c:tx>
            <c:strRef>
              <c:f>'Ab. Públ.'!$N$4</c:f>
              <c:strCache>
                <c:ptCount val="1"/>
                <c:pt idx="0">
                  <c:v>Sem dados</c:v>
                </c:pt>
              </c:strCache>
            </c:strRef>
          </c:tx>
          <c:spPr>
            <a:solidFill>
              <a:schemeClr val="bg1"/>
            </a:solidFill>
            <a:ln w="6350">
              <a:solidFill>
                <a:schemeClr val="tx1"/>
              </a:solid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Públ.'!$N$5:$N$10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9BA-4470-AD26-DEA9E4764AA2}"/>
            </c:ext>
          </c:extLst>
        </c:ser>
        <c:ser>
          <c:idx val="1"/>
          <c:order val="1"/>
          <c:tx>
            <c:strRef>
              <c:f>'Ab. Públ.'!$O$4</c:f>
              <c:strCache>
                <c:ptCount val="1"/>
                <c:pt idx="0">
                  <c:v>Ruim</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Públ.'!$O$5:$O$10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B9BA-4470-AD26-DEA9E4764AA2}"/>
            </c:ext>
          </c:extLst>
        </c:ser>
        <c:ser>
          <c:idx val="2"/>
          <c:order val="2"/>
          <c:tx>
            <c:strRef>
              <c:f>'Ab. Públ.'!$P$4</c:f>
              <c:strCache>
                <c:ptCount val="1"/>
                <c:pt idx="0">
                  <c:v>Regular</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Públ.'!$P$5:$P$10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B9BA-4470-AD26-DEA9E4764AA2}"/>
            </c:ext>
          </c:extLst>
        </c:ser>
        <c:ser>
          <c:idx val="3"/>
          <c:order val="3"/>
          <c:tx>
            <c:strRef>
              <c:f>'Ab. Públ.'!$Q$4</c:f>
              <c:strCache>
                <c:ptCount val="1"/>
                <c:pt idx="0">
                  <c:v>Bom</c:v>
                </c:pt>
              </c:strCache>
            </c:strRef>
          </c:tx>
          <c:spPr>
            <a:solidFill>
              <a:srgbClr val="008000"/>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Públ.'!$Q$5:$Q$10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B9BA-4470-AD26-DEA9E4764AA2}"/>
            </c:ext>
          </c:extLst>
        </c:ser>
        <c:dLbls>
          <c:showLegendKey val="0"/>
          <c:showVal val="0"/>
          <c:showCatName val="0"/>
          <c:showSerName val="0"/>
          <c:showPercent val="0"/>
          <c:showBubbleSize val="0"/>
        </c:dLbls>
        <c:gapWidth val="150"/>
        <c:overlap val="100"/>
        <c:axId val="-1820303840"/>
        <c:axId val="-1820310912"/>
      </c:barChart>
      <c:catAx>
        <c:axId val="-1820303840"/>
        <c:scaling>
          <c:orientation val="minMax"/>
        </c:scaling>
        <c:delete val="0"/>
        <c:axPos val="b"/>
        <c:numFmt formatCode="General" sourceLinked="1"/>
        <c:majorTickMark val="out"/>
        <c:minorTickMark val="none"/>
        <c:tickLblPos val="nextTo"/>
        <c:crossAx val="-1820310912"/>
        <c:crosses val="autoZero"/>
        <c:auto val="1"/>
        <c:lblAlgn val="ctr"/>
        <c:lblOffset val="100"/>
        <c:noMultiLvlLbl val="0"/>
      </c:catAx>
      <c:valAx>
        <c:axId val="-1820310912"/>
        <c:scaling>
          <c:orientation val="minMax"/>
          <c:min val="0"/>
        </c:scaling>
        <c:delete val="1"/>
        <c:axPos val="l"/>
        <c:title>
          <c:tx>
            <c:rich>
              <a:bodyPr rot="-5400000" vert="horz"/>
              <a:lstStyle/>
              <a:p>
                <a:pPr>
                  <a:defRPr b="0"/>
                </a:pPr>
                <a:r>
                  <a:rPr lang="pt-BR" b="0"/>
                  <a:t>Nº</a:t>
                </a:r>
                <a:r>
                  <a:rPr lang="pt-BR" b="0" baseline="0"/>
                  <a:t> de municípios</a:t>
                </a:r>
                <a:endParaRPr lang="pt-BR" b="0"/>
              </a:p>
            </c:rich>
          </c:tx>
          <c:layout>
            <c:manualLayout>
              <c:xMode val="edge"/>
              <c:yMode val="edge"/>
              <c:x val="1.3888888888888888E-2"/>
              <c:y val="0.2312616652085156"/>
            </c:manualLayout>
          </c:layout>
          <c:overlay val="0"/>
        </c:title>
        <c:numFmt formatCode="General" sourceLinked="1"/>
        <c:majorTickMark val="out"/>
        <c:minorTickMark val="none"/>
        <c:tickLblPos val="nextTo"/>
        <c:crossAx val="-1820303840"/>
        <c:crosses val="autoZero"/>
        <c:crossBetween val="between"/>
      </c:valAx>
    </c:plotArea>
    <c:legend>
      <c:legendPos val="b"/>
      <c:layout>
        <c:manualLayout>
          <c:xMode val="edge"/>
          <c:yMode val="edge"/>
          <c:x val="0.21715004374453192"/>
          <c:y val="0.89785542432195975"/>
          <c:w val="0.59869884259259254"/>
          <c:h val="8.5993253968253969E-2"/>
        </c:manualLayout>
      </c:layout>
      <c:overlay val="0"/>
    </c:legend>
    <c:plotVisOnly val="1"/>
    <c:dispBlanksAs val="gap"/>
    <c:showDLblsOverMax val="0"/>
  </c:chart>
  <c:txPr>
    <a:bodyPr/>
    <a:lstStyle/>
    <a:p>
      <a:pPr>
        <a:defRPr sz="1000">
          <a:latin typeface="+mn-lt"/>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21272965879265"/>
          <c:y val="5.0925925925925923E-2"/>
          <c:w val="0.82731714785651789"/>
          <c:h val="0.73252333041703122"/>
        </c:manualLayout>
      </c:layout>
      <c:barChart>
        <c:barDir val="col"/>
        <c:grouping val="stacked"/>
        <c:varyColors val="0"/>
        <c:ser>
          <c:idx val="0"/>
          <c:order val="0"/>
          <c:tx>
            <c:strRef>
              <c:f>'Ab. Públ.'!$V$4</c:f>
              <c:strCache>
                <c:ptCount val="1"/>
                <c:pt idx="0">
                  <c:v>Sem dados</c:v>
                </c:pt>
              </c:strCache>
            </c:strRef>
          </c:tx>
          <c:spPr>
            <a:solidFill>
              <a:schemeClr val="bg1"/>
            </a:solidFill>
            <a:ln w="6350">
              <a:solidFill>
                <a:schemeClr val="tx1"/>
              </a:solid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Públ.'!$V$5:$V$10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F41A-4A4D-A062-D4F538C2046C}"/>
            </c:ext>
          </c:extLst>
        </c:ser>
        <c:ser>
          <c:idx val="1"/>
          <c:order val="1"/>
          <c:tx>
            <c:strRef>
              <c:f>'Ab. Públ.'!$W$4</c:f>
              <c:strCache>
                <c:ptCount val="1"/>
                <c:pt idx="0">
                  <c:v>Ruim</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Públ.'!$W$5:$W$10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F41A-4A4D-A062-D4F538C2046C}"/>
            </c:ext>
          </c:extLst>
        </c:ser>
        <c:ser>
          <c:idx val="2"/>
          <c:order val="2"/>
          <c:tx>
            <c:strRef>
              <c:f>'Ab. Públ.'!$X$4</c:f>
              <c:strCache>
                <c:ptCount val="1"/>
                <c:pt idx="0">
                  <c:v>Regular</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Públ.'!$X$5:$X$10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F41A-4A4D-A062-D4F538C2046C}"/>
            </c:ext>
          </c:extLst>
        </c:ser>
        <c:ser>
          <c:idx val="3"/>
          <c:order val="3"/>
          <c:tx>
            <c:strRef>
              <c:f>'Ab. Públ.'!$Y$4</c:f>
              <c:strCache>
                <c:ptCount val="1"/>
                <c:pt idx="0">
                  <c:v>Bom</c:v>
                </c:pt>
              </c:strCache>
            </c:strRef>
          </c:tx>
          <c:spPr>
            <a:solidFill>
              <a:srgbClr val="008000"/>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'Ab. Públ.'!$C$5:$C$10</c:f>
              <c:numCache>
                <c:formatCode>General</c:formatCode>
                <c:ptCount val="5"/>
                <c:pt idx="0">
                  <c:v>2015</c:v>
                </c:pt>
                <c:pt idx="1">
                  <c:v>2016</c:v>
                </c:pt>
                <c:pt idx="2">
                  <c:v>2017</c:v>
                </c:pt>
                <c:pt idx="3">
                  <c:v>2018</c:v>
                </c:pt>
                <c:pt idx="4">
                  <c:v>2019</c:v>
                </c:pt>
              </c:numCache>
            </c:numRef>
          </c:cat>
          <c:val>
            <c:numRef>
              <c:f>'Ab. Públ.'!$Y$5:$Y$10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F41A-4A4D-A062-D4F538C2046C}"/>
            </c:ext>
          </c:extLst>
        </c:ser>
        <c:dLbls>
          <c:showLegendKey val="0"/>
          <c:showVal val="0"/>
          <c:showCatName val="0"/>
          <c:showSerName val="0"/>
          <c:showPercent val="0"/>
          <c:showBubbleSize val="0"/>
        </c:dLbls>
        <c:gapWidth val="150"/>
        <c:overlap val="100"/>
        <c:axId val="-1820301664"/>
        <c:axId val="-1820304928"/>
      </c:barChart>
      <c:catAx>
        <c:axId val="-1820301664"/>
        <c:scaling>
          <c:orientation val="minMax"/>
        </c:scaling>
        <c:delete val="0"/>
        <c:axPos val="b"/>
        <c:numFmt formatCode="General" sourceLinked="1"/>
        <c:majorTickMark val="out"/>
        <c:minorTickMark val="none"/>
        <c:tickLblPos val="nextTo"/>
        <c:crossAx val="-1820304928"/>
        <c:crosses val="autoZero"/>
        <c:auto val="1"/>
        <c:lblAlgn val="ctr"/>
        <c:lblOffset val="100"/>
        <c:noMultiLvlLbl val="0"/>
      </c:catAx>
      <c:valAx>
        <c:axId val="-1820304928"/>
        <c:scaling>
          <c:orientation val="minMax"/>
          <c:min val="0"/>
        </c:scaling>
        <c:delete val="1"/>
        <c:axPos val="l"/>
        <c:title>
          <c:tx>
            <c:rich>
              <a:bodyPr rot="-5400000" vert="horz"/>
              <a:lstStyle/>
              <a:p>
                <a:pPr>
                  <a:defRPr b="0"/>
                </a:pPr>
                <a:r>
                  <a:rPr lang="pt-BR" b="0"/>
                  <a:t>Nº</a:t>
                </a:r>
                <a:r>
                  <a:rPr lang="pt-BR" b="0" baseline="0"/>
                  <a:t> de municípios</a:t>
                </a:r>
                <a:endParaRPr lang="pt-BR" b="0"/>
              </a:p>
            </c:rich>
          </c:tx>
          <c:layout>
            <c:manualLayout>
              <c:xMode val="edge"/>
              <c:yMode val="edge"/>
              <c:x val="1.3888888888888886E-2"/>
              <c:y val="0.20348373015873017"/>
            </c:manualLayout>
          </c:layout>
          <c:overlay val="0"/>
        </c:title>
        <c:numFmt formatCode="General" sourceLinked="1"/>
        <c:majorTickMark val="out"/>
        <c:minorTickMark val="none"/>
        <c:tickLblPos val="nextTo"/>
        <c:crossAx val="-1820301664"/>
        <c:crosses val="autoZero"/>
        <c:crossBetween val="between"/>
      </c:valAx>
    </c:plotArea>
    <c:legend>
      <c:legendPos val="b"/>
      <c:layout>
        <c:manualLayout>
          <c:xMode val="edge"/>
          <c:yMode val="edge"/>
          <c:x val="0.21715004374453192"/>
          <c:y val="0.89785542432195975"/>
          <c:w val="0.59869884259259254"/>
          <c:h val="8.5993253968253969E-2"/>
        </c:manualLayout>
      </c:layout>
      <c:overlay val="0"/>
    </c:legend>
    <c:plotVisOnly val="1"/>
    <c:dispBlanksAs val="gap"/>
    <c:showDLblsOverMax val="0"/>
  </c:chart>
  <c:txPr>
    <a:bodyPr/>
    <a:lstStyle/>
    <a:p>
      <a:pPr>
        <a:defRPr sz="1000">
          <a:latin typeface="+mn-lt"/>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[Demandas.xlsx]Ab. Públ.!Tabela dinâmica9</c:name>
    <c:fmtId val="0"/>
  </c:pivotSource>
  <c:chart>
    <c:autoTitleDeleted val="0"/>
    <c:pivotFmts>
      <c:pivotFmt>
        <c:idx val="0"/>
        <c:spPr>
          <a:solidFill>
            <a:srgbClr val="3366FF"/>
          </a:solidFill>
        </c:spPr>
        <c:marker>
          <c:symbol val="none"/>
        </c:marker>
        <c:dLbl>
          <c:idx val="0"/>
          <c:spPr/>
          <c:txPr>
            <a:bodyPr rot="-5400000" vert="horz"/>
            <a:lstStyle/>
            <a:p>
              <a:pPr>
                <a:defRPr>
                  <a:solidFill>
                    <a:schemeClr val="bg1"/>
                  </a:solidFill>
                </a:defRPr>
              </a:pPr>
              <a:endParaRPr lang="pt-BR"/>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spPr>
          <a:solidFill>
            <a:srgbClr val="1F497D">
              <a:lumMod val="75000"/>
            </a:srgbClr>
          </a:solidFill>
        </c:spPr>
        <c:marker>
          <c:symbol val="none"/>
        </c:marker>
        <c:dLbl>
          <c:idx val="0"/>
          <c:spPr>
            <a:noFill/>
          </c:spPr>
          <c:txPr>
            <a:bodyPr rot="-5400000" vert="horz"/>
            <a:lstStyle/>
            <a:p>
              <a:pPr>
                <a:defRPr>
                  <a:solidFill>
                    <a:schemeClr val="bg1"/>
                  </a:solidFill>
                </a:defRPr>
              </a:pPr>
              <a:endParaRPr lang="pt-BR"/>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pivotFmt>
      <c:pivotFmt>
        <c:idx val="4"/>
      </c:pivotFmt>
      <c:pivotFmt>
        <c:idx val="5"/>
      </c:pivotFmt>
      <c:pivotFmt>
        <c:idx val="6"/>
        <c:spPr>
          <a:ln w="12700">
            <a:solidFill>
              <a:srgbClr val="FF0000"/>
            </a:solidFill>
          </a:ln>
        </c:spPr>
        <c:marker>
          <c:symbol val="circle"/>
          <c:size val="7"/>
          <c:spPr>
            <a:solidFill>
              <a:srgbClr val="FF0000"/>
            </a:solidFill>
            <a:ln w="25400">
              <a:solidFill>
                <a:srgbClr val="FF0000"/>
              </a:solidFill>
            </a:ln>
          </c:spPr>
        </c:marker>
        <c:dLbl>
          <c:idx val="0"/>
          <c:numFmt formatCode="#,##0.0" sourceLinked="0"/>
          <c:spPr/>
          <c:txPr>
            <a:bodyPr/>
            <a:lstStyle/>
            <a:p>
              <a:pPr>
                <a:defRPr>
                  <a:solidFill>
                    <a:srgbClr val="FF0000"/>
                  </a:solidFill>
                </a:defRPr>
              </a:pPr>
              <a:endParaRPr lang="pt-BR"/>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pivotFmt>
      <c:pivotFmt>
        <c:idx val="8"/>
      </c:pivotFmt>
      <c:pivotFmt>
        <c:idx val="9"/>
      </c:pivotFmt>
    </c:pivotFmts>
    <c:plotArea>
      <c:layout>
        <c:manualLayout>
          <c:layoutTarget val="inner"/>
          <c:xMode val="edge"/>
          <c:yMode val="edge"/>
          <c:x val="0.1404705624520593"/>
          <c:y val="5.1400497994901213E-2"/>
          <c:w val="0.71362794362434323"/>
          <c:h val="0.71117445319335082"/>
        </c:manualLayout>
      </c:layout>
      <c:barChart>
        <c:barDir val="col"/>
        <c:grouping val="clustered"/>
        <c:varyColors val="0"/>
        <c:ser>
          <c:idx val="0"/>
          <c:order val="0"/>
          <c:tx>
            <c:strRef>
              <c:f>'Ab. Públ.'!$D$40</c:f>
              <c:strCache>
                <c:ptCount val="1"/>
                <c:pt idx="0">
                  <c:v>Demanda estimada</c:v>
                </c:pt>
              </c:strCache>
            </c:strRef>
          </c:tx>
          <c:spPr>
            <a:solidFill>
              <a:srgbClr val="3366FF"/>
            </a:solidFill>
          </c:spPr>
          <c:invertIfNegative val="0"/>
          <c:dLbls>
            <c:spPr/>
            <c:txPr>
              <a:bodyPr rot="-5400000" vert="horz"/>
              <a:lstStyle/>
              <a:p>
                <a:pPr>
                  <a:defRPr>
                    <a:solidFill>
                      <a:schemeClr val="bg1"/>
                    </a:solidFill>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'Ab. Públ.'!$C$41:$C$44</c:f>
              <c:strCache>
                <c:ptCount val="4"/>
                <c:pt idx="0">
                  <c:v>2016</c:v>
                </c:pt>
                <c:pt idx="1">
                  <c:v>2017</c:v>
                </c:pt>
                <c:pt idx="2">
                  <c:v>2018</c:v>
                </c:pt>
                <c:pt idx="3">
                  <c:v>2019</c:v>
                </c:pt>
              </c:strCache>
            </c:strRef>
          </c:cat>
          <c:val>
            <c:numRef>
              <c:f>'Ab. Públ.'!$D$41:$D$44</c:f>
              <c:numCache>
                <c:formatCode>0.00</c:formatCode>
                <c:ptCount val="4"/>
                <c:pt idx="0">
                  <c:v>78.923850163959486</c:v>
                </c:pt>
                <c:pt idx="1">
                  <c:v>79.675579229262723</c:v>
                </c:pt>
                <c:pt idx="2">
                  <c:v>80.186330490187487</c:v>
                </c:pt>
                <c:pt idx="3">
                  <c:v>80.49367442055555</c:v>
                </c:pt>
              </c:numCache>
            </c:numRef>
          </c:val>
          <c:extLst>
            <c:ext xmlns:c16="http://schemas.microsoft.com/office/drawing/2014/chart" uri="{C3380CC4-5D6E-409C-BE32-E72D297353CC}">
              <c16:uniqueId val="{00000000-C8D5-4254-AADA-9DD6B897BD5A}"/>
            </c:ext>
          </c:extLst>
        </c:ser>
        <c:ser>
          <c:idx val="1"/>
          <c:order val="1"/>
          <c:tx>
            <c:strRef>
              <c:f>'Ab. Públ.'!$E$40</c:f>
              <c:strCache>
                <c:ptCount val="1"/>
                <c:pt idx="0">
                  <c:v>Demanda outorgada</c:v>
                </c:pt>
              </c:strCache>
            </c:strRef>
          </c:tx>
          <c:spPr>
            <a:solidFill>
              <a:srgbClr val="1F497D">
                <a:lumMod val="75000"/>
              </a:srgbClr>
            </a:solidFill>
          </c:spPr>
          <c:invertIfNegative val="0"/>
          <c:dLbls>
            <c:spPr>
              <a:noFill/>
            </c:spPr>
            <c:txPr>
              <a:bodyPr rot="-5400000" vert="horz"/>
              <a:lstStyle/>
              <a:p>
                <a:pPr>
                  <a:defRPr>
                    <a:solidFill>
                      <a:schemeClr val="bg1"/>
                    </a:solidFill>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'Ab. Públ.'!$C$41:$C$44</c:f>
              <c:strCache>
                <c:ptCount val="4"/>
                <c:pt idx="0">
                  <c:v>2016</c:v>
                </c:pt>
                <c:pt idx="1">
                  <c:v>2017</c:v>
                </c:pt>
                <c:pt idx="2">
                  <c:v>2018</c:v>
                </c:pt>
                <c:pt idx="3">
                  <c:v>2019</c:v>
                </c:pt>
              </c:strCache>
            </c:strRef>
          </c:cat>
          <c:val>
            <c:numRef>
              <c:f>'Ab. Públ.'!$E$41:$E$44</c:f>
              <c:numCache>
                <c:formatCode>0.00</c:formatCode>
                <c:ptCount val="4"/>
                <c:pt idx="0">
                  <c:v>46.300098800000015</c:v>
                </c:pt>
                <c:pt idx="1">
                  <c:v>46.32</c:v>
                </c:pt>
                <c:pt idx="2">
                  <c:v>46.738438056</c:v>
                </c:pt>
                <c:pt idx="3">
                  <c:v>46.373938767123327</c:v>
                </c:pt>
              </c:numCache>
            </c:numRef>
          </c:val>
          <c:extLst>
            <c:ext xmlns:c16="http://schemas.microsoft.com/office/drawing/2014/chart" uri="{C3380CC4-5D6E-409C-BE32-E72D297353CC}">
              <c16:uniqueId val="{00000001-C8D5-4254-AADA-9DD6B897BD5A}"/>
            </c:ext>
          </c:extLst>
        </c:ser>
        <c:dLbls>
          <c:showLegendKey val="0"/>
          <c:showVal val="0"/>
          <c:showCatName val="0"/>
          <c:showSerName val="0"/>
          <c:showPercent val="0"/>
          <c:showBubbleSize val="0"/>
        </c:dLbls>
        <c:gapWidth val="150"/>
        <c:axId val="-1820301120"/>
        <c:axId val="-1820306016"/>
      </c:barChart>
      <c:lineChart>
        <c:grouping val="standard"/>
        <c:varyColors val="0"/>
        <c:ser>
          <c:idx val="2"/>
          <c:order val="2"/>
          <c:tx>
            <c:strRef>
              <c:f>'Ab. Públ.'!$F$40</c:f>
              <c:strCache>
                <c:ptCount val="1"/>
                <c:pt idx="0">
                  <c:v>Outorgada/Estimada</c:v>
                </c:pt>
              </c:strCache>
            </c:strRef>
          </c:tx>
          <c:spPr>
            <a:ln w="12700">
              <a:solidFill>
                <a:srgbClr val="FF0000"/>
              </a:solidFill>
            </a:ln>
          </c:spPr>
          <c:marker>
            <c:symbol val="circle"/>
            <c:size val="7"/>
            <c:spPr>
              <a:solidFill>
                <a:srgbClr val="FF0000"/>
              </a:solidFill>
              <a:ln w="25400">
                <a:solidFill>
                  <a:srgbClr val="FF0000"/>
                </a:solidFill>
              </a:ln>
            </c:spPr>
          </c:marker>
          <c:dLbls>
            <c:numFmt formatCode="#,##0.0" sourceLinked="0"/>
            <c:spPr/>
            <c:txPr>
              <a:bodyPr/>
              <a:lstStyle/>
              <a:p>
                <a:pPr>
                  <a:defRPr>
                    <a:solidFill>
                      <a:srgbClr val="FF000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'Ab. Públ.'!$C$41:$C$44</c:f>
              <c:strCache>
                <c:ptCount val="4"/>
                <c:pt idx="0">
                  <c:v>2016</c:v>
                </c:pt>
                <c:pt idx="1">
                  <c:v>2017</c:v>
                </c:pt>
                <c:pt idx="2">
                  <c:v>2018</c:v>
                </c:pt>
                <c:pt idx="3">
                  <c:v>2019</c:v>
                </c:pt>
              </c:strCache>
            </c:strRef>
          </c:cat>
          <c:val>
            <c:numRef>
              <c:f>'Ab. Públ.'!$F$41:$F$44</c:f>
              <c:numCache>
                <c:formatCode>0.00</c:formatCode>
                <c:ptCount val="4"/>
                <c:pt idx="0">
                  <c:v>58.664267776868954</c:v>
                </c:pt>
                <c:pt idx="1">
                  <c:v>58.135755582920055</c:v>
                </c:pt>
                <c:pt idx="2">
                  <c:v>58.287288831254656</c:v>
                </c:pt>
                <c:pt idx="3">
                  <c:v>57.611904414790736</c:v>
                </c:pt>
              </c:numCache>
            </c:numRef>
          </c:val>
          <c:smooth val="0"/>
          <c:extLst>
            <c:ext xmlns:c16="http://schemas.microsoft.com/office/drawing/2014/chart" uri="{C3380CC4-5D6E-409C-BE32-E72D297353CC}">
              <c16:uniqueId val="{00000002-C8D5-4254-AADA-9DD6B897BD5A}"/>
            </c:ext>
          </c:extLst>
        </c:ser>
        <c:dLbls>
          <c:showLegendKey val="0"/>
          <c:showVal val="0"/>
          <c:showCatName val="0"/>
          <c:showSerName val="0"/>
          <c:showPercent val="0"/>
          <c:showBubbleSize val="0"/>
        </c:dLbls>
        <c:marker val="1"/>
        <c:smooth val="0"/>
        <c:axId val="-1820297312"/>
        <c:axId val="-1820297856"/>
      </c:lineChart>
      <c:catAx>
        <c:axId val="-1820301120"/>
        <c:scaling>
          <c:orientation val="minMax"/>
        </c:scaling>
        <c:delete val="0"/>
        <c:axPos val="b"/>
        <c:numFmt formatCode="General" sourceLinked="1"/>
        <c:majorTickMark val="out"/>
        <c:minorTickMark val="none"/>
        <c:tickLblPos val="nextTo"/>
        <c:crossAx val="-1820306016"/>
        <c:crosses val="autoZero"/>
        <c:auto val="1"/>
        <c:lblAlgn val="ctr"/>
        <c:lblOffset val="100"/>
        <c:noMultiLvlLbl val="0"/>
      </c:catAx>
      <c:valAx>
        <c:axId val="-1820306016"/>
        <c:scaling>
          <c:orientation val="minMax"/>
          <c:min val="0"/>
        </c:scaling>
        <c:delete val="0"/>
        <c:axPos val="l"/>
        <c:title>
          <c:tx>
            <c:rich>
              <a:bodyPr rot="-5400000" vert="horz"/>
              <a:lstStyle/>
              <a:p>
                <a:pPr>
                  <a:defRPr b="0"/>
                </a:pPr>
                <a:r>
                  <a:rPr lang="pt-BR" b="0"/>
                  <a:t>m3/s</a:t>
                </a:r>
              </a:p>
            </c:rich>
          </c:tx>
          <c:layout>
            <c:manualLayout>
              <c:xMode val="edge"/>
              <c:yMode val="edge"/>
              <c:x val="5.3234399378010149E-3"/>
              <c:y val="0.33887888722608694"/>
            </c:manualLayout>
          </c:layout>
          <c:overlay val="0"/>
        </c:title>
        <c:numFmt formatCode="0.00" sourceLinked="0"/>
        <c:majorTickMark val="out"/>
        <c:minorTickMark val="none"/>
        <c:tickLblPos val="nextTo"/>
        <c:crossAx val="-1820301120"/>
        <c:crosses val="autoZero"/>
        <c:crossBetween val="between"/>
      </c:valAx>
      <c:valAx>
        <c:axId val="-1820297856"/>
        <c:scaling>
          <c:orientation val="minMax"/>
          <c:min val="0"/>
        </c:scaling>
        <c:delete val="0"/>
        <c:axPos val="r"/>
        <c:title>
          <c:tx>
            <c:rich>
              <a:bodyPr rot="-5400000" vert="horz"/>
              <a:lstStyle/>
              <a:p>
                <a:pPr>
                  <a:defRPr/>
                </a:pPr>
                <a:r>
                  <a:rPr lang="pt-BR"/>
                  <a:t>%</a:t>
                </a:r>
              </a:p>
            </c:rich>
          </c:tx>
          <c:layout>
            <c:manualLayout>
              <c:xMode val="edge"/>
              <c:yMode val="edge"/>
              <c:x val="0.95098615655150465"/>
              <c:y val="0.38305548814215989"/>
            </c:manualLayout>
          </c:layout>
          <c:overlay val="0"/>
        </c:title>
        <c:numFmt formatCode="0.00" sourceLinked="1"/>
        <c:majorTickMark val="out"/>
        <c:minorTickMark val="none"/>
        <c:tickLblPos val="nextTo"/>
        <c:crossAx val="-1820297312"/>
        <c:crosses val="max"/>
        <c:crossBetween val="between"/>
      </c:valAx>
      <c:catAx>
        <c:axId val="-1820297312"/>
        <c:scaling>
          <c:orientation val="minMax"/>
        </c:scaling>
        <c:delete val="1"/>
        <c:axPos val="b"/>
        <c:numFmt formatCode="General" sourceLinked="1"/>
        <c:majorTickMark val="out"/>
        <c:minorTickMark val="none"/>
        <c:tickLblPos val="none"/>
        <c:crossAx val="-1820297856"/>
        <c:crosses val="autoZero"/>
        <c:auto val="1"/>
        <c:lblAlgn val="ctr"/>
        <c:lblOffset val="100"/>
        <c:noMultiLvlLbl val="0"/>
      </c:catAx>
    </c:plotArea>
    <c:legend>
      <c:legendPos val="b"/>
      <c:layout>
        <c:manualLayout>
          <c:xMode val="edge"/>
          <c:yMode val="edge"/>
          <c:x val="0.18180131829886473"/>
          <c:y val="0.86339505599779109"/>
          <c:w val="0.65673131597955903"/>
          <c:h val="0.13225433716106802"/>
        </c:manualLayout>
      </c:layout>
      <c:overlay val="0"/>
    </c:legend>
    <c:plotVisOnly val="1"/>
    <c:dispBlanksAs val="gap"/>
    <c:showDLblsOverMax val="0"/>
  </c:chart>
  <c:txPr>
    <a:bodyPr/>
    <a:lstStyle/>
    <a:p>
      <a:pPr>
        <a:defRPr sz="1000">
          <a:latin typeface="+mn-lt"/>
          <a:cs typeface="Arial" pitchFamily="34" charset="0"/>
        </a:defRPr>
      </a:pPr>
      <a:endParaRPr lang="pt-BR"/>
    </a:p>
  </c:txPr>
  <c:printSettings>
    <c:headerFooter/>
    <c:pageMargins b="0.78740157499999996" l="0.511811024" r="0.511811024" t="0.78740157499999996" header="0.31496062000000902" footer="0.314960620000009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[Demandas.xlsx]RSU e Dren!Tabela dinâmica2</c:name>
    <c:fmtId val="0"/>
  </c:pivotSource>
  <c:chart>
    <c:autoTitleDeleted val="1"/>
    <c:pivotFmts>
      <c:pivotFmt>
        <c:idx val="0"/>
        <c:spPr>
          <a:solidFill>
            <a:srgbClr val="948A54"/>
          </a:solidFill>
        </c:spPr>
        <c:marker>
          <c:symbol val="none"/>
        </c:marker>
        <c:dLbl>
          <c:idx val="0"/>
          <c:spPr/>
          <c:txPr>
            <a:bodyPr/>
            <a:lstStyle/>
            <a:p>
              <a:pPr>
                <a:defRPr/>
              </a:pPr>
              <a:endParaRPr lang="pt-BR"/>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'RSU e Dren'!$D$4</c:f>
              <c:strCache>
                <c:ptCount val="1"/>
                <c:pt idx="0">
                  <c:v>Total</c:v>
                </c:pt>
              </c:strCache>
            </c:strRef>
          </c:tx>
          <c:spPr>
            <a:solidFill>
              <a:srgbClr val="948A54"/>
            </a:solidFill>
          </c:spPr>
          <c:invertIfNegative val="0"/>
          <c:dLbls>
            <c:spPr/>
            <c:txPr>
              <a:bodyPr/>
              <a:lstStyle/>
              <a:p>
                <a:pPr>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'RSU e Dren'!$C$5:$C$9</c:f>
              <c:strCache>
                <c:ptCount val="5"/>
                <c:pt idx="0">
                  <c:v>2016</c:v>
                </c:pt>
                <c:pt idx="1">
                  <c:v>2017</c:v>
                </c:pt>
                <c:pt idx="2">
                  <c:v>2018</c:v>
                </c:pt>
                <c:pt idx="3">
                  <c:v>2019</c:v>
                </c:pt>
                <c:pt idx="4">
                  <c:v>2020</c:v>
                </c:pt>
              </c:strCache>
            </c:strRef>
          </c:cat>
          <c:val>
            <c:numRef>
              <c:f>'RSU e Dren'!$D$5:$D$9</c:f>
              <c:numCache>
                <c:formatCode>#,##0.0</c:formatCode>
                <c:ptCount val="5"/>
                <c:pt idx="0">
                  <c:v>47.160000000000004</c:v>
                </c:pt>
                <c:pt idx="1">
                  <c:v>47.41</c:v>
                </c:pt>
                <c:pt idx="2">
                  <c:v>47.64</c:v>
                </c:pt>
                <c:pt idx="3">
                  <c:v>47.91</c:v>
                </c:pt>
                <c:pt idx="4">
                  <c:v>48.174499999999995</c:v>
                </c:pt>
              </c:numCache>
            </c:numRef>
          </c:val>
          <c:extLst>
            <c:ext xmlns:c16="http://schemas.microsoft.com/office/drawing/2014/chart" uri="{C3380CC4-5D6E-409C-BE32-E72D297353CC}">
              <c16:uniqueId val="{00000000-9134-4F91-8C9E-7C2C91F282FC}"/>
            </c:ext>
          </c:extLst>
        </c:ser>
        <c:dLbls>
          <c:showLegendKey val="0"/>
          <c:showVal val="0"/>
          <c:showCatName val="0"/>
          <c:showSerName val="0"/>
          <c:showPercent val="0"/>
          <c:showBubbleSize val="0"/>
        </c:dLbls>
        <c:gapWidth val="150"/>
        <c:axId val="-1820296224"/>
        <c:axId val="-1820311456"/>
      </c:barChart>
      <c:catAx>
        <c:axId val="-1820296224"/>
        <c:scaling>
          <c:orientation val="minMax"/>
        </c:scaling>
        <c:delete val="0"/>
        <c:axPos val="b"/>
        <c:numFmt formatCode="General" sourceLinked="0"/>
        <c:majorTickMark val="out"/>
        <c:minorTickMark val="none"/>
        <c:tickLblPos val="nextTo"/>
        <c:crossAx val="-1820311456"/>
        <c:crosses val="autoZero"/>
        <c:auto val="1"/>
        <c:lblAlgn val="ctr"/>
        <c:lblOffset val="100"/>
        <c:noMultiLvlLbl val="0"/>
      </c:catAx>
      <c:valAx>
        <c:axId val="-1820311456"/>
        <c:scaling>
          <c:orientation val="minMax"/>
          <c:min val="0"/>
        </c:scaling>
        <c:delete val="1"/>
        <c:axPos val="l"/>
        <c:title>
          <c:tx>
            <c:rich>
              <a:bodyPr rot="-5400000" vert="horz"/>
              <a:lstStyle/>
              <a:p>
                <a:pPr>
                  <a:defRPr b="0"/>
                </a:pPr>
                <a:r>
                  <a:rPr lang="pt-BR" b="0"/>
                  <a:t>t/dia</a:t>
                </a:r>
              </a:p>
            </c:rich>
          </c:tx>
          <c:layout>
            <c:manualLayout>
              <c:xMode val="edge"/>
              <c:yMode val="edge"/>
              <c:x val="8.3333333333333332E-3"/>
              <c:y val="0.36877515310586179"/>
            </c:manualLayout>
          </c:layout>
          <c:overlay val="0"/>
        </c:title>
        <c:numFmt formatCode="#,##0.0" sourceLinked="1"/>
        <c:majorTickMark val="out"/>
        <c:minorTickMark val="none"/>
        <c:tickLblPos val="nextTo"/>
        <c:crossAx val="-1820296224"/>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21272965879265"/>
          <c:y val="5.0925925925925923E-2"/>
          <c:w val="0.82731714785651789"/>
          <c:h val="0.73252333041703122"/>
        </c:manualLayout>
      </c:layout>
      <c:barChart>
        <c:barDir val="col"/>
        <c:grouping val="stacked"/>
        <c:varyColors val="0"/>
        <c:ser>
          <c:idx val="0"/>
          <c:order val="0"/>
          <c:tx>
            <c:strRef>
              <c:f>'RSU e Dren'!$F$23</c:f>
              <c:strCache>
                <c:ptCount val="1"/>
                <c:pt idx="0">
                  <c:v>Sem dados</c:v>
                </c:pt>
              </c:strCache>
            </c:strRef>
          </c:tx>
          <c:spPr>
            <a:solidFill>
              <a:schemeClr val="bg1"/>
            </a:solidFill>
            <a:ln w="6350">
              <a:solidFill>
                <a:schemeClr val="tx1"/>
              </a:solid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Dren'!$C$26:$C$30</c:f>
              <c:numCache>
                <c:formatCode>General</c:formatCode>
                <c:ptCount val="5"/>
                <c:pt idx="0">
                  <c:v>2015</c:v>
                </c:pt>
                <c:pt idx="1">
                  <c:v>2016</c:v>
                </c:pt>
                <c:pt idx="2">
                  <c:v>2017</c:v>
                </c:pt>
                <c:pt idx="3">
                  <c:v>2018</c:v>
                </c:pt>
                <c:pt idx="4">
                  <c:v>2019</c:v>
                </c:pt>
              </c:numCache>
            </c:numRef>
          </c:cat>
          <c:val>
            <c:numRef>
              <c:f>'RSU e Dren'!$F$26:$F$30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D112-44D3-9299-692FDA9D18FA}"/>
            </c:ext>
          </c:extLst>
        </c:ser>
        <c:ser>
          <c:idx val="1"/>
          <c:order val="1"/>
          <c:tx>
            <c:strRef>
              <c:f>'RSU e Dren'!$G$23</c:f>
              <c:strCache>
                <c:ptCount val="1"/>
                <c:pt idx="0">
                  <c:v>Ruim</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Dren'!$C$26:$C$30</c:f>
              <c:numCache>
                <c:formatCode>General</c:formatCode>
                <c:ptCount val="5"/>
                <c:pt idx="0">
                  <c:v>2015</c:v>
                </c:pt>
                <c:pt idx="1">
                  <c:v>2016</c:v>
                </c:pt>
                <c:pt idx="2">
                  <c:v>2017</c:v>
                </c:pt>
                <c:pt idx="3">
                  <c:v>2018</c:v>
                </c:pt>
                <c:pt idx="4">
                  <c:v>2019</c:v>
                </c:pt>
              </c:numCache>
            </c:numRef>
          </c:cat>
          <c:val>
            <c:numRef>
              <c:f>'RSU e Dren'!$G$26:$G$30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112-44D3-9299-692FDA9D18FA}"/>
            </c:ext>
          </c:extLst>
        </c:ser>
        <c:ser>
          <c:idx val="2"/>
          <c:order val="2"/>
          <c:tx>
            <c:strRef>
              <c:f>'RSU e Dren'!$H$23</c:f>
              <c:strCache>
                <c:ptCount val="1"/>
                <c:pt idx="0">
                  <c:v>Regular</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Dren'!$C$26:$C$30</c:f>
              <c:numCache>
                <c:formatCode>General</c:formatCode>
                <c:ptCount val="5"/>
                <c:pt idx="0">
                  <c:v>2015</c:v>
                </c:pt>
                <c:pt idx="1">
                  <c:v>2016</c:v>
                </c:pt>
                <c:pt idx="2">
                  <c:v>2017</c:v>
                </c:pt>
                <c:pt idx="3">
                  <c:v>2018</c:v>
                </c:pt>
                <c:pt idx="4">
                  <c:v>2019</c:v>
                </c:pt>
              </c:numCache>
            </c:numRef>
          </c:cat>
          <c:val>
            <c:numRef>
              <c:f>'RSU e Dren'!$H$26:$H$30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D112-44D3-9299-692FDA9D18FA}"/>
            </c:ext>
          </c:extLst>
        </c:ser>
        <c:ser>
          <c:idx val="3"/>
          <c:order val="3"/>
          <c:tx>
            <c:strRef>
              <c:f>'RSU e Dren'!$I$23</c:f>
              <c:strCache>
                <c:ptCount val="1"/>
                <c:pt idx="0">
                  <c:v>Bom</c:v>
                </c:pt>
              </c:strCache>
            </c:strRef>
          </c:tx>
          <c:spPr>
            <a:solidFill>
              <a:srgbClr val="008000"/>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Dren'!$C$26:$C$30</c:f>
              <c:numCache>
                <c:formatCode>General</c:formatCode>
                <c:ptCount val="5"/>
                <c:pt idx="0">
                  <c:v>2015</c:v>
                </c:pt>
                <c:pt idx="1">
                  <c:v>2016</c:v>
                </c:pt>
                <c:pt idx="2">
                  <c:v>2017</c:v>
                </c:pt>
                <c:pt idx="3">
                  <c:v>2018</c:v>
                </c:pt>
                <c:pt idx="4">
                  <c:v>2019</c:v>
                </c:pt>
              </c:numCache>
            </c:numRef>
          </c:cat>
          <c:val>
            <c:numRef>
              <c:f>'RSU e Dren'!$I$26:$I$30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D112-44D3-9299-692FDA9D18FA}"/>
            </c:ext>
          </c:extLst>
        </c:ser>
        <c:dLbls>
          <c:showLegendKey val="0"/>
          <c:showVal val="0"/>
          <c:showCatName val="0"/>
          <c:showSerName val="0"/>
          <c:showPercent val="0"/>
          <c:showBubbleSize val="0"/>
        </c:dLbls>
        <c:gapWidth val="150"/>
        <c:overlap val="100"/>
        <c:axId val="-1820304384"/>
        <c:axId val="-1820308192"/>
      </c:barChart>
      <c:catAx>
        <c:axId val="-1820304384"/>
        <c:scaling>
          <c:orientation val="minMax"/>
        </c:scaling>
        <c:delete val="0"/>
        <c:axPos val="b"/>
        <c:numFmt formatCode="General" sourceLinked="1"/>
        <c:majorTickMark val="out"/>
        <c:minorTickMark val="none"/>
        <c:tickLblPos val="nextTo"/>
        <c:crossAx val="-1820308192"/>
        <c:crosses val="autoZero"/>
        <c:auto val="1"/>
        <c:lblAlgn val="ctr"/>
        <c:lblOffset val="100"/>
        <c:noMultiLvlLbl val="0"/>
      </c:catAx>
      <c:valAx>
        <c:axId val="-1820308192"/>
        <c:scaling>
          <c:orientation val="minMax"/>
          <c:min val="0"/>
        </c:scaling>
        <c:delete val="1"/>
        <c:axPos val="l"/>
        <c:title>
          <c:tx>
            <c:rich>
              <a:bodyPr rot="-5400000" vert="horz"/>
              <a:lstStyle/>
              <a:p>
                <a:pPr>
                  <a:defRPr b="0"/>
                </a:pPr>
                <a:r>
                  <a:rPr lang="pt-BR" b="0"/>
                  <a:t>Nº</a:t>
                </a:r>
                <a:r>
                  <a:rPr lang="pt-BR" b="0" baseline="0"/>
                  <a:t> de municípios</a:t>
                </a:r>
                <a:endParaRPr lang="pt-BR" b="0"/>
              </a:p>
            </c:rich>
          </c:tx>
          <c:layout>
            <c:manualLayout>
              <c:xMode val="edge"/>
              <c:yMode val="edge"/>
              <c:x val="1.3888888888888886E-2"/>
              <c:y val="0.20348373015873017"/>
            </c:manualLayout>
          </c:layout>
          <c:overlay val="0"/>
        </c:title>
        <c:numFmt formatCode="General" sourceLinked="1"/>
        <c:majorTickMark val="out"/>
        <c:minorTickMark val="none"/>
        <c:tickLblPos val="nextTo"/>
        <c:crossAx val="-1820304384"/>
        <c:crosses val="autoZero"/>
        <c:crossBetween val="between"/>
      </c:valAx>
    </c:plotArea>
    <c:legend>
      <c:legendPos val="b"/>
      <c:layout>
        <c:manualLayout>
          <c:xMode val="edge"/>
          <c:yMode val="edge"/>
          <c:x val="0.21715004374453192"/>
          <c:y val="0.89785542432195975"/>
          <c:w val="0.59869884259259254"/>
          <c:h val="8.5993253968253969E-2"/>
        </c:manualLayout>
      </c:layout>
      <c:overlay val="0"/>
    </c:legend>
    <c:plotVisOnly val="1"/>
    <c:dispBlanksAs val="gap"/>
    <c:showDLblsOverMax val="0"/>
  </c:chart>
  <c:txPr>
    <a:bodyPr/>
    <a:lstStyle/>
    <a:p>
      <a:pPr>
        <a:defRPr sz="1000">
          <a:latin typeface="+mn-lt"/>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386351706036747"/>
          <c:y val="5.1400554097404488E-2"/>
          <c:w val="0.78558092738407703"/>
          <c:h val="0.72112459900845727"/>
        </c:manualLayout>
      </c:layout>
      <c:barChart>
        <c:barDir val="col"/>
        <c:grouping val="stacked"/>
        <c:varyColors val="0"/>
        <c:ser>
          <c:idx val="0"/>
          <c:order val="0"/>
          <c:tx>
            <c:strRef>
              <c:f>'RSU e Dren'!$P$23</c:f>
              <c:strCache>
                <c:ptCount val="1"/>
                <c:pt idx="0">
                  <c:v>Adequado</c:v>
                </c:pt>
              </c:strCache>
            </c:strRef>
          </c:tx>
          <c:spPr>
            <a:solidFill>
              <a:srgbClr val="008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Dren'!$C$26:$C$31</c:f>
              <c:numCache>
                <c:formatCode>General</c:formatCode>
                <c:ptCount val="6"/>
                <c:pt idx="0">
                  <c:v>2015</c:v>
                </c:pt>
                <c:pt idx="1">
                  <c:v>2016</c:v>
                </c:pt>
                <c:pt idx="2">
                  <c:v>2017</c:v>
                </c:pt>
                <c:pt idx="3">
                  <c:v>2018</c:v>
                </c:pt>
                <c:pt idx="4">
                  <c:v>2019</c:v>
                </c:pt>
                <c:pt idx="5">
                  <c:v>2020</c:v>
                </c:pt>
              </c:numCache>
            </c:numRef>
          </c:cat>
          <c:val>
            <c:numRef>
              <c:f>'RSU e Dren'!$P$26:$P$31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DE1-49DF-963F-A96C8BC952D2}"/>
            </c:ext>
          </c:extLst>
        </c:ser>
        <c:ser>
          <c:idx val="1"/>
          <c:order val="1"/>
          <c:tx>
            <c:strRef>
              <c:f>'RSU e Dren'!$Q$23</c:f>
              <c:strCache>
                <c:ptCount val="1"/>
                <c:pt idx="0">
                  <c:v>Inadequado</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Dren'!$C$26:$C$31</c:f>
              <c:numCache>
                <c:formatCode>General</c:formatCode>
                <c:ptCount val="6"/>
                <c:pt idx="0">
                  <c:v>2015</c:v>
                </c:pt>
                <c:pt idx="1">
                  <c:v>2016</c:v>
                </c:pt>
                <c:pt idx="2">
                  <c:v>2017</c:v>
                </c:pt>
                <c:pt idx="3">
                  <c:v>2018</c:v>
                </c:pt>
                <c:pt idx="4">
                  <c:v>2019</c:v>
                </c:pt>
                <c:pt idx="5">
                  <c:v>2020</c:v>
                </c:pt>
              </c:numCache>
            </c:numRef>
          </c:cat>
          <c:val>
            <c:numRef>
              <c:f>'RSU e Dren'!$Q$26:$Q$31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DE1-49DF-963F-A96C8BC952D2}"/>
            </c:ext>
          </c:extLst>
        </c:ser>
        <c:ser>
          <c:idx val="2"/>
          <c:order val="2"/>
          <c:tx>
            <c:strRef>
              <c:f>'RSU e Dren'!$R$23</c:f>
              <c:strCache>
                <c:ptCount val="1"/>
                <c:pt idx="0">
                  <c:v>Sem dados</c:v>
                </c:pt>
              </c:strCache>
            </c:strRef>
          </c:tx>
          <c:spPr>
            <a:solidFill>
              <a:sysClr val="window" lastClr="FFFF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Dren'!$C$26:$C$31</c:f>
              <c:numCache>
                <c:formatCode>General</c:formatCode>
                <c:ptCount val="6"/>
                <c:pt idx="0">
                  <c:v>2015</c:v>
                </c:pt>
                <c:pt idx="1">
                  <c:v>2016</c:v>
                </c:pt>
                <c:pt idx="2">
                  <c:v>2017</c:v>
                </c:pt>
                <c:pt idx="3">
                  <c:v>2018</c:v>
                </c:pt>
                <c:pt idx="4">
                  <c:v>2019</c:v>
                </c:pt>
                <c:pt idx="5">
                  <c:v>2020</c:v>
                </c:pt>
              </c:numCache>
            </c:numRef>
          </c:cat>
          <c:val>
            <c:numRef>
              <c:f>'RSU e Dren'!$R$26:$R$31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DE1-49DF-963F-A96C8BC952D2}"/>
            </c:ext>
          </c:extLst>
        </c:ser>
        <c:dLbls>
          <c:showLegendKey val="0"/>
          <c:showVal val="0"/>
          <c:showCatName val="0"/>
          <c:showSerName val="0"/>
          <c:showPercent val="0"/>
          <c:showBubbleSize val="0"/>
        </c:dLbls>
        <c:gapWidth val="150"/>
        <c:overlap val="100"/>
        <c:axId val="-1820302752"/>
        <c:axId val="-1820309280"/>
      </c:barChart>
      <c:catAx>
        <c:axId val="-1820302752"/>
        <c:scaling>
          <c:orientation val="minMax"/>
        </c:scaling>
        <c:delete val="0"/>
        <c:axPos val="b"/>
        <c:numFmt formatCode="General" sourceLinked="1"/>
        <c:majorTickMark val="out"/>
        <c:minorTickMark val="none"/>
        <c:tickLblPos val="nextTo"/>
        <c:crossAx val="-1820309280"/>
        <c:crosses val="autoZero"/>
        <c:auto val="1"/>
        <c:lblAlgn val="ctr"/>
        <c:lblOffset val="100"/>
        <c:noMultiLvlLbl val="0"/>
      </c:catAx>
      <c:valAx>
        <c:axId val="-1820309280"/>
        <c:scaling>
          <c:orientation val="minMax"/>
          <c:min val="0"/>
        </c:scaling>
        <c:delete val="1"/>
        <c:axPos val="l"/>
        <c:title>
          <c:tx>
            <c:rich>
              <a:bodyPr rot="-5400000" vert="horz"/>
              <a:lstStyle/>
              <a:p>
                <a:pPr>
                  <a:defRPr b="0"/>
                </a:pPr>
                <a:r>
                  <a:rPr lang="pt-BR" b="0"/>
                  <a:t>t/dia</a:t>
                </a:r>
              </a:p>
            </c:rich>
          </c:tx>
          <c:layout>
            <c:manualLayout>
              <c:xMode val="edge"/>
              <c:yMode val="edge"/>
              <c:x val="1.1111111111111112E-2"/>
              <c:y val="0.31443970545348499"/>
            </c:manualLayout>
          </c:layout>
          <c:overlay val="0"/>
        </c:title>
        <c:numFmt formatCode="#,##0" sourceLinked="0"/>
        <c:majorTickMark val="out"/>
        <c:minorTickMark val="none"/>
        <c:tickLblPos val="nextTo"/>
        <c:crossAx val="-1820302752"/>
        <c:crosses val="autoZero"/>
        <c:crossBetween val="between"/>
      </c:valAx>
    </c:plotArea>
    <c:legend>
      <c:legendPos val="b"/>
      <c:overlay val="0"/>
    </c:legend>
    <c:plotVisOnly val="1"/>
    <c:dispBlanksAs val="gap"/>
    <c:showDLblsOverMax val="0"/>
  </c:chart>
  <c:txPr>
    <a:bodyPr/>
    <a:lstStyle/>
    <a:p>
      <a:pPr>
        <a:defRPr sz="1000">
          <a:latin typeface="+mn-lt"/>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'RSU e Dren'!$W$23</c:f>
              <c:strCache>
                <c:ptCount val="1"/>
                <c:pt idx="0">
                  <c:v>Adequado</c:v>
                </c:pt>
              </c:strCache>
            </c:strRef>
          </c:tx>
          <c:spPr>
            <a:solidFill>
              <a:srgbClr val="008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Dren'!$C$26:$C$30</c:f>
              <c:numCache>
                <c:formatCode>General</c:formatCode>
                <c:ptCount val="5"/>
                <c:pt idx="0">
                  <c:v>2015</c:v>
                </c:pt>
                <c:pt idx="1">
                  <c:v>2016</c:v>
                </c:pt>
                <c:pt idx="2">
                  <c:v>2017</c:v>
                </c:pt>
                <c:pt idx="3">
                  <c:v>2018</c:v>
                </c:pt>
                <c:pt idx="4">
                  <c:v>2019</c:v>
                </c:pt>
              </c:numCache>
            </c:numRef>
          </c:cat>
          <c:val>
            <c:numRef>
              <c:f>'RSU e Dren'!$W$26:$W$31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51F-460F-8397-BD47C4FA8C91}"/>
            </c:ext>
          </c:extLst>
        </c:ser>
        <c:ser>
          <c:idx val="1"/>
          <c:order val="1"/>
          <c:tx>
            <c:strRef>
              <c:f>'RSU e Dren'!$X$23</c:f>
              <c:strCache>
                <c:ptCount val="1"/>
                <c:pt idx="0">
                  <c:v>Inadequado</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Dren'!$C$26:$C$30</c:f>
              <c:numCache>
                <c:formatCode>General</c:formatCode>
                <c:ptCount val="5"/>
                <c:pt idx="0">
                  <c:v>2015</c:v>
                </c:pt>
                <c:pt idx="1">
                  <c:v>2016</c:v>
                </c:pt>
                <c:pt idx="2">
                  <c:v>2017</c:v>
                </c:pt>
                <c:pt idx="3">
                  <c:v>2018</c:v>
                </c:pt>
                <c:pt idx="4">
                  <c:v>2019</c:v>
                </c:pt>
              </c:numCache>
            </c:numRef>
          </c:cat>
          <c:val>
            <c:numRef>
              <c:f>'RSU e Dren'!$X$26:$X$31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51F-460F-8397-BD47C4FA8C91}"/>
            </c:ext>
          </c:extLst>
        </c:ser>
        <c:ser>
          <c:idx val="2"/>
          <c:order val="2"/>
          <c:tx>
            <c:strRef>
              <c:f>'RSU e Dren'!$Y$23</c:f>
              <c:strCache>
                <c:ptCount val="1"/>
                <c:pt idx="0">
                  <c:v>Sem dados</c:v>
                </c:pt>
              </c:strCache>
            </c:strRef>
          </c:tx>
          <c:spPr>
            <a:solidFill>
              <a:sysClr val="window" lastClr="FFFF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Dren'!$C$26:$C$30</c:f>
              <c:numCache>
                <c:formatCode>General</c:formatCode>
                <c:ptCount val="5"/>
                <c:pt idx="0">
                  <c:v>2015</c:v>
                </c:pt>
                <c:pt idx="1">
                  <c:v>2016</c:v>
                </c:pt>
                <c:pt idx="2">
                  <c:v>2017</c:v>
                </c:pt>
                <c:pt idx="3">
                  <c:v>2018</c:v>
                </c:pt>
                <c:pt idx="4">
                  <c:v>2019</c:v>
                </c:pt>
              </c:numCache>
            </c:numRef>
          </c:cat>
          <c:val>
            <c:numRef>
              <c:f>'RSU e Dren'!$Y$26:$Y$31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151F-460F-8397-BD47C4FA8C91}"/>
            </c:ext>
          </c:extLst>
        </c:ser>
        <c:dLbls>
          <c:showLegendKey val="0"/>
          <c:showVal val="0"/>
          <c:showCatName val="0"/>
          <c:showSerName val="0"/>
          <c:showPercent val="0"/>
          <c:showBubbleSize val="0"/>
        </c:dLbls>
        <c:gapWidth val="150"/>
        <c:overlap val="100"/>
        <c:axId val="-1820306560"/>
        <c:axId val="-1820307648"/>
      </c:barChart>
      <c:catAx>
        <c:axId val="-1820306560"/>
        <c:scaling>
          <c:orientation val="minMax"/>
        </c:scaling>
        <c:delete val="0"/>
        <c:axPos val="b"/>
        <c:numFmt formatCode="General" sourceLinked="1"/>
        <c:majorTickMark val="out"/>
        <c:minorTickMark val="none"/>
        <c:tickLblPos val="nextTo"/>
        <c:crossAx val="-1820307648"/>
        <c:crosses val="autoZero"/>
        <c:auto val="1"/>
        <c:lblAlgn val="ctr"/>
        <c:lblOffset val="100"/>
        <c:noMultiLvlLbl val="0"/>
      </c:catAx>
      <c:valAx>
        <c:axId val="-1820307648"/>
        <c:scaling>
          <c:orientation val="minMax"/>
          <c:min val="0"/>
        </c:scaling>
        <c:delete val="1"/>
        <c:axPos val="l"/>
        <c:title>
          <c:tx>
            <c:rich>
              <a:bodyPr rot="-5400000" vert="horz"/>
              <a:lstStyle/>
              <a:p>
                <a:pPr>
                  <a:defRPr b="0"/>
                </a:pPr>
                <a:r>
                  <a:rPr lang="pt-BR" b="0"/>
                  <a:t>Nº</a:t>
                </a:r>
                <a:r>
                  <a:rPr lang="pt-BR" b="0" baseline="0"/>
                  <a:t> de municípios</a:t>
                </a:r>
                <a:endParaRPr lang="pt-BR" b="0"/>
              </a:p>
            </c:rich>
          </c:tx>
          <c:layout>
            <c:manualLayout>
              <c:xMode val="edge"/>
              <c:yMode val="edge"/>
              <c:x val="1.1111111111111112E-2"/>
              <c:y val="0.25888414989792941"/>
            </c:manualLayout>
          </c:layout>
          <c:overlay val="0"/>
        </c:title>
        <c:numFmt formatCode="0" sourceLinked="0"/>
        <c:majorTickMark val="out"/>
        <c:minorTickMark val="none"/>
        <c:tickLblPos val="nextTo"/>
        <c:crossAx val="-1820306560"/>
        <c:crosses val="autoZero"/>
        <c:crossBetween val="between"/>
      </c:valAx>
    </c:plotArea>
    <c:legend>
      <c:legendPos val="b"/>
      <c:overlay val="0"/>
    </c:legend>
    <c:plotVisOnly val="1"/>
    <c:dispBlanksAs val="gap"/>
    <c:showDLblsOverMax val="0"/>
  </c:chart>
  <c:txPr>
    <a:bodyPr/>
    <a:lstStyle/>
    <a:p>
      <a:pPr>
        <a:defRPr sz="1000">
          <a:latin typeface="+mn-lt"/>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1971984934244"/>
          <c:y val="6.9444444444444503E-2"/>
          <c:w val="0.4389760298530323"/>
          <c:h val="0.7817321979598848"/>
        </c:manualLayout>
      </c:layout>
      <c:barChart>
        <c:barDir val="col"/>
        <c:grouping val="stacked"/>
        <c:varyColors val="0"/>
        <c:ser>
          <c:idx val="0"/>
          <c:order val="0"/>
          <c:tx>
            <c:strRef>
              <c:f>'RSU e Dren'!$U$51</c:f>
              <c:strCache>
                <c:ptCount val="1"/>
                <c:pt idx="0">
                  <c:v>Sem dados</c:v>
                </c:pt>
              </c:strCache>
            </c:strRef>
          </c:tx>
          <c:spPr>
            <a:solidFill>
              <a:schemeClr val="bg1"/>
            </a:solidFill>
            <a:ln>
              <a:solidFill>
                <a:schemeClr val="tx1"/>
              </a:solidFill>
            </a:ln>
          </c:spPr>
          <c:invertIfNegative val="0"/>
          <c:dLbls>
            <c:spPr>
              <a:noFill/>
              <a:ln>
                <a:noFill/>
              </a:ln>
              <a:effectLst/>
            </c:spPr>
            <c:txPr>
              <a:bodyPr/>
              <a:lstStyle/>
              <a:p>
                <a:pPr>
                  <a:defRPr sz="1000">
                    <a:solidFill>
                      <a:sysClr val="windowText" lastClr="000000"/>
                    </a:solidFill>
                    <a:latin typeface="+mn-lt"/>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Dren'!$T$52:$T$55</c:f>
              <c:numCache>
                <c:formatCode>General</c:formatCode>
                <c:ptCount val="4"/>
                <c:pt idx="0">
                  <c:v>2015</c:v>
                </c:pt>
                <c:pt idx="1">
                  <c:v>2017</c:v>
                </c:pt>
                <c:pt idx="2">
                  <c:v>2018</c:v>
                </c:pt>
                <c:pt idx="3">
                  <c:v>2019</c:v>
                </c:pt>
              </c:numCache>
            </c:numRef>
          </c:cat>
          <c:val>
            <c:numRef>
              <c:f>'RSU e Dren'!$U$52:$U$55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379-451F-8367-EC095C0D64FF}"/>
            </c:ext>
          </c:extLst>
        </c:ser>
        <c:ser>
          <c:idx val="1"/>
          <c:order val="1"/>
          <c:tx>
            <c:strRef>
              <c:f>'RSU e Dren'!$V$51</c:f>
              <c:strCache>
                <c:ptCount val="1"/>
                <c:pt idx="0">
                  <c:v>&gt;10%</c:v>
                </c:pt>
              </c:strCache>
            </c:strRef>
          </c:tx>
          <c:spPr>
            <a:solidFill>
              <a:srgbClr val="FF0000"/>
            </a:solidFill>
          </c:spPr>
          <c:invertIfNegative val="0"/>
          <c:dLbls>
            <c:spPr>
              <a:noFill/>
              <a:ln>
                <a:noFill/>
              </a:ln>
              <a:effectLst/>
            </c:spPr>
            <c:txPr>
              <a:bodyPr/>
              <a:lstStyle/>
              <a:p>
                <a:pPr>
                  <a:defRPr sz="1000">
                    <a:solidFill>
                      <a:schemeClr val="bg1"/>
                    </a:solidFill>
                    <a:latin typeface="+mn-lt"/>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Dren'!$T$52:$T$55</c:f>
              <c:numCache>
                <c:formatCode>General</c:formatCode>
                <c:ptCount val="4"/>
                <c:pt idx="0">
                  <c:v>2015</c:v>
                </c:pt>
                <c:pt idx="1">
                  <c:v>2017</c:v>
                </c:pt>
                <c:pt idx="2">
                  <c:v>2018</c:v>
                </c:pt>
                <c:pt idx="3">
                  <c:v>2019</c:v>
                </c:pt>
              </c:numCache>
            </c:numRef>
          </c:cat>
          <c:val>
            <c:numRef>
              <c:f>'RSU e Dren'!$V$52:$V$55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4379-451F-8367-EC095C0D64FF}"/>
            </c:ext>
          </c:extLst>
        </c:ser>
        <c:ser>
          <c:idx val="2"/>
          <c:order val="2"/>
          <c:tx>
            <c:strRef>
              <c:f>'RSU e Dren'!$W$51</c:f>
              <c:strCache>
                <c:ptCount val="1"/>
                <c:pt idx="0">
                  <c:v>&gt; 5% e &lt;=10</c:v>
                </c:pt>
              </c:strCache>
            </c:strRef>
          </c:tx>
          <c:spPr>
            <a:solidFill>
              <a:srgbClr val="FFFF00"/>
            </a:solidFill>
          </c:spPr>
          <c:invertIfNegative val="0"/>
          <c:dLbls>
            <c:spPr>
              <a:noFill/>
              <a:ln>
                <a:noFill/>
              </a:ln>
              <a:effectLst/>
            </c:spPr>
            <c:txPr>
              <a:bodyPr/>
              <a:lstStyle/>
              <a:p>
                <a:pPr>
                  <a:defRPr sz="1000">
                    <a:latin typeface="+mn-lt"/>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Dren'!$T$52:$T$55</c:f>
              <c:numCache>
                <c:formatCode>General</c:formatCode>
                <c:ptCount val="4"/>
                <c:pt idx="0">
                  <c:v>2015</c:v>
                </c:pt>
                <c:pt idx="1">
                  <c:v>2017</c:v>
                </c:pt>
                <c:pt idx="2">
                  <c:v>2018</c:v>
                </c:pt>
                <c:pt idx="3">
                  <c:v>2019</c:v>
                </c:pt>
              </c:numCache>
            </c:numRef>
          </c:cat>
          <c:val>
            <c:numRef>
              <c:f>'RSU e Dren'!$W$52:$W$55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4379-451F-8367-EC095C0D64FF}"/>
            </c:ext>
          </c:extLst>
        </c:ser>
        <c:ser>
          <c:idx val="3"/>
          <c:order val="3"/>
          <c:tx>
            <c:strRef>
              <c:f>'RSU e Dren'!$X$51</c:f>
              <c:strCache>
                <c:ptCount val="1"/>
                <c:pt idx="0">
                  <c:v>&lt;=5%</c:v>
                </c:pt>
              </c:strCache>
            </c:strRef>
          </c:tx>
          <c:spPr>
            <a:solidFill>
              <a:srgbClr val="008000"/>
            </a:solidFill>
          </c:spPr>
          <c:invertIfNegative val="0"/>
          <c:dLbls>
            <c:spPr>
              <a:noFill/>
              <a:ln>
                <a:noFill/>
              </a:ln>
              <a:effectLst/>
            </c:spPr>
            <c:txPr>
              <a:bodyPr/>
              <a:lstStyle/>
              <a:p>
                <a:pPr>
                  <a:defRPr sz="1000">
                    <a:solidFill>
                      <a:schemeClr val="bg1"/>
                    </a:solidFill>
                    <a:latin typeface="+mn-lt"/>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Dren'!$T$52:$T$55</c:f>
              <c:numCache>
                <c:formatCode>General</c:formatCode>
                <c:ptCount val="4"/>
                <c:pt idx="0">
                  <c:v>2015</c:v>
                </c:pt>
                <c:pt idx="1">
                  <c:v>2017</c:v>
                </c:pt>
                <c:pt idx="2">
                  <c:v>2018</c:v>
                </c:pt>
                <c:pt idx="3">
                  <c:v>2019</c:v>
                </c:pt>
              </c:numCache>
            </c:numRef>
          </c:cat>
          <c:val>
            <c:numRef>
              <c:f>'RSU e Dren'!$X$52:$X$55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4379-451F-8367-EC095C0D64FF}"/>
            </c:ext>
          </c:extLst>
        </c:ser>
        <c:dLbls>
          <c:showLegendKey val="0"/>
          <c:showVal val="0"/>
          <c:showCatName val="0"/>
          <c:showSerName val="0"/>
          <c:showPercent val="0"/>
          <c:showBubbleSize val="0"/>
        </c:dLbls>
        <c:gapWidth val="150"/>
        <c:overlap val="100"/>
        <c:axId val="-1820307104"/>
        <c:axId val="-1820300032"/>
      </c:barChart>
      <c:catAx>
        <c:axId val="-1820307104"/>
        <c:scaling>
          <c:orientation val="minMax"/>
        </c:scaling>
        <c:delete val="0"/>
        <c:axPos val="b"/>
        <c:numFmt formatCode="General" sourceLinked="1"/>
        <c:majorTickMark val="out"/>
        <c:minorTickMark val="none"/>
        <c:tickLblPos val="nextTo"/>
        <c:txPr>
          <a:bodyPr/>
          <a:lstStyle/>
          <a:p>
            <a:pPr>
              <a:defRPr sz="1000">
                <a:latin typeface="+mn-lt"/>
              </a:defRPr>
            </a:pPr>
            <a:endParaRPr lang="pt-BR"/>
          </a:p>
        </c:txPr>
        <c:crossAx val="-1820300032"/>
        <c:crosses val="autoZero"/>
        <c:auto val="1"/>
        <c:lblAlgn val="ctr"/>
        <c:lblOffset val="100"/>
        <c:noMultiLvlLbl val="0"/>
      </c:catAx>
      <c:valAx>
        <c:axId val="-1820300032"/>
        <c:scaling>
          <c:orientation val="minMax"/>
          <c:min val="0"/>
        </c:scaling>
        <c:delete val="0"/>
        <c:axPos val="l"/>
        <c:title>
          <c:tx>
            <c:rich>
              <a:bodyPr rot="-5400000" vert="horz"/>
              <a:lstStyle/>
              <a:p>
                <a:pPr>
                  <a:defRPr sz="1000" b="1">
                    <a:latin typeface="+mn-lt"/>
                  </a:defRPr>
                </a:pPr>
                <a:r>
                  <a:rPr lang="pt-BR" sz="1000" b="1" i="0" u="none" strike="noStrike" baseline="0">
                    <a:effectLst/>
                    <a:latin typeface="+mn-lt"/>
                  </a:rPr>
                  <a:t>municiípios</a:t>
                </a:r>
                <a:endParaRPr lang="pt-BR" sz="1000" b="1">
                  <a:latin typeface="+mn-lt"/>
                </a:endParaRPr>
              </a:p>
            </c:rich>
          </c:tx>
          <c:layout>
            <c:manualLayout>
              <c:xMode val="edge"/>
              <c:yMode val="edge"/>
              <c:x val="4.9200675176043575E-2"/>
              <c:y val="0.28070137066200057"/>
            </c:manualLayout>
          </c:layout>
          <c:overlay val="0"/>
        </c:title>
        <c:numFmt formatCode="General" sourceLinked="1"/>
        <c:majorTickMark val="out"/>
        <c:minorTickMark val="none"/>
        <c:tickLblPos val="nextTo"/>
        <c:txPr>
          <a:bodyPr/>
          <a:lstStyle/>
          <a:p>
            <a:pPr>
              <a:defRPr sz="1000">
                <a:latin typeface="+mn-lt"/>
              </a:defRPr>
            </a:pPr>
            <a:endParaRPr lang="pt-BR"/>
          </a:p>
        </c:txPr>
        <c:crossAx val="-1820307104"/>
        <c:crosses val="autoZero"/>
        <c:crossBetween val="between"/>
        <c:majorUnit val="10"/>
      </c:valAx>
    </c:plotArea>
    <c:legend>
      <c:legendPos val="r"/>
      <c:overlay val="0"/>
      <c:txPr>
        <a:bodyPr/>
        <a:lstStyle/>
        <a:p>
          <a:pPr>
            <a:defRPr sz="1000">
              <a:latin typeface="+mn-lt"/>
            </a:defRPr>
          </a:pPr>
          <a:endParaRPr lang="pt-BR"/>
        </a:p>
      </c:txPr>
    </c:legend>
    <c:plotVisOnly val="1"/>
    <c:dispBlanksAs val="gap"/>
    <c:showDLblsOverMax val="0"/>
  </c:chart>
  <c:spPr>
    <a:solidFill>
      <a:schemeClr val="bg1"/>
    </a:solidFill>
    <a:ln>
      <a:noFill/>
    </a:ln>
  </c:spPr>
  <c:txPr>
    <a:bodyPr/>
    <a:lstStyle/>
    <a:p>
      <a:pPr>
        <a:defRPr sz="900">
          <a:latin typeface="Arial" pitchFamily="34" charset="0"/>
          <a:cs typeface="Arial" pitchFamily="34" charset="0"/>
        </a:defRPr>
      </a:pPr>
      <a:endParaRPr lang="pt-BR"/>
    </a:p>
  </c:txPr>
  <c:printSettings>
    <c:headerFooter/>
    <c:pageMargins b="0.78740157499999996" l="0.511811024" r="0.511811024" t="0.78740157499999996" header="0.31496062000000397" footer="0.31496062000000397"/>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1971984934244"/>
          <c:y val="6.9444444444444503E-2"/>
          <c:w val="0.4389760298530323"/>
          <c:h val="0.7817321979598848"/>
        </c:manualLayout>
      </c:layout>
      <c:barChart>
        <c:barDir val="col"/>
        <c:grouping val="stacked"/>
        <c:varyColors val="0"/>
        <c:ser>
          <c:idx val="0"/>
          <c:order val="0"/>
          <c:tx>
            <c:strRef>
              <c:f>'RSU e Dren'!$E$51</c:f>
              <c:strCache>
                <c:ptCount val="1"/>
                <c:pt idx="0">
                  <c:v>Sem dados</c:v>
                </c:pt>
              </c:strCache>
            </c:strRef>
          </c:tx>
          <c:spPr>
            <a:solidFill>
              <a:srgbClr val="FFFFFF"/>
            </a:solidFill>
            <a:ln>
              <a:solidFill>
                <a:schemeClr val="tx1"/>
              </a:solidFill>
            </a:ln>
          </c:spPr>
          <c:invertIfNegative val="0"/>
          <c:dLbls>
            <c:spPr>
              <a:noFill/>
              <a:ln>
                <a:noFill/>
              </a:ln>
              <a:effectLst/>
            </c:spPr>
            <c:txPr>
              <a:bodyPr/>
              <a:lstStyle/>
              <a:p>
                <a:pPr>
                  <a:defRPr sz="1000">
                    <a:solidFill>
                      <a:sysClr val="windowText" lastClr="000000"/>
                    </a:solidFill>
                    <a:latin typeface="+mn-lt"/>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Dren'!$D$52:$D$55</c:f>
              <c:numCache>
                <c:formatCode>General</c:formatCode>
                <c:ptCount val="4"/>
                <c:pt idx="0">
                  <c:v>2015</c:v>
                </c:pt>
                <c:pt idx="1">
                  <c:v>2017</c:v>
                </c:pt>
                <c:pt idx="2">
                  <c:v>2018</c:v>
                </c:pt>
                <c:pt idx="3">
                  <c:v>2019</c:v>
                </c:pt>
              </c:numCache>
            </c:numRef>
          </c:cat>
          <c:val>
            <c:numRef>
              <c:f>'RSU e Dren'!$E$52:$E$55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379-451F-8367-EC095C0D64FF}"/>
            </c:ext>
          </c:extLst>
        </c:ser>
        <c:ser>
          <c:idx val="1"/>
          <c:order val="1"/>
          <c:tx>
            <c:strRef>
              <c:f>'RSU e Dren'!$F$51</c:f>
              <c:strCache>
                <c:ptCount val="1"/>
                <c:pt idx="0">
                  <c:v>&lt;50%</c:v>
                </c:pt>
              </c:strCache>
            </c:strRef>
          </c:tx>
          <c:spPr>
            <a:solidFill>
              <a:srgbClr val="FF0000"/>
            </a:solidFill>
          </c:spPr>
          <c:invertIfNegative val="0"/>
          <c:dLbls>
            <c:spPr>
              <a:noFill/>
              <a:ln>
                <a:noFill/>
              </a:ln>
              <a:effectLst/>
            </c:spPr>
            <c:txPr>
              <a:bodyPr/>
              <a:lstStyle/>
              <a:p>
                <a:pPr>
                  <a:defRPr sz="1000">
                    <a:solidFill>
                      <a:schemeClr val="bg1"/>
                    </a:solidFill>
                    <a:latin typeface="+mn-lt"/>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Dren'!$D$52:$D$55</c:f>
              <c:numCache>
                <c:formatCode>General</c:formatCode>
                <c:ptCount val="4"/>
                <c:pt idx="0">
                  <c:v>2015</c:v>
                </c:pt>
                <c:pt idx="1">
                  <c:v>2017</c:v>
                </c:pt>
                <c:pt idx="2">
                  <c:v>2018</c:v>
                </c:pt>
                <c:pt idx="3">
                  <c:v>2019</c:v>
                </c:pt>
              </c:numCache>
            </c:numRef>
          </c:cat>
          <c:val>
            <c:numRef>
              <c:f>'RSU e Dren'!$F$52:$F$55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4379-451F-8367-EC095C0D64FF}"/>
            </c:ext>
          </c:extLst>
        </c:ser>
        <c:ser>
          <c:idx val="2"/>
          <c:order val="2"/>
          <c:tx>
            <c:strRef>
              <c:f>'RSU e Dren'!$G$51</c:f>
              <c:strCache>
                <c:ptCount val="1"/>
                <c:pt idx="0">
                  <c:v>&gt;=50% e 
&lt;90%</c:v>
                </c:pt>
              </c:strCache>
            </c:strRef>
          </c:tx>
          <c:spPr>
            <a:solidFill>
              <a:srgbClr val="FFFF00"/>
            </a:solidFill>
          </c:spPr>
          <c:invertIfNegative val="0"/>
          <c:dLbls>
            <c:spPr>
              <a:noFill/>
              <a:ln>
                <a:noFill/>
              </a:ln>
              <a:effectLst/>
            </c:spPr>
            <c:txPr>
              <a:bodyPr/>
              <a:lstStyle/>
              <a:p>
                <a:pPr>
                  <a:defRPr sz="1000">
                    <a:latin typeface="+mn-lt"/>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Dren'!$D$52:$D$55</c:f>
              <c:numCache>
                <c:formatCode>General</c:formatCode>
                <c:ptCount val="4"/>
                <c:pt idx="0">
                  <c:v>2015</c:v>
                </c:pt>
                <c:pt idx="1">
                  <c:v>2017</c:v>
                </c:pt>
                <c:pt idx="2">
                  <c:v>2018</c:v>
                </c:pt>
                <c:pt idx="3">
                  <c:v>2019</c:v>
                </c:pt>
              </c:numCache>
            </c:numRef>
          </c:cat>
          <c:val>
            <c:numRef>
              <c:f>'RSU e Dren'!$G$52:$G$55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4379-451F-8367-EC095C0D64FF}"/>
            </c:ext>
          </c:extLst>
        </c:ser>
        <c:ser>
          <c:idx val="3"/>
          <c:order val="3"/>
          <c:tx>
            <c:strRef>
              <c:f>'RSU e Dren'!$H$51</c:f>
              <c:strCache>
                <c:ptCount val="1"/>
                <c:pt idx="0">
                  <c:v>&gt;=90%</c:v>
                </c:pt>
              </c:strCache>
            </c:strRef>
          </c:tx>
          <c:spPr>
            <a:solidFill>
              <a:srgbClr val="008000"/>
            </a:solidFill>
          </c:spPr>
          <c:invertIfNegative val="0"/>
          <c:dLbls>
            <c:spPr>
              <a:noFill/>
              <a:ln>
                <a:noFill/>
              </a:ln>
              <a:effectLst/>
            </c:spPr>
            <c:txPr>
              <a:bodyPr/>
              <a:lstStyle/>
              <a:p>
                <a:pPr>
                  <a:defRPr sz="1000">
                    <a:solidFill>
                      <a:schemeClr val="bg1"/>
                    </a:solidFill>
                    <a:latin typeface="+mn-lt"/>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Dren'!$D$52:$D$55</c:f>
              <c:numCache>
                <c:formatCode>General</c:formatCode>
                <c:ptCount val="4"/>
                <c:pt idx="0">
                  <c:v>2015</c:v>
                </c:pt>
                <c:pt idx="1">
                  <c:v>2017</c:v>
                </c:pt>
                <c:pt idx="2">
                  <c:v>2018</c:v>
                </c:pt>
                <c:pt idx="3">
                  <c:v>2019</c:v>
                </c:pt>
              </c:numCache>
            </c:numRef>
          </c:cat>
          <c:val>
            <c:numRef>
              <c:f>'RSU e Dren'!$H$52:$H$55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4379-451F-8367-EC095C0D64FF}"/>
            </c:ext>
          </c:extLst>
        </c:ser>
        <c:dLbls>
          <c:showLegendKey val="0"/>
          <c:showVal val="0"/>
          <c:showCatName val="0"/>
          <c:showSerName val="0"/>
          <c:showPercent val="0"/>
          <c:showBubbleSize val="0"/>
        </c:dLbls>
        <c:gapWidth val="150"/>
        <c:overlap val="100"/>
        <c:axId val="-1820303296"/>
        <c:axId val="-1780918240"/>
      </c:barChart>
      <c:catAx>
        <c:axId val="-1820303296"/>
        <c:scaling>
          <c:orientation val="minMax"/>
        </c:scaling>
        <c:delete val="0"/>
        <c:axPos val="b"/>
        <c:numFmt formatCode="General" sourceLinked="1"/>
        <c:majorTickMark val="out"/>
        <c:minorTickMark val="none"/>
        <c:tickLblPos val="nextTo"/>
        <c:txPr>
          <a:bodyPr/>
          <a:lstStyle/>
          <a:p>
            <a:pPr>
              <a:defRPr sz="1000">
                <a:latin typeface="+mn-lt"/>
              </a:defRPr>
            </a:pPr>
            <a:endParaRPr lang="pt-BR"/>
          </a:p>
        </c:txPr>
        <c:crossAx val="-1780918240"/>
        <c:crosses val="autoZero"/>
        <c:auto val="1"/>
        <c:lblAlgn val="ctr"/>
        <c:lblOffset val="100"/>
        <c:noMultiLvlLbl val="0"/>
      </c:catAx>
      <c:valAx>
        <c:axId val="-1780918240"/>
        <c:scaling>
          <c:orientation val="minMax"/>
          <c:min val="0"/>
        </c:scaling>
        <c:delete val="0"/>
        <c:axPos val="l"/>
        <c:title>
          <c:tx>
            <c:rich>
              <a:bodyPr rot="-5400000" vert="horz"/>
              <a:lstStyle/>
              <a:p>
                <a:pPr>
                  <a:defRPr sz="1000" b="1">
                    <a:latin typeface="+mn-lt"/>
                  </a:defRPr>
                </a:pPr>
                <a:r>
                  <a:rPr lang="pt-BR" sz="1000" b="1" i="0" u="none" strike="noStrike" baseline="0">
                    <a:effectLst/>
                    <a:latin typeface="+mn-lt"/>
                  </a:rPr>
                  <a:t>municiípios</a:t>
                </a:r>
                <a:endParaRPr lang="pt-BR" sz="1000" b="1">
                  <a:latin typeface="+mn-lt"/>
                </a:endParaRPr>
              </a:p>
            </c:rich>
          </c:tx>
          <c:layout>
            <c:manualLayout>
              <c:xMode val="edge"/>
              <c:yMode val="edge"/>
              <c:x val="1.8510722298001485E-2"/>
              <c:y val="0.2621829365079365"/>
            </c:manualLayout>
          </c:layout>
          <c:overlay val="0"/>
        </c:title>
        <c:numFmt formatCode="General" sourceLinked="1"/>
        <c:majorTickMark val="out"/>
        <c:minorTickMark val="none"/>
        <c:tickLblPos val="nextTo"/>
        <c:txPr>
          <a:bodyPr/>
          <a:lstStyle/>
          <a:p>
            <a:pPr>
              <a:defRPr sz="1000">
                <a:latin typeface="+mn-lt"/>
              </a:defRPr>
            </a:pPr>
            <a:endParaRPr lang="pt-BR"/>
          </a:p>
        </c:txPr>
        <c:crossAx val="-1820303296"/>
        <c:crosses val="autoZero"/>
        <c:crossBetween val="between"/>
        <c:majorUnit val="10"/>
      </c:valAx>
    </c:plotArea>
    <c:legend>
      <c:legendPos val="r"/>
      <c:overlay val="0"/>
      <c:txPr>
        <a:bodyPr/>
        <a:lstStyle/>
        <a:p>
          <a:pPr>
            <a:defRPr sz="1000">
              <a:latin typeface="+mn-lt"/>
            </a:defRPr>
          </a:pPr>
          <a:endParaRPr lang="pt-BR"/>
        </a:p>
      </c:txPr>
    </c:legend>
    <c:plotVisOnly val="1"/>
    <c:dispBlanksAs val="gap"/>
    <c:showDLblsOverMax val="0"/>
  </c:chart>
  <c:spPr>
    <a:solidFill>
      <a:schemeClr val="bg1"/>
    </a:solidFill>
    <a:ln>
      <a:noFill/>
    </a:ln>
  </c:spPr>
  <c:txPr>
    <a:bodyPr/>
    <a:lstStyle/>
    <a:p>
      <a:pPr>
        <a:defRPr sz="900">
          <a:latin typeface="Arial" pitchFamily="34" charset="0"/>
          <a:cs typeface="Arial" pitchFamily="34" charset="0"/>
        </a:defRPr>
      </a:pPr>
      <a:endParaRPr lang="pt-BR"/>
    </a:p>
  </c:txPr>
  <c:printSettings>
    <c:headerFooter/>
    <c:pageMargins b="0.78740157499999996" l="0.511811024" r="0.511811024" t="0.78740157499999996" header="0.31496062000000397" footer="0.3149606200000039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927681912101403E-2"/>
          <c:y val="5.0925925925925923E-2"/>
          <c:w val="0.88406589601831687"/>
          <c:h val="0.66228055555555554"/>
        </c:manualLayout>
      </c:layout>
      <c:barChart>
        <c:barDir val="col"/>
        <c:grouping val="stacked"/>
        <c:varyColors val="0"/>
        <c:ser>
          <c:idx val="2"/>
          <c:order val="0"/>
          <c:tx>
            <c:strRef>
              <c:f>Socioecon.!$N$23</c:f>
              <c:strCache>
                <c:ptCount val="1"/>
                <c:pt idx="0">
                  <c:v>≤ 10</c:v>
                </c:pt>
              </c:strCache>
            </c:strRef>
          </c:tx>
          <c:spPr>
            <a:solidFill>
              <a:srgbClr val="FFFFB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Socioecon.!$N$24:$N$28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15AA-4D74-BBF5-5A1E5EDF058B}"/>
            </c:ext>
          </c:extLst>
        </c:ser>
        <c:ser>
          <c:idx val="3"/>
          <c:order val="1"/>
          <c:tx>
            <c:strRef>
              <c:f>Socioecon.!$O$23</c:f>
              <c:strCache>
                <c:ptCount val="1"/>
                <c:pt idx="0">
                  <c:v>&gt; 10 e ≤ 30</c:v>
                </c:pt>
              </c:strCache>
            </c:strRef>
          </c:tx>
          <c:spPr>
            <a:solidFill>
              <a:srgbClr val="FBE74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Socioecon.!$O$24:$O$28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5AA-4D74-BBF5-5A1E5EDF058B}"/>
            </c:ext>
          </c:extLst>
        </c:ser>
        <c:ser>
          <c:idx val="4"/>
          <c:order val="2"/>
          <c:tx>
            <c:strRef>
              <c:f>Socioecon.!$P$23</c:f>
              <c:strCache>
                <c:ptCount val="1"/>
                <c:pt idx="0">
                  <c:v>&gt; 30 e ≤ 50</c:v>
                </c:pt>
              </c:strCache>
            </c:strRef>
          </c:tx>
          <c:spPr>
            <a:solidFill>
              <a:srgbClr val="E2AC7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Socioecon.!$P$24:$P$28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15AA-4D74-BBF5-5A1E5EDF058B}"/>
            </c:ext>
          </c:extLst>
        </c:ser>
        <c:ser>
          <c:idx val="5"/>
          <c:order val="3"/>
          <c:tx>
            <c:strRef>
              <c:f>Socioecon.!$Q$23</c:f>
              <c:strCache>
                <c:ptCount val="1"/>
                <c:pt idx="0">
                  <c:v>&gt; 50 e ≤ 70</c:v>
                </c:pt>
              </c:strCache>
            </c:strRef>
          </c:tx>
          <c:spPr>
            <a:solidFill>
              <a:srgbClr val="A5670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Socioecon.!$Q$24:$Q$28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15AA-4D74-BBF5-5A1E5EDF058B}"/>
            </c:ext>
          </c:extLst>
        </c:ser>
        <c:ser>
          <c:idx val="6"/>
          <c:order val="4"/>
          <c:tx>
            <c:strRef>
              <c:f>Socioecon.!$R$23</c:f>
              <c:strCache>
                <c:ptCount val="1"/>
                <c:pt idx="0">
                  <c:v>&gt; 70 e ≤ 100</c:v>
                </c:pt>
              </c:strCache>
            </c:strRef>
          </c:tx>
          <c:spPr>
            <a:solidFill>
              <a:srgbClr val="7C715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Socioecon.!$R$24:$R$28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15AA-4D74-BBF5-5A1E5EDF058B}"/>
            </c:ext>
          </c:extLst>
        </c:ser>
        <c:ser>
          <c:idx val="7"/>
          <c:order val="5"/>
          <c:tx>
            <c:strRef>
              <c:f>Socioecon.!$S$23</c:f>
              <c:strCache>
                <c:ptCount val="1"/>
                <c:pt idx="0">
                  <c:v>&gt; 100 e ≤ 1.000</c:v>
                </c:pt>
              </c:strCache>
            </c:strRef>
          </c:tx>
          <c:spPr>
            <a:solidFill>
              <a:srgbClr val="603B14"/>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Socioecon.!$S$24:$S$28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15AA-4D74-BBF5-5A1E5EDF058B}"/>
            </c:ext>
          </c:extLst>
        </c:ser>
        <c:ser>
          <c:idx val="0"/>
          <c:order val="6"/>
          <c:tx>
            <c:strRef>
              <c:f>Socioecon.!$T$23</c:f>
              <c:strCache>
                <c:ptCount val="1"/>
                <c:pt idx="0">
                  <c:v>&gt; 1.000</c:v>
                </c:pt>
              </c:strCache>
            </c:strRef>
          </c:tx>
          <c:spPr>
            <a:solidFill>
              <a:srgbClr val="272727"/>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Socioecon.!$T$24:$T$28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15AA-4D74-BBF5-5A1E5EDF058B}"/>
            </c:ext>
          </c:extLst>
        </c:ser>
        <c:dLbls>
          <c:showLegendKey val="0"/>
          <c:showVal val="0"/>
          <c:showCatName val="0"/>
          <c:showSerName val="0"/>
          <c:showPercent val="0"/>
          <c:showBubbleSize val="0"/>
        </c:dLbls>
        <c:gapWidth val="150"/>
        <c:overlap val="100"/>
        <c:axId val="-1659083632"/>
        <c:axId val="-1659088528"/>
      </c:barChart>
      <c:catAx>
        <c:axId val="-1659083632"/>
        <c:scaling>
          <c:orientation val="minMax"/>
        </c:scaling>
        <c:delete val="0"/>
        <c:axPos val="b"/>
        <c:numFmt formatCode="General" sourceLinked="1"/>
        <c:majorTickMark val="out"/>
        <c:minorTickMark val="none"/>
        <c:tickLblPos val="nextTo"/>
        <c:crossAx val="-1659088528"/>
        <c:crosses val="autoZero"/>
        <c:auto val="1"/>
        <c:lblAlgn val="ctr"/>
        <c:lblOffset val="100"/>
        <c:noMultiLvlLbl val="0"/>
      </c:catAx>
      <c:valAx>
        <c:axId val="-1659088528"/>
        <c:scaling>
          <c:orientation val="minMax"/>
          <c:min val="0"/>
        </c:scaling>
        <c:delete val="1"/>
        <c:axPos val="l"/>
        <c:title>
          <c:tx>
            <c:rich>
              <a:bodyPr rot="-5400000" vert="horz"/>
              <a:lstStyle/>
              <a:p>
                <a:pPr>
                  <a:defRPr b="0"/>
                </a:pPr>
                <a:r>
                  <a:rPr lang="pt-BR" b="0"/>
                  <a:t>Nº de municípios</a:t>
                </a:r>
              </a:p>
            </c:rich>
          </c:tx>
          <c:layout>
            <c:manualLayout>
              <c:xMode val="edge"/>
              <c:yMode val="edge"/>
              <c:x val="1.7534722222222219E-2"/>
              <c:y val="0.20850357142857143"/>
            </c:manualLayout>
          </c:layout>
          <c:overlay val="0"/>
        </c:title>
        <c:numFmt formatCode="General" sourceLinked="1"/>
        <c:majorTickMark val="out"/>
        <c:minorTickMark val="none"/>
        <c:tickLblPos val="nextTo"/>
        <c:crossAx val="-1659083632"/>
        <c:crosses val="autoZero"/>
        <c:crossBetween val="between"/>
      </c:valAx>
    </c:plotArea>
    <c:legend>
      <c:legendPos val="b"/>
      <c:layout>
        <c:manualLayout>
          <c:xMode val="edge"/>
          <c:yMode val="edge"/>
          <c:x val="1.4347987751531063E-2"/>
          <c:y val="0.8470833333333333"/>
          <c:w val="0.97811198600174976"/>
          <c:h val="0.14073636628754738"/>
        </c:manualLayout>
      </c:layout>
      <c:overlay val="0"/>
    </c:legend>
    <c:plotVisOnly val="1"/>
    <c:dispBlanksAs val="gap"/>
    <c:showDLblsOverMax val="0"/>
  </c:chart>
  <c:txPr>
    <a:bodyPr/>
    <a:lstStyle/>
    <a:p>
      <a:pPr>
        <a:defRPr sz="1000">
          <a:latin typeface="+mn-lt"/>
          <a:cs typeface="Arial" pitchFamily="34" charset="0"/>
        </a:defRPr>
      </a:pPr>
      <a:endParaRPr lang="pt-BR"/>
    </a:p>
  </c:txPr>
  <c:printSettings>
    <c:headerFooter/>
    <c:pageMargins b="0.78740157499999996" l="0.511811024" r="0.511811024" t="0.78740157499999996" header="0.31496062000001007" footer="0.31496062000001007"/>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1835757197551"/>
          <c:y val="8.7210680325981338E-2"/>
          <c:w val="0.73843589809021626"/>
          <c:h val="0.6780861233269867"/>
        </c:manualLayout>
      </c:layout>
      <c:barChart>
        <c:barDir val="col"/>
        <c:grouping val="stacked"/>
        <c:varyColors val="0"/>
        <c:ser>
          <c:idx val="0"/>
          <c:order val="0"/>
          <c:tx>
            <c:strRef>
              <c:f>'RSU e Dren'!$M$51</c:f>
              <c:strCache>
                <c:ptCount val="1"/>
                <c:pt idx="0">
                  <c:v>nº de mun. afetados</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Dren'!$L$52:$L$55</c:f>
              <c:numCache>
                <c:formatCode>General</c:formatCode>
                <c:ptCount val="4"/>
                <c:pt idx="0">
                  <c:v>2015</c:v>
                </c:pt>
                <c:pt idx="1">
                  <c:v>2017</c:v>
                </c:pt>
                <c:pt idx="2">
                  <c:v>2018</c:v>
                </c:pt>
                <c:pt idx="3">
                  <c:v>2019</c:v>
                </c:pt>
              </c:numCache>
            </c:numRef>
          </c:cat>
          <c:val>
            <c:numRef>
              <c:f>'RSU e Dren'!$M$52:$M$55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6EBA-4DC1-BA90-33DAA931966D}"/>
            </c:ext>
          </c:extLst>
        </c:ser>
        <c:ser>
          <c:idx val="1"/>
          <c:order val="1"/>
          <c:tx>
            <c:strRef>
              <c:f>'RSU e Dren'!$O$51</c:f>
              <c:strCache>
                <c:ptCount val="1"/>
                <c:pt idx="0">
                  <c:v>nº de mun. sem dados</c:v>
                </c:pt>
              </c:strCache>
            </c:strRef>
          </c:tx>
          <c:spPr>
            <a:solidFill>
              <a:schemeClr val="bg1"/>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Dren'!$L$52:$L$55</c:f>
              <c:numCache>
                <c:formatCode>General</c:formatCode>
                <c:ptCount val="4"/>
                <c:pt idx="0">
                  <c:v>2015</c:v>
                </c:pt>
                <c:pt idx="1">
                  <c:v>2017</c:v>
                </c:pt>
                <c:pt idx="2">
                  <c:v>2018</c:v>
                </c:pt>
                <c:pt idx="3">
                  <c:v>2019</c:v>
                </c:pt>
              </c:numCache>
            </c:numRef>
          </c:cat>
          <c:val>
            <c:numRef>
              <c:f>'RSU e Dren'!$O$52:$O$55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6EBA-4DC1-BA90-33DAA931966D}"/>
            </c:ext>
          </c:extLst>
        </c:ser>
        <c:dLbls>
          <c:showLegendKey val="0"/>
          <c:showVal val="0"/>
          <c:showCatName val="0"/>
          <c:showSerName val="0"/>
          <c:showPercent val="0"/>
          <c:showBubbleSize val="0"/>
        </c:dLbls>
        <c:gapWidth val="150"/>
        <c:overlap val="100"/>
        <c:axId val="-1780920960"/>
        <c:axId val="-1780910624"/>
      </c:barChart>
      <c:lineChart>
        <c:grouping val="standard"/>
        <c:varyColors val="0"/>
        <c:ser>
          <c:idx val="2"/>
          <c:order val="2"/>
          <c:tx>
            <c:strRef>
              <c:f>'RSU e Dren'!$N$51</c:f>
              <c:strCache>
                <c:ptCount val="1"/>
                <c:pt idx="0">
                  <c:v>nº de ocorrências</c:v>
                </c:pt>
              </c:strCache>
            </c:strRef>
          </c:tx>
          <c:spPr>
            <a:ln w="22225">
              <a:solidFill>
                <a:srgbClr val="FF0000"/>
              </a:solidFill>
            </a:ln>
          </c:spPr>
          <c:marker>
            <c:spPr>
              <a:solidFill>
                <a:srgbClr val="FF0000"/>
              </a:solidFill>
              <a:ln>
                <a:solidFill>
                  <a:srgbClr val="FF0000"/>
                </a:solidFill>
              </a:ln>
            </c:spPr>
          </c:marker>
          <c:dLbls>
            <c:spPr>
              <a:noFill/>
              <a:ln>
                <a:noFill/>
              </a:ln>
              <a:effectLst/>
            </c:spPr>
            <c:txPr>
              <a:bodyPr/>
              <a:lstStyle/>
              <a:p>
                <a:pPr>
                  <a:defRPr b="1">
                    <a:solidFill>
                      <a:srgbClr val="FF0000"/>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Dren'!$L$52:$L$54</c:f>
              <c:numCache>
                <c:formatCode>General</c:formatCode>
                <c:ptCount val="3"/>
                <c:pt idx="0">
                  <c:v>2015</c:v>
                </c:pt>
                <c:pt idx="1">
                  <c:v>2017</c:v>
                </c:pt>
                <c:pt idx="2">
                  <c:v>2018</c:v>
                </c:pt>
              </c:numCache>
            </c:numRef>
          </c:cat>
          <c:val>
            <c:numRef>
              <c:f>'RSU e Dren'!$N$52:$N$54</c:f>
              <c:numCache>
                <c:formatCode>General</c:formatCode>
                <c:ptCount val="3"/>
                <c:pt idx="0">
                  <c:v>0</c:v>
                </c:pt>
                <c:pt idx="1">
                  <c:v>0</c:v>
                </c:pt>
                <c:pt idx="2">
                  <c:v>0</c:v>
                </c:pt>
              </c:numCache>
            </c:numRef>
          </c:val>
          <c:smooth val="0"/>
          <c:extLst>
            <c:ext xmlns:c16="http://schemas.microsoft.com/office/drawing/2014/chart" uri="{C3380CC4-5D6E-409C-BE32-E72D297353CC}">
              <c16:uniqueId val="{00000002-6EBA-4DC1-BA90-33DAA931966D}"/>
            </c:ext>
          </c:extLst>
        </c:ser>
        <c:dLbls>
          <c:showLegendKey val="0"/>
          <c:showVal val="0"/>
          <c:showCatName val="0"/>
          <c:showSerName val="0"/>
          <c:showPercent val="0"/>
          <c:showBubbleSize val="0"/>
        </c:dLbls>
        <c:marker val="1"/>
        <c:smooth val="0"/>
        <c:axId val="-1780922048"/>
        <c:axId val="-1780912800"/>
      </c:lineChart>
      <c:catAx>
        <c:axId val="-1780920960"/>
        <c:scaling>
          <c:orientation val="minMax"/>
        </c:scaling>
        <c:delete val="0"/>
        <c:axPos val="b"/>
        <c:numFmt formatCode="General" sourceLinked="1"/>
        <c:majorTickMark val="out"/>
        <c:minorTickMark val="none"/>
        <c:tickLblPos val="nextTo"/>
        <c:crossAx val="-1780910624"/>
        <c:crosses val="autoZero"/>
        <c:auto val="1"/>
        <c:lblAlgn val="ctr"/>
        <c:lblOffset val="100"/>
        <c:noMultiLvlLbl val="0"/>
      </c:catAx>
      <c:valAx>
        <c:axId val="-1780910624"/>
        <c:scaling>
          <c:orientation val="minMax"/>
        </c:scaling>
        <c:delete val="0"/>
        <c:axPos val="l"/>
        <c:title>
          <c:tx>
            <c:rich>
              <a:bodyPr rot="-5400000" vert="horz"/>
              <a:lstStyle/>
              <a:p>
                <a:pPr>
                  <a:defRPr/>
                </a:pPr>
                <a:r>
                  <a:rPr lang="pt-BR"/>
                  <a:t>municípios</a:t>
                </a:r>
              </a:p>
            </c:rich>
          </c:tx>
          <c:layout>
            <c:manualLayout>
              <c:xMode val="edge"/>
              <c:yMode val="edge"/>
              <c:x val="9.8968861390777551E-3"/>
              <c:y val="0.3184380465812312"/>
            </c:manualLayout>
          </c:layout>
          <c:overlay val="0"/>
        </c:title>
        <c:numFmt formatCode="General" sourceLinked="1"/>
        <c:majorTickMark val="out"/>
        <c:minorTickMark val="none"/>
        <c:tickLblPos val="nextTo"/>
        <c:crossAx val="-1780920960"/>
        <c:crosses val="autoZero"/>
        <c:crossBetween val="between"/>
        <c:majorUnit val="10"/>
      </c:valAx>
      <c:valAx>
        <c:axId val="-1780912800"/>
        <c:scaling>
          <c:orientation val="minMax"/>
        </c:scaling>
        <c:delete val="0"/>
        <c:axPos val="r"/>
        <c:title>
          <c:tx>
            <c:rich>
              <a:bodyPr rot="-5400000" vert="horz"/>
              <a:lstStyle/>
              <a:p>
                <a:pPr>
                  <a:defRPr/>
                </a:pPr>
                <a:r>
                  <a:rPr lang="pt-BR"/>
                  <a:t>ocorrências</a:t>
                </a:r>
              </a:p>
            </c:rich>
          </c:tx>
          <c:layout>
            <c:manualLayout>
              <c:xMode val="edge"/>
              <c:yMode val="edge"/>
              <c:x val="0.94107465842034754"/>
              <c:y val="0.2271381526600654"/>
            </c:manualLayout>
          </c:layout>
          <c:overlay val="0"/>
        </c:title>
        <c:numFmt formatCode="General" sourceLinked="1"/>
        <c:majorTickMark val="out"/>
        <c:minorTickMark val="none"/>
        <c:tickLblPos val="nextTo"/>
        <c:crossAx val="-1780922048"/>
        <c:crosses val="max"/>
        <c:crossBetween val="between"/>
        <c:majorUnit val="200"/>
      </c:valAx>
      <c:catAx>
        <c:axId val="-1780922048"/>
        <c:scaling>
          <c:orientation val="minMax"/>
        </c:scaling>
        <c:delete val="1"/>
        <c:axPos val="b"/>
        <c:numFmt formatCode="General" sourceLinked="1"/>
        <c:majorTickMark val="out"/>
        <c:minorTickMark val="none"/>
        <c:tickLblPos val="nextTo"/>
        <c:crossAx val="-1780912800"/>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86791193398629"/>
          <c:y val="6.8189709786777186E-2"/>
          <c:w val="0.65009722941159875"/>
          <c:h val="0.67528761183368313"/>
        </c:manualLayout>
      </c:layout>
      <c:barChart>
        <c:barDir val="col"/>
        <c:grouping val="stacked"/>
        <c:varyColors val="0"/>
        <c:ser>
          <c:idx val="0"/>
          <c:order val="0"/>
          <c:tx>
            <c:strRef>
              <c:f>'RSU e Dren'!$AC$51</c:f>
              <c:strCache>
                <c:ptCount val="1"/>
                <c:pt idx="0">
                  <c:v>nº de mun. afetados</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Dren'!$AB$52:$AB$55</c:f>
              <c:numCache>
                <c:formatCode>General</c:formatCode>
                <c:ptCount val="4"/>
                <c:pt idx="0">
                  <c:v>2015</c:v>
                </c:pt>
                <c:pt idx="1">
                  <c:v>2017</c:v>
                </c:pt>
                <c:pt idx="2">
                  <c:v>2018</c:v>
                </c:pt>
                <c:pt idx="3">
                  <c:v>2019</c:v>
                </c:pt>
              </c:numCache>
            </c:numRef>
          </c:cat>
          <c:val>
            <c:numRef>
              <c:f>'RSU e Dren'!$AC$52:$AC$55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73C-4CDB-A60C-AD75329552F0}"/>
            </c:ext>
          </c:extLst>
        </c:ser>
        <c:ser>
          <c:idx val="1"/>
          <c:order val="1"/>
          <c:tx>
            <c:strRef>
              <c:f>'RSU e Dren'!$AF$51</c:f>
              <c:strCache>
                <c:ptCount val="1"/>
                <c:pt idx="0">
                  <c:v>nº de mun. sem dados</c:v>
                </c:pt>
              </c:strCache>
            </c:strRef>
          </c:tx>
          <c:spPr>
            <a:solidFill>
              <a:schemeClr val="bg1"/>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Dren'!$AB$52:$AB$55</c:f>
              <c:numCache>
                <c:formatCode>General</c:formatCode>
                <c:ptCount val="4"/>
                <c:pt idx="0">
                  <c:v>2015</c:v>
                </c:pt>
                <c:pt idx="1">
                  <c:v>2017</c:v>
                </c:pt>
                <c:pt idx="2">
                  <c:v>2018</c:v>
                </c:pt>
                <c:pt idx="3">
                  <c:v>2019</c:v>
                </c:pt>
              </c:numCache>
            </c:numRef>
          </c:cat>
          <c:val>
            <c:numRef>
              <c:f>'RSU e Dren'!$AF$52:$AF$55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773C-4CDB-A60C-AD75329552F0}"/>
            </c:ext>
          </c:extLst>
        </c:ser>
        <c:dLbls>
          <c:showLegendKey val="0"/>
          <c:showVal val="0"/>
          <c:showCatName val="0"/>
          <c:showSerName val="0"/>
          <c:showPercent val="0"/>
          <c:showBubbleSize val="0"/>
        </c:dLbls>
        <c:gapWidth val="150"/>
        <c:overlap val="100"/>
        <c:axId val="-1780919872"/>
        <c:axId val="-1780919328"/>
      </c:barChart>
      <c:lineChart>
        <c:grouping val="standard"/>
        <c:varyColors val="0"/>
        <c:ser>
          <c:idx val="2"/>
          <c:order val="2"/>
          <c:tx>
            <c:strRef>
              <c:f>'RSU e Dren'!$AD$51</c:f>
              <c:strCache>
                <c:ptCount val="1"/>
                <c:pt idx="0">
                  <c:v>pop. afetada (mil hab.ano)</c:v>
                </c:pt>
              </c:strCache>
            </c:strRef>
          </c:tx>
          <c:spPr>
            <a:ln w="22225">
              <a:solidFill>
                <a:srgbClr val="FF0000"/>
              </a:solidFill>
            </a:ln>
          </c:spPr>
          <c:marker>
            <c:spPr>
              <a:solidFill>
                <a:srgbClr val="FF0000"/>
              </a:solidFill>
              <a:ln>
                <a:solidFill>
                  <a:srgbClr val="FF0000"/>
                </a:solidFill>
              </a:ln>
            </c:spPr>
          </c:marker>
          <c:dLbls>
            <c:spPr>
              <a:noFill/>
              <a:ln>
                <a:noFill/>
              </a:ln>
              <a:effectLst/>
            </c:spPr>
            <c:txPr>
              <a:bodyPr/>
              <a:lstStyle/>
              <a:p>
                <a:pPr>
                  <a:defRPr b="1">
                    <a:solidFill>
                      <a:srgbClr val="FF0000"/>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'RSU e Dren'!$AB$52:$AB$54</c:f>
              <c:numCache>
                <c:formatCode>General</c:formatCode>
                <c:ptCount val="3"/>
                <c:pt idx="0">
                  <c:v>2015</c:v>
                </c:pt>
                <c:pt idx="1">
                  <c:v>2017</c:v>
                </c:pt>
                <c:pt idx="2">
                  <c:v>2018</c:v>
                </c:pt>
              </c:numCache>
            </c:numRef>
          </c:cat>
          <c:val>
            <c:numRef>
              <c:f>'RSU e Dren'!$AD$52:$AD$54</c:f>
              <c:numCache>
                <c:formatCode>0.00</c:formatCode>
                <c:ptCount val="3"/>
                <c:pt idx="0">
                  <c:v>0</c:v>
                </c:pt>
                <c:pt idx="1">
                  <c:v>0</c:v>
                </c:pt>
                <c:pt idx="2">
                  <c:v>0</c:v>
                </c:pt>
              </c:numCache>
            </c:numRef>
          </c:val>
          <c:smooth val="0"/>
          <c:extLst>
            <c:ext xmlns:c16="http://schemas.microsoft.com/office/drawing/2014/chart" uri="{C3380CC4-5D6E-409C-BE32-E72D297353CC}">
              <c16:uniqueId val="{00000002-773C-4CDB-A60C-AD75329552F0}"/>
            </c:ext>
          </c:extLst>
        </c:ser>
        <c:dLbls>
          <c:showLegendKey val="0"/>
          <c:showVal val="0"/>
          <c:showCatName val="0"/>
          <c:showSerName val="0"/>
          <c:showPercent val="0"/>
          <c:showBubbleSize val="0"/>
        </c:dLbls>
        <c:marker val="1"/>
        <c:smooth val="0"/>
        <c:axId val="-1780922592"/>
        <c:axId val="-1780920416"/>
      </c:lineChart>
      <c:catAx>
        <c:axId val="-1780919872"/>
        <c:scaling>
          <c:orientation val="minMax"/>
        </c:scaling>
        <c:delete val="0"/>
        <c:axPos val="b"/>
        <c:numFmt formatCode="General" sourceLinked="1"/>
        <c:majorTickMark val="out"/>
        <c:minorTickMark val="none"/>
        <c:tickLblPos val="nextTo"/>
        <c:crossAx val="-1780919328"/>
        <c:crosses val="autoZero"/>
        <c:auto val="1"/>
        <c:lblAlgn val="ctr"/>
        <c:lblOffset val="100"/>
        <c:noMultiLvlLbl val="0"/>
      </c:catAx>
      <c:valAx>
        <c:axId val="-1780919328"/>
        <c:scaling>
          <c:orientation val="minMax"/>
        </c:scaling>
        <c:delete val="0"/>
        <c:axPos val="l"/>
        <c:title>
          <c:tx>
            <c:rich>
              <a:bodyPr rot="-5400000" vert="horz"/>
              <a:lstStyle/>
              <a:p>
                <a:pPr>
                  <a:defRPr/>
                </a:pPr>
                <a:r>
                  <a:rPr lang="pt-BR"/>
                  <a:t>municípios</a:t>
                </a:r>
              </a:p>
            </c:rich>
          </c:tx>
          <c:layout>
            <c:manualLayout>
              <c:xMode val="edge"/>
              <c:yMode val="edge"/>
              <c:x val="6.8025472063036017E-3"/>
              <c:y val="0.31238520352647031"/>
            </c:manualLayout>
          </c:layout>
          <c:overlay val="0"/>
        </c:title>
        <c:numFmt formatCode="General" sourceLinked="1"/>
        <c:majorTickMark val="out"/>
        <c:minorTickMark val="none"/>
        <c:tickLblPos val="nextTo"/>
        <c:crossAx val="-1780919872"/>
        <c:crosses val="autoZero"/>
        <c:crossBetween val="between"/>
        <c:majorUnit val="10"/>
      </c:valAx>
      <c:valAx>
        <c:axId val="-1780920416"/>
        <c:scaling>
          <c:orientation val="minMax"/>
        </c:scaling>
        <c:delete val="0"/>
        <c:axPos val="r"/>
        <c:title>
          <c:tx>
            <c:rich>
              <a:bodyPr rot="-5400000" vert="horz"/>
              <a:lstStyle/>
              <a:p>
                <a:pPr>
                  <a:defRPr/>
                </a:pPr>
                <a:r>
                  <a:rPr lang="pt-BR"/>
                  <a:t>população (mil hab.)</a:t>
                </a:r>
              </a:p>
            </c:rich>
          </c:tx>
          <c:layout>
            <c:manualLayout>
              <c:xMode val="edge"/>
              <c:yMode val="edge"/>
              <c:x val="0.89877042248532657"/>
              <c:y val="0.182993494511965"/>
            </c:manualLayout>
          </c:layout>
          <c:overlay val="0"/>
        </c:title>
        <c:numFmt formatCode="0.00" sourceLinked="1"/>
        <c:majorTickMark val="out"/>
        <c:minorTickMark val="none"/>
        <c:tickLblPos val="nextTo"/>
        <c:crossAx val="-1780922592"/>
        <c:crosses val="max"/>
        <c:crossBetween val="between"/>
        <c:majorUnit val="0.5"/>
      </c:valAx>
      <c:catAx>
        <c:axId val="-1780922592"/>
        <c:scaling>
          <c:orientation val="minMax"/>
        </c:scaling>
        <c:delete val="1"/>
        <c:axPos val="b"/>
        <c:numFmt formatCode="General" sourceLinked="1"/>
        <c:majorTickMark val="out"/>
        <c:minorTickMark val="none"/>
        <c:tickLblPos val="nextTo"/>
        <c:crossAx val="-1780920416"/>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0"/>
    </mc:Choice>
    <mc:Fallback>
      <c:style val="20"/>
    </mc:Fallback>
  </mc:AlternateContent>
  <c:clrMapOvr bg1="lt1" tx1="dk1" bg2="lt2" tx2="dk2" accent1="accent1" accent2="accent2" accent3="accent3" accent4="accent4" accent5="accent5" accent6="accent6" hlink="hlink" folHlink="folHlink"/>
  <c:pivotSource>
    <c:name>[Demandas.xlsx]Qualid. e pol. amb.!Tabela dinâmica2</c:name>
    <c:fmtId val="0"/>
  </c:pivotSource>
  <c:chart>
    <c:autoTitleDeleted val="1"/>
    <c:pivotFmts>
      <c:pivotFmt>
        <c:idx val="0"/>
        <c:spPr>
          <a:solidFill>
            <a:srgbClr val="BE4B48"/>
          </a:solidFill>
          <a:effectLst/>
        </c:spPr>
        <c:marker>
          <c:symbol val="none"/>
        </c:marker>
        <c:dLbl>
          <c:idx val="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96600"/>
          </a:solidFill>
        </c:spPr>
        <c:marker>
          <c:symbol val="none"/>
        </c:marker>
        <c:dLbl>
          <c:idx val="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'Qualid. e pol. amb.'!$D$24</c:f>
              <c:strCache>
                <c:ptCount val="1"/>
                <c:pt idx="0">
                  <c:v>Áreas contaminadas</c:v>
                </c:pt>
              </c:strCache>
            </c:strRef>
          </c:tx>
          <c:spPr>
            <a:solidFill>
              <a:srgbClr val="BE4B48"/>
            </a:solidFill>
            <a:effectLst/>
          </c:spPr>
          <c:invertIfNegative val="0"/>
          <c:dLbls>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'Qualid. e pol. amb.'!$C$25:$C$29</c:f>
              <c:strCache>
                <c:ptCount val="5"/>
                <c:pt idx="0">
                  <c:v>2016</c:v>
                </c:pt>
                <c:pt idx="1">
                  <c:v>2017</c:v>
                </c:pt>
                <c:pt idx="2">
                  <c:v>2018</c:v>
                </c:pt>
                <c:pt idx="3">
                  <c:v>2019</c:v>
                </c:pt>
                <c:pt idx="4">
                  <c:v>2020</c:v>
                </c:pt>
              </c:strCache>
            </c:strRef>
          </c:cat>
          <c:val>
            <c:numRef>
              <c:f>'Qualid. e pol. amb.'!$D$25:$D$29</c:f>
              <c:numCache>
                <c:formatCode>#,##0</c:formatCode>
                <c:ptCount val="5"/>
                <c:pt idx="0">
                  <c:v>66</c:v>
                </c:pt>
                <c:pt idx="1">
                  <c:v>73</c:v>
                </c:pt>
                <c:pt idx="2">
                  <c:v>74</c:v>
                </c:pt>
                <c:pt idx="3">
                  <c:v>74</c:v>
                </c:pt>
                <c:pt idx="4">
                  <c:v>67</c:v>
                </c:pt>
              </c:numCache>
            </c:numRef>
          </c:val>
          <c:extLst>
            <c:ext xmlns:c16="http://schemas.microsoft.com/office/drawing/2014/chart" uri="{C3380CC4-5D6E-409C-BE32-E72D297353CC}">
              <c16:uniqueId val="{00000000-67BE-41C3-A43F-E52AA7A6307B}"/>
            </c:ext>
          </c:extLst>
        </c:ser>
        <c:ser>
          <c:idx val="1"/>
          <c:order val="1"/>
          <c:tx>
            <c:strRef>
              <c:f>'Qualid. e pol. amb.'!$E$24</c:f>
              <c:strCache>
                <c:ptCount val="1"/>
                <c:pt idx="0">
                  <c:v>Áreas remediadas</c:v>
                </c:pt>
              </c:strCache>
            </c:strRef>
          </c:tx>
          <c:spPr>
            <a:solidFill>
              <a:srgbClr val="996600"/>
            </a:solidFill>
          </c:spPr>
          <c:invertIfNegative val="0"/>
          <c:dLbls>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'Qualid. e pol. amb.'!$C$25:$C$29</c:f>
              <c:strCache>
                <c:ptCount val="5"/>
                <c:pt idx="0">
                  <c:v>2016</c:v>
                </c:pt>
                <c:pt idx="1">
                  <c:v>2017</c:v>
                </c:pt>
                <c:pt idx="2">
                  <c:v>2018</c:v>
                </c:pt>
                <c:pt idx="3">
                  <c:v>2019</c:v>
                </c:pt>
                <c:pt idx="4">
                  <c:v>2020</c:v>
                </c:pt>
              </c:strCache>
            </c:strRef>
          </c:cat>
          <c:val>
            <c:numRef>
              <c:f>'Qualid. e pol. amb.'!$E$25:$E$29</c:f>
              <c:numCache>
                <c:formatCode>#,##0</c:formatCode>
                <c:ptCount val="5"/>
                <c:pt idx="0">
                  <c:v>9</c:v>
                </c:pt>
                <c:pt idx="1">
                  <c:v>10</c:v>
                </c:pt>
                <c:pt idx="2">
                  <c:v>12</c:v>
                </c:pt>
                <c:pt idx="3">
                  <c:v>13</c:v>
                </c:pt>
                <c:pt idx="4">
                  <c:v>14</c:v>
                </c:pt>
              </c:numCache>
            </c:numRef>
          </c:val>
          <c:extLst>
            <c:ext xmlns:c16="http://schemas.microsoft.com/office/drawing/2014/chart" uri="{C3380CC4-5D6E-409C-BE32-E72D297353CC}">
              <c16:uniqueId val="{00000001-67BE-41C3-A43F-E52AA7A6307B}"/>
            </c:ext>
          </c:extLst>
        </c:ser>
        <c:dLbls>
          <c:showLegendKey val="0"/>
          <c:showVal val="0"/>
          <c:showCatName val="0"/>
          <c:showSerName val="0"/>
          <c:showPercent val="0"/>
          <c:showBubbleSize val="0"/>
        </c:dLbls>
        <c:gapWidth val="150"/>
        <c:axId val="-1780918784"/>
        <c:axId val="-1780917152"/>
      </c:barChart>
      <c:catAx>
        <c:axId val="-1780918784"/>
        <c:scaling>
          <c:orientation val="minMax"/>
        </c:scaling>
        <c:delete val="0"/>
        <c:axPos val="b"/>
        <c:numFmt formatCode="General" sourceLinked="1"/>
        <c:majorTickMark val="none"/>
        <c:minorTickMark val="none"/>
        <c:tickLblPos val="nextTo"/>
        <c:txPr>
          <a:bodyPr rot="0" vert="horz"/>
          <a:lstStyle/>
          <a:p>
            <a:pPr>
              <a:defRPr/>
            </a:pPr>
            <a:endParaRPr lang="pt-BR"/>
          </a:p>
        </c:txPr>
        <c:crossAx val="-1780917152"/>
        <c:crosses val="autoZero"/>
        <c:auto val="1"/>
        <c:lblAlgn val="ctr"/>
        <c:lblOffset val="100"/>
        <c:noMultiLvlLbl val="0"/>
      </c:catAx>
      <c:valAx>
        <c:axId val="-1780917152"/>
        <c:scaling>
          <c:orientation val="minMax"/>
          <c:min val="0"/>
        </c:scaling>
        <c:delete val="1"/>
        <c:axPos val="l"/>
        <c:title>
          <c:tx>
            <c:rich>
              <a:bodyPr rot="-5400000" vert="horz"/>
              <a:lstStyle/>
              <a:p>
                <a:pPr>
                  <a:defRPr b="0"/>
                </a:pPr>
                <a:r>
                  <a:rPr lang="pt-BR" b="0"/>
                  <a:t>Nº</a:t>
                </a:r>
                <a:r>
                  <a:rPr lang="pt-BR" b="0" baseline="0"/>
                  <a:t> de áreas</a:t>
                </a:r>
                <a:endParaRPr lang="pt-BR" b="0"/>
              </a:p>
            </c:rich>
          </c:tx>
          <c:layout>
            <c:manualLayout>
              <c:xMode val="edge"/>
              <c:yMode val="edge"/>
              <c:x val="3.749999999999999E-3"/>
              <c:y val="0.27807305336832894"/>
            </c:manualLayout>
          </c:layout>
          <c:overlay val="0"/>
        </c:title>
        <c:numFmt formatCode="#,##0" sourceLinked="1"/>
        <c:majorTickMark val="none"/>
        <c:minorTickMark val="none"/>
        <c:tickLblPos val="nextTo"/>
        <c:crossAx val="-1780918784"/>
        <c:crosses val="autoZero"/>
        <c:crossBetween val="between"/>
        <c:minorUnit val="2"/>
      </c:valAx>
      <c:spPr>
        <a:noFill/>
        <a:ln w="25400">
          <a:noFill/>
        </a:ln>
      </c:spPr>
    </c:plotArea>
    <c:legend>
      <c:legendPos val="b"/>
      <c:overlay val="0"/>
    </c:legend>
    <c:plotVisOnly val="1"/>
    <c:dispBlanksAs val="gap"/>
    <c:showDLblsOverMax val="0"/>
  </c:chart>
  <c:txPr>
    <a:bodyPr/>
    <a:lstStyle/>
    <a:p>
      <a:pPr>
        <a:defRPr sz="1000">
          <a:latin typeface="+mn-lt"/>
          <a:cs typeface="Arial" pitchFamily="34" charset="0"/>
        </a:defRPr>
      </a:pPr>
      <a:endParaRPr lang="pt-BR"/>
    </a:p>
  </c:txPr>
  <c:printSettings>
    <c:headerFooter alignWithMargins="0"/>
    <c:pageMargins b="0.98425196899999956" l="0.78740157499999996" r="0.78740157499999996" t="0.98425196899999956" header="0.49212598500001387" footer="0.49212598500001387"/>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[Demandas.xlsx]Qualid. e pol. amb.!Tabela dinâmica3</c:name>
    <c:fmtId val="0"/>
  </c:pivotSource>
  <c:chart>
    <c:autoTitleDeleted val="1"/>
    <c:pivotFmts>
      <c:pivotFmt>
        <c:idx val="0"/>
        <c:spPr>
          <a:ln>
            <a:solidFill>
              <a:srgbClr val="663300"/>
            </a:solidFill>
          </a:ln>
        </c:spPr>
        <c:marker>
          <c:symbol val="circle"/>
          <c:size val="7"/>
          <c:spPr>
            <a:solidFill>
              <a:srgbClr val="663300"/>
            </a:solidFill>
            <a:ln>
              <a:solidFill>
                <a:srgbClr val="663300"/>
              </a:solidFill>
            </a:ln>
          </c:spPr>
        </c:marker>
        <c:dLbl>
          <c:idx val="0"/>
          <c:spPr/>
          <c:txPr>
            <a:bodyPr/>
            <a:lstStyle/>
            <a:p>
              <a:pPr>
                <a:defRPr/>
              </a:pPr>
              <a:endParaRPr lang="pt-BR"/>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735584598959577"/>
          <c:y val="6.1221420266734508E-2"/>
          <c:w val="0.82523381452318456"/>
          <c:h val="0.8326195683872849"/>
        </c:manualLayout>
      </c:layout>
      <c:lineChart>
        <c:grouping val="standard"/>
        <c:varyColors val="0"/>
        <c:ser>
          <c:idx val="0"/>
          <c:order val="0"/>
          <c:tx>
            <c:strRef>
              <c:f>'Qualid. e pol. amb.'!$Q$24</c:f>
              <c:strCache>
                <c:ptCount val="1"/>
                <c:pt idx="0">
                  <c:v>Total</c:v>
                </c:pt>
              </c:strCache>
            </c:strRef>
          </c:tx>
          <c:spPr>
            <a:ln>
              <a:solidFill>
                <a:srgbClr val="663300"/>
              </a:solidFill>
            </a:ln>
          </c:spPr>
          <c:marker>
            <c:symbol val="circle"/>
            <c:size val="7"/>
            <c:spPr>
              <a:solidFill>
                <a:srgbClr val="663300"/>
              </a:solidFill>
              <a:ln>
                <a:solidFill>
                  <a:srgbClr val="663300"/>
                </a:solidFill>
              </a:ln>
            </c:spPr>
          </c:marker>
          <c:dLbls>
            <c:spPr/>
            <c:txPr>
              <a:bodyPr/>
              <a:lstStyle/>
              <a:p>
                <a:pPr>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'Qualid. e pol. amb.'!$P$25:$P$29</c:f>
              <c:strCache>
                <c:ptCount val="5"/>
                <c:pt idx="0">
                  <c:v>2016</c:v>
                </c:pt>
                <c:pt idx="1">
                  <c:v>2017</c:v>
                </c:pt>
                <c:pt idx="2">
                  <c:v>2018</c:v>
                </c:pt>
                <c:pt idx="3">
                  <c:v>2019</c:v>
                </c:pt>
                <c:pt idx="4">
                  <c:v>2020</c:v>
                </c:pt>
              </c:strCache>
            </c:strRef>
          </c:cat>
          <c:val>
            <c:numRef>
              <c:f>'Qualid. e pol. amb.'!$Q$25:$Q$29</c:f>
              <c:numCache>
                <c:formatCode>General</c:formatCode>
                <c:ptCount val="5"/>
                <c:pt idx="0">
                  <c:v>25</c:v>
                </c:pt>
                <c:pt idx="1">
                  <c:v>25</c:v>
                </c:pt>
                <c:pt idx="2">
                  <c:v>27</c:v>
                </c:pt>
                <c:pt idx="3">
                  <c:v>29</c:v>
                </c:pt>
                <c:pt idx="4">
                  <c:v>24</c:v>
                </c:pt>
              </c:numCache>
            </c:numRef>
          </c:val>
          <c:smooth val="0"/>
          <c:extLst>
            <c:ext xmlns:c16="http://schemas.microsoft.com/office/drawing/2014/chart" uri="{C3380CC4-5D6E-409C-BE32-E72D297353CC}">
              <c16:uniqueId val="{00000000-156D-4712-B4EA-FC5CAC0B0AFA}"/>
            </c:ext>
          </c:extLst>
        </c:ser>
        <c:dLbls>
          <c:showLegendKey val="0"/>
          <c:showVal val="0"/>
          <c:showCatName val="0"/>
          <c:showSerName val="0"/>
          <c:showPercent val="0"/>
          <c:showBubbleSize val="0"/>
        </c:dLbls>
        <c:marker val="1"/>
        <c:smooth val="0"/>
        <c:axId val="-1780910080"/>
        <c:axId val="-1780917696"/>
      </c:lineChart>
      <c:catAx>
        <c:axId val="-1780910080"/>
        <c:scaling>
          <c:orientation val="minMax"/>
        </c:scaling>
        <c:delete val="0"/>
        <c:axPos val="b"/>
        <c:numFmt formatCode="General" sourceLinked="0"/>
        <c:majorTickMark val="out"/>
        <c:minorTickMark val="none"/>
        <c:tickLblPos val="nextTo"/>
        <c:crossAx val="-1780917696"/>
        <c:crosses val="autoZero"/>
        <c:auto val="1"/>
        <c:lblAlgn val="ctr"/>
        <c:lblOffset val="100"/>
        <c:noMultiLvlLbl val="0"/>
      </c:catAx>
      <c:valAx>
        <c:axId val="-1780917696"/>
        <c:scaling>
          <c:orientation val="minMax"/>
          <c:min val="0"/>
        </c:scaling>
        <c:delete val="1"/>
        <c:axPos val="l"/>
        <c:title>
          <c:tx>
            <c:rich>
              <a:bodyPr rot="-5400000" vert="horz"/>
              <a:lstStyle/>
              <a:p>
                <a:pPr>
                  <a:defRPr b="0"/>
                </a:pPr>
                <a:r>
                  <a:rPr lang="pt-BR" b="0"/>
                  <a:t>Nº</a:t>
                </a:r>
                <a:r>
                  <a:rPr lang="pt-BR" b="0" baseline="0"/>
                  <a:t> de ocorrências/atendimentos</a:t>
                </a:r>
                <a:endParaRPr lang="pt-BR" b="0"/>
              </a:p>
            </c:rich>
          </c:tx>
          <c:layout>
            <c:manualLayout>
              <c:xMode val="edge"/>
              <c:yMode val="edge"/>
              <c:x val="1.8874890638670167E-2"/>
              <c:y val="0.13867089530475357"/>
            </c:manualLayout>
          </c:layout>
          <c:overlay val="0"/>
        </c:title>
        <c:numFmt formatCode="General" sourceLinked="1"/>
        <c:majorTickMark val="out"/>
        <c:minorTickMark val="none"/>
        <c:tickLblPos val="nextTo"/>
        <c:crossAx val="-1780910080"/>
        <c:crosses val="autoZero"/>
        <c:crossBetween val="between"/>
      </c:valAx>
    </c:plotArea>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[Demandas.xlsx]Qualid. e pol. amb.!Tabela dinâmica4</c:name>
    <c:fmtId val="0"/>
  </c:pivotSource>
  <c:chart>
    <c:autoTitleDeleted val="1"/>
    <c:pivotFmts>
      <c:pivotFmt>
        <c:idx val="0"/>
        <c:spPr>
          <a:ln>
            <a:solidFill>
              <a:srgbClr val="800080"/>
            </a:solidFill>
          </a:ln>
        </c:spPr>
        <c:marker>
          <c:symbol val="x"/>
          <c:size val="7"/>
          <c:spPr>
            <a:solidFill>
              <a:srgbClr val="800080"/>
            </a:solidFill>
            <a:ln>
              <a:solidFill>
                <a:srgbClr val="800080"/>
              </a:solidFill>
            </a:ln>
          </c:spPr>
        </c:marker>
        <c:dLbl>
          <c:idx val="0"/>
          <c:spPr/>
          <c:txPr>
            <a:bodyPr/>
            <a:lstStyle/>
            <a:p>
              <a:pPr>
                <a:defRPr/>
              </a:pPr>
              <a:endParaRPr lang="pt-BR"/>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s>
    <c:plotArea>
      <c:layout/>
      <c:lineChart>
        <c:grouping val="standard"/>
        <c:varyColors val="0"/>
        <c:ser>
          <c:idx val="0"/>
          <c:order val="0"/>
          <c:tx>
            <c:strRef>
              <c:f>'Qualid. e pol. amb.'!$Q$5</c:f>
              <c:strCache>
                <c:ptCount val="1"/>
                <c:pt idx="0">
                  <c:v>Total</c:v>
                </c:pt>
              </c:strCache>
            </c:strRef>
          </c:tx>
          <c:spPr>
            <a:ln>
              <a:solidFill>
                <a:srgbClr val="800080"/>
              </a:solidFill>
            </a:ln>
          </c:spPr>
          <c:marker>
            <c:symbol val="x"/>
            <c:size val="7"/>
            <c:spPr>
              <a:solidFill>
                <a:srgbClr val="800080"/>
              </a:solidFill>
              <a:ln>
                <a:solidFill>
                  <a:srgbClr val="800080"/>
                </a:solidFill>
              </a:ln>
            </c:spPr>
          </c:marker>
          <c:dLbls>
            <c:spPr/>
            <c:txPr>
              <a:bodyPr/>
              <a:lstStyle/>
              <a:p>
                <a:pPr>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'Qualid. e pol. amb.'!$P$6:$P$10</c:f>
              <c:strCache>
                <c:ptCount val="5"/>
                <c:pt idx="0">
                  <c:v>2016</c:v>
                </c:pt>
                <c:pt idx="1">
                  <c:v>2017</c:v>
                </c:pt>
                <c:pt idx="2">
                  <c:v>2018</c:v>
                </c:pt>
                <c:pt idx="3">
                  <c:v>2019</c:v>
                </c:pt>
                <c:pt idx="4">
                  <c:v>2020</c:v>
                </c:pt>
              </c:strCache>
            </c:strRef>
          </c:cat>
          <c:val>
            <c:numRef>
              <c:f>'Qualid. e pol. amb.'!$Q$6:$Q$10</c:f>
              <c:numCache>
                <c:formatCode>General</c:formatCode>
                <c:ptCount val="5"/>
                <c:pt idx="0">
                  <c:v>9</c:v>
                </c:pt>
                <c:pt idx="1">
                  <c:v>7</c:v>
                </c:pt>
                <c:pt idx="2">
                  <c:v>12</c:v>
                </c:pt>
                <c:pt idx="3">
                  <c:v>10</c:v>
                </c:pt>
                <c:pt idx="4">
                  <c:v>7</c:v>
                </c:pt>
              </c:numCache>
            </c:numRef>
          </c:val>
          <c:smooth val="0"/>
          <c:extLst>
            <c:ext xmlns:c16="http://schemas.microsoft.com/office/drawing/2014/chart" uri="{C3380CC4-5D6E-409C-BE32-E72D297353CC}">
              <c16:uniqueId val="{00000000-737C-472D-80A9-4BEC1FA8FF18}"/>
            </c:ext>
          </c:extLst>
        </c:ser>
        <c:dLbls>
          <c:showLegendKey val="0"/>
          <c:showVal val="0"/>
          <c:showCatName val="0"/>
          <c:showSerName val="0"/>
          <c:showPercent val="0"/>
          <c:showBubbleSize val="0"/>
        </c:dLbls>
        <c:marker val="1"/>
        <c:smooth val="0"/>
        <c:axId val="-1780908992"/>
        <c:axId val="-1780916608"/>
      </c:lineChart>
      <c:catAx>
        <c:axId val="-1780908992"/>
        <c:scaling>
          <c:orientation val="minMax"/>
        </c:scaling>
        <c:delete val="0"/>
        <c:axPos val="b"/>
        <c:numFmt formatCode="General" sourceLinked="0"/>
        <c:majorTickMark val="out"/>
        <c:minorTickMark val="none"/>
        <c:tickLblPos val="nextTo"/>
        <c:crossAx val="-1780916608"/>
        <c:crosses val="autoZero"/>
        <c:auto val="1"/>
        <c:lblAlgn val="ctr"/>
        <c:lblOffset val="100"/>
        <c:noMultiLvlLbl val="0"/>
      </c:catAx>
      <c:valAx>
        <c:axId val="-1780916608"/>
        <c:scaling>
          <c:orientation val="minMax"/>
        </c:scaling>
        <c:delete val="1"/>
        <c:axPos val="l"/>
        <c:title>
          <c:tx>
            <c:rich>
              <a:bodyPr rot="-5400000" vert="horz"/>
              <a:lstStyle/>
              <a:p>
                <a:pPr>
                  <a:defRPr b="0"/>
                </a:pPr>
                <a:r>
                  <a:rPr lang="pt-BR" b="0"/>
                  <a:t>Nº</a:t>
                </a:r>
                <a:r>
                  <a:rPr lang="pt-BR" b="0" baseline="0"/>
                  <a:t> de registros</a:t>
                </a:r>
                <a:endParaRPr lang="pt-BR" b="0"/>
              </a:p>
            </c:rich>
          </c:tx>
          <c:layout>
            <c:manualLayout>
              <c:xMode val="edge"/>
              <c:yMode val="edge"/>
              <c:x val="1.1111111111111112E-2"/>
              <c:y val="0.31026793525809276"/>
            </c:manualLayout>
          </c:layout>
          <c:overlay val="0"/>
        </c:title>
        <c:numFmt formatCode="General" sourceLinked="1"/>
        <c:majorTickMark val="out"/>
        <c:minorTickMark val="none"/>
        <c:tickLblPos val="nextTo"/>
        <c:crossAx val="-1780908992"/>
        <c:crosses val="autoZero"/>
        <c:crossBetween val="between"/>
      </c:valAx>
      <c:spPr>
        <a:noFill/>
        <a:ln w="25400">
          <a:noFill/>
        </a:ln>
      </c:spPr>
    </c:plotArea>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[Demandas.xlsx]Qualid. e pol. amb.!Tabela dinâmica5</c:name>
    <c:fmtId val="0"/>
  </c:pivotSource>
  <c:chart>
    <c:autoTitleDeleted val="1"/>
    <c:pivotFmts>
      <c:pivotFmt>
        <c:idx val="0"/>
        <c:spPr>
          <a:ln>
            <a:solidFill>
              <a:srgbClr val="6600CC"/>
            </a:solidFill>
          </a:ln>
        </c:spPr>
        <c:marker>
          <c:symbol val="diamond"/>
          <c:size val="8"/>
          <c:spPr>
            <a:solidFill>
              <a:srgbClr val="6600CC"/>
            </a:solidFill>
            <a:ln>
              <a:solidFill>
                <a:srgbClr val="6600CC"/>
              </a:solidFill>
            </a:ln>
          </c:spPr>
        </c:marker>
        <c:dLbl>
          <c:idx val="0"/>
          <c:spPr>
            <a:noFill/>
            <a:ln>
              <a:noFill/>
            </a:ln>
            <a:effectLst/>
          </c:spPr>
          <c:txPr>
            <a:bodyPr wrap="square" lIns="38100" tIns="19050" rIns="38100" bIns="19050" anchor="ctr">
              <a:spAutoFit/>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265529308836395"/>
          <c:y val="5.1400554097404488E-2"/>
          <c:w val="0.78678915135608052"/>
          <c:h val="0.8326195683872849"/>
        </c:manualLayout>
      </c:layout>
      <c:lineChart>
        <c:grouping val="standard"/>
        <c:varyColors val="0"/>
        <c:ser>
          <c:idx val="0"/>
          <c:order val="0"/>
          <c:tx>
            <c:strRef>
              <c:f>'Qualid. e pol. amb.'!$D$5</c:f>
              <c:strCache>
                <c:ptCount val="1"/>
                <c:pt idx="0">
                  <c:v>Total</c:v>
                </c:pt>
              </c:strCache>
            </c:strRef>
          </c:tx>
          <c:spPr>
            <a:ln>
              <a:solidFill>
                <a:srgbClr val="6600CC"/>
              </a:solidFill>
            </a:ln>
          </c:spPr>
          <c:marker>
            <c:symbol val="diamond"/>
            <c:size val="8"/>
            <c:spPr>
              <a:solidFill>
                <a:srgbClr val="6600CC"/>
              </a:solidFill>
              <a:ln>
                <a:solidFill>
                  <a:srgbClr val="6600CC"/>
                </a:solidFill>
              </a:ln>
            </c:spPr>
          </c:marker>
          <c:dLbls>
            <c:spPr>
              <a:noFill/>
              <a:ln>
                <a:noFill/>
              </a:ln>
              <a:effectLst/>
            </c:spPr>
            <c:txPr>
              <a:bodyPr wrap="square" lIns="38100" tIns="19050" rIns="38100" bIns="19050" anchor="ctr">
                <a:spAutoFit/>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'Qualid. e pol. amb.'!$C$6:$C$10</c:f>
              <c:strCache>
                <c:ptCount val="5"/>
                <c:pt idx="0">
                  <c:v>2013</c:v>
                </c:pt>
                <c:pt idx="1">
                  <c:v>2014</c:v>
                </c:pt>
                <c:pt idx="2">
                  <c:v>2015</c:v>
                </c:pt>
                <c:pt idx="3">
                  <c:v>2016</c:v>
                </c:pt>
                <c:pt idx="4">
                  <c:v>2017</c:v>
                </c:pt>
              </c:strCache>
            </c:strRef>
          </c:cat>
          <c:val>
            <c:numRef>
              <c:f>'Qualid. e pol. amb.'!$D$6:$D$10</c:f>
              <c:numCache>
                <c:formatCode>0.000</c:formatCode>
                <c:ptCount val="5"/>
                <c:pt idx="0">
                  <c:v>1.3553119758754468</c:v>
                </c:pt>
                <c:pt idx="1">
                  <c:v>0.66684449186449724</c:v>
                </c:pt>
                <c:pt idx="2">
                  <c:v>0.65620027232311307</c:v>
                </c:pt>
                <c:pt idx="3">
                  <c:v>0</c:v>
                </c:pt>
                <c:pt idx="4">
                  <c:v>1.9172085443594127</c:v>
                </c:pt>
              </c:numCache>
            </c:numRef>
          </c:val>
          <c:smooth val="0"/>
          <c:extLst>
            <c:ext xmlns:c16="http://schemas.microsoft.com/office/drawing/2014/chart" uri="{C3380CC4-5D6E-409C-BE32-E72D297353CC}">
              <c16:uniqueId val="{00000000-D0E2-4A3F-A145-AE69F63E7416}"/>
            </c:ext>
          </c:extLst>
        </c:ser>
        <c:dLbls>
          <c:showLegendKey val="0"/>
          <c:showVal val="0"/>
          <c:showCatName val="0"/>
          <c:showSerName val="0"/>
          <c:showPercent val="0"/>
          <c:showBubbleSize val="0"/>
        </c:dLbls>
        <c:marker val="1"/>
        <c:smooth val="0"/>
        <c:axId val="-1780924224"/>
        <c:axId val="-1780911712"/>
      </c:lineChart>
      <c:catAx>
        <c:axId val="-1780924224"/>
        <c:scaling>
          <c:orientation val="minMax"/>
        </c:scaling>
        <c:delete val="0"/>
        <c:axPos val="b"/>
        <c:numFmt formatCode="General" sourceLinked="0"/>
        <c:majorTickMark val="out"/>
        <c:minorTickMark val="none"/>
        <c:tickLblPos val="nextTo"/>
        <c:crossAx val="-1780911712"/>
        <c:crosses val="autoZero"/>
        <c:auto val="1"/>
        <c:lblAlgn val="ctr"/>
        <c:lblOffset val="100"/>
        <c:noMultiLvlLbl val="0"/>
      </c:catAx>
      <c:valAx>
        <c:axId val="-1780911712"/>
        <c:scaling>
          <c:orientation val="minMax"/>
        </c:scaling>
        <c:delete val="1"/>
        <c:axPos val="l"/>
        <c:title>
          <c:tx>
            <c:rich>
              <a:bodyPr rot="-5400000" vert="horz"/>
              <a:lstStyle/>
              <a:p>
                <a:pPr>
                  <a:defRPr b="0"/>
                </a:pPr>
                <a:r>
                  <a:rPr lang="pt-BR" b="0"/>
                  <a:t>Nº</a:t>
                </a:r>
                <a:r>
                  <a:rPr lang="pt-BR" b="0" baseline="0"/>
                  <a:t> de casos/100.000 hab</a:t>
                </a:r>
                <a:endParaRPr lang="pt-BR" b="0"/>
              </a:p>
            </c:rich>
          </c:tx>
          <c:layout>
            <c:manualLayout>
              <c:xMode val="edge"/>
              <c:yMode val="edge"/>
              <c:x val="1.6666666666666666E-2"/>
              <c:y val="0.21391404199475067"/>
            </c:manualLayout>
          </c:layout>
          <c:overlay val="0"/>
        </c:title>
        <c:numFmt formatCode="0.000" sourceLinked="1"/>
        <c:majorTickMark val="out"/>
        <c:minorTickMark val="none"/>
        <c:tickLblPos val="nextTo"/>
        <c:crossAx val="-1780924224"/>
        <c:crosses val="autoZero"/>
        <c:crossBetween val="between"/>
      </c:valAx>
      <c:spPr>
        <a:noFill/>
        <a:ln w="25400">
          <a:noFill/>
        </a:ln>
      </c:spPr>
    </c:plotArea>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527847222222223"/>
          <c:y val="8.3214285714285713E-2"/>
          <c:w val="0.83445740740740737"/>
          <c:h val="0.67785469524643804"/>
        </c:manualLayout>
      </c:layout>
      <c:barChart>
        <c:barDir val="col"/>
        <c:grouping val="stacked"/>
        <c:varyColors val="0"/>
        <c:ser>
          <c:idx val="0"/>
          <c:order val="0"/>
          <c:tx>
            <c:strRef>
              <c:f>Esgot.!$W$5</c:f>
              <c:strCache>
                <c:ptCount val="1"/>
                <c:pt idx="0">
                  <c:v>7,6 - 10</c:v>
                </c:pt>
              </c:strCache>
            </c:strRef>
          </c:tx>
          <c:spPr>
            <a:solidFill>
              <a:srgbClr val="008000"/>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Esgot.!$W$8:$W$12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933D-445D-89C2-AB495456CA47}"/>
            </c:ext>
          </c:extLst>
        </c:ser>
        <c:ser>
          <c:idx val="1"/>
          <c:order val="1"/>
          <c:tx>
            <c:strRef>
              <c:f>Esgot.!$X$5</c:f>
              <c:strCache>
                <c:ptCount val="1"/>
                <c:pt idx="0">
                  <c:v>5,1 - 7,5</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Esgot.!$X$8:$X$12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933D-445D-89C2-AB495456CA47}"/>
            </c:ext>
          </c:extLst>
        </c:ser>
        <c:ser>
          <c:idx val="2"/>
          <c:order val="2"/>
          <c:tx>
            <c:strRef>
              <c:f>Esgot.!$Y$5</c:f>
              <c:strCache>
                <c:ptCount val="1"/>
                <c:pt idx="0">
                  <c:v>2,6 - 5</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Esgot.!$Y$8:$Y$12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933D-445D-89C2-AB495456CA47}"/>
            </c:ext>
          </c:extLst>
        </c:ser>
        <c:ser>
          <c:idx val="3"/>
          <c:order val="3"/>
          <c:tx>
            <c:strRef>
              <c:f>Esgot.!$Z$5</c:f>
              <c:strCache>
                <c:ptCount val="1"/>
                <c:pt idx="0">
                  <c:v>0 - 2,5</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Esgot.!$Z$8:$Z$12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933D-445D-89C2-AB495456CA47}"/>
            </c:ext>
          </c:extLst>
        </c:ser>
        <c:dLbls>
          <c:showLegendKey val="0"/>
          <c:showVal val="0"/>
          <c:showCatName val="0"/>
          <c:showSerName val="0"/>
          <c:showPercent val="0"/>
          <c:showBubbleSize val="0"/>
        </c:dLbls>
        <c:gapWidth val="150"/>
        <c:overlap val="100"/>
        <c:axId val="-1820298944"/>
        <c:axId val="-1820308736"/>
      </c:barChart>
      <c:catAx>
        <c:axId val="-1820298944"/>
        <c:scaling>
          <c:orientation val="minMax"/>
        </c:scaling>
        <c:delete val="0"/>
        <c:axPos val="b"/>
        <c:numFmt formatCode="General" sourceLinked="1"/>
        <c:majorTickMark val="out"/>
        <c:minorTickMark val="none"/>
        <c:tickLblPos val="nextTo"/>
        <c:crossAx val="-1820308736"/>
        <c:crosses val="autoZero"/>
        <c:auto val="1"/>
        <c:lblAlgn val="ctr"/>
        <c:lblOffset val="100"/>
        <c:noMultiLvlLbl val="0"/>
      </c:catAx>
      <c:valAx>
        <c:axId val="-1820308736"/>
        <c:scaling>
          <c:orientation val="minMax"/>
          <c:min val="0"/>
        </c:scaling>
        <c:delete val="1"/>
        <c:axPos val="l"/>
        <c:title>
          <c:tx>
            <c:rich>
              <a:bodyPr rot="-5400000" vert="horz"/>
              <a:lstStyle/>
              <a:p>
                <a:pPr>
                  <a:defRPr b="0"/>
                </a:pPr>
                <a:r>
                  <a:rPr lang="pt-BR" b="0"/>
                  <a:t>Nº</a:t>
                </a:r>
                <a:r>
                  <a:rPr lang="pt-BR" b="0" baseline="0"/>
                  <a:t> de municípios</a:t>
                </a:r>
                <a:endParaRPr lang="pt-BR" b="0"/>
              </a:p>
            </c:rich>
          </c:tx>
          <c:layout>
            <c:manualLayout>
              <c:xMode val="edge"/>
              <c:yMode val="edge"/>
              <c:x val="6.7518518518518518E-3"/>
              <c:y val="0.22110873015873017"/>
            </c:manualLayout>
          </c:layout>
          <c:overlay val="0"/>
        </c:title>
        <c:numFmt formatCode="General" sourceLinked="1"/>
        <c:majorTickMark val="out"/>
        <c:minorTickMark val="none"/>
        <c:tickLblPos val="nextTo"/>
        <c:crossAx val="-1820298944"/>
        <c:crosses val="autoZero"/>
        <c:crossBetween val="between"/>
      </c:valAx>
    </c:plotArea>
    <c:legend>
      <c:legendPos val="r"/>
      <c:layout>
        <c:manualLayout>
          <c:xMode val="edge"/>
          <c:yMode val="edge"/>
          <c:x val="0.10770763888888889"/>
          <c:y val="0.87809999999999999"/>
          <c:w val="0.86736686437616251"/>
          <c:h val="0.104075"/>
        </c:manualLayout>
      </c:layout>
      <c:overlay val="0"/>
    </c:legend>
    <c:plotVisOnly val="1"/>
    <c:dispBlanksAs val="gap"/>
    <c:showDLblsOverMax val="0"/>
  </c:chart>
  <c:txPr>
    <a:bodyPr/>
    <a:lstStyle/>
    <a:p>
      <a:pPr>
        <a:defRPr sz="1000">
          <a:latin typeface="+mn-lt"/>
        </a:defRPr>
      </a:pPr>
      <a:endParaRPr lang="pt-BR"/>
    </a:p>
  </c:txPr>
  <c:printSettings>
    <c:headerFooter/>
    <c:pageMargins b="0.78740157499999996" l="0.511811024" r="0.511811024" t="0.78740157499999996" header="0.31496062000000535" footer="0.3149606200000053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21272965879265"/>
          <c:y val="5.0925925925925923E-2"/>
          <c:w val="0.82731714785651789"/>
          <c:h val="0.73252333041703122"/>
        </c:manualLayout>
      </c:layout>
      <c:barChart>
        <c:barDir val="col"/>
        <c:grouping val="stacked"/>
        <c:varyColors val="0"/>
        <c:ser>
          <c:idx val="0"/>
          <c:order val="0"/>
          <c:tx>
            <c:strRef>
              <c:f>Esgot.!$N$5</c:f>
              <c:strCache>
                <c:ptCount val="1"/>
                <c:pt idx="0">
                  <c:v>Sem dados</c:v>
                </c:pt>
              </c:strCache>
            </c:strRef>
          </c:tx>
          <c:spPr>
            <a:solidFill>
              <a:schemeClr val="bg1"/>
            </a:solidFill>
            <a:ln w="6350">
              <a:solidFill>
                <a:schemeClr val="tx1"/>
              </a:solid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Esgot.!$N$8:$N$12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CC1F-4B33-A63B-FC17FF8371E6}"/>
            </c:ext>
          </c:extLst>
        </c:ser>
        <c:ser>
          <c:idx val="1"/>
          <c:order val="1"/>
          <c:tx>
            <c:strRef>
              <c:f>Esgot.!$O$5</c:f>
              <c:strCache>
                <c:ptCount val="1"/>
                <c:pt idx="0">
                  <c:v>Ruim</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Esgot.!$O$8:$O$12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CC1F-4B33-A63B-FC17FF8371E6}"/>
            </c:ext>
          </c:extLst>
        </c:ser>
        <c:ser>
          <c:idx val="2"/>
          <c:order val="2"/>
          <c:tx>
            <c:strRef>
              <c:f>Esgot.!$P$5</c:f>
              <c:strCache>
                <c:ptCount val="1"/>
                <c:pt idx="0">
                  <c:v>Regular</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Esgot.!$P$8:$P$12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CC1F-4B33-A63B-FC17FF8371E6}"/>
            </c:ext>
          </c:extLst>
        </c:ser>
        <c:ser>
          <c:idx val="3"/>
          <c:order val="3"/>
          <c:tx>
            <c:strRef>
              <c:f>Esgot.!$Q$5</c:f>
              <c:strCache>
                <c:ptCount val="1"/>
                <c:pt idx="0">
                  <c:v>Bom</c:v>
                </c:pt>
              </c:strCache>
            </c:strRef>
          </c:tx>
          <c:spPr>
            <a:solidFill>
              <a:srgbClr val="008000"/>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Esgot.!$Q$8:$Q$12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CC1F-4B33-A63B-FC17FF8371E6}"/>
            </c:ext>
          </c:extLst>
        </c:ser>
        <c:dLbls>
          <c:showLegendKey val="0"/>
          <c:showVal val="0"/>
          <c:showCatName val="0"/>
          <c:showSerName val="0"/>
          <c:showPercent val="0"/>
          <c:showBubbleSize val="0"/>
        </c:dLbls>
        <c:gapWidth val="150"/>
        <c:overlap val="100"/>
        <c:axId val="-1820302208"/>
        <c:axId val="-1820300576"/>
      </c:barChart>
      <c:catAx>
        <c:axId val="-1820302208"/>
        <c:scaling>
          <c:orientation val="minMax"/>
        </c:scaling>
        <c:delete val="0"/>
        <c:axPos val="b"/>
        <c:numFmt formatCode="General" sourceLinked="1"/>
        <c:majorTickMark val="out"/>
        <c:minorTickMark val="none"/>
        <c:tickLblPos val="nextTo"/>
        <c:crossAx val="-1820300576"/>
        <c:crosses val="autoZero"/>
        <c:auto val="1"/>
        <c:lblAlgn val="ctr"/>
        <c:lblOffset val="100"/>
        <c:noMultiLvlLbl val="0"/>
      </c:catAx>
      <c:valAx>
        <c:axId val="-1820300576"/>
        <c:scaling>
          <c:orientation val="minMax"/>
          <c:min val="0"/>
        </c:scaling>
        <c:delete val="1"/>
        <c:axPos val="l"/>
        <c:title>
          <c:tx>
            <c:rich>
              <a:bodyPr rot="-5400000" vert="horz"/>
              <a:lstStyle/>
              <a:p>
                <a:pPr>
                  <a:defRPr b="0"/>
                </a:pPr>
                <a:r>
                  <a:rPr lang="pt-BR" b="0"/>
                  <a:t>Nº</a:t>
                </a:r>
                <a:r>
                  <a:rPr lang="pt-BR" b="0" baseline="0"/>
                  <a:t> de municípios</a:t>
                </a:r>
                <a:endParaRPr lang="pt-BR" b="0"/>
              </a:p>
            </c:rich>
          </c:tx>
          <c:layout>
            <c:manualLayout>
              <c:xMode val="edge"/>
              <c:yMode val="edge"/>
              <c:x val="1.3888888888888886E-2"/>
              <c:y val="0.20348373015873017"/>
            </c:manualLayout>
          </c:layout>
          <c:overlay val="0"/>
        </c:title>
        <c:numFmt formatCode="General" sourceLinked="1"/>
        <c:majorTickMark val="out"/>
        <c:minorTickMark val="none"/>
        <c:tickLblPos val="nextTo"/>
        <c:crossAx val="-1820302208"/>
        <c:crosses val="autoZero"/>
        <c:crossBetween val="between"/>
      </c:valAx>
    </c:plotArea>
    <c:legend>
      <c:legendPos val="b"/>
      <c:layout>
        <c:manualLayout>
          <c:xMode val="edge"/>
          <c:yMode val="edge"/>
          <c:x val="0.21715004374453192"/>
          <c:y val="0.89785542432195975"/>
          <c:w val="0.59869884259259254"/>
          <c:h val="8.5993253968253969E-2"/>
        </c:manualLayout>
      </c:layout>
      <c:overlay val="0"/>
    </c:legend>
    <c:plotVisOnly val="1"/>
    <c:dispBlanksAs val="gap"/>
    <c:showDLblsOverMax val="0"/>
  </c:chart>
  <c:txPr>
    <a:bodyPr/>
    <a:lstStyle/>
    <a:p>
      <a:pPr>
        <a:defRPr sz="1000">
          <a:latin typeface="+mn-lt"/>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355436351522089"/>
          <c:y val="4.1788422280548257E-2"/>
          <c:w val="0.76599016352465255"/>
          <c:h val="0.74695207169194044"/>
        </c:manualLayout>
      </c:layout>
      <c:barChart>
        <c:barDir val="col"/>
        <c:grouping val="stacked"/>
        <c:varyColors val="0"/>
        <c:ser>
          <c:idx val="0"/>
          <c:order val="0"/>
          <c:tx>
            <c:strRef>
              <c:f>Esgot.!$G$5</c:f>
              <c:strCache>
                <c:ptCount val="1"/>
                <c:pt idx="0">
                  <c:v>Carga remanescente</c:v>
                </c:pt>
              </c:strCache>
            </c:strRef>
          </c:tx>
          <c:spPr>
            <a:solidFill>
              <a:srgbClr val="CA7B2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Esgot.!$G$8:$G$12</c:f>
              <c:numCache>
                <c:formatCode>#,##0</c:formatCode>
                <c:ptCount val="5"/>
                <c:pt idx="0">
                  <c:v>0</c:v>
                </c:pt>
                <c:pt idx="1">
                  <c:v>0</c:v>
                </c:pt>
                <c:pt idx="2">
                  <c:v>0</c:v>
                </c:pt>
                <c:pt idx="3" formatCode="_-* #,##0_-;\-* #,##0_-;_-* &quot;-&quot;??_-;_-@_-">
                  <c:v>0</c:v>
                </c:pt>
                <c:pt idx="4" formatCode="_-* #,##0_-;\-* #,##0_-;_-* &quot;-&quot;??_-;_-@_-">
                  <c:v>0</c:v>
                </c:pt>
              </c:numCache>
            </c:numRef>
          </c:val>
          <c:extLst>
            <c:ext xmlns:c16="http://schemas.microsoft.com/office/drawing/2014/chart" uri="{C3380CC4-5D6E-409C-BE32-E72D297353CC}">
              <c16:uniqueId val="{00000000-644F-45DB-878B-BCAF764E786E}"/>
            </c:ext>
          </c:extLst>
        </c:ser>
        <c:ser>
          <c:idx val="2"/>
          <c:order val="1"/>
          <c:tx>
            <c:strRef>
              <c:f>Esgot.!$H$5</c:f>
              <c:strCache>
                <c:ptCount val="1"/>
                <c:pt idx="0">
                  <c:v>Carga reduzida</c:v>
                </c:pt>
              </c:strCache>
            </c:strRef>
          </c:tx>
          <c:spPr>
            <a:solidFill>
              <a:srgbClr val="D1C92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Esgot.!$C$8:$C$12</c:f>
              <c:numCache>
                <c:formatCode>General</c:formatCode>
                <c:ptCount val="5"/>
                <c:pt idx="0">
                  <c:v>2015</c:v>
                </c:pt>
                <c:pt idx="1">
                  <c:v>2016</c:v>
                </c:pt>
                <c:pt idx="2">
                  <c:v>2017</c:v>
                </c:pt>
                <c:pt idx="3">
                  <c:v>2018</c:v>
                </c:pt>
                <c:pt idx="4">
                  <c:v>2019</c:v>
                </c:pt>
              </c:numCache>
            </c:numRef>
          </c:cat>
          <c:val>
            <c:numRef>
              <c:f>Esgot.!$H$8:$H$12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644F-45DB-878B-BCAF764E786E}"/>
            </c:ext>
          </c:extLst>
        </c:ser>
        <c:dLbls>
          <c:showLegendKey val="0"/>
          <c:showVal val="0"/>
          <c:showCatName val="0"/>
          <c:showSerName val="0"/>
          <c:showPercent val="0"/>
          <c:showBubbleSize val="0"/>
        </c:dLbls>
        <c:gapWidth val="150"/>
        <c:overlap val="100"/>
        <c:axId val="-1820309824"/>
        <c:axId val="-1820305472"/>
      </c:barChart>
      <c:catAx>
        <c:axId val="-1820309824"/>
        <c:scaling>
          <c:orientation val="minMax"/>
        </c:scaling>
        <c:delete val="0"/>
        <c:axPos val="b"/>
        <c:numFmt formatCode="General" sourceLinked="1"/>
        <c:majorTickMark val="out"/>
        <c:minorTickMark val="none"/>
        <c:tickLblPos val="nextTo"/>
        <c:crossAx val="-1820305472"/>
        <c:crosses val="autoZero"/>
        <c:auto val="1"/>
        <c:lblAlgn val="ctr"/>
        <c:lblOffset val="100"/>
        <c:noMultiLvlLbl val="0"/>
      </c:catAx>
      <c:valAx>
        <c:axId val="-1820305472"/>
        <c:scaling>
          <c:orientation val="minMax"/>
          <c:min val="0"/>
        </c:scaling>
        <c:delete val="1"/>
        <c:axPos val="l"/>
        <c:title>
          <c:tx>
            <c:rich>
              <a:bodyPr rot="-5400000" vert="horz"/>
              <a:lstStyle/>
              <a:p>
                <a:pPr>
                  <a:defRPr b="0"/>
                </a:pPr>
                <a:r>
                  <a:rPr lang="pt-BR" b="0"/>
                  <a:t>Carga</a:t>
                </a:r>
                <a:r>
                  <a:rPr lang="pt-BR" b="0" baseline="0"/>
                  <a:t> orgânica (kg DBO/dia)</a:t>
                </a:r>
                <a:endParaRPr lang="pt-BR" b="0"/>
              </a:p>
            </c:rich>
          </c:tx>
          <c:layout>
            <c:manualLayout>
              <c:xMode val="edge"/>
              <c:yMode val="edge"/>
              <c:x val="3.4643482064741905E-3"/>
              <c:y val="0.13849372995042286"/>
            </c:manualLayout>
          </c:layout>
          <c:overlay val="0"/>
        </c:title>
        <c:numFmt formatCode="#,##0" sourceLinked="1"/>
        <c:majorTickMark val="out"/>
        <c:minorTickMark val="none"/>
        <c:tickLblPos val="nextTo"/>
        <c:crossAx val="-1820309824"/>
        <c:crosses val="autoZero"/>
        <c:crossBetween val="between"/>
      </c:valAx>
    </c:plotArea>
    <c:legend>
      <c:legendPos val="b"/>
      <c:overlay val="0"/>
    </c:legend>
    <c:plotVisOnly val="1"/>
    <c:dispBlanksAs val="gap"/>
    <c:showDLblsOverMax val="0"/>
  </c:chart>
  <c:txPr>
    <a:bodyPr/>
    <a:lstStyle/>
    <a:p>
      <a:pPr>
        <a:defRPr sz="1000">
          <a:latin typeface="+mn-lt"/>
        </a:defRPr>
      </a:pPr>
      <a:endParaRPr lang="pt-BR"/>
    </a:p>
  </c:txPr>
  <c:printSettings>
    <c:headerFooter/>
    <c:pageMargins b="0.78740157499999996" l="0.511811024" r="0.511811024" t="0.78740157499999996" header="0.31496062000000474" footer="0.3149606200000047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232933652520033E-2"/>
          <c:y val="5.0833783343246002E-2"/>
          <c:w val="0.87833629156416027"/>
          <c:h val="0.71571140153961832"/>
        </c:manualLayout>
      </c:layout>
      <c:barChart>
        <c:barDir val="col"/>
        <c:grouping val="stacked"/>
        <c:varyColors val="0"/>
        <c:ser>
          <c:idx val="1"/>
          <c:order val="0"/>
          <c:tx>
            <c:strRef>
              <c:f>Socioecon.!$V$23</c:f>
              <c:strCache>
                <c:ptCount val="1"/>
                <c:pt idx="0">
                  <c:v>≤ 70%</c:v>
                </c:pt>
              </c:strCache>
            </c:strRef>
          </c:tx>
          <c:spPr>
            <a:solidFill>
              <a:srgbClr val="B3FF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Socioecon.!$V$24:$V$28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2A1-4B51-9942-FE7F23EEF7C2}"/>
            </c:ext>
          </c:extLst>
        </c:ser>
        <c:ser>
          <c:idx val="2"/>
          <c:order val="1"/>
          <c:tx>
            <c:strRef>
              <c:f>Socioecon.!$W$23</c:f>
              <c:strCache>
                <c:ptCount val="1"/>
                <c:pt idx="0">
                  <c:v>&gt; 70% e ≤ 80%</c:v>
                </c:pt>
              </c:strCache>
            </c:strRef>
          </c:tx>
          <c:spPr>
            <a:solidFill>
              <a:srgbClr val="00A8A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Socioecon.!$W$24:$W$28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42A1-4B51-9942-FE7F23EEF7C2}"/>
            </c:ext>
          </c:extLst>
        </c:ser>
        <c:ser>
          <c:idx val="3"/>
          <c:order val="2"/>
          <c:tx>
            <c:strRef>
              <c:f>Socioecon.!$X$23</c:f>
              <c:strCache>
                <c:ptCount val="1"/>
                <c:pt idx="0">
                  <c:v>&gt; 80% e ≤ 90%</c:v>
                </c:pt>
              </c:strCache>
            </c:strRef>
          </c:tx>
          <c:spPr>
            <a:solidFill>
              <a:srgbClr val="007E7C"/>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Socioecon.!$X$24:$X$28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42A1-4B51-9942-FE7F23EEF7C2}"/>
            </c:ext>
          </c:extLst>
        </c:ser>
        <c:ser>
          <c:idx val="4"/>
          <c:order val="3"/>
          <c:tx>
            <c:strRef>
              <c:f>Socioecon.!$Y$23</c:f>
              <c:strCache>
                <c:ptCount val="1"/>
                <c:pt idx="0">
                  <c:v>&gt; 90%</c:v>
                </c:pt>
              </c:strCache>
            </c:strRef>
          </c:tx>
          <c:spPr>
            <a:solidFill>
              <a:srgbClr val="005654"/>
            </a:solidFill>
          </c:spPr>
          <c:invertIfNegative val="0"/>
          <c:dLbls>
            <c:spPr>
              <a:noFill/>
              <a:ln>
                <a:noFill/>
              </a:ln>
              <a:effectLst/>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Socioecon.!$C$24:$C$28</c:f>
              <c:numCache>
                <c:formatCode>General</c:formatCode>
                <c:ptCount val="5"/>
                <c:pt idx="0">
                  <c:v>2016</c:v>
                </c:pt>
                <c:pt idx="1">
                  <c:v>2017</c:v>
                </c:pt>
                <c:pt idx="2">
                  <c:v>2018</c:v>
                </c:pt>
                <c:pt idx="3">
                  <c:v>2019</c:v>
                </c:pt>
                <c:pt idx="4">
                  <c:v>2020</c:v>
                </c:pt>
              </c:numCache>
            </c:numRef>
          </c:cat>
          <c:val>
            <c:numRef>
              <c:f>Socioecon.!$Y$24:$Y$28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42A1-4B51-9942-FE7F23EEF7C2}"/>
            </c:ext>
          </c:extLst>
        </c:ser>
        <c:dLbls>
          <c:showLegendKey val="0"/>
          <c:showVal val="0"/>
          <c:showCatName val="0"/>
          <c:showSerName val="0"/>
          <c:showPercent val="0"/>
          <c:showBubbleSize val="0"/>
        </c:dLbls>
        <c:gapWidth val="150"/>
        <c:overlap val="100"/>
        <c:axId val="-1659085808"/>
        <c:axId val="-1659085264"/>
      </c:barChart>
      <c:catAx>
        <c:axId val="-1659085808"/>
        <c:scaling>
          <c:orientation val="minMax"/>
        </c:scaling>
        <c:delete val="0"/>
        <c:axPos val="b"/>
        <c:numFmt formatCode="General" sourceLinked="1"/>
        <c:majorTickMark val="out"/>
        <c:minorTickMark val="none"/>
        <c:tickLblPos val="nextTo"/>
        <c:crossAx val="-1659085264"/>
        <c:crosses val="autoZero"/>
        <c:auto val="1"/>
        <c:lblAlgn val="ctr"/>
        <c:lblOffset val="100"/>
        <c:noMultiLvlLbl val="0"/>
      </c:catAx>
      <c:valAx>
        <c:axId val="-1659085264"/>
        <c:scaling>
          <c:orientation val="minMax"/>
          <c:min val="0"/>
        </c:scaling>
        <c:delete val="1"/>
        <c:axPos val="l"/>
        <c:title>
          <c:tx>
            <c:rich>
              <a:bodyPr rot="-5400000" vert="horz"/>
              <a:lstStyle/>
              <a:p>
                <a:pPr>
                  <a:defRPr b="0"/>
                </a:pPr>
                <a:r>
                  <a:rPr lang="pt-BR" b="0"/>
                  <a:t>Nº</a:t>
                </a:r>
                <a:r>
                  <a:rPr lang="pt-BR" b="0" baseline="0"/>
                  <a:t> de municípios</a:t>
                </a:r>
                <a:endParaRPr lang="pt-BR" b="0"/>
              </a:p>
            </c:rich>
          </c:tx>
          <c:layout>
            <c:manualLayout>
              <c:xMode val="edge"/>
              <c:yMode val="edge"/>
              <c:x val="1.0265310586176728E-2"/>
              <c:y val="0.20673665791776027"/>
            </c:manualLayout>
          </c:layout>
          <c:overlay val="0"/>
        </c:title>
        <c:numFmt formatCode="General" sourceLinked="1"/>
        <c:majorTickMark val="out"/>
        <c:minorTickMark val="none"/>
        <c:tickLblPos val="nextTo"/>
        <c:crossAx val="-1659085808"/>
        <c:crosses val="autoZero"/>
        <c:crossBetween val="between"/>
      </c:valAx>
    </c:plotArea>
    <c:legend>
      <c:legendPos val="b"/>
      <c:layout>
        <c:manualLayout>
          <c:xMode val="edge"/>
          <c:yMode val="edge"/>
          <c:x val="0.10772685185185185"/>
          <c:y val="0.88252409779775776"/>
          <c:w val="0.83726597222222221"/>
          <c:h val="8.0380555555555552E-2"/>
        </c:manualLayout>
      </c:layout>
      <c:overlay val="0"/>
    </c:legend>
    <c:plotVisOnly val="1"/>
    <c:dispBlanksAs val="gap"/>
    <c:showDLblsOverMax val="0"/>
  </c:chart>
  <c:txPr>
    <a:bodyPr/>
    <a:lstStyle/>
    <a:p>
      <a:pPr>
        <a:defRPr sz="1000">
          <a:latin typeface="+mn-lt"/>
          <a:cs typeface="Arial" pitchFamily="34" charset="0"/>
        </a:defRPr>
      </a:pPr>
      <a:endParaRPr lang="pt-BR"/>
    </a:p>
  </c:txPr>
  <c:printSettings>
    <c:headerFooter/>
    <c:pageMargins b="0.78740157499999996" l="0.511811024" r="0.511811024" t="0.78740157499999996" header="0.31496062000001002" footer="0.31496062000001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FM.03-A - Densidade demográfica: hab/km2 (UGRHI)</a:t>
            </a:r>
          </a:p>
        </c:rich>
      </c:tx>
      <c:overlay val="0"/>
      <c:spPr>
        <a:noFill/>
        <a:ln>
          <a:noFill/>
        </a:ln>
        <a:effectLst/>
      </c:spPr>
    </c:title>
    <c:autoTitleDeleted val="0"/>
    <c:plotArea>
      <c:layout/>
      <c:lineChart>
        <c:grouping val="standard"/>
        <c:varyColors val="0"/>
        <c:ser>
          <c:idx val="4"/>
          <c:order val="0"/>
          <c:marker>
            <c:symbol val="none"/>
          </c:marker>
          <c:cat>
            <c:numRef>
              <c:f>Socioecon.!$C$53:$C$57</c:f>
              <c:numCache>
                <c:formatCode>General</c:formatCode>
                <c:ptCount val="5"/>
                <c:pt idx="0">
                  <c:v>2016</c:v>
                </c:pt>
                <c:pt idx="1">
                  <c:v>2017</c:v>
                </c:pt>
                <c:pt idx="2">
                  <c:v>2018</c:v>
                </c:pt>
                <c:pt idx="3">
                  <c:v>2019</c:v>
                </c:pt>
                <c:pt idx="4">
                  <c:v>2020</c:v>
                </c:pt>
              </c:numCache>
            </c:numRef>
          </c:cat>
          <c:val>
            <c:numRef>
              <c:f>Socioecon.!$N$53:$N$57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14-AB52-415C-8837-16771A8E9DE1}"/>
            </c:ext>
          </c:extLst>
        </c:ser>
        <c:ser>
          <c:idx val="5"/>
          <c:order val="1"/>
          <c:spPr>
            <a:ln w="28575" cap="rnd">
              <a:solidFill>
                <a:schemeClr val="accent1"/>
              </a:solidFill>
              <a:round/>
            </a:ln>
            <a:effectLst/>
          </c:spPr>
          <c:marker>
            <c:symbol val="none"/>
          </c:marker>
          <c:cat>
            <c:numRef>
              <c:f>Socioecon.!$C$53:$C$57</c:f>
              <c:numCache>
                <c:formatCode>General</c:formatCode>
                <c:ptCount val="5"/>
                <c:pt idx="0">
                  <c:v>2016</c:v>
                </c:pt>
                <c:pt idx="1">
                  <c:v>2017</c:v>
                </c:pt>
                <c:pt idx="2">
                  <c:v>2018</c:v>
                </c:pt>
                <c:pt idx="3">
                  <c:v>2019</c:v>
                </c:pt>
                <c:pt idx="4">
                  <c:v>2020</c:v>
                </c:pt>
              </c:numCache>
            </c:numRef>
          </c:cat>
          <c:val>
            <c:numRef>
              <c:f>Socioecon.!$N$53:$N$57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15-AB52-415C-8837-16771A8E9DE1}"/>
            </c:ext>
          </c:extLst>
        </c:ser>
        <c:ser>
          <c:idx val="6"/>
          <c:order val="2"/>
          <c:marker>
            <c:symbol val="none"/>
          </c:marker>
          <c:cat>
            <c:numRef>
              <c:f>Socioecon.!$C$53:$C$57</c:f>
              <c:numCache>
                <c:formatCode>General</c:formatCode>
                <c:ptCount val="5"/>
                <c:pt idx="0">
                  <c:v>2016</c:v>
                </c:pt>
                <c:pt idx="1">
                  <c:v>2017</c:v>
                </c:pt>
                <c:pt idx="2">
                  <c:v>2018</c:v>
                </c:pt>
                <c:pt idx="3">
                  <c:v>2019</c:v>
                </c:pt>
                <c:pt idx="4">
                  <c:v>2020</c:v>
                </c:pt>
              </c:numCache>
            </c:numRef>
          </c:cat>
          <c:val>
            <c:numRef>
              <c:f>Socioecon.!$N$53:$N$57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16-AB52-415C-8837-16771A8E9DE1}"/>
            </c:ext>
          </c:extLst>
        </c:ser>
        <c:ser>
          <c:idx val="7"/>
          <c:order val="3"/>
          <c:spPr>
            <a:ln w="28575" cap="rnd">
              <a:solidFill>
                <a:schemeClr val="accent1"/>
              </a:solidFill>
              <a:round/>
            </a:ln>
            <a:effectLst/>
          </c:spPr>
          <c:marker>
            <c:symbol val="none"/>
          </c:marker>
          <c:cat>
            <c:numRef>
              <c:f>Socioecon.!$C$53:$C$57</c:f>
              <c:numCache>
                <c:formatCode>General</c:formatCode>
                <c:ptCount val="5"/>
                <c:pt idx="0">
                  <c:v>2016</c:v>
                </c:pt>
                <c:pt idx="1">
                  <c:v>2017</c:v>
                </c:pt>
                <c:pt idx="2">
                  <c:v>2018</c:v>
                </c:pt>
                <c:pt idx="3">
                  <c:v>2019</c:v>
                </c:pt>
                <c:pt idx="4">
                  <c:v>2020</c:v>
                </c:pt>
              </c:numCache>
            </c:numRef>
          </c:cat>
          <c:val>
            <c:numRef>
              <c:f>Socioecon.!$N$53:$N$57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17-AB52-415C-8837-16771A8E9DE1}"/>
            </c:ext>
          </c:extLst>
        </c:ser>
        <c:ser>
          <c:idx val="2"/>
          <c:order val="4"/>
          <c:marker>
            <c:symbol val="none"/>
          </c:marker>
          <c:cat>
            <c:numRef>
              <c:f>Socioecon.!$C$53:$C$57</c:f>
              <c:numCache>
                <c:formatCode>General</c:formatCode>
                <c:ptCount val="5"/>
                <c:pt idx="0">
                  <c:v>2016</c:v>
                </c:pt>
                <c:pt idx="1">
                  <c:v>2017</c:v>
                </c:pt>
                <c:pt idx="2">
                  <c:v>2018</c:v>
                </c:pt>
                <c:pt idx="3">
                  <c:v>2019</c:v>
                </c:pt>
                <c:pt idx="4">
                  <c:v>2020</c:v>
                </c:pt>
              </c:numCache>
            </c:numRef>
          </c:cat>
          <c:val>
            <c:numRef>
              <c:f>Socioecon.!$N$53:$N$57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D-AB52-415C-8837-16771A8E9DE1}"/>
            </c:ext>
          </c:extLst>
        </c:ser>
        <c:ser>
          <c:idx val="3"/>
          <c:order val="5"/>
          <c:spPr>
            <a:ln w="28575" cap="rnd">
              <a:solidFill>
                <a:schemeClr val="accent1"/>
              </a:solidFill>
              <a:round/>
            </a:ln>
            <a:effectLst/>
          </c:spPr>
          <c:marker>
            <c:symbol val="none"/>
          </c:marker>
          <c:cat>
            <c:numRef>
              <c:f>Socioecon.!$C$53:$C$57</c:f>
              <c:numCache>
                <c:formatCode>General</c:formatCode>
                <c:ptCount val="5"/>
                <c:pt idx="0">
                  <c:v>2016</c:v>
                </c:pt>
                <c:pt idx="1">
                  <c:v>2017</c:v>
                </c:pt>
                <c:pt idx="2">
                  <c:v>2018</c:v>
                </c:pt>
                <c:pt idx="3">
                  <c:v>2019</c:v>
                </c:pt>
                <c:pt idx="4">
                  <c:v>2020</c:v>
                </c:pt>
              </c:numCache>
            </c:numRef>
          </c:cat>
          <c:val>
            <c:numRef>
              <c:f>Socioecon.!$N$53:$N$57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F-AB52-415C-8837-16771A8E9DE1}"/>
            </c:ext>
          </c:extLst>
        </c:ser>
        <c:ser>
          <c:idx val="1"/>
          <c:order val="6"/>
          <c:marker>
            <c:symbol val="none"/>
          </c:marker>
          <c:cat>
            <c:numRef>
              <c:f>Socioecon.!$C$53:$C$57</c:f>
              <c:numCache>
                <c:formatCode>General</c:formatCode>
                <c:ptCount val="5"/>
                <c:pt idx="0">
                  <c:v>2016</c:v>
                </c:pt>
                <c:pt idx="1">
                  <c:v>2017</c:v>
                </c:pt>
                <c:pt idx="2">
                  <c:v>2018</c:v>
                </c:pt>
                <c:pt idx="3">
                  <c:v>2019</c:v>
                </c:pt>
                <c:pt idx="4">
                  <c:v>2020</c:v>
                </c:pt>
              </c:numCache>
            </c:numRef>
          </c:cat>
          <c:val>
            <c:numRef>
              <c:f>Socioecon.!$N$53:$N$57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11-AB52-415C-8837-16771A8E9DE1}"/>
            </c:ext>
          </c:extLst>
        </c:ser>
        <c:ser>
          <c:idx val="0"/>
          <c:order val="7"/>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Socioecon.!$C$53:$C$57</c:f>
              <c:numCache>
                <c:formatCode>General</c:formatCode>
                <c:ptCount val="5"/>
                <c:pt idx="0">
                  <c:v>2016</c:v>
                </c:pt>
                <c:pt idx="1">
                  <c:v>2017</c:v>
                </c:pt>
                <c:pt idx="2">
                  <c:v>2018</c:v>
                </c:pt>
                <c:pt idx="3">
                  <c:v>2019</c:v>
                </c:pt>
                <c:pt idx="4">
                  <c:v>2020</c:v>
                </c:pt>
              </c:numCache>
            </c:numRef>
          </c:cat>
          <c:val>
            <c:numRef>
              <c:f>Socioecon.!$N$53:$N$57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13-AB52-415C-8837-16771A8E9DE1}"/>
            </c:ext>
          </c:extLst>
        </c:ser>
        <c:dLbls>
          <c:showLegendKey val="0"/>
          <c:showVal val="0"/>
          <c:showCatName val="0"/>
          <c:showSerName val="0"/>
          <c:showPercent val="0"/>
          <c:showBubbleSize val="0"/>
        </c:dLbls>
        <c:smooth val="0"/>
        <c:axId val="1485726127"/>
        <c:axId val="1485722383"/>
      </c:lineChart>
      <c:catAx>
        <c:axId val="148572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85722383"/>
        <c:crosses val="autoZero"/>
        <c:auto val="1"/>
        <c:lblAlgn val="ctr"/>
        <c:lblOffset val="100"/>
        <c:noMultiLvlLbl val="0"/>
      </c:catAx>
      <c:valAx>
        <c:axId val="1485722383"/>
        <c:scaling>
          <c:orientation val="minMax"/>
        </c:scaling>
        <c:delete val="1"/>
        <c:axPos val="l"/>
        <c:numFmt formatCode="0.00" sourceLinked="1"/>
        <c:majorTickMark val="none"/>
        <c:minorTickMark val="none"/>
        <c:tickLblPos val="nextTo"/>
        <c:crossAx val="1485726127"/>
        <c:crosses val="autoZero"/>
        <c:crossBetween val="between"/>
      </c:valAx>
    </c:plotArea>
    <c:plotVisOnly val="1"/>
    <c:dispBlanksAs val="gap"/>
    <c:showDLblsOverMax val="0"/>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FM.03-B Taxa de urbanização (%) (UGRHI)</a:t>
            </a:r>
          </a:p>
        </c:rich>
      </c:tx>
      <c:overlay val="0"/>
      <c:spPr>
        <a:noFill/>
        <a:ln>
          <a:noFill/>
        </a:ln>
        <a:effectLst/>
      </c:spPr>
    </c:title>
    <c:autoTitleDeleted val="0"/>
    <c:plotArea>
      <c:layout/>
      <c:lineChart>
        <c:grouping val="standard"/>
        <c:varyColors val="0"/>
        <c:ser>
          <c:idx val="0"/>
          <c:order val="7"/>
          <c:spPr>
            <a:ln w="38100">
              <a:solidFill>
                <a:srgbClr val="7030A0"/>
              </a:solidFill>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Socioecon.!$C$53:$C$57</c:f>
              <c:numCache>
                <c:formatCode>General</c:formatCode>
                <c:ptCount val="5"/>
                <c:pt idx="0">
                  <c:v>2016</c:v>
                </c:pt>
                <c:pt idx="1">
                  <c:v>2017</c:v>
                </c:pt>
                <c:pt idx="2">
                  <c:v>2018</c:v>
                </c:pt>
                <c:pt idx="3">
                  <c:v>2019</c:v>
                </c:pt>
                <c:pt idx="4">
                  <c:v>2020</c:v>
                </c:pt>
              </c:numCache>
            </c:numRef>
          </c:cat>
          <c:val>
            <c:numRef>
              <c:f>Socioecon.!$W$53:$W$57</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7-FA21-4988-A9B1-7F8FDC00BD67}"/>
            </c:ext>
          </c:extLst>
        </c:ser>
        <c:dLbls>
          <c:showLegendKey val="0"/>
          <c:showVal val="0"/>
          <c:showCatName val="0"/>
          <c:showSerName val="0"/>
          <c:showPercent val="0"/>
          <c:showBubbleSize val="0"/>
        </c:dLbls>
        <c:smooth val="0"/>
        <c:axId val="1485726127"/>
        <c:axId val="1485722383"/>
        <c:extLst>
          <c:ext xmlns:c15="http://schemas.microsoft.com/office/drawing/2012/chart" uri="{02D57815-91ED-43cb-92C2-25804820EDAC}">
            <c15:filteredLineSeries>
              <c15:ser>
                <c:idx val="4"/>
                <c:order val="0"/>
                <c:spPr>
                  <a:ln w="38100">
                    <a:solidFill>
                      <a:srgbClr val="7030A0"/>
                    </a:solidFill>
                  </a:ln>
                </c:spPr>
                <c:marker>
                  <c:symbol val="none"/>
                </c:marker>
                <c:cat>
                  <c:numRef>
                    <c:extLst>
                      <c:ext uri="{02D57815-91ED-43cb-92C2-25804820EDAC}">
                        <c15:formulaRef>
                          <c15:sqref>Socioecon.!$C$53:$C$57</c15:sqref>
                        </c15:formulaRef>
                      </c:ext>
                    </c:extLst>
                    <c:numCache>
                      <c:formatCode>General</c:formatCode>
                      <c:ptCount val="5"/>
                      <c:pt idx="0">
                        <c:v>2016</c:v>
                      </c:pt>
                      <c:pt idx="1">
                        <c:v>2017</c:v>
                      </c:pt>
                      <c:pt idx="2">
                        <c:v>2018</c:v>
                      </c:pt>
                      <c:pt idx="3">
                        <c:v>2019</c:v>
                      </c:pt>
                      <c:pt idx="4">
                        <c:v>2020</c:v>
                      </c:pt>
                    </c:numCache>
                  </c:numRef>
                </c:cat>
                <c:val>
                  <c:numRef>
                    <c:extLst>
                      <c:ext uri="{02D57815-91ED-43cb-92C2-25804820EDAC}">
                        <c15:formulaRef>
                          <c15:sqref>Socioecon.!$N$53:$N$57</c15:sqref>
                        </c15:formulaRef>
                      </c:ext>
                    </c:extLst>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FA21-4988-A9B1-7F8FDC00BD67}"/>
                  </c:ext>
                </c:extLst>
              </c15:ser>
            </c15:filteredLineSeries>
            <c15:filteredLineSeries>
              <c15:ser>
                <c:idx val="5"/>
                <c:order val="1"/>
                <c:spPr>
                  <a:ln w="285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Socioecon.!$C$53:$C$57</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Socioecon.!$N$53:$N$57</c15:sqref>
                        </c15:formulaRef>
                      </c:ext>
                    </c:extLst>
                    <c:numCache>
                      <c:formatCode>0.00</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1-FA21-4988-A9B1-7F8FDC00BD67}"/>
                  </c:ext>
                </c:extLst>
              </c15:ser>
            </c15:filteredLineSeries>
            <c15:filteredLineSeries>
              <c15:ser>
                <c:idx val="6"/>
                <c:order val="2"/>
                <c:marker>
                  <c:symbol val="none"/>
                </c:marker>
                <c:cat>
                  <c:numRef>
                    <c:extLst xmlns:c15="http://schemas.microsoft.com/office/drawing/2012/chart">
                      <c:ext xmlns:c15="http://schemas.microsoft.com/office/drawing/2012/chart" uri="{02D57815-91ED-43cb-92C2-25804820EDAC}">
                        <c15:formulaRef>
                          <c15:sqref>Socioecon.!$C$53:$C$57</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Socioecon.!$N$53:$N$57</c15:sqref>
                        </c15:formulaRef>
                      </c:ext>
                    </c:extLst>
                    <c:numCache>
                      <c:formatCode>0.00</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2-FA21-4988-A9B1-7F8FDC00BD67}"/>
                  </c:ext>
                </c:extLst>
              </c15:ser>
            </c15:filteredLineSeries>
            <c15:filteredLineSeries>
              <c15:ser>
                <c:idx val="7"/>
                <c:order val="3"/>
                <c:spPr>
                  <a:ln w="285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Socioecon.!$C$53:$C$57</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Socioecon.!$N$53:$N$57</c15:sqref>
                        </c15:formulaRef>
                      </c:ext>
                    </c:extLst>
                    <c:numCache>
                      <c:formatCode>0.00</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3-FA21-4988-A9B1-7F8FDC00BD67}"/>
                  </c:ext>
                </c:extLst>
              </c15:ser>
            </c15:filteredLineSeries>
            <c15:filteredLineSeries>
              <c15:ser>
                <c:idx val="2"/>
                <c:order val="4"/>
                <c:marker>
                  <c:symbol val="none"/>
                </c:marker>
                <c:cat>
                  <c:numRef>
                    <c:extLst xmlns:c15="http://schemas.microsoft.com/office/drawing/2012/chart">
                      <c:ext xmlns:c15="http://schemas.microsoft.com/office/drawing/2012/chart" uri="{02D57815-91ED-43cb-92C2-25804820EDAC}">
                        <c15:formulaRef>
                          <c15:sqref>Socioecon.!$C$53:$C$57</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Socioecon.!$N$53:$N$57</c15:sqref>
                        </c15:formulaRef>
                      </c:ext>
                    </c:extLst>
                    <c:numCache>
                      <c:formatCode>0.00</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4-FA21-4988-A9B1-7F8FDC00BD67}"/>
                  </c:ext>
                </c:extLst>
              </c15:ser>
            </c15:filteredLineSeries>
            <c15:filteredLineSeries>
              <c15:ser>
                <c:idx val="3"/>
                <c:order val="5"/>
                <c:spPr>
                  <a:ln w="285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Socioecon.!$C$53:$C$57</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Socioecon.!$N$53:$N$57</c15:sqref>
                        </c15:formulaRef>
                      </c:ext>
                    </c:extLst>
                    <c:numCache>
                      <c:formatCode>0.00</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5-FA21-4988-A9B1-7F8FDC00BD67}"/>
                  </c:ext>
                </c:extLst>
              </c15:ser>
            </c15:filteredLineSeries>
            <c15:filteredLineSeries>
              <c15:ser>
                <c:idx val="1"/>
                <c:order val="6"/>
                <c:marker>
                  <c:symbol val="none"/>
                </c:marker>
                <c:cat>
                  <c:numRef>
                    <c:extLst xmlns:c15="http://schemas.microsoft.com/office/drawing/2012/chart">
                      <c:ext xmlns:c15="http://schemas.microsoft.com/office/drawing/2012/chart" uri="{02D57815-91ED-43cb-92C2-25804820EDAC}">
                        <c15:formulaRef>
                          <c15:sqref>Socioecon.!$C$53:$C$57</c15:sqref>
                        </c15:formulaRef>
                      </c:ext>
                    </c:extLst>
                    <c:numCache>
                      <c:formatCode>General</c:formatCode>
                      <c:ptCount val="5"/>
                      <c:pt idx="0">
                        <c:v>2016</c:v>
                      </c:pt>
                      <c:pt idx="1">
                        <c:v>2017</c:v>
                      </c:pt>
                      <c:pt idx="2">
                        <c:v>2018</c:v>
                      </c:pt>
                      <c:pt idx="3">
                        <c:v>2019</c:v>
                      </c:pt>
                      <c:pt idx="4">
                        <c:v>2020</c:v>
                      </c:pt>
                    </c:numCache>
                  </c:numRef>
                </c:cat>
                <c:val>
                  <c:numRef>
                    <c:extLst xmlns:c15="http://schemas.microsoft.com/office/drawing/2012/chart">
                      <c:ext xmlns:c15="http://schemas.microsoft.com/office/drawing/2012/chart" uri="{02D57815-91ED-43cb-92C2-25804820EDAC}">
                        <c15:formulaRef>
                          <c15:sqref>Socioecon.!$N$53:$N$57</c15:sqref>
                        </c15:formulaRef>
                      </c:ext>
                    </c:extLst>
                    <c:numCache>
                      <c:formatCode>0.00</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6-FA21-4988-A9B1-7F8FDC00BD67}"/>
                  </c:ext>
                </c:extLst>
              </c15:ser>
            </c15:filteredLineSeries>
          </c:ext>
        </c:extLst>
      </c:lineChart>
      <c:catAx>
        <c:axId val="148572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85722383"/>
        <c:crosses val="autoZero"/>
        <c:auto val="1"/>
        <c:lblAlgn val="ctr"/>
        <c:lblOffset val="100"/>
        <c:noMultiLvlLbl val="0"/>
      </c:catAx>
      <c:valAx>
        <c:axId val="1485722383"/>
        <c:scaling>
          <c:orientation val="minMax"/>
        </c:scaling>
        <c:delete val="1"/>
        <c:axPos val="l"/>
        <c:numFmt formatCode="0.0" sourceLinked="1"/>
        <c:majorTickMark val="none"/>
        <c:minorTickMark val="none"/>
        <c:tickLblPos val="nextTo"/>
        <c:crossAx val="1485726127"/>
        <c:crosses val="autoZero"/>
        <c:crossBetween val="between"/>
      </c:valAx>
    </c:plotArea>
    <c:plotVisOnly val="1"/>
    <c:dispBlanksAs val="gap"/>
    <c:showDLblsOverMax val="0"/>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FM.01-A - Taxa geométrica de crescimento anual :</a:t>
            </a:r>
            <a:r>
              <a:rPr lang="pt-BR" baseline="0"/>
              <a:t> </a:t>
            </a:r>
            <a:r>
              <a:rPr lang="pt-BR"/>
              <a:t>% a.a. (UGRHI)</a:t>
            </a:r>
          </a:p>
        </c:rich>
      </c:tx>
      <c:overlay val="0"/>
      <c:spPr>
        <a:noFill/>
        <a:ln>
          <a:noFill/>
        </a:ln>
        <a:effectLst/>
      </c:spPr>
    </c:title>
    <c:autoTitleDeleted val="0"/>
    <c:plotArea>
      <c:layout/>
      <c:lineChart>
        <c:grouping val="standard"/>
        <c:varyColors val="0"/>
        <c:ser>
          <c:idx val="0"/>
          <c:order val="0"/>
          <c:spPr>
            <a:ln w="38100">
              <a:solidFill>
                <a:schemeClr val="accent2"/>
              </a:solidFill>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Socioecon.!$C$53:$C$57</c:f>
              <c:numCache>
                <c:formatCode>General</c:formatCode>
                <c:ptCount val="5"/>
                <c:pt idx="0">
                  <c:v>2016</c:v>
                </c:pt>
                <c:pt idx="1">
                  <c:v>2017</c:v>
                </c:pt>
                <c:pt idx="2">
                  <c:v>2018</c:v>
                </c:pt>
                <c:pt idx="3">
                  <c:v>2019</c:v>
                </c:pt>
                <c:pt idx="4">
                  <c:v>2020</c:v>
                </c:pt>
              </c:numCache>
            </c:numRef>
          </c:cat>
          <c:val>
            <c:numRef>
              <c:f>Socioecon.!$F$53:$F$57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9-B116-4E0E-8C21-E0BA2D6B01BE}"/>
            </c:ext>
          </c:extLst>
        </c:ser>
        <c:dLbls>
          <c:showLegendKey val="0"/>
          <c:showVal val="0"/>
          <c:showCatName val="0"/>
          <c:showSerName val="0"/>
          <c:showPercent val="0"/>
          <c:showBubbleSize val="0"/>
        </c:dLbls>
        <c:smooth val="0"/>
        <c:axId val="1485726127"/>
        <c:axId val="1485722383"/>
      </c:lineChart>
      <c:catAx>
        <c:axId val="148572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85722383"/>
        <c:crosses val="autoZero"/>
        <c:auto val="1"/>
        <c:lblAlgn val="ctr"/>
        <c:lblOffset val="100"/>
        <c:noMultiLvlLbl val="0"/>
      </c:catAx>
      <c:valAx>
        <c:axId val="1485722383"/>
        <c:scaling>
          <c:orientation val="minMax"/>
        </c:scaling>
        <c:delete val="1"/>
        <c:axPos val="l"/>
        <c:numFmt formatCode="0.00" sourceLinked="1"/>
        <c:majorTickMark val="none"/>
        <c:minorTickMark val="none"/>
        <c:tickLblPos val="nextTo"/>
        <c:crossAx val="1485726127"/>
        <c:crosses val="autoZero"/>
        <c:crossBetween val="between"/>
      </c:valAx>
    </c:plotArea>
    <c:plotVisOnly val="1"/>
    <c:dispBlanksAs val="gap"/>
    <c:showDLblsOverMax val="0"/>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[Demandas.xlsx]Dem. e Disponib.!Tabela dinâmica5</c:name>
    <c:fmtId val="0"/>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rgbClr val="00CCFF"/>
          </a:solidFill>
          <a:ln>
            <a:noFill/>
          </a:ln>
          <a:effectLst/>
        </c:spPr>
        <c:marker>
          <c:symbol val="none"/>
        </c:marker>
        <c:dLbl>
          <c:idx val="0"/>
          <c:numFmt formatCode="#,##0.00" sourceLinked="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66CC"/>
          </a:solidFill>
          <a:ln>
            <a:noFill/>
          </a:ln>
          <a:effectLst/>
        </c:spPr>
        <c:marker>
          <c:symbol val="none"/>
        </c:marker>
        <c:dLbl>
          <c:idx val="0"/>
          <c:numFmt formatCode="0.00" sourceLinked="0"/>
          <c:spPr/>
          <c:txPr>
            <a:bodyPr/>
            <a:lstStyle/>
            <a:p>
              <a:pPr>
                <a:defRPr>
                  <a:solidFill>
                    <a:schemeClr val="bg1"/>
                  </a:solidFill>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61427033375744E-2"/>
          <c:y val="7.0705555555555563E-2"/>
          <c:w val="0.86914128125557766"/>
          <c:h val="0.71276836158192081"/>
        </c:manualLayout>
      </c:layout>
      <c:barChart>
        <c:barDir val="col"/>
        <c:grouping val="stacked"/>
        <c:varyColors val="0"/>
        <c:ser>
          <c:idx val="0"/>
          <c:order val="0"/>
          <c:tx>
            <c:strRef>
              <c:f>'Dem. e Disponib.'!$D$5</c:f>
              <c:strCache>
                <c:ptCount val="1"/>
                <c:pt idx="0">
                  <c:v>Superficial</c:v>
                </c:pt>
              </c:strCache>
            </c:strRef>
          </c:tx>
          <c:spPr>
            <a:solidFill>
              <a:srgbClr val="0066CC"/>
            </a:solidFill>
            <a:ln>
              <a:noFill/>
            </a:ln>
            <a:effectLst/>
          </c:spPr>
          <c:invertIfNegative val="0"/>
          <c:dLbls>
            <c:numFmt formatCode="0.00" sourceLinked="0"/>
            <c:spPr/>
            <c:txPr>
              <a:bodyPr/>
              <a:lstStyle/>
              <a:p>
                <a:pPr>
                  <a:defRPr>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Disponib.'!$C$6:$C$10</c:f>
              <c:strCache>
                <c:ptCount val="5"/>
                <c:pt idx="0">
                  <c:v>2016</c:v>
                </c:pt>
                <c:pt idx="1">
                  <c:v>2017</c:v>
                </c:pt>
                <c:pt idx="2">
                  <c:v>2018</c:v>
                </c:pt>
                <c:pt idx="3">
                  <c:v>2019</c:v>
                </c:pt>
                <c:pt idx="4">
                  <c:v>2020</c:v>
                </c:pt>
              </c:strCache>
            </c:strRef>
          </c:cat>
          <c:val>
            <c:numRef>
              <c:f>'Dem. e Disponib.'!$D$6:$D$10</c:f>
              <c:numCache>
                <c:formatCode>0.00</c:formatCode>
                <c:ptCount val="5"/>
                <c:pt idx="0">
                  <c:v>6.627149600000001</c:v>
                </c:pt>
                <c:pt idx="1">
                  <c:v>7.839999999999999</c:v>
                </c:pt>
                <c:pt idx="2">
                  <c:v>9.2660385749999996</c:v>
                </c:pt>
                <c:pt idx="3">
                  <c:v>9.6082841238584447</c:v>
                </c:pt>
                <c:pt idx="4">
                  <c:v>10.49115922252269</c:v>
                </c:pt>
              </c:numCache>
            </c:numRef>
          </c:val>
          <c:extLst>
            <c:ext xmlns:c16="http://schemas.microsoft.com/office/drawing/2014/chart" uri="{C3380CC4-5D6E-409C-BE32-E72D297353CC}">
              <c16:uniqueId val="{00000000-1515-49E8-A900-E167A29743EA}"/>
            </c:ext>
          </c:extLst>
        </c:ser>
        <c:ser>
          <c:idx val="1"/>
          <c:order val="1"/>
          <c:tx>
            <c:strRef>
              <c:f>'Dem. e Disponib.'!$E$5</c:f>
              <c:strCache>
                <c:ptCount val="1"/>
                <c:pt idx="0">
                  <c:v>Subterrânea</c:v>
                </c:pt>
              </c:strCache>
            </c:strRef>
          </c:tx>
          <c:spPr>
            <a:solidFill>
              <a:srgbClr val="00CCFF"/>
            </a:solidFill>
            <a:ln>
              <a:noFill/>
            </a:ln>
            <a:effectLst/>
          </c:spPr>
          <c:invertIfNegative val="0"/>
          <c:dLbls>
            <c:numFmt formatCode="#,##0.00" sourceLinked="0"/>
            <c:spPr/>
            <c:txPr>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Disponib.'!$C$6:$C$10</c:f>
              <c:strCache>
                <c:ptCount val="5"/>
                <c:pt idx="0">
                  <c:v>2016</c:v>
                </c:pt>
                <c:pt idx="1">
                  <c:v>2017</c:v>
                </c:pt>
                <c:pt idx="2">
                  <c:v>2018</c:v>
                </c:pt>
                <c:pt idx="3">
                  <c:v>2019</c:v>
                </c:pt>
                <c:pt idx="4">
                  <c:v>2020</c:v>
                </c:pt>
              </c:strCache>
            </c:strRef>
          </c:cat>
          <c:val>
            <c:numRef>
              <c:f>'Dem. e Disponib.'!$E$6:$E$10</c:f>
              <c:numCache>
                <c:formatCode>0.00</c:formatCode>
                <c:ptCount val="5"/>
                <c:pt idx="0">
                  <c:v>4.7323589999999971</c:v>
                </c:pt>
                <c:pt idx="1">
                  <c:v>6.27</c:v>
                </c:pt>
                <c:pt idx="2">
                  <c:v>7.1700206379999933</c:v>
                </c:pt>
                <c:pt idx="3">
                  <c:v>6.9154543870497198</c:v>
                </c:pt>
                <c:pt idx="4">
                  <c:v>8.1739194978572449</c:v>
                </c:pt>
              </c:numCache>
            </c:numRef>
          </c:val>
          <c:extLst>
            <c:ext xmlns:c16="http://schemas.microsoft.com/office/drawing/2014/chart" uri="{C3380CC4-5D6E-409C-BE32-E72D297353CC}">
              <c16:uniqueId val="{00000001-1515-49E8-A900-E167A29743EA}"/>
            </c:ext>
          </c:extLst>
        </c:ser>
        <c:dLbls>
          <c:showLegendKey val="0"/>
          <c:showVal val="0"/>
          <c:showCatName val="0"/>
          <c:showSerName val="0"/>
          <c:showPercent val="0"/>
          <c:showBubbleSize val="0"/>
        </c:dLbls>
        <c:gapWidth val="162"/>
        <c:overlap val="100"/>
        <c:axId val="-1659089072"/>
        <c:axId val="-1659082544"/>
      </c:barChart>
      <c:catAx>
        <c:axId val="-165908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pt-BR"/>
          </a:p>
        </c:txPr>
        <c:crossAx val="-1659082544"/>
        <c:crosses val="autoZero"/>
        <c:auto val="1"/>
        <c:lblAlgn val="ctr"/>
        <c:lblOffset val="100"/>
        <c:noMultiLvlLbl val="0"/>
      </c:catAx>
      <c:valAx>
        <c:axId val="-1659082544"/>
        <c:scaling>
          <c:orientation val="minMax"/>
          <c:min val="0"/>
        </c:scaling>
        <c:delete val="1"/>
        <c:axPos val="l"/>
        <c:title>
          <c:tx>
            <c:rich>
              <a:bodyPr rot="-5400000" vert="horz"/>
              <a:lstStyle/>
              <a:p>
                <a:pPr>
                  <a:defRPr b="0"/>
                </a:pPr>
                <a:r>
                  <a:rPr lang="pt-BR" b="0"/>
                  <a:t>Vazão outorgada (m</a:t>
                </a:r>
                <a:r>
                  <a:rPr lang="pt-BR" b="0" baseline="30000"/>
                  <a:t>3</a:t>
                </a:r>
                <a:r>
                  <a:rPr lang="pt-BR" b="0"/>
                  <a:t>/s)</a:t>
                </a:r>
              </a:p>
            </c:rich>
          </c:tx>
          <c:layout>
            <c:manualLayout>
              <c:xMode val="edge"/>
              <c:yMode val="edge"/>
              <c:x val="2.4337707786526684E-2"/>
              <c:y val="0.20990328751278972"/>
            </c:manualLayout>
          </c:layout>
          <c:overlay val="0"/>
        </c:title>
        <c:numFmt formatCode="0.00" sourceLinked="1"/>
        <c:majorTickMark val="out"/>
        <c:minorTickMark val="none"/>
        <c:tickLblPos val="nextTo"/>
        <c:crossAx val="-1659089072"/>
        <c:crosses val="autoZero"/>
        <c:crossBetween val="between"/>
      </c:valAx>
      <c:spPr>
        <a:noFill/>
        <a:ln>
          <a:noFill/>
        </a:ln>
        <a:effectLst/>
      </c:spPr>
    </c:plotArea>
    <c:legend>
      <c:legendPos val="b"/>
      <c:layout>
        <c:manualLayout>
          <c:xMode val="edge"/>
          <c:yMode val="edge"/>
          <c:x val="0.29768263888888891"/>
          <c:y val="0.89878849206349209"/>
          <c:w val="0.40463472222222224"/>
          <c:h val="9.1132142857142856E-2"/>
        </c:manualLayout>
      </c:layout>
      <c:overlay val="0"/>
      <c:spPr>
        <a:noFill/>
        <a:ln>
          <a:noFill/>
        </a:ln>
        <a:effectLst/>
      </c:spPr>
      <c:txPr>
        <a:bodyPr rot="0" vert="horz"/>
        <a:lstStyle/>
        <a:p>
          <a:pPr>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[Demandas.xlsx]Dem. e Disponib.!Tabela dinâmica7</c:name>
    <c:fmtId val="0"/>
  </c:pivotSource>
  <c:chart>
    <c:autoTitleDeleted val="1"/>
    <c:pivotFmts>
      <c:pivotFmt>
        <c:idx val="0"/>
        <c:spPr>
          <a:solidFill>
            <a:schemeClr val="accent1"/>
          </a:solidFill>
          <a:ln>
            <a:noFill/>
          </a:ln>
          <a:effectLst/>
        </c:spPr>
        <c:marker>
          <c:symbol val="none"/>
        </c:marker>
      </c:pivotFmt>
      <c:pivotFmt>
        <c:idx val="1"/>
        <c:spPr>
          <a:solidFill>
            <a:srgbClr val="000099"/>
          </a:solidFill>
          <a:ln>
            <a:noFill/>
          </a:ln>
          <a:effectLst/>
        </c:spPr>
        <c:marker>
          <c:symbol val="none"/>
        </c:marker>
        <c:dLbl>
          <c:idx val="0"/>
          <c:numFmt formatCode="0.00" sourceLinked="0"/>
          <c:spPr/>
          <c:txPr>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numFmt formatCode="#,##0.00" sourceLinked="0"/>
          <c:spPr>
            <a:noFill/>
            <a:ln>
              <a:noFill/>
            </a:ln>
            <a:effectLst/>
          </c:spPr>
          <c:txPr>
            <a:bodyPr wrap="square" lIns="38100" tIns="19050" rIns="38100" bIns="19050" anchor="ctr">
              <a:spAutoFit/>
            </a:bodyPr>
            <a:lstStyle/>
            <a:p>
              <a:pPr>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20807622755553E-2"/>
          <c:y val="5.104606751742239E-2"/>
          <c:w val="0.86956942068251952"/>
          <c:h val="0.83377391619151053"/>
        </c:manualLayout>
      </c:layout>
      <c:barChart>
        <c:barDir val="col"/>
        <c:grouping val="clustered"/>
        <c:varyColors val="0"/>
        <c:ser>
          <c:idx val="0"/>
          <c:order val="0"/>
          <c:tx>
            <c:strRef>
              <c:f>'Dem. e Disponib.'!$D$28</c:f>
              <c:strCache>
                <c:ptCount val="1"/>
                <c:pt idx="0">
                  <c:v>Total</c:v>
                </c:pt>
              </c:strCache>
            </c:strRef>
          </c:tx>
          <c:invertIfNegative val="0"/>
          <c:dLbls>
            <c:numFmt formatCode="#,##0.00" sourceLinked="0"/>
            <c:spPr>
              <a:noFill/>
              <a:ln>
                <a:noFill/>
              </a:ln>
              <a:effectLst/>
            </c:spPr>
            <c:txPr>
              <a:bodyPr wrap="square" lIns="38100" tIns="19050" rIns="38100" bIns="19050" anchor="ctr">
                <a:spAutoFit/>
              </a:bodyPr>
              <a:lstStyle/>
              <a:p>
                <a:pPr>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'Dem. e Disponib.'!$C$29:$C$33</c:f>
              <c:strCache>
                <c:ptCount val="5"/>
                <c:pt idx="0">
                  <c:v>2016</c:v>
                </c:pt>
                <c:pt idx="1">
                  <c:v>2017</c:v>
                </c:pt>
                <c:pt idx="2">
                  <c:v>2018</c:v>
                </c:pt>
                <c:pt idx="3">
                  <c:v>2019</c:v>
                </c:pt>
                <c:pt idx="4">
                  <c:v>2020</c:v>
                </c:pt>
              </c:strCache>
            </c:strRef>
          </c:cat>
          <c:val>
            <c:numRef>
              <c:f>'Dem. e Disponib.'!$D$29:$D$33</c:f>
              <c:numCache>
                <c:formatCode>General</c:formatCode>
                <c:ptCount val="5"/>
                <c:pt idx="0">
                  <c:v>4.2</c:v>
                </c:pt>
                <c:pt idx="1">
                  <c:v>4.7500000000000009</c:v>
                </c:pt>
                <c:pt idx="2">
                  <c:v>5.9048108193810247</c:v>
                </c:pt>
                <c:pt idx="3">
                  <c:v>6.205099632166414</c:v>
                </c:pt>
                <c:pt idx="4">
                  <c:v>6.9214372146118688</c:v>
                </c:pt>
              </c:numCache>
            </c:numRef>
          </c:val>
          <c:extLst>
            <c:ext xmlns:c16="http://schemas.microsoft.com/office/drawing/2014/chart" uri="{C3380CC4-5D6E-409C-BE32-E72D297353CC}">
              <c16:uniqueId val="{00000000-C481-4560-85AE-9FEBA3C02C6E}"/>
            </c:ext>
          </c:extLst>
        </c:ser>
        <c:dLbls>
          <c:showLegendKey val="0"/>
          <c:showVal val="0"/>
          <c:showCatName val="0"/>
          <c:showSerName val="0"/>
          <c:showPercent val="0"/>
          <c:showBubbleSize val="0"/>
        </c:dLbls>
        <c:gapWidth val="167"/>
        <c:overlap val="-27"/>
        <c:axId val="-1659087440"/>
        <c:axId val="-1659086896"/>
      </c:barChart>
      <c:catAx>
        <c:axId val="-165908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pt-BR"/>
          </a:p>
        </c:txPr>
        <c:crossAx val="-1659086896"/>
        <c:crosses val="autoZero"/>
        <c:auto val="1"/>
        <c:lblAlgn val="ctr"/>
        <c:lblOffset val="100"/>
        <c:noMultiLvlLbl val="0"/>
      </c:catAx>
      <c:valAx>
        <c:axId val="-1659086896"/>
        <c:scaling>
          <c:orientation val="minMax"/>
          <c:min val="0"/>
        </c:scaling>
        <c:delete val="1"/>
        <c:axPos val="l"/>
        <c:title>
          <c:tx>
            <c:rich>
              <a:bodyPr rot="-5400000" vert="horz"/>
              <a:lstStyle/>
              <a:p>
                <a:pPr>
                  <a:defRPr b="0"/>
                </a:pPr>
                <a:r>
                  <a:rPr lang="pt-BR" b="0"/>
                  <a:t>Vazão outorgada (m</a:t>
                </a:r>
                <a:r>
                  <a:rPr lang="pt-BR" b="0" baseline="30000"/>
                  <a:t>3</a:t>
                </a:r>
                <a:r>
                  <a:rPr lang="pt-BR" b="0"/>
                  <a:t>/s)</a:t>
                </a:r>
              </a:p>
            </c:rich>
          </c:tx>
          <c:layout>
            <c:manualLayout>
              <c:xMode val="edge"/>
              <c:yMode val="edge"/>
              <c:x val="1.3913483984593938E-2"/>
              <c:y val="0.21394442936012309"/>
            </c:manualLayout>
          </c:layout>
          <c:overlay val="0"/>
        </c:title>
        <c:numFmt formatCode="General" sourceLinked="1"/>
        <c:majorTickMark val="out"/>
        <c:minorTickMark val="none"/>
        <c:tickLblPos val="nextTo"/>
        <c:crossAx val="-1659087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525780</xdr:colOff>
      <xdr:row>0</xdr:row>
      <xdr:rowOff>170497</xdr:rowOff>
    </xdr:from>
    <xdr:to>
      <xdr:col>15</xdr:col>
      <xdr:colOff>419100</xdr:colOff>
      <xdr:row>15</xdr:row>
      <xdr:rowOff>63817</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545647</xdr:colOff>
      <xdr:row>30</xdr:row>
      <xdr:rowOff>176212</xdr:rowOff>
    </xdr:from>
    <xdr:to>
      <xdr:col>11</xdr:col>
      <xdr:colOff>259897</xdr:colOff>
      <xdr:row>45</xdr:row>
      <xdr:rowOff>61912</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73478</xdr:colOff>
      <xdr:row>31</xdr:row>
      <xdr:rowOff>74158</xdr:rowOff>
    </xdr:from>
    <xdr:to>
      <xdr:col>19</xdr:col>
      <xdr:colOff>321128</xdr:colOff>
      <xdr:row>45</xdr:row>
      <xdr:rowOff>150358</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664029</xdr:colOff>
      <xdr:row>31</xdr:row>
      <xdr:rowOff>91848</xdr:rowOff>
    </xdr:from>
    <xdr:to>
      <xdr:col>27</xdr:col>
      <xdr:colOff>156482</xdr:colOff>
      <xdr:row>45</xdr:row>
      <xdr:rowOff>168048</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495300</xdr:colOff>
      <xdr:row>58</xdr:row>
      <xdr:rowOff>156210</xdr:rowOff>
    </xdr:from>
    <xdr:to>
      <xdr:col>19</xdr:col>
      <xdr:colOff>0</xdr:colOff>
      <xdr:row>73</xdr:row>
      <xdr:rowOff>156210</xdr:rowOff>
    </xdr:to>
    <xdr:graphicFrame macro="">
      <xdr:nvGraphicFramePr>
        <xdr:cNvPr id="4" name="Gráfico 3">
          <a:extLst>
            <a:ext uri="{FF2B5EF4-FFF2-40B4-BE49-F238E27FC236}">
              <a16:creationId xmlns:a16="http://schemas.microsoft.com/office/drawing/2014/main" id="{059074CF-2BA0-407D-A0DE-AA8ACF133B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59</xdr:row>
      <xdr:rowOff>0</xdr:rowOff>
    </xdr:from>
    <xdr:to>
      <xdr:col>27</xdr:col>
      <xdr:colOff>571500</xdr:colOff>
      <xdr:row>74</xdr:row>
      <xdr:rowOff>0</xdr:rowOff>
    </xdr:to>
    <xdr:graphicFrame macro="">
      <xdr:nvGraphicFramePr>
        <xdr:cNvPr id="8" name="Gráfico 7">
          <a:extLst>
            <a:ext uri="{FF2B5EF4-FFF2-40B4-BE49-F238E27FC236}">
              <a16:creationId xmlns:a16="http://schemas.microsoft.com/office/drawing/2014/main" id="{A5CA6BD7-732B-46D8-8692-2A7898965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525780</xdr:colOff>
      <xdr:row>59</xdr:row>
      <xdr:rowOff>0</xdr:rowOff>
    </xdr:from>
    <xdr:to>
      <xdr:col>11</xdr:col>
      <xdr:colOff>121920</xdr:colOff>
      <xdr:row>74</xdr:row>
      <xdr:rowOff>0</xdr:rowOff>
    </xdr:to>
    <xdr:graphicFrame macro="">
      <xdr:nvGraphicFramePr>
        <xdr:cNvPr id="9" name="Gráfico 8">
          <a:extLst>
            <a:ext uri="{FF2B5EF4-FFF2-40B4-BE49-F238E27FC236}">
              <a16:creationId xmlns:a16="http://schemas.microsoft.com/office/drawing/2014/main" id="{1F26E342-71E5-4F47-8A00-2A53DC7CC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139701</xdr:colOff>
      <xdr:row>2</xdr:row>
      <xdr:rowOff>28575</xdr:rowOff>
    </xdr:from>
    <xdr:to>
      <xdr:col>10</xdr:col>
      <xdr:colOff>640176</xdr:colOff>
      <xdr:row>15</xdr:row>
      <xdr:rowOff>81600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465825</xdr:colOff>
      <xdr:row>24</xdr:row>
      <xdr:rowOff>118851</xdr:rowOff>
    </xdr:from>
    <xdr:to>
      <xdr:col>10</xdr:col>
      <xdr:colOff>275458</xdr:colOff>
      <xdr:row>37</xdr:row>
      <xdr:rowOff>162351</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143865</xdr:colOff>
      <xdr:row>2</xdr:row>
      <xdr:rowOff>96157</xdr:rowOff>
    </xdr:from>
    <xdr:to>
      <xdr:col>23</xdr:col>
      <xdr:colOff>530040</xdr:colOff>
      <xdr:row>15</xdr:row>
      <xdr:rowOff>82507</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208428</xdr:colOff>
      <xdr:row>25</xdr:row>
      <xdr:rowOff>130268</xdr:rowOff>
    </xdr:from>
    <xdr:to>
      <xdr:col>22</xdr:col>
      <xdr:colOff>743081</xdr:colOff>
      <xdr:row>38</xdr:row>
      <xdr:rowOff>173768</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1257301</xdr:colOff>
      <xdr:row>45</xdr:row>
      <xdr:rowOff>176212</xdr:rowOff>
    </xdr:from>
    <xdr:to>
      <xdr:col>12</xdr:col>
      <xdr:colOff>348076</xdr:colOff>
      <xdr:row>60</xdr:row>
      <xdr:rowOff>61912</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200025</xdr:colOff>
      <xdr:row>44</xdr:row>
      <xdr:rowOff>100012</xdr:rowOff>
    </xdr:from>
    <xdr:to>
      <xdr:col>20</xdr:col>
      <xdr:colOff>916875</xdr:colOff>
      <xdr:row>58</xdr:row>
      <xdr:rowOff>176212</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164042</xdr:colOff>
      <xdr:row>77</xdr:row>
      <xdr:rowOff>173038</xdr:rowOff>
    </xdr:from>
    <xdr:to>
      <xdr:col>6</xdr:col>
      <xdr:colOff>1334559</xdr:colOff>
      <xdr:row>92</xdr:row>
      <xdr:rowOff>58738</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584200</xdr:colOff>
      <xdr:row>79</xdr:row>
      <xdr:rowOff>13229</xdr:rowOff>
    </xdr:from>
    <xdr:to>
      <xdr:col>13</xdr:col>
      <xdr:colOff>424391</xdr:colOff>
      <xdr:row>93</xdr:row>
      <xdr:rowOff>85195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66673</xdr:colOff>
      <xdr:row>78</xdr:row>
      <xdr:rowOff>138958</xdr:rowOff>
    </xdr:from>
    <xdr:to>
      <xdr:col>20</xdr:col>
      <xdr:colOff>16933</xdr:colOff>
      <xdr:row>93</xdr:row>
      <xdr:rowOff>74083</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504824</xdr:colOff>
      <xdr:row>75</xdr:row>
      <xdr:rowOff>98954</xdr:rowOff>
    </xdr:from>
    <xdr:to>
      <xdr:col>24</xdr:col>
      <xdr:colOff>277166</xdr:colOff>
      <xdr:row>90</xdr:row>
      <xdr:rowOff>121454</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175690</xdr:colOff>
      <xdr:row>98</xdr:row>
      <xdr:rowOff>126470</xdr:rowOff>
    </xdr:from>
    <xdr:to>
      <xdr:col>9</xdr:col>
      <xdr:colOff>42340</xdr:colOff>
      <xdr:row>113</xdr:row>
      <xdr:rowOff>12170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238125</xdr:colOff>
      <xdr:row>96</xdr:row>
      <xdr:rowOff>66675</xdr:rowOff>
    </xdr:from>
    <xdr:to>
      <xdr:col>19</xdr:col>
      <xdr:colOff>1447800</xdr:colOff>
      <xdr:row>110</xdr:row>
      <xdr:rowOff>142875</xdr:rowOff>
    </xdr:to>
    <xdr:graphicFrame macro="">
      <xdr:nvGraphicFramePr>
        <xdr:cNvPr id="13" name="Gráfico 12">
          <a:extLst>
            <a:ext uri="{FF2B5EF4-FFF2-40B4-BE49-F238E27FC236}">
              <a16:creationId xmlns:a16="http://schemas.microsoft.com/office/drawing/2014/main" id="{139BBD18-81C4-4858-BB2E-08CCB40A8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1041400</xdr:colOff>
      <xdr:row>12</xdr:row>
      <xdr:rowOff>96838</xdr:rowOff>
    </xdr:from>
    <xdr:to>
      <xdr:col>11</xdr:col>
      <xdr:colOff>441326</xdr:colOff>
      <xdr:row>26</xdr:row>
      <xdr:rowOff>168804</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643995</xdr:colOff>
      <xdr:row>12</xdr:row>
      <xdr:rowOff>36511</xdr:rowOff>
    </xdr:from>
    <xdr:to>
      <xdr:col>19</xdr:col>
      <xdr:colOff>441853</xdr:colOff>
      <xdr:row>26</xdr:row>
      <xdr:rowOff>112711</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664103</xdr:colOff>
      <xdr:row>12</xdr:row>
      <xdr:rowOff>84137</xdr:rowOff>
    </xdr:from>
    <xdr:to>
      <xdr:col>27</xdr:col>
      <xdr:colOff>518053</xdr:colOff>
      <xdr:row>26</xdr:row>
      <xdr:rowOff>160337</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67732</xdr:colOff>
      <xdr:row>33</xdr:row>
      <xdr:rowOff>90486</xdr:rowOff>
    </xdr:from>
    <xdr:to>
      <xdr:col>16</xdr:col>
      <xdr:colOff>71966</xdr:colOff>
      <xdr:row>49</xdr:row>
      <xdr:rowOff>38099</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597273</xdr:colOff>
      <xdr:row>1</xdr:row>
      <xdr:rowOff>154360</xdr:rowOff>
    </xdr:from>
    <xdr:to>
      <xdr:col>12</xdr:col>
      <xdr:colOff>599514</xdr:colOff>
      <xdr:row>16</xdr:row>
      <xdr:rowOff>23335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333375</xdr:colOff>
      <xdr:row>31</xdr:row>
      <xdr:rowOff>179014</xdr:rowOff>
    </xdr:from>
    <xdr:to>
      <xdr:col>10</xdr:col>
      <xdr:colOff>509868</xdr:colOff>
      <xdr:row>46</xdr:row>
      <xdr:rowOff>64714</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865415</xdr:colOff>
      <xdr:row>32</xdr:row>
      <xdr:rowOff>26532</xdr:rowOff>
    </xdr:from>
    <xdr:to>
      <xdr:col>19</xdr:col>
      <xdr:colOff>732804</xdr:colOff>
      <xdr:row>46</xdr:row>
      <xdr:rowOff>102732</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597958</xdr:colOff>
      <xdr:row>31</xdr:row>
      <xdr:rowOff>103187</xdr:rowOff>
    </xdr:from>
    <xdr:to>
      <xdr:col>27</xdr:col>
      <xdr:colOff>315383</xdr:colOff>
      <xdr:row>45</xdr:row>
      <xdr:rowOff>179387</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384727</xdr:colOff>
      <xdr:row>57</xdr:row>
      <xdr:rowOff>185402</xdr:rowOff>
    </xdr:from>
    <xdr:to>
      <xdr:col>24</xdr:col>
      <xdr:colOff>384727</xdr:colOff>
      <xdr:row>71</xdr:row>
      <xdr:rowOff>6625</xdr:rowOff>
    </xdr:to>
    <xdr:graphicFrame macro="">
      <xdr:nvGraphicFramePr>
        <xdr:cNvPr id="10" name="Gráfico 2">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164448</xdr:colOff>
      <xdr:row>58</xdr:row>
      <xdr:rowOff>34517</xdr:rowOff>
    </xdr:from>
    <xdr:to>
      <xdr:col>8</xdr:col>
      <xdr:colOff>39158</xdr:colOff>
      <xdr:row>70</xdr:row>
      <xdr:rowOff>45508</xdr:rowOff>
    </xdr:to>
    <xdr:graphicFrame macro="">
      <xdr:nvGraphicFramePr>
        <xdr:cNvPr id="11" name="Gráfico 2">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602195</xdr:colOff>
      <xdr:row>57</xdr:row>
      <xdr:rowOff>66453</xdr:rowOff>
    </xdr:from>
    <xdr:to>
      <xdr:col>16</xdr:col>
      <xdr:colOff>47747</xdr:colOff>
      <xdr:row>71</xdr:row>
      <xdr:rowOff>70158</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582648</xdr:colOff>
      <xdr:row>58</xdr:row>
      <xdr:rowOff>121053</xdr:rowOff>
    </xdr:from>
    <xdr:to>
      <xdr:col>31</xdr:col>
      <xdr:colOff>718929</xdr:colOff>
      <xdr:row>70</xdr:row>
      <xdr:rowOff>185530</xdr:rowOff>
    </xdr:to>
    <xdr:graphicFrame macro="">
      <xdr:nvGraphicFramePr>
        <xdr:cNvPr id="16" name="Gráfico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133350</xdr:colOff>
      <xdr:row>21</xdr:row>
      <xdr:rowOff>109537</xdr:rowOff>
    </xdr:from>
    <xdr:to>
      <xdr:col>12</xdr:col>
      <xdr:colOff>438150</xdr:colOff>
      <xdr:row>35</xdr:row>
      <xdr:rowOff>185737</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107575</xdr:colOff>
      <xdr:row>33</xdr:row>
      <xdr:rowOff>61912</xdr:rowOff>
    </xdr:from>
    <xdr:to>
      <xdr:col>21</xdr:col>
      <xdr:colOff>555811</xdr:colOff>
      <xdr:row>47</xdr:row>
      <xdr:rowOff>138111</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295275</xdr:colOff>
      <xdr:row>1</xdr:row>
      <xdr:rowOff>176212</xdr:rowOff>
    </xdr:from>
    <xdr:to>
      <xdr:col>24</xdr:col>
      <xdr:colOff>76200</xdr:colOff>
      <xdr:row>16</xdr:row>
      <xdr:rowOff>61912</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190500</xdr:colOff>
      <xdr:row>1</xdr:row>
      <xdr:rowOff>119062</xdr:rowOff>
    </xdr:from>
    <xdr:to>
      <xdr:col>10</xdr:col>
      <xdr:colOff>581025</xdr:colOff>
      <xdr:row>16</xdr:row>
      <xdr:rowOff>4762</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21</xdr:col>
      <xdr:colOff>299508</xdr:colOff>
      <xdr:row>14</xdr:row>
      <xdr:rowOff>39688</xdr:rowOff>
    </xdr:from>
    <xdr:to>
      <xdr:col>28</xdr:col>
      <xdr:colOff>566209</xdr:colOff>
      <xdr:row>28</xdr:row>
      <xdr:rowOff>115887</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394759</xdr:colOff>
      <xdr:row>14</xdr:row>
      <xdr:rowOff>33337</xdr:rowOff>
    </xdr:from>
    <xdr:to>
      <xdr:col>19</xdr:col>
      <xdr:colOff>254217</xdr:colOff>
      <xdr:row>28</xdr:row>
      <xdr:rowOff>109536</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275167</xdr:colOff>
      <xdr:row>14</xdr:row>
      <xdr:rowOff>68263</xdr:rowOff>
    </xdr:from>
    <xdr:to>
      <xdr:col>10</xdr:col>
      <xdr:colOff>91017</xdr:colOff>
      <xdr:row>28</xdr:row>
      <xdr:rowOff>140229</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214312</xdr:colOff>
      <xdr:row>14</xdr:row>
      <xdr:rowOff>142875</xdr:rowOff>
    </xdr:from>
    <xdr:to>
      <xdr:col>1</xdr:col>
      <xdr:colOff>1879758</xdr:colOff>
      <xdr:row>21</xdr:row>
      <xdr:rowOff>57150</xdr:rowOff>
    </xdr:to>
    <xdr:pic>
      <xdr:nvPicPr>
        <xdr:cNvPr id="2" name="Imagem 1">
          <a:extLst>
            <a:ext uri="{FF2B5EF4-FFF2-40B4-BE49-F238E27FC236}">
              <a16:creationId xmlns:a16="http://schemas.microsoft.com/office/drawing/2014/main" id="{ADD13F06-5808-4221-9EBF-69675A1ED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 y="16022955"/>
          <a:ext cx="3814286"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runo F. de Souza" refreshedDate="44459.705517476854" createdVersion="4" refreshedVersion="7" minRefreshableVersion="3" recordCount="7096">
  <cacheSource type="worksheet">
    <worksheetSource name="Tabela_BI"/>
  </cacheSource>
  <cacheFields count="57">
    <cacheField name="UGRHI" numFmtId="0">
      <sharedItems containsSemiMixedTypes="0" containsString="0" containsNumber="1" containsInteger="1" minValue="1" maxValue="22" count="22">
        <n v="20"/>
        <n v="21"/>
        <n v="16"/>
        <n v="9"/>
        <n v="4"/>
        <n v="17"/>
        <n v="5"/>
        <n v="13"/>
        <n v="10"/>
        <n v="12"/>
        <n v="15"/>
        <n v="8"/>
        <n v="19"/>
        <n v="22"/>
        <n v="14"/>
        <n v="2"/>
        <n v="18"/>
        <n v="11"/>
        <n v="6"/>
        <n v="7"/>
        <n v="1"/>
        <n v="3"/>
      </sharedItems>
    </cacheField>
    <cacheField name="Ano" numFmtId="0">
      <sharedItems containsSemiMixedTypes="0" containsString="0" containsNumber="1" containsInteger="1" minValue="2013" maxValue="2020" count="8">
        <n v="2020"/>
        <n v="2019"/>
        <n v="2018"/>
        <n v="2017"/>
        <n v="2016"/>
        <n v="2015"/>
        <n v="2014"/>
        <n v="2013"/>
      </sharedItems>
    </cacheField>
    <cacheField name="COD_IBGE+UGRHI" numFmtId="0">
      <sharedItems containsSemiMixedTypes="0" containsString="0" containsNumber="1" containsInteger="1" minValue="35003039" maxValue="355720417"/>
    </cacheField>
    <cacheField name="Município" numFmtId="0">
      <sharedItems/>
    </cacheField>
    <cacheField name="FM.01-A" numFmtId="2">
      <sharedItems containsBlank="1" containsMixedTypes="1" containsNumber="1" minValue="-1.9238555121818799" maxValue="6.1640967567761198"/>
    </cacheField>
    <cacheField name="FM.02-A" numFmtId="3">
      <sharedItems containsBlank="1" containsMixedTypes="1" containsNumber="1" containsInteger="1" minValue="807" maxValue="11869660"/>
    </cacheField>
    <cacheField name="FM.02-B" numFmtId="3">
      <sharedItems containsBlank="1" containsMixedTypes="1" containsNumber="1" containsInteger="1" minValue="629" maxValue="11762962"/>
    </cacheField>
    <cacheField name="FM.02-C" numFmtId="3">
      <sharedItems containsBlank="1" containsMixedTypes="1" containsNumber="1" containsInteger="1" minValue="0" maxValue="106698"/>
    </cacheField>
    <cacheField name="FM.03-A" numFmtId="165">
      <sharedItems containsBlank="1" containsMixedTypes="1" containsNumber="1" minValue="3.7269999999999999" maxValue="13860.888671875"/>
    </cacheField>
    <cacheField name="FM.03-B" numFmtId="166">
      <sharedItems containsBlank="1" containsMixedTypes="1" containsNumber="1" minValue="25.69" maxValue="100"/>
    </cacheField>
    <cacheField name="P.01-A" numFmtId="167">
      <sharedItems containsSemiMixedTypes="0" containsString="0" containsNumber="1" minValue="0" maxValue="35.120811730647652"/>
    </cacheField>
    <cacheField name="P.01-B" numFmtId="0">
      <sharedItems containsMixedTypes="1" containsNumber="1" minValue="0" maxValue="35.096417006637203"/>
    </cacheField>
    <cacheField name="P.01-C" numFmtId="167">
      <sharedItems containsMixedTypes="1" containsNumber="1" minValue="0" maxValue="6.5352004514642603"/>
    </cacheField>
    <cacheField name="P.01-D" numFmtId="167">
      <sharedItems containsMixedTypes="1" containsNumber="1" minValue="0" maxValue="6.84"/>
    </cacheField>
    <cacheField name="P.02-A" numFmtId="167">
      <sharedItems containsMixedTypes="1" containsNumber="1" minValue="0" maxValue="35.0366747540983"/>
    </cacheField>
    <cacheField name="P.02-B" numFmtId="167">
      <sharedItems containsMixedTypes="1" containsNumber="1" minValue="0" maxValue="7.851"/>
    </cacheField>
    <cacheField name="P.02-C" numFmtId="167">
      <sharedItems containsMixedTypes="1" containsNumber="1" minValue="0" maxValue="4.0530868219718696"/>
    </cacheField>
    <cacheField name="P.02-D" numFmtId="167">
      <sharedItems containsMixedTypes="1" containsNumber="1" minValue="0" maxValue="3.6033681"/>
    </cacheField>
    <cacheField name="P.02-E" numFmtId="167">
      <sharedItems containsString="0" containsBlank="1" containsNumber="1" minValue="0" maxValue="47.685165921423611"/>
    </cacheField>
    <cacheField name="P.08-D" numFmtId="0">
      <sharedItems containsMixedTypes="1" containsNumber="1" containsInteger="1" minValue="0" maxValue="418"/>
    </cacheField>
    <cacheField name="P.03-C" numFmtId="0">
      <sharedItems containsMixedTypes="1" containsNumber="1" minValue="0" maxValue="100"/>
    </cacheField>
    <cacheField name="P.03-D" numFmtId="0">
      <sharedItems containsMixedTypes="1" containsNumber="1" minValue="0" maxValue="100"/>
    </cacheField>
    <cacheField name="P.04-A" numFmtId="165">
      <sharedItems containsBlank="1" containsMixedTypes="1" containsNumber="1" minValue="0.45" maxValue="12800"/>
    </cacheField>
    <cacheField name="P.05-C" numFmtId="0">
      <sharedItems containsBlank="1" containsMixedTypes="1" containsNumber="1" minValue="35" maxValue="659579.70600000001"/>
    </cacheField>
    <cacheField name="P.05-D" numFmtId="0">
      <sharedItems containsBlank="1" containsMixedTypes="1" containsNumber="1" minValue="0" maxValue="296966.52"/>
    </cacheField>
    <cacheField name="P.06-A" numFmtId="0">
      <sharedItems containsString="0" containsBlank="1" containsNumber="1" containsInteger="1" minValue="0" maxValue="2367"/>
    </cacheField>
    <cacheField name="P.06-B" numFmtId="0">
      <sharedItems containsBlank="1" containsMixedTypes="1" containsNumber="1" containsInteger="1" minValue="0" maxValue="17"/>
    </cacheField>
    <cacheField name="E.04-A" numFmtId="165">
      <sharedItems containsBlank="1" containsMixedTypes="1" containsNumber="1" minValue="33.664454722166369" maxValue="254023.79278445884"/>
    </cacheField>
    <cacheField name="E.05-A" numFmtId="165">
      <sharedItems containsMixedTypes="1" containsNumber="1" minValue="4.6780410258185263" maxValue="32819.611470860313"/>
    </cacheField>
    <cacheField name="E.06-A" numFmtId="0">
      <sharedItems containsBlank="1" containsMixedTypes="1" containsNumber="1" minValue="23.05" maxValue="100"/>
    </cacheField>
    <cacheField name="E.06-B" numFmtId="166">
      <sharedItems containsBlank="1" containsMixedTypes="1" containsNumber="1" minValue="24.17" maxValue="100"/>
    </cacheField>
    <cacheField name="E.06-C" numFmtId="0">
      <sharedItems containsBlank="1" containsMixedTypes="1" containsNumber="1" minValue="0" maxValue="100"/>
    </cacheField>
    <cacheField name="E.06-D" numFmtId="0">
      <sharedItems containsBlank="1" containsMixedTypes="1" containsNumber="1" minValue="0" maxValue="95.79"/>
    </cacheField>
    <cacheField name="E.06-G" numFmtId="2">
      <sharedItems containsMixedTypes="1" containsNumber="1" minValue="0" maxValue="100"/>
    </cacheField>
    <cacheField name="E.06-H" numFmtId="0">
      <sharedItems containsBlank="1" containsMixedTypes="1" containsNumber="1" minValue="43.2" maxValue="100"/>
    </cacheField>
    <cacheField name="E.07-A" numFmtId="0">
      <sharedItems containsBlank="1" containsMixedTypes="1" containsNumber="1" minValue="0" maxValue="2236.8617828739639"/>
    </cacheField>
    <cacheField name="E.07-B" numFmtId="0">
      <sharedItems containsString="0" containsBlank="1" containsNumber="1" minValue="0" maxValue="848.27850220099617"/>
    </cacheField>
    <cacheField name="E.07-C" numFmtId="0">
      <sharedItems containsBlank="1" containsMixedTypes="1" containsNumber="1" minValue="0" maxValue="3440.7869810785783"/>
    </cacheField>
    <cacheField name="E.07-D" numFmtId="0">
      <sharedItems containsBlank="1" containsMixedTypes="1" containsNumber="1" minValue="0" maxValue="592.45736277777917"/>
    </cacheField>
    <cacheField name="E.08-A" numFmtId="0">
      <sharedItems containsBlank="1" containsMixedTypes="1" containsNumber="1" containsInteger="1" minValue="0" maxValue="4640"/>
    </cacheField>
    <cacheField name="E.08-B" numFmtId="0">
      <sharedItems containsBlank="1" containsMixedTypes="1" containsNumber="1" minValue="0" maxValue="100"/>
    </cacheField>
    <cacheField name="I.01-B" numFmtId="167">
      <sharedItems containsString="0" containsBlank="1" containsNumber="1" minValue="0" maxValue="39.729837107667898"/>
    </cacheField>
    <cacheField name="I.02-A" numFmtId="0">
      <sharedItems containsString="0" containsBlank="1" containsNumber="1" containsInteger="1" minValue="0" maxValue="8"/>
    </cacheField>
    <cacheField name="I.02-C" numFmtId="0">
      <sharedItems containsBlank="1" containsMixedTypes="1" containsNumber="1" containsInteger="1" minValue="0" maxValue="8090"/>
    </cacheField>
    <cacheField name="R.01-C" numFmtId="0">
      <sharedItems containsBlank="1" containsMixedTypes="1" containsNumber="1" minValue="0" maxValue="10"/>
    </cacheField>
    <cacheField name="R.02-B" numFmtId="166">
      <sharedItems containsBlank="1" containsMixedTypes="1" containsNumber="1" minValue="13" maxValue="100"/>
    </cacheField>
    <cacheField name="R.02-C" numFmtId="166">
      <sharedItems containsBlank="1" containsMixedTypes="1" containsNumber="1" minValue="0" maxValue="100.00000000000003"/>
    </cacheField>
    <cacheField name="R.02-D" numFmtId="166">
      <sharedItems containsBlank="1" containsMixedTypes="1" containsNumber="1" minValue="-2.7" maxValue="100"/>
    </cacheField>
    <cacheField name="R.02-E" numFmtId="0">
      <sharedItems containsBlank="1" containsMixedTypes="1" containsNumber="1" minValue="0.4" maxValue="10"/>
    </cacheField>
    <cacheField name="R.03-A" numFmtId="0">
      <sharedItems containsBlank="1" containsMixedTypes="1" containsNumber="1" containsInteger="1" minValue="0" maxValue="856"/>
    </cacheField>
    <cacheField name="R.03-B" numFmtId="0">
      <sharedItems containsBlank="1" containsMixedTypes="1" containsNumber="1" containsInteger="1" minValue="0" maxValue="17"/>
    </cacheField>
    <cacheField name="R.05-D" numFmtId="0">
      <sharedItems containsMixedTypes="1" containsNumber="1" containsInteger="1" minValue="0" maxValue="2988"/>
    </cacheField>
    <cacheField name="R.05-G" numFmtId="166">
      <sharedItems containsString="0" containsBlank="1" containsNumber="1" minValue="0" maxValue="191193.09869337143"/>
    </cacheField>
    <cacheField name="nº Capt. Superf. - DAEE" numFmtId="0">
      <sharedItems containsMixedTypes="1" containsNumber="1" containsInteger="1" minValue="0" maxValue="436"/>
    </cacheField>
    <cacheField name="nº Capt. Subt. - DAEE" numFmtId="0">
      <sharedItems containsMixedTypes="1" containsNumber="1" containsInteger="1" minValue="0" maxValue="2856"/>
    </cacheField>
    <cacheField name="Carga orgânica coletada" numFmtId="3">
      <sharedItems containsBlank="1" containsMixedTypes="1" containsNumber="1" minValue="26.199461880000001" maxValue="620233.52"/>
    </cacheField>
    <cacheField name="Carga orgânica tratada" numFmtId="3">
      <sharedItems containsBlank="1" containsMixedTypes="1" containsNumber="1" minValue="0" maxValue="465175.14"/>
    </cacheField>
  </cacheFields>
  <extLst>
    <ext xmlns:x14="http://schemas.microsoft.com/office/spreadsheetml/2009/9/main" uri="{725AE2AE-9491-48be-B2B4-4EB974FC3084}">
      <x14:pivotCacheDefinition pivotCacheId="24"/>
    </ext>
  </extLst>
</pivotCacheDefinition>
</file>

<file path=xl/pivotCache/pivotCacheDefinition2.xml><?xml version="1.0" encoding="utf-8"?>
<pivotCacheDefinition xmlns="http://schemas.openxmlformats.org/spreadsheetml/2006/main" xmlns:r="http://schemas.openxmlformats.org/officeDocument/2006/relationships" r:id="rId1" refreshedBy="Bruno Franco de Souza" refreshedDate="44491.679226967593" createdVersion="4" refreshedVersion="7" minRefreshableVersion="3" recordCount="176">
  <cacheSource type="worksheet">
    <worksheetSource name="Tabela_BI_UGRHI"/>
  </cacheSource>
  <cacheFields count="53">
    <cacheField name="UGRHI" numFmtId="0">
      <sharedItems containsSemiMixedTypes="0" containsString="0" containsNumber="1" containsInteger="1" minValue="1" maxValue="22" count="22">
        <n v="1"/>
        <n v="2"/>
        <n v="3"/>
        <n v="4"/>
        <n v="5"/>
        <n v="6"/>
        <n v="7"/>
        <n v="8"/>
        <n v="9"/>
        <n v="10"/>
        <n v="11"/>
        <n v="12"/>
        <n v="13"/>
        <n v="14"/>
        <n v="15"/>
        <n v="16"/>
        <n v="17"/>
        <n v="18"/>
        <n v="19"/>
        <n v="20"/>
        <n v="21"/>
        <n v="22"/>
      </sharedItems>
    </cacheField>
    <cacheField name="Ano" numFmtId="0">
      <sharedItems containsSemiMixedTypes="0" containsString="0" containsNumber="1" containsInteger="1" minValue="2013" maxValue="2020" count="8">
        <n v="2019"/>
        <n v="2018"/>
        <n v="2017"/>
        <n v="2016"/>
        <n v="2015"/>
        <n v="2014"/>
        <n v="2013"/>
        <n v="2020"/>
      </sharedItems>
    </cacheField>
    <cacheField name="FM.01-A" numFmtId="0">
      <sharedItems containsSemiMixedTypes="0" containsString="0" containsNumber="1" minValue="6.3493358283173151E-2" maxValue="2.0210249336336528"/>
    </cacheField>
    <cacheField name="FM.02-A" numFmtId="3">
      <sharedItems containsSemiMixedTypes="0" containsString="0" containsNumber="1" containsInteger="1" minValue="65496" maxValue="20954990"/>
    </cacheField>
    <cacheField name="FM.02-B" numFmtId="3">
      <sharedItems containsSemiMixedTypes="0" containsString="0" containsNumber="1" containsInteger="1" minValue="57440" maxValue="20744079"/>
    </cacheField>
    <cacheField name="FM.02-C" numFmtId="3">
      <sharedItems containsSemiMixedTypes="0" containsString="0" containsNumber="1" containsInteger="1" minValue="3033" maxValue="210911"/>
    </cacheField>
    <cacheField name="FM.03-A" numFmtId="165">
      <sharedItems containsSemiMixedTypes="0" containsString="0" containsNumber="1" minValue="21.487456006172476" maxValue="3189.4767763970995"/>
    </cacheField>
    <cacheField name="FM.03-B" numFmtId="0">
      <sharedItems containsSemiMixedTypes="0" containsString="0" containsNumber="1" minValue="72.394392329562507" maxValue="99.834432747925078"/>
    </cacheField>
    <cacheField name="P.01-A" numFmtId="0">
      <sharedItems containsSemiMixedTypes="0" containsString="0" containsNumber="1" minValue="0.73578580000000005" maxValue="92.128506516575356"/>
    </cacheField>
    <cacheField name="P.01-B" numFmtId="0">
      <sharedItems containsSemiMixedTypes="0" containsString="0" containsNumber="1" minValue="0.7293035000000001" maxValue="81.639353046125763"/>
    </cacheField>
    <cacheField name="P.01-C" numFmtId="0">
      <sharedItems containsSemiMixedTypes="0" containsString="0" containsNumber="1" minValue="0" maxValue="11.602033914116365"/>
    </cacheField>
    <cacheField name="P.01-D" numFmtId="0">
      <sharedItems containsSemiMixedTypes="0" containsString="0" containsNumber="1" minValue="0" maxValue="9.3008689117199399"/>
    </cacheField>
    <cacheField name="P.02-A" numFmtId="0">
      <sharedItems containsSemiMixedTypes="0" containsString="0" containsNumber="1" minValue="6.2222200000000005E-2" maxValue="61.681059506221295"/>
    </cacheField>
    <cacheField name="P.02-B" numFmtId="0">
      <sharedItems containsSemiMixedTypes="0" containsString="0" containsNumber="1" minValue="5.4560000000000003E-4" maxValue="17.856482511919761"/>
    </cacheField>
    <cacheField name="P.02-C" numFmtId="0">
      <sharedItems containsSemiMixedTypes="0" containsString="0" containsNumber="1" minValue="1.9748500000000002E-2" maxValue="20.803392907075743"/>
    </cacheField>
    <cacheField name="P.02-D" numFmtId="0">
      <sharedItems containsSemiMixedTypes="0" containsString="0" containsNumber="1" minValue="2.7907299999999996E-2" maxValue="6.7956581586903573"/>
    </cacheField>
    <cacheField name="P.02-E" numFmtId="4">
      <sharedItems containsSemiMixedTypes="0" containsString="0" containsNumber="1" minValue="0" maxValue="80.49367442055555"/>
    </cacheField>
    <cacheField name="P.08-D" numFmtId="3">
      <sharedItems containsSemiMixedTypes="0" containsString="0" containsNumber="1" containsInteger="1" minValue="14" maxValue="3701"/>
    </cacheField>
    <cacheField name="P.03-A" numFmtId="165">
      <sharedItems containsSemiMixedTypes="0" containsString="0" containsNumber="1" minValue="3.3079398827034598" maxValue="247.55410613697009"/>
    </cacheField>
    <cacheField name="P.03-B" numFmtId="165">
      <sharedItems containsSemiMixedTypes="0" containsString="0" containsNumber="1" minValue="4.2799259162412637" maxValue="983.2512435236315"/>
    </cacheField>
    <cacheField name="P.03-C" numFmtId="0">
      <sharedItems containsSemiMixedTypes="0" containsString="0" containsNumber="1" minValue="5.5" maxValue="82.28155339805825"/>
    </cacheField>
    <cacheField name="P.03-D" numFmtId="0">
      <sharedItems containsSemiMixedTypes="0" containsString="0" containsNumber="1" minValue="17.718446601941746" maxValue="94.5"/>
    </cacheField>
    <cacheField name="P.04-A" numFmtId="0">
      <sharedItems containsSemiMixedTypes="0" containsString="0" containsNumber="1" minValue="46.379999999999995" maxValue="21250.529999999995"/>
    </cacheField>
    <cacheField name="P.05-C" numFmtId="3">
      <sharedItems containsSemiMixedTypes="0" containsString="0" containsNumber="1" minValue="3193" maxValue="1159676.352"/>
    </cacheField>
    <cacheField name="P.05-D" numFmtId="3">
      <sharedItems containsSemiMixedTypes="0" containsString="0" containsNumber="1" minValue="1048" maxValue="635867.89000000025"/>
    </cacheField>
    <cacheField name="P.06-A" numFmtId="3">
      <sharedItems containsSemiMixedTypes="0" containsString="0" containsNumber="1" containsInteger="1" minValue="13" maxValue="3469"/>
    </cacheField>
    <cacheField name="P.06-B" numFmtId="3">
      <sharedItems containsSemiMixedTypes="0" containsString="0" containsNumber="1" containsInteger="1" minValue="0" maxValue="52"/>
    </cacheField>
    <cacheField name="E.04-A" numFmtId="0">
      <sharedItems containsSemiMixedTypes="0" containsString="0" containsNumber="1" minValue="126.41494937482672" maxValue="45260.645351407104"/>
    </cacheField>
    <cacheField name="E.05-A" numFmtId="0">
      <sharedItems containsSemiMixedTypes="0" containsString="0" containsNumber="1" minValue="16.554338608608258" maxValue="5765.13923677619"/>
    </cacheField>
    <cacheField name="E.06-A" numFmtId="0">
      <sharedItems containsString="0" containsBlank="1" containsNumber="1" minValue="61.698783437156465" maxValue="98.921368338505104"/>
    </cacheField>
    <cacheField name="E.06-G" numFmtId="0">
      <sharedItems containsNonDate="0" containsString="0" containsBlank="1"/>
    </cacheField>
    <cacheField name="E.06-H" numFmtId="0">
      <sharedItems containsString="0" containsBlank="1" containsNumber="1" minValue="67.978424350338486" maxValue="99.958189471170357"/>
    </cacheField>
    <cacheField name="E.07-A" numFmtId="165">
      <sharedItems containsSemiMixedTypes="0" containsString="0" containsNumber="1" minValue="1.0174003930131004" maxValue="197.30535244446119"/>
    </cacheField>
    <cacheField name="E.07-B" numFmtId="165">
      <sharedItems containsSemiMixedTypes="0" containsString="0" containsNumber="1" minValue="0.44293667300380229" maxValue="72.815070544979733"/>
    </cacheField>
    <cacheField name="E.07-C" numFmtId="165">
      <sharedItems containsSemiMixedTypes="0" containsString="0" containsNumber="1" minValue="1.421204135802469" maxValue="263.50043173835684"/>
    </cacheField>
    <cacheField name="E.07-D" numFmtId="165">
      <sharedItems containsSemiMixedTypes="0" containsString="0" containsNumber="1" minValue="0" maxValue="94.944111759654305"/>
    </cacheField>
    <cacheField name="E.08-A" numFmtId="3">
      <sharedItems containsSemiMixedTypes="0" containsString="0" containsNumber="1" containsInteger="1" minValue="0" maxValue="5031"/>
    </cacheField>
    <cacheField name="E.08-B" numFmtId="3">
      <sharedItems containsSemiMixedTypes="0" containsString="0" containsNumber="1" minValue="0" maxValue="230.15191172838803"/>
    </cacheField>
    <cacheField name="I.01-B" numFmtId="0">
      <sharedItems containsString="0" containsBlank="1" containsNumber="1" minValue="0" maxValue="1.9172085443594127"/>
    </cacheField>
    <cacheField name="I.02-A" numFmtId="1">
      <sharedItems containsSemiMixedTypes="0" containsString="0" containsNumber="1" containsInteger="1" minValue="0" maxValue="50"/>
    </cacheField>
    <cacheField name="I.02-C" numFmtId="3">
      <sharedItems containsSemiMixedTypes="0" containsString="0" containsNumber="1" containsInteger="1" minValue="0" maxValue="11810"/>
    </cacheField>
    <cacheField name="R.02-B" numFmtId="0">
      <sharedItems containsSemiMixedTypes="0" containsString="0" containsNumber="1" minValue="45.2" maxValue="99.7"/>
    </cacheField>
    <cacheField name="R.02-C" numFmtId="165">
      <sharedItems containsSemiMixedTypes="0" containsString="0" containsNumber="1" minValue="9.8000000000000007" maxValue="98.9"/>
    </cacheField>
    <cacheField name="R.02-D" numFmtId="0">
      <sharedItems containsSemiMixedTypes="0" containsString="0" containsNumber="1" minValue="8.6" maxValue="87.4"/>
    </cacheField>
    <cacheField name="R.03-A" numFmtId="3">
      <sharedItems containsSemiMixedTypes="0" containsString="0" containsNumber="1" containsInteger="1" minValue="0" maxValue="1196"/>
    </cacheField>
    <cacheField name="R.03-B" numFmtId="3">
      <sharedItems containsSemiMixedTypes="0" containsString="0" containsNumber="1" containsInteger="1" minValue="0" maxValue="52"/>
    </cacheField>
    <cacheField name="R.04-F" numFmtId="0">
      <sharedItems containsSemiMixedTypes="0" containsString="0" containsNumber="1" minValue="0.28999999999999998" maxValue="0.82"/>
    </cacheField>
    <cacheField name="R.05-D" numFmtId="3">
      <sharedItems containsSemiMixedTypes="0" containsString="0" containsNumber="1" containsInteger="1" minValue="55" maxValue="8805"/>
    </cacheField>
    <cacheField name="R.05-G" numFmtId="0">
      <sharedItems containsMixedTypes="1" containsNumber="1" minValue="18.277616716331433" maxValue="939.12152684914236"/>
    </cacheField>
    <cacheField name="nº Capt. Superf. - DAEE" numFmtId="3">
      <sharedItems containsSemiMixedTypes="0" containsString="0" containsNumber="1" containsInteger="1" minValue="44" maxValue="2977"/>
    </cacheField>
    <cacheField name="nº Capt. Subt. - DAEE" numFmtId="3">
      <sharedItems containsSemiMixedTypes="0" containsString="0" containsNumber="1" containsInteger="1" minValue="22" maxValue="13088"/>
    </cacheField>
    <cacheField name="Carga orgânica coletada" numFmtId="3">
      <sharedItems containsSemiMixedTypes="0" containsString="0" containsNumber="1" minValue="1571.55" maxValue="991015.66000000015"/>
    </cacheField>
    <cacheField name="Carga orgânica tratada" numFmtId="3">
      <sharedItems containsSemiMixedTypes="0" containsString="0" containsNumber="1" minValue="312.10079999999999" maxValue="607899.99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96">
  <r>
    <x v="0"/>
    <x v="0"/>
    <n v="350010520"/>
    <s v="Adamantina"/>
    <s v=""/>
    <s v=""/>
    <s v=""/>
    <s v=""/>
    <s v=""/>
    <s v=""/>
    <n v="0.10273077186832021"/>
    <n v="9.7701488405652501E-2"/>
    <n v="5.0292834626677E-3"/>
    <n v="0"/>
    <n v="4.55373406193078E-4"/>
    <n v="8.9731074681238601E-2"/>
    <n v="1.24429082557743E-2"/>
    <n v="1.01415525114155E-4"/>
    <m/>
    <n v="3"/>
    <n v="18.181818181818183"/>
    <n v="81.818181818181827"/>
    <s v=""/>
    <s v=""/>
    <s v=""/>
    <m/>
    <s v=""/>
    <m/>
    <s v=""/>
    <m/>
    <m/>
    <m/>
    <m/>
    <s v=""/>
    <m/>
    <n v="8.0258415522125162E-2"/>
    <n v="3.447341337863094E-2"/>
    <n v="0.10619727000614401"/>
    <n v="1.3970231840743612E-2"/>
    <m/>
    <m/>
    <m/>
    <n v="0"/>
    <m/>
    <s v=""/>
    <s v=""/>
    <s v=""/>
    <s v=""/>
    <s v=""/>
    <s v=""/>
    <s v=""/>
    <n v="3"/>
    <m/>
    <n v="4"/>
    <n v="18"/>
    <s v=""/>
    <s v=""/>
  </r>
  <r>
    <x v="1"/>
    <x v="0"/>
    <n v="350010521"/>
    <s v="Adamantina"/>
    <n v="2.9551721988507751E-2"/>
    <n v="33894"/>
    <n v="32668"/>
    <n v="1226"/>
    <n v="82.310942736412656"/>
    <n v="96.382840620758842"/>
    <n v="0.12708841954238134"/>
    <n v="1.75473363774734E-3"/>
    <n v="0.12533368590463401"/>
    <n v="0"/>
    <n v="0.11246"/>
    <n v="1.12713661202186E-2"/>
    <n v="2.2815160815430301E-3"/>
    <n v="1.07553734061931E-3"/>
    <m/>
    <n v="1"/>
    <n v="8.695652173913043"/>
    <n v="91.304347826086953"/>
    <n v="26.552"/>
    <n v="1792.26"/>
    <n v="261.66996"/>
    <n v="6"/>
    <s v=""/>
    <m/>
    <n v="334.95485926712695"/>
    <m/>
    <m/>
    <m/>
    <m/>
    <s v=""/>
    <m/>
    <n v="9.9287827767485418E-2"/>
    <n v="4.2647120651805821E-2"/>
    <n v="1.9073191714644999E-3"/>
    <n v="0.34814912751287225"/>
    <m/>
    <m/>
    <m/>
    <n v="0"/>
    <m/>
    <n v="9.6999999999999993"/>
    <n v="100"/>
    <n v="100"/>
    <n v="14.6"/>
    <n v="9.6999999999999993"/>
    <n v="1"/>
    <s v=""/>
    <n v="28"/>
    <m/>
    <n v="4"/>
    <n v="42"/>
    <n v="1792"/>
    <n v="1792"/>
  </r>
  <r>
    <x v="2"/>
    <x v="0"/>
    <n v="350020416"/>
    <s v="Adolfo"/>
    <n v="-0.31644128291918872"/>
    <n v="3447"/>
    <n v="3189"/>
    <n v="258"/>
    <n v="16.348890153671029"/>
    <n v="92.515230635335072"/>
    <n v="0.4348174147890308"/>
    <n v="0.40315312323776697"/>
    <n v="3.1664291551263803E-2"/>
    <n v="0"/>
    <n v="2.0184335154827E-2"/>
    <s v=""/>
    <n v="0.37963373618284801"/>
    <n v="3.4999343451356163E-2"/>
    <m/>
    <n v="0"/>
    <n v="12"/>
    <n v="88"/>
    <n v="2.2378999999999998"/>
    <n v="172.63800000000001"/>
    <n v="17.091162000000001"/>
    <n v="1"/>
    <s v=""/>
    <m/>
    <n v="1280.8355091383812"/>
    <m/>
    <m/>
    <m/>
    <m/>
    <s v=""/>
    <m/>
    <n v="0.69018637268100125"/>
    <n v="0.28052736438001985"/>
    <n v="0.8227614759954428"/>
    <n v="0.22617351108045572"/>
    <m/>
    <m/>
    <m/>
    <n v="0"/>
    <m/>
    <n v="9.8181818181818183"/>
    <n v="100"/>
    <n v="100"/>
    <n v="9.9"/>
    <n v="10"/>
    <n v="1"/>
    <s v=""/>
    <n v="4"/>
    <m/>
    <n v="9"/>
    <n v="66"/>
    <n v="173"/>
    <n v="173"/>
  </r>
  <r>
    <x v="3"/>
    <x v="0"/>
    <n v="35003039"/>
    <s v="Aguaí"/>
    <n v="1.038448831646166"/>
    <n v="35608"/>
    <n v="32833"/>
    <n v="2775"/>
    <n v="75.222341931258839"/>
    <n v="92.206807458997972"/>
    <n v="1.7078103535589826"/>
    <n v="1.6215544507656099"/>
    <n v="8.6255902793372793E-2"/>
    <n v="2.91940639269406E-2"/>
    <n v="2.4570517503805199E-2"/>
    <n v="2.2787485008026201E-2"/>
    <n v="1.6197758053039599"/>
    <n v="4.0676545743194299E-2"/>
    <m/>
    <n v="105"/>
    <n v="69.135802469135797"/>
    <n v="30.864197530864196"/>
    <n v="26.448"/>
    <n v="1785.24"/>
    <n v="1313.2591414000001"/>
    <n v="6"/>
    <s v=""/>
    <m/>
    <n v="664.23275668389101"/>
    <m/>
    <m/>
    <m/>
    <m/>
    <s v=""/>
    <m/>
    <n v="0.74252624067781858"/>
    <n v="0.26810209632009147"/>
    <n v="1.0461641617842645"/>
    <n v="0.11500787039116375"/>
    <m/>
    <m/>
    <m/>
    <n v="0"/>
    <m/>
    <n v="7.2"/>
    <n v="98.1"/>
    <n v="49.05"/>
    <n v="73.56"/>
    <n v="4.4400000000000004"/>
    <n v="0"/>
    <s v=""/>
    <n v="79"/>
    <m/>
    <n v="224"/>
    <n v="100"/>
    <n v="1751.085"/>
    <n v="875.54250000000002"/>
  </r>
  <r>
    <x v="4"/>
    <x v="0"/>
    <n v="35004024"/>
    <s v="Águas da Prata"/>
    <s v=""/>
    <s v=""/>
    <s v=""/>
    <s v=""/>
    <s v=""/>
    <s v=""/>
    <n v="2.613173041894357E-2"/>
    <n v="1.6904262295082E-2"/>
    <n v="9.2274681238615694E-3"/>
    <n v="0"/>
    <s v=""/>
    <s v=""/>
    <n v="2.5991730418943499E-2"/>
    <n v="1.4000000000000001E-4"/>
    <m/>
    <n v="3"/>
    <n v="78.571428571428569"/>
    <n v="21.428571428571427"/>
    <s v=""/>
    <s v=""/>
    <s v=""/>
    <m/>
    <s v=""/>
    <m/>
    <s v=""/>
    <m/>
    <m/>
    <m/>
    <m/>
    <s v=""/>
    <m/>
    <n v="3.7331043455633671E-2"/>
    <n v="1.3264837776113488E-2"/>
    <n v="3.5966515521451067E-2"/>
    <n v="4.0119426625485087E-2"/>
    <m/>
    <m/>
    <m/>
    <n v="0"/>
    <m/>
    <s v=""/>
    <s v=""/>
    <s v=""/>
    <s v=""/>
    <s v=""/>
    <s v=""/>
    <s v=""/>
    <n v="3"/>
    <m/>
    <n v="11"/>
    <n v="3"/>
    <s v=""/>
    <s v=""/>
  </r>
  <r>
    <x v="3"/>
    <x v="0"/>
    <n v="35004029"/>
    <s v="Águas da Prata"/>
    <n v="0.28265717094158038"/>
    <n v="7797"/>
    <n v="7188"/>
    <n v="609"/>
    <n v="54.681253944876921"/>
    <n v="92.189303578299345"/>
    <n v="8.9872689073533435E-2"/>
    <n v="8.2240672081243596E-2"/>
    <n v="7.6320169922898399E-3"/>
    <n v="0"/>
    <n v="3.7659999999999999E-2"/>
    <n v="2.5876103500760998E-3"/>
    <n v="4.4910708261596398E-2"/>
    <n v="4.71437046186092E-3"/>
    <m/>
    <n v="14"/>
    <n v="69.354838709677423"/>
    <n v="30.64516129032258"/>
    <n v="5.1379999999999999"/>
    <n v="396.36"/>
    <n v="50.658771600000001"/>
    <m/>
    <n v="1"/>
    <m/>
    <n v="930.26548672566355"/>
    <m/>
    <m/>
    <m/>
    <m/>
    <s v=""/>
    <m/>
    <n v="0.12838955581933348"/>
    <n v="4.5620654352047429E-2"/>
    <n v="0.17498015336434808"/>
    <n v="3.318268257517322E-2"/>
    <m/>
    <m/>
    <m/>
    <n v="0"/>
    <m/>
    <n v="9.454545454545455"/>
    <n v="100"/>
    <n v="99"/>
    <n v="12.78"/>
    <n v="9.99"/>
    <s v=""/>
    <n v="1"/>
    <n v="27"/>
    <m/>
    <n v="43"/>
    <n v="19"/>
    <n v="396"/>
    <n v="392.04"/>
  </r>
  <r>
    <x v="3"/>
    <x v="0"/>
    <n v="35005019"/>
    <s v="Águas de Lindóia"/>
    <n v="0.62915857583387691"/>
    <n v="18374"/>
    <n v="18209"/>
    <n v="165"/>
    <n v="306.23333333333335"/>
    <n v="99.101991945139872"/>
    <n v="5.983883725910958E-2"/>
    <n v="7.9796809475093794E-3"/>
    <n v="5.1859156311600201E-2"/>
    <n v="0"/>
    <n v="1.4269406392694101E-4"/>
    <n v="4.7899441907661103E-3"/>
    <n v="4.3499923896499204E-3"/>
    <n v="5.0556206614766598E-2"/>
    <m/>
    <n v="37"/>
    <n v="40.322580645161288"/>
    <n v="59.677419354838712"/>
    <n v="13.0473"/>
    <n v="1006.506"/>
    <n v="440.87861536999998"/>
    <n v="1"/>
    <s v=""/>
    <m/>
    <n v="154.47044737128556"/>
    <m/>
    <m/>
    <m/>
    <m/>
    <s v=""/>
    <m/>
    <n v="0.22162532318188732"/>
    <n v="8.0863293593391325E-2"/>
    <n v="4.4331560819496553E-2"/>
    <n v="0.57621284790666871"/>
    <m/>
    <m/>
    <m/>
    <n v="0"/>
    <m/>
    <n v="9.454545454545455"/>
    <n v="98"/>
    <n v="62.72"/>
    <n v="43.8"/>
    <n v="6.58"/>
    <n v="1"/>
    <s v=""/>
    <n v="31"/>
    <m/>
    <n v="25"/>
    <n v="37"/>
    <n v="986.86"/>
    <n v="631.59039999999993"/>
  </r>
  <r>
    <x v="5"/>
    <x v="0"/>
    <n v="350055017"/>
    <s v="Águas de Santa Bárbara"/>
    <n v="0.57950710093224167"/>
    <n v="5931"/>
    <n v="4611"/>
    <n v="1320"/>
    <n v="14.520038191299237"/>
    <n v="77.744056651492158"/>
    <n v="0.44621729642313501"/>
    <n v="0.36667018392718997"/>
    <n v="7.9547112495945302E-2"/>
    <n v="0"/>
    <n v="4.4463442622950801E-2"/>
    <n v="0.119871074681239"/>
    <n v="0.25306326225141601"/>
    <n v="2.8819516867530003E-2"/>
    <m/>
    <n v="13"/>
    <n v="45.238095238095241"/>
    <n v="54.761904761904766"/>
    <n v="3.2515000000000001"/>
    <n v="250.83"/>
    <n v="221.40764100000001"/>
    <m/>
    <s v=""/>
    <m/>
    <n v="2180.0303490136566"/>
    <m/>
    <m/>
    <m/>
    <m/>
    <s v=""/>
    <m/>
    <n v="0.22310864821156765"/>
    <n v="0.11804690381564427"/>
    <n v="0.23061017857055971"/>
    <n v="0.19401734755108613"/>
    <m/>
    <m/>
    <m/>
    <n v="0"/>
    <m/>
    <n v="9.8000000000000007"/>
    <n v="69"/>
    <n v="69"/>
    <n v="88.27"/>
    <n v="3.3"/>
    <s v=""/>
    <s v=""/>
    <n v="13"/>
    <m/>
    <n v="19"/>
    <n v="23"/>
    <n v="173.19"/>
    <n v="173.19"/>
  </r>
  <r>
    <x v="6"/>
    <x v="0"/>
    <n v="35006005"/>
    <s v="Águas de São Pedro"/>
    <n v="1.466575090444544"/>
    <n v="3122"/>
    <n v="3122"/>
    <s v="-"/>
    <n v="857.69230769230762"/>
    <n v="100"/>
    <n v="4.8729999999999996E-2"/>
    <n v="4.8529999999999997E-2"/>
    <n v="2.0000000000000001E-4"/>
    <n v="0"/>
    <s v=""/>
    <n v="1.2E-4"/>
    <s v=""/>
    <n v="4.861E-2"/>
    <m/>
    <n v="1"/>
    <n v="20"/>
    <n v="80"/>
    <n v="2.4646999999999997"/>
    <n v="190.13399999999999"/>
    <n v="16.836289646000001"/>
    <n v="3"/>
    <s v=""/>
    <m/>
    <n v="101.01217168481743"/>
    <m/>
    <m/>
    <m/>
    <m/>
    <s v=""/>
    <m/>
    <n v="2.4364999999999997"/>
    <n v="0.97459999999999991"/>
    <n v="4.8529999999999998"/>
    <n v="0.02"/>
    <m/>
    <m/>
    <m/>
    <n v="0"/>
    <m/>
    <n v="9.8000000000000007"/>
    <n v="95.34"/>
    <n v="95.34"/>
    <n v="8.85"/>
    <n v="9.43"/>
    <n v="1"/>
    <s v=""/>
    <n v="2"/>
    <m/>
    <n v="1"/>
    <n v="4"/>
    <n v="181.14600000000002"/>
    <n v="181.14600000000002"/>
  </r>
  <r>
    <x v="7"/>
    <x v="0"/>
    <n v="350070913"/>
    <s v="Agudos"/>
    <n v="0.46207457119278317"/>
    <n v="36134"/>
    <n v="34815"/>
    <n v="1319"/>
    <n v="37.344329726433713"/>
    <n v="96.349698345048978"/>
    <n v="0.47427002601242607"/>
    <n v="1.52498074331911E-2"/>
    <n v="0.45902021857923497"/>
    <n v="0"/>
    <n v="0.125245300546448"/>
    <n v="0.33095364211393102"/>
    <n v="1.0419705379644199E-2"/>
    <n v="7.6513779724031198E-3"/>
    <m/>
    <n v="12"/>
    <n v="18.9873417721519"/>
    <n v="81.012658227848107"/>
    <n v="28.593600000000002"/>
    <n v="1930.068"/>
    <n v="57.90204"/>
    <m/>
    <s v=""/>
    <m/>
    <n v="794.20379697791566"/>
    <m/>
    <m/>
    <m/>
    <m/>
    <s v=""/>
    <m/>
    <n v="0.10657753393537664"/>
    <n v="5.540537687061052E-2"/>
    <n v="4.30785520711613E-3"/>
    <n v="0.50441782261454382"/>
    <m/>
    <m/>
    <m/>
    <n v="0"/>
    <m/>
    <n v="7.6"/>
    <n v="100"/>
    <n v="100"/>
    <n v="3"/>
    <n v="10"/>
    <s v=""/>
    <s v=""/>
    <n v="16"/>
    <m/>
    <n v="15"/>
    <n v="64"/>
    <n v="1930"/>
    <n v="1930"/>
  </r>
  <r>
    <x v="2"/>
    <x v="0"/>
    <n v="350070916"/>
    <s v="Agudos"/>
    <s v=""/>
    <s v=""/>
    <s v=""/>
    <s v=""/>
    <s v=""/>
    <s v=""/>
    <n v="2.2041944257304702E-4"/>
    <n v="1.1796042617960401E-4"/>
    <n v="1.02459016393443E-4"/>
    <n v="0"/>
    <s v=""/>
    <s v=""/>
    <n v="1.1796042617960401E-4"/>
    <n v="1.02459016393443E-4"/>
    <m/>
    <n v="2"/>
    <n v="66.666666666666657"/>
    <n v="33.333333333333329"/>
    <s v=""/>
    <s v=""/>
    <s v=""/>
    <m/>
    <s v=""/>
    <m/>
    <s v=""/>
    <m/>
    <m/>
    <m/>
    <m/>
    <s v=""/>
    <m/>
    <n v="4.9532459005179107E-5"/>
    <n v="2.5749934880028857E-5"/>
    <n v="3.3322154288023733E-5"/>
    <n v="1.125923257070802E-4"/>
    <m/>
    <m/>
    <m/>
    <n v="0"/>
    <m/>
    <s v=""/>
    <s v=""/>
    <s v=""/>
    <s v=""/>
    <s v=""/>
    <s v=""/>
    <s v=""/>
    <n v="0"/>
    <m/>
    <n v="2"/>
    <n v="1"/>
    <s v=""/>
    <s v=""/>
  </r>
  <r>
    <x v="5"/>
    <x v="0"/>
    <n v="350070917"/>
    <s v="Agudos"/>
    <s v=""/>
    <s v=""/>
    <s v=""/>
    <s v=""/>
    <s v=""/>
    <s v=""/>
    <n v="4.2128968589631624E-2"/>
    <n v="3.8507160632449203E-2"/>
    <n v="3.62180795718242E-3"/>
    <n v="0"/>
    <n v="4.6000000000000001E-4"/>
    <s v=""/>
    <n v="3.8678676402092597E-2"/>
    <n v="2.9902921875389872E-3"/>
    <m/>
    <n v="12"/>
    <n v="70.270270270270274"/>
    <n v="29.72972972972973"/>
    <s v=""/>
    <s v=""/>
    <s v=""/>
    <m/>
    <s v=""/>
    <m/>
    <s v=""/>
    <m/>
    <m/>
    <m/>
    <m/>
    <s v=""/>
    <m/>
    <n v="9.4671839527262075E-3"/>
    <n v="4.9216084800971522E-3"/>
    <n v="1.0877728992217289E-2"/>
    <n v="3.9800087441565048E-3"/>
    <m/>
    <m/>
    <m/>
    <n v="0"/>
    <m/>
    <s v=""/>
    <s v=""/>
    <s v=""/>
    <s v=""/>
    <s v=""/>
    <s v=""/>
    <s v=""/>
    <n v="3"/>
    <m/>
    <n v="26"/>
    <n v="11"/>
    <s v=""/>
    <s v=""/>
  </r>
  <r>
    <x v="8"/>
    <x v="0"/>
    <n v="350075810"/>
    <s v="Alambari"/>
    <n v="1.7219182667634891"/>
    <n v="5779"/>
    <n v="4729"/>
    <n v="1050"/>
    <n v="36.302531566053148"/>
    <n v="81.830766568610485"/>
    <n v="9.3916262923039812E-2"/>
    <n v="5.3418318154219803E-2"/>
    <n v="4.0497944768820002E-2"/>
    <n v="0"/>
    <n v="2.392E-2"/>
    <n v="4.9951293759512895E-4"/>
    <n v="6.2704284232019999E-2"/>
    <n v="6.7924657534246605E-3"/>
    <m/>
    <n v="7"/>
    <n v="17.142857142857142"/>
    <n v="82.857142857142861"/>
    <n v="3.2256"/>
    <n v="248.83199999999999"/>
    <n v="154.48884018999999"/>
    <m/>
    <s v=""/>
    <m/>
    <n v="1145.9698909845995"/>
    <m/>
    <m/>
    <m/>
    <m/>
    <s v=""/>
    <m/>
    <n v="0.1841495351432153"/>
    <n v="6.5675708337790087E-2"/>
    <n v="0.17806106051406601"/>
    <n v="0.19284735604199998"/>
    <m/>
    <m/>
    <m/>
    <n v="0"/>
    <m/>
    <n v="10"/>
    <n v="57.1"/>
    <n v="57.1"/>
    <n v="62.09"/>
    <n v="5.12"/>
    <s v=""/>
    <s v=""/>
    <n v="19"/>
    <m/>
    <n v="6"/>
    <n v="29"/>
    <n v="142.179"/>
    <n v="142.179"/>
  </r>
  <r>
    <x v="1"/>
    <x v="0"/>
    <n v="350080821"/>
    <s v="Alfredo Marcondes"/>
    <n v="9.7284494918858933E-2"/>
    <n v="3927"/>
    <n v="3554"/>
    <n v="373"/>
    <n v="32.861924686192467"/>
    <n v="90.501655207537553"/>
    <n v="1.0930109289617499E-2"/>
    <n v="6.0000000000000002E-5"/>
    <n v="1.0870109289617499E-2"/>
    <n v="0"/>
    <n v="1.0500000000000001E-2"/>
    <n v="6.0109289617486301E-5"/>
    <n v="1.1E-4"/>
    <n v="2.6000000000000003E-4"/>
    <m/>
    <n v="0"/>
    <n v="8.3333333333333321"/>
    <n v="91.666666666666657"/>
    <n v="2.4500000000000002"/>
    <n v="189"/>
    <n v="33.698700000000002"/>
    <n v="2"/>
    <s v=""/>
    <m/>
    <n v="803.05576776164992"/>
    <m/>
    <m/>
    <m/>
    <m/>
    <s v=""/>
    <m/>
    <n v="2.6024069737184522E-2"/>
    <n v="1.2144565877352777E-2"/>
    <n v="1.875E-4"/>
    <n v="0.10870109289617502"/>
    <m/>
    <m/>
    <m/>
    <n v="0"/>
    <m/>
    <n v="8.6"/>
    <n v="99"/>
    <n v="99"/>
    <n v="17.829999999999998"/>
    <n v="9.99"/>
    <n v="0"/>
    <s v=""/>
    <n v="1"/>
    <m/>
    <n v="1"/>
    <n v="11"/>
    <n v="187.10999999999999"/>
    <n v="187.10999999999999"/>
  </r>
  <r>
    <x v="9"/>
    <x v="0"/>
    <n v="350090712"/>
    <s v="Altair"/>
    <n v="0.56999654977483161"/>
    <n v="4036"/>
    <n v="3413"/>
    <n v="623"/>
    <n v="12.768515296276378"/>
    <n v="84.56392467789891"/>
    <n v="0.37982110562167798"/>
    <n v="0.36274132420091298"/>
    <n v="1.7079781420765001E-2"/>
    <n v="0"/>
    <n v="7.3400000000000002E-3"/>
    <s v=""/>
    <n v="0.37183110562167798"/>
    <n v="6.4999999999999997E-4"/>
    <m/>
    <n v="1"/>
    <n v="37.5"/>
    <n v="62.5"/>
    <n v="2.3211999999999997"/>
    <n v="179.06399999999999"/>
    <n v="33.729927551999999"/>
    <m/>
    <s v=""/>
    <m/>
    <n v="2344.1030723488607"/>
    <m/>
    <m/>
    <m/>
    <m/>
    <s v=""/>
    <m/>
    <n v="0.41284902784964994"/>
    <n v="0.13761634261655001"/>
    <n v="0.58506665193695639"/>
    <n v="5.6932604735883331E-2"/>
    <m/>
    <m/>
    <m/>
    <n v="1"/>
    <m/>
    <n v="9.7272727272727266"/>
    <n v="91.4"/>
    <n v="91.4"/>
    <n v="18.84"/>
    <n v="9.8699999999999992"/>
    <s v=""/>
    <s v=""/>
    <n v="2"/>
    <m/>
    <n v="3"/>
    <n v="5"/>
    <n v="163.60599999999999"/>
    <n v="163.60599999999999"/>
  </r>
  <r>
    <x v="10"/>
    <x v="0"/>
    <n v="350090715"/>
    <s v="Altair"/>
    <s v=""/>
    <s v=""/>
    <s v=""/>
    <s v=""/>
    <s v=""/>
    <s v=""/>
    <n v="0.59435983103359324"/>
    <n v="0.56933747822940795"/>
    <n v="2.5022352804185299E-2"/>
    <n v="0"/>
    <n v="1.6199999999999999E-3"/>
    <s v=""/>
    <n v="0.58738906600627105"/>
    <n v="5.3507650273223999E-3"/>
    <m/>
    <n v="30"/>
    <n v="60"/>
    <n v="40"/>
    <s v=""/>
    <s v=""/>
    <s v=""/>
    <m/>
    <s v=""/>
    <m/>
    <s v=""/>
    <m/>
    <m/>
    <m/>
    <m/>
    <s v=""/>
    <m/>
    <n v="0.64604329460173171"/>
    <n v="0.21534776486724394"/>
    <n v="0.91828625520872253"/>
    <n v="8.3407842680617655E-2"/>
    <m/>
    <m/>
    <m/>
    <n v="0"/>
    <m/>
    <s v=""/>
    <s v=""/>
    <s v=""/>
    <s v=""/>
    <s v=""/>
    <s v=""/>
    <s v=""/>
    <n v="5"/>
    <m/>
    <n v="39"/>
    <n v="26"/>
    <s v=""/>
    <s v=""/>
  </r>
  <r>
    <x v="4"/>
    <x v="0"/>
    <n v="35010044"/>
    <s v="Altinópolis"/>
    <n v="-3.4013310483005377E-2"/>
    <n v="15553"/>
    <n v="14272"/>
    <n v="1281"/>
    <n v="16.733912182735658"/>
    <n v="91.763646884845357"/>
    <n v="0.1842189324716586"/>
    <n v="0.147134811238366"/>
    <n v="3.7084121233292598E-2"/>
    <n v="0.144404807204465"/>
    <n v="6.5553972602739694E-2"/>
    <n v="3.6000000000000002E-4"/>
    <n v="0.11138012451031799"/>
    <n v="6.9248353586013603E-3"/>
    <m/>
    <n v="13"/>
    <n v="57.8125"/>
    <n v="42.1875"/>
    <n v="9.9099000000000004"/>
    <n v="764.47799999999995"/>
    <n v="275.21208000000001"/>
    <n v="1"/>
    <s v=""/>
    <m/>
    <n v="3345.618208705715"/>
    <m/>
    <m/>
    <m/>
    <m/>
    <s v=""/>
    <m/>
    <n v="3.9702356136133321E-2"/>
    <n v="1.246406850281858E-2"/>
    <n v="4.9208966969353174E-2"/>
    <n v="2.247522498987431E-2"/>
    <m/>
    <m/>
    <m/>
    <n v="0"/>
    <m/>
    <n v="10"/>
    <n v="100"/>
    <n v="100"/>
    <n v="36"/>
    <n v="7.66"/>
    <n v="0"/>
    <s v=""/>
    <n v="17"/>
    <m/>
    <n v="37"/>
    <n v="27"/>
    <n v="764"/>
    <n v="764"/>
  </r>
  <r>
    <x v="11"/>
    <x v="0"/>
    <n v="35010048"/>
    <s v="Altinópolis"/>
    <s v=""/>
    <s v=""/>
    <s v=""/>
    <s v=""/>
    <s v=""/>
    <s v=""/>
    <n v="0.29293811820578708"/>
    <n v="0.28213878317572"/>
    <n v="1.07993350300671E-2"/>
    <n v="6.9223744292237405E-2"/>
    <n v="6.0200000000000002E-3"/>
    <n v="6.9999999999999994E-5"/>
    <n v="0.281956540742404"/>
    <n v="4.8915774633829902E-3"/>
    <m/>
    <n v="25"/>
    <n v="84.375"/>
    <n v="15.625"/>
    <s v=""/>
    <s v=""/>
    <s v=""/>
    <m/>
    <s v=""/>
    <m/>
    <s v=""/>
    <m/>
    <m/>
    <m/>
    <m/>
    <s v=""/>
    <m/>
    <n v="6.3133215130557571E-2"/>
    <n v="1.9819899743287354E-2"/>
    <n v="9.4360797048735776E-2"/>
    <n v="6.5450515333740017E-3"/>
    <m/>
    <m/>
    <m/>
    <n v="0"/>
    <m/>
    <s v=""/>
    <s v=""/>
    <s v=""/>
    <s v=""/>
    <s v=""/>
    <s v=""/>
    <s v=""/>
    <n v="21"/>
    <m/>
    <n v="81"/>
    <n v="15"/>
    <s v=""/>
    <s v=""/>
  </r>
  <r>
    <x v="12"/>
    <x v="0"/>
    <n v="350110319"/>
    <s v="Alto Alegre"/>
    <n v="-0.21160637819201966"/>
    <n v="4017"/>
    <n v="3412"/>
    <n v="605"/>
    <n v="12.623342341776128"/>
    <n v="84.939009210853868"/>
    <n v="2.6629550615066009E-3"/>
    <n v="8.1967213114754098E-4"/>
    <n v="1.8432829303590601E-3"/>
    <n v="0"/>
    <n v="6.13774733637747E-4"/>
    <s v=""/>
    <n v="2.04918032786885E-3"/>
    <n v="0"/>
    <m/>
    <n v="0"/>
    <n v="33.333333333333329"/>
    <n v="66.666666666666657"/>
    <n v="2.2561"/>
    <n v="174.042"/>
    <n v="40.258003103999997"/>
    <m/>
    <s v=""/>
    <m/>
    <n v="2119.6713965646004"/>
    <m/>
    <m/>
    <m/>
    <m/>
    <s v=""/>
    <m/>
    <n v="2.8945163712028269E-3"/>
    <n v="1.1578065484811309E-3"/>
    <n v="1.2610340479192938E-3"/>
    <n v="6.8269738161446667E-3"/>
    <m/>
    <m/>
    <m/>
    <n v="0"/>
    <m/>
    <n v="9"/>
    <n v="89.8"/>
    <n v="89.8"/>
    <n v="23.13"/>
    <n v="8.0500000000000007"/>
    <s v=""/>
    <s v=""/>
    <n v="4"/>
    <m/>
    <n v="1"/>
    <n v="2"/>
    <n v="156.25200000000001"/>
    <n v="156.25200000000001"/>
  </r>
  <r>
    <x v="0"/>
    <x v="0"/>
    <n v="350110320"/>
    <s v="Alto Alegre"/>
    <s v=""/>
    <s v=""/>
    <s v=""/>
    <s v=""/>
    <s v=""/>
    <s v=""/>
    <n v="2.1454229795144351E-2"/>
    <n v="1.6660000000000001E-2"/>
    <n v="4.7942297951443502E-3"/>
    <n v="0"/>
    <n v="1.33E-3"/>
    <n v="1.3946921675774099E-2"/>
    <n v="6.1696977692941102E-3"/>
    <n v="7.6103500761035004E-6"/>
    <m/>
    <n v="2"/>
    <n v="27.27272727272727"/>
    <n v="72.727272727272734"/>
    <s v=""/>
    <s v=""/>
    <s v=""/>
    <m/>
    <s v=""/>
    <m/>
    <s v=""/>
    <m/>
    <m/>
    <m/>
    <m/>
    <s v=""/>
    <m/>
    <n v="2.3319814994722118E-2"/>
    <n v="9.3279259978888487E-3"/>
    <n v="2.5630769230769231E-2"/>
    <n v="1.7756406648682777E-2"/>
    <m/>
    <m/>
    <m/>
    <n v="0"/>
    <m/>
    <s v=""/>
    <s v=""/>
    <s v=""/>
    <s v=""/>
    <s v=""/>
    <s v=""/>
    <s v=""/>
    <n v="23"/>
    <m/>
    <n v="3"/>
    <n v="8"/>
    <s v=""/>
    <s v=""/>
  </r>
  <r>
    <x v="8"/>
    <x v="0"/>
    <n v="350115210"/>
    <s v="Alumínio"/>
    <n v="0.66167058811865687"/>
    <n v="17972"/>
    <n v="15073"/>
    <n v="2899"/>
    <n v="214.61667064724148"/>
    <n v="83.869352325840197"/>
    <n v="0.20190879748151469"/>
    <n v="0.17609570626543899"/>
    <n v="2.5813091216075699E-2"/>
    <n v="0"/>
    <n v="7.9296497741846897E-2"/>
    <n v="0.104367194567125"/>
    <n v="1.76799161613893E-4"/>
    <n v="1.8068306010929E-2"/>
    <m/>
    <n v="12"/>
    <n v="34.482758620689658"/>
    <n v="65.517241379310349"/>
    <n v="11.018000000000001"/>
    <n v="849.96"/>
    <n v="287.09098920000002"/>
    <n v="3"/>
    <s v=""/>
    <m/>
    <n v="193.0202537280214"/>
    <m/>
    <m/>
    <m/>
    <m/>
    <s v=""/>
    <m/>
    <n v="0.74781036104264698"/>
    <n v="0.26921172997535292"/>
    <n v="1.1005981641589937"/>
    <n v="0.23466446560068813"/>
    <m/>
    <m/>
    <m/>
    <n v="0"/>
    <m/>
    <n v="9.8181818181818183"/>
    <n v="70.45"/>
    <n v="70.45"/>
    <n v="33.78"/>
    <n v="7.06"/>
    <n v="1"/>
    <s v=""/>
    <n v="51"/>
    <m/>
    <n v="10"/>
    <n v="19"/>
    <n v="598.82500000000005"/>
    <n v="598.82500000000005"/>
  </r>
  <r>
    <x v="10"/>
    <x v="0"/>
    <n v="350120215"/>
    <s v="Álvares Florence"/>
    <n v="-0.73951525331690249"/>
    <n v="3621"/>
    <n v="2663"/>
    <n v="958"/>
    <n v="10.00718549635198"/>
    <n v="73.543220104943387"/>
    <n v="0.54367231395189253"/>
    <n v="0.49007917396511702"/>
    <n v="5.35931399867755E-2"/>
    <n v="0"/>
    <n v="7.1749086757990901E-3"/>
    <n v="4.2366818873668201E-5"/>
    <n v="0.53203361341916799"/>
    <n v="4.4214250380517498E-3"/>
    <m/>
    <n v="18"/>
    <n v="47.826086956521742"/>
    <n v="52.173913043478258"/>
    <n v="1.7345999999999999"/>
    <n v="133.81200000000001"/>
    <n v="46.799756791"/>
    <m/>
    <s v=""/>
    <m/>
    <n v="2525.6669428334721"/>
    <m/>
    <m/>
    <m/>
    <m/>
    <s v=""/>
    <m/>
    <n v="0.62491070569183049"/>
    <n v="0.19698272244633788"/>
    <n v="0.84496409304330522"/>
    <n v="0.18480393098888101"/>
    <m/>
    <m/>
    <m/>
    <n v="0"/>
    <m/>
    <n v="7.5"/>
    <n v="99.58"/>
    <n v="99.58"/>
    <n v="34.97"/>
    <n v="7.72"/>
    <s v=""/>
    <s v=""/>
    <n v="22"/>
    <m/>
    <n v="33"/>
    <n v="36"/>
    <n v="133.43719999999999"/>
    <n v="133.43719999999999"/>
  </r>
  <r>
    <x v="1"/>
    <x v="0"/>
    <n v="350130121"/>
    <s v="Álvares Machado"/>
    <n v="0.11974745260094899"/>
    <n v="23789"/>
    <n v="21720"/>
    <n v="2069"/>
    <n v="68.69874090331524"/>
    <n v="91.302702929925601"/>
    <n v="1.427605401269224E-3"/>
    <n v="6.8999999999999997E-4"/>
    <n v="7.3760540126922402E-4"/>
    <n v="0"/>
    <n v="5.0000000000000002E-5"/>
    <s v=""/>
    <n v="1.21760540126922E-3"/>
    <n v="1.6000000000000001E-4"/>
    <m/>
    <n v="3"/>
    <n v="7.1428571428571423"/>
    <n v="92.857142857142861"/>
    <n v="15.764699999999999"/>
    <n v="1216.134"/>
    <n v="36.484020000000001"/>
    <n v="1"/>
    <s v=""/>
    <m/>
    <n v="437.46605574004798"/>
    <m/>
    <m/>
    <m/>
    <m/>
    <s v=""/>
    <m/>
    <n v="1.1153167197415813E-3"/>
    <n v="5.533354268485364E-4"/>
    <n v="7.2631578947368418E-4"/>
    <n v="2.2351678826340116E-3"/>
    <m/>
    <m/>
    <m/>
    <n v="1"/>
    <m/>
    <n v="9.2727272727272734"/>
    <n v="100"/>
    <n v="100"/>
    <n v="3"/>
    <n v="10"/>
    <n v="0"/>
    <s v=""/>
    <n v="7"/>
    <m/>
    <n v="1"/>
    <n v="13"/>
    <n v="1216"/>
    <n v="1216"/>
  </r>
  <r>
    <x v="13"/>
    <x v="0"/>
    <n v="350130122"/>
    <s v="Álvares Machado"/>
    <s v=""/>
    <s v=""/>
    <s v=""/>
    <s v=""/>
    <s v=""/>
    <s v=""/>
    <n v="2.3407398466285697E-2"/>
    <n v="1.48E-3"/>
    <n v="2.1927398466285698E-2"/>
    <n v="0"/>
    <n v="7.9690346083788697E-3"/>
    <n v="7.2486808726534798E-4"/>
    <n v="1.89874404271777E-3"/>
    <n v="1.28147517279237E-2"/>
    <m/>
    <n v="7"/>
    <n v="4.7619047619047619"/>
    <n v="95.238095238095227"/>
    <s v=""/>
    <s v=""/>
    <s v=""/>
    <m/>
    <s v=""/>
    <m/>
    <s v=""/>
    <m/>
    <m/>
    <m/>
    <m/>
    <s v=""/>
    <m/>
    <n v="1.82870300517857E-2"/>
    <n v="9.0726350644518197E-3"/>
    <n v="1.5578947368421053E-3"/>
    <n v="6.6446662019047559E-2"/>
    <m/>
    <m/>
    <m/>
    <n v="0"/>
    <m/>
    <s v=""/>
    <s v=""/>
    <s v=""/>
    <s v=""/>
    <s v=""/>
    <s v=""/>
    <s v=""/>
    <n v="22"/>
    <m/>
    <n v="2"/>
    <n v="40"/>
    <s v=""/>
    <s v=""/>
  </r>
  <r>
    <x v="0"/>
    <x v="0"/>
    <n v="350140020"/>
    <s v="Álvaro de Carvalho"/>
    <n v="0.82748534796139861"/>
    <n v="5044"/>
    <n v="3400"/>
    <n v="1644"/>
    <n v="33.049403747870528"/>
    <n v="67.406819984139574"/>
    <n v="3.28023053538605E-2"/>
    <n v="1.7342594547163401E-2"/>
    <n v="1.54597108066971E-2"/>
    <n v="0"/>
    <n v="1.4189999999999999E-2"/>
    <s v=""/>
    <n v="1.40732902080162E-2"/>
    <n v="4.5390151458442555E-3"/>
    <m/>
    <n v="9"/>
    <n v="53.571428571428569"/>
    <n v="46.428571428571431"/>
    <n v="2.3435999999999999"/>
    <n v="180.792"/>
    <n v="28.348185600000001"/>
    <m/>
    <s v=""/>
    <m/>
    <n v="875.30531324345759"/>
    <m/>
    <m/>
    <m/>
    <m/>
    <s v=""/>
    <m/>
    <n v="7.1309359464914124E-2"/>
    <n v="2.9551626444919366E-2"/>
    <n v="5.4195607959885629E-2"/>
    <n v="0.11042650576212212"/>
    <m/>
    <m/>
    <m/>
    <n v="0"/>
    <m/>
    <n v="9.8000000000000007"/>
    <n v="99.2"/>
    <n v="99.2"/>
    <n v="15.68"/>
    <n v="9.99"/>
    <s v=""/>
    <s v=""/>
    <n v="1"/>
    <m/>
    <n v="15"/>
    <n v="13"/>
    <n v="179.55199999999999"/>
    <n v="179.55199999999999"/>
  </r>
  <r>
    <x v="5"/>
    <x v="0"/>
    <n v="350150917"/>
    <s v="Alvinlândia"/>
    <n v="0.57508373013455127"/>
    <n v="3176"/>
    <n v="2929"/>
    <n v="247"/>
    <n v="37.34713076199435"/>
    <n v="92.222921914357684"/>
    <n v="0.15421367561194699"/>
    <n v="0.142805591985428"/>
    <n v="1.1408083626518999E-2"/>
    <n v="0"/>
    <n v="6.4900000000000001E-3"/>
    <s v=""/>
    <n v="0.14326254628589999"/>
    <n v="4.4611293260473604E-3"/>
    <m/>
    <n v="6"/>
    <n v="47.619047619047613"/>
    <n v="52.380952380952387"/>
    <n v="2.0341999999999998"/>
    <n v="156.92400000000001"/>
    <n v="36.834770519999999"/>
    <m/>
    <s v=""/>
    <m/>
    <n v="893.65239294710295"/>
    <m/>
    <m/>
    <m/>
    <m/>
    <s v=""/>
    <m/>
    <n v="0.37613091612669997"/>
    <n v="0.20027750079473633"/>
    <n v="0.44626747495446251"/>
    <n v="0.12675648473910003"/>
    <m/>
    <m/>
    <m/>
    <n v="0"/>
    <m/>
    <n v="9.8000000000000007"/>
    <n v="99"/>
    <n v="99"/>
    <n v="23.47"/>
    <n v="8.4600000000000009"/>
    <s v=""/>
    <s v=""/>
    <n v="13"/>
    <m/>
    <n v="10"/>
    <n v="11"/>
    <n v="155.43"/>
    <n v="155.43"/>
  </r>
  <r>
    <x v="6"/>
    <x v="0"/>
    <n v="35016085"/>
    <s v="Americana"/>
    <n v="1.0459673660735858"/>
    <n v="233458"/>
    <n v="232367"/>
    <n v="1091"/>
    <n v="1747.0478186036071"/>
    <n v="99.532678254761038"/>
    <n v="2.808232512574754"/>
    <n v="2.2986364513311899"/>
    <n v="0.50959606124356405"/>
    <n v="0"/>
    <n v="1.0693299999999999"/>
    <n v="1.5256514597316799"/>
    <n v="6.7246716684964802E-3"/>
    <n v="0.20652638117457262"/>
    <m/>
    <n v="20"/>
    <n v="6.8888888888888893"/>
    <n v="93.111111111111114"/>
    <n v="216.79830000000001"/>
    <n v="13007.897999999999"/>
    <n v="9750.4968430000008"/>
    <n v="35"/>
    <n v="1"/>
    <m/>
    <n v="28.367243786891009"/>
    <m/>
    <m/>
    <m/>
    <m/>
    <s v=""/>
    <m/>
    <n v="4.5294072783463779"/>
    <m/>
    <n v="5.6064303691004636"/>
    <n v="2.4266479106836383"/>
    <m/>
    <m/>
    <m/>
    <n v="2"/>
    <m/>
    <n v="10"/>
    <n v="95.67"/>
    <n v="58.65"/>
    <n v="74.959999999999994"/>
    <n v="4.49"/>
    <n v="7"/>
    <n v="1"/>
    <n v="109"/>
    <m/>
    <n v="31"/>
    <n v="419"/>
    <n v="12444.7536"/>
    <n v="7629.192"/>
  </r>
  <r>
    <x v="3"/>
    <x v="0"/>
    <n v="35017079"/>
    <s v="Américo Brasiliense"/>
    <n v="1.5749662121166574"/>
    <n v="40243"/>
    <n v="39938"/>
    <n v="305"/>
    <n v="326.03905047395284"/>
    <n v="99.242104216882439"/>
    <n v="0.47240458411308195"/>
    <n v="0.27372435336976297"/>
    <n v="0.198680230743319"/>
    <n v="0"/>
    <n v="0.109186677895052"/>
    <n v="0.34564202185792298"/>
    <n v="9.4815118397085594E-3"/>
    <n v="8.0943725203982391E-3"/>
    <m/>
    <n v="5"/>
    <n v="28.260869565217391"/>
    <n v="71.739130434782609"/>
    <n v="32.576800000000006"/>
    <n v="2198.9340000000002"/>
    <n v="2198.9340000000002"/>
    <n v="4"/>
    <s v=""/>
    <m/>
    <n v="148.89148423328277"/>
    <m/>
    <m/>
    <m/>
    <m/>
    <s v=""/>
    <m/>
    <n v="0.81449066226393441"/>
    <m/>
    <n v="0.70185731633272552"/>
    <n v="1.0456854249648371"/>
    <m/>
    <m/>
    <m/>
    <n v="0"/>
    <m/>
    <n v="10"/>
    <n v="100"/>
    <n v="0"/>
    <n v="100"/>
    <n v="1.5"/>
    <n v="1"/>
    <s v=""/>
    <n v="21"/>
    <m/>
    <n v="13"/>
    <n v="33"/>
    <n v="2199"/>
    <n v="0"/>
  </r>
  <r>
    <x v="10"/>
    <x v="0"/>
    <n v="350180615"/>
    <s v="Américo de Campos"/>
    <n v="5.4205885916225327E-2"/>
    <n v="5736"/>
    <n v="5025"/>
    <n v="711"/>
    <n v="22.596021272404965"/>
    <n v="87.604602510460253"/>
    <n v="7.2295945055767655E-2"/>
    <n v="6.9592659131172505E-2"/>
    <n v="2.7032859245951502E-3"/>
    <n v="0"/>
    <s v=""/>
    <s v=""/>
    <n v="7.1591792050303193E-2"/>
    <n v="7.0415300546448098E-4"/>
    <m/>
    <n v="22"/>
    <n v="67.741935483870961"/>
    <n v="32.258064516129032"/>
    <n v="3.5132999999999996"/>
    <n v="271.02600000000001"/>
    <n v="26.483034564"/>
    <m/>
    <s v=""/>
    <m/>
    <n v="1154.5606694560668"/>
    <m/>
    <m/>
    <m/>
    <m/>
    <s v=""/>
    <m/>
    <n v="0.1185179427143732"/>
    <m/>
    <n v="0.17398164782793124"/>
    <n v="1.2872790117119766E-2"/>
    <m/>
    <m/>
    <m/>
    <n v="0"/>
    <m/>
    <n v="7.9"/>
    <n v="99"/>
    <n v="97.02"/>
    <n v="9.77"/>
    <n v="9.9600000000000009"/>
    <s v=""/>
    <s v=""/>
    <n v="10"/>
    <m/>
    <n v="21"/>
    <n v="10"/>
    <n v="268.29000000000002"/>
    <n v="262.92419999999998"/>
  </r>
  <r>
    <x v="6"/>
    <x v="0"/>
    <n v="35019055"/>
    <s v="Amparo"/>
    <n v="0.57141146835451018"/>
    <n v="69639"/>
    <n v="58620"/>
    <n v="11019"/>
    <n v="156.13775475886192"/>
    <n v="84.176969801404383"/>
    <n v="1.016565747493366"/>
    <n v="0.776655142938384"/>
    <n v="0.239910604554982"/>
    <n v="0"/>
    <n v="0.36283002595004599"/>
    <n v="0.368748417847726"/>
    <n v="0.16465123866244999"/>
    <n v="0.12033606503314451"/>
    <m/>
    <n v="228"/>
    <n v="33.333333333333329"/>
    <n v="66.666666666666657"/>
    <n v="45.760800000000003"/>
    <n v="3088.8539999999998"/>
    <n v="2619.3481919999999"/>
    <n v="18"/>
    <s v=""/>
    <m/>
    <n v="326.05178132942734"/>
    <m/>
    <m/>
    <m/>
    <m/>
    <s v=""/>
    <m/>
    <n v="0.48639509449443352"/>
    <m/>
    <n v="0.56690156418860138"/>
    <n v="0.33320917299303066"/>
    <m/>
    <m/>
    <m/>
    <n v="0"/>
    <m/>
    <n v="9.8000000000000007"/>
    <n v="95"/>
    <n v="19"/>
    <n v="84.8"/>
    <n v="3.22"/>
    <n v="8"/>
    <s v=""/>
    <n v="315"/>
    <m/>
    <n v="160"/>
    <n v="320"/>
    <n v="2934.5499999999997"/>
    <n v="586.91"/>
  </r>
  <r>
    <x v="3"/>
    <x v="0"/>
    <n v="35019059"/>
    <s v="Amparo"/>
    <s v=""/>
    <s v=""/>
    <s v=""/>
    <s v=""/>
    <s v=""/>
    <s v=""/>
    <n v="5.8915225690545699E-4"/>
    <n v="4.31404920527984E-4"/>
    <n v="1.5774733637747299E-4"/>
    <n v="0"/>
    <s v=""/>
    <n v="4.7249669386431099E-5"/>
    <n v="3.8489345509893502E-4"/>
    <n v="1.5700913242009179E-4"/>
    <m/>
    <n v="14"/>
    <n v="54.54545454545454"/>
    <n v="45.454545454545453"/>
    <s v=""/>
    <s v=""/>
    <s v=""/>
    <m/>
    <s v=""/>
    <m/>
    <s v=""/>
    <m/>
    <m/>
    <m/>
    <m/>
    <s v=""/>
    <m/>
    <n v="2.8189103201218038E-4"/>
    <m/>
    <n v="3.1489410257517077E-4"/>
    <n v="2.1909352274649034E-4"/>
    <m/>
    <m/>
    <m/>
    <n v="0"/>
    <m/>
    <s v=""/>
    <s v=""/>
    <s v=""/>
    <s v=""/>
    <s v=""/>
    <s v=""/>
    <s v=""/>
    <n v="6"/>
    <m/>
    <n v="6"/>
    <n v="5"/>
    <s v=""/>
    <s v=""/>
  </r>
  <r>
    <x v="6"/>
    <x v="0"/>
    <n v="35020025"/>
    <s v="Analândia"/>
    <n v="1.2415593149958326"/>
    <n v="4850"/>
    <n v="4065"/>
    <n v="785"/>
    <n v="14.848605455714416"/>
    <n v="83.814432989690729"/>
    <n v="0.17843292586770521"/>
    <n v="0.147448385358186"/>
    <n v="3.0984540509519199E-2"/>
    <n v="0"/>
    <n v="1.83907762557078E-2"/>
    <n v="0.12761011565236899"/>
    <n v="1.52950656236744E-2"/>
    <n v="1.713696833595324E-2"/>
    <m/>
    <n v="14"/>
    <n v="50"/>
    <n v="50"/>
    <n v="2.8097999999999996"/>
    <n v="216.756"/>
    <n v="39.883104000000003"/>
    <m/>
    <s v=""/>
    <m/>
    <n v="3186.1113402061856"/>
    <m/>
    <m/>
    <m/>
    <m/>
    <s v=""/>
    <m/>
    <n v="0.11739008280770079"/>
    <m/>
    <n v="0.1431537721924136"/>
    <n v="6.3233756141875916E-2"/>
    <m/>
    <m/>
    <m/>
    <n v="0"/>
    <m/>
    <n v="10"/>
    <n v="96"/>
    <n v="96"/>
    <n v="18.399999999999999"/>
    <n v="9.94"/>
    <s v=""/>
    <s v=""/>
    <n v="9"/>
    <m/>
    <n v="16"/>
    <n v="16"/>
    <n v="208.32"/>
    <n v="208.32"/>
  </r>
  <r>
    <x v="3"/>
    <x v="0"/>
    <n v="35020029"/>
    <s v="Analândia"/>
    <s v=""/>
    <s v=""/>
    <s v=""/>
    <s v=""/>
    <s v=""/>
    <s v=""/>
    <n v="0.17973468348429242"/>
    <n v="0.16915420989595001"/>
    <n v="1.0580473588342401E-2"/>
    <n v="0"/>
    <n v="2.0104735883424399E-3"/>
    <n v="8.5699999999999995E-3"/>
    <n v="0.14421"/>
    <n v="2.4944209895950299E-2"/>
    <m/>
    <n v="9"/>
    <n v="78.571428571428569"/>
    <n v="21.428571428571427"/>
    <s v=""/>
    <s v=""/>
    <s v=""/>
    <m/>
    <s v=""/>
    <m/>
    <s v=""/>
    <m/>
    <m/>
    <m/>
    <m/>
    <s v=""/>
    <m/>
    <n v="0.11824650229229765"/>
    <m/>
    <n v="0.16422738824849514"/>
    <n v="2.1592803241515104E-2"/>
    <m/>
    <m/>
    <m/>
    <n v="0"/>
    <m/>
    <s v=""/>
    <s v=""/>
    <s v=""/>
    <s v=""/>
    <s v=""/>
    <s v=""/>
    <s v=""/>
    <n v="4"/>
    <m/>
    <n v="11"/>
    <n v="3"/>
    <s v=""/>
    <s v=""/>
  </r>
  <r>
    <x v="7"/>
    <x v="0"/>
    <n v="350200213"/>
    <s v="Analândia"/>
    <s v=""/>
    <s v=""/>
    <s v=""/>
    <s v=""/>
    <s v=""/>
    <s v=""/>
    <n v="5.4218292911146024E-3"/>
    <n v="4.8836872146118702E-3"/>
    <n v="5.3814207650273202E-4"/>
    <n v="0"/>
    <s v=""/>
    <s v=""/>
    <n v="5.3618292911145997E-3"/>
    <n v="6.0000000000000002E-5"/>
    <m/>
    <n v="1"/>
    <n v="50"/>
    <n v="50"/>
    <s v=""/>
    <s v=""/>
    <s v=""/>
    <m/>
    <s v=""/>
    <m/>
    <s v=""/>
    <m/>
    <m/>
    <m/>
    <m/>
    <s v=""/>
    <m/>
    <n v="3.5669929546806593E-3"/>
    <m/>
    <n v="4.7414438976814272E-3"/>
    <n v="1.0982491357198613E-3"/>
    <m/>
    <m/>
    <m/>
    <n v="0"/>
    <m/>
    <s v=""/>
    <s v=""/>
    <s v=""/>
    <s v=""/>
    <s v=""/>
    <s v=""/>
    <s v=""/>
    <n v="2"/>
    <m/>
    <n v="3"/>
    <n v="3"/>
    <s v=""/>
    <s v=""/>
  </r>
  <r>
    <x v="12"/>
    <x v="0"/>
    <n v="350210119"/>
    <s v="Andradina"/>
    <n v="0.12954419860882194"/>
    <n v="56054"/>
    <n v="52856"/>
    <n v="3198"/>
    <n v="58.383501718570983"/>
    <n v="94.294787169515118"/>
    <n v="0.97625354113123897"/>
    <n v="0.52198239713551398"/>
    <n v="0.45427114399572499"/>
    <n v="0"/>
    <n v="0.20701397434937699"/>
    <n v="0.25213123097412499"/>
    <n v="0.44363522643910502"/>
    <n v="7.3473109368632106E-2"/>
    <m/>
    <n v="9"/>
    <n v="18.235294117647058"/>
    <n v="81.764705882352942"/>
    <n v="42.714400000000005"/>
    <n v="2883.2220000000002"/>
    <n v="596.86962569000002"/>
    <n v="4"/>
    <s v=""/>
    <m/>
    <n v="309.43019231455384"/>
    <m/>
    <m/>
    <m/>
    <m/>
    <s v=""/>
    <m/>
    <n v="0.4417436837697914"/>
    <m/>
    <n v="0.31444722719006868"/>
    <n v="0.82594753453768177"/>
    <m/>
    <m/>
    <m/>
    <n v="0"/>
    <m/>
    <n v="6.9"/>
    <n v="98.63"/>
    <n v="98.63"/>
    <n v="20.7"/>
    <n v="8.33"/>
    <n v="0"/>
    <s v=""/>
    <n v="40"/>
    <m/>
    <n v="31"/>
    <n v="139"/>
    <n v="2843.5029"/>
    <n v="2843.5029"/>
  </r>
  <r>
    <x v="14"/>
    <x v="0"/>
    <n v="350220014"/>
    <s v="Angatuba"/>
    <n v="0.99837710664947288"/>
    <n v="24501"/>
    <n v="18333"/>
    <n v="6168"/>
    <n v="23.817439486730823"/>
    <n v="74.825517325823427"/>
    <n v="1.3912262048681276"/>
    <n v="1.36644764994053"/>
    <n v="2.4778554927597701E-2"/>
    <n v="0.29117101090816799"/>
    <n v="5.9510776255707797E-2"/>
    <n v="8.9622579908675795E-2"/>
    <n v="1.2413745584957301"/>
    <n v="7.1829020801623586E-4"/>
    <m/>
    <n v="79"/>
    <n v="68.888888888888886"/>
    <n v="31.111111111111111"/>
    <n v="12.810699999999999"/>
    <n v="988.25400000000002"/>
    <n v="221.51515759"/>
    <n v="4"/>
    <s v=""/>
    <m/>
    <n v="1776.2409697563364"/>
    <m/>
    <m/>
    <m/>
    <m/>
    <s v=""/>
    <m/>
    <n v="0.26651843005136544"/>
    <m/>
    <n v="0.35584574217201304"/>
    <n v="1.7955474585215726E-2"/>
    <m/>
    <m/>
    <m/>
    <n v="1"/>
    <m/>
    <n v="8.5"/>
    <n v="84.7"/>
    <n v="84.7"/>
    <n v="22.41"/>
    <n v="7.81"/>
    <n v="1"/>
    <s v=""/>
    <n v="53"/>
    <m/>
    <n v="93"/>
    <n v="42"/>
    <n v="836.83600000000001"/>
    <n v="836.83600000000001"/>
  </r>
  <r>
    <x v="6"/>
    <x v="0"/>
    <n v="35023095"/>
    <s v="Anhembi"/>
    <s v=""/>
    <s v=""/>
    <s v=""/>
    <s v=""/>
    <s v=""/>
    <s v=""/>
    <n v="6.4182059010363404E-2"/>
    <n v="6.2260565385591098E-2"/>
    <n v="1.9214936247723101E-3"/>
    <n v="0"/>
    <s v=""/>
    <s v=""/>
    <n v="5.9860565385591098E-2"/>
    <n v="4.3214936247723094E-3"/>
    <m/>
    <n v="0"/>
    <n v="88.888888888888886"/>
    <n v="11.111111111111111"/>
    <s v=""/>
    <s v=""/>
    <s v=""/>
    <n v="1"/>
    <s v=""/>
    <m/>
    <s v=""/>
    <m/>
    <m/>
    <m/>
    <m/>
    <s v=""/>
    <m/>
    <n v="2.598463927545077E-2"/>
    <m/>
    <n v="4.2644222866843218E-2"/>
    <n v="1.9024689354181284E-3"/>
    <m/>
    <m/>
    <m/>
    <n v="0"/>
    <m/>
    <s v=""/>
    <s v=""/>
    <s v=""/>
    <s v=""/>
    <s v=""/>
    <s v=""/>
    <s v=""/>
    <n v="2"/>
    <m/>
    <n v="16"/>
    <n v="2"/>
    <s v=""/>
    <s v=""/>
  </r>
  <r>
    <x v="8"/>
    <x v="0"/>
    <n v="350230910"/>
    <s v="Anhembi"/>
    <n v="1.689145684746074"/>
    <n v="6672"/>
    <n v="5256"/>
    <n v="1416"/>
    <n v="9.0595551693235201"/>
    <n v="78.776978417266179"/>
    <n v="0.49333855642471547"/>
    <n v="0.49045965418652399"/>
    <n v="2.87890223819148E-3"/>
    <n v="0"/>
    <n v="3.1164776056092001E-2"/>
    <n v="1.38358850878725E-3"/>
    <n v="0.44146652065607001"/>
    <n v="1.9323671203766039E-2"/>
    <m/>
    <n v="13"/>
    <n v="69.387755102040813"/>
    <n v="30.612244897959183"/>
    <n v="3.6063999999999998"/>
    <n v="278.20800000000003"/>
    <n v="151.29173606000001"/>
    <m/>
    <s v=""/>
    <m/>
    <n v="4773.884892086332"/>
    <m/>
    <m/>
    <m/>
    <m/>
    <s v=""/>
    <m/>
    <n v="0.19973220907883216"/>
    <m/>
    <n v="0.33593126999076989"/>
    <n v="2.8503982556351282E-3"/>
    <m/>
    <m/>
    <m/>
    <n v="0"/>
    <m/>
    <n v="9.6999999999999993"/>
    <n v="89.1"/>
    <n v="89.1"/>
    <n v="54.38"/>
    <n v="6.31"/>
    <n v="0"/>
    <s v=""/>
    <n v="39"/>
    <m/>
    <n v="34"/>
    <n v="15"/>
    <n v="247.69799999999998"/>
    <n v="247.69799999999998"/>
  </r>
  <r>
    <x v="13"/>
    <x v="0"/>
    <n v="350240822"/>
    <s v="Anhumas"/>
    <n v="0.59429391704337586"/>
    <n v="3963"/>
    <n v="3477"/>
    <n v="486"/>
    <n v="12.348487209048702"/>
    <n v="87.736563209689635"/>
    <n v="0.29080053690395952"/>
    <n v="0.28140257872345698"/>
    <n v="9.3979581805025292E-3"/>
    <n v="0"/>
    <n v="7.4999999999999997E-3"/>
    <n v="0.28221000000000002"/>
    <n v="6.1257872345734504E-4"/>
    <n v="4.7795818050253301E-4"/>
    <m/>
    <n v="6"/>
    <n v="28.000000000000004"/>
    <n v="72"/>
    <n v="2.3736999999999999"/>
    <n v="183.114"/>
    <n v="27.467099999999999"/>
    <m/>
    <s v=""/>
    <m/>
    <n v="2705.5866767600296"/>
    <m/>
    <m/>
    <m/>
    <m/>
    <s v=""/>
    <m/>
    <n v="0.23836109582291765"/>
    <m/>
    <n v="0.31977565764029203"/>
    <n v="2.7641053472066263E-2"/>
    <m/>
    <m/>
    <m/>
    <n v="0"/>
    <m/>
    <n v="9.5"/>
    <n v="100"/>
    <n v="100"/>
    <n v="15"/>
    <n v="10"/>
    <s v=""/>
    <s v=""/>
    <n v="8"/>
    <m/>
    <n v="7"/>
    <n v="18"/>
    <n v="183"/>
    <n v="183"/>
  </r>
  <r>
    <x v="15"/>
    <x v="0"/>
    <n v="35025072"/>
    <s v="Aparecida"/>
    <n v="0.19903062839101704"/>
    <n v="35709"/>
    <n v="35190"/>
    <n v="519"/>
    <n v="295.26211344468334"/>
    <n v="98.54658489456439"/>
    <n v="4.8143869925393601E-2"/>
    <n v="2.94203196347032E-2"/>
    <n v="1.8723550290690401E-2"/>
    <n v="0.20395833333333299"/>
    <s v=""/>
    <n v="1.04371385083714E-3"/>
    <n v="6.9300000000000004E-3"/>
    <n v="4.0170156074556498E-2"/>
    <m/>
    <n v="10"/>
    <n v="37.142857142857146"/>
    <n v="62.857142857142854"/>
    <n v="28.527200000000001"/>
    <n v="1925.586"/>
    <n v="1661.3956008"/>
    <n v="11"/>
    <s v=""/>
    <m/>
    <n v="167.7963538603714"/>
    <m/>
    <m/>
    <m/>
    <m/>
    <s v=""/>
    <m/>
    <n v="6.0179837406742001E-2"/>
    <m/>
    <n v="4.8230032188038036E-2"/>
    <n v="9.8545001529949453E-2"/>
    <m/>
    <m/>
    <m/>
    <n v="0"/>
    <m/>
    <n v="9.2727272727272734"/>
    <n v="70"/>
    <n v="19.600000000000001"/>
    <n v="86.28"/>
    <n v="2.86"/>
    <n v="1"/>
    <s v=""/>
    <n v="45"/>
    <m/>
    <n v="13"/>
    <n v="22"/>
    <n v="1348.1999999999998"/>
    <n v="377.49600000000004"/>
  </r>
  <r>
    <x v="16"/>
    <x v="0"/>
    <n v="350260618"/>
    <s v="Aparecida d'Oeste"/>
    <n v="-0.74760162821813081"/>
    <n v="4132"/>
    <n v="3589"/>
    <n v="543"/>
    <n v="23.07477522756464"/>
    <n v="86.858664085188778"/>
    <n v="4.4357170405303084E-2"/>
    <n v="6.4457686453576798E-3"/>
    <n v="3.7911401759945403E-2"/>
    <n v="0"/>
    <n v="1.50111491628615E-2"/>
    <n v="1.2999999999999999E-3"/>
    <n v="1.9107482429656202E-2"/>
    <n v="8.9385388127853887E-3"/>
    <m/>
    <n v="0"/>
    <n v="36.585365853658537"/>
    <n v="63.414634146341463"/>
    <n v="2.3841999999999999"/>
    <n v="183.92400000000001"/>
    <n v="25.1424108"/>
    <m/>
    <s v=""/>
    <m/>
    <n v="839.53533397870274"/>
    <m/>
    <m/>
    <m/>
    <m/>
    <s v=""/>
    <m/>
    <n v="0.10081175092114338"/>
    <m/>
    <n v="1.9532632258659633E-2"/>
    <n v="0.34464910690859463"/>
    <m/>
    <m/>
    <m/>
    <n v="0"/>
    <m/>
    <n v="7.3"/>
    <n v="97"/>
    <n v="97"/>
    <n v="13.67"/>
    <n v="9.9600000000000009"/>
    <s v=""/>
    <s v=""/>
    <n v="6"/>
    <m/>
    <n v="15"/>
    <n v="26"/>
    <n v="178.48"/>
    <n v="178.48"/>
  </r>
  <r>
    <x v="17"/>
    <x v="0"/>
    <n v="350270511"/>
    <s v="Apiaí"/>
    <n v="-0.21672437863438088"/>
    <n v="24666"/>
    <n v="19995"/>
    <n v="4671"/>
    <n v="25.459312167127699"/>
    <n v="81.063001702748721"/>
    <n v="6.4730811687501583E-2"/>
    <n v="5.7967077625570802E-2"/>
    <n v="6.7637340619307804E-3"/>
    <n v="0"/>
    <n v="3.1683734061930799E-2"/>
    <n v="2.5000000000000001E-2"/>
    <n v="1.27707762557078E-3"/>
    <n v="6.77E-3"/>
    <m/>
    <n v="6"/>
    <n v="93.181818181818173"/>
    <n v="6.8181818181818175"/>
    <n v="12.263999999999999"/>
    <n v="946.08"/>
    <n v="387.94010400000002"/>
    <n v="7"/>
    <n v="2"/>
    <m/>
    <n v="3311.3694964728775"/>
    <m/>
    <m/>
    <m/>
    <m/>
    <s v=""/>
    <m/>
    <n v="7.1843298210323625E-3"/>
    <m/>
    <n v="9.0291398170671035E-3"/>
    <n v="2.6114803327918074E-3"/>
    <m/>
    <m/>
    <m/>
    <n v="0"/>
    <m/>
    <n v="2.1"/>
    <n v="62.1"/>
    <n v="62.1"/>
    <n v="41"/>
    <n v="6.56"/>
    <n v="0"/>
    <n v="2"/>
    <n v="33"/>
    <m/>
    <n v="41"/>
    <n v="3"/>
    <n v="587.46600000000001"/>
    <n v="587.46600000000001"/>
  </r>
  <r>
    <x v="14"/>
    <x v="0"/>
    <n v="350270514"/>
    <s v="Apiaí"/>
    <s v=""/>
    <s v=""/>
    <s v=""/>
    <s v=""/>
    <s v=""/>
    <s v=""/>
    <n v="2.575067794495596E-2"/>
    <n v="1.7521299997504802E-2"/>
    <n v="8.2293779474511605E-3"/>
    <n v="0"/>
    <n v="1.76437158469945E-2"/>
    <n v="9.0000000000000006E-5"/>
    <n v="6.3112999975048004E-3"/>
    <n v="1.705662100456621E-3"/>
    <m/>
    <n v="10"/>
    <n v="89.65517241379311"/>
    <n v="10.344827586206897"/>
    <s v=""/>
    <s v=""/>
    <s v=""/>
    <m/>
    <s v=""/>
    <m/>
    <s v=""/>
    <m/>
    <m/>
    <m/>
    <m/>
    <s v=""/>
    <m/>
    <n v="2.8580108706943354E-3"/>
    <m/>
    <n v="2.7291744544400004E-3"/>
    <n v="3.1773660028768962E-3"/>
    <m/>
    <m/>
    <m/>
    <n v="0"/>
    <m/>
    <s v=""/>
    <s v=""/>
    <s v=""/>
    <s v=""/>
    <s v=""/>
    <s v=""/>
    <s v=""/>
    <n v="65"/>
    <m/>
    <n v="52"/>
    <n v="6"/>
    <s v=""/>
    <s v=""/>
  </r>
  <r>
    <x v="8"/>
    <x v="0"/>
    <n v="350275410"/>
    <s v="Araçariguama"/>
    <n v="2.1144363690853707"/>
    <n v="20980"/>
    <n v="20980"/>
    <s v="-"/>
    <n v="143.37456434087335"/>
    <n v="100"/>
    <n v="0.69673929464946704"/>
    <n v="0.59104812993321199"/>
    <n v="0.105691164716255"/>
    <n v="0"/>
    <n v="6.0289508196721298E-2"/>
    <n v="0.48687805682394703"/>
    <n v="2.5717911353976899E-3"/>
    <n v="0.14699993849340071"/>
    <m/>
    <n v="49"/>
    <n v="20"/>
    <n v="80"/>
    <n v="16.001999999999999"/>
    <n v="1234.44"/>
    <n v="1001.6246159999999"/>
    <n v="6"/>
    <s v=""/>
    <m/>
    <n v="285.59771210676837"/>
    <m/>
    <m/>
    <m/>
    <m/>
    <s v=""/>
    <m/>
    <n v="1.5146506405423197"/>
    <m/>
    <n v="2.189067147900785"/>
    <n v="0.55626928798028952"/>
    <m/>
    <m/>
    <m/>
    <n v="1"/>
    <m/>
    <n v="8.6"/>
    <n v="41"/>
    <n v="20.5"/>
    <n v="81.14"/>
    <n v="2.6"/>
    <n v="1"/>
    <s v=""/>
    <n v="113"/>
    <m/>
    <n v="24"/>
    <n v="96"/>
    <n v="505.94"/>
    <n v="252.97"/>
  </r>
  <r>
    <x v="12"/>
    <x v="0"/>
    <n v="350280419"/>
    <s v="Araçatuba"/>
    <n v="0.48499801999486447"/>
    <n v="190469"/>
    <n v="186796"/>
    <n v="3673"/>
    <n v="163.16916671663913"/>
    <n v="98.071602202983172"/>
    <n v="2.5045668163160908"/>
    <n v="1.98896706001364"/>
    <n v="0.51559975630245103"/>
    <n v="0"/>
    <n v="0.95302240437158503"/>
    <n v="1.1708796868320099"/>
    <n v="0.30748710060217399"/>
    <n v="7.3177624510317618E-2"/>
    <m/>
    <n v="13"/>
    <n v="22.456140350877192"/>
    <n v="77.543859649122808"/>
    <n v="174.87720000000002"/>
    <n v="10492.632"/>
    <n v="447.09104952000001"/>
    <n v="26"/>
    <n v="1"/>
    <m/>
    <n v="112.58777018832463"/>
    <m/>
    <m/>
    <m/>
    <m/>
    <s v=""/>
    <m/>
    <n v="0.9174237422403263"/>
    <m/>
    <n v="0.97022783415299518"/>
    <n v="0.75823493573889844"/>
    <m/>
    <m/>
    <m/>
    <n v="3"/>
    <m/>
    <n v="9.6999999999999993"/>
    <n v="98.7"/>
    <n v="98.7"/>
    <n v="4.26"/>
    <n v="9.98"/>
    <n v="4"/>
    <n v="1"/>
    <n v="92"/>
    <m/>
    <n v="64"/>
    <n v="221"/>
    <n v="10356.591"/>
    <n v="10356.591"/>
  </r>
  <r>
    <x v="0"/>
    <x v="0"/>
    <n v="350280420"/>
    <s v="Araçatuba"/>
    <s v=""/>
    <s v=""/>
    <s v=""/>
    <s v=""/>
    <s v=""/>
    <s v=""/>
    <n v="2.2751674277016699E-3"/>
    <n v="3.9041095890410998E-4"/>
    <n v="1.88475646879756E-3"/>
    <n v="0"/>
    <s v=""/>
    <n v="4.7564687975646901E-6"/>
    <n v="2.2704109589041098E-3"/>
    <n v="0"/>
    <m/>
    <n v="0"/>
    <n v="33.333333333333329"/>
    <n v="66.666666666666657"/>
    <s v=""/>
    <s v=""/>
    <s v=""/>
    <m/>
    <s v=""/>
    <m/>
    <s v=""/>
    <m/>
    <m/>
    <m/>
    <m/>
    <s v=""/>
    <m/>
    <n v="8.3339466216178384E-4"/>
    <m/>
    <n v="1.9044437019712684E-4"/>
    <n v="2.7717006894081757E-3"/>
    <m/>
    <m/>
    <m/>
    <n v="0"/>
    <m/>
    <s v=""/>
    <s v=""/>
    <s v=""/>
    <s v=""/>
    <s v=""/>
    <s v=""/>
    <s v=""/>
    <n v="0"/>
    <m/>
    <n v="1"/>
    <n v="2"/>
    <s v=""/>
    <s v=""/>
  </r>
  <r>
    <x v="8"/>
    <x v="0"/>
    <n v="350290310"/>
    <s v="Araçoiaba da Serra"/>
    <n v="1.7519429423992205"/>
    <n v="32390"/>
    <n v="22263"/>
    <n v="10127"/>
    <n v="126.74623361377421"/>
    <n v="68.734177215189874"/>
    <n v="6.11103966427127E-2"/>
    <n v="1.52005518127604E-2"/>
    <n v="4.59098448299523E-2"/>
    <n v="0"/>
    <n v="1.00207787924911E-2"/>
    <n v="4.2566765330904702E-3"/>
    <n v="1.48748244213223E-2"/>
    <n v="3.1958116895808922E-2"/>
    <m/>
    <n v="52"/>
    <n v="19.658119658119659"/>
    <n v="80.341880341880341"/>
    <n v="16.732099999999999"/>
    <n v="1290.7619999999999"/>
    <n v="924.18559200000004"/>
    <n v="3"/>
    <s v=""/>
    <m/>
    <n v="350.50818153751158"/>
    <m/>
    <m/>
    <m/>
    <m/>
    <s v=""/>
    <m/>
    <n v="7.362698390688277E-2"/>
    <m/>
    <n v="3.2341599601617872E-2"/>
    <n v="0.12752734674986752"/>
    <m/>
    <m/>
    <m/>
    <n v="0"/>
    <m/>
    <n v="9.8181818181818183"/>
    <n v="40"/>
    <n v="40"/>
    <n v="71.599999999999994"/>
    <n v="3.95"/>
    <n v="1"/>
    <s v=""/>
    <n v="55"/>
    <m/>
    <n v="23"/>
    <n v="94"/>
    <n v="516.4"/>
    <n v="516.4"/>
  </r>
  <r>
    <x v="11"/>
    <x v="0"/>
    <n v="35030008"/>
    <s v="Aramina"/>
    <n v="0.65431166537601726"/>
    <n v="5496"/>
    <n v="5293"/>
    <n v="203"/>
    <n v="27.113961519486928"/>
    <n v="96.306404657933044"/>
    <n v="6.0255620243531198E-2"/>
    <n v="4.6359999999999998E-2"/>
    <n v="1.38956202435312E-2"/>
    <n v="0"/>
    <n v="3.3300000000000001E-3"/>
    <n v="4.6313926940639303E-4"/>
    <n v="4.1479025875190298E-2"/>
    <n v="1.4983455098934499E-2"/>
    <m/>
    <n v="2"/>
    <n v="40"/>
    <n v="60"/>
    <n v="3.7001999999999997"/>
    <n v="285.44400000000002"/>
    <n v="54.234360000000002"/>
    <m/>
    <s v=""/>
    <m/>
    <n v="2352.5764192139741"/>
    <m/>
    <m/>
    <m/>
    <m/>
    <s v=""/>
    <m/>
    <n v="5.8500602178185625E-2"/>
    <m/>
    <n v="7.4774193548387088E-2"/>
    <n v="3.3891756691539508E-2"/>
    <m/>
    <m/>
    <m/>
    <n v="0"/>
    <m/>
    <n v="4.2"/>
    <n v="100"/>
    <n v="100"/>
    <n v="19"/>
    <n v="9.8000000000000007"/>
    <s v=""/>
    <s v=""/>
    <n v="17"/>
    <m/>
    <n v="8"/>
    <n v="12"/>
    <n v="285"/>
    <n v="285"/>
  </r>
  <r>
    <x v="14"/>
    <x v="0"/>
    <n v="350310914"/>
    <s v="Arandu"/>
    <n v="6.8383011732664478E-2"/>
    <n v="6165"/>
    <n v="5087"/>
    <n v="1078"/>
    <n v="21.5311004784689"/>
    <n v="82.514193025141935"/>
    <n v="0.48376339528698892"/>
    <n v="0.451060876760153"/>
    <n v="3.2702518526835901E-2"/>
    <n v="0.237956335616438"/>
    <n v="1.728E-2"/>
    <s v=""/>
    <n v="0.45547871067985801"/>
    <n v="1.100468460713127E-2"/>
    <m/>
    <n v="13"/>
    <n v="48.888888888888886"/>
    <n v="51.111111111111107"/>
    <n v="3.3571999999999997"/>
    <n v="258.98399999999998"/>
    <n v="70.417749599999993"/>
    <m/>
    <s v=""/>
    <m/>
    <n v="1994.9781021897804"/>
    <m/>
    <m/>
    <m/>
    <m/>
    <s v=""/>
    <m/>
    <n v="0.32686715897769519"/>
    <m/>
    <n v="0.41381731812858069"/>
    <n v="8.385261160727156E-2"/>
    <m/>
    <m/>
    <m/>
    <n v="0"/>
    <m/>
    <n v="9.8000000000000007"/>
    <n v="80.900000000000006"/>
    <n v="80.900000000000006"/>
    <n v="27.19"/>
    <n v="7.94"/>
    <s v=""/>
    <s v=""/>
    <n v="6"/>
    <m/>
    <n v="22"/>
    <n v="23"/>
    <n v="209.53100000000001"/>
    <n v="209.53100000000001"/>
  </r>
  <r>
    <x v="15"/>
    <x v="0"/>
    <n v="35031582"/>
    <s v="Arapeí"/>
    <n v="-9.260629639182838E-2"/>
    <n v="2471"/>
    <n v="1920"/>
    <n v="551"/>
    <n v="15.869244107635989"/>
    <n v="77.701335491703759"/>
    <n v="9.2899999999999996E-3"/>
    <n v="7.1399999999999996E-3"/>
    <n v="2.15E-3"/>
    <n v="0"/>
    <n v="7.7600000000000004E-3"/>
    <s v=""/>
    <n v="2.0000000000000002E-5"/>
    <n v="1.5100000000000001E-3"/>
    <m/>
    <n v="3"/>
    <n v="37.5"/>
    <n v="62.5"/>
    <n v="1.2949999999999999"/>
    <n v="99.9"/>
    <n v="7.4275650000000004"/>
    <n v="1"/>
    <s v=""/>
    <m/>
    <n v="2807.7377579927152"/>
    <m/>
    <m/>
    <m/>
    <m/>
    <s v=""/>
    <m/>
    <n v="9.5773195876288665E-3"/>
    <m/>
    <n v="9.5199999999999989E-3"/>
    <n v="9.7727272727272732E-3"/>
    <m/>
    <m/>
    <m/>
    <n v="0"/>
    <m/>
    <s v=""/>
    <n v="93.5"/>
    <n v="93.5"/>
    <n v="7.44"/>
    <n v="9.9"/>
    <n v="0"/>
    <s v=""/>
    <n v="30"/>
    <m/>
    <n v="3"/>
    <n v="5"/>
    <n v="93.5"/>
    <n v="93.5"/>
  </r>
  <r>
    <x v="3"/>
    <x v="0"/>
    <n v="35032089"/>
    <s v="Araraquara"/>
    <s v=""/>
    <s v=""/>
    <s v=""/>
    <s v=""/>
    <s v=""/>
    <s v=""/>
    <n v="0.72952744928512592"/>
    <n v="0.67786633879781399"/>
    <n v="5.1661110487311902E-2"/>
    <n v="0"/>
    <n v="0.17755000000000001"/>
    <n v="0.21384"/>
    <n v="0.28077595091947999"/>
    <n v="5.7361498365646121E-2"/>
    <m/>
    <n v="10"/>
    <n v="36.84210526315789"/>
    <n v="63.157894736842103"/>
    <s v=""/>
    <s v=""/>
    <s v=""/>
    <m/>
    <s v=""/>
    <m/>
    <s v=""/>
    <m/>
    <m/>
    <m/>
    <m/>
    <s v=""/>
    <m/>
    <n v="0.16211721095225021"/>
    <m/>
    <n v="0.19937245258759237"/>
    <n v="4.6964645897556272E-2"/>
    <m/>
    <m/>
    <m/>
    <n v="0"/>
    <m/>
    <s v=""/>
    <s v=""/>
    <s v=""/>
    <s v=""/>
    <s v=""/>
    <s v=""/>
    <s v=""/>
    <n v="8"/>
    <m/>
    <n v="14"/>
    <n v="24"/>
    <s v=""/>
    <s v=""/>
  </r>
  <r>
    <x v="7"/>
    <x v="0"/>
    <n v="350320813"/>
    <s v="Araraquara"/>
    <n v="0.88459289743496594"/>
    <n v="227618"/>
    <n v="221147"/>
    <n v="6471"/>
    <n v="226.26718490611051"/>
    <n v="97.157078965635407"/>
    <n v="2.6680264917117862"/>
    <n v="0.84948932521562603"/>
    <n v="1.81853716649616"/>
    <n v="0"/>
    <n v="1.2978429051575699"/>
    <n v="0.492181596135772"/>
    <n v="0.68764173793572403"/>
    <n v="0.19036025248272029"/>
    <m/>
    <n v="33"/>
    <n v="8.9341692789968654"/>
    <n v="91.065830721003138"/>
    <n v="208.4067"/>
    <n v="12504.402"/>
    <n v="2904.8976286000002"/>
    <n v="37"/>
    <n v="2"/>
    <m/>
    <n v="152.40270980326687"/>
    <m/>
    <m/>
    <m/>
    <m/>
    <s v=""/>
    <m/>
    <n v="0.59289477593595252"/>
    <m/>
    <n v="0.24984980153400765"/>
    <n v="1.6532156059055998"/>
    <m/>
    <m/>
    <m/>
    <n v="0"/>
    <m/>
    <n v="10"/>
    <n v="99.7"/>
    <n v="99.7"/>
    <n v="23.23"/>
    <n v="8.49"/>
    <n v="17"/>
    <n v="2"/>
    <n v="114"/>
    <m/>
    <n v="57"/>
    <n v="581"/>
    <n v="12466.487999999999"/>
    <n v="12466.487999999999"/>
  </r>
  <r>
    <x v="3"/>
    <x v="0"/>
    <n v="35033079"/>
    <s v="Araras"/>
    <n v="0.99414438288101259"/>
    <n v="131057"/>
    <n v="124772"/>
    <n v="6285"/>
    <n v="203.67544214092561"/>
    <n v="95.204376721579166"/>
    <n v="1.05644969054362"/>
    <n v="0.83010689259633497"/>
    <n v="0.22634279794728501"/>
    <n v="0.114388318112633"/>
    <n v="0.172514885844749"/>
    <n v="0.54234191896224804"/>
    <n v="0.29723847686952598"/>
    <n v="4.4354408867097503E-2"/>
    <m/>
    <n v="57"/>
    <n v="23.509933774834437"/>
    <n v="76.490066225165563"/>
    <n v="115.389"/>
    <n v="6923.34"/>
    <n v="6923.34"/>
    <n v="19"/>
    <n v="3"/>
    <m/>
    <n v="243.03440487726709"/>
    <m/>
    <m/>
    <m/>
    <m/>
    <s v=""/>
    <m/>
    <n v="0.3418931037357994"/>
    <m/>
    <n v="0.39908985220977639"/>
    <n v="0.2241017801458268"/>
    <m/>
    <m/>
    <m/>
    <n v="1"/>
    <m/>
    <n v="9.454545454545455"/>
    <n v="100"/>
    <n v="0"/>
    <n v="100"/>
    <n v="1.5"/>
    <n v="4"/>
    <n v="3"/>
    <n v="137"/>
    <m/>
    <n v="71"/>
    <n v="231"/>
    <n v="6923"/>
    <n v="0"/>
  </r>
  <r>
    <x v="0"/>
    <x v="0"/>
    <n v="350335620"/>
    <s v="Arco-Íris"/>
    <n v="-0.59152465551038924"/>
    <n v="1816"/>
    <n v="1165"/>
    <n v="651"/>
    <n v="6.8994339120854073"/>
    <n v="64.151982378854626"/>
    <n v="2.9399705067744621E-2"/>
    <n v="2.36363470319635E-2"/>
    <n v="5.7633580357811199E-3"/>
    <n v="0"/>
    <n v="5.6876502732240396E-3"/>
    <s v=""/>
    <n v="2.3642054794520601E-2"/>
    <n v="6.9999999999999994E-5"/>
    <m/>
    <n v="12"/>
    <n v="63.636363636363633"/>
    <n v="36.363636363636367"/>
    <n v="0.70699999999999996"/>
    <n v="54.54"/>
    <n v="11.246148"/>
    <m/>
    <s v=""/>
    <m/>
    <n v="4167.7533039647578"/>
    <m/>
    <m/>
    <m/>
    <m/>
    <s v=""/>
    <m/>
    <n v="3.7214816541448884E-2"/>
    <m/>
    <n v="4.2975176421751818E-2"/>
    <n v="2.4013991815754667E-2"/>
    <m/>
    <m/>
    <m/>
    <n v="0"/>
    <m/>
    <n v="9"/>
    <n v="98"/>
    <n v="98"/>
    <n v="20.62"/>
    <n v="8.6300000000000008"/>
    <s v=""/>
    <s v=""/>
    <n v="15"/>
    <m/>
    <n v="14"/>
    <n v="8"/>
    <n v="53.9"/>
    <n v="53.9"/>
  </r>
  <r>
    <x v="7"/>
    <x v="0"/>
    <n v="350340613"/>
    <s v="Arealva"/>
    <n v="0.45018761632404924"/>
    <n v="8196"/>
    <n v="6875"/>
    <n v="1321"/>
    <n v="16.182597192331233"/>
    <n v="83.882381649585156"/>
    <n v="0.17769179452470651"/>
    <n v="0.122965581464015"/>
    <n v="5.4726213060691503E-2"/>
    <n v="0"/>
    <n v="3.97747251540784E-2"/>
    <n v="1.6568607181176202E-2"/>
    <n v="9.7936467965832497E-2"/>
    <n v="2.34119942236195E-2"/>
    <m/>
    <n v="10"/>
    <n v="41.17647058823529"/>
    <n v="58.82352941176471"/>
    <n v="4.7487999999999992"/>
    <n v="366.33600000000001"/>
    <n v="164.08555776"/>
    <m/>
    <s v=""/>
    <m/>
    <n v="1654.5241581259149"/>
    <m/>
    <m/>
    <m/>
    <m/>
    <s v=""/>
    <m/>
    <n v="8.2647346290561169E-2"/>
    <m/>
    <n v="7.1491617130241283E-2"/>
    <n v="0.12727026293184071"/>
    <m/>
    <m/>
    <m/>
    <n v="0"/>
    <m/>
    <n v="8.1999999999999993"/>
    <n v="77"/>
    <n v="77"/>
    <n v="44.79"/>
    <n v="6.55"/>
    <s v=""/>
    <s v=""/>
    <n v="33"/>
    <m/>
    <n v="42"/>
    <n v="60"/>
    <n v="281.82"/>
    <n v="281.82"/>
  </r>
  <r>
    <x v="15"/>
    <x v="0"/>
    <n v="35035052"/>
    <s v="Areias"/>
    <n v="0.39349975708433682"/>
    <n v="3843"/>
    <n v="2577"/>
    <n v="1266"/>
    <n v="12.535473138271847"/>
    <n v="67.056986729117867"/>
    <n v="1.4794269406392694E-2"/>
    <n v="1.478E-2"/>
    <n v="1.4269406392694101E-5"/>
    <n v="0"/>
    <n v="9.7199999999999995E-3"/>
    <n v="1.0000000000000001E-5"/>
    <n v="6.9999999999999994E-5"/>
    <n v="4.9942694063926938E-3"/>
    <m/>
    <n v="10"/>
    <n v="83.333333333333343"/>
    <n v="16.666666666666664"/>
    <n v="1.8283999999999998"/>
    <n v="141.048"/>
    <n v="141.048"/>
    <m/>
    <s v=""/>
    <m/>
    <n v="3774.8009367681493"/>
    <m/>
    <m/>
    <m/>
    <m/>
    <s v=""/>
    <m/>
    <n v="7.5480966359146402E-3"/>
    <m/>
    <n v="9.8533333333333337E-3"/>
    <n v="3.1020448679769788E-5"/>
    <m/>
    <m/>
    <m/>
    <n v="0"/>
    <m/>
    <n v="9.2727272727272734"/>
    <n v="100"/>
    <n v="0"/>
    <n v="100"/>
    <n v="1.5"/>
    <s v=""/>
    <s v=""/>
    <n v="51"/>
    <m/>
    <n v="10"/>
    <n v="2"/>
    <n v="141"/>
    <n v="0"/>
  </r>
  <r>
    <x v="7"/>
    <x v="0"/>
    <n v="350360413"/>
    <s v="Areiópolis"/>
    <n v="0.26162364796145088"/>
    <n v="10857"/>
    <n v="10062"/>
    <n v="795"/>
    <n v="126.31762652705061"/>
    <n v="92.677535230726718"/>
    <n v="2.8479999999999998E-2"/>
    <s v=""/>
    <n v="2.8479999999999998E-2"/>
    <n v="0"/>
    <n v="2.6849999999999999E-2"/>
    <n v="1.6299999999999999E-3"/>
    <s v=""/>
    <n v="0"/>
    <m/>
    <n v="2"/>
    <n v="0"/>
    <n v="100"/>
    <n v="6.9412000000000003"/>
    <n v="535.46400000000006"/>
    <n v="192.6599472"/>
    <n v="1"/>
    <s v=""/>
    <m/>
    <n v="232.37358386294559"/>
    <m/>
    <m/>
    <m/>
    <m/>
    <s v=""/>
    <m/>
    <n v="7.4947368421052624E-2"/>
    <m/>
    <e v="#VALUE!"/>
    <n v="0.35599999999999993"/>
    <m/>
    <m/>
    <m/>
    <n v="0"/>
    <m/>
    <n v="9.5"/>
    <n v="97"/>
    <n v="97"/>
    <n v="35.979999999999997"/>
    <n v="7.62"/>
    <n v="0"/>
    <s v=""/>
    <n v="2"/>
    <m/>
    <s v=""/>
    <n v="3"/>
    <n v="518.94999999999993"/>
    <n v="518.94999999999993"/>
  </r>
  <r>
    <x v="10"/>
    <x v="0"/>
    <n v="350370315"/>
    <s v="Ariranha"/>
    <n v="0.88139128586044446"/>
    <n v="9320"/>
    <n v="8826"/>
    <n v="494"/>
    <n v="70.017278942228231"/>
    <n v="94.699570815450642"/>
    <n v="0.29721900620472286"/>
    <n v="3.14298858447489E-2"/>
    <n v="0.26578912035997398"/>
    <n v="0"/>
    <n v="4.3647390273723101E-2"/>
    <n v="0.25028"/>
    <n v="5.5527397260274E-4"/>
    <n v="2.7363419583967502E-3"/>
    <m/>
    <n v="3"/>
    <n v="7.6923076923076925"/>
    <n v="92.307692307692307"/>
    <n v="6.4707999999999997"/>
    <n v="499.17599999999999"/>
    <n v="64.892880000000005"/>
    <n v="2"/>
    <s v=""/>
    <m/>
    <n v="406.04291845493572"/>
    <m/>
    <m/>
    <m/>
    <m/>
    <s v=""/>
    <m/>
    <n v="0.9006636551658268"/>
    <m/>
    <n v="0.14966612307023286"/>
    <n v="2.214909336333116"/>
    <m/>
    <m/>
    <m/>
    <n v="0"/>
    <m/>
    <n v="9.8181818181818183"/>
    <n v="100"/>
    <n v="100"/>
    <n v="13"/>
    <n v="10"/>
    <n v="1"/>
    <s v=""/>
    <n v="7"/>
    <m/>
    <n v="3"/>
    <n v="36"/>
    <n v="499"/>
    <n v="499"/>
  </r>
  <r>
    <x v="6"/>
    <x v="0"/>
    <n v="35038025"/>
    <s v="Artur Nogueira"/>
    <n v="1.7866249360916076"/>
    <n v="52609"/>
    <n v="47632"/>
    <n v="4977"/>
    <n v="295.971870604782"/>
    <n v="90.539641506206152"/>
    <n v="0.37052917607563823"/>
    <n v="0.31134440601841501"/>
    <n v="5.9184770057223203E-2"/>
    <n v="0"/>
    <n v="0.23575513661202199"/>
    <n v="3.4666612021857897E-2"/>
    <n v="6.0838005547654103E-2"/>
    <n v="3.9269421894103901E-2"/>
    <m/>
    <n v="37"/>
    <n v="16.216216216216218"/>
    <n v="83.78378378378379"/>
    <n v="40.084000000000003"/>
    <n v="2705.67"/>
    <n v="1968.0334694000001"/>
    <n v="6"/>
    <n v="1"/>
    <m/>
    <n v="173.83793647474764"/>
    <m/>
    <m/>
    <m/>
    <m/>
    <s v=""/>
    <m/>
    <n v="0.4518648488727296"/>
    <m/>
    <n v="0.58744227550644335"/>
    <n v="0.2040854139904249"/>
    <m/>
    <m/>
    <m/>
    <n v="0"/>
    <m/>
    <n v="8.9"/>
    <n v="98"/>
    <n v="32.340000000000003"/>
    <n v="72.739999999999995"/>
    <n v="3.94"/>
    <n v="2"/>
    <n v="1"/>
    <n v="49"/>
    <m/>
    <n v="36"/>
    <n v="186"/>
    <n v="2651.88"/>
    <n v="875.12040000000002"/>
  </r>
  <r>
    <x v="15"/>
    <x v="0"/>
    <n v="35039012"/>
    <s v="Arujá"/>
    <s v=""/>
    <s v=""/>
    <s v=""/>
    <s v=""/>
    <s v=""/>
    <s v=""/>
    <n v="1.32595052024852E-2"/>
    <n v="1.13074288245128E-2"/>
    <n v="1.9520763779724E-3"/>
    <n v="0"/>
    <s v=""/>
    <n v="9.92796915936822E-3"/>
    <n v="1.0416760236544699E-3"/>
    <n v="2.2898600194625378E-3"/>
    <m/>
    <n v="18"/>
    <n v="35.135135135135137"/>
    <n v="64.86486486486487"/>
    <s v=""/>
    <s v=""/>
    <s v=""/>
    <m/>
    <s v=""/>
    <m/>
    <s v=""/>
    <m/>
    <m/>
    <m/>
    <m/>
    <s v=""/>
    <m/>
    <n v="2.2099175337475335E-2"/>
    <m/>
    <n v="2.6922449582173335E-2"/>
    <n v="1.0844868766513334E-2"/>
    <m/>
    <m/>
    <m/>
    <n v="0"/>
    <m/>
    <s v=""/>
    <s v=""/>
    <s v=""/>
    <s v=""/>
    <s v=""/>
    <s v=""/>
    <s v=""/>
    <n v="34"/>
    <m/>
    <n v="13"/>
    <n v="24"/>
    <s v=""/>
    <s v=""/>
  </r>
  <r>
    <x v="18"/>
    <x v="0"/>
    <n v="35039016"/>
    <s v="Arujá"/>
    <n v="1.8438420903478248"/>
    <n v="89744"/>
    <n v="86429"/>
    <n v="3315"/>
    <n v="920.9235505387378"/>
    <n v="96.306159743269745"/>
    <n v="2.1639218338032663E-2"/>
    <n v="5.7991438979963601E-3"/>
    <n v="1.5840074440036302E-2"/>
    <n v="0"/>
    <s v=""/>
    <n v="1.6463762299240601E-2"/>
    <n v="8.1415525114155303E-5"/>
    <n v="5.09404051367784E-3"/>
    <m/>
    <n v="5"/>
    <n v="20.512820512820511"/>
    <n v="79.487179487179489"/>
    <n v="70.015199999999993"/>
    <n v="4726.0259999999998"/>
    <n v="2244.8623499999999"/>
    <n v="13"/>
    <s v=""/>
    <m/>
    <n v="63.251916562667141"/>
    <m/>
    <m/>
    <m/>
    <m/>
    <s v=""/>
    <m/>
    <n v="3.6065363896721103E-2"/>
    <m/>
    <n v="1.3807485471419906E-2"/>
    <n v="8.8000413555757231E-2"/>
    <m/>
    <m/>
    <m/>
    <n v="0"/>
    <m/>
    <n v="8.3000000000000007"/>
    <n v="70"/>
    <n v="70"/>
    <n v="47.5"/>
    <n v="6.46"/>
    <n v="2"/>
    <s v=""/>
    <n v="97"/>
    <m/>
    <n v="8"/>
    <n v="31"/>
    <n v="3308.2"/>
    <n v="3308.2"/>
  </r>
  <r>
    <x v="10"/>
    <x v="0"/>
    <n v="350395015"/>
    <s v="Aspásia"/>
    <n v="-0.24593225018292308"/>
    <n v="1765"/>
    <n v="1322"/>
    <n v="443"/>
    <n v="25.435941778354231"/>
    <n v="74.900849858356949"/>
    <n v="4.5514037311508701E-2"/>
    <n v="2.0422095466227499E-2"/>
    <n v="2.5091941845281199E-2"/>
    <n v="0"/>
    <n v="4.7722070015220703E-3"/>
    <s v=""/>
    <n v="4.02541436068901E-2"/>
    <n v="4.8768670309653898E-4"/>
    <m/>
    <n v="8"/>
    <n v="58.730158730158735"/>
    <n v="41.269841269841265"/>
    <n v="0.88409999999999989"/>
    <n v="68.201999999999998"/>
    <n v="12.95838"/>
    <m/>
    <s v=""/>
    <m/>
    <n v="1072.0453257790371"/>
    <m/>
    <m/>
    <m/>
    <m/>
    <s v=""/>
    <m/>
    <n v="0.26772963124416882"/>
    <m/>
    <n v="0.18565541332934091"/>
    <n v="0.41819903075468656"/>
    <m/>
    <m/>
    <m/>
    <n v="0"/>
    <m/>
    <n v="9.6999999999999993"/>
    <n v="100"/>
    <n v="100"/>
    <n v="19"/>
    <n v="10"/>
    <s v=""/>
    <s v=""/>
    <n v="17"/>
    <m/>
    <n v="37"/>
    <n v="26"/>
    <n v="68"/>
    <n v="68"/>
  </r>
  <r>
    <x v="5"/>
    <x v="0"/>
    <n v="350400817"/>
    <s v="Assis"/>
    <n v="0.64426293317465522"/>
    <n v="101381"/>
    <n v="96956"/>
    <n v="4425"/>
    <n v="219.57722379848823"/>
    <n v="95.63527682701887"/>
    <n v="0.50964684718375453"/>
    <n v="0.41380598963661602"/>
    <n v="9.5840857547138503E-2"/>
    <n v="0"/>
    <n v="0.31769934426229501"/>
    <n v="1.40255570942602E-2"/>
    <n v="0.16097433207741799"/>
    <n v="1.6947613749781629E-2"/>
    <m/>
    <n v="12"/>
    <n v="15.469613259668508"/>
    <n v="84.530386740331494"/>
    <n v="90.45"/>
    <n v="5427"/>
    <n v="1014.849"/>
    <n v="3"/>
    <n v="1"/>
    <m/>
    <n v="143.08953354178797"/>
    <m/>
    <m/>
    <m/>
    <m/>
    <s v=""/>
    <m/>
    <n v="0.22752091392131896"/>
    <m/>
    <n v="0.23247527507675056"/>
    <n v="0.20834969031986622"/>
    <m/>
    <m/>
    <m/>
    <n v="0"/>
    <m/>
    <n v="9.2727272727272734"/>
    <n v="100"/>
    <n v="100"/>
    <n v="18.7"/>
    <n v="10"/>
    <n v="2"/>
    <n v="1"/>
    <n v="51"/>
    <m/>
    <n v="28"/>
    <n v="153"/>
    <n v="5427"/>
    <n v="5427"/>
  </r>
  <r>
    <x v="6"/>
    <x v="0"/>
    <n v="35041075"/>
    <s v="Atibaia"/>
    <n v="0.99332872841733089"/>
    <n v="139606"/>
    <n v="130756"/>
    <n v="8850"/>
    <n v="292.00167329010668"/>
    <n v="93.660730914144082"/>
    <n v="2.2877499232779002"/>
    <n v="1.77271575065915"/>
    <n v="0.51503417261874995"/>
    <n v="0"/>
    <n v="0.78456999999999999"/>
    <n v="0.116833604914706"/>
    <n v="0.71515214070206501"/>
    <n v="0.67119417766112799"/>
    <m/>
    <n v="320"/>
    <n v="20.796156485929991"/>
    <n v="79.203843514070002"/>
    <n v="118.0287"/>
    <n v="7081.7219999999998"/>
    <n v="2638.9325334"/>
    <n v="24"/>
    <n v="1"/>
    <m/>
    <n v="176.1964385484865"/>
    <m/>
    <m/>
    <m/>
    <m/>
    <s v=""/>
    <m/>
    <n v="1.0213169300347769"/>
    <m/>
    <n v="1.2141888703144863"/>
    <n v="0.66030022130608945"/>
    <m/>
    <m/>
    <m/>
    <n v="0"/>
    <m/>
    <n v="9.454545454545455"/>
    <n v="72.900000000000006"/>
    <n v="66.319999999999993"/>
    <n v="37.26"/>
    <n v="7.03"/>
    <n v="7"/>
    <n v="1"/>
    <n v="334"/>
    <m/>
    <n v="303"/>
    <n v="1154"/>
    <n v="5162.7780000000002"/>
    <n v="4696.7823999999991"/>
  </r>
  <r>
    <x v="16"/>
    <x v="0"/>
    <n v="350420618"/>
    <s v="Auriflama"/>
    <n v="0.19204829668924006"/>
    <n v="14471"/>
    <n v="13517"/>
    <n v="954"/>
    <n v="33.428043428043431"/>
    <n v="93.407504664501417"/>
    <n v="5.2977955352612894E-3"/>
    <n v="4.9800000000000001E-3"/>
    <n v="3.1779553526128902E-4"/>
    <n v="0"/>
    <s v=""/>
    <n v="8.5616438356164394E-6"/>
    <n v="5.0400000000000002E-3"/>
    <n v="2.4923389142567201E-4"/>
    <m/>
    <n v="9"/>
    <n v="22.222222222222221"/>
    <n v="77.777777777777786"/>
    <n v="9.7341999999999995"/>
    <n v="750.92399999999998"/>
    <n v="114.891372"/>
    <m/>
    <s v=""/>
    <m/>
    <n v="544.81376546195838"/>
    <m/>
    <m/>
    <m/>
    <m/>
    <s v=""/>
    <m/>
    <n v="5.2453421141200884E-3"/>
    <m/>
    <n v="6.5526315789473681E-3"/>
    <n v="1.2711821410451561E-3"/>
    <m/>
    <m/>
    <m/>
    <n v="0"/>
    <m/>
    <n v="9.6999999999999993"/>
    <n v="100"/>
    <n v="100"/>
    <n v="15.3"/>
    <n v="10"/>
    <s v=""/>
    <s v=""/>
    <n v="13"/>
    <m/>
    <n v="2"/>
    <n v="7"/>
    <n v="751"/>
    <n v="751"/>
  </r>
  <r>
    <x v="12"/>
    <x v="0"/>
    <n v="350420619"/>
    <s v="Auriflama"/>
    <s v=""/>
    <s v=""/>
    <s v=""/>
    <s v=""/>
    <s v=""/>
    <s v=""/>
    <n v="4.5778127853881308E-2"/>
    <n v="1.4761035007610399E-4"/>
    <n v="4.5630517503805201E-2"/>
    <n v="0"/>
    <n v="4.5520517503805202E-2"/>
    <s v=""/>
    <n v="1.4761035007610399E-4"/>
    <n v="1.1E-4"/>
    <m/>
    <n v="0"/>
    <n v="25"/>
    <n v="75"/>
    <s v=""/>
    <s v=""/>
    <s v=""/>
    <m/>
    <s v=""/>
    <m/>
    <s v=""/>
    <m/>
    <m/>
    <m/>
    <m/>
    <s v=""/>
    <m/>
    <n v="4.5324879063248821E-2"/>
    <m/>
    <n v="1.9422414483697892E-4"/>
    <n v="0.18252207001522081"/>
    <m/>
    <m/>
    <m/>
    <n v="0"/>
    <m/>
    <s v=""/>
    <s v=""/>
    <s v=""/>
    <s v=""/>
    <s v=""/>
    <s v=""/>
    <s v=""/>
    <n v="2"/>
    <m/>
    <n v="2"/>
    <n v="6"/>
    <s v=""/>
    <s v=""/>
  </r>
  <r>
    <x v="2"/>
    <x v="0"/>
    <n v="350430516"/>
    <s v="Avaí"/>
    <n v="0.65051812544492105"/>
    <n v="5288"/>
    <n v="3551"/>
    <n v="1737"/>
    <n v="9.753578279474695"/>
    <n v="67.15204236006052"/>
    <n v="0.28111734222039259"/>
    <n v="0.26377633578278498"/>
    <n v="1.7341006437607599E-2"/>
    <n v="0"/>
    <n v="9.8399999999999998E-3"/>
    <s v=""/>
    <n v="0.26927695259542"/>
    <n v="2.000389624971924E-3"/>
    <m/>
    <n v="21"/>
    <n v="48.4375"/>
    <n v="51.5625"/>
    <n v="2.5550000000000002"/>
    <n v="197.1"/>
    <n v="50.168454300000001"/>
    <m/>
    <s v=""/>
    <m/>
    <n v="2206.5658093797269"/>
    <m/>
    <m/>
    <m/>
    <m/>
    <s v=""/>
    <m/>
    <n v="0.17037414680023794"/>
    <m/>
    <n v="0.20607526233030077"/>
    <n v="4.6867584966507038E-2"/>
    <m/>
    <m/>
    <m/>
    <n v="0"/>
    <m/>
    <n v="9.8000000000000007"/>
    <n v="93.3"/>
    <n v="93.3"/>
    <n v="25.45"/>
    <n v="8.0500000000000007"/>
    <s v=""/>
    <s v=""/>
    <n v="4"/>
    <m/>
    <n v="31"/>
    <n v="33"/>
    <n v="183.80099999999999"/>
    <n v="183.80099999999999"/>
  </r>
  <r>
    <x v="12"/>
    <x v="0"/>
    <n v="350440419"/>
    <s v="Avanhandava"/>
    <n v="0.70960774403183713"/>
    <n v="12114"/>
    <n v="10243"/>
    <n v="1871"/>
    <n v="35.593817946759124"/>
    <n v="84.555060260855214"/>
    <n v="7.6309058624647499E-2"/>
    <n v="6.4745392993487499E-2"/>
    <n v="1.156366563116E-2"/>
    <n v="0"/>
    <n v="1.30233862315044E-2"/>
    <n v="5.9471091274297004E-3"/>
    <n v="5.6499257179928597E-2"/>
    <n v="8.3930608578486397E-4"/>
    <m/>
    <n v="2"/>
    <n v="29.032258064516132"/>
    <n v="70.967741935483872"/>
    <n v="8.2026000000000003"/>
    <n v="632.77200000000005"/>
    <n v="189.19882799999999"/>
    <n v="1"/>
    <s v=""/>
    <m/>
    <n v="494.62109955423495"/>
    <m/>
    <m/>
    <m/>
    <m/>
    <s v=""/>
    <m/>
    <n v="9.9102673538503244E-2"/>
    <m/>
    <n v="0.11162998791980604"/>
    <n v="6.0861398058736825E-2"/>
    <m/>
    <m/>
    <m/>
    <n v="0"/>
    <m/>
    <n v="7.6"/>
    <n v="100"/>
    <n v="100"/>
    <n v="29.9"/>
    <n v="7.76"/>
    <n v="0"/>
    <s v=""/>
    <n v="7"/>
    <m/>
    <n v="9"/>
    <n v="22"/>
    <n v="633"/>
    <n v="633"/>
  </r>
  <r>
    <x v="14"/>
    <x v="0"/>
    <n v="350450314"/>
    <s v="Avaré"/>
    <s v=""/>
    <s v=""/>
    <s v=""/>
    <s v=""/>
    <s v=""/>
    <s v=""/>
    <n v="0.32987489913167123"/>
    <n v="0.23155697519774401"/>
    <n v="9.8317923933927201E-2"/>
    <n v="0.27328101217655998"/>
    <n v="4.8517304189435298E-2"/>
    <n v="1.09180327868852E-2"/>
    <n v="0.21955605634154199"/>
    <n v="5.0883505813808384E-2"/>
    <m/>
    <n v="12"/>
    <n v="48.275862068965516"/>
    <n v="51.724137931034484"/>
    <s v=""/>
    <s v=""/>
    <s v=""/>
    <m/>
    <s v=""/>
    <m/>
    <s v=""/>
    <m/>
    <m/>
    <m/>
    <m/>
    <s v=""/>
    <m/>
    <n v="5.4796494872370642E-2"/>
    <m/>
    <n v="4.9904520516755181E-2"/>
    <n v="7.1244872415889282E-2"/>
    <m/>
    <m/>
    <m/>
    <n v="1"/>
    <m/>
    <s v=""/>
    <s v=""/>
    <s v=""/>
    <s v=""/>
    <s v=""/>
    <s v=""/>
    <s v=""/>
    <n v="11"/>
    <m/>
    <n v="28"/>
    <n v="30"/>
    <s v=""/>
    <s v=""/>
  </r>
  <r>
    <x v="5"/>
    <x v="0"/>
    <n v="350450317"/>
    <s v="Avaré"/>
    <n v="0.5485323381820173"/>
    <n v="87538"/>
    <n v="84509"/>
    <n v="3029"/>
    <n v="71.950618095739074"/>
    <n v="96.53978843473692"/>
    <n v="1.48479411556712"/>
    <n v="1.25413924336278"/>
    <n v="0.23065487220434"/>
    <n v="0"/>
    <n v="0.31533862464755302"/>
    <n v="0.23816649861516601"/>
    <n v="0.90352308390722802"/>
    <n v="2.7765908397168779E-2"/>
    <m/>
    <n v="47"/>
    <n v="46.511627906976742"/>
    <n v="53.488372093023251"/>
    <n v="69.867999999999995"/>
    <n v="4716.09"/>
    <n v="648.93398400000001"/>
    <n v="8"/>
    <n v="1"/>
    <m/>
    <n v="497.15186547556488"/>
    <m/>
    <m/>
    <m/>
    <m/>
    <s v=""/>
    <m/>
    <n v="0.24664354079188042"/>
    <m/>
    <n v="0.27028863003508191"/>
    <n v="0.16714121174227536"/>
    <m/>
    <m/>
    <m/>
    <n v="2"/>
    <m/>
    <n v="8.9"/>
    <n v="98"/>
    <n v="98"/>
    <n v="13.76"/>
    <n v="9.77"/>
    <n v="0"/>
    <n v="1"/>
    <n v="40"/>
    <m/>
    <n v="60"/>
    <n v="69"/>
    <n v="4621.68"/>
    <n v="4621.68"/>
  </r>
  <r>
    <x v="2"/>
    <x v="0"/>
    <n v="350460216"/>
    <s v="Bady Bassitt"/>
    <n v="1.1435243073032897"/>
    <n v="16329"/>
    <n v="15333"/>
    <n v="996"/>
    <n v="149.00082124281411"/>
    <n v="93.900422561087638"/>
    <n v="0.44635031797123803"/>
    <n v="0.18039780233467201"/>
    <n v="0.26595251563656602"/>
    <n v="0"/>
    <n v="5.5813328280559897E-2"/>
    <n v="3.9192822566559401E-3"/>
    <n v="0.180315867767048"/>
    <n v="0.20630183966697394"/>
    <m/>
    <n v="8"/>
    <n v="9.183673469387756"/>
    <n v="90.816326530612244"/>
    <n v="11.629099999999999"/>
    <n v="897.10199999999998"/>
    <n v="70.422506999999996"/>
    <n v="2"/>
    <s v=""/>
    <m/>
    <n v="135.19015248943597"/>
    <m/>
    <m/>
    <m/>
    <m/>
    <s v=""/>
    <m/>
    <n v="1.3127950528565824"/>
    <m/>
    <n v="0.66814000864693335"/>
    <n v="3.799321651950943"/>
    <m/>
    <m/>
    <m/>
    <n v="0"/>
    <m/>
    <n v="9.7272727272727266"/>
    <n v="97"/>
    <n v="97"/>
    <n v="7.85"/>
    <n v="9.9600000000000009"/>
    <n v="0"/>
    <s v=""/>
    <n v="24"/>
    <m/>
    <n v="9"/>
    <n v="89"/>
    <n v="870.09"/>
    <n v="870.09"/>
  </r>
  <r>
    <x v="2"/>
    <x v="0"/>
    <n v="350470116"/>
    <s v="Balbinos"/>
    <n v="9.2259079705403479E-2"/>
    <n v="3704"/>
    <n v="1191"/>
    <n v="2513"/>
    <n v="40.766013647369583"/>
    <n v="32.154427645788338"/>
    <n v="1.5144307458143094E-2"/>
    <n v="9.5129375951293795E-5"/>
    <n v="1.50491780821918E-2"/>
    <n v="0"/>
    <n v="1.45141095890411E-2"/>
    <n v="2.0000000000000002E-5"/>
    <n v="1.04642313546423E-4"/>
    <n v="5.0555555555555597E-4"/>
    <m/>
    <n v="1"/>
    <n v="7.1428571428571423"/>
    <n v="92.857142857142861"/>
    <n v="1.3363"/>
    <n v="103.086"/>
    <n v="22.678920000000002"/>
    <m/>
    <s v=""/>
    <m/>
    <n v="595.9827213822897"/>
    <m/>
    <m/>
    <m/>
    <m/>
    <s v=""/>
    <m/>
    <n v="5.4086812350511042E-2"/>
    <m/>
    <n v="4.5299702833949428E-4"/>
    <n v="0.21498825831702562"/>
    <m/>
    <m/>
    <m/>
    <n v="0"/>
    <m/>
    <n v="7.4"/>
    <n v="100"/>
    <n v="100"/>
    <n v="22"/>
    <n v="8.3699999999999992"/>
    <s v=""/>
    <s v=""/>
    <n v="9"/>
    <m/>
    <n v="1"/>
    <n v="13"/>
    <n v="103"/>
    <n v="103"/>
  </r>
  <r>
    <x v="10"/>
    <x v="0"/>
    <n v="350480015"/>
    <s v="Bálsamo"/>
    <n v="0.44598915001936579"/>
    <n v="8524"/>
    <n v="7948"/>
    <n v="576"/>
    <n v="56.671763845488996"/>
    <n v="93.242609103707181"/>
    <n v="3.7280649458126411E-2"/>
    <n v="2.8749315068493102E-3"/>
    <n v="3.4405717951277101E-2"/>
    <n v="0"/>
    <n v="2.6240776255707799E-2"/>
    <n v="1.1251791135397701E-3"/>
    <n v="3.5517884322678801E-3"/>
    <n v="6.3629056566110202E-3"/>
    <m/>
    <n v="4"/>
    <n v="7.1428571428571423"/>
    <n v="92.857142857142861"/>
    <n v="5.8597000000000001"/>
    <n v="452.03399999999999"/>
    <n v="77.521118795999996"/>
    <m/>
    <s v=""/>
    <m/>
    <n v="443.96058188643832"/>
    <m/>
    <m/>
    <m/>
    <m/>
    <s v=""/>
    <m/>
    <n v="0.10075851204899031"/>
    <m/>
    <n v="1.1499726027397241E-2"/>
    <n v="0.28671431626064253"/>
    <m/>
    <m/>
    <m/>
    <n v="0"/>
    <m/>
    <n v="9.5"/>
    <n v="99.82"/>
    <n v="99.82"/>
    <n v="17.149999999999999"/>
    <n v="10"/>
    <s v=""/>
    <s v=""/>
    <n v="7"/>
    <m/>
    <n v="2"/>
    <n v="26"/>
    <n v="451.18639999999999"/>
    <n v="451.18639999999999"/>
  </r>
  <r>
    <x v="16"/>
    <x v="0"/>
    <n v="350480018"/>
    <s v="Bálsamo"/>
    <s v=""/>
    <s v=""/>
    <s v=""/>
    <s v=""/>
    <s v=""/>
    <s v=""/>
    <n v="5.3411910821668301E-3"/>
    <n v="2.4611910821668299E-3"/>
    <n v="2.8800000000000002E-3"/>
    <n v="0"/>
    <n v="2.8800000000000002E-3"/>
    <s v=""/>
    <n v="2.4469216757741301E-3"/>
    <n v="1.4269406392694101E-5"/>
    <m/>
    <n v="3"/>
    <n v="66.666666666666657"/>
    <n v="33.333333333333329"/>
    <s v=""/>
    <s v=""/>
    <s v=""/>
    <m/>
    <s v=""/>
    <m/>
    <s v=""/>
    <m/>
    <m/>
    <m/>
    <m/>
    <s v=""/>
    <m/>
    <n v="1.4435651573423865E-2"/>
    <m/>
    <n v="9.8447643286673197E-3"/>
    <n v="2.4000000000000004E-2"/>
    <m/>
    <m/>
    <m/>
    <n v="0"/>
    <m/>
    <s v=""/>
    <s v=""/>
    <s v=""/>
    <s v=""/>
    <s v=""/>
    <s v=""/>
    <s v=""/>
    <n v="0"/>
    <m/>
    <n v="4"/>
    <n v="2"/>
    <s v=""/>
    <s v=""/>
  </r>
  <r>
    <x v="15"/>
    <x v="0"/>
    <n v="35049092"/>
    <s v="Bananal"/>
    <n v="0.41490889175914702"/>
    <n v="10651"/>
    <n v="8994"/>
    <n v="1657"/>
    <n v="17.281606957424714"/>
    <n v="84.442775326260445"/>
    <n v="9.7423977177267113E-3"/>
    <n v="7.1489497716895004E-3"/>
    <n v="2.59344794603721E-3"/>
    <n v="4.8303082191780797E-2"/>
    <n v="8.3000000000000001E-4"/>
    <n v="8.0157612429406708E-3"/>
    <n v="4.3768670309653901E-4"/>
    <n v="4.58949771689498E-4"/>
    <m/>
    <n v="12"/>
    <n v="47.058823529411761"/>
    <n v="52.941176470588239"/>
    <n v="6.1396999999999995"/>
    <n v="473.63400000000001"/>
    <n v="156.06240299999999"/>
    <n v="1"/>
    <s v=""/>
    <m/>
    <n v="2812.8063092667348"/>
    <m/>
    <m/>
    <m/>
    <m/>
    <s v=""/>
    <m/>
    <n v="2.4055303006732622E-3"/>
    <m/>
    <n v="2.3061128295772579E-3"/>
    <n v="2.7299452063549588E-3"/>
    <m/>
    <m/>
    <m/>
    <n v="0"/>
    <m/>
    <s v=""/>
    <n v="89.4"/>
    <n v="89.4"/>
    <n v="32.950000000000003"/>
    <n v="7.7"/>
    <n v="0"/>
    <s v=""/>
    <n v="63"/>
    <m/>
    <n v="8"/>
    <n v="9"/>
    <n v="423.75600000000003"/>
    <n v="423.75600000000003"/>
  </r>
  <r>
    <x v="14"/>
    <x v="0"/>
    <n v="350500514"/>
    <s v="Barão de Antonina"/>
    <n v="0.83522871725123515"/>
    <n v="3383"/>
    <n v="2156"/>
    <n v="1227"/>
    <n v="21.837077201136072"/>
    <n v="63.730416789831509"/>
    <n v="5.0756457153313238E-3"/>
    <n v="4.2794778384942301E-4"/>
    <n v="4.6476979314819004E-3"/>
    <n v="3.6164383561643801E-3"/>
    <n v="4.5207762557077603E-3"/>
    <s v=""/>
    <n v="4.2794778384942301E-4"/>
    <n v="1.26921675774135E-4"/>
    <m/>
    <n v="0"/>
    <n v="70.588235294117652"/>
    <n v="29.411764705882355"/>
    <n v="1.5035999999999998"/>
    <n v="115.992"/>
    <n v="12.05388864"/>
    <m/>
    <s v=""/>
    <m/>
    <n v="1957.5997635235008"/>
    <m/>
    <m/>
    <m/>
    <m/>
    <s v=""/>
    <m/>
    <n v="6.4248679940902831E-3"/>
    <m/>
    <n v="7.3784100663693627E-4"/>
    <n v="2.2131894911818564E-2"/>
    <m/>
    <m/>
    <m/>
    <n v="0"/>
    <m/>
    <n v="7.6"/>
    <n v="97.4"/>
    <n v="97.4"/>
    <n v="10.39"/>
    <n v="9.76"/>
    <s v=""/>
    <s v=""/>
    <n v="14"/>
    <m/>
    <n v="12"/>
    <n v="5"/>
    <n v="112.98400000000001"/>
    <n v="112.98400000000001"/>
  </r>
  <r>
    <x v="12"/>
    <x v="0"/>
    <n v="350510419"/>
    <s v="Barbosa"/>
    <n v="1.012430525610708"/>
    <n v="7284"/>
    <n v="6230"/>
    <n v="1054"/>
    <n v="35.509189294593675"/>
    <n v="85.529928610653485"/>
    <n v="6.4925091033094601E-2"/>
    <n v="5.0367549467275501E-2"/>
    <n v="1.45575415658191E-2"/>
    <n v="0"/>
    <s v=""/>
    <n v="1.01701438480924E-2"/>
    <n v="5.3078861441724703E-2"/>
    <n v="1.6760857432775247E-3"/>
    <m/>
    <n v="8"/>
    <n v="14.285714285714285"/>
    <n v="85.714285714285708"/>
    <n v="4.4204999999999997"/>
    <n v="341.01"/>
    <n v="68.201999999999998"/>
    <m/>
    <s v=""/>
    <m/>
    <n v="519.53871499176273"/>
    <m/>
    <m/>
    <m/>
    <m/>
    <s v=""/>
    <m/>
    <n v="0.1352606063189471"/>
    <m/>
    <n v="0.13990985963132083"/>
    <n v="0.12131284638182584"/>
    <m/>
    <m/>
    <m/>
    <n v="0"/>
    <m/>
    <n v="7.4"/>
    <n v="100"/>
    <n v="100"/>
    <n v="20"/>
    <n v="9.6999999999999993"/>
    <s v=""/>
    <s v=""/>
    <n v="0"/>
    <m/>
    <n v="6"/>
    <n v="36"/>
    <n v="341"/>
    <n v="341"/>
  </r>
  <r>
    <x v="7"/>
    <x v="0"/>
    <n v="350520313"/>
    <s v="Bariri"/>
    <n v="0.74444806414486475"/>
    <n v="33993"/>
    <n v="32762"/>
    <n v="1231"/>
    <n v="77.151611438946887"/>
    <n v="96.378666195981523"/>
    <n v="1.0029944844091789"/>
    <n v="0.348957010879058"/>
    <n v="0.65403747353012098"/>
    <n v="0"/>
    <n v="8.3779999999999993E-2"/>
    <n v="0.37184455263201699"/>
    <n v="0.53597098801473897"/>
    <n v="1.1398943762424001E-2"/>
    <m/>
    <n v="12"/>
    <n v="30.578512396694212"/>
    <n v="69.421487603305792"/>
    <n v="26.989600000000003"/>
    <n v="1821.798"/>
    <n v="327.92363999999998"/>
    <n v="3"/>
    <s v=""/>
    <m/>
    <n v="343.2565528196983"/>
    <m/>
    <m/>
    <m/>
    <m/>
    <s v=""/>
    <m/>
    <n v="0.53924434645654773"/>
    <m/>
    <n v="0.23419933616044161"/>
    <n v="1.7676688473787048"/>
    <m/>
    <m/>
    <m/>
    <n v="0"/>
    <m/>
    <n v="9.8000000000000007"/>
    <n v="100"/>
    <n v="100"/>
    <n v="18"/>
    <n v="10"/>
    <n v="1"/>
    <s v=""/>
    <n v="20"/>
    <m/>
    <n v="37"/>
    <n v="84"/>
    <n v="1822"/>
    <n v="1822"/>
  </r>
  <r>
    <x v="8"/>
    <x v="0"/>
    <n v="350530210"/>
    <s v="Barra Bonita"/>
    <s v=""/>
    <s v=""/>
    <s v=""/>
    <s v=""/>
    <s v=""/>
    <s v=""/>
    <n v="9.8381268391679294E-2"/>
    <n v="9.8381268391679294E-2"/>
    <s v=""/>
    <n v="0"/>
    <s v=""/>
    <s v=""/>
    <n v="9.8381268391679294E-2"/>
    <n v="0"/>
    <m/>
    <n v="0"/>
    <n v="100"/>
    <e v="#VALUE!"/>
    <s v=""/>
    <s v=""/>
    <s v=""/>
    <m/>
    <s v=""/>
    <m/>
    <s v=""/>
    <m/>
    <m/>
    <m/>
    <m/>
    <s v=""/>
    <m/>
    <n v="0.16128076785521195"/>
    <m/>
    <n v="0.21387232259060715"/>
    <e v="#VALUE!"/>
    <m/>
    <m/>
    <m/>
    <n v="0"/>
    <m/>
    <s v=""/>
    <s v=""/>
    <s v=""/>
    <s v=""/>
    <s v=""/>
    <s v=""/>
    <s v=""/>
    <n v="0"/>
    <m/>
    <n v="3"/>
    <s v=""/>
    <s v=""/>
    <s v=""/>
  </r>
  <r>
    <x v="7"/>
    <x v="0"/>
    <n v="350530213"/>
    <s v="Barra Bonita"/>
    <n v="-9.5163642232354295E-2"/>
    <n v="34914"/>
    <n v="34268"/>
    <n v="646"/>
    <n v="232.48102277267279"/>
    <n v="98.149739359569239"/>
    <n v="4.3677700831524282"/>
    <n v="4.2371363850837103"/>
    <n v="0.130633698068718"/>
    <n v="0"/>
    <n v="0.110742621204182"/>
    <n v="4.2291761491628597"/>
    <s v=""/>
    <n v="2.7851312785388081E-2"/>
    <m/>
    <n v="10"/>
    <n v="29.032258064516132"/>
    <n v="70.967741935483872"/>
    <n v="28.295200000000001"/>
    <n v="1909.9259999999999"/>
    <n v="508.82338565999999"/>
    <n v="1"/>
    <s v=""/>
    <m/>
    <n v="135.48719711290596"/>
    <m/>
    <m/>
    <m/>
    <m/>
    <s v=""/>
    <m/>
    <n v="7.160278824840046"/>
    <m/>
    <n v="9.2111660545298051"/>
    <n v="0.87089132045812012"/>
    <m/>
    <m/>
    <m/>
    <n v="1"/>
    <m/>
    <n v="7.6"/>
    <n v="99"/>
    <n v="99"/>
    <n v="26.64"/>
    <n v="8.26"/>
    <n v="0"/>
    <s v=""/>
    <n v="27"/>
    <m/>
    <n v="9"/>
    <n v="22"/>
    <n v="1890.9"/>
    <n v="1890.9"/>
  </r>
  <r>
    <x v="17"/>
    <x v="0"/>
    <n v="350535111"/>
    <s v="Barra do Chapéu"/>
    <n v="0.53819806739550113"/>
    <n v="5530"/>
    <n v="1628"/>
    <n v="3902"/>
    <n v="13.577549166441601"/>
    <n v="29.439421338155512"/>
    <n v="8.28427701674277E-3"/>
    <n v="6.7742770167427699E-3"/>
    <n v="1.5100000000000001E-3"/>
    <n v="0"/>
    <n v="7.1799999999999998E-3"/>
    <s v=""/>
    <n v="1.0542770167427701E-3"/>
    <n v="5.0000000000000002E-5"/>
    <m/>
    <n v="10"/>
    <n v="96.296296296296291"/>
    <n v="3.7037037037037033"/>
    <n v="1.1871999999999998"/>
    <n v="91.584000000000003"/>
    <n v="28.044852479999999"/>
    <m/>
    <s v=""/>
    <m/>
    <n v="8953.2585895117554"/>
    <m/>
    <m/>
    <m/>
    <m/>
    <s v=""/>
    <m/>
    <n v="1.5542733614902007E-3"/>
    <m/>
    <n v="1.8016694193464815E-3"/>
    <n v="9.6178343949044568E-4"/>
    <m/>
    <m/>
    <m/>
    <n v="1"/>
    <m/>
    <n v="7.4"/>
    <n v="74.599999999999994"/>
    <n v="74.599999999999994"/>
    <n v="30.62"/>
    <n v="7.43"/>
    <s v=""/>
    <s v=""/>
    <n v="9"/>
    <m/>
    <n v="26"/>
    <n v="1"/>
    <n v="68.632000000000005"/>
    <n v="68.632000000000005"/>
  </r>
  <r>
    <x v="17"/>
    <x v="0"/>
    <n v="350540111"/>
    <s v="Barra do Turvo"/>
    <n v="-5.8352677989759183E-2"/>
    <n v="7687"/>
    <n v="3591"/>
    <n v="4096"/>
    <n v="7.6313673321486366"/>
    <n v="46.715233511122669"/>
    <n v="1.491195615107588E-3"/>
    <n v="4.22158012492618E-4"/>
    <n v="1.06903760261497E-3"/>
    <n v="1.3130549213597201E-2"/>
    <s v=""/>
    <n v="1.6000000000000001E-4"/>
    <n v="2.2143249245203E-4"/>
    <n v="1.1097631226555586E-3"/>
    <m/>
    <n v="9"/>
    <n v="41.666666666666671"/>
    <n v="58.333333333333336"/>
    <n v="2.1937999999999995"/>
    <n v="169.23599999999999"/>
    <n v="60.760970315999998"/>
    <n v="4"/>
    <n v="4"/>
    <m/>
    <n v="16369.017822297385"/>
    <m/>
    <m/>
    <m/>
    <m/>
    <s v=""/>
    <m/>
    <n v="1.1070494544228566E-4"/>
    <m/>
    <n v="4.4531435916942826E-5"/>
    <n v="2.6792922371302502E-4"/>
    <m/>
    <m/>
    <m/>
    <n v="0"/>
    <m/>
    <n v="8.9"/>
    <n v="72.099999999999994"/>
    <n v="72.099999999999994"/>
    <n v="35.9"/>
    <n v="7.25"/>
    <n v="0"/>
    <n v="4"/>
    <n v="17"/>
    <m/>
    <n v="5"/>
    <n v="7"/>
    <n v="121.84899999999999"/>
    <n v="121.84899999999999"/>
  </r>
  <r>
    <x v="9"/>
    <x v="0"/>
    <n v="350550012"/>
    <s v="Barretos"/>
    <n v="0.52461761258577599"/>
    <n v="118048"/>
    <n v="114452"/>
    <n v="3596"/>
    <n v="75.497086869487916"/>
    <n v="96.953781512605048"/>
    <n v="4.3301190394116302"/>
    <n v="3.0587217465337502"/>
    <n v="1.2713972928778801"/>
    <n v="1.47709417808219"/>
    <n v="0.70665039068543101"/>
    <n v="7.2214986629904096E-2"/>
    <n v="3.4898463869135199"/>
    <n v="6.1407275182773211E-2"/>
    <m/>
    <n v="110"/>
    <n v="39.702760084925693"/>
    <n v="60.297239915074307"/>
    <n v="107.18190000000001"/>
    <n v="6430.9139999999998"/>
    <n v="726.69328199999995"/>
    <n v="16"/>
    <n v="1"/>
    <m/>
    <n v="566.34860395771216"/>
    <m/>
    <m/>
    <m/>
    <m/>
    <s v=""/>
    <m/>
    <n v="0.66108687624605045"/>
    <m/>
    <n v="0.69045637619272016"/>
    <n v="0.59971570418767928"/>
    <m/>
    <m/>
    <m/>
    <n v="1"/>
    <m/>
    <n v="9.5"/>
    <n v="100"/>
    <n v="100"/>
    <n v="11.3"/>
    <n v="9.5"/>
    <n v="3"/>
    <n v="1"/>
    <n v="156"/>
    <m/>
    <n v="187"/>
    <n v="284"/>
    <n v="6431"/>
    <n v="6431"/>
  </r>
  <r>
    <x v="10"/>
    <x v="0"/>
    <n v="350550015"/>
    <s v="Barretos"/>
    <s v=""/>
    <s v=""/>
    <s v=""/>
    <s v=""/>
    <s v=""/>
    <s v=""/>
    <n v="8.3811477905032766E-2"/>
    <n v="7.5626775956284101E-2"/>
    <n v="8.1847019487486603E-3"/>
    <n v="0"/>
    <s v=""/>
    <n v="3.5E-4"/>
    <n v="8.3391477905032804E-2"/>
    <n v="7.0000000000000007E-5"/>
    <m/>
    <n v="3"/>
    <n v="41.666666666666671"/>
    <n v="58.333333333333336"/>
    <s v=""/>
    <s v=""/>
    <s v=""/>
    <m/>
    <s v=""/>
    <m/>
    <s v=""/>
    <m/>
    <m/>
    <m/>
    <m/>
    <s v=""/>
    <m/>
    <n v="1.2795645481684392E-2"/>
    <m/>
    <n v="1.7071506987874515E-2"/>
    <n v="3.8607084663908773E-3"/>
    <m/>
    <m/>
    <m/>
    <n v="0"/>
    <m/>
    <s v=""/>
    <s v=""/>
    <s v=""/>
    <s v=""/>
    <s v=""/>
    <s v=""/>
    <s v=""/>
    <n v="1"/>
    <m/>
    <n v="10"/>
    <n v="14"/>
    <s v=""/>
    <s v=""/>
  </r>
  <r>
    <x v="3"/>
    <x v="0"/>
    <n v="35056099"/>
    <s v="Barrinha"/>
    <n v="1.2866959356933494"/>
    <n v="32338"/>
    <n v="31979"/>
    <n v="359"/>
    <n v="220.63178003684249"/>
    <n v="98.889850949347519"/>
    <n v="0.226477352159593"/>
    <n v="0.112392654119986"/>
    <n v="0.114084698039607"/>
    <n v="1.08218860984272E-2"/>
    <n v="2.0168848050835499E-2"/>
    <n v="7.0549981785063706E-2"/>
    <n v="0.113262654119986"/>
    <n v="2.24958682037079E-2"/>
    <m/>
    <n v="1"/>
    <n v="30.434782608695656"/>
    <n v="69.565217391304344"/>
    <n v="26.249600000000001"/>
    <n v="1771.848"/>
    <n v="1771.848"/>
    <n v="1"/>
    <s v=""/>
    <m/>
    <n v="234.04786937967717"/>
    <m/>
    <m/>
    <m/>
    <m/>
    <s v=""/>
    <m/>
    <n v="0.31024294816382603"/>
    <m/>
    <n v="0.22937276351017552"/>
    <n v="0.47535290849836248"/>
    <m/>
    <m/>
    <m/>
    <n v="0"/>
    <m/>
    <n v="10"/>
    <n v="100"/>
    <n v="0"/>
    <n v="100"/>
    <n v="1.5"/>
    <n v="0"/>
    <s v=""/>
    <n v="16"/>
    <m/>
    <n v="14"/>
    <n v="32"/>
    <n v="1772"/>
    <n v="0"/>
  </r>
  <r>
    <x v="18"/>
    <x v="0"/>
    <n v="35057086"/>
    <s v="Barueri"/>
    <n v="0.95327185493561117"/>
    <n v="264390"/>
    <n v="264390"/>
    <s v="-"/>
    <n v="4120.1496026180457"/>
    <n v="100"/>
    <n v="0.20856452982175999"/>
    <n v="6.0639999999999999E-2"/>
    <n v="0.14792452982175999"/>
    <n v="0"/>
    <n v="4.1669999999999999E-2"/>
    <n v="3.6688477576498603E-2"/>
    <n v="1.2999999999999999E-4"/>
    <n v="0.130076052245261"/>
    <m/>
    <n v="6"/>
    <n v="6.9364161849710975"/>
    <n v="93.063583815028906"/>
    <n v="249.28380000000001"/>
    <n v="14957.028"/>
    <n v="9559.1801823000005"/>
    <n v="35"/>
    <s v=""/>
    <m/>
    <n v="16.698967434471804"/>
    <m/>
    <m/>
    <m/>
    <m/>
    <s v=""/>
    <m/>
    <n v="0.56368791843718913"/>
    <m/>
    <n v="0.26365217391304346"/>
    <n v="1.0566037844411429"/>
    <m/>
    <m/>
    <m/>
    <n v="0"/>
    <m/>
    <n v="8.6"/>
    <n v="80.7"/>
    <n v="41.96"/>
    <n v="63.91"/>
    <n v="4.84"/>
    <n v="11"/>
    <s v=""/>
    <n v="170"/>
    <m/>
    <n v="12"/>
    <n v="161"/>
    <n v="12070.299000000001"/>
    <n v="6275.9572000000007"/>
  </r>
  <r>
    <x v="1"/>
    <x v="0"/>
    <n v="350580721"/>
    <s v="Bastos"/>
    <n v="-7.1145863486332672E-2"/>
    <n v="20301"/>
    <n v="18001"/>
    <n v="2300"/>
    <n v="119.1023760633617"/>
    <n v="88.670508841928978"/>
    <n v="0.33252387198393102"/>
    <n v="0.18098677670484301"/>
    <n v="0.15153709527908801"/>
    <n v="0"/>
    <n v="4.2332922374429198E-2"/>
    <n v="4.0042896174863403E-2"/>
    <n v="0.223193237205879"/>
    <n v="2.6954816228759639E-2"/>
    <m/>
    <n v="7"/>
    <n v="3.8910505836575875"/>
    <n v="96.108949416342412"/>
    <n v="12.632199999999999"/>
    <n v="974.48400000000004"/>
    <n v="357.0509376"/>
    <m/>
    <s v=""/>
    <m/>
    <n v="217.47894192404314"/>
    <m/>
    <m/>
    <m/>
    <m/>
    <s v=""/>
    <m/>
    <n v="0.54512110161300165"/>
    <m/>
    <n v="0.38507824830817661"/>
    <n v="1.0824078234220571"/>
    <m/>
    <m/>
    <m/>
    <n v="0"/>
    <m/>
    <n v="9.2727272727272734"/>
    <n v="99"/>
    <n v="99"/>
    <n v="36.64"/>
    <n v="7.61"/>
    <s v=""/>
    <s v=""/>
    <n v="20"/>
    <m/>
    <n v="10"/>
    <n v="247"/>
    <n v="964.26"/>
    <n v="964.26"/>
  </r>
  <r>
    <x v="4"/>
    <x v="0"/>
    <n v="35059064"/>
    <s v="Batatais"/>
    <s v=""/>
    <s v=""/>
    <s v=""/>
    <s v=""/>
    <s v=""/>
    <s v=""/>
    <n v="0.11071438861441729"/>
    <n v="9.5431780759537899E-2"/>
    <n v="1.52826078548794E-2"/>
    <n v="0"/>
    <s v=""/>
    <n v="3.16E-3"/>
    <n v="0.104772192716521"/>
    <n v="2.78219589789655E-3"/>
    <m/>
    <n v="16"/>
    <n v="71.428571428571431"/>
    <n v="28.571428571428569"/>
    <s v=""/>
    <s v=""/>
    <s v=""/>
    <n v="9"/>
    <s v=""/>
    <m/>
    <s v=""/>
    <m/>
    <m/>
    <m/>
    <m/>
    <s v=""/>
    <m/>
    <n v="2.611188410717389E-2"/>
    <m/>
    <n v="3.5876609308096954E-2"/>
    <n v="9.6725366170122788E-3"/>
    <m/>
    <m/>
    <m/>
    <n v="0"/>
    <m/>
    <s v=""/>
    <s v=""/>
    <s v=""/>
    <s v=""/>
    <s v=""/>
    <s v=""/>
    <s v=""/>
    <n v="12"/>
    <m/>
    <n v="35"/>
    <n v="14"/>
    <s v=""/>
    <s v=""/>
  </r>
  <r>
    <x v="11"/>
    <x v="0"/>
    <n v="35059068"/>
    <s v="Batatais"/>
    <n v="0.65266587464523074"/>
    <n v="60222"/>
    <n v="53258"/>
    <n v="6964"/>
    <n v="70.789448937370693"/>
    <n v="88.436119690478563"/>
    <n v="0.77749319468356803"/>
    <n v="0.52827112835915901"/>
    <n v="0.24922206632440899"/>
    <n v="7.0015220700152203E-2"/>
    <n v="0.230801981934776"/>
    <n v="8.6925926258618794E-2"/>
    <n v="0.42030870650040397"/>
    <n v="3.9456579989769654E-2"/>
    <m/>
    <n v="66"/>
    <n v="45.454545454545453"/>
    <n v="54.54545454545454"/>
    <n v="44.557600000000008"/>
    <n v="3007.6379999999999"/>
    <n v="408.22670574"/>
    <m/>
    <n v="1"/>
    <m/>
    <n v="827.38666932350304"/>
    <m/>
    <m/>
    <m/>
    <m/>
    <s v=""/>
    <m/>
    <n v="0.18337103648197359"/>
    <m/>
    <n v="0.19859816855607482"/>
    <n v="0.15773548501544873"/>
    <m/>
    <m/>
    <m/>
    <n v="0"/>
    <m/>
    <n v="9.545454545454545"/>
    <n v="99"/>
    <n v="99"/>
    <n v="13.57"/>
    <n v="9.99"/>
    <n v="2"/>
    <n v="1"/>
    <n v="78"/>
    <m/>
    <n v="140"/>
    <n v="168"/>
    <n v="2977.92"/>
    <n v="2977.92"/>
  </r>
  <r>
    <x v="7"/>
    <x v="0"/>
    <n v="350600313"/>
    <s v="Bauru"/>
    <n v="0.58185797923300253"/>
    <n v="364225"/>
    <n v="358133"/>
    <n v="6092"/>
    <n v="540.8023875632897"/>
    <n v="98.327407509094655"/>
    <n v="1.2092627019029993"/>
    <n v="1.6093262303399299E-2"/>
    <n v="1.1931694395996"/>
    <n v="0"/>
    <n v="0.86790215535095006"/>
    <n v="7.3041296587402493E-2"/>
    <n v="8.4750432500769399E-3"/>
    <n v="0.2598442067145747"/>
    <m/>
    <n v="10"/>
    <n v="2.5"/>
    <n v="97.5"/>
    <n v="335.65770000000003"/>
    <n v="20139.462"/>
    <n v="19290.300761999999"/>
    <n v="22"/>
    <s v=""/>
    <m/>
    <n v="42.426082778502298"/>
    <m/>
    <m/>
    <m/>
    <m/>
    <s v=""/>
    <m/>
    <n v="0.53271484665330371"/>
    <m/>
    <n v="9.0411585974153365E-3"/>
    <n v="2.4350396726522447"/>
    <m/>
    <m/>
    <m/>
    <n v="0"/>
    <m/>
    <n v="9.8000000000000007"/>
    <n v="98.7"/>
    <n v="4.8"/>
    <n v="95.78"/>
    <n v="2.02"/>
    <n v="6"/>
    <s v=""/>
    <n v="85"/>
    <m/>
    <n v="13"/>
    <n v="507"/>
    <n v="19877.192999999999"/>
    <n v="966.67200000000003"/>
  </r>
  <r>
    <x v="2"/>
    <x v="0"/>
    <n v="350600316"/>
    <s v="Bauru"/>
    <s v=""/>
    <s v=""/>
    <s v=""/>
    <s v=""/>
    <s v=""/>
    <s v=""/>
    <n v="0.67873539182906195"/>
    <n v="0.55082683097537199"/>
    <n v="0.12790856085369001"/>
    <n v="0"/>
    <n v="0.412194657534247"/>
    <n v="1.4778031456113601E-4"/>
    <n v="0.25199597179595901"/>
    <n v="1.4396982184295241E-2"/>
    <m/>
    <n v="12"/>
    <n v="37.837837837837839"/>
    <n v="62.162162162162161"/>
    <s v=""/>
    <s v=""/>
    <s v=""/>
    <m/>
    <s v=""/>
    <m/>
    <s v=""/>
    <m/>
    <m/>
    <m/>
    <m/>
    <s v=""/>
    <m/>
    <n v="0.29900237525509338"/>
    <m/>
    <n v="0.30945327582886067"/>
    <n v="0.2610378792932449"/>
    <m/>
    <m/>
    <m/>
    <n v="0"/>
    <m/>
    <s v=""/>
    <s v=""/>
    <s v=""/>
    <s v=""/>
    <s v=""/>
    <s v=""/>
    <s v=""/>
    <n v="16"/>
    <m/>
    <n v="28"/>
    <n v="46"/>
    <s v=""/>
    <s v=""/>
  </r>
  <r>
    <x v="9"/>
    <x v="0"/>
    <n v="350610212"/>
    <s v="Bebedouro"/>
    <n v="-0.11763595031335505"/>
    <n v="74155"/>
    <n v="71307"/>
    <n v="2848"/>
    <n v="108.65042270442925"/>
    <n v="96.159395860022926"/>
    <n v="2.1720708558524828"/>
    <n v="1.4281404772895501"/>
    <n v="0.74393037856293298"/>
    <n v="0"/>
    <n v="0.12756747660753101"/>
    <n v="0.12620907043524501"/>
    <n v="1.69282298126107"/>
    <n v="0.22547132754863561"/>
    <m/>
    <n v="63"/>
    <n v="29.838709677419356"/>
    <n v="70.161290322580655"/>
    <n v="59.123200000000004"/>
    <n v="3990.8159999999998"/>
    <n v="2537.4619321"/>
    <n v="11"/>
    <n v="1"/>
    <m/>
    <n v="361.48068235452763"/>
    <m/>
    <m/>
    <m/>
    <m/>
    <s v=""/>
    <m/>
    <n v="0.82588245469676158"/>
    <m/>
    <n v="0.80232611083682592"/>
    <n v="0.87521221007403893"/>
    <m/>
    <m/>
    <m/>
    <n v="0"/>
    <m/>
    <n v="9.8181818181818183"/>
    <n v="99.1"/>
    <n v="43.41"/>
    <n v="63.58"/>
    <n v="4.72"/>
    <n v="1"/>
    <n v="1"/>
    <n v="44"/>
    <m/>
    <n v="74"/>
    <n v="174"/>
    <n v="3955.0810000000001"/>
    <n v="1732.4930999999999"/>
  </r>
  <r>
    <x v="10"/>
    <x v="0"/>
    <n v="350610215"/>
    <s v="Bebedouro"/>
    <s v=""/>
    <s v=""/>
    <s v=""/>
    <s v=""/>
    <s v=""/>
    <s v=""/>
    <n v="0.51953161632607192"/>
    <n v="0.182860442086483"/>
    <n v="0.33667117423958898"/>
    <n v="0"/>
    <s v=""/>
    <n v="8.0111657559198603E-3"/>
    <n v="0.51093713245751904"/>
    <n v="5.8331811263318098E-4"/>
    <m/>
    <n v="3"/>
    <n v="29.411764705882355"/>
    <n v="70.588235294117652"/>
    <s v=""/>
    <s v=""/>
    <s v=""/>
    <m/>
    <s v=""/>
    <m/>
    <s v=""/>
    <m/>
    <m/>
    <m/>
    <m/>
    <s v=""/>
    <m/>
    <n v="0.19754053852702355"/>
    <m/>
    <n v="0.10273058544184438"/>
    <n v="0.3960837343995165"/>
    <m/>
    <m/>
    <m/>
    <n v="0"/>
    <m/>
    <s v=""/>
    <s v=""/>
    <s v=""/>
    <s v=""/>
    <s v=""/>
    <s v=""/>
    <s v=""/>
    <n v="5"/>
    <m/>
    <n v="20"/>
    <n v="48"/>
    <s v=""/>
    <s v=""/>
  </r>
  <r>
    <x v="12"/>
    <x v="0"/>
    <n v="350620119"/>
    <s v="Bento de Abreu"/>
    <n v="0.97756284684074046"/>
    <n v="2945"/>
    <n v="2815"/>
    <n v="130"/>
    <n v="9.7565015736292846"/>
    <n v="95.585738539898131"/>
    <n v="9.3076804651046775E-3"/>
    <n v="3.80517503805175E-5"/>
    <n v="9.2696287147241603E-3"/>
    <n v="0"/>
    <n v="5.7077625570776296E-4"/>
    <n v="7.1199999999999996E-3"/>
    <n v="3.80517503805175E-5"/>
    <n v="1.5788524590163899E-3"/>
    <m/>
    <n v="1"/>
    <n v="11.111111111111111"/>
    <n v="88.888888888888886"/>
    <n v="1.9228999999999998"/>
    <n v="148.33799999999999"/>
    <n v="26.255232648"/>
    <n v="1"/>
    <s v=""/>
    <m/>
    <n v="2677.0797962648558"/>
    <m/>
    <m/>
    <m/>
    <m/>
    <s v=""/>
    <m/>
    <n v="1.0822884261749625E-2"/>
    <m/>
    <n v="6.2379918656586071E-5"/>
    <n v="3.7078514858896641E-2"/>
    <m/>
    <m/>
    <m/>
    <n v="0"/>
    <m/>
    <n v="8.6999999999999993"/>
    <n v="93.1"/>
    <n v="93.1"/>
    <n v="17.7"/>
    <n v="9.6"/>
    <n v="0"/>
    <s v=""/>
    <n v="3"/>
    <m/>
    <n v="1"/>
    <n v="8"/>
    <n v="137.78799999999998"/>
    <n v="137.78799999999998"/>
  </r>
  <r>
    <x v="0"/>
    <x v="0"/>
    <n v="350620120"/>
    <s v="Bento de Abreu"/>
    <s v=""/>
    <s v=""/>
    <s v=""/>
    <s v=""/>
    <s v=""/>
    <s v=""/>
    <n v="0.20099378234398801"/>
    <n v="0.16488378234398801"/>
    <n v="3.6110000000000003E-2"/>
    <n v="0"/>
    <s v=""/>
    <n v="0.16486000000000001"/>
    <n v="2.3782343987823401E-5"/>
    <n v="3.6110000000000003E-2"/>
    <m/>
    <n v="1"/>
    <n v="75"/>
    <n v="25"/>
    <s v=""/>
    <s v=""/>
    <s v=""/>
    <m/>
    <s v=""/>
    <m/>
    <s v=""/>
    <m/>
    <m/>
    <m/>
    <m/>
    <s v=""/>
    <m/>
    <n v="0.23371370039998607"/>
    <m/>
    <n v="0.2703012825311279"/>
    <n v="0.14444000000000001"/>
    <m/>
    <m/>
    <m/>
    <n v="0"/>
    <m/>
    <s v=""/>
    <s v=""/>
    <s v=""/>
    <s v=""/>
    <s v=""/>
    <s v=""/>
    <s v=""/>
    <n v="4"/>
    <m/>
    <n v="3"/>
    <n v="1"/>
    <s v=""/>
    <s v=""/>
  </r>
  <r>
    <x v="14"/>
    <x v="0"/>
    <n v="350630014"/>
    <s v="Bernardino de Campos"/>
    <n v="1.1131313519530117E-2"/>
    <n v="10787"/>
    <n v="9869"/>
    <n v="918"/>
    <n v="44.205393000573721"/>
    <n v="91.48975618800408"/>
    <n v="0.43973404534812127"/>
    <n v="0.39411729864801898"/>
    <n v="4.5616746700102302E-2"/>
    <n v="0"/>
    <n v="2.5780000000000001E-2"/>
    <n v="1.508E-2"/>
    <n v="0.39804340863629201"/>
    <n v="8.3063671182972802E-4"/>
    <m/>
    <n v="19"/>
    <n v="68.421052631578945"/>
    <n v="31.578947368421051"/>
    <n v="7.0007000000000001"/>
    <n v="540.05399999999997"/>
    <n v="55.21512096"/>
    <m/>
    <s v=""/>
    <m/>
    <n v="847.82052470566407"/>
    <m/>
    <m/>
    <m/>
    <m/>
    <s v=""/>
    <m/>
    <n v="0.36341656640340603"/>
    <m/>
    <n v="0.42838836809567277"/>
    <n v="0.15729912655207695"/>
    <m/>
    <m/>
    <m/>
    <n v="0"/>
    <m/>
    <n v="2.5"/>
    <n v="99.2"/>
    <n v="99.2"/>
    <n v="10.220000000000001"/>
    <n v="9.99"/>
    <s v=""/>
    <s v=""/>
    <n v="2"/>
    <m/>
    <n v="39"/>
    <n v="18"/>
    <n v="535.67999999999995"/>
    <n v="535.67999999999995"/>
  </r>
  <r>
    <x v="5"/>
    <x v="0"/>
    <n v="350630017"/>
    <s v="Bernardino de Campos"/>
    <s v=""/>
    <s v=""/>
    <s v=""/>
    <s v=""/>
    <s v=""/>
    <s v=""/>
    <n v="7.7435831025276349E-3"/>
    <n v="7.6921675774134796E-3"/>
    <n v="5.1415525114155299E-5"/>
    <n v="0"/>
    <s v=""/>
    <s v=""/>
    <n v="7.6921675774134796E-3"/>
    <n v="5.1415525114155299E-5"/>
    <m/>
    <n v="0"/>
    <n v="50"/>
    <n v="50"/>
    <s v=""/>
    <s v=""/>
    <s v=""/>
    <m/>
    <s v=""/>
    <m/>
    <s v=""/>
    <m/>
    <m/>
    <m/>
    <m/>
    <s v=""/>
    <m/>
    <n v="6.3996554566344089E-3"/>
    <m/>
    <n v="8.3610517145798688E-3"/>
    <n v="1.7729491418674246E-4"/>
    <m/>
    <m/>
    <m/>
    <n v="0"/>
    <m/>
    <s v=""/>
    <s v=""/>
    <s v=""/>
    <s v=""/>
    <s v=""/>
    <s v=""/>
    <s v=""/>
    <n v="1"/>
    <m/>
    <n v="2"/>
    <n v="2"/>
    <s v=""/>
    <s v=""/>
  </r>
  <r>
    <x v="18"/>
    <x v="0"/>
    <n v="35063596"/>
    <s v="Bertioga"/>
    <s v=""/>
    <s v=""/>
    <s v=""/>
    <s v=""/>
    <s v=""/>
    <s v=""/>
    <n v="0"/>
    <n v="0"/>
    <n v="0"/>
    <n v="0"/>
    <n v="0"/>
    <n v="0"/>
    <n v="0"/>
    <n v="0"/>
    <m/>
    <n v="0"/>
    <n v="0"/>
    <n v="0"/>
    <s v=""/>
    <s v=""/>
    <s v=""/>
    <m/>
    <s v=""/>
    <m/>
    <s v=""/>
    <m/>
    <m/>
    <m/>
    <m/>
    <s v=""/>
    <m/>
    <e v="#N/A"/>
    <m/>
    <e v="#N/A"/>
    <e v="#N/A"/>
    <m/>
    <m/>
    <m/>
    <n v="0"/>
    <m/>
    <s v=""/>
    <s v=""/>
    <s v=""/>
    <s v=""/>
    <s v=""/>
    <s v=""/>
    <s v=""/>
    <n v="0"/>
    <m/>
    <n v="0"/>
    <n v="0"/>
    <s v=""/>
    <s v=""/>
  </r>
  <r>
    <x v="19"/>
    <x v="0"/>
    <n v="35063597"/>
    <s v="Bertioga"/>
    <n v="2.9197934774654266"/>
    <n v="63290"/>
    <n v="62695"/>
    <n v="595"/>
    <n v="128.71669717307302"/>
    <n v="99.059883077895407"/>
    <n v="1.7905131958271994"/>
    <n v="1.7891060121765601"/>
    <n v="1.4071836506391901E-3"/>
    <n v="0"/>
    <n v="0.73531000000000002"/>
    <n v="3.2649641107534701E-4"/>
    <n v="7.5000000000000002E-4"/>
    <n v="1.05412669941612"/>
    <m/>
    <n v="12"/>
    <n v="60"/>
    <n v="40"/>
    <n v="50.9328"/>
    <n v="3437.9639999999999"/>
    <n v="2469.3795264"/>
    <n v="6"/>
    <n v="1"/>
    <m/>
    <n v="1738.9894138094483"/>
    <m/>
    <m/>
    <m/>
    <m/>
    <s v=""/>
    <m/>
    <n v="0.17434403075240501"/>
    <m/>
    <n v="0.26387994279890264"/>
    <n v="4.0320448442383676E-4"/>
    <m/>
    <m/>
    <m/>
    <n v="0"/>
    <m/>
    <n v="9.2727272727272734"/>
    <n v="33.700000000000003"/>
    <n v="33.700000000000003"/>
    <n v="71.83"/>
    <n v="4.34"/>
    <n v="0"/>
    <n v="1"/>
    <n v="51"/>
    <m/>
    <n v="21"/>
    <n v="14"/>
    <n v="1158.606"/>
    <n v="1158.606"/>
  </r>
  <r>
    <x v="12"/>
    <x v="0"/>
    <n v="350640919"/>
    <s v="Bilac"/>
    <n v="1.0525689409022654"/>
    <n v="7816"/>
    <n v="7373"/>
    <n v="443"/>
    <n v="49.694811800610374"/>
    <n v="94.332139201637659"/>
    <n v="2.2080762324192579E-2"/>
    <n v="1.3732016909116599E-2"/>
    <n v="8.34874541507598E-3"/>
    <n v="0"/>
    <n v="2.2200000000000002E-3"/>
    <n v="4.6000000000000001E-4"/>
    <n v="1.3772016909116599E-2"/>
    <n v="5.6287454150759798E-3"/>
    <m/>
    <n v="2"/>
    <n v="28.571428571428569"/>
    <n v="71.428571428571431"/>
    <n v="5.2247999999999992"/>
    <n v="403.05599999999998"/>
    <n v="322.44479999999999"/>
    <n v="1"/>
    <s v=""/>
    <m/>
    <n v="403.48004094165827"/>
    <m/>
    <m/>
    <m/>
    <m/>
    <s v=""/>
    <m/>
    <n v="5.661733929280148E-2"/>
    <m/>
    <n v="4.7351782445229654E-2"/>
    <n v="8.3487454150759768E-2"/>
    <m/>
    <m/>
    <m/>
    <n v="0"/>
    <m/>
    <n v="9"/>
    <n v="100"/>
    <n v="100"/>
    <n v="80"/>
    <n v="4.5"/>
    <n v="0"/>
    <s v=""/>
    <n v="10"/>
    <m/>
    <n v="6"/>
    <n v="15"/>
    <n v="403"/>
    <n v="403"/>
  </r>
  <r>
    <x v="0"/>
    <x v="0"/>
    <n v="350640920"/>
    <s v="Bilac"/>
    <s v=""/>
    <s v=""/>
    <s v=""/>
    <s v=""/>
    <s v=""/>
    <s v=""/>
    <n v="0"/>
    <n v="0"/>
    <n v="0"/>
    <n v="0"/>
    <n v="0"/>
    <n v="0"/>
    <n v="0"/>
    <n v="0"/>
    <m/>
    <n v="0"/>
    <n v="0"/>
    <n v="0"/>
    <s v=""/>
    <s v=""/>
    <s v=""/>
    <m/>
    <s v=""/>
    <m/>
    <s v=""/>
    <m/>
    <m/>
    <m/>
    <m/>
    <s v=""/>
    <m/>
    <e v="#N/A"/>
    <m/>
    <e v="#N/A"/>
    <e v="#N/A"/>
    <m/>
    <m/>
    <m/>
    <n v="0"/>
    <m/>
    <s v=""/>
    <s v=""/>
    <s v=""/>
    <s v=""/>
    <s v=""/>
    <s v=""/>
    <s v=""/>
    <n v="0"/>
    <m/>
    <n v="0"/>
    <n v="0"/>
    <s v=""/>
    <s v=""/>
  </r>
  <r>
    <x v="12"/>
    <x v="0"/>
    <n v="350650819"/>
    <s v="Birigui"/>
    <n v="1.1146025666216586"/>
    <n v="121329"/>
    <n v="118125"/>
    <n v="3204"/>
    <n v="228.64223122585508"/>
    <n v="97.359246346710179"/>
    <n v="0.87489579810947304"/>
    <n v="0.22406727183505101"/>
    <n v="0.650828526274422"/>
    <n v="0"/>
    <n v="0.28386503131471902"/>
    <n v="1.48892803644651E-2"/>
    <n v="0.22901997662832399"/>
    <n v="0.34712150980196549"/>
    <m/>
    <n v="40"/>
    <n v="24.719101123595504"/>
    <n v="75.280898876404493"/>
    <n v="109.044"/>
    <n v="6542.64"/>
    <n v="1669.681728"/>
    <n v="10"/>
    <s v=""/>
    <m/>
    <n v="77.976411245456546"/>
    <m/>
    <m/>
    <m/>
    <m/>
    <s v=""/>
    <m/>
    <n v="0.72305437860287025"/>
    <m/>
    <n v="0.2462277712473088"/>
    <n v="2.1694284209147403"/>
    <m/>
    <m/>
    <m/>
    <n v="1"/>
    <m/>
    <n v="7.1"/>
    <n v="98"/>
    <n v="98"/>
    <n v="25.52"/>
    <n v="8.01"/>
    <n v="3"/>
    <s v=""/>
    <n v="57"/>
    <m/>
    <n v="44"/>
    <n v="134"/>
    <n v="6412.14"/>
    <n v="6412.14"/>
  </r>
  <r>
    <x v="18"/>
    <x v="0"/>
    <n v="35066076"/>
    <s v="Biritiba Mirim"/>
    <n v="1.2572011285621576"/>
    <n v="32338"/>
    <n v="28210"/>
    <n v="4128"/>
    <n v="102.10280373831775"/>
    <n v="87.234832086090663"/>
    <n v="0.80260486723473901"/>
    <n v="0.78114906020493802"/>
    <n v="2.1455807029800999E-2"/>
    <n v="0"/>
    <n v="0.11459"/>
    <n v="3.7858954845256199E-4"/>
    <n v="0.679960948694595"/>
    <n v="7.6753289916910005E-3"/>
    <m/>
    <n v="57"/>
    <n v="74.409448818897644"/>
    <n v="25.590551181102363"/>
    <n v="22.6144"/>
    <n v="1526.472"/>
    <n v="834.06430079999996"/>
    <n v="1"/>
    <s v=""/>
    <m/>
    <n v="1218.9993196858186"/>
    <m/>
    <m/>
    <m/>
    <m/>
    <s v=""/>
    <m/>
    <n v="0.2260858780942927"/>
    <m/>
    <n v="0.33963002617606003"/>
    <n v="1.7164645623840798E-2"/>
    <m/>
    <m/>
    <m/>
    <n v="0"/>
    <m/>
    <n v="9.7272727272727266"/>
    <n v="54"/>
    <n v="54"/>
    <n v="54.64"/>
    <n v="5.46"/>
    <n v="0"/>
    <s v=""/>
    <n v="37"/>
    <m/>
    <n v="189"/>
    <n v="65"/>
    <n v="824.04000000000008"/>
    <n v="824.04000000000008"/>
  </r>
  <r>
    <x v="19"/>
    <x v="0"/>
    <n v="35066077"/>
    <s v="Biritiba Mirim"/>
    <s v=""/>
    <s v=""/>
    <s v=""/>
    <s v=""/>
    <s v=""/>
    <s v=""/>
    <n v="1.3178082191780819E-4"/>
    <n v="4.1780821917808197E-5"/>
    <n v="9.0000000000000006E-5"/>
    <n v="0"/>
    <s v=""/>
    <n v="1.31780821917808E-4"/>
    <s v=""/>
    <n v="0"/>
    <m/>
    <n v="1"/>
    <n v="66.666666666666657"/>
    <n v="33.333333333333329"/>
    <s v=""/>
    <s v=""/>
    <s v=""/>
    <m/>
    <s v=""/>
    <m/>
    <s v=""/>
    <m/>
    <m/>
    <m/>
    <m/>
    <s v=""/>
    <m/>
    <n v="3.7121358286706536E-5"/>
    <m/>
    <n v="1.8165574746873131E-5"/>
    <n v="7.2000000000000002E-5"/>
    <m/>
    <m/>
    <m/>
    <n v="0"/>
    <m/>
    <s v=""/>
    <s v=""/>
    <s v=""/>
    <s v=""/>
    <s v=""/>
    <s v=""/>
    <s v=""/>
    <n v="0"/>
    <m/>
    <n v="2"/>
    <n v="1"/>
    <s v=""/>
    <s v=""/>
  </r>
  <r>
    <x v="7"/>
    <x v="0"/>
    <n v="350670613"/>
    <s v="Boa Esperança do Sul"/>
    <n v="0.67299990576017432"/>
    <n v="14582"/>
    <n v="13403"/>
    <n v="1179"/>
    <n v="21.102138867181846"/>
    <n v="91.914689343025643"/>
    <n v="1.1582317126354691"/>
    <n v="0.96114373299627398"/>
    <n v="0.197087979639195"/>
    <n v="0"/>
    <n v="2.8607762557077599E-3"/>
    <n v="4.55373406193078E-4"/>
    <n v="1.1313593743865999"/>
    <n v="2.3556188586970089E-2"/>
    <m/>
    <n v="32"/>
    <n v="54.901960784313729"/>
    <n v="45.098039215686278"/>
    <n v="9.3870000000000005"/>
    <n v="724.14"/>
    <n v="191.89709999999999"/>
    <n v="2"/>
    <s v=""/>
    <m/>
    <n v="1211.0931285146071"/>
    <m/>
    <m/>
    <m/>
    <m/>
    <s v=""/>
    <m/>
    <n v="0.40926915640829298"/>
    <m/>
    <n v="0.42341133612170662"/>
    <n v="0.35194282078427674"/>
    <m/>
    <m/>
    <m/>
    <n v="0"/>
    <m/>
    <n v="3.8"/>
    <n v="98"/>
    <n v="98"/>
    <n v="26.5"/>
    <n v="8.25"/>
    <n v="2"/>
    <s v=""/>
    <n v="30"/>
    <m/>
    <n v="56"/>
    <n v="46"/>
    <n v="709.52"/>
    <n v="709.52"/>
  </r>
  <r>
    <x v="7"/>
    <x v="0"/>
    <n v="350680513"/>
    <s v="Bocaina"/>
    <n v="1.1293039397731075"/>
    <n v="12135"/>
    <n v="11341"/>
    <n v="794"/>
    <n v="33.334248983628171"/>
    <n v="93.456942727647302"/>
    <n v="1.0002080036554635"/>
    <n v="0.90094921950245799"/>
    <n v="9.9258784153005403E-2"/>
    <n v="0"/>
    <n v="7.5476265938069206E-2"/>
    <n v="1.31032188038027E-2"/>
    <n v="0.90739590089078503"/>
    <n v="4.2326180228060995E-3"/>
    <m/>
    <n v="5"/>
    <n v="49.056603773584904"/>
    <n v="50.943396226415096"/>
    <n v="8.0317999999999987"/>
    <n v="619.596"/>
    <n v="132.59354400000001"/>
    <m/>
    <s v=""/>
    <m/>
    <n v="779.62917181705825"/>
    <m/>
    <m/>
    <m/>
    <m/>
    <s v=""/>
    <m/>
    <n v="0.65803158135227857"/>
    <m/>
    <n v="0.73848296680529346"/>
    <n v="0.33086261384335131"/>
    <m/>
    <m/>
    <m/>
    <n v="0"/>
    <m/>
    <n v="9.8000000000000007"/>
    <n v="100"/>
    <n v="100"/>
    <n v="21.4"/>
    <n v="8.41"/>
    <s v=""/>
    <s v=""/>
    <n v="32"/>
    <m/>
    <n v="26"/>
    <n v="27"/>
    <n v="620"/>
    <n v="620"/>
  </r>
  <r>
    <x v="8"/>
    <x v="0"/>
    <n v="350690410"/>
    <s v="Bofete"/>
    <n v="1.4436215605436065"/>
    <n v="11076"/>
    <n v="7062"/>
    <n v="4014"/>
    <n v="16.952369291049344"/>
    <n v="63.759479956663057"/>
    <n v="3.7228247831258172E-2"/>
    <n v="3.0921828230656E-2"/>
    <n v="6.3064196006021702E-3"/>
    <n v="0"/>
    <n v="1.6100000000000001E-3"/>
    <n v="7.6733295281582996E-3"/>
    <n v="1.14034350749807E-2"/>
    <n v="1.6541483228119169E-2"/>
    <m/>
    <n v="20"/>
    <n v="61.53846153846154"/>
    <n v="38.461538461538467"/>
    <n v="5.32"/>
    <n v="410.4"/>
    <n v="118.48740479999999"/>
    <m/>
    <n v="2"/>
    <m/>
    <n v="2477.0964247020584"/>
    <m/>
    <m/>
    <m/>
    <m/>
    <s v=""/>
    <m/>
    <n v="1.538357348399098E-2"/>
    <m/>
    <n v="1.9949566600423223E-2"/>
    <n v="7.2487581616116912E-3"/>
    <m/>
    <m/>
    <m/>
    <n v="0"/>
    <m/>
    <n v="8.3000000000000007"/>
    <n v="88.8"/>
    <n v="88.8"/>
    <n v="28.87"/>
    <n v="7.75"/>
    <s v=""/>
    <n v="2"/>
    <n v="25"/>
    <m/>
    <n v="24"/>
    <n v="15"/>
    <n v="364.08"/>
    <n v="364.08"/>
  </r>
  <r>
    <x v="14"/>
    <x v="0"/>
    <n v="350690414"/>
    <s v="Bofete"/>
    <s v=""/>
    <s v=""/>
    <s v=""/>
    <s v=""/>
    <s v=""/>
    <s v=""/>
    <n v="1.3537112558325246E-2"/>
    <n v="1.31181780073359E-2"/>
    <n v="4.1893455098934501E-4"/>
    <n v="0"/>
    <s v=""/>
    <s v=""/>
    <n v="2.65459665144597E-3"/>
    <n v="1.08825159068793E-2"/>
    <m/>
    <n v="7"/>
    <n v="78.94736842105263"/>
    <n v="21.052631578947366"/>
    <s v=""/>
    <s v=""/>
    <s v=""/>
    <m/>
    <s v=""/>
    <m/>
    <s v=""/>
    <m/>
    <m/>
    <m/>
    <m/>
    <s v=""/>
    <m/>
    <n v="5.5938481645972093E-3"/>
    <m/>
    <n v="8.4633406498941296E-3"/>
    <n v="4.8153396665441962E-4"/>
    <m/>
    <m/>
    <m/>
    <n v="0"/>
    <m/>
    <s v=""/>
    <s v=""/>
    <s v=""/>
    <s v=""/>
    <s v=""/>
    <s v=""/>
    <s v=""/>
    <n v="1"/>
    <m/>
    <n v="15"/>
    <n v="4"/>
    <s v=""/>
    <s v=""/>
  </r>
  <r>
    <x v="8"/>
    <x v="0"/>
    <n v="350700110"/>
    <s v="Boituva"/>
    <n v="1.7478926350827928"/>
    <n v="57292"/>
    <n v="53893"/>
    <n v="3399"/>
    <n v="230.07911328862295"/>
    <n v="94.067234517908261"/>
    <n v="0.58021303148730397"/>
    <n v="0.14591224441907699"/>
    <n v="0.434300787068227"/>
    <n v="0"/>
    <n v="9.4879856276667406E-3"/>
    <n v="0.45794549325881001"/>
    <n v="1.10574422881786E-2"/>
    <n v="0.1017221103126482"/>
    <m/>
    <n v="29"/>
    <n v="7.5342465753424657"/>
    <n v="92.465753424657535"/>
    <n v="46.785600000000002"/>
    <n v="3158.0279999999998"/>
    <n v="824.19162152000001"/>
    <n v="3"/>
    <s v=""/>
    <m/>
    <n v="192.65517000628361"/>
    <m/>
    <m/>
    <m/>
    <m/>
    <s v=""/>
    <m/>
    <n v="0.70757686766744388"/>
    <m/>
    <n v="0.31045158387037658"/>
    <n v="1.2408593916235058"/>
    <m/>
    <m/>
    <m/>
    <n v="1"/>
    <m/>
    <n v="10"/>
    <n v="81.3"/>
    <n v="81.3"/>
    <n v="26.1"/>
    <n v="7.72"/>
    <n v="1"/>
    <s v=""/>
    <n v="67"/>
    <m/>
    <n v="11"/>
    <n v="135"/>
    <n v="2567.4539999999997"/>
    <n v="2567.4539999999997"/>
  </r>
  <r>
    <x v="6"/>
    <x v="0"/>
    <n v="35071005"/>
    <s v="Bom Jesus dos Perdões"/>
    <n v="2.1460428922890573"/>
    <n v="24291"/>
    <n v="22118"/>
    <n v="2173"/>
    <n v="223.85955211501243"/>
    <n v="91.054299946482232"/>
    <n v="0.23430217042609641"/>
    <n v="0.17818000000000001"/>
    <n v="5.61221704260964E-2"/>
    <n v="0"/>
    <n v="0.115640136986301"/>
    <n v="7.8867289758880799E-2"/>
    <n v="1.4577511415525099E-3"/>
    <n v="3.8336992539361708E-2"/>
    <m/>
    <n v="29"/>
    <n v="24.193548387096776"/>
    <n v="75.806451612903231"/>
    <n v="16.036999999999999"/>
    <n v="1237.1400000000001"/>
    <n v="1237.1400000000001"/>
    <n v="2"/>
    <s v=""/>
    <m/>
    <n v="220.7039644312708"/>
    <m/>
    <m/>
    <m/>
    <m/>
    <s v=""/>
    <m/>
    <n v="0.46860434085219282"/>
    <m/>
    <n v="0.53993939393939394"/>
    <n v="0.3301304142711553"/>
    <m/>
    <m/>
    <m/>
    <n v="0"/>
    <m/>
    <n v="9"/>
    <n v="85"/>
    <n v="0"/>
    <n v="100"/>
    <n v="1.28"/>
    <n v="1"/>
    <s v=""/>
    <n v="70"/>
    <m/>
    <n v="30"/>
    <n v="94"/>
    <n v="1051.45"/>
    <n v="0"/>
  </r>
  <r>
    <x v="14"/>
    <x v="0"/>
    <n v="350715914"/>
    <s v="Bom Sucesso de Itararé"/>
    <n v="0.79233249684633744"/>
    <n v="3861"/>
    <n v="2885"/>
    <n v="976"/>
    <n v="28.982134814592403"/>
    <n v="74.721574721574726"/>
    <n v="2.3944029243705839E-2"/>
    <n v="7.2942153853831401E-3"/>
    <n v="1.6649813858322701E-2"/>
    <n v="0"/>
    <n v="2.0071275045537299E-2"/>
    <n v="5.4853881278538804E-4"/>
    <n v="3.0742153853831398E-3"/>
    <n v="2.5000000000000001E-4"/>
    <m/>
    <n v="4"/>
    <n v="62.5"/>
    <n v="37.5"/>
    <n v="1.8976999999999997"/>
    <n v="146.39400000000001"/>
    <n v="64.820335319999998"/>
    <n v="1"/>
    <s v=""/>
    <m/>
    <n v="1388.5314685314688"/>
    <m/>
    <m/>
    <m/>
    <m/>
    <s v=""/>
    <m/>
    <n v="3.6278832187433087E-2"/>
    <m/>
    <n v="1.4886153847720695E-2"/>
    <n v="9.794008151954528E-2"/>
    <m/>
    <m/>
    <m/>
    <n v="0"/>
    <m/>
    <n v="6.7"/>
    <n v="75.3"/>
    <n v="75.3"/>
    <n v="44.28"/>
    <n v="6.45"/>
    <n v="0"/>
    <s v=""/>
    <n v="4"/>
    <m/>
    <n v="10"/>
    <n v="6"/>
    <n v="109.938"/>
    <n v="109.938"/>
  </r>
  <r>
    <x v="1"/>
    <x v="0"/>
    <n v="350720921"/>
    <s v="Borá"/>
    <n v="8.6618119275816419E-2"/>
    <n v="812"/>
    <n v="632"/>
    <n v="180"/>
    <n v="6.8425044240330326"/>
    <n v="77.832512315270947"/>
    <n v="4.0848540309903402E-3"/>
    <n v="1.5299999999999999E-3"/>
    <n v="2.5548540309903401E-3"/>
    <n v="0"/>
    <n v="3.8E-3"/>
    <s v=""/>
    <n v="2.8485403099034399E-4"/>
    <n v="0"/>
    <m/>
    <n v="0"/>
    <n v="16.666666666666664"/>
    <n v="83.333333333333343"/>
    <n v="0.45709999999999995"/>
    <n v="35.262"/>
    <n v="2.8209599999999999"/>
    <m/>
    <s v=""/>
    <m/>
    <n v="3883.7438423645308"/>
    <m/>
    <m/>
    <m/>
    <m/>
    <s v=""/>
    <m/>
    <n v="9.7258429309293824E-3"/>
    <m/>
    <n v="4.7812499999999999E-3"/>
    <n v="2.5548540309903407E-2"/>
    <m/>
    <m/>
    <m/>
    <n v="1"/>
    <m/>
    <n v="9.2727272727272734"/>
    <n v="100"/>
    <n v="100"/>
    <n v="8"/>
    <n v="10"/>
    <s v=""/>
    <s v=""/>
    <n v="4"/>
    <m/>
    <n v="1"/>
    <n v="5"/>
    <n v="35"/>
    <n v="35"/>
  </r>
  <r>
    <x v="7"/>
    <x v="0"/>
    <n v="350730813"/>
    <s v="Boracéia"/>
    <n v="1.1067236159283622"/>
    <n v="4759"/>
    <n v="4342"/>
    <n v="417"/>
    <n v="39.395695364238414"/>
    <n v="91.237654969531405"/>
    <n v="2.130439038184832E-2"/>
    <n v="2.0058312747960202E-3"/>
    <n v="1.9298559107052301E-2"/>
    <n v="0"/>
    <n v="1.3780000000000001E-2"/>
    <n v="5.5985591070522598E-3"/>
    <n v="2.3000000000000001E-4"/>
    <n v="1.6958312747960167E-3"/>
    <m/>
    <n v="0"/>
    <n v="42.857142857142854"/>
    <n v="57.142857142857139"/>
    <n v="3.0554999999999999"/>
    <n v="235.71"/>
    <n v="42.19209"/>
    <m/>
    <s v=""/>
    <m/>
    <n v="662.66022273586873"/>
    <m/>
    <m/>
    <m/>
    <m/>
    <s v=""/>
    <m/>
    <n v="4.260878076369664E-2"/>
    <m/>
    <n v="5.0145781869900498E-3"/>
    <n v="0.19298559107052304"/>
    <m/>
    <m/>
    <m/>
    <n v="0"/>
    <m/>
    <n v="9.8000000000000007"/>
    <n v="100"/>
    <n v="100"/>
    <n v="17.899999999999999"/>
    <n v="9.8000000000000007"/>
    <s v=""/>
    <s v=""/>
    <n v="13"/>
    <m/>
    <n v="6"/>
    <n v="8"/>
    <n v="236"/>
    <n v="236"/>
  </r>
  <r>
    <x v="2"/>
    <x v="0"/>
    <n v="350740716"/>
    <s v="Borborema"/>
    <n v="0.54180841268853808"/>
    <n v="15323"/>
    <n v="14405"/>
    <n v="918"/>
    <n v="27.728917842924357"/>
    <n v="94.009006069307574"/>
    <n v="0.60898501251757098"/>
    <n v="0.49180542755196299"/>
    <n v="0.117179584965608"/>
    <n v="0"/>
    <n v="6.9189941861915794E-2"/>
    <n v="1.0481222729578899E-2"/>
    <n v="0.51184219517013096"/>
    <n v="1.7471652755944821E-2"/>
    <m/>
    <n v="13"/>
    <n v="25.217391304347824"/>
    <n v="74.782608695652172"/>
    <n v="10.1983"/>
    <n v="786.726"/>
    <n v="405.08521739999998"/>
    <n v="2"/>
    <s v=""/>
    <m/>
    <n v="761.49056973177551"/>
    <m/>
    <m/>
    <m/>
    <m/>
    <s v=""/>
    <m/>
    <n v="0.36034616125300056"/>
    <m/>
    <n v="0.37257986935754772"/>
    <n v="0.31670158098812984"/>
    <m/>
    <m/>
    <m/>
    <n v="0"/>
    <m/>
    <n v="7.9"/>
    <n v="99"/>
    <n v="99"/>
    <n v="51.49"/>
    <n v="6.64"/>
    <n v="1"/>
    <s v=""/>
    <n v="11"/>
    <m/>
    <n v="29"/>
    <n v="86"/>
    <n v="779.13"/>
    <n v="779.13"/>
  </r>
  <r>
    <x v="7"/>
    <x v="0"/>
    <n v="350745613"/>
    <s v="Borebi"/>
    <n v="1.1955898069835103"/>
    <n v="2579"/>
    <n v="2400"/>
    <n v="179"/>
    <n v="7.4083649316327707"/>
    <n v="93.059325319891428"/>
    <n v="1.781579725694702E-2"/>
    <n v="1.21869988605268E-2"/>
    <n v="5.6287983964202204E-3"/>
    <n v="0"/>
    <s v=""/>
    <s v=""/>
    <n v="1.72295009606507E-2"/>
    <n v="5.8629629629629624E-4"/>
    <m/>
    <n v="12"/>
    <n v="33.333333333333329"/>
    <n v="66.666666666666657"/>
    <n v="1.6379999999999999"/>
    <n v="126.36"/>
    <n v="12.635999999999999"/>
    <m/>
    <s v=""/>
    <m/>
    <n v="4035.23846452113"/>
    <m/>
    <m/>
    <m/>
    <m/>
    <s v=""/>
    <m/>
    <n v="1.0797452882998194E-2"/>
    <m/>
    <n v="9.2325748943384838E-3"/>
    <n v="1.705696483763704E-2"/>
    <m/>
    <m/>
    <m/>
    <n v="0"/>
    <m/>
    <n v="8.1999999999999993"/>
    <n v="100"/>
    <n v="100"/>
    <n v="10"/>
    <n v="9.8000000000000007"/>
    <s v=""/>
    <s v=""/>
    <n v="7"/>
    <m/>
    <n v="5"/>
    <n v="10"/>
    <n v="126"/>
    <n v="126"/>
  </r>
  <r>
    <x v="5"/>
    <x v="0"/>
    <n v="350745617"/>
    <s v="Borebi"/>
    <s v=""/>
    <s v=""/>
    <s v=""/>
    <s v=""/>
    <s v=""/>
    <s v=""/>
    <n v="2.449075641889361E-2"/>
    <n v="2.3853975596975802E-2"/>
    <n v="6.36780821917808E-4"/>
    <n v="0"/>
    <n v="5.5999999999999995E-4"/>
    <s v=""/>
    <n v="2.0777557077625599E-2"/>
    <n v="3.15319934126806E-3"/>
    <m/>
    <n v="12"/>
    <n v="80"/>
    <n v="20"/>
    <s v=""/>
    <s v=""/>
    <s v=""/>
    <m/>
    <s v=""/>
    <m/>
    <s v=""/>
    <m/>
    <m/>
    <m/>
    <m/>
    <s v=""/>
    <m/>
    <n v="1.484288267811734E-2"/>
    <m/>
    <n v="1.8071193634072575E-2"/>
    <n v="1.9296388542963889E-3"/>
    <m/>
    <m/>
    <m/>
    <n v="0"/>
    <m/>
    <s v=""/>
    <s v=""/>
    <s v=""/>
    <s v=""/>
    <s v=""/>
    <s v=""/>
    <s v=""/>
    <n v="1"/>
    <m/>
    <n v="16"/>
    <n v="4"/>
    <s v=""/>
    <s v=""/>
  </r>
  <r>
    <x v="6"/>
    <x v="0"/>
    <n v="35075065"/>
    <s v="Botucatu"/>
    <s v=""/>
    <s v=""/>
    <s v=""/>
    <s v=""/>
    <s v=""/>
    <s v=""/>
    <n v="0"/>
    <n v="0"/>
    <n v="0"/>
    <n v="0"/>
    <n v="0"/>
    <n v="0"/>
    <n v="0"/>
    <n v="0"/>
    <m/>
    <n v="0"/>
    <n v="0"/>
    <n v="0"/>
    <s v=""/>
    <s v=""/>
    <s v=""/>
    <m/>
    <s v=""/>
    <m/>
    <s v=""/>
    <m/>
    <m/>
    <m/>
    <m/>
    <s v=""/>
    <m/>
    <e v="#N/A"/>
    <m/>
    <e v="#N/A"/>
    <e v="#N/A"/>
    <m/>
    <m/>
    <m/>
    <n v="0"/>
    <m/>
    <s v=""/>
    <s v=""/>
    <s v=""/>
    <s v=""/>
    <s v=""/>
    <s v=""/>
    <s v=""/>
    <n v="0"/>
    <m/>
    <n v="0"/>
    <n v="0"/>
    <s v=""/>
    <s v=""/>
  </r>
  <r>
    <x v="8"/>
    <x v="0"/>
    <n v="350750610"/>
    <s v="Botucatu"/>
    <n v="1.0484804356367006"/>
    <n v="141135"/>
    <n v="136396"/>
    <n v="4739"/>
    <n v="95.17692043132574"/>
    <n v="96.642221986041733"/>
    <n v="0.23743851417271769"/>
    <n v="0.19070113536650299"/>
    <n v="4.6737378806214702E-2"/>
    <n v="0"/>
    <n v="0.11346369763205801"/>
    <n v="1.26859913832539E-2"/>
    <n v="8.9601520260997602E-2"/>
    <n v="2.1687304896407741E-2"/>
    <m/>
    <n v="27"/>
    <n v="36.84210526315789"/>
    <n v="63.157894736842103"/>
    <n v="128.44800000000001"/>
    <n v="7706.88"/>
    <n v="1001.7710899"/>
    <n v="7"/>
    <n v="2"/>
    <m/>
    <n v="399.96769050908705"/>
    <m/>
    <m/>
    <m/>
    <m/>
    <s v=""/>
    <m/>
    <n v="4.0312141625249188E-2"/>
    <m/>
    <n v="4.6512472040610486E-2"/>
    <n v="2.6110267489505418E-2"/>
    <m/>
    <m/>
    <m/>
    <n v="1"/>
    <m/>
    <n v="9.6"/>
    <n v="97.1"/>
    <n v="97.1"/>
    <n v="13"/>
    <n v="9.9600000000000009"/>
    <n v="1"/>
    <n v="2"/>
    <n v="61"/>
    <m/>
    <n v="35"/>
    <n v="60"/>
    <n v="7483.4969999999994"/>
    <n v="7483.4969999999994"/>
  </r>
  <r>
    <x v="5"/>
    <x v="0"/>
    <n v="350750617"/>
    <s v="Botucatu"/>
    <s v=""/>
    <s v=""/>
    <s v=""/>
    <s v=""/>
    <s v=""/>
    <s v=""/>
    <n v="0.41154765079825478"/>
    <n v="0.35350784645806799"/>
    <n v="5.8039804340186803E-2"/>
    <n v="0"/>
    <n v="1.6800000000000001E-3"/>
    <n v="0.12720065861238"/>
    <n v="0.23275790807903099"/>
    <n v="4.9909084106844304E-2"/>
    <m/>
    <n v="43"/>
    <n v="51.546391752577314"/>
    <n v="48.453608247422679"/>
    <s v=""/>
    <s v=""/>
    <s v=""/>
    <m/>
    <s v=""/>
    <m/>
    <s v=""/>
    <m/>
    <m/>
    <m/>
    <m/>
    <s v=""/>
    <m/>
    <n v="6.9872266689007603E-2"/>
    <m/>
    <n v="8.6221425965382445E-2"/>
    <n v="3.2424471698428381E-2"/>
    <m/>
    <m/>
    <m/>
    <n v="0"/>
    <m/>
    <s v=""/>
    <s v=""/>
    <s v=""/>
    <s v=""/>
    <s v=""/>
    <s v=""/>
    <s v=""/>
    <n v="7"/>
    <m/>
    <n v="50"/>
    <n v="47"/>
    <s v=""/>
    <s v=""/>
  </r>
  <r>
    <x v="6"/>
    <x v="0"/>
    <n v="35076055"/>
    <s v="Bragança Paulista"/>
    <n v="1.1302541406541078"/>
    <n v="163980"/>
    <n v="160871"/>
    <n v="3109"/>
    <n v="319.28191748281699"/>
    <n v="98.104037077692396"/>
    <n v="1.646479864089756"/>
    <n v="1.5442348319277099"/>
    <n v="0.102245032162046"/>
    <n v="0"/>
    <n v="0.58506000000000002"/>
    <n v="0.116301045279504"/>
    <n v="0.53452534462825696"/>
    <n v="0.41059347418199299"/>
    <m/>
    <n v="222"/>
    <n v="17.830290010741138"/>
    <n v="82.169709989258862"/>
    <n v="148.78440000000001"/>
    <n v="8927.0640000000003"/>
    <n v="1614.2318843"/>
    <n v="20"/>
    <s v=""/>
    <m/>
    <n v="159.62239297475298"/>
    <m/>
    <m/>
    <m/>
    <m/>
    <s v=""/>
    <m/>
    <n v="0.69179826222258656"/>
    <m/>
    <n v="0.99628053672755479"/>
    <n v="0.12318678573740484"/>
    <m/>
    <m/>
    <m/>
    <n v="1"/>
    <m/>
    <n v="8.5"/>
    <n v="87.1"/>
    <n v="86.23"/>
    <n v="18.079999999999998"/>
    <n v="9.8000000000000007"/>
    <n v="5"/>
    <s v=""/>
    <n v="316"/>
    <m/>
    <n v="166"/>
    <n v="765"/>
    <n v="7775.4170000000004"/>
    <n v="7697.7521000000006"/>
  </r>
  <r>
    <x v="12"/>
    <x v="0"/>
    <n v="350770419"/>
    <s v="Braúna"/>
    <n v="1.0224395742910009"/>
    <n v="5552"/>
    <n v="5150"/>
    <n v="402"/>
    <n v="28.396072013093288"/>
    <n v="92.759365994236305"/>
    <n v="1.2017101641839461E-2"/>
    <n v="7.0800000000000004E-3"/>
    <n v="4.9371016418394602E-3"/>
    <n v="0"/>
    <n v="3.0336757990867601E-4"/>
    <s v=""/>
    <n v="7.1000000000000004E-3"/>
    <n v="4.6137340619307804E-3"/>
    <m/>
    <n v="0"/>
    <n v="11.111111111111111"/>
    <n v="88.888888888888886"/>
    <n v="3.5139999999999998"/>
    <n v="271.08"/>
    <n v="75.9024"/>
    <n v="1"/>
    <s v=""/>
    <m/>
    <n v="965.61959654178656"/>
    <m/>
    <m/>
    <m/>
    <m/>
    <s v=""/>
    <m/>
    <n v="2.0719140761792175E-2"/>
    <m/>
    <n v="1.7268292682926831E-2"/>
    <n v="2.9041774363761534E-2"/>
    <m/>
    <m/>
    <m/>
    <n v="0"/>
    <m/>
    <n v="8.6"/>
    <n v="100"/>
    <n v="100"/>
    <n v="28"/>
    <n v="7.88"/>
    <n v="0"/>
    <s v=""/>
    <n v="0"/>
    <m/>
    <n v="1"/>
    <n v="8"/>
    <n v="271"/>
    <n v="271"/>
  </r>
  <r>
    <x v="0"/>
    <x v="0"/>
    <n v="350770420"/>
    <s v="Braúna"/>
    <s v=""/>
    <s v=""/>
    <s v=""/>
    <s v=""/>
    <s v=""/>
    <s v=""/>
    <n v="3.6361769219252937E-2"/>
    <n v="3.2719999999999999E-2"/>
    <n v="3.64176921925294E-3"/>
    <n v="0"/>
    <s v=""/>
    <n v="4.5537340619307799E-5"/>
    <n v="3.6266231878633599E-2"/>
    <n v="5.0000000000000002E-5"/>
    <m/>
    <n v="3"/>
    <n v="28.571428571428569"/>
    <n v="71.428571428571431"/>
    <s v=""/>
    <s v=""/>
    <s v=""/>
    <m/>
    <s v=""/>
    <m/>
    <s v=""/>
    <m/>
    <m/>
    <m/>
    <m/>
    <s v=""/>
    <m/>
    <n v="6.2692705550436101E-2"/>
    <m/>
    <n v="7.9804878048780489E-2"/>
    <n v="2.1422171877958474E-2"/>
    <m/>
    <m/>
    <m/>
    <n v="0"/>
    <m/>
    <s v=""/>
    <s v=""/>
    <s v=""/>
    <s v=""/>
    <s v=""/>
    <s v=""/>
    <s v=""/>
    <n v="8"/>
    <m/>
    <n v="2"/>
    <n v="5"/>
    <s v=""/>
    <s v=""/>
  </r>
  <r>
    <x v="12"/>
    <x v="0"/>
    <n v="350775319"/>
    <s v="Brejo Alegre"/>
    <n v="0.74103325697139066"/>
    <n v="2768"/>
    <n v="2378"/>
    <n v="390"/>
    <n v="26.404655155966804"/>
    <n v="85.910404624277461"/>
    <n v="5.927331557584984E-2"/>
    <n v="5.00553881278539E-2"/>
    <n v="9.2179274479959397E-3"/>
    <n v="0"/>
    <n v="4.3299999999999996E-3"/>
    <n v="3.7000000000000002E-3"/>
    <n v="5.0413315575849799E-2"/>
    <n v="8.3000000000000001E-4"/>
    <m/>
    <n v="5"/>
    <n v="40"/>
    <n v="60"/>
    <n v="1.6582999999999999"/>
    <n v="127.926"/>
    <n v="31.106486159999999"/>
    <m/>
    <s v=""/>
    <m/>
    <n v="683.58381502890177"/>
    <m/>
    <m/>
    <m/>
    <m/>
    <s v=""/>
    <m/>
    <n v="0.24697214823270769"/>
    <m/>
    <n v="0.27808548959918833"/>
    <n v="0.15363212413326566"/>
    <m/>
    <m/>
    <m/>
    <n v="0"/>
    <m/>
    <n v="7.8"/>
    <n v="90.1"/>
    <n v="90.1"/>
    <n v="24.32"/>
    <n v="8.27"/>
    <s v=""/>
    <s v=""/>
    <n v="3"/>
    <m/>
    <n v="6"/>
    <n v="9"/>
    <n v="115.32799999999999"/>
    <n v="115.32799999999999"/>
  </r>
  <r>
    <x v="4"/>
    <x v="0"/>
    <n v="35078034"/>
    <s v="Brodowski"/>
    <n v="1.2864624137170377"/>
    <n v="23943"/>
    <n v="23647"/>
    <n v="296"/>
    <n v="85.571837026447454"/>
    <n v="98.763730526667501"/>
    <n v="0.19823127495716542"/>
    <n v="3.70292190034184E-2"/>
    <n v="0.16120205595374701"/>
    <n v="0.15981735159817401"/>
    <n v="0.15098867030965399"/>
    <n v="1.2994200913242E-2"/>
    <n v="3.2269264665518903E-2"/>
    <n v="1.9791390687509901E-3"/>
    <m/>
    <n v="7"/>
    <n v="38.70967741935484"/>
    <n v="61.29032258064516"/>
    <n v="17.266199999999998"/>
    <n v="1331.9639999999999"/>
    <n v="138.5908542"/>
    <m/>
    <s v=""/>
    <m/>
    <n v="579.53639894750029"/>
    <m/>
    <m/>
    <m/>
    <m/>
    <s v=""/>
    <m/>
    <n v="0.14261242802673771"/>
    <m/>
    <n v="3.897812526675621E-2"/>
    <n v="0.3663683089857887"/>
    <m/>
    <m/>
    <m/>
    <n v="0"/>
    <m/>
    <n v="10"/>
    <n v="99"/>
    <n v="99"/>
    <n v="10.4"/>
    <n v="9.99"/>
    <s v=""/>
    <s v=""/>
    <n v="10"/>
    <m/>
    <n v="24"/>
    <n v="38"/>
    <n v="1318.68"/>
    <n v="1318.68"/>
  </r>
  <r>
    <x v="7"/>
    <x v="0"/>
    <n v="350790213"/>
    <s v="Brotas"/>
    <n v="1.0164310945813604"/>
    <n v="23850"/>
    <n v="20735"/>
    <n v="3115"/>
    <n v="21.652882057613915"/>
    <n v="86.939203354297689"/>
    <n v="0.91950105871717702"/>
    <n v="0.786540748314702"/>
    <n v="0.132960310402475"/>
    <n v="0"/>
    <n v="0.102603094043965"/>
    <n v="0.19404091074681201"/>
    <n v="0.39989615740220902"/>
    <n v="0.22296089652419099"/>
    <m/>
    <n v="86"/>
    <n v="53.846153846153847"/>
    <n v="46.153846153846153"/>
    <n v="14.863099999999999"/>
    <n v="1146.5820000000001"/>
    <n v="1093.839228"/>
    <n v="3"/>
    <s v=""/>
    <m/>
    <n v="1229.7056603773592"/>
    <m/>
    <m/>
    <m/>
    <m/>
    <s v=""/>
    <m/>
    <n v="0.19605566283948336"/>
    <m/>
    <n v="0.20918636923263353"/>
    <n v="0.14296807570158593"/>
    <m/>
    <m/>
    <m/>
    <n v="0"/>
    <m/>
    <n v="8.6"/>
    <n v="100"/>
    <n v="100"/>
    <n v="95.4"/>
    <n v="3.5"/>
    <n v="1"/>
    <s v=""/>
    <n v="88"/>
    <m/>
    <n v="126"/>
    <n v="108"/>
    <n v="1147"/>
    <n v="1147"/>
  </r>
  <r>
    <x v="14"/>
    <x v="0"/>
    <n v="350800914"/>
    <s v="Buri"/>
    <n v="0.58934953032434567"/>
    <n v="19678"/>
    <n v="16462"/>
    <n v="3216"/>
    <n v="16.46722120872316"/>
    <n v="83.656875698749872"/>
    <n v="1.6293075309716285"/>
    <n v="1.6000566094642801"/>
    <n v="2.9250921507348399E-2"/>
    <n v="0.22912167047184201"/>
    <n v="4.5357077625570799E-2"/>
    <n v="9.0696446839833304E-4"/>
    <n v="1.4800128032703701"/>
    <n v="0.10303068560728917"/>
    <m/>
    <n v="69"/>
    <n v="82.394366197183103"/>
    <n v="17.6056338028169"/>
    <n v="11.286799999999999"/>
    <n v="870.69600000000003"/>
    <n v="354.34889250999998"/>
    <n v="5"/>
    <s v=""/>
    <m/>
    <n v="2532.1109868889116"/>
    <m/>
    <m/>
    <m/>
    <m/>
    <s v=""/>
    <m/>
    <n v="0.27155125516193807"/>
    <m/>
    <n v="0.36200375779734845"/>
    <n v="1.8513241460347087E-2"/>
    <m/>
    <m/>
    <m/>
    <n v="1"/>
    <m/>
    <n v="7.1"/>
    <n v="96.9"/>
    <n v="96.9"/>
    <n v="40.700000000000003"/>
    <n v="6.8"/>
    <n v="1"/>
    <s v=""/>
    <n v="41"/>
    <m/>
    <n v="117"/>
    <n v="25"/>
    <n v="843.99900000000002"/>
    <n v="843.99900000000002"/>
  </r>
  <r>
    <x v="12"/>
    <x v="0"/>
    <n v="350810819"/>
    <s v="Buritama"/>
    <n v="0.74812947403364305"/>
    <n v="16596"/>
    <n v="15922"/>
    <n v="674"/>
    <n v="50.808229243203527"/>
    <n v="95.938780429019047"/>
    <n v="0.349860494922275"/>
    <n v="0.23370446648534901"/>
    <n v="0.116156028436926"/>
    <n v="0"/>
    <n v="3.8382511415525102E-2"/>
    <n v="5.1330819505784699E-2"/>
    <n v="0.22491413832539001"/>
    <n v="3.52330256755745E-2"/>
    <m/>
    <n v="17"/>
    <n v="23.232323232323232"/>
    <n v="76.767676767676761"/>
    <n v="11.396699999999999"/>
    <n v="879.17399999999998"/>
    <n v="386.83656000000002"/>
    <n v="1"/>
    <s v=""/>
    <m/>
    <n v="361.04121475054217"/>
    <m/>
    <m/>
    <m/>
    <m/>
    <s v=""/>
    <m/>
    <n v="0.46648065989636667"/>
    <m/>
    <n v="0.41732940443812322"/>
    <n v="0.61134751808908439"/>
    <m/>
    <m/>
    <m/>
    <n v="0"/>
    <m/>
    <n v="8.1999999999999993"/>
    <n v="100"/>
    <n v="100"/>
    <n v="44"/>
    <n v="7.14"/>
    <n v="0"/>
    <s v=""/>
    <n v="8"/>
    <m/>
    <n v="23"/>
    <n v="76"/>
    <n v="879"/>
    <n v="879"/>
  </r>
  <r>
    <x v="11"/>
    <x v="0"/>
    <n v="35082078"/>
    <s v="Buritizal"/>
    <n v="0.61714378288701965"/>
    <n v="4307"/>
    <n v="3611"/>
    <n v="696"/>
    <n v="16.175310774777483"/>
    <n v="83.840260041792433"/>
    <n v="0.16949234161738619"/>
    <n v="0.13985142076502699"/>
    <n v="2.9640920852359198E-2"/>
    <n v="0"/>
    <n v="2.0369999999999999E-2"/>
    <n v="0.11921"/>
    <n v="2.95614207650273E-2"/>
    <n v="3.5092085235920899E-4"/>
    <m/>
    <n v="3"/>
    <n v="63.157894736842103"/>
    <n v="36.84210526315789"/>
    <n v="2.5773999999999995"/>
    <n v="198.828"/>
    <n v="27.2195532"/>
    <n v="1"/>
    <s v=""/>
    <m/>
    <n v="3880.6779661016958"/>
    <m/>
    <m/>
    <m/>
    <m/>
    <s v=""/>
    <m/>
    <n v="0.12554988267954531"/>
    <m/>
    <n v="0.1705505131280817"/>
    <n v="5.5926265759168287E-2"/>
    <m/>
    <m/>
    <m/>
    <n v="0"/>
    <m/>
    <s v=""/>
    <n v="95.9"/>
    <n v="95.9"/>
    <n v="13.69"/>
    <n v="9.94"/>
    <n v="0"/>
    <s v=""/>
    <n v="4"/>
    <m/>
    <n v="12"/>
    <n v="7"/>
    <n v="190.84100000000001"/>
    <n v="190.84100000000001"/>
  </r>
  <r>
    <x v="5"/>
    <x v="0"/>
    <n v="350830617"/>
    <s v="Cabrália Paulista"/>
    <n v="-0.13593267981607537"/>
    <n v="4308"/>
    <n v="3760"/>
    <n v="548"/>
    <n v="18.009280548472052"/>
    <n v="87.279480037140203"/>
    <n v="0.30335977443421397"/>
    <n v="0.30082977443421399"/>
    <n v="2.5300000000000001E-3"/>
    <n v="0"/>
    <n v="1.129E-2"/>
    <s v=""/>
    <n v="0.289197533997056"/>
    <n v="2.8722404371584703E-3"/>
    <m/>
    <n v="8"/>
    <n v="73.076923076923066"/>
    <n v="26.923076923076923"/>
    <n v="2.5696999999999997"/>
    <n v="198.23400000000001"/>
    <n v="35.148870539999997"/>
    <m/>
    <s v=""/>
    <m/>
    <n v="1756.8802228412248"/>
    <m/>
    <m/>
    <m/>
    <m/>
    <s v=""/>
    <m/>
    <n v="0.26151704692604655"/>
    <m/>
    <n v="0.32698888525458042"/>
    <n v="1.0541666666666673E-2"/>
    <m/>
    <m/>
    <m/>
    <n v="0"/>
    <m/>
    <n v="9.8000000000000007"/>
    <n v="99"/>
    <n v="99"/>
    <n v="17.73"/>
    <n v="9.7899999999999991"/>
    <s v=""/>
    <s v=""/>
    <n v="7"/>
    <m/>
    <n v="19"/>
    <n v="7"/>
    <n v="196.02"/>
    <n v="196.02"/>
  </r>
  <r>
    <x v="6"/>
    <x v="0"/>
    <n v="35084055"/>
    <s v="Cabreúva"/>
    <s v=""/>
    <s v=""/>
    <s v=""/>
    <s v=""/>
    <s v=""/>
    <s v=""/>
    <n v="0.42321542765592901"/>
    <n v="0.10055023779225"/>
    <n v="0.32266518986367898"/>
    <n v="0"/>
    <n v="0.10669126768470701"/>
    <n v="0.14586535383969201"/>
    <n v="5.7974124809741304E-3"/>
    <n v="0.16486139365055644"/>
    <m/>
    <n v="41"/>
    <n v="11.711711711711711"/>
    <n v="88.288288288288285"/>
    <s v=""/>
    <s v=""/>
    <s v=""/>
    <m/>
    <s v=""/>
    <m/>
    <s v=""/>
    <m/>
    <m/>
    <m/>
    <m/>
    <s v=""/>
    <m/>
    <n v="0.41088876471449415"/>
    <m/>
    <n v="0.15710974655039062"/>
    <n v="0.82734664067609998"/>
    <m/>
    <m/>
    <m/>
    <n v="0"/>
    <m/>
    <s v=""/>
    <s v=""/>
    <s v=""/>
    <s v=""/>
    <s v=""/>
    <s v=""/>
    <s v=""/>
    <n v="56"/>
    <m/>
    <n v="13"/>
    <n v="98"/>
    <s v=""/>
    <s v=""/>
  </r>
  <r>
    <x v="8"/>
    <x v="0"/>
    <n v="350840510"/>
    <s v="Cabreúva"/>
    <n v="1.7578909011778165"/>
    <n v="49430"/>
    <n v="44288"/>
    <n v="5142"/>
    <n v="190.25441668911898"/>
    <n v="89.597410479465907"/>
    <n v="0.17292052854505094"/>
    <n v="0.16848456146917201"/>
    <n v="4.4359670758789297E-3"/>
    <n v="0"/>
    <n v="0.168950983606557"/>
    <n v="7.2999999999999996E-4"/>
    <n v="3.6149162861491602E-5"/>
    <n v="3.2033957756319102E-3"/>
    <m/>
    <n v="11"/>
    <n v="27.27272727272727"/>
    <n v="72.727272727272734"/>
    <n v="34.192800000000005"/>
    <n v="2308.0140000000001"/>
    <n v="878.52937299999996"/>
    <n v="10"/>
    <s v=""/>
    <m/>
    <n v="248.81731741857172"/>
    <m/>
    <m/>
    <m/>
    <m/>
    <s v=""/>
    <m/>
    <n v="0.16788400829616595"/>
    <m/>
    <n v="0.26325712729558126"/>
    <n v="1.1374274553535717E-2"/>
    <m/>
    <m/>
    <m/>
    <n v="0"/>
    <m/>
    <n v="10"/>
    <n v="66.099999999999994"/>
    <n v="66.099999999999994"/>
    <n v="38.06"/>
    <n v="6.72"/>
    <n v="4"/>
    <s v=""/>
    <n v="13"/>
    <m/>
    <n v="6"/>
    <n v="16"/>
    <n v="1525.5879999999997"/>
    <n v="1525.5879999999997"/>
  </r>
  <r>
    <x v="15"/>
    <x v="0"/>
    <n v="35085042"/>
    <s v="Caçapava"/>
    <n v="0.74686598157833739"/>
    <n v="91217"/>
    <n v="78049"/>
    <n v="13168"/>
    <n v="246.59241437106323"/>
    <n v="85.564094412225785"/>
    <n v="0.84279222308514501"/>
    <n v="0.26122170481198698"/>
    <n v="0.58157051827315798"/>
    <n v="1.25570776255708E-2"/>
    <n v="0.35884012176560098"/>
    <n v="0.16549126344287199"/>
    <n v="0.22114699243539501"/>
    <n v="9.7313845441275498E-2"/>
    <m/>
    <n v="64"/>
    <n v="25.581395348837212"/>
    <n v="74.418604651162795"/>
    <n v="65.040800000000004"/>
    <n v="4390.2539999999999"/>
    <n v="1843.5335084000001"/>
    <n v="15"/>
    <n v="1"/>
    <m/>
    <n v="197.06326671563411"/>
    <m/>
    <m/>
    <m/>
    <m/>
    <s v=""/>
    <m/>
    <n v="0.34826124920873763"/>
    <m/>
    <n v="0.14120092151999294"/>
    <n v="1.0202991548651896"/>
    <m/>
    <m/>
    <m/>
    <n v="0"/>
    <m/>
    <n v="9.545454545454545"/>
    <n v="100"/>
    <n v="99.5"/>
    <n v="41.99"/>
    <n v="7.26"/>
    <n v="1"/>
    <n v="1"/>
    <n v="183"/>
    <m/>
    <n v="44"/>
    <n v="128"/>
    <n v="4390"/>
    <n v="4368.05"/>
  </r>
  <r>
    <x v="15"/>
    <x v="0"/>
    <n v="35086032"/>
    <s v="Cachoeira Paulista"/>
    <n v="0.69776065597935144"/>
    <n v="32231"/>
    <n v="26907"/>
    <n v="5324"/>
    <n v="111.9754030016676"/>
    <n v="83.481741180850733"/>
    <n v="0.1565867891392404"/>
    <n v="0.14773822425164901"/>
    <n v="8.8485648875913907E-3"/>
    <n v="0"/>
    <n v="9.9049999999999999E-2"/>
    <n v="1.7490182648401801E-2"/>
    <n v="3.1024424150177601E-2"/>
    <n v="9.022182340660892E-3"/>
    <m/>
    <n v="22"/>
    <n v="39.473684210526315"/>
    <n v="60.526315789473685"/>
    <n v="21.937600000000003"/>
    <n v="1480.788"/>
    <n v="188.06007600000001"/>
    <n v="3"/>
    <s v=""/>
    <m/>
    <n v="430.51223976916629"/>
    <m/>
    <m/>
    <m/>
    <m/>
    <s v=""/>
    <m/>
    <n v="8.3290845286830006E-2"/>
    <m/>
    <n v="0.10259598906364514"/>
    <n v="2.0110374744525889E-2"/>
    <m/>
    <m/>
    <m/>
    <n v="0"/>
    <m/>
    <n v="9.2727272727272734"/>
    <n v="100"/>
    <n v="100"/>
    <n v="12.7"/>
    <n v="9.6999999999999993"/>
    <n v="0"/>
    <s v=""/>
    <n v="93"/>
    <m/>
    <n v="15"/>
    <n v="23"/>
    <n v="1481"/>
    <n v="1481"/>
  </r>
  <r>
    <x v="4"/>
    <x v="0"/>
    <n v="35087024"/>
    <s v="Caconde"/>
    <n v="0.16970742260100646"/>
    <n v="18854"/>
    <n v="13537"/>
    <n v="5317"/>
    <n v="40.073115262811108"/>
    <n v="71.799087726742343"/>
    <n v="0.13066926171286974"/>
    <n v="0.124874205030317"/>
    <n v="5.7950566825527502E-3"/>
    <n v="1.8005263825469301E-2"/>
    <n v="3.6639999999999999E-2"/>
    <n v="5.1000000000000004E-4"/>
    <n v="9.1637120917234305E-2"/>
    <n v="1.8821407956350722E-3"/>
    <m/>
    <n v="32"/>
    <n v="71.428571428571431"/>
    <n v="28.571428571428569"/>
    <n v="9.0719999999999992"/>
    <n v="699.84"/>
    <n v="699.84"/>
    <m/>
    <s v=""/>
    <m/>
    <n v="1221.0289593720165"/>
    <m/>
    <m/>
    <m/>
    <m/>
    <s v=""/>
    <m/>
    <n v="5.6566779962281273E-2"/>
    <m/>
    <n v="7.903430698121329E-2"/>
    <n v="7.9384338117160971E-3"/>
    <m/>
    <m/>
    <m/>
    <n v="0"/>
    <m/>
    <n v="9.6"/>
    <n v="100"/>
    <n v="0"/>
    <n v="100"/>
    <n v="1.5"/>
    <s v=""/>
    <s v=""/>
    <n v="23"/>
    <m/>
    <n v="45"/>
    <n v="18"/>
    <n v="700"/>
    <n v="0"/>
  </r>
  <r>
    <x v="2"/>
    <x v="0"/>
    <n v="350880116"/>
    <s v="Cafelândia"/>
    <n v="0.38134087631707114"/>
    <n v="17244"/>
    <n v="15529"/>
    <n v="1715"/>
    <n v="18.746330963407473"/>
    <n v="90.054511714219444"/>
    <n v="0.54784401641423608"/>
    <n v="0.50949412002728101"/>
    <n v="3.8349896386955101E-2"/>
    <n v="0"/>
    <n v="1.38814155251142E-2"/>
    <n v="4.14186425505901E-2"/>
    <n v="0.48474029014979497"/>
    <n v="7.8036681887366796E-3"/>
    <m/>
    <n v="14"/>
    <n v="54.54545454545454"/>
    <n v="45.454545454545453"/>
    <n v="10.85"/>
    <n v="837"/>
    <n v="809.54639999999995"/>
    <n v="2"/>
    <s v=""/>
    <m/>
    <n v="1225.3027139874737"/>
    <m/>
    <m/>
    <m/>
    <m/>
    <s v=""/>
    <m/>
    <n v="0.19635986251406312"/>
    <m/>
    <n v="0.24032741510720801"/>
    <n v="5.7238651323813589E-2"/>
    <m/>
    <m/>
    <m/>
    <n v="0"/>
    <m/>
    <n v="9.8181818181818183"/>
    <n v="100"/>
    <n v="4"/>
    <n v="96.72"/>
    <n v="1.77"/>
    <n v="0"/>
    <s v=""/>
    <n v="15"/>
    <m/>
    <n v="30"/>
    <n v="25"/>
    <n v="837"/>
    <n v="33.480000000000004"/>
  </r>
  <r>
    <x v="0"/>
    <x v="0"/>
    <n v="350880120"/>
    <s v="Cafelândia"/>
    <s v=""/>
    <s v=""/>
    <s v=""/>
    <s v=""/>
    <s v=""/>
    <s v=""/>
    <n v="1.2751702971779334E-2"/>
    <n v="1.26755994710183E-2"/>
    <n v="7.6103500761035001E-5"/>
    <n v="0"/>
    <s v=""/>
    <s v=""/>
    <n v="1.13855827532001E-2"/>
    <n v="1.36612021857923E-3"/>
    <m/>
    <n v="5"/>
    <n v="87.5"/>
    <n v="12.5"/>
    <s v=""/>
    <s v=""/>
    <s v=""/>
    <m/>
    <s v=""/>
    <m/>
    <s v=""/>
    <m/>
    <m/>
    <m/>
    <m/>
    <s v=""/>
    <m/>
    <n v="4.5705028572685788E-3"/>
    <m/>
    <n v="5.9790563542539144E-3"/>
    <n v="1.1358731456870897E-4"/>
    <m/>
    <m/>
    <m/>
    <n v="0"/>
    <m/>
    <s v=""/>
    <s v=""/>
    <s v=""/>
    <s v=""/>
    <s v=""/>
    <s v=""/>
    <s v=""/>
    <n v="0"/>
    <m/>
    <n v="7"/>
    <n v="1"/>
    <s v=""/>
    <s v=""/>
  </r>
  <r>
    <x v="1"/>
    <x v="0"/>
    <n v="350890021"/>
    <s v="Caiabu"/>
    <n v="7.5870108936060277E-2"/>
    <n v="4103"/>
    <n v="3506"/>
    <n v="597"/>
    <n v="16.284977178011513"/>
    <n v="85.449670972459174"/>
    <n v="0.51916126082291558"/>
    <n v="0.50585272450532703"/>
    <n v="1.3308536317588601E-2"/>
    <n v="0"/>
    <n v="0.50325750130997804"/>
    <s v=""/>
    <n v="1.29375951293759E-3"/>
    <n v="1.4610000000000001E-2"/>
    <m/>
    <n v="0"/>
    <n v="40"/>
    <n v="60"/>
    <n v="2.3897999999999997"/>
    <n v="184.35599999999999"/>
    <n v="42.884524008"/>
    <m/>
    <s v=""/>
    <m/>
    <n v="1537.2166707287347"/>
    <m/>
    <m/>
    <m/>
    <m/>
    <s v=""/>
    <m/>
    <n v="0.60367588467780886"/>
    <m/>
    <n v="0.76644352197776822"/>
    <n v="6.654268158794302E-2"/>
    <m/>
    <m/>
    <m/>
    <n v="0"/>
    <m/>
    <n v="6.2"/>
    <n v="90.6"/>
    <n v="90.6"/>
    <n v="23.26"/>
    <n v="8.35"/>
    <s v=""/>
    <s v=""/>
    <n v="18"/>
    <m/>
    <n v="6"/>
    <n v="9"/>
    <n v="166.70399999999998"/>
    <n v="166.70399999999998"/>
  </r>
  <r>
    <x v="18"/>
    <x v="0"/>
    <n v="35090076"/>
    <s v="Caieiras"/>
    <n v="1.5357856356883914"/>
    <n v="100612"/>
    <n v="98864"/>
    <n v="1748"/>
    <n v="1049.2439253311086"/>
    <n v="98.262632687949747"/>
    <n v="0.42352533412763743"/>
    <n v="0.37724019924146002"/>
    <n v="4.6285134886177401E-2"/>
    <n v="0"/>
    <n v="3.8051750380517502E-4"/>
    <n v="0.39608078835741201"/>
    <n v="1.4E-3"/>
    <n v="2.5664028266420447E-2"/>
    <m/>
    <n v="10"/>
    <n v="17.333333333333336"/>
    <n v="82.666666666666671"/>
    <n v="90.206999999999994"/>
    <n v="5412.42"/>
    <n v="5412.42"/>
    <n v="10"/>
    <n v="3"/>
    <m/>
    <n v="62.688347314435653"/>
    <m/>
    <m/>
    <m/>
    <m/>
    <s v=""/>
    <m/>
    <n v="0.79910440401441019"/>
    <m/>
    <n v="1.1431521189135152"/>
    <n v="0.23142567443088699"/>
    <m/>
    <m/>
    <m/>
    <n v="0"/>
    <m/>
    <n v="9"/>
    <n v="74"/>
    <n v="0"/>
    <n v="100"/>
    <n v="1.1100000000000001"/>
    <n v="2"/>
    <n v="3"/>
    <n v="113"/>
    <m/>
    <n v="13"/>
    <n v="62"/>
    <n v="4004.88"/>
    <n v="0"/>
  </r>
  <r>
    <x v="1"/>
    <x v="0"/>
    <n v="350910621"/>
    <s v="Caiuá"/>
    <s v=""/>
    <s v=""/>
    <s v=""/>
    <s v=""/>
    <s v=""/>
    <s v=""/>
    <n v="1.82808219178082E-4"/>
    <s v=""/>
    <n v="1.82808219178082E-4"/>
    <n v="5.4764237696600701E-2"/>
    <s v=""/>
    <s v=""/>
    <n v="1.6280821917808201E-4"/>
    <n v="2.0000000000000002E-5"/>
    <m/>
    <n v="0"/>
    <n v="0"/>
    <n v="100"/>
    <s v=""/>
    <s v=""/>
    <s v=""/>
    <m/>
    <s v=""/>
    <m/>
    <s v=""/>
    <m/>
    <m/>
    <m/>
    <m/>
    <s v=""/>
    <m/>
    <n v="9.4231040813444339E-5"/>
    <m/>
    <e v="#VALUE!"/>
    <n v="3.5844748858447449E-4"/>
    <m/>
    <m/>
    <m/>
    <n v="0"/>
    <m/>
    <s v=""/>
    <s v=""/>
    <s v=""/>
    <s v=""/>
    <s v=""/>
    <s v=""/>
    <s v=""/>
    <n v="0"/>
    <m/>
    <s v=""/>
    <n v="4"/>
    <s v=""/>
    <s v=""/>
  </r>
  <r>
    <x v="13"/>
    <x v="0"/>
    <n v="350910622"/>
    <s v="Caiuá"/>
    <n v="1.0772391478126142"/>
    <n v="5600"/>
    <n v="2145"/>
    <n v="3455"/>
    <n v="10.457125784284434"/>
    <n v="38.303571428571431"/>
    <n v="6.2516465803328605E-2"/>
    <n v="3.2612378234398803E-2"/>
    <n v="2.9904087568929798E-2"/>
    <n v="0"/>
    <n v="7.26E-3"/>
    <s v=""/>
    <n v="3.1309806747012003E-2"/>
    <n v="2.3946659056316599E-2"/>
    <m/>
    <n v="0"/>
    <n v="18.75"/>
    <n v="81.25"/>
    <n v="1.5938999999999999"/>
    <n v="122.958"/>
    <n v="3.6887400000000001"/>
    <m/>
    <s v=""/>
    <m/>
    <n v="2872.0285714285715"/>
    <m/>
    <m/>
    <m/>
    <m/>
    <s v=""/>
    <m/>
    <n v="3.2224982372849799E-2"/>
    <m/>
    <n v="2.280585890517399E-2"/>
    <n v="5.8635465821430977E-2"/>
    <m/>
    <m/>
    <m/>
    <n v="0"/>
    <m/>
    <n v="5.6"/>
    <n v="100"/>
    <n v="100"/>
    <n v="3"/>
    <n v="10"/>
    <s v=""/>
    <s v=""/>
    <n v="7"/>
    <m/>
    <n v="3"/>
    <n v="13"/>
    <n v="123"/>
    <n v="123"/>
  </r>
  <r>
    <x v="18"/>
    <x v="0"/>
    <n v="35092056"/>
    <s v="Cajamar"/>
    <n v="1.9508258075798368"/>
    <n v="77627"/>
    <n v="76714"/>
    <n v="913"/>
    <n v="604.76004985976931"/>
    <n v="98.823862831231395"/>
    <n v="0.359705533577031"/>
    <n v="0.12126000000000001"/>
    <n v="0.23844553357703099"/>
    <n v="0"/>
    <n v="0.17303950819672101"/>
    <n v="0.10502724172634301"/>
    <n v="3.0000000000000001E-5"/>
    <n v="8.1608783653966094E-2"/>
    <m/>
    <n v="7"/>
    <n v="4.0540540540540544"/>
    <n v="95.945945945945937"/>
    <n v="61.091999999999999"/>
    <n v="4123.71"/>
    <n v="4123.71"/>
    <n v="15"/>
    <n v="1"/>
    <m/>
    <n v="109.6876086928517"/>
    <m/>
    <m/>
    <m/>
    <m/>
    <s v=""/>
    <m/>
    <n v="0.50662751208032542"/>
    <m/>
    <n v="0.27559090909090911"/>
    <n v="0.8831316058408557"/>
    <m/>
    <m/>
    <m/>
    <n v="0"/>
    <m/>
    <n v="9"/>
    <n v="74"/>
    <n v="0"/>
    <n v="100"/>
    <n v="1.1100000000000001"/>
    <n v="5"/>
    <n v="1"/>
    <n v="187"/>
    <m/>
    <n v="6"/>
    <n v="142"/>
    <n v="3051.7599999999998"/>
    <n v="0"/>
  </r>
  <r>
    <x v="8"/>
    <x v="0"/>
    <n v="350920510"/>
    <s v="Cajamar"/>
    <s v=""/>
    <s v=""/>
    <s v=""/>
    <s v=""/>
    <s v=""/>
    <s v=""/>
    <n v="0"/>
    <s v=""/>
    <s v=""/>
    <n v="0"/>
    <s v=""/>
    <s v=""/>
    <s v=""/>
    <n v="0"/>
    <m/>
    <n v="0"/>
    <n v="0"/>
    <n v="0"/>
    <s v=""/>
    <s v=""/>
    <s v=""/>
    <m/>
    <s v=""/>
    <m/>
    <s v=""/>
    <m/>
    <m/>
    <m/>
    <m/>
    <s v=""/>
    <m/>
    <n v="0"/>
    <m/>
    <e v="#VALUE!"/>
    <e v="#VALUE!"/>
    <m/>
    <m/>
    <m/>
    <n v="0"/>
    <m/>
    <s v=""/>
    <s v=""/>
    <s v=""/>
    <s v=""/>
    <s v=""/>
    <s v=""/>
    <s v=""/>
    <n v="2"/>
    <m/>
    <s v=""/>
    <s v=""/>
    <s v=""/>
    <s v=""/>
  </r>
  <r>
    <x v="17"/>
    <x v="0"/>
    <n v="350925411"/>
    <s v="Cajati"/>
    <n v="0.21393346008824476"/>
    <n v="28992"/>
    <n v="21499"/>
    <n v="7493"/>
    <n v="63.728485701096872"/>
    <n v="74.154939293598233"/>
    <n v="1.2782833723415759"/>
    <n v="1.2685576661593101"/>
    <n v="9.7257061822658107E-3"/>
    <n v="0"/>
    <n v="9.4399999999999998E-2"/>
    <n v="1.17473826151325"/>
    <n v="3.9296191498032996E-3"/>
    <n v="5.2154916785188497E-3"/>
    <m/>
    <n v="11"/>
    <n v="55.555555555555557"/>
    <n v="44.444444444444443"/>
    <n v="14.5663"/>
    <n v="1123.6859999999999"/>
    <n v="373.66604769999998"/>
    <n v="8"/>
    <n v="5"/>
    <m/>
    <n v="1925.3145695364244"/>
    <m/>
    <m/>
    <m/>
    <m/>
    <s v=""/>
    <m/>
    <n v="0.21375976126113308"/>
    <m/>
    <n v="0.30132011072667697"/>
    <n v="5.494749255517406E-3"/>
    <m/>
    <m/>
    <m/>
    <n v="0"/>
    <m/>
    <n v="7.4"/>
    <n v="81.2"/>
    <n v="81.2"/>
    <n v="33.25"/>
    <n v="7.56"/>
    <n v="2"/>
    <n v="5"/>
    <n v="69"/>
    <m/>
    <n v="20"/>
    <n v="16"/>
    <n v="912.6880000000001"/>
    <n v="912.6880000000001"/>
  </r>
  <r>
    <x v="10"/>
    <x v="0"/>
    <n v="350930415"/>
    <s v="Cajobi"/>
    <n v="0.34489962079742309"/>
    <n v="10105"/>
    <n v="9594"/>
    <n v="511"/>
    <n v="57.158210306012784"/>
    <n v="94.943097476496789"/>
    <n v="0.94947700247856204"/>
    <n v="0.52035122089976804"/>
    <n v="0.429125781578794"/>
    <n v="0"/>
    <n v="5.8300000000000001E-3"/>
    <n v="5.5767941712204002E-3"/>
    <n v="0.93660897879914495"/>
    <n v="1.46122950819672E-3"/>
    <m/>
    <n v="11"/>
    <n v="39.24050632911392"/>
    <n v="60.75949367088608"/>
    <n v="6.9348999999999998"/>
    <n v="534.97799999999995"/>
    <n v="65.267315999999994"/>
    <m/>
    <s v=""/>
    <m/>
    <n v="468.12469074715494"/>
    <m/>
    <m/>
    <m/>
    <m/>
    <s v=""/>
    <m/>
    <n v="2.1579022783603681"/>
    <m/>
    <n v="1.7943145548267865"/>
    <n v="2.8608385438586263"/>
    <m/>
    <m/>
    <m/>
    <n v="0"/>
    <m/>
    <n v="6.4"/>
    <n v="100"/>
    <n v="100"/>
    <n v="12.2"/>
    <n v="9.6999999999999993"/>
    <s v=""/>
    <s v=""/>
    <n v="24"/>
    <m/>
    <n v="31"/>
    <n v="48"/>
    <n v="535"/>
    <n v="535"/>
  </r>
  <r>
    <x v="4"/>
    <x v="0"/>
    <n v="35094034"/>
    <s v="Cajuru"/>
    <n v="0.949872306291355"/>
    <n v="25663"/>
    <n v="22937"/>
    <n v="2726"/>
    <n v="38.842725029892989"/>
    <n v="89.377703308264827"/>
    <n v="0.4274164214096195"/>
    <n v="0.410284801403132"/>
    <n v="1.7131620006487502E-2"/>
    <n v="8.53120243531202E-2"/>
    <n v="0.12830630136986301"/>
    <n v="4.1809836065573799E-2"/>
    <n v="0.24867095243739101"/>
    <n v="8.6293315367916706E-3"/>
    <m/>
    <n v="38"/>
    <n v="57.04697986577181"/>
    <n v="42.95302013422819"/>
    <n v="16.438800000000001"/>
    <n v="1268.136"/>
    <n v="164.47723920000001"/>
    <n v="2"/>
    <s v=""/>
    <m/>
    <n v="1253.4278922963022"/>
    <m/>
    <m/>
    <m/>
    <m/>
    <s v=""/>
    <m/>
    <n v="0.13356763169050609"/>
    <m/>
    <n v="0.18820403734088623"/>
    <n v="1.6795705888713236E-2"/>
    <m/>
    <m/>
    <m/>
    <n v="0"/>
    <m/>
    <n v="9.545454545454545"/>
    <n v="96.7"/>
    <n v="96.7"/>
    <n v="12.97"/>
    <n v="9.9499999999999993"/>
    <n v="1"/>
    <s v=""/>
    <n v="43"/>
    <m/>
    <n v="85"/>
    <n v="64"/>
    <n v="1226.1560000000002"/>
    <n v="1226.1560000000002"/>
  </r>
  <r>
    <x v="14"/>
    <x v="0"/>
    <n v="350945214"/>
    <s v="Campina do Monte Alegre"/>
    <n v="0.43702690584270787"/>
    <n v="5812"/>
    <n v="5120"/>
    <n v="692"/>
    <n v="31.573229030856147"/>
    <n v="88.093599449415009"/>
    <n v="0.24675406559040469"/>
    <n v="0.217116792882035"/>
    <n v="2.9637272708369699E-2"/>
    <n v="9.7262113140537801E-2"/>
    <n v="2.6429999999999999E-2"/>
    <n v="1.2099999999999999E-3"/>
    <n v="0.21135891704302601"/>
    <n v="7.755148547379619E-3"/>
    <m/>
    <n v="12"/>
    <n v="69.047619047619051"/>
    <n v="30.952380952380953"/>
    <n v="3.5874999999999995"/>
    <n v="276.75"/>
    <n v="61.739050499999998"/>
    <n v="2"/>
    <s v=""/>
    <m/>
    <n v="1302.2436338609773"/>
    <m/>
    <m/>
    <m/>
    <m/>
    <s v=""/>
    <m/>
    <n v="0.26821094085913555"/>
    <m/>
    <n v="0.31928940129711025"/>
    <n v="0.12348863628487375"/>
    <m/>
    <m/>
    <m/>
    <n v="1"/>
    <m/>
    <n v="7.8"/>
    <n v="83.9"/>
    <n v="83.9"/>
    <n v="22.31"/>
    <n v="8.11"/>
    <n v="0"/>
    <s v=""/>
    <n v="9"/>
    <m/>
    <n v="29"/>
    <n v="13"/>
    <n v="232.40300000000002"/>
    <n v="232.40300000000002"/>
  </r>
  <r>
    <x v="6"/>
    <x v="0"/>
    <n v="35095025"/>
    <s v="Campinas"/>
    <n v="0.85896826261770975"/>
    <n v="1175501"/>
    <n v="1155288"/>
    <n v="20213"/>
    <n v="1477.3168279502324"/>
    <n v="98.28047785582487"/>
    <n v="5.7346049819566058"/>
    <n v="4.75020604835691"/>
    <n v="0.98439893359969599"/>
    <n v="0"/>
    <n v="4.5517200000000004"/>
    <n v="0.45384705398358099"/>
    <n v="9.0622283105022905E-2"/>
    <n v="0.63841564486800495"/>
    <m/>
    <n v="418"/>
    <n v="11.773940345368917"/>
    <n v="88.226059654631086"/>
    <n v="1312.212"/>
    <n v="64417.68"/>
    <n v="14660.586864999999"/>
    <n v="171"/>
    <n v="4"/>
    <m/>
    <n v="34.607745973844345"/>
    <m/>
    <m/>
    <m/>
    <m/>
    <s v=""/>
    <m/>
    <n v="1.5415604790205928"/>
    <m/>
    <n v="1.9548173038505801"/>
    <n v="0.76309994852689611"/>
    <m/>
    <m/>
    <m/>
    <n v="3"/>
    <m/>
    <n v="9.454545454545455"/>
    <n v="96.31"/>
    <n v="86.11"/>
    <n v="22.76"/>
    <n v="8"/>
    <n v="55"/>
    <n v="4"/>
    <n v="1271"/>
    <m/>
    <n v="150"/>
    <n v="1124"/>
    <n v="62040.975800000007"/>
    <n v="55470.339800000002"/>
  </r>
  <r>
    <x v="6"/>
    <x v="0"/>
    <n v="35096015"/>
    <s v="Campo Limpo Paulista"/>
    <n v="1.1376917995987945"/>
    <n v="82842"/>
    <n v="82842"/>
    <s v="-"/>
    <n v="1034.8782011242974"/>
    <n v="100"/>
    <n v="0.5707101288561186"/>
    <n v="0.54668000000000005"/>
    <n v="2.4030128856118601E-2"/>
    <n v="0"/>
    <n v="0.44611000000000001"/>
    <n v="0.115798518539312"/>
    <n v="3.2442896174863399E-3"/>
    <n v="5.5573206993204801E-3"/>
    <m/>
    <n v="15"/>
    <n v="15.254237288135593"/>
    <n v="84.745762711864401"/>
    <n v="68.4328"/>
    <n v="4619.2139999999999"/>
    <n v="2069.0244772000001"/>
    <n v="8"/>
    <s v=""/>
    <m/>
    <n v="53.294705584123996"/>
    <m/>
    <m/>
    <m/>
    <m/>
    <s v=""/>
    <m/>
    <n v="1.5018687601476806"/>
    <m/>
    <n v="2.2778333333333336"/>
    <n v="0.17164377754370427"/>
    <m/>
    <m/>
    <m/>
    <n v="1"/>
    <m/>
    <n v="9"/>
    <n v="59.3"/>
    <n v="56.34"/>
    <n v="44.79"/>
    <n v="6.41"/>
    <n v="1"/>
    <s v=""/>
    <n v="110"/>
    <m/>
    <n v="9"/>
    <n v="50"/>
    <n v="2739.067"/>
    <n v="2602.3445999999999"/>
  </r>
  <r>
    <x v="20"/>
    <x v="0"/>
    <n v="35097001"/>
    <s v="Campos do Jordão"/>
    <n v="0.48350144258368921"/>
    <n v="50118"/>
    <n v="49805"/>
    <n v="313"/>
    <n v="173.11319125418811"/>
    <n v="99.375473881639337"/>
    <n v="0.98333247294790882"/>
    <n v="0.97559813841688103"/>
    <n v="7.7343345310277702E-3"/>
    <n v="0"/>
    <n v="0.26999000000000001"/>
    <n v="2.3775342465753402E-3"/>
    <n v="0.69094011542364298"/>
    <n v="2.0024823277690399E-2"/>
    <m/>
    <n v="26"/>
    <n v="52.631578947368418"/>
    <n v="47.368421052631575"/>
    <n v="41.662399999999998"/>
    <n v="2812.212"/>
    <n v="1400.2565990000001"/>
    <n v="10"/>
    <s v=""/>
    <m/>
    <n v="805.42080689572595"/>
    <m/>
    <m/>
    <m/>
    <m/>
    <s v=""/>
    <m/>
    <n v="0.23082921900185654"/>
    <m/>
    <n v="0.32738192564324869"/>
    <n v="6.0424488523654462E-3"/>
    <m/>
    <m/>
    <m/>
    <n v="0"/>
    <m/>
    <n v="9.545454545454545"/>
    <n v="52.3"/>
    <n v="52.3"/>
    <n v="49.79"/>
    <n v="6.04"/>
    <n v="0"/>
    <s v=""/>
    <n v="154"/>
    <m/>
    <n v="60"/>
    <n v="54"/>
    <n v="1470.6760000000002"/>
    <n v="1470.6760000000002"/>
  </r>
  <r>
    <x v="5"/>
    <x v="0"/>
    <n v="350980917"/>
    <s v="Campos Novos Paulista"/>
    <n v="0.60286758800771612"/>
    <n v="4817"/>
    <n v="3981"/>
    <n v="836"/>
    <n v="9.9405670890255475"/>
    <n v="82.64479966784306"/>
    <n v="0.56355564288744131"/>
    <n v="0.56083636399930104"/>
    <n v="2.7192788881403298E-3"/>
    <n v="0"/>
    <n v="2.0194063926940601E-3"/>
    <n v="1.5571948998178501E-4"/>
    <n v="0.55598636399930101"/>
    <n v="5.3941530054644809E-3"/>
    <m/>
    <n v="20"/>
    <n v="62.5"/>
    <n v="37.5"/>
    <n v="2.7187999999999999"/>
    <n v="209.73599999999999"/>
    <n v="33.557760000000002"/>
    <m/>
    <s v=""/>
    <m/>
    <n v="3207.9385509653312"/>
    <m/>
    <m/>
    <m/>
    <m/>
    <s v=""/>
    <m/>
    <n v="0.2398109118669963"/>
    <m/>
    <n v="0.30152492688134463"/>
    <n v="5.5495487513067959E-3"/>
    <m/>
    <m/>
    <m/>
    <n v="0"/>
    <m/>
    <n v="8"/>
    <n v="100"/>
    <n v="100"/>
    <n v="16"/>
    <n v="10"/>
    <s v=""/>
    <s v=""/>
    <n v="12"/>
    <m/>
    <n v="30"/>
    <n v="18"/>
    <n v="210"/>
    <n v="210"/>
  </r>
  <r>
    <x v="17"/>
    <x v="0"/>
    <n v="350990811"/>
    <s v="Cananéia"/>
    <n v="9.2847389617167764E-2"/>
    <n v="12341"/>
    <n v="10710"/>
    <n v="1631"/>
    <n v="9.9363129121343636"/>
    <n v="86.783891094724893"/>
    <n v="0.28219355151749576"/>
    <n v="0.28169315178697701"/>
    <n v="5.0039973051875096E-4"/>
    <n v="0"/>
    <n v="0.11651"/>
    <n v="1.0397909025126599E-3"/>
    <n v="0.163170864440119"/>
    <n v="1.4728961748633901E-3"/>
    <m/>
    <n v="27"/>
    <n v="76.470588235294116"/>
    <n v="23.52941176470588"/>
    <n v="7.4934999999999992"/>
    <n v="578.07000000000005"/>
    <n v="253.53514322999999"/>
    <n v="3"/>
    <s v=""/>
    <m/>
    <n v="11039.26099991897"/>
    <m/>
    <m/>
    <m/>
    <m/>
    <s v=""/>
    <m/>
    <n v="1.9341573099211497E-2"/>
    <m/>
    <n v="2.7428739219764072E-2"/>
    <n v="1.1583327095341457E-4"/>
    <m/>
    <m/>
    <m/>
    <n v="0"/>
    <m/>
    <n v="10"/>
    <n v="78.3"/>
    <n v="78.3"/>
    <n v="43.86"/>
    <n v="6.82"/>
    <n v="0"/>
    <s v=""/>
    <n v="70"/>
    <m/>
    <n v="26"/>
    <n v="8"/>
    <n v="452.57399999999996"/>
    <n v="452.57399999999996"/>
  </r>
  <r>
    <x v="15"/>
    <x v="0"/>
    <n v="35099572"/>
    <s v="Canas"/>
    <n v="1.4662929902565791"/>
    <n v="5064"/>
    <n v="4870"/>
    <n v="194"/>
    <n v="94.671901289960743"/>
    <n v="96.169036334913116"/>
    <n v="0.13373394282672521"/>
    <n v="1.91098173515982E-2"/>
    <n v="0.114624125475127"/>
    <n v="0"/>
    <n v="2.0351035007610301E-2"/>
    <n v="9.1537340619307801E-4"/>
    <n v="1.6039999999999999E-2"/>
    <n v="9.6427534412921803E-2"/>
    <m/>
    <n v="1"/>
    <n v="40"/>
    <n v="60"/>
    <n v="3.3809999999999998"/>
    <n v="260.82"/>
    <n v="59.563463400000003"/>
    <n v="1"/>
    <s v=""/>
    <m/>
    <n v="498.19905213270113"/>
    <m/>
    <m/>
    <m/>
    <m/>
    <s v=""/>
    <m/>
    <n v="0.38209697950492921"/>
    <m/>
    <n v="7.0777101302215553E-2"/>
    <n v="1.4328015684390882"/>
    <m/>
    <m/>
    <m/>
    <n v="0"/>
    <m/>
    <n v="9.2727272727272734"/>
    <n v="86.7"/>
    <n v="86.7"/>
    <n v="22.84"/>
    <n v="8.1199999999999992"/>
    <n v="0"/>
    <s v=""/>
    <n v="22"/>
    <m/>
    <n v="10"/>
    <n v="15"/>
    <n v="226.28700000000001"/>
    <n v="226.28700000000001"/>
  </r>
  <r>
    <x v="5"/>
    <x v="0"/>
    <n v="351000517"/>
    <s v="Cândido Mota"/>
    <n v="4.675714796960051E-2"/>
    <n v="30019"/>
    <n v="28537"/>
    <n v="1482"/>
    <n v="50.342953931811707"/>
    <n v="95.063126686431929"/>
    <n v="1.452958206182261"/>
    <n v="1.0734380563041099"/>
    <n v="0.37952014987815103"/>
    <n v="7.9370719178082194E-2"/>
    <n v="0.26199229133917201"/>
    <n v="0.14921280085834801"/>
    <n v="1.0201100645008401"/>
    <n v="2.1643049483910101E-2"/>
    <m/>
    <n v="43"/>
    <n v="40.277777777777779"/>
    <n v="59.722222222222221"/>
    <n v="23.576800000000002"/>
    <n v="1591.434"/>
    <n v="1012.1074002"/>
    <n v="2"/>
    <s v=""/>
    <m/>
    <n v="640.82614344248634"/>
    <m/>
    <m/>
    <m/>
    <m/>
    <s v=""/>
    <m/>
    <n v="0.49086425884535845"/>
    <m/>
    <n v="0.45678215161877017"/>
    <n v="0.62216418012811658"/>
    <m/>
    <m/>
    <m/>
    <n v="1"/>
    <m/>
    <n v="7.2"/>
    <n v="99.6"/>
    <n v="92.63"/>
    <n v="63.6"/>
    <n v="5.46"/>
    <n v="0"/>
    <s v=""/>
    <n v="34"/>
    <m/>
    <n v="58"/>
    <n v="86"/>
    <n v="1584.636"/>
    <n v="1473.7432999999999"/>
  </r>
  <r>
    <x v="10"/>
    <x v="0"/>
    <n v="351010415"/>
    <s v="Cândido Rodrigues"/>
    <n v="2.2466029498247053E-2"/>
    <n v="2674"/>
    <n v="2286"/>
    <n v="388"/>
    <n v="38.463751438434983"/>
    <n v="85.48990276738968"/>
    <n v="1.5562647746837299E-2"/>
    <s v=""/>
    <n v="1.5562647746837299E-2"/>
    <n v="0"/>
    <n v="3.47E-3"/>
    <n v="5.0000000000000001E-3"/>
    <n v="6.9764757529256196E-3"/>
    <n v="1.1617199391172E-4"/>
    <m/>
    <n v="0"/>
    <n v="0"/>
    <n v="100"/>
    <n v="1.5812999999999999"/>
    <n v="121.986"/>
    <n v="12.076613999999999"/>
    <m/>
    <s v=""/>
    <m/>
    <n v="589.67838444278254"/>
    <m/>
    <m/>
    <m/>
    <m/>
    <s v=""/>
    <m/>
    <n v="7.7813238734186496E-2"/>
    <m/>
    <e v="#VALUE!"/>
    <n v="0.31125295493674587"/>
    <m/>
    <m/>
    <m/>
    <n v="0"/>
    <m/>
    <n v="8.1"/>
    <n v="100"/>
    <n v="100"/>
    <n v="9.9"/>
    <n v="9.6999999999999993"/>
    <s v=""/>
    <s v=""/>
    <n v="4"/>
    <m/>
    <s v=""/>
    <n v="19"/>
    <n v="122"/>
    <n v="122"/>
  </r>
  <r>
    <x v="2"/>
    <x v="0"/>
    <n v="351010416"/>
    <s v="Cândido Rodrigues"/>
    <s v=""/>
    <s v=""/>
    <s v=""/>
    <s v=""/>
    <s v=""/>
    <s v=""/>
    <n v="4.90373666317339E-2"/>
    <n v="1.49605175038052E-2"/>
    <n v="3.4076849127928702E-2"/>
    <n v="0"/>
    <s v=""/>
    <s v=""/>
    <n v="3.8613561456695901E-2"/>
    <n v="1.0423805175038053E-2"/>
    <m/>
    <n v="0"/>
    <n v="28.571428571428569"/>
    <n v="71.428571428571431"/>
    <s v=""/>
    <s v=""/>
    <s v=""/>
    <m/>
    <s v=""/>
    <m/>
    <s v=""/>
    <m/>
    <m/>
    <m/>
    <m/>
    <s v=""/>
    <m/>
    <n v="0.24518683315866949"/>
    <m/>
    <n v="9.9736783358701342E-2"/>
    <n v="0.68153698255857376"/>
    <m/>
    <m/>
    <m/>
    <n v="0"/>
    <m/>
    <s v=""/>
    <s v=""/>
    <s v=""/>
    <s v=""/>
    <s v=""/>
    <s v=""/>
    <s v=""/>
    <n v="2"/>
    <m/>
    <n v="4"/>
    <n v="10"/>
    <s v=""/>
    <s v=""/>
  </r>
  <r>
    <x v="5"/>
    <x v="0"/>
    <n v="351015317"/>
    <s v="Canitar"/>
    <n v="1.3584938155676074"/>
    <n v="4991"/>
    <n v="4766"/>
    <n v="225"/>
    <n v="86.981526664342979"/>
    <n v="95.491885393708671"/>
    <n v="3.1381504728397798E-2"/>
    <n v="1.8074041095890399E-2"/>
    <n v="1.3307463632507399E-2"/>
    <n v="0"/>
    <n v="1.2911504728397799E-2"/>
    <n v="1E-4"/>
    <n v="1.7180000000000001E-2"/>
    <n v="1.1900000000000001E-3"/>
    <m/>
    <n v="2"/>
    <n v="50"/>
    <n v="50"/>
    <n v="3.5083999999999995"/>
    <n v="270.64800000000002"/>
    <n v="32.477760000000004"/>
    <m/>
    <s v=""/>
    <m/>
    <n v="379.11440593067505"/>
    <m/>
    <m/>
    <m/>
    <m/>
    <s v=""/>
    <m/>
    <n v="0.10821208527033724"/>
    <m/>
    <n v="7.8582787373436519E-2"/>
    <n v="0.2217910605417901"/>
    <m/>
    <m/>
    <m/>
    <n v="0"/>
    <m/>
    <n v="5.8"/>
    <n v="100"/>
    <n v="100"/>
    <n v="12"/>
    <n v="10"/>
    <s v=""/>
    <s v=""/>
    <n v="2"/>
    <m/>
    <n v="7"/>
    <n v="7"/>
    <n v="271"/>
    <n v="271"/>
  </r>
  <r>
    <x v="14"/>
    <x v="0"/>
    <n v="351020314"/>
    <s v="Capão Bonito"/>
    <n v="5.0768383154009555E-2"/>
    <n v="46418"/>
    <n v="39459"/>
    <n v="6959"/>
    <n v="28.285721249939062"/>
    <n v="85.007971045715024"/>
    <n v="1.2072050111400159"/>
    <n v="1.18500951218384"/>
    <n v="2.2195498956176E-2"/>
    <n v="0"/>
    <n v="0.208811092896175"/>
    <n v="1.2896010596268801E-3"/>
    <n v="0.98450026953842995"/>
    <n v="1.2604047645781869E-2"/>
    <m/>
    <n v="95"/>
    <n v="75.531914893617028"/>
    <n v="24.468085106382979"/>
    <n v="30.8752"/>
    <n v="2084.076"/>
    <n v="219.25521558"/>
    <n v="15"/>
    <n v="6"/>
    <m/>
    <n v="1474.2798052479641"/>
    <m/>
    <m/>
    <m/>
    <m/>
    <s v=""/>
    <m/>
    <n v="0.14597400376541911"/>
    <m/>
    <n v="0.19426385445636724"/>
    <n v="1.0228340532800001E-2"/>
    <m/>
    <m/>
    <m/>
    <n v="0"/>
    <m/>
    <n v="7.1"/>
    <n v="93.5"/>
    <n v="93.5"/>
    <n v="10.52"/>
    <n v="9.6"/>
    <n v="2"/>
    <n v="6"/>
    <n v="59"/>
    <m/>
    <n v="142"/>
    <n v="46"/>
    <n v="1948.5400000000002"/>
    <n v="1948.5400000000002"/>
  </r>
  <r>
    <x v="8"/>
    <x v="0"/>
    <n v="351030210"/>
    <s v="Capela do Alto"/>
    <n v="1.6144578863171555"/>
    <n v="20542"/>
    <n v="17817"/>
    <n v="2725"/>
    <n v="120.84951170725968"/>
    <n v="86.734495180605592"/>
    <n v="0.46867644418348842"/>
    <n v="0.37440000000000001"/>
    <n v="9.4276444183488406E-2"/>
    <n v="0"/>
    <n v="0.30589626926499802"/>
    <n v="2.88346266769802E-3"/>
    <n v="0.13857480878995401"/>
    <n v="2.1321903460837892E-2"/>
    <m/>
    <n v="13"/>
    <n v="16.666666666666664"/>
    <n v="83.333333333333343"/>
    <n v="12.167399999999999"/>
    <n v="938.62800000000004"/>
    <n v="590.39701200000002"/>
    <n v="3"/>
    <s v=""/>
    <m/>
    <n v="353.09512218868662"/>
    <m/>
    <m/>
    <m/>
    <m/>
    <s v=""/>
    <m/>
    <n v="0.86791934108053403"/>
    <m/>
    <n v="1.207741935483871"/>
    <n v="0.40989758340647126"/>
    <m/>
    <m/>
    <m/>
    <n v="0"/>
    <m/>
    <n v="9.8181818181818183"/>
    <n v="74.2"/>
    <n v="74.2"/>
    <n v="62.9"/>
    <n v="5.52"/>
    <n v="0"/>
    <s v=""/>
    <n v="24"/>
    <m/>
    <n v="8"/>
    <n v="40"/>
    <n v="696.73799999999994"/>
    <n v="696.73799999999994"/>
  </r>
  <r>
    <x v="6"/>
    <x v="0"/>
    <n v="35104015"/>
    <s v="Capivari"/>
    <n v="1.1206478428909428"/>
    <n v="54231"/>
    <n v="52908"/>
    <n v="1323"/>
    <n v="167.79393564356437"/>
    <n v="97.560435913038674"/>
    <n v="0.49202011428001102"/>
    <n v="0.232889224742371"/>
    <n v="0.25913088953764002"/>
    <n v="0"/>
    <n v="0.33918999313820902"/>
    <n v="0.110883769556105"/>
    <n v="1.391463956883E-2"/>
    <n v="2.8031712016867532E-2"/>
    <m/>
    <n v="46"/>
    <n v="10.784313725490197"/>
    <n v="89.215686274509807"/>
    <n v="42.622399999999999"/>
    <n v="2877.0120000000002"/>
    <n v="1159.999491"/>
    <n v="15"/>
    <s v=""/>
    <m/>
    <n v="314.01670631188802"/>
    <m/>
    <m/>
    <m/>
    <m/>
    <s v=""/>
    <m/>
    <n v="0.31743233179355551"/>
    <m/>
    <n v="0.2305833908340307"/>
    <n v="0.47987201766229631"/>
    <m/>
    <m/>
    <m/>
    <n v="0"/>
    <m/>
    <n v="9.454545454545455"/>
    <n v="95.4"/>
    <n v="62.89"/>
    <n v="40.32"/>
    <n v="6.5"/>
    <n v="4"/>
    <s v=""/>
    <n v="118"/>
    <m/>
    <n v="22"/>
    <n v="182"/>
    <n v="2744.6580000000004"/>
    <n v="1809.3453"/>
  </r>
  <r>
    <x v="21"/>
    <x v="0"/>
    <n v="35105003"/>
    <s v="Caraguatatuba"/>
    <n v="1.4404092829635839"/>
    <n v="116106"/>
    <n v="111793"/>
    <n v="4313"/>
    <n v="239.91321417501808"/>
    <n v="96.285291027164831"/>
    <n v="0.95382398241718036"/>
    <n v="0.85909463216641302"/>
    <n v="9.47293502507673E-2"/>
    <n v="0"/>
    <n v="0.70362999999999998"/>
    <n v="4.4405632158095697E-2"/>
    <n v="1.9957077625570802E-3"/>
    <n v="0.20379264249652801"/>
    <m/>
    <n v="22"/>
    <n v="59.420289855072461"/>
    <n v="40.579710144927539"/>
    <n v="106.461"/>
    <n v="6387.66"/>
    <n v="2168.0229052999998"/>
    <n v="23"/>
    <s v=""/>
    <m/>
    <n v="820.27388765438491"/>
    <m/>
    <m/>
    <m/>
    <m/>
    <s v=""/>
    <m/>
    <n v="9.4813517138884723E-2"/>
    <m/>
    <n v="0.12203048752363821"/>
    <n v="3.1367334520121616E-2"/>
    <m/>
    <m/>
    <m/>
    <n v="0"/>
    <m/>
    <n v="9.7272727272727266"/>
    <n v="77.900000000000006"/>
    <n v="77.900000000000006"/>
    <n v="33.94"/>
    <n v="7.46"/>
    <n v="6"/>
    <s v=""/>
    <n v="199"/>
    <m/>
    <n v="41"/>
    <n v="28"/>
    <n v="4976.2520000000004"/>
    <n v="4976.2520000000004"/>
  </r>
  <r>
    <x v="18"/>
    <x v="0"/>
    <n v="35106096"/>
    <s v="Carapicuíba"/>
    <n v="0.6629285892838066"/>
    <n v="394598"/>
    <n v="394598"/>
    <s v="-"/>
    <n v="11283.90048613097"/>
    <n v="100"/>
    <n v="1.1038242002478562"/>
    <n v="1.0509299999999999"/>
    <n v="5.2894200247856203E-2"/>
    <n v="0"/>
    <n v="1.05"/>
    <n v="8.8138845638811893E-3"/>
    <s v=""/>
    <n v="4.5010315683974997E-2"/>
    <m/>
    <n v="10"/>
    <n v="3.5087719298245612"/>
    <n v="96.491228070175438"/>
    <n v="362.86470000000003"/>
    <n v="21771.882000000001"/>
    <n v="14904.73432"/>
    <n v="13"/>
    <s v=""/>
    <m/>
    <n v="6.393544822832351"/>
    <m/>
    <m/>
    <m/>
    <m/>
    <s v=""/>
    <m/>
    <n v="5.8096010539360856"/>
    <m/>
    <n v="9.5539090909090909"/>
    <n v="0.66117750309820256"/>
    <m/>
    <m/>
    <m/>
    <n v="0"/>
    <m/>
    <n v="8.6"/>
    <n v="69.2"/>
    <n v="36.68"/>
    <n v="68.459999999999994"/>
    <n v="4.3899999999999997"/>
    <n v="8"/>
    <s v=""/>
    <n v="112"/>
    <m/>
    <n v="2"/>
    <n v="55"/>
    <n v="15066.224000000002"/>
    <n v="7985.9696000000004"/>
  </r>
  <r>
    <x v="10"/>
    <x v="0"/>
    <n v="351070815"/>
    <s v="Cardoso"/>
    <n v="-6.9692020881029215E-2"/>
    <n v="11721"/>
    <n v="10781"/>
    <n v="940"/>
    <n v="18.38386373260975"/>
    <n v="91.980206467024999"/>
    <n v="0.16276659923397457"/>
    <n v="0.13367839211600999"/>
    <n v="2.9088207117964601E-2"/>
    <n v="0.64587782217148704"/>
    <n v="2.44953292412107E-2"/>
    <n v="1.4300000000000001E-3"/>
    <n v="0.13542204001048"/>
    <n v="1.4192299822840999E-3"/>
    <m/>
    <n v="10"/>
    <n v="39.285714285714285"/>
    <n v="60.714285714285708"/>
    <n v="7.8567999999999989"/>
    <n v="606.096"/>
    <n v="34.067443967999999"/>
    <m/>
    <s v=""/>
    <m/>
    <n v="1372.1832608139237"/>
    <m/>
    <m/>
    <m/>
    <m/>
    <s v=""/>
    <m/>
    <n v="0.10433756361152216"/>
    <m/>
    <n v="0.12731275439619999"/>
    <n v="5.7035700231303138E-2"/>
    <m/>
    <m/>
    <m/>
    <n v="0"/>
    <m/>
    <n v="6.2"/>
    <n v="96.7"/>
    <n v="96.7"/>
    <n v="5.62"/>
    <n v="9.9499999999999993"/>
    <s v=""/>
    <s v=""/>
    <n v="3"/>
    <m/>
    <n v="22"/>
    <n v="34"/>
    <n v="586.00200000000007"/>
    <n v="586.00200000000007"/>
  </r>
  <r>
    <x v="4"/>
    <x v="0"/>
    <n v="35108074"/>
    <s v="Casa Branca"/>
    <n v="0.40533456098852394"/>
    <n v="29462"/>
    <n v="24404"/>
    <n v="5058"/>
    <n v="34.038865910298775"/>
    <n v="82.83212273436969"/>
    <n v="3.2387298704265142"/>
    <n v="3.16510116961308"/>
    <n v="7.3628700813434103E-2"/>
    <n v="0.159771372399797"/>
    <n v="0.171813200651246"/>
    <n v="2.0244393708777298E-3"/>
    <n v="3.0375236078777501"/>
    <n v="2.7368622526636258E-2"/>
    <m/>
    <n v="92"/>
    <n v="78.041543026706222"/>
    <n v="21.958456973293767"/>
    <n v="17.474799999999998"/>
    <n v="1348.056"/>
    <n v="223.77729600000001"/>
    <m/>
    <n v="1"/>
    <m/>
    <n v="1466.4421967279886"/>
    <m/>
    <m/>
    <m/>
    <m/>
    <s v=""/>
    <m/>
    <n v="0.76385138453455514"/>
    <m/>
    <n v="1.1028227071822578"/>
    <n v="5.3743577236083286E-2"/>
    <m/>
    <m/>
    <m/>
    <n v="0"/>
    <m/>
    <n v="9.8181818181818183"/>
    <n v="100"/>
    <n v="100"/>
    <n v="16.600000000000001"/>
    <n v="9.6999999999999993"/>
    <s v=""/>
    <n v="1"/>
    <n v="42"/>
    <m/>
    <n v="263"/>
    <n v="74"/>
    <n v="1348"/>
    <n v="1348"/>
  </r>
  <r>
    <x v="3"/>
    <x v="0"/>
    <n v="35108079"/>
    <s v="Casa Branca"/>
    <s v=""/>
    <s v=""/>
    <s v=""/>
    <s v=""/>
    <s v=""/>
    <s v=""/>
    <n v="1.8206164176460269"/>
    <n v="1.78496732015869"/>
    <n v="3.5649097487336898E-2"/>
    <n v="0.107084696854389"/>
    <n v="2.6533610300172199E-2"/>
    <n v="1.5E-3"/>
    <n v="1.7618986845322799"/>
    <n v="3.0684122813583813E-2"/>
    <m/>
    <n v="62"/>
    <n v="79.66101694915254"/>
    <n v="20.33898305084746"/>
    <s v=""/>
    <s v=""/>
    <s v=""/>
    <m/>
    <s v=""/>
    <m/>
    <s v=""/>
    <m/>
    <m/>
    <m/>
    <m/>
    <s v=""/>
    <m/>
    <n v="0.42939066453915725"/>
    <m/>
    <n v="0.62193983280790588"/>
    <n v="2.6021239041851749E-2"/>
    <m/>
    <m/>
    <m/>
    <n v="0"/>
    <m/>
    <s v=""/>
    <s v=""/>
    <s v=""/>
    <s v=""/>
    <s v=""/>
    <s v=""/>
    <s v=""/>
    <n v="14"/>
    <m/>
    <n v="141"/>
    <n v="36"/>
    <s v=""/>
    <s v=""/>
  </r>
  <r>
    <x v="4"/>
    <x v="0"/>
    <n v="35109064"/>
    <s v="Cássia dos Coqueiros"/>
    <n v="-0.54823057538549991"/>
    <n v="2495"/>
    <n v="1916"/>
    <n v="579"/>
    <n v="13.068300858998533"/>
    <n v="76.793587174348701"/>
    <n v="7.5775448969067835E-2"/>
    <n v="6.7617958180502494E-2"/>
    <n v="8.1574907885653396E-3"/>
    <n v="0"/>
    <n v="1.10741530054645E-2"/>
    <n v="7.9274479959411496E-6"/>
    <n v="6.3066446590313699E-2"/>
    <n v="1.62692192529381E-3"/>
    <m/>
    <n v="17"/>
    <n v="65.909090909090907"/>
    <n v="34.090909090909086"/>
    <n v="1.1948999999999999"/>
    <n v="92.177999999999997"/>
    <n v="14.32814832"/>
    <m/>
    <s v=""/>
    <m/>
    <n v="3918.3006012024039"/>
    <m/>
    <m/>
    <m/>
    <m/>
    <s v=""/>
    <m/>
    <n v="7.8932759342779005E-2"/>
    <m/>
    <n v="0.10402762797000384"/>
    <n v="2.6314486414726907E-2"/>
    <m/>
    <m/>
    <m/>
    <n v="0"/>
    <m/>
    <n v="4.9000000000000004"/>
    <n v="91.8"/>
    <n v="91.8"/>
    <n v="15.54"/>
    <n v="9.8800000000000008"/>
    <s v=""/>
    <s v=""/>
    <n v="15"/>
    <m/>
    <n v="29"/>
    <n v="15"/>
    <n v="84.455999999999989"/>
    <n v="84.455999999999989"/>
  </r>
  <r>
    <x v="11"/>
    <x v="0"/>
    <n v="35109068"/>
    <s v="Cássia dos Coqueiros"/>
    <s v=""/>
    <s v=""/>
    <s v=""/>
    <s v=""/>
    <s v=""/>
    <s v=""/>
    <n v="4.0000000000000001E-3"/>
    <n v="4.0000000000000001E-3"/>
    <s v=""/>
    <n v="0"/>
    <s v=""/>
    <s v=""/>
    <n v="4.0000000000000001E-3"/>
    <n v="0"/>
    <m/>
    <n v="1"/>
    <n v="100"/>
    <e v="#VALUE!"/>
    <s v=""/>
    <s v=""/>
    <s v=""/>
    <m/>
    <s v=""/>
    <m/>
    <s v=""/>
    <m/>
    <m/>
    <m/>
    <m/>
    <s v=""/>
    <m/>
    <n v="4.1666666666666666E-3"/>
    <m/>
    <n v="6.1538461538461538E-3"/>
    <e v="#VALUE!"/>
    <m/>
    <m/>
    <m/>
    <n v="0"/>
    <m/>
    <s v=""/>
    <s v=""/>
    <s v=""/>
    <s v=""/>
    <s v=""/>
    <s v=""/>
    <s v=""/>
    <n v="0"/>
    <m/>
    <n v="1"/>
    <s v=""/>
    <s v=""/>
    <s v=""/>
  </r>
  <r>
    <x v="12"/>
    <x v="0"/>
    <n v="351100319"/>
    <s v="Castilho"/>
    <n v="1.4352374291893177"/>
    <n v="20728"/>
    <n v="15642"/>
    <n v="5086"/>
    <n v="19.505952100879874"/>
    <n v="75.463141644152827"/>
    <n v="0.13144022922540749"/>
    <n v="1.6074055568031501E-2"/>
    <n v="0.115366173657376"/>
    <n v="0.27560102739726"/>
    <n v="7.0505449010654503E-2"/>
    <n v="2.6887214611872101E-2"/>
    <n v="2.6567795410501499E-2"/>
    <n v="7.4797701923796697E-3"/>
    <m/>
    <n v="1"/>
    <n v="11.827956989247312"/>
    <n v="88.172043010752688"/>
    <n v="11.234299999999999"/>
    <n v="866.64599999999996"/>
    <n v="106.597458"/>
    <n v="2"/>
    <n v="1"/>
    <m/>
    <n v="1034.5658047086065"/>
    <m/>
    <m/>
    <m/>
    <m/>
    <s v=""/>
    <m/>
    <n v="5.1144058064360891E-2"/>
    <m/>
    <n v="8.5047913058367737E-3"/>
    <n v="0.16965613773143531"/>
    <m/>
    <m/>
    <m/>
    <n v="0"/>
    <m/>
    <n v="9.1999999999999993"/>
    <n v="100"/>
    <n v="100"/>
    <n v="12.3"/>
    <n v="9.6999999999999993"/>
    <n v="0"/>
    <n v="1"/>
    <n v="18"/>
    <m/>
    <n v="11"/>
    <n v="82"/>
    <n v="867"/>
    <n v="867"/>
  </r>
  <r>
    <x v="0"/>
    <x v="0"/>
    <n v="351100320"/>
    <s v="Castilho"/>
    <s v=""/>
    <s v=""/>
    <s v=""/>
    <s v=""/>
    <s v=""/>
    <s v=""/>
    <n v="7.2298325722983299E-4"/>
    <s v=""/>
    <n v="7.2298325722983299E-4"/>
    <n v="0"/>
    <s v=""/>
    <n v="7.2298325722983299E-4"/>
    <s v=""/>
    <n v="0"/>
    <m/>
    <n v="0"/>
    <n v="0"/>
    <n v="100"/>
    <s v=""/>
    <s v=""/>
    <s v=""/>
    <m/>
    <s v=""/>
    <m/>
    <s v=""/>
    <m/>
    <m/>
    <m/>
    <m/>
    <s v=""/>
    <m/>
    <n v="2.8131644250188056E-4"/>
    <m/>
    <e v="#VALUE!"/>
    <n v="1.0632106723968133E-3"/>
    <m/>
    <m/>
    <m/>
    <n v="0"/>
    <m/>
    <s v=""/>
    <s v=""/>
    <s v=""/>
    <s v=""/>
    <s v=""/>
    <s v=""/>
    <s v=""/>
    <n v="0"/>
    <m/>
    <s v=""/>
    <n v="1"/>
    <s v=""/>
    <s v=""/>
  </r>
  <r>
    <x v="10"/>
    <x v="0"/>
    <n v="351110215"/>
    <s v="Catanduva"/>
    <n v="0.38746274480989662"/>
    <n v="117206"/>
    <n v="116265"/>
    <n v="941"/>
    <n v="401.06077196824526"/>
    <n v="99.197140078152998"/>
    <n v="1.415611917044064"/>
    <n v="0.18066778089677399"/>
    <n v="1.2349441361472899"/>
    <n v="0"/>
    <n v="0.58191999999999999"/>
    <n v="0.40913417550382197"/>
    <n v="0.367414023130474"/>
    <n v="5.7143718409769582E-2"/>
    <m/>
    <n v="14"/>
    <n v="2.9106029106029108"/>
    <n v="97.089397089397096"/>
    <n v="109.3617"/>
    <n v="6561.7020000000002"/>
    <n v="697.50892260000001"/>
    <n v="23"/>
    <s v=""/>
    <m/>
    <n v="61.884886439260782"/>
    <m/>
    <m/>
    <m/>
    <m/>
    <s v=""/>
    <m/>
    <n v="1.9391944069096767"/>
    <m/>
    <n v="0.36133556179354798"/>
    <n v="5.3693223310751739"/>
    <m/>
    <m/>
    <m/>
    <n v="1"/>
    <m/>
    <n v="9.8181818181818183"/>
    <n v="100"/>
    <n v="99.3"/>
    <n v="10.63"/>
    <n v="9.99"/>
    <n v="13"/>
    <s v=""/>
    <n v="212"/>
    <m/>
    <n v="14"/>
    <n v="467"/>
    <n v="6562"/>
    <n v="6516.0659999999998"/>
  </r>
  <r>
    <x v="2"/>
    <x v="0"/>
    <n v="351110216"/>
    <s v="Catanduva"/>
    <s v=""/>
    <s v=""/>
    <s v=""/>
    <s v=""/>
    <s v=""/>
    <s v=""/>
    <n v="8.6149649424857103E-3"/>
    <n v="5.3499999999999997E-3"/>
    <n v="3.2649649424857101E-3"/>
    <n v="0"/>
    <s v=""/>
    <s v=""/>
    <n v="8.6149649424857103E-3"/>
    <n v="0"/>
    <m/>
    <n v="2"/>
    <n v="50"/>
    <n v="50"/>
    <s v=""/>
    <s v=""/>
    <s v=""/>
    <m/>
    <s v=""/>
    <m/>
    <s v=""/>
    <m/>
    <m/>
    <m/>
    <m/>
    <s v=""/>
    <m/>
    <n v="1.1801321839021521E-2"/>
    <m/>
    <n v="1.0699999999999999E-2"/>
    <n v="1.4195499749937871E-2"/>
    <m/>
    <m/>
    <m/>
    <n v="0"/>
    <m/>
    <s v=""/>
    <s v=""/>
    <s v=""/>
    <s v=""/>
    <s v=""/>
    <s v=""/>
    <s v=""/>
    <n v="2"/>
    <m/>
    <n v="2"/>
    <n v="2"/>
    <s v=""/>
    <s v=""/>
  </r>
  <r>
    <x v="10"/>
    <x v="0"/>
    <n v="351120115"/>
    <s v="Catiguá"/>
    <n v="0.55728353975701417"/>
    <n v="7529"/>
    <n v="7010"/>
    <n v="519"/>
    <n v="51.770611290655296"/>
    <n v="93.106654270155403"/>
    <n v="5.0869398948690497E-2"/>
    <n v="1.7931791135397699E-2"/>
    <n v="3.2937607813292802E-2"/>
    <n v="0"/>
    <n v="2.7994421613394199E-2"/>
    <n v="1.6704307458143101E-2"/>
    <n v="5.2803527792333101E-3"/>
    <n v="8.9031709791983799E-4"/>
    <m/>
    <n v="3"/>
    <n v="15.384615384615385"/>
    <n v="84.615384615384613"/>
    <n v="5.0679999999999996"/>
    <n v="390.96"/>
    <n v="21.89376"/>
    <n v="1"/>
    <s v=""/>
    <m/>
    <n v="502.63248771417187"/>
    <m/>
    <m/>
    <m/>
    <m/>
    <s v=""/>
    <m/>
    <n v="0.14130388596858473"/>
    <m/>
    <n v="7.4715796397490417E-2"/>
    <n v="0.27448006511077339"/>
    <m/>
    <m/>
    <m/>
    <n v="0"/>
    <m/>
    <n v="9.8181818181818183"/>
    <n v="100"/>
    <n v="100"/>
    <n v="5.6"/>
    <n v="10"/>
    <n v="1"/>
    <s v=""/>
    <n v="11"/>
    <m/>
    <n v="4"/>
    <n v="22"/>
    <n v="391"/>
    <n v="391"/>
  </r>
  <r>
    <x v="10"/>
    <x v="0"/>
    <n v="351130015"/>
    <s v="Cedral"/>
    <n v="1.0495221062360338"/>
    <n v="8836"/>
    <n v="7326"/>
    <n v="1510"/>
    <n v="44.712073676753363"/>
    <n v="82.910819375282927"/>
    <n v="9.6024588043017098E-2"/>
    <n v="1.81534059435586E-2"/>
    <n v="7.7871182099458494E-2"/>
    <n v="0"/>
    <n v="4.2029999999999998E-2"/>
    <n v="5.4558108141826997E-3"/>
    <n v="1.8909413379245E-2"/>
    <n v="2.9629363849589498E-2"/>
    <m/>
    <n v="12"/>
    <n v="11.864406779661017"/>
    <n v="88.135593220338976"/>
    <n v="5.1757999999999988"/>
    <n v="399.27600000000001"/>
    <n v="59.891399999999997"/>
    <n v="1"/>
    <s v=""/>
    <m/>
    <n v="463.97464916251698"/>
    <m/>
    <m/>
    <m/>
    <m/>
    <s v=""/>
    <m/>
    <n v="0.1920491760860342"/>
    <m/>
    <n v="4.9063259306915137E-2"/>
    <n v="0.59900909307275763"/>
    <m/>
    <m/>
    <m/>
    <n v="0"/>
    <m/>
    <n v="9.7272727272727266"/>
    <n v="100"/>
    <n v="100"/>
    <n v="15"/>
    <n v="9.6999999999999993"/>
    <n v="1"/>
    <s v=""/>
    <n v="15"/>
    <m/>
    <n v="7"/>
    <n v="52"/>
    <n v="399"/>
    <n v="399"/>
  </r>
  <r>
    <x v="2"/>
    <x v="0"/>
    <n v="351130016"/>
    <s v="Cedral"/>
    <s v=""/>
    <s v=""/>
    <s v=""/>
    <s v=""/>
    <s v=""/>
    <s v=""/>
    <n v="5.0499999999999998E-3"/>
    <n v="5.0000000000000001E-3"/>
    <n v="5.0000000000000002E-5"/>
    <n v="0"/>
    <s v=""/>
    <s v=""/>
    <n v="5.0000000000000001E-3"/>
    <n v="5.0000000000000002E-5"/>
    <m/>
    <n v="7"/>
    <n v="50"/>
    <n v="50"/>
    <s v=""/>
    <s v=""/>
    <s v=""/>
    <m/>
    <s v=""/>
    <m/>
    <s v=""/>
    <m/>
    <m/>
    <m/>
    <m/>
    <s v=""/>
    <m/>
    <n v="1.01E-2"/>
    <m/>
    <n v="1.3513513513513514E-2"/>
    <n v="3.8461538461538462E-4"/>
    <m/>
    <m/>
    <m/>
    <n v="0"/>
    <m/>
    <s v=""/>
    <s v=""/>
    <s v=""/>
    <s v=""/>
    <s v=""/>
    <s v=""/>
    <s v=""/>
    <n v="1"/>
    <m/>
    <n v="1"/>
    <n v="1"/>
    <s v=""/>
    <s v=""/>
  </r>
  <r>
    <x v="14"/>
    <x v="0"/>
    <n v="351140914"/>
    <s v="Cerqueira César"/>
    <s v=""/>
    <s v=""/>
    <s v=""/>
    <s v=""/>
    <s v=""/>
    <s v=""/>
    <n v="0.73459327010088937"/>
    <n v="0.72732544033984603"/>
    <n v="7.2678297610433203E-3"/>
    <n v="0.204772767630644"/>
    <s v=""/>
    <n v="3.2295332318620001E-2"/>
    <n v="0.69377165362926396"/>
    <n v="8.5262841530054697E-3"/>
    <m/>
    <n v="21"/>
    <n v="77.358490566037744"/>
    <n v="22.641509433962266"/>
    <s v=""/>
    <s v=""/>
    <s v=""/>
    <m/>
    <s v=""/>
    <m/>
    <s v=""/>
    <m/>
    <m/>
    <m/>
    <m/>
    <s v=""/>
    <m/>
    <n v="0.28920994885861784"/>
    <m/>
    <n v="0.37491002079373509"/>
    <n v="1.2113049601738866E-2"/>
    <m/>
    <m/>
    <m/>
    <n v="0"/>
    <m/>
    <s v=""/>
    <s v=""/>
    <s v=""/>
    <s v=""/>
    <s v=""/>
    <s v=""/>
    <s v=""/>
    <n v="7"/>
    <m/>
    <n v="41"/>
    <n v="12"/>
    <s v=""/>
    <s v=""/>
  </r>
  <r>
    <x v="5"/>
    <x v="0"/>
    <n v="351140917"/>
    <s v="Cerqueira César"/>
    <n v="0.9318941280165971"/>
    <n v="19213"/>
    <n v="17718"/>
    <n v="1495"/>
    <n v="38.148280517830194"/>
    <n v="92.21881018060688"/>
    <n v="0.38384705795510371"/>
    <n v="0.30979576577588203"/>
    <n v="7.4051292179221698E-2"/>
    <n v="0"/>
    <n v="2.2162987249544599E-2"/>
    <n v="5.9427771331852799E-2"/>
    <n v="0.23767050702397899"/>
    <n v="6.4585792349726778E-2"/>
    <m/>
    <n v="15"/>
    <n v="55.000000000000007"/>
    <n v="45"/>
    <n v="12.67"/>
    <n v="977.4"/>
    <n v="238.48560000000001"/>
    <n v="1"/>
    <s v=""/>
    <m/>
    <n v="984.83318586373832"/>
    <m/>
    <m/>
    <m/>
    <m/>
    <s v=""/>
    <m/>
    <n v="0.15112088895870224"/>
    <m/>
    <n v="0.15968853905973301"/>
    <n v="0.12341882029870281"/>
    <m/>
    <m/>
    <m/>
    <n v="0"/>
    <m/>
    <n v="7.2"/>
    <n v="90"/>
    <n v="90"/>
    <n v="24.4"/>
    <n v="7.76"/>
    <n v="0"/>
    <s v=""/>
    <n v="9"/>
    <m/>
    <n v="22"/>
    <n v="18"/>
    <n v="879.30000000000007"/>
    <n v="879.30000000000007"/>
  </r>
  <r>
    <x v="8"/>
    <x v="0"/>
    <n v="351150810"/>
    <s v="Cerquilho"/>
    <n v="1.6202827625828586"/>
    <n v="46411"/>
    <n v="44009"/>
    <n v="2402"/>
    <n v="363.26706324358167"/>
    <n v="94.824502811833398"/>
    <n v="0.42931471014131178"/>
    <n v="0.37364216757741398"/>
    <n v="5.5672542563897802E-2"/>
    <n v="0"/>
    <n v="0.21136123287671199"/>
    <n v="0.15909647811296601"/>
    <n v="2.4080738328717201E-3"/>
    <n v="5.6448925318761375E-2"/>
    <m/>
    <n v="13"/>
    <n v="30.76923076923077"/>
    <n v="69.230769230769226"/>
    <n v="37.78"/>
    <n v="2550.15"/>
    <n v="230.94158400000001"/>
    <n v="5"/>
    <s v=""/>
    <m/>
    <n v="108.71905367262073"/>
    <m/>
    <m/>
    <m/>
    <m/>
    <s v=""/>
    <m/>
    <n v="1.0732867753532793"/>
    <m/>
    <n v="1.5568423649058916"/>
    <n v="0.34795339102436118"/>
    <m/>
    <m/>
    <m/>
    <n v="0"/>
    <m/>
    <n v="7.9"/>
    <n v="98"/>
    <n v="98"/>
    <n v="9.06"/>
    <n v="9.9700000000000006"/>
    <n v="1"/>
    <s v=""/>
    <n v="59"/>
    <m/>
    <n v="16"/>
    <n v="36"/>
    <n v="2499"/>
    <n v="2499"/>
  </r>
  <r>
    <x v="8"/>
    <x v="0"/>
    <n v="351160710"/>
    <s v="Cesário Lange"/>
    <n v="1.0638636622537723"/>
    <n v="17248"/>
    <n v="11645"/>
    <n v="5603"/>
    <n v="90.688259109311744"/>
    <n v="67.515074211502778"/>
    <n v="0.16306672236153741"/>
    <n v="9.0724178082191798E-2"/>
    <n v="7.2342544279345597E-2"/>
    <n v="0"/>
    <n v="3.1876164383561598E-2"/>
    <n v="2.66058302975106E-2"/>
    <n v="7.6000209253437201E-2"/>
    <n v="2.8584518427027999E-2"/>
    <m/>
    <n v="23"/>
    <n v="34.065934065934066"/>
    <n v="65.934065934065927"/>
    <n v="8.6841999999999988"/>
    <n v="669.92399999999998"/>
    <n v="49.574376000000001"/>
    <n v="2"/>
    <s v=""/>
    <m/>
    <n v="475.38033395176251"/>
    <m/>
    <m/>
    <m/>
    <m/>
    <s v=""/>
    <m/>
    <n v="0.26301084251860873"/>
    <m/>
    <n v="0.25201160578386611"/>
    <n v="0.27824055492055999"/>
    <m/>
    <m/>
    <m/>
    <n v="0"/>
    <m/>
    <n v="10"/>
    <n v="100"/>
    <n v="100"/>
    <n v="7.4"/>
    <n v="9.6999999999999993"/>
    <n v="0"/>
    <s v=""/>
    <n v="29"/>
    <m/>
    <n v="31"/>
    <n v="60"/>
    <n v="670"/>
    <n v="670"/>
  </r>
  <r>
    <x v="6"/>
    <x v="0"/>
    <n v="35117065"/>
    <s v="Charqueada"/>
    <n v="1.1744173462417073"/>
    <n v="16933"/>
    <n v="15491"/>
    <n v="1442"/>
    <n v="96.210227272727266"/>
    <n v="91.484084332368738"/>
    <n v="9.4389648738678111E-2"/>
    <n v="7.9010688736681906E-2"/>
    <n v="1.5378960001996201E-2"/>
    <n v="0"/>
    <n v="3.7200000000000002E-3"/>
    <n v="1.5718156860543502E-2"/>
    <n v="5.8889999999999998E-2"/>
    <n v="1.606149187813459E-2"/>
    <m/>
    <n v="10"/>
    <n v="44.117647058823529"/>
    <n v="55.882352941176471"/>
    <n v="11.029199999999999"/>
    <n v="850.82399999999996"/>
    <n v="318.39120525999999"/>
    <n v="2"/>
    <n v="1"/>
    <m/>
    <n v="521.47168251343521"/>
    <m/>
    <m/>
    <m/>
    <m/>
    <s v=""/>
    <m/>
    <n v="0.11510932773009526"/>
    <m/>
    <n v="0.14631609025311462"/>
    <n v="5.4924857149986447E-2"/>
    <m/>
    <m/>
    <m/>
    <n v="3"/>
    <m/>
    <n v="9.1999999999999993"/>
    <n v="83.8"/>
    <n v="82.12"/>
    <n v="37.42"/>
    <n v="7"/>
    <n v="1"/>
    <n v="1"/>
    <n v="42"/>
    <m/>
    <n v="15"/>
    <n v="19"/>
    <n v="713.13799999999992"/>
    <n v="698.84120000000007"/>
  </r>
  <r>
    <x v="14"/>
    <x v="0"/>
    <n v="355720414"/>
    <s v="Chavantes"/>
    <s v=""/>
    <s v=""/>
    <s v=""/>
    <s v=""/>
    <s v=""/>
    <s v=""/>
    <n v="0"/>
    <s v=""/>
    <s v=""/>
    <n v="0"/>
    <s v=""/>
    <s v=""/>
    <s v=""/>
    <n v="0"/>
    <m/>
    <n v="0"/>
    <n v="0"/>
    <n v="0"/>
    <s v=""/>
    <s v=""/>
    <s v=""/>
    <m/>
    <s v=""/>
    <m/>
    <s v=""/>
    <m/>
    <m/>
    <m/>
    <m/>
    <s v=""/>
    <m/>
    <n v="0"/>
    <m/>
    <e v="#VALUE!"/>
    <e v="#VALUE!"/>
    <m/>
    <m/>
    <m/>
    <n v="0"/>
    <m/>
    <s v=""/>
    <s v=""/>
    <s v=""/>
    <s v=""/>
    <s v=""/>
    <s v=""/>
    <s v=""/>
    <n v="2"/>
    <m/>
    <s v=""/>
    <s v=""/>
    <s v=""/>
    <s v=""/>
  </r>
  <r>
    <x v="5"/>
    <x v="0"/>
    <n v="355720417"/>
    <s v="Chavantes"/>
    <n v="8.8790080340639399E-2"/>
    <n v="12223"/>
    <n v="11525"/>
    <n v="698"/>
    <n v="64.943414271292696"/>
    <n v="94.289454307453155"/>
    <n v="0.1270041447713153"/>
    <n v="5.2457716894977198E-2"/>
    <n v="7.4546427876338098E-2"/>
    <n v="0"/>
    <n v="7.1026427876338102E-2"/>
    <n v="4.2000000000000002E-4"/>
    <n v="5.2457716894977198E-2"/>
    <n v="3.0999999999999999E-3"/>
    <m/>
    <n v="1"/>
    <n v="16.666666666666664"/>
    <n v="83.333333333333343"/>
    <n v="7.9932999999999996"/>
    <n v="616.62599999999998"/>
    <n v="103.8398184"/>
    <n v="1"/>
    <s v=""/>
    <m/>
    <n v="541.81133927840949"/>
    <m/>
    <m/>
    <m/>
    <m/>
    <s v=""/>
    <m/>
    <n v="0.13511079230990991"/>
    <m/>
    <n v="7.1859886157503008E-2"/>
    <n v="0.35498298988732435"/>
    <m/>
    <m/>
    <m/>
    <n v="0"/>
    <m/>
    <n v="4.5999999999999996"/>
    <n v="99"/>
    <n v="99"/>
    <n v="16.84"/>
    <n v="9.99"/>
    <n v="0"/>
    <s v=""/>
    <n v="5"/>
    <m/>
    <n v="2"/>
    <n v="10"/>
    <n v="610.83000000000004"/>
    <n v="610.83000000000004"/>
  </r>
  <r>
    <x v="0"/>
    <x v="0"/>
    <n v="351190420"/>
    <s v="Clementina"/>
    <n v="1.6764690891777345"/>
    <n v="8324"/>
    <n v="8066"/>
    <n v="258"/>
    <n v="49.33033068626289"/>
    <n v="96.900528592023065"/>
    <n v="0.1730715547259026"/>
    <n v="0.10624085806697101"/>
    <n v="6.6830696658931599E-2"/>
    <n v="0"/>
    <n v="6.3583005464480896E-2"/>
    <n v="9.2379380692167598E-2"/>
    <n v="1.5639168569254201E-2"/>
    <n v="1.47E-3"/>
    <m/>
    <n v="9"/>
    <n v="24.242424242424242"/>
    <n v="75.757575757575751"/>
    <n v="5.8428999999999993"/>
    <n v="450.738"/>
    <n v="77.076198000000005"/>
    <m/>
    <s v=""/>
    <m/>
    <n v="568.28447861605014"/>
    <m/>
    <m/>
    <m/>
    <m/>
    <s v=""/>
    <m/>
    <n v="0.3328299129344281"/>
    <m/>
    <n v="0.28713745423505677"/>
    <n v="0.44553797772621057"/>
    <m/>
    <m/>
    <m/>
    <n v="0"/>
    <m/>
    <n v="9"/>
    <n v="100"/>
    <n v="100"/>
    <n v="17.100000000000001"/>
    <n v="10"/>
    <s v=""/>
    <s v=""/>
    <n v="23"/>
    <m/>
    <n v="8"/>
    <n v="25"/>
    <n v="451"/>
    <n v="451"/>
  </r>
  <r>
    <x v="9"/>
    <x v="0"/>
    <n v="351200112"/>
    <s v="Colina"/>
    <n v="0.13621925293358927"/>
    <n v="17603"/>
    <n v="16781"/>
    <n v="822"/>
    <n v="41.520426455325975"/>
    <n v="95.330341419076291"/>
    <n v="0.911170924574361"/>
    <n v="0.71190662100456603"/>
    <n v="0.19926430356979499"/>
    <n v="0"/>
    <n v="5.0473551912568297E-2"/>
    <n v="0.38881602552586297"/>
    <n v="0.42883184043632699"/>
    <n v="4.30495066996033E-2"/>
    <m/>
    <n v="21"/>
    <n v="34.831460674157306"/>
    <n v="65.168539325842701"/>
    <n v="12.117000000000001"/>
    <n v="934.74"/>
    <n v="357.07067999999998"/>
    <n v="1"/>
    <s v=""/>
    <m/>
    <n v="895.75640515821169"/>
    <m/>
    <m/>
    <m/>
    <m/>
    <s v=""/>
    <m/>
    <n v="0.58785220940281357"/>
    <m/>
    <n v="0.67800630571863429"/>
    <n v="0.39852860713958999"/>
    <m/>
    <m/>
    <m/>
    <n v="0"/>
    <m/>
    <n v="8.1"/>
    <n v="100"/>
    <n v="100"/>
    <n v="38.200000000000003"/>
    <n v="7.52"/>
    <n v="0"/>
    <s v=""/>
    <n v="16"/>
    <m/>
    <n v="31"/>
    <n v="58"/>
    <n v="935"/>
    <n v="935"/>
  </r>
  <r>
    <x v="10"/>
    <x v="0"/>
    <n v="351200115"/>
    <s v="Colina"/>
    <s v=""/>
    <s v=""/>
    <s v=""/>
    <s v=""/>
    <s v=""/>
    <s v=""/>
    <n v="8.5864585048781111E-2"/>
    <n v="6.4153782343987803E-2"/>
    <n v="2.1710802704793301E-2"/>
    <n v="0"/>
    <s v=""/>
    <n v="2.47E-3"/>
    <n v="8.3182914389799606E-2"/>
    <n v="2.1167065898146042E-4"/>
    <m/>
    <n v="4"/>
    <n v="41.17647058823529"/>
    <n v="58.82352941176471"/>
    <s v=""/>
    <s v=""/>
    <s v=""/>
    <m/>
    <s v=""/>
    <m/>
    <s v=""/>
    <m/>
    <m/>
    <m/>
    <m/>
    <s v=""/>
    <m/>
    <n v="5.5396506483084584E-2"/>
    <m/>
    <n v="6.1098840327607429E-2"/>
    <n v="4.3421605409586603E-2"/>
    <m/>
    <m/>
    <m/>
    <n v="0"/>
    <m/>
    <s v=""/>
    <s v=""/>
    <s v=""/>
    <s v=""/>
    <s v=""/>
    <s v=""/>
    <s v=""/>
    <n v="2"/>
    <m/>
    <n v="7"/>
    <n v="10"/>
    <s v=""/>
    <s v=""/>
  </r>
  <r>
    <x v="9"/>
    <x v="0"/>
    <n v="351210012"/>
    <s v="Colômbia"/>
    <n v="8.6416592267513082E-2"/>
    <n v="6046"/>
    <n v="4541"/>
    <n v="1505"/>
    <n v="8.2907096331847789"/>
    <n v="75.107509096923593"/>
    <n v="4.3550648085976169"/>
    <n v="3.9746354813026601"/>
    <n v="0.38042932729495699"/>
    <n v="1.43778843226788"/>
    <n v="2.7129854280509999E-2"/>
    <n v="0.217808360655738"/>
    <n v="4.0530868219718696"/>
    <n v="5.7039771689497747E-2"/>
    <m/>
    <n v="58"/>
    <n v="69.032258064516128"/>
    <n v="30.967741935483872"/>
    <n v="3.1443999999999996"/>
    <n v="242.56800000000001"/>
    <n v="26.197344000000001"/>
    <n v="1"/>
    <s v=""/>
    <m/>
    <n v="5163.85047965597"/>
    <m/>
    <m/>
    <m/>
    <m/>
    <s v=""/>
    <m/>
    <n v="1.4185878855366831"/>
    <m/>
    <n v="1.910882442933971"/>
    <n v="0.38427204777268392"/>
    <m/>
    <m/>
    <m/>
    <n v="0"/>
    <m/>
    <n v="9.1"/>
    <n v="100"/>
    <n v="100"/>
    <n v="10.8"/>
    <n v="10"/>
    <n v="0"/>
    <s v=""/>
    <n v="57"/>
    <m/>
    <n v="107"/>
    <n v="48"/>
    <n v="243"/>
    <n v="243"/>
  </r>
  <r>
    <x v="3"/>
    <x v="0"/>
    <n v="35122099"/>
    <s v="Conchal"/>
    <n v="0.79493008485729266"/>
    <n v="27284"/>
    <n v="26382"/>
    <n v="902"/>
    <n v="148.41973562530598"/>
    <n v="96.694033132971697"/>
    <n v="0.45109313740840501"/>
    <n v="0.42019715963436999"/>
    <n v="3.0895977774035001E-2"/>
    <n v="0"/>
    <n v="6.8536849315068496E-2"/>
    <n v="6.7809016393442598E-2"/>
    <n v="0.30458605975164499"/>
    <n v="1.0161211948249619E-2"/>
    <m/>
    <n v="19"/>
    <n v="53.04347826086957"/>
    <n v="46.956521739130437"/>
    <n v="21.372"/>
    <n v="1442.61"/>
    <n v="173.41614809999999"/>
    <m/>
    <s v=""/>
    <m/>
    <n v="335.19425304207601"/>
    <m/>
    <m/>
    <m/>
    <m/>
    <s v=""/>
    <m/>
    <n v="0.50121459712045002"/>
    <m/>
    <n v="0.68884780267929513"/>
    <n v="0.10653785439322412"/>
    <m/>
    <m/>
    <m/>
    <n v="0"/>
    <m/>
    <n v="8.9"/>
    <n v="100"/>
    <n v="97"/>
    <n v="12.02"/>
    <n v="9.9600000000000009"/>
    <s v=""/>
    <s v=""/>
    <n v="45"/>
    <m/>
    <n v="61"/>
    <n v="54"/>
    <n v="1443"/>
    <n v="1399.71"/>
  </r>
  <r>
    <x v="8"/>
    <x v="0"/>
    <n v="351230810"/>
    <s v="Conchas"/>
    <n v="0.51505349762415165"/>
    <n v="17134"/>
    <n v="14628"/>
    <n v="2506"/>
    <n v="36.592345805569792"/>
    <n v="85.374109956811012"/>
    <n v="6.4551478196139102E-3"/>
    <n v="3.6489037768961401E-3"/>
    <n v="2.8062440427177701E-3"/>
    <n v="0"/>
    <s v=""/>
    <n v="6.7348807711821402E-4"/>
    <n v="4.0603355415824499E-3"/>
    <n v="1.7213242009132387E-3"/>
    <m/>
    <n v="25"/>
    <n v="29.545454545454547"/>
    <n v="70.454545454545453"/>
    <n v="10.220000000000001"/>
    <n v="788.4"/>
    <n v="263.467512"/>
    <n v="1"/>
    <s v=""/>
    <m/>
    <n v="1177.9526088479047"/>
    <m/>
    <m/>
    <m/>
    <m/>
    <s v=""/>
    <m/>
    <n v="4.274932330870139E-3"/>
    <m/>
    <n v="4.1941422722944141E-3"/>
    <n v="4.3847563167465154E-3"/>
    <m/>
    <m/>
    <m/>
    <n v="0"/>
    <m/>
    <n v="9.8000000000000007"/>
    <n v="82.2"/>
    <n v="82.2"/>
    <n v="33.42"/>
    <n v="7.56"/>
    <n v="0"/>
    <s v=""/>
    <n v="38"/>
    <m/>
    <n v="13"/>
    <n v="31"/>
    <n v="647.7360000000001"/>
    <n v="647.7360000000001"/>
  </r>
  <r>
    <x v="6"/>
    <x v="0"/>
    <n v="35124075"/>
    <s v="Cordeirópolis"/>
    <n v="1.4704328615865681"/>
    <n v="24356"/>
    <n v="21876"/>
    <n v="2480"/>
    <n v="177.34090578127274"/>
    <n v="89.817704056495316"/>
    <n v="0.278707606025068"/>
    <n v="0.14126374745282"/>
    <n v="0.137443858572248"/>
    <n v="0"/>
    <n v="0.126930327868852"/>
    <n v="0.111352674071163"/>
    <n v="1.1644581004483E-2"/>
    <n v="2.8780023080569893E-2"/>
    <m/>
    <n v="19"/>
    <n v="10.44776119402985"/>
    <n v="89.552238805970148"/>
    <n v="15.609299999999999"/>
    <n v="1204.146"/>
    <n v="1204.146"/>
    <n v="4"/>
    <n v="1"/>
    <m/>
    <n v="284.8546559369355"/>
    <m/>
    <m/>
    <m/>
    <m/>
    <s v=""/>
    <m/>
    <n v="0.44239302543661585"/>
    <m/>
    <n v="0.34454572549468293"/>
    <n v="0.62474481169203633"/>
    <m/>
    <m/>
    <m/>
    <n v="0"/>
    <m/>
    <n v="7.5"/>
    <n v="100"/>
    <n v="0"/>
    <n v="100"/>
    <n v="1.5"/>
    <n v="1"/>
    <n v="1"/>
    <n v="79"/>
    <m/>
    <n v="14"/>
    <n v="120"/>
    <n v="1204"/>
    <n v="0"/>
  </r>
  <r>
    <x v="12"/>
    <x v="0"/>
    <n v="351250619"/>
    <s v="Coroados"/>
    <n v="1.2552832087041388"/>
    <n v="5926"/>
    <n v="5081"/>
    <n v="845"/>
    <n v="24.036667477894053"/>
    <n v="85.74080323995949"/>
    <n v="8.4841082395555295E-2"/>
    <n v="6.8510071404213599E-2"/>
    <n v="1.63310109913417E-2"/>
    <n v="0"/>
    <n v="1.3051697108067001E-2"/>
    <n v="1.90934351373606E-3"/>
    <n v="6.9157582757358796E-2"/>
    <n v="7.2245901639344298E-4"/>
    <m/>
    <n v="15"/>
    <n v="38.095238095238095"/>
    <n v="61.904761904761905"/>
    <n v="3.4747999999999997"/>
    <n v="268.05599999999998"/>
    <n v="43.709211359999998"/>
    <m/>
    <s v=""/>
    <m/>
    <n v="798.2450219372256"/>
    <m/>
    <m/>
    <m/>
    <m/>
    <s v=""/>
    <m/>
    <n v="0.14627772826819879"/>
    <m/>
    <n v="0.15932574745165953"/>
    <n v="0.10887340660894469"/>
    <m/>
    <m/>
    <m/>
    <n v="0"/>
    <m/>
    <n v="7.8"/>
    <n v="96.2"/>
    <n v="96.2"/>
    <n v="16.309999999999999"/>
    <n v="9.94"/>
    <s v=""/>
    <s v=""/>
    <n v="20"/>
    <m/>
    <n v="16"/>
    <n v="26"/>
    <n v="257.81600000000003"/>
    <n v="257.81600000000003"/>
  </r>
  <r>
    <x v="14"/>
    <x v="0"/>
    <n v="351260514"/>
    <s v="Coronel Macedo"/>
    <n v="-0.33048100128806324"/>
    <n v="4843"/>
    <n v="3969"/>
    <n v="874"/>
    <n v="15.904239598042757"/>
    <n v="81.953334709890569"/>
    <n v="1.3783582112350403"/>
    <n v="1.37766968383778"/>
    <n v="6.8852739726027402E-4"/>
    <n v="3.1579908675799101E-2"/>
    <n v="1.167E-2"/>
    <n v="5.4566971080669696E-4"/>
    <n v="1.3359474438996599"/>
    <n v="3.0195097624572727E-2"/>
    <m/>
    <n v="34"/>
    <n v="88.135593220338976"/>
    <n v="11.864406779661017"/>
    <n v="2.5073999999999996"/>
    <n v="193.428"/>
    <n v="50.22164592"/>
    <n v="1"/>
    <s v=""/>
    <m/>
    <n v="2604.6665290109427"/>
    <m/>
    <m/>
    <m/>
    <m/>
    <s v=""/>
    <m/>
    <n v="0.91282000744042402"/>
    <m/>
    <n v="1.2411438593133153"/>
    <n v="1.7213184931506855E-3"/>
    <m/>
    <m/>
    <m/>
    <n v="0"/>
    <m/>
    <n v="7.1"/>
    <n v="89.2"/>
    <n v="89.2"/>
    <n v="25.96"/>
    <n v="7.95"/>
    <n v="0"/>
    <s v=""/>
    <n v="6"/>
    <m/>
    <n v="52"/>
    <n v="7"/>
    <n v="172.15600000000001"/>
    <n v="172.15600000000001"/>
  </r>
  <r>
    <x v="6"/>
    <x v="0"/>
    <n v="35127045"/>
    <s v="Corumbataí"/>
    <n v="0.22745376192880862"/>
    <n v="3962"/>
    <n v="2475"/>
    <n v="1487"/>
    <n v="14.24462500898828"/>
    <n v="62.468450277637558"/>
    <n v="6.9849616425880098E-2"/>
    <n v="5.4487221640009603E-2"/>
    <n v="1.53623947858705E-2"/>
    <n v="0"/>
    <n v="1.4999854280510001E-2"/>
    <n v="1.53612021857923E-3"/>
    <n v="4.52052826434114E-2"/>
    <n v="8.108359283379496E-3"/>
    <m/>
    <n v="27"/>
    <n v="40.449438202247187"/>
    <n v="59.550561797752813"/>
    <n v="1.5371999999999999"/>
    <n v="118.584"/>
    <n v="15.41592"/>
    <m/>
    <s v=""/>
    <m/>
    <n v="3581.827359919233"/>
    <m/>
    <m/>
    <m/>
    <m/>
    <s v=""/>
    <m/>
    <n v="5.3320317882351219E-2"/>
    <m/>
    <n v="6.3357234465127449E-2"/>
    <n v="3.413865507971222E-2"/>
    <m/>
    <m/>
    <m/>
    <n v="0"/>
    <m/>
    <n v="7.5"/>
    <n v="100"/>
    <n v="100"/>
    <n v="13"/>
    <n v="9.8000000000000007"/>
    <s v=""/>
    <s v=""/>
    <n v="14"/>
    <m/>
    <n v="36"/>
    <n v="53"/>
    <n v="119"/>
    <n v="119"/>
  </r>
  <r>
    <x v="3"/>
    <x v="0"/>
    <n v="35127049"/>
    <s v="Corumbataí"/>
    <s v=""/>
    <s v=""/>
    <s v=""/>
    <s v=""/>
    <s v=""/>
    <s v=""/>
    <n v="1.8699999999999999E-3"/>
    <n v="1.82E-3"/>
    <n v="5.0000000000000002E-5"/>
    <n v="0"/>
    <s v=""/>
    <s v=""/>
    <s v=""/>
    <n v="1.8699999999999999E-3"/>
    <m/>
    <n v="1"/>
    <n v="25"/>
    <n v="75"/>
    <s v=""/>
    <s v=""/>
    <s v=""/>
    <m/>
    <s v=""/>
    <m/>
    <s v=""/>
    <m/>
    <m/>
    <m/>
    <m/>
    <s v=""/>
    <m/>
    <n v="1.4274809160305343E-3"/>
    <m/>
    <n v="2.1162790697674418E-3"/>
    <n v="1.111111111111111E-4"/>
    <m/>
    <m/>
    <m/>
    <n v="0"/>
    <m/>
    <s v=""/>
    <s v=""/>
    <s v=""/>
    <s v=""/>
    <s v=""/>
    <s v=""/>
    <s v=""/>
    <n v="1"/>
    <m/>
    <n v="1"/>
    <n v="3"/>
    <s v=""/>
    <s v=""/>
  </r>
  <r>
    <x v="6"/>
    <x v="0"/>
    <n v="35128035"/>
    <s v="Cosmópolis"/>
    <n v="1.962932311689225"/>
    <n v="71282"/>
    <n v="66201"/>
    <n v="5081"/>
    <n v="460.68635687972602"/>
    <n v="92.871973289189413"/>
    <n v="3.2262897639024022"/>
    <n v="3.1990824752351701"/>
    <n v="2.72072886672322E-2"/>
    <n v="0"/>
    <n v="2.8609576502732201"/>
    <n v="0.17172263754772099"/>
    <n v="1.3551442161339401E-2"/>
    <n v="0.18005803392012046"/>
    <m/>
    <n v="14"/>
    <n v="21.818181818181817"/>
    <n v="78.181818181818187"/>
    <n v="54.589600000000004"/>
    <n v="3684.7979999999998"/>
    <n v="3684.7979999999998"/>
    <n v="10"/>
    <s v=""/>
    <m/>
    <n v="110.60295726831458"/>
    <m/>
    <m/>
    <m/>
    <m/>
    <s v=""/>
    <m/>
    <n v="4.4809580054200033"/>
    <m/>
    <n v="6.8065584579471707"/>
    <n v="0.1088291546689288"/>
    <m/>
    <m/>
    <m/>
    <n v="0"/>
    <m/>
    <n v="9.454545454545455"/>
    <n v="98"/>
    <n v="0"/>
    <n v="100"/>
    <n v="1.47"/>
    <n v="0"/>
    <s v=""/>
    <n v="47"/>
    <m/>
    <n v="24"/>
    <n v="86"/>
    <n v="3611.2999999999997"/>
    <n v="0"/>
  </r>
  <r>
    <x v="10"/>
    <x v="0"/>
    <n v="351290215"/>
    <s v="Cosmorama"/>
    <n v="-0.30633689270936904"/>
    <n v="6997"/>
    <n v="5364"/>
    <n v="1633"/>
    <n v="15.854349353091791"/>
    <n v="76.661426325568101"/>
    <n v="0.14852416753998551"/>
    <n v="0.10607019013399201"/>
    <n v="4.24539774059935E-2"/>
    <n v="0"/>
    <n v="1.3559999999999999E-2"/>
    <n v="8.3380517503805205E-4"/>
    <n v="0.13060134790528199"/>
    <n v="3.529014459665141E-3"/>
    <m/>
    <n v="13"/>
    <n v="38.983050847457626"/>
    <n v="61.016949152542374"/>
    <n v="3.5021"/>
    <n v="270.16199999999998"/>
    <n v="202.11899868"/>
    <n v="1"/>
    <s v=""/>
    <m/>
    <n v="1532.4053165642422"/>
    <m/>
    <m/>
    <m/>
    <m/>
    <s v=""/>
    <m/>
    <n v="0.13752237735183842"/>
    <m/>
    <n v="0.14333809477566486"/>
    <n v="0.12486463942939262"/>
    <m/>
    <m/>
    <m/>
    <n v="0"/>
    <m/>
    <n v="7.4"/>
    <n v="98"/>
    <n v="98"/>
    <n v="74.81"/>
    <n v="4.8099999999999996"/>
    <n v="1"/>
    <s v=""/>
    <n v="13"/>
    <m/>
    <n v="23"/>
    <n v="36"/>
    <n v="264.60000000000002"/>
    <n v="264.60000000000002"/>
  </r>
  <r>
    <x v="16"/>
    <x v="0"/>
    <n v="351290218"/>
    <s v="Cosmorama"/>
    <s v=""/>
    <s v=""/>
    <s v=""/>
    <s v=""/>
    <s v=""/>
    <s v=""/>
    <n v="2.1795639269406385E-2"/>
    <n v="2.1752831050228301E-2"/>
    <n v="4.2808219178082199E-5"/>
    <n v="0"/>
    <s v=""/>
    <n v="1.389E-2"/>
    <n v="7.9056392694063903E-3"/>
    <n v="0"/>
    <m/>
    <n v="3"/>
    <n v="87.5"/>
    <n v="12.5"/>
    <s v=""/>
    <s v=""/>
    <s v=""/>
    <m/>
    <s v=""/>
    <m/>
    <s v=""/>
    <m/>
    <m/>
    <m/>
    <m/>
    <s v=""/>
    <m/>
    <n v="2.0181147471672576E-2"/>
    <m/>
    <n v="2.9395717635443651E-2"/>
    <n v="1.2590652699435938E-4"/>
    <m/>
    <m/>
    <m/>
    <n v="0"/>
    <m/>
    <s v=""/>
    <s v=""/>
    <s v=""/>
    <s v=""/>
    <s v=""/>
    <s v=""/>
    <s v=""/>
    <n v="4"/>
    <m/>
    <n v="7"/>
    <n v="1"/>
    <s v=""/>
    <s v=""/>
  </r>
  <r>
    <x v="18"/>
    <x v="0"/>
    <n v="35130096"/>
    <s v="Cotia"/>
    <n v="2.1176742955714589"/>
    <n v="247424"/>
    <n v="247424"/>
    <s v="-"/>
    <n v="763.91367439562816"/>
    <n v="100"/>
    <n v="1.41971638518768"/>
    <n v="1.2704599999999999"/>
    <n v="0.14925638518768"/>
    <n v="0"/>
    <n v="1.25022831050228"/>
    <n v="7.7997952795036199E-2"/>
    <n v="1.8638330297510601E-2"/>
    <n v="7.2851791592850407E-2"/>
    <m/>
    <n v="16"/>
    <n v="6.666666666666667"/>
    <n v="93.333333333333329"/>
    <n v="228.24720000000002"/>
    <n v="13694.832"/>
    <n v="10991.472163"/>
    <n v="21"/>
    <n v="2"/>
    <m/>
    <n v="75.199818934299032"/>
    <m/>
    <m/>
    <m/>
    <m/>
    <s v=""/>
    <m/>
    <n v="0.90427795234884067"/>
    <m/>
    <n v="1.2963877551020409"/>
    <n v="0.25297692404691524"/>
    <m/>
    <m/>
    <m/>
    <n v="2"/>
    <m/>
    <n v="8.6"/>
    <n v="50"/>
    <n v="23.5"/>
    <n v="80.260000000000005"/>
    <n v="3.24"/>
    <n v="5"/>
    <n v="2"/>
    <n v="251"/>
    <m/>
    <n v="12"/>
    <n v="168"/>
    <n v="6847.5"/>
    <n v="3218.3249999999998"/>
  </r>
  <r>
    <x v="8"/>
    <x v="0"/>
    <n v="351300910"/>
    <s v="Cotia"/>
    <s v=""/>
    <s v=""/>
    <s v=""/>
    <s v=""/>
    <s v=""/>
    <s v=""/>
    <n v="1.9384607475817348"/>
    <n v="1.93533207802064"/>
    <n v="3.1286695610948899E-3"/>
    <n v="0"/>
    <s v=""/>
    <n v="1.93067358934052"/>
    <n v="5.5425747311425499E-3"/>
    <n v="2.2445835100764356E-3"/>
    <m/>
    <n v="20"/>
    <n v="65.853658536585371"/>
    <n v="34.146341463414636"/>
    <s v=""/>
    <s v=""/>
    <s v=""/>
    <m/>
    <s v=""/>
    <m/>
    <s v=""/>
    <m/>
    <m/>
    <m/>
    <m/>
    <s v=""/>
    <m/>
    <n v="1.2346883742558821"/>
    <m/>
    <n v="1.9748286510414694"/>
    <n v="5.3028297645676091E-3"/>
    <m/>
    <m/>
    <m/>
    <n v="0"/>
    <m/>
    <s v=""/>
    <s v=""/>
    <s v=""/>
    <s v=""/>
    <s v=""/>
    <s v=""/>
    <s v=""/>
    <n v="19"/>
    <m/>
    <n v="27"/>
    <n v="14"/>
    <s v=""/>
    <s v=""/>
  </r>
  <r>
    <x v="4"/>
    <x v="0"/>
    <n v="35131084"/>
    <s v="Cravinhos"/>
    <n v="0.84104672281095638"/>
    <n v="34428"/>
    <n v="33919"/>
    <n v="509"/>
    <n v="110.58007323183659"/>
    <n v="98.521552224933203"/>
    <n v="0.16478629987274501"/>
    <n v="1.2579999999999999E-2"/>
    <n v="0.152206299872745"/>
    <n v="0"/>
    <n v="7.5847762557077605E-2"/>
    <n v="9.7920645257878608E-3"/>
    <n v="1.349E-2"/>
    <n v="6.5656472789879503E-2"/>
    <m/>
    <n v="10"/>
    <n v="18.518518518518519"/>
    <n v="81.481481481481481"/>
    <n v="27.7544"/>
    <n v="1873.422"/>
    <n v="519.4999206"/>
    <n v="3"/>
    <s v=""/>
    <m/>
    <n v="439.67933077727429"/>
    <m/>
    <m/>
    <m/>
    <m/>
    <s v=""/>
    <m/>
    <n v="0.10985753324849667"/>
    <m/>
    <n v="1.2333333333333332E-2"/>
    <n v="0.31709645806821879"/>
    <m/>
    <m/>
    <m/>
    <n v="2"/>
    <m/>
    <n v="9.7272727272727266"/>
    <n v="99"/>
    <n v="99"/>
    <n v="27.73"/>
    <n v="7.89"/>
    <n v="1"/>
    <s v=""/>
    <n v="25"/>
    <m/>
    <n v="10"/>
    <n v="44"/>
    <n v="1854.27"/>
    <n v="1854.27"/>
  </r>
  <r>
    <x v="3"/>
    <x v="0"/>
    <n v="35131089"/>
    <s v="Cravinhos"/>
    <s v=""/>
    <s v=""/>
    <s v=""/>
    <s v=""/>
    <s v=""/>
    <s v=""/>
    <n v="5.7195225846495452E-2"/>
    <n v="5.7029700732340198E-2"/>
    <n v="1.6552511415525101E-4"/>
    <n v="0"/>
    <s v=""/>
    <s v=""/>
    <n v="5.5545020367043403E-2"/>
    <n v="1.65020547945205E-3"/>
    <m/>
    <n v="7"/>
    <n v="72.727272727272734"/>
    <n v="27.27272727272727"/>
    <s v=""/>
    <s v=""/>
    <s v=""/>
    <m/>
    <s v=""/>
    <m/>
    <s v=""/>
    <m/>
    <m/>
    <m/>
    <m/>
    <s v=""/>
    <m/>
    <n v="3.8130150564330299E-2"/>
    <m/>
    <n v="5.5911471306215876E-2"/>
    <n v="3.4484398782343959E-4"/>
    <m/>
    <m/>
    <m/>
    <n v="0"/>
    <m/>
    <s v=""/>
    <s v=""/>
    <s v=""/>
    <s v=""/>
    <s v=""/>
    <s v=""/>
    <s v=""/>
    <n v="8"/>
    <m/>
    <n v="8"/>
    <n v="3"/>
    <s v=""/>
    <s v=""/>
  </r>
  <r>
    <x v="11"/>
    <x v="0"/>
    <n v="35132078"/>
    <s v="Cristais Paulista"/>
    <n v="1.0638410872134685"/>
    <n v="8425"/>
    <n v="6987"/>
    <n v="1438"/>
    <n v="21.857002023556273"/>
    <n v="82.931750741839764"/>
    <n v="1.4249029365346739"/>
    <n v="1.3216371807395799"/>
    <n v="0.10326575579509401"/>
    <n v="1.1324200913242E-3"/>
    <n v="0.53406396736282702"/>
    <n v="3.1511687376799699E-2"/>
    <n v="0.84647238559522897"/>
    <n v="1.2854896199815342E-2"/>
    <m/>
    <n v="61"/>
    <n v="70.414201183431956"/>
    <n v="29.585798816568047"/>
    <n v="4.4456999999999995"/>
    <n v="342.95400000000001"/>
    <n v="69.503057639999994"/>
    <n v="1"/>
    <s v=""/>
    <m/>
    <n v="2844.7905044510385"/>
    <m/>
    <m/>
    <m/>
    <m/>
    <s v=""/>
    <m/>
    <n v="0.7344860497601412"/>
    <m/>
    <n v="1.1200315091013391"/>
    <n v="0.13587599446722895"/>
    <m/>
    <m/>
    <m/>
    <n v="0"/>
    <m/>
    <n v="9.7272727272727266"/>
    <n v="97"/>
    <n v="97"/>
    <n v="20.27"/>
    <n v="8.44"/>
    <n v="0"/>
    <s v=""/>
    <n v="34"/>
    <m/>
    <n v="119"/>
    <n v="50"/>
    <n v="332.71"/>
    <n v="332.71"/>
  </r>
  <r>
    <x v="5"/>
    <x v="0"/>
    <n v="351330617"/>
    <s v="Cruzália"/>
    <n v="-0.72594018163057994"/>
    <n v="2117"/>
    <n v="1508"/>
    <n v="609"/>
    <n v="14.191861634376886"/>
    <n v="71.232876712328761"/>
    <n v="0.134940382513661"/>
    <n v="0.12955038251366099"/>
    <n v="5.3899999999999998E-3"/>
    <n v="0.19167709918822901"/>
    <n v="5.2500000000000003E-3"/>
    <s v=""/>
    <n v="0.12955038251366099"/>
    <n v="1.3999999999999999E-4"/>
    <m/>
    <n v="4"/>
    <n v="76.923076923076934"/>
    <n v="23.076923076923077"/>
    <n v="0.95129999999999992"/>
    <n v="73.385999999999996"/>
    <n v="13.282866"/>
    <m/>
    <s v=""/>
    <m/>
    <n v="2234.4827586206902"/>
    <m/>
    <m/>
    <m/>
    <m/>
    <s v=""/>
    <m/>
    <n v="0.18484983905980959"/>
    <m/>
    <n v="0.22336272847182931"/>
    <n v="3.5933333333333324E-2"/>
    <m/>
    <m/>
    <m/>
    <n v="0"/>
    <m/>
    <n v="7.8"/>
    <n v="100"/>
    <n v="100"/>
    <n v="18.100000000000001"/>
    <n v="10"/>
    <s v=""/>
    <s v=""/>
    <n v="3"/>
    <m/>
    <n v="10"/>
    <n v="3"/>
    <n v="73"/>
    <n v="73"/>
  </r>
  <r>
    <x v="15"/>
    <x v="0"/>
    <n v="35134052"/>
    <s v="Cruzeiro"/>
    <n v="0.37260665856455599"/>
    <n v="79927"/>
    <n v="78112"/>
    <n v="1815"/>
    <n v="262.42571494237779"/>
    <n v="97.729177874810773"/>
    <n v="0.1080974734885346"/>
    <n v="9.5585456621004594E-2"/>
    <n v="1.251201686753E-2"/>
    <n v="5.3167174023338398E-2"/>
    <n v="3.3169581430745797E-2"/>
    <n v="9.9701369863013697E-3"/>
    <n v="6.1755875190258797E-2"/>
    <n v="3.2018798812286399E-3"/>
    <m/>
    <n v="18"/>
    <n v="53.658536585365859"/>
    <n v="46.341463414634148"/>
    <n v="64.37360000000001"/>
    <n v="4345.2179999999998"/>
    <n v="4204.5990843"/>
    <n v="10"/>
    <s v=""/>
    <m/>
    <n v="181.49761657512477"/>
    <m/>
    <m/>
    <m/>
    <m/>
    <s v=""/>
    <m/>
    <n v="5.4048736744267301E-2"/>
    <m/>
    <n v="6.2068478325327657E-2"/>
    <n v="2.7200036668543481E-2"/>
    <m/>
    <m/>
    <m/>
    <n v="0"/>
    <m/>
    <n v="9.2727272727272734"/>
    <n v="74.34"/>
    <n v="4.62"/>
    <n v="96.76"/>
    <n v="1.42"/>
    <n v="1"/>
    <s v=""/>
    <n v="73"/>
    <m/>
    <n v="22"/>
    <n v="19"/>
    <n v="3230.0730000000003"/>
    <n v="200.739"/>
  </r>
  <r>
    <x v="19"/>
    <x v="0"/>
    <n v="35135047"/>
    <s v="Cubatão"/>
    <n v="0.8529654766501471"/>
    <n v="129145"/>
    <n v="129145"/>
    <s v="-"/>
    <n v="907.68203542310937"/>
    <n v="100"/>
    <n v="9.8111428310502298"/>
    <n v="9.7875328310502301"/>
    <n v="2.3609999999999999E-2"/>
    <n v="0"/>
    <n v="4.5833300000000001"/>
    <n v="5.2095528310502299"/>
    <s v=""/>
    <n v="1.8260000000000002E-2"/>
    <m/>
    <n v="27"/>
    <n v="54.166666666666664"/>
    <n v="45.833333333333329"/>
    <n v="118.46340000000001"/>
    <n v="7107.8040000000001"/>
    <n v="3738.6196104000001"/>
    <n v="47"/>
    <n v="9"/>
    <m/>
    <n v="236.86491927678196"/>
    <m/>
    <m/>
    <m/>
    <m/>
    <s v=""/>
    <m/>
    <n v="3.4425062565088522"/>
    <m/>
    <n v="5.2061344846011863"/>
    <n v="2.4340206185567006E-2"/>
    <m/>
    <m/>
    <m/>
    <n v="1"/>
    <m/>
    <n v="9.2727272727272734"/>
    <n v="51.3"/>
    <n v="51.3"/>
    <n v="52.6"/>
    <n v="5.85"/>
    <n v="10"/>
    <n v="9"/>
    <n v="180"/>
    <m/>
    <n v="39"/>
    <n v="33"/>
    <n v="3646.404"/>
    <n v="3646.404"/>
  </r>
  <r>
    <x v="15"/>
    <x v="0"/>
    <n v="35136032"/>
    <s v="Cunha"/>
    <n v="-8.949837145126871E-2"/>
    <n v="21681"/>
    <n v="13609"/>
    <n v="8072"/>
    <n v="15.407520057988728"/>
    <n v="62.769244961025784"/>
    <n v="0.18005438599446047"/>
    <n v="0.17776576440352301"/>
    <n v="2.2886215909374498E-3"/>
    <n v="6.8493150684931497E-4"/>
    <n v="1.24242922374429E-2"/>
    <n v="2.0425672247590101E-4"/>
    <n v="0.15652810945180501"/>
    <n v="1.089772758273656E-2"/>
    <m/>
    <n v="41"/>
    <n v="62.666666666666671"/>
    <n v="37.333333333333336"/>
    <n v="8.3586999999999989"/>
    <n v="644.81399999999996"/>
    <n v="614.17243871999995"/>
    <n v="2"/>
    <s v=""/>
    <m/>
    <n v="3141.818181818182"/>
    <m/>
    <m/>
    <m/>
    <m/>
    <s v=""/>
    <m/>
    <n v="1.9507517442520092E-2"/>
    <m/>
    <n v="2.5143672475745827E-2"/>
    <n v="1.059547032841412E-3"/>
    <m/>
    <m/>
    <m/>
    <n v="0"/>
    <m/>
    <n v="9.2727272727272734"/>
    <n v="90"/>
    <n v="14.4"/>
    <n v="95.25"/>
    <n v="1.9"/>
    <n v="0"/>
    <s v=""/>
    <n v="33"/>
    <m/>
    <n v="47"/>
    <n v="28"/>
    <n v="580.5"/>
    <n v="92.88000000000001"/>
  </r>
  <r>
    <x v="3"/>
    <x v="0"/>
    <n v="35137029"/>
    <s v="Descalvado"/>
    <n v="0.43968037086772327"/>
    <n v="32430"/>
    <n v="30064"/>
    <n v="2366"/>
    <n v="42.940561153555869"/>
    <n v="92.704286154794943"/>
    <n v="1.0766000957739681"/>
    <n v="0.71406537340619303"/>
    <n v="0.36253472236777501"/>
    <n v="8.6617199391172003E-2"/>
    <n v="6.0789034608378902E-2"/>
    <n v="0.294818949917243"/>
    <n v="0.61329771751877604"/>
    <n v="0.1076943937295706"/>
    <m/>
    <n v="37"/>
    <n v="46.703296703296701"/>
    <n v="53.296703296703299"/>
    <n v="24.2072"/>
    <n v="1633.9860000000001"/>
    <n v="1633.9860000000001"/>
    <n v="4"/>
    <s v=""/>
    <m/>
    <n v="1176.6438482886217"/>
    <m/>
    <m/>
    <m/>
    <m/>
    <s v=""/>
    <m/>
    <n v="0.29176154357018108"/>
    <m/>
    <n v="0.28792958605088431"/>
    <n v="0.29961547303121905"/>
    <m/>
    <m/>
    <m/>
    <n v="0"/>
    <m/>
    <n v="10"/>
    <n v="99.11"/>
    <n v="0"/>
    <n v="100"/>
    <n v="1.49"/>
    <n v="1"/>
    <s v=""/>
    <n v="71"/>
    <m/>
    <n v="85"/>
    <n v="97"/>
    <n v="1619.4574"/>
    <n v="0"/>
  </r>
  <r>
    <x v="18"/>
    <x v="0"/>
    <n v="35138016"/>
    <s v="Diadema"/>
    <n v="0.47288742317734833"/>
    <n v="404477"/>
    <n v="404477"/>
    <s v="-"/>
    <n v="13196.639477977162"/>
    <n v="100"/>
    <n v="0.137377083052624"/>
    <n v="5.0000000000000002E-5"/>
    <n v="0.137327083052624"/>
    <n v="0"/>
    <s v=""/>
    <n v="3.83210780705475E-2"/>
    <n v="1.0000000000000001E-5"/>
    <n v="9.9046004982076191E-2"/>
    <m/>
    <n v="0"/>
    <n v="1.0869565217391304"/>
    <n v="98.91304347826086"/>
    <n v="384.0813"/>
    <n v="23044.878000000001"/>
    <n v="11857.442391"/>
    <n v="58"/>
    <n v="2"/>
    <m/>
    <n v="4.6780410258185263"/>
    <m/>
    <m/>
    <m/>
    <m/>
    <s v=""/>
    <m/>
    <n v="0.85860676907889999"/>
    <m/>
    <n v="5.0000000000000001E-4"/>
    <n v="2.2887847175437335"/>
    <m/>
    <m/>
    <m/>
    <n v="0"/>
    <m/>
    <n v="9.6363636363636367"/>
    <n v="93.9"/>
    <n v="51.64"/>
    <n v="51.45"/>
    <n v="5.4"/>
    <n v="17"/>
    <n v="2"/>
    <n v="110"/>
    <m/>
    <n v="1"/>
    <n v="91"/>
    <n v="21639.255000000001"/>
    <n v="11900.438"/>
  </r>
  <r>
    <x v="16"/>
    <x v="0"/>
    <n v="351385018"/>
    <s v="Dirce Reis"/>
    <n v="0.1704870215710752"/>
    <n v="1717"/>
    <n v="1417"/>
    <n v="300"/>
    <n v="19.423076923076923"/>
    <n v="82.52766453115899"/>
    <n v="7.7000000000000002E-3"/>
    <n v="3.2599999999999999E-3"/>
    <n v="4.4400000000000004E-3"/>
    <n v="0"/>
    <n v="4.4400000000000004E-3"/>
    <s v=""/>
    <n v="3.2599999999999999E-3"/>
    <n v="0"/>
    <m/>
    <n v="6"/>
    <n v="75"/>
    <n v="25"/>
    <n v="0.95340000000000003"/>
    <n v="73.548000000000002"/>
    <n v="13.0032864"/>
    <m/>
    <s v=""/>
    <m/>
    <n v="734.67676179382659"/>
    <m/>
    <m/>
    <m/>
    <m/>
    <s v=""/>
    <m/>
    <n v="3.85E-2"/>
    <m/>
    <n v="2.0374999999999997E-2"/>
    <n v="0.11099999999999999"/>
    <m/>
    <m/>
    <m/>
    <n v="0"/>
    <m/>
    <n v="9.6999999999999993"/>
    <n v="98"/>
    <n v="98"/>
    <n v="17.68"/>
    <n v="10"/>
    <s v=""/>
    <s v=""/>
    <n v="2"/>
    <m/>
    <n v="6"/>
    <n v="2"/>
    <n v="72.52"/>
    <n v="72.52"/>
  </r>
  <r>
    <x v="4"/>
    <x v="0"/>
    <n v="35139004"/>
    <s v="Divinolândia"/>
    <n v="-0.29730325556813764"/>
    <n v="10886"/>
    <n v="8192"/>
    <n v="2694"/>
    <n v="48.978673625483673"/>
    <n v="75.252618041521231"/>
    <n v="0.20187022551380299"/>
    <n v="0.200766776122631"/>
    <n v="1.10344939117199E-3"/>
    <n v="0"/>
    <n v="2.9579999999999999E-2"/>
    <n v="1.61996614849748E-3"/>
    <n v="0.14217434308747301"/>
    <n v="2.8495916277831899E-2"/>
    <m/>
    <n v="64"/>
    <n v="91.269841269841265"/>
    <n v="8.7301587301587293"/>
    <n v="5.1925999999999997"/>
    <n v="400.572"/>
    <n v="127.26909492"/>
    <n v="1"/>
    <s v=""/>
    <m/>
    <n v="1013.9261436707701"/>
    <m/>
    <m/>
    <m/>
    <m/>
    <s v=""/>
    <m/>
    <n v="0.18691687547574348"/>
    <m/>
    <n v="0.27502298098990546"/>
    <n v="3.1527125462056851E-3"/>
    <m/>
    <m/>
    <m/>
    <n v="0"/>
    <m/>
    <n v="9.6"/>
    <n v="85.2"/>
    <n v="74.98"/>
    <n v="31.77"/>
    <n v="7.53"/>
    <n v="0"/>
    <s v=""/>
    <n v="40"/>
    <m/>
    <n v="115"/>
    <n v="11"/>
    <n v="341.65199999999999"/>
    <n v="300.66980000000001"/>
  </r>
  <r>
    <x v="3"/>
    <x v="0"/>
    <n v="35140079"/>
    <s v="Dobrada"/>
    <s v=""/>
    <s v=""/>
    <s v=""/>
    <s v=""/>
    <s v=""/>
    <s v=""/>
    <n v="3.0083105022831098E-3"/>
    <n v="3.0083105022831098E-3"/>
    <s v=""/>
    <n v="0"/>
    <s v=""/>
    <n v="2.7799999999999999E-3"/>
    <s v=""/>
    <n v="2.2831050228310499E-4"/>
    <m/>
    <n v="0"/>
    <n v="100"/>
    <e v="#VALUE!"/>
    <s v=""/>
    <s v=""/>
    <s v=""/>
    <n v="1"/>
    <s v=""/>
    <m/>
    <s v=""/>
    <m/>
    <m/>
    <m/>
    <m/>
    <s v=""/>
    <m/>
    <n v="4.8521137133598546E-3"/>
    <m/>
    <n v="6.8370693233707038E-3"/>
    <e v="#VALUE!"/>
    <m/>
    <m/>
    <m/>
    <n v="0"/>
    <m/>
    <s v=""/>
    <s v=""/>
    <s v=""/>
    <s v=""/>
    <s v=""/>
    <s v=""/>
    <s v=""/>
    <n v="3"/>
    <m/>
    <n v="2"/>
    <s v=""/>
    <s v=""/>
    <s v=""/>
  </r>
  <r>
    <x v="2"/>
    <x v="0"/>
    <n v="351400716"/>
    <s v="Dobrada"/>
    <n v="1.1639364624108639"/>
    <n v="8904"/>
    <n v="8705"/>
    <n v="199"/>
    <n v="59.324405356785924"/>
    <n v="97.765049415992806"/>
    <n v="4.3015610948923297E-2"/>
    <s v=""/>
    <n v="4.3015610948923297E-2"/>
    <n v="0"/>
    <n v="2.9110583127479599E-2"/>
    <n v="8.2037340619307807E-3"/>
    <n v="1.07129375951294E-3"/>
    <n v="4.6299999999999996E-3"/>
    <m/>
    <n v="4"/>
    <n v="0"/>
    <n v="100"/>
    <n v="6.1662999999999997"/>
    <n v="475.68599999999998"/>
    <n v="76.109759999999994"/>
    <m/>
    <s v=""/>
    <m/>
    <n v="637.52021563342316"/>
    <m/>
    <m/>
    <m/>
    <m/>
    <s v=""/>
    <m/>
    <n v="6.9380017659553705E-2"/>
    <m/>
    <e v="#VALUE!"/>
    <n v="0.23897561638290721"/>
    <m/>
    <m/>
    <m/>
    <n v="1"/>
    <m/>
    <n v="7.9"/>
    <n v="100"/>
    <n v="100"/>
    <n v="16"/>
    <n v="9.5"/>
    <n v="0"/>
    <s v=""/>
    <n v="10"/>
    <m/>
    <s v=""/>
    <n v="11"/>
    <n v="476"/>
    <n v="476"/>
  </r>
  <r>
    <x v="6"/>
    <x v="0"/>
    <n v="35141065"/>
    <s v="Dois Córregos"/>
    <s v=""/>
    <s v=""/>
    <s v=""/>
    <s v=""/>
    <s v=""/>
    <s v=""/>
    <n v="0.15539557784597993"/>
    <n v="0.149344086217365"/>
    <n v="6.0514916286149197E-3"/>
    <n v="0"/>
    <s v=""/>
    <n v="1.1100000000000001E-3"/>
    <n v="0.148234086217365"/>
    <n v="6.0514916286149197E-3"/>
    <m/>
    <n v="2"/>
    <n v="50"/>
    <n v="50"/>
    <s v=""/>
    <s v=""/>
    <s v=""/>
    <m/>
    <s v=""/>
    <m/>
    <s v=""/>
    <m/>
    <m/>
    <m/>
    <m/>
    <s v=""/>
    <m/>
    <n v="5.6507482853083608E-2"/>
    <m/>
    <n v="7.3932715949190597E-2"/>
    <n v="8.2897145597464663E-3"/>
    <m/>
    <m/>
    <m/>
    <n v="0"/>
    <m/>
    <s v=""/>
    <s v=""/>
    <s v=""/>
    <s v=""/>
    <s v=""/>
    <s v=""/>
    <s v=""/>
    <n v="4"/>
    <m/>
    <n v="5"/>
    <n v="5"/>
    <s v=""/>
    <s v=""/>
  </r>
  <r>
    <x v="8"/>
    <x v="0"/>
    <n v="351410610"/>
    <s v="Dois Córregos"/>
    <s v=""/>
    <s v=""/>
    <s v=""/>
    <s v=""/>
    <s v=""/>
    <s v=""/>
    <n v="5.0556120218579199E-2"/>
    <n v="5.0556120218579199E-2"/>
    <s v=""/>
    <n v="0"/>
    <s v=""/>
    <n v="1.36612021857923E-3"/>
    <n v="4.9189999999999998E-2"/>
    <n v="0"/>
    <m/>
    <n v="0"/>
    <n v="100"/>
    <e v="#VALUE!"/>
    <s v=""/>
    <s v=""/>
    <s v=""/>
    <m/>
    <s v=""/>
    <m/>
    <s v=""/>
    <m/>
    <m/>
    <m/>
    <m/>
    <s v=""/>
    <m/>
    <n v="1.8384043715846982E-2"/>
    <m/>
    <n v="2.5027782286425347E-2"/>
    <e v="#VALUE!"/>
    <m/>
    <m/>
    <m/>
    <n v="0"/>
    <m/>
    <s v=""/>
    <s v=""/>
    <s v=""/>
    <s v=""/>
    <s v=""/>
    <s v=""/>
    <s v=""/>
    <n v="0"/>
    <m/>
    <n v="2"/>
    <s v=""/>
    <s v=""/>
    <s v=""/>
  </r>
  <r>
    <x v="7"/>
    <x v="0"/>
    <n v="351410613"/>
    <s v="Dois Córregos"/>
    <n v="0.86711287528387082"/>
    <n v="26972"/>
    <n v="26113"/>
    <n v="859"/>
    <n v="42.639433413431142"/>
    <n v="96.815215779326707"/>
    <n v="0.57466553896249695"/>
    <n v="0.49834597300197098"/>
    <n v="7.6319565960525998E-2"/>
    <n v="0"/>
    <n v="5.1203970856102003E-2"/>
    <n v="0.48794975958779402"/>
    <n v="3.44181859919655E-2"/>
    <n v="1.0936225266362299E-3"/>
    <m/>
    <n v="8"/>
    <n v="53.333333333333336"/>
    <n v="46.666666666666664"/>
    <n v="20.840800000000002"/>
    <n v="1406.7539999999999"/>
    <n v="252.67552645999999"/>
    <n v="1"/>
    <s v=""/>
    <m/>
    <n v="853.52513717929708"/>
    <m/>
    <m/>
    <m/>
    <m/>
    <s v=""/>
    <m/>
    <n v="0.20896928689545344"/>
    <m/>
    <n v="0.2467059272286985"/>
    <n v="0.10454735063085753"/>
    <m/>
    <m/>
    <m/>
    <n v="0"/>
    <m/>
    <n v="8.1999999999999993"/>
    <n v="99.2"/>
    <n v="99.2"/>
    <n v="17.96"/>
    <n v="9.49"/>
    <n v="0"/>
    <s v=""/>
    <n v="28"/>
    <m/>
    <n v="24"/>
    <n v="21"/>
    <n v="1395.7439999999999"/>
    <n v="1395.7439999999999"/>
  </r>
  <r>
    <x v="10"/>
    <x v="0"/>
    <n v="351420515"/>
    <s v="Dolcinópolis"/>
    <n v="-0.27044322765310547"/>
    <n v="2040"/>
    <n v="1915"/>
    <n v="125"/>
    <n v="26.106987458407986"/>
    <n v="93.872549019607845"/>
    <n v="2.4180548527418098E-2"/>
    <n v="1.3369759795726599E-2"/>
    <n v="1.0810788731691501E-2"/>
    <n v="0"/>
    <n v="8.3300000000000006E-3"/>
    <n v="1.42313546423135E-5"/>
    <n v="1.5776317172775702E-2"/>
    <n v="6.0000000000000002E-5"/>
    <m/>
    <n v="5"/>
    <n v="65"/>
    <n v="35"/>
    <n v="1.3748"/>
    <n v="106.056"/>
    <n v="17.181072"/>
    <m/>
    <s v=""/>
    <m/>
    <n v="1082.1176470588232"/>
    <m/>
    <m/>
    <m/>
    <m/>
    <s v=""/>
    <m/>
    <n v="0.11514546917818143"/>
    <m/>
    <n v="9.5498284255189983E-2"/>
    <n v="0.15443983902416433"/>
    <m/>
    <m/>
    <m/>
    <n v="0"/>
    <m/>
    <n v="10"/>
    <n v="100"/>
    <n v="100"/>
    <n v="16.2"/>
    <n v="10"/>
    <s v=""/>
    <s v=""/>
    <n v="4"/>
    <m/>
    <n v="13"/>
    <n v="7"/>
    <n v="106"/>
    <n v="106"/>
  </r>
  <r>
    <x v="7"/>
    <x v="0"/>
    <n v="351430413"/>
    <s v="Dourado"/>
    <n v="-0.14850858293884439"/>
    <n v="8482"/>
    <n v="7778"/>
    <n v="704"/>
    <n v="41.178755218953299"/>
    <n v="91.700070738033475"/>
    <n v="9.8189392981011592E-2"/>
    <n v="4.5438680602340499E-2"/>
    <n v="5.27507123786711E-2"/>
    <n v="0"/>
    <n v="3.00849180327869E-2"/>
    <n v="8.6629872495446302E-3"/>
    <n v="5.6200813995558603E-2"/>
    <n v="3.2406737031214902E-3"/>
    <m/>
    <n v="18"/>
    <n v="44.554455445544555"/>
    <n v="55.445544554455452"/>
    <n v="5.6805000000000003"/>
    <n v="438.21"/>
    <n v="26.2926"/>
    <m/>
    <s v=""/>
    <m/>
    <n v="669.23838717283684"/>
    <m/>
    <m/>
    <m/>
    <m/>
    <s v=""/>
    <m/>
    <n v="0.11157885566024045"/>
    <m/>
    <n v="6.4912400860486427E-2"/>
    <n v="0.29305951321483936"/>
    <m/>
    <m/>
    <m/>
    <n v="0"/>
    <m/>
    <n v="8.9"/>
    <n v="100"/>
    <n v="100"/>
    <n v="6"/>
    <n v="10"/>
    <s v=""/>
    <s v=""/>
    <n v="17"/>
    <m/>
    <n v="45"/>
    <n v="56"/>
    <n v="438"/>
    <n v="438"/>
  </r>
  <r>
    <x v="0"/>
    <x v="0"/>
    <n v="351440320"/>
    <s v="Dracena"/>
    <n v="0.40003952803673304"/>
    <n v="44995"/>
    <n v="41798"/>
    <n v="3197"/>
    <n v="92.195311859683628"/>
    <n v="92.89476608512058"/>
    <n v="0.25010521951493397"/>
    <n v="7.0899999999999999E-3"/>
    <n v="0.24301521951493399"/>
    <n v="0"/>
    <n v="0.17504220700152201"/>
    <n v="7.6663888888888901E-3"/>
    <n v="2.53769216757741E-2"/>
    <n v="4.2019701948748697E-2"/>
    <m/>
    <n v="3"/>
    <n v="5.9523809523809517"/>
    <n v="94.047619047619051"/>
    <n v="34.752800000000001"/>
    <n v="2345.8139999999999"/>
    <n v="983.06496460999995"/>
    <n v="5"/>
    <s v=""/>
    <m/>
    <n v="301.37748638737634"/>
    <m/>
    <m/>
    <m/>
    <m/>
    <s v=""/>
    <m/>
    <n v="0.14887215447317498"/>
    <m/>
    <n v="5.672E-3"/>
    <n v="0.56515167329054428"/>
    <m/>
    <m/>
    <m/>
    <n v="1"/>
    <m/>
    <n v="5.8"/>
    <n v="92.8"/>
    <n v="92.8"/>
    <n v="41.91"/>
    <n v="6.87"/>
    <n v="2"/>
    <s v=""/>
    <n v="29"/>
    <m/>
    <n v="5"/>
    <n v="79"/>
    <n v="2177.0879999999997"/>
    <n v="2177.0879999999997"/>
  </r>
  <r>
    <x v="1"/>
    <x v="0"/>
    <n v="351440321"/>
    <s v="Dracena"/>
    <s v=""/>
    <s v=""/>
    <s v=""/>
    <s v=""/>
    <s v=""/>
    <s v=""/>
    <n v="0.11601982246675149"/>
    <n v="5.6694193302891903E-2"/>
    <n v="5.9325629163859597E-2"/>
    <n v="0"/>
    <n v="2.1610000000000001E-2"/>
    <n v="8.1780000000000005E-2"/>
    <n v="1.0313734061930801E-2"/>
    <n v="2.316088404820723E-3"/>
    <m/>
    <n v="1"/>
    <n v="11.538461538461538"/>
    <n v="88.461538461538453"/>
    <s v=""/>
    <s v=""/>
    <s v=""/>
    <m/>
    <s v=""/>
    <m/>
    <s v=""/>
    <m/>
    <m/>
    <m/>
    <m/>
    <s v=""/>
    <m/>
    <n v="6.9059418134971129E-2"/>
    <m/>
    <n v="4.5355354642313522E-2"/>
    <n v="0.13796657945083629"/>
    <m/>
    <m/>
    <m/>
    <n v="0"/>
    <m/>
    <s v=""/>
    <s v=""/>
    <s v=""/>
    <s v=""/>
    <s v=""/>
    <s v=""/>
    <s v=""/>
    <n v="4"/>
    <m/>
    <n v="3"/>
    <n v="23"/>
    <s v=""/>
    <s v=""/>
  </r>
  <r>
    <x v="2"/>
    <x v="0"/>
    <n v="351450216"/>
    <s v="Duartina"/>
    <s v=""/>
    <s v=""/>
    <s v=""/>
    <s v=""/>
    <s v=""/>
    <s v=""/>
    <n v="1.38038962497193E-3"/>
    <n v="1.38038962497193E-3"/>
    <s v=""/>
    <n v="0"/>
    <s v=""/>
    <s v=""/>
    <n v="1.4269406392694101E-5"/>
    <n v="1.36612021857923E-3"/>
    <m/>
    <n v="1"/>
    <n v="100"/>
    <e v="#VALUE!"/>
    <s v=""/>
    <s v=""/>
    <s v=""/>
    <m/>
    <s v=""/>
    <m/>
    <s v=""/>
    <m/>
    <m/>
    <m/>
    <m/>
    <s v=""/>
    <m/>
    <n v="1.1408178718776282E-3"/>
    <m/>
    <n v="1.4379058593457605E-3"/>
    <e v="#VALUE!"/>
    <m/>
    <m/>
    <m/>
    <n v="0"/>
    <m/>
    <s v=""/>
    <s v=""/>
    <s v=""/>
    <s v=""/>
    <s v=""/>
    <s v=""/>
    <s v=""/>
    <n v="0"/>
    <m/>
    <n v="2"/>
    <s v=""/>
    <s v=""/>
    <s v=""/>
  </r>
  <r>
    <x v="5"/>
    <x v="0"/>
    <n v="351450217"/>
    <s v="Duartina"/>
    <n v="-0.2292334745571778"/>
    <n v="11975"/>
    <n v="11044"/>
    <n v="931"/>
    <n v="45.31179052520055"/>
    <n v="92.225469728601254"/>
    <n v="0.21497737122705501"/>
    <n v="0.16874918614999501"/>
    <n v="4.6228185077060002E-2"/>
    <n v="0"/>
    <n v="6.3114754098360606E-2"/>
    <n v="1.9361026024902101E-2"/>
    <n v="3.7313642550590102E-2"/>
    <n v="9.5187948553201771E-2"/>
    <m/>
    <n v="6"/>
    <n v="38.297872340425535"/>
    <n v="61.702127659574465"/>
    <n v="7.8119999999999994"/>
    <n v="602.64"/>
    <n v="120.52800000000001"/>
    <m/>
    <s v=""/>
    <m/>
    <n v="658.37160751565762"/>
    <m/>
    <m/>
    <m/>
    <m/>
    <s v=""/>
    <m/>
    <n v="0.17766724894797936"/>
    <m/>
    <n v="0.17578040223957814"/>
    <n v="0.18491274030824001"/>
    <m/>
    <m/>
    <m/>
    <n v="0"/>
    <m/>
    <n v="8.3000000000000007"/>
    <n v="100"/>
    <n v="100"/>
    <n v="20"/>
    <n v="10"/>
    <s v=""/>
    <s v=""/>
    <n v="11"/>
    <m/>
    <n v="18"/>
    <n v="29"/>
    <n v="603"/>
    <n v="603"/>
  </r>
  <r>
    <x v="3"/>
    <x v="0"/>
    <n v="35146019"/>
    <s v="Dumont"/>
    <n v="1.6490939674657756"/>
    <n v="9570"/>
    <n v="9392"/>
    <n v="178"/>
    <n v="86.317308559574272"/>
    <n v="98.140020898641595"/>
    <n v="5.0659889878650298E-2"/>
    <n v="2.121E-2"/>
    <n v="2.9449889878650298E-2"/>
    <n v="0"/>
    <n v="2.61776567607356E-2"/>
    <s v=""/>
    <n v="2.1216341958396799E-2"/>
    <n v="3.26589115951793E-3"/>
    <m/>
    <n v="3"/>
    <n v="11.111111111111111"/>
    <n v="88.888888888888886"/>
    <n v="6.7668999999999997"/>
    <n v="522.01800000000003"/>
    <n v="229.68791999999999"/>
    <n v="1"/>
    <s v=""/>
    <m/>
    <n v="593.1536050156742"/>
    <m/>
    <m/>
    <m/>
    <m/>
    <s v=""/>
    <m/>
    <n v="9.2108890688455083E-2"/>
    <m/>
    <n v="5.7324324324324327E-2"/>
    <n v="0.16361049932583493"/>
    <m/>
    <m/>
    <m/>
    <n v="0"/>
    <m/>
    <n v="10"/>
    <n v="100"/>
    <n v="100"/>
    <n v="44"/>
    <n v="7.14"/>
    <n v="0"/>
    <s v=""/>
    <n v="8"/>
    <m/>
    <n v="2"/>
    <n v="16"/>
    <n v="522"/>
    <n v="522"/>
  </r>
  <r>
    <x v="5"/>
    <x v="0"/>
    <n v="351470017"/>
    <s v="Echaporã"/>
    <n v="-0.16734121325535645"/>
    <n v="6217"/>
    <n v="5145"/>
    <n v="1072"/>
    <n v="12.081462912221379"/>
    <n v="82.756956731542545"/>
    <n v="8.1669220126256992E-2"/>
    <n v="6.6191526311849699E-2"/>
    <n v="1.5477693814407299E-2"/>
    <n v="0"/>
    <n v="5.13459380692168E-2"/>
    <n v="9.5129375951293802E-6"/>
    <n v="2.5523074581430698E-2"/>
    <n v="4.7906945380143204E-3"/>
    <m/>
    <n v="3"/>
    <n v="68"/>
    <n v="32"/>
    <n v="3.3809999999999998"/>
    <n v="260.82"/>
    <n v="23.473800000000001"/>
    <m/>
    <s v=""/>
    <m/>
    <n v="2536.2715135917633"/>
    <m/>
    <m/>
    <m/>
    <m/>
    <s v=""/>
    <m/>
    <n v="3.5508356576633475E-2"/>
    <m/>
    <n v="3.6773070173249829E-2"/>
    <n v="3.0955387628814612E-2"/>
    <m/>
    <m/>
    <m/>
    <n v="0"/>
    <m/>
    <n v="9.2727272727272734"/>
    <n v="100"/>
    <n v="100"/>
    <n v="9"/>
    <n v="10"/>
    <s v=""/>
    <s v=""/>
    <n v="10"/>
    <m/>
    <n v="17"/>
    <n v="8"/>
    <n v="261"/>
    <n v="261"/>
  </r>
  <r>
    <x v="1"/>
    <x v="0"/>
    <n v="351470021"/>
    <s v="Echaporã"/>
    <s v=""/>
    <s v=""/>
    <s v=""/>
    <s v=""/>
    <s v=""/>
    <s v=""/>
    <n v="5.0254727150235755E-3"/>
    <n v="4.9635701275045499E-3"/>
    <n v="6.1902587519025907E-5"/>
    <n v="0"/>
    <s v=""/>
    <s v=""/>
    <s v=""/>
    <n v="5.0254727150235755E-3"/>
    <m/>
    <n v="1"/>
    <n v="60"/>
    <n v="40"/>
    <s v=""/>
    <s v=""/>
    <s v=""/>
    <m/>
    <s v=""/>
    <m/>
    <s v=""/>
    <m/>
    <m/>
    <m/>
    <m/>
    <s v=""/>
    <m/>
    <n v="2.1849881369667722E-3"/>
    <m/>
    <n v="2.7575389597247501E-3"/>
    <n v="1.2380517503805187E-4"/>
    <m/>
    <m/>
    <m/>
    <n v="0"/>
    <m/>
    <s v=""/>
    <s v=""/>
    <s v=""/>
    <s v=""/>
    <s v=""/>
    <s v=""/>
    <s v=""/>
    <n v="6"/>
    <m/>
    <n v="3"/>
    <n v="2"/>
    <s v=""/>
    <s v=""/>
  </r>
  <r>
    <x v="17"/>
    <x v="0"/>
    <n v="351480911"/>
    <s v="Eldorado"/>
    <n v="0.40189021264163127"/>
    <n v="15236"/>
    <n v="7498"/>
    <n v="7738"/>
    <n v="9.1964291103559415"/>
    <n v="49.212391703859282"/>
    <n v="0.10968751856842206"/>
    <n v="0.102698345559797"/>
    <n v="6.9891730086250603E-3"/>
    <n v="2.6020008878741799E-2"/>
    <n v="5.9899999999999997E-3"/>
    <n v="5.1999999999999995E-4"/>
    <n v="9.9809486280576606E-2"/>
    <n v="3.3680322878458999E-3"/>
    <m/>
    <n v="85"/>
    <n v="37.349397590361441"/>
    <n v="62.650602409638559"/>
    <n v="5.3542999999999994"/>
    <n v="413.04599999999999"/>
    <n v="78.984721350000001"/>
    <n v="1"/>
    <s v=""/>
    <m/>
    <n v="13412.52822263061"/>
    <m/>
    <m/>
    <m/>
    <m/>
    <s v=""/>
    <m/>
    <n v="5.0085624917087703E-3"/>
    <m/>
    <n v="6.660074290518612E-3"/>
    <n v="1.0785760815779416E-3"/>
    <m/>
    <m/>
    <m/>
    <n v="0"/>
    <m/>
    <n v="9"/>
    <n v="93.5"/>
    <n v="93.5"/>
    <n v="19.12"/>
    <n v="9.9"/>
    <n v="1"/>
    <s v=""/>
    <n v="120"/>
    <m/>
    <n v="31"/>
    <n v="52"/>
    <n v="386.15500000000003"/>
    <n v="386.15500000000003"/>
  </r>
  <r>
    <x v="6"/>
    <x v="0"/>
    <n v="35149085"/>
    <s v="Elias Fausto"/>
    <n v="0.96476170280754836"/>
    <n v="17346"/>
    <n v="14606"/>
    <n v="2740"/>
    <n v="86.097185685213674"/>
    <n v="84.2038510319382"/>
    <n v="0.423088244525122"/>
    <n v="0.29858281570476802"/>
    <n v="0.12450542882035399"/>
    <n v="0"/>
    <n v="3.7693105022831103E-2"/>
    <n v="0.25603636096347898"/>
    <n v="0.123714036729296"/>
    <n v="5.6447418095166759E-3"/>
    <m/>
    <n v="43"/>
    <n v="24"/>
    <n v="76"/>
    <n v="9.9945999999999984"/>
    <n v="771.01199999999994"/>
    <n v="100.64405142"/>
    <n v="5"/>
    <s v=""/>
    <m/>
    <n v="545.41681079211355"/>
    <m/>
    <m/>
    <m/>
    <m/>
    <s v=""/>
    <m/>
    <n v="0.52886030565640252"/>
    <m/>
    <n v="0.59716563140953605"/>
    <n v="0.41501809606784656"/>
    <m/>
    <m/>
    <m/>
    <n v="0"/>
    <m/>
    <n v="9.8181818181818183"/>
    <n v="96.5"/>
    <n v="96.5"/>
    <n v="13.05"/>
    <n v="9.65"/>
    <n v="1"/>
    <s v=""/>
    <n v="24"/>
    <m/>
    <n v="24"/>
    <n v="76"/>
    <n v="744.01499999999999"/>
    <n v="744.01499999999999"/>
  </r>
  <r>
    <x v="8"/>
    <x v="0"/>
    <n v="351490810"/>
    <s v="Elias Fausto"/>
    <s v=""/>
    <s v=""/>
    <s v=""/>
    <s v=""/>
    <s v=""/>
    <s v=""/>
    <n v="3.7496990501617693E-2"/>
    <n v="6.5935094110503899E-3"/>
    <n v="3.09034810905673E-2"/>
    <n v="0"/>
    <n v="1.157E-2"/>
    <n v="9.99059518759721E-4"/>
    <n v="1.19095278256024E-2"/>
    <n v="1.301840315725562E-2"/>
    <m/>
    <n v="5"/>
    <n v="17.857142857142858"/>
    <n v="82.142857142857139"/>
    <s v=""/>
    <s v=""/>
    <s v=""/>
    <m/>
    <s v=""/>
    <m/>
    <s v=""/>
    <m/>
    <m/>
    <m/>
    <m/>
    <s v=""/>
    <m/>
    <n v="4.6871238127022111E-2"/>
    <m/>
    <n v="1.318701882210078E-2"/>
    <n v="0.10301160363522432"/>
    <m/>
    <m/>
    <m/>
    <n v="0"/>
    <m/>
    <s v=""/>
    <s v=""/>
    <s v=""/>
    <s v=""/>
    <s v=""/>
    <s v=""/>
    <s v=""/>
    <n v="0"/>
    <m/>
    <n v="5"/>
    <n v="23"/>
    <s v=""/>
    <s v=""/>
  </r>
  <r>
    <x v="2"/>
    <x v="0"/>
    <n v="351492416"/>
    <s v="Elisiário"/>
    <n v="1.169263675775456"/>
    <n v="3499"/>
    <n v="3267"/>
    <n v="232"/>
    <n v="37.741343975838639"/>
    <n v="93.369534152615032"/>
    <n v="0.3388266907869017"/>
    <n v="0.29444547662416498"/>
    <n v="4.4381214162736701E-2"/>
    <n v="0"/>
    <n v="1.486E-2"/>
    <n v="2.1857923497267801E-2"/>
    <n v="0.30199579002087701"/>
    <n v="1.12977268757642E-4"/>
    <m/>
    <n v="1"/>
    <n v="29.629629629629626"/>
    <n v="70.370370370370367"/>
    <n v="2.3708999999999998"/>
    <n v="182.898"/>
    <n v="51.211440000000003"/>
    <n v="3"/>
    <s v=""/>
    <m/>
    <n v="540.77164904258382"/>
    <m/>
    <m/>
    <m/>
    <m/>
    <s v=""/>
    <m/>
    <n v="1.2549136695811174"/>
    <m/>
    <n v="1.4021213172579285"/>
    <n v="0.73968690271227799"/>
    <m/>
    <m/>
    <m/>
    <n v="0"/>
    <m/>
    <n v="9.8181818181818183"/>
    <n v="100"/>
    <n v="100"/>
    <n v="28"/>
    <n v="7.88"/>
    <n v="0"/>
    <s v=""/>
    <n v="1"/>
    <m/>
    <n v="8"/>
    <n v="19"/>
    <n v="183"/>
    <n v="183"/>
  </r>
  <r>
    <x v="10"/>
    <x v="0"/>
    <n v="351495715"/>
    <s v="Embaúba"/>
    <n v="-5.7930395879546293E-2"/>
    <n v="2409"/>
    <n v="2139"/>
    <n v="270"/>
    <n v="28.781362007168457"/>
    <n v="88.792029887920293"/>
    <n v="0.12835865558799331"/>
    <n v="0.113297862115428"/>
    <n v="1.5060793472565301E-2"/>
    <n v="0"/>
    <s v=""/>
    <n v="2.3000000000000001E-4"/>
    <n v="0.122114968373381"/>
    <n v="6.0136872146118736E-3"/>
    <m/>
    <n v="3"/>
    <n v="50"/>
    <n v="50"/>
    <n v="1.4573999999999998"/>
    <n v="112.428"/>
    <n v="20.23704"/>
    <m/>
    <s v=""/>
    <m/>
    <n v="1047.272727272727"/>
    <m/>
    <m/>
    <m/>
    <m/>
    <s v=""/>
    <m/>
    <n v="0.61123169327615867"/>
    <m/>
    <n v="0.87152201627252301"/>
    <n v="0.1882599184070663"/>
    <m/>
    <m/>
    <m/>
    <n v="0"/>
    <m/>
    <n v="9.8181818181818183"/>
    <n v="100"/>
    <n v="100"/>
    <n v="18"/>
    <n v="10"/>
    <s v=""/>
    <s v=""/>
    <n v="2"/>
    <m/>
    <n v="12"/>
    <n v="12"/>
    <n v="112"/>
    <n v="112"/>
  </r>
  <r>
    <x v="18"/>
    <x v="0"/>
    <n v="35150046"/>
    <s v="Embu das Artes"/>
    <n v="1.216933995328584"/>
    <n v="270790"/>
    <n v="270790"/>
    <s v="-"/>
    <n v="3864.0125570776258"/>
    <n v="100"/>
    <n v="0.46451180439112999"/>
    <n v="0.10407"/>
    <n v="0.36044180439112999"/>
    <n v="0"/>
    <s v=""/>
    <n v="0.398149270154952"/>
    <n v="1.52696442161339E-2"/>
    <n v="5.1092890020044801E-2"/>
    <m/>
    <n v="15"/>
    <n v="4.2016806722689077"/>
    <n v="95.798319327731093"/>
    <n v="248.88149999999999"/>
    <n v="14932.89"/>
    <n v="12781.807194999999"/>
    <n v="14"/>
    <n v="1"/>
    <m/>
    <n v="16.304294841020717"/>
    <m/>
    <m/>
    <m/>
    <m/>
    <s v=""/>
    <m/>
    <n v="1.2554373091652162"/>
    <m/>
    <n v="0.45247826086956516"/>
    <n v="2.5745843170795002"/>
    <m/>
    <m/>
    <m/>
    <n v="0"/>
    <m/>
    <n v="4.5999999999999996"/>
    <n v="67"/>
    <n v="16.75"/>
    <n v="85.59"/>
    <n v="2.5299999999999998"/>
    <n v="2"/>
    <n v="1"/>
    <n v="205"/>
    <m/>
    <n v="5"/>
    <n v="114"/>
    <n v="10005.11"/>
    <n v="2501.2775000000001"/>
  </r>
  <r>
    <x v="18"/>
    <x v="0"/>
    <n v="35151036"/>
    <s v="Embu-Guaçu"/>
    <n v="0.81972475083311735"/>
    <n v="68053"/>
    <n v="66238"/>
    <n v="1815"/>
    <n v="438.93833849329206"/>
    <n v="97.332961074456676"/>
    <n v="0.2377814857337131"/>
    <n v="0.15096180327868899"/>
    <n v="8.6819682455024097E-2"/>
    <n v="0"/>
    <n v="0.22203999999999999"/>
    <n v="2.2598360655737698E-3"/>
    <n v="1.4014232602240701E-3"/>
    <n v="1.20802264079148E-2"/>
    <m/>
    <n v="2"/>
    <n v="10.526315789473683"/>
    <n v="89.473684210526315"/>
    <n v="54.429600000000008"/>
    <n v="3673.998"/>
    <n v="2496.5739318000001"/>
    <n v="3"/>
    <s v=""/>
    <m/>
    <n v="148.28912759172994"/>
    <m/>
    <m/>
    <m/>
    <m/>
    <s v=""/>
    <m/>
    <n v="0.27974292439260368"/>
    <m/>
    <n v="0.28483359109186601"/>
    <n v="0.27131150767195034"/>
    <m/>
    <m/>
    <m/>
    <n v="0"/>
    <m/>
    <n v="9"/>
    <n v="38.4"/>
    <n v="38.020000000000003"/>
    <n v="67.95"/>
    <n v="4.6500000000000004"/>
    <n v="1"/>
    <s v=""/>
    <n v="33"/>
    <m/>
    <n v="4"/>
    <n v="34"/>
    <n v="1410.816"/>
    <n v="1396.8548000000001"/>
  </r>
  <r>
    <x v="1"/>
    <x v="0"/>
    <n v="351512921"/>
    <s v="Emilianópolis"/>
    <n v="0.1611320061365662"/>
    <n v="3068"/>
    <n v="2692"/>
    <n v="376"/>
    <n v="13.738748824504052"/>
    <n v="87.744458930899611"/>
    <n v="2.0144434463657501E-2"/>
    <n v="6.3065473962622002E-3"/>
    <n v="1.38378870673953E-2"/>
    <n v="0"/>
    <n v="1.3421275045537299E-2"/>
    <n v="1.8000000000000001E-4"/>
    <n v="6.4931594181201202E-3"/>
    <n v="5.0000000000000002E-5"/>
    <m/>
    <n v="1"/>
    <n v="40"/>
    <n v="60"/>
    <n v="1.8675999999999999"/>
    <n v="144.072"/>
    <n v="30.312748800000001"/>
    <m/>
    <s v=""/>
    <m/>
    <n v="1953.0117340286838"/>
    <m/>
    <m/>
    <m/>
    <m/>
    <s v=""/>
    <m/>
    <n v="2.5499284131212024E-2"/>
    <m/>
    <n v="1.0510912327103668E-2"/>
    <n v="7.2830984565238399E-2"/>
    <m/>
    <m/>
    <m/>
    <n v="0"/>
    <m/>
    <n v="9.5"/>
    <n v="98.7"/>
    <n v="98.7"/>
    <n v="21.04"/>
    <n v="8.61"/>
    <s v=""/>
    <s v=""/>
    <n v="3"/>
    <m/>
    <n v="4"/>
    <n v="6"/>
    <n v="142.12799999999999"/>
    <n v="142.12799999999999"/>
  </r>
  <r>
    <x v="6"/>
    <x v="0"/>
    <n v="35151525"/>
    <s v="Engenheiro Coelho"/>
    <s v=""/>
    <s v=""/>
    <s v=""/>
    <s v=""/>
    <s v=""/>
    <s v=""/>
    <n v="1.0977503805175041E-2"/>
    <n v="5.1700000000000001E-3"/>
    <n v="5.8075038051750398E-3"/>
    <n v="0"/>
    <s v=""/>
    <n v="1.8000000000000001E-4"/>
    <n v="6.2538051750380503E-3"/>
    <n v="4.5436986301369857E-3"/>
    <m/>
    <n v="0"/>
    <n v="7.6923076923076925"/>
    <n v="92.307692307692307"/>
    <s v=""/>
    <s v=""/>
    <s v=""/>
    <n v="1"/>
    <s v=""/>
    <m/>
    <s v=""/>
    <m/>
    <m/>
    <m/>
    <m/>
    <s v=""/>
    <m/>
    <n v="2.0712271330518943E-2"/>
    <m/>
    <n v="1.4771428571428573E-2"/>
    <n v="3.226391002875021E-2"/>
    <m/>
    <m/>
    <m/>
    <n v="0"/>
    <m/>
    <s v=""/>
    <s v=""/>
    <s v=""/>
    <s v=""/>
    <s v=""/>
    <s v=""/>
    <s v=""/>
    <n v="3"/>
    <m/>
    <n v="1"/>
    <n v="12"/>
    <s v=""/>
    <s v=""/>
  </r>
  <r>
    <x v="3"/>
    <x v="0"/>
    <n v="35151529"/>
    <s v="Engenheiro Coelho"/>
    <n v="2.7459586876792841"/>
    <n v="20535"/>
    <n v="15639"/>
    <n v="4896"/>
    <n v="187.02185792349727"/>
    <n v="76.157779401022637"/>
    <n v="0.19196562309221382"/>
    <n v="0.15716480466768101"/>
    <n v="3.4800818424532802E-2"/>
    <n v="0"/>
    <n v="4.7579193302891898E-2"/>
    <n v="3.7862519150635002E-2"/>
    <n v="9.3943936463973504E-2"/>
    <n v="1.257997417471363E-2"/>
    <m/>
    <n v="13"/>
    <n v="32.8125"/>
    <n v="67.1875"/>
    <n v="10.878699999999998"/>
    <n v="839.21400000000006"/>
    <n v="167.84280000000001"/>
    <m/>
    <s v=""/>
    <m/>
    <n v="276.42951059167285"/>
    <m/>
    <m/>
    <m/>
    <m/>
    <s v=""/>
    <m/>
    <n v="0.3621992888532336"/>
    <m/>
    <n v="0.44904229905051724"/>
    <n v="0.1933378801362933"/>
    <m/>
    <m/>
    <m/>
    <n v="1"/>
    <m/>
    <n v="8.9"/>
    <n v="100"/>
    <n v="100"/>
    <n v="20"/>
    <n v="10"/>
    <n v="0"/>
    <s v=""/>
    <n v="25"/>
    <m/>
    <n v="21"/>
    <n v="43"/>
    <n v="839"/>
    <n v="839"/>
  </r>
  <r>
    <x v="3"/>
    <x v="0"/>
    <n v="35151869"/>
    <s v="Espírito Santo do Pinhal"/>
    <n v="0.160666545165844"/>
    <n v="42573"/>
    <n v="38837"/>
    <n v="3736"/>
    <n v="109.04689941343715"/>
    <n v="91.224485002231461"/>
    <n v="0.5300927633992063"/>
    <n v="0.50258346353062"/>
    <n v="2.7509299868586301E-2"/>
    <n v="0.14369980339929"/>
    <s v=""/>
    <n v="1.7764084886593302E-2"/>
    <n v="0.50029695263700702"/>
    <n v="1.2031725875606119E-2"/>
    <m/>
    <n v="99"/>
    <n v="61.643835616438359"/>
    <n v="38.356164383561641"/>
    <n v="31.619199999999999"/>
    <n v="2134.2959999999998"/>
    <n v="204.04510049000001"/>
    <n v="8"/>
    <s v=""/>
    <m/>
    <n v="466.67324360510173"/>
    <m/>
    <m/>
    <m/>
    <m/>
    <s v=""/>
    <m/>
    <n v="0.27899619126274017"/>
    <m/>
    <n v="0.39573501065403149"/>
    <n v="4.3665555346962391E-2"/>
    <m/>
    <m/>
    <m/>
    <n v="0"/>
    <m/>
    <n v="9.8181818181818183"/>
    <n v="94.9"/>
    <n v="94.9"/>
    <n v="9.56"/>
    <n v="9.94"/>
    <n v="2"/>
    <s v=""/>
    <n v="52"/>
    <m/>
    <n v="90"/>
    <n v="56"/>
    <n v="2025.1660000000002"/>
    <n v="2025.1660000000002"/>
  </r>
  <r>
    <x v="5"/>
    <x v="0"/>
    <n v="351519417"/>
    <s v="Espírito Santo do Turvo"/>
    <n v="1.2485315871635594"/>
    <n v="4799"/>
    <n v="4105"/>
    <n v="694"/>
    <n v="25.087563385435725"/>
    <n v="85.5386538862263"/>
    <n v="0.417127529006662"/>
    <n v="0.31087230131995902"/>
    <n v="0.10625522768670299"/>
    <n v="0"/>
    <n v="1.264E-2"/>
    <n v="4.8999999999999998E-4"/>
    <n v="0.26220528856950398"/>
    <n v="0.14179224043715849"/>
    <m/>
    <n v="6"/>
    <n v="61.111111111111114"/>
    <n v="38.888888888888893"/>
    <n v="2.9203999999999994"/>
    <n v="225.28800000000001"/>
    <n v="44.095620240000002"/>
    <m/>
    <s v=""/>
    <m/>
    <n v="1314.2738070431335"/>
    <m/>
    <m/>
    <m/>
    <m/>
    <s v=""/>
    <m/>
    <n v="0.43908160948069686"/>
    <m/>
    <n v="0.41449640175994534"/>
    <n v="0.53127613843351507"/>
    <m/>
    <m/>
    <m/>
    <n v="0"/>
    <m/>
    <n v="9.8000000000000007"/>
    <n v="96.9"/>
    <n v="96.9"/>
    <n v="19.57"/>
    <n v="9.9499999999999993"/>
    <s v=""/>
    <s v=""/>
    <n v="8"/>
    <m/>
    <n v="11"/>
    <n v="7"/>
    <n v="218.02500000000001"/>
    <n v="218.02500000000001"/>
  </r>
  <r>
    <x v="3"/>
    <x v="0"/>
    <n v="35573039"/>
    <s v="Estiva Gerbi"/>
    <n v="0.99665146174980901"/>
    <n v="11079"/>
    <n v="8837"/>
    <n v="2242"/>
    <n v="150.28486163863266"/>
    <n v="79.763516562866684"/>
    <n v="0.1444936733454768"/>
    <n v="0.12001850679109401"/>
    <n v="2.44751665543828E-2"/>
    <n v="0"/>
    <n v="6.4830533098784796E-2"/>
    <n v="6.0834214137784797E-3"/>
    <n v="6.01661171411699E-2"/>
    <n v="1.3413601691743399E-2"/>
    <m/>
    <n v="16"/>
    <n v="45.714285714285715"/>
    <n v="54.285714285714285"/>
    <n v="6.3685999999999998"/>
    <n v="491.29199999999997"/>
    <n v="491.29199999999997"/>
    <m/>
    <s v=""/>
    <m/>
    <n v="341.57595450852966"/>
    <m/>
    <m/>
    <m/>
    <m/>
    <s v=""/>
    <m/>
    <n v="0.39052344147426166"/>
    <m/>
    <n v="0.48007402716437603"/>
    <n v="0.20395972128652334"/>
    <m/>
    <m/>
    <m/>
    <n v="0"/>
    <m/>
    <n v="6.1"/>
    <n v="100"/>
    <n v="0"/>
    <n v="100"/>
    <n v="1.5"/>
    <s v=""/>
    <s v=""/>
    <n v="39"/>
    <m/>
    <n v="32"/>
    <n v="38"/>
    <n v="491"/>
    <n v="0"/>
  </r>
  <r>
    <x v="13"/>
    <x v="0"/>
    <n v="351530122"/>
    <s v="Estrela do Norte"/>
    <n v="2.630443227675805E-2"/>
    <n v="2665"/>
    <n v="2307"/>
    <n v="358"/>
    <n v="10.122687735024881"/>
    <n v="86.566604127579737"/>
    <n v="6.4100000000000008E-3"/>
    <n v="1.97E-3"/>
    <n v="4.4400000000000004E-3"/>
    <n v="0"/>
    <n v="4.3600000000000002E-3"/>
    <s v=""/>
    <s v=""/>
    <n v="2.0500000000000002E-3"/>
    <m/>
    <n v="0"/>
    <n v="37.5"/>
    <n v="62.5"/>
    <n v="1.5308999999999999"/>
    <n v="118.098"/>
    <n v="17.714700000000001"/>
    <m/>
    <s v=""/>
    <m/>
    <n v="3195.0168855534707"/>
    <m/>
    <m/>
    <m/>
    <m/>
    <s v=""/>
    <m/>
    <n v="6.4100000000000008E-3"/>
    <m/>
    <n v="2.6986301369863012E-3"/>
    <n v="1.6444444444444446E-2"/>
    <m/>
    <m/>
    <m/>
    <n v="0"/>
    <m/>
    <n v="9.2727272727272734"/>
    <n v="100"/>
    <n v="100"/>
    <n v="15"/>
    <n v="10"/>
    <s v=""/>
    <s v=""/>
    <n v="9"/>
    <m/>
    <n v="3"/>
    <n v="5"/>
    <n v="118"/>
    <n v="118"/>
  </r>
  <r>
    <x v="10"/>
    <x v="0"/>
    <n v="351520215"/>
    <s v="Estrela d'Oeste"/>
    <n v="-0.13976465784780734"/>
    <n v="8094"/>
    <n v="7059"/>
    <n v="1035"/>
    <n v="27.320596773104707"/>
    <n v="87.212750185322463"/>
    <n v="0.10488935998203459"/>
    <n v="9.95201367367817E-2"/>
    <n v="5.3692232452528903E-3"/>
    <n v="0"/>
    <n v="3.5E-4"/>
    <n v="9.3000000000000005E-4"/>
    <n v="0.103111875057182"/>
    <n v="4.9748492485299201E-4"/>
    <m/>
    <n v="4"/>
    <n v="53.333333333333336"/>
    <n v="46.666666666666664"/>
    <n v="4.9048999999999996"/>
    <n v="378.37799999999999"/>
    <n v="62.810747999999997"/>
    <n v="1"/>
    <s v=""/>
    <m/>
    <n v="818.20607857672337"/>
    <m/>
    <m/>
    <m/>
    <m/>
    <s v=""/>
    <m/>
    <n v="0.14567966664171472"/>
    <m/>
    <n v="0.19513752301329745"/>
    <n v="2.556772973929948E-2"/>
    <m/>
    <m/>
    <m/>
    <n v="0"/>
    <m/>
    <n v="10"/>
    <n v="100"/>
    <n v="100"/>
    <n v="16.600000000000001"/>
    <n v="10"/>
    <n v="0"/>
    <s v=""/>
    <n v="20"/>
    <m/>
    <n v="16"/>
    <n v="14"/>
    <n v="378"/>
    <n v="378"/>
  </r>
  <r>
    <x v="16"/>
    <x v="0"/>
    <n v="351520218"/>
    <s v="Estrela d'Oeste"/>
    <s v=""/>
    <s v=""/>
    <s v=""/>
    <s v=""/>
    <s v=""/>
    <s v=""/>
    <n v="8.1580271768512291E-2"/>
    <n v="5.0457185418070198E-2"/>
    <n v="3.11230863504421E-2"/>
    <n v="0"/>
    <n v="5.8542617960426202E-4"/>
    <n v="2.1464733637747299E-2"/>
    <n v="5.9095077517445603E-2"/>
    <n v="4.3503443371509812E-4"/>
    <m/>
    <n v="7"/>
    <n v="42.857142857142854"/>
    <n v="57.142857142857139"/>
    <s v=""/>
    <s v=""/>
    <s v=""/>
    <m/>
    <s v=""/>
    <m/>
    <s v=""/>
    <m/>
    <m/>
    <m/>
    <m/>
    <s v=""/>
    <m/>
    <n v="0.11330593301182264"/>
    <m/>
    <n v="9.8935657682490588E-2"/>
    <n v="0.14820517309734335"/>
    <m/>
    <m/>
    <m/>
    <n v="0"/>
    <m/>
    <s v=""/>
    <s v=""/>
    <s v=""/>
    <s v=""/>
    <s v=""/>
    <s v=""/>
    <s v=""/>
    <n v="8"/>
    <m/>
    <n v="12"/>
    <n v="16"/>
    <s v=""/>
    <s v=""/>
  </r>
  <r>
    <x v="13"/>
    <x v="0"/>
    <n v="351535022"/>
    <s v="Euclides da Cunha Paulista"/>
    <n v="-5.5403829392908222E-2"/>
    <n v="9537"/>
    <n v="6155"/>
    <n v="3382"/>
    <n v="16.525159412253952"/>
    <n v="64.53811471112509"/>
    <n v="0.1748776175029729"/>
    <n v="6.47287945704519E-2"/>
    <n v="0.110148822932521"/>
    <n v="5.4410958904109602E-2"/>
    <n v="9.8422222222222105E-2"/>
    <n v="9.0000000000000006E-5"/>
    <n v="6.5512587061573105E-2"/>
    <n v="1.08528082191781E-2"/>
    <m/>
    <n v="2"/>
    <n v="1.8779342723004695"/>
    <n v="98.122065727699521"/>
    <n v="4.1615000000000002"/>
    <n v="321.02999999999997"/>
    <n v="100.8933084"/>
    <m/>
    <s v=""/>
    <m/>
    <n v="2017.0871343189679"/>
    <m/>
    <m/>
    <m/>
    <m/>
    <s v=""/>
    <m/>
    <n v="7.9130143666503575E-2"/>
    <m/>
    <n v="4.0455496606532436E-2"/>
    <n v="0.18057184087298528"/>
    <m/>
    <m/>
    <m/>
    <n v="0"/>
    <m/>
    <n v="8.6999999999999993"/>
    <n v="86.8"/>
    <n v="86.8"/>
    <n v="31.43"/>
    <n v="7.76"/>
    <s v=""/>
    <s v=""/>
    <n v="2"/>
    <m/>
    <n v="4"/>
    <n v="209"/>
    <n v="278.62799999999999"/>
    <n v="278.62799999999999"/>
  </r>
  <r>
    <x v="14"/>
    <x v="0"/>
    <n v="351540014"/>
    <s v="Fartura"/>
    <n v="0.21146461381795767"/>
    <n v="15644"/>
    <n v="13045"/>
    <n v="2599"/>
    <n v="36.427141060867136"/>
    <n v="83.386601892099208"/>
    <n v="5.0480338348678828E-2"/>
    <n v="4.8949147266511998E-2"/>
    <n v="1.5311910821668301E-3"/>
    <n v="0.195803938356164"/>
    <s v=""/>
    <n v="4.2100000000000002E-3"/>
    <n v="4.5819147266511998E-2"/>
    <n v="4.5119108216682899E-4"/>
    <m/>
    <n v="0"/>
    <n v="41.666666666666671"/>
    <n v="58.333333333333336"/>
    <n v="8.9858999999999991"/>
    <n v="693.19799999999998"/>
    <n v="152.50355999999999"/>
    <n v="2"/>
    <s v=""/>
    <m/>
    <n v="1149.0360521605726"/>
    <m/>
    <m/>
    <m/>
    <m/>
    <s v=""/>
    <m/>
    <n v="2.3262828732110059E-2"/>
    <m/>
    <n v="3.0593217041569996E-2"/>
    <n v="2.6863001441523341E-3"/>
    <m/>
    <m/>
    <m/>
    <n v="0"/>
    <m/>
    <n v="8.3000000000000007"/>
    <n v="100"/>
    <n v="100"/>
    <n v="22"/>
    <n v="8.57"/>
    <n v="0"/>
    <s v=""/>
    <n v="13"/>
    <m/>
    <n v="10"/>
    <n v="14"/>
    <n v="693"/>
    <n v="693"/>
  </r>
  <r>
    <x v="10"/>
    <x v="0"/>
    <n v="351560815"/>
    <s v="Fernando Prestes"/>
    <n v="7.0263593321717721E-2"/>
    <n v="5572"/>
    <n v="5043"/>
    <n v="529"/>
    <n v="32.755275997883722"/>
    <n v="90.506101938262745"/>
    <n v="0.1166137549903935"/>
    <n v="6.3259674626344298E-2"/>
    <n v="5.3354080364049199E-2"/>
    <n v="0"/>
    <n v="1.9900000000000001E-2"/>
    <n v="2.3964890918315601E-3"/>
    <n v="8.1822045198409701E-2"/>
    <n v="1.24952207001522E-2"/>
    <m/>
    <n v="5"/>
    <n v="25.581395348837212"/>
    <n v="74.418604651162795"/>
    <n v="3.4432999999999998"/>
    <n v="265.62599999999998"/>
    <n v="33.468876000000002"/>
    <n v="2"/>
    <s v=""/>
    <m/>
    <n v="735.76453697056706"/>
    <m/>
    <m/>
    <m/>
    <m/>
    <s v=""/>
    <m/>
    <n v="0.25914167775642999"/>
    <m/>
    <n v="0.19768648320732593"/>
    <n v="0.41041600280037843"/>
    <m/>
    <m/>
    <m/>
    <n v="0"/>
    <m/>
    <n v="7.9"/>
    <n v="100"/>
    <n v="100"/>
    <n v="12.6"/>
    <n v="9.6999999999999993"/>
    <n v="0"/>
    <s v=""/>
    <n v="20"/>
    <m/>
    <n v="11"/>
    <n v="32"/>
    <n v="266"/>
    <n v="266"/>
  </r>
  <r>
    <x v="2"/>
    <x v="0"/>
    <n v="351560816"/>
    <s v="Fernando Prestes"/>
    <s v=""/>
    <s v=""/>
    <s v=""/>
    <s v=""/>
    <s v=""/>
    <s v=""/>
    <n v="5.403283710108041E-3"/>
    <n v="3.8390410958904098E-4"/>
    <n v="5.019379600519E-3"/>
    <n v="0"/>
    <n v="4.1700000000000001E-3"/>
    <s v=""/>
    <n v="6.8265791476407897E-4"/>
    <n v="5.5062579534396301E-4"/>
    <m/>
    <n v="2"/>
    <n v="15.789473684210526"/>
    <n v="84.210526315789465"/>
    <s v=""/>
    <s v=""/>
    <s v=""/>
    <m/>
    <s v=""/>
    <m/>
    <s v=""/>
    <m/>
    <m/>
    <m/>
    <m/>
    <s v=""/>
    <m/>
    <n v="1.2007297133573423E-2"/>
    <m/>
    <n v="1.199700342465753E-3"/>
    <n v="3.8610612311684611E-2"/>
    <m/>
    <m/>
    <m/>
    <n v="0"/>
    <m/>
    <s v=""/>
    <s v=""/>
    <s v=""/>
    <s v=""/>
    <s v=""/>
    <s v=""/>
    <s v=""/>
    <n v="1"/>
    <m/>
    <n v="3"/>
    <n v="16"/>
    <s v=""/>
    <s v=""/>
  </r>
  <r>
    <x v="10"/>
    <x v="0"/>
    <n v="351550915"/>
    <s v="Fernandópolis"/>
    <n v="0.2207719235080452"/>
    <n v="66112"/>
    <n v="64087"/>
    <n v="2025"/>
    <n v="120.30206532617598"/>
    <n v="96.937015972894486"/>
    <n v="0.58723104388635305"/>
    <n v="0.366051085472965"/>
    <n v="0.221179958413388"/>
    <n v="0"/>
    <n v="0.206035709384435"/>
    <n v="0.27429150460363799"/>
    <n v="0.10011246344536801"/>
    <n v="6.7913664529114697E-3"/>
    <m/>
    <n v="23"/>
    <n v="17.948717948717949"/>
    <n v="82.051282051282044"/>
    <n v="53.820800000000006"/>
    <n v="3632.904"/>
    <n v="490.44204000000002"/>
    <n v="10"/>
    <s v=""/>
    <m/>
    <n v="186.03339787028074"/>
    <m/>
    <m/>
    <m/>
    <m/>
    <s v=""/>
    <m/>
    <n v="0.44826797243233057"/>
    <m/>
    <n v="0.39788161464452715"/>
    <n v="0.56712809849586665"/>
    <m/>
    <m/>
    <m/>
    <n v="0"/>
    <m/>
    <n v="10"/>
    <n v="100"/>
    <n v="100"/>
    <n v="13.5"/>
    <n v="10"/>
    <n v="5"/>
    <s v=""/>
    <n v="102"/>
    <m/>
    <n v="21"/>
    <n v="96"/>
    <n v="3633"/>
    <n v="3633"/>
  </r>
  <r>
    <x v="16"/>
    <x v="0"/>
    <n v="351550918"/>
    <s v="Fernandópolis"/>
    <s v=""/>
    <s v=""/>
    <s v=""/>
    <s v=""/>
    <s v=""/>
    <s v=""/>
    <n v="0.17957650310652001"/>
    <n v="0.10344300234548499"/>
    <n v="7.6133500761035006E-2"/>
    <n v="0"/>
    <s v=""/>
    <n v="3.0000000000000001E-5"/>
    <n v="0.179532233700127"/>
    <n v="1.4269406392694101E-5"/>
    <m/>
    <n v="4"/>
    <n v="89.473684210526315"/>
    <n v="10.526315789473683"/>
    <s v=""/>
    <s v=""/>
    <s v=""/>
    <m/>
    <s v=""/>
    <m/>
    <s v=""/>
    <m/>
    <m/>
    <m/>
    <m/>
    <s v=""/>
    <m/>
    <n v="0.13708130008131297"/>
    <m/>
    <n v="0.11243804602770108"/>
    <n v="0.19521410451547436"/>
    <m/>
    <m/>
    <m/>
    <n v="0"/>
    <m/>
    <s v=""/>
    <s v=""/>
    <s v=""/>
    <s v=""/>
    <s v=""/>
    <s v=""/>
    <s v=""/>
    <n v="5"/>
    <m/>
    <n v="17"/>
    <n v="2"/>
    <s v=""/>
    <s v=""/>
  </r>
  <r>
    <x v="5"/>
    <x v="0"/>
    <n v="351565717"/>
    <s v="Fernão"/>
    <n v="0.54349150713763894"/>
    <n v="1649"/>
    <n v="1009"/>
    <n v="640"/>
    <n v="16.440677966101696"/>
    <n v="61.188599151000609"/>
    <n v="0.10470933340818935"/>
    <n v="0.100633684906555"/>
    <n v="4.0756485016343498E-3"/>
    <n v="0"/>
    <n v="2.8053881278538801E-3"/>
    <s v=""/>
    <n v="9.6594506949122999E-2"/>
    <n v="5.3094383312124113E-3"/>
    <m/>
    <n v="2"/>
    <n v="52.173913043478258"/>
    <n v="47.826086956521742"/>
    <n v="0.6573"/>
    <n v="50.706000000000003"/>
    <n v="8.3664900000000006"/>
    <m/>
    <s v=""/>
    <m/>
    <n v="1912.4317768344445"/>
    <m/>
    <m/>
    <m/>
    <m/>
    <s v=""/>
    <m/>
    <n v="0.21814444460039448"/>
    <m/>
    <n v="0.26482548659619737"/>
    <n v="4.0756485016343505E-2"/>
    <m/>
    <m/>
    <m/>
    <n v="0"/>
    <m/>
    <n v="9.8000000000000007"/>
    <n v="100"/>
    <n v="100"/>
    <n v="16.5"/>
    <n v="10"/>
    <s v=""/>
    <s v=""/>
    <n v="11"/>
    <m/>
    <n v="12"/>
    <n v="11"/>
    <n v="51"/>
    <n v="51"/>
  </r>
  <r>
    <x v="18"/>
    <x v="0"/>
    <n v="35157076"/>
    <s v="Ferraz de Vasconcelos"/>
    <n v="1.3945282960313943"/>
    <n v="193037"/>
    <n v="184375"/>
    <n v="8662"/>
    <n v="6419.5876288659792"/>
    <n v="95.512777343203638"/>
    <n v="3.7920872320782503E-3"/>
    <n v="5.0000000000000002E-5"/>
    <n v="3.7420872320782501E-3"/>
    <n v="0"/>
    <s v=""/>
    <n v="3.01824388052998E-3"/>
    <n v="5.0000000000000002E-5"/>
    <n v="7.2384335154827004E-4"/>
    <m/>
    <n v="3"/>
    <n v="7.1428571428571423"/>
    <n v="92.857142857142861"/>
    <n v="168.91470000000001"/>
    <n v="10134.882"/>
    <n v="6475.2693507000004"/>
    <n v="6"/>
    <s v=""/>
    <m/>
    <n v="9.8020586726896912"/>
    <m/>
    <m/>
    <m/>
    <m/>
    <s v=""/>
    <m/>
    <n v="2.5280581547188336E-2"/>
    <m/>
    <n v="5.5555555555555556E-4"/>
    <n v="6.2368120534637507E-2"/>
    <m/>
    <m/>
    <m/>
    <n v="0"/>
    <m/>
    <n v="9.6363636363636367"/>
    <n v="80.099999999999994"/>
    <n v="39.25"/>
    <n v="63.89"/>
    <n v="4.79"/>
    <n v="3"/>
    <s v=""/>
    <n v="113"/>
    <m/>
    <n v="1"/>
    <n v="13"/>
    <n v="8118.1349999999993"/>
    <n v="3977.9875000000002"/>
  </r>
  <r>
    <x v="1"/>
    <x v="0"/>
    <n v="351580621"/>
    <s v="Flora Rica"/>
    <n v="-0.98871940456232155"/>
    <n v="1589"/>
    <n v="1386"/>
    <n v="203"/>
    <n v="7.0584577114427862"/>
    <n v="87.224669603524234"/>
    <n v="0.12234283240179319"/>
    <n v="5.6033385732465003E-2"/>
    <n v="6.6309446669328198E-2"/>
    <n v="0"/>
    <n v="1.5663169398907099E-2"/>
    <n v="1.34766615930999E-4"/>
    <n v="0.106393480861841"/>
    <n v="1.51415525114155E-4"/>
    <m/>
    <n v="0"/>
    <n v="15"/>
    <n v="85"/>
    <n v="0.80989999999999995"/>
    <n v="62.478000000000002"/>
    <n v="13.728540852"/>
    <m/>
    <s v=""/>
    <m/>
    <n v="3770.8244178728773"/>
    <m/>
    <m/>
    <m/>
    <m/>
    <s v=""/>
    <m/>
    <n v="0.15292854050224147"/>
    <m/>
    <n v="9.185800939748362E-2"/>
    <n v="0.34899708773330618"/>
    <m/>
    <m/>
    <m/>
    <n v="0"/>
    <m/>
    <n v="8.1"/>
    <n v="90.1"/>
    <n v="90.1"/>
    <n v="21.97"/>
    <n v="8.1199999999999992"/>
    <s v=""/>
    <s v=""/>
    <n v="5"/>
    <m/>
    <n v="3"/>
    <n v="17"/>
    <n v="55.861999999999995"/>
    <n v="55.861999999999995"/>
  </r>
  <r>
    <x v="16"/>
    <x v="0"/>
    <n v="351590518"/>
    <s v="Floreal"/>
    <n v="-0.50726428229241893"/>
    <n v="2856"/>
    <n v="2420"/>
    <n v="436"/>
    <n v="14.023372287145243"/>
    <n v="84.733893557422974"/>
    <n v="4.4343631696484198E-2"/>
    <n v="2.87264298724954E-2"/>
    <n v="1.56172018239888E-2"/>
    <n v="0"/>
    <n v="8.0999999999999996E-3"/>
    <s v=""/>
    <n v="3.5003643112009403E-2"/>
    <n v="1.2399885844748858E-3"/>
    <m/>
    <n v="0"/>
    <n v="35.294117647058826"/>
    <n v="64.705882352941174"/>
    <n v="1.6485000000000001"/>
    <n v="127.17"/>
    <n v="31.7925"/>
    <n v="2"/>
    <s v=""/>
    <m/>
    <n v="1325.0420168067226"/>
    <m/>
    <m/>
    <m/>
    <m/>
    <s v=""/>
    <m/>
    <n v="9.0497207543845298E-2"/>
    <m/>
    <n v="7.7638999655392976E-2"/>
    <n v="0.13014334853324"/>
    <m/>
    <m/>
    <m/>
    <n v="0"/>
    <m/>
    <n v="5.8"/>
    <n v="100"/>
    <n v="100"/>
    <n v="25"/>
    <n v="8.3800000000000008"/>
    <n v="0"/>
    <s v=""/>
    <n v="4"/>
    <m/>
    <n v="6"/>
    <n v="11"/>
    <n v="127"/>
    <n v="127"/>
  </r>
  <r>
    <x v="12"/>
    <x v="0"/>
    <n v="351590519"/>
    <s v="Floreal"/>
    <s v=""/>
    <s v=""/>
    <s v=""/>
    <s v=""/>
    <s v=""/>
    <s v=""/>
    <n v="4.1487488397335098E-2"/>
    <n v="3.074E-2"/>
    <n v="1.07474883973351E-2"/>
    <n v="0"/>
    <s v=""/>
    <s v=""/>
    <n v="4.13383559772438E-2"/>
    <n v="1.4913242009132401E-4"/>
    <m/>
    <n v="0"/>
    <n v="20"/>
    <n v="80"/>
    <s v=""/>
    <s v=""/>
    <s v=""/>
    <m/>
    <s v=""/>
    <m/>
    <s v=""/>
    <m/>
    <m/>
    <m/>
    <m/>
    <s v=""/>
    <m/>
    <n v="8.4668343668030818E-2"/>
    <m/>
    <n v="8.3081081081081087E-2"/>
    <n v="8.9562403311125832E-2"/>
    <m/>
    <m/>
    <m/>
    <n v="0"/>
    <m/>
    <s v=""/>
    <s v=""/>
    <s v=""/>
    <s v=""/>
    <s v=""/>
    <s v=""/>
    <s v=""/>
    <n v="2"/>
    <m/>
    <n v="2"/>
    <n v="8"/>
    <s v=""/>
    <s v=""/>
  </r>
  <r>
    <x v="0"/>
    <x v="0"/>
    <n v="351600220"/>
    <s v="Flórida Paulista"/>
    <s v=""/>
    <s v=""/>
    <s v=""/>
    <s v=""/>
    <s v=""/>
    <s v=""/>
    <n v="6.1359999999999998E-2"/>
    <n v="5.2080000000000001E-2"/>
    <n v="9.2800000000000001E-3"/>
    <n v="0"/>
    <n v="3.2499999999999999E-3"/>
    <n v="5.6779999999999997E-2"/>
    <n v="5.8E-4"/>
    <n v="7.5000000000000002E-4"/>
    <m/>
    <n v="1"/>
    <n v="11.111111111111111"/>
    <n v="88.888888888888886"/>
    <s v=""/>
    <s v=""/>
    <s v=""/>
    <m/>
    <s v=""/>
    <m/>
    <s v=""/>
    <m/>
    <m/>
    <m/>
    <m/>
    <s v=""/>
    <m/>
    <n v="3.6742514970059884E-2"/>
    <m/>
    <n v="4.3400000000000001E-2"/>
    <n v="1.9744680851063831E-2"/>
    <m/>
    <m/>
    <m/>
    <n v="0"/>
    <m/>
    <s v=""/>
    <s v=""/>
    <s v=""/>
    <s v=""/>
    <s v=""/>
    <s v=""/>
    <s v=""/>
    <n v="1"/>
    <m/>
    <n v="1"/>
    <n v="8"/>
    <s v=""/>
    <s v=""/>
  </r>
  <r>
    <x v="1"/>
    <x v="0"/>
    <n v="351600221"/>
    <s v="Flórida Paulista"/>
    <n v="-0.56922444816460693"/>
    <n v="12120"/>
    <n v="9563"/>
    <n v="2557"/>
    <n v="23.089672515288335"/>
    <n v="78.902640264026402"/>
    <n v="3.8295217913849162E-2"/>
    <n v="1.9025875190258801E-5"/>
    <n v="3.8276192038658903E-2"/>
    <n v="0"/>
    <n v="3.7830637522768697E-2"/>
    <n v="2.3907103825136598E-5"/>
    <n v="1.8507356671740199E-4"/>
    <n v="2.5559972053796449E-4"/>
    <m/>
    <n v="2"/>
    <n v="4"/>
    <n v="96"/>
    <n v="8.1682999999999986"/>
    <n v="630.12599999999998"/>
    <n v="106.90969766000001"/>
    <n v="2"/>
    <s v=""/>
    <m/>
    <n v="1222.9306930693069"/>
    <m/>
    <m/>
    <m/>
    <m/>
    <s v=""/>
    <m/>
    <n v="2.2931268211885725E-2"/>
    <m/>
    <n v="1.5854895991882336E-5"/>
    <n v="8.1438706465231714E-2"/>
    <m/>
    <m/>
    <m/>
    <n v="0"/>
    <m/>
    <n v="8.1"/>
    <n v="99.8"/>
    <n v="99.8"/>
    <n v="16.97"/>
    <n v="9.6999999999999993"/>
    <n v="0"/>
    <s v=""/>
    <n v="7"/>
    <m/>
    <n v="1"/>
    <n v="24"/>
    <n v="628.74"/>
    <n v="628.74"/>
  </r>
  <r>
    <x v="5"/>
    <x v="0"/>
    <n v="351610117"/>
    <s v="Florínea"/>
    <n v="-0.46160868537702404"/>
    <n v="2703"/>
    <n v="2475"/>
    <n v="228"/>
    <n v="11.888634764250527"/>
    <n v="91.564927857935629"/>
    <n v="0.19453476879922782"/>
    <n v="0.18839684074822599"/>
    <n v="6.1379280510018199E-3"/>
    <n v="0.17053437341451"/>
    <n v="1.438E-2"/>
    <n v="2.4000000000000001E-4"/>
    <n v="0.176504768799228"/>
    <n v="3.4099999999999998E-3"/>
    <m/>
    <n v="7"/>
    <n v="64.516129032258064"/>
    <n v="35.483870967741936"/>
    <n v="1.6491999999999998"/>
    <n v="127.224"/>
    <n v="29.668636800000002"/>
    <m/>
    <s v=""/>
    <m/>
    <n v="2683.418423973364"/>
    <m/>
    <m/>
    <m/>
    <m/>
    <s v=""/>
    <m/>
    <n v="0.17369175785645338"/>
    <m/>
    <n v="0.21168184353733258"/>
    <n v="2.6686643700007902E-2"/>
    <m/>
    <m/>
    <m/>
    <n v="0"/>
    <m/>
    <n v="7.9"/>
    <n v="85.2"/>
    <n v="85.2"/>
    <n v="23.32"/>
    <n v="8.26"/>
    <s v=""/>
    <s v=""/>
    <n v="12"/>
    <m/>
    <n v="20"/>
    <n v="11"/>
    <n v="108.20399999999999"/>
    <n v="108.20399999999999"/>
  </r>
  <r>
    <x v="11"/>
    <x v="0"/>
    <n v="35162008"/>
    <s v="Franca"/>
    <n v="0.72224650870660323"/>
    <n v="342125"/>
    <n v="336119"/>
    <n v="6006"/>
    <n v="563.32636293283713"/>
    <n v="98.244501278772375"/>
    <n v="0.60518745429631293"/>
    <n v="0.47521116007934699"/>
    <n v="0.12997629421696599"/>
    <n v="0.67924505327245099"/>
    <n v="4.2247345859220999E-2"/>
    <n v="9.9564759463033697E-2"/>
    <n v="0.395224578103817"/>
    <n v="6.8150770870241392E-2"/>
    <m/>
    <n v="56"/>
    <n v="39.175257731958766"/>
    <n v="60.824742268041234"/>
    <n v="314.68770000000001"/>
    <n v="18881.261999999999"/>
    <n v="1186.1208787999999"/>
    <n v="30"/>
    <s v=""/>
    <m/>
    <n v="110.61220314212639"/>
    <m/>
    <m/>
    <m/>
    <m/>
    <s v=""/>
    <m/>
    <n v="0.19842211616272556"/>
    <m/>
    <n v="0.25687089734018753"/>
    <n v="0.10831357851413835"/>
    <m/>
    <m/>
    <m/>
    <n v="0"/>
    <m/>
    <n v="8.8181818181818183"/>
    <n v="99.7"/>
    <n v="99.7"/>
    <n v="6.28"/>
    <n v="10"/>
    <n v="2"/>
    <s v=""/>
    <n v="109"/>
    <m/>
    <n v="114"/>
    <n v="177"/>
    <n v="18824.357"/>
    <n v="18824.357"/>
  </r>
  <r>
    <x v="18"/>
    <x v="0"/>
    <n v="35163096"/>
    <s v="Francisco Morato"/>
    <n v="1.233082627726767"/>
    <n v="174403"/>
    <n v="174048"/>
    <n v="355"/>
    <n v="3547.6606997558993"/>
    <n v="99.796448455588489"/>
    <n v="1.2828761384335158E-2"/>
    <n v="9.4199999999999996E-3"/>
    <n v="3.4087613843351598E-3"/>
    <n v="0"/>
    <s v=""/>
    <n v="8.7000000000000001E-4"/>
    <n v="5.5799999999999999E-3"/>
    <n v="6.3787613843351498E-3"/>
    <m/>
    <n v="6"/>
    <n v="23.076923076923077"/>
    <n v="76.923076923076934"/>
    <n v="159.54480000000001"/>
    <n v="9572.6880000000001"/>
    <n v="9572.6880000000001"/>
    <n v="5"/>
    <s v=""/>
    <m/>
    <n v="18.082257759327536"/>
    <m/>
    <m/>
    <m/>
    <m/>
    <s v=""/>
    <m/>
    <n v="4.934138993975061E-2"/>
    <m/>
    <n v="5.8874999999999997E-2"/>
    <n v="3.4087613843351593E-2"/>
    <m/>
    <m/>
    <m/>
    <n v="0"/>
    <m/>
    <n v="9"/>
    <n v="43.3"/>
    <n v="0"/>
    <n v="100"/>
    <n v="0.65"/>
    <n v="1"/>
    <s v=""/>
    <n v="123"/>
    <m/>
    <n v="3"/>
    <n v="10"/>
    <n v="4145.1090000000004"/>
    <n v="0"/>
  </r>
  <r>
    <x v="18"/>
    <x v="0"/>
    <n v="35164086"/>
    <s v="Franco da Rocha"/>
    <n v="1.4812597763062874"/>
    <n v="152201"/>
    <n v="140219"/>
    <n v="11982"/>
    <n v="1136.422011498544"/>
    <n v="92.127515587939641"/>
    <n v="0.1317194946394856"/>
    <n v="9.1841019537390503E-2"/>
    <n v="3.98784751020951E-2"/>
    <n v="0"/>
    <n v="4.8050000000000002E-2"/>
    <n v="5.7367802896091703E-2"/>
    <n v="1.162E-2"/>
    <n v="1.4681691743393999E-2"/>
    <m/>
    <n v="11"/>
    <n v="17.333333333333336"/>
    <n v="82.666666666666671"/>
    <n v="129.75569999999999"/>
    <n v="7785.3419999999996"/>
    <n v="7785.3419999999996"/>
    <n v="10"/>
    <n v="1"/>
    <m/>
    <n v="55.943916268618459"/>
    <m/>
    <m/>
    <m/>
    <m/>
    <s v=""/>
    <m/>
    <n v="0.18043766388970631"/>
    <m/>
    <n v="0.19965439029867499"/>
    <n v="0.14769805593368557"/>
    <m/>
    <m/>
    <m/>
    <n v="0"/>
    <m/>
    <n v="9"/>
    <n v="66.8"/>
    <n v="0"/>
    <n v="100"/>
    <n v="1"/>
    <n v="0"/>
    <n v="1"/>
    <n v="154"/>
    <m/>
    <n v="13"/>
    <n v="62"/>
    <n v="5200.3799999999992"/>
    <n v="0"/>
  </r>
  <r>
    <x v="0"/>
    <x v="0"/>
    <n v="351650720"/>
    <s v="Gabriel Monteiro"/>
    <n v="-8.8981747149108337E-2"/>
    <n v="2684"/>
    <n v="2386"/>
    <n v="298"/>
    <n v="19.374864650256264"/>
    <n v="88.897168405365122"/>
    <n v="0.12085152057289726"/>
    <n v="0.116913978591212"/>
    <n v="3.9375419816852601E-3"/>
    <n v="0"/>
    <n v="3.2636986301369901E-3"/>
    <s v=""/>
    <n v="0.11717782194276"/>
    <n v="4.0999999999999999E-4"/>
    <m/>
    <n v="6"/>
    <n v="40"/>
    <n v="60"/>
    <n v="1.6197999999999999"/>
    <n v="124.956"/>
    <n v="24.991199999999999"/>
    <m/>
    <s v=""/>
    <m/>
    <n v="1527.451564828614"/>
    <m/>
    <m/>
    <m/>
    <m/>
    <s v=""/>
    <m/>
    <n v="0.27466254675658469"/>
    <m/>
    <n v="0.37714186642326453"/>
    <n v="3.0288784474501999E-2"/>
    <m/>
    <m/>
    <m/>
    <n v="0"/>
    <m/>
    <n v="9"/>
    <n v="100"/>
    <n v="100"/>
    <n v="20"/>
    <n v="10"/>
    <s v=""/>
    <s v=""/>
    <n v="11"/>
    <m/>
    <n v="10"/>
    <n v="15"/>
    <n v="125"/>
    <n v="125"/>
  </r>
  <r>
    <x v="2"/>
    <x v="0"/>
    <n v="351660616"/>
    <s v="Gália"/>
    <s v=""/>
    <s v=""/>
    <s v=""/>
    <s v=""/>
    <s v=""/>
    <s v=""/>
    <n v="2.5677549467275542E-3"/>
    <n v="7.8512937595129405E-4"/>
    <n v="1.7826255707762599E-3"/>
    <n v="0"/>
    <s v=""/>
    <s v=""/>
    <n v="2.4277549467275499E-3"/>
    <n v="1.3999999999999999E-4"/>
    <m/>
    <n v="1"/>
    <n v="40"/>
    <n v="60"/>
    <s v=""/>
    <s v=""/>
    <s v=""/>
    <m/>
    <s v=""/>
    <m/>
    <s v=""/>
    <m/>
    <m/>
    <m/>
    <m/>
    <s v=""/>
    <m/>
    <n v="1.645996760722791E-3"/>
    <m/>
    <n v="6.4354866881253614E-4"/>
    <n v="5.243016384636057E-3"/>
    <m/>
    <m/>
    <m/>
    <n v="0"/>
    <m/>
    <s v=""/>
    <s v=""/>
    <s v=""/>
    <s v=""/>
    <s v=""/>
    <s v=""/>
    <s v=""/>
    <n v="0"/>
    <m/>
    <n v="2"/>
    <n v="3"/>
    <s v=""/>
    <s v=""/>
  </r>
  <r>
    <x v="5"/>
    <x v="0"/>
    <n v="351660617"/>
    <s v="Gália"/>
    <n v="-0.66806308645515067"/>
    <n v="6563"/>
    <n v="5089"/>
    <n v="1474"/>
    <n v="18.446274487759631"/>
    <n v="77.540758799329581"/>
    <n v="0.30445542755196259"/>
    <n v="0.20759222097462399"/>
    <n v="9.6863206577338601E-2"/>
    <n v="0"/>
    <n v="1.6969999999999999E-2"/>
    <n v="5.2300000000000003E-3"/>
    <n v="0.28011848691269298"/>
    <n v="2.1369406392694069E-3"/>
    <m/>
    <n v="30"/>
    <n v="50"/>
    <n v="50"/>
    <n v="3.3816999999999999"/>
    <n v="260.87400000000002"/>
    <n v="62.609760000000001"/>
    <n v="2"/>
    <s v=""/>
    <m/>
    <n v="1633.7406673777239"/>
    <m/>
    <m/>
    <m/>
    <m/>
    <s v=""/>
    <m/>
    <n v="0.19516373561023242"/>
    <m/>
    <n v="0.17015755817592129"/>
    <n v="0.2848917840509958"/>
    <m/>
    <m/>
    <m/>
    <n v="0"/>
    <m/>
    <n v="9.8000000000000007"/>
    <n v="100"/>
    <n v="100"/>
    <n v="24"/>
    <n v="8.44"/>
    <n v="1"/>
    <s v=""/>
    <n v="15"/>
    <m/>
    <n v="32"/>
    <n v="32"/>
    <n v="261"/>
    <n v="261"/>
  </r>
  <r>
    <x v="0"/>
    <x v="0"/>
    <n v="351660620"/>
    <s v="Gália"/>
    <s v=""/>
    <s v=""/>
    <s v=""/>
    <s v=""/>
    <s v=""/>
    <s v=""/>
    <n v="5.9188250118521798E-3"/>
    <n v="5.9188250118521798E-3"/>
    <s v=""/>
    <n v="0"/>
    <s v=""/>
    <s v=""/>
    <n v="5.9188250118521798E-3"/>
    <n v="0"/>
    <m/>
    <n v="4"/>
    <n v="100"/>
    <e v="#VALUE!"/>
    <s v=""/>
    <s v=""/>
    <s v=""/>
    <m/>
    <s v=""/>
    <m/>
    <s v=""/>
    <m/>
    <m/>
    <m/>
    <m/>
    <s v=""/>
    <m/>
    <n v="3.7941185973411409E-3"/>
    <m/>
    <n v="4.8514959113542455E-3"/>
    <e v="#VALUE!"/>
    <m/>
    <m/>
    <m/>
    <n v="0"/>
    <m/>
    <s v=""/>
    <s v=""/>
    <s v=""/>
    <s v=""/>
    <s v=""/>
    <s v=""/>
    <s v=""/>
    <n v="0"/>
    <m/>
    <n v="4"/>
    <s v=""/>
    <s v=""/>
    <s v=""/>
  </r>
  <r>
    <x v="5"/>
    <x v="0"/>
    <n v="351670517"/>
    <s v="Garça"/>
    <s v=""/>
    <s v=""/>
    <s v=""/>
    <s v=""/>
    <s v=""/>
    <s v=""/>
    <n v="1.312E-2"/>
    <n v="2.0000000000000002E-5"/>
    <n v="1.3100000000000001E-2"/>
    <n v="0"/>
    <s v=""/>
    <s v=""/>
    <n v="1.3100000000000001E-2"/>
    <n v="2.0000000000000002E-5"/>
    <m/>
    <n v="6"/>
    <n v="33.333333333333329"/>
    <n v="66.666666666666657"/>
    <s v=""/>
    <s v=""/>
    <s v=""/>
    <m/>
    <s v=""/>
    <m/>
    <s v=""/>
    <m/>
    <m/>
    <m/>
    <m/>
    <s v=""/>
    <m/>
    <n v="7.1304347826086955E-3"/>
    <m/>
    <n v="1.4814814814814815E-5"/>
    <n v="2.6734693877551022E-2"/>
    <m/>
    <m/>
    <m/>
    <n v="0"/>
    <m/>
    <s v=""/>
    <s v=""/>
    <s v=""/>
    <s v=""/>
    <s v=""/>
    <s v=""/>
    <s v=""/>
    <n v="1"/>
    <m/>
    <n v="2"/>
    <n v="4"/>
    <s v=""/>
    <s v=""/>
  </r>
  <r>
    <x v="0"/>
    <x v="0"/>
    <n v="351670520"/>
    <s v="Garça"/>
    <n v="-0.14756070692240053"/>
    <n v="42483"/>
    <n v="39806"/>
    <n v="2677"/>
    <n v="76.439894200838481"/>
    <n v="93.698655932961415"/>
    <n v="0.25854818990110739"/>
    <n v="0.18842032237942"/>
    <n v="7.0127867521687398E-2"/>
    <n v="0"/>
    <n v="9.8411329690346105E-2"/>
    <n v="1.82149362477231E-4"/>
    <n v="0.15075761309479199"/>
    <n v="9.1970977534912013E-3"/>
    <m/>
    <n v="21"/>
    <n v="60"/>
    <n v="40"/>
    <n v="32.294400000000003"/>
    <n v="2179.8719999999998"/>
    <n v="472.09291672000001"/>
    <n v="2"/>
    <s v=""/>
    <m/>
    <n v="363.73702422145328"/>
    <m/>
    <m/>
    <m/>
    <m/>
    <s v=""/>
    <m/>
    <n v="0.14051532059842792"/>
    <m/>
    <n v="0.13957060916994074"/>
    <n v="0.14311809698303551"/>
    <m/>
    <m/>
    <m/>
    <n v="0"/>
    <m/>
    <n v="6.4"/>
    <n v="99.45"/>
    <n v="99.42"/>
    <n v="21.66"/>
    <n v="8.58"/>
    <n v="1"/>
    <s v=""/>
    <n v="7"/>
    <m/>
    <n v="33"/>
    <n v="22"/>
    <n v="2168.0100000000002"/>
    <n v="2167.3559999999998"/>
  </r>
  <r>
    <x v="1"/>
    <x v="0"/>
    <n v="351670521"/>
    <s v="Garça"/>
    <s v=""/>
    <s v=""/>
    <s v=""/>
    <s v=""/>
    <s v=""/>
    <s v=""/>
    <n v="0.21714816381590449"/>
    <n v="0.15854487127903799"/>
    <n v="5.8603292536866497E-2"/>
    <n v="0"/>
    <n v="0.103528142076503"/>
    <n v="4.5953734061930799E-3"/>
    <n v="0.104067025382389"/>
    <n v="4.9576229508196696E-3"/>
    <m/>
    <n v="22"/>
    <n v="53.225806451612897"/>
    <n v="46.774193548387096"/>
    <s v=""/>
    <s v=""/>
    <s v=""/>
    <m/>
    <s v=""/>
    <m/>
    <s v=""/>
    <m/>
    <m/>
    <m/>
    <m/>
    <s v=""/>
    <m/>
    <n v="0.11801530642168721"/>
    <m/>
    <n v="0.11744064539187998"/>
    <n v="0.11959855619768674"/>
    <m/>
    <m/>
    <m/>
    <n v="0"/>
    <m/>
    <s v=""/>
    <s v=""/>
    <s v=""/>
    <s v=""/>
    <s v=""/>
    <s v=""/>
    <s v=""/>
    <n v="17"/>
    <m/>
    <n v="33"/>
    <n v="29"/>
    <s v=""/>
    <s v=""/>
  </r>
  <r>
    <x v="12"/>
    <x v="0"/>
    <n v="351680419"/>
    <s v="Gastão Vidigal"/>
    <n v="1.3054843692807294"/>
    <n v="4768"/>
    <n v="4473"/>
    <n v="295"/>
    <n v="26.368764517199427"/>
    <n v="93.812919463087255"/>
    <n v="6.0490886792923616E-2"/>
    <n v="5.0959999999999998E-2"/>
    <n v="9.5308867929236197E-3"/>
    <n v="0"/>
    <n v="9.0601217656012204E-3"/>
    <s v=""/>
    <n v="5.0740765027322401E-2"/>
    <n v="6.8999999999999997E-4"/>
    <m/>
    <n v="0"/>
    <n v="20"/>
    <n v="80"/>
    <n v="3.0470999999999999"/>
    <n v="235.06200000000001"/>
    <n v="55.808420040000001"/>
    <n v="1"/>
    <s v=""/>
    <m/>
    <n v="727.55033557046966"/>
    <m/>
    <m/>
    <m/>
    <m/>
    <s v=""/>
    <m/>
    <n v="0.14402592093553243"/>
    <m/>
    <n v="0.16438709677419355"/>
    <n v="8.6644425390214733E-2"/>
    <m/>
    <m/>
    <m/>
    <n v="0"/>
    <m/>
    <n v="7.9"/>
    <n v="83.8"/>
    <n v="83.8"/>
    <n v="23.74"/>
    <n v="8.2200000000000006"/>
    <n v="0"/>
    <s v=""/>
    <n v="8"/>
    <m/>
    <n v="3"/>
    <n v="12"/>
    <n v="196.92999999999998"/>
    <n v="196.92999999999998"/>
  </r>
  <r>
    <x v="7"/>
    <x v="0"/>
    <n v="351685313"/>
    <s v="Gavião Peixoto"/>
    <n v="0.43086102886904509"/>
    <n v="4610"/>
    <n v="4116"/>
    <n v="494"/>
    <n v="18.915924664560336"/>
    <n v="89.284164859002175"/>
    <n v="0.93119971149287606"/>
    <n v="0.36330000000000001"/>
    <n v="0.56789971149287599"/>
    <n v="0"/>
    <n v="1.5980000000000001E-2"/>
    <n v="1.6029999999999999E-2"/>
    <n v="0.88849911039997997"/>
    <n v="1.06906010928962E-2"/>
    <m/>
    <n v="43"/>
    <n v="53.968253968253968"/>
    <n v="46.031746031746032"/>
    <n v="2.7265000000000001"/>
    <n v="210.33"/>
    <n v="38.953116000000001"/>
    <m/>
    <s v=""/>
    <m/>
    <n v="1368.1561822125818"/>
    <m/>
    <m/>
    <m/>
    <m/>
    <s v=""/>
    <m/>
    <n v="0.90407738979890873"/>
    <m/>
    <n v="0.43771084337349403"/>
    <n v="2.839498557464379"/>
    <m/>
    <m/>
    <m/>
    <n v="0"/>
    <m/>
    <n v="7.6"/>
    <n v="100"/>
    <n v="97"/>
    <n v="18.52"/>
    <n v="9.4600000000000009"/>
    <s v=""/>
    <s v=""/>
    <n v="13"/>
    <m/>
    <n v="34"/>
    <n v="29"/>
    <n v="210"/>
    <n v="203.7"/>
  </r>
  <r>
    <x v="16"/>
    <x v="0"/>
    <n v="351690318"/>
    <s v="General Salgado"/>
    <n v="-2.063771233962175E-2"/>
    <n v="10648"/>
    <n v="9424"/>
    <n v="1224"/>
    <n v="21.586117418099256"/>
    <n v="88.504883546205861"/>
    <n v="2.4992518214936199E-2"/>
    <n v="1.1786894977168901E-2"/>
    <n v="1.32056232377673E-2"/>
    <n v="0"/>
    <n v="9.8518569254185707E-3"/>
    <n v="2.7999999999999998E-4"/>
    <n v="1.4586060832896699E-2"/>
    <n v="2.7460045662100447E-4"/>
    <m/>
    <n v="2"/>
    <n v="25.806451612903224"/>
    <n v="74.193548387096769"/>
    <n v="6.4735999999999994"/>
    <n v="499.392"/>
    <n v="97.880831999999998"/>
    <n v="1"/>
    <s v=""/>
    <m/>
    <n v="829.27122464312527"/>
    <m/>
    <m/>
    <m/>
    <m/>
    <s v=""/>
    <m/>
    <n v="2.173262453472713E-2"/>
    <m/>
    <n v="1.3548155146171151E-2"/>
    <n v="4.716294013488323E-2"/>
    <m/>
    <m/>
    <m/>
    <n v="0"/>
    <m/>
    <n v="7.9"/>
    <n v="100"/>
    <n v="100"/>
    <n v="19.600000000000001"/>
    <n v="10"/>
    <n v="0"/>
    <s v=""/>
    <n v="10"/>
    <m/>
    <n v="8"/>
    <n v="23"/>
    <n v="499"/>
    <n v="499"/>
  </r>
  <r>
    <x v="12"/>
    <x v="0"/>
    <n v="351690319"/>
    <s v="General Salgado"/>
    <s v=""/>
    <s v=""/>
    <s v=""/>
    <s v=""/>
    <s v=""/>
    <s v=""/>
    <n v="3.0410350076103499E-3"/>
    <n v="1.6999999999999999E-3"/>
    <n v="1.34103500761035E-3"/>
    <n v="0"/>
    <n v="1.34103500761035E-3"/>
    <s v=""/>
    <n v="1.6999999999999999E-3"/>
    <n v="0"/>
    <m/>
    <n v="1"/>
    <n v="33.333333333333329"/>
    <n v="66.666666666666657"/>
    <s v=""/>
    <s v=""/>
    <s v=""/>
    <m/>
    <s v=""/>
    <m/>
    <s v=""/>
    <m/>
    <m/>
    <m/>
    <m/>
    <s v=""/>
    <m/>
    <n v="2.6443782674872608E-3"/>
    <m/>
    <n v="1.954022988505747E-3"/>
    <n v="4.7894107414655374E-3"/>
    <m/>
    <m/>
    <m/>
    <n v="0"/>
    <m/>
    <s v=""/>
    <s v=""/>
    <s v=""/>
    <s v=""/>
    <s v=""/>
    <s v=""/>
    <s v=""/>
    <n v="5"/>
    <m/>
    <n v="1"/>
    <n v="2"/>
    <s v=""/>
    <s v=""/>
  </r>
  <r>
    <x v="0"/>
    <x v="0"/>
    <n v="351700020"/>
    <s v="Getulina"/>
    <n v="7.8702283916043392E-2"/>
    <n v="10847"/>
    <n v="8841"/>
    <n v="2006"/>
    <n v="16.059399197548231"/>
    <n v="81.506407301558042"/>
    <n v="0.33665487024976892"/>
    <n v="0.33344594305961001"/>
    <n v="3.2089271901589401E-3"/>
    <n v="0"/>
    <s v=""/>
    <s v=""/>
    <n v="0.32660256967836898"/>
    <n v="1.0052300571400059E-2"/>
    <m/>
    <n v="7"/>
    <n v="71.428571428571431"/>
    <n v="28.571428571428569"/>
    <n v="6.2033999999999994"/>
    <n v="478.548"/>
    <n v="140.8845312"/>
    <m/>
    <s v=""/>
    <m/>
    <n v="1773.4820687747767"/>
    <m/>
    <m/>
    <m/>
    <m/>
    <s v=""/>
    <m/>
    <n v="0.16666082685632125"/>
    <m/>
    <n v="0.23648648443943973"/>
    <n v="5.260536377309737E-3"/>
    <m/>
    <m/>
    <m/>
    <n v="0"/>
    <m/>
    <n v="8.6"/>
    <n v="98"/>
    <n v="98"/>
    <n v="29.44"/>
    <n v="8.06"/>
    <s v=""/>
    <s v=""/>
    <n v="18"/>
    <m/>
    <n v="20"/>
    <n v="8"/>
    <n v="469.42"/>
    <n v="469.42"/>
  </r>
  <r>
    <x v="12"/>
    <x v="0"/>
    <n v="351710919"/>
    <s v="Glicério"/>
    <n v="0.39813684300051833"/>
    <n v="4749"/>
    <n v="3659"/>
    <n v="1090"/>
    <n v="17.324529403181089"/>
    <n v="77.047799536744577"/>
    <n v="0.48459381952241898"/>
    <n v="0.46807082104448899"/>
    <n v="1.6522998477930002E-2"/>
    <n v="0"/>
    <n v="2.6882496194825002E-3"/>
    <n v="0.196513668188737"/>
    <n v="0.26964961860917702"/>
    <n v="1.574228310502283E-2"/>
    <m/>
    <n v="12"/>
    <n v="49.275362318840585"/>
    <n v="50.724637681159422"/>
    <n v="2.4891999999999999"/>
    <n v="192.024"/>
    <n v="56.271289031999999"/>
    <m/>
    <n v="1"/>
    <m/>
    <n v="1062.4889450410615"/>
    <m/>
    <m/>
    <m/>
    <m/>
    <s v=""/>
    <m/>
    <n v="0.76919653892447459"/>
    <m/>
    <n v="0.99589536392444478"/>
    <n v="0.10326874048706249"/>
    <m/>
    <m/>
    <m/>
    <n v="0"/>
    <m/>
    <n v="8.6"/>
    <n v="85.9"/>
    <n v="85.9"/>
    <n v="29.3"/>
    <n v="7.89"/>
    <s v=""/>
    <n v="1"/>
    <n v="17"/>
    <m/>
    <n v="34"/>
    <n v="35"/>
    <n v="164.92800000000003"/>
    <n v="164.92800000000003"/>
  </r>
  <r>
    <x v="2"/>
    <x v="0"/>
    <n v="351720816"/>
    <s v="Guaiçara"/>
    <n v="1.1491854558801418"/>
    <n v="11947"/>
    <n v="11131"/>
    <n v="816"/>
    <n v="44.363163757890824"/>
    <n v="93.169833430986856"/>
    <n v="0.17206151707962208"/>
    <n v="0.102402989495222"/>
    <n v="6.9658527584400096E-2"/>
    <n v="0"/>
    <n v="2.8760000000000001E-2"/>
    <n v="2.9447138508371402E-2"/>
    <n v="0.112329492227462"/>
    <n v="1.52488634378821E-3"/>
    <m/>
    <n v="6"/>
    <n v="22.916666666666664"/>
    <n v="77.083333333333343"/>
    <n v="7.8182999999999989"/>
    <n v="603.12599999999998"/>
    <n v="108.56268"/>
    <n v="1"/>
    <s v=""/>
    <m/>
    <n v="527.93169833430966"/>
    <m/>
    <m/>
    <m/>
    <m/>
    <s v=""/>
    <m/>
    <n v="0.20730303262605071"/>
    <m/>
    <n v="0.16254442777019365"/>
    <n v="0.34829263792200055"/>
    <m/>
    <m/>
    <m/>
    <n v="0"/>
    <m/>
    <n v="9.8000000000000007"/>
    <n v="100"/>
    <n v="100"/>
    <n v="18"/>
    <n v="10"/>
    <n v="0"/>
    <s v=""/>
    <n v="8"/>
    <m/>
    <n v="11"/>
    <n v="37"/>
    <n v="603"/>
    <n v="603"/>
  </r>
  <r>
    <x v="0"/>
    <x v="0"/>
    <n v="351720820"/>
    <s v="Guaiçara"/>
    <s v=""/>
    <s v=""/>
    <s v=""/>
    <s v=""/>
    <s v=""/>
    <s v=""/>
    <n v="1.4999999999999999E-2"/>
    <n v="1.4999999999999999E-2"/>
    <s v=""/>
    <n v="0"/>
    <s v=""/>
    <s v=""/>
    <n v="1.4999999999999999E-2"/>
    <n v="0"/>
    <m/>
    <n v="3"/>
    <n v="100"/>
    <e v="#VALUE!"/>
    <s v=""/>
    <s v=""/>
    <s v=""/>
    <m/>
    <s v=""/>
    <m/>
    <s v=""/>
    <m/>
    <m/>
    <m/>
    <m/>
    <s v=""/>
    <m/>
    <n v="1.8072289156626505E-2"/>
    <m/>
    <n v="2.3809523809523808E-2"/>
    <e v="#VALUE!"/>
    <m/>
    <m/>
    <m/>
    <n v="0"/>
    <m/>
    <s v=""/>
    <s v=""/>
    <s v=""/>
    <s v=""/>
    <s v=""/>
    <s v=""/>
    <s v=""/>
    <n v="4"/>
    <m/>
    <n v="4"/>
    <s v=""/>
    <s v=""/>
    <s v=""/>
  </r>
  <r>
    <x v="0"/>
    <x v="0"/>
    <n v="351730720"/>
    <s v="Guaimbê"/>
    <n v="0.20282254228185526"/>
    <n v="5534"/>
    <n v="5045"/>
    <n v="489"/>
    <n v="25.449528627270638"/>
    <n v="91.16371521503433"/>
    <n v="9.7196068817526193E-3"/>
    <n v="6.8528036030640997E-3"/>
    <n v="2.86680327868852E-3"/>
    <n v="0"/>
    <s v=""/>
    <s v=""/>
    <n v="5.5205631659056304E-3"/>
    <n v="4.1990437158469897E-3"/>
    <m/>
    <n v="6"/>
    <n v="38.461538461538467"/>
    <n v="61.53846153846154"/>
    <n v="3.5385"/>
    <n v="272.97000000000003"/>
    <n v="72.316577249999995"/>
    <m/>
    <s v=""/>
    <m/>
    <n v="1196.7040115648715"/>
    <m/>
    <m/>
    <m/>
    <m/>
    <s v=""/>
    <m/>
    <n v="1.4086386785148725E-2"/>
    <m/>
    <n v="1.4276674173050207E-2"/>
    <n v="1.3651444184231049E-2"/>
    <m/>
    <m/>
    <m/>
    <n v="0"/>
    <m/>
    <n v="8.6999999999999993"/>
    <n v="99"/>
    <n v="98.01"/>
    <n v="26.49"/>
    <n v="8.26"/>
    <s v=""/>
    <s v=""/>
    <n v="10"/>
    <m/>
    <n v="5"/>
    <n v="8"/>
    <n v="270.27"/>
    <n v="267.56730000000005"/>
  </r>
  <r>
    <x v="11"/>
    <x v="0"/>
    <n v="35174068"/>
    <s v="Guaíra"/>
    <n v="0.44085617147446854"/>
    <n v="39061"/>
    <n v="37840"/>
    <n v="1221"/>
    <n v="31.033551288264594"/>
    <n v="96.874119966206706"/>
    <n v="1.5610216857341248"/>
    <n v="1.1590442611098599"/>
    <n v="0.401977424624265"/>
    <n v="0.51873604769152704"/>
    <n v="0.242216010928962"/>
    <n v="0.21531561144796299"/>
    <n v="1.0951572021982701"/>
    <n v="8.3328611589357105E-3"/>
    <m/>
    <n v="38"/>
    <n v="46.575342465753423"/>
    <n v="53.424657534246577"/>
    <n v="31.651199999999999"/>
    <n v="2136.4560000000001"/>
    <n v="1632.2523839999999"/>
    <n v="8"/>
    <s v=""/>
    <m/>
    <n v="1646.999308773457"/>
    <m/>
    <m/>
    <m/>
    <m/>
    <s v=""/>
    <m/>
    <n v="0.27007295600936415"/>
    <m/>
    <n v="0.30990488264969512"/>
    <n v="0.19704775716875736"/>
    <m/>
    <m/>
    <m/>
    <n v="0"/>
    <m/>
    <n v="9.7272727272727266"/>
    <n v="100"/>
    <n v="100"/>
    <n v="76.400000000000006"/>
    <n v="4.7300000000000004"/>
    <n v="2"/>
    <s v=""/>
    <n v="25"/>
    <m/>
    <n v="68"/>
    <n v="78"/>
    <n v="2136"/>
    <n v="2136"/>
  </r>
  <r>
    <x v="9"/>
    <x v="0"/>
    <n v="351740612"/>
    <s v="Guaíra"/>
    <s v=""/>
    <s v=""/>
    <s v=""/>
    <s v=""/>
    <s v=""/>
    <s v=""/>
    <n v="1.8073913775045511"/>
    <n v="1.63625008212316"/>
    <n v="0.171141295381391"/>
    <n v="1.53338286402841"/>
    <s v=""/>
    <n v="4.01789056067071E-3"/>
    <n v="1.80288062719889"/>
    <n v="4.9285974499089298E-4"/>
    <m/>
    <n v="29"/>
    <n v="67.289719626168221"/>
    <n v="32.710280373831772"/>
    <s v=""/>
    <s v=""/>
    <s v=""/>
    <m/>
    <s v=""/>
    <m/>
    <s v=""/>
    <m/>
    <m/>
    <m/>
    <m/>
    <s v=""/>
    <m/>
    <n v="0.31269747015649674"/>
    <m/>
    <n v="0.43750002195806414"/>
    <n v="8.3892791853623042E-2"/>
    <m/>
    <m/>
    <m/>
    <n v="0"/>
    <m/>
    <s v=""/>
    <s v=""/>
    <s v=""/>
    <s v=""/>
    <s v=""/>
    <s v=""/>
    <s v=""/>
    <n v="14"/>
    <m/>
    <n v="72"/>
    <n v="35"/>
    <s v=""/>
    <s v=""/>
  </r>
  <r>
    <x v="10"/>
    <x v="0"/>
    <n v="351750515"/>
    <s v="Guapiaçu"/>
    <n v="1.5737680430246037"/>
    <n v="20848"/>
    <n v="18942"/>
    <n v="1906"/>
    <n v="64.141771528781959"/>
    <n v="90.857636224098243"/>
    <n v="0.39105163106852581"/>
    <n v="7.6192672729994804E-2"/>
    <n v="0.314858958338531"/>
    <n v="0"/>
    <n v="7.8802387404246804E-2"/>
    <n v="0.164325375069658"/>
    <n v="9.6362502349643595E-2"/>
    <n v="5.1561366244978431E-2"/>
    <m/>
    <n v="7"/>
    <n v="16.666666666666664"/>
    <n v="83.333333333333343"/>
    <n v="13.481999999999999"/>
    <n v="1040.04"/>
    <n v="406.65564000000001"/>
    <n v="3"/>
    <s v=""/>
    <m/>
    <n v="408.41903300076746"/>
    <m/>
    <m/>
    <m/>
    <m/>
    <s v=""/>
    <m/>
    <n v="0.4827797914426244"/>
    <m/>
    <n v="0.14109754209258296"/>
    <n v="1.1661442901427073"/>
    <m/>
    <m/>
    <m/>
    <n v="0"/>
    <m/>
    <n v="9.7272727272727266"/>
    <n v="87"/>
    <n v="87"/>
    <n v="39.1"/>
    <n v="7.27"/>
    <n v="0"/>
    <s v=""/>
    <n v="45"/>
    <m/>
    <n v="22"/>
    <n v="110"/>
    <n v="904.8"/>
    <n v="904.8"/>
  </r>
  <r>
    <x v="14"/>
    <x v="0"/>
    <n v="351760414"/>
    <s v="Guapiara"/>
    <n v="-0.13236458819971819"/>
    <n v="17775"/>
    <n v="7499"/>
    <n v="10276"/>
    <n v="43.606790638339632"/>
    <n v="42.18846694796062"/>
    <n v="6.7802327748251304E-2"/>
    <n v="5.6793230655987202E-2"/>
    <n v="1.10090970922641E-2"/>
    <n v="0"/>
    <n v="3.5556402550091099E-2"/>
    <n v="2.9E-4"/>
    <n v="2.7785069033776599E-2"/>
    <n v="4.1708561643835559E-3"/>
    <m/>
    <n v="18"/>
    <n v="97.757847533632287"/>
    <n v="2.2421524663677128"/>
    <n v="4.7893999999999997"/>
    <n v="369.46800000000002"/>
    <n v="102.76475318999999"/>
    <n v="3"/>
    <n v="5"/>
    <m/>
    <n v="940.31392405063286"/>
    <m/>
    <m/>
    <m/>
    <m/>
    <s v=""/>
    <m/>
    <n v="3.3565508786263021E-2"/>
    <m/>
    <n v="3.8116262185226311E-2"/>
    <n v="2.0771881306158677E-2"/>
    <m/>
    <m/>
    <m/>
    <n v="0"/>
    <m/>
    <n v="7.7"/>
    <n v="83.5"/>
    <n v="75.98"/>
    <n v="27.81"/>
    <n v="7.31"/>
    <n v="0"/>
    <n v="5"/>
    <n v="49"/>
    <m/>
    <n v="436"/>
    <n v="10"/>
    <n v="308.11500000000001"/>
    <n v="280.36619999999999"/>
  </r>
  <r>
    <x v="11"/>
    <x v="0"/>
    <n v="35177038"/>
    <s v="Guará"/>
    <n v="0.48017074823158978"/>
    <n v="20824"/>
    <n v="20329"/>
    <n v="495"/>
    <n v="57.426507087309027"/>
    <n v="97.62293507491357"/>
    <n v="0.1488802315334643"/>
    <n v="4.2014914664271298E-2"/>
    <n v="0.106865316869193"/>
    <n v="5.3372019279553498E-2"/>
    <n v="8.22880410210345E-2"/>
    <n v="1.7641062870640701E-2"/>
    <n v="3.9824914664271301E-2"/>
    <n v="9.1262129775182797E-3"/>
    <m/>
    <n v="2"/>
    <n v="24.528301886792452"/>
    <n v="75.471698113207552"/>
    <n v="14.4389"/>
    <n v="1113.8579999999999"/>
    <n v="211.63301999999999"/>
    <n v="4"/>
    <s v=""/>
    <m/>
    <n v="1075.2285824049175"/>
    <m/>
    <m/>
    <m/>
    <m/>
    <s v=""/>
    <m/>
    <n v="8.1355317777849337E-2"/>
    <m/>
    <n v="3.7513316664527944E-2"/>
    <n v="0.15051453080168029"/>
    <m/>
    <m/>
    <m/>
    <n v="0"/>
    <m/>
    <n v="9.7272727272727266"/>
    <n v="100"/>
    <n v="100"/>
    <n v="19"/>
    <n v="10"/>
    <n v="2"/>
    <s v=""/>
    <n v="22"/>
    <m/>
    <n v="13"/>
    <n v="40"/>
    <n v="1114"/>
    <n v="1114"/>
  </r>
  <r>
    <x v="12"/>
    <x v="0"/>
    <n v="351780219"/>
    <s v="Guaraçaí"/>
    <n v="-3.2040469298721952E-2"/>
    <n v="8412"/>
    <n v="6910"/>
    <n v="1502"/>
    <n v="14.799437016185784"/>
    <n v="82.144555397051832"/>
    <n v="5.4956781528890204E-3"/>
    <n v="7.02532000898271E-4"/>
    <n v="4.7931461519907497E-3"/>
    <n v="0"/>
    <s v=""/>
    <n v="9.4794778384942296E-4"/>
    <n v="7.4680140729096501E-4"/>
    <n v="3.8009289617486298E-3"/>
    <m/>
    <n v="2"/>
    <n v="26.086956521739129"/>
    <n v="73.91304347826086"/>
    <n v="4.5780000000000003"/>
    <n v="353.16"/>
    <n v="40.966560000000001"/>
    <n v="3"/>
    <s v=""/>
    <m/>
    <n v="1574.5506419400854"/>
    <m/>
    <m/>
    <m/>
    <m/>
    <s v=""/>
    <m/>
    <n v="3.6637854352593469E-3"/>
    <m/>
    <n v="6.50492593424325E-4"/>
    <n v="1.1412252742835121E-2"/>
    <m/>
    <m/>
    <m/>
    <n v="1"/>
    <m/>
    <n v="7.9"/>
    <n v="100"/>
    <n v="100"/>
    <n v="11.6"/>
    <n v="9.6999999999999993"/>
    <n v="0"/>
    <s v=""/>
    <n v="8"/>
    <m/>
    <n v="6"/>
    <n v="17"/>
    <n v="353"/>
    <n v="353"/>
  </r>
  <r>
    <x v="0"/>
    <x v="0"/>
    <n v="351780220"/>
    <s v="Guaraçaí"/>
    <s v=""/>
    <s v=""/>
    <s v=""/>
    <s v=""/>
    <s v=""/>
    <s v=""/>
    <n v="1.0000000000000001E-5"/>
    <s v=""/>
    <n v="1.0000000000000001E-5"/>
    <n v="0"/>
    <s v=""/>
    <s v=""/>
    <s v=""/>
    <n v="1.0000000000000001E-5"/>
    <m/>
    <n v="2"/>
    <n v="0"/>
    <n v="100"/>
    <s v=""/>
    <s v=""/>
    <s v=""/>
    <m/>
    <s v=""/>
    <m/>
    <s v=""/>
    <m/>
    <m/>
    <m/>
    <m/>
    <s v=""/>
    <m/>
    <n v="6.6666666666666675E-6"/>
    <m/>
    <e v="#VALUE!"/>
    <n v="2.3809523809523817E-5"/>
    <m/>
    <m/>
    <m/>
    <n v="0"/>
    <m/>
    <s v=""/>
    <s v=""/>
    <s v=""/>
    <s v=""/>
    <s v=""/>
    <s v=""/>
    <s v=""/>
    <n v="6"/>
    <m/>
    <s v=""/>
    <n v="1"/>
    <s v=""/>
    <s v=""/>
  </r>
  <r>
    <x v="9"/>
    <x v="0"/>
    <n v="351790112"/>
    <s v="Guaraci"/>
    <n v="0.97183161228244774"/>
    <n v="10978"/>
    <n v="10201"/>
    <n v="777"/>
    <n v="17.184809492501799"/>
    <n v="92.922208052468562"/>
    <n v="0.41754968864103303"/>
    <n v="0.278861711580208"/>
    <n v="0.138687977060825"/>
    <n v="0.508952308472856"/>
    <n v="7.0784931506849297E-3"/>
    <n v="3.5189999999999999E-2"/>
    <n v="0.29163310751802801"/>
    <n v="8.3648087972319998E-2"/>
    <m/>
    <n v="5"/>
    <n v="35.714285714285715"/>
    <n v="64.285714285714292"/>
    <n v="7.07"/>
    <n v="545.4"/>
    <n v="289.06200000000001"/>
    <m/>
    <s v=""/>
    <m/>
    <n v="2556.6624157405718"/>
    <m/>
    <m/>
    <m/>
    <m/>
    <s v=""/>
    <m/>
    <n v="0.1518362504149211"/>
    <m/>
    <n v="0.14992565138720859"/>
    <n v="0.15582918770879214"/>
    <m/>
    <m/>
    <m/>
    <n v="0"/>
    <m/>
    <n v="7.8"/>
    <n v="100"/>
    <n v="100"/>
    <n v="53"/>
    <n v="6.56"/>
    <s v=""/>
    <s v=""/>
    <n v="11"/>
    <m/>
    <n v="20"/>
    <n v="36"/>
    <n v="545"/>
    <n v="545"/>
  </r>
  <r>
    <x v="10"/>
    <x v="0"/>
    <n v="351800815"/>
    <s v="Guarani d'Oeste"/>
    <n v="-0.24636833584700257"/>
    <n v="1922"/>
    <n v="1718"/>
    <n v="204"/>
    <n v="22.73748964864545"/>
    <n v="89.386056191467219"/>
    <n v="5.7975677134016995E-2"/>
    <n v="3.40328310502283E-2"/>
    <n v="2.3942846083788698E-2"/>
    <n v="0"/>
    <n v="2.315E-2"/>
    <s v=""/>
    <n v="3.4422831050228302E-2"/>
    <n v="4.0284608378870704E-4"/>
    <m/>
    <n v="1"/>
    <n v="50"/>
    <n v="50"/>
    <n v="1.232"/>
    <n v="95.04"/>
    <n v="40.582079999999998"/>
    <m/>
    <s v=""/>
    <m/>
    <n v="1148.5535900104055"/>
    <m/>
    <m/>
    <m/>
    <m/>
    <s v=""/>
    <m/>
    <n v="0.27607465301912854"/>
    <m/>
    <n v="0.24309165035877356"/>
    <n v="0.34204065833983865"/>
    <m/>
    <m/>
    <m/>
    <n v="0"/>
    <m/>
    <n v="10"/>
    <n v="100"/>
    <n v="100"/>
    <n v="42.7"/>
    <n v="7.22"/>
    <s v=""/>
    <s v=""/>
    <n v="7"/>
    <m/>
    <n v="6"/>
    <n v="6"/>
    <n v="95"/>
    <n v="95"/>
  </r>
  <r>
    <x v="2"/>
    <x v="0"/>
    <n v="351810716"/>
    <s v="Guarantã"/>
    <n v="0.11497414128898154"/>
    <n v="6477"/>
    <n v="5882"/>
    <n v="595"/>
    <n v="14.025552187093981"/>
    <n v="90.813648293963254"/>
    <n v="0.25113654490106568"/>
    <n v="7.1969467275494706E-2"/>
    <n v="0.17916707762557099"/>
    <n v="0"/>
    <n v="2.681E-2"/>
    <n v="0.15129999999999999"/>
    <n v="7.2856544901065398E-2"/>
    <n v="1.7000000000000001E-4"/>
    <m/>
    <n v="6"/>
    <n v="29.032258064516132"/>
    <n v="70.967741935483872"/>
    <n v="3.9851000000000001"/>
    <n v="307.42200000000003"/>
    <n v="58.410179999999997"/>
    <m/>
    <s v=""/>
    <m/>
    <n v="1752.8114867994436"/>
    <m/>
    <m/>
    <m/>
    <m/>
    <s v=""/>
    <m/>
    <n v="0.17938324635790406"/>
    <m/>
    <n v="6.9201410841821825E-2"/>
    <n v="0.49768632673769736"/>
    <m/>
    <m/>
    <m/>
    <n v="0"/>
    <m/>
    <n v="9.8000000000000007"/>
    <n v="100"/>
    <n v="100"/>
    <n v="19"/>
    <n v="10"/>
    <s v=""/>
    <s v=""/>
    <n v="8"/>
    <m/>
    <n v="9"/>
    <n v="22"/>
    <n v="307"/>
    <n v="307"/>
  </r>
  <r>
    <x v="0"/>
    <x v="0"/>
    <n v="351810720"/>
    <s v="Guarantã"/>
    <s v=""/>
    <s v=""/>
    <s v=""/>
    <s v=""/>
    <s v=""/>
    <s v=""/>
    <n v="8.4561774084886604E-2"/>
    <n v="7.0360358559772407E-2"/>
    <n v="1.4201415525114201E-2"/>
    <n v="0"/>
    <s v=""/>
    <s v=""/>
    <n v="6.7545611364789496E-2"/>
    <n v="1.701616272009715E-2"/>
    <m/>
    <n v="7"/>
    <n v="58.82352941176471"/>
    <n v="41.17647058823529"/>
    <s v=""/>
    <s v=""/>
    <s v=""/>
    <m/>
    <s v=""/>
    <m/>
    <s v=""/>
    <m/>
    <m/>
    <m/>
    <m/>
    <s v=""/>
    <m/>
    <n v="6.0401267203490434E-2"/>
    <m/>
    <n v="6.7654190922858085E-2"/>
    <n v="3.9448376458650569E-2"/>
    <m/>
    <m/>
    <m/>
    <n v="0"/>
    <m/>
    <s v=""/>
    <s v=""/>
    <s v=""/>
    <s v=""/>
    <s v=""/>
    <s v=""/>
    <s v=""/>
    <n v="13"/>
    <m/>
    <n v="10"/>
    <n v="7"/>
    <s v=""/>
    <s v=""/>
  </r>
  <r>
    <x v="12"/>
    <x v="0"/>
    <n v="351820619"/>
    <s v="Guararapes"/>
    <n v="0.47810415160804975"/>
    <n v="32076"/>
    <n v="30158"/>
    <n v="1918"/>
    <n v="33.531957598946242"/>
    <n v="94.020451427858831"/>
    <n v="0.26936196992664097"/>
    <n v="0.17785648991316699"/>
    <n v="9.1505480013474E-2"/>
    <n v="0"/>
    <n v="7.1397996357012702E-2"/>
    <n v="3.764E-2"/>
    <n v="0.159443973569628"/>
    <n v="8.8000000000000003E-4"/>
    <m/>
    <n v="8"/>
    <n v="30.952380952380953"/>
    <n v="69.047619047619051"/>
    <n v="24.507999999999999"/>
    <n v="1654.29"/>
    <n v="342.43803000000003"/>
    <n v="6"/>
    <s v=""/>
    <m/>
    <n v="668.55218855218868"/>
    <m/>
    <m/>
    <m/>
    <m/>
    <s v=""/>
    <m/>
    <n v="0.10817749796250641"/>
    <m/>
    <n v="9.8263254095672367E-2"/>
    <n v="0.13456688237275585"/>
    <m/>
    <m/>
    <m/>
    <n v="0"/>
    <m/>
    <n v="7.4"/>
    <n v="100"/>
    <n v="100"/>
    <n v="20.7"/>
    <n v="8.35"/>
    <n v="0"/>
    <s v=""/>
    <n v="9"/>
    <m/>
    <n v="13"/>
    <n v="29"/>
    <n v="1654"/>
    <n v="1654"/>
  </r>
  <r>
    <x v="0"/>
    <x v="0"/>
    <n v="351820620"/>
    <s v="Guararapes"/>
    <s v=""/>
    <s v=""/>
    <s v=""/>
    <s v=""/>
    <s v=""/>
    <s v=""/>
    <n v="0.35657"/>
    <n v="0.33701999999999999"/>
    <n v="1.9550000000000001E-2"/>
    <n v="0"/>
    <s v=""/>
    <n v="3.5729999999999998E-2"/>
    <n v="0.31852000000000003"/>
    <n v="2.32E-3"/>
    <m/>
    <n v="5"/>
    <n v="27.27272727272727"/>
    <n v="72.727272727272734"/>
    <s v=""/>
    <s v=""/>
    <s v=""/>
    <m/>
    <s v=""/>
    <m/>
    <s v=""/>
    <m/>
    <m/>
    <m/>
    <m/>
    <s v=""/>
    <m/>
    <n v="0.14320080321285139"/>
    <m/>
    <n v="0.18619889502762429"/>
    <n v="2.8749999999999994E-2"/>
    <m/>
    <m/>
    <m/>
    <n v="0"/>
    <m/>
    <s v=""/>
    <s v=""/>
    <s v=""/>
    <s v=""/>
    <s v=""/>
    <s v=""/>
    <s v=""/>
    <n v="2"/>
    <m/>
    <n v="3"/>
    <n v="8"/>
    <s v=""/>
    <s v=""/>
  </r>
  <r>
    <x v="15"/>
    <x v="0"/>
    <n v="35183052"/>
    <s v="Guararema"/>
    <n v="1.3216177883255353"/>
    <n v="29429"/>
    <n v="25325"/>
    <n v="4104"/>
    <n v="108.79482439926063"/>
    <n v="86.054572020795817"/>
    <n v="0.15558314147349689"/>
    <n v="6.8439802006138195E-2"/>
    <n v="8.7143339467358694E-2"/>
    <n v="9.7305999492643305E-2"/>
    <n v="2.0608516356014701E-2"/>
    <n v="7.0226252515990101E-2"/>
    <n v="2.4682466678726801E-2"/>
    <n v="4.0065905922765363E-2"/>
    <m/>
    <n v="95"/>
    <n v="27.27272727272727"/>
    <n v="72.727272727272734"/>
    <n v="20.746400000000001"/>
    <n v="1400.3820000000001"/>
    <n v="849.48572502000002"/>
    <n v="2"/>
    <s v=""/>
    <m/>
    <n v="439.35437833429603"/>
    <m/>
    <m/>
    <m/>
    <m/>
    <s v=""/>
    <m/>
    <n v="8.9932451718784334E-2"/>
    <m/>
    <n v="5.1848334853134996E-2"/>
    <n v="0.21254473040819197"/>
    <m/>
    <m/>
    <m/>
    <n v="0"/>
    <m/>
    <n v="9.7272727272727266"/>
    <n v="55.8"/>
    <n v="55.8"/>
    <n v="60.66"/>
    <n v="5.4"/>
    <n v="0"/>
    <s v=""/>
    <n v="284"/>
    <m/>
    <n v="48"/>
    <n v="128"/>
    <n v="781.19999999999993"/>
    <n v="781.19999999999993"/>
  </r>
  <r>
    <x v="15"/>
    <x v="0"/>
    <n v="35184042"/>
    <s v="Guaratinguetá"/>
    <n v="0.55221413787132079"/>
    <n v="118345"/>
    <n v="112868"/>
    <n v="5477"/>
    <n v="157.49095070797401"/>
    <n v="95.372005576914958"/>
    <n v="2.526589348753649"/>
    <n v="2.4166044754264702"/>
    <n v="0.109984873327179"/>
    <n v="0.243444951801116"/>
    <n v="0.81692933977094095"/>
    <n v="0.19742661306152301"/>
    <n v="0.44381455402516801"/>
    <n v="1.0684188418960134"/>
    <m/>
    <n v="37"/>
    <n v="60.144927536231883"/>
    <n v="39.855072463768117"/>
    <n v="105.0309"/>
    <n v="6301.8540000000003"/>
    <n v="4971.0149422000004"/>
    <n v="12"/>
    <s v=""/>
    <m/>
    <n v="301.11690396721457"/>
    <m/>
    <m/>
    <m/>
    <m/>
    <s v=""/>
    <m/>
    <n v="0.51987435159540096"/>
    <m/>
    <n v="0.64788323737975073"/>
    <n v="9.7331746307238023E-2"/>
    <m/>
    <m/>
    <m/>
    <n v="0"/>
    <m/>
    <n v="9.2727272727272734"/>
    <n v="98.01"/>
    <n v="28.42"/>
    <n v="78.88"/>
    <n v="3.48"/>
    <n v="0"/>
    <s v=""/>
    <n v="133"/>
    <m/>
    <n v="83"/>
    <n v="55"/>
    <n v="6176.5902000000006"/>
    <n v="1791.0284000000001"/>
  </r>
  <r>
    <x v="8"/>
    <x v="0"/>
    <n v="351850310"/>
    <s v="Guareí"/>
    <s v=""/>
    <s v=""/>
    <s v=""/>
    <s v=""/>
    <s v=""/>
    <s v=""/>
    <n v="3.80517503805175E-5"/>
    <s v=""/>
    <n v="3.80517503805175E-5"/>
    <n v="0"/>
    <s v=""/>
    <s v=""/>
    <n v="3.80517503805175E-5"/>
    <n v="0"/>
    <m/>
    <n v="0"/>
    <n v="0"/>
    <n v="100"/>
    <s v=""/>
    <s v=""/>
    <s v=""/>
    <m/>
    <s v=""/>
    <m/>
    <s v=""/>
    <m/>
    <m/>
    <m/>
    <m/>
    <s v=""/>
    <m/>
    <n v="1.3687679992991908E-5"/>
    <m/>
    <e v="#VALUE!"/>
    <n v="5.1421284297996638E-5"/>
    <m/>
    <m/>
    <m/>
    <n v="0"/>
    <m/>
    <s v=""/>
    <s v=""/>
    <s v=""/>
    <s v=""/>
    <s v=""/>
    <s v=""/>
    <s v=""/>
    <n v="0"/>
    <m/>
    <s v=""/>
    <n v="1"/>
    <s v=""/>
    <s v=""/>
  </r>
  <r>
    <x v="14"/>
    <x v="0"/>
    <n v="351850314"/>
    <s v="Guareí"/>
    <n v="0.81505991733739069"/>
    <n v="15750"/>
    <n v="9097"/>
    <n v="6653"/>
    <n v="27.814078338572386"/>
    <n v="57.758730158730152"/>
    <n v="9.8772038159875591E-2"/>
    <n v="6.79138478429024E-2"/>
    <n v="3.0858190316973198E-2"/>
    <n v="0"/>
    <n v="6.1949999999999998E-2"/>
    <n v="5.0113257812045096E-3"/>
    <n v="1.4328066721561001E-2"/>
    <n v="1.74826456571101E-2"/>
    <m/>
    <n v="4"/>
    <n v="28.571428571428569"/>
    <n v="71.428571428571431"/>
    <n v="7.6362999999999994"/>
    <n v="589.08600000000001"/>
    <n v="142.18061879000001"/>
    <n v="6"/>
    <s v=""/>
    <m/>
    <n v="1481.6914285714281"/>
    <m/>
    <m/>
    <m/>
    <m/>
    <s v=""/>
    <m/>
    <n v="3.5529510129451651E-2"/>
    <m/>
    <n v="3.3291101883775688E-2"/>
    <n v="4.1700257185098927E-2"/>
    <m/>
    <m/>
    <m/>
    <n v="0"/>
    <m/>
    <n v="9"/>
    <n v="84.2"/>
    <n v="84.2"/>
    <n v="24.14"/>
    <n v="7.69"/>
    <n v="2"/>
    <s v=""/>
    <n v="21"/>
    <m/>
    <n v="10"/>
    <n v="25"/>
    <n v="495.93800000000005"/>
    <n v="495.93800000000005"/>
  </r>
  <r>
    <x v="3"/>
    <x v="0"/>
    <n v="35186029"/>
    <s v="Guariba"/>
    <n v="0.9652420957803054"/>
    <n v="39021"/>
    <n v="38406"/>
    <n v="615"/>
    <n v="144.28175263449808"/>
    <n v="98.423925578534636"/>
    <n v="0.59950504116554804"/>
    <n v="0.40163609811009598"/>
    <n v="0.197868943055452"/>
    <n v="9.5891996448503308E-3"/>
    <n v="0.163255103176385"/>
    <n v="0.407850081177067"/>
    <n v="4.0823157661085702E-3"/>
    <n v="2.4317541045986501E-2"/>
    <m/>
    <n v="5"/>
    <n v="36.84210526315789"/>
    <n v="63.157894736842103"/>
    <n v="31.716000000000001"/>
    <n v="2140.83"/>
    <n v="1158.0177636000001"/>
    <n v="1"/>
    <s v=""/>
    <m/>
    <n v="347.51749058199437"/>
    <m/>
    <m/>
    <m/>
    <m/>
    <s v=""/>
    <m/>
    <n v="0.45763743600423512"/>
    <m/>
    <n v="0.45640465694329091"/>
    <n v="0.46016033268709761"/>
    <m/>
    <m/>
    <m/>
    <n v="0"/>
    <m/>
    <n v="7.5"/>
    <n v="99.8"/>
    <n v="99.8"/>
    <n v="54.09"/>
    <n v="6.48"/>
    <n v="0"/>
    <s v=""/>
    <n v="19"/>
    <m/>
    <n v="14"/>
    <n v="24"/>
    <n v="2136.7179999999998"/>
    <n v="2136.7179999999998"/>
  </r>
  <r>
    <x v="19"/>
    <x v="0"/>
    <n v="35187017"/>
    <s v="Guarujá"/>
    <n v="0.85695063272888117"/>
    <n v="316405"/>
    <n v="316344"/>
    <n v="61"/>
    <n v="2218.9845010169015"/>
    <n v="99.98072091149001"/>
    <n v="8.1490166575176173E-2"/>
    <n v="7.7569130174414302E-2"/>
    <n v="3.92103640076187E-3"/>
    <n v="0"/>
    <n v="5.0000000000000002E-5"/>
    <n v="8.1366818873668202E-4"/>
    <s v=""/>
    <n v="8.0626498386439496E-2"/>
    <m/>
    <n v="11"/>
    <n v="47.272727272727273"/>
    <n v="52.72727272727272"/>
    <n v="290.41919999999999"/>
    <n v="17425.151999999998"/>
    <n v="0"/>
    <n v="37"/>
    <n v="7"/>
    <m/>
    <n v="101.66312163208548"/>
    <m/>
    <m/>
    <m/>
    <m/>
    <s v=""/>
    <m/>
    <n v="2.7254236312767948E-2"/>
    <m/>
    <n v="3.9375192981936195E-2"/>
    <n v="3.8441533340802638E-3"/>
    <m/>
    <m/>
    <m/>
    <n v="0"/>
    <m/>
    <n v="9.2727272727272734"/>
    <n v="70.099999999999994"/>
    <n v="17.52"/>
    <n v="0"/>
    <n v="4.0999999999999996"/>
    <n v="17"/>
    <n v="7"/>
    <n v="33"/>
    <m/>
    <n v="26"/>
    <n v="29"/>
    <n v="12214.924999999999"/>
    <n v="3052.86"/>
  </r>
  <r>
    <x v="15"/>
    <x v="0"/>
    <n v="35188002"/>
    <s v="Guarulhos"/>
    <s v=""/>
    <s v=""/>
    <s v=""/>
    <s v=""/>
    <s v=""/>
    <s v=""/>
    <n v="8.6453170979198371E-2"/>
    <n v="8.6099999999999996E-2"/>
    <n v="3.5317097919837601E-4"/>
    <n v="0"/>
    <s v=""/>
    <n v="7.9159999999999994E-2"/>
    <s v=""/>
    <n v="7.2931709791983794E-3"/>
    <m/>
    <n v="2"/>
    <n v="60"/>
    <n v="40"/>
    <s v=""/>
    <s v=""/>
    <s v=""/>
    <m/>
    <s v=""/>
    <m/>
    <s v=""/>
    <m/>
    <m/>
    <m/>
    <m/>
    <s v=""/>
    <m/>
    <n v="4.8297860882233729E-2"/>
    <m/>
    <n v="7.3589743589743586E-2"/>
    <n v="5.696306116102838E-4"/>
    <m/>
    <m/>
    <m/>
    <n v="0"/>
    <m/>
    <s v=""/>
    <s v=""/>
    <s v=""/>
    <s v=""/>
    <s v=""/>
    <s v=""/>
    <s v=""/>
    <n v="3"/>
    <m/>
    <n v="3"/>
    <n v="2"/>
    <s v=""/>
    <s v=""/>
  </r>
  <r>
    <x v="18"/>
    <x v="0"/>
    <n v="35188006"/>
    <s v="Guarulhos"/>
    <n v="1.0218114989595461"/>
    <n v="1351275"/>
    <n v="1351275"/>
    <s v="-"/>
    <n v="4249.158831483287"/>
    <n v="100"/>
    <n v="1.0212861686409911"/>
    <n v="0.25115553222546599"/>
    <n v="0.77013063641552504"/>
    <n v="0"/>
    <n v="0.29809000000000002"/>
    <n v="0.447647385948716"/>
    <n v="2.7E-4"/>
    <n v="0.27527878269227524"/>
    <m/>
    <n v="28"/>
    <n v="7.389162561576355"/>
    <n v="92.610837438423644"/>
    <n v="1531.3331000000001"/>
    <n v="75174.534"/>
    <n v="71610.618346000003"/>
    <n v="146"/>
    <n v="3"/>
    <m/>
    <n v="14.469534328689575"/>
    <m/>
    <m/>
    <m/>
    <m/>
    <s v=""/>
    <m/>
    <n v="0.57055093220167097"/>
    <m/>
    <n v="0.21466284805595384"/>
    <n v="1.2421461877669757"/>
    <m/>
    <m/>
    <m/>
    <n v="0"/>
    <m/>
    <n v="9.6363636363636367"/>
    <n v="81.5"/>
    <n v="5.7"/>
    <n v="95.26"/>
    <n v="2.14"/>
    <n v="27"/>
    <n v="3"/>
    <n v="856"/>
    <m/>
    <n v="30"/>
    <n v="376"/>
    <n v="61267.624999999993"/>
    <n v="4284.9750000000004"/>
  </r>
  <r>
    <x v="3"/>
    <x v="0"/>
    <n v="35188599"/>
    <s v="Guatapará"/>
    <n v="0.66769628528140501"/>
    <n v="7440"/>
    <n v="5982"/>
    <n v="1458"/>
    <n v="18.030244280728965"/>
    <n v="80.403225806451616"/>
    <n v="0.13485500151271326"/>
    <n v="0.128136567415018"/>
    <n v="6.71843409769527E-3"/>
    <n v="2.7877568493150699E-2"/>
    <s v=""/>
    <n v="2.9999999999999997E-4"/>
    <n v="0.10090984668575501"/>
    <n v="3.364515482695811E-2"/>
    <m/>
    <n v="1"/>
    <n v="45.833333333333329"/>
    <n v="54.166666666666664"/>
    <n v="3.9633999999999996"/>
    <n v="305.74799999999999"/>
    <n v="217.692576"/>
    <n v="1"/>
    <s v=""/>
    <m/>
    <n v="2839.9354838709669"/>
    <m/>
    <m/>
    <m/>
    <m/>
    <s v=""/>
    <m/>
    <n v="6.6431035227937571E-2"/>
    <m/>
    <n v="9.4218064275748525E-2"/>
    <n v="1.0027513578649661E-2"/>
    <m/>
    <m/>
    <m/>
    <n v="0"/>
    <m/>
    <n v="10"/>
    <n v="100"/>
    <n v="30"/>
    <n v="71.2"/>
    <n v="4.0199999999999996"/>
    <n v="1"/>
    <s v=""/>
    <n v="5"/>
    <m/>
    <n v="22"/>
    <n v="26"/>
    <n v="306"/>
    <n v="91.8"/>
  </r>
  <r>
    <x v="16"/>
    <x v="0"/>
    <n v="351890918"/>
    <s v="Guzolândia"/>
    <n v="0.72730742189419662"/>
    <n v="5107"/>
    <n v="4550"/>
    <n v="557"/>
    <n v="20.132455552489457"/>
    <n v="89.093401214019977"/>
    <n v="2.0741194450682413E-2"/>
    <n v="2.0491803278688499E-2"/>
    <n v="2.4939117199391202E-4"/>
    <n v="0"/>
    <n v="1.9939117199391199E-4"/>
    <s v=""/>
    <n v="2.0491803278688499E-2"/>
    <n v="5.0000000000000002E-5"/>
    <m/>
    <n v="0"/>
    <n v="33.333333333333329"/>
    <n v="66.666666666666657"/>
    <n v="3.1422999999999996"/>
    <n v="242.40600000000001"/>
    <n v="32.715113760000001"/>
    <m/>
    <s v=""/>
    <m/>
    <n v="926.258077149011"/>
    <m/>
    <m/>
    <m/>
    <m/>
    <s v=""/>
    <m/>
    <n v="3.5154566865563411E-2"/>
    <m/>
    <n v="4.6572280178837494E-2"/>
    <n v="1.6626078132927471E-3"/>
    <m/>
    <m/>
    <m/>
    <n v="0"/>
    <m/>
    <n v="7.1"/>
    <n v="98.3"/>
    <n v="98.3"/>
    <n v="13.5"/>
    <n v="9.9700000000000006"/>
    <s v=""/>
    <s v=""/>
    <n v="5"/>
    <m/>
    <n v="1"/>
    <n v="2"/>
    <n v="237.886"/>
    <n v="237.886"/>
  </r>
  <r>
    <x v="12"/>
    <x v="0"/>
    <n v="351890919"/>
    <s v="Guzolândia"/>
    <s v=""/>
    <s v=""/>
    <s v=""/>
    <s v=""/>
    <s v=""/>
    <s v=""/>
    <n v="6.1587705749765005E-3"/>
    <n v="1.7440385591070499E-5"/>
    <n v="6.1413301893854296E-3"/>
    <n v="0"/>
    <n v="5.7213301893854302E-3"/>
    <n v="1.5744038559107099E-4"/>
    <s v=""/>
    <n v="2.7999999999999998E-4"/>
    <m/>
    <n v="0"/>
    <n v="16.666666666666664"/>
    <n v="83.333333333333343"/>
    <s v=""/>
    <s v=""/>
    <s v=""/>
    <m/>
    <s v=""/>
    <m/>
    <s v=""/>
    <m/>
    <m/>
    <m/>
    <m/>
    <s v=""/>
    <m/>
    <n v="1.0438594194875426E-2"/>
    <m/>
    <n v="3.9637239979705677E-5"/>
    <n v="4.094220126256954E-2"/>
    <m/>
    <m/>
    <m/>
    <n v="0"/>
    <m/>
    <s v=""/>
    <s v=""/>
    <s v=""/>
    <s v=""/>
    <s v=""/>
    <s v=""/>
    <s v=""/>
    <n v="4"/>
    <m/>
    <n v="1"/>
    <n v="5"/>
    <s v=""/>
    <s v=""/>
  </r>
  <r>
    <x v="0"/>
    <x v="0"/>
    <n v="351900620"/>
    <s v="Herculândia"/>
    <n v="0.63733347527366035"/>
    <n v="9260"/>
    <n v="8671"/>
    <n v="589"/>
    <n v="25.360135838308594"/>
    <n v="93.639308855291574"/>
    <n v="6.0850384260298903E-3"/>
    <n v="3.8000000000000002E-4"/>
    <n v="5.7050384260298901E-3"/>
    <n v="0"/>
    <s v=""/>
    <n v="3.96E-3"/>
    <n v="1.27044177458393E-3"/>
    <n v="8.5459665144596694E-4"/>
    <m/>
    <n v="0"/>
    <n v="10"/>
    <n v="90"/>
    <n v="6.1137999999999995"/>
    <n v="471.63600000000002"/>
    <n v="88.502495400000001"/>
    <m/>
    <s v=""/>
    <m/>
    <n v="1089.7969762419004"/>
    <m/>
    <m/>
    <m/>
    <m/>
    <s v=""/>
    <m/>
    <n v="5.2913377617651225E-3"/>
    <m/>
    <n v="4.5783132530120488E-4"/>
    <n v="1.7828245081343411E-2"/>
    <m/>
    <m/>
    <m/>
    <n v="0"/>
    <m/>
    <n v="8.3000000000000007"/>
    <n v="96.25"/>
    <n v="96.25"/>
    <n v="18.760000000000002"/>
    <n v="9.94"/>
    <s v=""/>
    <s v=""/>
    <n v="3"/>
    <m/>
    <n v="2"/>
    <n v="18"/>
    <n v="454.3"/>
    <n v="454.3"/>
  </r>
  <r>
    <x v="1"/>
    <x v="0"/>
    <n v="351900621"/>
    <s v="Herculândia"/>
    <s v=""/>
    <s v=""/>
    <s v=""/>
    <s v=""/>
    <s v=""/>
    <s v=""/>
    <n v="7.5579675374903302E-2"/>
    <n v="5.3394918032786898E-2"/>
    <n v="2.2184757342116401E-2"/>
    <n v="0"/>
    <s v=""/>
    <s v=""/>
    <n v="7.5569675374903306E-2"/>
    <n v="1.0000000000000001E-5"/>
    <m/>
    <n v="5"/>
    <n v="30"/>
    <n v="70"/>
    <s v=""/>
    <s v=""/>
    <s v=""/>
    <m/>
    <s v=""/>
    <m/>
    <s v=""/>
    <m/>
    <m/>
    <m/>
    <m/>
    <s v=""/>
    <m/>
    <n v="6.5721456847742013E-2"/>
    <m/>
    <n v="6.4331226545526379E-2"/>
    <n v="6.9327366694113768E-2"/>
    <m/>
    <m/>
    <m/>
    <n v="0"/>
    <m/>
    <s v=""/>
    <s v=""/>
    <s v=""/>
    <s v=""/>
    <s v=""/>
    <s v=""/>
    <s v=""/>
    <n v="1"/>
    <m/>
    <n v="6"/>
    <n v="14"/>
    <s v=""/>
    <s v=""/>
  </r>
  <r>
    <x v="6"/>
    <x v="0"/>
    <n v="35190555"/>
    <s v="Holambra"/>
    <n v="2.5589492271595349"/>
    <n v="14493"/>
    <n v="12287"/>
    <n v="2206"/>
    <n v="225.46670815183572"/>
    <n v="84.778858759401089"/>
    <n v="0.33643360334481098"/>
    <n v="0.202623975846495"/>
    <n v="0.13380962749831599"/>
    <n v="0"/>
    <n v="6.4728068468198702E-2"/>
    <n v="6.3137943791534604E-2"/>
    <n v="0.17473098940789"/>
    <n v="3.3836601677188098E-2"/>
    <m/>
    <n v="25"/>
    <n v="16.853932584269664"/>
    <n v="83.146067415730343"/>
    <n v="7.7433999999999994"/>
    <n v="597.34799999999996"/>
    <n v="107.52264"/>
    <n v="4"/>
    <s v=""/>
    <m/>
    <n v="217.59470089008479"/>
    <m/>
    <m/>
    <m/>
    <m/>
    <s v=""/>
    <m/>
    <n v="1.1601158736027966"/>
    <m/>
    <n v="1.0664419781394474"/>
    <n v="1.3380962749831602"/>
    <m/>
    <m/>
    <m/>
    <n v="0"/>
    <m/>
    <n v="9.454545454545455"/>
    <n v="100"/>
    <n v="100"/>
    <n v="18"/>
    <n v="10"/>
    <n v="0"/>
    <s v=""/>
    <n v="23"/>
    <m/>
    <n v="60"/>
    <n v="296"/>
    <n v="597"/>
    <n v="597"/>
  </r>
  <r>
    <x v="6"/>
    <x v="0"/>
    <n v="35190715"/>
    <s v="Hortolândia"/>
    <n v="1.817303545718385"/>
    <n v="230268"/>
    <n v="230268"/>
    <s v="-"/>
    <n v="3700.8678881388623"/>
    <n v="100"/>
    <n v="0.17810689482121972"/>
    <n v="2.2856606033385699E-2"/>
    <n v="0.15525028878783401"/>
    <n v="0"/>
    <n v="4.1732724505327201E-3"/>
    <n v="8.76328043516231E-2"/>
    <n v="1.17105177533248E-2"/>
    <n v="7.4590300265738402E-2"/>
    <m/>
    <n v="18"/>
    <n v="8.870967741935484"/>
    <n v="91.129032258064512"/>
    <n v="210.8331"/>
    <n v="12649.986000000001"/>
    <n v="1103.4582788"/>
    <n v="18"/>
    <n v="1"/>
    <m/>
    <n v="15.064880921361194"/>
    <m/>
    <m/>
    <m/>
    <m/>
    <s v=""/>
    <m/>
    <n v="0.59368964940406577"/>
    <m/>
    <n v="0.12029792649150367"/>
    <n v="1.4113662617075819"/>
    <m/>
    <m/>
    <m/>
    <n v="0"/>
    <m/>
    <n v="9.454545454545455"/>
    <n v="94.1"/>
    <n v="94.1"/>
    <n v="8.7200000000000006"/>
    <n v="9.91"/>
    <n v="5"/>
    <n v="1"/>
    <n v="155"/>
    <m/>
    <n v="11"/>
    <n v="113"/>
    <n v="11903.65"/>
    <n v="11903.65"/>
  </r>
  <r>
    <x v="7"/>
    <x v="0"/>
    <n v="351910513"/>
    <s v="Iacanga"/>
    <n v="1.2380867175357357"/>
    <n v="11306"/>
    <n v="10025"/>
    <n v="1281"/>
    <n v="20.630257467656882"/>
    <n v="88.669732885193696"/>
    <n v="0.31944338841480191"/>
    <n v="0.23827916367243099"/>
    <n v="8.1164224742370894E-2"/>
    <n v="0"/>
    <n v="3.6719193302891903E-2"/>
    <n v="0.195432459016393"/>
    <n v="8.57033669561095E-2"/>
    <n v="1.5883691394066421E-3"/>
    <m/>
    <n v="6"/>
    <n v="44.26229508196721"/>
    <n v="55.737704918032783"/>
    <n v="7.2337999999999996"/>
    <n v="558.03599999999994"/>
    <n v="108.7612164"/>
    <m/>
    <s v=""/>
    <m/>
    <n v="1227.2987794091637"/>
    <m/>
    <m/>
    <m/>
    <m/>
    <s v=""/>
    <m/>
    <n v="0.14789045759944533"/>
    <m/>
    <n v="0.13853439748397151"/>
    <n v="0.18446414714175197"/>
    <m/>
    <m/>
    <m/>
    <n v="0"/>
    <m/>
    <n v="8.1"/>
    <n v="97"/>
    <n v="97"/>
    <n v="19.489999999999998"/>
    <n v="9.4600000000000009"/>
    <s v=""/>
    <s v=""/>
    <n v="26"/>
    <m/>
    <n v="27"/>
    <n v="34"/>
    <n v="541.26"/>
    <n v="541.26"/>
  </r>
  <r>
    <x v="2"/>
    <x v="0"/>
    <n v="351910516"/>
    <s v="Iacanga"/>
    <s v=""/>
    <s v=""/>
    <s v=""/>
    <s v=""/>
    <s v=""/>
    <s v=""/>
    <n v="0.21607560121765601"/>
    <n v="0.21576000000000001"/>
    <n v="3.1560121765601202E-4"/>
    <n v="0"/>
    <s v=""/>
    <s v=""/>
    <n v="0.21607560121765601"/>
    <n v="0"/>
    <m/>
    <n v="1"/>
    <n v="50"/>
    <n v="50"/>
    <s v=""/>
    <s v=""/>
    <s v=""/>
    <m/>
    <s v=""/>
    <m/>
    <s v=""/>
    <m/>
    <m/>
    <m/>
    <m/>
    <s v=""/>
    <m/>
    <n v="0.10003500056372963"/>
    <m/>
    <n v="0.12544186046511629"/>
    <n v="7.1727549467275433E-4"/>
    <m/>
    <m/>
    <m/>
    <n v="0"/>
    <m/>
    <s v=""/>
    <s v=""/>
    <s v=""/>
    <s v=""/>
    <s v=""/>
    <s v=""/>
    <s v=""/>
    <n v="2"/>
    <m/>
    <n v="3"/>
    <n v="3"/>
    <s v=""/>
    <s v=""/>
  </r>
  <r>
    <x v="0"/>
    <x v="0"/>
    <n v="351920420"/>
    <s v="Iacri"/>
    <n v="-0.2360640557235838"/>
    <n v="6272"/>
    <n v="5299"/>
    <n v="973"/>
    <n v="19.356232447612879"/>
    <n v="84.486607142857139"/>
    <n v="8.0792670359557898E-3"/>
    <n v="1.1100000000000001E-3"/>
    <n v="6.9692670359557899E-3"/>
    <n v="0"/>
    <n v="5.6147540983606603E-3"/>
    <n v="3.8000000000000002E-4"/>
    <n v="1.9645129375951299E-3"/>
    <n v="1.2E-4"/>
    <m/>
    <n v="3"/>
    <n v="5"/>
    <n v="95"/>
    <n v="3.4663999999999997"/>
    <n v="267.40800000000002"/>
    <n v="26.253047808000002"/>
    <m/>
    <s v=""/>
    <m/>
    <n v="1458.1377551020412"/>
    <m/>
    <m/>
    <m/>
    <m/>
    <s v=""/>
    <m/>
    <n v="7.9992742930255351E-3"/>
    <m/>
    <n v="1.5416666666666669E-3"/>
    <n v="2.4031955296399274E-2"/>
    <m/>
    <m/>
    <m/>
    <n v="0"/>
    <m/>
    <n v="9.2727272727272734"/>
    <n v="97.6"/>
    <n v="97.6"/>
    <n v="9.82"/>
    <n v="9.9600000000000009"/>
    <s v=""/>
    <s v=""/>
    <n v="3"/>
    <m/>
    <n v="1"/>
    <n v="19"/>
    <n v="260.59199999999998"/>
    <n v="260.59199999999998"/>
  </r>
  <r>
    <x v="1"/>
    <x v="0"/>
    <n v="351920421"/>
    <s v="Iacri"/>
    <s v=""/>
    <s v=""/>
    <s v=""/>
    <s v=""/>
    <s v=""/>
    <s v=""/>
    <n v="1.177276542655388E-2"/>
    <n v="7.3600000000000002E-3"/>
    <n v="4.4127654265538798E-3"/>
    <n v="0"/>
    <s v=""/>
    <n v="1E-4"/>
    <n v="1.04727654265539E-2"/>
    <n v="1.1999999999999999E-3"/>
    <m/>
    <n v="5"/>
    <n v="21.428571428571427"/>
    <n v="78.571428571428569"/>
    <s v=""/>
    <s v=""/>
    <s v=""/>
    <m/>
    <s v=""/>
    <m/>
    <s v=""/>
    <m/>
    <m/>
    <m/>
    <m/>
    <s v=""/>
    <m/>
    <n v="1.1656203392627604E-2"/>
    <m/>
    <n v="1.0222222222222223E-2"/>
    <n v="1.5216432505358205E-2"/>
    <m/>
    <m/>
    <m/>
    <n v="0"/>
    <m/>
    <s v=""/>
    <s v=""/>
    <s v=""/>
    <s v=""/>
    <s v=""/>
    <s v=""/>
    <s v=""/>
    <n v="3"/>
    <m/>
    <n v="3"/>
    <n v="11"/>
    <s v=""/>
    <s v=""/>
  </r>
  <r>
    <x v="5"/>
    <x v="0"/>
    <n v="351925317"/>
    <s v="Iaras"/>
    <n v="0.84601865806821497"/>
    <n v="6894"/>
    <n v="3067"/>
    <n v="3827"/>
    <n v="17.176171612228117"/>
    <n v="44.487960545401798"/>
    <n v="1.3454622134474483"/>
    <n v="1.28772207924745"/>
    <n v="5.7740134199998301E-2"/>
    <n v="0"/>
    <n v="2.6824335154827E-2"/>
    <s v=""/>
    <n v="1.31324472760769"/>
    <n v="5.3931506849315023E-3"/>
    <m/>
    <n v="25"/>
    <n v="44.117647058823529"/>
    <n v="55.882352941176471"/>
    <n v="2.9645000000000001"/>
    <n v="228.69"/>
    <n v="46.908892799999997"/>
    <m/>
    <s v=""/>
    <m/>
    <n v="1875.5091383812007"/>
    <m/>
    <m/>
    <m/>
    <m/>
    <s v=""/>
    <m/>
    <n v="0.67952637042800423"/>
    <m/>
    <n v="0.82020514601748407"/>
    <n v="0.14082959560975197"/>
    <m/>
    <m/>
    <m/>
    <n v="0"/>
    <m/>
    <n v="9.8000000000000007"/>
    <n v="86.4"/>
    <n v="86.4"/>
    <n v="20.51"/>
    <n v="8.27"/>
    <s v=""/>
    <s v=""/>
    <n v="13"/>
    <m/>
    <n v="30"/>
    <n v="38"/>
    <n v="197.85600000000002"/>
    <n v="197.85600000000002"/>
  </r>
  <r>
    <x v="3"/>
    <x v="0"/>
    <n v="35193039"/>
    <s v="Ibaté"/>
    <s v=""/>
    <s v=""/>
    <s v=""/>
    <s v=""/>
    <s v=""/>
    <s v=""/>
    <n v="1.5000000000000001E-4"/>
    <n v="1E-4"/>
    <n v="5.0000000000000002E-5"/>
    <n v="0"/>
    <s v=""/>
    <s v=""/>
    <s v=""/>
    <n v="1.4999999999999999E-4"/>
    <m/>
    <n v="3"/>
    <n v="66.666666666666657"/>
    <n v="33.333333333333329"/>
    <s v=""/>
    <s v=""/>
    <s v=""/>
    <m/>
    <s v=""/>
    <m/>
    <s v=""/>
    <m/>
    <m/>
    <m/>
    <m/>
    <s v=""/>
    <m/>
    <n v="1.1811023622047246E-4"/>
    <m/>
    <n v="1.0101010101010101E-4"/>
    <n v="1.7857142857142857E-4"/>
    <m/>
    <m/>
    <m/>
    <n v="0"/>
    <m/>
    <s v=""/>
    <s v=""/>
    <s v=""/>
    <s v=""/>
    <s v=""/>
    <s v=""/>
    <s v=""/>
    <n v="1"/>
    <m/>
    <n v="2"/>
    <n v="1"/>
    <s v=""/>
    <s v=""/>
  </r>
  <r>
    <x v="7"/>
    <x v="0"/>
    <n v="351930313"/>
    <s v="Ibaté"/>
    <n v="1.2447010751432952"/>
    <n v="34738"/>
    <n v="33550"/>
    <n v="1188"/>
    <n v="119.97651447123022"/>
    <n v="96.580113996200126"/>
    <n v="0.73121713104357466"/>
    <n v="0.71192766649200301"/>
    <n v="1.92894645515716E-2"/>
    <n v="0"/>
    <s v=""/>
    <n v="0.14355000000000001"/>
    <n v="0.54382632293252098"/>
    <n v="4.3840808111052898E-2"/>
    <m/>
    <n v="9"/>
    <n v="43.333333333333336"/>
    <n v="56.666666666666664"/>
    <n v="27.245600000000003"/>
    <n v="1839.078"/>
    <n v="340.22942999999998"/>
    <n v="1"/>
    <s v=""/>
    <m/>
    <n v="254.19079970061605"/>
    <m/>
    <m/>
    <m/>
    <m/>
    <s v=""/>
    <m/>
    <n v="0.57576152050675167"/>
    <m/>
    <n v="0.71911885504242734"/>
    <n v="6.8890944827041417E-2"/>
    <m/>
    <m/>
    <m/>
    <n v="0"/>
    <m/>
    <n v="8.6"/>
    <n v="100"/>
    <n v="100"/>
    <n v="18.5"/>
    <n v="9.6999999999999993"/>
    <n v="0"/>
    <s v=""/>
    <n v="18"/>
    <m/>
    <n v="26"/>
    <n v="34"/>
    <n v="1839"/>
    <n v="1839"/>
  </r>
  <r>
    <x v="2"/>
    <x v="0"/>
    <n v="351940216"/>
    <s v="Ibirá"/>
    <n v="1.0313756933733487"/>
    <n v="12059"/>
    <n v="11269"/>
    <n v="790"/>
    <n v="44.539242843951982"/>
    <n v="93.448876357906968"/>
    <n v="7.2842709357403695E-2"/>
    <n v="3.3706994285999499E-2"/>
    <n v="3.9135715071404203E-2"/>
    <n v="0"/>
    <n v="3.6492492951069197E-2"/>
    <n v="1.29319487070722E-3"/>
    <n v="2.4861416523192899E-2"/>
    <n v="1.0195605012434401E-2"/>
    <m/>
    <n v="13"/>
    <n v="19.444444444444446"/>
    <n v="80.555555555555557"/>
    <n v="8.0779999999999994"/>
    <n v="623.16"/>
    <n v="124.4263572"/>
    <n v="3"/>
    <s v=""/>
    <m/>
    <n v="470.72559913757345"/>
    <m/>
    <m/>
    <m/>
    <m/>
    <s v=""/>
    <m/>
    <n v="8.8832572387077688E-2"/>
    <m/>
    <n v="5.2667178571874217E-2"/>
    <n v="0.21742063928557898"/>
    <m/>
    <m/>
    <m/>
    <n v="3"/>
    <m/>
    <n v="9.6"/>
    <n v="98.2"/>
    <n v="98.2"/>
    <n v="19.97"/>
    <n v="9.9700000000000006"/>
    <n v="2"/>
    <s v=""/>
    <n v="25"/>
    <m/>
    <n v="14"/>
    <n v="58"/>
    <n v="611.78599999999994"/>
    <n v="611.78599999999994"/>
  </r>
  <r>
    <x v="5"/>
    <x v="0"/>
    <n v="351950117"/>
    <s v="Ibirarema"/>
    <n v="1.1223472024135539"/>
    <n v="7509"/>
    <n v="7054"/>
    <n v="455"/>
    <n v="32.8693368351937"/>
    <n v="93.940604607803962"/>
    <n v="0.29198549711596816"/>
    <n v="0.28216661252089698"/>
    <n v="9.8188845950711607E-3"/>
    <n v="0"/>
    <n v="8.0185245901639307E-3"/>
    <n v="0.24436361408455401"/>
    <n v="3.9393358441250602E-2"/>
    <n v="2.1000000000000001E-4"/>
    <m/>
    <n v="5"/>
    <n v="57.142857142857139"/>
    <n v="42.857142857142854"/>
    <n v="5.0700999999999992"/>
    <n v="391.12200000000001"/>
    <n v="43.023420000000002"/>
    <m/>
    <s v=""/>
    <m/>
    <n v="965.9448661606076"/>
    <m/>
    <m/>
    <m/>
    <m/>
    <s v=""/>
    <m/>
    <n v="0.26070133671068585"/>
    <m/>
    <n v="0.31704113766392916"/>
    <n v="4.2690802587265896E-2"/>
    <m/>
    <m/>
    <m/>
    <n v="0"/>
    <m/>
    <n v="7.6"/>
    <n v="100"/>
    <n v="100"/>
    <n v="11"/>
    <n v="10"/>
    <s v=""/>
    <s v=""/>
    <n v="1"/>
    <m/>
    <n v="12"/>
    <n v="9"/>
    <n v="391"/>
    <n v="391"/>
  </r>
  <r>
    <x v="7"/>
    <x v="0"/>
    <n v="351960013"/>
    <s v="Ibitinga"/>
    <n v="0.9733759841421108"/>
    <n v="58501"/>
    <n v="56607"/>
    <n v="1894"/>
    <n v="84.946564442121172"/>
    <n v="96.762448505153756"/>
    <n v="0.65984637129775203"/>
    <n v="0.28187341675607802"/>
    <n v="0.37797295454167401"/>
    <n v="0"/>
    <n v="0.199854794520548"/>
    <n v="3.1011787392602599E-2"/>
    <n v="0.27205995138525002"/>
    <n v="0.15691983799935119"/>
    <m/>
    <n v="14"/>
    <n v="24.69879518072289"/>
    <n v="75.301204819277118"/>
    <n v="46.564"/>
    <n v="3143.07"/>
    <n v="1129.0693208"/>
    <n v="2"/>
    <s v=""/>
    <m/>
    <n v="301.87791661680996"/>
    <m/>
    <m/>
    <m/>
    <m/>
    <s v=""/>
    <m/>
    <n v="0.23994413501736436"/>
    <m/>
    <n v="0.12870932271967034"/>
    <n v="0.67495170453870357"/>
    <m/>
    <m/>
    <m/>
    <n v="1"/>
    <m/>
    <n v="9.8181818181818183"/>
    <n v="95"/>
    <n v="90.25"/>
    <n v="35.92"/>
    <n v="7.53"/>
    <n v="0"/>
    <s v=""/>
    <n v="31"/>
    <m/>
    <n v="41"/>
    <n v="125"/>
    <n v="2985.85"/>
    <n v="2836.5574999999999"/>
  </r>
  <r>
    <x v="2"/>
    <x v="0"/>
    <n v="351960016"/>
    <s v="Ibitinga"/>
    <s v=""/>
    <s v=""/>
    <s v=""/>
    <s v=""/>
    <s v=""/>
    <s v=""/>
    <n v="0.85945191901423057"/>
    <n v="0.85843832946577803"/>
    <n v="1.0135895484525599E-3"/>
    <n v="0"/>
    <s v=""/>
    <n v="6.1358954845256201E-4"/>
    <n v="0.85843832946577803"/>
    <n v="4.0000000000000002E-4"/>
    <m/>
    <n v="5"/>
    <n v="80"/>
    <n v="20"/>
    <s v=""/>
    <s v=""/>
    <s v=""/>
    <m/>
    <s v=""/>
    <m/>
    <s v=""/>
    <m/>
    <m/>
    <m/>
    <m/>
    <s v=""/>
    <m/>
    <n v="0.31252797055062931"/>
    <m/>
    <n v="0.39198097235880275"/>
    <n v="1.8099813365224282E-3"/>
    <m/>
    <m/>
    <m/>
    <n v="0"/>
    <m/>
    <s v=""/>
    <s v=""/>
    <s v=""/>
    <s v=""/>
    <s v=""/>
    <s v=""/>
    <s v=""/>
    <n v="10"/>
    <m/>
    <n v="20"/>
    <n v="5"/>
    <s v=""/>
    <s v=""/>
  </r>
  <r>
    <x v="18"/>
    <x v="0"/>
    <n v="35197096"/>
    <s v="Ibiúna"/>
    <s v=""/>
    <s v=""/>
    <s v=""/>
    <s v=""/>
    <s v=""/>
    <s v=""/>
    <n v="0"/>
    <n v="0"/>
    <n v="0"/>
    <n v="0"/>
    <n v="0"/>
    <n v="0"/>
    <n v="0"/>
    <n v="0"/>
    <m/>
    <n v="0"/>
    <n v="0"/>
    <n v="0"/>
    <s v=""/>
    <s v=""/>
    <s v=""/>
    <m/>
    <s v=""/>
    <m/>
    <s v=""/>
    <m/>
    <m/>
    <m/>
    <m/>
    <s v=""/>
    <m/>
    <e v="#N/A"/>
    <m/>
    <e v="#N/A"/>
    <e v="#N/A"/>
    <m/>
    <m/>
    <m/>
    <n v="0"/>
    <m/>
    <s v=""/>
    <s v=""/>
    <s v=""/>
    <s v=""/>
    <s v=""/>
    <s v=""/>
    <s v=""/>
    <n v="0"/>
    <m/>
    <n v="0"/>
    <n v="0"/>
    <s v=""/>
    <s v=""/>
  </r>
  <r>
    <x v="8"/>
    <x v="0"/>
    <n v="351970910"/>
    <s v="Ibiúna"/>
    <n v="0.71742712416460463"/>
    <n v="76430"/>
    <n v="28199"/>
    <n v="48231"/>
    <n v="72.124866706300892"/>
    <n v="36.895198220594004"/>
    <n v="0.55349607605359685"/>
    <n v="0.47454871940264998"/>
    <n v="7.8947356650946904E-2"/>
    <n v="0"/>
    <n v="0.13539999999999999"/>
    <n v="4.34047063985162E-2"/>
    <n v="0.27529309312905997"/>
    <n v="9.9398276526020707E-2"/>
    <m/>
    <n v="218"/>
    <n v="70.537634408602145"/>
    <n v="29.462365591397848"/>
    <n v="22.260800000000003"/>
    <n v="1502.604"/>
    <n v="1231.5386860999999"/>
    <n v="4"/>
    <s v=""/>
    <m/>
    <n v="1101.6763051157927"/>
    <m/>
    <m/>
    <m/>
    <m/>
    <s v=""/>
    <m/>
    <n v="6.7417305244043463E-2"/>
    <m/>
    <n v="8.5658613610586631E-2"/>
    <n v="2.9568298371141152E-2"/>
    <m/>
    <m/>
    <m/>
    <n v="1"/>
    <m/>
    <n v="4"/>
    <n v="45.8"/>
    <n v="20.98"/>
    <n v="81.96"/>
    <n v="3.05"/>
    <n v="0"/>
    <s v=""/>
    <n v="224"/>
    <m/>
    <n v="328"/>
    <n v="137"/>
    <n v="688.37399999999991"/>
    <n v="315.32940000000002"/>
  </r>
  <r>
    <x v="17"/>
    <x v="0"/>
    <n v="351970911"/>
    <s v="Ibiúna"/>
    <s v=""/>
    <s v=""/>
    <s v=""/>
    <s v=""/>
    <s v=""/>
    <s v=""/>
    <n v="6.4010694254185685"/>
    <n v="6.4000645700152203"/>
    <n v="1.0048554033485499E-3"/>
    <n v="0"/>
    <n v="6.4"/>
    <n v="1.0070814307458101E-3"/>
    <n v="3.23439878234399E-5"/>
    <n v="3.0000000000000001E-5"/>
    <m/>
    <n v="1"/>
    <n v="71.428571428571431"/>
    <n v="28.571428571428569"/>
    <s v=""/>
    <s v=""/>
    <s v=""/>
    <m/>
    <s v=""/>
    <m/>
    <s v=""/>
    <m/>
    <m/>
    <m/>
    <m/>
    <s v=""/>
    <m/>
    <n v="0.77966740869897289"/>
    <m/>
    <n v="1.1552463122771155"/>
    <n v="3.7635033833279013E-4"/>
    <m/>
    <m/>
    <m/>
    <n v="0"/>
    <m/>
    <s v=""/>
    <s v=""/>
    <s v=""/>
    <s v=""/>
    <s v=""/>
    <s v=""/>
    <s v=""/>
    <n v="19"/>
    <m/>
    <n v="5"/>
    <n v="2"/>
    <s v=""/>
    <s v=""/>
  </r>
  <r>
    <x v="9"/>
    <x v="0"/>
    <n v="351980812"/>
    <s v="Icém"/>
    <n v="0.74692049414393225"/>
    <n v="8032"/>
    <n v="6963"/>
    <n v="1069"/>
    <n v="22.118800429598217"/>
    <n v="86.690737051792837"/>
    <n v="4.28071432492452E-2"/>
    <n v="1.8472207001522099E-2"/>
    <n v="2.43349362477231E-2"/>
    <n v="1.89733320649417E-2"/>
    <n v="2.2009999999999998E-2"/>
    <n v="1.4499999999999999E-3"/>
    <n v="1.89571432492452E-2"/>
    <n v="3.9000000000000005E-4"/>
    <m/>
    <n v="6"/>
    <n v="28.571428571428569"/>
    <n v="71.428571428571431"/>
    <n v="4.9888999999999992"/>
    <n v="384.858"/>
    <n v="51.705672300000003"/>
    <n v="1"/>
    <s v=""/>
    <m/>
    <n v="1570.5179282868526"/>
    <m/>
    <m/>
    <m/>
    <m/>
    <s v=""/>
    <m/>
    <n v="3.4802555487191217E-2"/>
    <m/>
    <n v="2.2255671086171207E-2"/>
    <n v="6.0837340619307748E-2"/>
    <m/>
    <m/>
    <m/>
    <n v="0"/>
    <m/>
    <n v="9.7272727272727266"/>
    <n v="99.5"/>
    <n v="99.5"/>
    <n v="13.44"/>
    <n v="9.99"/>
    <n v="0"/>
    <s v=""/>
    <n v="2"/>
    <m/>
    <n v="4"/>
    <n v="10"/>
    <n v="383.07499999999999"/>
    <n v="383.07499999999999"/>
  </r>
  <r>
    <x v="10"/>
    <x v="0"/>
    <n v="351980815"/>
    <s v="Icém"/>
    <s v=""/>
    <s v=""/>
    <s v=""/>
    <s v=""/>
    <s v=""/>
    <s v=""/>
    <n v="0.2414517348479176"/>
    <n v="0.14237524575608601"/>
    <n v="9.9076489091831602E-2"/>
    <n v="9.5161085743277504E-4"/>
    <n v="5.5599999999999998E-3"/>
    <n v="0.11505"/>
    <n v="0.114535061839293"/>
    <n v="6.306673008625063E-3"/>
    <m/>
    <n v="3"/>
    <n v="47.619047619047613"/>
    <n v="52.380952380952387"/>
    <s v=""/>
    <s v=""/>
    <s v=""/>
    <m/>
    <s v=""/>
    <m/>
    <s v=""/>
    <m/>
    <m/>
    <m/>
    <m/>
    <s v=""/>
    <m/>
    <n v="0.19630222345359155"/>
    <m/>
    <n v="0.17153644066998316"/>
    <n v="0.247691222729579"/>
    <m/>
    <m/>
    <m/>
    <n v="0"/>
    <m/>
    <s v=""/>
    <s v=""/>
    <s v=""/>
    <s v=""/>
    <s v=""/>
    <s v=""/>
    <s v=""/>
    <n v="8"/>
    <m/>
    <n v="10"/>
    <n v="11"/>
    <s v=""/>
    <s v=""/>
  </r>
  <r>
    <x v="5"/>
    <x v="0"/>
    <n v="351990717"/>
    <s v="Iepê"/>
    <s v=""/>
    <s v=""/>
    <s v=""/>
    <s v=""/>
    <s v=""/>
    <s v=""/>
    <n v="4.9981460688175298E-4"/>
    <n v="3.3981460688175299E-4"/>
    <n v="1.6000000000000001E-4"/>
    <n v="3.4549911212582399E-2"/>
    <s v=""/>
    <s v=""/>
    <n v="2.2659056316590601E-4"/>
    <n v="2.7322404371584699E-4"/>
    <m/>
    <n v="3"/>
    <n v="66.666666666666657"/>
    <n v="33.333333333333329"/>
    <s v=""/>
    <s v=""/>
    <s v=""/>
    <m/>
    <s v=""/>
    <m/>
    <s v=""/>
    <m/>
    <m/>
    <m/>
    <m/>
    <s v=""/>
    <m/>
    <n v="2.0317666946412724E-4"/>
    <m/>
    <n v="1.8468185156617011E-4"/>
    <n v="2.5806451612903232E-4"/>
    <m/>
    <m/>
    <m/>
    <n v="0"/>
    <m/>
    <s v=""/>
    <s v=""/>
    <s v=""/>
    <s v=""/>
    <s v=""/>
    <s v=""/>
    <s v=""/>
    <n v="0"/>
    <m/>
    <n v="2"/>
    <n v="1"/>
    <s v=""/>
    <s v=""/>
  </r>
  <r>
    <x v="13"/>
    <x v="0"/>
    <n v="351990722"/>
    <s v="Iepê"/>
    <n v="0.38157754032583924"/>
    <n v="7921"/>
    <n v="7354"/>
    <n v="567"/>
    <n v="13.288707702115522"/>
    <n v="92.84181290241132"/>
    <n v="0.11858247328060149"/>
    <n v="7.7445890410958895E-2"/>
    <n v="4.1136582869642599E-2"/>
    <n v="0.40343864155251102"/>
    <n v="3.7499999999999999E-2"/>
    <n v="8.8587011669203405E-4"/>
    <n v="7.9086603163909502E-2"/>
    <n v="1.1100000000000001E-3"/>
    <m/>
    <n v="6"/>
    <n v="24.242424242424242"/>
    <n v="75.757575757575751"/>
    <n v="5.0931999999999995"/>
    <n v="392.904"/>
    <n v="38.308140000000002"/>
    <m/>
    <s v=""/>
    <m/>
    <n v="2468.4156040903922"/>
    <m/>
    <m/>
    <m/>
    <m/>
    <s v=""/>
    <m/>
    <n v="4.8204257431138819E-2"/>
    <m/>
    <n v="4.2090157832042875E-2"/>
    <n v="6.6349327209100972E-2"/>
    <m/>
    <m/>
    <m/>
    <n v="0"/>
    <m/>
    <n v="7.6"/>
    <n v="95"/>
    <n v="95"/>
    <n v="9.75"/>
    <n v="9.93"/>
    <s v=""/>
    <s v=""/>
    <n v="2"/>
    <m/>
    <n v="8"/>
    <n v="25"/>
    <n v="373.34999999999997"/>
    <n v="373.34999999999997"/>
  </r>
  <r>
    <x v="8"/>
    <x v="0"/>
    <n v="352000410"/>
    <s v="Igaraçu do Tietê"/>
    <s v=""/>
    <s v=""/>
    <s v=""/>
    <s v=""/>
    <s v=""/>
    <s v=""/>
    <n v="6.745000000000001E-2"/>
    <n v="6.7030000000000006E-2"/>
    <n v="4.2000000000000002E-4"/>
    <n v="0"/>
    <s v=""/>
    <s v=""/>
    <n v="6.7449999999999996E-2"/>
    <n v="0"/>
    <m/>
    <n v="1"/>
    <n v="80"/>
    <n v="20"/>
    <s v=""/>
    <s v=""/>
    <s v=""/>
    <m/>
    <s v=""/>
    <m/>
    <s v=""/>
    <m/>
    <m/>
    <m/>
    <m/>
    <s v=""/>
    <m/>
    <n v="0.18229729729729732"/>
    <m/>
    <n v="0.23939285714285713"/>
    <n v="4.6666666666666688E-3"/>
    <m/>
    <m/>
    <m/>
    <n v="0"/>
    <m/>
    <s v=""/>
    <s v=""/>
    <s v=""/>
    <s v=""/>
    <s v=""/>
    <s v=""/>
    <s v=""/>
    <n v="1"/>
    <m/>
    <n v="4"/>
    <n v="1"/>
    <s v=""/>
    <s v=""/>
  </r>
  <r>
    <x v="7"/>
    <x v="0"/>
    <n v="352000413"/>
    <s v="Igaraçu do Tietê"/>
    <n v="0.32863039646044978"/>
    <n v="24135"/>
    <n v="23997"/>
    <n v="138"/>
    <n v="249.79300351894017"/>
    <n v="99.428216283405845"/>
    <n v="0.37107908966905401"/>
    <n v="0.197523409436834"/>
    <n v="0.17355568023222001"/>
    <n v="0"/>
    <n v="0.114043123237767"/>
    <n v="9.8664238008500294E-5"/>
    <n v="0.194576408912843"/>
    <n v="6.236089328043519E-2"/>
    <m/>
    <n v="12"/>
    <n v="56.666666666666664"/>
    <n v="43.333333333333336"/>
    <n v="17.224899999999998"/>
    <n v="1328.778"/>
    <n v="393.318288"/>
    <n v="1"/>
    <s v=""/>
    <m/>
    <n v="117.5985083903045"/>
    <m/>
    <m/>
    <m/>
    <m/>
    <s v=""/>
    <m/>
    <n v="1.0029164585650108"/>
    <m/>
    <n v="0.70544074798869283"/>
    <n v="1.9283964470246675"/>
    <m/>
    <m/>
    <m/>
    <n v="0"/>
    <m/>
    <n v="7.6"/>
    <n v="100"/>
    <n v="80"/>
    <n v="29.6"/>
    <n v="7.78"/>
    <n v="0"/>
    <s v=""/>
    <n v="9"/>
    <m/>
    <n v="17"/>
    <n v="13"/>
    <n v="1329"/>
    <n v="1063.2"/>
  </r>
  <r>
    <x v="11"/>
    <x v="0"/>
    <n v="35201038"/>
    <s v="Igarapava"/>
    <n v="0.53194020062179437"/>
    <n v="29456"/>
    <n v="28119"/>
    <n v="1337"/>
    <n v="63.060092911733854"/>
    <n v="95.461026615969587"/>
    <n v="0.18844053892091039"/>
    <n v="1.54787742345984E-2"/>
    <n v="0.172961764686312"/>
    <n v="0.97819073439878201"/>
    <n v="0.115155129375951"/>
    <n v="3.14214459665145E-2"/>
    <n v="3.5862219352746E-2"/>
    <n v="6.0017442256988605E-3"/>
    <m/>
    <n v="10"/>
    <n v="19.480519480519483"/>
    <n v="80.519480519480524"/>
    <n v="23.098400000000002"/>
    <n v="1559.1420000000001"/>
    <n v="141.94428768"/>
    <n v="3"/>
    <s v=""/>
    <m/>
    <n v="995.67083107007079"/>
    <m/>
    <m/>
    <m/>
    <m/>
    <s v=""/>
    <m/>
    <n v="7.9510775915995938E-2"/>
    <m/>
    <n v="1.0749148774026667E-2"/>
    <n v="0.18598039213581932"/>
    <m/>
    <m/>
    <m/>
    <n v="0"/>
    <m/>
    <s v=""/>
    <n v="98.8"/>
    <n v="98.8"/>
    <n v="9.1"/>
    <n v="9.98"/>
    <n v="0"/>
    <s v=""/>
    <n v="17"/>
    <m/>
    <n v="15"/>
    <n v="62"/>
    <n v="1540.2919999999999"/>
    <n v="1540.2919999999999"/>
  </r>
  <r>
    <x v="15"/>
    <x v="0"/>
    <n v="35202022"/>
    <s v="Igaratá"/>
    <n v="0.53745895779353514"/>
    <n v="9312"/>
    <n v="7971"/>
    <n v="1341"/>
    <n v="31.746897586253922"/>
    <n v="85.599226804123703"/>
    <n v="0.2240964730393995"/>
    <n v="0.21529095782285801"/>
    <n v="8.8055152165414895E-3"/>
    <n v="0"/>
    <n v="5.7119195798088697E-2"/>
    <n v="1.98E-3"/>
    <n v="0.15543213089802099"/>
    <n v="9.5651463432891697E-3"/>
    <m/>
    <n v="60"/>
    <n v="48.780487804878049"/>
    <n v="51.219512195121951"/>
    <n v="5.3213999999999997"/>
    <n v="410.50799999999998"/>
    <n v="309.56120923999998"/>
    <n v="1"/>
    <s v=""/>
    <m/>
    <n v="1490.103092783505"/>
    <m/>
    <m/>
    <m/>
    <m/>
    <s v=""/>
    <m/>
    <n v="0.11856956245470873"/>
    <m/>
    <n v="0.14847652263645381"/>
    <n v="2.0012534583048844E-2"/>
    <m/>
    <m/>
    <m/>
    <n v="0"/>
    <m/>
    <n v="5.9"/>
    <n v="30.7"/>
    <n v="30.7"/>
    <n v="75.41"/>
    <n v="3.76"/>
    <n v="1"/>
    <s v=""/>
    <n v="108"/>
    <m/>
    <n v="40"/>
    <n v="42"/>
    <n v="126.17699999999999"/>
    <n v="126.17699999999999"/>
  </r>
  <r>
    <x v="17"/>
    <x v="0"/>
    <n v="352030111"/>
    <s v="Iguape"/>
    <n v="0.21845119101304711"/>
    <n v="29465"/>
    <n v="25834"/>
    <n v="3631"/>
    <n v="14.874401793106234"/>
    <n v="87.676904802307817"/>
    <n v="5.8033319152298528E-2"/>
    <n v="5.5408324724904597E-2"/>
    <n v="2.62499442739393E-3"/>
    <n v="0.186894406392694"/>
    <n v="1.6000000000000001E-4"/>
    <n v="5.2841197361745298E-5"/>
    <n v="4.5708324724904603E-2"/>
    <n v="1.211215323003219E-2"/>
    <m/>
    <n v="69"/>
    <n v="73.91304347826086"/>
    <n v="26.086956521739129"/>
    <n v="21.220800000000004"/>
    <n v="1432.404"/>
    <n v="850.46695653999996"/>
    <n v="4"/>
    <s v=""/>
    <m/>
    <n v="8144.8824028508388"/>
    <m/>
    <m/>
    <m/>
    <m/>
    <s v=""/>
    <m/>
    <n v="2.2572275049513235E-3"/>
    <m/>
    <n v="3.0612334102157234E-3"/>
    <n v="3.4494013500577269E-4"/>
    <m/>
    <m/>
    <m/>
    <n v="0"/>
    <m/>
    <n v="9"/>
    <n v="56.9"/>
    <n v="56.9"/>
    <n v="59.37"/>
    <n v="5.49"/>
    <n v="1"/>
    <s v=""/>
    <n v="50"/>
    <m/>
    <n v="34"/>
    <n v="12"/>
    <n v="814.80799999999988"/>
    <n v="814.80799999999988"/>
  </r>
  <r>
    <x v="17"/>
    <x v="0"/>
    <n v="352042611"/>
    <s v="Ilha Comprida"/>
    <n v="1.3510210665457212"/>
    <n v="10296"/>
    <n v="10296"/>
    <s v="-"/>
    <n v="54.611998090489578"/>
    <n v="100"/>
    <n v="1.7757483510908201E-6"/>
    <s v=""/>
    <n v="1.7757483510908201E-6"/>
    <n v="0"/>
    <s v=""/>
    <s v=""/>
    <s v=""/>
    <n v="1.7757483510908201E-6"/>
    <m/>
    <n v="0"/>
    <n v="0"/>
    <n v="100"/>
    <n v="7.9533999999999994"/>
    <n v="613.548"/>
    <n v="385.91371587999998"/>
    <n v="1"/>
    <s v=""/>
    <m/>
    <n v="2266.5734265734272"/>
    <m/>
    <m/>
    <m/>
    <m/>
    <s v=""/>
    <m/>
    <n v="7.13151948229245E-7"/>
    <m/>
    <e v="#VALUE!"/>
    <n v="2.3996599339065128E-6"/>
    <m/>
    <m/>
    <m/>
    <n v="0"/>
    <m/>
    <n v="9"/>
    <n v="43.7"/>
    <n v="43.7"/>
    <n v="62.9"/>
    <n v="5.07"/>
    <n v="0"/>
    <s v=""/>
    <n v="18"/>
    <m/>
    <s v=""/>
    <n v="1"/>
    <n v="268.31800000000004"/>
    <n v="268.31800000000004"/>
  </r>
  <r>
    <x v="16"/>
    <x v="0"/>
    <n v="352044218"/>
    <s v="Ilha Solteira"/>
    <n v="0.27320799244712202"/>
    <n v="25748"/>
    <n v="24162"/>
    <n v="1586"/>
    <n v="39.04880342139586"/>
    <n v="93.840298275594222"/>
    <n v="0.22064411890444252"/>
    <n v="9.0715988097911496E-2"/>
    <n v="0.12992813080653101"/>
    <n v="0.83967307204464703"/>
    <n v="0.11898"/>
    <n v="6.8899635701274997E-3"/>
    <n v="9.44441553343148E-2"/>
    <n v="3.3E-4"/>
    <m/>
    <n v="6"/>
    <n v="12.5"/>
    <n v="87.5"/>
    <n v="20.110400000000002"/>
    <n v="1357.452"/>
    <n v="260.63078400000001"/>
    <n v="1"/>
    <s v=""/>
    <m/>
    <n v="477.6697219201493"/>
    <m/>
    <m/>
    <m/>
    <m/>
    <s v=""/>
    <m/>
    <n v="0.14327540188600163"/>
    <m/>
    <n v="7.8883467911227398E-2"/>
    <n v="0.33314905335007938"/>
    <m/>
    <m/>
    <m/>
    <n v="0"/>
    <m/>
    <n v="7.9"/>
    <n v="100"/>
    <n v="100"/>
    <n v="19.2"/>
    <n v="10"/>
    <n v="0"/>
    <s v=""/>
    <n v="10"/>
    <m/>
    <n v="5"/>
    <n v="35"/>
    <n v="1357"/>
    <n v="1357"/>
  </r>
  <r>
    <x v="12"/>
    <x v="0"/>
    <n v="352044219"/>
    <s v="Ilha Solteira"/>
    <s v=""/>
    <s v=""/>
    <s v=""/>
    <s v=""/>
    <s v=""/>
    <s v=""/>
    <n v="9.1436720978782492E-3"/>
    <n v="8.31367209787825E-3"/>
    <n v="8.3000000000000001E-4"/>
    <n v="0"/>
    <n v="8.3000000000000001E-4"/>
    <s v=""/>
    <n v="8.31367209787825E-3"/>
    <n v="0"/>
    <m/>
    <n v="1"/>
    <n v="85.714285714285708"/>
    <n v="14.285714285714285"/>
    <s v=""/>
    <s v=""/>
    <s v=""/>
    <m/>
    <s v=""/>
    <m/>
    <s v=""/>
    <m/>
    <m/>
    <m/>
    <m/>
    <s v=""/>
    <m/>
    <n v="5.9374494142066551E-3"/>
    <m/>
    <n v="7.2292800851115223E-3"/>
    <n v="2.1282051282051277E-3"/>
    <m/>
    <m/>
    <m/>
    <n v="0"/>
    <m/>
    <s v=""/>
    <s v=""/>
    <s v=""/>
    <s v=""/>
    <s v=""/>
    <s v=""/>
    <s v=""/>
    <n v="1"/>
    <m/>
    <n v="6"/>
    <n v="1"/>
    <s v=""/>
    <s v=""/>
  </r>
  <r>
    <x v="21"/>
    <x v="0"/>
    <n v="35204003"/>
    <s v="Ilhabela"/>
    <n v="1.755131090383899"/>
    <n v="33470"/>
    <n v="33240"/>
    <n v="230"/>
    <n v="96.095320126327877"/>
    <n v="99.312817448461317"/>
    <n v="0.18892292825893453"/>
    <n v="0.188498604270113"/>
    <n v="4.2432398882151902E-4"/>
    <n v="0"/>
    <n v="0.17190981735159799"/>
    <n v="4.59836065573771E-4"/>
    <n v="7.2163368848300298E-4"/>
    <n v="1.58316411532799E-2"/>
    <m/>
    <n v="19"/>
    <n v="81.818181818181827"/>
    <n v="18.181818181818183"/>
    <n v="28.276800000000001"/>
    <n v="1908.684"/>
    <n v="1880.1071832"/>
    <n v="5"/>
    <s v=""/>
    <m/>
    <n v="2006.9220197191514"/>
    <m/>
    <m/>
    <m/>
    <m/>
    <s v=""/>
    <m/>
    <n v="2.6571438573689807E-2"/>
    <m/>
    <n v="3.7851125355444375E-2"/>
    <n v="1.9921314029179297E-4"/>
    <m/>
    <m/>
    <m/>
    <n v="0"/>
    <m/>
    <n v="9.7272727272727266"/>
    <n v="39.4"/>
    <n v="1.58"/>
    <n v="98.5"/>
    <n v="3.31"/>
    <n v="2"/>
    <s v=""/>
    <n v="73"/>
    <m/>
    <n v="54"/>
    <n v="12"/>
    <n v="752.14599999999996"/>
    <n v="30.162200000000002"/>
  </r>
  <r>
    <x v="6"/>
    <x v="0"/>
    <n v="35205095"/>
    <s v="Indaiatuba"/>
    <n v="1.9056346891600295"/>
    <n v="242868"/>
    <n v="240426"/>
    <n v="2442"/>
    <n v="782.03245749613598"/>
    <n v="98.994515539305311"/>
    <n v="1.04782233095042"/>
    <n v="0.57794406762814898"/>
    <n v="0.46987826332227101"/>
    <n v="0"/>
    <n v="0.47919671232876698"/>
    <n v="0.35072752362119602"/>
    <n v="9.0672931190791006E-2"/>
    <n v="0.1272251638096665"/>
    <m/>
    <n v="138"/>
    <n v="4.7952047952047954"/>
    <n v="95.204795204795204"/>
    <n v="228.28230000000002"/>
    <n v="13696.938"/>
    <n v="1559.5470576"/>
    <n v="21"/>
    <n v="1"/>
    <m/>
    <n v="62.327190078561181"/>
    <m/>
    <m/>
    <m/>
    <m/>
    <s v=""/>
    <m/>
    <n v="0.75929154416697109"/>
    <m/>
    <n v="0.64216007514238771"/>
    <n v="0.97891304858806483"/>
    <m/>
    <m/>
    <m/>
    <n v="1"/>
    <m/>
    <n v="9.8181818181818183"/>
    <n v="97.7"/>
    <n v="97.7"/>
    <n v="11.39"/>
    <n v="9.9700000000000006"/>
    <n v="2"/>
    <n v="1"/>
    <n v="167"/>
    <m/>
    <n v="48"/>
    <n v="953"/>
    <n v="13381.968999999999"/>
    <n v="13381.968999999999"/>
  </r>
  <r>
    <x v="8"/>
    <x v="0"/>
    <n v="352050910"/>
    <s v="Indaiatuba"/>
    <s v=""/>
    <s v=""/>
    <s v=""/>
    <s v=""/>
    <s v=""/>
    <s v=""/>
    <n v="9.7923946403173905E-4"/>
    <n v="4.5916818457802098E-4"/>
    <n v="5.2007127945371797E-4"/>
    <n v="0"/>
    <s v=""/>
    <s v=""/>
    <n v="6.2051384418328095E-4"/>
    <n v="3.5872561984845799E-4"/>
    <m/>
    <n v="1"/>
    <n v="6.25"/>
    <n v="93.75"/>
    <s v=""/>
    <s v=""/>
    <s v=""/>
    <m/>
    <s v=""/>
    <m/>
    <s v=""/>
    <m/>
    <m/>
    <m/>
    <m/>
    <s v=""/>
    <m/>
    <n v="7.0959381451575303E-4"/>
    <m/>
    <n v="5.1018687175335661E-4"/>
    <n v="1.0834818321952462E-3"/>
    <m/>
    <m/>
    <m/>
    <n v="0"/>
    <m/>
    <s v=""/>
    <s v=""/>
    <s v=""/>
    <s v=""/>
    <s v=""/>
    <s v=""/>
    <s v=""/>
    <n v="3"/>
    <m/>
    <n v="1"/>
    <n v="15"/>
    <s v=""/>
    <s v=""/>
  </r>
  <r>
    <x v="1"/>
    <x v="0"/>
    <n v="352060821"/>
    <s v="Indiana"/>
    <n v="-0.10618351806501725"/>
    <n v="4775"/>
    <n v="4209"/>
    <n v="566"/>
    <n v="37.421630094043891"/>
    <n v="88.146596858638745"/>
    <n v="3.506561531551762E-2"/>
    <n v="2.9114149761708698E-2"/>
    <n v="5.9514655538089201E-3"/>
    <n v="0"/>
    <s v=""/>
    <n v="9.5129375951293795E-5"/>
    <n v="2.91641497617087E-2"/>
    <n v="5.8063361778576275E-3"/>
    <m/>
    <n v="2"/>
    <n v="30"/>
    <n v="70"/>
    <n v="2.9211"/>
    <n v="225.34200000000001"/>
    <n v="43.378335"/>
    <m/>
    <s v=""/>
    <m/>
    <n v="726.48376963350779"/>
    <m/>
    <m/>
    <m/>
    <m/>
    <s v=""/>
    <m/>
    <n v="7.7923589590039158E-2"/>
    <m/>
    <n v="8.5629852240319701E-2"/>
    <n v="5.4104232307353825E-2"/>
    <m/>
    <m/>
    <m/>
    <n v="0"/>
    <m/>
    <n v="9.2727272727272734"/>
    <n v="95"/>
    <n v="95"/>
    <n v="19.25"/>
    <n v="9.93"/>
    <s v=""/>
    <s v=""/>
    <n v="15"/>
    <m/>
    <n v="3"/>
    <n v="7"/>
    <n v="213.75"/>
    <n v="213.75"/>
  </r>
  <r>
    <x v="13"/>
    <x v="0"/>
    <n v="352060822"/>
    <s v="Indiana"/>
    <s v=""/>
    <s v=""/>
    <s v=""/>
    <s v=""/>
    <s v=""/>
    <s v=""/>
    <n v="9.1785655737704891E-3"/>
    <n v="2.9030054644808699E-5"/>
    <n v="9.1495355191256802E-3"/>
    <n v="0"/>
    <n v="9.0299999999999998E-3"/>
    <s v=""/>
    <n v="1.48565573770492E-4"/>
    <n v="0"/>
    <m/>
    <n v="0"/>
    <n v="20"/>
    <n v="80"/>
    <s v=""/>
    <s v=""/>
    <s v=""/>
    <m/>
    <s v=""/>
    <m/>
    <s v=""/>
    <m/>
    <m/>
    <m/>
    <m/>
    <s v=""/>
    <m/>
    <n v="2.0396812386156642E-2"/>
    <m/>
    <n v="8.538251366120205E-5"/>
    <n v="8.3177595628415285E-2"/>
    <m/>
    <m/>
    <m/>
    <n v="0"/>
    <m/>
    <s v=""/>
    <s v=""/>
    <s v=""/>
    <s v=""/>
    <s v=""/>
    <s v=""/>
    <s v=""/>
    <n v="0"/>
    <m/>
    <n v="1"/>
    <n v="4"/>
    <s v=""/>
    <s v=""/>
  </r>
  <r>
    <x v="10"/>
    <x v="0"/>
    <n v="352070715"/>
    <s v="Indiaporã"/>
    <n v="-0.12881794395062096"/>
    <n v="3854"/>
    <n v="3491"/>
    <n v="363"/>
    <n v="13.790388950513471"/>
    <n v="90.58121432278152"/>
    <n v="8.9535179529405901E-2"/>
    <n v="3.3758360655737701E-2"/>
    <n v="5.5776818873668199E-2"/>
    <n v="0"/>
    <n v="2.0810502283104999E-3"/>
    <s v=""/>
    <n v="8.7044129301095396E-2"/>
    <n v="4.0999999999999999E-4"/>
    <m/>
    <n v="5"/>
    <n v="26.666666666666668"/>
    <n v="73.333333333333329"/>
    <n v="2.3547999999999996"/>
    <n v="181.65600000000001"/>
    <n v="42.738207119999998"/>
    <m/>
    <s v=""/>
    <m/>
    <n v="1882.0134924753499"/>
    <m/>
    <m/>
    <m/>
    <m/>
    <s v=""/>
    <m/>
    <n v="0.12790739932772272"/>
    <m/>
    <n v="7.1826299267527025E-2"/>
    <n v="0.24250790814638348"/>
    <m/>
    <m/>
    <m/>
    <n v="0"/>
    <m/>
    <n v="7.8"/>
    <n v="87"/>
    <n v="87"/>
    <n v="23.53"/>
    <n v="8.2799999999999994"/>
    <s v=""/>
    <s v=""/>
    <n v="6"/>
    <m/>
    <n v="4"/>
    <n v="11"/>
    <n v="158.34"/>
    <n v="158.34"/>
  </r>
  <r>
    <x v="0"/>
    <x v="0"/>
    <n v="352080620"/>
    <s v="Inúbia Paulista"/>
    <s v=""/>
    <s v=""/>
    <s v=""/>
    <s v=""/>
    <s v=""/>
    <s v=""/>
    <n v="4.7564687975646899E-4"/>
    <s v=""/>
    <n v="4.7564687975646899E-4"/>
    <n v="0"/>
    <n v="4.7564687975646899E-4"/>
    <s v=""/>
    <s v=""/>
    <n v="0"/>
    <m/>
    <n v="0"/>
    <n v="0"/>
    <n v="100"/>
    <s v=""/>
    <s v=""/>
    <s v=""/>
    <m/>
    <s v=""/>
    <m/>
    <s v=""/>
    <m/>
    <m/>
    <m/>
    <m/>
    <s v=""/>
    <m/>
    <n v="1.7616551102091443E-3"/>
    <m/>
    <e v="#VALUE!"/>
    <n v="6.7949554250924136E-3"/>
    <m/>
    <m/>
    <m/>
    <n v="0"/>
    <m/>
    <s v=""/>
    <s v=""/>
    <s v=""/>
    <s v=""/>
    <s v=""/>
    <s v=""/>
    <s v=""/>
    <n v="0"/>
    <m/>
    <s v=""/>
    <n v="1"/>
    <s v=""/>
    <s v=""/>
  </r>
  <r>
    <x v="1"/>
    <x v="0"/>
    <n v="352080621"/>
    <s v="Inúbia Paulista"/>
    <n v="0.70766523997607411"/>
    <n v="3892"/>
    <n v="3527"/>
    <n v="365"/>
    <n v="44.885249682850883"/>
    <n v="90.621788283658788"/>
    <n v="1.76394717668488E-2"/>
    <n v="7.5000000000000002E-4"/>
    <n v="1.6889471766848799E-2"/>
    <n v="0"/>
    <n v="1.6829471766848798E-2"/>
    <s v=""/>
    <n v="8.0999999999999996E-4"/>
    <n v="0"/>
    <m/>
    <n v="1"/>
    <n v="28.571428571428569"/>
    <n v="71.428571428571431"/>
    <n v="2.4618999999999995"/>
    <n v="189.91800000000001"/>
    <n v="84.627460799999994"/>
    <m/>
    <s v=""/>
    <m/>
    <n v="567.19424460431651"/>
    <m/>
    <m/>
    <m/>
    <m/>
    <s v=""/>
    <m/>
    <n v="6.5331376914254807E-2"/>
    <m/>
    <n v="3.7499999999999999E-3"/>
    <n v="0.24127816809783997"/>
    <m/>
    <m/>
    <m/>
    <n v="0"/>
    <m/>
    <n v="10"/>
    <n v="99"/>
    <n v="99"/>
    <n v="44.56"/>
    <n v="6.79"/>
    <s v=""/>
    <s v=""/>
    <n v="14"/>
    <m/>
    <n v="2"/>
    <n v="5"/>
    <n v="188.1"/>
    <n v="188.1"/>
  </r>
  <r>
    <x v="14"/>
    <x v="0"/>
    <n v="352090514"/>
    <s v="Ipaussu"/>
    <n v="0.60787087426892317"/>
    <n v="14506"/>
    <n v="13644"/>
    <n v="862"/>
    <n v="69.360237161709861"/>
    <n v="94.05763132496898"/>
    <n v="0.28011020011477938"/>
    <n v="0.212448264840183"/>
    <n v="6.7661935274596394E-2"/>
    <n v="0"/>
    <n v="5.8102587519025901E-3"/>
    <n v="0.26531456845572299"/>
    <n v="3.8500000000000001E-3"/>
    <n v="5.1353729071537263E-3"/>
    <m/>
    <n v="4"/>
    <n v="22.222222222222221"/>
    <n v="77.777777777777786"/>
    <n v="9.718099999999998"/>
    <n v="749.68200000000002"/>
    <n v="155.93385599999999"/>
    <n v="1"/>
    <s v=""/>
    <m/>
    <n v="565.23921136081617"/>
    <m/>
    <m/>
    <m/>
    <m/>
    <s v=""/>
    <m/>
    <n v="0.26933673087959553"/>
    <m/>
    <n v="0.27236957030792691"/>
    <n v="0.2602382125946015"/>
    <m/>
    <m/>
    <m/>
    <n v="1"/>
    <m/>
    <n v="7.5"/>
    <n v="99"/>
    <n v="99"/>
    <n v="20.8"/>
    <n v="8.64"/>
    <n v="1"/>
    <s v=""/>
    <n v="18"/>
    <m/>
    <n v="4"/>
    <n v="14"/>
    <n v="742.5"/>
    <n v="742.5"/>
  </r>
  <r>
    <x v="5"/>
    <x v="0"/>
    <n v="352090517"/>
    <s v="Ipaussu"/>
    <s v=""/>
    <s v=""/>
    <s v=""/>
    <s v=""/>
    <s v=""/>
    <s v=""/>
    <n v="2.6939016393442598E-2"/>
    <n v="1.2E-4"/>
    <n v="2.6819016393442599E-2"/>
    <n v="0"/>
    <n v="2.4479999999999998E-2"/>
    <n v="2.4590163934426201E-3"/>
    <s v=""/>
    <n v="0"/>
    <m/>
    <n v="0"/>
    <n v="25"/>
    <n v="75"/>
    <s v=""/>
    <s v=""/>
    <s v=""/>
    <m/>
    <s v=""/>
    <m/>
    <s v=""/>
    <m/>
    <m/>
    <m/>
    <m/>
    <s v=""/>
    <m/>
    <n v="2.5902900378310188E-2"/>
    <m/>
    <n v="1.5384615384615385E-4"/>
    <n v="0.1031500630517023"/>
    <m/>
    <m/>
    <m/>
    <n v="0"/>
    <m/>
    <s v=""/>
    <s v=""/>
    <s v=""/>
    <s v=""/>
    <s v=""/>
    <s v=""/>
    <s v=""/>
    <n v="0"/>
    <m/>
    <n v="1"/>
    <n v="3"/>
    <s v=""/>
    <s v=""/>
  </r>
  <r>
    <x v="8"/>
    <x v="0"/>
    <n v="352100210"/>
    <s v="Iperó"/>
    <n v="1.9937059244619526"/>
    <n v="34352"/>
    <n v="21197"/>
    <n v="13155"/>
    <n v="200.95940095940097"/>
    <n v="61.705286446204013"/>
    <n v="0.26979795312772903"/>
    <n v="0.12157484143024699"/>
    <n v="0.14822311169748201"/>
    <n v="0"/>
    <n v="6.3977404621104406E-2"/>
    <n v="8.3229999999999998E-2"/>
    <n v="3.2648862502183303E-2"/>
    <n v="8.9941686004441482E-2"/>
    <m/>
    <n v="15"/>
    <n v="29.166666666666668"/>
    <n v="70.833333333333343"/>
    <n v="16.398199999999999"/>
    <n v="1265.0039999999999"/>
    <n v="274.27816727999999"/>
    <n v="4"/>
    <s v=""/>
    <m/>
    <n v="211.14578481602237"/>
    <m/>
    <m/>
    <m/>
    <m/>
    <s v=""/>
    <m/>
    <n v="0.49054173295950726"/>
    <m/>
    <n v="0.37992137946952187"/>
    <n v="0.64444831172818251"/>
    <m/>
    <m/>
    <m/>
    <n v="2"/>
    <m/>
    <n v="9.8181818181818183"/>
    <n v="85.5"/>
    <n v="85.5"/>
    <n v="21.68"/>
    <n v="8.3699999999999992"/>
    <n v="1"/>
    <s v=""/>
    <n v="29"/>
    <m/>
    <n v="21"/>
    <n v="51"/>
    <n v="1081.575"/>
    <n v="1081.575"/>
  </r>
  <r>
    <x v="6"/>
    <x v="0"/>
    <n v="35211015"/>
    <s v="Ipeúna"/>
    <n v="2.3529111691559912"/>
    <n v="7571"/>
    <n v="6860"/>
    <n v="711"/>
    <n v="39.736524431848004"/>
    <n v="90.60890239070136"/>
    <n v="4.8128396960850403E-2"/>
    <n v="1.21773668188737E-2"/>
    <n v="3.5951030141976703E-2"/>
    <n v="0"/>
    <n v="2.869E-2"/>
    <n v="1.23468924819722E-2"/>
    <n v="3.3459701324949501E-3"/>
    <n v="3.7455343463832099E-3"/>
    <m/>
    <n v="11"/>
    <n v="24.528301886792452"/>
    <n v="75.471698113207552"/>
    <n v="4.6311999999999998"/>
    <n v="357.26400000000001"/>
    <n v="75.910025664000003"/>
    <m/>
    <s v=""/>
    <m/>
    <n v="1291.2640338132348"/>
    <m/>
    <m/>
    <m/>
    <m/>
    <s v=""/>
    <m/>
    <n v="5.4076850517809444E-2"/>
    <m/>
    <n v="2.0995460032540863E-2"/>
    <n v="0.11597106497411838"/>
    <m/>
    <m/>
    <m/>
    <n v="4"/>
    <m/>
    <n v="9.454545454545455"/>
    <n v="90.52"/>
    <n v="90.52"/>
    <n v="21.25"/>
    <n v="8.48"/>
    <n v="1"/>
    <s v=""/>
    <n v="6"/>
    <m/>
    <n v="13"/>
    <n v="40"/>
    <n v="323.15640000000002"/>
    <n v="323.15640000000002"/>
  </r>
  <r>
    <x v="10"/>
    <x v="0"/>
    <n v="352115015"/>
    <s v="Ipiguá"/>
    <n v="1.6209968338647851"/>
    <n v="5231"/>
    <n v="3383"/>
    <n v="1848"/>
    <n v="38.571007226072851"/>
    <n v="64.672146817052194"/>
    <n v="0.124232829158037"/>
    <n v="7.7999999999999996E-3"/>
    <n v="0.116432829158037"/>
    <n v="0"/>
    <n v="5.1909999999999998E-2"/>
    <n v="9.950511515332979E-4"/>
    <n v="6.3271237201719996E-2"/>
    <n v="8.0565408047841257E-3"/>
    <m/>
    <n v="10"/>
    <n v="9.5238095238095237"/>
    <n v="90.476190476190482"/>
    <n v="2.3162999999999996"/>
    <n v="178.68600000000001"/>
    <n v="178.68600000000001"/>
    <m/>
    <s v=""/>
    <m/>
    <n v="602.867520550564"/>
    <m/>
    <m/>
    <m/>
    <m/>
    <s v=""/>
    <m/>
    <n v="0.40075106180011938"/>
    <m/>
    <n v="3.7142857142857144E-2"/>
    <n v="1.1643282915803699"/>
    <m/>
    <m/>
    <m/>
    <n v="0"/>
    <m/>
    <n v="9.7272727272727266"/>
    <n v="100"/>
    <n v="0"/>
    <n v="100"/>
    <n v="1.5"/>
    <s v=""/>
    <s v=""/>
    <n v="6"/>
    <m/>
    <n v="4"/>
    <n v="38"/>
    <n v="179"/>
    <n v="0"/>
  </r>
  <r>
    <x v="17"/>
    <x v="0"/>
    <n v="352120011"/>
    <s v="Iporanga"/>
    <n v="0.24376294050314495"/>
    <n v="4407"/>
    <n v="2894"/>
    <n v="1513"/>
    <n v="3.7981883839384984"/>
    <n v="65.668255048786023"/>
    <n v="4.7875911339421574E-2"/>
    <n v="4.7813544520547903E-2"/>
    <n v="6.2366818873668206E-5"/>
    <n v="0"/>
    <n v="6.96E-3"/>
    <n v="6.0000000000000002E-5"/>
    <n v="4.0603544520547999E-2"/>
    <n v="2.52366818873668E-4"/>
    <m/>
    <n v="9"/>
    <n v="88.235294117647058"/>
    <n v="11.76470588235294"/>
    <n v="1.6415"/>
    <n v="126.63"/>
    <n v="59.945122439999999"/>
    <n v="1"/>
    <s v=""/>
    <m/>
    <n v="32201.497617426819"/>
    <m/>
    <m/>
    <m/>
    <m/>
    <s v=""/>
    <m/>
    <n v="3.149731009172472E-3"/>
    <m/>
    <n v="4.4685555626680284E-3"/>
    <n v="1.385929308303738E-5"/>
    <m/>
    <m/>
    <m/>
    <n v="2"/>
    <m/>
    <n v="9.6999999999999993"/>
    <n v="69.2"/>
    <n v="69.2"/>
    <n v="47.34"/>
    <n v="6.46"/>
    <n v="0"/>
    <s v=""/>
    <n v="51"/>
    <m/>
    <n v="15"/>
    <n v="2"/>
    <n v="87.884000000000015"/>
    <n v="87.884000000000015"/>
  </r>
  <r>
    <x v="11"/>
    <x v="0"/>
    <n v="35213098"/>
    <s v="Ipuã"/>
    <n v="1.1644819713885202"/>
    <n v="15861"/>
    <n v="15355"/>
    <n v="506"/>
    <n v="34.065721649484537"/>
    <n v="96.809785007250497"/>
    <n v="0.63402208469529397"/>
    <n v="0.48219583659788201"/>
    <n v="0.15182624809741199"/>
    <n v="0.31542998477930001"/>
    <n v="7.3491035007610298E-2"/>
    <n v="9.7009999999999999E-2"/>
    <n v="0.46344371584699501"/>
    <n v="7.7333840690005118E-5"/>
    <m/>
    <n v="12"/>
    <n v="61.111111111111114"/>
    <n v="38.888888888888893"/>
    <n v="11.1412"/>
    <n v="859.46400000000006"/>
    <n v="233.77420799999999"/>
    <n v="2"/>
    <s v=""/>
    <m/>
    <n v="1769.5630792509933"/>
    <m/>
    <m/>
    <m/>
    <m/>
    <s v=""/>
    <m/>
    <n v="0.27446843493302769"/>
    <m/>
    <n v="0.33957453281540989"/>
    <n v="0.17059128999709211"/>
    <m/>
    <m/>
    <m/>
    <n v="0"/>
    <m/>
    <n v="7"/>
    <n v="100"/>
    <n v="100"/>
    <n v="27.2"/>
    <n v="8.23"/>
    <n v="1"/>
    <s v=""/>
    <n v="9"/>
    <m/>
    <n v="22"/>
    <n v="14"/>
    <n v="859"/>
    <n v="859"/>
  </r>
  <r>
    <x v="9"/>
    <x v="0"/>
    <n v="352130912"/>
    <s v="Ipuã"/>
    <s v=""/>
    <s v=""/>
    <s v=""/>
    <s v=""/>
    <s v=""/>
    <s v=""/>
    <n v="7.4600910746812389E-3"/>
    <n v="7.4099999999999999E-3"/>
    <n v="5.0091074681238602E-5"/>
    <n v="0"/>
    <s v=""/>
    <s v=""/>
    <n v="7.4600910746812398E-3"/>
    <n v="0"/>
    <m/>
    <n v="0"/>
    <n v="50"/>
    <n v="50"/>
    <s v=""/>
    <s v=""/>
    <s v=""/>
    <m/>
    <s v=""/>
    <m/>
    <s v=""/>
    <m/>
    <m/>
    <m/>
    <m/>
    <s v=""/>
    <m/>
    <n v="3.2294766557061641E-3"/>
    <m/>
    <n v="5.2183098591549295E-3"/>
    <n v="5.628210638341415E-5"/>
    <m/>
    <m/>
    <m/>
    <n v="0"/>
    <m/>
    <s v=""/>
    <s v=""/>
    <s v=""/>
    <s v=""/>
    <s v=""/>
    <s v=""/>
    <s v=""/>
    <n v="0"/>
    <m/>
    <n v="1"/>
    <n v="1"/>
    <s v=""/>
    <s v=""/>
  </r>
  <r>
    <x v="6"/>
    <x v="0"/>
    <n v="35214085"/>
    <s v="Iracemápolis"/>
    <n v="1.6987694471296111"/>
    <n v="23654"/>
    <n v="23238"/>
    <n v="416"/>
    <n v="204.00172488141439"/>
    <n v="98.241312251627633"/>
    <n v="0.83168562791626122"/>
    <n v="0.81013560121765604"/>
    <n v="2.1550026698605201E-2"/>
    <n v="0"/>
    <n v="0.10438885844748901"/>
    <n v="0.68830889242375104"/>
    <n v="3.4958002428658201E-2"/>
    <n v="4.0298746163635029E-3"/>
    <m/>
    <n v="14"/>
    <n v="35.555555555555557"/>
    <n v="64.444444444444443"/>
    <n v="16.874200000000002"/>
    <n v="1301.7239999999999"/>
    <n v="1301.7239999999999"/>
    <n v="2"/>
    <s v=""/>
    <m/>
    <n v="253.31191341844939"/>
    <m/>
    <m/>
    <m/>
    <m/>
    <s v=""/>
    <m/>
    <n v="1.5121556871204749"/>
    <m/>
    <n v="2.2503766700490448"/>
    <n v="0.11342119315055366"/>
    <m/>
    <m/>
    <m/>
    <n v="0"/>
    <m/>
    <n v="9.8000000000000007"/>
    <n v="100"/>
    <n v="0"/>
    <n v="100"/>
    <n v="1.7"/>
    <n v="0"/>
    <s v=""/>
    <n v="15"/>
    <m/>
    <n v="16"/>
    <n v="29"/>
    <n v="1302"/>
    <n v="0"/>
  </r>
  <r>
    <x v="2"/>
    <x v="0"/>
    <n v="352150716"/>
    <s v="Irapuã"/>
    <n v="0.62061691205494984"/>
    <n v="7734"/>
    <n v="7132"/>
    <n v="602"/>
    <n v="30.044285603294224"/>
    <n v="92.216188259632787"/>
    <n v="0.30093802775490597"/>
    <n v="0.138524835774468"/>
    <n v="0.16241319198043799"/>
    <n v="0"/>
    <n v="1.31029832572298E-2"/>
    <n v="3.4000000000000002E-4"/>
    <n v="0.26931809163194198"/>
    <n v="1.8176952865733498E-2"/>
    <m/>
    <n v="6"/>
    <n v="25.423728813559322"/>
    <n v="74.576271186440678"/>
    <n v="5.0245999999999995"/>
    <n v="387.61200000000002"/>
    <n v="132.10204572000001"/>
    <m/>
    <s v=""/>
    <m/>
    <n v="733.96431342125697"/>
    <m/>
    <m/>
    <m/>
    <m/>
    <s v=""/>
    <m/>
    <n v="0.38093421234798225"/>
    <m/>
    <n v="0.22708989471224264"/>
    <n v="0.9022955110024331"/>
    <m/>
    <m/>
    <m/>
    <n v="0"/>
    <m/>
    <n v="9.6999999999999993"/>
    <n v="100"/>
    <n v="90.3"/>
    <n v="34.08"/>
    <n v="7.63"/>
    <s v=""/>
    <s v=""/>
    <n v="5"/>
    <m/>
    <n v="15"/>
    <n v="44"/>
    <n v="388"/>
    <n v="350.36400000000003"/>
  </r>
  <r>
    <x v="0"/>
    <x v="0"/>
    <n v="352160620"/>
    <s v="Irapuru"/>
    <s v=""/>
    <s v=""/>
    <s v=""/>
    <s v=""/>
    <s v=""/>
    <s v=""/>
    <n v="1.1897042087107326"/>
    <n v="1.1808581830601099"/>
    <n v="8.8460256506225493E-3"/>
    <n v="0"/>
    <n v="1.91780821917808E-3"/>
    <s v=""/>
    <n v="1.1812924296354499"/>
    <n v="6.4939708561020095E-3"/>
    <m/>
    <n v="0"/>
    <n v="15.789473684210526"/>
    <n v="84.210526315789465"/>
    <s v=""/>
    <s v=""/>
    <s v=""/>
    <m/>
    <s v=""/>
    <m/>
    <s v=""/>
    <m/>
    <m/>
    <m/>
    <m/>
    <s v=""/>
    <m/>
    <n v="1.7242089981314965"/>
    <m/>
    <n v="2.409914659306347"/>
    <n v="4.4230128253112753E-2"/>
    <m/>
    <m/>
    <m/>
    <n v="0"/>
    <m/>
    <s v=""/>
    <s v=""/>
    <s v=""/>
    <s v=""/>
    <s v=""/>
    <s v=""/>
    <s v=""/>
    <n v="8"/>
    <m/>
    <n v="3"/>
    <n v="16"/>
    <s v=""/>
    <s v=""/>
  </r>
  <r>
    <x v="1"/>
    <x v="0"/>
    <n v="352160621"/>
    <s v="Irapuru"/>
    <n v="-0.59627696573646416"/>
    <n v="7334"/>
    <n v="5185"/>
    <n v="2149"/>
    <n v="34.367385192127458"/>
    <n v="70.698118352877017"/>
    <n v="4.6890432999808704E-3"/>
    <s v=""/>
    <n v="4.6890432999808704E-3"/>
    <n v="0"/>
    <n v="1.7535514967021799E-3"/>
    <s v=""/>
    <n v="2.1459562841530098E-3"/>
    <n v="7.8953551912568304E-4"/>
    <m/>
    <n v="0"/>
    <n v="0"/>
    <n v="100"/>
    <n v="4.1201999999999996"/>
    <n v="317.84399999999999"/>
    <n v="82.003752000000006"/>
    <n v="1"/>
    <s v=""/>
    <m/>
    <n v="859.99454595036786"/>
    <m/>
    <m/>
    <m/>
    <m/>
    <s v=""/>
    <m/>
    <n v="6.7957149275085079E-3"/>
    <m/>
    <e v="#VALUE!"/>
    <n v="2.3445216499904359E-2"/>
    <m/>
    <m/>
    <m/>
    <n v="0"/>
    <m/>
    <n v="4.7"/>
    <n v="100"/>
    <n v="100"/>
    <n v="25.8"/>
    <n v="8.02"/>
    <n v="0"/>
    <s v=""/>
    <n v="3"/>
    <m/>
    <s v=""/>
    <n v="16"/>
    <n v="318"/>
    <n v="318"/>
  </r>
  <r>
    <x v="14"/>
    <x v="0"/>
    <n v="352170514"/>
    <s v="Itaberá"/>
    <n v="-0.14251231030175671"/>
    <n v="17614"/>
    <n v="13379"/>
    <n v="4235"/>
    <n v="16.26633421064783"/>
    <n v="75.956625411604406"/>
    <n v="2.1072836889144693"/>
    <n v="2.0914308970388298"/>
    <n v="1.5852791875639399E-2"/>
    <n v="0"/>
    <n v="6.5539316939890693E-2"/>
    <n v="1.47859358235397E-3"/>
    <n v="2.02208539912231"/>
    <n v="1.8180379269905449E-2"/>
    <m/>
    <n v="67"/>
    <n v="80"/>
    <n v="20"/>
    <n v="8.3173999999999992"/>
    <n v="641.62800000000004"/>
    <n v="152.16464671"/>
    <n v="4"/>
    <s v=""/>
    <m/>
    <n v="2560.2634268195748"/>
    <m/>
    <m/>
    <m/>
    <m/>
    <s v=""/>
    <m/>
    <n v="0.38524381881434538"/>
    <m/>
    <n v="0.51768091510862124"/>
    <n v="1.1085868444503079E-2"/>
    <m/>
    <m/>
    <m/>
    <n v="0"/>
    <m/>
    <n v="7.2"/>
    <n v="88.6"/>
    <n v="88.6"/>
    <n v="23.72"/>
    <n v="7.79"/>
    <n v="0"/>
    <s v=""/>
    <n v="36"/>
    <m/>
    <n v="140"/>
    <n v="35"/>
    <n v="568.8119999999999"/>
    <n v="568.8119999999999"/>
  </r>
  <r>
    <x v="14"/>
    <x v="0"/>
    <n v="352180414"/>
    <s v="Itaí"/>
    <n v="1.0060802978183903"/>
    <n v="26507"/>
    <n v="20814"/>
    <n v="5693"/>
    <n v="23.831443804112311"/>
    <n v="78.522654393179153"/>
    <n v="3.1740351856530289"/>
    <n v="3.1532745892594201"/>
    <n v="2.0760596393608999E-2"/>
    <n v="0.72652454337899497"/>
    <n v="6.1153770491803303E-2"/>
    <n v="0.46314928970065999"/>
    <n v="2.6176025575038899"/>
    <n v="3.2129567956683383E-2"/>
    <m/>
    <n v="161"/>
    <n v="83.890577507598778"/>
    <n v="16.109422492401215"/>
    <n v="15.050699999999999"/>
    <n v="1161.0540000000001"/>
    <n v="380.82571200000001"/>
    <n v="3"/>
    <n v="1"/>
    <m/>
    <n v="1736.9962651375108"/>
    <m/>
    <m/>
    <m/>
    <m/>
    <s v=""/>
    <m/>
    <n v="0.57396657968409204"/>
    <m/>
    <n v="0.77476034134138083"/>
    <n v="1.4219586570965068E-2"/>
    <m/>
    <m/>
    <m/>
    <n v="0"/>
    <m/>
    <n v="7.3"/>
    <n v="84"/>
    <n v="84"/>
    <n v="32.799999999999997"/>
    <n v="7.43"/>
    <n v="0"/>
    <n v="1"/>
    <n v="43"/>
    <m/>
    <n v="276"/>
    <n v="53"/>
    <n v="975.24"/>
    <n v="975.24"/>
  </r>
  <r>
    <x v="2"/>
    <x v="0"/>
    <n v="352190316"/>
    <s v="Itajobi"/>
    <n v="4.1836903570691142E-2"/>
    <n v="14614"/>
    <n v="12840"/>
    <n v="1774"/>
    <n v="29.120835326000321"/>
    <n v="87.860955248391946"/>
    <n v="1.082968155051526"/>
    <n v="0.400724016143923"/>
    <n v="0.68224413890760305"/>
    <n v="0"/>
    <n v="6.2558415300546399E-2"/>
    <n v="5.5271232876712298E-3"/>
    <n v="0.88658702447787996"/>
    <n v="0.128295591985428"/>
    <m/>
    <n v="26"/>
    <n v="13.888888888888889"/>
    <n v="86.111111111111114"/>
    <n v="8.9320000000000004"/>
    <n v="689.04"/>
    <n v="129.65321159999999"/>
    <n v="3"/>
    <s v=""/>
    <m/>
    <n v="733.69645545367473"/>
    <m/>
    <m/>
    <m/>
    <m/>
    <s v=""/>
    <m/>
    <n v="0.70782232356308883"/>
    <m/>
    <n v="0.33674287070917902"/>
    <n v="2.006600408551773"/>
    <m/>
    <m/>
    <m/>
    <n v="1"/>
    <m/>
    <n v="9.8181818181818183"/>
    <n v="100"/>
    <n v="95.51"/>
    <n v="18.82"/>
    <n v="9.6300000000000008"/>
    <n v="1"/>
    <s v=""/>
    <n v="17"/>
    <m/>
    <n v="30"/>
    <n v="186"/>
    <n v="689"/>
    <n v="658.06389999999999"/>
  </r>
  <r>
    <x v="7"/>
    <x v="0"/>
    <n v="352200013"/>
    <s v="Itaju"/>
    <n v="1.2097502750009648"/>
    <n v="3654"/>
    <n v="2959"/>
    <n v="695"/>
    <n v="15.971675845790715"/>
    <n v="80.979748221127537"/>
    <n v="0.53703601520198596"/>
    <n v="0.212240420814931"/>
    <n v="0.32479559438705502"/>
    <n v="0"/>
    <n v="5.28025875190259E-3"/>
    <n v="1.1326462705125999E-3"/>
    <n v="0.51616662362452304"/>
    <n v="1.4456486555048199E-2"/>
    <m/>
    <n v="5"/>
    <n v="27.586206896551722"/>
    <n v="72.41379310344827"/>
    <n v="1.9788999999999999"/>
    <n v="152.65799999999999"/>
    <n v="137.3922"/>
    <m/>
    <s v=""/>
    <m/>
    <n v="1639.8029556650242"/>
    <m/>
    <m/>
    <m/>
    <m/>
    <s v=""/>
    <m/>
    <n v="0.56530106863366947"/>
    <m/>
    <n v="0.27926371159859342"/>
    <n v="1.7094504967739743"/>
    <m/>
    <m/>
    <m/>
    <n v="0"/>
    <m/>
    <n v="9.1999999999999993"/>
    <n v="100"/>
    <n v="100"/>
    <n v="90"/>
    <n v="3.65"/>
    <s v=""/>
    <s v=""/>
    <n v="5"/>
    <m/>
    <n v="16"/>
    <n v="42"/>
    <n v="153"/>
    <n v="153"/>
  </r>
  <r>
    <x v="19"/>
    <x v="0"/>
    <n v="35221097"/>
    <s v="Itanhaém"/>
    <n v="1.2850429861539503"/>
    <n v="98757"/>
    <n v="98018"/>
    <n v="739"/>
    <n v="164.86427832125807"/>
    <n v="99.25169861376915"/>
    <n v="1.6859685797340089"/>
    <n v="1.6826546448087401"/>
    <n v="3.3139349252688599E-3"/>
    <n v="0"/>
    <n v="1.6599900000000001"/>
    <n v="2.2200000000000002E-3"/>
    <n v="2.8712683916793501E-3"/>
    <n v="2.0887311342332675E-2"/>
    <m/>
    <n v="11"/>
    <n v="53.333333333333336"/>
    <n v="46.666666666666664"/>
    <n v="91.923299999999998"/>
    <n v="5515.3980000000001"/>
    <n v="3573.4704873999999"/>
    <n v="14"/>
    <s v=""/>
    <m/>
    <n v="1376.3091223913245"/>
    <m/>
    <m/>
    <m/>
    <m/>
    <s v=""/>
    <m/>
    <n v="0.13264898345664899"/>
    <m/>
    <n v="0.20031602914389762"/>
    <n v="7.6889441421551269E-4"/>
    <m/>
    <m/>
    <m/>
    <n v="0"/>
    <m/>
    <n v="9.6363636363636367"/>
    <n v="48.1"/>
    <n v="48.1"/>
    <n v="64.790000000000006"/>
    <n v="5.01"/>
    <n v="4"/>
    <s v=""/>
    <n v="32"/>
    <m/>
    <n v="16"/>
    <n v="14"/>
    <n v="2652.7150000000001"/>
    <n v="2652.7150000000001"/>
  </r>
  <r>
    <x v="17"/>
    <x v="0"/>
    <n v="352215811"/>
    <s v="Itaóca"/>
    <n v="-0.13087966695884967"/>
    <n v="3186"/>
    <n v="1737"/>
    <n v="1449"/>
    <n v="17.457534246575342"/>
    <n v="54.51977401129944"/>
    <n v="1.6490000000000001E-2"/>
    <n v="1.6490000000000001E-2"/>
    <s v=""/>
    <n v="0"/>
    <n v="9.9000000000000008E-3"/>
    <n v="6.4799999999999996E-3"/>
    <n v="1E-4"/>
    <n v="1.0000000000000001E-5"/>
    <m/>
    <n v="5"/>
    <n v="100"/>
    <e v="#VALUE!"/>
    <n v="1.2711999999999999"/>
    <n v="98.063999999999993"/>
    <n v="51.99549408"/>
    <m/>
    <s v=""/>
    <m/>
    <n v="7522.7118644067777"/>
    <m/>
    <m/>
    <m/>
    <m/>
    <s v=""/>
    <m/>
    <n v="6.4666666666666674E-3"/>
    <m/>
    <n v="9.2122905027932963E-3"/>
    <e v="#VALUE!"/>
    <m/>
    <m/>
    <m/>
    <n v="0"/>
    <m/>
    <n v="7.6"/>
    <n v="56.6"/>
    <n v="56.6"/>
    <n v="53.02"/>
    <n v="5.7"/>
    <s v=""/>
    <s v=""/>
    <n v="24"/>
    <m/>
    <n v="9"/>
    <s v=""/>
    <n v="55.468000000000004"/>
    <n v="55.468000000000004"/>
  </r>
  <r>
    <x v="18"/>
    <x v="0"/>
    <n v="35222086"/>
    <s v="Itapecerica da Serra"/>
    <n v="1.0757467048457148"/>
    <n v="169619"/>
    <n v="168213"/>
    <n v="1406"/>
    <n v="1119.8930410669484"/>
    <n v="99.171083428153679"/>
    <n v="5.8591859420615303E-2"/>
    <n v="1.592E-2"/>
    <n v="4.2671859420615299E-2"/>
    <n v="0"/>
    <n v="1.5900000000000001E-2"/>
    <n v="2.42086815380393E-2"/>
    <n v="1.24E-3"/>
    <n v="1.7243177882576038E-2"/>
    <m/>
    <n v="10"/>
    <n v="8.1395348837209305"/>
    <n v="91.860465116279073"/>
    <n v="158.5701"/>
    <n v="9514.2060000000001"/>
    <n v="5938.5771010999997"/>
    <n v="6"/>
    <n v="1"/>
    <m/>
    <n v="59.495221643801685"/>
    <m/>
    <m/>
    <m/>
    <m/>
    <s v=""/>
    <m/>
    <n v="6.97522135959706E-2"/>
    <m/>
    <n v="3.0615384615384614E-2"/>
    <n v="0.13334956068942283"/>
    <m/>
    <m/>
    <m/>
    <n v="2"/>
    <m/>
    <n v="9"/>
    <n v="46"/>
    <n v="43.7"/>
    <n v="62.42"/>
    <n v="5.0599999999999996"/>
    <n v="4"/>
    <n v="1"/>
    <n v="143"/>
    <m/>
    <n v="7"/>
    <n v="79"/>
    <n v="4376.4400000000005"/>
    <n v="4157.6180000000004"/>
  </r>
  <r>
    <x v="17"/>
    <x v="0"/>
    <n v="352220811"/>
    <s v="Itapecerica da Serra"/>
    <s v=""/>
    <s v=""/>
    <s v=""/>
    <s v=""/>
    <s v=""/>
    <s v=""/>
    <n v="1.5769999999999999E-2"/>
    <s v=""/>
    <n v="1.5769999999999999E-2"/>
    <n v="0"/>
    <s v=""/>
    <s v=""/>
    <n v="5.2100000000000002E-3"/>
    <n v="1.056E-2"/>
    <m/>
    <n v="1"/>
    <n v="0"/>
    <n v="100"/>
    <s v=""/>
    <s v=""/>
    <s v=""/>
    <m/>
    <s v=""/>
    <m/>
    <s v=""/>
    <m/>
    <m/>
    <m/>
    <m/>
    <s v=""/>
    <m/>
    <n v="1.8773809523809522E-2"/>
    <m/>
    <e v="#VALUE!"/>
    <n v="4.9281250000000006E-2"/>
    <m/>
    <m/>
    <m/>
    <n v="0"/>
    <m/>
    <s v=""/>
    <s v=""/>
    <s v=""/>
    <s v=""/>
    <s v=""/>
    <s v=""/>
    <s v=""/>
    <n v="4"/>
    <m/>
    <s v=""/>
    <n v="4"/>
    <s v=""/>
    <s v=""/>
  </r>
  <r>
    <x v="8"/>
    <x v="0"/>
    <n v="352230710"/>
    <s v="Itapetininga"/>
    <s v=""/>
    <s v=""/>
    <s v=""/>
    <s v=""/>
    <s v=""/>
    <s v=""/>
    <n v="9.6162104303382703E-3"/>
    <n v="7.3111618467782899E-3"/>
    <n v="2.3050485835599799E-3"/>
    <n v="0"/>
    <s v=""/>
    <n v="1.6000000000000001E-4"/>
    <n v="8.9059884825876904E-3"/>
    <n v="5.5022194775057999E-4"/>
    <m/>
    <n v="6"/>
    <n v="12"/>
    <n v="88"/>
    <s v=""/>
    <s v=""/>
    <s v=""/>
    <m/>
    <s v=""/>
    <m/>
    <s v=""/>
    <m/>
    <m/>
    <m/>
    <m/>
    <s v=""/>
    <m/>
    <n v="1.1286631960490928E-3"/>
    <m/>
    <n v="1.1830358975369402E-3"/>
    <n v="9.8506349724785465E-4"/>
    <m/>
    <m/>
    <m/>
    <n v="0"/>
    <m/>
    <s v=""/>
    <s v=""/>
    <s v=""/>
    <s v=""/>
    <s v=""/>
    <s v=""/>
    <s v=""/>
    <n v="16"/>
    <m/>
    <n v="3"/>
    <n v="22"/>
    <s v=""/>
    <s v=""/>
  </r>
  <r>
    <x v="14"/>
    <x v="0"/>
    <n v="352230714"/>
    <s v="Itapetininga"/>
    <n v="1.0539881303429866"/>
    <n v="160150"/>
    <n v="147379"/>
    <n v="12771"/>
    <n v="89.365430114727019"/>
    <n v="92.025600999063371"/>
    <n v="2.3471357678863995"/>
    <n v="2.0381392774222098"/>
    <n v="0.30899649046418998"/>
    <n v="1.0488013698630101E-2"/>
    <n v="0.50843572897172895"/>
    <n v="0.209265449270571"/>
    <n v="1.5328473899202399"/>
    <n v="9.6587199723865008E-2"/>
    <m/>
    <n v="158"/>
    <n v="42.424242424242422"/>
    <n v="57.575757575757578"/>
    <n v="135.22230000000002"/>
    <n v="8113.3379999999997"/>
    <n v="1079.5932075999999"/>
    <n v="27"/>
    <s v=""/>
    <m/>
    <n v="460.78201685919453"/>
    <m/>
    <m/>
    <m/>
    <m/>
    <s v=""/>
    <m/>
    <n v="0.27548541876600935"/>
    <m/>
    <n v="0.32979599958288186"/>
    <n v="0.13204978224965386"/>
    <m/>
    <m/>
    <m/>
    <n v="5"/>
    <m/>
    <n v="10"/>
    <n v="95.9"/>
    <n v="95.9"/>
    <n v="13.31"/>
    <n v="9.64"/>
    <n v="6"/>
    <s v=""/>
    <n v="149"/>
    <m/>
    <n v="140"/>
    <n v="190"/>
    <n v="7780.3670000000002"/>
    <n v="7780.3670000000002"/>
  </r>
  <r>
    <x v="14"/>
    <x v="0"/>
    <n v="352240614"/>
    <s v="Itapeva"/>
    <n v="0.44497429717027526"/>
    <n v="91693"/>
    <n v="83413"/>
    <n v="8280"/>
    <n v="50.194607910223077"/>
    <n v="90.969866838253751"/>
    <n v="2.5295072615839485"/>
    <n v="2.4873435461528199"/>
    <n v="4.2163715431128401E-2"/>
    <n v="0"/>
    <n v="0.44115195897896597"/>
    <n v="4.1659965524698299E-2"/>
    <n v="2.01964202932272"/>
    <n v="2.705330775756663E-2"/>
    <m/>
    <n v="140"/>
    <n v="76.610169491525426"/>
    <n v="23.389830508474578"/>
    <n v="63.918399999999998"/>
    <n v="4314.4920000000002"/>
    <n v="1144.9388993"/>
    <n v="14"/>
    <s v=""/>
    <m/>
    <n v="832.31129966300591"/>
    <m/>
    <m/>
    <m/>
    <m/>
    <s v=""/>
    <m/>
    <n v="0.27584593910402927"/>
    <m/>
    <n v="0.36849534017078817"/>
    <n v="1.7423022905424961E-2"/>
    <m/>
    <m/>
    <m/>
    <n v="1"/>
    <m/>
    <n v="1.2"/>
    <n v="89.1"/>
    <n v="86.43"/>
    <n v="26.54"/>
    <n v="7.78"/>
    <n v="2"/>
    <s v=""/>
    <n v="61"/>
    <m/>
    <n v="226"/>
    <n v="69"/>
    <n v="3843.7739999999994"/>
    <n v="3728.5902000000001"/>
  </r>
  <r>
    <x v="18"/>
    <x v="0"/>
    <n v="35225056"/>
    <s v="Itapevi"/>
    <n v="1.7214292577710566"/>
    <n v="237714"/>
    <n v="237714"/>
    <s v="-"/>
    <n v="2602.2331691297209"/>
    <n v="100"/>
    <n v="0.20568711314053822"/>
    <n v="7.6161415525114198E-2"/>
    <n v="0.12952569761542401"/>
    <n v="0"/>
    <n v="3.7999999999999999E-2"/>
    <n v="0.124321865201154"/>
    <n v="5.9141552511415504E-4"/>
    <n v="4.2773832414269249E-2"/>
    <m/>
    <n v="41"/>
    <n v="6.4748201438848918"/>
    <n v="93.525179856115102"/>
    <n v="216.86490000000001"/>
    <n v="13011.894"/>
    <n v="8955.4360455000005"/>
    <n v="8"/>
    <s v=""/>
    <m/>
    <n v="23.879451778187235"/>
    <m/>
    <m/>
    <m/>
    <m/>
    <s v=""/>
    <m/>
    <n v="0.45708247364564047"/>
    <m/>
    <n v="0.28207931675968217"/>
    <n v="0.71958720897457784"/>
    <m/>
    <m/>
    <m/>
    <n v="0"/>
    <m/>
    <n v="8.7272727272727266"/>
    <n v="62.5"/>
    <n v="36.25"/>
    <n v="68.819999999999993"/>
    <n v="4.34"/>
    <n v="3"/>
    <s v=""/>
    <n v="194"/>
    <m/>
    <n v="9"/>
    <n v="130"/>
    <n v="8132.5"/>
    <n v="4716.8499999999995"/>
  </r>
  <r>
    <x v="8"/>
    <x v="0"/>
    <n v="352250510"/>
    <s v="Itapevi"/>
    <s v=""/>
    <s v=""/>
    <s v=""/>
    <s v=""/>
    <s v=""/>
    <s v=""/>
    <n v="0"/>
    <n v="0"/>
    <n v="0"/>
    <n v="0"/>
    <n v="0"/>
    <n v="0"/>
    <n v="0"/>
    <n v="0"/>
    <m/>
    <n v="0"/>
    <n v="0"/>
    <n v="0"/>
    <s v=""/>
    <s v=""/>
    <s v=""/>
    <m/>
    <s v=""/>
    <m/>
    <s v=""/>
    <m/>
    <m/>
    <m/>
    <m/>
    <s v=""/>
    <m/>
    <e v="#N/A"/>
    <m/>
    <e v="#N/A"/>
    <e v="#N/A"/>
    <m/>
    <m/>
    <m/>
    <n v="0"/>
    <m/>
    <s v=""/>
    <s v=""/>
    <s v=""/>
    <s v=""/>
    <s v=""/>
    <s v=""/>
    <s v=""/>
    <n v="0"/>
    <m/>
    <n v="0"/>
    <n v="0"/>
    <s v=""/>
    <s v=""/>
  </r>
  <r>
    <x v="3"/>
    <x v="0"/>
    <n v="35226049"/>
    <s v="Itapira"/>
    <n v="0.43072998214197522"/>
    <n v="71500"/>
    <n v="67027"/>
    <n v="4473"/>
    <n v="138.16425120772948"/>
    <n v="93.744055944055944"/>
    <n v="0.33248173698962902"/>
    <n v="0.19171176826276101"/>
    <n v="0.14076996872686801"/>
    <n v="0.26652286276002002"/>
    <n v="6.0073782343987803E-2"/>
    <n v="9.5388759814440602E-2"/>
    <n v="8.1493598676714005E-2"/>
    <n v="9.5525596154485901E-2"/>
    <m/>
    <n v="62"/>
    <n v="33.333333333333329"/>
    <n v="66.666666666666657"/>
    <n v="55.830400000000004"/>
    <n v="3768.5520000000001"/>
    <n v="753.71040000000005"/>
    <n v="4"/>
    <s v=""/>
    <m/>
    <n v="370.4928671328671"/>
    <m/>
    <m/>
    <m/>
    <m/>
    <s v=""/>
    <m/>
    <n v="0.13038499489789374"/>
    <m/>
    <n v="0.11211214518290118"/>
    <n v="0.16758329610341433"/>
    <m/>
    <m/>
    <m/>
    <n v="1"/>
    <m/>
    <n v="9"/>
    <n v="100"/>
    <n v="100"/>
    <n v="20"/>
    <n v="10"/>
    <n v="0"/>
    <s v=""/>
    <n v="176"/>
    <m/>
    <n v="76"/>
    <n v="152"/>
    <n v="3769"/>
    <n v="3769"/>
  </r>
  <r>
    <x v="17"/>
    <x v="0"/>
    <n v="352265311"/>
    <s v="Itapirapuã Paulista"/>
    <n v="0.75533424377489666"/>
    <n v="4180"/>
    <n v="2146"/>
    <n v="2034"/>
    <n v="10.287711353400113"/>
    <n v="51.339712918660283"/>
    <n v="7.0063419583967501E-3"/>
    <n v="1.3025367833586999E-3"/>
    <n v="5.7038051750380502E-3"/>
    <n v="0"/>
    <n v="5.7000000000000002E-3"/>
    <n v="1.2999999999999999E-3"/>
    <n v="2.53678335870117E-6"/>
    <n v="3.8051750380517502E-6"/>
    <m/>
    <n v="0"/>
    <n v="57.142857142857139"/>
    <n v="42.857142857142854"/>
    <n v="1.4566999999999999"/>
    <n v="112.374"/>
    <n v="49.556933999999998"/>
    <m/>
    <s v=""/>
    <m/>
    <n v="11769.416267942584"/>
    <m/>
    <m/>
    <m/>
    <m/>
    <s v=""/>
    <m/>
    <n v="1.3244502756893668E-3"/>
    <m/>
    <n v="3.4920557194603215E-4"/>
    <n v="3.6562853686141344E-3"/>
    <m/>
    <m/>
    <m/>
    <n v="0"/>
    <m/>
    <n v="4.0999999999999996"/>
    <n v="65"/>
    <n v="65"/>
    <n v="44.1"/>
    <n v="6.41"/>
    <s v=""/>
    <s v=""/>
    <n v="15"/>
    <m/>
    <n v="4"/>
    <n v="3"/>
    <n v="72.8"/>
    <n v="72.8"/>
  </r>
  <r>
    <x v="2"/>
    <x v="0"/>
    <n v="352270316"/>
    <s v="Itápolis"/>
    <n v="0.37264491515935916"/>
    <n v="41548"/>
    <n v="38966"/>
    <n v="2582"/>
    <n v="41.667585971738887"/>
    <n v="93.785501107153166"/>
    <n v="1.206520091157854"/>
    <n v="0.64672838779100195"/>
    <n v="0.55979170336685202"/>
    <n v="0"/>
    <n v="0.15054417271751899"/>
    <n v="0.249369167436019"/>
    <n v="0.78422013133052204"/>
    <n v="2.23866196737946E-2"/>
    <m/>
    <n v="16"/>
    <n v="29.875518672199171"/>
    <n v="70.124481327800822"/>
    <n v="31.44"/>
    <n v="2122.1999999999998"/>
    <n v="1004.479704"/>
    <n v="5"/>
    <s v=""/>
    <m/>
    <n v="508.54722248965078"/>
    <m/>
    <m/>
    <m/>
    <m/>
    <s v=""/>
    <m/>
    <n v="0.40351842513640596"/>
    <m/>
    <n v="0.27876223611681122"/>
    <n v="0.83551000502515183"/>
    <m/>
    <m/>
    <m/>
    <n v="1"/>
    <m/>
    <n v="2.1"/>
    <n v="99"/>
    <n v="99"/>
    <n v="47.33"/>
    <n v="6.41"/>
    <n v="2"/>
    <s v=""/>
    <n v="40"/>
    <m/>
    <n v="72"/>
    <n v="169"/>
    <n v="2100.7800000000002"/>
    <n v="2100.7800000000002"/>
  </r>
  <r>
    <x v="14"/>
    <x v="0"/>
    <n v="352280214"/>
    <s v="Itaporanga"/>
    <n v="9.6507008942703365E-2"/>
    <n v="14688"/>
    <n v="11952"/>
    <n v="2736"/>
    <n v="28.928191594122975"/>
    <n v="81.372549019607845"/>
    <n v="0.46554084481123792"/>
    <n v="0.46090696128702202"/>
    <n v="4.63388352421588E-3"/>
    <n v="2.2989662607813301E-2"/>
    <n v="8.8205701275045498E-2"/>
    <s v=""/>
    <n v="0.35014944718916102"/>
    <n v="2.7185696347031964E-2"/>
    <m/>
    <n v="18"/>
    <n v="80.281690140845072"/>
    <n v="19.718309859154928"/>
    <n v="8.0541999999999998"/>
    <n v="621.32399999999996"/>
    <n v="145.48301459999999"/>
    <n v="3"/>
    <s v=""/>
    <m/>
    <n v="1417.058823529411"/>
    <m/>
    <m/>
    <m/>
    <m/>
    <s v=""/>
    <m/>
    <n v="0.18547444016383982"/>
    <m/>
    <n v="0.24913889799298486"/>
    <n v="7.0210356427513367E-3"/>
    <m/>
    <m/>
    <m/>
    <n v="0"/>
    <m/>
    <n v="9.8000000000000007"/>
    <n v="90.1"/>
    <n v="90.1"/>
    <n v="23.42"/>
    <n v="8.1300000000000008"/>
    <n v="1"/>
    <s v=""/>
    <n v="7"/>
    <m/>
    <n v="57"/>
    <n v="14"/>
    <n v="559.52099999999996"/>
    <n v="559.52099999999996"/>
  </r>
  <r>
    <x v="7"/>
    <x v="0"/>
    <n v="352290113"/>
    <s v="Itapuí"/>
    <n v="1.2602810262694497"/>
    <n v="13779"/>
    <n v="13369"/>
    <n v="410"/>
    <n v="98.653970072313314"/>
    <n v="97.024457507801728"/>
    <n v="2.3527904471392601E-2"/>
    <s v=""/>
    <n v="2.3527904471392601E-2"/>
    <n v="0"/>
    <n v="7.2384410010729403E-3"/>
    <n v="7.6823287671232898E-3"/>
    <s v=""/>
    <n v="8.607134703196349E-3"/>
    <m/>
    <n v="0"/>
    <n v="0"/>
    <n v="100"/>
    <n v="9.4611999999999981"/>
    <n v="729.86400000000003"/>
    <n v="625.34601547"/>
    <n v="1"/>
    <s v=""/>
    <m/>
    <n v="274.64402351404311"/>
    <m/>
    <m/>
    <m/>
    <m/>
    <s v=""/>
    <m/>
    <n v="3.921317411898767E-2"/>
    <m/>
    <e v="#VALUE!"/>
    <n v="0.19606587059493835"/>
    <m/>
    <m/>
    <m/>
    <n v="0"/>
    <m/>
    <n v="7.9"/>
    <n v="87"/>
    <n v="17.399999999999999"/>
    <n v="85.68"/>
    <n v="2.54"/>
    <n v="1"/>
    <s v=""/>
    <n v="7"/>
    <m/>
    <s v=""/>
    <n v="16"/>
    <n v="635.1"/>
    <n v="127.02"/>
  </r>
  <r>
    <x v="16"/>
    <x v="0"/>
    <n v="352300818"/>
    <s v="Itapura"/>
    <s v=""/>
    <s v=""/>
    <s v=""/>
    <s v=""/>
    <s v=""/>
    <s v=""/>
    <n v="3.8251366120218601E-2"/>
    <n v="3.8251366120218601E-2"/>
    <s v=""/>
    <n v="0"/>
    <s v=""/>
    <s v=""/>
    <n v="3.8251366120218601E-2"/>
    <n v="0"/>
    <m/>
    <n v="0"/>
    <n v="100"/>
    <e v="#VALUE!"/>
    <s v=""/>
    <s v=""/>
    <s v=""/>
    <m/>
    <s v=""/>
    <m/>
    <s v=""/>
    <m/>
    <m/>
    <m/>
    <m/>
    <s v=""/>
    <m/>
    <n v="5.3875163549603665E-2"/>
    <m/>
    <n v="7.3560319461958845E-2"/>
    <e v="#VALUE!"/>
    <m/>
    <m/>
    <m/>
    <n v="0"/>
    <m/>
    <s v=""/>
    <s v=""/>
    <s v=""/>
    <s v=""/>
    <s v=""/>
    <s v=""/>
    <s v=""/>
    <n v="0"/>
    <m/>
    <n v="1"/>
    <s v=""/>
    <s v=""/>
    <s v=""/>
  </r>
  <r>
    <x v="12"/>
    <x v="0"/>
    <n v="352300819"/>
    <s v="Itapura"/>
    <n v="1.2260519645032497"/>
    <n v="4916"/>
    <n v="3929"/>
    <n v="987"/>
    <n v="15.998958570638202"/>
    <n v="79.922701383238405"/>
    <n v="0.12970966410493165"/>
    <n v="0.126556430974541"/>
    <n v="3.1532331303906602E-3"/>
    <n v="0.39891457382039602"/>
    <n v="2.3700000000000001E-3"/>
    <n v="2.9E-4"/>
    <n v="0.126567846499655"/>
    <n v="4.8181760527650898E-4"/>
    <m/>
    <n v="0"/>
    <n v="50"/>
    <n v="50"/>
    <n v="2.7698999999999998"/>
    <n v="213.678"/>
    <n v="147.01046400000001"/>
    <m/>
    <s v=""/>
    <m/>
    <n v="1218.8445890968262"/>
    <m/>
    <m/>
    <m/>
    <m/>
    <s v=""/>
    <m/>
    <n v="0.18268966775342488"/>
    <m/>
    <n v="0.24337775187411731"/>
    <n v="1.6595963844161375E-2"/>
    <m/>
    <m/>
    <m/>
    <n v="0"/>
    <m/>
    <n v="4.2"/>
    <n v="80"/>
    <n v="80"/>
    <n v="68.8"/>
    <n v="5.23"/>
    <s v=""/>
    <s v=""/>
    <n v="2"/>
    <m/>
    <n v="13"/>
    <n v="13"/>
    <n v="171.20000000000002"/>
    <n v="171.20000000000002"/>
  </r>
  <r>
    <x v="15"/>
    <x v="0"/>
    <n v="35231072"/>
    <s v="Itaquaquecetuba"/>
    <s v=""/>
    <s v=""/>
    <s v=""/>
    <s v=""/>
    <s v=""/>
    <s v=""/>
    <n v="1.4375452254410299E-3"/>
    <s v=""/>
    <n v="1.4375452254410299E-3"/>
    <n v="0"/>
    <s v=""/>
    <n v="1.4269406392694101E-5"/>
    <s v=""/>
    <n v="1.4232758190483299E-3"/>
    <m/>
    <n v="0"/>
    <n v="0"/>
    <n v="100"/>
    <s v=""/>
    <s v=""/>
    <s v=""/>
    <m/>
    <s v=""/>
    <m/>
    <s v=""/>
    <m/>
    <m/>
    <m/>
    <m/>
    <s v=""/>
    <m/>
    <n v="3.1945449454245109E-3"/>
    <m/>
    <e v="#VALUE!"/>
    <n v="9.5836348362735319E-3"/>
    <m/>
    <m/>
    <m/>
    <n v="0"/>
    <m/>
    <s v=""/>
    <s v=""/>
    <s v=""/>
    <s v=""/>
    <s v=""/>
    <s v=""/>
    <s v=""/>
    <n v="11"/>
    <m/>
    <s v=""/>
    <n v="4"/>
    <s v=""/>
    <s v=""/>
  </r>
  <r>
    <x v="18"/>
    <x v="0"/>
    <n v="35231076"/>
    <s v="Itaquaquecetuba"/>
    <n v="1.4365010339319806"/>
    <n v="370589"/>
    <n v="370589"/>
    <s v="-"/>
    <n v="4531.5358278307658"/>
    <n v="100"/>
    <n v="6.4745886912485104E-2"/>
    <n v="1.6388735434288999E-2"/>
    <n v="4.8357151478196102E-2"/>
    <n v="0"/>
    <n v="2.7100000000000002E-3"/>
    <n v="3.6183392214778197E-2"/>
    <n v="4.0000000000000003E-5"/>
    <n v="2.5812494697706911E-2"/>
    <m/>
    <n v="2"/>
    <n v="16"/>
    <n v="84"/>
    <n v="337.50990000000002"/>
    <n v="20250.594000000001"/>
    <n v="18253.155599999998"/>
    <n v="25"/>
    <n v="3"/>
    <m/>
    <n v="12.764545089033946"/>
    <m/>
    <m/>
    <m/>
    <m/>
    <s v=""/>
    <m/>
    <n v="0.14387974869441134"/>
    <m/>
    <n v="5.4629118114296667E-2"/>
    <n v="0.32238100985464063"/>
    <m/>
    <m/>
    <m/>
    <n v="0"/>
    <m/>
    <n v="9.6363636363636367"/>
    <n v="63.9"/>
    <n v="10.86"/>
    <n v="90.14"/>
    <n v="2.06"/>
    <n v="4"/>
    <n v="3"/>
    <n v="270"/>
    <m/>
    <n v="12"/>
    <n v="63"/>
    <n v="12940.389000000001"/>
    <n v="2199.2585999999997"/>
  </r>
  <r>
    <x v="14"/>
    <x v="0"/>
    <n v="352320614"/>
    <s v="Itararé"/>
    <n v="0.2263847484934578"/>
    <n v="49018"/>
    <n v="45460"/>
    <n v="3558"/>
    <n v="48.843141553239398"/>
    <n v="92.741441919294957"/>
    <n v="0.2135583214083723"/>
    <n v="0.19917101155276101"/>
    <n v="1.43873098556113E-2"/>
    <n v="9.4169457128361195E-2"/>
    <n v="5.2357984629587996E-3"/>
    <n v="9.5906018830418105E-3"/>
    <n v="0.190517899543379"/>
    <n v="8.2140215189925991E-3"/>
    <m/>
    <n v="15"/>
    <n v="57.74647887323944"/>
    <n v="42.25352112676056"/>
    <n v="37.416800000000002"/>
    <n v="2525.634"/>
    <n v="404.20246536000002"/>
    <n v="9"/>
    <s v=""/>
    <m/>
    <n v="855.66281774042159"/>
    <m/>
    <m/>
    <m/>
    <m/>
    <s v=""/>
    <m/>
    <n v="4.228877651650937E-2"/>
    <m/>
    <n v="5.3540594503430378E-2"/>
    <n v="1.0817526207226544E-2"/>
    <m/>
    <m/>
    <m/>
    <n v="0"/>
    <m/>
    <n v="8.3000000000000007"/>
    <n v="91.3"/>
    <n v="91.3"/>
    <n v="16"/>
    <n v="9.57"/>
    <n v="1"/>
    <s v=""/>
    <n v="86"/>
    <m/>
    <n v="41"/>
    <n v="30"/>
    <n v="2306.2379999999998"/>
    <n v="2306.2379999999998"/>
  </r>
  <r>
    <x v="19"/>
    <x v="0"/>
    <n v="35233057"/>
    <s v="Itariri"/>
    <s v=""/>
    <s v=""/>
    <s v=""/>
    <s v=""/>
    <s v=""/>
    <s v=""/>
    <n v="0.22413283105022799"/>
    <n v="0.22413283105022799"/>
    <s v=""/>
    <n v="0"/>
    <n v="0.22411"/>
    <s v=""/>
    <n v="2.28310502283105E-5"/>
    <n v="0"/>
    <m/>
    <n v="3"/>
    <n v="100"/>
    <e v="#VALUE!"/>
    <s v=""/>
    <s v=""/>
    <s v=""/>
    <n v="1"/>
    <s v=""/>
    <m/>
    <s v=""/>
    <m/>
    <m/>
    <m/>
    <m/>
    <s v=""/>
    <m/>
    <n v="5.5205130800548771E-2"/>
    <m/>
    <n v="7.9762573327483266E-2"/>
    <e v="#VALUE!"/>
    <m/>
    <m/>
    <m/>
    <n v="0"/>
    <m/>
    <s v=""/>
    <s v=""/>
    <s v=""/>
    <s v=""/>
    <s v=""/>
    <s v=""/>
    <s v=""/>
    <n v="2"/>
    <m/>
    <n v="2"/>
    <s v=""/>
    <s v=""/>
    <s v=""/>
  </r>
  <r>
    <x v="17"/>
    <x v="0"/>
    <n v="352330511"/>
    <s v="Itariri"/>
    <n v="1.1189125731925653"/>
    <n v="17274"/>
    <n v="12323"/>
    <n v="4951"/>
    <n v="63.32575702030941"/>
    <n v="71.338427694801425"/>
    <n v="4.1203460837887104E-2"/>
    <n v="4.0833460837887102E-2"/>
    <n v="3.6999999999999999E-4"/>
    <n v="0"/>
    <n v="2.2339999999999999E-2"/>
    <s v=""/>
    <n v="1.8813460837887101E-2"/>
    <n v="5.0000000000000002E-5"/>
    <m/>
    <n v="24"/>
    <n v="87.5"/>
    <n v="12.5"/>
    <n v="7.8658999999999999"/>
    <n v="606.798"/>
    <n v="418.42362888000002"/>
    <m/>
    <n v="2"/>
    <m/>
    <n v="2282.0423758249385"/>
    <m/>
    <m/>
    <m/>
    <m/>
    <s v=""/>
    <m/>
    <n v="1.0148635674356431E-2"/>
    <m/>
    <n v="1.4531480725226727E-2"/>
    <n v="2.9600000000000009E-4"/>
    <m/>
    <m/>
    <m/>
    <n v="0"/>
    <m/>
    <n v="8.8000000000000007"/>
    <n v="39"/>
    <n v="39"/>
    <n v="68.959999999999994"/>
    <n v="4.6100000000000003"/>
    <n v="0"/>
    <n v="2"/>
    <n v="15"/>
    <m/>
    <n v="14"/>
    <n v="2"/>
    <n v="236.73000000000002"/>
    <n v="236.73000000000002"/>
  </r>
  <r>
    <x v="6"/>
    <x v="0"/>
    <n v="35234045"/>
    <s v="Itatiba"/>
    <n v="1.5321582918631949"/>
    <n v="117916"/>
    <n v="102739"/>
    <n v="15177"/>
    <n v="365.60833436686102"/>
    <n v="87.128973167339467"/>
    <n v="1.6720878319755341"/>
    <n v="1.558411449439"/>
    <n v="0.113676382536534"/>
    <n v="0"/>
    <n v="1.2039047564687999"/>
    <n v="0.17111456864286201"/>
    <n v="8.3928995454583294E-2"/>
    <n v="0.21313951140928711"/>
    <m/>
    <n v="233"/>
    <n v="21.444201312910284"/>
    <n v="78.55579868708972"/>
    <n v="93.139200000000002"/>
    <n v="5588.3519999999999"/>
    <n v="1819.0085759999999"/>
    <n v="27"/>
    <s v=""/>
    <m/>
    <n v="139.07120322941756"/>
    <m/>
    <m/>
    <m/>
    <m/>
    <s v=""/>
    <m/>
    <n v="1.1147252213170227"/>
    <m/>
    <n v="1.5902157647336734"/>
    <n v="0.21860842795487306"/>
    <m/>
    <m/>
    <m/>
    <n v="0"/>
    <m/>
    <n v="6.2"/>
    <n v="95"/>
    <n v="95"/>
    <n v="32.549999999999997"/>
    <n v="7.81"/>
    <n v="7"/>
    <s v=""/>
    <n v="279"/>
    <m/>
    <n v="98"/>
    <n v="359"/>
    <n v="5308.5999999999995"/>
    <n v="5308.5999999999995"/>
  </r>
  <r>
    <x v="14"/>
    <x v="0"/>
    <n v="352350314"/>
    <s v="Itatinga"/>
    <s v=""/>
    <s v=""/>
    <s v=""/>
    <s v=""/>
    <s v=""/>
    <s v=""/>
    <n v="1.0070349078024799E-2"/>
    <n v="8.9835504154502591E-3"/>
    <n v="1.0867986625745401E-3"/>
    <n v="0.125467973110096"/>
    <s v=""/>
    <s v=""/>
    <n v="6.0001684257803703E-3"/>
    <n v="4.0701806522444291E-3"/>
    <m/>
    <n v="8"/>
    <n v="75"/>
    <n v="25"/>
    <s v=""/>
    <s v=""/>
    <s v=""/>
    <m/>
    <s v=""/>
    <m/>
    <s v=""/>
    <m/>
    <m/>
    <m/>
    <m/>
    <s v=""/>
    <m/>
    <n v="2.0635961225460653E-3"/>
    <m/>
    <n v="2.4214421604987222E-3"/>
    <n v="9.2888774579020529E-4"/>
    <m/>
    <m/>
    <m/>
    <n v="0"/>
    <m/>
    <s v=""/>
    <s v=""/>
    <s v=""/>
    <s v=""/>
    <s v=""/>
    <s v=""/>
    <s v=""/>
    <n v="2"/>
    <m/>
    <n v="9"/>
    <n v="3"/>
    <s v=""/>
    <s v=""/>
  </r>
  <r>
    <x v="5"/>
    <x v="0"/>
    <n v="352350317"/>
    <s v="Itatinga"/>
    <n v="1.3173958757041859"/>
    <n v="20550"/>
    <n v="19190"/>
    <n v="1360"/>
    <n v="20.972169777623563"/>
    <n v="93.381995133819956"/>
    <n v="0.31484072323277723"/>
    <n v="0.28322920116276201"/>
    <n v="3.1611522070015198E-2"/>
    <n v="0"/>
    <n v="5.2608234398782303E-2"/>
    <n v="6.5476103500760998E-3"/>
    <n v="0.25183962784140501"/>
    <n v="3.8452506425131652E-3"/>
    <m/>
    <n v="20"/>
    <n v="57.142857142857139"/>
    <n v="42.857142857142854"/>
    <n v="13.321"/>
    <n v="1027.6199999999999"/>
    <n v="251.97242399999999"/>
    <m/>
    <s v=""/>
    <m/>
    <n v="1795.4802919708029"/>
    <m/>
    <m/>
    <m/>
    <m/>
    <s v=""/>
    <m/>
    <n v="6.451654164606091E-2"/>
    <m/>
    <n v="7.6342102739288958E-2"/>
    <n v="2.7018394931636922E-2"/>
    <m/>
    <m/>
    <m/>
    <n v="0"/>
    <m/>
    <n v="9.6"/>
    <n v="85"/>
    <n v="85"/>
    <n v="24.52"/>
    <n v="7.89"/>
    <s v=""/>
    <s v=""/>
    <n v="14"/>
    <m/>
    <n v="32"/>
    <n v="24"/>
    <n v="873.8"/>
    <n v="873.8"/>
  </r>
  <r>
    <x v="6"/>
    <x v="0"/>
    <n v="35236025"/>
    <s v="Itirapina"/>
    <s v=""/>
    <s v=""/>
    <s v=""/>
    <s v=""/>
    <s v=""/>
    <s v=""/>
    <n v="8.4565863504420705E-2"/>
    <n v="5.8020304829869203E-2"/>
    <n v="2.6545558674551498E-2"/>
    <n v="0"/>
    <n v="1.336E-2"/>
    <n v="2.6661202185792399E-3"/>
    <n v="6.7009683276359699E-2"/>
    <n v="1.530060009481748E-3"/>
    <m/>
    <n v="25"/>
    <n v="40"/>
    <n v="60"/>
    <s v=""/>
    <s v=""/>
    <s v=""/>
    <m/>
    <s v=""/>
    <m/>
    <s v=""/>
    <m/>
    <m/>
    <m/>
    <m/>
    <s v=""/>
    <m/>
    <n v="3.4099138509847061E-2"/>
    <m/>
    <n v="3.2413578117245365E-2"/>
    <n v="3.8471824166016667E-2"/>
    <m/>
    <m/>
    <m/>
    <n v="0"/>
    <m/>
    <s v=""/>
    <s v=""/>
    <s v=""/>
    <s v=""/>
    <s v=""/>
    <s v=""/>
    <s v=""/>
    <n v="12"/>
    <m/>
    <n v="14"/>
    <n v="21"/>
    <s v=""/>
    <s v=""/>
  </r>
  <r>
    <x v="7"/>
    <x v="0"/>
    <n v="352360213"/>
    <s v="Itirapina"/>
    <n v="1.0244330685416303"/>
    <n v="17162"/>
    <n v="15873"/>
    <n v="1289"/>
    <n v="30.415056888668346"/>
    <n v="92.489220370586182"/>
    <n v="0.35310128757350501"/>
    <n v="0.12938626301660999"/>
    <n v="0.22371502455689499"/>
    <n v="0"/>
    <n v="0.12007178082191799"/>
    <n v="1.48732521562659E-2"/>
    <n v="0.194591492106861"/>
    <n v="2.3564762488459731E-2"/>
    <m/>
    <n v="9"/>
    <n v="25.609756097560975"/>
    <n v="74.390243902439025"/>
    <n v="11.608099999999999"/>
    <n v="895.48199999999997"/>
    <n v="265.01521144999998"/>
    <n v="1"/>
    <n v="1"/>
    <m/>
    <n v="1267.9081692110476"/>
    <m/>
    <m/>
    <m/>
    <m/>
    <s v=""/>
    <m/>
    <n v="0.14237955144092945"/>
    <m/>
    <n v="7.228282850089944E-2"/>
    <n v="0.32422467327086235"/>
    <m/>
    <m/>
    <m/>
    <n v="0"/>
    <m/>
    <n v="8.5"/>
    <n v="87.46"/>
    <n v="87.46"/>
    <n v="29.59"/>
    <n v="7.59"/>
    <n v="0"/>
    <n v="1"/>
    <n v="14"/>
    <m/>
    <n v="21"/>
    <n v="61"/>
    <n v="782.76699999999994"/>
    <n v="782.76699999999994"/>
  </r>
  <r>
    <x v="11"/>
    <x v="0"/>
    <n v="35237018"/>
    <s v="Itirapuã"/>
    <n v="0.60748676899442522"/>
    <n v="6279"/>
    <n v="5425"/>
    <n v="854"/>
    <n v="38.881664499349803"/>
    <n v="86.399108138238574"/>
    <n v="0.19295909474262068"/>
    <n v="0.170193277066647"/>
    <n v="2.2765817675973701E-2"/>
    <n v="0"/>
    <n v="2.0802167577413499E-2"/>
    <s v=""/>
    <n v="0.16115677920004001"/>
    <n v="1.1000147965167049E-2"/>
    <m/>
    <n v="6"/>
    <n v="75"/>
    <n v="25"/>
    <n v="3.8170999999999999"/>
    <n v="294.46199999999999"/>
    <n v="27.3113505"/>
    <m/>
    <s v=""/>
    <m/>
    <n v="1607.1858576206405"/>
    <m/>
    <m/>
    <m/>
    <m/>
    <s v=""/>
    <m/>
    <n v="0.23822110462051935"/>
    <m/>
    <n v="0.34733321850336124"/>
    <n v="7.1143180237417808E-2"/>
    <m/>
    <m/>
    <m/>
    <n v="0"/>
    <m/>
    <n v="9.545454545454545"/>
    <n v="95.5"/>
    <n v="95.5"/>
    <n v="9.2799999999999994"/>
    <n v="9.43"/>
    <s v=""/>
    <s v=""/>
    <n v="13"/>
    <m/>
    <n v="30"/>
    <n v="10"/>
    <n v="280.77"/>
    <n v="280.77"/>
  </r>
  <r>
    <x v="4"/>
    <x v="0"/>
    <n v="35238004"/>
    <s v="Itobi"/>
    <n v="8.4502332866409624E-2"/>
    <n v="7609"/>
    <n v="7157"/>
    <n v="452"/>
    <n v="54.895029218671084"/>
    <n v="94.059666184781179"/>
    <n v="1.000345330015761"/>
    <n v="0.998031236520739"/>
    <n v="2.3140934950220799E-3"/>
    <n v="0"/>
    <n v="1.9380000000000001E-2"/>
    <n v="1.2E-4"/>
    <n v="0.95508556281761803"/>
    <n v="2.575976719814356E-2"/>
    <m/>
    <n v="58"/>
    <n v="87.121212121212125"/>
    <n v="12.878787878787879"/>
    <n v="4.9531999999999998"/>
    <n v="382.10399999999998"/>
    <n v="111.57436800000001"/>
    <m/>
    <s v=""/>
    <m/>
    <n v="911.80444210802989"/>
    <m/>
    <m/>
    <m/>
    <m/>
    <s v=""/>
    <m/>
    <n v="1.4497758406025523"/>
    <m/>
    <n v="2.1234707160015724"/>
    <n v="1.051860679555491E-2"/>
    <m/>
    <m/>
    <m/>
    <n v="0"/>
    <m/>
    <n v="7.3"/>
    <n v="88.5"/>
    <n v="88.5"/>
    <n v="29.2"/>
    <n v="7.93"/>
    <s v=""/>
    <s v=""/>
    <n v="18"/>
    <m/>
    <n v="115"/>
    <n v="17"/>
    <n v="338.07"/>
    <n v="338.07"/>
  </r>
  <r>
    <x v="6"/>
    <x v="0"/>
    <n v="35239095"/>
    <s v="Itu"/>
    <s v=""/>
    <s v=""/>
    <s v=""/>
    <s v=""/>
    <s v=""/>
    <s v=""/>
    <n v="5.2304523084728563E-2"/>
    <n v="5.1999999999999998E-2"/>
    <n v="3.0452308472856402E-4"/>
    <n v="0"/>
    <n v="5.1999999999999998E-2"/>
    <s v=""/>
    <s v=""/>
    <n v="3.0452308472856402E-4"/>
    <m/>
    <n v="8"/>
    <n v="16.666666666666664"/>
    <n v="83.333333333333343"/>
    <s v=""/>
    <s v=""/>
    <s v=""/>
    <m/>
    <s v=""/>
    <m/>
    <s v=""/>
    <m/>
    <m/>
    <m/>
    <m/>
    <s v=""/>
    <m/>
    <n v="2.4441365927443254E-2"/>
    <m/>
    <n v="4.0944881889763779E-2"/>
    <n v="3.500265341707632E-4"/>
    <m/>
    <m/>
    <m/>
    <n v="0"/>
    <m/>
    <s v=""/>
    <s v=""/>
    <s v=""/>
    <s v=""/>
    <s v=""/>
    <s v=""/>
    <s v=""/>
    <n v="4"/>
    <m/>
    <n v="1"/>
    <n v="5"/>
    <s v=""/>
    <s v=""/>
  </r>
  <r>
    <x v="8"/>
    <x v="0"/>
    <n v="352390910"/>
    <s v="Itu"/>
    <n v="0.9811180781662987"/>
    <n v="169772"/>
    <n v="161437"/>
    <n v="8335"/>
    <n v="265.27703990749711"/>
    <n v="95.09047428315624"/>
    <n v="2.7268695344274763"/>
    <n v="1.85107153562725"/>
    <n v="0.87579799880022602"/>
    <n v="0"/>
    <n v="1.4578547412481"/>
    <n v="0.55901085308697396"/>
    <n v="5.9861803860901099E-2"/>
    <n v="0.65014213623150396"/>
    <m/>
    <n v="256"/>
    <n v="12.978142076502733"/>
    <n v="87.021857923497265"/>
    <n v="147.88530000000003"/>
    <n v="8873.1180000000004"/>
    <n v="3758.1203977"/>
    <n v="30"/>
    <n v="2"/>
    <m/>
    <n v="161.60686096647271"/>
    <m/>
    <m/>
    <m/>
    <m/>
    <s v=""/>
    <m/>
    <n v="1.2742381001997551"/>
    <m/>
    <n v="1.4575366422261811"/>
    <n v="1.0066643664370414"/>
    <m/>
    <m/>
    <m/>
    <n v="1"/>
    <m/>
    <n v="9.8000000000000007"/>
    <n v="95"/>
    <n v="70.3"/>
    <n v="42.35"/>
    <n v="6.79"/>
    <n v="3"/>
    <n v="2"/>
    <n v="242"/>
    <m/>
    <n v="95"/>
    <n v="637"/>
    <n v="8429.35"/>
    <n v="6237.7190000000001"/>
  </r>
  <r>
    <x v="6"/>
    <x v="0"/>
    <n v="35240065"/>
    <s v="Itupeva"/>
    <n v="2.85186130020465"/>
    <n v="59159"/>
    <n v="55279"/>
    <n v="3880"/>
    <n v="295.02792738878912"/>
    <n v="93.441403674842377"/>
    <n v="0.45407148703849298"/>
    <n v="0.17943755029900799"/>
    <n v="0.274633936739485"/>
    <n v="0"/>
    <n v="9.1759984779299794E-2"/>
    <n v="7.8861318363192601E-2"/>
    <n v="3.8125209180660598E-2"/>
    <n v="0.24532497471533987"/>
    <m/>
    <n v="102"/>
    <n v="10.610079575596817"/>
    <n v="89.389920424403186"/>
    <n v="43.636800000000001"/>
    <n v="2945.4839999999999"/>
    <n v="999.255447"/>
    <n v="6"/>
    <s v=""/>
    <m/>
    <n v="175.91372403184636"/>
    <m/>
    <m/>
    <m/>
    <m/>
    <s v=""/>
    <m/>
    <n v="0.48305477344520531"/>
    <m/>
    <n v="0.29415991852296391"/>
    <n v="0.83222405072571226"/>
    <m/>
    <m/>
    <m/>
    <n v="0"/>
    <m/>
    <n v="9.454545454545455"/>
    <n v="75"/>
    <n v="75"/>
    <n v="33.92"/>
    <n v="7.42"/>
    <n v="1"/>
    <s v=""/>
    <n v="188"/>
    <m/>
    <n v="40"/>
    <n v="337"/>
    <n v="2208.75"/>
    <n v="2208.75"/>
  </r>
  <r>
    <x v="11"/>
    <x v="0"/>
    <n v="35241058"/>
    <s v="Ituverava"/>
    <n v="0.39922559489942167"/>
    <n v="40246"/>
    <n v="37890"/>
    <n v="2356"/>
    <n v="57.678858060077964"/>
    <n v="94.146002087163936"/>
    <n v="0.4150937323984662"/>
    <n v="0.36973804975422297"/>
    <n v="4.5355682644243202E-2"/>
    <n v="0.56419964485033003"/>
    <n v="0.226661202185792"/>
    <n v="7.0790787733612803E-3"/>
    <n v="0.15928104037228299"/>
    <n v="2.2072411067029313E-2"/>
    <m/>
    <n v="21"/>
    <n v="40.625"/>
    <n v="59.375"/>
    <n v="31.667200000000001"/>
    <n v="2137.5360000000001"/>
    <n v="499.14116145000003"/>
    <n v="4"/>
    <s v=""/>
    <m/>
    <n v="1073.5059384783581"/>
    <m/>
    <m/>
    <m/>
    <m/>
    <s v=""/>
    <m/>
    <n v="0.11859820925670463"/>
    <m/>
    <n v="0.17358593885174789"/>
    <n v="3.3106337696527884E-2"/>
    <m/>
    <m/>
    <m/>
    <n v="0"/>
    <m/>
    <n v="9.545454545454545"/>
    <n v="100"/>
    <n v="97.27"/>
    <n v="23.35"/>
    <n v="8.44"/>
    <n v="2"/>
    <s v=""/>
    <n v="32"/>
    <m/>
    <n v="39"/>
    <n v="57"/>
    <n v="2138"/>
    <n v="2079.6325999999999"/>
  </r>
  <r>
    <x v="9"/>
    <x v="0"/>
    <n v="352420412"/>
    <s v="Jaborandi"/>
    <n v="0.12972109316928826"/>
    <n v="6677"/>
    <n v="6340"/>
    <n v="337"/>
    <n v="24.349062796294945"/>
    <n v="94.952823124157561"/>
    <n v="0.55903492414601863"/>
    <n v="0.53612774467483404"/>
    <n v="2.2907179471184601E-2"/>
    <n v="3.6832001522070001E-2"/>
    <n v="1.6549999999999999E-2"/>
    <n v="6.132E-2"/>
    <n v="0.48057250114363198"/>
    <n v="5.92423002387072E-4"/>
    <m/>
    <n v="9"/>
    <n v="67.567567567567565"/>
    <n v="32.432432432432435"/>
    <n v="4.5478999999999994"/>
    <n v="350.83800000000002"/>
    <n v="77.177343239999999"/>
    <n v="1"/>
    <s v=""/>
    <m/>
    <n v="1842.0008986071584"/>
    <m/>
    <m/>
    <m/>
    <m/>
    <s v=""/>
    <m/>
    <n v="0.46586243678834888"/>
    <m/>
    <n v="0.66188610453683205"/>
    <n v="5.8736357618422066E-2"/>
    <m/>
    <m/>
    <m/>
    <n v="0"/>
    <m/>
    <n v="8.1"/>
    <n v="90.7"/>
    <n v="90.7"/>
    <n v="22"/>
    <n v="8.43"/>
    <n v="1"/>
    <s v=""/>
    <n v="7"/>
    <m/>
    <n v="25"/>
    <n v="12"/>
    <n v="318.35700000000003"/>
    <n v="318.35700000000003"/>
  </r>
  <r>
    <x v="3"/>
    <x v="0"/>
    <n v="35243039"/>
    <s v="Jaboticabal"/>
    <n v="0.35666407763028651"/>
    <n v="74221"/>
    <n v="72946"/>
    <n v="1275"/>
    <n v="105.05449398443029"/>
    <n v="98.282157340914296"/>
    <n v="1.4796135252451539"/>
    <n v="1.2929807060471099"/>
    <n v="0.186632819198044"/>
    <n v="1.4154870624048701"/>
    <n v="0.70865971604661004"/>
    <n v="0.19499219801881401"/>
    <n v="0.55290405248022501"/>
    <n v="2.3057558699503461E-2"/>
    <m/>
    <n v="13"/>
    <n v="31.79190751445087"/>
    <n v="68.20809248554913"/>
    <n v="60.271200000000007"/>
    <n v="4068.306"/>
    <n v="1663.8151048"/>
    <n v="6"/>
    <n v="1"/>
    <m/>
    <n v="484.37827569016866"/>
    <m/>
    <m/>
    <m/>
    <m/>
    <s v=""/>
    <m/>
    <n v="0.42887348557830546"/>
    <m/>
    <n v="0.55973190737970124"/>
    <n v="0.1637129992965298"/>
    <m/>
    <m/>
    <m/>
    <n v="0"/>
    <m/>
    <n v="10"/>
    <n v="100"/>
    <n v="99"/>
    <n v="40.9"/>
    <n v="7.03"/>
    <n v="2"/>
    <n v="1"/>
    <n v="46"/>
    <m/>
    <n v="55"/>
    <n v="118"/>
    <n v="4068"/>
    <n v="4027.32"/>
  </r>
  <r>
    <x v="15"/>
    <x v="0"/>
    <n v="35244022"/>
    <s v="Jacareí"/>
    <n v="0.77354333474639603"/>
    <n v="227945"/>
    <n v="224797"/>
    <n v="3148"/>
    <n v="495.45721303279936"/>
    <n v="98.618965101230557"/>
    <n v="2.0125281911902899"/>
    <n v="1.47419137822192"/>
    <n v="0.53833681296836999"/>
    <n v="2.26861139649924"/>
    <n v="0.11589342465753399"/>
    <n v="1.7762395677071601"/>
    <n v="2.1095825296720501E-2"/>
    <n v="9.9299373528873608E-2"/>
    <m/>
    <n v="98"/>
    <n v="15.868263473053892"/>
    <n v="84.131736526946113"/>
    <n v="208.9485"/>
    <n v="12536.91"/>
    <n v="1756.0703985"/>
    <n v="40"/>
    <s v=""/>
    <m/>
    <n v="95.460922590975898"/>
    <m/>
    <m/>
    <m/>
    <m/>
    <s v=""/>
    <m/>
    <n v="0.67534503060076845"/>
    <m/>
    <n v="0.64375169354668993"/>
    <n v="0.78019827966430444"/>
    <m/>
    <m/>
    <m/>
    <n v="1"/>
    <m/>
    <n v="8.8000000000000007"/>
    <n v="98.2"/>
    <n v="97.28"/>
    <n v="14.01"/>
    <n v="9.9600000000000009"/>
    <n v="6"/>
    <s v=""/>
    <n v="302"/>
    <m/>
    <n v="53"/>
    <n v="281"/>
    <n v="12311.333999999999"/>
    <n v="12195.9936"/>
  </r>
  <r>
    <x v="2"/>
    <x v="0"/>
    <n v="352450116"/>
    <s v="Jaci"/>
    <n v="2.1347989344495888"/>
    <n v="6969"/>
    <n v="6371"/>
    <n v="598"/>
    <n v="48.248407643312106"/>
    <n v="91.419141914191414"/>
    <n v="1.7327602032753662E-2"/>
    <n v="2.46673008625063E-4"/>
    <n v="1.70809290241286E-2"/>
    <n v="0"/>
    <n v="1.44891780821918E-2"/>
    <n v="4.9542237442922398E-4"/>
    <n v="3.3930833146193599E-4"/>
    <n v="2.003693244670673E-3"/>
    <m/>
    <n v="1"/>
    <n v="6.4516129032258061"/>
    <n v="93.548387096774192"/>
    <n v="4.3372000000000002"/>
    <n v="334.584"/>
    <n v="74.946815999999998"/>
    <m/>
    <s v=""/>
    <m/>
    <n v="452.5182953077915"/>
    <m/>
    <m/>
    <m/>
    <m/>
    <s v=""/>
    <m/>
    <n v="4.1256195316080151E-2"/>
    <m/>
    <n v="7.7085315195332183E-4"/>
    <n v="0.17080929024128605"/>
    <m/>
    <m/>
    <m/>
    <n v="0"/>
    <m/>
    <n v="9.7272727272727266"/>
    <n v="97"/>
    <n v="97"/>
    <n v="22.4"/>
    <n v="8.5"/>
    <s v=""/>
    <s v=""/>
    <n v="7"/>
    <m/>
    <n v="2"/>
    <n v="29"/>
    <n v="324.95"/>
    <n v="324.95"/>
  </r>
  <r>
    <x v="17"/>
    <x v="0"/>
    <n v="352460011"/>
    <s v="Jacupiranga"/>
    <n v="8.7139646733680465E-3"/>
    <n v="17222"/>
    <n v="9377"/>
    <n v="7845"/>
    <n v="24.311810045455829"/>
    <n v="54.447799326442926"/>
    <n v="9.1089629151383605E-2"/>
    <n v="8.5338518040272496E-2"/>
    <n v="5.7511111111111096E-3"/>
    <n v="0"/>
    <s v=""/>
    <n v="2.3103642987249498E-3"/>
    <n v="6.9586442473239002E-2"/>
    <n v="1.9192822379419629E-2"/>
    <m/>
    <n v="48"/>
    <n v="63.265306122448983"/>
    <n v="36.734693877551024"/>
    <n v="6.8179999999999996"/>
    <n v="525.96"/>
    <n v="145.1439216"/>
    <n v="3"/>
    <s v=""/>
    <m/>
    <n v="5017.3406108465915"/>
    <m/>
    <m/>
    <m/>
    <m/>
    <s v=""/>
    <m/>
    <n v="9.8581849730934642E-3"/>
    <m/>
    <n v="1.3129002775426538E-2"/>
    <n v="2.0989456609894559E-3"/>
    <m/>
    <m/>
    <m/>
    <n v="0"/>
    <m/>
    <n v="8.1999999999999993"/>
    <n v="100"/>
    <n v="92"/>
    <n v="27.6"/>
    <n v="8.09"/>
    <n v="1"/>
    <s v=""/>
    <n v="69"/>
    <m/>
    <n v="31"/>
    <n v="18"/>
    <n v="526"/>
    <n v="483.92"/>
  </r>
  <r>
    <x v="6"/>
    <x v="0"/>
    <n v="35247095"/>
    <s v="Jaguariúna"/>
    <n v="2.1906605155454395"/>
    <n v="54848"/>
    <n v="53844"/>
    <n v="1004"/>
    <n v="385.06037629879251"/>
    <n v="98.169486581096848"/>
    <n v="3.8027629273232328"/>
    <n v="3.5886202453610099"/>
    <n v="0.214142681962223"/>
    <n v="0"/>
    <n v="0.34437378995433798"/>
    <n v="3.2211694552985501"/>
    <n v="0.12916858736515499"/>
    <n v="0.1080510947051926"/>
    <m/>
    <n v="57"/>
    <n v="16.942148760330578"/>
    <n v="83.057851239669418"/>
    <n v="45.622399999999999"/>
    <n v="3079.5120000000002"/>
    <n v="1355.3794574999999"/>
    <n v="11"/>
    <s v=""/>
    <m/>
    <n v="137.99299883313881"/>
    <m/>
    <m/>
    <m/>
    <m/>
    <s v=""/>
    <m/>
    <n v="5.5112506193090338"/>
    <m/>
    <n v="7.9747116563577993"/>
    <n v="0.89226117484259604"/>
    <m/>
    <m/>
    <m/>
    <n v="3"/>
    <m/>
    <n v="9.454545454545455"/>
    <n v="96"/>
    <n v="69.12"/>
    <n v="44.01"/>
    <n v="6.66"/>
    <n v="3"/>
    <s v=""/>
    <n v="100"/>
    <m/>
    <n v="41"/>
    <n v="201"/>
    <n v="2956.7999999999997"/>
    <n v="2128.8960000000002"/>
  </r>
  <r>
    <x v="10"/>
    <x v="0"/>
    <n v="352480815"/>
    <s v="Jales"/>
    <s v=""/>
    <s v=""/>
    <s v=""/>
    <s v=""/>
    <s v=""/>
    <s v=""/>
    <n v="0.26951660944348788"/>
    <n v="4.6108561186382901E-2"/>
    <n v="0.223408048257105"/>
    <n v="0"/>
    <n v="0.21531450395488699"/>
    <n v="4.2063068592958601E-3"/>
    <n v="4.64159051742064E-2"/>
    <n v="3.5798934550989353E-3"/>
    <m/>
    <n v="6"/>
    <n v="64"/>
    <n v="36"/>
    <s v=""/>
    <s v=""/>
    <s v=""/>
    <m/>
    <s v=""/>
    <m/>
    <s v=""/>
    <m/>
    <m/>
    <m/>
    <m/>
    <s v=""/>
    <m/>
    <n v="0.30626887436759986"/>
    <m/>
    <n v="7.4368647074811126E-2"/>
    <n v="0.85926172406578849"/>
    <m/>
    <m/>
    <m/>
    <n v="0"/>
    <m/>
    <s v=""/>
    <s v=""/>
    <s v=""/>
    <s v=""/>
    <s v=""/>
    <s v=""/>
    <s v=""/>
    <n v="12"/>
    <m/>
    <n v="48"/>
    <n v="27"/>
    <s v=""/>
    <s v=""/>
  </r>
  <r>
    <x v="16"/>
    <x v="0"/>
    <n v="352480818"/>
    <s v="Jales"/>
    <n v="5.284723334022523E-2"/>
    <n v="47254"/>
    <n v="44467"/>
    <n v="2787"/>
    <n v="128.1429656144918"/>
    <n v="94.10208659584373"/>
    <n v="0.22970786186590822"/>
    <n v="1.28500749806622E-2"/>
    <n v="0.21685778688524601"/>
    <n v="0"/>
    <n v="0.17775232876712299"/>
    <n v="2.0121375331653198E-2"/>
    <n v="2.75147795077809E-2"/>
    <n v="4.3193782593507549E-3"/>
    <m/>
    <n v="17"/>
    <n v="29.268292682926827"/>
    <n v="70.731707317073173"/>
    <n v="37.039200000000001"/>
    <n v="2500.1460000000002"/>
    <n v="300.01751999999999"/>
    <n v="8"/>
    <s v=""/>
    <m/>
    <n v="173.51673932365514"/>
    <m/>
    <m/>
    <m/>
    <m/>
    <s v=""/>
    <m/>
    <n v="0.26103166121125931"/>
    <m/>
    <n v="2.0725927388164839E-2"/>
    <n v="0.83406841109710006"/>
    <m/>
    <m/>
    <m/>
    <n v="0"/>
    <m/>
    <n v="8.4"/>
    <n v="100"/>
    <n v="100"/>
    <n v="12"/>
    <n v="10"/>
    <n v="3"/>
    <s v=""/>
    <n v="21"/>
    <m/>
    <n v="48"/>
    <n v="116"/>
    <n v="2500"/>
    <n v="2500"/>
  </r>
  <r>
    <x v="15"/>
    <x v="0"/>
    <n v="35249072"/>
    <s v="Jambeiro"/>
    <n v="1.5349461453592728"/>
    <n v="6214"/>
    <n v="2975"/>
    <n v="3239"/>
    <n v="33.815846756639097"/>
    <n v="47.87576440296106"/>
    <n v="0.11195514817310011"/>
    <n v="7.9799660237376405E-2"/>
    <n v="3.2155487935723703E-2"/>
    <n v="0"/>
    <n v="1.8164048706240499E-2"/>
    <n v="1.12831050228311E-4"/>
    <n v="2.4739322678843201E-2"/>
    <n v="6.8938945737788096E-2"/>
    <m/>
    <n v="67"/>
    <n v="64"/>
    <n v="36"/>
    <n v="2.2511999999999999"/>
    <n v="173.66399999999999"/>
    <n v="6.9465599999999998"/>
    <n v="1"/>
    <s v=""/>
    <m/>
    <n v="1370.2478274863206"/>
    <m/>
    <m/>
    <m/>
    <m/>
    <s v=""/>
    <m/>
    <n v="9.7352302759217496E-2"/>
    <m/>
    <n v="9.0681432087927727E-2"/>
    <n v="0.11909439976193968"/>
    <m/>
    <m/>
    <m/>
    <n v="0"/>
    <m/>
    <n v="9.7272727272727266"/>
    <n v="100"/>
    <n v="100"/>
    <n v="4"/>
    <n v="9.6999999999999993"/>
    <n v="0"/>
    <s v=""/>
    <n v="131"/>
    <m/>
    <n v="64"/>
    <n v="36"/>
    <n v="174"/>
    <n v="174"/>
  </r>
  <r>
    <x v="18"/>
    <x v="0"/>
    <n v="35250036"/>
    <s v="Jandira"/>
    <n v="1.3402991698351796"/>
    <n v="123603"/>
    <n v="123603"/>
    <s v="-"/>
    <n v="7054.965753424658"/>
    <n v="100"/>
    <n v="3.0555466466635071E-2"/>
    <n v="2.56016742770167E-3"/>
    <n v="2.7995299038933399E-2"/>
    <n v="0"/>
    <s v=""/>
    <n v="1.9797588350758101E-2"/>
    <s v=""/>
    <n v="1.075787811587693E-2"/>
    <m/>
    <n v="2"/>
    <n v="6.8181818181818175"/>
    <n v="93.181818181818173"/>
    <n v="113.72040000000001"/>
    <n v="6823.2240000000002"/>
    <n v="4914.0791016000003"/>
    <n v="4"/>
    <n v="1"/>
    <m/>
    <n v="10.20557753452586"/>
    <m/>
    <m/>
    <m/>
    <m/>
    <s v=""/>
    <m/>
    <n v="0.3395051829626119"/>
    <m/>
    <n v="5.1203348554033398E-2"/>
    <n v="0.69988247597333508"/>
    <m/>
    <m/>
    <m/>
    <n v="0"/>
    <m/>
    <n v="8.7272727272727266"/>
    <n v="72.3"/>
    <n v="32.54"/>
    <n v="72.02"/>
    <n v="4.08"/>
    <n v="1"/>
    <n v="1"/>
    <n v="88"/>
    <m/>
    <n v="3"/>
    <n v="41"/>
    <n v="4933.0289999999995"/>
    <n v="2220.2041999999997"/>
  </r>
  <r>
    <x v="4"/>
    <x v="0"/>
    <n v="35251024"/>
    <s v="Jardinópolis"/>
    <n v="1.3265656577836626"/>
    <n v="42893"/>
    <n v="42070"/>
    <n v="823"/>
    <n v="85.213366179275269"/>
    <n v="98.08127200242464"/>
    <n v="0.54363840629704407"/>
    <n v="0.29604795674576401"/>
    <n v="0.24759044955128001"/>
    <n v="9.3393201420598704E-2"/>
    <n v="4.5580000000000002E-2"/>
    <n v="7.6674405810481502E-2"/>
    <n v="0.29580099071786797"/>
    <n v="0.1255830097686953"/>
    <m/>
    <n v="7"/>
    <n v="27.007299270072991"/>
    <n v="72.992700729927009"/>
    <n v="34.524000000000001"/>
    <n v="2330.37"/>
    <n v="2330.37"/>
    <n v="3"/>
    <s v=""/>
    <m/>
    <n v="573.47539225514674"/>
    <m/>
    <m/>
    <m/>
    <m/>
    <s v=""/>
    <m/>
    <n v="0.22009652076803402"/>
    <m/>
    <n v="0.17517630576672427"/>
    <n v="0.31742365327087169"/>
    <m/>
    <m/>
    <m/>
    <n v="1"/>
    <m/>
    <n v="10"/>
    <n v="100"/>
    <n v="0"/>
    <n v="100"/>
    <n v="1.5"/>
    <n v="1"/>
    <s v=""/>
    <n v="26"/>
    <m/>
    <n v="37"/>
    <n v="100"/>
    <n v="2330"/>
    <n v="0"/>
  </r>
  <r>
    <x v="6"/>
    <x v="0"/>
    <n v="35252015"/>
    <s v="Jarinu"/>
    <n v="2.289152155108698"/>
    <n v="29820"/>
    <n v="25692"/>
    <n v="4128"/>
    <n v="143.5932007511918"/>
    <n v="86.156941649899395"/>
    <n v="0.588579589025501"/>
    <n v="0.44978486905415399"/>
    <n v="0.13879471997134701"/>
    <n v="0"/>
    <n v="5.8690136986301399E-2"/>
    <n v="4.7980379561011699E-2"/>
    <n v="0.35290219476986001"/>
    <n v="0.12900687770832808"/>
    <m/>
    <n v="86"/>
    <n v="24.429967426710096"/>
    <n v="75.570032573289907"/>
    <n v="16.5627"/>
    <n v="1277.694"/>
    <n v="979.83797472000003"/>
    <n v="4"/>
    <s v=""/>
    <m/>
    <n v="359.5653923541247"/>
    <m/>
    <m/>
    <m/>
    <m/>
    <s v=""/>
    <m/>
    <n v="0.6067830814695887"/>
    <m/>
    <n v="0.71394423659389517"/>
    <n v="0.40821976462160892"/>
    <m/>
    <m/>
    <m/>
    <n v="0"/>
    <m/>
    <n v="7.9"/>
    <n v="24.8"/>
    <n v="24.8"/>
    <n v="76.69"/>
    <n v="3.89"/>
    <n v="1"/>
    <s v=""/>
    <n v="103"/>
    <m/>
    <n v="75"/>
    <n v="232"/>
    <n v="316.94400000000002"/>
    <n v="316.94400000000002"/>
  </r>
  <r>
    <x v="7"/>
    <x v="0"/>
    <n v="352530013"/>
    <s v="Jaú"/>
    <n v="1.2037637059836293"/>
    <n v="147505"/>
    <n v="143891"/>
    <n v="3614"/>
    <n v="214.29090275154718"/>
    <n v="97.549913562252115"/>
    <n v="1.0676756805857051"/>
    <n v="0.68821521163427002"/>
    <n v="0.37946046895143498"/>
    <n v="0"/>
    <n v="0.59109705516879996"/>
    <n v="0.28789908447072698"/>
    <n v="0.1140434660778"/>
    <n v="7.4636074868378408E-2"/>
    <m/>
    <n v="16"/>
    <n v="29.583333333333332"/>
    <n v="70.416666666666671"/>
    <n v="132.4188"/>
    <n v="7945.1279999999997"/>
    <n v="484.65280799999999"/>
    <n v="3"/>
    <s v=""/>
    <m/>
    <n v="121.8638012270771"/>
    <m/>
    <m/>
    <m/>
    <m/>
    <s v=""/>
    <m/>
    <n v="0.36689885930780242"/>
    <m/>
    <n v="0.2941090648009701"/>
    <n v="0.6657201209674295"/>
    <m/>
    <m/>
    <m/>
    <n v="0"/>
    <m/>
    <n v="9.8000000000000007"/>
    <n v="100"/>
    <n v="100"/>
    <n v="6.1"/>
    <n v="10"/>
    <n v="0"/>
    <s v=""/>
    <n v="60"/>
    <m/>
    <n v="71"/>
    <n v="169"/>
    <n v="7945"/>
    <n v="7945"/>
  </r>
  <r>
    <x v="11"/>
    <x v="0"/>
    <n v="35254098"/>
    <s v="Jeriquara"/>
    <n v="-6.3451987476503824E-2"/>
    <n v="3141"/>
    <n v="2733"/>
    <n v="408"/>
    <n v="22.278175757145895"/>
    <n v="87.01050620821394"/>
    <n v="0.7501879496552476"/>
    <n v="0.69597861425090102"/>
    <n v="5.4209335404346602E-2"/>
    <n v="0"/>
    <n v="8.1499999999999993E-3"/>
    <n v="9.2621709791983795E-2"/>
    <n v="0.49357782219228002"/>
    <n v="0.15583841767098314"/>
    <m/>
    <n v="26"/>
    <n v="69.73684210526315"/>
    <n v="30.263157894736842"/>
    <n v="1.8192999999999999"/>
    <n v="140.346"/>
    <n v="18.244980000000002"/>
    <m/>
    <s v=""/>
    <m/>
    <n v="2811.2320916905446"/>
    <m/>
    <m/>
    <m/>
    <m/>
    <s v=""/>
    <m/>
    <n v="1.0566027459933065"/>
    <m/>
    <n v="1.6185549168625606"/>
    <n v="0.19360476930123788"/>
    <m/>
    <m/>
    <m/>
    <n v="0"/>
    <m/>
    <n v="9.7272727272727266"/>
    <n v="100"/>
    <n v="100"/>
    <n v="13"/>
    <n v="10"/>
    <s v=""/>
    <s v=""/>
    <n v="12"/>
    <m/>
    <n v="53"/>
    <n v="23"/>
    <n v="140"/>
    <n v="140"/>
  </r>
  <r>
    <x v="6"/>
    <x v="0"/>
    <n v="35255085"/>
    <s v="Joanópolis"/>
    <n v="0.74836122541996897"/>
    <n v="12666"/>
    <n v="12666"/>
    <s v="-"/>
    <n v="33.813871536120459"/>
    <n v="100"/>
    <n v="0.22057036051434312"/>
    <n v="0.20129469009656401"/>
    <n v="1.9275670417779101E-2"/>
    <n v="0"/>
    <n v="6.5079999999999999E-2"/>
    <n v="6.4000000000000005E-4"/>
    <n v="0.12151636505976"/>
    <n v="3.33339954545833E-2"/>
    <m/>
    <n v="87"/>
    <n v="50.34013605442177"/>
    <n v="49.65986394557823"/>
    <n v="9.3365999999999989"/>
    <n v="720.25199999999995"/>
    <n v="346.39799687999999"/>
    <n v="1"/>
    <s v=""/>
    <m/>
    <n v="1468.9909995262906"/>
    <m/>
    <m/>
    <m/>
    <m/>
    <s v=""/>
    <m/>
    <n v="0.1305150062215048"/>
    <m/>
    <n v="0.18299517281505817"/>
    <n v="3.267062782674425E-2"/>
    <m/>
    <m/>
    <m/>
    <n v="0"/>
    <m/>
    <n v="8.8000000000000007"/>
    <n v="63.3"/>
    <n v="63.3"/>
    <n v="48.09"/>
    <n v="6.32"/>
    <n v="0"/>
    <s v=""/>
    <n v="70"/>
    <m/>
    <n v="74"/>
    <n v="73"/>
    <n v="455.76"/>
    <n v="455.76"/>
  </r>
  <r>
    <x v="5"/>
    <x v="0"/>
    <n v="352560717"/>
    <s v="João Ramalho"/>
    <n v="0.55731091516459941"/>
    <n v="4384"/>
    <n v="3903"/>
    <n v="481"/>
    <n v="10.537448322276704"/>
    <n v="89.028284671532845"/>
    <n v="4.7078303453352302E-2"/>
    <n v="2.24870540875481E-2"/>
    <n v="2.4591249365804198E-2"/>
    <n v="0"/>
    <n v="2.351E-2"/>
    <n v="1.5154236428208999E-4"/>
    <n v="2.3242575396528301E-2"/>
    <n v="1.7418569254185699E-4"/>
    <m/>
    <n v="0"/>
    <n v="16.666666666666664"/>
    <n v="83.333333333333343"/>
    <n v="2.7195"/>
    <n v="209.79"/>
    <n v="27.2727"/>
    <m/>
    <s v=""/>
    <m/>
    <n v="2877.3722627737234"/>
    <m/>
    <m/>
    <m/>
    <m/>
    <s v=""/>
    <m/>
    <n v="2.5175563344038664E-2"/>
    <m/>
    <n v="1.5297315705815034E-2"/>
    <n v="6.1478123414510477E-2"/>
    <m/>
    <m/>
    <m/>
    <n v="0"/>
    <m/>
    <n v="9.2727272727272734"/>
    <n v="100"/>
    <n v="100"/>
    <n v="13"/>
    <n v="9.6999999999999993"/>
    <s v=""/>
    <s v=""/>
    <n v="8"/>
    <m/>
    <n v="3"/>
    <n v="15"/>
    <n v="210"/>
    <n v="210"/>
  </r>
  <r>
    <x v="1"/>
    <x v="0"/>
    <n v="352560721"/>
    <s v="João Ramalho"/>
    <s v=""/>
    <s v=""/>
    <s v=""/>
    <s v=""/>
    <s v=""/>
    <s v=""/>
    <n v="7.551830035514967E-2"/>
    <n v="7.5249999999999997E-2"/>
    <n v="2.6830035514967E-4"/>
    <n v="0"/>
    <s v=""/>
    <s v=""/>
    <n v="7.5518300355149698E-2"/>
    <n v="0"/>
    <m/>
    <n v="1"/>
    <n v="60"/>
    <n v="40"/>
    <s v=""/>
    <s v=""/>
    <s v=""/>
    <m/>
    <s v=""/>
    <m/>
    <s v=""/>
    <m/>
    <m/>
    <m/>
    <m/>
    <s v=""/>
    <m/>
    <n v="4.0384117836978428E-2"/>
    <m/>
    <n v="5.1190476190476189E-2"/>
    <n v="6.707508878741748E-4"/>
    <m/>
    <m/>
    <m/>
    <n v="0"/>
    <m/>
    <s v=""/>
    <s v=""/>
    <s v=""/>
    <s v=""/>
    <s v=""/>
    <s v=""/>
    <s v=""/>
    <n v="1"/>
    <m/>
    <n v="3"/>
    <n v="2"/>
    <s v=""/>
    <s v=""/>
  </r>
  <r>
    <x v="2"/>
    <x v="0"/>
    <n v="352570616"/>
    <s v="José Bonifácio"/>
    <s v=""/>
    <s v=""/>
    <s v=""/>
    <s v=""/>
    <s v=""/>
    <s v=""/>
    <n v="1.1189781254418602E-2"/>
    <n v="1.07881967213115E-2"/>
    <n v="4.01584533107102E-4"/>
    <n v="0"/>
    <s v=""/>
    <n v="6.9761542364282097E-6"/>
    <n v="1.10428051001822E-2"/>
    <n v="1.3999999999999999E-4"/>
    <m/>
    <n v="0"/>
    <n v="37.5"/>
    <n v="62.5"/>
    <s v=""/>
    <s v=""/>
    <s v=""/>
    <m/>
    <s v=""/>
    <m/>
    <s v=""/>
    <m/>
    <m/>
    <m/>
    <m/>
    <s v=""/>
    <m/>
    <n v="5.3284672640088581E-3"/>
    <m/>
    <n v="6.7850293844726409E-3"/>
    <n v="7.8742065315118032E-4"/>
    <m/>
    <m/>
    <m/>
    <n v="0"/>
    <m/>
    <s v=""/>
    <s v=""/>
    <s v=""/>
    <s v=""/>
    <s v=""/>
    <s v=""/>
    <s v=""/>
    <n v="1"/>
    <m/>
    <n v="3"/>
    <n v="5"/>
    <s v=""/>
    <s v=""/>
  </r>
  <r>
    <x v="12"/>
    <x v="0"/>
    <n v="352570619"/>
    <s v="José Bonifácio"/>
    <n v="0.95241281826194957"/>
    <n v="35981"/>
    <n v="33223"/>
    <n v="2758"/>
    <n v="41.904639895648934"/>
    <n v="92.334843389566714"/>
    <n v="0.40084540944099201"/>
    <n v="0.19765080746645999"/>
    <n v="0.20319460197453201"/>
    <n v="0"/>
    <n v="3.2828193727075398E-2"/>
    <n v="0.154458941246434"/>
    <n v="0.12925212530462199"/>
    <n v="8.4306149162861499E-2"/>
    <m/>
    <n v="16"/>
    <n v="16.379310344827587"/>
    <n v="83.620689655172413"/>
    <n v="27.083200000000001"/>
    <n v="1828.116"/>
    <n v="240.79943951999999"/>
    <n v="1"/>
    <s v=""/>
    <m/>
    <n v="446.99591451043608"/>
    <m/>
    <m/>
    <m/>
    <m/>
    <s v=""/>
    <m/>
    <n v="0.19087876640047238"/>
    <m/>
    <n v="0.1243086839411698"/>
    <n v="0.39842078818535687"/>
    <m/>
    <m/>
    <m/>
    <n v="0"/>
    <m/>
    <n v="9.7272727272727266"/>
    <n v="98"/>
    <n v="98"/>
    <n v="13.17"/>
    <n v="9.9700000000000006"/>
    <n v="0"/>
    <s v=""/>
    <n v="30"/>
    <m/>
    <n v="19"/>
    <n v="97"/>
    <n v="1791.44"/>
    <n v="1791.44"/>
  </r>
  <r>
    <x v="0"/>
    <x v="0"/>
    <n v="352580520"/>
    <s v="Júlio Mesquita"/>
    <n v="0.46875876642884506"/>
    <n v="4640"/>
    <n v="4430"/>
    <n v="210"/>
    <n v="36.190624756259261"/>
    <n v="95.474137931034491"/>
    <n v="2.9414738461794401E-2"/>
    <n v="1.3457628565012401E-2"/>
    <n v="1.5957109896782E-2"/>
    <n v="0"/>
    <n v="1.14726775956284E-2"/>
    <s v=""/>
    <n v="1.51053881278539E-2"/>
    <n v="2.83667273831208E-3"/>
    <m/>
    <n v="7"/>
    <n v="37.5"/>
    <n v="62.5"/>
    <n v="3.1961999999999997"/>
    <n v="246.56399999999999"/>
    <n v="48.079979999999999"/>
    <m/>
    <s v=""/>
    <m/>
    <n v="815.58620689655174"/>
    <m/>
    <m/>
    <m/>
    <m/>
    <s v=""/>
    <m/>
    <n v="7.5422406312293327E-2"/>
    <m/>
    <n v="4.9843068759305185E-2"/>
    <n v="0.13297591580651666"/>
    <m/>
    <m/>
    <m/>
    <n v="0"/>
    <m/>
    <n v="5.9"/>
    <n v="100"/>
    <n v="100"/>
    <n v="19.5"/>
    <n v="10"/>
    <s v=""/>
    <s v=""/>
    <n v="5"/>
    <m/>
    <n v="6"/>
    <n v="10"/>
    <n v="247"/>
    <n v="247"/>
  </r>
  <r>
    <x v="8"/>
    <x v="0"/>
    <n v="352585410"/>
    <s v="Jumirim"/>
    <n v="1.7041661631282068"/>
    <n v="3306"/>
    <n v="2175"/>
    <n v="1131"/>
    <n v="58.265773704617551"/>
    <n v="65.789473684210535"/>
    <n v="2.6603345476624199E-2"/>
    <n v="5.8900000000000003E-3"/>
    <n v="2.07133454766242E-2"/>
    <n v="0"/>
    <n v="5.0588280060882796E-3"/>
    <n v="2.01842197935641E-2"/>
    <n v="3.72275494672755E-4"/>
    <n v="9.8802218229907457E-4"/>
    <m/>
    <n v="5"/>
    <n v="10"/>
    <n v="90"/>
    <n v="1.3880999999999999"/>
    <n v="107.08199999999999"/>
    <n v="61.304445000000001"/>
    <m/>
    <s v=""/>
    <m/>
    <n v="667.73139745916512"/>
    <m/>
    <m/>
    <m/>
    <m/>
    <s v=""/>
    <m/>
    <n v="0.14779636375902333"/>
    <m/>
    <n v="5.3545454545454549E-2"/>
    <n v="0.29590493538034573"/>
    <m/>
    <m/>
    <m/>
    <n v="0"/>
    <m/>
    <n v="9.8000000000000007"/>
    <n v="95"/>
    <n v="95"/>
    <n v="57.25"/>
    <n v="5.91"/>
    <s v=""/>
    <s v=""/>
    <n v="21"/>
    <m/>
    <n v="3"/>
    <n v="27"/>
    <n v="101.64999999999999"/>
    <n v="101.64999999999999"/>
  </r>
  <r>
    <x v="6"/>
    <x v="0"/>
    <n v="35259045"/>
    <s v="Jundiaí"/>
    <n v="0.96597149744475086"/>
    <n v="407016"/>
    <n v="395118"/>
    <n v="11898"/>
    <n v="942.23209945135068"/>
    <n v="97.076773394657707"/>
    <n v="2.9001187743281678"/>
    <n v="2.1826127274787699"/>
    <n v="0.717506046849398"/>
    <n v="0"/>
    <n v="2.0130699999999999"/>
    <n v="0.48681088267584899"/>
    <n v="4.3092648734519401E-2"/>
    <n v="0.35714524291780053"/>
    <m/>
    <n v="115"/>
    <n v="8.5039370078740149"/>
    <n v="91.496062992125985"/>
    <n v="364.32810000000006"/>
    <n v="21859.686000000002"/>
    <n v="1349.0705215"/>
    <n v="85"/>
    <n v="1"/>
    <m/>
    <n v="54.236688483990804"/>
    <m/>
    <m/>
    <m/>
    <m/>
    <s v=""/>
    <m/>
    <n v="1.4796524358817182"/>
    <m/>
    <n v="1.7322323233958492"/>
    <n v="1.0250086383562829"/>
    <m/>
    <m/>
    <m/>
    <n v="2"/>
    <m/>
    <n v="8.6"/>
    <n v="99.5"/>
    <n v="99.5"/>
    <n v="6.17"/>
    <n v="9.69"/>
    <n v="23"/>
    <n v="1"/>
    <n v="750"/>
    <m/>
    <n v="54"/>
    <n v="581"/>
    <n v="21750.7"/>
    <n v="21750.7"/>
  </r>
  <r>
    <x v="8"/>
    <x v="0"/>
    <n v="352590410"/>
    <s v="Jundiaí"/>
    <s v=""/>
    <s v=""/>
    <s v=""/>
    <s v=""/>
    <s v=""/>
    <s v=""/>
    <n v="1.7570395738203999E-5"/>
    <s v=""/>
    <n v="1.7570395738203999E-5"/>
    <n v="0"/>
    <s v=""/>
    <s v=""/>
    <s v=""/>
    <n v="1.7570395738203999E-5"/>
    <m/>
    <n v="0"/>
    <n v="0"/>
    <n v="100"/>
    <s v=""/>
    <s v=""/>
    <s v=""/>
    <m/>
    <s v=""/>
    <m/>
    <s v=""/>
    <m/>
    <m/>
    <m/>
    <m/>
    <s v=""/>
    <m/>
    <n v="8.9644876215326526E-6"/>
    <m/>
    <e v="#VALUE!"/>
    <n v="2.510056534029143E-5"/>
    <m/>
    <m/>
    <m/>
    <n v="0"/>
    <m/>
    <s v=""/>
    <s v=""/>
    <s v=""/>
    <s v=""/>
    <s v=""/>
    <s v=""/>
    <s v=""/>
    <n v="0"/>
    <m/>
    <s v=""/>
    <n v="6"/>
    <s v=""/>
    <s v=""/>
  </r>
  <r>
    <x v="0"/>
    <x v="0"/>
    <n v="352600120"/>
    <s v="Junqueirópolis"/>
    <s v=""/>
    <s v=""/>
    <s v=""/>
    <s v=""/>
    <s v=""/>
    <s v=""/>
    <n v="0.25728488580316222"/>
    <n v="0.1741"/>
    <n v="8.3184885803162203E-2"/>
    <n v="0"/>
    <s v=""/>
    <n v="0.16039999999999999"/>
    <n v="8.7044421571807598E-2"/>
    <n v="9.8404642313546405E-3"/>
    <m/>
    <n v="0"/>
    <n v="8.1632653061224492"/>
    <n v="91.83673469387756"/>
    <s v=""/>
    <s v=""/>
    <s v=""/>
    <m/>
    <s v=""/>
    <m/>
    <s v=""/>
    <m/>
    <m/>
    <m/>
    <m/>
    <s v=""/>
    <m/>
    <n v="0.13758550042949852"/>
    <m/>
    <n v="0.12896296296296295"/>
    <n v="0.15997093423685038"/>
    <m/>
    <m/>
    <m/>
    <n v="0"/>
    <m/>
    <s v=""/>
    <s v=""/>
    <s v=""/>
    <s v=""/>
    <s v=""/>
    <s v=""/>
    <s v=""/>
    <n v="2"/>
    <m/>
    <n v="4"/>
    <n v="45"/>
    <s v=""/>
    <s v=""/>
  </r>
  <r>
    <x v="1"/>
    <x v="0"/>
    <n v="352600121"/>
    <s v="Junqueirópolis"/>
    <n v="0.70110045704818713"/>
    <n v="20065"/>
    <n v="17068"/>
    <n v="2997"/>
    <n v="34.426257635028477"/>
    <n v="85.063543483678046"/>
    <n v="0.1219826972037162"/>
    <n v="7.0742808219178097E-2"/>
    <n v="5.1239888984538101E-2"/>
    <n v="0"/>
    <s v=""/>
    <n v="8.3926539162112901E-2"/>
    <n v="3.8043349822425201E-2"/>
    <n v="1.28082191780822E-5"/>
    <m/>
    <n v="2"/>
    <n v="23.809523809523807"/>
    <n v="76.19047619047619"/>
    <n v="11.991"/>
    <n v="925.02"/>
    <n v="189.62909999999999"/>
    <n v="2"/>
    <s v=""/>
    <m/>
    <n v="817.2798405183155"/>
    <m/>
    <m/>
    <m/>
    <m/>
    <s v=""/>
    <m/>
    <n v="6.5231388878992616E-2"/>
    <m/>
    <n v="5.2402080162354141E-2"/>
    <n v="9.8538248047188651E-2"/>
    <m/>
    <m/>
    <m/>
    <n v="0"/>
    <m/>
    <n v="7.8"/>
    <n v="100"/>
    <n v="100"/>
    <n v="20.5"/>
    <n v="8.3699999999999992"/>
    <n v="0"/>
    <s v=""/>
    <n v="3"/>
    <m/>
    <n v="5"/>
    <n v="16"/>
    <n v="925"/>
    <n v="925"/>
  </r>
  <r>
    <x v="17"/>
    <x v="0"/>
    <n v="352610011"/>
    <s v="Juquiá"/>
    <n v="-0.22452333785657475"/>
    <n v="18828"/>
    <n v="12310"/>
    <n v="6518"/>
    <n v="22.934125901383744"/>
    <n v="65.381346930104101"/>
    <n v="0.25061109678452276"/>
    <n v="0.24532188977884201"/>
    <n v="5.28920700568073E-3"/>
    <n v="0"/>
    <n v="3.2849999999999997E-2"/>
    <n v="1.4345662100456601E-3"/>
    <n v="0.154288705595895"/>
    <n v="6.2037824978582901E-2"/>
    <m/>
    <n v="170"/>
    <n v="81.818181818181827"/>
    <n v="18.181818181818183"/>
    <n v="8.2641999999999989"/>
    <n v="637.524"/>
    <n v="264.05734060999998"/>
    <n v="4"/>
    <n v="1"/>
    <m/>
    <n v="5359.8470363288707"/>
    <m/>
    <m/>
    <m/>
    <m/>
    <s v=""/>
    <m/>
    <n v="2.3247782633072613E-2"/>
    <m/>
    <n v="3.2364365406179686E-2"/>
    <n v="1.6528771892752284E-3"/>
    <m/>
    <m/>
    <m/>
    <n v="0"/>
    <m/>
    <n v="9"/>
    <n v="75.2"/>
    <n v="71.44"/>
    <n v="41.42"/>
    <n v="6.87"/>
    <n v="1"/>
    <n v="1"/>
    <n v="114"/>
    <m/>
    <n v="90"/>
    <n v="20"/>
    <n v="479.77600000000001"/>
    <n v="455.78719999999993"/>
  </r>
  <r>
    <x v="18"/>
    <x v="0"/>
    <n v="35262096"/>
    <s v="Juquitiba"/>
    <s v=""/>
    <s v=""/>
    <s v=""/>
    <s v=""/>
    <s v=""/>
    <s v=""/>
    <n v="3.0000000000000001E-5"/>
    <s v=""/>
    <n v="3.0000000000000001E-5"/>
    <n v="0"/>
    <s v=""/>
    <s v=""/>
    <s v=""/>
    <n v="3.0000000000000001E-5"/>
    <m/>
    <n v="0"/>
    <n v="0"/>
    <n v="100"/>
    <s v=""/>
    <s v=""/>
    <s v=""/>
    <m/>
    <s v=""/>
    <m/>
    <s v=""/>
    <m/>
    <m/>
    <m/>
    <m/>
    <s v=""/>
    <m/>
    <n v="4.3352601156069365E-6"/>
    <m/>
    <e v="#VALUE!"/>
    <n v="1.4634146341463416E-5"/>
    <m/>
    <m/>
    <m/>
    <n v="0"/>
    <m/>
    <s v=""/>
    <s v=""/>
    <s v=""/>
    <s v=""/>
    <s v=""/>
    <s v=""/>
    <s v=""/>
    <n v="0"/>
    <m/>
    <s v=""/>
    <n v="1"/>
    <s v=""/>
    <s v=""/>
  </r>
  <r>
    <x v="17"/>
    <x v="0"/>
    <n v="352620911"/>
    <s v="Juquitiba"/>
    <n v="0.57148901047132661"/>
    <n v="30401"/>
    <n v="26087"/>
    <n v="4314"/>
    <n v="58.284125766871163"/>
    <n v="85.809677313246283"/>
    <n v="0.12740202691589561"/>
    <n v="0.11271505701524601"/>
    <n v="1.4686969900649599E-2"/>
    <n v="0"/>
    <n v="0.10315000000000001"/>
    <n v="4.24535768645358E-4"/>
    <n v="1.5904169141070099E-2"/>
    <n v="7.9233220061797702E-3"/>
    <m/>
    <n v="82"/>
    <n v="23.863636363636363"/>
    <n v="76.13636363636364"/>
    <n v="17.143699999999999"/>
    <n v="1322.5139999999999"/>
    <n v="1127.8399391999999"/>
    <n v="4"/>
    <n v="1"/>
    <m/>
    <n v="2126.5353113384426"/>
    <m/>
    <m/>
    <m/>
    <m/>
    <s v=""/>
    <m/>
    <n v="1.8410697531198787E-2"/>
    <m/>
    <n v="2.3144775567812321E-2"/>
    <n v="7.1643755612924879E-3"/>
    <m/>
    <m/>
    <m/>
    <n v="0"/>
    <m/>
    <n v="9"/>
    <n v="16"/>
    <n v="16"/>
    <n v="85.28"/>
    <n v="3.2"/>
    <n v="0"/>
    <n v="1"/>
    <n v="112"/>
    <m/>
    <n v="21"/>
    <n v="67"/>
    <n v="211.68"/>
    <n v="211.68"/>
  </r>
  <r>
    <x v="15"/>
    <x v="0"/>
    <n v="35263082"/>
    <s v="Lagoinha"/>
    <n v="-4.7602874811314422E-2"/>
    <n v="4819"/>
    <n v="3421"/>
    <n v="1398"/>
    <n v="18.830103157236639"/>
    <n v="70.989831915335131"/>
    <n v="4.3590714936247707E-2"/>
    <n v="4.32904414003044E-2"/>
    <n v="3.0027353594330898E-4"/>
    <n v="9.1475773718924392E-3"/>
    <n v="1.6E-2"/>
    <n v="5.0000000000000002E-5"/>
    <n v="2.7101271864161499E-2"/>
    <n v="4.3944307208623398E-4"/>
    <m/>
    <n v="19"/>
    <n v="78.94736842105263"/>
    <n v="21.052631578947366"/>
    <n v="2.2182999999999997"/>
    <n v="171.126"/>
    <n v="29.700628559999998"/>
    <m/>
    <s v=""/>
    <m/>
    <n v="2552.1975513592024"/>
    <m/>
    <m/>
    <m/>
    <m/>
    <s v=""/>
    <m/>
    <n v="2.610222451272318E-2"/>
    <m/>
    <n v="3.3820657343987814E-2"/>
    <n v="7.6993214344438221E-4"/>
    <m/>
    <m/>
    <m/>
    <n v="0"/>
    <m/>
    <n v="9.545454545454545"/>
    <n v="85.2"/>
    <n v="85.2"/>
    <n v="17.36"/>
    <n v="9.48"/>
    <s v=""/>
    <s v=""/>
    <n v="22"/>
    <m/>
    <n v="15"/>
    <n v="4"/>
    <n v="145.69200000000001"/>
    <n v="145.69200000000001"/>
  </r>
  <r>
    <x v="8"/>
    <x v="0"/>
    <n v="352640710"/>
    <s v="Laranjal Paulista"/>
    <n v="0.9898874751846698"/>
    <n v="27834"/>
    <n v="25207"/>
    <n v="2627"/>
    <n v="71.967111386906609"/>
    <n v="90.56190270891716"/>
    <n v="0.24942352604569568"/>
    <n v="0.21508983157421999"/>
    <n v="3.4333694471475697E-2"/>
    <n v="0"/>
    <n v="0.12408814956209301"/>
    <n v="0.104881058711979"/>
    <n v="7.4923656960351297E-3"/>
    <n v="1.2961952075587799E-2"/>
    <m/>
    <n v="12"/>
    <n v="25.423728813559322"/>
    <n v="74.576271186440678"/>
    <n v="20.621600000000001"/>
    <n v="1391.9580000000001"/>
    <n v="360.50409327"/>
    <n v="4"/>
    <n v="1"/>
    <m/>
    <n v="577.83142918732483"/>
    <m/>
    <m/>
    <m/>
    <m/>
    <s v=""/>
    <m/>
    <n v="0.20278335450869567"/>
    <m/>
    <n v="0.29873587718641664"/>
    <n v="6.7320969551913135E-2"/>
    <m/>
    <m/>
    <m/>
    <n v="0"/>
    <m/>
    <n v="9.8000000000000007"/>
    <n v="96.2"/>
    <n v="94.28"/>
    <n v="25.9"/>
    <n v="8.0299999999999994"/>
    <n v="0"/>
    <n v="1"/>
    <n v="43"/>
    <m/>
    <n v="15"/>
    <n v="44"/>
    <n v="1339.104"/>
    <n v="1312.3776"/>
  </r>
  <r>
    <x v="12"/>
    <x v="0"/>
    <n v="352650619"/>
    <s v="Lavínia"/>
    <n v="-0.27805297635120629"/>
    <n v="8500"/>
    <n v="4148"/>
    <n v="4352"/>
    <n v="15.784000594221199"/>
    <n v="48.8"/>
    <n v="6.7091577879249104E-5"/>
    <n v="1.7091577879249101E-5"/>
    <n v="5.0000000000000002E-5"/>
    <n v="0"/>
    <s v=""/>
    <s v=""/>
    <n v="1.7091577879249101E-5"/>
    <n v="5.0000000000000002E-5"/>
    <m/>
    <n v="0"/>
    <n v="50"/>
    <n v="50"/>
    <n v="4.1971999999999996"/>
    <n v="323.78399999999999"/>
    <n v="93.897360000000006"/>
    <m/>
    <s v=""/>
    <m/>
    <n v="1409.8447058823524"/>
    <m/>
    <m/>
    <m/>
    <m/>
    <s v=""/>
    <m/>
    <n v="4.7922555628035077E-5"/>
    <m/>
    <n v="1.675644890122461E-5"/>
    <n v="1.315789473684211E-4"/>
    <m/>
    <m/>
    <m/>
    <n v="0"/>
    <m/>
    <n v="8"/>
    <n v="100"/>
    <n v="100"/>
    <n v="29"/>
    <n v="7.82"/>
    <s v=""/>
    <s v=""/>
    <n v="4"/>
    <m/>
    <n v="1"/>
    <n v="1"/>
    <n v="324"/>
    <n v="324"/>
  </r>
  <r>
    <x v="0"/>
    <x v="0"/>
    <n v="352650620"/>
    <s v="Lavínia"/>
    <s v=""/>
    <s v=""/>
    <s v=""/>
    <s v=""/>
    <s v=""/>
    <s v=""/>
    <n v="1.8395296803652924E-2"/>
    <n v="2.3782343987823401E-5"/>
    <n v="1.83715144596651E-2"/>
    <n v="0"/>
    <n v="5.6499999999999996E-3"/>
    <s v=""/>
    <n v="4.4710806697108097E-5"/>
    <n v="1.27005859969559E-2"/>
    <m/>
    <n v="2"/>
    <n v="15.384615384615385"/>
    <n v="84.615384615384613"/>
    <s v=""/>
    <s v=""/>
    <s v=""/>
    <m/>
    <s v=""/>
    <m/>
    <s v=""/>
    <m/>
    <m/>
    <m/>
    <m/>
    <s v=""/>
    <m/>
    <n v="1.3139497716894946E-2"/>
    <m/>
    <n v="2.3316023517473923E-5"/>
    <n v="4.8346090683329221E-2"/>
    <m/>
    <m/>
    <m/>
    <n v="0"/>
    <m/>
    <s v=""/>
    <s v=""/>
    <s v=""/>
    <s v=""/>
    <s v=""/>
    <s v=""/>
    <s v=""/>
    <n v="6"/>
    <m/>
    <n v="2"/>
    <n v="11"/>
    <s v=""/>
    <s v=""/>
  </r>
  <r>
    <x v="15"/>
    <x v="0"/>
    <n v="35266052"/>
    <s v="Lavrinhas"/>
    <n v="0.85052480152201237"/>
    <n v="7167"/>
    <n v="6741"/>
    <n v="426"/>
    <n v="42.952175476447316"/>
    <n v="94.056090414399335"/>
    <n v="7.1039448311999362E-2"/>
    <n v="7.0318223045637104E-2"/>
    <n v="7.2122526636225304E-4"/>
    <n v="0"/>
    <n v="2.3735958904109601E-2"/>
    <n v="2.751E-2"/>
    <n v="1.4149999999999999E-2"/>
    <n v="5.6434894078898129E-3"/>
    <m/>
    <n v="29"/>
    <n v="81.25"/>
    <n v="18.75"/>
    <n v="4.6977000000000002"/>
    <n v="362.39400000000001"/>
    <n v="128.11715082000001"/>
    <n v="1"/>
    <n v="1"/>
    <m/>
    <n v="1100.041858518209"/>
    <m/>
    <m/>
    <m/>
    <m/>
    <s v=""/>
    <m/>
    <n v="6.5777266955554956E-2"/>
    <m/>
    <n v="8.4720750657394109E-2"/>
    <n v="2.8849010654490108E-3"/>
    <m/>
    <m/>
    <m/>
    <n v="0"/>
    <m/>
    <n v="9.2727272727272734"/>
    <n v="65.3"/>
    <n v="65.3"/>
    <n v="35.35"/>
    <n v="6.68"/>
    <n v="0"/>
    <n v="1"/>
    <n v="46"/>
    <m/>
    <n v="26"/>
    <n v="6"/>
    <n v="236.386"/>
    <n v="236.386"/>
  </r>
  <r>
    <x v="3"/>
    <x v="0"/>
    <n v="35267049"/>
    <s v="Leme"/>
    <n v="0.97278814424655025"/>
    <n v="100975"/>
    <n v="99174"/>
    <n v="1801"/>
    <n v="250.50858390393967"/>
    <n v="98.216390195592979"/>
    <n v="0.57520380600677012"/>
    <n v="0.52293167444336297"/>
    <n v="5.2272131563407098E-2"/>
    <n v="0.44747780314561098"/>
    <n v="6.7401502108441202E-4"/>
    <n v="3.8552985128627398E-2"/>
    <n v="0.51910936343372305"/>
    <n v="1.6867442423335051E-2"/>
    <m/>
    <n v="28"/>
    <n v="40.259740259740262"/>
    <n v="59.740259740259738"/>
    <n v="91.972800000000007"/>
    <n v="5518.3680000000004"/>
    <n v="717.38783999999998"/>
    <n v="14"/>
    <n v="2"/>
    <m/>
    <n v="196.75840554592716"/>
    <m/>
    <m/>
    <m/>
    <m/>
    <s v=""/>
    <m/>
    <n v="0.29958531562852614"/>
    <m/>
    <n v="0.40537339104136666"/>
    <n v="8.2971637402233497E-2"/>
    <m/>
    <m/>
    <m/>
    <n v="2"/>
    <m/>
    <n v="7.4"/>
    <n v="100"/>
    <n v="100"/>
    <n v="13"/>
    <n v="10"/>
    <n v="2"/>
    <n v="2"/>
    <n v="107"/>
    <m/>
    <n v="62"/>
    <n v="92"/>
    <n v="5518"/>
    <n v="5518"/>
  </r>
  <r>
    <x v="7"/>
    <x v="0"/>
    <n v="352680313"/>
    <s v="Lençóis Paulista"/>
    <n v="0.78188638096643448"/>
    <n v="66343"/>
    <n v="65168"/>
    <n v="1175"/>
    <n v="82.530540143806135"/>
    <n v="98.228901315888635"/>
    <n v="1.074913700044082"/>
    <n v="0.64746022955810101"/>
    <n v="0.42745347048598098"/>
    <n v="0"/>
    <n v="0.57899204880604804"/>
    <n v="0.486010010479826"/>
    <n v="1.5211462933852301E-3"/>
    <n v="8.3904944648218877E-3"/>
    <m/>
    <n v="16"/>
    <n v="14.285714285714285"/>
    <n v="85.714285714285708"/>
    <n v="53.9544"/>
    <n v="3641.922"/>
    <n v="452.63991769"/>
    <n v="3"/>
    <s v=""/>
    <m/>
    <n v="347.00390395369521"/>
    <m/>
    <m/>
    <m/>
    <m/>
    <s v=""/>
    <m/>
    <n v="0.29941885795099782"/>
    <m/>
    <n v="0.22638469564968566"/>
    <n v="0.5855526992958644"/>
    <m/>
    <m/>
    <m/>
    <n v="0"/>
    <m/>
    <n v="7.9"/>
    <n v="99.4"/>
    <n v="99.4"/>
    <n v="12.43"/>
    <n v="9.49"/>
    <n v="0"/>
    <s v=""/>
    <n v="38"/>
    <m/>
    <n v="16"/>
    <n v="96"/>
    <n v="3620.1480000000006"/>
    <n v="3620.1480000000006"/>
  </r>
  <r>
    <x v="5"/>
    <x v="0"/>
    <n v="352680317"/>
    <s v="Lençóis Paulista"/>
    <s v=""/>
    <s v=""/>
    <s v=""/>
    <s v=""/>
    <s v=""/>
    <s v=""/>
    <n v="0.55056085410584599"/>
    <n v="0.53756320383262202"/>
    <n v="1.2997650273224E-2"/>
    <n v="0"/>
    <s v=""/>
    <s v=""/>
    <n v="0.54714158469945395"/>
    <n v="3.4192694063926938E-3"/>
    <m/>
    <n v="4"/>
    <n v="55.000000000000007"/>
    <n v="45"/>
    <s v=""/>
    <s v=""/>
    <s v=""/>
    <m/>
    <s v=""/>
    <m/>
    <s v=""/>
    <m/>
    <m/>
    <m/>
    <m/>
    <s v=""/>
    <m/>
    <n v="0.15335956938881504"/>
    <m/>
    <n v="0.18795916217923847"/>
    <n v="1.7805000374279453E-2"/>
    <m/>
    <m/>
    <m/>
    <n v="0"/>
    <m/>
    <s v=""/>
    <s v=""/>
    <s v=""/>
    <s v=""/>
    <s v=""/>
    <s v=""/>
    <s v=""/>
    <n v="1"/>
    <m/>
    <n v="11"/>
    <n v="9"/>
    <s v=""/>
    <s v=""/>
  </r>
  <r>
    <x v="6"/>
    <x v="0"/>
    <n v="35269025"/>
    <s v="Limeira"/>
    <n v="0.72005251995448383"/>
    <n v="296300"/>
    <n v="289378"/>
    <n v="6922"/>
    <n v="510.00034424592928"/>
    <n v="97.663854201822474"/>
    <n v="2.992389250546859"/>
    <n v="2.44224788977052"/>
    <n v="0.55014136077633902"/>
    <n v="0"/>
    <n v="5.0699999999999999E-3"/>
    <n v="2.56545983694929"/>
    <n v="0.18206176777411801"/>
    <n v="0.239797645823456"/>
    <m/>
    <n v="63"/>
    <n v="9.3780848963474828"/>
    <n v="90.621915103652512"/>
    <n v="269.34840000000003"/>
    <n v="16160.904"/>
    <n v="8888.4971999999998"/>
    <n v="51"/>
    <n v="4"/>
    <m/>
    <n v="100.04670941613232"/>
    <m/>
    <m/>
    <m/>
    <m/>
    <s v=""/>
    <m/>
    <n v="1.1165631531891265"/>
    <m/>
    <n v="1.4035907412474253"/>
    <n v="0.58525676678333927"/>
    <m/>
    <m/>
    <m/>
    <n v="1"/>
    <m/>
    <n v="7.8181818181818183"/>
    <n v="100"/>
    <n v="100"/>
    <n v="55"/>
    <n v="6.13"/>
    <n v="18"/>
    <n v="4"/>
    <n v="345"/>
    <m/>
    <n v="95"/>
    <n v="918"/>
    <n v="16161"/>
    <n v="16161"/>
  </r>
  <r>
    <x v="3"/>
    <x v="0"/>
    <n v="35270099"/>
    <s v="Lindóia"/>
    <n v="1.4312977272309846"/>
    <n v="7722"/>
    <n v="7722"/>
    <s v="-"/>
    <n v="158.88888888888889"/>
    <n v="100"/>
    <n v="6.9155785945388499E-3"/>
    <n v="2.9794071412530898E-3"/>
    <n v="3.9361714532857601E-3"/>
    <n v="5.3835616438356201E-2"/>
    <s v=""/>
    <n v="1.44225012683917E-3"/>
    <n v="2.2679690346083799E-3"/>
    <n v="3.2053594330912986E-3"/>
    <m/>
    <n v="17"/>
    <n v="48.275862068965516"/>
    <n v="51.724137931034484"/>
    <n v="5.6643999999999997"/>
    <n v="436.96800000000002"/>
    <n v="318.28749119999998"/>
    <m/>
    <s v=""/>
    <m/>
    <n v="285.87412587412587"/>
    <m/>
    <m/>
    <m/>
    <m/>
    <s v=""/>
    <m/>
    <n v="3.006773301973413E-2"/>
    <m/>
    <n v="1.8621294632831811E-2"/>
    <n v="5.6231020761225138E-2"/>
    <m/>
    <m/>
    <m/>
    <n v="0"/>
    <m/>
    <n v="9.454545454545455"/>
    <n v="70"/>
    <n v="28"/>
    <n v="72.84"/>
    <n v="3.62"/>
    <s v=""/>
    <s v=""/>
    <n v="23"/>
    <m/>
    <n v="14"/>
    <n v="15"/>
    <n v="305.89999999999998"/>
    <n v="122.36000000000001"/>
  </r>
  <r>
    <x v="2"/>
    <x v="0"/>
    <n v="352710816"/>
    <s v="Lins"/>
    <n v="0.50687707747483213"/>
    <n v="75087"/>
    <n v="74209"/>
    <n v="878"/>
    <n v="131.39962200755983"/>
    <n v="98.830689733242778"/>
    <n v="0.76922639917117797"/>
    <n v="0.20882862614467099"/>
    <n v="0.56039777302650695"/>
    <n v="0"/>
    <n v="0.33322570838635601"/>
    <n v="0.143994622185626"/>
    <n v="0.20383773411183501"/>
    <n v="8.8168334487361902E-2"/>
    <m/>
    <n v="11"/>
    <n v="18.656716417910449"/>
    <n v="81.343283582089555"/>
    <n v="62.067999999999998"/>
    <n v="4189.59"/>
    <n v="1089.2934"/>
    <n v="3"/>
    <s v=""/>
    <m/>
    <n v="172.19705142035238"/>
    <m/>
    <m/>
    <m/>
    <m/>
    <s v=""/>
    <m/>
    <n v="0.43955794238353024"/>
    <m/>
    <n v="0.15584225831691864"/>
    <n v="1.3668238366500172"/>
    <m/>
    <m/>
    <m/>
    <n v="1"/>
    <m/>
    <n v="9.8181818181818183"/>
    <n v="100"/>
    <n v="100"/>
    <n v="26"/>
    <n v="8.31"/>
    <n v="1"/>
    <s v=""/>
    <n v="44"/>
    <m/>
    <n v="25"/>
    <n v="109"/>
    <n v="4190"/>
    <n v="4190"/>
  </r>
  <r>
    <x v="0"/>
    <x v="0"/>
    <n v="352710820"/>
    <s v="Lins"/>
    <s v=""/>
    <s v=""/>
    <s v=""/>
    <s v=""/>
    <s v=""/>
    <s v=""/>
    <n v="0.224073247997605"/>
    <n v="0.224043247997605"/>
    <n v="3.0000000000000001E-5"/>
    <n v="0"/>
    <s v=""/>
    <s v=""/>
    <n v="0.224043247997605"/>
    <n v="3.0000000000000001E-5"/>
    <m/>
    <n v="5"/>
    <n v="88.888888888888886"/>
    <n v="11.111111111111111"/>
    <s v=""/>
    <s v=""/>
    <s v=""/>
    <m/>
    <s v=""/>
    <m/>
    <s v=""/>
    <m/>
    <m/>
    <m/>
    <m/>
    <s v=""/>
    <m/>
    <n v="0.12804185599863144"/>
    <m/>
    <n v="0.16719645372955597"/>
    <n v="7.3170731707317084E-5"/>
    <m/>
    <m/>
    <m/>
    <n v="0"/>
    <m/>
    <s v=""/>
    <s v=""/>
    <s v=""/>
    <s v=""/>
    <s v=""/>
    <s v=""/>
    <s v=""/>
    <n v="7"/>
    <m/>
    <n v="8"/>
    <n v="1"/>
    <s v=""/>
    <s v=""/>
  </r>
  <r>
    <x v="15"/>
    <x v="0"/>
    <n v="35272072"/>
    <s v="Lorena"/>
    <n v="0.49096138502160436"/>
    <n v="86639"/>
    <n v="84522"/>
    <n v="2117"/>
    <n v="209.38421383343808"/>
    <n v="97.556527660753247"/>
    <n v="0.35355355627916218"/>
    <n v="8.3195351448461692E-3"/>
    <n v="0.345234021134316"/>
    <n v="5.5468036529680402E-2"/>
    <n v="0.223220928961749"/>
    <n v="0.10136329998087"/>
    <n v="2.2461964468398301E-3"/>
    <n v="2.6723130889703989E-2"/>
    <m/>
    <n v="17"/>
    <n v="21.428571428571427"/>
    <n v="78.571428571428569"/>
    <n v="69.257600000000011"/>
    <n v="4674.8879999999999"/>
    <n v="1603.486584"/>
    <n v="16"/>
    <s v=""/>
    <m/>
    <n v="225.67573494615593"/>
    <m/>
    <m/>
    <m/>
    <m/>
    <s v=""/>
    <m/>
    <n v="0.13143254880266253"/>
    <m/>
    <n v="4.0190991037904206E-3"/>
    <n v="0.55682906634567086"/>
    <m/>
    <m/>
    <m/>
    <n v="0"/>
    <m/>
    <n v="9.2727272727272734"/>
    <n v="100"/>
    <n v="100"/>
    <n v="34.299999999999997"/>
    <n v="7.77"/>
    <n v="2"/>
    <s v=""/>
    <n v="75"/>
    <m/>
    <n v="24"/>
    <n v="88"/>
    <n v="4675"/>
    <n v="4675"/>
  </r>
  <r>
    <x v="12"/>
    <x v="0"/>
    <n v="352725619"/>
    <s v="Lourdes"/>
    <n v="0.25561966330265307"/>
    <n v="2182"/>
    <n v="1870"/>
    <n v="312"/>
    <n v="19.168936132829657"/>
    <n v="85.701191567369378"/>
    <n v="1.4309193552411609E-2"/>
    <n v="4.3099999999999996E-3"/>
    <n v="9.9991935524116095E-3"/>
    <n v="0"/>
    <n v="5.8196042617960396E-3"/>
    <s v=""/>
    <n v="5.0276867030965402E-3"/>
    <n v="3.4619025875190302E-3"/>
    <m/>
    <n v="3"/>
    <n v="11.76470588235294"/>
    <n v="88.235294117647058"/>
    <n v="1.3194999999999999"/>
    <n v="101.79"/>
    <n v="17.81325"/>
    <m/>
    <s v=""/>
    <m/>
    <n v="1011.6956920256646"/>
    <m/>
    <m/>
    <m/>
    <m/>
    <s v=""/>
    <m/>
    <n v="5.5035359816967729E-2"/>
    <m/>
    <n v="2.2684210526315786E-2"/>
    <n v="0.1428456221773087"/>
    <m/>
    <m/>
    <m/>
    <n v="0"/>
    <m/>
    <n v="7.4"/>
    <n v="100"/>
    <n v="100"/>
    <n v="17.5"/>
    <n v="10"/>
    <s v=""/>
    <s v=""/>
    <n v="5"/>
    <m/>
    <n v="2"/>
    <n v="15"/>
    <n v="102"/>
    <n v="102"/>
  </r>
  <r>
    <x v="6"/>
    <x v="0"/>
    <n v="35273065"/>
    <s v="Louveira"/>
    <n v="2.6972161960904906"/>
    <n v="48268"/>
    <n v="47122"/>
    <n v="1146"/>
    <n v="872.05058717253837"/>
    <n v="97.625756194580262"/>
    <n v="0.55400227616005893"/>
    <n v="0.42040288812785398"/>
    <n v="0.133599388032205"/>
    <n v="0"/>
    <n v="0.36554999999999999"/>
    <n v="0.15780581513919001"/>
    <n v="1.2305955681147099E-2"/>
    <n v="1.8340505339720998E-2"/>
    <m/>
    <n v="47"/>
    <n v="22.321428571428573"/>
    <n v="77.678571428571431"/>
    <n v="38.453600000000002"/>
    <n v="2595.6179999999999"/>
    <n v="466.23840237000002"/>
    <n v="6"/>
    <s v=""/>
    <m/>
    <n v="58.801690561034242"/>
    <m/>
    <m/>
    <m/>
    <m/>
    <s v=""/>
    <m/>
    <n v="2.0518602820742924"/>
    <m/>
    <n v="2.3355716007103"/>
    <n v="1.4844376448022774"/>
    <m/>
    <m/>
    <m/>
    <n v="0"/>
    <m/>
    <n v="9.454545454545455"/>
    <n v="87.46"/>
    <n v="87.46"/>
    <n v="17.96"/>
    <n v="9.81"/>
    <n v="3"/>
    <s v=""/>
    <n v="141"/>
    <m/>
    <n v="25"/>
    <n v="87"/>
    <n v="2270.4615999999996"/>
    <n v="2270.4615999999996"/>
  </r>
  <r>
    <x v="0"/>
    <x v="0"/>
    <n v="352740520"/>
    <s v="Lucélia"/>
    <n v="0.56475268242683896"/>
    <n v="21019"/>
    <n v="18381"/>
    <n v="2638"/>
    <n v="66.841569674998411"/>
    <n v="87.449450497169224"/>
    <n v="0.1207134891687668"/>
    <n v="0.10854"/>
    <n v="1.21734891687668E-2"/>
    <n v="0"/>
    <n v="7.9000000000000008E-3"/>
    <n v="0.11157035822708"/>
    <n v="9.9315068493150703E-6"/>
    <n v="1.2331994348379373E-3"/>
    <m/>
    <n v="8"/>
    <n v="17.857142857142858"/>
    <n v="82.142857142857139"/>
    <n v="13.2685"/>
    <n v="1023.57"/>
    <n v="139.01104169999999"/>
    <n v="2"/>
    <s v=""/>
    <m/>
    <n v="420.09990960559492"/>
    <m/>
    <m/>
    <m/>
    <m/>
    <s v=""/>
    <m/>
    <n v="0.1207134891687668"/>
    <m/>
    <n v="0.15075"/>
    <n v="4.3476747031309999E-2"/>
    <m/>
    <m/>
    <m/>
    <n v="0"/>
    <m/>
    <n v="9.6999999999999993"/>
    <n v="97.1"/>
    <n v="97.1"/>
    <n v="13.58"/>
    <n v="9.9600000000000009"/>
    <n v="0"/>
    <s v=""/>
    <n v="9"/>
    <m/>
    <n v="5"/>
    <n v="23"/>
    <n v="994.30399999999997"/>
    <n v="994.30399999999997"/>
  </r>
  <r>
    <x v="1"/>
    <x v="0"/>
    <n v="352740521"/>
    <s v="Lucélia"/>
    <s v=""/>
    <s v=""/>
    <s v=""/>
    <s v=""/>
    <s v=""/>
    <s v=""/>
    <n v="2.4303825136612001E-2"/>
    <n v="8.3000000000000001E-4"/>
    <n v="2.3473825136612E-2"/>
    <n v="0"/>
    <n v="2.3167213114754101E-2"/>
    <s v=""/>
    <n v="9.6661202185792405E-4"/>
    <n v="1.7000000000000001E-4"/>
    <m/>
    <n v="1"/>
    <n v="11.111111111111111"/>
    <n v="88.888888888888886"/>
    <s v=""/>
    <s v=""/>
    <s v=""/>
    <m/>
    <s v=""/>
    <m/>
    <s v=""/>
    <m/>
    <m/>
    <m/>
    <m/>
    <s v=""/>
    <m/>
    <n v="2.4303825136612001E-2"/>
    <m/>
    <n v="1.1527777777777777E-3"/>
    <n v="8.3835089773614271E-2"/>
    <m/>
    <m/>
    <m/>
    <n v="0"/>
    <m/>
    <s v=""/>
    <s v=""/>
    <s v=""/>
    <s v=""/>
    <s v=""/>
    <s v=""/>
    <s v=""/>
    <n v="2"/>
    <m/>
    <n v="1"/>
    <n v="8"/>
    <s v=""/>
    <s v=""/>
  </r>
  <r>
    <x v="5"/>
    <x v="0"/>
    <n v="352750417"/>
    <s v="Lucianópolis"/>
    <n v="5.767924072428432E-2"/>
    <n v="2261"/>
    <n v="1843"/>
    <n v="418"/>
    <n v="11.843276936776492"/>
    <n v="81.512605042016801"/>
    <n v="0.79268273149187818"/>
    <n v="0.781338488534571"/>
    <n v="1.13442429573072E-2"/>
    <n v="0"/>
    <n v="9.1611293260473597E-3"/>
    <n v="1.3999999999999999E-4"/>
    <n v="0.780895481947252"/>
    <n v="2.4861202185792299E-3"/>
    <m/>
    <n v="9"/>
    <n v="66.666666666666657"/>
    <n v="33.333333333333329"/>
    <n v="1.3313999999999999"/>
    <n v="102.708"/>
    <n v="26.601372000000001"/>
    <n v="1"/>
    <s v=""/>
    <m/>
    <n v="2650.0840336134461"/>
    <m/>
    <m/>
    <m/>
    <m/>
    <s v=""/>
    <m/>
    <n v="0.86161166466508499"/>
    <m/>
    <n v="1.0703266966227001"/>
    <n v="5.9706541880564193E-2"/>
    <m/>
    <m/>
    <m/>
    <n v="0"/>
    <m/>
    <n v="9.8000000000000007"/>
    <n v="97.5"/>
    <n v="97.5"/>
    <n v="25.9"/>
    <n v="7.78"/>
    <n v="1"/>
    <s v=""/>
    <n v="7"/>
    <m/>
    <n v="18"/>
    <n v="9"/>
    <n v="100.425"/>
    <n v="100.425"/>
  </r>
  <r>
    <x v="4"/>
    <x v="0"/>
    <n v="35276034"/>
    <s v="Luís Antônio"/>
    <s v=""/>
    <s v=""/>
    <s v=""/>
    <s v=""/>
    <s v=""/>
    <s v=""/>
    <n v="0"/>
    <n v="0"/>
    <n v="0"/>
    <n v="0"/>
    <n v="0"/>
    <n v="0"/>
    <n v="0"/>
    <n v="0"/>
    <m/>
    <n v="0"/>
    <n v="0"/>
    <n v="0"/>
    <s v=""/>
    <s v=""/>
    <s v=""/>
    <m/>
    <s v=""/>
    <m/>
    <s v=""/>
    <m/>
    <m/>
    <m/>
    <m/>
    <s v=""/>
    <m/>
    <e v="#N/A"/>
    <m/>
    <e v="#N/A"/>
    <e v="#N/A"/>
    <m/>
    <m/>
    <m/>
    <n v="0"/>
    <m/>
    <s v=""/>
    <s v=""/>
    <s v=""/>
    <s v=""/>
    <s v=""/>
    <s v=""/>
    <s v=""/>
    <n v="0"/>
    <m/>
    <n v="0"/>
    <n v="0"/>
    <s v=""/>
    <s v=""/>
  </r>
  <r>
    <x v="3"/>
    <x v="0"/>
    <n v="35276039"/>
    <s v="Luís Antônio"/>
    <n v="2.3379004210081433"/>
    <n v="14166"/>
    <n v="13961"/>
    <n v="205"/>
    <n v="23.70402596967973"/>
    <n v="98.552873076380067"/>
    <n v="1.041672705380684"/>
    <n v="0.54407864694317598"/>
    <n v="0.49759405843750798"/>
    <n v="0.87944251014713304"/>
    <s v=""/>
    <n v="0.36299405843750798"/>
    <n v="0.48239864694317602"/>
    <n v="0.19628000000000001"/>
    <m/>
    <n v="9"/>
    <n v="39.393939393939391"/>
    <n v="60.606060606060609"/>
    <n v="10.339"/>
    <n v="797.58"/>
    <n v="118.04183999999999"/>
    <n v="3"/>
    <s v=""/>
    <m/>
    <n v="2159.3900889453625"/>
    <m/>
    <m/>
    <m/>
    <m/>
    <s v=""/>
    <m/>
    <n v="0.35551969466917543"/>
    <m/>
    <n v="0.2775911463995796"/>
    <n v="0.51298356539949264"/>
    <m/>
    <m/>
    <m/>
    <n v="0"/>
    <m/>
    <n v="7.6"/>
    <n v="100"/>
    <n v="100"/>
    <n v="14.8"/>
    <n v="9.6999999999999993"/>
    <n v="3"/>
    <s v=""/>
    <n v="11"/>
    <m/>
    <n v="13"/>
    <n v="20"/>
    <n v="798"/>
    <n v="798"/>
  </r>
  <r>
    <x v="0"/>
    <x v="0"/>
    <n v="352770220"/>
    <s v="Luiziânia"/>
    <n v="1.3679509913845589"/>
    <n v="5754"/>
    <n v="5441"/>
    <n v="313"/>
    <n v="34.453026764864383"/>
    <n v="94.560305874174489"/>
    <n v="1.5073381532217149E-2"/>
    <n v="5.1676103500760996E-3"/>
    <n v="9.9057711821410495E-3"/>
    <n v="0"/>
    <n v="9.6200000000000001E-3"/>
    <n v="8.0000000000000007E-5"/>
    <n v="5.2876103500760999E-3"/>
    <n v="8.5771182141045155E-5"/>
    <m/>
    <n v="3"/>
    <n v="55.000000000000007"/>
    <n v="45"/>
    <n v="3.7568999999999995"/>
    <n v="289.81799999999998"/>
    <n v="81.895900986000001"/>
    <m/>
    <s v=""/>
    <m/>
    <n v="822.10636079249207"/>
    <m/>
    <m/>
    <m/>
    <m/>
    <s v=""/>
    <m/>
    <n v="3.1402878192119059E-2"/>
    <m/>
    <n v="1.5659425303260907E-2"/>
    <n v="6.6038474547607015E-2"/>
    <m/>
    <m/>
    <m/>
    <n v="0"/>
    <m/>
    <n v="7.8"/>
    <n v="88.9"/>
    <n v="88.9"/>
    <n v="28.26"/>
    <n v="7.99"/>
    <s v=""/>
    <s v=""/>
    <n v="8"/>
    <m/>
    <n v="11"/>
    <n v="9"/>
    <n v="257.81"/>
    <n v="257.81"/>
  </r>
  <r>
    <x v="5"/>
    <x v="0"/>
    <n v="352780117"/>
    <s v="Lupércio"/>
    <n v="0.15742784062913184"/>
    <n v="4421"/>
    <n v="4196"/>
    <n v="225"/>
    <n v="28.517061213958588"/>
    <n v="94.910653698258301"/>
    <n v="3.5251432866731498E-2"/>
    <n v="1.1844426229508201E-2"/>
    <n v="2.3407006637223299E-2"/>
    <n v="0"/>
    <n v="1.49853005464481E-2"/>
    <n v="5.2900000000000004E-3"/>
    <n v="1.47228142076503E-2"/>
    <n v="2.5331811263318098E-4"/>
    <m/>
    <n v="5"/>
    <n v="45.454545454545453"/>
    <n v="54.54545454545454"/>
    <n v="2.8567"/>
    <n v="220.374"/>
    <n v="65.786046479999996"/>
    <m/>
    <s v=""/>
    <m/>
    <n v="998.65188871296084"/>
    <m/>
    <m/>
    <m/>
    <m/>
    <s v=""/>
    <m/>
    <n v="5.184034245107573E-2"/>
    <m/>
    <n v="2.1934122647237406E-2"/>
    <n v="0.16719290455159497"/>
    <m/>
    <m/>
    <m/>
    <n v="1"/>
    <m/>
    <n v="9.8000000000000007"/>
    <n v="92.3"/>
    <n v="92.3"/>
    <n v="29.85"/>
    <n v="7.94"/>
    <s v=""/>
    <s v=""/>
    <n v="4"/>
    <m/>
    <n v="10"/>
    <n v="12"/>
    <n v="203.05999999999997"/>
    <n v="203.05999999999997"/>
  </r>
  <r>
    <x v="1"/>
    <x v="0"/>
    <n v="352780121"/>
    <s v="Lupércio"/>
    <s v=""/>
    <s v=""/>
    <s v=""/>
    <s v=""/>
    <s v=""/>
    <s v=""/>
    <n v="5.4591438979963601E-3"/>
    <n v="1.9300000000000001E-3"/>
    <n v="3.5291438979963602E-3"/>
    <n v="0"/>
    <n v="5.3453005464480898E-3"/>
    <s v=""/>
    <s v=""/>
    <n v="1.1384335154827E-4"/>
    <m/>
    <n v="0"/>
    <n v="33.333333333333329"/>
    <n v="66.666666666666657"/>
    <s v=""/>
    <s v=""/>
    <s v=""/>
    <m/>
    <s v=""/>
    <m/>
    <s v=""/>
    <m/>
    <m/>
    <m/>
    <m/>
    <s v=""/>
    <m/>
    <n v="8.0281527911711167E-3"/>
    <m/>
    <n v="3.5740740740740741E-3"/>
    <n v="2.5208170699973997E-2"/>
    <m/>
    <m/>
    <m/>
    <n v="0"/>
    <m/>
    <s v=""/>
    <s v=""/>
    <s v=""/>
    <s v=""/>
    <s v=""/>
    <s v=""/>
    <s v=""/>
    <n v="0"/>
    <m/>
    <n v="1"/>
    <n v="2"/>
    <s v=""/>
    <s v=""/>
  </r>
  <r>
    <x v="5"/>
    <x v="0"/>
    <n v="352790017"/>
    <s v="Lutécia"/>
    <s v=""/>
    <s v=""/>
    <s v=""/>
    <s v=""/>
    <s v=""/>
    <s v=""/>
    <n v="7.6090867579908711E-2"/>
    <n v="7.0020867579908705E-2"/>
    <n v="6.0699999999999999E-3"/>
    <n v="0"/>
    <s v=""/>
    <s v=""/>
    <n v="7.6040867579908702E-2"/>
    <n v="5.0000000000000002E-5"/>
    <m/>
    <n v="1"/>
    <n v="60"/>
    <n v="40"/>
    <s v=""/>
    <s v=""/>
    <s v=""/>
    <m/>
    <s v=""/>
    <m/>
    <s v=""/>
    <m/>
    <m/>
    <m/>
    <m/>
    <s v=""/>
    <m/>
    <n v="3.862480587812625E-2"/>
    <m/>
    <n v="4.5468095831109549E-2"/>
    <n v="1.4116279069767444E-2"/>
    <m/>
    <m/>
    <m/>
    <n v="0"/>
    <m/>
    <s v=""/>
    <s v=""/>
    <s v=""/>
    <s v=""/>
    <s v=""/>
    <s v=""/>
    <s v=""/>
    <n v="2"/>
    <m/>
    <n v="3"/>
    <n v="2"/>
    <s v=""/>
    <s v=""/>
  </r>
  <r>
    <x v="1"/>
    <x v="0"/>
    <n v="352790021"/>
    <s v="Lutécia"/>
    <n v="-0.35174023007085164"/>
    <n v="2621"/>
    <n v="2197"/>
    <n v="424"/>
    <n v="5.5221962370688749"/>
    <n v="83.822968332697442"/>
    <n v="3.6149162861491601E-3"/>
    <n v="3.6149162861491601E-3"/>
    <s v=""/>
    <n v="0"/>
    <s v=""/>
    <s v=""/>
    <n v="3.6149162861491601E-3"/>
    <n v="0"/>
    <m/>
    <n v="5"/>
    <n v="100"/>
    <e v="#VALUE!"/>
    <n v="1.4671999999999998"/>
    <n v="113.184"/>
    <n v="9.1588492800000001"/>
    <m/>
    <s v=""/>
    <m/>
    <n v="5173.7809996184651"/>
    <m/>
    <m/>
    <m/>
    <m/>
    <s v=""/>
    <m/>
    <n v="1.834982886370132E-3"/>
    <m/>
    <n v="2.3473482377591947E-3"/>
    <e v="#VALUE!"/>
    <m/>
    <m/>
    <m/>
    <n v="0"/>
    <m/>
    <n v="9.2727272727272734"/>
    <n v="99.9"/>
    <n v="99.9"/>
    <n v="8.09"/>
    <n v="10"/>
    <s v=""/>
    <s v=""/>
    <n v="4"/>
    <m/>
    <n v="1"/>
    <s v=""/>
    <n v="112.88700000000001"/>
    <n v="112.88700000000001"/>
  </r>
  <r>
    <x v="7"/>
    <x v="0"/>
    <n v="352800713"/>
    <s v="Macatuba"/>
    <n v="0.40888133711893815"/>
    <n v="16932"/>
    <n v="16559"/>
    <n v="373"/>
    <n v="74.860730391723408"/>
    <n v="97.797070635483109"/>
    <n v="0.53881003563972696"/>
    <n v="0.298864688474686"/>
    <n v="0.23994534716504101"/>
    <n v="0"/>
    <n v="0.16325335154827"/>
    <n v="0.26719227636799198"/>
    <n v="0.105078176759738"/>
    <n v="3.28623096372816E-3"/>
    <m/>
    <n v="7"/>
    <n v="43.478260869565219"/>
    <n v="56.521739130434781"/>
    <n v="11.692099999999998"/>
    <n v="901.96199999999999"/>
    <n v="346.353408"/>
    <n v="2"/>
    <s v=""/>
    <m/>
    <n v="335.25159461374898"/>
    <m/>
    <m/>
    <m/>
    <m/>
    <s v=""/>
    <m/>
    <n v="0.57320216557417769"/>
    <m/>
    <n v="0.39324301115090265"/>
    <n v="1.3330297064724506"/>
    <m/>
    <m/>
    <m/>
    <n v="0"/>
    <m/>
    <n v="7.9"/>
    <n v="100"/>
    <n v="100"/>
    <n v="38.4"/>
    <n v="7"/>
    <n v="0"/>
    <s v=""/>
    <n v="23"/>
    <m/>
    <n v="30"/>
    <n v="39"/>
    <n v="902"/>
    <n v="902"/>
  </r>
  <r>
    <x v="12"/>
    <x v="0"/>
    <n v="352810619"/>
    <s v="Macaubal"/>
    <n v="0.11427804011914233"/>
    <n v="7749"/>
    <n v="7028"/>
    <n v="721"/>
    <n v="31.164287150613312"/>
    <n v="90.69557362240289"/>
    <n v="1.848494398283301E-2"/>
    <n v="3.86283105022831E-3"/>
    <n v="1.46221129326047E-2"/>
    <n v="0"/>
    <n v="1.14E-3"/>
    <n v="6.4999999999999997E-4"/>
    <n v="1.43283319609751E-2"/>
    <n v="2.3666120218579201E-3"/>
    <m/>
    <n v="4"/>
    <n v="7.9365079365079358"/>
    <n v="92.063492063492063"/>
    <n v="5.0407000000000002"/>
    <n v="388.85399999999998"/>
    <n v="127.07748719999999"/>
    <n v="1"/>
    <s v=""/>
    <m/>
    <n v="569.75609756097549"/>
    <m/>
    <m/>
    <m/>
    <m/>
    <s v=""/>
    <m/>
    <n v="3.242972628567195E-2"/>
    <m/>
    <n v="8.9833280237867682E-3"/>
    <n v="0.10444366380431931"/>
    <m/>
    <m/>
    <m/>
    <n v="0"/>
    <m/>
    <n v="7.9"/>
    <n v="99"/>
    <n v="99"/>
    <n v="32.68"/>
    <n v="7.37"/>
    <n v="1"/>
    <s v=""/>
    <n v="0"/>
    <m/>
    <n v="5"/>
    <n v="58"/>
    <n v="385.11"/>
    <n v="385.11"/>
  </r>
  <r>
    <x v="10"/>
    <x v="0"/>
    <n v="352820515"/>
    <s v="Macedônia"/>
    <n v="-0.25111336757791536"/>
    <n v="3574"/>
    <n v="2844"/>
    <n v="730"/>
    <n v="10.85992099665755"/>
    <n v="79.574706211527698"/>
    <n v="0.1118023288918832"/>
    <n v="9.7579683858572297E-2"/>
    <n v="1.42226450333109E-2"/>
    <n v="2.0054731100964E-2"/>
    <n v="1.38375409836066E-2"/>
    <s v=""/>
    <n v="9.7904879232477496E-2"/>
    <n v="5.9908675799086759E-5"/>
    <m/>
    <n v="7"/>
    <n v="65.217391304347828"/>
    <n v="34.782608695652172"/>
    <n v="1.9585999999999999"/>
    <n v="151.09200000000001"/>
    <n v="31.522323960000001"/>
    <n v="1"/>
    <s v=""/>
    <m/>
    <n v="2294.1689983212086"/>
    <m/>
    <m/>
    <m/>
    <m/>
    <s v=""/>
    <m/>
    <n v="0.13975291111485399"/>
    <m/>
    <n v="0.18070311825661536"/>
    <n v="5.4702480897349616E-2"/>
    <m/>
    <m/>
    <m/>
    <n v="0"/>
    <m/>
    <n v="9.6999999999999993"/>
    <n v="97.7"/>
    <n v="97.7"/>
    <n v="20.86"/>
    <n v="8.61"/>
    <n v="0"/>
    <s v=""/>
    <n v="12"/>
    <m/>
    <n v="15"/>
    <n v="8"/>
    <n v="147.52699999999999"/>
    <n v="147.52699999999999"/>
  </r>
  <r>
    <x v="16"/>
    <x v="0"/>
    <n v="352830418"/>
    <s v="Magda"/>
    <s v=""/>
    <s v=""/>
    <s v=""/>
    <s v=""/>
    <s v=""/>
    <s v=""/>
    <n v="9.7318597449908895E-2"/>
    <n v="8.4839999999999999E-2"/>
    <n v="1.2478597449908899E-2"/>
    <n v="0"/>
    <n v="4.13E-3"/>
    <n v="1.2E-4"/>
    <n v="9.2968597449908902E-2"/>
    <n v="1E-4"/>
    <m/>
    <n v="2"/>
    <n v="43.75"/>
    <n v="56.25"/>
    <s v=""/>
    <s v=""/>
    <s v=""/>
    <m/>
    <s v=""/>
    <m/>
    <s v=""/>
    <m/>
    <m/>
    <m/>
    <m/>
    <s v=""/>
    <m/>
    <n v="0.13151161817555257"/>
    <m/>
    <n v="0.15425454545454545"/>
    <n v="6.5676828683731064E-2"/>
    <m/>
    <m/>
    <m/>
    <n v="0"/>
    <m/>
    <s v=""/>
    <s v=""/>
    <s v=""/>
    <s v=""/>
    <s v=""/>
    <s v=""/>
    <s v=""/>
    <n v="5"/>
    <m/>
    <n v="7"/>
    <n v="9"/>
    <s v=""/>
    <s v=""/>
  </r>
  <r>
    <x v="12"/>
    <x v="0"/>
    <n v="352830419"/>
    <s v="Magda"/>
    <n v="-0.3618635143294302"/>
    <n v="3088"/>
    <n v="2641"/>
    <n v="447"/>
    <n v="9.8948987439118188"/>
    <n v="85.524611398963728"/>
    <n v="2.9493240823913998E-3"/>
    <s v=""/>
    <n v="2.9493240823913998E-3"/>
    <n v="0"/>
    <n v="2.7806088280060899E-3"/>
    <s v=""/>
    <s v=""/>
    <n v="1.6871525438530801E-4"/>
    <m/>
    <n v="0"/>
    <n v="0"/>
    <n v="100"/>
    <n v="1.8017999999999998"/>
    <n v="138.99600000000001"/>
    <n v="15.28956"/>
    <n v="1"/>
    <s v=""/>
    <m/>
    <n v="1940.3626943005174"/>
    <m/>
    <m/>
    <m/>
    <m/>
    <s v=""/>
    <m/>
    <n v="3.9855730843127027E-3"/>
    <m/>
    <e v="#VALUE!"/>
    <n v="1.5522758328375793E-2"/>
    <m/>
    <m/>
    <m/>
    <n v="0"/>
    <m/>
    <n v="9.7272727272727266"/>
    <n v="100"/>
    <n v="100"/>
    <n v="11"/>
    <n v="10"/>
    <n v="1"/>
    <s v=""/>
    <n v="4"/>
    <m/>
    <s v=""/>
    <n v="7"/>
    <n v="139"/>
    <n v="139"/>
  </r>
  <r>
    <x v="8"/>
    <x v="0"/>
    <n v="352840310"/>
    <s v="Mairinque"/>
    <n v="0.70158818073937645"/>
    <n v="46323"/>
    <n v="37178"/>
    <n v="9145"/>
    <n v="220.83810068649888"/>
    <n v="80.258187077693592"/>
    <n v="0.412605344326754"/>
    <n v="0.21159677857624101"/>
    <n v="0.20100856575051301"/>
    <n v="0"/>
    <n v="0.180213315118397"/>
    <n v="4.5458105646630199E-2"/>
    <n v="4.1222784982658398E-2"/>
    <n v="0.1457111385790687"/>
    <m/>
    <n v="66"/>
    <n v="20.52980132450331"/>
    <n v="79.47019867549669"/>
    <n v="30.46"/>
    <n v="2056.0500000000002"/>
    <n v="2056.0500000000002"/>
    <n v="8"/>
    <n v="1"/>
    <m/>
    <n v="197.42762774431711"/>
    <m/>
    <m/>
    <m/>
    <m/>
    <s v=""/>
    <m/>
    <n v="0.61582887212948356"/>
    <m/>
    <n v="0.55683362783221313"/>
    <n v="0.69313298534659651"/>
    <m/>
    <m/>
    <m/>
    <n v="0"/>
    <m/>
    <n v="9.8181818181818183"/>
    <n v="93.5"/>
    <n v="0"/>
    <n v="100"/>
    <n v="1.4"/>
    <n v="0"/>
    <n v="1"/>
    <n v="52"/>
    <m/>
    <n v="31"/>
    <n v="120"/>
    <n v="1922.3600000000001"/>
    <n v="0"/>
  </r>
  <r>
    <x v="6"/>
    <x v="0"/>
    <n v="35285025"/>
    <s v="Mairiporã"/>
    <s v=""/>
    <s v=""/>
    <s v=""/>
    <s v=""/>
    <s v=""/>
    <s v=""/>
    <n v="8.62499416227928E-2"/>
    <n v="7.3416193078324199E-2"/>
    <n v="1.2833748544468599E-2"/>
    <n v="0"/>
    <n v="7.3406193078324203E-2"/>
    <n v="6.1500376878675196E-3"/>
    <s v=""/>
    <n v="6.6937108566010395E-3"/>
    <m/>
    <n v="4"/>
    <n v="10"/>
    <n v="90"/>
    <s v=""/>
    <s v=""/>
    <s v=""/>
    <m/>
    <s v=""/>
    <m/>
    <s v=""/>
    <m/>
    <m/>
    <m/>
    <m/>
    <s v=""/>
    <m/>
    <n v="5.0145314896972562E-2"/>
    <m/>
    <n v="6.7354305576444215E-2"/>
    <n v="2.0371029435664448E-2"/>
    <m/>
    <m/>
    <m/>
    <n v="0"/>
    <m/>
    <s v=""/>
    <s v=""/>
    <s v=""/>
    <s v=""/>
    <s v=""/>
    <s v=""/>
    <s v=""/>
    <n v="20"/>
    <m/>
    <n v="2"/>
    <n v="18"/>
    <s v=""/>
    <s v=""/>
  </r>
  <r>
    <x v="18"/>
    <x v="0"/>
    <n v="35285026"/>
    <s v="Mairiporã"/>
    <n v="2.0188534617638254"/>
    <n v="98622"/>
    <n v="90911"/>
    <n v="7711"/>
    <n v="306.77491601343786"/>
    <n v="92.18125773154064"/>
    <n v="2.3487049378800009"/>
    <n v="2.2591753016692899"/>
    <n v="8.9529636210711097E-2"/>
    <n v="0"/>
    <n v="2.2814155098934501"/>
    <n v="6.9398117789921101E-3"/>
    <n v="1.8866362252663599E-3"/>
    <n v="5.8462979982284065E-2"/>
    <m/>
    <n v="28"/>
    <n v="13.496932515337424"/>
    <n v="86.50306748466258"/>
    <n v="71.268799999999999"/>
    <n v="4810.6440000000002"/>
    <n v="4020.9286809999999"/>
    <n v="7"/>
    <n v="1"/>
    <m/>
    <n v="201.45281985763822"/>
    <m/>
    <m/>
    <m/>
    <m/>
    <s v=""/>
    <m/>
    <n v="1.3655261266744192"/>
    <m/>
    <n v="2.0726378914397152"/>
    <n v="0.14211053366779541"/>
    <m/>
    <m/>
    <m/>
    <n v="0"/>
    <m/>
    <n v="9.6363636363636367"/>
    <n v="27"/>
    <n v="20.52"/>
    <n v="83.58"/>
    <n v="3.12"/>
    <n v="0"/>
    <n v="1"/>
    <n v="95"/>
    <m/>
    <n v="22"/>
    <n v="141"/>
    <n v="1298.97"/>
    <n v="987.21719999999993"/>
  </r>
  <r>
    <x v="14"/>
    <x v="0"/>
    <n v="352860114"/>
    <s v="Manduri"/>
    <n v="0.58422105708848537"/>
    <n v="9525"/>
    <n v="8786"/>
    <n v="739"/>
    <n v="41.617512124786998"/>
    <n v="92.241469816272968"/>
    <n v="0.2211740713085644"/>
    <n v="0.18033808743169399"/>
    <n v="4.0835983876870402E-2"/>
    <n v="0"/>
    <n v="3.5205961025026801E-2"/>
    <n v="6.4553230115361293E-2"/>
    <n v="0.121322501933777"/>
    <n v="9.2378234398782301E-5"/>
    <m/>
    <n v="7"/>
    <n v="46.428571428571431"/>
    <n v="53.571428571428569"/>
    <n v="6.0004"/>
    <n v="462.88799999999998"/>
    <n v="64.804320000000004"/>
    <m/>
    <s v=""/>
    <m/>
    <n v="960.15118110236199"/>
    <m/>
    <m/>
    <m/>
    <m/>
    <s v=""/>
    <m/>
    <n v="0.19401234325312669"/>
    <m/>
    <n v="0.21216245580199294"/>
    <n v="0.14081373750644971"/>
    <m/>
    <m/>
    <m/>
    <n v="0"/>
    <m/>
    <n v="7.6"/>
    <n v="100"/>
    <n v="100"/>
    <n v="14"/>
    <n v="9.5"/>
    <s v=""/>
    <s v=""/>
    <n v="3"/>
    <m/>
    <n v="13"/>
    <n v="15"/>
    <n v="463"/>
    <n v="463"/>
  </r>
  <r>
    <x v="5"/>
    <x v="0"/>
    <n v="352860117"/>
    <s v="Manduri"/>
    <s v=""/>
    <s v=""/>
    <s v=""/>
    <s v=""/>
    <s v=""/>
    <s v=""/>
    <n v="4.4302074257055214E-2"/>
    <n v="4.3796153404696003E-2"/>
    <n v="5.0592085235920804E-4"/>
    <n v="0"/>
    <n v="4.8135464231354602E-4"/>
    <s v=""/>
    <n v="4.3796153404696003E-2"/>
    <n v="2.4566210045662099E-5"/>
    <m/>
    <n v="2"/>
    <n v="57.142857142857139"/>
    <n v="42.857142857142854"/>
    <s v=""/>
    <s v=""/>
    <s v=""/>
    <m/>
    <s v=""/>
    <m/>
    <s v=""/>
    <m/>
    <m/>
    <m/>
    <m/>
    <s v=""/>
    <m/>
    <n v="3.8861468646539665E-2"/>
    <m/>
    <n v="5.1524886358465888E-2"/>
    <n v="1.7445546633076145E-3"/>
    <m/>
    <m/>
    <m/>
    <n v="0"/>
    <m/>
    <s v=""/>
    <s v=""/>
    <s v=""/>
    <s v=""/>
    <s v=""/>
    <s v=""/>
    <s v=""/>
    <n v="2"/>
    <m/>
    <n v="4"/>
    <n v="3"/>
    <s v=""/>
    <s v=""/>
  </r>
  <r>
    <x v="13"/>
    <x v="0"/>
    <n v="352870022"/>
    <s v="Marabá Paulista"/>
    <n v="0.26753300948618719"/>
    <n v="4931"/>
    <n v="2195"/>
    <n v="2736"/>
    <n v="5.3766137473831126"/>
    <n v="44.514297302778338"/>
    <n v="0.33435363232028309"/>
    <n v="0.31162525764985699"/>
    <n v="2.2728374670426099E-2"/>
    <n v="0"/>
    <n v="8.9899999999999997E-3"/>
    <n v="8.3330000000000001E-2"/>
    <n v="0.225706731936855"/>
    <n v="1.632690038342853E-2"/>
    <m/>
    <n v="5"/>
    <n v="38.095238095238095"/>
    <n v="61.904761904761905"/>
    <n v="1.8535999999999999"/>
    <n v="142.99199999999999"/>
    <n v="26.44494048"/>
    <m/>
    <s v=""/>
    <m/>
    <n v="6139.6390184546772"/>
    <m/>
    <m/>
    <m/>
    <m/>
    <s v=""/>
    <m/>
    <n v="9.6355513636969189E-2"/>
    <m/>
    <n v="0.12415348910352869"/>
    <n v="2.3675390281693843E-2"/>
    <m/>
    <m/>
    <m/>
    <n v="0"/>
    <m/>
    <n v="8.5"/>
    <n v="98.2"/>
    <n v="98.2"/>
    <n v="18.489999999999998"/>
    <n v="9.9700000000000006"/>
    <s v=""/>
    <s v=""/>
    <n v="9"/>
    <m/>
    <n v="16"/>
    <n v="26"/>
    <n v="140.42599999999999"/>
    <n v="140.42599999999999"/>
  </r>
  <r>
    <x v="5"/>
    <x v="0"/>
    <n v="352880917"/>
    <s v="Maracaí"/>
    <n v="0.14312151877557966"/>
    <n v="13521"/>
    <n v="12503"/>
    <n v="1018"/>
    <n v="25.366777982064463"/>
    <n v="92.470971082020554"/>
    <n v="0.79961593108266593"/>
    <n v="0.69294618883648995"/>
    <n v="0.10666974224617599"/>
    <n v="0.32657784753932001"/>
    <n v="3.1150000000000001E-2"/>
    <n v="0.18965000000000001"/>
    <n v="0.51158698131097602"/>
    <n v="6.72289497716895E-2"/>
    <m/>
    <n v="14"/>
    <n v="44.26229508196721"/>
    <n v="55.737704918032783"/>
    <n v="8.9060999999999986"/>
    <n v="687.04200000000003"/>
    <n v="110.96552749999999"/>
    <m/>
    <s v=""/>
    <m/>
    <n v="1259.4808076325717"/>
    <m/>
    <m/>
    <m/>
    <m/>
    <s v=""/>
    <m/>
    <n v="0.3051969202605595"/>
    <m/>
    <n v="0.33314720617138938"/>
    <n v="0.19753655971514072"/>
    <m/>
    <m/>
    <m/>
    <n v="0"/>
    <m/>
    <n v="7.7"/>
    <n v="96.6"/>
    <n v="96.6"/>
    <n v="16.149999999999999"/>
    <n v="9.9499999999999993"/>
    <s v=""/>
    <s v=""/>
    <n v="30"/>
    <m/>
    <n v="27"/>
    <n v="34"/>
    <n v="663.64199999999994"/>
    <n v="663.64199999999994"/>
  </r>
  <r>
    <x v="2"/>
    <x v="0"/>
    <n v="352885816"/>
    <s v="Marapoama"/>
    <n v="1.0067744069544027"/>
    <n v="2906"/>
    <n v="2617"/>
    <n v="289"/>
    <n v="25.63740626378474"/>
    <n v="90.055058499655885"/>
    <n v="0.24061754248072501"/>
    <n v="0.173696768720214"/>
    <n v="6.6920773760511004E-2"/>
    <n v="0"/>
    <s v=""/>
    <n v="0.16619999999999999"/>
    <n v="6.4486126955610498E-2"/>
    <n v="9.9314155251141595E-3"/>
    <m/>
    <n v="2"/>
    <n v="21.428571428571427"/>
    <n v="78.571428571428569"/>
    <n v="1.7912999999999999"/>
    <n v="138.18600000000001"/>
    <n v="44.495891999999998"/>
    <n v="1"/>
    <s v=""/>
    <m/>
    <n v="868.16242257398437"/>
    <m/>
    <m/>
    <m/>
    <m/>
    <s v=""/>
    <m/>
    <n v="0.68747869280207152"/>
    <m/>
    <n v="0.64332136563042219"/>
    <n v="0.83650967200638793"/>
    <m/>
    <m/>
    <m/>
    <n v="0"/>
    <m/>
    <n v="9.8181818181818183"/>
    <n v="100"/>
    <n v="100"/>
    <n v="32.200000000000003"/>
    <n v="7.91"/>
    <n v="1"/>
    <s v=""/>
    <n v="2"/>
    <m/>
    <n v="9"/>
    <n v="33"/>
    <n v="138"/>
    <n v="138"/>
  </r>
  <r>
    <x v="1"/>
    <x v="0"/>
    <n v="352890821"/>
    <s v="Mariápolis"/>
    <n v="0.15220990850464133"/>
    <n v="3975"/>
    <n v="3406"/>
    <n v="569"/>
    <n v="21.359484148307363"/>
    <n v="85.685534591194966"/>
    <n v="1.6001166286149199E-2"/>
    <s v=""/>
    <n v="1.6001166286149199E-2"/>
    <n v="0"/>
    <n v="1.5720000000000001E-2"/>
    <s v=""/>
    <n v="1.1807458143074601E-4"/>
    <n v="1.63091704718417E-4"/>
    <m/>
    <n v="0"/>
    <n v="0"/>
    <n v="100"/>
    <n v="2.2938999999999998"/>
    <n v="176.958"/>
    <n v="29.148875675999999"/>
    <m/>
    <s v=""/>
    <m/>
    <n v="1190.0377358490568"/>
    <m/>
    <m/>
    <m/>
    <m/>
    <s v=""/>
    <m/>
    <n v="2.4244191342650299E-2"/>
    <m/>
    <e v="#VALUE!"/>
    <n v="0.10667444190766132"/>
    <m/>
    <m/>
    <m/>
    <n v="0"/>
    <m/>
    <n v="7.4"/>
    <n v="96.9"/>
    <n v="96.9"/>
    <n v="16.47"/>
    <n v="9.65"/>
    <s v=""/>
    <s v=""/>
    <n v="3"/>
    <m/>
    <s v=""/>
    <n v="15"/>
    <n v="171.51300000000001"/>
    <n v="171.51300000000001"/>
  </r>
  <r>
    <x v="5"/>
    <x v="0"/>
    <n v="352900517"/>
    <s v="Marília"/>
    <s v=""/>
    <s v=""/>
    <s v=""/>
    <s v=""/>
    <s v=""/>
    <s v=""/>
    <n v="4.0983606557377103E-3"/>
    <n v="4.0983606557377103E-3"/>
    <s v=""/>
    <n v="0"/>
    <s v=""/>
    <s v=""/>
    <s v=""/>
    <n v="4.0983606557377103E-3"/>
    <m/>
    <n v="1"/>
    <n v="100"/>
    <e v="#VALUE!"/>
    <s v=""/>
    <s v=""/>
    <s v=""/>
    <m/>
    <s v=""/>
    <m/>
    <s v=""/>
    <m/>
    <m/>
    <m/>
    <m/>
    <s v=""/>
    <m/>
    <n v="1.0481740807513325E-3"/>
    <m/>
    <n v="1.4230418943533716E-3"/>
    <e v="#VALUE!"/>
    <m/>
    <m/>
    <m/>
    <n v="0"/>
    <m/>
    <s v=""/>
    <s v=""/>
    <s v=""/>
    <s v=""/>
    <s v=""/>
    <s v=""/>
    <s v=""/>
    <n v="0"/>
    <m/>
    <n v="3"/>
    <s v=""/>
    <s v=""/>
    <s v=""/>
  </r>
  <r>
    <x v="0"/>
    <x v="0"/>
    <n v="352900520"/>
    <s v="Marília"/>
    <s v=""/>
    <s v=""/>
    <s v=""/>
    <s v=""/>
    <s v=""/>
    <s v=""/>
    <n v="0.55388183300271998"/>
    <n v="0.30042927614342402"/>
    <n v="0.25345255685929602"/>
    <n v="0"/>
    <n v="0.185601675774135"/>
    <n v="4.6322907153729102E-2"/>
    <n v="0.23805778646938"/>
    <n v="8.3899463605476093E-2"/>
    <m/>
    <n v="24"/>
    <n v="20.903954802259886"/>
    <n v="79.096045197740111"/>
    <s v=""/>
    <s v=""/>
    <s v=""/>
    <m/>
    <s v=""/>
    <m/>
    <s v=""/>
    <m/>
    <m/>
    <m/>
    <m/>
    <s v=""/>
    <m/>
    <n v="0.14165775780120715"/>
    <m/>
    <n v="0.10431572088313334"/>
    <n v="0.24607044355271451"/>
    <m/>
    <m/>
    <m/>
    <n v="0"/>
    <m/>
    <s v=""/>
    <s v=""/>
    <s v=""/>
    <s v=""/>
    <s v=""/>
    <s v=""/>
    <s v=""/>
    <n v="36"/>
    <m/>
    <n v="37"/>
    <n v="140"/>
    <s v=""/>
    <s v=""/>
  </r>
  <r>
    <x v="1"/>
    <x v="0"/>
    <n v="352900521"/>
    <s v="Marília"/>
    <n v="0.67095672217429847"/>
    <n v="231554"/>
    <n v="221166"/>
    <n v="10388"/>
    <n v="197.90094440408529"/>
    <n v="95.513789440044235"/>
    <n v="0.31855612062404903"/>
    <n v="0.18968681238615701"/>
    <n v="0.128869308237892"/>
    <n v="0"/>
    <n v="0.17320077625570801"/>
    <n v="6.9497204755845005E-2"/>
    <n v="8.3510346541241492E-3"/>
    <n v="6.7507104958371797E-2"/>
    <m/>
    <n v="27"/>
    <n v="18.181818181818183"/>
    <n v="81.818181818181827"/>
    <n v="206.81639999999999"/>
    <n v="12408.984"/>
    <n v="12408.984"/>
    <n v="14"/>
    <s v=""/>
    <m/>
    <n v="140.27863910794031"/>
    <m/>
    <m/>
    <m/>
    <m/>
    <s v=""/>
    <m/>
    <n v="8.1472153612288753E-2"/>
    <m/>
    <n v="6.5863476522971184E-2"/>
    <n v="0.12511583324067183"/>
    <m/>
    <m/>
    <m/>
    <n v="0"/>
    <m/>
    <n v="9.2727272727272734"/>
    <n v="80"/>
    <n v="0"/>
    <n v="100"/>
    <n v="1.2"/>
    <n v="4"/>
    <s v=""/>
    <n v="60"/>
    <m/>
    <n v="22"/>
    <n v="99"/>
    <n v="9927.2000000000007"/>
    <n v="0"/>
  </r>
  <r>
    <x v="16"/>
    <x v="0"/>
    <n v="352910418"/>
    <s v="Marinópolis"/>
    <n v="-8.0708768221371407E-2"/>
    <n v="2097"/>
    <n v="1728"/>
    <n v="369"/>
    <n v="26.850192061459669"/>
    <n v="82.403433476394852"/>
    <n v="2.7805908282805603E-2"/>
    <n v="1.21252884343472E-2"/>
    <n v="1.5680619848458401E-2"/>
    <n v="0"/>
    <n v="4.2770673952641199E-3"/>
    <n v="1.2E-4"/>
    <n v="2.2981801313721101E-2"/>
    <n v="4.2703957382039597E-4"/>
    <m/>
    <n v="15"/>
    <n v="54.716981132075468"/>
    <n v="45.283018867924532"/>
    <n v="1.1655"/>
    <n v="89.91"/>
    <n v="13.090896000000001"/>
    <m/>
    <s v=""/>
    <m/>
    <n v="601.54506437768202"/>
    <m/>
    <m/>
    <m/>
    <m/>
    <s v=""/>
    <m/>
    <n v="0.15447726823780891"/>
    <m/>
    <n v="8.6609203102479992E-2"/>
    <n v="0.3920154962114602"/>
    <m/>
    <m/>
    <m/>
    <n v="0"/>
    <m/>
    <n v="9.3000000000000007"/>
    <n v="96"/>
    <n v="96"/>
    <n v="14.56"/>
    <n v="9.94"/>
    <s v=""/>
    <s v=""/>
    <n v="10"/>
    <m/>
    <n v="29"/>
    <n v="24"/>
    <n v="86.399999999999991"/>
    <n v="86.399999999999991"/>
  </r>
  <r>
    <x v="1"/>
    <x v="0"/>
    <n v="352920321"/>
    <s v="Martinópolis"/>
    <n v="0.58941513004946433"/>
    <n v="25668"/>
    <n v="22310"/>
    <n v="3358"/>
    <n v="20.482619936799768"/>
    <n v="86.917562724014346"/>
    <n v="0.1176311139805874"/>
    <n v="9.8603224043715895E-2"/>
    <n v="1.90278899368715E-2"/>
    <n v="0"/>
    <n v="1.40565036055593E-2"/>
    <n v="5.5992846270928502E-3"/>
    <n v="8.3084153005464498E-2"/>
    <n v="1.489117274247073E-2"/>
    <m/>
    <n v="25"/>
    <n v="40.54054054054054"/>
    <n v="59.45945945945946"/>
    <n v="15.6548"/>
    <n v="1207.6559999999999"/>
    <n v="242.82339192000001"/>
    <m/>
    <s v=""/>
    <m/>
    <n v="1425.189340813464"/>
    <m/>
    <m/>
    <m/>
    <m/>
    <s v=""/>
    <m/>
    <n v="2.5796296925567414E-2"/>
    <m/>
    <n v="2.9000948248151734E-2"/>
    <n v="1.6403353393854746E-2"/>
    <m/>
    <m/>
    <m/>
    <n v="0"/>
    <m/>
    <n v="9.2727272727272734"/>
    <n v="99"/>
    <n v="99"/>
    <n v="20.11"/>
    <n v="8.68"/>
    <s v=""/>
    <s v=""/>
    <n v="53"/>
    <m/>
    <n v="15"/>
    <n v="22"/>
    <n v="1195.92"/>
    <n v="1195.92"/>
  </r>
  <r>
    <x v="13"/>
    <x v="0"/>
    <n v="352920322"/>
    <s v="Martinópolis"/>
    <s v=""/>
    <s v=""/>
    <s v=""/>
    <s v=""/>
    <s v=""/>
    <s v=""/>
    <n v="0.37275350009564973"/>
    <n v="0.36673564762831601"/>
    <n v="6.0178524673337201E-3"/>
    <n v="0"/>
    <n v="2.8451449709309602E-3"/>
    <n v="8.3330000000000001E-2"/>
    <n v="0.28342791931781303"/>
    <n v="3.1504358069050402E-3"/>
    <m/>
    <n v="11"/>
    <n v="27.27272727272727"/>
    <n v="72.727272727272734"/>
    <s v=""/>
    <s v=""/>
    <s v=""/>
    <m/>
    <s v=""/>
    <m/>
    <s v=""/>
    <m/>
    <m/>
    <m/>
    <m/>
    <s v=""/>
    <m/>
    <n v="8.1744188617467059E-2"/>
    <m/>
    <n v="0.10786342577303412"/>
    <n v="5.1878038511497604E-3"/>
    <m/>
    <m/>
    <m/>
    <n v="0"/>
    <m/>
    <s v=""/>
    <s v=""/>
    <s v=""/>
    <s v=""/>
    <s v=""/>
    <s v=""/>
    <s v=""/>
    <n v="20"/>
    <m/>
    <n v="9"/>
    <n v="24"/>
    <s v=""/>
    <s v=""/>
  </r>
  <r>
    <x v="3"/>
    <x v="0"/>
    <n v="35293029"/>
    <s v="Matão"/>
    <s v=""/>
    <s v=""/>
    <s v=""/>
    <s v=""/>
    <s v=""/>
    <s v=""/>
    <n v="1.1523375211052061E-3"/>
    <n v="6.3000000000000003E-4"/>
    <n v="5.2233752110520597E-4"/>
    <n v="0"/>
    <s v=""/>
    <s v=""/>
    <n v="9.7999999999999997E-4"/>
    <n v="1.72337521105206E-4"/>
    <m/>
    <n v="0"/>
    <n v="25"/>
    <n v="75"/>
    <s v=""/>
    <s v=""/>
    <s v=""/>
    <m/>
    <s v=""/>
    <m/>
    <s v=""/>
    <m/>
    <m/>
    <m/>
    <m/>
    <s v=""/>
    <m/>
    <n v="6.1953630166946562E-4"/>
    <m/>
    <n v="4.4055944055944058E-4"/>
    <n v="1.2147384211748972E-3"/>
    <m/>
    <m/>
    <m/>
    <n v="0"/>
    <m/>
    <s v=""/>
    <s v=""/>
    <s v=""/>
    <s v=""/>
    <s v=""/>
    <s v=""/>
    <s v=""/>
    <n v="0"/>
    <m/>
    <n v="1"/>
    <n v="3"/>
    <s v=""/>
    <s v=""/>
  </r>
  <r>
    <x v="7"/>
    <x v="0"/>
    <n v="352930213"/>
    <s v="Matão"/>
    <s v=""/>
    <s v=""/>
    <s v=""/>
    <s v=""/>
    <s v=""/>
    <s v=""/>
    <n v="5.0943191793297898E-2"/>
    <n v="4.0106803652968002E-2"/>
    <n v="1.0836388140329899E-2"/>
    <n v="0"/>
    <s v=""/>
    <n v="1.2324961948249601E-4"/>
    <n v="4.9674693215559999E-2"/>
    <n v="1.14524895825536E-3"/>
    <m/>
    <n v="23"/>
    <n v="33.333333333333329"/>
    <n v="66.666666666666657"/>
    <s v=""/>
    <s v=""/>
    <s v=""/>
    <m/>
    <s v=""/>
    <m/>
    <s v=""/>
    <m/>
    <m/>
    <m/>
    <m/>
    <s v=""/>
    <m/>
    <n v="2.7388812792095645E-2"/>
    <m/>
    <n v="2.8046715841236365E-2"/>
    <n v="2.520090265192999E-2"/>
    <m/>
    <m/>
    <m/>
    <n v="0"/>
    <m/>
    <s v=""/>
    <s v=""/>
    <s v=""/>
    <s v=""/>
    <s v=""/>
    <s v=""/>
    <s v=""/>
    <n v="7"/>
    <m/>
    <n v="10"/>
    <n v="20"/>
    <s v=""/>
    <s v=""/>
  </r>
  <r>
    <x v="2"/>
    <x v="0"/>
    <n v="352930216"/>
    <s v="Matão"/>
    <n v="0.41901970623381413"/>
    <n v="80020"/>
    <n v="78552"/>
    <n v="1468"/>
    <n v="151.8377260393541"/>
    <n v="98.165458635341167"/>
    <n v="2.1333734536642002"/>
    <n v="0.15934391072185999"/>
    <n v="1.97402954294234"/>
    <n v="0"/>
    <n v="0.60268583302143397"/>
    <n v="0.41657522889271498"/>
    <n v="0.97724328796233895"/>
    <n v="0.1368691037877082"/>
    <m/>
    <n v="40"/>
    <n v="15.584415584415584"/>
    <n v="84.415584415584405"/>
    <n v="65.672800000000009"/>
    <n v="4432.9139999999998"/>
    <n v="79.792451999999997"/>
    <n v="18"/>
    <n v="2"/>
    <m/>
    <n v="169.46363409147719"/>
    <m/>
    <m/>
    <m/>
    <m/>
    <s v=""/>
    <m/>
    <n v="1.1469749750882796"/>
    <m/>
    <n v="0.11142930819710489"/>
    <n v="4.5907663789356725"/>
    <m/>
    <m/>
    <m/>
    <n v="0"/>
    <m/>
    <n v="6.2"/>
    <n v="100"/>
    <n v="100"/>
    <n v="1.8"/>
    <n v="10"/>
    <n v="3"/>
    <n v="2"/>
    <n v="77"/>
    <m/>
    <n v="36"/>
    <n v="195"/>
    <n v="4433"/>
    <n v="4433"/>
  </r>
  <r>
    <x v="18"/>
    <x v="0"/>
    <n v="35294016"/>
    <s v="Mauá"/>
    <n v="0.99918769956888198"/>
    <n v="460132"/>
    <n v="460132"/>
    <s v="-"/>
    <n v="7386.9320918285439"/>
    <n v="100"/>
    <n v="0.12819013658083231"/>
    <n v="1.5756241568314299E-2"/>
    <n v="0.11243389501251801"/>
    <n v="0"/>
    <s v=""/>
    <n v="7.7058039024877095E-2"/>
    <n v="1.2071645415907701E-4"/>
    <n v="5.1011381101795698E-2"/>
    <m/>
    <n v="4"/>
    <n v="7.3170731707317067"/>
    <n v="92.682926829268297"/>
    <n v="429.79679999999996"/>
    <n v="25787.808000000001"/>
    <n v="6689.9350420999999"/>
    <n v="49"/>
    <s v=""/>
    <m/>
    <n v="8.2244225570053828"/>
    <m/>
    <m/>
    <m/>
    <m/>
    <s v=""/>
    <m/>
    <n v="0.38845495933585544"/>
    <m/>
    <n v="7.5029721753877621E-2"/>
    <n v="0.93694912510431649"/>
    <m/>
    <m/>
    <m/>
    <n v="0"/>
    <m/>
    <n v="9.6363636363636367"/>
    <n v="93"/>
    <n v="78.12"/>
    <n v="25.94"/>
    <n v="7.97"/>
    <n v="14"/>
    <s v=""/>
    <n v="254"/>
    <m/>
    <n v="6"/>
    <n v="76"/>
    <n v="23982.84"/>
    <n v="20145.585599999999"/>
  </r>
  <r>
    <x v="2"/>
    <x v="0"/>
    <n v="352950016"/>
    <s v="Mendonça"/>
    <n v="0.85374784425373829"/>
    <n v="5043"/>
    <n v="4386"/>
    <n v="657"/>
    <n v="25.865517771964917"/>
    <n v="86.972040452111841"/>
    <n v="0.64888789343014708"/>
    <n v="0.55784153005464499"/>
    <n v="9.1046363375502107E-2"/>
    <n v="0"/>
    <n v="2.6631666666666699E-2"/>
    <n v="8.3380873506000902E-2"/>
    <n v="0.53623967213114798"/>
    <n v="2.6356811263318161E-3"/>
    <m/>
    <n v="6"/>
    <n v="28.846153846153843"/>
    <n v="71.15384615384616"/>
    <n v="3.1842999999999999"/>
    <n v="245.64599999999999"/>
    <n v="134.61400800000001"/>
    <m/>
    <s v=""/>
    <m/>
    <n v="812.94467578822105"/>
    <m/>
    <m/>
    <m/>
    <m/>
    <s v=""/>
    <m/>
    <n v="1.1187722300519778"/>
    <m/>
    <n v="1.2396478445658776"/>
    <n v="0.70035664135001652"/>
    <m/>
    <m/>
    <m/>
    <n v="0"/>
    <m/>
    <n v="9.8181818181818183"/>
    <n v="100"/>
    <n v="100"/>
    <n v="54.8"/>
    <n v="6.14"/>
    <s v=""/>
    <s v=""/>
    <n v="12"/>
    <m/>
    <n v="15"/>
    <n v="37"/>
    <n v="246"/>
    <n v="246"/>
  </r>
  <r>
    <x v="10"/>
    <x v="0"/>
    <n v="352960915"/>
    <s v="Meridiano"/>
    <n v="-0.30764759946302345"/>
    <n v="3739"/>
    <n v="2709"/>
    <n v="1030"/>
    <n v="16.387622720897618"/>
    <n v="72.452527413746992"/>
    <n v="0.10104986638221421"/>
    <n v="8.5444794520547901E-2"/>
    <n v="1.5605071861666301E-2"/>
    <n v="0"/>
    <n v="1.28758180502533E-2"/>
    <n v="1.50083713850837E-4"/>
    <n v="8.6464815355440802E-2"/>
    <n v="1.5591492626693599E-3"/>
    <m/>
    <n v="2"/>
    <n v="27.500000000000004"/>
    <n v="72.5"/>
    <n v="1.8563999999999998"/>
    <n v="143.208"/>
    <n v="20.049119999999998"/>
    <m/>
    <s v=""/>
    <m/>
    <n v="1265.1511099224394"/>
    <m/>
    <m/>
    <m/>
    <m/>
    <s v=""/>
    <m/>
    <n v="0.18372702978584399"/>
    <m/>
    <n v="0.21361198630136974"/>
    <n v="0.10403381241110865"/>
    <m/>
    <m/>
    <m/>
    <n v="0"/>
    <m/>
    <n v="10"/>
    <n v="100"/>
    <n v="100"/>
    <n v="14"/>
    <n v="10"/>
    <s v=""/>
    <s v=""/>
    <n v="6"/>
    <m/>
    <n v="11"/>
    <n v="29"/>
    <n v="143"/>
    <n v="143"/>
  </r>
  <r>
    <x v="16"/>
    <x v="0"/>
    <n v="352960918"/>
    <s v="Meridiano"/>
    <s v=""/>
    <s v=""/>
    <s v=""/>
    <s v=""/>
    <s v=""/>
    <s v=""/>
    <n v="0.240899339687768"/>
    <n v="0.123272372952899"/>
    <n v="0.117626966734869"/>
    <n v="0"/>
    <n v="7.6103500761035001E-5"/>
    <n v="0.21725"/>
    <n v="2.08447511872978E-2"/>
    <n v="2.7284849997088918E-3"/>
    <m/>
    <n v="4"/>
    <n v="25"/>
    <n v="75"/>
    <s v=""/>
    <s v=""/>
    <s v=""/>
    <m/>
    <s v=""/>
    <m/>
    <s v=""/>
    <m/>
    <m/>
    <m/>
    <m/>
    <s v=""/>
    <m/>
    <n v="0.43799879943230541"/>
    <m/>
    <n v="0.30818093238224747"/>
    <n v="0.78417977823245988"/>
    <m/>
    <m/>
    <m/>
    <n v="0"/>
    <m/>
    <s v=""/>
    <s v=""/>
    <s v=""/>
    <s v=""/>
    <s v=""/>
    <s v=""/>
    <s v=""/>
    <n v="4"/>
    <m/>
    <n v="9"/>
    <n v="27"/>
    <s v=""/>
    <s v=""/>
  </r>
  <r>
    <x v="10"/>
    <x v="0"/>
    <n v="352965815"/>
    <s v="Mesópolis"/>
    <n v="3.7053743363357761E-2"/>
    <n v="1893"/>
    <n v="1635"/>
    <n v="258"/>
    <n v="12.644445928795671"/>
    <n v="86.370839936608562"/>
    <n v="0.10903872994485621"/>
    <n v="9.8309029285292504E-2"/>
    <n v="1.0729700659563701E-2"/>
    <n v="0.45662100456621002"/>
    <n v="5.6128614916286096E-3"/>
    <s v=""/>
    <n v="0.103225868453228"/>
    <n v="2.0000000000000001E-4"/>
    <m/>
    <n v="5"/>
    <n v="72.972972972972968"/>
    <n v="27.027027027027028"/>
    <n v="1.0380999999999998"/>
    <n v="80.081999999999994"/>
    <n v="9.2142349200000009"/>
    <m/>
    <s v=""/>
    <m/>
    <n v="1999.1125198098257"/>
    <m/>
    <m/>
    <m/>
    <m/>
    <s v=""/>
    <m/>
    <n v="0.29469927012123298"/>
    <m/>
    <n v="0.39323611714117002"/>
    <n v="8.9414172163030839E-2"/>
    <m/>
    <m/>
    <m/>
    <n v="0"/>
    <m/>
    <n v="7.8"/>
    <n v="98"/>
    <n v="98"/>
    <n v="11.51"/>
    <n v="9.9700000000000006"/>
    <s v=""/>
    <s v=""/>
    <n v="11"/>
    <m/>
    <n v="27"/>
    <n v="10"/>
    <n v="78.400000000000006"/>
    <n v="78.400000000000006"/>
  </r>
  <r>
    <x v="11"/>
    <x v="0"/>
    <n v="35297088"/>
    <s v="Miguelópolis"/>
    <n v="0.47177887354687975"/>
    <n v="21424"/>
    <n v="20459"/>
    <n v="965"/>
    <n v="25.909129388431353"/>
    <n v="95.49570575056012"/>
    <n v="0.96219127733280008"/>
    <n v="0.82444347709825205"/>
    <n v="0.137747800234548"/>
    <n v="1.90487211440893"/>
    <n v="0.110474936247723"/>
    <s v=""/>
    <n v="0.82641502960966795"/>
    <n v="2.5301311475409819E-2"/>
    <m/>
    <n v="10"/>
    <n v="51.5625"/>
    <n v="48.4375"/>
    <n v="14.741299999999999"/>
    <n v="1137.1859999999999"/>
    <n v="216.52021439999999"/>
    <n v="1"/>
    <s v=""/>
    <m/>
    <n v="2428.7901418969386"/>
    <m/>
    <m/>
    <m/>
    <m/>
    <s v=""/>
    <m/>
    <n v="0.22693190503132077"/>
    <m/>
    <n v="0.31831794482557996"/>
    <n v="8.3483515293665433E-2"/>
    <m/>
    <m/>
    <m/>
    <n v="0"/>
    <m/>
    <n v="9.7272727272727266"/>
    <n v="92"/>
    <n v="92"/>
    <n v="19.04"/>
    <n v="9.8800000000000008"/>
    <n v="0"/>
    <s v=""/>
    <n v="6"/>
    <m/>
    <n v="33"/>
    <n v="31"/>
    <n v="1046.04"/>
    <n v="1046.04"/>
  </r>
  <r>
    <x v="8"/>
    <x v="0"/>
    <n v="352980710"/>
    <s v="Mineiros do Tietê"/>
    <s v=""/>
    <s v=""/>
    <s v=""/>
    <s v=""/>
    <s v=""/>
    <s v=""/>
    <n v="9.9746120218579204E-2"/>
    <n v="9.9746120218579204E-2"/>
    <s v=""/>
    <n v="0"/>
    <s v=""/>
    <n v="1.36612021857923E-3"/>
    <n v="9.8379999999999995E-2"/>
    <n v="0"/>
    <m/>
    <n v="0"/>
    <n v="100"/>
    <e v="#VALUE!"/>
    <s v=""/>
    <s v=""/>
    <s v=""/>
    <m/>
    <s v=""/>
    <m/>
    <s v=""/>
    <m/>
    <m/>
    <m/>
    <m/>
    <s v=""/>
    <m/>
    <n v="0.13124489502444631"/>
    <m/>
    <n v="0.19181946195880614"/>
    <e v="#VALUE!"/>
    <m/>
    <m/>
    <m/>
    <n v="0"/>
    <m/>
    <s v=""/>
    <s v=""/>
    <s v=""/>
    <s v=""/>
    <s v=""/>
    <s v=""/>
    <s v=""/>
    <n v="4"/>
    <m/>
    <n v="3"/>
    <s v=""/>
    <s v=""/>
    <s v=""/>
  </r>
  <r>
    <x v="7"/>
    <x v="0"/>
    <n v="352980713"/>
    <s v="Mineiros do Tietê"/>
    <n v="0.45910883912585465"/>
    <n v="12597"/>
    <n v="12034"/>
    <n v="563"/>
    <n v="59.450658360470058"/>
    <n v="95.530681908390889"/>
    <n v="4.4546390136487236E-2"/>
    <n v="2.8391401552012399E-3"/>
    <n v="4.1707249981285999E-2"/>
    <n v="0"/>
    <n v="2.52523592085236E-2"/>
    <n v="4.5285208473688204E-3"/>
    <n v="2.5307650273223999E-3"/>
    <n v="1.2234745053272494E-2"/>
    <m/>
    <n v="0"/>
    <n v="20"/>
    <n v="80"/>
    <n v="8.6708999999999996"/>
    <n v="668.89800000000002"/>
    <n v="173.91347999999999"/>
    <n v="1"/>
    <s v=""/>
    <m/>
    <n v="600.82876875446539"/>
    <m/>
    <m/>
    <m/>
    <m/>
    <s v=""/>
    <m/>
    <n v="5.8613671232220048E-2"/>
    <m/>
    <n v="5.4598849138485384E-3"/>
    <n v="0.17378020825535834"/>
    <m/>
    <m/>
    <m/>
    <n v="0"/>
    <m/>
    <n v="9.8000000000000007"/>
    <n v="100"/>
    <n v="100"/>
    <n v="26"/>
    <n v="7.81"/>
    <n v="0"/>
    <s v=""/>
    <n v="4"/>
    <m/>
    <n v="3"/>
    <n v="12"/>
    <n v="669"/>
    <n v="669"/>
  </r>
  <r>
    <x v="10"/>
    <x v="0"/>
    <n v="353000315"/>
    <s v="Mira Estrela"/>
    <n v="0.42130474319879152"/>
    <n v="2939"/>
    <n v="1960"/>
    <n v="979"/>
    <n v="13.536293294030949"/>
    <n v="66.689350119088118"/>
    <n v="2.3338495822624733E-2"/>
    <n v="1.3661202185792301E-2"/>
    <n v="9.6772936368324305E-3"/>
    <n v="1.23217909690512E-2"/>
    <n v="6.48648401826484E-3"/>
    <n v="2.40364298724954E-4"/>
    <n v="1.3875463981835E-2"/>
    <n v="2.73618352380002E-3"/>
    <m/>
    <n v="0"/>
    <n v="1.5873015873015872"/>
    <n v="98.412698412698404"/>
    <n v="1.4503999999999999"/>
    <n v="111.88800000000001"/>
    <n v="15.90823584"/>
    <m/>
    <s v=""/>
    <m/>
    <n v="1931.4324600204156"/>
    <m/>
    <m/>
    <m/>
    <m/>
    <s v=""/>
    <m/>
    <n v="4.4034897778537231E-2"/>
    <m/>
    <n v="3.9032006245120862E-2"/>
    <n v="5.3762742426846824E-2"/>
    <m/>
    <m/>
    <m/>
    <n v="0"/>
    <m/>
    <n v="10"/>
    <n v="98.6"/>
    <n v="98.6"/>
    <n v="14.22"/>
    <n v="9.98"/>
    <s v=""/>
    <s v=""/>
    <n v="2"/>
    <m/>
    <n v="1"/>
    <n v="62"/>
    <n v="110.432"/>
    <n v="110.432"/>
  </r>
  <r>
    <x v="17"/>
    <x v="0"/>
    <n v="352990611"/>
    <s v="Miracatu"/>
    <n v="-0.33100575383560038"/>
    <n v="19934"/>
    <n v="10767"/>
    <n v="9167"/>
    <n v="19.919259747786636"/>
    <n v="54.013243704223932"/>
    <n v="0.15602701245934891"/>
    <n v="0.151126764686312"/>
    <n v="4.9002477730369001E-3"/>
    <n v="0"/>
    <n v="4.002E-2"/>
    <n v="3.2809289617486302E-3"/>
    <n v="5.0548371717776597E-2"/>
    <n v="6.2177711779823897E-2"/>
    <m/>
    <n v="101"/>
    <n v="71.428571428571431"/>
    <n v="28.571428571428569"/>
    <n v="7.0685999999999991"/>
    <n v="545.29200000000003"/>
    <n v="193.65718204999999"/>
    <n v="9"/>
    <n v="4"/>
    <m/>
    <n v="6154.0603993177465"/>
    <m/>
    <m/>
    <m/>
    <m/>
    <s v=""/>
    <m/>
    <n v="1.1901373948081535E-2"/>
    <m/>
    <n v="1.6391189228450325E-2"/>
    <n v="1.2597037976958617E-3"/>
    <m/>
    <m/>
    <m/>
    <n v="0"/>
    <m/>
    <n v="9"/>
    <n v="83.1"/>
    <n v="83.1"/>
    <n v="35.51"/>
    <n v="7.44"/>
    <n v="0"/>
    <n v="4"/>
    <n v="186"/>
    <m/>
    <n v="55"/>
    <n v="22"/>
    <n v="452.89499999999998"/>
    <n v="452.89499999999998"/>
  </r>
  <r>
    <x v="12"/>
    <x v="0"/>
    <n v="353010219"/>
    <s v="Mirandópolis"/>
    <n v="0.42007301606941105"/>
    <n v="28646"/>
    <n v="26161"/>
    <n v="2485"/>
    <n v="31.19561784660285"/>
    <n v="91.325141380995603"/>
    <n v="2.6376758988946251E-2"/>
    <n v="2.29707306559872E-2"/>
    <n v="3.4060283329590498E-3"/>
    <n v="0"/>
    <n v="2.10856984055693E-2"/>
    <n v="1.7599301344910999E-3"/>
    <n v="2.4324924520298398E-3"/>
    <n v="1.0986379968560499E-3"/>
    <m/>
    <n v="3"/>
    <n v="15.789473684210526"/>
    <n v="84.210526315789465"/>
    <n v="21.1464"/>
    <n v="1427.3820000000001"/>
    <n v="579.51709200000005"/>
    <m/>
    <n v="1"/>
    <m/>
    <n v="726.5852125951269"/>
    <m/>
    <m/>
    <m/>
    <m/>
    <s v=""/>
    <m/>
    <n v="1.1036300832195084E-2"/>
    <m/>
    <n v="1.3277878991900116E-2"/>
    <n v="5.1606489893318928E-3"/>
    <m/>
    <m/>
    <m/>
    <n v="0"/>
    <m/>
    <s v=""/>
    <n v="90"/>
    <n v="90"/>
    <n v="40.6"/>
    <n v="6.91"/>
    <s v=""/>
    <n v="1"/>
    <n v="4"/>
    <m/>
    <n v="6"/>
    <n v="32"/>
    <n v="1284.3"/>
    <n v="1284.3"/>
  </r>
  <r>
    <x v="0"/>
    <x v="0"/>
    <n v="353010220"/>
    <s v="Mirandópolis"/>
    <s v=""/>
    <s v=""/>
    <s v=""/>
    <s v=""/>
    <s v=""/>
    <s v=""/>
    <n v="8.7421544901065407E-2"/>
    <n v="5.0691324200913199E-2"/>
    <n v="3.6730220700152201E-2"/>
    <n v="0"/>
    <n v="4.7156164383561601E-3"/>
    <n v="8.0560000000000007E-2"/>
    <n v="6.7318112633181102E-4"/>
    <n v="1.4727473363774701E-3"/>
    <m/>
    <n v="6"/>
    <n v="56.666666666666664"/>
    <n v="43.333333333333336"/>
    <s v=""/>
    <s v=""/>
    <s v=""/>
    <m/>
    <s v=""/>
    <m/>
    <s v=""/>
    <m/>
    <m/>
    <m/>
    <m/>
    <s v=""/>
    <m/>
    <n v="3.6578052259860001E-2"/>
    <m/>
    <n v="2.9301343468735953E-2"/>
    <n v="5.5651849545685139E-2"/>
    <m/>
    <m/>
    <m/>
    <n v="0"/>
    <m/>
    <s v=""/>
    <s v=""/>
    <s v=""/>
    <s v=""/>
    <s v=""/>
    <s v=""/>
    <s v=""/>
    <n v="12"/>
    <m/>
    <n v="17"/>
    <n v="13"/>
    <s v=""/>
    <s v=""/>
  </r>
  <r>
    <x v="13"/>
    <x v="0"/>
    <n v="353020122"/>
    <s v="Mirante do Paranapanema"/>
    <n v="0.41272805654235523"/>
    <n v="17769"/>
    <n v="10463"/>
    <n v="7306"/>
    <n v="14.354727955729693"/>
    <n v="58.883448702797004"/>
    <n v="0.38227185218454462"/>
    <n v="0.320696108740674"/>
    <n v="6.1575743443870602E-2"/>
    <n v="0"/>
    <n v="5.1414726027397301E-2"/>
    <n v="1.54777503306136E-3"/>
    <n v="0.32444720625296303"/>
    <n v="4.86214487112309E-3"/>
    <m/>
    <n v="4"/>
    <n v="19.718309859154928"/>
    <n v="80.281690140845072"/>
    <n v="7.5585999999999993"/>
    <n v="583.09199999999998"/>
    <n v="204.99182352"/>
    <m/>
    <s v=""/>
    <m/>
    <n v="2307.2091845348637"/>
    <m/>
    <m/>
    <m/>
    <m/>
    <s v=""/>
    <m/>
    <n v="8.1161752056166589E-2"/>
    <m/>
    <n v="9.4045779689347214E-2"/>
    <n v="4.7365956495285085E-2"/>
    <m/>
    <m/>
    <m/>
    <n v="0"/>
    <m/>
    <n v="8.8000000000000007"/>
    <n v="75.400000000000006"/>
    <n v="75.400000000000006"/>
    <n v="35.159999999999997"/>
    <n v="7.34"/>
    <s v=""/>
    <s v=""/>
    <n v="12"/>
    <m/>
    <n v="14"/>
    <n v="57"/>
    <n v="439.58199999999999"/>
    <n v="439.58199999999999"/>
  </r>
  <r>
    <x v="10"/>
    <x v="0"/>
    <n v="353030015"/>
    <s v="Mirassol"/>
    <n v="0.73440241900721848"/>
    <n v="57824"/>
    <n v="56363"/>
    <n v="1461"/>
    <n v="237.17801476620178"/>
    <n v="97.473367459878247"/>
    <n v="0.32293576081667774"/>
    <n v="3.91673668188737E-2"/>
    <n v="0.28376839399780401"/>
    <n v="0"/>
    <n v="0.15350875776629999"/>
    <n v="7.7811502025267997E-3"/>
    <n v="5.2684738752900702E-2"/>
    <n v="0.10896111409495095"/>
    <m/>
    <n v="33"/>
    <n v="5.7971014492753623"/>
    <n v="94.20289855072464"/>
    <n v="47.024000000000001"/>
    <n v="3174.12"/>
    <n v="111.0942"/>
    <n v="2"/>
    <s v=""/>
    <m/>
    <n v="103.62202545655786"/>
    <m/>
    <m/>
    <m/>
    <m/>
    <s v=""/>
    <m/>
    <n v="0.47490553061276136"/>
    <m/>
    <n v="7.9933401671170815E-2"/>
    <n v="1.4935178631463364"/>
    <m/>
    <m/>
    <m/>
    <n v="0"/>
    <m/>
    <n v="8.6"/>
    <n v="100"/>
    <n v="100"/>
    <n v="3.5"/>
    <n v="10"/>
    <n v="1"/>
    <s v=""/>
    <n v="23"/>
    <m/>
    <n v="12"/>
    <n v="195"/>
    <n v="3174"/>
    <n v="3174"/>
  </r>
  <r>
    <x v="2"/>
    <x v="0"/>
    <n v="353030016"/>
    <s v="Mirassol"/>
    <s v=""/>
    <s v=""/>
    <s v=""/>
    <s v=""/>
    <s v=""/>
    <s v=""/>
    <n v="3.2939006371069036E-2"/>
    <n v="8.5708196513378399E-3"/>
    <n v="2.4368186719731198E-2"/>
    <n v="0"/>
    <n v="2.04595081967213E-2"/>
    <n v="3.2499999999999999E-3"/>
    <n v="8.5888167777029203E-3"/>
    <n v="6.4068139664479203E-4"/>
    <m/>
    <n v="6"/>
    <n v="22.857142857142858"/>
    <n v="77.142857142857153"/>
    <s v=""/>
    <s v=""/>
    <s v=""/>
    <m/>
    <s v=""/>
    <m/>
    <s v=""/>
    <m/>
    <m/>
    <m/>
    <m/>
    <s v=""/>
    <m/>
    <n v="4.8439715251572112E-2"/>
    <m/>
    <n v="1.7491468676199672E-2"/>
    <n v="0.12825361431437468"/>
    <m/>
    <m/>
    <m/>
    <n v="0"/>
    <m/>
    <s v=""/>
    <s v=""/>
    <s v=""/>
    <s v=""/>
    <s v=""/>
    <s v=""/>
    <s v=""/>
    <n v="7"/>
    <m/>
    <n v="8"/>
    <n v="27"/>
    <s v=""/>
    <s v=""/>
  </r>
  <r>
    <x v="16"/>
    <x v="0"/>
    <n v="353030018"/>
    <s v="Mirassol"/>
    <s v=""/>
    <s v=""/>
    <s v=""/>
    <s v=""/>
    <s v=""/>
    <s v=""/>
    <n v="4.7943549791651101E-2"/>
    <n v="2.07542694063927E-2"/>
    <n v="2.7189280385258401E-2"/>
    <n v="0"/>
    <n v="2.1204480874316901E-2"/>
    <n v="1.9516715697282701E-2"/>
    <n v="5.1330251765351704E-3"/>
    <n v="2.0893280435162268E-3"/>
    <m/>
    <n v="2"/>
    <n v="20"/>
    <n v="80"/>
    <s v=""/>
    <s v=""/>
    <s v=""/>
    <m/>
    <s v=""/>
    <m/>
    <s v=""/>
    <m/>
    <m/>
    <m/>
    <m/>
    <s v=""/>
    <m/>
    <n v="7.050522028183985E-2"/>
    <m/>
    <n v="4.2355651849781017E-2"/>
    <n v="0.14310147571188628"/>
    <m/>
    <m/>
    <m/>
    <n v="0"/>
    <m/>
    <s v=""/>
    <s v=""/>
    <s v=""/>
    <s v=""/>
    <s v=""/>
    <s v=""/>
    <s v=""/>
    <n v="12"/>
    <m/>
    <n v="4"/>
    <n v="16"/>
    <s v=""/>
    <s v=""/>
  </r>
  <r>
    <x v="10"/>
    <x v="0"/>
    <n v="353040915"/>
    <s v="Mirassolândia"/>
    <n v="0.92122961001206427"/>
    <n v="4702"/>
    <n v="3823"/>
    <n v="879"/>
    <n v="28.253815647157797"/>
    <n v="81.305827307528716"/>
    <n v="0.1128584213929852"/>
    <n v="5.5512496194824998E-2"/>
    <n v="5.7345925198160203E-2"/>
    <n v="0"/>
    <n v="2.5365300546448099E-2"/>
    <n v="6.6940862173649101E-3"/>
    <n v="7.4800760681521403E-2"/>
    <n v="5.9982739476507731E-3"/>
    <m/>
    <n v="6"/>
    <n v="19.047619047619047"/>
    <n v="80.952380952380949"/>
    <n v="2.7992999999999997"/>
    <n v="215.946"/>
    <n v="91.741699639999993"/>
    <m/>
    <s v=""/>
    <m/>
    <n v="938.970650786899"/>
    <m/>
    <m/>
    <m/>
    <m/>
    <s v=""/>
    <m/>
    <n v="0.27526444242191511"/>
    <m/>
    <n v="0.2056018377586111"/>
    <n v="0.40961375141543016"/>
    <m/>
    <m/>
    <m/>
    <n v="0"/>
    <m/>
    <n v="9.5"/>
    <n v="77.83"/>
    <n v="77.83"/>
    <n v="42.48"/>
    <n v="6.91"/>
    <s v=""/>
    <s v=""/>
    <n v="4"/>
    <m/>
    <n v="8"/>
    <n v="34"/>
    <n v="168.11279999999999"/>
    <n v="168.11279999999999"/>
  </r>
  <r>
    <x v="4"/>
    <x v="0"/>
    <n v="35305084"/>
    <s v="Mococa"/>
    <n v="7.0531855254207798E-2"/>
    <n v="66753"/>
    <n v="63433"/>
    <n v="3320"/>
    <n v="78.158698935684427"/>
    <n v="95.026440759216811"/>
    <n v="1.3637460199532589"/>
    <n v="1.2941628289085201"/>
    <n v="6.9583191044738799E-2"/>
    <n v="1.2481286466260799"/>
    <n v="1.3063012263892001E-2"/>
    <n v="0.18453027241310499"/>
    <n v="0.69410798059568701"/>
    <n v="0.47204475468057383"/>
    <m/>
    <n v="121"/>
    <n v="56.000000000000007"/>
    <n v="44"/>
    <n v="50.904000000000003"/>
    <n v="3436.02"/>
    <n v="303.09132419999997"/>
    <n v="10"/>
    <s v=""/>
    <m/>
    <n v="618.88094917082356"/>
    <m/>
    <m/>
    <m/>
    <m/>
    <s v=""/>
    <m/>
    <n v="0.33262098047640465"/>
    <m/>
    <n v="0.4638576447700789"/>
    <n v="5.3116939728808259E-2"/>
    <m/>
    <m/>
    <m/>
    <n v="0"/>
    <m/>
    <n v="7.9"/>
    <n v="99"/>
    <n v="99"/>
    <n v="8.82"/>
    <n v="9.99"/>
    <n v="1"/>
    <s v=""/>
    <n v="75"/>
    <m/>
    <n v="168"/>
    <n v="132"/>
    <n v="3401.64"/>
    <n v="3401.64"/>
  </r>
  <r>
    <x v="15"/>
    <x v="0"/>
    <n v="35306072"/>
    <s v="Mogi das Cruzes"/>
    <s v=""/>
    <s v=""/>
    <s v=""/>
    <s v=""/>
    <s v=""/>
    <s v=""/>
    <n v="0.20455434266121009"/>
    <n v="0.14375104669344799"/>
    <n v="6.08032959677621E-2"/>
    <n v="0"/>
    <n v="9.2599999999999991E-3"/>
    <n v="2.6886188379037002E-2"/>
    <n v="8.9411567732115699E-3"/>
    <n v="0.15946699750896159"/>
    <m/>
    <n v="32"/>
    <n v="28.688524590163933"/>
    <n v="71.311475409836063"/>
    <s v=""/>
    <s v=""/>
    <s v=""/>
    <m/>
    <s v=""/>
    <m/>
    <s v=""/>
    <m/>
    <m/>
    <m/>
    <m/>
    <s v=""/>
    <m/>
    <n v="4.5967268013755072E-2"/>
    <m/>
    <n v="4.8238606272969123E-2"/>
    <n v="4.1362786372627275E-2"/>
    <m/>
    <m/>
    <m/>
    <n v="0"/>
    <m/>
    <s v=""/>
    <s v=""/>
    <s v=""/>
    <s v=""/>
    <s v=""/>
    <s v=""/>
    <s v=""/>
    <n v="137"/>
    <m/>
    <n v="35"/>
    <n v="87"/>
    <s v=""/>
    <s v=""/>
  </r>
  <r>
    <x v="18"/>
    <x v="0"/>
    <n v="35306076"/>
    <s v="Mogi das Cruzes"/>
    <n v="1.1204505736534198"/>
    <n v="432905"/>
    <n v="401520"/>
    <n v="31385"/>
    <n v="606.17368656883616"/>
    <n v="92.750141486007323"/>
    <n v="2.3316281545212947"/>
    <n v="2.1238204498267899"/>
    <n v="0.20780770469450499"/>
    <n v="0"/>
    <n v="1.1329129375951299"/>
    <n v="0.26414704845256198"/>
    <n v="0.83814297374948998"/>
    <n v="9.6425194724114399E-2"/>
    <m/>
    <n v="171"/>
    <n v="44.288577154308619"/>
    <n v="55.711422845691381"/>
    <n v="373.83210000000003"/>
    <n v="22429.925999999999"/>
    <n v="11942.455758"/>
    <n v="81"/>
    <s v=""/>
    <m/>
    <n v="107.08566544622956"/>
    <m/>
    <m/>
    <m/>
    <m/>
    <s v=""/>
    <m/>
    <n v="0.52396138303849316"/>
    <m/>
    <n v="0.71269142611637248"/>
    <n v="0.14136578550646597"/>
    <m/>
    <m/>
    <m/>
    <n v="0"/>
    <m/>
    <n v="9.7272727272727266"/>
    <n v="84.79"/>
    <n v="51.72"/>
    <n v="53.24"/>
    <n v="5.73"/>
    <n v="21"/>
    <s v=""/>
    <n v="362"/>
    <m/>
    <n v="221"/>
    <n v="278"/>
    <n v="19018.397000000001"/>
    <n v="11600.796"/>
  </r>
  <r>
    <x v="19"/>
    <x v="0"/>
    <n v="35306077"/>
    <s v="Mogi das Cruzes"/>
    <s v=""/>
    <s v=""/>
    <s v=""/>
    <s v=""/>
    <s v=""/>
    <s v=""/>
    <n v="1.0000000000000001E-5"/>
    <n v="1.0000000000000001E-5"/>
    <s v=""/>
    <n v="0"/>
    <s v=""/>
    <s v=""/>
    <s v=""/>
    <n v="1.0000000000000001E-5"/>
    <m/>
    <n v="5"/>
    <n v="100"/>
    <e v="#VALUE!"/>
    <s v=""/>
    <s v=""/>
    <s v=""/>
    <m/>
    <s v=""/>
    <m/>
    <s v=""/>
    <m/>
    <m/>
    <m/>
    <m/>
    <s v=""/>
    <m/>
    <n v="2.247191011235955E-6"/>
    <m/>
    <n v="3.3557046979865773E-6"/>
    <e v="#VALUE!"/>
    <m/>
    <m/>
    <m/>
    <n v="0"/>
    <m/>
    <s v=""/>
    <s v=""/>
    <s v=""/>
    <s v=""/>
    <s v=""/>
    <s v=""/>
    <s v=""/>
    <n v="0"/>
    <m/>
    <n v="1"/>
    <s v=""/>
    <s v=""/>
    <s v=""/>
  </r>
  <r>
    <x v="3"/>
    <x v="0"/>
    <n v="35307069"/>
    <s v="Mogi Guaçu"/>
    <n v="0.78777815955910491"/>
    <n v="148325"/>
    <n v="142302"/>
    <n v="6023"/>
    <n v="182.41016307154979"/>
    <n v="95.939322433844595"/>
    <n v="4.5270102153250811"/>
    <n v="4.1173143216911603"/>
    <n v="0.409695893633921"/>
    <n v="2.64084725393201"/>
    <n v="2.6819644434463701E-2"/>
    <n v="0.24890238478429"/>
    <n v="2.9992614862327498"/>
    <n v="1.2520266998735803"/>
    <m/>
    <n v="204"/>
    <n v="55.555555555555557"/>
    <n v="44.444444444444443"/>
    <n v="130.75560000000002"/>
    <n v="7845.3360000000002"/>
    <n v="4102.1692876999996"/>
    <n v="6"/>
    <n v="1"/>
    <m/>
    <n v="274.27230743300186"/>
    <m/>
    <m/>
    <m/>
    <m/>
    <s v=""/>
    <m/>
    <n v="1.151910996265924"/>
    <m/>
    <n v="1.5595887582163486"/>
    <n v="0.31759371599528757"/>
    <m/>
    <m/>
    <m/>
    <n v="5"/>
    <m/>
    <n v="7.2"/>
    <n v="99.4"/>
    <n v="59.64"/>
    <n v="52.29"/>
    <n v="5.69"/>
    <n v="1"/>
    <n v="1"/>
    <n v="130"/>
    <m/>
    <n v="260"/>
    <n v="208"/>
    <n v="7797.9300000000012"/>
    <n v="4678.7580000000007"/>
  </r>
  <r>
    <x v="6"/>
    <x v="0"/>
    <n v="35308055"/>
    <s v="Mogi Mirim"/>
    <s v=""/>
    <s v=""/>
    <s v=""/>
    <s v=""/>
    <s v=""/>
    <s v=""/>
    <n v="6.0697582632598904E-2"/>
    <n v="4.2437219519092399E-2"/>
    <n v="1.8260363113506501E-2"/>
    <n v="0"/>
    <s v=""/>
    <n v="2.4599999999999999E-3"/>
    <n v="4.9854401506267097E-2"/>
    <n v="8.3831811263318096E-3"/>
    <m/>
    <n v="17"/>
    <n v="44.61538461538462"/>
    <n v="55.384615384615387"/>
    <s v=""/>
    <s v=""/>
    <s v=""/>
    <m/>
    <s v=""/>
    <m/>
    <s v=""/>
    <m/>
    <m/>
    <m/>
    <m/>
    <s v=""/>
    <m/>
    <n v="2.5290659430249544E-2"/>
    <m/>
    <n v="2.6523262199432747E-2"/>
    <n v="2.2825453891883132E-2"/>
    <m/>
    <m/>
    <m/>
    <n v="0"/>
    <m/>
    <s v=""/>
    <s v=""/>
    <s v=""/>
    <s v=""/>
    <s v=""/>
    <s v=""/>
    <s v=""/>
    <n v="34"/>
    <m/>
    <n v="29"/>
    <n v="36"/>
    <s v=""/>
    <s v=""/>
  </r>
  <r>
    <x v="3"/>
    <x v="0"/>
    <n v="35308059"/>
    <s v="Mogi Mirim"/>
    <n v="0.45071848635820366"/>
    <n v="90439"/>
    <n v="86584"/>
    <n v="3855"/>
    <n v="181.19690655553774"/>
    <n v="95.737458397372805"/>
    <n v="0.58188829214179405"/>
    <n v="0.456357077771124"/>
    <n v="0.12553121437067"/>
    <n v="0"/>
    <s v=""/>
    <n v="8.5884680240536998E-2"/>
    <n v="0.43236821321040297"/>
    <n v="6.3635398690853398E-2"/>
    <m/>
    <n v="73"/>
    <n v="36.728395061728399"/>
    <n v="63.271604938271608"/>
    <n v="70.104799999999997"/>
    <n v="4732.0739999999996"/>
    <n v="1810.1508031000001"/>
    <n v="2"/>
    <s v=""/>
    <m/>
    <n v="278.95929853271258"/>
    <m/>
    <m/>
    <m/>
    <m/>
    <s v=""/>
    <m/>
    <n v="0.24245345505908086"/>
    <m/>
    <n v="0.28522317360695248"/>
    <n v="0.15691401796333754"/>
    <m/>
    <m/>
    <m/>
    <n v="1"/>
    <m/>
    <n v="9.454545454545455"/>
    <n v="96"/>
    <n v="64.319999999999993"/>
    <n v="38.25"/>
    <n v="6.96"/>
    <n v="0"/>
    <s v=""/>
    <n v="132"/>
    <m/>
    <n v="119"/>
    <n v="205"/>
    <n v="4542.72"/>
    <n v="3043.6223999999993"/>
  </r>
  <r>
    <x v="6"/>
    <x v="0"/>
    <n v="35309045"/>
    <s v="Mombuca"/>
    <n v="0.20333606372799906"/>
    <n v="3332"/>
    <n v="2948"/>
    <n v="384"/>
    <n v="25.015015015015017"/>
    <n v="88.475390156062431"/>
    <n v="2.2866299103392662E-2"/>
    <n v="6.3698630136986296E-4"/>
    <n v="2.22293128020228E-2"/>
    <n v="0"/>
    <n v="1.11988524590164E-2"/>
    <n v="7.2580813600485704E-3"/>
    <n v="3.0689879274064099E-3"/>
    <n v="1.3403773569212619E-3"/>
    <m/>
    <n v="5"/>
    <n v="6.1224489795918364"/>
    <n v="93.877551020408163"/>
    <n v="2.0188000000000001"/>
    <n v="155.73599999999999"/>
    <n v="11.057256000000001"/>
    <m/>
    <s v=""/>
    <m/>
    <n v="1987.5630252100837"/>
    <m/>
    <m/>
    <m/>
    <m/>
    <s v=""/>
    <m/>
    <n v="3.8110498505654442E-2"/>
    <m/>
    <n v="1.6332982086406742E-3"/>
    <n v="0.10585387048582287"/>
    <m/>
    <m/>
    <m/>
    <n v="0"/>
    <m/>
    <n v="9.8000000000000007"/>
    <n v="100"/>
    <n v="100"/>
    <n v="7.1"/>
    <n v="10"/>
    <s v=""/>
    <s v=""/>
    <n v="22"/>
    <m/>
    <n v="3"/>
    <n v="46"/>
    <n v="156"/>
    <n v="156"/>
  </r>
  <r>
    <x v="8"/>
    <x v="0"/>
    <n v="353090410"/>
    <s v="Mombuca"/>
    <s v=""/>
    <s v=""/>
    <s v=""/>
    <s v=""/>
    <s v=""/>
    <s v=""/>
    <n v="0"/>
    <n v="0"/>
    <n v="0"/>
    <n v="0"/>
    <n v="0"/>
    <n v="0"/>
    <n v="0"/>
    <n v="0"/>
    <m/>
    <n v="0"/>
    <n v="0"/>
    <n v="0"/>
    <s v=""/>
    <s v=""/>
    <s v=""/>
    <m/>
    <s v=""/>
    <m/>
    <s v=""/>
    <m/>
    <m/>
    <m/>
    <m/>
    <s v=""/>
    <m/>
    <e v="#N/A"/>
    <m/>
    <e v="#N/A"/>
    <e v="#N/A"/>
    <m/>
    <m/>
    <m/>
    <n v="0"/>
    <m/>
    <s v=""/>
    <s v=""/>
    <s v=""/>
    <s v=""/>
    <s v=""/>
    <s v=""/>
    <s v=""/>
    <n v="0"/>
    <m/>
    <n v="0"/>
    <n v="0"/>
    <s v=""/>
    <s v=""/>
  </r>
  <r>
    <x v="12"/>
    <x v="0"/>
    <n v="353100119"/>
    <s v="Monções"/>
    <n v="0.20458209843572384"/>
    <n v="2175"/>
    <n v="1898"/>
    <n v="277"/>
    <n v="20.815389032443296"/>
    <n v="87.264367816091962"/>
    <n v="0.15375472303316148"/>
    <n v="0.14052366818873699"/>
    <n v="1.32310548444245E-2"/>
    <n v="0"/>
    <n v="2.6312480974124801E-3"/>
    <n v="0.13808000000000001"/>
    <n v="9.6879375951293804E-3"/>
    <n v="3.3555373406193101E-3"/>
    <m/>
    <n v="0"/>
    <n v="30"/>
    <n v="70"/>
    <n v="1.3663999999999998"/>
    <n v="105.408"/>
    <n v="9.48672"/>
    <m/>
    <s v=""/>
    <m/>
    <n v="869.95862068965516"/>
    <m/>
    <m/>
    <m/>
    <m/>
    <s v=""/>
    <m/>
    <n v="0.64064467930483959"/>
    <m/>
    <n v="0.78068704549298329"/>
    <n v="0.22051758074040834"/>
    <m/>
    <m/>
    <m/>
    <n v="1"/>
    <m/>
    <n v="9"/>
    <n v="100"/>
    <n v="100"/>
    <n v="9"/>
    <n v="10"/>
    <s v=""/>
    <s v=""/>
    <n v="2"/>
    <m/>
    <n v="6"/>
    <n v="14"/>
    <n v="105"/>
    <n v="105"/>
  </r>
  <r>
    <x v="19"/>
    <x v="0"/>
    <n v="35311007"/>
    <s v="Mongaguá"/>
    <n v="1.6895165277672541"/>
    <n v="54610"/>
    <n v="54372"/>
    <n v="238"/>
    <n v="381.43465809876375"/>
    <n v="99.564182384178721"/>
    <n v="9.2703528707238567E-2"/>
    <n v="9.2399999999999996E-2"/>
    <n v="3.0352870723856601E-4"/>
    <n v="0"/>
    <n v="9.1670000000000001E-2"/>
    <n v="1.4558092338914301E-4"/>
    <n v="7.2999999999999996E-4"/>
    <n v="1.57947783849423E-4"/>
    <m/>
    <n v="1"/>
    <n v="28.571428571428569"/>
    <n v="71.428571428571431"/>
    <n v="45.916800000000002"/>
    <n v="3099.384"/>
    <n v="1168.6413335"/>
    <n v="4"/>
    <s v=""/>
    <m/>
    <n v="594.80095220655573"/>
    <m/>
    <m/>
    <m/>
    <m/>
    <s v=""/>
    <m/>
    <n v="3.0494581811591634E-2"/>
    <m/>
    <n v="4.5970149253731343E-2"/>
    <n v="2.9468806528016109E-4"/>
    <m/>
    <m/>
    <m/>
    <n v="1"/>
    <m/>
    <n v="9.2727272727272734"/>
    <n v="82.4"/>
    <n v="74.16"/>
    <n v="37.71"/>
    <n v="7.14"/>
    <n v="0"/>
    <s v=""/>
    <n v="15"/>
    <m/>
    <n v="2"/>
    <n v="5"/>
    <n v="2553.576"/>
    <n v="2298.2183999999997"/>
  </r>
  <r>
    <x v="6"/>
    <x v="0"/>
    <n v="35312095"/>
    <s v="Monte Alegre do Sul"/>
    <n v="0.81481158077716387"/>
    <n v="7749"/>
    <n v="4827"/>
    <n v="2922"/>
    <n v="69.898971675987738"/>
    <n v="62.291908633372053"/>
    <n v="0.62892727907112134"/>
    <n v="0.61229165352529702"/>
    <n v="1.66356255458243E-2"/>
    <n v="0"/>
    <n v="2.94241552511415E-2"/>
    <n v="2.9442165830775802E-2"/>
    <n v="0.55479506655937305"/>
    <n v="1.5265891429830921E-2"/>
    <m/>
    <n v="56"/>
    <n v="65.333333333333329"/>
    <n v="34.666666666666671"/>
    <n v="3.2480000000000002"/>
    <n v="250.56"/>
    <n v="250.56"/>
    <n v="2"/>
    <s v=""/>
    <m/>
    <n v="732.54355400696886"/>
    <m/>
    <m/>
    <m/>
    <m/>
    <s v=""/>
    <m/>
    <n v="1.1866552435304176"/>
    <m/>
    <n v="1.7494047243579915"/>
    <n v="9.2420141921246091E-2"/>
    <m/>
    <m/>
    <m/>
    <n v="0"/>
    <m/>
    <n v="9.454545454545455"/>
    <n v="80"/>
    <n v="0"/>
    <n v="100"/>
    <n v="1.2"/>
    <n v="2"/>
    <s v=""/>
    <n v="97"/>
    <m/>
    <n v="98"/>
    <n v="52"/>
    <n v="200.8"/>
    <n v="0"/>
  </r>
  <r>
    <x v="3"/>
    <x v="0"/>
    <n v="35313089"/>
    <s v="Monte Alto"/>
    <s v=""/>
    <s v=""/>
    <s v=""/>
    <s v=""/>
    <s v=""/>
    <s v=""/>
    <n v="0.1692926736137107"/>
    <n v="3.7626740482903702E-2"/>
    <n v="0.13166593313080699"/>
    <n v="0"/>
    <n v="6.2814174713676202E-2"/>
    <n v="1.54434998565262E-2"/>
    <n v="8.2939148056657599E-2"/>
    <n v="8.0958509868503149E-3"/>
    <m/>
    <n v="13"/>
    <n v="24.444444444444443"/>
    <n v="75.555555555555557"/>
    <s v=""/>
    <s v=""/>
    <s v=""/>
    <m/>
    <s v=""/>
    <m/>
    <s v=""/>
    <m/>
    <m/>
    <m/>
    <m/>
    <s v=""/>
    <m/>
    <n v="0.1539024305579188"/>
    <m/>
    <n v="5.1543480113566714E-2"/>
    <n v="0.35585387332650525"/>
    <m/>
    <m/>
    <m/>
    <n v="0"/>
    <m/>
    <s v=""/>
    <s v=""/>
    <s v=""/>
    <s v=""/>
    <s v=""/>
    <s v=""/>
    <s v=""/>
    <n v="10"/>
    <m/>
    <n v="22"/>
    <n v="68"/>
    <s v=""/>
    <s v=""/>
  </r>
  <r>
    <x v="10"/>
    <x v="0"/>
    <n v="353130815"/>
    <s v="Monte Alto"/>
    <n v="0.37730284515304913"/>
    <n v="48405"/>
    <n v="46900"/>
    <n v="1505"/>
    <n v="139.44745333026043"/>
    <n v="96.890817064352859"/>
    <n v="0.4644842314586094"/>
    <n v="4.3367593798604401E-2"/>
    <n v="0.42111663766000501"/>
    <n v="0"/>
    <n v="9.4798724954462704E-2"/>
    <n v="1.34378691019787E-2"/>
    <n v="0.33924914163152597"/>
    <n v="1.6998495770641543E-2"/>
    <m/>
    <n v="41"/>
    <n v="11.483253588516746"/>
    <n v="88.516746411483254"/>
    <n v="38.7896"/>
    <n v="2618.2979999999998"/>
    <n v="81.167237999999998"/>
    <n v="4"/>
    <s v=""/>
    <m/>
    <n v="241.0560892469787"/>
    <m/>
    <m/>
    <m/>
    <m/>
    <s v=""/>
    <m/>
    <n v="0.42225839223509942"/>
    <m/>
    <n v="5.9407662737814247E-2"/>
    <n v="1.1381530747567701"/>
    <m/>
    <m/>
    <m/>
    <n v="0"/>
    <m/>
    <n v="9.545454545454545"/>
    <n v="100"/>
    <n v="100"/>
    <n v="3.1"/>
    <n v="10"/>
    <n v="1"/>
    <s v=""/>
    <n v="20"/>
    <m/>
    <n v="24"/>
    <n v="185"/>
    <n v="2618"/>
    <n v="2618"/>
  </r>
  <r>
    <x v="10"/>
    <x v="0"/>
    <n v="353140715"/>
    <s v="Monte Aprazível"/>
    <s v=""/>
    <s v=""/>
    <s v=""/>
    <s v=""/>
    <s v=""/>
    <s v=""/>
    <n v="1.3911657559198499E-3"/>
    <s v=""/>
    <n v="1.3911657559198499E-3"/>
    <n v="0"/>
    <n v="1.2317850637522799E-3"/>
    <s v=""/>
    <n v="1.5938069216757701E-4"/>
    <n v="0"/>
    <m/>
    <n v="0"/>
    <n v="0"/>
    <n v="100"/>
    <s v=""/>
    <s v=""/>
    <s v=""/>
    <m/>
    <s v=""/>
    <m/>
    <s v=""/>
    <m/>
    <m/>
    <m/>
    <m/>
    <s v=""/>
    <m/>
    <n v="1.2311201379821683E-3"/>
    <m/>
    <e v="#VALUE!"/>
    <n v="4.7971232962753458E-3"/>
    <m/>
    <m/>
    <m/>
    <n v="0"/>
    <m/>
    <s v=""/>
    <s v=""/>
    <s v=""/>
    <s v=""/>
    <s v=""/>
    <s v=""/>
    <s v=""/>
    <n v="0"/>
    <m/>
    <s v=""/>
    <n v="2"/>
    <s v=""/>
    <s v=""/>
  </r>
  <r>
    <x v="16"/>
    <x v="0"/>
    <n v="353140718"/>
    <s v="Monte Aprazível"/>
    <n v="0.77460740055963484"/>
    <n v="23458"/>
    <n v="21781"/>
    <n v="1677"/>
    <n v="48.574327542293915"/>
    <n v="92.851052945690171"/>
    <n v="0.10568872728331311"/>
    <n v="4.4687050511099502E-2"/>
    <n v="6.1001676772213603E-2"/>
    <n v="0"/>
    <n v="3.5063752276866998E-2"/>
    <n v="1.6440802080994101E-2"/>
    <n v="4.44774741539204E-2"/>
    <n v="9.7066987715314704E-3"/>
    <m/>
    <n v="10"/>
    <n v="16.129032258064516"/>
    <n v="83.870967741935488"/>
    <n v="16.174199999999999"/>
    <n v="1247.7239999999999"/>
    <n v="213.67273499999999"/>
    <n v="6"/>
    <s v=""/>
    <m/>
    <n v="389.86443857106309"/>
    <m/>
    <m/>
    <m/>
    <m/>
    <s v=""/>
    <m/>
    <n v="9.3529847153374437E-2"/>
    <m/>
    <n v="5.3198869656070839E-2"/>
    <n v="0.2103506095593573"/>
    <m/>
    <m/>
    <m/>
    <n v="0"/>
    <m/>
    <n v="9.7272727272727266"/>
    <n v="97.5"/>
    <n v="97.5"/>
    <n v="17.12"/>
    <n v="9.9600000000000009"/>
    <n v="1"/>
    <s v=""/>
    <n v="37"/>
    <m/>
    <n v="15"/>
    <n v="78"/>
    <n v="1216.8"/>
    <n v="1216.8"/>
  </r>
  <r>
    <x v="12"/>
    <x v="0"/>
    <n v="353140719"/>
    <s v="Monte Aprazível"/>
    <s v=""/>
    <s v=""/>
    <s v=""/>
    <s v=""/>
    <s v=""/>
    <s v=""/>
    <n v="5.6235140770683104E-2"/>
    <n v="4.7319637239979701E-2"/>
    <n v="8.9155035307033996E-3"/>
    <n v="0"/>
    <n v="2.6685610200364298E-3"/>
    <n v="4.41013470319635E-2"/>
    <n v="9.0565314270030194E-3"/>
    <n v="4.0870129168018269E-4"/>
    <m/>
    <n v="3"/>
    <n v="28.000000000000004"/>
    <n v="72"/>
    <s v=""/>
    <s v=""/>
    <s v=""/>
    <m/>
    <s v=""/>
    <m/>
    <s v=""/>
    <m/>
    <m/>
    <m/>
    <m/>
    <s v=""/>
    <m/>
    <n v="4.9765611301489474E-2"/>
    <m/>
    <n v="5.6332901476166312E-2"/>
    <n v="3.0743115623115179E-2"/>
    <m/>
    <m/>
    <m/>
    <n v="0"/>
    <m/>
    <s v=""/>
    <s v=""/>
    <s v=""/>
    <s v=""/>
    <s v=""/>
    <s v=""/>
    <s v=""/>
    <n v="7"/>
    <m/>
    <n v="7"/>
    <n v="18"/>
    <s v=""/>
    <s v=""/>
  </r>
  <r>
    <x v="9"/>
    <x v="0"/>
    <n v="353150612"/>
    <s v="Monte Azul Paulista"/>
    <s v=""/>
    <s v=""/>
    <s v=""/>
    <s v=""/>
    <s v=""/>
    <s v=""/>
    <n v="1.7532633181126328E-2"/>
    <n v="1.192E-2"/>
    <n v="5.6126331811263298E-3"/>
    <n v="0"/>
    <s v=""/>
    <s v=""/>
    <n v="1.75326331811263E-2"/>
    <n v="0"/>
    <m/>
    <n v="1"/>
    <n v="22.222222222222221"/>
    <n v="77.777777777777786"/>
    <s v=""/>
    <s v=""/>
    <s v=""/>
    <n v="1"/>
    <s v=""/>
    <m/>
    <s v=""/>
    <m/>
    <m/>
    <m/>
    <m/>
    <s v=""/>
    <m/>
    <n v="2.6564595728979283E-2"/>
    <m/>
    <n v="2.6488888888888888E-2"/>
    <n v="2.672682467203014E-2"/>
    <m/>
    <m/>
    <m/>
    <n v="0"/>
    <m/>
    <s v=""/>
    <s v=""/>
    <s v=""/>
    <s v=""/>
    <s v=""/>
    <s v=""/>
    <s v=""/>
    <n v="0"/>
    <m/>
    <n v="2"/>
    <n v="7"/>
    <s v=""/>
    <s v=""/>
  </r>
  <r>
    <x v="10"/>
    <x v="0"/>
    <n v="353150615"/>
    <s v="Monte Azul Paulista"/>
    <n v="-0.40057461022638963"/>
    <n v="18191"/>
    <n v="17350"/>
    <n v="841"/>
    <n v="69.038673194428625"/>
    <n v="95.376834698477268"/>
    <n v="0.91001118282722393"/>
    <n v="0.37363057838660602"/>
    <n v="0.53638060444061797"/>
    <n v="0"/>
    <n v="7.7297336377473394E-2"/>
    <n v="1.59464480874317E-3"/>
    <n v="0.815013910160441"/>
    <n v="1.6105291480566598E-2"/>
    <m/>
    <n v="7"/>
    <n v="15.24390243902439"/>
    <n v="84.756097560975604"/>
    <n v="12.423599999999999"/>
    <n v="958.39200000000005"/>
    <n v="756.28169476000005"/>
    <m/>
    <s v=""/>
    <m/>
    <n v="364.05695123962403"/>
    <m/>
    <m/>
    <m/>
    <m/>
    <s v=""/>
    <m/>
    <n v="1.3788048224654907"/>
    <m/>
    <n v="0.83029017419245776"/>
    <n v="2.5541933544791329"/>
    <m/>
    <m/>
    <m/>
    <n v="0"/>
    <m/>
    <n v="6.2"/>
    <n v="99.1"/>
    <n v="27.75"/>
    <n v="78.91"/>
    <n v="3.48"/>
    <n v="0"/>
    <s v=""/>
    <n v="27"/>
    <m/>
    <n v="25"/>
    <n v="139"/>
    <n v="949.37800000000004"/>
    <n v="265.84500000000003"/>
  </r>
  <r>
    <x v="0"/>
    <x v="0"/>
    <n v="353160520"/>
    <s v="Monte Castelo"/>
    <n v="-0.17863816115093467"/>
    <n v="3991"/>
    <n v="3336"/>
    <n v="655"/>
    <n v="17.117001200892091"/>
    <n v="83.588073164620397"/>
    <n v="0.18129610221157599"/>
    <n v="8.09E-3"/>
    <n v="0.17320610221157601"/>
    <n v="0"/>
    <n v="2.3943356164383599E-2"/>
    <n v="2.9099999999999998E-3"/>
    <n v="0.13878230464688801"/>
    <n v="1.5660441400304415E-2"/>
    <m/>
    <n v="0"/>
    <n v="9.433962264150944"/>
    <n v="90.566037735849065"/>
    <n v="2.3043999999999998"/>
    <n v="177.768"/>
    <n v="42.255453600000003"/>
    <m/>
    <s v=""/>
    <m/>
    <n v="1738.391380606364"/>
    <m/>
    <m/>
    <m/>
    <m/>
    <s v=""/>
    <m/>
    <n v="0.25180014196052225"/>
    <m/>
    <n v="1.618E-2"/>
    <n v="0.7873004645980729"/>
    <m/>
    <m/>
    <m/>
    <n v="0"/>
    <m/>
    <n v="8.1999999999999993"/>
    <n v="99"/>
    <n v="99"/>
    <n v="23.77"/>
    <n v="8.44"/>
    <s v=""/>
    <s v=""/>
    <n v="2"/>
    <m/>
    <n v="5"/>
    <n v="48"/>
    <n v="176.22"/>
    <n v="176.22"/>
  </r>
  <r>
    <x v="6"/>
    <x v="0"/>
    <n v="35318035"/>
    <s v="Monte Mor"/>
    <n v="2.0136178971561725"/>
    <n v="59614"/>
    <n v="56936"/>
    <n v="2678"/>
    <n v="247.57672660824787"/>
    <n v="95.507766631999189"/>
    <n v="0.39291324810157102"/>
    <n v="0.14102964193926701"/>
    <n v="0.25188360616230399"/>
    <n v="0"/>
    <n v="6.5930000000000002E-2"/>
    <n v="0.132665273307217"/>
    <n v="0.12707865633655199"/>
    <n v="6.7239318457802094E-2"/>
    <m/>
    <n v="76"/>
    <n v="21.243523316062177"/>
    <n v="78.756476683937819"/>
    <n v="45.652800000000006"/>
    <n v="3081.5639999999999"/>
    <n v="802.48857062000002"/>
    <n v="3"/>
    <s v=""/>
    <m/>
    <n v="201.02123662227001"/>
    <m/>
    <m/>
    <m/>
    <m/>
    <s v=""/>
    <m/>
    <n v="0.35397589919060451"/>
    <m/>
    <n v="0.19319129032776303"/>
    <n v="0.66285159516395764"/>
    <m/>
    <m/>
    <m/>
    <n v="3"/>
    <m/>
    <n v="9.8181818181818183"/>
    <n v="76.8"/>
    <n v="76.8"/>
    <n v="26.04"/>
    <n v="7.66"/>
    <n v="2"/>
    <s v=""/>
    <n v="109"/>
    <m/>
    <n v="41"/>
    <n v="152"/>
    <n v="2366.9760000000001"/>
    <n v="2366.9760000000001"/>
  </r>
  <r>
    <x v="15"/>
    <x v="0"/>
    <n v="35317042"/>
    <s v="Monteiro Lobato"/>
    <n v="0.81719492106513414"/>
    <n v="4465"/>
    <n v="1983"/>
    <n v="2482"/>
    <n v="13.418885616397187"/>
    <n v="44.412094064949606"/>
    <n v="5.241204587419214E-2"/>
    <n v="5.1463346058836699E-2"/>
    <n v="9.4869981535544105E-4"/>
    <n v="0"/>
    <n v="1.1169999999999999E-2"/>
    <n v="6.1902587519025907E-5"/>
    <n v="3.45040986101754E-2"/>
    <n v="6.6760446764977371E-3"/>
    <m/>
    <n v="37"/>
    <n v="83.333333333333343"/>
    <n v="16.666666666666664"/>
    <n v="1.4188999999999998"/>
    <n v="109.458"/>
    <n v="41.649206831999997"/>
    <n v="2"/>
    <s v=""/>
    <m/>
    <n v="3672.7256438969766"/>
    <m/>
    <m/>
    <m/>
    <m/>
    <s v=""/>
    <m/>
    <n v="2.3503159584839523E-2"/>
    <m/>
    <n v="3.0095524011015614E-2"/>
    <n v="1.8244227218373865E-3"/>
    <m/>
    <m/>
    <m/>
    <n v="0"/>
    <m/>
    <n v="9.545454545454545"/>
    <n v="84.4"/>
    <n v="84.4"/>
    <n v="38.049999999999997"/>
    <n v="7"/>
    <n v="0"/>
    <s v=""/>
    <n v="26"/>
    <m/>
    <n v="35"/>
    <n v="7"/>
    <n v="91.996000000000009"/>
    <n v="91.996000000000009"/>
  </r>
  <r>
    <x v="4"/>
    <x v="0"/>
    <n v="35319024"/>
    <s v="Morro Agudo"/>
    <s v=""/>
    <s v=""/>
    <s v=""/>
    <s v=""/>
    <s v=""/>
    <s v=""/>
    <n v="4.9300000000000004E-3"/>
    <n v="4.9300000000000004E-3"/>
    <s v=""/>
    <n v="0"/>
    <s v=""/>
    <s v=""/>
    <n v="4.9300000000000004E-3"/>
    <n v="0"/>
    <m/>
    <n v="1"/>
    <n v="100"/>
    <e v="#VALUE!"/>
    <s v=""/>
    <s v=""/>
    <s v=""/>
    <m/>
    <s v=""/>
    <m/>
    <s v=""/>
    <m/>
    <m/>
    <m/>
    <m/>
    <s v=""/>
    <m/>
    <n v="8.1085526315789476E-4"/>
    <m/>
    <n v="1.1966019417475728E-3"/>
    <e v="#VALUE!"/>
    <m/>
    <m/>
    <m/>
    <n v="0"/>
    <m/>
    <s v=""/>
    <s v=""/>
    <s v=""/>
    <s v=""/>
    <s v=""/>
    <s v=""/>
    <s v=""/>
    <n v="2"/>
    <m/>
    <n v="2"/>
    <s v=""/>
    <s v=""/>
    <s v=""/>
  </r>
  <r>
    <x v="9"/>
    <x v="0"/>
    <n v="353190212"/>
    <s v="Morro Agudo"/>
    <n v="1.0646640476854152"/>
    <n v="32332"/>
    <n v="31558"/>
    <n v="774"/>
    <n v="23.324532167539569"/>
    <n v="97.606086848942226"/>
    <n v="2.1696925368873261"/>
    <n v="1.79074244421156"/>
    <n v="0.37895009267576601"/>
    <n v="0.15485476915271401"/>
    <n v="8.2376094642812606E-2"/>
    <n v="0.28193995275760803"/>
    <n v="1.5036082278281"/>
    <n v="0.30176826165880682"/>
    <m/>
    <n v="35"/>
    <n v="45.378151260504204"/>
    <n v="54.621848739495796"/>
    <n v="25.524800000000003"/>
    <n v="1722.924"/>
    <n v="238.43889820999999"/>
    <n v="2"/>
    <s v=""/>
    <m/>
    <n v="1911.7456389954225"/>
    <m/>
    <m/>
    <m/>
    <m/>
    <s v=""/>
    <m/>
    <n v="0.35685732514594182"/>
    <m/>
    <n v="0.43464622432319416"/>
    <n v="0.19334188401824798"/>
    <m/>
    <m/>
    <m/>
    <n v="0"/>
    <m/>
    <n v="9.545454545454545"/>
    <n v="100"/>
    <n v="97.91"/>
    <n v="13.84"/>
    <n v="9.9700000000000006"/>
    <n v="0"/>
    <s v=""/>
    <n v="25"/>
    <m/>
    <n v="54"/>
    <n v="65"/>
    <n v="1723"/>
    <n v="1686.9893"/>
  </r>
  <r>
    <x v="6"/>
    <x v="0"/>
    <n v="35320095"/>
    <s v="Morungaba"/>
    <n v="1.2046751854670301"/>
    <n v="13247"/>
    <n v="11938"/>
    <n v="1309"/>
    <n v="90.423208191126278"/>
    <n v="90.11851740016607"/>
    <n v="0.2390827830176912"/>
    <n v="0.21844459812777101"/>
    <n v="2.06381848899202E-2"/>
    <n v="0"/>
    <n v="3.3230000000000003E-2"/>
    <n v="2.2521458442498199E-2"/>
    <n v="0.148406230131996"/>
    <n v="3.4925094443196858E-2"/>
    <m/>
    <n v="47"/>
    <n v="42.608695652173914"/>
    <n v="57.391304347826086"/>
    <n v="8.2382999999999988"/>
    <n v="635.52599999999995"/>
    <n v="113.58120672"/>
    <m/>
    <s v=""/>
    <m/>
    <n v="547.54133011247836"/>
    <m/>
    <m/>
    <m/>
    <m/>
    <s v=""/>
    <m/>
    <n v="0.36224664093589576"/>
    <m/>
    <n v="0.50801069332039772"/>
    <n v="8.9731238651826944E-2"/>
    <m/>
    <m/>
    <m/>
    <n v="0"/>
    <m/>
    <n v="9.454545454545455"/>
    <n v="94.4"/>
    <n v="94.4"/>
    <n v="17.87"/>
    <n v="9.92"/>
    <s v=""/>
    <s v=""/>
    <n v="136"/>
    <m/>
    <n v="49"/>
    <n v="66"/>
    <n v="600.38400000000001"/>
    <n v="600.38400000000001"/>
  </r>
  <r>
    <x v="3"/>
    <x v="0"/>
    <n v="35320589"/>
    <s v="Motuca"/>
    <n v="0.79241654980086729"/>
    <n v="4638"/>
    <n v="3705"/>
    <n v="933"/>
    <n v="20.215316218454429"/>
    <n v="79.88357050452781"/>
    <n v="0.58853007959157755"/>
    <n v="0.587039120687468"/>
    <n v="1.4909589041095901E-3"/>
    <n v="0"/>
    <s v=""/>
    <n v="8.9680365296803603E-4"/>
    <n v="0.58549912068746801"/>
    <n v="2.1341552511415498E-3"/>
    <m/>
    <n v="5"/>
    <n v="51.724137931034484"/>
    <n v="48.275862068965516"/>
    <n v="2.4317999999999995"/>
    <n v="187.596"/>
    <n v="24.38748"/>
    <n v="2"/>
    <s v=""/>
    <m/>
    <n v="2515.8085381630003"/>
    <m/>
    <m/>
    <m/>
    <m/>
    <s v=""/>
    <m/>
    <n v="0.52082307928458194"/>
    <m/>
    <n v="0.77241989564140523"/>
    <n v="4.0296186597556499E-3"/>
    <m/>
    <m/>
    <m/>
    <n v="0"/>
    <m/>
    <n v="7.6"/>
    <n v="100"/>
    <n v="100"/>
    <n v="13"/>
    <n v="10"/>
    <n v="1"/>
    <s v=""/>
    <n v="8"/>
    <m/>
    <n v="15"/>
    <n v="14"/>
    <n v="188"/>
    <n v="188"/>
  </r>
  <r>
    <x v="12"/>
    <x v="0"/>
    <n v="353210819"/>
    <s v="Murutinga do Sul"/>
    <n v="0.22945184276046415"/>
    <n v="4281"/>
    <n v="2631"/>
    <n v="1650"/>
    <n v="17.242629289511843"/>
    <n v="61.457603363700073"/>
    <n v="6.0656084121399594E-3"/>
    <n v="5.3556084121399597E-3"/>
    <n v="7.1000000000000002E-4"/>
    <n v="0"/>
    <n v="5.5999999999999995E-4"/>
    <s v=""/>
    <n v="5.4056084121399603E-3"/>
    <n v="1E-4"/>
    <m/>
    <n v="1"/>
    <n v="50"/>
    <n v="50"/>
    <n v="1.9389999999999998"/>
    <n v="149.58000000000001"/>
    <n v="61.178220000000003"/>
    <n v="1"/>
    <s v=""/>
    <m/>
    <n v="1104.9754730203222"/>
    <m/>
    <m/>
    <m/>
    <m/>
    <s v=""/>
    <m/>
    <n v="9.9436203477704255E-3"/>
    <m/>
    <n v="1.1642626982912956E-2"/>
    <n v="4.7333333333333342E-3"/>
    <m/>
    <m/>
    <m/>
    <n v="0"/>
    <m/>
    <n v="9.2727272727272734"/>
    <n v="100"/>
    <n v="100"/>
    <n v="40.9"/>
    <n v="6.84"/>
    <n v="0"/>
    <s v=""/>
    <n v="7"/>
    <m/>
    <n v="4"/>
    <n v="4"/>
    <n v="150"/>
    <n v="150"/>
  </r>
  <r>
    <x v="0"/>
    <x v="0"/>
    <n v="353210820"/>
    <s v="Murutinga do Sul"/>
    <s v=""/>
    <s v=""/>
    <s v=""/>
    <s v=""/>
    <s v=""/>
    <s v=""/>
    <n v="0"/>
    <s v=""/>
    <s v=""/>
    <n v="0"/>
    <s v=""/>
    <s v=""/>
    <s v=""/>
    <n v="0"/>
    <m/>
    <n v="0"/>
    <n v="0"/>
    <n v="0"/>
    <s v=""/>
    <s v=""/>
    <s v=""/>
    <m/>
    <s v=""/>
    <m/>
    <s v=""/>
    <m/>
    <m/>
    <m/>
    <m/>
    <s v=""/>
    <m/>
    <n v="0"/>
    <m/>
    <e v="#VALUE!"/>
    <e v="#VALUE!"/>
    <m/>
    <m/>
    <m/>
    <n v="0"/>
    <m/>
    <s v=""/>
    <s v=""/>
    <s v=""/>
    <s v=""/>
    <s v=""/>
    <s v=""/>
    <s v=""/>
    <n v="1"/>
    <m/>
    <s v=""/>
    <s v=""/>
    <s v=""/>
    <s v=""/>
  </r>
  <r>
    <x v="13"/>
    <x v="0"/>
    <n v="353215722"/>
    <s v="Nantes"/>
    <n v="1.2845906209115521"/>
    <n v="3071"/>
    <n v="2937"/>
    <n v="134"/>
    <n v="10.759582369840935"/>
    <n v="95.636600455877556"/>
    <n v="1.0060692541856922E-2"/>
    <n v="9.93493150684932E-4"/>
    <n v="9.0671993911719904E-3"/>
    <n v="0"/>
    <n v="9.0071993911719894E-3"/>
    <s v=""/>
    <n v="9.93493150684932E-4"/>
    <n v="6.0000000000000002E-5"/>
    <m/>
    <n v="3"/>
    <n v="28.571428571428569"/>
    <n v="71.428571428571431"/>
    <n v="1.9984999999999997"/>
    <n v="154.16999999999999"/>
    <n v="30.834"/>
    <m/>
    <s v=""/>
    <m/>
    <n v="3080.6903288831004"/>
    <m/>
    <m/>
    <m/>
    <m/>
    <s v=""/>
    <m/>
    <n v="9.3154560572749276E-3"/>
    <m/>
    <n v="1.2737091675447845E-3"/>
    <n v="3.0223997970573298E-2"/>
    <m/>
    <m/>
    <m/>
    <n v="0"/>
    <m/>
    <n v="8"/>
    <n v="100"/>
    <n v="100"/>
    <n v="20"/>
    <n v="10"/>
    <s v=""/>
    <s v=""/>
    <n v="4"/>
    <m/>
    <n v="2"/>
    <n v="5"/>
    <n v="154"/>
    <n v="154"/>
  </r>
  <r>
    <x v="13"/>
    <x v="0"/>
    <n v="353220722"/>
    <s v="Narandiba"/>
    <n v="1.2322059887023951"/>
    <n v="4841"/>
    <n v="3935"/>
    <n v="906"/>
    <n v="13.517060367454068"/>
    <n v="81.284858500309852"/>
    <n v="8.8471695236669395E-2"/>
    <n v="2.28371232876712E-2"/>
    <n v="6.5634571948998202E-2"/>
    <n v="0"/>
    <n v="2.10108378870674E-2"/>
    <n v="6.6913734061930796E-2"/>
    <n v="1.7123287671232899E-5"/>
    <n v="5.2999999999999998E-4"/>
    <m/>
    <n v="0"/>
    <n v="15"/>
    <n v="85"/>
    <n v="2.4857"/>
    <n v="191.75399999999999"/>
    <n v="21.092939999999999"/>
    <m/>
    <s v=""/>
    <m/>
    <n v="2475.4554844040495"/>
    <m/>
    <m/>
    <m/>
    <m/>
    <s v=""/>
    <m/>
    <n v="6.4577879734795174E-2"/>
    <m/>
    <n v="2.3067801300677981E-2"/>
    <n v="0.17272255776052153"/>
    <m/>
    <m/>
    <m/>
    <n v="0"/>
    <m/>
    <n v="9.2727272727272734"/>
    <n v="100"/>
    <n v="100"/>
    <n v="11"/>
    <n v="10"/>
    <s v=""/>
    <s v=""/>
    <n v="1"/>
    <m/>
    <n v="3"/>
    <n v="17"/>
    <n v="192"/>
    <n v="192"/>
  </r>
  <r>
    <x v="15"/>
    <x v="0"/>
    <n v="35323062"/>
    <s v="Natividade da Serra"/>
    <n v="2.6913489264424051E-2"/>
    <n v="6698"/>
    <n v="2844"/>
    <n v="3854"/>
    <n v="8.0445826977816743"/>
    <n v="42.460435951030156"/>
    <n v="2.2766578170355441E-2"/>
    <n v="2.1022115011935402E-2"/>
    <n v="1.74446315842004E-3"/>
    <n v="1.0340341197361699E-2"/>
    <s v=""/>
    <n v="2.0220700152207E-4"/>
    <n v="1.58919465237751E-2"/>
    <n v="6.6724246450582591E-3"/>
    <m/>
    <n v="62"/>
    <n v="81.944444444444443"/>
    <n v="18.055555555555554"/>
    <n v="1.9410999999999998"/>
    <n v="149.74199999999999"/>
    <n v="141.11686080000001"/>
    <n v="1"/>
    <s v=""/>
    <m/>
    <n v="5932.4216183935532"/>
    <m/>
    <m/>
    <m/>
    <m/>
    <s v=""/>
    <m/>
    <n v="4.2160329945102664E-3"/>
    <m/>
    <n v="5.0778055584385032E-3"/>
    <n v="1.3844945701746343E-3"/>
    <m/>
    <m/>
    <m/>
    <n v="0"/>
    <m/>
    <n v="9.545454545454545"/>
    <n v="96"/>
    <n v="48"/>
    <n v="94.24"/>
    <n v="2.86"/>
    <n v="0"/>
    <s v=""/>
    <n v="20"/>
    <m/>
    <n v="59"/>
    <n v="13"/>
    <n v="144"/>
    <n v="72"/>
  </r>
  <r>
    <x v="6"/>
    <x v="0"/>
    <n v="35324055"/>
    <s v="Nazaré Paulista"/>
    <n v="1.184519808003337"/>
    <n v="18445"/>
    <n v="17810"/>
    <n v="635"/>
    <n v="56.486188522079985"/>
    <n v="96.557332610463547"/>
    <n v="35.120811730647652"/>
    <n v="35.096417006637203"/>
    <n v="2.4394724010446601E-2"/>
    <n v="0"/>
    <n v="35.0366747540983"/>
    <n v="2.9826839167935099E-3"/>
    <n v="3.8802510916485802E-2"/>
    <n v="4.23517817160299E-2"/>
    <m/>
    <n v="46"/>
    <n v="19.310344827586206"/>
    <n v="80.689655172413794"/>
    <n v="11.0929"/>
    <n v="855.73800000000006"/>
    <n v="756.72911339999996"/>
    <n v="1"/>
    <n v="1"/>
    <m/>
    <n v="940.35239902412582"/>
    <m/>
    <m/>
    <m/>
    <m/>
    <s v=""/>
    <m/>
    <n v="22.369943777482579"/>
    <m/>
    <n v="34.408251967291378"/>
    <n v="4.4354043655357452E-2"/>
    <m/>
    <m/>
    <m/>
    <n v="0"/>
    <m/>
    <n v="8.3000000000000007"/>
    <n v="13"/>
    <n v="13"/>
    <n v="88.43"/>
    <n v="2.95"/>
    <n v="0"/>
    <n v="1"/>
    <n v="53"/>
    <m/>
    <n v="28"/>
    <n v="117"/>
    <n v="111.28"/>
    <n v="111.28"/>
  </r>
  <r>
    <x v="18"/>
    <x v="0"/>
    <n v="35324056"/>
    <s v="Nazaré Paulista"/>
    <s v=""/>
    <s v=""/>
    <s v=""/>
    <s v=""/>
    <s v=""/>
    <s v=""/>
    <n v="1.7482695810564611E-4"/>
    <n v="3.8214936247723097E-5"/>
    <n v="1.3661202185792301E-4"/>
    <n v="0"/>
    <s v=""/>
    <s v=""/>
    <n v="1.3661202185792301E-4"/>
    <n v="3.8214936247723104E-5"/>
    <m/>
    <n v="2"/>
    <n v="66.666666666666657"/>
    <n v="33.333333333333329"/>
    <s v=""/>
    <s v=""/>
    <s v=""/>
    <m/>
    <s v=""/>
    <m/>
    <s v=""/>
    <m/>
    <m/>
    <m/>
    <m/>
    <s v=""/>
    <m/>
    <n v="1.1135475038576185E-4"/>
    <m/>
    <n v="3.7465623772277545E-5"/>
    <n v="2.4838549428713271E-4"/>
    <m/>
    <m/>
    <m/>
    <n v="0"/>
    <m/>
    <s v=""/>
    <s v=""/>
    <s v=""/>
    <s v=""/>
    <s v=""/>
    <s v=""/>
    <s v=""/>
    <n v="0"/>
    <m/>
    <n v="2"/>
    <n v="1"/>
    <s v=""/>
    <s v=""/>
  </r>
  <r>
    <x v="2"/>
    <x v="0"/>
    <n v="353250416"/>
    <s v="Neves Paulista"/>
    <s v=""/>
    <s v=""/>
    <s v=""/>
    <s v=""/>
    <s v=""/>
    <s v=""/>
    <n v="3.4246575342465798E-5"/>
    <s v=""/>
    <n v="3.4246575342465798E-5"/>
    <n v="0"/>
    <s v=""/>
    <s v=""/>
    <n v="3.4246575342465798E-5"/>
    <n v="0"/>
    <m/>
    <n v="0"/>
    <n v="0"/>
    <n v="100"/>
    <s v=""/>
    <s v=""/>
    <s v=""/>
    <m/>
    <s v=""/>
    <m/>
    <s v=""/>
    <m/>
    <m/>
    <m/>
    <m/>
    <s v=""/>
    <m/>
    <n v="5.7077625570776335E-5"/>
    <m/>
    <e v="#VALUE!"/>
    <n v="2.2831050228310537E-4"/>
    <m/>
    <m/>
    <m/>
    <n v="0"/>
    <m/>
    <s v=""/>
    <s v=""/>
    <s v=""/>
    <s v=""/>
    <s v=""/>
    <s v=""/>
    <s v=""/>
    <n v="0"/>
    <m/>
    <s v=""/>
    <n v="1"/>
    <s v=""/>
    <s v=""/>
  </r>
  <r>
    <x v="16"/>
    <x v="0"/>
    <n v="353250418"/>
    <s v="Neves Paulista"/>
    <n v="-0.17578270561584564"/>
    <n v="8620"/>
    <n v="7932"/>
    <n v="688"/>
    <n v="37.132764710950291"/>
    <n v="92.018561484918791"/>
    <n v="0.1100207749249361"/>
    <n v="4.9089162861491599E-2"/>
    <n v="6.0931612063444503E-2"/>
    <n v="0"/>
    <n v="3.2545479452054799E-2"/>
    <n v="2.7E-4"/>
    <n v="5.9044417995358901E-2"/>
    <n v="1.8160877477522441E-2"/>
    <m/>
    <n v="2"/>
    <n v="13.157894736842104"/>
    <n v="86.842105263157904"/>
    <n v="5.6364000000000001"/>
    <n v="434.80799999999999"/>
    <n v="153.922032"/>
    <n v="2"/>
    <s v=""/>
    <m/>
    <n v="548.77030162412984"/>
    <m/>
    <m/>
    <m/>
    <m/>
    <s v=""/>
    <m/>
    <n v="0.18336795820822685"/>
    <m/>
    <n v="0.10908702858109244"/>
    <n v="0.40621074708963012"/>
    <m/>
    <m/>
    <m/>
    <n v="0"/>
    <m/>
    <n v="9.7272727272727266"/>
    <n v="95"/>
    <n v="95"/>
    <n v="35.4"/>
    <n v="7.33"/>
    <n v="1"/>
    <s v=""/>
    <n v="12"/>
    <m/>
    <n v="5"/>
    <n v="33"/>
    <n v="413.25"/>
    <n v="413.25"/>
  </r>
  <r>
    <x v="12"/>
    <x v="0"/>
    <n v="353250419"/>
    <s v="Neves Paulista"/>
    <s v=""/>
    <s v=""/>
    <s v=""/>
    <s v=""/>
    <s v=""/>
    <s v=""/>
    <n v="1.6331415525114155E-2"/>
    <n v="1.6320000000000001E-2"/>
    <n v="1.1415525114155301E-5"/>
    <n v="0"/>
    <s v=""/>
    <s v=""/>
    <n v="1.6331415525114201E-2"/>
    <n v="0"/>
    <m/>
    <n v="0"/>
    <n v="66.666666666666657"/>
    <n v="33.333333333333329"/>
    <s v=""/>
    <s v=""/>
    <s v=""/>
    <m/>
    <s v=""/>
    <m/>
    <s v=""/>
    <m/>
    <m/>
    <m/>
    <m/>
    <s v=""/>
    <m/>
    <n v="2.7219025875190261E-2"/>
    <m/>
    <n v="3.6266666666666669E-2"/>
    <n v="7.6103500761035353E-5"/>
    <m/>
    <m/>
    <m/>
    <n v="0"/>
    <m/>
    <s v=""/>
    <s v=""/>
    <s v=""/>
    <s v=""/>
    <s v=""/>
    <s v=""/>
    <s v=""/>
    <n v="1"/>
    <m/>
    <n v="2"/>
    <n v="1"/>
    <s v=""/>
    <s v=""/>
  </r>
  <r>
    <x v="16"/>
    <x v="0"/>
    <n v="353260318"/>
    <s v="Nhandeara"/>
    <n v="5.7685845756361154E-2"/>
    <n v="10782"/>
    <n v="9057"/>
    <n v="1725"/>
    <n v="24.6490786886745"/>
    <n v="84.001112966054535"/>
    <n v="7.7734719706232108E-2"/>
    <n v="4.54328158295281E-2"/>
    <n v="3.2301903876704001E-2"/>
    <n v="0"/>
    <n v="1.77614342390898E-2"/>
    <n v="2.2741030183563299E-3"/>
    <n v="5.6936723432392602E-2"/>
    <n v="7.6245901639344297E-4"/>
    <m/>
    <n v="4"/>
    <n v="17.073170731707318"/>
    <n v="82.926829268292678"/>
    <n v="6.5365999999999991"/>
    <n v="504.25200000000001"/>
    <n v="48.408192"/>
    <n v="1"/>
    <s v=""/>
    <m/>
    <n v="760.46744574290483"/>
    <m/>
    <m/>
    <m/>
    <m/>
    <s v=""/>
    <m/>
    <n v="7.6210509515913835E-2"/>
    <m/>
    <n v="5.9780020828326445E-2"/>
    <n v="0.12423809183347692"/>
    <m/>
    <m/>
    <m/>
    <n v="0"/>
    <m/>
    <n v="10"/>
    <n v="100"/>
    <n v="100"/>
    <n v="9.6"/>
    <n v="10"/>
    <n v="0"/>
    <s v=""/>
    <n v="8"/>
    <m/>
    <n v="7"/>
    <n v="34"/>
    <n v="504"/>
    <n v="504"/>
  </r>
  <r>
    <x v="12"/>
    <x v="0"/>
    <n v="353260319"/>
    <s v="Nhandeara"/>
    <s v=""/>
    <s v=""/>
    <s v=""/>
    <s v=""/>
    <s v=""/>
    <s v=""/>
    <n v="8.9683753773985003E-3"/>
    <n v="4.8407650273223999E-3"/>
    <n v="4.1276103500761004E-3"/>
    <n v="0"/>
    <s v=""/>
    <s v=""/>
    <n v="8.6207650273224003E-3"/>
    <n v="3.47610350076104E-4"/>
    <m/>
    <n v="4"/>
    <n v="30.76923076923077"/>
    <n v="69.230769230769226"/>
    <s v=""/>
    <s v=""/>
    <s v=""/>
    <m/>
    <s v=""/>
    <m/>
    <s v=""/>
    <m/>
    <m/>
    <m/>
    <m/>
    <s v=""/>
    <m/>
    <n v="8.7925248798024509E-3"/>
    <m/>
    <n v="6.3694276675294731E-3"/>
    <n v="1.5875424423369616E-2"/>
    <m/>
    <m/>
    <m/>
    <n v="0"/>
    <m/>
    <s v=""/>
    <s v=""/>
    <s v=""/>
    <s v=""/>
    <s v=""/>
    <s v=""/>
    <s v=""/>
    <n v="2"/>
    <m/>
    <n v="4"/>
    <n v="9"/>
    <s v=""/>
    <s v=""/>
  </r>
  <r>
    <x v="12"/>
    <x v="0"/>
    <n v="353270219"/>
    <s v="Nipoã"/>
    <n v="1.5418753640972893"/>
    <n v="4969"/>
    <n v="4510"/>
    <n v="459"/>
    <n v="35.994204998189062"/>
    <n v="90.762728919299661"/>
    <n v="1.1089383561643844E-2"/>
    <n v="8.7237442922374398E-4"/>
    <n v="1.02170091324201E-2"/>
    <n v="0"/>
    <n v="9.6270091324200894E-3"/>
    <s v=""/>
    <n v="2.2374429223744302E-5"/>
    <n v="1.4399999999999999E-3"/>
    <m/>
    <n v="0"/>
    <n v="10.344827586206897"/>
    <n v="89.65517241379311"/>
    <n v="3.2948999999999997"/>
    <n v="254.178"/>
    <n v="67.967197200000001"/>
    <n v="1"/>
    <s v=""/>
    <m/>
    <n v="507.72388810625893"/>
    <m/>
    <m/>
    <m/>
    <m/>
    <s v=""/>
    <m/>
    <n v="3.4654323630137013E-2"/>
    <m/>
    <n v="3.6348934550989335E-3"/>
    <n v="0.12771261415525123"/>
    <m/>
    <m/>
    <m/>
    <n v="0"/>
    <m/>
    <n v="5.4"/>
    <n v="92.5"/>
    <n v="92.5"/>
    <n v="26.74"/>
    <n v="7.85"/>
    <n v="0"/>
    <s v=""/>
    <n v="5"/>
    <m/>
    <n v="3"/>
    <n v="26"/>
    <n v="234.95000000000002"/>
    <n v="234.95000000000002"/>
  </r>
  <r>
    <x v="2"/>
    <x v="0"/>
    <n v="353280116"/>
    <s v="Nova Aliança"/>
    <n v="0.92781087932314321"/>
    <n v="6450"/>
    <n v="5635"/>
    <n v="815"/>
    <n v="29.610246522517556"/>
    <n v="87.36434108527132"/>
    <n v="0.18929463428733068"/>
    <n v="7.7969112957556694E-2"/>
    <n v="0.111325521329774"/>
    <n v="0"/>
    <n v="3.5598378870673901E-2"/>
    <n v="1.5239936580416001E-2"/>
    <n v="0.13164608553534399"/>
    <n v="6.8102333008957803E-3"/>
    <m/>
    <n v="0"/>
    <n v="12.280701754385964"/>
    <n v="87.719298245614027"/>
    <n v="4.0991999999999997"/>
    <n v="316.22399999999999"/>
    <n v="161.27423999999999"/>
    <n v="1"/>
    <s v=""/>
    <m/>
    <n v="733.39534883720944"/>
    <m/>
    <m/>
    <m/>
    <m/>
    <s v=""/>
    <m/>
    <n v="0.28681005195050102"/>
    <m/>
    <n v="0.15288061364226802"/>
    <n v="0.7421701421984932"/>
    <m/>
    <m/>
    <m/>
    <n v="0"/>
    <m/>
    <n v="9.7272727272727266"/>
    <n v="100"/>
    <n v="100"/>
    <n v="51"/>
    <n v="6.39"/>
    <n v="1"/>
    <s v=""/>
    <n v="2"/>
    <m/>
    <n v="7"/>
    <n v="50"/>
    <n v="316"/>
    <n v="316"/>
  </r>
  <r>
    <x v="14"/>
    <x v="0"/>
    <n v="353282714"/>
    <s v="Nova Campina"/>
    <n v="1.2984434889430574"/>
    <n v="9675"/>
    <n v="7671"/>
    <n v="2004"/>
    <n v="25.108348688137443"/>
    <n v="79.286821705426362"/>
    <n v="0.49390009286290598"/>
    <n v="0.49322216262860702"/>
    <n v="6.7793023429897495E-4"/>
    <n v="0"/>
    <n v="1.42824657534247E-2"/>
    <n v="0.47661334855403298"/>
    <n v="1.3950606748675499E-3"/>
    <n v="1.6092178805798801E-3"/>
    <m/>
    <n v="4"/>
    <n v="78.787878787878782"/>
    <n v="21.212121212121211"/>
    <n v="4.6703999999999999"/>
    <n v="360.28800000000001"/>
    <n v="232.54068384000001"/>
    <m/>
    <n v="1"/>
    <m/>
    <n v="1662.3627906976744"/>
    <m/>
    <m/>
    <m/>
    <m/>
    <s v=""/>
    <m/>
    <n v="0.25458767673345672"/>
    <m/>
    <n v="0.34491060323678813"/>
    <n v="1.3292749692136764E-3"/>
    <m/>
    <m/>
    <m/>
    <n v="1"/>
    <m/>
    <n v="7.9"/>
    <n v="66.900000000000006"/>
    <n v="66.900000000000006"/>
    <n v="64.540000000000006"/>
    <n v="4.8"/>
    <s v=""/>
    <n v="1"/>
    <n v="8"/>
    <m/>
    <n v="26"/>
    <n v="7"/>
    <n v="240.84"/>
    <n v="240.84"/>
  </r>
  <r>
    <x v="16"/>
    <x v="0"/>
    <n v="353284318"/>
    <s v="Nova Canaã Paulista"/>
    <n v="-0.88465973037261669"/>
    <n v="1937"/>
    <n v="979"/>
    <n v="958"/>
    <n v="15.609638165847368"/>
    <n v="50.542075374290143"/>
    <n v="2.5144458791825801E-2"/>
    <n v="1.0262371809267199E-2"/>
    <n v="1.48820869825586E-2"/>
    <n v="1.0273972602739699E-2"/>
    <n v="4.8159360730593596E-3"/>
    <s v=""/>
    <n v="1.3974369713301901E-2"/>
    <n v="6.35415300546448E-3"/>
    <m/>
    <n v="8"/>
    <n v="36.363636363636367"/>
    <n v="63.636363636363633"/>
    <n v="0.53969999999999996"/>
    <n v="41.634"/>
    <n v="8.3268000000000004"/>
    <m/>
    <s v=""/>
    <m/>
    <n v="1139.6592669075887"/>
    <m/>
    <m/>
    <m/>
    <m/>
    <s v=""/>
    <m/>
    <n v="8.6705030316640702E-2"/>
    <m/>
    <n v="4.6647144587578182E-2"/>
    <n v="0.21260124260798005"/>
    <m/>
    <m/>
    <m/>
    <n v="0"/>
    <m/>
    <n v="7.9"/>
    <n v="100"/>
    <n v="100"/>
    <n v="20"/>
    <n v="10"/>
    <s v=""/>
    <s v=""/>
    <n v="5"/>
    <m/>
    <n v="8"/>
    <n v="14"/>
    <n v="42"/>
    <n v="42"/>
  </r>
  <r>
    <x v="12"/>
    <x v="0"/>
    <n v="353286819"/>
    <s v="Nova Castilho"/>
    <n v="0.45327517819411245"/>
    <n v="1176"/>
    <n v="938"/>
    <n v="238"/>
    <n v="6.3982589771490748"/>
    <n v="79.761904761904773"/>
    <n v="6.4118486704759997E-3"/>
    <n v="2.32E-3"/>
    <n v="4.0918486704759997E-3"/>
    <n v="0"/>
    <n v="3.7459531027771499E-3"/>
    <n v="6.0000000000000002E-5"/>
    <n v="2.32E-3"/>
    <n v="2.8589556769884598E-4"/>
    <m/>
    <n v="3"/>
    <n v="15.384615384615385"/>
    <n v="84.615384615384613"/>
    <n v="0.59289999999999998"/>
    <n v="45.738"/>
    <n v="27.900179999999999"/>
    <m/>
    <s v=""/>
    <m/>
    <n v="2949.7959183673465"/>
    <m/>
    <m/>
    <m/>
    <m/>
    <s v=""/>
    <m/>
    <n v="1.4911275977851163E-2"/>
    <m/>
    <n v="7.2499999999999995E-3"/>
    <n v="3.7198624277054546E-2"/>
    <m/>
    <m/>
    <m/>
    <n v="0"/>
    <m/>
    <n v="7.7"/>
    <n v="100"/>
    <n v="100"/>
    <n v="61"/>
    <n v="5.74"/>
    <s v=""/>
    <s v=""/>
    <n v="8"/>
    <m/>
    <n v="2"/>
    <n v="11"/>
    <n v="46"/>
    <n v="46"/>
  </r>
  <r>
    <x v="7"/>
    <x v="0"/>
    <n v="353290013"/>
    <s v="Nova Europa"/>
    <n v="1.4792687372247482"/>
    <n v="10749"/>
    <n v="10204"/>
    <n v="545"/>
    <n v="66.813774241670814"/>
    <n v="94.929760907991451"/>
    <n v="1.0064879212515909"/>
    <n v="0.96658463358035795"/>
    <n v="3.9903287671232898E-2"/>
    <n v="0"/>
    <n v="9.7602739726027395E-3"/>
    <n v="0.61158977168949802"/>
    <n v="0.38453787558948999"/>
    <n v="5.9999999999999995E-4"/>
    <m/>
    <n v="16"/>
    <n v="33.333333333333329"/>
    <n v="66.666666666666657"/>
    <n v="7.3716999999999997"/>
    <n v="568.67399999999998"/>
    <n v="85.301100000000005"/>
    <n v="1"/>
    <s v=""/>
    <m/>
    <n v="381.4010605637734"/>
    <m/>
    <m/>
    <m/>
    <m/>
    <s v=""/>
    <m/>
    <n v="1.4801292959582217"/>
    <m/>
    <n v="1.7574266065097417"/>
    <n v="0.30694836670179154"/>
    <m/>
    <m/>
    <m/>
    <n v="0"/>
    <m/>
    <n v="7.3"/>
    <n v="100"/>
    <n v="100"/>
    <n v="15"/>
    <n v="10"/>
    <n v="0"/>
    <s v=""/>
    <n v="12"/>
    <m/>
    <n v="10"/>
    <n v="20"/>
    <n v="569"/>
    <n v="569"/>
  </r>
  <r>
    <x v="10"/>
    <x v="0"/>
    <n v="353300715"/>
    <s v="Nova Granada"/>
    <n v="0.88119051610373589"/>
    <n v="20918"/>
    <n v="19592"/>
    <n v="1326"/>
    <n v="39.329898845560862"/>
    <n v="93.660961851037385"/>
    <n v="0.28529391795793102"/>
    <n v="0.141496582952816"/>
    <n v="0.14379733500511499"/>
    <n v="0"/>
    <n v="1.45275937570177E-2"/>
    <n v="9.55707762557078E-4"/>
    <n v="0.26312831811263299"/>
    <n v="6.6822983257229795E-3"/>
    <m/>
    <n v="40"/>
    <n v="25.757575757575758"/>
    <n v="74.242424242424249"/>
    <n v="14.07"/>
    <n v="1085.4000000000001"/>
    <n v="173.1451788"/>
    <n v="2"/>
    <s v=""/>
    <m/>
    <n v="663.34448800076495"/>
    <m/>
    <m/>
    <m/>
    <m/>
    <s v=""/>
    <m/>
    <n v="0.2177816167617794"/>
    <m/>
    <n v="0.16263975052047816"/>
    <n v="0.32681212501162493"/>
    <m/>
    <m/>
    <m/>
    <n v="0"/>
    <m/>
    <n v="9.7272727272727266"/>
    <n v="97.73"/>
    <n v="97.73"/>
    <n v="15.95"/>
    <n v="9.67"/>
    <n v="1"/>
    <s v=""/>
    <n v="18"/>
    <m/>
    <n v="17"/>
    <n v="49"/>
    <n v="1060.3705"/>
    <n v="1060.3705"/>
  </r>
  <r>
    <x v="0"/>
    <x v="0"/>
    <n v="353310620"/>
    <s v="Nova Guataporanga"/>
    <n v="6.8720918206932602E-2"/>
    <n v="2191"/>
    <n v="1969"/>
    <n v="222"/>
    <n v="64.214536928487689"/>
    <n v="89.867640346873571"/>
    <n v="7.6372107027305796E-3"/>
    <s v=""/>
    <n v="7.6372107027305796E-3"/>
    <n v="0"/>
    <n v="4.0200000000000001E-3"/>
    <s v=""/>
    <n v="3.4668555530603601E-3"/>
    <n v="1.50355149670218E-4"/>
    <m/>
    <n v="0"/>
    <n v="0"/>
    <n v="100"/>
    <n v="1.4125999999999999"/>
    <n v="108.97199999999999"/>
    <n v="13.076639999999999"/>
    <m/>
    <s v=""/>
    <m/>
    <n v="431.80282975810132"/>
    <m/>
    <m/>
    <m/>
    <m/>
    <s v=""/>
    <m/>
    <n v="6.9429188206641637E-2"/>
    <m/>
    <e v="#VALUE!"/>
    <n v="0.25457369009101932"/>
    <m/>
    <m/>
    <m/>
    <n v="0"/>
    <m/>
    <n v="8.1"/>
    <n v="100"/>
    <n v="100"/>
    <n v="12"/>
    <n v="9.6999999999999993"/>
    <s v=""/>
    <s v=""/>
    <n v="1"/>
    <m/>
    <s v=""/>
    <n v="10"/>
    <n v="109"/>
    <n v="109"/>
  </r>
  <r>
    <x v="0"/>
    <x v="0"/>
    <n v="353320520"/>
    <s v="Nova Independência"/>
    <n v="2.0090673234550716"/>
    <n v="3731"/>
    <n v="3172"/>
    <n v="559"/>
    <n v="14.064384800965019"/>
    <n v="85.017421602787451"/>
    <n v="0.5477207194899818"/>
    <n v="0.50971"/>
    <n v="3.8010719489981797E-2"/>
    <n v="0"/>
    <n v="2.06E-2"/>
    <n v="0.51946019025875201"/>
    <n v="1.39E-3"/>
    <n v="6.2705292312298863E-3"/>
    <m/>
    <n v="3"/>
    <n v="27.27272727272727"/>
    <n v="72.727272727272734"/>
    <n v="2.2616999999999998"/>
    <n v="174.47399999999999"/>
    <n v="33.150060000000003"/>
    <m/>
    <s v=""/>
    <m/>
    <n v="2028.58214955776"/>
    <m/>
    <m/>
    <m/>
    <m/>
    <s v=""/>
    <m/>
    <n v="0.67619841912343426"/>
    <m/>
    <n v="0.89422807017543871"/>
    <n v="0.1583779978749241"/>
    <m/>
    <m/>
    <m/>
    <n v="0"/>
    <m/>
    <n v="5.4"/>
    <n v="100"/>
    <n v="100"/>
    <n v="19"/>
    <n v="10"/>
    <s v=""/>
    <s v=""/>
    <n v="9"/>
    <m/>
    <n v="6"/>
    <n v="16"/>
    <n v="174"/>
    <n v="174"/>
  </r>
  <r>
    <x v="12"/>
    <x v="0"/>
    <n v="353330419"/>
    <s v="Nova Luzitânia"/>
    <n v="1.6455664756134025"/>
    <n v="4044"/>
    <n v="3782"/>
    <n v="262"/>
    <n v="54.663422546634223"/>
    <n v="93.521266073194852"/>
    <n v="1.7789025875190261E-2"/>
    <n v="1.9025875190258801E-5"/>
    <n v="1.7770000000000001E-2"/>
    <n v="0"/>
    <n v="1.643E-2"/>
    <s v=""/>
    <n v="8.7902587519025899E-4"/>
    <n v="4.8000000000000001E-4"/>
    <m/>
    <n v="0"/>
    <n v="5.5555555555555554"/>
    <n v="94.444444444444443"/>
    <n v="2.6123999999999996"/>
    <n v="201.52799999999999"/>
    <n v="50.867077895999998"/>
    <m/>
    <s v=""/>
    <m/>
    <n v="389.91097922848655"/>
    <m/>
    <m/>
    <m/>
    <m/>
    <s v=""/>
    <m/>
    <n v="9.8827921528834781E-2"/>
    <m/>
    <n v="1.4635288607891384E-4"/>
    <n v="0.3554000000000001"/>
    <m/>
    <m/>
    <m/>
    <n v="0"/>
    <m/>
    <n v="10"/>
    <n v="80.3"/>
    <n v="80.3"/>
    <n v="25.24"/>
    <n v="8.06"/>
    <s v=""/>
    <s v=""/>
    <n v="3"/>
    <m/>
    <n v="1"/>
    <n v="17"/>
    <n v="162.20599999999999"/>
    <n v="162.20599999999999"/>
  </r>
  <r>
    <x v="6"/>
    <x v="0"/>
    <n v="35334035"/>
    <s v="Nova Odessa"/>
    <n v="1.2699595112958262"/>
    <n v="58039"/>
    <n v="57093"/>
    <n v="946"/>
    <n v="791.80081855388812"/>
    <n v="98.370061510363712"/>
    <n v="0.72163168238640596"/>
    <n v="0.51497596994535499"/>
    <n v="0.20665571244105099"/>
    <n v="0"/>
    <n v="0.42166999999999999"/>
    <n v="0.27202399221082801"/>
    <n v="5.3344034608378901E-3"/>
    <n v="2.2603286714740829E-2"/>
    <m/>
    <n v="21"/>
    <n v="12.121212121212121"/>
    <n v="87.878787878787875"/>
    <n v="47.970399999999998"/>
    <n v="3238.002"/>
    <n v="225.88301952"/>
    <n v="7"/>
    <s v=""/>
    <m/>
    <n v="65.20305311945414"/>
    <m/>
    <m/>
    <m/>
    <m/>
    <s v=""/>
    <m/>
    <n v="2.0618048068183028"/>
    <m/>
    <n v="2.2390259562841521"/>
    <n v="1.7221309370087587"/>
    <m/>
    <m/>
    <m/>
    <n v="0"/>
    <m/>
    <n v="9.454545454545455"/>
    <n v="96"/>
    <n v="96"/>
    <n v="6.98"/>
    <n v="9.94"/>
    <n v="0"/>
    <s v=""/>
    <n v="61"/>
    <m/>
    <n v="24"/>
    <n v="174"/>
    <n v="3108.48"/>
    <n v="3108.48"/>
  </r>
  <r>
    <x v="10"/>
    <x v="0"/>
    <n v="353325415"/>
    <s v="Novais"/>
    <n v="1.8684500681083627"/>
    <n v="5509"/>
    <n v="5137"/>
    <n v="372"/>
    <n v="47.113657743949368"/>
    <n v="93.247413323652211"/>
    <n v="0.12550933028919328"/>
    <n v="0.11728"/>
    <n v="8.2293302891932995E-3"/>
    <n v="0"/>
    <n v="4.6299999999999996E-3"/>
    <n v="3.4299999999999999E-3"/>
    <n v="0.11744933028919299"/>
    <n v="0"/>
    <m/>
    <n v="2"/>
    <n v="61.53846153846154"/>
    <n v="38.461538461538467"/>
    <n v="3.7890999999999999"/>
    <n v="292.30200000000002"/>
    <n v="26.307179999999999"/>
    <n v="1"/>
    <s v=""/>
    <m/>
    <n v="572.44508985296773"/>
    <m/>
    <m/>
    <m/>
    <m/>
    <s v=""/>
    <m/>
    <n v="0.43279079410066651"/>
    <m/>
    <n v="0.61726315789473685"/>
    <n v="8.2293302891933012E-2"/>
    <m/>
    <m/>
    <m/>
    <n v="0"/>
    <m/>
    <n v="9.8181818181818183"/>
    <n v="100"/>
    <n v="100"/>
    <n v="9"/>
    <n v="9.8000000000000007"/>
    <n v="0"/>
    <s v=""/>
    <n v="7"/>
    <m/>
    <n v="8"/>
    <n v="5"/>
    <n v="292"/>
    <n v="292"/>
  </r>
  <r>
    <x v="2"/>
    <x v="0"/>
    <n v="353350216"/>
    <s v="Novo Horizonte"/>
    <n v="0.63738401552595469"/>
    <n v="38954"/>
    <n v="36529"/>
    <n v="2425"/>
    <n v="41.756262796256792"/>
    <n v="93.774708630692615"/>
    <n v="1.196119481747637"/>
    <n v="0.79416110196205703"/>
    <n v="0.40195837978558002"/>
    <n v="0"/>
    <n v="0.17259830950420399"/>
    <n v="0.22073811009639799"/>
    <n v="0.46271551808601802"/>
    <n v="0.3400675440610163"/>
    <m/>
    <n v="25"/>
    <n v="19.310344827586206"/>
    <n v="80.689655172413794"/>
    <n v="30.827200000000001"/>
    <n v="2080.8359999999998"/>
    <n v="270.50868000000003"/>
    <n v="6"/>
    <s v=""/>
    <m/>
    <n v="510.02926528726181"/>
    <m/>
    <m/>
    <m/>
    <m/>
    <s v=""/>
    <m/>
    <n v="0.42415584459136069"/>
    <m/>
    <n v="0.36263064016532287"/>
    <n v="0.63802917426282557"/>
    <m/>
    <m/>
    <m/>
    <n v="0"/>
    <m/>
    <n v="9.8181818181818183"/>
    <n v="100"/>
    <n v="100"/>
    <n v="13"/>
    <n v="9.8000000000000007"/>
    <n v="2"/>
    <s v=""/>
    <n v="20"/>
    <m/>
    <n v="56"/>
    <n v="234"/>
    <n v="2081"/>
    <n v="2081"/>
  </r>
  <r>
    <x v="11"/>
    <x v="0"/>
    <n v="35336018"/>
    <s v="Nuporanga"/>
    <n v="0.64858021862166382"/>
    <n v="7268"/>
    <n v="6926"/>
    <n v="342"/>
    <n v="20.946452245086171"/>
    <n v="95.294441386901482"/>
    <n v="0.1487123116334389"/>
    <n v="4.3667057331303903E-2"/>
    <n v="0.105045254302135"/>
    <n v="0"/>
    <n v="1.29392846270928E-2"/>
    <n v="3.1277270421106E-3"/>
    <n v="0.130303884439121"/>
    <n v="2.34141552511415E-3"/>
    <m/>
    <n v="6"/>
    <n v="24.324324324324326"/>
    <n v="75.675675675675677"/>
    <n v="4.7495000000000003"/>
    <n v="366.39"/>
    <n v="36.639000000000003"/>
    <n v="1"/>
    <s v=""/>
    <m/>
    <n v="2776.9730324711059"/>
    <m/>
    <m/>
    <m/>
    <m/>
    <s v=""/>
    <m/>
    <n v="8.7995450670673908E-2"/>
    <m/>
    <n v="4.1587673648860859E-2"/>
    <n v="0.16413320984708596"/>
    <m/>
    <m/>
    <m/>
    <n v="0"/>
    <m/>
    <n v="9.545454545454545"/>
    <n v="100"/>
    <n v="100"/>
    <n v="10"/>
    <n v="10"/>
    <n v="0"/>
    <s v=""/>
    <n v="7"/>
    <m/>
    <n v="9"/>
    <n v="28"/>
    <n v="366"/>
    <n v="366"/>
  </r>
  <r>
    <x v="9"/>
    <x v="0"/>
    <n v="353360112"/>
    <s v="Nuporanga"/>
    <s v=""/>
    <s v=""/>
    <s v=""/>
    <s v=""/>
    <s v=""/>
    <s v=""/>
    <n v="0.1328707650273224"/>
    <n v="0.10946"/>
    <n v="2.3410765027322401E-2"/>
    <n v="0"/>
    <s v=""/>
    <n v="2.324E-2"/>
    <n v="0.109630765027322"/>
    <n v="0"/>
    <m/>
    <n v="3"/>
    <n v="57.142857142857139"/>
    <n v="42.857142857142854"/>
    <s v=""/>
    <s v=""/>
    <s v=""/>
    <m/>
    <s v=""/>
    <m/>
    <s v=""/>
    <m/>
    <m/>
    <m/>
    <m/>
    <s v=""/>
    <m/>
    <n v="7.8621754454036921E-2"/>
    <m/>
    <n v="0.10424761904761905"/>
    <n v="3.6579320355191257E-2"/>
    <m/>
    <m/>
    <m/>
    <n v="0"/>
    <m/>
    <s v=""/>
    <s v=""/>
    <s v=""/>
    <s v=""/>
    <s v=""/>
    <s v=""/>
    <s v=""/>
    <n v="1"/>
    <m/>
    <n v="4"/>
    <n v="3"/>
    <s v=""/>
    <s v=""/>
  </r>
  <r>
    <x v="5"/>
    <x v="0"/>
    <n v="353370017"/>
    <s v="Ocauçu"/>
    <n v="-4.0911171089741405E-2"/>
    <n v="4146"/>
    <n v="3582"/>
    <n v="564"/>
    <n v="13.807113360863196"/>
    <n v="86.396526772793052"/>
    <n v="9.4544231479402122E-2"/>
    <n v="9.3759708561020005E-2"/>
    <n v="7.8452291838211499E-4"/>
    <n v="0"/>
    <s v=""/>
    <n v="8.4999999999999995E-4"/>
    <n v="9.3039777927489603E-2"/>
    <n v="6.5445355191256799E-4"/>
    <m/>
    <n v="6"/>
    <n v="51.724137931034484"/>
    <n v="48.275862068965516"/>
    <n v="2.3981999999999997"/>
    <n v="185.00399999999999"/>
    <n v="59.772997861"/>
    <m/>
    <n v="1"/>
    <m/>
    <n v="2205.8465991316934"/>
    <m/>
    <m/>
    <m/>
    <m/>
    <s v=""/>
    <m/>
    <n v="7.003276405881638E-2"/>
    <m/>
    <n v="8.845255524624529E-2"/>
    <n v="2.7052514426969478E-3"/>
    <m/>
    <m/>
    <m/>
    <n v="0"/>
    <m/>
    <n v="9.2727272727272734"/>
    <n v="93.11"/>
    <n v="93.11"/>
    <n v="32.31"/>
    <n v="7.5"/>
    <s v=""/>
    <n v="1"/>
    <n v="5"/>
    <m/>
    <n v="15"/>
    <n v="14"/>
    <n v="172.2535"/>
    <n v="172.2535"/>
  </r>
  <r>
    <x v="1"/>
    <x v="0"/>
    <n v="353370021"/>
    <s v="Ocauçu"/>
    <s v=""/>
    <s v=""/>
    <s v=""/>
    <s v=""/>
    <s v=""/>
    <s v=""/>
    <n v="3.0199116700351798E-3"/>
    <n v="3.0199116700351798E-3"/>
    <s v=""/>
    <n v="0"/>
    <s v=""/>
    <s v=""/>
    <n v="3.0199116700351798E-3"/>
    <n v="0"/>
    <m/>
    <n v="1"/>
    <n v="100"/>
    <e v="#VALUE!"/>
    <s v=""/>
    <s v=""/>
    <s v=""/>
    <m/>
    <s v=""/>
    <m/>
    <s v=""/>
    <m/>
    <m/>
    <m/>
    <m/>
    <s v=""/>
    <m/>
    <n v="2.2369716074334663E-3"/>
    <m/>
    <n v="2.8489732736180942E-3"/>
    <e v="#VALUE!"/>
    <m/>
    <m/>
    <m/>
    <n v="0"/>
    <m/>
    <s v=""/>
    <s v=""/>
    <s v=""/>
    <s v=""/>
    <s v=""/>
    <s v=""/>
    <s v=""/>
    <n v="0"/>
    <m/>
    <n v="3"/>
    <s v=""/>
    <s v=""/>
    <s v=""/>
  </r>
  <r>
    <x v="14"/>
    <x v="0"/>
    <n v="353380914"/>
    <s v="Óleo"/>
    <s v=""/>
    <s v=""/>
    <s v=""/>
    <s v=""/>
    <s v=""/>
    <s v=""/>
    <n v="0.12771852359208499"/>
    <n v="0.12771852359208499"/>
    <s v=""/>
    <n v="0"/>
    <s v=""/>
    <s v=""/>
    <n v="0.12771852359208499"/>
    <n v="0"/>
    <m/>
    <n v="2"/>
    <n v="100"/>
    <e v="#VALUE!"/>
    <s v=""/>
    <s v=""/>
    <s v=""/>
    <m/>
    <s v=""/>
    <m/>
    <s v=""/>
    <m/>
    <m/>
    <m/>
    <m/>
    <s v=""/>
    <m/>
    <n v="0.13166858102276804"/>
    <m/>
    <n v="0.16586821245725322"/>
    <e v="#VALUE!"/>
    <m/>
    <m/>
    <m/>
    <n v="0"/>
    <m/>
    <s v=""/>
    <s v=""/>
    <s v=""/>
    <s v=""/>
    <s v=""/>
    <s v=""/>
    <s v=""/>
    <n v="0"/>
    <m/>
    <n v="5"/>
    <s v=""/>
    <s v=""/>
    <s v=""/>
  </r>
  <r>
    <x v="5"/>
    <x v="0"/>
    <n v="353380917"/>
    <s v="Óleo"/>
    <n v="-0.57126517803677279"/>
    <n v="2527"/>
    <n v="1818"/>
    <n v="709"/>
    <n v="12.764560286912159"/>
    <n v="71.943015433320141"/>
    <n v="5.5596299997504803E-2"/>
    <n v="4.2713584474885803E-2"/>
    <n v="1.2882715522619E-2"/>
    <n v="0"/>
    <n v="1.34078144571699E-2"/>
    <s v=""/>
    <n v="4.2121894977168901E-2"/>
    <n v="6.6590563165905604E-5"/>
    <m/>
    <n v="2"/>
    <n v="57.142857142857139"/>
    <n v="42.857142857142854"/>
    <n v="1.141"/>
    <n v="88.02"/>
    <n v="18.941904000000001"/>
    <n v="1"/>
    <s v=""/>
    <m/>
    <n v="2495.9240205777596"/>
    <m/>
    <m/>
    <m/>
    <m/>
    <s v=""/>
    <m/>
    <n v="5.7315773193303922E-2"/>
    <m/>
    <n v="5.5472187629721822E-2"/>
    <n v="6.4413577613095019E-2"/>
    <m/>
    <m/>
    <m/>
    <n v="0"/>
    <m/>
    <n v="8.8000000000000007"/>
    <n v="98.1"/>
    <n v="98.1"/>
    <n v="21.52"/>
    <n v="8.57"/>
    <n v="0"/>
    <s v=""/>
    <n v="8"/>
    <m/>
    <n v="8"/>
    <n v="6"/>
    <n v="86.328000000000003"/>
    <n v="86.328000000000003"/>
  </r>
  <r>
    <x v="9"/>
    <x v="0"/>
    <n v="353390812"/>
    <s v="Olímpia"/>
    <s v=""/>
    <s v=""/>
    <s v=""/>
    <s v=""/>
    <s v=""/>
    <s v=""/>
    <n v="9.7388384110587131E-2"/>
    <n v="9.0912021857923506E-2"/>
    <n v="6.4763622526636203E-3"/>
    <n v="0"/>
    <s v=""/>
    <n v="5.6299999999999996E-3"/>
    <n v="9.1638384110587098E-2"/>
    <n v="1.2E-4"/>
    <m/>
    <n v="1"/>
    <n v="53.846153846153847"/>
    <n v="46.153846153846153"/>
    <s v=""/>
    <s v=""/>
    <s v=""/>
    <m/>
    <s v=""/>
    <m/>
    <s v=""/>
    <m/>
    <m/>
    <m/>
    <m/>
    <s v=""/>
    <m/>
    <n v="4.5296922842133554E-2"/>
    <m/>
    <n v="6.2697946108912758E-2"/>
    <n v="9.2519460752337433E-3"/>
    <m/>
    <m/>
    <m/>
    <n v="0"/>
    <m/>
    <s v=""/>
    <s v=""/>
    <s v=""/>
    <s v=""/>
    <s v=""/>
    <s v=""/>
    <s v=""/>
    <n v="2"/>
    <m/>
    <n v="7"/>
    <n v="6"/>
    <s v=""/>
    <s v=""/>
  </r>
  <r>
    <x v="10"/>
    <x v="0"/>
    <n v="353390815"/>
    <s v="Olímpia"/>
    <n v="0.49436701967453534"/>
    <n v="52516"/>
    <n v="50148"/>
    <n v="2368"/>
    <n v="65.358240718846062"/>
    <n v="95.490898012034435"/>
    <n v="1.016424234432052"/>
    <n v="0.59005222255491496"/>
    <n v="0.42637201187713702"/>
    <n v="0"/>
    <n v="3.8518822142375897E-2"/>
    <n v="0.15742759766615899"/>
    <n v="0.52381859755387605"/>
    <n v="0.2966592170696411"/>
    <m/>
    <n v="28"/>
    <n v="22.471910112359549"/>
    <n v="77.528089887640448"/>
    <n v="41.652800000000006"/>
    <n v="2811.5639999999999"/>
    <n v="2035.572336"/>
    <n v="10"/>
    <s v=""/>
    <m/>
    <n v="420.35189275649327"/>
    <m/>
    <m/>
    <m/>
    <m/>
    <s v=""/>
    <m/>
    <n v="0.47275545787537304"/>
    <m/>
    <n v="0.4069325672792517"/>
    <n v="0.60910287411019581"/>
    <m/>
    <m/>
    <m/>
    <n v="0"/>
    <m/>
    <n v="9.7272727272727266"/>
    <n v="100"/>
    <n v="30"/>
    <n v="72.400000000000006"/>
    <n v="3.94"/>
    <n v="2"/>
    <s v=""/>
    <n v="68"/>
    <m/>
    <n v="60"/>
    <n v="207"/>
    <n v="2812"/>
    <n v="843.6"/>
  </r>
  <r>
    <x v="10"/>
    <x v="0"/>
    <n v="353400515"/>
    <s v="Onda Verde"/>
    <n v="0.85547956184335305"/>
    <n v="4225"/>
    <n v="3597"/>
    <n v="628"/>
    <n v="17.355405849490634"/>
    <n v="85.136094674556219"/>
    <n v="0.100961515093861"/>
    <n v="6.8876407914764098E-2"/>
    <n v="3.2085107179096899E-2"/>
    <n v="0"/>
    <n v="7.1599999999999997E-3"/>
    <n v="1.3535578386605801E-2"/>
    <n v="6.5568520597849095E-2"/>
    <n v="1.4697416109406072E-2"/>
    <m/>
    <n v="19"/>
    <n v="38.095238095238095"/>
    <n v="61.904761904761905"/>
    <n v="2.4255"/>
    <n v="187.11"/>
    <n v="34.428240000000002"/>
    <m/>
    <s v=""/>
    <m/>
    <n v="1492.8284023668634"/>
    <m/>
    <m/>
    <m/>
    <m/>
    <s v=""/>
    <m/>
    <n v="0.16826919182310168"/>
    <m/>
    <n v="0.17219101978691023"/>
    <n v="0.16042553589548453"/>
    <m/>
    <m/>
    <m/>
    <n v="2"/>
    <m/>
    <n v="9.7272727272727266"/>
    <n v="100"/>
    <n v="100"/>
    <n v="18.399999999999999"/>
    <n v="9.6999999999999993"/>
    <s v=""/>
    <s v=""/>
    <n v="13"/>
    <m/>
    <n v="16"/>
    <n v="26"/>
    <n v="187"/>
    <n v="187"/>
  </r>
  <r>
    <x v="0"/>
    <x v="0"/>
    <n v="353410420"/>
    <s v="Oriente"/>
    <s v=""/>
    <s v=""/>
    <s v=""/>
    <s v=""/>
    <s v=""/>
    <s v=""/>
    <n v="5.0057311924545302E-2"/>
    <n v="4.9987311924545301E-2"/>
    <n v="6.9999999999999994E-5"/>
    <n v="0"/>
    <s v=""/>
    <n v="5.0000000000000002E-5"/>
    <n v="4.7232240437158499E-2"/>
    <n v="2.7750714873867799E-3"/>
    <m/>
    <n v="5"/>
    <n v="80"/>
    <n v="20"/>
    <s v=""/>
    <s v=""/>
    <s v=""/>
    <m/>
    <s v=""/>
    <m/>
    <s v=""/>
    <m/>
    <m/>
    <m/>
    <m/>
    <s v=""/>
    <m/>
    <n v="6.8571660170610005E-2"/>
    <m/>
    <n v="9.2569096156565361E-2"/>
    <n v="3.6842105263157901E-4"/>
    <m/>
    <m/>
    <m/>
    <n v="0"/>
    <m/>
    <s v=""/>
    <s v=""/>
    <s v=""/>
    <s v=""/>
    <s v=""/>
    <s v=""/>
    <s v=""/>
    <n v="4"/>
    <m/>
    <n v="8"/>
    <n v="2"/>
    <s v=""/>
    <s v=""/>
  </r>
  <r>
    <x v="1"/>
    <x v="0"/>
    <n v="353410421"/>
    <s v="Oriente"/>
    <n v="0.2754769966201609"/>
    <n v="6265"/>
    <n v="5956"/>
    <n v="309"/>
    <n v="28.76228078229731"/>
    <n v="95.067837190742225"/>
    <n v="1.1740269730768299E-2"/>
    <s v=""/>
    <n v="1.1740269730768299E-2"/>
    <n v="0"/>
    <n v="1.1239603014197699E-2"/>
    <n v="1.8000000000000001E-4"/>
    <n v="1.4066671657060199E-4"/>
    <n v="1.8000000000000001E-4"/>
    <m/>
    <n v="0"/>
    <n v="0"/>
    <n v="100"/>
    <n v="4.2776999999999994"/>
    <n v="329.99400000000003"/>
    <n v="42.89922"/>
    <m/>
    <s v=""/>
    <m/>
    <n v="956.39904229848332"/>
    <m/>
    <m/>
    <m/>
    <m/>
    <s v=""/>
    <m/>
    <n v="1.6082561275025067E-2"/>
    <m/>
    <e v="#VALUE!"/>
    <n v="6.1790893319833173E-2"/>
    <m/>
    <m/>
    <m/>
    <n v="0"/>
    <m/>
    <n v="8.4"/>
    <n v="100"/>
    <n v="100"/>
    <n v="13"/>
    <n v="10"/>
    <s v=""/>
    <s v=""/>
    <n v="3"/>
    <m/>
    <s v=""/>
    <n v="13"/>
    <n v="330"/>
    <n v="330"/>
  </r>
  <r>
    <x v="10"/>
    <x v="0"/>
    <n v="353420315"/>
    <s v="Orindiúva"/>
    <n v="1.9503536906171792"/>
    <n v="6866"/>
    <n v="6405"/>
    <n v="461"/>
    <n v="27.652033830044299"/>
    <n v="93.285755898630939"/>
    <n v="0.43751651129908242"/>
    <n v="0.40770174214636801"/>
    <n v="2.9814769152714402E-2"/>
    <n v="7.6254502790461698E-2"/>
    <n v="2.4798812785388102E-2"/>
    <n v="0.28075399543378998"/>
    <n v="0.115953385981985"/>
    <n v="1.6010317097919842E-2"/>
    <m/>
    <n v="9"/>
    <n v="54.347826086956516"/>
    <n v="45.652173913043477"/>
    <n v="4.6346999999999996"/>
    <n v="357.53399999999999"/>
    <n v="90.456102000000001"/>
    <n v="2"/>
    <s v=""/>
    <m/>
    <n v="918.61345761724408"/>
    <m/>
    <m/>
    <m/>
    <m/>
    <s v=""/>
    <m/>
    <n v="0.7291941854984707"/>
    <m/>
    <n v="1.0192543553659199"/>
    <n v="0.14907384576357205"/>
    <m/>
    <m/>
    <m/>
    <n v="0"/>
    <m/>
    <n v="7.9"/>
    <n v="90"/>
    <n v="90"/>
    <n v="25.3"/>
    <n v="8.2100000000000009"/>
    <n v="0"/>
    <s v=""/>
    <n v="6"/>
    <m/>
    <n v="25"/>
    <n v="21"/>
    <n v="322.2"/>
    <n v="322.2"/>
  </r>
  <r>
    <x v="4"/>
    <x v="0"/>
    <n v="35343024"/>
    <s v="Orlândia"/>
    <s v=""/>
    <s v=""/>
    <s v=""/>
    <s v=""/>
    <s v=""/>
    <s v=""/>
    <n v="2.43015710382514E-2"/>
    <n v="2.43015710382514E-2"/>
    <s v=""/>
    <n v="0"/>
    <s v=""/>
    <s v=""/>
    <n v="2.43015710382514E-2"/>
    <n v="0"/>
    <m/>
    <n v="2"/>
    <n v="100"/>
    <e v="#VALUE!"/>
    <s v=""/>
    <s v=""/>
    <s v=""/>
    <n v="4"/>
    <s v=""/>
    <m/>
    <s v=""/>
    <m/>
    <m/>
    <m/>
    <m/>
    <s v=""/>
    <m/>
    <n v="1.8271857923497292E-2"/>
    <m/>
    <n v="2.7615421634376591E-2"/>
    <e v="#VALUE!"/>
    <m/>
    <m/>
    <m/>
    <n v="0"/>
    <m/>
    <s v=""/>
    <s v=""/>
    <s v=""/>
    <s v=""/>
    <s v=""/>
    <s v=""/>
    <s v=""/>
    <n v="2"/>
    <m/>
    <n v="1"/>
    <s v=""/>
    <s v=""/>
    <s v=""/>
  </r>
  <r>
    <x v="11"/>
    <x v="0"/>
    <n v="35343028"/>
    <s v="Orlândia"/>
    <s v=""/>
    <s v=""/>
    <s v=""/>
    <s v=""/>
    <s v=""/>
    <s v=""/>
    <n v="1.7604018514359901E-2"/>
    <n v="1.5220700152207001E-3"/>
    <n v="1.6081948499139201E-2"/>
    <n v="0"/>
    <s v=""/>
    <s v=""/>
    <n v="1.75983107518028E-2"/>
    <n v="5.70776255707763E-6"/>
    <m/>
    <n v="3"/>
    <n v="11.111111111111111"/>
    <n v="88.888888888888886"/>
    <s v=""/>
    <s v=""/>
    <s v=""/>
    <m/>
    <s v=""/>
    <m/>
    <s v=""/>
    <m/>
    <m/>
    <m/>
    <m/>
    <s v=""/>
    <m/>
    <n v="1.3236104146135264E-2"/>
    <m/>
    <n v="1.72962501729625E-3"/>
    <n v="3.5737663331420443E-2"/>
    <m/>
    <m/>
    <m/>
    <n v="0"/>
    <m/>
    <s v=""/>
    <s v=""/>
    <s v=""/>
    <s v=""/>
    <s v=""/>
    <s v=""/>
    <s v=""/>
    <n v="0"/>
    <m/>
    <n v="1"/>
    <n v="8"/>
    <s v=""/>
    <s v=""/>
  </r>
  <r>
    <x v="9"/>
    <x v="0"/>
    <n v="353430212"/>
    <s v="Orlândia"/>
    <n v="0.61612483840560728"/>
    <n v="42266"/>
    <n v="41177"/>
    <n v="1089"/>
    <n v="142.58340923658199"/>
    <n v="97.423460937869677"/>
    <n v="0.39848139452387399"/>
    <n v="0.20449716071562199"/>
    <n v="0.193984233808252"/>
    <n v="0"/>
    <n v="0.148148310502283"/>
    <n v="3.1264693922532498E-2"/>
    <n v="0.20776265189510201"/>
    <n v="1.130573820395738E-2"/>
    <m/>
    <n v="6"/>
    <n v="28.787878787878789"/>
    <n v="71.212121212121218"/>
    <n v="34.573599999999999"/>
    <n v="2333.7179999999998"/>
    <n v="2333.7179999999998"/>
    <m/>
    <n v="1"/>
    <m/>
    <n v="335.75923910471778"/>
    <m/>
    <m/>
    <m/>
    <m/>
    <s v=""/>
    <m/>
    <n v="0.29961007107058191"/>
    <m/>
    <n v="0.23238313717684317"/>
    <n v="0.43107607512944884"/>
    <m/>
    <m/>
    <m/>
    <n v="0"/>
    <m/>
    <n v="9.545454545454545"/>
    <n v="100"/>
    <n v="0"/>
    <n v="100"/>
    <n v="1.7"/>
    <n v="2"/>
    <n v="1"/>
    <n v="19"/>
    <m/>
    <n v="19"/>
    <n v="47"/>
    <n v="2334"/>
    <n v="0"/>
  </r>
  <r>
    <x v="18"/>
    <x v="0"/>
    <n v="35344016"/>
    <s v="Osasco"/>
    <n v="0.21310447338676042"/>
    <n v="680964"/>
    <n v="680964"/>
    <s v="-"/>
    <n v="10486.048660301818"/>
    <n v="100"/>
    <n v="0.41746338481756001"/>
    <n v="3.1300000000000001E-2"/>
    <n v="0.38616338481756002"/>
    <n v="0"/>
    <n v="7.6000000000000004E-4"/>
    <n v="9.8845855946053801E-2"/>
    <n v="4.0000000000000002E-4"/>
    <n v="0.31745752887150602"/>
    <m/>
    <n v="9"/>
    <n v="1.0362694300518136"/>
    <n v="98.963730569948183"/>
    <n v="769.9384"/>
    <n v="37796.976000000002"/>
    <n v="23456.243910000001"/>
    <n v="99"/>
    <s v=""/>
    <m/>
    <n v="6.020406365094189"/>
    <m/>
    <m/>
    <m/>
    <m/>
    <s v=""/>
    <m/>
    <n v="1.1927525280501716"/>
    <m/>
    <n v="0.14227272727272727"/>
    <n v="2.9704875755196931"/>
    <m/>
    <m/>
    <m/>
    <n v="0"/>
    <m/>
    <n v="8.9"/>
    <n v="77.400000000000006"/>
    <n v="44.12"/>
    <n v="62.06"/>
    <n v="4.99"/>
    <n v="31"/>
    <s v=""/>
    <n v="443"/>
    <m/>
    <n v="2"/>
    <n v="191"/>
    <n v="29254.878000000001"/>
    <n v="16676.036400000001"/>
  </r>
  <r>
    <x v="1"/>
    <x v="0"/>
    <n v="353450021"/>
    <s v="Oscar Bressane"/>
    <n v="-9.1030246800460901E-2"/>
    <n v="2514"/>
    <n v="2203"/>
    <n v="311"/>
    <n v="11.353475138870072"/>
    <n v="87.629276054097062"/>
    <n v="1.474800309404397E-2"/>
    <n v="1.132E-2"/>
    <n v="3.4280030940439699E-3"/>
    <n v="0"/>
    <n v="6.3524657534246602E-3"/>
    <n v="4.0999999999999999E-4"/>
    <n v="5.6755373406193101E-3"/>
    <n v="2.31E-3"/>
    <m/>
    <n v="2"/>
    <n v="28.571428571428569"/>
    <n v="71.428571428571431"/>
    <n v="1.5078"/>
    <n v="116.316"/>
    <n v="15.80036544"/>
    <m/>
    <s v=""/>
    <m/>
    <n v="2257.9474940334135"/>
    <m/>
    <m/>
    <m/>
    <m/>
    <s v=""/>
    <m/>
    <n v="1.9405267229005221E-2"/>
    <m/>
    <n v="1.9517241379310348E-2"/>
    <n v="1.9044461633577606E-2"/>
    <m/>
    <m/>
    <m/>
    <n v="0"/>
    <m/>
    <n v="7.8"/>
    <n v="98.2"/>
    <n v="98.2"/>
    <n v="13.58"/>
    <n v="9.9700000000000006"/>
    <s v=""/>
    <s v=""/>
    <n v="3"/>
    <m/>
    <n v="4"/>
    <n v="10"/>
    <n v="113.91199999999999"/>
    <n v="113.91199999999999"/>
  </r>
  <r>
    <x v="0"/>
    <x v="0"/>
    <n v="353460920"/>
    <s v="Osvaldo Cruz"/>
    <s v=""/>
    <s v=""/>
    <s v=""/>
    <s v=""/>
    <s v=""/>
    <s v=""/>
    <n v="1.9863624190100699E-3"/>
    <n v="5.4000000000000001E-4"/>
    <n v="1.44636241901007E-3"/>
    <n v="0"/>
    <s v=""/>
    <n v="6.73297818366312E-4"/>
    <n v="8.1806722060034399E-4"/>
    <n v="4.9499738004341639E-4"/>
    <m/>
    <n v="1"/>
    <n v="13.333333333333334"/>
    <n v="86.666666666666671"/>
    <s v=""/>
    <s v=""/>
    <s v=""/>
    <m/>
    <s v=""/>
    <m/>
    <s v=""/>
    <m/>
    <m/>
    <m/>
    <m/>
    <s v=""/>
    <m/>
    <n v="2.64848322534676E-3"/>
    <m/>
    <n v="1E-3"/>
    <n v="6.8874400905241436E-3"/>
    <m/>
    <m/>
    <m/>
    <n v="0"/>
    <m/>
    <s v=""/>
    <s v=""/>
    <s v=""/>
    <s v=""/>
    <s v=""/>
    <s v=""/>
    <s v=""/>
    <n v="2"/>
    <m/>
    <n v="2"/>
    <n v="13"/>
    <s v=""/>
    <s v=""/>
  </r>
  <r>
    <x v="1"/>
    <x v="0"/>
    <n v="353460921"/>
    <s v="Osvaldo Cruz"/>
    <n v="0.11491547596147456"/>
    <n v="31263"/>
    <n v="28537"/>
    <n v="2726"/>
    <n v="126.09098975558604"/>
    <n v="91.280427342225636"/>
    <n v="1.9384687975646926E-2"/>
    <n v="2.3782343987823401E-5"/>
    <n v="1.9360905631659101E-2"/>
    <n v="0"/>
    <n v="1.7437468123861599E-2"/>
    <n v="3.4153005464480901E-5"/>
    <n v="1.57306684632083E-3"/>
    <n v="3.4000000000000002E-4"/>
    <m/>
    <n v="0"/>
    <n v="6.25"/>
    <n v="93.75"/>
    <n v="23.723200000000002"/>
    <n v="1601.316"/>
    <n v="340.74082901000003"/>
    <n v="1"/>
    <s v=""/>
    <m/>
    <n v="211.83379714038958"/>
    <m/>
    <m/>
    <m/>
    <m/>
    <s v=""/>
    <m/>
    <n v="2.5846250634195902E-2"/>
    <m/>
    <n v="4.404137775522852E-5"/>
    <n v="9.2194788722186213E-2"/>
    <m/>
    <m/>
    <m/>
    <n v="0"/>
    <m/>
    <n v="9.1"/>
    <n v="99.9"/>
    <n v="99.9"/>
    <n v="21.28"/>
    <n v="8.32"/>
    <n v="0"/>
    <s v=""/>
    <n v="13"/>
    <m/>
    <n v="1"/>
    <n v="15"/>
    <n v="1599.3990000000001"/>
    <n v="1599.3990000000001"/>
  </r>
  <r>
    <x v="5"/>
    <x v="0"/>
    <n v="353470817"/>
    <s v="Ourinhos"/>
    <n v="0.70873944309193249"/>
    <n v="110489"/>
    <n v="107635"/>
    <n v="2854"/>
    <n v="373.02160702228224"/>
    <n v="97.4169374326856"/>
    <n v="1.3559668121366371"/>
    <n v="0.98069838991191904"/>
    <n v="0.37526842222471801"/>
    <n v="2.5637969304921401E-2"/>
    <n v="0.73954258751902602"/>
    <n v="0.35972212310053098"/>
    <n v="6.9817323152930599E-2"/>
    <n v="0.1868847783641486"/>
    <m/>
    <n v="9"/>
    <n v="14.285714285714285"/>
    <n v="85.714285714285708"/>
    <n v="100.2591"/>
    <n v="6015.5460000000003"/>
    <n v="3514.401081"/>
    <n v="11"/>
    <n v="1"/>
    <m/>
    <n v="85.626623464779314"/>
    <m/>
    <m/>
    <m/>
    <m/>
    <s v=""/>
    <m/>
    <n v="0.92242640281403887"/>
    <m/>
    <n v="0.83820375206146935"/>
    <n v="1.2508947407490598"/>
    <m/>
    <m/>
    <m/>
    <n v="0"/>
    <m/>
    <n v="9.2727272727272734"/>
    <n v="99"/>
    <n v="82.17"/>
    <n v="58.42"/>
    <n v="5.74"/>
    <n v="5"/>
    <n v="1"/>
    <n v="35"/>
    <m/>
    <n v="15"/>
    <n v="90"/>
    <n v="5955.84"/>
    <n v="4943.3472000000002"/>
  </r>
  <r>
    <x v="0"/>
    <x v="0"/>
    <n v="353480720"/>
    <s v="Ouro Verde"/>
    <s v=""/>
    <s v=""/>
    <s v=""/>
    <s v=""/>
    <s v=""/>
    <s v=""/>
    <n v="0"/>
    <s v=""/>
    <s v=""/>
    <n v="0"/>
    <s v=""/>
    <s v=""/>
    <s v=""/>
    <n v="0"/>
    <m/>
    <n v="0"/>
    <n v="0"/>
    <n v="0"/>
    <s v=""/>
    <s v=""/>
    <s v=""/>
    <m/>
    <s v=""/>
    <m/>
    <s v=""/>
    <m/>
    <m/>
    <m/>
    <m/>
    <s v=""/>
    <m/>
    <n v="0"/>
    <m/>
    <e v="#VALUE!"/>
    <e v="#VALUE!"/>
    <m/>
    <m/>
    <m/>
    <n v="0"/>
    <m/>
    <s v=""/>
    <s v=""/>
    <s v=""/>
    <s v=""/>
    <s v=""/>
    <s v=""/>
    <s v=""/>
    <n v="1"/>
    <m/>
    <s v=""/>
    <s v=""/>
    <s v=""/>
    <s v=""/>
  </r>
  <r>
    <x v="1"/>
    <x v="0"/>
    <n v="353480721"/>
    <s v="Ouro Verde"/>
    <n v="0.59213055217328669"/>
    <n v="8268"/>
    <n v="7784"/>
    <n v="484"/>
    <n v="31.030212047288423"/>
    <n v="94.146105466860192"/>
    <n v="2.1476181974698701E-2"/>
    <n v="8.8000000000000005E-3"/>
    <n v="1.26761819746987E-2"/>
    <n v="0"/>
    <n v="8.3300000000000006E-3"/>
    <n v="3.85618197469871E-3"/>
    <n v="8.8100000000000001E-3"/>
    <n v="4.8000000000000001E-4"/>
    <m/>
    <n v="0"/>
    <n v="27.27272727272727"/>
    <n v="72.727272727272734"/>
    <n v="5.5510000000000002"/>
    <n v="428.22"/>
    <n v="112.129407"/>
    <n v="1"/>
    <s v=""/>
    <m/>
    <n v="915.41364296081281"/>
    <m/>
    <m/>
    <m/>
    <m/>
    <s v=""/>
    <m/>
    <n v="2.3600199972196374E-2"/>
    <m/>
    <n v="1.3134328358208954E-2"/>
    <n v="5.281742489457792E-2"/>
    <m/>
    <m/>
    <m/>
    <n v="0"/>
    <m/>
    <n v="8.4"/>
    <n v="95"/>
    <n v="95"/>
    <n v="26.18"/>
    <n v="7.93"/>
    <n v="0"/>
    <s v=""/>
    <n v="1"/>
    <m/>
    <n v="3"/>
    <n v="8"/>
    <n v="406.59999999999997"/>
    <n v="406.59999999999997"/>
  </r>
  <r>
    <x v="10"/>
    <x v="0"/>
    <n v="353475715"/>
    <s v="Ouroeste"/>
    <n v="1.5477382311354759"/>
    <n v="9777"/>
    <n v="9111"/>
    <n v="666"/>
    <n v="34.00104329681794"/>
    <n v="93.188094507517633"/>
    <n v="0.18052157393891799"/>
    <n v="0.17262336917059701"/>
    <n v="7.8982047683209804E-3"/>
    <n v="2.6934804667681399E-2"/>
    <n v="8.5903729071537299E-4"/>
    <n v="0.13423092896174901"/>
    <n v="4.0049705098934602E-2"/>
    <n v="5.38190258751903E-3"/>
    <m/>
    <n v="13"/>
    <n v="41.17647058823529"/>
    <n v="58.82352941176471"/>
    <n v="6.6233999999999993"/>
    <n v="510.94799999999998"/>
    <n v="68.467032000000003"/>
    <n v="1"/>
    <s v=""/>
    <m/>
    <n v="741.87173979748377"/>
    <m/>
    <m/>
    <m/>
    <m/>
    <s v=""/>
    <m/>
    <n v="0.25788796276988285"/>
    <m/>
    <n v="0.3672837641927596"/>
    <n v="3.4340020731830352E-2"/>
    <m/>
    <m/>
    <m/>
    <n v="0"/>
    <m/>
    <s v=""/>
    <n v="100"/>
    <n v="100"/>
    <n v="13.4"/>
    <n v="10"/>
    <n v="0"/>
    <s v=""/>
    <n v="37"/>
    <m/>
    <n v="14"/>
    <n v="20"/>
    <n v="511"/>
    <n v="511"/>
  </r>
  <r>
    <x v="0"/>
    <x v="0"/>
    <n v="353490620"/>
    <s v="Pacaembu"/>
    <n v="-0.12475248133110295"/>
    <n v="13056"/>
    <n v="9620"/>
    <n v="3436"/>
    <n v="38.431649593783114"/>
    <n v="73.682598039215691"/>
    <n v="1.2876080646630284"/>
    <n v="1.2472142213114801"/>
    <n v="4.0393843351548303E-2"/>
    <n v="0"/>
    <n v="2.7799999999999999E-3"/>
    <s v=""/>
    <n v="1.2556396038251401"/>
    <n v="2.9188460837887065E-2"/>
    <m/>
    <n v="0"/>
    <n v="12.903225806451612"/>
    <n v="87.096774193548384"/>
    <n v="7.3562999999999992"/>
    <n v="567.48599999999999"/>
    <n v="257.50108539000001"/>
    <n v="2"/>
    <s v=""/>
    <m/>
    <n v="724.63235294117658"/>
    <m/>
    <m/>
    <m/>
    <m/>
    <s v=""/>
    <m/>
    <n v="1.1922296895028039"/>
    <m/>
    <n v="1.5989925914249743"/>
    <n v="0.13464614450516099"/>
    <m/>
    <m/>
    <m/>
    <n v="0"/>
    <m/>
    <n v="5.2"/>
    <n v="83.6"/>
    <n v="66.209999999999994"/>
    <n v="45.38"/>
    <n v="6.19"/>
    <n v="0"/>
    <s v=""/>
    <n v="14"/>
    <m/>
    <n v="4"/>
    <n v="27"/>
    <n v="474.012"/>
    <n v="375.41069999999996"/>
  </r>
  <r>
    <x v="1"/>
    <x v="0"/>
    <n v="353490621"/>
    <s v="Pacaembu"/>
    <s v=""/>
    <s v=""/>
    <s v=""/>
    <s v=""/>
    <s v=""/>
    <s v=""/>
    <n v="2.0547564687975698E-3"/>
    <s v=""/>
    <n v="2.0547564687975698E-3"/>
    <n v="0"/>
    <s v=""/>
    <s v=""/>
    <n v="1.9947564687975601E-3"/>
    <n v="6.0000000000000002E-5"/>
    <m/>
    <n v="0"/>
    <n v="0"/>
    <n v="100"/>
    <s v=""/>
    <s v=""/>
    <s v=""/>
    <m/>
    <s v=""/>
    <m/>
    <s v=""/>
    <m/>
    <m/>
    <m/>
    <m/>
    <s v=""/>
    <m/>
    <n v="1.9025522859236756E-3"/>
    <m/>
    <e v="#VALUE!"/>
    <n v="6.8491882293252315E-3"/>
    <m/>
    <m/>
    <m/>
    <n v="0"/>
    <m/>
    <s v=""/>
    <s v=""/>
    <s v=""/>
    <s v=""/>
    <s v=""/>
    <s v=""/>
    <s v=""/>
    <n v="3"/>
    <m/>
    <s v=""/>
    <n v="4"/>
    <s v=""/>
    <s v=""/>
  </r>
  <r>
    <x v="10"/>
    <x v="0"/>
    <n v="353500215"/>
    <s v="Palestina"/>
    <n v="0.97735617961369758"/>
    <n v="12160"/>
    <n v="10458"/>
    <n v="1702"/>
    <n v="17.487344684767603"/>
    <n v="86.003289473684205"/>
    <n v="0.76867862356630146"/>
    <n v="0.68354140153121901"/>
    <n v="8.5137222035082505E-2"/>
    <n v="0"/>
    <n v="3.66783606557377E-2"/>
    <n v="7.9201256830601099E-2"/>
    <n v="0.65000149809533303"/>
    <n v="2.79750798462959E-3"/>
    <m/>
    <n v="33"/>
    <n v="37.704918032786885"/>
    <n v="62.295081967213115"/>
    <n v="7.6376999999999997"/>
    <n v="589.19399999999996"/>
    <n v="154.36882800000001"/>
    <m/>
    <s v=""/>
    <m/>
    <n v="1478.2500000000002"/>
    <m/>
    <m/>
    <m/>
    <m/>
    <s v=""/>
    <m/>
    <n v="0.45216389621547148"/>
    <m/>
    <n v="0.60490389516037091"/>
    <n v="0.1493635474299693"/>
    <m/>
    <m/>
    <m/>
    <n v="0"/>
    <m/>
    <n v="9.7272727272727266"/>
    <n v="90"/>
    <n v="90"/>
    <n v="26.2"/>
    <n v="8.15"/>
    <s v=""/>
    <s v=""/>
    <n v="14"/>
    <m/>
    <n v="46"/>
    <n v="76"/>
    <n v="530.1"/>
    <n v="530.1"/>
  </r>
  <r>
    <x v="10"/>
    <x v="0"/>
    <n v="353510115"/>
    <s v="Palmares Paulista"/>
    <n v="1.7657966763941157"/>
    <n v="12997"/>
    <n v="12623"/>
    <n v="374"/>
    <n v="158.05667031497021"/>
    <n v="97.122412864507197"/>
    <n v="6.1054651421014502E-2"/>
    <n v="2.3400000000000001E-2"/>
    <n v="3.7654651421014498E-2"/>
    <n v="0"/>
    <n v="2.6040000000000001E-2"/>
    <n v="3.2660000000000002E-2"/>
    <n v="8.6853120243531197E-4"/>
    <n v="1.4861202185792401E-3"/>
    <m/>
    <n v="5"/>
    <n v="11.76470588235294"/>
    <n v="88.235294117647058"/>
    <n v="9.1678999999999995"/>
    <n v="707.23800000000006"/>
    <n v="216.40068324000001"/>
    <n v="1"/>
    <s v=""/>
    <m/>
    <n v="169.84842655997537"/>
    <m/>
    <m/>
    <m/>
    <m/>
    <s v=""/>
    <m/>
    <n v="0.30527325710507247"/>
    <m/>
    <n v="0.18"/>
    <n v="0.53792359172877846"/>
    <m/>
    <m/>
    <m/>
    <n v="0"/>
    <m/>
    <n v="9.8181818181818183"/>
    <n v="80.7"/>
    <n v="80.7"/>
    <n v="30.6"/>
    <n v="7.52"/>
    <n v="1"/>
    <s v=""/>
    <n v="26"/>
    <m/>
    <n v="2"/>
    <n v="15"/>
    <n v="570.54900000000009"/>
    <n v="570.54900000000009"/>
  </r>
  <r>
    <x v="16"/>
    <x v="0"/>
    <n v="353520018"/>
    <s v="Palmeira d'Oeste"/>
    <n v="-0.49034580339855083"/>
    <n v="9130"/>
    <n v="7428"/>
    <n v="1702"/>
    <n v="28.523227842169391"/>
    <n v="81.358159912376777"/>
    <n v="0.1713018486496824"/>
    <n v="0.148783054723823"/>
    <n v="2.2518793925859398E-2"/>
    <n v="0"/>
    <n v="2.7897841031015301E-2"/>
    <s v=""/>
    <n v="0.14177438455972299"/>
    <n v="1.62962305894486E-3"/>
    <m/>
    <n v="40"/>
    <n v="72.900763358778633"/>
    <n v="27.099236641221374"/>
    <n v="4.8978999999999999"/>
    <n v="377.83800000000002"/>
    <n v="45.340560000000004"/>
    <n v="1"/>
    <s v=""/>
    <m/>
    <n v="656.28039430449053"/>
    <m/>
    <m/>
    <m/>
    <m/>
    <s v=""/>
    <m/>
    <n v="0.22840246486624319"/>
    <m/>
    <n v="0.26568402629254106"/>
    <n v="0.11851996803083897"/>
    <m/>
    <m/>
    <m/>
    <n v="0"/>
    <m/>
    <n v="4.5"/>
    <n v="100"/>
    <n v="100"/>
    <n v="12"/>
    <n v="10"/>
    <n v="0"/>
    <s v=""/>
    <n v="8"/>
    <m/>
    <n v="191"/>
    <n v="71"/>
    <n v="378"/>
    <n v="378"/>
  </r>
  <r>
    <x v="5"/>
    <x v="0"/>
    <n v="353530917"/>
    <s v="Palmital"/>
    <n v="0.19514268500044896"/>
    <n v="21599"/>
    <n v="20431"/>
    <n v="1168"/>
    <n v="39.339574530088882"/>
    <n v="94.592342238066578"/>
    <n v="1.31342821990585"/>
    <n v="1.0985130102885301"/>
    <n v="0.21491520961732"/>
    <n v="0.16334309994926399"/>
    <n v="9.1348310502283106E-2"/>
    <n v="0.47605410992173403"/>
    <n v="0.74399010313479896"/>
    <n v="2.0356963470319601E-3"/>
    <m/>
    <n v="22"/>
    <n v="39.83050847457627"/>
    <n v="60.169491525423723"/>
    <n v="14.296099999999999"/>
    <n v="1102.8420000000001"/>
    <n v="176.45472000000001"/>
    <m/>
    <s v=""/>
    <m/>
    <n v="832.23852956155361"/>
    <m/>
    <m/>
    <m/>
    <m/>
    <s v=""/>
    <m/>
    <n v="0.4811092380607509"/>
    <m/>
    <n v="0.50857083809654169"/>
    <n v="0.37704422739880711"/>
    <m/>
    <m/>
    <m/>
    <n v="0"/>
    <m/>
    <n v="9.2727272727272734"/>
    <n v="100"/>
    <n v="100"/>
    <n v="16"/>
    <n v="10"/>
    <s v=""/>
    <s v=""/>
    <n v="23"/>
    <m/>
    <n v="47"/>
    <n v="71"/>
    <n v="1103"/>
    <n v="1103"/>
  </r>
  <r>
    <x v="0"/>
    <x v="0"/>
    <n v="353540820"/>
    <s v="Panorama"/>
    <n v="0.42009899200696754"/>
    <n v="15199"/>
    <n v="14870"/>
    <n v="329"/>
    <n v="43.039587698929601"/>
    <n v="97.835383906835972"/>
    <n v="1.0092130773261473E-2"/>
    <n v="6.2948998178506395E-4"/>
    <n v="9.46264079147641E-3"/>
    <n v="0"/>
    <s v=""/>
    <n v="4.6699999999999997E-3"/>
    <n v="1.0464231354642301E-5"/>
    <n v="5.41166654190683E-3"/>
    <m/>
    <n v="0"/>
    <n v="7.4074074074074066"/>
    <n v="92.592592592592595"/>
    <n v="10.7849"/>
    <n v="831.97799999999995"/>
    <n v="106.22695104"/>
    <m/>
    <s v=""/>
    <m/>
    <n v="643.21073754852284"/>
    <m/>
    <m/>
    <m/>
    <m/>
    <s v=""/>
    <m/>
    <n v="8.7757658897925864E-3"/>
    <m/>
    <n v="7.4939283545840947E-4"/>
    <n v="3.0524647714440037E-2"/>
    <m/>
    <m/>
    <m/>
    <n v="0"/>
    <m/>
    <n v="7.4"/>
    <n v="92.8"/>
    <n v="92.8"/>
    <n v="12.77"/>
    <n v="9.89"/>
    <s v=""/>
    <s v=""/>
    <n v="5"/>
    <m/>
    <n v="2"/>
    <n v="25"/>
    <n v="772.096"/>
    <n v="772.096"/>
  </r>
  <r>
    <x v="1"/>
    <x v="0"/>
    <n v="353540821"/>
    <s v="Panorama"/>
    <s v=""/>
    <s v=""/>
    <s v=""/>
    <s v=""/>
    <s v=""/>
    <s v=""/>
    <n v="1.8016647640791499E-3"/>
    <s v=""/>
    <n v="1.8016647640791499E-3"/>
    <n v="0"/>
    <n v="1.4400000000000001E-3"/>
    <n v="7.2831050228310505E-5"/>
    <n v="2.3883371385083701E-4"/>
    <n v="5.0000000000000002E-5"/>
    <m/>
    <n v="0"/>
    <n v="0"/>
    <n v="100"/>
    <s v=""/>
    <s v=""/>
    <s v=""/>
    <m/>
    <s v=""/>
    <m/>
    <s v=""/>
    <m/>
    <m/>
    <m/>
    <m/>
    <s v=""/>
    <m/>
    <n v="1.5666650122427392E-3"/>
    <m/>
    <e v="#VALUE!"/>
    <n v="5.8118218196101619E-3"/>
    <m/>
    <m/>
    <m/>
    <n v="0"/>
    <m/>
    <s v=""/>
    <s v=""/>
    <s v=""/>
    <s v=""/>
    <s v=""/>
    <s v=""/>
    <s v=""/>
    <n v="5"/>
    <m/>
    <s v=""/>
    <n v="7"/>
    <s v=""/>
    <s v=""/>
  </r>
  <r>
    <x v="5"/>
    <x v="0"/>
    <n v="353550717"/>
    <s v="Paraguaçu Paulista"/>
    <n v="0.44648888452201163"/>
    <n v="44180"/>
    <n v="40038"/>
    <n v="4142"/>
    <n v="44.131896233105913"/>
    <n v="90.624717066545941"/>
    <n v="1.2475964132378505"/>
    <n v="1.1861896345368499"/>
    <n v="6.14067787010006E-2"/>
    <n v="0"/>
    <n v="0.124504958454974"/>
    <n v="0.38021621736490602"/>
    <n v="0.71777241547520998"/>
    <n v="2.5102821942760201E-2"/>
    <m/>
    <n v="38"/>
    <n v="51.063829787234042"/>
    <n v="48.936170212765958"/>
    <n v="33.309599999999996"/>
    <n v="2248.3980000000001"/>
    <n v="85.439124000000007"/>
    <n v="1"/>
    <s v=""/>
    <m/>
    <n v="728.08329560887319"/>
    <m/>
    <m/>
    <m/>
    <m/>
    <s v=""/>
    <m/>
    <n v="0.25461151290568379"/>
    <m/>
    <n v="0.30571897797341491"/>
    <n v="6.0202724216667225E-2"/>
    <m/>
    <m/>
    <m/>
    <n v="0"/>
    <m/>
    <n v="9.2727272727272734"/>
    <n v="100"/>
    <n v="100"/>
    <n v="3.8"/>
    <n v="10"/>
    <n v="0"/>
    <s v=""/>
    <n v="32"/>
    <m/>
    <n v="72"/>
    <n v="69"/>
    <n v="2248"/>
    <n v="2248"/>
  </r>
  <r>
    <x v="15"/>
    <x v="0"/>
    <n v="35356062"/>
    <s v="Paraibuna"/>
    <n v="0.47573628107639987"/>
    <n v="18230"/>
    <n v="5496"/>
    <n v="12734"/>
    <n v="22.512009286358193"/>
    <n v="30.148107515085027"/>
    <n v="0.1112211195324001"/>
    <n v="9.9861624768154605E-2"/>
    <n v="1.13594947642455E-2"/>
    <n v="0"/>
    <n v="5.56293442622951E-2"/>
    <n v="1.1401386996698E-2"/>
    <n v="1.26785446557044E-2"/>
    <n v="3.1511843617702553E-2"/>
    <m/>
    <n v="53"/>
    <n v="63.70967741935484"/>
    <n v="36.29032258064516"/>
    <n v="3.8541999999999996"/>
    <n v="297.32400000000001"/>
    <n v="297.32400000000001"/>
    <n v="5"/>
    <s v=""/>
    <m/>
    <n v="2162.3697202413605"/>
    <m/>
    <m/>
    <m/>
    <m/>
    <s v=""/>
    <m/>
    <n v="2.1850907570216131E-2"/>
    <m/>
    <n v="2.6005631450040263E-2"/>
    <n v="9.0875958113964001E-3"/>
    <m/>
    <m/>
    <m/>
    <n v="0"/>
    <m/>
    <n v="9.7272727272727266"/>
    <n v="52"/>
    <n v="0"/>
    <n v="100"/>
    <n v="0.98"/>
    <n v="0"/>
    <s v=""/>
    <n v="325"/>
    <m/>
    <n v="79"/>
    <n v="45"/>
    <n v="154.44"/>
    <n v="0"/>
  </r>
  <r>
    <x v="18"/>
    <x v="0"/>
    <n v="35356066"/>
    <s v="Paraibuna"/>
    <s v=""/>
    <s v=""/>
    <s v=""/>
    <s v=""/>
    <s v=""/>
    <s v=""/>
    <n v="1.9843750779748983E-4"/>
    <n v="1.9000000000000001E-4"/>
    <n v="8.4375077974898302E-6"/>
    <n v="0"/>
    <s v=""/>
    <s v=""/>
    <n v="1.94794520547945E-4"/>
    <n v="3.6429872495446298E-6"/>
    <m/>
    <n v="0"/>
    <n v="33.333333333333329"/>
    <n v="66.666666666666657"/>
    <s v=""/>
    <s v=""/>
    <s v=""/>
    <m/>
    <s v=""/>
    <m/>
    <s v=""/>
    <m/>
    <m/>
    <m/>
    <m/>
    <s v=""/>
    <m/>
    <n v="3.8985757916992107E-5"/>
    <m/>
    <n v="4.9479166666666672E-5"/>
    <n v="6.750006237991864E-6"/>
    <m/>
    <m/>
    <m/>
    <n v="0"/>
    <m/>
    <s v=""/>
    <s v=""/>
    <s v=""/>
    <s v=""/>
    <s v=""/>
    <s v=""/>
    <s v=""/>
    <n v="2"/>
    <m/>
    <n v="1"/>
    <n v="2"/>
    <s v=""/>
    <s v=""/>
  </r>
  <r>
    <x v="10"/>
    <x v="0"/>
    <n v="353570515"/>
    <s v="Paraíso"/>
    <n v="0.61872592970948492"/>
    <n v="6269"/>
    <n v="5706"/>
    <n v="563"/>
    <n v="40.56030020703934"/>
    <n v="91.019301323975114"/>
    <n v="0.39413016168874898"/>
    <n v="0.272845847909441"/>
    <n v="0.121284313779308"/>
    <n v="0"/>
    <n v="2.3834155251141499E-2"/>
    <n v="9.4673479177583106E-2"/>
    <n v="0.27402846150327298"/>
    <n v="1.59406575675159E-3"/>
    <m/>
    <n v="3"/>
    <n v="25.396825396825395"/>
    <n v="74.603174603174608"/>
    <n v="3.9997999999999996"/>
    <n v="308.55599999999998"/>
    <n v="185.1336"/>
    <n v="2"/>
    <n v="1"/>
    <m/>
    <n v="653.96075929175311"/>
    <m/>
    <m/>
    <m/>
    <m/>
    <s v=""/>
    <m/>
    <n v="1.0105901581762795"/>
    <m/>
    <n v="1.0494071073440039"/>
    <n v="0.93295625984083075"/>
    <m/>
    <m/>
    <m/>
    <n v="0"/>
    <m/>
    <n v="9.8181818181818183"/>
    <n v="100"/>
    <n v="100"/>
    <n v="60"/>
    <n v="6.1"/>
    <n v="1"/>
    <n v="1"/>
    <n v="10"/>
    <m/>
    <n v="16"/>
    <n v="47"/>
    <n v="309"/>
    <n v="309"/>
  </r>
  <r>
    <x v="14"/>
    <x v="0"/>
    <n v="353580414"/>
    <s v="Paranapanema"/>
    <n v="1.1597373432487235"/>
    <n v="19962"/>
    <n v="17183"/>
    <n v="2779"/>
    <n v="19.573658613115782"/>
    <n v="86.078549243562776"/>
    <n v="1.7463113037506943"/>
    <n v="1.73201116127496"/>
    <n v="1.43001424757342E-2"/>
    <n v="0.43469453957381998"/>
    <s v=""/>
    <n v="2.5200000000000001E-3"/>
    <n v="1.7322300577742"/>
    <n v="1.1561245976495195E-2"/>
    <m/>
    <n v="110"/>
    <n v="85.844748858447488"/>
    <n v="14.15525114155251"/>
    <n v="11.606"/>
    <n v="895.32"/>
    <n v="377.29501055999998"/>
    <n v="3"/>
    <s v=""/>
    <m/>
    <n v="2116.9341749323712"/>
    <m/>
    <m/>
    <m/>
    <m/>
    <s v=""/>
    <m/>
    <n v="0.34241398112758714"/>
    <m/>
    <n v="0.46064126629653196"/>
    <n v="1.0671748116219553E-2"/>
    <m/>
    <m/>
    <m/>
    <n v="0"/>
    <m/>
    <n v="8.3000000000000007"/>
    <n v="67.2"/>
    <n v="67.2"/>
    <n v="42.14"/>
    <n v="6.27"/>
    <n v="0"/>
    <s v=""/>
    <n v="20"/>
    <m/>
    <n v="188"/>
    <n v="31"/>
    <n v="601.44000000000005"/>
    <n v="601.44000000000005"/>
  </r>
  <r>
    <x v="10"/>
    <x v="0"/>
    <n v="353590315"/>
    <s v="Paranapuã"/>
    <n v="0.20527924442153012"/>
    <n v="3892"/>
    <n v="3568"/>
    <n v="324"/>
    <n v="27.897641746111393"/>
    <n v="91.675231243576576"/>
    <n v="0.26394429768528882"/>
    <n v="0.20063696243065399"/>
    <n v="6.3307335254634806E-2"/>
    <n v="0"/>
    <n v="1.389E-2"/>
    <n v="7.7780000000000002E-2"/>
    <n v="0.16898144380401101"/>
    <n v="3.292853881278539E-3"/>
    <m/>
    <n v="5"/>
    <n v="70"/>
    <n v="30"/>
    <n v="2.5501"/>
    <n v="196.72200000000001"/>
    <n v="31.475519999999999"/>
    <m/>
    <s v=""/>
    <m/>
    <n v="891.30524152106898"/>
    <m/>
    <m/>
    <m/>
    <m/>
    <s v=""/>
    <m/>
    <n v="0.82482593026652751"/>
    <m/>
    <n v="0.95541410681263805"/>
    <n v="0.57552122958758911"/>
    <m/>
    <m/>
    <m/>
    <n v="0"/>
    <m/>
    <n v="4.2"/>
    <n v="100"/>
    <n v="100"/>
    <n v="16"/>
    <n v="10"/>
    <s v=""/>
    <s v=""/>
    <n v="7"/>
    <m/>
    <n v="42"/>
    <n v="18"/>
    <n v="197"/>
    <n v="197"/>
  </r>
  <r>
    <x v="0"/>
    <x v="0"/>
    <n v="353600020"/>
    <s v="Parapuã"/>
    <n v="-0.317042821572322"/>
    <n v="10507"/>
    <n v="9053"/>
    <n v="1454"/>
    <n v="28.768961174086851"/>
    <n v="86.161606548015612"/>
    <n v="2.1921557792915301E-2"/>
    <s v=""/>
    <n v="2.1921557792915301E-2"/>
    <n v="0"/>
    <n v="1.2247049429847501E-2"/>
    <n v="1.02393442622951E-3"/>
    <n v="8.0977566933652708E-3"/>
    <n v="5.5281724347298097E-4"/>
    <m/>
    <n v="2"/>
    <n v="0"/>
    <n v="100"/>
    <n v="6.2873999999999999"/>
    <n v="485.02800000000002"/>
    <n v="485.02800000000002"/>
    <m/>
    <s v=""/>
    <m/>
    <n v="930.44256210145602"/>
    <m/>
    <m/>
    <m/>
    <m/>
    <s v=""/>
    <m/>
    <n v="1.7822404709687236E-2"/>
    <m/>
    <e v="#VALUE!"/>
    <n v="7.0714702557791304E-2"/>
    <m/>
    <m/>
    <m/>
    <n v="0"/>
    <m/>
    <n v="9.4"/>
    <n v="100"/>
    <n v="100"/>
    <n v="100"/>
    <n v="3.2"/>
    <s v=""/>
    <s v=""/>
    <n v="12"/>
    <m/>
    <s v=""/>
    <n v="20"/>
    <n v="485"/>
    <n v="485"/>
  </r>
  <r>
    <x v="1"/>
    <x v="0"/>
    <n v="353600021"/>
    <s v="Parapuã"/>
    <s v=""/>
    <s v=""/>
    <s v=""/>
    <s v=""/>
    <s v=""/>
    <s v=""/>
    <n v="0.2339838270184062"/>
    <n v="0.20163"/>
    <n v="3.2353827018406202E-2"/>
    <n v="0"/>
    <n v="6.5100000000000005E-2"/>
    <n v="0.11698"/>
    <n v="3.4970162988330798E-2"/>
    <n v="1.6933664030075429E-2"/>
    <m/>
    <n v="6"/>
    <n v="15.789473684210526"/>
    <n v="84.210526315789465"/>
    <s v=""/>
    <s v=""/>
    <s v=""/>
    <m/>
    <s v=""/>
    <m/>
    <s v=""/>
    <m/>
    <m/>
    <m/>
    <m/>
    <s v=""/>
    <m/>
    <n v="0.19023075367350098"/>
    <m/>
    <n v="0.21916304347826088"/>
    <n v="0.10436718393034261"/>
    <m/>
    <m/>
    <m/>
    <n v="0"/>
    <m/>
    <s v=""/>
    <s v=""/>
    <s v=""/>
    <s v=""/>
    <s v=""/>
    <s v=""/>
    <s v=""/>
    <n v="9"/>
    <m/>
    <n v="6"/>
    <n v="32"/>
    <s v=""/>
    <s v=""/>
  </r>
  <r>
    <x v="14"/>
    <x v="0"/>
    <n v="353610914"/>
    <s v="Pardinho"/>
    <s v=""/>
    <s v=""/>
    <s v=""/>
    <s v=""/>
    <s v=""/>
    <s v=""/>
    <n v="4.635797818366311E-3"/>
    <n v="1.6359081684424101E-4"/>
    <n v="4.4722070015220704E-3"/>
    <n v="0"/>
    <n v="3.80517503805175E-5"/>
    <s v=""/>
    <n v="1.6359081684424101E-4"/>
    <n v="4.4341552511415498E-3"/>
    <m/>
    <n v="3"/>
    <n v="12.5"/>
    <n v="87.5"/>
    <s v=""/>
    <s v=""/>
    <s v=""/>
    <m/>
    <s v=""/>
    <m/>
    <s v=""/>
    <m/>
    <m/>
    <m/>
    <m/>
    <s v=""/>
    <m/>
    <n v="4.5898988300656545E-3"/>
    <m/>
    <n v="2.1245560629122207E-4"/>
    <n v="1.8634195839675294E-2"/>
    <m/>
    <m/>
    <m/>
    <n v="0"/>
    <m/>
    <s v=""/>
    <s v=""/>
    <s v=""/>
    <s v=""/>
    <s v=""/>
    <s v=""/>
    <s v=""/>
    <n v="0"/>
    <m/>
    <n v="1"/>
    <n v="7"/>
    <s v=""/>
    <s v=""/>
  </r>
  <r>
    <x v="5"/>
    <x v="0"/>
    <n v="353610917"/>
    <s v="Pardinho"/>
    <n v="1.3787612336196631"/>
    <n v="6392"/>
    <n v="5657"/>
    <n v="735"/>
    <n v="30.432298609788614"/>
    <n v="88.501251564455572"/>
    <n v="8.2093512114180173E-2"/>
    <n v="7.9055403348554001E-2"/>
    <n v="3.03810876562617E-3"/>
    <n v="0"/>
    <n v="1.418E-2"/>
    <n v="2.7158561020036399E-3"/>
    <n v="6.5045312024353097E-2"/>
    <n v="1.5234398782344E-4"/>
    <m/>
    <n v="9"/>
    <n v="52.380952380952387"/>
    <n v="47.619047619047613"/>
    <n v="3.5818999999999996"/>
    <n v="276.31799999999998"/>
    <n v="110.88917658"/>
    <n v="2"/>
    <s v=""/>
    <m/>
    <n v="1184.0801001251564"/>
    <m/>
    <m/>
    <m/>
    <m/>
    <s v=""/>
    <m/>
    <n v="8.128070506354472E-2"/>
    <m/>
    <n v="0.10266935499812208"/>
    <n v="1.2658786523442375E-2"/>
    <m/>
    <m/>
    <m/>
    <n v="0"/>
    <m/>
    <n v="9.6"/>
    <n v="68.5"/>
    <n v="65.08"/>
    <n v="40.130000000000003"/>
    <n v="6.55"/>
    <n v="0"/>
    <s v=""/>
    <n v="4"/>
    <m/>
    <n v="11"/>
    <n v="10"/>
    <n v="189.06"/>
    <n v="179.62079999999997"/>
  </r>
  <r>
    <x v="17"/>
    <x v="0"/>
    <n v="353620811"/>
    <s v="Pariquera-Açu"/>
    <n v="0.43188013289887639"/>
    <n v="19251"/>
    <n v="13610"/>
    <n v="5641"/>
    <n v="53.521087603213878"/>
    <n v="70.697626097345591"/>
    <n v="5.0878796067569898E-2"/>
    <n v="3.8228433515482697E-2"/>
    <n v="1.2650362552087201E-2"/>
    <n v="0"/>
    <n v="2.66E-3"/>
    <n v="2.9380517503805199E-4"/>
    <n v="3.4836739526411697E-2"/>
    <n v="1.308825136612022E-2"/>
    <m/>
    <n v="41"/>
    <n v="37.096774193548384"/>
    <n v="62.903225806451616"/>
    <n v="9.4765999999999977"/>
    <n v="731.05200000000002"/>
    <n v="162.28769557999999"/>
    <n v="5"/>
    <s v=""/>
    <m/>
    <n v="2293.4081346423563"/>
    <m/>
    <m/>
    <m/>
    <m/>
    <s v=""/>
    <m/>
    <n v="1.0711325487909451E-2"/>
    <m/>
    <n v="1.1411472691188864E-2"/>
    <n v="9.0359732514908586E-3"/>
    <m/>
    <m/>
    <m/>
    <n v="0"/>
    <m/>
    <n v="10"/>
    <n v="92.4"/>
    <n v="92.4"/>
    <n v="22.2"/>
    <n v="8.4499999999999993"/>
    <n v="0"/>
    <s v=""/>
    <n v="37"/>
    <m/>
    <n v="23"/>
    <n v="39"/>
    <n v="675.44400000000007"/>
    <n v="675.44400000000007"/>
  </r>
  <r>
    <x v="10"/>
    <x v="0"/>
    <n v="353625715"/>
    <s v="Parisi"/>
    <n v="0.11267171602080683"/>
    <n v="2054"/>
    <n v="1719"/>
    <n v="335"/>
    <n v="24.304815998106733"/>
    <n v="83.690360272638756"/>
    <n v="4.3661978691019801E-2"/>
    <n v="3.32524657534247E-2"/>
    <n v="1.04095129375951E-2"/>
    <n v="0"/>
    <n v="2.8400000000000001E-3"/>
    <n v="2.5000000000000001E-4"/>
    <n v="3.5741978691019798E-2"/>
    <n v="4.8300000000000001E-3"/>
    <m/>
    <n v="6"/>
    <n v="42.857142857142854"/>
    <n v="57.142857142857139"/>
    <n v="1.2278"/>
    <n v="94.715999999999994"/>
    <n v="21.974112000000002"/>
    <m/>
    <s v=""/>
    <m/>
    <n v="1074.7419668938653"/>
    <m/>
    <m/>
    <m/>
    <m/>
    <s v=""/>
    <m/>
    <n v="0.20791418424295144"/>
    <m/>
    <n v="0.23751761252446213"/>
    <n v="0.14870732767993003"/>
    <m/>
    <m/>
    <m/>
    <n v="0"/>
    <m/>
    <n v="10"/>
    <n v="80"/>
    <n v="80"/>
    <n v="23.2"/>
    <n v="7.89"/>
    <s v=""/>
    <s v=""/>
    <n v="1"/>
    <m/>
    <n v="9"/>
    <n v="12"/>
    <n v="76"/>
    <n v="76"/>
  </r>
  <r>
    <x v="11"/>
    <x v="0"/>
    <n v="35363078"/>
    <s v="Patrocínio Paulista"/>
    <n v="1.0830409838318733"/>
    <n v="14463"/>
    <n v="12307"/>
    <n v="2156"/>
    <n v="24.100581560047324"/>
    <n v="85.092995920625043"/>
    <n v="0.3360934684690301"/>
    <n v="0.28689941489715598"/>
    <n v="4.9194053571874098E-2"/>
    <n v="1.0503824200913201"/>
    <n v="2.6912724505327199E-2"/>
    <n v="3.6078993603979002E-2"/>
    <n v="0.26635678878575397"/>
    <n v="6.74496157397011E-3"/>
    <m/>
    <n v="22"/>
    <n v="65.789473684210535"/>
    <n v="34.210526315789473"/>
    <n v="8.3705999999999996"/>
    <n v="645.73199999999997"/>
    <n v="27.766476000000001"/>
    <m/>
    <s v=""/>
    <m/>
    <n v="2572.9433727442438"/>
    <m/>
    <m/>
    <m/>
    <m/>
    <s v=""/>
    <m/>
    <n v="0.11128922796987752"/>
    <m/>
    <n v="0.15592359505280215"/>
    <n v="4.1689875908367882E-2"/>
    <m/>
    <m/>
    <m/>
    <n v="0"/>
    <m/>
    <n v="9.545454545454545"/>
    <n v="100"/>
    <n v="100"/>
    <n v="4.3"/>
    <n v="10"/>
    <s v=""/>
    <s v=""/>
    <n v="32"/>
    <m/>
    <n v="75"/>
    <n v="39"/>
    <n v="646"/>
    <n v="646"/>
  </r>
  <r>
    <x v="0"/>
    <x v="0"/>
    <n v="353640620"/>
    <s v="Paulicéia"/>
    <n v="1.2199061232177399"/>
    <n v="7146"/>
    <n v="6368"/>
    <n v="778"/>
    <n v="19.112573216721497"/>
    <n v="89.112790372236219"/>
    <n v="0.12851802272292501"/>
    <n v="6.0000000000000002E-5"/>
    <n v="0.128458022722925"/>
    <n v="6.1960933536276E-3"/>
    <n v="2.15E-3"/>
    <n v="0.11471170613236201"/>
    <n v="1.0142694063926901E-3"/>
    <n v="1.06420471841705E-2"/>
    <m/>
    <n v="0"/>
    <n v="2.9411764705882351"/>
    <n v="97.058823529411768"/>
    <n v="4.3378999999999994"/>
    <n v="334.63799999999998"/>
    <n v="216.17614800000001"/>
    <m/>
    <s v=""/>
    <m/>
    <n v="1500.4534005037779"/>
    <m/>
    <m/>
    <m/>
    <m/>
    <s v=""/>
    <m/>
    <n v="0.11373276347161507"/>
    <m/>
    <n v="7.59493670886076E-5"/>
    <n v="0.37781771389095603"/>
    <m/>
    <m/>
    <m/>
    <n v="0"/>
    <m/>
    <n v="5.5"/>
    <n v="60"/>
    <n v="60"/>
    <n v="64.599999999999994"/>
    <n v="4.9000000000000004"/>
    <s v=""/>
    <s v=""/>
    <n v="2"/>
    <m/>
    <n v="1"/>
    <n v="33"/>
    <n v="201"/>
    <n v="201"/>
  </r>
  <r>
    <x v="6"/>
    <x v="0"/>
    <n v="35365055"/>
    <s v="Paulínia"/>
    <n v="2.5287421872283611"/>
    <n v="105037"/>
    <n v="104940"/>
    <n v="97"/>
    <n v="753.87210220340194"/>
    <n v="99.907651589439922"/>
    <n v="5.0926075156365673"/>
    <n v="4.7760187388859796"/>
    <n v="0.316588776750588"/>
    <n v="0"/>
    <n v="2.24125587519026"/>
    <n v="1.9325770715539301"/>
    <n v="2.9168437341451001E-2"/>
    <n v="0.88960613155093105"/>
    <m/>
    <n v="36"/>
    <n v="12.149532710280374"/>
    <n v="87.850467289719631"/>
    <n v="100.70910000000001"/>
    <n v="6042.5460000000003"/>
    <n v="960.46268669999995"/>
    <n v="76"/>
    <n v="1"/>
    <m/>
    <n v="63.049782457610164"/>
    <m/>
    <m/>
    <m/>
    <m/>
    <s v=""/>
    <m/>
    <n v="8.3485369108796181"/>
    <m/>
    <n v="11.940046847214948"/>
    <n v="1.5075656035742289"/>
    <m/>
    <m/>
    <m/>
    <n v="6"/>
    <m/>
    <n v="9.454545454545455"/>
    <n v="94.5"/>
    <n v="94.5"/>
    <n v="15.9"/>
    <n v="9.92"/>
    <n v="17"/>
    <n v="1"/>
    <n v="132"/>
    <m/>
    <n v="39"/>
    <n v="282"/>
    <n v="5710.6349999999993"/>
    <n v="5710.6349999999993"/>
  </r>
  <r>
    <x v="5"/>
    <x v="0"/>
    <n v="353657017"/>
    <s v="Paulistânia"/>
    <n v="-5.6354050197504613E-2"/>
    <n v="1769"/>
    <n v="1379"/>
    <n v="390"/>
    <n v="6.8953420385889688"/>
    <n v="77.953646127755789"/>
    <n v="0.27312607802896138"/>
    <n v="6.3444957519275397E-2"/>
    <n v="0.20968112050968599"/>
    <n v="0"/>
    <n v="1.9196539162112902E-2"/>
    <n v="4.5537340619307802E-3"/>
    <n v="0.24639560924387199"/>
    <n v="2.980195561044994E-3"/>
    <m/>
    <n v="15"/>
    <n v="51.851851851851848"/>
    <n v="48.148148148148145"/>
    <n v="0.87429999999999997"/>
    <n v="67.445999999999998"/>
    <n v="13.493516544"/>
    <m/>
    <s v=""/>
    <m/>
    <n v="4635.0254381006216"/>
    <m/>
    <m/>
    <m/>
    <m/>
    <s v=""/>
    <m/>
    <n v="0.21505990395981212"/>
    <m/>
    <n v="6.2816789623044947E-2"/>
    <n v="0.80646584811417688"/>
    <m/>
    <m/>
    <m/>
    <n v="0"/>
    <m/>
    <n v="8.9"/>
    <n v="92.8"/>
    <n v="92.8"/>
    <n v="20.010000000000002"/>
    <n v="9.39"/>
    <s v=""/>
    <s v=""/>
    <n v="12"/>
    <m/>
    <n v="28"/>
    <n v="26"/>
    <n v="62.175999999999995"/>
    <n v="62.175999999999995"/>
  </r>
  <r>
    <x v="10"/>
    <x v="0"/>
    <n v="353660415"/>
    <s v="Paulo de Faria"/>
    <n v="-7.8291088229121009E-2"/>
    <n v="8521"/>
    <n v="7814"/>
    <n v="707"/>
    <n v="11.501964013336393"/>
    <n v="91.702851777960333"/>
    <n v="0.25329253703287891"/>
    <n v="0.228949949513853"/>
    <n v="2.4342587519025901E-2"/>
    <n v="0.14604122272957901"/>
    <n v="3.041E-2"/>
    <n v="2.0500000000000002E-3"/>
    <n v="0.21904253703287799"/>
    <n v="1.7899999999999999E-3"/>
    <m/>
    <n v="11"/>
    <n v="48.717948717948715"/>
    <n v="51.282051282051277"/>
    <n v="5.6587999999999994"/>
    <n v="436.536"/>
    <n v="30.55752"/>
    <m/>
    <s v=""/>
    <m/>
    <n v="2257.594179086962"/>
    <m/>
    <m/>
    <m/>
    <m/>
    <s v=""/>
    <m/>
    <n v="0.13841122242233819"/>
    <m/>
    <n v="0.1876638930441418"/>
    <n v="3.9905881178730979E-2"/>
    <m/>
    <m/>
    <m/>
    <n v="0"/>
    <m/>
    <n v="10"/>
    <n v="100"/>
    <n v="100"/>
    <n v="7"/>
    <n v="10"/>
    <s v=""/>
    <s v=""/>
    <n v="10"/>
    <m/>
    <n v="19"/>
    <n v="20"/>
    <n v="437"/>
    <n v="437"/>
  </r>
  <r>
    <x v="7"/>
    <x v="0"/>
    <n v="353670313"/>
    <s v="Pederneiras"/>
    <n v="0.95114719054272268"/>
    <n v="45570"/>
    <n v="42380"/>
    <n v="3190"/>
    <n v="62.494857236896245"/>
    <n v="92.999780557384241"/>
    <n v="1.9781865931623241"/>
    <n v="1.42398485796092"/>
    <n v="0.55420173520140403"/>
    <n v="0"/>
    <n v="0.223639782917883"/>
    <n v="0.718552060408713"/>
    <n v="0.99725031458193003"/>
    <n v="3.8744435253803118E-2"/>
    <m/>
    <n v="29"/>
    <n v="31.03448275862069"/>
    <n v="68.965517241379317"/>
    <n v="35.050400000000003"/>
    <n v="2365.902"/>
    <n v="606.98635350999996"/>
    <n v="1"/>
    <s v=""/>
    <m/>
    <n v="435.98156682027644"/>
    <m/>
    <m/>
    <m/>
    <m/>
    <s v=""/>
    <m/>
    <n v="0.64018983597486223"/>
    <m/>
    <n v="0.57885563331744716"/>
    <n v="0.87968529397048278"/>
    <m/>
    <m/>
    <m/>
    <n v="0"/>
    <m/>
    <n v="7.2"/>
    <n v="98.6"/>
    <n v="98.6"/>
    <n v="25.66"/>
    <n v="8.01"/>
    <n v="0"/>
    <s v=""/>
    <n v="61"/>
    <m/>
    <n v="45"/>
    <n v="100"/>
    <n v="2332.8759999999997"/>
    <n v="2332.8759999999997"/>
  </r>
  <r>
    <x v="6"/>
    <x v="0"/>
    <n v="35368025"/>
    <s v="Pedra Bela"/>
    <n v="0.31560438089783815"/>
    <n v="5964"/>
    <n v="1711"/>
    <n v="4253"/>
    <n v="37.943758747932307"/>
    <n v="28.688799463447349"/>
    <n v="0.1114603918966405"/>
    <n v="0.104125148921659"/>
    <n v="7.3352429749814997E-3"/>
    <n v="0"/>
    <n v="4.8957012750455399E-3"/>
    <n v="5.7289908675799098E-2"/>
    <n v="4.6274136121299797E-2"/>
    <n v="3.0006458244961798E-3"/>
    <m/>
    <n v="31"/>
    <n v="29.559748427672954"/>
    <n v="70.440251572327043"/>
    <n v="1.0653999999999999"/>
    <n v="82.188000000000002"/>
    <n v="82.188000000000002"/>
    <m/>
    <s v=""/>
    <m/>
    <n v="1321.9315895372231"/>
    <m/>
    <m/>
    <m/>
    <m/>
    <s v=""/>
    <m/>
    <n v="0.15698646746005707"/>
    <m/>
    <n v="0.22635901939491085"/>
    <n v="2.9340971899926006E-2"/>
    <m/>
    <m/>
    <m/>
    <n v="0"/>
    <m/>
    <n v="8.5"/>
    <n v="69.2"/>
    <n v="0"/>
    <n v="100"/>
    <n v="1.04"/>
    <s v=""/>
    <s v=""/>
    <n v="27"/>
    <m/>
    <n v="47"/>
    <n v="112"/>
    <n v="56.744000000000007"/>
    <n v="0"/>
  </r>
  <r>
    <x v="10"/>
    <x v="0"/>
    <n v="353690115"/>
    <s v="Pedranópolis"/>
    <n v="-0.54871813261110347"/>
    <n v="2422"/>
    <n v="1548"/>
    <n v="874"/>
    <n v="9.3157429131889682"/>
    <n v="63.914120561519404"/>
    <n v="0.17465291938019309"/>
    <n v="0.15873382513661199"/>
    <n v="1.5919094243581101E-2"/>
    <n v="8.6047691527143602E-3"/>
    <n v="3.9899999999999996E-3"/>
    <s v=""/>
    <n v="0.16985312897672"/>
    <n v="8.0979040347331401E-4"/>
    <m/>
    <n v="10"/>
    <n v="20.754716981132077"/>
    <n v="79.245283018867923"/>
    <n v="1.0800999999999998"/>
    <n v="83.322000000000003"/>
    <n v="16.664400000000001"/>
    <m/>
    <s v=""/>
    <m/>
    <n v="2734.3352601156075"/>
    <m/>
    <m/>
    <m/>
    <m/>
    <s v=""/>
    <m/>
    <n v="0.2728951865315517"/>
    <m/>
    <n v="0.36914843055026048"/>
    <n v="7.5805210683719523E-2"/>
    <m/>
    <m/>
    <m/>
    <n v="0"/>
    <m/>
    <n v="10"/>
    <n v="100"/>
    <n v="100"/>
    <n v="20"/>
    <n v="10"/>
    <s v=""/>
    <s v=""/>
    <n v="9"/>
    <m/>
    <n v="11"/>
    <n v="42"/>
    <n v="83"/>
    <n v="83"/>
  </r>
  <r>
    <x v="11"/>
    <x v="0"/>
    <n v="35370088"/>
    <s v="Pedregulho"/>
    <n v="0.36664510395674199"/>
    <n v="16279"/>
    <n v="12172"/>
    <n v="4107"/>
    <n v="23.193092934790354"/>
    <n v="74.771177590761113"/>
    <n v="0.71937247930026393"/>
    <n v="0.61311237724671697"/>
    <n v="0.106260102053547"/>
    <n v="0.21684303652968001"/>
    <n v="3.3292983257229798E-2"/>
    <n v="1.54657153729072E-3"/>
    <n v="0.67274113669727398"/>
    <n v="1.1791787808468701E-2"/>
    <m/>
    <n v="42"/>
    <n v="63.779527559055119"/>
    <n v="36.220472440944881"/>
    <n v="8.6820999999999984"/>
    <n v="669.76199999999994"/>
    <n v="125.68485787"/>
    <n v="4"/>
    <s v=""/>
    <m/>
    <n v="2712.1076233183858"/>
    <m/>
    <m/>
    <m/>
    <m/>
    <s v=""/>
    <m/>
    <n v="0.20150489616253892"/>
    <m/>
    <n v="0.28254026601231197"/>
    <n v="7.5900072895390719E-2"/>
    <m/>
    <m/>
    <m/>
    <n v="0"/>
    <m/>
    <n v="9.7272727272727266"/>
    <n v="94.9"/>
    <n v="94.9"/>
    <n v="18.77"/>
    <n v="9.92"/>
    <n v="0"/>
    <s v=""/>
    <n v="22"/>
    <m/>
    <n v="81"/>
    <n v="46"/>
    <n v="635.83000000000004"/>
    <n v="635.83000000000004"/>
  </r>
  <r>
    <x v="6"/>
    <x v="0"/>
    <n v="35371075"/>
    <s v="Pedreira"/>
    <n v="1.154276091901596"/>
    <n v="46548"/>
    <n v="46157"/>
    <n v="391"/>
    <n v="424.28219852337986"/>
    <n v="99.160006874624045"/>
    <n v="0.34371110849115494"/>
    <n v="0.25683866390531601"/>
    <n v="8.6872444585838898E-2"/>
    <n v="0"/>
    <n v="0.17099162861491601"/>
    <n v="0.154046375331653"/>
    <n v="7.6103500761035004E-6"/>
    <n v="1.8665494194508851E-2"/>
    <m/>
    <n v="41"/>
    <n v="17.171717171717169"/>
    <n v="82.828282828282823"/>
    <n v="38.444800000000001"/>
    <n v="2595.0239999999999"/>
    <n v="516.84574003"/>
    <n v="11"/>
    <s v=""/>
    <m/>
    <n v="115.17401392111367"/>
    <m/>
    <m/>
    <m/>
    <m/>
    <s v=""/>
    <m/>
    <n v="0.7160648093565728"/>
    <m/>
    <n v="0.82851181904940652"/>
    <n v="0.5110143799166994"/>
    <m/>
    <m/>
    <m/>
    <n v="0"/>
    <m/>
    <n v="7"/>
    <n v="96"/>
    <n v="82.56"/>
    <n v="19.920000000000002"/>
    <n v="9.73"/>
    <n v="5"/>
    <s v=""/>
    <n v="100"/>
    <m/>
    <n v="17"/>
    <n v="82"/>
    <n v="2491.1999999999998"/>
    <n v="2142.4319999999998"/>
  </r>
  <r>
    <x v="5"/>
    <x v="0"/>
    <n v="353715617"/>
    <s v="Pedrinhas Paulista"/>
    <n v="0.23899204502346727"/>
    <n v="3010"/>
    <n v="2621"/>
    <n v="389"/>
    <n v="19.780508641650787"/>
    <n v="87.076411960132887"/>
    <n v="5.8751469338190601E-2"/>
    <n v="4.7841469338190598E-2"/>
    <n v="1.091E-2"/>
    <n v="0.27218604134956897"/>
    <n v="6.2100000000000002E-3"/>
    <s v=""/>
    <n v="5.0911469338190601E-2"/>
    <n v="1.6299999999999999E-3"/>
    <m/>
    <n v="0"/>
    <n v="40"/>
    <n v="60"/>
    <n v="1.8311999999999997"/>
    <n v="141.26400000000001"/>
    <n v="18.830491200000001"/>
    <n v="1"/>
    <s v=""/>
    <m/>
    <n v="1676.3322259136216"/>
    <m/>
    <m/>
    <m/>
    <m/>
    <s v=""/>
    <m/>
    <n v="7.7304564918671839E-2"/>
    <m/>
    <n v="7.9735782230317673E-2"/>
    <n v="6.8187499999999984E-2"/>
    <m/>
    <m/>
    <m/>
    <n v="0"/>
    <m/>
    <n v="8.6"/>
    <n v="96.3"/>
    <n v="96.3"/>
    <n v="13.33"/>
    <n v="9.94"/>
    <n v="1"/>
    <s v=""/>
    <n v="5"/>
    <m/>
    <n v="8"/>
    <n v="12"/>
    <n v="135.78299999999999"/>
    <n v="135.78299999999999"/>
  </r>
  <r>
    <x v="17"/>
    <x v="0"/>
    <n v="353720611"/>
    <s v="Pedro de Toledo"/>
    <n v="0.74178540449385544"/>
    <n v="10977"/>
    <n v="7759"/>
    <n v="3218"/>
    <n v="16.356484033913961"/>
    <n v="70.684157784458407"/>
    <n v="2.3400000000000001E-2"/>
    <n v="2.334E-2"/>
    <n v="6.0000000000000002E-5"/>
    <n v="0"/>
    <n v="2.197E-2"/>
    <s v=""/>
    <n v="7.9000000000000001E-4"/>
    <n v="6.4000000000000005E-4"/>
    <m/>
    <n v="12"/>
    <n v="83.333333333333343"/>
    <n v="16.666666666666664"/>
    <n v="5.5103999999999997"/>
    <n v="425.08800000000002"/>
    <n v="237.03119423999999"/>
    <n v="1"/>
    <s v=""/>
    <m/>
    <n v="7527.0401749111752"/>
    <m/>
    <m/>
    <m/>
    <m/>
    <s v=""/>
    <m/>
    <n v="2.6381059751972944E-3"/>
    <m/>
    <n v="3.7344000000000001E-3"/>
    <n v="2.2900763358778635E-5"/>
    <m/>
    <m/>
    <m/>
    <n v="0"/>
    <m/>
    <n v="3.7"/>
    <n v="56.5"/>
    <n v="56.5"/>
    <n v="55.76"/>
    <n v="5.73"/>
    <n v="0"/>
    <s v=""/>
    <n v="26"/>
    <m/>
    <n v="5"/>
    <n v="1"/>
    <n v="240.12499999999997"/>
    <n v="240.12499999999997"/>
  </r>
  <r>
    <x v="12"/>
    <x v="0"/>
    <n v="353730519"/>
    <s v="Penápolis"/>
    <n v="0.38602869274988461"/>
    <n v="60774"/>
    <n v="58877"/>
    <n v="1897"/>
    <n v="85.778405081157374"/>
    <n v="96.87859940105966"/>
    <n v="0.55018243475060602"/>
    <n v="0.44739520612404499"/>
    <n v="0.10278722862656101"/>
    <n v="0"/>
    <n v="0.1925"/>
    <n v="0.132460203524881"/>
    <n v="0.21793030942519001"/>
    <n v="7.2919218005339792E-3"/>
    <m/>
    <n v="27"/>
    <n v="20.930232558139537"/>
    <n v="79.069767441860463"/>
    <n v="48.714400000000005"/>
    <n v="3288.2220000000002"/>
    <n v="388.01019600000001"/>
    <n v="6"/>
    <s v=""/>
    <m/>
    <n v="212.75150557804321"/>
    <m/>
    <m/>
    <m/>
    <m/>
    <s v=""/>
    <m/>
    <n v="0.33344389984885214"/>
    <m/>
    <n v="0.36080258558390726"/>
    <n v="0.2507005576257586"/>
    <m/>
    <m/>
    <m/>
    <n v="0"/>
    <m/>
    <n v="9.6"/>
    <n v="100"/>
    <n v="100"/>
    <n v="11.8"/>
    <n v="9.6999999999999993"/>
    <n v="1"/>
    <s v=""/>
    <n v="35"/>
    <m/>
    <n v="27"/>
    <n v="102"/>
    <n v="3288"/>
    <n v="3288"/>
  </r>
  <r>
    <x v="16"/>
    <x v="0"/>
    <n v="353740418"/>
    <s v="Pereira Barreto"/>
    <s v=""/>
    <s v=""/>
    <s v=""/>
    <s v=""/>
    <s v=""/>
    <s v=""/>
    <n v="1.8076502732240399E-4"/>
    <s v=""/>
    <n v="1.8076502732240399E-4"/>
    <n v="0.143702657280568"/>
    <s v=""/>
    <n v="1.7076502732240399E-4"/>
    <s v=""/>
    <n v="1.0000000000000001E-5"/>
    <m/>
    <n v="0"/>
    <n v="0"/>
    <n v="100"/>
    <s v=""/>
    <s v=""/>
    <s v=""/>
    <m/>
    <s v=""/>
    <m/>
    <s v=""/>
    <m/>
    <m/>
    <m/>
    <m/>
    <s v=""/>
    <m/>
    <n v="7.928290672035264E-5"/>
    <m/>
    <e v="#VALUE!"/>
    <n v="3.1713162688141062E-4"/>
    <m/>
    <m/>
    <m/>
    <n v="0"/>
    <m/>
    <s v=""/>
    <s v=""/>
    <s v=""/>
    <s v=""/>
    <s v=""/>
    <s v=""/>
    <s v=""/>
    <n v="2"/>
    <m/>
    <s v=""/>
    <n v="2"/>
    <s v=""/>
    <s v=""/>
  </r>
  <r>
    <x v="12"/>
    <x v="0"/>
    <n v="353740419"/>
    <s v="Pereira Barreto"/>
    <n v="0.17014510219655055"/>
    <n v="25391"/>
    <n v="23775"/>
    <n v="1616"/>
    <n v="25.910241234336095"/>
    <n v="93.635540152022372"/>
    <n v="1.6802661294508041"/>
    <n v="1.4927233641490101"/>
    <n v="0.18754276530179401"/>
    <n v="0"/>
    <n v="6.4009999999999997E-2"/>
    <n v="9.3009512937595101E-2"/>
    <n v="1.5054960811687499"/>
    <n v="1.7750535344461908E-2"/>
    <m/>
    <n v="5"/>
    <n v="34.666666666666671"/>
    <n v="65.333333333333329"/>
    <n v="16.730700000000002"/>
    <n v="1290.654"/>
    <n v="624.08283515999995"/>
    <n v="1"/>
    <s v=""/>
    <m/>
    <n v="707.94848568390364"/>
    <m/>
    <m/>
    <m/>
    <m/>
    <s v=""/>
    <m/>
    <n v="0.7369588287064931"/>
    <m/>
    <n v="0.87293763985322226"/>
    <n v="0.32902239526630539"/>
    <m/>
    <m/>
    <m/>
    <n v="0"/>
    <m/>
    <n v="7.3"/>
    <n v="98"/>
    <n v="98"/>
    <n v="48.35"/>
    <n v="6.83"/>
    <n v="0"/>
    <s v=""/>
    <n v="17"/>
    <m/>
    <n v="26"/>
    <n v="49"/>
    <n v="1265.18"/>
    <n v="1265.18"/>
  </r>
  <r>
    <x v="8"/>
    <x v="0"/>
    <n v="353750310"/>
    <s v="Pereiras"/>
    <n v="1.2506105654492394"/>
    <n v="8428"/>
    <n v="5628"/>
    <n v="2800"/>
    <n v="37.936622254231189"/>
    <n v="66.777408637873762"/>
    <n v="5.6955742050719002E-2"/>
    <n v="2.97044262295082E-2"/>
    <n v="2.7251315821210799E-2"/>
    <n v="0"/>
    <n v="3.0015334855403399E-2"/>
    <n v="2.1638439919821E-2"/>
    <n v="4.1162595129375897E-3"/>
    <n v="1.18570776255708E-3"/>
    <m/>
    <n v="15"/>
    <n v="15.625"/>
    <n v="84.375"/>
    <n v="4.1013000000000002"/>
    <n v="316.38600000000002"/>
    <n v="53.785620000000002"/>
    <m/>
    <s v=""/>
    <m/>
    <n v="1122.5439012814429"/>
    <m/>
    <m/>
    <m/>
    <m/>
    <s v=""/>
    <m/>
    <n v="7.9105197292665283E-2"/>
    <m/>
    <n v="7.072482435597191E-2"/>
    <n v="9.0837719404035996E-2"/>
    <m/>
    <m/>
    <m/>
    <n v="0"/>
    <m/>
    <n v="10"/>
    <n v="100"/>
    <n v="100"/>
    <n v="17"/>
    <n v="9.8000000000000007"/>
    <s v=""/>
    <s v=""/>
    <n v="37"/>
    <m/>
    <n v="5"/>
    <n v="27"/>
    <n v="316"/>
    <n v="316"/>
  </r>
  <r>
    <x v="19"/>
    <x v="0"/>
    <n v="35376027"/>
    <s v="Peruíbe"/>
    <n v="1.0393344418883288"/>
    <n v="66201"/>
    <n v="65798"/>
    <n v="403"/>
    <n v="202.93982403972902"/>
    <n v="99.391247866346433"/>
    <n v="0.14979719267493408"/>
    <n v="0.14931"/>
    <n v="4.8719267493408497E-4"/>
    <n v="0"/>
    <n v="0.14906"/>
    <n v="1.7000000000000001E-4"/>
    <n v="2.1000000000000001E-4"/>
    <n v="3.5719267493408501E-4"/>
    <m/>
    <n v="5"/>
    <n v="61.53846153846154"/>
    <n v="38.461538461538467"/>
    <n v="54.584000000000003"/>
    <n v="3684.42"/>
    <n v="1827.2512548"/>
    <n v="8"/>
    <n v="1"/>
    <m/>
    <n v="1062.2993610368421"/>
    <m/>
    <m/>
    <m/>
    <m/>
    <s v=""/>
    <m/>
    <n v="2.2559818173935858E-2"/>
    <m/>
    <n v="3.3857142857142856E-2"/>
    <n v="2.1847205153994846E-4"/>
    <m/>
    <m/>
    <m/>
    <n v="0"/>
    <m/>
    <n v="8.6"/>
    <n v="81.3"/>
    <n v="81.3"/>
    <n v="49.59"/>
    <n v="6.5"/>
    <n v="3"/>
    <n v="1"/>
    <n v="24"/>
    <m/>
    <n v="8"/>
    <n v="5"/>
    <n v="2995.0919999999996"/>
    <n v="2995.0919999999996"/>
  </r>
  <r>
    <x v="17"/>
    <x v="0"/>
    <n v="353760211"/>
    <s v="Peruíbe"/>
    <s v=""/>
    <s v=""/>
    <s v=""/>
    <s v=""/>
    <s v=""/>
    <s v=""/>
    <n v="0"/>
    <n v="0"/>
    <n v="0"/>
    <n v="0"/>
    <n v="0"/>
    <n v="0"/>
    <n v="0"/>
    <n v="0"/>
    <m/>
    <n v="0"/>
    <n v="0"/>
    <n v="0"/>
    <s v=""/>
    <s v=""/>
    <s v=""/>
    <m/>
    <s v=""/>
    <m/>
    <s v=""/>
    <m/>
    <m/>
    <m/>
    <m/>
    <s v=""/>
    <m/>
    <e v="#N/A"/>
    <m/>
    <e v="#N/A"/>
    <e v="#N/A"/>
    <m/>
    <m/>
    <m/>
    <n v="0"/>
    <m/>
    <s v=""/>
    <s v=""/>
    <s v=""/>
    <s v=""/>
    <s v=""/>
    <s v=""/>
    <s v=""/>
    <n v="0"/>
    <m/>
    <n v="0"/>
    <n v="0"/>
    <s v=""/>
    <s v=""/>
  </r>
  <r>
    <x v="0"/>
    <x v="0"/>
    <n v="353770120"/>
    <s v="Piacatu"/>
    <n v="1.0990990860556549"/>
    <n v="5891"/>
    <n v="5422"/>
    <n v="469"/>
    <n v="25.333275995527654"/>
    <n v="92.038703106433545"/>
    <n v="0.2114603468323473"/>
    <n v="0.179638843226788"/>
    <n v="3.1821503605559298E-2"/>
    <n v="0"/>
    <n v="3.1557581156274203E-2"/>
    <s v=""/>
    <n v="0.172912765676074"/>
    <n v="6.9899999999999997E-3"/>
    <m/>
    <n v="11"/>
    <n v="46.666666666666664"/>
    <n v="53.333333333333336"/>
    <n v="3.7274999999999996"/>
    <n v="287.55"/>
    <n v="57.662401500000001"/>
    <n v="1"/>
    <s v=""/>
    <m/>
    <n v="1124.1826515022915"/>
    <m/>
    <m/>
    <m/>
    <m/>
    <s v=""/>
    <m/>
    <n v="0.29783147441175678"/>
    <m/>
    <n v="0.359277686453576"/>
    <n v="0.15153096955028239"/>
    <m/>
    <m/>
    <m/>
    <n v="0"/>
    <m/>
    <n v="7.1"/>
    <n v="98.7"/>
    <n v="98.7"/>
    <n v="20.05"/>
    <n v="8.3800000000000008"/>
    <n v="0"/>
    <s v=""/>
    <n v="14"/>
    <m/>
    <n v="14"/>
    <n v="16"/>
    <n v="284.25599999999997"/>
    <n v="284.25599999999997"/>
  </r>
  <r>
    <x v="8"/>
    <x v="0"/>
    <n v="353780010"/>
    <s v="Piedade"/>
    <n v="0.26726110961292626"/>
    <n v="53536"/>
    <n v="25239"/>
    <n v="28297"/>
    <n v="71.808353676529762"/>
    <n v="47.143977884040645"/>
    <n v="0.58028699099026082"/>
    <n v="0.52193336074930796"/>
    <n v="5.8353630240952803E-2"/>
    <n v="0"/>
    <n v="0.136983782219228"/>
    <n v="7.2464217631060196E-3"/>
    <n v="0.41052930046119601"/>
    <n v="2.5527486546730919E-2"/>
    <m/>
    <n v="309"/>
    <n v="71.75792507204612"/>
    <n v="28.24207492795389"/>
    <n v="20.247199999999999"/>
    <n v="1366.6859999999999"/>
    <n v="716.20851825"/>
    <n v="5"/>
    <s v=""/>
    <m/>
    <n v="783.45188284518827"/>
    <m/>
    <m/>
    <m/>
    <m/>
    <s v=""/>
    <m/>
    <n v="0.14955850283254146"/>
    <m/>
    <n v="0.20467974931345412"/>
    <n v="4.3874909955603607E-2"/>
    <m/>
    <m/>
    <m/>
    <n v="0"/>
    <m/>
    <n v="9.8181818181818183"/>
    <n v="70.7"/>
    <n v="69.989999999999995"/>
    <n v="52.4"/>
    <n v="6.14"/>
    <n v="1"/>
    <s v=""/>
    <n v="71"/>
    <m/>
    <n v="249"/>
    <n v="98"/>
    <n v="966.46900000000005"/>
    <n v="956.76329999999996"/>
  </r>
  <r>
    <x v="17"/>
    <x v="0"/>
    <n v="353780011"/>
    <s v="Piedade"/>
    <s v=""/>
    <s v=""/>
    <s v=""/>
    <s v=""/>
    <s v=""/>
    <s v=""/>
    <n v="3.512023288502962E-2"/>
    <n v="3.5029158203791003E-2"/>
    <n v="9.1074681238615705E-5"/>
    <n v="0"/>
    <s v=""/>
    <s v=""/>
    <n v="3.4989158203790997E-2"/>
    <n v="1.3107468123861599E-4"/>
    <m/>
    <n v="9"/>
    <n v="88.888888888888886"/>
    <n v="11.111111111111111"/>
    <s v=""/>
    <s v=""/>
    <s v=""/>
    <m/>
    <s v=""/>
    <m/>
    <s v=""/>
    <m/>
    <m/>
    <m/>
    <m/>
    <s v=""/>
    <m/>
    <n v="9.0516064136674287E-3"/>
    <m/>
    <n v="1.3736924785800395E-2"/>
    <n v="6.8477203938808795E-5"/>
    <m/>
    <m/>
    <m/>
    <n v="0"/>
    <m/>
    <s v=""/>
    <s v=""/>
    <s v=""/>
    <s v=""/>
    <s v=""/>
    <s v=""/>
    <s v=""/>
    <n v="3"/>
    <m/>
    <n v="8"/>
    <n v="1"/>
    <s v=""/>
    <s v=""/>
  </r>
  <r>
    <x v="14"/>
    <x v="0"/>
    <n v="353780014"/>
    <s v="Piedade"/>
    <s v=""/>
    <s v=""/>
    <s v=""/>
    <s v=""/>
    <s v=""/>
    <s v=""/>
    <n v="2.573089852034835E-2"/>
    <n v="2.3800630536217799E-2"/>
    <n v="1.9302679841305501E-3"/>
    <n v="0"/>
    <n v="1.91885245901639E-3"/>
    <n v="7.4200913242009102E-5"/>
    <n v="2.3737845148089898E-2"/>
    <n v="0"/>
    <m/>
    <n v="33"/>
    <n v="87.5"/>
    <n v="12.5"/>
    <s v=""/>
    <s v=""/>
    <s v=""/>
    <m/>
    <s v=""/>
    <m/>
    <s v=""/>
    <m/>
    <m/>
    <m/>
    <m/>
    <s v=""/>
    <m/>
    <n v="6.6316748763784409E-3"/>
    <m/>
    <n v="9.3335806024383537E-3"/>
    <n v="1.4513293113763534E-3"/>
    <m/>
    <m/>
    <m/>
    <n v="0"/>
    <m/>
    <s v=""/>
    <s v=""/>
    <s v=""/>
    <s v=""/>
    <s v=""/>
    <s v=""/>
    <s v=""/>
    <n v="4"/>
    <m/>
    <n v="21"/>
    <n v="3"/>
    <s v=""/>
    <s v=""/>
  </r>
  <r>
    <x v="8"/>
    <x v="0"/>
    <n v="353790910"/>
    <s v="Pilar do Sul"/>
    <s v=""/>
    <s v=""/>
    <s v=""/>
    <s v=""/>
    <s v=""/>
    <s v=""/>
    <n v="0"/>
    <s v=""/>
    <s v=""/>
    <n v="0"/>
    <s v=""/>
    <s v=""/>
    <s v=""/>
    <n v="0"/>
    <m/>
    <n v="5"/>
    <n v="0"/>
    <n v="0"/>
    <s v=""/>
    <s v=""/>
    <s v=""/>
    <m/>
    <s v=""/>
    <m/>
    <s v=""/>
    <m/>
    <m/>
    <m/>
    <m/>
    <s v=""/>
    <m/>
    <n v="0"/>
    <m/>
    <e v="#VALUE!"/>
    <e v="#VALUE!"/>
    <m/>
    <m/>
    <m/>
    <n v="0"/>
    <m/>
    <s v=""/>
    <s v=""/>
    <s v=""/>
    <s v=""/>
    <s v=""/>
    <s v=""/>
    <s v=""/>
    <n v="4"/>
    <m/>
    <s v=""/>
    <s v=""/>
    <s v=""/>
    <s v=""/>
  </r>
  <r>
    <x v="14"/>
    <x v="0"/>
    <n v="353790914"/>
    <s v="Pilar do Sul"/>
    <n v="0.67497490480656896"/>
    <n v="28221"/>
    <n v="23491"/>
    <n v="4730"/>
    <n v="41.355509964830013"/>
    <n v="83.239431628928813"/>
    <n v="0.1382971012779563"/>
    <n v="0.13111911941387799"/>
    <n v="7.1779818640783097E-3"/>
    <n v="0"/>
    <n v="9.1479643436384997E-2"/>
    <n v="1.10769913749366E-4"/>
    <n v="4.4391481866157698E-2"/>
    <n v="2.315206061664628E-3"/>
    <m/>
    <n v="55"/>
    <n v="67.5"/>
    <n v="32.5"/>
    <n v="16.171399999999998"/>
    <n v="1247.508"/>
    <n v="382.43605248"/>
    <n v="3"/>
    <s v=""/>
    <m/>
    <n v="1016.8938024875089"/>
    <m/>
    <m/>
    <m/>
    <m/>
    <s v=""/>
    <m/>
    <n v="4.1406317747891108E-2"/>
    <m/>
    <n v="5.3958485355505341E-2"/>
    <n v="7.8878921583278149E-3"/>
    <m/>
    <m/>
    <m/>
    <n v="0"/>
    <m/>
    <n v="7.5"/>
    <n v="78.8"/>
    <n v="78.8"/>
    <n v="30.66"/>
    <n v="7.69"/>
    <n v="0"/>
    <s v=""/>
    <n v="41"/>
    <m/>
    <n v="54"/>
    <n v="26"/>
    <n v="983.42399999999986"/>
    <n v="983.42399999999986"/>
  </r>
  <r>
    <x v="15"/>
    <x v="0"/>
    <n v="35380062"/>
    <s v="Pindamonhangaba"/>
    <n v="1.0896222104546549"/>
    <n v="163611"/>
    <n v="159147"/>
    <n v="4464"/>
    <n v="224.07247627264886"/>
    <n v="97.27157709444964"/>
    <n v="2.8739827406825182"/>
    <n v="2.6288230845830101"/>
    <n v="0.24515965609950799"/>
    <n v="0.80898649162861502"/>
    <n v="3.6471369863013699E-2"/>
    <n v="0.14636125038467601"/>
    <n v="2.2045340933702602"/>
    <n v="0.48661602706456697"/>
    <m/>
    <n v="121"/>
    <n v="59.246575342465761"/>
    <n v="40.753424657534246"/>
    <n v="147.61170000000001"/>
    <n v="8856.7019999999993"/>
    <n v="2639.297196"/>
    <n v="28"/>
    <n v="1"/>
    <m/>
    <n v="217.80736014082188"/>
    <m/>
    <m/>
    <m/>
    <m/>
    <s v=""/>
    <m/>
    <n v="0.59626197939471326"/>
    <m/>
    <n v="0.71241818010379676"/>
    <n v="0.21695544787567073"/>
    <m/>
    <m/>
    <m/>
    <n v="0"/>
    <m/>
    <n v="8.4"/>
    <n v="100"/>
    <n v="100"/>
    <n v="29.8"/>
    <n v="7.76"/>
    <n v="0"/>
    <n v="1"/>
    <n v="368"/>
    <m/>
    <n v="173"/>
    <n v="119"/>
    <n v="8857"/>
    <n v="8857"/>
  </r>
  <r>
    <x v="10"/>
    <x v="0"/>
    <n v="353810515"/>
    <s v="Pindorama"/>
    <n v="0.79196720520824382"/>
    <n v="16255"/>
    <n v="15386"/>
    <n v="869"/>
    <n v="88.088657670839424"/>
    <n v="94.653952629960017"/>
    <n v="9.3173827330305839E-2"/>
    <n v="9.1759486738029299E-3"/>
    <n v="8.3997878656502906E-2"/>
    <n v="0"/>
    <n v="7.4759999999999993E-2"/>
    <n v="1.75946615265614E-3"/>
    <n v="9.7325606956608496E-3"/>
    <n v="6.92180048198884E-3"/>
    <m/>
    <n v="3"/>
    <n v="23.684210526315788"/>
    <n v="76.31578947368422"/>
    <n v="11.4072"/>
    <n v="879.98400000000004"/>
    <n v="107.28764928"/>
    <n v="8"/>
    <s v=""/>
    <m/>
    <n v="310.41279606274986"/>
    <m/>
    <m/>
    <m/>
    <m/>
    <s v=""/>
    <m/>
    <n v="0.19015066802103234"/>
    <m/>
    <n v="2.7805905072130089E-2"/>
    <n v="0.52498674160314329"/>
    <m/>
    <m/>
    <m/>
    <n v="2"/>
    <m/>
    <n v="9.8181818181818183"/>
    <n v="98"/>
    <n v="98"/>
    <n v="12.19"/>
    <n v="9.9700000000000006"/>
    <n v="3"/>
    <s v=""/>
    <n v="24"/>
    <m/>
    <n v="9"/>
    <n v="29"/>
    <n v="862.4"/>
    <n v="862.4"/>
  </r>
  <r>
    <x v="2"/>
    <x v="0"/>
    <n v="353810516"/>
    <s v="Pindorama"/>
    <s v=""/>
    <s v=""/>
    <s v=""/>
    <s v=""/>
    <s v=""/>
    <s v=""/>
    <n v="8.8999999999999999E-3"/>
    <n v="6.5900000000000004E-3"/>
    <n v="2.31E-3"/>
    <n v="0"/>
    <s v=""/>
    <s v=""/>
    <n v="8.8999999999999999E-3"/>
    <n v="0"/>
    <m/>
    <n v="0"/>
    <n v="66.666666666666657"/>
    <n v="33.333333333333329"/>
    <s v=""/>
    <s v=""/>
    <s v=""/>
    <m/>
    <s v=""/>
    <m/>
    <s v=""/>
    <m/>
    <m/>
    <m/>
    <m/>
    <s v=""/>
    <m/>
    <n v="1.8163265306122448E-2"/>
    <m/>
    <n v="1.9969696969696971E-2"/>
    <n v="1.4437500000000002E-2"/>
    <m/>
    <m/>
    <m/>
    <n v="0"/>
    <m/>
    <s v=""/>
    <s v=""/>
    <s v=""/>
    <s v=""/>
    <s v=""/>
    <s v=""/>
    <s v=""/>
    <n v="7"/>
    <m/>
    <n v="2"/>
    <n v="1"/>
    <s v=""/>
    <s v=""/>
  </r>
  <r>
    <x v="6"/>
    <x v="0"/>
    <n v="35382045"/>
    <s v="Pinhalzinho"/>
    <n v="1.2076241213169636"/>
    <n v="14755"/>
    <n v="7429"/>
    <n v="7326"/>
    <n v="95.224265892223301"/>
    <n v="50.349034225686204"/>
    <n v="0.17166784722742079"/>
    <n v="0.107342051613145"/>
    <n v="6.4325795614275802E-2"/>
    <n v="0"/>
    <n v="2.281E-2"/>
    <n v="2.591985428051E-4"/>
    <n v="7.7699444257304698E-2"/>
    <n v="7.0899204427310819E-2"/>
    <m/>
    <n v="41"/>
    <n v="36.95652173913043"/>
    <n v="63.04347826086957"/>
    <n v="5.306"/>
    <n v="409.32"/>
    <n v="111.7934784"/>
    <n v="2"/>
    <s v=""/>
    <m/>
    <n v="534.32734666214844"/>
    <m/>
    <m/>
    <m/>
    <m/>
    <s v=""/>
    <m/>
    <n v="0.23516143455811067"/>
    <m/>
    <n v="0.2236292741940521"/>
    <n v="0.25730318245710321"/>
    <m/>
    <m/>
    <m/>
    <n v="0"/>
    <m/>
    <n v="9.454545454545455"/>
    <n v="82.6"/>
    <n v="82.6"/>
    <n v="27.31"/>
    <n v="7.96"/>
    <n v="0"/>
    <s v=""/>
    <n v="41"/>
    <m/>
    <n v="68"/>
    <n v="116"/>
    <n v="337.834"/>
    <n v="337.834"/>
  </r>
  <r>
    <x v="1"/>
    <x v="0"/>
    <n v="353830321"/>
    <s v="Piquerobi"/>
    <n v="-5.6559487932594799E-3"/>
    <n v="3535"/>
    <n v="2818"/>
    <n v="717"/>
    <n v="7.3262730306107651"/>
    <n v="79.717114568599712"/>
    <n v="9.6651040081177017E-3"/>
    <n v="1.1982142708619201E-3"/>
    <n v="8.4668897372557807E-3"/>
    <n v="0"/>
    <n v="5.6899999999999997E-3"/>
    <n v="2.5000000000000001E-4"/>
    <n v="1.6451040081177099E-3"/>
    <n v="2.0799999999999998E-3"/>
    <m/>
    <n v="2"/>
    <n v="33.333333333333329"/>
    <n v="66.666666666666657"/>
    <n v="1.9536999999999998"/>
    <n v="150.714"/>
    <n v="20.653846560000002"/>
    <m/>
    <s v=""/>
    <m/>
    <n v="3836.0622347949075"/>
    <m/>
    <m/>
    <m/>
    <m/>
    <s v=""/>
    <m/>
    <n v="5.5867653226113886E-3"/>
    <m/>
    <n v="9.2170328527840003E-4"/>
    <n v="1.9690441249432051E-2"/>
    <m/>
    <m/>
    <m/>
    <n v="0"/>
    <m/>
    <n v="9.2727272727272734"/>
    <n v="93.8"/>
    <n v="93.8"/>
    <n v="13.7"/>
    <n v="9.91"/>
    <s v=""/>
    <s v=""/>
    <n v="4"/>
    <m/>
    <n v="3"/>
    <n v="6"/>
    <n v="141.63800000000001"/>
    <n v="141.63800000000001"/>
  </r>
  <r>
    <x v="13"/>
    <x v="0"/>
    <n v="353830322"/>
    <s v="Piquerobi"/>
    <s v=""/>
    <s v=""/>
    <s v=""/>
    <s v=""/>
    <s v=""/>
    <s v=""/>
    <n v="5.6930874316939908E-3"/>
    <n v="5.1639344262295103E-3"/>
    <n v="5.2915300546448095E-4"/>
    <n v="0"/>
    <s v=""/>
    <s v=""/>
    <n v="5.3730874316939899E-3"/>
    <n v="3.2000000000000003E-4"/>
    <m/>
    <n v="6"/>
    <n v="20"/>
    <n v="80"/>
    <s v=""/>
    <s v=""/>
    <s v=""/>
    <m/>
    <s v=""/>
    <m/>
    <s v=""/>
    <m/>
    <m/>
    <m/>
    <m/>
    <s v=""/>
    <m/>
    <n v="3.2908019836381448E-3"/>
    <m/>
    <n v="3.9722572509457771E-3"/>
    <n v="1.2305883848011186E-3"/>
    <m/>
    <m/>
    <m/>
    <n v="0"/>
    <m/>
    <s v=""/>
    <s v=""/>
    <s v=""/>
    <s v=""/>
    <s v=""/>
    <s v=""/>
    <s v=""/>
    <n v="1"/>
    <m/>
    <n v="1"/>
    <n v="4"/>
    <s v=""/>
    <s v=""/>
  </r>
  <r>
    <x v="15"/>
    <x v="0"/>
    <n v="35385012"/>
    <s v="Piquete"/>
    <n v="-0.33732167335319696"/>
    <n v="13647"/>
    <n v="12804"/>
    <n v="843"/>
    <n v="77.592676825108029"/>
    <n v="93.82281820180259"/>
    <n v="0.17795412156598531"/>
    <n v="0.169938438505876"/>
    <n v="8.01568306010929E-3"/>
    <n v="0"/>
    <n v="0.11445"/>
    <n v="5.7444098360655699E-2"/>
    <n v="4.7999999999999996E-3"/>
    <n v="1.2600232053297409E-3"/>
    <m/>
    <n v="22"/>
    <n v="76.19047619047619"/>
    <n v="23.809523809523807"/>
    <n v="8.899799999999999"/>
    <n v="686.55600000000004"/>
    <n v="686.55600000000004"/>
    <m/>
    <s v=""/>
    <m/>
    <n v="600.81776214552679"/>
    <m/>
    <m/>
    <m/>
    <m/>
    <s v=""/>
    <m/>
    <n v="0.1588876085410583"/>
    <m/>
    <n v="0.19760283547194885"/>
    <n v="3.0829550231189561E-2"/>
    <m/>
    <m/>
    <m/>
    <n v="0"/>
    <m/>
    <n v="9.4"/>
    <n v="84.32"/>
    <n v="0"/>
    <n v="100"/>
    <n v="1.26"/>
    <s v=""/>
    <s v=""/>
    <n v="11"/>
    <m/>
    <n v="16"/>
    <n v="5"/>
    <n v="579.27839999999992"/>
    <n v="0"/>
  </r>
  <r>
    <x v="6"/>
    <x v="0"/>
    <n v="35386005"/>
    <s v="Piracaia"/>
    <n v="0.46273567437031815"/>
    <n v="26287"/>
    <n v="26287"/>
    <s v="-"/>
    <n v="68.325838900007795"/>
    <n v="100"/>
    <n v="0.41698099525080928"/>
    <n v="0.394051667300863"/>
    <n v="2.2929327949946302E-2"/>
    <n v="0"/>
    <n v="0.20598"/>
    <n v="1.84892002894428E-2"/>
    <n v="0.143024646181101"/>
    <n v="4.9487148780264702E-2"/>
    <m/>
    <n v="64"/>
    <n v="31.68724279835391"/>
    <n v="68.312757201646093"/>
    <n v="21.969600000000003"/>
    <n v="1482.9480000000001"/>
    <n v="885.02336639999999"/>
    <n v="2"/>
    <s v=""/>
    <m/>
    <n v="755.79868376003367"/>
    <m/>
    <m/>
    <m/>
    <m/>
    <s v=""/>
    <m/>
    <n v="0.22911043695099412"/>
    <m/>
    <n v="0.33113585487467478"/>
    <n v="3.6395758650708411E-2"/>
    <m/>
    <m/>
    <m/>
    <n v="0"/>
    <m/>
    <n v="9.454545454545455"/>
    <n v="50.4"/>
    <n v="50.4"/>
    <n v="59.68"/>
    <n v="5.38"/>
    <n v="0"/>
    <s v=""/>
    <n v="149"/>
    <m/>
    <n v="77"/>
    <n v="166"/>
    <n v="747.43200000000002"/>
    <n v="747.43200000000002"/>
  </r>
  <r>
    <x v="6"/>
    <x v="0"/>
    <n v="35387095"/>
    <s v="Piracicaba"/>
    <n v="0.68181788056567161"/>
    <n v="389873"/>
    <n v="382790"/>
    <n v="7083"/>
    <n v="284.680652204073"/>
    <n v="98.18325454699351"/>
    <n v="4.3788067417512959"/>
    <n v="3.9129766671864998"/>
    <n v="0.46583007456479603"/>
    <n v="0"/>
    <n v="2.8814923972602702"/>
    <n v="0.96050754476798805"/>
    <n v="0.155148143095375"/>
    <n v="0.38165865662765797"/>
    <m/>
    <n v="116"/>
    <n v="27.861771058315334"/>
    <n v="72.138228941684673"/>
    <n v="358.65719999999999"/>
    <n v="21519.432000000001"/>
    <n v="1269.6464880000001"/>
    <n v="54"/>
    <n v="1"/>
    <m/>
    <n v="174.7178183664937"/>
    <m/>
    <m/>
    <m/>
    <m/>
    <s v=""/>
    <m/>
    <n v="0.73593390617668841"/>
    <m/>
    <n v="1.0324476694423483"/>
    <n v="0.21566207155777592"/>
    <m/>
    <m/>
    <m/>
    <n v="8"/>
    <m/>
    <n v="7.8181818181818183"/>
    <n v="100"/>
    <n v="100"/>
    <n v="5.9"/>
    <n v="9.6999999999999993"/>
    <n v="16"/>
    <n v="1"/>
    <n v="493"/>
    <m/>
    <n v="129"/>
    <n v="334"/>
    <n v="21519"/>
    <n v="21519"/>
  </r>
  <r>
    <x v="8"/>
    <x v="0"/>
    <n v="353870910"/>
    <s v="Piracicaba"/>
    <s v=""/>
    <s v=""/>
    <s v=""/>
    <s v=""/>
    <s v=""/>
    <s v=""/>
    <n v="4.132038594455674E-2"/>
    <n v="4.1054558599695597E-2"/>
    <n v="2.6582734486114198E-4"/>
    <n v="0"/>
    <s v=""/>
    <s v=""/>
    <n v="3.8881652755944802E-2"/>
    <n v="2.4387331886119262E-3"/>
    <m/>
    <n v="7"/>
    <n v="56.25"/>
    <n v="43.75"/>
    <s v=""/>
    <s v=""/>
    <s v=""/>
    <m/>
    <s v=""/>
    <m/>
    <s v=""/>
    <m/>
    <m/>
    <m/>
    <m/>
    <s v=""/>
    <m/>
    <n v="6.9446026797574346E-3"/>
    <m/>
    <n v="1.0832337361397255E-2"/>
    <n v="1.2306821521349164E-4"/>
    <m/>
    <m/>
    <m/>
    <n v="0"/>
    <m/>
    <s v=""/>
    <s v=""/>
    <s v=""/>
    <s v=""/>
    <s v=""/>
    <s v=""/>
    <s v=""/>
    <n v="28"/>
    <m/>
    <n v="9"/>
    <n v="7"/>
    <s v=""/>
    <s v=""/>
  </r>
  <r>
    <x v="14"/>
    <x v="0"/>
    <n v="353880814"/>
    <s v="Piraju"/>
    <n v="3.6469770134428536E-2"/>
    <n v="28574"/>
    <n v="26324"/>
    <n v="2250"/>
    <n v="56.556419848385879"/>
    <n v="92.125708686218246"/>
    <n v="0.23953959453052881"/>
    <n v="0.23415177791085501"/>
    <n v="5.3878166196738003E-3"/>
    <n v="0.309740169964485"/>
    <s v=""/>
    <n v="2.0699543378995401E-3"/>
    <n v="0.230400870906838"/>
    <n v="7.0687692857915197E-3"/>
    <m/>
    <n v="20"/>
    <n v="57.74647887323944"/>
    <n v="42.25352112676056"/>
    <n v="21.485600000000002"/>
    <n v="1450.278"/>
    <n v="116.02224"/>
    <n v="2"/>
    <s v=""/>
    <m/>
    <n v="761.52586267235949"/>
    <m/>
    <m/>
    <m/>
    <m/>
    <s v=""/>
    <m/>
    <n v="9.4306926980523148E-2"/>
    <m/>
    <n v="0.12656852860046217"/>
    <n v="7.8084298835852184E-3"/>
    <m/>
    <m/>
    <m/>
    <n v="0"/>
    <m/>
    <n v="9.8000000000000007"/>
    <n v="100"/>
    <n v="100"/>
    <n v="8"/>
    <n v="9.8000000000000007"/>
    <n v="0"/>
    <s v=""/>
    <n v="16"/>
    <m/>
    <n v="41"/>
    <n v="30"/>
    <n v="1450"/>
    <n v="1450"/>
  </r>
  <r>
    <x v="2"/>
    <x v="0"/>
    <n v="353890716"/>
    <s v="Pirajuí"/>
    <n v="0.25196273697902782"/>
    <n v="23259"/>
    <n v="19075"/>
    <n v="4184"/>
    <n v="28.384364741344594"/>
    <n v="82.01126445676941"/>
    <n v="0.58428019848250401"/>
    <n v="0.40101922436809101"/>
    <n v="0.183260974114413"/>
    <n v="0"/>
    <n v="8.4244080145719508E-3"/>
    <n v="1.1415525114155301E-5"/>
    <n v="0.40920005725436898"/>
    <n v="0.16664431768844951"/>
    <m/>
    <n v="4"/>
    <n v="34.666666666666671"/>
    <n v="65.333333333333329"/>
    <n v="14.670599999999999"/>
    <n v="1131.732"/>
    <n v="1131.732"/>
    <n v="1"/>
    <s v=""/>
    <m/>
    <n v="840.63459306075049"/>
    <m/>
    <m/>
    <m/>
    <m/>
    <s v=""/>
    <m/>
    <n v="0.23278095557071876"/>
    <m/>
    <n v="0.21217948379264076"/>
    <n v="0.2955822163135694"/>
    <m/>
    <m/>
    <m/>
    <n v="0"/>
    <m/>
    <n v="9.8000000000000007"/>
    <n v="92"/>
    <n v="0"/>
    <n v="100"/>
    <n v="1.38"/>
    <n v="0"/>
    <s v=""/>
    <n v="14"/>
    <m/>
    <n v="26"/>
    <n v="49"/>
    <n v="1041.44"/>
    <n v="0"/>
  </r>
  <r>
    <x v="0"/>
    <x v="0"/>
    <n v="353890720"/>
    <s v="Pirajuí"/>
    <s v=""/>
    <s v=""/>
    <s v=""/>
    <s v=""/>
    <s v=""/>
    <s v=""/>
    <n v="3.7296793672181002E-3"/>
    <n v="2.3926484018264799E-3"/>
    <n v="1.3370309653916201E-3"/>
    <n v="0"/>
    <s v=""/>
    <s v=""/>
    <n v="3.00967936721811E-3"/>
    <n v="7.2000000000000005E-4"/>
    <m/>
    <n v="2"/>
    <n v="33.333333333333329"/>
    <n v="66.666666666666657"/>
    <s v=""/>
    <s v=""/>
    <s v=""/>
    <m/>
    <s v=""/>
    <m/>
    <s v=""/>
    <m/>
    <m/>
    <m/>
    <m/>
    <s v=""/>
    <m/>
    <n v="1.4859280347482471E-3"/>
    <m/>
    <n v="1.2659515353579259E-3"/>
    <n v="2.1565015570832588E-3"/>
    <m/>
    <m/>
    <m/>
    <n v="0"/>
    <m/>
    <s v=""/>
    <s v=""/>
    <s v=""/>
    <s v=""/>
    <s v=""/>
    <s v=""/>
    <s v=""/>
    <n v="1"/>
    <m/>
    <n v="2"/>
    <n v="4"/>
    <s v=""/>
    <s v=""/>
  </r>
  <r>
    <x v="10"/>
    <x v="0"/>
    <n v="353900415"/>
    <s v="Pirangi"/>
    <n v="0.19141120933994227"/>
    <n v="10823"/>
    <n v="9951"/>
    <n v="872"/>
    <n v="50.155243523796287"/>
    <n v="91.943084172595405"/>
    <n v="0.73688115710590396"/>
    <n v="0.32030984737713197"/>
    <n v="0.41657130972877199"/>
    <n v="0"/>
    <n v="1.21796751253836E-2"/>
    <n v="0.322135088870591"/>
    <n v="0.36626713493192298"/>
    <n v="3.6299258178007304E-2"/>
    <m/>
    <n v="3"/>
    <n v="32.758620689655174"/>
    <n v="67.241379310344826"/>
    <n v="7.2022999999999993"/>
    <n v="555.60599999999999"/>
    <n v="111.1212"/>
    <n v="2"/>
    <s v=""/>
    <m/>
    <n v="524.48304536634964"/>
    <m/>
    <m/>
    <m/>
    <m/>
    <s v=""/>
    <m/>
    <n v="1.3903418058601962"/>
    <m/>
    <n v="0.91517099250609146"/>
    <n v="2.3142850540487325"/>
    <m/>
    <m/>
    <m/>
    <n v="0"/>
    <m/>
    <n v="8.8000000000000007"/>
    <n v="100"/>
    <n v="100"/>
    <n v="20"/>
    <n v="10"/>
    <n v="0"/>
    <s v=""/>
    <n v="13"/>
    <m/>
    <n v="38"/>
    <n v="78"/>
    <n v="556"/>
    <n v="556"/>
  </r>
  <r>
    <x v="18"/>
    <x v="0"/>
    <n v="35391036"/>
    <s v="Pirapora do Bom Jesus"/>
    <n v="1.8445848126812825"/>
    <n v="18851"/>
    <n v="18851"/>
    <s v="-"/>
    <n v="174.12710142250137"/>
    <n v="100"/>
    <n v="0.11018857923497261"/>
    <n v="4.02901639344262E-2"/>
    <n v="6.9898415300546399E-2"/>
    <n v="0"/>
    <n v="9.0520163934426204E-2"/>
    <n v="1.5301493624772299E-2"/>
    <s v=""/>
    <n v="4.3669216757741399E-3"/>
    <m/>
    <n v="3"/>
    <n v="20.833333333333336"/>
    <n v="79.166666666666657"/>
    <n v="13.424599999999998"/>
    <n v="1035.6120000000001"/>
    <n v="917.74112763000005"/>
    <n v="1"/>
    <s v=""/>
    <m/>
    <n v="351.3108057927962"/>
    <m/>
    <m/>
    <m/>
    <m/>
    <s v=""/>
    <m/>
    <n v="0.20405292450920851"/>
    <m/>
    <n v="0.12209140586189757"/>
    <n v="0.33284959666926855"/>
    <m/>
    <m/>
    <m/>
    <n v="0"/>
    <m/>
    <n v="8.6"/>
    <n v="49.4"/>
    <n v="11.86"/>
    <n v="88.62"/>
    <n v="2.14"/>
    <n v="0"/>
    <s v=""/>
    <n v="22"/>
    <m/>
    <n v="5"/>
    <n v="19"/>
    <n v="511.78399999999999"/>
    <n v="122.86959999999999"/>
  </r>
  <r>
    <x v="8"/>
    <x v="0"/>
    <n v="353910310"/>
    <s v="Pirapora do Bom Jesus"/>
    <s v=""/>
    <s v=""/>
    <s v=""/>
    <s v=""/>
    <s v=""/>
    <s v=""/>
    <n v="3.3329999999999999E-2"/>
    <n v="3.3329999999999999E-2"/>
    <s v=""/>
    <n v="0"/>
    <n v="3.3329999999999999E-2"/>
    <s v=""/>
    <s v=""/>
    <n v="0"/>
    <m/>
    <n v="0"/>
    <n v="100"/>
    <e v="#VALUE!"/>
    <s v=""/>
    <s v=""/>
    <s v=""/>
    <m/>
    <s v=""/>
    <m/>
    <s v=""/>
    <m/>
    <m/>
    <m/>
    <m/>
    <s v=""/>
    <m/>
    <n v="6.1722222222222213E-2"/>
    <m/>
    <n v="0.10099999999999999"/>
    <e v="#VALUE!"/>
    <m/>
    <m/>
    <m/>
    <n v="0"/>
    <m/>
    <s v=""/>
    <s v=""/>
    <s v=""/>
    <s v=""/>
    <s v=""/>
    <s v=""/>
    <s v=""/>
    <n v="5"/>
    <m/>
    <n v="1"/>
    <s v=""/>
    <s v=""/>
    <s v=""/>
  </r>
  <r>
    <x v="13"/>
    <x v="0"/>
    <n v="353920222"/>
    <s v="Pirapozinho"/>
    <n v="0.98548761528554074"/>
    <n v="27213"/>
    <n v="26103"/>
    <n v="1110"/>
    <n v="56.599417637271216"/>
    <n v="95.921067137030093"/>
    <n v="0.10093978079696586"/>
    <n v="2.50429872495446E-3"/>
    <n v="9.8435482072011402E-2"/>
    <n v="0.102105530187722"/>
    <n v="7.9189999999999997E-2"/>
    <n v="1.6728105022831001E-2"/>
    <n v="3.2642987249544599E-3"/>
    <n v="1.7573770491803278E-3"/>
    <m/>
    <n v="0"/>
    <n v="15"/>
    <n v="85"/>
    <n v="21.095200000000002"/>
    <n v="1423.9259999999999"/>
    <n v="508.91115239999999"/>
    <n v="2"/>
    <s v=""/>
    <m/>
    <n v="579.42894939918426"/>
    <m/>
    <m/>
    <m/>
    <m/>
    <s v=""/>
    <m/>
    <n v="5.4858576520090137E-2"/>
    <m/>
    <n v="1.8688796454884029E-3"/>
    <n v="0.1968709641440228"/>
    <m/>
    <m/>
    <m/>
    <n v="0"/>
    <m/>
    <n v="9.2727272727272734"/>
    <n v="94.5"/>
    <n v="94.5"/>
    <n v="35.74"/>
    <n v="7.6"/>
    <n v="0"/>
    <s v=""/>
    <n v="37"/>
    <m/>
    <n v="6"/>
    <n v="34"/>
    <n v="1345.6799999999998"/>
    <n v="1345.6799999999998"/>
  </r>
  <r>
    <x v="3"/>
    <x v="0"/>
    <n v="35393019"/>
    <s v="Pirassununga"/>
    <n v="0.51205465605084211"/>
    <n v="73706"/>
    <n v="69037"/>
    <n v="4669"/>
    <n v="101.39213690263294"/>
    <n v="93.665373239627712"/>
    <n v="2.0622496890984889"/>
    <n v="1.97534358642946"/>
    <n v="8.6906102669028804E-2"/>
    <n v="0.454339865550482"/>
    <n v="0.64685423809167397"/>
    <n v="0.53711794549658598"/>
    <n v="0.86040855237002001"/>
    <n v="1.7868953140205149E-2"/>
    <m/>
    <n v="61"/>
    <n v="62.5"/>
    <n v="37.5"/>
    <n v="56.354399999999998"/>
    <n v="3803.922"/>
    <n v="289.098072"/>
    <n v="13"/>
    <n v="1"/>
    <m/>
    <n v="496.31997395056044"/>
    <m/>
    <m/>
    <m/>
    <m/>
    <s v=""/>
    <m/>
    <n v="0.58255640934985564"/>
    <m/>
    <n v="0.8299762968191009"/>
    <n v="7.4919054025024828E-2"/>
    <m/>
    <m/>
    <m/>
    <n v="0"/>
    <m/>
    <n v="7.8"/>
    <n v="100"/>
    <n v="100"/>
    <n v="7.6"/>
    <n v="10"/>
    <n v="0"/>
    <n v="1"/>
    <n v="123"/>
    <m/>
    <n v="150"/>
    <n v="90"/>
    <n v="3804"/>
    <n v="3804"/>
  </r>
  <r>
    <x v="2"/>
    <x v="0"/>
    <n v="353940016"/>
    <s v="Piratininga"/>
    <n v="0.9180880530155866"/>
    <n v="13213"/>
    <n v="11570"/>
    <n v="1643"/>
    <n v="33.264520027189647"/>
    <n v="87.565276621509128"/>
    <n v="0.11161716179687439"/>
    <n v="3.5616882168492299E-2"/>
    <n v="7.60002796283821E-2"/>
    <n v="0"/>
    <n v="5.2348888888888903E-2"/>
    <s v=""/>
    <n v="3.5910394407432399E-2"/>
    <n v="2.3357878500553059E-2"/>
    <m/>
    <n v="9"/>
    <n v="37.5"/>
    <n v="62.5"/>
    <n v="8.2627999999999986"/>
    <n v="637.41600000000005"/>
    <n v="107.1496296"/>
    <m/>
    <s v=""/>
    <m/>
    <n v="787.62430939226533"/>
    <m/>
    <m/>
    <m/>
    <m/>
    <s v=""/>
    <m/>
    <n v="7.3918650196605554E-2"/>
    <m/>
    <n v="3.0183798447874832E-2"/>
    <n v="0.23030387766176388"/>
    <m/>
    <m/>
    <m/>
    <n v="0"/>
    <m/>
    <n v="9.8000000000000007"/>
    <n v="94"/>
    <n v="94"/>
    <n v="16.809999999999999"/>
    <n v="9.61"/>
    <s v=""/>
    <s v=""/>
    <n v="10"/>
    <m/>
    <n v="21"/>
    <n v="35"/>
    <n v="598.78"/>
    <n v="598.78"/>
  </r>
  <r>
    <x v="5"/>
    <x v="0"/>
    <n v="353940017"/>
    <s v="Piratininga"/>
    <s v=""/>
    <s v=""/>
    <s v=""/>
    <s v=""/>
    <s v=""/>
    <s v=""/>
    <n v="2.0373901552012331E-2"/>
    <n v="1.5878961623874002E-2"/>
    <n v="4.49493992813833E-3"/>
    <n v="0"/>
    <n v="1.8844262295082E-3"/>
    <s v=""/>
    <n v="1.12056316590563E-2"/>
    <n v="7.2838436634478608E-3"/>
    <m/>
    <n v="8"/>
    <n v="52.631578947368418"/>
    <n v="47.368421052631575"/>
    <s v=""/>
    <s v=""/>
    <s v=""/>
    <m/>
    <s v=""/>
    <m/>
    <s v=""/>
    <m/>
    <m/>
    <m/>
    <m/>
    <s v=""/>
    <m/>
    <n v="1.3492650034445252E-2"/>
    <m/>
    <n v="1.3456747138876273E-2"/>
    <n v="1.3621030085267664E-2"/>
    <m/>
    <m/>
    <m/>
    <n v="0"/>
    <m/>
    <s v=""/>
    <s v=""/>
    <s v=""/>
    <s v=""/>
    <s v=""/>
    <s v=""/>
    <s v=""/>
    <n v="11"/>
    <m/>
    <n v="10"/>
    <n v="9"/>
    <s v=""/>
    <s v=""/>
  </r>
  <r>
    <x v="3"/>
    <x v="0"/>
    <n v="35395099"/>
    <s v="Pitangueiras"/>
    <n v="0.90209394699949375"/>
    <n v="38584"/>
    <n v="37614"/>
    <n v="970"/>
    <n v="89.817961730061924"/>
    <n v="97.486004561476264"/>
    <n v="0.48372197532250505"/>
    <n v="0.20950189984280301"/>
    <n v="0.27422007547970201"/>
    <n v="0.16232267884322699"/>
    <n v="0.124444480874317"/>
    <n v="0.208262167577414"/>
    <n v="9.9687870848616397E-2"/>
    <n v="5.1327456022157297E-2"/>
    <m/>
    <n v="10"/>
    <n v="34.117647058823529"/>
    <n v="65.882352941176464"/>
    <n v="30.829600000000003"/>
    <n v="2080.998"/>
    <n v="1938.67272"/>
    <n v="3"/>
    <n v="1"/>
    <m/>
    <n v="539.44018245905033"/>
    <m/>
    <m/>
    <m/>
    <m/>
    <s v=""/>
    <m/>
    <n v="0.24307636950879652"/>
    <m/>
    <n v="0.15752022544571653"/>
    <n v="0.41548496284803338"/>
    <m/>
    <m/>
    <m/>
    <n v="0"/>
    <m/>
    <n v="9.8181818181818183"/>
    <n v="100"/>
    <n v="9.66"/>
    <n v="93.16"/>
    <n v="2.08"/>
    <n v="1"/>
    <n v="1"/>
    <n v="18"/>
    <m/>
    <n v="29"/>
    <n v="56"/>
    <n v="2081"/>
    <n v="201.02460000000002"/>
  </r>
  <r>
    <x v="9"/>
    <x v="0"/>
    <n v="353950912"/>
    <s v="Pitangueiras"/>
    <s v=""/>
    <s v=""/>
    <s v=""/>
    <s v=""/>
    <s v=""/>
    <s v=""/>
    <n v="0.24079639344262299"/>
    <n v="0.226016393442623"/>
    <n v="1.478E-2"/>
    <n v="0"/>
    <n v="1.319E-2"/>
    <n v="0.15625"/>
    <n v="6.9486393442623001E-2"/>
    <n v="1.8699999999999999E-3"/>
    <m/>
    <n v="1"/>
    <n v="73.333333333333329"/>
    <n v="26.666666666666668"/>
    <s v=""/>
    <s v=""/>
    <s v=""/>
    <m/>
    <s v=""/>
    <m/>
    <s v=""/>
    <m/>
    <m/>
    <m/>
    <m/>
    <s v=""/>
    <m/>
    <n v="0.12100321278523768"/>
    <m/>
    <n v="0.16993713792678419"/>
    <n v="2.2393939393939397E-2"/>
    <m/>
    <m/>
    <m/>
    <n v="0"/>
    <m/>
    <s v=""/>
    <s v=""/>
    <s v=""/>
    <s v=""/>
    <s v=""/>
    <s v=""/>
    <s v=""/>
    <n v="7"/>
    <m/>
    <n v="11"/>
    <n v="4"/>
    <s v=""/>
    <s v=""/>
  </r>
  <r>
    <x v="12"/>
    <x v="0"/>
    <n v="353960819"/>
    <s v="Planalto"/>
    <n v="1.4914197733689294"/>
    <n v="5167"/>
    <n v="4585"/>
    <n v="582"/>
    <n v="17.845548110796436"/>
    <n v="88.736210567060198"/>
    <n v="0.3551605936073059"/>
    <n v="0.32711000000000001"/>
    <n v="2.8050593607305899E-2"/>
    <n v="0"/>
    <n v="1.41905936073059E-2"/>
    <n v="0.156"/>
    <n v="0.15347"/>
    <n v="3.15E-2"/>
    <m/>
    <n v="4"/>
    <n v="14.583333333333334"/>
    <n v="85.416666666666657"/>
    <n v="3.1332"/>
    <n v="241.70400000000001"/>
    <n v="42.156078047999998"/>
    <m/>
    <s v=""/>
    <m/>
    <n v="1037.5691890845753"/>
    <m/>
    <m/>
    <m/>
    <m/>
    <s v=""/>
    <m/>
    <n v="0.53009043821985946"/>
    <m/>
    <n v="0.65422000000000002"/>
    <n v="0.16500349180768173"/>
    <m/>
    <m/>
    <m/>
    <n v="0"/>
    <m/>
    <n v="7.3"/>
    <n v="96.9"/>
    <n v="96.9"/>
    <n v="17.440000000000001"/>
    <n v="9.65"/>
    <s v=""/>
    <s v=""/>
    <n v="14"/>
    <m/>
    <n v="7"/>
    <n v="41"/>
    <n v="234.49800000000002"/>
    <n v="234.49800000000002"/>
  </r>
  <r>
    <x v="5"/>
    <x v="0"/>
    <n v="353970717"/>
    <s v="Platina"/>
    <n v="0.9377824200454743"/>
    <n v="3501"/>
    <n v="2894"/>
    <n v="607"/>
    <n v="10.679315498886618"/>
    <n v="82.662096543844626"/>
    <n v="0.19403752641789607"/>
    <n v="0.18432616987299499"/>
    <n v="9.7113565449010696E-3"/>
    <n v="0"/>
    <n v="8.3700000000000007E-3"/>
    <n v="2.4503105022831099E-2"/>
    <n v="0.15971572298325701"/>
    <n v="1.4486984118072699E-3"/>
    <m/>
    <n v="6"/>
    <n v="57.142857142857139"/>
    <n v="42.857142857142854"/>
    <n v="1.9718999999999998"/>
    <n v="152.11799999999999"/>
    <n v="49.651315199999999"/>
    <m/>
    <s v=""/>
    <m/>
    <n v="2972.5449871465303"/>
    <m/>
    <m/>
    <m/>
    <m/>
    <s v=""/>
    <m/>
    <n v="0.12203618013704154"/>
    <m/>
    <n v="0.14629061101031349"/>
    <n v="2.9428353166366873E-2"/>
    <m/>
    <m/>
    <m/>
    <n v="0"/>
    <m/>
    <n v="9.2727272727272734"/>
    <n v="84.2"/>
    <n v="84.2"/>
    <n v="32.64"/>
    <n v="7.64"/>
    <s v=""/>
    <s v=""/>
    <n v="10"/>
    <m/>
    <n v="12"/>
    <n v="9"/>
    <n v="127.98400000000001"/>
    <n v="127.98400000000001"/>
  </r>
  <r>
    <x v="18"/>
    <x v="0"/>
    <n v="35398066"/>
    <s v="Poá"/>
    <n v="0.87256105693382935"/>
    <n v="115538"/>
    <n v="113713"/>
    <n v="1825"/>
    <n v="6725.1455180442372"/>
    <n v="98.42043310426007"/>
    <n v="0.13083181400803501"/>
    <n v="1.506E-2"/>
    <n v="0.115771814008035"/>
    <n v="0"/>
    <s v=""/>
    <n v="0.11318489233226001"/>
    <n v="8.6921675774134801E-5"/>
    <n v="1.7559999999999999E-2"/>
    <m/>
    <n v="2"/>
    <n v="14.285714285714285"/>
    <n v="85.714285714285708"/>
    <n v="104.83110000000001"/>
    <n v="6289.866"/>
    <n v="1436.6959684999999"/>
    <n v="8"/>
    <s v=""/>
    <m/>
    <n v="10.917966383354397"/>
    <m/>
    <m/>
    <m/>
    <m/>
    <s v=""/>
    <m/>
    <n v="1.3083181400803501"/>
    <m/>
    <n v="0.251"/>
    <n v="2.8942953502008746"/>
    <m/>
    <m/>
    <m/>
    <n v="0"/>
    <m/>
    <n v="9.7272727272727266"/>
    <n v="96.4"/>
    <n v="83.87"/>
    <n v="22.84"/>
    <n v="8.2799999999999994"/>
    <n v="2"/>
    <s v=""/>
    <n v="39"/>
    <m/>
    <n v="3"/>
    <n v="18"/>
    <n v="6063.56"/>
    <n v="5275.4229999999998"/>
  </r>
  <r>
    <x v="16"/>
    <x v="0"/>
    <n v="353990518"/>
    <s v="Poloni"/>
    <s v=""/>
    <s v=""/>
    <s v=""/>
    <s v=""/>
    <s v=""/>
    <s v=""/>
    <n v="4.4849112541690541E-3"/>
    <n v="4.1812227295788904E-3"/>
    <n v="3.0368852459016399E-4"/>
    <n v="0"/>
    <s v=""/>
    <n v="1E-4"/>
    <n v="4.2766120218579199E-3"/>
    <n v="1.082992323111344E-4"/>
    <m/>
    <n v="1"/>
    <n v="44.444444444444443"/>
    <n v="55.555555555555557"/>
    <s v=""/>
    <s v=""/>
    <s v=""/>
    <m/>
    <s v=""/>
    <m/>
    <s v=""/>
    <m/>
    <m/>
    <m/>
    <m/>
    <s v=""/>
    <m/>
    <n v="1.4015347669278293E-2"/>
    <m/>
    <n v="1.8179229259038653E-2"/>
    <n v="3.3743169398907113E-3"/>
    <m/>
    <m/>
    <m/>
    <n v="0"/>
    <m/>
    <s v=""/>
    <s v=""/>
    <s v=""/>
    <s v=""/>
    <s v=""/>
    <s v=""/>
    <s v=""/>
    <n v="9"/>
    <m/>
    <n v="4"/>
    <n v="5"/>
    <s v=""/>
    <s v=""/>
  </r>
  <r>
    <x v="12"/>
    <x v="0"/>
    <n v="353990519"/>
    <s v="Poloni"/>
    <n v="0.50240275414172864"/>
    <n v="5667"/>
    <n v="5044"/>
    <n v="623"/>
    <n v="42.049417526155672"/>
    <n v="89.006529027704246"/>
    <n v="1.7911590563165901E-2"/>
    <s v=""/>
    <n v="1.7911590563165901E-2"/>
    <n v="0"/>
    <n v="1.0071590563165899E-2"/>
    <n v="7.5300000000000002E-3"/>
    <s v=""/>
    <n v="3.1E-4"/>
    <m/>
    <n v="0"/>
    <n v="0"/>
    <n v="100"/>
    <n v="3.8087"/>
    <n v="293.81400000000002"/>
    <n v="58.762799999999999"/>
    <m/>
    <s v=""/>
    <m/>
    <n v="500.83642138697724"/>
    <m/>
    <m/>
    <m/>
    <m/>
    <s v=""/>
    <m/>
    <n v="5.5973720509893438E-2"/>
    <m/>
    <e v="#VALUE!"/>
    <n v="0.19901767292406558"/>
    <m/>
    <m/>
    <m/>
    <n v="0"/>
    <m/>
    <n v="7.9"/>
    <n v="100"/>
    <n v="100"/>
    <n v="20"/>
    <n v="10"/>
    <s v=""/>
    <s v=""/>
    <n v="3"/>
    <m/>
    <s v=""/>
    <n v="27"/>
    <n v="294"/>
    <n v="294"/>
  </r>
  <r>
    <x v="0"/>
    <x v="0"/>
    <n v="354000220"/>
    <s v="Pompéia"/>
    <n v="0.64942726647856386"/>
    <n v="21282"/>
    <n v="19954"/>
    <n v="1328"/>
    <n v="27.062219452957109"/>
    <n v="93.759984963819193"/>
    <n v="1.2992815663181669E-2"/>
    <n v="2.7322404371584699E-3"/>
    <n v="1.0260575226023199E-2"/>
    <n v="0"/>
    <n v="5.6274277016742803E-3"/>
    <n v="2.0200000000000001E-3"/>
    <n v="3.67332809342017E-3"/>
    <n v="1.6720598680872701E-3"/>
    <m/>
    <n v="5"/>
    <n v="13.333333333333334"/>
    <n v="86.666666666666671"/>
    <n v="14.439599999999999"/>
    <n v="1113.912"/>
    <n v="161.51723999999999"/>
    <n v="2"/>
    <s v=""/>
    <m/>
    <n v="1037.2709331829715"/>
    <m/>
    <m/>
    <m/>
    <m/>
    <s v=""/>
    <m/>
    <n v="5.2390385738635761E-3"/>
    <m/>
    <n v="1.5349665377294775E-3"/>
    <n v="1.4657964608604572E-2"/>
    <m/>
    <m/>
    <m/>
    <n v="0"/>
    <m/>
    <n v="5.4"/>
    <n v="95"/>
    <n v="95"/>
    <n v="14.5"/>
    <n v="9.6300000000000008"/>
    <n v="0"/>
    <s v=""/>
    <n v="11"/>
    <m/>
    <n v="2"/>
    <n v="13"/>
    <n v="1058.3"/>
    <n v="1058.3"/>
  </r>
  <r>
    <x v="1"/>
    <x v="0"/>
    <n v="354000221"/>
    <s v="Pompéia"/>
    <s v=""/>
    <s v=""/>
    <s v=""/>
    <s v=""/>
    <s v=""/>
    <s v=""/>
    <n v="1.3069332119004301E-2"/>
    <s v=""/>
    <n v="1.3069332119004301E-2"/>
    <n v="0"/>
    <s v=""/>
    <n v="7.3732847601700102E-3"/>
    <n v="9.1074681238615697E-4"/>
    <n v="4.78530054644809E-3"/>
    <m/>
    <n v="1"/>
    <n v="0"/>
    <n v="100"/>
    <s v=""/>
    <s v=""/>
    <s v=""/>
    <m/>
    <s v=""/>
    <m/>
    <s v=""/>
    <m/>
    <m/>
    <m/>
    <m/>
    <s v=""/>
    <m/>
    <n v="5.2698919834694765E-3"/>
    <m/>
    <e v="#VALUE!"/>
    <n v="1.867047445572043E-2"/>
    <m/>
    <m/>
    <m/>
    <n v="0"/>
    <m/>
    <s v=""/>
    <s v=""/>
    <s v=""/>
    <s v=""/>
    <s v=""/>
    <s v=""/>
    <s v=""/>
    <n v="3"/>
    <m/>
    <s v=""/>
    <n v="9"/>
    <s v=""/>
    <s v=""/>
  </r>
  <r>
    <x v="2"/>
    <x v="0"/>
    <n v="354010116"/>
    <s v="Pongaí"/>
    <n v="-0.38560644785523568"/>
    <n v="3351"/>
    <n v="2951"/>
    <n v="400"/>
    <n v="18.273530374086597"/>
    <n v="88.063264697105339"/>
    <n v="4.3718438963328998E-2"/>
    <n v="2.62531050228311E-2"/>
    <n v="1.7465333940497901E-2"/>
    <n v="0"/>
    <n v="9.7199999999999995E-3"/>
    <n v="2.5200000000000001E-3"/>
    <n v="1.9708926025733799E-2"/>
    <n v="1.1769512937595128E-2"/>
    <m/>
    <n v="5"/>
    <n v="24"/>
    <n v="76"/>
    <n v="1.9998999999999998"/>
    <n v="154.27799999999999"/>
    <n v="43.197839999999999"/>
    <m/>
    <s v=""/>
    <m/>
    <n v="1223.4198746642799"/>
    <m/>
    <m/>
    <m/>
    <m/>
    <s v=""/>
    <m/>
    <n v="7.8068641005944628E-2"/>
    <m/>
    <n v="6.1053732611235118E-2"/>
    <n v="0.13434872261921457"/>
    <m/>
    <m/>
    <m/>
    <n v="0"/>
    <m/>
    <n v="9.8181818181818183"/>
    <n v="100"/>
    <n v="100"/>
    <n v="28"/>
    <n v="8.18"/>
    <s v=""/>
    <s v=""/>
    <n v="7"/>
    <m/>
    <n v="6"/>
    <n v="19"/>
    <n v="154"/>
    <n v="154"/>
  </r>
  <r>
    <x v="4"/>
    <x v="0"/>
    <n v="35402004"/>
    <s v="Pontal"/>
    <s v=""/>
    <s v=""/>
    <s v=""/>
    <s v=""/>
    <s v=""/>
    <s v=""/>
    <n v="0.65388885878018099"/>
    <n v="0.48888999999999999"/>
    <n v="0.164998858780181"/>
    <n v="0.32415334855403299"/>
    <n v="3.18761384335155E-2"/>
    <n v="0.59330935058346002"/>
    <s v=""/>
    <n v="2.87033697632058E-2"/>
    <m/>
    <n v="1"/>
    <n v="18.181818181818183"/>
    <n v="81.818181818181827"/>
    <s v=""/>
    <s v=""/>
    <s v=""/>
    <m/>
    <s v=""/>
    <m/>
    <s v=""/>
    <m/>
    <m/>
    <m/>
    <m/>
    <s v=""/>
    <m/>
    <n v="0.36942873377411356"/>
    <m/>
    <n v="0.40740833333333332"/>
    <n v="0.28947168207049295"/>
    <m/>
    <m/>
    <m/>
    <n v="0"/>
    <m/>
    <s v=""/>
    <s v=""/>
    <s v=""/>
    <s v=""/>
    <s v=""/>
    <s v=""/>
    <s v=""/>
    <n v="12"/>
    <m/>
    <n v="2"/>
    <n v="9"/>
    <s v=""/>
    <s v=""/>
  </r>
  <r>
    <x v="3"/>
    <x v="0"/>
    <n v="35402009"/>
    <s v="Pontal"/>
    <n v="2.0727494148129466"/>
    <n v="49283"/>
    <n v="48784"/>
    <n v="499"/>
    <n v="138.7237516185329"/>
    <n v="98.98748046993893"/>
    <n v="6.4927610350076104E-2"/>
    <n v="5.8470000000000001E-2"/>
    <n v="6.4576103500761E-3"/>
    <n v="0.13395801623541301"/>
    <n v="4.7230000000000001E-2"/>
    <n v="1.055E-2"/>
    <n v="3.7000000000000002E-3"/>
    <n v="3.4476103500761038E-3"/>
    <m/>
    <n v="6"/>
    <n v="50"/>
    <n v="50"/>
    <n v="39.921600000000005"/>
    <n v="2694.7080000000001"/>
    <n v="512.01877236999997"/>
    <n v="1"/>
    <n v="1"/>
    <m/>
    <n v="364.74078282572088"/>
    <m/>
    <m/>
    <m/>
    <m/>
    <s v=""/>
    <m/>
    <n v="3.6682265734506274E-2"/>
    <m/>
    <n v="4.8725000000000004E-2"/>
    <n v="1.1329140965045788E-2"/>
    <m/>
    <m/>
    <m/>
    <n v="0"/>
    <m/>
    <n v="9.545454545454545"/>
    <n v="98.9"/>
    <n v="98.9"/>
    <n v="19"/>
    <n v="9.98"/>
    <n v="0"/>
    <n v="1"/>
    <n v="14"/>
    <m/>
    <n v="5"/>
    <n v="5"/>
    <n v="2665.3550000000005"/>
    <n v="2665.3550000000005"/>
  </r>
  <r>
    <x v="16"/>
    <x v="0"/>
    <n v="354025918"/>
    <s v="Pontalinda"/>
    <n v="0.98266735677086103"/>
    <n v="4487"/>
    <n v="3929"/>
    <n v="558"/>
    <n v="21.340245410444211"/>
    <n v="87.564073991531089"/>
    <n v="0.3128344919571493"/>
    <n v="0.29607244539677802"/>
    <n v="1.6762046560371301E-2"/>
    <n v="0"/>
    <n v="1.1845925842752699E-2"/>
    <s v=""/>
    <n v="0.29732954023920599"/>
    <n v="3.6590258751902599E-3"/>
    <m/>
    <n v="22"/>
    <n v="58.536585365853654"/>
    <n v="41.463414634146339"/>
    <n v="2.7152999999999996"/>
    <n v="209.46600000000001"/>
    <n v="52.647184439999997"/>
    <m/>
    <s v=""/>
    <m/>
    <n v="913.67951860931578"/>
    <m/>
    <m/>
    <m/>
    <m/>
    <s v=""/>
    <m/>
    <n v="0.62566898391429859"/>
    <m/>
    <n v="0.80019579836967036"/>
    <n v="0.12893881969516385"/>
    <m/>
    <m/>
    <m/>
    <n v="0"/>
    <m/>
    <n v="7.6"/>
    <n v="91.3"/>
    <n v="91.3"/>
    <n v="25.13"/>
    <n v="8.24"/>
    <s v=""/>
    <s v=""/>
    <n v="10"/>
    <m/>
    <n v="24"/>
    <n v="17"/>
    <n v="190.81699999999998"/>
    <n v="190.81699999999998"/>
  </r>
  <r>
    <x v="10"/>
    <x v="0"/>
    <n v="354030915"/>
    <s v="Pontes Gestal"/>
    <n v="3.9643262489708064E-2"/>
    <n v="2528"/>
    <n v="2249"/>
    <n v="279"/>
    <n v="11.642794639156266"/>
    <n v="88.963607594936718"/>
    <n v="0.26009549342515703"/>
    <n v="0.147755875938818"/>
    <n v="0.112339617486339"/>
    <n v="9.2719431760527604E-2"/>
    <n v="1.70167213114754E-2"/>
    <n v="0.108004337899543"/>
    <n v="0.13500225765401599"/>
    <n v="7.2176560121765601E-5"/>
    <m/>
    <n v="8"/>
    <n v="60.714285714285708"/>
    <n v="39.285714285714285"/>
    <n v="1.5210999999999999"/>
    <n v="117.342"/>
    <n v="19.948139999999999"/>
    <n v="2"/>
    <s v=""/>
    <m/>
    <n v="2245.4430379746841"/>
    <m/>
    <m/>
    <m/>
    <m/>
    <s v=""/>
    <m/>
    <n v="0.49074621400973023"/>
    <m/>
    <n v="0.42215964553948004"/>
    <n v="0.62410898603521647"/>
    <m/>
    <m/>
    <m/>
    <n v="0"/>
    <m/>
    <n v="7.6"/>
    <n v="100"/>
    <n v="100"/>
    <n v="17"/>
    <n v="10"/>
    <n v="1"/>
    <s v=""/>
    <n v="8"/>
    <m/>
    <n v="17"/>
    <n v="11"/>
    <n v="117"/>
    <n v="117"/>
  </r>
  <r>
    <x v="10"/>
    <x v="0"/>
    <n v="354040815"/>
    <s v="Populina"/>
    <n v="-0.558193096480053"/>
    <n v="3995"/>
    <n v="3351"/>
    <n v="644"/>
    <n v="12.665250610278033"/>
    <n v="83.879849812265334"/>
    <n v="0.11551968868261904"/>
    <n v="0.10789324009614799"/>
    <n v="7.6264485864710402E-3"/>
    <n v="3.82450215626585E-2"/>
    <n v="1.2750330613568899E-3"/>
    <s v=""/>
    <n v="0.113953240096148"/>
    <n v="2.9141552511415501E-4"/>
    <m/>
    <n v="11"/>
    <n v="42.857142857142854"/>
    <n v="57.142857142857139"/>
    <n v="2.3485"/>
    <n v="181.17"/>
    <n v="21.740400000000001"/>
    <m/>
    <s v=""/>
    <m/>
    <n v="2052.4055068836046"/>
    <m/>
    <m/>
    <m/>
    <m/>
    <s v=""/>
    <m/>
    <n v="0.14622745402863169"/>
    <m/>
    <n v="0.20357215112480753"/>
    <n v="2.9332494563350155E-2"/>
    <m/>
    <m/>
    <m/>
    <n v="0"/>
    <m/>
    <n v="8.1"/>
    <n v="100"/>
    <n v="100"/>
    <n v="12"/>
    <n v="10"/>
    <s v=""/>
    <s v=""/>
    <n v="5"/>
    <m/>
    <n v="12"/>
    <n v="16"/>
    <n v="181"/>
    <n v="181"/>
  </r>
  <r>
    <x v="8"/>
    <x v="0"/>
    <n v="354050710"/>
    <s v="Porangaba"/>
    <n v="1.142775175894295"/>
    <n v="9310"/>
    <n v="4495"/>
    <n v="4815"/>
    <n v="34.925160370634359"/>
    <n v="48.28141783029001"/>
    <n v="5.4594428246458895E-2"/>
    <n v="3.20396169457128E-2"/>
    <n v="2.2554811300746099E-2"/>
    <n v="0"/>
    <n v="3.8699999999999998E-2"/>
    <s v=""/>
    <n v="1.0724133127063701E-3"/>
    <n v="1.4822014933752504E-2"/>
    <m/>
    <n v="8"/>
    <n v="19.230769230769234"/>
    <n v="80.769230769230774"/>
    <n v="3.4026999999999998"/>
    <n v="262.49400000000003"/>
    <n v="91.673404559999994"/>
    <m/>
    <s v=""/>
    <m/>
    <n v="1219.43716433942"/>
    <m/>
    <m/>
    <m/>
    <m/>
    <s v=""/>
    <m/>
    <n v="6.4228739113481051E-2"/>
    <m/>
    <n v="6.5386973358597555E-2"/>
    <n v="6.2652253613183606E-2"/>
    <m/>
    <m/>
    <m/>
    <n v="0"/>
    <m/>
    <n v="10"/>
    <n v="74.8"/>
    <n v="74.8"/>
    <n v="34.92"/>
    <n v="7.05"/>
    <s v=""/>
    <s v=""/>
    <n v="10"/>
    <m/>
    <n v="5"/>
    <n v="21"/>
    <n v="195.976"/>
    <n v="195.976"/>
  </r>
  <r>
    <x v="8"/>
    <x v="0"/>
    <n v="354060610"/>
    <s v="Porto Feliz"/>
    <n v="0.56517938342415253"/>
    <n v="51697"/>
    <n v="45016"/>
    <n v="6681"/>
    <n v="92.88666091706196"/>
    <n v="87.076619533048344"/>
    <n v="1.6986103440460418"/>
    <n v="1.2733333722583999"/>
    <n v="0.42527697178764201"/>
    <n v="0"/>
    <n v="0.22895621129325999"/>
    <n v="1.08213431103459"/>
    <n v="0.13377175824038701"/>
    <n v="0.25374806347780532"/>
    <m/>
    <n v="100"/>
    <n v="11.929824561403509"/>
    <n v="88.070175438596493"/>
    <n v="35.908799999999999"/>
    <n v="2423.8440000000001"/>
    <n v="421.40951783999998"/>
    <n v="9"/>
    <n v="1"/>
    <m/>
    <n v="463.61220186858037"/>
    <m/>
    <m/>
    <m/>
    <m/>
    <s v=""/>
    <m/>
    <n v="0.9384587536165977"/>
    <m/>
    <n v="1.2126984497699047"/>
    <n v="0.5595749628784763"/>
    <m/>
    <m/>
    <m/>
    <n v="1"/>
    <m/>
    <n v="9.8181818181818183"/>
    <n v="98"/>
    <n v="98"/>
    <n v="17.39"/>
    <n v="9.9700000000000006"/>
    <n v="0"/>
    <n v="1"/>
    <n v="116"/>
    <m/>
    <n v="34"/>
    <n v="251"/>
    <n v="2375.52"/>
    <n v="2375.52"/>
  </r>
  <r>
    <x v="3"/>
    <x v="0"/>
    <n v="35407059"/>
    <s v="Porto Ferreira"/>
    <n v="0.52029564869697786"/>
    <n v="54102"/>
    <n v="53132"/>
    <n v="970"/>
    <n v="221.81132384896068"/>
    <n v="98.207090310894245"/>
    <n v="0.62795591810764306"/>
    <n v="0.49949174763580101"/>
    <n v="0.128464170471842"/>
    <n v="0.62856107305936104"/>
    <n v="0.15451000000000001"/>
    <n v="0.10969873406193099"/>
    <n v="0.36016171438730399"/>
    <n v="3.5854696584075598E-3"/>
    <m/>
    <n v="30"/>
    <n v="50.526315789473685"/>
    <n v="49.473684210526315"/>
    <n v="44.392000000000003"/>
    <n v="2996.46"/>
    <n v="530.31403016000002"/>
    <n v="2"/>
    <n v="1"/>
    <m/>
    <n v="227.330597759787"/>
    <m/>
    <m/>
    <m/>
    <m/>
    <s v=""/>
    <m/>
    <n v="0.52329659842303589"/>
    <m/>
    <n v="0.61665647856271721"/>
    <n v="0.32939530890215907"/>
    <m/>
    <m/>
    <m/>
    <n v="0"/>
    <m/>
    <n v="7.4"/>
    <n v="96.4"/>
    <n v="95.15"/>
    <n v="17.7"/>
    <n v="9.93"/>
    <n v="0"/>
    <n v="1"/>
    <n v="45"/>
    <m/>
    <n v="48"/>
    <n v="47"/>
    <n v="2888.1440000000002"/>
    <n v="2850.694"/>
  </r>
  <r>
    <x v="15"/>
    <x v="0"/>
    <n v="35407542"/>
    <s v="Potim"/>
    <n v="0.68286923106330999"/>
    <n v="20702"/>
    <n v="15699"/>
    <n v="5003"/>
    <n v="463.65061590145581"/>
    <n v="75.833252825813929"/>
    <n v="0.16247065573770492"/>
    <n v="8.7520000000000001E-2"/>
    <n v="7.4950655737704902E-2"/>
    <n v="2.1038432267884301E-2"/>
    <n v="5.28506557377049E-2"/>
    <n v="1.8519999999999998E-2"/>
    <n v="5.5559999999999998E-2"/>
    <n v="3.5540000000000002E-2"/>
    <m/>
    <n v="1"/>
    <n v="52"/>
    <n v="48"/>
    <n v="13.339199999999998"/>
    <n v="1029.0239999999999"/>
    <n v="1001.9092176"/>
    <m/>
    <s v=""/>
    <m/>
    <n v="91.39986474736736"/>
    <m/>
    <m/>
    <m/>
    <m/>
    <s v=""/>
    <m/>
    <n v="0.56024364047484454"/>
    <m/>
    <n v="0.38052173913043474"/>
    <n v="1.2491775956284157"/>
    <m/>
    <m/>
    <m/>
    <n v="0"/>
    <m/>
    <n v="9.2727272727272734"/>
    <n v="85"/>
    <n v="8.5"/>
    <n v="97.36"/>
    <n v="1.6"/>
    <s v=""/>
    <s v=""/>
    <n v="10"/>
    <m/>
    <n v="13"/>
    <n v="12"/>
    <n v="874.65"/>
    <n v="87.465000000000003"/>
  </r>
  <r>
    <x v="2"/>
    <x v="0"/>
    <n v="354080416"/>
    <s v="Potirendaba"/>
    <n v="0.73464316817175579"/>
    <n v="16605"/>
    <n v="15278"/>
    <n v="1327"/>
    <n v="48.497327608867081"/>
    <n v="92.008431195423071"/>
    <n v="0.66089089425771996"/>
    <n v="0.49924132860909398"/>
    <n v="0.16164956564862601"/>
    <n v="0"/>
    <n v="0.11464921351398601"/>
    <n v="0.23275415525114199"/>
    <n v="0.29831880197286897"/>
    <n v="1.51687235197245E-2"/>
    <m/>
    <n v="7"/>
    <n v="15.65217391304348"/>
    <n v="84.34782608695653"/>
    <n v="11.019399999999999"/>
    <n v="850.06799999999998"/>
    <n v="110.50884000000001"/>
    <n v="2"/>
    <s v=""/>
    <m/>
    <n v="436.81300813008124"/>
    <m/>
    <m/>
    <m/>
    <m/>
    <s v=""/>
    <m/>
    <n v="0.64164164491040776"/>
    <m/>
    <n v="0.62405166076136742"/>
    <n v="0.70282419847228705"/>
    <m/>
    <m/>
    <m/>
    <n v="1"/>
    <m/>
    <n v="9.7272727272727266"/>
    <n v="100"/>
    <n v="100"/>
    <n v="13"/>
    <n v="10"/>
    <n v="1"/>
    <s v=""/>
    <n v="18"/>
    <m/>
    <n v="18"/>
    <n v="97"/>
    <n v="850"/>
    <n v="850"/>
  </r>
  <r>
    <x v="1"/>
    <x v="0"/>
    <n v="354085321"/>
    <s v="Pracinha"/>
    <n v="0.24705917245841924"/>
    <n v="2913"/>
    <n v="1395"/>
    <n v="1518"/>
    <n v="46.20142743854084"/>
    <n v="47.888774459320288"/>
    <n v="6.6991204431469404E-3"/>
    <s v=""/>
    <n v="6.6991204431469404E-3"/>
    <n v="0"/>
    <n v="5.7877049180327898E-3"/>
    <s v=""/>
    <n v="8.8141552511415504E-4"/>
    <n v="3.0000000000000001E-5"/>
    <m/>
    <n v="0"/>
    <n v="0"/>
    <n v="100"/>
    <n v="1.4125999999999999"/>
    <n v="108.97199999999999"/>
    <n v="49.037399999999998"/>
    <m/>
    <s v=""/>
    <m/>
    <n v="649.55715756951599"/>
    <m/>
    <m/>
    <m/>
    <m/>
    <s v=""/>
    <m/>
    <n v="2.9126610622378001E-2"/>
    <m/>
    <e v="#VALUE!"/>
    <n v="0.11165200738578235"/>
    <m/>
    <m/>
    <m/>
    <n v="0"/>
    <m/>
    <n v="9.6999999999999993"/>
    <n v="100"/>
    <n v="100"/>
    <n v="45"/>
    <n v="7.08"/>
    <s v=""/>
    <s v=""/>
    <n v="1"/>
    <m/>
    <s v=""/>
    <n v="8"/>
    <n v="109"/>
    <n v="109"/>
  </r>
  <r>
    <x v="3"/>
    <x v="0"/>
    <n v="35409039"/>
    <s v="Pradópolis"/>
    <n v="1.8918136625362347"/>
    <n v="20907"/>
    <n v="19502"/>
    <n v="1405"/>
    <n v="125.04186602870814"/>
    <n v="93.279762758884587"/>
    <n v="0.80984480997517294"/>
    <n v="0.37424151469359002"/>
    <n v="0.43560329528158298"/>
    <n v="0"/>
    <n v="0.27223999999999998"/>
    <n v="0.51210151183970898"/>
    <n v="1.24232981354642E-2"/>
    <n v="1.308E-2"/>
    <m/>
    <n v="8"/>
    <n v="28.571428571428569"/>
    <n v="71.428571428571431"/>
    <n v="14.186199999999999"/>
    <n v="1094.364"/>
    <n v="241.854444"/>
    <n v="1"/>
    <s v=""/>
    <m/>
    <n v="392.18252260008609"/>
    <m/>
    <m/>
    <m/>
    <m/>
    <s v=""/>
    <m/>
    <n v="1.012306012468966"/>
    <m/>
    <n v="0.69303984202516666"/>
    <n v="1.6753972895445499"/>
    <m/>
    <m/>
    <m/>
    <n v="0"/>
    <m/>
    <n v="10"/>
    <n v="100"/>
    <n v="100"/>
    <n v="22.1"/>
    <n v="8.56"/>
    <n v="0"/>
    <s v=""/>
    <n v="9"/>
    <m/>
    <n v="10"/>
    <n v="25"/>
    <n v="1094"/>
    <n v="1094"/>
  </r>
  <r>
    <x v="19"/>
    <x v="0"/>
    <n v="35410007"/>
    <s v="Praia Grande"/>
    <n v="1.9425483212625938"/>
    <n v="316844"/>
    <n v="316844"/>
    <s v="-"/>
    <n v="2125.3286825865307"/>
    <n v="100"/>
    <n v="1.1500987613843301"/>
    <n v="1.14862876138433"/>
    <n v="1.47E-3"/>
    <n v="0"/>
    <n v="1.1483099999999999"/>
    <n v="6.4999999999999997E-4"/>
    <s v=""/>
    <n v="1.1387613843351549E-3"/>
    <m/>
    <n v="5"/>
    <n v="63.636363636363633"/>
    <n v="36.363636363636367"/>
    <n v="297.76049999999998"/>
    <n v="17865.63"/>
    <n v="0"/>
    <n v="34"/>
    <s v=""/>
    <m/>
    <n v="105.5035285503276"/>
    <m/>
    <m/>
    <m/>
    <m/>
    <s v=""/>
    <m/>
    <n v="0.36744369373301283"/>
    <m/>
    <n v="0.55489312144170533"/>
    <n v="1.3867924528301885E-3"/>
    <m/>
    <m/>
    <m/>
    <n v="0"/>
    <m/>
    <n v="9.2727272727272734"/>
    <n v="78.3"/>
    <n v="0"/>
    <n v="0"/>
    <n v="3.5"/>
    <n v="13"/>
    <s v=""/>
    <n v="23"/>
    <m/>
    <n v="7"/>
    <n v="4"/>
    <n v="13989.077999999998"/>
    <n v="0"/>
  </r>
  <r>
    <x v="5"/>
    <x v="0"/>
    <n v="354105917"/>
    <s v="Pratânia"/>
    <n v="1.1629875173844395"/>
    <n v="5156"/>
    <n v="4203"/>
    <n v="953"/>
    <n v="28.673117562006453"/>
    <n v="81.516679596586499"/>
    <n v="0.13994078401161131"/>
    <n v="0.104682105530188"/>
    <n v="3.5258678481423299E-2"/>
    <n v="0"/>
    <n v="3.10051912568306E-2"/>
    <n v="2.5699999999999998E-3"/>
    <n v="9.46898964077484E-2"/>
    <n v="1.1675696347031963E-2"/>
    <m/>
    <n v="8"/>
    <n v="21.052631578947366"/>
    <n v="78.94736842105263"/>
    <n v="2.8202999999999996"/>
    <n v="217.566"/>
    <n v="40.945921200000001"/>
    <m/>
    <s v=""/>
    <m/>
    <n v="1039.78277734678"/>
    <m/>
    <m/>
    <m/>
    <m/>
    <s v=""/>
    <m/>
    <n v="0.16659617144239441"/>
    <m/>
    <n v="0.15624194855251938"/>
    <n v="0.20740399106719595"/>
    <m/>
    <m/>
    <m/>
    <n v="0"/>
    <m/>
    <n v="8.9"/>
    <n v="99"/>
    <n v="99"/>
    <n v="18.82"/>
    <n v="9.99"/>
    <s v=""/>
    <s v=""/>
    <n v="12"/>
    <m/>
    <n v="4"/>
    <n v="15"/>
    <n v="215.82"/>
    <n v="215.82"/>
  </r>
  <r>
    <x v="2"/>
    <x v="0"/>
    <n v="354110916"/>
    <s v="Presidente Alves"/>
    <n v="-0.2575090467212382"/>
    <n v="4020"/>
    <n v="3537"/>
    <n v="483"/>
    <n v="13.930762033475414"/>
    <n v="87.985074626865668"/>
    <n v="0.21048860520581258"/>
    <n v="0.19360424807246099"/>
    <n v="1.68843571333516E-2"/>
    <n v="0"/>
    <n v="1.49860109289617E-2"/>
    <s v=""/>
    <n v="0.19334960640350701"/>
    <n v="2.152987873343816E-3"/>
    <m/>
    <n v="5"/>
    <n v="44.186046511627907"/>
    <n v="55.813953488372093"/>
    <n v="2.3765000000000001"/>
    <n v="183.33"/>
    <n v="29.699459999999998"/>
    <m/>
    <s v=""/>
    <m/>
    <n v="1647.4029850746267"/>
    <m/>
    <m/>
    <m/>
    <m/>
    <s v=""/>
    <m/>
    <n v="0.23650405079304784"/>
    <m/>
    <n v="0.28471212951832497"/>
    <n v="8.0401700635007636E-2"/>
    <m/>
    <m/>
    <m/>
    <n v="0"/>
    <m/>
    <n v="8.6999999999999993"/>
    <n v="100"/>
    <n v="100"/>
    <n v="16.2"/>
    <n v="9.5"/>
    <s v=""/>
    <s v=""/>
    <n v="4"/>
    <m/>
    <n v="19"/>
    <n v="24"/>
    <n v="183"/>
    <n v="183"/>
  </r>
  <r>
    <x v="0"/>
    <x v="0"/>
    <n v="354110920"/>
    <s v="Presidente Alves"/>
    <s v=""/>
    <s v=""/>
    <s v=""/>
    <s v=""/>
    <s v=""/>
    <s v=""/>
    <n v="2.8660920852359201E-3"/>
    <s v=""/>
    <n v="2.8660920852359201E-3"/>
    <n v="0"/>
    <s v=""/>
    <s v=""/>
    <n v="8.6092085235920903E-5"/>
    <n v="2.7799999999999999E-3"/>
    <m/>
    <n v="0"/>
    <n v="0"/>
    <n v="100"/>
    <s v=""/>
    <s v=""/>
    <s v=""/>
    <m/>
    <s v=""/>
    <m/>
    <s v=""/>
    <m/>
    <m/>
    <m/>
    <m/>
    <s v=""/>
    <m/>
    <n v="3.220328185658337E-3"/>
    <m/>
    <e v="#VALUE!"/>
    <n v="1.3648057548742478E-2"/>
    <m/>
    <m/>
    <m/>
    <n v="0"/>
    <m/>
    <s v=""/>
    <s v=""/>
    <s v=""/>
    <s v=""/>
    <s v=""/>
    <s v=""/>
    <s v=""/>
    <n v="0"/>
    <m/>
    <s v=""/>
    <n v="4"/>
    <s v=""/>
    <s v=""/>
  </r>
  <r>
    <x v="1"/>
    <x v="0"/>
    <n v="354120821"/>
    <s v="Presidente Bernardes"/>
    <s v=""/>
    <s v=""/>
    <s v=""/>
    <s v=""/>
    <s v=""/>
    <s v=""/>
    <n v="9.5047358834244103E-4"/>
    <s v=""/>
    <n v="9.5047358834244103E-4"/>
    <n v="0"/>
    <n v="6.9216757741347905E-4"/>
    <s v=""/>
    <s v=""/>
    <n v="2.5830601092896198E-4"/>
    <m/>
    <n v="0"/>
    <n v="0"/>
    <n v="100"/>
    <s v=""/>
    <s v=""/>
    <s v=""/>
    <m/>
    <s v=""/>
    <m/>
    <s v=""/>
    <m/>
    <m/>
    <m/>
    <m/>
    <s v=""/>
    <m/>
    <n v="3.4067153704030146E-4"/>
    <m/>
    <e v="#VALUE!"/>
    <n v="1.2844237680303254E-3"/>
    <m/>
    <m/>
    <m/>
    <n v="0"/>
    <m/>
    <s v=""/>
    <s v=""/>
    <s v=""/>
    <s v=""/>
    <s v=""/>
    <s v=""/>
    <s v=""/>
    <n v="4"/>
    <m/>
    <s v=""/>
    <n v="7"/>
    <s v=""/>
    <s v=""/>
  </r>
  <r>
    <x v="13"/>
    <x v="0"/>
    <n v="354120822"/>
    <s v="Presidente Bernardes"/>
    <n v="0.1033547800902479"/>
    <n v="13720"/>
    <n v="11480"/>
    <n v="2240"/>
    <n v="18.20256321808581"/>
    <n v="83.673469387755105"/>
    <n v="0.3071500255133871"/>
    <n v="0.24461111298250901"/>
    <n v="6.2538912530878094E-2"/>
    <n v="0"/>
    <n v="4.3065300546448103E-2"/>
    <n v="1.13698630136986E-4"/>
    <n v="0.252964734136787"/>
    <n v="1.1006292200014969E-2"/>
    <m/>
    <n v="15"/>
    <n v="26.666666666666668"/>
    <n v="73.333333333333329"/>
    <n v="7.0538999999999996"/>
    <n v="544.15800000000002"/>
    <n v="126.76704768"/>
    <n v="2"/>
    <s v=""/>
    <m/>
    <n v="1700.9212827988345"/>
    <m/>
    <m/>
    <m/>
    <m/>
    <s v=""/>
    <m/>
    <n v="0.11008961487935022"/>
    <m/>
    <n v="0.11932249413780928"/>
    <n v="8.4512043960646044E-2"/>
    <m/>
    <m/>
    <m/>
    <n v="0"/>
    <m/>
    <n v="9.2727272727272734"/>
    <n v="81.599999999999994"/>
    <n v="81.599999999999994"/>
    <n v="23.3"/>
    <n v="8.2100000000000009"/>
    <n v="1"/>
    <s v=""/>
    <n v="29"/>
    <m/>
    <n v="20"/>
    <n v="55"/>
    <n v="443.904"/>
    <n v="443.904"/>
  </r>
  <r>
    <x v="1"/>
    <x v="0"/>
    <n v="354130721"/>
    <s v="Presidente Epitácio"/>
    <s v=""/>
    <s v=""/>
    <s v=""/>
    <s v=""/>
    <s v=""/>
    <s v=""/>
    <n v="1.1545462484716929E-2"/>
    <n v="1.36612021857923E-3"/>
    <n v="1.01793422661377E-2"/>
    <n v="0.107222222222222"/>
    <n v="3.6800000000000001E-3"/>
    <s v=""/>
    <n v="7.6861202185792296E-3"/>
    <n v="1.79342266137685E-4"/>
    <m/>
    <n v="0"/>
    <n v="10"/>
    <n v="90"/>
    <s v=""/>
    <s v=""/>
    <s v=""/>
    <m/>
    <s v=""/>
    <m/>
    <s v=""/>
    <m/>
    <m/>
    <m/>
    <m/>
    <s v=""/>
    <m/>
    <n v="2.4306236809930378E-3"/>
    <m/>
    <n v="3.9256328120092817E-4"/>
    <n v="8.0152301308170863E-3"/>
    <m/>
    <m/>
    <m/>
    <n v="0"/>
    <m/>
    <s v=""/>
    <s v=""/>
    <s v=""/>
    <s v=""/>
    <s v=""/>
    <s v=""/>
    <s v=""/>
    <n v="0"/>
    <m/>
    <n v="1"/>
    <n v="9"/>
    <s v=""/>
    <s v=""/>
  </r>
  <r>
    <x v="13"/>
    <x v="0"/>
    <n v="354130722"/>
    <s v="Presidente Epitácio"/>
    <n v="0.26296163407157902"/>
    <n v="42400"/>
    <n v="39839"/>
    <n v="2561"/>
    <n v="33.07899951629765"/>
    <n v="93.959905660377359"/>
    <n v="0.36334771394232801"/>
    <n v="0.16435525494672801"/>
    <n v="0.1989924589956"/>
    <n v="3.3523274987316103E-2"/>
    <n v="6.6100000000000004E-3"/>
    <n v="0.18872859312490101"/>
    <n v="0.16609920478079701"/>
    <n v="1.9099160366294879E-3"/>
    <m/>
    <n v="5"/>
    <n v="10"/>
    <n v="90"/>
    <n v="33.128"/>
    <n v="2236.14"/>
    <n v="515.98930499999994"/>
    <n v="1"/>
    <s v=""/>
    <m/>
    <n v="944.59245283018868"/>
    <m/>
    <m/>
    <m/>
    <m/>
    <s v=""/>
    <m/>
    <n v="7.6494255566805891E-2"/>
    <m/>
    <n v="4.7228521536416095E-2"/>
    <n v="0.15668697558708661"/>
    <m/>
    <m/>
    <m/>
    <n v="0"/>
    <m/>
    <n v="9"/>
    <n v="90.5"/>
    <n v="90.5"/>
    <n v="23.08"/>
    <n v="8.36"/>
    <n v="0"/>
    <s v=""/>
    <n v="4"/>
    <m/>
    <n v="6"/>
    <n v="54"/>
    <n v="2023.5800000000002"/>
    <n v="2023.5800000000002"/>
  </r>
  <r>
    <x v="1"/>
    <x v="0"/>
    <n v="354140621"/>
    <s v="Presidente Prudente"/>
    <s v=""/>
    <s v=""/>
    <s v=""/>
    <s v=""/>
    <s v=""/>
    <s v=""/>
    <n v="0.1104663625333733"/>
    <n v="9.3163326762648602E-2"/>
    <n v="1.7303035770724701E-2"/>
    <n v="0"/>
    <n v="5.3305175038051798E-3"/>
    <n v="9.3211031098468802E-2"/>
    <n v="4.39366153487869E-3"/>
    <n v="7.5311523962206094E-3"/>
    <m/>
    <n v="4"/>
    <n v="14.754098360655737"/>
    <n v="85.245901639344254"/>
    <s v=""/>
    <s v=""/>
    <s v=""/>
    <m/>
    <s v=""/>
    <m/>
    <s v=""/>
    <m/>
    <m/>
    <m/>
    <m/>
    <s v=""/>
    <m/>
    <n v="5.4958389320086225E-2"/>
    <m/>
    <n v="6.1291662343847766E-2"/>
    <n v="3.531231789943818E-2"/>
    <m/>
    <m/>
    <m/>
    <n v="0"/>
    <m/>
    <s v=""/>
    <s v=""/>
    <s v=""/>
    <s v=""/>
    <s v=""/>
    <s v=""/>
    <s v=""/>
    <n v="37"/>
    <m/>
    <n v="9"/>
    <n v="52"/>
    <s v=""/>
    <s v=""/>
  </r>
  <r>
    <x v="13"/>
    <x v="0"/>
    <n v="354140622"/>
    <s v="Presidente Prudente"/>
    <n v="0.6381016229235037"/>
    <n v="221073"/>
    <n v="216563"/>
    <n v="4510"/>
    <n v="393.29134866841008"/>
    <n v="97.959949880808608"/>
    <n v="0.65938475904716698"/>
    <n v="0.24209513580108299"/>
    <n v="0.41728962324608398"/>
    <n v="0"/>
    <n v="0.23669999999999999"/>
    <n v="0.35483240487062401"/>
    <n v="1.0207943542014999E-2"/>
    <n v="5.7644410634528492E-2"/>
    <m/>
    <n v="8"/>
    <n v="2.8818443804034581"/>
    <n v="97.11815561959655"/>
    <n v="203.10480000000001"/>
    <n v="12186.288"/>
    <n v="377.77492799999999"/>
    <n v="23"/>
    <s v=""/>
    <m/>
    <n v="69.898359365458433"/>
    <m/>
    <m/>
    <m/>
    <m/>
    <s v=""/>
    <m/>
    <n v="0.32805211892893882"/>
    <m/>
    <n v="0.15927311565860724"/>
    <n v="0.85161147601241671"/>
    <m/>
    <m/>
    <m/>
    <n v="2"/>
    <m/>
    <n v="7.4"/>
    <n v="100"/>
    <n v="100"/>
    <n v="3.1"/>
    <n v="9.6999999999999993"/>
    <n v="2"/>
    <s v=""/>
    <n v="119"/>
    <m/>
    <n v="10"/>
    <n v="337"/>
    <n v="12186"/>
    <n v="12186"/>
  </r>
  <r>
    <x v="1"/>
    <x v="0"/>
    <n v="354150521"/>
    <s v="Presidente Venceslau"/>
    <s v=""/>
    <s v=""/>
    <s v=""/>
    <s v=""/>
    <s v=""/>
    <s v=""/>
    <n v="0.45739635810439933"/>
    <n v="0.44248047184170503"/>
    <n v="1.49158862626943E-2"/>
    <n v="0"/>
    <n v="3.8336891171993899E-3"/>
    <s v=""/>
    <n v="0.44135036186590798"/>
    <n v="1.2212307121291508E-2"/>
    <m/>
    <n v="1"/>
    <n v="7.8947368421052628"/>
    <n v="92.10526315789474"/>
    <s v=""/>
    <s v=""/>
    <s v=""/>
    <m/>
    <s v=""/>
    <m/>
    <s v=""/>
    <m/>
    <m/>
    <m/>
    <m/>
    <s v=""/>
    <m/>
    <n v="0.16754445351809499"/>
    <m/>
    <n v="0.21584413260570978"/>
    <n v="2.1935126856903377E-2"/>
    <m/>
    <m/>
    <m/>
    <n v="0"/>
    <m/>
    <s v=""/>
    <s v=""/>
    <s v=""/>
    <s v=""/>
    <s v=""/>
    <s v=""/>
    <s v=""/>
    <n v="8"/>
    <m/>
    <n v="3"/>
    <n v="35"/>
    <s v=""/>
    <s v=""/>
  </r>
  <r>
    <x v="13"/>
    <x v="0"/>
    <n v="354150522"/>
    <s v="Presidente Venceslau"/>
    <n v="2.6350476225589503E-2"/>
    <n v="38005"/>
    <n v="36873"/>
    <n v="1132"/>
    <n v="50.337081628057909"/>
    <n v="97.021444546770169"/>
    <n v="4.9453601972453E-2"/>
    <s v=""/>
    <n v="4.9453601972453E-2"/>
    <n v="0"/>
    <n v="1.4676052130897999E-2"/>
    <n v="2.3064794520547899E-2"/>
    <n v="1.98647915263119E-3"/>
    <n v="9.7262761683758765E-3"/>
    <m/>
    <n v="1"/>
    <n v="0"/>
    <n v="100"/>
    <n v="30.298400000000001"/>
    <n v="2045.1420000000001"/>
    <n v="1363.7006856"/>
    <n v="2"/>
    <s v=""/>
    <m/>
    <n v="564.25417708196301"/>
    <m/>
    <m/>
    <m/>
    <m/>
    <s v=""/>
    <m/>
    <n v="1.8114872517382051E-2"/>
    <m/>
    <e v="#VALUE!"/>
    <n v="7.2725885253607334E-2"/>
    <m/>
    <m/>
    <m/>
    <n v="0"/>
    <m/>
    <n v="4.2"/>
    <n v="98"/>
    <n v="39.200000000000003"/>
    <n v="66.680000000000007"/>
    <n v="4.24"/>
    <n v="0"/>
    <s v=""/>
    <n v="21"/>
    <m/>
    <s v=""/>
    <n v="48"/>
    <n v="2004.1"/>
    <n v="801.64"/>
  </r>
  <r>
    <x v="2"/>
    <x v="0"/>
    <n v="354160416"/>
    <s v="Promissão"/>
    <s v=""/>
    <s v=""/>
    <s v=""/>
    <s v=""/>
    <s v=""/>
    <s v=""/>
    <n v="3.0289181658640398E-3"/>
    <n v="3.0441400304414E-4"/>
    <n v="2.7245041628198999E-3"/>
    <n v="0"/>
    <s v=""/>
    <n v="1.2E-4"/>
    <n v="2.4964030075438101E-3"/>
    <n v="4.12515158320234E-4"/>
    <m/>
    <n v="0"/>
    <n v="5.8823529411764701"/>
    <n v="94.117647058823522"/>
    <s v=""/>
    <s v=""/>
    <s v=""/>
    <m/>
    <s v=""/>
    <m/>
    <s v=""/>
    <m/>
    <m/>
    <m/>
    <m/>
    <s v=""/>
    <m/>
    <n v="1.4423419837447807E-3"/>
    <m/>
    <n v="1.9513718143855129E-4"/>
    <n v="5.045378079296111E-3"/>
    <m/>
    <m/>
    <m/>
    <n v="0"/>
    <m/>
    <s v=""/>
    <s v=""/>
    <s v=""/>
    <s v=""/>
    <s v=""/>
    <s v=""/>
    <s v=""/>
    <n v="1"/>
    <m/>
    <n v="2"/>
    <n v="32"/>
    <s v=""/>
    <s v=""/>
  </r>
  <r>
    <x v="12"/>
    <x v="0"/>
    <n v="354160419"/>
    <s v="Promissão"/>
    <n v="1.0782459504099284"/>
    <n v="39667"/>
    <n v="34106"/>
    <n v="5561"/>
    <n v="50.715335933005179"/>
    <n v="85.980790077394303"/>
    <n v="0.58393735189967699"/>
    <n v="0.47115395135198102"/>
    <n v="0.11278340054769601"/>
    <n v="0"/>
    <n v="0.180830232115677"/>
    <n v="0.18071000000000001"/>
    <n v="0.20688388797398299"/>
    <n v="1.5513231810015699E-2"/>
    <m/>
    <n v="3"/>
    <n v="22.988505747126435"/>
    <n v="77.011494252873561"/>
    <n v="27.531200000000002"/>
    <n v="1858.356"/>
    <n v="565.17995192000001"/>
    <n v="5"/>
    <s v=""/>
    <m/>
    <n v="429.31000579827059"/>
    <m/>
    <m/>
    <m/>
    <m/>
    <s v=""/>
    <m/>
    <n v="0.27806540566651283"/>
    <m/>
    <n v="0.30202176368716732"/>
    <n v="0.2088581491624"/>
    <m/>
    <m/>
    <m/>
    <n v="0"/>
    <m/>
    <n v="9.8181818181818183"/>
    <n v="99"/>
    <n v="98.01"/>
    <n v="30.41"/>
    <n v="7.5"/>
    <n v="0"/>
    <s v=""/>
    <n v="11"/>
    <m/>
    <n v="20"/>
    <n v="67"/>
    <n v="1839.42"/>
    <n v="1821.0258000000001"/>
  </r>
  <r>
    <x v="0"/>
    <x v="0"/>
    <n v="354160420"/>
    <s v="Promissão"/>
    <s v=""/>
    <s v=""/>
    <s v=""/>
    <s v=""/>
    <s v=""/>
    <s v=""/>
    <n v="0.63799419480000963"/>
    <n v="0.63795373056865501"/>
    <n v="4.0464231354642303E-5"/>
    <n v="0"/>
    <s v=""/>
    <s v=""/>
    <n v="7.6103500761035004E-6"/>
    <n v="0.63798658444993361"/>
    <m/>
    <n v="1"/>
    <n v="66.666666666666657"/>
    <n v="33.333333333333329"/>
    <s v=""/>
    <s v=""/>
    <s v=""/>
    <m/>
    <s v=""/>
    <m/>
    <s v=""/>
    <m/>
    <m/>
    <m/>
    <m/>
    <s v=""/>
    <m/>
    <n v="0.30380675942857599"/>
    <m/>
    <n v="0.40894469908247116"/>
    <n v="7.4933761767856106E-5"/>
    <m/>
    <m/>
    <m/>
    <n v="0"/>
    <m/>
    <s v=""/>
    <s v=""/>
    <s v=""/>
    <s v=""/>
    <s v=""/>
    <s v=""/>
    <s v=""/>
    <n v="2"/>
    <m/>
    <n v="4"/>
    <n v="2"/>
    <s v=""/>
    <s v=""/>
  </r>
  <r>
    <x v="8"/>
    <x v="0"/>
    <n v="354165310"/>
    <s v="Quadra"/>
    <n v="1.3865340532171366"/>
    <n v="3708"/>
    <n v="960"/>
    <n v="2748"/>
    <n v="18.085158269521532"/>
    <n v="25.889967637540451"/>
    <n v="0.45793288594455711"/>
    <n v="0.44002942972278403"/>
    <n v="1.7903456221773102E-2"/>
    <n v="0"/>
    <n v="2.3911477905032802E-3"/>
    <n v="6.2500000000000003E-3"/>
    <n v="0.44292263243256702"/>
    <n v="6.3691057214861398E-3"/>
    <m/>
    <n v="31"/>
    <n v="50"/>
    <n v="50"/>
    <n v="0.69019999999999992"/>
    <n v="53.244"/>
    <n v="20.341550735999999"/>
    <m/>
    <s v=""/>
    <m/>
    <n v="2381.3592233009708"/>
    <m/>
    <m/>
    <m/>
    <m/>
    <s v=""/>
    <m/>
    <n v="0.7045121322223955"/>
    <m/>
    <n v="1.1892687289804973"/>
    <n v="6.3940915077761076E-2"/>
    <m/>
    <m/>
    <m/>
    <n v="0"/>
    <m/>
    <n v="10"/>
    <n v="69.2"/>
    <n v="69.2"/>
    <n v="38.200000000000003"/>
    <n v="6.76"/>
    <s v=""/>
    <s v=""/>
    <n v="16"/>
    <m/>
    <n v="25"/>
    <n v="25"/>
    <n v="36.676000000000002"/>
    <n v="36.676000000000002"/>
  </r>
  <r>
    <x v="5"/>
    <x v="0"/>
    <n v="354170317"/>
    <s v="Quatá"/>
    <n v="0.86187528600933927"/>
    <n v="13935"/>
    <n v="13234"/>
    <n v="701"/>
    <n v="21.348469528449307"/>
    <n v="94.96950125583065"/>
    <n v="4.6362588891384088E-2"/>
    <n v="4.3049999999999998E-2"/>
    <n v="3.3125888913840898E-3"/>
    <n v="0"/>
    <n v="3.0578324225865199E-3"/>
    <n v="2.4304756468797602E-2"/>
    <n v="1.9E-2"/>
    <n v="0"/>
    <m/>
    <n v="3"/>
    <n v="33.333333333333329"/>
    <n v="66.666666666666657"/>
    <n v="9.3345000000000002"/>
    <n v="720.09"/>
    <n v="101.5038864"/>
    <m/>
    <s v=""/>
    <m/>
    <n v="1289.9547900968789"/>
    <m/>
    <m/>
    <m/>
    <m/>
    <s v=""/>
    <m/>
    <n v="1.8619513610997625E-2"/>
    <m/>
    <n v="2.2421875000000001E-2"/>
    <n v="5.8115594585685755E-3"/>
    <m/>
    <m/>
    <m/>
    <n v="0"/>
    <m/>
    <n v="9.2727272727272734"/>
    <n v="94.4"/>
    <n v="94.4"/>
    <n v="14.1"/>
    <n v="9.92"/>
    <s v=""/>
    <s v=""/>
    <n v="3"/>
    <m/>
    <n v="3"/>
    <n v="6"/>
    <n v="679.68000000000006"/>
    <n v="679.68000000000006"/>
  </r>
  <r>
    <x v="1"/>
    <x v="0"/>
    <n v="354170321"/>
    <s v="Quatá"/>
    <s v=""/>
    <s v=""/>
    <s v=""/>
    <s v=""/>
    <s v=""/>
    <s v=""/>
    <n v="0.385508690770267"/>
    <n v="0.23566338922574001"/>
    <n v="0.14984530154452699"/>
    <n v="0"/>
    <n v="1.07832422586521E-2"/>
    <n v="0.13464999999999999"/>
    <n v="0.215151749881478"/>
    <n v="2.4923698630136985E-2"/>
    <m/>
    <n v="2"/>
    <n v="40.909090909090914"/>
    <n v="59.090909090909093"/>
    <s v=""/>
    <s v=""/>
    <s v=""/>
    <m/>
    <s v=""/>
    <m/>
    <s v=""/>
    <m/>
    <m/>
    <m/>
    <m/>
    <s v=""/>
    <m/>
    <n v="0.15482276737761727"/>
    <m/>
    <n v="0.12274134855507293"/>
    <n v="0.26288649393776653"/>
    <m/>
    <m/>
    <m/>
    <n v="0"/>
    <m/>
    <s v=""/>
    <s v=""/>
    <s v=""/>
    <s v=""/>
    <s v=""/>
    <s v=""/>
    <s v=""/>
    <n v="5"/>
    <m/>
    <n v="18"/>
    <n v="26"/>
    <s v=""/>
    <s v=""/>
  </r>
  <r>
    <x v="0"/>
    <x v="0"/>
    <n v="354180220"/>
    <s v="Queiroz"/>
    <n v="1.5844722198850025"/>
    <n v="3279"/>
    <n v="2949"/>
    <n v="330"/>
    <n v="13.923566878980891"/>
    <n v="89.935956084172005"/>
    <n v="0.1827315198243378"/>
    <n v="0.169561933028919"/>
    <n v="1.3169586795418801E-2"/>
    <n v="0"/>
    <n v="1.0712286847817901E-2"/>
    <n v="0.16725999999999999"/>
    <n v="3.26864535768645E-3"/>
    <n v="1.4905876188337399E-3"/>
    <m/>
    <n v="3"/>
    <n v="35.294117647058826"/>
    <n v="64.705882352941174"/>
    <n v="2.0572999999999997"/>
    <n v="158.70599999999999"/>
    <n v="23.805900000000001"/>
    <m/>
    <s v=""/>
    <m/>
    <n v="2115.8645928636774"/>
    <m/>
    <m/>
    <m/>
    <m/>
    <s v=""/>
    <m/>
    <n v="0.24693448624910513"/>
    <m/>
    <n v="0.32608064044022883"/>
    <n v="5.9861758160994559E-2"/>
    <m/>
    <m/>
    <m/>
    <n v="0"/>
    <m/>
    <n v="9.1"/>
    <n v="100"/>
    <n v="100"/>
    <n v="15"/>
    <n v="10"/>
    <s v=""/>
    <s v=""/>
    <n v="7"/>
    <m/>
    <n v="6"/>
    <n v="11"/>
    <n v="159"/>
    <n v="159"/>
  </r>
  <r>
    <x v="15"/>
    <x v="0"/>
    <n v="35419012"/>
    <s v="Queluz"/>
    <n v="1.1399888486734344"/>
    <n v="12644"/>
    <n v="10370"/>
    <n v="2274"/>
    <n v="50.69564171444609"/>
    <n v="82.01518506801645"/>
    <n v="4.0589945355191261E-2"/>
    <n v="3.5889999999999998E-2"/>
    <n v="4.6999453551912597E-3"/>
    <n v="0"/>
    <n v="3.4169999999999999E-2"/>
    <n v="2.55918032786885E-3"/>
    <n v="5.6921675774134797E-5"/>
    <n v="3.80384335154827E-3"/>
    <m/>
    <n v="3"/>
    <n v="41.17647058823529"/>
    <n v="58.82352941176471"/>
    <n v="7.8112999999999992"/>
    <n v="602.58600000000001"/>
    <n v="291.98153982999997"/>
    <n v="2"/>
    <s v=""/>
    <m/>
    <n v="1022.6004428978169"/>
    <m/>
    <m/>
    <m/>
    <m/>
    <s v=""/>
    <m/>
    <n v="2.3598805439064688E-2"/>
    <m/>
    <n v="2.7396946564885494E-2"/>
    <n v="1.1463281354125027E-2"/>
    <m/>
    <m/>
    <m/>
    <n v="0"/>
    <m/>
    <n v="9.2727272727272734"/>
    <n v="73.900000000000006"/>
    <n v="55.42"/>
    <n v="48.45"/>
    <n v="5.59"/>
    <n v="0"/>
    <s v=""/>
    <n v="64"/>
    <m/>
    <n v="7"/>
    <n v="10"/>
    <n v="445.61700000000008"/>
    <n v="334.18260000000004"/>
  </r>
  <r>
    <x v="0"/>
    <x v="0"/>
    <n v="354200820"/>
    <s v="Quintana"/>
    <n v="0.80531927307336826"/>
    <n v="6500"/>
    <n v="6009"/>
    <n v="491"/>
    <n v="20.327745809357019"/>
    <n v="92.446153846153848"/>
    <n v="2.9491535668837471E-2"/>
    <n v="2.7322404371584699E-3"/>
    <n v="2.6759295231679001E-2"/>
    <n v="0"/>
    <n v="2.6384841679766499E-2"/>
    <n v="3.2445355191256799E-4"/>
    <n v="5.0000000000000002E-5"/>
    <n v="2.7322404371584699E-3"/>
    <m/>
    <n v="0"/>
    <n v="20"/>
    <n v="80"/>
    <n v="4.2839999999999998"/>
    <n v="330.48"/>
    <n v="39.657600000000002"/>
    <m/>
    <s v=""/>
    <m/>
    <n v="1261.4400000000005"/>
    <m/>
    <m/>
    <m/>
    <m/>
    <s v=""/>
    <m/>
    <n v="2.7306977471145806E-2"/>
    <m/>
    <n v="3.3320005331200853E-3"/>
    <n v="0.10292036627568842"/>
    <m/>
    <m/>
    <m/>
    <n v="0"/>
    <m/>
    <n v="8"/>
    <n v="100"/>
    <n v="100"/>
    <n v="12"/>
    <n v="10"/>
    <s v=""/>
    <s v=""/>
    <n v="1"/>
    <m/>
    <n v="2"/>
    <n v="8"/>
    <n v="330"/>
    <n v="330"/>
  </r>
  <r>
    <x v="1"/>
    <x v="0"/>
    <n v="354200821"/>
    <s v="Quintana"/>
    <s v=""/>
    <s v=""/>
    <s v=""/>
    <s v=""/>
    <s v=""/>
    <s v=""/>
    <n v="1.9568014571949038E-2"/>
    <n v="5.3172677595628402E-3"/>
    <n v="1.42507468123862E-2"/>
    <n v="0"/>
    <n v="1.21E-2"/>
    <n v="1.08E-3"/>
    <n v="1.4207468123861599E-3"/>
    <n v="4.9672677595628397E-3"/>
    <m/>
    <n v="5"/>
    <n v="27.27272727272727"/>
    <n v="72.727272727272734"/>
    <s v=""/>
    <s v=""/>
    <s v=""/>
    <m/>
    <s v=""/>
    <m/>
    <s v=""/>
    <m/>
    <m/>
    <m/>
    <m/>
    <s v=""/>
    <m/>
    <n v="1.8118532011063924E-2"/>
    <m/>
    <n v="6.4844728775156589E-3"/>
    <n v="5.4810564663023822E-2"/>
    <m/>
    <m/>
    <m/>
    <n v="0"/>
    <m/>
    <s v=""/>
    <s v=""/>
    <s v=""/>
    <s v=""/>
    <s v=""/>
    <s v=""/>
    <s v=""/>
    <n v="7"/>
    <m/>
    <n v="3"/>
    <n v="8"/>
    <s v=""/>
    <s v=""/>
  </r>
  <r>
    <x v="6"/>
    <x v="0"/>
    <n v="35421075"/>
    <s v="Rafard"/>
    <n v="0.41716803682787518"/>
    <n v="8976"/>
    <n v="8089"/>
    <n v="887"/>
    <n v="67.758737827432626"/>
    <n v="90.118092691622095"/>
    <n v="0.3868247006595632"/>
    <n v="0.34472292653309"/>
    <n v="4.2101774126473201E-2"/>
    <n v="0"/>
    <n v="3.0418051750380499E-2"/>
    <n v="0.35015368964742899"/>
    <n v="5.2923072252580496E-3"/>
    <n v="9.6065203649641103E-4"/>
    <m/>
    <n v="11"/>
    <n v="14.705882352941178"/>
    <n v="85.294117647058826"/>
    <n v="5.6153999999999993"/>
    <n v="433.18799999999999"/>
    <n v="379.20844332000001"/>
    <n v="3"/>
    <s v=""/>
    <m/>
    <n v="702.67379679144369"/>
    <m/>
    <m/>
    <m/>
    <m/>
    <s v=""/>
    <m/>
    <n v="0.67863982571853199"/>
    <m/>
    <n v="0.93168358522456762"/>
    <n v="0.21050887063236606"/>
    <m/>
    <m/>
    <m/>
    <n v="1"/>
    <m/>
    <n v="9.8000000000000007"/>
    <n v="100"/>
    <n v="17"/>
    <n v="87.54"/>
    <n v="2.57"/>
    <n v="2"/>
    <s v=""/>
    <n v="12"/>
    <m/>
    <n v="5"/>
    <n v="29"/>
    <n v="433"/>
    <n v="73.61"/>
  </r>
  <r>
    <x v="8"/>
    <x v="0"/>
    <n v="354210710"/>
    <s v="Rafard"/>
    <s v=""/>
    <s v=""/>
    <s v=""/>
    <s v=""/>
    <s v=""/>
    <s v=""/>
    <n v="5.3419849102976771E-2"/>
    <n v="5.0930000000000003E-2"/>
    <n v="2.48984910297677E-3"/>
    <n v="0"/>
    <s v=""/>
    <n v="1.6000000000000001E-4"/>
    <n v="4.75298491029768E-2"/>
    <n v="5.7299999999999999E-3"/>
    <m/>
    <n v="4"/>
    <n v="27.27272727272727"/>
    <n v="72.727272727272734"/>
    <s v=""/>
    <s v=""/>
    <s v=""/>
    <m/>
    <s v=""/>
    <m/>
    <s v=""/>
    <m/>
    <m/>
    <m/>
    <m/>
    <s v=""/>
    <m/>
    <n v="9.371903351399434E-2"/>
    <m/>
    <n v="0.13764864864864865"/>
    <n v="1.2449245514883854E-2"/>
    <m/>
    <m/>
    <m/>
    <n v="0"/>
    <m/>
    <s v=""/>
    <s v=""/>
    <s v=""/>
    <s v=""/>
    <s v=""/>
    <s v=""/>
    <s v=""/>
    <n v="2"/>
    <m/>
    <n v="3"/>
    <n v="8"/>
    <s v=""/>
    <s v=""/>
  </r>
  <r>
    <x v="5"/>
    <x v="0"/>
    <n v="354220617"/>
    <s v="Rancharia"/>
    <n v="1.4918462945745503E-2"/>
    <n v="28847"/>
    <n v="26488"/>
    <n v="2359"/>
    <n v="18.20310084367684"/>
    <n v="91.822373210385834"/>
    <n v="9.5704436147915295E-2"/>
    <n v="6.5674126993038401E-2"/>
    <n v="3.0030309154876901E-2"/>
    <n v="0"/>
    <n v="1.01278032287846E-2"/>
    <n v="8.8190163934426195E-3"/>
    <n v="7.3478529767697198E-2"/>
    <n v="3.2790867579908702E-3"/>
    <m/>
    <n v="9"/>
    <n v="36.363636363636367"/>
    <n v="63.636363636363633"/>
    <n v="21.324000000000002"/>
    <n v="1439.37"/>
    <n v="541.63493100000005"/>
    <m/>
    <n v="1"/>
    <m/>
    <n v="1617.9595798523249"/>
    <m/>
    <m/>
    <m/>
    <m/>
    <s v=""/>
    <m/>
    <n v="1.4456863466452462E-2"/>
    <m/>
    <n v="1.277706750837323E-2"/>
    <n v="2.0290749428970873E-2"/>
    <m/>
    <m/>
    <m/>
    <n v="0"/>
    <m/>
    <n v="9.2727272727272734"/>
    <n v="99"/>
    <n v="99"/>
    <n v="37.630000000000003"/>
    <n v="7.54"/>
    <s v=""/>
    <n v="1"/>
    <n v="15"/>
    <m/>
    <n v="16"/>
    <n v="28"/>
    <n v="1424.61"/>
    <n v="1424.61"/>
  </r>
  <r>
    <x v="1"/>
    <x v="0"/>
    <n v="354220621"/>
    <s v="Rancharia"/>
    <s v=""/>
    <s v=""/>
    <s v=""/>
    <s v=""/>
    <s v=""/>
    <s v=""/>
    <n v="0.18733378122114877"/>
    <n v="0.177724550989345"/>
    <n v="9.6092302318037792E-3"/>
    <n v="0"/>
    <s v=""/>
    <n v="7.8945072859745002E-2"/>
    <n v="0.107921917808219"/>
    <n v="4.6679055318511829E-4"/>
    <m/>
    <n v="12"/>
    <n v="33.333333333333329"/>
    <n v="66.666666666666657"/>
    <s v=""/>
    <s v=""/>
    <s v=""/>
    <m/>
    <s v=""/>
    <m/>
    <s v=""/>
    <m/>
    <m/>
    <m/>
    <m/>
    <s v=""/>
    <m/>
    <n v="2.8298154263013409E-2"/>
    <m/>
    <n v="3.457676089286868E-2"/>
    <n v="6.4927231295971461E-3"/>
    <m/>
    <m/>
    <m/>
    <n v="0"/>
    <m/>
    <s v=""/>
    <s v=""/>
    <s v=""/>
    <s v=""/>
    <s v=""/>
    <s v=""/>
    <s v=""/>
    <n v="1"/>
    <m/>
    <n v="8"/>
    <n v="16"/>
    <s v=""/>
    <s v=""/>
  </r>
  <r>
    <x v="13"/>
    <x v="0"/>
    <n v="354220622"/>
    <s v="Rancharia"/>
    <s v=""/>
    <s v=""/>
    <s v=""/>
    <s v=""/>
    <s v=""/>
    <s v=""/>
    <n v="5.5531253170979199E-3"/>
    <n v="5.3400000000000001E-3"/>
    <n v="2.1312531709791999E-4"/>
    <n v="0"/>
    <s v=""/>
    <s v=""/>
    <n v="5.3450735667174001E-3"/>
    <n v="2.0805175038051801E-4"/>
    <m/>
    <n v="5"/>
    <n v="40"/>
    <n v="60"/>
    <s v=""/>
    <s v=""/>
    <s v=""/>
    <m/>
    <s v=""/>
    <m/>
    <s v=""/>
    <m/>
    <m/>
    <m/>
    <m/>
    <s v=""/>
    <m/>
    <n v="8.3884068234107545E-4"/>
    <m/>
    <n v="1.0389105058365761E-3"/>
    <n v="1.4400359263372968E-4"/>
    <m/>
    <m/>
    <m/>
    <n v="0"/>
    <m/>
    <s v=""/>
    <s v=""/>
    <s v=""/>
    <s v=""/>
    <s v=""/>
    <s v=""/>
    <s v=""/>
    <n v="3"/>
    <m/>
    <n v="2"/>
    <n v="3"/>
    <s v=""/>
    <s v=""/>
  </r>
  <r>
    <x v="15"/>
    <x v="0"/>
    <n v="35423052"/>
    <s v="Redenção da Serra"/>
    <n v="-9.5921503086016102E-2"/>
    <n v="3837"/>
    <n v="2773"/>
    <n v="1064"/>
    <n v="12.413056840606902"/>
    <n v="72.270002606202766"/>
    <n v="1.7125116463308099E-2"/>
    <n v="1.3998196908451201E-2"/>
    <n v="3.1269195548569001E-3"/>
    <n v="1.6274036022323701E-2"/>
    <n v="7.6435527235072503E-3"/>
    <n v="1.7000000000000001E-4"/>
    <n v="1.1237546473039401E-3"/>
    <n v="8.1878090924969397E-3"/>
    <m/>
    <n v="28"/>
    <n v="55.357142857142861"/>
    <n v="44.642857142857146"/>
    <n v="1.5358000000000001"/>
    <n v="118.476"/>
    <n v="69.866481960000002"/>
    <m/>
    <s v=""/>
    <m/>
    <n v="3862.8928850664583"/>
    <m/>
    <m/>
    <m/>
    <m/>
    <s v=""/>
    <m/>
    <n v="8.5625582316540497E-3"/>
    <m/>
    <n v="9.1491483061772547E-3"/>
    <n v="6.6530203294827665E-3"/>
    <m/>
    <m/>
    <m/>
    <n v="0"/>
    <m/>
    <n v="9.7272727272727266"/>
    <n v="46.1"/>
    <n v="46.1"/>
    <n v="58.97"/>
    <n v="5.0599999999999996"/>
    <s v=""/>
    <s v=""/>
    <n v="23"/>
    <m/>
    <n v="31"/>
    <n v="25"/>
    <n v="54.398000000000003"/>
    <n v="54.398000000000003"/>
  </r>
  <r>
    <x v="1"/>
    <x v="0"/>
    <n v="354240421"/>
    <s v="Regente Feijó"/>
    <s v=""/>
    <s v=""/>
    <s v=""/>
    <s v=""/>
    <s v=""/>
    <s v=""/>
    <n v="9.67205504404022E-3"/>
    <s v=""/>
    <n v="9.67205504404022E-3"/>
    <n v="0"/>
    <n v="8.9221311475409792E-3"/>
    <n v="1.4897260273972601E-4"/>
    <s v=""/>
    <n v="6.0095129375951298E-4"/>
    <m/>
    <n v="0"/>
    <n v="0"/>
    <n v="100"/>
    <s v=""/>
    <s v=""/>
    <s v=""/>
    <m/>
    <s v=""/>
    <m/>
    <s v=""/>
    <m/>
    <m/>
    <m/>
    <m/>
    <s v=""/>
    <m/>
    <n v="9.67205504404022E-3"/>
    <m/>
    <e v="#VALUE!"/>
    <n v="3.7200211707847E-2"/>
    <m/>
    <m/>
    <m/>
    <n v="0"/>
    <m/>
    <s v=""/>
    <s v=""/>
    <s v=""/>
    <s v=""/>
    <s v=""/>
    <s v=""/>
    <s v=""/>
    <n v="19"/>
    <m/>
    <s v=""/>
    <n v="11"/>
    <s v=""/>
    <s v=""/>
  </r>
  <r>
    <x v="13"/>
    <x v="0"/>
    <n v="354240422"/>
    <s v="Regente Feijó"/>
    <n v="0.53351457988486395"/>
    <n v="19491"/>
    <n v="18302"/>
    <n v="1189"/>
    <n v="73.525972311290516"/>
    <n v="93.89974860191883"/>
    <n v="0.13574368731857842"/>
    <n v="8.4441748633879807E-2"/>
    <n v="5.1301938684698602E-2"/>
    <n v="0"/>
    <n v="3.073E-2"/>
    <n v="1.43270371410036E-2"/>
    <n v="8.7621634478628599E-2"/>
    <n v="3.0650156989462003E-3"/>
    <m/>
    <n v="11"/>
    <n v="5.0632911392405067"/>
    <n v="94.936708860759495"/>
    <n v="13.160699999999999"/>
    <n v="1015.254"/>
    <n v="142.32845825999999"/>
    <n v="1"/>
    <n v="1"/>
    <m/>
    <n v="420.67415730337081"/>
    <m/>
    <m/>
    <m/>
    <m/>
    <s v=""/>
    <m/>
    <n v="0.13574368731857842"/>
    <m/>
    <n v="0.11411047112686461"/>
    <n v="0.1973151487873023"/>
    <m/>
    <m/>
    <m/>
    <n v="0"/>
    <m/>
    <n v="4.4000000000000004"/>
    <n v="99.4"/>
    <n v="99.4"/>
    <n v="14.02"/>
    <n v="9.99"/>
    <n v="0"/>
    <n v="1"/>
    <n v="23"/>
    <m/>
    <n v="4"/>
    <n v="75"/>
    <n v="1008.9100000000001"/>
    <n v="1008.9100000000001"/>
  </r>
  <r>
    <x v="2"/>
    <x v="0"/>
    <n v="354250316"/>
    <s v="Reginópolis"/>
    <n v="-0.11294729205255649"/>
    <n v="7215"/>
    <n v="4298"/>
    <n v="2917"/>
    <n v="17.601424702983582"/>
    <n v="59.57033957033957"/>
    <n v="1.0082410709384437"/>
    <n v="0.95181563215809595"/>
    <n v="5.6425438780347802E-2"/>
    <n v="0"/>
    <n v="1.0319999999999999E-2"/>
    <s v=""/>
    <n v="0.99048107093844395"/>
    <n v="7.4400000000000004E-3"/>
    <m/>
    <n v="5"/>
    <n v="41.666666666666671"/>
    <n v="58.333333333333336"/>
    <n v="4.1013000000000002"/>
    <n v="316.38600000000002"/>
    <n v="78.463728000000003"/>
    <m/>
    <s v=""/>
    <m/>
    <n v="1223.8503118503118"/>
    <m/>
    <m/>
    <m/>
    <m/>
    <s v=""/>
    <m/>
    <n v="0.81970818775483234"/>
    <m/>
    <n v="1.0019111917453642"/>
    <n v="0.20151942421552785"/>
    <m/>
    <m/>
    <m/>
    <n v="0"/>
    <m/>
    <n v="7.8"/>
    <n v="100"/>
    <n v="80"/>
    <n v="24.8"/>
    <n v="7.79"/>
    <s v=""/>
    <s v=""/>
    <n v="7"/>
    <m/>
    <n v="20"/>
    <n v="28"/>
    <n v="316"/>
    <n v="252.8"/>
  </r>
  <r>
    <x v="17"/>
    <x v="0"/>
    <n v="354260211"/>
    <s v="Registro"/>
    <n v="-7.5591994868728918E-3"/>
    <n v="54216"/>
    <n v="48129"/>
    <n v="6087"/>
    <n v="75.685787276813755"/>
    <n v="88.772687029659139"/>
    <n v="0.1067925904820721"/>
    <n v="6.5931610971796006E-2"/>
    <n v="4.0860979510276098E-2"/>
    <n v="0.28580704591577899"/>
    <n v="4.9002587519025899E-3"/>
    <n v="9.4616640675033899E-3"/>
    <n v="6.12941855781787E-2"/>
    <n v="3.1136482084487341E-2"/>
    <m/>
    <n v="187"/>
    <n v="47.916666666666671"/>
    <n v="52.083333333333336"/>
    <n v="40.049600000000005"/>
    <n v="2703.348"/>
    <n v="810.59889780000003"/>
    <n v="12"/>
    <n v="1"/>
    <m/>
    <n v="1640.3187250996018"/>
    <m/>
    <m/>
    <m/>
    <m/>
    <s v=""/>
    <m/>
    <n v="1.1253170756804225E-2"/>
    <m/>
    <n v="9.8847992461463287E-3"/>
    <n v="1.4489709046197197E-2"/>
    <m/>
    <m/>
    <m/>
    <n v="0"/>
    <m/>
    <n v="8.8000000000000007"/>
    <n v="95"/>
    <n v="95"/>
    <n v="29.98"/>
    <n v="7.98"/>
    <n v="2"/>
    <n v="1"/>
    <n v="180"/>
    <m/>
    <n v="69"/>
    <n v="75"/>
    <n v="2567.85"/>
    <n v="2567.85"/>
  </r>
  <r>
    <x v="11"/>
    <x v="0"/>
    <n v="35427018"/>
    <s v="Restinga"/>
    <n v="1.3109030088300777"/>
    <n v="7493"/>
    <n v="6176"/>
    <n v="1317"/>
    <n v="30.508957654723126"/>
    <n v="82.423595355665285"/>
    <n v="0.116634437083614"/>
    <n v="4.7331381673611603E-2"/>
    <n v="6.9303055410002395E-2"/>
    <n v="1.74733637747336E-3"/>
    <n v="6.4769999999999994E-2"/>
    <n v="3.2913318112633202E-3"/>
    <n v="4.6163671058212903E-2"/>
    <n v="2.4094342141377889E-3"/>
    <m/>
    <n v="8"/>
    <n v="44.736842105263158"/>
    <n v="55.26315789473685"/>
    <n v="4.2265999999999995"/>
    <n v="326.05200000000002"/>
    <n v="59.224085279999997"/>
    <m/>
    <s v=""/>
    <m/>
    <n v="2062.2767916722273"/>
    <m/>
    <m/>
    <m/>
    <m/>
    <s v=""/>
    <m/>
    <n v="9.4060029906140319E-2"/>
    <m/>
    <n v="6.3108508898148799E-2"/>
    <n v="0.14143480695918856"/>
    <m/>
    <m/>
    <m/>
    <n v="0"/>
    <m/>
    <n v="8.5"/>
    <n v="99.8"/>
    <n v="99.8"/>
    <n v="18.16"/>
    <n v="10"/>
    <s v=""/>
    <s v=""/>
    <n v="16"/>
    <m/>
    <n v="17"/>
    <n v="21"/>
    <n v="325.34800000000001"/>
    <n v="325.34800000000001"/>
  </r>
  <r>
    <x v="17"/>
    <x v="0"/>
    <n v="354280011"/>
    <s v="Ribeira"/>
    <n v="-0.35390116158254825"/>
    <n v="3242"/>
    <n v="1483"/>
    <n v="1759"/>
    <n v="9.6767453660866192"/>
    <n v="45.743368291178285"/>
    <n v="2.6112295081967213E-3"/>
    <n v="2.5600000000000002E-3"/>
    <n v="5.1229508196721298E-5"/>
    <n v="4.3399606798579403E-3"/>
    <n v="2.5600000000000002E-3"/>
    <n v="5.1229508196721298E-5"/>
    <s v=""/>
    <n v="0"/>
    <m/>
    <n v="4"/>
    <n v="66.666666666666657"/>
    <n v="33.333333333333329"/>
    <n v="0.85819999999999996"/>
    <n v="66.203999999999994"/>
    <n v="40.158022320000001"/>
    <n v="1"/>
    <n v="2"/>
    <m/>
    <n v="12353.707587908699"/>
    <m/>
    <m/>
    <m/>
    <m/>
    <s v=""/>
    <m/>
    <n v="6.0726267632481897E-4"/>
    <m/>
    <n v="8.4488448844884502E-4"/>
    <n v="4.0338195430489207E-5"/>
    <m/>
    <m/>
    <m/>
    <n v="0"/>
    <m/>
    <s v=""/>
    <n v="49.8"/>
    <n v="49.8"/>
    <n v="60.66"/>
    <n v="5.1100000000000003"/>
    <n v="0"/>
    <n v="2"/>
    <n v="7"/>
    <m/>
    <n v="2"/>
    <n v="1"/>
    <n v="32.868000000000002"/>
    <n v="32.868000000000002"/>
  </r>
  <r>
    <x v="7"/>
    <x v="0"/>
    <n v="354290913"/>
    <s v="Ribeirão Bonito"/>
    <n v="0.6657680051700865"/>
    <n v="12959"/>
    <n v="12265"/>
    <n v="694"/>
    <n v="27.484623541887593"/>
    <n v="94.644648506829228"/>
    <n v="0.23793633659372398"/>
    <n v="0.118490569445484"/>
    <n v="0.11944576714824"/>
    <n v="0"/>
    <n v="4.3946590563165903E-2"/>
    <n v="5.1612961715364605E-4"/>
    <n v="0.175492818823764"/>
    <n v="1.7980797589639941E-2"/>
    <m/>
    <n v="26"/>
    <n v="35.294117647058826"/>
    <n v="64.705882352941174"/>
    <n v="8.6071999999999989"/>
    <n v="663.98400000000004"/>
    <n v="663.98400000000004"/>
    <n v="3"/>
    <s v=""/>
    <m/>
    <n v="949.07323095917866"/>
    <m/>
    <m/>
    <m/>
    <m/>
    <s v=""/>
    <m/>
    <n v="0.12016986696652726"/>
    <m/>
    <n v="7.4522370720430192E-2"/>
    <n v="0.3062711978160001"/>
    <m/>
    <m/>
    <m/>
    <n v="0"/>
    <m/>
    <n v="7.4"/>
    <n v="96"/>
    <n v="0"/>
    <n v="100"/>
    <n v="1.44"/>
    <n v="1"/>
    <s v=""/>
    <n v="24"/>
    <m/>
    <n v="48"/>
    <n v="88"/>
    <n v="637.43999999999994"/>
    <n v="0"/>
  </r>
  <r>
    <x v="14"/>
    <x v="0"/>
    <n v="354300614"/>
    <s v="Ribeirão Branco"/>
    <n v="-0.3369010419589813"/>
    <n v="17685"/>
    <n v="10493"/>
    <n v="7192"/>
    <n v="25.343574898611372"/>
    <n v="59.332767882386207"/>
    <n v="0.26762450434995949"/>
    <n v="0.24122954764162299"/>
    <n v="2.6394956708336501E-2"/>
    <n v="0"/>
    <n v="4.3987468123861603E-2"/>
    <n v="4.9886721311475403E-2"/>
    <n v="0.17213031491462299"/>
    <n v="1.6199999999999999E-3"/>
    <m/>
    <n v="52"/>
    <n v="94.5"/>
    <n v="5.5"/>
    <n v="5.7721999999999998"/>
    <n v="445.28399999999999"/>
    <n v="142.91430055999999"/>
    <n v="2"/>
    <n v="1"/>
    <m/>
    <n v="1640.5496183206105"/>
    <m/>
    <m/>
    <m/>
    <m/>
    <s v=""/>
    <m/>
    <n v="7.6464144099988432E-2"/>
    <m/>
    <n v="9.3499824667295728E-2"/>
    <n v="2.8690170335148372E-2"/>
    <m/>
    <m/>
    <m/>
    <n v="0"/>
    <m/>
    <n v="8.1999999999999993"/>
    <n v="82.1"/>
    <n v="73.89"/>
    <n v="32.1"/>
    <n v="6.99"/>
    <n v="0"/>
    <n v="1"/>
    <n v="26"/>
    <m/>
    <n v="189"/>
    <n v="11"/>
    <n v="365.34499999999997"/>
    <n v="328.81049999999999"/>
  </r>
  <r>
    <x v="11"/>
    <x v="0"/>
    <n v="35431058"/>
    <s v="Ribeirão Corrente"/>
    <n v="0.88650258251468106"/>
    <n v="4664"/>
    <n v="3860"/>
    <n v="804"/>
    <n v="31.415869594503569"/>
    <n v="82.761578044596916"/>
    <n v="0.41659177059161123"/>
    <n v="0.37605943483793702"/>
    <n v="4.0532335753674202E-2"/>
    <n v="0"/>
    <n v="1.9300000000000001E-2"/>
    <n v="2.3000000000000001E-4"/>
    <n v="0.394039076527684"/>
    <n v="3.0226940639269399E-3"/>
    <m/>
    <n v="20"/>
    <n v="62.337662337662337"/>
    <n v="37.662337662337663"/>
    <n v="2.6446000000000001"/>
    <n v="204.012"/>
    <n v="44.637825599999999"/>
    <n v="1"/>
    <s v=""/>
    <m/>
    <n v="1893.2418524871355"/>
    <m/>
    <m/>
    <m/>
    <m/>
    <s v=""/>
    <m/>
    <n v="0.56296185215082595"/>
    <m/>
    <n v="0.81752051051725438"/>
    <n v="0.14475834197740789"/>
    <m/>
    <m/>
    <m/>
    <n v="0"/>
    <m/>
    <n v="8.6"/>
    <n v="86.8"/>
    <n v="86.8"/>
    <n v="21.88"/>
    <n v="8.18"/>
    <n v="1"/>
    <s v=""/>
    <n v="12"/>
    <m/>
    <n v="48"/>
    <n v="29"/>
    <n v="177.072"/>
    <n v="177.072"/>
  </r>
  <r>
    <x v="5"/>
    <x v="0"/>
    <n v="354320417"/>
    <s v="Ribeirão do Sul"/>
    <n v="-0.19513694163402207"/>
    <n v="4360"/>
    <n v="3572"/>
    <n v="788"/>
    <n v="21.439811172305269"/>
    <n v="81.926605504587158"/>
    <n v="0.34374749566459534"/>
    <n v="0.32320860705641602"/>
    <n v="2.05388886081793E-2"/>
    <n v="0"/>
    <n v="1.6399526411657601E-2"/>
    <n v="2.3099999999999999E-2"/>
    <n v="0.30365860705641601"/>
    <n v="5.8936219652169601E-4"/>
    <m/>
    <n v="8"/>
    <n v="51.351351351351347"/>
    <n v="48.648648648648653"/>
    <n v="2.3547999999999996"/>
    <n v="181.65600000000001"/>
    <n v="46.6492608"/>
    <m/>
    <s v=""/>
    <m/>
    <n v="1446.6055045871556"/>
    <m/>
    <m/>
    <m/>
    <m/>
    <s v=""/>
    <m/>
    <n v="0.34721969259050034"/>
    <m/>
    <n v="0.40912481905875442"/>
    <n v="0.10269444304089652"/>
    <m/>
    <m/>
    <m/>
    <n v="0"/>
    <m/>
    <n v="8.8000000000000007"/>
    <n v="92.9"/>
    <n v="92.9"/>
    <n v="25.68"/>
    <n v="8.2200000000000006"/>
    <s v=""/>
    <s v=""/>
    <n v="4"/>
    <m/>
    <n v="19"/>
    <n v="18"/>
    <n v="169.078"/>
    <n v="169.078"/>
  </r>
  <r>
    <x v="1"/>
    <x v="0"/>
    <n v="354323821"/>
    <s v="Ribeirão dos Índios"/>
    <n v="-0.21235153530207995"/>
    <n v="2141"/>
    <n v="1897"/>
    <n v="244"/>
    <n v="10.868572008731407"/>
    <n v="88.603456328818311"/>
    <n v="1.1853146193577371E-2"/>
    <n v="6.1092846270928503E-3"/>
    <n v="5.7438615664845202E-3"/>
    <n v="0"/>
    <n v="5.6238615664845198E-3"/>
    <s v=""/>
    <n v="6.1092846270928503E-3"/>
    <n v="1.2E-4"/>
    <m/>
    <n v="1"/>
    <n v="57.142857142857139"/>
    <n v="42.857142857142854"/>
    <n v="1.3166999999999998"/>
    <n v="101.574"/>
    <n v="15.148746360000001"/>
    <m/>
    <s v=""/>
    <m/>
    <n v="2356.7304997664628"/>
    <m/>
    <m/>
    <m/>
    <m/>
    <s v=""/>
    <m/>
    <n v="1.7178472744315033E-2"/>
    <m/>
    <n v="1.1526952126590283E-2"/>
    <n v="3.5899134790528267E-2"/>
    <m/>
    <m/>
    <m/>
    <n v="0"/>
    <m/>
    <n v="9.5"/>
    <n v="97.8"/>
    <n v="97.8"/>
    <n v="14.91"/>
    <n v="9.9700000000000006"/>
    <s v=""/>
    <s v=""/>
    <n v="1"/>
    <m/>
    <n v="4"/>
    <n v="3"/>
    <n v="99.756"/>
    <n v="99.756"/>
  </r>
  <r>
    <x v="14"/>
    <x v="0"/>
    <n v="354325314"/>
    <s v="Ribeirão Grande"/>
    <n v="0.11793852421999595"/>
    <n v="7510"/>
    <n v="2381"/>
    <n v="5129"/>
    <n v="22.615713554371066"/>
    <n v="31.704394141145144"/>
    <n v="0.1800063384651211"/>
    <n v="0.17581912535036701"/>
    <n v="4.1872131147540998E-3"/>
    <n v="0"/>
    <n v="5.1372131147541002E-3"/>
    <n v="0.13714000000000001"/>
    <n v="3.6549125350367202E-2"/>
    <n v="1.1800000000000001E-3"/>
    <m/>
    <n v="18"/>
    <n v="82.142857142857139"/>
    <n v="17.857142857142858"/>
    <n v="1.6975"/>
    <n v="130.94999999999999"/>
    <n v="9.1664999999999992"/>
    <m/>
    <s v=""/>
    <m/>
    <n v="1847.6484687083885"/>
    <m/>
    <m/>
    <m/>
    <m/>
    <s v=""/>
    <m/>
    <n v="0.10714663003876256"/>
    <m/>
    <n v="0.1417896172180379"/>
    <n v="9.5163934426229554E-3"/>
    <m/>
    <m/>
    <m/>
    <n v="1"/>
    <m/>
    <n v="7.4"/>
    <n v="100"/>
    <n v="100"/>
    <n v="7"/>
    <n v="9.6999999999999993"/>
    <s v=""/>
    <s v=""/>
    <n v="49"/>
    <m/>
    <n v="23"/>
    <n v="5"/>
    <n v="131"/>
    <n v="131"/>
  </r>
  <r>
    <x v="18"/>
    <x v="0"/>
    <n v="35433036"/>
    <s v="Ribeirão Pires"/>
    <n v="0.51652772278485415"/>
    <n v="118968"/>
    <n v="118968"/>
    <s v="-"/>
    <n v="1199.5160314579553"/>
    <n v="100"/>
    <n v="3.7529679491977899E-2"/>
    <n v="2.1603196347032001E-3"/>
    <n v="3.5369359857274699E-2"/>
    <n v="0"/>
    <s v=""/>
    <n v="1.29760867829428E-2"/>
    <n v="3.1E-4"/>
    <n v="2.424359270903511E-2"/>
    <m/>
    <n v="9"/>
    <n v="17.857142857142858"/>
    <n v="82.142857142857139"/>
    <n v="111.74310000000001"/>
    <n v="6704.5860000000002"/>
    <n v="3730.8968146000002"/>
    <n v="19"/>
    <n v="1"/>
    <m/>
    <n v="55.666733911640115"/>
    <m/>
    <m/>
    <m/>
    <m/>
    <s v=""/>
    <m/>
    <n v="6.8235780894505271E-2"/>
    <m/>
    <n v="6.3538812785388235E-3"/>
    <n v="0.16842552312987949"/>
    <m/>
    <m/>
    <m/>
    <n v="0"/>
    <m/>
    <n v="9.6363636363636367"/>
    <n v="70.2"/>
    <n v="47.03"/>
    <n v="55.65"/>
    <n v="5.44"/>
    <n v="5"/>
    <n v="1"/>
    <n v="155"/>
    <m/>
    <n v="10"/>
    <n v="46"/>
    <n v="4706.9100000000008"/>
    <n v="3153.3615"/>
  </r>
  <r>
    <x v="4"/>
    <x v="0"/>
    <n v="35434024"/>
    <s v="Ribeirão Preto"/>
    <n v="1.2520927108811808"/>
    <n v="683777"/>
    <n v="681837"/>
    <n v="1940"/>
    <n v="1051.366145424912"/>
    <n v="99.71628177022626"/>
    <n v="6.6681102574627129"/>
    <n v="0.13290980599845301"/>
    <n v="6.5352004514642603"/>
    <n v="2.6914216451040098"/>
    <n v="5.5330482799361196"/>
    <n v="0.38524366571433299"/>
    <n v="9.2712476669910407E-2"/>
    <n v="0.65710583514234999"/>
    <m/>
    <n v="75"/>
    <n v="12.379642365887207"/>
    <n v="87.620357634112793"/>
    <n v="780.78550000000007"/>
    <n v="38329.47"/>
    <n v="4881.8367795000004"/>
    <n v="61"/>
    <n v="4"/>
    <m/>
    <n v="46.581502448897801"/>
    <m/>
    <m/>
    <m/>
    <m/>
    <s v=""/>
    <m/>
    <n v="2.1168603991945121"/>
    <m/>
    <n v="6.2107385980585517E-2"/>
    <n v="6.4704954964992689"/>
    <m/>
    <m/>
    <m/>
    <n v="0"/>
    <m/>
    <n v="10"/>
    <n v="99.5"/>
    <n v="93.53"/>
    <n v="12.74"/>
    <n v="9.9"/>
    <n v="26"/>
    <n v="4"/>
    <n v="219"/>
    <m/>
    <n v="90"/>
    <n v="637"/>
    <n v="38137.355000000003"/>
    <n v="35849.113700000002"/>
  </r>
  <r>
    <x v="3"/>
    <x v="0"/>
    <n v="35434029"/>
    <s v="Ribeirão Preto"/>
    <s v=""/>
    <s v=""/>
    <s v=""/>
    <s v=""/>
    <s v=""/>
    <s v=""/>
    <n v="5.9075056973659085E-3"/>
    <n v="2.8538812785388099E-6"/>
    <n v="5.9046518160873699E-3"/>
    <n v="0"/>
    <s v=""/>
    <n v="5.6646632316124804E-3"/>
    <s v=""/>
    <n v="2.4284246575342501E-4"/>
    <m/>
    <n v="1"/>
    <n v="16.666666666666664"/>
    <n v="83.333333333333343"/>
    <s v=""/>
    <s v=""/>
    <s v=""/>
    <m/>
    <s v=""/>
    <m/>
    <s v=""/>
    <m/>
    <m/>
    <m/>
    <m/>
    <s v=""/>
    <m/>
    <n v="1.8753986340844155E-3"/>
    <m/>
    <n v="1.3335893824947708E-6"/>
    <n v="5.8461899169181888E-3"/>
    <m/>
    <m/>
    <m/>
    <n v="1"/>
    <m/>
    <s v=""/>
    <s v=""/>
    <s v=""/>
    <s v=""/>
    <s v=""/>
    <s v=""/>
    <s v=""/>
    <n v="2"/>
    <m/>
    <n v="1"/>
    <n v="5"/>
    <s v=""/>
    <s v=""/>
  </r>
  <r>
    <x v="11"/>
    <x v="0"/>
    <n v="35436008"/>
    <s v="Rifaina"/>
    <n v="9.5657054644981976E-2"/>
    <n v="3468"/>
    <n v="3078"/>
    <n v="390"/>
    <n v="20.212145937754983"/>
    <n v="88.754325259515582"/>
    <n v="0.16135861890860059"/>
    <n v="1.54824849664396E-2"/>
    <n v="0.14587613394216101"/>
    <n v="3.2229832572298299E-2"/>
    <n v="1.383E-2"/>
    <n v="1.1384335154827E-3"/>
    <n v="1.6866055093944201E-2"/>
    <n v="0.12952413029917392"/>
    <m/>
    <n v="0"/>
    <n v="28.000000000000004"/>
    <n v="72"/>
    <n v="2.2308999999999997"/>
    <n v="172.09800000000001"/>
    <n v="25.907805018000001"/>
    <m/>
    <s v=""/>
    <m/>
    <n v="2909.8961937716258"/>
    <m/>
    <m/>
    <m/>
    <m/>
    <s v=""/>
    <m/>
    <n v="0.19440797458867543"/>
    <m/>
    <n v="3.0357813659685488E-2"/>
    <n v="0.45586291856925321"/>
    <m/>
    <m/>
    <m/>
    <n v="0"/>
    <m/>
    <n v="9.5"/>
    <n v="94.7"/>
    <n v="94.7"/>
    <n v="15.05"/>
    <n v="9.92"/>
    <s v=""/>
    <s v=""/>
    <n v="2"/>
    <m/>
    <n v="7"/>
    <n v="18"/>
    <n v="162.88400000000001"/>
    <n v="162.88400000000001"/>
  </r>
  <r>
    <x v="3"/>
    <x v="0"/>
    <n v="35437099"/>
    <s v="Rincão"/>
    <n v="7.9423590382821097E-2"/>
    <n v="10496"/>
    <n v="8655"/>
    <n v="1841"/>
    <n v="33.488609533533278"/>
    <n v="82.459984756097555"/>
    <n v="0.55111432231496005"/>
    <n v="0.17445601019079901"/>
    <n v="0.37665831212416101"/>
    <n v="1.82530441400304E-2"/>
    <n v="1.8519999999999998E-2"/>
    <n v="5.2700000000000004E-3"/>
    <n v="0.52467261285566902"/>
    <n v="2.6517094592908661E-3"/>
    <m/>
    <n v="3"/>
    <n v="38.636363636363633"/>
    <n v="61.363636363636367"/>
    <n v="6.1480999999999995"/>
    <n v="474.28199999999998"/>
    <n v="474.28199999999998"/>
    <n v="2"/>
    <s v=""/>
    <m/>
    <n v="1502.2865853658536"/>
    <m/>
    <m/>
    <m/>
    <m/>
    <s v=""/>
    <m/>
    <n v="0.36020543942154248"/>
    <m/>
    <n v="0.16937476717553301"/>
    <n v="0.75331662424832202"/>
    <m/>
    <m/>
    <m/>
    <n v="0"/>
    <m/>
    <n v="10"/>
    <n v="100"/>
    <n v="0"/>
    <n v="100"/>
    <n v="1.5"/>
    <n v="0"/>
    <s v=""/>
    <n v="13"/>
    <m/>
    <n v="17"/>
    <n v="27"/>
    <n v="474"/>
    <n v="0"/>
  </r>
  <r>
    <x v="0"/>
    <x v="0"/>
    <n v="354380820"/>
    <s v="Rinópolis"/>
    <n v="-0.22155594876468454"/>
    <n v="9720"/>
    <n v="8910"/>
    <n v="810"/>
    <n v="27.11297071129707"/>
    <n v="91.666666666666657"/>
    <n v="5.2220413495687401E-2"/>
    <n v="2.4427356671740199E-2"/>
    <n v="2.7793056823947199E-2"/>
    <n v="0"/>
    <n v="3.82E-3"/>
    <n v="2.5331811263318098E-4"/>
    <n v="1.3012848807711801E-2"/>
    <n v="3.5134246575342504E-2"/>
    <m/>
    <n v="6"/>
    <n v="42.857142857142854"/>
    <n v="57.142857142857139"/>
    <n v="6.0612999999999992"/>
    <n v="467.58600000000001"/>
    <n v="62.820179099999997"/>
    <n v="1"/>
    <s v=""/>
    <m/>
    <n v="1038.2222222222224"/>
    <m/>
    <m/>
    <m/>
    <m/>
    <s v=""/>
    <m/>
    <n v="4.8804124762324673E-2"/>
    <m/>
    <n v="3.2569808895653599E-2"/>
    <n v="8.6853302574834979E-2"/>
    <m/>
    <m/>
    <m/>
    <n v="0"/>
    <m/>
    <n v="9.6999999999999993"/>
    <n v="99.5"/>
    <n v="99.5"/>
    <n v="13.44"/>
    <n v="9.99"/>
    <n v="0"/>
    <s v=""/>
    <n v="22"/>
    <m/>
    <n v="21"/>
    <n v="28"/>
    <n v="465.66"/>
    <n v="465.66"/>
  </r>
  <r>
    <x v="6"/>
    <x v="0"/>
    <n v="35439075"/>
    <s v="Rio Claro"/>
    <n v="0.78407572577745555"/>
    <n v="201212"/>
    <n v="196819"/>
    <n v="4393"/>
    <n v="404.03204754924599"/>
    <n v="97.816730612488328"/>
    <n v="0.98462865187638704"/>
    <n v="0.67847830256963604"/>
    <n v="0.306150349306751"/>
    <n v="0"/>
    <n v="0.48394712328767098"/>
    <n v="0.31238019088255098"/>
    <n v="9.0853217348271204E-2"/>
    <n v="9.7448120357894297E-2"/>
    <m/>
    <n v="40"/>
    <n v="19.899244332493705"/>
    <n v="80.100755667506292"/>
    <n v="182.6514"/>
    <n v="10959.084000000001"/>
    <n v="620.72799729999997"/>
    <n v="29"/>
    <s v=""/>
    <m/>
    <n v="125.38417191817582"/>
    <m/>
    <m/>
    <m/>
    <m/>
    <s v=""/>
    <m/>
    <n v="0.42809941385929873"/>
    <m/>
    <n v="0.45231886837975738"/>
    <n v="0.38268793663343886"/>
    <m/>
    <m/>
    <m/>
    <n v="2"/>
    <m/>
    <n v="9.6"/>
    <n v="99.8"/>
    <n v="99.3"/>
    <n v="5.66"/>
    <n v="9.99"/>
    <n v="5"/>
    <s v=""/>
    <n v="149"/>
    <m/>
    <n v="79"/>
    <n v="318"/>
    <n v="10937.082"/>
    <n v="10882.287"/>
  </r>
  <r>
    <x v="3"/>
    <x v="0"/>
    <n v="35439079"/>
    <s v="Rio Claro"/>
    <s v=""/>
    <s v=""/>
    <s v=""/>
    <s v=""/>
    <s v=""/>
    <s v=""/>
    <n v="2.6384335154826997E-4"/>
    <n v="1.4999999999999999E-4"/>
    <n v="1.1384335154827E-4"/>
    <n v="0"/>
    <s v=""/>
    <s v=""/>
    <n v="1.4999999999999999E-4"/>
    <n v="1.1384335154827E-4"/>
    <m/>
    <n v="1"/>
    <n v="50"/>
    <n v="50"/>
    <s v=""/>
    <s v=""/>
    <s v=""/>
    <m/>
    <s v=""/>
    <m/>
    <s v=""/>
    <m/>
    <m/>
    <m/>
    <m/>
    <s v=""/>
    <m/>
    <n v="1.1471450067316086E-4"/>
    <m/>
    <n v="9.9999999999999991E-5"/>
    <n v="1.4230418943533753E-4"/>
    <m/>
    <m/>
    <m/>
    <n v="0"/>
    <m/>
    <s v=""/>
    <s v=""/>
    <s v=""/>
    <s v=""/>
    <s v=""/>
    <s v=""/>
    <s v=""/>
    <n v="0"/>
    <m/>
    <n v="1"/>
    <n v="1"/>
    <s v=""/>
    <s v=""/>
  </r>
  <r>
    <x v="6"/>
    <x v="0"/>
    <n v="35440045"/>
    <s v="Rio das Pedras"/>
    <n v="1.5722056824752029"/>
    <n v="34416"/>
    <n v="33676"/>
    <n v="740"/>
    <n v="151.65241914162334"/>
    <n v="97.849837284983735"/>
    <n v="0.39685443202044451"/>
    <n v="0.31778754098360701"/>
    <n v="7.9066891036837506E-2"/>
    <n v="0"/>
    <n v="0.107799951426837"/>
    <n v="0.25813482911021302"/>
    <n v="2.00433081318462E-2"/>
    <n v="1.0876343351548299E-2"/>
    <m/>
    <n v="21"/>
    <n v="28.571428571428569"/>
    <n v="71.428571428571431"/>
    <n v="27.68"/>
    <n v="1868.4"/>
    <n v="1868.4"/>
    <n v="3"/>
    <s v=""/>
    <m/>
    <n v="339.03765690376582"/>
    <m/>
    <m/>
    <m/>
    <m/>
    <s v=""/>
    <m/>
    <n v="0.37439097360419293"/>
    <m/>
    <n v="0.46056165359943047"/>
    <n v="0.21369430009956075"/>
    <m/>
    <m/>
    <m/>
    <n v="0"/>
    <m/>
    <n v="9.454545454545455"/>
    <n v="99"/>
    <n v="0"/>
    <n v="100"/>
    <n v="1.49"/>
    <n v="1"/>
    <s v=""/>
    <n v="60"/>
    <m/>
    <n v="24"/>
    <n v="60"/>
    <n v="1849.32"/>
    <n v="0"/>
  </r>
  <r>
    <x v="8"/>
    <x v="0"/>
    <n v="354400410"/>
    <s v="Rio das Pedras"/>
    <s v=""/>
    <s v=""/>
    <s v=""/>
    <s v=""/>
    <s v=""/>
    <s v=""/>
    <n v="1.1415525114155301E-5"/>
    <s v=""/>
    <n v="1.1415525114155301E-5"/>
    <n v="0"/>
    <s v=""/>
    <s v=""/>
    <s v=""/>
    <n v="1.1415525114155301E-5"/>
    <m/>
    <n v="0"/>
    <n v="0"/>
    <n v="100"/>
    <s v=""/>
    <s v=""/>
    <s v=""/>
    <m/>
    <s v=""/>
    <m/>
    <s v=""/>
    <m/>
    <m/>
    <m/>
    <m/>
    <s v=""/>
    <m/>
    <n v="1.0769363315240849E-5"/>
    <m/>
    <e v="#VALUE!"/>
    <n v="3.0852770578798099E-5"/>
    <m/>
    <m/>
    <m/>
    <n v="0"/>
    <m/>
    <s v=""/>
    <s v=""/>
    <s v=""/>
    <s v=""/>
    <s v=""/>
    <s v=""/>
    <s v=""/>
    <n v="0"/>
    <m/>
    <s v=""/>
    <n v="1"/>
    <s v=""/>
    <s v=""/>
  </r>
  <r>
    <x v="18"/>
    <x v="0"/>
    <n v="35441036"/>
    <s v="Rio Grande da Serra"/>
    <n v="1.2694761596109494"/>
    <n v="49816"/>
    <n v="49816"/>
    <s v="-"/>
    <n v="1358.4946823016089"/>
    <n v="100"/>
    <n v="0.1232168111385582"/>
    <n v="0.10456621004566199"/>
    <n v="1.86506010928962E-2"/>
    <n v="0"/>
    <s v=""/>
    <n v="2.3196811138558301E-2"/>
    <s v=""/>
    <n v="0.10002000000000001"/>
    <m/>
    <n v="2"/>
    <n v="30"/>
    <n v="70"/>
    <n v="41.148800000000001"/>
    <n v="2777.5439999999999"/>
    <n v="1726.0371689000001"/>
    <n v="2"/>
    <s v=""/>
    <m/>
    <n v="50.643969808896749"/>
    <m/>
    <m/>
    <m/>
    <m/>
    <s v=""/>
    <m/>
    <n v="0.61608405569279101"/>
    <m/>
    <n v="0.87138508371385004"/>
    <n v="0.23313251366120247"/>
    <m/>
    <m/>
    <m/>
    <n v="0"/>
    <m/>
    <n v="9.6363636363636367"/>
    <n v="48.7"/>
    <n v="39.93"/>
    <n v="62.14"/>
    <n v="4.92"/>
    <n v="0"/>
    <s v=""/>
    <n v="99"/>
    <m/>
    <n v="3"/>
    <n v="7"/>
    <n v="1352.8860000000002"/>
    <n v="1109.2554"/>
  </r>
  <r>
    <x v="10"/>
    <x v="0"/>
    <n v="354420215"/>
    <s v="Riolândia"/>
    <n v="0.7995247080613721"/>
    <n v="11431"/>
    <n v="9043"/>
    <n v="2388"/>
    <n v="18.124881080738252"/>
    <n v="79.109439244160612"/>
    <n v="0.2097379856900469"/>
    <n v="0.16898606532425101"/>
    <n v="4.0751920365795898E-2"/>
    <n v="0.465073408168442"/>
    <n v="3.57886723058113E-2"/>
    <n v="1.31E-3"/>
    <n v="0.16654666117723399"/>
    <n v="6.0926522070015171E-3"/>
    <m/>
    <n v="14"/>
    <n v="52.542372881355938"/>
    <n v="47.457627118644069"/>
    <n v="7.0265999999999993"/>
    <n v="542.05200000000002"/>
    <n v="91.606787999999995"/>
    <n v="2"/>
    <s v=""/>
    <m/>
    <n v="1434.5831510803955"/>
    <m/>
    <m/>
    <m/>
    <m/>
    <s v=""/>
    <m/>
    <n v="0.13531482947744961"/>
    <m/>
    <n v="0.16406414109150583"/>
    <n v="7.8369077626530573E-2"/>
    <m/>
    <m/>
    <m/>
    <n v="0"/>
    <m/>
    <n v="10"/>
    <n v="100"/>
    <n v="100"/>
    <n v="16.899999999999999"/>
    <n v="9.6999999999999993"/>
    <n v="1"/>
    <s v=""/>
    <n v="10"/>
    <m/>
    <n v="31"/>
    <n v="28"/>
    <n v="542"/>
    <n v="542"/>
  </r>
  <r>
    <x v="14"/>
    <x v="0"/>
    <n v="354350114"/>
    <s v="Riversul"/>
    <n v="-0.78210468066712835"/>
    <n v="5705"/>
    <n v="4307"/>
    <n v="1398"/>
    <n v="14.772138788192647"/>
    <n v="75.495179666958805"/>
    <n v="3.9277813874957337E-2"/>
    <n v="3.7113590130665099E-2"/>
    <n v="2.1642237442922401E-3"/>
    <n v="0"/>
    <n v="1.4540000000000001E-2"/>
    <n v="9.2766996448503305E-3"/>
    <n v="3.6583060109289601E-3"/>
    <n v="1.1802808219178082E-2"/>
    <m/>
    <n v="18"/>
    <n v="42.105263157894733"/>
    <n v="57.894736842105267"/>
    <n v="2.7768999999999995"/>
    <n v="214.21799999999999"/>
    <n v="86.848261559999997"/>
    <n v="1"/>
    <s v=""/>
    <m/>
    <n v="2819.1691498685364"/>
    <m/>
    <m/>
    <m/>
    <m/>
    <s v=""/>
    <m/>
    <n v="2.0039700956610888E-2"/>
    <m/>
    <n v="2.5595579400458691E-2"/>
    <n v="4.243575969200471E-3"/>
    <m/>
    <m/>
    <m/>
    <n v="1"/>
    <m/>
    <n v="6.3"/>
    <n v="95.9"/>
    <n v="95.9"/>
    <n v="40.54"/>
    <n v="6.8"/>
    <n v="0"/>
    <s v=""/>
    <n v="7"/>
    <m/>
    <n v="8"/>
    <n v="11"/>
    <n v="205.22600000000003"/>
    <n v="205.22600000000003"/>
  </r>
  <r>
    <x v="13"/>
    <x v="0"/>
    <n v="354425122"/>
    <s v="Rosana"/>
    <n v="-0.69996846420754544"/>
    <n v="18387"/>
    <n v="17719"/>
    <n v="668"/>
    <n v="24.806400259032404"/>
    <n v="96.366998422798716"/>
    <n v="0.21034488245544009"/>
    <n v="4.7493013698630099E-2"/>
    <n v="0.16285186875680999"/>
    <n v="0.16404109589041099"/>
    <n v="7.7578761633854798E-2"/>
    <n v="1.2329955876604201E-3"/>
    <n v="0.11739312523392501"/>
    <n v="1.414E-2"/>
    <m/>
    <n v="4"/>
    <n v="6.8750000000000009"/>
    <n v="93.125"/>
    <n v="9.1783999999999999"/>
    <n v="708.048"/>
    <n v="216.14935320000001"/>
    <m/>
    <s v=""/>
    <m/>
    <n v="1354.9486049926579"/>
    <m/>
    <m/>
    <m/>
    <m/>
    <s v=""/>
    <m/>
    <n v="7.4065099456140884E-2"/>
    <m/>
    <n v="2.316732375542932E-2"/>
    <n v="0.20614160602127846"/>
    <m/>
    <m/>
    <m/>
    <n v="0"/>
    <m/>
    <n v="6.2"/>
    <n v="78.5"/>
    <n v="78.5"/>
    <n v="30.53"/>
    <n v="7.7"/>
    <s v=""/>
    <s v=""/>
    <n v="2"/>
    <m/>
    <n v="11"/>
    <n v="149"/>
    <n v="555.78"/>
    <n v="555.78"/>
  </r>
  <r>
    <x v="15"/>
    <x v="0"/>
    <n v="35443012"/>
    <s v="Roseira"/>
    <n v="1.0463114256667794"/>
    <n v="10642"/>
    <n v="10216"/>
    <n v="426"/>
    <n v="81.742069283355093"/>
    <n v="95.996993046419846"/>
    <n v="0.62983825295680818"/>
    <n v="0.55948679217506303"/>
    <n v="7.0351460781745104E-2"/>
    <n v="0"/>
    <n v="3.8699999999999998E-2"/>
    <n v="4.6752380833562099E-3"/>
    <n v="0.49206401826483998"/>
    <n v="9.4398996608611771E-2"/>
    <m/>
    <n v="1"/>
    <n v="50.909090909090907"/>
    <n v="49.090909090909093"/>
    <n v="7.1805999999999992"/>
    <n v="553.93200000000002"/>
    <n v="105.69022560000001"/>
    <n v="3"/>
    <s v=""/>
    <m/>
    <n v="592.67055064837416"/>
    <m/>
    <m/>
    <m/>
    <m/>
    <s v=""/>
    <m/>
    <n v="0.74980744399620025"/>
    <m/>
    <n v="0.87419811277353598"/>
    <n v="0.35175730390872562"/>
    <m/>
    <m/>
    <m/>
    <n v="0"/>
    <m/>
    <n v="9.2727272727272734"/>
    <n v="95.2"/>
    <n v="95.2"/>
    <n v="19.079999999999998"/>
    <n v="9.6300000000000008"/>
    <n v="0"/>
    <s v=""/>
    <n v="59"/>
    <m/>
    <n v="28"/>
    <n v="27"/>
    <n v="527.40800000000002"/>
    <n v="527.40800000000002"/>
  </r>
  <r>
    <x v="12"/>
    <x v="0"/>
    <n v="354440019"/>
    <s v="Rubiácea"/>
    <n v="1.3172735677389635"/>
    <n v="3106"/>
    <n v="1871"/>
    <n v="1235"/>
    <n v="13.11046388924064"/>
    <n v="60.238248551191241"/>
    <n v="5.0807704918032791E-2"/>
    <n v="4.231E-2"/>
    <n v="8.4977049180327904E-3"/>
    <n v="0"/>
    <n v="8.4177049180327902E-3"/>
    <n v="4.0280000000000003E-2"/>
    <n v="2.0799999999999998E-3"/>
    <n v="3.0000000000000001E-5"/>
    <m/>
    <n v="2"/>
    <n v="18.75"/>
    <n v="81.25"/>
    <n v="1.2676999999999998"/>
    <n v="97.793999999999997"/>
    <n v="15.451452"/>
    <m/>
    <s v=""/>
    <m/>
    <n v="1929.1178364455898"/>
    <m/>
    <m/>
    <m/>
    <m/>
    <s v=""/>
    <m/>
    <n v="7.6981371087928463E-2"/>
    <m/>
    <n v="9.0021276595744687E-2"/>
    <n v="4.4724762726488357E-2"/>
    <m/>
    <m/>
    <m/>
    <n v="0"/>
    <m/>
    <n v="9"/>
    <n v="100"/>
    <n v="100"/>
    <n v="15.8"/>
    <n v="9.6999999999999993"/>
    <s v=""/>
    <s v=""/>
    <n v="6"/>
    <m/>
    <n v="3"/>
    <n v="13"/>
    <n v="98"/>
    <n v="98"/>
  </r>
  <r>
    <x v="0"/>
    <x v="0"/>
    <n v="354440020"/>
    <s v="Rubiácea"/>
    <s v=""/>
    <s v=""/>
    <s v=""/>
    <s v=""/>
    <s v=""/>
    <s v=""/>
    <n v="0.22472"/>
    <n v="0.22472"/>
    <s v=""/>
    <n v="0"/>
    <s v=""/>
    <n v="0.22222"/>
    <n v="2.5000000000000001E-3"/>
    <n v="0"/>
    <m/>
    <n v="1"/>
    <n v="100"/>
    <e v="#VALUE!"/>
    <s v=""/>
    <s v=""/>
    <s v=""/>
    <m/>
    <s v=""/>
    <m/>
    <s v=""/>
    <m/>
    <m/>
    <m/>
    <m/>
    <s v=""/>
    <m/>
    <n v="0.34048484848484845"/>
    <m/>
    <n v="0.47812765957446812"/>
    <e v="#VALUE!"/>
    <m/>
    <m/>
    <m/>
    <n v="0"/>
    <m/>
    <s v=""/>
    <s v=""/>
    <s v=""/>
    <s v=""/>
    <s v=""/>
    <s v=""/>
    <s v=""/>
    <n v="1"/>
    <m/>
    <n v="3"/>
    <s v=""/>
    <s v=""/>
    <s v=""/>
  </r>
  <r>
    <x v="16"/>
    <x v="0"/>
    <n v="354450918"/>
    <s v="Rubinéia"/>
    <n v="0.44214718364190553"/>
    <n v="2989"/>
    <n v="2621"/>
    <n v="368"/>
    <n v="12.752794607048383"/>
    <n v="87.688190030110405"/>
    <n v="1.8832992032005103E-2"/>
    <n v="3.2026889903602198E-5"/>
    <n v="1.88009651421015E-2"/>
    <n v="0.600464231354642"/>
    <n v="1.6140644259799899E-2"/>
    <s v=""/>
    <n v="1.0215626585489601E-3"/>
    <n v="1.6707851136562141E-3"/>
    <m/>
    <n v="5"/>
    <n v="9.0909090909090917"/>
    <n v="90.909090909090907"/>
    <n v="1.8255999999999999"/>
    <n v="140.83199999999999"/>
    <n v="42.842502719999999"/>
    <m/>
    <s v=""/>
    <m/>
    <n v="1477.0960187353626"/>
    <m/>
    <m/>
    <m/>
    <m/>
    <s v=""/>
    <m/>
    <n v="3.3040336898254571E-2"/>
    <m/>
    <n v="7.4481139310702792E-5"/>
    <n v="0.13429260815786789"/>
    <m/>
    <m/>
    <m/>
    <n v="0"/>
    <m/>
    <n v="8.6999999999999993"/>
    <n v="81"/>
    <n v="81"/>
    <n v="30.42"/>
    <n v="7.74"/>
    <s v=""/>
    <s v=""/>
    <n v="3"/>
    <m/>
    <n v="2"/>
    <n v="20"/>
    <n v="114.21000000000001"/>
    <n v="114.21000000000001"/>
  </r>
  <r>
    <x v="2"/>
    <x v="0"/>
    <n v="354460816"/>
    <s v="Sabino"/>
    <n v="0.4748622180963169"/>
    <n v="5468"/>
    <n v="4991"/>
    <n v="477"/>
    <n v="17.544760315728677"/>
    <n v="91.276517922457927"/>
    <n v="0.22607358914298281"/>
    <n v="0.196536574936996"/>
    <n v="2.9537014205986801E-2"/>
    <n v="0"/>
    <n v="2.2870000000000001E-2"/>
    <n v="1.57E-3"/>
    <n v="0.19418228269955301"/>
    <n v="7.45130644342973E-3"/>
    <m/>
    <n v="4"/>
    <n v="44.444444444444443"/>
    <n v="55.555555555555557"/>
    <n v="3.4460999999999999"/>
    <n v="265.84199999999998"/>
    <n v="61.367498963999999"/>
    <n v="2"/>
    <s v=""/>
    <m/>
    <n v="1211.1485003657642"/>
    <m/>
    <m/>
    <m/>
    <m/>
    <s v=""/>
    <m/>
    <n v="0.23797219909787665"/>
    <m/>
    <n v="0.26558996613107566"/>
    <n v="0.14065244859993717"/>
    <m/>
    <m/>
    <m/>
    <n v="2"/>
    <m/>
    <n v="9.8181818181818183"/>
    <n v="98.61"/>
    <n v="98.61"/>
    <n v="23.08"/>
    <n v="8.48"/>
    <n v="1"/>
    <s v=""/>
    <n v="3"/>
    <m/>
    <n v="16"/>
    <n v="20"/>
    <n v="262.30259999999998"/>
    <n v="262.30259999999998"/>
  </r>
  <r>
    <x v="1"/>
    <x v="0"/>
    <n v="354470721"/>
    <s v="Sagres"/>
    <n v="-0.13864892431948439"/>
    <n v="2362"/>
    <n v="1989"/>
    <n v="373"/>
    <n v="15.859799905996105"/>
    <n v="84.208298052497881"/>
    <n v="5.1900000000000002E-3"/>
    <s v=""/>
    <n v="5.1900000000000002E-3"/>
    <n v="0"/>
    <n v="4.7099999999999998E-3"/>
    <s v=""/>
    <n v="1.9000000000000001E-4"/>
    <n v="2.9E-4"/>
    <m/>
    <n v="0"/>
    <n v="0"/>
    <n v="100"/>
    <n v="1.2921999999999998"/>
    <n v="99.683999999999997"/>
    <n v="24.273053999999998"/>
    <n v="1"/>
    <s v=""/>
    <m/>
    <n v="1735.6816257408984"/>
    <m/>
    <m/>
    <m/>
    <m/>
    <s v=""/>
    <m/>
    <n v="9.4363636363636351E-3"/>
    <m/>
    <e v="#VALUE!"/>
    <n v="3.9923076923076908E-2"/>
    <m/>
    <m/>
    <m/>
    <n v="0"/>
    <m/>
    <n v="9.6999999999999993"/>
    <n v="89"/>
    <n v="89"/>
    <n v="24.35"/>
    <n v="8.26"/>
    <n v="0"/>
    <s v=""/>
    <n v="3"/>
    <m/>
    <s v=""/>
    <n v="12"/>
    <n v="89"/>
    <n v="89"/>
  </r>
  <r>
    <x v="2"/>
    <x v="0"/>
    <n v="354480616"/>
    <s v="Sales"/>
    <n v="1.0628878695069455"/>
    <n v="6050"/>
    <n v="5631"/>
    <n v="419"/>
    <n v="19.600855310049891"/>
    <n v="93.074380165289256"/>
    <n v="0.30229734286498533"/>
    <n v="0.231165963520224"/>
    <n v="7.1131379344761297E-2"/>
    <n v="0"/>
    <n v="7.5642161339421598E-3"/>
    <n v="1.2E-4"/>
    <n v="0.23227146917184399"/>
    <n v="6.2341657559198599E-2"/>
    <m/>
    <n v="1"/>
    <n v="21.111111111111111"/>
    <n v="78.888888888888886"/>
    <n v="4.0376000000000003"/>
    <n v="311.47199999999998"/>
    <n v="28.03248"/>
    <n v="1"/>
    <s v=""/>
    <m/>
    <n v="1042.5123966942151"/>
    <m/>
    <m/>
    <m/>
    <m/>
    <s v=""/>
    <m/>
    <n v="0.32858406833150577"/>
    <m/>
    <n v="0.32106383822253337"/>
    <n v="0.35565689672380635"/>
    <m/>
    <m/>
    <m/>
    <n v="0"/>
    <m/>
    <n v="9.8181818181818183"/>
    <n v="100"/>
    <n v="100"/>
    <n v="9"/>
    <n v="10"/>
    <n v="1"/>
    <s v=""/>
    <n v="8"/>
    <m/>
    <n v="19"/>
    <n v="71"/>
    <n v="311"/>
    <n v="311"/>
  </r>
  <r>
    <x v="4"/>
    <x v="0"/>
    <n v="35449054"/>
    <s v="Sales Oliveira"/>
    <n v="0.87502497722513617"/>
    <n v="11518"/>
    <n v="10850"/>
    <n v="668"/>
    <n v="37.919341563786006"/>
    <n v="94.200382010765765"/>
    <n v="0.21753851566983562"/>
    <n v="0.123891711704968"/>
    <n v="9.3646803964867603E-2"/>
    <n v="0"/>
    <n v="7.9690346083788697E-3"/>
    <n v="7.8200000000000006E-3"/>
    <n v="0.122768376624997"/>
    <n v="7.8981104436459851E-2"/>
    <m/>
    <n v="4"/>
    <n v="37.735849056603776"/>
    <n v="62.264150943396224"/>
    <n v="7.6047999999999991"/>
    <n v="586.65599999999995"/>
    <n v="142.08127798999999"/>
    <m/>
    <n v="1"/>
    <m/>
    <n v="1286.8484111824969"/>
    <m/>
    <m/>
    <m/>
    <m/>
    <s v=""/>
    <m/>
    <n v="0.14599900380525879"/>
    <m/>
    <n v="0.12146246245585098"/>
    <n v="0.19924851907418639"/>
    <m/>
    <m/>
    <m/>
    <n v="0"/>
    <m/>
    <n v="9.545454545454545"/>
    <n v="99.19"/>
    <n v="99.19"/>
    <n v="24.22"/>
    <n v="8.42"/>
    <s v=""/>
    <n v="1"/>
    <n v="24"/>
    <m/>
    <n v="20"/>
    <n v="33"/>
    <n v="582.24530000000004"/>
    <n v="582.24530000000004"/>
  </r>
  <r>
    <x v="9"/>
    <x v="0"/>
    <n v="354490512"/>
    <s v="Sales Oliveira"/>
    <s v=""/>
    <s v=""/>
    <s v=""/>
    <s v=""/>
    <s v=""/>
    <s v=""/>
    <n v="3.0000000000000001E-5"/>
    <s v=""/>
    <n v="3.0000000000000001E-5"/>
    <n v="0"/>
    <s v=""/>
    <s v=""/>
    <s v=""/>
    <n v="3.0000000000000001E-5"/>
    <m/>
    <n v="0"/>
    <n v="0"/>
    <n v="100"/>
    <s v=""/>
    <s v=""/>
    <s v=""/>
    <m/>
    <s v=""/>
    <m/>
    <s v=""/>
    <m/>
    <m/>
    <m/>
    <m/>
    <s v=""/>
    <m/>
    <n v="2.0134228187919465E-5"/>
    <m/>
    <e v="#VALUE!"/>
    <n v="6.3829787234042563E-5"/>
    <m/>
    <m/>
    <m/>
    <n v="0"/>
    <m/>
    <s v=""/>
    <s v=""/>
    <s v=""/>
    <s v=""/>
    <s v=""/>
    <s v=""/>
    <s v=""/>
    <n v="0"/>
    <m/>
    <s v=""/>
    <n v="1"/>
    <s v=""/>
    <s v=""/>
  </r>
  <r>
    <x v="15"/>
    <x v="0"/>
    <n v="35450012"/>
    <s v="Salesópolis"/>
    <s v=""/>
    <s v=""/>
    <s v=""/>
    <s v=""/>
    <s v=""/>
    <s v=""/>
    <n v="3.0000000000000001E-5"/>
    <s v=""/>
    <n v="3.0000000000000001E-5"/>
    <n v="0"/>
    <s v=""/>
    <n v="3.0000000000000001E-5"/>
    <s v=""/>
    <n v="0"/>
    <m/>
    <n v="0"/>
    <n v="0"/>
    <n v="100"/>
    <s v=""/>
    <s v=""/>
    <s v=""/>
    <m/>
    <s v=""/>
    <m/>
    <s v=""/>
    <m/>
    <m/>
    <m/>
    <m/>
    <s v=""/>
    <m/>
    <n v="1.2987012987012988E-5"/>
    <m/>
    <e v="#VALUE!"/>
    <n v="3.4883720930232556E-5"/>
    <m/>
    <m/>
    <m/>
    <n v="0"/>
    <m/>
    <s v=""/>
    <s v=""/>
    <s v=""/>
    <s v=""/>
    <s v=""/>
    <s v=""/>
    <s v=""/>
    <n v="0"/>
    <m/>
    <s v=""/>
    <n v="1"/>
    <s v=""/>
    <s v=""/>
  </r>
  <r>
    <x v="18"/>
    <x v="0"/>
    <n v="35450016"/>
    <s v="Salesópolis"/>
    <n v="0.75110719774615919"/>
    <n v="16838"/>
    <n v="11173"/>
    <n v="5665"/>
    <n v="39.54067255307158"/>
    <n v="66.355861741299435"/>
    <n v="2.5559115722754524"/>
    <n v="2.5480528291476401"/>
    <n v="7.8587431278123003E-3"/>
    <n v="0"/>
    <n v="2.5465399999999998"/>
    <n v="3.03582270795386E-5"/>
    <n v="8.7534737817201898E-3"/>
    <n v="5.8774026665335956E-4"/>
    <m/>
    <n v="21"/>
    <n v="59.259259259259252"/>
    <n v="40.74074074074074"/>
    <n v="7.6880999999999995"/>
    <n v="593.08199999999999"/>
    <n v="231.72219046000001"/>
    <n v="2"/>
    <s v=""/>
    <m/>
    <n v="1610.6996080294573"/>
    <m/>
    <m/>
    <m/>
    <m/>
    <s v=""/>
    <m/>
    <n v="1.1064552260932694"/>
    <m/>
    <n v="1.7572778132052691"/>
    <n v="9.1380734044329056E-3"/>
    <m/>
    <m/>
    <m/>
    <n v="0"/>
    <m/>
    <n v="8.8000000000000007"/>
    <n v="78.599999999999994"/>
    <n v="77.03"/>
    <n v="39.07"/>
    <n v="7.11"/>
    <n v="1"/>
    <s v=""/>
    <n v="33"/>
    <m/>
    <n v="32"/>
    <n v="22"/>
    <n v="466.09799999999996"/>
    <n v="456.78789999999998"/>
  </r>
  <r>
    <x v="19"/>
    <x v="0"/>
    <n v="35450017"/>
    <s v="Salesópolis"/>
    <s v=""/>
    <s v=""/>
    <s v=""/>
    <s v=""/>
    <s v=""/>
    <s v=""/>
    <n v="0"/>
    <n v="0"/>
    <n v="0"/>
    <n v="0"/>
    <n v="0"/>
    <n v="0"/>
    <n v="0"/>
    <n v="0"/>
    <m/>
    <n v="0"/>
    <n v="0"/>
    <n v="0"/>
    <s v=""/>
    <s v=""/>
    <s v=""/>
    <m/>
    <s v=""/>
    <m/>
    <s v=""/>
    <m/>
    <m/>
    <m/>
    <m/>
    <s v=""/>
    <m/>
    <e v="#N/A"/>
    <m/>
    <e v="#N/A"/>
    <e v="#N/A"/>
    <m/>
    <m/>
    <m/>
    <n v="0"/>
    <m/>
    <s v=""/>
    <s v=""/>
    <s v=""/>
    <s v=""/>
    <s v=""/>
    <s v=""/>
    <s v=""/>
    <n v="0"/>
    <m/>
    <n v="0"/>
    <n v="0"/>
    <s v=""/>
    <s v=""/>
  </r>
  <r>
    <x v="0"/>
    <x v="0"/>
    <n v="354510020"/>
    <s v="Salmourão"/>
    <n v="0.61226664109164108"/>
    <n v="5117"/>
    <n v="4818"/>
    <n v="299"/>
    <n v="29.620839363241679"/>
    <n v="94.156732460426028"/>
    <n v="5.6169999999999998E-2"/>
    <n v="4.3499999999999997E-2"/>
    <n v="1.2670000000000001E-2"/>
    <n v="0"/>
    <n v="1.2460000000000001E-2"/>
    <s v=""/>
    <n v="4.3619999999999999E-2"/>
    <n v="9.0000000000000006E-5"/>
    <m/>
    <n v="1"/>
    <n v="17.647058823529413"/>
    <n v="82.35294117647058"/>
    <n v="3.3501999999999996"/>
    <n v="258.44400000000002"/>
    <n v="64.611000000000004"/>
    <m/>
    <n v="1"/>
    <m/>
    <n v="986.07777994918911"/>
    <m/>
    <m/>
    <m/>
    <m/>
    <s v=""/>
    <m/>
    <n v="0.10598113207547169"/>
    <m/>
    <n v="0.11756756756756756"/>
    <n v="7.9187499999999994E-2"/>
    <m/>
    <m/>
    <m/>
    <n v="0"/>
    <m/>
    <n v="8.3000000000000007"/>
    <n v="100"/>
    <n v="100"/>
    <n v="25"/>
    <n v="8.3800000000000008"/>
    <n v="0"/>
    <n v="1"/>
    <n v="1"/>
    <m/>
    <n v="3"/>
    <n v="14"/>
    <n v="258"/>
    <n v="258"/>
  </r>
  <r>
    <x v="6"/>
    <x v="0"/>
    <n v="35451595"/>
    <s v="Saltinho"/>
    <n v="1.097828513737853"/>
    <n v="7860"/>
    <n v="6594"/>
    <n v="1266"/>
    <n v="77.514792899408278"/>
    <n v="83.893129770992374"/>
    <n v="2.6745428404488E-2"/>
    <n v="1.42518032786885E-2"/>
    <n v="1.2493625125799501E-2"/>
    <n v="0"/>
    <n v="2.55420700152207E-2"/>
    <n v="2.8204972095383101E-4"/>
    <n v="1.7878995433789999E-4"/>
    <n v="7.4251871397559691E-4"/>
    <m/>
    <n v="6"/>
    <n v="18.181818181818183"/>
    <n v="81.818181818181827"/>
    <n v="4.9027999999999992"/>
    <n v="378.21600000000001"/>
    <n v="11.34648"/>
    <n v="3"/>
    <s v=""/>
    <m/>
    <n v="601.83206106870227"/>
    <m/>
    <m/>
    <m/>
    <m/>
    <s v=""/>
    <m/>
    <n v="7.4292856679133337E-2"/>
    <m/>
    <n v="6.7865729898516663E-2"/>
    <n v="8.3290834171996675E-2"/>
    <m/>
    <m/>
    <m/>
    <n v="0"/>
    <m/>
    <n v="9.8000000000000007"/>
    <n v="100"/>
    <n v="100"/>
    <n v="3"/>
    <n v="9.6999999999999993"/>
    <n v="1"/>
    <s v=""/>
    <n v="14"/>
    <m/>
    <n v="6"/>
    <n v="27"/>
    <n v="378"/>
    <n v="378"/>
  </r>
  <r>
    <x v="8"/>
    <x v="0"/>
    <n v="354515910"/>
    <s v="Saltinho"/>
    <s v=""/>
    <s v=""/>
    <s v=""/>
    <s v=""/>
    <s v=""/>
    <s v=""/>
    <n v="3.2928799560845402E-4"/>
    <s v=""/>
    <n v="3.2928799560845402E-4"/>
    <n v="0"/>
    <s v=""/>
    <s v=""/>
    <n v="3.2453152681088899E-4"/>
    <n v="4.7564687975646901E-6"/>
    <m/>
    <n v="0"/>
    <n v="0"/>
    <n v="100"/>
    <s v=""/>
    <s v=""/>
    <s v=""/>
    <m/>
    <s v=""/>
    <m/>
    <s v=""/>
    <m/>
    <m/>
    <m/>
    <m/>
    <s v=""/>
    <m/>
    <n v="9.1468887669015004E-4"/>
    <m/>
    <e v="#VALUE!"/>
    <n v="2.1952533040563603E-3"/>
    <m/>
    <m/>
    <m/>
    <n v="0"/>
    <m/>
    <s v=""/>
    <s v=""/>
    <s v=""/>
    <s v=""/>
    <s v=""/>
    <s v=""/>
    <s v=""/>
    <n v="14"/>
    <m/>
    <s v=""/>
    <n v="4"/>
    <s v=""/>
    <s v=""/>
  </r>
  <r>
    <x v="6"/>
    <x v="0"/>
    <n v="35452095"/>
    <s v="Salto"/>
    <n v="0.90741873372537363"/>
    <n v="115372"/>
    <n v="114561"/>
    <n v="811"/>
    <n v="859.31774169521827"/>
    <n v="99.297056478174952"/>
    <n v="0.72682051505019529"/>
    <n v="0.69933397260273999"/>
    <n v="2.7486542447455301E-2"/>
    <n v="0"/>
    <n v="0.6"/>
    <n v="0.11178746275918899"/>
    <n v="2.0000000000000002E-5"/>
    <n v="1.5013052291006523E-2"/>
    <m/>
    <n v="7"/>
    <n v="22.222222222222221"/>
    <n v="77.777777777777786"/>
    <n v="107.00460000000001"/>
    <n v="6420.2759999999998"/>
    <n v="1359.1017291000001"/>
    <n v="14"/>
    <s v=""/>
    <m/>
    <n v="51.934958222098949"/>
    <m/>
    <m/>
    <m/>
    <m/>
    <s v=""/>
    <m/>
    <n v="1.4251382648043045"/>
    <m/>
    <n v="2.1854186643835622"/>
    <n v="0.14466601288134368"/>
    <m/>
    <m/>
    <m/>
    <n v="1"/>
    <m/>
    <n v="9.6"/>
    <n v="95.14"/>
    <n v="92.74"/>
    <n v="21.17"/>
    <n v="8.51"/>
    <n v="0"/>
    <s v=""/>
    <n v="38"/>
    <m/>
    <n v="8"/>
    <n v="28"/>
    <n v="6107.9880000000003"/>
    <n v="5953.9080000000004"/>
  </r>
  <r>
    <x v="8"/>
    <x v="0"/>
    <n v="354520910"/>
    <s v="Salto"/>
    <s v=""/>
    <s v=""/>
    <s v=""/>
    <s v=""/>
    <s v=""/>
    <s v=""/>
    <n v="0.14861867613178001"/>
    <n v="2.5999999999999998E-4"/>
    <n v="0.14835867613178"/>
    <n v="0"/>
    <s v=""/>
    <n v="0.141842440801457"/>
    <n v="1.2E-4"/>
    <n v="6.6562353303224681E-3"/>
    <m/>
    <n v="14"/>
    <n v="5.5555555555555554"/>
    <n v="94.444444444444443"/>
    <s v=""/>
    <s v=""/>
    <s v=""/>
    <m/>
    <s v=""/>
    <m/>
    <s v=""/>
    <m/>
    <m/>
    <m/>
    <m/>
    <s v=""/>
    <m/>
    <n v="0.29140916888584317"/>
    <m/>
    <n v="8.1249999999999996E-4"/>
    <n v="0.78083513753568423"/>
    <m/>
    <m/>
    <m/>
    <n v="0"/>
    <m/>
    <s v=""/>
    <s v=""/>
    <s v=""/>
    <s v=""/>
    <s v=""/>
    <s v=""/>
    <s v=""/>
    <n v="25"/>
    <m/>
    <n v="2"/>
    <n v="34"/>
    <s v=""/>
    <s v=""/>
  </r>
  <r>
    <x v="8"/>
    <x v="0"/>
    <n v="354530810"/>
    <s v="Salto de Pirapora"/>
    <n v="0.98676597835987145"/>
    <n v="44223"/>
    <n v="34810"/>
    <n v="9413"/>
    <n v="157.76461774463985"/>
    <n v="78.714695972683899"/>
    <n v="0.4898646255333487"/>
    <n v="0.476092499500961"/>
    <n v="1.3772126032387699E-2"/>
    <n v="0"/>
    <n v="0.29086000000000001"/>
    <n v="4.5175387628814498E-2"/>
    <n v="0.131057324961948"/>
    <n v="2.2771912942585501E-2"/>
    <m/>
    <n v="46"/>
    <n v="57.575757575757578"/>
    <n v="42.424242424242422"/>
    <n v="28.763200000000001"/>
    <n v="1941.5160000000001"/>
    <n v="418.68792539999998"/>
    <n v="5"/>
    <s v=""/>
    <m/>
    <n v="270.98297266128486"/>
    <m/>
    <m/>
    <m/>
    <m/>
    <s v=""/>
    <m/>
    <n v="0.54429402837038743"/>
    <m/>
    <n v="0.91556249904030962"/>
    <n v="3.6242436927336051E-2"/>
    <m/>
    <m/>
    <m/>
    <n v="0"/>
    <m/>
    <n v="9.4"/>
    <n v="94.5"/>
    <n v="94.5"/>
    <n v="21.56"/>
    <n v="8.32"/>
    <n v="0"/>
    <s v=""/>
    <n v="42"/>
    <m/>
    <n v="38"/>
    <n v="28"/>
    <n v="1835.1899999999998"/>
    <n v="1835.1899999999998"/>
  </r>
  <r>
    <x v="5"/>
    <x v="0"/>
    <n v="354540717"/>
    <s v="Salto Grande"/>
    <n v="0.34853524850682049"/>
    <n v="9095"/>
    <n v="8380"/>
    <n v="715"/>
    <n v="48.103876871000161"/>
    <n v="92.138537658053878"/>
    <n v="0.45170589858272869"/>
    <n v="0.44379262993737101"/>
    <n v="7.9132686453576902E-3"/>
    <n v="0.33213276889903598"/>
    <n v="3.1835007610350099E-3"/>
    <n v="3.4953919330289198E-3"/>
    <n v="0.44006593270454403"/>
    <n v="4.9610731841205702E-3"/>
    <m/>
    <n v="5"/>
    <n v="62"/>
    <n v="38"/>
    <n v="5.9177999999999988"/>
    <n v="456.51600000000002"/>
    <n v="364.75628399999999"/>
    <m/>
    <s v=""/>
    <m/>
    <n v="658.8059373282025"/>
    <m/>
    <m/>
    <m/>
    <m/>
    <s v=""/>
    <m/>
    <n v="0.48570526729325664"/>
    <m/>
    <n v="0.59971977018563649"/>
    <n v="4.1648782343987834E-2"/>
    <m/>
    <m/>
    <m/>
    <n v="0"/>
    <m/>
    <n v="3.8"/>
    <n v="67"/>
    <n v="67"/>
    <n v="79.900000000000006"/>
    <n v="4.32"/>
    <s v=""/>
    <s v=""/>
    <n v="6"/>
    <m/>
    <n v="31"/>
    <n v="19"/>
    <n v="306.19"/>
    <n v="306.19"/>
  </r>
  <r>
    <x v="13"/>
    <x v="0"/>
    <n v="354550622"/>
    <s v="Sandovalina"/>
    <n v="1.3212626765080948"/>
    <n v="4211"/>
    <n v="3371"/>
    <n v="840"/>
    <n v="9.2470190386262328"/>
    <n v="80.052244122536209"/>
    <n v="9.7155735209721289E-2"/>
    <n v="7.7997653017940496E-2"/>
    <n v="1.9158082191780799E-2"/>
    <n v="8.0302828513444894E-3"/>
    <n v="1.175E-2"/>
    <n v="6.6699999999999997E-3"/>
    <n v="7.5805735209721295E-2"/>
    <n v="2.9300000000000003E-3"/>
    <m/>
    <n v="4"/>
    <n v="42.857142857142854"/>
    <n v="57.142857142857139"/>
    <n v="2.1265999999999998"/>
    <n v="164.05199999999999"/>
    <n v="38.788454880000003"/>
    <m/>
    <s v=""/>
    <m/>
    <n v="3594.6995962954165"/>
    <m/>
    <m/>
    <m/>
    <m/>
    <s v=""/>
    <m/>
    <n v="5.6485892563791447E-2"/>
    <m/>
    <n v="6.2901333078984267E-2"/>
    <n v="3.9912671232876666E-2"/>
    <m/>
    <m/>
    <m/>
    <n v="0"/>
    <m/>
    <n v="9.2727272727272734"/>
    <n v="90.9"/>
    <n v="90.9"/>
    <n v="23.64"/>
    <n v="8.32"/>
    <s v=""/>
    <s v=""/>
    <n v="5"/>
    <m/>
    <n v="9"/>
    <n v="12"/>
    <n v="149.07599999999999"/>
    <n v="149.07599999999999"/>
  </r>
  <r>
    <x v="10"/>
    <x v="0"/>
    <n v="354560515"/>
    <s v="Santa Adélia"/>
    <n v="0.38893332433320715"/>
    <n v="14892"/>
    <n v="14089"/>
    <n v="803"/>
    <n v="44.988218234547766"/>
    <n v="94.607843137254903"/>
    <n v="0.40487693762424004"/>
    <n v="0.259058521928621"/>
    <n v="0.14581841569561901"/>
    <n v="0"/>
    <n v="4.7741035007610302E-2"/>
    <n v="0.13883000000000001"/>
    <n v="0.20311504898902899"/>
    <n v="1.51908536276002E-2"/>
    <m/>
    <n v="3"/>
    <n v="18.518518518518519"/>
    <n v="81.481481481481481"/>
    <n v="10.305399999999999"/>
    <n v="794.98800000000006"/>
    <n v="55.172167199999997"/>
    <n v="7"/>
    <n v="1"/>
    <m/>
    <n v="529.41176470588232"/>
    <m/>
    <m/>
    <m/>
    <m/>
    <s v=""/>
    <m/>
    <n v="0.42174681002525005"/>
    <m/>
    <n v="0.36487115764594508"/>
    <n v="0.58327366278247605"/>
    <m/>
    <m/>
    <m/>
    <n v="0"/>
    <m/>
    <n v="9.8181818181818183"/>
    <n v="99"/>
    <n v="99"/>
    <n v="6.94"/>
    <n v="9.99"/>
    <n v="5"/>
    <n v="1"/>
    <n v="30"/>
    <m/>
    <n v="10"/>
    <n v="44"/>
    <n v="787.05"/>
    <n v="787.05"/>
  </r>
  <r>
    <x v="2"/>
    <x v="0"/>
    <n v="354560516"/>
    <s v="Santa Adélia"/>
    <s v=""/>
    <s v=""/>
    <s v=""/>
    <s v=""/>
    <s v=""/>
    <s v=""/>
    <n v="0.74424286473538404"/>
    <n v="0.58612534171719399"/>
    <n v="0.15811752301818999"/>
    <n v="0"/>
    <s v=""/>
    <n v="1.03472677595628E-2"/>
    <n v="0.73337898495396303"/>
    <n v="5.1661202185792395E-4"/>
    <m/>
    <n v="2"/>
    <n v="51.428571428571423"/>
    <n v="48.571428571428569"/>
    <s v=""/>
    <s v=""/>
    <s v=""/>
    <m/>
    <s v=""/>
    <m/>
    <s v=""/>
    <m/>
    <m/>
    <m/>
    <m/>
    <s v=""/>
    <m/>
    <n v="0.77525298409935839"/>
    <m/>
    <n v="0.82552865030590705"/>
    <n v="0.63247009207275995"/>
    <m/>
    <m/>
    <m/>
    <n v="0"/>
    <m/>
    <s v=""/>
    <s v=""/>
    <s v=""/>
    <s v=""/>
    <s v=""/>
    <s v=""/>
    <s v=""/>
    <n v="16"/>
    <m/>
    <n v="18"/>
    <n v="17"/>
    <s v=""/>
    <s v=""/>
  </r>
  <r>
    <x v="10"/>
    <x v="0"/>
    <n v="354570415"/>
    <s v="Santa Albertina"/>
    <n v="-8.7727550844818314E-2"/>
    <n v="5672"/>
    <n v="5057"/>
    <n v="615"/>
    <n v="20.679597491614409"/>
    <n v="89.157263751763054"/>
    <n v="3.6446109322886756E-2"/>
    <n v="9.1445966514459593E-3"/>
    <n v="2.7301512671440799E-2"/>
    <n v="4.8578989091831601E-2"/>
    <n v="1.27430601092896E-2"/>
    <n v="1.3551415525114199E-2"/>
    <n v="9.6645966514459607E-3"/>
    <n v="4.8703703703703702E-4"/>
    <m/>
    <n v="15"/>
    <n v="46.428571428571431"/>
    <n v="53.571428571428569"/>
    <n v="3.6028999999999995"/>
    <n v="277.93799999999999"/>
    <n v="44.470080000000003"/>
    <n v="1"/>
    <s v=""/>
    <m/>
    <n v="1278.7870239774331"/>
    <m/>
    <m/>
    <m/>
    <m/>
    <s v=""/>
    <m/>
    <n v="5.3597219592480518E-2"/>
    <m/>
    <n v="2.0321325892102133E-2"/>
    <n v="0.11870222900626433"/>
    <m/>
    <m/>
    <m/>
    <n v="0"/>
    <m/>
    <n v="8.9"/>
    <n v="100"/>
    <n v="100"/>
    <n v="16"/>
    <n v="10"/>
    <n v="0"/>
    <s v=""/>
    <n v="3"/>
    <m/>
    <n v="13"/>
    <n v="15"/>
    <n v="278"/>
    <n v="278"/>
  </r>
  <r>
    <x v="6"/>
    <x v="0"/>
    <n v="35458035"/>
    <s v="Santa Bárbara d'Oeste"/>
    <n v="0.47977081429375623"/>
    <n v="188745"/>
    <n v="187263"/>
    <n v="1482"/>
    <n v="695.2189767578916"/>
    <n v="99.214813637447349"/>
    <n v="1.218466974220459"/>
    <n v="1.00576301369863"/>
    <n v="0.21270396052182899"/>
    <n v="0"/>
    <n v="0.83552999999999999"/>
    <n v="0.27310215402017801"/>
    <n v="6.9851471188794895E-2"/>
    <n v="3.9983349011486181E-2"/>
    <m/>
    <n v="27"/>
    <n v="6.0606060606060606"/>
    <n v="93.939393939393938"/>
    <n v="173.57760000000002"/>
    <n v="10414.656000000001"/>
    <n v="2452.9816534000001"/>
    <n v="17"/>
    <n v="1"/>
    <m/>
    <n v="73.516331558451895"/>
    <m/>
    <m/>
    <m/>
    <m/>
    <s v=""/>
    <m/>
    <n v="0.95942281434681809"/>
    <m/>
    <n v="1.2117626671067832"/>
    <n v="0.48341809209506581"/>
    <m/>
    <m/>
    <m/>
    <n v="0"/>
    <m/>
    <n v="6.4"/>
    <n v="99"/>
    <n v="85.13"/>
    <n v="23.55"/>
    <n v="8.25"/>
    <n v="5"/>
    <n v="1"/>
    <n v="144"/>
    <m/>
    <n v="12"/>
    <n v="186"/>
    <n v="10310.85"/>
    <n v="8866.289499999999"/>
  </r>
  <r>
    <x v="15"/>
    <x v="0"/>
    <n v="35460092"/>
    <s v="Santa Branca"/>
    <n v="0.30259902210310052"/>
    <n v="14179"/>
    <n v="12507"/>
    <n v="1672"/>
    <n v="51.56"/>
    <n v="88.207913110938705"/>
    <n v="2.9409655184602902E-2"/>
    <n v="1.8306469296604001E-2"/>
    <n v="1.11031858879989E-2"/>
    <n v="5.4207382039573801E-2"/>
    <s v=""/>
    <n v="4.4424811404712602E-4"/>
    <n v="5.4529004166978604E-3"/>
    <n v="2.3512506653857998E-2"/>
    <m/>
    <n v="19"/>
    <n v="60"/>
    <n v="40"/>
    <n v="9.1735000000000007"/>
    <n v="707.67"/>
    <n v="694.08273599999995"/>
    <n v="3"/>
    <s v=""/>
    <m/>
    <n v="934.13639889978174"/>
    <m/>
    <m/>
    <m/>
    <m/>
    <s v=""/>
    <m/>
    <n v="1.6159151200331266E-2"/>
    <m/>
    <n v="1.3076049497574287E-2"/>
    <n v="2.6436156876187847E-2"/>
    <m/>
    <m/>
    <m/>
    <n v="0"/>
    <m/>
    <n v="9.7272727272727266"/>
    <n v="64"/>
    <n v="3.2"/>
    <n v="98.08"/>
    <n v="1.46"/>
    <n v="0"/>
    <s v=""/>
    <n v="61"/>
    <m/>
    <n v="42"/>
    <n v="28"/>
    <n v="453.12"/>
    <n v="22.655999999999999"/>
  </r>
  <r>
    <x v="10"/>
    <x v="0"/>
    <n v="354610815"/>
    <s v="Santa Clara d'Oeste"/>
    <n v="-0.38073769255199119"/>
    <n v="2006"/>
    <n v="1614"/>
    <n v="392"/>
    <n v="10.93784078516903"/>
    <n v="80.458624127617156"/>
    <n v="6.5418713476557616E-2"/>
    <n v="7.6942922374429196E-3"/>
    <n v="5.7724421239114698E-2"/>
    <n v="2.5017123287671202E-2"/>
    <n v="1.0279284627092799E-2"/>
    <n v="4.6899999999999997E-2"/>
    <n v="8.2194288494647806E-3"/>
    <n v="2.0000000000000002E-5"/>
    <m/>
    <n v="1"/>
    <n v="38.888888888888893"/>
    <n v="61.111111111111114"/>
    <n v="1.1151"/>
    <n v="86.022000000000006"/>
    <n v="11.18286"/>
    <m/>
    <s v=""/>
    <m/>
    <n v="2358.1256231306088"/>
    <m/>
    <m/>
    <m/>
    <m/>
    <s v=""/>
    <m/>
    <n v="0.14867889426490366"/>
    <m/>
    <n v="2.6532042198079035E-2"/>
    <n v="0.38482947492743125"/>
    <m/>
    <m/>
    <m/>
    <n v="0"/>
    <m/>
    <n v="7.5"/>
    <n v="100"/>
    <n v="100"/>
    <n v="13"/>
    <n v="10"/>
    <s v=""/>
    <s v=""/>
    <n v="4"/>
    <m/>
    <n v="7"/>
    <n v="11"/>
    <n v="86"/>
    <n v="86"/>
  </r>
  <r>
    <x v="16"/>
    <x v="0"/>
    <n v="354610818"/>
    <s v="Santa Clara d'Oeste"/>
    <s v=""/>
    <s v=""/>
    <s v=""/>
    <s v=""/>
    <s v=""/>
    <s v=""/>
    <n v="5.1740414701699202E-3"/>
    <s v=""/>
    <n v="5.1740414701699202E-3"/>
    <n v="0"/>
    <s v=""/>
    <s v=""/>
    <n v="1.1415525114155301E-5"/>
    <n v="5.1626259450557703E-3"/>
    <m/>
    <n v="0"/>
    <n v="0"/>
    <n v="100"/>
    <s v=""/>
    <s v=""/>
    <s v=""/>
    <m/>
    <s v=""/>
    <m/>
    <s v=""/>
    <m/>
    <m/>
    <m/>
    <m/>
    <s v=""/>
    <m/>
    <n v="1.1759185159477091E-2"/>
    <m/>
    <e v="#VALUE!"/>
    <n v="3.4493609801132794E-2"/>
    <m/>
    <m/>
    <m/>
    <n v="0"/>
    <m/>
    <s v=""/>
    <s v=""/>
    <s v=""/>
    <s v=""/>
    <s v=""/>
    <s v=""/>
    <s v=""/>
    <n v="0"/>
    <m/>
    <s v=""/>
    <n v="5"/>
    <s v=""/>
    <s v=""/>
  </r>
  <r>
    <x v="3"/>
    <x v="0"/>
    <n v="35462079"/>
    <s v="Santa Cruz da Conceição"/>
    <n v="0.8450676824178549"/>
    <n v="4349"/>
    <n v="3398"/>
    <n v="951"/>
    <n v="29.103928260724082"/>
    <n v="78.132904115888707"/>
    <n v="0.5285564726599209"/>
    <n v="0.51967094443196804"/>
    <n v="8.8855282279528599E-3"/>
    <n v="0"/>
    <n v="0.41321463283179899"/>
    <n v="1.0066813883274699E-3"/>
    <n v="7.1400227359208507E-2"/>
    <n v="4.2934931080586554E-2"/>
    <m/>
    <n v="12"/>
    <n v="43.103448275862064"/>
    <n v="56.896551724137936"/>
    <n v="2.1524999999999999"/>
    <n v="166.05"/>
    <n v="39.851999999999997"/>
    <m/>
    <s v=""/>
    <m/>
    <n v="1740.3173143251322"/>
    <m/>
    <m/>
    <m/>
    <m/>
    <s v=""/>
    <m/>
    <n v="0.72404996254783682"/>
    <m/>
    <n v="1.060552947820343"/>
    <n v="3.702303428313692E-2"/>
    <m/>
    <m/>
    <m/>
    <n v="0"/>
    <m/>
    <n v="9.454545454545455"/>
    <n v="95"/>
    <n v="95"/>
    <n v="24"/>
    <n v="8.3699999999999992"/>
    <s v=""/>
    <s v=""/>
    <n v="16"/>
    <m/>
    <n v="25"/>
    <n v="33"/>
    <n v="157.69999999999999"/>
    <n v="157.69999999999999"/>
  </r>
  <r>
    <x v="4"/>
    <x v="0"/>
    <n v="35462564"/>
    <s v="Santa Cruz da Esperança"/>
    <n v="0.62263090681857758"/>
    <n v="2077"/>
    <n v="1429"/>
    <n v="648"/>
    <n v="14.05087268299283"/>
    <n v="68.801155512758783"/>
    <n v="3.60964278763381E-2"/>
    <n v="2.3230958904109599E-2"/>
    <n v="1.2865468972228501E-2"/>
    <n v="2.2831050228310501E-3"/>
    <n v="8.0199999999999994E-3"/>
    <s v=""/>
    <n v="2.2658830501285001E-2"/>
    <n v="5.4175973750530196E-3"/>
    <m/>
    <n v="4"/>
    <n v="38.888888888888893"/>
    <n v="61.111111111111114"/>
    <n v="1.0206"/>
    <n v="78.731999999999999"/>
    <n v="12.59712"/>
    <m/>
    <s v=""/>
    <m/>
    <n v="3644.0250361097737"/>
    <m/>
    <m/>
    <m/>
    <m/>
    <s v=""/>
    <m/>
    <n v="4.877895658964608E-2"/>
    <m/>
    <n v="4.6461917808219198E-2"/>
    <n v="5.3606120717618756E-2"/>
    <m/>
    <m/>
    <m/>
    <n v="1"/>
    <m/>
    <n v="6.2"/>
    <n v="100"/>
    <n v="100"/>
    <n v="16"/>
    <n v="10"/>
    <s v=""/>
    <s v=""/>
    <n v="8"/>
    <m/>
    <n v="7"/>
    <n v="11"/>
    <n v="79"/>
    <n v="79"/>
  </r>
  <r>
    <x v="3"/>
    <x v="0"/>
    <n v="35463069"/>
    <s v="Santa Cruz das Palmeiras"/>
    <n v="1.2146543504124363"/>
    <n v="33729"/>
    <n v="32998"/>
    <n v="731"/>
    <n v="114.06493067297937"/>
    <n v="97.83272554774824"/>
    <n v="0.46527965728472714"/>
    <n v="0.43835291501359902"/>
    <n v="2.6926742271128099E-2"/>
    <n v="6.3440512430238502E-2"/>
    <n v="8.3626986301369902E-2"/>
    <n v="1.24E-3"/>
    <n v="0.36401493050876998"/>
    <n v="1.6397740474586402E-2"/>
    <m/>
    <n v="24"/>
    <n v="65.277777777777786"/>
    <n v="34.722222222222221"/>
    <n v="26.923999999999999"/>
    <n v="1817.37"/>
    <n v="1817.37"/>
    <n v="2"/>
    <s v=""/>
    <m/>
    <n v="430.09161255892548"/>
    <m/>
    <m/>
    <m/>
    <m/>
    <s v=""/>
    <m/>
    <n v="0.32537038970959942"/>
    <m/>
    <n v="0.45191022166350414"/>
    <n v="5.8536396241582828E-2"/>
    <m/>
    <m/>
    <m/>
    <n v="0"/>
    <m/>
    <n v="3.4"/>
    <n v="100"/>
    <n v="0"/>
    <n v="100"/>
    <n v="1.5"/>
    <n v="0"/>
    <s v=""/>
    <n v="18"/>
    <m/>
    <n v="47"/>
    <n v="25"/>
    <n v="1817"/>
    <n v="0"/>
  </r>
  <r>
    <x v="5"/>
    <x v="0"/>
    <n v="354640517"/>
    <s v="Santa Cruz do Rio Pardo"/>
    <n v="0.49350803762553408"/>
    <n v="46110"/>
    <n v="43274"/>
    <n v="2836"/>
    <n v="41.303140507712421"/>
    <n v="93.849490349165038"/>
    <n v="3.2724509691915928"/>
    <n v="3.03906105068056"/>
    <n v="0.233389918511033"/>
    <n v="0"/>
    <n v="0.35486955373406198"/>
    <n v="3.1345249893954097E-2"/>
    <n v="2.85535143631322"/>
    <n v="3.088472925035976E-2"/>
    <m/>
    <n v="51"/>
    <n v="47.692307692307693"/>
    <n v="52.307692307692314"/>
    <n v="35.064800000000005"/>
    <n v="2366.8739999999998"/>
    <n v="331.36236000000002"/>
    <n v="5"/>
    <s v=""/>
    <m/>
    <n v="766.00130123617441"/>
    <m/>
    <m/>
    <m/>
    <m/>
    <s v=""/>
    <m/>
    <n v="0.60266132029311104"/>
    <m/>
    <n v="0.70511857324374949"/>
    <n v="0.20838385581342231"/>
    <m/>
    <m/>
    <m/>
    <n v="0"/>
    <m/>
    <n v="9.8000000000000007"/>
    <n v="100"/>
    <n v="100"/>
    <n v="14"/>
    <n v="10"/>
    <n v="2"/>
    <s v=""/>
    <n v="28"/>
    <m/>
    <n v="93"/>
    <n v="102"/>
    <n v="2367"/>
    <n v="2367"/>
  </r>
  <r>
    <x v="3"/>
    <x v="0"/>
    <n v="35465049"/>
    <s v="Santa Ernestina"/>
    <s v=""/>
    <s v=""/>
    <s v=""/>
    <s v=""/>
    <s v=""/>
    <s v=""/>
    <n v="9.0623782343987797E-2"/>
    <n v="9.0583782343987798E-2"/>
    <n v="4.0000000000000003E-5"/>
    <n v="0"/>
    <s v=""/>
    <n v="0.08"/>
    <n v="3.9137823439878202E-3"/>
    <n v="6.7099999999999998E-3"/>
    <m/>
    <n v="5"/>
    <n v="57.142857142857139"/>
    <n v="42.857142857142854"/>
    <s v=""/>
    <s v=""/>
    <s v=""/>
    <m/>
    <s v=""/>
    <m/>
    <s v=""/>
    <m/>
    <m/>
    <m/>
    <m/>
    <s v=""/>
    <m/>
    <n v="0.17427650450766882"/>
    <m/>
    <n v="0.23837837458944158"/>
    <n v="2.8571428571428574E-4"/>
    <m/>
    <m/>
    <m/>
    <n v="0"/>
    <m/>
    <s v=""/>
    <s v=""/>
    <s v=""/>
    <s v=""/>
    <s v=""/>
    <s v=""/>
    <s v=""/>
    <n v="6"/>
    <m/>
    <n v="4"/>
    <n v="3"/>
    <s v=""/>
    <s v=""/>
  </r>
  <r>
    <x v="2"/>
    <x v="0"/>
    <n v="354650416"/>
    <s v="Santa Ernestina"/>
    <n v="-7.9291120001712123E-2"/>
    <n v="5525"/>
    <n v="5316"/>
    <n v="209"/>
    <n v="40.938055720213391"/>
    <n v="96.217194570135746"/>
    <n v="3.6113782343987801E-2"/>
    <n v="1.04437823439878E-2"/>
    <n v="2.5669999999999998E-2"/>
    <n v="0"/>
    <n v="2.402E-2"/>
    <s v=""/>
    <n v="1.04437823439878E-2"/>
    <n v="1.65E-3"/>
    <m/>
    <n v="2"/>
    <n v="27.27272727272727"/>
    <n v="72.727272727272734"/>
    <n v="3.6141000000000001"/>
    <n v="278.80200000000002"/>
    <n v="11.15208"/>
    <n v="1"/>
    <s v=""/>
    <m/>
    <n v="799.10226244343892"/>
    <m/>
    <m/>
    <m/>
    <m/>
    <s v=""/>
    <m/>
    <n v="6.9449581430745769E-2"/>
    <m/>
    <n v="2.7483637747336316E-2"/>
    <n v="0.18335714285714283"/>
    <m/>
    <m/>
    <m/>
    <n v="0"/>
    <m/>
    <n v="7.4"/>
    <n v="100"/>
    <n v="100"/>
    <n v="4"/>
    <n v="10"/>
    <n v="1"/>
    <s v=""/>
    <n v="3"/>
    <m/>
    <n v="3"/>
    <n v="8"/>
    <n v="279"/>
    <n v="279"/>
  </r>
  <r>
    <x v="10"/>
    <x v="0"/>
    <n v="354660315"/>
    <s v="Santa Fé do Sul"/>
    <s v=""/>
    <s v=""/>
    <s v=""/>
    <s v=""/>
    <s v=""/>
    <s v=""/>
    <n v="1.0939878234398801E-5"/>
    <n v="1.0939878234398801E-5"/>
    <s v=""/>
    <n v="0"/>
    <s v=""/>
    <s v=""/>
    <n v="1.0939878234398801E-5"/>
    <n v="0"/>
    <m/>
    <n v="1"/>
    <n v="100"/>
    <e v="#VALUE!"/>
    <s v=""/>
    <s v=""/>
    <s v=""/>
    <m/>
    <s v=""/>
    <m/>
    <s v=""/>
    <m/>
    <m/>
    <m/>
    <m/>
    <s v=""/>
    <m/>
    <n v="2.2791412988330836E-5"/>
    <m/>
    <n v="3.0388550651107781E-5"/>
    <e v="#VALUE!"/>
    <m/>
    <m/>
    <m/>
    <n v="0"/>
    <m/>
    <s v=""/>
    <s v=""/>
    <s v=""/>
    <s v=""/>
    <s v=""/>
    <s v=""/>
    <s v=""/>
    <n v="0"/>
    <m/>
    <n v="1"/>
    <s v=""/>
    <s v=""/>
    <s v=""/>
  </r>
  <r>
    <x v="16"/>
    <x v="0"/>
    <n v="354660318"/>
    <s v="Santa Fé do Sul"/>
    <n v="0.5310277372986949"/>
    <n v="30804"/>
    <n v="29591"/>
    <n v="1213"/>
    <n v="147.91836734693877"/>
    <n v="96.062199714322816"/>
    <n v="7.9274398449651007E-2"/>
    <n v="1.7838197927323201E-2"/>
    <n v="6.1436200522327802E-2"/>
    <n v="9.7767947742262804E-3"/>
    <n v="3.0635388127853901E-2"/>
    <n v="2.19412502183297E-2"/>
    <n v="1.8096092521895299E-2"/>
    <n v="8.6016675815721449E-3"/>
    <m/>
    <n v="17"/>
    <n v="15.730337078651685"/>
    <n v="84.269662921348313"/>
    <n v="25.024800000000003"/>
    <n v="1689.174"/>
    <n v="489.86045999999999"/>
    <n v="9"/>
    <s v=""/>
    <m/>
    <n v="122.85157771717958"/>
    <m/>
    <m/>
    <m/>
    <m/>
    <s v=""/>
    <m/>
    <n v="0.16515499677010628"/>
    <m/>
    <n v="4.9550549798120007E-2"/>
    <n v="0.51196833768606509"/>
    <m/>
    <m/>
    <m/>
    <n v="0"/>
    <m/>
    <n v="8.6999999999999993"/>
    <n v="100"/>
    <n v="100"/>
    <n v="29"/>
    <n v="8.1199999999999992"/>
    <n v="6"/>
    <s v=""/>
    <n v="47"/>
    <m/>
    <n v="14"/>
    <n v="75"/>
    <n v="1689"/>
    <n v="1689"/>
  </r>
  <r>
    <x v="6"/>
    <x v="0"/>
    <n v="35467025"/>
    <s v="Santa Gertrudes"/>
    <n v="1.9550542496450829"/>
    <n v="26189"/>
    <n v="25911"/>
    <n v="278"/>
    <n v="268.0827106152114"/>
    <n v="98.938485623735147"/>
    <n v="0.39039839750147604"/>
    <n v="0.26538304189435302"/>
    <n v="0.12501535560712301"/>
    <n v="0"/>
    <n v="0.30413120218579198"/>
    <n v="7.8225355607123001E-2"/>
    <n v="4.9618397085610198E-3"/>
    <n v="3.0799999999999998E-3"/>
    <m/>
    <n v="15"/>
    <n v="15.942028985507244"/>
    <n v="84.05797101449275"/>
    <n v="21.672000000000001"/>
    <n v="1462.86"/>
    <n v="355.47498000000002"/>
    <n v="4"/>
    <n v="1"/>
    <m/>
    <n v="192.66715033029132"/>
    <m/>
    <m/>
    <m/>
    <m/>
    <s v=""/>
    <m/>
    <n v="0.83063488830101284"/>
    <m/>
    <n v="0.85607432869146138"/>
    <n v="0.78134597254451899"/>
    <m/>
    <m/>
    <m/>
    <n v="1"/>
    <m/>
    <n v="9.8000000000000007"/>
    <n v="100"/>
    <n v="100"/>
    <n v="24.3"/>
    <n v="8.42"/>
    <n v="1"/>
    <n v="1"/>
    <n v="38"/>
    <m/>
    <n v="11"/>
    <n v="58"/>
    <n v="1463"/>
    <n v="1463"/>
  </r>
  <r>
    <x v="15"/>
    <x v="0"/>
    <n v="35468012"/>
    <s v="Santa Isabel"/>
    <n v="0.89440938812261894"/>
    <n v="55086"/>
    <n v="44716"/>
    <n v="10370"/>
    <n v="152.38595811779027"/>
    <n v="81.174890171731477"/>
    <n v="0.38593552543645121"/>
    <n v="0.33909423063727301"/>
    <n v="4.6841294799178201E-2"/>
    <n v="0"/>
    <n v="0.21610831050228299"/>
    <n v="0.114412405328077"/>
    <n v="1.69862539299349E-2"/>
    <n v="3.8428555676156738E-2"/>
    <m/>
    <n v="99"/>
    <n v="27.906976744186046"/>
    <n v="72.093023255813947"/>
    <n v="36.389600000000002"/>
    <n v="2456.2979999999998"/>
    <n v="2399.9996498"/>
    <n v="3"/>
    <n v="1"/>
    <m/>
    <n v="314.86766147478477"/>
    <m/>
    <m/>
    <m/>
    <m/>
    <s v=""/>
    <m/>
    <n v="0.16492971172497917"/>
    <m/>
    <n v="0.1894381176744542"/>
    <n v="8.5165990543960388E-2"/>
    <m/>
    <m/>
    <m/>
    <n v="0"/>
    <m/>
    <n v="8.3000000000000007"/>
    <n v="57.3"/>
    <n v="2.86"/>
    <n v="97.71"/>
    <n v="1.59"/>
    <n v="1"/>
    <n v="1"/>
    <n v="156"/>
    <m/>
    <n v="48"/>
    <n v="124"/>
    <n v="1407.2879999999998"/>
    <n v="70.241600000000005"/>
  </r>
  <r>
    <x v="3"/>
    <x v="0"/>
    <n v="35469009"/>
    <s v="Santa Lúcia"/>
    <n v="0.37798107058011343"/>
    <n v="8562"/>
    <n v="8208"/>
    <n v="354"/>
    <n v="56.214299783336614"/>
    <n v="95.865451997196914"/>
    <n v="3.56693911719939E-2"/>
    <n v="2.1819391171993899E-2"/>
    <n v="1.3849999999999999E-2"/>
    <n v="0"/>
    <n v="1.157E-2"/>
    <s v=""/>
    <n v="2.3099391171993899E-2"/>
    <n v="1E-3"/>
    <m/>
    <n v="1"/>
    <n v="53.846153846153847"/>
    <n v="46.153846153846153"/>
    <n v="5.8267999999999995"/>
    <n v="449.49599999999998"/>
    <n v="106.081056"/>
    <m/>
    <s v=""/>
    <m/>
    <n v="920.812894183602"/>
    <m/>
    <m/>
    <m/>
    <m/>
    <s v=""/>
    <m/>
    <n v="4.6933409436834078E-2"/>
    <m/>
    <n v="4.2783119945086073E-2"/>
    <n v="5.5399999999999998E-2"/>
    <m/>
    <m/>
    <m/>
    <n v="0"/>
    <m/>
    <n v="7.7"/>
    <n v="100"/>
    <n v="100"/>
    <n v="23.6"/>
    <n v="8.17"/>
    <s v=""/>
    <s v=""/>
    <n v="4"/>
    <m/>
    <n v="7"/>
    <n v="6"/>
    <n v="449"/>
    <n v="449"/>
  </r>
  <r>
    <x v="6"/>
    <x v="0"/>
    <n v="35470075"/>
    <s v="Santa Maria da Serra"/>
    <n v="1.2829414510628467"/>
    <n v="6141"/>
    <n v="5583"/>
    <n v="558"/>
    <n v="23.943387398627571"/>
    <n v="90.913531998045912"/>
    <n v="0.1505230077101582"/>
    <n v="0.13458027546972101"/>
    <n v="1.5942732240437199E-2"/>
    <n v="0"/>
    <s v=""/>
    <n v="2.9722404371584701E-3"/>
    <n v="9.9925229932380205E-2"/>
    <n v="4.7625537340619306E-2"/>
    <m/>
    <n v="3"/>
    <n v="38.095238095238095"/>
    <n v="61.904761904761905"/>
    <n v="3.8485999999999998"/>
    <n v="296.892"/>
    <n v="38.595959999999998"/>
    <m/>
    <s v=""/>
    <m/>
    <n v="2105.4811919882754"/>
    <m/>
    <m/>
    <m/>
    <m/>
    <s v=""/>
    <m/>
    <n v="0.12865214334201555"/>
    <m/>
    <n v="0.17707930982858028"/>
    <n v="3.888471278155415E-2"/>
    <m/>
    <m/>
    <m/>
    <n v="0"/>
    <m/>
    <n v="9.8000000000000007"/>
    <n v="100"/>
    <n v="100"/>
    <n v="13"/>
    <n v="10"/>
    <s v=""/>
    <s v=""/>
    <n v="15"/>
    <m/>
    <n v="8"/>
    <n v="13"/>
    <n v="297"/>
    <n v="297"/>
  </r>
  <r>
    <x v="0"/>
    <x v="0"/>
    <n v="354710620"/>
    <s v="Santa Mercedes"/>
    <n v="-6.3764428062862422E-2"/>
    <n v="2813"/>
    <n v="2572"/>
    <n v="241"/>
    <n v="16.85743393060466"/>
    <n v="91.432634198364738"/>
    <n v="0.196463776605035"/>
    <n v="7.9420000000000004E-2"/>
    <n v="0.117043776605035"/>
    <n v="0"/>
    <n v="1.6722011128577501E-2"/>
    <n v="9.6953806921675795E-2"/>
    <n v="8.1639497716894993E-2"/>
    <n v="1.1484608378870675E-3"/>
    <m/>
    <n v="2"/>
    <n v="17.391304347826086"/>
    <n v="82.608695652173907"/>
    <n v="1.7885"/>
    <n v="137.97"/>
    <n v="14.0494851"/>
    <m/>
    <s v=""/>
    <m/>
    <n v="1681.6210451475297"/>
    <m/>
    <m/>
    <m/>
    <m/>
    <s v=""/>
    <m/>
    <n v="0.39292755321007"/>
    <m/>
    <n v="0.22691428571428574"/>
    <n v="0.78029184403356655"/>
    <m/>
    <m/>
    <m/>
    <n v="0"/>
    <m/>
    <n v="9.6999999999999993"/>
    <n v="98.7"/>
    <n v="98.7"/>
    <n v="10.18"/>
    <n v="9.98"/>
    <s v=""/>
    <s v=""/>
    <n v="5"/>
    <m/>
    <n v="4"/>
    <n v="19"/>
    <n v="136.20599999999999"/>
    <n v="136.20599999999999"/>
  </r>
  <r>
    <x v="4"/>
    <x v="0"/>
    <n v="35475024"/>
    <s v="Santa Rita do Passa Quatro"/>
    <s v=""/>
    <s v=""/>
    <s v=""/>
    <s v=""/>
    <s v=""/>
    <s v=""/>
    <n v="0"/>
    <n v="0"/>
    <n v="0"/>
    <n v="0"/>
    <n v="0"/>
    <n v="0"/>
    <n v="0"/>
    <n v="0"/>
    <m/>
    <n v="0"/>
    <n v="0"/>
    <n v="0"/>
    <s v=""/>
    <s v=""/>
    <s v=""/>
    <m/>
    <s v=""/>
    <m/>
    <s v=""/>
    <m/>
    <m/>
    <m/>
    <m/>
    <s v=""/>
    <m/>
    <e v="#N/A"/>
    <m/>
    <e v="#N/A"/>
    <e v="#N/A"/>
    <m/>
    <m/>
    <m/>
    <n v="0"/>
    <m/>
    <s v=""/>
    <s v=""/>
    <s v=""/>
    <s v=""/>
    <s v=""/>
    <s v=""/>
    <s v=""/>
    <n v="0"/>
    <m/>
    <n v="0"/>
    <n v="0"/>
    <s v=""/>
    <s v=""/>
  </r>
  <r>
    <x v="3"/>
    <x v="0"/>
    <n v="35475029"/>
    <s v="Santa Rita do Passa Quatro"/>
    <n v="-3.4046449179037097E-2"/>
    <n v="26385"/>
    <n v="24263"/>
    <n v="2122"/>
    <n v="35.040305980159097"/>
    <n v="91.957551639188921"/>
    <n v="0.45653566370154097"/>
    <n v="0.25919698871339297"/>
    <n v="0.197338674988148"/>
    <n v="0.24019786910197899"/>
    <n v="0.1164"/>
    <n v="2.5617397260274E-2"/>
    <n v="0.30642886279328901"/>
    <n v="8.0894036479776388E-3"/>
    <m/>
    <n v="39"/>
    <n v="51.079136690647488"/>
    <n v="48.920863309352519"/>
    <n v="17.293500000000002"/>
    <n v="1334.07"/>
    <n v="288.85950674999998"/>
    <m/>
    <n v="2"/>
    <m/>
    <n v="1422.3172256964185"/>
    <m/>
    <m/>
    <m/>
    <m/>
    <s v=""/>
    <m/>
    <n v="0.12473652013703304"/>
    <m/>
    <n v="0.10493805211068541"/>
    <n v="0.16583081931777144"/>
    <m/>
    <m/>
    <m/>
    <n v="0"/>
    <m/>
    <n v="5"/>
    <n v="96.25"/>
    <n v="96.25"/>
    <n v="21.65"/>
    <n v="8.5299999999999994"/>
    <s v=""/>
    <n v="2"/>
    <n v="77"/>
    <m/>
    <n v="71"/>
    <n v="68"/>
    <n v="1283.9750000000001"/>
    <n v="1283.9750000000001"/>
  </r>
  <r>
    <x v="10"/>
    <x v="0"/>
    <n v="354740315"/>
    <s v="Santa Rita d'Oeste"/>
    <n v="-0.56443732098599986"/>
    <n v="2404"/>
    <n v="1895"/>
    <n v="509"/>
    <n v="11.432919579588148"/>
    <n v="78.826955074875201"/>
    <n v="1.9641633688482991E-2"/>
    <n v="6.5072859744990897E-3"/>
    <n v="1.3134347713983901E-2"/>
    <n v="0.28668188736681899"/>
    <n v="6.4799999999999996E-3"/>
    <n v="1.5938069216757701E-4"/>
    <n v="1.27497415807903E-2"/>
    <n v="2.5251141552511401E-4"/>
    <m/>
    <n v="15"/>
    <n v="38.095238095238095"/>
    <n v="61.904761904761905"/>
    <n v="1.2138"/>
    <n v="93.635999999999996"/>
    <n v="31.616026855000001"/>
    <m/>
    <s v=""/>
    <m/>
    <n v="2230.0831946755402"/>
    <m/>
    <m/>
    <m/>
    <m/>
    <s v=""/>
    <m/>
    <n v="3.8513007232319589E-2"/>
    <m/>
    <n v="1.9139076395585555E-2"/>
    <n v="7.7260868905787664E-2"/>
    <m/>
    <m/>
    <m/>
    <n v="0"/>
    <m/>
    <n v="8.6999999999999993"/>
    <n v="81.37"/>
    <n v="81.37"/>
    <n v="33.76"/>
    <n v="7.53"/>
    <s v=""/>
    <s v=""/>
    <n v="7"/>
    <m/>
    <n v="8"/>
    <n v="13"/>
    <n v="76.487800000000007"/>
    <n v="76.487800000000007"/>
  </r>
  <r>
    <x v="4"/>
    <x v="0"/>
    <n v="35476014"/>
    <s v="Santa Rosa de Viterbo"/>
    <n v="0.71596890542646729"/>
    <n v="25604"/>
    <n v="24636"/>
    <n v="968"/>
    <n v="88.390237166430765"/>
    <n v="96.219340728011247"/>
    <n v="0.34858094395372258"/>
    <n v="0.33011023554657298"/>
    <n v="1.8470708407149601E-2"/>
    <n v="0.14560730593607299"/>
    <s v=""/>
    <n v="0.11177465753424699"/>
    <n v="0.222590720113781"/>
    <n v="1.4215566305694899E-2"/>
    <m/>
    <n v="5"/>
    <n v="9.4594594594594597"/>
    <n v="90.540540540540533"/>
    <n v="20.4024"/>
    <n v="1377.162"/>
    <n v="233.83384462999999"/>
    <n v="3"/>
    <s v=""/>
    <m/>
    <n v="554.25714732073106"/>
    <m/>
    <m/>
    <m/>
    <m/>
    <s v=""/>
    <m/>
    <n v="0.24898638853837329"/>
    <m/>
    <n v="0.34748445847007686"/>
    <n v="4.1046018682554676E-2"/>
    <m/>
    <m/>
    <m/>
    <n v="0"/>
    <m/>
    <n v="9"/>
    <n v="96.2"/>
    <n v="96.2"/>
    <n v="16.98"/>
    <n v="9.64"/>
    <n v="0"/>
    <s v=""/>
    <n v="25"/>
    <m/>
    <n v="21"/>
    <n v="201"/>
    <n v="1324.6740000000002"/>
    <n v="1324.6740000000002"/>
  </r>
  <r>
    <x v="3"/>
    <x v="0"/>
    <n v="35476019"/>
    <s v="Santa Rosa de Viterbo"/>
    <s v=""/>
    <s v=""/>
    <s v=""/>
    <s v=""/>
    <s v=""/>
    <s v=""/>
    <n v="0"/>
    <n v="0"/>
    <n v="0"/>
    <n v="0"/>
    <n v="0"/>
    <n v="0"/>
    <n v="0"/>
    <n v="0"/>
    <m/>
    <n v="0"/>
    <n v="0"/>
    <n v="0"/>
    <s v=""/>
    <s v=""/>
    <s v=""/>
    <m/>
    <s v=""/>
    <m/>
    <s v=""/>
    <m/>
    <m/>
    <m/>
    <m/>
    <s v=""/>
    <m/>
    <e v="#N/A"/>
    <m/>
    <e v="#N/A"/>
    <e v="#N/A"/>
    <m/>
    <m/>
    <m/>
    <n v="0"/>
    <m/>
    <s v=""/>
    <s v=""/>
    <s v=""/>
    <s v=""/>
    <s v=""/>
    <s v=""/>
    <s v=""/>
    <n v="0"/>
    <m/>
    <n v="0"/>
    <n v="0"/>
    <s v=""/>
    <s v=""/>
  </r>
  <r>
    <x v="10"/>
    <x v="0"/>
    <n v="354765015"/>
    <s v="Santa Salete"/>
    <s v=""/>
    <s v=""/>
    <s v=""/>
    <s v=""/>
    <s v=""/>
    <s v=""/>
    <n v="7.3606731624955299E-3"/>
    <n v="1.84061136478945E-3"/>
    <n v="5.5200617977060797E-3"/>
    <n v="0"/>
    <s v=""/>
    <s v=""/>
    <n v="7.3606731624955299E-3"/>
    <n v="0"/>
    <m/>
    <n v="1"/>
    <n v="63.636363636363633"/>
    <n v="36.363636363636367"/>
    <s v=""/>
    <s v=""/>
    <s v=""/>
    <m/>
    <s v=""/>
    <m/>
    <s v=""/>
    <m/>
    <m/>
    <m/>
    <m/>
    <s v=""/>
    <m/>
    <n v="3.8740385065765943E-2"/>
    <m/>
    <n v="1.2270742431929667E-2"/>
    <n v="0.13800154494265196"/>
    <m/>
    <m/>
    <m/>
    <n v="0"/>
    <m/>
    <s v=""/>
    <s v=""/>
    <s v=""/>
    <s v=""/>
    <s v=""/>
    <s v=""/>
    <s v=""/>
    <n v="3"/>
    <m/>
    <n v="7"/>
    <n v="4"/>
    <s v=""/>
    <s v=""/>
  </r>
  <r>
    <x v="16"/>
    <x v="0"/>
    <n v="354765018"/>
    <s v="Santa Salete"/>
    <n v="-4.1571458160449826E-2"/>
    <n v="1440"/>
    <n v="1031"/>
    <n v="409"/>
    <n v="18.188707843880259"/>
    <n v="71.597222222222229"/>
    <n v="4.3204860892781402E-2"/>
    <n v="1.65551802779649E-2"/>
    <n v="2.6649680614816498E-2"/>
    <n v="0"/>
    <s v=""/>
    <s v=""/>
    <n v="4.31748608927814E-2"/>
    <n v="3.0000000000000001E-5"/>
    <m/>
    <n v="6"/>
    <n v="51.282051282051277"/>
    <n v="48.717948717948715"/>
    <n v="0.61459999999999992"/>
    <n v="47.411999999999999"/>
    <n v="6.6376799999999996"/>
    <m/>
    <s v=""/>
    <m/>
    <n v="876.00000000000011"/>
    <m/>
    <m/>
    <m/>
    <m/>
    <s v=""/>
    <m/>
    <n v="0.22739400469884949"/>
    <m/>
    <n v="0.110367868519766"/>
    <n v="0.66624201537041228"/>
    <m/>
    <m/>
    <m/>
    <n v="0"/>
    <m/>
    <n v="8.3000000000000007"/>
    <n v="100"/>
    <n v="100"/>
    <n v="14"/>
    <n v="10"/>
    <s v=""/>
    <s v=""/>
    <n v="2"/>
    <m/>
    <n v="20"/>
    <n v="19"/>
    <n v="47"/>
    <n v="47"/>
  </r>
  <r>
    <x v="10"/>
    <x v="0"/>
    <n v="354720515"/>
    <s v="Santana da Ponte Pensa"/>
    <s v=""/>
    <s v=""/>
    <s v=""/>
    <s v=""/>
    <s v=""/>
    <s v=""/>
    <n v="4.1222729578894002E-5"/>
    <n v="2.69533231861999E-5"/>
    <n v="1.4269406392694101E-5"/>
    <n v="0"/>
    <s v=""/>
    <s v=""/>
    <n v="3.4880771182140998E-5"/>
    <n v="6.3419583967529198E-6"/>
    <m/>
    <n v="3"/>
    <n v="66.666666666666657"/>
    <n v="33.333333333333329"/>
    <s v=""/>
    <s v=""/>
    <s v=""/>
    <m/>
    <s v=""/>
    <m/>
    <s v=""/>
    <m/>
    <m/>
    <m/>
    <m/>
    <s v=""/>
    <m/>
    <n v="1.3740909859631334E-4"/>
    <m/>
    <n v="1.2251510539181774E-4"/>
    <n v="1.7836757990867628E-4"/>
    <m/>
    <m/>
    <m/>
    <n v="0"/>
    <m/>
    <s v=""/>
    <s v=""/>
    <s v=""/>
    <s v=""/>
    <s v=""/>
    <s v=""/>
    <s v=""/>
    <n v="2"/>
    <m/>
    <n v="2"/>
    <n v="1"/>
    <s v=""/>
    <s v=""/>
  </r>
  <r>
    <x v="16"/>
    <x v="0"/>
    <n v="354720518"/>
    <s v="Santana da Ponte Pensa"/>
    <n v="-0.84715781506103927"/>
    <n v="1509"/>
    <n v="1116"/>
    <n v="393"/>
    <n v="11.615733969671311"/>
    <n v="73.956262425447321"/>
    <n v="0.27933904271776827"/>
    <n v="0.276285502283105"/>
    <n v="3.0535404346632702E-3"/>
    <n v="8.3120243531202398E-2"/>
    <n v="2.80246575342466E-3"/>
    <s v=""/>
    <n v="0.27148328168276098"/>
    <n v="5.053295281582949E-3"/>
    <m/>
    <n v="1"/>
    <n v="55.555555555555557"/>
    <n v="44.444444444444443"/>
    <n v="0.68669999999999998"/>
    <n v="52.973999999999997"/>
    <n v="7.4163600000000001"/>
    <m/>
    <s v=""/>
    <m/>
    <n v="1671.8886679920474"/>
    <m/>
    <m/>
    <m/>
    <m/>
    <s v=""/>
    <m/>
    <n v="0.93113014239256098"/>
    <m/>
    <n v="1.2558431921959319"/>
    <n v="3.8169255433290881E-2"/>
    <m/>
    <m/>
    <m/>
    <n v="0"/>
    <m/>
    <n v="8.1"/>
    <n v="100"/>
    <n v="100"/>
    <n v="14"/>
    <n v="10"/>
    <s v=""/>
    <s v=""/>
    <n v="4"/>
    <m/>
    <n v="10"/>
    <n v="8"/>
    <n v="53"/>
    <n v="53"/>
  </r>
  <r>
    <x v="18"/>
    <x v="0"/>
    <n v="35473046"/>
    <s v="Santana de Parnaíba"/>
    <n v="2.4464383858654237"/>
    <n v="138132"/>
    <n v="138132"/>
    <s v="-"/>
    <n v="751.45250788815144"/>
    <n v="100"/>
    <n v="0.45972770585373102"/>
    <n v="0.180699511440477"/>
    <n v="0.27902819441325399"/>
    <n v="0"/>
    <n v="0.13247999999999999"/>
    <n v="8.4310060009481699E-2"/>
    <n v="3.3236681887366799E-4"/>
    <n v="0.24260527902537699"/>
    <m/>
    <n v="31"/>
    <n v="10.909090909090908"/>
    <n v="89.090909090909093"/>
    <n v="128.07089999999999"/>
    <n v="7684.2539999999999"/>
    <n v="6992.0179784000002"/>
    <n v="8"/>
    <n v="1"/>
    <m/>
    <n v="77.623143080531648"/>
    <m/>
    <m/>
    <m/>
    <m/>
    <s v=""/>
    <m/>
    <n v="0.51080856205970115"/>
    <m/>
    <n v="0.32267769900085175"/>
    <n v="0.82067116003898244"/>
    <m/>
    <m/>
    <m/>
    <n v="0"/>
    <m/>
    <n v="8.6"/>
    <n v="41.9"/>
    <n v="10.48"/>
    <n v="90.99"/>
    <n v="2.1"/>
    <n v="3"/>
    <n v="1"/>
    <n v="235"/>
    <m/>
    <n v="18"/>
    <n v="147"/>
    <n v="3219.596"/>
    <n v="805.28320000000008"/>
  </r>
  <r>
    <x v="8"/>
    <x v="0"/>
    <n v="354730410"/>
    <s v="Santana de Parnaíba"/>
    <s v=""/>
    <s v=""/>
    <s v=""/>
    <s v=""/>
    <s v=""/>
    <s v=""/>
    <n v="3.83036874849249E-3"/>
    <n v="2.2899999999999999E-3"/>
    <n v="1.5403687484924901E-3"/>
    <n v="0"/>
    <s v=""/>
    <n v="1.1415525114155301E-5"/>
    <s v=""/>
    <n v="3.8189532233783297E-3"/>
    <m/>
    <n v="0"/>
    <n v="9.0909090909090917"/>
    <n v="90.909090909090907"/>
    <s v=""/>
    <s v=""/>
    <s v=""/>
    <m/>
    <s v=""/>
    <m/>
    <s v=""/>
    <m/>
    <m/>
    <m/>
    <m/>
    <s v=""/>
    <m/>
    <n v="4.255965276102767E-3"/>
    <m/>
    <n v="4.0892857142857137E-3"/>
    <n v="4.5304963190955592E-3"/>
    <m/>
    <m/>
    <m/>
    <n v="0"/>
    <m/>
    <s v=""/>
    <s v=""/>
    <s v=""/>
    <s v=""/>
    <s v=""/>
    <s v=""/>
    <s v=""/>
    <n v="5"/>
    <m/>
    <n v="1"/>
    <n v="10"/>
    <s v=""/>
    <s v=""/>
  </r>
  <r>
    <x v="1"/>
    <x v="0"/>
    <n v="354770021"/>
    <s v="Santo Anastácio"/>
    <s v=""/>
    <s v=""/>
    <s v=""/>
    <s v=""/>
    <s v=""/>
    <s v=""/>
    <n v="1.3184876612520901E-3"/>
    <n v="9.5129375951293798E-4"/>
    <n v="3.6719390173915202E-4"/>
    <n v="0"/>
    <s v=""/>
    <n v="1.3999999999999999E-4"/>
    <n v="1.1386424882102E-3"/>
    <n v="3.9845173041894401E-5"/>
    <m/>
    <n v="2"/>
    <n v="14.285714285714285"/>
    <n v="85.714285714285708"/>
    <s v=""/>
    <s v=""/>
    <s v=""/>
    <m/>
    <s v=""/>
    <m/>
    <s v=""/>
    <m/>
    <m/>
    <m/>
    <m/>
    <s v=""/>
    <m/>
    <n v="6.4316471280589764E-4"/>
    <m/>
    <n v="6.3419583967529202E-4"/>
    <n v="6.6762527588936748E-4"/>
    <m/>
    <m/>
    <m/>
    <n v="0"/>
    <m/>
    <s v=""/>
    <s v=""/>
    <s v=""/>
    <s v=""/>
    <s v=""/>
    <s v=""/>
    <s v=""/>
    <n v="0"/>
    <m/>
    <n v="1"/>
    <n v="6"/>
    <s v=""/>
    <s v=""/>
  </r>
  <r>
    <x v="13"/>
    <x v="0"/>
    <n v="354770022"/>
    <s v="Santo Anastácio"/>
    <n v="-0.17225255288216834"/>
    <n v="20127"/>
    <n v="18977"/>
    <n v="1150"/>
    <n v="36.425662835942454"/>
    <n v="94.286282108610322"/>
    <n v="0.29504173351714591"/>
    <n v="0.25491272450532698"/>
    <n v="4.01290090118189E-2"/>
    <n v="0"/>
    <n v="2.8309999999999998E-2"/>
    <n v="5.8498085996955801E-2"/>
    <n v="0.20236109281300199"/>
    <n v="5.8725547071886604E-3"/>
    <m/>
    <n v="26"/>
    <n v="26"/>
    <n v="74"/>
    <n v="13.610799999999999"/>
    <n v="1049.9760000000001"/>
    <n v="90.402933599999997"/>
    <n v="1"/>
    <s v=""/>
    <m/>
    <n v="861.76777463109215"/>
    <m/>
    <m/>
    <m/>
    <m/>
    <s v=""/>
    <m/>
    <n v="0.14392279683763215"/>
    <m/>
    <n v="0.16994181633688465"/>
    <n v="7.2961834566943481E-2"/>
    <m/>
    <m/>
    <m/>
    <n v="0"/>
    <m/>
    <n v="8.1"/>
    <n v="98.8"/>
    <n v="98.8"/>
    <n v="8.61"/>
    <n v="9.98"/>
    <n v="0"/>
    <s v=""/>
    <n v="22"/>
    <m/>
    <n v="13"/>
    <n v="37"/>
    <n v="1037.4000000000001"/>
    <n v="1037.4000000000001"/>
  </r>
  <r>
    <x v="18"/>
    <x v="0"/>
    <n v="35478096"/>
    <s v="Santo André"/>
    <n v="0.25858799750291261"/>
    <n v="693867"/>
    <n v="693867"/>
    <s v="-"/>
    <n v="3968.5827041866851"/>
    <n v="100"/>
    <n v="0.88574326752252008"/>
    <n v="0.49833155325997502"/>
    <n v="0.387411714262545"/>
    <n v="0"/>
    <n v="0.161815068493151"/>
    <n v="0.56769814383353701"/>
    <n v="1.3318112633181101E-5"/>
    <n v="0.15621673708319861"/>
    <m/>
    <n v="14"/>
    <n v="5"/>
    <n v="95"/>
    <n v="793.50480000000005"/>
    <n v="38953.872000000003"/>
    <n v="22241.799642000002"/>
    <n v="162"/>
    <n v="1"/>
    <m/>
    <n v="17.270860265728157"/>
    <m/>
    <m/>
    <m/>
    <m/>
    <s v=""/>
    <m/>
    <n v="0.84356501668811434"/>
    <m/>
    <n v="0.74377843770145524"/>
    <n v="1.0195045112172236"/>
    <m/>
    <m/>
    <m/>
    <n v="0"/>
    <m/>
    <n v="9"/>
    <n v="99.5"/>
    <n v="45.64"/>
    <n v="57.1"/>
    <n v="5.47"/>
    <n v="81"/>
    <n v="1"/>
    <n v="432"/>
    <m/>
    <n v="9"/>
    <n v="171"/>
    <n v="38759.230000000003"/>
    <n v="17778.605600000003"/>
  </r>
  <r>
    <x v="19"/>
    <x v="0"/>
    <n v="35478097"/>
    <s v="Santo André"/>
    <s v=""/>
    <s v=""/>
    <s v=""/>
    <s v=""/>
    <s v=""/>
    <s v=""/>
    <n v="0"/>
    <s v=""/>
    <s v=""/>
    <n v="0"/>
    <s v=""/>
    <s v=""/>
    <s v=""/>
    <n v="0"/>
    <m/>
    <n v="0"/>
    <n v="0"/>
    <n v="0"/>
    <s v=""/>
    <s v=""/>
    <s v=""/>
    <m/>
    <s v=""/>
    <m/>
    <s v=""/>
    <m/>
    <m/>
    <m/>
    <m/>
    <s v=""/>
    <m/>
    <n v="0"/>
    <m/>
    <e v="#VALUE!"/>
    <e v="#VALUE!"/>
    <m/>
    <m/>
    <m/>
    <n v="0"/>
    <m/>
    <s v=""/>
    <s v=""/>
    <s v=""/>
    <s v=""/>
    <s v=""/>
    <s v=""/>
    <s v=""/>
    <n v="4"/>
    <m/>
    <s v=""/>
    <s v=""/>
    <s v=""/>
    <s v=""/>
  </r>
  <r>
    <x v="4"/>
    <x v="0"/>
    <n v="35479084"/>
    <s v="Santo Antônio da Alegria"/>
    <s v=""/>
    <s v=""/>
    <s v=""/>
    <s v=""/>
    <s v=""/>
    <s v=""/>
    <n v="5.8476620006487554E-3"/>
    <n v="5.8362464755346002E-3"/>
    <n v="1.1415525114155301E-5"/>
    <n v="0"/>
    <s v=""/>
    <s v=""/>
    <n v="5.8419542380916704E-3"/>
    <n v="5.70776255707763E-6"/>
    <m/>
    <n v="6"/>
    <n v="85.714285714285708"/>
    <n v="14.285714285714285"/>
    <s v=""/>
    <s v=""/>
    <s v=""/>
    <m/>
    <s v=""/>
    <m/>
    <s v=""/>
    <m/>
    <m/>
    <m/>
    <m/>
    <s v=""/>
    <m/>
    <n v="3.7971831173043867E-3"/>
    <m/>
    <n v="6.0794234120152089E-3"/>
    <n v="1.9681939851991894E-5"/>
    <m/>
    <m/>
    <m/>
    <n v="0"/>
    <m/>
    <s v=""/>
    <s v=""/>
    <s v=""/>
    <s v=""/>
    <s v=""/>
    <s v=""/>
    <s v=""/>
    <n v="0"/>
    <m/>
    <n v="6"/>
    <n v="1"/>
    <s v=""/>
    <s v=""/>
  </r>
  <r>
    <x v="11"/>
    <x v="0"/>
    <n v="35479088"/>
    <s v="Santo Antônio da Alegria"/>
    <n v="0.52406005112730636"/>
    <n v="6637"/>
    <n v="4999"/>
    <n v="1638"/>
    <n v="21.431800568328597"/>
    <n v="75.320174777761039"/>
    <n v="0.73908886680639707"/>
    <n v="0.57701112932604703"/>
    <n v="0.16207773748035001"/>
    <n v="3.8087740994419098E-2"/>
    <n v="2.7382404236428199E-2"/>
    <s v=""/>
    <n v="0.69583141602415299"/>
    <n v="1.5875046545816E-2"/>
    <m/>
    <n v="11"/>
    <n v="50.515463917525771"/>
    <n v="49.484536082474229"/>
    <n v="3.6168999999999998"/>
    <n v="279.01799999999997"/>
    <n v="65.567165266999993"/>
    <n v="1"/>
    <s v=""/>
    <m/>
    <n v="2755.895736025313"/>
    <m/>
    <m/>
    <m/>
    <m/>
    <s v=""/>
    <m/>
    <n v="0.4799278355885695"/>
    <m/>
    <n v="0.6010532597146323"/>
    <n v="0.27944437496612068"/>
    <m/>
    <m/>
    <m/>
    <n v="0"/>
    <m/>
    <n v="7.3"/>
    <n v="98.33"/>
    <n v="98.33"/>
    <n v="23.5"/>
    <n v="7.94"/>
    <n v="0"/>
    <s v=""/>
    <n v="9"/>
    <m/>
    <n v="49"/>
    <n v="48"/>
    <n v="274.34069999999997"/>
    <n v="274.34069999999997"/>
  </r>
  <r>
    <x v="6"/>
    <x v="0"/>
    <n v="35480055"/>
    <s v="Santo Antônio de Posse"/>
    <n v="1.0278259790494682"/>
    <n v="22849"/>
    <n v="21842"/>
    <n v="1007"/>
    <n v="148.26422685095059"/>
    <n v="95.592804936758725"/>
    <n v="0.45866757903535699"/>
    <n v="0.221877237692442"/>
    <n v="0.23679034134291499"/>
    <n v="0"/>
    <n v="8.1490054894328395E-2"/>
    <n v="0.14132869509527499"/>
    <n v="0.186143354376159"/>
    <n v="4.9705474669594407E-2"/>
    <m/>
    <n v="28"/>
    <n v="14.14141414141414"/>
    <n v="85.858585858585855"/>
    <n v="15.021999999999998"/>
    <n v="1158.8399999999999"/>
    <n v="778.36038048"/>
    <n v="5"/>
    <s v=""/>
    <m/>
    <n v="345.04792332268369"/>
    <m/>
    <m/>
    <m/>
    <m/>
    <s v=""/>
    <m/>
    <n v="0.63703830421577357"/>
    <m/>
    <n v="0.47207922913285533"/>
    <n v="0.94716136537165996"/>
    <m/>
    <m/>
    <m/>
    <n v="0"/>
    <m/>
    <n v="9.454545454545455"/>
    <n v="90.2"/>
    <n v="63.14"/>
    <n v="67.17"/>
    <n v="4.53"/>
    <n v="0"/>
    <s v=""/>
    <n v="45"/>
    <m/>
    <n v="28"/>
    <n v="170"/>
    <n v="1045.4180000000001"/>
    <n v="731.79259999999999"/>
  </r>
  <r>
    <x v="12"/>
    <x v="0"/>
    <n v="354805419"/>
    <s v="Santo Antônio do Aracanguá"/>
    <n v="0.79997509251139576"/>
    <n v="8252"/>
    <n v="7174"/>
    <n v="1078"/>
    <n v="6.318142839642289"/>
    <n v="86.936500242365483"/>
    <n v="0.70971728304264292"/>
    <n v="0.59052623181625397"/>
    <n v="0.119191051226389"/>
    <n v="0"/>
    <s v=""/>
    <n v="0.14460000000000001"/>
    <n v="0.54246844056441401"/>
    <n v="2.2648842478229403E-2"/>
    <m/>
    <n v="6"/>
    <n v="55.932203389830505"/>
    <n v="44.067796610169488"/>
    <n v="4.6479999999999997"/>
    <n v="358.56"/>
    <n v="100.03824"/>
    <n v="1"/>
    <s v=""/>
    <m/>
    <n v="2866.2142510906447"/>
    <m/>
    <m/>
    <m/>
    <m/>
    <s v=""/>
    <m/>
    <n v="0.23578647277164219"/>
    <m/>
    <n v="0.26129479283905044"/>
    <n v="0.15892140163518534"/>
    <m/>
    <m/>
    <m/>
    <n v="0"/>
    <m/>
    <n v="8"/>
    <n v="100"/>
    <n v="100"/>
    <n v="27.9"/>
    <n v="7.89"/>
    <n v="0"/>
    <s v=""/>
    <n v="14"/>
    <m/>
    <n v="33"/>
    <n v="26"/>
    <n v="359"/>
    <n v="359"/>
  </r>
  <r>
    <x v="3"/>
    <x v="0"/>
    <n v="35481049"/>
    <s v="Santo Antônio do Jardim"/>
    <n v="-0.20199443216082358"/>
    <n v="5826"/>
    <n v="3806"/>
    <n v="2020"/>
    <n v="53.229785290086795"/>
    <n v="65.327840714040505"/>
    <n v="5.0117048431768882E-2"/>
    <n v="4.9430769892956097E-2"/>
    <n v="6.8627853881278499E-4"/>
    <n v="1.8072837392186701E-2"/>
    <n v="9.8200000000000006E-3"/>
    <n v="1.04566210045662E-4"/>
    <n v="3.1905114155251102E-2"/>
    <n v="8.2873680664720378E-3"/>
    <m/>
    <n v="31"/>
    <n v="61.904761904761905"/>
    <n v="38.095238095238095"/>
    <n v="2.4710000000000001"/>
    <n v="190.62"/>
    <n v="53.907336000000001"/>
    <m/>
    <s v=""/>
    <m/>
    <n v="920.20597322348112"/>
    <m/>
    <m/>
    <m/>
    <m/>
    <s v=""/>
    <m/>
    <n v="9.4560468739186568E-2"/>
    <m/>
    <n v="0.13730769414710028"/>
    <n v="4.0369325812516753E-3"/>
    <m/>
    <m/>
    <m/>
    <n v="0"/>
    <m/>
    <n v="9.8181818181818183"/>
    <n v="88"/>
    <n v="88"/>
    <n v="28.28"/>
    <n v="7.98"/>
    <s v=""/>
    <s v=""/>
    <n v="17"/>
    <m/>
    <n v="26"/>
    <n v="16"/>
    <n v="168.08"/>
    <n v="168.08"/>
  </r>
  <r>
    <x v="20"/>
    <x v="0"/>
    <n v="35482031"/>
    <s v="Santo Antônio do Pinhal"/>
    <n v="0.21835085699897228"/>
    <n v="6628"/>
    <n v="4631"/>
    <n v="1997"/>
    <n v="49.875837158552194"/>
    <n v="69.870247435123716"/>
    <n v="6.9617205816303651E-2"/>
    <n v="6.4562363096871897E-2"/>
    <n v="5.0548427194317602E-3"/>
    <n v="1.32027524099442E-2"/>
    <n v="1.0000000000000001E-5"/>
    <n v="2.18038858530662E-4"/>
    <n v="6.4259605592567604E-2"/>
    <n v="5.1295613652053099E-3"/>
    <m/>
    <n v="22"/>
    <n v="68.571428571428569"/>
    <n v="31.428571428571427"/>
    <n v="2.8405999999999998"/>
    <n v="219.13200000000001"/>
    <n v="137.26428480000001"/>
    <n v="3"/>
    <s v=""/>
    <m/>
    <n v="2854.7978273989143"/>
    <m/>
    <m/>
    <m/>
    <m/>
    <s v=""/>
    <m/>
    <n v="3.5160204957729119E-2"/>
    <m/>
    <n v="4.6784321084689787E-2"/>
    <n v="8.4247378657195983E-3"/>
    <m/>
    <m/>
    <m/>
    <n v="0"/>
    <m/>
    <n v="9.545454545454545"/>
    <n v="46.7"/>
    <n v="46.7"/>
    <n v="62.64"/>
    <n v="4.63"/>
    <n v="0"/>
    <s v=""/>
    <n v="40"/>
    <m/>
    <n v="48"/>
    <n v="22"/>
    <n v="102.27300000000001"/>
    <n v="102.27300000000001"/>
  </r>
  <r>
    <x v="1"/>
    <x v="0"/>
    <n v="354830221"/>
    <s v="Santo Expedito"/>
    <n v="0.59434557176407665"/>
    <n v="2972"/>
    <n v="2774"/>
    <n v="198"/>
    <n v="31.647321903950591"/>
    <n v="93.337819650067303"/>
    <n v="3.1609697831674083E-2"/>
    <n v="2.35791803278689E-2"/>
    <n v="8.0305175038051808E-3"/>
    <n v="0"/>
    <n v="7.7005175038051803E-3"/>
    <s v=""/>
    <n v="1.2999999999999999E-4"/>
    <n v="2.3779180327868899E-2"/>
    <m/>
    <n v="0"/>
    <n v="15.384615384615385"/>
    <n v="84.615384615384613"/>
    <n v="1.9403999999999999"/>
    <n v="149.68799999999999"/>
    <n v="30.596227200000001"/>
    <n v="1"/>
    <s v=""/>
    <m/>
    <n v="848.88290713324375"/>
    <m/>
    <m/>
    <m/>
    <m/>
    <s v=""/>
    <m/>
    <n v="9.5786963126285096E-2"/>
    <m/>
    <n v="9.4316721311475601E-2"/>
    <n v="0.10038146879756474"/>
    <m/>
    <m/>
    <m/>
    <n v="0"/>
    <m/>
    <n v="8.5"/>
    <n v="88.4"/>
    <n v="88.4"/>
    <n v="20.440000000000001"/>
    <n v="8.5"/>
    <n v="1"/>
    <s v=""/>
    <n v="4"/>
    <m/>
    <n v="2"/>
    <n v="11"/>
    <n v="132.6"/>
    <n v="132.6"/>
  </r>
  <r>
    <x v="0"/>
    <x v="0"/>
    <n v="354840120"/>
    <s v="Santópolis do Aguapeí"/>
    <n v="0.88806568928374574"/>
    <n v="4668"/>
    <n v="4555"/>
    <n v="113"/>
    <n v="36.597412779302232"/>
    <n v="97.579263067694939"/>
    <n v="3.4053211567732097E-2"/>
    <n v="2.6473211567732101E-2"/>
    <n v="7.5799999999999999E-3"/>
    <n v="0"/>
    <n v="1.8890000000000001E-2"/>
    <s v=""/>
    <n v="1.2133211567732101E-2"/>
    <n v="3.0300000000000001E-3"/>
    <m/>
    <n v="0"/>
    <n v="57.142857142857139"/>
    <n v="42.857142857142854"/>
    <n v="3.2585000000000002"/>
    <n v="251.37"/>
    <n v="53.189892"/>
    <m/>
    <s v=""/>
    <m/>
    <n v="743.13624678663234"/>
    <m/>
    <m/>
    <m/>
    <m/>
    <s v=""/>
    <m/>
    <n v="8.9613714651926565E-2"/>
    <m/>
    <n v="9.804893173234111E-2"/>
    <n v="6.890909090909092E-2"/>
    <m/>
    <m/>
    <m/>
    <n v="0"/>
    <m/>
    <n v="9"/>
    <n v="87.6"/>
    <n v="87.6"/>
    <n v="21.16"/>
    <n v="8.1300000000000008"/>
    <s v=""/>
    <s v=""/>
    <n v="4"/>
    <m/>
    <n v="8"/>
    <n v="6"/>
    <n v="219.87599999999998"/>
    <n v="219.87599999999998"/>
  </r>
  <r>
    <x v="19"/>
    <x v="0"/>
    <n v="35485007"/>
    <s v="Santos"/>
    <n v="0.21992012759834978"/>
    <n v="428703"/>
    <n v="428382"/>
    <n v="321"/>
    <n v="1529.4434534427398"/>
    <n v="99.925122987242915"/>
    <n v="2.9733620619786127"/>
    <n v="2.9578793442623001"/>
    <n v="1.5482717716312801E-2"/>
    <n v="0"/>
    <n v="2"/>
    <n v="0.96479761384335105"/>
    <n v="6.6590563165905597E-6"/>
    <n v="8.5577890789397103E-3"/>
    <m/>
    <n v="11"/>
    <n v="42.105263157894733"/>
    <n v="57.894736842105267"/>
    <n v="389.99790000000002"/>
    <n v="23399.874"/>
    <n v="0"/>
    <n v="103"/>
    <n v="4"/>
    <m/>
    <n v="135.35300662696554"/>
    <m/>
    <m/>
    <m/>
    <m/>
    <s v=""/>
    <m/>
    <n v="0.54960481737127775"/>
    <m/>
    <n v="0.82853763144602244"/>
    <n v="8.4145204979960853E-3"/>
    <m/>
    <m/>
    <m/>
    <n v="0"/>
    <m/>
    <n v="9.2727272727272734"/>
    <n v="97"/>
    <n v="0"/>
    <n v="0"/>
    <n v="3.3"/>
    <n v="46"/>
    <n v="4"/>
    <n v="72"/>
    <m/>
    <n v="16"/>
    <n v="22"/>
    <n v="22698"/>
    <n v="0"/>
  </r>
  <r>
    <x v="20"/>
    <x v="0"/>
    <n v="35486091"/>
    <s v="São Bento do Sapucaí"/>
    <n v="6.0026761585518784E-2"/>
    <n v="10530"/>
    <n v="5435"/>
    <n v="5095"/>
    <n v="41.75257731958763"/>
    <n v="51.614434947768281"/>
    <n v="0.10188676677603942"/>
    <n v="9.9316097647445298E-2"/>
    <n v="2.57066912859412E-3"/>
    <n v="1.40252409944191E-3"/>
    <n v="6.2219999999999998E-2"/>
    <s v=""/>
    <n v="2.4456729244121699E-2"/>
    <n v="1.5210037531917769E-2"/>
    <m/>
    <n v="9"/>
    <n v="88.059701492537314"/>
    <n v="11.940298507462686"/>
    <n v="3.6714999999999995"/>
    <n v="283.23"/>
    <n v="77.509854720000007"/>
    <n v="1"/>
    <s v=""/>
    <m/>
    <n v="3354.2564102564102"/>
    <m/>
    <m/>
    <m/>
    <m/>
    <s v=""/>
    <m/>
    <n v="2.7169804473610511E-2"/>
    <m/>
    <n v="3.7762774770891752E-2"/>
    <n v="2.2952402933876068E-3"/>
    <m/>
    <m/>
    <m/>
    <n v="0"/>
    <m/>
    <n v="9.545454545454545"/>
    <n v="97"/>
    <n v="75.66"/>
    <n v="27.37"/>
    <n v="7.85"/>
    <n v="0"/>
    <s v=""/>
    <n v="53"/>
    <m/>
    <n v="59"/>
    <n v="8"/>
    <n v="274.51"/>
    <n v="214.11779999999999"/>
  </r>
  <r>
    <x v="18"/>
    <x v="0"/>
    <n v="35487086"/>
    <s v="São Bernardo do Campo"/>
    <n v="0.60011731238600596"/>
    <n v="812086"/>
    <n v="799027"/>
    <n v="13059"/>
    <n v="1999.3254222265989"/>
    <n v="98.391919082461712"/>
    <n v="6.0264947742054877"/>
    <n v="5.5018312683916797"/>
    <n v="0.52466350581380805"/>
    <n v="0"/>
    <n v="5.6199054098360701"/>
    <n v="0.202519727420549"/>
    <n v="5.8126839167935097E-4"/>
    <n v="0.20348836855719379"/>
    <m/>
    <n v="17"/>
    <n v="1.2345679012345678"/>
    <n v="98.76543209876543"/>
    <n v="913.39160000000004"/>
    <n v="44839.224000000002"/>
    <n v="33749.347678999999"/>
    <n v="148"/>
    <n v="4"/>
    <m/>
    <n v="48.929990173454527"/>
    <m/>
    <m/>
    <m/>
    <m/>
    <s v=""/>
    <m/>
    <n v="1.7072223156389486"/>
    <m/>
    <n v="2.4237142151505195"/>
    <n v="0.41639960778873664"/>
    <m/>
    <m/>
    <m/>
    <n v="0"/>
    <m/>
    <n v="9.6363636363636367"/>
    <n v="92.1"/>
    <n v="26.71"/>
    <n v="75.27"/>
    <n v="3.63"/>
    <n v="44"/>
    <n v="4"/>
    <n v="522"/>
    <m/>
    <n v="6"/>
    <n v="480"/>
    <n v="41296.718999999997"/>
    <n v="11976.4969"/>
  </r>
  <r>
    <x v="19"/>
    <x v="0"/>
    <n v="35487087"/>
    <s v="São Bernardo do Campo"/>
    <s v=""/>
    <s v=""/>
    <s v=""/>
    <s v=""/>
    <s v=""/>
    <s v=""/>
    <n v="0.33573888127853863"/>
    <n v="0.335720319634703"/>
    <n v="1.85616438356164E-5"/>
    <n v="0"/>
    <n v="0.32"/>
    <n v="1.90319634703196E-4"/>
    <n v="1.553E-2"/>
    <n v="1.85616438356164E-5"/>
    <m/>
    <n v="3"/>
    <n v="75"/>
    <n v="25"/>
    <s v=""/>
    <s v=""/>
    <s v=""/>
    <m/>
    <s v=""/>
    <m/>
    <s v=""/>
    <m/>
    <m/>
    <m/>
    <m/>
    <s v=""/>
    <m/>
    <n v="9.5110164668141262E-2"/>
    <m/>
    <n v="0.14789441393599251"/>
    <n v="1.473146336160032E-5"/>
    <m/>
    <m/>
    <m/>
    <n v="0"/>
    <m/>
    <s v=""/>
    <s v=""/>
    <s v=""/>
    <s v=""/>
    <s v=""/>
    <s v=""/>
    <s v=""/>
    <n v="58"/>
    <m/>
    <n v="6"/>
    <n v="2"/>
    <s v=""/>
    <s v=""/>
  </r>
  <r>
    <x v="18"/>
    <x v="0"/>
    <n v="35488076"/>
    <s v="São Caetano do Sul"/>
    <n v="0.13716678950472794"/>
    <n v="151244"/>
    <n v="151244"/>
    <s v="-"/>
    <n v="9846.6145833333339"/>
    <n v="100"/>
    <n v="5.3221542197935602E-2"/>
    <s v=""/>
    <n v="5.3221542197935602E-2"/>
    <n v="0"/>
    <n v="1.73E-3"/>
    <n v="5.1579052823315097E-3"/>
    <s v=""/>
    <n v="4.633363691560409E-2"/>
    <m/>
    <n v="0"/>
    <n v="0"/>
    <n v="100"/>
    <n v="145.76130000000001"/>
    <n v="8745.6779999999999"/>
    <n v="524.74068"/>
    <n v="66"/>
    <s v=""/>
    <m/>
    <n v="8.3404300335881079"/>
    <m/>
    <m/>
    <m/>
    <m/>
    <s v=""/>
    <m/>
    <n v="0.59135046886595111"/>
    <m/>
    <e v="#VALUE!"/>
    <n v="1.3305385549483904"/>
    <m/>
    <m/>
    <m/>
    <n v="0"/>
    <m/>
    <n v="9.6363636363636367"/>
    <n v="100"/>
    <n v="100"/>
    <n v="6"/>
    <n v="10"/>
    <n v="30"/>
    <s v=""/>
    <n v="40"/>
    <m/>
    <s v=""/>
    <n v="78"/>
    <n v="8746"/>
    <n v="8746"/>
  </r>
  <r>
    <x v="3"/>
    <x v="0"/>
    <n v="35489069"/>
    <s v="São Carlos"/>
    <s v=""/>
    <s v=""/>
    <s v=""/>
    <s v=""/>
    <s v=""/>
    <s v=""/>
    <n v="0.79013455122846799"/>
    <n v="0.67249568299772899"/>
    <n v="0.117638868230739"/>
    <n v="2.34813546423135E-2"/>
    <n v="1.6639999999999999E-2"/>
    <n v="9.6501821493624792E-3"/>
    <n v="0.64592119398283299"/>
    <n v="0.11792317509627301"/>
    <m/>
    <n v="40"/>
    <n v="55.357142857142861"/>
    <n v="44.642857142857146"/>
    <s v=""/>
    <s v=""/>
    <s v=""/>
    <m/>
    <s v=""/>
    <m/>
    <s v=""/>
    <m/>
    <m/>
    <m/>
    <m/>
    <s v=""/>
    <m/>
    <n v="0.14993065488206225"/>
    <m/>
    <n v="0.17743949419465144"/>
    <n v="7.9485721777526386E-2"/>
    <m/>
    <m/>
    <m/>
    <n v="0"/>
    <m/>
    <s v=""/>
    <s v=""/>
    <s v=""/>
    <s v=""/>
    <s v=""/>
    <s v=""/>
    <s v=""/>
    <n v="49"/>
    <m/>
    <n v="93"/>
    <n v="75"/>
    <s v=""/>
    <s v=""/>
  </r>
  <r>
    <x v="7"/>
    <x v="0"/>
    <n v="354890613"/>
    <s v="São Carlos"/>
    <n v="0.90665404259389071"/>
    <n v="242632"/>
    <n v="232915"/>
    <n v="9717"/>
    <n v="212.66346457245029"/>
    <n v="95.995169639618851"/>
    <n v="1.2832030450861249"/>
    <n v="0.74056000411707401"/>
    <n v="0.54264304096905103"/>
    <n v="0"/>
    <n v="0.70187734061930795"/>
    <n v="0.12048520190300301"/>
    <n v="0.19959221635850999"/>
    <n v="0.26124828620530494"/>
    <m/>
    <n v="47"/>
    <n v="18.89168765743073"/>
    <n v="81.108312342569263"/>
    <n v="219.86280000000002"/>
    <n v="13191.768"/>
    <n v="2435.2927152000002"/>
    <n v="25"/>
    <n v="1"/>
    <m/>
    <n v="192.36242540143093"/>
    <m/>
    <m/>
    <m/>
    <m/>
    <s v=""/>
    <m/>
    <n v="0.24349203891577326"/>
    <m/>
    <n v="0.19539841797284274"/>
    <n v="0.36665070335746702"/>
    <m/>
    <m/>
    <m/>
    <n v="1"/>
    <m/>
    <n v="10"/>
    <n v="100"/>
    <n v="90.7"/>
    <n v="18.46"/>
    <n v="9.86"/>
    <n v="3"/>
    <n v="1"/>
    <n v="122"/>
    <m/>
    <n v="75"/>
    <n v="322"/>
    <n v="13192"/>
    <n v="11965.144"/>
  </r>
  <r>
    <x v="16"/>
    <x v="0"/>
    <n v="354900318"/>
    <s v="São Francisco"/>
    <n v="-0.42686130912925613"/>
    <n v="2677"/>
    <n v="2198"/>
    <n v="479"/>
    <n v="35.541688794476904"/>
    <n v="82.106836010459475"/>
    <n v="2.7771483144945902E-2"/>
    <n v="1.45575278838236E-2"/>
    <n v="1.32139552611223E-2"/>
    <n v="0"/>
    <n v="8.0831963470319595E-3"/>
    <s v=""/>
    <n v="1.8578286797914002E-2"/>
    <n v="1.1100000000000001E-3"/>
    <m/>
    <n v="10"/>
    <n v="68.292682926829272"/>
    <n v="31.707317073170731"/>
    <n v="1.5301999999999998"/>
    <n v="118.044"/>
    <n v="118.044"/>
    <m/>
    <s v=""/>
    <m/>
    <n v="589.01755696675366"/>
    <m/>
    <m/>
    <m/>
    <m/>
    <s v=""/>
    <m/>
    <n v="0.15428601747192169"/>
    <m/>
    <n v="0.11198098372172"/>
    <n v="0.26427910522244608"/>
    <m/>
    <m/>
    <m/>
    <n v="0"/>
    <m/>
    <n v="7.6"/>
    <n v="100"/>
    <n v="100"/>
    <n v="100"/>
    <n v="3.5"/>
    <s v=""/>
    <s v=""/>
    <n v="5"/>
    <m/>
    <n v="56"/>
    <n v="26"/>
    <n v="118"/>
    <n v="118"/>
  </r>
  <r>
    <x v="4"/>
    <x v="0"/>
    <n v="35491024"/>
    <s v="São João da Boa Vista"/>
    <s v=""/>
    <s v=""/>
    <s v=""/>
    <s v=""/>
    <s v=""/>
    <s v=""/>
    <n v="0"/>
    <n v="0"/>
    <n v="0"/>
    <n v="0"/>
    <n v="0"/>
    <n v="0"/>
    <n v="0"/>
    <n v="0"/>
    <m/>
    <n v="0"/>
    <n v="0"/>
    <n v="0"/>
    <s v=""/>
    <s v=""/>
    <s v=""/>
    <m/>
    <s v=""/>
    <m/>
    <s v=""/>
    <m/>
    <m/>
    <m/>
    <m/>
    <s v=""/>
    <m/>
    <e v="#N/A"/>
    <m/>
    <e v="#N/A"/>
    <e v="#N/A"/>
    <m/>
    <m/>
    <m/>
    <n v="0"/>
    <m/>
    <s v=""/>
    <s v=""/>
    <s v=""/>
    <s v=""/>
    <s v=""/>
    <s v=""/>
    <s v=""/>
    <n v="0"/>
    <m/>
    <n v="0"/>
    <n v="0"/>
    <s v=""/>
    <s v=""/>
  </r>
  <r>
    <x v="3"/>
    <x v="0"/>
    <n v="35491029"/>
    <s v="São João da Boa Vista"/>
    <n v="0.44041167316573038"/>
    <n v="87340"/>
    <n v="85046"/>
    <n v="2294"/>
    <n v="169.21437566598857"/>
    <n v="97.373482940233572"/>
    <n v="1.7012337207230297"/>
    <n v="1.61642151703804"/>
    <n v="8.4812203684989707E-2"/>
    <n v="1.1075260337392201"/>
    <s v=""/>
    <n v="0.156383891602415"/>
    <n v="1.5227812198601001"/>
    <n v="2.2068609260506869E-2"/>
    <m/>
    <n v="132"/>
    <n v="64.338235294117652"/>
    <n v="35.661764705882355"/>
    <n v="70.488"/>
    <n v="4757.9399999999996"/>
    <n v="665.21710728000005"/>
    <n v="14"/>
    <s v=""/>
    <m/>
    <n v="299.68948935195789"/>
    <m/>
    <m/>
    <m/>
    <m/>
    <s v=""/>
    <m/>
    <n v="0.67509274631866256"/>
    <m/>
    <n v="0.95646243611718351"/>
    <n v="0.10218337793372254"/>
    <m/>
    <m/>
    <m/>
    <n v="2"/>
    <m/>
    <n v="9.454545454545455"/>
    <n v="99.1"/>
    <n v="99.1"/>
    <n v="13.98"/>
    <n v="9.99"/>
    <n v="0"/>
    <s v=""/>
    <n v="112"/>
    <m/>
    <n v="175"/>
    <n v="97"/>
    <n v="4715.1779999999999"/>
    <n v="4715.1779999999999"/>
  </r>
  <r>
    <x v="16"/>
    <x v="0"/>
    <n v="354920118"/>
    <s v="São João das Duas Pontes"/>
    <n v="-0.3602848815675963"/>
    <n v="2476"/>
    <n v="1908"/>
    <n v="568"/>
    <n v="19.115262873465607"/>
    <n v="77.059773828756065"/>
    <n v="2.16092652893181E-2"/>
    <n v="3.1099999999999999E-3"/>
    <n v="1.8499265289318102E-2"/>
    <n v="0"/>
    <n v="2.4833561643835601E-3"/>
    <s v=""/>
    <n v="1.5839836065573799E-2"/>
    <n v="3.2860730593607299E-3"/>
    <m/>
    <n v="3"/>
    <n v="26.315789473684209"/>
    <n v="73.68421052631578"/>
    <n v="1.3698999999999999"/>
    <n v="105.678"/>
    <n v="10.990512000000001"/>
    <m/>
    <s v=""/>
    <m/>
    <n v="891.56704361873972"/>
    <m/>
    <m/>
    <m/>
    <m/>
    <s v=""/>
    <m/>
    <n v="7.2030884297726999E-2"/>
    <m/>
    <n v="1.3521739130434782E-2"/>
    <n v="0.26427521841883012"/>
    <m/>
    <m/>
    <m/>
    <n v="0"/>
    <m/>
    <n v="7.7"/>
    <n v="100"/>
    <n v="100"/>
    <n v="10.4"/>
    <n v="10"/>
    <s v=""/>
    <s v=""/>
    <n v="3"/>
    <m/>
    <n v="5"/>
    <n v="14"/>
    <n v="106"/>
    <n v="106"/>
  </r>
  <r>
    <x v="16"/>
    <x v="0"/>
    <n v="354925018"/>
    <s v="São João de Iracema"/>
    <n v="0.39210904793154366"/>
    <n v="1850"/>
    <n v="1652"/>
    <n v="198"/>
    <n v="10.398516103647912"/>
    <n v="89.297297297297291"/>
    <n v="2.0818858447488597E-2"/>
    <n v="2.0788858447488599E-2"/>
    <n v="3.0000000000000001E-5"/>
    <n v="0"/>
    <s v=""/>
    <s v=""/>
    <n v="2.0788858447488599E-2"/>
    <n v="3.0000000000000001E-5"/>
    <m/>
    <n v="0"/>
    <n v="75"/>
    <n v="25"/>
    <n v="1.1031999999999997"/>
    <n v="85.103999999999999"/>
    <n v="44.254080000000002"/>
    <m/>
    <s v=""/>
    <m/>
    <n v="1875.1135135135132"/>
    <m/>
    <m/>
    <m/>
    <m/>
    <s v=""/>
    <m/>
    <n v="4.9568710589258567E-2"/>
    <m/>
    <n v="6.7060833701576131E-2"/>
    <n v="2.7272727272727279E-4"/>
    <m/>
    <m/>
    <m/>
    <n v="0"/>
    <m/>
    <n v="10"/>
    <n v="100"/>
    <n v="100"/>
    <n v="52"/>
    <n v="6.62"/>
    <s v=""/>
    <s v=""/>
    <n v="2"/>
    <m/>
    <n v="3"/>
    <n v="1"/>
    <n v="85"/>
    <n v="85"/>
  </r>
  <r>
    <x v="0"/>
    <x v="0"/>
    <n v="354930020"/>
    <s v="São João do Pau d'Alho"/>
    <n v="-0.58052222723884439"/>
    <n v="1985"/>
    <n v="1716"/>
    <n v="269"/>
    <n v="16.843445057276199"/>
    <n v="86.448362720403026"/>
    <n v="4.9659999999999996E-2"/>
    <n v="6.0000000000000002E-5"/>
    <n v="4.9599999999999998E-2"/>
    <n v="0"/>
    <s v=""/>
    <n v="2.9E-4"/>
    <n v="4.3209999999999998E-2"/>
    <n v="6.1599999999999997E-3"/>
    <m/>
    <n v="0"/>
    <n v="5.5555555555555554"/>
    <n v="94.444444444444443"/>
    <n v="1.1920999999999999"/>
    <n v="91.962000000000003"/>
    <n v="12.653971200000001"/>
    <m/>
    <s v=""/>
    <m/>
    <n v="1747.586901763224"/>
    <m/>
    <m/>
    <m/>
    <m/>
    <s v=""/>
    <m/>
    <n v="0.13794444444444443"/>
    <m/>
    <n v="2.4000000000000001E-4"/>
    <n v="0.45090909090909093"/>
    <m/>
    <m/>
    <m/>
    <n v="0"/>
    <m/>
    <n v="8.1"/>
    <n v="98"/>
    <n v="98"/>
    <n v="13.76"/>
    <n v="9.67"/>
    <s v=""/>
    <s v=""/>
    <n v="2"/>
    <m/>
    <n v="1"/>
    <n v="17"/>
    <n v="90.16"/>
    <n v="90.16"/>
  </r>
  <r>
    <x v="11"/>
    <x v="0"/>
    <n v="35494098"/>
    <s v="São Joaquim da Barra"/>
    <n v="0.79013140471198007"/>
    <n v="50274"/>
    <n v="49386"/>
    <n v="888"/>
    <n v="121.94435685351833"/>
    <n v="98.233679436686955"/>
    <n v="0.27529418560936891"/>
    <n v="5.6234281508096902E-2"/>
    <n v="0.21905990410127199"/>
    <n v="0.42772986428208998"/>
    <n v="6.9477364074157194E-2"/>
    <n v="4.1748924071162999E-2"/>
    <n v="5.2969254185692601E-2"/>
    <n v="0.11109864327835579"/>
    <m/>
    <n v="7"/>
    <n v="19.230769230769234"/>
    <n v="80.769230769230774"/>
    <n v="41.104800000000004"/>
    <n v="2774.5740000000001"/>
    <n v="2774.5740000000001"/>
    <n v="4"/>
    <s v=""/>
    <m/>
    <n v="464.1890440386681"/>
    <m/>
    <m/>
    <m/>
    <m/>
    <s v=""/>
    <m/>
    <n v="0.13903746747947926"/>
    <m/>
    <n v="4.5350227022658791E-2"/>
    <n v="0.29602689743415134"/>
    <m/>
    <m/>
    <m/>
    <n v="0"/>
    <m/>
    <n v="9.545454545454545"/>
    <n v="100"/>
    <n v="0"/>
    <n v="100"/>
    <n v="1.5"/>
    <n v="2"/>
    <s v=""/>
    <n v="30"/>
    <m/>
    <n v="15"/>
    <n v="63"/>
    <n v="2775"/>
    <n v="0"/>
  </r>
  <r>
    <x v="9"/>
    <x v="0"/>
    <n v="354940912"/>
    <s v="São Joaquim da Barra"/>
    <s v=""/>
    <s v=""/>
    <s v=""/>
    <s v=""/>
    <s v=""/>
    <s v=""/>
    <n v="0.30557963470319632"/>
    <n v="0.30556"/>
    <n v="1.9634703196346999E-5"/>
    <n v="0"/>
    <s v=""/>
    <n v="0.30556"/>
    <s v=""/>
    <n v="1.9634703196346999E-5"/>
    <m/>
    <n v="1"/>
    <n v="50"/>
    <n v="50"/>
    <s v=""/>
    <s v=""/>
    <s v=""/>
    <m/>
    <s v=""/>
    <m/>
    <s v=""/>
    <m/>
    <m/>
    <m/>
    <m/>
    <s v=""/>
    <m/>
    <n v="0.15433314883999816"/>
    <m/>
    <n v="0.24641935483870966"/>
    <n v="2.6533382697766216E-5"/>
    <m/>
    <m/>
    <m/>
    <n v="0"/>
    <m/>
    <s v=""/>
    <s v=""/>
    <s v=""/>
    <s v=""/>
    <s v=""/>
    <s v=""/>
    <s v=""/>
    <n v="2"/>
    <m/>
    <n v="1"/>
    <n v="1"/>
    <s v=""/>
    <s v=""/>
  </r>
  <r>
    <x v="11"/>
    <x v="0"/>
    <n v="35495088"/>
    <s v="São José da Bela Vista"/>
    <n v="0.37904539925261993"/>
    <n v="8727"/>
    <n v="7961"/>
    <n v="766"/>
    <n v="31.509965337954942"/>
    <n v="91.222642374240863"/>
    <n v="0.2090109055900721"/>
    <n v="0.161269035523284"/>
    <n v="4.7741870066788102E-2"/>
    <n v="0"/>
    <n v="3.5000000000000003E-2"/>
    <n v="6.9999999999999999E-4"/>
    <n v="0.16769553775648499"/>
    <n v="5.6153678335870098E-3"/>
    <m/>
    <n v="15"/>
    <n v="55.769230769230774"/>
    <n v="44.230769230769226"/>
    <n v="5.5845999999999991"/>
    <n v="430.81200000000001"/>
    <n v="100.4653584"/>
    <n v="2"/>
    <s v=""/>
    <m/>
    <n v="1951.3509797181157"/>
    <m/>
    <m/>
    <m/>
    <m/>
    <s v=""/>
    <m/>
    <n v="0.15036755797846915"/>
    <m/>
    <n v="0.18972827708621648"/>
    <n v="8.8410870494052052E-2"/>
    <m/>
    <m/>
    <m/>
    <n v="0"/>
    <m/>
    <n v="7.6"/>
    <n v="95.85"/>
    <n v="95.85"/>
    <n v="23.32"/>
    <n v="8.42"/>
    <n v="0"/>
    <s v=""/>
    <n v="18"/>
    <m/>
    <n v="29"/>
    <n v="23"/>
    <n v="413.11349999999999"/>
    <n v="413.11349999999999"/>
  </r>
  <r>
    <x v="15"/>
    <x v="0"/>
    <n v="35496072"/>
    <s v="São José do Barreiro"/>
    <n v="-1.96347990985557E-2"/>
    <n v="4070"/>
    <n v="3217"/>
    <n v="853"/>
    <n v="7.1324676235038469"/>
    <n v="79.041769041769044"/>
    <n v="1.3790213089802135E-2"/>
    <n v="1.37116894977169E-2"/>
    <n v="7.8523592085235895E-5"/>
    <n v="0"/>
    <n v="1.26331506849315E-2"/>
    <n v="6.9999999999999994E-5"/>
    <n v="1.50913242009132E-4"/>
    <n v="9.3614916286149203E-4"/>
    <m/>
    <n v="3"/>
    <n v="80"/>
    <n v="20"/>
    <n v="2.0411999999999999"/>
    <n v="157.464"/>
    <n v="157.464"/>
    <n v="1"/>
    <s v=""/>
    <m/>
    <n v="6663.6265356265385"/>
    <m/>
    <m/>
    <m/>
    <m/>
    <s v=""/>
    <m/>
    <n v="3.7270846188654418E-3"/>
    <m/>
    <n v="4.8280596822946834E-3"/>
    <n v="9.130650242469287E-5"/>
    <m/>
    <m/>
    <m/>
    <n v="0"/>
    <m/>
    <n v="9.2727272727272734"/>
    <n v="84.65"/>
    <n v="0"/>
    <n v="100"/>
    <n v="1.27"/>
    <n v="0"/>
    <s v=""/>
    <n v="66"/>
    <m/>
    <n v="16"/>
    <n v="4"/>
    <n v="132.90049999999999"/>
    <n v="0"/>
  </r>
  <r>
    <x v="4"/>
    <x v="0"/>
    <n v="35497064"/>
    <s v="São José do Rio Pardo"/>
    <n v="0.25173071991158036"/>
    <n v="53206"/>
    <n v="49041"/>
    <n v="4165"/>
    <n v="126.97723259032982"/>
    <n v="92.171935495996692"/>
    <n v="0.59618230393991567"/>
    <n v="0.57542276047774699"/>
    <n v="2.0759543462168701E-2"/>
    <n v="0.46043074581430699"/>
    <n v="5.5559999999999998E-2"/>
    <n v="1.6533891924711601E-2"/>
    <n v="0.51994554122896797"/>
    <n v="4.1428707862364899E-3"/>
    <m/>
    <n v="89"/>
    <n v="77.714285714285708"/>
    <n v="22.285714285714285"/>
    <n v="39.051200000000001"/>
    <n v="2635.9560000000001"/>
    <n v="2585.3456448000002"/>
    <n v="6"/>
    <s v=""/>
    <m/>
    <n v="391.19197083035755"/>
    <m/>
    <m/>
    <m/>
    <m/>
    <s v=""/>
    <m/>
    <n v="0.29224622742152728"/>
    <m/>
    <n v="0.41697301483894711"/>
    <n v="3.1453853730558631E-2"/>
    <m/>
    <m/>
    <m/>
    <n v="0"/>
    <m/>
    <n v="9.6"/>
    <n v="100"/>
    <n v="12"/>
    <n v="98.08"/>
    <n v="1.8"/>
    <n v="1"/>
    <s v=""/>
    <n v="53"/>
    <m/>
    <n v="136"/>
    <n v="39"/>
    <n v="2636"/>
    <n v="316.32"/>
  </r>
  <r>
    <x v="10"/>
    <x v="0"/>
    <n v="354980515"/>
    <s v="São José do Rio Preto"/>
    <n v="0.94248854120571046"/>
    <n v="447924"/>
    <n v="420750"/>
    <n v="27174"/>
    <n v="1038.5198581066982"/>
    <n v="93.933345835454233"/>
    <n v="3.0782627660711448"/>
    <n v="0.59828022839367501"/>
    <n v="2.4799825376774698"/>
    <n v="0"/>
    <n v="2.4735964921276499"/>
    <n v="5.5709590143141099E-2"/>
    <n v="8.2597116103583904E-2"/>
    <n v="0.46635956769676656"/>
    <m/>
    <n v="81"/>
    <n v="3.2520325203252036"/>
    <n v="96.747967479674799"/>
    <n v="393.09660000000002"/>
    <n v="23585.795999999998"/>
    <n v="1211.3664825999999"/>
    <n v="53"/>
    <n v="1"/>
    <m/>
    <n v="25.345728293192604"/>
    <m/>
    <m/>
    <m/>
    <m/>
    <s v=""/>
    <m/>
    <n v="2.8768810897861163"/>
    <m/>
    <n v="0.84264820900517612"/>
    <n v="6.8888403824374143"/>
    <m/>
    <m/>
    <m/>
    <n v="0"/>
    <m/>
    <n v="9.7272727272727266"/>
    <n v="98"/>
    <n v="98"/>
    <n v="5.14"/>
    <n v="9.9700000000000006"/>
    <n v="31"/>
    <n v="1"/>
    <n v="233"/>
    <m/>
    <n v="44"/>
    <n v="1309"/>
    <n v="23114.28"/>
    <n v="23114.28"/>
  </r>
  <r>
    <x v="15"/>
    <x v="0"/>
    <n v="35499042"/>
    <s v="São José dos Campos"/>
    <n v="1.2263174474208549"/>
    <n v="710654"/>
    <n v="696197"/>
    <n v="14457"/>
    <n v="646.27822591646134"/>
    <n v="97.965676686545066"/>
    <n v="3.7741638682307403"/>
    <n v="1.9156462200784301"/>
    <n v="1.85851764815231"/>
    <n v="2.46143902207002"/>
    <n v="2.8225495053272498"/>
    <n v="0.62938805906962403"/>
    <n v="0.10286071054885999"/>
    <n v="0.21936559328500899"/>
    <m/>
    <n v="239"/>
    <n v="33.126934984520126"/>
    <n v="66.873065015479867"/>
    <n v="786.38010000000008"/>
    <n v="38604.114000000001"/>
    <n v="7168.8179413999997"/>
    <n v="69"/>
    <n v="3"/>
    <m/>
    <n v="74.10796252466038"/>
    <m/>
    <m/>
    <m/>
    <m/>
    <s v=""/>
    <m/>
    <n v="0.52859437930402531"/>
    <m/>
    <n v="0.35020954663225418"/>
    <n v="1.1128848192528804"/>
    <m/>
    <m/>
    <m/>
    <n v="1"/>
    <m/>
    <n v="10"/>
    <n v="94.4"/>
    <n v="93.6"/>
    <n v="18.57"/>
    <n v="9.91"/>
    <n v="10"/>
    <n v="3"/>
    <n v="775"/>
    <m/>
    <n v="214"/>
    <n v="432"/>
    <n v="36442.175999999999"/>
    <n v="36133.343999999997"/>
  </r>
  <r>
    <x v="18"/>
    <x v="0"/>
    <n v="35499536"/>
    <s v="São Lourenço da Serra"/>
    <s v=""/>
    <s v=""/>
    <s v=""/>
    <s v=""/>
    <s v=""/>
    <s v=""/>
    <n v="1.5938069216757701E-4"/>
    <s v=""/>
    <n v="1.5938069216757701E-4"/>
    <n v="0"/>
    <s v=""/>
    <s v=""/>
    <n v="1.5938069216757701E-4"/>
    <n v="0"/>
    <m/>
    <n v="0"/>
    <n v="0"/>
    <n v="100"/>
    <s v=""/>
    <s v=""/>
    <s v=""/>
    <m/>
    <s v=""/>
    <m/>
    <s v=""/>
    <m/>
    <m/>
    <m/>
    <m/>
    <s v=""/>
    <m/>
    <n v="7.6258704386400486E-5"/>
    <m/>
    <e v="#VALUE!"/>
    <n v="2.5298522566282068E-4"/>
    <m/>
    <m/>
    <m/>
    <n v="0"/>
    <m/>
    <s v=""/>
    <s v=""/>
    <s v=""/>
    <s v=""/>
    <s v=""/>
    <s v=""/>
    <s v=""/>
    <n v="2"/>
    <m/>
    <s v=""/>
    <n v="2"/>
    <s v=""/>
    <s v=""/>
  </r>
  <r>
    <x v="17"/>
    <x v="0"/>
    <n v="354995311"/>
    <s v="São Lourenço da Serra"/>
    <n v="1.1054926960545108"/>
    <n v="15579"/>
    <n v="14499"/>
    <n v="1080"/>
    <n v="83.439558673879276"/>
    <n v="93.067590987868286"/>
    <n v="7.4332726667831153E-2"/>
    <n v="6.7485895567698906E-2"/>
    <n v="6.84683110013225E-3"/>
    <n v="0"/>
    <n v="5.0737340619307798E-3"/>
    <n v="8.2196047608353896E-4"/>
    <n v="6.00378234398782E-3"/>
    <n v="6.2433249785828947E-2"/>
    <m/>
    <n v="40"/>
    <n v="30.952380952380953"/>
    <n v="69.047619047619051"/>
    <n v="10.1808"/>
    <n v="785.37599999999998"/>
    <n v="596.63443968000001"/>
    <n v="2"/>
    <s v=""/>
    <m/>
    <n v="1275.2859618717503"/>
    <m/>
    <m/>
    <m/>
    <m/>
    <s v=""/>
    <m/>
    <n v="3.556589792719194E-2"/>
    <m/>
    <n v="4.6223216142259528E-2"/>
    <n v="1.0867985873225796E-2"/>
    <m/>
    <m/>
    <m/>
    <n v="0"/>
    <m/>
    <n v="9"/>
    <n v="32"/>
    <n v="32"/>
    <n v="75.97"/>
    <n v="4.04"/>
    <n v="0"/>
    <s v=""/>
    <n v="44"/>
    <m/>
    <n v="13"/>
    <n v="29"/>
    <n v="251.20000000000002"/>
    <n v="251.20000000000002"/>
  </r>
  <r>
    <x v="15"/>
    <x v="0"/>
    <n v="35500012"/>
    <s v="São Luís do Paraitinga"/>
    <n v="0.16421353331139699"/>
    <n v="10569"/>
    <n v="6337"/>
    <n v="4232"/>
    <n v="17.125496232682494"/>
    <n v="59.958368814457373"/>
    <n v="8.1119753432974898E-3"/>
    <n v="5.6084966231670702E-3"/>
    <n v="2.5034787201304201E-3"/>
    <n v="2.65379883307965E-2"/>
    <n v="1.30415525114155E-3"/>
    <n v="1.1309335362759999E-3"/>
    <n v="2.5330269855528098E-3"/>
    <n v="3.1438595703271203E-3"/>
    <m/>
    <n v="63"/>
    <n v="68.041237113402062"/>
    <n v="31.958762886597935"/>
    <n v="4.4477999999999991"/>
    <n v="343.11599999999999"/>
    <n v="48.946869864"/>
    <n v="1"/>
    <s v=""/>
    <m/>
    <n v="2804.7913709906338"/>
    <m/>
    <m/>
    <m/>
    <m/>
    <s v=""/>
    <m/>
    <n v="2.0330765271422279E-3"/>
    <m/>
    <n v="1.838851351858056E-3"/>
    <n v="2.6632752341812969E-3"/>
    <m/>
    <m/>
    <m/>
    <n v="0"/>
    <m/>
    <n v="6.9"/>
    <n v="89.4"/>
    <n v="89.4"/>
    <n v="14.27"/>
    <n v="9.84"/>
    <n v="0"/>
    <s v=""/>
    <n v="49"/>
    <m/>
    <n v="66"/>
    <n v="31"/>
    <n v="306.642"/>
    <n v="306.642"/>
  </r>
  <r>
    <x v="8"/>
    <x v="0"/>
    <n v="355010010"/>
    <s v="São Manuel"/>
    <s v=""/>
    <s v=""/>
    <s v=""/>
    <s v=""/>
    <s v=""/>
    <s v=""/>
    <n v="0.25075031227387201"/>
    <n v="0.13501498440501999"/>
    <n v="0.115735327868852"/>
    <n v="0"/>
    <n v="1.3831967213114799E-3"/>
    <n v="0.19471143249245201"/>
    <n v="4.9189999999999998E-2"/>
    <n v="5.4656830601092898E-3"/>
    <m/>
    <n v="3"/>
    <n v="46.666666666666664"/>
    <n v="53.333333333333336"/>
    <s v=""/>
    <s v=""/>
    <s v=""/>
    <m/>
    <s v=""/>
    <m/>
    <s v=""/>
    <m/>
    <m/>
    <m/>
    <m/>
    <s v=""/>
    <m/>
    <n v="0.10318942891928888"/>
    <m/>
    <n v="8.0847296050910178E-2"/>
    <n v="0.15228332614322626"/>
    <m/>
    <m/>
    <m/>
    <n v="0"/>
    <m/>
    <s v=""/>
    <s v=""/>
    <s v=""/>
    <s v=""/>
    <s v=""/>
    <s v=""/>
    <s v=""/>
    <n v="7"/>
    <m/>
    <n v="7"/>
    <n v="8"/>
    <s v=""/>
    <s v=""/>
  </r>
  <r>
    <x v="7"/>
    <x v="0"/>
    <n v="355010013"/>
    <s v="São Manuel"/>
    <n v="0.32069039810604938"/>
    <n v="39574"/>
    <n v="39042"/>
    <n v="532"/>
    <n v="60.785819611698209"/>
    <n v="98.655683024207818"/>
    <n v="0.24529055025326241"/>
    <n v="7.1858852459016395E-2"/>
    <n v="0.173431697794246"/>
    <n v="0"/>
    <n v="0.16459486338797799"/>
    <n v="8.5612226464056706E-3"/>
    <n v="6.6940837887067395E-2"/>
    <n v="5.1936263318112623E-3"/>
    <m/>
    <n v="4"/>
    <n v="10.9375"/>
    <n v="89.0625"/>
    <n v="32.101600000000005"/>
    <n v="2166.8580000000002"/>
    <n v="327.44301317999998"/>
    <n v="2"/>
    <s v=""/>
    <m/>
    <n v="605.63400212260592"/>
    <m/>
    <m/>
    <m/>
    <m/>
    <s v=""/>
    <m/>
    <n v="0.10094261327294748"/>
    <m/>
    <n v="4.3029252969470896E-2"/>
    <n v="0.22819960236084993"/>
    <m/>
    <m/>
    <m/>
    <n v="0"/>
    <m/>
    <n v="7.6"/>
    <n v="97"/>
    <n v="95.06"/>
    <n v="15.11"/>
    <n v="9.6300000000000008"/>
    <n v="1"/>
    <s v=""/>
    <n v="15"/>
    <m/>
    <n v="7"/>
    <n v="57"/>
    <n v="2101.9899999999998"/>
    <n v="2059.9502000000002"/>
  </r>
  <r>
    <x v="5"/>
    <x v="0"/>
    <n v="355010017"/>
    <s v="São Manuel"/>
    <s v=""/>
    <s v=""/>
    <s v=""/>
    <s v=""/>
    <s v=""/>
    <s v=""/>
    <n v="1.1711258327719101E-3"/>
    <s v=""/>
    <n v="1.1711258327719101E-3"/>
    <n v="0"/>
    <s v=""/>
    <s v=""/>
    <n v="9.3351548269581105E-4"/>
    <n v="2.3761035007610401E-4"/>
    <m/>
    <n v="5"/>
    <n v="0"/>
    <n v="100"/>
    <s v=""/>
    <s v=""/>
    <s v=""/>
    <m/>
    <s v=""/>
    <m/>
    <s v=""/>
    <m/>
    <m/>
    <m/>
    <m/>
    <s v=""/>
    <m/>
    <n v="4.8194478714893419E-4"/>
    <m/>
    <e v="#VALUE!"/>
    <n v="1.5409550431209338E-3"/>
    <m/>
    <m/>
    <m/>
    <n v="0"/>
    <m/>
    <s v=""/>
    <s v=""/>
    <s v=""/>
    <s v=""/>
    <s v=""/>
    <s v=""/>
    <s v=""/>
    <n v="0"/>
    <m/>
    <s v=""/>
    <n v="4"/>
    <s v=""/>
    <s v=""/>
  </r>
  <r>
    <x v="17"/>
    <x v="0"/>
    <n v="355020911"/>
    <s v="São Miguel Arcanjo"/>
    <s v=""/>
    <s v=""/>
    <s v=""/>
    <s v=""/>
    <s v=""/>
    <s v=""/>
    <n v="0"/>
    <s v=""/>
    <s v=""/>
    <n v="0"/>
    <s v=""/>
    <s v=""/>
    <s v=""/>
    <n v="0"/>
    <m/>
    <n v="1"/>
    <n v="0"/>
    <n v="0"/>
    <s v=""/>
    <s v=""/>
    <s v=""/>
    <m/>
    <s v=""/>
    <m/>
    <s v=""/>
    <m/>
    <m/>
    <m/>
    <m/>
    <s v=""/>
    <m/>
    <n v="0"/>
    <m/>
    <e v="#VALUE!"/>
    <e v="#VALUE!"/>
    <m/>
    <m/>
    <m/>
    <n v="0"/>
    <m/>
    <s v=""/>
    <s v=""/>
    <s v=""/>
    <s v=""/>
    <s v=""/>
    <s v=""/>
    <s v=""/>
    <n v="0"/>
    <m/>
    <s v=""/>
    <s v=""/>
    <s v=""/>
    <s v=""/>
  </r>
  <r>
    <x v="14"/>
    <x v="0"/>
    <n v="355020914"/>
    <s v="São Miguel Arcanjo"/>
    <n v="0.17511229085944713"/>
    <n v="32000"/>
    <n v="24583"/>
    <n v="7417"/>
    <n v="34.408232169546565"/>
    <n v="76.821874999999991"/>
    <n v="0.31180315149587085"/>
    <n v="0.28554691593682202"/>
    <n v="2.62562355590488E-2"/>
    <n v="0"/>
    <n v="2.07919316565611E-2"/>
    <n v="2.19895501160267E-3"/>
    <n v="0.27950066453327299"/>
    <n v="9.3116002944332102E-3"/>
    <m/>
    <n v="129"/>
    <n v="63.541666666666664"/>
    <n v="36.458333333333329"/>
    <n v="15.794099999999998"/>
    <n v="1218.402"/>
    <n v="610.28294098000003"/>
    <n v="5"/>
    <s v=""/>
    <m/>
    <n v="1261.4399999999998"/>
    <m/>
    <m/>
    <m/>
    <m/>
    <s v=""/>
    <m/>
    <n v="6.4289309586777504E-2"/>
    <m/>
    <n v="7.9985130514515973E-2"/>
    <n v="2.0512684030506878E-2"/>
    <m/>
    <m/>
    <m/>
    <n v="1"/>
    <m/>
    <n v="8.6"/>
    <n v="70.099999999999994"/>
    <n v="70.099999999999994"/>
    <n v="50.09"/>
    <n v="5.99"/>
    <n v="1"/>
    <s v=""/>
    <n v="49"/>
    <m/>
    <n v="122"/>
    <n v="70"/>
    <n v="853.81799999999998"/>
    <n v="853.81799999999998"/>
  </r>
  <r>
    <x v="18"/>
    <x v="0"/>
    <n v="35503086"/>
    <s v="São Paulo"/>
    <n v="0.54120491465634579"/>
    <n v="11869660"/>
    <n v="11762962"/>
    <n v="106698"/>
    <n v="7793.655900564022"/>
    <n v="99.101086299017823"/>
    <n v="21.49702947433483"/>
    <n v="17.933406953884599"/>
    <n v="3.5636225204502301"/>
    <n v="0"/>
    <n v="16.5197600798463"/>
    <n v="2.09533579027039"/>
    <n v="0.103465385133618"/>
    <n v="2.778468219084532"/>
    <m/>
    <n v="102"/>
    <n v="2.7579162410623086"/>
    <n v="97.242083758937696"/>
    <n v="12042"/>
    <n v="659579.70600000001"/>
    <n v="274322.56358000002"/>
    <n v="2367"/>
    <n v="8"/>
    <m/>
    <n v="10.839980252172348"/>
    <m/>
    <m/>
    <m/>
    <m/>
    <s v=""/>
    <m/>
    <n v="1.9176654303599312"/>
    <m/>
    <n v="2.515204341358289"/>
    <n v="0.87343689226721311"/>
    <m/>
    <m/>
    <m/>
    <n v="2"/>
    <m/>
    <n v="9.3000000000000007"/>
    <n v="89.5"/>
    <n v="65.34"/>
    <n v="41.59"/>
    <n v="6.74"/>
    <n v="856"/>
    <n v="8"/>
    <n v="2988"/>
    <m/>
    <n v="81"/>
    <n v="2856"/>
    <n v="590324.1"/>
    <n v="430969.57199999999"/>
  </r>
  <r>
    <x v="19"/>
    <x v="0"/>
    <n v="35503087"/>
    <s v="São Paulo"/>
    <s v=""/>
    <s v=""/>
    <s v=""/>
    <s v=""/>
    <s v=""/>
    <s v=""/>
    <n v="1.4269406392694101E-5"/>
    <s v=""/>
    <n v="1.4269406392694101E-5"/>
    <n v="0"/>
    <s v=""/>
    <s v=""/>
    <s v=""/>
    <n v="1.4269406392694101E-5"/>
    <m/>
    <n v="0"/>
    <n v="0"/>
    <n v="100"/>
    <s v=""/>
    <s v=""/>
    <s v=""/>
    <m/>
    <s v=""/>
    <m/>
    <s v=""/>
    <m/>
    <m/>
    <m/>
    <m/>
    <s v=""/>
    <m/>
    <n v="1.2729176086257003E-6"/>
    <m/>
    <e v="#VALUE!"/>
    <n v="3.4974035276211021E-6"/>
    <m/>
    <m/>
    <m/>
    <n v="0"/>
    <m/>
    <s v=""/>
    <s v=""/>
    <s v=""/>
    <s v=""/>
    <s v=""/>
    <s v=""/>
    <s v=""/>
    <n v="0"/>
    <m/>
    <s v=""/>
    <n v="1"/>
    <s v=""/>
    <s v=""/>
  </r>
  <r>
    <x v="6"/>
    <x v="0"/>
    <n v="35504075"/>
    <s v="São Pedro"/>
    <n v="0.78693129149798313"/>
    <n v="34208"/>
    <n v="29769"/>
    <n v="4439"/>
    <n v="55.334843092850207"/>
    <n v="87.023503274087929"/>
    <n v="0.52715199165564619"/>
    <n v="0.43390950607580397"/>
    <n v="9.3242485579842202E-2"/>
    <n v="0"/>
    <n v="0.218056609589041"/>
    <n v="7.2671617875173594E-2"/>
    <n v="8.7182388589465296E-2"/>
    <n v="0.14924137560196629"/>
    <m/>
    <n v="50"/>
    <n v="33.918128654970758"/>
    <n v="66.081871345029242"/>
    <n v="24.188800000000004"/>
    <n v="1632.7439999999999"/>
    <n v="1482.8581008000001"/>
    <n v="5"/>
    <s v=""/>
    <m/>
    <n v="875.79513564078604"/>
    <m/>
    <m/>
    <m/>
    <m/>
    <s v=""/>
    <m/>
    <n v="0.18627278857089971"/>
    <m/>
    <n v="0.23080292876372552"/>
    <n v="9.8149984820886507E-2"/>
    <m/>
    <m/>
    <m/>
    <n v="0"/>
    <m/>
    <n v="9.8000000000000007"/>
    <n v="90"/>
    <n v="13.5"/>
    <n v="90.82"/>
    <n v="2.38"/>
    <n v="1"/>
    <s v=""/>
    <n v="66"/>
    <m/>
    <n v="58"/>
    <n v="113"/>
    <n v="1469.7"/>
    <n v="220.45500000000001"/>
  </r>
  <r>
    <x v="7"/>
    <x v="0"/>
    <n v="355040713"/>
    <s v="São Pedro"/>
    <s v=""/>
    <s v=""/>
    <s v=""/>
    <s v=""/>
    <s v=""/>
    <s v=""/>
    <n v="0.11949270591611141"/>
    <n v="0.119281940888789"/>
    <n v="2.1076502732240399E-4"/>
    <n v="0"/>
    <n v="3.3415525114155201E-2"/>
    <s v=""/>
    <n v="8.6037180801956201E-2"/>
    <n v="4.0000000000000003E-5"/>
    <m/>
    <n v="7"/>
    <n v="75"/>
    <n v="25"/>
    <s v=""/>
    <s v=""/>
    <s v=""/>
    <m/>
    <s v=""/>
    <m/>
    <s v=""/>
    <m/>
    <m/>
    <m/>
    <m/>
    <s v=""/>
    <m/>
    <n v="4.2223570995092372E-2"/>
    <m/>
    <n v="6.3447840898292029E-2"/>
    <n v="2.2185792349726732E-4"/>
    <m/>
    <m/>
    <m/>
    <n v="0"/>
    <m/>
    <s v=""/>
    <s v=""/>
    <s v=""/>
    <s v=""/>
    <s v=""/>
    <s v=""/>
    <s v=""/>
    <n v="1"/>
    <m/>
    <n v="9"/>
    <n v="3"/>
    <s v=""/>
    <s v=""/>
  </r>
  <r>
    <x v="5"/>
    <x v="0"/>
    <n v="355050617"/>
    <s v="São Pedro do Turvo"/>
    <n v="0.23924244355653101"/>
    <n v="7369"/>
    <n v="5739"/>
    <n v="1630"/>
    <n v="10.080435555798747"/>
    <n v="77.880309404261098"/>
    <n v="0.34180425767896805"/>
    <n v="0.30626059231812103"/>
    <n v="3.5543665360847E-2"/>
    <n v="0"/>
    <n v="3.0991248097412502E-3"/>
    <n v="1.31053734061931E-2"/>
    <n v="0.32329142226214502"/>
    <n v="2.3083372008882901E-3"/>
    <m/>
    <n v="19"/>
    <n v="40.350877192982452"/>
    <n v="59.649122807017541"/>
    <n v="3.8541999999999996"/>
    <n v="297.32400000000001"/>
    <n v="19.623384000000001"/>
    <m/>
    <s v=""/>
    <m/>
    <n v="3209.6620979780159"/>
    <m/>
    <m/>
    <m/>
    <m/>
    <s v=""/>
    <m/>
    <n v="9.4160952528641345E-2"/>
    <m/>
    <n v="0.10634048344379203"/>
    <n v="4.7391553814462667E-2"/>
    <m/>
    <m/>
    <m/>
    <n v="0"/>
    <m/>
    <n v="8.4"/>
    <n v="100"/>
    <n v="100"/>
    <n v="6.6"/>
    <n v="10"/>
    <s v=""/>
    <s v=""/>
    <n v="11"/>
    <m/>
    <n v="23"/>
    <n v="34"/>
    <n v="297"/>
    <n v="297"/>
  </r>
  <r>
    <x v="18"/>
    <x v="0"/>
    <n v="35506056"/>
    <s v="São Roque"/>
    <s v=""/>
    <s v=""/>
    <s v=""/>
    <s v=""/>
    <s v=""/>
    <s v=""/>
    <n v="3.6920306316590552E-2"/>
    <n v="3.6812831050228298E-2"/>
    <n v="1.07475266362253E-4"/>
    <n v="0"/>
    <s v=""/>
    <s v=""/>
    <n v="3.6832831050228297E-2"/>
    <n v="8.7475266362252606E-5"/>
    <m/>
    <n v="8"/>
    <n v="50"/>
    <n v="50"/>
    <s v=""/>
    <s v=""/>
    <s v=""/>
    <m/>
    <s v=""/>
    <m/>
    <s v=""/>
    <m/>
    <m/>
    <m/>
    <m/>
    <s v=""/>
    <m/>
    <n v="3.4830477657160894E-2"/>
    <m/>
    <n v="6.034890336103E-2"/>
    <n v="2.3883392524945107E-4"/>
    <m/>
    <m/>
    <m/>
    <n v="0"/>
    <m/>
    <s v=""/>
    <s v=""/>
    <s v=""/>
    <s v=""/>
    <s v=""/>
    <s v=""/>
    <s v=""/>
    <n v="1"/>
    <m/>
    <n v="4"/>
    <n v="4"/>
    <s v=""/>
    <s v=""/>
  </r>
  <r>
    <x v="8"/>
    <x v="0"/>
    <n v="355060510"/>
    <s v="São Roque"/>
    <n v="1.0566711835918507"/>
    <n v="87435"/>
    <n v="84550"/>
    <n v="2885"/>
    <n v="284.29523654690291"/>
    <n v="96.700406015897528"/>
    <n v="0.68825564176460396"/>
    <n v="0.41120095509893501"/>
    <n v="0.27705468666566901"/>
    <n v="0"/>
    <n v="0.24951999999999999"/>
    <n v="0.317234641814507"/>
    <n v="2.3923872046310801E-2"/>
    <n v="9.7577127903785199E-2"/>
    <m/>
    <n v="94"/>
    <n v="28.691983122362867"/>
    <n v="71.308016877637129"/>
    <n v="66.796000000000006"/>
    <n v="4508.7299999999996"/>
    <n v="2595.9499918000001"/>
    <n v="12"/>
    <n v="1"/>
    <m/>
    <n v="162.30571281523419"/>
    <m/>
    <m/>
    <m/>
    <m/>
    <s v=""/>
    <m/>
    <n v="0.6492977752496264"/>
    <m/>
    <n v="0.67409992639169669"/>
    <n v="0.61567708147926437"/>
    <m/>
    <m/>
    <m/>
    <n v="0"/>
    <m/>
    <n v="9.8181818181818183"/>
    <n v="49.7"/>
    <n v="48.21"/>
    <n v="57.58"/>
    <n v="5.17"/>
    <n v="0"/>
    <n v="1"/>
    <n v="163"/>
    <m/>
    <n v="68"/>
    <n v="169"/>
    <n v="2240.9730000000004"/>
    <n v="2173.7889"/>
  </r>
  <r>
    <x v="21"/>
    <x v="0"/>
    <n v="35507043"/>
    <s v="São Sebastião"/>
    <n v="1.6758348151791891"/>
    <n v="87135"/>
    <n v="86153"/>
    <n v="982"/>
    <n v="216.0336192790202"/>
    <n v="98.873013140529068"/>
    <n v="1.3017143700251992"/>
    <n v="1.2795442696559101"/>
    <n v="2.2170100369289101E-2"/>
    <n v="0"/>
    <n v="0.67327958904109597"/>
    <n v="7.09128910181235E-3"/>
    <n v="0.50137416286149195"/>
    <n v="0.1199693290208011"/>
    <m/>
    <n v="19"/>
    <n v="60.504201680672267"/>
    <n v="39.495798319327733"/>
    <n v="142.9"/>
    <n v="4822.74"/>
    <n v="2962.4254090999998"/>
    <n v="19"/>
    <n v="1"/>
    <m/>
    <n v="912.04131520055103"/>
    <m/>
    <m/>
    <m/>
    <m/>
    <s v=""/>
    <m/>
    <n v="0.15515069964543493"/>
    <m/>
    <n v="0.21798028443882625"/>
    <n v="8.7976588767020233E-3"/>
    <m/>
    <m/>
    <m/>
    <n v="1"/>
    <m/>
    <n v="9.5"/>
    <n v="43.9"/>
    <n v="42.16"/>
    <n v="61.43"/>
    <n v="5.1100000000000003"/>
    <n v="8"/>
    <n v="1"/>
    <n v="368"/>
    <m/>
    <n v="72"/>
    <n v="47"/>
    <n v="2117.297"/>
    <n v="2033.3767999999998"/>
  </r>
  <r>
    <x v="4"/>
    <x v="0"/>
    <n v="35508034"/>
    <s v="São Sebastião da Grama"/>
    <n v="-0.13802150996697904"/>
    <n v="11936"/>
    <n v="8489"/>
    <n v="3447"/>
    <n v="47.331271314140693"/>
    <n v="71.120978552278828"/>
    <n v="0.15119308063228304"/>
    <n v="0.15070565990676299"/>
    <n v="4.8742072552004098E-4"/>
    <n v="0"/>
    <n v="1.806E-2"/>
    <n v="4.6349568746829E-4"/>
    <n v="0.127185867195233"/>
    <n v="5.48371774958205E-3"/>
    <m/>
    <n v="38"/>
    <n v="85.542168674698786"/>
    <n v="14.457831325301203"/>
    <n v="5.6076999999999995"/>
    <n v="432.59399999999999"/>
    <n v="88.150847384000002"/>
    <m/>
    <s v=""/>
    <m/>
    <n v="1056.8364611260054"/>
    <m/>
    <m/>
    <m/>
    <m/>
    <s v=""/>
    <m/>
    <n v="0.11999450843831987"/>
    <m/>
    <n v="0.1752391394264686"/>
    <n v="1.2185518138001024E-3"/>
    <m/>
    <m/>
    <m/>
    <n v="0"/>
    <m/>
    <n v="8.6"/>
    <n v="96.9"/>
    <n v="95.93"/>
    <n v="20.38"/>
    <n v="8.6199999999999992"/>
    <s v=""/>
    <s v=""/>
    <n v="18"/>
    <m/>
    <n v="71"/>
    <n v="12"/>
    <n v="419.57700000000006"/>
    <n v="415.37690000000003"/>
  </r>
  <r>
    <x v="4"/>
    <x v="0"/>
    <n v="35509024"/>
    <s v="São Simão"/>
    <n v="0.34805420149548461"/>
    <n v="14847"/>
    <n v="13710"/>
    <n v="1137"/>
    <n v="24.025826914363389"/>
    <n v="92.34188724994948"/>
    <n v="8.3852943937087698E-2"/>
    <n v="6.0159460476083497E-2"/>
    <n v="2.3693483461004201E-2"/>
    <n v="4.8246448503297802E-4"/>
    <n v="2.4099999999999998E-3"/>
    <n v="2.0496141095058699E-2"/>
    <n v="2.2314098173516001E-2"/>
    <n v="3.863270466851311E-2"/>
    <m/>
    <n v="5"/>
    <n v="38.181818181818187"/>
    <n v="61.818181818181813"/>
    <n v="9.7047999999999988"/>
    <n v="748.65599999999995"/>
    <n v="748.65599999999995"/>
    <n v="1"/>
    <s v=""/>
    <m/>
    <n v="2060.3435037381296"/>
    <m/>
    <m/>
    <m/>
    <m/>
    <s v=""/>
    <m/>
    <n v="2.7765875475856853E-2"/>
    <m/>
    <n v="2.9346078281016343E-2"/>
    <n v="2.4426271609282676E-2"/>
    <m/>
    <m/>
    <m/>
    <n v="0"/>
    <m/>
    <n v="8.6999999999999993"/>
    <n v="100"/>
    <n v="0"/>
    <n v="100"/>
    <n v="1.5"/>
    <n v="1"/>
    <s v=""/>
    <n v="18"/>
    <m/>
    <n v="21"/>
    <n v="34"/>
    <n v="749"/>
    <n v="0"/>
  </r>
  <r>
    <x v="3"/>
    <x v="0"/>
    <n v="35509029"/>
    <s v="São Simão"/>
    <s v=""/>
    <s v=""/>
    <s v=""/>
    <s v=""/>
    <s v=""/>
    <s v=""/>
    <n v="5.8809438705491905E-3"/>
    <n v="4.8700000000000002E-3"/>
    <n v="1.0109438705491901E-3"/>
    <n v="0"/>
    <s v=""/>
    <s v=""/>
    <n v="4.8700000000000002E-3"/>
    <n v="1.0109438705491901E-3"/>
    <m/>
    <n v="0"/>
    <n v="33.333333333333329"/>
    <n v="66.666666666666657"/>
    <s v=""/>
    <s v=""/>
    <s v=""/>
    <m/>
    <s v=""/>
    <m/>
    <s v=""/>
    <m/>
    <m/>
    <m/>
    <m/>
    <s v=""/>
    <m/>
    <n v="1.9473324074666194E-3"/>
    <m/>
    <n v="2.3756097560975612E-3"/>
    <n v="1.0422101758239071E-3"/>
    <m/>
    <m/>
    <m/>
    <n v="0"/>
    <m/>
    <s v=""/>
    <s v=""/>
    <s v=""/>
    <s v=""/>
    <s v=""/>
    <s v=""/>
    <s v=""/>
    <n v="6"/>
    <m/>
    <n v="2"/>
    <n v="4"/>
    <s v=""/>
    <s v=""/>
  </r>
  <r>
    <x v="19"/>
    <x v="0"/>
    <n v="35510097"/>
    <s v="São Vicente"/>
    <n v="0.74897607296819935"/>
    <n v="357929"/>
    <n v="357253"/>
    <n v="676"/>
    <n v="2411.5954723083146"/>
    <n v="99.811135728035453"/>
    <n v="0.18259991374936582"/>
    <n v="0.17946000000000001"/>
    <n v="3.1399137493658001E-3"/>
    <n v="0"/>
    <n v="0.17785000000000001"/>
    <n v="2.27331811263318E-3"/>
    <s v=""/>
    <n v="2.4765956367326231E-3"/>
    <m/>
    <n v="4"/>
    <n v="42.857142857142854"/>
    <n v="57.142857142857139"/>
    <n v="330.89310000000006"/>
    <n v="19853.585999999999"/>
    <n v="0"/>
    <n v="28"/>
    <n v="2"/>
    <m/>
    <n v="88.106859181569547"/>
    <m/>
    <m/>
    <m/>
    <m/>
    <s v=""/>
    <m/>
    <n v="6.1481452440863907E-2"/>
    <m/>
    <n v="9.1096446700507622E-2"/>
    <n v="3.1399137493657993E-3"/>
    <m/>
    <m/>
    <m/>
    <n v="0"/>
    <m/>
    <n v="9.2727272727272734"/>
    <n v="79.400000000000006"/>
    <n v="15.56"/>
    <n v="0"/>
    <n v="3.8"/>
    <n v="12"/>
    <n v="2"/>
    <n v="49"/>
    <m/>
    <n v="6"/>
    <n v="8"/>
    <n v="15764.076000000001"/>
    <n v="3089.2824000000005"/>
  </r>
  <r>
    <x v="8"/>
    <x v="0"/>
    <n v="355110810"/>
    <s v="Sarapuí"/>
    <n v="1.1518255720610604"/>
    <n v="10110"/>
    <n v="8130"/>
    <n v="1980"/>
    <n v="28.522259211194495"/>
    <n v="80.41543026706232"/>
    <n v="0.2167314659280882"/>
    <n v="0.16739619994011501"/>
    <n v="4.9335265987973199E-2"/>
    <n v="0"/>
    <n v="3.5693132969034598E-2"/>
    <n v="1.242E-2"/>
    <n v="0.15952965553808901"/>
    <n v="9.0886774209646397E-3"/>
    <m/>
    <n v="29"/>
    <n v="39.473684210526315"/>
    <n v="60.526315789473685"/>
    <n v="5.3542999999999994"/>
    <n v="413.04599999999999"/>
    <n v="413.04599999999999"/>
    <n v="1"/>
    <s v=""/>
    <m/>
    <n v="1466.0652818991098"/>
    <m/>
    <m/>
    <m/>
    <m/>
    <s v=""/>
    <m/>
    <n v="0.17620444384397416"/>
    <m/>
    <n v="0.2202581578159408"/>
    <n v="0.10496865103824085"/>
    <m/>
    <m/>
    <m/>
    <n v="0"/>
    <m/>
    <n v="9.8181818181818183"/>
    <n v="58"/>
    <n v="0"/>
    <n v="100"/>
    <n v="0.87"/>
    <n v="0"/>
    <s v=""/>
    <n v="20"/>
    <m/>
    <n v="15"/>
    <n v="23"/>
    <n v="239.54"/>
    <n v="0"/>
  </r>
  <r>
    <x v="14"/>
    <x v="0"/>
    <n v="355110814"/>
    <s v="Sarapuí"/>
    <s v=""/>
    <s v=""/>
    <s v=""/>
    <s v=""/>
    <s v=""/>
    <s v=""/>
    <n v="1.203823315118397E-2"/>
    <n v="1.53823315118397E-3"/>
    <n v="1.0500000000000001E-2"/>
    <n v="0"/>
    <n v="1.014E-2"/>
    <s v=""/>
    <n v="1.6150091074681201E-3"/>
    <n v="2.8322404371584702E-4"/>
    <m/>
    <n v="3"/>
    <n v="36.363636363636367"/>
    <n v="63.636363636363633"/>
    <s v=""/>
    <s v=""/>
    <s v=""/>
    <m/>
    <s v=""/>
    <m/>
    <s v=""/>
    <m/>
    <m/>
    <m/>
    <m/>
    <s v=""/>
    <m/>
    <n v="9.7871814237268061E-3"/>
    <m/>
    <n v="2.0239909883999607E-3"/>
    <n v="2.2340425531914895E-2"/>
    <m/>
    <m/>
    <m/>
    <n v="0"/>
    <m/>
    <s v=""/>
    <s v=""/>
    <s v=""/>
    <s v=""/>
    <s v=""/>
    <s v=""/>
    <s v=""/>
    <n v="1"/>
    <m/>
    <n v="4"/>
    <n v="7"/>
    <s v=""/>
    <s v=""/>
  </r>
  <r>
    <x v="14"/>
    <x v="0"/>
    <n v="355120714"/>
    <s v="Sarutaiá"/>
    <n v="6.3302671124576548E-2"/>
    <n v="3646"/>
    <n v="3149"/>
    <n v="497"/>
    <n v="25.764963606812241"/>
    <n v="86.36862314865607"/>
    <n v="2.66037742345984E-2"/>
    <n v="1.8283774234598399E-2"/>
    <n v="8.3199999999999993E-3"/>
    <n v="0"/>
    <n v="7.9500000000000005E-3"/>
    <s v=""/>
    <n v="1.7722404371584701E-2"/>
    <n v="9.3136986301369895E-4"/>
    <m/>
    <n v="2"/>
    <n v="55.555555555555557"/>
    <n v="44.444444444444443"/>
    <n v="2.0747999999999998"/>
    <n v="160.05600000000001"/>
    <n v="160.05600000000001"/>
    <n v="1"/>
    <s v=""/>
    <m/>
    <n v="1643.4009873834334"/>
    <m/>
    <m/>
    <m/>
    <m/>
    <s v=""/>
    <m/>
    <n v="3.8005391763712003E-2"/>
    <m/>
    <n v="3.5850537714898822E-2"/>
    <n v="4.3789473684210538E-2"/>
    <m/>
    <m/>
    <m/>
    <n v="0"/>
    <m/>
    <n v="9.1"/>
    <n v="94.7"/>
    <n v="0"/>
    <n v="100"/>
    <n v="1.92"/>
    <n v="0"/>
    <s v=""/>
    <n v="8"/>
    <m/>
    <n v="5"/>
    <n v="4"/>
    <n v="151.52000000000001"/>
    <n v="0"/>
  </r>
  <r>
    <x v="16"/>
    <x v="0"/>
    <n v="355130618"/>
    <s v="Sebastianópolis do Sul"/>
    <n v="0.84582680476459338"/>
    <n v="3293"/>
    <n v="2810"/>
    <n v="483"/>
    <n v="19.588364761168283"/>
    <n v="85.332523534770715"/>
    <n v="6.3330457327976999E-2"/>
    <n v="3.8550271435819398E-2"/>
    <n v="2.4780185892157601E-2"/>
    <n v="0"/>
    <n v="2.37088160291439E-2"/>
    <n v="1.45175646879756E-2"/>
    <n v="2.4642831050228301E-2"/>
    <n v="4.6124556062912249E-4"/>
    <m/>
    <n v="8"/>
    <n v="29.411764705882355"/>
    <n v="70.588235294117652"/>
    <n v="1.9263999999999999"/>
    <n v="148.608"/>
    <n v="21.8156544"/>
    <n v="1"/>
    <s v=""/>
    <m/>
    <n v="861.90100212572156"/>
    <m/>
    <m/>
    <m/>
    <m/>
    <s v=""/>
    <m/>
    <n v="0.16238578802045384"/>
    <m/>
    <n v="0.12850090478606466"/>
    <n v="0.27533539880175106"/>
    <m/>
    <m/>
    <m/>
    <n v="0"/>
    <m/>
    <n v="10"/>
    <n v="94.8"/>
    <n v="94.8"/>
    <n v="14.68"/>
    <n v="9.92"/>
    <n v="0"/>
    <s v=""/>
    <n v="10"/>
    <m/>
    <n v="5"/>
    <n v="12"/>
    <n v="141.25199999999998"/>
    <n v="141.25199999999998"/>
  </r>
  <r>
    <x v="4"/>
    <x v="0"/>
    <n v="35514054"/>
    <s v="Serra Azul"/>
    <n v="0.91116901239671755"/>
    <n v="12282"/>
    <n v="8748"/>
    <n v="3534"/>
    <n v="43.422308644157674"/>
    <n v="71.226184660478751"/>
    <n v="0.3420877011752379"/>
    <n v="0.27605088280060902"/>
    <n v="6.6036818374628894E-2"/>
    <n v="1.39634069000507E-3"/>
    <n v="6.4583424408014595E-2"/>
    <n v="5.7800000000000004E-3"/>
    <n v="0.26697216108990202"/>
    <n v="4.7521156773211604E-3"/>
    <m/>
    <n v="4"/>
    <n v="38.461538461538467"/>
    <n v="61.53846153846154"/>
    <n v="7.4689999999999994"/>
    <n v="576.17999999999995"/>
    <n v="108.5062176"/>
    <n v="1"/>
    <s v=""/>
    <m/>
    <n v="1155.4469956033217"/>
    <m/>
    <m/>
    <m/>
    <m/>
    <s v=""/>
    <m/>
    <n v="0.2443483579823128"/>
    <m/>
    <n v="0.29057987663222001"/>
    <n v="0.14674848527695311"/>
    <m/>
    <m/>
    <m/>
    <n v="0"/>
    <m/>
    <n v="10"/>
    <n v="91.2"/>
    <n v="91.2"/>
    <n v="18.829999999999998"/>
    <n v="9.8699999999999992"/>
    <n v="0"/>
    <s v=""/>
    <n v="22"/>
    <m/>
    <n v="25"/>
    <n v="40"/>
    <n v="525.31200000000001"/>
    <n v="525.31200000000001"/>
  </r>
  <r>
    <x v="6"/>
    <x v="0"/>
    <n v="35516035"/>
    <s v="Serra Negra"/>
    <s v=""/>
    <s v=""/>
    <s v=""/>
    <s v=""/>
    <s v=""/>
    <s v=""/>
    <n v="0.1233604524207568"/>
    <n v="0.12262429223744301"/>
    <n v="7.36160183313788E-4"/>
    <n v="0"/>
    <n v="0.1225"/>
    <n v="5.3906646372399805E-4"/>
    <n v="1.8512488459715E-4"/>
    <n v="1.362610724355615E-4"/>
    <m/>
    <n v="8"/>
    <n v="47.058823529411761"/>
    <n v="52.941176470588239"/>
    <s v=""/>
    <s v=""/>
    <s v=""/>
    <m/>
    <s v=""/>
    <m/>
    <s v=""/>
    <m/>
    <m/>
    <m/>
    <m/>
    <s v=""/>
    <m/>
    <n v="0.12985310781132295"/>
    <m/>
    <n v="0.19160045662100469"/>
    <n v="2.3747102687541551E-3"/>
    <m/>
    <m/>
    <m/>
    <n v="0"/>
    <m/>
    <s v=""/>
    <s v=""/>
    <s v=""/>
    <s v=""/>
    <s v=""/>
    <s v=""/>
    <s v=""/>
    <n v="13"/>
    <m/>
    <n v="8"/>
    <n v="9"/>
    <s v=""/>
    <s v=""/>
  </r>
  <r>
    <x v="3"/>
    <x v="0"/>
    <n v="35516039"/>
    <s v="Serra Negra"/>
    <n v="0.40044394146745432"/>
    <n v="27440"/>
    <n v="23897"/>
    <n v="3543"/>
    <n v="135.16575538150832"/>
    <n v="87.088192419825077"/>
    <n v="0.14272779875822389"/>
    <n v="0.13130481019870099"/>
    <n v="1.14229885595229E-2"/>
    <n v="0"/>
    <n v="8.0501902587519006E-2"/>
    <n v="2.8E-3"/>
    <n v="4.2999282402209099E-2"/>
    <n v="1.6426613768495649E-2"/>
    <m/>
    <n v="63"/>
    <n v="59.82905982905983"/>
    <n v="40.17094017094017"/>
    <n v="20.441600000000001"/>
    <n v="1379.808"/>
    <n v="519.91165439999997"/>
    <n v="1"/>
    <s v=""/>
    <m/>
    <n v="356.27405247813402"/>
    <m/>
    <m/>
    <m/>
    <m/>
    <s v=""/>
    <m/>
    <n v="0.15023978816655148"/>
    <m/>
    <n v="0.20516376593547031"/>
    <n v="3.6848350192009362E-2"/>
    <m/>
    <m/>
    <m/>
    <n v="0"/>
    <m/>
    <n v="9.454545454545455"/>
    <n v="77.900000000000006"/>
    <n v="77.900000000000006"/>
    <n v="37.68"/>
    <n v="7.22"/>
    <n v="0"/>
    <s v=""/>
    <n v="57"/>
    <m/>
    <n v="70"/>
    <n v="47"/>
    <n v="1075.02"/>
    <n v="1075.02"/>
  </r>
  <r>
    <x v="4"/>
    <x v="0"/>
    <n v="35515044"/>
    <s v="Serrana"/>
    <n v="1.3595956208331872"/>
    <n v="44434"/>
    <n v="44183"/>
    <n v="251"/>
    <n v="353.37999045649752"/>
    <n v="99.435117252554349"/>
    <n v="0.3800121029934041"/>
    <n v="2.2831050228310499E-4"/>
    <n v="0.37978379249112099"/>
    <n v="3.06849315068493"/>
    <n v="0.20866277016742801"/>
    <n v="0.15329999999999999"/>
    <n v="3.7499999999999999E-3"/>
    <n v="1.42993328259767E-2"/>
    <m/>
    <n v="0"/>
    <n v="1.8181818181818181"/>
    <n v="98.181818181818187"/>
    <n v="36.128"/>
    <n v="2438.64"/>
    <n v="156.07295999999999"/>
    <n v="2"/>
    <s v=""/>
    <m/>
    <n v="141.94535715893235"/>
    <m/>
    <m/>
    <m/>
    <m/>
    <s v=""/>
    <m/>
    <n v="0.62297066064492479"/>
    <m/>
    <n v="5.5685488361732923E-4"/>
    <n v="1.8989189624556049"/>
    <m/>
    <m/>
    <m/>
    <n v="0"/>
    <m/>
    <n v="9.545454545454545"/>
    <n v="100"/>
    <n v="100"/>
    <n v="6.4"/>
    <n v="10"/>
    <n v="1"/>
    <s v=""/>
    <n v="29"/>
    <m/>
    <n v="1"/>
    <n v="54"/>
    <n v="2439"/>
    <n v="2439"/>
  </r>
  <r>
    <x v="4"/>
    <x v="0"/>
    <n v="35517024"/>
    <s v="Sertãozinho"/>
    <s v=""/>
    <s v=""/>
    <s v=""/>
    <s v=""/>
    <s v=""/>
    <s v=""/>
    <n v="0.28920182798113631"/>
    <n v="0.26467000000000002"/>
    <n v="2.45318279811363E-2"/>
    <n v="0.24657534246575299"/>
    <s v=""/>
    <n v="0.28736459016393401"/>
    <n v="3.4153005464480901E-4"/>
    <n v="1.4957077625570776E-3"/>
    <m/>
    <n v="5"/>
    <n v="41.666666666666671"/>
    <n v="58.333333333333336"/>
    <s v=""/>
    <s v=""/>
    <s v=""/>
    <m/>
    <s v=""/>
    <m/>
    <s v=""/>
    <m/>
    <m/>
    <m/>
    <m/>
    <s v=""/>
    <m/>
    <n v="0.14830862973391606"/>
    <m/>
    <n v="0.20203816793893131"/>
    <n v="3.8330981220525473E-2"/>
    <m/>
    <m/>
    <m/>
    <n v="0"/>
    <m/>
    <s v=""/>
    <s v=""/>
    <s v=""/>
    <s v=""/>
    <s v=""/>
    <s v=""/>
    <s v=""/>
    <n v="9"/>
    <m/>
    <n v="5"/>
    <n v="7"/>
    <s v=""/>
    <s v=""/>
  </r>
  <r>
    <x v="3"/>
    <x v="0"/>
    <n v="35517029"/>
    <s v="Sertãozinho"/>
    <n v="1.0760307857386131"/>
    <n v="122355"/>
    <n v="121772"/>
    <n v="583"/>
    <n v="303.76117179741806"/>
    <n v="99.523517633116754"/>
    <n v="3.5415430313313498"/>
    <n v="2.4878130565328398"/>
    <n v="1.05372997479851"/>
    <n v="4.7602739726027403E-2"/>
    <n v="0.71439251141552496"/>
    <n v="2.6547818671973098"/>
    <n v="7.7457519025875193E-2"/>
    <n v="9.4911133692641703E-2"/>
    <m/>
    <n v="21"/>
    <n v="16.7741935483871"/>
    <n v="83.225806451612911"/>
    <n v="113.07419999999999"/>
    <n v="6784.4520000000002"/>
    <n v="2401.6960079999999"/>
    <n v="9"/>
    <n v="4"/>
    <m/>
    <n v="164.95476278043395"/>
    <m/>
    <m/>
    <m/>
    <m/>
    <s v=""/>
    <m/>
    <n v="1.8161759135032565"/>
    <m/>
    <n v="1.8990939362846104"/>
    <n v="1.6464530856226722"/>
    <m/>
    <m/>
    <m/>
    <n v="1"/>
    <m/>
    <n v="10"/>
    <n v="100"/>
    <n v="85"/>
    <n v="35.4"/>
    <n v="7.48"/>
    <n v="0"/>
    <n v="4"/>
    <n v="103"/>
    <m/>
    <n v="26"/>
    <n v="129"/>
    <n v="6784"/>
    <n v="5766.4"/>
  </r>
  <r>
    <x v="17"/>
    <x v="0"/>
    <n v="355180111"/>
    <s v="Sete Barras"/>
    <n v="-0.29833990762654361"/>
    <n v="12628"/>
    <n v="9143"/>
    <n v="3485"/>
    <n v="12.002547262168406"/>
    <n v="72.402597402597408"/>
    <n v="0.1365359500461617"/>
    <n v="0.13220998611007201"/>
    <n v="4.3259639360896896E-3"/>
    <n v="0.124634449518011"/>
    <n v="3.236E-2"/>
    <n v="1.08350491969625E-3"/>
    <n v="0.102619986110071"/>
    <n v="4.7245901639344302E-4"/>
    <m/>
    <n v="200"/>
    <n v="71.794871794871796"/>
    <n v="28.205128205128204"/>
    <n v="4.9468999999999994"/>
    <n v="381.61799999999999"/>
    <n v="125.34586666"/>
    <n v="2"/>
    <s v=""/>
    <m/>
    <n v="10263.934114665826"/>
    <m/>
    <m/>
    <m/>
    <m/>
    <s v=""/>
    <m/>
    <n v="9.8298020191621097E-3"/>
    <m/>
    <n v="1.3518403487737425E-2"/>
    <n v="1.0525459698515057E-3"/>
    <m/>
    <m/>
    <m/>
    <n v="0"/>
    <m/>
    <n v="9"/>
    <n v="77.099999999999994"/>
    <n v="77.099999999999994"/>
    <n v="32.85"/>
    <n v="7.53"/>
    <n v="0"/>
    <s v=""/>
    <n v="135"/>
    <m/>
    <n v="56"/>
    <n v="22"/>
    <n v="294.52199999999999"/>
    <n v="294.52199999999999"/>
  </r>
  <r>
    <x v="10"/>
    <x v="0"/>
    <n v="355190015"/>
    <s v="Severínia"/>
    <n v="1.0130019139130919"/>
    <n v="17126"/>
    <n v="16546"/>
    <n v="580"/>
    <n v="121.98005698005697"/>
    <n v="96.613336447506711"/>
    <n v="0.34234579305669921"/>
    <n v="0.24843000000000001"/>
    <n v="9.3915793056699198E-2"/>
    <n v="0"/>
    <n v="3.5029999999999999E-2"/>
    <n v="0.115405854895992"/>
    <n v="0.19155095129376001"/>
    <n v="3.5898686694779198E-4"/>
    <m/>
    <n v="12"/>
    <n v="27.906976744186046"/>
    <n v="72.093023255813947"/>
    <n v="11.783099999999999"/>
    <n v="908.98199999999997"/>
    <n v="204.62275597999999"/>
    <n v="4"/>
    <s v=""/>
    <m/>
    <n v="202.5551792596053"/>
    <m/>
    <m/>
    <m/>
    <m/>
    <s v=""/>
    <m/>
    <n v="1.0068993913432329"/>
    <m/>
    <n v="1.0801304347826086"/>
    <n v="0.85377993687908349"/>
    <m/>
    <m/>
    <m/>
    <n v="0"/>
    <m/>
    <n v="7.4"/>
    <n v="99.6"/>
    <n v="99.6"/>
    <n v="22.51"/>
    <n v="8.5299999999999994"/>
    <n v="1"/>
    <s v=""/>
    <n v="14"/>
    <m/>
    <n v="12"/>
    <n v="31"/>
    <n v="905.36400000000003"/>
    <n v="905.36400000000003"/>
  </r>
  <r>
    <x v="15"/>
    <x v="0"/>
    <n v="35520072"/>
    <s v="Silveiras"/>
    <n v="0.6964886439716711"/>
    <n v="6204"/>
    <n v="3339"/>
    <n v="2865"/>
    <n v="14.960212201591512"/>
    <n v="53.820116054158603"/>
    <n v="1.6126800783491768E-2"/>
    <n v="1.2742957431943499E-2"/>
    <n v="3.3838433515482702E-3"/>
    <n v="0"/>
    <n v="1.5270000000000001E-2"/>
    <s v=""/>
    <n v="1.63245876687377E-4"/>
    <n v="6.9355490680440195E-4"/>
    <m/>
    <n v="13"/>
    <n v="69.230769230769226"/>
    <n v="30.76923076923077"/>
    <n v="2.2056999999999998"/>
    <n v="170.154"/>
    <n v="24.059775599999998"/>
    <n v="1"/>
    <s v=""/>
    <m/>
    <n v="3151.5667311411999"/>
    <m/>
    <m/>
    <m/>
    <m/>
    <s v=""/>
    <m/>
    <n v="6.0174629789148384E-3"/>
    <m/>
    <n v="6.1859016659919896E-3"/>
    <n v="5.4578118573359183E-3"/>
    <m/>
    <m/>
    <m/>
    <n v="0"/>
    <m/>
    <n v="9.2727272727272734"/>
    <n v="95.4"/>
    <n v="95.4"/>
    <n v="14.14"/>
    <n v="9.93"/>
    <n v="0"/>
    <s v=""/>
    <n v="69"/>
    <m/>
    <n v="9"/>
    <n v="4"/>
    <n v="162.18"/>
    <n v="162.18"/>
  </r>
  <r>
    <x v="6"/>
    <x v="0"/>
    <n v="35521065"/>
    <s v="Socorro"/>
    <s v=""/>
    <s v=""/>
    <s v=""/>
    <s v=""/>
    <s v=""/>
    <s v=""/>
    <n v="2.2157380230556158E-2"/>
    <n v="1.9853304201911299E-2"/>
    <n v="2.3040760286448599E-3"/>
    <n v="0"/>
    <s v=""/>
    <n v="1.06E-3"/>
    <n v="2.0290633842353498E-2"/>
    <n v="8.0674638820271E-4"/>
    <m/>
    <n v="28"/>
    <n v="57.377049180327866"/>
    <n v="42.622950819672127"/>
    <s v=""/>
    <s v=""/>
    <s v=""/>
    <m/>
    <s v=""/>
    <m/>
    <s v=""/>
    <m/>
    <m/>
    <m/>
    <m/>
    <s v=""/>
    <m/>
    <n v="1.0451594448375547E-2"/>
    <m/>
    <n v="1.4080357590008015E-2"/>
    <n v="3.2451775051336048E-3"/>
    <m/>
    <m/>
    <m/>
    <n v="0"/>
    <m/>
    <s v=""/>
    <s v=""/>
    <s v=""/>
    <s v=""/>
    <s v=""/>
    <s v=""/>
    <s v=""/>
    <n v="12"/>
    <m/>
    <n v="35"/>
    <n v="26"/>
    <s v=""/>
    <s v=""/>
  </r>
  <r>
    <x v="3"/>
    <x v="0"/>
    <n v="35521069"/>
    <s v="Socorro"/>
    <n v="0.56701440777280343"/>
    <n v="38783"/>
    <n v="27762"/>
    <n v="11021"/>
    <n v="86.555672104805055"/>
    <n v="71.582910037903204"/>
    <n v="0.1582496395584333"/>
    <n v="0.10731602089935199"/>
    <n v="5.0933618659081303E-2"/>
    <n v="8.8812563419584004E-2"/>
    <n v="2.67644140030441E-2"/>
    <n v="4.8160519978208603E-2"/>
    <n v="6.0746216169290802E-2"/>
    <n v="2.2578489407889799E-2"/>
    <m/>
    <n v="159"/>
    <n v="51.902173913043484"/>
    <n v="48.097826086956523"/>
    <n v="22.493600000000001"/>
    <n v="1518.318"/>
    <n v="434.36041344"/>
    <n v="2"/>
    <s v=""/>
    <m/>
    <n v="577.3292421937449"/>
    <m/>
    <m/>
    <m/>
    <m/>
    <s v=""/>
    <m/>
    <n v="7.4646056395487395E-2"/>
    <m/>
    <n v="7.6110653120107799E-2"/>
    <n v="7.1737491069128578E-2"/>
    <m/>
    <m/>
    <m/>
    <n v="0"/>
    <m/>
    <n v="9.454545454545455"/>
    <n v="77.599999999999994"/>
    <n v="77.599999999999994"/>
    <n v="28.61"/>
    <n v="7.8"/>
    <n v="0"/>
    <s v=""/>
    <n v="191"/>
    <m/>
    <n v="191"/>
    <n v="177"/>
    <n v="1177.9679999999998"/>
    <n v="1177.9679999999998"/>
  </r>
  <r>
    <x v="8"/>
    <x v="0"/>
    <n v="355220510"/>
    <s v="Sorocaba"/>
    <n v="1.1777980613197014"/>
    <n v="658547"/>
    <n v="651845"/>
    <n v="6702"/>
    <n v="1466.3052190951194"/>
    <n v="98.98230498354711"/>
    <n v="1.520581463983913"/>
    <n v="0.65121870162437301"/>
    <n v="0.86936276235954002"/>
    <n v="0"/>
    <n v="0.53315976507722596"/>
    <n v="0.37532126408746502"/>
    <n v="8.4527224883765406E-2"/>
    <n v="0.52757320993545798"/>
    <m/>
    <n v="169"/>
    <n v="8.9253187613843341"/>
    <n v="91.074681238615668"/>
    <n v="748.39820000000009"/>
    <n v="36739.548000000003"/>
    <n v="5922.3324736000004"/>
    <n v="50"/>
    <n v="1"/>
    <m/>
    <n v="28.732345603275089"/>
    <m/>
    <m/>
    <m/>
    <m/>
    <s v=""/>
    <m/>
    <n v="1.0559593499888285"/>
    <m/>
    <n v="0.7752603590766346"/>
    <n v="1.4489379372659001"/>
    <m/>
    <m/>
    <m/>
    <n v="2"/>
    <m/>
    <n v="9.8181818181818183"/>
    <n v="99"/>
    <n v="96.52"/>
    <n v="16.12"/>
    <n v="9.9499999999999993"/>
    <n v="5"/>
    <n v="1"/>
    <n v="333"/>
    <m/>
    <n v="49"/>
    <n v="500"/>
    <n v="36372.6"/>
    <n v="35461.447999999997"/>
  </r>
  <r>
    <x v="16"/>
    <x v="0"/>
    <n v="355230418"/>
    <s v="Sud Mennucci"/>
    <s v=""/>
    <s v=""/>
    <s v=""/>
    <s v=""/>
    <s v=""/>
    <s v=""/>
    <n v="3.6333045761908295E-2"/>
    <n v="3.4788812785388097E-2"/>
    <n v="1.5442329765202E-3"/>
    <n v="6.2416666666666697E-2"/>
    <n v="1.4799635701275001E-3"/>
    <s v=""/>
    <n v="3.4803082191780799E-2"/>
    <n v="5.0000000000000002E-5"/>
    <m/>
    <n v="6"/>
    <n v="57.142857142857139"/>
    <n v="42.857142857142854"/>
    <s v=""/>
    <s v=""/>
    <s v=""/>
    <m/>
    <s v=""/>
    <m/>
    <s v=""/>
    <m/>
    <m/>
    <m/>
    <m/>
    <s v=""/>
    <m/>
    <n v="2.6715474824932566E-2"/>
    <m/>
    <n v="3.410667920136088E-2"/>
    <n v="4.5418616956476457E-3"/>
    <m/>
    <m/>
    <m/>
    <n v="0"/>
    <m/>
    <s v=""/>
    <s v=""/>
    <s v=""/>
    <s v=""/>
    <s v=""/>
    <s v=""/>
    <s v=""/>
    <n v="1"/>
    <m/>
    <n v="4"/>
    <n v="3"/>
    <s v=""/>
    <s v=""/>
  </r>
  <r>
    <x v="12"/>
    <x v="0"/>
    <n v="355230419"/>
    <s v="Sud Mennucci"/>
    <n v="0.36911099373129197"/>
    <n v="7713"/>
    <n v="6644"/>
    <n v="1069"/>
    <n v="13.05783165165572"/>
    <n v="86.140282639699208"/>
    <n v="1.4649445310485605"/>
    <n v="1.4395925631700599"/>
    <n v="2.5351967878500501E-2"/>
    <n v="0"/>
    <n v="2.1324316939890699E-2"/>
    <n v="0.62617141552511402"/>
    <n v="0.81537321766017101"/>
    <n v="2.0755809233891399E-3"/>
    <m/>
    <n v="2"/>
    <n v="36.065573770491802"/>
    <n v="63.934426229508205"/>
    <n v="4.6486999999999998"/>
    <n v="358.61399999999998"/>
    <n v="50.923188000000003"/>
    <n v="1"/>
    <s v=""/>
    <m/>
    <n v="1390.1516919486583"/>
    <m/>
    <m/>
    <m/>
    <m/>
    <s v=""/>
    <m/>
    <n v="1.0771650963592356"/>
    <m/>
    <n v="1.4113652580098626"/>
    <n v="7.4564611407354403E-2"/>
    <m/>
    <m/>
    <m/>
    <n v="0"/>
    <m/>
    <n v="9.6999999999999993"/>
    <n v="100"/>
    <n v="100"/>
    <n v="14.2"/>
    <n v="10"/>
    <n v="1"/>
    <s v=""/>
    <n v="15"/>
    <m/>
    <n v="22"/>
    <n v="39"/>
    <n v="359"/>
    <n v="359"/>
  </r>
  <r>
    <x v="6"/>
    <x v="0"/>
    <n v="35524035"/>
    <s v="Sumaré"/>
    <n v="1.6312588119676175"/>
    <n v="283212"/>
    <n v="279878"/>
    <n v="3334"/>
    <n v="1850.6959419721622"/>
    <n v="98.822789994774226"/>
    <n v="0.79305292683459405"/>
    <n v="0.46557562841530098"/>
    <n v="0.32747729841929302"/>
    <n v="0"/>
    <n v="0.26605978553783999"/>
    <n v="0.26189087290299501"/>
    <n v="4.3073156985303299E-2"/>
    <n v="0.22202911140845499"/>
    <m/>
    <n v="33"/>
    <n v="9.2307692307692317"/>
    <n v="90.769230769230774"/>
    <n v="254.55689999999998"/>
    <n v="15273.414000000001"/>
    <n v="11744.370195"/>
    <n v="33"/>
    <n v="1"/>
    <m/>
    <n v="26.724291343587129"/>
    <m/>
    <m/>
    <m/>
    <m/>
    <s v=""/>
    <m/>
    <n v="1.1493520678762235"/>
    <m/>
    <n v="1.0346125075895578"/>
    <n v="1.3644887434137212"/>
    <m/>
    <m/>
    <m/>
    <n v="0"/>
    <m/>
    <n v="9.454545454545455"/>
    <n v="95"/>
    <n v="28.49"/>
    <n v="76.89"/>
    <n v="3.88"/>
    <n v="4"/>
    <n v="1"/>
    <n v="134"/>
    <m/>
    <n v="30"/>
    <n v="295"/>
    <n v="14509.349999999999"/>
    <n v="4351.2776999999996"/>
  </r>
  <r>
    <x v="16"/>
    <x v="0"/>
    <n v="355255118"/>
    <s v="Suzanápolis"/>
    <n v="1.5688997861279308"/>
    <n v="3947"/>
    <n v="2634"/>
    <n v="1313"/>
    <n v="12.037573576504316"/>
    <n v="66.734228527995938"/>
    <n v="0.114826921613394"/>
    <n v="1.9000000000000001E-4"/>
    <n v="0.114636921613394"/>
    <n v="0.309154616945713"/>
    <n v="1.9536263318112599E-3"/>
    <n v="0.112683295281583"/>
    <n v="1.9000000000000001E-4"/>
    <n v="0"/>
    <m/>
    <n v="1"/>
    <n v="8.3333333333333321"/>
    <n v="91.666666666666657"/>
    <n v="1.8753"/>
    <n v="144.666"/>
    <n v="58.184665199999998"/>
    <m/>
    <s v=""/>
    <m/>
    <n v="1597.973144160122"/>
    <m/>
    <m/>
    <m/>
    <m/>
    <s v=""/>
    <m/>
    <n v="0.14721400206845384"/>
    <m/>
    <n v="3.2758620689655175E-4"/>
    <n v="0.5731846080669698"/>
    <m/>
    <m/>
    <m/>
    <n v="0"/>
    <m/>
    <n v="7.1"/>
    <n v="98"/>
    <n v="98"/>
    <n v="40.22"/>
    <n v="7.36"/>
    <s v=""/>
    <s v=""/>
    <n v="5"/>
    <m/>
    <n v="2"/>
    <n v="22"/>
    <n v="142.1"/>
    <n v="142.1"/>
  </r>
  <r>
    <x v="18"/>
    <x v="0"/>
    <n v="35525026"/>
    <s v="Suzano"/>
    <n v="1.0484851182167798"/>
    <n v="291002"/>
    <n v="280758"/>
    <n v="10244"/>
    <n v="1413.5230971001117"/>
    <n v="96.479749280073676"/>
    <n v="17.153258325785387"/>
    <n v="17.0222674221083"/>
    <n v="0.13099090367708799"/>
    <n v="0"/>
    <n v="15.0012783105023"/>
    <n v="2.05733286293676"/>
    <n v="4.6328605673661601E-2"/>
    <n v="4.8318546672655102E-2"/>
    <m/>
    <n v="46"/>
    <n v="34.803921568627452"/>
    <n v="65.196078431372555"/>
    <n v="260.98110000000003"/>
    <n v="15658.866"/>
    <n v="6461.9755500000001"/>
    <n v="36"/>
    <n v="1"/>
    <m/>
    <n v="43.34815568277881"/>
    <m/>
    <m/>
    <m/>
    <m/>
    <s v=""/>
    <m/>
    <n v="16.182319175269232"/>
    <m/>
    <n v="25.791314275921664"/>
    <n v="0.32747725919271997"/>
    <m/>
    <m/>
    <m/>
    <n v="1"/>
    <m/>
    <n v="9.7272727272727266"/>
    <n v="91.2"/>
    <n v="63.84"/>
    <n v="41.27"/>
    <n v="6.74"/>
    <n v="5"/>
    <n v="1"/>
    <n v="367"/>
    <m/>
    <n v="71"/>
    <n v="133"/>
    <n v="14281.008"/>
    <n v="9996.7056000000011"/>
  </r>
  <r>
    <x v="10"/>
    <x v="0"/>
    <n v="355260115"/>
    <s v="Tabapuã"/>
    <n v="0.46314651916483651"/>
    <n v="11892"/>
    <n v="11145"/>
    <n v="747"/>
    <n v="34.409722222222221"/>
    <n v="93.718466195761849"/>
    <n v="0.64798138732939081"/>
    <n v="9.4522859744990903E-2"/>
    <n v="0.55345852758439995"/>
    <n v="0"/>
    <n v="5.2996222646405702E-2"/>
    <s v=""/>
    <n v="0.47750638735018403"/>
    <n v="0.117478777332801"/>
    <m/>
    <n v="20"/>
    <n v="13"/>
    <n v="87"/>
    <n v="8.0906000000000002"/>
    <n v="624.13199999999995"/>
    <n v="225.31165200000001"/>
    <n v="2"/>
    <s v=""/>
    <m/>
    <n v="769.04137235116059"/>
    <m/>
    <m/>
    <m/>
    <m/>
    <s v=""/>
    <m/>
    <n v="0.75346672945278004"/>
    <m/>
    <n v="0.16582957849998406"/>
    <n v="1.9084776813255169"/>
    <m/>
    <m/>
    <m/>
    <n v="0"/>
    <m/>
    <n v="9.8181818181818183"/>
    <n v="100"/>
    <n v="100"/>
    <n v="36.1"/>
    <n v="7.35"/>
    <n v="1"/>
    <s v=""/>
    <n v="22"/>
    <m/>
    <n v="13"/>
    <n v="87"/>
    <n v="624"/>
    <n v="624"/>
  </r>
  <r>
    <x v="7"/>
    <x v="0"/>
    <n v="355270013"/>
    <s v="Tabatinga"/>
    <n v="0.80580583925176086"/>
    <n v="15897"/>
    <n v="14361"/>
    <n v="1536"/>
    <n v="43.379905037384709"/>
    <n v="90.337799584827323"/>
    <n v="0.30121629355157969"/>
    <n v="8.9311264066671697E-2"/>
    <n v="0.211905029484908"/>
    <n v="0"/>
    <n v="1.9970000000000002E-2"/>
    <n v="6.2E-4"/>
    <n v="0.26190720192795502"/>
    <n v="1.8719091623624503E-2"/>
    <m/>
    <n v="9"/>
    <n v="18"/>
    <n v="82"/>
    <n v="9.9785000000000004"/>
    <n v="769.77"/>
    <n v="195.40788497"/>
    <n v="2"/>
    <s v=""/>
    <m/>
    <n v="595.13115682204204"/>
    <m/>
    <m/>
    <m/>
    <m/>
    <s v=""/>
    <m/>
    <n v="0.20215858627622799"/>
    <m/>
    <n v="7.5051482408967821E-2"/>
    <n v="0.70635009828302653"/>
    <m/>
    <m/>
    <m/>
    <n v="0"/>
    <m/>
    <n v="7.9"/>
    <n v="99.09"/>
    <n v="99.09"/>
    <n v="25.39"/>
    <n v="8.34"/>
    <n v="2"/>
    <s v=""/>
    <n v="13"/>
    <m/>
    <n v="9"/>
    <n v="41"/>
    <n v="762.99300000000005"/>
    <n v="762.99300000000005"/>
  </r>
  <r>
    <x v="2"/>
    <x v="0"/>
    <n v="355270016"/>
    <s v="Tabatinga"/>
    <s v=""/>
    <s v=""/>
    <s v=""/>
    <s v=""/>
    <s v=""/>
    <s v=""/>
    <n v="0.1397866831349652"/>
    <n v="5.1363437133518E-2"/>
    <n v="8.84232460014472E-2"/>
    <n v="0"/>
    <s v=""/>
    <n v="2.0000000000000002E-5"/>
    <n v="0.13976668313496499"/>
    <n v="0"/>
    <m/>
    <n v="6"/>
    <n v="57.894736842105267"/>
    <n v="42.105263157894733"/>
    <s v=""/>
    <s v=""/>
    <s v=""/>
    <m/>
    <s v=""/>
    <m/>
    <s v=""/>
    <m/>
    <m/>
    <m/>
    <m/>
    <s v=""/>
    <m/>
    <n v="9.3816565862392759E-2"/>
    <m/>
    <n v="4.3162552213040335E-2"/>
    <n v="0.29474415333815729"/>
    <m/>
    <m/>
    <m/>
    <n v="0"/>
    <m/>
    <s v=""/>
    <s v=""/>
    <s v=""/>
    <s v=""/>
    <s v=""/>
    <s v=""/>
    <s v=""/>
    <n v="1"/>
    <m/>
    <n v="11"/>
    <n v="8"/>
    <s v=""/>
    <s v=""/>
  </r>
  <r>
    <x v="18"/>
    <x v="0"/>
    <n v="35528096"/>
    <s v="Taboão da Serra"/>
    <n v="1.5210765406038051"/>
    <n v="283871"/>
    <n v="283871"/>
    <s v="-"/>
    <n v="13860.888671875"/>
    <n v="100"/>
    <n v="0.15923782129816799"/>
    <n v="2.7E-4"/>
    <n v="0.158967821298168"/>
    <n v="0"/>
    <s v=""/>
    <n v="4.5050570381182903E-2"/>
    <n v="3.6999999999999999E-4"/>
    <n v="0.1138172509169848"/>
    <m/>
    <n v="1"/>
    <n v="1.1494252873563218"/>
    <n v="98.850574712643677"/>
    <n v="264.28679999999997"/>
    <n v="15857.208000000001"/>
    <n v="8003.5451650000005"/>
    <n v="21"/>
    <s v=""/>
    <m/>
    <n v="5.554635732427756"/>
    <m/>
    <m/>
    <m/>
    <m/>
    <s v=""/>
    <m/>
    <n v="1.3269818441514001"/>
    <m/>
    <n v="3.8571428571428567E-3"/>
    <n v="3.1793564259633609"/>
    <m/>
    <m/>
    <m/>
    <n v="0"/>
    <m/>
    <n v="9"/>
    <n v="88.6"/>
    <n v="57.59"/>
    <n v="50.47"/>
    <n v="6.03"/>
    <n v="7"/>
    <s v=""/>
    <n v="117"/>
    <m/>
    <n v="1"/>
    <n v="86"/>
    <n v="14049.301999999998"/>
    <n v="9132.0463000000018"/>
  </r>
  <r>
    <x v="13"/>
    <x v="0"/>
    <n v="355290822"/>
    <s v="Taciba"/>
    <n v="0.58671634686302543"/>
    <n v="6054"/>
    <n v="5320"/>
    <n v="734"/>
    <n v="9.9521625487004997"/>
    <n v="87.875784605219692"/>
    <n v="0.14688177612263079"/>
    <n v="0.11156724738212299"/>
    <n v="3.5314528740507799E-2"/>
    <n v="9.9382990867579901E-2"/>
    <n v="2.9471275045537301E-2"/>
    <n v="8.5999999999999998E-4"/>
    <n v="0.11162168675299999"/>
    <n v="4.9288143240927866E-3"/>
    <m/>
    <n v="9"/>
    <n v="41.025641025641022"/>
    <n v="58.974358974358978"/>
    <n v="3.7617999999999996"/>
    <n v="290.19600000000003"/>
    <n v="49.333320000000001"/>
    <n v="1"/>
    <s v=""/>
    <m/>
    <n v="3333.8354806739353"/>
    <m/>
    <m/>
    <m/>
    <m/>
    <s v=""/>
    <m/>
    <n v="6.3585184468671341E-2"/>
    <m/>
    <n v="6.6806734959355088E-2"/>
    <n v="5.5178951157043424E-2"/>
    <m/>
    <m/>
    <m/>
    <n v="0"/>
    <m/>
    <n v="8"/>
    <n v="100"/>
    <n v="100"/>
    <n v="17"/>
    <n v="10"/>
    <n v="0"/>
    <s v=""/>
    <n v="8"/>
    <m/>
    <n v="16"/>
    <n v="23"/>
    <n v="290"/>
    <n v="290"/>
  </r>
  <r>
    <x v="14"/>
    <x v="0"/>
    <n v="355300514"/>
    <s v="Taguaí"/>
    <n v="2.1233134331483328"/>
    <n v="13319"/>
    <n v="9542"/>
    <n v="3777"/>
    <n v="91.351165980795599"/>
    <n v="71.642015166303779"/>
    <n v="0.11764727081617869"/>
    <n v="0.104963842665369"/>
    <n v="1.26834281508097E-2"/>
    <n v="0"/>
    <n v="5.1447891621129303E-2"/>
    <n v="6.7000000000000002E-4"/>
    <n v="6.5332426329316101E-2"/>
    <n v="1.9695286573346299E-4"/>
    <m/>
    <n v="11"/>
    <n v="51.724137931034484"/>
    <n v="48.275862068965516"/>
    <n v="7.0910000000000002"/>
    <n v="547.02"/>
    <n v="142.2252"/>
    <n v="1"/>
    <s v=""/>
    <m/>
    <n v="473.54906524513837"/>
    <m/>
    <m/>
    <m/>
    <m/>
    <s v=""/>
    <m/>
    <n v="0.15898279840024149"/>
    <m/>
    <n v="0.19437748641734998"/>
    <n v="6.3417140754048515E-2"/>
    <m/>
    <m/>
    <m/>
    <n v="0"/>
    <m/>
    <n v="8.3000000000000007"/>
    <n v="100"/>
    <n v="100"/>
    <n v="26"/>
    <n v="7.81"/>
    <n v="0"/>
    <s v=""/>
    <n v="6"/>
    <m/>
    <n v="15"/>
    <n v="14"/>
    <n v="547"/>
    <n v="547"/>
  </r>
  <r>
    <x v="10"/>
    <x v="0"/>
    <n v="355310415"/>
    <s v="Taiaçu"/>
    <n v="0.24341278118673593"/>
    <n v="6037"/>
    <n v="5629"/>
    <n v="408"/>
    <n v="56.457495557841575"/>
    <n v="93.241676329302635"/>
    <n v="9.4791597965583008E-2"/>
    <n v="2.2447629646264299E-2"/>
    <n v="7.2343968319318705E-2"/>
    <n v="0"/>
    <n v="2.9215388127853899E-2"/>
    <n v="1.8256215119228801E-4"/>
    <n v="6.4713647686536702E-2"/>
    <n v="6.8000000000000005E-4"/>
    <m/>
    <n v="5"/>
    <n v="28.000000000000004"/>
    <n v="72"/>
    <n v="4.0074999999999994"/>
    <n v="309.14999999999998"/>
    <n v="117.477"/>
    <n v="1"/>
    <s v=""/>
    <m/>
    <n v="470.14079840980622"/>
    <m/>
    <m/>
    <m/>
    <m/>
    <s v=""/>
    <m/>
    <n v="0.36458306909839616"/>
    <m/>
    <n v="0.13204488027214292"/>
    <n v="0.80382187021465235"/>
    <m/>
    <m/>
    <m/>
    <n v="0"/>
    <m/>
    <n v="7.4"/>
    <n v="100"/>
    <n v="100"/>
    <n v="38"/>
    <n v="7.23"/>
    <n v="1"/>
    <s v=""/>
    <n v="5"/>
    <m/>
    <n v="14"/>
    <n v="36"/>
    <n v="309"/>
    <n v="309"/>
  </r>
  <r>
    <x v="3"/>
    <x v="0"/>
    <n v="35532039"/>
    <s v="Taiúva"/>
    <s v=""/>
    <s v=""/>
    <s v=""/>
    <s v=""/>
    <s v=""/>
    <s v=""/>
    <n v="1.7828505834601702E-2"/>
    <n v="7.11E-3"/>
    <n v="1.07185058346017E-2"/>
    <n v="0"/>
    <n v="1.03525875190259E-2"/>
    <n v="1E-4"/>
    <n v="7.3468493150684903E-3"/>
    <n v="2.9069000507356698E-5"/>
    <m/>
    <n v="3"/>
    <n v="20"/>
    <n v="80"/>
    <s v=""/>
    <s v=""/>
    <s v=""/>
    <m/>
    <s v=""/>
    <m/>
    <s v=""/>
    <m/>
    <m/>
    <m/>
    <m/>
    <s v=""/>
    <m/>
    <n v="3.2415465153821273E-2"/>
    <m/>
    <n v="1.9216216216216216E-2"/>
    <n v="5.9547254636676095E-2"/>
    <m/>
    <m/>
    <m/>
    <n v="0"/>
    <m/>
    <s v=""/>
    <s v=""/>
    <s v=""/>
    <s v=""/>
    <s v=""/>
    <s v=""/>
    <s v=""/>
    <n v="4"/>
    <m/>
    <n v="2"/>
    <n v="8"/>
    <s v=""/>
    <s v=""/>
  </r>
  <r>
    <x v="10"/>
    <x v="0"/>
    <n v="355320315"/>
    <s v="Taiúva"/>
    <n v="1.4299925552420989"/>
    <n v="6278"/>
    <n v="5894"/>
    <n v="384"/>
    <n v="47.503026634382564"/>
    <n v="93.883402357438669"/>
    <n v="5.1850579176751399E-2"/>
    <n v="3.1020579176751401E-2"/>
    <n v="2.0830000000000001E-2"/>
    <n v="0"/>
    <n v="1.487E-2"/>
    <s v=""/>
    <n v="3.6930579176751403E-2"/>
    <n v="5.0000000000000002E-5"/>
    <m/>
    <n v="0"/>
    <n v="41.17647058823529"/>
    <n v="58.82352941176471"/>
    <n v="3.5517999999999996"/>
    <n v="273.99599999999998"/>
    <n v="55.073196000000003"/>
    <n v="4"/>
    <n v="1"/>
    <m/>
    <n v="904.18604651162821"/>
    <m/>
    <m/>
    <m/>
    <m/>
    <s v=""/>
    <m/>
    <n v="9.4273780321366171E-2"/>
    <m/>
    <n v="8.3839403180409194E-2"/>
    <n v="0.1157222222222222"/>
    <m/>
    <m/>
    <m/>
    <n v="0"/>
    <m/>
    <n v="8.1"/>
    <n v="100"/>
    <n v="100"/>
    <n v="20.100000000000001"/>
    <n v="8.39"/>
    <n v="1"/>
    <n v="1"/>
    <n v="3"/>
    <m/>
    <n v="7"/>
    <n v="10"/>
    <n v="274"/>
    <n v="274"/>
  </r>
  <r>
    <x v="4"/>
    <x v="0"/>
    <n v="35533024"/>
    <s v="Tambaú"/>
    <n v="0.17623469125809255"/>
    <n v="22803"/>
    <n v="20834"/>
    <n v="1969"/>
    <n v="40.605801591965381"/>
    <n v="91.365171249397008"/>
    <n v="0.71762806574427496"/>
    <n v="0.70461731853681597"/>
    <n v="1.3010747207458999E-2"/>
    <n v="0.19564941653982801"/>
    <n v="0.17322000000000001"/>
    <n v="2.2034738274654599E-2"/>
    <n v="0.50563085664262997"/>
    <n v="1.6742470826991349E-2"/>
    <m/>
    <n v="42"/>
    <n v="57.342657342657347"/>
    <n v="42.657342657342653"/>
    <n v="14.450099999999999"/>
    <n v="1114.722"/>
    <n v="334.41660000000002"/>
    <n v="3"/>
    <s v=""/>
    <m/>
    <n v="1175.5295355874225"/>
    <m/>
    <m/>
    <m/>
    <m/>
    <s v=""/>
    <m/>
    <n v="0.26480740433368077"/>
    <m/>
    <n v="0.37882651534237416"/>
    <n v="1.5306761420540001E-2"/>
    <m/>
    <m/>
    <m/>
    <n v="0"/>
    <m/>
    <n v="8.6"/>
    <n v="100"/>
    <n v="100"/>
    <n v="30"/>
    <n v="7.75"/>
    <n v="2"/>
    <s v=""/>
    <n v="50"/>
    <m/>
    <n v="82"/>
    <n v="61"/>
    <n v="1115"/>
    <n v="1115"/>
  </r>
  <r>
    <x v="3"/>
    <x v="0"/>
    <n v="35533029"/>
    <s v="Tambaú"/>
    <s v=""/>
    <s v=""/>
    <s v=""/>
    <s v=""/>
    <s v=""/>
    <s v=""/>
    <n v="0"/>
    <n v="0"/>
    <n v="0"/>
    <n v="0"/>
    <n v="0"/>
    <n v="0"/>
    <n v="0"/>
    <n v="0"/>
    <m/>
    <n v="0"/>
    <n v="0"/>
    <n v="0"/>
    <s v=""/>
    <s v=""/>
    <s v=""/>
    <m/>
    <s v=""/>
    <m/>
    <s v=""/>
    <m/>
    <m/>
    <m/>
    <m/>
    <s v=""/>
    <m/>
    <e v="#N/A"/>
    <m/>
    <e v="#N/A"/>
    <e v="#N/A"/>
    <m/>
    <m/>
    <m/>
    <n v="0"/>
    <m/>
    <s v=""/>
    <s v=""/>
    <s v=""/>
    <s v=""/>
    <s v=""/>
    <s v=""/>
    <s v=""/>
    <n v="0"/>
    <m/>
    <n v="0"/>
    <n v="0"/>
    <s v=""/>
    <s v=""/>
  </r>
  <r>
    <x v="10"/>
    <x v="0"/>
    <n v="355340115"/>
    <s v="Tanabi"/>
    <n v="0.43358455561965936"/>
    <n v="25105"/>
    <n v="23378"/>
    <n v="1727"/>
    <n v="33.687586382727481"/>
    <n v="93.120892252539335"/>
    <n v="0.48418550088995299"/>
    <n v="0.19088899593282899"/>
    <n v="0.293296504957124"/>
    <n v="0"/>
    <n v="3.3400000000000001E-3"/>
    <n v="0.23124404433964599"/>
    <n v="0.19644497486089299"/>
    <n v="5.31564816894146E-2"/>
    <m/>
    <n v="19"/>
    <n v="26.21359223300971"/>
    <n v="73.786407766990294"/>
    <n v="16.508800000000001"/>
    <n v="1273.5360000000001"/>
    <n v="239.02946243"/>
    <n v="2"/>
    <s v=""/>
    <m/>
    <n v="728.57518422624992"/>
    <m/>
    <m/>
    <m/>
    <m/>
    <s v=""/>
    <m/>
    <n v="0.26603598949997415"/>
    <m/>
    <n v="0.15394273865550726"/>
    <n v="0.50568362923642063"/>
    <m/>
    <m/>
    <m/>
    <n v="0"/>
    <m/>
    <n v="7.5"/>
    <n v="98.2"/>
    <n v="92.31"/>
    <n v="18.77"/>
    <n v="9.8800000000000008"/>
    <n v="2"/>
    <s v=""/>
    <n v="49"/>
    <m/>
    <n v="27"/>
    <n v="76"/>
    <n v="1251.068"/>
    <n v="1176.0294000000001"/>
  </r>
  <r>
    <x v="16"/>
    <x v="0"/>
    <n v="355340118"/>
    <s v="Tanabi"/>
    <s v=""/>
    <s v=""/>
    <s v=""/>
    <s v=""/>
    <s v=""/>
    <s v=""/>
    <n v="3.0798503297818328E-3"/>
    <n v="3.05426940639269E-3"/>
    <n v="2.55809233891426E-5"/>
    <n v="0"/>
    <s v=""/>
    <s v=""/>
    <n v="3.0400000000000002E-3"/>
    <n v="3.9850329781836699E-5"/>
    <m/>
    <n v="3"/>
    <n v="50"/>
    <n v="50"/>
    <s v=""/>
    <s v=""/>
    <s v=""/>
    <m/>
    <s v=""/>
    <m/>
    <s v=""/>
    <m/>
    <m/>
    <m/>
    <m/>
    <s v=""/>
    <m/>
    <n v="1.692225455924084E-3"/>
    <m/>
    <n v="2.4631204890263629E-3"/>
    <n v="4.4105040326107923E-5"/>
    <m/>
    <m/>
    <m/>
    <n v="0"/>
    <m/>
    <s v=""/>
    <s v=""/>
    <s v=""/>
    <s v=""/>
    <s v=""/>
    <s v=""/>
    <s v=""/>
    <n v="2"/>
    <m/>
    <n v="2"/>
    <n v="2"/>
    <s v=""/>
    <s v=""/>
  </r>
  <r>
    <x v="17"/>
    <x v="0"/>
    <n v="355350011"/>
    <s v="Tapiraí"/>
    <n v="-0.40267800950590793"/>
    <n v="7699"/>
    <n v="5785"/>
    <n v="1914"/>
    <n v="10.193435633994889"/>
    <n v="75.139628523184825"/>
    <n v="0.12948999999999999"/>
    <n v="0.12889999999999999"/>
    <n v="5.9000000000000003E-4"/>
    <n v="0"/>
    <n v="6.0000000000000002E-5"/>
    <n v="6.2E-4"/>
    <n v="4.6000000000000001E-4"/>
    <n v="0.12834999999999999"/>
    <m/>
    <n v="14"/>
    <n v="50"/>
    <n v="50"/>
    <n v="3.8863999999999996"/>
    <n v="299.80799999999999"/>
    <n v="104.57303039999999"/>
    <n v="3"/>
    <s v=""/>
    <m/>
    <n v="11305.281205351346"/>
    <m/>
    <m/>
    <m/>
    <m/>
    <s v=""/>
    <m/>
    <n v="1.3804904051172706E-2"/>
    <m/>
    <n v="1.9471299093655588E-2"/>
    <n v="2.1376811594202893E-4"/>
    <m/>
    <m/>
    <m/>
    <n v="0"/>
    <m/>
    <n v="8.5"/>
    <n v="80"/>
    <n v="80"/>
    <n v="34.880000000000003"/>
    <n v="7.43"/>
    <n v="1"/>
    <s v=""/>
    <n v="31"/>
    <m/>
    <n v="7"/>
    <n v="7"/>
    <n v="240"/>
    <n v="240"/>
  </r>
  <r>
    <x v="14"/>
    <x v="0"/>
    <n v="355350014"/>
    <s v="Tapiraí"/>
    <s v=""/>
    <s v=""/>
    <s v=""/>
    <s v=""/>
    <s v=""/>
    <s v=""/>
    <n v="3.0206040621802998E-2"/>
    <n v="2.8542950819672099E-2"/>
    <n v="1.6630898021309001E-3"/>
    <n v="0"/>
    <n v="2.0549999999999999E-2"/>
    <s v=""/>
    <n v="9.4460406218030302E-3"/>
    <n v="2.1000000000000001E-4"/>
    <m/>
    <n v="16"/>
    <n v="54.54545454545454"/>
    <n v="45.454545454545453"/>
    <s v=""/>
    <s v=""/>
    <s v=""/>
    <m/>
    <s v=""/>
    <m/>
    <s v=""/>
    <m/>
    <m/>
    <m/>
    <m/>
    <s v=""/>
    <m/>
    <n v="3.2202601942220676E-3"/>
    <m/>
    <n v="4.311623990887024E-3"/>
    <n v="6.0256876888800713E-4"/>
    <m/>
    <m/>
    <m/>
    <n v="0"/>
    <m/>
    <s v=""/>
    <s v=""/>
    <s v=""/>
    <s v=""/>
    <s v=""/>
    <s v=""/>
    <s v=""/>
    <n v="2"/>
    <m/>
    <n v="6"/>
    <n v="5"/>
    <s v=""/>
    <s v=""/>
  </r>
  <r>
    <x v="4"/>
    <x v="0"/>
    <n v="35536094"/>
    <s v="Tapiratiba"/>
    <n v="-0.10172826319212458"/>
    <n v="12610"/>
    <n v="11298"/>
    <n v="1312"/>
    <n v="57.167467585456521"/>
    <n v="89.595559080095171"/>
    <n v="0.1999915738453473"/>
    <n v="0.19376582790628"/>
    <n v="6.2257459390673E-3"/>
    <n v="0.255543378995434"/>
    <n v="2.315E-2"/>
    <s v=""/>
    <n v="0.16916501609401899"/>
    <n v="7.6765577513286899E-3"/>
    <m/>
    <n v="10"/>
    <n v="69.696969696969703"/>
    <n v="30.303030303030305"/>
    <n v="7.4759999999999991"/>
    <n v="576.72"/>
    <n v="388.65391488"/>
    <n v="1"/>
    <s v=""/>
    <m/>
    <n v="850.29659000793038"/>
    <m/>
    <m/>
    <m/>
    <m/>
    <s v=""/>
    <m/>
    <n v="0.1834785081149975"/>
    <m/>
    <n v="0.25835443720837331"/>
    <n v="1.8311017467844994E-2"/>
    <m/>
    <m/>
    <m/>
    <n v="0"/>
    <m/>
    <n v="9.6"/>
    <n v="91.6"/>
    <n v="36.64"/>
    <n v="67.39"/>
    <n v="4.59"/>
    <n v="0"/>
    <s v=""/>
    <n v="16"/>
    <m/>
    <n v="23"/>
    <n v="10"/>
    <n v="528.53199999999993"/>
    <n v="211.4128"/>
  </r>
  <r>
    <x v="3"/>
    <x v="0"/>
    <n v="35536589"/>
    <s v="Taquaral"/>
    <n v="9.1333170042151579E-2"/>
    <n v="2751"/>
    <n v="2660"/>
    <n v="91"/>
    <n v="50.74709463198672"/>
    <n v="96.69211195928753"/>
    <n v="7.4194155251141591E-2"/>
    <n v="9.1400000000000006E-3"/>
    <n v="6.5054155251141596E-2"/>
    <n v="0"/>
    <s v=""/>
    <s v=""/>
    <n v="7.3950000000000002E-2"/>
    <n v="2.44155251141553E-4"/>
    <m/>
    <n v="4"/>
    <n v="20"/>
    <n v="80"/>
    <n v="1.8871999999999998"/>
    <n v="145.584"/>
    <n v="30.57264"/>
    <m/>
    <s v=""/>
    <m/>
    <n v="917.07742639040328"/>
    <m/>
    <m/>
    <m/>
    <m/>
    <s v=""/>
    <m/>
    <n v="0.29677662100456637"/>
    <m/>
    <n v="5.3764705882352944E-2"/>
    <n v="0.81317694063927004"/>
    <m/>
    <m/>
    <m/>
    <n v="0"/>
    <m/>
    <n v="9"/>
    <n v="100"/>
    <n v="100"/>
    <n v="21"/>
    <n v="8.34"/>
    <n v="0"/>
    <s v=""/>
    <n v="1"/>
    <m/>
    <n v="1"/>
    <n v="4"/>
    <n v="146"/>
    <n v="146"/>
  </r>
  <r>
    <x v="9"/>
    <x v="0"/>
    <n v="355365812"/>
    <s v="Taquaral"/>
    <s v=""/>
    <s v=""/>
    <s v=""/>
    <s v=""/>
    <s v=""/>
    <s v=""/>
    <n v="1.158E-2"/>
    <s v=""/>
    <n v="1.158E-2"/>
    <n v="0"/>
    <s v=""/>
    <s v=""/>
    <n v="1.158E-2"/>
    <n v="0"/>
    <m/>
    <n v="1"/>
    <n v="0"/>
    <n v="100"/>
    <s v=""/>
    <s v=""/>
    <s v=""/>
    <m/>
    <s v=""/>
    <m/>
    <s v=""/>
    <m/>
    <m/>
    <m/>
    <m/>
    <s v=""/>
    <m/>
    <n v="4.632E-2"/>
    <m/>
    <e v="#VALUE!"/>
    <n v="0.14475000000000002"/>
    <m/>
    <m/>
    <m/>
    <n v="0"/>
    <m/>
    <s v=""/>
    <s v=""/>
    <s v=""/>
    <s v=""/>
    <s v=""/>
    <s v=""/>
    <s v=""/>
    <n v="0"/>
    <m/>
    <s v=""/>
    <n v="3"/>
    <s v=""/>
    <s v=""/>
  </r>
  <r>
    <x v="3"/>
    <x v="0"/>
    <n v="35537089"/>
    <s v="Taquaritinga"/>
    <s v=""/>
    <s v=""/>
    <s v=""/>
    <s v=""/>
    <s v=""/>
    <s v=""/>
    <n v="2.4491522070015221E-2"/>
    <n v="2.4490000000000001E-2"/>
    <n v="1.5220700152206999E-6"/>
    <n v="0"/>
    <s v=""/>
    <s v=""/>
    <n v="2.44915220700152E-2"/>
    <n v="0"/>
    <m/>
    <n v="4"/>
    <n v="75"/>
    <n v="25"/>
    <s v=""/>
    <s v=""/>
    <s v=""/>
    <m/>
    <s v=""/>
    <m/>
    <s v=""/>
    <m/>
    <m/>
    <m/>
    <m/>
    <s v=""/>
    <m/>
    <n v="1.1889088383502534E-2"/>
    <m/>
    <n v="1.5902597402597404E-2"/>
    <n v="2.9270577215782691E-6"/>
    <m/>
    <m/>
    <m/>
    <n v="0"/>
    <m/>
    <s v=""/>
    <s v=""/>
    <s v=""/>
    <s v=""/>
    <s v=""/>
    <s v=""/>
    <s v=""/>
    <n v="7"/>
    <m/>
    <n v="3"/>
    <n v="1"/>
    <s v=""/>
    <s v=""/>
  </r>
  <r>
    <x v="2"/>
    <x v="0"/>
    <n v="355370816"/>
    <s v="Taquaritinga"/>
    <n v="9.7216818028611485E-2"/>
    <n v="54499"/>
    <n v="52424"/>
    <n v="2075"/>
    <n v="91.71518966039514"/>
    <n v="96.192590689737429"/>
    <n v="0.71083409570950906"/>
    <n v="0.166612352502682"/>
    <n v="0.54422174320682704"/>
    <n v="0"/>
    <n v="0.25113937295705802"/>
    <n v="1.9128376167544099E-2"/>
    <n v="0.41271001034466998"/>
    <n v="2.7856336240237492E-2"/>
    <m/>
    <n v="25"/>
    <n v="26.612903225806448"/>
    <n v="73.387096774193552"/>
    <n v="43.494399999999999"/>
    <n v="2935.8719999999998"/>
    <n v="1106.823744"/>
    <n v="7"/>
    <s v=""/>
    <m/>
    <n v="300.89946604524852"/>
    <m/>
    <m/>
    <m/>
    <m/>
    <s v=""/>
    <m/>
    <n v="0.34506509500461602"/>
    <m/>
    <n v="0.10818983928745585"/>
    <n v="1.0465802753977442"/>
    <m/>
    <m/>
    <m/>
    <n v="2"/>
    <m/>
    <n v="7.1"/>
    <n v="100"/>
    <n v="100"/>
    <n v="37.700000000000003"/>
    <n v="7.25"/>
    <n v="4"/>
    <s v=""/>
    <n v="23"/>
    <m/>
    <n v="66"/>
    <n v="182"/>
    <n v="2936"/>
    <n v="2936"/>
  </r>
  <r>
    <x v="14"/>
    <x v="0"/>
    <n v="355380714"/>
    <s v="Taquarituba"/>
    <n v="0.39881407491131338"/>
    <n v="23193"/>
    <n v="21137"/>
    <n v="2056"/>
    <n v="51.875461316513459"/>
    <n v="91.135256327340144"/>
    <n v="1.917365734518347"/>
    <n v="1.8015735239611701"/>
    <n v="0.11579221055717701"/>
    <n v="0.115049911212582"/>
    <n v="1.04074590163934E-2"/>
    <n v="8.3735227686703106E-2"/>
    <n v="1.70718357087086"/>
    <n v="0.1160394769443823"/>
    <m/>
    <n v="107"/>
    <n v="85.576923076923066"/>
    <n v="14.423076923076922"/>
    <n v="14.2989"/>
    <n v="1103.058"/>
    <n v="87.680977361999993"/>
    <n v="3"/>
    <s v=""/>
    <m/>
    <n v="802.23515715948758"/>
    <m/>
    <m/>
    <m/>
    <m/>
    <s v=""/>
    <m/>
    <n v="0.84839191792847224"/>
    <m/>
    <n v="1.0787865412941138"/>
    <n v="0.19625798399521532"/>
    <m/>
    <m/>
    <m/>
    <n v="0"/>
    <m/>
    <n v="9.1"/>
    <n v="99.3"/>
    <n v="99.3"/>
    <n v="7.95"/>
    <n v="9.7899999999999991"/>
    <n v="0"/>
    <s v=""/>
    <n v="52"/>
    <m/>
    <n v="178"/>
    <n v="30"/>
    <n v="1095.279"/>
    <n v="1095.279"/>
  </r>
  <r>
    <x v="14"/>
    <x v="0"/>
    <n v="355385614"/>
    <s v="Taquarivaí"/>
    <n v="1.1109112086283179"/>
    <n v="5746"/>
    <n v="3337"/>
    <n v="2409"/>
    <n v="24.665178571428569"/>
    <n v="58.07518273581622"/>
    <n v="0.22086714493350257"/>
    <n v="0.21808027727873799"/>
    <n v="2.78686765476458E-3"/>
    <n v="0"/>
    <n v="1.0240000000000001E-2"/>
    <n v="2.0830601092896201E-4"/>
    <n v="0.21017027727873799"/>
    <n v="2.4856164383561601E-4"/>
    <m/>
    <n v="27"/>
    <n v="80.487804878048792"/>
    <n v="19.512195121951219"/>
    <n v="2.2582"/>
    <n v="174.20400000000001"/>
    <n v="83.164989599999998"/>
    <n v="4"/>
    <s v=""/>
    <m/>
    <n v="1701.3853115210577"/>
    <m/>
    <m/>
    <m/>
    <m/>
    <s v=""/>
    <m/>
    <n v="0.18717554655381574"/>
    <m/>
    <n v="0.25066698537785975"/>
    <n v="8.9898956605309055E-3"/>
    <m/>
    <m/>
    <m/>
    <n v="1"/>
    <m/>
    <n v="9.1999999999999993"/>
    <n v="78"/>
    <n v="78"/>
    <n v="47.74"/>
    <n v="6.07"/>
    <n v="0"/>
    <s v=""/>
    <n v="2"/>
    <m/>
    <n v="33"/>
    <n v="8"/>
    <n v="135.72"/>
    <n v="135.72"/>
  </r>
  <r>
    <x v="13"/>
    <x v="0"/>
    <n v="355390622"/>
    <s v="Tarabai"/>
    <n v="0.97016671361029871"/>
    <n v="7269"/>
    <n v="6834"/>
    <n v="435"/>
    <n v="36.857316702160027"/>
    <n v="94.015683037556755"/>
    <n v="1.8132335857640701E-2"/>
    <s v=""/>
    <n v="1.8132335857640701E-2"/>
    <n v="0"/>
    <n v="1.2370000000000001E-2"/>
    <n v="4.9758136004857297E-3"/>
    <n v="5.9988584474885803E-5"/>
    <n v="7.2653367268009101E-4"/>
    <m/>
    <n v="0"/>
    <n v="0"/>
    <n v="100"/>
    <n v="4.8803999999999998"/>
    <n v="376.488"/>
    <n v="102.404736"/>
    <m/>
    <s v=""/>
    <m/>
    <n v="867.68468840280616"/>
    <m/>
    <m/>
    <m/>
    <m/>
    <s v=""/>
    <m/>
    <n v="2.4176447810187601E-2"/>
    <m/>
    <e v="#VALUE!"/>
    <n v="9.0661679288203526E-2"/>
    <m/>
    <m/>
    <m/>
    <n v="0"/>
    <m/>
    <n v="8"/>
    <n v="91"/>
    <n v="91"/>
    <n v="27.2"/>
    <n v="8.1"/>
    <s v=""/>
    <s v=""/>
    <n v="8"/>
    <m/>
    <s v=""/>
    <n v="18"/>
    <n v="342.16"/>
    <n v="342.16"/>
  </r>
  <r>
    <x v="5"/>
    <x v="0"/>
    <n v="355395517"/>
    <s v="Tarumã"/>
    <n v="1.4151402170905492"/>
    <n v="14806"/>
    <n v="14093"/>
    <n v="713"/>
    <n v="48.784184514003293"/>
    <n v="95.184384708901788"/>
    <n v="0.76069727665909792"/>
    <n v="0.56038929148888394"/>
    <n v="0.200307985170214"/>
    <n v="0"/>
    <n v="0.100257358834244"/>
    <n v="0.20922683658956501"/>
    <n v="0.44722881182889601"/>
    <n v="3.9842694063926898E-3"/>
    <m/>
    <n v="16"/>
    <n v="44.642857142857146"/>
    <n v="55.357142857142861"/>
    <n v="10.0023"/>
    <n v="771.60599999999999"/>
    <n v="125.40140712"/>
    <m/>
    <s v=""/>
    <m/>
    <n v="638.98419559638"/>
    <m/>
    <m/>
    <m/>
    <m/>
    <s v=""/>
    <m/>
    <n v="0.52102553195828627"/>
    <m/>
    <n v="0.48309421680076203"/>
    <n v="0.66769328390071325"/>
    <m/>
    <m/>
    <m/>
    <n v="0"/>
    <m/>
    <n v="9.2727272727272734"/>
    <n v="99.7"/>
    <n v="99.7"/>
    <n v="16.25"/>
    <n v="9.6999999999999993"/>
    <s v=""/>
    <s v=""/>
    <n v="22"/>
    <m/>
    <n v="25"/>
    <n v="31"/>
    <n v="769.68399999999997"/>
    <n v="769.68399999999997"/>
  </r>
  <r>
    <x v="8"/>
    <x v="0"/>
    <n v="355400310"/>
    <s v="Tatuí"/>
    <n v="1.1445131294330446"/>
    <n v="120123"/>
    <n v="116699"/>
    <n v="3424"/>
    <n v="229.17239010989013"/>
    <n v="97.14958833861958"/>
    <n v="1.8652744480312871"/>
    <n v="1.22062562710532"/>
    <n v="0.64464882092596698"/>
    <n v="0"/>
    <n v="0.781306982558575"/>
    <n v="0.49360063646231001"/>
    <n v="0.558527231631193"/>
    <n v="3.1839597379211701E-2"/>
    <m/>
    <n v="133"/>
    <n v="21.940928270042196"/>
    <n v="78.059071729957807"/>
    <n v="105.4422"/>
    <n v="6326.5320000000002"/>
    <n v="1544.4456448999999"/>
    <n v="7"/>
    <n v="1"/>
    <m/>
    <n v="189.0222521915037"/>
    <m/>
    <m/>
    <m/>
    <m/>
    <s v=""/>
    <m/>
    <n v="1.0972202635478159"/>
    <m/>
    <n v="1.245536354189102"/>
    <n v="0.89534558461939862"/>
    <m/>
    <m/>
    <m/>
    <n v="3"/>
    <m/>
    <n v="10"/>
    <n v="91.4"/>
    <n v="91.4"/>
    <n v="24.41"/>
    <n v="8.2799999999999994"/>
    <n v="1"/>
    <n v="1"/>
    <n v="116"/>
    <m/>
    <n v="52"/>
    <n v="185"/>
    <n v="5782.8780000000006"/>
    <n v="5782.8780000000006"/>
  </r>
  <r>
    <x v="15"/>
    <x v="0"/>
    <n v="35541022"/>
    <s v="Taubaté"/>
    <n v="0.99531521775793053"/>
    <n v="307361"/>
    <n v="301096"/>
    <n v="6265"/>
    <n v="491.0547673824131"/>
    <n v="97.961680239197563"/>
    <n v="0.96275727862406502"/>
    <n v="0.82269111491628599"/>
    <n v="0.140066163707779"/>
    <n v="3.11474505327245E-2"/>
    <n v="0.50238958904109599"/>
    <n v="0.102927964127388"/>
    <n v="0.282161638845223"/>
    <n v="7.5278086610358494E-2"/>
    <m/>
    <n v="85"/>
    <n v="29.912023460410559"/>
    <n v="70.087976539589448"/>
    <n v="279.9504"/>
    <n v="16797.024000000001"/>
    <n v="1010.5089637999999"/>
    <n v="39"/>
    <s v=""/>
    <m/>
    <n v="97.47235335647656"/>
    <m/>
    <m/>
    <m/>
    <m/>
    <s v=""/>
    <m/>
    <n v="0.23771784657384323"/>
    <m/>
    <n v="0.26538423061815675"/>
    <n v="0.14743806706082005"/>
    <m/>
    <m/>
    <m/>
    <n v="0"/>
    <m/>
    <n v="9.545454545454545"/>
    <n v="96"/>
    <n v="96"/>
    <n v="6.02"/>
    <n v="9.44"/>
    <n v="1"/>
    <s v=""/>
    <n v="504"/>
    <m/>
    <n v="102"/>
    <n v="239"/>
    <n v="16125.119999999999"/>
    <n v="16125.119999999999"/>
  </r>
  <r>
    <x v="14"/>
    <x v="0"/>
    <n v="355420114"/>
    <s v="Tejupá"/>
    <n v="-0.24366847798720226"/>
    <n v="4697"/>
    <n v="3593"/>
    <n v="1104"/>
    <n v="15.850037119524872"/>
    <n v="76.495635512028954"/>
    <n v="8.3000858888306675E-2"/>
    <n v="8.0170341384501506E-2"/>
    <n v="2.8305175038051702E-3"/>
    <n v="7.5802099188229305E-2"/>
    <n v="2.4605175038051701E-3"/>
    <n v="2.16278538812785E-4"/>
    <n v="7.8587942627109497E-2"/>
    <n v="1.7361202185792401E-3"/>
    <m/>
    <n v="8"/>
    <n v="73.529411764705884"/>
    <n v="26.47058823529412"/>
    <n v="2.0398000000000001"/>
    <n v="157.35599999999999"/>
    <n v="157.35599999999999"/>
    <m/>
    <s v=""/>
    <m/>
    <n v="2685.6291249733863"/>
    <m/>
    <m/>
    <m/>
    <m/>
    <s v=""/>
    <m/>
    <n v="5.5333905925537781E-2"/>
    <m/>
    <n v="7.2882128531364998E-2"/>
    <n v="7.0762937595129274E-3"/>
    <m/>
    <m/>
    <m/>
    <n v="0"/>
    <m/>
    <n v="6.4"/>
    <n v="100"/>
    <n v="0"/>
    <n v="100"/>
    <n v="1.5"/>
    <s v=""/>
    <s v=""/>
    <n v="6"/>
    <m/>
    <n v="25"/>
    <n v="9"/>
    <n v="157"/>
    <n v="0"/>
  </r>
  <r>
    <x v="13"/>
    <x v="0"/>
    <n v="355430022"/>
    <s v="Teodoro Sampaio"/>
    <n v="0.4762357501808312"/>
    <n v="22414"/>
    <n v="18533"/>
    <n v="3881"/>
    <n v="14.398684371125542"/>
    <n v="82.684929062193262"/>
    <n v="0.31646554975422303"/>
    <n v="0.20832517503805201"/>
    <n v="0.10814037471617099"/>
    <n v="0"/>
    <n v="6.2347465753424702E-2"/>
    <n v="0.210033515981735"/>
    <n v="4.3847931793796903E-2"/>
    <n v="2.3663622526636199E-4"/>
    <m/>
    <n v="2"/>
    <n v="15.909090909090908"/>
    <n v="84.090909090909093"/>
    <n v="13.2279"/>
    <n v="1020.438"/>
    <n v="168.37226999999999"/>
    <m/>
    <s v=""/>
    <m/>
    <n v="2279.3040064245561"/>
    <m/>
    <m/>
    <m/>
    <m/>
    <s v=""/>
    <m/>
    <n v="5.3638228771902205E-2"/>
    <m/>
    <n v="4.8674106317301867E-2"/>
    <n v="6.6753317726031478E-2"/>
    <m/>
    <m/>
    <m/>
    <n v="0"/>
    <m/>
    <n v="9"/>
    <n v="100"/>
    <n v="100"/>
    <n v="16.5"/>
    <n v="10"/>
    <s v=""/>
    <s v=""/>
    <n v="3"/>
    <m/>
    <n v="7"/>
    <n v="37"/>
    <n v="1020"/>
    <n v="1020"/>
  </r>
  <r>
    <x v="9"/>
    <x v="0"/>
    <n v="355440912"/>
    <s v="Terra Roxa"/>
    <n v="0.70999465014176533"/>
    <n v="9121"/>
    <n v="8779"/>
    <n v="342"/>
    <n v="41.479830824503161"/>
    <n v="96.250411139129483"/>
    <n v="0.2289625347768045"/>
    <n v="0.15021610490430901"/>
    <n v="7.8746429872495499E-2"/>
    <n v="0"/>
    <n v="2.6620000000000001E-2"/>
    <n v="3.7069999999999999E-2"/>
    <n v="0.16402612495945301"/>
    <n v="1.2464098173515983E-3"/>
    <m/>
    <n v="1"/>
    <n v="55.26315789473685"/>
    <n v="44.736842105263158"/>
    <n v="6.2965"/>
    <n v="485.73"/>
    <n v="248.8103352"/>
    <n v="3"/>
    <s v=""/>
    <m/>
    <n v="1071.8298432189451"/>
    <m/>
    <m/>
    <m/>
    <m/>
    <s v=""/>
    <m/>
    <n v="0.23850264039250471"/>
    <m/>
    <n v="0.23110169985278309"/>
    <n v="0.25402074152417908"/>
    <m/>
    <m/>
    <m/>
    <n v="0"/>
    <m/>
    <n v="7.9"/>
    <n v="93.8"/>
    <n v="93.8"/>
    <n v="51.22"/>
    <n v="6.58"/>
    <n v="1"/>
    <s v=""/>
    <n v="6"/>
    <m/>
    <n v="21"/>
    <n v="17"/>
    <n v="455.86799999999999"/>
    <n v="455.86799999999999"/>
  </r>
  <r>
    <x v="6"/>
    <x v="0"/>
    <n v="35545085"/>
    <s v="Tietê"/>
    <s v=""/>
    <s v=""/>
    <s v=""/>
    <s v=""/>
    <s v=""/>
    <s v=""/>
    <n v="3.0496312826974702E-3"/>
    <s v=""/>
    <n v="3.0496312826974702E-3"/>
    <n v="0"/>
    <s v=""/>
    <n v="2.14206194741789E-3"/>
    <n v="7.9341408413803399E-4"/>
    <n v="1.14155251141553E-4"/>
    <m/>
    <n v="1"/>
    <n v="0"/>
    <n v="100"/>
    <s v=""/>
    <s v=""/>
    <s v=""/>
    <m/>
    <s v=""/>
    <m/>
    <s v=""/>
    <m/>
    <m/>
    <m/>
    <m/>
    <s v=""/>
    <m/>
    <n v="2.2758442408190075E-3"/>
    <m/>
    <e v="#VALUE!"/>
    <n v="5.7540212881084336E-3"/>
    <m/>
    <m/>
    <m/>
    <n v="0"/>
    <m/>
    <s v=""/>
    <s v=""/>
    <s v=""/>
    <s v=""/>
    <s v=""/>
    <s v=""/>
    <s v=""/>
    <n v="2"/>
    <m/>
    <s v=""/>
    <n v="9"/>
    <s v=""/>
    <s v=""/>
  </r>
  <r>
    <x v="8"/>
    <x v="0"/>
    <n v="355450810"/>
    <s v="Tietê"/>
    <n v="1.1076099164569086"/>
    <n v="41073"/>
    <n v="37528"/>
    <n v="3545"/>
    <n v="104.64191995108405"/>
    <n v="91.369025880748907"/>
    <n v="0.21255291913067401"/>
    <n v="0.11113355094568"/>
    <n v="0.101419368184994"/>
    <n v="0"/>
    <n v="5.3899999999999998E-3"/>
    <n v="0.125590489682361"/>
    <n v="4.9444419066214197E-2"/>
    <n v="3.2128010382097803E-2"/>
    <m/>
    <n v="42"/>
    <n v="15.686274509803921"/>
    <n v="84.313725490196077"/>
    <n v="30.923999999999999"/>
    <n v="2087.37"/>
    <n v="1777.2189635"/>
    <n v="8"/>
    <s v=""/>
    <m/>
    <n v="406.93594332042949"/>
    <m/>
    <m/>
    <m/>
    <m/>
    <s v=""/>
    <m/>
    <n v="0.15862158144080149"/>
    <m/>
    <n v="0.13720191474775309"/>
    <n v="0.19135729846225283"/>
    <m/>
    <m/>
    <m/>
    <n v="0"/>
    <m/>
    <n v="9.8181818181818183"/>
    <n v="97"/>
    <n v="21.53"/>
    <n v="85.14"/>
    <n v="3.26"/>
    <n v="0"/>
    <s v=""/>
    <n v="83"/>
    <m/>
    <n v="16"/>
    <n v="86"/>
    <n v="2024.3899999999999"/>
    <n v="449.33110000000005"/>
  </r>
  <r>
    <x v="14"/>
    <x v="0"/>
    <n v="355460714"/>
    <s v="Timburi"/>
    <n v="-0.3453246475778271"/>
    <n v="2557"/>
    <n v="1996"/>
    <n v="561"/>
    <n v="12.965216509481797"/>
    <n v="78.060226828314427"/>
    <n v="9.1227836945130605E-2"/>
    <n v="7.8667836945130604E-2"/>
    <n v="1.256E-2"/>
    <n v="6.2761605783866095E-2"/>
    <n v="1.2500000000000001E-2"/>
    <s v=""/>
    <n v="7.6997836945130599E-2"/>
    <n v="1.73E-3"/>
    <m/>
    <n v="13"/>
    <n v="86.36363636363636"/>
    <n v="13.636363636363635"/>
    <n v="1.3495999999999999"/>
    <n v="104.11199999999999"/>
    <n v="42.475613760000002"/>
    <m/>
    <s v=""/>
    <m/>
    <n v="3206.6327727806024"/>
    <m/>
    <m/>
    <m/>
    <m/>
    <s v=""/>
    <m/>
    <n v="9.0324591034782784E-2"/>
    <m/>
    <n v="0.10489044926017414"/>
    <n v="4.8307692307692308E-2"/>
    <m/>
    <m/>
    <m/>
    <n v="0"/>
    <m/>
    <n v="9.3000000000000007"/>
    <n v="85.8"/>
    <n v="85.8"/>
    <n v="40.799999999999997"/>
    <n v="7.14"/>
    <s v=""/>
    <s v=""/>
    <n v="6"/>
    <m/>
    <n v="19"/>
    <n v="3"/>
    <n v="89.231999999999999"/>
    <n v="89.231999999999999"/>
  </r>
  <r>
    <x v="8"/>
    <x v="0"/>
    <n v="355465610"/>
    <s v="Torre de Pedra"/>
    <n v="0.29347503958219168"/>
    <n v="2320"/>
    <n v="1651"/>
    <n v="669"/>
    <n v="32.53856942496494"/>
    <n v="71.163793103448285"/>
    <n v="8.7600000000000004E-3"/>
    <n v="8.7600000000000004E-3"/>
    <s v=""/>
    <n v="0"/>
    <n v="8.7600000000000004E-3"/>
    <s v=""/>
    <s v=""/>
    <n v="0"/>
    <m/>
    <n v="0"/>
    <n v="100"/>
    <e v="#VALUE!"/>
    <n v="1.1045999999999998"/>
    <n v="85.212000000000003"/>
    <n v="53.533927728000002"/>
    <n v="1"/>
    <s v=""/>
    <m/>
    <n v="1359.3103448275858"/>
    <m/>
    <m/>
    <m/>
    <m/>
    <s v=""/>
    <m/>
    <n v="3.6500000000000005E-2"/>
    <m/>
    <n v="6.257142857142857E-2"/>
    <e v="#VALUE!"/>
    <m/>
    <m/>
    <m/>
    <n v="0"/>
    <m/>
    <n v="10"/>
    <n v="68"/>
    <n v="48.28"/>
    <n v="62.82"/>
    <n v="4.51"/>
    <n v="0"/>
    <s v=""/>
    <n v="20"/>
    <m/>
    <n v="1"/>
    <s v=""/>
    <n v="57.800000000000004"/>
    <n v="41.038000000000004"/>
  </r>
  <r>
    <x v="6"/>
    <x v="0"/>
    <n v="35547065"/>
    <s v="Torrinha"/>
    <s v=""/>
    <s v=""/>
    <s v=""/>
    <s v=""/>
    <s v=""/>
    <s v=""/>
    <n v="4.9351314469645927E-2"/>
    <n v="4.9189999999999998E-2"/>
    <n v="1.61314469645932E-4"/>
    <n v="0"/>
    <s v=""/>
    <s v=""/>
    <n v="4.9351314469645899E-2"/>
    <n v="0"/>
    <m/>
    <n v="3"/>
    <n v="33.333333333333329"/>
    <n v="66.666666666666657"/>
    <s v=""/>
    <s v=""/>
    <s v=""/>
    <m/>
    <s v=""/>
    <m/>
    <s v=""/>
    <m/>
    <m/>
    <m/>
    <m/>
    <s v=""/>
    <m/>
    <n v="3.6022857277113809E-2"/>
    <m/>
    <n v="4.8225490196078427E-2"/>
    <n v="4.6089848470266272E-4"/>
    <m/>
    <m/>
    <m/>
    <n v="0"/>
    <m/>
    <s v=""/>
    <s v=""/>
    <s v=""/>
    <s v=""/>
    <s v=""/>
    <s v=""/>
    <s v=""/>
    <n v="0"/>
    <m/>
    <n v="1"/>
    <n v="2"/>
    <s v=""/>
    <s v=""/>
  </r>
  <r>
    <x v="7"/>
    <x v="0"/>
    <n v="355470613"/>
    <s v="Torrinha"/>
    <n v="0.40741765871921132"/>
    <n v="9713"/>
    <n v="8482"/>
    <n v="1231"/>
    <n v="31.214448693640129"/>
    <n v="87.326263770204875"/>
    <n v="0.14645294776305651"/>
    <n v="0.117093693514984"/>
    <n v="2.9359254248072501E-2"/>
    <n v="0"/>
    <n v="5.2409999999999998E-2"/>
    <n v="1.45222486713077E-2"/>
    <n v="7.6998533947151698E-2"/>
    <n v="2.52216514459665E-3"/>
    <m/>
    <n v="9"/>
    <n v="49.019607843137251"/>
    <n v="50.980392156862742"/>
    <n v="5.9898999999999996"/>
    <n v="462.07799999999997"/>
    <n v="113.6397667"/>
    <m/>
    <s v=""/>
    <m/>
    <n v="1136.3739318439209"/>
    <m/>
    <m/>
    <m/>
    <m/>
    <s v=""/>
    <m/>
    <n v="0.10689996187084416"/>
    <m/>
    <n v="0.11479773874018039"/>
    <n v="8.3883583565921405E-2"/>
    <m/>
    <m/>
    <m/>
    <n v="0"/>
    <m/>
    <n v="2.5"/>
    <n v="98.7"/>
    <n v="98.7"/>
    <n v="24.59"/>
    <n v="8.3800000000000008"/>
    <s v=""/>
    <s v=""/>
    <n v="13"/>
    <m/>
    <n v="25"/>
    <n v="26"/>
    <n v="455.99399999999997"/>
    <n v="455.99399999999997"/>
  </r>
  <r>
    <x v="7"/>
    <x v="0"/>
    <n v="355475513"/>
    <s v="Trabiju"/>
    <n v="0.99151150638079333"/>
    <n v="1703"/>
    <n v="1595"/>
    <n v="108"/>
    <n v="26.869674976333226"/>
    <n v="93.658250146799759"/>
    <n v="6.4370053272450531E-2"/>
    <n v="5.4829999999999997E-2"/>
    <n v="9.5400532724505306E-3"/>
    <n v="0"/>
    <n v="9.6638812785388092E-3"/>
    <n v="1.5E-3"/>
    <n v="5.2601415525114201E-2"/>
    <n v="6.0475646879756503E-4"/>
    <m/>
    <n v="0"/>
    <n v="31.25"/>
    <n v="68.75"/>
    <n v="1.1171999999999997"/>
    <n v="86.183999999999997"/>
    <n v="47.918303999999999"/>
    <m/>
    <s v=""/>
    <m/>
    <n v="1666.6118614210222"/>
    <m/>
    <m/>
    <m/>
    <m/>
    <s v=""/>
    <m/>
    <n v="0.16505141864730904"/>
    <m/>
    <n v="0.18276666666666666"/>
    <n v="0.10600059191611698"/>
    <m/>
    <m/>
    <m/>
    <n v="0"/>
    <m/>
    <n v="7.1"/>
    <n v="100"/>
    <n v="100"/>
    <n v="55.6"/>
    <n v="6.39"/>
    <s v=""/>
    <s v=""/>
    <n v="7"/>
    <m/>
    <n v="5"/>
    <n v="11"/>
    <n v="86"/>
    <n v="86"/>
  </r>
  <r>
    <x v="15"/>
    <x v="0"/>
    <n v="35548052"/>
    <s v="Tremembé"/>
    <n v="1.1702807827799422"/>
    <n v="45978"/>
    <n v="42766"/>
    <n v="3212"/>
    <n v="238.94605550358591"/>
    <n v="93.014050197920753"/>
    <n v="0.52373925395696608"/>
    <n v="0.483489628298858"/>
    <n v="4.02496256581081E-2"/>
    <n v="1.2122628107559601"/>
    <n v="8.5100000000000002E-3"/>
    <n v="3.2702574440036297E-2"/>
    <n v="0.42721371842536499"/>
    <n v="5.5312961091565374E-2"/>
    <m/>
    <n v="77"/>
    <n v="53.846153846153847"/>
    <n v="46.153846153846153"/>
    <n v="34.400800000000004"/>
    <n v="2322.0540000000001"/>
    <n v="248.97062987999999"/>
    <n v="4"/>
    <s v=""/>
    <m/>
    <n v="205.7679759885163"/>
    <m/>
    <m/>
    <m/>
    <m/>
    <s v=""/>
    <m/>
    <n v="0.41566607456902072"/>
    <m/>
    <n v="0.50363502947797711"/>
    <n v="0.13416541886036032"/>
    <m/>
    <m/>
    <m/>
    <n v="0"/>
    <m/>
    <n v="9.545454545454545"/>
    <n v="91.1"/>
    <n v="91.1"/>
    <n v="10.72"/>
    <n v="9.3699999999999992"/>
    <n v="0"/>
    <s v=""/>
    <n v="97"/>
    <m/>
    <n v="42"/>
    <n v="36"/>
    <n v="2115.3419999999996"/>
    <n v="2115.3419999999996"/>
  </r>
  <r>
    <x v="10"/>
    <x v="0"/>
    <n v="355490415"/>
    <s v="Três Fronteiras"/>
    <s v=""/>
    <s v=""/>
    <s v=""/>
    <s v=""/>
    <s v=""/>
    <s v=""/>
    <n v="1.47E-3"/>
    <n v="1.0000000000000001E-5"/>
    <n v="1.4599999999999999E-3"/>
    <n v="0"/>
    <s v=""/>
    <s v=""/>
    <n v="1.47E-3"/>
    <n v="0"/>
    <m/>
    <n v="0"/>
    <n v="50"/>
    <n v="50"/>
    <s v=""/>
    <s v=""/>
    <s v=""/>
    <m/>
    <s v=""/>
    <m/>
    <s v=""/>
    <m/>
    <m/>
    <m/>
    <m/>
    <s v=""/>
    <m/>
    <n v="4.1999999999999997E-3"/>
    <m/>
    <n v="3.8461538461538463E-5"/>
    <n v="1.6222222222222228E-2"/>
    <m/>
    <m/>
    <m/>
    <n v="0"/>
    <m/>
    <s v=""/>
    <s v=""/>
    <s v=""/>
    <s v=""/>
    <s v=""/>
    <s v=""/>
    <s v=""/>
    <n v="1"/>
    <m/>
    <n v="1"/>
    <n v="1"/>
    <s v=""/>
    <s v=""/>
  </r>
  <r>
    <x v="16"/>
    <x v="0"/>
    <n v="355490418"/>
    <s v="Três Fronteiras"/>
    <n v="0.2226408940481317"/>
    <n v="5547"/>
    <n v="4908"/>
    <n v="639"/>
    <n v="36.326129666011788"/>
    <n v="88.480259599783665"/>
    <n v="2.5411613394216132E-2"/>
    <n v="2.1700000000000001E-2"/>
    <n v="3.7116133942161301E-3"/>
    <n v="0.10872767630644301"/>
    <n v="1.912100456621E-3"/>
    <n v="1.09E-3"/>
    <n v="2.1989512937595102E-2"/>
    <n v="4.2000000000000002E-4"/>
    <m/>
    <n v="0"/>
    <n v="34.782608695652172"/>
    <n v="65.217391304347828"/>
    <n v="3.4586999999999999"/>
    <n v="266.81400000000002"/>
    <n v="40.022100000000002"/>
    <m/>
    <s v=""/>
    <m/>
    <n v="511.67117360735517"/>
    <m/>
    <m/>
    <m/>
    <m/>
    <s v=""/>
    <m/>
    <n v="7.2604609697760378E-2"/>
    <m/>
    <n v="8.3461538461538462E-2"/>
    <n v="4.1240148824623679E-2"/>
    <m/>
    <m/>
    <m/>
    <n v="0"/>
    <m/>
    <n v="7.9"/>
    <n v="100"/>
    <n v="100"/>
    <n v="15"/>
    <n v="10"/>
    <s v=""/>
    <s v=""/>
    <n v="5"/>
    <m/>
    <n v="8"/>
    <n v="15"/>
    <n v="267"/>
    <n v="267"/>
  </r>
  <r>
    <x v="6"/>
    <x v="0"/>
    <n v="35549535"/>
    <s v="Tuiuti"/>
    <n v="1.0255008626570694"/>
    <n v="6557"/>
    <n v="3560"/>
    <n v="2997"/>
    <n v="51.846287657151898"/>
    <n v="54.29312185450663"/>
    <n v="0.28635439503954879"/>
    <n v="0.25396831817501297"/>
    <n v="3.2386076864535797E-2"/>
    <n v="0"/>
    <n v="2.3009071038251401E-2"/>
    <n v="1.9570776255707799E-4"/>
    <n v="0.251977459078773"/>
    <n v="1.1172157159967059E-2"/>
    <m/>
    <n v="52"/>
    <n v="39.25925925925926"/>
    <n v="60.74074074074074"/>
    <n v="2.4451000000000001"/>
    <n v="188.62200000000001"/>
    <n v="188.62200000000001"/>
    <n v="1"/>
    <s v=""/>
    <m/>
    <n v="961.90330944029256"/>
    <m/>
    <m/>
    <m/>
    <m/>
    <s v=""/>
    <m/>
    <n v="0.49371447420611864"/>
    <m/>
    <n v="0.66833767940792888"/>
    <n v="0.16193038432267903"/>
    <m/>
    <m/>
    <m/>
    <n v="0"/>
    <m/>
    <n v="9.454545454545455"/>
    <n v="42"/>
    <n v="0"/>
    <n v="100"/>
    <n v="0.63"/>
    <n v="0"/>
    <s v=""/>
    <n v="42"/>
    <m/>
    <n v="53"/>
    <n v="82"/>
    <n v="79.38"/>
    <n v="0"/>
  </r>
  <r>
    <x v="0"/>
    <x v="0"/>
    <n v="355500020"/>
    <s v="Tupã"/>
    <n v="-0.10001570142372795"/>
    <n v="62843"/>
    <n v="60322"/>
    <n v="2521"/>
    <n v="99.891910794614617"/>
    <n v="95.988415575322634"/>
    <n v="0.24597350627126091"/>
    <n v="1.1116612021857901E-2"/>
    <n v="0.23485689424940301"/>
    <n v="0"/>
    <n v="0.20061000000000001"/>
    <n v="6.77E-3"/>
    <n v="3.1942124348129902E-2"/>
    <n v="6.651381923131308E-3"/>
    <m/>
    <n v="10"/>
    <n v="10.526315789473683"/>
    <n v="89.473684210526315"/>
    <n v="50.351999999999997"/>
    <n v="3398.76"/>
    <n v="475.82639999999998"/>
    <m/>
    <s v=""/>
    <m/>
    <n v="270.9838804640134"/>
    <m/>
    <m/>
    <m/>
    <m/>
    <s v=""/>
    <m/>
    <n v="0.11769067285706264"/>
    <m/>
    <n v="7.1720077560373553E-3"/>
    <n v="0.43492017453593163"/>
    <m/>
    <m/>
    <m/>
    <n v="1"/>
    <m/>
    <n v="9.2727272727272734"/>
    <n v="100"/>
    <n v="100"/>
    <n v="14"/>
    <n v="10"/>
    <s v=""/>
    <s v=""/>
    <n v="18"/>
    <m/>
    <n v="10"/>
    <n v="85"/>
    <n v="3399"/>
    <n v="3399"/>
  </r>
  <r>
    <x v="1"/>
    <x v="0"/>
    <n v="355500021"/>
    <s v="Tupã"/>
    <s v=""/>
    <s v=""/>
    <s v=""/>
    <s v=""/>
    <s v=""/>
    <s v=""/>
    <n v="3.5255004304214396E-2"/>
    <n v="1.6320000000000001E-2"/>
    <n v="1.8935004304214399E-2"/>
    <n v="0"/>
    <n v="2.2702587519025899E-3"/>
    <n v="9.6966971080669692E-3"/>
    <n v="2.1073253798937E-2"/>
    <n v="2.2147946453077798E-3"/>
    <m/>
    <n v="9"/>
    <n v="20.930232558139537"/>
    <n v="79.069767441860463"/>
    <s v=""/>
    <s v=""/>
    <s v=""/>
    <m/>
    <s v=""/>
    <m/>
    <s v=""/>
    <m/>
    <m/>
    <m/>
    <m/>
    <s v=""/>
    <m/>
    <n v="1.6868423112064306E-2"/>
    <m/>
    <n v="1.0529032258064517E-2"/>
    <n v="3.5064822785582234E-2"/>
    <m/>
    <m/>
    <m/>
    <n v="0"/>
    <m/>
    <s v=""/>
    <s v=""/>
    <s v=""/>
    <s v=""/>
    <s v=""/>
    <s v=""/>
    <s v=""/>
    <n v="12"/>
    <m/>
    <n v="9"/>
    <n v="34"/>
    <s v=""/>
    <s v=""/>
  </r>
  <r>
    <x v="0"/>
    <x v="0"/>
    <n v="355510920"/>
    <s v="Tupi Paulista"/>
    <n v="0.4244489739752666"/>
    <n v="14878"/>
    <n v="11685"/>
    <n v="3193"/>
    <n v="60.813406907827506"/>
    <n v="78.538782094367519"/>
    <n v="0.16251300415450298"/>
    <n v="5.3499999999999997E-3"/>
    <n v="0.15716300415450299"/>
    <n v="0"/>
    <n v="1.0628203957381999E-2"/>
    <n v="1.27846083788707E-3"/>
    <n v="9.8842069952840797E-2"/>
    <n v="5.1764269406392699E-2"/>
    <m/>
    <n v="2"/>
    <n v="5.1282051282051277"/>
    <n v="94.871794871794862"/>
    <n v="8.5666000000000011"/>
    <n v="660.85199999999998"/>
    <n v="91.197575999999998"/>
    <n v="1"/>
    <s v=""/>
    <m/>
    <n v="445.12434466998246"/>
    <m/>
    <m/>
    <m/>
    <m/>
    <s v=""/>
    <m/>
    <n v="0.22571250577014304"/>
    <m/>
    <n v="1.0490196078431371E-2"/>
    <n v="0.74839525787858574"/>
    <m/>
    <m/>
    <m/>
    <n v="0"/>
    <m/>
    <n v="9"/>
    <n v="100"/>
    <n v="100"/>
    <n v="13.8"/>
    <n v="9.6999999999999993"/>
    <n v="0"/>
    <s v=""/>
    <n v="10"/>
    <m/>
    <n v="4"/>
    <n v="74"/>
    <n v="661"/>
    <n v="661"/>
  </r>
  <r>
    <x v="12"/>
    <x v="0"/>
    <n v="355520819"/>
    <s v="Turiúba"/>
    <n v="-9.365799637013339E-2"/>
    <n v="1912"/>
    <n v="1618"/>
    <n v="294"/>
    <n v="12.489385328891501"/>
    <n v="84.623430962343093"/>
    <n v="6.3806520157031033E-2"/>
    <n v="5.7914931506849301E-2"/>
    <n v="5.8915886501817302E-3"/>
    <n v="0"/>
    <n v="5.0899999999999999E-3"/>
    <s v=""/>
    <n v="5.8122981344245699E-2"/>
    <n v="5.9353881278538805E-4"/>
    <m/>
    <n v="11"/>
    <n v="37.5"/>
    <n v="62.5"/>
    <n v="1.1577999999999999"/>
    <n v="89.316000000000003"/>
    <n v="13.47867756"/>
    <m/>
    <s v=""/>
    <m/>
    <n v="1319.49790794979"/>
    <m/>
    <m/>
    <m/>
    <m/>
    <s v=""/>
    <m/>
    <n v="0.18230434330580297"/>
    <m/>
    <n v="0.21449974632166408"/>
    <n v="7.3644858127271659E-2"/>
    <m/>
    <m/>
    <m/>
    <n v="0"/>
    <m/>
    <n v="8.1999999999999993"/>
    <n v="93"/>
    <n v="93"/>
    <n v="15.09"/>
    <n v="9.9"/>
    <s v=""/>
    <s v=""/>
    <n v="2"/>
    <m/>
    <n v="9"/>
    <n v="15"/>
    <n v="82.77000000000001"/>
    <n v="82.77000000000001"/>
  </r>
  <r>
    <x v="10"/>
    <x v="0"/>
    <n v="355530715"/>
    <s v="Turmalina"/>
    <n v="-0.92609682170469165"/>
    <n v="1805"/>
    <n v="1373"/>
    <n v="432"/>
    <n v="12.248914223669923"/>
    <n v="76.066481994459835"/>
    <n v="9.2333272907985403E-2"/>
    <n v="7.3182031963470298E-2"/>
    <n v="1.9151240944515101E-2"/>
    <n v="0"/>
    <n v="2.21529680365297E-3"/>
    <s v=""/>
    <n v="9.0037976104332507E-2"/>
    <n v="8.0000000000000007E-5"/>
    <m/>
    <n v="2"/>
    <n v="73.91304347826086"/>
    <n v="26.086956521739129"/>
    <n v="0.84419999999999995"/>
    <n v="65.123999999999995"/>
    <n v="6.1867799999999997"/>
    <m/>
    <s v=""/>
    <m/>
    <n v="2096.5761772853184"/>
    <m/>
    <m/>
    <m/>
    <m/>
    <s v=""/>
    <m/>
    <n v="0.2564813136332928"/>
    <m/>
    <n v="0.30492513318112624"/>
    <n v="0.15959367453762585"/>
    <m/>
    <m/>
    <m/>
    <n v="0"/>
    <m/>
    <n v="9.1"/>
    <n v="100"/>
    <n v="100"/>
    <n v="9.5"/>
    <n v="10"/>
    <s v=""/>
    <s v=""/>
    <n v="52"/>
    <m/>
    <n v="51"/>
    <n v="18"/>
    <n v="65"/>
    <n v="65"/>
  </r>
  <r>
    <x v="2"/>
    <x v="0"/>
    <n v="355535616"/>
    <s v="Ubarana"/>
    <s v=""/>
    <s v=""/>
    <s v=""/>
    <s v=""/>
    <s v=""/>
    <s v=""/>
    <n v="0.23730172542854958"/>
    <n v="0.23008374504079601"/>
    <n v="7.2179803877535703E-3"/>
    <n v="0"/>
    <n v="3.80517503805175E-5"/>
    <n v="6.8088928812036806E-2"/>
    <n v="0.16882541732165601"/>
    <n v="3.4932754447688201E-4"/>
    <m/>
    <n v="0"/>
    <n v="50"/>
    <n v="50"/>
    <s v=""/>
    <s v=""/>
    <s v=""/>
    <m/>
    <s v=""/>
    <m/>
    <s v=""/>
    <m/>
    <m/>
    <m/>
    <m/>
    <s v=""/>
    <m/>
    <n v="0.41631881654131508"/>
    <m/>
    <n v="0.52291760236544549"/>
    <n v="5.5522926059642867E-2"/>
    <m/>
    <m/>
    <m/>
    <n v="0"/>
    <m/>
    <s v=""/>
    <s v=""/>
    <s v=""/>
    <s v=""/>
    <s v=""/>
    <s v=""/>
    <s v=""/>
    <n v="0"/>
    <m/>
    <n v="5"/>
    <n v="5"/>
    <s v=""/>
    <s v=""/>
  </r>
  <r>
    <x v="12"/>
    <x v="0"/>
    <n v="355535619"/>
    <s v="Ubarana"/>
    <n v="1.3993274336233652"/>
    <n v="6066"/>
    <n v="5608"/>
    <n v="458"/>
    <n v="28.852739726027394"/>
    <n v="92.449719749423011"/>
    <n v="3.2429901647661602E-2"/>
    <n v="1.2149999999999999E-2"/>
    <n v="2.0279901647661601E-2"/>
    <n v="0"/>
    <n v="1.9133668188736699E-2"/>
    <n v="1.27927447995941E-4"/>
    <n v="1.2149999999999999E-2"/>
    <n v="1.0183060109289618E-3"/>
    <m/>
    <n v="1"/>
    <n v="6.25"/>
    <n v="93.75"/>
    <n v="4.1040999999999999"/>
    <n v="316.60199999999998"/>
    <n v="161.46701999999999"/>
    <m/>
    <s v=""/>
    <m/>
    <n v="675.84569732937666"/>
    <m/>
    <m/>
    <m/>
    <m/>
    <s v=""/>
    <m/>
    <n v="5.6894564294143163E-2"/>
    <m/>
    <n v="2.7613636363636361E-2"/>
    <n v="0.15599924344355084"/>
    <m/>
    <m/>
    <m/>
    <n v="0"/>
    <m/>
    <n v="9.7272727272727266"/>
    <n v="100"/>
    <n v="100"/>
    <n v="51"/>
    <n v="6.69"/>
    <s v=""/>
    <s v=""/>
    <n v="3"/>
    <m/>
    <n v="1"/>
    <n v="15"/>
    <n v="317"/>
    <n v="317"/>
  </r>
  <r>
    <x v="21"/>
    <x v="0"/>
    <n v="35554063"/>
    <s v="Ubatuba"/>
    <n v="1.228868270086747"/>
    <n v="88916"/>
    <n v="86842"/>
    <n v="2074"/>
    <n v="124.8609784867719"/>
    <n v="97.667461424265596"/>
    <n v="0.86706247685705018"/>
    <n v="0.85522813259475505"/>
    <n v="1.1834344262295101E-2"/>
    <n v="0"/>
    <n v="0.80680836065573802"/>
    <n v="3.5593806921675802E-3"/>
    <n v="1.9293460089328001E-4"/>
    <n v="5.6501800908251604E-2"/>
    <m/>
    <n v="21"/>
    <n v="58.762886597938149"/>
    <n v="41.237113402061851"/>
    <n v="71.693600000000004"/>
    <n v="4839.3180000000002"/>
    <n v="3353.2449846999998"/>
    <n v="17"/>
    <s v=""/>
    <m/>
    <n v="1539.275720905124"/>
    <m/>
    <m/>
    <m/>
    <m/>
    <s v=""/>
    <m/>
    <n v="6.000432365792735E-2"/>
    <m/>
    <n v="8.4592297981677056E-2"/>
    <n v="2.7268074337085486E-3"/>
    <m/>
    <m/>
    <m/>
    <n v="1"/>
    <m/>
    <n v="9.7272727272727266"/>
    <n v="33.9"/>
    <n v="33.56"/>
    <n v="69.290000000000006"/>
    <n v="4.5"/>
    <n v="4"/>
    <s v=""/>
    <n v="167"/>
    <m/>
    <n v="57"/>
    <n v="40"/>
    <n v="1640.4209999999998"/>
    <n v="1623.9684"/>
  </r>
  <r>
    <x v="5"/>
    <x v="0"/>
    <n v="355550517"/>
    <s v="Ubirajara"/>
    <n v="0.52526208322913881"/>
    <n v="4663"/>
    <n v="3439"/>
    <n v="1224"/>
    <n v="16.457840680478593"/>
    <n v="73.750804203302607"/>
    <n v="0.45984188898869655"/>
    <n v="0.45353956658432498"/>
    <n v="6.30232240437159E-3"/>
    <n v="0"/>
    <n v="1.5938069216757699E-3"/>
    <n v="5.1790710382513703E-3"/>
    <n v="0.44159709384434997"/>
    <n v="1.147191718441999E-2"/>
    <m/>
    <n v="11"/>
    <n v="54.347826086956516"/>
    <n v="45.652173913043477"/>
    <n v="2.4527999999999999"/>
    <n v="189.21600000000001"/>
    <n v="40.870655999999997"/>
    <m/>
    <s v=""/>
    <m/>
    <n v="1893.6478661805704"/>
    <m/>
    <m/>
    <m/>
    <m/>
    <s v=""/>
    <m/>
    <n v="0.33565101386036239"/>
    <m/>
    <n v="0.41609134549020638"/>
    <n v="2.2508294301327104E-2"/>
    <m/>
    <m/>
    <m/>
    <n v="0"/>
    <m/>
    <n v="9.8000000000000007"/>
    <n v="98"/>
    <n v="98"/>
    <n v="21.6"/>
    <n v="8.07"/>
    <s v=""/>
    <s v=""/>
    <n v="10"/>
    <m/>
    <n v="25"/>
    <n v="21"/>
    <n v="185.22"/>
    <n v="185.22"/>
  </r>
  <r>
    <x v="10"/>
    <x v="0"/>
    <n v="355560415"/>
    <s v="Uchoa"/>
    <n v="0.22585169640398917"/>
    <n v="9683"/>
    <n v="9082"/>
    <n v="601"/>
    <n v="38.392609333491933"/>
    <n v="93.793245894867297"/>
    <n v="8.1675043416423398E-2"/>
    <n v="1.0632767859370699E-2"/>
    <n v="7.1042275557052698E-2"/>
    <n v="0"/>
    <n v="2.81681506849315E-2"/>
    <n v="1.7303352359208501E-2"/>
    <n v="3.0003357723881501E-2"/>
    <n v="6.2001826484018273E-3"/>
    <m/>
    <n v="18"/>
    <n v="23.728813559322035"/>
    <n v="76.271186440677965"/>
    <n v="6.6030999999999995"/>
    <n v="509.38200000000001"/>
    <n v="43.806851999999999"/>
    <n v="2"/>
    <s v=""/>
    <m/>
    <n v="683.93679644738211"/>
    <m/>
    <m/>
    <m/>
    <m/>
    <s v=""/>
    <m/>
    <n v="0.12964292605781491"/>
    <m/>
    <n v="2.5316113950882617E-2"/>
    <n v="0.33829655027167949"/>
    <m/>
    <m/>
    <m/>
    <n v="0"/>
    <m/>
    <n v="9.7272727272727266"/>
    <n v="100"/>
    <n v="100"/>
    <n v="8.6"/>
    <n v="10"/>
    <n v="2"/>
    <s v=""/>
    <n v="14"/>
    <m/>
    <n v="14"/>
    <n v="45"/>
    <n v="509"/>
    <n v="509"/>
  </r>
  <r>
    <x v="12"/>
    <x v="0"/>
    <n v="355570319"/>
    <s v="União Paulista"/>
    <n v="0.85547208810277109"/>
    <n v="1739"/>
    <n v="1399"/>
    <n v="340"/>
    <n v="21.97094125078964"/>
    <n v="80.448533640023001"/>
    <n v="0.19005261820994632"/>
    <n v="0.17613119744491901"/>
    <n v="1.3921420765027301E-2"/>
    <n v="0"/>
    <n v="1.38414207650273E-2"/>
    <s v=""/>
    <n v="0.17613119744491901"/>
    <n v="8.0000000000000007E-5"/>
    <m/>
    <n v="3"/>
    <n v="25"/>
    <n v="75"/>
    <n v="0.99959999999999993"/>
    <n v="77.111999999999995"/>
    <n v="4.6267199999999997"/>
    <m/>
    <s v=""/>
    <m/>
    <n v="906.72800460034478"/>
    <m/>
    <m/>
    <m/>
    <m/>
    <s v=""/>
    <m/>
    <n v="1.0002769379470859"/>
    <m/>
    <n v="1.2580799817494213"/>
    <n v="0.27842841530054607"/>
    <m/>
    <m/>
    <m/>
    <n v="0"/>
    <m/>
    <n v="9"/>
    <n v="100"/>
    <n v="100"/>
    <n v="6"/>
    <n v="9.6999999999999993"/>
    <s v=""/>
    <s v=""/>
    <n v="2"/>
    <m/>
    <n v="3"/>
    <n v="9"/>
    <n v="77"/>
    <n v="77"/>
  </r>
  <r>
    <x v="10"/>
    <x v="0"/>
    <n v="355580215"/>
    <s v="Urânia"/>
    <n v="-0.25760592344497013"/>
    <n v="8611"/>
    <n v="7504"/>
    <n v="1107"/>
    <n v="41.147799493477322"/>
    <n v="87.144350249680642"/>
    <n v="0.23459001831890311"/>
    <n v="0.19174603502840401"/>
    <n v="4.2843983290499099E-2"/>
    <n v="0"/>
    <n v="3.39853120243531E-3"/>
    <n v="5.9429872495446305E-4"/>
    <n v="0.22971623788789899"/>
    <n v="8.8095050361387708E-4"/>
    <m/>
    <n v="21"/>
    <n v="68.695652173913047"/>
    <n v="31.304347826086961"/>
    <n v="5.3724999999999996"/>
    <n v="414.45"/>
    <n v="91.179000000000002"/>
    <n v="2"/>
    <s v=""/>
    <m/>
    <n v="512.72093833468819"/>
    <m/>
    <m/>
    <m/>
    <m/>
    <s v=""/>
    <m/>
    <n v="0.47875513942633291"/>
    <m/>
    <n v="0.54784581436686863"/>
    <n v="0.30602845207499352"/>
    <m/>
    <m/>
    <m/>
    <n v="0"/>
    <m/>
    <n v="9.1999999999999993"/>
    <n v="100"/>
    <n v="100"/>
    <n v="22"/>
    <n v="8.57"/>
    <n v="0"/>
    <s v=""/>
    <n v="15"/>
    <m/>
    <n v="79"/>
    <n v="36"/>
    <n v="414"/>
    <n v="414"/>
  </r>
  <r>
    <x v="16"/>
    <x v="0"/>
    <n v="355580218"/>
    <s v="Urânia"/>
    <s v=""/>
    <s v=""/>
    <s v=""/>
    <s v=""/>
    <s v=""/>
    <s v=""/>
    <n v="2.543113140537798E-2"/>
    <n v="2.5309999999999999E-2"/>
    <n v="1.21131405377981E-4"/>
    <n v="0"/>
    <s v=""/>
    <s v=""/>
    <n v="2.54083003551497E-2"/>
    <n v="2.28310502283105E-5"/>
    <m/>
    <n v="0"/>
    <n v="77.777777777777786"/>
    <n v="22.222222222222221"/>
    <s v=""/>
    <s v=""/>
    <s v=""/>
    <m/>
    <s v=""/>
    <m/>
    <s v=""/>
    <m/>
    <m/>
    <m/>
    <m/>
    <s v=""/>
    <m/>
    <n v="5.1900268174240774E-2"/>
    <m/>
    <n v="7.231428571428572E-2"/>
    <n v="8.6522432412843562E-4"/>
    <m/>
    <m/>
    <m/>
    <n v="0"/>
    <m/>
    <s v=""/>
    <s v=""/>
    <s v=""/>
    <s v=""/>
    <s v=""/>
    <s v=""/>
    <s v=""/>
    <n v="1"/>
    <m/>
    <n v="7"/>
    <n v="2"/>
    <s v=""/>
    <s v=""/>
  </r>
  <r>
    <x v="2"/>
    <x v="0"/>
    <n v="355590116"/>
    <s v="Uru"/>
    <n v="-0.3653741837913671"/>
    <n v="1207"/>
    <n v="1132"/>
    <n v="75"/>
    <n v="8.1786149884808239"/>
    <n v="93.786246893123447"/>
    <n v="2.2923088616912481E-2"/>
    <n v="2.0060280397734401E-2"/>
    <n v="2.8628082191780799E-3"/>
    <n v="0"/>
    <n v="2.82E-3"/>
    <s v=""/>
    <n v="2.0030280397734399E-2"/>
    <n v="7.2808219178082203E-5"/>
    <m/>
    <n v="1"/>
    <n v="77.777777777777786"/>
    <n v="22.222222222222221"/>
    <n v="0.69719999999999993"/>
    <n v="53.783999999999999"/>
    <n v="15.7022388"/>
    <m/>
    <s v=""/>
    <m/>
    <n v="2612.7589063794539"/>
    <m/>
    <m/>
    <m/>
    <m/>
    <s v=""/>
    <m/>
    <n v="5.0940196926472177E-2"/>
    <m/>
    <n v="5.7315086850669723E-2"/>
    <n v="2.8628082191780788E-2"/>
    <m/>
    <m/>
    <m/>
    <n v="0"/>
    <m/>
    <n v="9.8181818181818183"/>
    <n v="83.3"/>
    <n v="83.3"/>
    <n v="29.2"/>
    <n v="7.85"/>
    <s v=""/>
    <s v=""/>
    <n v="4"/>
    <m/>
    <n v="7"/>
    <n v="2"/>
    <n v="44.981999999999999"/>
    <n v="44.981999999999999"/>
  </r>
  <r>
    <x v="2"/>
    <x v="0"/>
    <n v="355600816"/>
    <s v="Urupês"/>
    <n v="0.35474281056668833"/>
    <n v="13164"/>
    <n v="12090"/>
    <n v="1074"/>
    <n v="40.530804519843592"/>
    <n v="91.841385597082962"/>
    <n v="0.33470511993579044"/>
    <n v="1.5682228210694399E-2"/>
    <n v="0.31902289172509601"/>
    <n v="0"/>
    <n v="4.90731202435312E-2"/>
    <n v="2.1766120218579201E-3"/>
    <n v="0.27279792100207101"/>
    <n v="1.06574666683301E-2"/>
    <m/>
    <n v="16"/>
    <n v="12.820512820512819"/>
    <n v="87.179487179487182"/>
    <n v="8.6512999999999991"/>
    <n v="667.38599999999997"/>
    <n v="133.47720000000001"/>
    <n v="3"/>
    <s v=""/>
    <m/>
    <n v="550.99361896080211"/>
    <m/>
    <m/>
    <m/>
    <m/>
    <s v=""/>
    <m/>
    <n v="0.33470511993579044"/>
    <m/>
    <n v="2.036653014375896E-2"/>
    <n v="1.3870560509786785"/>
    <m/>
    <m/>
    <m/>
    <n v="2"/>
    <m/>
    <n v="9.8181818181818183"/>
    <n v="100"/>
    <n v="100"/>
    <n v="20"/>
    <n v="10"/>
    <n v="1"/>
    <s v=""/>
    <n v="27"/>
    <m/>
    <n v="20"/>
    <n v="136"/>
    <n v="667"/>
    <n v="667"/>
  </r>
  <r>
    <x v="10"/>
    <x v="0"/>
    <n v="355610715"/>
    <s v="Valentim Gentil"/>
    <n v="1.4912323207325606"/>
    <n v="12770"/>
    <n v="11859"/>
    <n v="911"/>
    <n v="85.584076134307352"/>
    <n v="92.866092404072049"/>
    <n v="3.8334816894145446E-2"/>
    <n v="7.8312683916793493E-3"/>
    <n v="3.0503548502466098E-2"/>
    <n v="0"/>
    <n v="1.29318873668189E-3"/>
    <n v="2.87825722983257E-3"/>
    <n v="3.1928614458833403E-2"/>
    <n v="2.2347564687975599E-3"/>
    <m/>
    <n v="3"/>
    <n v="11.538461538461538"/>
    <n v="88.461538461538453"/>
    <n v="8.6456999999999997"/>
    <n v="666.95399999999995"/>
    <n v="26.678159999999998"/>
    <m/>
    <s v=""/>
    <m/>
    <n v="246.95379796397799"/>
    <m/>
    <m/>
    <m/>
    <m/>
    <s v=""/>
    <m/>
    <n v="0.10648560248373735"/>
    <m/>
    <n v="3.0120263044920572E-2"/>
    <n v="0.30503548502466105"/>
    <m/>
    <m/>
    <m/>
    <n v="0"/>
    <m/>
    <n v="6.8"/>
    <n v="100"/>
    <n v="100"/>
    <n v="4"/>
    <n v="10"/>
    <s v=""/>
    <s v=""/>
    <n v="16"/>
    <m/>
    <n v="6"/>
    <n v="46"/>
    <n v="667"/>
    <n v="667"/>
  </r>
  <r>
    <x v="16"/>
    <x v="0"/>
    <n v="355610718"/>
    <s v="Valentim Gentil"/>
    <s v=""/>
    <s v=""/>
    <s v=""/>
    <s v=""/>
    <s v=""/>
    <s v=""/>
    <n v="0.16474588475517918"/>
    <n v="0.16138233862314999"/>
    <n v="3.3635461320291799E-3"/>
    <n v="0"/>
    <n v="2.8367579908675802E-4"/>
    <n v="3.8999999999999999E-4"/>
    <n v="0.16338793954969999"/>
    <n v="6.8426940639269417E-4"/>
    <m/>
    <n v="4"/>
    <n v="36.84210526315789"/>
    <n v="63.157894736842103"/>
    <s v=""/>
    <s v=""/>
    <s v=""/>
    <m/>
    <s v=""/>
    <m/>
    <s v=""/>
    <m/>
    <m/>
    <m/>
    <m/>
    <s v=""/>
    <m/>
    <n v="0.4576274576532755"/>
    <m/>
    <n v="0.62070130239673071"/>
    <n v="3.3635461320291805E-2"/>
    <m/>
    <m/>
    <m/>
    <n v="0"/>
    <m/>
    <s v=""/>
    <s v=""/>
    <s v=""/>
    <s v=""/>
    <s v=""/>
    <s v=""/>
    <s v=""/>
    <n v="4"/>
    <m/>
    <n v="7"/>
    <n v="12"/>
    <s v=""/>
    <s v=""/>
  </r>
  <r>
    <x v="6"/>
    <x v="0"/>
    <n v="35562065"/>
    <s v="Valinhos"/>
    <n v="1.5870107631071217"/>
    <n v="124742"/>
    <n v="119288"/>
    <n v="5454"/>
    <n v="839.84380259880163"/>
    <n v="95.627775729104869"/>
    <n v="0.87248856695652499"/>
    <n v="0.31863395405511102"/>
    <n v="0.55385461290141402"/>
    <n v="0"/>
    <n v="0.28013435467974201"/>
    <n v="0.45985496716736901"/>
    <n v="4.7369304567873499E-2"/>
    <n v="8.5129940541540897E-2"/>
    <m/>
    <n v="105"/>
    <n v="12.704918032786885"/>
    <n v="87.295081967213122"/>
    <n v="112.3758"/>
    <n v="6742.5479999999998"/>
    <n v="1182.1952140000001"/>
    <n v="21"/>
    <s v=""/>
    <m/>
    <n v="63.202449856503812"/>
    <m/>
    <m/>
    <m/>
    <m/>
    <s v=""/>
    <m/>
    <n v="1.2464122385093215"/>
    <m/>
    <n v="0.70807545345580225"/>
    <n v="2.2154184516056565"/>
    <m/>
    <m/>
    <m/>
    <n v="0"/>
    <m/>
    <n v="9.454545454545455"/>
    <n v="94.14"/>
    <n v="94.14"/>
    <n v="17.53"/>
    <n v="9.61"/>
    <n v="5"/>
    <s v=""/>
    <n v="281"/>
    <m/>
    <n v="62"/>
    <n v="426"/>
    <n v="6347.8602000000001"/>
    <n v="6347.8602000000001"/>
  </r>
  <r>
    <x v="12"/>
    <x v="0"/>
    <n v="355630519"/>
    <s v="Valparaíso"/>
    <n v="0.62501072405731772"/>
    <n v="23988"/>
    <n v="23353"/>
    <n v="635"/>
    <n v="27.933299175555451"/>
    <n v="97.352843088210776"/>
    <n v="0.5136527314294983"/>
    <n v="0.48856725235172299"/>
    <n v="2.5085479077775301E-2"/>
    <n v="0"/>
    <n v="1.158E-2"/>
    <n v="3.03163585098685E-3"/>
    <n v="0.48856725235172299"/>
    <n v="1.047384322678843E-2"/>
    <m/>
    <n v="7"/>
    <n v="55.813953488372093"/>
    <n v="44.186046511627907"/>
    <n v="20.405600000000003"/>
    <n v="1377.3779999999999"/>
    <n v="1074.9608863000001"/>
    <n v="2"/>
    <s v=""/>
    <m/>
    <n v="841.38069034517241"/>
    <m/>
    <m/>
    <m/>
    <m/>
    <s v=""/>
    <m/>
    <n v="0.22528628571469225"/>
    <m/>
    <n v="0.29790686119007503"/>
    <n v="3.9196061059023915E-2"/>
    <m/>
    <m/>
    <m/>
    <n v="0"/>
    <m/>
    <n v="9"/>
    <n v="99.8"/>
    <n v="99.8"/>
    <n v="78.040000000000006"/>
    <n v="4.63"/>
    <n v="0"/>
    <s v=""/>
    <n v="26"/>
    <m/>
    <n v="24"/>
    <n v="19"/>
    <n v="1374.2460000000001"/>
    <n v="1374.2460000000001"/>
  </r>
  <r>
    <x v="0"/>
    <x v="0"/>
    <n v="355630520"/>
    <s v="Valparaíso"/>
    <s v=""/>
    <s v=""/>
    <s v=""/>
    <s v=""/>
    <s v=""/>
    <s v=""/>
    <n v="0.18156867143249289"/>
    <n v="1.7599885844748898E-2"/>
    <n v="0.163968785587744"/>
    <n v="0"/>
    <s v=""/>
    <n v="9.9888903361029999E-2"/>
    <n v="8.9003044140030404E-5"/>
    <n v="8.1590765027322404E-2"/>
    <m/>
    <n v="0"/>
    <n v="16.666666666666664"/>
    <n v="83.333333333333343"/>
    <s v=""/>
    <s v=""/>
    <s v=""/>
    <m/>
    <s v=""/>
    <m/>
    <s v=""/>
    <m/>
    <m/>
    <m/>
    <m/>
    <s v=""/>
    <m/>
    <n v="7.9635382207233735E-2"/>
    <m/>
    <n v="1.0731637710212743E-2"/>
    <n v="0.25620122748085006"/>
    <m/>
    <m/>
    <m/>
    <n v="0"/>
    <m/>
    <s v=""/>
    <s v=""/>
    <s v=""/>
    <s v=""/>
    <s v=""/>
    <s v=""/>
    <s v=""/>
    <n v="17"/>
    <m/>
    <n v="2"/>
    <n v="10"/>
    <s v=""/>
    <s v=""/>
  </r>
  <r>
    <x v="6"/>
    <x v="0"/>
    <n v="35563545"/>
    <s v="Vargem"/>
    <n v="1.304973501924489"/>
    <n v="10000"/>
    <n v="6290"/>
    <n v="3710"/>
    <n v="70.126227208976161"/>
    <n v="62.9"/>
    <n v="5.0282441186133307E-2"/>
    <n v="4.3027691381590398E-2"/>
    <n v="7.2547498045429102E-3"/>
    <n v="0"/>
    <n v="2.1267531876138401E-2"/>
    <n v="5.9000000000000003E-4"/>
    <n v="5.9644723490613902E-3"/>
    <n v="2.2460436960933538E-2"/>
    <m/>
    <n v="39"/>
    <n v="18.493150684931507"/>
    <n v="81.506849315068493"/>
    <n v="3.7596999999999996"/>
    <n v="290.03399999999999"/>
    <n v="130.85579992000001"/>
    <n v="1"/>
    <s v=""/>
    <m/>
    <n v="693.79200000000014"/>
    <m/>
    <m/>
    <m/>
    <m/>
    <s v=""/>
    <m/>
    <n v="7.7357601824820474E-2"/>
    <m/>
    <n v="0.10006439856183813"/>
    <n v="3.297613547519504E-2"/>
    <m/>
    <m/>
    <m/>
    <n v="0"/>
    <m/>
    <n v="8.5"/>
    <n v="61.5"/>
    <n v="59.66"/>
    <n v="45.12"/>
    <n v="6.45"/>
    <n v="0"/>
    <s v=""/>
    <n v="28"/>
    <m/>
    <n v="27"/>
    <n v="119"/>
    <n v="178.35"/>
    <n v="173.01400000000001"/>
  </r>
  <r>
    <x v="4"/>
    <x v="0"/>
    <n v="35564044"/>
    <s v="Vargem Grande do Sul"/>
    <n v="0.56178099064723153"/>
    <n v="41501"/>
    <n v="39933"/>
    <n v="1568"/>
    <n v="155.70855063219901"/>
    <n v="96.221777788487032"/>
    <n v="0.27936127271668731"/>
    <n v="0.26547146642712799"/>
    <n v="1.3889806289559299E-2"/>
    <n v="0"/>
    <s v=""/>
    <n v="8.7586385374820094E-3"/>
    <n v="0.26592257379544398"/>
    <n v="4.6800603837612604E-3"/>
    <m/>
    <n v="47"/>
    <n v="58.771929824561411"/>
    <n v="41.228070175438596"/>
    <n v="32.738399999999999"/>
    <n v="2209.8420000000001"/>
    <n v="572.34907799999996"/>
    <n v="6"/>
    <s v=""/>
    <m/>
    <n v="319.15182766680323"/>
    <m/>
    <m/>
    <m/>
    <m/>
    <s v=""/>
    <m/>
    <n v="0.21489328670514407"/>
    <m/>
    <n v="0.30167212093991819"/>
    <n v="3.3070967356093564E-2"/>
    <m/>
    <m/>
    <m/>
    <n v="0"/>
    <m/>
    <n v="7.2"/>
    <n v="100"/>
    <n v="95"/>
    <n v="25.9"/>
    <n v="8.25"/>
    <n v="0"/>
    <s v=""/>
    <n v="23"/>
    <m/>
    <n v="67"/>
    <n v="47"/>
    <n v="2210"/>
    <n v="2099.5"/>
  </r>
  <r>
    <x v="3"/>
    <x v="0"/>
    <n v="35564049"/>
    <s v="Vargem Grande do Sul"/>
    <s v=""/>
    <s v=""/>
    <s v=""/>
    <s v=""/>
    <s v=""/>
    <s v=""/>
    <n v="0.31357870646921365"/>
    <n v="0.31061067935890102"/>
    <n v="2.9680271103126499E-3"/>
    <n v="5.4698883815322202E-2"/>
    <s v=""/>
    <n v="2.7999999999999998E-4"/>
    <n v="0.30858118744333801"/>
    <n v="4.7175190258751899E-3"/>
    <m/>
    <n v="24"/>
    <n v="71.428571428571431"/>
    <n v="28.571428571428569"/>
    <s v=""/>
    <s v=""/>
    <s v=""/>
    <m/>
    <s v=""/>
    <m/>
    <s v=""/>
    <m/>
    <m/>
    <m/>
    <m/>
    <s v=""/>
    <m/>
    <n v="0.2412143895917028"/>
    <m/>
    <n v="0.35296668108966023"/>
    <n v="7.0667312150301184E-3"/>
    <m/>
    <m/>
    <m/>
    <n v="0"/>
    <m/>
    <s v=""/>
    <s v=""/>
    <s v=""/>
    <s v=""/>
    <s v=""/>
    <s v=""/>
    <s v=""/>
    <n v="8"/>
    <m/>
    <n v="35"/>
    <n v="14"/>
    <s v=""/>
    <s v=""/>
  </r>
  <r>
    <x v="18"/>
    <x v="0"/>
    <n v="35564536"/>
    <s v="Vargem Grande Paulista"/>
    <s v=""/>
    <s v=""/>
    <s v=""/>
    <s v=""/>
    <s v=""/>
    <s v=""/>
    <n v="3.4104561219652199E-4"/>
    <s v=""/>
    <n v="3.4104561219652199E-4"/>
    <n v="0"/>
    <s v=""/>
    <n v="2.34781420765027E-4"/>
    <s v=""/>
    <n v="1.06264191431494E-4"/>
    <m/>
    <n v="3"/>
    <n v="0"/>
    <n v="100"/>
    <s v=""/>
    <s v=""/>
    <s v=""/>
    <m/>
    <s v=""/>
    <m/>
    <s v=""/>
    <m/>
    <m/>
    <m/>
    <m/>
    <s v=""/>
    <m/>
    <n v="2.2736374146434799E-3"/>
    <m/>
    <e v="#VALUE!"/>
    <n v="5.6840935366086996E-3"/>
    <m/>
    <m/>
    <m/>
    <n v="0"/>
    <m/>
    <s v=""/>
    <s v=""/>
    <s v=""/>
    <s v=""/>
    <s v=""/>
    <s v=""/>
    <s v=""/>
    <n v="3"/>
    <m/>
    <s v=""/>
    <n v="4"/>
    <s v=""/>
    <s v=""/>
  </r>
  <r>
    <x v="8"/>
    <x v="0"/>
    <n v="355645310"/>
    <s v="Vargem Grande Paulista"/>
    <n v="2.0909883081514202"/>
    <n v="52762"/>
    <n v="52762"/>
    <s v="-"/>
    <n v="1574.5150701283201"/>
    <n v="100"/>
    <n v="7.8875120081343439E-2"/>
    <n v="2.2598777145661302E-3"/>
    <n v="7.6615242366777303E-2"/>
    <n v="0"/>
    <s v=""/>
    <n v="8.2425973334664098E-3"/>
    <n v="7.6364263376333904E-4"/>
    <n v="6.9868880114113588E-2"/>
    <m/>
    <n v="7"/>
    <n v="16.981132075471699"/>
    <n v="83.018867924528308"/>
    <n v="42.7744"/>
    <n v="2887.2719999999999"/>
    <n v="2638.9204116000001"/>
    <n v="2"/>
    <s v=""/>
    <m/>
    <n v="35.862173533982791"/>
    <m/>
    <m/>
    <m/>
    <m/>
    <s v=""/>
    <m/>
    <n v="0.52583413387562294"/>
    <m/>
    <n v="2.5109752384068113E-2"/>
    <n v="1.2769207061129551"/>
    <m/>
    <m/>
    <m/>
    <n v="0"/>
    <m/>
    <n v="8.6"/>
    <n v="33.6"/>
    <n v="10.75"/>
    <n v="91.4"/>
    <n v="1.74"/>
    <n v="1"/>
    <s v=""/>
    <n v="53"/>
    <m/>
    <n v="9"/>
    <n v="44"/>
    <n v="970.03200000000004"/>
    <n v="310.35250000000002"/>
  </r>
  <r>
    <x v="6"/>
    <x v="0"/>
    <n v="35565035"/>
    <s v="Várzea Paulista"/>
    <n v="1.2019246044378207"/>
    <n v="120535"/>
    <n v="120535"/>
    <s v="-"/>
    <n v="3480.6526133410334"/>
    <n v="100"/>
    <n v="0.23182849523001581"/>
    <n v="0.17785164541590801"/>
    <n v="5.3976849814107802E-2"/>
    <n v="0"/>
    <n v="0.16833000000000001"/>
    <n v="4.48048702081826E-2"/>
    <n v="7.1000000000000002E-4"/>
    <n v="1.7983625021832969E-2"/>
    <m/>
    <n v="3"/>
    <n v="7.216494845360824"/>
    <n v="92.783505154639172"/>
    <n v="110.76390000000001"/>
    <n v="6645.8339999999998"/>
    <n v="1057.7509394000001"/>
    <n v="10"/>
    <s v=""/>
    <m/>
    <n v="15.698013025262371"/>
    <m/>
    <m/>
    <m/>
    <m/>
    <s v=""/>
    <m/>
    <n v="1.4489280951875987"/>
    <m/>
    <n v="1.7785164541590799"/>
    <n v="0.89961416356846335"/>
    <m/>
    <m/>
    <m/>
    <n v="0"/>
    <m/>
    <n v="9"/>
    <n v="85.8"/>
    <n v="85.8"/>
    <n v="15.92"/>
    <n v="9.7899999999999991"/>
    <n v="1"/>
    <s v=""/>
    <n v="67"/>
    <m/>
    <n v="7"/>
    <n v="90"/>
    <n v="5702.268"/>
    <n v="5702.268"/>
  </r>
  <r>
    <x v="0"/>
    <x v="0"/>
    <n v="355660220"/>
    <s v="Vera Cruz"/>
    <n v="-0.23264707394279327"/>
    <n v="10524"/>
    <n v="9460"/>
    <n v="1064"/>
    <n v="42.461166027839418"/>
    <n v="89.889775750665152"/>
    <n v="2.3299634703196299E-2"/>
    <n v="1.19296347031963E-2"/>
    <n v="1.137E-2"/>
    <n v="0"/>
    <s v=""/>
    <n v="1.39E-3"/>
    <n v="1.7819634703196301E-2"/>
    <n v="4.0899999999999999E-3"/>
    <m/>
    <n v="6"/>
    <n v="47.619047619047613"/>
    <n v="52.380952380952387"/>
    <n v="6.5869999999999997"/>
    <n v="508.14"/>
    <n v="94.818923999999996"/>
    <m/>
    <n v="1"/>
    <m/>
    <n v="659.24743443557577"/>
    <m/>
    <m/>
    <m/>
    <m/>
    <s v=""/>
    <m/>
    <n v="2.7737660360947977E-2"/>
    <m/>
    <n v="1.9241346295477902E-2"/>
    <n v="5.168181818181819E-2"/>
    <m/>
    <m/>
    <m/>
    <n v="0"/>
    <m/>
    <n v="9.2727272727272734"/>
    <n v="98"/>
    <n v="98"/>
    <n v="18.66"/>
    <n v="9.9700000000000006"/>
    <s v=""/>
    <n v="1"/>
    <n v="1"/>
    <m/>
    <n v="10"/>
    <n v="11"/>
    <n v="497.84"/>
    <n v="497.84"/>
  </r>
  <r>
    <x v="1"/>
    <x v="0"/>
    <n v="355660221"/>
    <s v="Vera Cruz"/>
    <s v=""/>
    <s v=""/>
    <s v=""/>
    <s v=""/>
    <s v=""/>
    <s v=""/>
    <n v="1.5752756527018821E-2"/>
    <n v="7.1352519732847597E-3"/>
    <n v="8.6175045537340601E-3"/>
    <n v="0"/>
    <s v=""/>
    <n v="1.6199999999999999E-3"/>
    <n v="1.11127565270188E-2"/>
    <n v="3.0200000000000001E-3"/>
    <m/>
    <n v="3"/>
    <n v="40.74074074074074"/>
    <n v="59.259259259259252"/>
    <s v=""/>
    <s v=""/>
    <s v=""/>
    <m/>
    <s v=""/>
    <m/>
    <s v=""/>
    <m/>
    <m/>
    <m/>
    <m/>
    <s v=""/>
    <m/>
    <n v="1.8753281579784311E-2"/>
    <m/>
    <n v="1.1508470924652838E-2"/>
    <n v="3.9170475244245731E-2"/>
    <m/>
    <m/>
    <m/>
    <n v="0"/>
    <m/>
    <s v=""/>
    <s v=""/>
    <s v=""/>
    <s v=""/>
    <s v=""/>
    <s v=""/>
    <s v=""/>
    <n v="2"/>
    <m/>
    <n v="11"/>
    <n v="16"/>
    <s v=""/>
    <s v=""/>
  </r>
  <r>
    <x v="6"/>
    <x v="0"/>
    <n v="35567015"/>
    <s v="Vinhedo"/>
    <n v="2.0226783454320385"/>
    <n v="77521"/>
    <n v="75085"/>
    <n v="2436"/>
    <n v="948.38512356251533"/>
    <n v="96.857625675623382"/>
    <n v="0.74300135762615305"/>
    <n v="0.36569607305936103"/>
    <n v="0.37730528456679202"/>
    <n v="0"/>
    <n v="0.36026028875664301"/>
    <n v="0.198182064089128"/>
    <n v="7.3704185692541899E-3"/>
    <n v="0.17718858621112646"/>
    <m/>
    <n v="85"/>
    <n v="8.921933085501859"/>
    <n v="91.078066914498152"/>
    <n v="62.074400000000004"/>
    <n v="4190.0219999999999"/>
    <n v="888.49416510000003"/>
    <n v="11"/>
    <s v=""/>
    <m/>
    <n v="56.952825685943161"/>
    <m/>
    <m/>
    <m/>
    <m/>
    <s v=""/>
    <m/>
    <n v="1.9051316862209051"/>
    <m/>
    <n v="1.4627842922374441"/>
    <n v="2.695037746905657"/>
    <m/>
    <m/>
    <m/>
    <n v="0"/>
    <m/>
    <n v="9.454545454545455"/>
    <n v="85"/>
    <n v="85"/>
    <n v="21.2"/>
    <n v="8.4"/>
    <n v="2"/>
    <s v=""/>
    <n v="208"/>
    <m/>
    <n v="24"/>
    <n v="245"/>
    <n v="3561.5"/>
    <n v="3561.5"/>
  </r>
  <r>
    <x v="9"/>
    <x v="0"/>
    <n v="355680012"/>
    <s v="Viradouro"/>
    <n v="0.59805122834559743"/>
    <n v="18347"/>
    <n v="17810"/>
    <n v="537"/>
    <n v="83.760956902848804"/>
    <n v="97.073090968550716"/>
    <n v="0.3044098647603361"/>
    <n v="0.22962108491154501"/>
    <n v="7.4788779848791107E-2"/>
    <n v="0"/>
    <n v="0.11413703196347"/>
    <n v="7.1000000000000002E-4"/>
    <n v="0.18594806871771799"/>
    <n v="3.6147640791476367E-3"/>
    <m/>
    <n v="2"/>
    <n v="40"/>
    <n v="60"/>
    <n v="12.922699999999999"/>
    <n v="996.89400000000001"/>
    <n v="89.720460000000003"/>
    <n v="3"/>
    <s v=""/>
    <m/>
    <n v="515.65923584237191"/>
    <m/>
    <m/>
    <m/>
    <m/>
    <s v=""/>
    <m/>
    <n v="0.32384028165993206"/>
    <m/>
    <n v="0.35878294517428905"/>
    <n v="0.24929593282930373"/>
    <m/>
    <m/>
    <m/>
    <n v="0"/>
    <m/>
    <n v="8.4"/>
    <n v="100"/>
    <n v="100"/>
    <n v="9"/>
    <n v="9.6999999999999993"/>
    <n v="0"/>
    <s v=""/>
    <n v="17"/>
    <m/>
    <n v="16"/>
    <n v="24"/>
    <n v="997"/>
    <n v="997"/>
  </r>
  <r>
    <x v="10"/>
    <x v="0"/>
    <n v="355690915"/>
    <s v="Vista Alegre do Alto"/>
    <n v="1.5595761352496407"/>
    <n v="8014"/>
    <n v="7594"/>
    <n v="420"/>
    <n v="84.092339979013644"/>
    <n v="94.759171449962565"/>
    <n v="0.50989346827149395"/>
    <n v="0.18602784523126301"/>
    <n v="0.32386562304023098"/>
    <n v="0"/>
    <n v="2.13703766499488E-2"/>
    <n v="0.25447445168051502"/>
    <n v="0.22286451322870099"/>
    <n v="1.1184126712328799E-2"/>
    <m/>
    <n v="10"/>
    <n v="12.643678160919542"/>
    <n v="87.356321839080465"/>
    <n v="5.8043999999999993"/>
    <n v="447.76799999999997"/>
    <n v="242.69025600000001"/>
    <m/>
    <s v=""/>
    <m/>
    <n v="275.45794858996754"/>
    <m/>
    <m/>
    <m/>
    <m/>
    <s v=""/>
    <m/>
    <n v="2.317697583052245"/>
    <m/>
    <n v="1.2401856348750868"/>
    <n v="4.6266517577175845"/>
    <m/>
    <m/>
    <m/>
    <n v="0"/>
    <m/>
    <n v="8.3000000000000007"/>
    <n v="100"/>
    <n v="100"/>
    <n v="54.2"/>
    <n v="6.18"/>
    <s v=""/>
    <s v=""/>
    <n v="9"/>
    <m/>
    <n v="11"/>
    <n v="76"/>
    <n v="448"/>
    <n v="448"/>
  </r>
  <r>
    <x v="10"/>
    <x v="0"/>
    <n v="355695815"/>
    <s v="Vitória Brasil"/>
    <n v="0.1373962303710119"/>
    <n v="1760"/>
    <n v="1562"/>
    <n v="198"/>
    <n v="35.327177840224806"/>
    <n v="88.75"/>
    <n v="2.5909797514784068E-2"/>
    <n v="1.79566302367942E-2"/>
    <n v="7.9531672779898695E-3"/>
    <n v="0"/>
    <n v="5.1902587519025902E-3"/>
    <n v="5.6921675774134797E-5"/>
    <n v="2.0554968685280801E-2"/>
    <n v="1.07648401826484E-4"/>
    <m/>
    <n v="8"/>
    <n v="43.478260869565219"/>
    <n v="56.521739130434781"/>
    <n v="1.0674999999999999"/>
    <n v="82.35"/>
    <n v="10.705500000000001"/>
    <m/>
    <s v=""/>
    <m/>
    <n v="895.90909090909065"/>
    <m/>
    <m/>
    <m/>
    <m/>
    <s v=""/>
    <m/>
    <n v="0.21591497928986725"/>
    <m/>
    <n v="0.25652328909705996"/>
    <n v="0.15906334555979743"/>
    <m/>
    <m/>
    <m/>
    <n v="0"/>
    <m/>
    <n v="5.8"/>
    <n v="100"/>
    <n v="100"/>
    <n v="13"/>
    <n v="10"/>
    <s v=""/>
    <s v=""/>
    <n v="4"/>
    <m/>
    <n v="10"/>
    <n v="13"/>
    <n v="82"/>
    <n v="82"/>
  </r>
  <r>
    <x v="8"/>
    <x v="0"/>
    <n v="355700610"/>
    <s v="Votorantim"/>
    <n v="0.97954852115691438"/>
    <n v="119824"/>
    <n v="115254"/>
    <n v="4570"/>
    <n v="651.21739130434787"/>
    <n v="96.186072906930164"/>
    <n v="4.1977959885345637"/>
    <n v="4.12999275513386"/>
    <n v="6.7803233400703697E-2"/>
    <n v="0"/>
    <n v="2.4651200000000002"/>
    <n v="4.8151670471841698E-2"/>
    <n v="1.08897215360431E-2"/>
    <n v="1.6736345965266812"/>
    <m/>
    <n v="44"/>
    <n v="41.463414634146339"/>
    <n v="58.536585365853654"/>
    <n v="106.9965"/>
    <n v="6419.79"/>
    <n v="771.36365951000005"/>
    <n v="7"/>
    <s v=""/>
    <m/>
    <n v="68.42836159700893"/>
    <m/>
    <m/>
    <m/>
    <m/>
    <s v=""/>
    <m/>
    <n v="6.9963266475576065"/>
    <m/>
    <n v="12.147037515099587"/>
    <n v="0.26078166692578347"/>
    <m/>
    <m/>
    <m/>
    <n v="0"/>
    <m/>
    <n v="8.5"/>
    <n v="99"/>
    <n v="98.97"/>
    <n v="12.02"/>
    <n v="9.99"/>
    <n v="0"/>
    <s v=""/>
    <n v="74"/>
    <m/>
    <n v="34"/>
    <n v="48"/>
    <n v="6355.8"/>
    <n v="6353.8739999999998"/>
  </r>
  <r>
    <x v="10"/>
    <x v="0"/>
    <n v="355710515"/>
    <s v="Votuporanga"/>
    <n v="0.8143012665278393"/>
    <n v="91760"/>
    <n v="89189"/>
    <n v="2571"/>
    <n v="217.60060708103109"/>
    <n v="97.198125544899739"/>
    <n v="0.5984925898686696"/>
    <n v="4.8821574718666598E-2"/>
    <n v="0.54967101515000305"/>
    <n v="0"/>
    <n v="0.384261675774135"/>
    <n v="0.15547454275519601"/>
    <n v="4.4192367463466199E-2"/>
    <n v="1.456400387587228E-2"/>
    <m/>
    <n v="22"/>
    <n v="16.030534351145036"/>
    <n v="83.969465648854964"/>
    <n v="74.133600000000001"/>
    <n v="5004.018"/>
    <n v="1052.7252908"/>
    <n v="7"/>
    <s v=""/>
    <m/>
    <n v="99.666957279860526"/>
    <m/>
    <m/>
    <m/>
    <m/>
    <s v=""/>
    <m/>
    <n v="0.58675744104771532"/>
    <m/>
    <n v="6.6878869477625474E-2"/>
    <n v="1.8954172936206999"/>
    <m/>
    <m/>
    <m/>
    <n v="0"/>
    <m/>
    <n v="10"/>
    <n v="99"/>
    <n v="98.7"/>
    <n v="21.04"/>
    <n v="8.6199999999999992"/>
    <n v="1"/>
    <s v=""/>
    <n v="69"/>
    <m/>
    <n v="21"/>
    <n v="110"/>
    <n v="4953.96"/>
    <n v="4938.9480000000003"/>
  </r>
  <r>
    <x v="16"/>
    <x v="0"/>
    <n v="355710518"/>
    <s v="Votuporanga"/>
    <s v=""/>
    <s v=""/>
    <s v=""/>
    <s v=""/>
    <s v=""/>
    <s v=""/>
    <n v="0.55094836830767424"/>
    <n v="0.54686621358052401"/>
    <n v="4.0821547271502404E-3"/>
    <n v="0"/>
    <n v="1.39E-3"/>
    <n v="0.26161055555555601"/>
    <n v="0.28776354334572601"/>
    <n v="1.8426940639269411E-4"/>
    <m/>
    <n v="22"/>
    <n v="65"/>
    <n v="35"/>
    <s v=""/>
    <s v=""/>
    <s v=""/>
    <m/>
    <s v=""/>
    <m/>
    <s v=""/>
    <m/>
    <m/>
    <m/>
    <m/>
    <s v=""/>
    <m/>
    <n v="0.54014545912517087"/>
    <m/>
    <n v="0.74913179942537533"/>
    <n v="1.4076395610862895E-2"/>
    <m/>
    <m/>
    <m/>
    <n v="0"/>
    <m/>
    <s v=""/>
    <s v=""/>
    <s v=""/>
    <s v=""/>
    <s v=""/>
    <s v=""/>
    <s v=""/>
    <n v="9"/>
    <m/>
    <n v="26"/>
    <n v="14"/>
    <s v=""/>
    <s v=""/>
  </r>
  <r>
    <x v="12"/>
    <x v="0"/>
    <n v="355715419"/>
    <s v="Zacarias"/>
    <n v="0.94150350439785591"/>
    <n v="2560"/>
    <n v="2183"/>
    <n v="377"/>
    <n v="8.0301129234629851"/>
    <n v="85.2734375"/>
    <n v="9.9127119846378994E-2"/>
    <n v="8.1303637341866894E-2"/>
    <n v="1.78234825045121E-2"/>
    <n v="0"/>
    <n v="6.4799999999999996E-3"/>
    <n v="1.53664666350608E-3"/>
    <n v="8.4206866625495896E-2"/>
    <n v="6.9036065573770504E-3"/>
    <m/>
    <n v="3"/>
    <n v="34.782608695652172"/>
    <n v="65.217391304347828"/>
    <n v="1.5147999999999999"/>
    <n v="116.85599999999999"/>
    <n v="17.140321224000001"/>
    <m/>
    <s v=""/>
    <m/>
    <n v="2217.3749999999991"/>
    <m/>
    <m/>
    <m/>
    <m/>
    <s v=""/>
    <m/>
    <n v="0.13579057513202603"/>
    <m/>
    <n v="0.1478247951670307"/>
    <n v="9.9019347247289474E-2"/>
    <m/>
    <m/>
    <m/>
    <n v="0"/>
    <m/>
    <n v="7.8"/>
    <n v="97.3"/>
    <n v="97.3"/>
    <n v="14.67"/>
    <n v="9.66"/>
    <s v=""/>
    <s v=""/>
    <n v="11"/>
    <m/>
    <n v="16"/>
    <n v="30"/>
    <n v="113.84099999999999"/>
    <n v="113.84099999999999"/>
  </r>
  <r>
    <x v="0"/>
    <x v="1"/>
    <n v="350010520"/>
    <s v="Adamantina"/>
    <m/>
    <m/>
    <m/>
    <m/>
    <m/>
    <m/>
    <n v="9.7787503805175063E-2"/>
    <n v="9.68808675799087E-2"/>
    <n v="9.0663622526636204E-4"/>
    <s v=""/>
    <s v=""/>
    <n v="8.9639999999999997E-2"/>
    <n v="8.0460882800608806E-3"/>
    <n v="1.01415525114155E-4"/>
    <m/>
    <n v="2"/>
    <n v="18.181818181818183"/>
    <n v="81.818181818181827"/>
    <m/>
    <m/>
    <m/>
    <m/>
    <m/>
    <s v=""/>
    <s v=""/>
    <s v=""/>
    <m/>
    <s v=""/>
    <s v=""/>
    <s v=""/>
    <s v=""/>
    <n v="7.6396487347793016"/>
    <n v="3.2814598592340629"/>
    <n v="10.530529084772684"/>
    <n v="0.2518433959073228"/>
    <s v=""/>
    <s v=""/>
    <m/>
    <n v="0"/>
    <s v=""/>
    <m/>
    <m/>
    <m/>
    <m/>
    <m/>
    <m/>
    <m/>
    <n v="2"/>
    <m/>
    <n v="2"/>
    <n v="9"/>
    <m/>
    <m/>
  </r>
  <r>
    <x v="1"/>
    <x v="1"/>
    <n v="350010521"/>
    <s v="Adamantina"/>
    <n v="3.7254231526806514E-2"/>
    <n v="33891"/>
    <n v="32622"/>
    <n v="1269"/>
    <n v="82.303657292729127"/>
    <n v="96.255643091086128"/>
    <n v="0.12645044140030434"/>
    <n v="1.75473363774734E-3"/>
    <n v="0.12469570776255701"/>
    <s v=""/>
    <n v="0.11246"/>
    <n v="1.077E-2"/>
    <n v="2.1904414003044098E-3"/>
    <n v="1.0300000000000001E-3"/>
    <m/>
    <n v="1"/>
    <n v="9.7560975609756095"/>
    <n v="90.243902439024396"/>
    <n v="26.52"/>
    <n v="1790.046"/>
    <n v="289.98702000000003"/>
    <n v="5"/>
    <n v="0"/>
    <n v="2772.9273258387184"/>
    <n v="334.98450916172436"/>
    <n v="100"/>
    <m/>
    <n v="99.65"/>
    <n v="17.899999999999999"/>
    <n v="24.9"/>
    <n v="100"/>
    <n v="9.8789407343987765"/>
    <n v="4.2433034026947762"/>
    <n v="0.19073191714644999"/>
    <n v="34.637696600710285"/>
    <n v="0"/>
    <n v="0.2"/>
    <m/>
    <n v="0"/>
    <n v="0"/>
    <n v="9.3000000000000007"/>
    <n v="100"/>
    <n v="100"/>
    <n v="83.800024133458024"/>
    <n v="10"/>
    <n v="0"/>
    <n v="0"/>
    <n v="24"/>
    <m/>
    <n v="4"/>
    <n v="37"/>
    <n v="1790.046"/>
    <n v="1790.046"/>
  </r>
  <r>
    <x v="2"/>
    <x v="1"/>
    <n v="350020416"/>
    <s v="Adolfo"/>
    <n v="-0.3489069377621612"/>
    <n v="3458"/>
    <n v="3194"/>
    <n v="264"/>
    <n v="16.401062416998673"/>
    <n v="92.365529207634467"/>
    <n v="0.29190575722983253"/>
    <n v="0.27164310502283101"/>
    <n v="2.0262652207001498E-2"/>
    <s v=""/>
    <n v="8.8000000000000005E-3"/>
    <s v=""/>
    <n v="0.24814466514459699"/>
    <n v="3.4961092085235942E-2"/>
    <m/>
    <s v=""/>
    <n v="9.8591549295774641"/>
    <n v="90.140845070422543"/>
    <n v="2.2400000000000002"/>
    <n v="173.01599999999999"/>
    <n v="27.682559999999999"/>
    <n v="1"/>
    <n v="0"/>
    <n v="14135.569693464431"/>
    <n v="1276.7611336032389"/>
    <n v="99.94"/>
    <m/>
    <n v="100"/>
    <n v="8.76"/>
    <n v="8.9"/>
    <n v="100"/>
    <n v="46.334247179338497"/>
    <n v="18.832629498698871"/>
    <n v="55.437368372006333"/>
    <n v="14.473323005001069"/>
    <n v="0"/>
    <n v="0"/>
    <m/>
    <n v="4"/>
    <n v="0"/>
    <n v="9.8000000000000007"/>
    <n v="100"/>
    <n v="100"/>
    <n v="84"/>
    <n v="10"/>
    <n v="1"/>
    <n v="0"/>
    <n v="1"/>
    <m/>
    <n v="7"/>
    <n v="64"/>
    <n v="173.01599999999999"/>
    <n v="173.01599999999999"/>
  </r>
  <r>
    <x v="3"/>
    <x v="1"/>
    <n v="35003039"/>
    <s v="Aguaí"/>
    <n v="1.0607356483764763"/>
    <n v="35261"/>
    <n v="32451"/>
    <n v="2810"/>
    <n v="74.489300124638234"/>
    <n v="92.030855619522995"/>
    <n v="1.460055837772708"/>
    <n v="1.3986752765093899"/>
    <n v="6.1380561263318097E-2"/>
    <n v="2.54312531709792E-2"/>
    <n v="2.4570517503805199E-2"/>
    <n v="2.1819512937595101E-2"/>
    <n v="1.37474381532217"/>
    <n v="3.8921992009132503E-2"/>
    <m/>
    <n v="93"/>
    <n v="70.329670329670336"/>
    <n v="29.670329670329672"/>
    <n v="26.2"/>
    <n v="1768.5540000000001"/>
    <n v="1181.2919148000001"/>
    <n v="6"/>
    <n v="0"/>
    <n v="5697.0681489464278"/>
    <n v="670.76940529196543"/>
    <n v="89.79"/>
    <m/>
    <n v="87.78"/>
    <n v="91.93"/>
    <n v="0.7"/>
    <n v="99.54"/>
    <n v="63.480688598813394"/>
    <n v="22.920813779791331"/>
    <n v="90.237114613509021"/>
    <n v="8.1840748351090813"/>
    <n v="0"/>
    <n v="0.2"/>
    <m/>
    <n v="0"/>
    <n v="0"/>
    <n v="7.4"/>
    <n v="99"/>
    <n v="61.38"/>
    <n v="33.205776312173676"/>
    <n v="5.0999999999999996"/>
    <n v="0"/>
    <n v="0"/>
    <n v="20"/>
    <m/>
    <n v="192"/>
    <n v="81"/>
    <n v="1750.8684600000001"/>
    <n v="1085.5384452000001"/>
  </r>
  <r>
    <x v="4"/>
    <x v="1"/>
    <n v="35004024"/>
    <s v="Águas da Prata"/>
    <m/>
    <m/>
    <m/>
    <m/>
    <m/>
    <m/>
    <n v="5.1800000000000006E-3"/>
    <n v="5.0600000000000003E-3"/>
    <n v="1.2E-4"/>
    <s v=""/>
    <s v=""/>
    <s v=""/>
    <n v="5.0400000000000002E-3"/>
    <n v="1.4000000000000001E-4"/>
    <m/>
    <n v="2"/>
    <n v="85.714285714285708"/>
    <n v="14.285714285714285"/>
    <m/>
    <m/>
    <m/>
    <m/>
    <m/>
    <s v=""/>
    <s v=""/>
    <s v=""/>
    <m/>
    <s v=""/>
    <s v=""/>
    <s v=""/>
    <s v=""/>
    <n v="0.7400000000000001"/>
    <n v="0.26294416243654828"/>
    <n v="1.0765957446808512"/>
    <n v="5.2173913043478265E-2"/>
    <s v=""/>
    <s v=""/>
    <m/>
    <n v="0"/>
    <s v=""/>
    <m/>
    <m/>
    <m/>
    <m/>
    <m/>
    <m/>
    <m/>
    <n v="1"/>
    <m/>
    <n v="6"/>
    <n v="1"/>
    <m/>
    <m/>
  </r>
  <r>
    <x v="3"/>
    <x v="1"/>
    <n v="35004029"/>
    <s v="Águas da Prata"/>
    <n v="0.31794989625282266"/>
    <n v="7777"/>
    <n v="7150"/>
    <n v="627"/>
    <n v="54.540991654393714"/>
    <n v="91.937765205091935"/>
    <n v="7.3773645357686518E-2"/>
    <n v="6.7133203957382107E-2"/>
    <n v="6.6404414003044098E-3"/>
    <s v=""/>
    <n v="3.7659999999999999E-2"/>
    <n v="2.5876103500760998E-3"/>
    <n v="2.90108904109589E-2"/>
    <n v="4.51514459665145E-3"/>
    <m/>
    <n v="11"/>
    <n v="69.230769230769226"/>
    <n v="30.76923076923077"/>
    <n v="5.1100000000000003"/>
    <n v="394.36200000000002"/>
    <n v="108.69984000000001"/>
    <n v="0"/>
    <n v="0"/>
    <n v="7988.4171274270284"/>
    <n v="932.65783721229252"/>
    <n v="94.9"/>
    <m/>
    <n v="89.82"/>
    <n v="34.44"/>
    <n v="100"/>
    <n v="100"/>
    <n v="10.539092193955216"/>
    <n v="3.7448550942988081"/>
    <n v="14.283660416464278"/>
    <n v="2.8871484349149612"/>
    <n v="0"/>
    <n v="2.6"/>
    <m/>
    <n v="0"/>
    <n v="0"/>
    <n v="9.8000000000000007"/>
    <n v="100"/>
    <n v="99"/>
    <n v="72.43653293167192"/>
    <n v="8.1999999999999993"/>
    <n v="0"/>
    <n v="0"/>
    <n v="12"/>
    <m/>
    <n v="27"/>
    <n v="12"/>
    <n v="394.36200000000002"/>
    <n v="390.41838000000001"/>
  </r>
  <r>
    <x v="3"/>
    <x v="1"/>
    <n v="35005019"/>
    <s v="Águas de Lindóia"/>
    <n v="0.61301111987481782"/>
    <n v="18268"/>
    <n v="18104"/>
    <n v="164"/>
    <n v="304.46666666666664"/>
    <n v="99.102255309831406"/>
    <n v="5.9497307204464722E-2"/>
    <n v="7.9113749365804197E-3"/>
    <n v="5.1585932267884299E-2"/>
    <s v=""/>
    <n v="1.4269406392694101E-4"/>
    <n v="4.2399999999999998E-3"/>
    <n v="4.3499923896499204E-3"/>
    <n v="5.0214676560121733E-2"/>
    <m/>
    <n v="33"/>
    <n v="40.677966101694921"/>
    <n v="59.322033898305079"/>
    <n v="12.98"/>
    <n v="1000.9979999999999"/>
    <n v="513.2848176"/>
    <n v="1"/>
    <n v="0"/>
    <n v="1277.4600394131814"/>
    <n v="155.36676155025185"/>
    <n v="99.1"/>
    <m/>
    <n v="98.57"/>
    <n v="43.93"/>
    <n v="23.9"/>
    <n v="100"/>
    <n v="22.036039705357304"/>
    <n v="8.0401766492519897"/>
    <n v="4.3952082981002327"/>
    <n v="57.317702519871425"/>
    <n v="0"/>
    <n v="1.2"/>
    <m/>
    <n v="1"/>
    <n v="0"/>
    <n v="9.6"/>
    <n v="92"/>
    <n v="58.879999999999995"/>
    <n v="48.72269299239359"/>
    <n v="6"/>
    <n v="1"/>
    <n v="0"/>
    <n v="17"/>
    <m/>
    <n v="24"/>
    <n v="35"/>
    <n v="920.91815999999994"/>
    <n v="589.38762239999994"/>
  </r>
  <r>
    <x v="5"/>
    <x v="1"/>
    <n v="350055017"/>
    <s v="Águas de Santa Bárbara"/>
    <n v="0.56830793683932956"/>
    <n v="5899"/>
    <n v="4577"/>
    <n v="1322"/>
    <n v="14.44169706465591"/>
    <n v="77.589421935921337"/>
    <n v="0.37538396308980171"/>
    <n v="0.31862828957382"/>
    <n v="5.6755673515981701E-2"/>
    <s v=""/>
    <n v="2.8070000000000001E-2"/>
    <n v="0.11978"/>
    <n v="0.19882828957382001"/>
    <n v="2.8705673515981703E-2"/>
    <m/>
    <n v="10"/>
    <n v="50"/>
    <n v="50"/>
    <n v="3.23"/>
    <n v="249.42599999999999"/>
    <n v="220.16340000000002"/>
    <n v="0"/>
    <n v="0"/>
    <n v="20207.845397525005"/>
    <n v="2191.856246821495"/>
    <n v="74.849999999999994"/>
    <m/>
    <n v="51.36"/>
    <n v="47.41"/>
    <n v="16.100000000000001"/>
    <n v="98.44"/>
    <n v="18.769198154490084"/>
    <n v="9.9307926743333788"/>
    <n v="20.039515067535849"/>
    <n v="13.84284719901993"/>
    <n v="2"/>
    <n v="20"/>
    <m/>
    <n v="0"/>
    <n v="0"/>
    <n v="9.8000000000000007"/>
    <n v="69"/>
    <n v="69"/>
    <n v="11.731976618315638"/>
    <n v="3.6"/>
    <n v="0"/>
    <n v="0"/>
    <n v="5"/>
    <m/>
    <n v="16"/>
    <n v="16"/>
    <n v="172.10393999999999"/>
    <n v="172.10393999999999"/>
  </r>
  <r>
    <x v="6"/>
    <x v="1"/>
    <n v="35006005"/>
    <s v="Águas de São Pedro"/>
    <n v="1.6644984534020635"/>
    <n v="3082"/>
    <n v="3082"/>
    <n v="0"/>
    <n v="846.7032967032967"/>
    <n v="100"/>
    <n v="4.8729999999999996E-2"/>
    <n v="4.8529999999999997E-2"/>
    <n v="2.0000000000000001E-4"/>
    <s v=""/>
    <s v=""/>
    <n v="1.2E-4"/>
    <s v=""/>
    <n v="4.861E-2"/>
    <m/>
    <n v="1"/>
    <n v="20"/>
    <n v="80"/>
    <n v="2.42"/>
    <n v="186.35399999999998"/>
    <n v="37.10969639999999"/>
    <n v="3"/>
    <n v="0"/>
    <n v="511.61583387410775"/>
    <n v="102.32316677482154"/>
    <n v="97.19"/>
    <m/>
    <n v="92.47"/>
    <n v="29.93"/>
    <n v="4"/>
    <n v="97.19"/>
    <n v="243.64999999999998"/>
    <n v="97.46"/>
    <n v="485.29999999999995"/>
    <n v="2"/>
    <n v="0"/>
    <n v="0"/>
    <m/>
    <n v="0"/>
    <n v="0"/>
    <n v="9.8000000000000007"/>
    <n v="95.34"/>
    <n v="95.34"/>
    <n v="80.086450304259643"/>
    <n v="9.4"/>
    <n v="1"/>
    <n v="0"/>
    <n v="2"/>
    <m/>
    <n v="1"/>
    <n v="4"/>
    <n v="177.6699036"/>
    <n v="177.6699036"/>
  </r>
  <r>
    <x v="7"/>
    <x v="1"/>
    <n v="350070913"/>
    <s v="Agudos"/>
    <n v="0.46819880009372206"/>
    <n v="35980"/>
    <n v="34642"/>
    <n v="1338"/>
    <n v="37.185171405243956"/>
    <n v="96.28126737076154"/>
    <n v="0.46789479832572289"/>
    <n v="1.38836872146119E-2"/>
    <n v="0.45401111111111098"/>
    <s v=""/>
    <n v="0.12182999999999999"/>
    <n v="0.33044134703196298"/>
    <n v="8.4274467275494702E-3"/>
    <n v="7.19600456621005E-3"/>
    <m/>
    <n v="12"/>
    <n v="20.289855072463769"/>
    <n v="79.710144927536234"/>
    <n v="28.45"/>
    <n v="1920.4559999999999"/>
    <n v="134.43191999999999"/>
    <n v="0"/>
    <n v="0"/>
    <n v="7502.7281823235135"/>
    <n v="797.60311284046702"/>
    <n v="100"/>
    <m/>
    <n v="98.72"/>
    <n v="29.26"/>
    <n v="0.3"/>
    <n v="100"/>
    <n v="10.514489850016243"/>
    <n v="5.4660607281042388"/>
    <n v="0.39219455408508197"/>
    <n v="49.891330891330874"/>
    <n v="0"/>
    <n v="2"/>
    <m/>
    <n v="0"/>
    <n v="0"/>
    <n v="7.4"/>
    <n v="100"/>
    <n v="99.999999999999986"/>
    <n v="93"/>
    <n v="10"/>
    <n v="0"/>
    <n v="0"/>
    <n v="11"/>
    <m/>
    <n v="14"/>
    <n v="55"/>
    <n v="1920.4559999999997"/>
    <n v="1920.4559999999997"/>
  </r>
  <r>
    <x v="2"/>
    <x v="1"/>
    <n v="350070916"/>
    <s v="Agudos"/>
    <m/>
    <m/>
    <m/>
    <m/>
    <m/>
    <m/>
    <n v="1.1796042617960401E-4"/>
    <n v="1.1796042617960401E-4"/>
    <s v=""/>
    <s v=""/>
    <s v=""/>
    <s v=""/>
    <n v="1.1796042617960401E-4"/>
    <n v="0"/>
    <m/>
    <n v="2"/>
    <s v=""/>
    <s v=""/>
    <m/>
    <m/>
    <m/>
    <m/>
    <m/>
    <s v=""/>
    <s v=""/>
    <s v=""/>
    <m/>
    <s v=""/>
    <s v=""/>
    <s v=""/>
    <s v=""/>
    <n v="2.6507960939236856E-3"/>
    <n v="1.3780423619112617E-3"/>
    <n v="3.3322154288023733E-3"/>
    <n v="0"/>
    <s v=""/>
    <s v=""/>
    <m/>
    <n v="0"/>
    <s v=""/>
    <m/>
    <m/>
    <m/>
    <m/>
    <m/>
    <m/>
    <m/>
    <s v=""/>
    <m/>
    <n v="2"/>
    <s v=""/>
    <m/>
    <m/>
  </r>
  <r>
    <x v="5"/>
    <x v="1"/>
    <n v="350070917"/>
    <s v="Agudos"/>
    <m/>
    <m/>
    <m/>
    <m/>
    <m/>
    <m/>
    <n v="3.1137688990360228E-2"/>
    <n v="2.9644865550482E-2"/>
    <n v="1.4928234398782301E-3"/>
    <s v=""/>
    <n v="4.6000000000000001E-4"/>
    <s v=""/>
    <n v="3.0419637239979699E-2"/>
    <n v="2.5805175038051751E-4"/>
    <m/>
    <n v="9"/>
    <n v="65.384615384615387"/>
    <n v="34.615384615384613"/>
    <m/>
    <m/>
    <m/>
    <m/>
    <m/>
    <s v=""/>
    <s v=""/>
    <s v=""/>
    <m/>
    <s v=""/>
    <s v=""/>
    <s v=""/>
    <s v=""/>
    <n v="0.69972334809798264"/>
    <n v="0.36375804895280639"/>
    <n v="0.83742558052209048"/>
    <n v="0.16404653185475052"/>
    <s v=""/>
    <s v=""/>
    <m/>
    <n v="0"/>
    <s v=""/>
    <m/>
    <m/>
    <m/>
    <m/>
    <m/>
    <m/>
    <m/>
    <n v="2"/>
    <m/>
    <n v="17"/>
    <n v="9"/>
    <m/>
    <m/>
  </r>
  <r>
    <x v="8"/>
    <x v="1"/>
    <n v="350075810"/>
    <s v="Alambari"/>
    <n v="1.8224110379749137"/>
    <n v="5689"/>
    <n v="4622"/>
    <n v="1067"/>
    <n v="35.737169420189709"/>
    <n v="81.244506943223755"/>
    <n v="3.7795285388127896E-2"/>
    <n v="1.7600000000000001E-3"/>
    <n v="3.6035285388127898E-2"/>
    <s v=""/>
    <n v="2.392E-2"/>
    <n v="4.9951293759512895E-4"/>
    <n v="6.5833066971080698E-3"/>
    <n v="6.7924657534246605E-3"/>
    <m/>
    <n v="7"/>
    <n v="13.333333333333334"/>
    <n v="86.666666666666671"/>
    <n v="3.17"/>
    <n v="244.62"/>
    <n v="124.83234"/>
    <n v="0"/>
    <n v="0"/>
    <n v="7926.9608015468448"/>
    <n v="1164.0991386886976"/>
    <n v="80.91"/>
    <m/>
    <n v="48.13"/>
    <n v="31.5"/>
    <n v="5.3"/>
    <n v="100"/>
    <n v="7.4108402721819395"/>
    <n v="2.6430269502187338"/>
    <n v="0.58666666666666667"/>
    <n v="17.159659708632329"/>
    <n v="0"/>
    <n v="0"/>
    <m/>
    <n v="0"/>
    <n v="0"/>
    <n v="10"/>
    <n v="59"/>
    <n v="59"/>
    <n v="48.96887417218543"/>
    <n v="5.9"/>
    <n v="0"/>
    <n v="0"/>
    <n v="18"/>
    <m/>
    <n v="4"/>
    <n v="26"/>
    <n v="144.32579999999999"/>
    <n v="144.32579999999999"/>
  </r>
  <r>
    <x v="1"/>
    <x v="1"/>
    <n v="350080821"/>
    <s v="Alfredo Marcondes"/>
    <n v="0.12315424938658115"/>
    <n v="3924"/>
    <n v="3531"/>
    <n v="393"/>
    <n v="32.836820083682007"/>
    <n v="89.984709480122334"/>
    <n v="1.0869999999999999E-2"/>
    <n v="6.0000000000000002E-5"/>
    <n v="1.081E-2"/>
    <s v=""/>
    <n v="1.0500000000000001E-2"/>
    <s v=""/>
    <n v="1.1E-4"/>
    <n v="2.6000000000000003E-4"/>
    <m/>
    <s v=""/>
    <n v="9.0909090909090917"/>
    <n v="90.909090909090907"/>
    <n v="2.44"/>
    <n v="188.19"/>
    <n v="33.552900000000001"/>
    <n v="2"/>
    <n v="0"/>
    <n v="7233.0275229357794"/>
    <n v="803.66972477064201"/>
    <n v="100"/>
    <m/>
    <n v="92.25"/>
    <n v="12.14"/>
    <s v=""/>
    <n v="100"/>
    <n v="2.5880952380952378"/>
    <n v="1.2077777777777778"/>
    <n v="1.8749999999999999E-2"/>
    <n v="10.810000000000002"/>
    <s v=""/>
    <s v=""/>
    <m/>
    <n v="0"/>
    <s v=""/>
    <n v="9.1"/>
    <n v="99"/>
    <n v="99.000000000000014"/>
    <n v="82.170731707317074"/>
    <n v="10"/>
    <n v="0"/>
    <n v="0"/>
    <s v=""/>
    <m/>
    <n v="1"/>
    <n v="10"/>
    <n v="186.30810000000002"/>
    <n v="186.30810000000002"/>
  </r>
  <r>
    <x v="9"/>
    <x v="1"/>
    <n v="350090712"/>
    <s v="Altair"/>
    <n v="0.58900077438217568"/>
    <n v="4015"/>
    <n v="3376"/>
    <n v="639"/>
    <n v="12.702078521939955"/>
    <n v="84.084682440846819"/>
    <n v="0.37094132420091297"/>
    <n v="0.36274132420091298"/>
    <n v="8.2000000000000007E-3"/>
    <s v=""/>
    <n v="7.3400000000000002E-3"/>
    <s v=""/>
    <n v="0.36295132420091297"/>
    <n v="6.4999999999999997E-4"/>
    <m/>
    <n v="1"/>
    <n v="42.857142857142854"/>
    <n v="57.142857142857139"/>
    <n v="2.31"/>
    <n v="177.93"/>
    <n v="57.992220000000003"/>
    <n v="0"/>
    <n v="0"/>
    <n v="21678.545454545456"/>
    <n v="2356.3636363636369"/>
    <n v="82.02"/>
    <m/>
    <n v="81.59"/>
    <n v="25.18"/>
    <s v=""/>
    <n v="100"/>
    <n v="40.319709152273148"/>
    <n v="13.439903050757717"/>
    <n v="58.506665193695639"/>
    <n v="2.7333333333333329"/>
    <s v=""/>
    <s v=""/>
    <m/>
    <n v="0"/>
    <s v=""/>
    <n v="10"/>
    <n v="93"/>
    <n v="93"/>
    <n v="67.40728376327769"/>
    <n v="7.8"/>
    <n v="0"/>
    <n v="0"/>
    <s v=""/>
    <m/>
    <n v="3"/>
    <n v="4"/>
    <n v="165.47490000000002"/>
    <n v="165.47490000000002"/>
  </r>
  <r>
    <x v="10"/>
    <x v="1"/>
    <n v="350090715"/>
    <s v="Altair"/>
    <m/>
    <m/>
    <m/>
    <m/>
    <m/>
    <m/>
    <n v="0.57018519533231893"/>
    <n v="0.55205036529680396"/>
    <n v="1.8134830035514998E-2"/>
    <s v=""/>
    <n v="1.6199999999999999E-3"/>
    <s v=""/>
    <n v="0.56338519533231901"/>
    <n v="5.1799999999999997E-3"/>
    <m/>
    <n v="30"/>
    <n v="61.403508771929829"/>
    <n v="38.596491228070171"/>
    <m/>
    <m/>
    <m/>
    <m/>
    <m/>
    <s v=""/>
    <s v=""/>
    <s v=""/>
    <m/>
    <s v=""/>
    <s v=""/>
    <s v=""/>
    <s v=""/>
    <n v="61.976651666556407"/>
    <n v="20.658883888852138"/>
    <n v="89.040381499484511"/>
    <n v="6.0449433451716654"/>
    <s v=""/>
    <s v=""/>
    <m/>
    <n v="0"/>
    <s v=""/>
    <m/>
    <m/>
    <m/>
    <m/>
    <m/>
    <m/>
    <m/>
    <n v="1"/>
    <m/>
    <n v="35"/>
    <n v="22"/>
    <m/>
    <m/>
  </r>
  <r>
    <x v="4"/>
    <x v="1"/>
    <n v="35010044"/>
    <s v="Altinópolis"/>
    <n v="-5.7036993155956672E-2"/>
    <n v="15555"/>
    <n v="14217"/>
    <n v="1338"/>
    <n v="16.736064039249865"/>
    <n v="91.398264223722279"/>
    <n v="0.17940335870116703"/>
    <n v="0.14576869101978701"/>
    <n v="3.3634667681380001E-2"/>
    <n v="1.7107432775241001E-3"/>
    <n v="6.5553972602739694E-2"/>
    <n v="3.6000000000000002E-4"/>
    <n v="0.10887557077625599"/>
    <n v="4.6138153221714894E-3"/>
    <m/>
    <n v="13"/>
    <n v="62.068965517241381"/>
    <n v="37.931034482758619"/>
    <n v="9.9"/>
    <n v="763.56"/>
    <n v="274.88159999999999"/>
    <n v="1"/>
    <n v="0"/>
    <n v="29964.77531340405"/>
    <n v="3345.1880424300857"/>
    <n v="87.37"/>
    <m/>
    <n v="87.37"/>
    <n v="30.63"/>
    <n v="9.4"/>
    <n v="100"/>
    <n v="3.8664516961458415"/>
    <n v="1.2138251603597228"/>
    <n v="4.8752070575179598"/>
    <n v="2.038464707962425"/>
    <n v="0"/>
    <n v="0"/>
    <m/>
    <n v="0"/>
    <n v="0"/>
    <n v="10"/>
    <n v="100"/>
    <n v="100"/>
    <n v="64"/>
    <n v="7.7"/>
    <n v="0"/>
    <n v="0"/>
    <n v="4"/>
    <m/>
    <n v="36"/>
    <n v="22"/>
    <n v="763.56"/>
    <n v="763.56"/>
  </r>
  <r>
    <x v="11"/>
    <x v="1"/>
    <n v="35010048"/>
    <s v="Altinópolis"/>
    <m/>
    <m/>
    <m/>
    <m/>
    <m/>
    <m/>
    <n v="0.18526052257737149"/>
    <n v="0.174620568239472"/>
    <n v="1.06399543378995E-2"/>
    <n v="6.9223744292237405E-2"/>
    <n v="6.0200000000000002E-3"/>
    <n v="6.9999999999999994E-5"/>
    <n v="0.17482539320142099"/>
    <n v="4.3451293759512897E-3"/>
    <m/>
    <n v="25"/>
    <n v="83.333333333333343"/>
    <n v="16.666666666666664"/>
    <m/>
    <m/>
    <m/>
    <m/>
    <m/>
    <s v=""/>
    <s v=""/>
    <s v=""/>
    <m/>
    <s v=""/>
    <s v=""/>
    <s v=""/>
    <s v=""/>
    <n v="3.9926836762364548"/>
    <n v="1.253454144637155"/>
    <n v="5.8401527839288292"/>
    <n v="0.64484571744845476"/>
    <s v=""/>
    <s v=""/>
    <m/>
    <n v="0"/>
    <s v=""/>
    <m/>
    <m/>
    <m/>
    <m/>
    <m/>
    <m/>
    <m/>
    <n v="1"/>
    <m/>
    <n v="70"/>
    <n v="14"/>
    <m/>
    <m/>
  </r>
  <r>
    <x v="12"/>
    <x v="1"/>
    <n v="350110319"/>
    <s v="Alto Alegre"/>
    <n v="-0.22805437489304969"/>
    <n v="4027"/>
    <n v="3400"/>
    <n v="627"/>
    <n v="12.654767142228646"/>
    <n v="84.430096846287555"/>
    <n v="6.13774733637747E-4"/>
    <s v=""/>
    <n v="6.13774733637747E-4"/>
    <s v=""/>
    <n v="6.13774733637747E-4"/>
    <s v=""/>
    <s v=""/>
    <n v="0"/>
    <m/>
    <s v=""/>
    <s v=""/>
    <s v=""/>
    <n v="2.2599999999999998"/>
    <n v="174.52799999999999"/>
    <n v="41.828076000000003"/>
    <n v="0"/>
    <n v="0"/>
    <n v="18011.621554507077"/>
    <n v="2114.4077477030046"/>
    <n v="81.430000000000007"/>
    <m/>
    <n v="78.650000000000006"/>
    <n v="15.41"/>
    <s v=""/>
    <n v="100"/>
    <n v="6.6714644960624681E-2"/>
    <n v="2.6685857984249869E-2"/>
    <n v="0"/>
    <n v="0.22732397542138777"/>
    <s v=""/>
    <s v=""/>
    <m/>
    <n v="0"/>
    <s v=""/>
    <n v="9"/>
    <n v="90.8"/>
    <n v="90.8"/>
    <n v="76.033601485148509"/>
    <n v="8"/>
    <n v="0"/>
    <n v="0"/>
    <n v="3"/>
    <m/>
    <s v=""/>
    <n v="1"/>
    <n v="158.47142399999998"/>
    <n v="158.47142399999998"/>
  </r>
  <r>
    <x v="0"/>
    <x v="1"/>
    <n v="350110320"/>
    <s v="Alto Alegre"/>
    <m/>
    <m/>
    <m/>
    <m/>
    <m/>
    <m/>
    <n v="1.8432827245053272E-2"/>
    <n v="1.6660000000000001E-2"/>
    <n v="1.77282724505327E-3"/>
    <s v=""/>
    <n v="1.33E-3"/>
    <n v="1.389E-2"/>
    <n v="3.2052168949771699E-3"/>
    <n v="7.6103500761035004E-6"/>
    <m/>
    <n v="2"/>
    <n v="37.5"/>
    <n v="62.5"/>
    <m/>
    <m/>
    <m/>
    <m/>
    <m/>
    <s v=""/>
    <s v=""/>
    <s v=""/>
    <m/>
    <s v=""/>
    <s v=""/>
    <s v=""/>
    <s v=""/>
    <n v="2.0035681788101383"/>
    <n v="0.80142727152405535"/>
    <n v="2.563076923076923"/>
    <n v="0.65660268335306293"/>
    <s v=""/>
    <s v=""/>
    <m/>
    <n v="0"/>
    <s v=""/>
    <m/>
    <m/>
    <m/>
    <m/>
    <m/>
    <m/>
    <m/>
    <n v="22"/>
    <m/>
    <n v="3"/>
    <n v="5"/>
    <m/>
    <m/>
  </r>
  <r>
    <x v="8"/>
    <x v="1"/>
    <n v="350115210"/>
    <s v="Alumínio"/>
    <n v="0.68108500283809992"/>
    <n v="17859"/>
    <n v="14978"/>
    <n v="2881"/>
    <n v="213.26725579173635"/>
    <n v="83.868077719917139"/>
    <n v="0.13902173008625071"/>
    <n v="0.114128493150685"/>
    <n v="2.48932369355657E-2"/>
    <s v=""/>
    <n v="1.7329284627092802E-2"/>
    <n v="0.103583952308473"/>
    <n v="1.08493150684932E-4"/>
    <n v="1.7999999999999999E-2"/>
    <m/>
    <n v="11"/>
    <n v="34.782608695652172"/>
    <n v="65.217391304347828"/>
    <n v="10.94"/>
    <n v="843.64199999999994"/>
    <n v="446.97708980999994"/>
    <n v="3"/>
    <n v="0"/>
    <n v="1324.374265076432"/>
    <n v="194.24155887787671"/>
    <n v="75.48"/>
    <m/>
    <n v="59.92"/>
    <n v="45.02"/>
    <n v="75"/>
    <n v="90"/>
    <n v="51.489529661574331"/>
    <n v="18.536230678166763"/>
    <n v="71.330308219178136"/>
    <n v="22.630215395968818"/>
    <n v="0"/>
    <n v="1.2"/>
    <m/>
    <n v="0"/>
    <n v="0"/>
    <n v="9.1999999999999993"/>
    <n v="70.45"/>
    <n v="50.019500000000008"/>
    <n v="47.018155827945982"/>
    <n v="5.2"/>
    <n v="1"/>
    <n v="0"/>
    <n v="46"/>
    <m/>
    <n v="8"/>
    <n v="15"/>
    <n v="594.34578899999997"/>
    <n v="421.98551019000001"/>
  </r>
  <r>
    <x v="10"/>
    <x v="1"/>
    <n v="350120215"/>
    <s v="Álvares Florence"/>
    <n v="-0.78739254430371108"/>
    <n v="3647"/>
    <n v="2663"/>
    <n v="984"/>
    <n v="10.079040459871766"/>
    <n v="73.018919659994523"/>
    <n v="0.46795510083713854"/>
    <n v="0.43133600456621002"/>
    <n v="3.6619096270928499E-2"/>
    <s v=""/>
    <n v="7.1749086757990901E-3"/>
    <n v="4.2366818873668201E-5"/>
    <n v="0.456316400304414"/>
    <n v="4.4214250380517498E-3"/>
    <m/>
    <n v="17"/>
    <n v="47.457627118644069"/>
    <n v="52.542372881355938"/>
    <n v="1.75"/>
    <n v="135"/>
    <n v="47.275919999999999"/>
    <n v="0"/>
    <n v="0"/>
    <n v="23866.015903482315"/>
    <n v="2507.6610913079248"/>
    <n v="76.22"/>
    <m/>
    <n v="76.22"/>
    <n v="30.47"/>
    <n v="19.7"/>
    <n v="98.48"/>
    <n v="53.787942624958454"/>
    <n v="16.954894957867339"/>
    <n v="74.368276649346569"/>
    <n v="12.62727457618224"/>
    <n v="0"/>
    <n v="0"/>
    <m/>
    <n v="0"/>
    <n v="0"/>
    <n v="7.1"/>
    <n v="99.58"/>
    <n v="99.579999999999984"/>
    <n v="64.980800000000002"/>
    <n v="7.7"/>
    <n v="0"/>
    <n v="0"/>
    <n v="11"/>
    <m/>
    <n v="28"/>
    <n v="31"/>
    <n v="134.43299999999999"/>
    <n v="134.43299999999999"/>
  </r>
  <r>
    <x v="1"/>
    <x v="1"/>
    <n v="350130121"/>
    <s v="Álvares Machado"/>
    <n v="0.10928097239291112"/>
    <n v="23751"/>
    <n v="21658"/>
    <n v="2093"/>
    <n v="68.58900311886336"/>
    <n v="91.187739463601531"/>
    <n v="1.3137620497209539E-3"/>
    <n v="6.8999999999999997E-4"/>
    <n v="6.2376204972095395E-4"/>
    <s v=""/>
    <n v="5.0000000000000002E-5"/>
    <s v=""/>
    <n v="1.1037620497209499E-3"/>
    <n v="1.6000000000000001E-4"/>
    <m/>
    <n v="3"/>
    <n v="8.3333333333333321"/>
    <n v="91.666666666666657"/>
    <n v="15.71"/>
    <n v="1212.0840000000001"/>
    <n v="36.362519999999996"/>
    <n v="1"/>
    <n v="0"/>
    <n v="3425.6612353164078"/>
    <n v="438.16597195907548"/>
    <n v="100"/>
    <m/>
    <n v="97.3"/>
    <n v="16.440000000000001"/>
    <n v="15.1"/>
    <n v="100"/>
    <n v="0.10263766013444953"/>
    <n v="5.0921009679106739E-2"/>
    <n v="7.2631578947368422E-2"/>
    <n v="0.18901880294574358"/>
    <n v="0"/>
    <n v="0"/>
    <m/>
    <n v="0"/>
    <n v="0"/>
    <n v="9.3000000000000007"/>
    <n v="100"/>
    <n v="100"/>
    <n v="97.000000000000014"/>
    <n v="10"/>
    <n v="0"/>
    <n v="0"/>
    <n v="7"/>
    <m/>
    <n v="1"/>
    <n v="11"/>
    <n v="1212.0840000000001"/>
    <n v="1212.0840000000001"/>
  </r>
  <r>
    <x v="13"/>
    <x v="1"/>
    <n v="350130122"/>
    <s v="Álvares Machado"/>
    <m/>
    <m/>
    <m/>
    <m/>
    <m/>
    <m/>
    <n v="1.47837645865043E-2"/>
    <n v="1.48E-3"/>
    <n v="1.3303764586504299E-2"/>
    <s v=""/>
    <s v=""/>
    <n v="7.2486808726534798E-4"/>
    <n v="1.4319863013698599E-3"/>
    <n v="1.2626910197869101E-2"/>
    <m/>
    <n v="7"/>
    <n v="5.5555555555555554"/>
    <n v="94.444444444444443"/>
    <m/>
    <m/>
    <m/>
    <m/>
    <m/>
    <s v=""/>
    <s v=""/>
    <s v=""/>
    <m/>
    <s v=""/>
    <s v=""/>
    <s v=""/>
    <s v=""/>
    <n v="1.1549816083206483"/>
    <n v="0.57301413125985656"/>
    <n v="0.15578947368421053"/>
    <n v="4.0314438140922109"/>
    <s v=""/>
    <s v=""/>
    <m/>
    <n v="0"/>
    <s v=""/>
    <m/>
    <m/>
    <m/>
    <m/>
    <m/>
    <m/>
    <m/>
    <n v="20"/>
    <m/>
    <n v="2"/>
    <n v="34"/>
    <m/>
    <m/>
  </r>
  <r>
    <x v="0"/>
    <x v="1"/>
    <n v="350140020"/>
    <s v="Álvaro de Carvalho"/>
    <n v="0.83896717757181438"/>
    <n v="5003"/>
    <n v="3353"/>
    <n v="1650"/>
    <n v="32.780762678548029"/>
    <n v="67.019788127123718"/>
    <n v="2.8703944698122798E-2"/>
    <n v="1.32442338914257E-2"/>
    <n v="1.54597108066971E-2"/>
    <s v=""/>
    <n v="1.4189999999999999E-2"/>
    <s v=""/>
    <n v="1.40732902080162E-2"/>
    <n v="4.4065449010654499E-4"/>
    <m/>
    <n v="9"/>
    <n v="48"/>
    <n v="52"/>
    <n v="2.3199999999999998"/>
    <n v="179.172"/>
    <n v="29.888805600000005"/>
    <n v="0"/>
    <n v="0"/>
    <n v="6996.7939236458124"/>
    <n v="882.47851289226469"/>
    <n v="65.510000000000005"/>
    <m/>
    <n v="64.260000000000005"/>
    <n v="18.25"/>
    <n v="51.9"/>
    <n v="100"/>
    <n v="6.239987977852782"/>
    <n v="2.5859409637948465"/>
    <n v="4.138823091070531"/>
    <n v="11.042650576212212"/>
    <n v="0"/>
    <n v="0.9"/>
    <m/>
    <n v="0"/>
    <n v="0"/>
    <n v="9.8000000000000007"/>
    <n v="98.02"/>
    <n v="98.019999999999982"/>
    <n v="83.31837251356238"/>
    <n v="10"/>
    <n v="0"/>
    <n v="0"/>
    <s v=""/>
    <m/>
    <n v="12"/>
    <n v="13"/>
    <n v="175.62439439999997"/>
    <n v="175.62439439999997"/>
  </r>
  <r>
    <x v="5"/>
    <x v="1"/>
    <n v="350150917"/>
    <s v="Alvinlândia"/>
    <n v="0.64237765336545571"/>
    <n v="3160"/>
    <n v="2908"/>
    <n v="252"/>
    <n v="37.158984007525866"/>
    <n v="92.025316455696199"/>
    <n v="0.15202332952815828"/>
    <n v="0.14122999999999999"/>
    <n v="1.0793329528158299E-2"/>
    <s v=""/>
    <n v="6.4900000000000001E-3"/>
    <s v=""/>
    <n v="0.142693329528158"/>
    <n v="2.8400000000000001E-3"/>
    <m/>
    <n v="5"/>
    <n v="47.058823529411761"/>
    <n v="52.941176470588239"/>
    <n v="2.02"/>
    <n v="156.16800000000001"/>
    <n v="37.120139999999999"/>
    <n v="0"/>
    <n v="0"/>
    <n v="7684.4050632911394"/>
    <n v="898.1772151898731"/>
    <n v="93.3"/>
    <m/>
    <n v="92.12"/>
    <n v="22.09"/>
    <n v="50"/>
    <n v="100"/>
    <n v="37.078860860526412"/>
    <n v="19.743289549111466"/>
    <n v="44.134374999999999"/>
    <n v="11.992588364620337"/>
    <n v="0"/>
    <n v="0"/>
    <m/>
    <n v="0"/>
    <n v="0"/>
    <n v="8.5"/>
    <n v="99"/>
    <n v="99"/>
    <n v="76.230636237897656"/>
    <n v="8.4"/>
    <n v="0"/>
    <n v="0"/>
    <n v="12"/>
    <m/>
    <n v="8"/>
    <n v="9"/>
    <n v="154.60632000000001"/>
    <n v="154.60632000000001"/>
  </r>
  <r>
    <x v="6"/>
    <x v="1"/>
    <n v="35016085"/>
    <s v="Americana"/>
    <n v="1.0830799003881619"/>
    <n v="231361"/>
    <n v="230280"/>
    <n v="1081"/>
    <n v="1731.3552346030083"/>
    <n v="99.532764813430092"/>
    <n v="2.7653971718036527"/>
    <n v="2.2863800761034998"/>
    <n v="0.47901709570015299"/>
    <n v="0"/>
    <n v="1.0693299999999999"/>
    <n v="1.5124648173516"/>
    <n v="6.2692982623033999E-3"/>
    <n v="0.17733305618975109"/>
    <m/>
    <n v="20"/>
    <n v="7.4358974358974361"/>
    <n v="92.564102564102569"/>
    <n v="214.63"/>
    <n v="12877.812"/>
    <n v="9886.9598396064011"/>
    <n v="33"/>
    <n v="1"/>
    <n v="222.17953760573303"/>
    <n v="28.62435760564659"/>
    <n v="99.53"/>
    <m/>
    <n v="100"/>
    <n v="48.01"/>
    <n v="7.8"/>
    <n v="100"/>
    <n v="446.03180190381499"/>
    <n v="169.65626820881306"/>
    <n v="557.65367709841462"/>
    <n v="228.10337890483476"/>
    <n v="0"/>
    <n v="0"/>
    <m/>
    <n v="1"/>
    <n v="0"/>
    <n v="10"/>
    <n v="95.67"/>
    <n v="55.871279999999999"/>
    <n v="23.224847205360653"/>
    <n v="4.3"/>
    <n v="5"/>
    <n v="1"/>
    <n v="86"/>
    <m/>
    <n v="29"/>
    <n v="361"/>
    <n v="12320.2027404"/>
    <n v="7194.9984003935997"/>
  </r>
  <r>
    <x v="3"/>
    <x v="1"/>
    <n v="35017079"/>
    <s v="Américo Brasiliense"/>
    <n v="1.6292201257224637"/>
    <n v="39678"/>
    <n v="39378"/>
    <n v="300"/>
    <n v="321.46155715790326"/>
    <n v="99.243913503704832"/>
    <n v="0.31787361872146103"/>
    <n v="0.13183"/>
    <n v="0.186043618721461"/>
    <s v=""/>
    <n v="9.8940776255707796E-2"/>
    <n v="0.20902999999999999"/>
    <n v="2.15E-3"/>
    <n v="7.75284246575343E-3"/>
    <m/>
    <n v="5"/>
    <n v="19.444444444444446"/>
    <n v="80.555555555555557"/>
    <n v="32.159999999999997"/>
    <n v="2170.6379999999999"/>
    <n v="2170.6379999999999"/>
    <n v="4"/>
    <n v="0"/>
    <n v="1279.6249810978377"/>
    <n v="151.0116437320429"/>
    <n v="97.67"/>
    <m/>
    <n v="97.67"/>
    <n v="50"/>
    <n v="20.6"/>
    <n v="98.42"/>
    <n v="54.805796331286381"/>
    <n v="19.743703026177702"/>
    <n v="33.802564102564105"/>
    <n v="97.917694063926859"/>
    <n v="0"/>
    <n v="0"/>
    <m/>
    <n v="0"/>
    <n v="0"/>
    <n v="10"/>
    <n v="100"/>
    <n v="0"/>
    <n v="0"/>
    <n v="1.5"/>
    <n v="1"/>
    <n v="0"/>
    <n v="16"/>
    <m/>
    <n v="7"/>
    <n v="29"/>
    <n v="2170.6379999999999"/>
    <n v="0"/>
  </r>
  <r>
    <x v="10"/>
    <x v="1"/>
    <n v="350180615"/>
    <s v="Américo de Campos"/>
    <n v="8.7604584208023084E-2"/>
    <n v="5735"/>
    <n v="5007"/>
    <n v="728"/>
    <n v="22.592081938152454"/>
    <n v="87.306015693112471"/>
    <n v="6.6877001522070004E-2"/>
    <n v="6.4663242009132399E-2"/>
    <n v="2.2137595129376E-3"/>
    <s v=""/>
    <s v=""/>
    <s v=""/>
    <n v="6.620700152207E-2"/>
    <n v="6.7000000000000002E-4"/>
    <m/>
    <n v="7"/>
    <n v="61.904761904761905"/>
    <n v="38.095238095238095"/>
    <n v="3.51"/>
    <n v="270.48599999999999"/>
    <n v="26.431282800000002"/>
    <n v="0"/>
    <n v="0"/>
    <n v="10447.846556233653"/>
    <n v="1154.7619877942457"/>
    <n v="85.49"/>
    <m/>
    <n v="85.49"/>
    <n v="7.72"/>
    <n v="7.1"/>
    <n v="100"/>
    <n v="10.963442872470493"/>
    <n v="3.5198421853721058"/>
    <n v="16.165810502283097"/>
    <n v="1.0541711966369525"/>
    <n v="0"/>
    <n v="0"/>
    <m/>
    <n v="0"/>
    <n v="0"/>
    <n v="8.5"/>
    <n v="99"/>
    <n v="97.02000000000001"/>
    <n v="90.228225194649639"/>
    <n v="10"/>
    <n v="0"/>
    <n v="0"/>
    <n v="5"/>
    <m/>
    <n v="13"/>
    <n v="8"/>
    <n v="267.78113999999999"/>
    <n v="262.4255172"/>
  </r>
  <r>
    <x v="6"/>
    <x v="1"/>
    <n v="35019055"/>
    <s v="Amparo"/>
    <n v="0.60023222515837027"/>
    <n v="69291"/>
    <n v="57992"/>
    <n v="11299"/>
    <n v="155.35750319499564"/>
    <n v="83.693408956430133"/>
    <n v="0.87526508720192608"/>
    <n v="0.66589979230086105"/>
    <n v="0.20936529490106501"/>
    <s v=""/>
    <n v="0.31970616438356197"/>
    <n v="0.29743921930492101"/>
    <n v="0.14139027175291699"/>
    <n v="0.11672943176052769"/>
    <m/>
    <n v="217"/>
    <n v="34.123222748815166"/>
    <n v="65.876777251184834"/>
    <n v="45.46"/>
    <n v="3068.3339999999998"/>
    <n v="1673.5462649999999"/>
    <n v="18"/>
    <n v="0"/>
    <n v="2530.489673983634"/>
    <n v="327.68931030003887"/>
    <n v="78.7"/>
    <m/>
    <n v="74.77"/>
    <n v="45.57"/>
    <n v="62.5"/>
    <n v="100"/>
    <n v="41.878712306312252"/>
    <n v="15.742177827372771"/>
    <n v="48.6058242555373"/>
    <n v="29.078513180703485"/>
    <n v="0"/>
    <n v="2.9"/>
    <m/>
    <n v="0"/>
    <n v="0"/>
    <n v="9.8000000000000007"/>
    <n v="95"/>
    <n v="52.25"/>
    <n v="45.457493708312072"/>
    <n v="5.7"/>
    <n v="8"/>
    <n v="0"/>
    <n v="227"/>
    <m/>
    <n v="144"/>
    <n v="278"/>
    <n v="2914.9172999999996"/>
    <n v="1603.2045149999997"/>
  </r>
  <r>
    <x v="3"/>
    <x v="1"/>
    <n v="35019059"/>
    <s v="Amparo"/>
    <m/>
    <m/>
    <m/>
    <m/>
    <m/>
    <m/>
    <n v="5.4361491628614894E-4"/>
    <n v="3.8586757990867601E-4"/>
    <n v="1.5774733637747299E-4"/>
    <s v=""/>
    <s v=""/>
    <n v="1.71232876712329E-6"/>
    <n v="3.8489345509893502E-4"/>
    <n v="1.5700913242009179E-4"/>
    <m/>
    <n v="14"/>
    <n v="50"/>
    <n v="50"/>
    <m/>
    <m/>
    <m/>
    <m/>
    <m/>
    <s v=""/>
    <s v=""/>
    <s v=""/>
    <m/>
    <s v=""/>
    <s v=""/>
    <s v=""/>
    <s v=""/>
    <n v="2.6010283075892298E-2"/>
    <n v="9.7772466957940472E-3"/>
    <n v="2.816551678165518E-2"/>
    <n v="2.1909352274649033E-2"/>
    <s v=""/>
    <s v=""/>
    <m/>
    <n v="0"/>
    <s v=""/>
    <m/>
    <m/>
    <m/>
    <m/>
    <m/>
    <m/>
    <m/>
    <n v="4"/>
    <m/>
    <n v="5"/>
    <n v="5"/>
    <m/>
    <m/>
  </r>
  <r>
    <x v="6"/>
    <x v="1"/>
    <n v="35020025"/>
    <s v="Analândia"/>
    <n v="1.2895144220798072"/>
    <n v="4798"/>
    <n v="4003"/>
    <n v="795"/>
    <n v="14.689403912684076"/>
    <n v="83.430596081700713"/>
    <n v="0.17663420091324158"/>
    <n v="0.14580904109588999"/>
    <n v="3.0825159817351601E-2"/>
    <s v=""/>
    <n v="1.83907762557078E-2"/>
    <n v="0.12624399543379"/>
    <n v="1.51356849315068E-2"/>
    <n v="1.6863744292237439E-2"/>
    <m/>
    <n v="14"/>
    <n v="48.275862068965516"/>
    <n v="51.724137931034484"/>
    <n v="2.78"/>
    <n v="214.10999999999999"/>
    <n v="68.166359999999997"/>
    <n v="0"/>
    <n v="0"/>
    <n v="26028.045018757817"/>
    <n v="3220.6419341392248"/>
    <n v="70.069999999999993"/>
    <m/>
    <n v="70.069999999999993"/>
    <n v="50.55"/>
    <n v="100"/>
    <n v="88.27"/>
    <n v="11.620671112713261"/>
    <n v="4.4604596190212522"/>
    <n v="14.15621758212524"/>
    <n v="6.2908489423166527"/>
    <n v="0"/>
    <n v="0"/>
    <m/>
    <n v="0"/>
    <n v="0"/>
    <n v="10"/>
    <n v="96"/>
    <n v="96"/>
    <n v="68.16292559899118"/>
    <n v="7.9"/>
    <n v="0"/>
    <n v="0"/>
    <n v="3"/>
    <m/>
    <n v="14"/>
    <n v="15"/>
    <n v="205.54559999999998"/>
    <n v="205.54559999999998"/>
  </r>
  <r>
    <x v="3"/>
    <x v="1"/>
    <n v="35020029"/>
    <s v="Analândia"/>
    <m/>
    <m/>
    <m/>
    <m/>
    <m/>
    <m/>
    <n v="0.154944155251142"/>
    <n v="0.146374155251142"/>
    <n v="8.5699999999999995E-3"/>
    <s v=""/>
    <s v=""/>
    <n v="8.5699999999999995E-3"/>
    <n v="0.14421"/>
    <n v="2.1641552511415499E-3"/>
    <m/>
    <n v="9"/>
    <n v="81.818181818181827"/>
    <n v="18.181818181818183"/>
    <m/>
    <m/>
    <m/>
    <m/>
    <m/>
    <s v=""/>
    <s v=""/>
    <s v=""/>
    <m/>
    <s v=""/>
    <s v=""/>
    <s v=""/>
    <s v=""/>
    <n v="10.193694424417236"/>
    <n v="3.9127311932106563"/>
    <n v="14.211083034091457"/>
    <n v="1.7489795918367346"/>
    <s v=""/>
    <s v=""/>
    <m/>
    <n v="0"/>
    <s v=""/>
    <m/>
    <m/>
    <m/>
    <m/>
    <m/>
    <m/>
    <m/>
    <n v="2"/>
    <m/>
    <n v="9"/>
    <n v="2"/>
    <m/>
    <m/>
  </r>
  <r>
    <x v="7"/>
    <x v="1"/>
    <n v="350200213"/>
    <s v="Analândia"/>
    <m/>
    <m/>
    <m/>
    <m/>
    <m/>
    <m/>
    <n v="4.9436872146118704E-3"/>
    <n v="4.8836872146118702E-3"/>
    <n v="6.0000000000000002E-5"/>
    <s v=""/>
    <s v=""/>
    <s v=""/>
    <n v="4.8836872146118702E-3"/>
    <n v="6.0000000000000002E-5"/>
    <m/>
    <s v=""/>
    <n v="60"/>
    <n v="40"/>
    <m/>
    <m/>
    <m/>
    <m/>
    <m/>
    <s v=""/>
    <s v=""/>
    <s v=""/>
    <m/>
    <s v=""/>
    <s v=""/>
    <s v=""/>
    <s v=""/>
    <n v="0.32524257990867567"/>
    <n v="0.12484058622757249"/>
    <n v="0.47414438976814272"/>
    <n v="1.2244897959183673E-2"/>
    <s v=""/>
    <s v=""/>
    <m/>
    <n v="0"/>
    <s v=""/>
    <m/>
    <m/>
    <m/>
    <m/>
    <m/>
    <m/>
    <m/>
    <n v="1"/>
    <m/>
    <n v="3"/>
    <n v="2"/>
    <m/>
    <m/>
  </r>
  <r>
    <x v="12"/>
    <x v="1"/>
    <n v="350210119"/>
    <s v="Andradina"/>
    <n v="0.11935545202388376"/>
    <n v="55998"/>
    <n v="52755"/>
    <n v="3243"/>
    <n v="58.325174460993644"/>
    <n v="94.208721740062145"/>
    <n v="0.92471665588533702"/>
    <n v="0.48737401826484"/>
    <n v="0.43734263762049702"/>
    <n v="1.72602739726027E-3"/>
    <n v="0.20125350076103499"/>
    <n v="0.24832605593607299"/>
    <n v="0.39812065449010597"/>
    <n v="7.3211269660070993E-2"/>
    <m/>
    <n v="8"/>
    <n v="18.75"/>
    <n v="81.25"/>
    <n v="42.68"/>
    <n v="2880.9540000000002"/>
    <n v="455.73832980000014"/>
    <n v="4"/>
    <n v="0"/>
    <n v="3947.7724204435872"/>
    <n v="309.73963355834138"/>
    <n v="100"/>
    <m/>
    <n v="98.63"/>
    <n v="29.25"/>
    <s v=""/>
    <n v="100"/>
    <n v="41.842382619246024"/>
    <n v="13.191393093942041"/>
    <n v="29.35988061836386"/>
    <n v="79.516843203726722"/>
    <s v=""/>
    <s v=""/>
    <m/>
    <n v="0"/>
    <s v=""/>
    <n v="7.7"/>
    <n v="98.63"/>
    <n v="98.629999999999981"/>
    <n v="84.180992483739757"/>
    <n v="9.6999999999999993"/>
    <n v="0"/>
    <n v="0"/>
    <n v="31"/>
    <m/>
    <n v="30"/>
    <n v="130"/>
    <n v="2841.4849301999998"/>
    <n v="2841.4849301999998"/>
  </r>
  <r>
    <x v="14"/>
    <x v="1"/>
    <n v="350220014"/>
    <s v="Angatuba"/>
    <n v="1.0278127002876003"/>
    <n v="24269"/>
    <n v="18089"/>
    <n v="6180"/>
    <n v="23.591912122095849"/>
    <n v="74.535415550702538"/>
    <n v="0.87738357432775205"/>
    <n v="0.86139543378995398"/>
    <n v="1.5988140537798099E-2"/>
    <n v="0.213841736428209"/>
    <n v="5.9510776255707797E-2"/>
    <n v="8.9622579908675795E-2"/>
    <n v="0.72753192795535304"/>
    <n v="7.1829020801623586E-4"/>
    <m/>
    <n v="75"/>
    <n v="70.085470085470078"/>
    <n v="29.914529914529915"/>
    <n v="12.68"/>
    <n v="978.53399999999999"/>
    <n v="177.89328"/>
    <n v="4"/>
    <n v="0"/>
    <n v="15151.417858172978"/>
    <n v="1793.2209814990317"/>
    <n v="82.33"/>
    <m/>
    <n v="66.56"/>
    <n v="33.75"/>
    <n v="8.1999999999999993"/>
    <n v="100"/>
    <n v="16.80811445072322"/>
    <n v="7.524730483085353"/>
    <n v="22.43217275494672"/>
    <n v="1.1585609085360942"/>
    <n v="0"/>
    <n v="0"/>
    <m/>
    <n v="0"/>
    <n v="0"/>
    <n v="9.5"/>
    <n v="86"/>
    <n v="86"/>
    <n v="81.820429336129351"/>
    <n v="9.3000000000000007"/>
    <n v="1"/>
    <n v="0"/>
    <n v="42"/>
    <m/>
    <n v="82"/>
    <n v="35"/>
    <n v="841.53923999999995"/>
    <n v="841.53923999999995"/>
  </r>
  <r>
    <x v="6"/>
    <x v="1"/>
    <n v="35023095"/>
    <s v="Anhembi"/>
    <m/>
    <m/>
    <m/>
    <m/>
    <m/>
    <m/>
    <n v="6.23605653855911E-2"/>
    <n v="6.2260565385591098E-2"/>
    <n v="1E-4"/>
    <s v=""/>
    <s v=""/>
    <s v=""/>
    <n v="5.9860565385591098E-2"/>
    <n v="2.4999999999999996E-3"/>
    <m/>
    <s v=""/>
    <n v="94.117647058823522"/>
    <n v="5.8823529411764701"/>
    <m/>
    <m/>
    <m/>
    <m/>
    <m/>
    <s v=""/>
    <s v=""/>
    <s v=""/>
    <m/>
    <s v=""/>
    <s v=""/>
    <s v=""/>
    <s v=""/>
    <n v="2.5247192463802066"/>
    <n v="0.91037321730789933"/>
    <n v="4.2644222866843222"/>
    <n v="9.9009900990098994E-3"/>
    <s v=""/>
    <s v=""/>
    <m/>
    <n v="0"/>
    <s v=""/>
    <m/>
    <m/>
    <m/>
    <m/>
    <m/>
    <m/>
    <m/>
    <n v="1"/>
    <m/>
    <n v="16"/>
    <n v="1"/>
    <m/>
    <m/>
  </r>
  <r>
    <x v="8"/>
    <x v="1"/>
    <n v="350230910"/>
    <s v="Anhembi"/>
    <n v="1.7332569682178445"/>
    <n v="6568"/>
    <n v="5154"/>
    <n v="1414"/>
    <n v="8.9183390815522898"/>
    <n v="78.47137637028014"/>
    <n v="0.30748526255707775"/>
    <n v="0.30567648782343998"/>
    <n v="1.8087747336377499E-3"/>
    <s v=""/>
    <n v="1.4680258751902601E-2"/>
    <n v="1.7468290208016201E-5"/>
    <n v="0.273668782343988"/>
    <n v="1.9118753170979157E-2"/>
    <m/>
    <n v="13"/>
    <n v="70.270270270270274"/>
    <n v="29.72972972972973"/>
    <n v="3.56"/>
    <n v="274.32"/>
    <n v="139.67488800000001"/>
    <n v="1"/>
    <n v="0"/>
    <n v="32890.012180267964"/>
    <n v="4849.4762484774674"/>
    <n v="76.03"/>
    <m/>
    <n v="72.349999999999994"/>
    <n v="33.81"/>
    <s v=""/>
    <n v="100"/>
    <n v="12.448796054942418"/>
    <n v="4.4888359497383616"/>
    <n v="20.936745741331507"/>
    <n v="0.17908660729086628"/>
    <s v=""/>
    <s v=""/>
    <m/>
    <n v="0"/>
    <s v=""/>
    <n v="9.3000000000000007"/>
    <n v="96"/>
    <n v="92.16"/>
    <n v="49.083228346456686"/>
    <n v="6.6"/>
    <n v="0"/>
    <n v="0"/>
    <n v="33"/>
    <m/>
    <n v="26"/>
    <n v="11"/>
    <n v="263.34719999999999"/>
    <n v="252.813312"/>
  </r>
  <r>
    <x v="13"/>
    <x v="1"/>
    <n v="350240822"/>
    <s v="Anhumas"/>
    <n v="0.61926034627131088"/>
    <n v="3942"/>
    <n v="3439"/>
    <n v="503"/>
    <n v="12.283052379023463"/>
    <n v="87.239979705733134"/>
    <n v="0.29036178462709306"/>
    <n v="0.28099797945205501"/>
    <n v="9.3638051750380494E-3"/>
    <s v=""/>
    <n v="7.4999999999999997E-3"/>
    <n v="0.28221000000000002"/>
    <n v="2.07979452054795E-4"/>
    <n v="4.43805175038052E-4"/>
    <m/>
    <n v="3"/>
    <n v="22.727272727272727"/>
    <n v="77.272727272727266"/>
    <n v="2.36"/>
    <n v="181.87199999999999"/>
    <n v="27.280799999999999"/>
    <n v="0"/>
    <n v="0"/>
    <n v="19040"/>
    <n v="2719.9999999999995"/>
    <n v="99.47"/>
    <m/>
    <n v="96.84"/>
    <n v="5.79"/>
    <n v="56.3"/>
    <n v="100"/>
    <n v="23.800146280909267"/>
    <n v="12.200074984331643"/>
    <n v="31.931588574097159"/>
    <n v="2.7540603455994268"/>
    <n v="0"/>
    <n v="0"/>
    <m/>
    <n v="0"/>
    <n v="0"/>
    <n v="9.5"/>
    <n v="100"/>
    <n v="99.999999999999986"/>
    <n v="85"/>
    <n v="10"/>
    <n v="0"/>
    <n v="0"/>
    <n v="5"/>
    <m/>
    <n v="5"/>
    <n v="17"/>
    <n v="181.87199999999996"/>
    <n v="181.87199999999996"/>
  </r>
  <r>
    <x v="15"/>
    <x v="1"/>
    <n v="35025072"/>
    <s v="Aparecida"/>
    <n v="0.1876689799747755"/>
    <n v="35640"/>
    <n v="35122"/>
    <n v="518"/>
    <n v="294.69158260294364"/>
    <n v="98.546576879910205"/>
    <n v="3.7392503805175038E-2"/>
    <n v="2.94203196347032E-2"/>
    <n v="7.97218417047184E-3"/>
    <n v="0.20395833333333299"/>
    <s v=""/>
    <n v="1.04371385083714E-3"/>
    <n v="6.9300000000000004E-3"/>
    <n v="2.9418789954337901E-2"/>
    <m/>
    <n v="10"/>
    <n v="41.935483870967744"/>
    <n v="58.064516129032263"/>
    <n v="28.5"/>
    <n v="1924.0740000000001"/>
    <n v="1660.0962959999999"/>
    <n v="11"/>
    <n v="0"/>
    <n v="1628.121212121212"/>
    <n v="168.12121212121218"/>
    <n v="98.55"/>
    <m/>
    <n v="85.73"/>
    <n v="48.88"/>
    <n v="90.9"/>
    <n v="100"/>
    <n v="4.6740629756468799"/>
    <n v="2.0322012937595129"/>
    <n v="4.8230032188038034"/>
    <n v="4.1958864055114935"/>
    <n v="0"/>
    <n v="27.3"/>
    <m/>
    <n v="0"/>
    <n v="0"/>
    <n v="9.5"/>
    <n v="70"/>
    <n v="19.599999999999998"/>
    <n v="13.71972720383936"/>
    <n v="2.9"/>
    <n v="1"/>
    <n v="0"/>
    <n v="39"/>
    <m/>
    <n v="13"/>
    <n v="18"/>
    <n v="1346.8517999999999"/>
    <n v="377.11850399999997"/>
  </r>
  <r>
    <x v="16"/>
    <x v="1"/>
    <n v="350260618"/>
    <s v="Aparecida d'Oeste"/>
    <n v="-0.77557102531251587"/>
    <n v="4162"/>
    <n v="3599"/>
    <n v="563"/>
    <n v="23.242307477522758"/>
    <n v="86.472849591542527"/>
    <n v="4.4186405377980686E-2"/>
    <n v="6.4457686453576902E-3"/>
    <n v="3.7740636732622998E-2"/>
    <s v=""/>
    <n v="1.50111491628615E-2"/>
    <n v="1.2999999999999999E-3"/>
    <n v="1.89367174023338E-2"/>
    <n v="8.9385388127853887E-3"/>
    <m/>
    <s v=""/>
    <n v="37.5"/>
    <n v="62.5"/>
    <n v="2.41"/>
    <n v="185.59799999999998"/>
    <n v="25.3719"/>
    <n v="0"/>
    <n v="0"/>
    <n v="10532.205670350793"/>
    <n v="833.48390197020649"/>
    <n v="90.66"/>
    <m/>
    <n v="87.68"/>
    <n v="16.78"/>
    <n v="0"/>
    <n v="100"/>
    <n v="10.042364858631975"/>
    <n v="3.1788780847468119"/>
    <n v="1.9532632258659668"/>
    <n v="34.309669756929999"/>
    <n v="0"/>
    <n v="0"/>
    <m/>
    <n v="0"/>
    <n v="0"/>
    <n v="7.7"/>
    <n v="97"/>
    <n v="96.999999999999986"/>
    <n v="86.329647948792541"/>
    <n v="10"/>
    <n v="0"/>
    <n v="0"/>
    <n v="4"/>
    <m/>
    <n v="15"/>
    <n v="25"/>
    <n v="180.03005999999996"/>
    <n v="180.03005999999996"/>
  </r>
  <r>
    <x v="17"/>
    <x v="1"/>
    <n v="350270511"/>
    <s v="Apiaí"/>
    <n v="-0.32483288009035327"/>
    <n v="24674"/>
    <n v="19813"/>
    <n v="4861"/>
    <n v="25.467569464514263"/>
    <n v="80.299100267488043"/>
    <n v="6.0177077625570799E-2"/>
    <n v="5.7967077625570802E-2"/>
    <n v="2.2100000000000002E-3"/>
    <s v=""/>
    <n v="2.7130000000000001E-2"/>
    <n v="2.5000000000000001E-2"/>
    <n v="1.27707762557078E-3"/>
    <n v="6.77E-3"/>
    <m/>
    <n v="6"/>
    <n v="95.348837209302332"/>
    <n v="4.6511627906976747"/>
    <n v="12.34"/>
    <n v="951.85799999999995"/>
    <n v="398.28690360000002"/>
    <n v="7"/>
    <n v="4"/>
    <n v="26226.745562130178"/>
    <n v="3310.2958579881656"/>
    <n v="80.45"/>
    <m/>
    <n v="52.17"/>
    <n v="34.26"/>
    <n v="15.1"/>
    <n v="100"/>
    <n v="0.66789209351354939"/>
    <n v="0.29326061221038402"/>
    <n v="0.90291398170671033"/>
    <n v="8.5328185328185341E-2"/>
    <n v="0"/>
    <n v="0.1"/>
    <m/>
    <n v="0"/>
    <n v="0"/>
    <n v="4.2"/>
    <n v="60.58"/>
    <n v="60.579999999999991"/>
    <n v="58.15689907528224"/>
    <n v="6.7"/>
    <n v="0"/>
    <n v="4"/>
    <n v="31"/>
    <m/>
    <n v="41"/>
    <n v="2"/>
    <n v="576.63557639999988"/>
    <n v="576.63557639999988"/>
  </r>
  <r>
    <x v="14"/>
    <x v="1"/>
    <n v="350270514"/>
    <s v="Apiaí"/>
    <m/>
    <m/>
    <m/>
    <m/>
    <m/>
    <m/>
    <n v="1.7667572298325721E-2"/>
    <n v="1.7231910197869099E-2"/>
    <n v="4.3566210045662101E-4"/>
    <s v=""/>
    <n v="9.8499999999999994E-3"/>
    <n v="9.0000000000000006E-5"/>
    <n v="6.0219101978690997E-3"/>
    <n v="1.705662100456621E-3"/>
    <m/>
    <n v="10"/>
    <n v="94.117647058823522"/>
    <n v="5.8823529411764701"/>
    <m/>
    <m/>
    <m/>
    <m/>
    <m/>
    <s v=""/>
    <s v=""/>
    <s v=""/>
    <m/>
    <s v=""/>
    <s v=""/>
    <s v=""/>
    <s v=""/>
    <n v="0.1960884827783099"/>
    <n v="8.6099280206265699E-2"/>
    <n v="0.26840981616618531"/>
    <n v="1.682093051956066E-2"/>
    <s v=""/>
    <s v=""/>
    <m/>
    <n v="0"/>
    <s v=""/>
    <m/>
    <m/>
    <m/>
    <m/>
    <m/>
    <m/>
    <m/>
    <n v="63"/>
    <m/>
    <n v="48"/>
    <n v="3"/>
    <m/>
    <m/>
  </r>
  <r>
    <x v="8"/>
    <x v="1"/>
    <n v="350275410"/>
    <s v="Araçariguama"/>
    <n v="2.2716719917245776"/>
    <n v="20598"/>
    <n v="20598"/>
    <n v="0"/>
    <n v="140.76402651541036"/>
    <n v="100"/>
    <n v="0.68426193429731108"/>
    <n v="0.59091000000000005"/>
    <n v="9.3351934297311007E-2"/>
    <s v=""/>
    <n v="5.9060000000000001E-2"/>
    <n v="0.48148777904617002"/>
    <n v="2.4199999999999998E-3"/>
    <n v="0.1412941552511415"/>
    <m/>
    <n v="48"/>
    <n v="22.680412371134022"/>
    <n v="77.319587628865989"/>
    <n v="15.65"/>
    <n v="1207.6559999999999"/>
    <n v="1207.6559999999999"/>
    <n v="6"/>
    <n v="0"/>
    <n v="1990.3291581706962"/>
    <n v="290.89426157879404"/>
    <n v="61.23"/>
    <m/>
    <n v="39.94"/>
    <n v="13.52"/>
    <n v="0.2"/>
    <n v="61.23"/>
    <n v="148.7525944124589"/>
    <n v="52.635533407485468"/>
    <n v="218.85555555555553"/>
    <n v="49.132596998584738"/>
    <n v="0"/>
    <n v="0.7"/>
    <m/>
    <n v="0"/>
    <n v="0"/>
    <n v="8.6"/>
    <n v="41"/>
    <n v="0"/>
    <n v="0"/>
    <n v="0.6"/>
    <n v="1"/>
    <n v="0"/>
    <n v="93"/>
    <m/>
    <n v="22"/>
    <n v="75"/>
    <n v="495.13896"/>
    <n v="0"/>
  </r>
  <r>
    <x v="12"/>
    <x v="1"/>
    <n v="350280419"/>
    <s v="Araçatuba"/>
    <n v="0.50724155386165926"/>
    <n v="189674"/>
    <n v="186016"/>
    <n v="3658"/>
    <n v="162.48811369730407"/>
    <n v="98.071427818256581"/>
    <n v="2.323824216133946"/>
    <n v="1.8139106316590601"/>
    <n v="0.50991358447488599"/>
    <s v=""/>
    <n v="0.95069999999999999"/>
    <n v="1.17076584348047"/>
    <n v="0.13243067224759"/>
    <n v="6.9927700405885362E-2"/>
    <m/>
    <n v="12"/>
    <n v="21.59090909090909"/>
    <n v="78.409090909090907"/>
    <n v="173.89"/>
    <n v="10433.664000000001"/>
    <n v="2499.0573600000002"/>
    <n v="26"/>
    <n v="0"/>
    <n v="1418.2338116979661"/>
    <n v="113.05967080358934"/>
    <n v="98.07"/>
    <m/>
    <n v="97.03"/>
    <n v="36.97"/>
    <n v="2.2999999999999998"/>
    <n v="100"/>
    <n v="85.121766158752592"/>
    <n v="27.242956812824694"/>
    <n v="88.483445446783421"/>
    <n v="74.987291834542035"/>
    <n v="5"/>
    <n v="0.9"/>
    <m/>
    <n v="2"/>
    <n v="0"/>
    <n v="9.6999999999999993"/>
    <n v="98"/>
    <n v="97.999999999999986"/>
    <n v="76.048132659821135"/>
    <n v="8.4"/>
    <n v="4"/>
    <n v="0"/>
    <n v="65"/>
    <m/>
    <n v="57"/>
    <n v="207"/>
    <n v="10224.99072"/>
    <n v="10224.99072"/>
  </r>
  <r>
    <x v="0"/>
    <x v="1"/>
    <n v="350280420"/>
    <s v="Araçatuba"/>
    <m/>
    <m/>
    <m/>
    <m/>
    <m/>
    <m/>
    <n v="2.2751674277016699E-3"/>
    <n v="3.9041095890410998E-4"/>
    <n v="1.88475646879756E-3"/>
    <s v=""/>
    <s v=""/>
    <n v="4.7564687975646901E-6"/>
    <n v="2.2704109589041098E-3"/>
    <n v="0"/>
    <m/>
    <s v=""/>
    <n v="33.333333333333329"/>
    <n v="66.666666666666657"/>
    <m/>
    <m/>
    <m/>
    <m/>
    <m/>
    <s v=""/>
    <s v=""/>
    <s v=""/>
    <m/>
    <s v=""/>
    <s v=""/>
    <s v=""/>
    <s v=""/>
    <n v="8.3339466216178382E-2"/>
    <n v="2.6672537253243495E-2"/>
    <n v="1.9044437019712684E-2"/>
    <n v="0.27717006894081758"/>
    <s v=""/>
    <s v=""/>
    <m/>
    <n v="0"/>
    <s v=""/>
    <m/>
    <m/>
    <m/>
    <m/>
    <m/>
    <m/>
    <m/>
    <s v=""/>
    <m/>
    <n v="1"/>
    <n v="2"/>
    <m/>
    <m/>
  </r>
  <r>
    <x v="8"/>
    <x v="1"/>
    <n v="350290310"/>
    <s v="Araçoiaba da Serra"/>
    <n v="1.8833590965660507"/>
    <n v="31878"/>
    <n v="21911"/>
    <n v="9967"/>
    <n v="124.74271179808257"/>
    <n v="68.733923081749168"/>
    <n v="4.51982267884323E-2"/>
    <n v="1.5143630136986301E-2"/>
    <n v="3.0054596651446001E-2"/>
    <s v=""/>
    <n v="1.00207787924911E-2"/>
    <n v="3.7200000000000002E-3"/>
    <n v="1.4789441907661099E-2"/>
    <n v="1.6668006088280098E-2"/>
    <m/>
    <n v="49"/>
    <n v="23.913043478260871"/>
    <n v="76.08695652173914"/>
    <n v="16.43"/>
    <n v="1267.3799999999999"/>
    <n v="861.8184"/>
    <n v="3"/>
    <n v="0"/>
    <n v="2275.3246753246754"/>
    <n v="356.13777526821008"/>
    <n v="98.29"/>
    <m/>
    <n v="30.94"/>
    <n v="20.9"/>
    <s v=""/>
    <n v="100"/>
    <n v="5.4455694925822051"/>
    <n v="1.9651402951492307"/>
    <n v="3.2220489653162341"/>
    <n v="8.3484990698461115"/>
    <s v=""/>
    <s v=""/>
    <m/>
    <n v="0"/>
    <s v=""/>
    <n v="9.1999999999999993"/>
    <n v="40"/>
    <n v="40"/>
    <n v="31.999999999999996"/>
    <n v="4.2"/>
    <n v="0"/>
    <n v="0"/>
    <n v="45"/>
    <m/>
    <n v="22"/>
    <n v="70"/>
    <n v="506.952"/>
    <n v="506.952"/>
  </r>
  <r>
    <x v="11"/>
    <x v="1"/>
    <n v="35030008"/>
    <s v="Aramina"/>
    <n v="0.73122074773899204"/>
    <n v="5465"/>
    <n v="5253"/>
    <n v="212"/>
    <n v="26.961026147015296"/>
    <n v="96.120768526989934"/>
    <n v="6.0255620243531198E-2"/>
    <n v="4.6359999999999998E-2"/>
    <n v="1.38956202435312E-2"/>
    <s v=""/>
    <n v="3.3300000000000001E-3"/>
    <n v="4.6313926940639303E-4"/>
    <n v="4.1479025875190298E-2"/>
    <n v="1.49834550989346E-2"/>
    <m/>
    <n v="2"/>
    <n v="40"/>
    <n v="60"/>
    <n v="3.68"/>
    <n v="283.66199999999998"/>
    <n v="53.895780000000002"/>
    <n v="0"/>
    <n v="0"/>
    <n v="18927.370539798718"/>
    <n v="2365.9213174748402"/>
    <s v=""/>
    <m/>
    <s v=""/>
    <s v=""/>
    <s v=""/>
    <s v=""/>
    <n v="5.8500602178185623"/>
    <n v="1.8370615927905853"/>
    <n v="7.4774193548387089"/>
    <n v="3.3891756691539507"/>
    <s v=""/>
    <s v=""/>
    <m/>
    <n v="0"/>
    <s v=""/>
    <n v="6.2"/>
    <n v="100"/>
    <n v="100"/>
    <n v="81"/>
    <n v="9.8000000000000007"/>
    <n v="0"/>
    <n v="0"/>
    <n v="14"/>
    <m/>
    <n v="8"/>
    <n v="12"/>
    <n v="283.66199999999998"/>
    <n v="283.66199999999998"/>
  </r>
  <r>
    <x v="14"/>
    <x v="1"/>
    <n v="350310914"/>
    <s v="Arandu"/>
    <n v="8.1218278531469679E-3"/>
    <n v="6159"/>
    <n v="5043"/>
    <n v="1116"/>
    <n v="21.510145636154089"/>
    <n v="81.880175353141752"/>
    <n v="0.35277073059360747"/>
    <n v="0.32493228310502298"/>
    <n v="2.7838447488584502E-2"/>
    <n v="0.194232876712329"/>
    <n v="1.728E-2"/>
    <s v=""/>
    <n v="0.32464838660578399"/>
    <n v="1.084234398782344E-2"/>
    <m/>
    <n v="6"/>
    <n v="47.222222222222221"/>
    <n v="52.777777777777779"/>
    <n v="3.35"/>
    <n v="258.66000000000003"/>
    <n v="81.734399999999994"/>
    <n v="0"/>
    <n v="0"/>
    <n v="16948.231855820752"/>
    <n v="1996.921578178275"/>
    <n v="73.569999999999993"/>
    <m/>
    <n v="73.34"/>
    <n v="32.01"/>
    <n v="0"/>
    <n v="97.64"/>
    <n v="23.835860175243749"/>
    <n v="10.657725999806871"/>
    <n v="29.810301202295687"/>
    <n v="7.1380634586114127"/>
    <n v="26"/>
    <n v="0.5"/>
    <m/>
    <n v="0"/>
    <n v="0"/>
    <n v="9.8000000000000007"/>
    <n v="76"/>
    <n v="76.000000000000014"/>
    <n v="68.400835073068905"/>
    <n v="7.6"/>
    <n v="0"/>
    <n v="0"/>
    <n v="1"/>
    <m/>
    <n v="17"/>
    <n v="19"/>
    <n v="196.58160000000004"/>
    <n v="196.58160000000004"/>
  </r>
  <r>
    <x v="15"/>
    <x v="1"/>
    <n v="35031582"/>
    <s v="Arapeí"/>
    <n v="-0.13650990912575933"/>
    <n v="2472"/>
    <n v="1914"/>
    <n v="558"/>
    <n v="15.875666302742276"/>
    <n v="77.427184466019412"/>
    <n v="9.2899999999999996E-3"/>
    <n v="7.1399999999999996E-3"/>
    <n v="2.15E-3"/>
    <s v=""/>
    <n v="7.7600000000000004E-3"/>
    <s v=""/>
    <n v="2.0000000000000002E-5"/>
    <n v="1.5100000000000001E-3"/>
    <m/>
    <n v="3"/>
    <n v="37.5"/>
    <n v="62.5"/>
    <n v="1.3"/>
    <n v="100.27800000000001"/>
    <n v="24.623999999999999"/>
    <n v="1"/>
    <n v="0"/>
    <n v="28703.88349514563"/>
    <n v="2806.6019417475723"/>
    <n v="86.51"/>
    <m/>
    <n v="72.38"/>
    <n v="15.78"/>
    <s v=""/>
    <n v="100"/>
    <n v="0.95773195876288664"/>
    <n v="0.41288888888888886"/>
    <n v="0.95199999999999985"/>
    <n v="0.97727272727272729"/>
    <s v=""/>
    <s v=""/>
    <m/>
    <n v="0"/>
    <s v=""/>
    <s v=""/>
    <n v="92"/>
    <n v="92"/>
    <n v="75.444264943457199"/>
    <n v="8.3000000000000007"/>
    <n v="0"/>
    <n v="0"/>
    <n v="30"/>
    <m/>
    <n v="3"/>
    <n v="5"/>
    <n v="92.255760000000009"/>
    <n v="92.255760000000009"/>
  </r>
  <r>
    <x v="3"/>
    <x v="1"/>
    <n v="35032089"/>
    <s v="Araraquara"/>
    <m/>
    <m/>
    <m/>
    <m/>
    <m/>
    <m/>
    <n v="0.67267977168949766"/>
    <n v="0.62287999999999999"/>
    <n v="4.9799771689497702E-2"/>
    <s v=""/>
    <n v="0.17755000000000001"/>
    <n v="0.21384"/>
    <n v="0.28077025875190198"/>
    <n v="5.19512937595129E-4"/>
    <m/>
    <n v="10"/>
    <n v="37.5"/>
    <n v="62.5"/>
    <m/>
    <m/>
    <m/>
    <m/>
    <m/>
    <s v=""/>
    <s v=""/>
    <s v=""/>
    <m/>
    <s v=""/>
    <s v=""/>
    <s v=""/>
    <s v=""/>
    <n v="14.948439370877725"/>
    <n v="6.7335312481431195"/>
    <n v="18.32"/>
    <n v="4.5272519717725181"/>
    <s v=""/>
    <s v=""/>
    <m/>
    <n v="0"/>
    <s v=""/>
    <m/>
    <m/>
    <m/>
    <m/>
    <m/>
    <m/>
    <m/>
    <n v="5"/>
    <m/>
    <n v="12"/>
    <n v="20"/>
    <m/>
    <m/>
  </r>
  <r>
    <x v="7"/>
    <x v="1"/>
    <n v="350320813"/>
    <s v="Araraquara"/>
    <n v="0.94453852279186012"/>
    <n v="225997"/>
    <n v="219572"/>
    <n v="6425"/>
    <n v="224.6558048450749"/>
    <n v="97.157041907635943"/>
    <n v="2.3719871702181661"/>
    <n v="0.84948932521562603"/>
    <n v="1.5224978450025399"/>
    <s v=""/>
    <n v="1.0704977321156799"/>
    <n v="0.49186511161846802"/>
    <n v="0.62939020484525598"/>
    <n v="0.18023412163876168"/>
    <m/>
    <n v="30"/>
    <n v="9.8445595854922274"/>
    <n v="90.155440414507765"/>
    <n v="206.42"/>
    <n v="12385.494000000001"/>
    <n v="2870.3593619999997"/>
    <n v="36"/>
    <n v="1"/>
    <n v="1394.0213365664147"/>
    <n v="153.49584286517077"/>
    <n v="96.98"/>
    <m/>
    <n v="97.03"/>
    <n v="47.07"/>
    <n v="58.4"/>
    <n v="99.39"/>
    <n v="52.71082600484813"/>
    <n v="23.74361531749916"/>
    <n v="24.984980153400766"/>
    <n v="138.40889500023087"/>
    <n v="0"/>
    <n v="0"/>
    <m/>
    <n v="0"/>
    <n v="0"/>
    <n v="10"/>
    <n v="99.7"/>
    <n v="99.700000000000017"/>
    <n v="76.824829417381338"/>
    <n v="8.3000000000000007"/>
    <n v="15"/>
    <n v="1"/>
    <n v="84"/>
    <m/>
    <n v="57"/>
    <n v="522"/>
    <n v="12348.337518000002"/>
    <n v="12348.337518000002"/>
  </r>
  <r>
    <x v="3"/>
    <x v="1"/>
    <n v="35033079"/>
    <s v="Araras"/>
    <n v="1.0368848412334319"/>
    <n v="129861"/>
    <n v="123563"/>
    <n v="6298"/>
    <n v="201.81674074534547"/>
    <n v="95.150199058993849"/>
    <n v="1.0257267852612879"/>
    <n v="0.82531181062912196"/>
    <n v="0.20041497463216601"/>
    <n v="0.11452115043125299"/>
    <n v="0.172514885844749"/>
    <n v="0.53996942351598198"/>
    <n v="0.27098392313546399"/>
    <n v="4.2258552765093799E-2"/>
    <m/>
    <n v="52"/>
    <n v="25.09090909090909"/>
    <n v="74.909090909090921"/>
    <n v="114.31"/>
    <n v="6858.4319999999998"/>
    <n v="6858.4319999999998"/>
    <n v="19"/>
    <n v="1"/>
    <n v="2078.7469679118444"/>
    <n v="245.27271467184138"/>
    <n v="99.72"/>
    <m/>
    <n v="99.72"/>
    <n v="14.35"/>
    <n v="0"/>
    <n v="99.41"/>
    <n v="33.195041594216441"/>
    <n v="11.982789547444952"/>
    <n v="39.678452434092399"/>
    <n v="19.843066795263965"/>
    <n v="1"/>
    <n v="0.3"/>
    <m/>
    <n v="4"/>
    <n v="0"/>
    <n v="9.6"/>
    <n v="100"/>
    <n v="0"/>
    <n v="0"/>
    <n v="1.5"/>
    <n v="4"/>
    <n v="1"/>
    <n v="90"/>
    <m/>
    <n v="69"/>
    <n v="206"/>
    <n v="6858.4319999999998"/>
    <n v="0"/>
  </r>
  <r>
    <x v="0"/>
    <x v="1"/>
    <n v="350335620"/>
    <s v="Arco-Íris"/>
    <n v="-0.70640963877498519"/>
    <n v="1824"/>
    <n v="1157"/>
    <n v="667"/>
    <n v="6.9298278940769729"/>
    <n v="63.432017543859651"/>
    <n v="2.7692054794520582E-2"/>
    <n v="2.36363470319635E-2"/>
    <n v="4.0557077625570804E-3"/>
    <s v=""/>
    <n v="3.98E-3"/>
    <s v=""/>
    <n v="2.3642054794520601E-2"/>
    <n v="6.9999999999999994E-5"/>
    <m/>
    <n v="12"/>
    <n v="70"/>
    <n v="30"/>
    <n v="0.71"/>
    <n v="55.134"/>
    <n v="14.493599999999999"/>
    <n v="0"/>
    <n v="0"/>
    <n v="32850"/>
    <n v="4149.4736842105267"/>
    <n v="67.06"/>
    <m/>
    <n v="66.28"/>
    <n v="4.12"/>
    <n v="26.3"/>
    <n v="100"/>
    <n v="3.5053233917114657"/>
    <n v="1.4574765681326625"/>
    <n v="4.2975176421751815"/>
    <n v="1.6898782343987835"/>
    <n v="0"/>
    <n v="0"/>
    <m/>
    <n v="0"/>
    <n v="0"/>
    <n v="9"/>
    <n v="91"/>
    <n v="91.000000000000014"/>
    <n v="73.712047012732612"/>
    <n v="8.1999999999999993"/>
    <n v="0"/>
    <n v="0"/>
    <n v="1"/>
    <m/>
    <n v="14"/>
    <n v="6"/>
    <n v="50.171940000000006"/>
    <n v="50.171940000000006"/>
  </r>
  <r>
    <x v="7"/>
    <x v="1"/>
    <n v="350340613"/>
    <s v="Arealva"/>
    <n v="0.48047960700885461"/>
    <n v="8162"/>
    <n v="6809"/>
    <n v="1353"/>
    <n v="16.115465871621222"/>
    <n v="83.423180592991912"/>
    <n v="0.1354379997463214"/>
    <n v="0.107425963977676"/>
    <n v="2.8012035768645398E-2"/>
    <s v=""/>
    <n v="1.5960517503805199E-2"/>
    <n v="1.6404672754946701E-2"/>
    <n v="8.3417645865043105E-2"/>
    <n v="1.9655163622526679E-2"/>
    <m/>
    <n v="9"/>
    <n v="44.827586206896555"/>
    <n v="55.172413793103445"/>
    <n v="4.72"/>
    <n v="364.06799999999998"/>
    <n v="162.98334"/>
    <n v="0"/>
    <n v="0"/>
    <n v="16111.874540553787"/>
    <n v="1661.4163195295268"/>
    <n v="70.16"/>
    <m/>
    <n v="63.19"/>
    <n v="16.78"/>
    <n v="6.8"/>
    <n v="89.08"/>
    <n v="6.2994418486661115"/>
    <n v="3.2479136629813286"/>
    <n v="6.2456955800974416"/>
    <n v="6.5144269229407916"/>
    <n v="0"/>
    <n v="0.1"/>
    <m/>
    <n v="0"/>
    <n v="0"/>
    <n v="8.6"/>
    <n v="77"/>
    <n v="77"/>
    <n v="55.232720261050126"/>
    <n v="6.5"/>
    <n v="0"/>
    <n v="0"/>
    <n v="10"/>
    <m/>
    <n v="39"/>
    <n v="48"/>
    <n v="280.33235999999999"/>
    <n v="280.33235999999999"/>
  </r>
  <r>
    <x v="15"/>
    <x v="1"/>
    <n v="35035052"/>
    <s v="Areias"/>
    <n v="0.36812941823132217"/>
    <n v="3825"/>
    <n v="2564"/>
    <n v="1261"/>
    <n v="12.476758978373619"/>
    <n v="67.032679738562095"/>
    <n v="1.4794269406392694E-2"/>
    <n v="1.478E-2"/>
    <n v="1.4269406392694101E-5"/>
    <s v=""/>
    <n v="9.7199999999999995E-3"/>
    <n v="1.0000000000000001E-5"/>
    <n v="6.9999999999999994E-5"/>
    <n v="4.9942694063926938E-3"/>
    <m/>
    <n v="10"/>
    <n v="83.333333333333343"/>
    <n v="16.666666666666664"/>
    <n v="1.82"/>
    <n v="140.66999999999999"/>
    <n v="140.66999999999999"/>
    <n v="0"/>
    <n v="0"/>
    <n v="37266.070588235292"/>
    <n v="3792.5647058823524"/>
    <n v="66.91"/>
    <m/>
    <n v="66.91"/>
    <n v="19.21"/>
    <n v="0"/>
    <n v="99.81"/>
    <n v="0.75480966359146406"/>
    <n v="0.3273068452741747"/>
    <n v="0.98533333333333339"/>
    <n v="3.1020448679769789E-3"/>
    <n v="0"/>
    <n v="0"/>
    <m/>
    <n v="0"/>
    <n v="0"/>
    <n v="9.5"/>
    <n v="100"/>
    <n v="0"/>
    <n v="0"/>
    <n v="1.5"/>
    <n v="0"/>
    <n v="0"/>
    <n v="46"/>
    <m/>
    <n v="10"/>
    <n v="2"/>
    <n v="140.66999999999999"/>
    <n v="0"/>
  </r>
  <r>
    <x v="7"/>
    <x v="1"/>
    <n v="350360413"/>
    <s v="Areiópolis"/>
    <n v="0.24727755607005797"/>
    <n v="10822"/>
    <n v="9996"/>
    <n v="826"/>
    <n v="125.91041303083188"/>
    <n v="92.367399741267789"/>
    <n v="2.8479999999999998E-2"/>
    <s v=""/>
    <n v="2.8479999999999998E-2"/>
    <s v=""/>
    <n v="2.6849999999999999E-2"/>
    <n v="1.6299999999999999E-3"/>
    <s v=""/>
    <n v="0"/>
    <m/>
    <n v="2"/>
    <s v=""/>
    <s v=""/>
    <n v="6.92"/>
    <n v="534.05999999999995"/>
    <n v="181.5804"/>
    <n v="1"/>
    <n v="1"/>
    <n v="2156.4073184254298"/>
    <n v="233.1251155054519"/>
    <n v="95.67"/>
    <m/>
    <n v="95.52"/>
    <n v="26.5"/>
    <s v=""/>
    <n v="100"/>
    <n v="7.4947368421052625"/>
    <n v="3.8486486486486484"/>
    <n v="0"/>
    <n v="35.599999999999994"/>
    <s v=""/>
    <s v=""/>
    <m/>
    <n v="0"/>
    <s v=""/>
    <n v="9.8000000000000007"/>
    <n v="100"/>
    <n v="100"/>
    <n v="65.999999999999986"/>
    <n v="7.8"/>
    <n v="0"/>
    <n v="1"/>
    <s v=""/>
    <m/>
    <s v=""/>
    <n v="3"/>
    <n v="534.05999999999995"/>
    <n v="534.05999999999995"/>
  </r>
  <r>
    <x v="10"/>
    <x v="1"/>
    <n v="350370315"/>
    <s v="Ariranha"/>
    <n v="0.94031149368261069"/>
    <n v="9245"/>
    <n v="8755"/>
    <n v="490"/>
    <n v="69.453835173916303"/>
    <n v="94.699837750135202"/>
    <n v="0.28970534500253686"/>
    <n v="3.14298858447489E-2"/>
    <n v="0.25827545915778799"/>
    <s v=""/>
    <n v="3.61337290715373E-2"/>
    <n v="0.25028"/>
    <n v="5.5527397260274E-4"/>
    <n v="2.7363419583967502E-3"/>
    <m/>
    <n v="3"/>
    <n v="7.8947368421052628"/>
    <n v="92.10526315789474"/>
    <n v="6.41"/>
    <n v="494.42399999999998"/>
    <n v="64.275120000000001"/>
    <n v="2"/>
    <n v="0"/>
    <n v="3479.3639805300163"/>
    <n v="409.33693888588436"/>
    <s v=""/>
    <m/>
    <s v=""/>
    <s v=""/>
    <s v=""/>
    <s v=""/>
    <n v="87.78949848561723"/>
    <n v="28.402484804170282"/>
    <n v="14.966612307023286"/>
    <n v="215.22954929815663"/>
    <s v=""/>
    <s v=""/>
    <m/>
    <n v="2"/>
    <s v=""/>
    <n v="9.8000000000000007"/>
    <n v="100"/>
    <n v="99.999999999999986"/>
    <n v="87"/>
    <n v="9.8000000000000007"/>
    <n v="1"/>
    <n v="0"/>
    <n v="4"/>
    <m/>
    <n v="3"/>
    <n v="35"/>
    <n v="494.42399999999992"/>
    <n v="494.42399999999992"/>
  </r>
  <r>
    <x v="6"/>
    <x v="1"/>
    <n v="35038025"/>
    <s v="Artur Nogueira"/>
    <n v="1.8912291994833907"/>
    <n v="51846"/>
    <n v="46942"/>
    <n v="4904"/>
    <n v="291.67932489451476"/>
    <n v="90.541218223199465"/>
    <n v="0.26391108257229873"/>
    <n v="0.20751926940639301"/>
    <n v="5.6391813165905698E-2"/>
    <s v=""/>
    <n v="0.13192999999999999"/>
    <n v="3.4529999999999998E-2"/>
    <n v="5.9479474885844798E-2"/>
    <n v="3.79716076864536E-2"/>
    <m/>
    <n v="36"/>
    <n v="16.826923076923077"/>
    <n v="83.173076923076934"/>
    <n v="39.409999999999997"/>
    <n v="2660.0940000000001"/>
    <n v="1868.2009505999999"/>
    <n v="6"/>
    <n v="0"/>
    <n v="1307.7653049415576"/>
    <n v="176.39625043397751"/>
    <n v="89.08"/>
    <m/>
    <n v="86.57"/>
    <n v="33.76"/>
    <s v=""/>
    <n v="98.39"/>
    <n v="32.184278362475453"/>
    <n v="12.274934073130174"/>
    <n v="39.1545791332817"/>
    <n v="19.445452815829555"/>
    <s v=""/>
    <s v=""/>
    <m/>
    <n v="0"/>
    <s v=""/>
    <n v="9.5"/>
    <n v="97"/>
    <n v="32.01"/>
    <n v="29.769363390917768"/>
    <n v="3.9"/>
    <n v="2"/>
    <n v="0"/>
    <n v="32"/>
    <m/>
    <n v="35"/>
    <n v="173"/>
    <n v="2580.2911800000002"/>
    <n v="851.49608940000007"/>
  </r>
  <r>
    <x v="15"/>
    <x v="1"/>
    <n v="35039012"/>
    <s v="Arujá"/>
    <m/>
    <m/>
    <m/>
    <m/>
    <m/>
    <m/>
    <n v="5.0400152207001501E-3"/>
    <n v="3.3383942161339399E-3"/>
    <n v="1.70162100456621E-3"/>
    <s v=""/>
    <s v=""/>
    <n v="1.9589345509893499E-3"/>
    <n v="8.3675799086757997E-4"/>
    <n v="2.2443226788432277E-3"/>
    <m/>
    <n v="18"/>
    <n v="37.5"/>
    <n v="62.5"/>
    <m/>
    <m/>
    <m/>
    <m/>
    <m/>
    <s v=""/>
    <s v=""/>
    <s v=""/>
    <m/>
    <s v=""/>
    <s v=""/>
    <s v=""/>
    <s v=""/>
    <n v="0.84000253678335834"/>
    <n v="0.34285817827892179"/>
    <n v="0.79485576574617622"/>
    <n v="0.94534500253678333"/>
    <s v=""/>
    <s v=""/>
    <m/>
    <n v="0"/>
    <s v=""/>
    <m/>
    <m/>
    <m/>
    <m/>
    <m/>
    <m/>
    <m/>
    <n v="32"/>
    <m/>
    <n v="12"/>
    <n v="20"/>
    <m/>
    <m/>
  </r>
  <r>
    <x v="18"/>
    <x v="1"/>
    <n v="35039016"/>
    <s v="Arujá"/>
    <n v="1.8898886279474558"/>
    <n v="88232"/>
    <n v="84948"/>
    <n v="3284"/>
    <n v="905.40790148794247"/>
    <n v="96.277994378456796"/>
    <n v="2.1285393201420599E-2"/>
    <n v="5.77E-3"/>
    <n v="1.55153932014206E-2"/>
    <s v=""/>
    <s v=""/>
    <n v="1.6263853373921899E-2"/>
    <n v="8.1415525114155195E-5"/>
    <n v="4.9401243023845798E-3"/>
    <m/>
    <n v="4"/>
    <n v="20"/>
    <n v="80"/>
    <n v="68.989999999999995"/>
    <n v="4656.96"/>
    <n v="2309.8483799999999"/>
    <n v="13"/>
    <n v="0"/>
    <n v="525.40937528334393"/>
    <n v="64.335841871429864"/>
    <n v="100"/>
    <m/>
    <n v="73.03"/>
    <n v="29.7"/>
    <n v="99.4"/>
    <n v="100"/>
    <n v="3.5475655335700997"/>
    <n v="1.4479859320694284"/>
    <n v="1.3738095238095238"/>
    <n v="8.6196628896781107"/>
    <n v="0"/>
    <n v="0"/>
    <m/>
    <n v="0"/>
    <n v="0"/>
    <n v="9.6"/>
    <n v="70"/>
    <n v="67.2"/>
    <n v="50.400081168831164"/>
    <n v="6.3"/>
    <n v="2"/>
    <n v="0"/>
    <n v="80"/>
    <m/>
    <n v="7"/>
    <n v="28"/>
    <n v="3259.8720000000003"/>
    <n v="3129.4771200000005"/>
  </r>
  <r>
    <x v="10"/>
    <x v="1"/>
    <n v="350395015"/>
    <s v="Aspásia"/>
    <n v="-0.2838173340181438"/>
    <n v="1769"/>
    <n v="1316"/>
    <n v="453"/>
    <n v="25.493586972186193"/>
    <n v="74.392312040700958"/>
    <n v="2.3504322678843208E-2"/>
    <n v="1.5948051750380499E-2"/>
    <n v="7.5562709284627098E-3"/>
    <s v=""/>
    <n v="4.7722070015220703E-3"/>
    <s v=""/>
    <n v="1.84721156773212E-2"/>
    <n v="2.5999999999999998E-4"/>
    <m/>
    <n v="5"/>
    <n v="66.666666666666657"/>
    <n v="33.333333333333329"/>
    <n v="0.89"/>
    <n v="68.364000000000004"/>
    <n v="12.98916"/>
    <n v="0"/>
    <n v="0"/>
    <n v="9448.3210853589608"/>
    <n v="1069.6212549462975"/>
    <n v="92.81"/>
    <m/>
    <n v="92.97"/>
    <n v="15.06"/>
    <n v="16.399999999999999"/>
    <n v="100"/>
    <n v="13.826072164025415"/>
    <n v="4.4347778639326805"/>
    <n v="14.498228863982272"/>
    <n v="12.59378488077118"/>
    <n v="0"/>
    <n v="0"/>
    <m/>
    <n v="0"/>
    <n v="0"/>
    <n v="9.1999999999999993"/>
    <n v="100"/>
    <n v="100"/>
    <n v="81"/>
    <n v="10"/>
    <n v="0"/>
    <n v="0"/>
    <n v="5"/>
    <m/>
    <n v="34"/>
    <n v="17"/>
    <n v="68.364000000000004"/>
    <n v="68.364000000000004"/>
  </r>
  <r>
    <x v="5"/>
    <x v="1"/>
    <n v="350400817"/>
    <s v="Assis"/>
    <n v="0.67394883434352959"/>
    <n v="100781"/>
    <n v="96382"/>
    <n v="4399"/>
    <n v="218.27770678564468"/>
    <n v="95.63508994750994"/>
    <n v="0.39959259703196387"/>
    <n v="0.33344776255707798"/>
    <n v="6.6144834474885894E-2"/>
    <s v=""/>
    <n v="0.29105999999999999"/>
    <n v="1.3978896499239E-2"/>
    <n v="7.9527762557077594E-2"/>
    <n v="1.5025937975646889E-2"/>
    <m/>
    <n v="12"/>
    <n v="14.37125748502994"/>
    <n v="85.628742514970057"/>
    <n v="79.86"/>
    <n v="5390.82"/>
    <n v="673.85249999999996"/>
    <n v="3"/>
    <n v="1"/>
    <n v="1326.7643702682053"/>
    <n v="143.94141752909781"/>
    <n v="99.93"/>
    <m/>
    <n v="100"/>
    <n v="20.2"/>
    <n v="29.1"/>
    <n v="100"/>
    <n v="17.838955224641243"/>
    <n v="9.4243537035840532"/>
    <n v="18.733020368375168"/>
    <n v="14.379311842366494"/>
    <n v="50"/>
    <n v="0.1"/>
    <m/>
    <n v="0"/>
    <n v="1"/>
    <n v="9.3000000000000007"/>
    <n v="100"/>
    <n v="100"/>
    <n v="87.5"/>
    <n v="10"/>
    <n v="2"/>
    <n v="1"/>
    <n v="35"/>
    <m/>
    <n v="24"/>
    <n v="143"/>
    <n v="5390.82"/>
    <n v="5390.82"/>
  </r>
  <r>
    <x v="6"/>
    <x v="1"/>
    <n v="35041075"/>
    <s v="Atibaia"/>
    <n v="1.0200493630630358"/>
    <n v="138351"/>
    <n v="129281"/>
    <n v="9070"/>
    <n v="289.37669943526458"/>
    <n v="93.444210739351362"/>
    <n v="2.2318958780441411"/>
    <n v="1.7455587227295799"/>
    <n v="0.48633715531456101"/>
    <s v=""/>
    <n v="0.78456999999999999"/>
    <n v="0.114162279299848"/>
    <n v="0.68770595065956297"/>
    <n v="0.64524043600963898"/>
    <m/>
    <n v="300"/>
    <n v="21.005251312828207"/>
    <n v="78.994748687171793"/>
    <n v="116.94"/>
    <n v="7016.49"/>
    <n v="2549.7259452629992"/>
    <n v="24"/>
    <n v="0"/>
    <n v="1347.1370644230979"/>
    <n v="177.79473946700787"/>
    <n v="88.28"/>
    <m/>
    <n v="71.86"/>
    <n v="46.74"/>
    <n v="21.6"/>
    <n v="97"/>
    <n v="99.638208841256287"/>
    <n v="37.764735669105605"/>
    <n v="119.5588166253137"/>
    <n v="62.350917348020616"/>
    <n v="0"/>
    <n v="3.4"/>
    <m/>
    <n v="0"/>
    <n v="0"/>
    <n v="9.6"/>
    <n v="72.900000000000006"/>
    <n v="66.31713000000002"/>
    <n v="63.660948062877608"/>
    <n v="7.1"/>
    <n v="7"/>
    <n v="0"/>
    <n v="256"/>
    <m/>
    <n v="280"/>
    <n v="1053"/>
    <n v="5115.0212100000008"/>
    <n v="4653.1347947370004"/>
  </r>
  <r>
    <x v="16"/>
    <x v="1"/>
    <n v="350420618"/>
    <s v="Auriflama"/>
    <n v="0.21355981287021208"/>
    <n v="14450"/>
    <n v="13470"/>
    <n v="980"/>
    <n v="33.379533379533385"/>
    <n v="93.217993079584772"/>
    <n v="5.2977955352612894E-3"/>
    <n v="4.9800000000000001E-3"/>
    <n v="3.1779553526128902E-4"/>
    <s v=""/>
    <s v=""/>
    <n v="8.5616438356164394E-6"/>
    <n v="5.0400000000000002E-3"/>
    <n v="2.4923389142567201E-4"/>
    <m/>
    <n v="9"/>
    <n v="22.222222222222221"/>
    <n v="77.777777777777786"/>
    <n v="9.69"/>
    <n v="747.79200000000003"/>
    <n v="112.16879999999999"/>
    <n v="0"/>
    <n v="0"/>
    <n v="7005.5750865051905"/>
    <n v="545.60553633217989"/>
    <n v="95.28"/>
    <m/>
    <n v="94"/>
    <n v="14.84"/>
    <s v=""/>
    <n v="100"/>
    <n v="0.52453421141200884"/>
    <n v="0.16504035935393427"/>
    <n v="0.65526315789473677"/>
    <n v="0.1271182141045156"/>
    <s v=""/>
    <s v=""/>
    <m/>
    <n v="0"/>
    <s v=""/>
    <n v="8.5"/>
    <n v="100"/>
    <n v="99.999999999999986"/>
    <n v="85"/>
    <n v="10"/>
    <n v="0"/>
    <n v="0"/>
    <n v="11"/>
    <m/>
    <n v="2"/>
    <n v="7"/>
    <n v="747.79199999999992"/>
    <n v="747.79199999999992"/>
  </r>
  <r>
    <x v="12"/>
    <x v="1"/>
    <n v="350420619"/>
    <s v="Auriflama"/>
    <m/>
    <m/>
    <m/>
    <m/>
    <m/>
    <m/>
    <n v="4.5778127853881308E-2"/>
    <n v="1.4761035007610399E-4"/>
    <n v="4.5630517503805201E-2"/>
    <s v=""/>
    <n v="4.5520517503805202E-2"/>
    <s v=""/>
    <n v="1.4761035007610399E-4"/>
    <n v="1.1E-4"/>
    <m/>
    <s v=""/>
    <n v="25"/>
    <n v="75"/>
    <m/>
    <m/>
    <m/>
    <m/>
    <m/>
    <s v=""/>
    <s v=""/>
    <s v=""/>
    <m/>
    <s v=""/>
    <s v=""/>
    <s v=""/>
    <s v=""/>
    <n v="4.5324879063248824"/>
    <n v="1.4261099019900718"/>
    <n v="1.9422414483697893E-2"/>
    <n v="18.252207001522081"/>
    <s v=""/>
    <s v=""/>
    <m/>
    <n v="0"/>
    <s v=""/>
    <m/>
    <m/>
    <m/>
    <m/>
    <m/>
    <m/>
    <m/>
    <n v="1"/>
    <m/>
    <n v="2"/>
    <n v="6"/>
    <m/>
    <m/>
  </r>
  <r>
    <x v="2"/>
    <x v="1"/>
    <n v="350430516"/>
    <s v="Avaí"/>
    <n v="0.67317299421933985"/>
    <n v="5255"/>
    <n v="3529"/>
    <n v="1726"/>
    <n v="9.6927106389257798"/>
    <n v="67.155090390104661"/>
    <n v="0.26907271562658547"/>
    <n v="0.25205047057331298"/>
    <n v="1.7022245053272499E-2"/>
    <s v=""/>
    <n v="9.8399999999999998E-3"/>
    <s v=""/>
    <n v="0.25859844622019301"/>
    <n v="6.3426940639269404E-4"/>
    <m/>
    <n v="19"/>
    <n v="47.272727272727273"/>
    <n v="52.72727272727272"/>
    <n v="2.54"/>
    <n v="195.91200000000001"/>
    <n v="48.88458"/>
    <n v="0"/>
    <n v="0"/>
    <n v="24184.601332064703"/>
    <n v="2220.4224548049469"/>
    <n v="62.41"/>
    <m/>
    <n v="60.86"/>
    <n v="16.54"/>
    <n v="19.100000000000001"/>
    <n v="92.94"/>
    <n v="16.307437310702149"/>
    <n v="6.676742323240334"/>
    <n v="19.691443013540074"/>
    <n v="4.6006067711547312"/>
    <n v="2"/>
    <n v="0.6"/>
    <m/>
    <n v="0"/>
    <n v="0"/>
    <n v="9.8000000000000007"/>
    <n v="95"/>
    <n v="95"/>
    <n v="75.047684674751935"/>
    <n v="8.1"/>
    <n v="0"/>
    <n v="0"/>
    <n v="2"/>
    <m/>
    <n v="26"/>
    <n v="29"/>
    <n v="186.1164"/>
    <n v="186.1164"/>
  </r>
  <r>
    <x v="12"/>
    <x v="1"/>
    <n v="350440419"/>
    <s v="Avanhandava"/>
    <n v="0.85791611786409927"/>
    <n v="12030"/>
    <n v="10172"/>
    <n v="1858"/>
    <n v="35.347005935241235"/>
    <n v="84.555278470490435"/>
    <n v="6.6216845509893471E-2"/>
    <n v="6.4472168949771702E-2"/>
    <n v="1.7446765601217701E-3"/>
    <s v=""/>
    <n v="3.6426940639269398E-3"/>
    <n v="5.6738850837138501E-3"/>
    <n v="5.6197572298325699E-2"/>
    <n v="7.0269406392694102E-4"/>
    <m/>
    <n v="2"/>
    <n v="30.76923076923077"/>
    <n v="69.230769230769226"/>
    <n v="8.08"/>
    <n v="623.21399999999994"/>
    <n v="186.34049999999999"/>
    <n v="1"/>
    <n v="0"/>
    <n v="6422.5436408977557"/>
    <n v="498.07481296758118"/>
    <n v="84.56"/>
    <m/>
    <n v="84.56"/>
    <n v="36.32"/>
    <n v="5.2"/>
    <n v="100"/>
    <n v="8.5995903259601914"/>
    <n v="2.702728388158917"/>
    <n v="11.115891198236501"/>
    <n v="0.91825082111672074"/>
    <n v="0"/>
    <n v="0"/>
    <m/>
    <n v="0"/>
    <n v="0"/>
    <n v="7.2"/>
    <n v="100"/>
    <n v="100"/>
    <n v="70.100077982843771"/>
    <n v="7.8"/>
    <n v="0"/>
    <n v="0"/>
    <n v="4"/>
    <m/>
    <n v="8"/>
    <n v="18"/>
    <n v="623.21399999999994"/>
    <n v="623.21399999999994"/>
  </r>
  <r>
    <x v="14"/>
    <x v="1"/>
    <n v="350450314"/>
    <s v="Avaré"/>
    <m/>
    <m/>
    <m/>
    <m/>
    <m/>
    <m/>
    <n v="0.19136030441400331"/>
    <n v="0.154645977929985"/>
    <n v="3.6714326484018303E-2"/>
    <n v="0.22620272070015199"/>
    <s v=""/>
    <s v=""/>
    <n v="0.15480967656012201"/>
    <n v="3.6550627853881246E-2"/>
    <m/>
    <n v="7"/>
    <n v="40"/>
    <n v="60"/>
    <m/>
    <m/>
    <m/>
    <m/>
    <m/>
    <s v=""/>
    <s v=""/>
    <s v=""/>
    <m/>
    <s v=""/>
    <s v=""/>
    <s v=""/>
    <s v=""/>
    <n v="3.1787425982392579"/>
    <n v="1.5646795127882525"/>
    <n v="3.332887455387608"/>
    <n v="2.660458440870892"/>
    <s v=""/>
    <s v=""/>
    <m/>
    <n v="0"/>
    <s v=""/>
    <m/>
    <m/>
    <m/>
    <m/>
    <m/>
    <m/>
    <m/>
    <n v="4"/>
    <m/>
    <n v="14"/>
    <n v="21"/>
    <m/>
    <m/>
  </r>
  <r>
    <x v="5"/>
    <x v="1"/>
    <n v="350450317"/>
    <s v="Avaré"/>
    <n v="0.57640006189469961"/>
    <n v="87102"/>
    <n v="84026"/>
    <n v="3076"/>
    <n v="71.59225407680168"/>
    <n v="96.468508185805149"/>
    <n v="0.65478194571283599"/>
    <n v="0.47647001522069998"/>
    <n v="0.17831193049213601"/>
    <s v=""/>
    <n v="0.26826439878234398"/>
    <n v="0.10218664129883299"/>
    <n v="0.25823898782344001"/>
    <n v="2.6091917808219206E-2"/>
    <m/>
    <n v="37"/>
    <n v="38.775510204081634"/>
    <n v="61.224489795918366"/>
    <n v="69.430000000000007"/>
    <n v="4686.2280000000001"/>
    <n v="647.11763999999994"/>
    <n v="8"/>
    <n v="1"/>
    <n v="4427.9727216367019"/>
    <n v="499.6404215747055"/>
    <n v="99.73"/>
    <m/>
    <n v="96.44"/>
    <n v="28.26"/>
    <n v="0.6"/>
    <n v="100"/>
    <n v="10.876776506857741"/>
    <n v="5.3538998014132133"/>
    <n v="10.268750328032327"/>
    <n v="12.921154383488117"/>
    <n v="18"/>
    <n v="0.7"/>
    <m/>
    <n v="0"/>
    <n v="0"/>
    <n v="9.3000000000000007"/>
    <n v="98"/>
    <n v="97.999999999999986"/>
    <n v="86.191076490516465"/>
    <n v="9.8000000000000007"/>
    <n v="0"/>
    <n v="1"/>
    <n v="26"/>
    <m/>
    <n v="38"/>
    <n v="60"/>
    <n v="4592.5034399999995"/>
    <n v="4592.5034399999995"/>
  </r>
  <r>
    <x v="2"/>
    <x v="1"/>
    <n v="350460216"/>
    <s v="Bady Bassitt"/>
    <n v="1.2830974060765277"/>
    <n v="16182"/>
    <n v="15194"/>
    <n v="988"/>
    <n v="147.65945797974268"/>
    <n v="93.894450624150295"/>
    <n v="0.42870156265854897"/>
    <n v="0.18002667300862499"/>
    <n v="0.24867488964992401"/>
    <s v=""/>
    <n v="5.0007317351598198E-2"/>
    <n v="3.8600837138508398E-3"/>
    <n v="0.180145102739726"/>
    <n v="0.19468905885337401"/>
    <m/>
    <n v="6"/>
    <n v="8.1395348837209305"/>
    <n v="91.860465116279073"/>
    <n v="11.46"/>
    <n v="884.03399999999999"/>
    <n v="69.397020000000012"/>
    <n v="2"/>
    <n v="0"/>
    <n v="1617.5305895439378"/>
    <n v="136.4182424916574"/>
    <n v="93.54"/>
    <m/>
    <n v="92.42"/>
    <n v="0"/>
    <s v=""/>
    <n v="100"/>
    <n v="126.08869489957321"/>
    <n v="51.650790681752888"/>
    <n v="66.676545558749993"/>
    <n v="355.24984235703425"/>
    <s v=""/>
    <s v=""/>
    <m/>
    <n v="0"/>
    <s v=""/>
    <n v="10"/>
    <n v="97"/>
    <n v="97"/>
    <n v="92.149960295644746"/>
    <n v="10"/>
    <n v="0"/>
    <n v="0"/>
    <n v="20"/>
    <m/>
    <n v="7"/>
    <n v="79"/>
    <n v="857.51297999999997"/>
    <n v="857.51297999999997"/>
  </r>
  <r>
    <x v="2"/>
    <x v="1"/>
    <n v="350470116"/>
    <s v="Balbinos"/>
    <n v="0.73379001408850897"/>
    <n v="3702"/>
    <n v="1191"/>
    <n v="2511"/>
    <n v="40.744001760950916"/>
    <n v="32.171799027552673"/>
    <n v="1.5144307458143094E-2"/>
    <n v="9.5129375951293795E-5"/>
    <n v="1.50491780821918E-2"/>
    <s v=""/>
    <n v="1.45141095890411E-2"/>
    <n v="2.0000000000000002E-5"/>
    <n v="1.04642313546423E-4"/>
    <n v="5.0555555555555597E-4"/>
    <m/>
    <n v="1"/>
    <n v="7.1428571428571423"/>
    <n v="92.857142857142861"/>
    <n v="1.29"/>
    <n v="99.63"/>
    <n v="21.918599999999998"/>
    <n v="0"/>
    <n v="0"/>
    <n v="5792.6742301458671"/>
    <n v="596.30470016207482"/>
    <n v="32.17"/>
    <m/>
    <n v="31.98"/>
    <n v="17.89"/>
    <n v="0.4"/>
    <n v="100"/>
    <n v="5.4086812350511044"/>
    <n v="2.2271040379622193"/>
    <n v="4.5299702833949428E-2"/>
    <n v="21.498825831702561"/>
    <n v="0"/>
    <n v="0"/>
    <m/>
    <n v="0"/>
    <n v="0"/>
    <n v="7.6"/>
    <n v="100"/>
    <n v="100"/>
    <n v="78"/>
    <n v="8.4"/>
    <n v="0"/>
    <n v="0"/>
    <n v="7"/>
    <m/>
    <n v="1"/>
    <n v="13"/>
    <n v="99.63"/>
    <n v="99.63"/>
  </r>
  <r>
    <x v="10"/>
    <x v="1"/>
    <n v="350480015"/>
    <s v="Bálsamo"/>
    <n v="0.50845963473664657"/>
    <n v="8493"/>
    <n v="7911"/>
    <n v="582"/>
    <n v="56.465660527890435"/>
    <n v="93.147297774637934"/>
    <n v="3.2381590563165918E-2"/>
    <n v="2.8749315068493202E-3"/>
    <n v="2.9506659056316598E-2"/>
    <s v=""/>
    <n v="2.6240776255707799E-2"/>
    <n v="1.1100000000000001E-3"/>
    <n v="3.5517884322678801E-3"/>
    <n v="1.47902587519026E-3"/>
    <m/>
    <n v="4"/>
    <n v="8"/>
    <n v="92"/>
    <n v="5.81"/>
    <n v="448.524"/>
    <n v="76.918723200000031"/>
    <n v="0"/>
    <n v="0"/>
    <n v="4307.283645354998"/>
    <n v="445.58106676086186"/>
    <n v="100"/>
    <m/>
    <n v="100"/>
    <n v="19.73"/>
    <n v="30"/>
    <n v="100"/>
    <n v="8.7517812332880869"/>
    <n v="2.7915164278591313"/>
    <n v="1.1499726027397281"/>
    <n v="24.588882546930499"/>
    <n v="0"/>
    <n v="0"/>
    <m/>
    <n v="0"/>
    <n v="0"/>
    <n v="9.5"/>
    <n v="99.820000000000007"/>
    <n v="99.820000000000022"/>
    <n v="82.850700698290382"/>
    <n v="10"/>
    <n v="0"/>
    <n v="0"/>
    <n v="5"/>
    <m/>
    <n v="2"/>
    <n v="23"/>
    <n v="447.71665680000007"/>
    <n v="447.71665680000007"/>
  </r>
  <r>
    <x v="16"/>
    <x v="1"/>
    <n v="350480018"/>
    <s v="Bálsamo"/>
    <m/>
    <m/>
    <m/>
    <m/>
    <m/>
    <m/>
    <n v="5.2842694063926898E-3"/>
    <n v="2.40426940639269E-3"/>
    <n v="2.8800000000000002E-3"/>
    <s v=""/>
    <n v="2.8800000000000002E-3"/>
    <s v=""/>
    <n v="2.3900000000000002E-3"/>
    <n v="1.4269406392694101E-5"/>
    <m/>
    <n v="1"/>
    <n v="60"/>
    <n v="40"/>
    <m/>
    <m/>
    <m/>
    <m/>
    <m/>
    <s v=""/>
    <s v=""/>
    <s v=""/>
    <m/>
    <s v=""/>
    <s v=""/>
    <s v=""/>
    <s v=""/>
    <n v="1.4281809206466729"/>
    <n v="0.45554046606833531"/>
    <n v="0.96170776255707602"/>
    <n v="2.4000000000000004"/>
    <s v=""/>
    <s v=""/>
    <m/>
    <n v="0"/>
    <s v=""/>
    <m/>
    <m/>
    <m/>
    <m/>
    <m/>
    <m/>
    <m/>
    <s v=""/>
    <m/>
    <n v="3"/>
    <n v="2"/>
    <m/>
    <m/>
  </r>
  <r>
    <x v="15"/>
    <x v="1"/>
    <n v="35049092"/>
    <s v="Bananal"/>
    <n v="0.39112201103750355"/>
    <n v="10605"/>
    <n v="8911"/>
    <n v="1694"/>
    <n v="17.206970404984421"/>
    <n v="84.026402640264024"/>
    <n v="9.0471943176052803E-3"/>
    <n v="7.1489497716895004E-3"/>
    <n v="1.8982445459157799E-3"/>
    <n v="4.8303082191780797E-2"/>
    <n v="8.3000000000000001E-4"/>
    <n v="7.5482445459157804E-3"/>
    <n v="2.1000000000000001E-4"/>
    <n v="4.58949771689498E-4"/>
    <m/>
    <n v="12"/>
    <n v="53.333333333333336"/>
    <n v="46.666666666666664"/>
    <n v="6.11"/>
    <n v="471.58199999999999"/>
    <n v="85.357799999999983"/>
    <n v="1"/>
    <n v="0"/>
    <n v="27804.016973125883"/>
    <n v="2825.0070721357843"/>
    <n v="77.77"/>
    <m/>
    <n v="73.78"/>
    <n v="12.02"/>
    <n v="0"/>
    <n v="97.47"/>
    <n v="0.22338751401494522"/>
    <n v="9.6761436551928134E-2"/>
    <n v="0.23061128295772579"/>
    <n v="0.19981521535955585"/>
    <n v="0"/>
    <n v="1.3"/>
    <m/>
    <n v="0"/>
    <n v="0"/>
    <s v=""/>
    <n v="90"/>
    <n v="89.999999999999986"/>
    <n v="81.89969082789419"/>
    <n v="9.8000000000000007"/>
    <n v="0"/>
    <n v="0"/>
    <n v="60"/>
    <m/>
    <n v="8"/>
    <n v="7"/>
    <n v="424.42379999999997"/>
    <n v="424.42379999999997"/>
  </r>
  <r>
    <x v="14"/>
    <x v="1"/>
    <n v="350500514"/>
    <s v="Barão de Antonina"/>
    <n v="0.93422369065450095"/>
    <n v="3356"/>
    <n v="2131"/>
    <n v="1225"/>
    <n v="21.662793699974181"/>
    <n v="63.498212157330158"/>
    <n v="4.9807762557077598E-3"/>
    <n v="3.8999999999999999E-4"/>
    <n v="4.5907762557077601E-3"/>
    <n v="3.6164383561643801E-3"/>
    <n v="4.5207762557077603E-3"/>
    <s v=""/>
    <n v="3.8999999999999999E-4"/>
    <n v="6.9999999999999994E-5"/>
    <m/>
    <s v=""/>
    <n v="73.333333333333329"/>
    <n v="26.666666666666668"/>
    <n v="1.49"/>
    <n v="115.02"/>
    <n v="17.668800000000001"/>
    <n v="0"/>
    <n v="0"/>
    <n v="16632.514898688914"/>
    <n v="1973.3492252681772"/>
    <n v="77.400000000000006"/>
    <m/>
    <n v="61.6"/>
    <n v="30.26"/>
    <n v="28.7"/>
    <n v="100"/>
    <n v="0.63047800705161516"/>
    <n v="0.28139978845806551"/>
    <n v="6.7241379310344837E-2"/>
    <n v="2.1860839312894087"/>
    <n v="0"/>
    <n v="0"/>
    <m/>
    <n v="1"/>
    <n v="0"/>
    <n v="7.3"/>
    <n v="92"/>
    <n v="92"/>
    <n v="84.63849765258216"/>
    <n v="9.6999999999999993"/>
    <n v="0"/>
    <n v="0"/>
    <n v="13"/>
    <m/>
    <n v="11"/>
    <n v="4"/>
    <n v="105.8184"/>
    <n v="105.8184"/>
  </r>
  <r>
    <x v="12"/>
    <x v="1"/>
    <n v="350510419"/>
    <s v="Barbosa"/>
    <n v="1.0401998160186166"/>
    <n v="7212"/>
    <n v="6162"/>
    <n v="1050"/>
    <n v="35.158192365816802"/>
    <n v="85.440931780366057"/>
    <n v="5.3014799594114669E-2"/>
    <n v="5.0367549467275501E-2"/>
    <n v="2.6472501268391701E-3"/>
    <s v=""/>
    <s v=""/>
    <n v="9.9209284627092896E-4"/>
    <n v="5.0346621004566203E-2"/>
    <n v="1.6760857432775247E-3"/>
    <m/>
    <n v="5"/>
    <n v="15.384615384615385"/>
    <n v="84.615384615384613"/>
    <n v="4.38"/>
    <n v="337.98599999999999"/>
    <n v="152.09370000000001"/>
    <n v="0"/>
    <n v="0"/>
    <n v="6646.522462562396"/>
    <n v="524.72545757071543"/>
    <n v="100"/>
    <m/>
    <n v="100"/>
    <n v="11.99"/>
    <n v="67.7"/>
    <n v="100"/>
    <n v="11.044749915440557"/>
    <n v="3.487815762770702"/>
    <n v="13.990985963132083"/>
    <n v="2.2060417723659751"/>
    <n v="0"/>
    <n v="0"/>
    <m/>
    <n v="0"/>
    <n v="0"/>
    <n v="9"/>
    <n v="100"/>
    <n v="100"/>
    <n v="54.999999999999993"/>
    <n v="6.8"/>
    <n v="0"/>
    <n v="0"/>
    <s v=""/>
    <m/>
    <n v="6"/>
    <n v="33"/>
    <n v="337.98599999999999"/>
    <n v="337.98599999999999"/>
  </r>
  <r>
    <x v="7"/>
    <x v="1"/>
    <n v="350520313"/>
    <s v="Bariri"/>
    <n v="0.7844776055277114"/>
    <n v="33765"/>
    <n v="32503"/>
    <n v="1262"/>
    <n v="76.634135270086247"/>
    <n v="96.262401895453877"/>
    <n v="0.80532527524099495"/>
    <n v="0.30354375951293799"/>
    <n v="0.50178151572805696"/>
    <s v=""/>
    <n v="8.3779999999999993E-2"/>
    <n v="0.22738265220700099"/>
    <n v="0.48325013191273503"/>
    <n v="1.0912491121258239E-2"/>
    <m/>
    <n v="9"/>
    <n v="28.865979381443296"/>
    <n v="71.134020618556704"/>
    <n v="26.77"/>
    <n v="1806.732"/>
    <n v="325.21175999999997"/>
    <n v="3"/>
    <n v="0"/>
    <n v="3390.3651710350955"/>
    <n v="345.57441137272332"/>
    <n v="100"/>
    <m/>
    <n v="100"/>
    <n v="21.56"/>
    <n v="7.7"/>
    <n v="100"/>
    <n v="43.297057808655644"/>
    <n v="22.185269290385538"/>
    <n v="20.372064396841477"/>
    <n v="135.61662587244777"/>
    <n v="0"/>
    <n v="0"/>
    <m/>
    <n v="1"/>
    <n v="0"/>
    <n v="9.8000000000000007"/>
    <n v="100"/>
    <n v="100.00000000000003"/>
    <n v="82"/>
    <n v="10"/>
    <n v="1"/>
    <n v="0"/>
    <n v="6"/>
    <m/>
    <n v="28"/>
    <n v="69"/>
    <n v="1806.7320000000002"/>
    <n v="1806.7320000000002"/>
  </r>
  <r>
    <x v="8"/>
    <x v="1"/>
    <n v="350530210"/>
    <s v="Barra Bonita"/>
    <m/>
    <m/>
    <m/>
    <m/>
    <m/>
    <m/>
    <n v="9.8381268391679405E-2"/>
    <n v="9.8381268391679405E-2"/>
    <s v=""/>
    <s v=""/>
    <s v=""/>
    <s v=""/>
    <n v="9.8381268391679405E-2"/>
    <n v="0"/>
    <m/>
    <s v=""/>
    <s v=""/>
    <s v=""/>
    <m/>
    <m/>
    <m/>
    <m/>
    <m/>
    <s v=""/>
    <s v=""/>
    <s v=""/>
    <m/>
    <s v=""/>
    <s v=""/>
    <s v=""/>
    <s v=""/>
    <n v="16.128076785521213"/>
    <n v="7.453126393309045"/>
    <n v="21.387232259060738"/>
    <n v="0"/>
    <s v=""/>
    <s v=""/>
    <m/>
    <n v="0"/>
    <s v=""/>
    <m/>
    <m/>
    <m/>
    <m/>
    <m/>
    <m/>
    <m/>
    <s v=""/>
    <m/>
    <n v="3"/>
    <s v=""/>
    <m/>
    <m/>
  </r>
  <r>
    <x v="7"/>
    <x v="1"/>
    <n v="350530213"/>
    <s v="Barra Bonita"/>
    <n v="-9.8482855269177438E-2"/>
    <n v="34943"/>
    <n v="34291"/>
    <n v="652"/>
    <n v="232.67412438407243"/>
    <n v="98.134104112411649"/>
    <n v="4.3370323782343956"/>
    <n v="4.2371363850837103"/>
    <n v="9.9895993150684897E-2"/>
    <s v=""/>
    <n v="8.0004916286149197E-2"/>
    <n v="4.2291761491628597"/>
    <s v=""/>
    <n v="2.7851312785388081E-2"/>
    <m/>
    <n v="10"/>
    <n v="30"/>
    <n v="70"/>
    <n v="28.3"/>
    <n v="1909.9259999999999"/>
    <n v="406.71557999999999"/>
    <n v="1"/>
    <n v="0"/>
    <n v="1191.2978278911371"/>
    <n v="135.37475316944736"/>
    <n v="100"/>
    <m/>
    <n v="100"/>
    <n v="28.57"/>
    <n v="31.4"/>
    <n v="100"/>
    <n v="710.98891446465507"/>
    <n v="328.56305895715116"/>
    <n v="921.11660545298048"/>
    <n v="66.597328767123273"/>
    <n v="0"/>
    <n v="0.3"/>
    <m/>
    <n v="0"/>
    <n v="0"/>
    <n v="7.6"/>
    <n v="99"/>
    <n v="99"/>
    <n v="78.705165540445023"/>
    <n v="8.6"/>
    <n v="0"/>
    <n v="0"/>
    <n v="11"/>
    <m/>
    <n v="9"/>
    <n v="21"/>
    <n v="1890.82674"/>
    <n v="1890.82674"/>
  </r>
  <r>
    <x v="17"/>
    <x v="1"/>
    <n v="350535111"/>
    <s v="Barra do Chapéu"/>
    <n v="0.52204649502882727"/>
    <n v="5499"/>
    <n v="1619"/>
    <n v="3880"/>
    <n v="13.501436323013086"/>
    <n v="29.441716675759228"/>
    <n v="8.28427701674277E-3"/>
    <n v="6.7742770167427699E-3"/>
    <n v="1.5100000000000001E-3"/>
    <s v=""/>
    <n v="7.1799999999999998E-3"/>
    <s v=""/>
    <n v="1.0542770167427701E-3"/>
    <n v="5.0000000000000002E-5"/>
    <m/>
    <n v="10"/>
    <n v="96.296296296296291"/>
    <n v="3.7037037037037033"/>
    <n v="1.18"/>
    <n v="90.99"/>
    <n v="31.882545000000007"/>
    <n v="0"/>
    <n v="0"/>
    <n v="70080"/>
    <n v="9003.7315875613767"/>
    <n v="39.15"/>
    <m/>
    <n v="22.54"/>
    <n v="43.49"/>
    <n v="68.900000000000006"/>
    <n v="100"/>
    <n v="0.15542733614902007"/>
    <n v="6.7792774277764076E-2"/>
    <n v="0.18016694193464813"/>
    <n v="9.6178343949044565E-2"/>
    <n v="0"/>
    <n v="3.6"/>
    <m/>
    <n v="0"/>
    <n v="0"/>
    <n v="8"/>
    <n v="69.849999999999994"/>
    <n v="69.849999999999994"/>
    <n v="64.960385756676558"/>
    <n v="7.1"/>
    <n v="0"/>
    <n v="0"/>
    <n v="3"/>
    <m/>
    <n v="26"/>
    <n v="1"/>
    <n v="63.55651499999999"/>
    <n v="63.55651499999999"/>
  </r>
  <r>
    <x v="17"/>
    <x v="1"/>
    <n v="350540111"/>
    <s v="Barra do Turvo"/>
    <n v="-0.11899357874342043"/>
    <n v="7681"/>
    <n v="3545"/>
    <n v="4136"/>
    <n v="7.6254107555917363"/>
    <n v="46.152844681682069"/>
    <n v="1.1405580923389139E-3"/>
    <n v="2.17239979705733E-4"/>
    <n v="9.2331811263318101E-4"/>
    <n v="1.3130549213597201E-2"/>
    <s v=""/>
    <n v="1.6000000000000001E-4"/>
    <n v="1.6514459665144599E-5"/>
    <n v="9.6404363267376953E-4"/>
    <m/>
    <n v="9"/>
    <n v="44.444444444444443"/>
    <n v="55.555555555555557"/>
    <n v="2.2000000000000002"/>
    <n v="169.82999999999998"/>
    <n v="62.021699999999996"/>
    <n v="4"/>
    <n v="2"/>
    <n v="126743.4344486395"/>
    <n v="16381.804452545242"/>
    <n v="42.9"/>
    <m/>
    <n v="34.979999999999997"/>
    <n v="23.21"/>
    <n v="41.7"/>
    <n v="100"/>
    <n v="8.4673948948694421E-3"/>
    <n v="3.6947136130188337E-3"/>
    <n v="2.291560967360053E-3"/>
    <n v="2.3140804827899274E-2"/>
    <n v="0"/>
    <n v="4.7"/>
    <m/>
    <n v="0"/>
    <n v="0"/>
    <n v="9.5"/>
    <n v="69"/>
    <n v="69"/>
    <n v="63.48012718600954"/>
    <n v="7.2"/>
    <n v="0"/>
    <n v="2"/>
    <n v="9"/>
    <m/>
    <n v="4"/>
    <n v="5"/>
    <n v="117.18269999999998"/>
    <n v="117.18269999999998"/>
  </r>
  <r>
    <x v="9"/>
    <x v="1"/>
    <n v="350550012"/>
    <s v="Barretos"/>
    <n v="0.56386632056781849"/>
    <n v="117509"/>
    <n v="113929"/>
    <n v="3580"/>
    <n v="75.152371755105179"/>
    <n v="96.95342484405451"/>
    <n v="4.0888989802130897"/>
    <n v="2.9390559906139"/>
    <n v="1.14984298959919"/>
    <n v="1.23503748097412"/>
    <n v="0.63834437975646896"/>
    <n v="6.9292799340436306E-2"/>
    <n v="3.3336674251648901"/>
    <n v="4.4740494672754955E-2"/>
    <m/>
    <n v="106"/>
    <n v="41.108545034642027"/>
    <n v="58.891454965357973"/>
    <n v="106.54"/>
    <n v="6392.4120000000003"/>
    <n v="690.38298000000009"/>
    <n v="15"/>
    <n v="1"/>
    <n v="4892.4021138806393"/>
    <n v="568.94637857525811"/>
    <n v="100"/>
    <m/>
    <n v="100"/>
    <n v="21.5"/>
    <n v="45.3"/>
    <n v="100"/>
    <n v="62.425938629207479"/>
    <n v="22.429506199742676"/>
    <n v="66.344379020629802"/>
    <n v="54.237876867886314"/>
    <n v="0"/>
    <n v="0"/>
    <m/>
    <n v="2"/>
    <n v="0"/>
    <n v="10"/>
    <n v="100"/>
    <n v="100"/>
    <n v="89.199961141428304"/>
    <n v="9.6999999999999993"/>
    <n v="2"/>
    <n v="1"/>
    <n v="73"/>
    <m/>
    <n v="178"/>
    <n v="255"/>
    <n v="6392.4120000000003"/>
    <n v="6392.4120000000003"/>
  </r>
  <r>
    <x v="10"/>
    <x v="1"/>
    <n v="350550015"/>
    <s v="Barretos"/>
    <m/>
    <m/>
    <m/>
    <m/>
    <m/>
    <m/>
    <n v="7.4806468797564696E-2"/>
    <n v="6.9650000000000004E-2"/>
    <n v="5.1564687975646896E-3"/>
    <s v=""/>
    <s v=""/>
    <n v="3.5E-4"/>
    <n v="7.4386468797564706E-2"/>
    <n v="7.0000000000000007E-5"/>
    <m/>
    <n v="3"/>
    <n v="42.857142857142854"/>
    <n v="57.142857142857139"/>
    <m/>
    <m/>
    <m/>
    <m/>
    <m/>
    <s v=""/>
    <s v=""/>
    <s v=""/>
    <m/>
    <s v=""/>
    <s v=""/>
    <s v=""/>
    <s v=""/>
    <n v="1.1420834930925909"/>
    <n v="0.41034815577380529"/>
    <n v="1.572234762979684"/>
    <n v="0.24322966026248538"/>
    <s v=""/>
    <s v=""/>
    <m/>
    <n v="0"/>
    <s v=""/>
    <m/>
    <m/>
    <m/>
    <m/>
    <m/>
    <m/>
    <m/>
    <n v="1"/>
    <m/>
    <n v="9"/>
    <n v="12"/>
    <m/>
    <m/>
  </r>
  <r>
    <x v="3"/>
    <x v="1"/>
    <n v="35056099"/>
    <s v="Barrinha"/>
    <n v="1.329329502224974"/>
    <n v="31954"/>
    <n v="31600"/>
    <n v="354"/>
    <n v="218.01187146073551"/>
    <n v="98.89215747637229"/>
    <n v="0.15193727929984779"/>
    <n v="7.3656315322171498E-2"/>
    <n v="7.8280963977676296E-2"/>
    <n v="1.08218860984272E-2"/>
    <n v="6.5076458650431303E-3"/>
    <n v="6.9809999999999997E-2"/>
    <n v="7.4526315322171494E-2"/>
    <n v="1.093318112633181E-3"/>
    <m/>
    <n v="1"/>
    <n v="27.027027027027028"/>
    <n v="72.972972972972968"/>
    <n v="25.96"/>
    <n v="1752.192"/>
    <n v="1740.9824639999999"/>
    <n v="1"/>
    <n v="0"/>
    <n v="1993.575765162421"/>
    <n v="236.86048694999062"/>
    <n v="98.89"/>
    <m/>
    <n v="98.89"/>
    <n v="20"/>
    <n v="15.3"/>
    <n v="100"/>
    <n v="20.813325931485998"/>
    <n v="7.5216474900914747"/>
    <n v="15.031901086157449"/>
    <n v="32.617068324031791"/>
    <n v="20"/>
    <n v="1.1000000000000001"/>
    <m/>
    <n v="0"/>
    <n v="0"/>
    <n v="10"/>
    <n v="100"/>
    <n v="0.8"/>
    <n v="0.6397435897435938"/>
    <n v="1.6"/>
    <n v="0"/>
    <n v="0"/>
    <n v="10"/>
    <m/>
    <n v="10"/>
    <n v="27"/>
    <n v="1752.192"/>
    <n v="14.017536"/>
  </r>
  <r>
    <x v="18"/>
    <x v="1"/>
    <n v="35057086"/>
    <s v="Barueri"/>
    <n v="1.011991611015195"/>
    <n v="262081"/>
    <n v="262081"/>
    <n v="0"/>
    <n v="4084.1670562568179"/>
    <n v="100"/>
    <n v="0.20032208143074601"/>
    <n v="6.0639999999999999E-2"/>
    <n v="0.13968208143074601"/>
    <s v=""/>
    <n v="4.1669999999999999E-2"/>
    <n v="3.1906867072551998E-2"/>
    <n v="1.2999999999999999E-4"/>
    <n v="0.12661521435819401"/>
    <m/>
    <n v="6"/>
    <n v="7.5"/>
    <n v="92.5"/>
    <n v="246.76"/>
    <n v="14805.828"/>
    <n v="9712.6246800000008"/>
    <n v="34"/>
    <n v="1"/>
    <n v="119.12591908608407"/>
    <n v="16.846089567729059"/>
    <n v="100"/>
    <m/>
    <n v="89.7"/>
    <n v="36.65"/>
    <n v="79.599999999999994"/>
    <n v="100"/>
    <n v="54.141103089390818"/>
    <n v="20.234553679873336"/>
    <n v="26.365217391304345"/>
    <n v="99.772915307675731"/>
    <n v="37"/>
    <n v="0.2"/>
    <m/>
    <n v="0"/>
    <n v="0"/>
    <n v="8.6"/>
    <n v="80"/>
    <n v="40"/>
    <n v="34.399989787805175"/>
    <n v="4.7"/>
    <n v="10"/>
    <n v="1"/>
    <n v="137"/>
    <m/>
    <n v="12"/>
    <n v="148"/>
    <n v="11844.662399999999"/>
    <n v="5922.3311999999996"/>
  </r>
  <r>
    <x v="1"/>
    <x v="1"/>
    <n v="350580721"/>
    <s v="Bastos"/>
    <n v="-0.10338642004582566"/>
    <n v="20293"/>
    <n v="17949"/>
    <n v="2344"/>
    <n v="119.05544147843943"/>
    <n v="88.449218942492479"/>
    <n v="0.303289923896499"/>
    <n v="0.16391027397260299"/>
    <n v="0.13937964992389601"/>
    <s v=""/>
    <n v="4.2332922374429198E-2"/>
    <n v="3.8949999999999999E-2"/>
    <n v="0.19519426179604299"/>
    <n v="2.68127397260274E-2"/>
    <m/>
    <n v="7"/>
    <n v="3.8135593220338984"/>
    <n v="96.186440677966104"/>
    <n v="12.63"/>
    <n v="974.48400000000004"/>
    <n v="357.05988000000002"/>
    <n v="0"/>
    <n v="0"/>
    <n v="2051.3241019070615"/>
    <n v="217.56467747499138"/>
    <n v="89.7"/>
    <m/>
    <n v="89.52"/>
    <n v="14.87"/>
    <n v="16.2"/>
    <n v="100"/>
    <n v="49.719659655163774"/>
    <n v="22.97650938609841"/>
    <n v="34.874526377149571"/>
    <n v="99.556892802782855"/>
    <n v="0"/>
    <n v="2.2999999999999998"/>
    <m/>
    <n v="0"/>
    <n v="0"/>
    <n v="9.3000000000000007"/>
    <n v="99"/>
    <n v="98.999999999999986"/>
    <n v="63.359082345118033"/>
    <n v="7.6"/>
    <n v="0"/>
    <n v="0"/>
    <n v="9"/>
    <m/>
    <n v="9"/>
    <n v="227"/>
    <n v="964.73915999999997"/>
    <n v="964.73915999999997"/>
  </r>
  <r>
    <x v="4"/>
    <x v="1"/>
    <n v="35059064"/>
    <s v="Batatais"/>
    <m/>
    <m/>
    <m/>
    <m/>
    <m/>
    <m/>
    <n v="5.2631510654490059E-2"/>
    <n v="4.8960924657534197E-2"/>
    <n v="3.67058599695586E-3"/>
    <s v=""/>
    <s v=""/>
    <n v="3.16E-3"/>
    <n v="4.6973923135464203E-2"/>
    <n v="2.4975875190258799E-3"/>
    <m/>
    <n v="11"/>
    <n v="71.428571428571431"/>
    <n v="28.571428571428569"/>
    <m/>
    <m/>
    <m/>
    <m/>
    <m/>
    <s v=""/>
    <s v=""/>
    <s v=""/>
    <m/>
    <s v=""/>
    <s v=""/>
    <s v=""/>
    <s v=""/>
    <n v="1.2413092135492938"/>
    <n v="0.38957446820495972"/>
    <n v="1.8406362653208344"/>
    <n v="0.23231556942758608"/>
    <s v=""/>
    <s v=""/>
    <m/>
    <n v="0"/>
    <s v=""/>
    <m/>
    <m/>
    <m/>
    <m/>
    <m/>
    <m/>
    <m/>
    <n v="1"/>
    <m/>
    <n v="30"/>
    <n v="12"/>
    <m/>
    <m/>
  </r>
  <r>
    <x v="11"/>
    <x v="1"/>
    <n v="35059068"/>
    <s v="Batatais"/>
    <n v="0.68255234798400011"/>
    <n v="59868"/>
    <n v="52945"/>
    <n v="6923"/>
    <n v="70.373330825653568"/>
    <n v="88.43622636466894"/>
    <n v="0.70094629122273"/>
    <n v="0.51074061834094397"/>
    <n v="0.190205672881786"/>
    <n v="7.0015220700152203E-2"/>
    <n v="0.22367538812785401"/>
    <n v="3.5696418061897502E-2"/>
    <n v="0.40462245877727099"/>
    <n v="3.6952026255707732E-2"/>
    <m/>
    <n v="58"/>
    <n v="44.897959183673471"/>
    <n v="55.102040816326522"/>
    <n v="44.22"/>
    <n v="2985.0659999999998"/>
    <n v="644.76972000000001"/>
    <n v="9"/>
    <n v="0"/>
    <n v="7116.5123271196635"/>
    <n v="832.27901383042695"/>
    <n v="88.44"/>
    <m/>
    <n v="87.99"/>
    <n v="15.31"/>
    <s v=""/>
    <n v="100"/>
    <n v="16.531752151479481"/>
    <n v="5.1883515264450777"/>
    <n v="19.200775125599396"/>
    <n v="12.038333726695317"/>
    <s v=""/>
    <s v=""/>
    <m/>
    <n v="0"/>
    <s v=""/>
    <n v="10"/>
    <n v="98"/>
    <n v="98.000000000000014"/>
    <n v="78.400151956439146"/>
    <n v="8.4"/>
    <n v="2"/>
    <n v="0"/>
    <n v="29"/>
    <m/>
    <n v="132"/>
    <n v="162"/>
    <n v="2925.3646800000001"/>
    <n v="2925.3646800000001"/>
  </r>
  <r>
    <x v="7"/>
    <x v="1"/>
    <n v="350600313"/>
    <s v="Bauru"/>
    <n v="0.60538606909870118"/>
    <n v="362348"/>
    <n v="356287"/>
    <n v="6061"/>
    <n v="538.01541225556434"/>
    <n v="98.327298619007138"/>
    <n v="1.1242623224251693"/>
    <n v="1.6093262303399299E-2"/>
    <n v="1.10816906012177"/>
    <s v=""/>
    <n v="0.81781108066971098"/>
    <n v="7.2081217656012095E-2"/>
    <n v="8.3611998985286696E-3"/>
    <n v="0.22600882420091323"/>
    <m/>
    <n v="10"/>
    <n v="2.7484143763213531"/>
    <n v="97.25158562367865"/>
    <n v="333.46"/>
    <n v="20007.810000000001"/>
    <n v="19531.637817075003"/>
    <n v="21"/>
    <n v="1"/>
    <n v="451.69792575093555"/>
    <n v="42.645854261649021"/>
    <n v="98.28"/>
    <m/>
    <n v="97.06"/>
    <n v="46.47"/>
    <n v="19.3"/>
    <n v="99.95"/>
    <n v="49.526974556174856"/>
    <n v="21.662087137286498"/>
    <n v="0.90411585974153363"/>
    <n v="226.15695104525918"/>
    <n v="39"/>
    <n v="0"/>
    <m/>
    <n v="1"/>
    <n v="0"/>
    <n v="9.8000000000000007"/>
    <n v="98.7"/>
    <n v="2.7142499999999998"/>
    <n v="2.3799315513541872"/>
    <n v="1.9"/>
    <n v="6"/>
    <n v="1"/>
    <n v="74"/>
    <m/>
    <n v="13"/>
    <n v="460"/>
    <n v="19747.708470000001"/>
    <n v="543.06198292500005"/>
  </r>
  <r>
    <x v="2"/>
    <x v="1"/>
    <n v="350600316"/>
    <s v="Bauru"/>
    <m/>
    <m/>
    <m/>
    <m/>
    <m/>
    <m/>
    <n v="0.64700155758498201"/>
    <n v="0.52589513698630097"/>
    <n v="0.121106420598681"/>
    <s v=""/>
    <n v="0.412194657534247"/>
    <n v="1.9977168949771699E-5"/>
    <n v="0.22969975139523099"/>
    <n v="4.9593683409436809E-3"/>
    <m/>
    <n v="12"/>
    <n v="37.096774193548384"/>
    <n v="62.903225806451616"/>
    <m/>
    <m/>
    <m/>
    <m/>
    <m/>
    <s v=""/>
    <s v=""/>
    <s v=""/>
    <m/>
    <s v=""/>
    <s v=""/>
    <s v=""/>
    <s v=""/>
    <n v="28.50227125925031"/>
    <n v="12.466311321483275"/>
    <n v="29.54467061720792"/>
    <n v="24.715596040547144"/>
    <s v=""/>
    <s v=""/>
    <m/>
    <n v="0"/>
    <s v=""/>
    <m/>
    <m/>
    <m/>
    <m/>
    <m/>
    <m/>
    <m/>
    <n v="10"/>
    <m/>
    <n v="23"/>
    <n v="39"/>
    <m/>
    <m/>
  </r>
  <r>
    <x v="9"/>
    <x v="1"/>
    <n v="350610212"/>
    <s v="Bebedouro"/>
    <n v="-0.1113477916610317"/>
    <n v="74264"/>
    <n v="71366"/>
    <n v="2898"/>
    <n v="108.81012732414177"/>
    <n v="96.097705483141226"/>
    <n v="1.9405267605276562"/>
    <n v="1.27256746575343"/>
    <n v="0.667959294774226"/>
    <s v=""/>
    <n v="0.11891310502283101"/>
    <n v="0.126057279299848"/>
    <n v="1.4702000304414"/>
    <n v="0.22535634576357191"/>
    <m/>
    <n v="56"/>
    <n v="29.910714285714285"/>
    <n v="70.089285714285708"/>
    <n v="59.08"/>
    <n v="3987.7919999999999"/>
    <n v="2533.5291240000001"/>
    <n v="11"/>
    <n v="0"/>
    <n v="3167.8681460734674"/>
    <n v="360.95012388236557"/>
    <n v="100"/>
    <m/>
    <n v="100"/>
    <n v="33.4"/>
    <n v="47.7"/>
    <n v="100"/>
    <n v="73.784287472534459"/>
    <n v="26.012423063373408"/>
    <n v="71.492554255810674"/>
    <n v="78.583446444026606"/>
    <n v="0"/>
    <n v="2.7"/>
    <m/>
    <n v="1"/>
    <n v="0"/>
    <n v="9.8000000000000007"/>
    <n v="100"/>
    <n v="41.800000000000011"/>
    <n v="36.467871844870544"/>
    <n v="4.7"/>
    <n v="1"/>
    <n v="0"/>
    <n v="22"/>
    <m/>
    <n v="67"/>
    <n v="157"/>
    <n v="3987.7919999999999"/>
    <n v="1666.8970560000002"/>
  </r>
  <r>
    <x v="10"/>
    <x v="1"/>
    <n v="350610215"/>
    <s v="Bebedouro"/>
    <m/>
    <m/>
    <m/>
    <m/>
    <m/>
    <m/>
    <n v="0.468661853120243"/>
    <n v="0.17320652587519"/>
    <n v="0.29545532724505302"/>
    <s v=""/>
    <s v=""/>
    <n v="7.8700000000000003E-3"/>
    <n v="0.46020853500761"/>
    <n v="5.8331811263318098E-4"/>
    <m/>
    <n v="3"/>
    <n v="32.20338983050847"/>
    <n v="67.796610169491515"/>
    <m/>
    <m/>
    <m/>
    <m/>
    <m/>
    <s v=""/>
    <s v=""/>
    <s v=""/>
    <m/>
    <s v=""/>
    <s v=""/>
    <s v=""/>
    <s v=""/>
    <n v="17.819842323963613"/>
    <n v="6.2823304707807379"/>
    <n v="9.7307037008533719"/>
    <n v="34.759450264123892"/>
    <s v=""/>
    <s v=""/>
    <m/>
    <n v="0"/>
    <s v=""/>
    <m/>
    <m/>
    <m/>
    <m/>
    <m/>
    <m/>
    <m/>
    <n v="4"/>
    <m/>
    <n v="19"/>
    <n v="40"/>
    <m/>
    <m/>
  </r>
  <r>
    <x v="12"/>
    <x v="1"/>
    <n v="350620119"/>
    <s v="Bento de Abreu"/>
    <n v="1.036507014786725"/>
    <n v="2919"/>
    <n v="2783"/>
    <n v="136"/>
    <n v="9.6703660758654948"/>
    <n v="95.340870161014053"/>
    <n v="9.188828006088277E-3"/>
    <n v="3.80517503805175E-5"/>
    <n v="9.1507762557077599E-3"/>
    <s v=""/>
    <n v="5.7077625570776296E-4"/>
    <n v="7.1199999999999996E-3"/>
    <n v="3.80517503805175E-5"/>
    <n v="1.4599999999999999E-3"/>
    <m/>
    <n v="1"/>
    <n v="12.5"/>
    <n v="87.5"/>
    <n v="1.91"/>
    <n v="147.096"/>
    <n v="33.4998936"/>
    <n v="1"/>
    <n v="0"/>
    <n v="23227.954779033917"/>
    <n v="2700.9249743062692"/>
    <n v="93.72"/>
    <m/>
    <n v="93.32"/>
    <n v="19.54"/>
    <n v="31.2"/>
    <n v="100"/>
    <n v="1.0684683728009625"/>
    <n v="0.42738734912038501"/>
    <n v="6.2379918656586073E-3"/>
    <n v="3.660310502283104"/>
    <n v="0"/>
    <n v="0.6"/>
    <m/>
    <n v="0"/>
    <n v="0"/>
    <n v="9"/>
    <n v="95.34"/>
    <n v="95.340000000000018"/>
    <n v="77.225829662261376"/>
    <n v="8.1"/>
    <n v="0"/>
    <n v="0"/>
    <n v="1"/>
    <m/>
    <n v="1"/>
    <n v="7"/>
    <n v="140.24132640000002"/>
    <n v="140.24132640000002"/>
  </r>
  <r>
    <x v="0"/>
    <x v="1"/>
    <n v="350620120"/>
    <s v="Bento de Abreu"/>
    <m/>
    <m/>
    <m/>
    <m/>
    <m/>
    <m/>
    <n v="0.20099378234398801"/>
    <n v="0.16488378234398801"/>
    <n v="3.6110000000000003E-2"/>
    <s v=""/>
    <s v=""/>
    <n v="0.16486000000000001"/>
    <n v="2.3782343987823401E-5"/>
    <n v="3.6110000000000003E-2"/>
    <m/>
    <n v="1"/>
    <n v="75"/>
    <n v="25"/>
    <m/>
    <m/>
    <m/>
    <m/>
    <m/>
    <s v=""/>
    <s v=""/>
    <s v=""/>
    <m/>
    <s v=""/>
    <s v=""/>
    <s v=""/>
    <s v=""/>
    <n v="23.371370039998606"/>
    <n v="9.3485480159994427"/>
    <n v="27.030128253112789"/>
    <n v="14.444000000000001"/>
    <s v=""/>
    <s v=""/>
    <m/>
    <n v="0"/>
    <s v=""/>
    <m/>
    <m/>
    <m/>
    <m/>
    <m/>
    <m/>
    <m/>
    <n v="3"/>
    <m/>
    <n v="3"/>
    <n v="1"/>
    <m/>
    <m/>
  </r>
  <r>
    <x v="14"/>
    <x v="1"/>
    <n v="350630014"/>
    <s v="Bernardino de Campos"/>
    <n v="1.8564936123932618E-2"/>
    <n v="10784"/>
    <n v="9850"/>
    <n v="934"/>
    <n v="44.193098926317511"/>
    <n v="91.339020771513361"/>
    <n v="0.41073814370877698"/>
    <n v="0.36523524036022298"/>
    <n v="4.5502903348554002E-2"/>
    <s v=""/>
    <n v="2.5780000000000001E-2"/>
    <n v="1.508E-2"/>
    <n v="0.36949149606798598"/>
    <n v="3.8664764079147598E-4"/>
    <m/>
    <n v="18"/>
    <n v="67.307692307692307"/>
    <n v="32.692307692307693"/>
    <n v="6.99"/>
    <n v="539.56799999999998"/>
    <n v="51.258960000000002"/>
    <n v="0"/>
    <n v="0"/>
    <n v="7398.5608308605342"/>
    <n v="848.05637982195833"/>
    <n v="92.84"/>
    <m/>
    <n v="91.84"/>
    <n v="31.17"/>
    <n v="55.3"/>
    <n v="100"/>
    <n v="33.945301132956779"/>
    <n v="16.234709237501068"/>
    <n v="39.699482647850317"/>
    <n v="15.69065632708759"/>
    <n v="2"/>
    <n v="0"/>
    <m/>
    <n v="0"/>
    <n v="0"/>
    <n v="4.4000000000000004"/>
    <n v="100"/>
    <n v="100"/>
    <n v="90.5"/>
    <n v="10"/>
    <n v="0"/>
    <n v="0"/>
    <s v=""/>
    <m/>
    <n v="35"/>
    <n v="17"/>
    <n v="539.56799999999998"/>
    <n v="539.56799999999998"/>
  </r>
  <r>
    <x v="5"/>
    <x v="1"/>
    <n v="350630017"/>
    <s v="Bernardino de Campos"/>
    <m/>
    <m/>
    <m/>
    <m/>
    <m/>
    <m/>
    <n v="2.0514155251141553E-3"/>
    <n v="2E-3"/>
    <n v="5.1415525114155299E-5"/>
    <s v=""/>
    <s v=""/>
    <s v=""/>
    <n v="2E-3"/>
    <n v="5.1415525114155299E-5"/>
    <m/>
    <s v=""/>
    <n v="33.333333333333329"/>
    <n v="66.666666666666657"/>
    <m/>
    <m/>
    <m/>
    <m/>
    <m/>
    <s v=""/>
    <s v=""/>
    <s v=""/>
    <m/>
    <s v=""/>
    <s v=""/>
    <s v=""/>
    <s v=""/>
    <n v="0.1695384731499302"/>
    <n v="8.1083617593444873E-2"/>
    <n v="0.21739130434782608"/>
    <n v="1.7729491418674245E-2"/>
    <s v=""/>
    <s v=""/>
    <m/>
    <n v="0"/>
    <s v=""/>
    <m/>
    <m/>
    <m/>
    <m/>
    <m/>
    <m/>
    <m/>
    <s v=""/>
    <m/>
    <n v="1"/>
    <n v="2"/>
    <m/>
    <m/>
  </r>
  <r>
    <x v="18"/>
    <x v="1"/>
    <n v="35063596"/>
    <s v="Bertioga"/>
    <m/>
    <m/>
    <m/>
    <m/>
    <m/>
    <m/>
    <n v="0"/>
    <s v=""/>
    <s v=""/>
    <s v=""/>
    <s v=""/>
    <s v=""/>
    <s v=""/>
    <s v=""/>
    <m/>
    <s v=""/>
    <s v=""/>
    <s v=""/>
    <m/>
    <m/>
    <m/>
    <m/>
    <m/>
    <s v=""/>
    <s v=""/>
    <s v=""/>
    <m/>
    <s v=""/>
    <s v=""/>
    <s v=""/>
    <s v=""/>
    <n v="0"/>
    <n v="0"/>
    <n v="0"/>
    <n v="0"/>
    <s v=""/>
    <s v=""/>
    <m/>
    <n v="0"/>
    <s v=""/>
    <m/>
    <m/>
    <m/>
    <m/>
    <m/>
    <m/>
    <m/>
    <s v=""/>
    <m/>
    <s v=""/>
    <s v=""/>
    <m/>
    <m/>
  </r>
  <r>
    <x v="19"/>
    <x v="1"/>
    <n v="35063597"/>
    <s v="Bertioga"/>
    <n v="3.0618459759416128"/>
    <n v="61684"/>
    <n v="61072"/>
    <n v="612"/>
    <n v="125.45047793369942"/>
    <n v="99.007846443161924"/>
    <n v="1.7904875431253171"/>
    <n v="1.7891060121765601"/>
    <n v="1.3815309487569801E-3"/>
    <s v=""/>
    <n v="0.73531000000000002"/>
    <n v="3.0277904616945702E-4"/>
    <n v="7.5000000000000002E-4"/>
    <n v="1.05412476407915"/>
    <m/>
    <n v="12"/>
    <n v="63.636363636363633"/>
    <n v="36.363636363636367"/>
    <n v="49.77"/>
    <n v="3359.6639999999998"/>
    <n v="2489.1084000000001"/>
    <n v="6"/>
    <n v="2"/>
    <n v="14059.399520134881"/>
    <n v="1784.2656118280265"/>
    <n v="73.27"/>
    <m/>
    <n v="50.13"/>
    <n v="34.06"/>
    <n v="24.2"/>
    <n v="74.48"/>
    <n v="17.434153292359468"/>
    <n v="6.5108637931829705"/>
    <n v="26.387994279890265"/>
    <n v="3.9585414004497999E-2"/>
    <n v="0"/>
    <n v="2.2999999999999998"/>
    <m/>
    <n v="0"/>
    <n v="0"/>
    <n v="9.3000000000000007"/>
    <n v="31"/>
    <n v="30.999999999999993"/>
    <n v="25.911984055548405"/>
    <n v="4.0999999999999996"/>
    <n v="0"/>
    <n v="2"/>
    <n v="42"/>
    <m/>
    <n v="21"/>
    <n v="12"/>
    <n v="1041.4958399999998"/>
    <n v="1041.4958399999998"/>
  </r>
  <r>
    <x v="12"/>
    <x v="1"/>
    <n v="350640919"/>
    <s v="Bilac"/>
    <n v="1.0758631095785232"/>
    <n v="7745"/>
    <n v="7291"/>
    <n v="454"/>
    <n v="49.243387589013224"/>
    <n v="94.138153647514528"/>
    <n v="1.349697361745307E-2"/>
    <n v="6.1728183663115202E-3"/>
    <n v="7.32415525114155E-3"/>
    <s v=""/>
    <n v="2.2200000000000002E-3"/>
    <n v="4.6000000000000001E-4"/>
    <n v="6.2128183663115203E-3"/>
    <n v="4.6041552511415498E-3"/>
    <m/>
    <n v="2"/>
    <n v="22.222222222222221"/>
    <n v="77.777777777777786"/>
    <n v="5.17"/>
    <n v="398.952"/>
    <n v="319.16159999999996"/>
    <n v="1"/>
    <n v="0"/>
    <n v="4682.5564880568108"/>
    <n v="407.17882504841845"/>
    <n v="100"/>
    <m/>
    <n v="97.55"/>
    <n v="7.14"/>
    <n v="4.5"/>
    <n v="100"/>
    <n v="3.4607624660136076"/>
    <n v="1.1736498797785277"/>
    <n v="2.1285580573488003"/>
    <n v="7.3241552511415478"/>
    <n v="0"/>
    <n v="0"/>
    <m/>
    <n v="0"/>
    <n v="0"/>
    <n v="7.8"/>
    <n v="100"/>
    <n v="100"/>
    <n v="20.000000000000011"/>
    <n v="4.5"/>
    <n v="0"/>
    <n v="0"/>
    <n v="10"/>
    <m/>
    <n v="4"/>
    <n v="14"/>
    <n v="398.952"/>
    <n v="398.952"/>
  </r>
  <r>
    <x v="0"/>
    <x v="1"/>
    <n v="350640920"/>
    <s v="Bilac"/>
    <m/>
    <m/>
    <m/>
    <m/>
    <m/>
    <m/>
    <n v="0"/>
    <s v=""/>
    <s v=""/>
    <s v=""/>
    <s v=""/>
    <s v=""/>
    <s v=""/>
    <s v=""/>
    <m/>
    <s v=""/>
    <s v=""/>
    <s v=""/>
    <m/>
    <m/>
    <m/>
    <m/>
    <m/>
    <s v=""/>
    <s v=""/>
    <s v=""/>
    <m/>
    <s v=""/>
    <s v=""/>
    <s v=""/>
    <s v=""/>
    <n v="0"/>
    <n v="0"/>
    <n v="0"/>
    <n v="0"/>
    <s v=""/>
    <s v=""/>
    <m/>
    <n v="0"/>
    <s v=""/>
    <m/>
    <m/>
    <m/>
    <m/>
    <m/>
    <m/>
    <m/>
    <s v=""/>
    <m/>
    <s v=""/>
    <s v=""/>
    <m/>
    <m/>
  </r>
  <r>
    <x v="12"/>
    <x v="1"/>
    <n v="350650819"/>
    <s v="Birigui"/>
    <n v="1.1470970741785047"/>
    <n v="120138"/>
    <n v="116931"/>
    <n v="3207"/>
    <n v="226.39781400169605"/>
    <n v="97.330569844678621"/>
    <n v="0.77398340436326707"/>
    <n v="0.22370297311009599"/>
    <n v="0.55028043125317105"/>
    <s v=""/>
    <n v="0.19279035007610401"/>
    <n v="1.46599467275495E-2"/>
    <n v="0.22442070522577401"/>
    <n v="0.34211240233384149"/>
    <m/>
    <n v="40"/>
    <n v="25.454545454545453"/>
    <n v="74.545454545454547"/>
    <n v="107.96"/>
    <n v="6477.4619999999995"/>
    <n v="1653.04908"/>
    <n v="10"/>
    <n v="0"/>
    <n v="1007.9928082704889"/>
    <n v="78.749438146131936"/>
    <n v="100"/>
    <m/>
    <n v="100"/>
    <n v="45.19"/>
    <n v="1.5"/>
    <n v="100"/>
    <n v="63.96557060853447"/>
    <n v="20.155817821960081"/>
    <n v="24.582744297812745"/>
    <n v="183.42681041772374"/>
    <n v="0"/>
    <n v="0"/>
    <m/>
    <n v="2"/>
    <n v="0"/>
    <n v="7.4"/>
    <n v="98"/>
    <n v="98"/>
    <n v="74.47998799529816"/>
    <n v="8"/>
    <n v="3"/>
    <n v="0"/>
    <n v="42"/>
    <m/>
    <n v="42"/>
    <n v="123"/>
    <n v="6347.9127599999993"/>
    <n v="6347.9127599999993"/>
  </r>
  <r>
    <x v="18"/>
    <x v="1"/>
    <n v="35066076"/>
    <s v="Biritiba Mirim"/>
    <n v="1.269178565262008"/>
    <n v="31952"/>
    <n v="27830"/>
    <n v="4122"/>
    <n v="100.88406163172517"/>
    <n v="87.099399098647964"/>
    <n v="0.77074390791476366"/>
    <n v="0.75051760908168397"/>
    <n v="2.0226298833079699E-2"/>
    <s v=""/>
    <n v="0.11459"/>
    <n v="2.0000000000000001E-4"/>
    <n v="0.65247157407407397"/>
    <n v="3.3037442922374503E-3"/>
    <m/>
    <n v="46"/>
    <n v="73.75"/>
    <n v="26.25"/>
    <n v="22.38"/>
    <n v="1510.8119999999999"/>
    <n v="858.37267079999992"/>
    <n v="1"/>
    <n v="0"/>
    <n v="9376.3144717075611"/>
    <n v="1233.725588382574"/>
    <n v="55.37"/>
    <m/>
    <n v="48.63"/>
    <n v="28.92"/>
    <n v="35.1"/>
    <n v="64.510000000000005"/>
    <n v="21.711095997598978"/>
    <n v="8.1130937675238286"/>
    <n v="32.631200394855824"/>
    <n v="1.6181039066463758"/>
    <n v="2"/>
    <n v="0.2"/>
    <m/>
    <n v="0"/>
    <n v="0"/>
    <n v="10"/>
    <n v="53"/>
    <n v="51.41"/>
    <n v="43.184680105797412"/>
    <n v="5.3"/>
    <n v="0"/>
    <n v="0"/>
    <n v="36"/>
    <m/>
    <n v="177"/>
    <n v="63"/>
    <n v="800.73035999999991"/>
    <n v="776.7084491999999"/>
  </r>
  <r>
    <x v="19"/>
    <x v="1"/>
    <n v="35066077"/>
    <s v="Biritiba Mirim"/>
    <m/>
    <m/>
    <m/>
    <m/>
    <m/>
    <m/>
    <n v="1.3178082191780819E-4"/>
    <n v="4.1780821917808197E-5"/>
    <n v="9.0000000000000006E-5"/>
    <s v=""/>
    <s v=""/>
    <n v="1.31780821917808E-4"/>
    <s v=""/>
    <n v="0"/>
    <m/>
    <n v="1"/>
    <n v="66.666666666666657"/>
    <n v="33.333333333333329"/>
    <m/>
    <m/>
    <m/>
    <m/>
    <m/>
    <s v=""/>
    <s v=""/>
    <s v=""/>
    <m/>
    <s v=""/>
    <s v=""/>
    <s v=""/>
    <s v=""/>
    <n v="3.7121358286706535E-3"/>
    <n v="1.3871665465032441E-3"/>
    <n v="1.816557474687313E-3"/>
    <n v="7.1999999999999998E-3"/>
    <s v=""/>
    <s v=""/>
    <m/>
    <n v="0"/>
    <s v=""/>
    <m/>
    <m/>
    <m/>
    <m/>
    <m/>
    <m/>
    <m/>
    <s v=""/>
    <m/>
    <n v="2"/>
    <n v="1"/>
    <m/>
    <m/>
  </r>
  <r>
    <x v="7"/>
    <x v="1"/>
    <n v="350670613"/>
    <s v="Boa Esperança do Sul"/>
    <n v="0.687153123751294"/>
    <n v="14489"/>
    <n v="13286"/>
    <n v="1203"/>
    <n v="20.967555208242889"/>
    <n v="91.697149561736495"/>
    <n v="1.0812736069888391"/>
    <n v="0.96005083682141101"/>
    <n v="0.121222770167428"/>
    <s v=""/>
    <n v="2.8607762557077599E-3"/>
    <s v=""/>
    <n v="1.06305336345764"/>
    <n v="1.535946727549467E-2"/>
    <m/>
    <n v="32"/>
    <n v="57.291666666666664"/>
    <n v="42.708333333333329"/>
    <n v="9.33"/>
    <n v="719.55"/>
    <n v="190.67400000000001"/>
    <n v="2"/>
    <n v="0"/>
    <n v="11971.01249223549"/>
    <n v="1218.8667264821588"/>
    <s v=""/>
    <m/>
    <s v=""/>
    <s v=""/>
    <s v=""/>
    <s v=""/>
    <n v="38.207547950135655"/>
    <n v="19.659520127069801"/>
    <n v="42.292988406229561"/>
    <n v="21.646923244183569"/>
    <s v=""/>
    <s v=""/>
    <m/>
    <n v="0"/>
    <s v=""/>
    <n v="5.3"/>
    <n v="98"/>
    <n v="98.000000000000014"/>
    <n v="73.500938086303947"/>
    <n v="8.1999999999999993"/>
    <n v="2"/>
    <n v="0"/>
    <n v="23"/>
    <m/>
    <n v="55"/>
    <n v="41"/>
    <n v="705.15899999999999"/>
    <n v="705.15899999999999"/>
  </r>
  <r>
    <x v="7"/>
    <x v="1"/>
    <n v="350680513"/>
    <s v="Bocaina"/>
    <n v="1.1454943659462424"/>
    <n v="12011"/>
    <n v="11211"/>
    <n v="800"/>
    <n v="32.993627073947913"/>
    <n v="93.339438847722917"/>
    <n v="0.95631683789954314"/>
    <n v="0.90079211567732098"/>
    <n v="5.5524722222222198E-2"/>
    <s v=""/>
    <n v="3.2530000000000003E-2"/>
    <n v="1.2611415525114199E-2"/>
    <n v="0.90699972602739698"/>
    <n v="4.17569634703196E-3"/>
    <m/>
    <n v="5"/>
    <n v="56.81818181818182"/>
    <n v="43.18181818181818"/>
    <n v="7.95"/>
    <n v="613.49400000000003"/>
    <n v="128.83374000000001"/>
    <n v="0"/>
    <n v="0"/>
    <n v="7771.7558904337693"/>
    <n v="787.67796186828753"/>
    <n v="100"/>
    <m/>
    <n v="99.72"/>
    <n v="28.29"/>
    <n v="9.1"/>
    <n v="100"/>
    <n v="62.915581440759418"/>
    <n v="32.308001280389966"/>
    <n v="73.835419317813205"/>
    <n v="18.508240740740732"/>
    <n v="0"/>
    <n v="0"/>
    <m/>
    <n v="0"/>
    <n v="0"/>
    <n v="9.8000000000000007"/>
    <n v="100"/>
    <n v="100"/>
    <n v="78.999999999999986"/>
    <n v="8.4"/>
    <n v="0"/>
    <n v="0"/>
    <n v="25"/>
    <m/>
    <n v="25"/>
    <n v="19"/>
    <n v="613.49400000000003"/>
    <n v="613.49400000000003"/>
  </r>
  <r>
    <x v="8"/>
    <x v="1"/>
    <n v="350690410"/>
    <s v="Bofete"/>
    <n v="1.5602641574291809"/>
    <n v="10932"/>
    <n v="6970"/>
    <n v="3962"/>
    <n v="16.731970123668422"/>
    <n v="63.757775338455914"/>
    <n v="2.8184076610857457E-2"/>
    <n v="2.2383576864535799E-2"/>
    <n v="5.8004997463216596E-3"/>
    <s v=""/>
    <n v="1.6100000000000001E-3"/>
    <n v="7.6733295281582996E-3"/>
    <n v="1.0897515220700199E-2"/>
    <n v="8.0032318619989804E-3"/>
    <m/>
    <n v="20"/>
    <n v="59.375"/>
    <n v="40.625"/>
    <n v="5.24"/>
    <n v="403.86599999999999"/>
    <n v="53.196706800000001"/>
    <n v="0"/>
    <n v="1"/>
    <n v="18029.637760702524"/>
    <n v="2509.7255762897912"/>
    <n v="59.28"/>
    <m/>
    <n v="53.5"/>
    <n v="15.71"/>
    <n v="22.5"/>
    <n v="92.97"/>
    <n v="1.1646312649114652"/>
    <n v="0.45094522577371932"/>
    <n v="1.4441017331958579"/>
    <n v="0.66672410877260457"/>
    <n v="2"/>
    <n v="0.4"/>
    <m/>
    <n v="0"/>
    <n v="4"/>
    <n v="9.1999999999999993"/>
    <n v="98"/>
    <n v="97.02"/>
    <n v="86.828129429068056"/>
    <n v="9.8000000000000007"/>
    <n v="0"/>
    <n v="1"/>
    <n v="16"/>
    <m/>
    <n v="19"/>
    <n v="13"/>
    <n v="395.78868"/>
    <n v="391.83079319999996"/>
  </r>
  <r>
    <x v="14"/>
    <x v="1"/>
    <n v="350690414"/>
    <s v="Bofete"/>
    <m/>
    <m/>
    <m/>
    <m/>
    <m/>
    <m/>
    <n v="9.4387519025875156E-3"/>
    <n v="9.0198173515981701E-3"/>
    <n v="4.1893455098934598E-4"/>
    <s v=""/>
    <s v=""/>
    <s v=""/>
    <n v="2.65459665144597E-3"/>
    <n v="6.7841552511415494E-3"/>
    <m/>
    <n v="6"/>
    <n v="75"/>
    <n v="25"/>
    <m/>
    <m/>
    <m/>
    <m/>
    <m/>
    <s v=""/>
    <s v=""/>
    <s v=""/>
    <m/>
    <s v=""/>
    <s v=""/>
    <s v=""/>
    <s v=""/>
    <n v="0.39003107035485601"/>
    <n v="0.15102003044140025"/>
    <n v="0.58192370010310779"/>
    <n v="4.8153396665442078E-2"/>
    <s v=""/>
    <s v=""/>
    <m/>
    <n v="0"/>
    <s v=""/>
    <m/>
    <m/>
    <m/>
    <m/>
    <m/>
    <m/>
    <m/>
    <n v="1"/>
    <m/>
    <n v="12"/>
    <n v="4"/>
    <m/>
    <m/>
  </r>
  <r>
    <x v="8"/>
    <x v="1"/>
    <n v="350700110"/>
    <s v="Boituva"/>
    <n v="1.9107406192204079"/>
    <n v="56455"/>
    <n v="53106"/>
    <n v="3349"/>
    <n v="226.71780249789165"/>
    <n v="94.067841643787091"/>
    <n v="0.56062438546423199"/>
    <n v="0.14591224441907699"/>
    <n v="0.41471214104515502"/>
    <s v=""/>
    <n v="3.8051750380517502E-4"/>
    <n v="0.44951349568746801"/>
    <n v="1.10574422881786E-2"/>
    <n v="9.9672929984779293E-2"/>
    <m/>
    <n v="25"/>
    <n v="8.3333333333333321"/>
    <n v="91.666666666666657"/>
    <n v="45.9"/>
    <n v="3098.4659999999999"/>
    <n v="1328.4237599999999"/>
    <n v="3"/>
    <n v="1"/>
    <n v="1262.4454875564609"/>
    <n v="195.5114693118413"/>
    <n v="86.29"/>
    <m/>
    <n v="74.459999999999994"/>
    <n v="21.23"/>
    <s v=""/>
    <n v="91.73"/>
    <n v="68.368827495638058"/>
    <n v="24.806388737355402"/>
    <n v="31.04515838703766"/>
    <n v="118.48918315575858"/>
    <s v=""/>
    <s v=""/>
    <m/>
    <n v="1"/>
    <s v=""/>
    <n v="10"/>
    <n v="80"/>
    <n v="80"/>
    <n v="57.126405130796989"/>
    <n v="6.6"/>
    <n v="1"/>
    <n v="1"/>
    <n v="58"/>
    <m/>
    <n v="11"/>
    <n v="121"/>
    <n v="2478.7728000000002"/>
    <n v="2478.7728000000002"/>
  </r>
  <r>
    <x v="6"/>
    <x v="1"/>
    <n v="35071005"/>
    <s v="Bom Jesus dos Perdões"/>
    <n v="2.304788530805757"/>
    <n v="23841"/>
    <n v="21649"/>
    <n v="2192"/>
    <n v="219.71246889687586"/>
    <n v="90.805754792164763"/>
    <n v="0.23237632039573819"/>
    <n v="0.17818000000000001"/>
    <n v="5.4196320395738198E-2"/>
    <s v=""/>
    <n v="0.115640136986301"/>
    <n v="7.7170644342973105E-2"/>
    <n v="1.4577511415525099E-3"/>
    <n v="3.81077879249112E-2"/>
    <m/>
    <n v="29"/>
    <n v="26.548672566371685"/>
    <n v="73.451327433628322"/>
    <n v="15.71"/>
    <n v="1211.598"/>
    <n v="1211.598"/>
    <n v="2"/>
    <n v="0"/>
    <n v="1746.0475651189129"/>
    <n v="224.86976217440539"/>
    <n v="88.05"/>
    <m/>
    <n v="86.84"/>
    <n v="21.19"/>
    <n v="44.4"/>
    <n v="94.87"/>
    <n v="46.475264079147635"/>
    <n v="17.604266696646832"/>
    <n v="53.993939393939392"/>
    <n v="31.880188468081293"/>
    <n v="0"/>
    <n v="1.4"/>
    <m/>
    <n v="0"/>
    <n v="0"/>
    <n v="9.5"/>
    <n v="85"/>
    <n v="0"/>
    <n v="0"/>
    <n v="1.6"/>
    <n v="1"/>
    <n v="0"/>
    <n v="54"/>
    <m/>
    <n v="30"/>
    <n v="83"/>
    <n v="1029.8583000000001"/>
    <n v="0"/>
  </r>
  <r>
    <x v="14"/>
    <x v="1"/>
    <n v="350715914"/>
    <s v="Bom Sucesso de Itararé"/>
    <n v="0.77647545355450376"/>
    <n v="3829"/>
    <n v="2838"/>
    <n v="991"/>
    <n v="28.741930641044888"/>
    <n v="74.118568816923485"/>
    <n v="1.4231369863013699E-2"/>
    <n v="7.2828310502283103E-3"/>
    <n v="6.94853881278539E-3"/>
    <s v=""/>
    <n v="1.0370000000000001E-2"/>
    <n v="5.4853881278538804E-4"/>
    <n v="3.06283105022831E-3"/>
    <n v="2.5000000000000001E-4"/>
    <m/>
    <n v="4"/>
    <n v="66.666666666666657"/>
    <n v="33.333333333333329"/>
    <n v="1.88"/>
    <n v="145.31399999999999"/>
    <n v="43.5308742"/>
    <n v="1"/>
    <n v="0"/>
    <n v="12189.417602507183"/>
    <n v="1400.1358056933927"/>
    <n v="57.74"/>
    <m/>
    <n v="55.13"/>
    <n v="27.26"/>
    <n v="26.1"/>
    <n v="84.84"/>
    <n v="2.1562681610626817"/>
    <n v="0.96157904479822298"/>
    <n v="1.4862920510670021"/>
    <n v="4.0873757722266992"/>
    <n v="0"/>
    <n v="13.3"/>
    <m/>
    <n v="0"/>
    <n v="0"/>
    <n v="7.2"/>
    <n v="76.97"/>
    <n v="76.97"/>
    <n v="70.043578595317726"/>
    <n v="7.4"/>
    <n v="0"/>
    <n v="0"/>
    <n v="1"/>
    <m/>
    <n v="8"/>
    <n v="4"/>
    <n v="111.8481858"/>
    <n v="111.8481858"/>
  </r>
  <r>
    <x v="1"/>
    <x v="1"/>
    <n v="350720921"/>
    <s v="Borá"/>
    <n v="-2.4627521251974205E-2"/>
    <n v="811"/>
    <n v="632"/>
    <n v="179"/>
    <n v="6.8340776944467851"/>
    <n v="77.92848335388409"/>
    <n v="3.9482420091324199E-3"/>
    <n v="1.5299999999999999E-3"/>
    <n v="2.4182420091324202E-3"/>
    <s v=""/>
    <n v="3.8E-3"/>
    <s v=""/>
    <n v="1.4824200913242001E-4"/>
    <n v="0"/>
    <m/>
    <s v=""/>
    <n v="20"/>
    <n v="80"/>
    <n v="0.46"/>
    <n v="35.207999999999998"/>
    <n v="2.8166399999999996"/>
    <n v="0"/>
    <n v="0"/>
    <n v="34996.794081381013"/>
    <n v="3888.5326757090002"/>
    <n v="100"/>
    <m/>
    <n v="99.76"/>
    <n v="17.97"/>
    <n v="0"/>
    <n v="100"/>
    <n v="0.94005762122200476"/>
    <n v="0.43869355657026887"/>
    <n v="0.47812499999999997"/>
    <n v="2.4182420091324208"/>
    <n v="0"/>
    <n v="0"/>
    <m/>
    <n v="0"/>
    <n v="0"/>
    <n v="9.3000000000000007"/>
    <n v="100"/>
    <n v="100"/>
    <n v="92"/>
    <n v="10"/>
    <n v="0"/>
    <n v="0"/>
    <n v="1"/>
    <m/>
    <n v="1"/>
    <n v="4"/>
    <n v="35.207999999999998"/>
    <n v="35.207999999999998"/>
  </r>
  <r>
    <x v="7"/>
    <x v="1"/>
    <n v="350730813"/>
    <s v="Boracéia"/>
    <n v="1.1309758988935492"/>
    <n v="4710"/>
    <n v="4290"/>
    <n v="420"/>
    <n v="38.990066225165563"/>
    <n v="91.082802547770697"/>
    <n v="1.9932805682394767E-2"/>
    <n v="6.3424657534246604E-4"/>
    <n v="1.9298559107052301E-2"/>
    <s v=""/>
    <n v="1.3780000000000001E-2"/>
    <n v="5.5985591070522598E-3"/>
    <n v="2.3000000000000001E-4"/>
    <n v="3.2424657534246598E-4"/>
    <m/>
    <s v=""/>
    <n v="33.333333333333329"/>
    <n v="66.666666666666657"/>
    <n v="3.03"/>
    <n v="233.55"/>
    <n v="49.045499999999997"/>
    <n v="0"/>
    <n v="0"/>
    <n v="6494.6751592356686"/>
    <n v="669.55414012738834"/>
    <n v="100"/>
    <m/>
    <n v="100"/>
    <n v="17.53"/>
    <n v="40.1"/>
    <n v="100"/>
    <n v="3.9865611364789535"/>
    <n v="2.0549284208654401"/>
    <n v="0.15856164383561649"/>
    <n v="19.298559107052306"/>
    <n v="0"/>
    <n v="0"/>
    <m/>
    <n v="1"/>
    <n v="0"/>
    <n v="9.8000000000000007"/>
    <n v="100"/>
    <n v="100"/>
    <n v="79"/>
    <n v="8.4"/>
    <n v="0"/>
    <n v="0"/>
    <n v="6"/>
    <m/>
    <n v="4"/>
    <n v="8"/>
    <n v="233.55"/>
    <n v="233.55"/>
  </r>
  <r>
    <x v="2"/>
    <x v="1"/>
    <n v="350740716"/>
    <s v="Borborema"/>
    <n v="0.5883211237271091"/>
    <n v="15253"/>
    <n v="14298"/>
    <n v="955"/>
    <n v="27.602243937748824"/>
    <n v="93.738936602635548"/>
    <n v="0.57864143328259765"/>
    <n v="0.48360870624048702"/>
    <n v="9.5032727042110604E-2"/>
    <s v=""/>
    <n v="5.0185388127853899E-2"/>
    <n v="1.0481222729578899E-2"/>
    <n v="0.50053185819380996"/>
    <n v="1.7442964231354659E-2"/>
    <m/>
    <n v="13"/>
    <n v="27.184466019417474"/>
    <n v="72.815533980582529"/>
    <n v="10.119999999999999"/>
    <n v="780.94799999999998"/>
    <n v="273.33179999999999"/>
    <n v="2"/>
    <n v="0"/>
    <n v="8559.5646758014809"/>
    <n v="764.98524880351385"/>
    <n v="90.13"/>
    <m/>
    <n v="90.13"/>
    <n v="37.31"/>
    <n v="30"/>
    <n v="100"/>
    <n v="34.239138064059034"/>
    <n v="13.976846214555499"/>
    <n v="36.637023200036893"/>
    <n v="25.684520822192063"/>
    <n v="0"/>
    <n v="0"/>
    <m/>
    <n v="0"/>
    <n v="0"/>
    <n v="7.5"/>
    <n v="100"/>
    <n v="100"/>
    <n v="65"/>
    <n v="7.7"/>
    <n v="1"/>
    <n v="0"/>
    <n v="5"/>
    <m/>
    <n v="28"/>
    <n v="75"/>
    <n v="780.94799999999998"/>
    <n v="780.94799999999998"/>
  </r>
  <r>
    <x v="7"/>
    <x v="1"/>
    <n v="350745613"/>
    <s v="Borebi"/>
    <n v="1.2449598249439697"/>
    <n v="2552"/>
    <n v="2364"/>
    <n v="188"/>
    <n v="7.3308054693783751"/>
    <n v="92.633228840125398"/>
    <n v="7.9114256722475906E-3"/>
    <n v="5.3563977676306402E-3"/>
    <n v="2.55502790461695E-3"/>
    <s v=""/>
    <s v=""/>
    <s v=""/>
    <n v="7.3251293759512897E-3"/>
    <n v="5.8629629629629624E-4"/>
    <m/>
    <n v="11"/>
    <n v="33.333333333333329"/>
    <n v="66.666666666666657"/>
    <n v="1.62"/>
    <n v="124.956"/>
    <n v="12.4956"/>
    <n v="0"/>
    <n v="0"/>
    <n v="38925.705329153607"/>
    <n v="4077.9310344827563"/>
    <s v=""/>
    <m/>
    <s v=""/>
    <s v=""/>
    <s v=""/>
    <s v=""/>
    <n v="0.47948034377258125"/>
    <n v="0.25115637054754253"/>
    <n v="0.40578770966898786"/>
    <n v="0.77425088018695498"/>
    <s v=""/>
    <s v=""/>
    <m/>
    <n v="0"/>
    <s v=""/>
    <n v="9"/>
    <n v="100"/>
    <n v="100"/>
    <n v="90"/>
    <n v="9.8000000000000007"/>
    <n v="0"/>
    <n v="0"/>
    <n v="5"/>
    <m/>
    <n v="4"/>
    <n v="8"/>
    <n v="124.956"/>
    <n v="124.956"/>
  </r>
  <r>
    <x v="5"/>
    <x v="1"/>
    <n v="350745617"/>
    <s v="Borebi"/>
    <m/>
    <m/>
    <m/>
    <m/>
    <m/>
    <m/>
    <n v="2.1758515981735109E-2"/>
    <n v="2.1121735159817301E-2"/>
    <n v="6.36780821917808E-4"/>
    <s v=""/>
    <n v="5.5999999999999995E-4"/>
    <s v=""/>
    <n v="2.0777557077625599E-2"/>
    <n v="4.2095890410958904E-4"/>
    <m/>
    <n v="11"/>
    <n v="77.777777777777786"/>
    <n v="22.222222222222221"/>
    <m/>
    <m/>
    <m/>
    <m/>
    <m/>
    <s v=""/>
    <s v=""/>
    <s v=""/>
    <m/>
    <s v=""/>
    <s v=""/>
    <s v=""/>
    <s v=""/>
    <n v="1.3186979382869763"/>
    <n v="0.6907465391027019"/>
    <n v="1.6001314515013108"/>
    <n v="0.19296388542963888"/>
    <s v=""/>
    <s v=""/>
    <m/>
    <n v="0"/>
    <s v=""/>
    <m/>
    <m/>
    <m/>
    <m/>
    <m/>
    <m/>
    <m/>
    <n v="1"/>
    <m/>
    <n v="14"/>
    <n v="4"/>
    <m/>
    <m/>
  </r>
  <r>
    <x v="6"/>
    <x v="1"/>
    <n v="35075065"/>
    <s v="Botucatu"/>
    <m/>
    <m/>
    <m/>
    <m/>
    <m/>
    <m/>
    <n v="0"/>
    <s v=""/>
    <s v=""/>
    <s v=""/>
    <s v=""/>
    <s v=""/>
    <s v=""/>
    <s v=""/>
    <m/>
    <s v=""/>
    <s v=""/>
    <s v=""/>
    <m/>
    <m/>
    <m/>
    <m/>
    <m/>
    <s v=""/>
    <s v=""/>
    <s v=""/>
    <m/>
    <s v=""/>
    <s v=""/>
    <s v=""/>
    <s v=""/>
    <n v="0"/>
    <n v="0"/>
    <n v="0"/>
    <n v="0"/>
    <s v=""/>
    <s v=""/>
    <m/>
    <n v="0"/>
    <s v=""/>
    <m/>
    <m/>
    <m/>
    <m/>
    <m/>
    <m/>
    <m/>
    <s v=""/>
    <m/>
    <s v=""/>
    <s v=""/>
    <m/>
    <m/>
  </r>
  <r>
    <x v="8"/>
    <x v="1"/>
    <n v="350750610"/>
    <s v="Botucatu"/>
    <n v="1.103472393429028"/>
    <n v="139856"/>
    <n v="135121"/>
    <n v="4735"/>
    <n v="94.314403825015006"/>
    <n v="96.614374785493652"/>
    <n v="0.2128623909183151"/>
    <n v="0.18430883117706701"/>
    <n v="2.85535597412481E-2"/>
    <s v=""/>
    <n v="0.10743"/>
    <n v="2.5395129375951299E-3"/>
    <n v="8.9516137747336397E-2"/>
    <n v="1.337674023338406E-2"/>
    <m/>
    <n v="26"/>
    <n v="38.356164383561641"/>
    <n v="61.643835616438359"/>
    <n v="127.03"/>
    <n v="7621.9380000000001"/>
    <n v="1196.0947296000002"/>
    <n v="7"/>
    <n v="1"/>
    <n v="3066.6514128818212"/>
    <n v="403.62544331312205"/>
    <n v="100"/>
    <m/>
    <n v="98.06"/>
    <n v="36.36"/>
    <n v="21.3"/>
    <n v="100"/>
    <n v="3.6139624943686774"/>
    <n v="1.565164639105258"/>
    <n v="4.4953373457821222"/>
    <n v="1.5951709352652568"/>
    <n v="32"/>
    <n v="0.1"/>
    <m/>
    <n v="2"/>
    <n v="0"/>
    <n v="9.6"/>
    <n v="96"/>
    <n v="94.079999999999984"/>
    <n v="84.307209930072901"/>
    <n v="9.9"/>
    <n v="1"/>
    <n v="1"/>
    <n v="57"/>
    <m/>
    <n v="28"/>
    <n v="45"/>
    <n v="7317.0604799999992"/>
    <n v="7170.719270399999"/>
  </r>
  <r>
    <x v="5"/>
    <x v="1"/>
    <n v="350750617"/>
    <s v="Botucatu"/>
    <m/>
    <m/>
    <m/>
    <m/>
    <m/>
    <m/>
    <n v="0.32989100234652491"/>
    <n v="0.29672597031963499"/>
    <n v="3.3165032026889897E-2"/>
    <s v=""/>
    <n v="1.6800000000000001E-3"/>
    <n v="0.12720065861238"/>
    <n v="0.17861264396245599"/>
    <n v="2.2397699771689459E-2"/>
    <m/>
    <n v="39"/>
    <n v="55.844155844155843"/>
    <n v="44.155844155844157"/>
    <m/>
    <m/>
    <m/>
    <m/>
    <m/>
    <s v=""/>
    <s v=""/>
    <s v=""/>
    <m/>
    <s v=""/>
    <s v=""/>
    <s v=""/>
    <s v=""/>
    <n v="5.6008659142024602"/>
    <n v="2.4256691349009185"/>
    <n v="7.2372187882837808"/>
    <n v="1.8527950853011115"/>
    <s v=""/>
    <s v=""/>
    <m/>
    <n v="0"/>
    <s v=""/>
    <m/>
    <m/>
    <m/>
    <m/>
    <m/>
    <m/>
    <m/>
    <n v="4"/>
    <m/>
    <n v="43"/>
    <n v="34"/>
    <m/>
    <m/>
  </r>
  <r>
    <x v="6"/>
    <x v="1"/>
    <n v="35076055"/>
    <s v="Bragança Paulista"/>
    <n v="1.1796320020003526"/>
    <n v="162402"/>
    <n v="159258"/>
    <n v="3144"/>
    <n v="316.20942775365563"/>
    <n v="98.064063250452577"/>
    <n v="1.6053683355530182"/>
    <n v="1.5160915410958899"/>
    <n v="8.92767944571283E-2"/>
    <s v=""/>
    <n v="0.58506000000000002"/>
    <n v="0.115576090816844"/>
    <n v="0.50640391171993904"/>
    <n v="0.39832833301623599"/>
    <m/>
    <n v="204"/>
    <n v="18.07372175980975"/>
    <n v="81.926278240190257"/>
    <n v="147.16"/>
    <n v="8829.4320000000007"/>
    <n v="1615.78638"/>
    <n v="20"/>
    <n v="1"/>
    <n v="1219.4805482691099"/>
    <n v="161.17338456422948"/>
    <n v="96.46"/>
    <m/>
    <n v="87.06"/>
    <n v="23.9"/>
    <n v="31.2"/>
    <n v="99.51"/>
    <n v="67.452451073656221"/>
    <n v="25.563190056576722"/>
    <n v="97.812357490057408"/>
    <n v="10.756240296039556"/>
    <n v="15"/>
    <n v="0.3"/>
    <m/>
    <n v="1"/>
    <n v="0"/>
    <n v="9.8000000000000007"/>
    <n v="86"/>
    <n v="86"/>
    <n v="81.69999633045478"/>
    <n v="9.8000000000000007"/>
    <n v="5"/>
    <n v="1"/>
    <n v="256"/>
    <m/>
    <n v="152"/>
    <n v="689"/>
    <n v="7593.3115200000002"/>
    <n v="7593.3115200000002"/>
  </r>
  <r>
    <x v="12"/>
    <x v="1"/>
    <n v="350770419"/>
    <s v="Braúna"/>
    <n v="1.0794055372356892"/>
    <n v="5501"/>
    <n v="5081"/>
    <n v="420"/>
    <n v="28.135229132569556"/>
    <n v="92.36502454099255"/>
    <n v="7.463367579908676E-3"/>
    <n v="7.0800000000000004E-3"/>
    <n v="3.83367579908676E-4"/>
    <s v=""/>
    <n v="3.0336757990867601E-4"/>
    <s v=""/>
    <n v="7.1000000000000004E-3"/>
    <n v="6.0000000000000002E-5"/>
    <m/>
    <s v=""/>
    <n v="14.285714285714285"/>
    <n v="85.714285714285708"/>
    <n v="3.48"/>
    <n v="268.43399999999997"/>
    <n v="75.16152000000001"/>
    <n v="1"/>
    <n v="0"/>
    <n v="8484.5082712234143"/>
    <n v="974.57189601890548"/>
    <n v="87.28"/>
    <m/>
    <n v="85.53"/>
    <n v="0.23"/>
    <s v=""/>
    <n v="97.83"/>
    <n v="1.2867875137773579"/>
    <n v="0.50428159323707278"/>
    <n v="1.7268292682926831"/>
    <n v="0.22551034112275062"/>
    <s v=""/>
    <s v=""/>
    <m/>
    <n v="0"/>
    <s v=""/>
    <n v="9"/>
    <n v="100"/>
    <n v="100"/>
    <n v="72"/>
    <n v="7.9"/>
    <n v="0"/>
    <n v="0"/>
    <s v=""/>
    <m/>
    <n v="1"/>
    <n v="6"/>
    <n v="268.43399999999997"/>
    <n v="268.43399999999997"/>
  </r>
  <r>
    <x v="0"/>
    <x v="1"/>
    <n v="350770420"/>
    <s v="Braúna"/>
    <m/>
    <m/>
    <m/>
    <m/>
    <m/>
    <m/>
    <n v="3.375475646879756E-2"/>
    <n v="3.2719999999999999E-2"/>
    <n v="1.03475646879756E-3"/>
    <s v=""/>
    <s v=""/>
    <s v=""/>
    <n v="3.37047564687976E-2"/>
    <n v="5.0000000000000002E-5"/>
    <m/>
    <n v="3"/>
    <n v="40"/>
    <n v="60"/>
    <m/>
    <m/>
    <m/>
    <m/>
    <m/>
    <s v=""/>
    <s v=""/>
    <s v=""/>
    <m/>
    <s v=""/>
    <s v=""/>
    <s v=""/>
    <s v=""/>
    <n v="5.8197855980685453"/>
    <n v="2.2807267884322675"/>
    <n v="7.9804878048780488"/>
    <n v="0.60868027576327066"/>
    <s v=""/>
    <s v=""/>
    <m/>
    <n v="0"/>
    <s v=""/>
    <m/>
    <m/>
    <m/>
    <m/>
    <m/>
    <m/>
    <m/>
    <n v="8"/>
    <m/>
    <n v="2"/>
    <n v="3"/>
    <m/>
    <m/>
  </r>
  <r>
    <x v="12"/>
    <x v="1"/>
    <n v="350775319"/>
    <s v="Brejo Alegre"/>
    <n v="0.75426888431560091"/>
    <n v="2749"/>
    <n v="2352"/>
    <n v="397"/>
    <n v="26.223409329390442"/>
    <n v="85.558384867224447"/>
    <n v="5.927331557584984E-2"/>
    <n v="5.00553881278539E-2"/>
    <n v="9.2179274479959397E-3"/>
    <s v=""/>
    <n v="4.3299999999999996E-3"/>
    <n v="3.7000000000000002E-3"/>
    <n v="5.0413315575849799E-2"/>
    <n v="8.3000000000000001E-4"/>
    <m/>
    <n v="5"/>
    <n v="40"/>
    <n v="60"/>
    <n v="1.64"/>
    <n v="126.846"/>
    <n v="38.302254000000005"/>
    <n v="0"/>
    <n v="0"/>
    <n v="8718.5740269188791"/>
    <n v="688.30847580938519"/>
    <n v="90.58"/>
    <m/>
    <n v="76.47"/>
    <n v="14.93"/>
    <n v="14"/>
    <n v="100"/>
    <n v="24.69721482327077"/>
    <n v="7.7991204705065584"/>
    <n v="27.808548959918834"/>
    <n v="15.363212413326565"/>
    <n v="0"/>
    <n v="0"/>
    <m/>
    <n v="0"/>
    <n v="0"/>
    <n v="7.2"/>
    <n v="83.100000000000009"/>
    <n v="83.100000000000009"/>
    <n v="69.804129416773094"/>
    <n v="7.5"/>
    <n v="0"/>
    <n v="0"/>
    <n v="2"/>
    <m/>
    <n v="6"/>
    <n v="9"/>
    <n v="105.40902600000001"/>
    <n v="105.40902600000001"/>
  </r>
  <r>
    <x v="4"/>
    <x v="1"/>
    <n v="35078034"/>
    <s v="Brodowski"/>
    <n v="1.3464699588029427"/>
    <n v="23684"/>
    <n v="23372"/>
    <n v="312"/>
    <n v="84.646175839885629"/>
    <n v="98.68265495693295"/>
    <n v="0.17188610191527182"/>
    <n v="3.3466377473363798E-2"/>
    <n v="0.138419724441908"/>
    <s v=""/>
    <n v="0.12822"/>
    <n v="1.2994200913242E-2"/>
    <n v="2.8706423135464201E-2"/>
    <n v="1.9654778665652E-3"/>
    <m/>
    <n v="7"/>
    <n v="38.596491228070171"/>
    <n v="61.403508771929829"/>
    <n v="17.04"/>
    <n v="1314.144"/>
    <n v="136.73339999999999"/>
    <n v="0"/>
    <n v="0"/>
    <n v="5912.0013511231209"/>
    <n v="585.87400776895788"/>
    <n v="99.41"/>
    <m/>
    <n v="99.01"/>
    <n v="8.02"/>
    <n v="1"/>
    <n v="98.61"/>
    <n v="12.365906612609484"/>
    <n v="3.8713086016953104"/>
    <n v="3.5227765761435577"/>
    <n v="31.459028282251822"/>
    <n v="0"/>
    <n v="0"/>
    <m/>
    <n v="0"/>
    <n v="0"/>
    <n v="10"/>
    <n v="99"/>
    <n v="98.999999999999986"/>
    <n v="89.595249835634448"/>
    <n v="10"/>
    <n v="0"/>
    <n v="0"/>
    <n v="3"/>
    <m/>
    <n v="22"/>
    <n v="35"/>
    <n v="1301.0025599999999"/>
    <n v="1301.0025599999999"/>
  </r>
  <r>
    <x v="7"/>
    <x v="1"/>
    <n v="350790213"/>
    <s v="Brotas"/>
    <n v="1.04042813131906"/>
    <n v="23635"/>
    <n v="20531"/>
    <n v="3104"/>
    <n v="21.457688361916347"/>
    <n v="86.866934630844085"/>
    <n v="0.67589154141298802"/>
    <n v="0.58485404521816298"/>
    <n v="9.1037496194824999E-2"/>
    <s v=""/>
    <n v="5.70657534246575E-2"/>
    <n v="0.16854"/>
    <n v="0.22915321569000499"/>
    <n v="0.22113257229832561"/>
    <m/>
    <n v="82"/>
    <n v="56.281407035175882"/>
    <n v="43.718592964824118"/>
    <n v="14.72"/>
    <n v="1135.7280000000001"/>
    <n v="211.38753600000004"/>
    <n v="3"/>
    <n v="0"/>
    <n v="12155.403427120795"/>
    <n v="1240.8918976094783"/>
    <n v="100"/>
    <m/>
    <n v="95.9"/>
    <n v="35.700000000000003"/>
    <n v="42.4"/>
    <n v="100"/>
    <n v="14.411333505607418"/>
    <n v="7.4192265797254446"/>
    <n v="15.554628862185185"/>
    <n v="9.7889780854650468"/>
    <n v="0"/>
    <n v="0"/>
    <m/>
    <n v="0"/>
    <n v="0"/>
    <n v="9"/>
    <n v="99.8"/>
    <n v="99.799999999999983"/>
    <n v="81.38748573602129"/>
    <n v="9.6999999999999993"/>
    <n v="1"/>
    <n v="0"/>
    <n v="42"/>
    <m/>
    <n v="112"/>
    <n v="87"/>
    <n v="1133.4565439999999"/>
    <n v="1133.4565439999999"/>
  </r>
  <r>
    <x v="14"/>
    <x v="1"/>
    <n v="350800914"/>
    <s v="Buri"/>
    <n v="0.57742743145920983"/>
    <n v="19553"/>
    <n v="16304"/>
    <n v="3249"/>
    <n v="16.362616947563975"/>
    <n v="83.383623996317695"/>
    <n v="1.2521463819127321"/>
    <n v="1.2482709157787899"/>
    <n v="3.87546613394216E-3"/>
    <n v="0.19938226154236399"/>
    <n v="4.5357077625570799E-2"/>
    <n v="3.1566210045662102E-4"/>
    <n v="1.19078090436327"/>
    <n v="1.5692737823439877E-2"/>
    <m/>
    <n v="59"/>
    <n v="85.585585585585591"/>
    <n v="14.414414414414415"/>
    <n v="11.24"/>
    <n v="866.91599999999994"/>
    <n v="277.75342799999999"/>
    <n v="5"/>
    <n v="0"/>
    <n v="21644.408530660257"/>
    <n v="2548.2984708228914"/>
    <n v="86.65"/>
    <m/>
    <n v="80.099999999999994"/>
    <n v="28.13"/>
    <n v="1"/>
    <n v="100"/>
    <n v="20.8691063652122"/>
    <n v="9.3304499397371998"/>
    <n v="28.241423433909276"/>
    <n v="0.24528266670519999"/>
    <n v="0"/>
    <n v="1"/>
    <m/>
    <n v="0"/>
    <n v="0"/>
    <n v="7.1"/>
    <n v="96.7"/>
    <n v="96.7"/>
    <n v="67.960744985673344"/>
    <n v="7.7"/>
    <n v="1"/>
    <n v="0"/>
    <n v="10"/>
    <m/>
    <n v="95"/>
    <n v="16"/>
    <n v="838.307772"/>
    <n v="838.307772"/>
  </r>
  <r>
    <x v="12"/>
    <x v="1"/>
    <n v="350810819"/>
    <s v="Buritama"/>
    <n v="0.7955918351126412"/>
    <n v="16486"/>
    <n v="15795"/>
    <n v="691"/>
    <n v="50.471467058535396"/>
    <n v="95.808564842896999"/>
    <n v="0.326947623033993"/>
    <n v="0.213592141045155"/>
    <n v="0.11335548198883801"/>
    <s v=""/>
    <n v="3.8382511415525102E-2"/>
    <n v="5.1216976154236399E-2"/>
    <n v="0.20471073820395699"/>
    <n v="3.2637397260273995E-2"/>
    <m/>
    <n v="16"/>
    <n v="21.739130434782609"/>
    <n v="78.260869565217391"/>
    <n v="11.31"/>
    <n v="872.20799999999997"/>
    <n v="261.66239999999999"/>
    <n v="1"/>
    <n v="0"/>
    <n v="4533.5630231711757"/>
    <n v="363.45020016984097"/>
    <n v="100"/>
    <m/>
    <n v="100"/>
    <n v="2.48"/>
    <n v="77.099999999999994"/>
    <n v="100"/>
    <n v="43.593016404532399"/>
    <n v="13.795258355864684"/>
    <n v="38.141453758063385"/>
    <n v="59.660779994125278"/>
    <n v="7"/>
    <n v="0.7"/>
    <m/>
    <n v="0"/>
    <n v="16"/>
    <n v="8.1999999999999993"/>
    <n v="100"/>
    <n v="100.00000000000003"/>
    <n v="70"/>
    <n v="8"/>
    <n v="0"/>
    <n v="0"/>
    <n v="3"/>
    <m/>
    <n v="20"/>
    <n v="72"/>
    <n v="872.20800000000008"/>
    <n v="872.20800000000008"/>
  </r>
  <r>
    <x v="11"/>
    <x v="1"/>
    <n v="35082078"/>
    <s v="Buritizal"/>
    <n v="0.63087732314175415"/>
    <n v="4282"/>
    <n v="3581"/>
    <n v="701"/>
    <n v="16.081421113906938"/>
    <n v="83.629145259224657"/>
    <n v="0.16471092085235919"/>
    <n v="0.13507"/>
    <n v="2.9640920852359198E-2"/>
    <s v=""/>
    <n v="2.0369999999999999E-2"/>
    <n v="0.11921"/>
    <n v="2.478E-2"/>
    <n v="3.5092085235920899E-4"/>
    <m/>
    <n v="2"/>
    <n v="61.111111111111114"/>
    <n v="38.888888888888893"/>
    <n v="2.56"/>
    <n v="197.37"/>
    <n v="23.822909999999993"/>
    <n v="1"/>
    <n v="0"/>
    <n v="31815.861746847269"/>
    <n v="3903.3348902382072"/>
    <n v="82.21"/>
    <m/>
    <n v="81.86"/>
    <n v="25.76"/>
    <s v=""/>
    <n v="100"/>
    <n v="12.200808952026607"/>
    <n v="3.8127527975083146"/>
    <n v="16.471951219512196"/>
    <n v="5.592626575916829"/>
    <s v=""/>
    <s v=""/>
    <m/>
    <n v="0"/>
    <s v=""/>
    <s v=""/>
    <n v="97.7"/>
    <n v="97.7"/>
    <n v="87.92982216142272"/>
    <n v="10"/>
    <n v="0"/>
    <n v="0"/>
    <s v=""/>
    <m/>
    <n v="11"/>
    <n v="7"/>
    <n v="192.83049000000003"/>
    <n v="192.83049000000003"/>
  </r>
  <r>
    <x v="5"/>
    <x v="1"/>
    <n v="350830617"/>
    <s v="Cabrália Paulista"/>
    <n v="-0.19506091620192789"/>
    <n v="4311"/>
    <n v="3759"/>
    <n v="552"/>
    <n v="18.021821830191044"/>
    <n v="87.195546276965899"/>
    <n v="0.276549665144597"/>
    <n v="0.27401966514459702"/>
    <n v="2.5300000000000001E-3"/>
    <s v=""/>
    <n v="1.129E-2"/>
    <s v=""/>
    <n v="0.26511966514459701"/>
    <n v="1.4000000000000001E-4"/>
    <m/>
    <n v="7"/>
    <n v="68.181818181818173"/>
    <n v="31.818181818181817"/>
    <n v="2.58"/>
    <n v="199.26"/>
    <n v="29.609280000000002"/>
    <n v="0"/>
    <n v="0"/>
    <n v="16020.375782881001"/>
    <n v="1755.6576200417528"/>
    <n v="88.63"/>
    <m/>
    <n v="88.63"/>
    <n v="8.5500000000000007"/>
    <n v="100"/>
    <n v="100"/>
    <n v="23.840488374534228"/>
    <n v="12.62783859107749"/>
    <n v="29.784746211369239"/>
    <n v="1.0541666666666674"/>
    <n v="1"/>
    <n v="0.2"/>
    <m/>
    <n v="0"/>
    <n v="0"/>
    <n v="9.8000000000000007"/>
    <n v="99"/>
    <n v="99"/>
    <n v="85.140379403794029"/>
    <n v="9.8000000000000007"/>
    <n v="0"/>
    <n v="0"/>
    <n v="2"/>
    <m/>
    <n v="15"/>
    <n v="7"/>
    <n v="197.26739999999998"/>
    <n v="197.26739999999998"/>
  </r>
  <r>
    <x v="6"/>
    <x v="1"/>
    <n v="35084055"/>
    <s v="Cabreúva"/>
    <m/>
    <m/>
    <m/>
    <m/>
    <m/>
    <m/>
    <n v="0.40180809614409002"/>
    <n v="0.10050925418569299"/>
    <n v="0.30129884195839701"/>
    <s v=""/>
    <n v="8.7428972602739699E-2"/>
    <n v="0.145602375697615"/>
    <n v="3.9918569254185701E-3"/>
    <n v="0.164784890918316"/>
    <m/>
    <n v="41"/>
    <n v="12.121212121212121"/>
    <n v="87.878787878787875"/>
    <m/>
    <m/>
    <m/>
    <m/>
    <m/>
    <s v=""/>
    <s v=""/>
    <s v=""/>
    <m/>
    <s v=""/>
    <s v=""/>
    <s v=""/>
    <s v=""/>
    <n v="39.010494771270878"/>
    <n v="14.50570744202491"/>
    <n v="15.704570966514531"/>
    <n v="77.256113322665897"/>
    <s v=""/>
    <s v=""/>
    <m/>
    <n v="0"/>
    <s v=""/>
    <m/>
    <m/>
    <m/>
    <m/>
    <m/>
    <m/>
    <m/>
    <n v="45"/>
    <m/>
    <n v="12"/>
    <n v="87"/>
    <m/>
    <m/>
  </r>
  <r>
    <x v="8"/>
    <x v="1"/>
    <n v="350840510"/>
    <s v="Cabreúva"/>
    <n v="1.8090790188323602"/>
    <n v="48630"/>
    <n v="43375"/>
    <n v="5255"/>
    <n v="187.17524344713445"/>
    <n v="89.19391322229076"/>
    <n v="2.4269003044140022E-2"/>
    <n v="2.0032831050228302E-2"/>
    <n v="4.2361719939117198E-3"/>
    <s v=""/>
    <n v="2.1409999999999998E-2"/>
    <n v="7.2999999999999996E-4"/>
    <n v="3.6149162861491602E-5"/>
    <n v="2.0928538812785401E-3"/>
    <m/>
    <n v="8"/>
    <n v="17.647058823529413"/>
    <n v="82.35294117647058"/>
    <n v="33.700000000000003"/>
    <n v="2274.9659999999999"/>
    <n v="804.75713999999994"/>
    <n v="10"/>
    <n v="1"/>
    <n v="1796.3133867982726"/>
    <n v="252.91054904380013"/>
    <n v="75.680000000000007"/>
    <m/>
    <n v="65.87"/>
    <n v="34.82"/>
    <n v="47.6"/>
    <n v="89.29"/>
    <n v="2.3562138877805845"/>
    <n v="0.87613729401227525"/>
    <n v="3.1301298515981721"/>
    <n v="1.0861979471568513"/>
    <n v="0"/>
    <n v="0.4"/>
    <m/>
    <n v="0"/>
    <n v="0"/>
    <n v="9.6999999999999993"/>
    <n v="69"/>
    <n v="69"/>
    <n v="64.625531106838523"/>
    <n v="6.9"/>
    <n v="4"/>
    <n v="1"/>
    <n v="11"/>
    <m/>
    <n v="3"/>
    <n v="14"/>
    <n v="1569.7265399999999"/>
    <n v="1569.7265399999999"/>
  </r>
  <r>
    <x v="15"/>
    <x v="1"/>
    <n v="35085042"/>
    <s v="Caçapava"/>
    <n v="0.79364415014100409"/>
    <n v="90636"/>
    <n v="77552"/>
    <n v="13084"/>
    <n v="245.0217620502284"/>
    <n v="85.564234961825321"/>
    <n v="0.83864832508878806"/>
    <n v="0.25940021118721501"/>
    <n v="0.57924811390157305"/>
    <n v="1.25570776255708E-2"/>
    <n v="0.35884012176560098"/>
    <n v="0.16398853120243501"/>
    <n v="0.22087376839167899"/>
    <n v="9.4945903729071496E-2"/>
    <m/>
    <n v="59"/>
    <n v="25.477707006369428"/>
    <n v="74.522292993630572"/>
    <n v="64.52"/>
    <n v="4355.37"/>
    <n v="861.13989000000015"/>
    <n v="15"/>
    <n v="0"/>
    <n v="1944.9913941480206"/>
    <n v="198.32649278432407"/>
    <n v="100"/>
    <m/>
    <n v="95.3"/>
    <n v="36.51"/>
    <n v="34.700000000000003"/>
    <n v="100"/>
    <n v="34.654889466478842"/>
    <n v="15.002653400514992"/>
    <n v="14.021633037146758"/>
    <n v="101.62247612308302"/>
    <n v="1"/>
    <n v="2.1"/>
    <m/>
    <n v="0"/>
    <n v="0"/>
    <n v="9.4"/>
    <n v="100"/>
    <n v="99.1"/>
    <n v="80.228088773169659"/>
    <n v="10"/>
    <n v="1"/>
    <n v="0"/>
    <n v="134"/>
    <m/>
    <n v="40"/>
    <n v="117"/>
    <n v="4355.37"/>
    <n v="4316.1716699999997"/>
  </r>
  <r>
    <x v="15"/>
    <x v="1"/>
    <n v="35086032"/>
    <s v="Cachoeira Paulista"/>
    <n v="0.72263642290288921"/>
    <n v="32027"/>
    <n v="26681"/>
    <n v="5346"/>
    <n v="111.26667593107283"/>
    <n v="83.307834015049792"/>
    <n v="0.15640463977676317"/>
    <n v="0.14773822425164901"/>
    <n v="8.6664155251141607E-3"/>
    <s v=""/>
    <n v="9.9049999999999999E-2"/>
    <n v="1.745E-2"/>
    <n v="3.1024424150177601E-2"/>
    <n v="8.8400329781836619E-3"/>
    <m/>
    <n v="22"/>
    <n v="41.666666666666671"/>
    <n v="58.333333333333336"/>
    <n v="21.77"/>
    <n v="1469.556"/>
    <n v="195.74243999999999"/>
    <n v="3"/>
    <n v="0"/>
    <n v="4263.6175726730571"/>
    <n v="433.25444156492955"/>
    <n v="96.57"/>
    <m/>
    <n v="87.92"/>
    <n v="25.76"/>
    <n v="19.2"/>
    <n v="100"/>
    <n v="8.3193957328065515"/>
    <n v="3.6121163920730526"/>
    <n v="10.259598906364515"/>
    <n v="1.9696398920714004"/>
    <n v="0"/>
    <n v="6.6"/>
    <m/>
    <n v="0"/>
    <n v="0"/>
    <n v="9.5"/>
    <n v="100"/>
    <n v="100"/>
    <n v="86.68016462115088"/>
    <n v="10"/>
    <n v="0"/>
    <n v="0"/>
    <n v="83"/>
    <m/>
    <n v="15"/>
    <n v="21"/>
    <n v="1469.556"/>
    <n v="1469.556"/>
  </r>
  <r>
    <x v="4"/>
    <x v="1"/>
    <n v="35087024"/>
    <s v="Caconde"/>
    <n v="0.13004326049261827"/>
    <n v="18820"/>
    <n v="13447"/>
    <n v="5373"/>
    <n v="40.000850177474547"/>
    <n v="71.450584484590863"/>
    <n v="0.1297321943176053"/>
    <n v="0.124039596651446"/>
    <n v="5.6925976661593098E-3"/>
    <n v="1.8233574327752401E-2"/>
    <n v="3.6639999999999999E-2"/>
    <n v="5.1000000000000004E-4"/>
    <n v="9.1166811263318104E-2"/>
    <n v="1.415383054287164E-3"/>
    <m/>
    <n v="30"/>
    <n v="70.689655172413794"/>
    <n v="29.310344827586203"/>
    <n v="9.06"/>
    <n v="698.976"/>
    <n v="698.976"/>
    <n v="0"/>
    <n v="0"/>
    <n v="12332.888416578109"/>
    <n v="1223.2348565356003"/>
    <n v="69.569999999999993"/>
    <m/>
    <n v="69.569999999999993"/>
    <n v="77.91"/>
    <n v="90.7"/>
    <n v="97.64"/>
    <n v="5.6161123081214415"/>
    <n v="1.7626656836631154"/>
    <n v="7.8506073830029113"/>
    <n v="0.77980789947387807"/>
    <n v="0"/>
    <n v="1"/>
    <m/>
    <n v="0"/>
    <n v="0"/>
    <n v="9.8000000000000007"/>
    <n v="100"/>
    <n v="0"/>
    <n v="0"/>
    <n v="1.5"/>
    <n v="0"/>
    <n v="0"/>
    <n v="5"/>
    <m/>
    <n v="41"/>
    <n v="17"/>
    <n v="698.97600000000011"/>
    <n v="0"/>
  </r>
  <r>
    <x v="2"/>
    <x v="1"/>
    <n v="350880116"/>
    <s v="Cafelândia"/>
    <n v="0.39487046107131718"/>
    <n v="17183"/>
    <n v="15426"/>
    <n v="1757"/>
    <n v="18.680016524253691"/>
    <n v="89.774777396263744"/>
    <n v="0.54462528538812838"/>
    <n v="0.50918218924403902"/>
    <n v="3.5443096144089303E-2"/>
    <s v=""/>
    <n v="1.38814155251142E-2"/>
    <n v="4.1387525367833598E-2"/>
    <n v="0.48155267630644299"/>
    <n v="7.8036681887366796E-3"/>
    <m/>
    <n v="10"/>
    <n v="54"/>
    <n v="46"/>
    <n v="10.8"/>
    <n v="833.43600000000004"/>
    <n v="806.09579999999994"/>
    <n v="2"/>
    <n v="0"/>
    <n v="12498.408892510039"/>
    <n v="1229.6525635802827"/>
    <n v="86.87"/>
    <m/>
    <n v="86.87"/>
    <n v="25.36"/>
    <s v=""/>
    <n v="100"/>
    <n v="19.520619547961591"/>
    <n v="7.9974344403543087"/>
    <n v="24.018027794530141"/>
    <n v="5.2900143498640757"/>
    <s v=""/>
    <s v=""/>
    <m/>
    <n v="0"/>
    <s v=""/>
    <n v="9.8000000000000007"/>
    <n v="100"/>
    <n v="4"/>
    <n v="3.2804198522742114"/>
    <n v="1.8"/>
    <n v="0"/>
    <n v="0"/>
    <n v="10"/>
    <m/>
    <n v="27"/>
    <n v="23"/>
    <n v="833.43600000000004"/>
    <n v="33.337440000000001"/>
  </r>
  <r>
    <x v="0"/>
    <x v="1"/>
    <n v="350880120"/>
    <s v="Cafelândia"/>
    <m/>
    <m/>
    <m/>
    <m/>
    <m/>
    <m/>
    <n v="4.5662100456621003E-4"/>
    <n v="3.8051750380517502E-4"/>
    <n v="7.6103500761035001E-5"/>
    <s v=""/>
    <s v=""/>
    <s v=""/>
    <n v="4.5662100456620998E-4"/>
    <n v="0"/>
    <m/>
    <n v="4"/>
    <n v="80"/>
    <n v="20"/>
    <m/>
    <m/>
    <m/>
    <m/>
    <m/>
    <s v=""/>
    <s v=""/>
    <s v=""/>
    <m/>
    <s v=""/>
    <s v=""/>
    <s v=""/>
    <s v=""/>
    <n v="1.6366344249684948E-2"/>
    <n v="6.7051542520735682E-3"/>
    <n v="1.7948938858734671E-2"/>
    <n v="1.1358731456870897E-2"/>
    <s v=""/>
    <s v=""/>
    <m/>
    <n v="0"/>
    <s v=""/>
    <m/>
    <m/>
    <m/>
    <m/>
    <m/>
    <m/>
    <m/>
    <s v=""/>
    <m/>
    <n v="4"/>
    <n v="1"/>
    <m/>
    <m/>
  </r>
  <r>
    <x v="1"/>
    <x v="1"/>
    <n v="350890021"/>
    <s v="Caiabu"/>
    <n v="7.0973484105696372E-2"/>
    <n v="4102"/>
    <n v="3490"/>
    <n v="612"/>
    <n v="16.281008136535029"/>
    <n v="85.08044856167723"/>
    <n v="0.51379923896499213"/>
    <n v="0.50585272450532703"/>
    <n v="7.9465144596651393E-3"/>
    <s v=""/>
    <n v="0.49789547945205498"/>
    <s v=""/>
    <n v="1.2937595129376E-3"/>
    <n v="1.4610000000000001E-2"/>
    <m/>
    <s v=""/>
    <n v="42.857142857142854"/>
    <n v="57.142857142857139"/>
    <n v="2.39"/>
    <n v="184.24799999999999"/>
    <n v="45.947519999999997"/>
    <n v="0"/>
    <n v="0"/>
    <n v="14299.600195026816"/>
    <n v="1537.5914188200873"/>
    <n v="85.56"/>
    <m/>
    <n v="76.95"/>
    <n v="17.829999999999998"/>
    <s v=""/>
    <n v="100"/>
    <n v="59.744097554068851"/>
    <n v="27.623614998117858"/>
    <n v="76.644352197776826"/>
    <n v="3.9732572298325706"/>
    <s v=""/>
    <s v=""/>
    <m/>
    <n v="0"/>
    <s v=""/>
    <n v="7.3"/>
    <n v="88"/>
    <n v="88"/>
    <n v="75.062133645955456"/>
    <n v="8.1999999999999993"/>
    <n v="0"/>
    <n v="0"/>
    <n v="6"/>
    <m/>
    <n v="6"/>
    <n v="8"/>
    <n v="162.13824"/>
    <n v="162.13824"/>
  </r>
  <r>
    <x v="18"/>
    <x v="1"/>
    <n v="35090076"/>
    <s v="Caieiras"/>
    <n v="1.570531120787666"/>
    <n v="99177"/>
    <n v="97399"/>
    <n v="1778"/>
    <n v="1034.2788611951194"/>
    <n v="98.207245631547636"/>
    <n v="0.23138849441907619"/>
    <n v="0.185710144596651"/>
    <n v="4.5678349822425197E-2"/>
    <s v=""/>
    <n v="3.8051750380517502E-4"/>
    <n v="0.20448242770167399"/>
    <n v="1.4E-3"/>
    <n v="2.5125549213597199E-2"/>
    <m/>
    <n v="10"/>
    <n v="15.714285714285714"/>
    <n v="84.285714285714292"/>
    <n v="79.17"/>
    <n v="5343.6779999999999"/>
    <n v="5343.6779999999999"/>
    <n v="10"/>
    <n v="0"/>
    <n v="451.52726942738741"/>
    <n v="63.595390060195406"/>
    <n v="97.7"/>
    <m/>
    <n v="77.77"/>
    <n v="29.6"/>
    <n v="2.2000000000000002"/>
    <n v="100"/>
    <n v="43.65820649416532"/>
    <n v="16.294964395709592"/>
    <n v="56.275801392924542"/>
    <n v="22.839174911212599"/>
    <n v="0"/>
    <n v="0"/>
    <m/>
    <n v="0"/>
    <n v="0"/>
    <n v="9.5"/>
    <n v="74"/>
    <n v="0"/>
    <n v="0"/>
    <n v="1.1000000000000001"/>
    <n v="2"/>
    <n v="0"/>
    <n v="102"/>
    <m/>
    <n v="11"/>
    <n v="59"/>
    <n v="3954.3217200000004"/>
    <n v="0"/>
  </r>
  <r>
    <x v="1"/>
    <x v="1"/>
    <n v="350910621"/>
    <s v="Caiuá"/>
    <m/>
    <m/>
    <m/>
    <m/>
    <m/>
    <m/>
    <n v="1.82808219178082E-4"/>
    <s v=""/>
    <n v="1.82808219178082E-4"/>
    <n v="5.4764237696600701E-2"/>
    <s v=""/>
    <s v=""/>
    <n v="1.6280821917808201E-4"/>
    <n v="2.0000000000000002E-5"/>
    <m/>
    <s v=""/>
    <s v=""/>
    <s v=""/>
    <m/>
    <m/>
    <m/>
    <m/>
    <m/>
    <s v=""/>
    <s v=""/>
    <s v=""/>
    <m/>
    <s v=""/>
    <s v=""/>
    <s v=""/>
    <s v=""/>
    <n v="9.4231040813444345E-3"/>
    <n v="4.6047410372312848E-3"/>
    <n v="0"/>
    <n v="3.5844748858447448E-2"/>
    <s v=""/>
    <s v=""/>
    <m/>
    <n v="0"/>
    <s v=""/>
    <m/>
    <m/>
    <m/>
    <m/>
    <m/>
    <m/>
    <m/>
    <s v=""/>
    <m/>
    <s v=""/>
    <n v="4"/>
    <m/>
    <m/>
  </r>
  <r>
    <x v="13"/>
    <x v="1"/>
    <n v="350910622"/>
    <s v="Caiuá"/>
    <n v="1.1604110214256336"/>
    <n v="5543"/>
    <n v="2123"/>
    <n v="3420"/>
    <n v="10.350687182551539"/>
    <n v="38.300559263936492"/>
    <n v="6.2470928462709303E-2"/>
    <n v="3.2612378234398803E-2"/>
    <n v="2.98585502283105E-2"/>
    <s v=""/>
    <n v="7.26E-3"/>
    <s v=""/>
    <n v="3.1264269406392702E-2"/>
    <n v="2.3946659056316599E-2"/>
    <m/>
    <s v=""/>
    <n v="20"/>
    <n v="80"/>
    <n v="1.58"/>
    <n v="121.5"/>
    <n v="3.645"/>
    <n v="0"/>
    <n v="0"/>
    <n v="22586.671477539239"/>
    <n v="2901.5623308677609"/>
    <n v="100"/>
    <m/>
    <n v="45.45"/>
    <n v="22.22"/>
    <n v="96.3"/>
    <n v="100"/>
    <n v="3.2201509516860467"/>
    <n v="1.5735750242496045"/>
    <n v="2.2805858905173988"/>
    <n v="5.8546176918255881"/>
    <n v="0"/>
    <n v="0"/>
    <m/>
    <n v="0"/>
    <n v="0"/>
    <n v="9.5"/>
    <n v="100"/>
    <n v="100"/>
    <n v="97.000000000000014"/>
    <n v="10"/>
    <n v="0"/>
    <n v="0"/>
    <n v="5"/>
    <m/>
    <n v="3"/>
    <n v="12"/>
    <n v="121.5"/>
    <n v="121.5"/>
  </r>
  <r>
    <x v="18"/>
    <x v="1"/>
    <n v="35092056"/>
    <s v="Cajamar"/>
    <n v="1.9815087062430736"/>
    <n v="76256"/>
    <n v="75328"/>
    <n v="928"/>
    <n v="594.07915238392013"/>
    <n v="98.783046579941242"/>
    <n v="0.343047974378488"/>
    <n v="0.12126000000000001"/>
    <n v="0.22178797437848799"/>
    <s v=""/>
    <n v="0.17180999999999999"/>
    <n v="9.1766768138000998E-2"/>
    <n v="3.0000000000000001E-5"/>
    <n v="7.9441206240487103E-2"/>
    <m/>
    <n v="7"/>
    <n v="4.5112781954887211"/>
    <n v="95.488721804511272"/>
    <n v="60.2"/>
    <n v="4063.77"/>
    <n v="4063.77"/>
    <n v="14"/>
    <n v="0"/>
    <n v="789.88879563575324"/>
    <n v="111.65967268149389"/>
    <n v="100"/>
    <m/>
    <n v="92.68"/>
    <n v="22.23"/>
    <s v=""/>
    <n v="100"/>
    <n v="48.316616109646198"/>
    <n v="17.960626930810893"/>
    <n v="27.559090909090912"/>
    <n v="82.143694214254822"/>
    <s v=""/>
    <s v=""/>
    <m/>
    <n v="0"/>
    <s v=""/>
    <n v="9.5"/>
    <n v="74"/>
    <n v="0"/>
    <n v="0"/>
    <n v="1.1000000000000001"/>
    <n v="5"/>
    <n v="0"/>
    <n v="157"/>
    <m/>
    <n v="6"/>
    <n v="127"/>
    <n v="3007.1897999999997"/>
    <n v="0"/>
  </r>
  <r>
    <x v="8"/>
    <x v="1"/>
    <n v="350920510"/>
    <s v="Cajamar"/>
    <m/>
    <m/>
    <m/>
    <m/>
    <m/>
    <m/>
    <n v="0"/>
    <s v=""/>
    <s v=""/>
    <s v=""/>
    <s v=""/>
    <s v=""/>
    <s v=""/>
    <n v="0"/>
    <m/>
    <s v=""/>
    <s v=""/>
    <s v=""/>
    <m/>
    <m/>
    <m/>
    <m/>
    <m/>
    <s v=""/>
    <s v=""/>
    <s v=""/>
    <m/>
    <s v=""/>
    <s v=""/>
    <s v=""/>
    <s v=""/>
    <n v="0"/>
    <n v="0"/>
    <n v="0"/>
    <n v="0"/>
    <s v=""/>
    <s v=""/>
    <m/>
    <n v="0"/>
    <s v=""/>
    <m/>
    <m/>
    <m/>
    <m/>
    <m/>
    <m/>
    <m/>
    <n v="2"/>
    <m/>
    <s v=""/>
    <s v=""/>
    <m/>
    <m/>
  </r>
  <r>
    <x v="17"/>
    <x v="1"/>
    <n v="350925411"/>
    <s v="Cajati"/>
    <n v="0.11213025716245717"/>
    <n v="28894"/>
    <n v="21395"/>
    <n v="7499"/>
    <n v="63.513067944518937"/>
    <n v="74.04651484737316"/>
    <n v="1.2779661288685946"/>
    <n v="1.2685576661593101"/>
    <n v="9.4084627092846304E-3"/>
    <s v=""/>
    <n v="9.4399999999999998E-2"/>
    <n v="1.1745333434804699"/>
    <n v="3.86283105022831E-3"/>
    <n v="5.16995433789954E-3"/>
    <m/>
    <n v="11"/>
    <n v="60.606060606060609"/>
    <n v="39.393939393939391"/>
    <n v="14.59"/>
    <n v="1125.846"/>
    <n v="400.09355999999997"/>
    <n v="8"/>
    <n v="9"/>
    <n v="14963.61043815325"/>
    <n v="1931.8446736346652"/>
    <n v="80.44"/>
    <m/>
    <n v="63.69"/>
    <n v="26.43"/>
    <n v="6.3"/>
    <n v="100"/>
    <n v="21.370671051314289"/>
    <n v="9.3214159654893844"/>
    <n v="30.132011072667698"/>
    <n v="0.53155156549630667"/>
    <n v="3"/>
    <n v="13.8"/>
    <m/>
    <n v="0"/>
    <n v="0"/>
    <n v="9"/>
    <n v="80"/>
    <n v="80"/>
    <n v="64.462851935344617"/>
    <n v="7.4"/>
    <n v="2"/>
    <n v="9"/>
    <n v="43"/>
    <m/>
    <n v="20"/>
    <n v="13"/>
    <n v="900.67679999999996"/>
    <n v="900.67679999999996"/>
  </r>
  <r>
    <x v="10"/>
    <x v="1"/>
    <n v="350930415"/>
    <s v="Cajobi"/>
    <n v="0.36861897648601261"/>
    <n v="10076"/>
    <n v="9555"/>
    <n v="521"/>
    <n v="56.994173878613047"/>
    <n v="94.829297340214367"/>
    <n v="0.61737735159817408"/>
    <n v="0.50003018264840204"/>
    <n v="0.117347168949772"/>
    <s v=""/>
    <n v="5.8300000000000001E-3"/>
    <n v="5.3400000000000001E-3"/>
    <n v="0.60479735159817405"/>
    <n v="1.41E-3"/>
    <m/>
    <n v="11"/>
    <n v="54.54545454545454"/>
    <n v="45.454545454545453"/>
    <n v="6.9"/>
    <n v="532.27800000000002"/>
    <n v="34.169579999999996"/>
    <n v="0"/>
    <n v="0"/>
    <n v="4287.8443826915445"/>
    <n v="469.47201270345386"/>
    <n v="99.79"/>
    <m/>
    <n v="99.79"/>
    <n v="11.46"/>
    <n v="8.6"/>
    <n v="99.52"/>
    <n v="140.31303445413047"/>
    <n v="45.064040262640439"/>
    <n v="172.42420091324209"/>
    <n v="78.231445966514656"/>
    <n v="0"/>
    <n v="0"/>
    <m/>
    <n v="0"/>
    <n v="0"/>
    <n v="7.3"/>
    <n v="100"/>
    <n v="100"/>
    <n v="93.580501166683575"/>
    <n v="9.6999999999999993"/>
    <n v="0"/>
    <n v="0"/>
    <n v="16"/>
    <m/>
    <n v="30"/>
    <n v="25"/>
    <n v="532.27800000000002"/>
    <n v="532.27800000000002"/>
  </r>
  <r>
    <x v="4"/>
    <x v="1"/>
    <n v="35094034"/>
    <s v="Cajuru"/>
    <n v="0.96107259461317707"/>
    <n v="25434"/>
    <n v="22722"/>
    <n v="2712"/>
    <n v="38.496117695136903"/>
    <n v="89.337107808445396"/>
    <n v="0.3812597729578896"/>
    <n v="0.36807851725012702"/>
    <n v="1.31812557077626E-2"/>
    <n v="8.53120243531202E-2"/>
    <n v="0.12830630136986301"/>
    <n v="4.1399999999999999E-2"/>
    <n v="0.20336812912227301"/>
    <n v="8.1853424657534306E-3"/>
    <m/>
    <n v="36"/>
    <n v="58.394160583941598"/>
    <n v="41.605839416058394"/>
    <n v="16.3"/>
    <n v="1257.2819999999999"/>
    <n v="151.75128599999994"/>
    <n v="2"/>
    <n v="0"/>
    <n v="12634.734607218683"/>
    <n v="1264.7133757961783"/>
    <n v="91.64"/>
    <m/>
    <n v="90.89"/>
    <n v="21.55"/>
    <n v="82.4"/>
    <n v="100"/>
    <n v="11.91436790493405"/>
    <n v="3.7415090574866499"/>
    <n v="16.884335653675549"/>
    <n v="1.2922799713492745"/>
    <n v="0"/>
    <n v="0"/>
    <m/>
    <n v="0"/>
    <n v="0"/>
    <n v="10"/>
    <n v="97.7"/>
    <n v="97.7"/>
    <n v="87.930210883477216"/>
    <n v="10"/>
    <n v="1"/>
    <n v="0"/>
    <n v="18"/>
    <m/>
    <n v="80"/>
    <n v="57"/>
    <n v="1228.3645139999999"/>
    <n v="1228.3645139999999"/>
  </r>
  <r>
    <x v="14"/>
    <x v="1"/>
    <n v="350945214"/>
    <s v="Campina do Monte Alegre"/>
    <n v="0.43888336447814869"/>
    <n v="5788"/>
    <n v="5081"/>
    <n v="707"/>
    <n v="31.442850934376356"/>
    <n v="87.785072563925354"/>
    <n v="0.19720930238457599"/>
    <n v="0.16769156519533199"/>
    <n v="2.9517737189244001E-2"/>
    <n v="9.1130390664637198E-2"/>
    <n v="2.6429999999999999E-2"/>
    <n v="1.2099999999999999E-3"/>
    <n v="0.16183123033992899"/>
    <n v="7.7380720446473799E-3"/>
    <m/>
    <n v="10"/>
    <n v="67.64705882352942"/>
    <n v="32.352941176470587"/>
    <n v="3.57"/>
    <n v="275.238"/>
    <n v="73.812648599999989"/>
    <n v="2"/>
    <n v="0"/>
    <n v="11223.939184519695"/>
    <n v="1307.643400138217"/>
    <n v="91.68"/>
    <m/>
    <n v="75.099999999999994"/>
    <n v="28.4"/>
    <n v="2.6"/>
    <n v="100"/>
    <n v="21.43579373745391"/>
    <n v="9.5732671060473766"/>
    <n v="24.660524293431173"/>
    <n v="12.299057162185001"/>
    <n v="0"/>
    <n v="0"/>
    <m/>
    <n v="0"/>
    <n v="0"/>
    <n v="9.5"/>
    <n v="79.03"/>
    <n v="79.03"/>
    <n v="73.182246419462444"/>
    <n v="7.7"/>
    <n v="0"/>
    <n v="0"/>
    <n v="4"/>
    <m/>
    <n v="23"/>
    <n v="11"/>
    <n v="217.5205914"/>
    <n v="217.5205914"/>
  </r>
  <r>
    <x v="6"/>
    <x v="1"/>
    <n v="35095025"/>
    <s v="Campinas"/>
    <n v="0.89755816661067911"/>
    <n v="1167192"/>
    <n v="1147122"/>
    <n v="20070"/>
    <n v="1466.8744501696619"/>
    <n v="98.280488557152552"/>
    <n v="5.7086038359335323"/>
    <n v="4.7493164764079099"/>
    <n v="0.95928735952562205"/>
    <s v=""/>
    <n v="4.5517200000000004"/>
    <n v="0.448893618721461"/>
    <n v="8.6988023845763596E-2"/>
    <n v="0.62083933187468399"/>
    <m/>
    <n v="373"/>
    <n v="12.457044673539519"/>
    <n v="87.542955326460486"/>
    <n v="1301.7"/>
    <n v="63901.871999999996"/>
    <n v="12680.369186400001"/>
    <n v="168"/>
    <n v="1"/>
    <n v="264.78317192030102"/>
    <n v="34.854111405835546"/>
    <n v="98.09"/>
    <m/>
    <n v="94.66"/>
    <n v="20.7"/>
    <n v="57.5"/>
    <n v="99.81"/>
    <n v="153.45709236380463"/>
    <n v="58.251059550342163"/>
    <n v="195.44512248592221"/>
    <n v="74.363361203536599"/>
    <n v="148"/>
    <n v="2.2999999999999998"/>
    <m/>
    <n v="4"/>
    <n v="853"/>
    <n v="9.6"/>
    <n v="95.72"/>
    <n v="83.754999999999995"/>
    <n v="80.156498096957165"/>
    <n v="9.4"/>
    <n v="54"/>
    <n v="1"/>
    <n v="1092"/>
    <m/>
    <n v="145"/>
    <n v="1019"/>
    <n v="61166.871878400001"/>
    <n v="53521.012893599996"/>
  </r>
  <r>
    <x v="6"/>
    <x v="1"/>
    <n v="35096015"/>
    <s v="Campo Limpo Paulista"/>
    <n v="1.1659598067053079"/>
    <n v="81979"/>
    <n v="81979"/>
    <n v="0"/>
    <n v="1024.0974391005623"/>
    <n v="100"/>
    <n v="0.56829095763571791"/>
    <n v="0.54668000000000005"/>
    <n v="2.1610957635717899E-2"/>
    <s v=""/>
    <n v="0.44611000000000001"/>
    <n v="0.115548063165906"/>
    <n v="2.5100000000000001E-3"/>
    <n v="4.1228944698122796E-3"/>
    <m/>
    <n v="14"/>
    <n v="16.981132075471699"/>
    <n v="83.018867924528308"/>
    <n v="67.72"/>
    <n v="4571.1000000000004"/>
    <n v="2060.2401300000001"/>
    <n v="8"/>
    <n v="0"/>
    <n v="384.68388245770257"/>
    <n v="53.855743544078365"/>
    <n v="79.33"/>
    <m/>
    <n v="63.55"/>
    <n v="40.130000000000003"/>
    <n v="33.1"/>
    <n v="79.33"/>
    <n v="149.55025200939943"/>
    <n v="56.829095763571793"/>
    <n v="227.78333333333336"/>
    <n v="15.43639831122707"/>
    <n v="0"/>
    <n v="0"/>
    <m/>
    <n v="0"/>
    <n v="0"/>
    <n v="9.5"/>
    <n v="59"/>
    <n v="56.04999999999999"/>
    <n v="54.929007678676911"/>
    <n v="6.4"/>
    <n v="1"/>
    <n v="0"/>
    <n v="101"/>
    <m/>
    <n v="9"/>
    <n v="44"/>
    <n v="2696.9490000000001"/>
    <n v="2562.1015499999999"/>
  </r>
  <r>
    <x v="20"/>
    <x v="1"/>
    <n v="35097001"/>
    <s v="Campos do Jordão"/>
    <n v="0.49061461639341442"/>
    <n v="49892"/>
    <n v="49581"/>
    <n v="311"/>
    <n v="172.33256191495977"/>
    <n v="99.376653571714897"/>
    <n v="0.97702445078640321"/>
    <n v="0.97206819761542396"/>
    <n v="4.9562531709792003E-3"/>
    <s v=""/>
    <n v="0.26999000000000001"/>
    <n v="2.3775342465753402E-3"/>
    <n v="0.69094011542364298"/>
    <n v="1.3716801116184701E-2"/>
    <m/>
    <n v="26"/>
    <n v="58.695652173913047"/>
    <n v="41.304347826086953"/>
    <n v="41.41"/>
    <n v="2795.2019999999998"/>
    <n v="1373.0023800000001"/>
    <n v="10"/>
    <n v="0"/>
    <n v="5935.2810069750658"/>
    <n v="809.06918944921017"/>
    <n v="61.64"/>
    <m/>
    <n v="52.72"/>
    <n v="24.58"/>
    <n v="3.1"/>
    <n v="62.02"/>
    <n v="22.934846262591627"/>
    <n v="10.404946227757222"/>
    <n v="32.619738175014227"/>
    <n v="0.38720727898275009"/>
    <n v="11"/>
    <n v="4"/>
    <m/>
    <n v="0"/>
    <n v="0"/>
    <n v="9.4"/>
    <n v="53"/>
    <n v="52.999999999999993"/>
    <n v="50.88003013735679"/>
    <n v="6.1"/>
    <n v="0"/>
    <n v="0"/>
    <n v="115"/>
    <m/>
    <n v="54"/>
    <n v="38"/>
    <n v="1481.4570599999997"/>
    <n v="1481.4570599999997"/>
  </r>
  <r>
    <x v="5"/>
    <x v="1"/>
    <n v="350980917"/>
    <s v="Campos Novos Paulista"/>
    <n v="0.61767760944000383"/>
    <n v="4789"/>
    <n v="3937"/>
    <n v="852"/>
    <n v="9.8827850922448306"/>
    <n v="82.209229484234697"/>
    <n v="0.38289307458143107"/>
    <n v="0.380353668188737"/>
    <n v="2.5394063926940601E-3"/>
    <s v=""/>
    <n v="2.0194063926940601E-3"/>
    <n v="1.0000000000000001E-5"/>
    <n v="0.37550366818873698"/>
    <n v="5.3600000000000002E-3"/>
    <m/>
    <n v="16"/>
    <n v="54.838709677419352"/>
    <n v="45.161290322580641"/>
    <n v="2.7"/>
    <n v="208.386"/>
    <n v="33.341760000000001"/>
    <n v="0"/>
    <n v="0"/>
    <n v="29237.803299227395"/>
    <n v="3226.6945082480684"/>
    <n v="99.34"/>
    <m/>
    <n v="99.34"/>
    <n v="0"/>
    <s v=""/>
    <n v="97.62"/>
    <n v="16.293322322614088"/>
    <n v="8.6237178959781762"/>
    <n v="20.44912194563102"/>
    <n v="0.51824620259062459"/>
    <s v=""/>
    <s v=""/>
    <m/>
    <n v="0"/>
    <s v=""/>
    <n v="7.3"/>
    <n v="100"/>
    <n v="100"/>
    <n v="84.000000000000014"/>
    <n v="10"/>
    <n v="0"/>
    <n v="0"/>
    <n v="3"/>
    <m/>
    <n v="17"/>
    <n v="14"/>
    <n v="208.386"/>
    <n v="208.386"/>
  </r>
  <r>
    <x v="17"/>
    <x v="1"/>
    <n v="350990811"/>
    <s v="Cananéia"/>
    <n v="5.947136864643543E-2"/>
    <n v="12315"/>
    <n v="10674"/>
    <n v="1641"/>
    <n v="9.9153791032278331"/>
    <n v="86.674786845310592"/>
    <n v="0.28055420725520036"/>
    <n v="0.280224572552004"/>
    <n v="3.29634703196347E-4"/>
    <s v=""/>
    <n v="0.11651"/>
    <n v="8.6902587519025896E-4"/>
    <n v="0.16279518138001001"/>
    <n v="3.8000000000000002E-4"/>
    <m/>
    <n v="24"/>
    <n v="76.666666666666671"/>
    <n v="23.333333333333332"/>
    <n v="7.49"/>
    <n v="578.01599999999996"/>
    <n v="232.91388000000001"/>
    <n v="3"/>
    <n v="0"/>
    <n v="85632.467722289875"/>
    <n v="11062.567600487211"/>
    <n v="84.83"/>
    <m/>
    <n v="69.41"/>
    <n v="21.49"/>
    <n v="12.6"/>
    <n v="99.38"/>
    <n v="1.9229212286168633"/>
    <n v="0.83897789250957056"/>
    <n v="2.7285742215385005"/>
    <n v="7.6304329443598832E-3"/>
    <n v="0"/>
    <n v="2.8"/>
    <m/>
    <n v="0"/>
    <n v="0"/>
    <n v="10"/>
    <n v="78"/>
    <n v="78"/>
    <n v="59.704596412556057"/>
    <n v="7.1"/>
    <n v="0"/>
    <n v="0"/>
    <n v="51"/>
    <m/>
    <n v="23"/>
    <n v="7"/>
    <n v="450.85248000000001"/>
    <n v="450.85248000000001"/>
  </r>
  <r>
    <x v="15"/>
    <x v="1"/>
    <n v="35099572"/>
    <s v="Canas"/>
    <n v="1.5541268901477334"/>
    <n v="4996"/>
    <n v="4794"/>
    <n v="202"/>
    <n v="93.400635632828568"/>
    <n v="95.956765412329858"/>
    <n v="4.4700852359208496E-2"/>
    <n v="1.91098173515982E-2"/>
    <n v="2.5591035007610299E-2"/>
    <s v=""/>
    <n v="2.0351035007610398E-2"/>
    <n v="4.6000000000000001E-4"/>
    <n v="1.6039999999999999E-2"/>
    <n v="7.849817351598171E-3"/>
    <m/>
    <n v="1"/>
    <n v="58.82352941176471"/>
    <n v="41.17647058823529"/>
    <n v="3.34"/>
    <n v="257.52600000000001"/>
    <n v="58.123440000000009"/>
    <n v="1"/>
    <n v="0"/>
    <n v="5176.0448358686954"/>
    <n v="504.97998398718948"/>
    <n v="93.46"/>
    <m/>
    <n v="83.69"/>
    <n v="30.11"/>
    <n v="18.600000000000001"/>
    <n v="100"/>
    <n v="12.771672102630999"/>
    <n v="5.4513234584400605"/>
    <n v="7.077710130221555"/>
    <n v="31.988793759512891"/>
    <n v="1"/>
    <n v="1"/>
    <m/>
    <n v="0"/>
    <n v="6"/>
    <n v="9.5"/>
    <n v="87"/>
    <n v="87.000000000000014"/>
    <n v="77.430069196896625"/>
    <n v="8.3000000000000007"/>
    <n v="0"/>
    <n v="0"/>
    <n v="14"/>
    <m/>
    <n v="10"/>
    <n v="7"/>
    <n v="224.04762000000002"/>
    <n v="224.04762000000002"/>
  </r>
  <r>
    <x v="5"/>
    <x v="1"/>
    <n v="351000517"/>
    <s v="Cândido Mota"/>
    <n v="5.8505601991587497E-2"/>
    <n v="30008"/>
    <n v="28509"/>
    <n v="1499"/>
    <n v="50.324506532056553"/>
    <n v="95.004665422553984"/>
    <n v="0.81548124048706194"/>
    <n v="0.55770638508371395"/>
    <n v="0.25777485540334799"/>
    <n v="7.9370719178082194E-2"/>
    <n v="0.16600640791476401"/>
    <n v="0.123568447488584"/>
    <n v="0.50433638508371403"/>
    <n v="2.1569999999999999E-2"/>
    <m/>
    <n v="37"/>
    <n v="35.135135135135137"/>
    <n v="64.86486486486487"/>
    <n v="23.53"/>
    <n v="1588.0319999999999"/>
    <n v="983.0792448000002"/>
    <n v="2"/>
    <n v="0"/>
    <n v="5885.1506264996005"/>
    <n v="641.06105038656347"/>
    <n v="93.57"/>
    <m/>
    <n v="93.35"/>
    <n v="32.06"/>
    <n v="15.9"/>
    <n v="99.52"/>
    <n v="27.550041908346689"/>
    <n v="14.562165008697537"/>
    <n v="23.732186599306974"/>
    <n v="42.258173016942301"/>
    <n v="0"/>
    <n v="0"/>
    <m/>
    <n v="0"/>
    <n v="0"/>
    <n v="7.6"/>
    <n v="98.36"/>
    <n v="98.359999999999985"/>
    <n v="38.094494015233934"/>
    <n v="5.7"/>
    <n v="0"/>
    <n v="0"/>
    <n v="5"/>
    <m/>
    <n v="39"/>
    <n v="72"/>
    <n v="1561.9882751999999"/>
    <n v="1561.9882751999999"/>
  </r>
  <r>
    <x v="10"/>
    <x v="1"/>
    <n v="351010415"/>
    <s v="Cândido Rodrigues"/>
    <n v="2.6215770531412552E-2"/>
    <n v="2674"/>
    <n v="2275"/>
    <n v="399"/>
    <n v="38.463751438434983"/>
    <n v="85.078534031413611"/>
    <n v="8.8964364535768607E-3"/>
    <s v=""/>
    <n v="8.8964364535768607E-3"/>
    <s v=""/>
    <n v="3.47E-3"/>
    <n v="5.0000000000000001E-3"/>
    <n v="3.1026445966514501E-4"/>
    <n v="1.1617199391172E-4"/>
    <m/>
    <s v=""/>
    <s v=""/>
    <s v=""/>
    <n v="1.58"/>
    <n v="121.71599999999999"/>
    <n v="20.081520000000001"/>
    <n v="0"/>
    <n v="0"/>
    <n v="6250.5908750934932"/>
    <n v="589.67838444278254"/>
    <n v="87.43"/>
    <m/>
    <n v="86.54"/>
    <n v="15.08"/>
    <n v="29.7"/>
    <n v="100"/>
    <n v="4.4482182267884296"/>
    <n v="1.6785729157692189"/>
    <n v="0"/>
    <n v="17.792872907153715"/>
    <n v="0"/>
    <n v="0"/>
    <m/>
    <n v="0"/>
    <n v="0"/>
    <n v="7.5"/>
    <n v="100"/>
    <n v="99.999999999999986"/>
    <n v="83.50133096716948"/>
    <n v="9.6999999999999993"/>
    <n v="0"/>
    <n v="0"/>
    <n v="2"/>
    <m/>
    <s v=""/>
    <n v="12"/>
    <n v="121.71599999999998"/>
    <n v="121.71599999999998"/>
  </r>
  <r>
    <x v="2"/>
    <x v="1"/>
    <n v="351010416"/>
    <s v="Cândido Rodrigues"/>
    <m/>
    <m/>
    <m/>
    <m/>
    <m/>
    <m/>
    <n v="4.2263687214611899E-2"/>
    <n v="1.49605175038052E-2"/>
    <n v="2.73031697108067E-2"/>
    <s v=""/>
    <s v=""/>
    <s v=""/>
    <n v="3.1839882039573802E-2"/>
    <n v="1.0423805175038053E-2"/>
    <m/>
    <s v=""/>
    <n v="36.363636363636367"/>
    <n v="63.636363636363633"/>
    <m/>
    <m/>
    <m/>
    <m/>
    <m/>
    <s v=""/>
    <s v=""/>
    <s v=""/>
    <m/>
    <s v=""/>
    <s v=""/>
    <s v=""/>
    <s v=""/>
    <n v="21.131843607305946"/>
    <n v="7.9742806065305469"/>
    <n v="9.9736783358701349"/>
    <n v="54.606339421613384"/>
    <s v=""/>
    <s v=""/>
    <m/>
    <n v="0"/>
    <s v=""/>
    <m/>
    <m/>
    <m/>
    <m/>
    <m/>
    <m/>
    <m/>
    <n v="1"/>
    <m/>
    <n v="4"/>
    <n v="7"/>
    <m/>
    <m/>
  </r>
  <r>
    <x v="5"/>
    <x v="1"/>
    <n v="351015317"/>
    <s v="Canitar"/>
    <n v="1.3943688310502411"/>
    <n v="4926"/>
    <n v="4703"/>
    <n v="223"/>
    <n v="85.848727779714181"/>
    <n v="95.473000406008936"/>
    <n v="1.942795281582952E-2"/>
    <n v="1.8074041095890399E-2"/>
    <n v="1.35391171993912E-3"/>
    <s v=""/>
    <n v="9.5795281582952804E-4"/>
    <n v="1E-4"/>
    <n v="1.7180000000000001E-2"/>
    <n v="1.1900000000000001E-3"/>
    <m/>
    <n v="2"/>
    <n v="58.333333333333336"/>
    <n v="41.666666666666671"/>
    <n v="3.46"/>
    <n v="266.76"/>
    <n v="32.011199999999995"/>
    <n v="0"/>
    <n v="0"/>
    <n v="3521.071863580999"/>
    <n v="384.11693057247243"/>
    <s v=""/>
    <m/>
    <s v=""/>
    <s v=""/>
    <s v=""/>
    <s v=""/>
    <n v="6.6992940744239728"/>
    <n v="3.5323550574235489"/>
    <n v="7.8582787373436522"/>
    <n v="2.2565195332318679"/>
    <s v=""/>
    <s v=""/>
    <m/>
    <n v="0"/>
    <s v=""/>
    <n v="8"/>
    <n v="100"/>
    <n v="100"/>
    <n v="88"/>
    <n v="10"/>
    <n v="0"/>
    <n v="0"/>
    <s v=""/>
    <m/>
    <n v="7"/>
    <n v="5"/>
    <n v="266.76"/>
    <n v="266.76"/>
  </r>
  <r>
    <x v="14"/>
    <x v="1"/>
    <n v="351020314"/>
    <s v="Capão Bonito"/>
    <n v="3.2360539837572588E-3"/>
    <n v="46361"/>
    <n v="39277"/>
    <n v="7084"/>
    <n v="28.250987178862186"/>
    <n v="84.719915446172436"/>
    <n v="0.90692910039320185"/>
    <n v="0.89817185280314604"/>
    <n v="8.7572475900558108E-3"/>
    <s v=""/>
    <n v="9.0709999999999999E-2"/>
    <n v="1.2791730086250601E-3"/>
    <n v="0.80935432236174498"/>
    <n v="5.5856050228310604E-3"/>
    <m/>
    <n v="88"/>
    <n v="76.973684210526315"/>
    <n v="23.026315789473685"/>
    <n v="30.89"/>
    <n v="2084.94"/>
    <n v="325.32731999999987"/>
    <n v="15"/>
    <n v="3"/>
    <n v="12597.802463277323"/>
    <n v="1476.0924052544165"/>
    <n v="91.78"/>
    <m/>
    <n v="82.26"/>
    <n v="26.09"/>
    <n v="3.2"/>
    <n v="100"/>
    <n v="10.966494563400264"/>
    <n v="4.8970253800928827"/>
    <n v="14.724128734477803"/>
    <n v="0.40355979677676551"/>
    <n v="0"/>
    <n v="0"/>
    <m/>
    <n v="0"/>
    <n v="0"/>
    <n v="7.9"/>
    <n v="93.4"/>
    <n v="93.4"/>
    <n v="84.396322196322203"/>
    <n v="9.6"/>
    <n v="1"/>
    <n v="3"/>
    <n v="34"/>
    <m/>
    <n v="117"/>
    <n v="35"/>
    <n v="1947.3339600000002"/>
    <n v="1947.3339600000002"/>
  </r>
  <r>
    <x v="8"/>
    <x v="1"/>
    <n v="351030210"/>
    <s v="Capela do Alto"/>
    <n v="1.6427546843989838"/>
    <n v="20225"/>
    <n v="17471"/>
    <n v="2754"/>
    <n v="118.98458642193199"/>
    <n v="86.383189122373309"/>
    <n v="0.4597131776382547"/>
    <n v="0.37440000000000001"/>
    <n v="8.5313177638254703E-2"/>
    <s v=""/>
    <n v="0.29931232876712299"/>
    <n v="6.0659563673262304E-4"/>
    <n v="0.13857480878995401"/>
    <n v="2.121944444444444E-2"/>
    <m/>
    <n v="13"/>
    <n v="18.604651162790699"/>
    <n v="81.395348837209298"/>
    <n v="12.01"/>
    <n v="926.154"/>
    <n v="300.20495399999999"/>
    <n v="3"/>
    <n v="0"/>
    <n v="2354.4800988875154"/>
    <n v="358.62941903584675"/>
    <n v="86.96"/>
    <m/>
    <n v="65.010000000000005"/>
    <n v="29.64"/>
    <n v="37.1"/>
    <n v="100"/>
    <n v="85.132069933010129"/>
    <n v="30.44458130054667"/>
    <n v="120.7741935483871"/>
    <n v="37.092685929675952"/>
    <n v="1"/>
    <n v="0"/>
    <m/>
    <n v="0"/>
    <n v="0"/>
    <n v="9.1999999999999993"/>
    <n v="71.900000000000006"/>
    <n v="71.900000000000006"/>
    <n v="67.585849221619725"/>
    <n v="7.5"/>
    <n v="0"/>
    <n v="0"/>
    <n v="20"/>
    <m/>
    <n v="8"/>
    <n v="35"/>
    <n v="665.9047260000001"/>
    <n v="665.9047260000001"/>
  </r>
  <r>
    <x v="6"/>
    <x v="1"/>
    <n v="35104015"/>
    <s v="Capivari"/>
    <n v="1.1645697670835453"/>
    <n v="53662"/>
    <n v="52283"/>
    <n v="1379"/>
    <n v="166.03341584158417"/>
    <n v="97.430211322723721"/>
    <n v="0.39680210426179596"/>
    <n v="0.15420070015220699"/>
    <n v="0.242601404109589"/>
    <s v=""/>
    <n v="0.24684026636225301"/>
    <n v="0.108837435312024"/>
    <n v="1.3641415525114199E-2"/>
    <n v="2.7482987062404849E-2"/>
    <m/>
    <n v="44"/>
    <n v="11.052631578947368"/>
    <n v="88.94736842105263"/>
    <n v="42.16"/>
    <n v="2845.8"/>
    <n v="2305.0844999999999"/>
    <n v="15"/>
    <n v="0"/>
    <n v="2397.7280011926505"/>
    <n v="317.34635309902723"/>
    <n v="94.5"/>
    <m/>
    <n v="90.2"/>
    <n v="18.98"/>
    <n v="14.4"/>
    <n v="100"/>
    <n v="25.600135758825544"/>
    <n v="9.7255417711224492"/>
    <n v="15.267396054673959"/>
    <n v="44.92618594622018"/>
    <n v="2"/>
    <n v="1.1000000000000001"/>
    <m/>
    <n v="0"/>
    <n v="129"/>
    <n v="9.6"/>
    <n v="95"/>
    <n v="23.75"/>
    <n v="19.000474383301714"/>
    <n v="3.2"/>
    <n v="4"/>
    <n v="0"/>
    <n v="100"/>
    <m/>
    <n v="21"/>
    <n v="169"/>
    <n v="2703.51"/>
    <n v="675.87750000000005"/>
  </r>
  <r>
    <x v="21"/>
    <x v="1"/>
    <n v="35105003"/>
    <s v="Caraguatatuba"/>
    <n v="1.5389633279231818"/>
    <n v="114648"/>
    <n v="110345"/>
    <n v="4303"/>
    <n v="236.90050625064572"/>
    <n v="96.246772730444491"/>
    <n v="0.94630349061390118"/>
    <n v="0.85242796549974598"/>
    <n v="9.3875525114155201E-2"/>
    <s v=""/>
    <n v="0.70362999999999998"/>
    <n v="4.3950258751902602E-2"/>
    <n v="1.9957077625570802E-3"/>
    <n v="0.196727524099442"/>
    <m/>
    <n v="22"/>
    <n v="60"/>
    <n v="40"/>
    <n v="104.86"/>
    <n v="6291.54"/>
    <n v="2562.2170020000003"/>
    <n v="23"/>
    <n v="2"/>
    <n v="7536.8641406740635"/>
    <n v="830.70546368013413"/>
    <n v="81.510000000000005"/>
    <m/>
    <n v="69.040000000000006"/>
    <n v="34.909999999999997"/>
    <n v="2"/>
    <n v="85.03"/>
    <n v="9.4065953341342059"/>
    <n v="3.4536623745032893"/>
    <n v="12.108351782666846"/>
    <n v="3.1084610964952049"/>
    <n v="0"/>
    <n v="0"/>
    <m/>
    <n v="0"/>
    <n v="0"/>
    <n v="10"/>
    <n v="75.069999999999993"/>
    <n v="75.069999999999993"/>
    <n v="59.275201270277222"/>
    <n v="7"/>
    <n v="6"/>
    <n v="2"/>
    <n v="170"/>
    <m/>
    <n v="39"/>
    <n v="26"/>
    <n v="4723.0590779999993"/>
    <n v="4723.0590779999993"/>
  </r>
  <r>
    <x v="18"/>
    <x v="1"/>
    <n v="35106096"/>
    <s v="Carapicuíba"/>
    <n v="0.67294302172988818"/>
    <n v="392297"/>
    <n v="392297"/>
    <n v="0"/>
    <n v="11218.101229625394"/>
    <n v="100"/>
    <n v="1.0910980314561136"/>
    <n v="1.0509299999999999"/>
    <n v="4.0168031456113598E-2"/>
    <s v=""/>
    <n v="1.05"/>
    <n v="6.83452815829528E-3"/>
    <s v=""/>
    <n v="3.4263503297818368E-2"/>
    <m/>
    <n v="10"/>
    <n v="4.3478260869565215"/>
    <n v="95.652173913043484"/>
    <n v="360.83"/>
    <n v="21650.058000000001"/>
    <n v="14718.1848066"/>
    <n v="13"/>
    <n v="1"/>
    <n v="40.997917394219179"/>
    <n v="6.431045865759871"/>
    <n v="100"/>
    <m/>
    <n v="83.33"/>
    <n v="40.28"/>
    <n v="50"/>
    <n v="100"/>
    <n v="574.26212181900723"/>
    <n v="213.94079048159091"/>
    <n v="955.39090909090908"/>
    <n v="50.210039320141995"/>
    <n v="26"/>
    <n v="3.7"/>
    <m/>
    <n v="0"/>
    <n v="34"/>
    <n v="8.6"/>
    <n v="73"/>
    <n v="37.230000000000004"/>
    <n v="32.017804263619063"/>
    <n v="4.4000000000000004"/>
    <n v="8"/>
    <n v="1"/>
    <n v="97"/>
    <m/>
    <n v="2"/>
    <n v="44"/>
    <n v="15804.542340000002"/>
    <n v="8060.3165934000017"/>
  </r>
  <r>
    <x v="10"/>
    <x v="1"/>
    <n v="351070815"/>
    <s v="Cardoso"/>
    <n v="-6.7100377158901825E-2"/>
    <n v="11730"/>
    <n v="10779"/>
    <n v="951"/>
    <n v="18.397979829665761"/>
    <n v="91.892583120204606"/>
    <n v="0.1296230048198887"/>
    <n v="0.106659570015221"/>
    <n v="2.2963434804667698E-2"/>
    <n v="0.39293826103500801"/>
    <n v="1.85071689497717E-2"/>
    <n v="1.4300000000000001E-3"/>
    <n v="0.108403217909691"/>
    <n v="1.28261796042618E-3"/>
    <m/>
    <n v="8"/>
    <n v="39.215686274509807"/>
    <n v="60.784313725490193"/>
    <n v="7.84"/>
    <n v="605.01599999999996"/>
    <n v="64.121544000000029"/>
    <n v="0"/>
    <n v="0"/>
    <n v="13173.606138107416"/>
    <n v="1371.1304347826087"/>
    <n v="100"/>
    <m/>
    <n v="92.59"/>
    <n v="11.28"/>
    <n v="2.5"/>
    <n v="100"/>
    <n v="8.3091669756338895"/>
    <n v="2.6453674453038509"/>
    <n v="10.158054287163905"/>
    <n v="4.5026342754250388"/>
    <n v="0"/>
    <n v="0"/>
    <m/>
    <n v="0"/>
    <n v="0"/>
    <n v="8.8000000000000007"/>
    <n v="91.600000000000009"/>
    <n v="91.600000000000009"/>
    <n v="89.401677972152811"/>
    <n v="9.9"/>
    <n v="0"/>
    <n v="0"/>
    <n v="2"/>
    <m/>
    <n v="20"/>
    <n v="31"/>
    <n v="554.19465600000001"/>
    <n v="554.19465600000001"/>
  </r>
  <r>
    <x v="4"/>
    <x v="1"/>
    <n v="35108074"/>
    <s v="Casa Branca"/>
    <n v="0.43013402328186956"/>
    <n v="29348"/>
    <n v="24280"/>
    <n v="5068"/>
    <n v="33.907156226170947"/>
    <n v="82.731361591931304"/>
    <n v="3.0871462335109037"/>
    <n v="3.0206903469051198"/>
    <n v="6.6455886605783901E-2"/>
    <n v="0.159771372399797"/>
    <n v="0.171357827245053"/>
    <n v="2.0244393708777298E-3"/>
    <n v="2.89088145547945"/>
    <n v="2.2882511415525129E-2"/>
    <m/>
    <n v="81"/>
    <n v="78.45117845117845"/>
    <n v="21.548821548821547"/>
    <n v="17.399999999999999"/>
    <n v="1341.9"/>
    <n v="161.02799999999999"/>
    <n v="0"/>
    <n v="0"/>
    <n v="13603.84898459861"/>
    <n v="1472.1384762164373"/>
    <n v="100"/>
    <m/>
    <n v="100"/>
    <n v="24.24"/>
    <n v="0"/>
    <n v="100"/>
    <n v="72.810052677143958"/>
    <n v="24.385041338948685"/>
    <n v="105.25053473537002"/>
    <n v="4.8507946427579487"/>
    <n v="0"/>
    <n v="0.4"/>
    <m/>
    <n v="0"/>
    <n v="0"/>
    <n v="9.8000000000000007"/>
    <n v="100"/>
    <n v="100"/>
    <n v="88"/>
    <n v="9.5"/>
    <n v="0"/>
    <n v="0"/>
    <n v="9"/>
    <m/>
    <n v="233"/>
    <n v="64"/>
    <n v="1341.9"/>
    <n v="1341.9"/>
  </r>
  <r>
    <x v="3"/>
    <x v="1"/>
    <n v="35108079"/>
    <s v="Casa Branca"/>
    <m/>
    <m/>
    <m/>
    <m/>
    <m/>
    <m/>
    <n v="1.5723958954845234"/>
    <n v="1.57000954845256"/>
    <n v="2.3863470319634701E-3"/>
    <n v="0.107754407661086"/>
    <n v="1.90258751902588E-4"/>
    <n v="1.5E-3"/>
    <n v="1.5484777980720399"/>
    <n v="2.2227838660578415E-2"/>
    <m/>
    <n v="54"/>
    <n v="86.301369863013704"/>
    <n v="13.698630136986301"/>
    <m/>
    <m/>
    <m/>
    <m/>
    <m/>
    <s v=""/>
    <s v=""/>
    <s v=""/>
    <m/>
    <s v=""/>
    <s v=""/>
    <s v=""/>
    <s v=""/>
    <n v="37.084808855767058"/>
    <n v="12.420188747903028"/>
    <n v="54.704165451308704"/>
    <n v="0.1741859147418591"/>
    <s v=""/>
    <s v=""/>
    <m/>
    <n v="0"/>
    <s v=""/>
    <m/>
    <m/>
    <m/>
    <m/>
    <m/>
    <m/>
    <m/>
    <n v="2"/>
    <m/>
    <n v="126"/>
    <n v="20"/>
    <m/>
    <m/>
  </r>
  <r>
    <x v="4"/>
    <x v="1"/>
    <n v="35109064"/>
    <s v="Cássia dos Coqueiros"/>
    <n v="-0.63562209822666249"/>
    <n v="2506"/>
    <n v="1905"/>
    <n v="601"/>
    <n v="13.125916614288709"/>
    <n v="76.017557861133284"/>
    <n v="6.8868952308472897E-2"/>
    <n v="6.13338051750381E-2"/>
    <n v="7.5351471334348004E-3"/>
    <s v=""/>
    <n v="4.79E-3"/>
    <n v="7.9274479959411496E-6"/>
    <n v="6.2497229832572297E-2"/>
    <n v="1.57379502790462E-3"/>
    <m/>
    <n v="16"/>
    <n v="68.292682926829272"/>
    <n v="31.707317073170731"/>
    <n v="1.2"/>
    <n v="92.825999999999993"/>
    <n v="14.256"/>
    <n v="0"/>
    <n v="0"/>
    <n v="38004.277733439747"/>
    <n v="3901.101356743814"/>
    <n v="84.98"/>
    <m/>
    <n v="79.510000000000005"/>
    <n v="18.29"/>
    <n v="100"/>
    <n v="100"/>
    <n v="7.1738491987992603"/>
    <n v="2.2804288843865197"/>
    <n v="9.4359700269289384"/>
    <n v="2.4306926236886457"/>
    <n v="0"/>
    <n v="0"/>
    <m/>
    <n v="0"/>
    <n v="0"/>
    <n v="6.6"/>
    <n v="92"/>
    <n v="92.000000000000014"/>
    <n v="84.64223385689354"/>
    <n v="9.9"/>
    <n v="0"/>
    <n v="0"/>
    <n v="5"/>
    <m/>
    <n v="28"/>
    <n v="13"/>
    <n v="85.399920000000009"/>
    <n v="85.399920000000009"/>
  </r>
  <r>
    <x v="11"/>
    <x v="1"/>
    <n v="35109068"/>
    <s v="Cássia dos Coqueiros"/>
    <m/>
    <m/>
    <m/>
    <m/>
    <m/>
    <m/>
    <n v="4.0000000000000001E-3"/>
    <n v="4.0000000000000001E-3"/>
    <s v=""/>
    <s v=""/>
    <s v=""/>
    <s v=""/>
    <n v="4.0000000000000001E-3"/>
    <n v="0"/>
    <m/>
    <n v="1"/>
    <s v=""/>
    <s v=""/>
    <m/>
    <m/>
    <m/>
    <m/>
    <m/>
    <s v=""/>
    <s v=""/>
    <s v=""/>
    <m/>
    <s v=""/>
    <s v=""/>
    <s v=""/>
    <s v=""/>
    <n v="0.41666666666666669"/>
    <n v="0.13245033112582782"/>
    <n v="0.61538461538461542"/>
    <n v="0"/>
    <s v=""/>
    <s v=""/>
    <m/>
    <n v="0"/>
    <s v=""/>
    <m/>
    <m/>
    <m/>
    <m/>
    <m/>
    <m/>
    <m/>
    <s v=""/>
    <m/>
    <n v="1"/>
    <s v=""/>
    <m/>
    <m/>
  </r>
  <r>
    <x v="12"/>
    <x v="1"/>
    <n v="351100319"/>
    <s v="Castilho"/>
    <n v="1.4861846353571462"/>
    <n v="20458"/>
    <n v="15439"/>
    <n v="5019"/>
    <n v="19.251870324189525"/>
    <n v="75.466810049858253"/>
    <n v="0.1201424150177578"/>
    <n v="1.5923782343987801E-2"/>
    <n v="0.10421863267377"/>
    <n v="0.27560102739726"/>
    <n v="7.0505449010654503E-2"/>
    <n v="2.6887214611872101E-2"/>
    <n v="1.61260832064942E-2"/>
    <n v="6.62366818873668E-3"/>
    <m/>
    <n v="1"/>
    <n v="11.76470588235294"/>
    <n v="88.235294117647058"/>
    <n v="11.1"/>
    <n v="856.00800000000004"/>
    <n v="107.51508"/>
    <n v="2"/>
    <n v="1"/>
    <n v="11931.207351647277"/>
    <n v="1048.2197673281844"/>
    <n v="74.23"/>
    <m/>
    <n v="74.23"/>
    <n v="28.49"/>
    <n v="9"/>
    <n v="98.13"/>
    <n v="4.6748021407687865"/>
    <n v="1.5522275842087569"/>
    <n v="0.84252816634856098"/>
    <n v="15.326269510848531"/>
    <n v="0"/>
    <n v="0"/>
    <m/>
    <n v="0"/>
    <n v="0"/>
    <s v=""/>
    <n v="100"/>
    <n v="100"/>
    <n v="87.439944486500124"/>
    <n v="9.6999999999999993"/>
    <n v="0"/>
    <n v="1"/>
    <n v="13"/>
    <m/>
    <n v="10"/>
    <n v="75"/>
    <n v="856.00800000000004"/>
    <n v="856.00800000000004"/>
  </r>
  <r>
    <x v="0"/>
    <x v="1"/>
    <n v="351100320"/>
    <s v="Castilho"/>
    <m/>
    <m/>
    <m/>
    <m/>
    <m/>
    <m/>
    <n v="7.2298325722983299E-4"/>
    <s v=""/>
    <n v="7.2298325722983299E-4"/>
    <s v=""/>
    <s v=""/>
    <n v="7.2298325722983299E-4"/>
    <s v=""/>
    <n v="0"/>
    <m/>
    <s v=""/>
    <s v=""/>
    <s v=""/>
    <m/>
    <m/>
    <m/>
    <m/>
    <m/>
    <s v=""/>
    <s v=""/>
    <s v=""/>
    <m/>
    <s v=""/>
    <s v=""/>
    <s v=""/>
    <s v=""/>
    <n v="2.8131644250188055E-2"/>
    <n v="9.3408689564577901E-3"/>
    <n v="0"/>
    <n v="0.10632106723968134"/>
    <s v=""/>
    <s v=""/>
    <m/>
    <n v="0"/>
    <s v=""/>
    <m/>
    <m/>
    <m/>
    <m/>
    <m/>
    <m/>
    <m/>
    <s v=""/>
    <m/>
    <s v=""/>
    <n v="1"/>
    <m/>
    <m/>
  </r>
  <r>
    <x v="10"/>
    <x v="1"/>
    <n v="351110215"/>
    <s v="Catanduva"/>
    <n v="0.41668937110539428"/>
    <n v="116819"/>
    <n v="115881"/>
    <n v="938"/>
    <n v="399.7365179304681"/>
    <n v="99.197048425341777"/>
    <n v="1.313835596461191"/>
    <n v="0.147266141552511"/>
    <n v="1.16656945490868"/>
    <s v=""/>
    <n v="0.58191999999999999"/>
    <n v="0.32352397513952302"/>
    <n v="0.354409317605277"/>
    <n v="5.3982303716387577E-2"/>
    <m/>
    <n v="12"/>
    <n v="2.666666666666667"/>
    <n v="97.333333333333343"/>
    <n v="108.79"/>
    <n v="6527.6819999999998"/>
    <n v="693.89357400000029"/>
    <n v="23"/>
    <n v="0"/>
    <n v="593.90338900350116"/>
    <n v="62.089899759456927"/>
    <n v="97.76"/>
    <m/>
    <n v="97.76"/>
    <n v="18.940000000000001"/>
    <n v="2.2999999999999998"/>
    <n v="98.55"/>
    <n v="179.97747896728643"/>
    <n v="59.71979983914504"/>
    <n v="29.453228310502201"/>
    <n v="507.20411082986089"/>
    <n v="1"/>
    <n v="0.1"/>
    <m/>
    <n v="1"/>
    <n v="0"/>
    <n v="9.8000000000000007"/>
    <n v="100"/>
    <n v="99.3"/>
    <n v="89.36998502684412"/>
    <n v="10"/>
    <n v="13"/>
    <n v="0"/>
    <n v="182"/>
    <m/>
    <n v="12"/>
    <n v="438"/>
    <n v="6527.6819999999998"/>
    <n v="6481.9882259999995"/>
  </r>
  <r>
    <x v="2"/>
    <x v="1"/>
    <n v="351110216"/>
    <s v="Catanduva"/>
    <m/>
    <m/>
    <m/>
    <m/>
    <m/>
    <m/>
    <n v="5.8827245053272451E-3"/>
    <n v="5.3499999999999997E-3"/>
    <n v="5.3272450532724505E-4"/>
    <s v=""/>
    <s v=""/>
    <s v=""/>
    <n v="5.8827245053272399E-3"/>
    <n v="0"/>
    <m/>
    <n v="2"/>
    <n v="66.666666666666657"/>
    <n v="33.333333333333329"/>
    <m/>
    <m/>
    <m/>
    <m/>
    <m/>
    <s v=""/>
    <s v=""/>
    <s v=""/>
    <m/>
    <s v=""/>
    <s v=""/>
    <s v=""/>
    <s v=""/>
    <n v="0.80585267196263632"/>
    <n v="0.26739656842396564"/>
    <n v="1.0699999999999998"/>
    <n v="0.23161935014228047"/>
    <s v=""/>
    <s v=""/>
    <m/>
    <n v="0"/>
    <s v=""/>
    <m/>
    <m/>
    <m/>
    <m/>
    <m/>
    <m/>
    <m/>
    <n v="1"/>
    <m/>
    <n v="2"/>
    <n v="1"/>
    <m/>
    <m/>
  </r>
  <r>
    <x v="10"/>
    <x v="1"/>
    <n v="351120115"/>
    <s v="Catiguá"/>
    <n v="0.59140085198114978"/>
    <n v="7492"/>
    <n v="6971"/>
    <n v="521"/>
    <n v="51.516193357629099"/>
    <n v="93.045915643352899"/>
    <n v="5.0717607813292806E-2"/>
    <n v="1.7780000000000001E-2"/>
    <n v="3.2937607813292802E-2"/>
    <s v=""/>
    <n v="2.7994421613394199E-2"/>
    <n v="1.6704307458143101E-2"/>
    <n v="5.1285616438356196E-3"/>
    <n v="8.9031709791983799E-4"/>
    <m/>
    <n v="1"/>
    <n v="12"/>
    <n v="88"/>
    <n v="5.04"/>
    <n v="388.42199999999997"/>
    <n v="119.24442000000001"/>
    <n v="1"/>
    <n v="0"/>
    <n v="4714.4046983449016"/>
    <n v="505.1147891083823"/>
    <n v="99.92"/>
    <m/>
    <n v="98.89"/>
    <n v="15.42"/>
    <n v="2"/>
    <n v="100"/>
    <n v="14.088224392581337"/>
    <n v="4.5283578404725713"/>
    <n v="7.4083333333333332"/>
    <n v="27.448006511077338"/>
    <n v="0"/>
    <n v="0.6"/>
    <m/>
    <n v="0"/>
    <n v="0"/>
    <n v="9.8000000000000007"/>
    <n v="99"/>
    <n v="99.000000000000014"/>
    <n v="69.300291950507443"/>
    <n v="8"/>
    <n v="0"/>
    <n v="0"/>
    <n v="9"/>
    <m/>
    <n v="3"/>
    <n v="22"/>
    <n v="384.53778"/>
    <n v="384.53778"/>
  </r>
  <r>
    <x v="10"/>
    <x v="1"/>
    <n v="351130015"/>
    <s v="Cedral"/>
    <n v="1.0985099599768455"/>
    <n v="8754"/>
    <n v="7228"/>
    <n v="1526"/>
    <n v="44.297135917417265"/>
    <n v="82.567968928489833"/>
    <n v="8.6777927447995992E-2"/>
    <n v="1.7868797564688E-2"/>
    <n v="6.8909129883307996E-2"/>
    <s v=""/>
    <n v="4.2029999999999998E-2"/>
    <n v="5.1526839167935099E-3"/>
    <n v="1.80897412480974E-2"/>
    <n v="2.1505502283105001E-2"/>
    <m/>
    <n v="11"/>
    <n v="12.5"/>
    <n v="87.5"/>
    <n v="5.12"/>
    <n v="394.63200000000001"/>
    <n v="126.28224"/>
    <n v="1"/>
    <n v="1"/>
    <n v="5151.5284441398217"/>
    <n v="468.3207676490747"/>
    <s v=""/>
    <m/>
    <s v=""/>
    <s v=""/>
    <s v=""/>
    <s v=""/>
    <n v="17.3555854895992"/>
    <n v="6.0683865348248949"/>
    <n v="4.8294047472129726"/>
    <n v="53.007022987159992"/>
    <s v=""/>
    <s v=""/>
    <m/>
    <n v="0"/>
    <s v=""/>
    <n v="10"/>
    <n v="100"/>
    <n v="99.999999999999986"/>
    <n v="68"/>
    <n v="7.6"/>
    <n v="0"/>
    <n v="1"/>
    <n v="12"/>
    <m/>
    <n v="6"/>
    <n v="42"/>
    <n v="394.63199999999995"/>
    <n v="394.63199999999995"/>
  </r>
  <r>
    <x v="2"/>
    <x v="1"/>
    <n v="351130016"/>
    <s v="Cedral"/>
    <m/>
    <m/>
    <m/>
    <m/>
    <m/>
    <m/>
    <n v="5.0499999999999998E-3"/>
    <n v="5.0000000000000001E-3"/>
    <n v="5.0000000000000002E-5"/>
    <s v=""/>
    <s v=""/>
    <s v=""/>
    <n v="5.0000000000000001E-3"/>
    <n v="5.0000000000000002E-5"/>
    <m/>
    <n v="7"/>
    <n v="50"/>
    <n v="50"/>
    <m/>
    <m/>
    <m/>
    <m/>
    <m/>
    <s v=""/>
    <s v=""/>
    <s v=""/>
    <m/>
    <s v=""/>
    <s v=""/>
    <s v=""/>
    <s v=""/>
    <n v="1.01"/>
    <n v="0.35314685314685312"/>
    <n v="1.3513513513513513"/>
    <n v="3.8461538461538464E-2"/>
    <s v=""/>
    <s v=""/>
    <m/>
    <n v="0"/>
    <s v=""/>
    <m/>
    <m/>
    <m/>
    <m/>
    <m/>
    <m/>
    <m/>
    <s v=""/>
    <m/>
    <n v="1"/>
    <n v="1"/>
    <m/>
    <m/>
  </r>
  <r>
    <x v="14"/>
    <x v="1"/>
    <n v="351140914"/>
    <s v="Cerqueira César"/>
    <m/>
    <m/>
    <m/>
    <m/>
    <m/>
    <m/>
    <n v="0.52074194951801067"/>
    <n v="0.51461255327245004"/>
    <n v="6.1293962455606296E-3"/>
    <n v="0.117095161085743"/>
    <s v=""/>
    <n v="3.2295332318620001E-2"/>
    <n v="0.48587661719939101"/>
    <n v="2.5700000000000002E-3"/>
    <m/>
    <n v="15"/>
    <n v="72.5"/>
    <n v="27.500000000000004"/>
    <m/>
    <m/>
    <m/>
    <m/>
    <m/>
    <s v=""/>
    <s v=""/>
    <s v=""/>
    <m/>
    <s v=""/>
    <s v=""/>
    <s v=""/>
    <s v=""/>
    <n v="20.501651555827191"/>
    <n v="9.8625369226895945"/>
    <n v="26.526420271775773"/>
    <n v="1.0215660409267715"/>
    <s v=""/>
    <s v=""/>
    <m/>
    <n v="0"/>
    <s v=""/>
    <m/>
    <m/>
    <m/>
    <m/>
    <m/>
    <m/>
    <m/>
    <n v="1"/>
    <m/>
    <n v="29"/>
    <n v="11"/>
    <m/>
    <m/>
  </r>
  <r>
    <x v="5"/>
    <x v="1"/>
    <n v="351140917"/>
    <s v="Cerqueira César"/>
    <n v="0.97957643171955322"/>
    <n v="19046"/>
    <n v="17521"/>
    <n v="1525"/>
    <n v="37.8166944642999"/>
    <n v="91.993069410899935"/>
    <n v="0.3525695078640283"/>
    <n v="0.283233607305936"/>
    <n v="6.93359005580923E-2"/>
    <s v=""/>
    <n v="1.8519999999999998E-2"/>
    <n v="5.9149766615931E-2"/>
    <n v="0.21110834855403399"/>
    <n v="6.3649999999999998E-2"/>
    <m/>
    <n v="14"/>
    <n v="58.82352941176471"/>
    <n v="41.17647058823529"/>
    <n v="12.54"/>
    <n v="967.41"/>
    <n v="236.05235999999999"/>
    <n v="1"/>
    <n v="0"/>
    <n v="8742.5223143967232"/>
    <n v="993.46844481780965"/>
    <n v="99.95"/>
    <m/>
    <n v="94.07"/>
    <n v="2.86"/>
    <n v="29.5"/>
    <n v="100"/>
    <n v="13.880689285985365"/>
    <n v="6.6774528004550815"/>
    <n v="14.599670479687424"/>
    <n v="11.555983426348714"/>
    <n v="0"/>
    <n v="0"/>
    <m/>
    <n v="1"/>
    <n v="0"/>
    <n v="7.7"/>
    <n v="90"/>
    <n v="90"/>
    <n v="75.59955344683226"/>
    <n v="7.8"/>
    <n v="0"/>
    <n v="0"/>
    <n v="2"/>
    <m/>
    <n v="20"/>
    <n v="14"/>
    <n v="870.66899999999998"/>
    <n v="870.66899999999998"/>
  </r>
  <r>
    <x v="8"/>
    <x v="1"/>
    <n v="351150810"/>
    <s v="Cerquilho"/>
    <n v="1.758748058606141"/>
    <n v="45783"/>
    <n v="43414"/>
    <n v="2369"/>
    <n v="358.35159674389479"/>
    <n v="94.82559028460345"/>
    <n v="0.42264872653475388"/>
    <n v="0.36795"/>
    <n v="5.4698726534753897E-2"/>
    <s v=""/>
    <n v="0.21136123287671199"/>
    <n v="0.15869802638254699"/>
    <n v="2.0494672754946702E-3"/>
    <n v="5.0540000000000002E-2"/>
    <m/>
    <n v="13"/>
    <n v="34.090909090909086"/>
    <n v="65.909090909090907"/>
    <n v="37.130000000000003"/>
    <n v="2506.4639999999999"/>
    <n v="233.83349999999999"/>
    <n v="5"/>
    <n v="0"/>
    <n v="778.36052683310402"/>
    <n v="110.21034008256342"/>
    <n v="91.21"/>
    <m/>
    <n v="88.84"/>
    <n v="36.380000000000003"/>
    <n v="15.6"/>
    <n v="96.18"/>
    <n v="105.66218163368846"/>
    <n v="37.402542171217164"/>
    <n v="153.3125"/>
    <n v="34.186704084221184"/>
    <n v="0"/>
    <n v="0"/>
    <m/>
    <n v="1"/>
    <n v="0"/>
    <n v="7.8"/>
    <n v="98"/>
    <n v="98.000000000000014"/>
    <n v="90.67078162702515"/>
    <n v="9.6999999999999993"/>
    <n v="1"/>
    <n v="0"/>
    <n v="46"/>
    <m/>
    <n v="15"/>
    <n v="29"/>
    <n v="2456.3347200000003"/>
    <n v="2456.3347200000003"/>
  </r>
  <r>
    <x v="8"/>
    <x v="1"/>
    <n v="351160710"/>
    <s v="Cesário Lange"/>
    <n v="1.1529682257669815"/>
    <n v="17099"/>
    <n v="11545"/>
    <n v="5554"/>
    <n v="89.904832010095163"/>
    <n v="67.518568337329668"/>
    <n v="0.1596525602486048"/>
    <n v="9.0724178082191798E-2"/>
    <n v="6.8928382166413005E-2"/>
    <s v=""/>
    <n v="3.1876164383561598E-2"/>
    <n v="2.3727870370370399E-2"/>
    <n v="7.5612003424657598E-2"/>
    <n v="2.8436522070015197E-2"/>
    <m/>
    <n v="22"/>
    <n v="37.804878048780488"/>
    <n v="62.195121951219512"/>
    <n v="8.58"/>
    <n v="661.66200000000003"/>
    <n v="472.99717799999991"/>
    <n v="2"/>
    <n v="0"/>
    <n v="3190.6707994619569"/>
    <n v="479.52277910988948"/>
    <n v="83.77"/>
    <m/>
    <n v="67.209999999999994"/>
    <n v="16.559999999999999"/>
    <n v="9.8000000000000007"/>
    <n v="100"/>
    <n v="25.750412943323354"/>
    <n v="9.2284716906707978"/>
    <n v="25.20116057838661"/>
    <n v="26.510916217851154"/>
    <n v="0"/>
    <n v="0.3"/>
    <m/>
    <n v="0"/>
    <n v="0"/>
    <n v="10"/>
    <n v="89"/>
    <n v="80.099999999999994"/>
    <n v="28.513776218069065"/>
    <n v="4.7"/>
    <n v="0"/>
    <n v="0"/>
    <n v="18"/>
    <m/>
    <n v="31"/>
    <n v="51"/>
    <n v="588.87918000000002"/>
    <n v="529.99126200000001"/>
  </r>
  <r>
    <x v="6"/>
    <x v="1"/>
    <n v="35117065"/>
    <s v="Charqueada"/>
    <n v="1.2125468090331104"/>
    <n v="16751"/>
    <n v="15312"/>
    <n v="1439"/>
    <n v="95.17613636363636"/>
    <n v="91.409468091457228"/>
    <n v="8.5054493911719958E-2"/>
    <n v="7.9010688736681906E-2"/>
    <n v="6.0438051750380502E-3"/>
    <s v=""/>
    <n v="3.7200000000000002E-3"/>
    <n v="6.61068873668189E-3"/>
    <n v="5.8889999999999998E-2"/>
    <n v="1.5833805175038053E-2"/>
    <m/>
    <n v="10"/>
    <n v="48.387096774193552"/>
    <n v="51.612903225806448"/>
    <n v="10.92"/>
    <n v="842.18399999999997"/>
    <n v="346.67508211199998"/>
    <n v="2"/>
    <n v="0"/>
    <n v="4066.4891648259804"/>
    <n v="527.13748432929367"/>
    <n v="100"/>
    <m/>
    <n v="81.069999999999993"/>
    <n v="38.159999999999997"/>
    <n v="58.5"/>
    <n v="100"/>
    <n v="10.372499257526826"/>
    <n v="3.9377080514685163"/>
    <n v="14.631609025311462"/>
    <n v="2.1585018482278757"/>
    <n v="0"/>
    <n v="0"/>
    <m/>
    <n v="0"/>
    <n v="0"/>
    <n v="9.1999999999999993"/>
    <n v="80.42"/>
    <n v="77.20320000000001"/>
    <n v="58.8361828161067"/>
    <n v="6.7"/>
    <n v="1"/>
    <n v="0"/>
    <n v="34"/>
    <m/>
    <n v="15"/>
    <n v="16"/>
    <n v="677.28437280000003"/>
    <n v="650.19299788800004"/>
  </r>
  <r>
    <x v="14"/>
    <x v="1"/>
    <n v="355720414"/>
    <s v="Chavantes"/>
    <m/>
    <m/>
    <m/>
    <m/>
    <m/>
    <m/>
    <n v="0"/>
    <s v=""/>
    <s v=""/>
    <s v=""/>
    <s v=""/>
    <s v=""/>
    <s v=""/>
    <n v="0"/>
    <m/>
    <s v=""/>
    <s v=""/>
    <s v=""/>
    <m/>
    <m/>
    <m/>
    <m/>
    <m/>
    <s v=""/>
    <s v=""/>
    <s v=""/>
    <m/>
    <s v=""/>
    <s v=""/>
    <s v=""/>
    <s v=""/>
    <n v="0"/>
    <n v="0"/>
    <n v="0"/>
    <n v="0"/>
    <s v=""/>
    <s v=""/>
    <m/>
    <n v="0"/>
    <s v=""/>
    <m/>
    <m/>
    <m/>
    <m/>
    <m/>
    <m/>
    <m/>
    <n v="2"/>
    <m/>
    <s v=""/>
    <s v=""/>
    <m/>
    <m/>
  </r>
  <r>
    <x v="5"/>
    <x v="1"/>
    <n v="355720417"/>
    <s v="Chavantes"/>
    <n v="9.3833247751318183E-2"/>
    <n v="12212"/>
    <n v="11498"/>
    <n v="714"/>
    <n v="64.884968917698316"/>
    <n v="94.153291844087789"/>
    <n v="0.1087892085235921"/>
    <n v="5.2457716894977198E-2"/>
    <n v="5.6331491628614901E-2"/>
    <n v="0"/>
    <n v="5.2811491628614898E-2"/>
    <n v="4.2000000000000002E-4"/>
    <n v="5.2457716894977198E-2"/>
    <n v="3.0999999999999999E-3"/>
    <m/>
    <n v="1"/>
    <n v="18.181818181818183"/>
    <n v="81.818181818181827"/>
    <n v="7.99"/>
    <n v="616.62599999999998"/>
    <n v="103.84146"/>
    <n v="1"/>
    <n v="0"/>
    <n v="4699.9279397314122"/>
    <n v="542.29937766131661"/>
    <n v="92.15"/>
    <m/>
    <n v="88.6"/>
    <n v="50.57"/>
    <n v="22"/>
    <n v="100"/>
    <n v="11.573320055701288"/>
    <n v="5.9774290397578076"/>
    <n v="7.1859886157503006"/>
    <n v="26.824519823149956"/>
    <n v="0"/>
    <n v="0.7"/>
    <m/>
    <n v="0"/>
    <n v="0"/>
    <n v="7.9"/>
    <n v="99"/>
    <n v="98.999999999999986"/>
    <n v="83.159733777038269"/>
    <n v="10"/>
    <n v="0"/>
    <n v="0"/>
    <n v="3"/>
    <m/>
    <n v="2"/>
    <n v="9"/>
    <n v="610.4597399999999"/>
    <n v="610.4597399999999"/>
  </r>
  <r>
    <x v="0"/>
    <x v="1"/>
    <n v="351190420"/>
    <s v="Clementina"/>
    <n v="1.8183659978011857"/>
    <n v="8205"/>
    <n v="7942"/>
    <n v="263"/>
    <n v="48.625103709849469"/>
    <n v="96.794637416209625"/>
    <n v="0.1387591685692541"/>
    <n v="0.10624085806697101"/>
    <n v="3.2518310502283099E-2"/>
    <s v=""/>
    <n v="2.9430000000000001E-2"/>
    <n v="9.2219999999999996E-2"/>
    <n v="1.5639168569254201E-2"/>
    <n v="1.47E-3"/>
    <m/>
    <n v="9"/>
    <n v="25.806451612903224"/>
    <n v="74.193548387096769"/>
    <n v="5.75"/>
    <n v="443.50200000000001"/>
    <n v="45.681840000000001"/>
    <n v="0"/>
    <n v="0"/>
    <n v="4842.8226691042046"/>
    <n v="576.52650822669113"/>
    <n v="95.31"/>
    <m/>
    <n v="95.31"/>
    <n v="17.52"/>
    <n v="8.5"/>
    <n v="100"/>
    <n v="26.684455494087327"/>
    <n v="11.012632426131278"/>
    <n v="28.713745423505678"/>
    <n v="21.678873668188732"/>
    <n v="0"/>
    <n v="0"/>
    <m/>
    <n v="0"/>
    <n v="0"/>
    <n v="9"/>
    <n v="100"/>
    <n v="100.00000000000003"/>
    <n v="89.699744307804693"/>
    <n v="10"/>
    <n v="0"/>
    <n v="0"/>
    <n v="16"/>
    <m/>
    <n v="8"/>
    <n v="23"/>
    <n v="443.50200000000007"/>
    <n v="443.50200000000007"/>
  </r>
  <r>
    <x v="9"/>
    <x v="1"/>
    <n v="351200112"/>
    <s v="Colina"/>
    <n v="0.15427224083608415"/>
    <n v="17585"/>
    <n v="16740"/>
    <n v="845"/>
    <n v="41.47796961977545"/>
    <n v="95.194768268410584"/>
    <n v="0.89099219051243006"/>
    <n v="0.71190662100456603"/>
    <n v="0.179085569507864"/>
    <s v=""/>
    <n v="3.8519999999999999E-2"/>
    <n v="0.38878756468797598"/>
    <n v="0.42883184043632699"/>
    <n v="3.4852785388127909E-2"/>
    <m/>
    <n v="21"/>
    <n v="36.904761904761905"/>
    <n v="63.095238095238095"/>
    <n v="12.07"/>
    <n v="931.39199999999994"/>
    <n v="100.59012"/>
    <n v="1"/>
    <n v="0"/>
    <n v="7926.5919818026723"/>
    <n v="896.67330110889964"/>
    <n v="87.84"/>
    <m/>
    <n v="87.84"/>
    <n v="44.59"/>
    <n v="10"/>
    <n v="94.06"/>
    <n v="57.483367129834193"/>
    <n v="20.158194355484842"/>
    <n v="67.800630571863422"/>
    <n v="35.817113901572803"/>
    <n v="0"/>
    <n v="0"/>
    <m/>
    <n v="0"/>
    <n v="0"/>
    <n v="8.5"/>
    <n v="100"/>
    <n v="100"/>
    <n v="89.20002319109463"/>
    <n v="10"/>
    <n v="0"/>
    <n v="0"/>
    <n v="8"/>
    <m/>
    <n v="31"/>
    <n v="53"/>
    <n v="931.39199999999994"/>
    <n v="931.39199999999994"/>
  </r>
  <r>
    <x v="10"/>
    <x v="1"/>
    <n v="351200115"/>
    <s v="Colina"/>
    <m/>
    <m/>
    <m/>
    <m/>
    <m/>
    <m/>
    <n v="7.9090905631659006E-2"/>
    <n v="6.4153782343987803E-2"/>
    <n v="1.4937123287671199E-2"/>
    <s v=""/>
    <s v=""/>
    <n v="2.47E-3"/>
    <n v="7.6579999999999995E-2"/>
    <n v="4.09056316590563E-5"/>
    <m/>
    <n v="4"/>
    <n v="46.666666666666664"/>
    <n v="53.333333333333336"/>
    <m/>
    <m/>
    <m/>
    <m/>
    <m/>
    <s v=""/>
    <s v=""/>
    <s v=""/>
    <m/>
    <s v=""/>
    <s v=""/>
    <s v=""/>
    <s v=""/>
    <n v="5.1026390730102582"/>
    <n v="1.789387005241154"/>
    <n v="6.1098840327607427"/>
    <n v="2.9874246575342398"/>
    <s v=""/>
    <s v=""/>
    <m/>
    <n v="0"/>
    <s v=""/>
    <m/>
    <m/>
    <m/>
    <m/>
    <m/>
    <m/>
    <m/>
    <s v=""/>
    <m/>
    <n v="7"/>
    <n v="8"/>
    <m/>
    <m/>
  </r>
  <r>
    <x v="9"/>
    <x v="1"/>
    <n v="351210012"/>
    <s v="Colômbia"/>
    <n v="9.1488135099049295E-2"/>
    <n v="6042"/>
    <n v="4522"/>
    <n v="1520"/>
    <n v="8.2852245457661979"/>
    <n v="74.842767295597483"/>
    <n v="4.1874046689497693"/>
    <n v="3.9084097678843199"/>
    <n v="0.278994901065449"/>
    <n v="1.4978053018772199"/>
    <n v="2.121E-2"/>
    <n v="0.21371000000000001"/>
    <n v="3.89544489726027"/>
    <n v="5.7039771689497747E-2"/>
    <m/>
    <n v="58"/>
    <n v="71.527777777777786"/>
    <n v="28.472222222222221"/>
    <n v="3.14"/>
    <n v="242.352"/>
    <n v="45.951840000000004"/>
    <n v="1"/>
    <n v="0"/>
    <n v="44417.636544190667"/>
    <n v="5167.2691161866915"/>
    <n v="95.96"/>
    <m/>
    <n v="93.38"/>
    <n v="36.07"/>
    <n v="84"/>
    <n v="100"/>
    <n v="136.39754621986219"/>
    <n v="49.205695287306341"/>
    <n v="187.90431576366922"/>
    <n v="28.181303137924147"/>
    <n v="0"/>
    <n v="0.2"/>
    <m/>
    <n v="1"/>
    <n v="0"/>
    <n v="7.5"/>
    <n v="100"/>
    <n v="100"/>
    <n v="81.039215686274517"/>
    <n v="10"/>
    <n v="0"/>
    <n v="0"/>
    <n v="28"/>
    <m/>
    <n v="103"/>
    <n v="41"/>
    <n v="242.352"/>
    <n v="242.352"/>
  </r>
  <r>
    <x v="3"/>
    <x v="1"/>
    <n v="35122099"/>
    <s v="Conchal"/>
    <n v="0.8302300123192996"/>
    <n v="27081"/>
    <n v="26146"/>
    <n v="935"/>
    <n v="147.31545449600173"/>
    <n v="96.547394852479599"/>
    <n v="0.39781444888381534"/>
    <n v="0.36990116692034503"/>
    <n v="2.7913281963470302E-2"/>
    <s v=""/>
    <n v="6.8536849315068496E-2"/>
    <n v="4.0349999999999997E-2"/>
    <n v="0.27876638762049699"/>
    <n v="1.0161211948249619E-2"/>
    <m/>
    <n v="19"/>
    <n v="51.886792452830186"/>
    <n v="48.113207547169814"/>
    <n v="21.2"/>
    <n v="1431.27"/>
    <n v="171.6147"/>
    <n v="0"/>
    <n v="0"/>
    <n v="2911.2662013958125"/>
    <n v="337.70687936191433"/>
    <n v="98.65"/>
    <m/>
    <n v="97.5"/>
    <n v="0"/>
    <n v="40"/>
    <n v="99.96"/>
    <n v="44.201605431535036"/>
    <n v="15.912577955352614"/>
    <n v="60.639535560712297"/>
    <n v="9.6252696425759652"/>
    <n v="0"/>
    <n v="0.8"/>
    <m/>
    <n v="0"/>
    <n v="0"/>
    <n v="9.5"/>
    <n v="100"/>
    <n v="97.000000000000014"/>
    <n v="88.009620826259194"/>
    <n v="10"/>
    <n v="0"/>
    <n v="0"/>
    <n v="14"/>
    <m/>
    <n v="55"/>
    <n v="51"/>
    <n v="1431.27"/>
    <n v="1388.3319000000001"/>
  </r>
  <r>
    <x v="8"/>
    <x v="1"/>
    <n v="351230810"/>
    <s v="Conchas"/>
    <n v="0.55124845663552247"/>
    <n v="17050"/>
    <n v="14489"/>
    <n v="2561"/>
    <n v="36.41295062361182"/>
    <n v="84.979472140762468"/>
    <n v="3.42623160832065E-3"/>
    <n v="2.7950786402841199E-3"/>
    <n v="6.3115296803653001E-4"/>
    <s v=""/>
    <s v=""/>
    <n v="6.7348807711821402E-4"/>
    <n v="1.0314193302891901E-3"/>
    <n v="1.7213242009132387E-3"/>
    <m/>
    <n v="22"/>
    <n v="31.25"/>
    <n v="68.75"/>
    <n v="10.15"/>
    <n v="783"/>
    <n v="139.86215999999999"/>
    <n v="1"/>
    <n v="0"/>
    <n v="7786.8950146627567"/>
    <n v="1183.7560117302053"/>
    <n v="72.11"/>
    <m/>
    <n v="68.36"/>
    <n v="33.74"/>
    <s v=""/>
    <n v="88.99"/>
    <n v="0.22690275551792383"/>
    <n v="8.1383173594314726E-2"/>
    <n v="0.32127340692920919"/>
    <n v="9.8617651255707803E-2"/>
    <s v=""/>
    <s v=""/>
    <m/>
    <n v="0"/>
    <s v=""/>
    <n v="9.8000000000000007"/>
    <n v="92"/>
    <n v="85.56"/>
    <n v="82.137655172413787"/>
    <n v="9.8000000000000007"/>
    <n v="0"/>
    <n v="0"/>
    <n v="33"/>
    <m/>
    <n v="10"/>
    <n v="22"/>
    <n v="720.36"/>
    <n v="669.9348"/>
  </r>
  <r>
    <x v="6"/>
    <x v="1"/>
    <n v="35124075"/>
    <s v="Cordeirópolis"/>
    <n v="1.5070298585585951"/>
    <n v="24041"/>
    <n v="21594"/>
    <n v="2447"/>
    <n v="175.04732779962137"/>
    <n v="89.821554843808499"/>
    <n v="0.22351065702688949"/>
    <n v="9.2083419583967499E-2"/>
    <n v="0.13142723744292201"/>
    <s v=""/>
    <n v="7.775E-2"/>
    <n v="0.107026626712329"/>
    <n v="1.01816939370878E-2"/>
    <n v="2.855233637747339E-2"/>
    <m/>
    <n v="19"/>
    <n v="10.655737704918032"/>
    <n v="89.344262295081961"/>
    <n v="15.42"/>
    <n v="1189.674"/>
    <n v="1189.674"/>
    <n v="4"/>
    <n v="0"/>
    <n v="2177.5200698806207"/>
    <n v="288.58699721309432"/>
    <n v="100"/>
    <m/>
    <n v="100"/>
    <n v="15.92"/>
    <n v="14.6"/>
    <n v="100"/>
    <n v="35.477882067760234"/>
    <n v="13.464497411258403"/>
    <n v="22.459370630235977"/>
    <n v="59.739653383146361"/>
    <n v="0"/>
    <n v="0"/>
    <m/>
    <n v="0"/>
    <n v="0"/>
    <n v="8.5"/>
    <n v="100"/>
    <n v="0"/>
    <n v="0"/>
    <n v="1.5"/>
    <n v="1"/>
    <n v="0"/>
    <n v="71"/>
    <m/>
    <n v="13"/>
    <n v="109"/>
    <n v="1189.674"/>
    <n v="0"/>
  </r>
  <r>
    <x v="12"/>
    <x v="1"/>
    <n v="351250619"/>
    <s v="Coroados"/>
    <n v="1.2871674443440506"/>
    <n v="5864"/>
    <n v="5003"/>
    <n v="861"/>
    <n v="23.785186987912713"/>
    <n v="85.317189631650749"/>
    <n v="7.9678286402841303E-2"/>
    <n v="6.5043541349568801E-2"/>
    <n v="1.46347450532725E-2"/>
    <s v=""/>
    <n v="1.3051697108067001E-2"/>
    <n v="9.2261796042618003E-4"/>
    <n v="6.5053529934043605E-2"/>
    <n v="6.2E-4"/>
    <m/>
    <n v="14"/>
    <n v="39.473684210526315"/>
    <n v="60.526315789473685"/>
    <n v="3.43"/>
    <n v="264.92399999999998"/>
    <n v="44.107459200000001"/>
    <n v="0"/>
    <n v="0"/>
    <n v="9841.5552523874485"/>
    <n v="806.68485675306943"/>
    <n v="85.74"/>
    <m/>
    <n v="84.04"/>
    <n v="15.98"/>
    <n v="7.1"/>
    <n v="100"/>
    <n v="13.737635586696777"/>
    <n v="4.3540047214667377"/>
    <n v="15.126404965015999"/>
    <n v="9.7564967021816695"/>
    <n v="0"/>
    <n v="0"/>
    <m/>
    <n v="0"/>
    <n v="0"/>
    <n v="7.8"/>
    <n v="96.92"/>
    <n v="96.920000000000016"/>
    <n v="83.350900937627387"/>
    <n v="9.6999999999999993"/>
    <n v="0"/>
    <n v="0"/>
    <n v="15"/>
    <m/>
    <n v="15"/>
    <n v="23"/>
    <n v="256.76434080000001"/>
    <n v="256.76434080000001"/>
  </r>
  <r>
    <x v="14"/>
    <x v="1"/>
    <n v="351260514"/>
    <s v="Coronel Macedo"/>
    <n v="-0.42067353635671934"/>
    <n v="4854"/>
    <n v="3957"/>
    <n v="897"/>
    <n v="15.940363206462843"/>
    <n v="81.520395550061806"/>
    <n v="1.2255553120243503"/>
    <n v="1.22486678462709"/>
    <n v="6.8852739726027402E-4"/>
    <n v="3.1579908675799101E-2"/>
    <n v="1.167E-2"/>
    <n v="1.0046423135464201E-4"/>
    <n v="1.2131991894977201"/>
    <n v="1.404528158295282E-4"/>
    <m/>
    <n v="27"/>
    <n v="85.416666666666657"/>
    <n v="14.583333333333334"/>
    <n v="2.5299999999999998"/>
    <n v="195.37199999999999"/>
    <n v="49.427279999999996"/>
    <n v="1"/>
    <n v="0"/>
    <n v="21959.555006180468"/>
    <n v="2598.7639060568595"/>
    <n v="83.47"/>
    <m/>
    <n v="77.290000000000006"/>
    <n v="25.8"/>
    <n v="0"/>
    <n v="100"/>
    <n v="81.16260344532121"/>
    <n v="36.259032900128709"/>
    <n v="110.3483589754135"/>
    <n v="0.17213184931506856"/>
    <n v="0"/>
    <n v="0"/>
    <m/>
    <n v="0"/>
    <n v="0"/>
    <n v="7.2"/>
    <n v="90"/>
    <n v="90"/>
    <n v="74.700939745715871"/>
    <n v="8"/>
    <n v="0"/>
    <n v="0"/>
    <n v="3"/>
    <m/>
    <n v="41"/>
    <n v="7"/>
    <n v="175.8348"/>
    <n v="175.8348"/>
  </r>
  <r>
    <x v="6"/>
    <x v="1"/>
    <n v="35127045"/>
    <s v="Corumbataí"/>
    <n v="0.21760849158887208"/>
    <n v="3953"/>
    <n v="2437"/>
    <n v="1516"/>
    <n v="14.212267203566549"/>
    <n v="61.649380217556285"/>
    <n v="5.874988964992385E-2"/>
    <n v="5.0388860984271901E-2"/>
    <n v="8.3610286656519497E-3"/>
    <s v=""/>
    <n v="9.0799999999999995E-3"/>
    <n v="1.7000000000000001E-4"/>
    <n v="4.4237614155251098E-2"/>
    <n v="5.2622754946727553E-3"/>
    <m/>
    <n v="25"/>
    <n v="42.307692307692307"/>
    <n v="57.692307692307686"/>
    <n v="1.53"/>
    <n v="118.31399999999999"/>
    <n v="59.156999999999996"/>
    <n v="0"/>
    <n v="1"/>
    <n v="27842.307108525172"/>
    <n v="3589.9822919301801"/>
    <n v="99.09"/>
    <m/>
    <n v="99.09"/>
    <n v="16.670000000000002"/>
    <n v="15"/>
    <n v="99.09"/>
    <n v="4.4847244007575453"/>
    <n v="1.6833779269319153"/>
    <n v="5.8591698818920817"/>
    <n v="1.8580063701448775"/>
    <n v="0"/>
    <n v="0"/>
    <m/>
    <n v="0"/>
    <n v="0"/>
    <n v="5.6"/>
    <n v="100"/>
    <n v="100"/>
    <n v="50"/>
    <n v="6.6"/>
    <n v="0"/>
    <n v="1"/>
    <n v="6"/>
    <m/>
    <n v="33"/>
    <n v="45"/>
    <n v="118.31399999999999"/>
    <n v="118.31399999999999"/>
  </r>
  <r>
    <x v="3"/>
    <x v="1"/>
    <n v="35127049"/>
    <s v="Corumbataí"/>
    <m/>
    <m/>
    <m/>
    <m/>
    <m/>
    <m/>
    <n v="1.8699999999999999E-3"/>
    <n v="1.82E-3"/>
    <n v="5.0000000000000002E-5"/>
    <s v=""/>
    <s v=""/>
    <s v=""/>
    <s v=""/>
    <n v="1.8699999999999999E-3"/>
    <m/>
    <n v="1"/>
    <n v="25"/>
    <n v="75"/>
    <m/>
    <m/>
    <m/>
    <m/>
    <m/>
    <s v=""/>
    <s v=""/>
    <s v=""/>
    <m/>
    <s v=""/>
    <s v=""/>
    <s v=""/>
    <s v=""/>
    <n v="0.14274809160305343"/>
    <n v="5.3581661891117474E-2"/>
    <n v="0.21162790697674419"/>
    <n v="1.111111111111111E-2"/>
    <s v=""/>
    <s v=""/>
    <m/>
    <n v="0"/>
    <s v=""/>
    <m/>
    <m/>
    <m/>
    <m/>
    <m/>
    <m/>
    <m/>
    <s v=""/>
    <m/>
    <n v="1"/>
    <n v="3"/>
    <m/>
    <m/>
  </r>
  <r>
    <x v="6"/>
    <x v="1"/>
    <n v="35128035"/>
    <s v="Cosmópolis"/>
    <n v="2.0436603660195063"/>
    <n v="70050"/>
    <n v="65057"/>
    <n v="4993"/>
    <n v="452.72410004524011"/>
    <n v="92.872234118486801"/>
    <n v="2.9078630790208031"/>
    <n v="2.8848748249619498"/>
    <n v="2.2988254058853401E-2"/>
    <n v="2.7777777777777801E-3"/>
    <n v="2.5467499999999998"/>
    <n v="0.16801589802130901"/>
    <n v="1.3551442161339401E-2"/>
    <n v="0.17954573883815345"/>
    <m/>
    <n v="14"/>
    <n v="22.772277227722775"/>
    <n v="77.227722772277232"/>
    <n v="53.68"/>
    <n v="3623.5079999999998"/>
    <n v="3623.5079999999998"/>
    <n v="10"/>
    <n v="0"/>
    <n v="855.36616702355457"/>
    <n v="112.54817987152035"/>
    <n v="96.88"/>
    <m/>
    <n v="92.73"/>
    <n v="13.98"/>
    <n v="67.099999999999994"/>
    <n v="96.87"/>
    <n v="403.8698720862227"/>
    <n v="153.04542521162122"/>
    <n v="613.80315424722335"/>
    <n v="9.1953016235413596"/>
    <n v="7"/>
    <n v="0.1"/>
    <m/>
    <n v="0"/>
    <n v="0"/>
    <n v="9.6"/>
    <n v="100"/>
    <n v="0"/>
    <n v="0"/>
    <n v="1.5"/>
    <n v="0"/>
    <n v="0"/>
    <n v="32"/>
    <m/>
    <n v="23"/>
    <n v="78"/>
    <n v="3623.5079999999998"/>
    <n v="0"/>
  </r>
  <r>
    <x v="10"/>
    <x v="1"/>
    <n v="351290215"/>
    <s v="Cosmorama"/>
    <n v="-0.31374221860629437"/>
    <n v="7017"/>
    <n v="5330"/>
    <n v="1687"/>
    <n v="15.899666915913263"/>
    <n v="75.958386774975068"/>
    <n v="0.10883837519025871"/>
    <n v="6.6947922374429203E-2"/>
    <n v="4.1890452815829503E-2"/>
    <s v=""/>
    <n v="1.3559999999999999E-2"/>
    <n v="8.3380517503805205E-4"/>
    <n v="9.09155555555555E-2"/>
    <n v="3.529014459665141E-3"/>
    <m/>
    <n v="10"/>
    <n v="34.693877551020407"/>
    <n v="65.306122448979593"/>
    <n v="3.51"/>
    <n v="270.48599999999999"/>
    <n v="50.066100000000006"/>
    <n v="1"/>
    <n v="0"/>
    <n v="15235.433946130825"/>
    <n v="1528.0376229157762"/>
    <n v="68.55"/>
    <m/>
    <n v="68.55"/>
    <n v="4.95"/>
    <n v="37"/>
    <n v="100"/>
    <n v="10.077627332431362"/>
    <n v="3.2105715395356551"/>
    <n v="9.0470165370850264"/>
    <n v="12.32072141642044"/>
    <n v="0"/>
    <n v="0"/>
    <m/>
    <n v="0"/>
    <n v="0"/>
    <n v="10"/>
    <n v="98"/>
    <n v="98"/>
    <n v="81.490317428628472"/>
    <n v="9.6999999999999993"/>
    <n v="1"/>
    <n v="0"/>
    <n v="7"/>
    <m/>
    <n v="17"/>
    <n v="32"/>
    <n v="265.07628"/>
    <n v="265.07628"/>
  </r>
  <r>
    <x v="16"/>
    <x v="1"/>
    <n v="351290218"/>
    <s v="Cosmorama"/>
    <m/>
    <m/>
    <m/>
    <m/>
    <m/>
    <m/>
    <n v="2.1795639269406385E-2"/>
    <n v="2.1752831050228301E-2"/>
    <n v="4.2808219178082199E-5"/>
    <s v=""/>
    <s v=""/>
    <n v="1.389E-2"/>
    <n v="7.9056392694063903E-3"/>
    <n v="0"/>
    <m/>
    <n v="3"/>
    <n v="87.5"/>
    <n v="12.5"/>
    <m/>
    <m/>
    <m/>
    <m/>
    <m/>
    <s v=""/>
    <s v=""/>
    <s v=""/>
    <m/>
    <s v=""/>
    <s v=""/>
    <s v=""/>
    <s v=""/>
    <n v="2.0181147471672576"/>
    <n v="0.64293921148691402"/>
    <n v="2.939571763544365"/>
    <n v="1.2590652699435937E-2"/>
    <s v=""/>
    <s v=""/>
    <m/>
    <n v="0"/>
    <s v=""/>
    <m/>
    <m/>
    <m/>
    <m/>
    <m/>
    <m/>
    <m/>
    <n v="2"/>
    <m/>
    <n v="7"/>
    <n v="1"/>
    <m/>
    <m/>
  </r>
  <r>
    <x v="18"/>
    <x v="1"/>
    <n v="35130096"/>
    <s v="Cotia"/>
    <n v="2.1978070629192992"/>
    <n v="242763"/>
    <n v="242763"/>
    <n v="0"/>
    <n v="749.52298619901819"/>
    <n v="100"/>
    <n v="1.4068854046169459"/>
    <n v="1.2704599999999999"/>
    <n v="0.13642540461694599"/>
    <s v=""/>
    <n v="1.25022831050228"/>
    <n v="7.3271556316590505E-2"/>
    <n v="1.5389999999999999E-2"/>
    <n v="6.7995537798072006E-2"/>
    <m/>
    <n v="15"/>
    <n v="7.6433121019108281"/>
    <n v="92.356687898089177"/>
    <n v="224.29"/>
    <n v="13457.34"/>
    <n v="10920.687624"/>
    <n v="20"/>
    <n v="1"/>
    <n v="552.09401762212531"/>
    <n v="76.643640093424466"/>
    <n v="100"/>
    <m/>
    <n v="53.03"/>
    <n v="36.29"/>
    <n v="15"/>
    <n v="100"/>
    <n v="89.610535325920111"/>
    <n v="33.103185990986958"/>
    <n v="129.63877551020408"/>
    <n v="23.122949935075589"/>
    <n v="39"/>
    <n v="0"/>
    <m/>
    <n v="0"/>
    <n v="0"/>
    <n v="8.6"/>
    <n v="51"/>
    <n v="22.439999999999998"/>
    <n v="18.849582280004814"/>
    <n v="3.2"/>
    <n v="4"/>
    <n v="1"/>
    <n v="185"/>
    <m/>
    <n v="12"/>
    <n v="145"/>
    <n v="6863.2433999999994"/>
    <n v="3019.8270959999995"/>
  </r>
  <r>
    <x v="8"/>
    <x v="1"/>
    <n v="351300910"/>
    <s v="Cotia"/>
    <m/>
    <m/>
    <m/>
    <m/>
    <m/>
    <m/>
    <n v="1.9373803741755429"/>
    <n v="1.9347400925925899"/>
    <n v="2.6402815829528201E-3"/>
    <s v=""/>
    <s v=""/>
    <n v="1.9304003652968"/>
    <n v="4.9198515981735197E-3"/>
    <n v="2.0601572805682387E-3"/>
    <m/>
    <n v="19"/>
    <n v="70.588235294117652"/>
    <n v="29.411764705882355"/>
    <m/>
    <m/>
    <m/>
    <m/>
    <m/>
    <s v=""/>
    <s v=""/>
    <s v=""/>
    <m/>
    <s v=""/>
    <s v=""/>
    <s v=""/>
    <s v=""/>
    <n v="123.40002383283712"/>
    <n v="45.585420568836305"/>
    <n v="197.42245842781529"/>
    <n v="0.44750535304285083"/>
    <s v=""/>
    <s v=""/>
    <m/>
    <n v="0"/>
    <s v=""/>
    <m/>
    <m/>
    <m/>
    <m/>
    <m/>
    <m/>
    <m/>
    <n v="14"/>
    <m/>
    <n v="24"/>
    <n v="10"/>
    <m/>
    <m/>
  </r>
  <r>
    <x v="4"/>
    <x v="1"/>
    <n v="35131084"/>
    <s v="Cravinhos"/>
    <n v="0.85211160164042621"/>
    <n v="34161"/>
    <n v="33630"/>
    <n v="531"/>
    <n v="109.72248988244364"/>
    <n v="98.445595854922274"/>
    <n v="0.16406908675799101"/>
    <n v="1.2579999999999999E-2"/>
    <n v="0.151489086757991"/>
    <s v=""/>
    <n v="7.5847762557077605E-2"/>
    <n v="9.2456164383561603E-3"/>
    <n v="1.349E-2"/>
    <n v="6.5485707762557105E-2"/>
    <m/>
    <n v="9"/>
    <n v="19.230769230769234"/>
    <n v="80.769230769230774"/>
    <n v="27.53"/>
    <n v="1858.3019999999999"/>
    <n v="515.30903999999987"/>
    <n v="3"/>
    <n v="1"/>
    <n v="4135.7477825590586"/>
    <n v="443.11583384561339"/>
    <n v="97.51"/>
    <m/>
    <n v="97.51"/>
    <n v="26.2"/>
    <n v="4.5999999999999996"/>
    <n v="100"/>
    <n v="10.9379391171994"/>
    <n v="3.6622564008480127"/>
    <n v="1.2333333333333332"/>
    <n v="31.560226407914794"/>
    <n v="11"/>
    <n v="0.4"/>
    <m/>
    <n v="0"/>
    <n v="10"/>
    <n v="9.4"/>
    <n v="99"/>
    <n v="99"/>
    <n v="72.26989800366141"/>
    <n v="7.9"/>
    <n v="1"/>
    <n v="1"/>
    <n v="18"/>
    <m/>
    <n v="10"/>
    <n v="42"/>
    <n v="1839.7189799999999"/>
    <n v="1839.7189799999999"/>
  </r>
  <r>
    <x v="3"/>
    <x v="1"/>
    <n v="35131089"/>
    <s v="Cravinhos"/>
    <m/>
    <m/>
    <m/>
    <m/>
    <m/>
    <m/>
    <n v="3.2013076484018257E-2"/>
    <n v="3.1847551369863003E-2"/>
    <n v="1.6552511415525101E-4"/>
    <s v=""/>
    <s v=""/>
    <s v=""/>
    <n v="3.0362871004566201E-2"/>
    <n v="1.6502054794520599E-3"/>
    <m/>
    <n v="6"/>
    <n v="66.666666666666657"/>
    <n v="33.333333333333329"/>
    <m/>
    <m/>
    <m/>
    <m/>
    <m/>
    <s v=""/>
    <s v=""/>
    <s v=""/>
    <m/>
    <s v=""/>
    <s v=""/>
    <s v=""/>
    <s v=""/>
    <n v="2.1342050989345505"/>
    <n v="0.71457760008969318"/>
    <n v="3.1223089578297061"/>
    <n v="3.448439878234396E-2"/>
    <s v=""/>
    <s v=""/>
    <m/>
    <n v="0"/>
    <s v=""/>
    <m/>
    <m/>
    <m/>
    <m/>
    <m/>
    <m/>
    <m/>
    <n v="6"/>
    <m/>
    <n v="6"/>
    <n v="3"/>
    <m/>
    <m/>
  </r>
  <r>
    <x v="11"/>
    <x v="1"/>
    <n v="35132078"/>
    <s v="Cristais Paulista"/>
    <n v="1.0774953438690504"/>
    <n v="8344"/>
    <n v="6850"/>
    <n v="1494"/>
    <n v="21.646863487780834"/>
    <n v="82.094918504314478"/>
    <n v="0.943745605022831"/>
    <n v="0.844726206240487"/>
    <n v="9.9019398782344004E-2"/>
    <n v="1.1324200913242E-3"/>
    <n v="0.31384538812785401"/>
    <n v="2.9280357686453599E-2"/>
    <n v="0.588463961187214"/>
    <n v="1.2155898021309E-2"/>
    <m/>
    <n v="54"/>
    <n v="66.165413533834581"/>
    <n v="33.834586466165412"/>
    <n v="4.4000000000000004"/>
    <n v="339.55200000000002"/>
    <n v="43.121159999999996"/>
    <n v="1"/>
    <n v="0"/>
    <n v="23357.200383509109"/>
    <n v="2872.4065196548418"/>
    <n v="71.930000000000007"/>
    <m/>
    <n v="71.930000000000007"/>
    <n v="28.15"/>
    <n v="21.9"/>
    <n v="98.73"/>
    <n v="48.646680671279952"/>
    <n v="15.270964482570083"/>
    <n v="71.586966630549753"/>
    <n v="13.028868260834736"/>
    <n v="0"/>
    <n v="0"/>
    <m/>
    <n v="0"/>
    <n v="0"/>
    <n v="9.4"/>
    <n v="97"/>
    <n v="97.000000000000014"/>
    <n v="87.300572519083971"/>
    <n v="9.8000000000000007"/>
    <n v="0"/>
    <n v="0"/>
    <n v="2"/>
    <m/>
    <n v="88"/>
    <n v="45"/>
    <n v="329.36544000000004"/>
    <n v="329.36544000000004"/>
  </r>
  <r>
    <x v="5"/>
    <x v="1"/>
    <n v="351330617"/>
    <s v="Cruzália"/>
    <n v="-0.84653730752024536"/>
    <n v="2130"/>
    <n v="1508"/>
    <n v="622"/>
    <n v="14.279010524904473"/>
    <n v="70.798122065727696"/>
    <n v="0.12423000000000001"/>
    <n v="0.11884"/>
    <n v="5.3899999999999998E-3"/>
    <n v="0.19167709918822901"/>
    <n v="5.2500000000000003E-3"/>
    <s v=""/>
    <n v="0.11884"/>
    <n v="1.3999999999999999E-4"/>
    <m/>
    <n v="3"/>
    <n v="72.727272727272734"/>
    <n v="27.27272727272727"/>
    <n v="0.96"/>
    <n v="74.358000000000004"/>
    <n v="13.458960000000001"/>
    <n v="0"/>
    <n v="0"/>
    <n v="20283.718309859156"/>
    <n v="2220.8450704225356"/>
    <n v="90.5"/>
    <m/>
    <n v="88.71"/>
    <n v="24.57"/>
    <n v="8.1"/>
    <n v="100"/>
    <n v="17.017808219178086"/>
    <n v="9.067883211678831"/>
    <n v="20.489655172413794"/>
    <n v="3.5933333333333324"/>
    <n v="0"/>
    <n v="0"/>
    <m/>
    <n v="0"/>
    <n v="0"/>
    <n v="7.9"/>
    <n v="100"/>
    <n v="100"/>
    <n v="81.899782135076251"/>
    <n v="10"/>
    <n v="0"/>
    <n v="0"/>
    <s v=""/>
    <m/>
    <n v="8"/>
    <n v="3"/>
    <n v="74.358000000000004"/>
    <n v="74.358000000000004"/>
  </r>
  <r>
    <x v="15"/>
    <x v="1"/>
    <n v="35134052"/>
    <s v="Cruzeiro"/>
    <n v="0.37010824306218382"/>
    <n v="79656"/>
    <n v="77832"/>
    <n v="1824"/>
    <n v="261.53593590964311"/>
    <n v="97.710153660741184"/>
    <n v="0.10520585235920855"/>
    <n v="9.5585456621004594E-2"/>
    <n v="9.6203957382039601E-3"/>
    <n v="3.0944951801116199E-2"/>
    <n v="3.3169581430745797E-2"/>
    <n v="9.9701369863013697E-3"/>
    <n v="6.1755875190258699E-2"/>
    <n v="3.1025875190258799E-4"/>
    <m/>
    <n v="18"/>
    <n v="56.410256410256409"/>
    <n v="43.589743589743591"/>
    <n v="64.11"/>
    <n v="4327.7219999999998"/>
    <n v="4180.2384080145594"/>
    <n v="10"/>
    <n v="0"/>
    <n v="1833.0280204880987"/>
    <n v="182.11509490810482"/>
    <n v="100"/>
    <m/>
    <n v="97.45"/>
    <n v="61.73"/>
    <n v="10.6"/>
    <n v="100"/>
    <n v="5.2602926179604275"/>
    <n v="2.2722646297885221"/>
    <n v="6.2068478325327661"/>
    <n v="2.0913903778704261"/>
    <n v="8"/>
    <n v="0.6"/>
    <m/>
    <n v="0"/>
    <n v="0"/>
    <n v="9.5"/>
    <n v="74.34"/>
    <n v="4.6685520000000009"/>
    <n v="3.407880450394928"/>
    <n v="1.4"/>
    <n v="1"/>
    <n v="0"/>
    <n v="54"/>
    <m/>
    <n v="22"/>
    <n v="17"/>
    <n v="3217.2285348"/>
    <n v="202.04195198544002"/>
  </r>
  <r>
    <x v="19"/>
    <x v="1"/>
    <n v="35135047"/>
    <s v="Cubatão"/>
    <n v="0.84512186819840629"/>
    <n v="128108"/>
    <n v="128108"/>
    <n v="0"/>
    <n v="900.39359010402029"/>
    <n v="100"/>
    <n v="9.8111428310502191"/>
    <n v="9.7875328310502194"/>
    <n v="2.3609999999999999E-2"/>
    <s v=""/>
    <n v="4.5833300000000001"/>
    <n v="5.2095528310502299"/>
    <s v=""/>
    <n v="1.8260000000000002E-2"/>
    <m/>
    <n v="27"/>
    <n v="54.166666666666664"/>
    <n v="45.833333333333329"/>
    <n v="117.63"/>
    <n v="7058.07"/>
    <n v="3730.22226"/>
    <n v="47"/>
    <n v="7"/>
    <n v="1878.2564711025072"/>
    <n v="238.78227745339876"/>
    <n v="85.17"/>
    <m/>
    <n v="54.44"/>
    <n v="44.84"/>
    <n v="55.9"/>
    <n v="85.17"/>
    <n v="344.25062565088484"/>
    <n v="128.58640669790589"/>
    <n v="520.61344846011809"/>
    <n v="2.4340206185567004"/>
    <n v="0"/>
    <n v="2.2999999999999998"/>
    <m/>
    <n v="0"/>
    <n v="0"/>
    <n v="9.3000000000000007"/>
    <n v="51"/>
    <n v="51"/>
    <n v="47.149542863700702"/>
    <n v="5.8"/>
    <n v="10"/>
    <n v="7"/>
    <n v="115"/>
    <m/>
    <n v="39"/>
    <n v="33"/>
    <n v="3599.6157000000003"/>
    <n v="3599.6157000000003"/>
  </r>
  <r>
    <x v="15"/>
    <x v="1"/>
    <n v="35136032"/>
    <s v="Cunha"/>
    <n v="-0.17900343918939576"/>
    <n v="21684"/>
    <n v="13461"/>
    <n v="8223"/>
    <n v="15.409651996560472"/>
    <n v="62.078029883785277"/>
    <n v="0.14727888508371356"/>
    <n v="0.14552532724505299"/>
    <n v="1.75355783866058E-3"/>
    <n v="6.8493150684931497E-4"/>
    <n v="1.24242922374429E-2"/>
    <n v="2.0425672247590101E-4"/>
    <n v="0.12401444824962"/>
    <n v="1.0635887874175539E-2"/>
    <m/>
    <n v="40"/>
    <n v="67.164179104477611"/>
    <n v="32.835820895522389"/>
    <n v="8.39"/>
    <n v="647.40599999999995"/>
    <n v="616.626216"/>
    <n v="2"/>
    <n v="0"/>
    <n v="30962.988378527945"/>
    <n v="3141.3835085777532"/>
    <n v="55.64"/>
    <m/>
    <n v="29.15"/>
    <n v="9.25"/>
    <s v=""/>
    <n v="100"/>
    <n v="1.5956542262590852"/>
    <n v="0.69177494168019527"/>
    <n v="2.0583497488692077"/>
    <n v="8.1183233271323138E-2"/>
    <s v=""/>
    <s v=""/>
    <m/>
    <n v="0"/>
    <s v=""/>
    <n v="9.5"/>
    <n v="90"/>
    <n v="14.399999999999999"/>
    <n v="4.7543247977312468"/>
    <n v="1.9"/>
    <n v="0"/>
    <n v="0"/>
    <n v="13"/>
    <m/>
    <n v="45"/>
    <n v="22"/>
    <n v="582.66539999999998"/>
    <n v="93.226463999999993"/>
  </r>
  <r>
    <x v="3"/>
    <x v="1"/>
    <n v="35137029"/>
    <s v="Descalvado"/>
    <n v="0.46000637039220749"/>
    <n v="32302"/>
    <n v="29858"/>
    <n v="2444"/>
    <n v="42.771076360843715"/>
    <n v="92.433905021360914"/>
    <n v="1.0380257940131909"/>
    <n v="0.69251277777777798"/>
    <n v="0.34551301623541297"/>
    <n v="7.7008181126331801E-2"/>
    <n v="5.2819999999999999E-2"/>
    <n v="0.29468613267376997"/>
    <n v="0.59106183409436797"/>
    <n v="9.945782724505331E-2"/>
    <m/>
    <n v="37"/>
    <n v="47.272727272727273"/>
    <n v="52.72727272727272"/>
    <n v="24.07"/>
    <n v="1624.6980000000001"/>
    <n v="1624.6980000000001"/>
    <n v="4"/>
    <n v="0"/>
    <n v="9967.883103213424"/>
    <n v="1181.3064206550678"/>
    <n v="90.25"/>
    <m/>
    <n v="89.12"/>
    <n v="27.09"/>
    <n v="42.8"/>
    <n v="99.74"/>
    <n v="28.130780325560728"/>
    <n v="10.166756062812839"/>
    <n v="27.923902329749112"/>
    <n v="28.554794730199418"/>
    <n v="0"/>
    <n v="0"/>
    <m/>
    <n v="0"/>
    <n v="0"/>
    <n v="10"/>
    <n v="100"/>
    <n v="0"/>
    <n v="0"/>
    <n v="1.5"/>
    <n v="1"/>
    <n v="0"/>
    <n v="34"/>
    <m/>
    <n v="78"/>
    <n v="87"/>
    <n v="1624.6980000000001"/>
    <n v="0"/>
  </r>
  <r>
    <x v="18"/>
    <x v="1"/>
    <n v="35138016"/>
    <s v="Diadema"/>
    <n v="0.49442401844344008"/>
    <n v="402813"/>
    <n v="402813"/>
    <n v="0"/>
    <n v="13142.349102773247"/>
    <n v="100"/>
    <n v="0.13163786022323701"/>
    <n v="5.0000000000000002E-5"/>
    <n v="0.13158786022323701"/>
    <s v=""/>
    <s v=""/>
    <n v="3.3979851598173502E-2"/>
    <n v="1.0000000000000001E-5"/>
    <n v="9.7648008625063398E-2"/>
    <m/>
    <s v=""/>
    <n v="1.1764705882352942"/>
    <n v="98.82352941176471"/>
    <n v="381.5"/>
    <n v="22889.736000000001"/>
    <n v="12372.541603200001"/>
    <n v="53"/>
    <n v="0"/>
    <n v="33.664454722166369"/>
    <n v="4.6973657751860047"/>
    <n v="100"/>
    <m/>
    <n v="94.23"/>
    <n v="31.37"/>
    <n v="86.8"/>
    <n v="100"/>
    <n v="82.273662639523124"/>
    <n v="30.613455865869071"/>
    <n v="0.05"/>
    <n v="219.31310037206168"/>
    <n v="47"/>
    <n v="0.3"/>
    <m/>
    <n v="0"/>
    <n v="1066"/>
    <n v="9"/>
    <n v="94"/>
    <n v="48.879999999999995"/>
    <n v="45.947207066084111"/>
    <n v="5.2"/>
    <n v="13"/>
    <n v="0"/>
    <n v="101"/>
    <m/>
    <n v="1"/>
    <n v="84"/>
    <n v="21516.351839999999"/>
    <n v="11188.502956799999"/>
  </r>
  <r>
    <x v="16"/>
    <x v="1"/>
    <n v="351385018"/>
    <s v="Dirce Reis"/>
    <n v="0.21237221624375024"/>
    <n v="1715"/>
    <n v="1406"/>
    <n v="309"/>
    <n v="19.400452488687783"/>
    <n v="81.982507288629733"/>
    <n v="7.7000000000000002E-3"/>
    <n v="3.2599999999999999E-3"/>
    <n v="4.4400000000000004E-3"/>
    <s v=""/>
    <n v="4.4400000000000004E-3"/>
    <s v=""/>
    <n v="3.2599999999999999E-3"/>
    <n v="0"/>
    <m/>
    <n v="6"/>
    <n v="75"/>
    <n v="25"/>
    <n v="0.95"/>
    <n v="73.331999999999994"/>
    <n v="11.73312"/>
    <n v="0"/>
    <n v="0"/>
    <n v="11952.419825072886"/>
    <n v="735.53352769679316"/>
    <n v="82.93"/>
    <m/>
    <n v="80.48"/>
    <n v="8.94"/>
    <n v="50"/>
    <n v="100"/>
    <n v="3.85"/>
    <n v="1.1846153846153846"/>
    <n v="2.0374999999999996"/>
    <n v="11.099999999999998"/>
    <n v="0"/>
    <n v="0"/>
    <m/>
    <n v="0"/>
    <n v="0"/>
    <n v="9.5"/>
    <n v="100"/>
    <n v="100"/>
    <n v="84"/>
    <n v="10"/>
    <n v="0"/>
    <n v="0"/>
    <n v="1"/>
    <m/>
    <n v="6"/>
    <n v="2"/>
    <n v="73.331999999999994"/>
    <n v="73.331999999999994"/>
  </r>
  <r>
    <x v="4"/>
    <x v="1"/>
    <n v="35139004"/>
    <s v="Divinolândia"/>
    <n v="-0.39361530341237572"/>
    <n v="10913"/>
    <n v="8129"/>
    <n v="2784"/>
    <n v="49.100152973994426"/>
    <n v="74.489141391001553"/>
    <n v="0.17502406582952798"/>
    <n v="0.17392061643835599"/>
    <n v="1.10344939117199E-3"/>
    <s v=""/>
    <n v="2.9579999999999999E-2"/>
    <n v="1.02054794520548E-4"/>
    <n v="0.11685702371892399"/>
    <n v="2.8484987316083198E-2"/>
    <m/>
    <n v="58"/>
    <n v="90.598290598290603"/>
    <n v="9.4017094017094021"/>
    <n v="5.22"/>
    <n v="402.786"/>
    <n v="126.20779343999997"/>
    <n v="1"/>
    <n v="0"/>
    <n v="9911.8922386144968"/>
    <n v="1011.4175753688265"/>
    <n v="75.209999999999994"/>
    <m/>
    <n v="66.709999999999994"/>
    <n v="19.2"/>
    <n v="40.1"/>
    <n v="100"/>
    <n v="16.20593202125259"/>
    <n v="5.1027424440095626"/>
    <n v="23.824741977856988"/>
    <n v="0.31527125462056849"/>
    <n v="1"/>
    <n v="7.9"/>
    <m/>
    <n v="0"/>
    <n v="0"/>
    <n v="9.8000000000000007"/>
    <n v="86.7"/>
    <n v="76.296000000000021"/>
    <n v="68.666290923716318"/>
    <n v="7.6"/>
    <n v="0"/>
    <n v="0"/>
    <n v="9"/>
    <m/>
    <n v="106"/>
    <n v="11"/>
    <n v="349.21546200000006"/>
    <n v="307.30960656000008"/>
  </r>
  <r>
    <x v="3"/>
    <x v="1"/>
    <n v="35140079"/>
    <s v="Dobrada"/>
    <m/>
    <m/>
    <m/>
    <m/>
    <m/>
    <m/>
    <n v="3.0083105022831098E-3"/>
    <n v="3.0083105022831098E-3"/>
    <s v=""/>
    <s v=""/>
    <s v=""/>
    <n v="2.7799999999999999E-3"/>
    <s v=""/>
    <n v="2.2831050228310499E-4"/>
    <m/>
    <s v=""/>
    <s v=""/>
    <s v=""/>
    <m/>
    <m/>
    <m/>
    <m/>
    <m/>
    <s v=""/>
    <s v=""/>
    <s v=""/>
    <m/>
    <s v=""/>
    <s v=""/>
    <s v=""/>
    <s v=""/>
    <n v="0.48521137133598546"/>
    <n v="0.18343356721238477"/>
    <n v="0.68370693233707036"/>
    <n v="0"/>
    <s v=""/>
    <s v=""/>
    <m/>
    <n v="0"/>
    <s v=""/>
    <m/>
    <m/>
    <m/>
    <m/>
    <m/>
    <m/>
    <m/>
    <n v="1"/>
    <m/>
    <n v="2"/>
    <s v=""/>
    <m/>
    <m/>
  </r>
  <r>
    <x v="2"/>
    <x v="1"/>
    <n v="351400716"/>
    <s v="Dobrada"/>
    <n v="1.1971546128596966"/>
    <n v="8806"/>
    <n v="8610"/>
    <n v="196"/>
    <n v="58.671463788393631"/>
    <n v="97.774244833068352"/>
    <n v="2.0246940639269399E-2"/>
    <s v=""/>
    <n v="2.0246940639269399E-2"/>
    <s v=""/>
    <n v="1.08956468797565E-2"/>
    <n v="3.65E-3"/>
    <n v="1.07129375951294E-3"/>
    <n v="4.6299999999999996E-3"/>
    <m/>
    <n v="4"/>
    <s v=""/>
    <s v=""/>
    <n v="6.11"/>
    <n v="471.42"/>
    <n v="75.427199999999999"/>
    <n v="1"/>
    <n v="0"/>
    <n v="5873.1592096297982"/>
    <n v="644.61503520327051"/>
    <n v="97.77"/>
    <m/>
    <n v="97.77"/>
    <n v="19.77"/>
    <n v="32.700000000000003"/>
    <n v="100"/>
    <n v="3.2656355869789357"/>
    <n v="1.2345695511749635"/>
    <n v="0"/>
    <n v="11.248300355149667"/>
    <n v="0"/>
    <n v="0"/>
    <m/>
    <n v="1"/>
    <n v="0"/>
    <n v="7.6"/>
    <n v="100"/>
    <n v="100"/>
    <n v="84"/>
    <n v="9.5"/>
    <n v="0"/>
    <n v="0"/>
    <n v="6"/>
    <m/>
    <s v=""/>
    <n v="8"/>
    <n v="471.42"/>
    <n v="471.42"/>
  </r>
  <r>
    <x v="6"/>
    <x v="1"/>
    <n v="35141065"/>
    <s v="Dois Córregos"/>
    <m/>
    <m/>
    <m/>
    <m/>
    <m/>
    <m/>
    <n v="0.15473149162861494"/>
    <n v="0.14868000000000001"/>
    <n v="6.0514916286149197E-3"/>
    <s v=""/>
    <s v=""/>
    <n v="1.1100000000000001E-3"/>
    <n v="0.14757000000000001"/>
    <n v="6.0514916286149197E-3"/>
    <m/>
    <n v="2"/>
    <n v="44.444444444444443"/>
    <n v="55.555555555555557"/>
    <m/>
    <m/>
    <m/>
    <m/>
    <m/>
    <s v=""/>
    <s v=""/>
    <s v=""/>
    <m/>
    <s v=""/>
    <s v=""/>
    <s v=""/>
    <s v=""/>
    <n v="5.6265996955859983"/>
    <n v="2.5037458192332518"/>
    <n v="7.3603960396039598"/>
    <n v="0.82897145597464661"/>
    <s v=""/>
    <s v=""/>
    <m/>
    <n v="0"/>
    <s v=""/>
    <m/>
    <m/>
    <m/>
    <m/>
    <m/>
    <m/>
    <m/>
    <n v="4"/>
    <m/>
    <n v="4"/>
    <n v="5"/>
    <m/>
    <m/>
  </r>
  <r>
    <x v="8"/>
    <x v="1"/>
    <n v="351410610"/>
    <s v="Dois Córregos"/>
    <m/>
    <m/>
    <m/>
    <m/>
    <m/>
    <m/>
    <n v="4.9189999999999998E-2"/>
    <n v="4.9189999999999998E-2"/>
    <s v=""/>
    <s v=""/>
    <s v=""/>
    <s v=""/>
    <n v="4.9189999999999998E-2"/>
    <n v="0"/>
    <m/>
    <s v=""/>
    <s v=""/>
    <s v=""/>
    <m/>
    <m/>
    <m/>
    <m/>
    <m/>
    <s v=""/>
    <s v=""/>
    <s v=""/>
    <m/>
    <s v=""/>
    <s v=""/>
    <s v=""/>
    <s v=""/>
    <n v="1.7887272727272727"/>
    <n v="0.79595469255663431"/>
    <n v="2.4351485148514849"/>
    <n v="0"/>
    <s v=""/>
    <s v=""/>
    <m/>
    <n v="0"/>
    <s v=""/>
    <m/>
    <m/>
    <m/>
    <m/>
    <m/>
    <m/>
    <m/>
    <s v=""/>
    <m/>
    <n v="1"/>
    <s v=""/>
    <m/>
    <m/>
  </r>
  <r>
    <x v="7"/>
    <x v="1"/>
    <n v="351410613"/>
    <s v="Dois Córregos"/>
    <n v="0.89038149338667161"/>
    <n v="26748"/>
    <n v="25859"/>
    <n v="889"/>
    <n v="42.285316807891746"/>
    <n v="96.676387019590251"/>
    <n v="0.4868205936073064"/>
    <n v="0.48075945205479498"/>
    <n v="6.0611415525114202E-3"/>
    <s v=""/>
    <n v="2.0000000000000002E-5"/>
    <n v="0.46836756468797602"/>
    <n v="1.7339406392694101E-2"/>
    <n v="1.0936225266362299E-3"/>
    <m/>
    <n v="5"/>
    <n v="56.756756756756758"/>
    <n v="43.243243243243242"/>
    <n v="20.69"/>
    <n v="1396.6559999999999"/>
    <n v="483.02136000000007"/>
    <n v="1"/>
    <n v="0"/>
    <n v="7286.2449528936741"/>
    <n v="860.67294751009422"/>
    <n v="94.46"/>
    <m/>
    <n v="94.38"/>
    <n v="41.05"/>
    <n v="9.4"/>
    <n v="99.76"/>
    <n v="17.702567040265688"/>
    <n v="7.8773558836133724"/>
    <n v="23.799972873999749"/>
    <n v="0.83029336335772885"/>
    <n v="1"/>
    <n v="0"/>
    <m/>
    <n v="0"/>
    <n v="0"/>
    <n v="8.1999999999999993"/>
    <n v="98"/>
    <n v="98.000000000000014"/>
    <n v="65.415867615218062"/>
    <n v="7.5"/>
    <n v="0"/>
    <n v="0"/>
    <n v="20"/>
    <m/>
    <n v="21"/>
    <n v="16"/>
    <n v="1368.72288"/>
    <n v="1368.72288"/>
  </r>
  <r>
    <x v="10"/>
    <x v="1"/>
    <n v="351420515"/>
    <s v="Dolcinópolis"/>
    <n v="-0.26016774756590921"/>
    <n v="2046"/>
    <n v="1920"/>
    <n v="126"/>
    <n v="26.183772715638597"/>
    <n v="93.841642228739005"/>
    <n v="2.1615946220192812E-2"/>
    <n v="1.3161714865550501E-2"/>
    <n v="8.4542313546423099E-3"/>
    <s v=""/>
    <n v="8.3300000000000006E-3"/>
    <n v="1.42313546423135E-5"/>
    <n v="1.32117148655505E-2"/>
    <n v="6.0000000000000002E-5"/>
    <m/>
    <n v="5"/>
    <n v="70.588235294117652"/>
    <n v="29.411764705882355"/>
    <n v="1.38"/>
    <n v="106.218"/>
    <n v="7.4352599999999995"/>
    <n v="0"/>
    <n v="0"/>
    <n v="9864.6334310850434"/>
    <n v="1078.9442815249265"/>
    <n v="100"/>
    <m/>
    <n v="98.91"/>
    <n v="16.829999999999998"/>
    <n v="95.6"/>
    <n v="100"/>
    <n v="10.293307723901339"/>
    <n v="3.3774915969051267"/>
    <n v="9.4012249039646427"/>
    <n v="12.077473363774732"/>
    <n v="0"/>
    <n v="0"/>
    <m/>
    <n v="0"/>
    <n v="0"/>
    <n v="8.9"/>
    <n v="100"/>
    <n v="100.00000000000003"/>
    <n v="93"/>
    <n v="10"/>
    <n v="0"/>
    <n v="0"/>
    <n v="2"/>
    <m/>
    <n v="12"/>
    <n v="5"/>
    <n v="106.21800000000002"/>
    <n v="106.21800000000002"/>
  </r>
  <r>
    <x v="7"/>
    <x v="1"/>
    <n v="351430413"/>
    <s v="Dourado"/>
    <n v="-0.13207064761786569"/>
    <n v="8494"/>
    <n v="7787"/>
    <n v="707"/>
    <n v="41.237013302262355"/>
    <n v="91.67647751353897"/>
    <n v="8.2594219939117197E-2"/>
    <n v="4.52501560121766E-2"/>
    <n v="3.7344063926940597E-2"/>
    <s v=""/>
    <n v="2.988E-2"/>
    <n v="5.0200000000000002E-3"/>
    <n v="4.4624311263318103E-2"/>
    <n v="3.0699086757990904E-3"/>
    <m/>
    <n v="18"/>
    <n v="47.826086956521742"/>
    <n v="52.173913043478258"/>
    <n v="5.68"/>
    <n v="437.94"/>
    <n v="26.276400000000002"/>
    <n v="0"/>
    <n v="0"/>
    <n v="6311.6552860842949"/>
    <n v="668.29291264421965"/>
    <n v="98.76"/>
    <m/>
    <n v="96.83"/>
    <n v="30.47"/>
    <n v="28.6"/>
    <n v="100"/>
    <n v="9.3857068112633186"/>
    <n v="4.8584835258304233"/>
    <n v="6.4643080017395143"/>
    <n v="20.746702181633658"/>
    <n v="14"/>
    <n v="2"/>
    <m/>
    <n v="0"/>
    <n v="0"/>
    <n v="7.6"/>
    <n v="100"/>
    <n v="100"/>
    <n v="94"/>
    <n v="10"/>
    <n v="0"/>
    <n v="0"/>
    <n v="7"/>
    <m/>
    <n v="44"/>
    <n v="48"/>
    <n v="437.94"/>
    <n v="437.94"/>
  </r>
  <r>
    <x v="0"/>
    <x v="1"/>
    <n v="351440320"/>
    <s v="Dracena"/>
    <n v="0.42615257276494845"/>
    <n v="44844"/>
    <n v="41634"/>
    <n v="3210"/>
    <n v="91.885910990902374"/>
    <n v="92.841851752742841"/>
    <n v="0.244242286910198"/>
    <n v="7.0899999999999999E-3"/>
    <n v="0.23715228691019799"/>
    <s v=""/>
    <n v="0.17504220700152201"/>
    <n v="7.6663888888888901E-3"/>
    <n v="2.5319999999999999E-2"/>
    <n v="3.6213691019786907E-2"/>
    <m/>
    <n v="3"/>
    <n v="6.25"/>
    <n v="93.75"/>
    <n v="34.57"/>
    <n v="2333.34"/>
    <n v="1244.6076600000001"/>
    <n v="5"/>
    <n v="0"/>
    <n v="2616.0449558469359"/>
    <n v="302.39229328338234"/>
    <n v="100"/>
    <m/>
    <n v="92.34"/>
    <n v="41.1"/>
    <s v=""/>
    <n v="100"/>
    <n v="14.538231363702261"/>
    <n v="6.5656528739300528"/>
    <n v="0.56720000000000004"/>
    <n v="55.151694630278612"/>
    <s v=""/>
    <s v=""/>
    <m/>
    <n v="1"/>
    <s v=""/>
    <n v="7.2"/>
    <n v="92.8"/>
    <n v="92.8"/>
    <n v="46.659824114788236"/>
    <n v="6.1"/>
    <n v="2"/>
    <n v="0"/>
    <n v="17"/>
    <m/>
    <n v="5"/>
    <n v="75"/>
    <n v="2165.33952"/>
    <n v="2165.33952"/>
  </r>
  <r>
    <x v="1"/>
    <x v="1"/>
    <n v="351440321"/>
    <s v="Dracena"/>
    <m/>
    <m/>
    <m/>
    <m/>
    <m/>
    <m/>
    <n v="0.1113522450532724"/>
    <n v="5.6694193302891903E-2"/>
    <n v="5.46580517503805E-2"/>
    <s v=""/>
    <n v="2.1610000000000001E-2"/>
    <n v="8.1780000000000005E-2"/>
    <n v="5.7600000000000004E-3"/>
    <n v="2.2022450532724531E-3"/>
    <m/>
    <n v="1"/>
    <n v="13.636363636363635"/>
    <n v="86.36363636363636"/>
    <m/>
    <m/>
    <m/>
    <m/>
    <m/>
    <s v=""/>
    <s v=""/>
    <s v=""/>
    <m/>
    <s v=""/>
    <s v=""/>
    <s v=""/>
    <s v=""/>
    <n v="6.628109824599548"/>
    <n v="2.9933399207868923"/>
    <n v="4.5355354642313523"/>
    <n v="12.711174825669886"/>
    <s v=""/>
    <s v=""/>
    <m/>
    <n v="0"/>
    <s v=""/>
    <m/>
    <m/>
    <m/>
    <m/>
    <m/>
    <m/>
    <m/>
    <n v="4"/>
    <m/>
    <n v="3"/>
    <n v="19"/>
    <m/>
    <m/>
  </r>
  <r>
    <x v="2"/>
    <x v="1"/>
    <n v="351450216"/>
    <s v="Duartina"/>
    <m/>
    <m/>
    <m/>
    <m/>
    <m/>
    <m/>
    <n v="1.4269406392694101E-5"/>
    <n v="1.4269406392694101E-5"/>
    <s v=""/>
    <s v=""/>
    <s v=""/>
    <s v=""/>
    <n v="1.4269406392694101E-5"/>
    <n v="0"/>
    <m/>
    <n v="1"/>
    <s v=""/>
    <s v=""/>
    <m/>
    <m/>
    <m/>
    <m/>
    <m/>
    <s v=""/>
    <s v=""/>
    <s v=""/>
    <m/>
    <s v=""/>
    <s v=""/>
    <s v=""/>
    <s v=""/>
    <n v="1.1792897845201737E-3"/>
    <n v="6.046358640972077E-4"/>
    <n v="1.4863964992389688E-3"/>
    <n v="0"/>
    <s v=""/>
    <s v=""/>
    <m/>
    <n v="0"/>
    <s v=""/>
    <m/>
    <m/>
    <m/>
    <m/>
    <m/>
    <m/>
    <m/>
    <s v=""/>
    <m/>
    <n v="1"/>
    <s v=""/>
    <m/>
    <m/>
  </r>
  <r>
    <x v="5"/>
    <x v="1"/>
    <n v="351450217"/>
    <s v="Duartina"/>
    <n v="-0.24493894725557963"/>
    <n v="12003"/>
    <n v="11044"/>
    <n v="959"/>
    <n v="45.417738761919182"/>
    <n v="92.010330750645679"/>
    <n v="9.5732683916793501E-2"/>
    <n v="7.5563242009132406E-2"/>
    <n v="2.0169441907661099E-2"/>
    <s v=""/>
    <n v="3.7499999999999999E-2"/>
    <n v="1.9224414003044098E-2"/>
    <n v="3.6458451293759499E-2"/>
    <n v="2.549818619989853E-3"/>
    <m/>
    <n v="5"/>
    <n v="32.432432432432435"/>
    <n v="67.567567567567565"/>
    <n v="7.82"/>
    <n v="603.23400000000004"/>
    <n v="120.64679999999998"/>
    <n v="0"/>
    <n v="0"/>
    <n v="6200.5298675331169"/>
    <n v="656.83579105223691"/>
    <n v="100"/>
    <m/>
    <n v="99.49"/>
    <n v="25.1"/>
    <n v="35"/>
    <n v="100"/>
    <n v="7.9117920592391329"/>
    <n v="4.0564696574912507"/>
    <n v="7.8711710426179593"/>
    <n v="8.0677767630644404"/>
    <n v="0"/>
    <n v="0.1"/>
    <m/>
    <n v="0"/>
    <n v="0"/>
    <n v="9.5"/>
    <n v="100"/>
    <n v="100"/>
    <n v="80"/>
    <n v="9.8000000000000007"/>
    <n v="0"/>
    <n v="0"/>
    <n v="5"/>
    <m/>
    <n v="12"/>
    <n v="25"/>
    <n v="603.23400000000004"/>
    <n v="603.23400000000004"/>
  </r>
  <r>
    <x v="3"/>
    <x v="1"/>
    <n v="35146019"/>
    <s v="Dumont"/>
    <n v="1.7342289714729731"/>
    <n v="9445"/>
    <n v="9258"/>
    <n v="187"/>
    <n v="85.189862000541169"/>
    <n v="98.020116463737423"/>
    <n v="4.9293769660070999E-2"/>
    <n v="2.121E-2"/>
    <n v="2.8083769660070999E-2"/>
    <s v=""/>
    <n v="2.5494596651445999E-2"/>
    <s v=""/>
    <n v="2.1216341958396799E-2"/>
    <n v="2.5828310502283101E-3"/>
    <m/>
    <n v="3"/>
    <n v="12.5"/>
    <n v="87.5"/>
    <n v="6.66"/>
    <n v="513.97199999999998"/>
    <n v="82.235520000000008"/>
    <n v="1"/>
    <n v="0"/>
    <n v="5041.7533086289041"/>
    <n v="601.00370566437289"/>
    <s v=""/>
    <m/>
    <s v=""/>
    <s v=""/>
    <s v=""/>
    <s v=""/>
    <n v="8.9625035745583634"/>
    <n v="3.2644880569583443"/>
    <n v="5.7324324324324323"/>
    <n v="15.602094255594995"/>
    <s v=""/>
    <s v=""/>
    <m/>
    <n v="0"/>
    <s v=""/>
    <n v="10"/>
    <n v="100"/>
    <n v="100"/>
    <n v="84"/>
    <n v="10"/>
    <n v="0"/>
    <n v="0"/>
    <n v="1"/>
    <m/>
    <n v="2"/>
    <n v="14"/>
    <n v="513.97199999999998"/>
    <n v="513.97199999999998"/>
  </r>
  <r>
    <x v="5"/>
    <x v="1"/>
    <n v="351470017"/>
    <s v="Echaporã"/>
    <n v="-0.24404198555463275"/>
    <n v="6226"/>
    <n v="5134"/>
    <n v="1092"/>
    <n v="12.098952564177305"/>
    <n v="82.460648891744299"/>
    <n v="4.0387343987823489E-2"/>
    <n v="3.52930745814308E-2"/>
    <n v="5.0942694063926897E-3"/>
    <s v=""/>
    <n v="1.2579999999999999E-2"/>
    <n v="9.5129375951293802E-6"/>
    <n v="2.5523074581430698E-2"/>
    <n v="2.27475646879756E-3"/>
    <m/>
    <n v="3"/>
    <n v="64.705882352941174"/>
    <n v="35.294117647058826"/>
    <n v="3.4"/>
    <n v="262.44"/>
    <n v="23.619599999999998"/>
    <n v="0"/>
    <n v="0"/>
    <n v="22793.446835849663"/>
    <n v="2532.6052039832948"/>
    <n v="99.77"/>
    <m/>
    <n v="97.61"/>
    <n v="22.85"/>
    <s v=""/>
    <n v="100"/>
    <n v="1.7559714777314561"/>
    <n v="0.89749653306274413"/>
    <n v="1.9607263656350442"/>
    <n v="1.0188538812785384"/>
    <s v=""/>
    <s v=""/>
    <m/>
    <n v="0"/>
    <s v=""/>
    <n v="9.3000000000000007"/>
    <n v="100"/>
    <n v="100"/>
    <n v="91"/>
    <n v="10"/>
    <n v="0"/>
    <n v="0"/>
    <n v="9"/>
    <m/>
    <n v="11"/>
    <n v="6"/>
    <n v="262.44"/>
    <n v="262.44"/>
  </r>
  <r>
    <x v="1"/>
    <x v="1"/>
    <n v="351470021"/>
    <s v="Echaporã"/>
    <m/>
    <m/>
    <m/>
    <m/>
    <m/>
    <m/>
    <n v="6.1902587519025907E-5"/>
    <s v=""/>
    <n v="6.1902587519025907E-5"/>
    <s v=""/>
    <s v=""/>
    <s v=""/>
    <s v=""/>
    <n v="6.1902587519025907E-5"/>
    <m/>
    <n v="1"/>
    <s v=""/>
    <s v=""/>
    <m/>
    <m/>
    <m/>
    <m/>
    <m/>
    <s v=""/>
    <s v=""/>
    <s v=""/>
    <m/>
    <s v=""/>
    <s v=""/>
    <s v=""/>
    <s v=""/>
    <n v="2.6914168486533003E-3"/>
    <n v="1.3756130559783536E-3"/>
    <n v="0"/>
    <n v="1.2380517503805187E-2"/>
    <s v=""/>
    <s v=""/>
    <m/>
    <n v="0"/>
    <s v=""/>
    <m/>
    <m/>
    <m/>
    <m/>
    <m/>
    <m/>
    <m/>
    <n v="4"/>
    <m/>
    <s v=""/>
    <n v="2"/>
    <m/>
    <m/>
  </r>
  <r>
    <x v="17"/>
    <x v="1"/>
    <n v="351480911"/>
    <s v="Eldorado"/>
    <n v="0.35183707981620849"/>
    <n v="15154"/>
    <n v="7457"/>
    <n v="7697"/>
    <n v="9.1469340206310026"/>
    <n v="49.20812986670186"/>
    <n v="9.4503092338914255E-2"/>
    <n v="8.7513919330289194E-2"/>
    <n v="6.9891730086250603E-3"/>
    <n v="2.3077530441400301E-2"/>
    <n v="5.9899999999999997E-3"/>
    <n v="5.1999999999999995E-4"/>
    <n v="8.4782163876205005E-2"/>
    <n v="3.2109284627092902E-3"/>
    <m/>
    <n v="84"/>
    <n v="29.72972972972973"/>
    <n v="70.270270270270274"/>
    <n v="5.34"/>
    <n v="411.75"/>
    <n v="152.25677999999999"/>
    <n v="1"/>
    <n v="0"/>
    <n v="104447.1321103339"/>
    <n v="13485.10492279266"/>
    <n v="48.35"/>
    <m/>
    <n v="44.48"/>
    <n v="28.84"/>
    <n v="89.7"/>
    <n v="98.24"/>
    <n v="0.43152096958408342"/>
    <n v="0.18829068009347333"/>
    <n v="0.56753514481380796"/>
    <n v="0.10785760815779416"/>
    <n v="1"/>
    <n v="70"/>
    <m/>
    <n v="0"/>
    <n v="0"/>
    <n v="9.5"/>
    <n v="89"/>
    <n v="88.999999999999986"/>
    <n v="63.022032786885248"/>
    <n v="7.4"/>
    <n v="1"/>
    <n v="0"/>
    <n v="61"/>
    <m/>
    <n v="22"/>
    <n v="52"/>
    <n v="366.45749999999998"/>
    <n v="366.45749999999998"/>
  </r>
  <r>
    <x v="6"/>
    <x v="1"/>
    <n v="35149085"/>
    <s v="Elias Fausto"/>
    <n v="1.0131271006513121"/>
    <n v="17197"/>
    <n v="14410"/>
    <n v="2787"/>
    <n v="85.357621482106524"/>
    <n v="83.793684945048554"/>
    <n v="0.41397064434297304"/>
    <n v="0.29175221461187201"/>
    <n v="0.122218429731101"/>
    <s v=""/>
    <n v="3.7693105022831103E-2"/>
    <n v="0.254897927447996"/>
    <n v="0.11589299847793"/>
    <n v="5.4866133942161307E-3"/>
    <m/>
    <n v="40"/>
    <n v="24.731182795698924"/>
    <n v="75.268817204301072"/>
    <n v="9.9"/>
    <n v="763.99199999999996"/>
    <n v="145.88845199999997"/>
    <n v="5"/>
    <n v="0"/>
    <n v="3961.0257603070304"/>
    <n v="550.14246670930982"/>
    <n v="87.98"/>
    <m/>
    <n v="85.46"/>
    <n v="19.37"/>
    <n v="10.3"/>
    <n v="100"/>
    <n v="51.746330542871618"/>
    <n v="19.165307608470972"/>
    <n v="58.350442922374398"/>
    <n v="40.739476577033663"/>
    <n v="0"/>
    <n v="0.1"/>
    <m/>
    <n v="0"/>
    <n v="0"/>
    <n v="9.8000000000000007"/>
    <n v="97.9"/>
    <n v="97.9"/>
    <n v="80.904452926208663"/>
    <n v="9.6999999999999993"/>
    <n v="1"/>
    <n v="0"/>
    <n v="12"/>
    <m/>
    <n v="23"/>
    <n v="70"/>
    <n v="747.94816800000001"/>
    <n v="747.94816800000001"/>
  </r>
  <r>
    <x v="8"/>
    <x v="1"/>
    <n v="351490810"/>
    <s v="Elias Fausto"/>
    <m/>
    <m/>
    <m/>
    <m/>
    <m/>
    <m/>
    <n v="2.8651301369862998E-2"/>
    <n v="3.3300000000000001E-3"/>
    <n v="2.5321301369862999E-2"/>
    <s v=""/>
    <n v="1.157E-2"/>
    <n v="8.5616438356164394E-6"/>
    <n v="4.3427397260273996E-3"/>
    <n v="1.2729999999999998E-2"/>
    <m/>
    <n v="3"/>
    <n v="17.647058823529413"/>
    <n v="82.35294117647058"/>
    <m/>
    <m/>
    <m/>
    <m/>
    <m/>
    <s v=""/>
    <s v=""/>
    <s v=""/>
    <m/>
    <s v=""/>
    <s v=""/>
    <s v=""/>
    <s v=""/>
    <n v="3.5814126712328744"/>
    <n v="1.3264491374936573"/>
    <n v="0.66600000000000004"/>
    <n v="8.4404337899543318"/>
    <s v=""/>
    <s v=""/>
    <m/>
    <n v="0"/>
    <s v=""/>
    <m/>
    <m/>
    <m/>
    <m/>
    <m/>
    <m/>
    <m/>
    <s v=""/>
    <m/>
    <n v="3"/>
    <n v="14"/>
    <m/>
    <m/>
  </r>
  <r>
    <x v="2"/>
    <x v="1"/>
    <n v="351492416"/>
    <s v="Elisiário"/>
    <n v="1.2378908481619932"/>
    <n v="3464"/>
    <n v="3231"/>
    <n v="233"/>
    <n v="37.36382267285083"/>
    <n v="93.273672055427255"/>
    <n v="0.3145021613394216"/>
    <n v="0.27110000000000001"/>
    <n v="4.3402161339421597E-2"/>
    <s v=""/>
    <n v="1.486E-2"/>
    <s v=""/>
    <n v="0.29962025875190301"/>
    <n v="2.19025875190259E-5"/>
    <m/>
    <n v="1"/>
    <n v="23.809523809523807"/>
    <n v="76.19047619047619"/>
    <n v="2.34"/>
    <n v="180.57599999999999"/>
    <n v="50.561280000000004"/>
    <n v="3"/>
    <n v="0"/>
    <n v="6008.5912240184762"/>
    <n v="546.23556581986168"/>
    <n v="91.59"/>
    <m/>
    <n v="91.59"/>
    <n v="34.450000000000003"/>
    <n v="6.4"/>
    <n v="100"/>
    <n v="116.48228197756355"/>
    <n v="47.65184262718509"/>
    <n v="129.0952380952381"/>
    <n v="72.336935565702632"/>
    <n v="0"/>
    <n v="0"/>
    <m/>
    <n v="0"/>
    <n v="0"/>
    <n v="9.8000000000000007"/>
    <n v="100"/>
    <n v="100"/>
    <n v="72"/>
    <n v="7.9"/>
    <n v="0"/>
    <n v="0"/>
    <s v=""/>
    <m/>
    <n v="5"/>
    <n v="16"/>
    <n v="180.57599999999999"/>
    <n v="180.57599999999999"/>
  </r>
  <r>
    <x v="10"/>
    <x v="1"/>
    <n v="351495715"/>
    <s v="Embaúba"/>
    <n v="-9.0868406648614286E-2"/>
    <n v="2409"/>
    <n v="2131"/>
    <n v="278"/>
    <n v="28.781362007168457"/>
    <n v="88.459941884599417"/>
    <n v="0.1086068340943683"/>
    <n v="9.5367534246575306E-2"/>
    <n v="1.3239299847793E-2"/>
    <s v=""/>
    <s v=""/>
    <n v="2.3000000000000001E-4"/>
    <n v="0.10236314687975601"/>
    <n v="6.0136872146118736E-3"/>
    <m/>
    <n v="3"/>
    <n v="52.380952380952387"/>
    <n v="47.619047619047613"/>
    <n v="1.46"/>
    <n v="112.59"/>
    <n v="36.028800000000004"/>
    <n v="0"/>
    <n v="0"/>
    <n v="8378.181818181818"/>
    <n v="1047.272727272727"/>
    <n v="100"/>
    <m/>
    <n v="100"/>
    <n v="48.16"/>
    <n v="0"/>
    <n v="100"/>
    <n v="51.717540044937294"/>
    <n v="16.969817827245048"/>
    <n v="73.359641728134847"/>
    <n v="16.549124809741254"/>
    <n v="0"/>
    <n v="0"/>
    <m/>
    <n v="0"/>
    <n v="0"/>
    <n v="9.8000000000000007"/>
    <n v="100"/>
    <n v="100"/>
    <n v="68"/>
    <n v="7.9"/>
    <n v="0"/>
    <n v="0"/>
    <s v=""/>
    <m/>
    <n v="11"/>
    <n v="10"/>
    <n v="112.59"/>
    <n v="112.59"/>
  </r>
  <r>
    <x v="18"/>
    <x v="1"/>
    <n v="35150046"/>
    <s v="Embu das Artes"/>
    <n v="1.2434193233667123"/>
    <n v="267771"/>
    <n v="267771"/>
    <n v="0"/>
    <n v="3820.9332191780823"/>
    <n v="100"/>
    <n v="0.460481749746322"/>
    <n v="0.10407"/>
    <n v="0.356411749746322"/>
    <s v=""/>
    <s v=""/>
    <n v="0.39573009893455102"/>
    <n v="1.52696442161339E-2"/>
    <n v="4.9482006595636702E-2"/>
    <m/>
    <n v="15"/>
    <n v="4.6296296296296298"/>
    <n v="95.370370370370367"/>
    <n v="246.35"/>
    <n v="14781.204"/>
    <n v="12767.647766399999"/>
    <n v="14"/>
    <n v="0"/>
    <n v="116.59455280818311"/>
    <n v="16.488118578934987"/>
    <n v="100"/>
    <m/>
    <n v="74.430000000000007"/>
    <n v="34.21"/>
    <n v="26"/>
    <n v="100"/>
    <n v="124.45452695846542"/>
    <n v="46.513308055184041"/>
    <n v="45.247826086956515"/>
    <n v="254.57982124737288"/>
    <n v="0"/>
    <n v="0.1"/>
    <m/>
    <n v="2"/>
    <n v="0"/>
    <n v="5.6"/>
    <n v="66"/>
    <n v="15.840000000000002"/>
    <n v="13.622410147373653"/>
    <n v="2.2000000000000002"/>
    <n v="2"/>
    <n v="0"/>
    <n v="186"/>
    <m/>
    <n v="5"/>
    <n v="103"/>
    <n v="9755.5946400000012"/>
    <n v="2341.3427136"/>
  </r>
  <r>
    <x v="18"/>
    <x v="1"/>
    <n v="35151036"/>
    <s v="Embu-Guaçu"/>
    <n v="0.82583582028450397"/>
    <n v="67521"/>
    <n v="65720"/>
    <n v="1801"/>
    <n v="435.50696594427245"/>
    <n v="97.332681684216766"/>
    <n v="0.23667447298325719"/>
    <n v="0.15046999999999999"/>
    <n v="8.6204472983257202E-2"/>
    <s v=""/>
    <n v="0.22203999999999999"/>
    <n v="2.0999999999999999E-3"/>
    <n v="4.54246575342466E-4"/>
    <n v="1.20802264079148E-2"/>
    <m/>
    <n v="1"/>
    <n v="9.67741935483871"/>
    <n v="90.322580645161281"/>
    <n v="54.03"/>
    <n v="3646.89"/>
    <n v="2459.428731"/>
    <n v="3"/>
    <n v="0"/>
    <n v="1060.2141555960368"/>
    <n v="149.4575021104545"/>
    <n v="84.23"/>
    <m/>
    <n v="38.61"/>
    <n v="41.4"/>
    <s v=""/>
    <n v="86.54"/>
    <n v="27.844055645089082"/>
    <n v="10.426188237147894"/>
    <n v="28.390566037735848"/>
    <n v="26.938897807267882"/>
    <s v=""/>
    <s v=""/>
    <m/>
    <n v="0"/>
    <s v=""/>
    <n v="9.5"/>
    <n v="39"/>
    <n v="38.610000000000007"/>
    <n v="32.560929147849258"/>
    <n v="4.7"/>
    <n v="1"/>
    <n v="0"/>
    <n v="17"/>
    <m/>
    <n v="3"/>
    <n v="28"/>
    <n v="1422.2871"/>
    <n v="1408.0642290000001"/>
  </r>
  <r>
    <x v="1"/>
    <x v="1"/>
    <n v="351512921"/>
    <s v="Emilianópolis"/>
    <n v="0.18123894587889211"/>
    <n v="3065"/>
    <n v="2676"/>
    <n v="389"/>
    <n v="13.725314585105906"/>
    <n v="87.308319738988587"/>
    <n v="1.0085235920852359E-2"/>
    <n v="4.5852359208523596E-3"/>
    <n v="5.4999999999999997E-3"/>
    <s v=""/>
    <n v="5.2199999999999998E-3"/>
    <n v="1.8000000000000001E-4"/>
    <n v="4.6352359208523602E-3"/>
    <n v="5.0000000000000002E-5"/>
    <m/>
    <s v=""/>
    <n v="42.857142857142854"/>
    <n v="57.142857142857139"/>
    <n v="1.86"/>
    <n v="143.47800000000001"/>
    <n v="30.992759999999997"/>
    <n v="0"/>
    <n v="0"/>
    <n v="17491.419249592171"/>
    <n v="1954.923327895596"/>
    <n v="91.35"/>
    <m/>
    <n v="91.19"/>
    <n v="23.92"/>
    <n v="5.0999999999999996"/>
    <n v="100"/>
    <n v="1.2766121418800453"/>
    <n v="0.59324917181484471"/>
    <n v="0.76420598680872664"/>
    <n v="2.8947368421052619"/>
    <n v="0"/>
    <n v="0"/>
    <m/>
    <n v="0"/>
    <n v="0"/>
    <n v="7.1"/>
    <n v="98"/>
    <n v="98"/>
    <n v="78.39894617990214"/>
    <n v="8.6"/>
    <n v="0"/>
    <n v="0"/>
    <n v="1"/>
    <m/>
    <n v="3"/>
    <n v="4"/>
    <n v="140.60844"/>
    <n v="140.60844"/>
  </r>
  <r>
    <x v="6"/>
    <x v="1"/>
    <n v="35151525"/>
    <s v="Engenheiro Coelho"/>
    <m/>
    <m/>
    <m/>
    <m/>
    <m/>
    <m/>
    <n v="1.0977503805175041E-2"/>
    <n v="5.1700000000000001E-3"/>
    <n v="5.8075038051750398E-3"/>
    <s v=""/>
    <s v=""/>
    <n v="1.8000000000000001E-4"/>
    <n v="6.2538051750380503E-3"/>
    <n v="4.5436986301369857E-3"/>
    <m/>
    <s v=""/>
    <n v="7.6923076923076925"/>
    <n v="92.307692307692307"/>
    <m/>
    <m/>
    <m/>
    <m/>
    <m/>
    <s v=""/>
    <s v=""/>
    <s v=""/>
    <m/>
    <s v=""/>
    <s v=""/>
    <s v=""/>
    <s v=""/>
    <n v="2.0712271330518943"/>
    <n v="0.77306364825176355"/>
    <n v="1.4771428571428573"/>
    <n v="3.2263910028750211"/>
    <s v=""/>
    <s v=""/>
    <m/>
    <n v="0"/>
    <s v=""/>
    <m/>
    <m/>
    <m/>
    <m/>
    <m/>
    <m/>
    <m/>
    <n v="2"/>
    <m/>
    <n v="1"/>
    <n v="12"/>
    <m/>
    <m/>
  </r>
  <r>
    <x v="3"/>
    <x v="1"/>
    <n v="35151529"/>
    <s v="Engenheiro Coelho"/>
    <n v="2.908866193657289"/>
    <n v="20077"/>
    <n v="15232"/>
    <n v="4845"/>
    <n v="182.85063752276866"/>
    <n v="75.86790855207451"/>
    <n v="0.19149582952815791"/>
    <n v="0.15716480466768101"/>
    <n v="3.43310248604769E-2"/>
    <s v=""/>
    <n v="4.7579193302891898E-2"/>
    <n v="3.7748675799086799E-2"/>
    <n v="9.3633523592085197E-2"/>
    <n v="1.253443683409433E-2"/>
    <m/>
    <n v="13"/>
    <n v="36.206896551724135"/>
    <n v="63.793103448275865"/>
    <n v="10.64"/>
    <n v="820.42200000000003"/>
    <n v="164.08439999999999"/>
    <n v="1"/>
    <n v="0"/>
    <n v="2230.4686955222392"/>
    <n v="282.73546844648115"/>
    <n v="73.14"/>
    <m/>
    <n v="73.14"/>
    <n v="40.36"/>
    <s v=""/>
    <n v="100"/>
    <n v="36.131288590218475"/>
    <n v="13.485621797757599"/>
    <n v="44.904229905051722"/>
    <n v="19.07279158915383"/>
    <s v=""/>
    <s v=""/>
    <m/>
    <n v="0"/>
    <s v=""/>
    <n v="9.5"/>
    <n v="100"/>
    <n v="100"/>
    <n v="80"/>
    <n v="10"/>
    <n v="0"/>
    <n v="0"/>
    <n v="15"/>
    <m/>
    <n v="21"/>
    <n v="37"/>
    <n v="820.42200000000003"/>
    <n v="820.42200000000003"/>
  </r>
  <r>
    <x v="3"/>
    <x v="1"/>
    <n v="35151869"/>
    <s v="Espírito Santo do Pinhal"/>
    <n v="0.17813288750294642"/>
    <n v="42517"/>
    <n v="38697"/>
    <n v="3820"/>
    <n v="108.90346046463974"/>
    <n v="91.015358562457365"/>
    <n v="0.51344584855403397"/>
    <n v="0.49022172628107602"/>
    <n v="2.3224122272957899E-2"/>
    <n v="0.14377286276001999"/>
    <s v=""/>
    <n v="1.5999512937595099E-2"/>
    <n v="0.48629346144089303"/>
    <n v="1.1152874175545412E-2"/>
    <m/>
    <n v="84"/>
    <n v="66.153846153846146"/>
    <n v="33.846153846153847"/>
    <n v="31.52"/>
    <n v="2127.4920000000002"/>
    <n v="718.23996"/>
    <n v="8"/>
    <n v="0"/>
    <n v="3901.4831714373076"/>
    <n v="467.28790836606527"/>
    <n v="88.14"/>
    <m/>
    <n v="87.71"/>
    <n v="33"/>
    <n v="70.599999999999994"/>
    <n v="99.18"/>
    <n v="27.023465713370211"/>
    <n v="9.7613279192782123"/>
    <n v="38.600135927643784"/>
    <n v="3.6863686147552226"/>
    <n v="0"/>
    <n v="0"/>
    <m/>
    <n v="0"/>
    <n v="0"/>
    <n v="9.6"/>
    <n v="96"/>
    <n v="96"/>
    <n v="66.240062947357742"/>
    <n v="7.7"/>
    <n v="2"/>
    <n v="0"/>
    <n v="26"/>
    <m/>
    <n v="86"/>
    <n v="44"/>
    <n v="2042.3923200000002"/>
    <n v="2042.3923200000002"/>
  </r>
  <r>
    <x v="5"/>
    <x v="1"/>
    <n v="351519417"/>
    <s v="Espírito Santo do Turvo"/>
    <n v="1.2673318118987309"/>
    <n v="4741"/>
    <n v="4055"/>
    <n v="686"/>
    <n v="24.784358826912019"/>
    <n v="85.530478801940518"/>
    <n v="0.41427006088280099"/>
    <n v="0.30814006088280099"/>
    <n v="0.10613"/>
    <s v=""/>
    <n v="1.264E-2"/>
    <n v="4.8999999999999998E-4"/>
    <n v="0.262080060882801"/>
    <n v="0.13906000000000002"/>
    <m/>
    <n v="5"/>
    <n v="60"/>
    <n v="40"/>
    <n v="2.89"/>
    <n v="223.02"/>
    <n v="47.173320000000004"/>
    <n v="0"/>
    <n v="0"/>
    <n v="11906.652604935667"/>
    <n v="1330.3522463615268"/>
    <n v="86.06"/>
    <m/>
    <n v="86.06"/>
    <n v="26.97"/>
    <n v="23.9"/>
    <n v="100"/>
    <n v="43.607374829768531"/>
    <n v="23.143578820268214"/>
    <n v="41.085341451040129"/>
    <n v="53.065000000000019"/>
    <n v="0"/>
    <n v="0"/>
    <m/>
    <n v="0"/>
    <n v="0"/>
    <n v="9.8000000000000007"/>
    <n v="95"/>
    <n v="95"/>
    <n v="78.847941888619843"/>
    <n v="8.6"/>
    <n v="0"/>
    <n v="0"/>
    <n v="6"/>
    <m/>
    <n v="9"/>
    <n v="6"/>
    <n v="211.86900000000003"/>
    <n v="211.86900000000003"/>
  </r>
  <r>
    <x v="3"/>
    <x v="1"/>
    <n v="35573039"/>
    <s v="Estiva Gerbi"/>
    <n v="1.0268050653227112"/>
    <n v="10977"/>
    <n v="8755"/>
    <n v="2222"/>
    <n v="148.90124796527402"/>
    <n v="79.757675138926842"/>
    <n v="0.13416314814814811"/>
    <n v="0.11960867072552001"/>
    <n v="1.4554477422628101E-2"/>
    <s v=""/>
    <n v="5.7544558599695601E-2"/>
    <n v="6.0340892947742296E-3"/>
    <n v="5.9756281075596197E-2"/>
    <n v="1.08282191780822E-2"/>
    <m/>
    <n v="16"/>
    <n v="50.847457627118644"/>
    <n v="49.152542372881356"/>
    <n v="6.31"/>
    <n v="486.86399999999998"/>
    <n v="486.86399999999998"/>
    <n v="0"/>
    <n v="0"/>
    <n v="2930.3744192402296"/>
    <n v="344.74993167532114"/>
    <n v="100"/>
    <m/>
    <n v="100"/>
    <n v="65.58"/>
    <n v="50"/>
    <n v="100"/>
    <n v="36.260310310310302"/>
    <n v="13.153249818445895"/>
    <n v="47.843468290208001"/>
    <n v="12.128731185523417"/>
    <n v="0"/>
    <n v="0"/>
    <m/>
    <n v="0"/>
    <n v="0"/>
    <n v="7.2"/>
    <n v="100"/>
    <n v="0"/>
    <n v="0"/>
    <n v="1.5"/>
    <n v="0"/>
    <n v="0"/>
    <n v="14"/>
    <m/>
    <n v="30"/>
    <n v="29"/>
    <n v="486.86399999999992"/>
    <n v="0"/>
  </r>
  <r>
    <x v="13"/>
    <x v="1"/>
    <n v="351530122"/>
    <s v="Estrela do Norte"/>
    <n v="4.5173995626646146E-2"/>
    <n v="2663"/>
    <n v="2289"/>
    <n v="374"/>
    <n v="10.11509097124625"/>
    <n v="85.955689072474655"/>
    <n v="6.4100000000000008E-3"/>
    <n v="1.97E-3"/>
    <n v="4.4400000000000004E-3"/>
    <s v=""/>
    <n v="4.3600000000000002E-3"/>
    <s v=""/>
    <s v=""/>
    <n v="2.0500000000000002E-3"/>
    <m/>
    <s v=""/>
    <n v="37.5"/>
    <n v="62.5"/>
    <n v="1.53"/>
    <n v="117.93599999999999"/>
    <n v="17.6904"/>
    <n v="0"/>
    <n v="0"/>
    <n v="23329.297784453625"/>
    <n v="3197.4164476154715"/>
    <n v="94.65"/>
    <m/>
    <n v="93.85"/>
    <n v="9.98"/>
    <n v="37.5"/>
    <n v="100"/>
    <n v="0.64100000000000013"/>
    <n v="0.32538071065989854"/>
    <n v="0.26986301369863014"/>
    <n v="1.6444444444444446"/>
    <n v="0"/>
    <n v="0"/>
    <m/>
    <n v="0"/>
    <n v="0"/>
    <n v="9.3000000000000007"/>
    <n v="100"/>
    <n v="99.999999999999986"/>
    <n v="85"/>
    <n v="10"/>
    <n v="0"/>
    <n v="0"/>
    <n v="5"/>
    <m/>
    <n v="3"/>
    <n v="5"/>
    <n v="117.93599999999998"/>
    <n v="117.93599999999998"/>
  </r>
  <r>
    <x v="10"/>
    <x v="1"/>
    <n v="351520215"/>
    <s v="Estrela d'Oeste"/>
    <n v="-0.14318561850682476"/>
    <n v="8107"/>
    <n v="7044"/>
    <n v="1063"/>
    <n v="27.364477148450685"/>
    <n v="86.88787467620574"/>
    <n v="7.1877975646879783E-2"/>
    <n v="6.91922678843227E-2"/>
    <n v="2.6857077625570798E-3"/>
    <s v=""/>
    <n v="3.5E-4"/>
    <n v="9.3000000000000005E-4"/>
    <n v="7.0224048706240494E-2"/>
    <n v="3.7392694063926961E-4"/>
    <m/>
    <n v="4"/>
    <n v="59.090909090909093"/>
    <n v="40.909090909090914"/>
    <n v="4.9000000000000004"/>
    <n v="378.37799999999999"/>
    <n v="62.810639999999992"/>
    <n v="1"/>
    <n v="0"/>
    <n v="8830.235598865178"/>
    <n v="816.89404218576533"/>
    <n v="95.75"/>
    <m/>
    <n v="92.39"/>
    <n v="14.32"/>
    <s v=""/>
    <n v="100"/>
    <n v="9.9830521731777484"/>
    <n v="3.166430645236995"/>
    <n v="13.567111349867195"/>
    <n v="1.2789084583605144"/>
    <s v=""/>
    <s v=""/>
    <m/>
    <n v="0"/>
    <s v=""/>
    <n v="4.2"/>
    <n v="100"/>
    <n v="99.999999999999986"/>
    <n v="83.400028542885693"/>
    <n v="10"/>
    <n v="0"/>
    <n v="0"/>
    <n v="15"/>
    <m/>
    <n v="13"/>
    <n v="9"/>
    <n v="378.37799999999993"/>
    <n v="378.37799999999993"/>
  </r>
  <r>
    <x v="16"/>
    <x v="1"/>
    <n v="351520218"/>
    <s v="Estrela d'Oeste"/>
    <m/>
    <m/>
    <m/>
    <m/>
    <m/>
    <m/>
    <n v="7.4748911719939096E-2"/>
    <n v="4.9318751902587499E-2"/>
    <n v="2.54301598173516E-2"/>
    <s v=""/>
    <n v="5.8542617960426202E-4"/>
    <n v="2.1464733637747299E-2"/>
    <n v="5.2434482496194798E-2"/>
    <n v="2.642694063926941E-4"/>
    <m/>
    <n v="7"/>
    <n v="52.380952380952387"/>
    <n v="47.619047619047613"/>
    <m/>
    <m/>
    <m/>
    <m/>
    <m/>
    <s v=""/>
    <s v=""/>
    <s v=""/>
    <m/>
    <s v=""/>
    <s v=""/>
    <s v=""/>
    <s v=""/>
    <n v="10.381793294435985"/>
    <n v="3.2929035999973171"/>
    <n v="9.6703435103112749"/>
    <n v="12.109599913024574"/>
    <s v=""/>
    <s v=""/>
    <m/>
    <n v="0"/>
    <s v=""/>
    <m/>
    <m/>
    <m/>
    <m/>
    <m/>
    <m/>
    <m/>
    <n v="2"/>
    <m/>
    <n v="11"/>
    <n v="10"/>
    <m/>
    <m/>
  </r>
  <r>
    <x v="13"/>
    <x v="1"/>
    <n v="351535022"/>
    <s v="Euclides da Cunha Paulista"/>
    <n v="-0.14572962909145115"/>
    <n v="9530"/>
    <n v="6143"/>
    <n v="3387"/>
    <n v="16.513030219018574"/>
    <n v="64.459601259181525"/>
    <n v="0.10538763571790935"/>
    <n v="4.9610350076103498E-3"/>
    <n v="0.100426600710299"/>
    <n v="5.4410958904109602E-2"/>
    <n v="8.8699999999999904E-2"/>
    <n v="9.0000000000000006E-5"/>
    <n v="5.7448274987316099E-3"/>
    <n v="1.08528082191781E-2"/>
    <m/>
    <n v="2"/>
    <n v="1.4285714285714286"/>
    <n v="98.571428571428584"/>
    <n v="4.8"/>
    <n v="322.64999999999998"/>
    <n v="77.952239999999989"/>
    <n v="0"/>
    <n v="0"/>
    <n v="14361.620146904512"/>
    <n v="2018.5687303252882"/>
    <n v="66.790000000000006"/>
    <m/>
    <n v="59.02"/>
    <n v="20.16"/>
    <s v=""/>
    <n v="100"/>
    <n v="4.7686712994529117"/>
    <n v="2.4282865372790177"/>
    <n v="0.31006468797564685"/>
    <n v="16.463377165622791"/>
    <s v=""/>
    <s v=""/>
    <m/>
    <n v="0"/>
    <s v=""/>
    <n v="8.6"/>
    <n v="96"/>
    <n v="96"/>
    <n v="75.84"/>
    <n v="8.4"/>
    <n v="0"/>
    <n v="0"/>
    <s v=""/>
    <m/>
    <n v="3"/>
    <n v="207"/>
    <n v="309.74399999999997"/>
    <n v="309.74399999999997"/>
  </r>
  <r>
    <x v="14"/>
    <x v="1"/>
    <n v="351540014"/>
    <s v="Fartura"/>
    <n v="0.21720594841949659"/>
    <n v="15608"/>
    <n v="12964"/>
    <n v="2644"/>
    <n v="36.343314860522518"/>
    <n v="83.059969246540234"/>
    <n v="2.993161339421609E-2"/>
    <n v="2.8457343987823399E-2"/>
    <n v="1.47426940639269E-3"/>
    <n v="6.7054921359715899E-2"/>
    <s v=""/>
    <n v="4.2100000000000002E-3"/>
    <n v="2.5327343987823402E-2"/>
    <n v="3.9426940639269401E-4"/>
    <m/>
    <s v=""/>
    <n v="38.095238095238095"/>
    <n v="61.904761904761905"/>
    <n v="8.9700000000000006"/>
    <n v="691.74"/>
    <n v="152.18279999999999"/>
    <n v="2"/>
    <n v="0"/>
    <n v="9799.4361865709889"/>
    <n v="1151.6863147104048"/>
    <n v="89.32"/>
    <m/>
    <n v="87.42"/>
    <n v="29.73"/>
    <n v="1.7"/>
    <n v="100"/>
    <n v="1.3793370227749351"/>
    <n v="0.61714666792198125"/>
    <n v="1.7785839992389623"/>
    <n v="0.25864375550748953"/>
    <n v="0"/>
    <n v="0.7"/>
    <m/>
    <n v="1"/>
    <n v="0"/>
    <n v="7.9"/>
    <n v="100"/>
    <n v="100"/>
    <n v="77.999999999999986"/>
    <n v="8.6"/>
    <n v="0"/>
    <n v="0"/>
    <n v="11"/>
    <m/>
    <n v="8"/>
    <n v="13"/>
    <n v="691.74"/>
    <n v="691.74"/>
  </r>
  <r>
    <x v="10"/>
    <x v="1"/>
    <n v="351560815"/>
    <s v="Fernando Prestes"/>
    <n v="9.5653915694438041E-2"/>
    <n v="5570"/>
    <n v="5017"/>
    <n v="553"/>
    <n v="32.743518899535594"/>
    <n v="90.071813285457807"/>
    <n v="0.1110183542617961"/>
    <n v="5.8774246575342498E-2"/>
    <n v="5.22441076864536E-2"/>
    <s v=""/>
    <n v="1.9900000000000001E-2"/>
    <n v="2.3964890918315601E-3"/>
    <n v="7.6226644469812296E-2"/>
    <n v="1.24952207001522E-2"/>
    <m/>
    <n v="5"/>
    <n v="21.052631578947366"/>
    <n v="78.94736842105263"/>
    <n v="3.44"/>
    <n v="265.08600000000001"/>
    <n v="82.70532"/>
    <n v="2"/>
    <n v="0"/>
    <n v="7133.8168761220822"/>
    <n v="736.02872531418313"/>
    <n v="100"/>
    <m/>
    <n v="99.19"/>
    <n v="14.19"/>
    <s v=""/>
    <n v="100"/>
    <n v="24.670745391510245"/>
    <n v="8.8109804969679448"/>
    <n v="18.366952054794531"/>
    <n v="40.187775143425846"/>
    <s v=""/>
    <s v=""/>
    <m/>
    <n v="0"/>
    <s v=""/>
    <n v="7.3"/>
    <n v="100"/>
    <n v="100"/>
    <n v="68.800570380932982"/>
    <n v="7.7"/>
    <n v="0"/>
    <n v="0"/>
    <n v="14"/>
    <m/>
    <n v="8"/>
    <n v="30"/>
    <n v="265.08600000000001"/>
    <n v="265.08600000000001"/>
  </r>
  <r>
    <x v="2"/>
    <x v="1"/>
    <n v="351560816"/>
    <s v="Fernando Prestes"/>
    <m/>
    <m/>
    <m/>
    <m/>
    <m/>
    <m/>
    <n v="5.1983656773211609E-3"/>
    <n v="3.8390410958904098E-4"/>
    <n v="4.8144615677321199E-3"/>
    <s v=""/>
    <n v="4.1700000000000001E-3"/>
    <s v=""/>
    <n v="6.8265791476407897E-4"/>
    <n v="3.4570776255707798E-4"/>
    <m/>
    <n v="2"/>
    <n v="17.647058823529413"/>
    <n v="82.35294117647058"/>
    <m/>
    <m/>
    <m/>
    <m/>
    <m/>
    <s v=""/>
    <s v=""/>
    <s v=""/>
    <m/>
    <s v=""/>
    <s v=""/>
    <s v=""/>
    <s v=""/>
    <n v="1.1551923727380358"/>
    <n v="0.41256870454929845"/>
    <n v="0.11997003424657529"/>
    <n v="3.703431975178554"/>
    <s v=""/>
    <s v=""/>
    <m/>
    <n v="0"/>
    <s v=""/>
    <m/>
    <m/>
    <m/>
    <m/>
    <m/>
    <m/>
    <m/>
    <n v="1"/>
    <m/>
    <n v="3"/>
    <n v="14"/>
    <m/>
    <m/>
  </r>
  <r>
    <x v="10"/>
    <x v="1"/>
    <n v="351550915"/>
    <s v="Fernandópolis"/>
    <n v="0.23995851331446438"/>
    <n v="65999"/>
    <n v="63977"/>
    <n v="2022"/>
    <n v="120.09644254389957"/>
    <n v="96.93631721692752"/>
    <n v="0.56903659944190699"/>
    <n v="0.36514033866057799"/>
    <n v="0.203896260781329"/>
    <s v=""/>
    <n v="0.19066685692541899"/>
    <n v="0.27425735159817399"/>
    <n v="9.8399121004566201E-2"/>
    <n v="5.71326991374936E-3"/>
    <m/>
    <n v="21"/>
    <n v="18.867924528301888"/>
    <n v="81.132075471698116"/>
    <n v="53.6"/>
    <n v="3617.9459999999999"/>
    <n v="487.34459999999996"/>
    <n v="10"/>
    <n v="0"/>
    <n v="1982.9754996287825"/>
    <n v="186.35191442294581"/>
    <n v="100"/>
    <m/>
    <n v="99.7"/>
    <n v="15.13"/>
    <n v="6.3"/>
    <n v="100"/>
    <n v="43.437908354344039"/>
    <n v="13.711725287756792"/>
    <n v="39.689167245714998"/>
    <n v="52.281092508033076"/>
    <n v="9"/>
    <n v="0.5"/>
    <m/>
    <n v="0"/>
    <n v="0"/>
    <n v="10"/>
    <n v="100"/>
    <n v="100"/>
    <n v="86.529798952223175"/>
    <n v="10"/>
    <n v="5"/>
    <n v="0"/>
    <n v="87"/>
    <m/>
    <n v="20"/>
    <n v="86"/>
    <n v="3617.9459999999999"/>
    <n v="3617.9459999999999"/>
  </r>
  <r>
    <x v="16"/>
    <x v="1"/>
    <n v="351550918"/>
    <s v="Fernandópolis"/>
    <m/>
    <m/>
    <m/>
    <m/>
    <m/>
    <m/>
    <n v="0.16854735920852359"/>
    <n v="9.2413858447488603E-2"/>
    <n v="7.6133500761035006E-2"/>
    <s v=""/>
    <s v=""/>
    <n v="3.0000000000000001E-5"/>
    <n v="0.168503089802131"/>
    <n v="1.4269406392694101E-5"/>
    <m/>
    <n v="2"/>
    <n v="86.666666666666671"/>
    <n v="13.333333333333334"/>
    <m/>
    <m/>
    <m/>
    <m/>
    <m/>
    <s v=""/>
    <s v=""/>
    <s v=""/>
    <m/>
    <s v=""/>
    <s v=""/>
    <s v=""/>
    <s v=""/>
    <n v="12.866210626604854"/>
    <n v="4.0613821496029781"/>
    <n v="10.044984613857457"/>
    <n v="19.521410451547435"/>
    <s v=""/>
    <s v=""/>
    <m/>
    <n v="0"/>
    <s v=""/>
    <m/>
    <m/>
    <m/>
    <m/>
    <m/>
    <m/>
    <m/>
    <n v="2"/>
    <m/>
    <n v="13"/>
    <n v="2"/>
    <m/>
    <m/>
  </r>
  <r>
    <x v="5"/>
    <x v="1"/>
    <n v="351565717"/>
    <s v="Fernão"/>
    <n v="0.56600892074867293"/>
    <n v="1640"/>
    <n v="993"/>
    <n v="647"/>
    <n v="16.350947158524427"/>
    <n v="60.548780487804876"/>
    <n v="0.10325213850837145"/>
    <n v="9.9267564687975707E-2"/>
    <n v="3.98457382039574E-3"/>
    <s v=""/>
    <n v="2.8053881278538801E-3"/>
    <s v=""/>
    <n v="9.6503432267884395E-2"/>
    <n v="3.9433181126331809E-3"/>
    <m/>
    <n v="1"/>
    <n v="52.380952380952387"/>
    <n v="47.619047619047613"/>
    <n v="0.65"/>
    <n v="50.381999999999998"/>
    <n v="8.56494"/>
    <n v="0"/>
    <n v="0"/>
    <n v="17498.634146341465"/>
    <n v="1922.9268292682921"/>
    <n v="61.95"/>
    <m/>
    <n v="61.77"/>
    <n v="16.899999999999999"/>
    <n v="19.5"/>
    <n v="100"/>
    <n v="21.510862189244055"/>
    <n v="11.346388847073785"/>
    <n v="26.123043338940978"/>
    <n v="3.9845738203957413"/>
    <n v="0"/>
    <n v="0"/>
    <m/>
    <n v="0"/>
    <n v="0"/>
    <n v="9.8000000000000007"/>
    <n v="100"/>
    <n v="100"/>
    <n v="83"/>
    <n v="10"/>
    <n v="0"/>
    <n v="0"/>
    <n v="5"/>
    <m/>
    <n v="11"/>
    <n v="10"/>
    <n v="50.381999999999998"/>
    <n v="50.381999999999998"/>
  </r>
  <r>
    <x v="18"/>
    <x v="1"/>
    <n v="35157076"/>
    <s v="Ferraz de Vasconcelos"/>
    <n v="1.4111477730379685"/>
    <n v="190519"/>
    <n v="181970"/>
    <n v="8549"/>
    <n v="6335.849684070502"/>
    <n v="95.512783501907947"/>
    <n v="2.74837138508371E-3"/>
    <n v="5.0000000000000002E-5"/>
    <n v="2.6983713850837099E-3"/>
    <s v=""/>
    <s v=""/>
    <n v="2.08837138508371E-3"/>
    <n v="5.0000000000000002E-5"/>
    <n v="6.0999999999999997E-4"/>
    <m/>
    <n v="3"/>
    <n v="9.0909090909090917"/>
    <n v="90.909090909090907"/>
    <n v="167"/>
    <n v="10020.186"/>
    <n v="6510.6746298000007"/>
    <n v="6"/>
    <n v="0"/>
    <n v="67.865987119394916"/>
    <n v="9.9316078711309626"/>
    <n v="96.8"/>
    <m/>
    <n v="83.11"/>
    <n v="29.79"/>
    <n v="16.7"/>
    <n v="100"/>
    <n v="1.8322475900558066"/>
    <n v="0.67033448416675856"/>
    <n v="5.5555555555555552E-2"/>
    <n v="4.4972856418061831"/>
    <n v="4"/>
    <n v="15"/>
    <m/>
    <n v="0"/>
    <n v="4"/>
    <n v="9"/>
    <n v="81"/>
    <n v="38.07"/>
    <n v="35.024413421068225"/>
    <n v="4.7"/>
    <n v="2"/>
    <n v="0"/>
    <n v="92"/>
    <m/>
    <n v="1"/>
    <n v="10"/>
    <n v="8116.3506600000001"/>
    <n v="3814.6848101999999"/>
  </r>
  <r>
    <x v="1"/>
    <x v="1"/>
    <n v="351580621"/>
    <s v="Flora Rica"/>
    <n v="-1.246733410854961"/>
    <n v="1601"/>
    <n v="1388"/>
    <n v="213"/>
    <n v="7.1117626154939586"/>
    <n v="86.695815115552776"/>
    <n v="6.5785455352612876E-2"/>
    <n v="8.21917808219178E-3"/>
    <n v="5.7566277270421101E-2"/>
    <s v=""/>
    <n v="6.9199999999999999E-3"/>
    <s v=""/>
    <n v="5.8579273211567702E-2"/>
    <n v="1.51415525114155E-4"/>
    <m/>
    <s v=""/>
    <n v="11.76470588235294"/>
    <n v="88.235294117647058"/>
    <n v="0.83"/>
    <n v="63.99"/>
    <n v="13.08798"/>
    <n v="0"/>
    <n v="0"/>
    <n v="34077.001873828856"/>
    <n v="3742.5608994378526"/>
    <n v="93.58"/>
    <m/>
    <n v="91.53"/>
    <n v="23.73"/>
    <s v=""/>
    <n v="100"/>
    <n v="8.2231819190766089"/>
    <n v="3.8026274770296458"/>
    <n v="1.3474062429822591"/>
    <n v="30.298040668642674"/>
    <s v=""/>
    <s v=""/>
    <m/>
    <n v="0"/>
    <s v=""/>
    <n v="9"/>
    <n v="97"/>
    <n v="96.999999999999986"/>
    <n v="79.546835443037978"/>
    <n v="8.6"/>
    <n v="0"/>
    <n v="0"/>
    <n v="2"/>
    <m/>
    <n v="2"/>
    <n v="15"/>
    <n v="62.070299999999996"/>
    <n v="62.070299999999996"/>
  </r>
  <r>
    <x v="16"/>
    <x v="1"/>
    <n v="351590518"/>
    <s v="Floreal"/>
    <n v="-0.52132066798545873"/>
    <n v="2870"/>
    <n v="2423"/>
    <n v="447"/>
    <n v="14.09211430816066"/>
    <n v="84.42508710801394"/>
    <n v="1.8615034246575339E-2"/>
    <n v="8.6899999999999998E-3"/>
    <n v="9.9250342465753393E-3"/>
    <s v=""/>
    <n v="8.0999999999999996E-3"/>
    <s v=""/>
    <n v="9.2750456621004604E-3"/>
    <n v="1.2399885844748858E-3"/>
    <m/>
    <s v=""/>
    <n v="33.333333333333329"/>
    <n v="66.666666666666657"/>
    <n v="1.66"/>
    <n v="127.926"/>
    <n v="31.9815"/>
    <n v="2"/>
    <n v="0"/>
    <n v="16921.756097560974"/>
    <n v="1318.5783972125435"/>
    <n v="92.8"/>
    <m/>
    <n v="92.39"/>
    <n v="13.42"/>
    <n v="10.9"/>
    <n v="100"/>
    <n v="3.7989865809337426"/>
    <n v="1.2087684575698272"/>
    <n v="2.3486486486486489"/>
    <n v="8.2708618721461171"/>
    <n v="0"/>
    <n v="0.6"/>
    <m/>
    <n v="0"/>
    <n v="0"/>
    <n v="9.5"/>
    <n v="100"/>
    <n v="100"/>
    <n v="75"/>
    <n v="8.4"/>
    <n v="0"/>
    <n v="0"/>
    <n v="3"/>
    <m/>
    <n v="5"/>
    <n v="10"/>
    <n v="127.926"/>
    <n v="127.926"/>
  </r>
  <r>
    <x v="12"/>
    <x v="1"/>
    <n v="351590519"/>
    <s v="Floreal"/>
    <m/>
    <m/>
    <m/>
    <m/>
    <m/>
    <m/>
    <n v="3.1241586757990866E-2"/>
    <n v="3.074E-2"/>
    <n v="5.0158675799086803E-4"/>
    <s v=""/>
    <s v=""/>
    <s v=""/>
    <n v="3.1092454337899499E-2"/>
    <n v="1.4913242009132401E-4"/>
    <m/>
    <s v=""/>
    <n v="22.222222222222221"/>
    <n v="77.777777777777786"/>
    <m/>
    <m/>
    <m/>
    <m/>
    <m/>
    <s v=""/>
    <s v=""/>
    <s v=""/>
    <m/>
    <s v=""/>
    <s v=""/>
    <s v=""/>
    <s v=""/>
    <n v="6.3758340322430342"/>
    <n v="2.0286744648046016"/>
    <n v="8.3081081081081081"/>
    <n v="0.41798896499239002"/>
    <s v=""/>
    <s v=""/>
    <m/>
    <n v="0"/>
    <s v=""/>
    <m/>
    <m/>
    <m/>
    <m/>
    <m/>
    <m/>
    <m/>
    <n v="1"/>
    <m/>
    <n v="2"/>
    <n v="7"/>
    <m/>
    <m/>
  </r>
  <r>
    <x v="0"/>
    <x v="1"/>
    <n v="351600220"/>
    <s v="Flórida Paulista"/>
    <m/>
    <m/>
    <m/>
    <m/>
    <m/>
    <m/>
    <n v="6.1359999999999998E-2"/>
    <n v="5.2080000000000001E-2"/>
    <n v="9.2800000000000001E-3"/>
    <s v=""/>
    <n v="3.2499999999999999E-3"/>
    <n v="5.6779999999999997E-2"/>
    <n v="5.8E-4"/>
    <n v="7.5000000000000002E-4"/>
    <m/>
    <n v="1"/>
    <n v="11.111111111111111"/>
    <n v="88.888888888888886"/>
    <m/>
    <m/>
    <m/>
    <m/>
    <m/>
    <s v=""/>
    <s v=""/>
    <s v=""/>
    <m/>
    <s v=""/>
    <s v=""/>
    <s v=""/>
    <s v=""/>
    <n v="3.6742514970059883"/>
    <n v="1.5814432989690721"/>
    <n v="4.34"/>
    <n v="1.9744680851063832"/>
    <s v=""/>
    <s v=""/>
    <m/>
    <n v="0"/>
    <s v=""/>
    <m/>
    <m/>
    <m/>
    <m/>
    <m/>
    <m/>
    <m/>
    <s v=""/>
    <m/>
    <n v="1"/>
    <n v="8"/>
    <m/>
    <m/>
  </r>
  <r>
    <x v="1"/>
    <x v="1"/>
    <n v="351600221"/>
    <s v="Flórida Paulista"/>
    <n v="-0.3651769289156559"/>
    <n v="12184"/>
    <n v="9613"/>
    <n v="2571"/>
    <n v="23.211598178735404"/>
    <n v="78.898555482600131"/>
    <n v="2.5397904616945761E-2"/>
    <n v="1.9025875190258801E-5"/>
    <n v="2.5378878741755501E-2"/>
    <s v=""/>
    <n v="2.4979999999999999E-2"/>
    <s v=""/>
    <n v="1.8507356671740199E-4"/>
    <n v="2.3283105022831052E-4"/>
    <m/>
    <n v="2"/>
    <n v="5.2631578947368416"/>
    <n v="94.73684210526315"/>
    <n v="8.09"/>
    <n v="623.75400000000002"/>
    <n v="90.755099999999999"/>
    <n v="2"/>
    <n v="0"/>
    <n v="10042.652659225214"/>
    <n v="1216.5068942875903"/>
    <n v="71.52"/>
    <m/>
    <n v="70.89"/>
    <n v="20.47"/>
    <n v="21.6"/>
    <n v="90.65"/>
    <n v="1.5208326117931594"/>
    <n v="0.65458517053983922"/>
    <n v="1.5854895991882336E-3"/>
    <n v="5.3997614344160647"/>
    <n v="0"/>
    <n v="0"/>
    <m/>
    <n v="0"/>
    <n v="0"/>
    <n v="10"/>
    <n v="100"/>
    <n v="100"/>
    <n v="85.450177473811792"/>
    <n v="9.6999999999999993"/>
    <n v="0"/>
    <n v="0"/>
    <n v="6"/>
    <m/>
    <n v="1"/>
    <n v="18"/>
    <n v="623.75400000000002"/>
    <n v="623.75400000000002"/>
  </r>
  <r>
    <x v="5"/>
    <x v="1"/>
    <n v="351610117"/>
    <s v="Florínea"/>
    <n v="-0.53322973070427659"/>
    <n v="2713"/>
    <n v="2478"/>
    <n v="235"/>
    <n v="11.932617874736101"/>
    <n v="91.338002211573894"/>
    <n v="0.11543371385083699"/>
    <n v="0.10984371385083699"/>
    <n v="5.5900000000000004E-3"/>
    <n v="0.107965880263825"/>
    <n v="1.438E-2"/>
    <n v="2.4000000000000001E-4"/>
    <n v="9.7403713850837098E-2"/>
    <n v="3.4099999999999998E-3"/>
    <m/>
    <n v="6"/>
    <n v="66.666666666666657"/>
    <n v="33.333333333333329"/>
    <n v="1.66"/>
    <n v="128.304"/>
    <n v="32.460479999999997"/>
    <n v="0"/>
    <n v="0"/>
    <n v="24759.189089568743"/>
    <n v="2673.5274603759685"/>
    <n v="89.35"/>
    <m/>
    <n v="87.29"/>
    <n v="18.989999999999998"/>
    <n v="7.4"/>
    <n v="100"/>
    <n v="10.306581593824731"/>
    <n v="5.4194231854853054"/>
    <n v="12.341990320318763"/>
    <n v="2.4304347826086947"/>
    <n v="0"/>
    <n v="0"/>
    <m/>
    <n v="0"/>
    <n v="0"/>
    <n v="7.5"/>
    <n v="83"/>
    <n v="83"/>
    <n v="74.700336700336706"/>
    <n v="8.1"/>
    <n v="0"/>
    <n v="0"/>
    <n v="10"/>
    <m/>
    <n v="14"/>
    <n v="7"/>
    <n v="106.49232000000001"/>
    <n v="106.49232000000001"/>
  </r>
  <r>
    <x v="11"/>
    <x v="1"/>
    <n v="35162008"/>
    <s v="Franca"/>
    <n v="0.74401261723637813"/>
    <n v="339925"/>
    <n v="333957"/>
    <n v="5968"/>
    <n v="559.70395007656464"/>
    <n v="98.244318599691098"/>
    <n v="0.49379484652460698"/>
    <n v="0.41548597792998498"/>
    <n v="7.8308868594621994E-2"/>
    <n v="0.67924505327245099"/>
    <n v="2.2484140030441399E-2"/>
    <n v="5.87306671740234E-2"/>
    <n v="0.34733910451547401"/>
    <n v="6.5240934804667694E-2"/>
    <m/>
    <n v="52"/>
    <n v="39.768339768339764"/>
    <n v="60.231660231660236"/>
    <n v="312.29000000000002"/>
    <n v="18737.243999999999"/>
    <n v="849.9592439999991"/>
    <n v="28"/>
    <n v="0"/>
    <n v="902.68523939104216"/>
    <n v="111.3280870780319"/>
    <n v="100"/>
    <m/>
    <n v="99.62"/>
    <n v="25.24"/>
    <n v="69.3"/>
    <n v="100"/>
    <n v="16.189994968019903"/>
    <n v="5.0749727289271007"/>
    <n v="22.458701509728918"/>
    <n v="6.5257390495518344"/>
    <n v="50"/>
    <n v="0"/>
    <m/>
    <n v="0"/>
    <n v="0"/>
    <n v="8.6999999999999993"/>
    <n v="99.4"/>
    <n v="99.4"/>
    <n v="95.463797963030217"/>
    <n v="10"/>
    <n v="1"/>
    <n v="0"/>
    <n v="80"/>
    <m/>
    <n v="103"/>
    <n v="156"/>
    <n v="18624.820535999999"/>
    <n v="18624.820535999999"/>
  </r>
  <r>
    <x v="18"/>
    <x v="1"/>
    <n v="35163096"/>
    <s v="Francisco Morato"/>
    <n v="1.2393632144291011"/>
    <n v="172283"/>
    <n v="171933"/>
    <n v="350"/>
    <n v="3504.5362082994307"/>
    <n v="99.796845887290104"/>
    <n v="1.251E-2"/>
    <n v="9.4199999999999996E-3"/>
    <n v="3.0899999999999999E-3"/>
    <s v=""/>
    <s v=""/>
    <n v="8.7000000000000001E-4"/>
    <n v="5.5799999999999999E-3"/>
    <n v="6.0600000000000003E-3"/>
    <m/>
    <n v="6"/>
    <n v="25"/>
    <n v="75"/>
    <n v="157.94"/>
    <n v="9476.2980000000007"/>
    <n v="9476.2980000000007"/>
    <n v="5"/>
    <n v="0"/>
    <n v="129.96383856793764"/>
    <n v="18.304765995484175"/>
    <n v="96.92"/>
    <m/>
    <n v="47.02"/>
    <n v="44.25"/>
    <n v="9.6999999999999993"/>
    <n v="97.12"/>
    <n v="4.8115384615384613"/>
    <n v="1.7619718309859156"/>
    <n v="5.8874999999999993"/>
    <n v="3.09"/>
    <n v="4"/>
    <n v="0.9"/>
    <m/>
    <n v="0"/>
    <n v="0"/>
    <n v="9.5"/>
    <n v="41"/>
    <n v="0"/>
    <n v="0"/>
    <n v="0.6"/>
    <n v="1"/>
    <n v="0"/>
    <n v="120"/>
    <m/>
    <n v="3"/>
    <n v="9"/>
    <n v="3885.2821800000006"/>
    <n v="0"/>
  </r>
  <r>
    <x v="18"/>
    <x v="1"/>
    <n v="35164086"/>
    <s v="Franco da Rocha"/>
    <n v="1.5320790980548837"/>
    <n v="150151"/>
    <n v="138331"/>
    <n v="11820"/>
    <n v="1121.1155081012469"/>
    <n v="92.127924555947018"/>
    <n v="0.1110091121258245"/>
    <n v="7.8179817351598194E-2"/>
    <n v="3.2829294774226303E-2"/>
    <s v=""/>
    <n v="4.8050000000000002E-2"/>
    <n v="4.3706600710299297E-2"/>
    <n v="1.162E-2"/>
    <n v="7.6325114155251098E-3"/>
    <m/>
    <n v="10"/>
    <n v="19.047619047619047"/>
    <n v="80.952380952380949"/>
    <n v="128.09"/>
    <n v="7685.6580000000004"/>
    <n v="7685.6580000000004"/>
    <n v="10"/>
    <n v="0"/>
    <n v="411.65599962704209"/>
    <n v="56.707714234337423"/>
    <n v="97.9"/>
    <m/>
    <n v="66.75"/>
    <n v="36.99"/>
    <n v="20.100000000000001"/>
    <n v="100"/>
    <n v="15.20672768846911"/>
    <n v="5.6637302105012495"/>
    <n v="16.995612467738738"/>
    <n v="12.158998064528262"/>
    <n v="0"/>
    <n v="2"/>
    <m/>
    <n v="0"/>
    <n v="0"/>
    <n v="9.5"/>
    <n v="66"/>
    <n v="0"/>
    <n v="0"/>
    <n v="1"/>
    <n v="0"/>
    <n v="0"/>
    <n v="138"/>
    <m/>
    <n v="12"/>
    <n v="51"/>
    <n v="5072.5342799999999"/>
    <n v="0"/>
  </r>
  <r>
    <x v="0"/>
    <x v="1"/>
    <n v="351650720"/>
    <s v="Gabriel Monteiro"/>
    <n v="-0.12561585283780152"/>
    <n v="2688"/>
    <n v="2377"/>
    <n v="311"/>
    <n v="19.403739262253662"/>
    <n v="88.430059523809518"/>
    <n v="0.11527319634703198"/>
    <n v="0.111449497716895"/>
    <n v="3.8236986301369898E-3"/>
    <s v=""/>
    <n v="3.2636986301369901E-3"/>
    <s v=""/>
    <n v="0.11159949771689499"/>
    <n v="4.0999999999999999E-4"/>
    <m/>
    <n v="5"/>
    <n v="39.130434782608695"/>
    <n v="60.869565217391312"/>
    <n v="1.62"/>
    <n v="124.956"/>
    <n v="24.991199999999999"/>
    <n v="0"/>
    <n v="0"/>
    <n v="12436.071428571429"/>
    <n v="1525.1785714285713"/>
    <n v="99.1"/>
    <m/>
    <n v="98.52"/>
    <n v="18.100000000000001"/>
    <n v="16.899999999999999"/>
    <n v="100"/>
    <n v="26.198453715234542"/>
    <n v="10.87482984405962"/>
    <n v="35.951450876417738"/>
    <n v="2.9413066385669149"/>
    <n v="0"/>
    <n v="0"/>
    <m/>
    <n v="0"/>
    <n v="0"/>
    <n v="9"/>
    <n v="100"/>
    <n v="100"/>
    <n v="80"/>
    <n v="9.5"/>
    <n v="0"/>
    <n v="0"/>
    <n v="7"/>
    <m/>
    <n v="9"/>
    <n v="14"/>
    <n v="124.956"/>
    <n v="124.956"/>
  </r>
  <r>
    <x v="2"/>
    <x v="1"/>
    <n v="351660616"/>
    <s v="Gália"/>
    <m/>
    <m/>
    <m/>
    <m/>
    <m/>
    <m/>
    <n v="2.5677549467275542E-3"/>
    <n v="7.8512937595129405E-4"/>
    <n v="1.7826255707762599E-3"/>
    <s v=""/>
    <s v=""/>
    <s v=""/>
    <n v="2.4277549467275499E-3"/>
    <n v="1.3999999999999999E-4"/>
    <m/>
    <n v="1"/>
    <n v="40"/>
    <n v="60"/>
    <m/>
    <m/>
    <m/>
    <m/>
    <m/>
    <s v=""/>
    <s v=""/>
    <s v=""/>
    <m/>
    <s v=""/>
    <s v=""/>
    <s v=""/>
    <s v=""/>
    <n v="0.1645996760722791"/>
    <n v="8.229983803613955E-2"/>
    <n v="6.4354866881253608E-2"/>
    <n v="0.52430163846360567"/>
    <s v=""/>
    <s v=""/>
    <m/>
    <n v="0"/>
    <s v=""/>
    <m/>
    <m/>
    <m/>
    <m/>
    <m/>
    <m/>
    <m/>
    <s v=""/>
    <m/>
    <n v="2"/>
    <n v="3"/>
    <m/>
    <m/>
  </r>
  <r>
    <x v="5"/>
    <x v="1"/>
    <n v="351660617"/>
    <s v="Gália"/>
    <n v="-0.74478766390336792"/>
    <n v="6596"/>
    <n v="5095"/>
    <n v="1501"/>
    <n v="18.539025829843446"/>
    <n v="77.243784111582784"/>
    <n v="0.29473092846270943"/>
    <n v="0.19831398782344001"/>
    <n v="9.6416940639269394E-2"/>
    <s v=""/>
    <n v="1.6969999999999999E-2"/>
    <n v="5.2300000000000003E-3"/>
    <n v="0.27039398782343999"/>
    <n v="2.1369406392694069E-3"/>
    <m/>
    <n v="30"/>
    <n v="45.614035087719294"/>
    <n v="54.385964912280706"/>
    <n v="3.42"/>
    <n v="263.52"/>
    <n v="63.244800000000005"/>
    <n v="2"/>
    <n v="0"/>
    <n v="14916.967859308672"/>
    <n v="1625.5670103092787"/>
    <n v="81.72"/>
    <m/>
    <n v="80.28"/>
    <n v="41.71"/>
    <n v="54.5"/>
    <n v="100"/>
    <n v="18.893008234789065"/>
    <n v="9.4465041173945323"/>
    <n v="16.255244903560655"/>
    <n v="28.357923717432172"/>
    <n v="1"/>
    <n v="0.3"/>
    <m/>
    <n v="0"/>
    <n v="20"/>
    <n v="9.8000000000000007"/>
    <n v="100"/>
    <n v="100"/>
    <n v="76"/>
    <n v="8.4"/>
    <n v="1"/>
    <n v="0"/>
    <n v="7"/>
    <m/>
    <n v="26"/>
    <n v="31"/>
    <n v="263.52"/>
    <n v="263.52"/>
  </r>
  <r>
    <x v="0"/>
    <x v="1"/>
    <n v="351660620"/>
    <s v="Gália"/>
    <m/>
    <m/>
    <m/>
    <m/>
    <m/>
    <m/>
    <n v="1.09398782343988E-4"/>
    <n v="1.09398782343988E-4"/>
    <s v=""/>
    <s v=""/>
    <s v=""/>
    <s v=""/>
    <n v="1.09398782343988E-4"/>
    <n v="0"/>
    <m/>
    <n v="4"/>
    <s v=""/>
    <s v=""/>
    <m/>
    <m/>
    <m/>
    <m/>
    <m/>
    <s v=""/>
    <s v=""/>
    <s v=""/>
    <m/>
    <s v=""/>
    <s v=""/>
    <s v=""/>
    <s v=""/>
    <n v="7.0127424579479484E-3"/>
    <n v="3.5063712289739742E-3"/>
    <n v="8.9671133068842616E-3"/>
    <n v="0"/>
    <s v=""/>
    <s v=""/>
    <m/>
    <n v="0"/>
    <s v=""/>
    <m/>
    <m/>
    <m/>
    <m/>
    <m/>
    <m/>
    <m/>
    <s v=""/>
    <m/>
    <n v="2"/>
    <s v=""/>
    <m/>
    <m/>
  </r>
  <r>
    <x v="5"/>
    <x v="1"/>
    <n v="351670517"/>
    <s v="Garça"/>
    <m/>
    <m/>
    <m/>
    <m/>
    <m/>
    <m/>
    <n v="1.312E-2"/>
    <n v="2.0000000000000002E-5"/>
    <n v="1.3100000000000001E-2"/>
    <s v=""/>
    <s v=""/>
    <s v=""/>
    <n v="1.3100000000000001E-2"/>
    <n v="2.0000000000000002E-5"/>
    <m/>
    <n v="6"/>
    <n v="33.333333333333329"/>
    <n v="66.666666666666657"/>
    <m/>
    <m/>
    <m/>
    <m/>
    <m/>
    <s v=""/>
    <s v=""/>
    <s v=""/>
    <m/>
    <s v=""/>
    <s v=""/>
    <s v=""/>
    <s v=""/>
    <n v="0.71304347826086956"/>
    <n v="0.31538461538461537"/>
    <n v="1.4814814814814814E-3"/>
    <n v="2.6734693877551021"/>
    <s v=""/>
    <s v=""/>
    <m/>
    <n v="0"/>
    <s v=""/>
    <m/>
    <m/>
    <m/>
    <m/>
    <m/>
    <m/>
    <m/>
    <n v="1"/>
    <m/>
    <n v="2"/>
    <n v="4"/>
    <m/>
    <m/>
  </r>
  <r>
    <x v="0"/>
    <x v="1"/>
    <n v="351670520"/>
    <s v="Garça"/>
    <n v="-0.13417145583133339"/>
    <n v="42540"/>
    <n v="39783"/>
    <n v="2757"/>
    <n v="76.542454612519563"/>
    <n v="93.519040902679833"/>
    <n v="0.19961528158295311"/>
    <n v="0.185915768645358"/>
    <n v="1.3699512937595099E-2"/>
    <s v=""/>
    <n v="4.6179999999999999E-2"/>
    <s v=""/>
    <n v="0.145475281582953"/>
    <n v="7.9600000000000001E-3"/>
    <m/>
    <n v="20"/>
    <n v="67.391304347826093"/>
    <n v="32.608695652173914"/>
    <n v="32.28"/>
    <n v="2178.9540000000002"/>
    <n v="588.39698699999997"/>
    <n v="1"/>
    <n v="0"/>
    <n v="3083.9153737658676"/>
    <n v="363.24964739069111"/>
    <n v="90.9"/>
    <m/>
    <n v="90.9"/>
    <n v="20.350000000000001"/>
    <s v=""/>
    <n v="100"/>
    <n v="10.84865660776919"/>
    <n v="4.7984442688209876"/>
    <n v="13.771538418174668"/>
    <n v="2.7958189668561428"/>
    <s v=""/>
    <s v=""/>
    <m/>
    <n v="0"/>
    <s v=""/>
    <n v="7.9"/>
    <n v="99.45"/>
    <n v="99.45"/>
    <n v="72.99635572848257"/>
    <n v="8.1999999999999993"/>
    <n v="0"/>
    <n v="0"/>
    <n v="4"/>
    <m/>
    <n v="31"/>
    <n v="15"/>
    <n v="2166.9697530000003"/>
    <n v="2166.9697530000003"/>
  </r>
  <r>
    <x v="1"/>
    <x v="1"/>
    <n v="351670521"/>
    <s v="Garça"/>
    <m/>
    <m/>
    <m/>
    <m/>
    <m/>
    <m/>
    <n v="0.20030503995433813"/>
    <n v="0.15690552701674301"/>
    <n v="4.33995129375951E-2"/>
    <s v=""/>
    <n v="9.0550000000000005E-2"/>
    <n v="4.1399999999999996E-3"/>
    <n v="0.103475039954338"/>
    <n v="2.14E-3"/>
    <m/>
    <n v="21"/>
    <n v="60.784313725490193"/>
    <n v="39.215686274509807"/>
    <m/>
    <m/>
    <m/>
    <m/>
    <m/>
    <s v=""/>
    <s v=""/>
    <s v=""/>
    <m/>
    <s v=""/>
    <s v=""/>
    <s v=""/>
    <s v=""/>
    <n v="10.886143475779246"/>
    <n v="4.8150249989023584"/>
    <n v="11.622631630869853"/>
    <n v="8.8570434566520611"/>
    <s v=""/>
    <s v=""/>
    <m/>
    <n v="0"/>
    <s v=""/>
    <m/>
    <m/>
    <m/>
    <m/>
    <m/>
    <m/>
    <m/>
    <n v="8"/>
    <m/>
    <n v="31"/>
    <n v="20"/>
    <m/>
    <m/>
  </r>
  <r>
    <x v="12"/>
    <x v="1"/>
    <n v="351680419"/>
    <s v="Gastão Vidigal"/>
    <n v="1.3454971086567236"/>
    <n v="4716"/>
    <n v="4409"/>
    <n v="307"/>
    <n v="26.081185709545405"/>
    <n v="93.490245971161997"/>
    <n v="6.0320121765601219E-2"/>
    <n v="5.0959999999999998E-2"/>
    <n v="9.3601217656012203E-3"/>
    <s v=""/>
    <n v="9.0601217656012204E-3"/>
    <s v=""/>
    <n v="5.0569999999999997E-2"/>
    <n v="6.8999999999999997E-4"/>
    <m/>
    <s v=""/>
    <n v="21.428571428571427"/>
    <n v="78.571428571428569"/>
    <n v="3.01"/>
    <n v="232.578"/>
    <n v="61.146360000000008"/>
    <n v="1"/>
    <n v="0"/>
    <n v="8826.8702290076344"/>
    <n v="735.57251908396938"/>
    <n v="85.32"/>
    <m/>
    <n v="84.71"/>
    <n v="13.7"/>
    <s v=""/>
    <n v="95.24"/>
    <n v="14.361933753714576"/>
    <n v="4.5697061943637287"/>
    <n v="16.438709677419354"/>
    <n v="8.5092016050920183"/>
    <s v=""/>
    <s v=""/>
    <m/>
    <n v="0"/>
    <s v=""/>
    <n v="10"/>
    <n v="81"/>
    <n v="81"/>
    <n v="73.709310424889708"/>
    <n v="8"/>
    <n v="0"/>
    <n v="0"/>
    <n v="7"/>
    <m/>
    <n v="3"/>
    <n v="11"/>
    <n v="188.38818000000001"/>
    <n v="188.38818000000001"/>
  </r>
  <r>
    <x v="7"/>
    <x v="1"/>
    <n v="351685313"/>
    <s v="Gavião Peixoto"/>
    <n v="0.45097840617205343"/>
    <n v="4591"/>
    <n v="4071"/>
    <n v="520"/>
    <n v="18.83796315292766"/>
    <n v="88.673491614027441"/>
    <n v="0.92154579528158309"/>
    <n v="0.36330000000000001"/>
    <n v="0.55824579528158302"/>
    <s v=""/>
    <n v="1.5980000000000001E-2"/>
    <n v="1.6029999999999999E-2"/>
    <n v="0.88567579528158302"/>
    <n v="3.8600000000000001E-3"/>
    <m/>
    <n v="43"/>
    <n v="55.737704918032783"/>
    <n v="44.26229508196721"/>
    <n v="2.71"/>
    <n v="209.196"/>
    <n v="38.744999999999997"/>
    <n v="0"/>
    <n v="0"/>
    <n v="13738.183402308865"/>
    <n v="1373.8183402308869"/>
    <n v="100"/>
    <m/>
    <n v="80.89"/>
    <n v="50"/>
    <n v="34.299999999999997"/>
    <n v="100"/>
    <n v="89.470465561318747"/>
    <n v="46.077289764079154"/>
    <n v="43.7710843373494"/>
    <n v="279.12289764079145"/>
    <n v="0"/>
    <n v="0"/>
    <m/>
    <n v="0"/>
    <n v="0"/>
    <n v="8.3000000000000007"/>
    <n v="100"/>
    <n v="97"/>
    <n v="81.479091378420236"/>
    <n v="9.5"/>
    <n v="0"/>
    <n v="0"/>
    <n v="3"/>
    <m/>
    <n v="34"/>
    <n v="27"/>
    <n v="209.196"/>
    <n v="202.92012"/>
  </r>
  <r>
    <x v="16"/>
    <x v="1"/>
    <n v="351690318"/>
    <s v="General Salgado"/>
    <n v="-3.3724316881234007E-2"/>
    <n v="10655"/>
    <n v="9399"/>
    <n v="1256"/>
    <n v="21.600308141420694"/>
    <n v="88.212106992022527"/>
    <n v="2.2260277777777698E-2"/>
    <n v="1.1786894977168901E-2"/>
    <n v="1.04733828006088E-2"/>
    <s v=""/>
    <n v="9.8518569254185707E-3"/>
    <n v="2.7999999999999998E-4"/>
    <n v="1.18538203957382E-2"/>
    <n v="2.7460045662100447E-4"/>
    <m/>
    <n v="2"/>
    <n v="26.666666666666668"/>
    <n v="73.333333333333329"/>
    <n v="6.48"/>
    <n v="499.71600000000001"/>
    <n v="97.934399999999997"/>
    <n v="1"/>
    <n v="0"/>
    <n v="10803.040825903332"/>
    <n v="828.72641952135132"/>
    <n v="100"/>
    <m/>
    <n v="98.35"/>
    <n v="12.42"/>
    <n v="26.7"/>
    <n v="100"/>
    <n v="1.9356763285024088"/>
    <n v="0.60987062404870407"/>
    <n v="1.354815514617115"/>
    <n v="3.7404938573602866"/>
    <n v="6"/>
    <n v="0.3"/>
    <m/>
    <n v="0"/>
    <n v="0"/>
    <n v="8.3000000000000007"/>
    <n v="100"/>
    <n v="100"/>
    <n v="80.401988329371093"/>
    <n v="10"/>
    <n v="0"/>
    <n v="0"/>
    <n v="8"/>
    <m/>
    <n v="8"/>
    <n v="22"/>
    <n v="499.71600000000001"/>
    <n v="499.71600000000001"/>
  </r>
  <r>
    <x v="12"/>
    <x v="1"/>
    <n v="351690319"/>
    <s v="General Salgado"/>
    <m/>
    <m/>
    <m/>
    <m/>
    <m/>
    <m/>
    <n v="3.0410350076103499E-3"/>
    <n v="1.6999999999999999E-3"/>
    <n v="1.34103500761035E-3"/>
    <s v=""/>
    <n v="1.34103500761035E-3"/>
    <s v=""/>
    <n v="1.6999999999999999E-3"/>
    <n v="0"/>
    <m/>
    <n v="1"/>
    <n v="33.333333333333329"/>
    <n v="66.666666666666657"/>
    <m/>
    <m/>
    <m/>
    <m/>
    <m/>
    <s v=""/>
    <s v=""/>
    <s v=""/>
    <m/>
    <s v=""/>
    <s v=""/>
    <s v=""/>
    <s v=""/>
    <n v="0.26443782674872607"/>
    <n v="8.331602760576301E-2"/>
    <n v="0.1954022988505747"/>
    <n v="0.47894107414655374"/>
    <s v=""/>
    <s v=""/>
    <m/>
    <n v="0"/>
    <s v=""/>
    <m/>
    <m/>
    <m/>
    <m/>
    <m/>
    <m/>
    <m/>
    <n v="4"/>
    <m/>
    <n v="1"/>
    <n v="2"/>
    <m/>
    <m/>
  </r>
  <r>
    <x v="0"/>
    <x v="1"/>
    <n v="351700020"/>
    <s v="Getulina"/>
    <n v="8.8087909205802895E-2"/>
    <n v="10837"/>
    <n v="8792"/>
    <n v="2045"/>
    <n v="16.044593814310886"/>
    <n v="81.1294638737658"/>
    <n v="0.3285797336377474"/>
    <n v="0.32559849315068501"/>
    <n v="2.9812404870624E-3"/>
    <s v=""/>
    <s v=""/>
    <s v=""/>
    <n v="0.32613216894977198"/>
    <n v="2.4475646879756501E-3"/>
    <m/>
    <n v="5"/>
    <n v="61.111111111111114"/>
    <n v="38.888888888888893"/>
    <n v="6.18"/>
    <n v="476.98199999999997"/>
    <n v="140.41835999999998"/>
    <n v="0"/>
    <n v="0"/>
    <n v="14113.64768847467"/>
    <n v="1775.1185752514536"/>
    <n v="77.13"/>
    <m/>
    <n v="75.849999999999994"/>
    <n v="6.67"/>
    <n v="85.7"/>
    <n v="99.63"/>
    <n v="16.266323447413235"/>
    <n v="6.7748398688195346"/>
    <n v="23.09209171281454"/>
    <n v="0.48872794869875402"/>
    <n v="0"/>
    <n v="0.4"/>
    <m/>
    <n v="0"/>
    <n v="0"/>
    <n v="8.6"/>
    <n v="98"/>
    <n v="98"/>
    <n v="70.561077776519866"/>
    <n v="8.1"/>
    <n v="0"/>
    <n v="0"/>
    <n v="10"/>
    <m/>
    <n v="11"/>
    <n v="7"/>
    <n v="467.44235999999995"/>
    <n v="467.44235999999995"/>
  </r>
  <r>
    <x v="12"/>
    <x v="1"/>
    <n v="351710919"/>
    <s v="Glicério"/>
    <n v="0.37974822864765834"/>
    <n v="4732"/>
    <n v="3631"/>
    <n v="1101"/>
    <n v="17.262512768130744"/>
    <n v="76.73288250211327"/>
    <n v="0.42103887113140498"/>
    <n v="0.40451587265347499"/>
    <n v="1.6522998477930002E-2"/>
    <s v=""/>
    <n v="2.6882496194825002E-3"/>
    <n v="0.196513668188737"/>
    <n v="0.206094670218163"/>
    <n v="1.574228310502283E-2"/>
    <m/>
    <n v="12"/>
    <n v="45.3125"/>
    <n v="54.6875"/>
    <n v="2.48"/>
    <n v="191.48400000000001"/>
    <n v="58.710203999999983"/>
    <n v="0"/>
    <n v="0"/>
    <n v="13262.18089602705"/>
    <n v="1066.3060016906172"/>
    <n v="66.38"/>
    <m/>
    <n v="65.38"/>
    <n v="17.600000000000001"/>
    <n v="1.1000000000000001"/>
    <n v="90.13"/>
    <n v="66.831566846254759"/>
    <n v="21.157732217658541"/>
    <n v="86.067206947547874"/>
    <n v="10.326874048706248"/>
    <n v="0"/>
    <n v="0"/>
    <m/>
    <n v="0"/>
    <n v="0"/>
    <n v="7.8"/>
    <n v="85.9"/>
    <n v="85.9"/>
    <n v="69.339368302312479"/>
    <n v="7.8"/>
    <n v="0"/>
    <n v="0"/>
    <n v="10"/>
    <m/>
    <n v="29"/>
    <n v="35"/>
    <n v="164.484756"/>
    <n v="164.484756"/>
  </r>
  <r>
    <x v="2"/>
    <x v="1"/>
    <n v="351720816"/>
    <s v="Guaiçara"/>
    <n v="1.189074600086637"/>
    <n v="11822"/>
    <n v="10991"/>
    <n v="831"/>
    <n v="43.898997400668399"/>
    <n v="92.970732532566402"/>
    <n v="0.16008747336377471"/>
    <n v="9.6710821917808207E-2"/>
    <n v="6.3376651445966506E-2"/>
    <s v=""/>
    <n v="2.8760000000000001E-2"/>
    <n v="2.9447138508371402E-2"/>
    <n v="0.10081082191780801"/>
    <n v="1.0695129375951299E-3"/>
    <m/>
    <n v="6"/>
    <n v="19.047619047619047"/>
    <n v="80.952380952380949"/>
    <n v="7.74"/>
    <n v="596.97"/>
    <n v="107.4546"/>
    <n v="1"/>
    <n v="0"/>
    <n v="5415.164946709524"/>
    <n v="533.51378785315501"/>
    <n v="100"/>
    <m/>
    <n v="100"/>
    <n v="9.2899999999999991"/>
    <n v="26.7"/>
    <n v="100"/>
    <n v="19.287647393225871"/>
    <n v="7.8860824317130405"/>
    <n v="15.350924113937811"/>
    <n v="31.688325722983262"/>
    <n v="0"/>
    <n v="0"/>
    <m/>
    <n v="1"/>
    <n v="0"/>
    <n v="10"/>
    <n v="100"/>
    <n v="100"/>
    <n v="82"/>
    <n v="10"/>
    <n v="0"/>
    <n v="0"/>
    <n v="5"/>
    <m/>
    <n v="8"/>
    <n v="34"/>
    <n v="596.97"/>
    <n v="596.97"/>
  </r>
  <r>
    <x v="0"/>
    <x v="1"/>
    <n v="351720820"/>
    <s v="Guaiçara"/>
    <m/>
    <m/>
    <m/>
    <m/>
    <m/>
    <m/>
    <n v="1.4999999999999999E-2"/>
    <n v="1.4999999999999999E-2"/>
    <s v=""/>
    <s v=""/>
    <s v=""/>
    <s v=""/>
    <n v="1.4999999999999999E-2"/>
    <n v="0"/>
    <m/>
    <n v="3"/>
    <s v=""/>
    <s v=""/>
    <m/>
    <m/>
    <m/>
    <m/>
    <m/>
    <s v=""/>
    <s v=""/>
    <s v=""/>
    <m/>
    <s v=""/>
    <s v=""/>
    <s v=""/>
    <s v=""/>
    <n v="1.8072289156626504"/>
    <n v="0.73891625615763556"/>
    <n v="2.3809523809523809"/>
    <n v="0"/>
    <s v=""/>
    <s v=""/>
    <m/>
    <n v="0"/>
    <s v=""/>
    <m/>
    <m/>
    <m/>
    <m/>
    <m/>
    <m/>
    <m/>
    <s v=""/>
    <m/>
    <n v="4"/>
    <s v=""/>
    <m/>
    <m/>
  </r>
  <r>
    <x v="0"/>
    <x v="1"/>
    <n v="351730720"/>
    <s v="Guaimbê"/>
    <n v="0.18665104378756681"/>
    <n v="5521"/>
    <n v="5016"/>
    <n v="505"/>
    <n v="25.389744768912394"/>
    <n v="90.853106321318606"/>
    <n v="6.8705631659056301E-3"/>
    <n v="4.1205631659056302E-3"/>
    <n v="2.7499999999999998E-3"/>
    <s v=""/>
    <s v=""/>
    <s v=""/>
    <n v="5.5205631659056304E-3"/>
    <n v="1.3500000000000001E-3"/>
    <m/>
    <n v="6"/>
    <n v="30"/>
    <n v="70"/>
    <n v="3.53"/>
    <n v="271.99799999999999"/>
    <n v="72.062260199999983"/>
    <n v="0"/>
    <n v="0"/>
    <n v="9481.9344321680856"/>
    <n v="1199.5218257562035"/>
    <n v="99.51"/>
    <m/>
    <n v="99.51"/>
    <n v="0.63"/>
    <n v="70"/>
    <n v="99.84"/>
    <n v="0.99573379216023639"/>
    <n v="0.41388934734371263"/>
    <n v="0.85845065956367295"/>
    <n v="1.3095238095238098"/>
    <n v="7"/>
    <n v="0.8"/>
    <m/>
    <n v="0"/>
    <n v="0"/>
    <n v="9.6"/>
    <n v="99"/>
    <n v="98.009999999999991"/>
    <n v="73.506327178876333"/>
    <n v="8.1999999999999993"/>
    <n v="0"/>
    <n v="0"/>
    <n v="9"/>
    <m/>
    <n v="3"/>
    <n v="7"/>
    <n v="269.27801999999997"/>
    <n v="266.58523979999995"/>
  </r>
  <r>
    <x v="11"/>
    <x v="1"/>
    <n v="35174068"/>
    <s v="Guaíra"/>
    <n v="0.47013284128412103"/>
    <n v="38913"/>
    <n v="37690"/>
    <n v="1223"/>
    <n v="30.915966853901338"/>
    <n v="96.857091460437388"/>
    <n v="1.26046521943176"/>
    <n v="0.95433706621004499"/>
    <n v="0.30612815322171499"/>
    <n v="0.46305365296803702"/>
    <n v="0.17391000000000001"/>
    <n v="0.21292490106544901"/>
    <n v="0.865595726788432"/>
    <n v="8.0345915778792503E-3"/>
    <m/>
    <n v="29"/>
    <n v="44.444444444444443"/>
    <n v="55.555555555555557"/>
    <n v="31.46"/>
    <n v="2123.442"/>
    <n v="1784.967948"/>
    <n v="8"/>
    <n v="0"/>
    <n v="13874.446072006784"/>
    <n v="1653.2634338138926"/>
    <n v="100"/>
    <m/>
    <n v="100"/>
    <n v="30.15"/>
    <n v="55.4"/>
    <n v="100"/>
    <n v="21.807356737573702"/>
    <n v="7.3625304873350466"/>
    <n v="25.517033855883554"/>
    <n v="15.006282020672304"/>
    <n v="5"/>
    <n v="0"/>
    <m/>
    <n v="0"/>
    <n v="0"/>
    <n v="9.4"/>
    <n v="100"/>
    <n v="40.6"/>
    <n v="15.939877425425324"/>
    <n v="3.3"/>
    <n v="2"/>
    <n v="0"/>
    <n v="8"/>
    <m/>
    <n v="56"/>
    <n v="70"/>
    <n v="2123.442"/>
    <n v="862.11745200000007"/>
  </r>
  <r>
    <x v="9"/>
    <x v="1"/>
    <n v="351740612"/>
    <s v="Guaíra"/>
    <m/>
    <m/>
    <m/>
    <m/>
    <m/>
    <m/>
    <n v="1.1043177777777744"/>
    <n v="1.0422953348554"/>
    <n v="6.2022442922374403E-2"/>
    <n v="1.5017916032470799"/>
    <s v=""/>
    <n v="3.8812785388127901E-3"/>
    <n v="1.10001649923897"/>
    <n v="4.2000000000000002E-4"/>
    <m/>
    <n v="23"/>
    <n v="70.129870129870127"/>
    <n v="29.870129870129869"/>
    <m/>
    <m/>
    <m/>
    <m/>
    <m/>
    <s v=""/>
    <s v=""/>
    <s v=""/>
    <m/>
    <s v=""/>
    <s v=""/>
    <s v=""/>
    <s v=""/>
    <n v="19.105843906189868"/>
    <n v="6.4504543094496158"/>
    <n v="27.868859220732624"/>
    <n v="3.0403158295281569"/>
    <s v=""/>
    <s v=""/>
    <m/>
    <n v="0"/>
    <s v=""/>
    <m/>
    <m/>
    <m/>
    <m/>
    <m/>
    <m/>
    <m/>
    <n v="3"/>
    <m/>
    <n v="54"/>
    <n v="23"/>
    <m/>
    <m/>
  </r>
  <r>
    <x v="10"/>
    <x v="1"/>
    <n v="351750515"/>
    <s v="Guapiaçu"/>
    <n v="1.6662095144568623"/>
    <n v="20569"/>
    <n v="18650"/>
    <n v="1919"/>
    <n v="63.283389225609952"/>
    <n v="90.670426369779761"/>
    <n v="0.2289793784880772"/>
    <n v="6.1493219178082197E-2"/>
    <n v="0.167486159309995"/>
    <s v=""/>
    <n v="7.5990456621004607E-2"/>
    <n v="4.9111349568746798E-2"/>
    <n v="8.0959193302891905E-2"/>
    <n v="2.2918378995433829E-2"/>
    <m/>
    <n v="6"/>
    <n v="17.431192660550458"/>
    <n v="82.568807339449549"/>
    <n v="13.28"/>
    <n v="1024.704"/>
    <n v="293.67899999999997"/>
    <n v="3"/>
    <n v="0"/>
    <n v="3863.6161213476589"/>
    <n v="413.95887014439205"/>
    <n v="100"/>
    <m/>
    <n v="100"/>
    <n v="32.89"/>
    <n v="38.200000000000003"/>
    <n v="100"/>
    <n v="28.269059072602122"/>
    <n v="9.0864832733363965"/>
    <n v="11.387633181126331"/>
    <n v="62.031910855553697"/>
    <n v="5"/>
    <n v="0.1"/>
    <m/>
    <n v="0"/>
    <n v="0"/>
    <n v="10"/>
    <n v="87"/>
    <n v="86.999999999999986"/>
    <n v="71.340113827993264"/>
    <n v="7.9"/>
    <n v="0"/>
    <n v="0"/>
    <n v="32"/>
    <m/>
    <n v="19"/>
    <n v="90"/>
    <n v="891.49247999999989"/>
    <n v="891.49247999999989"/>
  </r>
  <r>
    <x v="14"/>
    <x v="1"/>
    <n v="351760414"/>
    <s v="Guapiara"/>
    <n v="-0.28547615876132193"/>
    <n v="17758"/>
    <n v="7456"/>
    <n v="10302"/>
    <n v="43.565085128305775"/>
    <n v="41.986710215114314"/>
    <n v="6.1833900304414033E-2"/>
    <n v="5.3842790461694601E-2"/>
    <n v="7.9911098427194304E-3"/>
    <s v=""/>
    <n v="3.066E-2"/>
    <n v="2.9E-4"/>
    <n v="2.6713044140030399E-2"/>
    <n v="4.1708561643835655E-3"/>
    <m/>
    <n v="18"/>
    <n v="98.156682027649765"/>
    <n v="1.8433179723502304"/>
    <n v="4.83"/>
    <n v="372.33"/>
    <n v="112.05616828499996"/>
    <n v="3"/>
    <n v="2"/>
    <n v="8026.9579907647258"/>
    <n v="941.21410068701425"/>
    <n v="60.91"/>
    <m/>
    <n v="34.130000000000003"/>
    <n v="29.47"/>
    <n v="5.6"/>
    <n v="100"/>
    <n v="3.0610841734858432"/>
    <n v="1.3680066439029654"/>
    <n v="3.6136100981003088"/>
    <n v="1.5077565740980057"/>
    <n v="0"/>
    <n v="1.6"/>
    <m/>
    <n v="0"/>
    <n v="0"/>
    <n v="9.1999999999999993"/>
    <n v="80.95"/>
    <n v="73.583550000000002"/>
    <n v="69.904072117476446"/>
    <n v="7.4"/>
    <n v="0"/>
    <n v="2"/>
    <n v="38"/>
    <m/>
    <n v="426"/>
    <n v="8"/>
    <n v="301.40113500000001"/>
    <n v="273.97363171500001"/>
  </r>
  <r>
    <x v="11"/>
    <x v="1"/>
    <n v="35177038"/>
    <s v="Guará"/>
    <n v="0.45465540010560801"/>
    <n v="20722"/>
    <n v="20218"/>
    <n v="504"/>
    <n v="57.145220892394242"/>
    <n v="97.56780233568189"/>
    <n v="0.1343652042110603"/>
    <n v="3.6550433789954297E-2"/>
    <n v="9.7814770421106007E-2"/>
    <n v="5.3372019279553498E-2"/>
    <n v="7.8189680365296804E-2"/>
    <n v="1.53641958396753E-2"/>
    <n v="3.4360433789954299E-2"/>
    <n v="6.4508942161339402E-3"/>
    <m/>
    <n v="2"/>
    <n v="25"/>
    <n v="75"/>
    <n v="14.38"/>
    <n v="1109.2139999999999"/>
    <n v="221.70888000000002"/>
    <n v="4"/>
    <n v="0"/>
    <n v="8902.8858218318692"/>
    <n v="1080.5211852137825"/>
    <n v="100"/>
    <m/>
    <n v="100"/>
    <n v="39.31"/>
    <s v=""/>
    <n v="100"/>
    <n v="7.3423608858502893"/>
    <n v="2.2968410976249625"/>
    <n v="3.2634315883887757"/>
    <n v="13.776728228324792"/>
    <s v=""/>
    <s v=""/>
    <m/>
    <n v="1"/>
    <s v=""/>
    <n v="9.4"/>
    <n v="100"/>
    <n v="100"/>
    <n v="80.012073414147309"/>
    <n v="9.8000000000000007"/>
    <n v="2"/>
    <n v="0"/>
    <n v="17"/>
    <m/>
    <n v="12"/>
    <n v="36"/>
    <n v="1109.2139999999999"/>
    <n v="1109.2139999999999"/>
  </r>
  <r>
    <x v="12"/>
    <x v="1"/>
    <n v="351780219"/>
    <s v="Guaraçaí"/>
    <n v="-7.3354876700137961E-2"/>
    <n v="8418"/>
    <n v="6890"/>
    <n v="1528"/>
    <n v="14.809992962702323"/>
    <n v="81.848420052268949"/>
    <n v="1.3455187721968501E-3"/>
    <n v="1.0124936580416E-4"/>
    <n v="1.24426940639269E-3"/>
    <s v=""/>
    <s v=""/>
    <n v="9.1E-4"/>
    <n v="1.4551877219685401E-4"/>
    <n v="2.9E-4"/>
    <m/>
    <n v="2"/>
    <n v="25"/>
    <n v="75"/>
    <n v="4.5999999999999996"/>
    <n v="354.56400000000002"/>
    <n v="25.529039999999998"/>
    <n v="3"/>
    <n v="0"/>
    <n v="15509.50819672131"/>
    <n v="1573.4283677833212"/>
    <n v="78.89"/>
    <m/>
    <n v="78.89"/>
    <n v="19.23"/>
    <n v="10.9"/>
    <n v="100"/>
    <n v="8.9701251479790009E-2"/>
    <n v="3.2500453434706526E-2"/>
    <n v="9.3749412781629626E-3"/>
    <n v="0.29625462056968815"/>
    <n v="0"/>
    <n v="0"/>
    <m/>
    <n v="0"/>
    <n v="0"/>
    <n v="7.8"/>
    <n v="100"/>
    <n v="100"/>
    <n v="92.799878160219308"/>
    <n v="9.6999999999999993"/>
    <n v="0"/>
    <n v="0"/>
    <n v="8"/>
    <m/>
    <n v="5"/>
    <n v="15"/>
    <n v="354.56400000000002"/>
    <n v="354.56400000000002"/>
  </r>
  <r>
    <x v="0"/>
    <x v="1"/>
    <n v="351780220"/>
    <s v="Guaraçaí"/>
    <m/>
    <m/>
    <m/>
    <m/>
    <m/>
    <m/>
    <n v="1.0000000000000001E-5"/>
    <s v=""/>
    <n v="1.0000000000000001E-5"/>
    <s v=""/>
    <s v=""/>
    <s v=""/>
    <s v=""/>
    <n v="1.0000000000000001E-5"/>
    <m/>
    <n v="2"/>
    <s v=""/>
    <s v=""/>
    <m/>
    <m/>
    <m/>
    <m/>
    <m/>
    <s v=""/>
    <s v=""/>
    <s v=""/>
    <m/>
    <s v=""/>
    <s v=""/>
    <s v=""/>
    <s v=""/>
    <n v="6.6666666666666675E-4"/>
    <n v="2.4154589371980681E-4"/>
    <n v="0"/>
    <n v="2.3809523809523816E-3"/>
    <s v=""/>
    <s v=""/>
    <m/>
    <n v="0"/>
    <s v=""/>
    <m/>
    <m/>
    <m/>
    <m/>
    <m/>
    <m/>
    <m/>
    <n v="6"/>
    <m/>
    <s v=""/>
    <n v="1"/>
    <m/>
    <m/>
  </r>
  <r>
    <x v="9"/>
    <x v="1"/>
    <n v="351790112"/>
    <s v="Guaraci"/>
    <n v="0.99345618265307412"/>
    <n v="10879"/>
    <n v="10080"/>
    <n v="799"/>
    <n v="17.029836260605489"/>
    <n v="92.655574960933905"/>
    <n v="0.36022956113647897"/>
    <n v="0.23787810502283099"/>
    <n v="0.122351456113648"/>
    <n v="0.40984652460679899"/>
    <n v="7.0784931506849297E-3"/>
    <n v="3.5189999999999999E-2"/>
    <n v="0.27546735159817298"/>
    <n v="4.2493716387620506E-2"/>
    <m/>
    <n v="5"/>
    <n v="38"/>
    <n v="62"/>
    <n v="7.01"/>
    <n v="540.64800000000002"/>
    <n v="286.54343999999998"/>
    <n v="0"/>
    <n v="0"/>
    <n v="22088.824340472471"/>
    <n v="2579.9283022336608"/>
    <n v="89.17"/>
    <m/>
    <n v="89.17"/>
    <n v="14.14"/>
    <n v="13.2"/>
    <n v="91.39"/>
    <n v="13.099256768599234"/>
    <n v="4.7274220621585163"/>
    <n v="12.789145431334999"/>
    <n v="13.747354619511013"/>
    <n v="0"/>
    <n v="0"/>
    <m/>
    <n v="0"/>
    <n v="0"/>
    <n v="8"/>
    <n v="100"/>
    <n v="100"/>
    <n v="47.000000000000007"/>
    <n v="6.6"/>
    <n v="0"/>
    <n v="0"/>
    <n v="7"/>
    <m/>
    <n v="19"/>
    <n v="31"/>
    <n v="540.64800000000002"/>
    <n v="540.64800000000002"/>
  </r>
  <r>
    <x v="10"/>
    <x v="1"/>
    <n v="351800815"/>
    <s v="Guarani d'Oeste"/>
    <n v="-0.24573765866537922"/>
    <n v="1927"/>
    <n v="1720"/>
    <n v="207"/>
    <n v="22.796640246066485"/>
    <n v="89.257913855734301"/>
    <n v="5.7722831050228296E-2"/>
    <n v="3.40328310502283E-2"/>
    <n v="2.3689999999999999E-2"/>
    <s v=""/>
    <n v="2.315E-2"/>
    <s v=""/>
    <n v="3.4422831050228302E-2"/>
    <n v="1.4999999999999999E-4"/>
    <m/>
    <n v="1"/>
    <n v="60"/>
    <n v="40"/>
    <n v="1.23"/>
    <n v="95.093999999999994"/>
    <n v="8.5584600000000002"/>
    <n v="0"/>
    <n v="0"/>
    <n v="10801.120913336794"/>
    <n v="1145.5734302023868"/>
    <n v="100"/>
    <m/>
    <n v="97"/>
    <n v="12.14"/>
    <n v="19.5"/>
    <n v="100"/>
    <n v="27.487062404870617"/>
    <n v="8.745883492458832"/>
    <n v="24.309165035877356"/>
    <n v="33.842857142857156"/>
    <n v="0"/>
    <n v="0.4"/>
    <m/>
    <n v="0"/>
    <n v="0"/>
    <n v="10"/>
    <n v="100"/>
    <n v="100"/>
    <n v="91"/>
    <n v="10"/>
    <n v="0"/>
    <n v="0"/>
    <n v="6"/>
    <m/>
    <n v="6"/>
    <n v="4"/>
    <n v="95.093999999999994"/>
    <n v="95.093999999999994"/>
  </r>
  <r>
    <x v="2"/>
    <x v="1"/>
    <n v="351810716"/>
    <s v="Guarantã"/>
    <n v="0.11043905152623434"/>
    <n v="6468"/>
    <n v="5846"/>
    <n v="622"/>
    <n v="14.00606323083586"/>
    <n v="90.383426097711819"/>
    <n v="0.25113654490106568"/>
    <n v="7.1969467275494706E-2"/>
    <n v="0.17916707762557099"/>
    <s v=""/>
    <n v="2.681E-2"/>
    <n v="0.15129999999999999"/>
    <n v="7.2856544901065398E-2"/>
    <n v="1.7000000000000001E-4"/>
    <m/>
    <n v="6"/>
    <n v="29.032258064516132"/>
    <n v="70.967741935483872"/>
    <n v="3.98"/>
    <n v="306.93599999999998"/>
    <n v="58.317840000000004"/>
    <n v="0"/>
    <n v="1"/>
    <n v="16577.365491651206"/>
    <n v="1755.2504638218918"/>
    <n v="100"/>
    <m/>
    <n v="100"/>
    <n v="3.33"/>
    <n v="100"/>
    <n v="100"/>
    <n v="17.938324635790405"/>
    <n v="7.3863689676784023"/>
    <n v="6.9201410841821822"/>
    <n v="49.768632673769737"/>
    <n v="0"/>
    <n v="0.4"/>
    <m/>
    <n v="0"/>
    <n v="0"/>
    <n v="9.8000000000000007"/>
    <n v="100"/>
    <n v="100"/>
    <n v="81"/>
    <n v="10"/>
    <n v="0"/>
    <n v="1"/>
    <n v="6"/>
    <m/>
    <n v="9"/>
    <n v="22"/>
    <n v="306.93599999999998"/>
    <n v="306.93599999999998"/>
  </r>
  <r>
    <x v="0"/>
    <x v="1"/>
    <n v="351810720"/>
    <s v="Guarantã"/>
    <m/>
    <m/>
    <m/>
    <m/>
    <m/>
    <m/>
    <n v="8.1905611364789493E-2"/>
    <n v="6.7704195839675296E-2"/>
    <n v="1.4201415525114201E-2"/>
    <s v=""/>
    <s v=""/>
    <s v=""/>
    <n v="6.7545611364789496E-2"/>
    <n v="1.436E-2"/>
    <m/>
    <n v="7"/>
    <n v="56.25"/>
    <n v="43.75"/>
    <m/>
    <m/>
    <m/>
    <m/>
    <m/>
    <s v=""/>
    <s v=""/>
    <s v=""/>
    <m/>
    <s v=""/>
    <s v=""/>
    <s v=""/>
    <s v=""/>
    <n v="5.8504008117706787"/>
    <n v="2.4089885695526321"/>
    <n v="6.5100188307380096"/>
    <n v="3.9448376458650571"/>
    <s v=""/>
    <s v=""/>
    <m/>
    <n v="0"/>
    <s v=""/>
    <m/>
    <m/>
    <m/>
    <m/>
    <m/>
    <m/>
    <m/>
    <s v=""/>
    <m/>
    <n v="9"/>
    <n v="7"/>
    <m/>
    <m/>
  </r>
  <r>
    <x v="12"/>
    <x v="1"/>
    <n v="351820619"/>
    <s v="Guararapes"/>
    <n v="0.50483385621509225"/>
    <n v="31949"/>
    <n v="29997"/>
    <n v="1952"/>
    <n v="33.399192958247085"/>
    <n v="93.890262606028358"/>
    <n v="0.18284557648401778"/>
    <n v="0.16310239155251099"/>
    <n v="1.9743184931506799E-2"/>
    <s v=""/>
    <s v=""/>
    <n v="3.764E-2"/>
    <n v="0.144325576484018"/>
    <n v="8.8000000000000003E-4"/>
    <m/>
    <n v="8"/>
    <n v="34.285714285714285"/>
    <n v="65.714285714285708"/>
    <n v="24.39"/>
    <n v="1646.2439999999999"/>
    <n v="306.20159999999998"/>
    <n v="6"/>
    <n v="0"/>
    <n v="6939.1242292403522"/>
    <n v="671.20974052396014"/>
    <n v="99.5"/>
    <m/>
    <n v="99.5"/>
    <n v="33.46"/>
    <n v="0"/>
    <n v="99.5"/>
    <n v="7.3431958427316371"/>
    <n v="2.6009328091609927"/>
    <n v="9.0111818537298891"/>
    <n v="2.9034095487509992"/>
    <n v="0"/>
    <n v="0.9"/>
    <m/>
    <n v="0"/>
    <n v="0"/>
    <n v="8.5"/>
    <n v="100"/>
    <n v="100"/>
    <n v="81.399986879223235"/>
    <n v="9.6999999999999993"/>
    <n v="0"/>
    <n v="0"/>
    <n v="6"/>
    <m/>
    <n v="12"/>
    <n v="23"/>
    <n v="1646.2439999999999"/>
    <n v="1646.2439999999999"/>
  </r>
  <r>
    <x v="0"/>
    <x v="1"/>
    <n v="351820620"/>
    <s v="Guararapes"/>
    <m/>
    <m/>
    <m/>
    <m/>
    <m/>
    <m/>
    <n v="0.35657"/>
    <n v="0.33701999999999999"/>
    <n v="1.9550000000000001E-2"/>
    <s v=""/>
    <s v=""/>
    <n v="3.5729999999999998E-2"/>
    <n v="0.31852000000000003"/>
    <n v="2.32E-3"/>
    <m/>
    <n v="5"/>
    <n v="27.27272727272727"/>
    <n v="72.727272727272734"/>
    <m/>
    <m/>
    <m/>
    <m/>
    <m/>
    <s v=""/>
    <s v=""/>
    <s v=""/>
    <m/>
    <s v=""/>
    <s v=""/>
    <s v=""/>
    <s v=""/>
    <n v="14.32008032128514"/>
    <n v="5.0721194879089611"/>
    <n v="18.61988950276243"/>
    <n v="2.8749999999999996"/>
    <s v=""/>
    <s v=""/>
    <m/>
    <n v="0"/>
    <s v=""/>
    <m/>
    <m/>
    <m/>
    <m/>
    <m/>
    <m/>
    <m/>
    <n v="2"/>
    <m/>
    <n v="3"/>
    <n v="8"/>
    <m/>
    <m/>
  </r>
  <r>
    <x v="15"/>
    <x v="1"/>
    <n v="35183052"/>
    <s v="Guararema"/>
    <n v="1.3302294952015625"/>
    <n v="29058"/>
    <n v="25006"/>
    <n v="4052"/>
    <n v="107.42329020332717"/>
    <n v="86.055475256383787"/>
    <n v="0.12829413115169969"/>
    <n v="4.4942534246575398E-2"/>
    <n v="8.3351596905124295E-2"/>
    <n v="9.7305999492643305E-2"/>
    <n v="2.0266986301369899E-2"/>
    <n v="4.6347141679350598E-2"/>
    <n v="2.4648313673262302E-2"/>
    <n v="3.6860456621004567E-2"/>
    <m/>
    <n v="61"/>
    <n v="28.30188679245283"/>
    <n v="71.698113207547166"/>
    <n v="20.51"/>
    <n v="1384.722"/>
    <n v="834.57809999999995"/>
    <n v="2"/>
    <n v="5"/>
    <n v="4330.2581044806939"/>
    <n v="444.9638653727028"/>
    <n v="72.91"/>
    <m/>
    <n v="50.03"/>
    <n v="35.39"/>
    <n v="10.7"/>
    <n v="84.72"/>
    <n v="7.4158457313121211"/>
    <n v="3.2153917581879616"/>
    <n v="3.4047374429223787"/>
    <n v="20.329657781737637"/>
    <n v="0"/>
    <n v="0.9"/>
    <m/>
    <n v="1"/>
    <n v="0"/>
    <n v="9.6"/>
    <n v="57"/>
    <n v="56.999999999999993"/>
    <n v="39.72955582420154"/>
    <n v="5.4"/>
    <n v="0"/>
    <n v="5"/>
    <n v="245"/>
    <m/>
    <n v="45"/>
    <n v="114"/>
    <n v="789.29153999999994"/>
    <n v="789.29153999999994"/>
  </r>
  <r>
    <x v="15"/>
    <x v="1"/>
    <n v="35184042"/>
    <s v="Guaratinguetá"/>
    <n v="0.56172344024478793"/>
    <n v="117760"/>
    <n v="112297"/>
    <n v="5463"/>
    <n v="156.71244543809217"/>
    <n v="95.360903532608702"/>
    <n v="2.3976664586504275"/>
    <n v="2.33991670979198"/>
    <n v="5.7749748858447497E-2"/>
    <n v="0.24230339928970099"/>
    <n v="0.75272168949771701"/>
    <n v="0.19680426940639301"/>
    <n v="0.39123881024860502"/>
    <n v="1.056901689497717"/>
    <m/>
    <n v="35"/>
    <n v="61.864406779661017"/>
    <n v="38.135593220338983"/>
    <n v="104.42"/>
    <n v="6265.4579999999996"/>
    <n v="4642.6124518041606"/>
    <n v="17"/>
    <n v="1"/>
    <n v="3004.703804347826"/>
    <n v="302.61277173913049"/>
    <n v="98.87"/>
    <m/>
    <n v="92.93"/>
    <n v="49.09"/>
    <n v="84.1"/>
    <n v="98.59"/>
    <n v="49.334700795276284"/>
    <n v="21.369576280306841"/>
    <n v="62.732351468953887"/>
    <n v="5.1105972441103962"/>
    <n v="1"/>
    <n v="1.2"/>
    <m/>
    <n v="0"/>
    <n v="0"/>
    <n v="9.5"/>
    <n v="92.81"/>
    <n v="27.917248000000004"/>
    <n v="25.901467190360851"/>
    <n v="3.7"/>
    <n v="0"/>
    <n v="1"/>
    <n v="101"/>
    <m/>
    <n v="73"/>
    <n v="45"/>
    <n v="5814.9715698"/>
    <n v="1749.1434481958402"/>
  </r>
  <r>
    <x v="8"/>
    <x v="1"/>
    <n v="351850310"/>
    <s v="Guareí"/>
    <m/>
    <m/>
    <m/>
    <m/>
    <m/>
    <m/>
    <n v="3.80517503805175E-5"/>
    <s v=""/>
    <n v="3.80517503805175E-5"/>
    <s v=""/>
    <s v=""/>
    <s v=""/>
    <n v="3.80517503805175E-5"/>
    <n v="0"/>
    <m/>
    <s v=""/>
    <s v=""/>
    <s v=""/>
    <m/>
    <m/>
    <m/>
    <m/>
    <m/>
    <s v=""/>
    <s v=""/>
    <s v=""/>
    <m/>
    <s v=""/>
    <s v=""/>
    <s v=""/>
    <s v=""/>
    <n v="1.3687679992991908E-3"/>
    <n v="6.0882800608828001E-4"/>
    <n v="0"/>
    <n v="5.1421284297996639E-3"/>
    <s v=""/>
    <s v=""/>
    <m/>
    <n v="0"/>
    <s v=""/>
    <m/>
    <m/>
    <m/>
    <m/>
    <m/>
    <m/>
    <m/>
    <s v=""/>
    <m/>
    <s v=""/>
    <n v="1"/>
    <m/>
    <m/>
  </r>
  <r>
    <x v="14"/>
    <x v="1"/>
    <n v="351850314"/>
    <s v="Guareí"/>
    <n v="1.0361444274564313"/>
    <n v="15631"/>
    <n v="9029"/>
    <n v="6602"/>
    <n v="27.603927524458729"/>
    <n v="57.763418847162683"/>
    <n v="8.2560410958904096E-2"/>
    <n v="5.2218310502283101E-2"/>
    <n v="3.0342100456620998E-2"/>
    <s v=""/>
    <n v="6.1949999999999998E-2"/>
    <n v="4.4952359208523598E-3"/>
    <n v="6.6686453576864503E-4"/>
    <n v="1.5448310502283111E-2"/>
    <m/>
    <n v="4"/>
    <n v="22.58064516129032"/>
    <n v="77.41935483870968"/>
    <n v="7.49"/>
    <n v="577.63800000000003"/>
    <n v="354.59630279999999"/>
    <n v="6"/>
    <n v="0"/>
    <n v="12609.557929754974"/>
    <n v="1492.9716588829885"/>
    <n v="62.46"/>
    <m/>
    <n v="41.21"/>
    <n v="34.81"/>
    <n v="52.3"/>
    <n v="100"/>
    <n v="2.9697989553562629"/>
    <n v="1.3209665753424655"/>
    <n v="2.5597211030530929"/>
    <n v="4.1002838454893258"/>
    <n v="0"/>
    <n v="11"/>
    <m/>
    <n v="0"/>
    <n v="0"/>
    <n v="9.5"/>
    <n v="83.94"/>
    <n v="83.94"/>
    <n v="38.612711975320188"/>
    <n v="5.3"/>
    <n v="2"/>
    <n v="0"/>
    <n v="14"/>
    <m/>
    <n v="7"/>
    <n v="24"/>
    <n v="484.86933720000002"/>
    <n v="484.86933720000002"/>
  </r>
  <r>
    <x v="3"/>
    <x v="1"/>
    <n v="35186029"/>
    <s v="Guariba"/>
    <n v="1.0119500459724984"/>
    <n v="38681"/>
    <n v="38054"/>
    <n v="627"/>
    <n v="143.02458864854873"/>
    <n v="98.379049145575351"/>
    <n v="0.55383962677574794"/>
    <n v="0.40163609811009598"/>
    <n v="0.15220352866565201"/>
    <n v="9.5891996448503308E-3"/>
    <n v="0.117717762557078"/>
    <n v="0.407850081177067"/>
    <n v="4.0823157661085702E-3"/>
    <n v="2.4189467275494699E-2"/>
    <m/>
    <n v="5"/>
    <n v="40"/>
    <n v="60"/>
    <n v="31.42"/>
    <n v="2120.634"/>
    <n v="427.51486800000004"/>
    <n v="1"/>
    <n v="0"/>
    <n v="2959.4808820868125"/>
    <n v="350.57211550890622"/>
    <n v="98.42"/>
    <m/>
    <n v="100"/>
    <n v="24.78"/>
    <n v="38.200000000000003"/>
    <n v="100"/>
    <n v="42.277834105018925"/>
    <n v="15.257289993822257"/>
    <n v="45.640465694329095"/>
    <n v="35.396169457128366"/>
    <n v="1"/>
    <n v="0"/>
    <m/>
    <n v="0"/>
    <n v="0"/>
    <n v="9"/>
    <n v="99.8"/>
    <n v="99.799999999999983"/>
    <n v="79.840233250999475"/>
    <n v="8.6999999999999993"/>
    <n v="0"/>
    <n v="0"/>
    <n v="17"/>
    <m/>
    <n v="14"/>
    <n v="21"/>
    <n v="2116.3927319999998"/>
    <n v="2116.3927319999998"/>
  </r>
  <r>
    <x v="19"/>
    <x v="1"/>
    <n v="35187017"/>
    <s v="Guarujá"/>
    <n v="0.849764955417176"/>
    <n v="313756"/>
    <n v="313696"/>
    <n v="60"/>
    <n v="2200.4067606424014"/>
    <n v="99.980876859725385"/>
    <n v="8.102179984779298E-2"/>
    <n v="7.7229421613394203E-2"/>
    <n v="3.7923782343987798E-3"/>
    <s v=""/>
    <n v="5.0000000000000002E-5"/>
    <n v="8.1366818873668202E-4"/>
    <s v=""/>
    <n v="8.0158131659056289E-2"/>
    <m/>
    <n v="10"/>
    <n v="46.153846153846153"/>
    <n v="53.846153846153847"/>
    <n v="288.36"/>
    <n v="17301.437999999998"/>
    <n v="14846.367689999999"/>
    <n v="36"/>
    <n v="3"/>
    <n v="804.08980226672952"/>
    <n v="102.52144978900805"/>
    <n v="81.97"/>
    <m/>
    <n v="69.31"/>
    <n v="47.94"/>
    <n v="65"/>
    <n v="81.99"/>
    <n v="2.7097591922338786"/>
    <n v="1.0127724980974122"/>
    <n v="3.9202752088017365"/>
    <n v="0.37180178768615479"/>
    <n v="0"/>
    <n v="0"/>
    <m/>
    <n v="0"/>
    <n v="0"/>
    <n v="9.3000000000000007"/>
    <n v="66"/>
    <n v="16.5"/>
    <n v="14.189978370583992"/>
    <n v="4.0999999999999996"/>
    <n v="18"/>
    <n v="3"/>
    <n v="26"/>
    <m/>
    <n v="24"/>
    <n v="28"/>
    <n v="11418.949079999999"/>
    <n v="2854.7372699999996"/>
  </r>
  <r>
    <x v="15"/>
    <x v="1"/>
    <n v="35188002"/>
    <s v="Guarulhos"/>
    <m/>
    <m/>
    <m/>
    <m/>
    <m/>
    <m/>
    <n v="8.6453170979198371E-2"/>
    <n v="8.6099999999999996E-2"/>
    <n v="3.5317097919837601E-4"/>
    <s v=""/>
    <s v=""/>
    <n v="7.9159999999999994E-2"/>
    <s v=""/>
    <n v="7.2931709791983794E-3"/>
    <m/>
    <n v="2"/>
    <n v="60"/>
    <n v="40"/>
    <m/>
    <m/>
    <m/>
    <m/>
    <m/>
    <s v=""/>
    <s v=""/>
    <s v=""/>
    <m/>
    <s v=""/>
    <s v=""/>
    <s v=""/>
    <s v=""/>
    <n v="4.829786088223373"/>
    <n v="1.8512456312462178"/>
    <n v="7.3589743589743586"/>
    <n v="5.696306116102838E-2"/>
    <s v=""/>
    <s v=""/>
    <m/>
    <n v="0"/>
    <s v=""/>
    <m/>
    <m/>
    <m/>
    <m/>
    <m/>
    <m/>
    <m/>
    <n v="3"/>
    <m/>
    <n v="3"/>
    <n v="2"/>
    <m/>
    <m/>
  </r>
  <r>
    <x v="18"/>
    <x v="1"/>
    <n v="35188006"/>
    <s v="Guarulhos"/>
    <n v="1.0463382574939173"/>
    <n v="1338452"/>
    <n v="1338452"/>
    <n v="0"/>
    <n v="4208.8362001194928"/>
    <n v="100"/>
    <n v="0.93870913463977601"/>
    <n v="0.22383312785388099"/>
    <n v="0.71487600678589502"/>
    <s v=""/>
    <n v="0.29809000000000002"/>
    <n v="0.43669603500761101"/>
    <n v="2.7E-4"/>
    <n v="0.20365309963216652"/>
    <m/>
    <n v="28"/>
    <n v="7.6923076923076925"/>
    <n v="92.307692307692307"/>
    <n v="1517.1"/>
    <n v="74475.827999999994"/>
    <n v="69440.352155712011"/>
    <n v="145"/>
    <n v="0"/>
    <n v="110.03242551843474"/>
    <n v="14.608159276537377"/>
    <n v="96.2"/>
    <m/>
    <n v="85.97"/>
    <n v="52.7"/>
    <n v="0.2"/>
    <n v="96.2"/>
    <n v="52.441851097194188"/>
    <n v="20.100838000851734"/>
    <n v="19.131036568707778"/>
    <n v="115.30258173966045"/>
    <n v="121"/>
    <n v="2.8"/>
    <m/>
    <n v="0"/>
    <n v="1342"/>
    <n v="9.6"/>
    <n v="88.8"/>
    <n v="8.1695999999999973"/>
    <n v="6.7612217003992008"/>
    <n v="2.4"/>
    <n v="24"/>
    <n v="0"/>
    <n v="759"/>
    <m/>
    <n v="29"/>
    <n v="348"/>
    <n v="66134.535263999991"/>
    <n v="6084.3772442879981"/>
  </r>
  <r>
    <x v="3"/>
    <x v="1"/>
    <n v="35188599"/>
    <s v="Guatapará"/>
    <n v="0.65473691473645346"/>
    <n v="7392"/>
    <n v="5897"/>
    <n v="1495"/>
    <n v="17.913920124079102"/>
    <n v="79.775432900432889"/>
    <n v="0.13156492865296829"/>
    <n v="0.128136567415018"/>
    <n v="3.4283612379502801E-3"/>
    <n v="2.7877568493150699E-2"/>
    <s v=""/>
    <n v="2.9999999999999997E-4"/>
    <n v="0.100704928652968"/>
    <n v="3.056E-2"/>
    <m/>
    <n v="1"/>
    <n v="50"/>
    <n v="50"/>
    <n v="3.94"/>
    <n v="303.642"/>
    <n v="216.19332"/>
    <n v="1"/>
    <n v="0"/>
    <n v="23976.233766233767"/>
    <n v="2858.3766233766223"/>
    <n v="100"/>
    <m/>
    <n v="73.45"/>
    <n v="12.58"/>
    <n v="23"/>
    <n v="100"/>
    <n v="6.4810309681265181"/>
    <n v="2.3410129653553073"/>
    <n v="9.4218064275748521"/>
    <n v="0.51169570715675849"/>
    <n v="0"/>
    <n v="0"/>
    <m/>
    <n v="0"/>
    <n v="0"/>
    <n v="10"/>
    <n v="100"/>
    <n v="30.000000000000004"/>
    <n v="28.799928863595941"/>
    <n v="4.3"/>
    <n v="1"/>
    <n v="0"/>
    <n v="1"/>
    <m/>
    <n v="22"/>
    <n v="22"/>
    <n v="303.642"/>
    <n v="91.092600000000004"/>
  </r>
  <r>
    <x v="16"/>
    <x v="1"/>
    <n v="351890918"/>
    <s v="Guzolândia"/>
    <n v="0.74964038690557011"/>
    <n v="5072"/>
    <n v="4499"/>
    <n v="573"/>
    <n v="19.994481018646272"/>
    <n v="88.702681388012621"/>
    <n v="2.4939117199391202E-4"/>
    <s v=""/>
    <n v="2.4939117199391202E-4"/>
    <s v=""/>
    <n v="1.9939117199391199E-4"/>
    <s v=""/>
    <s v=""/>
    <n v="5.0000000000000002E-5"/>
    <m/>
    <s v=""/>
    <s v=""/>
    <s v=""/>
    <n v="3.12"/>
    <n v="240.57"/>
    <n v="35.217179999999999"/>
    <n v="0"/>
    <n v="0"/>
    <n v="11502.681388012617"/>
    <n v="932.64984227129321"/>
    <n v="87.89"/>
    <m/>
    <n v="87.03"/>
    <n v="15.49"/>
    <n v="50"/>
    <n v="100"/>
    <n v="4.2269690168459662E-2"/>
    <n v="1.348060389156281E-2"/>
    <n v="0"/>
    <n v="0.16626078132927471"/>
    <n v="2"/>
    <n v="0"/>
    <m/>
    <n v="0"/>
    <n v="0"/>
    <n v="8"/>
    <n v="97"/>
    <n v="97.000000000000014"/>
    <n v="85.360942760942777"/>
    <n v="10"/>
    <n v="0"/>
    <n v="0"/>
    <n v="5"/>
    <m/>
    <s v=""/>
    <n v="2"/>
    <n v="233.35290000000001"/>
    <n v="233.35290000000001"/>
  </r>
  <r>
    <x v="12"/>
    <x v="1"/>
    <n v="351890919"/>
    <s v="Guzolândia"/>
    <m/>
    <m/>
    <m/>
    <m/>
    <m/>
    <m/>
    <n v="6.9428970065956352E-4"/>
    <n v="1.7440385591070499E-5"/>
    <n v="6.7684931506849298E-4"/>
    <s v=""/>
    <n v="2.5684931506849302E-4"/>
    <n v="1.5744038559107099E-4"/>
    <s v=""/>
    <n v="2.7999999999999998E-4"/>
    <m/>
    <s v=""/>
    <n v="25"/>
    <n v="75"/>
    <m/>
    <m/>
    <m/>
    <m/>
    <m/>
    <s v=""/>
    <s v=""/>
    <s v=""/>
    <m/>
    <s v=""/>
    <s v=""/>
    <s v=""/>
    <s v=""/>
    <n v="0.11767622045077347"/>
    <n v="3.7529173008625058E-2"/>
    <n v="3.9637239979705679E-3"/>
    <n v="0.4512328767123287"/>
    <s v=""/>
    <s v=""/>
    <m/>
    <n v="0"/>
    <s v=""/>
    <m/>
    <m/>
    <m/>
    <m/>
    <m/>
    <m/>
    <m/>
    <n v="4"/>
    <m/>
    <n v="1"/>
    <n v="3"/>
    <m/>
    <m/>
  </r>
  <r>
    <x v="0"/>
    <x v="1"/>
    <n v="351900620"/>
    <s v="Herculândia"/>
    <n v="0.64135065220320975"/>
    <n v="9204"/>
    <n v="8603"/>
    <n v="601"/>
    <n v="25.206770006025089"/>
    <n v="93.470230334637122"/>
    <n v="5.7435083713850803E-3"/>
    <n v="3.8000000000000002E-4"/>
    <n v="5.3635083713850801E-3"/>
    <s v=""/>
    <s v=""/>
    <n v="3.96E-3"/>
    <n v="9.2891171993911704E-4"/>
    <n v="8.5459665144596694E-4"/>
    <m/>
    <s v=""/>
    <n v="10.526315789473683"/>
    <n v="89.473684210526315"/>
    <n v="6.07"/>
    <n v="468.55799999999999"/>
    <n v="87.882165000000001"/>
    <n v="0"/>
    <n v="0"/>
    <n v="9079.7913950456332"/>
    <n v="1096.4276401564534"/>
    <n v="91.09"/>
    <m/>
    <n v="88.9"/>
    <n v="0.67"/>
    <n v="14.6"/>
    <n v="100"/>
    <n v="0.49943551055522439"/>
    <n v="0.21673616495792758"/>
    <n v="4.5783132530120486E-2"/>
    <n v="1.6760963660578376"/>
    <n v="1"/>
    <n v="0.2"/>
    <m/>
    <n v="0"/>
    <n v="0"/>
    <n v="9.5"/>
    <n v="96.25"/>
    <n v="96.249999999999986"/>
    <n v="81.244122392531978"/>
    <n v="9.9"/>
    <n v="0"/>
    <n v="0"/>
    <n v="1"/>
    <m/>
    <n v="2"/>
    <n v="17"/>
    <n v="450.98707499999995"/>
    <n v="450.98707499999995"/>
  </r>
  <r>
    <x v="1"/>
    <x v="1"/>
    <n v="351900621"/>
    <s v="Herculândia"/>
    <m/>
    <m/>
    <m/>
    <m/>
    <m/>
    <m/>
    <n v="2.4640353881278498E-2"/>
    <n v="6.94E-3"/>
    <n v="1.77003538812785E-2"/>
    <s v=""/>
    <s v=""/>
    <s v=""/>
    <n v="2.4630353881278499E-2"/>
    <n v="1.0000000000000001E-5"/>
    <m/>
    <s v=""/>
    <n v="10"/>
    <n v="90"/>
    <m/>
    <m/>
    <m/>
    <m/>
    <m/>
    <s v=""/>
    <s v=""/>
    <s v=""/>
    <m/>
    <s v=""/>
    <s v=""/>
    <s v=""/>
    <s v=""/>
    <n v="2.1426394679372609"/>
    <n v="0.92982467476522646"/>
    <n v="0.83614457831325295"/>
    <n v="5.531360587899532"/>
    <s v=""/>
    <s v=""/>
    <m/>
    <n v="0"/>
    <s v=""/>
    <m/>
    <m/>
    <m/>
    <m/>
    <m/>
    <m/>
    <m/>
    <s v=""/>
    <m/>
    <n v="1"/>
    <n v="9"/>
    <m/>
    <m/>
  </r>
  <r>
    <x v="6"/>
    <x v="1"/>
    <n v="35190555"/>
    <s v="Holambra"/>
    <n v="2.7295851484558709"/>
    <n v="14194"/>
    <n v="11896"/>
    <n v="2298"/>
    <n v="220.81518357187306"/>
    <n v="83.810060588981258"/>
    <n v="0.25920553716387701"/>
    <n v="0.13716404870624099"/>
    <n v="0.122041488457636"/>
    <s v=""/>
    <n v="3.6397260273972601E-3"/>
    <n v="6.1048538812785401E-2"/>
    <n v="0.16569490106544901"/>
    <n v="2.8822371258244502E-2"/>
    <m/>
    <n v="23"/>
    <n v="16.463414634146343"/>
    <n v="83.536585365853654"/>
    <n v="7.57"/>
    <n v="583.95600000000002"/>
    <n v="93.432959999999994"/>
    <n v="4"/>
    <n v="0"/>
    <n v="1755.2092433422572"/>
    <n v="222.17838523319705"/>
    <n v="95"/>
    <m/>
    <n v="90"/>
    <n v="23.19"/>
    <n v="38.6"/>
    <n v="100"/>
    <n v="89.381219711681737"/>
    <n v="32.810827489098351"/>
    <n v="72.191604582232102"/>
    <n v="122.04148845763602"/>
    <n v="0"/>
    <n v="0.7"/>
    <m/>
    <n v="0"/>
    <n v="0"/>
    <n v="9.6"/>
    <n v="100"/>
    <n v="100"/>
    <n v="84.000000000000014"/>
    <n v="10"/>
    <n v="0"/>
    <n v="0"/>
    <n v="15"/>
    <m/>
    <n v="54"/>
    <n v="274"/>
    <n v="583.95600000000002"/>
    <n v="583.95600000000002"/>
  </r>
  <r>
    <x v="6"/>
    <x v="1"/>
    <n v="35190715"/>
    <s v="Hortolândia"/>
    <n v="1.8614075885202919"/>
    <n v="226426"/>
    <n v="226426"/>
    <n v="0"/>
    <n v="3639.1192542590807"/>
    <n v="100"/>
    <n v="0.1589436434550992"/>
    <n v="2.26289193302892E-2"/>
    <n v="0.13631472412480999"/>
    <s v=""/>
    <n v="4.1732724505327201E-3"/>
    <n v="7.9842503805175005E-2"/>
    <n v="1.14828310502283E-2"/>
    <n v="6.3445036149162901E-2"/>
    <m/>
    <n v="18"/>
    <n v="9.2592592592592595"/>
    <n v="90.740740740740748"/>
    <n v="207.77"/>
    <n v="12465.954"/>
    <n v="1685.3972399999998"/>
    <n v="19"/>
    <n v="1"/>
    <n v="110.02906026693047"/>
    <n v="15.320502062483989"/>
    <n v="100"/>
    <m/>
    <n v="100"/>
    <n v="35.19"/>
    <n v="34.5"/>
    <n v="100"/>
    <n v="52.981214485033071"/>
    <n v="20.119448538620151"/>
    <n v="11.909957542257473"/>
    <n v="123.92247647710002"/>
    <n v="0"/>
    <n v="0"/>
    <m/>
    <n v="0"/>
    <n v="0"/>
    <n v="9.6"/>
    <n v="94"/>
    <n v="94"/>
    <n v="86.47999792073675"/>
    <n v="9.9"/>
    <n v="4"/>
    <n v="1"/>
    <n v="138"/>
    <m/>
    <n v="10"/>
    <n v="98"/>
    <n v="11717.99676"/>
    <n v="11717.99676"/>
  </r>
  <r>
    <x v="7"/>
    <x v="1"/>
    <n v="351910513"/>
    <s v="Iacanga"/>
    <n v="1.3062822105931904"/>
    <n v="11182"/>
    <n v="9899"/>
    <n v="1283"/>
    <n v="20.403992482163385"/>
    <n v="88.526202825970316"/>
    <n v="0.30506117833586976"/>
    <n v="0.22480770040588499"/>
    <n v="8.0253477929984801E-2"/>
    <s v=""/>
    <n v="3.6719193302891903E-2"/>
    <n v="0.19533"/>
    <n v="7.1457768899036003E-2"/>
    <n v="1.5542161339421609E-3"/>
    <m/>
    <n v="6"/>
    <n v="39.583333333333329"/>
    <n v="60.416666666666664"/>
    <n v="7.14"/>
    <n v="551.07000000000005"/>
    <n v="107.40492"/>
    <n v="0"/>
    <n v="0"/>
    <n v="12521.895904131639"/>
    <n v="1240.9086031121451"/>
    <n v="86.02"/>
    <m/>
    <n v="80.510000000000005"/>
    <n v="37.799999999999997"/>
    <n v="30"/>
    <n v="98.71"/>
    <n v="14.12320270073471"/>
    <n v="6.8707472598168851"/>
    <n v="13.070215139877034"/>
    <n v="18.239426802269264"/>
    <n v="0"/>
    <n v="0"/>
    <m/>
    <n v="0"/>
    <n v="0"/>
    <n v="8.6"/>
    <n v="97"/>
    <n v="97"/>
    <n v="80.509750122488981"/>
    <n v="9.8000000000000007"/>
    <n v="0"/>
    <n v="0"/>
    <n v="21"/>
    <m/>
    <n v="19"/>
    <n v="29"/>
    <n v="534.53790000000004"/>
    <n v="534.53790000000004"/>
  </r>
  <r>
    <x v="2"/>
    <x v="1"/>
    <n v="351910516"/>
    <s v="Iacanga"/>
    <m/>
    <m/>
    <m/>
    <m/>
    <m/>
    <m/>
    <n v="0.21607560121765601"/>
    <n v="0.21576000000000001"/>
    <n v="3.1560121765601202E-4"/>
    <s v=""/>
    <s v=""/>
    <s v=""/>
    <n v="0.21607560121765601"/>
    <n v="0"/>
    <m/>
    <n v="1"/>
    <n v="50"/>
    <n v="50"/>
    <m/>
    <m/>
    <m/>
    <m/>
    <m/>
    <s v=""/>
    <s v=""/>
    <s v=""/>
    <m/>
    <s v=""/>
    <s v=""/>
    <s v=""/>
    <s v=""/>
    <n v="10.003500056372964"/>
    <n v="4.8665675949922518"/>
    <n v="12.54418604651163"/>
    <n v="7.1727549467275428E-2"/>
    <s v=""/>
    <s v=""/>
    <m/>
    <n v="0"/>
    <s v=""/>
    <m/>
    <m/>
    <m/>
    <m/>
    <m/>
    <m/>
    <m/>
    <s v=""/>
    <m/>
    <n v="3"/>
    <n v="3"/>
    <m/>
    <m/>
  </r>
  <r>
    <x v="0"/>
    <x v="1"/>
    <n v="351920420"/>
    <s v="Iacri"/>
    <n v="-0.252500927781385"/>
    <n v="6288"/>
    <n v="5282"/>
    <n v="1006"/>
    <n v="19.40561059161189"/>
    <n v="84.001272264631041"/>
    <n v="2.4645129375951303E-3"/>
    <n v="1.1100000000000001E-3"/>
    <n v="1.35451293759513E-3"/>
    <s v=""/>
    <s v=""/>
    <n v="3.8000000000000002E-4"/>
    <n v="1.9645129375951299E-3"/>
    <n v="1.2E-4"/>
    <m/>
    <n v="3"/>
    <n v="5.2631578947368416"/>
    <n v="94.73684210526315"/>
    <n v="3.48"/>
    <n v="268.54199999999997"/>
    <n v="33.834780000000002"/>
    <n v="0"/>
    <n v="0"/>
    <n v="11986.488549618321"/>
    <n v="1454.4274809160308"/>
    <n v="91.06"/>
    <m/>
    <n v="89.53"/>
    <n v="19.23"/>
    <n v="15.1"/>
    <n v="100"/>
    <n v="0.2440111819401119"/>
    <n v="0.10311769613368746"/>
    <n v="0.15416666666666667"/>
    <n v="0.4670734267569413"/>
    <n v="0"/>
    <n v="0"/>
    <m/>
    <n v="0"/>
    <n v="0"/>
    <n v="9.3000000000000007"/>
    <n v="95"/>
    <n v="95"/>
    <n v="87.400563040418263"/>
    <n v="9.9"/>
    <n v="0"/>
    <n v="0"/>
    <n v="1"/>
    <m/>
    <n v="1"/>
    <n v="18"/>
    <n v="255.11489999999998"/>
    <n v="255.11489999999998"/>
  </r>
  <r>
    <x v="1"/>
    <x v="1"/>
    <n v="351920421"/>
    <s v="Iacri"/>
    <m/>
    <m/>
    <m/>
    <m/>
    <m/>
    <m/>
    <n v="9.1543683409436808E-3"/>
    <n v="7.3600000000000002E-3"/>
    <n v="1.7943683409436799E-3"/>
    <s v=""/>
    <s v=""/>
    <n v="1E-4"/>
    <n v="7.85436834094368E-3"/>
    <n v="1.1999999999999999E-3"/>
    <m/>
    <n v="5"/>
    <n v="30"/>
    <n v="70"/>
    <m/>
    <m/>
    <m/>
    <m/>
    <m/>
    <s v=""/>
    <s v=""/>
    <s v=""/>
    <m/>
    <s v=""/>
    <s v=""/>
    <s v=""/>
    <s v=""/>
    <n v="0.90637310306373076"/>
    <n v="0.38302796405622092"/>
    <n v="1.0222222222222224"/>
    <n v="0.61874770377368271"/>
    <s v=""/>
    <s v=""/>
    <m/>
    <n v="0"/>
    <s v=""/>
    <m/>
    <m/>
    <m/>
    <m/>
    <m/>
    <m/>
    <m/>
    <s v=""/>
    <m/>
    <n v="3"/>
    <n v="7"/>
    <m/>
    <m/>
  </r>
  <r>
    <x v="5"/>
    <x v="1"/>
    <n v="351925317"/>
    <s v="Iaras"/>
    <n v="1.3326332390932727"/>
    <n v="6839"/>
    <n v="3043"/>
    <n v="3796"/>
    <n v="17.039140942272716"/>
    <n v="44.494809182629041"/>
    <n v="0.1762877143581941"/>
    <n v="0.14609767123287701"/>
    <n v="3.01900431253171E-2"/>
    <s v=""/>
    <n v="1.5440000000000001E-2"/>
    <s v=""/>
    <n v="0.15545456367326199"/>
    <n v="5.3931506849315023E-3"/>
    <m/>
    <n v="23"/>
    <n v="41.071428571428569"/>
    <n v="58.928571428571431"/>
    <n v="2.88"/>
    <n v="221.994"/>
    <n v="40.226220000000005"/>
    <n v="0"/>
    <n v="0"/>
    <n v="17245.889749963444"/>
    <n v="1890.5921918409122"/>
    <n v="33.26"/>
    <m/>
    <n v="28.59"/>
    <n v="27.56"/>
    <n v="12"/>
    <n v="74.75"/>
    <n v="8.9034199170805106"/>
    <n v="4.7135752502190931"/>
    <n v="9.305584154960318"/>
    <n v="7.363425152516367"/>
    <n v="0"/>
    <n v="0"/>
    <m/>
    <n v="0"/>
    <n v="0"/>
    <n v="9.8000000000000007"/>
    <n v="89"/>
    <n v="89"/>
    <n v="81.87959134030649"/>
    <n v="9.6"/>
    <n v="0"/>
    <n v="0"/>
    <n v="9"/>
    <m/>
    <n v="23"/>
    <n v="33"/>
    <n v="197.57465999999999"/>
    <n v="197.57465999999999"/>
  </r>
  <r>
    <x v="3"/>
    <x v="1"/>
    <n v="35193039"/>
    <s v="Ibaté"/>
    <m/>
    <m/>
    <m/>
    <m/>
    <m/>
    <m/>
    <n v="1.5000000000000001E-4"/>
    <n v="1E-4"/>
    <n v="5.0000000000000002E-5"/>
    <s v=""/>
    <s v=""/>
    <s v=""/>
    <s v=""/>
    <n v="1.4999999999999999E-4"/>
    <m/>
    <n v="3"/>
    <n v="66.666666666666657"/>
    <n v="33.333333333333329"/>
    <m/>
    <m/>
    <m/>
    <m/>
    <m/>
    <s v=""/>
    <s v=""/>
    <s v=""/>
    <m/>
    <s v=""/>
    <s v=""/>
    <s v=""/>
    <s v=""/>
    <n v="1.1811023622047246E-2"/>
    <n v="5.8139534883720929E-3"/>
    <n v="1.01010101010101E-2"/>
    <n v="1.7857142857142856E-2"/>
    <s v=""/>
    <s v=""/>
    <m/>
    <n v="0"/>
    <s v=""/>
    <m/>
    <m/>
    <m/>
    <m/>
    <m/>
    <m/>
    <m/>
    <s v=""/>
    <m/>
    <n v="2"/>
    <n v="1"/>
    <m/>
    <m/>
  </r>
  <r>
    <x v="7"/>
    <x v="1"/>
    <n v="351930313"/>
    <s v="Ibaté"/>
    <n v="1.2770267220633569"/>
    <n v="34345"/>
    <n v="33156"/>
    <n v="1189"/>
    <n v="118.61918905850659"/>
    <n v="96.538069588004078"/>
    <n v="0.70103801750380546"/>
    <n v="0.68180926940639297"/>
    <n v="1.9228748097412499E-2"/>
    <s v=""/>
    <s v=""/>
    <n v="0.14355000000000001"/>
    <n v="0.54382632293252098"/>
    <n v="1.3661694571283601E-2"/>
    <m/>
    <n v="9"/>
    <n v="41.071428571428569"/>
    <n v="58.928571428571431"/>
    <n v="26.96"/>
    <n v="1820.0160000000001"/>
    <n v="172.90152"/>
    <n v="1"/>
    <n v="0"/>
    <n v="2368.9876255641288"/>
    <n v="257.09943223176589"/>
    <n v="96.01"/>
    <m/>
    <n v="96.01"/>
    <n v="2.17"/>
    <n v="92"/>
    <n v="100"/>
    <n v="55.199843897937441"/>
    <n v="27.172016182318043"/>
    <n v="68.869623172362921"/>
    <n v="6.8674100347901774"/>
    <n v="0"/>
    <n v="0"/>
    <m/>
    <n v="0"/>
    <n v="0"/>
    <n v="7.2"/>
    <n v="100"/>
    <n v="100"/>
    <n v="90.5"/>
    <n v="10"/>
    <n v="0"/>
    <n v="0"/>
    <n v="9"/>
    <m/>
    <n v="23"/>
    <n v="33"/>
    <n v="1820.0160000000001"/>
    <n v="1820.0160000000001"/>
  </r>
  <r>
    <x v="2"/>
    <x v="1"/>
    <n v="351940216"/>
    <s v="Ibirá"/>
    <n v="1.0714937980155881"/>
    <n v="11949"/>
    <n v="11158"/>
    <n v="791"/>
    <n v="44.13296398891967"/>
    <n v="93.380199179847693"/>
    <n v="6.6225374809741194E-2"/>
    <n v="3.2671019786910199E-2"/>
    <n v="3.3554355022831002E-2"/>
    <s v=""/>
    <n v="3.19524200913242E-2"/>
    <n v="3.2885591070522599E-4"/>
    <n v="2.3256225266362299E-2"/>
    <n v="1.0089351217656009E-2"/>
    <m/>
    <n v="12"/>
    <n v="20.634920634920633"/>
    <n v="79.365079365079367"/>
    <n v="8"/>
    <n v="616.95000000000005"/>
    <n v="212.99921999999998"/>
    <n v="3"/>
    <n v="0"/>
    <n v="5331.2176751192565"/>
    <n v="475.05900075320096"/>
    <n v="90.22"/>
    <m/>
    <n v="89.04"/>
    <n v="14.49"/>
    <n v="6.3"/>
    <n v="97.86"/>
    <n v="8.0762652207001455"/>
    <n v="3.2784839014723364"/>
    <n v="5.1048468417047186"/>
    <n v="18.64130834601723"/>
    <n v="0"/>
    <n v="0.3"/>
    <m/>
    <n v="0"/>
    <n v="0"/>
    <n v="9.5"/>
    <n v="97"/>
    <n v="97"/>
    <n v="65.475448577680524"/>
    <n v="7.7"/>
    <n v="2"/>
    <n v="0"/>
    <n v="14"/>
    <m/>
    <n v="13"/>
    <n v="50"/>
    <n v="598.44150000000002"/>
    <n v="598.44150000000002"/>
  </r>
  <r>
    <x v="5"/>
    <x v="1"/>
    <n v="351950117"/>
    <s v="Ibirarema"/>
    <n v="1.1732257200291585"/>
    <n v="7430"/>
    <n v="6971"/>
    <n v="459"/>
    <n v="32.523528124316044"/>
    <n v="93.822341857335118"/>
    <n v="0.20769587962962957"/>
    <n v="0.203102404870624"/>
    <n v="4.5934747590055799E-3"/>
    <s v=""/>
    <n v="4.3299999999999996E-3"/>
    <n v="0.17452071790969101"/>
    <n v="2.8635161719939101E-2"/>
    <n v="2.1000000000000001E-4"/>
    <m/>
    <n v="5"/>
    <n v="62.5"/>
    <n v="37.5"/>
    <n v="5.01"/>
    <n v="386.74799999999999"/>
    <n v="42.542280000000005"/>
    <n v="0"/>
    <n v="2"/>
    <n v="8998.1588156123817"/>
    <n v="976.21534320323053"/>
    <n v="92.38"/>
    <m/>
    <n v="92.38"/>
    <n v="41.71"/>
    <n v="20"/>
    <n v="100"/>
    <n v="18.544274966931209"/>
    <n v="9.7969754542278089"/>
    <n v="22.820494929283598"/>
    <n v="1.9971629386980776"/>
    <n v="0"/>
    <n v="0"/>
    <m/>
    <n v="0"/>
    <n v="0"/>
    <n v="9.1"/>
    <n v="100"/>
    <n v="99.999999999999986"/>
    <n v="89"/>
    <n v="10"/>
    <n v="0"/>
    <n v="2"/>
    <n v="1"/>
    <m/>
    <n v="10"/>
    <n v="6"/>
    <n v="386.74799999999993"/>
    <n v="386.74799999999993"/>
  </r>
  <r>
    <x v="7"/>
    <x v="1"/>
    <n v="351960013"/>
    <s v="Ibitinga"/>
    <n v="1.0231799293502153"/>
    <n v="58003"/>
    <n v="56100"/>
    <n v="1903"/>
    <n v="84.223441946912942"/>
    <n v="96.719135217143943"/>
    <n v="0.62375198756976202"/>
    <n v="0.26007608828006101"/>
    <n v="0.36367589928970101"/>
    <s v=""/>
    <n v="0.199854794520548"/>
    <n v="2.96790258751903E-2"/>
    <n v="0.25549498477929999"/>
    <n v="0.13846950405885353"/>
    <m/>
    <n v="14"/>
    <n v="25.517241379310345"/>
    <n v="74.482758620689665"/>
    <n v="46.13"/>
    <n v="3113.64"/>
    <n v="3113.64"/>
    <n v="2"/>
    <n v="0"/>
    <n v="3012.0759271072184"/>
    <n v="304.46976880506179"/>
    <s v=""/>
    <m/>
    <s v=""/>
    <s v=""/>
    <n v="11.7"/>
    <s v=""/>
    <n v="22.681890457082254"/>
    <n v="11.259061147468628"/>
    <n v="11.87562046940918"/>
    <n v="64.942124873160893"/>
    <n v="0"/>
    <n v="0"/>
    <m/>
    <n v="0"/>
    <n v="0"/>
    <n v="9.8000000000000007"/>
    <n v="82"/>
    <n v="0"/>
    <n v="0"/>
    <n v="1.2"/>
    <n v="0"/>
    <n v="0"/>
    <n v="18"/>
    <m/>
    <n v="37"/>
    <n v="108"/>
    <n v="2553.1848"/>
    <n v="0"/>
  </r>
  <r>
    <x v="2"/>
    <x v="1"/>
    <n v="351960016"/>
    <s v="Ibitinga"/>
    <m/>
    <m/>
    <m/>
    <m/>
    <m/>
    <m/>
    <n v="0.81436995180111649"/>
    <n v="0.81335636225266394"/>
    <n v="1.0135895484525599E-3"/>
    <s v=""/>
    <s v=""/>
    <n v="6.1358954845256201E-4"/>
    <n v="0.81335636225266394"/>
    <n v="4.0000000000000002E-4"/>
    <m/>
    <n v="5"/>
    <n v="78.260869565217391"/>
    <n v="21.739130434782609"/>
    <m/>
    <m/>
    <m/>
    <m/>
    <m/>
    <s v=""/>
    <s v=""/>
    <s v=""/>
    <m/>
    <s v=""/>
    <s v=""/>
    <s v=""/>
    <s v=""/>
    <n v="29.613452792767873"/>
    <n v="14.69981862456889"/>
    <n v="37.139559920212967"/>
    <n v="0.18099813365224282"/>
    <s v=""/>
    <s v=""/>
    <m/>
    <n v="0"/>
    <s v=""/>
    <m/>
    <m/>
    <m/>
    <m/>
    <m/>
    <m/>
    <m/>
    <s v=""/>
    <m/>
    <n v="18"/>
    <n v="5"/>
    <m/>
    <m/>
  </r>
  <r>
    <x v="18"/>
    <x v="1"/>
    <n v="35197096"/>
    <s v="Ibiúna"/>
    <m/>
    <m/>
    <m/>
    <m/>
    <m/>
    <m/>
    <n v="0"/>
    <s v=""/>
    <s v=""/>
    <s v=""/>
    <s v=""/>
    <s v=""/>
    <s v=""/>
    <s v=""/>
    <m/>
    <s v=""/>
    <s v=""/>
    <s v=""/>
    <m/>
    <m/>
    <m/>
    <m/>
    <m/>
    <s v=""/>
    <s v=""/>
    <s v=""/>
    <m/>
    <s v=""/>
    <s v=""/>
    <s v=""/>
    <s v=""/>
    <n v="0"/>
    <n v="0"/>
    <n v="0"/>
    <n v="0"/>
    <s v=""/>
    <s v=""/>
    <m/>
    <n v="0"/>
    <s v=""/>
    <m/>
    <m/>
    <m/>
    <m/>
    <m/>
    <m/>
    <m/>
    <s v=""/>
    <m/>
    <s v=""/>
    <s v=""/>
    <m/>
    <m/>
  </r>
  <r>
    <x v="8"/>
    <x v="1"/>
    <n v="351970910"/>
    <s v="Ibiúna"/>
    <n v="0.71671648540931887"/>
    <n v="75908"/>
    <n v="27862"/>
    <n v="48046"/>
    <n v="71.632269814757137"/>
    <n v="36.704958634136062"/>
    <n v="0.50269670598680904"/>
    <n v="0.42944796803653001"/>
    <n v="7.3248737950279003E-2"/>
    <s v=""/>
    <n v="0.13539999999999999"/>
    <n v="3.8146704718417003E-2"/>
    <n v="0.25868088153221702"/>
    <n v="7.0447912227295809E-2"/>
    <m/>
    <n v="209"/>
    <n v="70.159453302961268"/>
    <n v="29.840546697038722"/>
    <n v="22.09"/>
    <n v="1491.21"/>
    <n v="900.69299999999998"/>
    <n v="4"/>
    <n v="0"/>
    <n v="8200.9885651051281"/>
    <n v="1109.2522527269857"/>
    <n v="47.86"/>
    <m/>
    <n v="19.22"/>
    <n v="23.17"/>
    <s v=""/>
    <n v="100"/>
    <n v="6.1229805844921925"/>
    <n v="2.5465891893961961"/>
    <n v="7.7517683761106504"/>
    <n v="2.7433984251040817"/>
    <s v=""/>
    <s v=""/>
    <m/>
    <n v="0"/>
    <s v=""/>
    <n v="6.7"/>
    <n v="44"/>
    <n v="44.000000000000007"/>
    <n v="39.599855151185956"/>
    <n v="5.2"/>
    <n v="0"/>
    <n v="0"/>
    <n v="181"/>
    <m/>
    <n v="308"/>
    <n v="131"/>
    <n v="656.13240000000008"/>
    <n v="656.13240000000008"/>
  </r>
  <r>
    <x v="17"/>
    <x v="1"/>
    <n v="351970911"/>
    <s v="Ibiúna"/>
    <m/>
    <m/>
    <m/>
    <m/>
    <m/>
    <m/>
    <n v="6.4010694254185685"/>
    <n v="6.4000645700152203"/>
    <n v="1.0048554033485499E-3"/>
    <s v=""/>
    <n v="6.4"/>
    <n v="6.7222602739725997E-4"/>
    <n v="3.23439878234399E-5"/>
    <n v="3.0000000000000001E-5"/>
    <m/>
    <n v="1"/>
    <n v="71.428571428571431"/>
    <n v="28.571428571428569"/>
    <m/>
    <m/>
    <m/>
    <m/>
    <m/>
    <s v=""/>
    <s v=""/>
    <s v=""/>
    <m/>
    <s v=""/>
    <s v=""/>
    <s v=""/>
    <s v=""/>
    <n v="77.966740869897293"/>
    <n v="32.426896785301764"/>
    <n v="115.52463122771155"/>
    <n v="3.7635033833279014E-2"/>
    <s v=""/>
    <s v=""/>
    <m/>
    <n v="0"/>
    <s v=""/>
    <m/>
    <m/>
    <m/>
    <m/>
    <m/>
    <m/>
    <m/>
    <n v="17"/>
    <m/>
    <n v="5"/>
    <n v="2"/>
    <m/>
    <m/>
  </r>
  <r>
    <x v="9"/>
    <x v="1"/>
    <n v="351980812"/>
    <s v="Icém"/>
    <n v="0.74820523363083868"/>
    <n v="7977"/>
    <n v="6908"/>
    <n v="1069"/>
    <n v="21.967339520281993"/>
    <n v="86.598972044628312"/>
    <n v="2.45922070015221E-2"/>
    <n v="1.8472207001522099E-2"/>
    <n v="6.1199999999999996E-3"/>
    <n v="1.89733320649417E-2"/>
    <n v="2.2009999999999998E-2"/>
    <n v="1.4499999999999999E-3"/>
    <n v="7.4220700152206995E-4"/>
    <n v="3.9000000000000005E-4"/>
    <m/>
    <n v="6"/>
    <n v="33.333333333333329"/>
    <n v="66.666666666666657"/>
    <n v="4.95"/>
    <n v="381.99599999999998"/>
    <n v="56.309579999999997"/>
    <n v="1"/>
    <n v="0"/>
    <n v="14073.982700263257"/>
    <n v="1581.3463708160962"/>
    <n v="91.9"/>
    <m/>
    <n v="88.33"/>
    <n v="22.24"/>
    <s v=""/>
    <n v="100"/>
    <n v="1.9993664228879757"/>
    <n v="0.69079233150342978"/>
    <n v="2.2255671086171205"/>
    <n v="1.5299999999999998"/>
    <s v=""/>
    <s v=""/>
    <m/>
    <n v="0"/>
    <s v=""/>
    <n v="7.2"/>
    <n v="98"/>
    <n v="98.000000000000014"/>
    <n v="85.259117896522483"/>
    <n v="10"/>
    <n v="0"/>
    <n v="0"/>
    <s v=""/>
    <m/>
    <n v="4"/>
    <n v="8"/>
    <n v="374.35608000000002"/>
    <n v="374.35608000000002"/>
  </r>
  <r>
    <x v="10"/>
    <x v="1"/>
    <n v="351980815"/>
    <s v="Icém"/>
    <m/>
    <m/>
    <m/>
    <m/>
    <m/>
    <m/>
    <n v="0.22437523211567761"/>
    <n v="0.125298743023846"/>
    <n v="9.9076489091831602E-2"/>
    <n v="9.5161085743277504E-4"/>
    <n v="5.5599999999999998E-3"/>
    <n v="0.11505"/>
    <n v="9.7458559107052298E-2"/>
    <n v="6.306673008625063E-3"/>
    <m/>
    <n v="2"/>
    <n v="45"/>
    <n v="55.000000000000007"/>
    <m/>
    <m/>
    <m/>
    <m/>
    <m/>
    <s v=""/>
    <s v=""/>
    <s v=""/>
    <m/>
    <s v=""/>
    <s v=""/>
    <s v=""/>
    <s v=""/>
    <n v="18.241888789892489"/>
    <n v="6.3026750594291467"/>
    <n v="15.096234099258554"/>
    <n v="24.769122272957901"/>
    <s v=""/>
    <s v=""/>
    <m/>
    <n v="0"/>
    <s v=""/>
    <m/>
    <m/>
    <m/>
    <m/>
    <m/>
    <m/>
    <m/>
    <n v="5"/>
    <m/>
    <n v="9"/>
    <n v="11"/>
    <m/>
    <m/>
  </r>
  <r>
    <x v="5"/>
    <x v="1"/>
    <n v="351990717"/>
    <s v="Iepê"/>
    <m/>
    <m/>
    <m/>
    <m/>
    <m/>
    <m/>
    <n v="2.265905631659056E-4"/>
    <n v="6.6590563165905604E-5"/>
    <n v="1.6000000000000001E-4"/>
    <s v=""/>
    <s v=""/>
    <s v=""/>
    <n v="2.2659056316590601E-4"/>
    <n v="0"/>
    <m/>
    <n v="1"/>
    <n v="50"/>
    <n v="50"/>
    <m/>
    <m/>
    <m/>
    <m/>
    <m/>
    <s v=""/>
    <s v=""/>
    <s v=""/>
    <m/>
    <s v=""/>
    <s v=""/>
    <s v=""/>
    <s v=""/>
    <n v="9.2109985026790891E-3"/>
    <n v="4.7603059488635635E-3"/>
    <n v="3.6190523459731306E-3"/>
    <n v="2.5806451612903233E-2"/>
    <s v=""/>
    <s v=""/>
    <m/>
    <n v="0"/>
    <s v=""/>
    <m/>
    <m/>
    <m/>
    <m/>
    <m/>
    <m/>
    <m/>
    <s v=""/>
    <m/>
    <n v="1"/>
    <n v="1"/>
    <m/>
    <m/>
  </r>
  <r>
    <x v="13"/>
    <x v="1"/>
    <n v="351990722"/>
    <s v="Iepê"/>
    <n v="0.39501334983575997"/>
    <n v="7890"/>
    <n v="7300"/>
    <n v="590"/>
    <n v="13.236700387538376"/>
    <n v="92.522179974651451"/>
    <n v="0.11819540588533739"/>
    <n v="7.7445890410958895E-2"/>
    <n v="4.0749515474378502E-2"/>
    <n v="0.340268835616438"/>
    <n v="3.7499999999999999E-2"/>
    <n v="8.8587011669203405E-4"/>
    <n v="7.8699535768645398E-2"/>
    <n v="1.1100000000000001E-3"/>
    <m/>
    <n v="6"/>
    <n v="25"/>
    <n v="75"/>
    <n v="5.07"/>
    <n v="391.17599999999999"/>
    <n v="75.302999999999997"/>
    <n v="0"/>
    <n v="0"/>
    <n v="19025.52091254753"/>
    <n v="2478.1140684410643"/>
    <n v="88.43"/>
    <m/>
    <n v="79.97"/>
    <n v="12.07"/>
    <s v=""/>
    <n v="99.32"/>
    <n v="4.8046912961519261"/>
    <n v="2.4830967622970044"/>
    <n v="4.2090157832042872"/>
    <n v="6.5725024958675018"/>
    <s v=""/>
    <s v=""/>
    <m/>
    <n v="0"/>
    <s v=""/>
    <n v="9.1"/>
    <n v="95"/>
    <n v="95"/>
    <n v="80.749585864163436"/>
    <n v="9.9"/>
    <n v="0"/>
    <n v="0"/>
    <s v=""/>
    <m/>
    <n v="8"/>
    <n v="24"/>
    <n v="371.61720000000003"/>
    <n v="371.61720000000003"/>
  </r>
  <r>
    <x v="8"/>
    <x v="1"/>
    <n v="352000410"/>
    <s v="Igaraçu do Tietê"/>
    <m/>
    <m/>
    <m/>
    <m/>
    <m/>
    <m/>
    <n v="6.745000000000001E-2"/>
    <n v="6.7030000000000006E-2"/>
    <n v="4.2000000000000002E-4"/>
    <s v=""/>
    <s v=""/>
    <s v=""/>
    <n v="6.7449999999999996E-2"/>
    <n v="0"/>
    <m/>
    <n v="1"/>
    <n v="80"/>
    <n v="20"/>
    <m/>
    <m/>
    <m/>
    <m/>
    <m/>
    <s v=""/>
    <s v=""/>
    <s v=""/>
    <m/>
    <s v=""/>
    <s v=""/>
    <s v=""/>
    <s v=""/>
    <n v="18.229729729729733"/>
    <n v="8.537974683544304"/>
    <n v="23.939285714285713"/>
    <n v="0.4666666666666669"/>
    <s v=""/>
    <s v=""/>
    <m/>
    <n v="0"/>
    <s v=""/>
    <m/>
    <m/>
    <m/>
    <m/>
    <m/>
    <m/>
    <m/>
    <s v=""/>
    <m/>
    <n v="4"/>
    <n v="1"/>
    <m/>
    <m/>
  </r>
  <r>
    <x v="7"/>
    <x v="1"/>
    <n v="352000413"/>
    <s v="Igaraçu do Tietê"/>
    <n v="0.32241854308105999"/>
    <n v="24055"/>
    <n v="23917"/>
    <n v="138"/>
    <n v="248.96501759470087"/>
    <n v="99.426314695489509"/>
    <n v="0.25610792998477921"/>
    <n v="0.197523409436834"/>
    <n v="5.8584520547945197E-2"/>
    <s v=""/>
    <n v="1.9977168949771699E-4"/>
    <s v=""/>
    <n v="0.19366566210045699"/>
    <n v="6.2242496194824984E-2"/>
    <m/>
    <n v="12"/>
    <n v="73.91304347826086"/>
    <n v="26.086956521739129"/>
    <n v="17.170000000000002"/>
    <n v="1324.7280000000001"/>
    <n v="392.12207999999998"/>
    <n v="1"/>
    <n v="0"/>
    <n v="1035.6865516524631"/>
    <n v="117.98960715028056"/>
    <n v="97.92"/>
    <m/>
    <n v="97.92"/>
    <n v="1.31"/>
    <s v=""/>
    <n v="96.73"/>
    <n v="69.218359455345734"/>
    <n v="32.418725314529013"/>
    <n v="70.544074798869289"/>
    <n v="65.093911719939129"/>
    <s v=""/>
    <s v=""/>
    <m/>
    <n v="0"/>
    <s v=""/>
    <n v="8.1999999999999993"/>
    <n v="100"/>
    <n v="80"/>
    <n v="70.399804337192236"/>
    <n v="7.6"/>
    <n v="0"/>
    <n v="0"/>
    <n v="5"/>
    <m/>
    <n v="17"/>
    <n v="6"/>
    <n v="1324.7280000000001"/>
    <n v="1059.7824000000001"/>
  </r>
  <r>
    <x v="11"/>
    <x v="1"/>
    <n v="35201038"/>
    <s v="Igarapava"/>
    <n v="0.5562849980132567"/>
    <n v="29316"/>
    <n v="27956"/>
    <n v="1360"/>
    <n v="62.760377641240822"/>
    <n v="95.360895074362119"/>
    <n v="0.18232335616438358"/>
    <n v="9.92025875190259E-3"/>
    <n v="0.172403097412481"/>
    <n v="0.53548487442922399"/>
    <n v="0.115155129375951"/>
    <n v="3.14214459665145E-2"/>
    <n v="3.03139497716895E-2"/>
    <n v="5.4328310502283102E-3"/>
    <m/>
    <n v="9"/>
    <n v="16.176470588235293"/>
    <n v="83.82352941176471"/>
    <n v="22.96"/>
    <n v="1549.854"/>
    <n v="127.55253600000009"/>
    <n v="3"/>
    <n v="0"/>
    <n v="8164.7646336471553"/>
    <n v="1000.4257060990586"/>
    <n v="95.86"/>
    <m/>
    <n v="94.79"/>
    <n v="25.51"/>
    <n v="8.3000000000000007"/>
    <n v="100"/>
    <n v="7.6929686145309528"/>
    <n v="2.4021522551302184"/>
    <n v="0.68890685777101324"/>
    <n v="18.537967463707631"/>
    <n v="3"/>
    <n v="0.2"/>
    <m/>
    <n v="0"/>
    <n v="0"/>
    <n v="9.4"/>
    <n v="96.600000000000009"/>
    <n v="96.600000000000009"/>
    <n v="91.770028918853001"/>
    <n v="9.9"/>
    <n v="0"/>
    <n v="0"/>
    <n v="12"/>
    <m/>
    <n v="11"/>
    <n v="57"/>
    <n v="1497.1589640000002"/>
    <n v="1497.1589640000002"/>
  </r>
  <r>
    <x v="15"/>
    <x v="1"/>
    <n v="35202022"/>
    <s v="Igaratá"/>
    <n v="0.50945512065416754"/>
    <n v="9264"/>
    <n v="7880"/>
    <n v="1384"/>
    <n v="31.583253784262922"/>
    <n v="85.060449050086348"/>
    <n v="0.21744802130898017"/>
    <n v="0.211647970573313"/>
    <n v="5.8000507356671697E-3"/>
    <s v=""/>
    <n v="5.4842328767123298E-2"/>
    <n v="1.98E-3"/>
    <n v="0.15543213089802099"/>
    <n v="5.1935616438356196E-3"/>
    <m/>
    <n v="51"/>
    <n v="54.166666666666664"/>
    <n v="45.833333333333329"/>
    <n v="5.29"/>
    <n v="408.40199999999999"/>
    <n v="228.80490659999998"/>
    <n v="1"/>
    <n v="0"/>
    <n v="14876.113989637306"/>
    <n v="1497.8238341968911"/>
    <n v="57.04"/>
    <m/>
    <n v="25.87"/>
    <n v="20.97"/>
    <n v="0.2"/>
    <n v="71.900000000000006"/>
    <n v="11.505186312644454"/>
    <n v="4.9759272610750607"/>
    <n v="14.596411763676759"/>
    <n v="1.318193349015266"/>
    <n v="0"/>
    <n v="0"/>
    <m/>
    <n v="0"/>
    <n v="0"/>
    <n v="8.8000000000000007"/>
    <n v="64.67"/>
    <n v="64.67"/>
    <n v="43.975566574110807"/>
    <n v="5.5"/>
    <n v="1"/>
    <n v="0"/>
    <n v="73"/>
    <m/>
    <n v="39"/>
    <n v="33"/>
    <n v="264.11357340000001"/>
    <n v="264.11357340000001"/>
  </r>
  <r>
    <x v="17"/>
    <x v="1"/>
    <n v="352030111"/>
    <s v="Iguape"/>
    <n v="0.20405457656178516"/>
    <n v="29388"/>
    <n v="25730"/>
    <n v="3658"/>
    <n v="14.835530965410012"/>
    <n v="87.552742616033754"/>
    <n v="5.3357772704211104E-2"/>
    <n v="5.0763515981735202E-2"/>
    <n v="2.5942567224758999E-3"/>
    <n v="0.186894406392694"/>
    <n v="1.6000000000000001E-4"/>
    <n v="5.2841197361745298E-5"/>
    <n v="4.1063515981735202E-2"/>
    <n v="1.208141552511416E-2"/>
    <m/>
    <n v="69"/>
    <n v="73.80952380952381"/>
    <n v="26.190476190476193"/>
    <n v="21.13"/>
    <n v="1426.3019999999999"/>
    <n v="835.23851999999999"/>
    <n v="4"/>
    <n v="0"/>
    <n v="63226.525112290728"/>
    <n v="8166.2229481420982"/>
    <n v="64.989999999999995"/>
    <m/>
    <n v="46.27"/>
    <n v="26.04"/>
    <n v="8.9"/>
    <n v="75.92"/>
    <n v="0.20753703891175068"/>
    <n v="9.055969569621708E-2"/>
    <n v="0.28046141426373039"/>
    <n v="3.4090101478001317E-2"/>
    <n v="0"/>
    <n v="3.8"/>
    <m/>
    <n v="0"/>
    <n v="0"/>
    <n v="9.5"/>
    <n v="56"/>
    <n v="56.000000000000007"/>
    <n v="41.440275621852876"/>
    <n v="5.5"/>
    <n v="1"/>
    <n v="0"/>
    <n v="6"/>
    <m/>
    <n v="31"/>
    <n v="11"/>
    <n v="798.72911999999997"/>
    <n v="798.72911999999997"/>
  </r>
  <r>
    <x v="17"/>
    <x v="1"/>
    <n v="352042611"/>
    <s v="Ilha Comprida"/>
    <n v="1.4850881352604484"/>
    <n v="10163"/>
    <n v="10163"/>
    <n v="0"/>
    <n v="53.906540073197903"/>
    <n v="100"/>
    <n v="1.7757483510908201E-6"/>
    <s v=""/>
    <n v="1.7757483510908201E-6"/>
    <s v=""/>
    <s v=""/>
    <s v=""/>
    <s v=""/>
    <n v="1.7757483510908201E-6"/>
    <m/>
    <s v=""/>
    <s v=""/>
    <s v=""/>
    <n v="7.82"/>
    <n v="602.96399999999994"/>
    <n v="399.10482000000002"/>
    <n v="1"/>
    <n v="0"/>
    <n v="17718.248548656891"/>
    <n v="2296.2353635737486"/>
    <n v="87.78"/>
    <m/>
    <n v="43.02"/>
    <n v="26.92"/>
    <n v="0.6"/>
    <n v="87.78"/>
    <n v="7.1315194822924494E-5"/>
    <n v="3.1098920334340102E-5"/>
    <n v="0"/>
    <n v="2.3996599339065128E-4"/>
    <n v="16"/>
    <n v="10.6"/>
    <m/>
    <n v="0"/>
    <n v="35"/>
    <n v="9.5"/>
    <n v="42"/>
    <n v="42"/>
    <n v="33.809511015583013"/>
    <n v="4.8"/>
    <n v="0"/>
    <n v="0"/>
    <n v="14"/>
    <m/>
    <s v=""/>
    <n v="1"/>
    <n v="253.24487999999997"/>
    <n v="253.24487999999997"/>
  </r>
  <r>
    <x v="16"/>
    <x v="1"/>
    <n v="352044218"/>
    <s v="Ilha Solteira"/>
    <n v="0.28903323164644057"/>
    <n v="25695"/>
    <n v="24112"/>
    <n v="1583"/>
    <n v="38.968424883981925"/>
    <n v="93.839268340144002"/>
    <n v="0.1508012227295788"/>
    <n v="2.24099771689498E-2"/>
    <n v="0.128391245560629"/>
    <n v="0.83967307204464703"/>
    <n v="0.11898"/>
    <n v="5.4099999999999999E-3"/>
    <n v="2.6081222729578898E-2"/>
    <n v="3.3E-4"/>
    <m/>
    <n v="6"/>
    <n v="11.111111111111111"/>
    <n v="88.888888888888886"/>
    <n v="20.03"/>
    <n v="1352.268"/>
    <n v="598.31632799999988"/>
    <n v="1"/>
    <n v="0"/>
    <n v="5989.3239929947458"/>
    <n v="478.65499124343273"/>
    <n v="100"/>
    <m/>
    <n v="93.84"/>
    <n v="37.049999999999997"/>
    <n v="39.799999999999997"/>
    <n v="100"/>
    <n v="9.7922871902323898"/>
    <n v="3.0901889903602213"/>
    <n v="1.9486936668652002"/>
    <n v="32.920832195033064"/>
    <n v="2"/>
    <n v="0.1"/>
    <m/>
    <n v="0"/>
    <n v="0"/>
    <n v="7.5"/>
    <n v="91.4"/>
    <n v="91.4"/>
    <n v="55.754604264835081"/>
    <n v="7"/>
    <n v="0"/>
    <n v="0"/>
    <n v="7"/>
    <m/>
    <n v="4"/>
    <n v="32"/>
    <n v="1235.9729520000001"/>
    <n v="1235.9729520000001"/>
  </r>
  <r>
    <x v="12"/>
    <x v="1"/>
    <n v="352044219"/>
    <s v="Ilha Solteira"/>
    <m/>
    <m/>
    <m/>
    <m/>
    <m/>
    <m/>
    <n v="9.4695078640284096E-4"/>
    <n v="1.16950786402841E-4"/>
    <n v="8.3000000000000001E-4"/>
    <s v=""/>
    <n v="8.3000000000000001E-4"/>
    <s v=""/>
    <n v="1.16950786402841E-4"/>
    <n v="0"/>
    <m/>
    <s v=""/>
    <n v="83.333333333333343"/>
    <n v="16.666666666666664"/>
    <m/>
    <m/>
    <m/>
    <m/>
    <m/>
    <s v=""/>
    <s v=""/>
    <s v=""/>
    <m/>
    <s v=""/>
    <s v=""/>
    <s v=""/>
    <s v=""/>
    <n v="6.1490310805379277E-2"/>
    <n v="1.9404729229566414E-2"/>
    <n v="1.0169633600247044E-2"/>
    <n v="0.21282051282051276"/>
    <s v=""/>
    <s v=""/>
    <m/>
    <n v="1"/>
    <s v=""/>
    <m/>
    <m/>
    <m/>
    <m/>
    <m/>
    <m/>
    <m/>
    <n v="1"/>
    <m/>
    <n v="5"/>
    <n v="1"/>
    <m/>
    <m/>
  </r>
  <r>
    <x v="21"/>
    <x v="1"/>
    <n v="35204003"/>
    <s v="Ilhabela"/>
    <n v="1.8809272847917669"/>
    <n v="32968"/>
    <n v="32741"/>
    <n v="227"/>
    <n v="94.654033878840082"/>
    <n v="99.31145353069644"/>
    <n v="0.18282183536275981"/>
    <n v="0.182606755454084"/>
    <n v="2.1507990867579901E-4"/>
    <s v=""/>
    <n v="0.17190981735159799"/>
    <n v="5.0000000000000002E-5"/>
    <n v="7.2163368848300396E-4"/>
    <n v="1.0140384322678799E-2"/>
    <m/>
    <n v="17"/>
    <n v="84.210526315789465"/>
    <n v="15.789473684210526"/>
    <n v="27.78"/>
    <n v="1875.366"/>
    <n v="1844.0092584000001"/>
    <n v="5"/>
    <n v="0"/>
    <n v="18538.20917253094"/>
    <n v="2037.4811938849793"/>
    <n v="69.040000000000006"/>
    <m/>
    <n v="38.32"/>
    <n v="24.36"/>
    <s v=""/>
    <n v="69.52"/>
    <n v="2.5713338306998565"/>
    <n v="0.94335312364685153"/>
    <n v="3.6668023183551002"/>
    <n v="1.0097648294638452E-2"/>
    <s v=""/>
    <s v=""/>
    <m/>
    <n v="0"/>
    <s v=""/>
    <n v="10"/>
    <n v="44"/>
    <n v="1.7599999999999998"/>
    <n v="1.6720331711249883"/>
    <n v="2.4"/>
    <n v="2"/>
    <n v="0"/>
    <n v="55"/>
    <m/>
    <n v="48"/>
    <n v="9"/>
    <n v="825.16103999999996"/>
    <n v="33.006441599999995"/>
  </r>
  <r>
    <x v="6"/>
    <x v="1"/>
    <n v="35205095"/>
    <s v="Indaiatuba"/>
    <n v="2.0457149723300594"/>
    <n v="239391"/>
    <n v="236984"/>
    <n v="2407"/>
    <n v="770.83655332302931"/>
    <n v="98.994531958177205"/>
    <n v="0.99441340563165903"/>
    <n v="0.53619634449518006"/>
    <n v="0.45821706113647898"/>
    <s v=""/>
    <n v="0.47919671232876698"/>
    <n v="0.34555281202435301"/>
    <n v="4.8424297311009598E-2"/>
    <n v="0.12123958396752929"/>
    <m/>
    <n v="128"/>
    <n v="4.117009750812568"/>
    <n v="95.882990249187429"/>
    <n v="224.19"/>
    <n v="13451.237999999999"/>
    <n v="5050.3459813199997"/>
    <n v="21"/>
    <n v="1"/>
    <n v="480.83010639497724"/>
    <n v="63.232452347832613"/>
    <n v="96.98"/>
    <m/>
    <n v="95.5"/>
    <n v="30.21"/>
    <n v="61"/>
    <n v="97.96"/>
    <n v="72.058942437076752"/>
    <n v="27.244202894018056"/>
    <n v="59.577371610575561"/>
    <n v="95.461887736766485"/>
    <n v="1"/>
    <n v="0"/>
    <m/>
    <n v="1"/>
    <n v="0"/>
    <n v="9.8000000000000007"/>
    <n v="98"/>
    <n v="64.38600000000001"/>
    <n v="62.454415115396813"/>
    <n v="7"/>
    <n v="1"/>
    <n v="1"/>
    <n v="136"/>
    <m/>
    <n v="38"/>
    <n v="885"/>
    <n v="13182.213240000001"/>
    <n v="8660.7140986800005"/>
  </r>
  <r>
    <x v="8"/>
    <x v="1"/>
    <n v="352050910"/>
    <s v="Indaiatuba"/>
    <m/>
    <m/>
    <m/>
    <m/>
    <m/>
    <m/>
    <n v="2.9238457635717902E-4"/>
    <s v=""/>
    <n v="2.9238457635717902E-4"/>
    <s v=""/>
    <s v=""/>
    <s v=""/>
    <n v="2.4733637747336401E-5"/>
    <n v="2.6765093860984298E-4"/>
    <m/>
    <n v="1"/>
    <s v=""/>
    <s v=""/>
    <m/>
    <m/>
    <m/>
    <m/>
    <m/>
    <s v=""/>
    <s v=""/>
    <s v=""/>
    <m/>
    <s v=""/>
    <s v=""/>
    <s v=""/>
    <s v=""/>
    <n v="2.1187288141824568E-2"/>
    <n v="8.0105363385528511E-3"/>
    <n v="0"/>
    <n v="6.0913453407745642E-2"/>
    <s v=""/>
    <s v=""/>
    <m/>
    <n v="0"/>
    <s v=""/>
    <m/>
    <m/>
    <m/>
    <m/>
    <m/>
    <m/>
    <m/>
    <n v="1"/>
    <m/>
    <s v=""/>
    <n v="13"/>
    <m/>
    <m/>
  </r>
  <r>
    <x v="1"/>
    <x v="1"/>
    <n v="352060821"/>
    <s v="Indiana"/>
    <n v="-0.12260019755342411"/>
    <n v="4780"/>
    <n v="4202"/>
    <n v="578"/>
    <n v="37.460815047021946"/>
    <n v="87.907949790794987"/>
    <n v="6.5763165905631605E-3"/>
    <n v="6.3454794520547897E-3"/>
    <n v="2.3083713850837099E-4"/>
    <s v=""/>
    <s v=""/>
    <n v="9.5129375951293795E-5"/>
    <n v="6.3954794520547902E-3"/>
    <n v="8.5707762557077593E-5"/>
    <m/>
    <n v="2"/>
    <n v="28.571428571428569"/>
    <n v="71.428571428571431"/>
    <n v="2.92"/>
    <n v="225.61199999999999"/>
    <n v="33.841799999999999"/>
    <n v="0"/>
    <n v="0"/>
    <n v="6333.5899581589956"/>
    <n v="725.72384937238485"/>
    <n v="85.53"/>
    <m/>
    <n v="85.53"/>
    <n v="1.37"/>
    <n v="13.5"/>
    <n v="100"/>
    <n v="1.4614036867918134"/>
    <n v="0.6850329781836626"/>
    <n v="1.8663174858984672"/>
    <n v="0.20985194409851912"/>
    <n v="0"/>
    <n v="1.1000000000000001"/>
    <m/>
    <n v="0"/>
    <n v="0"/>
    <n v="9.3000000000000007"/>
    <n v="100"/>
    <n v="100"/>
    <n v="85"/>
    <n v="10"/>
    <n v="0"/>
    <n v="0"/>
    <n v="14"/>
    <m/>
    <n v="2"/>
    <n v="5"/>
    <n v="225.61199999999999"/>
    <n v="225.61199999999999"/>
  </r>
  <r>
    <x v="13"/>
    <x v="1"/>
    <n v="352060822"/>
    <s v="Indiana"/>
    <m/>
    <m/>
    <m/>
    <m/>
    <m/>
    <m/>
    <n v="9.0299999999999998E-3"/>
    <s v=""/>
    <n v="9.0299999999999998E-3"/>
    <s v=""/>
    <n v="9.0299999999999998E-3"/>
    <s v=""/>
    <s v=""/>
    <n v="0"/>
    <m/>
    <s v=""/>
    <s v=""/>
    <s v=""/>
    <m/>
    <m/>
    <m/>
    <m/>
    <m/>
    <s v=""/>
    <s v=""/>
    <s v=""/>
    <m/>
    <s v=""/>
    <s v=""/>
    <s v=""/>
    <s v=""/>
    <n v="2.0066666666666668"/>
    <n v="0.94062499999999993"/>
    <n v="0"/>
    <n v="8.2090909090909108"/>
    <s v=""/>
    <s v=""/>
    <m/>
    <n v="0"/>
    <s v=""/>
    <m/>
    <m/>
    <m/>
    <m/>
    <m/>
    <m/>
    <m/>
    <s v=""/>
    <m/>
    <s v=""/>
    <n v="3"/>
    <m/>
    <m/>
  </r>
  <r>
    <x v="10"/>
    <x v="1"/>
    <n v="352070715"/>
    <s v="Indiaporã"/>
    <n v="-0.14659434284564066"/>
    <n v="3857"/>
    <n v="3483"/>
    <n v="374"/>
    <n v="13.801123555301105"/>
    <n v="90.303344568317343"/>
    <n v="6.0436818873668197E-2"/>
    <n v="4.6600000000000001E-3"/>
    <n v="5.5776818873668199E-2"/>
    <n v="2.7968036529680399E-3"/>
    <n v="2.0810502283104999E-3"/>
    <s v=""/>
    <n v="5.79457686453577E-2"/>
    <n v="4.0999999999999999E-4"/>
    <m/>
    <n v="1"/>
    <n v="15.384615384615385"/>
    <n v="84.615384615384613"/>
    <n v="2.36"/>
    <n v="182.196"/>
    <n v="36.998639999999995"/>
    <n v="0"/>
    <n v="0"/>
    <n v="17906.103189007001"/>
    <n v="1880.5496499870362"/>
    <n v="86.25"/>
    <m/>
    <n v="77.849999999999994"/>
    <n v="9.92"/>
    <n v="33.200000000000003"/>
    <n v="99.61"/>
    <n v="8.6338312676668867"/>
    <n v="2.7596720946880455"/>
    <n v="0.99148936170212776"/>
    <n v="24.25079081463835"/>
    <n v="0"/>
    <n v="0"/>
    <m/>
    <n v="0"/>
    <n v="0"/>
    <n v="8.8000000000000007"/>
    <n v="87"/>
    <n v="86.999999999999986"/>
    <n v="79.69294605809128"/>
    <n v="8.5"/>
    <n v="0"/>
    <n v="0"/>
    <n v="4"/>
    <m/>
    <n v="2"/>
    <n v="11"/>
    <n v="158.51051999999999"/>
    <n v="158.51051999999999"/>
  </r>
  <r>
    <x v="0"/>
    <x v="1"/>
    <n v="352080620"/>
    <s v="Inúbia Paulista"/>
    <m/>
    <m/>
    <m/>
    <m/>
    <m/>
    <m/>
    <n v="4.7564687975646899E-4"/>
    <s v=""/>
    <n v="4.7564687975646899E-4"/>
    <s v=""/>
    <n v="4.7564687975646899E-4"/>
    <s v=""/>
    <s v=""/>
    <n v="0"/>
    <m/>
    <s v=""/>
    <s v=""/>
    <s v=""/>
    <m/>
    <m/>
    <m/>
    <m/>
    <m/>
    <s v=""/>
    <s v=""/>
    <s v=""/>
    <m/>
    <s v=""/>
    <s v=""/>
    <s v=""/>
    <s v=""/>
    <n v="0.17616551102091443"/>
    <n v="7.5499504723249039E-2"/>
    <n v="0"/>
    <n v="0.67949554250924138"/>
    <s v=""/>
    <s v=""/>
    <m/>
    <n v="0"/>
    <s v=""/>
    <m/>
    <m/>
    <m/>
    <m/>
    <m/>
    <m/>
    <m/>
    <s v=""/>
    <m/>
    <s v=""/>
    <n v="1"/>
    <m/>
    <m/>
  </r>
  <r>
    <x v="1"/>
    <x v="1"/>
    <n v="352080621"/>
    <s v="Inúbia Paulista"/>
    <n v="0.74603719494663601"/>
    <n v="3867"/>
    <n v="3494"/>
    <n v="373"/>
    <n v="44.596932303079235"/>
    <n v="90.354279803465218"/>
    <n v="8.6800000000000002E-3"/>
    <n v="7.5000000000000002E-4"/>
    <n v="7.9299999999999995E-3"/>
    <s v=""/>
    <n v="7.8700000000000003E-3"/>
    <s v=""/>
    <n v="8.0999999999999996E-4"/>
    <n v="0"/>
    <m/>
    <n v="1"/>
    <n v="40"/>
    <n v="60"/>
    <n v="2.4500000000000002"/>
    <n v="188.62199999999999"/>
    <n v="16.824780000000001"/>
    <n v="0"/>
    <n v="0"/>
    <n v="5137.7501939487975"/>
    <n v="570.86113266097755"/>
    <n v="89.45"/>
    <m/>
    <n v="89.23"/>
    <n v="18.399999999999999"/>
    <n v="12.6"/>
    <n v="100"/>
    <n v="3.2148148148148148"/>
    <n v="1.3777777777777778"/>
    <n v="0.375"/>
    <n v="11.328571428571427"/>
    <n v="0"/>
    <n v="0.7"/>
    <m/>
    <n v="0"/>
    <n v="0"/>
    <n v="10"/>
    <n v="99"/>
    <n v="99"/>
    <n v="91.080160320641284"/>
    <n v="9.6999999999999993"/>
    <n v="0"/>
    <n v="0"/>
    <n v="9"/>
    <m/>
    <n v="2"/>
    <n v="3"/>
    <n v="186.73577999999998"/>
    <n v="186.73577999999998"/>
  </r>
  <r>
    <x v="14"/>
    <x v="1"/>
    <n v="352090514"/>
    <s v="Ipaussu"/>
    <n v="0.61903930503821591"/>
    <n v="14420"/>
    <n v="13544"/>
    <n v="876"/>
    <n v="68.949029358324566"/>
    <n v="93.925104022191391"/>
    <n v="0.27806101978691061"/>
    <n v="0.212448264840183"/>
    <n v="6.5612754946727594E-2"/>
    <s v=""/>
    <n v="5.8102587519025901E-3"/>
    <n v="0.26326538812785399"/>
    <n v="3.8500000000000001E-3"/>
    <n v="5.1353729071537263E-3"/>
    <m/>
    <n v="3"/>
    <n v="23.52941176470588"/>
    <n v="76.470588235294116"/>
    <n v="9.66"/>
    <n v="744.822"/>
    <n v="154.92221999999998"/>
    <n v="1"/>
    <n v="0"/>
    <n v="4811.3176144244107"/>
    <n v="568.61026352288491"/>
    <n v="91.18"/>
    <m/>
    <n v="91.18"/>
    <n v="1.7"/>
    <n v="4.5"/>
    <n v="98.96"/>
    <n v="26.736636517972173"/>
    <n v="12.639137263041391"/>
    <n v="27.236957030792691"/>
    <n v="25.235674979510613"/>
    <n v="0"/>
    <n v="3"/>
    <m/>
    <n v="0"/>
    <n v="0"/>
    <n v="8.6999999999999993"/>
    <n v="99"/>
    <n v="99"/>
    <n v="79.200101500761249"/>
    <n v="8.6"/>
    <n v="1"/>
    <n v="0"/>
    <n v="15"/>
    <m/>
    <n v="4"/>
    <n v="13"/>
    <n v="737.37378000000001"/>
    <n v="737.37378000000001"/>
  </r>
  <r>
    <x v="5"/>
    <x v="1"/>
    <n v="352090517"/>
    <s v="Ipaussu"/>
    <m/>
    <m/>
    <m/>
    <m/>
    <m/>
    <m/>
    <n v="2.4479999999999998E-2"/>
    <n v="1.2E-4"/>
    <n v="2.436E-2"/>
    <s v=""/>
    <n v="2.4479999999999998E-2"/>
    <s v=""/>
    <s v=""/>
    <n v="0"/>
    <m/>
    <s v=""/>
    <n v="33.333333333333329"/>
    <n v="66.666666666666657"/>
    <m/>
    <m/>
    <m/>
    <m/>
    <m/>
    <s v=""/>
    <s v=""/>
    <s v=""/>
    <m/>
    <s v=""/>
    <s v=""/>
    <s v=""/>
    <s v=""/>
    <n v="2.3538461538461535"/>
    <n v="1.1127272727272726"/>
    <n v="1.5384615384615385E-2"/>
    <n v="9.3692307692307679"/>
    <s v=""/>
    <s v=""/>
    <m/>
    <n v="0"/>
    <s v=""/>
    <m/>
    <m/>
    <m/>
    <m/>
    <m/>
    <m/>
    <m/>
    <s v=""/>
    <m/>
    <n v="1"/>
    <n v="2"/>
    <m/>
    <m/>
  </r>
  <r>
    <x v="8"/>
    <x v="1"/>
    <n v="352100210"/>
    <s v="Iperó"/>
    <n v="2.2029992463561854"/>
    <n v="33769"/>
    <n v="20838"/>
    <n v="12931"/>
    <n v="197.54884754884756"/>
    <n v="61.707483194645974"/>
    <n v="0.20944390030441401"/>
    <n v="0.106547519025875"/>
    <n v="0.10289638127853901"/>
    <s v=""/>
    <n v="1.8718980213089799E-2"/>
    <n v="8.3229999999999998E-2"/>
    <n v="2.89489535768645E-2"/>
    <n v="7.8545966514459664E-2"/>
    <m/>
    <n v="15"/>
    <n v="30"/>
    <n v="70"/>
    <n v="16.04"/>
    <n v="1237.356"/>
    <n v="573.88370400000008"/>
    <n v="4"/>
    <n v="0"/>
    <n v="1428.8276229678106"/>
    <n v="214.79108057686045"/>
    <n v="67.41"/>
    <m/>
    <n v="50.21"/>
    <n v="23.55"/>
    <n v="3.1"/>
    <n v="100"/>
    <n v="38.080709146257092"/>
    <n v="13.689143810746012"/>
    <n v="33.296099695585937"/>
    <n v="44.737557077625652"/>
    <n v="15"/>
    <n v="0.3"/>
    <m/>
    <n v="0"/>
    <n v="0"/>
    <n v="9.1999999999999993"/>
    <n v="76.599999999999994"/>
    <n v="76.599999999999994"/>
    <n v="53.620162346163916"/>
    <n v="6.6"/>
    <n v="1"/>
    <n v="0"/>
    <n v="16"/>
    <m/>
    <n v="18"/>
    <n v="42"/>
    <n v="947.81469599999991"/>
    <n v="947.81469599999991"/>
  </r>
  <r>
    <x v="6"/>
    <x v="1"/>
    <n v="35211015"/>
    <s v="Ipeúna"/>
    <n v="2.4409353161412684"/>
    <n v="7406"/>
    <n v="6683"/>
    <n v="723"/>
    <n v="38.87051907836036"/>
    <n v="90.237645152578992"/>
    <n v="4.3054398782344003E-2"/>
    <n v="1.21773668188737E-2"/>
    <n v="3.0877031963470299E-2"/>
    <s v=""/>
    <n v="2.869E-2"/>
    <n v="7.6793150684931503E-3"/>
    <n v="3.1695129375951302E-3"/>
    <n v="3.5155707762557099E-3"/>
    <m/>
    <n v="11"/>
    <n v="27.659574468085108"/>
    <n v="72.340425531914903"/>
    <n v="4.55"/>
    <n v="350.73"/>
    <n v="67.200839999999999"/>
    <n v="1"/>
    <n v="0"/>
    <n v="9964.1155819605719"/>
    <n v="1320.03240615717"/>
    <n v="86.07"/>
    <m/>
    <n v="79.989999999999995"/>
    <n v="36.47"/>
    <n v="19.2"/>
    <n v="100"/>
    <n v="4.837572896892584"/>
    <n v="1.8399315718950431"/>
    <n v="2.0995460032540865"/>
    <n v="9.9603328914420306"/>
    <n v="0"/>
    <n v="0"/>
    <m/>
    <n v="2"/>
    <n v="0"/>
    <n v="9.6"/>
    <n v="86"/>
    <n v="86.000000000000014"/>
    <n v="80.839722863741343"/>
    <n v="9.6"/>
    <n v="0"/>
    <n v="0"/>
    <n v="2"/>
    <m/>
    <n v="13"/>
    <n v="34"/>
    <n v="301.62780000000004"/>
    <n v="301.62780000000004"/>
  </r>
  <r>
    <x v="10"/>
    <x v="1"/>
    <n v="352115015"/>
    <s v="Ipiguá"/>
    <n v="1.7093424063378437"/>
    <n v="5157"/>
    <n v="3314"/>
    <n v="1843"/>
    <n v="38.025364990414388"/>
    <n v="64.262167927089394"/>
    <n v="0.12101778665652001"/>
    <n v="7.7999999999999996E-3"/>
    <n v="0.11321778665652001"/>
    <s v=""/>
    <n v="5.1909999999999998E-2"/>
    <n v="8.4705479452054796E-4"/>
    <n v="6.3128371385083704E-2"/>
    <n v="5.1323604769152762E-3"/>
    <m/>
    <n v="9"/>
    <n v="10.256410256410255"/>
    <n v="89.743589743589752"/>
    <n v="2.2799999999999998"/>
    <n v="175.93199999999999"/>
    <n v="175.93199999999999"/>
    <n v="0"/>
    <n v="0"/>
    <n v="5992.8795811518321"/>
    <n v="611.51832460732987"/>
    <n v="60.42"/>
    <m/>
    <n v="60.42"/>
    <n v="9.1"/>
    <n v="13.8"/>
    <n v="100"/>
    <n v="39.037995695651617"/>
    <n v="12.348753740461225"/>
    <n v="3.7142857142857144"/>
    <n v="113.21778665652"/>
    <n v="0"/>
    <n v="0"/>
    <m/>
    <n v="0"/>
    <n v="0"/>
    <n v="10"/>
    <n v="100"/>
    <n v="0"/>
    <n v="0"/>
    <n v="1.8"/>
    <n v="0"/>
    <n v="0"/>
    <n v="3"/>
    <m/>
    <n v="4"/>
    <n v="35"/>
    <n v="175.93199999999996"/>
    <n v="0"/>
  </r>
  <r>
    <x v="17"/>
    <x v="1"/>
    <n v="352120011"/>
    <s v="Iporanga"/>
    <n v="0.10531955199990506"/>
    <n v="4393"/>
    <n v="2843"/>
    <n v="1550"/>
    <n v="3.7861224349085143"/>
    <n v="64.716594582290014"/>
    <n v="4.7875911339421671E-2"/>
    <n v="4.7813544520548E-2"/>
    <n v="6.2366818873668206E-5"/>
    <s v=""/>
    <n v="6.96E-3"/>
    <n v="6.0000000000000002E-5"/>
    <n v="4.0603544520547999E-2"/>
    <n v="2.52366818873668E-4"/>
    <m/>
    <n v="8"/>
    <n v="88.235294117647058"/>
    <n v="11.76470588235294"/>
    <n v="1.65"/>
    <n v="127.224"/>
    <n v="54.954719999999995"/>
    <n v="1"/>
    <n v="0"/>
    <n v="250033.89027999088"/>
    <n v="32304.120191213293"/>
    <n v="53.65"/>
    <m/>
    <n v="48.98"/>
    <n v="20.98"/>
    <n v="18.399999999999999"/>
    <n v="96.05"/>
    <n v="0.31497310091724784"/>
    <n v="0.13745596135349319"/>
    <n v="0.44685555626680379"/>
    <n v="1.3859293083037379E-3"/>
    <n v="0"/>
    <n v="14.2"/>
    <m/>
    <n v="0"/>
    <n v="0"/>
    <n v="9.5"/>
    <n v="70"/>
    <n v="70"/>
    <n v="56.804753820033959"/>
    <n v="6.7"/>
    <n v="0"/>
    <n v="0"/>
    <n v="36"/>
    <m/>
    <n v="15"/>
    <n v="2"/>
    <n v="89.05680000000001"/>
    <n v="89.05680000000001"/>
  </r>
  <r>
    <x v="11"/>
    <x v="1"/>
    <n v="35213098"/>
    <s v="Ipuã"/>
    <n v="1.2119146469233399"/>
    <n v="15693"/>
    <n v="15181"/>
    <n v="512"/>
    <n v="33.704896907216494"/>
    <n v="96.737398840247252"/>
    <n v="0.54747836884830003"/>
    <n v="0.39565212075088801"/>
    <n v="0.15182624809741199"/>
    <n v="0.31542998477930001"/>
    <n v="7.3491035007610298E-2"/>
    <n v="9.7009999999999999E-2"/>
    <n v="0.37690000000000001"/>
    <n v="7.7333840690005118E-5"/>
    <m/>
    <n v="12"/>
    <n v="58.82352941176471"/>
    <n v="41.17647058823529"/>
    <n v="11.01"/>
    <n v="849.36599999999999"/>
    <n v="231.02333999999999"/>
    <n v="2"/>
    <n v="0"/>
    <n v="14689.871917415408"/>
    <n v="1788.5069776333398"/>
    <n v="98.78"/>
    <m/>
    <n v="98.78"/>
    <n v="28.43"/>
    <s v=""/>
    <n v="98.79"/>
    <n v="23.700362287805195"/>
    <n v="7.4894441702913834"/>
    <n v="27.862825404992115"/>
    <n v="17.059128999709213"/>
    <s v=""/>
    <s v=""/>
    <m/>
    <n v="0"/>
    <s v=""/>
    <n v="7.7"/>
    <n v="100"/>
    <n v="91.000000000000014"/>
    <n v="72.800495899294305"/>
    <n v="8.1"/>
    <n v="1"/>
    <n v="0"/>
    <n v="2"/>
    <m/>
    <n v="20"/>
    <n v="14"/>
    <n v="849.3660000000001"/>
    <n v="772.92306000000008"/>
  </r>
  <r>
    <x v="9"/>
    <x v="1"/>
    <n v="352130912"/>
    <s v="Ipuã"/>
    <m/>
    <m/>
    <m/>
    <m/>
    <m/>
    <m/>
    <n v="7.4099999999999999E-3"/>
    <n v="7.4099999999999999E-3"/>
    <s v=""/>
    <s v=""/>
    <s v=""/>
    <s v=""/>
    <n v="7.4099999999999999E-3"/>
    <n v="0"/>
    <m/>
    <s v=""/>
    <s v=""/>
    <s v=""/>
    <m/>
    <m/>
    <m/>
    <m/>
    <m/>
    <s v=""/>
    <s v=""/>
    <s v=""/>
    <m/>
    <s v=""/>
    <s v=""/>
    <s v=""/>
    <s v=""/>
    <n v="0.32077922077922078"/>
    <n v="0.10136798905608757"/>
    <n v="0.52183098591549293"/>
    <n v="0"/>
    <s v=""/>
    <s v=""/>
    <m/>
    <n v="0"/>
    <s v=""/>
    <m/>
    <m/>
    <m/>
    <m/>
    <m/>
    <m/>
    <m/>
    <s v=""/>
    <m/>
    <n v="1"/>
    <s v=""/>
    <m/>
    <m/>
  </r>
  <r>
    <x v="6"/>
    <x v="1"/>
    <n v="35214085"/>
    <s v="Iracemápolis"/>
    <n v="1.7835031368096832"/>
    <n v="23316"/>
    <n v="22904"/>
    <n v="412"/>
    <n v="201.08667529107373"/>
    <n v="98.232973065705949"/>
    <n v="0.82215278031456118"/>
    <n v="0.81013560121765604"/>
    <n v="1.20171790969051E-2"/>
    <s v=""/>
    <n v="0.10438885844748901"/>
    <n v="0.67906481227803095"/>
    <n v="3.4840000000000003E-2"/>
    <n v="3.8591095890410979E-3"/>
    <m/>
    <n v="14"/>
    <n v="40"/>
    <n v="60"/>
    <n v="16.61"/>
    <n v="1281.69"/>
    <n v="1281.69"/>
    <n v="2"/>
    <n v="0"/>
    <n v="1961.1940298507463"/>
    <n v="256.98404529078755"/>
    <n v="100"/>
    <m/>
    <n v="100"/>
    <n v="13.04"/>
    <n v="0.6"/>
    <n v="100"/>
    <n v="149.48232369355657"/>
    <n v="56.700191745831809"/>
    <n v="225.03766700490448"/>
    <n v="6.3248311036342608"/>
    <n v="0"/>
    <n v="0"/>
    <m/>
    <n v="0"/>
    <n v="0"/>
    <n v="9.8000000000000007"/>
    <n v="100"/>
    <n v="100"/>
    <n v="0"/>
    <n v="3"/>
    <n v="0"/>
    <n v="0"/>
    <n v="13"/>
    <m/>
    <n v="16"/>
    <n v="24"/>
    <n v="1281.69"/>
    <n v="1281.69"/>
  </r>
  <r>
    <x v="2"/>
    <x v="1"/>
    <n v="352150716"/>
    <s v="Irapuã"/>
    <n v="0.6479958481465653"/>
    <n v="7690"/>
    <n v="7078"/>
    <n v="612"/>
    <n v="29.873358713386683"/>
    <n v="92.041612483745126"/>
    <n v="0.27271815829528201"/>
    <n v="0.13606581938102499"/>
    <n v="0.13665233891425699"/>
    <s v=""/>
    <n v="1.31029832572298E-2"/>
    <n v="3.4000000000000002E-4"/>
    <n v="0.24114375951293801"/>
    <n v="1.81314155251142E-2"/>
    <m/>
    <n v="6"/>
    <n v="26.923076923076923"/>
    <n v="73.076923076923066"/>
    <n v="4.99"/>
    <n v="384.96600000000001"/>
    <n v="103.94081999999999"/>
    <n v="0"/>
    <n v="0"/>
    <n v="7873.7477243172953"/>
    <n v="738.16384915474669"/>
    <n v="88.15"/>
    <m/>
    <n v="88.19"/>
    <n v="13.6"/>
    <n v="34.299999999999997"/>
    <n v="98.84"/>
    <n v="34.52128586016228"/>
    <n v="14.204070744545938"/>
    <n v="22.30587202967623"/>
    <n v="75.917966063476086"/>
    <n v="0"/>
    <n v="0"/>
    <m/>
    <n v="0"/>
    <n v="0"/>
    <n v="4"/>
    <n v="100"/>
    <n v="100"/>
    <n v="73.000000000000014"/>
    <n v="8.1999999999999993"/>
    <n v="0"/>
    <n v="0"/>
    <n v="4"/>
    <m/>
    <n v="14"/>
    <n v="38"/>
    <n v="384.96600000000001"/>
    <n v="384.96600000000001"/>
  </r>
  <r>
    <x v="0"/>
    <x v="1"/>
    <n v="352160620"/>
    <s v="Irapuru"/>
    <m/>
    <m/>
    <m/>
    <m/>
    <m/>
    <m/>
    <n v="1.5832054794520552E-2"/>
    <n v="1.242E-2"/>
    <n v="3.4120547945205499E-3"/>
    <s v=""/>
    <n v="1.91780821917808E-3"/>
    <s v=""/>
    <n v="1.2854246575342501E-2"/>
    <n v="1.06E-3"/>
    <m/>
    <s v=""/>
    <n v="13.333333333333334"/>
    <n v="86.666666666666671"/>
    <m/>
    <m/>
    <m/>
    <m/>
    <m/>
    <s v=""/>
    <s v=""/>
    <s v=""/>
    <m/>
    <s v=""/>
    <s v=""/>
    <s v=""/>
    <s v=""/>
    <n v="2.2945006948580513"/>
    <n v="0.99572671663651269"/>
    <n v="2.5346938775510206"/>
    <n v="1.7060273972602753"/>
    <s v=""/>
    <s v=""/>
    <m/>
    <n v="0"/>
    <s v=""/>
    <m/>
    <m/>
    <m/>
    <m/>
    <m/>
    <m/>
    <m/>
    <n v="4"/>
    <m/>
    <n v="2"/>
    <n v="13"/>
    <m/>
    <m/>
  </r>
  <r>
    <x v="1"/>
    <x v="1"/>
    <n v="352160621"/>
    <s v="Irapuru"/>
    <n v="-0.5087867401502133"/>
    <n v="7376"/>
    <n v="5215"/>
    <n v="2161"/>
    <n v="34.564198687910029"/>
    <n v="70.702277657266805"/>
    <n v="2.7935514967021798E-3"/>
    <s v=""/>
    <n v="2.7935514967021798E-3"/>
    <s v=""/>
    <n v="1.7535514967021799E-3"/>
    <s v=""/>
    <n v="3.6999999999999999E-4"/>
    <n v="6.7000000000000002E-4"/>
    <m/>
    <s v=""/>
    <s v=""/>
    <s v=""/>
    <n v="4.0999999999999996"/>
    <n v="316.65600000000001"/>
    <n v="84.041820000000001"/>
    <n v="1"/>
    <n v="0"/>
    <n v="6798.0260303687637"/>
    <n v="855.09761388286313"/>
    <n v="70.05"/>
    <m/>
    <n v="70.05"/>
    <n v="53.12"/>
    <n v="2.2999999999999998"/>
    <n v="99.08"/>
    <n v="0.40486253575393916"/>
    <n v="0.1756950626856717"/>
    <n v="0"/>
    <n v="1.3967757483510903"/>
    <n v="0"/>
    <n v="0"/>
    <m/>
    <n v="0"/>
    <n v="0"/>
    <n v="8.6999999999999993"/>
    <n v="99"/>
    <n v="99"/>
    <n v="73.459583901773527"/>
    <n v="8"/>
    <n v="0"/>
    <n v="0"/>
    <n v="1"/>
    <m/>
    <s v=""/>
    <n v="14"/>
    <n v="313.48944"/>
    <n v="313.48944"/>
  </r>
  <r>
    <x v="14"/>
    <x v="1"/>
    <n v="352170514"/>
    <s v="Itaberá"/>
    <n v="-0.21084334486731748"/>
    <n v="17627"/>
    <n v="13260"/>
    <n v="4367"/>
    <n v="16.278339566883687"/>
    <n v="75.225506325523355"/>
    <n v="1.7818209991755494"/>
    <n v="1.7760130615804199"/>
    <n v="5.8079375951293798E-3"/>
    <s v=""/>
    <n v="6.1789999999999998E-2"/>
    <n v="1.12473363774734E-4"/>
    <n v="1.7090719352486099"/>
    <n v="1.0846590563165909E-2"/>
    <m/>
    <n v="59"/>
    <n v="79.850746268656707"/>
    <n v="20.149253731343283"/>
    <n v="8.35"/>
    <n v="644.43600000000004"/>
    <n v="127.41971759999998"/>
    <n v="4"/>
    <n v="0"/>
    <n v="21934.042094514098"/>
    <n v="2558.3752198332099"/>
    <n v="79.010000000000005"/>
    <m/>
    <n v="69.930000000000007"/>
    <n v="31.03"/>
    <n v="0"/>
    <n v="100"/>
    <n v="32.574424116554837"/>
    <n v="14.533613370110517"/>
    <n v="43.960719346049999"/>
    <n v="0.40614948217687974"/>
    <n v="0"/>
    <n v="3.4"/>
    <m/>
    <n v="0"/>
    <n v="0"/>
    <n v="7.1"/>
    <n v="86.34"/>
    <n v="86.34"/>
    <n v="80.227715770068713"/>
    <n v="9.3000000000000007"/>
    <n v="0"/>
    <n v="0"/>
    <n v="16"/>
    <m/>
    <n v="107"/>
    <n v="27"/>
    <n v="556.40604240000005"/>
    <n v="556.40604240000005"/>
  </r>
  <r>
    <x v="14"/>
    <x v="1"/>
    <n v="352180414"/>
    <s v="Itaí"/>
    <n v="1.0231481039860713"/>
    <n v="26254"/>
    <n v="20616"/>
    <n v="5638"/>
    <n v="23.603981047767178"/>
    <n v="78.525177115868061"/>
    <n v="2.7756955416032456"/>
    <n v="2.7593292985794"/>
    <n v="1.6366243023845799E-2"/>
    <n v="0.59224556062912204"/>
    <n v="5.808E-2"/>
    <n v="0.46314928970065999"/>
    <n v="2.2239304908675801"/>
    <n v="3.0535761035007609E-2"/>
    <m/>
    <n v="140"/>
    <n v="83.214285714285722"/>
    <n v="16.785714285714285"/>
    <n v="14.91"/>
    <n v="1150.2"/>
    <n v="358.86240000000004"/>
    <n v="3"/>
    <n v="0"/>
    <n v="14882.724156319036"/>
    <n v="1753.7350498971584"/>
    <n v="67.34"/>
    <m/>
    <n v="66.38"/>
    <n v="20.69"/>
    <n v="2.2999999999999998"/>
    <n v="85.75"/>
    <n v="50.193409432246753"/>
    <n v="22.402708164675104"/>
    <n v="67.796788662884524"/>
    <n v="1.1209755495784794"/>
    <n v="0"/>
    <n v="1.8"/>
    <m/>
    <n v="0"/>
    <n v="0"/>
    <n v="7.7"/>
    <n v="86"/>
    <n v="86"/>
    <n v="68.800000000000011"/>
    <n v="7.6"/>
    <n v="0"/>
    <n v="0"/>
    <n v="27"/>
    <m/>
    <n v="233"/>
    <n v="47"/>
    <n v="989.17200000000003"/>
    <n v="989.17200000000003"/>
  </r>
  <r>
    <x v="2"/>
    <x v="1"/>
    <n v="352190316"/>
    <s v="Itajobi"/>
    <n v="7.2129317361246947E-2"/>
    <n v="14615"/>
    <n v="12789"/>
    <n v="1826"/>
    <n v="29.122827992985815"/>
    <n v="87.505986999657878"/>
    <n v="0.96578919330289192"/>
    <n v="0.395714908675799"/>
    <n v="0.57007428462709298"/>
    <s v=""/>
    <n v="5.6930000000000001E-2"/>
    <n v="5.5271232876712298E-3"/>
    <n v="0.77536207001521995"/>
    <n v="0.12797"/>
    <m/>
    <n v="22"/>
    <n v="15"/>
    <n v="85"/>
    <n v="8.91"/>
    <n v="687.47400000000005"/>
    <n v="240.97510259999996"/>
    <n v="3"/>
    <n v="0"/>
    <n v="8091.6866233321925"/>
    <n v="733.64625384878559"/>
    <n v="83.31"/>
    <m/>
    <n v="83.31"/>
    <n v="22.38"/>
    <n v="9.1999999999999993"/>
    <n v="99.87"/>
    <n v="63.123476686463519"/>
    <n v="25.754378488077119"/>
    <n v="33.253353670235214"/>
    <n v="167.66890724326259"/>
    <n v="10"/>
    <n v="0.3"/>
    <m/>
    <n v="0"/>
    <n v="0"/>
    <n v="9.8000000000000007"/>
    <n v="100"/>
    <n v="95.51"/>
    <n v="64.947750373105023"/>
    <n v="7.4"/>
    <n v="1"/>
    <n v="0"/>
    <n v="5"/>
    <m/>
    <n v="27"/>
    <n v="153"/>
    <n v="687.47400000000005"/>
    <n v="656.60641740000005"/>
  </r>
  <r>
    <x v="7"/>
    <x v="1"/>
    <n v="352200013"/>
    <s v="Itaju"/>
    <n v="1.2490456411594852"/>
    <n v="3615"/>
    <n v="2901"/>
    <n v="714"/>
    <n v="15.801206399160765"/>
    <n v="80.248962655601659"/>
    <n v="0.34595170281582899"/>
    <n v="0.13519124048706199"/>
    <n v="0.210760462328767"/>
    <s v=""/>
    <n v="5.28025875190259E-3"/>
    <n v="9.8071093353627593E-4"/>
    <n v="0.325234246575343"/>
    <n v="1.4456486555048199E-2"/>
    <m/>
    <n v="5"/>
    <n v="31.25"/>
    <n v="68.75"/>
    <n v="1.95"/>
    <n v="150.60599999999999"/>
    <n v="135.5454"/>
    <n v="0"/>
    <n v="1"/>
    <n v="16138.755186721992"/>
    <n v="1657.4937759336094"/>
    <n v="67.8"/>
    <m/>
    <n v="79.900000000000006"/>
    <n v="44.74"/>
    <n v="0"/>
    <n v="93.22"/>
    <n v="36.415968717455684"/>
    <n v="18.700092044098863"/>
    <n v="17.788321116718684"/>
    <n v="110.92655912040372"/>
    <n v="0"/>
    <n v="0"/>
    <m/>
    <n v="0"/>
    <n v="0"/>
    <n v="9.5"/>
    <n v="100"/>
    <n v="100"/>
    <n v="9.9999999999999964"/>
    <n v="4"/>
    <n v="0"/>
    <n v="1"/>
    <n v="1"/>
    <m/>
    <n v="15"/>
    <n v="33"/>
    <n v="150.60599999999999"/>
    <n v="150.60599999999999"/>
  </r>
  <r>
    <x v="19"/>
    <x v="1"/>
    <n v="35221097"/>
    <s v="Itanhaém"/>
    <n v="1.3319168918038526"/>
    <n v="97569"/>
    <n v="96823"/>
    <n v="746"/>
    <n v="162.88103903041636"/>
    <n v="99.235412887290025"/>
    <n v="1.6855724048706242"/>
    <n v="1.6826000000000001"/>
    <n v="2.97240487062405E-3"/>
    <s v=""/>
    <n v="1.6599900000000001"/>
    <n v="2.2200000000000002E-3"/>
    <n v="2.8712683916793501E-3"/>
    <n v="2.0491136478944696E-2"/>
    <m/>
    <n v="10"/>
    <n v="55.555555555555557"/>
    <n v="44.444444444444443"/>
    <n v="90.78"/>
    <n v="5446.6019999999999"/>
    <n v="3876.3991799999999"/>
    <n v="14"/>
    <n v="1"/>
    <n v="10999.088644958953"/>
    <n v="1393.0670602342959"/>
    <n v="94.48"/>
    <m/>
    <n v="45.15"/>
    <n v="33.83"/>
    <n v="19.5"/>
    <n v="95.38"/>
    <n v="13.261781312908136"/>
    <n v="4.9531954301223164"/>
    <n v="20.030952380952382"/>
    <n v="6.8965310223295814E-2"/>
    <n v="0"/>
    <n v="0"/>
    <m/>
    <n v="0"/>
    <n v="0"/>
    <n v="9"/>
    <n v="44"/>
    <n v="44"/>
    <n v="28.829035424288392"/>
    <n v="4.5"/>
    <n v="5"/>
    <n v="1"/>
    <n v="25"/>
    <m/>
    <n v="15"/>
    <n v="12"/>
    <n v="2396.50488"/>
    <n v="2396.50488"/>
  </r>
  <r>
    <x v="17"/>
    <x v="1"/>
    <n v="352215811"/>
    <s v="Itaóca"/>
    <n v="-0.16484826275504627"/>
    <n v="3186"/>
    <n v="1737"/>
    <n v="1449"/>
    <n v="17.457534246575342"/>
    <n v="54.51977401129944"/>
    <n v="1.6490000000000001E-2"/>
    <n v="1.6490000000000001E-2"/>
    <s v=""/>
    <s v=""/>
    <n v="9.9000000000000008E-3"/>
    <n v="6.4799999999999996E-3"/>
    <n v="1E-4"/>
    <n v="1.0000000000000001E-5"/>
    <m/>
    <n v="5"/>
    <s v=""/>
    <s v=""/>
    <n v="1.27"/>
    <n v="98.01"/>
    <n v="51.912413999999991"/>
    <n v="0"/>
    <n v="0"/>
    <n v="57806.101694915254"/>
    <n v="7522.7118644067777"/>
    <n v="70.430000000000007"/>
    <m/>
    <n v="30.47"/>
    <n v="23.17"/>
    <s v=""/>
    <n v="100"/>
    <n v="0.64666666666666672"/>
    <n v="0.28236301369863021"/>
    <n v="0.92122905027932966"/>
    <n v="0"/>
    <s v=""/>
    <s v=""/>
    <m/>
    <n v="1"/>
    <s v=""/>
    <n v="8"/>
    <n v="54.06"/>
    <n v="54.059999999999995"/>
    <n v="47.033553719008275"/>
    <n v="5.9"/>
    <n v="0"/>
    <n v="0"/>
    <n v="23"/>
    <m/>
    <n v="9"/>
    <s v=""/>
    <n v="52.984206"/>
    <n v="52.984206"/>
  </r>
  <r>
    <x v="18"/>
    <x v="1"/>
    <n v="35222086"/>
    <s v="Itapecerica da Serra"/>
    <n v="1.1010248537643097"/>
    <n v="167916"/>
    <n v="166524"/>
    <n v="1392"/>
    <n v="1108.6491482899776"/>
    <n v="99.171014078467806"/>
    <n v="5.7259436834094402E-2"/>
    <n v="1.592E-2"/>
    <n v="4.1339436834094398E-2"/>
    <s v=""/>
    <n v="1.5900000000000001E-2"/>
    <n v="2.3388554033485501E-2"/>
    <n v="1.24E-3"/>
    <n v="1.6730882800608818E-2"/>
    <m/>
    <n v="10"/>
    <n v="8.9743589743589745"/>
    <n v="91.025641025641022"/>
    <n v="156.81"/>
    <n v="9408.7980000000007"/>
    <n v="6694.8859908000004"/>
    <n v="6"/>
    <n v="1"/>
    <n v="422.56842707067818"/>
    <n v="60.098620738940888"/>
    <n v="96.7"/>
    <m/>
    <n v="46.78"/>
    <n v="43.08"/>
    <n v="60.2"/>
    <n v="97.51"/>
    <n v="6.8165996231064767"/>
    <n v="2.5448638592930846"/>
    <n v="3.0615384615384613"/>
    <n v="12.918574010654501"/>
    <n v="2"/>
    <n v="0.6"/>
    <m/>
    <n v="2"/>
    <n v="0"/>
    <n v="9.5"/>
    <n v="39"/>
    <n v="33.540000000000006"/>
    <n v="28.844407215459405"/>
    <n v="4.2"/>
    <n v="4"/>
    <n v="1"/>
    <n v="137"/>
    <m/>
    <n v="7"/>
    <n v="71"/>
    <n v="3669.4312200000004"/>
    <n v="3155.7108492000007"/>
  </r>
  <r>
    <x v="17"/>
    <x v="1"/>
    <n v="352220811"/>
    <s v="Itapecerica da Serra"/>
    <m/>
    <m/>
    <m/>
    <m/>
    <m/>
    <m/>
    <n v="1.5769999999999999E-2"/>
    <s v=""/>
    <n v="1.5769999999999999E-2"/>
    <s v=""/>
    <s v=""/>
    <s v=""/>
    <n v="5.2100000000000002E-3"/>
    <n v="1.056E-2"/>
    <m/>
    <n v="1"/>
    <s v=""/>
    <s v=""/>
    <m/>
    <m/>
    <m/>
    <m/>
    <m/>
    <s v=""/>
    <s v=""/>
    <s v=""/>
    <m/>
    <s v=""/>
    <s v=""/>
    <s v=""/>
    <s v=""/>
    <n v="1.8773809523809522"/>
    <n v="0.70088888888888878"/>
    <n v="0"/>
    <n v="4.9281250000000005"/>
    <s v=""/>
    <s v=""/>
    <m/>
    <n v="0"/>
    <s v=""/>
    <m/>
    <m/>
    <m/>
    <m/>
    <m/>
    <m/>
    <m/>
    <n v="4"/>
    <m/>
    <s v=""/>
    <n v="4"/>
    <m/>
    <m/>
  </r>
  <r>
    <x v="8"/>
    <x v="1"/>
    <n v="352230710"/>
    <s v="Itapetininga"/>
    <m/>
    <m/>
    <m/>
    <m/>
    <m/>
    <m/>
    <n v="8.1772304667681334E-3"/>
    <n v="7.3111618467782804E-3"/>
    <n v="8.6606861998985297E-4"/>
    <s v=""/>
    <s v=""/>
    <n v="1.6000000000000001E-4"/>
    <n v="7.56377536783359E-3"/>
    <n v="4.53455098934551E-4"/>
    <m/>
    <n v="6"/>
    <n v="14.285714285714285"/>
    <n v="85.714285714285708"/>
    <m/>
    <m/>
    <m/>
    <m/>
    <m/>
    <s v=""/>
    <s v=""/>
    <s v=""/>
    <m/>
    <s v=""/>
    <s v=""/>
    <s v=""/>
    <s v=""/>
    <n v="9.5976883412771524E-2"/>
    <n v="4.2128956552128456E-2"/>
    <n v="0.11830358975369387"/>
    <n v="3.7011479486745859E-2"/>
    <s v=""/>
    <s v=""/>
    <m/>
    <n v="0"/>
    <s v=""/>
    <m/>
    <m/>
    <m/>
    <m/>
    <m/>
    <m/>
    <m/>
    <n v="16"/>
    <m/>
    <n v="3"/>
    <n v="18"/>
    <m/>
    <m/>
  </r>
  <r>
    <x v="14"/>
    <x v="1"/>
    <n v="352230714"/>
    <s v="Itapetininga"/>
    <n v="1.0718394618578708"/>
    <n v="158553"/>
    <n v="145723"/>
    <n v="12830"/>
    <n v="88.474286862193651"/>
    <n v="91.908068595359282"/>
    <n v="1.995827389015727"/>
    <n v="1.76318039764079"/>
    <n v="0.232646991374937"/>
    <s v=""/>
    <n v="0.47894347031963502"/>
    <n v="0.14016253488077099"/>
    <n v="1.2934007293252201"/>
    <n v="8.3320654490106602E-2"/>
    <m/>
    <n v="142"/>
    <n v="41.516245487364621"/>
    <n v="58.483754512635379"/>
    <n v="133.88999999999999"/>
    <n v="8033.6880000000001"/>
    <n v="1070.1750239999999"/>
    <n v="27"/>
    <n v="2"/>
    <n v="3860.6255321564399"/>
    <n v="465.4231708009309"/>
    <n v="96.08"/>
    <m/>
    <n v="90.11"/>
    <n v="36.51"/>
    <n v="43.7"/>
    <n v="100"/>
    <n v="23.425204096428722"/>
    <n v="10.28246980430565"/>
    <n v="28.530427146291103"/>
    <n v="9.9421791185870525"/>
    <n v="0"/>
    <n v="0"/>
    <m/>
    <n v="3"/>
    <n v="0"/>
    <n v="10"/>
    <n v="94.7"/>
    <n v="94.7"/>
    <n v="86.678907321270131"/>
    <n v="9.6"/>
    <n v="5"/>
    <n v="2"/>
    <n v="114"/>
    <m/>
    <n v="115"/>
    <n v="162"/>
    <n v="7607.9025360000005"/>
    <n v="7607.9025360000005"/>
  </r>
  <r>
    <x v="14"/>
    <x v="1"/>
    <n v="352240614"/>
    <s v="Itapeva"/>
    <n v="0.4232073194001984"/>
    <n v="91265"/>
    <n v="82551"/>
    <n v="8714"/>
    <n v="49.960312029560697"/>
    <n v="90.451980496356768"/>
    <n v="2.0939681563926973"/>
    <n v="2.0637094197108099"/>
    <n v="3.0258736681887399E-2"/>
    <s v=""/>
    <n v="0.43080587519025898"/>
    <n v="4.1266826484018297E-2"/>
    <n v="1.5989598154490099"/>
    <n v="2.293563926940639E-2"/>
    <m/>
    <n v="116"/>
    <n v="77.405857740585773"/>
    <n v="22.594142259414227"/>
    <n v="63.62"/>
    <n v="4294.0259999999998"/>
    <n v="729.61053782400006"/>
    <n v="14"/>
    <n v="2"/>
    <n v="7083.6355667561493"/>
    <n v="836.21454007560396"/>
    <n v="92.96"/>
    <m/>
    <n v="81.87"/>
    <n v="38.520000000000003"/>
    <n v="40.200000000000003"/>
    <n v="100"/>
    <n v="22.834985347793861"/>
    <n v="10.214478811671695"/>
    <n v="30.573472884604591"/>
    <n v="1.2503610199127024"/>
    <n v="12"/>
    <n v="0.2"/>
    <m/>
    <n v="2"/>
    <n v="0"/>
    <n v="2"/>
    <n v="90.08"/>
    <n v="87.377600000000015"/>
    <n v="83.008707031024031"/>
    <n v="9.5"/>
    <n v="2"/>
    <n v="2"/>
    <n v="25"/>
    <m/>
    <n v="185"/>
    <n v="54"/>
    <n v="3868.0586208"/>
    <n v="3752.0168621760004"/>
  </r>
  <r>
    <x v="18"/>
    <x v="1"/>
    <n v="35225056"/>
    <s v="Itapevi"/>
    <n v="1.7516460545192736"/>
    <n v="233816"/>
    <n v="233816"/>
    <n v="0"/>
    <n v="2559.5621237000551"/>
    <n v="100"/>
    <n v="0.20198340943683418"/>
    <n v="7.6161415525114198E-2"/>
    <n v="0.12582199391172"/>
    <s v=""/>
    <n v="3.7999999999999999E-2"/>
    <n v="0.123251737696601"/>
    <n v="5.9141552511415504E-4"/>
    <n v="4.0140256215119317E-2"/>
    <m/>
    <n v="40"/>
    <n v="6.8181818181818175"/>
    <n v="93.181818181818173"/>
    <n v="213.93"/>
    <n v="12835.8"/>
    <n v="9199.620359999999"/>
    <n v="8"/>
    <n v="1"/>
    <n v="161.85034386012933"/>
    <n v="24.277551579019399"/>
    <n v="95.01"/>
    <m/>
    <n v="66.45"/>
    <n v="51.71"/>
    <n v="59.9"/>
    <n v="95.01"/>
    <n v="44.885202097074263"/>
    <n v="16.831950786402849"/>
    <n v="28.207931675968219"/>
    <n v="69.901107728733336"/>
    <n v="0"/>
    <n v="5.5"/>
    <m/>
    <n v="0"/>
    <n v="0"/>
    <n v="8.6999999999999993"/>
    <n v="61"/>
    <n v="32.94"/>
    <n v="28.32842238115272"/>
    <n v="4.0999999999999996"/>
    <n v="2"/>
    <n v="1"/>
    <n v="164"/>
    <m/>
    <n v="9"/>
    <n v="123"/>
    <n v="7829.8379999999997"/>
    <n v="4228.1125199999997"/>
  </r>
  <r>
    <x v="8"/>
    <x v="1"/>
    <n v="352250510"/>
    <s v="Itapevi"/>
    <m/>
    <m/>
    <m/>
    <m/>
    <m/>
    <m/>
    <n v="0"/>
    <s v=""/>
    <s v=""/>
    <s v=""/>
    <s v=""/>
    <s v=""/>
    <s v=""/>
    <s v=""/>
    <m/>
    <s v=""/>
    <s v=""/>
    <s v=""/>
    <m/>
    <m/>
    <m/>
    <m/>
    <m/>
    <s v=""/>
    <s v=""/>
    <s v=""/>
    <m/>
    <s v=""/>
    <s v=""/>
    <s v=""/>
    <s v=""/>
    <n v="0"/>
    <n v="0"/>
    <n v="0"/>
    <n v="0"/>
    <s v=""/>
    <s v=""/>
    <m/>
    <n v="0"/>
    <s v=""/>
    <m/>
    <m/>
    <m/>
    <m/>
    <m/>
    <m/>
    <m/>
    <s v=""/>
    <m/>
    <s v=""/>
    <s v=""/>
    <m/>
    <m/>
  </r>
  <r>
    <x v="3"/>
    <x v="1"/>
    <n v="35226049"/>
    <s v="Itapira"/>
    <n v="0.46593482119072771"/>
    <n v="71266"/>
    <n v="66743"/>
    <n v="4523"/>
    <n v="137.712077294686"/>
    <n v="93.653355036062081"/>
    <n v="0.31862684931506902"/>
    <n v="0.18802385083713899"/>
    <n v="0.13060299847793"/>
    <n v="0.25681953957381998"/>
    <n v="6.0073782343987803E-2"/>
    <n v="9.4974749492643395E-2"/>
    <n v="7.8849245306950796E-2"/>
    <n v="8.4729072171486605E-2"/>
    <m/>
    <n v="57"/>
    <n v="32.642487046632127"/>
    <n v="67.357512953367873"/>
    <n v="55.49"/>
    <n v="3745.4940000000001"/>
    <n v="760.33619999999996"/>
    <n v="4"/>
    <n v="0"/>
    <n v="3124.1287570510481"/>
    <n v="371.70937052732012"/>
    <n v="99.2"/>
    <m/>
    <n v="99.2"/>
    <n v="42.18"/>
    <n v="42.3"/>
    <n v="99.39"/>
    <n v="12.495170561375256"/>
    <n v="4.5131281772672667"/>
    <n v="10.995546832581228"/>
    <n v="15.547976009277384"/>
    <n v="0"/>
    <n v="0"/>
    <m/>
    <n v="1"/>
    <n v="0"/>
    <n v="7.1"/>
    <n v="100"/>
    <n v="100"/>
    <n v="79.699975490549434"/>
    <n v="8.4"/>
    <n v="0"/>
    <n v="0"/>
    <n v="118"/>
    <m/>
    <n v="63"/>
    <n v="130"/>
    <n v="3745.4940000000001"/>
    <n v="3745.4940000000001"/>
  </r>
  <r>
    <x v="17"/>
    <x v="1"/>
    <n v="352265311"/>
    <s v="Itapirapuã Paulista"/>
    <n v="0.66822116409133159"/>
    <n v="4144"/>
    <n v="2117"/>
    <n v="2027"/>
    <n v="10.199109054662696"/>
    <n v="51.085907335907329"/>
    <n v="7.0063419583967501E-3"/>
    <n v="1.3025367833586999E-3"/>
    <n v="5.7038051750380502E-3"/>
    <s v=""/>
    <n v="5.7000000000000002E-3"/>
    <n v="1.2999999999999999E-3"/>
    <n v="2.53678335870117E-6"/>
    <n v="3.8051750380517502E-6"/>
    <m/>
    <s v=""/>
    <n v="57.142857142857139"/>
    <n v="42.857142857142854"/>
    <n v="1.45"/>
    <n v="111.672"/>
    <n v="50.021863199999999"/>
    <n v="0"/>
    <n v="0"/>
    <n v="92309.768339768343"/>
    <n v="11871.660231660231"/>
    <n v="59.14"/>
    <m/>
    <n v="36.6"/>
    <n v="34.07"/>
    <n v="12.4"/>
    <n v="100"/>
    <n v="0.13244502756893667"/>
    <n v="5.7760444834268343E-2"/>
    <n v="3.4920557194603213E-2"/>
    <n v="0.36562853686141344"/>
    <n v="0"/>
    <n v="10.4"/>
    <m/>
    <n v="0"/>
    <n v="0"/>
    <n v="4.7"/>
    <n v="64.19"/>
    <n v="64.19"/>
    <n v="55.206441005802709"/>
    <n v="6.6"/>
    <n v="0"/>
    <n v="0"/>
    <n v="13"/>
    <m/>
    <n v="4"/>
    <n v="3"/>
    <n v="71.68225679999999"/>
    <n v="71.68225679999999"/>
  </r>
  <r>
    <x v="2"/>
    <x v="1"/>
    <n v="352270316"/>
    <s v="Itápolis"/>
    <n v="0.38705332833213202"/>
    <n v="41405"/>
    <n v="38737"/>
    <n v="2668"/>
    <n v="41.524174380471955"/>
    <n v="93.556333776114002"/>
    <n v="1.0875700304414"/>
    <n v="0.57627187595129403"/>
    <n v="0.51129815449010596"/>
    <s v=""/>
    <n v="0.14849499238965"/>
    <n v="0.245194911212582"/>
    <n v="0.67803380771182098"/>
    <n v="1.5846319127346499E-2"/>
    <m/>
    <n v="15"/>
    <n v="30.243902439024389"/>
    <n v="69.756097560975604"/>
    <n v="31.29"/>
    <n v="2111.8319999999999"/>
    <n v="295.65647999999999"/>
    <n v="5"/>
    <n v="0"/>
    <n v="5582.873565994445"/>
    <n v="510.30358652336702"/>
    <n v="99.84"/>
    <m/>
    <n v="99.84"/>
    <n v="24.23"/>
    <n v="8.1"/>
    <n v="98.76"/>
    <n v="36.373579613424745"/>
    <n v="14.83724461720873"/>
    <n v="24.839304997900609"/>
    <n v="76.313157386582944"/>
    <n v="9"/>
    <n v="0.1"/>
    <m/>
    <n v="0"/>
    <n v="0"/>
    <n v="3"/>
    <n v="100"/>
    <n v="100"/>
    <n v="86"/>
    <n v="9.8000000000000007"/>
    <n v="2"/>
    <n v="0"/>
    <n v="16"/>
    <m/>
    <n v="62"/>
    <n v="143"/>
    <n v="2111.8319999999999"/>
    <n v="2111.8319999999999"/>
  </r>
  <r>
    <x v="14"/>
    <x v="1"/>
    <n v="352280214"/>
    <s v="Itaporanga"/>
    <n v="8.216410001220531E-2"/>
    <n v="14671"/>
    <n v="11865"/>
    <n v="2806"/>
    <n v="28.894709890889036"/>
    <n v="80.873832731238494"/>
    <n v="0.2926200342465749"/>
    <n v="0.290146442161339"/>
    <n v="2.47359208523592E-3"/>
    <n v="2.2989662607813301E-2"/>
    <n v="2.4570000000000002E-2"/>
    <s v=""/>
    <n v="0.24086433789954301"/>
    <n v="2.7185696347031964E-2"/>
    <m/>
    <n v="15"/>
    <n v="79.591836734693871"/>
    <n v="20.408163265306122"/>
    <n v="8.0399999999999991"/>
    <n v="620.35199999999998"/>
    <n v="140.50908000000001"/>
    <n v="3"/>
    <n v="0"/>
    <n v="12058.957126303592"/>
    <n v="1418.7008383886571"/>
    <n v="84.24"/>
    <m/>
    <n v="70.73"/>
    <n v="25.64"/>
    <n v="65.5"/>
    <n v="100"/>
    <n v="11.658168695082665"/>
    <n v="5.2160433912045434"/>
    <n v="15.683591468180486"/>
    <n v="0.37478667958120016"/>
    <n v="24"/>
    <n v="0.2"/>
    <m/>
    <n v="0"/>
    <n v="0"/>
    <n v="9.8000000000000007"/>
    <n v="91"/>
    <n v="91"/>
    <n v="77.350104456824511"/>
    <n v="8.1999999999999993"/>
    <n v="1"/>
    <n v="0"/>
    <n v="1"/>
    <m/>
    <n v="39"/>
    <n v="10"/>
    <n v="564.52031999999997"/>
    <n v="564.52031999999997"/>
  </r>
  <r>
    <x v="7"/>
    <x v="1"/>
    <n v="352290113"/>
    <s v="Itapuí"/>
    <n v="1.2995268304584195"/>
    <n v="13622"/>
    <n v="13203"/>
    <n v="419"/>
    <n v="97.52989188802178"/>
    <n v="96.924093378358535"/>
    <n v="1.6669980974124799E-2"/>
    <s v=""/>
    <n v="1.6669980974124799E-2"/>
    <s v=""/>
    <n v="3.8051750380517502E-4"/>
    <n v="7.6823287671232898E-3"/>
    <s v=""/>
    <n v="8.607134703196349E-3"/>
    <m/>
    <s v=""/>
    <s v=""/>
    <s v=""/>
    <n v="9.36"/>
    <n v="721.87199999999996"/>
    <n v="721.87199999999996"/>
    <n v="1"/>
    <n v="0"/>
    <n v="2662.3403318161795"/>
    <n v="277.80942592864483"/>
    <n v="96.48"/>
    <m/>
    <n v="93.87"/>
    <n v="9.5500000000000007"/>
    <n v="0"/>
    <n v="99.49"/>
    <n v="2.7783301623541332"/>
    <n v="1.449563562967374"/>
    <n v="0"/>
    <n v="13.891650811770667"/>
    <n v="0"/>
    <n v="0"/>
    <m/>
    <n v="0"/>
    <n v="0"/>
    <n v="7.2"/>
    <n v="87"/>
    <n v="0"/>
    <n v="0"/>
    <n v="1.3"/>
    <n v="1"/>
    <n v="0"/>
    <n v="4"/>
    <m/>
    <s v=""/>
    <n v="13"/>
    <n v="628.02864"/>
    <n v="0"/>
  </r>
  <r>
    <x v="16"/>
    <x v="1"/>
    <n v="352300818"/>
    <s v="Itapura"/>
    <m/>
    <m/>
    <m/>
    <m/>
    <m/>
    <m/>
    <n v="0"/>
    <s v=""/>
    <s v=""/>
    <s v=""/>
    <s v=""/>
    <s v=""/>
    <s v=""/>
    <s v=""/>
    <m/>
    <s v=""/>
    <s v=""/>
    <s v=""/>
    <m/>
    <m/>
    <m/>
    <m/>
    <m/>
    <s v=""/>
    <s v=""/>
    <s v=""/>
    <m/>
    <s v=""/>
    <s v=""/>
    <s v=""/>
    <s v=""/>
    <n v="0"/>
    <n v="0"/>
    <n v="0"/>
    <n v="0"/>
    <s v=""/>
    <s v=""/>
    <m/>
    <n v="0"/>
    <s v=""/>
    <m/>
    <m/>
    <m/>
    <m/>
    <m/>
    <m/>
    <m/>
    <s v=""/>
    <m/>
    <s v=""/>
    <s v=""/>
    <m/>
    <m/>
  </r>
  <r>
    <x v="12"/>
    <x v="1"/>
    <n v="352300819"/>
    <s v="Itapura"/>
    <n v="1.2647769045647017"/>
    <n v="4860"/>
    <n v="3884"/>
    <n v="976"/>
    <n v="15.816708432323365"/>
    <n v="79.91769547325103"/>
    <n v="0.12950095129375966"/>
    <n v="0.12634771816336901"/>
    <n v="3.1532331303906602E-3"/>
    <n v="0.42510229578893999"/>
    <n v="2.3700000000000001E-3"/>
    <n v="2.9E-4"/>
    <n v="0.12635913368848301"/>
    <n v="4.8181760527650898E-4"/>
    <m/>
    <s v=""/>
    <n v="48"/>
    <n v="52"/>
    <n v="2.74"/>
    <n v="211.73400000000001"/>
    <n v="59.286600000000007"/>
    <n v="0"/>
    <n v="0"/>
    <n v="14405.333333333334"/>
    <n v="1232.8888888888885"/>
    <n v="79.489999999999995"/>
    <m/>
    <n v="69.3"/>
    <n v="40.74"/>
    <n v="6.9"/>
    <n v="99.46"/>
    <n v="18.239570604754881"/>
    <n v="5.833376184403587"/>
    <n v="24.297638108340195"/>
    <n v="1.6595963844161374"/>
    <n v="0"/>
    <n v="0"/>
    <m/>
    <n v="0"/>
    <n v="0"/>
    <n v="9"/>
    <n v="80"/>
    <n v="80"/>
    <n v="71.999489926039288"/>
    <n v="7.9"/>
    <n v="0"/>
    <n v="0"/>
    <n v="1"/>
    <m/>
    <n v="12"/>
    <n v="13"/>
    <n v="169.38720000000001"/>
    <n v="169.38720000000001"/>
  </r>
  <r>
    <x v="15"/>
    <x v="1"/>
    <n v="35231072"/>
    <s v="Itaquaquecetuba"/>
    <m/>
    <m/>
    <m/>
    <m/>
    <m/>
    <m/>
    <n v="9.9885844748858493E-5"/>
    <s v=""/>
    <n v="9.9885844748858493E-5"/>
    <s v=""/>
    <s v=""/>
    <n v="1.4269406392694101E-5"/>
    <s v=""/>
    <n v="8.5616438356164398E-5"/>
    <m/>
    <s v=""/>
    <s v=""/>
    <s v=""/>
    <m/>
    <m/>
    <m/>
    <m/>
    <m/>
    <s v=""/>
    <s v=""/>
    <s v=""/>
    <m/>
    <s v=""/>
    <s v=""/>
    <s v=""/>
    <s v=""/>
    <n v="2.219685438863522E-2"/>
    <n v="8.323820395738207E-3"/>
    <n v="0"/>
    <n v="6.6590563165905656E-2"/>
    <s v=""/>
    <s v=""/>
    <m/>
    <n v="0"/>
    <s v=""/>
    <m/>
    <m/>
    <m/>
    <m/>
    <m/>
    <m/>
    <m/>
    <n v="7"/>
    <m/>
    <s v=""/>
    <n v="2"/>
    <m/>
    <m/>
  </r>
  <r>
    <x v="18"/>
    <x v="1"/>
    <n v="35231076"/>
    <s v="Itaquaquecetuba"/>
    <n v="1.4480881473275531"/>
    <n v="365490"/>
    <n v="365490"/>
    <n v="0"/>
    <n v="4469.1856199559797"/>
    <n v="100"/>
    <n v="5.27183368214105E-2"/>
    <n v="1.61382800608828E-2"/>
    <n v="3.6580056760527703E-2"/>
    <s v=""/>
    <n v="2.7100000000000002E-3"/>
    <n v="2.6699539256722499E-2"/>
    <n v="4.0000000000000003E-5"/>
    <n v="2.231750380517504E-2"/>
    <m/>
    <n v="2"/>
    <n v="15.942028985507244"/>
    <n v="84.05797101449275"/>
    <n v="333.74"/>
    <n v="20024.333999999999"/>
    <n v="18134.436383999997"/>
    <n v="25"/>
    <n v="0"/>
    <n v="103.54099975375523"/>
    <n v="12.942624969219407"/>
    <n v="100"/>
    <m/>
    <n v="70.31"/>
    <n v="38.82"/>
    <n v="7.6"/>
    <n v="100"/>
    <n v="11.715185960313445"/>
    <n v="4.3931947351175422"/>
    <n v="5.379426686960934"/>
    <n v="24.386704507018464"/>
    <n v="13"/>
    <n v="4.5"/>
    <m/>
    <n v="0"/>
    <n v="96"/>
    <n v="9.6"/>
    <n v="65"/>
    <n v="10.4"/>
    <n v="9.4380048594874726"/>
    <n v="2"/>
    <n v="4"/>
    <n v="0"/>
    <n v="235"/>
    <m/>
    <n v="11"/>
    <n v="58"/>
    <n v="13015.8171"/>
    <n v="2082.5307360000002"/>
  </r>
  <r>
    <x v="14"/>
    <x v="1"/>
    <n v="352320614"/>
    <s v="Itararé"/>
    <n v="0.19705023336813454"/>
    <n v="48889"/>
    <n v="45322"/>
    <n v="3567"/>
    <n v="48.714601725821559"/>
    <n v="92.703880218454046"/>
    <n v="0.20916207064941611"/>
    <n v="0.19835133942161301"/>
    <n v="1.08107312278031E-2"/>
    <n v="9.4169457128361195E-2"/>
    <n v="4.4161263318112601E-3"/>
    <n v="6.0899188229325196E-3"/>
    <n v="0.190517899543379"/>
    <n v="8.1381259512937603E-3"/>
    <m/>
    <n v="14"/>
    <n v="59.090909090909093"/>
    <n v="40.909090909090914"/>
    <n v="37.31"/>
    <n v="2518.7219999999998"/>
    <n v="335.5439472000001"/>
    <n v="9"/>
    <n v="2"/>
    <n v="7282.6492667062121"/>
    <n v="857.92059563500959"/>
    <n v="90.74"/>
    <m/>
    <n v="82.8"/>
    <n v="29.39"/>
    <n v="55.6"/>
    <n v="98.25"/>
    <n v="4.141823181176556"/>
    <n v="1.8526312723597531"/>
    <n v="5.3320252532691663"/>
    <n v="0.81283693442128591"/>
    <n v="7"/>
    <n v="0.6"/>
    <m/>
    <n v="0"/>
    <n v="5"/>
    <n v="7.9"/>
    <n v="91.24"/>
    <n v="91.24"/>
    <n v="86.678007846836607"/>
    <n v="9.6"/>
    <n v="1"/>
    <n v="2"/>
    <n v="73"/>
    <m/>
    <n v="39"/>
    <n v="27"/>
    <n v="2298.0819527999997"/>
    <n v="2298.0819527999997"/>
  </r>
  <r>
    <x v="19"/>
    <x v="1"/>
    <n v="35233057"/>
    <s v="Itariri"/>
    <m/>
    <m/>
    <m/>
    <m/>
    <m/>
    <m/>
    <n v="0.22413283105022799"/>
    <n v="0.22413283105022799"/>
    <s v=""/>
    <s v=""/>
    <n v="0.22411"/>
    <s v=""/>
    <n v="2.28310502283105E-5"/>
    <n v="0"/>
    <m/>
    <n v="3"/>
    <s v=""/>
    <s v=""/>
    <m/>
    <m/>
    <m/>
    <m/>
    <m/>
    <s v=""/>
    <s v=""/>
    <s v=""/>
    <m/>
    <s v=""/>
    <s v=""/>
    <s v=""/>
    <s v=""/>
    <n v="5.5205130800548767"/>
    <n v="2.2847383389421814"/>
    <n v="7.976257332748327"/>
    <n v="0"/>
    <s v=""/>
    <s v=""/>
    <m/>
    <n v="0"/>
    <s v=""/>
    <m/>
    <m/>
    <m/>
    <m/>
    <m/>
    <m/>
    <m/>
    <n v="2"/>
    <m/>
    <n v="2"/>
    <s v=""/>
    <m/>
    <m/>
  </r>
  <r>
    <x v="17"/>
    <x v="1"/>
    <n v="352330511"/>
    <s v="Itariri"/>
    <n v="1.1273111523570245"/>
    <n v="17087"/>
    <n v="12076"/>
    <n v="5011"/>
    <n v="62.640222890241226"/>
    <n v="70.673611517527945"/>
    <n v="3.9800000000000002E-2"/>
    <n v="3.943E-2"/>
    <n v="3.6999999999999999E-4"/>
    <s v=""/>
    <n v="2.2339999999999999E-2"/>
    <s v=""/>
    <n v="1.7409999999999998E-2"/>
    <n v="5.0000000000000002E-5"/>
    <m/>
    <n v="24"/>
    <n v="85.714285714285708"/>
    <n v="14.285714285714285"/>
    <n v="7.79"/>
    <n v="601.23599999999999"/>
    <n v="421.66655999999995"/>
    <n v="1"/>
    <n v="0"/>
    <n v="18105.469655293498"/>
    <n v="2307.0170304910157"/>
    <n v="38.200000000000003"/>
    <m/>
    <n v="27.57"/>
    <n v="24.89"/>
    <n v="4.0999999999999996"/>
    <n v="59.83"/>
    <n v="0.98029556650246308"/>
    <n v="0.40570846075433226"/>
    <n v="1.403202846975089"/>
    <n v="2.9600000000000008E-2"/>
    <n v="0"/>
    <n v="2.4"/>
    <m/>
    <n v="0"/>
    <n v="0"/>
    <n v="8.4"/>
    <n v="39"/>
    <n v="38.999999999999993"/>
    <n v="29.866714567989948"/>
    <n v="4.5"/>
    <n v="0"/>
    <n v="0"/>
    <n v="7"/>
    <m/>
    <n v="12"/>
    <n v="2"/>
    <n v="234.48203999999998"/>
    <n v="234.48203999999998"/>
  </r>
  <r>
    <x v="6"/>
    <x v="1"/>
    <n v="35234045"/>
    <s v="Itatiba"/>
    <n v="1.6061806436425741"/>
    <n v="116365"/>
    <n v="101099"/>
    <n v="15266"/>
    <n v="360.79933027409157"/>
    <n v="86.880934989043098"/>
    <n v="1.6421532160071077"/>
    <n v="1.5457358650431301"/>
    <n v="9.6417350963977605E-2"/>
    <s v=""/>
    <n v="1.2039047564687999"/>
    <n v="0.164427030695079"/>
    <n v="7.6560484525621503E-2"/>
    <n v="0.1972609443176058"/>
    <m/>
    <n v="215"/>
    <n v="21.502590673575128"/>
    <n v="78.497409326424872"/>
    <n v="91.83"/>
    <n v="5509.7820000000002"/>
    <n v="2265.6153599999998"/>
    <n v="27"/>
    <n v="0"/>
    <n v="1070.4868302324583"/>
    <n v="140.92484853693122"/>
    <n v="88.61"/>
    <m/>
    <n v="83.42"/>
    <n v="39.82"/>
    <n v="2"/>
    <n v="100"/>
    <n v="109.47688106714051"/>
    <n v="41.573499139420441"/>
    <n v="157.72814949419697"/>
    <n v="18.541798262303384"/>
    <n v="0"/>
    <n v="0.9"/>
    <m/>
    <n v="0"/>
    <n v="0"/>
    <n v="7.8"/>
    <n v="92"/>
    <n v="92"/>
    <n v="58.880127017729563"/>
    <n v="7.2"/>
    <n v="7"/>
    <n v="0"/>
    <n v="232"/>
    <m/>
    <n v="83"/>
    <n v="303"/>
    <n v="5068.9994400000005"/>
    <n v="5068.9994400000005"/>
  </r>
  <r>
    <x v="14"/>
    <x v="1"/>
    <n v="352350314"/>
    <s v="Itatinga"/>
    <m/>
    <m/>
    <m/>
    <m/>
    <m/>
    <m/>
    <n v="1.397762557077625E-3"/>
    <n v="4.7945205479452E-4"/>
    <n v="9.1831050228310496E-4"/>
    <n v="0.125542966768138"/>
    <s v=""/>
    <s v=""/>
    <n v="2.2831050228310499E-4"/>
    <n v="1.1694520547945199E-3"/>
    <m/>
    <n v="7"/>
    <n v="66.666666666666657"/>
    <n v="33.333333333333329"/>
    <m/>
    <m/>
    <m/>
    <m/>
    <m/>
    <s v=""/>
    <s v=""/>
    <s v=""/>
    <m/>
    <s v=""/>
    <s v=""/>
    <s v=""/>
    <s v=""/>
    <n v="2.8642675349951331E-2"/>
    <n v="1.3570510262889563E-2"/>
    <n v="1.292323597828895E-2"/>
    <n v="7.8488077118214095E-2"/>
    <s v=""/>
    <s v=""/>
    <m/>
    <n v="0"/>
    <s v=""/>
    <m/>
    <m/>
    <m/>
    <m/>
    <m/>
    <m/>
    <m/>
    <s v=""/>
    <m/>
    <n v="4"/>
    <n v="2"/>
    <m/>
    <m/>
  </r>
  <r>
    <x v="5"/>
    <x v="1"/>
    <n v="352350317"/>
    <s v="Itatinga"/>
    <n v="1.3184750080793783"/>
    <n v="20290"/>
    <n v="18905"/>
    <n v="1385"/>
    <n v="20.70682845683611"/>
    <n v="93.173977328733372"/>
    <n v="0.23322414764079188"/>
    <n v="0.20244595890410999"/>
    <n v="3.0778188736681901E-2"/>
    <s v=""/>
    <n v="5.2608234398782303E-2"/>
    <n v="6.5476103500760998E-3"/>
    <n v="0.173378789954338"/>
    <n v="6.8951293759512901E-4"/>
    <m/>
    <n v="18"/>
    <n v="53.191489361702125"/>
    <n v="46.808510638297875"/>
    <n v="13.18"/>
    <n v="1016.604"/>
    <n v="249.35688000000002"/>
    <n v="0"/>
    <n v="0"/>
    <n v="16008.910793494331"/>
    <n v="1818.4879250862493"/>
    <n v="83.76"/>
    <m/>
    <n v="83.12"/>
    <n v="32.119999999999997"/>
    <n v="100"/>
    <n v="92.08"/>
    <n v="4.7791833532949157"/>
    <n v="2.2643121130173967"/>
    <n v="5.4567643909463603"/>
    <n v="2.630614421938624"/>
    <n v="0"/>
    <n v="0"/>
    <m/>
    <n v="0"/>
    <n v="0"/>
    <n v="9.6"/>
    <n v="85"/>
    <n v="84.999999999999986"/>
    <n v="75.471581854881549"/>
    <n v="7.9"/>
    <n v="0"/>
    <n v="0"/>
    <n v="10"/>
    <m/>
    <n v="25"/>
    <n v="22"/>
    <n v="864.11339999999996"/>
    <n v="864.11339999999996"/>
  </r>
  <r>
    <x v="6"/>
    <x v="1"/>
    <n v="35236025"/>
    <s v="Itirapina"/>
    <m/>
    <m/>
    <m/>
    <m/>
    <m/>
    <m/>
    <n v="7.53217833587011E-2"/>
    <n v="5.6483419583967499E-2"/>
    <n v="1.8838363774733601E-2"/>
    <s v=""/>
    <n v="1.336E-2"/>
    <n v="1.2999999999999999E-3"/>
    <n v="5.9723708777270401E-2"/>
    <n v="9.38074581430746E-4"/>
    <m/>
    <n v="23"/>
    <n v="39.285714285714285"/>
    <n v="60.714285714285708"/>
    <m/>
    <m/>
    <m/>
    <m/>
    <m/>
    <s v=""/>
    <s v=""/>
    <s v=""/>
    <m/>
    <s v=""/>
    <s v=""/>
    <s v=""/>
    <s v=""/>
    <n v="3.0371686838185927"/>
    <n v="1.3214347957666859"/>
    <n v="3.155498300780307"/>
    <n v="2.730197648512116"/>
    <s v=""/>
    <s v=""/>
    <m/>
    <n v="0"/>
    <s v=""/>
    <m/>
    <m/>
    <m/>
    <m/>
    <m/>
    <m/>
    <m/>
    <n v="7"/>
    <m/>
    <n v="11"/>
    <n v="17"/>
    <m/>
    <m/>
  </r>
  <r>
    <x v="7"/>
    <x v="1"/>
    <n v="352360213"/>
    <s v="Itirapina"/>
    <n v="1.1061919459090186"/>
    <n v="17000"/>
    <n v="15690"/>
    <n v="1310"/>
    <n v="30.127955197958389"/>
    <n v="92.294117647058826"/>
    <n v="0.34624602042110597"/>
    <n v="0.129082680745814"/>
    <n v="0.217163339675292"/>
    <s v=""/>
    <n v="0.12007178082191799"/>
    <n v="1.48732521562659E-2"/>
    <n v="0.188020833333333"/>
    <n v="2.328015410958903E-2"/>
    <m/>
    <n v="9"/>
    <n v="26.027397260273972"/>
    <n v="73.972602739726028"/>
    <n v="11.46"/>
    <n v="884.30399999999997"/>
    <n v="152.09855999999999"/>
    <n v="1"/>
    <n v="0"/>
    <n v="10573.835294117647"/>
    <n v="1279.9905882352941"/>
    <n v="79.290000000000006"/>
    <m/>
    <n v="86.56"/>
    <n v="34.270000000000003"/>
    <n v="16.5"/>
    <n v="87.91"/>
    <n v="13.961533081496208"/>
    <n v="6.074491586335192"/>
    <n v="7.21132294669352"/>
    <n v="31.472947779027827"/>
    <n v="0"/>
    <n v="0"/>
    <m/>
    <n v="0"/>
    <n v="0"/>
    <n v="9"/>
    <n v="90"/>
    <n v="90"/>
    <n v="82.800195407914018"/>
    <n v="9.8000000000000007"/>
    <n v="0"/>
    <n v="0"/>
    <n v="9"/>
    <m/>
    <n v="19"/>
    <n v="54"/>
    <n v="795.87360000000001"/>
    <n v="795.87360000000001"/>
  </r>
  <r>
    <x v="11"/>
    <x v="1"/>
    <n v="35237018"/>
    <s v="Itirapuã"/>
    <n v="0.61635177871084412"/>
    <n v="6242"/>
    <n v="5375"/>
    <n v="867"/>
    <n v="38.652548145395997"/>
    <n v="86.110221082986229"/>
    <n v="0.1356731202435317"/>
    <n v="0.118758850837139"/>
    <n v="1.69142694063927E-2"/>
    <s v=""/>
    <n v="1.511E-2"/>
    <s v=""/>
    <n v="0.10985896499239001"/>
    <n v="1.070415525114155E-2"/>
    <m/>
    <n v="4"/>
    <n v="74.193548387096769"/>
    <n v="25.806451612903224"/>
    <n v="3.79"/>
    <n v="292.51799999999997"/>
    <n v="19.015484399999998"/>
    <n v="0"/>
    <n v="0"/>
    <n v="13034.745273950657"/>
    <n v="1616.7125921179113"/>
    <n v="87.55"/>
    <m/>
    <n v="86.46"/>
    <n v="24.14"/>
    <n v="18.600000000000001"/>
    <n v="100"/>
    <n v="16.749767931300209"/>
    <n v="5.2586480714547168"/>
    <n v="24.236500170844693"/>
    <n v="5.2857091894977177"/>
    <n v="0"/>
    <n v="0"/>
    <m/>
    <n v="0"/>
    <n v="0"/>
    <n v="10"/>
    <n v="98.42"/>
    <n v="98.42"/>
    <n v="93.499379730478125"/>
    <n v="9.6999999999999993"/>
    <n v="0"/>
    <n v="0"/>
    <n v="1"/>
    <m/>
    <n v="23"/>
    <n v="8"/>
    <n v="287.89621559999995"/>
    <n v="287.89621559999995"/>
  </r>
  <r>
    <x v="4"/>
    <x v="1"/>
    <n v="35238004"/>
    <s v="Itobi"/>
    <n v="6.3353164861612576E-2"/>
    <n v="7603"/>
    <n v="7129"/>
    <n v="474"/>
    <n v="54.851742298535456"/>
    <n v="93.765618834670533"/>
    <n v="0.83396289225012654"/>
    <n v="0.83279633973871103"/>
    <n v="1.1665525114155301E-3"/>
    <s v=""/>
    <n v="1.9380000000000001E-2"/>
    <n v="1.2E-4"/>
    <n v="0.80096587550735698"/>
    <n v="1.349701674277016E-2"/>
    <m/>
    <n v="45"/>
    <n v="85.84905660377359"/>
    <n v="14.150943396226415"/>
    <n v="4.95"/>
    <n v="381.56400000000002"/>
    <n v="112.94208"/>
    <n v="0"/>
    <n v="0"/>
    <n v="9083.761673023806"/>
    <n v="912.52400368275664"/>
    <n v="92.45"/>
    <m/>
    <n v="89.45"/>
    <n v="15.15"/>
    <n v="71.400000000000006"/>
    <n v="100"/>
    <n v="120.86418728262704"/>
    <n v="38.080497363019475"/>
    <n v="177.19071058270447"/>
    <n v="0.53025114155251374"/>
    <n v="0"/>
    <n v="0.3"/>
    <m/>
    <n v="0"/>
    <n v="0"/>
    <n v="7.5"/>
    <n v="88"/>
    <n v="88.000000000000014"/>
    <n v="70.400226436456279"/>
    <n v="7.9"/>
    <n v="0"/>
    <n v="0"/>
    <n v="1"/>
    <m/>
    <n v="91"/>
    <n v="15"/>
    <n v="335.77632000000006"/>
    <n v="335.77632000000006"/>
  </r>
  <r>
    <x v="6"/>
    <x v="1"/>
    <n v="35239095"/>
    <s v="Itu"/>
    <m/>
    <m/>
    <m/>
    <m/>
    <m/>
    <m/>
    <n v="5.2304523084728563E-2"/>
    <n v="5.1999999999999998E-2"/>
    <n v="3.0452308472856402E-4"/>
    <s v=""/>
    <n v="5.1999999999999998E-2"/>
    <s v=""/>
    <s v=""/>
    <n v="3.0452308472856402E-4"/>
    <m/>
    <n v="8"/>
    <n v="16.666666666666664"/>
    <n v="83.333333333333343"/>
    <m/>
    <m/>
    <m/>
    <m/>
    <m/>
    <s v=""/>
    <s v=""/>
    <s v=""/>
    <m/>
    <s v=""/>
    <s v=""/>
    <s v=""/>
    <s v=""/>
    <n v="2.4441365927443255"/>
    <n v="0.88501731107831749"/>
    <n v="4.0944881889763778"/>
    <n v="3.500265341707632E-2"/>
    <s v=""/>
    <s v=""/>
    <m/>
    <n v="0"/>
    <s v=""/>
    <m/>
    <m/>
    <m/>
    <m/>
    <m/>
    <m/>
    <m/>
    <n v="3"/>
    <m/>
    <n v="1"/>
    <n v="5"/>
    <m/>
    <m/>
  </r>
  <r>
    <x v="8"/>
    <x v="1"/>
    <n v="352390910"/>
    <s v="Itu"/>
    <n v="1.0128292575883213"/>
    <n v="168252"/>
    <n v="159774"/>
    <n v="8478"/>
    <n v="262.90196568642767"/>
    <n v="94.961129733970466"/>
    <n v="2.5954035356418039"/>
    <n v="1.7384135210553"/>
    <n v="0.85699001458650403"/>
    <s v=""/>
    <n v="1.4578547412481"/>
    <n v="0.44656898909183201"/>
    <n v="5.70100279046169E-2"/>
    <n v="0.63396977739726101"/>
    <m/>
    <n v="256"/>
    <n v="13.444108761329304"/>
    <n v="86.555891238670696"/>
    <n v="146.51"/>
    <n v="8790.8220000000001"/>
    <n v="3785.0593139999996"/>
    <n v="27"/>
    <n v="3"/>
    <n v="1107.7298338206974"/>
    <n v="163.0668283289352"/>
    <n v="100"/>
    <m/>
    <n v="93"/>
    <n v="50.83"/>
    <n v="12"/>
    <n v="100"/>
    <n v="121.28053904868241"/>
    <n v="43.915457455868086"/>
    <n v="136.88295441380313"/>
    <n v="98.504599377759078"/>
    <n v="2"/>
    <n v="0"/>
    <m/>
    <n v="1"/>
    <n v="0"/>
    <n v="9.5"/>
    <n v="95"/>
    <n v="70.3"/>
    <n v="56.943055905352189"/>
    <n v="6.7"/>
    <n v="2"/>
    <n v="3"/>
    <n v="207"/>
    <m/>
    <n v="89"/>
    <n v="573"/>
    <n v="8351.2808999999997"/>
    <n v="6179.9478659999995"/>
  </r>
  <r>
    <x v="6"/>
    <x v="1"/>
    <n v="35240065"/>
    <s v="Itupeva"/>
    <n v="3.0829334585283474"/>
    <n v="57704"/>
    <n v="53661"/>
    <n v="4043"/>
    <n v="287.77179333732295"/>
    <n v="92.993553306529876"/>
    <n v="0.42718821442161303"/>
    <n v="0.17678970573312999"/>
    <n v="0.25039850868848301"/>
    <s v=""/>
    <n v="9.1759984779299794E-2"/>
    <n v="7.2209071854388698E-2"/>
    <n v="3.5220078640284098E-2"/>
    <n v="0.227999079147641"/>
    <m/>
    <n v="87"/>
    <n v="11.447811447811448"/>
    <n v="88.552188552188554"/>
    <n v="42.55"/>
    <n v="2872.2599999999998"/>
    <n v="973.54764"/>
    <n v="6"/>
    <n v="0"/>
    <n v="1355.3528351587411"/>
    <n v="180.34936919450988"/>
    <n v="80.88"/>
    <m/>
    <n v="70.75"/>
    <n v="29.9"/>
    <n v="0"/>
    <n v="93.14"/>
    <n v="45.445554725703516"/>
    <n v="17.225331226677945"/>
    <n v="28.981918972644259"/>
    <n v="75.878335966206976"/>
    <n v="0"/>
    <n v="9"/>
    <m/>
    <n v="0"/>
    <n v="0"/>
    <n v="9.6"/>
    <n v="75"/>
    <n v="75"/>
    <n v="66.105170144764045"/>
    <n v="7.4"/>
    <n v="1"/>
    <n v="0"/>
    <n v="163"/>
    <m/>
    <n v="34"/>
    <n v="263"/>
    <n v="2154.1949999999997"/>
    <n v="2154.1949999999997"/>
  </r>
  <r>
    <x v="11"/>
    <x v="1"/>
    <n v="35241058"/>
    <s v="Ituverava"/>
    <n v="0.40977410879958764"/>
    <n v="40106"/>
    <n v="37758"/>
    <n v="2348"/>
    <n v="57.478216005503327"/>
    <n v="94.14551438687478"/>
    <n v="0.37202087265347511"/>
    <n v="0.34494843226788402"/>
    <n v="2.70724403855911E-2"/>
    <n v="0.56419964485033003"/>
    <n v="0.21299999999999999"/>
    <n v="3.94838660578387E-3"/>
    <n v="0.13402466514459699"/>
    <n v="2.1047820903094913E-2"/>
    <m/>
    <n v="19"/>
    <n v="39.726027397260275"/>
    <n v="60.273972602739725"/>
    <n v="31.5"/>
    <n v="2126.3040000000001"/>
    <n v="972.28188"/>
    <n v="4"/>
    <n v="0"/>
    <n v="8798.8789707275719"/>
    <n v="1077.2532788111505"/>
    <n v="100"/>
    <m/>
    <n v="100"/>
    <n v="37.17"/>
    <s v=""/>
    <n v="100"/>
    <n v="10.62916779009929"/>
    <n v="3.3245833123634951"/>
    <n v="16.194762078304414"/>
    <n v="1.9760905390942409"/>
    <s v=""/>
    <s v=""/>
    <m/>
    <n v="0"/>
    <s v=""/>
    <n v="9.4"/>
    <n v="100"/>
    <n v="100"/>
    <n v="54.273618447785452"/>
    <n v="6.7"/>
    <n v="2"/>
    <n v="0"/>
    <n v="15"/>
    <m/>
    <n v="29"/>
    <n v="44"/>
    <n v="2126.3040000000001"/>
    <n v="2126.3040000000001"/>
  </r>
  <r>
    <x v="9"/>
    <x v="1"/>
    <n v="352420412"/>
    <s v="Jaborandi"/>
    <n v="0.16948527927258539"/>
    <n v="6670"/>
    <n v="6326"/>
    <n v="344"/>
    <n v="24.323535847130039"/>
    <n v="94.842578710644673"/>
    <n v="0.53439983003551461"/>
    <n v="0.51151936580416002"/>
    <n v="2.2880464231354598E-2"/>
    <n v="3.6832001522070001E-2"/>
    <n v="1.6549999999999999E-2"/>
    <n v="6.132E-2"/>
    <n v="0.45596412227295802"/>
    <n v="5.6570776255707796E-4"/>
    <m/>
    <n v="8"/>
    <n v="67.64705882352942"/>
    <n v="32.352941176470587"/>
    <n v="4.54"/>
    <n v="349.97399999999999"/>
    <n v="60.161940000000008"/>
    <n v="1"/>
    <n v="0"/>
    <n v="15697.079460269864"/>
    <n v="1843.9340329835077"/>
    <n v="82.25"/>
    <m/>
    <n v="87.24"/>
    <n v="21.45"/>
    <n v="12.1"/>
    <n v="87.93"/>
    <n v="44.533319169626218"/>
    <n v="16.096380422756464"/>
    <n v="63.150538988167902"/>
    <n v="5.866785700347334"/>
    <n v="0"/>
    <n v="1.1000000000000001"/>
    <m/>
    <n v="0"/>
    <n v="0"/>
    <n v="8.1"/>
    <n v="91"/>
    <n v="91"/>
    <n v="82.809597284369701"/>
    <n v="9.6"/>
    <n v="1"/>
    <n v="0"/>
    <n v="3"/>
    <m/>
    <n v="23"/>
    <n v="11"/>
    <n v="318.47633999999999"/>
    <n v="318.47633999999999"/>
  </r>
  <r>
    <x v="3"/>
    <x v="1"/>
    <n v="35243039"/>
    <s v="Jaboticabal"/>
    <n v="0.36973554013708387"/>
    <n v="73994"/>
    <n v="72653"/>
    <n v="1341"/>
    <n v="104.73319179051663"/>
    <n v="98.187690893856256"/>
    <n v="1.4483689897260239"/>
    <n v="1.2782266076864499"/>
    <n v="0.17014238203957399"/>
    <n v="1.4154870624048701"/>
    <n v="0.70804496194824995"/>
    <n v="0.19041114155251099"/>
    <n v="0.53736306887366803"/>
    <n v="1.254981735159816E-2"/>
    <m/>
    <n v="13"/>
    <n v="33.544303797468359"/>
    <n v="66.455696202531641"/>
    <n v="59.97"/>
    <n v="4047.8939999999998"/>
    <n v="1706.5944000000002"/>
    <n v="6"/>
    <n v="0"/>
    <n v="4061.6547287617914"/>
    <n v="485.86425926426477"/>
    <n v="97.12"/>
    <m/>
    <n v="97.12"/>
    <n v="41.81"/>
    <n v="18.2"/>
    <n v="96.06"/>
    <n v="41.981709847131128"/>
    <n v="15.197995694921554"/>
    <n v="55.334485181231599"/>
    <n v="14.924770354348594"/>
    <n v="0"/>
    <n v="0.1"/>
    <m/>
    <n v="0"/>
    <n v="0"/>
    <n v="10"/>
    <n v="100"/>
    <n v="99"/>
    <n v="57.839943437254028"/>
    <n v="6.9"/>
    <n v="2"/>
    <n v="0"/>
    <n v="35"/>
    <m/>
    <n v="53"/>
    <n v="105"/>
    <n v="4047.8939999999998"/>
    <n v="4007.4150599999998"/>
  </r>
  <r>
    <x v="15"/>
    <x v="1"/>
    <n v="35244022"/>
    <s v="Jacareí"/>
    <n v="0.79048145919031754"/>
    <n v="226355"/>
    <n v="223229"/>
    <n v="3126"/>
    <n v="492.00121720607734"/>
    <n v="98.618983455192065"/>
    <n v="1.955108716387616"/>
    <n v="1.4689897995941099"/>
    <n v="0.486118916793506"/>
    <n v="2.26941657153729"/>
    <n v="0.11589342465753399"/>
    <n v="1.76908641045155"/>
    <n v="2.03505308219178E-2"/>
    <n v="4.9778350456621039E-2"/>
    <m/>
    <n v="94"/>
    <n v="15.107913669064748"/>
    <n v="84.892086330935257"/>
    <n v="207.39"/>
    <n v="12443.49"/>
    <n v="3972.8096621999998"/>
    <n v="40"/>
    <n v="1"/>
    <n v="959.92153917518942"/>
    <n v="96.131474895628543"/>
    <n v="99.36"/>
    <m/>
    <n v="98.9"/>
    <n v="36.83"/>
    <n v="24.7"/>
    <n v="100"/>
    <n v="65.607675046564296"/>
    <n v="28.376033619559017"/>
    <n v="64.1480261831489"/>
    <n v="70.452016926595078"/>
    <n v="311"/>
    <n v="4.9000000000000004"/>
    <m/>
    <n v="1"/>
    <n v="830"/>
    <n v="9.1"/>
    <n v="98.2"/>
    <n v="69.722000000000008"/>
    <n v="68.073187970577393"/>
    <n v="7.5"/>
    <n v="5"/>
    <n v="1"/>
    <n v="209"/>
    <m/>
    <n v="42"/>
    <n v="236"/>
    <n v="12219.507180000001"/>
    <n v="8675.8500978000011"/>
  </r>
  <r>
    <x v="2"/>
    <x v="1"/>
    <n v="352450116"/>
    <s v="Jaci"/>
    <n v="2.2307618267325413"/>
    <n v="6839"/>
    <n v="6231"/>
    <n v="608"/>
    <n v="47.348379950152314"/>
    <n v="91.109811375932154"/>
    <n v="1.7023640284119762E-2"/>
    <n v="2.46673008625063E-4"/>
    <n v="1.67769672754947E-2"/>
    <s v=""/>
    <n v="1.44891780821918E-2"/>
    <n v="4.9542237442922398E-4"/>
    <n v="2.3684931506849299E-4"/>
    <n v="1.8021905124302399E-3"/>
    <m/>
    <n v="1"/>
    <n v="7.1428571428571423"/>
    <n v="92.857142857142861"/>
    <n v="4.26"/>
    <n v="328.59"/>
    <n v="73.599299999999999"/>
    <n v="0"/>
    <n v="0"/>
    <n v="4703.424477262758"/>
    <n v="461.12004679046629"/>
    <n v="86.1"/>
    <m/>
    <n v="86.1"/>
    <n v="14.22"/>
    <n v="20"/>
    <n v="100"/>
    <n v="4.0532476866951814"/>
    <n v="1.6689843415803689"/>
    <n v="7.7085315195332182E-2"/>
    <n v="16.776967275494702"/>
    <n v="0"/>
    <n v="0"/>
    <m/>
    <n v="0"/>
    <n v="0"/>
    <n v="10"/>
    <n v="97"/>
    <n v="97"/>
    <n v="77.601479046836488"/>
    <n v="8.5"/>
    <n v="0"/>
    <n v="0"/>
    <n v="6"/>
    <m/>
    <n v="2"/>
    <n v="26"/>
    <n v="318.73229999999995"/>
    <n v="318.73229999999995"/>
  </r>
  <r>
    <x v="17"/>
    <x v="1"/>
    <n v="352460011"/>
    <s v="Jacupiranga"/>
    <n v="-1.1621758268742788E-3"/>
    <n v="17208"/>
    <n v="9369"/>
    <n v="7839"/>
    <n v="24.292046641633021"/>
    <n v="54.445606694560666"/>
    <n v="8.5322324961948304E-2"/>
    <n v="8.0682324961948299E-2"/>
    <n v="4.64E-3"/>
    <s v=""/>
    <s v=""/>
    <n v="2.1099999999999999E-3"/>
    <n v="6.9301834094368298E-2"/>
    <n v="1.3910490867579931E-2"/>
    <m/>
    <n v="46"/>
    <n v="65.116279069767444"/>
    <n v="34.883720930232556"/>
    <n v="6.81"/>
    <n v="525.25800000000004"/>
    <n v="146.64996000000002"/>
    <n v="3"/>
    <n v="1"/>
    <n v="38796.903765690375"/>
    <n v="5021.4225941422592"/>
    <n v="66.099999999999994"/>
    <m/>
    <n v="58.8"/>
    <n v="26.04"/>
    <n v="40"/>
    <n v="100"/>
    <n v="0.92340178530247086"/>
    <n v="0.40303412830395985"/>
    <n v="1.2412665378761278"/>
    <n v="0.16934306569343066"/>
    <n v="2"/>
    <n v="0.4"/>
    <m/>
    <n v="0"/>
    <n v="0"/>
    <n v="8.6"/>
    <n v="100"/>
    <n v="92"/>
    <n v="72.080394777423663"/>
    <n v="8.1"/>
    <n v="1"/>
    <n v="1"/>
    <n v="33"/>
    <m/>
    <n v="28"/>
    <n v="15"/>
    <n v="525.25800000000004"/>
    <n v="483.23736000000002"/>
  </r>
  <r>
    <x v="6"/>
    <x v="1"/>
    <n v="35247095"/>
    <s v="Jaguariúna"/>
    <n v="2.3772376697681619"/>
    <n v="53925"/>
    <n v="52922"/>
    <n v="1003"/>
    <n v="378.58045492839091"/>
    <n v="98.140009272137235"/>
    <n v="3.599626770674786"/>
    <n v="3.3978301725012701"/>
    <n v="0.201796598173516"/>
    <n v="0"/>
    <n v="0.34437378995433798"/>
    <n v="3.0272373059360702"/>
    <n v="0.125605290461695"/>
    <n v="0.10241038432267889"/>
    <m/>
    <n v="55"/>
    <n v="16.216216216216218"/>
    <n v="83.78378378378379"/>
    <n v="44.66"/>
    <n v="3014.82"/>
    <n v="1169.9001130103998"/>
    <n v="11"/>
    <n v="0"/>
    <n v="1064.3582753824758"/>
    <n v="140.35493741307369"/>
    <n v="97.12"/>
    <m/>
    <n v="95.19"/>
    <n v="40.630000000000003"/>
    <n v="0"/>
    <n v="100"/>
    <n v="521.68503922822993"/>
    <n v="197.7816906964168"/>
    <n v="755.0733716669489"/>
    <n v="84.081915905631689"/>
    <n v="14"/>
    <n v="0.6"/>
    <m/>
    <n v="2"/>
    <n v="0"/>
    <n v="9.6"/>
    <n v="94.92"/>
    <n v="70.326228"/>
    <n v="61.195026137202234"/>
    <n v="7"/>
    <n v="3"/>
    <n v="0"/>
    <n v="66"/>
    <m/>
    <n v="36"/>
    <n v="186"/>
    <n v="2861.667144"/>
    <n v="2120.2091869896003"/>
  </r>
  <r>
    <x v="10"/>
    <x v="1"/>
    <n v="352480815"/>
    <s v="Jales"/>
    <m/>
    <m/>
    <m/>
    <m/>
    <m/>
    <m/>
    <n v="5.3473500761035089E-2"/>
    <n v="4.4211171993911801E-2"/>
    <n v="9.2623287671232905E-3"/>
    <s v=""/>
    <n v="1.2890030441400299E-3"/>
    <n v="4.0860882800608797E-3"/>
    <n v="4.4518515981735202E-2"/>
    <n v="3.5798934550989353E-3"/>
    <m/>
    <n v="5"/>
    <n v="68.115942028985515"/>
    <n v="31.884057971014489"/>
    <m/>
    <m/>
    <m/>
    <m/>
    <m/>
    <s v=""/>
    <s v=""/>
    <s v=""/>
    <m/>
    <s v=""/>
    <s v=""/>
    <s v=""/>
    <s v=""/>
    <n v="6.076534177390351"/>
    <n v="1.9235072216199676"/>
    <n v="7.1308341925664198"/>
    <n v="3.5624341412012659"/>
    <s v=""/>
    <s v=""/>
    <m/>
    <n v="0"/>
    <s v=""/>
    <m/>
    <m/>
    <m/>
    <m/>
    <m/>
    <m/>
    <m/>
    <n v="8"/>
    <m/>
    <n v="47"/>
    <n v="22"/>
    <m/>
    <m/>
  </r>
  <r>
    <x v="16"/>
    <x v="1"/>
    <n v="352480818"/>
    <s v="Jales"/>
    <n v="5.2440452140611882E-2"/>
    <n v="47237"/>
    <n v="44451"/>
    <n v="2786"/>
    <n v="128.0968651697581"/>
    <n v="94.102080995829539"/>
    <n v="0.22060938736681865"/>
    <n v="9.1246651445966494E-3"/>
    <n v="0.211484722222222"/>
    <s v=""/>
    <n v="0.17775232876712299"/>
    <n v="1.9529389903602201E-2"/>
    <n v="1.9547262810756E-2"/>
    <n v="3.780405885337389E-3"/>
    <m/>
    <n v="16"/>
    <n v="30"/>
    <n v="70"/>
    <n v="36.97"/>
    <n v="2495.34"/>
    <n v="299.44079999999997"/>
    <n v="8"/>
    <n v="0"/>
    <n v="1855.9620636365562"/>
    <n v="173.57918580773546"/>
    <n v="100"/>
    <m/>
    <n v="99.67"/>
    <n v="16.55"/>
    <n v="31.8"/>
    <n v="100"/>
    <n v="25.069248564411211"/>
    <n v="7.9355894736265711"/>
    <n v="1.4717201846123629"/>
    <n v="81.340277777777686"/>
    <n v="0"/>
    <n v="0"/>
    <m/>
    <n v="1"/>
    <n v="0"/>
    <n v="8.6"/>
    <n v="100"/>
    <n v="100"/>
    <n v="88.000000000000014"/>
    <n v="10"/>
    <n v="3"/>
    <n v="0"/>
    <n v="15"/>
    <m/>
    <n v="45"/>
    <n v="105"/>
    <n v="2495.34"/>
    <n v="2495.34"/>
  </r>
  <r>
    <x v="15"/>
    <x v="1"/>
    <n v="35249072"/>
    <s v="Jambeiro"/>
    <n v="1.6683215050007805"/>
    <n v="6138"/>
    <n v="2939"/>
    <n v="3199"/>
    <n v="33.402263822377016"/>
    <n v="47.882046269143039"/>
    <n v="0.10954812024353131"/>
    <n v="7.8953424657534299E-2"/>
    <n v="3.0594695585996999E-2"/>
    <s v=""/>
    <n v="1.8164048706240499E-2"/>
    <n v="1.12831050228311E-4"/>
    <n v="2.4739322678843201E-2"/>
    <n v="6.6531917808219099E-2"/>
    <m/>
    <n v="65"/>
    <n v="66.666666666666657"/>
    <n v="33.333333333333329"/>
    <n v="2.21"/>
    <n v="170.69399999999999"/>
    <n v="6.8277599999999996"/>
    <n v="1"/>
    <n v="0"/>
    <n v="13615.249266862171"/>
    <n v="1387.2140762463337"/>
    <n v="72.459999999999994"/>
    <m/>
    <n v="48.82"/>
    <n v="17.89"/>
    <n v="27.1"/>
    <n v="100"/>
    <n v="9.5259234994375053"/>
    <n v="4.1338913299445776"/>
    <n v="8.9719800747198075"/>
    <n v="11.331368735554449"/>
    <n v="0"/>
    <n v="0.3"/>
    <m/>
    <n v="0"/>
    <n v="0"/>
    <n v="10"/>
    <n v="100"/>
    <n v="100"/>
    <n v="96"/>
    <n v="9.6999999999999993"/>
    <n v="0"/>
    <n v="0"/>
    <n v="99"/>
    <m/>
    <n v="62"/>
    <n v="31"/>
    <n v="170.69399999999999"/>
    <n v="170.69399999999999"/>
  </r>
  <r>
    <x v="18"/>
    <x v="1"/>
    <n v="35250036"/>
    <s v="Jandira"/>
    <n v="1.362162240247522"/>
    <n v="122053"/>
    <n v="122053"/>
    <n v="0"/>
    <n v="6966.4954337899544"/>
    <n v="100"/>
    <n v="2.793706938102487E-2"/>
    <n v="2.56016742770167E-3"/>
    <n v="2.5376901953323198E-2"/>
    <s v=""/>
    <s v=""/>
    <n v="1.8112706747843699E-2"/>
    <s v=""/>
    <n v="9.8243626331811201E-3"/>
    <m/>
    <n v="2"/>
    <n v="7.8947368421052628"/>
    <n v="92.10526315789474"/>
    <n v="112.44"/>
    <n v="6746.598"/>
    <n v="4824.9499823999995"/>
    <n v="4"/>
    <n v="0"/>
    <n v="62.011093541330403"/>
    <n v="10.335182256888398"/>
    <n v="100"/>
    <m/>
    <n v="78.62"/>
    <n v="45.43"/>
    <s v=""/>
    <n v="100"/>
    <n v="31.041188201138748"/>
    <n v="11.640445575427028"/>
    <n v="5.1203348554033399"/>
    <n v="63.442254883308003"/>
    <s v=""/>
    <s v=""/>
    <m/>
    <n v="0"/>
    <s v=""/>
    <n v="8.6999999999999993"/>
    <n v="72"/>
    <n v="33.11999999999999"/>
    <n v="28.483215060390442"/>
    <n v="4.0999999999999996"/>
    <n v="1"/>
    <n v="0"/>
    <n v="77"/>
    <m/>
    <n v="3"/>
    <n v="35"/>
    <n v="4857.5505599999997"/>
    <n v="2234.4732575999997"/>
  </r>
  <r>
    <x v="4"/>
    <x v="1"/>
    <n v="35251024"/>
    <s v="Jardinópolis"/>
    <n v="1.4053154856771055"/>
    <n v="42402"/>
    <n v="41528"/>
    <n v="874"/>
    <n v="84.237921169739352"/>
    <n v="97.938776472807888"/>
    <n v="0.37896411212582398"/>
    <n v="0.17093411339421599"/>
    <n v="0.20802999873160799"/>
    <n v="9.3393201420598704E-2"/>
    <n v="4.5580000000000002E-2"/>
    <n v="7.5798267376966003E-2"/>
    <n v="0.16538204718417099"/>
    <n v="9.2203797564687967E-2"/>
    <m/>
    <n v="7"/>
    <n v="29.166666666666668"/>
    <n v="70.833333333333343"/>
    <n v="34.07"/>
    <n v="2299.806"/>
    <n v="2299.806"/>
    <n v="3"/>
    <n v="0"/>
    <n v="5838.3472477713312"/>
    <n v="580.11603226262935"/>
    <n v="100"/>
    <m/>
    <n v="100"/>
    <n v="0.01"/>
    <n v="0.3"/>
    <n v="100"/>
    <n v="15.342676604284369"/>
    <n v="4.8275683073353379"/>
    <n v="10.114444579539409"/>
    <n v="26.670512657898453"/>
    <n v="0"/>
    <n v="0"/>
    <m/>
    <n v="0"/>
    <n v="0"/>
    <n v="10"/>
    <n v="100"/>
    <n v="0"/>
    <n v="0"/>
    <n v="1.5"/>
    <n v="1"/>
    <n v="0"/>
    <n v="11"/>
    <m/>
    <n v="35"/>
    <n v="85"/>
    <n v="2299.806"/>
    <n v="0"/>
  </r>
  <r>
    <x v="6"/>
    <x v="1"/>
    <n v="35252015"/>
    <s v="Jarinu"/>
    <n v="2.3793514279345063"/>
    <n v="29225"/>
    <n v="24970"/>
    <n v="4255"/>
    <n v="140.72807820099197"/>
    <n v="85.440547476475629"/>
    <n v="0.56582993055555597"/>
    <n v="0.447803046042618"/>
    <n v="0.118026884512938"/>
    <s v=""/>
    <n v="5.8690136986301399E-2"/>
    <n v="3.0371697108066999E-2"/>
    <n v="0.34885525336123802"/>
    <n v="0.1279128430999493"/>
    <m/>
    <n v="82"/>
    <n v="26.515151515151516"/>
    <n v="73.484848484848484"/>
    <n v="16.25"/>
    <n v="1253.7719999999999"/>
    <n v="1029.8469600000001"/>
    <n v="4"/>
    <n v="0"/>
    <n v="2730.0626176218989"/>
    <n v="366.88588537211285"/>
    <n v="67.17"/>
    <m/>
    <n v="22.81"/>
    <n v="31.71"/>
    <n v="8.5"/>
    <n v="86.92"/>
    <n v="58.332982531500619"/>
    <n v="22.364819389547669"/>
    <n v="71.079848578193335"/>
    <n v="34.713789562628826"/>
    <n v="0"/>
    <n v="0"/>
    <m/>
    <n v="0"/>
    <n v="0"/>
    <n v="8.5"/>
    <n v="19"/>
    <n v="18.999999999999996"/>
    <n v="17.860108536480308"/>
    <n v="3.4"/>
    <n v="1"/>
    <n v="0"/>
    <n v="72"/>
    <m/>
    <n v="70"/>
    <n v="194"/>
    <n v="238.21667999999997"/>
    <n v="238.21667999999997"/>
  </r>
  <r>
    <x v="7"/>
    <x v="1"/>
    <n v="352530013"/>
    <s v="Jaú"/>
    <n v="1.2443006228023856"/>
    <n v="145940"/>
    <n v="142291"/>
    <n v="3649"/>
    <n v="212.01731702356392"/>
    <n v="97.499657393449368"/>
    <n v="0.97850233510908202"/>
    <n v="0.67130264332825995"/>
    <n v="0.30719969178082202"/>
    <s v=""/>
    <n v="0.56367219178082195"/>
    <n v="0.27851399036022301"/>
    <n v="9.6316917808219202E-2"/>
    <n v="3.9999235159817306E-2"/>
    <m/>
    <n v="16"/>
    <n v="30.697674418604652"/>
    <n v="69.302325581395351"/>
    <n v="131"/>
    <n v="7859.9160000000002"/>
    <n v="550.19412"/>
    <n v="3"/>
    <n v="0"/>
    <n v="1216.5799643689188"/>
    <n v="123.1706180622174"/>
    <n v="96.89"/>
    <m/>
    <n v="96.89"/>
    <n v="42.51"/>
    <s v=""/>
    <n v="100"/>
    <n v="33.625509797562955"/>
    <n v="17.380148048118688"/>
    <n v="28.688147150780342"/>
    <n v="53.894682768565239"/>
    <s v=""/>
    <s v=""/>
    <m/>
    <n v="0"/>
    <s v=""/>
    <n v="9.8000000000000007"/>
    <n v="100"/>
    <n v="100"/>
    <n v="93"/>
    <n v="10"/>
    <n v="0"/>
    <n v="0"/>
    <n v="30"/>
    <m/>
    <n v="66"/>
    <n v="149"/>
    <n v="7859.9160000000002"/>
    <n v="7859.9160000000002"/>
  </r>
  <r>
    <x v="11"/>
    <x v="1"/>
    <n v="35254098"/>
    <s v="Jeriquara"/>
    <n v="-9.8100492861519228E-2"/>
    <n v="3143"/>
    <n v="2723"/>
    <n v="420"/>
    <n v="22.292361160365981"/>
    <n v="86.636971046770611"/>
    <n v="0.56235438863521081"/>
    <n v="0.52184040842212098"/>
    <n v="4.0513980213089801E-2"/>
    <s v=""/>
    <n v="8.1499999999999993E-3"/>
    <n v="9.2621709791983795E-2"/>
    <n v="0.461007922374429"/>
    <n v="5.7475646879756495E-4"/>
    <m/>
    <n v="24"/>
    <n v="70.491803278688522"/>
    <n v="29.508196721311474"/>
    <n v="1.82"/>
    <n v="140.66999999999999"/>
    <n v="18.287099999999999"/>
    <n v="0"/>
    <n v="0"/>
    <n v="22776.557429207762"/>
    <n v="2809.4432071269489"/>
    <n v="100"/>
    <m/>
    <n v="99.24"/>
    <n v="17"/>
    <n v="51"/>
    <n v="100"/>
    <n v="79.204843469748013"/>
    <n v="24.773321085251578"/>
    <n v="121.35823451677233"/>
    <n v="14.469278647532075"/>
    <n v="9"/>
    <n v="1"/>
    <m/>
    <n v="0"/>
    <n v="0"/>
    <n v="9.4"/>
    <n v="100"/>
    <n v="100"/>
    <n v="87"/>
    <n v="10"/>
    <n v="0"/>
    <n v="0"/>
    <n v="3"/>
    <m/>
    <n v="43"/>
    <n v="18"/>
    <n v="140.66999999999999"/>
    <n v="140.66999999999999"/>
  </r>
  <r>
    <x v="6"/>
    <x v="1"/>
    <n v="35255085"/>
    <s v="Joanópolis"/>
    <n v="0.78376639767858691"/>
    <n v="12583"/>
    <n v="12583"/>
    <n v="0"/>
    <n v="33.592290031501953"/>
    <n v="100"/>
    <n v="0.21679454084221239"/>
    <n v="0.19995796423135501"/>
    <n v="1.6836576610857398E-2"/>
    <s v=""/>
    <n v="6.5079999999999999E-2"/>
    <n v="6.4000000000000005E-4"/>
    <n v="0.120489611872146"/>
    <n v="3.05849289700659E-2"/>
    <m/>
    <n v="86"/>
    <n v="48.333333333333336"/>
    <n v="51.666666666666671"/>
    <n v="9.25"/>
    <n v="713.88"/>
    <n v="349.77420000000001"/>
    <n v="1"/>
    <n v="0"/>
    <n v="11177.82404831916"/>
    <n v="1478.6807597552249"/>
    <n v="69.97"/>
    <m/>
    <n v="63.93"/>
    <n v="14.82"/>
    <n v="20"/>
    <n v="69.97"/>
    <n v="12.828079339775881"/>
    <n v="4.860864144444224"/>
    <n v="18.177996748304999"/>
    <n v="2.8536570526876952"/>
    <n v="0"/>
    <n v="0"/>
    <m/>
    <n v="0"/>
    <n v="0"/>
    <n v="8.8000000000000007"/>
    <n v="62.2"/>
    <n v="62.2"/>
    <n v="51.003782148260214"/>
    <n v="6.2"/>
    <n v="0"/>
    <n v="0"/>
    <n v="53"/>
    <m/>
    <n v="58"/>
    <n v="62"/>
    <n v="444.03336000000002"/>
    <n v="444.03336000000002"/>
  </r>
  <r>
    <x v="5"/>
    <x v="1"/>
    <n v="352560717"/>
    <s v="João Ramalho"/>
    <n v="0.62150686206770001"/>
    <n v="4361"/>
    <n v="3869"/>
    <n v="492"/>
    <n v="10.482165176425344"/>
    <n v="88.718183902774598"/>
    <n v="3.61493417047185E-2"/>
    <n v="1.15580923389143E-2"/>
    <n v="2.4591249365804198E-2"/>
    <s v=""/>
    <n v="2.351E-2"/>
    <n v="1.5154236428208999E-4"/>
    <n v="1.2313613647894499E-2"/>
    <n v="1.7418569254185699E-4"/>
    <m/>
    <s v=""/>
    <n v="11.76470588235294"/>
    <n v="88.235294117647058"/>
    <n v="2.7"/>
    <n v="208.494"/>
    <n v="66.71808"/>
    <n v="0"/>
    <n v="1"/>
    <n v="26466.810364595276"/>
    <n v="2892.5475808300857"/>
    <n v="84.86"/>
    <m/>
    <n v="84.86"/>
    <n v="17.63"/>
    <n v="60"/>
    <n v="99.4"/>
    <n v="1.9331198772576736"/>
    <n v="0.98768693182290979"/>
    <n v="0.7862647849601565"/>
    <n v="6.1478123414510479"/>
    <n v="4"/>
    <n v="0"/>
    <m/>
    <n v="0"/>
    <n v="0"/>
    <n v="9.3000000000000007"/>
    <n v="100"/>
    <n v="100.00000000000003"/>
    <n v="68"/>
    <n v="7.9"/>
    <n v="0"/>
    <n v="1"/>
    <n v="3"/>
    <m/>
    <n v="2"/>
    <n v="15"/>
    <n v="208.49400000000003"/>
    <n v="208.49400000000003"/>
  </r>
  <r>
    <x v="1"/>
    <x v="1"/>
    <n v="352560721"/>
    <s v="João Ramalho"/>
    <m/>
    <m/>
    <m/>
    <m/>
    <m/>
    <m/>
    <n v="7.551830035514967E-2"/>
    <n v="7.5249999999999997E-2"/>
    <n v="2.6830035514967E-4"/>
    <s v=""/>
    <s v=""/>
    <s v=""/>
    <n v="7.5518300355149698E-2"/>
    <n v="0"/>
    <m/>
    <n v="1"/>
    <n v="60"/>
    <n v="40"/>
    <m/>
    <m/>
    <m/>
    <m/>
    <m/>
    <s v=""/>
    <s v=""/>
    <s v=""/>
    <m/>
    <s v=""/>
    <s v=""/>
    <s v=""/>
    <s v=""/>
    <n v="4.0384117836978426"/>
    <n v="2.0633415397581878"/>
    <n v="5.1190476190476186"/>
    <n v="6.7075088787417483E-2"/>
    <s v=""/>
    <s v=""/>
    <m/>
    <n v="0"/>
    <s v=""/>
    <m/>
    <m/>
    <m/>
    <m/>
    <m/>
    <m/>
    <m/>
    <n v="1"/>
    <m/>
    <n v="3"/>
    <n v="2"/>
    <m/>
    <m/>
  </r>
  <r>
    <x v="2"/>
    <x v="1"/>
    <n v="352570616"/>
    <s v="José Bonifácio"/>
    <m/>
    <m/>
    <m/>
    <m/>
    <m/>
    <m/>
    <n v="1.4697615423642802E-4"/>
    <n v="3.0000000000000001E-5"/>
    <n v="1.16976154236428E-4"/>
    <s v=""/>
    <s v=""/>
    <n v="6.9761542364282097E-6"/>
    <s v=""/>
    <n v="1.3999999999999999E-4"/>
    <m/>
    <s v=""/>
    <n v="25"/>
    <n v="75"/>
    <m/>
    <m/>
    <m/>
    <m/>
    <m/>
    <s v=""/>
    <s v=""/>
    <s v=""/>
    <m/>
    <s v=""/>
    <s v=""/>
    <s v=""/>
    <s v=""/>
    <n v="6.9988644874489523E-3"/>
    <n v="2.3218981711915958E-3"/>
    <n v="1.8867924528301887E-3"/>
    <n v="2.2936500830672158E-2"/>
    <s v=""/>
    <s v=""/>
    <m/>
    <n v="0"/>
    <s v=""/>
    <m/>
    <m/>
    <m/>
    <m/>
    <m/>
    <m/>
    <m/>
    <n v="1"/>
    <m/>
    <n v="1"/>
    <n v="3"/>
    <m/>
    <m/>
  </r>
  <r>
    <x v="12"/>
    <x v="1"/>
    <n v="352570619"/>
    <s v="José Bonifácio"/>
    <n v="0.98944742146580555"/>
    <n v="35663"/>
    <n v="32885"/>
    <n v="2778"/>
    <n v="41.534286779092518"/>
    <n v="92.21041415472618"/>
    <n v="0.34313328132927501"/>
    <n v="0.19579136605783901"/>
    <n v="0.147341915271436"/>
    <s v=""/>
    <n v="1.4385570776255701E-2"/>
    <n v="0.15429842212075101"/>
    <n v="9.0143139269406397E-2"/>
    <n v="8.4306149162861499E-2"/>
    <m/>
    <n v="12"/>
    <n v="16.831683168316832"/>
    <n v="83.168316831683171"/>
    <n v="26.83"/>
    <n v="1810.944"/>
    <n v="237.82626000000002"/>
    <n v="1"/>
    <n v="1"/>
    <n v="5597.4786192973106"/>
    <n v="450.98168970641842"/>
    <n v="89.72"/>
    <m/>
    <n v="88.91"/>
    <n v="28.57"/>
    <n v="0"/>
    <n v="99.02"/>
    <n v="16.339680063298808"/>
    <n v="5.4207469404308846"/>
    <n v="12.31392239357478"/>
    <n v="28.890571621850196"/>
    <n v="0"/>
    <n v="0"/>
    <m/>
    <n v="0"/>
    <n v="0"/>
    <n v="10"/>
    <n v="98"/>
    <n v="98"/>
    <n v="86.867276956106863"/>
    <n v="10"/>
    <n v="0"/>
    <n v="1"/>
    <n v="18"/>
    <m/>
    <n v="17"/>
    <n v="84"/>
    <n v="1774.7251199999998"/>
    <n v="1774.7251199999998"/>
  </r>
  <r>
    <x v="0"/>
    <x v="1"/>
    <n v="352580520"/>
    <s v="Júlio Mesquita"/>
    <n v="0.48256664650068171"/>
    <n v="4617"/>
    <n v="4407"/>
    <n v="210"/>
    <n v="36.011231573200213"/>
    <n v="95.451591942820016"/>
    <n v="1.51553881278539E-2"/>
    <n v="1.07253881278539E-2"/>
    <n v="4.4299999999999999E-3"/>
    <s v=""/>
    <s v=""/>
    <s v=""/>
    <n v="1.51053881278539E-2"/>
    <n v="5.0000000000000002E-5"/>
    <m/>
    <n v="7"/>
    <n v="57.142857142857139"/>
    <n v="42.857142857142854"/>
    <n v="3.18"/>
    <n v="245.322"/>
    <n v="58.878900000000009"/>
    <n v="0"/>
    <n v="0"/>
    <n v="6420.5847953216371"/>
    <n v="819.64912280701753"/>
    <s v=""/>
    <m/>
    <s v=""/>
    <s v=""/>
    <n v="14.8"/>
    <s v=""/>
    <n v="3.8859969558599743"/>
    <n v="1.6122753327504149"/>
    <n v="3.9723659732792216"/>
    <n v="3.6916666666666669"/>
    <n v="0"/>
    <n v="0"/>
    <m/>
    <n v="0"/>
    <n v="0"/>
    <n v="8.5"/>
    <n v="95"/>
    <n v="95"/>
    <n v="75.999339643407438"/>
    <n v="8.4"/>
    <n v="0"/>
    <n v="0"/>
    <n v="5"/>
    <m/>
    <n v="4"/>
    <n v="3"/>
    <n v="233.05590000000001"/>
    <n v="233.05590000000001"/>
  </r>
  <r>
    <x v="8"/>
    <x v="1"/>
    <n v="352585410"/>
    <s v="Jumirim"/>
    <n v="1.7689413911224694"/>
    <n v="3258"/>
    <n v="2119"/>
    <n v="1139"/>
    <n v="57.419809658089527"/>
    <n v="65.039901780233265"/>
    <n v="2.33466666666667E-2"/>
    <n v="5.8900000000000003E-3"/>
    <n v="1.74566666666667E-2"/>
    <s v=""/>
    <n v="5.0588280060882796E-3"/>
    <n v="1.703E-2"/>
    <n v="3.72275494672755E-4"/>
    <n v="8.855631659056317E-4"/>
    <m/>
    <n v="5"/>
    <n v="11.111111111111111"/>
    <n v="88.888888888888886"/>
    <n v="1.37"/>
    <n v="105.462"/>
    <n v="13.2867"/>
    <n v="0"/>
    <n v="1"/>
    <n v="4936.5745856353587"/>
    <n v="677.56906077348071"/>
    <n v="96.14"/>
    <m/>
    <n v="56.43"/>
    <n v="27.38"/>
    <n v="83.3"/>
    <n v="99.95"/>
    <n v="12.970370370370391"/>
    <n v="4.5777777777777837"/>
    <n v="5.3545454545454545"/>
    <n v="24.93809523809529"/>
    <n v="0"/>
    <n v="0"/>
    <m/>
    <n v="0"/>
    <n v="0"/>
    <n v="9.8000000000000007"/>
    <n v="95"/>
    <n v="94.999999999999986"/>
    <n v="87.401433691756282"/>
    <n v="9.6"/>
    <n v="0"/>
    <n v="1"/>
    <n v="16"/>
    <m/>
    <n v="3"/>
    <n v="24"/>
    <n v="100.18889999999999"/>
    <n v="100.18889999999999"/>
  </r>
  <r>
    <x v="6"/>
    <x v="1"/>
    <n v="35259045"/>
    <s v="Jundiaí"/>
    <n v="1.0196339419993539"/>
    <n v="403769"/>
    <n v="391578"/>
    <n v="12191"/>
    <n v="934.71537375280684"/>
    <n v="96.980699360277782"/>
    <n v="2.8409290429984742"/>
    <n v="2.17168186834094"/>
    <n v="0.66924717465753403"/>
    <s v=""/>
    <n v="2.0130699999999999"/>
    <n v="0.468661300101471"/>
    <n v="4.0659436834094398E-2"/>
    <n v="0.31853830606291283"/>
    <m/>
    <n v="107"/>
    <n v="8.9445438282647594"/>
    <n v="91.055456171735244"/>
    <n v="360.85"/>
    <n v="21650.705999999998"/>
    <n v="2733.4832561999992"/>
    <n v="85"/>
    <n v="1"/>
    <n v="405.36009450948438"/>
    <n v="54.672845116886137"/>
    <n v="99.07"/>
    <m/>
    <n v="98.23"/>
    <n v="34.049999999999997"/>
    <n v="33.700000000000003"/>
    <n v="99.7"/>
    <n v="144.94535933665685"/>
    <n v="54.738517206136294"/>
    <n v="172.35570383658253"/>
    <n v="95.606739236790588"/>
    <n v="136"/>
    <n v="0.1"/>
    <m/>
    <n v="1"/>
    <n v="269"/>
    <n v="8.6"/>
    <n v="98.23"/>
    <n v="98.22999999999999"/>
    <n v="87.374622997513328"/>
    <n v="9.6999999999999993"/>
    <n v="23"/>
    <n v="1"/>
    <n v="689"/>
    <m/>
    <n v="50"/>
    <n v="509"/>
    <n v="21267.488503799996"/>
    <n v="21267.488503799996"/>
  </r>
  <r>
    <x v="8"/>
    <x v="1"/>
    <n v="352590410"/>
    <s v="Jundiaí"/>
    <m/>
    <m/>
    <m/>
    <m/>
    <m/>
    <m/>
    <n v="1.7570395738203999E-5"/>
    <s v=""/>
    <n v="1.7570395738203999E-5"/>
    <s v=""/>
    <s v=""/>
    <s v=""/>
    <s v=""/>
    <n v="1.7570395738203999E-5"/>
    <m/>
    <s v=""/>
    <s v=""/>
    <s v=""/>
    <m/>
    <m/>
    <m/>
    <m/>
    <m/>
    <s v=""/>
    <s v=""/>
    <s v=""/>
    <m/>
    <s v=""/>
    <s v=""/>
    <s v=""/>
    <s v=""/>
    <n v="8.964487621532653E-4"/>
    <n v="3.3854327048562615E-4"/>
    <n v="0"/>
    <n v="2.510056534029143E-3"/>
    <s v=""/>
    <s v=""/>
    <m/>
    <n v="0"/>
    <s v=""/>
    <m/>
    <m/>
    <m/>
    <m/>
    <m/>
    <m/>
    <m/>
    <s v=""/>
    <m/>
    <s v=""/>
    <n v="6"/>
    <m/>
    <m/>
  </r>
  <r>
    <x v="0"/>
    <x v="1"/>
    <n v="352600120"/>
    <s v="Junqueirópolis"/>
    <m/>
    <m/>
    <m/>
    <m/>
    <m/>
    <m/>
    <n v="0.25639690766108569"/>
    <n v="0.1741"/>
    <n v="8.2296907661085703E-2"/>
    <s v=""/>
    <s v=""/>
    <n v="0.16039999999999999"/>
    <n v="8.6156443429731097E-2"/>
    <n v="9.8404642313546405E-3"/>
    <m/>
    <s v=""/>
    <n v="8.695652173913043"/>
    <n v="91.304347826086953"/>
    <m/>
    <m/>
    <m/>
    <m/>
    <m/>
    <s v=""/>
    <s v=""/>
    <s v=""/>
    <m/>
    <s v=""/>
    <s v=""/>
    <s v=""/>
    <s v=""/>
    <n v="13.71106458080672"/>
    <n v="5.9351136032658722"/>
    <n v="12.896296296296295"/>
    <n v="15.826328396362635"/>
    <s v=""/>
    <s v=""/>
    <m/>
    <n v="0"/>
    <s v=""/>
    <m/>
    <m/>
    <m/>
    <m/>
    <m/>
    <m/>
    <m/>
    <n v="2"/>
    <m/>
    <n v="4"/>
    <n v="42"/>
    <m/>
    <m/>
  </r>
  <r>
    <x v="1"/>
    <x v="1"/>
    <n v="352600121"/>
    <s v="Junqueirópolis"/>
    <n v="0.72875955419338112"/>
    <n v="19932"/>
    <n v="16903"/>
    <n v="3029"/>
    <n v="34.198064648960262"/>
    <n v="84.803331326510133"/>
    <n v="9.3886158041603301E-2"/>
    <n v="7.0742808219178097E-2"/>
    <n v="2.3143349822425201E-2"/>
    <s v=""/>
    <s v=""/>
    <n v="5.5829999999999998E-2"/>
    <n v="3.8043349822425201E-2"/>
    <n v="1.28082191780822E-5"/>
    <m/>
    <n v="2"/>
    <n v="27.777777777777779"/>
    <n v="72.222222222222214"/>
    <n v="11.9"/>
    <n v="918.27"/>
    <n v="367.28640000000001"/>
    <n v="2"/>
    <n v="0"/>
    <n v="6835.0150511739912"/>
    <n v="822.73329319686934"/>
    <n v="82.23"/>
    <m/>
    <n v="82.23"/>
    <n v="2.8"/>
    <s v=""/>
    <n v="100"/>
    <n v="5.0206501626525828"/>
    <n v="2.1732906954074838"/>
    <n v="5.2402080162354139"/>
    <n v="4.4506441966202308"/>
    <s v=""/>
    <s v=""/>
    <m/>
    <n v="0"/>
    <s v=""/>
    <n v="9.6"/>
    <n v="100"/>
    <n v="100"/>
    <n v="60.002352249338429"/>
    <n v="7.1"/>
    <n v="0"/>
    <n v="0"/>
    <n v="2"/>
    <m/>
    <n v="5"/>
    <n v="13"/>
    <n v="918.27"/>
    <n v="918.27"/>
  </r>
  <r>
    <x v="17"/>
    <x v="1"/>
    <n v="352610011"/>
    <s v="Juquiá"/>
    <n v="-0.31243637130878854"/>
    <n v="18844"/>
    <n v="12278"/>
    <n v="6566"/>
    <n v="22.953615279672576"/>
    <n v="65.156017830609215"/>
    <n v="0.24821466387620506"/>
    <n v="0.24304499238964999"/>
    <n v="5.1696714865550504E-3"/>
    <s v=""/>
    <n v="3.2849999999999997E-2"/>
    <n v="1.4345662100456601E-3"/>
    <n v="0.15371948883815301"/>
    <n v="6.0210608828006107E-2"/>
    <m/>
    <n v="151"/>
    <n v="82.075471698113205"/>
    <n v="17.924528301886792"/>
    <n v="8.31"/>
    <n v="640.71"/>
    <n v="248.09463000000002"/>
    <n v="4"/>
    <n v="0"/>
    <n v="41336.191891318194"/>
    <n v="5355.2961154744198"/>
    <n v="69.69"/>
    <m/>
    <n v="51.94"/>
    <n v="37.08"/>
    <n v="15.2"/>
    <n v="100"/>
    <n v="2.3025479023766704"/>
    <n v="1.0049176675150002"/>
    <n v="3.2063983164861476"/>
    <n v="0.16155223395484536"/>
    <n v="0"/>
    <n v="0.6"/>
    <m/>
    <n v="0"/>
    <n v="0"/>
    <n v="9.5"/>
    <n v="74"/>
    <n v="70.3"/>
    <n v="61.278171091445422"/>
    <n v="7"/>
    <n v="1"/>
    <n v="0"/>
    <n v="27"/>
    <m/>
    <n v="87"/>
    <n v="19"/>
    <n v="474.12540000000001"/>
    <n v="450.41913"/>
  </r>
  <r>
    <x v="18"/>
    <x v="1"/>
    <n v="35262096"/>
    <s v="Juquitiba"/>
    <m/>
    <m/>
    <m/>
    <m/>
    <m/>
    <m/>
    <n v="3.0000000000000001E-5"/>
    <s v=""/>
    <n v="3.0000000000000001E-5"/>
    <s v=""/>
    <s v=""/>
    <s v=""/>
    <s v=""/>
    <n v="3.0000000000000001E-5"/>
    <m/>
    <s v=""/>
    <s v=""/>
    <s v=""/>
    <m/>
    <m/>
    <m/>
    <m/>
    <m/>
    <s v=""/>
    <s v=""/>
    <s v=""/>
    <m/>
    <s v=""/>
    <s v=""/>
    <s v=""/>
    <s v=""/>
    <n v="4.3352601156069364E-4"/>
    <n v="1.8915510718789407E-4"/>
    <n v="0"/>
    <n v="1.4634146341463417E-3"/>
    <s v=""/>
    <s v=""/>
    <m/>
    <n v="0"/>
    <s v=""/>
    <m/>
    <m/>
    <m/>
    <m/>
    <m/>
    <m/>
    <m/>
    <s v=""/>
    <m/>
    <s v=""/>
    <n v="1"/>
    <m/>
    <m/>
  </r>
  <r>
    <x v="17"/>
    <x v="1"/>
    <n v="352620911"/>
    <s v="Juquitiba"/>
    <n v="0.56058300254260285"/>
    <n v="30220"/>
    <n v="25721"/>
    <n v="4499"/>
    <n v="57.937116564417174"/>
    <n v="85.112508272667114"/>
    <n v="0.1269685873287672"/>
    <n v="0.112707163876205"/>
    <n v="1.42614234525622E-2"/>
    <s v=""/>
    <n v="0.10315000000000001"/>
    <n v="2.6376712328767102E-4"/>
    <n v="1.5896276002029398E-2"/>
    <n v="7.4977755580923396E-3"/>
    <m/>
    <n v="77"/>
    <n v="24.390243902439025"/>
    <n v="75.609756097560975"/>
    <n v="17.03"/>
    <n v="1314.09"/>
    <n v="1120.65768"/>
    <n v="4"/>
    <n v="0"/>
    <n v="16550.660489741891"/>
    <n v="2139.2720052945069"/>
    <n v="45.55"/>
    <m/>
    <n v="14.56"/>
    <n v="33.159999999999997"/>
    <s v=""/>
    <n v="58.86"/>
    <n v="1.8348061752712024"/>
    <n v="0.80055855818894839"/>
    <n v="2.3143154800042094"/>
    <n v="0.69567919280791224"/>
    <s v=""/>
    <s v=""/>
    <m/>
    <n v="0"/>
    <s v=""/>
    <n v="9.5"/>
    <n v="16"/>
    <n v="16"/>
    <n v="14.719868502157379"/>
    <n v="3.2"/>
    <n v="0"/>
    <n v="0"/>
    <n v="99"/>
    <m/>
    <n v="20"/>
    <n v="62"/>
    <n v="210.25439999999998"/>
    <n v="210.25439999999998"/>
  </r>
  <r>
    <x v="15"/>
    <x v="1"/>
    <n v="35263082"/>
    <s v="Lagoinha"/>
    <n v="-6.410211871958893E-2"/>
    <n v="4819"/>
    <n v="3393"/>
    <n v="1426"/>
    <n v="18.830103157236639"/>
    <n v="70.408798505914092"/>
    <n v="4.3294722222222207E-2"/>
    <n v="4.32904414003044E-2"/>
    <n v="4.2808219178082197E-6"/>
    <n v="9.1475773718924392E-3"/>
    <n v="1.6E-2"/>
    <n v="5.0000000000000002E-5"/>
    <n v="2.6941891171993901E-2"/>
    <n v="3.0283105022831049E-4"/>
    <m/>
    <n v="19"/>
    <n v="88.235294117647058"/>
    <n v="11.76470588235294"/>
    <n v="2.2200000000000002"/>
    <n v="171.39599999999999"/>
    <n v="29.892240000000005"/>
    <n v="0"/>
    <n v="0"/>
    <n v="25325.652625025938"/>
    <n v="2552.1975513592024"/>
    <n v="64.95"/>
    <m/>
    <n v="64.05"/>
    <n v="26.22"/>
    <n v="0"/>
    <n v="100"/>
    <n v="2.5924983366600123"/>
    <n v="1.1187266724088425"/>
    <n v="3.3820657343987817"/>
    <n v="1.0976466455918515E-3"/>
    <n v="0"/>
    <n v="0"/>
    <m/>
    <n v="0"/>
    <n v="0"/>
    <n v="9.4"/>
    <n v="86"/>
    <n v="86"/>
    <n v="82.559546313799615"/>
    <n v="9.5"/>
    <n v="0"/>
    <n v="0"/>
    <n v="12"/>
    <m/>
    <n v="15"/>
    <n v="2"/>
    <n v="147.40055999999998"/>
    <n v="147.40055999999998"/>
  </r>
  <r>
    <x v="8"/>
    <x v="1"/>
    <n v="352640710"/>
    <s v="Laranjal Paulista"/>
    <n v="1.0181461983908457"/>
    <n v="27580"/>
    <n v="24951"/>
    <n v="2629"/>
    <n v="71.310373358154933"/>
    <n v="90.467730239303847"/>
    <n v="0.2340734956874678"/>
    <n v="0.214417245053272"/>
    <n v="1.96562506341958E-2"/>
    <s v=""/>
    <n v="0.11039051750380501"/>
    <n v="0.10408415525114199"/>
    <n v="6.6558447488584502E-3"/>
    <n v="1.2942978183663099E-2"/>
    <m/>
    <n v="11"/>
    <n v="23.913043478260871"/>
    <n v="76.08695652173914"/>
    <n v="20.43"/>
    <n v="1378.944"/>
    <n v="349.14123360000002"/>
    <n v="4"/>
    <n v="0"/>
    <n v="3933.4242204496013"/>
    <n v="583.15300942712111"/>
    <n v="90.36"/>
    <m/>
    <n v="86.66"/>
    <n v="43.32"/>
    <n v="40"/>
    <n v="100"/>
    <n v="19.030365503046163"/>
    <n v="6.8044620839380174"/>
    <n v="29.780172924065557"/>
    <n v="3.8541667910187845"/>
    <n v="6"/>
    <n v="0.1"/>
    <m/>
    <n v="0"/>
    <n v="0"/>
    <n v="10"/>
    <n v="97"/>
    <n v="95.059999999999988"/>
    <n v="74.68053571428571"/>
    <n v="8.1"/>
    <n v="0"/>
    <n v="0"/>
    <n v="31"/>
    <m/>
    <n v="11"/>
    <n v="35"/>
    <n v="1337.5756799999999"/>
    <n v="1310.8241663999997"/>
  </r>
  <r>
    <x v="12"/>
    <x v="1"/>
    <n v="352650619"/>
    <s v="Lavínia"/>
    <n v="0.17889453583095349"/>
    <n v="8524"/>
    <n v="4161"/>
    <n v="4363"/>
    <n v="15.828567184134295"/>
    <n v="48.815110276865319"/>
    <n v="6.7091577879249104E-5"/>
    <n v="1.7091577879249101E-5"/>
    <n v="5.0000000000000002E-5"/>
    <s v=""/>
    <s v=""/>
    <s v=""/>
    <n v="1.7091577879249101E-5"/>
    <n v="5.0000000000000002E-5"/>
    <m/>
    <s v=""/>
    <n v="50"/>
    <n v="50"/>
    <n v="4.09"/>
    <n v="315.738"/>
    <n v="91.564019999999999"/>
    <n v="0"/>
    <n v="0"/>
    <n v="14243.735335523228"/>
    <n v="1405.8751759737208"/>
    <n v="48"/>
    <m/>
    <n v="46.66"/>
    <n v="0"/>
    <n v="17.8"/>
    <n v="98.34"/>
    <n v="4.7922555628035074E-3"/>
    <n v="1.7426383864740025E-3"/>
    <n v="1.675644890122461E-3"/>
    <n v="1.315789473684211E-2"/>
    <n v="0"/>
    <n v="1.3"/>
    <m/>
    <n v="0"/>
    <n v="0"/>
    <n v="9"/>
    <n v="100"/>
    <n v="100"/>
    <n v="71"/>
    <n v="7.8"/>
    <n v="0"/>
    <n v="0"/>
    <n v="4"/>
    <m/>
    <n v="1"/>
    <n v="1"/>
    <n v="315.738"/>
    <n v="315.738"/>
  </r>
  <r>
    <x v="0"/>
    <x v="1"/>
    <n v="352650620"/>
    <s v="Lavínia"/>
    <m/>
    <m/>
    <m/>
    <m/>
    <m/>
    <m/>
    <n v="1.8395296803652924E-2"/>
    <n v="2.3782343987823401E-5"/>
    <n v="1.83715144596651E-2"/>
    <s v=""/>
    <n v="5.6499999999999996E-3"/>
    <s v=""/>
    <n v="4.4710806697108097E-5"/>
    <n v="1.27005859969559E-2"/>
    <m/>
    <n v="2"/>
    <n v="15.384615384615385"/>
    <n v="84.615384615384613"/>
    <m/>
    <m/>
    <m/>
    <m/>
    <m/>
    <s v=""/>
    <s v=""/>
    <s v=""/>
    <m/>
    <s v=""/>
    <s v=""/>
    <s v=""/>
    <s v=""/>
    <n v="1.3139497716894946"/>
    <n v="0.47779991697799795"/>
    <n v="2.3316023517473924E-3"/>
    <n v="4.8346090683329219"/>
    <s v=""/>
    <s v=""/>
    <m/>
    <n v="0"/>
    <s v=""/>
    <m/>
    <m/>
    <m/>
    <m/>
    <m/>
    <m/>
    <m/>
    <n v="3"/>
    <m/>
    <n v="2"/>
    <n v="11"/>
    <m/>
    <m/>
  </r>
  <r>
    <x v="15"/>
    <x v="1"/>
    <n v="35266052"/>
    <s v="Lavrinhas"/>
    <n v="0.84853311683477095"/>
    <n v="7109"/>
    <n v="6674"/>
    <n v="435"/>
    <n v="42.604578688721077"/>
    <n v="93.880995920663949"/>
    <n v="7.0982526636225257E-2"/>
    <n v="7.0261301369863E-2"/>
    <n v="7.2122526636225304E-4"/>
    <s v=""/>
    <n v="2.3735958904109601E-2"/>
    <n v="2.751E-2"/>
    <n v="1.4149999999999999E-2"/>
    <n v="5.5865677321156829E-3"/>
    <m/>
    <n v="28"/>
    <n v="80.645161290322577"/>
    <n v="19.35483870967742"/>
    <n v="4.66"/>
    <n v="359.85599999999999"/>
    <n v="266.72705999999994"/>
    <n v="1"/>
    <n v="1"/>
    <n v="11090.167393444928"/>
    <n v="1109.0167393444933"/>
    <n v="96.87"/>
    <m/>
    <n v="65.06"/>
    <n v="23.03"/>
    <n v="22.2"/>
    <n v="100"/>
    <n v="6.5724561700208568"/>
    <n v="2.8393010654490105"/>
    <n v="8.4652170325136158"/>
    <n v="0.28849010654490109"/>
    <n v="4"/>
    <n v="0.3"/>
    <m/>
    <n v="0"/>
    <n v="0"/>
    <n v="9.5"/>
    <n v="65"/>
    <n v="65"/>
    <n v="25.879501800720305"/>
    <n v="4.2"/>
    <n v="0"/>
    <n v="1"/>
    <n v="36"/>
    <m/>
    <n v="25"/>
    <n v="6"/>
    <n v="233.90639999999999"/>
    <n v="233.90639999999999"/>
  </r>
  <r>
    <x v="3"/>
    <x v="1"/>
    <n v="35267049"/>
    <s v="Leme"/>
    <n v="0.99210547993668907"/>
    <n v="100069"/>
    <n v="98272"/>
    <n v="1797"/>
    <n v="248.26089113823559"/>
    <n v="98.204239075038231"/>
    <n v="0.52129670218163349"/>
    <n v="0.47023358701166901"/>
    <n v="5.10631151699645E-2"/>
    <n v="0.44747780314561098"/>
    <n v="1.6171993911719899E-4"/>
    <n v="1.30953348554033E-2"/>
    <n v="0.491411276002029"/>
    <n v="1.6628371385083759E-2"/>
    <m/>
    <n v="25"/>
    <n v="40.425531914893611"/>
    <n v="59.574468085106382"/>
    <n v="91.13"/>
    <n v="5467.8779999999997"/>
    <n v="901.10825999999997"/>
    <n v="14"/>
    <n v="0"/>
    <n v="1673.4069492050485"/>
    <n v="198.53980753280234"/>
    <n v="97.94"/>
    <m/>
    <n v="97.94"/>
    <n v="54.41"/>
    <n v="24.9"/>
    <n v="100"/>
    <n v="27.150869905293412"/>
    <n v="9.8172636945693696"/>
    <n v="36.452216047416201"/>
    <n v="8.1052563761848422"/>
    <n v="0"/>
    <n v="0.1"/>
    <m/>
    <n v="5"/>
    <n v="0"/>
    <n v="9.6"/>
    <n v="100"/>
    <n v="96.000000000000014"/>
    <n v="83.51996405186803"/>
    <n v="9.6"/>
    <n v="0"/>
    <n v="0"/>
    <n v="68"/>
    <m/>
    <n v="57"/>
    <n v="84"/>
    <n v="5467.8779999999997"/>
    <n v="5249.1628799999999"/>
  </r>
  <r>
    <x v="7"/>
    <x v="1"/>
    <n v="352680313"/>
    <s v="Lençóis Paulista"/>
    <n v="0.81061752450131142"/>
    <n v="65870"/>
    <n v="64691"/>
    <n v="1179"/>
    <n v="81.942129226482223"/>
    <n v="98.210110824350991"/>
    <n v="0.58079940131912799"/>
    <n v="0.199099573820396"/>
    <n v="0.38169982749873199"/>
    <s v=""/>
    <n v="0.14001208523592101"/>
    <n v="0.43130828006088301"/>
    <n v="1.3617656012176601E-3"/>
    <n v="8.1172704211060365E-3"/>
    <m/>
    <n v="15"/>
    <n v="11.428571428571429"/>
    <n v="88.571428571428569"/>
    <n v="53.52"/>
    <n v="3612.4919999999997"/>
    <n v="599.08183199999985"/>
    <n v="3"/>
    <n v="0"/>
    <n v="3298.6646424776072"/>
    <n v="349.49567329588581"/>
    <n v="97.76"/>
    <m/>
    <n v="97.76"/>
    <n v="17.22"/>
    <n v="52.7"/>
    <n v="100"/>
    <n v="16.178256304153983"/>
    <n v="8.4295994385940212"/>
    <n v="6.9615235601537071"/>
    <n v="52.287647602566025"/>
    <n v="6"/>
    <n v="3.3"/>
    <m/>
    <n v="0"/>
    <n v="0"/>
    <n v="7.3"/>
    <n v="99.4"/>
    <n v="99.4"/>
    <n v="83.41638315046788"/>
    <n v="9.8000000000000007"/>
    <n v="0"/>
    <n v="0"/>
    <n v="26"/>
    <m/>
    <n v="12"/>
    <n v="93"/>
    <n v="3590.8170479999999"/>
    <n v="3590.8170479999999"/>
  </r>
  <r>
    <x v="5"/>
    <x v="1"/>
    <n v="352680317"/>
    <s v="Lençóis Paulista"/>
    <m/>
    <m/>
    <m/>
    <m/>
    <m/>
    <m/>
    <n v="0.52118926940639299"/>
    <n v="0.50989926940639296"/>
    <n v="1.129E-2"/>
    <s v=""/>
    <s v=""/>
    <s v=""/>
    <n v="0.51776999999999995"/>
    <n v="3.4192694063926938E-3"/>
    <m/>
    <n v="2"/>
    <n v="61.53846153846154"/>
    <n v="38.461538461538467"/>
    <m/>
    <m/>
    <m/>
    <m/>
    <m/>
    <s v=""/>
    <s v=""/>
    <s v=""/>
    <m/>
    <s v=""/>
    <s v=""/>
    <s v=""/>
    <s v=""/>
    <n v="14.517806947253288"/>
    <n v="7.5644306154774021"/>
    <n v="17.828645783440315"/>
    <n v="1.5465753424657533"/>
    <s v=""/>
    <s v=""/>
    <m/>
    <n v="0"/>
    <s v=""/>
    <m/>
    <m/>
    <m/>
    <m/>
    <m/>
    <m/>
    <m/>
    <s v=""/>
    <m/>
    <n v="8"/>
    <n v="5"/>
    <m/>
    <m/>
  </r>
  <r>
    <x v="6"/>
    <x v="1"/>
    <n v="35269025"/>
    <s v="Limeira"/>
    <n v="0.74630202158822989"/>
    <n v="294392"/>
    <n v="287379"/>
    <n v="7013"/>
    <n v="506.71623808048469"/>
    <n v="97.617802114187896"/>
    <n v="2.941211996448502"/>
    <n v="2.4375128411973601"/>
    <n v="0.50369915525114195"/>
    <s v=""/>
    <n v="5.0699999999999999E-3"/>
    <n v="2.5547551845509902"/>
    <n v="0.16702344051243001"/>
    <n v="0.21436337138508399"/>
    <m/>
    <n v="61"/>
    <n v="10.927573062261754"/>
    <n v="89.072426937738243"/>
    <n v="267.27999999999997"/>
    <n v="16036.866"/>
    <n v="9814.5464400000001"/>
    <n v="50"/>
    <n v="7"/>
    <n v="756.28468164895787"/>
    <n v="100.69512758498874"/>
    <n v="97.02"/>
    <m/>
    <n v="97.02"/>
    <n v="12.25"/>
    <n v="26.8"/>
    <n v="100"/>
    <n v="109.74671628539186"/>
    <n v="41.660226578590681"/>
    <n v="140.08694489640001"/>
    <n v="53.585016516078923"/>
    <n v="0"/>
    <n v="0"/>
    <m/>
    <n v="3"/>
    <n v="0"/>
    <n v="8.6999999999999993"/>
    <n v="100"/>
    <n v="100.00000000000003"/>
    <n v="38.800096976553903"/>
    <n v="5.7"/>
    <n v="17"/>
    <n v="7"/>
    <n v="288"/>
    <m/>
    <n v="86"/>
    <n v="701"/>
    <n v="16036.866000000002"/>
    <n v="16036.866000000002"/>
  </r>
  <r>
    <x v="3"/>
    <x v="1"/>
    <n v="35270099"/>
    <s v="Lindóia"/>
    <n v="1.5282019447312889"/>
    <n v="7632"/>
    <n v="7632"/>
    <n v="0"/>
    <n v="157.03703703703704"/>
    <n v="100"/>
    <n v="6.2026915271435898E-3"/>
    <n v="2.3519025875190299E-3"/>
    <n v="3.85078893962456E-3"/>
    <n v="5.3835616438356201E-2"/>
    <s v=""/>
    <n v="1.06173262303399E-3"/>
    <n v="1.7600000000000001E-3"/>
    <n v="3.0004414003044137E-3"/>
    <m/>
    <n v="17"/>
    <n v="39.130434782608695"/>
    <n v="60.869565217391312"/>
    <n v="5.59"/>
    <n v="430.92"/>
    <n v="263.72304000000003"/>
    <n v="0"/>
    <n v="0"/>
    <n v="2685.8490566037735"/>
    <n v="289.24528301886795"/>
    <n v="98.72"/>
    <m/>
    <n v="67.03"/>
    <n v="32.520000000000003"/>
    <n v="50"/>
    <n v="98.72"/>
    <n v="2.6968224031059087"/>
    <n v="0.95426023494516765"/>
    <n v="1.4699391171993936"/>
    <n v="5.5011270566065136"/>
    <n v="0"/>
    <n v="0"/>
    <m/>
    <n v="0"/>
    <n v="0"/>
    <n v="9.6"/>
    <n v="100"/>
    <n v="40"/>
    <n v="38.799999999999997"/>
    <n v="4.5999999999999996"/>
    <n v="0"/>
    <n v="0"/>
    <n v="10"/>
    <m/>
    <n v="9"/>
    <n v="14"/>
    <n v="430.92"/>
    <n v="172.36799999999999"/>
  </r>
  <r>
    <x v="2"/>
    <x v="1"/>
    <n v="352710816"/>
    <s v="Lins"/>
    <n v="0.53761007188193322"/>
    <n v="74763"/>
    <n v="73889"/>
    <n v="874"/>
    <n v="130.83263334733303"/>
    <n v="98.830972539892727"/>
    <n v="0.39575816146625997"/>
    <n v="0.197193835616438"/>
    <n v="0.198564325849822"/>
    <s v=""/>
    <n v="1.18231582952816E-2"/>
    <n v="0.136308584474886"/>
    <n v="0.19229401826483999"/>
    <n v="5.5205561263318104E-2"/>
    <m/>
    <n v="11"/>
    <n v="19.19191919191919"/>
    <n v="80.808080808080803"/>
    <n v="61.68"/>
    <n v="4163.4539999999997"/>
    <n v="1082.4980399999999"/>
    <n v="3"/>
    <n v="0"/>
    <n v="1805.3593355001806"/>
    <n v="172.94330083062474"/>
    <n v="100"/>
    <m/>
    <n v="99.77"/>
    <n v="15.6"/>
    <n v="14.3"/>
    <n v="100"/>
    <n v="22.614752083786286"/>
    <n v="9.2466860155668211"/>
    <n v="14.71595788182373"/>
    <n v="48.430323378005376"/>
    <n v="10"/>
    <n v="0.2"/>
    <m/>
    <n v="1"/>
    <n v="0"/>
    <n v="9.8000000000000007"/>
    <n v="100"/>
    <n v="100"/>
    <n v="74"/>
    <n v="8.3000000000000007"/>
    <n v="0"/>
    <n v="0"/>
    <n v="35"/>
    <m/>
    <n v="19"/>
    <n v="80"/>
    <n v="4163.4539999999997"/>
    <n v="4163.4539999999997"/>
  </r>
  <r>
    <x v="0"/>
    <x v="1"/>
    <n v="352710820"/>
    <s v="Lins"/>
    <m/>
    <m/>
    <m/>
    <m/>
    <m/>
    <m/>
    <n v="4.0254337899543399E-3"/>
    <n v="3.9954337899543403E-3"/>
    <n v="3.0000000000000001E-5"/>
    <s v=""/>
    <s v=""/>
    <s v=""/>
    <n v="3.9954337899543403E-3"/>
    <n v="3.0000000000000001E-5"/>
    <m/>
    <n v="2"/>
    <n v="50"/>
    <n v="50"/>
    <m/>
    <m/>
    <m/>
    <m/>
    <m/>
    <s v=""/>
    <s v=""/>
    <s v=""/>
    <m/>
    <s v=""/>
    <s v=""/>
    <s v=""/>
    <s v=""/>
    <n v="0.23002478799739084"/>
    <n v="9.4052191354073361E-2"/>
    <n v="0.29816670074286117"/>
    <n v="7.3170731707317086E-3"/>
    <s v=""/>
    <s v=""/>
    <m/>
    <n v="0"/>
    <s v=""/>
    <m/>
    <m/>
    <m/>
    <m/>
    <m/>
    <m/>
    <m/>
    <n v="5"/>
    <m/>
    <n v="1"/>
    <n v="1"/>
    <m/>
    <m/>
  </r>
  <r>
    <x v="15"/>
    <x v="1"/>
    <n v="35272072"/>
    <s v="Lorena"/>
    <n v="0.50040960600015172"/>
    <n v="86238"/>
    <n v="84105"/>
    <n v="2133"/>
    <n v="208.41509981149403"/>
    <n v="97.526612398246712"/>
    <n v="0.32687474632166363"/>
    <n v="7.4998630136986297E-3"/>
    <n v="0.31937488330796499"/>
    <n v="4.7248858447488599E-2"/>
    <n v="0.21720999999999999"/>
    <n v="9.6149274479959398E-2"/>
    <n v="2.1551217656012199E-3"/>
    <n v="1.13603500761035E-2"/>
    <m/>
    <n v="17"/>
    <n v="23.958333333333336"/>
    <n v="76.041666666666657"/>
    <n v="68.930000000000007"/>
    <n v="4652.91"/>
    <n v="186.1164"/>
    <n v="16"/>
    <n v="0"/>
    <n v="2274.5648090169066"/>
    <n v="226.72510958046342"/>
    <n v="100"/>
    <m/>
    <n v="99.29"/>
    <n v="37.25"/>
    <n v="37.799999999999997"/>
    <n v="100"/>
    <n v="12.151477558426157"/>
    <n v="5.2552210019560075"/>
    <n v="0.36231222288399179"/>
    <n v="51.51207795289757"/>
    <n v="1"/>
    <n v="1.4"/>
    <m/>
    <n v="0"/>
    <n v="0"/>
    <n v="9.5"/>
    <n v="100"/>
    <n v="100"/>
    <n v="96.000000000000014"/>
    <n v="10"/>
    <n v="2"/>
    <n v="0"/>
    <n v="60"/>
    <m/>
    <n v="23"/>
    <n v="73"/>
    <n v="4652.91"/>
    <n v="4652.91"/>
  </r>
  <r>
    <x v="12"/>
    <x v="1"/>
    <n v="352725619"/>
    <s v="Lourdes"/>
    <n v="0.29381621588140394"/>
    <n v="2179"/>
    <n v="1860"/>
    <n v="319"/>
    <n v="19.142581041904595"/>
    <n v="85.360256998623214"/>
    <n v="1.408150684931507E-2"/>
    <n v="4.3099999999999996E-3"/>
    <n v="9.7715068493150706E-3"/>
    <s v=""/>
    <n v="5.8196042617960396E-3"/>
    <s v=""/>
    <n v="4.7999999999999996E-3"/>
    <n v="3.4619025875190302E-3"/>
    <m/>
    <n v="3"/>
    <n v="12.5"/>
    <n v="87.5"/>
    <n v="1.31"/>
    <n v="101.304"/>
    <n v="17.221679999999999"/>
    <n v="0"/>
    <n v="0"/>
    <n v="11867.608994951814"/>
    <n v="1013.0885727397889"/>
    <n v="86.68"/>
    <m/>
    <n v="85.28"/>
    <n v="12.83"/>
    <n v="22.4"/>
    <n v="100"/>
    <n v="5.4159641728134886"/>
    <n v="1.7172569328433012"/>
    <n v="2.2684210526315787"/>
    <n v="13.959295499021529"/>
    <n v="0"/>
    <n v="1.1000000000000001"/>
    <m/>
    <n v="0"/>
    <n v="0"/>
    <n v="10"/>
    <n v="100"/>
    <n v="100"/>
    <n v="83"/>
    <n v="10"/>
    <n v="0"/>
    <n v="0"/>
    <n v="2"/>
    <m/>
    <n v="2"/>
    <n v="14"/>
    <n v="101.304"/>
    <n v="101.304"/>
  </r>
  <r>
    <x v="6"/>
    <x v="1"/>
    <n v="35273065"/>
    <s v="Louveira"/>
    <n v="2.8725236388844166"/>
    <n v="47236"/>
    <n v="46075"/>
    <n v="1161"/>
    <n v="853.40560072267385"/>
    <n v="97.542128884748919"/>
    <n v="0.54077937087772698"/>
    <n v="0.42040288812785398"/>
    <n v="0.120376482749873"/>
    <s v=""/>
    <n v="0.36554999999999999"/>
    <n v="0.15507926686960899"/>
    <n v="1.22376496702182E-2"/>
    <n v="7.9124543378995393E-3"/>
    <m/>
    <n v="41"/>
    <n v="24.752475247524753"/>
    <n v="75.247524752475243"/>
    <n v="37.6"/>
    <n v="2538.1080000000002"/>
    <n v="550.26324000000011"/>
    <n v="6"/>
    <n v="1"/>
    <n v="487.36726225760015"/>
    <n v="60.086374798882225"/>
    <n v="98.75"/>
    <m/>
    <n v="84.96"/>
    <n v="32.869999999999997"/>
    <n v="31"/>
    <n v="99.45"/>
    <n v="200.2886558806396"/>
    <n v="74.079365873661231"/>
    <n v="233.55716007103001"/>
    <n v="133.75164749985885"/>
    <n v="2"/>
    <n v="3.6"/>
    <m/>
    <n v="0"/>
    <n v="0"/>
    <n v="9.6"/>
    <n v="89"/>
    <n v="89"/>
    <n v="78.319943832177358"/>
    <n v="8.4"/>
    <n v="3"/>
    <n v="1"/>
    <n v="115"/>
    <m/>
    <n v="25"/>
    <n v="76"/>
    <n v="2258.9161200000003"/>
    <n v="2258.9161200000003"/>
  </r>
  <r>
    <x v="0"/>
    <x v="1"/>
    <n v="352740520"/>
    <s v="Lucélia"/>
    <n v="0.57995637396373034"/>
    <n v="20912"/>
    <n v="18270"/>
    <n v="2642"/>
    <n v="66.501303822425754"/>
    <n v="87.366105585309867"/>
    <n v="0.1206432857686454"/>
    <n v="0.10854"/>
    <n v="1.2103285768645399E-2"/>
    <s v=""/>
    <n v="7.9000000000000008E-3"/>
    <n v="0.11154"/>
    <n v="9.9315068493150703E-6"/>
    <n v="1.1933542617960399E-3"/>
    <m/>
    <n v="8"/>
    <n v="20"/>
    <n v="80"/>
    <n v="13.18"/>
    <n v="1017.0359999999999"/>
    <n v="129.97529999999998"/>
    <n v="2"/>
    <n v="0"/>
    <n v="3468.4774292272377"/>
    <n v="422.24942616679419"/>
    <n v="90.08"/>
    <m/>
    <n v="88.71"/>
    <n v="21.71"/>
    <n v="16.7"/>
    <n v="100"/>
    <n v="12.06432857686454"/>
    <n v="5.2453602508106698"/>
    <n v="15.074999999999999"/>
    <n v="4.3226020602304995"/>
    <n v="0"/>
    <n v="0"/>
    <m/>
    <n v="0"/>
    <n v="0"/>
    <n v="9.3000000000000007"/>
    <n v="98"/>
    <n v="98"/>
    <n v="87.220186896039081"/>
    <n v="10"/>
    <n v="0"/>
    <n v="0"/>
    <n v="7"/>
    <m/>
    <n v="5"/>
    <n v="20"/>
    <n v="996.69527999999991"/>
    <n v="996.69527999999991"/>
  </r>
  <r>
    <x v="1"/>
    <x v="1"/>
    <n v="352740521"/>
    <s v="Lucélia"/>
    <m/>
    <m/>
    <m/>
    <m/>
    <m/>
    <m/>
    <n v="4.7000000000000002E-3"/>
    <n v="8.3000000000000001E-4"/>
    <n v="3.8700000000000002E-3"/>
    <s v=""/>
    <n v="3.7000000000000002E-3"/>
    <s v=""/>
    <n v="8.3000000000000001E-4"/>
    <n v="1.7000000000000001E-4"/>
    <m/>
    <n v="1"/>
    <n v="16.666666666666664"/>
    <n v="83.333333333333343"/>
    <m/>
    <m/>
    <m/>
    <m/>
    <m/>
    <s v=""/>
    <s v=""/>
    <s v=""/>
    <m/>
    <s v=""/>
    <s v=""/>
    <s v=""/>
    <s v=""/>
    <n v="0.47000000000000003"/>
    <n v="0.20434782608695656"/>
    <n v="0.11527777777777777"/>
    <n v="1.3821428571428571"/>
    <s v=""/>
    <s v=""/>
    <m/>
    <n v="0"/>
    <s v=""/>
    <m/>
    <m/>
    <m/>
    <m/>
    <m/>
    <m/>
    <m/>
    <n v="1"/>
    <m/>
    <n v="1"/>
    <n v="5"/>
    <m/>
    <m/>
  </r>
  <r>
    <x v="5"/>
    <x v="1"/>
    <n v="352750417"/>
    <s v="Lucianópolis"/>
    <n v="0.10238920392291462"/>
    <n v="2259"/>
    <n v="1836"/>
    <n v="423"/>
    <n v="11.832800796186685"/>
    <n v="81.274900398406373"/>
    <n v="0.78366861491628659"/>
    <n v="0.77860624809741297"/>
    <n v="5.0623668188736698E-3"/>
    <s v=""/>
    <n v="3.79E-3"/>
    <n v="1.3999999999999999E-4"/>
    <n v="0.77861861491628603"/>
    <n v="1.1199999999999999E-3"/>
    <m/>
    <n v="7"/>
    <n v="76.19047619047619"/>
    <n v="23.809523809523807"/>
    <n v="1.33"/>
    <n v="102.33"/>
    <n v="25.336259999999999"/>
    <n v="1"/>
    <n v="0"/>
    <n v="24430.27888446215"/>
    <n v="2652.430278884463"/>
    <n v="85.96"/>
    <m/>
    <n v="79.78"/>
    <n v="7.81"/>
    <n v="16"/>
    <n v="100"/>
    <n v="85.181371186552894"/>
    <n v="44.781063709502092"/>
    <n v="106.65839015033055"/>
    <n v="2.6644035888808779"/>
    <n v="0"/>
    <n v="0"/>
    <m/>
    <n v="0"/>
    <n v="0"/>
    <n v="9.8000000000000007"/>
    <n v="99"/>
    <n v="99.000000000000014"/>
    <n v="75.240633245382597"/>
    <n v="8.1999999999999993"/>
    <n v="1"/>
    <n v="0"/>
    <n v="5"/>
    <m/>
    <n v="16"/>
    <n v="5"/>
    <n v="101.30670000000001"/>
    <n v="101.30670000000001"/>
  </r>
  <r>
    <x v="4"/>
    <x v="1"/>
    <n v="35276034"/>
    <s v="Luís Antônio"/>
    <m/>
    <m/>
    <m/>
    <m/>
    <m/>
    <m/>
    <n v="0"/>
    <s v=""/>
    <s v=""/>
    <s v=""/>
    <s v=""/>
    <s v=""/>
    <s v=""/>
    <s v=""/>
    <m/>
    <s v=""/>
    <s v=""/>
    <s v=""/>
    <m/>
    <m/>
    <m/>
    <m/>
    <m/>
    <s v=""/>
    <s v=""/>
    <s v=""/>
    <m/>
    <s v=""/>
    <s v=""/>
    <s v=""/>
    <s v=""/>
    <n v="0"/>
    <n v="0"/>
    <n v="0"/>
    <n v="0"/>
    <s v=""/>
    <s v=""/>
    <m/>
    <n v="0"/>
    <s v=""/>
    <m/>
    <m/>
    <m/>
    <m/>
    <m/>
    <m/>
    <m/>
    <s v=""/>
    <m/>
    <s v=""/>
    <s v=""/>
    <m/>
    <m/>
  </r>
  <r>
    <x v="3"/>
    <x v="1"/>
    <n v="35276039"/>
    <s v="Luís Antônio"/>
    <n v="2.5417250798303259"/>
    <n v="13907"/>
    <n v="13689"/>
    <n v="218"/>
    <n v="23.270640206151064"/>
    <n v="98.432444092902855"/>
    <n v="1.0189040350710301"/>
    <n v="0.54407864694317598"/>
    <n v="0.47482538812785402"/>
    <n v="0.87944251014713304"/>
    <s v=""/>
    <n v="0.34022538812785402"/>
    <n v="0.48239864694317602"/>
    <n v="0.19628000000000001"/>
    <m/>
    <n v="9"/>
    <n v="43.333333333333336"/>
    <n v="56.666666666666664"/>
    <n v="10.11"/>
    <n v="779.59799999999996"/>
    <n v="155.9196"/>
    <n v="3"/>
    <n v="0"/>
    <n v="18345.167181994679"/>
    <n v="2199.6059538361983"/>
    <n v="86.3"/>
    <m/>
    <n v="86.3"/>
    <n v="0"/>
    <n v="0.3"/>
    <n v="89.35"/>
    <n v="34.774881743038563"/>
    <n v="12.594611063918789"/>
    <n v="27.759114639957961"/>
    <n v="48.951070941015864"/>
    <n v="0"/>
    <n v="0"/>
    <m/>
    <n v="0"/>
    <n v="0"/>
    <n v="7.2"/>
    <n v="100"/>
    <n v="99.999999999999986"/>
    <n v="80"/>
    <n v="9.6999999999999993"/>
    <n v="3"/>
    <n v="0"/>
    <n v="9"/>
    <m/>
    <n v="13"/>
    <n v="17"/>
    <n v="779.59799999999984"/>
    <n v="779.59799999999984"/>
  </r>
  <r>
    <x v="0"/>
    <x v="1"/>
    <n v="352770220"/>
    <s v="Luiziânia"/>
    <n v="1.3953885947807665"/>
    <n v="5680"/>
    <n v="5359"/>
    <n v="321"/>
    <n v="34.009939524579366"/>
    <n v="94.348591549295776"/>
    <n v="1.5073381532217149E-2"/>
    <n v="5.1676103500760996E-3"/>
    <n v="9.9057711821410495E-3"/>
    <s v=""/>
    <n v="9.6200000000000001E-3"/>
    <n v="8.0000000000000007E-5"/>
    <n v="5.2876103500760999E-3"/>
    <n v="8.5771182141045155E-5"/>
    <m/>
    <n v="3"/>
    <n v="55.000000000000007"/>
    <n v="45"/>
    <n v="3.72"/>
    <n v="286.63200000000001"/>
    <n v="69.201215999999988"/>
    <n v="0"/>
    <n v="0"/>
    <n v="6440.4507042253517"/>
    <n v="832.81690140845058"/>
    <n v="85.27"/>
    <m/>
    <n v="85.06"/>
    <n v="18.899999999999999"/>
    <n v="75.599999999999994"/>
    <n v="93.01"/>
    <n v="3.1402878192119057"/>
    <n v="1.2994294424325128"/>
    <n v="1.5659425303260908"/>
    <n v="6.6038474547607011"/>
    <n v="0"/>
    <n v="0"/>
    <m/>
    <n v="0"/>
    <n v="0"/>
    <n v="9"/>
    <n v="86.2"/>
    <n v="86.2"/>
    <n v="75.857121326299932"/>
    <n v="7.7"/>
    <n v="0"/>
    <n v="0"/>
    <n v="7"/>
    <m/>
    <n v="11"/>
    <n v="9"/>
    <n v="247.076784"/>
    <n v="247.076784"/>
  </r>
  <r>
    <x v="5"/>
    <x v="1"/>
    <n v="352780117"/>
    <s v="Lupércio"/>
    <n v="0.15076692497875133"/>
    <n v="4414"/>
    <n v="4182"/>
    <n v="232"/>
    <n v="28.47190866283945"/>
    <n v="94.743996375169914"/>
    <n v="2.74133181126332E-2"/>
    <n v="1.0410000000000001E-2"/>
    <n v="1.7003318112633201E-2"/>
    <s v=""/>
    <n v="1.157E-2"/>
    <n v="5.2900000000000004E-3"/>
    <n v="1.03E-2"/>
    <n v="2.5331811263318098E-4"/>
    <m/>
    <n v="3"/>
    <n v="52.941176470588239"/>
    <n v="47.058823529411761"/>
    <n v="2.85"/>
    <n v="219.78"/>
    <n v="64.438199999999995"/>
    <n v="0"/>
    <n v="0"/>
    <n v="9573.6837335749879"/>
    <n v="1000.2356139555958"/>
    <n v="90.73"/>
    <m/>
    <n v="90.21"/>
    <n v="27.01"/>
    <n v="24.3"/>
    <n v="100"/>
    <n v="4.0313703106813525"/>
    <n v="2.0457700084054626"/>
    <n v="1.9277777777777778"/>
    <n v="12.145227223309428"/>
    <n v="0"/>
    <n v="0"/>
    <m/>
    <n v="0"/>
    <n v="0"/>
    <n v="9.8000000000000007"/>
    <n v="93"/>
    <n v="93"/>
    <n v="70.680589680589677"/>
    <n v="8"/>
    <n v="0"/>
    <n v="0"/>
    <s v=""/>
    <m/>
    <n v="9"/>
    <n v="8"/>
    <n v="204.3954"/>
    <n v="204.3954"/>
  </r>
  <r>
    <x v="1"/>
    <x v="1"/>
    <n v="352780121"/>
    <s v="Lupércio"/>
    <m/>
    <m/>
    <m/>
    <m/>
    <m/>
    <m/>
    <n v="1.9300000000000001E-3"/>
    <n v="1.9300000000000001E-3"/>
    <s v=""/>
    <s v=""/>
    <n v="1.9300000000000001E-3"/>
    <s v=""/>
    <s v=""/>
    <n v="0"/>
    <m/>
    <s v=""/>
    <s v=""/>
    <s v=""/>
    <m/>
    <m/>
    <m/>
    <m/>
    <m/>
    <s v=""/>
    <s v=""/>
    <s v=""/>
    <m/>
    <s v=""/>
    <s v=""/>
    <s v=""/>
    <s v=""/>
    <n v="0.2838235294117647"/>
    <n v="0.14402985074626865"/>
    <n v="0.3574074074074074"/>
    <n v="0"/>
    <s v=""/>
    <s v=""/>
    <m/>
    <n v="0"/>
    <s v=""/>
    <m/>
    <m/>
    <m/>
    <m/>
    <m/>
    <m/>
    <m/>
    <s v=""/>
    <m/>
    <n v="1"/>
    <s v=""/>
    <m/>
    <m/>
  </r>
  <r>
    <x v="5"/>
    <x v="1"/>
    <n v="352790017"/>
    <s v="Lutécia"/>
    <m/>
    <m/>
    <m/>
    <m/>
    <m/>
    <m/>
    <n v="7.6090867579908711E-2"/>
    <n v="7.0020867579908705E-2"/>
    <n v="6.0699999999999999E-3"/>
    <s v=""/>
    <s v=""/>
    <s v=""/>
    <n v="7.6040867579908702E-2"/>
    <n v="5.0000000000000002E-5"/>
    <m/>
    <n v="1"/>
    <n v="60"/>
    <n v="40"/>
    <m/>
    <m/>
    <m/>
    <m/>
    <m/>
    <s v=""/>
    <s v=""/>
    <s v=""/>
    <m/>
    <s v=""/>
    <s v=""/>
    <s v=""/>
    <s v=""/>
    <n v="3.8624805878126249"/>
    <n v="1.9166465385367433"/>
    <n v="4.5468095831109547"/>
    <n v="1.4116279069767443"/>
    <s v=""/>
    <s v=""/>
    <m/>
    <n v="0"/>
    <s v=""/>
    <m/>
    <m/>
    <m/>
    <m/>
    <m/>
    <m/>
    <m/>
    <n v="2"/>
    <m/>
    <n v="3"/>
    <n v="2"/>
    <m/>
    <m/>
  </r>
  <r>
    <x v="1"/>
    <x v="1"/>
    <n v="352790021"/>
    <s v="Lutécia"/>
    <n v="-0.40541776538987051"/>
    <n v="2629"/>
    <n v="2194"/>
    <n v="435"/>
    <n v="5.5390514716726713"/>
    <n v="83.453784709014826"/>
    <n v="3.6149162861491601E-3"/>
    <n v="3.6149162861491601E-3"/>
    <s v=""/>
    <s v=""/>
    <s v=""/>
    <s v=""/>
    <n v="3.6149162861491601E-3"/>
    <n v="0"/>
    <m/>
    <n v="5"/>
    <s v=""/>
    <s v=""/>
    <n v="1.47"/>
    <n v="113.724"/>
    <n v="10.144440000000001"/>
    <n v="0"/>
    <n v="0"/>
    <n v="47621.879041460634"/>
    <n v="5158.0372765309994"/>
    <n v="93.05"/>
    <m/>
    <n v="91.47"/>
    <n v="20.69"/>
    <n v="14.6"/>
    <n v="100"/>
    <n v="0.1834982886370132"/>
    <n v="9.1055825847585883E-2"/>
    <n v="0.23473482377591948"/>
    <n v="0"/>
    <n v="0"/>
    <n v="0"/>
    <m/>
    <n v="0"/>
    <n v="0"/>
    <n v="9.3000000000000007"/>
    <n v="99"/>
    <n v="99"/>
    <n v="91.079772079772084"/>
    <n v="10"/>
    <n v="0"/>
    <n v="0"/>
    <n v="2"/>
    <m/>
    <n v="1"/>
    <s v=""/>
    <n v="112.58676"/>
    <n v="112.58676"/>
  </r>
  <r>
    <x v="7"/>
    <x v="1"/>
    <n v="352800713"/>
    <s v="Macatuba"/>
    <n v="0.40243399961172877"/>
    <n v="16867"/>
    <n v="16487"/>
    <n v="380"/>
    <n v="74.573348660359002"/>
    <n v="97.747080097231276"/>
    <n v="0.37835637747336404"/>
    <n v="0.25253709284627102"/>
    <n v="0.12581928462709299"/>
    <s v=""/>
    <n v="4.9410000000000003E-2"/>
    <n v="0.26708981735159798"/>
    <n v="6.0451582952815802E-2"/>
    <n v="1.4049771689497721E-3"/>
    <m/>
    <n v="7"/>
    <n v="40.350877192982452"/>
    <n v="59.649122807017541"/>
    <n v="11.66"/>
    <n v="899.26199999999994"/>
    <n v="53.955719999999999"/>
    <n v="2"/>
    <n v="0"/>
    <n v="3421.5260567972964"/>
    <n v="336.54354657022577"/>
    <n v="96.74"/>
    <m/>
    <n v="96.74"/>
    <n v="50.31"/>
    <n v="78.7"/>
    <n v="99.7"/>
    <n v="40.250678454613201"/>
    <n v="20.675211883790386"/>
    <n v="33.228564848193557"/>
    <n v="69.899602570607243"/>
    <n v="0"/>
    <n v="0"/>
    <m/>
    <n v="0"/>
    <n v="0"/>
    <n v="9.6"/>
    <n v="100"/>
    <n v="100"/>
    <n v="94"/>
    <n v="9.8000000000000007"/>
    <n v="0"/>
    <n v="0"/>
    <n v="8"/>
    <m/>
    <n v="23"/>
    <n v="34"/>
    <n v="899.26199999999994"/>
    <n v="899.26199999999994"/>
  </r>
  <r>
    <x v="12"/>
    <x v="1"/>
    <n v="352810619"/>
    <s v="Macaubal"/>
    <n v="0.13526371963730188"/>
    <n v="7746"/>
    <n v="7011"/>
    <n v="735"/>
    <n v="31.152221998793483"/>
    <n v="90.51123160340822"/>
    <n v="1.8211719939117209E-2"/>
    <n v="3.86283105022831E-3"/>
    <n v="1.4348888888888901E-2"/>
    <s v=""/>
    <n v="1.14E-3"/>
    <n v="6.4999999999999997E-4"/>
    <n v="1.4191719939117199E-2"/>
    <n v="2.2300000000000002E-3"/>
    <m/>
    <n v="4"/>
    <n v="8.3333333333333321"/>
    <n v="91.666666666666657"/>
    <n v="5.0199999999999996"/>
    <n v="387.55799999999999"/>
    <n v="124.28515799999998"/>
    <n v="1"/>
    <n v="0"/>
    <n v="7328.2726568551507"/>
    <n v="569.97676219984498"/>
    <n v="88.39"/>
    <m/>
    <n v="88.02"/>
    <n v="16.670000000000002"/>
    <n v="5"/>
    <n v="100"/>
    <n v="3.1950385858100367"/>
    <n v="1.011762218839845"/>
    <n v="0.89833280237867685"/>
    <n v="10.249206349206361"/>
    <n v="3"/>
    <n v="0"/>
    <m/>
    <n v="0"/>
    <n v="0"/>
    <n v="8.3000000000000007"/>
    <n v="99.9"/>
    <n v="99.9"/>
    <n v="67.931210812317133"/>
    <n v="7.7"/>
    <n v="1"/>
    <n v="0"/>
    <s v=""/>
    <m/>
    <n v="5"/>
    <n v="55"/>
    <n v="387.17044200000004"/>
    <n v="387.17044200000004"/>
  </r>
  <r>
    <x v="10"/>
    <x v="1"/>
    <n v="352820515"/>
    <s v="Macedônia"/>
    <n v="-0.26684007211785765"/>
    <n v="3582"/>
    <n v="2838"/>
    <n v="744"/>
    <n v="10.88422971741112"/>
    <n v="79.22948073701842"/>
    <n v="6.7591263318112646E-2"/>
    <n v="5.9669847792998498E-2"/>
    <n v="7.9214155251141494E-3"/>
    <s v=""/>
    <n v="7.6899999999999998E-3"/>
    <s v=""/>
    <n v="5.98413546423135E-2"/>
    <n v="5.9908675799086759E-5"/>
    <m/>
    <n v="7"/>
    <n v="66.666666666666657"/>
    <n v="33.333333333333329"/>
    <n v="1.96"/>
    <n v="151.36199999999999"/>
    <n v="30.357125999999997"/>
    <n v="1"/>
    <n v="0"/>
    <n v="22186.130653266333"/>
    <n v="2289.0452261306532"/>
    <n v="80.069999999999993"/>
    <m/>
    <n v="79.45"/>
    <n v="12.21"/>
    <n v="15.6"/>
    <n v="100"/>
    <n v="8.4489079147640798"/>
    <n v="2.6821929888139939"/>
    <n v="11.049971813518241"/>
    <n v="3.0466982788900574"/>
    <n v="0"/>
    <n v="2.1"/>
    <m/>
    <n v="0"/>
    <n v="0"/>
    <n v="7.4"/>
    <n v="98.7"/>
    <n v="98.700000000000017"/>
    <n v="79.944024259721729"/>
    <n v="10"/>
    <n v="0"/>
    <n v="0"/>
    <n v="6"/>
    <m/>
    <n v="12"/>
    <n v="6"/>
    <n v="149.394294"/>
    <n v="149.394294"/>
  </r>
  <r>
    <x v="16"/>
    <x v="1"/>
    <n v="352830418"/>
    <s v="Magda"/>
    <m/>
    <m/>
    <m/>
    <m/>
    <m/>
    <m/>
    <n v="9.6589999999999995E-2"/>
    <n v="8.4839999999999999E-2"/>
    <n v="1.175E-2"/>
    <s v=""/>
    <n v="4.13E-3"/>
    <n v="1.2E-4"/>
    <n v="9.2240000000000003E-2"/>
    <n v="1E-4"/>
    <m/>
    <n v="2"/>
    <n v="46.666666666666664"/>
    <n v="53.333333333333336"/>
    <m/>
    <m/>
    <m/>
    <m/>
    <m/>
    <s v=""/>
    <s v=""/>
    <s v=""/>
    <m/>
    <s v=""/>
    <s v=""/>
    <s v=""/>
    <s v=""/>
    <n v="13.052702702702701"/>
    <n v="4.145493562231759"/>
    <n v="15.425454545454546"/>
    <n v="6.1842105263157912"/>
    <s v=""/>
    <s v=""/>
    <m/>
    <n v="0"/>
    <s v=""/>
    <m/>
    <m/>
    <m/>
    <m/>
    <m/>
    <m/>
    <m/>
    <n v="4"/>
    <m/>
    <n v="7"/>
    <n v="8"/>
    <m/>
    <m/>
  </r>
  <r>
    <x v="12"/>
    <x v="1"/>
    <n v="352830419"/>
    <s v="Magda"/>
    <n v="-0.36060426880368812"/>
    <n v="3099"/>
    <n v="2644"/>
    <n v="455"/>
    <n v="9.9301461163804152"/>
    <n v="85.317844465956767"/>
    <n v="2.8491419330289201E-3"/>
    <s v=""/>
    <n v="2.8491419330289201E-3"/>
    <s v=""/>
    <n v="2.7806088280060899E-3"/>
    <s v=""/>
    <s v=""/>
    <n v="6.8533105022831105E-5"/>
    <m/>
    <s v=""/>
    <s v=""/>
    <s v=""/>
    <n v="1.81"/>
    <n v="139.75200000000001"/>
    <n v="15.372720000000001"/>
    <n v="1"/>
    <n v="0"/>
    <n v="23710.513068731849"/>
    <n v="1933.4753146176181"/>
    <n v="94.93"/>
    <m/>
    <n v="92.59"/>
    <n v="13.25"/>
    <s v=""/>
    <n v="100"/>
    <n v="0.38501918013904324"/>
    <n v="0.12228076965789356"/>
    <n v="0"/>
    <n v="1.4995483858046952"/>
    <s v=""/>
    <s v=""/>
    <m/>
    <n v="0"/>
    <s v=""/>
    <n v="10"/>
    <n v="100"/>
    <n v="100"/>
    <n v="89"/>
    <n v="10"/>
    <n v="1"/>
    <n v="0"/>
    <n v="4"/>
    <m/>
    <s v=""/>
    <n v="6"/>
    <n v="139.75200000000001"/>
    <n v="139.75200000000001"/>
  </r>
  <r>
    <x v="8"/>
    <x v="1"/>
    <n v="352840310"/>
    <s v="Mairinque"/>
    <n v="0.70956623951203834"/>
    <n v="46027"/>
    <n v="36940"/>
    <n v="9087"/>
    <n v="219.42696414950422"/>
    <n v="80.257240315467001"/>
    <n v="0.34855995877726997"/>
    <n v="0.17197929223744299"/>
    <n v="0.17658066653982701"/>
    <s v=""/>
    <n v="0.16489000000000001"/>
    <n v="3.9E-2"/>
    <n v="3.9856664764079203E-2"/>
    <n v="0.10481329401319141"/>
    <m/>
    <n v="56"/>
    <n v="22.76422764227642"/>
    <n v="77.235772357723576"/>
    <n v="30.27"/>
    <n v="2043.4680000000001"/>
    <n v="2043.4680000000001"/>
    <n v="8"/>
    <n v="0"/>
    <n v="1274.4032850283529"/>
    <n v="198.69728637538839"/>
    <n v="100"/>
    <m/>
    <n v="81.84"/>
    <n v="30.1"/>
    <n v="24.3"/>
    <n v="100"/>
    <n v="52.023874444368644"/>
    <n v="18.739782729960748"/>
    <n v="45.257708483537627"/>
    <n v="60.889885013733448"/>
    <n v="0"/>
    <n v="1.9"/>
    <m/>
    <n v="0"/>
    <n v="0"/>
    <n v="9.1999999999999993"/>
    <n v="82"/>
    <n v="0"/>
    <n v="0"/>
    <n v="1.2"/>
    <n v="0"/>
    <n v="0"/>
    <n v="31"/>
    <m/>
    <n v="28"/>
    <n v="95"/>
    <n v="1675.6437600000002"/>
    <n v="0"/>
  </r>
  <r>
    <x v="6"/>
    <x v="1"/>
    <n v="35285025"/>
    <s v="Mairiporã"/>
    <m/>
    <m/>
    <m/>
    <m/>
    <m/>
    <m/>
    <n v="1.22043283866058E-2"/>
    <n v="1.0000000000000001E-5"/>
    <n v="1.21943283866058E-2"/>
    <s v=""/>
    <s v=""/>
    <n v="5.9033770928462702E-3"/>
    <s v=""/>
    <n v="6.3009512937595106E-3"/>
    <m/>
    <n v="4"/>
    <n v="6.25"/>
    <n v="93.75"/>
    <m/>
    <m/>
    <m/>
    <m/>
    <m/>
    <s v=""/>
    <s v=""/>
    <s v=""/>
    <m/>
    <s v=""/>
    <s v=""/>
    <s v=""/>
    <s v=""/>
    <n v="0.70955397596545355"/>
    <n v="0.26359240575822462"/>
    <n v="9.174311926605504E-4"/>
    <n v="1.9356076804136195"/>
    <s v=""/>
    <s v=""/>
    <m/>
    <n v="0"/>
    <s v=""/>
    <m/>
    <m/>
    <m/>
    <m/>
    <m/>
    <m/>
    <m/>
    <n v="17"/>
    <m/>
    <n v="1"/>
    <n v="15"/>
    <m/>
    <m/>
  </r>
  <r>
    <x v="18"/>
    <x v="1"/>
    <n v="35285026"/>
    <s v="Mairiporã"/>
    <n v="2.0971276962499452"/>
    <n v="96856"/>
    <n v="88912"/>
    <n v="7944"/>
    <n v="301.28157272614158"/>
    <n v="91.79813331130751"/>
    <n v="2.3330329585235914"/>
    <n v="2.2587770776255698"/>
    <n v="7.4255880898021404E-2"/>
    <s v=""/>
    <n v="2.2814155098934599"/>
    <n v="4.7099999999999998E-3"/>
    <n v="1.8866362252663599E-3"/>
    <n v="4.5020812404870603E-2"/>
    <m/>
    <n v="26"/>
    <n v="13.076923076923078"/>
    <n v="86.92307692307692"/>
    <n v="70.040000000000006"/>
    <n v="4727.7"/>
    <n v="4083.2251200000001"/>
    <n v="7"/>
    <n v="3"/>
    <n v="1507.5130090030561"/>
    <n v="205.12596018832076"/>
    <n v="57.55"/>
    <m/>
    <n v="24.95"/>
    <n v="36.4"/>
    <n v="20.3"/>
    <n v="65.849999999999994"/>
    <n v="135.64145107695299"/>
    <n v="50.389480745649927"/>
    <n v="207.22725482803392"/>
    <n v="11.7866477615907"/>
    <n v="0"/>
    <n v="0"/>
    <m/>
    <n v="0"/>
    <n v="0"/>
    <n v="9.6"/>
    <n v="24"/>
    <n v="17.039999999999996"/>
    <n v="13.631890348372355"/>
    <n v="2.8"/>
    <n v="0"/>
    <n v="3"/>
    <n v="86"/>
    <m/>
    <n v="17"/>
    <n v="113"/>
    <n v="1134.6479999999999"/>
    <n v="805.60007999999982"/>
  </r>
  <r>
    <x v="14"/>
    <x v="1"/>
    <n v="352860114"/>
    <s v="Manduri"/>
    <n v="0.63141114573623813"/>
    <n v="9475"/>
    <n v="8698"/>
    <n v="777"/>
    <n v="41.399047494210684"/>
    <n v="91.799472295514519"/>
    <n v="0.1464753767123288"/>
    <n v="0.13389000000000001"/>
    <n v="1.2585376712328801E-2"/>
    <s v=""/>
    <n v="1.24372907153729E-2"/>
    <n v="1.7860000000000001E-2"/>
    <n v="0.116085707762557"/>
    <n v="9.2378234398782301E-5"/>
    <m/>
    <n v="7"/>
    <n v="50"/>
    <n v="50"/>
    <n v="5.96"/>
    <n v="459.91800000000001"/>
    <n v="64.38852"/>
    <n v="0"/>
    <n v="0"/>
    <n v="8154.4274406332452"/>
    <n v="965.21794195250641"/>
    <n v="85.91"/>
    <m/>
    <n v="85.91"/>
    <n v="19.21"/>
    <n v="16"/>
    <n v="99.32"/>
    <n v="12.84871725546744"/>
    <n v="5.9785868045848485"/>
    <n v="15.751764705882355"/>
    <n v="4.339785073216829"/>
    <n v="0"/>
    <n v="0"/>
    <m/>
    <n v="0"/>
    <n v="0"/>
    <n v="7.7"/>
    <n v="100"/>
    <n v="100"/>
    <n v="86.000000000000014"/>
    <n v="9.5"/>
    <n v="0"/>
    <n v="0"/>
    <s v=""/>
    <m/>
    <n v="11"/>
    <n v="11"/>
    <n v="459.91800000000001"/>
    <n v="459.91800000000001"/>
  </r>
  <r>
    <x v="5"/>
    <x v="1"/>
    <n v="352860117"/>
    <s v="Manduri"/>
    <m/>
    <m/>
    <m/>
    <m/>
    <m/>
    <m/>
    <n v="1.3348066971080708E-2"/>
    <n v="1.28421461187215E-2"/>
    <n v="5.0592085235920804E-4"/>
    <s v=""/>
    <n v="4.8135464231354602E-4"/>
    <s v=""/>
    <n v="1.28421461187215E-2"/>
    <n v="2.4566210045662099E-5"/>
    <m/>
    <n v="1"/>
    <n v="50"/>
    <n v="50"/>
    <m/>
    <m/>
    <m/>
    <m/>
    <m/>
    <s v=""/>
    <s v=""/>
    <s v=""/>
    <m/>
    <s v=""/>
    <s v=""/>
    <s v=""/>
    <s v=""/>
    <n v="1.1708830676386588"/>
    <n v="0.54481906004411051"/>
    <n v="1.5108407198495883"/>
    <n v="0.17445546633076145"/>
    <s v=""/>
    <s v=""/>
    <m/>
    <n v="0"/>
    <s v=""/>
    <m/>
    <m/>
    <m/>
    <m/>
    <m/>
    <m/>
    <m/>
    <s v=""/>
    <m/>
    <n v="3"/>
    <n v="3"/>
    <m/>
    <m/>
  </r>
  <r>
    <x v="13"/>
    <x v="1"/>
    <n v="352870022"/>
    <s v="Marabá Paulista"/>
    <n v="0.48225135533785934"/>
    <n v="4918"/>
    <n v="2189"/>
    <n v="2729"/>
    <n v="5.3624389392882064"/>
    <n v="44.509963399755996"/>
    <n v="0.29034748477930006"/>
    <n v="0.27038550355149699"/>
    <n v="1.9961981227803099E-2"/>
    <s v=""/>
    <n v="8.9899999999999997E-3"/>
    <n v="8.3330000000000001E-2"/>
    <n v="0.18445787037037001"/>
    <n v="1.3569614408929499E-2"/>
    <m/>
    <n v="5"/>
    <n v="41.17647058823529"/>
    <n v="58.82352941176471"/>
    <n v="1.82"/>
    <n v="140.66999999999999"/>
    <n v="27.417960000000001"/>
    <n v="0"/>
    <n v="0"/>
    <n v="43539.943066287109"/>
    <n v="6155.8682391215962"/>
    <n v="36.6"/>
    <m/>
    <n v="36.29"/>
    <n v="16.600000000000001"/>
    <n v="30"/>
    <n v="82.23"/>
    <n v="8.3673626737550446"/>
    <n v="4.2761043413740802"/>
    <n v="10.772330818784742"/>
    <n v="2.0793730445628218"/>
    <n v="2"/>
    <n v="2.8"/>
    <m/>
    <n v="0"/>
    <n v="0"/>
    <n v="7.5"/>
    <n v="97"/>
    <n v="97"/>
    <n v="80.509021113243762"/>
    <n v="10"/>
    <n v="0"/>
    <n v="0"/>
    <n v="4"/>
    <m/>
    <n v="14"/>
    <n v="20"/>
    <n v="136.44989999999999"/>
    <n v="136.44989999999999"/>
  </r>
  <r>
    <x v="5"/>
    <x v="1"/>
    <n v="352880917"/>
    <s v="Maracaí"/>
    <n v="0.15307656291114746"/>
    <n v="13505"/>
    <n v="12468"/>
    <n v="1037"/>
    <n v="25.336760346703688"/>
    <n v="92.321362458348759"/>
    <n v="0.74500299847792995"/>
    <n v="0.64202178082191796"/>
    <n v="0.10298121765601199"/>
    <n v="0.32657784753932001"/>
    <n v="3.1150000000000001E-2"/>
    <n v="0.18965000000000001"/>
    <n v="0.45697404870623998"/>
    <n v="6.72289497716895E-2"/>
    <m/>
    <n v="8"/>
    <n v="42.105263157894733"/>
    <n v="57.894736842105267"/>
    <n v="8.8800000000000008"/>
    <n v="685.36799999999994"/>
    <n v="118.90854000000002"/>
    <n v="0"/>
    <n v="0"/>
    <n v="11582.27027027027"/>
    <n v="1260.9729729729729"/>
    <n v="92.42"/>
    <m/>
    <n v="91.41"/>
    <n v="28.27"/>
    <n v="6.1"/>
    <n v="100"/>
    <n v="28.435228949539308"/>
    <n v="15.020221743506651"/>
    <n v="30.866431770284521"/>
    <n v="19.070595862224444"/>
    <n v="4"/>
    <n v="1.2"/>
    <m/>
    <n v="0"/>
    <n v="4"/>
    <n v="7.1"/>
    <n v="95"/>
    <n v="95"/>
    <n v="82.650409706901982"/>
    <n v="9.9"/>
    <n v="0"/>
    <n v="0"/>
    <n v="15"/>
    <m/>
    <n v="24"/>
    <n v="33"/>
    <n v="651.0995999999999"/>
    <n v="651.0995999999999"/>
  </r>
  <r>
    <x v="2"/>
    <x v="1"/>
    <n v="352885816"/>
    <s v="Marapoama"/>
    <n v="1.0786902707022872"/>
    <n v="2880"/>
    <n v="2582"/>
    <n v="298"/>
    <n v="25.408028231142481"/>
    <n v="89.652777777777786"/>
    <n v="0.22615943683409451"/>
    <n v="0.17085068493150701"/>
    <n v="5.5308751902587501E-2"/>
    <s v=""/>
    <s v=""/>
    <n v="0.16619999999999999"/>
    <n v="5.0028021308980201E-2"/>
    <n v="9.9314155251141595E-3"/>
    <m/>
    <n v="2"/>
    <n v="21.052631578947366"/>
    <n v="78.94736842105263"/>
    <n v="1.77"/>
    <n v="136.67400000000001"/>
    <n v="30.068280000000001"/>
    <n v="1"/>
    <n v="0"/>
    <n v="9417"/>
    <n v="875.99999999999955"/>
    <n v="96.24"/>
    <m/>
    <n v="80.37"/>
    <n v="40"/>
    <n v="66.7"/>
    <n v="96.25"/>
    <n v="64.616981952598437"/>
    <n v="26.297608934197036"/>
    <n v="63.278031456113702"/>
    <n v="69.13593987823441"/>
    <n v="0"/>
    <n v="0"/>
    <m/>
    <n v="0"/>
    <n v="0"/>
    <n v="9.8000000000000007"/>
    <n v="100"/>
    <n v="100"/>
    <n v="78"/>
    <n v="8.6"/>
    <n v="1"/>
    <n v="0"/>
    <n v="1"/>
    <m/>
    <n v="8"/>
    <n v="30"/>
    <n v="136.67400000000001"/>
    <n v="136.67400000000001"/>
  </r>
  <r>
    <x v="1"/>
    <x v="1"/>
    <n v="352890821"/>
    <s v="Mariápolis"/>
    <n v="0.1729618395007515"/>
    <n v="3969"/>
    <n v="3382"/>
    <n v="587"/>
    <n v="21.327243417517465"/>
    <n v="85.210380448475689"/>
    <n v="1.6001166286149199E-2"/>
    <s v=""/>
    <n v="1.6001166286149199E-2"/>
    <s v=""/>
    <n v="1.5720000000000001E-2"/>
    <s v=""/>
    <n v="1.1807458143074601E-4"/>
    <n v="1.63091704718417E-4"/>
    <m/>
    <s v=""/>
    <s v=""/>
    <s v=""/>
    <n v="2.29"/>
    <n v="176.68799999999999"/>
    <n v="38.83896"/>
    <n v="0"/>
    <n v="0"/>
    <n v="11362.176870748299"/>
    <n v="1191.8367346938778"/>
    <n v="85.11"/>
    <m/>
    <n v="82.2"/>
    <n v="14.17"/>
    <n v="13.3"/>
    <n v="100"/>
    <n v="2.4244191342650301"/>
    <n v="1.118962677353091"/>
    <n v="0"/>
    <n v="10.667444190766131"/>
    <n v="0"/>
    <n v="0"/>
    <m/>
    <n v="0"/>
    <n v="0"/>
    <n v="7.6"/>
    <n v="94"/>
    <n v="94"/>
    <n v="78.018337408312959"/>
    <n v="8.1999999999999993"/>
    <n v="0"/>
    <n v="0"/>
    <n v="1"/>
    <m/>
    <s v=""/>
    <n v="15"/>
    <n v="166.08671999999999"/>
    <n v="166.08671999999999"/>
  </r>
  <r>
    <x v="5"/>
    <x v="1"/>
    <n v="352900517"/>
    <s v="Marília"/>
    <m/>
    <m/>
    <m/>
    <m/>
    <m/>
    <m/>
    <n v="0"/>
    <s v=""/>
    <s v=""/>
    <s v=""/>
    <s v=""/>
    <s v=""/>
    <s v=""/>
    <n v="0"/>
    <m/>
    <n v="1"/>
    <s v=""/>
    <s v=""/>
    <m/>
    <m/>
    <m/>
    <m/>
    <m/>
    <s v=""/>
    <s v=""/>
    <s v=""/>
    <m/>
    <s v=""/>
    <s v=""/>
    <s v=""/>
    <s v=""/>
    <n v="0"/>
    <n v="0"/>
    <n v="0"/>
    <n v="0"/>
    <s v=""/>
    <s v=""/>
    <m/>
    <n v="0"/>
    <s v=""/>
    <m/>
    <m/>
    <m/>
    <m/>
    <m/>
    <m/>
    <m/>
    <s v=""/>
    <m/>
    <s v=""/>
    <s v=""/>
    <m/>
    <m/>
  </r>
  <r>
    <x v="0"/>
    <x v="1"/>
    <n v="352900520"/>
    <s v="Marília"/>
    <m/>
    <m/>
    <m/>
    <m/>
    <m/>
    <m/>
    <n v="0.44306546232876698"/>
    <n v="0.26539284627092802"/>
    <n v="0.17767261605783899"/>
    <s v=""/>
    <n v="0.12867999999999999"/>
    <n v="4.6322907153729102E-2"/>
    <n v="0.20238595890411001"/>
    <n v="6.5676596270928506E-2"/>
    <m/>
    <n v="23"/>
    <n v="18.300653594771241"/>
    <n v="81.699346405228752"/>
    <m/>
    <m/>
    <m/>
    <m/>
    <m/>
    <s v=""/>
    <s v=""/>
    <s v=""/>
    <m/>
    <s v=""/>
    <s v=""/>
    <s v=""/>
    <s v=""/>
    <n v="11.331597502014501"/>
    <n v="5.0234179402354524"/>
    <n v="9.2150293844072237"/>
    <n v="17.249768549304754"/>
    <s v=""/>
    <s v=""/>
    <m/>
    <n v="0"/>
    <s v=""/>
    <m/>
    <m/>
    <m/>
    <m/>
    <m/>
    <m/>
    <m/>
    <n v="17"/>
    <m/>
    <n v="28"/>
    <n v="125"/>
    <m/>
    <m/>
  </r>
  <r>
    <x v="1"/>
    <x v="1"/>
    <n v="352900521"/>
    <s v="Marília"/>
    <n v="0.70039902022343004"/>
    <n v="230154"/>
    <n v="219828"/>
    <n v="10326"/>
    <n v="196.70441434126747"/>
    <n v="95.513438827915223"/>
    <n v="0.30097973173516002"/>
    <n v="0.17893999999999999"/>
    <n v="0.12203973173516"/>
    <s v=""/>
    <n v="0.17320077625570801"/>
    <n v="6.9393607305936106E-2"/>
    <n v="6.8240537798071998E-3"/>
    <n v="5.1561294393708795E-2"/>
    <m/>
    <n v="26"/>
    <n v="14.85148514851485"/>
    <n v="85.148514851485146"/>
    <n v="205.35"/>
    <n v="12320.91"/>
    <n v="12320.91"/>
    <n v="14"/>
    <n v="1"/>
    <n v="1208.5278552621289"/>
    <n v="141.13193774603096"/>
    <n v="100"/>
    <m/>
    <n v="100"/>
    <n v="47.55"/>
    <n v="60"/>
    <n v="100"/>
    <n v="7.6976913487253205"/>
    <n v="3.4124686137773246"/>
    <n v="6.2131944444444445"/>
    <n v="11.848517644190288"/>
    <n v="0"/>
    <n v="0"/>
    <m/>
    <n v="0"/>
    <n v="0"/>
    <n v="9.3000000000000007"/>
    <n v="80"/>
    <n v="0"/>
    <n v="0"/>
    <n v="1.2"/>
    <n v="3"/>
    <n v="1"/>
    <n v="46"/>
    <m/>
    <n v="15"/>
    <n v="86"/>
    <n v="9856.728000000001"/>
    <n v="0"/>
  </r>
  <r>
    <x v="16"/>
    <x v="1"/>
    <n v="352910418"/>
    <s v="Marinópolis"/>
    <n v="-0.16999177907783825"/>
    <n v="2098"/>
    <n v="1722"/>
    <n v="376"/>
    <n v="26.862996158770809"/>
    <n v="82.078169685414679"/>
    <n v="1.7308033358701139E-2"/>
    <n v="5.2946873414510404E-3"/>
    <n v="1.20133460172501E-2"/>
    <s v=""/>
    <n v="2.64E-3"/>
    <n v="1.2E-4"/>
    <n v="1.4120993784880799E-2"/>
    <n v="4.2703957382039597E-4"/>
    <m/>
    <n v="15"/>
    <n v="57.142857142857139"/>
    <n v="42.857142857142854"/>
    <n v="1.17"/>
    <n v="90.179999999999993"/>
    <n v="13.129019999999999"/>
    <n v="0"/>
    <n v="0"/>
    <n v="8718.2459485224026"/>
    <n v="601.25834127740677"/>
    <n v="82.43"/>
    <m/>
    <n v="81.77"/>
    <n v="13.01"/>
    <n v="1.1000000000000001"/>
    <n v="100"/>
    <n v="9.6155740881672997"/>
    <n v="2.9841436825346794"/>
    <n v="3.7819195296078858"/>
    <n v="30.033365043125265"/>
    <n v="0"/>
    <n v="0"/>
    <m/>
    <n v="0"/>
    <n v="0"/>
    <n v="8.6999999999999993"/>
    <n v="96"/>
    <n v="96"/>
    <n v="85.44131736526947"/>
    <n v="9.9"/>
    <n v="0"/>
    <n v="0"/>
    <n v="9"/>
    <m/>
    <n v="28"/>
    <n v="21"/>
    <n v="86.572799999999987"/>
    <n v="86.572799999999987"/>
  </r>
  <r>
    <x v="1"/>
    <x v="1"/>
    <n v="352920321"/>
    <s v="Martinópolis"/>
    <n v="0.61498765574794501"/>
    <n v="25526"/>
    <n v="22118"/>
    <n v="3408"/>
    <n v="20.369306393437387"/>
    <n v="86.648906996787588"/>
    <n v="0.10585993911719939"/>
    <n v="9.8330000000000001E-2"/>
    <n v="7.5299391171993902E-3"/>
    <s v=""/>
    <n v="2.6553196347031999E-3"/>
    <n v="5.5992846270928502E-3"/>
    <n v="8.3049999999999999E-2"/>
    <n v="1.455533485540335E-2"/>
    <m/>
    <n v="25"/>
    <n v="48.275862068965516"/>
    <n v="51.724137931034484"/>
    <n v="15.56"/>
    <n v="1200.096"/>
    <n v="241.54416000000001"/>
    <n v="0"/>
    <n v="0"/>
    <n v="11637.903314267805"/>
    <n v="1433.1176055786254"/>
    <n v="100"/>
    <m/>
    <n v="100"/>
    <n v="28.68"/>
    <n v="1.5"/>
    <n v="100"/>
    <n v="2.3214898929210395"/>
    <n v="1.1237785468917132"/>
    <n v="2.8920588235294118"/>
    <n v="0.64913268251718892"/>
    <n v="0"/>
    <n v="0"/>
    <m/>
    <n v="1"/>
    <n v="0"/>
    <n v="9.3000000000000007"/>
    <n v="99"/>
    <n v="98.999999999999986"/>
    <n v="79.872930165586752"/>
    <n v="8.6999999999999993"/>
    <n v="0"/>
    <n v="0"/>
    <n v="48"/>
    <m/>
    <n v="14"/>
    <n v="15"/>
    <n v="1188.0950399999999"/>
    <n v="1188.0950399999999"/>
  </r>
  <r>
    <x v="13"/>
    <x v="1"/>
    <n v="352920322"/>
    <s v="Martinópolis"/>
    <m/>
    <m/>
    <m/>
    <m/>
    <m/>
    <m/>
    <n v="0.20590696093353639"/>
    <n v="0.20230258751902599"/>
    <n v="3.6043734145104001E-3"/>
    <s v=""/>
    <n v="1.1147260273972599E-3"/>
    <n v="8.3330000000000001E-2"/>
    <n v="0.118994859208524"/>
    <n v="2.4673756976154298E-3"/>
    <m/>
    <n v="8"/>
    <n v="18.518518518518519"/>
    <n v="81.481481481481481"/>
    <m/>
    <m/>
    <m/>
    <m/>
    <m/>
    <s v=""/>
    <s v=""/>
    <s v=""/>
    <m/>
    <s v=""/>
    <s v=""/>
    <s v=""/>
    <s v=""/>
    <n v="4.5155035292442189"/>
    <n v="2.1858488421819149"/>
    <n v="5.9500761035007645"/>
    <n v="0.31072184607848286"/>
    <s v=""/>
    <s v=""/>
    <m/>
    <n v="0"/>
    <s v=""/>
    <m/>
    <m/>
    <m/>
    <m/>
    <m/>
    <m/>
    <m/>
    <n v="18"/>
    <m/>
    <n v="5"/>
    <n v="22"/>
    <m/>
    <m/>
  </r>
  <r>
    <x v="3"/>
    <x v="1"/>
    <n v="35293029"/>
    <s v="Matão"/>
    <m/>
    <m/>
    <m/>
    <m/>
    <m/>
    <m/>
    <n v="9.8840309487569812E-4"/>
    <n v="6.3000000000000003E-4"/>
    <n v="3.5840309487569799E-4"/>
    <s v=""/>
    <s v=""/>
    <s v=""/>
    <n v="9.7999999999999997E-4"/>
    <n v="8.4030948756976208E-6"/>
    <m/>
    <s v=""/>
    <n v="33.333333333333329"/>
    <n v="66.666666666666657"/>
    <m/>
    <m/>
    <m/>
    <m/>
    <m/>
    <s v=""/>
    <s v=""/>
    <s v=""/>
    <m/>
    <s v=""/>
    <s v=""/>
    <s v=""/>
    <s v=""/>
    <n v="5.3139951337403124E-2"/>
    <n v="2.3201950583936575E-2"/>
    <n v="4.4055944055944055E-2"/>
    <n v="8.3349556947836703E-2"/>
    <s v=""/>
    <s v=""/>
    <m/>
    <n v="0"/>
    <s v=""/>
    <m/>
    <m/>
    <m/>
    <m/>
    <m/>
    <m/>
    <m/>
    <s v=""/>
    <m/>
    <n v="1"/>
    <n v="2"/>
    <m/>
    <m/>
  </r>
  <r>
    <x v="7"/>
    <x v="1"/>
    <n v="352930213"/>
    <s v="Matão"/>
    <m/>
    <m/>
    <m/>
    <m/>
    <m/>
    <m/>
    <n v="4.6070696347031932E-2"/>
    <n v="4.0106803652968002E-2"/>
    <n v="5.9638926940639297E-3"/>
    <s v=""/>
    <s v=""/>
    <n v="1.2324961948249601E-4"/>
    <n v="4.4893272450532699E-2"/>
    <n v="1.05417427701674E-3"/>
    <m/>
    <n v="23"/>
    <n v="40"/>
    <n v="60"/>
    <m/>
    <m/>
    <m/>
    <m/>
    <m/>
    <s v=""/>
    <s v=""/>
    <s v=""/>
    <m/>
    <s v=""/>
    <s v=""/>
    <s v=""/>
    <s v=""/>
    <n v="2.4769191584425769"/>
    <n v="1.0814717452354914"/>
    <n v="2.8046715841236365"/>
    <n v="1.3869517893171925"/>
    <s v=""/>
    <s v=""/>
    <m/>
    <n v="0"/>
    <s v=""/>
    <m/>
    <m/>
    <m/>
    <m/>
    <m/>
    <m/>
    <m/>
    <n v="6"/>
    <m/>
    <n v="10"/>
    <n v="15"/>
    <m/>
    <m/>
  </r>
  <r>
    <x v="2"/>
    <x v="1"/>
    <n v="352930216"/>
    <s v="Matão"/>
    <n v="0.43592672928700615"/>
    <n v="79736"/>
    <n v="78273"/>
    <n v="1463"/>
    <n v="151.29883683421568"/>
    <n v="98.165195143975112"/>
    <n v="1.4555993188736671"/>
    <n v="0.14650465753424699"/>
    <n v="1.3090946613394201"/>
    <s v=""/>
    <n v="0.41199821917808199"/>
    <n v="0.319506922881786"/>
    <n v="0.62151469051243002"/>
    <n v="0.10257948630136991"/>
    <m/>
    <n v="37"/>
    <n v="16"/>
    <n v="84"/>
    <n v="65.319999999999993"/>
    <n v="4408.7759999999998"/>
    <n v="563.22161999999992"/>
    <n v="17"/>
    <n v="2"/>
    <n v="1684.8520116384068"/>
    <n v="170.06722183204582"/>
    <n v="99.44"/>
    <m/>
    <n v="99.44"/>
    <n v="30.78"/>
    <n v="58.9"/>
    <n v="99.44"/>
    <n v="78.258027896433717"/>
    <n v="34.168998095625994"/>
    <n v="10.245080946450839"/>
    <n v="304.4406189161441"/>
    <n v="1"/>
    <n v="0.2"/>
    <m/>
    <n v="1"/>
    <n v="0"/>
    <n v="5.8"/>
    <n v="100"/>
    <n v="100"/>
    <n v="87.224988976532273"/>
    <n v="10"/>
    <n v="3"/>
    <n v="2"/>
    <n v="53"/>
    <m/>
    <n v="32"/>
    <n v="168"/>
    <n v="4408.7759999999998"/>
    <n v="4408.7759999999998"/>
  </r>
  <r>
    <x v="18"/>
    <x v="1"/>
    <n v="35294016"/>
    <s v="Mauá"/>
    <n v="1.0256008824332197"/>
    <n v="456020"/>
    <n v="456020"/>
    <n v="0"/>
    <n v="7320.9182854390756"/>
    <n v="100"/>
    <n v="0.1258425348807713"/>
    <n v="1.5695525114155302E-2"/>
    <n v="0.110147009766616"/>
    <s v=""/>
    <s v=""/>
    <n v="7.4781171993911696E-2"/>
    <n v="6.0000000000000002E-5"/>
    <n v="5.1001362886859504E-2"/>
    <m/>
    <n v="4"/>
    <n v="6.3291139240506329"/>
    <n v="93.670886075949369"/>
    <n v="425.62"/>
    <n v="25537.248"/>
    <n v="8031.3897815999999"/>
    <n v="49"/>
    <n v="3"/>
    <n v="62.239375465988331"/>
    <n v="8.2985833954651138"/>
    <n v="98"/>
    <m/>
    <n v="92.85"/>
    <n v="48.16"/>
    <n v="11"/>
    <n v="98"/>
    <n v="38.134101479021602"/>
    <n v="13.982503875641255"/>
    <n v="7.4740595781691912"/>
    <n v="91.789174805513312"/>
    <n v="5"/>
    <n v="0.1"/>
    <m/>
    <n v="0"/>
    <n v="12"/>
    <n v="9"/>
    <n v="93"/>
    <n v="75.329999999999984"/>
    <n v="68.550292570287922"/>
    <n v="7.6"/>
    <n v="14"/>
    <n v="3"/>
    <n v="228"/>
    <m/>
    <n v="5"/>
    <n v="74"/>
    <n v="23749.640639999998"/>
    <n v="19237.208918399996"/>
  </r>
  <r>
    <x v="2"/>
    <x v="1"/>
    <n v="352950016"/>
    <s v="Mendonça"/>
    <n v="0.97077641279725846"/>
    <n v="5006"/>
    <n v="4333"/>
    <n v="673"/>
    <n v="25.675744986408166"/>
    <n v="86.556132640831009"/>
    <n v="0.36279955098934547"/>
    <n v="0.29499999999999998"/>
    <n v="6.7799550989345495E-2"/>
    <s v=""/>
    <n v="2.6631666666666699E-2"/>
    <n v="6.0612203196346998E-2"/>
    <n v="0.27292"/>
    <n v="2.6356811263318161E-3"/>
    <m/>
    <n v="6"/>
    <n v="24.444444444444443"/>
    <n v="75.555555555555557"/>
    <n v="3.14"/>
    <n v="242.352"/>
    <n v="84.8232"/>
    <n v="0"/>
    <n v="0"/>
    <n v="8945.4894127047537"/>
    <n v="818.95325609268855"/>
    <n v="100"/>
    <m/>
    <n v="81.75"/>
    <n v="48.95"/>
    <n v="20"/>
    <n v="100"/>
    <n v="62.551646722300944"/>
    <n v="25.549264154179259"/>
    <n v="65.555555555555557"/>
    <n v="52.153500761035019"/>
    <n v="30"/>
    <n v="4.5"/>
    <m/>
    <n v="1"/>
    <n v="0"/>
    <n v="9.8000000000000007"/>
    <n v="100"/>
    <n v="100"/>
    <n v="64.999999999999986"/>
    <n v="7.4"/>
    <n v="0"/>
    <n v="0"/>
    <n v="4"/>
    <m/>
    <n v="11"/>
    <n v="34"/>
    <n v="242.352"/>
    <n v="242.352"/>
  </r>
  <r>
    <x v="10"/>
    <x v="1"/>
    <n v="352960915"/>
    <s v="Meridiano"/>
    <n v="-0.34269160384134967"/>
    <n v="3751"/>
    <n v="2706"/>
    <n v="1045"/>
    <n v="16.440217391304348"/>
    <n v="72.140762463343108"/>
    <n v="9.6587207001521999E-2"/>
    <n v="8.5444794520547901E-2"/>
    <n v="1.11424124809741E-2"/>
    <s v=""/>
    <n v="9.4605175038051693E-3"/>
    <n v="1.50083713850837E-4"/>
    <n v="8.5508531202435303E-2"/>
    <n v="1.4680745814307501E-3"/>
    <m/>
    <n v="2"/>
    <n v="31.428571428571427"/>
    <n v="68.571428571428569"/>
    <n v="1.86"/>
    <n v="143.69399999999999"/>
    <n v="20.117159999999998"/>
    <n v="0"/>
    <n v="0"/>
    <n v="14628.802985870434"/>
    <n v="1261.103705678486"/>
    <n v="100"/>
    <m/>
    <n v="97.34"/>
    <n v="11.68"/>
    <n v="9.6"/>
    <n v="100"/>
    <n v="17.561310363913087"/>
    <n v="5.5509889081334478"/>
    <n v="21.361198630136975"/>
    <n v="7.4282749873160654"/>
    <n v="0"/>
    <n v="0"/>
    <m/>
    <n v="0"/>
    <n v="0"/>
    <n v="10"/>
    <n v="100"/>
    <n v="100"/>
    <n v="86"/>
    <n v="10"/>
    <n v="0"/>
    <n v="0"/>
    <n v="3"/>
    <m/>
    <n v="11"/>
    <n v="24"/>
    <n v="143.69399999999999"/>
    <n v="143.69399999999999"/>
  </r>
  <r>
    <x v="16"/>
    <x v="1"/>
    <n v="352960918"/>
    <s v="Meridiano"/>
    <m/>
    <m/>
    <m/>
    <m/>
    <m/>
    <m/>
    <n v="0.240603233130391"/>
    <n v="0.122999148909183"/>
    <n v="0.11760408422120799"/>
    <s v=""/>
    <n v="7.6103500761035001E-5"/>
    <n v="0.21725"/>
    <n v="2.0571527143581899E-2"/>
    <n v="2.7056024860476922E-3"/>
    <m/>
    <n v="2"/>
    <n v="23.52941176470588"/>
    <n v="76.470588235294116"/>
    <m/>
    <m/>
    <m/>
    <m/>
    <m/>
    <s v=""/>
    <s v=""/>
    <s v=""/>
    <m/>
    <s v=""/>
    <s v=""/>
    <s v=""/>
    <s v=""/>
    <n v="43.746042387343813"/>
    <n v="13.827772018987988"/>
    <n v="30.749787227295748"/>
    <n v="78.402722814138642"/>
    <s v=""/>
    <s v=""/>
    <m/>
    <n v="0"/>
    <s v=""/>
    <m/>
    <m/>
    <m/>
    <m/>
    <m/>
    <m/>
    <m/>
    <n v="2"/>
    <m/>
    <n v="8"/>
    <n v="26"/>
    <m/>
    <m/>
  </r>
  <r>
    <x v="10"/>
    <x v="1"/>
    <n v="352965815"/>
    <s v="Mesópolis"/>
    <n v="1.5870080267155195E-2"/>
    <n v="1892"/>
    <n v="1623"/>
    <n v="269"/>
    <n v="12.637766348273328"/>
    <n v="85.782241014799155"/>
    <n v="7.0047382039573905E-2"/>
    <n v="5.9317681380010201E-2"/>
    <n v="1.0729700659563701E-2"/>
    <n v="0.30745814307458103"/>
    <n v="5.6128614916286096E-3"/>
    <s v=""/>
    <n v="6.4234520547945206E-2"/>
    <n v="2.0000000000000001E-4"/>
    <m/>
    <n v="4"/>
    <n v="70.588235294117652"/>
    <n v="29.411764705882355"/>
    <n v="1.04"/>
    <n v="80.19"/>
    <n v="9.460799999999999"/>
    <n v="0"/>
    <n v="0"/>
    <n v="19501.649048625794"/>
    <n v="2000.1691331923889"/>
    <n v="94.44"/>
    <m/>
    <n v="89.62"/>
    <n v="14.93"/>
    <s v=""/>
    <n v="100"/>
    <n v="18.931724875560516"/>
    <n v="5.9869557298781118"/>
    <n v="23.727072552004081"/>
    <n v="8.9414172163030834"/>
    <s v=""/>
    <s v=""/>
    <m/>
    <n v="0"/>
    <s v=""/>
    <n v="7.6"/>
    <n v="98"/>
    <n v="98.000000000000014"/>
    <n v="88.202020202020194"/>
    <n v="10"/>
    <n v="0"/>
    <n v="0"/>
    <n v="8"/>
    <m/>
    <n v="24"/>
    <n v="10"/>
    <n v="78.586200000000005"/>
    <n v="78.586200000000005"/>
  </r>
  <r>
    <x v="11"/>
    <x v="1"/>
    <n v="35297088"/>
    <s v="Miguelópolis"/>
    <n v="0.4936170193155176"/>
    <n v="21333"/>
    <n v="20349"/>
    <n v="984"/>
    <n v="25.799078474766898"/>
    <n v="95.38742792856138"/>
    <n v="0.79308805936073101"/>
    <n v="0.67552650684931503"/>
    <n v="0.11756155251141601"/>
    <n v="1.90872307838661"/>
    <n v="9.2259999999999995E-2"/>
    <s v=""/>
    <n v="0.67749805936073004"/>
    <n v="2.333E-2"/>
    <m/>
    <n v="7"/>
    <n v="50.943396226415096"/>
    <n v="49.056603773584904"/>
    <n v="14.66"/>
    <n v="1130.598"/>
    <n v="142.22790000000001"/>
    <n v="1"/>
    <n v="0"/>
    <n v="20030.60047813247"/>
    <n v="2439.1506117283088"/>
    <n v="83.87"/>
    <m/>
    <n v="85.03"/>
    <n v="26.37"/>
    <n v="25"/>
    <n v="89.03"/>
    <n v="18.7049070603946"/>
    <n v="5.8530484085662806"/>
    <n v="26.082104511556565"/>
    <n v="7.1249425764494525"/>
    <n v="0"/>
    <n v="0"/>
    <m/>
    <n v="0"/>
    <n v="0"/>
    <n v="9.4"/>
    <n v="93"/>
    <n v="93"/>
    <n v="87.420117495343177"/>
    <n v="9.9"/>
    <n v="0"/>
    <n v="0"/>
    <s v=""/>
    <m/>
    <n v="27"/>
    <n v="26"/>
    <n v="1051.45614"/>
    <n v="1051.45614"/>
  </r>
  <r>
    <x v="8"/>
    <x v="1"/>
    <n v="352980710"/>
    <s v="Mineiros do Tietê"/>
    <m/>
    <m/>
    <m/>
    <m/>
    <m/>
    <m/>
    <n v="9.8379999999999995E-2"/>
    <n v="9.8379999999999995E-2"/>
    <s v=""/>
    <s v=""/>
    <s v=""/>
    <s v=""/>
    <n v="9.8379999999999995E-2"/>
    <n v="0"/>
    <m/>
    <s v=""/>
    <s v=""/>
    <s v=""/>
    <m/>
    <m/>
    <m/>
    <m/>
    <m/>
    <s v=""/>
    <s v=""/>
    <s v=""/>
    <m/>
    <s v=""/>
    <s v=""/>
    <s v=""/>
    <s v=""/>
    <n v="12.944736842105261"/>
    <n v="5.4353591160220986"/>
    <n v="18.919230769230769"/>
    <n v="0"/>
    <s v=""/>
    <s v=""/>
    <m/>
    <n v="0"/>
    <s v=""/>
    <m/>
    <m/>
    <m/>
    <m/>
    <m/>
    <m/>
    <m/>
    <s v=""/>
    <m/>
    <n v="2"/>
    <s v=""/>
    <m/>
    <m/>
  </r>
  <r>
    <x v="7"/>
    <x v="1"/>
    <n v="352980713"/>
    <s v="Mineiros do Tietê"/>
    <n v="0.47292348334626588"/>
    <n v="12542"/>
    <n v="11981"/>
    <n v="561"/>
    <n v="59.191089716362271"/>
    <n v="95.527029181948649"/>
    <n v="4.4302401065448971E-2"/>
    <n v="2.72529680365297E-3"/>
    <n v="4.1577104261795998E-2"/>
    <s v=""/>
    <n v="2.52523592085236E-2"/>
    <n v="4.4552968036529698E-3"/>
    <n v="2.3600000000000001E-3"/>
    <n v="1.2234745053272494E-2"/>
    <m/>
    <s v=""/>
    <n v="16.666666666666664"/>
    <n v="83.333333333333343"/>
    <n v="8.6300000000000008"/>
    <n v="665.87400000000002"/>
    <n v="173.12724"/>
    <n v="1"/>
    <n v="0"/>
    <n v="4551.1210333280178"/>
    <n v="603.46356243023445"/>
    <n v="95.53"/>
    <m/>
    <n v="95.53"/>
    <n v="15.14"/>
    <n v="12.5"/>
    <n v="100"/>
    <n v="5.8292632980853911"/>
    <n v="2.447646467704363"/>
    <n v="0.52409553916403262"/>
    <n v="17.323793442414999"/>
    <n v="0"/>
    <n v="0"/>
    <m/>
    <n v="0"/>
    <n v="0"/>
    <n v="9.8000000000000007"/>
    <n v="100"/>
    <n v="100.00000000000003"/>
    <n v="74"/>
    <n v="8.1"/>
    <n v="0"/>
    <n v="0"/>
    <n v="4"/>
    <m/>
    <n v="2"/>
    <n v="10"/>
    <n v="665.87400000000014"/>
    <n v="665.87400000000014"/>
  </r>
  <r>
    <x v="10"/>
    <x v="1"/>
    <n v="353000315"/>
    <s v="Mira Estrela"/>
    <n v="0.4587709652227101"/>
    <n v="2928"/>
    <n v="1953"/>
    <n v="975"/>
    <n v="13.48563006632277"/>
    <n v="66.700819672131146"/>
    <n v="8.8401655251141506E-3"/>
    <s v=""/>
    <n v="8.8401655251141506E-3"/>
    <n v="1.4208238203957399E-2"/>
    <n v="6.48648401826484E-3"/>
    <n v="4.0000000000000003E-5"/>
    <n v="2.1426179604261801E-4"/>
    <n v="2.0994197108066999E-3"/>
    <m/>
    <s v=""/>
    <s v=""/>
    <s v=""/>
    <n v="1.44"/>
    <n v="111.13200000000001"/>
    <n v="15.508151999999994"/>
    <n v="0"/>
    <n v="0"/>
    <n v="17879.016393442624"/>
    <n v="1938.6885245901647"/>
    <n v="62.73"/>
    <m/>
    <n v="62.35"/>
    <n v="13.41"/>
    <n v="25.6"/>
    <n v="94.07"/>
    <n v="1.6679557594554999"/>
    <n v="0.53254009187434637"/>
    <n v="0"/>
    <n v="4.9112030695078603"/>
    <n v="0"/>
    <n v="0"/>
    <m/>
    <n v="0"/>
    <n v="0"/>
    <n v="9.1999999999999993"/>
    <n v="98.9"/>
    <n v="98.9"/>
    <n v="86.045286686103012"/>
    <n v="10"/>
    <n v="0"/>
    <n v="0"/>
    <n v="1"/>
    <m/>
    <s v=""/>
    <n v="57"/>
    <n v="109.90954800000002"/>
    <n v="109.90954800000002"/>
  </r>
  <r>
    <x v="17"/>
    <x v="1"/>
    <n v="352990611"/>
    <s v="Miracatu"/>
    <n v="-0.43927793270838178"/>
    <n v="19952"/>
    <n v="10726"/>
    <n v="9226"/>
    <n v="19.937246437636148"/>
    <n v="53.759021651964709"/>
    <n v="0.14132452308472829"/>
    <n v="0.137239393708777"/>
    <n v="4.0851293759512899E-3"/>
    <n v="3.33333333333333E-4"/>
    <n v="4.002E-2"/>
    <n v="2.2699999999999999E-3"/>
    <n v="5.0152196854388598E-2"/>
    <n v="4.8882326230339973E-2"/>
    <m/>
    <n v="95"/>
    <n v="73.91304347826086"/>
    <n v="26.086956521739129"/>
    <n v="7.12"/>
    <n v="549.072"/>
    <n v="186.63102000000001"/>
    <n v="9"/>
    <n v="4"/>
    <n v="47465.220529270249"/>
    <n v="6148.5084202084981"/>
    <n v="58.62"/>
    <m/>
    <n v="49.87"/>
    <n v="39.18"/>
    <s v=""/>
    <n v="100"/>
    <n v="1.0779902599902997"/>
    <n v="0.47061113248327768"/>
    <n v="1.4884966779693816"/>
    <n v="0.10501617933036739"/>
    <s v=""/>
    <s v=""/>
    <m/>
    <n v="0"/>
    <s v=""/>
    <n v="9.5"/>
    <n v="81"/>
    <n v="81"/>
    <n v="66.009736428009433"/>
    <n v="7.5"/>
    <n v="0"/>
    <n v="4"/>
    <n v="126"/>
    <m/>
    <n v="51"/>
    <n v="18"/>
    <n v="444.74832000000004"/>
    <n v="444.74832000000004"/>
  </r>
  <r>
    <x v="12"/>
    <x v="1"/>
    <n v="353010219"/>
    <s v="Mirandópolis"/>
    <n v="0.44734678269722217"/>
    <n v="28543"/>
    <n v="26008"/>
    <n v="2535"/>
    <n v="31.083450401298094"/>
    <n v="91.118663069754405"/>
    <n v="2.3757678843226781E-2"/>
    <n v="2.0886031202435301E-2"/>
    <n v="2.8716476407914799E-3"/>
    <s v=""/>
    <n v="2.09156164383562E-2"/>
    <n v="1.62331811263318E-3"/>
    <n v="3.4779299847792998E-4"/>
    <n v="8.7095129375951304E-4"/>
    <m/>
    <n v="3"/>
    <n v="14.705882352941178"/>
    <n v="85.294117647058826"/>
    <n v="21.05"/>
    <n v="1420.578"/>
    <n v="576.74916000000007"/>
    <n v="0"/>
    <n v="0"/>
    <n v="7402.5575447570336"/>
    <n v="729.20716112531977"/>
    <n v="100"/>
    <m/>
    <n v="86.25"/>
    <n v="16.64"/>
    <n v="79.3"/>
    <n v="100"/>
    <n v="0.9940451398839657"/>
    <n v="0.35459222154069819"/>
    <n v="1.2072850406031965"/>
    <n v="0.43509812739264841"/>
    <n v="10"/>
    <n v="6.1"/>
    <m/>
    <n v="0"/>
    <n v="0"/>
    <n v="9.8000000000000007"/>
    <n v="90"/>
    <n v="90"/>
    <n v="59.400387729501645"/>
    <n v="6.9"/>
    <n v="0"/>
    <n v="0"/>
    <n v="3"/>
    <m/>
    <n v="5"/>
    <n v="29"/>
    <n v="1278.5201999999999"/>
    <n v="1278.5201999999999"/>
  </r>
  <r>
    <x v="0"/>
    <x v="1"/>
    <n v="353010220"/>
    <s v="Mirandópolis"/>
    <m/>
    <m/>
    <m/>
    <m/>
    <m/>
    <m/>
    <n v="8.7421544901065407E-2"/>
    <n v="5.0691324200913199E-2"/>
    <n v="3.6730220700152201E-2"/>
    <s v=""/>
    <n v="4.7156164383561601E-3"/>
    <n v="8.0560000000000007E-2"/>
    <n v="6.7318112633181102E-4"/>
    <n v="1.4727473363774701E-3"/>
    <m/>
    <n v="6"/>
    <n v="56.666666666666664"/>
    <n v="43.333333333333336"/>
    <m/>
    <m/>
    <m/>
    <m/>
    <m/>
    <s v=""/>
    <s v=""/>
    <s v=""/>
    <m/>
    <s v=""/>
    <s v=""/>
    <s v=""/>
    <s v=""/>
    <n v="3.6578052259860003"/>
    <n v="1.3047991776278418"/>
    <n v="2.9301343468735954"/>
    <n v="5.5651849545685135"/>
    <s v=""/>
    <s v=""/>
    <m/>
    <n v="0"/>
    <s v=""/>
    <m/>
    <m/>
    <m/>
    <m/>
    <m/>
    <m/>
    <m/>
    <n v="10"/>
    <m/>
    <n v="17"/>
    <n v="13"/>
    <m/>
    <m/>
  </r>
  <r>
    <x v="13"/>
    <x v="1"/>
    <n v="353020122"/>
    <s v="Mirante do Paranapanema"/>
    <n v="0.42973508715637987"/>
    <n v="17701"/>
    <n v="10423"/>
    <n v="7278"/>
    <n v="14.299793997657229"/>
    <n v="58.883678888198411"/>
    <n v="0.35868123287671283"/>
    <n v="0.297581354642314"/>
    <n v="6.1099878234398802E-2"/>
    <s v=""/>
    <n v="5.1414726027397301E-2"/>
    <n v="1.27455098934551E-3"/>
    <n v="0.30124137747336399"/>
    <n v="4.7505783866057805E-3"/>
    <m/>
    <n v="3"/>
    <n v="19.696969696969695"/>
    <n v="80.303030303030297"/>
    <n v="7.53"/>
    <n v="580.60799999999995"/>
    <n v="226.08936"/>
    <n v="0"/>
    <n v="0"/>
    <n v="16408.483136545958"/>
    <n v="2316.0725382746732"/>
    <n v="59.12"/>
    <m/>
    <n v="44.64"/>
    <n v="17.79"/>
    <n v="0"/>
    <n v="100"/>
    <n v="7.6153127999302086"/>
    <n v="3.8944759270001392"/>
    <n v="8.7267259425898516"/>
    <n v="4.6999906334152932"/>
    <n v="10"/>
    <n v="0"/>
    <m/>
    <n v="0"/>
    <n v="0"/>
    <n v="9.1999999999999993"/>
    <n v="71"/>
    <n v="71.000000000000014"/>
    <n v="61.059895833333336"/>
    <n v="7"/>
    <n v="0"/>
    <n v="0"/>
    <n v="6"/>
    <m/>
    <n v="13"/>
    <n v="53"/>
    <n v="412.23167999999998"/>
    <n v="412.23167999999998"/>
  </r>
  <r>
    <x v="10"/>
    <x v="1"/>
    <n v="353030015"/>
    <s v="Mirassol"/>
    <n v="0.76368584963490971"/>
    <n v="57442"/>
    <n v="55991"/>
    <n v="1451"/>
    <n v="235.61115668580803"/>
    <n v="97.473973747432197"/>
    <n v="0.28434794964485083"/>
    <n v="3.8028477929984802E-2"/>
    <n v="0.24631947171486601"/>
    <s v=""/>
    <n v="0.141213675799087"/>
    <n v="6.6704185692541898E-3"/>
    <n v="5.1489383561643801E-2"/>
    <n v="8.4974471714865579E-2"/>
    <m/>
    <n v="28"/>
    <n v="5"/>
    <n v="95"/>
    <n v="46.65"/>
    <n v="3148.902"/>
    <n v="85.021379999999994"/>
    <n v="2"/>
    <n v="0"/>
    <n v="1032.1311932035792"/>
    <n v="104.31113122802134"/>
    <n v="97.5"/>
    <m/>
    <n v="97.47"/>
    <n v="26.95"/>
    <n v="20"/>
    <n v="100"/>
    <n v="41.81587494777218"/>
    <n v="15.124890938555897"/>
    <n v="7.7609138632622043"/>
    <n v="129.6418272183505"/>
    <n v="0"/>
    <n v="0"/>
    <m/>
    <n v="0"/>
    <n v="0"/>
    <n v="8.6"/>
    <n v="100"/>
    <n v="100"/>
    <n v="97.299967417213992"/>
    <n v="10"/>
    <n v="1"/>
    <n v="0"/>
    <n v="13"/>
    <m/>
    <n v="9"/>
    <n v="171"/>
    <n v="3148.902"/>
    <n v="3148.902"/>
  </r>
  <r>
    <x v="2"/>
    <x v="1"/>
    <n v="353030016"/>
    <s v="Mirassol"/>
    <m/>
    <m/>
    <m/>
    <m/>
    <m/>
    <m/>
    <n v="1.8838368848300389E-2"/>
    <n v="8.3704553526128891E-3"/>
    <n v="1.04679134956875E-2"/>
    <s v=""/>
    <n v="6.7299999999999999E-3"/>
    <n v="3.2499999999999999E-3"/>
    <n v="8.4180517503805192E-3"/>
    <n v="4.4031709791983751E-4"/>
    <m/>
    <n v="4"/>
    <n v="22.58064516129032"/>
    <n v="77.41935483870968"/>
    <m/>
    <m/>
    <m/>
    <m/>
    <m/>
    <s v=""/>
    <s v=""/>
    <s v=""/>
    <m/>
    <s v=""/>
    <s v=""/>
    <s v=""/>
    <s v=""/>
    <n v="2.7703483600441747"/>
    <n v="1.0020408961861909"/>
    <n v="1.7082561944107937"/>
    <n v="5.5094281556249989"/>
    <s v=""/>
    <s v=""/>
    <m/>
    <n v="0"/>
    <s v=""/>
    <m/>
    <m/>
    <m/>
    <m/>
    <m/>
    <m/>
    <m/>
    <n v="2"/>
    <m/>
    <n v="7"/>
    <n v="24"/>
    <m/>
    <m/>
  </r>
  <r>
    <x v="16"/>
    <x v="1"/>
    <n v="353030018"/>
    <s v="Mirassol"/>
    <m/>
    <m/>
    <m/>
    <m/>
    <m/>
    <m/>
    <n v="4.1397557077625602E-2"/>
    <n v="2.07542694063927E-2"/>
    <n v="2.0643287671232899E-2"/>
    <s v=""/>
    <n v="1.5740000000000001E-2"/>
    <n v="1.85262785388128E-2"/>
    <n v="5.0761035007610396E-3"/>
    <n v="2.0551750380517464E-3"/>
    <m/>
    <n v="2"/>
    <n v="26.666666666666668"/>
    <n v="73.333333333333329"/>
    <m/>
    <m/>
    <m/>
    <m/>
    <m/>
    <s v=""/>
    <s v=""/>
    <s v=""/>
    <m/>
    <s v=""/>
    <s v=""/>
    <s v=""/>
    <s v=""/>
    <n v="6.0878760408272941"/>
    <n v="2.2019977168949789"/>
    <n v="4.2355651849781015"/>
    <n v="10.864888248017312"/>
    <s v=""/>
    <s v=""/>
    <m/>
    <n v="0"/>
    <s v=""/>
    <m/>
    <m/>
    <m/>
    <m/>
    <m/>
    <m/>
    <m/>
    <n v="8"/>
    <m/>
    <n v="4"/>
    <n v="11"/>
    <m/>
    <m/>
  </r>
  <r>
    <x v="10"/>
    <x v="1"/>
    <n v="353040915"/>
    <s v="Mirassolândia"/>
    <n v="0.98933660374573851"/>
    <n v="4661"/>
    <n v="3790"/>
    <n v="871"/>
    <n v="28.007451027520734"/>
    <n v="81.313022956447114"/>
    <n v="0.10180954464738709"/>
    <n v="5.5512496194824998E-2"/>
    <n v="4.6297048452562099E-2"/>
    <s v=""/>
    <n v="2.1950000000000001E-2"/>
    <n v="6.0299999999999998E-3"/>
    <n v="7.3502946473871095E-2"/>
    <n v="3.265981735159819E-4"/>
    <m/>
    <n v="6"/>
    <n v="22.857142857142858"/>
    <n v="77.142857142857153"/>
    <n v="2.77"/>
    <n v="213.84"/>
    <n v="120.63664800000001"/>
    <n v="0"/>
    <n v="0"/>
    <n v="8592.7311735679032"/>
    <n v="947.23020810984747"/>
    <n v="98.99"/>
    <m/>
    <n v="56.46"/>
    <n v="20"/>
    <s v=""/>
    <n v="91.52"/>
    <n v="24.831596255460266"/>
    <n v="8.0164995785344164"/>
    <n v="20.560183775861109"/>
    <n v="33.069320323258651"/>
    <s v=""/>
    <s v=""/>
    <m/>
    <n v="0"/>
    <s v=""/>
    <n v="9.5"/>
    <n v="77.83"/>
    <n v="77.83"/>
    <n v="43.585555555555558"/>
    <n v="6"/>
    <n v="0"/>
    <n v="0"/>
    <n v="2"/>
    <m/>
    <n v="8"/>
    <n v="27"/>
    <n v="166.43167199999999"/>
    <n v="166.43167199999999"/>
  </r>
  <r>
    <x v="4"/>
    <x v="1"/>
    <n v="35305084"/>
    <s v="Mococa"/>
    <n v="6.1071462249184805E-2"/>
    <n v="66703"/>
    <n v="63245"/>
    <n v="3458"/>
    <n v="78.100155724940578"/>
    <n v="94.815825375170533"/>
    <n v="1.3432539510400814"/>
    <n v="1.2795338064434301"/>
    <n v="6.3720144596651401E-2"/>
    <n v="0.91972545662100402"/>
    <n v="7.5110996955859996E-3"/>
    <n v="0.17939544393708801"/>
    <n v="0.68447645357686504"/>
    <n v="0.47187095383054328"/>
    <m/>
    <n v="120"/>
    <n v="57.142857142857139"/>
    <n v="42.857142857142854"/>
    <n v="50.83"/>
    <n v="3431.3220000000001"/>
    <n v="960.33222000000023"/>
    <n v="10"/>
    <n v="0"/>
    <n v="6165.0816305113713"/>
    <n v="619.34485705290592"/>
    <n v="100"/>
    <m/>
    <n v="99.16"/>
    <n v="27.15"/>
    <n v="67.400000000000006"/>
    <n v="100"/>
    <n v="32.762291488782473"/>
    <n v="10.301027231902465"/>
    <n v="45.861426754244803"/>
    <n v="4.8641331753169021"/>
    <n v="13"/>
    <n v="0.3"/>
    <m/>
    <n v="0"/>
    <n v="0"/>
    <n v="7.1"/>
    <n v="99"/>
    <n v="99"/>
    <n v="72.012763010874522"/>
    <n v="8.1999999999999993"/>
    <n v="1"/>
    <n v="0"/>
    <n v="32"/>
    <m/>
    <n v="160"/>
    <n v="120"/>
    <n v="3397.0087800000001"/>
    <n v="3397.0087800000001"/>
  </r>
  <r>
    <x v="15"/>
    <x v="1"/>
    <n v="35306072"/>
    <s v="Mogi das Cruzes"/>
    <m/>
    <m/>
    <m/>
    <m/>
    <m/>
    <m/>
    <n v="0.20385006215119261"/>
    <n v="0.14367290461694601"/>
    <n v="6.01771575342466E-2"/>
    <s v=""/>
    <n v="9.2599999999999991E-3"/>
    <n v="2.6749576357179099E-2"/>
    <n v="8.9411567732115699E-3"/>
    <n v="0.158899329020802"/>
    <m/>
    <n v="32"/>
    <n v="29.310344827586203"/>
    <n v="70.689655172413794"/>
    <m/>
    <m/>
    <m/>
    <m/>
    <m/>
    <s v=""/>
    <s v=""/>
    <s v=""/>
    <m/>
    <s v=""/>
    <s v=""/>
    <s v=""/>
    <s v=""/>
    <n v="4.5809002730605082"/>
    <n v="1.7756974054981933"/>
    <n v="4.8212384099646313"/>
    <n v="4.093684186003169"/>
    <s v=""/>
    <s v=""/>
    <m/>
    <n v="0"/>
    <s v=""/>
    <m/>
    <m/>
    <m/>
    <m/>
    <m/>
    <m/>
    <m/>
    <n v="108"/>
    <m/>
    <n v="34"/>
    <n v="82"/>
    <m/>
    <m/>
  </r>
  <r>
    <x v="18"/>
    <x v="1"/>
    <n v="35306076"/>
    <s v="Mogi das Cruzes"/>
    <n v="1.1557371033962038"/>
    <n v="428384"/>
    <n v="397077"/>
    <n v="31307"/>
    <n v="599.84317239834218"/>
    <n v="92.69183723014865"/>
    <n v="2.305133489979708"/>
    <n v="2.11075396530949"/>
    <n v="0.19437952467021799"/>
    <s v=""/>
    <n v="1.1329129375951299"/>
    <n v="0.25338236047691498"/>
    <n v="0.83059887842465696"/>
    <n v="8.8174625507356705E-2"/>
    <m/>
    <n v="139"/>
    <n v="44.222222222222221"/>
    <n v="55.777777777777779"/>
    <n v="369.73"/>
    <n v="22183.955999999998"/>
    <n v="10808.805121200001"/>
    <n v="80"/>
    <n v="0"/>
    <n v="845.11391648614324"/>
    <n v="108.21580637932324"/>
    <n v="98.5"/>
    <m/>
    <n v="93.58"/>
    <n v="42.89"/>
    <n v="27.1"/>
    <n v="98.5"/>
    <n v="51.800752583813662"/>
    <n v="20.079560017244845"/>
    <n v="70.830669976828517"/>
    <n v="13.223096916341358"/>
    <n v="2"/>
    <n v="0"/>
    <m/>
    <n v="0"/>
    <n v="6"/>
    <n v="10"/>
    <n v="93"/>
    <n v="56.730000000000004"/>
    <n v="51.276476020778247"/>
    <n v="6.1"/>
    <n v="21"/>
    <n v="0"/>
    <n v="305"/>
    <m/>
    <n v="199"/>
    <n v="251"/>
    <n v="20631.07908"/>
    <n v="12584.9582388"/>
  </r>
  <r>
    <x v="19"/>
    <x v="1"/>
    <n v="35306077"/>
    <s v="Mogi das Cruzes"/>
    <m/>
    <m/>
    <m/>
    <m/>
    <m/>
    <m/>
    <n v="1.0000000000000001E-5"/>
    <n v="1.0000000000000001E-5"/>
    <s v=""/>
    <s v=""/>
    <s v=""/>
    <s v=""/>
    <s v=""/>
    <n v="1.0000000000000001E-5"/>
    <m/>
    <n v="5"/>
    <s v=""/>
    <s v=""/>
    <m/>
    <m/>
    <m/>
    <m/>
    <m/>
    <s v=""/>
    <s v=""/>
    <s v=""/>
    <m/>
    <s v=""/>
    <s v=""/>
    <s v=""/>
    <s v=""/>
    <n v="2.2471910112359549E-4"/>
    <n v="8.710801393728223E-5"/>
    <n v="3.3557046979865775E-4"/>
    <n v="0"/>
    <s v=""/>
    <s v=""/>
    <m/>
    <n v="0"/>
    <s v=""/>
    <m/>
    <m/>
    <m/>
    <m/>
    <m/>
    <m/>
    <m/>
    <s v=""/>
    <m/>
    <n v="1"/>
    <s v=""/>
    <m/>
    <m/>
  </r>
  <r>
    <x v="3"/>
    <x v="1"/>
    <n v="35307069"/>
    <s v="Mogi Guaçu"/>
    <n v="0.8024811299686796"/>
    <n v="147259"/>
    <n v="141153"/>
    <n v="6106"/>
    <n v="181.09919571045577"/>
    <n v="95.853564128508268"/>
    <n v="4.3661140404616923"/>
    <n v="3.9693683593353599"/>
    <n v="0.39674568112633202"/>
    <n v="2.55713340309488"/>
    <n v="1.7939863013698602E-2"/>
    <n v="0.24817928716387599"/>
    <n v="2.8493935445205398"/>
    <n v="1.2503920611364758"/>
    <m/>
    <n v="170"/>
    <n v="55.608591885441527"/>
    <n v="44.391408114558473"/>
    <n v="129.78"/>
    <n v="7786.5839999999998"/>
    <n v="3703.4472239999991"/>
    <n v="6"/>
    <n v="3"/>
    <n v="2332.1293774913588"/>
    <n v="276.25774995076699"/>
    <n v="94.94"/>
    <m/>
    <n v="92.09"/>
    <n v="45.2"/>
    <s v=""/>
    <n v="100"/>
    <n v="111.09704937561557"/>
    <n v="40.092874568059614"/>
    <n v="150.35486209603636"/>
    <n v="30.75547915708"/>
    <s v=""/>
    <s v=""/>
    <m/>
    <n v="3"/>
    <s v=""/>
    <n v="7.1"/>
    <n v="100"/>
    <n v="73.900000000000006"/>
    <n v="52.438100918194685"/>
    <n v="6"/>
    <n v="1"/>
    <n v="3"/>
    <n v="34"/>
    <m/>
    <n v="233"/>
    <n v="186"/>
    <n v="7786.5839999999998"/>
    <n v="5754.2855760000002"/>
  </r>
  <r>
    <x v="6"/>
    <x v="1"/>
    <n v="35308055"/>
    <s v="Mogi Mirim"/>
    <m/>
    <m/>
    <m/>
    <m/>
    <m/>
    <m/>
    <n v="5.8693484271943201E-2"/>
    <n v="4.05241958396753E-2"/>
    <n v="1.8169288432267901E-2"/>
    <s v=""/>
    <s v=""/>
    <n v="2.4599999999999999E-3"/>
    <n v="4.7850303145611402E-2"/>
    <n v="8.3831811263318096E-3"/>
    <m/>
    <n v="16"/>
    <n v="42.622950819672127"/>
    <n v="57.377049180327866"/>
    <m/>
    <m/>
    <m/>
    <m/>
    <m/>
    <s v=""/>
    <s v=""/>
    <s v=""/>
    <m/>
    <s v=""/>
    <s v=""/>
    <s v=""/>
    <s v=""/>
    <n v="2.4455618446643004"/>
    <n v="0.89745388795020187"/>
    <n v="2.5327622399797063"/>
    <n v="2.2711610540334881"/>
    <s v=""/>
    <s v=""/>
    <m/>
    <n v="0"/>
    <s v=""/>
    <m/>
    <m/>
    <m/>
    <m/>
    <m/>
    <m/>
    <m/>
    <n v="10"/>
    <m/>
    <n v="26"/>
    <n v="35"/>
    <m/>
    <m/>
  </r>
  <r>
    <x v="3"/>
    <x v="1"/>
    <n v="35308059"/>
    <s v="Mogi Mirim"/>
    <n v="0.46862608984818976"/>
    <n v="90089"/>
    <n v="86102"/>
    <n v="3987"/>
    <n v="180.49567238339478"/>
    <n v="95.574376449955039"/>
    <n v="0.52554501648909202"/>
    <n v="0.41492333460172498"/>
    <n v="0.110621681887367"/>
    <n v="0.153611111111111"/>
    <s v=""/>
    <n v="7.7804079147640801E-2"/>
    <n v="0.38865168315575799"/>
    <n v="5.9089254185692504E-2"/>
    <m/>
    <n v="65"/>
    <n v="37.5"/>
    <n v="62.5"/>
    <n v="69.760000000000005"/>
    <n v="4708.7460000000001"/>
    <n v="1801.2263327999999"/>
    <n v="1"/>
    <n v="1"/>
    <n v="2289.3520851602302"/>
    <n v="280.04306852112904"/>
    <n v="93.54"/>
    <m/>
    <n v="92.6"/>
    <n v="47.29"/>
    <n v="53.9"/>
    <n v="99.97"/>
    <n v="21.897709020378837"/>
    <n v="8.0358565212399391"/>
    <n v="25.932708412607809"/>
    <n v="13.827710235920879"/>
    <n v="1"/>
    <n v="0"/>
    <m/>
    <n v="2"/>
    <n v="0"/>
    <n v="9.6"/>
    <n v="96"/>
    <n v="64.319999999999993"/>
    <n v="61.747218202043605"/>
    <n v="7"/>
    <n v="0"/>
    <n v="1"/>
    <n v="74"/>
    <m/>
    <n v="102"/>
    <n v="170"/>
    <n v="4520.3961600000002"/>
    <n v="3028.6654272000001"/>
  </r>
  <r>
    <x v="6"/>
    <x v="1"/>
    <n v="35309045"/>
    <s v="Mombuca"/>
    <n v="0.25303512932757233"/>
    <n v="3326"/>
    <n v="2926"/>
    <n v="400"/>
    <n v="24.969969969969974"/>
    <n v="87.973541791942282"/>
    <n v="1.4443712582445463E-2"/>
    <n v="6.3698630136986296E-4"/>
    <n v="1.38067262810756E-2"/>
    <s v=""/>
    <n v="8.3300000000000006E-3"/>
    <n v="2.2300000000000002E-3"/>
    <n v="2.6500443937087798E-3"/>
    <n v="1.2336681887366811E-3"/>
    <m/>
    <n v="4"/>
    <n v="7.6923076923076925"/>
    <n v="92.307692307692307"/>
    <n v="2.0099999999999998"/>
    <n v="155.08799999999999"/>
    <n v="39.919392000000016"/>
    <n v="0"/>
    <n v="0"/>
    <n v="15075.838845460012"/>
    <n v="1991.1485267588691"/>
    <n v="100"/>
    <m/>
    <n v="92.84"/>
    <n v="19.32"/>
    <n v="2.4"/>
    <n v="100"/>
    <n v="2.4072854304075775"/>
    <n v="0.90840959638021768"/>
    <n v="0.16332982086406742"/>
    <n v="6.5746315624169531"/>
    <n v="3"/>
    <n v="1.7"/>
    <m/>
    <n v="0"/>
    <n v="0"/>
    <n v="9.8000000000000007"/>
    <n v="94.600000000000009"/>
    <n v="94.6"/>
    <n v="74.260167130919214"/>
    <n v="7.7"/>
    <n v="0"/>
    <n v="0"/>
    <n v="17"/>
    <m/>
    <n v="3"/>
    <n v="36"/>
    <n v="146.71324799999999"/>
    <n v="146.71324799999999"/>
  </r>
  <r>
    <x v="8"/>
    <x v="1"/>
    <n v="353090410"/>
    <s v="Mombuca"/>
    <m/>
    <m/>
    <m/>
    <m/>
    <m/>
    <m/>
    <n v="0"/>
    <s v=""/>
    <s v=""/>
    <s v=""/>
    <s v=""/>
    <s v=""/>
    <s v=""/>
    <s v=""/>
    <m/>
    <s v=""/>
    <s v=""/>
    <s v=""/>
    <m/>
    <m/>
    <m/>
    <m/>
    <m/>
    <s v=""/>
    <s v=""/>
    <s v=""/>
    <m/>
    <s v=""/>
    <s v=""/>
    <s v=""/>
    <s v=""/>
    <n v="0"/>
    <n v="0"/>
    <n v="0"/>
    <n v="0"/>
    <s v=""/>
    <s v=""/>
    <m/>
    <n v="0"/>
    <s v=""/>
    <m/>
    <m/>
    <m/>
    <m/>
    <m/>
    <m/>
    <m/>
    <s v=""/>
    <m/>
    <s v=""/>
    <s v=""/>
    <m/>
    <m/>
  </r>
  <r>
    <x v="12"/>
    <x v="1"/>
    <n v="353100119"/>
    <s v="Monções"/>
    <n v="0.2190054643527839"/>
    <n v="2172"/>
    <n v="1893"/>
    <n v="279"/>
    <n v="20.786678151019238"/>
    <n v="87.154696132596683"/>
    <n v="0.15370918569254219"/>
    <n v="0.14052366818873699"/>
    <n v="1.31855175038052E-2"/>
    <s v=""/>
    <n v="2.6312480974124801E-3"/>
    <n v="0.13808000000000001"/>
    <n v="9.6879375951293804E-3"/>
    <n v="3.31E-3"/>
    <m/>
    <s v=""/>
    <n v="31.578947368421051"/>
    <n v="68.421052631578945"/>
    <n v="1.36"/>
    <n v="105.03"/>
    <n v="9.4527000000000001"/>
    <n v="0"/>
    <n v="0"/>
    <n v="11179.889502762431"/>
    <n v="871.16022099447514"/>
    <n v="100"/>
    <m/>
    <n v="98.41"/>
    <n v="13.54"/>
    <n v="33.299999999999997"/>
    <n v="100"/>
    <n v="64.045494038559241"/>
    <n v="19.962231908122359"/>
    <n v="78.068704549298332"/>
    <n v="21.975862506342001"/>
    <n v="0"/>
    <n v="0.6"/>
    <m/>
    <n v="1"/>
    <n v="0"/>
    <n v="9.1999999999999993"/>
    <n v="100"/>
    <n v="100"/>
    <n v="91"/>
    <n v="10"/>
    <n v="0"/>
    <n v="0"/>
    <n v="1"/>
    <m/>
    <n v="6"/>
    <n v="13"/>
    <n v="105.03"/>
    <n v="105.03"/>
  </r>
  <r>
    <x v="19"/>
    <x v="1"/>
    <n v="35311007"/>
    <s v="Mongaguá"/>
    <n v="1.7695406235323841"/>
    <n v="53784"/>
    <n v="53549"/>
    <n v="235"/>
    <n v="375.66529300831183"/>
    <n v="99.563067083147402"/>
    <n v="9.266558092338914E-2"/>
    <n v="9.2399999999999996E-2"/>
    <n v="2.65580923389143E-4"/>
    <s v=""/>
    <n v="9.1670000000000001E-2"/>
    <n v="1.4558092338914301E-4"/>
    <n v="7.2999999999999996E-4"/>
    <n v="1.2E-4"/>
    <m/>
    <n v="1"/>
    <n v="33.333333333333329"/>
    <n v="66.666666666666657"/>
    <n v="45.16"/>
    <n v="3048.57"/>
    <n v="654.89148"/>
    <n v="4"/>
    <n v="0"/>
    <n v="4772.8514056224903"/>
    <n v="603.93574297188763"/>
    <n v="90.66"/>
    <m/>
    <n v="75.510000000000005"/>
    <n v="33.4"/>
    <n v="1.7"/>
    <n v="91.05"/>
    <n v="3.0482098987956956"/>
    <n v="1.1383978000416355"/>
    <n v="4.5970149253731343"/>
    <n v="2.5784555668848824E-2"/>
    <n v="3"/>
    <n v="55.1"/>
    <m/>
    <n v="0"/>
    <n v="623"/>
    <n v="9.3000000000000007"/>
    <n v="83"/>
    <n v="83"/>
    <n v="78.518076343990799"/>
    <n v="8.3000000000000007"/>
    <n v="0"/>
    <n v="0"/>
    <n v="7"/>
    <m/>
    <n v="2"/>
    <n v="4"/>
    <n v="2530.3131000000003"/>
    <n v="2530.3131000000003"/>
  </r>
  <r>
    <x v="6"/>
    <x v="1"/>
    <n v="35312095"/>
    <s v="Monte Alegre do Sul"/>
    <n v="0.88500004626885787"/>
    <n v="7695"/>
    <n v="4755"/>
    <n v="2940"/>
    <n v="69.411870828071443"/>
    <n v="61.79337231968811"/>
    <n v="0.62519154743784833"/>
    <n v="0.61108870877726995"/>
    <n v="1.41028386605784E-2"/>
    <s v=""/>
    <n v="2.94241552511415E-2"/>
    <n v="2.9093805175038099E-2"/>
    <n v="0.55181426813800105"/>
    <n v="1.4859318873668219E-2"/>
    <m/>
    <n v="54"/>
    <n v="68.613138686131393"/>
    <n v="31.386861313868614"/>
    <n v="3.22"/>
    <n v="248.292"/>
    <n v="248.292"/>
    <n v="2"/>
    <n v="0"/>
    <n v="5778.5263157894733"/>
    <n v="737.68421052631606"/>
    <n v="95.79"/>
    <m/>
    <n v="47.13"/>
    <n v="16.57"/>
    <n v="98.2"/>
    <n v="99.17"/>
    <n v="117.9606693278959"/>
    <n v="44.339826059421874"/>
    <n v="174.59677393636287"/>
    <n v="7.8349103669879989"/>
    <n v="0"/>
    <n v="0.9"/>
    <m/>
    <n v="0"/>
    <n v="0"/>
    <n v="9.6"/>
    <n v="80"/>
    <n v="0"/>
    <n v="0"/>
    <n v="1.2"/>
    <n v="2"/>
    <n v="0"/>
    <n v="55"/>
    <m/>
    <n v="94"/>
    <n v="43"/>
    <n v="198.6336"/>
    <n v="0"/>
  </r>
  <r>
    <x v="3"/>
    <x v="1"/>
    <n v="35313089"/>
    <s v="Monte Alto"/>
    <m/>
    <m/>
    <m/>
    <m/>
    <m/>
    <m/>
    <n v="0.11927294076610859"/>
    <n v="3.73990537798072E-2"/>
    <n v="8.1873886986301395E-2"/>
    <s v=""/>
    <n v="1.7276834094368299E-2"/>
    <n v="1.453275304414E-2"/>
    <n v="7.9504114662607803E-2"/>
    <n v="7.9592389649923954E-3"/>
    <m/>
    <n v="12"/>
    <n v="25.301204819277107"/>
    <n v="74.698795180722882"/>
    <m/>
    <m/>
    <m/>
    <m/>
    <m/>
    <s v=""/>
    <s v=""/>
    <s v=""/>
    <m/>
    <s v=""/>
    <s v=""/>
    <s v=""/>
    <s v=""/>
    <n v="10.84299461510078"/>
    <n v="3.6474905433060729"/>
    <n v="5.1231580520283835"/>
    <n v="22.128077563865236"/>
    <s v=""/>
    <s v=""/>
    <m/>
    <n v="0"/>
    <s v=""/>
    <m/>
    <m/>
    <m/>
    <m/>
    <m/>
    <m/>
    <m/>
    <n v="7"/>
    <m/>
    <n v="21"/>
    <n v="62"/>
    <m/>
    <m/>
  </r>
  <r>
    <x v="10"/>
    <x v="1"/>
    <n v="353130815"/>
    <s v="Monte Alto"/>
    <n v="0.40943577802274866"/>
    <n v="48256"/>
    <n v="46699"/>
    <n v="1557"/>
    <n v="139.01820696012905"/>
    <n v="96.773458222811669"/>
    <n v="0.36869028792491082"/>
    <n v="3.30078488077118E-2"/>
    <n v="0.33568243911719903"/>
    <s v=""/>
    <n v="4.9250000000000002E-2"/>
    <n v="1.34378691019787E-2"/>
    <n v="0.28906130010147102"/>
    <n v="1.6941118721461142E-2"/>
    <m/>
    <n v="40"/>
    <n v="12.5"/>
    <n v="87.5"/>
    <n v="38.58"/>
    <n v="2604.15"/>
    <n v="105.58890000000001"/>
    <n v="4"/>
    <n v="0"/>
    <n v="2136.9927055702919"/>
    <n v="241.80039787798415"/>
    <n v="100"/>
    <m/>
    <n v="99.34"/>
    <n v="17.5"/>
    <n v="46.9"/>
    <n v="100"/>
    <n v="33.517298902264621"/>
    <n v="11.274932352443756"/>
    <n v="4.5216231243440825"/>
    <n v="90.724983545188891"/>
    <n v="0"/>
    <n v="0"/>
    <m/>
    <n v="0"/>
    <n v="0"/>
    <n v="10"/>
    <n v="100"/>
    <n v="100"/>
    <n v="95.945360290305842"/>
    <n v="10"/>
    <n v="1"/>
    <n v="0"/>
    <n v="10"/>
    <m/>
    <n v="23"/>
    <n v="161"/>
    <n v="2604.15"/>
    <n v="2604.15"/>
  </r>
  <r>
    <x v="10"/>
    <x v="1"/>
    <n v="353140715"/>
    <s v="Monte Aprazível"/>
    <m/>
    <m/>
    <m/>
    <m/>
    <m/>
    <m/>
    <n v="0"/>
    <s v=""/>
    <s v=""/>
    <s v=""/>
    <s v=""/>
    <s v=""/>
    <s v=""/>
    <s v=""/>
    <m/>
    <s v=""/>
    <s v=""/>
    <s v=""/>
    <m/>
    <m/>
    <m/>
    <m/>
    <m/>
    <s v=""/>
    <s v=""/>
    <s v=""/>
    <m/>
    <s v=""/>
    <s v=""/>
    <s v=""/>
    <s v=""/>
    <n v="0"/>
    <n v="0"/>
    <n v="0"/>
    <n v="0"/>
    <s v=""/>
    <s v=""/>
    <m/>
    <n v="0"/>
    <s v=""/>
    <m/>
    <m/>
    <m/>
    <m/>
    <m/>
    <m/>
    <m/>
    <s v=""/>
    <m/>
    <s v=""/>
    <s v=""/>
    <m/>
    <m/>
  </r>
  <r>
    <x v="16"/>
    <x v="1"/>
    <n v="353140718"/>
    <s v="Monte Aprazível"/>
    <n v="0.8719048726140155"/>
    <n v="23319"/>
    <n v="21626"/>
    <n v="1693"/>
    <n v="48.28650114923488"/>
    <n v="92.739825893048589"/>
    <n v="6.4033444951801202E-2"/>
    <n v="4.3503079654997501E-2"/>
    <n v="2.0530365296803701E-2"/>
    <s v=""/>
    <s v=""/>
    <n v="1.37085616438356E-2"/>
    <n v="4.3293503297818399E-2"/>
    <n v="7.0313800101471395E-3"/>
    <m/>
    <n v="8"/>
    <n v="15.853658536585366"/>
    <n v="84.146341463414629"/>
    <n v="15.99"/>
    <n v="1233.6299999999999"/>
    <n v="215.45757000000009"/>
    <n v="6"/>
    <n v="0"/>
    <n v="4855.0212273253574"/>
    <n v="392.18834426862207"/>
    <n v="91.23"/>
    <m/>
    <n v="88.22"/>
    <n v="17.600000000000001"/>
    <n v="40"/>
    <n v="100"/>
    <n v="5.6666765444071867"/>
    <n v="1.7836614192702285"/>
    <n v="5.1789380541663697"/>
    <n v="7.0794363092426575"/>
    <n v="0"/>
    <n v="0"/>
    <m/>
    <n v="0"/>
    <n v="0"/>
    <n v="10"/>
    <n v="97.100000000000009"/>
    <n v="97.100000000000009"/>
    <n v="82.534668417596848"/>
    <n v="10"/>
    <n v="1"/>
    <n v="0"/>
    <n v="30"/>
    <m/>
    <n v="13"/>
    <n v="69"/>
    <n v="1197.85473"/>
    <n v="1197.85473"/>
  </r>
  <r>
    <x v="12"/>
    <x v="1"/>
    <n v="353140719"/>
    <s v="Monte Aprazível"/>
    <m/>
    <m/>
    <m/>
    <m/>
    <m/>
    <m/>
    <n v="5.3568929477422624E-2"/>
    <n v="4.7319637239979701E-2"/>
    <n v="6.2492922374429204E-3"/>
    <s v=""/>
    <n v="1.7099999999999999E-3"/>
    <n v="4.41013470319635E-2"/>
    <n v="7.4627245053272397E-3"/>
    <n v="2.9485794013191268E-4"/>
    <m/>
    <n v="3"/>
    <n v="33.333333333333329"/>
    <n v="66.666666666666657"/>
    <m/>
    <m/>
    <m/>
    <m/>
    <m/>
    <s v=""/>
    <s v=""/>
    <s v=""/>
    <m/>
    <s v=""/>
    <s v=""/>
    <s v=""/>
    <s v=""/>
    <n v="4.7406132280904982"/>
    <n v="1.4921707375326636"/>
    <n v="5.6332901476166315"/>
    <n v="2.1549283577389384"/>
    <s v=""/>
    <s v=""/>
    <m/>
    <n v="0"/>
    <s v=""/>
    <m/>
    <m/>
    <m/>
    <m/>
    <m/>
    <m/>
    <m/>
    <n v="1"/>
    <m/>
    <n v="7"/>
    <n v="14"/>
    <m/>
    <m/>
  </r>
  <r>
    <x v="9"/>
    <x v="1"/>
    <n v="353150612"/>
    <s v="Monte Azul Paulista"/>
    <m/>
    <m/>
    <m/>
    <m/>
    <m/>
    <m/>
    <n v="1.7532633181126328E-2"/>
    <n v="1.192E-2"/>
    <n v="5.6126331811263298E-3"/>
    <s v=""/>
    <s v=""/>
    <s v=""/>
    <n v="1.75326331811263E-2"/>
    <n v="0"/>
    <m/>
    <n v="1"/>
    <n v="22.222222222222221"/>
    <n v="77.777777777777786"/>
    <m/>
    <m/>
    <m/>
    <m/>
    <m/>
    <s v=""/>
    <s v=""/>
    <s v=""/>
    <m/>
    <s v=""/>
    <s v=""/>
    <s v=""/>
    <s v=""/>
    <n v="2.6564595728979281"/>
    <n v="0.8469871101993397"/>
    <n v="2.6488888888888886"/>
    <n v="2.6726824672030141"/>
    <s v=""/>
    <s v=""/>
    <m/>
    <n v="0"/>
    <s v=""/>
    <m/>
    <m/>
    <m/>
    <m/>
    <m/>
    <m/>
    <m/>
    <s v=""/>
    <m/>
    <n v="2"/>
    <n v="7"/>
    <m/>
    <m/>
  </r>
  <r>
    <x v="10"/>
    <x v="1"/>
    <n v="353150615"/>
    <s v="Monte Azul Paulista"/>
    <n v="-0.41316645533023832"/>
    <n v="18263"/>
    <n v="17396"/>
    <n v="867"/>
    <n v="69.311928346426811"/>
    <n v="95.252696709193458"/>
    <n v="0.64531097031963502"/>
    <n v="0.37363057838660602"/>
    <n v="0.27168039193302901"/>
    <s v=""/>
    <n v="7.7297336377473394E-2"/>
    <n v="1.5399999999999999E-3"/>
    <n v="0.55254806316590499"/>
    <n v="1.39255707762557E-2"/>
    <m/>
    <n v="6"/>
    <n v="18.382352941176471"/>
    <n v="81.617647058823522"/>
    <n v="12.45"/>
    <n v="960.39"/>
    <n v="777.91266000000007"/>
    <n v="1"/>
    <n v="0"/>
    <n v="3574.4138421946009"/>
    <n v="362.62169413568421"/>
    <n v="98.44"/>
    <m/>
    <n v="97.6"/>
    <n v="34.840000000000003"/>
    <n v="12.3"/>
    <n v="100"/>
    <n v="97.774389442368943"/>
    <n v="31.174443010610393"/>
    <n v="83.029017419245775"/>
    <n v="129.3716152062043"/>
    <n v="0"/>
    <n v="0.3"/>
    <m/>
    <n v="0"/>
    <n v="0"/>
    <n v="9.5"/>
    <n v="100"/>
    <n v="25"/>
    <n v="19.000337362946293"/>
    <n v="3.3"/>
    <n v="0"/>
    <n v="0"/>
    <n v="20"/>
    <m/>
    <n v="25"/>
    <n v="111"/>
    <n v="960.39"/>
    <n v="240.0975"/>
  </r>
  <r>
    <x v="0"/>
    <x v="1"/>
    <n v="353160520"/>
    <s v="Monte Castelo"/>
    <n v="-0.16609820945616693"/>
    <n v="3997"/>
    <n v="3324"/>
    <n v="673"/>
    <n v="17.142734602847831"/>
    <n v="83.162371778834114"/>
    <n v="0.17112989091831599"/>
    <n v="8.09E-3"/>
    <n v="0.163039890918316"/>
    <s v=""/>
    <n v="2.3943356164383599E-2"/>
    <n v="2.9099999999999998E-3"/>
    <n v="0.128616093353628"/>
    <n v="1.5660441400304415E-2"/>
    <m/>
    <s v=""/>
    <n v="10.416666666666668"/>
    <n v="89.583333333333343"/>
    <n v="2.2999999999999998"/>
    <n v="177.768"/>
    <n v="42.254460000000002"/>
    <n v="0"/>
    <n v="0"/>
    <n v="13570.657993495121"/>
    <n v="1735.7818363772826"/>
    <s v=""/>
    <m/>
    <s v=""/>
    <s v=""/>
    <s v=""/>
    <s v=""/>
    <n v="23.768040405321667"/>
    <n v="9.9494122626927908"/>
    <n v="1.6179999999999999"/>
    <n v="74.109041326507281"/>
    <s v=""/>
    <s v=""/>
    <m/>
    <n v="0"/>
    <s v=""/>
    <n v="8.1999999999999993"/>
    <n v="99"/>
    <n v="99"/>
    <n v="76.230558930741196"/>
    <n v="8.4"/>
    <n v="0"/>
    <n v="0"/>
    <s v=""/>
    <m/>
    <n v="5"/>
    <n v="43"/>
    <n v="175.99032"/>
    <n v="175.99032"/>
  </r>
  <r>
    <x v="6"/>
    <x v="1"/>
    <n v="35318035"/>
    <s v="Monte Mor"/>
    <n v="2.0817386954760986"/>
    <n v="58508"/>
    <n v="55805"/>
    <n v="2703"/>
    <n v="242.98351260434404"/>
    <n v="95.380118958091202"/>
    <n v="0.3328029718417051"/>
    <n v="9.5815616438356094E-2"/>
    <n v="0.236987355403349"/>
    <s v=""/>
    <n v="6.5930000000000002E-2"/>
    <n v="0.124647437848808"/>
    <n v="8.0393774733637804E-2"/>
    <n v="6.1831759259259295E-2"/>
    <m/>
    <n v="69"/>
    <n v="18.902439024390244"/>
    <n v="81.097560975609767"/>
    <n v="44.92"/>
    <n v="3031.7759999999998"/>
    <n v="969.40800000000002"/>
    <n v="3"/>
    <n v="1"/>
    <n v="1590.0594790456007"/>
    <n v="204.82122102960284"/>
    <n v="100"/>
    <m/>
    <n v="90.01"/>
    <n v="28.24"/>
    <n v="4.5999999999999996"/>
    <n v="100"/>
    <n v="29.982249715468924"/>
    <n v="11.281456672600171"/>
    <n v="13.125426909363849"/>
    <n v="62.365093527197089"/>
    <n v="1"/>
    <n v="0.4"/>
    <m/>
    <n v="0"/>
    <n v="4"/>
    <n v="9.8000000000000007"/>
    <n v="75"/>
    <n v="75"/>
    <n v="68.025078369905955"/>
    <n v="7.2"/>
    <n v="2"/>
    <n v="1"/>
    <n v="82"/>
    <m/>
    <n v="31"/>
    <n v="133"/>
    <n v="2273.8319999999999"/>
    <n v="2273.8319999999999"/>
  </r>
  <r>
    <x v="15"/>
    <x v="1"/>
    <n v="35317042"/>
    <s v="Monteiro Lobato"/>
    <n v="0.87328940690925005"/>
    <n v="4431"/>
    <n v="1962"/>
    <n v="2469"/>
    <n v="13.316703732644106"/>
    <n v="44.278943805010158"/>
    <n v="5.1940734398782315E-2"/>
    <n v="5.1240213089802103E-2"/>
    <n v="7.0052130898021301E-4"/>
    <s v=""/>
    <n v="1.1169999999999999E-2"/>
    <n v="6.1902587519025907E-5"/>
    <n v="3.41056468797565E-2"/>
    <n v="6.6031849315068549E-3"/>
    <m/>
    <n v="33"/>
    <n v="88.888888888888886"/>
    <n v="11.111111111111111"/>
    <n v="1.41"/>
    <n v="108.432"/>
    <n v="33.425136000000002"/>
    <n v="2"/>
    <n v="0"/>
    <n v="36582.044685172645"/>
    <n v="3700.9072444143535"/>
    <n v="49.82"/>
    <m/>
    <n v="39.54"/>
    <n v="17.690000000000001"/>
    <n v="50"/>
    <n v="100"/>
    <n v="2.3291809147436013"/>
    <n v="1.0105201244899285"/>
    <n v="2.9965036894621115"/>
    <n v="0.13471563634234865"/>
    <n v="1"/>
    <n v="15"/>
    <m/>
    <n v="0"/>
    <n v="0"/>
    <n v="9.4"/>
    <n v="99.2"/>
    <n v="99.200000000000017"/>
    <n v="69.174103585657377"/>
    <n v="8"/>
    <n v="0"/>
    <n v="0"/>
    <n v="13"/>
    <m/>
    <n v="32"/>
    <n v="4"/>
    <n v="107.56454400000001"/>
    <n v="107.56454400000001"/>
  </r>
  <r>
    <x v="4"/>
    <x v="1"/>
    <n v="35319024"/>
    <s v="Morro Agudo"/>
    <m/>
    <m/>
    <m/>
    <m/>
    <m/>
    <m/>
    <n v="4.9300000000000004E-3"/>
    <n v="4.9300000000000004E-3"/>
    <s v=""/>
    <n v="0"/>
    <s v=""/>
    <s v=""/>
    <n v="4.9300000000000004E-3"/>
    <n v="0"/>
    <m/>
    <n v="1"/>
    <s v=""/>
    <s v=""/>
    <m/>
    <m/>
    <m/>
    <m/>
    <m/>
    <s v=""/>
    <s v=""/>
    <s v=""/>
    <m/>
    <s v=""/>
    <s v=""/>
    <s v=""/>
    <s v=""/>
    <n v="8.1085526315789469E-2"/>
    <n v="2.8464203233256352E-2"/>
    <n v="0.11966019417475728"/>
    <n v="0"/>
    <s v=""/>
    <s v=""/>
    <m/>
    <n v="0"/>
    <s v=""/>
    <m/>
    <m/>
    <m/>
    <m/>
    <m/>
    <m/>
    <m/>
    <s v=""/>
    <m/>
    <n v="2"/>
    <s v=""/>
    <m/>
    <m/>
  </r>
  <r>
    <x v="9"/>
    <x v="1"/>
    <n v="353190212"/>
    <s v="Morro Agudo"/>
    <n v="1.0977704335012328"/>
    <n v="32012"/>
    <n v="31216"/>
    <n v="796"/>
    <n v="23.093681917211327"/>
    <n v="97.513432462826444"/>
    <n v="2.0188754452054822"/>
    <n v="1.7224364332826001"/>
    <n v="0.29643901192288202"/>
    <n v="0.167640157280568"/>
    <n v="1.40700837138508E-2"/>
    <n v="0.26821530187721998"/>
    <n v="1.50358545915779"/>
    <n v="0.233004600456621"/>
    <m/>
    <n v="35"/>
    <n v="50.96153846153846"/>
    <n v="49.038461538461533"/>
    <n v="25.28"/>
    <n v="1706.346"/>
    <n v="236.14735140000008"/>
    <n v="2"/>
    <n v="0"/>
    <n v="17062.461576908659"/>
    <n v="1930.8559290266151"/>
    <n v="99.01"/>
    <m/>
    <n v="99.01"/>
    <n v="45.32"/>
    <n v="100"/>
    <n v="96.83"/>
    <n v="33.205188243511216"/>
    <n v="11.656324741371145"/>
    <n v="41.806709545694176"/>
    <n v="15.124439383820512"/>
    <n v="0"/>
    <n v="2.1"/>
    <m/>
    <n v="1"/>
    <n v="0"/>
    <n v="10"/>
    <n v="100"/>
    <n v="97.909999999999982"/>
    <n v="86.160640843064641"/>
    <n v="10"/>
    <n v="0"/>
    <n v="0"/>
    <n v="12"/>
    <m/>
    <n v="53"/>
    <n v="51"/>
    <n v="1706.346"/>
    <n v="1670.6833685999998"/>
  </r>
  <r>
    <x v="6"/>
    <x v="1"/>
    <n v="35320095"/>
    <s v="Morungaba"/>
    <n v="1.2391147646815925"/>
    <n v="13101"/>
    <n v="11755"/>
    <n v="1346"/>
    <n v="89.426621160409553"/>
    <n v="89.725975116403319"/>
    <n v="0.22674534373414559"/>
    <n v="0.20935624809741299"/>
    <n v="1.7389095636732601E-2"/>
    <s v=""/>
    <n v="3.3230000000000003E-2"/>
    <n v="1.9470456621004599E-2"/>
    <n v="0.13916309868087301"/>
    <n v="3.488178843226785E-2"/>
    <m/>
    <n v="45"/>
    <n v="41.584158415841586"/>
    <n v="58.415841584158414"/>
    <n v="8.14"/>
    <n v="628.23599999999999"/>
    <n v="250.91855999999996"/>
    <n v="0"/>
    <n v="0"/>
    <n v="4212.5028623769176"/>
    <n v="553.64323334096639"/>
    <n v="89.75"/>
    <m/>
    <n v="86.75"/>
    <n v="36.43"/>
    <n v="20.3"/>
    <n v="100"/>
    <n v="34.355355111234182"/>
    <n v="12.956876784808319"/>
    <n v="48.687499557537905"/>
    <n v="7.5604763637967825"/>
    <n v="0"/>
    <n v="0.8"/>
    <m/>
    <n v="0"/>
    <n v="0"/>
    <n v="9.6"/>
    <n v="91"/>
    <n v="90.999999999999986"/>
    <n v="60.059824651882423"/>
    <n v="7.3"/>
    <n v="0"/>
    <n v="0"/>
    <n v="122"/>
    <m/>
    <n v="42"/>
    <n v="59"/>
    <n v="571.69475999999997"/>
    <n v="571.69475999999997"/>
  </r>
  <r>
    <x v="3"/>
    <x v="1"/>
    <n v="35320589"/>
    <s v="Motuca"/>
    <n v="0.79616138830325145"/>
    <n v="4604"/>
    <n v="3647"/>
    <n v="957"/>
    <n v="20.06712286972061"/>
    <n v="79.21372719374456"/>
    <n v="0.58853007959157755"/>
    <n v="0.587039120687468"/>
    <n v="1.4909589041095901E-3"/>
    <s v=""/>
    <s v=""/>
    <n v="8.9680365296803603E-4"/>
    <n v="0.58549912068746801"/>
    <n v="2.1341552511415498E-3"/>
    <m/>
    <n v="5"/>
    <n v="51.724137931034484"/>
    <n v="48.275862068965516"/>
    <n v="2.41"/>
    <n v="186.13800000000001"/>
    <n v="24.197400000000002"/>
    <n v="2"/>
    <n v="0"/>
    <n v="21302.554300608168"/>
    <n v="2534.3874891398777"/>
    <n v="100"/>
    <m/>
    <n v="100"/>
    <n v="29.69"/>
    <n v="3.8"/>
    <n v="100"/>
    <n v="52.082307928458192"/>
    <n v="18.923796771433363"/>
    <n v="77.241989564140525"/>
    <n v="0.40296186597556499"/>
    <n v="0"/>
    <n v="0"/>
    <m/>
    <n v="0"/>
    <n v="0"/>
    <n v="7.3"/>
    <n v="100"/>
    <n v="100"/>
    <n v="87.000290107339723"/>
    <n v="10"/>
    <n v="1"/>
    <n v="0"/>
    <n v="4"/>
    <m/>
    <n v="15"/>
    <n v="14"/>
    <n v="186.13800000000001"/>
    <n v="186.13800000000001"/>
  </r>
  <r>
    <x v="12"/>
    <x v="1"/>
    <n v="353210819"/>
    <s v="Murutinga do Sul"/>
    <n v="0.28767309518566986"/>
    <n v="4273"/>
    <n v="2626"/>
    <n v="1647"/>
    <n v="17.210407604317705"/>
    <n v="61.455651766908495"/>
    <n v="5.8663825469304895E-3"/>
    <n v="5.1563825469304898E-3"/>
    <n v="7.1000000000000002E-4"/>
    <s v=""/>
    <n v="5.5999999999999995E-4"/>
    <s v=""/>
    <n v="5.2063825469304903E-3"/>
    <n v="1E-4"/>
    <m/>
    <n v="1"/>
    <n v="42.857142857142854"/>
    <n v="57.142857142857139"/>
    <n v="1.93"/>
    <n v="148.87799999999999"/>
    <n v="54.712260000000001"/>
    <n v="1"/>
    <n v="0"/>
    <n v="13727.34846711912"/>
    <n v="1107.0442312192836"/>
    <n v="61.46"/>
    <m/>
    <n v="57.96"/>
    <n v="1.64"/>
    <n v="13.2"/>
    <n v="100"/>
    <n v="0.9617020568738508"/>
    <n v="0.31539691112529511"/>
    <n v="1.1209527275935847"/>
    <n v="0.47333333333333344"/>
    <n v="0"/>
    <n v="0.9"/>
    <m/>
    <n v="1"/>
    <n v="0"/>
    <n v="9.3000000000000007"/>
    <n v="100"/>
    <n v="100"/>
    <n v="63.250272034820455"/>
    <n v="7.3"/>
    <n v="0"/>
    <n v="0"/>
    <n v="7"/>
    <m/>
    <n v="3"/>
    <n v="4"/>
    <n v="148.87799999999999"/>
    <n v="148.87799999999999"/>
  </r>
  <r>
    <x v="0"/>
    <x v="1"/>
    <n v="353210820"/>
    <s v="Murutinga do Sul"/>
    <m/>
    <m/>
    <m/>
    <m/>
    <m/>
    <m/>
    <n v="0"/>
    <s v=""/>
    <s v=""/>
    <s v=""/>
    <s v=""/>
    <s v=""/>
    <s v=""/>
    <n v="0"/>
    <m/>
    <s v=""/>
    <s v=""/>
    <s v=""/>
    <m/>
    <m/>
    <m/>
    <m/>
    <m/>
    <s v=""/>
    <s v=""/>
    <s v=""/>
    <m/>
    <s v=""/>
    <s v=""/>
    <s v=""/>
    <s v=""/>
    <n v="0"/>
    <n v="0"/>
    <n v="0"/>
    <n v="0"/>
    <s v=""/>
    <s v=""/>
    <m/>
    <n v="0"/>
    <s v=""/>
    <m/>
    <m/>
    <m/>
    <m/>
    <m/>
    <m/>
    <m/>
    <n v="1"/>
    <m/>
    <s v=""/>
    <s v=""/>
    <m/>
    <m/>
  </r>
  <r>
    <x v="13"/>
    <x v="1"/>
    <n v="353215722"/>
    <s v="Nantes"/>
    <n v="1.3581132208241309"/>
    <n v="3035"/>
    <n v="2893"/>
    <n v="142"/>
    <n v="10.63345245602971"/>
    <n v="95.321252059308065"/>
    <n v="1.0060692541856922E-2"/>
    <n v="9.93493150684932E-4"/>
    <n v="9.0671993911719904E-3"/>
    <s v=""/>
    <n v="9.0071993911719894E-3"/>
    <s v=""/>
    <n v="9.93493150684932E-4"/>
    <n v="6.0000000000000002E-5"/>
    <m/>
    <n v="3"/>
    <n v="28.571428571428569"/>
    <n v="71.428571428571431"/>
    <n v="1.97"/>
    <n v="152.334"/>
    <n v="31.415579999999999"/>
    <n v="0"/>
    <n v="0"/>
    <n v="22028.441515650742"/>
    <n v="3117.2322899505771"/>
    <n v="100"/>
    <m/>
    <n v="100"/>
    <n v="6.67"/>
    <s v=""/>
    <n v="100"/>
    <n v="0.93154560572749279"/>
    <n v="0.47456096895551514"/>
    <n v="0.12737091675447845"/>
    <n v="3.02239979705733"/>
    <s v=""/>
    <s v=""/>
    <m/>
    <n v="0"/>
    <s v=""/>
    <n v="8.6999999999999993"/>
    <n v="98"/>
    <n v="98"/>
    <n v="79.377171215880892"/>
    <n v="8.6"/>
    <n v="0"/>
    <n v="0"/>
    <n v="2"/>
    <m/>
    <n v="2"/>
    <n v="5"/>
    <n v="149.28731999999999"/>
    <n v="149.28731999999999"/>
  </r>
  <r>
    <x v="13"/>
    <x v="1"/>
    <n v="353220722"/>
    <s v="Narandiba"/>
    <n v="1.2602028352586725"/>
    <n v="4783"/>
    <n v="3851"/>
    <n v="932"/>
    <n v="13.35511252582789"/>
    <n v="80.514321555509099"/>
    <n v="6.9207123287671202E-2"/>
    <n v="2.28371232876712E-2"/>
    <n v="4.6370000000000001E-2"/>
    <s v=""/>
    <n v="6.3E-3"/>
    <n v="6.2359999999999999E-2"/>
    <n v="1.7123287671232899E-5"/>
    <n v="5.2999999999999998E-4"/>
    <m/>
    <s v=""/>
    <n v="18.75"/>
    <n v="81.25"/>
    <n v="2.46"/>
    <n v="189.91800000000001"/>
    <n v="20.890979999999999"/>
    <n v="0"/>
    <n v="0"/>
    <n v="17736.115408739286"/>
    <n v="2505.4735521639145"/>
    <n v="100"/>
    <m/>
    <n v="99.51"/>
    <n v="10.02"/>
    <n v="33.299999999999997"/>
    <n v="100"/>
    <n v="5.0516148385161452"/>
    <n v="2.572755512552833"/>
    <n v="2.3067801300677981"/>
    <n v="12.202631578947365"/>
    <n v="0"/>
    <n v="0"/>
    <m/>
    <n v="0"/>
    <n v="0"/>
    <n v="9.3000000000000007"/>
    <n v="100"/>
    <n v="100"/>
    <n v="88.999999999999986"/>
    <n v="10"/>
    <n v="0"/>
    <n v="0"/>
    <n v="1"/>
    <m/>
    <n v="3"/>
    <n v="13"/>
    <n v="189.91800000000001"/>
    <n v="189.91800000000001"/>
  </r>
  <r>
    <x v="15"/>
    <x v="1"/>
    <n v="35323062"/>
    <s v="Natividade da Serra"/>
    <n v="-1.7908848723224846E-2"/>
    <n v="6694"/>
    <n v="2838"/>
    <n v="3856"/>
    <n v="8.0397785277620972"/>
    <n v="42.396175679713174"/>
    <n v="1.9732425164890925E-2"/>
    <n v="1.90922425164891E-2"/>
    <n v="6.4018264840182604E-4"/>
    <n v="1.0511098427194301E-2"/>
    <s v=""/>
    <n v="2.0220700152207E-4"/>
    <n v="1.48741869609335E-2"/>
    <n v="4.6560312024353104E-3"/>
    <m/>
    <n v="61"/>
    <n v="83.870967741935488"/>
    <n v="16.129032258064516"/>
    <n v="1.95"/>
    <n v="150.17400000000001"/>
    <n v="141.52968000000001"/>
    <n v="1"/>
    <n v="0"/>
    <n v="58794.335225575145"/>
    <n v="5935.9665371974934"/>
    <n v="42.83"/>
    <m/>
    <n v="42.83"/>
    <n v="89.71"/>
    <s v=""/>
    <n v="100"/>
    <n v="0.36541528083131342"/>
    <n v="0.15811238112893369"/>
    <n v="0.46116527817606529"/>
    <n v="5.0808146698557592E-2"/>
    <s v=""/>
    <s v=""/>
    <m/>
    <n v="0"/>
    <s v=""/>
    <n v="9.4"/>
    <n v="96"/>
    <n v="48.000000000000007"/>
    <n v="5.756202804746489"/>
    <n v="2.9"/>
    <n v="0"/>
    <n v="0"/>
    <n v="13"/>
    <m/>
    <n v="52"/>
    <n v="10"/>
    <n v="144.16704000000001"/>
    <n v="72.083520000000007"/>
  </r>
  <r>
    <x v="6"/>
    <x v="1"/>
    <n v="35324055"/>
    <s v="Nazaré Paulista"/>
    <n v="1.1873598463118418"/>
    <n v="18242"/>
    <n v="17539"/>
    <n v="703"/>
    <n v="55.864518895081765"/>
    <n v="96.146255892994191"/>
    <n v="35.118729991121235"/>
    <n v="35.096027207001498"/>
    <n v="2.27027841197362E-2"/>
    <s v=""/>
    <n v="35.036059999999999"/>
    <n v="2.9826839167935099E-3"/>
    <n v="3.85634398782344E-2"/>
    <n v="4.1123867326230301E-2"/>
    <m/>
    <n v="36"/>
    <n v="20.3125"/>
    <n v="79.6875"/>
    <n v="10.99"/>
    <n v="847.74599999999998"/>
    <n v="749.66255999999998"/>
    <n v="1"/>
    <n v="2"/>
    <n v="7157.0573402039245"/>
    <n v="950.81679640390303"/>
    <n v="39.46"/>
    <m/>
    <n v="12.17"/>
    <n v="25.06"/>
    <n v="11.8"/>
    <n v="46.56"/>
    <n v="2236.8617828739639"/>
    <n v="848.27850220099617"/>
    <n v="3440.7869810785783"/>
    <n v="4.127778930861127"/>
    <n v="0"/>
    <n v="0"/>
    <m/>
    <n v="0"/>
    <n v="0"/>
    <n v="9.6"/>
    <n v="13"/>
    <n v="13"/>
    <n v="11.569908911395631"/>
    <n v="2.9"/>
    <n v="0"/>
    <n v="2"/>
    <n v="35"/>
    <m/>
    <n v="26"/>
    <n v="102"/>
    <n v="110.20698"/>
    <n v="110.20698"/>
  </r>
  <r>
    <x v="18"/>
    <x v="1"/>
    <n v="35324056"/>
    <s v="Nazaré Paulista"/>
    <m/>
    <m/>
    <m/>
    <m/>
    <m/>
    <m/>
    <n v="2.0000000000000002E-5"/>
    <n v="2.0000000000000002E-5"/>
    <s v=""/>
    <s v=""/>
    <s v=""/>
    <s v=""/>
    <s v=""/>
    <n v="2.0000000000000002E-5"/>
    <m/>
    <s v=""/>
    <s v=""/>
    <s v=""/>
    <m/>
    <m/>
    <m/>
    <m/>
    <m/>
    <s v=""/>
    <s v=""/>
    <s v=""/>
    <m/>
    <s v=""/>
    <s v=""/>
    <s v=""/>
    <s v=""/>
    <n v="1.2738853503184715E-3"/>
    <n v="4.8309178743961362E-4"/>
    <n v="1.9607843137254902E-3"/>
    <n v="0"/>
    <s v=""/>
    <s v=""/>
    <m/>
    <n v="0"/>
    <s v=""/>
    <m/>
    <m/>
    <m/>
    <m/>
    <m/>
    <m/>
    <m/>
    <s v=""/>
    <m/>
    <n v="1"/>
    <s v=""/>
    <m/>
    <m/>
  </r>
  <r>
    <x v="2"/>
    <x v="1"/>
    <n v="353250416"/>
    <s v="Neves Paulista"/>
    <m/>
    <m/>
    <m/>
    <m/>
    <m/>
    <m/>
    <n v="3.4246575342465798E-5"/>
    <s v=""/>
    <n v="3.4246575342465798E-5"/>
    <s v=""/>
    <s v=""/>
    <s v=""/>
    <n v="3.4246575342465798E-5"/>
    <n v="0"/>
    <m/>
    <s v=""/>
    <s v=""/>
    <s v=""/>
    <m/>
    <m/>
    <m/>
    <m/>
    <m/>
    <s v=""/>
    <s v=""/>
    <s v=""/>
    <m/>
    <s v=""/>
    <s v=""/>
    <s v=""/>
    <s v=""/>
    <n v="5.7077625570776339E-3"/>
    <n v="1.9458281444582842E-3"/>
    <n v="0"/>
    <n v="2.2831050228310536E-2"/>
    <s v=""/>
    <s v=""/>
    <m/>
    <n v="0"/>
    <s v=""/>
    <m/>
    <m/>
    <m/>
    <m/>
    <m/>
    <m/>
    <m/>
    <s v=""/>
    <m/>
    <s v=""/>
    <n v="1"/>
    <m/>
    <m/>
  </r>
  <r>
    <x v="16"/>
    <x v="1"/>
    <n v="353250418"/>
    <s v="Neves Paulista"/>
    <n v="-0.17539981166605489"/>
    <n v="8639"/>
    <n v="7938"/>
    <n v="701"/>
    <n v="37.214611872146122"/>
    <n v="91.885634911448093"/>
    <n v="0.10278602993404359"/>
    <n v="4.9089162861491599E-2"/>
    <n v="5.3696867072552001E-2"/>
    <s v=""/>
    <n v="3.2545479452054799E-2"/>
    <n v="2.7E-4"/>
    <n v="5.5054208523592101E-2"/>
    <n v="1.4916341958396752E-2"/>
    <m/>
    <n v="2"/>
    <n v="15.625"/>
    <n v="84.375"/>
    <n v="5.64"/>
    <n v="435.18599999999998"/>
    <n v="154.05498"/>
    <n v="2"/>
    <n v="0"/>
    <n v="6424.743604583864"/>
    <n v="547.5633753906701"/>
    <n v="90.3"/>
    <m/>
    <n v="83.99"/>
    <n v="6.95"/>
    <n v="3.3"/>
    <n v="93.06"/>
    <n v="17.131004989007266"/>
    <n v="5.8401153371615679"/>
    <n v="10.908702858109244"/>
    <n v="35.79791138170134"/>
    <n v="0"/>
    <n v="0"/>
    <m/>
    <n v="0"/>
    <n v="0"/>
    <n v="10"/>
    <n v="95"/>
    <n v="95"/>
    <n v="64.600198535798484"/>
    <n v="7.3"/>
    <n v="1"/>
    <n v="0"/>
    <n v="10"/>
    <m/>
    <n v="5"/>
    <n v="27"/>
    <n v="413.42669999999998"/>
    <n v="413.42669999999998"/>
  </r>
  <r>
    <x v="12"/>
    <x v="1"/>
    <n v="353250419"/>
    <s v="Neves Paulista"/>
    <m/>
    <m/>
    <m/>
    <m/>
    <m/>
    <m/>
    <n v="1.6331415525114155E-2"/>
    <n v="1.6320000000000001E-2"/>
    <n v="1.1415525114155301E-5"/>
    <s v=""/>
    <s v=""/>
    <s v=""/>
    <n v="1.6331415525114201E-2"/>
    <n v="0"/>
    <m/>
    <s v=""/>
    <n v="66.666666666666657"/>
    <n v="33.333333333333329"/>
    <m/>
    <m/>
    <m/>
    <m/>
    <m/>
    <s v=""/>
    <s v=""/>
    <s v=""/>
    <m/>
    <s v=""/>
    <s v=""/>
    <s v=""/>
    <s v=""/>
    <n v="2.7219025875190264"/>
    <n v="0.92792133665421328"/>
    <n v="3.6266666666666669"/>
    <n v="7.610350076103535E-3"/>
    <s v=""/>
    <s v=""/>
    <m/>
    <n v="0"/>
    <s v=""/>
    <m/>
    <m/>
    <m/>
    <m/>
    <m/>
    <m/>
    <m/>
    <s v=""/>
    <m/>
    <n v="2"/>
    <n v="1"/>
    <m/>
    <m/>
  </r>
  <r>
    <x v="16"/>
    <x v="1"/>
    <n v="353260318"/>
    <s v="Nhandeara"/>
    <n v="0.1025793392340546"/>
    <n v="10784"/>
    <n v="9030"/>
    <n v="1754"/>
    <n v="24.653650953317179"/>
    <n v="83.735163204747778"/>
    <n v="5.96601902587518E-2"/>
    <n v="4.54328158295281E-2"/>
    <n v="1.4227374429223699E-2"/>
    <s v=""/>
    <n v="6.8493150684931497E-4"/>
    <n v="1.7883713850837099E-3"/>
    <n v="5.65268873668189E-2"/>
    <n v="6.6E-4"/>
    <m/>
    <n v="4"/>
    <n v="20.588235294117645"/>
    <n v="79.411764705882348"/>
    <n v="6.51"/>
    <n v="502.09199999999998"/>
    <n v="48.00168"/>
    <n v="1"/>
    <n v="0"/>
    <n v="9474.8367952522258"/>
    <n v="760.326409495549"/>
    <n v="86.71"/>
    <m/>
    <n v="85.44"/>
    <n v="14.62"/>
    <n v="28.6"/>
    <n v="100"/>
    <n v="5.8490382606619411"/>
    <n v="1.8413638968750554"/>
    <n v="5.9780020828326448"/>
    <n v="5.4720670881629605"/>
    <n v="0"/>
    <n v="0"/>
    <m/>
    <n v="0"/>
    <n v="0"/>
    <n v="10"/>
    <n v="100"/>
    <n v="100"/>
    <n v="90.439664443966436"/>
    <n v="10"/>
    <n v="0"/>
    <n v="0"/>
    <n v="3"/>
    <m/>
    <n v="7"/>
    <n v="27"/>
    <n v="502.09199999999998"/>
    <n v="502.09199999999998"/>
  </r>
  <r>
    <x v="12"/>
    <x v="1"/>
    <n v="353260319"/>
    <s v="Nhandeara"/>
    <m/>
    <m/>
    <m/>
    <m/>
    <m/>
    <m/>
    <n v="8.7976103500761009E-3"/>
    <n v="4.6699999999999997E-3"/>
    <n v="4.1276103500761004E-3"/>
    <s v=""/>
    <s v=""/>
    <s v=""/>
    <n v="8.4499999999999992E-3"/>
    <n v="3.47610350076104E-4"/>
    <m/>
    <n v="4"/>
    <n v="25"/>
    <n v="75"/>
    <m/>
    <m/>
    <m/>
    <m/>
    <m/>
    <s v=""/>
    <s v=""/>
    <s v=""/>
    <m/>
    <s v=""/>
    <s v=""/>
    <s v=""/>
    <s v=""/>
    <n v="0.86251081863491175"/>
    <n v="0.2715311836443241"/>
    <n v="0.61447368421052628"/>
    <n v="1.5875424423369617"/>
    <s v=""/>
    <s v=""/>
    <m/>
    <n v="0"/>
    <s v=""/>
    <m/>
    <m/>
    <m/>
    <m/>
    <m/>
    <m/>
    <m/>
    <n v="2"/>
    <m/>
    <n v="3"/>
    <n v="9"/>
    <m/>
    <m/>
  </r>
  <r>
    <x v="12"/>
    <x v="1"/>
    <n v="353270219"/>
    <s v="Nipoã"/>
    <n v="1.6708249210962256"/>
    <n v="4905"/>
    <n v="4444"/>
    <n v="461"/>
    <n v="35.530604853314017"/>
    <n v="90.601427115188585"/>
    <n v="1.1089383561643844E-2"/>
    <n v="8.7237442922374398E-4"/>
    <n v="1.02170091324201E-2"/>
    <s v=""/>
    <n v="9.6270091324200894E-3"/>
    <s v=""/>
    <n v="2.2374429223744302E-5"/>
    <n v="1.4399999999999999E-3"/>
    <m/>
    <s v=""/>
    <n v="10.344827586206897"/>
    <n v="89.65517241379311"/>
    <n v="3.24"/>
    <n v="250.07399999999998"/>
    <n v="52.614359999999998"/>
    <n v="1"/>
    <n v="0"/>
    <n v="6557.9449541284403"/>
    <n v="514.34862385321105"/>
    <n v="86.8"/>
    <m/>
    <n v="83.22"/>
    <n v="14.33"/>
    <n v="37.200000000000003"/>
    <n v="97.71"/>
    <n v="3.4654323630137012"/>
    <n v="1.0871944668278277"/>
    <n v="0.36348934550989337"/>
    <n v="12.771261415525123"/>
    <n v="0"/>
    <n v="0"/>
    <m/>
    <n v="0"/>
    <n v="0"/>
    <n v="7.6"/>
    <n v="94"/>
    <n v="94"/>
    <n v="78.960483696825733"/>
    <n v="8.1999999999999993"/>
    <n v="0"/>
    <n v="0"/>
    <n v="3"/>
    <m/>
    <n v="3"/>
    <n v="26"/>
    <n v="235.06956"/>
    <n v="235.06956"/>
  </r>
  <r>
    <x v="2"/>
    <x v="1"/>
    <n v="353280116"/>
    <s v="Nova Aliança"/>
    <n v="1.0440893807984741"/>
    <n v="6396"/>
    <n v="5564"/>
    <n v="832"/>
    <n v="29.362346784189505"/>
    <n v="86.99186991869918"/>
    <n v="0.13388707508878739"/>
    <n v="5.4062009132420097E-2"/>
    <n v="7.9825065956367305E-2"/>
    <s v=""/>
    <n v="2.9739999999999999E-2"/>
    <n v="1.5239936580416001E-2"/>
    <n v="8.5539528158295297E-2"/>
    <n v="3.3676103500761001E-3"/>
    <m/>
    <s v=""/>
    <n v="12.244897959183673"/>
    <n v="87.755102040816325"/>
    <n v="4.04"/>
    <n v="311.95799999999997"/>
    <n v="159.09858"/>
    <n v="1"/>
    <n v="0"/>
    <n v="7987.5422138836775"/>
    <n v="739.58724202626661"/>
    <n v="100"/>
    <m/>
    <n v="100"/>
    <n v="37.380000000000003"/>
    <n v="18.600000000000001"/>
    <n v="100"/>
    <n v="20.285920467998089"/>
    <n v="8.2646342647399624"/>
    <n v="10.600393947533354"/>
    <n v="53.216710637578188"/>
    <n v="0"/>
    <n v="0"/>
    <m/>
    <n v="0"/>
    <n v="0"/>
    <n v="10"/>
    <n v="100"/>
    <n v="100"/>
    <n v="48.999999999999993"/>
    <n v="6.4"/>
    <n v="1"/>
    <n v="0"/>
    <s v=""/>
    <m/>
    <n v="6"/>
    <n v="43"/>
    <n v="311.95799999999997"/>
    <n v="311.95799999999997"/>
  </r>
  <r>
    <x v="14"/>
    <x v="1"/>
    <n v="353282714"/>
    <s v="Nova Campina"/>
    <n v="1.2626082086555135"/>
    <n v="9549"/>
    <n v="7476"/>
    <n v="2073"/>
    <n v="24.781356240105886"/>
    <n v="78.29092051523719"/>
    <n v="0.49240343226788436"/>
    <n v="0.49181429984779301"/>
    <n v="5.8913242009132395E-4"/>
    <s v=""/>
    <n v="1.42824657534247E-2"/>
    <n v="0.47661334855403298"/>
    <n v="1.35331811263318E-3"/>
    <n v="1.542998477929985E-4"/>
    <m/>
    <n v="4"/>
    <n v="76.923076923076934"/>
    <n v="23.076923076923077"/>
    <n v="4.62"/>
    <n v="356.45400000000001"/>
    <n v="327.07330200000001"/>
    <n v="0"/>
    <n v="0"/>
    <n v="14300.018850141376"/>
    <n v="1684.2978322337417"/>
    <n v="54.66"/>
    <m/>
    <n v="53.98"/>
    <n v="26.97"/>
    <n v="32.299999999999997"/>
    <n v="80.78"/>
    <n v="25.381620219994041"/>
    <n v="11.371903747526197"/>
    <n v="34.392608380964546"/>
    <n v="0.11551616080222038"/>
    <n v="0"/>
    <n v="4.9000000000000004"/>
    <m/>
    <n v="0"/>
    <n v="0"/>
    <n v="7.1"/>
    <n v="68.7"/>
    <n v="68.7"/>
    <n v="8.2424935615815755"/>
    <n v="3.1"/>
    <n v="0"/>
    <n v="0"/>
    <n v="5"/>
    <m/>
    <n v="20"/>
    <n v="6"/>
    <n v="244.88389800000002"/>
    <n v="244.88389800000002"/>
  </r>
  <r>
    <x v="16"/>
    <x v="1"/>
    <n v="353284318"/>
    <s v="Nova Canaã Paulista"/>
    <n v="-1.0023582634501649"/>
    <n v="1953"/>
    <n v="969"/>
    <n v="984"/>
    <n v="15.738576839390765"/>
    <n v="49.615975422427034"/>
    <n v="1.7608028919330301E-2"/>
    <n v="2.9308599695586001E-3"/>
    <n v="1.46771689497717E-2"/>
    <n v="1.0273972602739699E-2"/>
    <n v="4.8159360730593596E-3"/>
    <s v=""/>
    <n v="6.4720928462709297E-3"/>
    <n v="6.3200000000000001E-3"/>
    <m/>
    <n v="8"/>
    <n v="36.84210526315789"/>
    <n v="63.157894736842103"/>
    <n v="0.55000000000000004"/>
    <n v="42.281999999999996"/>
    <n v="8.4564000000000004"/>
    <n v="0"/>
    <n v="0"/>
    <n v="15017.142857142857"/>
    <n v="1130.322580645161"/>
    <n v="88.04"/>
    <m/>
    <n v="86.6"/>
    <n v="10.63"/>
    <n v="9.1"/>
    <n v="100"/>
    <n v="6.0717341101138977"/>
    <n v="1.8933364429387418"/>
    <n v="1.3322090770720909"/>
    <n v="20.967384213959576"/>
    <n v="0"/>
    <n v="0"/>
    <m/>
    <n v="0"/>
    <n v="0"/>
    <n v="8.1999999999999993"/>
    <n v="100"/>
    <n v="100"/>
    <n v="80"/>
    <n v="10"/>
    <n v="0"/>
    <n v="0"/>
    <n v="3"/>
    <m/>
    <n v="7"/>
    <n v="12"/>
    <n v="42.281999999999996"/>
    <n v="42.281999999999996"/>
  </r>
  <r>
    <x v="12"/>
    <x v="1"/>
    <n v="353286819"/>
    <s v="Nova Castilho"/>
    <n v="0.59039959058078129"/>
    <n v="1172"/>
    <n v="922"/>
    <n v="250"/>
    <n v="6.3764961915125129"/>
    <n v="78.668941979522188"/>
    <n v="2.601891171993912E-3"/>
    <n v="2.32E-3"/>
    <n v="2.8189117199391199E-4"/>
    <s v=""/>
    <n v="1.1891171993911701E-5"/>
    <n v="6.0000000000000002E-5"/>
    <n v="2.32E-3"/>
    <n v="2.1000000000000001E-4"/>
    <m/>
    <n v="3"/>
    <n v="25"/>
    <n v="75"/>
    <n v="0.59"/>
    <n v="45.36"/>
    <n v="27.669599999999999"/>
    <n v="0"/>
    <n v="0"/>
    <n v="36594.675767918088"/>
    <n v="2959.8634812286687"/>
    <s v=""/>
    <m/>
    <s v=""/>
    <s v=""/>
    <s v=""/>
    <s v=""/>
    <n v="0.60509097023114233"/>
    <n v="0.19131552735249352"/>
    <n v="0.72499999999999998"/>
    <n v="0.25626470181264727"/>
    <s v=""/>
    <s v=""/>
    <m/>
    <n v="0"/>
    <s v=""/>
    <n v="9.1999999999999993"/>
    <n v="100"/>
    <n v="100"/>
    <n v="39"/>
    <n v="5.7"/>
    <n v="0"/>
    <n v="0"/>
    <n v="5"/>
    <m/>
    <n v="2"/>
    <n v="6"/>
    <n v="45.36"/>
    <n v="45.36"/>
  </r>
  <r>
    <x v="7"/>
    <x v="1"/>
    <n v="353290013"/>
    <s v="Nova Europa"/>
    <n v="1.5870262686180636"/>
    <n v="10605"/>
    <n v="10050"/>
    <n v="555"/>
    <n v="65.918697165589265"/>
    <n v="94.76661951909476"/>
    <n v="0.94501251141552489"/>
    <n v="0.90510922374429204"/>
    <n v="3.9903287671232898E-2"/>
    <s v=""/>
    <n v="9.7602739726027395E-3"/>
    <n v="0.61158977168949802"/>
    <n v="0.32306246575342501"/>
    <n v="5.9999999999999995E-4"/>
    <m/>
    <n v="16"/>
    <n v="31.03448275862069"/>
    <n v="68.965517241379317"/>
    <n v="7.26"/>
    <n v="560.19600000000003"/>
    <n v="151.25291999999999"/>
    <n v="1"/>
    <n v="0"/>
    <n v="3925.2729844413011"/>
    <n v="386.57991513437059"/>
    <n v="91.31"/>
    <m/>
    <n v="91.31"/>
    <n v="38.020000000000003"/>
    <n v="5"/>
    <n v="98.46"/>
    <n v="138.97242814934188"/>
    <n v="71.591856925418554"/>
    <n v="164.5653134080531"/>
    <n v="30.694836670179154"/>
    <n v="0"/>
    <n v="0"/>
    <m/>
    <n v="0"/>
    <n v="0"/>
    <n v="7.2"/>
    <n v="100"/>
    <n v="100"/>
    <n v="73"/>
    <n v="8.1999999999999993"/>
    <n v="0"/>
    <n v="0"/>
    <n v="5"/>
    <m/>
    <n v="9"/>
    <n v="20"/>
    <n v="560.19600000000003"/>
    <n v="560.19600000000003"/>
  </r>
  <r>
    <x v="10"/>
    <x v="1"/>
    <n v="353300715"/>
    <s v="Nova Granada"/>
    <n v="0.91803819915783347"/>
    <n v="20748"/>
    <n v="19423"/>
    <n v="1325"/>
    <n v="39.010265859436693"/>
    <n v="93.61384229805283"/>
    <n v="0.27960175038051804"/>
    <n v="0.141496582952816"/>
    <n v="0.13810516742770201"/>
    <s v=""/>
    <n v="8.8354261796042607E-3"/>
    <n v="9.55707762557078E-4"/>
    <n v="0.26312831811263299"/>
    <n v="6.6822983257229795E-3"/>
    <m/>
    <n v="40"/>
    <n v="26.153846153846157"/>
    <n v="73.846153846153854"/>
    <n v="13.95"/>
    <n v="1075.95"/>
    <n v="171.63994499999995"/>
    <n v="2"/>
    <n v="0"/>
    <n v="6201.4112203585892"/>
    <n v="668.7796414112205"/>
    <n v="93.69"/>
    <m/>
    <n v="92.83"/>
    <n v="16.600000000000001"/>
    <n v="26.9"/>
    <n v="100"/>
    <n v="21.343645067215117"/>
    <n v="6.8529840779538738"/>
    <n v="16.263975052047815"/>
    <n v="31.387538051750454"/>
    <n v="1"/>
    <n v="0"/>
    <m/>
    <n v="0"/>
    <n v="0"/>
    <n v="10"/>
    <n v="97.73"/>
    <n v="97.73"/>
    <n v="84.047590966122982"/>
    <n v="9.6999999999999993"/>
    <n v="1"/>
    <n v="0"/>
    <n v="13"/>
    <m/>
    <n v="17"/>
    <n v="48"/>
    <n v="1051.5259350000001"/>
    <n v="1051.5259350000001"/>
  </r>
  <r>
    <x v="0"/>
    <x v="1"/>
    <n v="353310620"/>
    <s v="Nova Guataporanga"/>
    <n v="5.95553429163731E-2"/>
    <n v="2190"/>
    <n v="1962"/>
    <n v="228"/>
    <n v="64.185228604923807"/>
    <n v="89.589041095890408"/>
    <n v="4.7228209030948801E-3"/>
    <s v=""/>
    <n v="4.7228209030948801E-3"/>
    <s v=""/>
    <n v="4.0200000000000001E-3"/>
    <s v=""/>
    <n v="5.5246575342465798E-4"/>
    <n v="1.50355149670218E-4"/>
    <m/>
    <s v=""/>
    <s v=""/>
    <s v=""/>
    <n v="1.41"/>
    <n v="108.59399999999999"/>
    <n v="10.859399999999999"/>
    <n v="0"/>
    <n v="0"/>
    <n v="3888"/>
    <n v="432"/>
    <n v="95.47"/>
    <m/>
    <n v="94.91"/>
    <n v="19.13"/>
    <s v=""/>
    <n v="100"/>
    <n v="4.2934735482680733"/>
    <n v="1.7491929270721778"/>
    <n v="0"/>
    <n v="15.742736343649602"/>
    <s v=""/>
    <s v=""/>
    <m/>
    <n v="0"/>
    <s v=""/>
    <n v="7.7"/>
    <n v="100"/>
    <n v="100"/>
    <n v="90"/>
    <n v="9.6999999999999993"/>
    <n v="0"/>
    <n v="0"/>
    <s v=""/>
    <m/>
    <s v=""/>
    <n v="8"/>
    <n v="108.59399999999999"/>
    <n v="108.59399999999999"/>
  </r>
  <r>
    <x v="0"/>
    <x v="1"/>
    <n v="353320520"/>
    <s v="Nova Independência"/>
    <n v="2.2370241091989262"/>
    <n v="3668"/>
    <n v="3102"/>
    <n v="566"/>
    <n v="13.826899879372739"/>
    <n v="84.569247546346787"/>
    <n v="0.54771388888888894"/>
    <n v="0.50971"/>
    <n v="3.80038888888889E-2"/>
    <s v=""/>
    <n v="2.06E-2"/>
    <n v="0.51946019025875201"/>
    <n v="1.39E-3"/>
    <n v="6.2636986301369902E-3"/>
    <m/>
    <n v="3"/>
    <n v="28.571428571428569"/>
    <n v="71.428571428571431"/>
    <n v="2.21"/>
    <n v="170.85599999999999"/>
    <n v="34.171199999999999"/>
    <n v="0"/>
    <n v="1"/>
    <n v="16679.345692475465"/>
    <n v="2063.4242093784087"/>
    <n v="98.26"/>
    <m/>
    <n v="98.26"/>
    <n v="39.799999999999997"/>
    <n v="12.2"/>
    <n v="100"/>
    <n v="67.618998628257884"/>
    <n v="28.232674684994276"/>
    <n v="89.422807017543875"/>
    <n v="15.834953703703702"/>
    <n v="0"/>
    <n v="1"/>
    <m/>
    <n v="0"/>
    <n v="0"/>
    <n v="9"/>
    <n v="100"/>
    <n v="100"/>
    <n v="80"/>
    <n v="10"/>
    <n v="0"/>
    <n v="1"/>
    <n v="4"/>
    <m/>
    <n v="6"/>
    <n v="15"/>
    <n v="170.85599999999999"/>
    <n v="170.85599999999999"/>
  </r>
  <r>
    <x v="12"/>
    <x v="1"/>
    <n v="353330419"/>
    <s v="Nova Luzitânia"/>
    <n v="1.7187008928852388"/>
    <n v="3989"/>
    <n v="3719"/>
    <n v="270"/>
    <n v="53.919978372533116"/>
    <n v="93.231386312358993"/>
    <n v="1.7789025875190261E-2"/>
    <n v="1.9025875190258801E-5"/>
    <n v="1.7770000000000001E-2"/>
    <s v=""/>
    <n v="1.643E-2"/>
    <s v=""/>
    <n v="8.7902587519025899E-4"/>
    <n v="4.8000000000000001E-4"/>
    <m/>
    <s v=""/>
    <n v="5.5555555555555554"/>
    <n v="94.444444444444443"/>
    <n v="2.58"/>
    <n v="198.666"/>
    <n v="53.655965999999992"/>
    <n v="0"/>
    <n v="0"/>
    <n v="4506.2722486838811"/>
    <n v="395.28703935823501"/>
    <n v="77.010000000000005"/>
    <m/>
    <n v="76.400000000000006"/>
    <n v="11.13"/>
    <n v="23"/>
    <n v="85.84"/>
    <n v="9.8827921528834786"/>
    <n v="3.1208817324895199"/>
    <n v="1.4635288607891385E-2"/>
    <n v="35.540000000000013"/>
    <n v="0"/>
    <n v="0"/>
    <m/>
    <n v="0"/>
    <n v="0"/>
    <n v="10"/>
    <n v="83.9"/>
    <n v="83.9"/>
    <n v="72.991872791519441"/>
    <n v="7.7"/>
    <n v="0"/>
    <n v="0"/>
    <n v="1"/>
    <m/>
    <n v="1"/>
    <n v="17"/>
    <n v="166.68077400000001"/>
    <n v="166.68077400000001"/>
  </r>
  <r>
    <x v="6"/>
    <x v="1"/>
    <n v="35334035"/>
    <s v="Nova Odessa"/>
    <n v="1.3311876100870368"/>
    <n v="57399"/>
    <n v="56464"/>
    <n v="935"/>
    <n v="783.06957708049117"/>
    <n v="98.371051760483624"/>
    <n v="0.70622954972095398"/>
    <n v="0.51412999999999998"/>
    <n v="0.192099549720954"/>
    <s v=""/>
    <n v="0.42166999999999999"/>
    <n v="0.259918649162862"/>
    <n v="3.3500000000000001E-3"/>
    <n v="2.1290900558092331E-2"/>
    <m/>
    <n v="21"/>
    <n v="12.5"/>
    <n v="87.5"/>
    <n v="47.35"/>
    <n v="3196.422"/>
    <n v="176.35427999999999"/>
    <n v="7"/>
    <n v="0"/>
    <n v="499.96968588302934"/>
    <n v="65.930068468091761"/>
    <n v="99"/>
    <m/>
    <n v="99"/>
    <n v="31.08"/>
    <n v="66.8"/>
    <n v="100"/>
    <n v="201.77987134884398"/>
    <n v="77.607642826478454"/>
    <n v="223.53478260869562"/>
    <n v="160.08295810079505"/>
    <n v="0"/>
    <n v="0.2"/>
    <m/>
    <n v="1"/>
    <n v="0"/>
    <n v="9.6"/>
    <n v="96"/>
    <n v="96"/>
    <n v="94.48275978578549"/>
    <n v="9.9"/>
    <n v="0"/>
    <n v="0"/>
    <n v="39"/>
    <m/>
    <n v="22"/>
    <n v="154"/>
    <n v="3068.5651199999998"/>
    <n v="3068.5651199999998"/>
  </r>
  <r>
    <x v="10"/>
    <x v="1"/>
    <n v="353325415"/>
    <s v="Novais"/>
    <n v="2.0985351578503453"/>
    <n v="5423"/>
    <n v="5051"/>
    <n v="372"/>
    <n v="46.378174976481652"/>
    <n v="93.140328231606119"/>
    <n v="0.12550933028919328"/>
    <n v="0.11728"/>
    <n v="8.2293302891932995E-3"/>
    <s v=""/>
    <n v="4.6299999999999996E-3"/>
    <n v="3.4299999999999999E-3"/>
    <n v="0.11744933028919299"/>
    <n v="0"/>
    <m/>
    <n v="2"/>
    <n v="61.53846153846154"/>
    <n v="38.461538461538467"/>
    <n v="3.72"/>
    <n v="286.63200000000001"/>
    <n v="25.796880000000002"/>
    <n v="1"/>
    <n v="0"/>
    <n v="5175.5559653328419"/>
    <n v="581.5231421722292"/>
    <n v="91.05"/>
    <m/>
    <n v="91.05"/>
    <n v="0"/>
    <n v="66.7"/>
    <n v="100"/>
    <n v="43.27907941006665"/>
    <n v="14.102171942605986"/>
    <n v="61.726315789473688"/>
    <n v="8.2293302891933013"/>
    <n v="0"/>
    <n v="0"/>
    <m/>
    <n v="0"/>
    <n v="0"/>
    <n v="9.8000000000000007"/>
    <n v="100"/>
    <n v="100"/>
    <n v="91"/>
    <n v="9.8000000000000007"/>
    <n v="0"/>
    <n v="0"/>
    <n v="5"/>
    <m/>
    <n v="8"/>
    <n v="5"/>
    <n v="286.63200000000001"/>
    <n v="286.63200000000001"/>
  </r>
  <r>
    <x v="2"/>
    <x v="1"/>
    <n v="353350216"/>
    <s v="Novo Horizonte"/>
    <n v="0.69792446914684891"/>
    <n v="38728"/>
    <n v="36305"/>
    <n v="2423"/>
    <n v="41.514004866597347"/>
    <n v="93.743544722164842"/>
    <n v="0.978906245560629"/>
    <n v="0.72195405885337405"/>
    <n v="0.256952186707255"/>
    <s v=""/>
    <n v="0.117953500761035"/>
    <n v="0.22073811009639799"/>
    <n v="0.31649628614916298"/>
    <n v="0.32371834855403309"/>
    <m/>
    <n v="24"/>
    <n v="19.672131147540984"/>
    <n v="80.327868852459019"/>
    <n v="30.56"/>
    <n v="2062.6379999999999"/>
    <n v="286.08767999999998"/>
    <n v="6"/>
    <n v="0"/>
    <n v="5626.775459615782"/>
    <n v="513.00557736004953"/>
    <n v="95.96"/>
    <m/>
    <n v="95.32"/>
    <n v="13.65"/>
    <s v=""/>
    <n v="100"/>
    <n v="34.71298743122798"/>
    <n v="14.166515854712431"/>
    <n v="32.965938760428038"/>
    <n v="40.786061382103981"/>
    <s v=""/>
    <s v=""/>
    <m/>
    <n v="1"/>
    <s v=""/>
    <n v="9.8000000000000007"/>
    <n v="99"/>
    <n v="98.999999999999986"/>
    <n v="86.130010210225933"/>
    <n v="9.8000000000000007"/>
    <n v="2"/>
    <n v="0"/>
    <n v="11"/>
    <m/>
    <n v="48"/>
    <n v="196"/>
    <n v="2042.0116199999998"/>
    <n v="2042.0116199999998"/>
  </r>
  <r>
    <x v="11"/>
    <x v="1"/>
    <n v="35336018"/>
    <s v="Nuporanga"/>
    <n v="0.67490994717966935"/>
    <n v="7225"/>
    <n v="6864"/>
    <n v="361"/>
    <n v="20.82252579399389"/>
    <n v="95.003460207612449"/>
    <n v="0.14814309487569791"/>
    <n v="4.3667057331303903E-2"/>
    <n v="0.104476037544394"/>
    <s v=""/>
    <n v="1.29392846270928E-2"/>
    <n v="3.1277270421106E-3"/>
    <n v="0.12973466768138001"/>
    <n v="2.34141552511416E-3"/>
    <m/>
    <n v="6"/>
    <n v="25.714285714285712"/>
    <n v="74.285714285714292"/>
    <n v="4.72"/>
    <n v="364.12200000000001"/>
    <n v="36.412199999999999"/>
    <n v="1"/>
    <n v="0"/>
    <n v="23133.674740484428"/>
    <n v="2793.5003460207608"/>
    <n v="98.96"/>
    <m/>
    <n v="98.91"/>
    <n v="29.88"/>
    <n v="85.7"/>
    <n v="97.97"/>
    <n v="8.7658636021123026"/>
    <n v="2.7951527335037341"/>
    <n v="4.1587673648860859"/>
    <n v="16.324380866311564"/>
    <n v="0"/>
    <n v="0"/>
    <m/>
    <n v="0"/>
    <n v="0"/>
    <n v="10"/>
    <n v="100"/>
    <n v="100.00000000000003"/>
    <n v="90"/>
    <n v="10"/>
    <n v="0"/>
    <n v="0"/>
    <n v="1"/>
    <m/>
    <n v="9"/>
    <n v="26"/>
    <n v="364.12200000000007"/>
    <n v="364.12200000000007"/>
  </r>
  <r>
    <x v="9"/>
    <x v="1"/>
    <n v="353360112"/>
    <s v="Nuporanga"/>
    <m/>
    <m/>
    <m/>
    <m/>
    <m/>
    <m/>
    <n v="0.13270000000000001"/>
    <n v="0.10946"/>
    <n v="2.324E-2"/>
    <s v=""/>
    <s v=""/>
    <n v="2.324E-2"/>
    <n v="0.10946"/>
    <n v="0"/>
    <m/>
    <n v="3"/>
    <n v="66.666666666666657"/>
    <n v="33.333333333333329"/>
    <m/>
    <m/>
    <m/>
    <m/>
    <m/>
    <s v=""/>
    <s v=""/>
    <s v=""/>
    <m/>
    <s v=""/>
    <s v=""/>
    <s v=""/>
    <s v=""/>
    <n v="7.8520710059171606"/>
    <n v="2.5037735849056606"/>
    <n v="10.424761904761905"/>
    <n v="3.6312500000000005"/>
    <s v=""/>
    <s v=""/>
    <m/>
    <n v="0"/>
    <s v=""/>
    <m/>
    <m/>
    <m/>
    <m/>
    <m/>
    <m/>
    <m/>
    <s v=""/>
    <m/>
    <n v="4"/>
    <n v="2"/>
    <m/>
    <m/>
  </r>
  <r>
    <x v="5"/>
    <x v="1"/>
    <n v="353370017"/>
    <s v="Ocauçu"/>
    <n v="-1.4456788749295235E-2"/>
    <n v="4147"/>
    <n v="3561"/>
    <n v="586"/>
    <n v="13.810443585986414"/>
    <n v="85.869303110682409"/>
    <n v="3.8527610350076104E-2"/>
    <n v="3.8170000000000003E-2"/>
    <n v="3.5761035007610402E-4"/>
    <s v=""/>
    <s v=""/>
    <n v="8.4999999999999995E-4"/>
    <n v="3.7347610350076103E-2"/>
    <n v="3.3E-4"/>
    <m/>
    <n v="6"/>
    <n v="50"/>
    <n v="50"/>
    <n v="2.4"/>
    <n v="184.95"/>
    <n v="55.834650000000003"/>
    <n v="0"/>
    <n v="0"/>
    <n v="19999.922835784906"/>
    <n v="2205.3146853146859"/>
    <n v="79.81"/>
    <m/>
    <n v="79.81"/>
    <n v="41.41"/>
    <n v="84.6"/>
    <n v="99.94"/>
    <n v="2.8538970629686"/>
    <n v="1.4649281501930078"/>
    <n v="3.6009433962264152"/>
    <n v="0.1233139138193462"/>
    <n v="0"/>
    <n v="0.3"/>
    <m/>
    <n v="0"/>
    <n v="0"/>
    <n v="9.3000000000000007"/>
    <n v="97.100000000000009"/>
    <n v="97.100000000000009"/>
    <n v="69.810948905109484"/>
    <n v="7.7"/>
    <n v="0"/>
    <n v="0"/>
    <n v="1"/>
    <m/>
    <n v="11"/>
    <n v="11"/>
    <n v="179.58645000000001"/>
    <n v="179.58645000000001"/>
  </r>
  <r>
    <x v="1"/>
    <x v="1"/>
    <n v="353370021"/>
    <s v="Ocauçu"/>
    <m/>
    <m/>
    <m/>
    <m/>
    <m/>
    <m/>
    <n v="2.8767123287671198E-4"/>
    <n v="2.8767123287671198E-4"/>
    <s v=""/>
    <s v=""/>
    <s v=""/>
    <s v=""/>
    <n v="2.8767123287671198E-4"/>
    <n v="0"/>
    <m/>
    <n v="1"/>
    <s v=""/>
    <s v=""/>
    <m/>
    <m/>
    <m/>
    <m/>
    <m/>
    <s v=""/>
    <s v=""/>
    <s v=""/>
    <m/>
    <s v=""/>
    <s v=""/>
    <s v=""/>
    <s v=""/>
    <n v="2.1308980213089773E-2"/>
    <n v="1.0938069691129733E-2"/>
    <n v="2.7138795554406792E-2"/>
    <n v="0"/>
    <s v=""/>
    <s v=""/>
    <m/>
    <n v="0"/>
    <s v=""/>
    <m/>
    <m/>
    <m/>
    <m/>
    <m/>
    <m/>
    <m/>
    <s v=""/>
    <m/>
    <n v="1"/>
    <s v=""/>
    <m/>
    <m/>
  </r>
  <r>
    <x v="14"/>
    <x v="1"/>
    <n v="353380914"/>
    <s v="Óleo"/>
    <m/>
    <m/>
    <m/>
    <m/>
    <m/>
    <m/>
    <n v="0.12771852359208499"/>
    <n v="0.12771852359208499"/>
    <s v=""/>
    <s v=""/>
    <s v=""/>
    <s v=""/>
    <n v="0.12771852359208499"/>
    <n v="0"/>
    <m/>
    <n v="2"/>
    <s v=""/>
    <s v=""/>
    <m/>
    <m/>
    <m/>
    <m/>
    <m/>
    <s v=""/>
    <s v=""/>
    <s v=""/>
    <m/>
    <s v=""/>
    <s v=""/>
    <s v=""/>
    <s v=""/>
    <n v="13.166858102276805"/>
    <n v="6.7935384889406913"/>
    <n v="16.586821245725321"/>
    <n v="0"/>
    <s v=""/>
    <s v=""/>
    <m/>
    <n v="0"/>
    <s v=""/>
    <m/>
    <m/>
    <m/>
    <m/>
    <m/>
    <m/>
    <m/>
    <s v=""/>
    <m/>
    <n v="5"/>
    <s v=""/>
    <m/>
    <m/>
  </r>
  <r>
    <x v="5"/>
    <x v="1"/>
    <n v="353380917"/>
    <s v="Óleo"/>
    <n v="-0.65724266217127569"/>
    <n v="2538"/>
    <n v="1812"/>
    <n v="726"/>
    <n v="12.820124261251705"/>
    <n v="71.394799054373522"/>
    <n v="4.9904132420091285E-2"/>
    <n v="4.2713584474885803E-2"/>
    <n v="7.1905479452054801E-3"/>
    <s v=""/>
    <n v="7.7156468797564704E-3"/>
    <s v=""/>
    <n v="4.2121894977168998E-2"/>
    <n v="6.6590563165905604E-5"/>
    <m/>
    <n v="2"/>
    <n v="61.53846153846154"/>
    <n v="38.461538461538467"/>
    <n v="1.1499999999999999"/>
    <n v="88.884"/>
    <n v="17.776799999999998"/>
    <n v="1"/>
    <n v="0"/>
    <n v="23360"/>
    <n v="2485.1063829787226"/>
    <n v="90.42"/>
    <m/>
    <n v="77.48"/>
    <n v="33.81"/>
    <n v="13.8"/>
    <n v="100"/>
    <n v="5.1447559195970394"/>
    <n v="2.6544751287282597"/>
    <n v="5.5472187629721823"/>
    <n v="3.5952739726027407"/>
    <n v="0"/>
    <n v="0.4"/>
    <m/>
    <n v="0"/>
    <n v="0"/>
    <n v="8"/>
    <n v="100"/>
    <n v="100"/>
    <n v="80"/>
    <n v="10"/>
    <n v="0"/>
    <n v="0"/>
    <n v="5"/>
    <m/>
    <n v="8"/>
    <n v="5"/>
    <n v="88.884"/>
    <n v="88.884"/>
  </r>
  <r>
    <x v="9"/>
    <x v="1"/>
    <n v="353390812"/>
    <s v="Olímpia"/>
    <m/>
    <m/>
    <m/>
    <m/>
    <m/>
    <m/>
    <n v="8.5776362252663621E-2"/>
    <n v="7.9299999999999995E-2"/>
    <n v="6.4763622526636203E-3"/>
    <s v=""/>
    <s v=""/>
    <n v="5.6299999999999996E-3"/>
    <n v="8.0026362252663602E-2"/>
    <n v="1.2E-4"/>
    <m/>
    <n v="1"/>
    <n v="50"/>
    <n v="50"/>
    <m/>
    <m/>
    <m/>
    <m/>
    <m/>
    <s v=""/>
    <s v=""/>
    <s v=""/>
    <m/>
    <s v=""/>
    <s v=""/>
    <s v=""/>
    <s v=""/>
    <n v="3.9895982443099358"/>
    <n v="1.303592131499447"/>
    <n v="5.4689655172413785"/>
    <n v="0.92519460752337435"/>
    <s v=""/>
    <s v=""/>
    <m/>
    <n v="0"/>
    <s v=""/>
    <m/>
    <m/>
    <m/>
    <m/>
    <m/>
    <m/>
    <m/>
    <n v="2"/>
    <m/>
    <n v="6"/>
    <n v="6"/>
    <m/>
    <m/>
  </r>
  <r>
    <x v="10"/>
    <x v="1"/>
    <n v="353390815"/>
    <s v="Olímpia"/>
    <n v="0.52716032851038985"/>
    <n v="52285"/>
    <n v="49885"/>
    <n v="2400"/>
    <n v="65.070752075269752"/>
    <n v="95.40977335755953"/>
    <n v="0.87009757990867498"/>
    <n v="0.494841232876712"/>
    <n v="0.37525634703196298"/>
    <s v=""/>
    <n v="3.69250152207002E-2"/>
    <n v="0.15492759766615899"/>
    <n v="0.42230068619989802"/>
    <n v="0.25594428082191811"/>
    <m/>
    <n v="24"/>
    <n v="23.18181818181818"/>
    <n v="76.818181818181813"/>
    <n v="41.38"/>
    <n v="2793.3119999999999"/>
    <n v="1972.7728200000001"/>
    <n v="10"/>
    <n v="0"/>
    <n v="3968.76503777374"/>
    <n v="422.20904657167449"/>
    <n v="94.44"/>
    <m/>
    <n v="94.44"/>
    <n v="19.420000000000002"/>
    <n v="34.9"/>
    <n v="100"/>
    <n v="40.469654879473254"/>
    <n v="13.223367475815728"/>
    <n v="34.126981577704278"/>
    <n v="53.608049575994713"/>
    <n v="0"/>
    <n v="0.1"/>
    <m/>
    <n v="0"/>
    <n v="0"/>
    <n v="9.8000000000000007"/>
    <n v="100"/>
    <n v="32.5"/>
    <n v="29.375135323229191"/>
    <n v="4.4000000000000004"/>
    <n v="2"/>
    <n v="0"/>
    <n v="49"/>
    <m/>
    <n v="51"/>
    <n v="169"/>
    <n v="2793.3119999999999"/>
    <n v="907.82640000000004"/>
  </r>
  <r>
    <x v="10"/>
    <x v="1"/>
    <n v="353400515"/>
    <s v="Onda Verde"/>
    <n v="0.89405815867134031"/>
    <n v="4192"/>
    <n v="3546"/>
    <n v="646"/>
    <n v="17.219848833388102"/>
    <n v="84.589694656488547"/>
    <n v="9.7489292871638794E-2"/>
    <n v="6.8876407914764098E-2"/>
    <n v="2.8612884956874699E-2"/>
    <s v=""/>
    <n v="7.1599999999999997E-3"/>
    <n v="1.3535578386605801E-2"/>
    <n v="6.48285388127854E-2"/>
    <n v="1.1965175672247572E-2"/>
    <m/>
    <n v="19"/>
    <n v="42.105263157894733"/>
    <n v="57.894736842105267"/>
    <n v="2.4"/>
    <n v="185.328"/>
    <n v="72.715320000000006"/>
    <n v="0"/>
    <n v="1"/>
    <n v="14143.053435114503"/>
    <n v="1504.5801526717553"/>
    <n v="100"/>
    <m/>
    <n v="98.93"/>
    <n v="17.47"/>
    <n v="73.3"/>
    <n v="100"/>
    <n v="16.248215478606468"/>
    <n v="5.1856006846616385"/>
    <n v="17.219101978691022"/>
    <n v="14.306442478437354"/>
    <n v="0"/>
    <n v="0"/>
    <m/>
    <n v="0"/>
    <n v="0"/>
    <n v="10"/>
    <n v="98"/>
    <n v="98"/>
    <n v="60.763986013986013"/>
    <n v="7.1"/>
    <n v="0"/>
    <n v="1"/>
    <n v="7"/>
    <m/>
    <n v="16"/>
    <n v="22"/>
    <n v="181.62144000000001"/>
    <n v="181.62144000000001"/>
  </r>
  <r>
    <x v="0"/>
    <x v="1"/>
    <n v="353410420"/>
    <s v="Oriente"/>
    <m/>
    <m/>
    <m/>
    <m/>
    <m/>
    <m/>
    <n v="4.45928310502283E-2"/>
    <n v="4.45228310502283E-2"/>
    <n v="6.9999999999999994E-5"/>
    <s v=""/>
    <s v=""/>
    <n v="5.0000000000000002E-5"/>
    <n v="4.4499999999999998E-2"/>
    <n v="4.2831050228310501E-5"/>
    <m/>
    <n v="5"/>
    <n v="66.666666666666657"/>
    <n v="33.333333333333329"/>
    <m/>
    <m/>
    <m/>
    <m/>
    <m/>
    <s v=""/>
    <s v=""/>
    <s v=""/>
    <m/>
    <s v=""/>
    <s v=""/>
    <s v=""/>
    <s v=""/>
    <n v="6.1086069931819598"/>
    <n v="2.6863151235077289"/>
    <n v="8.2449687130052407"/>
    <n v="3.6842105263157898E-2"/>
    <s v=""/>
    <s v=""/>
    <m/>
    <n v="0"/>
    <s v=""/>
    <m/>
    <m/>
    <m/>
    <m/>
    <m/>
    <m/>
    <m/>
    <s v=""/>
    <m/>
    <n v="4"/>
    <n v="2"/>
    <m/>
    <m/>
  </r>
  <r>
    <x v="1"/>
    <x v="1"/>
    <n v="353410421"/>
    <s v="Oriente"/>
    <n v="0.29605741962357435"/>
    <n v="6248"/>
    <n v="5936"/>
    <n v="312"/>
    <n v="28.684234689192913"/>
    <n v="95.006402048655573"/>
    <n v="1.00553881278539E-2"/>
    <s v=""/>
    <n v="1.00553881278539E-2"/>
    <s v=""/>
    <n v="9.6002587519025892E-3"/>
    <n v="1.8000000000000001E-4"/>
    <n v="9.5129375951293795E-5"/>
    <n v="1.8000000000000001E-4"/>
    <m/>
    <s v=""/>
    <s v=""/>
    <s v=""/>
    <n v="4.26"/>
    <n v="328.59"/>
    <n v="42.716699999999996"/>
    <n v="0"/>
    <n v="0"/>
    <n v="8378.6427656850192"/>
    <n v="959.00128040973084"/>
    <n v="95.43"/>
    <m/>
    <n v="94.93"/>
    <n v="23.74"/>
    <n v="4.0999999999999996"/>
    <n v="100"/>
    <n v="1.377450428473137"/>
    <n v="0.6057462727622831"/>
    <n v="0"/>
    <n v="5.2923095409757384"/>
    <n v="0"/>
    <n v="0"/>
    <m/>
    <n v="0"/>
    <n v="0"/>
    <n v="8.4"/>
    <n v="100"/>
    <n v="100"/>
    <n v="87"/>
    <n v="10"/>
    <n v="0"/>
    <n v="0"/>
    <n v="1"/>
    <m/>
    <s v=""/>
    <n v="11"/>
    <n v="328.59"/>
    <n v="328.59"/>
  </r>
  <r>
    <x v="10"/>
    <x v="1"/>
    <n v="353420315"/>
    <s v="Orindiúva"/>
    <n v="2.036887827268008"/>
    <n v="6752"/>
    <n v="6294"/>
    <n v="458"/>
    <n v="27.192911800241642"/>
    <n v="93.216824644549774"/>
    <n v="0.43669683916793539"/>
    <n v="0.40688207001522098"/>
    <n v="2.9814769152714402E-2"/>
    <n v="7.6254502790461698E-2"/>
    <n v="2.4798812785388102E-2"/>
    <n v="0.28075399543378998"/>
    <n v="0.115133713850837"/>
    <n v="1.6010317097919842E-2"/>
    <m/>
    <n v="6"/>
    <n v="51.162790697674424"/>
    <n v="48.837209302325576"/>
    <n v="4.55"/>
    <n v="351.16199999999998"/>
    <n v="80.797888799999981"/>
    <n v="2"/>
    <n v="0"/>
    <n v="8827.4644549763034"/>
    <n v="934.1232227488149"/>
    <n v="86.16"/>
    <m/>
    <n v="86.03"/>
    <n v="16.11"/>
    <n v="34.700000000000003"/>
    <n v="93.62"/>
    <n v="72.782806527989237"/>
    <n v="23.105652866028329"/>
    <n v="101.72051750380524"/>
    <n v="14.907384576357204"/>
    <n v="0"/>
    <n v="0"/>
    <m/>
    <n v="0"/>
    <n v="0"/>
    <n v="10"/>
    <n v="92.76"/>
    <n v="92.76"/>
    <n v="76.991277871751507"/>
    <n v="8.4"/>
    <n v="0"/>
    <n v="0"/>
    <n v="1"/>
    <m/>
    <n v="22"/>
    <n v="21"/>
    <n v="325.73787120000003"/>
    <n v="325.73787120000003"/>
  </r>
  <r>
    <x v="4"/>
    <x v="1"/>
    <n v="35343024"/>
    <s v="Orlândia"/>
    <m/>
    <m/>
    <m/>
    <m/>
    <m/>
    <m/>
    <n v="0"/>
    <s v=""/>
    <s v=""/>
    <s v=""/>
    <s v=""/>
    <s v=""/>
    <s v=""/>
    <n v="0"/>
    <m/>
    <n v="1"/>
    <s v=""/>
    <s v=""/>
    <m/>
    <m/>
    <m/>
    <m/>
    <m/>
    <s v=""/>
    <s v=""/>
    <s v=""/>
    <m/>
    <s v=""/>
    <s v=""/>
    <s v=""/>
    <s v=""/>
    <n v="0"/>
    <n v="0"/>
    <n v="0"/>
    <n v="0"/>
    <s v=""/>
    <s v=""/>
    <m/>
    <n v="0"/>
    <s v=""/>
    <m/>
    <m/>
    <m/>
    <m/>
    <m/>
    <m/>
    <m/>
    <n v="2"/>
    <m/>
    <s v=""/>
    <s v=""/>
    <m/>
    <m/>
  </r>
  <r>
    <x v="11"/>
    <x v="1"/>
    <n v="35343028"/>
    <s v="Orlândia"/>
    <m/>
    <m/>
    <m/>
    <m/>
    <m/>
    <m/>
    <n v="3.4874429223744302E-3"/>
    <n v="1.5220700152207001E-3"/>
    <n v="1.9653729071537301E-3"/>
    <s v=""/>
    <s v=""/>
    <s v=""/>
    <n v="3.48173515981735E-3"/>
    <n v="5.70776255707763E-6"/>
    <m/>
    <n v="2"/>
    <n v="16.666666666666664"/>
    <n v="83.333333333333343"/>
    <m/>
    <m/>
    <m/>
    <m/>
    <m/>
    <s v=""/>
    <s v=""/>
    <s v=""/>
    <m/>
    <s v=""/>
    <s v=""/>
    <s v=""/>
    <s v=""/>
    <n v="0.26221375356198723"/>
    <n v="9.0114804195721709E-2"/>
    <n v="0.17296250172962499"/>
    <n v="0.43674953492305107"/>
    <s v=""/>
    <s v=""/>
    <m/>
    <n v="0"/>
    <s v=""/>
    <m/>
    <m/>
    <m/>
    <m/>
    <m/>
    <m/>
    <m/>
    <s v=""/>
    <m/>
    <n v="1"/>
    <n v="5"/>
    <m/>
    <m/>
  </r>
  <r>
    <x v="9"/>
    <x v="1"/>
    <n v="353430212"/>
    <s v="Orlândia"/>
    <n v="0.63724558566033984"/>
    <n v="42033"/>
    <n v="40950"/>
    <n v="1083"/>
    <n v="141.79738892824614"/>
    <n v="97.423453001213332"/>
    <n v="0.35912650684931602"/>
    <n v="0.17034415525114199"/>
    <n v="0.188782351598174"/>
    <s v=""/>
    <n v="0.148148310502283"/>
    <n v="2.6347420091324202E-2"/>
    <n v="0.17332503805175001"/>
    <n v="1.130573820395738E-2"/>
    <m/>
    <n v="6"/>
    <n v="27.118644067796609"/>
    <n v="72.881355932203391"/>
    <n v="34.32"/>
    <n v="2316.2759999999998"/>
    <n v="1903.9800599999999"/>
    <n v="4"/>
    <n v="0"/>
    <n v="2903.5357933052601"/>
    <n v="337.62044108200706"/>
    <n v="99.39"/>
    <m/>
    <n v="98.41"/>
    <n v="64.150000000000006"/>
    <n v="11.1"/>
    <n v="100"/>
    <n v="27.001992996189173"/>
    <n v="9.2797546989487341"/>
    <n v="19.357290369447956"/>
    <n v="41.951633688483106"/>
    <n v="2"/>
    <n v="0"/>
    <m/>
    <n v="0"/>
    <n v="4"/>
    <n v="10"/>
    <n v="100"/>
    <n v="20"/>
    <n v="17.7999487107754"/>
    <n v="3.2"/>
    <n v="2"/>
    <n v="0"/>
    <n v="15"/>
    <m/>
    <n v="16"/>
    <n v="43"/>
    <n v="2316.2759999999998"/>
    <n v="463.25519999999995"/>
  </r>
  <r>
    <x v="18"/>
    <x v="1"/>
    <n v="35344016"/>
    <s v="Osasco"/>
    <n v="0.20108570549854932"/>
    <n v="679356"/>
    <n v="679356"/>
    <n v="0"/>
    <n v="10461.287342161995"/>
    <n v="100"/>
    <n v="0.40603958396752898"/>
    <n v="3.1300000000000001E-2"/>
    <n v="0.37473958396752899"/>
    <s v=""/>
    <n v="7.6000000000000004E-4"/>
    <n v="9.7540452181633694E-2"/>
    <n v="4.0000000000000002E-4"/>
    <n v="0.3073391317858955"/>
    <m/>
    <n v="9"/>
    <n v="1.1560693641618496"/>
    <n v="98.843930635838149"/>
    <n v="768.26"/>
    <n v="37714.572"/>
    <n v="24335.324370000002"/>
    <n v="98"/>
    <n v="0"/>
    <n v="44.099411795877273"/>
    <n v="6.0346563510147835"/>
    <n v="100"/>
    <m/>
    <n v="98.5"/>
    <n v="36.18"/>
    <n v="0.8"/>
    <n v="100"/>
    <n v="116.01130970500829"/>
    <n v="42.741008838687264"/>
    <n v="14.227272727272727"/>
    <n v="288.2612184365608"/>
    <n v="9"/>
    <n v="0.5"/>
    <m/>
    <n v="0"/>
    <n v="530"/>
    <n v="9.4"/>
    <n v="75"/>
    <n v="41.25"/>
    <n v="35.475008519253507"/>
    <n v="4.8"/>
    <n v="27"/>
    <n v="0"/>
    <n v="421"/>
    <m/>
    <n v="2"/>
    <n v="171"/>
    <n v="28285.929"/>
    <n v="15557.26095"/>
  </r>
  <r>
    <x v="1"/>
    <x v="1"/>
    <n v="353450021"/>
    <s v="Oscar Bressane"/>
    <n v="-5.942376433143437E-2"/>
    <n v="2516"/>
    <n v="2195"/>
    <n v="321"/>
    <n v="11.362507338662331"/>
    <n v="87.241653418124017"/>
    <n v="1.4702465753424661E-2"/>
    <n v="1.132E-2"/>
    <n v="3.3824657534246602E-3"/>
    <s v=""/>
    <n v="6.3524657534246602E-3"/>
    <n v="4.0999999999999999E-4"/>
    <n v="5.6299999999999996E-3"/>
    <n v="2.31E-3"/>
    <m/>
    <n v="2"/>
    <n v="30.76923076923077"/>
    <n v="69.230769230769226"/>
    <n v="1.51"/>
    <n v="116.316"/>
    <n v="17.026199999999999"/>
    <n v="0"/>
    <n v="0"/>
    <n v="20556.057233704294"/>
    <n v="2256.1526232114475"/>
    <n v="87.59"/>
    <m/>
    <n v="86.36"/>
    <n v="20.48"/>
    <n v="26.8"/>
    <n v="100"/>
    <n v="1.9345349675558763"/>
    <n v="0.896491814233211"/>
    <n v="1.9517241379310348"/>
    <n v="1.8791476407914773"/>
    <n v="0"/>
    <n v="0"/>
    <m/>
    <n v="0"/>
    <n v="0"/>
    <n v="7.4"/>
    <n v="97"/>
    <n v="97"/>
    <n v="85.362116991643461"/>
    <n v="10"/>
    <n v="0"/>
    <n v="0"/>
    <s v=""/>
    <m/>
    <n v="4"/>
    <n v="9"/>
    <n v="112.82652"/>
    <n v="112.82652"/>
  </r>
  <r>
    <x v="0"/>
    <x v="1"/>
    <n v="353460920"/>
    <s v="Osvaldo Cruz"/>
    <m/>
    <m/>
    <m/>
    <m/>
    <m/>
    <m/>
    <n v="1.7188305428716402E-3"/>
    <n v="5.4000000000000001E-4"/>
    <n v="1.1788305428716401E-3"/>
    <s v=""/>
    <s v=""/>
    <n v="6.73297818366312E-4"/>
    <n v="5.9038051750380505E-4"/>
    <n v="4.55152207001522E-4"/>
    <m/>
    <s v=""/>
    <n v="16.666666666666664"/>
    <n v="83.333333333333343"/>
    <m/>
    <m/>
    <m/>
    <m/>
    <m/>
    <s v=""/>
    <s v=""/>
    <s v=""/>
    <m/>
    <s v=""/>
    <s v=""/>
    <s v=""/>
    <s v=""/>
    <n v="0.22917740571621867"/>
    <n v="9.8783364532852885E-2"/>
    <n v="0.1"/>
    <n v="0.56134787755792392"/>
    <s v=""/>
    <s v=""/>
    <m/>
    <n v="0"/>
    <s v=""/>
    <m/>
    <m/>
    <m/>
    <m/>
    <m/>
    <m/>
    <m/>
    <n v="1"/>
    <m/>
    <n v="2"/>
    <n v="10"/>
    <m/>
    <m/>
  </r>
  <r>
    <x v="1"/>
    <x v="1"/>
    <n v="353460921"/>
    <s v="Osvaldo Cruz"/>
    <n v="0.12929218394002184"/>
    <n v="31236"/>
    <n v="28471"/>
    <n v="2765"/>
    <n v="125.98209244171977"/>
    <n v="91.148034319375085"/>
    <n v="1.0079132420091322E-2"/>
    <n v="2.3782343987823401E-5"/>
    <n v="1.00553500761035E-2"/>
    <s v=""/>
    <n v="8.3300000000000006E-3"/>
    <s v=""/>
    <n v="1.40913242009132E-3"/>
    <n v="3.4000000000000002E-4"/>
    <m/>
    <s v=""/>
    <n v="7.6923076923076925"/>
    <n v="92.307692307692307"/>
    <n v="23.64"/>
    <n v="1595.43"/>
    <n v="287.17740000000003"/>
    <n v="1"/>
    <n v="1"/>
    <n v="1756.7114867460623"/>
    <n v="212.01690357280057"/>
    <n v="96.32"/>
    <m/>
    <n v="95.65"/>
    <n v="15.59"/>
    <n v="22.9"/>
    <n v="100"/>
    <n v="1.3438843226788428"/>
    <n v="0.57926048391329432"/>
    <n v="4.4041377755228523E-3"/>
    <n v="4.7882619410016671"/>
    <n v="8"/>
    <n v="0"/>
    <m/>
    <n v="0"/>
    <n v="0"/>
    <n v="8.6999999999999993"/>
    <n v="100"/>
    <n v="100"/>
    <n v="82"/>
    <n v="9.6999999999999993"/>
    <n v="0"/>
    <n v="1"/>
    <n v="10"/>
    <m/>
    <n v="1"/>
    <n v="12"/>
    <n v="1595.43"/>
    <n v="1595.43"/>
  </r>
  <r>
    <x v="5"/>
    <x v="1"/>
    <n v="353470817"/>
    <s v="Ourinhos"/>
    <n v="0.74045128497792767"/>
    <n v="109763"/>
    <n v="106928"/>
    <n v="2835"/>
    <n v="370.57056043214044"/>
    <n v="97.417162431784845"/>
    <n v="1.17028101978691"/>
    <n v="0.84504265220700103"/>
    <n v="0.32523836757990898"/>
    <n v="2.51834094368341E-2"/>
    <n v="0.73954258751902602"/>
    <n v="0.248670665905632"/>
    <n v="1.24402739726027E-2"/>
    <n v="0.16962749238964991"/>
    <m/>
    <n v="9"/>
    <n v="12.087912087912088"/>
    <n v="87.912087912087912"/>
    <n v="99.55"/>
    <n v="5972.94"/>
    <n v="3458.2902752159994"/>
    <n v="11"/>
    <n v="0"/>
    <n v="801.59470859943701"/>
    <n v="86.192979419294318"/>
    <n v="97.42"/>
    <m/>
    <n v="96.49"/>
    <n v="61.95"/>
    <n v="66.7"/>
    <n v="100"/>
    <n v="79.610953727000677"/>
    <n v="41.945556264763802"/>
    <n v="72.225867710000088"/>
    <n v="108.41278919330297"/>
    <n v="0"/>
    <n v="0"/>
    <m/>
    <n v="0"/>
    <n v="0"/>
    <n v="3.6"/>
    <n v="98.9"/>
    <n v="83.313359999999989"/>
    <n v="42.100702916553665"/>
    <n v="5.8"/>
    <n v="5"/>
    <n v="0"/>
    <n v="24"/>
    <m/>
    <n v="11"/>
    <n v="80"/>
    <n v="5907.2376599999998"/>
    <n v="4976.257004783999"/>
  </r>
  <r>
    <x v="0"/>
    <x v="1"/>
    <n v="353480720"/>
    <s v="Ouro Verde"/>
    <m/>
    <m/>
    <m/>
    <m/>
    <m/>
    <m/>
    <n v="0"/>
    <s v=""/>
    <s v=""/>
    <s v=""/>
    <s v=""/>
    <s v=""/>
    <s v=""/>
    <s v=""/>
    <m/>
    <s v=""/>
    <s v=""/>
    <s v=""/>
    <m/>
    <m/>
    <m/>
    <m/>
    <m/>
    <s v=""/>
    <s v=""/>
    <s v=""/>
    <m/>
    <s v=""/>
    <s v=""/>
    <s v=""/>
    <s v=""/>
    <n v="0"/>
    <n v="0"/>
    <n v="0"/>
    <n v="0"/>
    <s v=""/>
    <s v=""/>
    <m/>
    <n v="0"/>
    <s v=""/>
    <m/>
    <m/>
    <m/>
    <m/>
    <m/>
    <m/>
    <m/>
    <s v=""/>
    <m/>
    <s v=""/>
    <s v=""/>
    <m/>
    <m/>
  </r>
  <r>
    <x v="1"/>
    <x v="1"/>
    <n v="353480721"/>
    <s v="Ouro Verde"/>
    <n v="0.60472279589180999"/>
    <n v="8221"/>
    <n v="7725"/>
    <n v="496"/>
    <n v="30.85381872771627"/>
    <n v="93.966670721323439"/>
    <n v="1.792426940639269E-2"/>
    <n v="8.8000000000000005E-3"/>
    <n v="9.1242694063926894E-3"/>
    <s v=""/>
    <n v="8.3300000000000006E-3"/>
    <n v="3.0426940639269399E-4"/>
    <n v="8.8100000000000001E-3"/>
    <n v="4.8000000000000001E-4"/>
    <m/>
    <s v=""/>
    <n v="30"/>
    <n v="70"/>
    <n v="5.51"/>
    <n v="425.358"/>
    <n v="69.757739999999998"/>
    <n v="1"/>
    <n v="0"/>
    <n v="7672.0593601751616"/>
    <n v="920.64712322101934"/>
    <n v="92"/>
    <m/>
    <n v="92"/>
    <n v="18.329999999999998"/>
    <n v="14.7"/>
    <n v="100"/>
    <n v="1.9696999347684274"/>
    <n v="0.8962134703196345"/>
    <n v="1.3134328358208955"/>
    <n v="3.8017789193302876"/>
    <n v="2"/>
    <n v="0"/>
    <m/>
    <n v="0"/>
    <n v="0"/>
    <n v="8.1999999999999993"/>
    <n v="95"/>
    <n v="95"/>
    <n v="83.600228513393432"/>
    <n v="9.6"/>
    <n v="0"/>
    <n v="0"/>
    <s v=""/>
    <m/>
    <n v="3"/>
    <n v="7"/>
    <n v="404.09010000000001"/>
    <n v="404.09010000000001"/>
  </r>
  <r>
    <x v="10"/>
    <x v="1"/>
    <n v="353475715"/>
    <s v="Ouroeste"/>
    <n v="1.7234705130676486"/>
    <n v="9645"/>
    <n v="8974"/>
    <n v="671"/>
    <n v="33.541992696922271"/>
    <n v="93.043027475375837"/>
    <n v="0.17451064497716912"/>
    <n v="0.16721353310502299"/>
    <n v="7.2971118721461203E-3"/>
    <n v="2.6934804667681399E-2"/>
    <n v="8.5903729071537299E-4"/>
    <n v="0.12822"/>
    <n v="4.0049705098934602E-2"/>
    <n v="5.38190258751903E-3"/>
    <m/>
    <n v="13"/>
    <n v="41.935483870967744"/>
    <n v="58.064516129032263"/>
    <n v="6.51"/>
    <n v="502.30799999999999"/>
    <n v="67.309920000000005"/>
    <n v="1"/>
    <n v="0"/>
    <n v="7193.2814930015556"/>
    <n v="752.02488335925341"/>
    <n v="100"/>
    <m/>
    <n v="98.95"/>
    <n v="12.33"/>
    <n v="22.8"/>
    <n v="100"/>
    <n v="24.93009213959559"/>
    <n v="7.9323020444167778"/>
    <n v="35.577347469153828"/>
    <n v="3.1726573357157046"/>
    <n v="0"/>
    <n v="0"/>
    <m/>
    <n v="0"/>
    <n v="0"/>
    <s v=""/>
    <n v="100"/>
    <n v="100.00000000000003"/>
    <n v="86.599870995484835"/>
    <n v="10"/>
    <n v="0"/>
    <n v="0"/>
    <n v="32"/>
    <m/>
    <n v="13"/>
    <n v="18"/>
    <n v="502.30800000000005"/>
    <n v="502.30800000000005"/>
  </r>
  <r>
    <x v="0"/>
    <x v="1"/>
    <n v="353490620"/>
    <s v="Pacaembu"/>
    <n v="-6.9343911003105774E-2"/>
    <n v="13073"/>
    <n v="9632"/>
    <n v="3441"/>
    <n v="38.481690804191686"/>
    <n v="73.678574160483436"/>
    <n v="8.2110000000000002E-2"/>
    <n v="4.1829999999999999E-2"/>
    <n v="4.0280000000000003E-2"/>
    <s v=""/>
    <n v="2.7799999999999999E-3"/>
    <s v=""/>
    <n v="5.0169999999999999E-2"/>
    <n v="2.9159999999999998E-2"/>
    <m/>
    <s v=""/>
    <n v="7.4074074074074066"/>
    <n v="92.592592592592595"/>
    <n v="7.32"/>
    <n v="564.84"/>
    <n v="256.44537792"/>
    <n v="2"/>
    <n v="0"/>
    <n v="6078.9964048037937"/>
    <n v="723.690048190928"/>
    <s v=""/>
    <m/>
    <s v=""/>
    <s v=""/>
    <n v="32.700000000000003"/>
    <s v=""/>
    <n v="7.6027777777777779"/>
    <n v="3.2583333333333333"/>
    <n v="5.3628205128205124"/>
    <n v="13.426666666666664"/>
    <n v="3"/>
    <n v="0"/>
    <m/>
    <n v="0"/>
    <n v="0"/>
    <n v="9.3000000000000007"/>
    <n v="83.600000000000009"/>
    <n v="66.211200000000019"/>
    <n v="54.598580497131934"/>
    <n v="6.2"/>
    <n v="0"/>
    <n v="0"/>
    <n v="11"/>
    <m/>
    <n v="2"/>
    <n v="25"/>
    <n v="472.20624000000009"/>
    <n v="373.98734208000008"/>
  </r>
  <r>
    <x v="1"/>
    <x v="1"/>
    <n v="353490621"/>
    <s v="Pacaembu"/>
    <m/>
    <m/>
    <m/>
    <m/>
    <m/>
    <m/>
    <n v="2.0547564687975698E-3"/>
    <s v=""/>
    <n v="2.0547564687975698E-3"/>
    <s v=""/>
    <s v=""/>
    <s v=""/>
    <n v="1.9947564687975601E-3"/>
    <n v="6.0000000000000002E-5"/>
    <m/>
    <s v=""/>
    <s v=""/>
    <s v=""/>
    <m/>
    <m/>
    <m/>
    <m/>
    <m/>
    <s v=""/>
    <s v=""/>
    <s v=""/>
    <m/>
    <s v=""/>
    <s v=""/>
    <s v=""/>
    <s v=""/>
    <n v="0.19025522859236757"/>
    <n v="8.1537955111014679E-2"/>
    <n v="0"/>
    <n v="0.68491882293252315"/>
    <s v=""/>
    <s v=""/>
    <m/>
    <n v="0"/>
    <s v=""/>
    <m/>
    <m/>
    <m/>
    <m/>
    <m/>
    <m/>
    <m/>
    <n v="3"/>
    <m/>
    <s v=""/>
    <n v="4"/>
    <m/>
    <m/>
  </r>
  <r>
    <x v="10"/>
    <x v="1"/>
    <n v="353500215"/>
    <s v="Palestina"/>
    <n v="1.0946243689485824"/>
    <n v="12060"/>
    <n v="10341"/>
    <n v="1719"/>
    <n v="17.343534284399446"/>
    <n v="85.746268656716424"/>
    <n v="0.66481094748858427"/>
    <n v="0.58635712709284604"/>
    <n v="7.84538203957382E-2"/>
    <s v=""/>
    <n v="3.2579999999999998E-2"/>
    <n v="6.7760000000000001E-2"/>
    <n v="0.56192469178082205"/>
    <n v="2.5462557077625602E-3"/>
    <m/>
    <n v="33"/>
    <n v="37.864077669902912"/>
    <n v="62.135922330097081"/>
    <n v="7.54"/>
    <n v="581.74199999999996"/>
    <n v="152.41932"/>
    <n v="0"/>
    <n v="0"/>
    <n v="13885.253731343284"/>
    <n v="1490.5074626865676"/>
    <n v="81.349999999999994"/>
    <m/>
    <n v="77.28"/>
    <n v="17.45"/>
    <n v="45.5"/>
    <n v="97.84"/>
    <n v="39.106526322857896"/>
    <n v="12.519980178692736"/>
    <n v="51.890011247154519"/>
    <n v="13.76382813960319"/>
    <n v="0"/>
    <n v="0"/>
    <m/>
    <n v="0"/>
    <n v="0"/>
    <n v="10"/>
    <n v="90"/>
    <n v="90.000000000000014"/>
    <n v="73.799498746867172"/>
    <n v="8.1"/>
    <n v="0"/>
    <n v="0"/>
    <n v="4"/>
    <m/>
    <n v="39"/>
    <n v="64"/>
    <n v="523.56780000000003"/>
    <n v="523.56780000000003"/>
  </r>
  <r>
    <x v="10"/>
    <x v="1"/>
    <n v="353510115"/>
    <s v="Palmares Paulista"/>
    <n v="1.8357993520129012"/>
    <n v="12794"/>
    <n v="12425"/>
    <n v="369"/>
    <n v="155.58798492034538"/>
    <n v="97.115835547913093"/>
    <n v="5.9688531202435294E-2"/>
    <n v="2.3400000000000001E-2"/>
    <n v="3.6288531202435297E-2"/>
    <s v=""/>
    <n v="2.6040000000000001E-2"/>
    <n v="3.2660000000000002E-2"/>
    <n v="8.6853120243531197E-4"/>
    <n v="1.2E-4"/>
    <m/>
    <n v="5"/>
    <n v="12.5"/>
    <n v="87.5"/>
    <n v="9.0299999999999994"/>
    <n v="696.22199999999998"/>
    <n v="103.45806"/>
    <n v="1"/>
    <n v="0"/>
    <n v="1528.2413631389713"/>
    <n v="172.54337970923871"/>
    <n v="83.63"/>
    <m/>
    <n v="82.89"/>
    <n v="17.78"/>
    <n v="7.2"/>
    <n v="86.11"/>
    <n v="29.844265601217646"/>
    <n v="9.6271824520056928"/>
    <n v="18"/>
    <n v="51.840758860621847"/>
    <n v="0"/>
    <n v="0.7"/>
    <m/>
    <n v="0"/>
    <n v="0"/>
    <n v="9.8000000000000007"/>
    <n v="99"/>
    <n v="99"/>
    <n v="85.140076010238104"/>
    <n v="9.8000000000000007"/>
    <n v="1"/>
    <n v="0"/>
    <n v="26"/>
    <m/>
    <n v="2"/>
    <n v="14"/>
    <n v="689.25977999999998"/>
    <n v="689.25977999999998"/>
  </r>
  <r>
    <x v="16"/>
    <x v="1"/>
    <n v="353520018"/>
    <s v="Palmeira d'Oeste"/>
    <n v="-0.53178575412504703"/>
    <n v="9166"/>
    <n v="7413"/>
    <n v="1753"/>
    <n v="28.635696210440816"/>
    <n v="80.874972725289112"/>
    <n v="0.14473308726534773"/>
    <n v="0.13882904743784899"/>
    <n v="5.9040398274987299E-3"/>
    <s v=""/>
    <n v="1.8790372907153699E-2"/>
    <s v=""/>
    <n v="0.124382156265855"/>
    <n v="1.56055809233891E-3"/>
    <m/>
    <n v="26"/>
    <n v="75.949367088607602"/>
    <n v="24.050632911392405"/>
    <n v="4.93"/>
    <n v="380.15999999999997"/>
    <n v="45.619199999999999"/>
    <n v="1"/>
    <n v="0"/>
    <n v="8257.2987126336466"/>
    <n v="653.7028147501635"/>
    <n v="92.55"/>
    <m/>
    <n v="87.97"/>
    <n v="14.24"/>
    <n v="52.6"/>
    <n v="100"/>
    <n v="19.29774496871303"/>
    <n v="6.030545302722822"/>
    <n v="24.790901328187317"/>
    <n v="3.1073893828940693"/>
    <n v="0"/>
    <n v="0.3"/>
    <m/>
    <n v="0"/>
    <n v="0"/>
    <n v="5.6"/>
    <n v="100"/>
    <n v="100.00000000000003"/>
    <n v="88"/>
    <n v="10"/>
    <n v="0"/>
    <n v="0"/>
    <n v="3"/>
    <m/>
    <n v="180"/>
    <n v="57"/>
    <n v="380.16"/>
    <n v="380.16"/>
  </r>
  <r>
    <x v="5"/>
    <x v="1"/>
    <n v="353530917"/>
    <s v="Palmital"/>
    <n v="0.19406882720962582"/>
    <n v="21561"/>
    <n v="20364"/>
    <n v="1197"/>
    <n v="39.270362815095439"/>
    <n v="94.448309447613738"/>
    <n v="1.001467837392187"/>
    <n v="0.78667102486047702"/>
    <n v="0.21479681253171001"/>
    <n v="0.15301160578386599"/>
    <n v="9.1348310502283106E-2"/>
    <n v="0.47593571283612401"/>
    <n v="0.43214811770674799"/>
    <n v="2.0356963470319601E-3"/>
    <m/>
    <n v="20"/>
    <n v="35.779816513761467"/>
    <n v="64.22018348623854"/>
    <n v="14.26"/>
    <n v="1100.3040000000001"/>
    <n v="176.04863999999998"/>
    <n v="0"/>
    <n v="0"/>
    <n v="7547.2269375260885"/>
    <n v="833.70530123834681"/>
    <n v="91.48"/>
    <m/>
    <n v="91.48"/>
    <n v="30"/>
    <n v="18.3"/>
    <n v="99.76"/>
    <n v="36.68380356747938"/>
    <n v="19.408291422329206"/>
    <n v="36.419954854651706"/>
    <n v="37.683651321352649"/>
    <n v="0"/>
    <n v="0"/>
    <m/>
    <n v="0"/>
    <n v="0"/>
    <n v="9.3000000000000007"/>
    <n v="100"/>
    <n v="100"/>
    <n v="84.000000000000014"/>
    <n v="10"/>
    <n v="0"/>
    <n v="0"/>
    <n v="5"/>
    <m/>
    <n v="39"/>
    <n v="70"/>
    <n v="1100.3040000000001"/>
    <n v="1100.3040000000001"/>
  </r>
  <r>
    <x v="0"/>
    <x v="1"/>
    <n v="353540820"/>
    <s v="Panorama"/>
    <n v="0.43498709941789393"/>
    <n v="15138"/>
    <n v="14806"/>
    <n v="332"/>
    <n v="42.866851673557228"/>
    <n v="97.806843704584495"/>
    <n v="9.5226407914764093E-3"/>
    <n v="6.0000000000000002E-5"/>
    <n v="9.46264079147641E-3"/>
    <n v="7.0019977168949803E-3"/>
    <s v=""/>
    <n v="4.6699999999999997E-3"/>
    <n v="1.0464231354642301E-5"/>
    <n v="4.8421765601217703E-3"/>
    <m/>
    <s v=""/>
    <n v="3.8461538461538463"/>
    <n v="96.15384615384616"/>
    <n v="10.73"/>
    <n v="827.55"/>
    <n v="243.90072000000001"/>
    <n v="0"/>
    <n v="1"/>
    <n v="5520.5707491082048"/>
    <n v="645.80261593341243"/>
    <n v="95.75"/>
    <m/>
    <n v="94.19"/>
    <n v="25.25"/>
    <n v="8.8000000000000007"/>
    <n v="97.94"/>
    <n v="0.82805572099794877"/>
    <n v="0.3593449355274117"/>
    <n v="7.1428571428571435E-3"/>
    <n v="3.0524647714440039"/>
    <n v="0"/>
    <n v="0"/>
    <m/>
    <n v="0"/>
    <n v="0"/>
    <n v="8.3000000000000007"/>
    <n v="92.8"/>
    <n v="92.800000000000011"/>
    <n v="70.527373572593802"/>
    <n v="8"/>
    <n v="0"/>
    <n v="1"/>
    <s v=""/>
    <m/>
    <n v="1"/>
    <n v="25"/>
    <n v="767.96640000000002"/>
    <n v="767.96640000000002"/>
  </r>
  <r>
    <x v="1"/>
    <x v="1"/>
    <n v="353540821"/>
    <s v="Panorama"/>
    <m/>
    <m/>
    <m/>
    <m/>
    <m/>
    <m/>
    <n v="1.8016647640791499E-3"/>
    <s v=""/>
    <n v="1.8016647640791499E-3"/>
    <s v=""/>
    <n v="1.4400000000000001E-3"/>
    <n v="7.2831050228310505E-5"/>
    <n v="2.3883371385083701E-4"/>
    <n v="5.0000000000000002E-5"/>
    <m/>
    <s v=""/>
    <s v=""/>
    <s v=""/>
    <m/>
    <m/>
    <m/>
    <m/>
    <m/>
    <s v=""/>
    <s v=""/>
    <s v=""/>
    <m/>
    <s v=""/>
    <s v=""/>
    <s v=""/>
    <s v=""/>
    <n v="0.15666650122427392"/>
    <n v="6.7987349587892446E-2"/>
    <n v="0"/>
    <n v="0.58118218196101623"/>
    <s v=""/>
    <s v=""/>
    <m/>
    <n v="0"/>
    <s v=""/>
    <m/>
    <m/>
    <m/>
    <m/>
    <m/>
    <m/>
    <m/>
    <n v="2"/>
    <m/>
    <s v=""/>
    <n v="7"/>
    <m/>
    <m/>
  </r>
  <r>
    <x v="5"/>
    <x v="1"/>
    <n v="353550717"/>
    <s v="Paraguaçu Paulista"/>
    <n v="0.45270154318499678"/>
    <n v="43996"/>
    <n v="39871"/>
    <n v="4125"/>
    <n v="43.94809657473354"/>
    <n v="90.624147649786352"/>
    <n v="1.1284566894977199"/>
    <n v="1.07685068493151"/>
    <n v="5.1606004566209999E-2"/>
    <s v=""/>
    <n v="0.12005368340943701"/>
    <n v="0.37487999999999999"/>
    <n v="0.60879017503805199"/>
    <n v="2.4732831050228297E-2"/>
    <m/>
    <n v="36"/>
    <n v="51.639344262295083"/>
    <n v="48.360655737704917"/>
    <n v="33.130000000000003"/>
    <n v="2236.5720000000001"/>
    <n v="105.43554000000002"/>
    <n v="1"/>
    <n v="0"/>
    <n v="6637.4979543594873"/>
    <n v="731.12828438949032"/>
    <n v="94.12"/>
    <m/>
    <n v="93.42"/>
    <n v="15.17"/>
    <n v="16.2"/>
    <n v="100"/>
    <n v="23.029728357096324"/>
    <n v="12.186357337988337"/>
    <n v="27.753883632255416"/>
    <n v="5.0594122123735268"/>
    <n v="0"/>
    <n v="0.2"/>
    <m/>
    <n v="0"/>
    <n v="0"/>
    <n v="9.3000000000000007"/>
    <n v="99"/>
    <n v="99.000000000000014"/>
    <n v="95.285841904485977"/>
    <n v="10"/>
    <n v="0"/>
    <n v="0"/>
    <n v="12"/>
    <m/>
    <n v="63"/>
    <n v="59"/>
    <n v="2214.2062800000003"/>
    <n v="2214.2062800000003"/>
  </r>
  <r>
    <x v="15"/>
    <x v="1"/>
    <n v="35356062"/>
    <s v="Paraibuna"/>
    <n v="0.43688046774386091"/>
    <n v="18145"/>
    <n v="5470"/>
    <n v="12675"/>
    <n v="22.407043801479396"/>
    <n v="30.146045742628825"/>
    <n v="9.4485767376966012E-2"/>
    <n v="8.5594016996448502E-2"/>
    <n v="8.8917503805175102E-3"/>
    <n v="6.8892694063926903E-3"/>
    <n v="5.3990000000000003E-2"/>
    <n v="1.0813196347031999E-2"/>
    <n v="1.06339180618975E-2"/>
    <n v="1.9048652968036511E-2"/>
    <m/>
    <n v="51"/>
    <n v="63.46153846153846"/>
    <n v="36.538461538461533"/>
    <n v="3.85"/>
    <n v="296.62200000000001"/>
    <n v="296.62200000000001"/>
    <n v="5"/>
    <n v="0"/>
    <n v="20734.333425186003"/>
    <n v="2172.4993111049876"/>
    <n v="73.48"/>
    <m/>
    <n v="42.89"/>
    <n v="30.74"/>
    <n v="6.6"/>
    <n v="100"/>
    <n v="1.8563019131034579"/>
    <n v="0.79200140299217103"/>
    <n v="2.2290108592825133"/>
    <n v="0.71134003044140082"/>
    <n v="0"/>
    <n v="5.5"/>
    <m/>
    <n v="0"/>
    <n v="0"/>
    <n v="10"/>
    <n v="99.5"/>
    <n v="0"/>
    <n v="0"/>
    <n v="1.5"/>
    <n v="0"/>
    <n v="0"/>
    <n v="307"/>
    <m/>
    <n v="66"/>
    <n v="38"/>
    <n v="295.13889"/>
    <n v="0"/>
  </r>
  <r>
    <x v="18"/>
    <x v="1"/>
    <n v="35356066"/>
    <s v="Paraibuna"/>
    <m/>
    <m/>
    <m/>
    <m/>
    <m/>
    <m/>
    <n v="1.9479452054794522E-4"/>
    <n v="1.9000000000000001E-4"/>
    <n v="4.7945205479452097E-6"/>
    <s v=""/>
    <s v=""/>
    <s v=""/>
    <n v="1.94794520547945E-4"/>
    <n v="0"/>
    <m/>
    <s v=""/>
    <n v="50"/>
    <n v="50"/>
    <m/>
    <m/>
    <m/>
    <m/>
    <m/>
    <s v=""/>
    <s v=""/>
    <s v=""/>
    <m/>
    <s v=""/>
    <s v=""/>
    <s v=""/>
    <s v=""/>
    <n v="3.8270043329655251E-3"/>
    <n v="1.632812410292919E-3"/>
    <n v="4.9479166666666673E-3"/>
    <n v="3.835616438356168E-4"/>
    <s v=""/>
    <s v=""/>
    <m/>
    <n v="0"/>
    <s v=""/>
    <m/>
    <m/>
    <m/>
    <m/>
    <m/>
    <m/>
    <m/>
    <n v="2"/>
    <m/>
    <n v="1"/>
    <n v="1"/>
    <m/>
    <m/>
  </r>
  <r>
    <x v="10"/>
    <x v="1"/>
    <n v="353570515"/>
    <s v="Paraíso"/>
    <n v="0.65145495238994044"/>
    <n v="6235"/>
    <n v="5662"/>
    <n v="573"/>
    <n v="40.340320910973084"/>
    <n v="90.809943865276665"/>
    <n v="0.36473084474885897"/>
    <n v="0.24403589041095899"/>
    <n v="0.12069495433790001"/>
    <s v=""/>
    <n v="2.3834155251141499E-2"/>
    <n v="9.4576712328767104E-2"/>
    <n v="0.24503635464231399"/>
    <n v="1.28362252663623E-3"/>
    <m/>
    <n v="2"/>
    <n v="25.925925925925924"/>
    <n v="74.074074074074076"/>
    <n v="3.97"/>
    <n v="306.55799999999999"/>
    <n v="183.9348"/>
    <n v="2"/>
    <n v="0"/>
    <n v="6120.0577385725737"/>
    <n v="657.52686447473934"/>
    <s v=""/>
    <m/>
    <s v=""/>
    <s v=""/>
    <n v="0"/>
    <s v=""/>
    <n v="93.520729422784356"/>
    <n v="30.143045020566856"/>
    <n v="93.859957850368829"/>
    <n v="92.842272567615396"/>
    <n v="0"/>
    <n v="0"/>
    <m/>
    <n v="0"/>
    <n v="0"/>
    <n v="9.8000000000000007"/>
    <n v="100"/>
    <n v="100"/>
    <n v="40"/>
    <n v="5.8"/>
    <n v="1"/>
    <n v="0"/>
    <n v="6"/>
    <m/>
    <n v="14"/>
    <n v="40"/>
    <n v="306.55799999999999"/>
    <n v="306.55799999999999"/>
  </r>
  <r>
    <x v="14"/>
    <x v="1"/>
    <n v="353580414"/>
    <s v="Paranapanema"/>
    <n v="1.1702601699970172"/>
    <n v="19739"/>
    <n v="16907"/>
    <n v="2832"/>
    <n v="19.3549968622529"/>
    <n v="85.652768630629723"/>
    <n v="1.4936142560882815"/>
    <n v="1.47946210996956"/>
    <n v="1.4152146118721501E-2"/>
    <n v="0.28911716768138002"/>
    <s v=""/>
    <n v="2.5200000000000001E-3"/>
    <n v="1.4796810064688"/>
    <n v="1.1413249619482495E-2"/>
    <m/>
    <n v="100"/>
    <n v="84.375"/>
    <n v="15.625"/>
    <n v="11.49"/>
    <n v="886.62599999999998"/>
    <n v="382.56191999999999"/>
    <n v="3"/>
    <n v="1"/>
    <n v="18245.15527635645"/>
    <n v="2140.850093723086"/>
    <n v="72.41"/>
    <m/>
    <n v="62.12"/>
    <n v="13.37"/>
    <n v="66.099999999999994"/>
    <n v="89.07"/>
    <n v="29.286554040946701"/>
    <n v="13.078933941228385"/>
    <n v="39.34739654174362"/>
    <n v="1.0561303073672763"/>
    <n v="1"/>
    <n v="0"/>
    <m/>
    <n v="0"/>
    <n v="0"/>
    <n v="8.1999999999999993"/>
    <n v="66"/>
    <n v="65.999999999999986"/>
    <n v="56.851939825811556"/>
    <n v="6.2"/>
    <n v="0"/>
    <n v="1"/>
    <n v="8"/>
    <m/>
    <n v="162"/>
    <n v="30"/>
    <n v="585.17315999999994"/>
    <n v="585.17315999999994"/>
  </r>
  <r>
    <x v="10"/>
    <x v="1"/>
    <n v="353590315"/>
    <s v="Paranapuã"/>
    <n v="0.21349964934886945"/>
    <n v="3886"/>
    <n v="3555"/>
    <n v="331"/>
    <n v="27.854634076410296"/>
    <n v="91.482243952650549"/>
    <n v="0.22054721207508859"/>
    <n v="0.18538195332318599"/>
    <n v="3.5165258751902601E-2"/>
    <s v=""/>
    <n v="1.389E-2"/>
    <n v="7.7780000000000002E-2"/>
    <n v="0.12558435819381"/>
    <n v="3.292853881278539E-3"/>
    <m/>
    <n v="4"/>
    <n v="75.471698113207552"/>
    <n v="24.528301886792452"/>
    <n v="2.54"/>
    <n v="195.91200000000001"/>
    <n v="31.34592"/>
    <n v="0"/>
    <n v="0"/>
    <n v="8115.2856407617091"/>
    <n v="892.68142048378809"/>
    <n v="100"/>
    <m/>
    <n v="99.26"/>
    <n v="13.93"/>
    <n v="8.6"/>
    <n v="100"/>
    <n v="68.921003773465188"/>
    <n v="22.054721207508859"/>
    <n v="88.277120630088575"/>
    <n v="31.968417047184179"/>
    <n v="0"/>
    <n v="0"/>
    <m/>
    <n v="0"/>
    <n v="0"/>
    <n v="9"/>
    <n v="100"/>
    <n v="100"/>
    <n v="84"/>
    <n v="10"/>
    <n v="0"/>
    <n v="0"/>
    <n v="1"/>
    <m/>
    <n v="40"/>
    <n v="13"/>
    <n v="195.91200000000001"/>
    <n v="195.91200000000001"/>
  </r>
  <r>
    <x v="0"/>
    <x v="1"/>
    <n v="353600020"/>
    <s v="Parapuã"/>
    <n v="-0.34357854508034746"/>
    <n v="10538"/>
    <n v="9042"/>
    <n v="1496"/>
    <n v="28.853841520179614"/>
    <n v="85.803757828810021"/>
    <n v="9.2318188736681892E-3"/>
    <s v=""/>
    <n v="9.2318188736681892E-3"/>
    <s v=""/>
    <n v="4.7564687975646899E-4"/>
    <n v="8.5999999999999998E-4"/>
    <n v="7.4761719939117196E-3"/>
    <n v="4.2000000000000002E-4"/>
    <m/>
    <n v="2"/>
    <s v=""/>
    <s v=""/>
    <n v="6.3"/>
    <n v="485.67599999999999"/>
    <n v="485.67599999999999"/>
    <n v="0"/>
    <n v="0"/>
    <n v="8139.8671474663124"/>
    <n v="927.70544695388105"/>
    <n v="93.8"/>
    <m/>
    <n v="92.76"/>
    <n v="13.23"/>
    <n v="20"/>
    <n v="100"/>
    <n v="0.75055437997302354"/>
    <n v="0.33940510564956572"/>
    <n v="0"/>
    <n v="2.9780060882800616"/>
    <n v="12"/>
    <n v="0.3"/>
    <m/>
    <n v="0"/>
    <n v="8"/>
    <n v="8.9"/>
    <n v="100"/>
    <n v="100"/>
    <n v="0"/>
    <n v="3.2"/>
    <n v="0"/>
    <n v="0"/>
    <n v="11"/>
    <m/>
    <s v=""/>
    <n v="12"/>
    <n v="485.67599999999999"/>
    <n v="485.67599999999999"/>
  </r>
  <r>
    <x v="1"/>
    <x v="1"/>
    <n v="353600021"/>
    <s v="Parapuã"/>
    <m/>
    <m/>
    <m/>
    <m/>
    <m/>
    <m/>
    <n v="0.2333804572552004"/>
    <n v="0.20163"/>
    <n v="3.1750457255200398E-2"/>
    <s v=""/>
    <n v="6.5100000000000005E-2"/>
    <n v="0.11698"/>
    <n v="3.4970162988330798E-2"/>
    <n v="1.6330294266869598E-2"/>
    <m/>
    <n v="5"/>
    <n v="16.666666666666664"/>
    <n v="83.333333333333343"/>
    <m/>
    <m/>
    <m/>
    <m/>
    <m/>
    <s v=""/>
    <s v=""/>
    <s v=""/>
    <m/>
    <s v=""/>
    <s v=""/>
    <s v=""/>
    <s v=""/>
    <n v="18.974020915056943"/>
    <n v="8.5801638696764861"/>
    <n v="21.916304347826088"/>
    <n v="10.242082985548517"/>
    <s v=""/>
    <s v=""/>
    <m/>
    <n v="0"/>
    <s v=""/>
    <m/>
    <m/>
    <m/>
    <m/>
    <m/>
    <m/>
    <m/>
    <n v="5"/>
    <m/>
    <n v="6"/>
    <n v="30"/>
    <m/>
    <m/>
  </r>
  <r>
    <x v="14"/>
    <x v="1"/>
    <n v="353610914"/>
    <s v="Pardinho"/>
    <m/>
    <m/>
    <m/>
    <m/>
    <m/>
    <m/>
    <n v="4.6357978183663127E-3"/>
    <n v="1.6359081684424201E-4"/>
    <n v="4.4722070015220704E-3"/>
    <s v=""/>
    <n v="3.80517503805175E-5"/>
    <s v=""/>
    <n v="1.6359081684424201E-4"/>
    <n v="4.4341552511415498E-3"/>
    <m/>
    <n v="3"/>
    <n v="12.5"/>
    <n v="87.5"/>
    <m/>
    <m/>
    <m/>
    <m/>
    <m/>
    <s v=""/>
    <s v=""/>
    <s v=""/>
    <m/>
    <s v=""/>
    <s v=""/>
    <s v=""/>
    <s v=""/>
    <n v="0.45898988300656562"/>
    <n v="0.2186697084135053"/>
    <n v="2.1245560629122338E-2"/>
    <n v="1.8634195839675294"/>
    <s v=""/>
    <s v=""/>
    <m/>
    <n v="0"/>
    <s v=""/>
    <m/>
    <m/>
    <m/>
    <m/>
    <m/>
    <m/>
    <m/>
    <s v=""/>
    <m/>
    <n v="1"/>
    <n v="7"/>
    <m/>
    <m/>
  </r>
  <r>
    <x v="5"/>
    <x v="1"/>
    <n v="353610917"/>
    <s v="Pardinho"/>
    <n v="1.4223922294603453"/>
    <n v="6309"/>
    <n v="5535"/>
    <n v="774"/>
    <n v="30.037135783660258"/>
    <n v="87.731811697574898"/>
    <n v="8.1247656012176525E-2"/>
    <n v="7.9055403348554001E-2"/>
    <n v="2.1922526636225302E-3"/>
    <s v=""/>
    <n v="1.418E-2"/>
    <n v="1.8699999999999999E-3"/>
    <n v="6.5045312024353097E-2"/>
    <n v="1.5234398782344E-4"/>
    <m/>
    <n v="9"/>
    <n v="57.894736842105267"/>
    <n v="42.105263157894733"/>
    <n v="3.54"/>
    <n v="273.24"/>
    <n v="48.758759999999995"/>
    <n v="2"/>
    <n v="2"/>
    <n v="10596.975748930099"/>
    <n v="1199.657631954351"/>
    <n v="76.27"/>
    <m/>
    <n v="63.61"/>
    <n v="26.12"/>
    <n v="92.6"/>
    <n v="97"/>
    <n v="8.0443223774432209"/>
    <n v="3.832436604347949"/>
    <n v="10.266935499812208"/>
    <n v="0.91343860984272085"/>
    <n v="0"/>
    <n v="1"/>
    <m/>
    <n v="0"/>
    <n v="0"/>
    <n v="9.6"/>
    <n v="94"/>
    <n v="89.3"/>
    <n v="82.155335968379447"/>
    <n v="9.5"/>
    <n v="0"/>
    <n v="2"/>
    <n v="3"/>
    <m/>
    <n v="11"/>
    <n v="8"/>
    <n v="256.84559999999999"/>
    <n v="244.00331999999997"/>
  </r>
  <r>
    <x v="17"/>
    <x v="1"/>
    <n v="353620811"/>
    <s v="Pariquera-Açu"/>
    <n v="0.44081683049523868"/>
    <n v="19172"/>
    <n v="13516"/>
    <n v="5656"/>
    <n v="53.301454029859045"/>
    <n v="70.498643855622774"/>
    <n v="4.8633805175038E-2"/>
    <n v="3.7089999999999998E-2"/>
    <n v="1.1543805175038E-2"/>
    <s v=""/>
    <n v="2.66E-3"/>
    <n v="2.9380517503805199E-4"/>
    <n v="3.363E-2"/>
    <n v="1.2050000000000002E-2"/>
    <m/>
    <n v="37"/>
    <n v="35.849056603773583"/>
    <n v="64.15094339622641"/>
    <n v="9.44"/>
    <n v="728.24400000000003"/>
    <n v="125.25731999999999"/>
    <n v="5"/>
    <n v="0"/>
    <n v="17912.948049238472"/>
    <n v="2302.85833507198"/>
    <n v="74.2"/>
    <m/>
    <n v="64.17"/>
    <n v="30.65"/>
    <n v="18.399999999999999"/>
    <n v="100"/>
    <n v="1.0238695826323789"/>
    <n v="0.44659141574874195"/>
    <n v="1.1071641791044775"/>
    <n v="0.82455751250271425"/>
    <n v="3"/>
    <n v="20.6"/>
    <m/>
    <n v="0"/>
    <n v="0"/>
    <n v="10"/>
    <n v="92"/>
    <n v="92"/>
    <n v="82.800088981165644"/>
    <n v="9.9"/>
    <n v="0"/>
    <n v="0"/>
    <n v="12"/>
    <m/>
    <n v="19"/>
    <n v="34"/>
    <n v="669.98448000000008"/>
    <n v="669.98448000000008"/>
  </r>
  <r>
    <x v="10"/>
    <x v="1"/>
    <n v="353625715"/>
    <s v="Parisi"/>
    <n v="0.1225956101340353"/>
    <n v="2053"/>
    <n v="1713"/>
    <n v="340"/>
    <n v="24.29298307892557"/>
    <n v="83.438869946419871"/>
    <n v="2.6995312024353096E-2"/>
    <n v="1.6585799086757998E-2"/>
    <n v="1.04095129375951E-2"/>
    <s v=""/>
    <n v="2.8400000000000001E-3"/>
    <n v="2.5000000000000001E-4"/>
    <n v="1.90753120243531E-2"/>
    <n v="4.8300000000000001E-3"/>
    <m/>
    <n v="5"/>
    <n v="36.84210526315789"/>
    <n v="63.157894736842103"/>
    <n v="1.22"/>
    <n v="94.337999999999994"/>
    <n v="51.329159999999995"/>
    <n v="0"/>
    <n v="0"/>
    <n v="9984.6078908913787"/>
    <n v="1075.2654651729174"/>
    <n v="80.84"/>
    <m/>
    <n v="80.84"/>
    <n v="24.45"/>
    <n v="38"/>
    <n v="100"/>
    <n v="12.854910487787189"/>
    <n v="4.1531249268235531"/>
    <n v="11.846999347684283"/>
    <n v="14.870732767993003"/>
    <n v="0"/>
    <n v="0"/>
    <m/>
    <n v="0"/>
    <n v="0"/>
    <n v="10"/>
    <n v="80"/>
    <n v="80"/>
    <n v="45.590154550658276"/>
    <n v="5.9"/>
    <n v="0"/>
    <n v="0"/>
    <s v=""/>
    <m/>
    <n v="7"/>
    <n v="12"/>
    <n v="75.470399999999984"/>
    <n v="75.470399999999984"/>
  </r>
  <r>
    <x v="11"/>
    <x v="1"/>
    <n v="35363078"/>
    <s v="Patrocínio Paulista"/>
    <n v="1.1254468152116948"/>
    <n v="14318"/>
    <n v="12128"/>
    <n v="2190"/>
    <n v="23.858959190815018"/>
    <n v="84.704567677049866"/>
    <n v="0.29818029299847826"/>
    <n v="0.25313446347031998"/>
    <n v="4.5045829528158297E-2"/>
    <n v="1.0256947615423599"/>
    <n v="2.6912724505327199E-2"/>
    <n v="3.3452399797057303E-2"/>
    <n v="0.23177034373414501"/>
    <n v="6.0448249619482501E-3"/>
    <m/>
    <n v="22"/>
    <n v="65.656565656565661"/>
    <n v="34.343434343434339"/>
    <n v="8.2899999999999991"/>
    <n v="639.79200000000003"/>
    <n v="63.979199999999999"/>
    <n v="0"/>
    <n v="0"/>
    <n v="21232.507333426456"/>
    <n v="2598.9998603156864"/>
    <n v="100"/>
    <m/>
    <n v="100"/>
    <n v="55.89"/>
    <n v="59.3"/>
    <n v="100"/>
    <n v="9.8735196357112009"/>
    <n v="3.0931565663742555"/>
    <n v="13.757307797299998"/>
    <n v="3.8174431803523987"/>
    <n v="1"/>
    <n v="0.8"/>
    <m/>
    <n v="0"/>
    <n v="0"/>
    <n v="10"/>
    <n v="100"/>
    <n v="100"/>
    <n v="90"/>
    <n v="10"/>
    <n v="0"/>
    <n v="0"/>
    <n v="14"/>
    <m/>
    <n v="65"/>
    <n v="34"/>
    <n v="639.79200000000003"/>
    <n v="639.79200000000003"/>
  </r>
  <r>
    <x v="0"/>
    <x v="1"/>
    <n v="353640620"/>
    <s v="Paulicéia"/>
    <n v="1.2783344717401945"/>
    <n v="7067"/>
    <n v="6263"/>
    <n v="804"/>
    <n v="18.90128112546471"/>
    <n v="88.62317815197396"/>
    <n v="0.125718538812785"/>
    <n v="6.0000000000000002E-5"/>
    <n v="0.12565853881278499"/>
    <n v="5.0351471334348002E-2"/>
    <n v="2.15E-3"/>
    <n v="0.11469"/>
    <n v="1.0142694063926901E-3"/>
    <n v="7.8642694063926905E-3"/>
    <m/>
    <s v=""/>
    <n v="3.225806451612903"/>
    <n v="96.774193548387103"/>
    <n v="4.29"/>
    <n v="330.69599999999997"/>
    <n v="213.62075999999999"/>
    <n v="0"/>
    <n v="0"/>
    <n v="12093.188057167115"/>
    <n v="1517.2265459176449"/>
    <n v="98.75"/>
    <m/>
    <n v="49.25"/>
    <n v="0.18"/>
    <n v="0"/>
    <n v="98.74"/>
    <n v="11.125534408211063"/>
    <n v="4.639060472796495"/>
    <n v="7.5949367088607601E-3"/>
    <n v="36.958393768466195"/>
    <n v="0"/>
    <n v="0"/>
    <m/>
    <n v="0"/>
    <n v="0"/>
    <n v="7.3"/>
    <n v="60"/>
    <n v="60.000000000000007"/>
    <n v="35.402677988242978"/>
    <n v="4.9000000000000004"/>
    <n v="0"/>
    <n v="0"/>
    <n v="1"/>
    <m/>
    <n v="1"/>
    <n v="30"/>
    <n v="198.41759999999999"/>
    <n v="198.41759999999999"/>
  </r>
  <r>
    <x v="6"/>
    <x v="1"/>
    <n v="35365055"/>
    <s v="Paulínia"/>
    <n v="2.7307037867434936"/>
    <n v="102956"/>
    <n v="102861"/>
    <n v="95"/>
    <n v="738.93633818990884"/>
    <n v="99.907727572943784"/>
    <n v="4.4321789637240014"/>
    <n v="4.1189149137493697"/>
    <n v="0.31326404997463198"/>
    <s v=""/>
    <n v="2.24125587519026"/>
    <n v="1.2764480035515"/>
    <n v="2.7779548452562201E-2"/>
    <n v="0.88669553652967992"/>
    <m/>
    <n v="33"/>
    <n v="12.171052631578947"/>
    <n v="87.828947368421055"/>
    <n v="98.39"/>
    <n v="5903.442"/>
    <n v="1136.4137999999998"/>
    <n v="76"/>
    <n v="0"/>
    <n v="496.21508217102451"/>
    <n v="64.324177318466127"/>
    <n v="100"/>
    <m/>
    <n v="99.91"/>
    <n v="25.35"/>
    <n v="56.3"/>
    <n v="100"/>
    <n v="726.58671536459042"/>
    <n v="273.59129405703715"/>
    <n v="1029.7287284373424"/>
    <n v="149.17335713077716"/>
    <n v="82"/>
    <n v="0"/>
    <m/>
    <n v="2"/>
    <n v="0"/>
    <n v="9.6"/>
    <n v="95"/>
    <n v="95"/>
    <n v="80.749979418786538"/>
    <n v="9.9"/>
    <n v="17"/>
    <n v="0"/>
    <n v="84"/>
    <m/>
    <n v="37"/>
    <n v="267"/>
    <n v="5608.2699000000002"/>
    <n v="5608.2699000000002"/>
  </r>
  <r>
    <x v="5"/>
    <x v="1"/>
    <n v="353657017"/>
    <s v="Paulistânia"/>
    <n v="-8.9898340973304514E-2"/>
    <n v="1771"/>
    <n v="1365"/>
    <n v="406"/>
    <n v="6.9031377899045019"/>
    <n v="77.07509881422925"/>
    <n v="0.25507279934043647"/>
    <n v="6.0541952054794498E-2"/>
    <n v="0.19453084728564199"/>
    <s v=""/>
    <n v="8.6E-3"/>
    <s v=""/>
    <n v="0.24485872399797101"/>
    <n v="1.6140753424657541E-3"/>
    <m/>
    <n v="11"/>
    <n v="53.191489361702125"/>
    <n v="46.808510638297875"/>
    <n v="0.87"/>
    <n v="67.445999999999998"/>
    <n v="22.65138"/>
    <n v="0"/>
    <n v="0"/>
    <n v="42914.60191981931"/>
    <n v="4629.7910784867308"/>
    <n v="82.05"/>
    <m/>
    <n v="81.56"/>
    <n v="20.98"/>
    <n v="32"/>
    <n v="100"/>
    <n v="20.084472389010745"/>
    <n v="10.583933582590724"/>
    <n v="5.9942526786925239"/>
    <n v="74.819556648323839"/>
    <n v="0"/>
    <n v="0"/>
    <m/>
    <n v="0"/>
    <n v="0"/>
    <n v="9.5"/>
    <n v="81"/>
    <n v="81"/>
    <n v="66.415532425940754"/>
    <n v="7.3"/>
    <n v="0"/>
    <n v="0"/>
    <n v="11"/>
    <m/>
    <n v="25"/>
    <n v="22"/>
    <n v="54.631260000000005"/>
    <n v="54.631260000000005"/>
  </r>
  <r>
    <x v="10"/>
    <x v="1"/>
    <n v="353660415"/>
    <s v="Paulo de Faria"/>
    <n v="-9.3360456920765778E-2"/>
    <n v="8525"/>
    <n v="7808"/>
    <n v="717"/>
    <n v="11.507363362714793"/>
    <n v="91.589442815249271"/>
    <n v="0.2445463318112629"/>
    <n v="0.22020374429223699"/>
    <n v="2.4342587519025901E-2"/>
    <n v="0.131355149670218"/>
    <n v="3.041E-2"/>
    <n v="2.0500000000000002E-3"/>
    <n v="0.210296331811263"/>
    <n v="1.7899999999999999E-3"/>
    <m/>
    <n v="11"/>
    <n v="45.945945945945951"/>
    <n v="54.054054054054056"/>
    <n v="5.65"/>
    <n v="435.834"/>
    <n v="40.235076000000028"/>
    <n v="0"/>
    <n v="0"/>
    <n v="21122.646334310852"/>
    <n v="2256.5348973607042"/>
    <n v="88.68"/>
    <m/>
    <n v="87.48"/>
    <n v="16.18"/>
    <n v="78.7"/>
    <n v="98.28"/>
    <n v="13.363187530670103"/>
    <n v="4.2827728863618724"/>
    <n v="18.049487237068607"/>
    <n v="3.9905881178730978"/>
    <n v="0"/>
    <n v="0.5"/>
    <m/>
    <n v="0"/>
    <n v="0"/>
    <n v="10"/>
    <n v="97.600000000000009"/>
    <n v="97.600000000000009"/>
    <n v="90.768256721595833"/>
    <n v="10"/>
    <n v="0"/>
    <n v="0"/>
    <n v="4"/>
    <m/>
    <n v="17"/>
    <n v="20"/>
    <n v="425.37398400000006"/>
    <n v="425.37398400000006"/>
  </r>
  <r>
    <x v="7"/>
    <x v="1"/>
    <n v="353670313"/>
    <s v="Pederneiras"/>
    <n v="0.9779746408989709"/>
    <n v="45171"/>
    <n v="42009"/>
    <n v="3162"/>
    <n v="61.947667242656138"/>
    <n v="92.999933585707637"/>
    <n v="1.0046616159309991"/>
    <n v="0.53059042110603705"/>
    <n v="0.47407119482496202"/>
    <s v=""/>
    <n v="0.213393881278539"/>
    <n v="0.64884577625570805"/>
    <n v="0.106409581430746"/>
    <n v="3.6012376966007127E-2"/>
    <m/>
    <n v="28"/>
    <n v="28.000000000000004"/>
    <n v="72"/>
    <n v="34.74"/>
    <n v="2344.6259999999997"/>
    <n v="427.86414000000002"/>
    <n v="1"/>
    <n v="0"/>
    <n v="4174.919306634788"/>
    <n v="439.83263598326351"/>
    <n v="99.7"/>
    <m/>
    <n v="96.73"/>
    <n v="31.2"/>
    <n v="10.6"/>
    <n v="100"/>
    <n v="32.513320903915833"/>
    <n v="16.800361470418043"/>
    <n v="21.568716305123459"/>
    <n v="75.249396003962232"/>
    <n v="0"/>
    <n v="0"/>
    <m/>
    <n v="0"/>
    <n v="0"/>
    <n v="8.6999999999999993"/>
    <n v="98"/>
    <n v="98.000000000000014"/>
    <n v="81.751284000092113"/>
    <n v="10"/>
    <n v="0"/>
    <n v="0"/>
    <n v="36"/>
    <m/>
    <n v="35"/>
    <n v="90"/>
    <n v="2297.7334799999999"/>
    <n v="2297.7334799999999"/>
  </r>
  <r>
    <x v="6"/>
    <x v="1"/>
    <n v="35368025"/>
    <s v="Pedra Bela"/>
    <n v="0.32871758066799206"/>
    <n v="5947"/>
    <n v="1683"/>
    <n v="4264"/>
    <n v="37.835602493955975"/>
    <n v="28.299983184799061"/>
    <n v="0.10782461472602739"/>
    <n v="0.101567468290208"/>
    <n v="6.2571464358193796E-3"/>
    <s v=""/>
    <n v="4.0099999999999997E-3"/>
    <n v="5.7289908675799098E-2"/>
    <n v="4.3730116692034499E-2"/>
    <n v="2.7945893581938102E-3"/>
    <m/>
    <n v="28"/>
    <n v="29.577464788732392"/>
    <n v="70.422535211267601"/>
    <n v="1.06"/>
    <n v="81.971999999999994"/>
    <n v="81.971999999999994"/>
    <n v="0"/>
    <n v="0"/>
    <n v="9863.2856902639978"/>
    <n v="1325.7104422397845"/>
    <n v="26.82"/>
    <m/>
    <n v="21.42"/>
    <n v="15.27"/>
    <n v="65.900000000000006"/>
    <n v="100"/>
    <n v="15.186565454370054"/>
    <n v="5.7970222970982466"/>
    <n v="22.079884410914783"/>
    <n v="2.5028585743277527"/>
    <n v="0"/>
    <n v="0"/>
    <m/>
    <n v="1"/>
    <n v="0"/>
    <n v="9.8000000000000007"/>
    <n v="71"/>
    <n v="0"/>
    <n v="0"/>
    <n v="1.1000000000000001"/>
    <n v="0"/>
    <n v="0"/>
    <n v="12"/>
    <m/>
    <n v="42"/>
    <n v="100"/>
    <n v="58.200119999999998"/>
    <n v="0"/>
  </r>
  <r>
    <x v="10"/>
    <x v="1"/>
    <n v="353690115"/>
    <s v="Pedranópolis"/>
    <n v="-0.57721607674813269"/>
    <n v="2433"/>
    <n v="1551"/>
    <n v="882"/>
    <n v="9.3580522327781832"/>
    <n v="63.748458692971646"/>
    <n v="0.16696849315068488"/>
    <n v="0.15162999999999999"/>
    <n v="1.53384931506849E-2"/>
    <n v="8.6047691527143602E-3"/>
    <n v="3.9899999999999996E-3"/>
    <s v=""/>
    <n v="0.162578538812785"/>
    <n v="3.9995433789954314E-4"/>
    <m/>
    <n v="7"/>
    <n v="19.148936170212767"/>
    <n v="80.851063829787222"/>
    <n v="1.0900000000000001"/>
    <n v="83.754000000000005"/>
    <n v="17.310186000000005"/>
    <n v="0"/>
    <n v="0"/>
    <n v="25923.551171393341"/>
    <n v="2721.9728729963012"/>
    <n v="78.510000000000005"/>
    <m/>
    <n v="68.239999999999995"/>
    <n v="19.03"/>
    <n v="6.7"/>
    <n v="100"/>
    <n v="26.08882705479451"/>
    <n v="8.3484246575342436"/>
    <n v="35.262790697674419"/>
    <n v="7.3040443574690004"/>
    <n v="0"/>
    <n v="0"/>
    <m/>
    <n v="0"/>
    <n v="0"/>
    <n v="10"/>
    <n v="99.100000000000009"/>
    <n v="99.100000000000009"/>
    <n v="79.332108317214704"/>
    <n v="8.6"/>
    <n v="0"/>
    <n v="0"/>
    <n v="3"/>
    <m/>
    <n v="9"/>
    <n v="38"/>
    <n v="83.000214000000014"/>
    <n v="83.000214000000014"/>
  </r>
  <r>
    <x v="11"/>
    <x v="1"/>
    <n v="35370088"/>
    <s v="Pedregulho"/>
    <n v="0.36472807846936739"/>
    <n v="16223"/>
    <n v="12114"/>
    <n v="4109"/>
    <n v="23.11330835316075"/>
    <n v="74.671762312765821"/>
    <n v="0.66482580352612797"/>
    <n v="0.56280067415017698"/>
    <n v="0.102025129375951"/>
    <n v="0.21684303652968001"/>
    <n v="3.3292983257229798E-2"/>
    <n v="1.54657153729072E-3"/>
    <n v="0.61856968860984296"/>
    <n v="1.14165601217656E-2"/>
    <m/>
    <n v="34"/>
    <n v="59.633027522935777"/>
    <n v="40.366972477064223"/>
    <n v="8.65"/>
    <n v="667.06200000000001"/>
    <n v="101.27124900000001"/>
    <n v="4"/>
    <n v="1"/>
    <n v="22179.976576465513"/>
    <n v="2721.4695185847254"/>
    <n v="78.63"/>
    <m/>
    <n v="76.05"/>
    <n v="23.02"/>
    <s v=""/>
    <n v="100"/>
    <n v="18.622571527342522"/>
    <n v="5.8266941588617698"/>
    <n v="25.935514937796171"/>
    <n v="7.2875092411393574"/>
    <s v=""/>
    <s v=""/>
    <m/>
    <n v="0"/>
    <s v=""/>
    <n v="9.4"/>
    <n v="99.05"/>
    <n v="99.050000000000011"/>
    <n v="84.818315388974341"/>
    <n v="10"/>
    <n v="0"/>
    <n v="1"/>
    <n v="9"/>
    <m/>
    <n v="65"/>
    <n v="44"/>
    <n v="660.72491100000002"/>
    <n v="660.72491100000002"/>
  </r>
  <r>
    <x v="6"/>
    <x v="1"/>
    <n v="35371075"/>
    <s v="Pedreira"/>
    <n v="1.1971262982483966"/>
    <n v="46081"/>
    <n v="45694"/>
    <n v="387"/>
    <n v="420.02552183027984"/>
    <n v="99.160174475380316"/>
    <n v="0.32919441146626111"/>
    <n v="0.25472876712328801"/>
    <n v="7.4465644342973106E-2"/>
    <s v=""/>
    <n v="0.162880517503805"/>
    <n v="0.153222908422121"/>
    <n v="7.6103500761035004E-6"/>
    <n v="1.3083375190258749E-2"/>
    <m/>
    <n v="39"/>
    <n v="18.072289156626507"/>
    <n v="81.92771084337349"/>
    <n v="38.01"/>
    <n v="2565.9180000000001"/>
    <n v="325.40972400000004"/>
    <n v="11"/>
    <n v="0"/>
    <n v="875.98098999587683"/>
    <n v="116.34122523382737"/>
    <n v="98.17"/>
    <m/>
    <n v="97.67"/>
    <n v="52.22"/>
    <n v="52.2"/>
    <n v="99"/>
    <n v="68.58216905547107"/>
    <n v="25.718313395801651"/>
    <n v="82.170570039770325"/>
    <n v="43.803320201748889"/>
    <n v="0"/>
    <n v="7.7"/>
    <m/>
    <n v="1"/>
    <n v="0"/>
    <n v="9.1999999999999993"/>
    <n v="98"/>
    <n v="88.2"/>
    <n v="87.317999873729406"/>
    <n v="9.8000000000000007"/>
    <n v="5"/>
    <n v="0"/>
    <n v="84"/>
    <m/>
    <n v="15"/>
    <n v="68"/>
    <n v="2514.5996399999999"/>
    <n v="2263.1396760000002"/>
  </r>
  <r>
    <x v="5"/>
    <x v="1"/>
    <n v="353715617"/>
    <s v="Pedrinhas Paulista"/>
    <n v="0.21217551766381515"/>
    <n v="3004"/>
    <n v="2609"/>
    <n v="395"/>
    <n v="19.741079056318593"/>
    <n v="86.850865512649804"/>
    <n v="5.6359999999999993E-2"/>
    <n v="4.5449999999999997E-2"/>
    <n v="1.091E-2"/>
    <n v="0.23126598173516"/>
    <n v="6.2100000000000002E-3"/>
    <s v=""/>
    <n v="4.8520000000000001E-2"/>
    <n v="1.6299999999999999E-3"/>
    <m/>
    <s v=""/>
    <n v="33.333333333333329"/>
    <n v="66.666666666666657"/>
    <n v="1.83"/>
    <n v="140.886"/>
    <n v="20.430900000000001"/>
    <n v="1"/>
    <n v="0"/>
    <n v="15012.14380825566"/>
    <n v="1679.6804260985357"/>
    <n v="90.56"/>
    <m/>
    <n v="89.49"/>
    <n v="16.149999999999999"/>
    <n v="61.2"/>
    <n v="100"/>
    <n v="7.4157894736842085"/>
    <n v="3.941258741258741"/>
    <n v="7.5750000000000002"/>
    <n v="6.8187499999999988"/>
    <n v="0"/>
    <n v="0"/>
    <m/>
    <n v="0"/>
    <n v="0"/>
    <n v="9.5"/>
    <n v="95"/>
    <n v="95"/>
    <n v="85.498275201226519"/>
    <n v="9.9"/>
    <n v="1"/>
    <n v="0"/>
    <n v="4"/>
    <m/>
    <n v="6"/>
    <n v="12"/>
    <n v="133.8417"/>
    <n v="133.8417"/>
  </r>
  <r>
    <x v="17"/>
    <x v="1"/>
    <n v="353720611"/>
    <s v="Pedro de Toledo"/>
    <n v="0.73764636317732446"/>
    <n v="10895"/>
    <n v="7683"/>
    <n v="3212"/>
    <n v="16.234298401156295"/>
    <n v="70.51858650757228"/>
    <n v="2.3400000000000001E-2"/>
    <n v="2.334E-2"/>
    <n v="6.0000000000000002E-5"/>
    <s v=""/>
    <n v="2.197E-2"/>
    <s v=""/>
    <n v="7.9000000000000001E-4"/>
    <n v="6.4000000000000005E-4"/>
    <m/>
    <n v="12"/>
    <n v="83.333333333333343"/>
    <n v="16.666666666666664"/>
    <n v="5.47"/>
    <n v="421.74"/>
    <n v="228.08088000000001"/>
    <n v="1"/>
    <n v="0"/>
    <n v="58845.973382285454"/>
    <n v="7583.6916016521309"/>
    <n v="60.51"/>
    <m/>
    <n v="36.369999999999997"/>
    <n v="32.369999999999997"/>
    <s v=""/>
    <n v="87.78"/>
    <n v="0.26381059751972946"/>
    <n v="0.1151008362026562"/>
    <n v="0.37343999999999999"/>
    <n v="2.2900763358778635E-3"/>
    <s v=""/>
    <s v=""/>
    <m/>
    <n v="0"/>
    <s v=""/>
    <n v="5.5"/>
    <n v="56"/>
    <n v="56.000000000000007"/>
    <n v="45.919078104993602"/>
    <n v="5.8"/>
    <n v="0"/>
    <n v="0"/>
    <n v="18"/>
    <m/>
    <n v="5"/>
    <n v="1"/>
    <n v="236.17440000000002"/>
    <n v="236.17440000000002"/>
  </r>
  <r>
    <x v="12"/>
    <x v="1"/>
    <n v="353730519"/>
    <s v="Penápolis"/>
    <n v="0.41376640174921597"/>
    <n v="60568"/>
    <n v="58620"/>
    <n v="1948"/>
    <n v="85.48764996471418"/>
    <n v="96.783780213974381"/>
    <n v="0.47615769279553505"/>
    <n v="0.44287183028919302"/>
    <n v="3.3285862506342002E-2"/>
    <s v=""/>
    <n v="0.1925"/>
    <n v="9.48918975139523E-2"/>
    <n v="0.18164463850837101"/>
    <n v="7.1211567732115694E-3"/>
    <m/>
    <n v="24"/>
    <n v="21.296296296296298"/>
    <n v="78.703703703703709"/>
    <n v="48.45"/>
    <n v="3270.1860000000001"/>
    <n v="385.88291999999996"/>
    <n v="6"/>
    <n v="1"/>
    <n v="2728.3159424118348"/>
    <n v="213.47510236428474"/>
    <n v="95.51"/>
    <m/>
    <n v="95.51"/>
    <n v="32.020000000000003"/>
    <n v="7.7"/>
    <n v="100"/>
    <n v="28.858041987608186"/>
    <n v="9.086978870143799"/>
    <n v="35.715470184612343"/>
    <n v="8.1185030503273197"/>
    <n v="0"/>
    <n v="0"/>
    <m/>
    <n v="0"/>
    <n v="0"/>
    <n v="9.6"/>
    <n v="100"/>
    <n v="100"/>
    <n v="88.199970276920027"/>
    <n v="9.6999999999999993"/>
    <n v="1"/>
    <n v="1"/>
    <n v="29"/>
    <m/>
    <n v="23"/>
    <n v="85"/>
    <n v="3270.1860000000001"/>
    <n v="3270.1860000000001"/>
  </r>
  <r>
    <x v="16"/>
    <x v="1"/>
    <n v="353740418"/>
    <s v="Pereira Barreto"/>
    <m/>
    <m/>
    <m/>
    <m/>
    <m/>
    <m/>
    <n v="1.0000000000000001E-5"/>
    <s v=""/>
    <n v="1.0000000000000001E-5"/>
    <n v="0.143702657280568"/>
    <s v=""/>
    <s v=""/>
    <s v=""/>
    <n v="1.0000000000000001E-5"/>
    <m/>
    <s v=""/>
    <s v=""/>
    <s v=""/>
    <m/>
    <m/>
    <m/>
    <m/>
    <m/>
    <s v=""/>
    <s v=""/>
    <s v=""/>
    <m/>
    <s v=""/>
    <s v=""/>
    <s v=""/>
    <s v=""/>
    <n v="4.3859649122807024E-4"/>
    <n v="1.3812154696132598E-4"/>
    <n v="0"/>
    <n v="1.7543859649122812E-3"/>
    <s v=""/>
    <s v=""/>
    <m/>
    <n v="0"/>
    <s v=""/>
    <m/>
    <m/>
    <m/>
    <m/>
    <m/>
    <m/>
    <m/>
    <n v="2"/>
    <m/>
    <s v=""/>
    <n v="1"/>
    <m/>
    <m/>
  </r>
  <r>
    <x v="12"/>
    <x v="1"/>
    <n v="353740419"/>
    <s v="Pereira Barreto"/>
    <n v="0.14432298901831953"/>
    <n v="25352"/>
    <n v="23725"/>
    <n v="1627"/>
    <n v="25.870443691579247"/>
    <n v="93.582360366046075"/>
    <n v="1.3980033789954309"/>
    <n v="1.21157627853881"/>
    <n v="0.186427100456621"/>
    <s v=""/>
    <n v="6.4009999999999997E-2"/>
    <n v="9.3009512937595101E-2"/>
    <n v="1.23117959665145"/>
    <n v="9.8042694063926895E-3"/>
    <m/>
    <n v="5"/>
    <n v="33.82352941176471"/>
    <n v="66.17647058823529"/>
    <n v="16.73"/>
    <n v="1290.222"/>
    <n v="367.19513999999998"/>
    <n v="1"/>
    <n v="0"/>
    <n v="9006.0208267592297"/>
    <n v="709.03755127800548"/>
    <n v="93.08"/>
    <m/>
    <n v="93.08"/>
    <n v="21.92"/>
    <n v="50"/>
    <n v="100"/>
    <n v="61.31593767523821"/>
    <n v="19.30943893640098"/>
    <n v="70.85241394963802"/>
    <n v="32.70650885203878"/>
    <n v="0"/>
    <n v="0"/>
    <m/>
    <n v="0"/>
    <n v="0"/>
    <n v="8.6999999999999993"/>
    <n v="98"/>
    <n v="97.999999999999986"/>
    <n v="71.540158205332105"/>
    <n v="8.1"/>
    <n v="0"/>
    <n v="0"/>
    <n v="13"/>
    <m/>
    <n v="23"/>
    <n v="45"/>
    <n v="1264.4175599999999"/>
    <n v="1264.4175599999999"/>
  </r>
  <r>
    <x v="8"/>
    <x v="1"/>
    <n v="353750310"/>
    <s v="Pereiras"/>
    <n v="1.3253508377571999"/>
    <n v="8333"/>
    <n v="5565"/>
    <n v="2768"/>
    <n v="37.509002520705799"/>
    <n v="66.782671306852265"/>
    <n v="4.3352979452054803E-2"/>
    <n v="2.9520000000000001E-2"/>
    <n v="1.38329794520548E-2"/>
    <s v=""/>
    <n v="3.0015334855403399E-2"/>
    <n v="1.0952343987823399E-2"/>
    <n v="1.19959284627093E-3"/>
    <n v="1.18570776255708E-3"/>
    <m/>
    <n v="15"/>
    <n v="14.814814814814813"/>
    <n v="85.18518518518519"/>
    <n v="4.05"/>
    <n v="312.60599999999999"/>
    <n v="68.500555200000008"/>
    <n v="0"/>
    <n v="1"/>
    <n v="7568.9427577103088"/>
    <n v="1135.3414136565464"/>
    <n v="78.959999999999994"/>
    <m/>
    <n v="71.89"/>
    <n v="19.97"/>
    <n v="0"/>
    <n v="100"/>
    <n v="6.0212471461187231"/>
    <n v="2.1676489726027404"/>
    <n v="7.0285714285714285"/>
    <n v="4.6109931506849335"/>
    <n v="0"/>
    <n v="0.1"/>
    <m/>
    <n v="0"/>
    <n v="0"/>
    <n v="10"/>
    <n v="96"/>
    <n v="94.08"/>
    <n v="78.087255139056836"/>
    <n v="8.3000000000000007"/>
    <n v="0"/>
    <n v="1"/>
    <n v="32"/>
    <m/>
    <n v="4"/>
    <n v="23"/>
    <n v="300.10176000000001"/>
    <n v="294.09972479999999"/>
  </r>
  <r>
    <x v="19"/>
    <x v="1"/>
    <n v="35376027"/>
    <s v="Peruíbe"/>
    <n v="1.0733541825666881"/>
    <n v="65543"/>
    <n v="65120"/>
    <n v="423"/>
    <n v="200.92271849422153"/>
    <n v="99.354622156446908"/>
    <n v="0.14956001902587518"/>
    <n v="0.14931"/>
    <n v="2.5001902587518999E-4"/>
    <s v=""/>
    <n v="0.14906"/>
    <n v="1.7000000000000001E-4"/>
    <n v="2.1000000000000001E-4"/>
    <n v="1.200190258751903E-4"/>
    <m/>
    <n v="5"/>
    <n v="66.666666666666657"/>
    <n v="33.333333333333329"/>
    <n v="54.02"/>
    <n v="3646.134"/>
    <n v="1695.3035400000001"/>
    <n v="8"/>
    <n v="0"/>
    <n v="8420.1211418458115"/>
    <n v="1072.9640083609231"/>
    <n v="97.66"/>
    <m/>
    <n v="76.959999999999994"/>
    <n v="38.04"/>
    <n v="5.6"/>
    <n v="98.77"/>
    <n v="2.2524099250884819"/>
    <n v="0.8546286801478582"/>
    <n v="3.3857142857142857"/>
    <n v="1.121161551009821E-2"/>
    <n v="4"/>
    <n v="36.1"/>
    <m/>
    <n v="0"/>
    <n v="0"/>
    <n v="8.6"/>
    <n v="76"/>
    <n v="76.000000000000014"/>
    <n v="53.504080212082158"/>
    <n v="6.6"/>
    <n v="2"/>
    <n v="0"/>
    <n v="19"/>
    <m/>
    <n v="8"/>
    <n v="4"/>
    <n v="2771.0618400000003"/>
    <n v="2771.0618400000003"/>
  </r>
  <r>
    <x v="17"/>
    <x v="1"/>
    <n v="353760211"/>
    <s v="Peruíbe"/>
    <m/>
    <m/>
    <m/>
    <m/>
    <m/>
    <m/>
    <n v="0"/>
    <s v=""/>
    <s v=""/>
    <s v=""/>
    <s v=""/>
    <s v=""/>
    <s v=""/>
    <s v=""/>
    <m/>
    <s v=""/>
    <s v=""/>
    <s v=""/>
    <m/>
    <m/>
    <m/>
    <m/>
    <m/>
    <s v=""/>
    <s v=""/>
    <s v=""/>
    <m/>
    <s v=""/>
    <s v=""/>
    <s v=""/>
    <s v=""/>
    <n v="0"/>
    <n v="0"/>
    <n v="0"/>
    <n v="0"/>
    <s v=""/>
    <s v=""/>
    <m/>
    <n v="0"/>
    <s v=""/>
    <m/>
    <m/>
    <m/>
    <m/>
    <m/>
    <m/>
    <m/>
    <s v=""/>
    <m/>
    <s v=""/>
    <s v=""/>
    <m/>
    <m/>
  </r>
  <r>
    <x v="0"/>
    <x v="1"/>
    <n v="353770120"/>
    <s v="Piacatu"/>
    <n v="1.1575084634272814"/>
    <n v="5832"/>
    <n v="5350"/>
    <n v="482"/>
    <n v="25.079556205384019"/>
    <n v="91.735253772290818"/>
    <n v="0.19636471841704681"/>
    <n v="0.179638843226788"/>
    <n v="1.6725875190258799E-2"/>
    <s v=""/>
    <n v="1.6530258751902598E-2"/>
    <s v=""/>
    <n v="0.172844459665145"/>
    <n v="6.9899999999999997E-3"/>
    <m/>
    <n v="11"/>
    <n v="58.333333333333336"/>
    <n v="41.666666666666671"/>
    <n v="3.69"/>
    <n v="284.79599999999999"/>
    <n v="56.192184000000012"/>
    <n v="1"/>
    <n v="0"/>
    <n v="9192.5925925925931"/>
    <n v="1135.5555555555554"/>
    <n v="95.4"/>
    <m/>
    <n v="94.31"/>
    <n v="21.36"/>
    <n v="15.9"/>
    <n v="100"/>
    <n v="27.65700259395026"/>
    <n v="11.550865789238047"/>
    <n v="35.927768645357602"/>
    <n v="7.96470247155181"/>
    <n v="0"/>
    <n v="0"/>
    <m/>
    <n v="0"/>
    <n v="0"/>
    <n v="9"/>
    <n v="99.100000000000009"/>
    <n v="99.100000000000009"/>
    <n v="80.26932119833144"/>
    <n v="9.6999999999999993"/>
    <n v="0"/>
    <n v="0"/>
    <n v="4"/>
    <m/>
    <n v="14"/>
    <n v="10"/>
    <n v="282.23283600000002"/>
    <n v="282.23283600000002"/>
  </r>
  <r>
    <x v="8"/>
    <x v="1"/>
    <n v="353780010"/>
    <s v="Piedade"/>
    <n v="0.27073981183853846"/>
    <n v="53383"/>
    <n v="25082"/>
    <n v="28301"/>
    <n v="71.603133299353487"/>
    <n v="46.984995223198396"/>
    <n v="0.51629425799086825"/>
    <n v="0.463123460172502"/>
    <n v="5.3170797818366297E-2"/>
    <s v=""/>
    <n v="9.2930958904109601E-2"/>
    <n v="6.6261719939117204E-3"/>
    <n v="0.39198693176052801"/>
    <n v="2.4683224251648921E-2"/>
    <m/>
    <n v="280"/>
    <n v="72.875816993464042"/>
    <n v="27.124183006535947"/>
    <n v="20.18"/>
    <n v="1361.8799999999999"/>
    <n v="569.77147872000012"/>
    <n v="5"/>
    <n v="0"/>
    <n v="5671.1986962141509"/>
    <n v="785.69731937133542"/>
    <n v="56.13"/>
    <m/>
    <n v="34.53"/>
    <n v="36.54"/>
    <n v="25"/>
    <n v="100"/>
    <n v="13.306553041001759"/>
    <n v="5.3780651874048777"/>
    <n v="18.161704320490276"/>
    <n v="3.9978043472455855"/>
    <n v="0"/>
    <n v="0"/>
    <m/>
    <n v="0"/>
    <n v="0"/>
    <n v="9.1999999999999993"/>
    <n v="67.599999999999994"/>
    <n v="64.62560000000002"/>
    <n v="58.162872006344159"/>
    <n v="6.7"/>
    <n v="1"/>
    <n v="0"/>
    <n v="36"/>
    <m/>
    <n v="223"/>
    <n v="83"/>
    <n v="920.63087999999993"/>
    <n v="880.12312128000008"/>
  </r>
  <r>
    <x v="17"/>
    <x v="1"/>
    <n v="353780011"/>
    <s v="Piedade"/>
    <m/>
    <m/>
    <m/>
    <m/>
    <m/>
    <m/>
    <n v="3.4881161846778301E-2"/>
    <n v="3.4881161846778301E-2"/>
    <s v=""/>
    <s v=""/>
    <s v=""/>
    <s v=""/>
    <n v="3.4841161846778303E-2"/>
    <n v="4.0000000000000003E-5"/>
    <m/>
    <n v="8"/>
    <s v=""/>
    <s v=""/>
    <m/>
    <m/>
    <m/>
    <m/>
    <m/>
    <s v=""/>
    <s v=""/>
    <s v=""/>
    <m/>
    <s v=""/>
    <s v=""/>
    <s v=""/>
    <s v=""/>
    <n v="0.89899901666954385"/>
    <n v="0.36334543590394064"/>
    <n v="1.367888699873659"/>
    <n v="0"/>
    <s v=""/>
    <s v=""/>
    <m/>
    <n v="0"/>
    <s v=""/>
    <m/>
    <m/>
    <m/>
    <m/>
    <m/>
    <m/>
    <m/>
    <s v=""/>
    <m/>
    <n v="7"/>
    <s v=""/>
    <m/>
    <m/>
  </r>
  <r>
    <x v="14"/>
    <x v="1"/>
    <n v="353780014"/>
    <s v="Piedade"/>
    <m/>
    <m/>
    <m/>
    <m/>
    <m/>
    <m/>
    <n v="1.6608858447488561E-2"/>
    <n v="1.5547442922374401E-2"/>
    <n v="1.0614155251141601E-3"/>
    <s v=""/>
    <n v="1.0499999999999999E-3"/>
    <s v=""/>
    <n v="1.5484657534246601E-2"/>
    <n v="0"/>
    <m/>
    <n v="20"/>
    <n v="88.235294117647058"/>
    <n v="11.76470588235294"/>
    <m/>
    <m/>
    <m/>
    <m/>
    <m/>
    <s v=""/>
    <s v=""/>
    <s v=""/>
    <m/>
    <s v=""/>
    <s v=""/>
    <s v=""/>
    <s v=""/>
    <n v="0.42806336204867423"/>
    <n v="0.17300894216133916"/>
    <n v="0.60970364401468247"/>
    <n v="7.9805678580012029E-2"/>
    <s v=""/>
    <s v=""/>
    <m/>
    <n v="0"/>
    <s v=""/>
    <m/>
    <m/>
    <m/>
    <m/>
    <m/>
    <m/>
    <m/>
    <s v=""/>
    <m/>
    <n v="15"/>
    <n v="2"/>
    <m/>
    <m/>
  </r>
  <r>
    <x v="8"/>
    <x v="1"/>
    <n v="353790910"/>
    <s v="Pilar do Sul"/>
    <m/>
    <m/>
    <m/>
    <m/>
    <m/>
    <m/>
    <n v="0"/>
    <s v=""/>
    <s v=""/>
    <s v=""/>
    <s v=""/>
    <s v=""/>
    <s v=""/>
    <n v="0"/>
    <m/>
    <n v="5"/>
    <s v=""/>
    <s v=""/>
    <m/>
    <m/>
    <m/>
    <m/>
    <m/>
    <s v=""/>
    <s v=""/>
    <s v=""/>
    <m/>
    <s v=""/>
    <s v=""/>
    <s v=""/>
    <s v=""/>
    <n v="0"/>
    <n v="0"/>
    <n v="0"/>
    <n v="0"/>
    <s v=""/>
    <s v=""/>
    <m/>
    <n v="0"/>
    <s v=""/>
    <m/>
    <m/>
    <m/>
    <m/>
    <m/>
    <m/>
    <m/>
    <n v="4"/>
    <m/>
    <s v=""/>
    <s v=""/>
    <m/>
    <m/>
  </r>
  <r>
    <x v="14"/>
    <x v="1"/>
    <n v="353790914"/>
    <s v="Pilar do Sul"/>
    <n v="0.68903192372387068"/>
    <n v="28043"/>
    <n v="23223"/>
    <n v="4820"/>
    <n v="41.094665885111375"/>
    <n v="82.812109973968546"/>
    <n v="6.3293002917300875E-2"/>
    <n v="6.0862288812785402E-2"/>
    <n v="2.4307141045154701E-3"/>
    <s v=""/>
    <n v="3.18439421613394E-2"/>
    <n v="1.10769913749366E-4"/>
    <n v="3.0480279680365301E-2"/>
    <n v="8.5801116184677805E-4"/>
    <m/>
    <n v="45"/>
    <n v="63.492063492063487"/>
    <n v="36.507936507936506"/>
    <n v="16.05"/>
    <n v="1238.328"/>
    <n v="343.07809200000008"/>
    <n v="3"/>
    <n v="0"/>
    <n v="8546.6462218735505"/>
    <n v="1023.3484291980169"/>
    <n v="90.14"/>
    <m/>
    <n v="62.84"/>
    <n v="28.71"/>
    <n v="0"/>
    <n v="100"/>
    <n v="1.8950000873443378"/>
    <n v="0.83280266996448526"/>
    <n v="2.5046209387977529"/>
    <n v="0.26711144005664517"/>
    <n v="0"/>
    <n v="1.2"/>
    <m/>
    <n v="0"/>
    <n v="0"/>
    <n v="8"/>
    <n v="76.099999999999994"/>
    <n v="76.099999999999994"/>
    <n v="72.295054945054943"/>
    <n v="7.8"/>
    <n v="0"/>
    <n v="0"/>
    <n v="26"/>
    <m/>
    <n v="40"/>
    <n v="23"/>
    <n v="942.3676079999999"/>
    <n v="942.3676079999999"/>
  </r>
  <r>
    <x v="15"/>
    <x v="1"/>
    <n v="35380062"/>
    <s v="Pindamonhangaba"/>
    <n v="1.1350780981243425"/>
    <n v="162051"/>
    <n v="157534"/>
    <n v="4517"/>
    <n v="221.93598750975801"/>
    <n v="97.212605908016613"/>
    <n v="2.7310942009132351"/>
    <n v="2.5747188647894399"/>
    <n v="0.15637533612379501"/>
    <n v="0.80898649162861502"/>
    <n v="3.6471369863013699E-2"/>
    <n v="0.13316301116184701"/>
    <n v="2.1684652105530202"/>
    <n v="0.39299460933536201"/>
    <m/>
    <n v="117"/>
    <n v="64.285714285714292"/>
    <n v="35.714285714285715"/>
    <n v="146.05000000000001"/>
    <n v="8762.7960000000003"/>
    <n v="2732.6311200000005"/>
    <n v="28"/>
    <n v="1"/>
    <n v="2169.850232334265"/>
    <n v="219.90410426347265"/>
    <n v="100"/>
    <m/>
    <n v="98.96"/>
    <n v="31.06"/>
    <n v="8.5"/>
    <n v="100"/>
    <n v="56.661705413137653"/>
    <n v="24.494118393840672"/>
    <n v="69.775578991583743"/>
    <n v="13.83852532068982"/>
    <n v="0"/>
    <n v="0"/>
    <m/>
    <n v="0"/>
    <n v="0"/>
    <n v="7.5"/>
    <n v="98"/>
    <n v="98.000000000000014"/>
    <n v="68.815534219899675"/>
    <n v="7.6"/>
    <n v="0"/>
    <n v="1"/>
    <n v="252"/>
    <m/>
    <n v="162"/>
    <n v="90"/>
    <n v="8587.5400800000007"/>
    <n v="8587.5400800000007"/>
  </r>
  <r>
    <x v="10"/>
    <x v="1"/>
    <n v="353810515"/>
    <s v="Pindorama"/>
    <n v="0.85893380567121369"/>
    <n v="16152"/>
    <n v="15288"/>
    <n v="864"/>
    <n v="87.530482848317348"/>
    <n v="94.650817236255563"/>
    <n v="9.1174738077118192E-2"/>
    <n v="9.0666590563165898E-3"/>
    <n v="8.2108079020801597E-2"/>
    <s v=""/>
    <n v="7.4759999999999993E-2"/>
    <n v="6.27853881278539E-6"/>
    <n v="9.48665905631659E-3"/>
    <n v="6.92180048198884E-3"/>
    <m/>
    <n v="3"/>
    <n v="23.52941176470588"/>
    <n v="76.470588235294116"/>
    <n v="11.3"/>
    <n v="871.452"/>
    <n v="106.17102"/>
    <n v="8"/>
    <n v="0"/>
    <n v="2752.9569093610698"/>
    <n v="312.39227340267456"/>
    <n v="94.66"/>
    <m/>
    <n v="94.66"/>
    <n v="42.31"/>
    <n v="36.299999999999997"/>
    <n v="100"/>
    <n v="18.607089403493511"/>
    <n v="6.4662934806466801"/>
    <n v="2.7474724413080573"/>
    <n v="51.317549388001005"/>
    <n v="0"/>
    <n v="0.6"/>
    <m/>
    <n v="0"/>
    <n v="0"/>
    <n v="9.8000000000000007"/>
    <n v="98"/>
    <n v="98"/>
    <n v="87.816767877060357"/>
    <n v="10"/>
    <n v="3"/>
    <n v="0"/>
    <n v="17"/>
    <m/>
    <n v="8"/>
    <n v="26"/>
    <n v="854.02296000000001"/>
    <n v="854.02296000000001"/>
  </r>
  <r>
    <x v="2"/>
    <x v="1"/>
    <n v="353810516"/>
    <s v="Pindorama"/>
    <m/>
    <m/>
    <m/>
    <m/>
    <m/>
    <m/>
    <n v="8.8999999999999999E-3"/>
    <n v="6.5900000000000004E-3"/>
    <n v="2.31E-3"/>
    <s v=""/>
    <s v=""/>
    <s v=""/>
    <n v="8.8999999999999999E-3"/>
    <n v="0"/>
    <m/>
    <s v=""/>
    <n v="66.666666666666657"/>
    <n v="33.333333333333329"/>
    <m/>
    <m/>
    <m/>
    <m/>
    <m/>
    <s v=""/>
    <s v=""/>
    <s v=""/>
    <m/>
    <s v=""/>
    <s v=""/>
    <s v=""/>
    <s v=""/>
    <n v="1.8163265306122449"/>
    <n v="0.63120567375886527"/>
    <n v="1.9969696969696971"/>
    <n v="1.4437500000000003"/>
    <s v=""/>
    <s v=""/>
    <m/>
    <n v="0"/>
    <s v=""/>
    <m/>
    <m/>
    <m/>
    <m/>
    <m/>
    <m/>
    <m/>
    <n v="6"/>
    <m/>
    <n v="2"/>
    <n v="1"/>
    <m/>
    <m/>
  </r>
  <r>
    <x v="6"/>
    <x v="1"/>
    <n v="35382045"/>
    <s v="Pinhalzinho"/>
    <n v="1.2431358423029337"/>
    <n v="14593"/>
    <n v="7332"/>
    <n v="7261"/>
    <n v="94.178767344304617"/>
    <n v="50.243267319947918"/>
    <n v="0.16769319634703178"/>
    <n v="0.10455061263318099"/>
    <n v="6.31425837138508E-2"/>
    <s v=""/>
    <n v="2.281E-2"/>
    <n v="2.0000000000000001E-4"/>
    <n v="7.4953542617960403E-2"/>
    <n v="6.9729653729071514E-2"/>
    <m/>
    <n v="38"/>
    <n v="38.095238095238095"/>
    <n v="61.904761904761905"/>
    <n v="5.24"/>
    <n v="404.46"/>
    <n v="80.56908"/>
    <n v="2"/>
    <n v="0"/>
    <n v="4149.1893373535258"/>
    <n v="540.25902830124028"/>
    <n v="57.05"/>
    <m/>
    <n v="46.42"/>
    <n v="26.25"/>
    <n v="88.9"/>
    <n v="100"/>
    <n v="22.971670732470105"/>
    <n v="8.7340206430745724"/>
    <n v="21.781377631912708"/>
    <n v="25.257033485540319"/>
    <n v="0"/>
    <n v="0"/>
    <m/>
    <n v="0"/>
    <n v="0"/>
    <n v="9.6"/>
    <n v="91"/>
    <n v="91"/>
    <n v="80.079839786381839"/>
    <n v="9.9"/>
    <n v="0"/>
    <n v="0"/>
    <n v="18"/>
    <m/>
    <n v="64"/>
    <n v="104"/>
    <n v="368.05860000000001"/>
    <n v="368.05860000000001"/>
  </r>
  <r>
    <x v="1"/>
    <x v="1"/>
    <n v="353830321"/>
    <s v="Piquerobi"/>
    <n v="-2.5431285558519257E-2"/>
    <n v="3534"/>
    <n v="2803"/>
    <n v="731"/>
    <n v="7.3242005347039445"/>
    <n v="79.315223542727793"/>
    <n v="9.0864003044139989E-3"/>
    <n v="1.04642313546423E-3"/>
    <n v="8.0399771689497693E-3"/>
    <s v=""/>
    <n v="5.6899999999999997E-3"/>
    <n v="2.5000000000000001E-4"/>
    <n v="1.066400304414E-3"/>
    <n v="2.0799999999999998E-3"/>
    <m/>
    <n v="2"/>
    <n v="28.571428571428569"/>
    <n v="71.428571428571431"/>
    <n v="1.95"/>
    <n v="150.44399999999999"/>
    <n v="24.491160000000001"/>
    <n v="0"/>
    <n v="0"/>
    <n v="32035.72156196944"/>
    <n v="3837.1477079796259"/>
    <n v="79.09"/>
    <m/>
    <n v="76.63"/>
    <n v="15.25"/>
    <n v="38.9"/>
    <n v="100"/>
    <n v="0.52522545112219643"/>
    <n v="0.25310307254635095"/>
    <n v="8.0494087343402299E-2"/>
    <n v="1.8697621323139002"/>
    <n v="15"/>
    <n v="3.5"/>
    <m/>
    <n v="0"/>
    <n v="0"/>
    <n v="9.5"/>
    <n v="91"/>
    <n v="90.999999999999986"/>
    <n v="83.720746590093313"/>
    <n v="9.9"/>
    <n v="0"/>
    <n v="0"/>
    <n v="2"/>
    <m/>
    <n v="2"/>
    <n v="5"/>
    <n v="136.90403999999998"/>
    <n v="136.90403999999998"/>
  </r>
  <r>
    <x v="13"/>
    <x v="1"/>
    <n v="353830322"/>
    <s v="Piquerobi"/>
    <m/>
    <m/>
    <m/>
    <m/>
    <m/>
    <m/>
    <n v="3.6999999999999999E-4"/>
    <s v=""/>
    <n v="3.6999999999999999E-4"/>
    <s v=""/>
    <s v=""/>
    <s v=""/>
    <n v="5.0000000000000002E-5"/>
    <n v="3.2000000000000003E-4"/>
    <m/>
    <s v=""/>
    <s v=""/>
    <s v=""/>
    <m/>
    <m/>
    <m/>
    <m/>
    <m/>
    <s v=""/>
    <s v=""/>
    <s v=""/>
    <m/>
    <s v=""/>
    <s v=""/>
    <s v=""/>
    <s v=""/>
    <n v="2.1387283236994219E-2"/>
    <n v="1.0306406685236769E-2"/>
    <n v="0"/>
    <n v="8.6046511627906982E-2"/>
    <s v=""/>
    <s v=""/>
    <m/>
    <n v="0"/>
    <s v=""/>
    <m/>
    <m/>
    <m/>
    <m/>
    <m/>
    <m/>
    <m/>
    <n v="1"/>
    <m/>
    <s v=""/>
    <n v="3"/>
    <m/>
    <m/>
  </r>
  <r>
    <x v="15"/>
    <x v="1"/>
    <n v="35385012"/>
    <s v="Piquete"/>
    <n v="-0.40100959070613618"/>
    <n v="13683"/>
    <n v="12836"/>
    <n v="847"/>
    <n v="77.797361837616563"/>
    <n v="93.809837024044441"/>
    <n v="0.149108493150685"/>
    <n v="0.14146849315068499"/>
    <n v="7.6400000000000001E-3"/>
    <s v=""/>
    <n v="0.11445"/>
    <n v="2.894E-2"/>
    <n v="4.7999999999999996E-3"/>
    <n v="9.1849315068493202E-4"/>
    <m/>
    <n v="22"/>
    <n v="82.35294117647058"/>
    <n v="17.647058823529413"/>
    <n v="8.9499999999999993"/>
    <n v="690.71399999999994"/>
    <n v="690.71399999999994"/>
    <n v="0"/>
    <n v="0"/>
    <n v="5969.3225169918878"/>
    <n v="599.23700942775736"/>
    <n v="93.66"/>
    <m/>
    <n v="78.489999999999995"/>
    <n v="46.7"/>
    <n v="57.7"/>
    <n v="100"/>
    <n v="13.313258317025445"/>
    <n v="5.7570846776326254"/>
    <n v="16.449824784963372"/>
    <n v="2.9384615384615369"/>
    <n v="0"/>
    <n v="16.7"/>
    <m/>
    <n v="0"/>
    <n v="0"/>
    <n v="9"/>
    <n v="76"/>
    <n v="0"/>
    <n v="0"/>
    <n v="1.1000000000000001"/>
    <n v="0"/>
    <n v="0"/>
    <n v="4"/>
    <m/>
    <n v="14"/>
    <n v="3"/>
    <n v="524.94263999999998"/>
    <n v="0"/>
  </r>
  <r>
    <x v="6"/>
    <x v="1"/>
    <n v="35386005"/>
    <s v="Piracaia"/>
    <n v="0.47618034674872245"/>
    <n v="26167"/>
    <n v="26167"/>
    <n v="0"/>
    <n v="68.013931848309198"/>
    <n v="100"/>
    <n v="0.41319889142567268"/>
    <n v="0.394051667300863"/>
    <n v="1.9147224124809702E-2"/>
    <s v=""/>
    <n v="0.20598"/>
    <n v="1.79010096397768E-2"/>
    <n v="0.140884391171994"/>
    <n v="4.8433490613901606E-2"/>
    <m/>
    <n v="63"/>
    <n v="33.624454148471614"/>
    <n v="66.375545851528386"/>
    <n v="21.84"/>
    <n v="1474.3620000000001"/>
    <n v="884.62259999999992"/>
    <n v="2"/>
    <n v="0"/>
    <n v="5808.9777200290446"/>
    <n v="759.26472274238563"/>
    <n v="68.2"/>
    <m/>
    <n v="50.84"/>
    <n v="30.21"/>
    <n v="25.5"/>
    <n v="68.2"/>
    <n v="22.703235792619378"/>
    <n v="8.5725911084164448"/>
    <n v="33.113585487467475"/>
    <n v="3.039241924572968"/>
    <n v="2"/>
    <n v="0"/>
    <m/>
    <n v="0"/>
    <n v="0"/>
    <n v="9.6"/>
    <n v="50"/>
    <n v="50"/>
    <n v="39.999633739882071"/>
    <n v="5.4"/>
    <n v="0"/>
    <n v="0"/>
    <n v="112"/>
    <m/>
    <n v="77"/>
    <n v="152"/>
    <n v="737.18100000000004"/>
    <n v="737.18100000000004"/>
  </r>
  <r>
    <x v="6"/>
    <x v="1"/>
    <n v="35387095"/>
    <s v="Piracicaba"/>
    <n v="0.71540095198749931"/>
    <n v="387507"/>
    <n v="380407"/>
    <n v="7100"/>
    <n v="282.95302699505663"/>
    <n v="98.167775033741322"/>
    <n v="4.0387897031963487"/>
    <n v="3.6411018569254199"/>
    <n v="0.39768784627092901"/>
    <s v=""/>
    <n v="2.8814923972602702"/>
    <n v="0.64697157026889895"/>
    <n v="0.140673150684932"/>
    <n v="0.36965258498224196"/>
    <m/>
    <n v="114"/>
    <n v="28.927680798004989"/>
    <n v="71.072319201995015"/>
    <n v="355.9"/>
    <n v="21355.056"/>
    <n v="2978.8198200000002"/>
    <n v="54"/>
    <n v="1"/>
    <n v="1291.5284627116414"/>
    <n v="175.78459227833304"/>
    <n v="100"/>
    <m/>
    <n v="100"/>
    <n v="56.76"/>
    <n v="0.8"/>
    <n v="100"/>
    <n v="67.878818541115109"/>
    <n v="25.449210480128219"/>
    <n v="96.071289100934564"/>
    <n v="18.411474364394863"/>
    <n v="0"/>
    <n v="4.5"/>
    <m/>
    <n v="6"/>
    <n v="0"/>
    <n v="8.6"/>
    <n v="100"/>
    <n v="100"/>
    <n v="86.050985677583796"/>
    <n v="9.6999999999999993"/>
    <n v="16"/>
    <n v="1"/>
    <n v="414"/>
    <m/>
    <n v="116"/>
    <n v="285"/>
    <n v="21355.056"/>
    <n v="21355.056"/>
  </r>
  <r>
    <x v="8"/>
    <x v="1"/>
    <n v="353870910"/>
    <s v="Piracicaba"/>
    <m/>
    <m/>
    <m/>
    <m/>
    <m/>
    <m/>
    <n v="4.6043112633181093E-3"/>
    <n v="4.5962252663622498E-3"/>
    <n v="8.0859969558599699E-6"/>
    <s v=""/>
    <s v=""/>
    <s v=""/>
    <n v="2.1724086757990901E-3"/>
    <n v="2.4319025875190262E-3"/>
    <m/>
    <n v="7"/>
    <n v="63.636363636363633"/>
    <n v="36.363636363636367"/>
    <m/>
    <m/>
    <m/>
    <m/>
    <m/>
    <s v=""/>
    <s v=""/>
    <s v=""/>
    <m/>
    <s v=""/>
    <s v=""/>
    <s v=""/>
    <s v=""/>
    <n v="7.7383382576774948E-2"/>
    <n v="2.9012673366843787E-2"/>
    <n v="0.12127243446866094"/>
    <n v="3.7435171091944303E-4"/>
    <s v=""/>
    <s v=""/>
    <m/>
    <n v="0"/>
    <s v=""/>
    <m/>
    <m/>
    <m/>
    <m/>
    <m/>
    <m/>
    <m/>
    <n v="27"/>
    <m/>
    <n v="7"/>
    <n v="4"/>
    <m/>
    <m/>
  </r>
  <r>
    <x v="14"/>
    <x v="1"/>
    <n v="353880814"/>
    <s v="Piraju"/>
    <n v="2.8393723892916611E-2"/>
    <n v="28572"/>
    <n v="26266"/>
    <n v="2306"/>
    <n v="56.552461255269876"/>
    <n v="91.929161416771663"/>
    <n v="0.17161382039573816"/>
    <n v="0.166414604261796"/>
    <n v="5.1992161339421599E-3"/>
    <n v="0.238979800862506"/>
    <s v=""/>
    <n v="2.0699543378995401E-3"/>
    <n v="0.16530486301369901"/>
    <n v="4.2390030441400292E-3"/>
    <m/>
    <n v="18"/>
    <n v="57.377049180327866"/>
    <n v="42.622950819672127"/>
    <n v="21.44"/>
    <n v="1447.2539999999999"/>
    <n v="195.00153300000002"/>
    <n v="2"/>
    <n v="0"/>
    <n v="6236.119277614448"/>
    <n v="761.57916841663166"/>
    <n v="97.77"/>
    <m/>
    <n v="95.99"/>
    <n v="31.95"/>
    <n v="0.7"/>
    <n v="100"/>
    <n v="6.7564496218794554"/>
    <n v="3.0374127503670469"/>
    <n v="8.9953840141511332"/>
    <n v="0.75350958462929851"/>
    <n v="0"/>
    <n v="0.6"/>
    <m/>
    <n v="1"/>
    <n v="0"/>
    <n v="9.8000000000000007"/>
    <n v="99"/>
    <n v="94.049999999999983"/>
    <n v="86.526101637998579"/>
    <n v="9.6999999999999993"/>
    <n v="0"/>
    <n v="0"/>
    <n v="12"/>
    <m/>
    <n v="35"/>
    <n v="26"/>
    <n v="1432.7814599999997"/>
    <n v="1361.1423869999996"/>
  </r>
  <r>
    <x v="2"/>
    <x v="1"/>
    <n v="353890716"/>
    <s v="Pirajuí"/>
    <n v="0.34617712502515996"/>
    <n v="23228"/>
    <n v="19038"/>
    <n v="4190"/>
    <n v="28.346533566015403"/>
    <n v="81.961425865334931"/>
    <n v="0.43948435755961501"/>
    <n v="0.271977785388128"/>
    <n v="0.16750657217148701"/>
    <s v=""/>
    <s v=""/>
    <n v="1.1415525114155301E-5"/>
    <n v="0.27827489028412"/>
    <n v="0.16119805175038052"/>
    <m/>
    <n v="4"/>
    <n v="32.727272727272727"/>
    <n v="67.272727272727266"/>
    <n v="14.54"/>
    <n v="1121.742"/>
    <n v="1121.742"/>
    <n v="1"/>
    <n v="0"/>
    <n v="8268.2211124504902"/>
    <n v="841.75650077492662"/>
    <n v="100"/>
    <m/>
    <n v="86.6"/>
    <n v="14.96"/>
    <n v="35.200000000000003"/>
    <n v="100"/>
    <n v="17.509336954566336"/>
    <n v="7.2164919139509855"/>
    <n v="14.390359015244869"/>
    <n v="27.017189059917264"/>
    <n v="0"/>
    <n v="0.9"/>
    <m/>
    <n v="0"/>
    <n v="0"/>
    <n v="9.8000000000000007"/>
    <n v="98"/>
    <n v="0"/>
    <n v="0"/>
    <n v="1.5"/>
    <n v="0"/>
    <n v="0"/>
    <n v="5"/>
    <m/>
    <n v="18"/>
    <n v="37"/>
    <n v="1099.3071600000001"/>
    <n v="0"/>
  </r>
  <r>
    <x v="0"/>
    <x v="1"/>
    <n v="353890720"/>
    <s v="Pirajuí"/>
    <m/>
    <m/>
    <m/>
    <m/>
    <m/>
    <m/>
    <n v="3.1126484018264801E-3"/>
    <n v="2.3926484018264799E-3"/>
    <n v="7.2000000000000005E-4"/>
    <s v=""/>
    <s v=""/>
    <s v=""/>
    <n v="2.3926484018264799E-3"/>
    <n v="7.2000000000000005E-4"/>
    <m/>
    <n v="2"/>
    <n v="50"/>
    <n v="50"/>
    <m/>
    <m/>
    <m/>
    <m/>
    <m/>
    <s v=""/>
    <s v=""/>
    <s v=""/>
    <m/>
    <s v=""/>
    <s v=""/>
    <s v=""/>
    <s v=""/>
    <n v="0.12400989648711078"/>
    <n v="5.1110811195837109E-2"/>
    <n v="0.12659515353579259"/>
    <n v="0.11612903225806455"/>
    <s v=""/>
    <s v=""/>
    <m/>
    <n v="0"/>
    <s v=""/>
    <m/>
    <m/>
    <m/>
    <m/>
    <m/>
    <m/>
    <m/>
    <n v="1"/>
    <m/>
    <n v="2"/>
    <n v="2"/>
    <m/>
    <m/>
  </r>
  <r>
    <x v="10"/>
    <x v="1"/>
    <n v="353900415"/>
    <s v="Pirangi"/>
    <n v="0.22293697869806284"/>
    <n v="10807"/>
    <n v="9916"/>
    <n v="891"/>
    <n v="50.081097363177165"/>
    <n v="91.75534375867494"/>
    <n v="0.67875350076103402"/>
    <n v="0.29754117706747801"/>
    <n v="0.38121232369355601"/>
    <s v=""/>
    <n v="3.0722070015220702E-3"/>
    <n v="0.31307771182140998"/>
    <n v="0.32647508878741799"/>
    <n v="3.61284931506849E-2"/>
    <m/>
    <n v="3"/>
    <n v="35.64356435643564"/>
    <n v="64.356435643564353"/>
    <n v="7.17"/>
    <n v="552.96"/>
    <n v="110.592"/>
    <n v="2"/>
    <n v="0"/>
    <n v="4756.5170722679741"/>
    <n v="525.25955399278268"/>
    <n v="100"/>
    <m/>
    <n v="100"/>
    <n v="36.44"/>
    <n v="18.100000000000001"/>
    <n v="100"/>
    <n v="128.06669825679887"/>
    <n v="41.641319065094109"/>
    <n v="85.011764876422291"/>
    <n v="211.78462427419774"/>
    <n v="0"/>
    <n v="0"/>
    <m/>
    <n v="0"/>
    <n v="0"/>
    <n v="9.8000000000000007"/>
    <n v="100"/>
    <n v="100"/>
    <n v="80"/>
    <n v="9.6999999999999993"/>
    <n v="0"/>
    <n v="0"/>
    <n v="4"/>
    <m/>
    <n v="36"/>
    <n v="65"/>
    <n v="552.96"/>
    <n v="552.96"/>
  </r>
  <r>
    <x v="18"/>
    <x v="1"/>
    <n v="35391036"/>
    <s v="Pirapora do Bom Jesus"/>
    <n v="1.8511646324547604"/>
    <n v="18516"/>
    <n v="18516"/>
    <n v="0"/>
    <n v="171.03269905782375"/>
    <n v="100"/>
    <n v="8.3719999999999989E-2"/>
    <n v="1.5699999999999999E-2"/>
    <n v="6.8019999999999997E-2"/>
    <s v=""/>
    <n v="6.5930000000000002E-2"/>
    <n v="1.3480000000000001E-2"/>
    <s v=""/>
    <n v="4.3099999999999996E-3"/>
    <m/>
    <n v="3"/>
    <n v="19.047619047619047"/>
    <n v="80.952380952380949"/>
    <n v="13.23"/>
    <n v="1020.33"/>
    <n v="812.26174140000001"/>
    <n v="1"/>
    <n v="0"/>
    <n v="2418.5093972780296"/>
    <n v="357.66688269604668"/>
    <n v="82.55"/>
    <m/>
    <n v="52.36"/>
    <n v="49.99"/>
    <s v=""/>
    <n v="82.55"/>
    <n v="15.5037037037037"/>
    <n v="5.8957746478873228"/>
    <n v="4.7575757575757569"/>
    <n v="32.390476190476186"/>
    <s v=""/>
    <s v=""/>
    <m/>
    <n v="0"/>
    <s v=""/>
    <n v="8.6"/>
    <n v="49.4"/>
    <n v="21.242000000000001"/>
    <n v="20.392251389256419"/>
    <n v="2.7"/>
    <n v="0"/>
    <n v="0"/>
    <n v="20"/>
    <m/>
    <n v="4"/>
    <n v="17"/>
    <n v="504.04302000000001"/>
    <n v="216.73849860000001"/>
  </r>
  <r>
    <x v="8"/>
    <x v="1"/>
    <n v="353910310"/>
    <s v="Pirapora do Bom Jesus"/>
    <m/>
    <m/>
    <m/>
    <m/>
    <m/>
    <m/>
    <n v="3.3329999999999999E-2"/>
    <n v="3.3329999999999999E-2"/>
    <s v=""/>
    <s v=""/>
    <n v="3.3329999999999999E-2"/>
    <s v=""/>
    <s v=""/>
    <n v="0"/>
    <m/>
    <s v=""/>
    <s v=""/>
    <s v=""/>
    <m/>
    <m/>
    <m/>
    <m/>
    <m/>
    <s v=""/>
    <s v=""/>
    <s v=""/>
    <m/>
    <s v=""/>
    <s v=""/>
    <s v=""/>
    <s v=""/>
    <n v="6.1722222222222216"/>
    <n v="2.3471830985915494"/>
    <n v="10.1"/>
    <n v="0"/>
    <s v=""/>
    <s v=""/>
    <m/>
    <n v="0"/>
    <s v=""/>
    <m/>
    <m/>
    <m/>
    <m/>
    <m/>
    <m/>
    <m/>
    <n v="5"/>
    <m/>
    <n v="1"/>
    <s v=""/>
    <m/>
    <m/>
  </r>
  <r>
    <x v="13"/>
    <x v="1"/>
    <n v="353920222"/>
    <s v="Pirapozinho"/>
    <n v="0.99856675055574051"/>
    <n v="26960"/>
    <n v="25839"/>
    <n v="1121"/>
    <n v="56.07321131447587"/>
    <n v="95.841988130563792"/>
    <n v="0.10026810502283111"/>
    <n v="2.14E-3"/>
    <n v="9.8128105022831105E-2"/>
    <n v="1.2683916793505799E-3"/>
    <n v="7.9189999999999997E-2"/>
    <n v="1.6728105022831102E-2"/>
    <n v="2.8999999999999998E-3"/>
    <n v="1.4499999999999999E-3"/>
    <m/>
    <s v=""/>
    <n v="10.810810810810811"/>
    <n v="89.189189189189193"/>
    <n v="20.92"/>
    <n v="1412.316"/>
    <n v="509.56776000000002"/>
    <n v="2"/>
    <n v="0"/>
    <n v="4234.4332344213653"/>
    <n v="584.86646884273"/>
    <n v="97.15"/>
    <m/>
    <n v="92.64"/>
    <n v="13.85"/>
    <n v="1.1000000000000001"/>
    <n v="100"/>
    <n v="5.4493535338495169"/>
    <n v="2.769837155326826"/>
    <n v="0.15970149253731342"/>
    <n v="19.62562100456622"/>
    <n v="28"/>
    <n v="0"/>
    <m/>
    <n v="0"/>
    <n v="0"/>
    <n v="9.3000000000000007"/>
    <n v="94"/>
    <n v="94"/>
    <n v="63.919706354668506"/>
    <n v="7.6"/>
    <n v="0"/>
    <n v="0"/>
    <n v="30"/>
    <m/>
    <n v="4"/>
    <n v="33"/>
    <n v="1327.5770399999999"/>
    <n v="1327.5770399999999"/>
  </r>
  <r>
    <x v="3"/>
    <x v="1"/>
    <n v="35393019"/>
    <s v="Pirassununga"/>
    <n v="0.54164923570241275"/>
    <n v="73366"/>
    <n v="68591"/>
    <n v="4775"/>
    <n v="100.92442292348748"/>
    <n v="93.491535588692315"/>
    <n v="1.7693917656012157"/>
    <n v="1.68945818873668"/>
    <n v="7.9933576864535796E-2"/>
    <n v="0.42752590690005099"/>
    <n v="0.39556780821917797"/>
    <n v="0.53050971841704697"/>
    <n v="0.82674127853881196"/>
    <n v="1.657296042617961E-2"/>
    <m/>
    <n v="58"/>
    <n v="63.839285714285708"/>
    <n v="36.160714285714285"/>
    <n v="56.01"/>
    <n v="3780.7559999999999"/>
    <n v="315.69317999999998"/>
    <n v="13"/>
    <n v="0"/>
    <n v="4216.7783441921329"/>
    <n v="498.62006924188324"/>
    <n v="91.63"/>
    <m/>
    <n v="91.63"/>
    <n v="40.18"/>
    <n v="24.6"/>
    <n v="100"/>
    <n v="49.982818237322476"/>
    <n v="18.036613308880892"/>
    <n v="70.985638182213449"/>
    <n v="6.8908255917703265"/>
    <n v="0"/>
    <n v="0.1"/>
    <m/>
    <n v="1"/>
    <n v="0"/>
    <n v="7.3"/>
    <n v="100"/>
    <n v="100"/>
    <n v="91.649998571714235"/>
    <n v="10"/>
    <n v="0"/>
    <n v="0"/>
    <n v="51"/>
    <m/>
    <n v="143"/>
    <n v="81"/>
    <n v="3780.7559999999999"/>
    <n v="3780.7559999999999"/>
  </r>
  <r>
    <x v="2"/>
    <x v="1"/>
    <n v="353940016"/>
    <s v="Piratininga"/>
    <n v="0.95434499848718879"/>
    <n v="13100"/>
    <n v="11449"/>
    <n v="1651"/>
    <n v="32.980035749351728"/>
    <n v="87.396946564885496"/>
    <n v="7.194973617453071E-2"/>
    <n v="3.52677625570776E-2"/>
    <n v="3.6681973617453102E-2"/>
    <s v=""/>
    <n v="2.8459999999999999E-2"/>
    <s v=""/>
    <n v="3.5504353120243498E-2"/>
    <n v="7.9853830542871689E-3"/>
    <m/>
    <n v="9"/>
    <n v="41.304347826086953"/>
    <n v="58.695652173913047"/>
    <n v="8.19"/>
    <n v="631.42200000000003"/>
    <n v="132.84755999999999"/>
    <n v="0"/>
    <n v="0"/>
    <n v="7847.8900763358779"/>
    <n v="794.41832061068715"/>
    <n v="90.06"/>
    <m/>
    <n v="82.01"/>
    <n v="14.02"/>
    <s v=""/>
    <n v="100"/>
    <n v="4.7648831903662723"/>
    <n v="2.2070471219181202"/>
    <n v="2.9887934370404747"/>
    <n v="11.115749581046392"/>
    <s v=""/>
    <s v=""/>
    <m/>
    <n v="0"/>
    <s v=""/>
    <n v="9.8000000000000007"/>
    <n v="94"/>
    <n v="94"/>
    <n v="78.960574702813659"/>
    <n v="8"/>
    <n v="0"/>
    <n v="0"/>
    <n v="8"/>
    <m/>
    <n v="19"/>
    <n v="27"/>
    <n v="593.53668000000005"/>
    <n v="593.53668000000005"/>
  </r>
  <r>
    <x v="5"/>
    <x v="1"/>
    <n v="353940017"/>
    <s v="Piratininga"/>
    <m/>
    <m/>
    <m/>
    <m/>
    <m/>
    <m/>
    <n v="1.617991248097414E-2"/>
    <n v="1.3119398782343999E-2"/>
    <n v="3.0605136986301398E-3"/>
    <s v=""/>
    <n v="4.4999999999999999E-4"/>
    <s v=""/>
    <n v="1.12056316590563E-2"/>
    <n v="4.5242808219178102E-3"/>
    <m/>
    <n v="7"/>
    <n v="50"/>
    <n v="50"/>
    <m/>
    <m/>
    <m/>
    <m/>
    <m/>
    <s v=""/>
    <s v=""/>
    <s v=""/>
    <m/>
    <s v=""/>
    <s v=""/>
    <s v=""/>
    <s v=""/>
    <n v="1.0715173828459694"/>
    <n v="0.49631633377221296"/>
    <n v="1.1118134561308475"/>
    <n v="0.92742839352428463"/>
    <s v=""/>
    <s v=""/>
    <m/>
    <n v="0"/>
    <s v=""/>
    <m/>
    <m/>
    <m/>
    <m/>
    <m/>
    <m/>
    <m/>
    <n v="9"/>
    <m/>
    <n v="8"/>
    <n v="8"/>
    <m/>
    <m/>
  </r>
  <r>
    <x v="3"/>
    <x v="1"/>
    <n v="35395099"/>
    <s v="Pitangueiras"/>
    <n v="0.91566462784906655"/>
    <n v="38258"/>
    <n v="37255"/>
    <n v="1003"/>
    <n v="89.059080962800877"/>
    <n v="97.378326101730366"/>
    <n v="0.43682352359208598"/>
    <n v="0.19811756468797601"/>
    <n v="0.23870595890411"/>
    <n v="0.16232267884322699"/>
    <n v="0.11898"/>
    <n v="0.20257"/>
    <n v="8.0732952815829498E-2"/>
    <n v="3.4540570776255698E-2"/>
    <m/>
    <n v="10"/>
    <n v="39.436619718309856"/>
    <n v="60.563380281690137"/>
    <n v="30.55"/>
    <n v="2062.2599999999998"/>
    <n v="1924.7995439999997"/>
    <n v="3"/>
    <n v="0"/>
    <n v="4517.1540592817191"/>
    <n v="544.03680276020691"/>
    <n v="97.91"/>
    <m/>
    <n v="97.91"/>
    <n v="30"/>
    <n v="39.4"/>
    <n v="96.2"/>
    <n v="21.950930833773167"/>
    <n v="7.9712321823373342"/>
    <n v="14.896057495336541"/>
    <n v="36.167569530925761"/>
    <n v="0"/>
    <n v="0.5"/>
    <m/>
    <n v="0"/>
    <n v="0"/>
    <n v="9.8000000000000007"/>
    <n v="100"/>
    <n v="9.6599999999999984"/>
    <n v="6.6655250065462175"/>
    <n v="2.4"/>
    <n v="1"/>
    <n v="0"/>
    <n v="9"/>
    <m/>
    <n v="28"/>
    <n v="43"/>
    <n v="2062.2599999999998"/>
    <n v="199.21431599999997"/>
  </r>
  <r>
    <x v="9"/>
    <x v="1"/>
    <n v="353950912"/>
    <s v="Pitangueiras"/>
    <m/>
    <m/>
    <m/>
    <m/>
    <m/>
    <m/>
    <n v="0.23177999999999999"/>
    <n v="0.217"/>
    <n v="1.478E-2"/>
    <s v=""/>
    <n v="1.319E-2"/>
    <n v="0.15625"/>
    <n v="6.0470000000000003E-2"/>
    <n v="1.8699999999999999E-3"/>
    <m/>
    <n v="1"/>
    <n v="71.428571428571431"/>
    <n v="28.571428571428569"/>
    <m/>
    <m/>
    <m/>
    <m/>
    <m/>
    <s v=""/>
    <s v=""/>
    <s v=""/>
    <m/>
    <s v=""/>
    <s v=""/>
    <s v=""/>
    <s v=""/>
    <n v="11.647236180904521"/>
    <n v="4.2295620437956201"/>
    <n v="16.315789473684209"/>
    <n v="2.2393939393939397"/>
    <s v=""/>
    <s v=""/>
    <m/>
    <n v="0"/>
    <s v=""/>
    <m/>
    <m/>
    <m/>
    <m/>
    <m/>
    <m/>
    <m/>
    <n v="3"/>
    <m/>
    <n v="10"/>
    <n v="4"/>
    <m/>
    <m/>
  </r>
  <r>
    <x v="12"/>
    <x v="1"/>
    <n v="353960819"/>
    <s v="Planalto"/>
    <n v="1.5900421800542963"/>
    <n v="5098"/>
    <n v="4507"/>
    <n v="591"/>
    <n v="17.607239068867859"/>
    <n v="88.407218517065516"/>
    <n v="0.3551605936073059"/>
    <n v="0.32711000000000001"/>
    <n v="2.8050593607305899E-2"/>
    <s v=""/>
    <n v="1.41905936073059E-2"/>
    <n v="0.156"/>
    <n v="0.15347"/>
    <n v="3.15E-2"/>
    <m/>
    <n v="4"/>
    <n v="14.583333333333334"/>
    <n v="85.416666666666657"/>
    <n v="3.09"/>
    <n v="238.626"/>
    <n v="52.37395200000001"/>
    <n v="0"/>
    <n v="0"/>
    <n v="13052.365633581796"/>
    <n v="1051.6123970184387"/>
    <n v="83.04"/>
    <m/>
    <n v="82.68"/>
    <n v="10.28"/>
    <n v="20.399999999999999"/>
    <n v="98.42"/>
    <n v="53.009043821985948"/>
    <n v="16.832255621199334"/>
    <n v="65.421999999999997"/>
    <n v="16.500349180768172"/>
    <n v="0"/>
    <n v="0"/>
    <m/>
    <n v="0"/>
    <n v="0"/>
    <n v="6.4"/>
    <n v="98.8"/>
    <n v="98.800000000000011"/>
    <n v="78.051866938221309"/>
    <n v="8.3000000000000007"/>
    <n v="0"/>
    <n v="0"/>
    <n v="8"/>
    <m/>
    <n v="7"/>
    <n v="41"/>
    <n v="235.76248800000002"/>
    <n v="235.76248800000002"/>
  </r>
  <r>
    <x v="5"/>
    <x v="1"/>
    <n v="353970717"/>
    <s v="Platina"/>
    <n v="0.95940410928410103"/>
    <n v="3470"/>
    <n v="2856"/>
    <n v="614"/>
    <n v="10.584754293383767"/>
    <n v="82.305475504322771"/>
    <n v="0.19388953006088308"/>
    <n v="0.18417817351598201"/>
    <n v="9.7113565449010696E-3"/>
    <s v=""/>
    <n v="8.3700000000000007E-3"/>
    <n v="2.4503105022831099E-2"/>
    <n v="0.15971572298325701"/>
    <n v="1.30070205479452E-3"/>
    <m/>
    <n v="4"/>
    <n v="55.000000000000007"/>
    <n v="45"/>
    <n v="1.96"/>
    <n v="150.93"/>
    <n v="45.886499999999998"/>
    <n v="0"/>
    <n v="0"/>
    <n v="27355.435158501441"/>
    <n v="2999.1008645533148"/>
    <n v="73.92"/>
    <m/>
    <n v="73.75"/>
    <n v="15.81"/>
    <n v="1.6"/>
    <n v="93.88"/>
    <n v="12.194310066722206"/>
    <n v="6.4415126266074125"/>
    <n v="14.61731535841127"/>
    <n v="2.9428353166366872"/>
    <n v="0"/>
    <n v="0"/>
    <m/>
    <n v="0"/>
    <n v="0"/>
    <n v="9.3000000000000007"/>
    <n v="87"/>
    <n v="87"/>
    <n v="69.597495527728086"/>
    <n v="7.8"/>
    <n v="0"/>
    <n v="0"/>
    <n v="5"/>
    <m/>
    <n v="11"/>
    <n v="9"/>
    <n v="131.3091"/>
    <n v="131.3091"/>
  </r>
  <r>
    <x v="18"/>
    <x v="1"/>
    <n v="35398066"/>
    <s v="Poá"/>
    <n v="0.88677578162299486"/>
    <n v="114625"/>
    <n v="112814"/>
    <n v="1811"/>
    <n v="6672.0023282887078"/>
    <n v="98.420065430752459"/>
    <n v="0.12624392694063899"/>
    <n v="1.506E-2"/>
    <n v="0.111183926940639"/>
    <s v=""/>
    <s v=""/>
    <n v="0.108653926940639"/>
    <n v="3.0000000000000001E-5"/>
    <n v="1.7559999999999999E-2"/>
    <m/>
    <n v="2"/>
    <n v="16.666666666666664"/>
    <n v="83.333333333333343"/>
    <n v="104.04"/>
    <n v="6242.1840000000002"/>
    <n v="1556.0501760000002"/>
    <n v="7"/>
    <n v="0"/>
    <n v="71.532039258451476"/>
    <n v="11.004929116684844"/>
    <n v="100"/>
    <m/>
    <n v="99.95"/>
    <n v="28.61"/>
    <n v="26.5"/>
    <n v="100"/>
    <n v="126.24392694063897"/>
    <n v="48.555356515630379"/>
    <n v="25.1"/>
    <n v="277.95981735159745"/>
    <n v="3"/>
    <n v="2.5"/>
    <m/>
    <n v="0"/>
    <n v="0"/>
    <n v="10"/>
    <n v="96"/>
    <n v="81.599999999999994"/>
    <n v="75.072023253399777"/>
    <n v="8.1"/>
    <n v="2"/>
    <n v="0"/>
    <n v="38"/>
    <m/>
    <n v="3"/>
    <n v="15"/>
    <n v="5992.4966400000003"/>
    <n v="5093.6221439999999"/>
  </r>
  <r>
    <x v="16"/>
    <x v="1"/>
    <n v="353990518"/>
    <s v="Poloni"/>
    <m/>
    <m/>
    <m/>
    <m/>
    <m/>
    <m/>
    <n v="4.3312227295788904E-3"/>
    <n v="4.1812227295788904E-3"/>
    <n v="1.4999999999999999E-4"/>
    <s v=""/>
    <s v=""/>
    <n v="1E-4"/>
    <n v="4.1399999999999996E-3"/>
    <n v="9.1222729578894005E-5"/>
    <m/>
    <n v="1"/>
    <n v="57.142857142857139"/>
    <n v="42.857142857142854"/>
    <m/>
    <m/>
    <m/>
    <m/>
    <m/>
    <s v=""/>
    <s v=""/>
    <s v=""/>
    <m/>
    <s v=""/>
    <s v=""/>
    <s v=""/>
    <s v=""/>
    <n v="1.3535071029934032"/>
    <n v="0.43312227295788902"/>
    <n v="1.8179229259038654"/>
    <n v="0.16666666666666666"/>
    <s v=""/>
    <s v=""/>
    <m/>
    <n v="0"/>
    <s v=""/>
    <m/>
    <m/>
    <m/>
    <m/>
    <m/>
    <m/>
    <m/>
    <n v="8"/>
    <m/>
    <n v="4"/>
    <n v="3"/>
    <m/>
    <m/>
  </r>
  <r>
    <x v="12"/>
    <x v="1"/>
    <n v="353990519"/>
    <s v="Poloni"/>
    <n v="0.58381944357839277"/>
    <n v="5641"/>
    <n v="5021"/>
    <n v="620"/>
    <n v="41.856496252875267"/>
    <n v="89.009040950186133"/>
    <n v="1.7911590563165901E-2"/>
    <s v=""/>
    <n v="1.7911590563165901E-2"/>
    <s v=""/>
    <n v="1.0071590563165899E-2"/>
    <n v="7.5300000000000002E-3"/>
    <s v=""/>
    <n v="3.1E-4"/>
    <m/>
    <s v=""/>
    <s v=""/>
    <s v=""/>
    <n v="3.78"/>
    <n v="291.22199999999998"/>
    <n v="58.244399999999992"/>
    <n v="0"/>
    <n v="0"/>
    <n v="5590.4981386279032"/>
    <n v="503.14483247651128"/>
    <n v="94.01"/>
    <m/>
    <n v="94.06"/>
    <n v="17.440000000000001"/>
    <n v="6.7"/>
    <n v="100"/>
    <n v="5.5973720509893434"/>
    <n v="1.79115905631659"/>
    <n v="0"/>
    <n v="19.901767292406557"/>
    <n v="0"/>
    <n v="0.1"/>
    <m/>
    <n v="0"/>
    <n v="0"/>
    <n v="7.5"/>
    <n v="100"/>
    <n v="100"/>
    <n v="80"/>
    <n v="10"/>
    <n v="0"/>
    <n v="0"/>
    <n v="2"/>
    <m/>
    <s v=""/>
    <n v="27"/>
    <n v="291.22199999999998"/>
    <n v="291.22199999999998"/>
  </r>
  <r>
    <x v="0"/>
    <x v="1"/>
    <n v="354000220"/>
    <s v="Pompéia"/>
    <n v="0.68249354683875829"/>
    <n v="21154"/>
    <n v="19821"/>
    <n v="1333"/>
    <n v="26.899454483030482"/>
    <n v="93.698591282972487"/>
    <n v="9.4409030948756998E-3"/>
    <s v=""/>
    <n v="9.4409030948756998E-3"/>
    <s v=""/>
    <n v="5.6274277016742803E-3"/>
    <n v="2.0200000000000001E-3"/>
    <n v="1.21415525114155E-4"/>
    <n v="1.6720598680872701E-3"/>
    <m/>
    <n v="5"/>
    <s v=""/>
    <s v=""/>
    <n v="14.34"/>
    <n v="1105.9739999999999"/>
    <n v="160.3665"/>
    <n v="2"/>
    <n v="0"/>
    <n v="8571.9958400302548"/>
    <n v="1043.5473196558571"/>
    <n v="93.04"/>
    <m/>
    <n v="90.13"/>
    <n v="25"/>
    <n v="6"/>
    <n v="100"/>
    <n v="0.3806815764062782"/>
    <n v="0.16418961904131651"/>
    <n v="0"/>
    <n v="1.3487004421250999"/>
    <n v="0"/>
    <n v="0"/>
    <m/>
    <n v="0"/>
    <n v="0"/>
    <n v="8.4"/>
    <n v="95"/>
    <n v="95"/>
    <n v="85.499975587129541"/>
    <n v="9.6"/>
    <n v="0"/>
    <n v="0"/>
    <n v="10"/>
    <m/>
    <s v=""/>
    <n v="12"/>
    <n v="1050.6752999999999"/>
    <n v="1050.6752999999999"/>
  </r>
  <r>
    <x v="1"/>
    <x v="1"/>
    <n v="354000221"/>
    <s v="Pompéia"/>
    <m/>
    <m/>
    <m/>
    <m/>
    <m/>
    <m/>
    <n v="6.77E-3"/>
    <s v=""/>
    <n v="6.77E-3"/>
    <s v=""/>
    <s v=""/>
    <n v="5.4000000000000003E-3"/>
    <s v=""/>
    <n v="1.3700000000000001E-3"/>
    <m/>
    <n v="1"/>
    <s v=""/>
    <s v=""/>
    <m/>
    <m/>
    <m/>
    <m/>
    <m/>
    <s v=""/>
    <s v=""/>
    <s v=""/>
    <m/>
    <s v=""/>
    <s v=""/>
    <s v=""/>
    <s v=""/>
    <n v="0.2729838709677419"/>
    <n v="0.11773913043478261"/>
    <n v="0"/>
    <n v="0.96714285714285719"/>
    <s v=""/>
    <s v=""/>
    <m/>
    <n v="0"/>
    <s v=""/>
    <m/>
    <m/>
    <m/>
    <m/>
    <m/>
    <m/>
    <m/>
    <s v=""/>
    <m/>
    <s v=""/>
    <n v="6"/>
    <m/>
    <m/>
  </r>
  <r>
    <x v="2"/>
    <x v="1"/>
    <n v="354010116"/>
    <s v="Pongaí"/>
    <n v="-0.43024837353941026"/>
    <n v="3359"/>
    <n v="2946"/>
    <n v="413"/>
    <n v="18.317155633111572"/>
    <n v="87.704674010122062"/>
    <n v="3.8766253170979204E-2"/>
    <n v="2.62531050228311E-2"/>
    <n v="1.25131481481481E-2"/>
    <s v=""/>
    <n v="9.7199999999999995E-3"/>
    <n v="2.5200000000000001E-3"/>
    <n v="1.4756740233384099E-2"/>
    <n v="1.1769512937595128E-2"/>
    <m/>
    <n v="4"/>
    <n v="33.333333333333329"/>
    <n v="66.666666666666657"/>
    <n v="2.0099999999999998"/>
    <n v="154.97999999999999"/>
    <n v="43.394399999999997"/>
    <n v="0"/>
    <n v="0"/>
    <n v="12862.256623995238"/>
    <n v="1220.5061030068478"/>
    <n v="98.45"/>
    <m/>
    <n v="98.68"/>
    <n v="14.54"/>
    <n v="11.5"/>
    <n v="100"/>
    <n v="6.9225452091034283"/>
    <n v="2.8296535161298686"/>
    <n v="6.1053732611235114"/>
    <n v="9.6254985754985345"/>
    <n v="8"/>
    <n v="0.4"/>
    <m/>
    <n v="0"/>
    <n v="0"/>
    <n v="9.8000000000000007"/>
    <n v="100"/>
    <n v="100"/>
    <n v="72.000000000000014"/>
    <n v="8.1999999999999993"/>
    <n v="0"/>
    <n v="0"/>
    <n v="3"/>
    <m/>
    <n v="6"/>
    <n v="12"/>
    <n v="154.97999999999999"/>
    <n v="154.97999999999999"/>
  </r>
  <r>
    <x v="4"/>
    <x v="1"/>
    <n v="35402004"/>
    <s v="Pontal"/>
    <m/>
    <m/>
    <m/>
    <m/>
    <m/>
    <m/>
    <n v="0.60265935058345999"/>
    <n v="0.48888999999999999"/>
    <n v="0.11376935058345999"/>
    <n v="0.25756278538812799"/>
    <s v=""/>
    <n v="0.59330935058346002"/>
    <s v=""/>
    <n v="9.3500000000000007E-3"/>
    <m/>
    <n v="1"/>
    <n v="22.222222222222221"/>
    <n v="77.777777777777786"/>
    <m/>
    <m/>
    <m/>
    <m/>
    <m/>
    <s v=""/>
    <s v=""/>
    <s v=""/>
    <m/>
    <s v=""/>
    <s v=""/>
    <s v=""/>
    <s v=""/>
    <n v="34.048550880421466"/>
    <n v="11.328183281643984"/>
    <n v="40.740833333333335"/>
    <n v="19.9595351900807"/>
    <s v=""/>
    <s v=""/>
    <m/>
    <n v="0"/>
    <s v=""/>
    <m/>
    <m/>
    <m/>
    <m/>
    <m/>
    <m/>
    <m/>
    <n v="9"/>
    <m/>
    <n v="2"/>
    <n v="7"/>
    <m/>
    <m/>
  </r>
  <r>
    <x v="3"/>
    <x v="1"/>
    <n v="35402009"/>
    <s v="Pontal"/>
    <n v="2.1800856410203018"/>
    <n v="48465"/>
    <n v="47945"/>
    <n v="520"/>
    <n v="136.42121263300118"/>
    <n v="98.927060765500869"/>
    <n v="6.4927610350076104E-2"/>
    <n v="5.8470000000000001E-2"/>
    <n v="6.4576103500761E-3"/>
    <n v="0.13395801623541301"/>
    <n v="4.7230000000000001E-2"/>
    <n v="1.055E-2"/>
    <n v="3.7000000000000002E-3"/>
    <n v="3.4476103500761038E-3"/>
    <m/>
    <n v="1"/>
    <n v="50"/>
    <n v="50"/>
    <n v="39.22"/>
    <n v="2647.4580000000001"/>
    <n v="500.42539799999986"/>
    <n v="1"/>
    <n v="0"/>
    <n v="3461.7047353760445"/>
    <n v="370.89693593314769"/>
    <n v="100"/>
    <m/>
    <n v="100"/>
    <n v="6.93"/>
    <n v="13.7"/>
    <n v="100"/>
    <n v="3.6682265734506272"/>
    <n v="1.2204438035728591"/>
    <n v="4.8725000000000005"/>
    <n v="1.1329140965045787"/>
    <n v="0"/>
    <n v="0"/>
    <m/>
    <n v="0"/>
    <n v="0"/>
    <n v="10"/>
    <n v="98.9"/>
    <n v="98.9"/>
    <n v="81.097890958043521"/>
    <n v="10"/>
    <n v="0"/>
    <n v="0"/>
    <n v="5"/>
    <m/>
    <n v="5"/>
    <n v="5"/>
    <n v="2618.3359620000001"/>
    <n v="2618.3359620000001"/>
  </r>
  <r>
    <x v="16"/>
    <x v="1"/>
    <n v="354025918"/>
    <s v="Pontalinda"/>
    <n v="1.057155774424845"/>
    <n v="4448"/>
    <n v="3879"/>
    <n v="569"/>
    <n v="21.15476077237706"/>
    <n v="87.207733812949641"/>
    <n v="0.30304396372399822"/>
    <n v="0.29265714485033001"/>
    <n v="1.0386818873668199E-2"/>
    <s v=""/>
    <n v="7.2921917808219201E-3"/>
    <s v=""/>
    <n v="0.29209274606798602"/>
    <n v="3.6590258751902599E-3"/>
    <m/>
    <n v="6"/>
    <n v="62.162162162162161"/>
    <n v="37.837837837837839"/>
    <n v="2.69"/>
    <n v="207.41399999999999"/>
    <n v="50.943599999999996"/>
    <n v="0"/>
    <n v="0"/>
    <n v="11202.086330935252"/>
    <n v="921.69064748201436"/>
    <n v="83.19"/>
    <m/>
    <n v="82.45"/>
    <n v="8.67"/>
    <n v="27.7"/>
    <n v="100"/>
    <n v="60.608792744799644"/>
    <n v="19.179997704050518"/>
    <n v="79.096525635224324"/>
    <n v="7.989860672052461"/>
    <n v="0"/>
    <n v="0"/>
    <m/>
    <n v="0"/>
    <n v="0"/>
    <n v="8.5"/>
    <n v="92"/>
    <n v="92"/>
    <n v="75.438687841707889"/>
    <n v="8.3000000000000007"/>
    <n v="0"/>
    <n v="0"/>
    <n v="4"/>
    <m/>
    <n v="23"/>
    <n v="14"/>
    <n v="190.82087999999999"/>
    <n v="190.82087999999999"/>
  </r>
  <r>
    <x v="10"/>
    <x v="1"/>
    <n v="354030915"/>
    <s v="Pontes Gestal"/>
    <n v="5.9577177683300953E-2"/>
    <n v="2526"/>
    <n v="2238"/>
    <n v="288"/>
    <n v="11.633583567448072"/>
    <n v="88.598574821852722"/>
    <n v="0.250122815829528"/>
    <n v="0.147072815829528"/>
    <n v="0.10305"/>
    <n v="9.2719431760527604E-2"/>
    <n v="8.8199999999999997E-3"/>
    <n v="0.108004337899543"/>
    <n v="0.13322630136986299"/>
    <n v="7.2176560121765601E-5"/>
    <m/>
    <n v="6"/>
    <n v="63.636363636363633"/>
    <n v="36.363636363636367"/>
    <n v="1.52"/>
    <n v="117.342"/>
    <n v="19.948140000000002"/>
    <n v="2"/>
    <n v="0"/>
    <n v="20724.370546318289"/>
    <n v="2247.2209026128276"/>
    <n v="100"/>
    <m/>
    <n v="99.07"/>
    <n v="10.73"/>
    <s v=""/>
    <n v="100"/>
    <n v="47.192984118778867"/>
    <n v="15.067639507802893"/>
    <n v="42.020804522722287"/>
    <n v="57.249999999999993"/>
    <s v=""/>
    <s v=""/>
    <m/>
    <n v="0"/>
    <s v=""/>
    <n v="8.9"/>
    <n v="100"/>
    <n v="100.00000000000003"/>
    <n v="83"/>
    <n v="10"/>
    <n v="1"/>
    <n v="0"/>
    <n v="4"/>
    <m/>
    <n v="14"/>
    <n v="8"/>
    <n v="117.34200000000001"/>
    <n v="117.34200000000001"/>
  </r>
  <r>
    <x v="10"/>
    <x v="1"/>
    <n v="354040815"/>
    <s v="Populina"/>
    <n v="-0.55549610635643454"/>
    <n v="4015"/>
    <n v="3356"/>
    <n v="659"/>
    <n v="12.728656120216847"/>
    <n v="83.586550435865504"/>
    <n v="7.4133835616438326E-2"/>
    <n v="6.6814764079147604E-2"/>
    <n v="7.3190715372907196E-3"/>
    <n v="0.100038020040589"/>
    <n v="9.6765601217656001E-4"/>
    <s v=""/>
    <n v="7.28747640791476E-2"/>
    <n v="2.9141552511415501E-4"/>
    <m/>
    <n v="5"/>
    <n v="34.782608695652172"/>
    <n v="65.217391304347828"/>
    <n v="2.36"/>
    <n v="181.87199999999999"/>
    <n v="21.824640000000002"/>
    <n v="0"/>
    <n v="0"/>
    <n v="19636.363636363636"/>
    <n v="2042.1818181818182"/>
    <n v="100"/>
    <m/>
    <n v="98.49"/>
    <n v="12.02"/>
    <n v="8.6"/>
    <n v="100"/>
    <n v="9.3840298248656104"/>
    <n v="2.965353424657533"/>
    <n v="12.60655926021653"/>
    <n v="2.8150275143425842"/>
    <n v="0"/>
    <n v="0"/>
    <m/>
    <n v="0"/>
    <n v="0"/>
    <n v="8"/>
    <n v="100"/>
    <n v="99.999999999999986"/>
    <n v="87.999999999999986"/>
    <n v="10"/>
    <n v="0"/>
    <n v="0"/>
    <n v="2"/>
    <m/>
    <n v="8"/>
    <n v="15"/>
    <n v="181.87199999999996"/>
    <n v="181.87199999999996"/>
  </r>
  <r>
    <x v="8"/>
    <x v="1"/>
    <n v="354050710"/>
    <s v="Porangaba"/>
    <n v="1.2295106434492498"/>
    <n v="9215"/>
    <n v="4449"/>
    <n v="4766"/>
    <n v="34.568781183178906"/>
    <n v="48.279978296256104"/>
    <n v="4.8338053018772198E-2"/>
    <n v="3.20396169457128E-2"/>
    <n v="1.6298436073059398E-2"/>
    <s v=""/>
    <n v="3.8699999999999998E-2"/>
    <s v=""/>
    <n v="1.09753932014206E-4"/>
    <n v="9.5282990867579954E-3"/>
    <m/>
    <n v="7"/>
    <n v="26.315789473684209"/>
    <n v="73.68421052631578"/>
    <n v="3.35"/>
    <n v="258.76799999999997"/>
    <n v="110.82947039999999"/>
    <n v="0"/>
    <n v="0"/>
    <n v="8076.5013564839937"/>
    <n v="1232.0086814975584"/>
    <n v="77"/>
    <m/>
    <n v="35.229999999999997"/>
    <n v="21.78"/>
    <n v="3.6"/>
    <n v="100"/>
    <n v="5.6868297669143768"/>
    <n v="2.0482225855411951"/>
    <n v="6.5386973358597551"/>
    <n v="4.5273433536276109"/>
    <n v="3"/>
    <n v="4"/>
    <m/>
    <n v="0"/>
    <n v="0"/>
    <n v="10"/>
    <n v="83"/>
    <n v="69.72"/>
    <n v="57.170333889816362"/>
    <n v="6.4"/>
    <n v="0"/>
    <n v="0"/>
    <n v="9"/>
    <m/>
    <n v="5"/>
    <n v="14"/>
    <n v="214.77743999999998"/>
    <n v="180.41304959999997"/>
  </r>
  <r>
    <x v="8"/>
    <x v="1"/>
    <n v="354060610"/>
    <s v="Porto Feliz"/>
    <n v="0.57637369529583982"/>
    <n v="51422"/>
    <n v="44635"/>
    <n v="6787"/>
    <n v="92.392554261894503"/>
    <n v="86.801369063824822"/>
    <n v="1.6458720319634712"/>
    <n v="1.2732309132420101"/>
    <n v="0.372641118721461"/>
    <s v=""/>
    <n v="0.20004"/>
    <n v="1.0812782090309501"/>
    <n v="0.124794071537291"/>
    <n v="0.23975975139523079"/>
    <m/>
    <n v="98"/>
    <n v="14.798206278026907"/>
    <n v="85.20179372197309"/>
    <n v="35.700000000000003"/>
    <n v="2410.02"/>
    <n v="678.33450000000005"/>
    <n v="9"/>
    <n v="0"/>
    <n v="3084.7901676325309"/>
    <n v="466.09155614328495"/>
    <n v="99.93"/>
    <m/>
    <n v="99.93"/>
    <n v="31.18"/>
    <n v="12.9"/>
    <n v="99.93"/>
    <n v="90.932156462070239"/>
    <n v="32.721113955536211"/>
    <n v="121.26008697542954"/>
    <n v="49.031726147560654"/>
    <n v="0"/>
    <n v="3.3"/>
    <m/>
    <n v="0"/>
    <n v="0"/>
    <n v="9.1999999999999993"/>
    <n v="98"/>
    <n v="98"/>
    <n v="71.853573829262828"/>
    <n v="8.1"/>
    <n v="0"/>
    <n v="0"/>
    <n v="93"/>
    <m/>
    <n v="33"/>
    <n v="190"/>
    <n v="2361.8195999999998"/>
    <n v="2361.8195999999998"/>
  </r>
  <r>
    <x v="3"/>
    <x v="1"/>
    <n v="35407059"/>
    <s v="Porto Ferreira"/>
    <n v="0.54323596848706579"/>
    <n v="53854"/>
    <n v="52888"/>
    <n v="966"/>
    <n v="220.79455536878356"/>
    <n v="98.206261373342741"/>
    <n v="0.57907158295281602"/>
    <n v="0.45116296803653"/>
    <n v="0.127908614916286"/>
    <n v="0.39828884449517998"/>
    <n v="0.15451000000000001"/>
    <n v="6.6256111111111099E-2"/>
    <n v="0.35536663242009098"/>
    <n v="2.9388394216133991E-3"/>
    <m/>
    <n v="29"/>
    <n v="49.438202247191008"/>
    <n v="50.561797752808992"/>
    <n v="44.11"/>
    <n v="2977.7219999999998"/>
    <n v="2326.1126378399995"/>
    <n v="2"/>
    <n v="1"/>
    <n v="1944.1363687005608"/>
    <n v="228.37746499795736"/>
    <n v="98.21"/>
    <m/>
    <n v="94.67"/>
    <n v="24.78"/>
    <n v="82.5"/>
    <n v="100"/>
    <n v="48.255965246068008"/>
    <n v="17.441915149181206"/>
    <n v="55.699131856361731"/>
    <n v="32.797080747765648"/>
    <n v="0"/>
    <n v="6.2"/>
    <m/>
    <n v="0"/>
    <n v="0"/>
    <n v="9"/>
    <n v="96.4"/>
    <n v="26.028000000000002"/>
    <n v="21.88281384763253"/>
    <n v="3.8"/>
    <n v="0"/>
    <n v="1"/>
    <n v="25"/>
    <m/>
    <n v="44"/>
    <n v="45"/>
    <n v="2870.5240079999999"/>
    <n v="775.04148215999999"/>
  </r>
  <r>
    <x v="15"/>
    <x v="1"/>
    <n v="35407542"/>
    <s v="Potim"/>
    <n v="0.93241434663065004"/>
    <n v="20568"/>
    <n v="15597"/>
    <n v="4971"/>
    <n v="460.6494960806271"/>
    <n v="75.8313885647608"/>
    <n v="0.15160999999999999"/>
    <n v="8.7520000000000001E-2"/>
    <n v="6.4089999999999994E-2"/>
    <n v="2.1038432267884301E-2"/>
    <n v="4.199E-2"/>
    <n v="1.8519999999999998E-2"/>
    <n v="5.5559999999999998E-2"/>
    <n v="3.5540000000000002E-2"/>
    <m/>
    <n v="1"/>
    <n v="54.166666666666664"/>
    <n v="45.833333333333329"/>
    <n v="13.08"/>
    <n v="1009.098"/>
    <n v="982.49355000000003"/>
    <n v="0"/>
    <n v="0"/>
    <n v="1027.2812135355894"/>
    <n v="91.995332555425861"/>
    <n v="78.709999999999994"/>
    <m/>
    <n v="78.709999999999994"/>
    <n v="0.49"/>
    <n v="21.1"/>
    <n v="97.97"/>
    <n v="52.279310344827593"/>
    <n v="22.62835820895522"/>
    <n v="38.052173913043475"/>
    <n v="106.81666666666672"/>
    <n v="0"/>
    <n v="0.2"/>
    <m/>
    <n v="0"/>
    <n v="0"/>
    <n v="9.5"/>
    <n v="85"/>
    <n v="8.5"/>
    <n v="2.636458500561881"/>
    <n v="1.6"/>
    <n v="0"/>
    <n v="0"/>
    <n v="2"/>
    <m/>
    <n v="13"/>
    <n v="11"/>
    <n v="857.73329999999999"/>
    <n v="85.773330000000001"/>
  </r>
  <r>
    <x v="2"/>
    <x v="1"/>
    <n v="354080416"/>
    <s v="Potirendaba"/>
    <n v="0.823973831111946"/>
    <n v="16501"/>
    <n v="15158"/>
    <n v="1343"/>
    <n v="48.193580419988905"/>
    <n v="91.861099327313497"/>
    <n v="0.49233442795535298"/>
    <n v="0.33503367833587"/>
    <n v="0.15730074961948301"/>
    <s v=""/>
    <n v="0.112873257229833"/>
    <n v="0.23275415525114199"/>
    <n v="0.13411115169964499"/>
    <n v="1.2595863774733641E-2"/>
    <m/>
    <n v="4"/>
    <n v="13.084112149532709"/>
    <n v="86.915887850467286"/>
    <n v="10.92"/>
    <n v="842.50800000000004"/>
    <n v="109.52603999999999"/>
    <n v="2"/>
    <n v="0"/>
    <n v="4816.115386946246"/>
    <n v="439.56608690382393"/>
    <n v="97.94"/>
    <m/>
    <n v="97.94"/>
    <n v="0.02"/>
    <s v=""/>
    <n v="98.19"/>
    <n v="47.799459024791553"/>
    <n v="19.537080474418769"/>
    <n v="41.879209791983747"/>
    <n v="68.391630269340439"/>
    <s v=""/>
    <s v=""/>
    <m/>
    <n v="0"/>
    <s v=""/>
    <n v="10"/>
    <n v="100"/>
    <n v="100"/>
    <n v="87"/>
    <n v="10"/>
    <n v="1"/>
    <n v="0"/>
    <n v="15"/>
    <m/>
    <n v="14"/>
    <n v="93"/>
    <n v="842.50800000000004"/>
    <n v="842.50800000000004"/>
  </r>
  <r>
    <x v="1"/>
    <x v="1"/>
    <n v="354085321"/>
    <s v="Pracinha"/>
    <n v="0.71163282252364457"/>
    <n v="2907"/>
    <n v="1392"/>
    <n v="1515"/>
    <n v="46.106264869151467"/>
    <n v="47.884416924664599"/>
    <n v="9.6141552511415504E-4"/>
    <s v=""/>
    <n v="9.6141552511415504E-4"/>
    <s v=""/>
    <n v="5.0000000000000002E-5"/>
    <s v=""/>
    <n v="8.8141552511415504E-4"/>
    <n v="3.0000000000000001E-5"/>
    <m/>
    <s v=""/>
    <s v=""/>
    <s v=""/>
    <n v="1.37"/>
    <n v="105.89400000000001"/>
    <n v="48.225239999999999"/>
    <n v="0"/>
    <n v="0"/>
    <n v="5315.6656346749223"/>
    <n v="650.89783281733742"/>
    <n v="47.81"/>
    <m/>
    <n v="93.45"/>
    <n v="13.81"/>
    <n v="24.1"/>
    <n v="99.8"/>
    <n v="0.41800675004963256"/>
    <n v="0.19620725002329698"/>
    <n v="0"/>
    <n v="1.6023592085235918"/>
    <n v="0"/>
    <n v="0"/>
    <m/>
    <n v="0"/>
    <n v="0"/>
    <n v="7.8"/>
    <n v="99"/>
    <n v="99.000000000000014"/>
    <n v="54.458949515553293"/>
    <n v="7"/>
    <n v="0"/>
    <n v="0"/>
    <n v="1"/>
    <m/>
    <s v=""/>
    <n v="5"/>
    <n v="104.83506000000001"/>
    <n v="104.83506000000001"/>
  </r>
  <r>
    <x v="3"/>
    <x v="1"/>
    <n v="35409039"/>
    <s v="Pradópolis"/>
    <n v="2.0082623865190108"/>
    <n v="20575"/>
    <n v="19180"/>
    <n v="1395"/>
    <n v="123.05622009569379"/>
    <n v="93.219927095990286"/>
    <n v="0.52751329813546433"/>
    <n v="9.1910002853881304E-2"/>
    <n v="0.43560329528158298"/>
    <s v=""/>
    <n v="0.27223999999999998"/>
    <n v="0.22977"/>
    <n v="1.24232981354642E-2"/>
    <n v="1.308E-2"/>
    <m/>
    <n v="8"/>
    <n v="26.47058823529412"/>
    <n v="73.529411764705884"/>
    <n v="13.94"/>
    <n v="1075.4639999999999"/>
    <n v="215.09279999999998"/>
    <n v="1"/>
    <n v="0"/>
    <n v="3417.9965978128798"/>
    <n v="398.51081409477518"/>
    <n v="100"/>
    <m/>
    <n v="93.02"/>
    <n v="29.57"/>
    <n v="8.3000000000000007"/>
    <n v="100"/>
    <n v="65.939162266933039"/>
    <n v="23.655304849123961"/>
    <n v="17.020370898866908"/>
    <n v="167.539728954455"/>
    <n v="0"/>
    <n v="0"/>
    <m/>
    <n v="0"/>
    <n v="0"/>
    <n v="10"/>
    <n v="100"/>
    <n v="100"/>
    <n v="80"/>
    <n v="10"/>
    <n v="0"/>
    <n v="0"/>
    <n v="8"/>
    <m/>
    <n v="9"/>
    <n v="25"/>
    <n v="1075.4639999999999"/>
    <n v="1075.4639999999999"/>
  </r>
  <r>
    <x v="19"/>
    <x v="1"/>
    <n v="35410007"/>
    <s v="Praia Grande"/>
    <n v="2.0383243128766937"/>
    <n v="311480"/>
    <n v="311480"/>
    <n v="0"/>
    <n v="2089.3480010732492"/>
    <n v="100"/>
    <n v="1.14978"/>
    <n v="1.1483099999999999"/>
    <n v="1.47E-3"/>
    <s v=""/>
    <n v="1.1483099999999999"/>
    <n v="6.4999999999999997E-4"/>
    <s v=""/>
    <n v="8.1999999999999998E-4"/>
    <m/>
    <n v="5"/>
    <n v="55.555555555555557"/>
    <n v="44.444444444444443"/>
    <n v="292.57"/>
    <n v="17553.941999999999"/>
    <n v="17553.941999999999"/>
    <n v="33"/>
    <n v="0"/>
    <n v="848.43867985103384"/>
    <n v="107.32040580454604"/>
    <n v="91.23"/>
    <m/>
    <n v="73.010000000000005"/>
    <n v="31.72"/>
    <n v="2"/>
    <n v="91.23"/>
    <n v="36.73418530351438"/>
    <n v="13.720525059665869"/>
    <n v="55.473913043478262"/>
    <n v="0.13867924528301884"/>
    <n v="0"/>
    <n v="0.4"/>
    <m/>
    <n v="1"/>
    <n v="0"/>
    <n v="9.3000000000000007"/>
    <n v="77"/>
    <n v="0"/>
    <n v="0"/>
    <n v="4"/>
    <n v="11"/>
    <n v="0"/>
    <n v="21"/>
    <m/>
    <n v="5"/>
    <n v="4"/>
    <n v="13516.53534"/>
    <n v="0"/>
  </r>
  <r>
    <x v="5"/>
    <x v="1"/>
    <n v="354105917"/>
    <s v="Pratânia"/>
    <n v="1.1548229678954414"/>
    <n v="5098"/>
    <n v="4129"/>
    <n v="969"/>
    <n v="28.350572795017239"/>
    <n v="80.992546096508434"/>
    <n v="0.118048707508879"/>
    <n v="0.104682105530188"/>
    <n v="1.3366601978691E-2"/>
    <s v=""/>
    <n v="1.065E-2"/>
    <n v="2.5699999999999998E-3"/>
    <n v="9.3153011161846794E-2"/>
    <n v="1.1675696347031963E-2"/>
    <m/>
    <n v="8"/>
    <n v="28.571428571428569"/>
    <n v="71.428571428571431"/>
    <n v="2.79"/>
    <n v="215.298"/>
    <n v="40.51782"/>
    <n v="0"/>
    <n v="0"/>
    <n v="9835.6688897606909"/>
    <n v="1051.6123970184383"/>
    <n v="93.59"/>
    <m/>
    <n v="93.12"/>
    <n v="26.94"/>
    <n v="10"/>
    <n v="100"/>
    <n v="14.053417560580833"/>
    <n v="7.4244470131370432"/>
    <n v="15.624194855251938"/>
    <n v="7.8627070462888273"/>
    <n v="0"/>
    <n v="1.7"/>
    <m/>
    <n v="0"/>
    <n v="0"/>
    <n v="9.6999999999999993"/>
    <n v="99"/>
    <n v="99.000000000000014"/>
    <n v="81.180586907449211"/>
    <n v="10"/>
    <n v="0"/>
    <n v="0"/>
    <n v="9"/>
    <m/>
    <n v="4"/>
    <n v="10"/>
    <n v="213.14502000000002"/>
    <n v="213.14502000000002"/>
  </r>
  <r>
    <x v="2"/>
    <x v="1"/>
    <n v="354110916"/>
    <s v="Presidente Alves"/>
    <n v="-0.25217683423407466"/>
    <n v="4028"/>
    <n v="3527"/>
    <n v="501"/>
    <n v="13.958484942994767"/>
    <n v="87.562065541211524"/>
    <n v="0.20273598680872632"/>
    <n v="0.192238127853881"/>
    <n v="1.0497858954845301E-2"/>
    <s v=""/>
    <n v="9.1800000000000007E-3"/>
    <s v=""/>
    <n v="0.192837425164891"/>
    <n v="7.1856164383561605E-4"/>
    <m/>
    <n v="5"/>
    <n v="51.428571428571423"/>
    <n v="48.571428571428569"/>
    <n v="2.38"/>
    <n v="183.97800000000001"/>
    <n v="32.961059999999996"/>
    <n v="0"/>
    <n v="0"/>
    <n v="17067.646474677258"/>
    <n v="1644.1310824230386"/>
    <n v="95.75"/>
    <m/>
    <n v="93.89"/>
    <n v="17.66"/>
    <n v="8.3000000000000007"/>
    <n v="100"/>
    <n v="22.779324360531046"/>
    <n v="9.2998159086571697"/>
    <n v="28.270312919688379"/>
    <n v="4.9989804546882395"/>
    <n v="0"/>
    <n v="0"/>
    <m/>
    <n v="0"/>
    <n v="0"/>
    <n v="7.5"/>
    <n v="98"/>
    <n v="98"/>
    <n v="82.084238332844137"/>
    <n v="9.8000000000000007"/>
    <n v="0"/>
    <n v="0"/>
    <s v=""/>
    <m/>
    <n v="18"/>
    <n v="17"/>
    <n v="180.29844"/>
    <n v="180.29844"/>
  </r>
  <r>
    <x v="0"/>
    <x v="1"/>
    <n v="354110920"/>
    <s v="Presidente Alves"/>
    <m/>
    <m/>
    <m/>
    <m/>
    <m/>
    <m/>
    <n v="2.8660920852359201E-3"/>
    <s v=""/>
    <n v="2.8660920852359201E-3"/>
    <s v=""/>
    <s v=""/>
    <s v=""/>
    <n v="8.6092085235920903E-5"/>
    <n v="2.7799999999999999E-3"/>
    <m/>
    <s v=""/>
    <s v=""/>
    <s v=""/>
    <m/>
    <m/>
    <m/>
    <m/>
    <m/>
    <s v=""/>
    <s v=""/>
    <s v=""/>
    <m/>
    <s v=""/>
    <s v=""/>
    <s v=""/>
    <s v=""/>
    <n v="0.32203281856583371"/>
    <n v="0.13147211400164768"/>
    <n v="0"/>
    <n v="1.3648057548742478"/>
    <s v=""/>
    <s v=""/>
    <m/>
    <n v="0"/>
    <s v=""/>
    <m/>
    <m/>
    <m/>
    <m/>
    <m/>
    <m/>
    <m/>
    <s v=""/>
    <m/>
    <s v=""/>
    <n v="4"/>
    <m/>
    <m/>
  </r>
  <r>
    <x v="1"/>
    <x v="1"/>
    <n v="354120821"/>
    <s v="Presidente Bernardes"/>
    <m/>
    <m/>
    <m/>
    <m/>
    <m/>
    <m/>
    <n v="1.9000000000000001E-4"/>
    <s v=""/>
    <n v="1.9000000000000001E-4"/>
    <s v=""/>
    <s v=""/>
    <s v=""/>
    <s v=""/>
    <n v="1.9000000000000001E-4"/>
    <m/>
    <s v=""/>
    <s v=""/>
    <s v=""/>
    <m/>
    <m/>
    <m/>
    <m/>
    <m/>
    <s v=""/>
    <s v=""/>
    <s v=""/>
    <m/>
    <s v=""/>
    <s v=""/>
    <s v=""/>
    <s v=""/>
    <n v="6.8100358422939072E-3"/>
    <n v="3.3868092691622101E-3"/>
    <n v="0"/>
    <n v="2.5675675675675667E-2"/>
    <s v=""/>
    <s v=""/>
    <m/>
    <n v="0"/>
    <s v=""/>
    <m/>
    <m/>
    <m/>
    <m/>
    <m/>
    <m/>
    <m/>
    <n v="2"/>
    <m/>
    <s v=""/>
    <n v="5"/>
    <m/>
    <m/>
  </r>
  <r>
    <x v="13"/>
    <x v="1"/>
    <n v="354120822"/>
    <s v="Presidente Bernardes"/>
    <n v="-5.1043289451713214E-3"/>
    <n v="13710"/>
    <n v="11396"/>
    <n v="2314"/>
    <n v="18.189296043728607"/>
    <n v="83.121808898614148"/>
    <n v="0.2149746156773209"/>
    <n v="0.168870129375951"/>
    <n v="4.6104486301369901E-2"/>
    <s v=""/>
    <n v="3.9649999999999998E-2"/>
    <n v="1.13698630136986E-4"/>
    <n v="0.17112047184170501"/>
    <n v="4.0904452054794519E-3"/>
    <m/>
    <n v="11"/>
    <n v="23.333333333333332"/>
    <n v="76.666666666666671"/>
    <n v="7.1"/>
    <n v="547.61400000000003"/>
    <n v="104.922"/>
    <n v="2"/>
    <n v="0"/>
    <n v="12904.227571115975"/>
    <n v="1702.1619256017511"/>
    <n v="87.38"/>
    <m/>
    <n v="80.05"/>
    <n v="20.96"/>
    <s v=""/>
    <n v="100"/>
    <n v="7.7051833576100677"/>
    <n v="3.831989584265969"/>
    <n v="8.2375672866317569"/>
    <n v="6.2303359866716059"/>
    <s v=""/>
    <s v=""/>
    <m/>
    <n v="0"/>
    <s v=""/>
    <n v="7.3"/>
    <n v="86"/>
    <n v="86"/>
    <n v="80.840153830983127"/>
    <n v="9.8000000000000007"/>
    <n v="1"/>
    <n v="0"/>
    <n v="25"/>
    <m/>
    <n v="14"/>
    <n v="46"/>
    <n v="470.94804000000005"/>
    <n v="470.94804000000005"/>
  </r>
  <r>
    <x v="1"/>
    <x v="1"/>
    <n v="354130721"/>
    <s v="Presidente Epitácio"/>
    <m/>
    <m/>
    <m/>
    <m/>
    <m/>
    <m/>
    <n v="1.00142694063927E-2"/>
    <s v=""/>
    <n v="1.00142694063927E-2"/>
    <n v="0.108482210806697"/>
    <n v="3.6800000000000001E-3"/>
    <s v=""/>
    <n v="6.3200000000000001E-3"/>
    <n v="1.4269406392694101E-5"/>
    <m/>
    <s v=""/>
    <s v=""/>
    <s v=""/>
    <m/>
    <m/>
    <m/>
    <m/>
    <m/>
    <s v=""/>
    <s v=""/>
    <s v=""/>
    <m/>
    <s v=""/>
    <s v=""/>
    <s v=""/>
    <s v=""/>
    <n v="0.21082672434510949"/>
    <n v="0.10530251741737856"/>
    <n v="0"/>
    <n v="0.78852515010966129"/>
    <s v=""/>
    <s v=""/>
    <m/>
    <n v="0"/>
    <s v=""/>
    <m/>
    <m/>
    <m/>
    <m/>
    <m/>
    <m/>
    <m/>
    <s v=""/>
    <m/>
    <s v=""/>
    <n v="7"/>
    <m/>
    <m/>
  </r>
  <r>
    <x v="13"/>
    <x v="1"/>
    <n v="354130722"/>
    <s v="Presidente Epitácio"/>
    <n v="0.277079704564831"/>
    <n v="42286"/>
    <n v="39705"/>
    <n v="2581"/>
    <n v="32.99006069684345"/>
    <n v="93.896325024830915"/>
    <n v="0.2586114510400816"/>
    <n v="0.16435525494672801"/>
    <n v="9.4256196093353603E-2"/>
    <n v="8.0028951040081203E-2"/>
    <n v="6.6100000000000004E-3"/>
    <n v="8.5002120750887894E-2"/>
    <n v="0.165695060882801"/>
    <n v="1.304269406392693E-3"/>
    <m/>
    <n v="3"/>
    <n v="12.244897959183673"/>
    <n v="87.755102040816325"/>
    <n v="32.99"/>
    <n v="2226.636"/>
    <n v="523.2627"/>
    <n v="1"/>
    <n v="0"/>
    <n v="7092.3558624603884"/>
    <n v="947.1390058175283"/>
    <n v="95.47"/>
    <m/>
    <n v="84.63"/>
    <n v="14.61"/>
    <n v="92"/>
    <n v="100"/>
    <n v="5.4444516008438226"/>
    <n v="2.7193633127243073"/>
    <n v="4.7228521536416093"/>
    <n v="7.42174772388611"/>
    <n v="0"/>
    <n v="0"/>
    <m/>
    <n v="1"/>
    <n v="0"/>
    <n v="7.6"/>
    <n v="90"/>
    <n v="89.999999999999986"/>
    <n v="76.499854489013913"/>
    <n v="8.3000000000000007"/>
    <n v="0"/>
    <n v="0"/>
    <n v="1"/>
    <m/>
    <n v="6"/>
    <n v="43"/>
    <n v="2003.9723999999999"/>
    <n v="2003.9723999999999"/>
  </r>
  <r>
    <x v="1"/>
    <x v="1"/>
    <n v="354140621"/>
    <s v="Presidente Prudente"/>
    <m/>
    <m/>
    <m/>
    <m/>
    <m/>
    <m/>
    <n v="1.9261140918315538E-2"/>
    <n v="6.5664840182648402E-3"/>
    <n v="1.2694656900050699E-2"/>
    <s v=""/>
    <n v="5.3305175038051798E-3"/>
    <n v="3.3984931506849301E-3"/>
    <n v="3.057899543379E-3"/>
    <n v="7.47423072044647E-3"/>
    <m/>
    <n v="3"/>
    <n v="11.320754716981133"/>
    <n v="88.679245283018872"/>
    <m/>
    <m/>
    <m/>
    <m/>
    <m/>
    <s v=""/>
    <s v=""/>
    <s v=""/>
    <m/>
    <s v=""/>
    <s v=""/>
    <s v=""/>
    <s v=""/>
    <n v="0.95826571732913135"/>
    <n v="0.45213945817642109"/>
    <n v="0.43200552751742372"/>
    <n v="2.5907463061327971"/>
    <s v=""/>
    <s v=""/>
    <m/>
    <n v="0"/>
    <s v=""/>
    <m/>
    <m/>
    <m/>
    <m/>
    <m/>
    <m/>
    <m/>
    <n v="24"/>
    <m/>
    <n v="6"/>
    <n v="47"/>
    <m/>
    <m/>
  </r>
  <r>
    <x v="13"/>
    <x v="1"/>
    <n v="354140622"/>
    <s v="Presidente Prudente"/>
    <n v="0.66136315243183752"/>
    <n v="219805"/>
    <n v="215321"/>
    <n v="4484"/>
    <n v="391.03556243439897"/>
    <n v="97.960010008871507"/>
    <n v="0.65755745941146604"/>
    <n v="0.24168590690005101"/>
    <n v="0.415871552511415"/>
    <s v=""/>
    <n v="0.23669999999999999"/>
    <n v="0.35483240487062401"/>
    <n v="1.0105484525621501E-2"/>
    <n v="5.5919570015220701E-2"/>
    <m/>
    <n v="8"/>
    <n v="2.3809523809523809"/>
    <n v="97.61904761904762"/>
    <n v="201.67"/>
    <n v="12100.157999999999"/>
    <n v="380.66813999999999"/>
    <n v="23"/>
    <n v="0"/>
    <n v="611.19337594686203"/>
    <n v="70.301585496235262"/>
    <n v="100"/>
    <m/>
    <n v="99.61"/>
    <n v="28.9"/>
    <n v="54.8"/>
    <n v="100"/>
    <n v="32.714301463257023"/>
    <n v="15.435621112945213"/>
    <n v="15.900388611845461"/>
    <n v="84.871745410492892"/>
    <n v="0"/>
    <n v="0"/>
    <m/>
    <n v="2"/>
    <n v="0"/>
    <n v="7.1"/>
    <n v="100"/>
    <n v="100.00000000000003"/>
    <n v="96.854023393744114"/>
    <n v="9.6999999999999993"/>
    <n v="2"/>
    <n v="0"/>
    <n v="107"/>
    <m/>
    <n v="8"/>
    <n v="328"/>
    <n v="12100.158000000001"/>
    <n v="12100.158000000001"/>
  </r>
  <r>
    <x v="1"/>
    <x v="1"/>
    <n v="354150521"/>
    <s v="Presidente Venceslau"/>
    <m/>
    <m/>
    <m/>
    <m/>
    <m/>
    <m/>
    <n v="0.45250109398782373"/>
    <n v="0.44248047184170503"/>
    <n v="1.00206221461187E-2"/>
    <s v=""/>
    <n v="3.8336891171993899E-3"/>
    <s v=""/>
    <n v="0.44100883181126299"/>
    <n v="7.6585730593607283E-3"/>
    <m/>
    <s v=""/>
    <n v="8.3333333333333321"/>
    <n v="91.666666666666657"/>
    <m/>
    <m/>
    <m/>
    <m/>
    <m/>
    <s v=""/>
    <s v=""/>
    <s v=""/>
    <m/>
    <s v=""/>
    <s v=""/>
    <s v=""/>
    <s v=""/>
    <n v="16.575131647905632"/>
    <n v="7.9108582865004147"/>
    <n v="21.58441326057098"/>
    <n v="1.4736209038409851"/>
    <s v=""/>
    <s v=""/>
    <m/>
    <n v="0"/>
    <s v=""/>
    <m/>
    <m/>
    <m/>
    <m/>
    <m/>
    <m/>
    <m/>
    <n v="5"/>
    <m/>
    <n v="3"/>
    <n v="33"/>
    <m/>
    <m/>
  </r>
  <r>
    <x v="13"/>
    <x v="1"/>
    <n v="354150522"/>
    <s v="Presidente Venceslau"/>
    <n v="2.4241541707925585E-2"/>
    <n v="38002"/>
    <n v="36837"/>
    <n v="1165"/>
    <n v="50.333108170752709"/>
    <n v="96.934371875164459"/>
    <n v="4.7459294140030403E-2"/>
    <s v=""/>
    <n v="4.7459294140030403E-2"/>
    <s v=""/>
    <n v="1.4676052130897999E-2"/>
    <n v="2.3064794520547899E-2"/>
    <n v="5.1369863013698599E-5"/>
    <n v="9.6670776255707754E-3"/>
    <m/>
    <n v="1"/>
    <s v=""/>
    <s v=""/>
    <n v="30.25"/>
    <n v="2041.6859999999999"/>
    <n v="1361.3951880000002"/>
    <n v="2"/>
    <n v="0"/>
    <n v="4746.7480658912691"/>
    <n v="564.29872111994121"/>
    <n v="100"/>
    <m/>
    <n v="97.79"/>
    <n v="10.02"/>
    <n v="38.700000000000003"/>
    <n v="100"/>
    <n v="1.7384356827849965"/>
    <n v="0.82970793951102106"/>
    <n v="0"/>
    <n v="6.9793079617691749"/>
    <n v="0"/>
    <n v="0"/>
    <m/>
    <n v="0"/>
    <n v="0"/>
    <n v="5.4"/>
    <n v="98"/>
    <n v="39.200000000000003"/>
    <n v="33.320050781559935"/>
    <n v="4.2"/>
    <n v="0"/>
    <n v="0"/>
    <n v="16"/>
    <m/>
    <s v=""/>
    <n v="40"/>
    <n v="2000.8522800000001"/>
    <n v="800.340912"/>
  </r>
  <r>
    <x v="2"/>
    <x v="1"/>
    <n v="354160416"/>
    <s v="Promissão"/>
    <m/>
    <m/>
    <m/>
    <m/>
    <m/>
    <m/>
    <n v="7.3497463216641297E-4"/>
    <n v="3.0441400304414E-4"/>
    <n v="4.3056062912227302E-4"/>
    <s v=""/>
    <s v=""/>
    <n v="1.2E-4"/>
    <n v="4.9276002029426699E-4"/>
    <n v="1.2221461187214599E-4"/>
    <m/>
    <s v=""/>
    <n v="10.526315789473683"/>
    <n v="89.473684210526315"/>
    <m/>
    <m/>
    <m/>
    <m/>
    <m/>
    <s v=""/>
    <s v=""/>
    <s v=""/>
    <m/>
    <s v=""/>
    <s v=""/>
    <s v=""/>
    <s v=""/>
    <n v="3.4998792007924426E-2"/>
    <n v="1.2606768990847565E-2"/>
    <n v="1.9513718143855129E-2"/>
    <n v="7.9733449837457962E-2"/>
    <s v=""/>
    <s v=""/>
    <m/>
    <n v="0"/>
    <s v=""/>
    <m/>
    <m/>
    <m/>
    <m/>
    <m/>
    <m/>
    <m/>
    <s v=""/>
    <m/>
    <n v="2"/>
    <n v="17"/>
    <m/>
    <m/>
  </r>
  <r>
    <x v="12"/>
    <x v="1"/>
    <n v="354160419"/>
    <s v="Promissão"/>
    <n v="1.1062489566252776"/>
    <n v="39268"/>
    <n v="33699"/>
    <n v="5569"/>
    <n v="50.205203605446528"/>
    <n v="85.817968829581332"/>
    <n v="0.58308352676306396"/>
    <n v="0.47086934297311001"/>
    <n v="0.112214183789954"/>
    <s v=""/>
    <n v="0.180830232115677"/>
    <n v="0.18071000000000001"/>
    <n v="0.20609836884829999"/>
    <n v="1.54449257990868E-2"/>
    <m/>
    <n v="3"/>
    <n v="23.75"/>
    <n v="76.25"/>
    <n v="27.26"/>
    <n v="1840.374"/>
    <n v="559.71442260000003"/>
    <n v="5"/>
    <n v="0"/>
    <n v="4682.0535805235813"/>
    <n v="433.67220128348782"/>
    <n v="88.96"/>
    <m/>
    <n v="84.02"/>
    <n v="7.92"/>
    <n v="5.6"/>
    <n v="99.47"/>
    <n v="27.765882226812565"/>
    <n v="10.001432706055985"/>
    <n v="30.183932241866025"/>
    <n v="20.780404405547035"/>
    <n v="2"/>
    <n v="0.5"/>
    <m/>
    <n v="0"/>
    <n v="0"/>
    <n v="9.8000000000000007"/>
    <n v="99"/>
    <n v="98.01"/>
    <n v="69.586919691323615"/>
    <n v="7.5"/>
    <n v="0"/>
    <n v="0"/>
    <n v="5"/>
    <m/>
    <n v="19"/>
    <n v="61"/>
    <n v="1821.9702600000001"/>
    <n v="1803.7505574000002"/>
  </r>
  <r>
    <x v="0"/>
    <x v="1"/>
    <n v="354160420"/>
    <s v="Promissão"/>
    <m/>
    <m/>
    <m/>
    <m/>
    <m/>
    <m/>
    <n v="0.63662807458143067"/>
    <n v="0.63658761035007605"/>
    <n v="4.0464231354642303E-5"/>
    <s v=""/>
    <s v=""/>
    <s v=""/>
    <n v="7.6103500761035004E-6"/>
    <n v="0.63662046423135465"/>
    <m/>
    <n v="1"/>
    <n v="60"/>
    <n v="40"/>
    <m/>
    <m/>
    <m/>
    <m/>
    <m/>
    <s v=""/>
    <s v=""/>
    <s v=""/>
    <m/>
    <s v=""/>
    <s v=""/>
    <s v=""/>
    <s v=""/>
    <n v="30.315622599115745"/>
    <n v="10.919864058000526"/>
    <n v="40.806898099363849"/>
    <n v="7.4933761767856108E-3"/>
    <s v=""/>
    <s v=""/>
    <m/>
    <n v="0"/>
    <s v=""/>
    <m/>
    <m/>
    <m/>
    <m/>
    <m/>
    <m/>
    <m/>
    <s v=""/>
    <m/>
    <n v="3"/>
    <n v="2"/>
    <m/>
    <m/>
  </r>
  <r>
    <x v="8"/>
    <x v="1"/>
    <n v="354165310"/>
    <s v="Quadra"/>
    <n v="1.4692528550636741"/>
    <n v="3662"/>
    <n v="947"/>
    <n v="2715"/>
    <n v="17.860800858410965"/>
    <n v="25.860185690879302"/>
    <n v="0.4240918112633183"/>
    <n v="0.41179627853881301"/>
    <n v="1.2295532724505299E-2"/>
    <s v=""/>
    <n v="8.6564687975646904E-4"/>
    <n v="6.2500000000000003E-3"/>
    <n v="0.41402235920852298"/>
    <n v="2.9538051750380499E-3"/>
    <m/>
    <n v="31"/>
    <n v="52.272727272727273"/>
    <n v="47.727272727272727"/>
    <n v="0.68"/>
    <n v="52.542000000000002"/>
    <n v="18.086959800000002"/>
    <n v="0"/>
    <n v="0"/>
    <n v="15501.037684325505"/>
    <n v="2411.2725286728564"/>
    <n v="33.86"/>
    <m/>
    <n v="18.64"/>
    <n v="25.59"/>
    <n v="17.100000000000001"/>
    <n v="100"/>
    <n v="65.244894040510502"/>
    <n v="23.56065618129546"/>
    <n v="111.29629149697648"/>
    <n v="4.391261687323321"/>
    <n v="0"/>
    <n v="0"/>
    <m/>
    <n v="1"/>
    <n v="0"/>
    <n v="10"/>
    <n v="68.31"/>
    <n v="68.31"/>
    <n v="65.576187050359707"/>
    <n v="7"/>
    <n v="0"/>
    <n v="0"/>
    <n v="12"/>
    <m/>
    <n v="23"/>
    <n v="21"/>
    <n v="35.891440200000005"/>
    <n v="35.891440200000005"/>
  </r>
  <r>
    <x v="5"/>
    <x v="1"/>
    <n v="354170317"/>
    <s v="Quatá"/>
    <n v="0.90115257734064702"/>
    <n v="13822"/>
    <n v="13118"/>
    <n v="704"/>
    <n v="21.175353126819253"/>
    <n v="94.906670525249609"/>
    <n v="4.3304756468797563E-2"/>
    <n v="4.3049999999999998E-2"/>
    <n v="2.5475646879756497E-4"/>
    <s v=""/>
    <s v=""/>
    <n v="2.4304756468797602E-2"/>
    <n v="1.9E-2"/>
    <n v="0"/>
    <m/>
    <n v="3"/>
    <n v="37.5"/>
    <n v="62.5"/>
    <n v="9.27"/>
    <n v="714.96"/>
    <n v="103.38516"/>
    <n v="0"/>
    <n v="0"/>
    <n v="11818.584864708437"/>
    <n v="1300.5006511358708"/>
    <n v="93.05"/>
    <m/>
    <n v="92.58"/>
    <n v="20.29"/>
    <n v="11.3"/>
    <n v="99.16"/>
    <n v="1.7391468461364481"/>
    <n v="0.83599915962929672"/>
    <n v="2.2421875"/>
    <n v="4.4694117332906111E-2"/>
    <n v="0"/>
    <n v="0"/>
    <m/>
    <n v="0"/>
    <n v="0"/>
    <n v="9.3000000000000007"/>
    <n v="94"/>
    <n v="94"/>
    <n v="85.53972809667674"/>
    <n v="9.9"/>
    <n v="0"/>
    <n v="0"/>
    <n v="2"/>
    <m/>
    <n v="3"/>
    <n v="5"/>
    <n v="672.06240000000003"/>
    <n v="672.06240000000003"/>
  </r>
  <r>
    <x v="1"/>
    <x v="1"/>
    <n v="354170321"/>
    <s v="Quatá"/>
    <m/>
    <m/>
    <m/>
    <m/>
    <m/>
    <m/>
    <n v="0.36406971080669698"/>
    <n v="0.22910601217655999"/>
    <n v="0.13496369863013699"/>
    <s v=""/>
    <s v=""/>
    <n v="0.13464999999999999"/>
    <n v="0.20449601217655999"/>
    <n v="2.4923698630136985E-2"/>
    <m/>
    <n v="1"/>
    <n v="41.463414634146339"/>
    <n v="58.536585365853654"/>
    <m/>
    <m/>
    <m/>
    <m/>
    <m/>
    <s v=""/>
    <s v=""/>
    <s v=""/>
    <m/>
    <s v=""/>
    <s v=""/>
    <s v=""/>
    <s v=""/>
    <n v="14.621273526373372"/>
    <n v="7.0283727954960806"/>
    <n v="11.932604800862499"/>
    <n v="23.677841864936301"/>
    <s v=""/>
    <s v=""/>
    <m/>
    <n v="0"/>
    <s v=""/>
    <m/>
    <m/>
    <m/>
    <m/>
    <m/>
    <m/>
    <m/>
    <n v="3"/>
    <m/>
    <n v="17"/>
    <n v="24"/>
    <m/>
    <m/>
  </r>
  <r>
    <x v="0"/>
    <x v="1"/>
    <n v="354180220"/>
    <s v="Queiroz"/>
    <n v="1.6403185162146228"/>
    <n v="3230"/>
    <n v="2893"/>
    <n v="337"/>
    <n v="13.715498938428874"/>
    <n v="89.566563467492259"/>
    <n v="0.17922514459665112"/>
    <n v="0.169561933028919"/>
    <n v="9.6632115677321197E-3"/>
    <s v=""/>
    <n v="7.2969863013698597E-3"/>
    <n v="0.16725999999999999"/>
    <n v="3.26864535768645E-3"/>
    <n v="1.3995129375951299E-3"/>
    <m/>
    <n v="3"/>
    <n v="40"/>
    <n v="60"/>
    <n v="2.0299999999999998"/>
    <n v="156.22200000000001"/>
    <n v="23.433299999999999"/>
    <n v="0"/>
    <n v="0"/>
    <n v="17183.702786377708"/>
    <n v="2147.9628482972134"/>
    <n v="98.56"/>
    <m/>
    <n v="98.24"/>
    <n v="7.95"/>
    <n v="66.7"/>
    <n v="100"/>
    <n v="24.219614134682583"/>
    <n v="10.183246852082451"/>
    <n v="32.608064044022882"/>
    <n v="4.3923688944236909"/>
    <n v="0"/>
    <n v="0"/>
    <m/>
    <n v="0"/>
    <n v="0"/>
    <n v="8.5"/>
    <n v="100"/>
    <n v="100"/>
    <n v="85"/>
    <n v="10"/>
    <n v="0"/>
    <n v="0"/>
    <n v="2"/>
    <m/>
    <n v="6"/>
    <n v="9"/>
    <n v="156.22200000000001"/>
    <n v="156.22200000000001"/>
  </r>
  <r>
    <x v="15"/>
    <x v="1"/>
    <n v="35419012"/>
    <s v="Queluz"/>
    <n v="1.2107875118249067"/>
    <n v="12523"/>
    <n v="10271"/>
    <n v="2252"/>
    <n v="50.210496772382825"/>
    <n v="82.017088557055018"/>
    <n v="3.8370000000000001E-2"/>
    <n v="3.5889999999999998E-2"/>
    <n v="2.48E-3"/>
    <s v=""/>
    <n v="3.4169999999999999E-2"/>
    <n v="5.1000000000000004E-4"/>
    <s v=""/>
    <n v="3.6900000000000001E-3"/>
    <m/>
    <n v="3"/>
    <n v="50"/>
    <n v="50"/>
    <n v="7.7"/>
    <n v="594.32399999999996"/>
    <n v="362.78747639999995"/>
    <n v="2"/>
    <n v="0"/>
    <n v="9972.2558492374028"/>
    <n v="1032.4810348957915"/>
    <n v="75.39"/>
    <m/>
    <n v="57.91"/>
    <n v="18.100000000000001"/>
    <n v="29.4"/>
    <n v="91.92"/>
    <n v="2.2308139534883722"/>
    <n v="0.96893939393939399"/>
    <n v="2.7396946564885494"/>
    <n v="0.6048780487804879"/>
    <n v="0"/>
    <n v="25.4"/>
    <m/>
    <n v="0"/>
    <n v="0"/>
    <n v="9.5"/>
    <n v="71"/>
    <n v="41.889999999999993"/>
    <n v="38.957962929311293"/>
    <n v="4.8"/>
    <n v="0"/>
    <n v="0"/>
    <n v="60"/>
    <m/>
    <n v="7"/>
    <n v="7"/>
    <n v="421.97003999999993"/>
    <n v="248.96232359999993"/>
  </r>
  <r>
    <x v="0"/>
    <x v="1"/>
    <n v="354200820"/>
    <s v="Quintana"/>
    <n v="0.81680042888143678"/>
    <n v="6451"/>
    <n v="5958"/>
    <n v="493"/>
    <n v="20.174505879409558"/>
    <n v="92.357773988528919"/>
    <n v="4.2353881278538799E-3"/>
    <s v=""/>
    <n v="4.2353881278538799E-3"/>
    <s v=""/>
    <n v="4.1853881278538802E-3"/>
    <s v=""/>
    <n v="5.0000000000000002E-5"/>
    <n v="0"/>
    <m/>
    <s v=""/>
    <s v=""/>
    <s v=""/>
    <n v="4.25"/>
    <n v="327.99599999999998"/>
    <n v="39.359519999999996"/>
    <n v="0"/>
    <n v="0"/>
    <n v="11732.506588125872"/>
    <n v="1271.02154704697"/>
    <n v="100"/>
    <m/>
    <n v="98.49"/>
    <n v="9.49"/>
    <n v="15.6"/>
    <n v="100"/>
    <n v="0.39216556739387776"/>
    <n v="0.17647450532724501"/>
    <n v="0"/>
    <n v="1.628995433789953"/>
    <n v="0"/>
    <n v="0"/>
    <m/>
    <n v="0"/>
    <n v="0"/>
    <n v="9.5"/>
    <n v="100"/>
    <n v="100"/>
    <n v="88.000000000000014"/>
    <n v="10"/>
    <n v="0"/>
    <n v="0"/>
    <s v=""/>
    <m/>
    <s v=""/>
    <n v="3"/>
    <n v="327.99599999999998"/>
    <n v="327.99599999999998"/>
  </r>
  <r>
    <x v="1"/>
    <x v="1"/>
    <n v="354200821"/>
    <s v="Quintana"/>
    <m/>
    <m/>
    <m/>
    <m/>
    <m/>
    <m/>
    <n v="1.6209999999999999E-2"/>
    <n v="2.8700000000000002E-3"/>
    <n v="1.3339999999999999E-2"/>
    <s v=""/>
    <n v="1.21E-2"/>
    <n v="1.08E-3"/>
    <n v="5.1000000000000004E-4"/>
    <n v="2.5200000000000001E-3"/>
    <m/>
    <n v="3"/>
    <n v="22.222222222222221"/>
    <n v="77.777777777777786"/>
    <m/>
    <m/>
    <m/>
    <m/>
    <m/>
    <s v=""/>
    <s v=""/>
    <s v=""/>
    <m/>
    <s v=""/>
    <s v=""/>
    <s v=""/>
    <s v=""/>
    <n v="1.5009259259259258"/>
    <n v="0.67541666666666667"/>
    <n v="0.35000000000000003"/>
    <n v="5.1307692307692285"/>
    <s v=""/>
    <s v=""/>
    <m/>
    <n v="0"/>
    <s v=""/>
    <m/>
    <m/>
    <m/>
    <m/>
    <m/>
    <m/>
    <m/>
    <n v="5"/>
    <m/>
    <n v="2"/>
    <n v="7"/>
    <m/>
    <m/>
  </r>
  <r>
    <x v="6"/>
    <x v="1"/>
    <n v="35421075"/>
    <s v="Rafard"/>
    <n v="0.4086328457159949"/>
    <n v="8934"/>
    <n v="8035"/>
    <n v="899"/>
    <n v="67.441684909790894"/>
    <n v="89.937318110588762"/>
    <n v="0.38425988584474885"/>
    <n v="0.34277999999999997"/>
    <n v="4.1479885844748897E-2"/>
    <s v=""/>
    <n v="3.0418051750380499E-2"/>
    <n v="0.34976707762557102"/>
    <n v="3.1900000000000001E-3"/>
    <n v="8.84756468797565E-4"/>
    <m/>
    <n v="7"/>
    <n v="13.333333333333334"/>
    <n v="86.666666666666671"/>
    <n v="5.6"/>
    <n v="432"/>
    <n v="432"/>
    <n v="3"/>
    <n v="0"/>
    <n v="5330.1276024177296"/>
    <n v="705.97716588314279"/>
    <n v="100"/>
    <m/>
    <n v="99.71"/>
    <n v="10"/>
    <n v="80"/>
    <n v="100"/>
    <n v="67.414015060482257"/>
    <n v="25.447674559254889"/>
    <n v="92.643243243243234"/>
    <n v="20.739942922374453"/>
    <n v="4"/>
    <n v="1"/>
    <m/>
    <n v="0"/>
    <n v="40"/>
    <n v="9.8000000000000007"/>
    <n v="100"/>
    <n v="0"/>
    <n v="0"/>
    <n v="1.5"/>
    <n v="2"/>
    <n v="0"/>
    <n v="5"/>
    <m/>
    <n v="4"/>
    <n v="26"/>
    <n v="432"/>
    <n v="0"/>
  </r>
  <r>
    <x v="8"/>
    <x v="1"/>
    <n v="354210710"/>
    <s v="Rafard"/>
    <m/>
    <m/>
    <m/>
    <m/>
    <m/>
    <m/>
    <n v="5.3266160578386616E-2"/>
    <n v="5.0930000000000003E-2"/>
    <n v="2.3361605783866102E-3"/>
    <s v=""/>
    <s v=""/>
    <n v="1.6000000000000001E-4"/>
    <n v="4.7376160578386603E-2"/>
    <n v="5.7299999999999999E-3"/>
    <m/>
    <n v="4"/>
    <n v="30"/>
    <n v="70"/>
    <m/>
    <m/>
    <m/>
    <m/>
    <m/>
    <s v=""/>
    <s v=""/>
    <s v=""/>
    <m/>
    <s v=""/>
    <s v=""/>
    <s v=""/>
    <s v=""/>
    <n v="9.3449404523485295"/>
    <n v="3.5275603032044121"/>
    <n v="13.764864864864865"/>
    <n v="1.1680802891933053"/>
    <s v=""/>
    <s v=""/>
    <m/>
    <n v="0"/>
    <s v=""/>
    <m/>
    <m/>
    <m/>
    <m/>
    <m/>
    <m/>
    <m/>
    <s v=""/>
    <m/>
    <n v="3"/>
    <n v="7"/>
    <m/>
    <m/>
  </r>
  <r>
    <x v="5"/>
    <x v="1"/>
    <n v="354220617"/>
    <s v="Rancharia"/>
    <n v="3.4678332461179906E-4"/>
    <n v="28837"/>
    <n v="26424"/>
    <n v="2413"/>
    <n v="18.196790620484247"/>
    <n v="91.632277976211114"/>
    <n v="8.0080574581430697E-2"/>
    <n v="6.5487423896499197E-2"/>
    <n v="1.45931506849315E-2"/>
    <s v=""/>
    <n v="7.9264840182648405E-4"/>
    <n v="6.3600000000000002E-3"/>
    <n v="6.9648839421613401E-2"/>
    <n v="3.2790867579908702E-3"/>
    <m/>
    <n v="8"/>
    <n v="40"/>
    <n v="60"/>
    <n v="21.31"/>
    <n v="1438.452"/>
    <n v="541.23012000000006"/>
    <n v="0"/>
    <n v="0"/>
    <n v="14413.582550195928"/>
    <n v="1618.5206505531094"/>
    <n v="100"/>
    <m/>
    <n v="100"/>
    <n v="34.67"/>
    <n v="31.3"/>
    <n v="100"/>
    <n v="1.2096763531938173"/>
    <n v="0.60759161290918584"/>
    <n v="1.2740743948735251"/>
    <n v="0.98602369492780373"/>
    <n v="4"/>
    <n v="0"/>
    <m/>
    <n v="0"/>
    <n v="0"/>
    <n v="9.3000000000000007"/>
    <n v="99"/>
    <n v="99"/>
    <n v="62.374127186725723"/>
    <n v="7.5"/>
    <n v="0"/>
    <n v="0"/>
    <n v="8"/>
    <m/>
    <n v="14"/>
    <n v="21"/>
    <n v="1424.0674799999999"/>
    <n v="1424.0674799999999"/>
  </r>
  <r>
    <x v="1"/>
    <x v="1"/>
    <n v="354220621"/>
    <s v="Rancharia"/>
    <m/>
    <m/>
    <m/>
    <m/>
    <m/>
    <m/>
    <n v="0.18696948249619433"/>
    <n v="0.177724550989345"/>
    <n v="9.2449315068493208E-3"/>
    <s v=""/>
    <s v=""/>
    <n v="7.8780000000000003E-2"/>
    <n v="0.107921917808219"/>
    <n v="2.6756468797564691E-4"/>
    <m/>
    <n v="10"/>
    <n v="38.095238095238095"/>
    <n v="61.904761904761905"/>
    <m/>
    <m/>
    <m/>
    <m/>
    <m/>
    <s v=""/>
    <s v=""/>
    <s v=""/>
    <m/>
    <s v=""/>
    <s v=""/>
    <s v=""/>
    <s v=""/>
    <n v="2.8243124244138116"/>
    <n v="1.4185848444324305"/>
    <n v="3.4576760892868679"/>
    <n v="0.62465753424657555"/>
    <s v=""/>
    <s v=""/>
    <m/>
    <n v="0"/>
    <s v=""/>
    <m/>
    <m/>
    <m/>
    <m/>
    <m/>
    <m/>
    <m/>
    <n v="1"/>
    <m/>
    <n v="8"/>
    <n v="13"/>
    <m/>
    <m/>
  </r>
  <r>
    <x v="13"/>
    <x v="1"/>
    <n v="354220622"/>
    <s v="Rancharia"/>
    <m/>
    <m/>
    <m/>
    <m/>
    <m/>
    <m/>
    <n v="5.5531253170979199E-3"/>
    <n v="5.3400000000000001E-3"/>
    <n v="2.1312531709791999E-4"/>
    <s v=""/>
    <s v=""/>
    <s v=""/>
    <n v="5.3450735667174001E-3"/>
    <n v="2.0805175038051801E-4"/>
    <m/>
    <n v="5"/>
    <n v="40"/>
    <n v="60"/>
    <m/>
    <m/>
    <m/>
    <m/>
    <m/>
    <s v=""/>
    <s v=""/>
    <s v=""/>
    <m/>
    <s v=""/>
    <s v=""/>
    <s v=""/>
    <s v=""/>
    <n v="8.3884068234107545E-2"/>
    <n v="4.2132969021987252E-2"/>
    <n v="0.10389105058365761"/>
    <n v="1.4400359263372969E-2"/>
    <s v=""/>
    <s v=""/>
    <m/>
    <n v="0"/>
    <s v=""/>
    <m/>
    <m/>
    <m/>
    <m/>
    <m/>
    <m/>
    <m/>
    <n v="3"/>
    <m/>
    <n v="2"/>
    <n v="3"/>
    <m/>
    <m/>
  </r>
  <r>
    <x v="15"/>
    <x v="1"/>
    <n v="35423052"/>
    <s v="Redenção da Serra"/>
    <n v="-0.13445231161689497"/>
    <n v="3839"/>
    <n v="2723"/>
    <n v="1116"/>
    <n v="12.419527029212901"/>
    <n v="70.929929669184688"/>
    <n v="1.1546792237442937E-2"/>
    <n v="1.1402568493150699E-2"/>
    <n v="1.4422374429223699E-4"/>
    <n v="1.32844368340944E-2"/>
    <n v="5.3666856925418602E-3"/>
    <n v="1.7000000000000001E-4"/>
    <n v="7.0253424657534195E-4"/>
    <n v="5.3075722983257226E-3"/>
    <m/>
    <n v="26"/>
    <n v="68.421052631578945"/>
    <n v="31.578947368421051"/>
    <n v="1.54"/>
    <n v="118.8"/>
    <n v="64.080719999999999"/>
    <n v="0"/>
    <n v="0"/>
    <n v="38033.779630112011"/>
    <n v="3860.8804376139619"/>
    <n v="46.79"/>
    <m/>
    <n v="38.64"/>
    <n v="32.24"/>
    <n v="29.6"/>
    <n v="81.91"/>
    <n v="0.57733961187214689"/>
    <n v="0.24939076106788199"/>
    <n v="0.74526591458501301"/>
    <n v="3.0685903040901491E-2"/>
    <n v="0"/>
    <n v="0.3"/>
    <m/>
    <n v="0"/>
    <n v="0"/>
    <n v="10"/>
    <n v="47"/>
    <n v="46.999999999999993"/>
    <n v="46.06"/>
    <n v="5.4"/>
    <n v="0"/>
    <n v="0"/>
    <n v="11"/>
    <m/>
    <n v="26"/>
    <n v="12"/>
    <n v="55.835999999999991"/>
    <n v="55.835999999999991"/>
  </r>
  <r>
    <x v="1"/>
    <x v="1"/>
    <n v="354240421"/>
    <s v="Regente Feijó"/>
    <m/>
    <m/>
    <m/>
    <m/>
    <m/>
    <m/>
    <n v="2.4999238964992401E-3"/>
    <s v=""/>
    <n v="2.4999238964992401E-3"/>
    <s v=""/>
    <n v="1.75E-3"/>
    <n v="1.4897260273972601E-4"/>
    <s v=""/>
    <n v="6.0095129375951298E-4"/>
    <m/>
    <s v=""/>
    <s v=""/>
    <s v=""/>
    <m/>
    <m/>
    <m/>
    <m/>
    <m/>
    <s v=""/>
    <s v=""/>
    <s v=""/>
    <m/>
    <s v=""/>
    <s v=""/>
    <s v=""/>
    <s v=""/>
    <n v="0.24999238964992401"/>
    <n v="0.12562431640699698"/>
    <n v="0"/>
    <n v="0.9615091909612461"/>
    <s v=""/>
    <s v=""/>
    <m/>
    <n v="0"/>
    <s v=""/>
    <m/>
    <m/>
    <m/>
    <m/>
    <m/>
    <m/>
    <m/>
    <n v="18"/>
    <m/>
    <s v=""/>
    <n v="10"/>
    <m/>
    <m/>
  </r>
  <r>
    <x v="13"/>
    <x v="1"/>
    <n v="354240422"/>
    <s v="Regente Feijó"/>
    <n v="0.55923059445732726"/>
    <n v="19395"/>
    <n v="18184"/>
    <n v="1211"/>
    <n v="73.163831151684334"/>
    <n v="93.756122712039186"/>
    <n v="4.3653910451547401E-2"/>
    <n v="4.8000000000000001E-4"/>
    <n v="4.31739104515474E-2"/>
    <s v=""/>
    <n v="3.073E-2"/>
    <n v="6.4483713850837102E-3"/>
    <n v="3.6598858447488601E-3"/>
    <n v="2.81565322171487E-3"/>
    <m/>
    <n v="11"/>
    <n v="1.5625"/>
    <n v="98.4375"/>
    <n v="13.07"/>
    <n v="1008.612"/>
    <n v="135.65772000000001"/>
    <n v="1"/>
    <n v="0"/>
    <n v="3235.7122969837587"/>
    <n v="422.75638051044086"/>
    <n v="100"/>
    <m/>
    <n v="99.1"/>
    <n v="17.03"/>
    <n v="49.2"/>
    <n v="100"/>
    <n v="4.3653910451547402"/>
    <n v="2.1936638417863015"/>
    <n v="6.4864864864864868E-2"/>
    <n v="16.605350173672075"/>
    <n v="0"/>
    <n v="0"/>
    <m/>
    <n v="0"/>
    <n v="0"/>
    <n v="8.1"/>
    <n v="100"/>
    <n v="100"/>
    <n v="86.550058892815073"/>
    <n v="10"/>
    <n v="0"/>
    <n v="0"/>
    <n v="20"/>
    <m/>
    <n v="1"/>
    <n v="63"/>
    <n v="1008.612"/>
    <n v="1008.612"/>
  </r>
  <r>
    <x v="2"/>
    <x v="1"/>
    <n v="354250316"/>
    <s v="Reginópolis"/>
    <n v="0.23842362115060745"/>
    <n v="7224"/>
    <n v="4303"/>
    <n v="2921"/>
    <n v="17.623380742114122"/>
    <n v="59.565337763012181"/>
    <n v="0.95392640791476446"/>
    <n v="0.90136025875190295"/>
    <n v="5.2566149162861502E-2"/>
    <s v=""/>
    <n v="1.0319999999999999E-2"/>
    <s v=""/>
    <n v="0.93616640791476402"/>
    <n v="7.4400000000000004E-3"/>
    <m/>
    <n v="3"/>
    <n v="37.837837837837839"/>
    <n v="62.162162162162161"/>
    <n v="4.01"/>
    <n v="309.47399999999999"/>
    <n v="96.240797999999998"/>
    <n v="0"/>
    <n v="0"/>
    <n v="13183.654485049834"/>
    <n v="1222.3255813953488"/>
    <n v="91.92"/>
    <m/>
    <n v="39.67"/>
    <n v="30.28"/>
    <n v="80"/>
    <n v="93.98"/>
    <n v="77.554992513395476"/>
    <n v="31.586967149495511"/>
    <n v="94.880027237042412"/>
    <n v="18.773624701021962"/>
    <n v="1"/>
    <n v="1.3"/>
    <m/>
    <n v="0"/>
    <n v="30"/>
    <n v="7.8"/>
    <n v="100"/>
    <n v="73.3"/>
    <n v="68.901814692025837"/>
    <n v="7.6"/>
    <n v="0"/>
    <n v="0"/>
    <n v="5"/>
    <m/>
    <n v="14"/>
    <n v="23"/>
    <n v="309.47399999999999"/>
    <n v="226.84444199999999"/>
  </r>
  <r>
    <x v="17"/>
    <x v="1"/>
    <n v="354260211"/>
    <s v="Registro"/>
    <n v="-1.5492384136217563E-2"/>
    <n v="54174"/>
    <n v="48092"/>
    <n v="6082"/>
    <n v="75.627155082154871"/>
    <n v="88.77321224203493"/>
    <n v="9.8894366438356085E-2"/>
    <n v="6.5716143455098894E-2"/>
    <n v="3.3178222983257198E-2"/>
    <n v="0.271845351344495"/>
    <n v="4.9002587519025899E-3"/>
    <n v="4.2037709284627103E-3"/>
    <n v="6.1055949391172003E-2"/>
    <n v="2.8734387366818839E-2"/>
    <m/>
    <n v="184"/>
    <n v="51.587301587301596"/>
    <n v="48.412698412698411"/>
    <n v="40"/>
    <n v="2699.9459999999999"/>
    <n v="794.63591999999994"/>
    <n v="12"/>
    <n v="1"/>
    <n v="12655.381548344225"/>
    <n v="1641.5904308339798"/>
    <n v="97.92"/>
    <m/>
    <n v="88.83"/>
    <n v="29.49"/>
    <n v="8.4"/>
    <n v="100"/>
    <n v="1.0420902680543318"/>
    <n v="0.45489588978084677"/>
    <n v="0.98524952706295199"/>
    <n v="1.1765327299027375"/>
    <n v="0"/>
    <n v="1.7"/>
    <m/>
    <n v="1"/>
    <n v="0"/>
    <n v="7.6"/>
    <n v="93"/>
    <n v="93"/>
    <n v="70.568451369027386"/>
    <n v="8"/>
    <n v="1"/>
    <n v="1"/>
    <n v="85"/>
    <m/>
    <n v="65"/>
    <n v="61"/>
    <n v="2510.9497799999999"/>
    <n v="2510.9497799999999"/>
  </r>
  <r>
    <x v="11"/>
    <x v="1"/>
    <n v="35427018"/>
    <s v="Restinga"/>
    <n v="1.3346887162214882"/>
    <n v="7401"/>
    <n v="6074"/>
    <n v="1327"/>
    <n v="30.134364820846905"/>
    <n v="82.069990541818669"/>
    <n v="0.10485582445459149"/>
    <n v="3.58829147640791E-2"/>
    <n v="6.8972909690512396E-2"/>
    <n v="1.74733637747336E-3"/>
    <n v="6.4769999999999994E-2"/>
    <n v="3.2913318112633202E-3"/>
    <n v="3.4772125824454603E-2"/>
    <n v="2.0223668188736701E-3"/>
    <m/>
    <n v="4"/>
    <n v="42.424242424242422"/>
    <n v="57.575757575757578"/>
    <n v="4.18"/>
    <n v="322.38"/>
    <n v="58.028399999999998"/>
    <n v="0"/>
    <n v="0"/>
    <n v="16873.741386299149"/>
    <n v="2087.9124442642888"/>
    <n v="92.56"/>
    <m/>
    <n v="89.73"/>
    <n v="21.67"/>
    <n v="66.7"/>
    <n v="100"/>
    <n v="8.4561148753702806"/>
    <n v="2.6478743549139265"/>
    <n v="4.7843886352105462"/>
    <n v="14.076104018471918"/>
    <n v="0"/>
    <n v="0"/>
    <m/>
    <n v="0"/>
    <n v="0"/>
    <n v="9"/>
    <n v="100"/>
    <n v="100"/>
    <n v="82"/>
    <n v="10"/>
    <n v="0"/>
    <n v="0"/>
    <n v="9"/>
    <m/>
    <n v="14"/>
    <n v="19"/>
    <n v="322.38"/>
    <n v="322.38"/>
  </r>
  <r>
    <x v="17"/>
    <x v="1"/>
    <n v="354280011"/>
    <s v="Ribeira"/>
    <n v="-0.41216851456634673"/>
    <n v="3249"/>
    <n v="1456"/>
    <n v="1793"/>
    <n v="9.6976390174014266"/>
    <n v="44.813788858110186"/>
    <n v="2.5600000000000002E-3"/>
    <n v="2.5600000000000002E-3"/>
    <s v=""/>
    <n v="4.3399606798579403E-3"/>
    <n v="2.5600000000000002E-3"/>
    <s v=""/>
    <s v=""/>
    <n v="0"/>
    <m/>
    <n v="4"/>
    <s v=""/>
    <s v=""/>
    <n v="0.86"/>
    <n v="66.366"/>
    <n v="38.748007799999996"/>
    <n v="1"/>
    <n v="1"/>
    <n v="95704.819944598334"/>
    <n v="12327.091412742382"/>
    <n v="69.849999999999994"/>
    <m/>
    <n v="23.98"/>
    <n v="24.37"/>
    <n v="0"/>
    <n v="100"/>
    <n v="5.9534883720930243E-2"/>
    <n v="2.5963488843813391E-2"/>
    <n v="8.4488448844884503E-2"/>
    <n v="0"/>
    <n v="0"/>
    <n v="25.5"/>
    <m/>
    <n v="0"/>
    <n v="0"/>
    <s v=""/>
    <n v="52.67"/>
    <n v="52.670000000000009"/>
    <n v="41.614670463791704"/>
    <n v="5.3"/>
    <n v="0"/>
    <n v="1"/>
    <n v="6"/>
    <m/>
    <n v="2"/>
    <s v=""/>
    <n v="34.9549722"/>
    <n v="34.9549722"/>
  </r>
  <r>
    <x v="7"/>
    <x v="1"/>
    <n v="354290913"/>
    <s v="Ribeirão Bonito"/>
    <n v="0.67785609643444822"/>
    <n v="12874"/>
    <n v="12163"/>
    <n v="711"/>
    <n v="27.304347826086957"/>
    <n v="94.477240950753455"/>
    <n v="0.23369085996955899"/>
    <n v="0.11565675038051799"/>
    <n v="0.11803410958904099"/>
    <s v=""/>
    <n v="4.3946590563165903E-2"/>
    <n v="4.1455098934551E-4"/>
    <n v="0.172760578386606"/>
    <n v="1.6569140030441399E-2"/>
    <m/>
    <n v="26"/>
    <n v="33.59375"/>
    <n v="66.40625"/>
    <n v="8.56"/>
    <n v="659.98799999999994"/>
    <n v="659.98799999999994"/>
    <n v="3"/>
    <n v="0"/>
    <n v="9381.923256175236"/>
    <n v="955.33944384029803"/>
    <n v="99.38"/>
    <m/>
    <n v="99.38"/>
    <n v="3.82"/>
    <n v="33.799999999999997"/>
    <n v="99.38"/>
    <n v="11.802568685331263"/>
    <n v="6.1015890331477545"/>
    <n v="7.2740094578942136"/>
    <n v="30.265156304882311"/>
    <n v="1"/>
    <n v="0"/>
    <m/>
    <n v="0"/>
    <n v="0"/>
    <n v="7.8"/>
    <n v="96"/>
    <n v="0"/>
    <n v="0"/>
    <n v="1.4"/>
    <n v="1"/>
    <n v="0"/>
    <n v="13"/>
    <m/>
    <n v="43"/>
    <n v="85"/>
    <n v="633.58848"/>
    <n v="0"/>
  </r>
  <r>
    <x v="14"/>
    <x v="1"/>
    <n v="354300614"/>
    <s v="Ribeirão Branco"/>
    <n v="-0.55667813093370766"/>
    <n v="17697"/>
    <n v="10354"/>
    <n v="7343"/>
    <n v="25.360771556727478"/>
    <n v="58.507091597445893"/>
    <n v="0.24259035134449491"/>
    <n v="0.22530286276002001"/>
    <n v="1.7287488584474899E-2"/>
    <s v=""/>
    <n v="3.4880000000000001E-2"/>
    <n v="4.1689999999999998E-2"/>
    <n v="0.16440035134449499"/>
    <n v="1.6199999999999999E-3"/>
    <m/>
    <n v="52"/>
    <n v="94.845360824742258"/>
    <n v="5.1546391752577314"/>
    <n v="5.86"/>
    <n v="451.71"/>
    <n v="154.12465350000005"/>
    <n v="2"/>
    <n v="1"/>
    <n v="13953.036107814884"/>
    <n v="1639.4371927445327"/>
    <n v="77.959999999999994"/>
    <m/>
    <n v="52.78"/>
    <n v="32.950000000000003"/>
    <n v="12.5"/>
    <n v="100"/>
    <n v="6.9311528955569983"/>
    <n v="3.0982164922668569"/>
    <n v="8.732669099225582"/>
    <n v="1.8790748461385762"/>
    <n v="0"/>
    <n v="0"/>
    <m/>
    <n v="0"/>
    <n v="0"/>
    <n v="7.6"/>
    <n v="82.350000000000009"/>
    <n v="74.114999999999995"/>
    <n v="65.879734010759094"/>
    <n v="6.9"/>
    <n v="0"/>
    <n v="1"/>
    <n v="22"/>
    <m/>
    <n v="184"/>
    <n v="10"/>
    <n v="371.98318499999999"/>
    <n v="334.78486649999996"/>
  </r>
  <r>
    <x v="11"/>
    <x v="1"/>
    <n v="35431058"/>
    <s v="Ribeirão Corrente"/>
    <n v="0.91823317185111275"/>
    <n v="4625"/>
    <n v="3814"/>
    <n v="811"/>
    <n v="31.153172571736494"/>
    <n v="82.464864864864865"/>
    <n v="0.40214914764079163"/>
    <n v="0.37493648401826501"/>
    <n v="2.7212663622526601E-2"/>
    <s v=""/>
    <n v="1.9300000000000001E-2"/>
    <n v="2.3000000000000001E-4"/>
    <n v="0.379596453576865"/>
    <n v="3.0226940639269399E-3"/>
    <m/>
    <n v="18"/>
    <n v="65.277777777777786"/>
    <n v="34.722222222222221"/>
    <n v="2.63"/>
    <n v="202.554"/>
    <n v="46.326221999999994"/>
    <n v="1"/>
    <n v="0"/>
    <n v="16296.44108108108"/>
    <n v="1909.2064864864865"/>
    <n v="79.23"/>
    <m/>
    <n v="78.760000000000005"/>
    <n v="20.22"/>
    <n v="35.700000000000003"/>
    <n v="99.65"/>
    <n v="54.344479410917792"/>
    <n v="16.826324169070777"/>
    <n v="81.507931308318476"/>
    <n v="9.7188084366166443"/>
    <n v="0"/>
    <n v="0"/>
    <m/>
    <n v="0"/>
    <n v="0"/>
    <n v="7"/>
    <n v="85.7"/>
    <n v="85.7"/>
    <n v="77.128952279392166"/>
    <n v="8.1"/>
    <n v="1"/>
    <n v="0"/>
    <n v="2"/>
    <m/>
    <n v="47"/>
    <n v="25"/>
    <n v="173.58877800000002"/>
    <n v="173.58877800000002"/>
  </r>
  <r>
    <x v="5"/>
    <x v="1"/>
    <n v="354320417"/>
    <s v="Ribeirão do Sul"/>
    <n v="-0.19711315846875355"/>
    <n v="4366"/>
    <n v="3548"/>
    <n v="818"/>
    <n v="21.469315499606608"/>
    <n v="81.26431516262025"/>
    <n v="0.19068966324200898"/>
    <n v="0.17690851598173499"/>
    <n v="1.3781147260274001E-2"/>
    <s v=""/>
    <n v="9.6600000000000002E-3"/>
    <n v="2.3099999999999999E-2"/>
    <n v="0.157358515981735"/>
    <n v="5.7114726027397299E-4"/>
    <m/>
    <n v="8"/>
    <n v="50"/>
    <n v="50"/>
    <n v="2.36"/>
    <n v="181.71"/>
    <n v="47.973600000000005"/>
    <n v="0"/>
    <n v="0"/>
    <n v="13434.942739349519"/>
    <n v="1444.6174988547866"/>
    <n v="78.13"/>
    <m/>
    <n v="76.52"/>
    <n v="25.07"/>
    <n v="20"/>
    <n v="100"/>
    <n v="19.261582145657471"/>
    <n v="10.252132432366073"/>
    <n v="22.393483035662655"/>
    <n v="6.890573630137002"/>
    <n v="0"/>
    <n v="0"/>
    <m/>
    <n v="0"/>
    <n v="0"/>
    <n v="7.7"/>
    <n v="92"/>
    <n v="92"/>
    <n v="73.598811292719162"/>
    <n v="8.1999999999999993"/>
    <n v="0"/>
    <n v="0"/>
    <s v=""/>
    <m/>
    <n v="15"/>
    <n v="15"/>
    <n v="167.17320000000001"/>
    <n v="167.17320000000001"/>
  </r>
  <r>
    <x v="1"/>
    <x v="1"/>
    <n v="354323821"/>
    <s v="Ribeirão dos Índios"/>
    <n v="-0.19828647391066934"/>
    <n v="2145"/>
    <n v="1893"/>
    <n v="252"/>
    <n v="10.888877608000406"/>
    <n v="88.251748251748253"/>
    <n v="6.2292846270928506E-3"/>
    <n v="6.1092846270928503E-3"/>
    <n v="1.2E-4"/>
    <s v=""/>
    <s v=""/>
    <s v=""/>
    <n v="6.1092846270928503E-3"/>
    <n v="1.2E-4"/>
    <m/>
    <n v="1"/>
    <n v="66.666666666666657"/>
    <n v="33.333333333333329"/>
    <n v="1.32"/>
    <n v="101.628"/>
    <n v="14.977440000000001"/>
    <n v="0"/>
    <n v="0"/>
    <n v="22053.146853146853"/>
    <n v="2352.3356643356628"/>
    <n v="90.61"/>
    <m/>
    <n v="89.3"/>
    <n v="22.98"/>
    <s v=""/>
    <n v="100"/>
    <n v="0.9027948734917175"/>
    <n v="0.41528564180618999"/>
    <n v="1.1526952126590284"/>
    <n v="7.5000000000000039E-2"/>
    <s v=""/>
    <s v=""/>
    <m/>
    <n v="0"/>
    <s v=""/>
    <n v="9.5"/>
    <n v="98"/>
    <n v="98"/>
    <n v="85.262486716259303"/>
    <n v="10"/>
    <n v="0"/>
    <n v="0"/>
    <n v="1"/>
    <m/>
    <n v="4"/>
    <n v="2"/>
    <n v="99.595439999999996"/>
    <n v="99.595439999999996"/>
  </r>
  <r>
    <x v="14"/>
    <x v="1"/>
    <n v="354325314"/>
    <s v="Ribeirão Grande"/>
    <n v="8.5724755346294756E-2"/>
    <n v="7501"/>
    <n v="2377"/>
    <n v="5124"/>
    <n v="22.588610835064895"/>
    <n v="31.689108118917474"/>
    <n v="0.148703211567732"/>
    <n v="0.145233211567732"/>
    <n v="3.47E-3"/>
    <s v=""/>
    <n v="4.4200000000000003E-3"/>
    <n v="0.13714000000000001"/>
    <n v="5.96321156773211E-3"/>
    <n v="1.1800000000000001E-3"/>
    <m/>
    <n v="17"/>
    <n v="82.608695652173907"/>
    <n v="17.391304347826086"/>
    <n v="1.7"/>
    <n v="130.84199999999998"/>
    <n v="40.561019999999999"/>
    <n v="0"/>
    <n v="0"/>
    <n v="15849.982668977469"/>
    <n v="1849.8653512864948"/>
    <n v="93.03"/>
    <m/>
    <n v="42.38"/>
    <n v="30.72"/>
    <s v=""/>
    <n v="100"/>
    <n v="8.8513816409364292"/>
    <n v="3.9443822697011139"/>
    <n v="11.712355771591291"/>
    <n v="0.7886363636363638"/>
    <s v=""/>
    <s v=""/>
    <m/>
    <n v="0"/>
    <s v=""/>
    <n v="7.3"/>
    <n v="100"/>
    <n v="100"/>
    <n v="69"/>
    <n v="7.7"/>
    <n v="0"/>
    <n v="0"/>
    <n v="46"/>
    <m/>
    <n v="19"/>
    <n v="4"/>
    <n v="130.84199999999998"/>
    <n v="130.84199999999998"/>
  </r>
  <r>
    <x v="18"/>
    <x v="1"/>
    <n v="35433036"/>
    <s v="Ribeirão Pires"/>
    <n v="0.53221940668808365"/>
    <n v="118441"/>
    <n v="118441"/>
    <n v="0"/>
    <n v="1194.202460173422"/>
    <n v="100"/>
    <n v="3.7493249619482499E-2"/>
    <n v="2.1603196347032001E-3"/>
    <n v="3.5332929984779299E-2"/>
    <s v=""/>
    <s v=""/>
    <n v="1.2660319634703199E-2"/>
    <n v="3.1E-4"/>
    <n v="2.4229931506849319E-2"/>
    <m/>
    <n v="9"/>
    <n v="18.867924528301888"/>
    <n v="81.132075471698116"/>
    <n v="111.05"/>
    <n v="6663.2219999999998"/>
    <n v="525.06144000000006"/>
    <n v="19"/>
    <n v="0"/>
    <n v="388.73835918305315"/>
    <n v="55.914421526329576"/>
    <n v="90.34"/>
    <m/>
    <n v="73.849999999999994"/>
    <n v="36.770000000000003"/>
    <n v="7.5"/>
    <n v="90.34"/>
    <n v="6.8169544762695446"/>
    <n v="2.5680307958549657"/>
    <n v="0.63538812785388232"/>
    <n v="16.825204754656809"/>
    <n v="7"/>
    <n v="9.9"/>
    <m/>
    <n v="0"/>
    <n v="0"/>
    <n v="9"/>
    <n v="98"/>
    <n v="97.999999999999986"/>
    <n v="92.120006807517441"/>
    <n v="9.6999999999999993"/>
    <n v="5"/>
    <n v="0"/>
    <n v="154"/>
    <m/>
    <n v="10"/>
    <n v="43"/>
    <n v="6529.9575599999989"/>
    <n v="6529.9575599999989"/>
  </r>
  <r>
    <x v="4"/>
    <x v="1"/>
    <n v="35434024"/>
    <s v="Ribeirão Preto"/>
    <n v="1.3130737560437256"/>
    <n v="676440"/>
    <n v="674520"/>
    <n v="1920"/>
    <n v="1040.0848747635962"/>
    <n v="99.716161078587902"/>
    <n v="5.6434736757990871"/>
    <n v="0.13063066210045701"/>
    <n v="5.5128430136986299"/>
    <n v="2.6914216451040098"/>
    <n v="4.6581621232876698"/>
    <n v="0.37947093987823399"/>
    <n v="9.0251183409436803E-2"/>
    <n v="0.51312177321156804"/>
    <m/>
    <n v="74"/>
    <n v="12.481644640234949"/>
    <n v="87.518355359765053"/>
    <n v="771.43"/>
    <n v="37870.038"/>
    <n v="4841.0306585999997"/>
    <n v="61"/>
    <n v="0"/>
    <n v="454.5502927088877"/>
    <n v="47.086748270356559"/>
    <n v="99.74"/>
    <m/>
    <n v="99.59"/>
    <n v="52.9"/>
    <n v="99.8"/>
    <n v="100"/>
    <n v="179.15789446981231"/>
    <n v="57.881781290247048"/>
    <n v="6.104236546750327"/>
    <n v="545.82604096026057"/>
    <n v="0"/>
    <n v="0"/>
    <m/>
    <n v="0"/>
    <n v="0"/>
    <n v="10"/>
    <n v="99.5"/>
    <n v="93.53"/>
    <n v="87.21672616594681"/>
    <n v="9.9"/>
    <n v="26"/>
    <n v="0"/>
    <n v="191"/>
    <m/>
    <n v="85"/>
    <n v="596"/>
    <n v="37680.687810000003"/>
    <n v="35419.846541400002"/>
  </r>
  <r>
    <x v="3"/>
    <x v="1"/>
    <n v="35434029"/>
    <s v="Ribeirão Preto"/>
    <m/>
    <m/>
    <m/>
    <m/>
    <m/>
    <m/>
    <n v="2.4569634703196382E-4"/>
    <n v="2.8538812785388099E-6"/>
    <n v="2.4284246575342501E-4"/>
    <s v=""/>
    <s v=""/>
    <n v="2.8538812785388099E-6"/>
    <s v=""/>
    <n v="2.4284246575342501E-4"/>
    <m/>
    <n v="1"/>
    <n v="33.333333333333329"/>
    <n v="66.666666666666657"/>
    <m/>
    <m/>
    <m/>
    <m/>
    <m/>
    <s v=""/>
    <s v=""/>
    <s v=""/>
    <m/>
    <s v=""/>
    <s v=""/>
    <s v=""/>
    <s v=""/>
    <n v="7.7998840327607568E-3"/>
    <n v="2.5199625336611671E-3"/>
    <n v="1.3335893824947709E-4"/>
    <n v="2.4043808490438127E-2"/>
    <s v=""/>
    <s v=""/>
    <m/>
    <n v="1"/>
    <s v=""/>
    <m/>
    <m/>
    <m/>
    <m/>
    <m/>
    <m/>
    <m/>
    <n v="2"/>
    <m/>
    <n v="1"/>
    <n v="2"/>
    <m/>
    <m/>
  </r>
  <r>
    <x v="11"/>
    <x v="1"/>
    <n v="35436008"/>
    <s v="Rifaina"/>
    <n v="5.2112099583645488E-2"/>
    <n v="3464"/>
    <n v="3071"/>
    <n v="393"/>
    <n v="20.188833197342348"/>
    <n v="88.654734411085443"/>
    <n v="0.15963229832572329"/>
    <n v="1.51728310502283E-2"/>
    <n v="0.144459467275495"/>
    <n v="3.2229832572298299E-2"/>
    <n v="1.383E-2"/>
    <s v=""/>
    <n v="1.65928310502283E-2"/>
    <n v="0.12920946727549501"/>
    <m/>
    <s v=""/>
    <n v="25"/>
    <n v="75"/>
    <n v="2.2200000000000002"/>
    <n v="171.55799999999999"/>
    <n v="38.97936"/>
    <n v="0"/>
    <n v="0"/>
    <n v="24307.482678983833"/>
    <n v="2913.2563510392606"/>
    <n v="88.01"/>
    <m/>
    <n v="84.05"/>
    <n v="17.43"/>
    <n v="0"/>
    <n v="100"/>
    <n v="19.232807027195577"/>
    <n v="5.9787377650083631"/>
    <n v="2.9750649118094703"/>
    <n v="45.143583523592199"/>
    <n v="0"/>
    <n v="0"/>
    <m/>
    <n v="2"/>
    <n v="0"/>
    <n v="7.5"/>
    <n v="92"/>
    <n v="92"/>
    <n v="77.279194208372687"/>
    <n v="8.4"/>
    <n v="0"/>
    <n v="0"/>
    <n v="1"/>
    <m/>
    <n v="5"/>
    <n v="15"/>
    <n v="157.83336"/>
    <n v="157.83336"/>
  </r>
  <r>
    <x v="3"/>
    <x v="1"/>
    <n v="35437099"/>
    <s v="Rincão"/>
    <n v="5.0684586943328114E-2"/>
    <n v="10486"/>
    <n v="8634"/>
    <n v="1852"/>
    <n v="33.456703464999038"/>
    <n v="82.338355903108905"/>
    <n v="0.368413958016235"/>
    <n v="0.174068942795535"/>
    <n v="0.1943450152207"/>
    <n v="1.82530441400304E-2"/>
    <n v="1.8519999999999998E-2"/>
    <n v="5.2700000000000004E-3"/>
    <n v="0.34240940702688999"/>
    <n v="2.2145509893455088E-3"/>
    <m/>
    <n v="3"/>
    <n v="38.461538461538467"/>
    <n v="61.53846153846154"/>
    <n v="6.14"/>
    <n v="473.74200000000002"/>
    <n v="473.74200000000002"/>
    <n v="2"/>
    <n v="0"/>
    <n v="12751.539195117299"/>
    <n v="1503.7192447072287"/>
    <n v="83.54"/>
    <m/>
    <n v="83.02"/>
    <n v="0"/>
    <s v=""/>
    <n v="98.37"/>
    <n v="24.079343661191828"/>
    <n v="8.6890084437791266"/>
    <n v="16.899897358789808"/>
    <n v="38.869003044140001"/>
    <s v=""/>
    <s v=""/>
    <m/>
    <n v="0"/>
    <s v=""/>
    <n v="10"/>
    <n v="100"/>
    <n v="0"/>
    <n v="0"/>
    <n v="1.5"/>
    <n v="0"/>
    <n v="0"/>
    <n v="3"/>
    <m/>
    <n v="15"/>
    <n v="24"/>
    <n v="473.74200000000002"/>
    <n v="0"/>
  </r>
  <r>
    <x v="0"/>
    <x v="1"/>
    <n v="354380820"/>
    <s v="Rinópolis"/>
    <n v="-0.2341705946787731"/>
    <n v="9738"/>
    <n v="8894"/>
    <n v="844"/>
    <n v="27.16317991631799"/>
    <n v="91.332922571369892"/>
    <n v="5.2220413495687401E-2"/>
    <n v="2.4427356671740199E-2"/>
    <n v="2.7793056823947199E-2"/>
    <s v=""/>
    <n v="3.82E-3"/>
    <n v="2.5331811263318098E-4"/>
    <n v="1.3012848807711801E-2"/>
    <n v="3.5134246575342504E-2"/>
    <m/>
    <n v="6"/>
    <n v="42.857142857142854"/>
    <n v="57.142857142857139"/>
    <n v="6.07"/>
    <n v="468.50400000000002"/>
    <n v="62.946180000000005"/>
    <n v="1"/>
    <n v="0"/>
    <n v="8355.194085027726"/>
    <n v="1036.3031423290206"/>
    <n v="79.17"/>
    <m/>
    <n v="78.010000000000005"/>
    <n v="4.7300000000000004"/>
    <n v="0"/>
    <n v="89.74"/>
    <n v="4.8804124762324674"/>
    <n v="2.0240470347165656"/>
    <n v="3.25698088956536"/>
    <n v="8.6853302574834981"/>
    <n v="2"/>
    <n v="0"/>
    <m/>
    <n v="0"/>
    <n v="0"/>
    <n v="9.5"/>
    <n v="99.5"/>
    <n v="99.499999999999986"/>
    <n v="86.564430613185792"/>
    <n v="10"/>
    <n v="0"/>
    <n v="0"/>
    <n v="6"/>
    <m/>
    <n v="21"/>
    <n v="28"/>
    <n v="466.16147999999998"/>
    <n v="466.16147999999998"/>
  </r>
  <r>
    <x v="6"/>
    <x v="1"/>
    <n v="35439075"/>
    <s v="Rio Claro"/>
    <n v="0.81422097338306187"/>
    <n v="199765"/>
    <n v="195363"/>
    <n v="4402"/>
    <n v="401.1264834039477"/>
    <n v="97.796410782669639"/>
    <n v="0.94429144786910202"/>
    <n v="0.67748999048706204"/>
    <n v="0.26680145738203997"/>
    <s v=""/>
    <n v="0.48394712328767098"/>
    <n v="0.28132486301369802"/>
    <n v="8.7314586504312494E-2"/>
    <n v="9.1704875063419594E-2"/>
    <m/>
    <n v="36"/>
    <n v="21.511627906976745"/>
    <n v="78.488372093023244"/>
    <n v="181.26"/>
    <n v="10875.6"/>
    <n v="1094.1116040000004"/>
    <n v="29"/>
    <n v="0"/>
    <n v="961.40084599404304"/>
    <n v="126.29239356243582"/>
    <n v="100"/>
    <m/>
    <n v="98"/>
    <n v="32.36"/>
    <n v="3.2"/>
    <n v="100"/>
    <n v="41.056149907352264"/>
    <n v="15.505606697357999"/>
    <n v="45.16599936580414"/>
    <n v="33.350182172755005"/>
    <n v="1"/>
    <n v="0.7"/>
    <m/>
    <n v="1"/>
    <n v="4"/>
    <n v="9.6"/>
    <n v="99.8"/>
    <n v="91.816000000000017"/>
    <n v="89.939758689175775"/>
    <n v="9.9"/>
    <n v="5"/>
    <n v="0"/>
    <n v="113"/>
    <m/>
    <n v="74"/>
    <n v="270"/>
    <n v="10853.848800000002"/>
    <n v="9985.5408960000022"/>
  </r>
  <r>
    <x v="3"/>
    <x v="1"/>
    <n v="35439079"/>
    <s v="Rio Claro"/>
    <m/>
    <m/>
    <m/>
    <m/>
    <m/>
    <m/>
    <n v="1.4999999999999999E-4"/>
    <n v="1.4999999999999999E-4"/>
    <s v=""/>
    <s v=""/>
    <s v=""/>
    <s v=""/>
    <n v="1.4999999999999999E-4"/>
    <n v="0"/>
    <m/>
    <n v="1"/>
    <s v=""/>
    <s v=""/>
    <m/>
    <m/>
    <m/>
    <m/>
    <m/>
    <s v=""/>
    <s v=""/>
    <s v=""/>
    <m/>
    <s v=""/>
    <s v=""/>
    <s v=""/>
    <s v=""/>
    <n v="6.5217391304347823E-3"/>
    <n v="2.4630541871921178E-3"/>
    <n v="9.9999999999999985E-3"/>
    <n v="0"/>
    <s v=""/>
    <s v=""/>
    <m/>
    <n v="0"/>
    <s v=""/>
    <m/>
    <m/>
    <m/>
    <m/>
    <m/>
    <m/>
    <m/>
    <s v=""/>
    <m/>
    <n v="1"/>
    <s v=""/>
    <m/>
    <m/>
  </r>
  <r>
    <x v="6"/>
    <x v="1"/>
    <n v="35440045"/>
    <s v="Rio das Pedras"/>
    <n v="1.6435227505662953"/>
    <n v="33951"/>
    <n v="33201"/>
    <n v="750"/>
    <n v="149.6034194060104"/>
    <n v="97.790933993107714"/>
    <n v="0.33431864726027399"/>
    <n v="0.29164000000000001"/>
    <n v="4.2678647260273997E-2"/>
    <s v=""/>
    <n v="7.6660000000000006E-2"/>
    <n v="0.23191898211567699"/>
    <n v="1.92896651445967E-2"/>
    <n v="6.45E-3"/>
    <m/>
    <n v="17"/>
    <n v="31.578947368421051"/>
    <n v="68.421052631578945"/>
    <n v="27.29"/>
    <n v="1841.778"/>
    <n v="1841.778"/>
    <n v="3"/>
    <n v="0"/>
    <n v="2600.8306088185914"/>
    <n v="343.6811875938854"/>
    <n v="94.02"/>
    <m/>
    <n v="94.02"/>
    <n v="53.82"/>
    <n v="8.9"/>
    <n v="97.11"/>
    <n v="31.539495024554149"/>
    <n v="11.939951687866929"/>
    <n v="42.266666666666666"/>
    <n v="11.53476952980378"/>
    <n v="1"/>
    <n v="0"/>
    <m/>
    <n v="1"/>
    <n v="5"/>
    <n v="9.6"/>
    <n v="99"/>
    <n v="0"/>
    <n v="0"/>
    <n v="1.5"/>
    <n v="1"/>
    <n v="0"/>
    <n v="52"/>
    <m/>
    <n v="18"/>
    <n v="39"/>
    <n v="1823.36022"/>
    <n v="0"/>
  </r>
  <r>
    <x v="8"/>
    <x v="1"/>
    <n v="354400410"/>
    <s v="Rio das Pedras"/>
    <m/>
    <m/>
    <m/>
    <m/>
    <m/>
    <m/>
    <n v="1.1415525114155301E-5"/>
    <s v=""/>
    <n v="1.1415525114155301E-5"/>
    <s v=""/>
    <s v=""/>
    <s v=""/>
    <s v=""/>
    <n v="1.1415525114155301E-5"/>
    <m/>
    <s v=""/>
    <s v=""/>
    <s v=""/>
    <m/>
    <m/>
    <m/>
    <m/>
    <m/>
    <s v=""/>
    <s v=""/>
    <s v=""/>
    <m/>
    <s v=""/>
    <s v=""/>
    <s v=""/>
    <s v=""/>
    <n v="1.076936331524085E-3"/>
    <n v="4.0769732550554645E-4"/>
    <n v="0"/>
    <n v="3.0852770578798099E-3"/>
    <s v=""/>
    <s v=""/>
    <m/>
    <n v="0"/>
    <s v=""/>
    <m/>
    <m/>
    <m/>
    <m/>
    <m/>
    <m/>
    <m/>
    <s v=""/>
    <m/>
    <s v=""/>
    <n v="1"/>
    <m/>
    <m/>
  </r>
  <r>
    <x v="18"/>
    <x v="1"/>
    <n v="35441036"/>
    <s v="Rio Grande da Serra"/>
    <n v="1.282219682479524"/>
    <n v="49229"/>
    <n v="49229"/>
    <n v="0"/>
    <n v="1342.4870466321242"/>
    <n v="100"/>
    <n v="0.11638621004566199"/>
    <n v="0.10456621004566199"/>
    <n v="1.1820000000000001E-2"/>
    <s v=""/>
    <s v=""/>
    <n v="1.6366210045662102E-2"/>
    <s v=""/>
    <n v="0.10002000000000001"/>
    <m/>
    <n v="2"/>
    <n v="33.333333333333329"/>
    <n v="66.666666666666657"/>
    <n v="40.68"/>
    <n v="2745.6839999999997"/>
    <n v="1718.9863848"/>
    <n v="2"/>
    <n v="0"/>
    <n v="345.92293160535456"/>
    <n v="51.247841719311801"/>
    <n v="84.44"/>
    <m/>
    <n v="51.73"/>
    <n v="30.84"/>
    <n v="9"/>
    <n v="84.44"/>
    <n v="58.193105022830991"/>
    <n v="21.553001860307774"/>
    <n v="87.138508371385001"/>
    <n v="14.774999999999999"/>
    <n v="0"/>
    <n v="0"/>
    <m/>
    <n v="0"/>
    <n v="0"/>
    <n v="9"/>
    <n v="51"/>
    <n v="39.78"/>
    <n v="37.393145576839864"/>
    <n v="4.4000000000000004"/>
    <n v="0"/>
    <n v="0"/>
    <n v="99"/>
    <m/>
    <n v="3"/>
    <n v="6"/>
    <n v="1400.2988399999999"/>
    <n v="1092.2330952"/>
  </r>
  <r>
    <x v="10"/>
    <x v="1"/>
    <n v="354420215"/>
    <s v="Riolândia"/>
    <n v="0.91458858152848599"/>
    <n v="11342"/>
    <n v="8973"/>
    <n v="2369"/>
    <n v="17.983763556795839"/>
    <n v="79.113031211426559"/>
    <n v="0.15404581811263279"/>
    <n v="0.13993324200913199"/>
    <n v="1.41125761035008E-2"/>
    <n v="0.39120123033992898"/>
    <n v="1.1198508371385099E-2"/>
    <n v="1.31E-3"/>
    <n v="0.135444657534247"/>
    <n v="6.0926522070015171E-3"/>
    <m/>
    <n v="12"/>
    <n v="50"/>
    <n v="50"/>
    <n v="6.93"/>
    <n v="534.76199999999994"/>
    <n v="90.374399999999994"/>
    <n v="2"/>
    <n v="0"/>
    <n v="13485.240698289543"/>
    <n v="1445.8402398166108"/>
    <n v="73.69"/>
    <m/>
    <n v="73.09"/>
    <n v="16.36"/>
    <n v="90.1"/>
    <n v="93.14"/>
    <n v="9.938439878234373"/>
    <n v="3.1762024353120166"/>
    <n v="13.585751651372039"/>
    <n v="2.7139569429809227"/>
    <n v="0"/>
    <n v="0"/>
    <m/>
    <n v="0"/>
    <n v="0"/>
    <n v="7.3"/>
    <n v="100"/>
    <n v="100"/>
    <n v="83.10007068565082"/>
    <n v="9.6999999999999993"/>
    <n v="1"/>
    <n v="0"/>
    <n v="6"/>
    <m/>
    <n v="24"/>
    <n v="24"/>
    <n v="534.76199999999994"/>
    <n v="534.76199999999994"/>
  </r>
  <r>
    <x v="14"/>
    <x v="1"/>
    <n v="354350114"/>
    <s v="Riversul"/>
    <n v="-0.89635845603169839"/>
    <n v="5742"/>
    <n v="4320"/>
    <n v="1422"/>
    <n v="14.867944070429829"/>
    <n v="75.23510971786834"/>
    <n v="3.9209507864028437E-2"/>
    <n v="3.7045284119736198E-2"/>
    <n v="2.1642237442922401E-3"/>
    <s v=""/>
    <n v="1.4540000000000001E-2"/>
    <n v="9.2766996448503305E-3"/>
    <n v="3.5899999999999999E-3"/>
    <n v="1.1802808219178082E-2"/>
    <m/>
    <n v="17"/>
    <n v="38.888888888888893"/>
    <n v="61.111111111111114"/>
    <n v="2.82"/>
    <n v="217.404"/>
    <n v="7.0116300000000003"/>
    <n v="1"/>
    <n v="0"/>
    <n v="24110.595611285265"/>
    <n v="2801.0031347962381"/>
    <n v="83.54"/>
    <m/>
    <n v="74.599999999999994"/>
    <n v="28.06"/>
    <n v="43.8"/>
    <n v="100"/>
    <n v="2.000485095103492"/>
    <n v="0.89315507662934934"/>
    <n v="2.5548471806714619"/>
    <n v="0.4243575969200471"/>
    <n v="0"/>
    <n v="2.8"/>
    <m/>
    <n v="0"/>
    <n v="0"/>
    <n v="7.1"/>
    <n v="98.75"/>
    <n v="98.75"/>
    <n v="96.774838549428708"/>
    <n v="9.8000000000000007"/>
    <n v="0"/>
    <n v="0"/>
    <n v="6"/>
    <m/>
    <n v="7"/>
    <n v="11"/>
    <n v="214.68645000000001"/>
    <n v="214.68645000000001"/>
  </r>
  <r>
    <x v="13"/>
    <x v="1"/>
    <n v="354425122"/>
    <s v="Rosana"/>
    <n v="-0.89351212336302721"/>
    <n v="18487"/>
    <n v="17730"/>
    <n v="757"/>
    <n v="24.941312970508079"/>
    <n v="95.905230702655913"/>
    <n v="0.1687316083206491"/>
    <n v="4.7493013698630099E-2"/>
    <n v="0.121238594622019"/>
    <n v="0.19795716007103001"/>
    <n v="3.78656468797565E-2"/>
    <n v="1.1087924911212599E-3"/>
    <n v="0.115617168949772"/>
    <n v="1.414E-2"/>
    <m/>
    <n v="4"/>
    <n v="7.2368421052631584"/>
    <n v="92.76315789473685"/>
    <n v="9.3800000000000008"/>
    <n v="723.76199999999994"/>
    <n v="204.8193"/>
    <n v="0"/>
    <n v="0"/>
    <n v="9467.4528046735541"/>
    <n v="1347.6194082328122"/>
    <n v="91.54"/>
    <m/>
    <n v="90.45"/>
    <n v="19.739999999999998"/>
    <n v="70.5"/>
    <n v="100"/>
    <n v="5.9412538141073625"/>
    <n v="3.0402091589306144"/>
    <n v="2.3167323755429319"/>
    <n v="15.346657547091011"/>
    <n v="0"/>
    <n v="2.5"/>
    <m/>
    <n v="0"/>
    <n v="0"/>
    <n v="8.3000000000000007"/>
    <n v="81"/>
    <n v="81"/>
    <n v="71.70073864060285"/>
    <n v="7.9"/>
    <n v="0"/>
    <n v="0"/>
    <n v="1"/>
    <m/>
    <n v="11"/>
    <n v="141"/>
    <n v="586.24721999999997"/>
    <n v="586.24721999999997"/>
  </r>
  <r>
    <x v="15"/>
    <x v="1"/>
    <n v="35443012"/>
    <s v="Roseira"/>
    <n v="1.0602405328842934"/>
    <n v="10540"/>
    <n v="10109"/>
    <n v="431"/>
    <n v="80.958598970735082"/>
    <n v="95.910815939278933"/>
    <n v="0.54845498033992879"/>
    <n v="0.491180750887874"/>
    <n v="5.7274229452054799E-2"/>
    <s v=""/>
    <n v="3.8699999999999998E-2"/>
    <n v="4.3223236935565701E-3"/>
    <n v="0.49206401826483998"/>
    <n v="1.3368638381532209E-2"/>
    <m/>
    <n v="1"/>
    <n v="56.25"/>
    <n v="43.75"/>
    <n v="7.12"/>
    <n v="549.34199999999998"/>
    <n v="101.07828000000001"/>
    <n v="3"/>
    <n v="0"/>
    <n v="5804.5388994307405"/>
    <n v="598.40607210626172"/>
    <n v="94.07"/>
    <m/>
    <n v="91.78"/>
    <n v="30.81"/>
    <n v="20"/>
    <n v="99.06"/>
    <n v="65.292259564277245"/>
    <n v="28.27087527525406"/>
    <n v="76.746992326230313"/>
    <n v="28.637114726027406"/>
    <n v="0"/>
    <n v="0"/>
    <m/>
    <n v="0"/>
    <n v="0"/>
    <n v="9.5"/>
    <n v="96"/>
    <n v="95.999999999999986"/>
    <n v="81.600117959304043"/>
    <n v="9.6"/>
    <n v="0"/>
    <n v="0"/>
    <n v="32"/>
    <m/>
    <n v="27"/>
    <n v="21"/>
    <n v="527.36831999999993"/>
    <n v="527.36831999999993"/>
  </r>
  <r>
    <x v="12"/>
    <x v="1"/>
    <n v="354440019"/>
    <s v="Rubiácea"/>
    <n v="1.3527615554350003"/>
    <n v="3070"/>
    <n v="1840"/>
    <n v="1230"/>
    <n v="12.958507450086531"/>
    <n v="59.934853420195445"/>
    <n v="4.632E-2"/>
    <n v="4.231E-2"/>
    <n v="4.0099999999999997E-3"/>
    <s v=""/>
    <n v="3.9300000000000003E-3"/>
    <n v="4.0280000000000003E-2"/>
    <n v="2.0799999999999998E-3"/>
    <n v="3.0000000000000001E-5"/>
    <m/>
    <n v="2"/>
    <n v="25"/>
    <n v="75"/>
    <n v="1.25"/>
    <n v="96.768000000000001"/>
    <n v="14.273819999999999"/>
    <n v="0"/>
    <n v="0"/>
    <n v="17873.824104234529"/>
    <n v="1951.7394136807823"/>
    <n v="91.56"/>
    <m/>
    <n v="90.22"/>
    <n v="16.899999999999999"/>
    <n v="50.6"/>
    <n v="100"/>
    <n v="7.0181818181818176"/>
    <n v="2.6620689655172414"/>
    <n v="9.0021276595744695"/>
    <n v="2.1105263157894729"/>
    <n v="0"/>
    <n v="0"/>
    <m/>
    <n v="0"/>
    <n v="0"/>
    <n v="9"/>
    <n v="100"/>
    <n v="99.999999999999986"/>
    <n v="85.249441964285708"/>
    <n v="9.6999999999999993"/>
    <n v="0"/>
    <n v="0"/>
    <n v="4"/>
    <m/>
    <n v="3"/>
    <n v="9"/>
    <n v="96.767999999999986"/>
    <n v="96.767999999999986"/>
  </r>
  <r>
    <x v="0"/>
    <x v="1"/>
    <n v="354440020"/>
    <s v="Rubiácea"/>
    <m/>
    <m/>
    <m/>
    <m/>
    <m/>
    <m/>
    <n v="0.22472"/>
    <n v="0.22472"/>
    <s v=""/>
    <s v=""/>
    <s v=""/>
    <n v="0.22222"/>
    <n v="2.5000000000000001E-3"/>
    <n v="0"/>
    <m/>
    <n v="1"/>
    <s v=""/>
    <s v=""/>
    <m/>
    <m/>
    <m/>
    <m/>
    <m/>
    <s v=""/>
    <s v=""/>
    <s v=""/>
    <m/>
    <s v=""/>
    <s v=""/>
    <s v=""/>
    <s v=""/>
    <n v="34.048484848484847"/>
    <n v="12.914942528735631"/>
    <n v="47.812765957446814"/>
    <n v="0"/>
    <s v=""/>
    <s v=""/>
    <m/>
    <n v="0"/>
    <s v=""/>
    <m/>
    <m/>
    <m/>
    <m/>
    <m/>
    <m/>
    <m/>
    <s v=""/>
    <m/>
    <n v="3"/>
    <s v=""/>
    <m/>
    <m/>
  </r>
  <r>
    <x v="16"/>
    <x v="1"/>
    <n v="354450918"/>
    <s v="Rubinéia"/>
    <n v="0.50395317811282592"/>
    <n v="2978"/>
    <n v="2599"/>
    <n v="379"/>
    <n v="12.705862274938134"/>
    <n v="87.273337810611153"/>
    <n v="1.2029713343480502E-2"/>
    <n v="3.2026889903602198E-5"/>
    <n v="1.19976864535769E-2"/>
    <n v="0.61490106544901102"/>
    <n v="9.6424657534246606E-3"/>
    <s v=""/>
    <n v="1.0215626585489601E-3"/>
    <n v="1.3656849315068541E-3"/>
    <m/>
    <n v="5"/>
    <n v="12.5"/>
    <n v="87.5"/>
    <n v="1.81"/>
    <n v="139.85999999999999"/>
    <n v="42.434280000000001"/>
    <n v="0"/>
    <n v="0"/>
    <n v="19167.280053727332"/>
    <n v="1482.5520483546002"/>
    <n v="100"/>
    <m/>
    <n v="84.34"/>
    <n v="12.87"/>
    <s v=""/>
    <n v="100"/>
    <n v="2.110476025172018"/>
    <n v="0.66462504660113275"/>
    <n v="7.4481139310702792E-3"/>
    <n v="8.5697760382692163"/>
    <s v=""/>
    <s v=""/>
    <m/>
    <n v="0"/>
    <s v=""/>
    <n v="8.1999999999999993"/>
    <n v="81"/>
    <n v="81"/>
    <n v="69.659459459459455"/>
    <n v="7.7"/>
    <n v="0"/>
    <n v="0"/>
    <n v="3"/>
    <m/>
    <n v="2"/>
    <n v="14"/>
    <n v="113.28659999999998"/>
    <n v="113.28659999999998"/>
  </r>
  <r>
    <x v="2"/>
    <x v="1"/>
    <n v="354460816"/>
    <s v="Sabino"/>
    <n v="0.49629422262686962"/>
    <n v="5445"/>
    <n v="4954"/>
    <n v="491"/>
    <n v="17.470961945710066"/>
    <n v="90.982552800734624"/>
    <n v="0.22470746892440382"/>
    <n v="0.19517045471841701"/>
    <n v="2.9537014205986801E-2"/>
    <s v=""/>
    <n v="2.2870000000000001E-2"/>
    <n v="1.57E-3"/>
    <n v="0.192816162480974"/>
    <n v="7.45130644342973E-3"/>
    <m/>
    <n v="3"/>
    <n v="42.857142857142854"/>
    <n v="57.142857142857139"/>
    <n v="3.43"/>
    <n v="264.70799999999997"/>
    <n v="59.165586000000005"/>
    <n v="2"/>
    <n v="0"/>
    <n v="13552.661157024793"/>
    <n v="1216.2644628099172"/>
    <n v="100"/>
    <m/>
    <n v="100"/>
    <n v="10.43"/>
    <n v="13"/>
    <n v="100"/>
    <n v="23.653417781516193"/>
    <n v="9.6028832873676855"/>
    <n v="26.374385772759055"/>
    <n v="14.065244859993717"/>
    <n v="0"/>
    <n v="0"/>
    <m/>
    <n v="1"/>
    <n v="0"/>
    <n v="9.8000000000000007"/>
    <n v="99.55"/>
    <n v="99.55"/>
    <n v="77.648735210118318"/>
    <n v="8.5"/>
    <n v="1"/>
    <n v="0"/>
    <s v=""/>
    <m/>
    <n v="15"/>
    <n v="20"/>
    <n v="263.51681399999995"/>
    <n v="263.51681399999995"/>
  </r>
  <r>
    <x v="1"/>
    <x v="1"/>
    <n v="354470721"/>
    <s v="Sagres"/>
    <n v="-0.1260785613292903"/>
    <n v="2363"/>
    <n v="1973"/>
    <n v="390"/>
    <n v="15.86651446988518"/>
    <n v="83.495556495979685"/>
    <n v="5.1900000000000002E-3"/>
    <s v=""/>
    <n v="5.1900000000000002E-3"/>
    <s v=""/>
    <n v="4.7099999999999998E-3"/>
    <s v=""/>
    <n v="1.9000000000000001E-4"/>
    <n v="2.9E-4"/>
    <m/>
    <s v=""/>
    <s v=""/>
    <s v=""/>
    <n v="1.29"/>
    <n v="99.738"/>
    <n v="20.045879999999997"/>
    <n v="1"/>
    <n v="0"/>
    <n v="15881.438848920863"/>
    <n v="1734.947101142616"/>
    <n v="88.82"/>
    <m/>
    <n v="84.58"/>
    <n v="18.21"/>
    <n v="3.6"/>
    <n v="100"/>
    <n v="0.9436363636363635"/>
    <n v="0.43613445378151261"/>
    <n v="0"/>
    <n v="3.992307692307691"/>
    <n v="0"/>
    <n v="0"/>
    <m/>
    <n v="0"/>
    <n v="0"/>
    <n v="9.6999999999999993"/>
    <n v="94"/>
    <n v="93.999999999999986"/>
    <n v="79.901461829994588"/>
    <n v="8.6"/>
    <n v="0"/>
    <n v="0"/>
    <s v=""/>
    <m/>
    <s v=""/>
    <n v="12"/>
    <n v="93.753719999999987"/>
    <n v="93.753719999999987"/>
  </r>
  <r>
    <x v="2"/>
    <x v="1"/>
    <n v="354480616"/>
    <s v="Sales"/>
    <n v="1.1769912358928547"/>
    <n v="5995"/>
    <n v="5571"/>
    <n v="424"/>
    <n v="19.422665716322165"/>
    <n v="92.927439532944121"/>
    <n v="0.108113599695586"/>
    <n v="3.8689870624048703E-2"/>
    <n v="6.9423729071537293E-2"/>
    <s v=""/>
    <n v="7.5642161339421598E-3"/>
    <n v="1.2E-4"/>
    <n v="4.1999383561643802E-2"/>
    <n v="5.8430000000000003E-2"/>
    <m/>
    <n v="1"/>
    <n v="15.66265060240964"/>
    <n v="84.337349397590373"/>
    <n v="3.99"/>
    <n v="307.74599999999998"/>
    <n v="27.697139999999997"/>
    <n v="1"/>
    <n v="0"/>
    <n v="11941.070892410342"/>
    <n v="1052.076730608841"/>
    <n v="90.02"/>
    <m/>
    <n v="100"/>
    <n v="62.39"/>
    <n v="10"/>
    <n v="100"/>
    <n v="11.751478227781085"/>
    <n v="4.7627136429773564"/>
    <n v="5.3735931422289873"/>
    <n v="34.711864535768633"/>
    <n v="0"/>
    <n v="0"/>
    <m/>
    <n v="2"/>
    <n v="0"/>
    <n v="9.8000000000000007"/>
    <n v="100"/>
    <n v="100"/>
    <n v="91"/>
    <n v="10"/>
    <n v="0"/>
    <n v="0"/>
    <n v="3"/>
    <m/>
    <n v="13"/>
    <n v="70"/>
    <n v="307.74599999999998"/>
    <n v="307.74599999999998"/>
  </r>
  <r>
    <x v="4"/>
    <x v="1"/>
    <n v="35449054"/>
    <s v="Sales Oliveira"/>
    <n v="0.90139025054156718"/>
    <n v="11430"/>
    <n v="10736"/>
    <n v="694"/>
    <n v="37.629629629629626"/>
    <n v="93.928258967629034"/>
    <n v="0.15601756849315068"/>
    <n v="7.5849817351598195E-2"/>
    <n v="8.0167751141552501E-2"/>
    <s v=""/>
    <s v=""/>
    <n v="7.8200000000000006E-3"/>
    <n v="7.3542511415525105E-2"/>
    <n v="7.4655057077625597E-2"/>
    <m/>
    <n v="4"/>
    <n v="39.130434782608695"/>
    <n v="60.869565217391312"/>
    <n v="7.54"/>
    <n v="581.36400000000003"/>
    <n v="137.92704839999999"/>
    <n v="0"/>
    <n v="0"/>
    <n v="13022.740157480315"/>
    <n v="1296.7559055118111"/>
    <n v="99.24"/>
    <m/>
    <n v="89.57"/>
    <n v="49.19"/>
    <n v="32.1"/>
    <n v="98.92"/>
    <n v="10.470977751218166"/>
    <n v="3.30545695960065"/>
    <n v="7.4362566030978625"/>
    <n v="17.056968327989892"/>
    <n v="3"/>
    <n v="0"/>
    <m/>
    <n v="0"/>
    <n v="0"/>
    <n v="10"/>
    <n v="99.19"/>
    <n v="99.19"/>
    <n v="76.275268437674157"/>
    <n v="8.4"/>
    <n v="0"/>
    <n v="0"/>
    <n v="14"/>
    <m/>
    <n v="18"/>
    <n v="28"/>
    <n v="576.6549516"/>
    <n v="576.6549516"/>
  </r>
  <r>
    <x v="9"/>
    <x v="1"/>
    <n v="354490512"/>
    <s v="Sales Oliveira"/>
    <m/>
    <m/>
    <m/>
    <m/>
    <m/>
    <m/>
    <n v="3.0000000000000001E-5"/>
    <s v=""/>
    <n v="3.0000000000000001E-5"/>
    <s v=""/>
    <s v=""/>
    <s v=""/>
    <s v=""/>
    <n v="3.0000000000000001E-5"/>
    <m/>
    <s v=""/>
    <s v=""/>
    <s v=""/>
    <m/>
    <m/>
    <m/>
    <m/>
    <m/>
    <s v=""/>
    <s v=""/>
    <s v=""/>
    <m/>
    <s v=""/>
    <s v=""/>
    <s v=""/>
    <s v=""/>
    <n v="2.0134228187919465E-3"/>
    <n v="6.3559322033898311E-4"/>
    <n v="0"/>
    <n v="6.3829787234042567E-3"/>
    <s v=""/>
    <s v=""/>
    <m/>
    <n v="0"/>
    <s v=""/>
    <m/>
    <m/>
    <m/>
    <m/>
    <m/>
    <m/>
    <m/>
    <s v=""/>
    <m/>
    <s v=""/>
    <n v="1"/>
    <m/>
    <m/>
  </r>
  <r>
    <x v="15"/>
    <x v="1"/>
    <n v="35450012"/>
    <s v="Salesópolis"/>
    <m/>
    <m/>
    <m/>
    <m/>
    <m/>
    <m/>
    <n v="3.0000000000000001E-5"/>
    <s v=""/>
    <n v="3.0000000000000001E-5"/>
    <s v=""/>
    <s v=""/>
    <n v="3.0000000000000001E-5"/>
    <s v=""/>
    <n v="0"/>
    <m/>
    <s v=""/>
    <s v=""/>
    <s v=""/>
    <m/>
    <m/>
    <m/>
    <m/>
    <m/>
    <s v=""/>
    <s v=""/>
    <s v=""/>
    <m/>
    <s v=""/>
    <s v=""/>
    <s v=""/>
    <s v=""/>
    <n v="1.2987012987012987E-3"/>
    <n v="4.8465266558966072E-4"/>
    <n v="0"/>
    <n v="3.4883720930232558E-3"/>
    <s v=""/>
    <s v=""/>
    <m/>
    <n v="0"/>
    <s v=""/>
    <m/>
    <m/>
    <m/>
    <m/>
    <m/>
    <m/>
    <m/>
    <s v=""/>
    <m/>
    <s v=""/>
    <n v="1"/>
    <m/>
    <m/>
  </r>
  <r>
    <x v="18"/>
    <x v="1"/>
    <n v="35450016"/>
    <s v="Salesópolis"/>
    <n v="0.7115707385801695"/>
    <n v="16713"/>
    <n v="11045"/>
    <n v="5668"/>
    <n v="39.247135074206277"/>
    <n v="66.086280141207439"/>
    <n v="2.5556361472602731"/>
    <n v="2.5480528291476401"/>
    <n v="7.58331811263318E-3"/>
    <s v=""/>
    <n v="2.5465399999999998"/>
    <s v=""/>
    <n v="8.6776541095890392E-3"/>
    <n v="4.1849315068493147E-4"/>
    <m/>
    <n v="21"/>
    <n v="66.666666666666657"/>
    <n v="33.333333333333329"/>
    <n v="7.64"/>
    <n v="589.24800000000005"/>
    <n v="235.37461679999996"/>
    <n v="2"/>
    <n v="0"/>
    <n v="11680"/>
    <n v="1622.7463651050084"/>
    <n v="62.55"/>
    <m/>
    <n v="53.82"/>
    <n v="28.02"/>
    <n v="4.9000000000000004"/>
    <n v="98.25"/>
    <n v="110.63359944849667"/>
    <n v="41.286529034899402"/>
    <n v="175.7277813205269"/>
    <n v="0.88178117588757909"/>
    <n v="0"/>
    <n v="3.9"/>
    <m/>
    <n v="0"/>
    <n v="0"/>
    <n v="9.1"/>
    <n v="79"/>
    <n v="75.84"/>
    <n v="60.055084310850447"/>
    <n v="7"/>
    <n v="1"/>
    <n v="0"/>
    <n v="32"/>
    <m/>
    <n v="32"/>
    <n v="16"/>
    <n v="465.50592000000006"/>
    <n v="446.88568320000007"/>
  </r>
  <r>
    <x v="19"/>
    <x v="1"/>
    <n v="35450017"/>
    <s v="Salesópolis"/>
    <m/>
    <m/>
    <m/>
    <m/>
    <m/>
    <m/>
    <n v="0"/>
    <s v=""/>
    <s v=""/>
    <s v=""/>
    <s v=""/>
    <s v=""/>
    <s v=""/>
    <s v=""/>
    <m/>
    <s v=""/>
    <s v=""/>
    <s v=""/>
    <m/>
    <m/>
    <m/>
    <m/>
    <m/>
    <s v=""/>
    <s v=""/>
    <s v=""/>
    <m/>
    <s v=""/>
    <s v=""/>
    <s v=""/>
    <s v=""/>
    <n v="0"/>
    <n v="0"/>
    <n v="0"/>
    <n v="0"/>
    <s v=""/>
    <s v=""/>
    <m/>
    <n v="0"/>
    <s v=""/>
    <m/>
    <m/>
    <m/>
    <m/>
    <m/>
    <m/>
    <m/>
    <s v=""/>
    <m/>
    <s v=""/>
    <s v=""/>
    <m/>
    <m/>
  </r>
  <r>
    <x v="0"/>
    <x v="1"/>
    <n v="354510020"/>
    <s v="Salmourão"/>
    <n v="0.63310067957971228"/>
    <n v="5085"/>
    <n v="4772"/>
    <n v="313"/>
    <n v="29.435600578871203"/>
    <n v="93.84464110127827"/>
    <n v="5.6169999999999998E-2"/>
    <n v="4.3499999999999997E-2"/>
    <n v="1.2670000000000001E-2"/>
    <s v=""/>
    <n v="1.2460000000000001E-2"/>
    <s v=""/>
    <n v="4.3619999999999999E-2"/>
    <n v="9.0000000000000006E-5"/>
    <m/>
    <n v="1"/>
    <n v="17.647058823529413"/>
    <n v="82.35294117647058"/>
    <n v="3.33"/>
    <n v="256.66199999999998"/>
    <n v="87.269940000000005"/>
    <n v="1"/>
    <n v="0"/>
    <n v="7938.2654867256633"/>
    <n v="992.28318584070814"/>
    <n v="87.28"/>
    <m/>
    <n v="86.75"/>
    <n v="16.3"/>
    <n v="6.7"/>
    <n v="97.33"/>
    <n v="10.598113207547168"/>
    <n v="4.3882812500000004"/>
    <n v="11.756756756756756"/>
    <n v="7.9187499999999993"/>
    <n v="0"/>
    <n v="0"/>
    <m/>
    <n v="0"/>
    <n v="0"/>
    <n v="9.6999999999999993"/>
    <n v="88"/>
    <n v="88"/>
    <n v="65.998106459078471"/>
    <n v="7.6"/>
    <n v="0"/>
    <n v="0"/>
    <n v="1"/>
    <m/>
    <n v="3"/>
    <n v="14"/>
    <n v="225.86255999999997"/>
    <n v="225.86255999999997"/>
  </r>
  <r>
    <x v="6"/>
    <x v="1"/>
    <n v="35451595"/>
    <s v="Saltinho"/>
    <n v="1.1986053330758084"/>
    <n v="7790"/>
    <n v="6532"/>
    <n v="1258"/>
    <n v="76.824457593688365"/>
    <n v="83.851091142490375"/>
    <n v="2.6196703450025401E-2"/>
    <n v="1.376E-2"/>
    <n v="1.2436703450025399E-2"/>
    <s v=""/>
    <n v="2.55420700152207E-2"/>
    <n v="2.8204972095383101E-4"/>
    <n v="1.7878995433789999E-4"/>
    <n v="1.9379375951293799E-4"/>
    <m/>
    <n v="6"/>
    <n v="16.666666666666664"/>
    <n v="83.333333333333343"/>
    <n v="4.84"/>
    <n v="373.40999999999997"/>
    <n v="11.202299999999999"/>
    <n v="3"/>
    <n v="0"/>
    <n v="3967.3016688061616"/>
    <n v="607.24005134788194"/>
    <n v="90.41"/>
    <m/>
    <n v="89.46"/>
    <n v="19.489999999999998"/>
    <n v="3.5"/>
    <n v="100"/>
    <n v="7.2768620694515009"/>
    <n v="2.6731330051046327"/>
    <n v="6.5523809523809522"/>
    <n v="8.2911356333502653"/>
    <n v="0"/>
    <n v="0.2"/>
    <m/>
    <n v="0"/>
    <n v="0"/>
    <n v="9.8000000000000007"/>
    <n v="100"/>
    <n v="100.00000000000003"/>
    <n v="97.000000000000014"/>
    <n v="9.6999999999999993"/>
    <n v="1"/>
    <n v="0"/>
    <n v="11"/>
    <m/>
    <n v="5"/>
    <n v="25"/>
    <n v="373.41"/>
    <n v="373.41"/>
  </r>
  <r>
    <x v="8"/>
    <x v="1"/>
    <n v="354515910"/>
    <s v="Saltinho"/>
    <m/>
    <m/>
    <m/>
    <m/>
    <m/>
    <m/>
    <n v="3.3295281582952802E-5"/>
    <s v=""/>
    <n v="3.3295281582952802E-5"/>
    <s v=""/>
    <s v=""/>
    <s v=""/>
    <n v="2.85388127853881E-5"/>
    <n v="4.7564687975646901E-6"/>
    <m/>
    <s v=""/>
    <s v=""/>
    <s v=""/>
    <m/>
    <m/>
    <m/>
    <m/>
    <m/>
    <s v=""/>
    <s v=""/>
    <s v=""/>
    <m/>
    <s v=""/>
    <s v=""/>
    <s v=""/>
    <s v=""/>
    <n v="9.2486893285980004E-3"/>
    <n v="3.3974777125462042E-3"/>
    <n v="0"/>
    <n v="2.2196854388635202E-2"/>
    <s v=""/>
    <s v=""/>
    <m/>
    <n v="0"/>
    <s v=""/>
    <m/>
    <m/>
    <m/>
    <m/>
    <m/>
    <m/>
    <m/>
    <n v="14"/>
    <m/>
    <s v=""/>
    <n v="2"/>
    <m/>
    <m/>
  </r>
  <r>
    <x v="6"/>
    <x v="1"/>
    <n v="35452095"/>
    <s v="Salto"/>
    <n v="0.94194412959345275"/>
    <n v="114389"/>
    <n v="113585"/>
    <n v="804"/>
    <n v="851.99612691792049"/>
    <n v="99.2971352140503"/>
    <n v="0.72167517503805201"/>
    <n v="0.69933397260273999"/>
    <n v="2.2341202435311999E-2"/>
    <s v=""/>
    <n v="0.6"/>
    <n v="0.108061369863014"/>
    <n v="2.0000000000000002E-5"/>
    <n v="1.3593805175038101E-2"/>
    <m/>
    <n v="7"/>
    <n v="28.571428571428569"/>
    <n v="71.428571428571431"/>
    <n v="106.05"/>
    <n v="6362.7659999999996"/>
    <n v="1038.0329971956003"/>
    <n v="14"/>
    <n v="1"/>
    <n v="385.96718215912369"/>
    <n v="52.381260435881074"/>
    <n v="100"/>
    <m/>
    <n v="98.6"/>
    <n v="42"/>
    <n v="53"/>
    <n v="100"/>
    <n v="141.50493628197097"/>
    <n v="51.548226788432295"/>
    <n v="218.54186643835624"/>
    <n v="11.75852759753263"/>
    <n v="0"/>
    <n v="0.3"/>
    <m/>
    <n v="0"/>
    <n v="0"/>
    <n v="9.6"/>
    <n v="91.570000000000007"/>
    <n v="88.090340000000026"/>
    <n v="83.68582158772459"/>
    <n v="9.8000000000000007"/>
    <n v="0"/>
    <n v="1"/>
    <n v="25"/>
    <m/>
    <n v="8"/>
    <n v="20"/>
    <n v="5826.3848262000001"/>
    <n v="5604.9822028044009"/>
  </r>
  <r>
    <x v="8"/>
    <x v="1"/>
    <n v="354520910"/>
    <s v="Salto"/>
    <m/>
    <m/>
    <m/>
    <m/>
    <m/>
    <m/>
    <n v="0.14608361237950301"/>
    <n v="2.5999999999999998E-4"/>
    <n v="0.145823612379503"/>
    <s v=""/>
    <s v=""/>
    <n v="0.14149999999999999"/>
    <n v="1.2E-4"/>
    <n v="4.4636123795027882E-3"/>
    <m/>
    <n v="11"/>
    <n v="6.8965517241379306"/>
    <n v="93.103448275862064"/>
    <m/>
    <m/>
    <m/>
    <m/>
    <m/>
    <s v=""/>
    <s v=""/>
    <s v=""/>
    <m/>
    <s v=""/>
    <s v=""/>
    <s v=""/>
    <s v=""/>
    <n v="28.643845564608434"/>
    <n v="10.434543741393073"/>
    <n v="8.1250000000000003E-2"/>
    <n v="76.749269673422631"/>
    <s v=""/>
    <s v=""/>
    <m/>
    <n v="0"/>
    <s v=""/>
    <m/>
    <m/>
    <m/>
    <m/>
    <m/>
    <m/>
    <m/>
    <n v="20"/>
    <m/>
    <n v="2"/>
    <n v="27"/>
    <m/>
    <m/>
  </r>
  <r>
    <x v="8"/>
    <x v="1"/>
    <n v="354530810"/>
    <s v="Salto de Pirapora"/>
    <n v="1.0270509839097164"/>
    <n v="43826"/>
    <n v="34484"/>
    <n v="9342"/>
    <n v="156.34832863615284"/>
    <n v="78.683886277552133"/>
    <n v="0.48712100076103509"/>
    <n v="0.47377009512937601"/>
    <n v="1.33509056316591E-2"/>
    <s v=""/>
    <n v="0.29086000000000001"/>
    <n v="4.2852983257229797E-2"/>
    <n v="0.131057324961948"/>
    <n v="2.235069254185696E-2"/>
    <m/>
    <n v="43"/>
    <n v="59.016393442622949"/>
    <n v="40.983606557377051"/>
    <n v="28.49"/>
    <n v="1922.94"/>
    <n v="252.63683999999986"/>
    <n v="5"/>
    <n v="0"/>
    <n v="1806.127869301328"/>
    <n v="273.43768539223294"/>
    <n v="100"/>
    <m/>
    <n v="77.47"/>
    <n v="42.48"/>
    <n v="42.3"/>
    <n v="100"/>
    <n v="54.124555640115013"/>
    <n v="19.40721118569861"/>
    <n v="91.109633678726155"/>
    <n v="3.5133962188576575"/>
    <n v="0"/>
    <n v="0.1"/>
    <m/>
    <n v="1"/>
    <n v="0"/>
    <n v="7.2"/>
    <n v="93.4"/>
    <n v="93.4"/>
    <n v="86.861948890761028"/>
    <n v="9.6999999999999993"/>
    <n v="0"/>
    <n v="0"/>
    <n v="28"/>
    <m/>
    <n v="36"/>
    <n v="25"/>
    <n v="1796.0259600000002"/>
    <n v="1796.0259600000002"/>
  </r>
  <r>
    <x v="5"/>
    <x v="1"/>
    <n v="354540717"/>
    <s v="Salto Grande"/>
    <n v="0.33493389940233431"/>
    <n v="9062"/>
    <n v="8336"/>
    <n v="726"/>
    <n v="47.929338340297249"/>
    <n v="91.988523504745089"/>
    <n v="0.22133249238964969"/>
    <n v="0.21341922374429201"/>
    <n v="7.9132686453576902E-3"/>
    <n v="0.343173864789447"/>
    <n v="3.1835007610350099E-3"/>
    <n v="3.4953919330289198E-3"/>
    <n v="0.20980636986301399"/>
    <n v="4.8472298325722999E-3"/>
    <m/>
    <n v="1"/>
    <n v="53.658536585365859"/>
    <n v="46.341463414634148"/>
    <n v="5.9"/>
    <n v="454.89600000000002"/>
    <n v="242.01072000000002"/>
    <n v="0"/>
    <n v="1"/>
    <n v="6159.6468770690799"/>
    <n v="661.20503200176586"/>
    <n v="100"/>
    <m/>
    <n v="68.25"/>
    <n v="56.73"/>
    <n v="38.5"/>
    <n v="100"/>
    <n v="23.799192730069858"/>
    <n v="12.504660586985858"/>
    <n v="28.840435641120543"/>
    <n v="4.1648782343987829"/>
    <n v="0"/>
    <n v="0"/>
    <m/>
    <n v="1"/>
    <n v="0"/>
    <n v="5"/>
    <n v="65"/>
    <n v="65"/>
    <n v="46.798670465337125"/>
    <n v="6"/>
    <n v="0"/>
    <n v="1"/>
    <n v="4"/>
    <m/>
    <n v="22"/>
    <n v="19"/>
    <n v="295.68240000000003"/>
    <n v="295.68240000000003"/>
  </r>
  <r>
    <x v="13"/>
    <x v="1"/>
    <n v="354550622"/>
    <s v="Sandovalina"/>
    <n v="1.3414852953568257"/>
    <n v="4160"/>
    <n v="3293"/>
    <n v="867"/>
    <n v="9.1350271196117614"/>
    <n v="79.158653846153854"/>
    <n v="3.7387975646879699E-2"/>
    <n v="1.82298934550989E-2"/>
    <n v="1.9158082191780799E-2"/>
    <n v="2.2196854388635201E-3"/>
    <n v="1.175E-2"/>
    <n v="6.6699999999999997E-3"/>
    <n v="1.6037975646879799E-2"/>
    <n v="2.9300000000000003E-3"/>
    <m/>
    <n v="4"/>
    <n v="40"/>
    <n v="60"/>
    <n v="2.1"/>
    <n v="162.108"/>
    <n v="38.194199999999995"/>
    <n v="0"/>
    <n v="0"/>
    <n v="25547.192307692309"/>
    <n v="3638.7692307692309"/>
    <n v="70.66"/>
    <m/>
    <n v="70.11"/>
    <n v="16.38"/>
    <s v=""/>
    <n v="100"/>
    <n v="2.1737195143534711"/>
    <n v="1.1094354791358962"/>
    <n v="1.4701526979918467"/>
    <n v="3.9912671232876664"/>
    <s v=""/>
    <s v=""/>
    <m/>
    <n v="0"/>
    <s v=""/>
    <n v="9.3000000000000007"/>
    <n v="91"/>
    <n v="91"/>
    <n v="76.439040639573619"/>
    <n v="8.3000000000000007"/>
    <n v="0"/>
    <n v="0"/>
    <n v="2"/>
    <m/>
    <n v="8"/>
    <n v="12"/>
    <n v="147.51828"/>
    <n v="147.51828"/>
  </r>
  <r>
    <x v="10"/>
    <x v="1"/>
    <n v="354560515"/>
    <s v="Santa Adélia"/>
    <n v="0.39384323455546877"/>
    <n v="14840"/>
    <n v="14040"/>
    <n v="800"/>
    <n v="44.831128028517917"/>
    <n v="94.609164420485172"/>
    <n v="0.30924852232369299"/>
    <n v="0.16798384069000499"/>
    <n v="0.14126468163368799"/>
    <s v=""/>
    <n v="4.7741035007610302E-2"/>
    <n v="0.13883000000000001"/>
    <n v="0.107486633688483"/>
    <n v="1.51908536276002E-2"/>
    <m/>
    <n v="3"/>
    <n v="15.686274509803921"/>
    <n v="84.313725490196077"/>
    <n v="10.25"/>
    <n v="790.83"/>
    <n v="54.885060000000003"/>
    <n v="7"/>
    <n v="0"/>
    <n v="5248.9164420485176"/>
    <n v="531.26684636118603"/>
    <n v="98.22"/>
    <m/>
    <n v="98.22"/>
    <n v="13.02"/>
    <s v=""/>
    <n v="98"/>
    <n v="32.213387742051353"/>
    <n v="12.520183090028056"/>
    <n v="23.659695871831691"/>
    <n v="56.505872653475194"/>
    <s v=""/>
    <s v=""/>
    <m/>
    <n v="0"/>
    <s v=""/>
    <n v="9.8000000000000007"/>
    <n v="99"/>
    <n v="98.999999999999986"/>
    <n v="93.059815636736104"/>
    <n v="10"/>
    <n v="5"/>
    <n v="0"/>
    <n v="26"/>
    <m/>
    <n v="8"/>
    <n v="43"/>
    <n v="782.92169999999999"/>
    <n v="782.92169999999999"/>
  </r>
  <r>
    <x v="2"/>
    <x v="1"/>
    <n v="354560516"/>
    <s v="Santa Adélia"/>
    <m/>
    <m/>
    <m/>
    <m/>
    <m/>
    <m/>
    <n v="0.69786627092846198"/>
    <n v="0.54514173515981701"/>
    <n v="0.152724535768645"/>
    <s v=""/>
    <s v=""/>
    <n v="1.01E-2"/>
    <n v="0.68738627092846305"/>
    <n v="3.8000000000000002E-4"/>
    <m/>
    <n v="2"/>
    <n v="57.142857142857139"/>
    <n v="42.857142857142854"/>
    <m/>
    <m/>
    <m/>
    <m/>
    <m/>
    <s v=""/>
    <s v=""/>
    <s v=""/>
    <m/>
    <s v=""/>
    <s v=""/>
    <s v=""/>
    <s v=""/>
    <n v="72.694403221714794"/>
    <n v="28.253695179289956"/>
    <n v="76.780526078847473"/>
    <n v="61.089814307457999"/>
    <s v=""/>
    <s v=""/>
    <m/>
    <n v="0"/>
    <s v=""/>
    <m/>
    <m/>
    <m/>
    <m/>
    <m/>
    <m/>
    <m/>
    <n v="15"/>
    <m/>
    <n v="16"/>
    <n v="12"/>
    <m/>
    <m/>
  </r>
  <r>
    <x v="10"/>
    <x v="1"/>
    <n v="354570415"/>
    <s v="Santa Albertina"/>
    <n v="-6.1433338907823654E-2"/>
    <n v="5678"/>
    <n v="5046"/>
    <n v="632"/>
    <n v="20.701472947353071"/>
    <n v="88.869320183163083"/>
    <n v="3.5763049213597159E-2"/>
    <n v="9.1445966514459593E-3"/>
    <n v="2.6618452562151201E-2"/>
    <n v="5.5976249365804198E-2"/>
    <n v="1.206E-2"/>
    <n v="1.3551415525114199E-2"/>
    <n v="9.6645966514459607E-3"/>
    <n v="4.8703703703703702E-4"/>
    <m/>
    <n v="15"/>
    <n v="48.148148148148145"/>
    <n v="51.851851851851848"/>
    <n v="3.59"/>
    <n v="277.29000000000002"/>
    <n v="44.366399999999999"/>
    <n v="1"/>
    <n v="0"/>
    <n v="11719.084184572032"/>
    <n v="1277.4357168016909"/>
    <n v="100"/>
    <m/>
    <n v="98.88"/>
    <n v="15.72"/>
    <s v=""/>
    <n v="100"/>
    <n v="5.2592719431760528"/>
    <n v="1.6949312423505762"/>
    <n v="2.0321325892102133"/>
    <n v="11.573240244413565"/>
    <s v=""/>
    <s v=""/>
    <m/>
    <n v="0"/>
    <s v=""/>
    <n v="7.1"/>
    <n v="100"/>
    <n v="100"/>
    <n v="84"/>
    <n v="10"/>
    <n v="0"/>
    <n v="0"/>
    <n v="2"/>
    <m/>
    <n v="13"/>
    <n v="14"/>
    <n v="277.29000000000002"/>
    <n v="277.29000000000002"/>
  </r>
  <r>
    <x v="6"/>
    <x v="1"/>
    <n v="35458035"/>
    <s v="Santa Bárbara d'Oeste"/>
    <n v="0.48977562213403658"/>
    <n v="187926"/>
    <n v="186451"/>
    <n v="1475"/>
    <n v="692.20229106044417"/>
    <n v="99.215116588444388"/>
    <n v="1.211527842465753"/>
    <n v="1.00576301369863"/>
    <n v="0.20576482876712299"/>
    <s v=""/>
    <n v="0.83552999999999999"/>
    <n v="0.267767075088787"/>
    <n v="6.9590769913749406E-2"/>
    <n v="3.8639997463216676E-2"/>
    <m/>
    <n v="27"/>
    <n v="6.557377049180328"/>
    <n v="93.442622950819683"/>
    <n v="172.76"/>
    <n v="10365.624"/>
    <n v="2983.5908063999996"/>
    <n v="17"/>
    <n v="1"/>
    <n v="563.84406628140869"/>
    <n v="73.836722965422567"/>
    <n v="100"/>
    <m/>
    <n v="100"/>
    <n v="57.69"/>
    <n v="3"/>
    <n v="100"/>
    <n v="95.395893107539592"/>
    <n v="36.057376263861698"/>
    <n v="121.17626671067832"/>
    <n v="46.764733810709764"/>
    <n v="0"/>
    <n v="0.3"/>
    <m/>
    <n v="2"/>
    <n v="0"/>
    <n v="5.9"/>
    <n v="99"/>
    <n v="85.139999999999986"/>
    <n v="71.216486278105407"/>
    <n v="7.9"/>
    <n v="4"/>
    <n v="1"/>
    <n v="123"/>
    <m/>
    <n v="12"/>
    <n v="171"/>
    <n v="10261.96776"/>
    <n v="8825.2922735999982"/>
  </r>
  <r>
    <x v="15"/>
    <x v="1"/>
    <n v="35460092"/>
    <s v="Santa Branca"/>
    <n v="0.32765583556475519"/>
    <n v="14138"/>
    <n v="12471"/>
    <n v="1667"/>
    <n v="51.410909090909094"/>
    <n v="88.209081906917532"/>
    <n v="2.208611237950275E-2"/>
    <n v="1.4378873668188699E-2"/>
    <n v="7.7072387113140501E-3"/>
    <n v="3.9573820395738197E-3"/>
    <s v=""/>
    <n v="4.2906900050735698E-4"/>
    <n v="5.3504414003044103E-3"/>
    <n v="1.6306601978691021E-2"/>
    <m/>
    <n v="18"/>
    <n v="61.016949152542374"/>
    <n v="38.983050847457626"/>
    <n v="9.1300000000000008"/>
    <n v="704.37599999999998"/>
    <n v="693.06008585760003"/>
    <n v="3"/>
    <n v="0"/>
    <n v="9368.4538124204264"/>
    <n v="936.84538124204312"/>
    <n v="64.44"/>
    <m/>
    <n v="57.01"/>
    <n v="46.18"/>
    <n v="0.8"/>
    <n v="73.06"/>
    <n v="1.2135226582144367"/>
    <n v="0.5258598185595893"/>
    <n v="1.0270624048706216"/>
    <n v="1.8350568360271542"/>
    <n v="1"/>
    <n v="7.1"/>
    <m/>
    <n v="0"/>
    <n v="10"/>
    <n v="10"/>
    <n v="58.19"/>
    <n v="2.6767400000000001"/>
    <n v="1.6065161422876344"/>
    <n v="1.3"/>
    <n v="0"/>
    <n v="0"/>
    <n v="34"/>
    <m/>
    <n v="36"/>
    <n v="23"/>
    <n v="409.87639439999998"/>
    <n v="18.8543141424"/>
  </r>
  <r>
    <x v="10"/>
    <x v="1"/>
    <n v="354610815"/>
    <s v="Santa Clara d'Oeste"/>
    <n v="-0.42654471608402078"/>
    <n v="2015"/>
    <n v="1613"/>
    <n v="402"/>
    <n v="10.98691384950927"/>
    <n v="80.049627791563267"/>
    <n v="6.5343576864535818E-2"/>
    <n v="7.6942922374429196E-3"/>
    <n v="5.76492846270929E-2"/>
    <n v="2.5017123287671202E-2"/>
    <n v="1.0279284627092799E-2"/>
    <n v="4.6899999999999997E-2"/>
    <n v="8.1442922374429204E-3"/>
    <n v="2.0000000000000002E-5"/>
    <m/>
    <n v="1"/>
    <n v="41.17647058823529"/>
    <n v="58.82352941176471"/>
    <n v="1.1200000000000001"/>
    <n v="86.075999999999993"/>
    <n v="11.18988"/>
    <n v="0"/>
    <n v="0"/>
    <n v="21597.856079404468"/>
    <n v="2347.5930521091818"/>
    <n v="100"/>
    <m/>
    <n v="99.39"/>
    <n v="14.53"/>
    <n v="0.8"/>
    <n v="100"/>
    <n v="14.850812923758141"/>
    <n v="4.7350418017779585"/>
    <n v="2.6532042198079036"/>
    <n v="38.432856418061931"/>
    <n v="0"/>
    <n v="0"/>
    <m/>
    <n v="1"/>
    <n v="0"/>
    <n v="7.8"/>
    <n v="100"/>
    <n v="99.999999999999986"/>
    <n v="87"/>
    <n v="10"/>
    <n v="0"/>
    <n v="0"/>
    <n v="1"/>
    <m/>
    <n v="7"/>
    <n v="10"/>
    <n v="86.075999999999979"/>
    <n v="86.075999999999979"/>
  </r>
  <r>
    <x v="16"/>
    <x v="1"/>
    <n v="354610818"/>
    <s v="Santa Clara d'Oeste"/>
    <m/>
    <m/>
    <m/>
    <m/>
    <m/>
    <m/>
    <n v="4.8325114155251103E-3"/>
    <s v=""/>
    <n v="4.8325114155251103E-3"/>
    <s v=""/>
    <s v=""/>
    <s v=""/>
    <n v="1.1415525114155301E-5"/>
    <n v="4.8210958904109603E-3"/>
    <m/>
    <s v=""/>
    <s v=""/>
    <s v=""/>
    <m/>
    <m/>
    <m/>
    <m/>
    <m/>
    <s v=""/>
    <s v=""/>
    <s v=""/>
    <m/>
    <s v=""/>
    <s v=""/>
    <s v=""/>
    <s v=""/>
    <n v="1.0982980489829797"/>
    <n v="0.35018198663225436"/>
    <n v="0"/>
    <n v="3.2216742770167395"/>
    <s v=""/>
    <s v=""/>
    <m/>
    <n v="0"/>
    <s v=""/>
    <m/>
    <m/>
    <m/>
    <m/>
    <m/>
    <m/>
    <m/>
    <s v=""/>
    <m/>
    <s v=""/>
    <n v="4"/>
    <m/>
    <m/>
  </r>
  <r>
    <x v="3"/>
    <x v="1"/>
    <n v="35462079"/>
    <s v="Santa Cruz da Conceição"/>
    <n v="0.87752386119468451"/>
    <n v="4315"/>
    <n v="3332"/>
    <n v="983"/>
    <n v="28.87639697517232"/>
    <n v="77.219003476245646"/>
    <n v="0.52518716482749817"/>
    <n v="0.51665455098934499"/>
    <n v="8.5326138381532201E-3"/>
    <s v=""/>
    <n v="0.41025561643835601"/>
    <n v="7.6761035007610401E-4"/>
    <n v="7.1400227359208507E-2"/>
    <n v="4.276371067985793E-2"/>
    <m/>
    <n v="12"/>
    <n v="43.39622641509434"/>
    <n v="56.60377358490566"/>
    <n v="2.13"/>
    <n v="164.53800000000001"/>
    <n v="56.044580399999994"/>
    <n v="0"/>
    <n v="0"/>
    <n v="14836.171494785629"/>
    <n v="1754.0301274623407"/>
    <n v="69.95"/>
    <m/>
    <n v="61.07"/>
    <n v="32.57"/>
    <n v="53.1"/>
    <n v="98.46"/>
    <n v="71.943447236643593"/>
    <n v="25.871288907758533"/>
    <n v="105.4397042835398"/>
    <n v="3.5552557658971748"/>
    <n v="0"/>
    <n v="0"/>
    <m/>
    <n v="0"/>
    <n v="0"/>
    <n v="9.6"/>
    <n v="82.42"/>
    <n v="82.419999999999987"/>
    <n v="65.93821463734821"/>
    <n v="7.5"/>
    <n v="0"/>
    <n v="0"/>
    <n v="6"/>
    <m/>
    <n v="23"/>
    <n v="30"/>
    <n v="135.6122196"/>
    <n v="135.6122196"/>
  </r>
  <r>
    <x v="4"/>
    <x v="1"/>
    <n v="35462564"/>
    <s v="Santa Cruz da Esperança"/>
    <n v="0.62637611496301204"/>
    <n v="2065"/>
    <n v="1419"/>
    <n v="646"/>
    <n v="13.9696928697064"/>
    <n v="68.716707021791763"/>
    <n v="3.1770380517503818E-2"/>
    <n v="2.3230958904109599E-2"/>
    <n v="8.5394216133942193E-3"/>
    <n v="2.2831050228310501E-3"/>
    <n v="8.0199999999999994E-3"/>
    <s v=""/>
    <n v="2.0381963470319599E-2"/>
    <n v="3.368417047184167E-3"/>
    <m/>
    <n v="4"/>
    <n v="46.666666666666664"/>
    <n v="53.333333333333336"/>
    <n v="1.01"/>
    <n v="78.245999999999995"/>
    <n v="12.519360000000001"/>
    <n v="0"/>
    <n v="0"/>
    <n v="35735.709443099273"/>
    <n v="3665.2009685230023"/>
    <n v="86.63"/>
    <m/>
    <n v="84.81"/>
    <n v="16.04"/>
    <n v="54.1"/>
    <n v="100"/>
    <n v="4.2932946645275427"/>
    <n v="1.3577085691240949"/>
    <n v="4.64619178082192"/>
    <n v="3.5580923389142578"/>
    <n v="0"/>
    <n v="0"/>
    <m/>
    <n v="0"/>
    <n v="0"/>
    <n v="9.5"/>
    <n v="100"/>
    <n v="100"/>
    <n v="83.999999999999986"/>
    <n v="10"/>
    <n v="0"/>
    <n v="0"/>
    <n v="4"/>
    <m/>
    <n v="7"/>
    <n v="8"/>
    <n v="78.245999999999995"/>
    <n v="78.245999999999995"/>
  </r>
  <r>
    <x v="3"/>
    <x v="1"/>
    <n v="35463069"/>
    <s v="Santa Cruz das Palmeiras"/>
    <n v="1.2473824490790042"/>
    <n v="33356"/>
    <n v="32615"/>
    <n v="741"/>
    <n v="112.80351707811973"/>
    <n v="97.778510612783307"/>
    <n v="0.45688234398782329"/>
    <n v="0.43088911719939099"/>
    <n v="2.59932267884323E-2"/>
    <n v="6.3440512430238502E-2"/>
    <n v="8.3626986301369902E-2"/>
    <n v="1.24E-3"/>
    <n v="0.355953455098934"/>
    <n v="1.6061902587519002E-2"/>
    <m/>
    <n v="24"/>
    <n v="70.769230769230774"/>
    <n v="29.230769230769234"/>
    <n v="26.63"/>
    <n v="1797.7139999999999"/>
    <n v="1797.7139999999999"/>
    <n v="2"/>
    <n v="0"/>
    <n v="3753.3852979973617"/>
    <n v="434.90106727425348"/>
    <n v="96.89"/>
    <m/>
    <n v="96.89"/>
    <n v="0"/>
    <n v="49.9"/>
    <n v="100"/>
    <n v="31.949814264882747"/>
    <n v="11.508371385083709"/>
    <n v="44.421558474164016"/>
    <n v="5.6507014757461524"/>
    <n v="0"/>
    <n v="0.3"/>
    <m/>
    <n v="0"/>
    <n v="0"/>
    <n v="5.3"/>
    <n v="100"/>
    <n v="0"/>
    <n v="0"/>
    <n v="1.5"/>
    <n v="0"/>
    <n v="0"/>
    <n v="9"/>
    <m/>
    <n v="46"/>
    <n v="19"/>
    <n v="1797.7139999999999"/>
    <n v="0"/>
  </r>
  <r>
    <x v="5"/>
    <x v="1"/>
    <n v="354640517"/>
    <s v="Santa Cruz do Rio Pardo"/>
    <n v="0.51229113804498461"/>
    <n v="45890"/>
    <n v="42995"/>
    <n v="2895"/>
    <n v="41.106074992386098"/>
    <n v="93.691436042710833"/>
    <n v="2.6995520620877702"/>
    <n v="2.5925233685312001"/>
    <n v="0.10702869355657001"/>
    <s v=""/>
    <n v="0.13649"/>
    <n v="2.6557757483510899E-2"/>
    <n v="2.5309239545281601"/>
    <n v="5.5803500761034998E-3"/>
    <m/>
    <n v="37"/>
    <n v="46.979865771812079"/>
    <n v="53.020134228187921"/>
    <n v="34.869999999999997"/>
    <n v="2353.5360000000001"/>
    <n v="329.49504000000002"/>
    <n v="5"/>
    <n v="0"/>
    <n v="7050.7596426236651"/>
    <n v="769.67356722597515"/>
    <n v="100"/>
    <m/>
    <n v="98.72"/>
    <n v="39.049999999999997"/>
    <n v="15.1"/>
    <n v="100"/>
    <n v="49.715507589093377"/>
    <n v="26.311423607093275"/>
    <n v="60.151354258264512"/>
    <n v="9.556133353265178"/>
    <n v="0"/>
    <n v="0"/>
    <m/>
    <n v="0"/>
    <n v="0"/>
    <n v="9.8000000000000007"/>
    <n v="100"/>
    <n v="100"/>
    <n v="86"/>
    <n v="10"/>
    <n v="2"/>
    <n v="0"/>
    <n v="16"/>
    <m/>
    <n v="70"/>
    <n v="79"/>
    <n v="2353.5360000000001"/>
    <n v="2353.5360000000001"/>
  </r>
  <r>
    <x v="3"/>
    <x v="1"/>
    <n v="35465049"/>
    <s v="Santa Ernestina"/>
    <m/>
    <m/>
    <m/>
    <m/>
    <m/>
    <m/>
    <n v="9.0623782343987797E-2"/>
    <n v="9.0583782343987798E-2"/>
    <n v="4.0000000000000003E-5"/>
    <s v=""/>
    <s v=""/>
    <n v="0.08"/>
    <n v="3.9137823439878202E-3"/>
    <n v="6.7099999999999998E-3"/>
    <m/>
    <n v="5"/>
    <n v="57.142857142857139"/>
    <n v="42.857142857142854"/>
    <m/>
    <m/>
    <m/>
    <m/>
    <m/>
    <s v=""/>
    <s v=""/>
    <s v=""/>
    <m/>
    <s v=""/>
    <s v=""/>
    <s v=""/>
    <s v=""/>
    <n v="17.427650450766883"/>
    <n v="6.566940749564333"/>
    <n v="23.837837458944158"/>
    <n v="2.8571428571428574E-2"/>
    <s v=""/>
    <s v=""/>
    <m/>
    <n v="0"/>
    <s v=""/>
    <m/>
    <m/>
    <m/>
    <m/>
    <m/>
    <m/>
    <m/>
    <n v="4"/>
    <m/>
    <n v="4"/>
    <n v="3"/>
    <m/>
    <m/>
  </r>
  <r>
    <x v="2"/>
    <x v="1"/>
    <n v="354650416"/>
    <s v="Santa Ernestina"/>
    <n v="-0.10431936006016773"/>
    <n v="5528"/>
    <n v="5309"/>
    <n v="219"/>
    <n v="40.960284528749256"/>
    <n v="96.038350217076697"/>
    <n v="3.6113782343987801E-2"/>
    <n v="1.04437823439878E-2"/>
    <n v="2.5669999999999998E-2"/>
    <s v=""/>
    <n v="2.402E-2"/>
    <s v=""/>
    <n v="1.04437823439878E-2"/>
    <n v="1.65E-3"/>
    <m/>
    <n v="2"/>
    <n v="27.27272727272727"/>
    <n v="72.727272727272734"/>
    <n v="3.62"/>
    <n v="279.39600000000002"/>
    <n v="11.175840000000001"/>
    <n v="1"/>
    <n v="0"/>
    <n v="7872.5904486251811"/>
    <n v="798.66859623733717"/>
    <n v="100"/>
    <m/>
    <n v="99.2"/>
    <n v="13.48"/>
    <n v="20.399999999999999"/>
    <n v="100"/>
    <n v="6.9449581430745768"/>
    <n v="2.6169407495643333"/>
    <n v="2.7483637747336318"/>
    <n v="18.335714285714282"/>
    <n v="0"/>
    <n v="0"/>
    <m/>
    <n v="0"/>
    <n v="0"/>
    <n v="8.1"/>
    <n v="100"/>
    <n v="100"/>
    <n v="96.000000000000014"/>
    <n v="10"/>
    <n v="1"/>
    <n v="0"/>
    <s v=""/>
    <m/>
    <n v="3"/>
    <n v="8"/>
    <n v="279.39600000000002"/>
    <n v="279.39600000000002"/>
  </r>
  <r>
    <x v="10"/>
    <x v="1"/>
    <n v="354660315"/>
    <s v="Santa Fé do Sul"/>
    <m/>
    <m/>
    <m/>
    <m/>
    <m/>
    <m/>
    <n v="1.0939878234398801E-5"/>
    <n v="1.0939878234398801E-5"/>
    <s v=""/>
    <s v=""/>
    <s v=""/>
    <s v=""/>
    <n v="1.0939878234398801E-5"/>
    <n v="0"/>
    <m/>
    <n v="1"/>
    <s v=""/>
    <s v=""/>
    <m/>
    <m/>
    <m/>
    <m/>
    <m/>
    <s v=""/>
    <s v=""/>
    <s v=""/>
    <m/>
    <s v=""/>
    <s v=""/>
    <s v=""/>
    <s v=""/>
    <n v="2.2791412988330834E-3"/>
    <n v="7.0127424579479489E-4"/>
    <n v="3.0388550651107779E-3"/>
    <n v="0"/>
    <s v=""/>
    <s v=""/>
    <m/>
    <n v="0"/>
    <s v=""/>
    <m/>
    <m/>
    <m/>
    <m/>
    <m/>
    <m/>
    <m/>
    <s v=""/>
    <m/>
    <n v="1"/>
    <s v=""/>
    <m/>
    <m/>
  </r>
  <r>
    <x v="16"/>
    <x v="1"/>
    <n v="354660318"/>
    <s v="Santa Fé do Sul"/>
    <n v="0.57532475462489518"/>
    <n v="30653"/>
    <n v="29446"/>
    <n v="1207"/>
    <n v="147.19327731092437"/>
    <n v="96.062375623919365"/>
    <n v="7.3212239979705801E-2"/>
    <n v="1.7553589548452601E-2"/>
    <n v="5.5658650431253197E-2"/>
    <n v="1.8688831811263299E-2"/>
    <n v="3.0635388127853901E-2"/>
    <n v="1.96586910197869E-2"/>
    <n v="1.7697640791476399E-2"/>
    <n v="5.2205200405885345E-3"/>
    <m/>
    <n v="14"/>
    <n v="15.853658536585366"/>
    <n v="84.146341463414629"/>
    <n v="24.84"/>
    <n v="1676.7"/>
    <n v="435.94200000000001"/>
    <n v="8"/>
    <n v="0"/>
    <n v="1604.9378527387205"/>
    <n v="123.4567579029785"/>
    <n v="99.47"/>
    <m/>
    <n v="99.31"/>
    <n v="22.51"/>
    <n v="81.8"/>
    <n v="99.59"/>
    <n v="15.252549995772041"/>
    <n v="4.6930923063913967"/>
    <n v="4.8759970967923891"/>
    <n v="46.382208692710996"/>
    <n v="0"/>
    <n v="0"/>
    <m/>
    <n v="0"/>
    <n v="0"/>
    <n v="8.1999999999999993"/>
    <n v="100"/>
    <n v="100"/>
    <n v="74"/>
    <n v="8.3000000000000007"/>
    <n v="5"/>
    <n v="0"/>
    <n v="40"/>
    <m/>
    <n v="13"/>
    <n v="69"/>
    <n v="1676.7"/>
    <n v="1676.7"/>
  </r>
  <r>
    <x v="6"/>
    <x v="1"/>
    <n v="35467025"/>
    <s v="Santa Gertrudes"/>
    <n v="2.0527497928096272"/>
    <n v="25723"/>
    <n v="25450"/>
    <n v="273"/>
    <n v="263.31251919336677"/>
    <n v="98.938692998483845"/>
    <n v="0.25127089294774202"/>
    <n v="0.15121000000000001"/>
    <n v="0.10006089294774199"/>
    <s v=""/>
    <n v="0.19047"/>
    <n v="5.3270892947742302E-2"/>
    <n v="4.45E-3"/>
    <n v="3.0799999999999998E-3"/>
    <m/>
    <n v="14"/>
    <n v="10.714285714285714"/>
    <n v="89.285714285714292"/>
    <n v="21.29"/>
    <n v="1437.048"/>
    <n v="262.91711537999987"/>
    <n v="4"/>
    <n v="0"/>
    <n v="1520.2208140574583"/>
    <n v="196.15752439451072"/>
    <n v="100"/>
    <m/>
    <n v="100"/>
    <n v="22.46"/>
    <n v="22"/>
    <n v="100"/>
    <n v="53.461892116540852"/>
    <n v="20.263781689334035"/>
    <n v="48.777419354838713"/>
    <n v="62.538058092338758"/>
    <n v="0"/>
    <n v="0.3"/>
    <m/>
    <n v="0"/>
    <n v="0"/>
    <n v="9.8000000000000007"/>
    <n v="99.9"/>
    <n v="99.65025"/>
    <n v="81.704360927401183"/>
    <n v="10"/>
    <n v="1"/>
    <n v="0"/>
    <n v="30"/>
    <m/>
    <n v="6"/>
    <n v="50"/>
    <n v="1435.610952"/>
    <n v="1432.0219246200002"/>
  </r>
  <r>
    <x v="15"/>
    <x v="1"/>
    <n v="35468012"/>
    <s v="Santa Isabel"/>
    <n v="0.93167821456001665"/>
    <n v="54637"/>
    <n v="44211"/>
    <n v="10426"/>
    <n v="151.14387673241308"/>
    <n v="80.917693138349463"/>
    <n v="0.3618118004819883"/>
    <n v="0.33772660768645302"/>
    <n v="2.4085192795535299E-2"/>
    <s v=""/>
    <n v="0.21610831050228299"/>
    <n v="0.11367851598173501"/>
    <n v="1.34001883561644E-2"/>
    <n v="1.84472108066971E-2"/>
    <m/>
    <n v="84"/>
    <n v="32.62411347517731"/>
    <n v="67.37588652482269"/>
    <n v="36.020000000000003"/>
    <n v="2431.674"/>
    <n v="2374.282017"/>
    <n v="3"/>
    <n v="0"/>
    <n v="3111.061002617274"/>
    <n v="317.45520434870127"/>
    <n v="66.03"/>
    <m/>
    <n v="44.8"/>
    <n v="52.47"/>
    <n v="59.2"/>
    <n v="84.15"/>
    <n v="15.462042755640526"/>
    <n v="6.7126493595916203"/>
    <n v="18.867408250639834"/>
    <n v="4.3791259628246006"/>
    <n v="0"/>
    <n v="0"/>
    <m/>
    <n v="0"/>
    <n v="0"/>
    <n v="6.4"/>
    <n v="59"/>
    <n v="2.9499999999999997"/>
    <n v="2.3601840954009452"/>
    <n v="1.1000000000000001"/>
    <n v="1"/>
    <n v="0"/>
    <n v="105"/>
    <m/>
    <n v="46"/>
    <n v="95"/>
    <n v="1434.6876600000001"/>
    <n v="71.734382999999994"/>
  </r>
  <r>
    <x v="3"/>
    <x v="1"/>
    <n v="35469009"/>
    <s v="Santa Lúcia"/>
    <n v="0.42343302354452828"/>
    <n v="8532"/>
    <n v="8169"/>
    <n v="363"/>
    <n v="56.017333070711047"/>
    <n v="95.745428973277072"/>
    <n v="3.56693911719939E-2"/>
    <n v="2.1819391171993899E-2"/>
    <n v="1.3849999999999999E-2"/>
    <s v=""/>
    <n v="1.157E-2"/>
    <s v=""/>
    <n v="2.3099391171993899E-2"/>
    <n v="1E-3"/>
    <m/>
    <n v="1"/>
    <n v="53.846153846153847"/>
    <n v="46.153846153846153"/>
    <n v="5.8"/>
    <n v="447.60599999999999"/>
    <n v="105.64344000000001"/>
    <n v="0"/>
    <n v="0"/>
    <n v="7798.987341772151"/>
    <n v="924.05063291139243"/>
    <n v="93.01"/>
    <m/>
    <n v="93.01"/>
    <n v="17.739999999999998"/>
    <n v="100"/>
    <n v="98.94"/>
    <n v="4.6933409436834079"/>
    <n v="1.6904924726063462"/>
    <n v="4.2783119945086074"/>
    <n v="5.54"/>
    <n v="21"/>
    <n v="0"/>
    <m/>
    <n v="0"/>
    <n v="0"/>
    <n v="8.1999999999999993"/>
    <n v="100"/>
    <n v="100"/>
    <n v="76.398117987694533"/>
    <n v="8.1999999999999993"/>
    <n v="0"/>
    <n v="0"/>
    <s v=""/>
    <m/>
    <n v="7"/>
    <n v="6"/>
    <n v="447.60599999999999"/>
    <n v="447.60599999999999"/>
  </r>
  <r>
    <x v="6"/>
    <x v="1"/>
    <n v="35470075"/>
    <s v="Santa Maria da Serra"/>
    <n v="1.3171007216268515"/>
    <n v="6066"/>
    <n v="5500"/>
    <n v="566"/>
    <n v="23.650966936993136"/>
    <n v="90.669304319155955"/>
    <n v="0.14765415525114201"/>
    <n v="0.133214155251142"/>
    <n v="1.444E-2"/>
    <s v=""/>
    <s v=""/>
    <n v="2.4000000000000001E-4"/>
    <n v="9.9834155251141504E-2"/>
    <n v="4.7579999999999997E-2"/>
    <m/>
    <n v="3"/>
    <n v="41.17647058823529"/>
    <n v="58.82352941176471"/>
    <n v="3.81"/>
    <n v="293.86799999999999"/>
    <n v="38.202840000000002"/>
    <n v="0"/>
    <n v="0"/>
    <n v="16012.344213649852"/>
    <n v="2131.5133531157267"/>
    <n v="80.2"/>
    <m/>
    <n v="77.3"/>
    <n v="21.6"/>
    <n v="12"/>
    <n v="90.98"/>
    <n v="12.620013269328378"/>
    <n v="4.7939660795825327"/>
    <n v="17.528178322518684"/>
    <n v="3.5219512195121956"/>
    <n v="0"/>
    <n v="0"/>
    <m/>
    <n v="0"/>
    <n v="0"/>
    <n v="9.8000000000000007"/>
    <n v="100"/>
    <n v="100"/>
    <n v="87"/>
    <n v="10"/>
    <n v="0"/>
    <n v="0"/>
    <n v="8"/>
    <m/>
    <n v="7"/>
    <n v="10"/>
    <n v="293.86799999999999"/>
    <n v="293.86799999999999"/>
  </r>
  <r>
    <x v="0"/>
    <x v="1"/>
    <n v="354710620"/>
    <s v="Santa Mercedes"/>
    <n v="-4.9615580819173388E-2"/>
    <n v="2814"/>
    <n v="2563"/>
    <n v="251"/>
    <n v="16.86342661952418"/>
    <n v="91.080312722103756"/>
    <n v="0.1855200152207"/>
    <n v="7.9420000000000004E-2"/>
    <n v="0.10610001522070001"/>
    <s v=""/>
    <n v="7.4005175038051804E-3"/>
    <n v="9.536E-2"/>
    <n v="8.1639497716894993E-2"/>
    <n v="1.1199999999999999E-3"/>
    <m/>
    <n v="2"/>
    <n v="21.052631578947366"/>
    <n v="78.94736842105263"/>
    <n v="1.79"/>
    <n v="137.80799999999999"/>
    <n v="23.687639999999998"/>
    <n v="0"/>
    <n v="0"/>
    <n v="13560.255863539445"/>
    <n v="1681.0234541577829"/>
    <n v="100"/>
    <m/>
    <n v="87.17"/>
    <n v="17.86"/>
    <s v=""/>
    <n v="100"/>
    <n v="37.104003044140001"/>
    <n v="15.332232662867767"/>
    <n v="22.691428571428574"/>
    <n v="70.733343480466658"/>
    <s v=""/>
    <s v=""/>
    <m/>
    <n v="0"/>
    <s v=""/>
    <n v="9.3000000000000007"/>
    <n v="91"/>
    <n v="91"/>
    <n v="82.81112852664576"/>
    <n v="9.9"/>
    <n v="0"/>
    <n v="0"/>
    <n v="2"/>
    <m/>
    <n v="4"/>
    <n v="15"/>
    <n v="125.40527999999999"/>
    <n v="125.40527999999999"/>
  </r>
  <r>
    <x v="4"/>
    <x v="1"/>
    <n v="35475024"/>
    <s v="Santa Rita do Passa Quatro"/>
    <m/>
    <m/>
    <m/>
    <m/>
    <m/>
    <m/>
    <n v="0"/>
    <s v=""/>
    <s v=""/>
    <s v=""/>
    <s v=""/>
    <s v=""/>
    <s v=""/>
    <s v=""/>
    <m/>
    <s v=""/>
    <s v=""/>
    <s v=""/>
    <m/>
    <m/>
    <m/>
    <m/>
    <m/>
    <s v=""/>
    <s v=""/>
    <s v=""/>
    <m/>
    <s v=""/>
    <s v=""/>
    <s v=""/>
    <s v=""/>
    <n v="0"/>
    <n v="0"/>
    <n v="0"/>
    <n v="0"/>
    <s v=""/>
    <s v=""/>
    <m/>
    <n v="0"/>
    <s v=""/>
    <m/>
    <m/>
    <m/>
    <m/>
    <m/>
    <m/>
    <m/>
    <s v=""/>
    <m/>
    <s v=""/>
    <s v=""/>
    <m/>
    <m/>
  </r>
  <r>
    <x v="3"/>
    <x v="1"/>
    <n v="35475029"/>
    <s v="Santa Rita do Passa Quatro"/>
    <n v="-1.6275151972944268E-2"/>
    <n v="26397"/>
    <n v="24220"/>
    <n v="2177"/>
    <n v="35.056242446778839"/>
    <n v="91.752850702731365"/>
    <n v="0.44804689624556099"/>
    <n v="0.25288490613901599"/>
    <n v="0.195161990106545"/>
    <n v="0.118201737696601"/>
    <n v="0.1164"/>
    <n v="2.5617397260274E-2"/>
    <n v="0.29899109715880201"/>
    <n v="7.0384018264840198E-3"/>
    <m/>
    <n v="37"/>
    <n v="51.908396946564885"/>
    <n v="48.091603053435115"/>
    <n v="17.3"/>
    <n v="1332.018"/>
    <n v="818.93245049999996"/>
    <n v="0"/>
    <n v="1"/>
    <n v="12137.961131946811"/>
    <n v="1421.6706443914081"/>
    <n v="100"/>
    <m/>
    <n v="96.25"/>
    <n v="26.41"/>
    <n v="0"/>
    <n v="100"/>
    <n v="12.241718476654672"/>
    <n v="4.4099103961177262"/>
    <n v="10.238255309271901"/>
    <n v="16.400167235844119"/>
    <n v="5"/>
    <n v="0"/>
    <m/>
    <n v="0"/>
    <n v="0"/>
    <n v="6.1"/>
    <n v="96.25"/>
    <n v="44.274999999999999"/>
    <n v="38.51941561600519"/>
    <n v="5.0999999999999996"/>
    <n v="0"/>
    <n v="1"/>
    <n v="57"/>
    <m/>
    <n v="68"/>
    <n v="63"/>
    <n v="1282.067325"/>
    <n v="589.7509695"/>
  </r>
  <r>
    <x v="10"/>
    <x v="1"/>
    <n v="354740315"/>
    <s v="Santa Rita d'Oeste"/>
    <n v="-0.58456261365238404"/>
    <n v="2418"/>
    <n v="1887"/>
    <n v="531"/>
    <n v="11.499500642031673"/>
    <n v="78.039702233250622"/>
    <n v="1.54749670218163E-2"/>
    <n v="2.5000000000000001E-3"/>
    <n v="1.2974967021816299E-2"/>
    <n v="0.17480974124809701"/>
    <n v="6.4799999999999996E-3"/>
    <s v=""/>
    <n v="8.74245560629122E-3"/>
    <n v="2.5251141552511401E-4"/>
    <m/>
    <n v="4"/>
    <n v="33.333333333333329"/>
    <n v="66.666666666666657"/>
    <n v="1.22"/>
    <n v="94.067999999999998"/>
    <n v="28.23738839999999"/>
    <n v="0"/>
    <n v="0"/>
    <n v="20737.071960297766"/>
    <n v="2217.1712158808928"/>
    <n v="72.900000000000006"/>
    <m/>
    <n v="70.98"/>
    <n v="10.47"/>
    <n v="0"/>
    <n v="100"/>
    <n v="3.0343072591796667"/>
    <n v="0.97326836615196854"/>
    <n v="0.73529411764705876"/>
    <n v="7.6323335422448828"/>
    <n v="0"/>
    <n v="0"/>
    <m/>
    <n v="0"/>
    <n v="0"/>
    <n v="8.1999999999999993"/>
    <n v="81.37"/>
    <n v="81.37"/>
    <n v="69.981940298507467"/>
    <n v="7.8"/>
    <n v="0"/>
    <n v="0"/>
    <n v="6"/>
    <m/>
    <n v="6"/>
    <n v="12"/>
    <n v="76.543131600000009"/>
    <n v="76.543131600000009"/>
  </r>
  <r>
    <x v="4"/>
    <x v="1"/>
    <n v="35476014"/>
    <s v="Santa Rosa de Viterbo"/>
    <n v="0.75462495126454865"/>
    <n v="25434"/>
    <n v="24452"/>
    <n v="982"/>
    <n v="87.80336244692235"/>
    <n v="96.139026499960679"/>
    <n v="0.33627548706240507"/>
    <n v="0.32906287671232898"/>
    <n v="7.2126103500761004E-3"/>
    <n v="0.14560730593607299"/>
    <s v=""/>
    <n v="0.11177465753424699"/>
    <n v="0.221505413495687"/>
    <n v="2.9954160324708302E-3"/>
    <m/>
    <n v="5"/>
    <n v="21.739130434782609"/>
    <n v="78.260869565217391"/>
    <n v="20.239999999999998"/>
    <n v="1366.2"/>
    <n v="216.17711999999992"/>
    <n v="3"/>
    <n v="1"/>
    <n v="5505.2229299363062"/>
    <n v="557.96178343949032"/>
    <n v="97.22"/>
    <m/>
    <n v="95.65"/>
    <n v="25.65"/>
    <n v="33.799999999999997"/>
    <n v="100"/>
    <n v="24.019677647314648"/>
    <n v="7.5737722311352478"/>
    <n v="34.638197548666213"/>
    <n v="1.6028023000169114"/>
    <n v="0"/>
    <n v="0"/>
    <m/>
    <n v="0"/>
    <n v="0"/>
    <n v="8.5"/>
    <n v="97.54"/>
    <n v="97.54"/>
    <n v="84.176758893280649"/>
    <n v="9.6999999999999993"/>
    <n v="0"/>
    <n v="1"/>
    <n v="12"/>
    <m/>
    <n v="20"/>
    <n v="72"/>
    <n v="1332.59148"/>
    <n v="1332.59148"/>
  </r>
  <r>
    <x v="3"/>
    <x v="1"/>
    <n v="35476019"/>
    <s v="Santa Rosa de Viterbo"/>
    <m/>
    <m/>
    <m/>
    <m/>
    <m/>
    <m/>
    <n v="0"/>
    <s v=""/>
    <s v=""/>
    <s v=""/>
    <s v=""/>
    <s v=""/>
    <s v=""/>
    <s v=""/>
    <m/>
    <s v=""/>
    <s v=""/>
    <s v=""/>
    <m/>
    <m/>
    <m/>
    <m/>
    <m/>
    <s v=""/>
    <s v=""/>
    <s v=""/>
    <m/>
    <s v=""/>
    <s v=""/>
    <s v=""/>
    <s v=""/>
    <n v="0"/>
    <n v="0"/>
    <n v="0"/>
    <n v="0"/>
    <s v=""/>
    <s v=""/>
    <m/>
    <n v="0"/>
    <s v=""/>
    <m/>
    <m/>
    <m/>
    <m/>
    <m/>
    <m/>
    <m/>
    <s v=""/>
    <m/>
    <s v=""/>
    <s v=""/>
    <m/>
    <m/>
  </r>
  <r>
    <x v="10"/>
    <x v="1"/>
    <n v="354765015"/>
    <s v="Santa Salete"/>
    <m/>
    <m/>
    <m/>
    <m/>
    <m/>
    <m/>
    <n v="1.8961922881785926E-3"/>
    <n v="1.84061136478945E-3"/>
    <n v="5.5580923389142601E-5"/>
    <s v=""/>
    <s v=""/>
    <s v=""/>
    <n v="1.89619228817859E-3"/>
    <n v="0"/>
    <m/>
    <n v="1"/>
    <n v="77.777777777777786"/>
    <n v="22.222222222222221"/>
    <m/>
    <m/>
    <m/>
    <m/>
    <m/>
    <s v=""/>
    <s v=""/>
    <s v=""/>
    <m/>
    <s v=""/>
    <s v=""/>
    <s v=""/>
    <s v=""/>
    <n v="0.99799594114662782"/>
    <n v="0.3009829028854909"/>
    <n v="1.2270742431929667"/>
    <n v="0.13895230847285647"/>
    <s v=""/>
    <s v=""/>
    <m/>
    <n v="0"/>
    <s v=""/>
    <m/>
    <m/>
    <m/>
    <m/>
    <m/>
    <m/>
    <m/>
    <n v="3"/>
    <m/>
    <n v="7"/>
    <n v="2"/>
    <m/>
    <m/>
  </r>
  <r>
    <x v="16"/>
    <x v="1"/>
    <n v="354765018"/>
    <s v="Santa Salete"/>
    <n v="-2.7716203820482566E-2"/>
    <n v="1441"/>
    <n v="1013"/>
    <n v="428"/>
    <n v="18.201338890994062"/>
    <n v="70.298403886190144"/>
    <n v="3.2501308980213098E-2"/>
    <n v="1.51070928462709E-2"/>
    <n v="1.7394216133942202E-2"/>
    <s v=""/>
    <s v=""/>
    <s v=""/>
    <n v="3.2471308980213102E-2"/>
    <n v="3.0000000000000001E-5"/>
    <m/>
    <n v="5"/>
    <n v="55.882352941176471"/>
    <n v="44.117647058823529"/>
    <n v="0.61"/>
    <n v="47.195999999999998"/>
    <n v="6.6074399999999995"/>
    <n v="0"/>
    <n v="0"/>
    <n v="13787.425399028452"/>
    <n v="875.39208882720345"/>
    <n v="87.83"/>
    <m/>
    <n v="85.44"/>
    <n v="10.43"/>
    <s v=""/>
    <n v="100"/>
    <n v="17.105952094848998"/>
    <n v="5.1589379333671577"/>
    <n v="10.071395230847267"/>
    <n v="43.485540334855493"/>
    <s v=""/>
    <s v=""/>
    <m/>
    <n v="0"/>
    <s v=""/>
    <n v="4.7"/>
    <n v="100"/>
    <n v="100"/>
    <n v="86.000000000000014"/>
    <n v="10"/>
    <n v="0"/>
    <n v="0"/>
    <s v=""/>
    <m/>
    <n v="19"/>
    <n v="15"/>
    <n v="47.195999999999998"/>
    <n v="47.195999999999998"/>
  </r>
  <r>
    <x v="10"/>
    <x v="1"/>
    <n v="354720515"/>
    <s v="Santana da Ponte Pensa"/>
    <m/>
    <m/>
    <m/>
    <m/>
    <m/>
    <m/>
    <n v="4.1222729578894002E-5"/>
    <n v="2.69533231861999E-5"/>
    <n v="1.4269406392694101E-5"/>
    <s v=""/>
    <s v=""/>
    <s v=""/>
    <n v="3.4880771182140998E-5"/>
    <n v="6.3419583967529198E-6"/>
    <m/>
    <n v="3"/>
    <n v="66.666666666666657"/>
    <n v="33.333333333333329"/>
    <m/>
    <m/>
    <m/>
    <m/>
    <m/>
    <s v=""/>
    <s v=""/>
    <s v=""/>
    <m/>
    <s v=""/>
    <s v=""/>
    <s v=""/>
    <s v=""/>
    <n v="1.3740909859631334E-2"/>
    <n v="4.2497659359684537E-3"/>
    <n v="1.2251510539181774E-2"/>
    <n v="1.7836757990867629E-2"/>
    <s v=""/>
    <s v=""/>
    <m/>
    <n v="0"/>
    <s v=""/>
    <m/>
    <m/>
    <m/>
    <m/>
    <m/>
    <m/>
    <m/>
    <n v="2"/>
    <m/>
    <n v="2"/>
    <n v="1"/>
    <m/>
    <m/>
  </r>
  <r>
    <x v="16"/>
    <x v="1"/>
    <n v="354720518"/>
    <s v="Santana da Ponte Pensa"/>
    <n v="-0.8950985794098365"/>
    <n v="1520"/>
    <n v="1115"/>
    <n v="405"/>
    <n v="11.700407974751752"/>
    <n v="73.35526315789474"/>
    <n v="0.27924796803652968"/>
    <n v="0.276285502283105"/>
    <n v="2.96246575342466E-3"/>
    <n v="8.3120243531202398E-2"/>
    <n v="2.80246575342466E-3"/>
    <s v=""/>
    <n v="0.271392207001522"/>
    <n v="5.053295281582949E-3"/>
    <m/>
    <n v="1"/>
    <n v="58.82352941176471"/>
    <n v="41.17647058823529"/>
    <n v="0.7"/>
    <n v="53.676000000000002"/>
    <n v="7.51464"/>
    <n v="0"/>
    <n v="0"/>
    <n v="20124.947368421053"/>
    <n v="1659.7894736842102"/>
    <n v="91.19"/>
    <m/>
    <n v="89.71"/>
    <n v="14.51"/>
    <n v="0.3"/>
    <n v="100"/>
    <n v="93.082656012176571"/>
    <n v="28.788450313044301"/>
    <n v="125.58431921959318"/>
    <n v="3.7030821917808256"/>
    <n v="0"/>
    <n v="0"/>
    <m/>
    <n v="0"/>
    <n v="0"/>
    <n v="8"/>
    <n v="100"/>
    <n v="100"/>
    <n v="86"/>
    <n v="10"/>
    <n v="0"/>
    <n v="0"/>
    <n v="3"/>
    <m/>
    <n v="10"/>
    <n v="7"/>
    <n v="53.676000000000002"/>
    <n v="53.676000000000002"/>
  </r>
  <r>
    <x v="18"/>
    <x v="1"/>
    <n v="35473046"/>
    <s v="Santana de Parnaíba"/>
    <n v="2.5734012106042981"/>
    <n v="135194"/>
    <n v="135194"/>
    <n v="0"/>
    <n v="735.46948101403552"/>
    <n v="100"/>
    <n v="0.44347876839167899"/>
    <n v="0.18067674277016699"/>
    <n v="0.262802025621512"/>
    <s v=""/>
    <n v="0.13247999999999999"/>
    <n v="7.2606963470319599E-2"/>
    <n v="3.3236681887366799E-4"/>
    <n v="0.238059438102486"/>
    <m/>
    <n v="30"/>
    <n v="11.409395973154362"/>
    <n v="88.590604026845639"/>
    <n v="125.5"/>
    <n v="7530.1379999999999"/>
    <n v="6873.4804067999994"/>
    <n v="8"/>
    <n v="0"/>
    <n v="576.16403094811903"/>
    <n v="79.310028551562922"/>
    <n v="100"/>
    <m/>
    <n v="47.92"/>
    <n v="42.09"/>
    <n v="5.2"/>
    <n v="100"/>
    <n v="49.27541871018655"/>
    <n v="17.954606007760283"/>
    <n v="32.263704066101248"/>
    <n v="77.294713418091774"/>
    <n v="20"/>
    <n v="0.1"/>
    <m/>
    <n v="0"/>
    <n v="0"/>
    <n v="8.6"/>
    <n v="39"/>
    <n v="10.14"/>
    <n v="8.7203925505747772"/>
    <n v="2"/>
    <n v="4"/>
    <n v="0"/>
    <n v="188"/>
    <m/>
    <n v="17"/>
    <n v="132"/>
    <n v="2936.7538199999999"/>
    <n v="763.55599319999999"/>
  </r>
  <r>
    <x v="8"/>
    <x v="1"/>
    <n v="354730410"/>
    <s v="Santana de Parnaíba"/>
    <m/>
    <m/>
    <m/>
    <m/>
    <m/>
    <m/>
    <n v="2.578850837138508E-3"/>
    <n v="2.2899999999999999E-3"/>
    <n v="2.8885083713850798E-4"/>
    <s v=""/>
    <s v=""/>
    <n v="1.1415525114155301E-5"/>
    <s v=""/>
    <n v="2.5674353120243528E-3"/>
    <m/>
    <s v=""/>
    <n v="16.666666666666664"/>
    <n v="83.333333333333343"/>
    <m/>
    <m/>
    <m/>
    <m/>
    <m/>
    <s v=""/>
    <s v=""/>
    <s v=""/>
    <m/>
    <s v=""/>
    <s v=""/>
    <s v=""/>
    <s v=""/>
    <n v="0.28653898190427868"/>
    <n v="0.1044069164833404"/>
    <n v="0.40892857142857136"/>
    <n v="8.495612857014942E-2"/>
    <s v=""/>
    <s v=""/>
    <m/>
    <n v="0"/>
    <s v=""/>
    <m/>
    <m/>
    <m/>
    <m/>
    <m/>
    <m/>
    <m/>
    <n v="2"/>
    <m/>
    <n v="1"/>
    <n v="5"/>
    <m/>
    <m/>
  </r>
  <r>
    <x v="1"/>
    <x v="1"/>
    <n v="354770021"/>
    <s v="Santo Anastácio"/>
    <m/>
    <m/>
    <m/>
    <m/>
    <m/>
    <m/>
    <n v="1.119261796042618E-3"/>
    <n v="9.5129375951293798E-4"/>
    <n v="1.6796803652968E-4"/>
    <s v=""/>
    <s v=""/>
    <n v="1.3999999999999999E-4"/>
    <n v="9.7926179604261804E-4"/>
    <n v="0"/>
    <m/>
    <n v="2"/>
    <n v="25"/>
    <n v="75"/>
    <m/>
    <m/>
    <m/>
    <m/>
    <m/>
    <s v=""/>
    <s v=""/>
    <s v=""/>
    <m/>
    <s v=""/>
    <s v=""/>
    <s v=""/>
    <s v=""/>
    <n v="5.4598136392322832E-2"/>
    <n v="2.7365814084171592E-2"/>
    <n v="6.3419583967529197E-2"/>
    <n v="3.0539643005396373E-2"/>
    <s v=""/>
    <s v=""/>
    <m/>
    <n v="0"/>
    <s v=""/>
    <m/>
    <m/>
    <m/>
    <m/>
    <m/>
    <m/>
    <m/>
    <s v=""/>
    <m/>
    <n v="1"/>
    <n v="3"/>
    <m/>
    <m/>
  </r>
  <r>
    <x v="13"/>
    <x v="1"/>
    <n v="354770022"/>
    <s v="Santo Anastácio"/>
    <n v="-0.18176508443815687"/>
    <n v="20153"/>
    <n v="18981"/>
    <n v="1172"/>
    <n v="36.472717401140173"/>
    <n v="94.184488661737703"/>
    <n v="0.2944341894977166"/>
    <n v="0.25491272450532698"/>
    <n v="3.95214649923896E-2"/>
    <s v=""/>
    <n v="2.8309999999999998E-2"/>
    <n v="5.8498085996955898E-2"/>
    <n v="0.201812747336377"/>
    <n v="5.8133561643835601E-3"/>
    <m/>
    <n v="25"/>
    <n v="29.545454545454547"/>
    <n v="70.454545454545453"/>
    <n v="13.62"/>
    <n v="1050.624"/>
    <n v="126.88811999999999"/>
    <n v="1"/>
    <n v="0"/>
    <n v="6400.1508460278865"/>
    <n v="860.65598173969101"/>
    <n v="93.16"/>
    <m/>
    <n v="92.36"/>
    <n v="20.47"/>
    <n v="0"/>
    <n v="99.97"/>
    <n v="14.362643390132519"/>
    <n v="7.1988799388194771"/>
    <n v="16.994181633688466"/>
    <n v="7.1857209077072017"/>
    <n v="0"/>
    <n v="0.2"/>
    <m/>
    <n v="0"/>
    <n v="0"/>
    <n v="7.5"/>
    <n v="95"/>
    <n v="95"/>
    <n v="87.922594572368425"/>
    <n v="9.9"/>
    <n v="0"/>
    <n v="0"/>
    <n v="17"/>
    <m/>
    <n v="13"/>
    <n v="31"/>
    <n v="998.09280000000001"/>
    <n v="998.09280000000001"/>
  </r>
  <r>
    <x v="18"/>
    <x v="1"/>
    <n v="35478096"/>
    <s v="Santo André"/>
    <n v="0.27229173432221643"/>
    <n v="692207"/>
    <n v="692207"/>
    <n v="0"/>
    <n v="3959.0883093113703"/>
    <n v="100"/>
    <n v="0.86146461694571297"/>
    <n v="0.49764849315068499"/>
    <n v="0.36381612379502798"/>
    <s v=""/>
    <n v="0.161815068493151"/>
    <n v="0.56526948566717405"/>
    <n v="1.3318112633181101E-5"/>
    <n v="0.13436674467275489"/>
    <m/>
    <n v="14"/>
    <n v="4.8192771084337354"/>
    <n v="95.180722891566262"/>
    <n v="790.65"/>
    <n v="38813.741999999998"/>
    <n v="22223.254546928161"/>
    <n v="159"/>
    <n v="0"/>
    <n v="129.84208480989068"/>
    <n v="17.312277974652091"/>
    <n v="100"/>
    <m/>
    <n v="100"/>
    <n v="54.12"/>
    <n v="45.1"/>
    <n v="100"/>
    <n v="82.04424923292504"/>
    <n v="30.226828664761857"/>
    <n v="74.27589450010224"/>
    <n v="95.741085209217886"/>
    <n v="0"/>
    <n v="1.3"/>
    <m/>
    <n v="0"/>
    <n v="0"/>
    <n v="9.4"/>
    <n v="99.88"/>
    <n v="45.485351999999999"/>
    <n v="42.743849467211483"/>
    <n v="5.3"/>
    <n v="81"/>
    <n v="0"/>
    <n v="411"/>
    <m/>
    <n v="8"/>
    <n v="158"/>
    <n v="38767.165509599996"/>
    <n v="17654.567173071839"/>
  </r>
  <r>
    <x v="19"/>
    <x v="1"/>
    <n v="35478097"/>
    <s v="Santo André"/>
    <m/>
    <m/>
    <m/>
    <m/>
    <m/>
    <m/>
    <n v="0"/>
    <s v=""/>
    <s v=""/>
    <s v=""/>
    <s v=""/>
    <s v=""/>
    <s v=""/>
    <n v="0"/>
    <m/>
    <s v=""/>
    <s v=""/>
    <s v=""/>
    <m/>
    <m/>
    <m/>
    <m/>
    <m/>
    <s v=""/>
    <s v=""/>
    <s v=""/>
    <m/>
    <s v=""/>
    <s v=""/>
    <s v=""/>
    <s v=""/>
    <n v="0"/>
    <n v="0"/>
    <n v="0"/>
    <n v="0"/>
    <s v=""/>
    <s v=""/>
    <m/>
    <n v="0"/>
    <s v=""/>
    <m/>
    <m/>
    <m/>
    <m/>
    <m/>
    <m/>
    <m/>
    <n v="4"/>
    <m/>
    <s v=""/>
    <s v=""/>
    <m/>
    <m/>
  </r>
  <r>
    <x v="4"/>
    <x v="1"/>
    <n v="35479084"/>
    <s v="Santo Antônio da Alegria"/>
    <m/>
    <m/>
    <m/>
    <m/>
    <m/>
    <m/>
    <n v="3.8318112633181129E-4"/>
    <n v="3.7176560121765598E-4"/>
    <n v="1.1415525114155301E-5"/>
    <s v=""/>
    <s v=""/>
    <s v=""/>
    <n v="3.7747336377473399E-4"/>
    <n v="5.70776255707763E-6"/>
    <m/>
    <n v="3"/>
    <n v="83.333333333333343"/>
    <n v="16.666666666666664"/>
    <m/>
    <m/>
    <m/>
    <m/>
    <m/>
    <s v=""/>
    <s v=""/>
    <s v=""/>
    <m/>
    <s v=""/>
    <s v=""/>
    <s v=""/>
    <s v=""/>
    <n v="2.4881891320247485E-2"/>
    <n v="7.8200229863634955E-3"/>
    <n v="3.8725583460172498E-2"/>
    <n v="1.9681939851991892E-3"/>
    <s v=""/>
    <s v=""/>
    <m/>
    <n v="0"/>
    <s v=""/>
    <m/>
    <m/>
    <m/>
    <m/>
    <m/>
    <m/>
    <m/>
    <s v=""/>
    <m/>
    <n v="5"/>
    <n v="1"/>
    <m/>
    <m/>
  </r>
  <r>
    <x v="11"/>
    <x v="1"/>
    <n v="35479088"/>
    <s v="Santo Antônio da Alegria"/>
    <n v="0.53630319655997294"/>
    <n v="6605"/>
    <n v="4967"/>
    <n v="1638"/>
    <n v="21.328468096099197"/>
    <n v="75.200605601816804"/>
    <n v="0.713683584474885"/>
    <n v="0.55233444444444402"/>
    <n v="0.16134914003044101"/>
    <n v="3.8087740994419098E-2"/>
    <n v="2.7382404236428199E-2"/>
    <s v=""/>
    <n v="0.67065382039573795"/>
    <n v="1.5647359842719401E-2"/>
    <m/>
    <n v="9"/>
    <n v="47.058823529411761"/>
    <n v="52.941176470588239"/>
    <n v="3.59"/>
    <n v="277.12799999999999"/>
    <n v="65.124237600000001"/>
    <n v="1"/>
    <n v="0"/>
    <n v="23395.367146101438"/>
    <n v="2769.2475397426197"/>
    <n v="99.29"/>
    <m/>
    <n v="99.29"/>
    <n v="52.22"/>
    <n v="16.7"/>
    <n v="99.3"/>
    <n v="46.343089900966554"/>
    <n v="14.564971111732348"/>
    <n v="57.534837962962925"/>
    <n v="27.818817246627759"/>
    <n v="4"/>
    <n v="0.9"/>
    <m/>
    <n v="0"/>
    <n v="0"/>
    <n v="7.9"/>
    <n v="98.33"/>
    <n v="98.33"/>
    <n v="76.500303975058443"/>
    <n v="7.9"/>
    <n v="0"/>
    <n v="0"/>
    <n v="1"/>
    <m/>
    <n v="40"/>
    <n v="45"/>
    <n v="272.49996239999996"/>
    <n v="272.49996239999996"/>
  </r>
  <r>
    <x v="6"/>
    <x v="1"/>
    <n v="35480055"/>
    <s v="Santo Antônio de Posse"/>
    <n v="1.0688537993772673"/>
    <n v="22635"/>
    <n v="21574"/>
    <n v="1061"/>
    <n v="146.87560833171111"/>
    <n v="95.312569030262878"/>
    <n v="0.456258463977677"/>
    <n v="0.22164955098934599"/>
    <n v="0.234608912988331"/>
    <s v=""/>
    <n v="8.1398980213089805E-2"/>
    <n v="0.141232497463217"/>
    <n v="0.18425659056316601"/>
    <n v="4.9370395738204002E-2"/>
    <m/>
    <n v="25"/>
    <n v="15"/>
    <n v="85"/>
    <n v="14.88"/>
    <n v="1148.04"/>
    <n v="771.11762399999998"/>
    <n v="5"/>
    <n v="0"/>
    <n v="2675.0218687872762"/>
    <n v="348.31013916500996"/>
    <n v="91.21"/>
    <m/>
    <n v="91.21"/>
    <n v="57.03"/>
    <n v="5.4"/>
    <n v="100"/>
    <n v="63.369231108010695"/>
    <n v="23.763461665504011"/>
    <n v="47.159478933903401"/>
    <n v="93.843565195332403"/>
    <n v="0"/>
    <n v="0"/>
    <m/>
    <n v="0"/>
    <n v="0"/>
    <n v="9.6"/>
    <n v="90.2"/>
    <n v="63.139999999999993"/>
    <n v="32.83181561618062"/>
    <n v="4.5"/>
    <n v="0"/>
    <n v="0"/>
    <n v="29"/>
    <m/>
    <n v="27"/>
    <n v="153"/>
    <n v="1035.53208"/>
    <n v="724.87245599999994"/>
  </r>
  <r>
    <x v="12"/>
    <x v="1"/>
    <n v="354805419"/>
    <s v="Santo Antônio do Aracanguá"/>
    <n v="0.8286906468411237"/>
    <n v="8193"/>
    <n v="7067"/>
    <n v="1126"/>
    <n v="6.2729694965086367"/>
    <n v="86.256560478457217"/>
    <n v="0.49182976027397302"/>
    <n v="0.38604945585997003"/>
    <n v="0.105780304414003"/>
    <s v=""/>
    <s v=""/>
    <n v="0.14460000000000001"/>
    <n v="0.33639785768645403"/>
    <n v="1.0831902587519031E-2"/>
    <m/>
    <n v="6"/>
    <n v="60.416666666666664"/>
    <n v="39.583333333333329"/>
    <n v="4.62"/>
    <n v="356.02199999999999"/>
    <n v="99.399420000000006"/>
    <n v="1"/>
    <n v="0"/>
    <n v="36759.282314170632"/>
    <n v="2886.8546320029295"/>
    <n v="77.95"/>
    <m/>
    <n v="77.95"/>
    <n v="12.35"/>
    <s v=""/>
    <n v="99.54"/>
    <n v="16.339859145314719"/>
    <n v="5.1500498458007646"/>
    <n v="17.081834330087169"/>
    <n v="14.104040588533733"/>
    <s v=""/>
    <s v=""/>
    <m/>
    <n v="0"/>
    <s v=""/>
    <n v="7.4"/>
    <n v="100"/>
    <n v="100"/>
    <n v="72.080539966631278"/>
    <n v="7.9"/>
    <n v="0"/>
    <n v="0"/>
    <n v="3"/>
    <m/>
    <n v="29"/>
    <n v="19"/>
    <n v="356.02199999999999"/>
    <n v="356.02199999999999"/>
  </r>
  <r>
    <x v="3"/>
    <x v="1"/>
    <n v="35481049"/>
    <s v="Santo Antônio do Jardim"/>
    <n v="-0.23017524916569831"/>
    <n v="5834"/>
    <n v="3778"/>
    <n v="2056"/>
    <n v="53.302878026496117"/>
    <n v="64.758313335618794"/>
    <n v="4.9881392694063886E-2"/>
    <n v="4.9195114155251102E-2"/>
    <n v="6.8627853881278499E-4"/>
    <n v="1.8072837392186701E-2"/>
    <n v="9.8200000000000006E-3"/>
    <n v="1.04566210045662E-4"/>
    <n v="3.1905114155251102E-2"/>
    <n v="8.0517123287671237E-3"/>
    <m/>
    <n v="23"/>
    <n v="58.974358974358978"/>
    <n v="41.025641025641022"/>
    <n v="2.48"/>
    <n v="191.10599999999999"/>
    <n v="64.971720000000005"/>
    <n v="0"/>
    <n v="0"/>
    <n v="7946.1638669866297"/>
    <n v="918.94412067192332"/>
    <n v="62.21"/>
    <m/>
    <n v="60.21"/>
    <n v="19.8"/>
    <s v=""/>
    <n v="100"/>
    <n v="9.4115835271818646"/>
    <n v="3.3932920200043459"/>
    <n v="13.665309487569752"/>
    <n v="0.40369325812516754"/>
    <s v=""/>
    <s v=""/>
    <m/>
    <n v="0"/>
    <s v=""/>
    <n v="9.6"/>
    <n v="88"/>
    <n v="88"/>
    <n v="66.002260525572183"/>
    <n v="7.6"/>
    <n v="0"/>
    <n v="0"/>
    <n v="1"/>
    <m/>
    <n v="23"/>
    <n v="16"/>
    <n v="168.17328000000001"/>
    <n v="168.17328000000001"/>
  </r>
  <r>
    <x v="20"/>
    <x v="1"/>
    <n v="35482031"/>
    <s v="Santo Antônio do Pinhal"/>
    <n v="0.19876803467278048"/>
    <n v="6612"/>
    <n v="4556"/>
    <n v="2056"/>
    <n v="49.755436827451284"/>
    <n v="68.905021173623709"/>
    <n v="3.005056950786399E-2"/>
    <n v="2.8491097158802599E-2"/>
    <n v="1.5594723490613899E-3"/>
    <n v="1.32027524099442E-2"/>
    <s v="P.02-A"/>
    <n v="1.2999999999999999E-4"/>
    <n v="2.8091572805682401E-2"/>
    <n v="1.8189967021816299E-3"/>
    <m/>
    <n v="22"/>
    <n v="75.438596491228068"/>
    <n v="24.561403508771928"/>
    <n v="2.83"/>
    <n v="218.59199999999998"/>
    <n v="136.40616"/>
    <n v="3"/>
    <n v="0"/>
    <n v="20747.36842105263"/>
    <n v="2861.7059891107083"/>
    <n v="56.41"/>
    <m/>
    <n v="32.01"/>
    <n v="31.54"/>
    <n v="35.299999999999997"/>
    <n v="94.91"/>
    <n v="1.5177055307002016"/>
    <n v="0.69081768983595382"/>
    <n v="2.0645722578842465"/>
    <n v="0.25991205817689828"/>
    <n v="0"/>
    <n v="0"/>
    <m/>
    <n v="0"/>
    <n v="0"/>
    <n v="9.4"/>
    <n v="47"/>
    <n v="47"/>
    <n v="37.597826086956516"/>
    <n v="4.5999999999999996"/>
    <n v="0"/>
    <n v="0"/>
    <n v="18"/>
    <m/>
    <n v="43"/>
    <n v="14"/>
    <n v="102.73823999999999"/>
    <n v="102.73823999999999"/>
  </r>
  <r>
    <x v="1"/>
    <x v="1"/>
    <n v="354830221"/>
    <s v="Santo Expedito"/>
    <n v="0.63749018596470641"/>
    <n v="2956"/>
    <n v="2749"/>
    <n v="207"/>
    <n v="31.476946012139283"/>
    <n v="92.997293640054124"/>
    <n v="2.956051750380518E-2"/>
    <n v="2.1530000000000001E-2"/>
    <n v="8.0305175038051808E-3"/>
    <s v=""/>
    <n v="7.7005175038051803E-3"/>
    <s v=""/>
    <n v="1.2999999999999999E-4"/>
    <n v="2.1729999999999999E-2"/>
    <m/>
    <s v=""/>
    <n v="8.3333333333333321"/>
    <n v="91.666666666666657"/>
    <n v="1.93"/>
    <n v="148.5"/>
    <n v="32.221800000000002"/>
    <n v="1"/>
    <n v="0"/>
    <n v="7574.6143437077135"/>
    <n v="853.47767253044674"/>
    <n v="92.45"/>
    <m/>
    <n v="84.38"/>
    <n v="18.93"/>
    <n v="4.7"/>
    <n v="100"/>
    <n v="8.9577325769106597"/>
    <n v="4.1634531695500261"/>
    <n v="8.6120000000000001"/>
    <n v="10.038146879756473"/>
    <n v="0"/>
    <n v="0"/>
    <m/>
    <n v="0"/>
    <n v="0"/>
    <n v="9"/>
    <n v="87"/>
    <n v="87"/>
    <n v="78.301818181818177"/>
    <n v="8.4"/>
    <n v="1"/>
    <n v="0"/>
    <n v="1"/>
    <m/>
    <n v="1"/>
    <n v="11"/>
    <n v="129.19499999999999"/>
    <n v="129.19499999999999"/>
  </r>
  <r>
    <x v="0"/>
    <x v="1"/>
    <n v="354840120"/>
    <s v="Santópolis do Aguapeí"/>
    <n v="0.90764307423465418"/>
    <n v="4630"/>
    <n v="4515"/>
    <n v="115"/>
    <n v="36.299490395923165"/>
    <n v="97.516198704103672"/>
    <n v="3.4053211567732097E-2"/>
    <n v="2.6473211567732101E-2"/>
    <n v="7.5799999999999999E-3"/>
    <s v=""/>
    <n v="1.8890000000000001E-2"/>
    <s v=""/>
    <n v="1.2133211567732101E-2"/>
    <n v="3.0300000000000001E-3"/>
    <m/>
    <s v=""/>
    <n v="57.142857142857139"/>
    <n v="42.857142857142854"/>
    <n v="3.23"/>
    <n v="249.26400000000001"/>
    <n v="47.057328000000005"/>
    <n v="0"/>
    <n v="0"/>
    <n v="6266.3326133909286"/>
    <n v="749.23542116630665"/>
    <n v="88.74"/>
    <m/>
    <n v="88.67"/>
    <n v="11.63"/>
    <n v="20"/>
    <n v="91.83"/>
    <n v="8.9613714651926557"/>
    <n v="3.7014360399708797"/>
    <n v="9.8048931732341114"/>
    <n v="6.8909090909090924"/>
    <n v="0"/>
    <n v="0"/>
    <m/>
    <n v="0"/>
    <n v="0"/>
    <n v="9"/>
    <n v="86.3"/>
    <n v="86.299999999999983"/>
    <n v="81.121490467937605"/>
    <n v="9.3000000000000007"/>
    <n v="0"/>
    <n v="0"/>
    <n v="1"/>
    <m/>
    <n v="8"/>
    <n v="6"/>
    <n v="215.11483199999998"/>
    <n v="215.11483199999998"/>
  </r>
  <r>
    <x v="19"/>
    <x v="1"/>
    <n v="35485007"/>
    <s v="Santos"/>
    <n v="0.18130112668266474"/>
    <n v="427673"/>
    <n v="427353"/>
    <n v="320"/>
    <n v="1525.7688191223688"/>
    <n v="99.925176478290652"/>
    <n v="2.9680797304667683"/>
    <n v="2.9562400000000002"/>
    <n v="1.18397304667681E-2"/>
    <s v=""/>
    <n v="2"/>
    <n v="0.96160999999999996"/>
    <n v="6.6590563165905597E-6"/>
    <n v="6.4630714104515503E-3"/>
    <m/>
    <n v="10"/>
    <n v="41.17647058823529"/>
    <n v="58.82352941176471"/>
    <n v="389.69"/>
    <n v="23381.297999999999"/>
    <n v="23381.297999999999"/>
    <n v="99"/>
    <n v="13"/>
    <n v="1067.734647733198"/>
    <n v="135.67898838598651"/>
    <n v="100"/>
    <m/>
    <n v="99.93"/>
    <n v="11.94"/>
    <n v="0"/>
    <n v="100"/>
    <n v="54.862841598276681"/>
    <n v="20.497788193831273"/>
    <n v="82.807843137254906"/>
    <n v="0.64346361232435312"/>
    <n v="12"/>
    <n v="5.3"/>
    <m/>
    <n v="2"/>
    <n v="792"/>
    <n v="9.3000000000000007"/>
    <n v="97"/>
    <n v="0"/>
    <n v="0"/>
    <n v="4.4000000000000004"/>
    <n v="42"/>
    <n v="13"/>
    <n v="64"/>
    <m/>
    <n v="14"/>
    <n v="20"/>
    <n v="22679.859059999999"/>
    <n v="0"/>
  </r>
  <r>
    <x v="20"/>
    <x v="1"/>
    <n v="35486091"/>
    <s v="São Bento do Sapucaí"/>
    <n v="5.052032158616715E-2"/>
    <n v="10520"/>
    <n v="5394"/>
    <n v="5126"/>
    <n v="41.712926249008724"/>
    <n v="51.273764258555133"/>
    <n v="0.10103927891933023"/>
    <n v="9.9002155631658997E-2"/>
    <n v="2.0371232876712302E-3"/>
    <n v="8.0225773718924401E-6"/>
    <n v="6.2219999999999998E-2"/>
    <s v=""/>
    <n v="2.41372089041096E-2"/>
    <n v="1.4682070015220702E-2"/>
    <m/>
    <n v="7"/>
    <n v="92.307692307692307"/>
    <n v="7.6923076923076925"/>
    <n v="3.67"/>
    <n v="282.798"/>
    <n v="79.183979999999991"/>
    <n v="1"/>
    <n v="0"/>
    <n v="24791.13307984791"/>
    <n v="3357.444866920152"/>
    <n v="73.19"/>
    <m/>
    <n v="50.05"/>
    <n v="16.95"/>
    <n v="1.7"/>
    <n v="100"/>
    <n v="2.6943807711821397"/>
    <n v="1.2217566979362786"/>
    <n v="3.7643405183140306"/>
    <n v="0.18188600782778841"/>
    <n v="0"/>
    <n v="4.0999999999999996"/>
    <m/>
    <n v="0"/>
    <n v="0"/>
    <n v="9.4"/>
    <n v="100"/>
    <n v="74.999999999999986"/>
    <n v="71.999809050983387"/>
    <n v="7.8"/>
    <n v="0"/>
    <n v="0"/>
    <n v="34"/>
    <m/>
    <n v="48"/>
    <n v="4"/>
    <n v="282.798"/>
    <n v="212.09849999999997"/>
  </r>
  <r>
    <x v="18"/>
    <x v="1"/>
    <n v="35487086"/>
    <s v="São Bernardo do Campo"/>
    <n v="0.6256683558706122"/>
    <n v="807917"/>
    <n v="794875"/>
    <n v="13042"/>
    <n v="1989.0614998276626"/>
    <n v="98.38572526633304"/>
    <n v="5.9469193036529688"/>
    <n v="5.5018312683916797"/>
    <n v="0.44508803526128898"/>
    <s v=""/>
    <n v="5.5709299999999997"/>
    <n v="0.18113088406900099"/>
    <n v="5.8126839167935097E-4"/>
    <n v="0.194277151192288"/>
    <m/>
    <n v="17"/>
    <n v="1.3667425968109339"/>
    <n v="98.633257403189063"/>
    <n v="907.39"/>
    <n v="44544.707999999999"/>
    <n v="34258.440412799995"/>
    <n v="145"/>
    <n v="4"/>
    <n v="370.82026990396292"/>
    <n v="49.182477903051911"/>
    <n v="100"/>
    <m/>
    <n v="99.03"/>
    <n v="34.549999999999997"/>
    <n v="38.5"/>
    <n v="100"/>
    <n v="168.46796894201046"/>
    <n v="62.599150564768088"/>
    <n v="242.37142151505196"/>
    <n v="35.324447242959451"/>
    <n v="19"/>
    <n v="0.2"/>
    <m/>
    <n v="1"/>
    <n v="408"/>
    <n v="9"/>
    <n v="92"/>
    <n v="24.84"/>
    <n v="23.092008117327886"/>
    <n v="3.5"/>
    <n v="40"/>
    <n v="4"/>
    <n v="463"/>
    <m/>
    <n v="6"/>
    <n v="433"/>
    <n v="40981.131359999999"/>
    <n v="11064.9054672"/>
  </r>
  <r>
    <x v="19"/>
    <x v="1"/>
    <n v="35487087"/>
    <s v="São Bernardo do Campo"/>
    <m/>
    <m/>
    <m/>
    <m/>
    <m/>
    <m/>
    <n v="0.33573888127853863"/>
    <n v="0.335720319634703"/>
    <n v="1.85616438356164E-5"/>
    <s v=""/>
    <n v="0.32"/>
    <n v="1.90319634703196E-4"/>
    <n v="1.553E-2"/>
    <n v="1.85616438356164E-5"/>
    <m/>
    <n v="3"/>
    <n v="75"/>
    <n v="25"/>
    <m/>
    <m/>
    <m/>
    <m/>
    <m/>
    <s v=""/>
    <s v=""/>
    <s v=""/>
    <m/>
    <s v=""/>
    <s v=""/>
    <s v=""/>
    <s v=""/>
    <n v="9.5110164668141266"/>
    <n v="3.5340934871425116"/>
    <n v="14.789441393599251"/>
    <n v="1.4731463361600319E-3"/>
    <s v=""/>
    <s v=""/>
    <m/>
    <n v="0"/>
    <s v=""/>
    <m/>
    <m/>
    <m/>
    <m/>
    <m/>
    <m/>
    <m/>
    <n v="57"/>
    <m/>
    <n v="6"/>
    <n v="2"/>
    <m/>
    <m/>
  </r>
  <r>
    <x v="18"/>
    <x v="1"/>
    <n v="35488076"/>
    <s v="São Caetano do Sul"/>
    <n v="0.19348551522271329"/>
    <n v="151116"/>
    <n v="151116"/>
    <n v="0"/>
    <n v="9838.28125"/>
    <n v="100"/>
    <n v="5.1290000000000002E-2"/>
    <s v=""/>
    <n v="5.1290000000000002E-2"/>
    <s v=""/>
    <n v="1.73E-3"/>
    <n v="5.0600000000000003E-3"/>
    <s v=""/>
    <n v="4.4499999999999991E-2"/>
    <m/>
    <s v=""/>
    <s v=""/>
    <s v=""/>
    <n v="145.01"/>
    <n v="8700.8580000000002"/>
    <n v="522.05148000000008"/>
    <n v="65"/>
    <n v="0"/>
    <n v="47.998094179305966"/>
    <n v="8.3474946398792973"/>
    <n v="100"/>
    <m/>
    <n v="100"/>
    <n v="14.67"/>
    <n v="42.2"/>
    <n v="100"/>
    <n v="56.988888888888887"/>
    <n v="22.3"/>
    <n v="0"/>
    <n v="128.22500000000002"/>
    <n v="1"/>
    <n v="1.5"/>
    <m/>
    <n v="0"/>
    <n v="8090"/>
    <n v="9"/>
    <n v="100"/>
    <n v="100"/>
    <n v="94"/>
    <n v="10"/>
    <n v="30"/>
    <n v="0"/>
    <n v="36"/>
    <m/>
    <s v=""/>
    <n v="74"/>
    <n v="8700.8580000000002"/>
    <n v="8700.8580000000002"/>
  </r>
  <r>
    <x v="3"/>
    <x v="1"/>
    <n v="35489069"/>
    <s v="São Carlos"/>
    <m/>
    <m/>
    <m/>
    <m/>
    <m/>
    <m/>
    <n v="0.7077496848046676"/>
    <n v="0.62619081050228298"/>
    <n v="8.1558874302384607E-2"/>
    <n v="2.34813546423135E-2"/>
    <n v="1.6639999999999999E-2"/>
    <n v="9.5499999999999995E-3"/>
    <n v="0.64153685882800604"/>
    <n v="4.0022825976661611E-2"/>
    <m/>
    <n v="40"/>
    <n v="57.615894039735096"/>
    <n v="42.384105960264904"/>
    <m/>
    <m/>
    <m/>
    <m/>
    <m/>
    <s v=""/>
    <s v=""/>
    <s v=""/>
    <m/>
    <s v=""/>
    <s v=""/>
    <s v=""/>
    <s v=""/>
    <n v="13.42978529041115"/>
    <n v="5.4358654746902273"/>
    <n v="16.522184973675014"/>
    <n v="5.5107347501611237"/>
    <s v=""/>
    <s v=""/>
    <m/>
    <n v="0"/>
    <s v=""/>
    <m/>
    <m/>
    <m/>
    <m/>
    <m/>
    <m/>
    <m/>
    <n v="28"/>
    <m/>
    <n v="87"/>
    <n v="64"/>
    <m/>
    <m/>
  </r>
  <r>
    <x v="7"/>
    <x v="1"/>
    <n v="354890613"/>
    <s v="São Carlos"/>
    <n v="0.95571252243098481"/>
    <n v="240726"/>
    <n v="231085"/>
    <n v="9641"/>
    <n v="210.99288293657747"/>
    <n v="95.995031695786921"/>
    <n v="1.1106036218924409"/>
    <n v="0.73483558092338896"/>
    <n v="0.37576804096905198"/>
    <s v=""/>
    <n v="0.65634000000000003"/>
    <n v="9.7267229832572299E-2"/>
    <n v="0.19163266869609299"/>
    <n v="0.16536372336377447"/>
    <m/>
    <n v="46"/>
    <n v="18.032786885245901"/>
    <n v="81.967213114754102"/>
    <n v="217.7"/>
    <n v="13062.114"/>
    <n v="3032.6272019999997"/>
    <n v="25"/>
    <n v="1"/>
    <n v="1705.6683532314748"/>
    <n v="193.8854963734702"/>
    <n v="95.99"/>
    <m/>
    <n v="95.99"/>
    <n v="43.45"/>
    <n v="7.6"/>
    <n v="100"/>
    <n v="21.074072521678197"/>
    <n v="8.5299817349649842"/>
    <n v="19.388801607477284"/>
    <n v="25.389732497908923"/>
    <n v="0"/>
    <n v="1.1000000000000001"/>
    <m/>
    <n v="0"/>
    <n v="0"/>
    <n v="10"/>
    <n v="100"/>
    <n v="90.700000000000017"/>
    <n v="76.783029132956585"/>
    <n v="8.4"/>
    <n v="3"/>
    <n v="1"/>
    <n v="92"/>
    <m/>
    <n v="66"/>
    <n v="300"/>
    <n v="13062.114"/>
    <n v="11847.337398000001"/>
  </r>
  <r>
    <x v="16"/>
    <x v="1"/>
    <n v="354900318"/>
    <s v="São Francisco"/>
    <n v="-0.44626722196223767"/>
    <n v="2689"/>
    <n v="2198"/>
    <n v="491"/>
    <n v="35.701009028146579"/>
    <n v="81.740423949423587"/>
    <n v="2.2429497716894932E-2"/>
    <n v="1.3419094368340901E-2"/>
    <n v="9.0104033485540296E-3"/>
    <s v=""/>
    <n v="8.0831963470319595E-3"/>
    <s v=""/>
    <n v="1.3236301369863E-2"/>
    <n v="1.1100000000000001E-3"/>
    <m/>
    <n v="8"/>
    <n v="70.129870129870127"/>
    <n v="29.870129870129869"/>
    <n v="1.53"/>
    <n v="118.206"/>
    <n v="118.206"/>
    <n v="0"/>
    <n v="0"/>
    <n v="6567.5567125325397"/>
    <n v="586.38899219040513"/>
    <n v="90.89"/>
    <m/>
    <n v="88.83"/>
    <n v="12.25"/>
    <n v="17.399999999999999"/>
    <n v="100"/>
    <n v="12.460832064941629"/>
    <n v="4.0052674494455234"/>
    <n v="10.322380283339154"/>
    <n v="18.020806697108064"/>
    <n v="0"/>
    <n v="3.7"/>
    <m/>
    <n v="0"/>
    <n v="0"/>
    <n v="7.1"/>
    <n v="100"/>
    <n v="100"/>
    <n v="0"/>
    <n v="3.5"/>
    <n v="0"/>
    <n v="0"/>
    <n v="3"/>
    <m/>
    <n v="54"/>
    <n v="23"/>
    <n v="118.206"/>
    <n v="118.206"/>
  </r>
  <r>
    <x v="4"/>
    <x v="1"/>
    <n v="35491024"/>
    <s v="São João da Boa Vista"/>
    <m/>
    <m/>
    <m/>
    <m/>
    <m/>
    <m/>
    <n v="0"/>
    <s v=""/>
    <s v=""/>
    <s v=""/>
    <s v=""/>
    <s v=""/>
    <s v=""/>
    <s v=""/>
    <m/>
    <s v=""/>
    <s v=""/>
    <s v=""/>
    <m/>
    <m/>
    <m/>
    <m/>
    <m/>
    <s v=""/>
    <s v=""/>
    <s v=""/>
    <m/>
    <s v=""/>
    <s v=""/>
    <s v=""/>
    <s v=""/>
    <n v="0"/>
    <n v="0"/>
    <n v="0"/>
    <n v="0"/>
    <s v=""/>
    <s v=""/>
    <m/>
    <n v="0"/>
    <s v=""/>
    <m/>
    <m/>
    <m/>
    <m/>
    <m/>
    <m/>
    <m/>
    <s v=""/>
    <m/>
    <s v=""/>
    <s v=""/>
    <m/>
    <m/>
  </r>
  <r>
    <x v="3"/>
    <x v="1"/>
    <n v="35491029"/>
    <s v="São João da Boa Vista"/>
    <n v="0.46375494610804147"/>
    <n v="87008"/>
    <n v="84646"/>
    <n v="2362"/>
    <n v="168.57115179695825"/>
    <n v="97.285307098197876"/>
    <n v="1.6465072938863567"/>
    <n v="1.56886319888382"/>
    <n v="7.76440950025368E-2"/>
    <n v="0.77226572805682403"/>
    <s v=""/>
    <n v="0.15117631722475899"/>
    <n v="1.4755644317605301"/>
    <n v="1.9766544901065441E-2"/>
    <m/>
    <n v="114"/>
    <n v="65.163934426229503"/>
    <n v="34.83606557377049"/>
    <n v="70.06"/>
    <n v="4728.8879999999999"/>
    <n v="1239.9388200000001"/>
    <n v="13"/>
    <n v="0"/>
    <n v="2526.2725266642146"/>
    <n v="300.83302684810599"/>
    <n v="100"/>
    <m/>
    <n v="98.9"/>
    <n v="25.67"/>
    <n v="49.8"/>
    <n v="100"/>
    <n v="65.337591027236371"/>
    <n v="23.622773226490054"/>
    <n v="92.832141945788166"/>
    <n v="9.3547102412694922"/>
    <n v="1"/>
    <n v="0.5"/>
    <m/>
    <n v="0"/>
    <n v="0"/>
    <n v="9.8000000000000007"/>
    <n v="99.5"/>
    <n v="99.5"/>
    <n v="73.779484310053434"/>
    <n v="8.3000000000000007"/>
    <n v="0"/>
    <n v="0"/>
    <n v="71"/>
    <m/>
    <n v="159"/>
    <n v="85"/>
    <n v="4705.2435599999999"/>
    <n v="4705.2435599999999"/>
  </r>
  <r>
    <x v="16"/>
    <x v="1"/>
    <n v="354920118"/>
    <s v="São João das Duas Pontes"/>
    <n v="-0.3628727410096011"/>
    <n v="2485"/>
    <n v="1914"/>
    <n v="571"/>
    <n v="19.184744846753649"/>
    <n v="77.022132796780681"/>
    <n v="1.4949429223744299E-2"/>
    <n v="3.1099999999999999E-3"/>
    <n v="1.1839429223744299E-2"/>
    <s v=""/>
    <n v="2.4833561643835601E-3"/>
    <s v=""/>
    <n v="9.1800000000000007E-3"/>
    <n v="3.2860730593607299E-3"/>
    <m/>
    <n v="3"/>
    <n v="29.411764705882355"/>
    <n v="70.588235294117652"/>
    <n v="1.37"/>
    <n v="106.002"/>
    <n v="11.06514"/>
    <n v="0"/>
    <n v="0"/>
    <n v="12182.92152917505"/>
    <n v="888.33802816901391"/>
    <n v="99.65"/>
    <m/>
    <n v="97.7"/>
    <n v="16.54"/>
    <n v="29"/>
    <n v="100"/>
    <n v="4.9831430745814327"/>
    <n v="1.5572322108066978"/>
    <n v="1.3521739130434782"/>
    <n v="16.913470319634719"/>
    <n v="0"/>
    <n v="0"/>
    <m/>
    <n v="0"/>
    <n v="0"/>
    <n v="7.9"/>
    <n v="100"/>
    <n v="100"/>
    <n v="89.561385634233318"/>
    <n v="10"/>
    <n v="0"/>
    <n v="0"/>
    <s v=""/>
    <m/>
    <n v="5"/>
    <n v="12"/>
    <n v="106.002"/>
    <n v="106.002"/>
  </r>
  <r>
    <x v="16"/>
    <x v="1"/>
    <n v="354925018"/>
    <s v="São João de Iracema"/>
    <n v="0.41609036170784375"/>
    <n v="1844"/>
    <n v="1635"/>
    <n v="209"/>
    <n v="10.364791186554999"/>
    <n v="88.665943600867678"/>
    <n v="2.0818858447488597E-2"/>
    <n v="2.0788858447488599E-2"/>
    <n v="3.0000000000000001E-5"/>
    <s v=""/>
    <s v=""/>
    <s v=""/>
    <n v="2.0788858447488599E-2"/>
    <n v="3.0000000000000001E-5"/>
    <m/>
    <s v=""/>
    <n v="75"/>
    <n v="25"/>
    <n v="1.1000000000000001"/>
    <n v="84.671999999999997"/>
    <n v="44.029440000000001"/>
    <n v="0"/>
    <n v="0"/>
    <n v="23087.63557483731"/>
    <n v="1881.214750542299"/>
    <s v=""/>
    <m/>
    <s v=""/>
    <s v=""/>
    <n v="87.5"/>
    <s v=""/>
    <n v="4.9568710589258567"/>
    <n v="1.542137662776933"/>
    <n v="6.7060833701576135"/>
    <n v="2.7272727272727278E-2"/>
    <n v="0"/>
    <n v="0"/>
    <m/>
    <n v="0"/>
    <n v="0"/>
    <n v="10"/>
    <n v="100"/>
    <n v="99.999999999999972"/>
    <n v="48"/>
    <n v="6.6"/>
    <n v="0"/>
    <n v="0"/>
    <s v=""/>
    <m/>
    <n v="3"/>
    <n v="1"/>
    <n v="84.671999999999983"/>
    <n v="84.671999999999983"/>
  </r>
  <r>
    <x v="0"/>
    <x v="1"/>
    <n v="354930020"/>
    <s v="São João do Pau d'Alho"/>
    <n v="-0.55415736340332922"/>
    <n v="1995"/>
    <n v="1715"/>
    <n v="280"/>
    <n v="16.928298684768773"/>
    <n v="85.964912280701753"/>
    <n v="4.9659999999999996E-2"/>
    <n v="6.0000000000000002E-5"/>
    <n v="4.9599999999999998E-2"/>
    <s v=""/>
    <s v=""/>
    <n v="2.9E-4"/>
    <n v="4.3209999999999998E-2"/>
    <n v="6.1599999999999997E-3"/>
    <m/>
    <s v=""/>
    <n v="5.5555555555555554"/>
    <n v="94.444444444444443"/>
    <n v="1.19"/>
    <n v="92.177999999999997"/>
    <n v="12.684599999999998"/>
    <n v="0"/>
    <n v="0"/>
    <n v="13594.466165413534"/>
    <n v="1738.8270676691727"/>
    <n v="81.09"/>
    <m/>
    <n v="81.09"/>
    <n v="21.05"/>
    <s v=""/>
    <n v="100"/>
    <n v="13.794444444444443"/>
    <n v="5.7744186046511627"/>
    <n v="2.4E-2"/>
    <n v="45.090909090909093"/>
    <s v=""/>
    <s v=""/>
    <m/>
    <n v="0"/>
    <s v=""/>
    <n v="8.6999999999999993"/>
    <n v="98"/>
    <n v="98"/>
    <n v="86.239015817223191"/>
    <n v="9.6999999999999993"/>
    <n v="0"/>
    <n v="0"/>
    <s v=""/>
    <m/>
    <n v="1"/>
    <n v="17"/>
    <n v="90.334440000000001"/>
    <n v="90.334440000000001"/>
  </r>
  <r>
    <x v="11"/>
    <x v="1"/>
    <n v="35494098"/>
    <s v="São Joaquim da Barra"/>
    <n v="0.81829042222707482"/>
    <n v="49921"/>
    <n v="49039"/>
    <n v="882"/>
    <n v="121.08812186188663"/>
    <n v="98.233208469381623"/>
    <n v="0.23240711821410448"/>
    <n v="5.5469254185692499E-2"/>
    <n v="0.176937864028412"/>
    <n v="0.23061723110096399"/>
    <n v="5.8093028919330297E-2"/>
    <n v="2.3533987823439899E-2"/>
    <n v="5.2969254185692601E-2"/>
    <n v="9.7810847285641794E-2"/>
    <m/>
    <n v="7"/>
    <n v="19.718309859154928"/>
    <n v="80.281690140845072"/>
    <n v="40.770000000000003"/>
    <n v="2751.732"/>
    <n v="2751.732"/>
    <n v="4"/>
    <n v="0"/>
    <n v="3872.4320426273512"/>
    <n v="467.47140481961497"/>
    <n v="99.15"/>
    <m/>
    <n v="99.15"/>
    <n v="30"/>
    <n v="0.5"/>
    <n v="98.71"/>
    <n v="11.73773324313659"/>
    <n v="3.7913069855481969"/>
    <n v="4.4733269504590725"/>
    <n v="23.91052216600162"/>
    <n v="0"/>
    <n v="0"/>
    <m/>
    <n v="2"/>
    <n v="0"/>
    <n v="10"/>
    <n v="100"/>
    <n v="0"/>
    <n v="0"/>
    <n v="1.5"/>
    <n v="2"/>
    <n v="0"/>
    <n v="17"/>
    <m/>
    <n v="14"/>
    <n v="57"/>
    <n v="2751.732"/>
    <n v="0"/>
  </r>
  <r>
    <x v="9"/>
    <x v="1"/>
    <n v="354940912"/>
    <s v="São Joaquim da Barra"/>
    <m/>
    <m/>
    <m/>
    <m/>
    <m/>
    <m/>
    <n v="0.30557963470319632"/>
    <n v="0.30556"/>
    <n v="1.9634703196346999E-5"/>
    <s v=""/>
    <s v=""/>
    <n v="0.30556"/>
    <s v=""/>
    <n v="1.9634703196346999E-5"/>
    <m/>
    <n v="1"/>
    <n v="50"/>
    <n v="50"/>
    <m/>
    <m/>
    <m/>
    <m/>
    <m/>
    <s v=""/>
    <s v=""/>
    <s v=""/>
    <m/>
    <s v=""/>
    <s v=""/>
    <s v=""/>
    <s v=""/>
    <n v="15.433314883999817"/>
    <n v="4.9849858842283252"/>
    <n v="24.641935483870967"/>
    <n v="2.6533382697766215E-3"/>
    <s v=""/>
    <s v=""/>
    <m/>
    <n v="0"/>
    <s v=""/>
    <m/>
    <m/>
    <m/>
    <m/>
    <m/>
    <m/>
    <m/>
    <s v=""/>
    <m/>
    <n v="1"/>
    <n v="1"/>
    <m/>
    <m/>
  </r>
  <r>
    <x v="11"/>
    <x v="1"/>
    <n v="35495088"/>
    <s v="São José da Bela Vista"/>
    <n v="0.35903713616962651"/>
    <n v="8692"/>
    <n v="7912"/>
    <n v="780"/>
    <n v="31.38359329867129"/>
    <n v="91.026231017027143"/>
    <n v="0.193354408929477"/>
    <n v="0.146724408929477"/>
    <n v="4.6629999999999998E-2"/>
    <s v=""/>
    <n v="3.5000000000000003E-2"/>
    <n v="6.9999999999999999E-4"/>
    <n v="0.15203904109589"/>
    <n v="5.6153678335870098E-3"/>
    <m/>
    <n v="14"/>
    <n v="54.347826086956516"/>
    <n v="45.652173913043477"/>
    <n v="5.57"/>
    <n v="429.3"/>
    <n v="68.688000000000002"/>
    <n v="2"/>
    <n v="0"/>
    <n v="16145.329038196041"/>
    <n v="1959.2084675563733"/>
    <n v="100"/>
    <m/>
    <n v="100"/>
    <n v="40.43"/>
    <n v="50"/>
    <n v="100"/>
    <n v="13.910389131617052"/>
    <n v="4.3450428972916182"/>
    <n v="17.261695168173766"/>
    <n v="8.6351851851851862"/>
    <n v="0"/>
    <n v="0"/>
    <m/>
    <n v="0"/>
    <n v="0"/>
    <n v="8.5"/>
    <n v="100"/>
    <n v="100"/>
    <n v="84.000000000000014"/>
    <n v="10"/>
    <n v="0"/>
    <n v="0"/>
    <n v="10"/>
    <m/>
    <n v="25"/>
    <n v="21"/>
    <n v="429.3"/>
    <n v="429.3"/>
  </r>
  <r>
    <x v="15"/>
    <x v="1"/>
    <n v="35496072"/>
    <s v="São José do Barreiro"/>
    <n v="-5.1463763211778701E-2"/>
    <n v="4069"/>
    <n v="3185"/>
    <n v="884"/>
    <n v="7.1307151744563031"/>
    <n v="78.274760383386578"/>
    <n v="1.3790213089802135E-2"/>
    <n v="1.37116894977169E-2"/>
    <n v="7.8523592085235895E-5"/>
    <n v="1.4269406392694101E-4"/>
    <n v="1.26331506849315E-2"/>
    <n v="6.9999999999999994E-5"/>
    <n v="1.50913242009132E-4"/>
    <n v="9.3614916286149203E-4"/>
    <m/>
    <n v="3"/>
    <n v="80"/>
    <n v="20"/>
    <n v="2.04"/>
    <n v="157.572"/>
    <n v="157.572"/>
    <n v="1"/>
    <n v="0"/>
    <n v="66342.629638731873"/>
    <n v="6665.2641926763363"/>
    <n v="91.63"/>
    <m/>
    <n v="81.650000000000006"/>
    <n v="7.16"/>
    <s v=""/>
    <n v="100"/>
    <n v="0.37270846188654416"/>
    <n v="0.16110062020796886"/>
    <n v="0.48280596822946836"/>
    <n v="9.1306502424692865E-3"/>
    <s v=""/>
    <s v=""/>
    <m/>
    <n v="0"/>
    <s v=""/>
    <n v="9.5"/>
    <n v="84.65"/>
    <n v="0"/>
    <n v="0"/>
    <n v="1.3"/>
    <n v="0"/>
    <n v="0"/>
    <n v="61"/>
    <m/>
    <n v="16"/>
    <n v="4"/>
    <n v="133.38469800000001"/>
    <n v="0"/>
  </r>
  <r>
    <x v="4"/>
    <x v="1"/>
    <n v="35497064"/>
    <s v="São José do Rio Pardo"/>
    <n v="0.2579406015019492"/>
    <n v="53083"/>
    <n v="48770"/>
    <n v="4313"/>
    <n v="126.68369051596584"/>
    <n v="91.874988225985717"/>
    <n v="0.54474731608320714"/>
    <n v="0.54138033485540404"/>
    <n v="3.3669812278031498E-3"/>
    <n v="0.38150053906646397"/>
    <n v="5.5559999999999998E-2"/>
    <n v="1.566E-2"/>
    <n v="0.469532441653983"/>
    <n v="3.9948744292237397E-3"/>
    <m/>
    <n v="85"/>
    <n v="80.503144654088061"/>
    <n v="19.49685534591195"/>
    <n v="38.92"/>
    <n v="2627.424"/>
    <n v="2440.3582799999999"/>
    <n v="6"/>
    <n v="0"/>
    <n v="3849.6934988602752"/>
    <n v="392.09841192095405"/>
    <n v="94.64"/>
    <m/>
    <n v="91.66"/>
    <n v="14.85"/>
    <n v="34"/>
    <n v="100"/>
    <n v="26.703299808000352"/>
    <n v="8.4065943840001101"/>
    <n v="39.230459047493049"/>
    <n v="0.51014867087926496"/>
    <n v="0"/>
    <n v="0"/>
    <m/>
    <n v="0"/>
    <n v="0"/>
    <n v="9.8000000000000007"/>
    <n v="100"/>
    <n v="12.000000000000002"/>
    <n v="7.1197385728378846"/>
    <n v="2.4"/>
    <n v="1"/>
    <n v="0"/>
    <n v="34"/>
    <m/>
    <n v="128"/>
    <n v="31"/>
    <n v="2627.4240000000004"/>
    <n v="315.29088000000002"/>
  </r>
  <r>
    <x v="10"/>
    <x v="1"/>
    <n v="354980515"/>
    <s v="São José do Rio Preto"/>
    <n v="0.99461933369699995"/>
    <n v="444346"/>
    <n v="417389"/>
    <n v="26957"/>
    <n v="1030.2242006909185"/>
    <n v="93.933331232868085"/>
    <n v="2.6411344190766122"/>
    <n v="0.59588951801116197"/>
    <n v="2.0452449010654501"/>
    <s v=""/>
    <n v="2.1240438964992401"/>
    <n v="5.1949344241501799E-2"/>
    <n v="8.0425743911719902E-2"/>
    <n v="0.38471543442414968"/>
    <m/>
    <n v="76"/>
    <n v="3.1888798037612429"/>
    <n v="96.811120196238747"/>
    <n v="389.45"/>
    <n v="23367.042000000001"/>
    <n v="1841.3244"/>
    <n v="53"/>
    <n v="2"/>
    <n v="237.04554558834781"/>
    <n v="25.54981928497163"/>
    <n v="96.03"/>
    <m/>
    <n v="93.48"/>
    <n v="20.34"/>
    <n v="13.5"/>
    <n v="99.52"/>
    <n v="246.83499243706652"/>
    <n v="79.075880810677006"/>
    <n v="83.928101128332671"/>
    <n v="568.12358362929149"/>
    <n v="12"/>
    <n v="0.1"/>
    <m/>
    <n v="1"/>
    <n v="0"/>
    <n v="10"/>
    <n v="98"/>
    <n v="98"/>
    <n v="92.119993621785753"/>
    <n v="10"/>
    <n v="30"/>
    <n v="2"/>
    <n v="197"/>
    <m/>
    <n v="39"/>
    <n v="1184"/>
    <n v="22899.701160000001"/>
    <n v="22899.701160000001"/>
  </r>
  <r>
    <x v="15"/>
    <x v="1"/>
    <n v="35499042"/>
    <s v="São José dos Campos"/>
    <n v="1.2662246032778768"/>
    <n v="702866"/>
    <n v="688567"/>
    <n v="14299"/>
    <n v="639.19571484435392"/>
    <n v="97.965615067452404"/>
    <n v="3.72111396689498"/>
    <n v="1.90413946537291"/>
    <n v="1.81697450152207"/>
    <n v="2.4592167998477898"/>
    <n v="2.8225495053272498"/>
    <n v="0.60344998985286702"/>
    <n v="9.30496905124302E-2"/>
    <n v="0.2020647812024354"/>
    <m/>
    <n v="235"/>
    <n v="32.326820603907635"/>
    <n v="67.673179396092365"/>
    <n v="777.98"/>
    <n v="38191.877999999997"/>
    <n v="6071.830133903999"/>
    <n v="68"/>
    <n v="1"/>
    <n v="739.86882279125746"/>
    <n v="74.929104551934515"/>
    <n v="100"/>
    <m/>
    <n v="99.38"/>
    <n v="39.159999999999997"/>
    <n v="49.2"/>
    <n v="100"/>
    <n v="52.116442113375072"/>
    <n v="22.565882152183022"/>
    <n v="34.81059351687221"/>
    <n v="108.80086835461498"/>
    <n v="0"/>
    <n v="0.3"/>
    <m/>
    <n v="0"/>
    <n v="0"/>
    <n v="9.3000000000000007"/>
    <n v="96.8"/>
    <n v="96.703200000000038"/>
    <n v="84.101776472201763"/>
    <n v="10"/>
    <n v="9"/>
    <n v="1"/>
    <n v="645"/>
    <m/>
    <n v="182"/>
    <n v="381"/>
    <n v="36969.737904000001"/>
    <n v="36932.768166096008"/>
  </r>
  <r>
    <x v="18"/>
    <x v="1"/>
    <n v="35499536"/>
    <s v="São Lourenço da Serra"/>
    <m/>
    <m/>
    <m/>
    <m/>
    <m/>
    <m/>
    <n v="0"/>
    <s v=""/>
    <s v=""/>
    <s v=""/>
    <s v=""/>
    <s v=""/>
    <s v=""/>
    <n v="0"/>
    <m/>
    <s v=""/>
    <s v=""/>
    <s v=""/>
    <m/>
    <m/>
    <m/>
    <m/>
    <m/>
    <s v=""/>
    <s v=""/>
    <s v=""/>
    <m/>
    <s v=""/>
    <s v=""/>
    <s v=""/>
    <s v=""/>
    <n v="0"/>
    <n v="0"/>
    <n v="0"/>
    <n v="0"/>
    <s v=""/>
    <s v=""/>
    <m/>
    <n v="0"/>
    <s v=""/>
    <m/>
    <m/>
    <m/>
    <m/>
    <m/>
    <m/>
    <m/>
    <n v="2"/>
    <m/>
    <s v=""/>
    <s v=""/>
    <m/>
    <m/>
  </r>
  <r>
    <x v="17"/>
    <x v="1"/>
    <n v="354995311"/>
    <s v="São Lourenço da Serra"/>
    <n v="1.1211669132898283"/>
    <n v="15412"/>
    <n v="14315"/>
    <n v="1097"/>
    <n v="82.54512345348401"/>
    <n v="92.88216973786659"/>
    <n v="6.9350182648401829E-2"/>
    <n v="6.7409999999999998E-2"/>
    <n v="1.94018264840183E-3"/>
    <s v=""/>
    <n v="5.1999999999999995E-4"/>
    <n v="3.3502283105022802E-4"/>
    <n v="6.00378234398782E-3"/>
    <n v="6.204997716894977E-2"/>
    <m/>
    <n v="33"/>
    <n v="33.333333333333329"/>
    <n v="66.666666666666657"/>
    <n v="10.08"/>
    <n v="777.87"/>
    <n v="590.83883999999989"/>
    <n v="2"/>
    <n v="0"/>
    <n v="10005.907085388009"/>
    <n v="1289.1045938229947"/>
    <n v="49.05"/>
    <m/>
    <n v="29.54"/>
    <n v="28.22"/>
    <s v=""/>
    <n v="53.88"/>
    <n v="3.3181905573398005"/>
    <n v="1.4182041441390969"/>
    <n v="4.6171232876712329"/>
    <n v="0.30796549974632231"/>
    <s v=""/>
    <s v=""/>
    <m/>
    <n v="0"/>
    <s v=""/>
    <n v="9.5"/>
    <n v="32"/>
    <n v="32"/>
    <n v="24.044012495661242"/>
    <n v="4"/>
    <n v="0"/>
    <n v="0"/>
    <n v="38"/>
    <m/>
    <n v="12"/>
    <n v="24"/>
    <n v="248.91839999999999"/>
    <n v="248.91839999999999"/>
  </r>
  <r>
    <x v="15"/>
    <x v="1"/>
    <n v="35500012"/>
    <s v="São Luiz do Paraitinga"/>
    <n v="0.10296002139325022"/>
    <n v="10549"/>
    <n v="6319"/>
    <n v="4230"/>
    <n v="17.093089200356477"/>
    <n v="59.901412456156976"/>
    <n v="6.7339015728056905E-3"/>
    <n v="4.5810603754439403E-3"/>
    <n v="2.1528411973617502E-3"/>
    <n v="2.65379883307965E-2"/>
    <n v="1.30415525114155E-3"/>
    <n v="9.2697615423642803E-4"/>
    <n v="2.2142656012176598E-3"/>
    <n v="2.0845471841704722E-3"/>
    <m/>
    <n v="59"/>
    <n v="70.238095238095227"/>
    <n v="29.761904761904763"/>
    <n v="4.45"/>
    <n v="343.00799999999998"/>
    <n v="48.029220000000002"/>
    <n v="1"/>
    <n v="0"/>
    <n v="27503.194615603374"/>
    <n v="2810.1090150725199"/>
    <n v="58.22"/>
    <m/>
    <n v="53.35"/>
    <n v="33.51"/>
    <n v="33.299999999999997"/>
    <n v="97.95"/>
    <n v="0.16876946297758622"/>
    <n v="7.3194582313105341E-2"/>
    <n v="0.15019870083422757"/>
    <n v="0.22902565929380311"/>
    <n v="0"/>
    <n v="19.399999999999999"/>
    <m/>
    <n v="0"/>
    <n v="0"/>
    <n v="8.1"/>
    <n v="90"/>
    <n v="90"/>
    <n v="85.997638539042825"/>
    <n v="9.8000000000000007"/>
    <n v="0"/>
    <n v="0"/>
    <n v="39"/>
    <m/>
    <n v="59"/>
    <n v="25"/>
    <n v="308.7072"/>
    <n v="308.7072"/>
  </r>
  <r>
    <x v="8"/>
    <x v="1"/>
    <n v="355010010"/>
    <s v="São Manuel"/>
    <m/>
    <m/>
    <m/>
    <m/>
    <m/>
    <m/>
    <n v="0.11808095890410961"/>
    <n v="6.7150958904109603E-2"/>
    <n v="5.0930000000000003E-2"/>
    <s v=""/>
    <s v=""/>
    <n v="6.3390000000000002E-2"/>
    <n v="4.9189999999999998E-2"/>
    <n v="5.0899999999999999E-3"/>
    <m/>
    <n v="3"/>
    <n v="85.714285714285708"/>
    <n v="14.285714285714285"/>
    <m/>
    <m/>
    <m/>
    <m/>
    <m/>
    <s v=""/>
    <s v=""/>
    <s v=""/>
    <m/>
    <s v=""/>
    <s v=""/>
    <s v=""/>
    <s v=""/>
    <n v="4.8592987203337286"/>
    <n v="2.0607497190944084"/>
    <n v="4.021015503240096"/>
    <n v="6.701315789473683"/>
    <s v=""/>
    <s v=""/>
    <m/>
    <n v="0"/>
    <s v=""/>
    <m/>
    <m/>
    <m/>
    <m/>
    <m/>
    <m/>
    <m/>
    <n v="5"/>
    <m/>
    <n v="6"/>
    <n v="1"/>
    <m/>
    <m/>
  </r>
  <r>
    <x v="7"/>
    <x v="1"/>
    <n v="355010013"/>
    <s v="São Manuel"/>
    <n v="0.3303863820127706"/>
    <n v="39450"/>
    <n v="38899"/>
    <n v="551"/>
    <n v="60.595355124109119"/>
    <n v="98.603295310519641"/>
    <n v="0.16554555936073101"/>
    <n v="6.3990000000000005E-2"/>
    <n v="0.101555559360731"/>
    <s v=""/>
    <n v="8.8419999999999999E-2"/>
    <n v="8.4519330289193305E-3"/>
    <n v="6.3479999999999995E-2"/>
    <n v="5.1936263318112623E-3"/>
    <m/>
    <n v="4"/>
    <n v="8.7719298245614024"/>
    <n v="91.228070175438589"/>
    <n v="31.97"/>
    <n v="2157.9479999999999"/>
    <n v="299.1758112"/>
    <n v="2"/>
    <n v="0"/>
    <n v="4580.5140684410644"/>
    <n v="607.53764258555157"/>
    <n v="100"/>
    <m/>
    <n v="98.47"/>
    <n v="36.58"/>
    <n v="22.3"/>
    <n v="100"/>
    <n v="6.8125744592893414"/>
    <n v="2.8891022576043803"/>
    <n v="3.8317365269461083"/>
    <n v="13.36257360009618"/>
    <n v="4"/>
    <n v="3.2"/>
    <m/>
    <n v="0"/>
    <n v="0"/>
    <n v="8.1"/>
    <n v="97"/>
    <n v="95.059999999999974"/>
    <n v="86.136097292427806"/>
    <n v="9.6"/>
    <n v="1"/>
    <n v="0"/>
    <n v="11"/>
    <m/>
    <n v="5"/>
    <n v="52"/>
    <n v="2093.2095599999998"/>
    <n v="2051.3453687999995"/>
  </r>
  <r>
    <x v="5"/>
    <x v="1"/>
    <n v="355010017"/>
    <s v="São Manuel"/>
    <m/>
    <m/>
    <m/>
    <m/>
    <m/>
    <m/>
    <n v="2.3761035007610401E-4"/>
    <s v=""/>
    <n v="2.3761035007610401E-4"/>
    <s v=""/>
    <s v=""/>
    <s v=""/>
    <s v=""/>
    <n v="2.3761035007610401E-4"/>
    <m/>
    <n v="4"/>
    <s v=""/>
    <s v=""/>
    <m/>
    <m/>
    <m/>
    <m/>
    <m/>
    <s v=""/>
    <s v=""/>
    <s v=""/>
    <m/>
    <s v=""/>
    <s v=""/>
    <s v=""/>
    <s v=""/>
    <n v="9.7782037068355546E-3"/>
    <n v="4.1467774882391617E-3"/>
    <n v="0"/>
    <n v="3.1264519746855776E-2"/>
    <s v=""/>
    <s v=""/>
    <m/>
    <n v="0"/>
    <s v=""/>
    <m/>
    <m/>
    <m/>
    <m/>
    <m/>
    <m/>
    <m/>
    <s v=""/>
    <m/>
    <s v=""/>
    <n v="2"/>
    <m/>
    <m/>
  </r>
  <r>
    <x v="17"/>
    <x v="1"/>
    <n v="355020911"/>
    <s v="São Miguel Arcanjo"/>
    <m/>
    <m/>
    <m/>
    <m/>
    <m/>
    <m/>
    <n v="0"/>
    <s v=""/>
    <s v=""/>
    <s v=""/>
    <s v=""/>
    <s v=""/>
    <s v=""/>
    <n v="0"/>
    <m/>
    <n v="1"/>
    <s v=""/>
    <s v=""/>
    <m/>
    <m/>
    <m/>
    <m/>
    <m/>
    <s v=""/>
    <s v=""/>
    <s v=""/>
    <m/>
    <s v=""/>
    <s v=""/>
    <s v=""/>
    <s v=""/>
    <n v="0"/>
    <n v="0"/>
    <n v="0"/>
    <n v="0"/>
    <s v=""/>
    <s v=""/>
    <m/>
    <n v="0"/>
    <s v=""/>
    <m/>
    <m/>
    <m/>
    <m/>
    <m/>
    <m/>
    <m/>
    <s v=""/>
    <m/>
    <s v=""/>
    <s v=""/>
    <m/>
    <m/>
  </r>
  <r>
    <x v="14"/>
    <x v="1"/>
    <n v="355020914"/>
    <s v="São Miguel Arcanjo"/>
    <n v="0.15760764017664908"/>
    <n v="31936"/>
    <n v="24289"/>
    <n v="7647"/>
    <n v="34.339415705207472"/>
    <n v="76.055235470941881"/>
    <n v="0.28011594748858498"/>
    <n v="0.26725641806189798"/>
    <n v="1.2859529426687E-2"/>
    <s v=""/>
    <n v="9.5442085235920796E-3"/>
    <n v="1.58420091324201E-3"/>
    <n v="0.26214183028919302"/>
    <n v="6.8457077625570803E-3"/>
    <m/>
    <n v="105"/>
    <n v="68.387096774193552"/>
    <n v="31.612903225806448"/>
    <n v="15.76"/>
    <n v="1215.81"/>
    <n v="486.56384100000002"/>
    <n v="5"/>
    <n v="0"/>
    <n v="10714.103206412825"/>
    <n v="1263.9679358717433"/>
    <n v="73.05"/>
    <m/>
    <n v="57.35"/>
    <n v="32.85"/>
    <s v=""/>
    <n v="100"/>
    <n v="5.7755865461563918"/>
    <n v="2.5817138017381107"/>
    <n v="7.4861741754033053"/>
    <n v="1.004650736459922"/>
    <s v=""/>
    <s v=""/>
    <m/>
    <n v="0"/>
    <s v=""/>
    <n v="8.6"/>
    <n v="83.19"/>
    <n v="83.19"/>
    <n v="59.98027315123251"/>
    <n v="6.8"/>
    <n v="1"/>
    <n v="0"/>
    <n v="26"/>
    <m/>
    <n v="106"/>
    <n v="49"/>
    <n v="1011.432339"/>
    <n v="1011.432339"/>
  </r>
  <r>
    <x v="18"/>
    <x v="1"/>
    <n v="35503086"/>
    <s v="São Paulo"/>
    <n v="0.56162192414659362"/>
    <n v="11811516"/>
    <n v="11705341"/>
    <n v="106175"/>
    <n v="7755.4783682099032"/>
    <n v="99.101089140462591"/>
    <n v="21.022888763952349"/>
    <n v="17.632306695839699"/>
    <n v="3.3905820681126499"/>
    <s v=""/>
    <n v="16.2246781126332"/>
    <n v="2.0710848871131402"/>
    <n v="9.66837366818874E-2"/>
    <n v="2.6302684164130068"/>
    <m/>
    <n v="84"/>
    <n v="2.7106227106227108"/>
    <n v="97.289377289377285"/>
    <n v="12042"/>
    <n v="655661.95200000005"/>
    <n v="285289.66545119998"/>
    <n v="2272"/>
    <n v="6"/>
    <n v="80.204898338198078"/>
    <n v="10.893341718370447"/>
    <n v="99.3"/>
    <m/>
    <n v="96.3"/>
    <n v="34.380000000000003"/>
    <n v="20"/>
    <n v="100"/>
    <n v="187.53692028503431"/>
    <n v="69.98298523286401"/>
    <n v="247.29742911416128"/>
    <n v="83.102501669427681"/>
    <n v="4640"/>
    <n v="1.6"/>
    <m/>
    <n v="5"/>
    <n v="0"/>
    <n v="9.6"/>
    <n v="89"/>
    <n v="63.190000000000005"/>
    <n v="56.48829940780216"/>
    <n v="6.6"/>
    <n v="786"/>
    <n v="6"/>
    <n v="2754"/>
    <m/>
    <n v="74"/>
    <n v="2656"/>
    <n v="583539.13728000002"/>
    <n v="414312.78746880003"/>
  </r>
  <r>
    <x v="19"/>
    <x v="1"/>
    <n v="35503087"/>
    <s v="São Paulo"/>
    <m/>
    <m/>
    <m/>
    <m/>
    <m/>
    <m/>
    <n v="1.4269406392694101E-5"/>
    <s v=""/>
    <n v="1.4269406392694101E-5"/>
    <s v=""/>
    <s v=""/>
    <s v=""/>
    <s v=""/>
    <n v="1.4269406392694101E-5"/>
    <m/>
    <s v=""/>
    <s v=""/>
    <s v=""/>
    <m/>
    <m/>
    <m/>
    <m/>
    <m/>
    <s v=""/>
    <s v=""/>
    <s v=""/>
    <m/>
    <s v=""/>
    <s v=""/>
    <s v=""/>
    <s v=""/>
    <n v="1.2729176086257002E-4"/>
    <n v="4.7501352838528968E-5"/>
    <n v="0"/>
    <n v="3.4974035276211024E-4"/>
    <s v=""/>
    <s v=""/>
    <m/>
    <n v="0"/>
    <s v=""/>
    <m/>
    <m/>
    <m/>
    <m/>
    <m/>
    <m/>
    <m/>
    <s v=""/>
    <m/>
    <s v=""/>
    <n v="1"/>
    <m/>
    <m/>
  </r>
  <r>
    <x v="6"/>
    <x v="1"/>
    <n v="35504075"/>
    <s v="São Pedro"/>
    <n v="0.8388252532955498"/>
    <n v="33966"/>
    <n v="29466"/>
    <n v="4500"/>
    <n v="54.943384018117108"/>
    <n v="86.751457339692635"/>
    <n v="0.43824306633688453"/>
    <n v="0.37436533485540302"/>
    <n v="6.3877731481481501E-2"/>
    <s v=""/>
    <n v="0.218056609589041"/>
    <n v="1.2405334221207501E-2"/>
    <n v="7.6511168188736697E-2"/>
    <n v="0.1312268036529681"/>
    <m/>
    <n v="49"/>
    <n v="36.301369863013697"/>
    <n v="63.698630136986303"/>
    <n v="23.97"/>
    <n v="1617.894"/>
    <n v="1469.37591"/>
    <n v="4"/>
    <n v="1"/>
    <n v="6740.6041335453101"/>
    <n v="882.03497615262347"/>
    <n v="100"/>
    <m/>
    <n v="100"/>
    <n v="50.79"/>
    <s v=""/>
    <n v="100"/>
    <n v="15.485620718617829"/>
    <n v="6.0364058724088778"/>
    <n v="19.913049726351225"/>
    <n v="6.7239717348927881"/>
    <s v=""/>
    <s v=""/>
    <m/>
    <n v="0"/>
    <s v=""/>
    <n v="9.8000000000000007"/>
    <n v="90"/>
    <n v="13.499999999999998"/>
    <n v="9.1797169653883408"/>
    <n v="2.4"/>
    <n v="1"/>
    <n v="1"/>
    <n v="37"/>
    <m/>
    <n v="53"/>
    <n v="93"/>
    <n v="1456.1045999999999"/>
    <n v="218.41568999999998"/>
  </r>
  <r>
    <x v="7"/>
    <x v="1"/>
    <n v="355040713"/>
    <s v="São Pedro"/>
    <m/>
    <m/>
    <m/>
    <m/>
    <m/>
    <m/>
    <n v="8.5760920852359201E-2"/>
    <n v="8.5720920852359203E-2"/>
    <n v="4.0000000000000003E-5"/>
    <s v=""/>
    <n v="8.2191780821917797E-5"/>
    <s v=""/>
    <n v="8.5638729071537301E-2"/>
    <n v="4.0000000000000003E-5"/>
    <m/>
    <n v="7"/>
    <n v="77.777777777777786"/>
    <n v="22.222222222222221"/>
    <m/>
    <m/>
    <m/>
    <m/>
    <m/>
    <s v=""/>
    <s v=""/>
    <s v=""/>
    <m/>
    <s v=""/>
    <s v=""/>
    <s v=""/>
    <s v=""/>
    <n v="3.0304212315321273"/>
    <n v="1.1812799015476474"/>
    <n v="4.559623449593575"/>
    <n v="4.2105263157894727E-3"/>
    <s v=""/>
    <s v=""/>
    <m/>
    <n v="0"/>
    <s v=""/>
    <m/>
    <m/>
    <m/>
    <m/>
    <m/>
    <m/>
    <m/>
    <s v=""/>
    <m/>
    <n v="7"/>
    <n v="2"/>
    <m/>
    <m/>
  </r>
  <r>
    <x v="5"/>
    <x v="1"/>
    <n v="355050617"/>
    <s v="São Pedro do Turvo"/>
    <n v="0.23015964384374143"/>
    <n v="7348"/>
    <n v="5681"/>
    <n v="1667"/>
    <n v="10.051708571584909"/>
    <n v="77.313554708764286"/>
    <n v="0.19298701420598649"/>
    <n v="0.159122158802638"/>
    <n v="3.38648554033485E-2"/>
    <s v=""/>
    <n v="3.0991248097412502E-3"/>
    <n v="1.265E-2"/>
    <n v="0.174986473871131"/>
    <n v="2.2514155251141602E-3"/>
    <m/>
    <n v="9"/>
    <n v="35"/>
    <n v="65"/>
    <n v="3.84"/>
    <n v="296.19"/>
    <n v="49.477499999999999"/>
    <n v="0"/>
    <n v="0"/>
    <n v="29441.611322808927"/>
    <n v="3218.8350571584106"/>
    <n v="96.53"/>
    <m/>
    <n v="70.44"/>
    <n v="2.42"/>
    <n v="60"/>
    <n v="98.45"/>
    <n v="5.3164466723412263"/>
    <n v="2.8132217814283744"/>
    <n v="5.5250749584249306"/>
    <n v="4.5153140537798002"/>
    <n v="0"/>
    <n v="0"/>
    <m/>
    <n v="0"/>
    <n v="0"/>
    <n v="9.1999999999999993"/>
    <n v="100"/>
    <n v="100"/>
    <n v="83.295350957155875"/>
    <n v="10"/>
    <n v="0"/>
    <n v="0"/>
    <n v="5"/>
    <m/>
    <n v="14"/>
    <n v="26"/>
    <n v="296.19"/>
    <n v="296.19"/>
  </r>
  <r>
    <x v="18"/>
    <x v="1"/>
    <n v="35506056"/>
    <s v="São Roque"/>
    <m/>
    <m/>
    <m/>
    <m/>
    <m/>
    <m/>
    <n v="3.6920306316590552E-2"/>
    <n v="3.6812831050228298E-2"/>
    <n v="1.07475266362253E-4"/>
    <s v=""/>
    <s v=""/>
    <s v=""/>
    <n v="3.6832831050228297E-2"/>
    <n v="8.7475266362252701E-5"/>
    <m/>
    <n v="8"/>
    <n v="50"/>
    <n v="50"/>
    <m/>
    <m/>
    <m/>
    <m/>
    <m/>
    <s v=""/>
    <s v=""/>
    <s v=""/>
    <m/>
    <s v=""/>
    <s v=""/>
    <s v=""/>
    <s v=""/>
    <n v="3.4830477657160892"/>
    <n v="1.2643940519380326"/>
    <n v="6.0348903361030004"/>
    <n v="2.3883392524945108E-2"/>
    <s v=""/>
    <s v=""/>
    <m/>
    <n v="0"/>
    <s v=""/>
    <m/>
    <m/>
    <m/>
    <m/>
    <m/>
    <m/>
    <m/>
    <s v=""/>
    <m/>
    <n v="4"/>
    <n v="4"/>
    <m/>
    <m/>
  </r>
  <r>
    <x v="8"/>
    <x v="1"/>
    <n v="355060510"/>
    <s v="São Roque"/>
    <n v="1.1112176254074235"/>
    <n v="86636"/>
    <n v="83498"/>
    <n v="3138"/>
    <n v="281.69728499430988"/>
    <n v="96.377949120458013"/>
    <n v="0.66907599695585995"/>
    <n v="0.41120095509893501"/>
    <n v="0.257875041856925"/>
    <s v=""/>
    <n v="0.24951999999999999"/>
    <n v="0.31671779299847802"/>
    <n v="2.23482800608828E-2"/>
    <n v="8.048992389649931E-2"/>
    <m/>
    <n v="91"/>
    <n v="31.627906976744185"/>
    <n v="68.372093023255815"/>
    <n v="66.040000000000006"/>
    <n v="4457.5919999999996"/>
    <n v="2570.7851280000004"/>
    <n v="11"/>
    <n v="1"/>
    <n v="1062.8967172999676"/>
    <n v="163.80257629622793"/>
    <n v="67.739999999999995"/>
    <m/>
    <n v="46.17"/>
    <n v="50.7"/>
    <n v="65.5"/>
    <n v="74.69"/>
    <n v="63.120377071307544"/>
    <n v="22.913561539584247"/>
    <n v="67.409992639169673"/>
    <n v="57.305564857094438"/>
    <n v="1"/>
    <n v="0"/>
    <m/>
    <n v="0"/>
    <n v="0"/>
    <n v="9.1999999999999993"/>
    <n v="48.1"/>
    <n v="48.1"/>
    <n v="42.32794010757376"/>
    <n v="5"/>
    <n v="0"/>
    <n v="1"/>
    <n v="126"/>
    <m/>
    <n v="68"/>
    <n v="147"/>
    <n v="2144.101752"/>
    <n v="2144.101752"/>
  </r>
  <r>
    <x v="21"/>
    <x v="1"/>
    <n v="35507043"/>
    <s v="São Sebastião"/>
    <n v="1.7451605546977111"/>
    <n v="85843"/>
    <n v="84876"/>
    <n v="967"/>
    <n v="212.83036644022414"/>
    <n v="98.873524923406691"/>
    <n v="1.296580262557073"/>
    <n v="1.2752054718417001"/>
    <n v="2.1374790715372901E-2"/>
    <s v=""/>
    <n v="0.67327958904109597"/>
    <n v="6.0682927447995904E-3"/>
    <n v="0.50137416286149195"/>
    <n v="0.11585821790969049"/>
    <m/>
    <n v="19"/>
    <n v="61.53846153846154"/>
    <n v="38.461538461538467"/>
    <n v="70.38"/>
    <n v="4750.8119999999999"/>
    <n v="3158.4886200000001"/>
    <n v="19"/>
    <n v="2"/>
    <n v="8398.0401430518505"/>
    <n v="925.7682047458735"/>
    <n v="73.260000000000005"/>
    <m/>
    <n v="57.99"/>
    <n v="38.29"/>
    <n v="56.6"/>
    <n v="74.099999999999994"/>
    <n v="15.453876788522919"/>
    <n v="5.6718296699784476"/>
    <n v="21.724113659994888"/>
    <n v="0.84820598076876585"/>
    <n v="12"/>
    <n v="5"/>
    <m/>
    <n v="1"/>
    <n v="0"/>
    <n v="10"/>
    <n v="43"/>
    <n v="43"/>
    <n v="33.516867853326964"/>
    <n v="4.8"/>
    <n v="8"/>
    <n v="2"/>
    <n v="320"/>
    <m/>
    <n v="64"/>
    <n v="40"/>
    <n v="2042.84916"/>
    <n v="2042.84916"/>
  </r>
  <r>
    <x v="4"/>
    <x v="1"/>
    <n v="35508034"/>
    <s v="São Sebastião da Grama"/>
    <n v="-0.16674584655119729"/>
    <n v="11944"/>
    <n v="8435"/>
    <n v="3509"/>
    <n v="47.362994686335156"/>
    <n v="70.621232417950424"/>
    <n v="0.11459297437848803"/>
    <n v="0.114105553652968"/>
    <n v="4.8742072552004098E-4"/>
    <s v=""/>
    <n v="1.806E-2"/>
    <n v="4.6349568746829E-4"/>
    <n v="9.1629476788432307E-2"/>
    <n v="4.4400019025875202E-3"/>
    <m/>
    <n v="26"/>
    <n v="83.098591549295776"/>
    <n v="16.901408450704224"/>
    <n v="5.62"/>
    <n v="433.404"/>
    <n v="186.46222679999997"/>
    <n v="0"/>
    <n v="0"/>
    <n v="10587.689216342933"/>
    <n v="1056.1286001339586"/>
    <n v="100"/>
    <m/>
    <n v="100"/>
    <n v="22.17"/>
    <n v="65"/>
    <n v="100"/>
    <n v="9.09468050622921"/>
    <n v="2.8576801590645395"/>
    <n v="13.268087634066047"/>
    <n v="0.12185518138001024"/>
    <n v="0"/>
    <n v="0.1"/>
    <m/>
    <n v="0"/>
    <n v="0"/>
    <n v="7.3"/>
    <n v="96.9"/>
    <n v="67.83"/>
    <n v="56.977271368053827"/>
    <n v="6.5"/>
    <n v="0"/>
    <n v="0"/>
    <n v="12"/>
    <m/>
    <n v="59"/>
    <n v="12"/>
    <n v="419.96847600000001"/>
    <n v="293.9779332"/>
  </r>
  <r>
    <x v="4"/>
    <x v="1"/>
    <n v="35509024"/>
    <s v="São Simão"/>
    <n v="0.34581409204170743"/>
    <n v="14794"/>
    <n v="13631"/>
    <n v="1163"/>
    <n v="23.940060845362158"/>
    <n v="92.138704880356897"/>
    <n v="8.1102943937087807E-2"/>
    <n v="6.0141700913242002E-2"/>
    <n v="2.0961243023845801E-2"/>
    <s v=""/>
    <n v="2.4099999999999998E-3"/>
    <n v="2.0478381532217101E-2"/>
    <n v="2.2314098173516001E-2"/>
    <n v="3.5900464231354637E-2"/>
    <m/>
    <n v="5"/>
    <n v="37.735849056603776"/>
    <n v="62.264150943396224"/>
    <n v="9.67"/>
    <n v="745.63199999999995"/>
    <n v="745.63199999999995"/>
    <n v="1"/>
    <n v="0"/>
    <n v="19739.310531296473"/>
    <n v="2067.7247532783567"/>
    <n v="88.94"/>
    <m/>
    <n v="88.94"/>
    <n v="27.69"/>
    <n v="8.6"/>
    <n v="98.7"/>
    <n v="2.6855279449366822"/>
    <n v="0.87584172718237385"/>
    <n v="2.9337415079630249"/>
    <n v="2.1609528890562677"/>
    <n v="0"/>
    <n v="0.9"/>
    <m/>
    <n v="0"/>
    <n v="0"/>
    <n v="8.3000000000000007"/>
    <n v="100"/>
    <n v="0"/>
    <n v="0"/>
    <n v="1.5"/>
    <n v="1"/>
    <n v="0"/>
    <n v="13"/>
    <m/>
    <n v="20"/>
    <n v="33"/>
    <n v="745.63199999999995"/>
    <n v="0"/>
  </r>
  <r>
    <x v="3"/>
    <x v="1"/>
    <n v="35509029"/>
    <s v="São Simão"/>
    <m/>
    <m/>
    <m/>
    <m/>
    <m/>
    <m/>
    <n v="5.7101788432267885E-3"/>
    <n v="4.8700000000000002E-3"/>
    <n v="8.40178843226788E-4"/>
    <s v=""/>
    <s v=""/>
    <s v=""/>
    <n v="4.8700000000000002E-3"/>
    <n v="8.40178843226788E-4"/>
    <m/>
    <s v=""/>
    <n v="40"/>
    <n v="60"/>
    <m/>
    <m/>
    <m/>
    <m/>
    <m/>
    <s v=""/>
    <s v=""/>
    <s v=""/>
    <m/>
    <s v=""/>
    <s v=""/>
    <s v=""/>
    <s v=""/>
    <n v="0.18907876964327114"/>
    <n v="6.1664998306984756E-2"/>
    <n v="0.23756097560975611"/>
    <n v="8.6616375590390496E-2"/>
    <s v=""/>
    <s v=""/>
    <m/>
    <n v="0"/>
    <s v=""/>
    <m/>
    <m/>
    <m/>
    <m/>
    <m/>
    <m/>
    <m/>
    <n v="6"/>
    <m/>
    <n v="2"/>
    <n v="3"/>
    <m/>
    <m/>
  </r>
  <r>
    <x v="19"/>
    <x v="1"/>
    <n v="35510097"/>
    <s v="São Vicente"/>
    <n v="0.75433255175219038"/>
    <n v="355352"/>
    <n v="354681"/>
    <n v="671"/>
    <n v="2394.2325832098104"/>
    <n v="99.811173146626444"/>
    <n v="0.18259991374936582"/>
    <n v="0.17946000000000001"/>
    <n v="3.1399137493658001E-3"/>
    <s v=""/>
    <n v="0.17785000000000001"/>
    <n v="2.27331811263318E-3"/>
    <s v=""/>
    <n v="2.4765956367326231E-3"/>
    <m/>
    <n v="4"/>
    <n v="42.857142857142854"/>
    <n v="57.142857142857139"/>
    <n v="328.6"/>
    <n v="19715.777999999998"/>
    <n v="16859.293104240001"/>
    <n v="27"/>
    <n v="3"/>
    <n v="706.41662351696345"/>
    <n v="88.745806974492922"/>
    <n v="90.92"/>
    <m/>
    <n v="77.430000000000007"/>
    <n v="48.39"/>
    <n v="78"/>
    <n v="91.09"/>
    <n v="6.1481452440863906"/>
    <n v="2.2939687656955505"/>
    <n v="9.1096446700507627"/>
    <n v="0.31399137493657991"/>
    <n v="9"/>
    <n v="1"/>
    <m/>
    <n v="0"/>
    <n v="0"/>
    <n v="9.6"/>
    <n v="77"/>
    <n v="15.092000000000002"/>
    <n v="14.488319435124483"/>
    <n v="4.5"/>
    <n v="10"/>
    <n v="3"/>
    <n v="44"/>
    <m/>
    <n v="6"/>
    <n v="8"/>
    <n v="15181.14906"/>
    <n v="2975.5052157600003"/>
  </r>
  <r>
    <x v="8"/>
    <x v="1"/>
    <n v="355110810"/>
    <s v="Sarapuí"/>
    <n v="1.1665970193786235"/>
    <n v="9999"/>
    <n v="7980"/>
    <n v="2019"/>
    <n v="28.209106810359422"/>
    <n v="79.807980798079797"/>
    <n v="0.19816930745814282"/>
    <n v="0.15835362252663601"/>
    <n v="3.9815684931506799E-2"/>
    <s v=""/>
    <n v="2.6720000000000001E-2"/>
    <n v="1.242E-2"/>
    <n v="0.15836503805175001"/>
    <n v="6.6426940639269401E-4"/>
    <m/>
    <n v="26"/>
    <n v="39.393939393939391"/>
    <n v="60.606060606060609"/>
    <n v="5.3"/>
    <n v="408.88799999999998"/>
    <n v="408.88799999999998"/>
    <n v="1"/>
    <n v="0"/>
    <n v="10344.842484248426"/>
    <n v="1482.3402340234024"/>
    <n v="85.34"/>
    <m/>
    <n v="47.77"/>
    <n v="18.45"/>
    <n v="14.3"/>
    <n v="100"/>
    <n v="16.111325809605106"/>
    <n v="6.0417471786019155"/>
    <n v="20.836002964031053"/>
    <n v="8.4714223258525116"/>
    <n v="0"/>
    <n v="0.2"/>
    <m/>
    <n v="0"/>
    <n v="0"/>
    <n v="9.1999999999999993"/>
    <n v="59"/>
    <n v="0"/>
    <n v="0"/>
    <n v="0.9"/>
    <n v="0"/>
    <n v="0"/>
    <n v="13"/>
    <m/>
    <n v="13"/>
    <n v="20"/>
    <n v="241.24392"/>
    <n v="0"/>
  </r>
  <r>
    <x v="14"/>
    <x v="1"/>
    <n v="355110814"/>
    <s v="Sarapuí"/>
    <m/>
    <m/>
    <m/>
    <m/>
    <m/>
    <m/>
    <n v="1.1510000000000001E-2"/>
    <n v="1.01E-3"/>
    <n v="1.0500000000000001E-2"/>
    <s v=""/>
    <n v="1.014E-2"/>
    <s v=""/>
    <n v="1.3600000000000001E-3"/>
    <n v="1.0000000000000001E-5"/>
    <m/>
    <s v=""/>
    <n v="22.222222222222221"/>
    <n v="77.777777777777786"/>
    <m/>
    <m/>
    <m/>
    <m/>
    <m/>
    <s v=""/>
    <s v=""/>
    <s v=""/>
    <m/>
    <s v=""/>
    <s v=""/>
    <s v=""/>
    <s v=""/>
    <n v="0.93577235772357736"/>
    <n v="0.3509146341463415"/>
    <n v="0.13289473684210526"/>
    <n v="2.2340425531914896"/>
    <s v=""/>
    <s v=""/>
    <m/>
    <n v="0"/>
    <s v=""/>
    <m/>
    <m/>
    <m/>
    <m/>
    <m/>
    <m/>
    <m/>
    <s v=""/>
    <m/>
    <n v="2"/>
    <n v="7"/>
    <m/>
    <m/>
  </r>
  <r>
    <x v="14"/>
    <x v="1"/>
    <n v="355120714"/>
    <s v="Sarutaiá"/>
    <n v="1.9240553956523243E-2"/>
    <n v="3642"/>
    <n v="3131"/>
    <n v="511"/>
    <n v="25.736697053211788"/>
    <n v="85.969247666117525"/>
    <n v="2.3231369863013697E-2"/>
    <n v="1.4911369863013699E-2"/>
    <n v="8.3199999999999993E-3"/>
    <s v=""/>
    <n v="7.9500000000000005E-3"/>
    <s v=""/>
    <n v="1.435E-2"/>
    <n v="9.3136986301369895E-4"/>
    <m/>
    <n v="1"/>
    <n v="50"/>
    <n v="50"/>
    <n v="2.08"/>
    <n v="160.38"/>
    <n v="47.476799999999997"/>
    <n v="1"/>
    <n v="0"/>
    <n v="13421.416803953871"/>
    <n v="1645.2059308072483"/>
    <n v="96.62"/>
    <m/>
    <n v="87.74"/>
    <n v="22.57"/>
    <n v="46.3"/>
    <n v="100"/>
    <n v="3.3187671232876714"/>
    <n v="1.4987980556783029"/>
    <n v="2.9237980123556273"/>
    <n v="4.3789473684210538"/>
    <n v="0"/>
    <n v="0.9"/>
    <m/>
    <n v="0"/>
    <n v="0"/>
    <n v="9.1999999999999993"/>
    <n v="88"/>
    <n v="88"/>
    <n v="70.397306397306409"/>
    <n v="7.9"/>
    <n v="0"/>
    <n v="0"/>
    <n v="5"/>
    <m/>
    <n v="4"/>
    <n v="4"/>
    <n v="141.1344"/>
    <n v="141.1344"/>
  </r>
  <r>
    <x v="16"/>
    <x v="1"/>
    <n v="355130618"/>
    <s v="Sebastianópolis do Sul"/>
    <n v="0.91915857154349911"/>
    <n v="3271"/>
    <n v="2771"/>
    <n v="500"/>
    <n v="19.457498066742012"/>
    <n v="84.714154692754505"/>
    <n v="4.6481641298833101E-2"/>
    <n v="3.8550271435819398E-2"/>
    <n v="7.9313698630136993E-3"/>
    <s v=""/>
    <n v="6.8599999999999998E-3"/>
    <n v="1.45175646879756E-2"/>
    <n v="2.4642831050228301E-2"/>
    <n v="4.6124556062912249E-4"/>
    <m/>
    <n v="8"/>
    <n v="33.333333333333329"/>
    <n v="66.666666666666657"/>
    <n v="1.9"/>
    <n v="146.88"/>
    <n v="16.936560000000004"/>
    <n v="1"/>
    <n v="0"/>
    <n v="12147.771323754203"/>
    <n v="867.69795169672909"/>
    <n v="83.95"/>
    <m/>
    <n v="83.72"/>
    <n v="10.75"/>
    <n v="10.199999999999999"/>
    <n v="100"/>
    <n v="11.91836956380336"/>
    <n v="3.6890191507010393"/>
    <n v="12.850090478606466"/>
    <n v="8.8126331811263299"/>
    <n v="1"/>
    <n v="0"/>
    <m/>
    <n v="0"/>
    <n v="0"/>
    <n v="10"/>
    <n v="98.3"/>
    <n v="98.3"/>
    <n v="88.469117647058809"/>
    <n v="10"/>
    <n v="0"/>
    <n v="0"/>
    <n v="7"/>
    <m/>
    <n v="5"/>
    <n v="10"/>
    <n v="144.38303999999999"/>
    <n v="144.38303999999999"/>
  </r>
  <r>
    <x v="4"/>
    <x v="1"/>
    <n v="35514054"/>
    <s v="Serra Azul"/>
    <n v="1.1579269412067772"/>
    <n v="12175"/>
    <n v="8672"/>
    <n v="3503"/>
    <n v="43.044016263036944"/>
    <n v="71.227926078028744"/>
    <n v="0.27476529680365314"/>
    <n v="0.23605088280060901"/>
    <n v="3.8714414003044102E-2"/>
    <n v="1.39634069000507E-3"/>
    <n v="3.8699999999999998E-2"/>
    <n v="5.7800000000000004E-3"/>
    <n v="0.225533181126332"/>
    <n v="4.7521156773211604E-3"/>
    <m/>
    <n v="4"/>
    <n v="38.333333333333336"/>
    <n v="61.666666666666671"/>
    <n v="7.31"/>
    <n v="563.92200000000003"/>
    <n v="117.23778"/>
    <n v="1"/>
    <n v="0"/>
    <n v="11500.602874743327"/>
    <n v="1165.6016427104721"/>
    <n v="58.14"/>
    <m/>
    <n v="56.42"/>
    <n v="18.89"/>
    <n v="86.1"/>
    <n v="81.62"/>
    <n v="19.626092628832367"/>
    <n v="6.1884075856678624"/>
    <n v="24.847461347432528"/>
    <n v="8.6032031117875789"/>
    <n v="0"/>
    <n v="1"/>
    <m/>
    <n v="0"/>
    <n v="0"/>
    <n v="4.4000000000000004"/>
    <n v="89"/>
    <n v="89"/>
    <n v="79.210284401034187"/>
    <n v="8.5"/>
    <n v="0"/>
    <n v="0"/>
    <n v="4"/>
    <m/>
    <n v="23"/>
    <n v="37"/>
    <n v="501.89058000000006"/>
    <n v="501.89058000000006"/>
  </r>
  <r>
    <x v="6"/>
    <x v="1"/>
    <n v="35516035"/>
    <s v="Serra Negra"/>
    <m/>
    <m/>
    <m/>
    <m/>
    <m/>
    <m/>
    <n v="0.12321632673769668"/>
    <n v="0.12262429223744301"/>
    <n v="5.9203450025367796E-4"/>
    <s v=""/>
    <n v="0.1225"/>
    <n v="2.53678335870117E-4"/>
    <n v="1.16818873668189E-4"/>
    <n v="6.0441400304414006E-5"/>
    <m/>
    <n v="8"/>
    <n v="57.142857142857139"/>
    <n v="42.857142857142854"/>
    <m/>
    <m/>
    <m/>
    <m/>
    <m/>
    <s v=""/>
    <s v=""/>
    <s v=""/>
    <m/>
    <s v=""/>
    <s v=""/>
    <s v=""/>
    <s v=""/>
    <n v="12.970139656599653"/>
    <n v="4.7209320589155821"/>
    <n v="19.160045662100469"/>
    <n v="0.19097887104957356"/>
    <s v=""/>
    <s v=""/>
    <m/>
    <n v="0"/>
    <s v=""/>
    <m/>
    <m/>
    <m/>
    <m/>
    <m/>
    <m/>
    <m/>
    <n v="7"/>
    <m/>
    <n v="8"/>
    <n v="6"/>
    <m/>
    <m/>
  </r>
  <r>
    <x v="3"/>
    <x v="1"/>
    <n v="35516039"/>
    <s v="Serra Negra"/>
    <n v="0.4501161782228813"/>
    <n v="27347"/>
    <n v="23807"/>
    <n v="3540"/>
    <n v="134.70764986946457"/>
    <n v="87.055252861374186"/>
    <n v="0.13987017884322631"/>
    <n v="0.128896643835616"/>
    <n v="1.0973535007610301E-2"/>
    <s v=""/>
    <n v="8.0501902587519006E-2"/>
    <n v="2.8E-3"/>
    <n v="4.0260970319634701E-2"/>
    <n v="1.630730593607306E-2"/>
    <m/>
    <n v="58"/>
    <n v="60.185185185185183"/>
    <n v="39.814814814814817"/>
    <n v="20.29"/>
    <n v="1369.386"/>
    <n v="520.36424999999997"/>
    <n v="1"/>
    <n v="0"/>
    <n v="3009.798515376458"/>
    <n v="357.48564742019227"/>
    <n v="78.52"/>
    <m/>
    <n v="65.75"/>
    <n v="26.02"/>
    <n v="0"/>
    <n v="90.51"/>
    <n v="14.723176720339612"/>
    <n v="5.3590106836485178"/>
    <n v="20.140100599315002"/>
    <n v="3.5398500024549362"/>
    <n v="0"/>
    <n v="0"/>
    <m/>
    <n v="0"/>
    <n v="0"/>
    <n v="9.6"/>
    <n v="77.5"/>
    <n v="77.5"/>
    <n v="62.000177451792261"/>
    <n v="7.2"/>
    <n v="0"/>
    <n v="0"/>
    <n v="31"/>
    <m/>
    <n v="65"/>
    <n v="43"/>
    <n v="1061.27415"/>
    <n v="1061.27415"/>
  </r>
  <r>
    <x v="4"/>
    <x v="1"/>
    <n v="35515044"/>
    <s v="Serrana"/>
    <n v="1.403239196985151"/>
    <n v="43890"/>
    <n v="43629"/>
    <n v="261"/>
    <n v="349.05360267218072"/>
    <n v="99.405331510594664"/>
    <n v="0.3800121029934041"/>
    <n v="2.2831050228310499E-4"/>
    <n v="0.37978379249112099"/>
    <n v="1.5342465753424701"/>
    <n v="0.20866277016742801"/>
    <n v="0.15329999999999999"/>
    <n v="3.7499999999999999E-3"/>
    <n v="1.42993328259767E-2"/>
    <m/>
    <s v=""/>
    <n v="1.8181818181818181"/>
    <n v="98.181818181818187"/>
    <n v="35.700000000000003"/>
    <n v="2409.9659999999999"/>
    <n v="2409.9659999999999"/>
    <n v="2"/>
    <n v="0"/>
    <n v="1393.9357484620643"/>
    <n v="143.70471633629529"/>
    <n v="98.78"/>
    <m/>
    <n v="98.78"/>
    <n v="64.45"/>
    <n v="17.2"/>
    <n v="98.78"/>
    <n v="62.297066064492476"/>
    <n v="19.58825273161877"/>
    <n v="5.568548836173292E-2"/>
    <n v="189.89189624556047"/>
    <n v="0"/>
    <n v="0"/>
    <m/>
    <n v="0"/>
    <n v="0"/>
    <n v="10"/>
    <n v="100"/>
    <n v="0"/>
    <n v="0"/>
    <n v="1.5"/>
    <n v="1"/>
    <n v="0"/>
    <n v="25"/>
    <m/>
    <n v="1"/>
    <n v="54"/>
    <n v="2409.9659999999999"/>
    <n v="0"/>
  </r>
  <r>
    <x v="4"/>
    <x v="1"/>
    <n v="35517024"/>
    <s v="Sertãozinho"/>
    <m/>
    <m/>
    <m/>
    <m/>
    <m/>
    <m/>
    <n v="0.28783570776255712"/>
    <n v="0.26467000000000002"/>
    <n v="2.3165707762557101E-2"/>
    <n v="0.24771689497716901"/>
    <s v=""/>
    <n v="0.28633999999999998"/>
    <s v=""/>
    <n v="1.4957077625570776E-3"/>
    <m/>
    <n v="5"/>
    <n v="55.555555555555557"/>
    <n v="44.444444444444443"/>
    <m/>
    <m/>
    <m/>
    <m/>
    <m/>
    <s v=""/>
    <s v=""/>
    <s v=""/>
    <m/>
    <s v=""/>
    <s v=""/>
    <s v=""/>
    <s v=""/>
    <n v="14.760805526284981"/>
    <n v="5.1216318107216576"/>
    <n v="20.203816793893132"/>
    <n v="3.6196418378995476"/>
    <s v=""/>
    <s v=""/>
    <m/>
    <n v="0"/>
    <s v=""/>
    <m/>
    <m/>
    <m/>
    <m/>
    <m/>
    <m/>
    <m/>
    <n v="5"/>
    <m/>
    <n v="5"/>
    <n v="4"/>
    <m/>
    <m/>
  </r>
  <r>
    <x v="3"/>
    <x v="1"/>
    <n v="35517029"/>
    <s v="Sertãozinho"/>
    <n v="1.1381612144950592"/>
    <n v="121229"/>
    <n v="120612"/>
    <n v="617"/>
    <n v="300.96573982125125"/>
    <n v="99.49104587186234"/>
    <n v="3.4844763191273502"/>
    <n v="2.4788194317605301"/>
    <n v="1.0056568873668199"/>
    <n v="4.7602739726027403E-2"/>
    <n v="0.71439251141552496"/>
    <n v="2.59883469051243"/>
    <n v="7.7457519025875193E-2"/>
    <n v="9.3791598173515997E-2"/>
    <m/>
    <n v="21"/>
    <n v="16.197183098591552"/>
    <n v="83.802816901408448"/>
    <n v="111.89"/>
    <n v="6713.6580000000004"/>
    <n v="2376.6355800000001"/>
    <n v="9"/>
    <n v="0"/>
    <n v="1461.9630616436662"/>
    <n v="166.48689669963454"/>
    <n v="99.6"/>
    <m/>
    <n v="99.6"/>
    <n v="34.409999999999997"/>
    <n v="33.799999999999997"/>
    <n v="99.9"/>
    <n v="178.69109328858207"/>
    <n v="62.001357991589856"/>
    <n v="189.22285738630001"/>
    <n v="157.13388865106563"/>
    <n v="1"/>
    <n v="0.4"/>
    <m/>
    <n v="0"/>
    <n v="0"/>
    <n v="10"/>
    <n v="100"/>
    <n v="85"/>
    <n v="64.599990348033813"/>
    <n v="7.5"/>
    <n v="0"/>
    <n v="0"/>
    <n v="72"/>
    <m/>
    <n v="23"/>
    <n v="119"/>
    <n v="6713.6580000000004"/>
    <n v="5706.6093000000001"/>
  </r>
  <r>
    <x v="17"/>
    <x v="1"/>
    <n v="355180111"/>
    <s v="Sete Barras"/>
    <n v="-0.35831364018680256"/>
    <n v="12641"/>
    <n v="8981"/>
    <n v="3660"/>
    <n v="12.014903384627084"/>
    <n v="71.046594414998808"/>
    <n v="0.13327623541349565"/>
    <n v="0.12914380517503801"/>
    <n v="4.1324302384576402E-3"/>
    <n v="9.7609715880263806E-2"/>
    <n v="3.236E-2"/>
    <n v="9.9243023845763611E-4"/>
    <n v="9.9553805175037993E-2"/>
    <n v="3.7000000000000005E-4"/>
    <m/>
    <n v="197"/>
    <n v="77.142857142857153"/>
    <n v="22.857142857142858"/>
    <n v="4.97"/>
    <n v="383.13"/>
    <n v="143.92133999999999"/>
    <n v="1"/>
    <n v="0"/>
    <n v="79407.553199905073"/>
    <n v="10253.378688394909"/>
    <n v="70.599999999999994"/>
    <m/>
    <n v="56.27"/>
    <n v="25.42"/>
    <n v="40"/>
    <n v="100"/>
    <n v="0.95951213400644819"/>
    <n v="0.41871264660224838"/>
    <n v="1.3204888054707364"/>
    <n v="0.10054574789434645"/>
    <n v="0"/>
    <n v="3.3"/>
    <m/>
    <n v="0"/>
    <n v="0"/>
    <n v="9.5"/>
    <n v="77"/>
    <n v="76.999999999999986"/>
    <n v="62.435377026074704"/>
    <n v="7.2"/>
    <n v="0"/>
    <n v="0"/>
    <n v="32"/>
    <m/>
    <n v="54"/>
    <n v="16"/>
    <n v="295.01009999999997"/>
    <n v="295.01009999999997"/>
  </r>
  <r>
    <x v="10"/>
    <x v="1"/>
    <n v="355190015"/>
    <s v="Severínia"/>
    <n v="1.0376891603395499"/>
    <n v="16965"/>
    <n v="16381"/>
    <n v="584"/>
    <n v="120.83333333333333"/>
    <n v="96.557618626584144"/>
    <n v="0.3423389624556063"/>
    <n v="0.24843000000000001"/>
    <n v="9.3908962455606301E-2"/>
    <s v=""/>
    <n v="3.5029999999999999E-2"/>
    <n v="0.115405854895992"/>
    <n v="0.19155095129376001"/>
    <n v="3.5215626585489599E-4"/>
    <m/>
    <n v="12"/>
    <n v="28.571428571428569"/>
    <n v="71.428571428571431"/>
    <n v="11.67"/>
    <n v="900.45"/>
    <n v="156.06324000000001"/>
    <n v="4"/>
    <n v="0"/>
    <n v="1951.8302387267904"/>
    <n v="204.47745358090188"/>
    <n v="100"/>
    <m/>
    <n v="100"/>
    <n v="0"/>
    <s v=""/>
    <n v="100"/>
    <n v="100.68793013400183"/>
    <n v="32.60371071005774"/>
    <n v="108.01304347826087"/>
    <n v="85.37178405055117"/>
    <s v=""/>
    <s v=""/>
    <m/>
    <n v="0"/>
    <s v=""/>
    <n v="7.9"/>
    <n v="99.600000000000009"/>
    <n v="99.6"/>
    <n v="82.668305847076468"/>
    <n v="9.5"/>
    <n v="1"/>
    <n v="0"/>
    <n v="8"/>
    <m/>
    <n v="12"/>
    <n v="30"/>
    <n v="896.84820000000002"/>
    <n v="896.84820000000002"/>
  </r>
  <r>
    <x v="15"/>
    <x v="1"/>
    <n v="35520072"/>
    <s v="Silveiras"/>
    <n v="0.66294783694400561"/>
    <n v="6162"/>
    <n v="3292"/>
    <n v="2870"/>
    <n v="14.858934169278998"/>
    <n v="53.424212917883807"/>
    <n v="1.5967420091324201E-2"/>
    <n v="1.2697420091324201E-2"/>
    <n v="3.2699999999999999E-3"/>
    <s v=""/>
    <n v="1.5270000000000001E-2"/>
    <s v=""/>
    <n v="1.06324200913242E-4"/>
    <n v="5.9109589041095897E-4"/>
    <m/>
    <n v="13"/>
    <n v="80"/>
    <n v="20"/>
    <n v="2.19"/>
    <n v="169.18199999999999"/>
    <n v="21.486059999999998"/>
    <n v="1"/>
    <n v="1"/>
    <n v="31679.298928919183"/>
    <n v="3173.0477117818896"/>
    <n v="64.040000000000006"/>
    <m/>
    <n v="53.79"/>
    <n v="20.149999999999999"/>
    <n v="11.6"/>
    <n v="100"/>
    <n v="0.59579925713896276"/>
    <n v="0.25795509032833924"/>
    <n v="0.61637961608369907"/>
    <n v="0.52741935483870961"/>
    <n v="0"/>
    <n v="0"/>
    <m/>
    <n v="0"/>
    <n v="0"/>
    <n v="9.5"/>
    <n v="97"/>
    <n v="97.000000000000014"/>
    <n v="87.300031918289179"/>
    <n v="10"/>
    <n v="0"/>
    <n v="1"/>
    <n v="66"/>
    <m/>
    <n v="8"/>
    <n v="2"/>
    <n v="164.10654"/>
    <n v="164.10654"/>
  </r>
  <r>
    <x v="6"/>
    <x v="1"/>
    <n v="35521065"/>
    <s v="Socorro"/>
    <m/>
    <m/>
    <m/>
    <m/>
    <m/>
    <m/>
    <n v="1.950255327245054E-2"/>
    <n v="1.7407949010654501E-2"/>
    <n v="2.0946042617960401E-3"/>
    <s v=""/>
    <s v=""/>
    <n v="1.06E-3"/>
    <n v="1.78817085235921E-2"/>
    <n v="5.6084474885844803E-4"/>
    <m/>
    <n v="23"/>
    <n v="55.769230769230774"/>
    <n v="44.230769230769226"/>
    <m/>
    <m/>
    <m/>
    <m/>
    <m/>
    <s v=""/>
    <s v=""/>
    <s v=""/>
    <m/>
    <s v=""/>
    <s v=""/>
    <s v=""/>
    <s v=""/>
    <n v="0.91993175813445938"/>
    <n v="0.33567217336403687"/>
    <n v="1.2346063128123761"/>
    <n v="0.29501468476000553"/>
    <s v=""/>
    <s v=""/>
    <m/>
    <n v="0"/>
    <s v=""/>
    <m/>
    <m/>
    <m/>
    <m/>
    <m/>
    <m/>
    <m/>
    <n v="2"/>
    <m/>
    <n v="29"/>
    <n v="23"/>
    <m/>
    <m/>
  </r>
  <r>
    <x v="3"/>
    <x v="1"/>
    <n v="35521069"/>
    <s v="Socorro"/>
    <n v="0.62325199391439767"/>
    <n v="38595"/>
    <n v="27494"/>
    <n v="11101"/>
    <n v="86.136094806615034"/>
    <n v="71.237206892084473"/>
    <n v="0.15449516171993879"/>
    <n v="0.105560176940639"/>
    <n v="4.8934984779299799E-2"/>
    <n v="8.5409119736174502E-2"/>
    <n v="2.67644140030441E-2"/>
    <n v="4.7834989852866598E-2"/>
    <n v="5.9068127219685497E-2"/>
    <n v="2.0716012176560161E-2"/>
    <m/>
    <n v="154"/>
    <n v="54.798761609907118"/>
    <n v="45.201238390092882"/>
    <n v="22.3"/>
    <n v="1505.5740000000001"/>
    <n v="439.02377999999999"/>
    <n v="2"/>
    <n v="0"/>
    <n v="4747.3548387096771"/>
    <n v="580.14146910221552"/>
    <n v="60.5"/>
    <m/>
    <n v="54.98"/>
    <n v="26.96"/>
    <n v="1.7"/>
    <n v="88.97"/>
    <n v="7.2875076282989992"/>
    <n v="2.6591249865738176"/>
    <n v="7.4865373716765253"/>
    <n v="6.8922513773661667"/>
    <n v="2"/>
    <n v="2.2000000000000002"/>
    <m/>
    <n v="0"/>
    <n v="0"/>
    <n v="9.6"/>
    <n v="77"/>
    <n v="76.999999999999986"/>
    <n v="70.840106165489047"/>
    <n v="7.6"/>
    <n v="0"/>
    <n v="0"/>
    <n v="92"/>
    <m/>
    <n v="177"/>
    <n v="146"/>
    <n v="1159.29198"/>
    <n v="1159.29198"/>
  </r>
  <r>
    <x v="8"/>
    <x v="1"/>
    <n v="355220510"/>
    <s v="Sorocaba"/>
    <n v="1.2305581084016692"/>
    <n v="651434"/>
    <n v="644804"/>
    <n v="6630"/>
    <n v="1450.4675810473816"/>
    <n v="98.982245323394238"/>
    <n v="1.47514984589041"/>
    <n v="0.64709757229832598"/>
    <n v="0.828052273592084"/>
    <s v=""/>
    <n v="0.53224901826483995"/>
    <n v="0.35141552638254703"/>
    <n v="8.0246714865550503E-2"/>
    <n v="0.51123858637747399"/>
    <m/>
    <n v="165"/>
    <n v="9.4188376753507015"/>
    <n v="90.581162324649299"/>
    <n v="739.71"/>
    <n v="36313.055999999997"/>
    <n v="5132.2368959999994"/>
    <n v="51"/>
    <n v="3"/>
    <n v="195.57689650831858"/>
    <n v="29.046073738859192"/>
    <n v="98.49"/>
    <m/>
    <n v="98.22"/>
    <n v="36.21"/>
    <n v="12.8"/>
    <n v="99.5"/>
    <n v="102.44096152016738"/>
    <n v="36.51361004679233"/>
    <n v="77.03542527361023"/>
    <n v="138.00871226534736"/>
    <n v="64"/>
    <n v="0.2"/>
    <m/>
    <n v="3"/>
    <n v="0"/>
    <n v="9.1999999999999993"/>
    <n v="99"/>
    <n v="96.525000000000006"/>
    <n v="85.866689666658729"/>
    <n v="9.9"/>
    <n v="5"/>
    <n v="3"/>
    <n v="270"/>
    <m/>
    <n v="47"/>
    <n v="452"/>
    <n v="35949.925439999999"/>
    <n v="35051.177303999997"/>
  </r>
  <r>
    <x v="16"/>
    <x v="1"/>
    <n v="355230418"/>
    <s v="Sud Mennucci"/>
    <m/>
    <m/>
    <m/>
    <m/>
    <m/>
    <m/>
    <n v="3.4853082191780793E-2"/>
    <n v="3.4788812785388097E-2"/>
    <n v="6.4269406392694105E-5"/>
    <n v="6.2416666666666697E-2"/>
    <s v=""/>
    <s v=""/>
    <n v="3.4803082191780799E-2"/>
    <n v="5.0000000000000002E-5"/>
    <m/>
    <n v="6"/>
    <n v="66.666666666666657"/>
    <n v="33.333333333333329"/>
    <m/>
    <m/>
    <m/>
    <m/>
    <m/>
    <s v=""/>
    <s v=""/>
    <s v=""/>
    <m/>
    <s v=""/>
    <s v=""/>
    <s v=""/>
    <s v=""/>
    <n v="2.5627266317485877"/>
    <n v="0.80492106678477571"/>
    <n v="3.4106679201360879"/>
    <n v="1.8902766586086497E-2"/>
    <s v=""/>
    <s v=""/>
    <m/>
    <n v="0"/>
    <s v=""/>
    <m/>
    <m/>
    <m/>
    <m/>
    <m/>
    <m/>
    <m/>
    <n v="1"/>
    <m/>
    <n v="4"/>
    <n v="2"/>
    <m/>
    <m/>
  </r>
  <r>
    <x v="12"/>
    <x v="1"/>
    <n v="355230419"/>
    <s v="Sud Mennucci"/>
    <n v="0.38796422176707868"/>
    <n v="7688"/>
    <n v="6621"/>
    <n v="1067"/>
    <n v="13.015507550619626"/>
    <n v="86.121227887617067"/>
    <n v="1.28929790081177"/>
    <n v="1.28357024987316"/>
    <n v="5.72765093860984E-3"/>
    <s v=""/>
    <n v="1.6999999999999999E-3"/>
    <n v="0.62617141552511402"/>
    <n v="0.65935090436326704"/>
    <n v="2.0755809233891399E-3"/>
    <m/>
    <n v="1"/>
    <n v="37.254901960784316"/>
    <n v="62.745098039215684"/>
    <n v="4.6399999999999997"/>
    <n v="358.12799999999999"/>
    <n v="50.999760000000002"/>
    <n v="1"/>
    <n v="0"/>
    <n v="17761.56087408949"/>
    <n v="1394.6722164412074"/>
    <n v="95.24"/>
    <m/>
    <n v="94.58"/>
    <n v="18.059999999999999"/>
    <n v="5.6"/>
    <n v="100"/>
    <n v="94.80131623615955"/>
    <n v="29.775933044151731"/>
    <n v="125.8402205758"/>
    <n v="1.684603217238188"/>
    <n v="0"/>
    <n v="0.3"/>
    <m/>
    <n v="0"/>
    <n v="0"/>
    <n v="8.6999999999999993"/>
    <n v="100"/>
    <n v="99.999999999999986"/>
    <n v="85.759348612786496"/>
    <n v="10"/>
    <n v="1"/>
    <n v="0"/>
    <n v="6"/>
    <m/>
    <n v="19"/>
    <n v="32"/>
    <n v="358.12799999999993"/>
    <n v="358.12799999999993"/>
  </r>
  <r>
    <x v="6"/>
    <x v="1"/>
    <n v="35524035"/>
    <s v="Sumaré"/>
    <n v="1.6792225893189405"/>
    <n v="279151"/>
    <n v="275865"/>
    <n v="3286"/>
    <n v="1824.1586617003202"/>
    <n v="98.822859312701723"/>
    <n v="0.51039159183155802"/>
    <n v="0.19997999999999999"/>
    <n v="0.31041159183155798"/>
    <s v=""/>
    <n v="1.4539573820395699E-4"/>
    <n v="0.25089929731101002"/>
    <n v="4.2074067732115701E-2"/>
    <n v="0.21727283105022829"/>
    <m/>
    <n v="32"/>
    <n v="9.2465753424657535"/>
    <n v="90.753424657534239"/>
    <n v="251.2"/>
    <n v="15072.263999999999"/>
    <n v="11945.136139200002"/>
    <n v="32"/>
    <n v="0"/>
    <n v="205.60743110359627"/>
    <n v="27.113067837836862"/>
    <n v="98.82"/>
    <m/>
    <n v="98.82"/>
    <n v="43.01"/>
    <n v="36.9"/>
    <n v="100"/>
    <n v="73.969795917617105"/>
    <n v="28.043494056679013"/>
    <n v="44.44"/>
    <n v="129.3381632631492"/>
    <n v="15"/>
    <n v="3.3"/>
    <m/>
    <n v="0"/>
    <n v="168"/>
    <n v="9.6"/>
    <n v="95"/>
    <n v="26.22"/>
    <n v="20.74756559996559"/>
    <n v="3.7"/>
    <n v="3"/>
    <n v="0"/>
    <n v="77"/>
    <m/>
    <n v="27"/>
    <n v="265"/>
    <n v="14318.650799999998"/>
    <n v="3951.9476207999996"/>
  </r>
  <r>
    <x v="16"/>
    <x v="1"/>
    <n v="355255118"/>
    <s v="Suzanápolis"/>
    <n v="1.6289529319966745"/>
    <n v="3894"/>
    <n v="2599"/>
    <n v="1295"/>
    <n v="11.875934002256855"/>
    <n v="66.743708269132"/>
    <n v="0.114826921613394"/>
    <n v="1.9000000000000001E-4"/>
    <n v="0.114636921613394"/>
    <n v="0.35600107813292697"/>
    <n v="1.9536263318112599E-3"/>
    <n v="0.112683295281583"/>
    <n v="1.9000000000000001E-4"/>
    <n v="0"/>
    <m/>
    <n v="1"/>
    <n v="8.3333333333333321"/>
    <n v="91.666666666666657"/>
    <n v="1.85"/>
    <n v="142.83000000000001"/>
    <n v="57.444119999999998"/>
    <n v="0"/>
    <n v="0"/>
    <n v="20003.57473035439"/>
    <n v="1619.7226502311253"/>
    <n v="66.739999999999995"/>
    <m/>
    <n v="63.84"/>
    <n v="37.19"/>
    <n v="0.1"/>
    <n v="100"/>
    <n v="14.721400206845384"/>
    <n v="4.648863223214331"/>
    <n v="3.2758620689655175E-2"/>
    <n v="57.318460806696983"/>
    <n v="2"/>
    <n v="0"/>
    <m/>
    <n v="0"/>
    <n v="0"/>
    <n v="6.2"/>
    <n v="98"/>
    <n v="98.000000000000014"/>
    <n v="59.781474480151232"/>
    <n v="7.4"/>
    <n v="0"/>
    <n v="0"/>
    <n v="3"/>
    <m/>
    <n v="2"/>
    <n v="22"/>
    <n v="139.97340000000003"/>
    <n v="139.97340000000003"/>
  </r>
  <r>
    <x v="18"/>
    <x v="1"/>
    <n v="35525026"/>
    <s v="Suzano"/>
    <n v="1.0700746251257831"/>
    <n v="288115"/>
    <n v="277973"/>
    <n v="10142"/>
    <n v="1399.4996842667704"/>
    <n v="96.479877826562316"/>
    <n v="17.124137052257737"/>
    <n v="17.000874176813799"/>
    <n v="0.12326287544393701"/>
    <s v=""/>
    <n v="15.0012783105023"/>
    <n v="2.0533962487316102"/>
    <n v="4.4584722856418103E-2"/>
    <n v="2.4868637747336379E-2"/>
    <m/>
    <n v="41"/>
    <n v="35.428571428571423"/>
    <n v="64.571428571428569"/>
    <n v="258.44"/>
    <n v="15506.585999999999"/>
    <n v="6904.1528820000012"/>
    <n v="35"/>
    <n v="0"/>
    <n v="313.04499939260364"/>
    <n v="43.782517397566941"/>
    <n v="100"/>
    <m/>
    <n v="98.41"/>
    <n v="27.92"/>
    <n v="5.0999999999999996"/>
    <n v="100"/>
    <n v="1615.4846275714845"/>
    <n v="598.74605077824253"/>
    <n v="2575.8900267899694"/>
    <n v="30.815718860984248"/>
    <n v="24"/>
    <n v="1.5"/>
    <m/>
    <n v="0"/>
    <n v="22"/>
    <n v="10"/>
    <n v="90"/>
    <n v="60.300000000000011"/>
    <n v="55.47599657332696"/>
    <n v="6.5"/>
    <n v="5"/>
    <n v="0"/>
    <n v="344"/>
    <m/>
    <n v="62"/>
    <n v="113"/>
    <n v="13955.9274"/>
    <n v="9350.4713580000007"/>
  </r>
  <r>
    <x v="10"/>
    <x v="1"/>
    <n v="355260115"/>
    <s v="Tabapuã"/>
    <n v="0.50055202601206883"/>
    <n v="11847"/>
    <n v="11097"/>
    <n v="750"/>
    <n v="34.279513888888886"/>
    <n v="93.669283362876683"/>
    <n v="0.61851183663115206"/>
    <n v="9.4450000000000006E-2"/>
    <n v="0.52406183663115202"/>
    <s v=""/>
    <n v="4.8442488584474898E-2"/>
    <s v=""/>
    <n v="0.45733638127853898"/>
    <n v="0.112732966768138"/>
    <m/>
    <n v="14"/>
    <n v="13.636363636363635"/>
    <n v="86.36363636363636"/>
    <n v="8.0399999999999991"/>
    <n v="620.18999999999994"/>
    <n v="223.89102"/>
    <n v="2"/>
    <n v="0"/>
    <n v="7133.9984806280072"/>
    <n v="771.96252215750837"/>
    <n v="100"/>
    <m/>
    <n v="100"/>
    <n v="7.61"/>
    <n v="57.7"/>
    <n v="100"/>
    <n v="71.91998100362234"/>
    <n v="23.078799874296717"/>
    <n v="16.570175438596493"/>
    <n v="180.71097814867309"/>
    <n v="0"/>
    <n v="0"/>
    <m/>
    <n v="0"/>
    <n v="0"/>
    <n v="9.8000000000000007"/>
    <n v="100"/>
    <n v="100"/>
    <n v="63.899608184588587"/>
    <n v="7.4"/>
    <n v="0"/>
    <n v="0"/>
    <n v="14"/>
    <m/>
    <n v="12"/>
    <n v="76"/>
    <n v="620.18999999999994"/>
    <n v="620.18999999999994"/>
  </r>
  <r>
    <x v="7"/>
    <x v="1"/>
    <n v="355270013"/>
    <s v="Tabatinga"/>
    <n v="0.82400086315306265"/>
    <n v="15777"/>
    <n v="14194"/>
    <n v="1583"/>
    <n v="43.052447743273483"/>
    <n v="89.966406794701143"/>
    <n v="0.2426097361745311"/>
    <n v="4.3489315068493101E-2"/>
    <n v="0.199120421106038"/>
    <s v=""/>
    <n v="1.9970000000000002E-2"/>
    <n v="6.2E-4"/>
    <n v="0.214684979705733"/>
    <n v="7.3347564687975698E-3"/>
    <m/>
    <n v="9"/>
    <n v="16.666666666666664"/>
    <n v="83.333333333333343"/>
    <n v="9.89"/>
    <n v="762.91200000000003"/>
    <n v="108.88452000000001"/>
    <n v="2"/>
    <n v="0"/>
    <n v="6036.5544780376495"/>
    <n v="599.65772960638913"/>
    <n v="91.54"/>
    <m/>
    <n v="91.54"/>
    <n v="6.66"/>
    <n v="1.4"/>
    <n v="99.09"/>
    <n v="16.282532629163164"/>
    <n v="8.0334349726665923"/>
    <n v="3.6545642914700092"/>
    <n v="66.37347370201266"/>
    <n v="0"/>
    <n v="0.4"/>
    <m/>
    <n v="1"/>
    <n v="0"/>
    <n v="8.3000000000000007"/>
    <n v="95"/>
    <n v="95"/>
    <n v="85.727774631936569"/>
    <n v="9.9"/>
    <n v="2"/>
    <n v="0"/>
    <n v="5"/>
    <m/>
    <n v="7"/>
    <n v="35"/>
    <n v="724.76639999999998"/>
    <n v="724.76639999999998"/>
  </r>
  <r>
    <x v="2"/>
    <x v="1"/>
    <n v="355270016"/>
    <s v="Tabatinga"/>
    <m/>
    <m/>
    <m/>
    <m/>
    <m/>
    <m/>
    <n v="0.1226760273972603"/>
    <n v="3.4423546423135498E-2"/>
    <n v="8.8252480974124803E-2"/>
    <s v=""/>
    <s v=""/>
    <n v="2.0000000000000002E-5"/>
    <n v="0.12265602739726"/>
    <n v="0"/>
    <m/>
    <n v="5"/>
    <n v="58.82352941176471"/>
    <n v="41.17647058823529"/>
    <m/>
    <m/>
    <m/>
    <m/>
    <m/>
    <s v=""/>
    <s v=""/>
    <s v=""/>
    <m/>
    <s v=""/>
    <s v=""/>
    <s v=""/>
    <s v=""/>
    <n v="8.2332904293463294"/>
    <n v="4.062120112492063"/>
    <n v="2.892734993540798"/>
    <n v="29.4174936580416"/>
    <s v=""/>
    <s v=""/>
    <m/>
    <n v="0"/>
    <s v=""/>
    <m/>
    <m/>
    <m/>
    <m/>
    <m/>
    <m/>
    <m/>
    <n v="1"/>
    <m/>
    <n v="10"/>
    <n v="7"/>
    <m/>
    <m/>
  </r>
  <r>
    <x v="18"/>
    <x v="1"/>
    <n v="35528096"/>
    <s v="Taboão da Serra"/>
    <n v="1.5730683424805658"/>
    <n v="279902"/>
    <n v="279902"/>
    <n v="0"/>
    <n v="13667.08984375"/>
    <n v="100"/>
    <n v="0.15489583587011699"/>
    <n v="2.7E-4"/>
    <n v="0.154625835870117"/>
    <s v=""/>
    <s v=""/>
    <n v="4.4253666920344999E-2"/>
    <n v="3.6999999999999999E-4"/>
    <n v="0.1102721689497717"/>
    <m/>
    <n v="1"/>
    <n v="1.1904761904761905"/>
    <n v="98.80952380952381"/>
    <n v="260.7"/>
    <n v="15641.856"/>
    <n v="9673.2059327999996"/>
    <n v="20"/>
    <n v="0"/>
    <n v="36.053761673728665"/>
    <n v="5.6334002615201015"/>
    <n v="100"/>
    <m/>
    <n v="95.6"/>
    <n v="24.18"/>
    <n v="0.3"/>
    <n v="100"/>
    <n v="129.07986322509751"/>
    <n v="48.404948709411563"/>
    <n v="0.38571428571428568"/>
    <n v="309.25167174023403"/>
    <n v="6"/>
    <n v="6.9"/>
    <m/>
    <n v="0"/>
    <n v="200"/>
    <n v="9.5"/>
    <n v="87"/>
    <n v="44.370000000000005"/>
    <n v="38.158195978789223"/>
    <n v="5.0999999999999996"/>
    <n v="7"/>
    <n v="0"/>
    <n v="113"/>
    <m/>
    <n v="1"/>
    <n v="83"/>
    <n v="13608.414720000001"/>
    <n v="6940.2915072000005"/>
  </r>
  <r>
    <x v="13"/>
    <x v="1"/>
    <n v="355290822"/>
    <s v="Taciba"/>
    <n v="0.61320718633197657"/>
    <n v="6020"/>
    <n v="5274"/>
    <n v="746"/>
    <n v="9.896269993917576"/>
    <n v="87.607973421926914"/>
    <n v="0.1275587645865047"/>
    <n v="0.102960690005074"/>
    <n v="2.45980745814307E-2"/>
    <n v="3.2614852866565201E-2"/>
    <n v="1.8769999999999998E-2"/>
    <n v="8.5999999999999998E-4"/>
    <n v="0.103015129375951"/>
    <n v="4.9136352105530164E-3"/>
    <m/>
    <n v="7"/>
    <n v="42.857142857142854"/>
    <n v="57.142857142857139"/>
    <n v="3.74"/>
    <n v="288.19799999999998"/>
    <n v="48.993659999999998"/>
    <n v="1"/>
    <n v="0"/>
    <n v="23730.578073089702"/>
    <n v="3352.6644518272433"/>
    <n v="97.15"/>
    <m/>
    <n v="96.88"/>
    <n v="24.8"/>
    <n v="18.600000000000001"/>
    <n v="100"/>
    <n v="5.5220244409742287"/>
    <n v="2.8158667679140108"/>
    <n v="6.1653107787469459"/>
    <n v="3.843449153348546"/>
    <n v="3"/>
    <n v="1.6"/>
    <m/>
    <n v="0"/>
    <n v="0"/>
    <n v="8"/>
    <n v="100"/>
    <n v="100"/>
    <n v="83"/>
    <n v="10"/>
    <n v="0"/>
    <n v="0"/>
    <n v="2"/>
    <m/>
    <n v="15"/>
    <n v="20"/>
    <n v="288.19799999999998"/>
    <n v="288.19799999999998"/>
  </r>
  <r>
    <x v="14"/>
    <x v="1"/>
    <n v="355300514"/>
    <s v="Taguaí"/>
    <n v="2.2674746203713569"/>
    <n v="13074"/>
    <n v="9366"/>
    <n v="3708"/>
    <n v="89.670781893004104"/>
    <n v="71.638366223038091"/>
    <n v="5.6992785388127895E-2"/>
    <n v="4.9441415525114198E-2"/>
    <n v="7.5513698630137E-3"/>
    <s v=""/>
    <n v="2.792E-2"/>
    <n v="6.7000000000000002E-4"/>
    <n v="2.8251369863013701E-2"/>
    <n v="1.5141552511415519E-4"/>
    <m/>
    <n v="8"/>
    <n v="52.380952380952387"/>
    <n v="47.619047619047613"/>
    <n v="6.95"/>
    <n v="536.11199999999997"/>
    <n v="139.38912000000002"/>
    <n v="1"/>
    <n v="0"/>
    <n v="3979.990821477742"/>
    <n v="482.42312987608983"/>
    <n v="87.26"/>
    <m/>
    <n v="85.09"/>
    <n v="9.2200000000000006"/>
    <s v=""/>
    <n v="100"/>
    <n v="7.7017277551524179"/>
    <n v="3.4541082053410848"/>
    <n v="9.1558176898359616"/>
    <n v="3.7756849315068508"/>
    <s v=""/>
    <s v=""/>
    <m/>
    <n v="0"/>
    <s v=""/>
    <n v="8.8000000000000007"/>
    <n v="100"/>
    <n v="100"/>
    <n v="73.999999999999986"/>
    <n v="8.1"/>
    <n v="0"/>
    <n v="0"/>
    <n v="4"/>
    <m/>
    <n v="11"/>
    <n v="10"/>
    <n v="536.11199999999997"/>
    <n v="536.11199999999997"/>
  </r>
  <r>
    <x v="10"/>
    <x v="1"/>
    <n v="355310415"/>
    <s v="Taiaçu"/>
    <n v="0.25934785105259373"/>
    <n v="6023"/>
    <n v="5603"/>
    <n v="420"/>
    <n v="56.326568783316183"/>
    <n v="93.026730865017441"/>
    <n v="9.0351707255200392E-2"/>
    <n v="2.1969487569761501E-2"/>
    <n v="6.8382219685438894E-2"/>
    <s v=""/>
    <n v="2.9215388127853899E-2"/>
    <n v="1.8256215119228801E-4"/>
    <n v="6.0273756976154197E-2"/>
    <n v="6.8000000000000005E-4"/>
    <m/>
    <n v="5"/>
    <n v="27.659574468085108"/>
    <n v="72.340425531914903"/>
    <n v="3.99"/>
    <n v="307.90800000000002"/>
    <n v="157.03307999999998"/>
    <n v="1"/>
    <n v="0"/>
    <n v="4241.1024406441975"/>
    <n v="471.2336045160219"/>
    <n v="100"/>
    <m/>
    <n v="100"/>
    <n v="18.23"/>
    <n v="8.4"/>
    <n v="100"/>
    <n v="34.750656636615531"/>
    <n v="11.154531759901282"/>
    <n v="12.923227982212646"/>
    <n v="75.980244094932104"/>
    <n v="0"/>
    <n v="0"/>
    <m/>
    <n v="0"/>
    <n v="0"/>
    <n v="7.2"/>
    <n v="100"/>
    <n v="100"/>
    <n v="49.000000000000007"/>
    <n v="6.7"/>
    <n v="1"/>
    <n v="0"/>
    <n v="2"/>
    <m/>
    <n v="13"/>
    <n v="34"/>
    <n v="307.90800000000002"/>
    <n v="307.90800000000002"/>
  </r>
  <r>
    <x v="3"/>
    <x v="1"/>
    <n v="35532039"/>
    <s v="Taiúva"/>
    <m/>
    <m/>
    <m/>
    <m/>
    <m/>
    <m/>
    <n v="1.7828505834601702E-2"/>
    <n v="7.11E-3"/>
    <n v="1.07185058346017E-2"/>
    <s v=""/>
    <n v="1.03525875190259E-2"/>
    <n v="1E-4"/>
    <n v="7.3468493150684903E-3"/>
    <n v="2.9069000507356698E-5"/>
    <m/>
    <n v="3"/>
    <n v="20"/>
    <n v="80"/>
    <m/>
    <m/>
    <m/>
    <m/>
    <m/>
    <s v=""/>
    <s v=""/>
    <s v=""/>
    <m/>
    <s v=""/>
    <s v=""/>
    <s v=""/>
    <s v=""/>
    <n v="3.2415465153821272"/>
    <n v="1.1576951840650456"/>
    <n v="1.9216216216216215"/>
    <n v="5.954725463667609"/>
    <s v=""/>
    <s v=""/>
    <m/>
    <n v="0"/>
    <s v=""/>
    <m/>
    <m/>
    <m/>
    <m/>
    <m/>
    <m/>
    <m/>
    <n v="1"/>
    <m/>
    <n v="2"/>
    <n v="8"/>
    <m/>
    <m/>
  </r>
  <r>
    <x v="10"/>
    <x v="1"/>
    <n v="355320315"/>
    <s v="Taiúva"/>
    <n v="1.4344757728518953"/>
    <n v="6290"/>
    <n v="5892"/>
    <n v="398"/>
    <n v="47.593825665859562"/>
    <n v="93.672496025437198"/>
    <n v="4.8814756468797599E-2"/>
    <n v="2.7984756468797601E-2"/>
    <n v="2.0830000000000001E-2"/>
    <s v=""/>
    <n v="1.487E-2"/>
    <s v=""/>
    <n v="3.3894756468797603E-2"/>
    <n v="5.0000000000000002E-5"/>
    <m/>
    <s v=""/>
    <n v="37.5"/>
    <n v="62.5"/>
    <n v="3.55"/>
    <n v="274.10399999999998"/>
    <n v="49.556339999999999"/>
    <n v="4"/>
    <n v="0"/>
    <n v="7721.0556438791737"/>
    <n v="902.46104928457896"/>
    <n v="100"/>
    <m/>
    <n v="100"/>
    <n v="0"/>
    <n v="13.2"/>
    <n v="100"/>
    <n v="8.8754102670541091"/>
    <n v="3.1697893810907534"/>
    <n v="7.5634476942696223"/>
    <n v="11.572222222222219"/>
    <n v="0"/>
    <n v="0"/>
    <m/>
    <n v="0"/>
    <n v="0"/>
    <n v="8.1"/>
    <n v="100"/>
    <n v="100"/>
    <n v="81.920606776989757"/>
    <n v="9.6999999999999993"/>
    <n v="1"/>
    <n v="0"/>
    <s v=""/>
    <m/>
    <n v="6"/>
    <n v="10"/>
    <n v="274.10399999999998"/>
    <n v="274.10399999999998"/>
  </r>
  <r>
    <x v="4"/>
    <x v="1"/>
    <n v="35533024"/>
    <s v="Tambaú"/>
    <n v="0.14841172781860923"/>
    <n v="22757"/>
    <n v="20742"/>
    <n v="2015"/>
    <n v="40.523888384351011"/>
    <n v="91.145581579294287"/>
    <n v="0.70245771055301909"/>
    <n v="0.68987839928970096"/>
    <n v="1.2579311263318099E-2"/>
    <n v="0.183929477422628"/>
    <n v="0.17322000000000001"/>
    <n v="2.1189671486555001E-2"/>
    <n v="0.49130556823947202"/>
    <n v="1.6742470826991349E-2"/>
    <m/>
    <n v="42"/>
    <n v="57.692307692307686"/>
    <n v="42.307692307692307"/>
    <n v="14.43"/>
    <n v="1113.5339999999999"/>
    <n v="77.947379999999995"/>
    <n v="3"/>
    <n v="0"/>
    <n v="11973.064990991783"/>
    <n v="1177.9056993452562"/>
    <n v="100"/>
    <m/>
    <n v="100"/>
    <n v="2.4"/>
    <n v="30.7"/>
    <n v="100"/>
    <n v="25.920948728893695"/>
    <n v="8.1302975758451268"/>
    <n v="37.090236520951663"/>
    <n v="1.4799189721550707"/>
    <n v="0"/>
    <n v="1.3"/>
    <m/>
    <n v="0"/>
    <n v="0"/>
    <n v="8.6"/>
    <n v="100"/>
    <n v="100"/>
    <n v="93"/>
    <n v="9.6999999999999993"/>
    <n v="2"/>
    <n v="0"/>
    <n v="23"/>
    <m/>
    <n v="75"/>
    <n v="55"/>
    <n v="1113.5339999999999"/>
    <n v="1113.5339999999999"/>
  </r>
  <r>
    <x v="3"/>
    <x v="1"/>
    <n v="35533029"/>
    <s v="Tambaú"/>
    <m/>
    <m/>
    <m/>
    <m/>
    <m/>
    <m/>
    <n v="0"/>
    <s v=""/>
    <s v=""/>
    <s v=""/>
    <s v=""/>
    <s v=""/>
    <s v=""/>
    <s v=""/>
    <m/>
    <s v=""/>
    <s v=""/>
    <s v=""/>
    <m/>
    <m/>
    <m/>
    <m/>
    <m/>
    <s v=""/>
    <s v=""/>
    <s v=""/>
    <m/>
    <s v=""/>
    <s v=""/>
    <s v=""/>
    <s v=""/>
    <n v="0"/>
    <n v="0"/>
    <n v="0"/>
    <n v="0"/>
    <s v=""/>
    <s v=""/>
    <m/>
    <n v="0"/>
    <s v=""/>
    <m/>
    <m/>
    <m/>
    <m/>
    <m/>
    <m/>
    <m/>
    <s v=""/>
    <m/>
    <s v=""/>
    <s v=""/>
    <m/>
    <m/>
  </r>
  <r>
    <x v="10"/>
    <x v="1"/>
    <n v="355340115"/>
    <s v="Tanabi"/>
    <n v="0.45951643481749738"/>
    <n v="25016"/>
    <n v="23262"/>
    <n v="1754"/>
    <n v="33.568160165318091"/>
    <n v="92.988487368084421"/>
    <n v="0.28453082572298399"/>
    <n v="0.11751695585997"/>
    <n v="0.167013869863014"/>
    <s v=""/>
    <n v="3.3400000000000001E-3"/>
    <n v="0.122728561643836"/>
    <n v="0.122162187975647"/>
    <n v="3.6300076103500799E-2"/>
    <m/>
    <n v="18"/>
    <n v="26.966292134831459"/>
    <n v="73.033707865168537"/>
    <n v="16.420000000000002"/>
    <n v="1267.002"/>
    <n v="163.14987599999998"/>
    <n v="2"/>
    <n v="0"/>
    <n v="7223.428205948193"/>
    <n v="731.16725295810693"/>
    <n v="89.88"/>
    <m/>
    <n v="89.88"/>
    <n v="24.27"/>
    <s v=""/>
    <n v="99.47"/>
    <n v="15.633561852911207"/>
    <n v="4.9656339567710992"/>
    <n v="9.4771738596750001"/>
    <n v="28.79549480396793"/>
    <s v=""/>
    <s v=""/>
    <m/>
    <n v="0"/>
    <s v=""/>
    <n v="7.5"/>
    <n v="98.2"/>
    <n v="98.2"/>
    <n v="87.12315560669991"/>
    <n v="10"/>
    <n v="2"/>
    <n v="0"/>
    <n v="34"/>
    <m/>
    <n v="24"/>
    <n v="65"/>
    <n v="1244.195964"/>
    <n v="1244.195964"/>
  </r>
  <r>
    <x v="16"/>
    <x v="1"/>
    <n v="355340118"/>
    <s v="Tanabi"/>
    <m/>
    <m/>
    <m/>
    <m/>
    <m/>
    <m/>
    <n v="3.0798503297818328E-3"/>
    <n v="3.05426940639269E-3"/>
    <n v="2.55809233891426E-5"/>
    <s v=""/>
    <s v=""/>
    <s v=""/>
    <n v="3.0400000000000002E-3"/>
    <n v="3.9850329781836699E-5"/>
    <m/>
    <n v="3"/>
    <n v="50"/>
    <n v="50"/>
    <m/>
    <m/>
    <m/>
    <m/>
    <m/>
    <s v=""/>
    <s v=""/>
    <s v=""/>
    <m/>
    <s v=""/>
    <s v=""/>
    <s v=""/>
    <s v=""/>
    <n v="0.1692225455924084"/>
    <n v="5.3749569455180328E-2"/>
    <n v="0.24631204890263628"/>
    <n v="4.4105040326107925E-3"/>
    <s v=""/>
    <s v=""/>
    <m/>
    <n v="0"/>
    <s v=""/>
    <m/>
    <m/>
    <m/>
    <m/>
    <m/>
    <m/>
    <m/>
    <n v="2"/>
    <m/>
    <n v="2"/>
    <n v="2"/>
    <m/>
    <m/>
  </r>
  <r>
    <x v="17"/>
    <x v="1"/>
    <n v="355350011"/>
    <s v="Tapiraí"/>
    <n v="-0.48695898890240841"/>
    <n v="7716"/>
    <n v="5771"/>
    <n v="1945"/>
    <n v="10.215943544863563"/>
    <n v="74.792638672887506"/>
    <n v="0.12948999999999999"/>
    <n v="0.12889999999999999"/>
    <n v="5.9000000000000003E-4"/>
    <s v=""/>
    <n v="6.0000000000000002E-5"/>
    <n v="6.2E-4"/>
    <n v="4.6000000000000001E-4"/>
    <n v="0.12834999999999999"/>
    <m/>
    <n v="14"/>
    <n v="50"/>
    <n v="50"/>
    <n v="3.91"/>
    <n v="301.37400000000002"/>
    <n v="153.08892"/>
    <n v="3"/>
    <n v="0"/>
    <n v="87749.860031104196"/>
    <n v="11280.373250388804"/>
    <n v="68.39"/>
    <m/>
    <n v="61.78"/>
    <n v="30.17"/>
    <n v="41.7"/>
    <n v="95.66"/>
    <n v="1.3804904051172706"/>
    <n v="0.60312063344201206"/>
    <n v="1.9471299093655587"/>
    <n v="2.1376811594202894E-2"/>
    <n v="4"/>
    <n v="3.9"/>
    <m/>
    <n v="0"/>
    <n v="0"/>
    <n v="8.5"/>
    <n v="82"/>
    <n v="82"/>
    <n v="49.203010213223443"/>
    <n v="6.4"/>
    <n v="1"/>
    <n v="0"/>
    <n v="25"/>
    <m/>
    <n v="7"/>
    <n v="7"/>
    <n v="247.12668000000002"/>
    <n v="247.12668000000002"/>
  </r>
  <r>
    <x v="14"/>
    <x v="1"/>
    <n v="355350014"/>
    <s v="Tapiraí"/>
    <m/>
    <m/>
    <m/>
    <m/>
    <m/>
    <m/>
    <n v="2.5083089802130899E-2"/>
    <n v="2.342E-2"/>
    <n v="1.6630898021309001E-3"/>
    <s v=""/>
    <n v="2.0549999999999999E-2"/>
    <s v=""/>
    <n v="4.3230898021309003E-3"/>
    <n v="2.1000000000000001E-4"/>
    <m/>
    <n v="16"/>
    <n v="44.444444444444443"/>
    <n v="55.555555555555557"/>
    <m/>
    <m/>
    <m/>
    <m/>
    <m/>
    <s v=""/>
    <s v=""/>
    <s v=""/>
    <m/>
    <s v=""/>
    <s v=""/>
    <s v=""/>
    <s v=""/>
    <n v="0.2674103390419072"/>
    <n v="0.11682855054555613"/>
    <n v="0.35377643504531719"/>
    <n v="6.0256876888800714E-2"/>
    <s v=""/>
    <s v=""/>
    <m/>
    <n v="0"/>
    <s v=""/>
    <m/>
    <m/>
    <m/>
    <m/>
    <m/>
    <m/>
    <m/>
    <s v=""/>
    <m/>
    <n v="4"/>
    <n v="5"/>
    <m/>
    <m/>
  </r>
  <r>
    <x v="4"/>
    <x v="1"/>
    <n v="35536094"/>
    <s v="Tapiratiba"/>
    <n v="-0.1173246296721886"/>
    <n v="12618"/>
    <n v="11235"/>
    <n v="1383"/>
    <n v="57.203735606129293"/>
    <n v="89.039467427484539"/>
    <n v="0.19795491628614903"/>
    <n v="0.19184301369862999"/>
    <n v="6.1119025875190297E-3"/>
    <n v="0.255543378995434"/>
    <n v="2.315E-2"/>
    <s v=""/>
    <n v="0.16739589041095901"/>
    <n v="7.4090258751902602E-3"/>
    <m/>
    <n v="10"/>
    <n v="70"/>
    <n v="30"/>
    <n v="7.48"/>
    <n v="577.15200000000004"/>
    <n v="217.0044"/>
    <n v="2"/>
    <n v="0"/>
    <n v="8697.5178316690435"/>
    <n v="849.75748930099871"/>
    <n v="82.47"/>
    <m/>
    <n v="82.47"/>
    <n v="33.53"/>
    <n v="47.6"/>
    <n v="100"/>
    <n v="18.161001494142113"/>
    <n v="5.6883596633950875"/>
    <n v="25.579068493150665"/>
    <n v="1.7976184080938318"/>
    <n v="0"/>
    <n v="0"/>
    <m/>
    <n v="0"/>
    <n v="0"/>
    <n v="9.8000000000000007"/>
    <n v="100"/>
    <n v="80"/>
    <n v="62.400823353293411"/>
    <n v="7.3"/>
    <n v="0"/>
    <n v="0"/>
    <n v="11"/>
    <m/>
    <n v="21"/>
    <n v="9"/>
    <n v="577.15200000000004"/>
    <n v="461.72160000000002"/>
  </r>
  <r>
    <x v="3"/>
    <x v="1"/>
    <n v="35536589"/>
    <s v="Taquaral"/>
    <n v="4.7447941089973078E-2"/>
    <n v="2747"/>
    <n v="2654"/>
    <n v="93"/>
    <n v="50.67330750783988"/>
    <n v="96.614488532945032"/>
    <n v="7.4194155251141591E-2"/>
    <n v="9.1400000000000006E-3"/>
    <n v="6.5054155251141596E-2"/>
    <s v=""/>
    <s v=""/>
    <s v=""/>
    <n v="7.3950000000000002E-2"/>
    <n v="2.44155251141553E-4"/>
    <m/>
    <n v="4"/>
    <n v="20"/>
    <n v="80"/>
    <n v="1.89"/>
    <n v="145.476"/>
    <n v="4.3642799999999999"/>
    <n v="1"/>
    <n v="1"/>
    <n v="7921.3105205678921"/>
    <n v="918.41281397888588"/>
    <n v="99.96"/>
    <m/>
    <n v="99.96"/>
    <n v="0"/>
    <n v="9.3000000000000007"/>
    <n v="100"/>
    <n v="29.677662100456637"/>
    <n v="10.752776123353854"/>
    <n v="5.3764705882352946"/>
    <n v="81.317694063927007"/>
    <n v="0"/>
    <n v="0"/>
    <m/>
    <n v="0"/>
    <n v="0"/>
    <n v="10"/>
    <n v="100"/>
    <n v="100"/>
    <n v="97"/>
    <n v="9.6999999999999993"/>
    <n v="0"/>
    <n v="1"/>
    <s v=""/>
    <m/>
    <n v="1"/>
    <n v="4"/>
    <n v="145.476"/>
    <n v="145.476"/>
  </r>
  <r>
    <x v="9"/>
    <x v="1"/>
    <n v="355365812"/>
    <s v="Taquaral"/>
    <m/>
    <m/>
    <m/>
    <m/>
    <m/>
    <m/>
    <n v="1.158E-2"/>
    <s v=""/>
    <n v="1.158E-2"/>
    <s v=""/>
    <s v=""/>
    <s v=""/>
    <n v="1.158E-2"/>
    <n v="0"/>
    <m/>
    <s v=""/>
    <s v=""/>
    <s v=""/>
    <m/>
    <m/>
    <m/>
    <m/>
    <m/>
    <s v=""/>
    <s v=""/>
    <s v=""/>
    <m/>
    <s v=""/>
    <s v=""/>
    <s v=""/>
    <s v=""/>
    <n v="4.6319999999999997"/>
    <n v="1.6782608695652175"/>
    <n v="0"/>
    <n v="14.475000000000001"/>
    <s v=""/>
    <s v=""/>
    <m/>
    <n v="0"/>
    <s v=""/>
    <m/>
    <m/>
    <m/>
    <m/>
    <m/>
    <m/>
    <m/>
    <s v=""/>
    <m/>
    <s v=""/>
    <n v="3"/>
    <m/>
    <m/>
  </r>
  <r>
    <x v="3"/>
    <x v="1"/>
    <n v="35537089"/>
    <s v="Taquaritinga"/>
    <m/>
    <m/>
    <m/>
    <m/>
    <m/>
    <m/>
    <n v="2.4491522070015221E-2"/>
    <n v="2.4490000000000001E-2"/>
    <n v="1.5220700152206999E-6"/>
    <s v=""/>
    <s v=""/>
    <s v=""/>
    <n v="2.44915220700152E-2"/>
    <n v="0"/>
    <m/>
    <n v="4"/>
    <n v="75"/>
    <n v="25"/>
    <m/>
    <m/>
    <m/>
    <m/>
    <m/>
    <s v=""/>
    <s v=""/>
    <s v=""/>
    <m/>
    <s v=""/>
    <s v=""/>
    <s v=""/>
    <s v=""/>
    <n v="1.1889088383502535"/>
    <n v="0.46650518228600424"/>
    <n v="1.5902597402597405"/>
    <n v="2.9270577215782692E-4"/>
    <s v=""/>
    <s v=""/>
    <m/>
    <n v="0"/>
    <s v=""/>
    <m/>
    <m/>
    <m/>
    <m/>
    <m/>
    <m/>
    <m/>
    <n v="7"/>
    <m/>
    <n v="3"/>
    <n v="1"/>
    <m/>
    <m/>
  </r>
  <r>
    <x v="2"/>
    <x v="1"/>
    <n v="355370816"/>
    <s v="Taquaritinga"/>
    <n v="9.825292815306419E-2"/>
    <n v="54439"/>
    <n v="52316"/>
    <n v="2123"/>
    <n v="91.614216956682711"/>
    <n v="96.100222267124664"/>
    <n v="0.42093898338406899"/>
    <n v="0.16335643264840199"/>
    <n v="0.25758255073566699"/>
    <s v=""/>
    <n v="5.9427168949771701E-2"/>
    <n v="1.8931047691527099E-2"/>
    <n v="0.3152820731862"/>
    <n v="2.7298693556570299E-2"/>
    <m/>
    <n v="21"/>
    <n v="28.365384615384613"/>
    <n v="71.634615384615387"/>
    <n v="43.35"/>
    <n v="2926.2599999999998"/>
    <n v="667.19376"/>
    <n v="7"/>
    <n v="0"/>
    <n v="3041.2755561270415"/>
    <n v="301.23110270210697"/>
    <n v="94.78"/>
    <m/>
    <n v="94.78"/>
    <n v="45.56"/>
    <s v=""/>
    <n v="100"/>
    <n v="20.433931232236358"/>
    <n v="8.0178853977917903"/>
    <n v="10.607560561584545"/>
    <n v="49.535105910705191"/>
    <s v=""/>
    <s v=""/>
    <m/>
    <n v="0"/>
    <s v=""/>
    <n v="7.1"/>
    <n v="100"/>
    <n v="100.00000000000003"/>
    <n v="77.199778556929317"/>
    <n v="8.1999999999999993"/>
    <n v="3"/>
    <n v="0"/>
    <n v="3"/>
    <m/>
    <n v="59"/>
    <n v="149"/>
    <n v="2926.26"/>
    <n v="2926.26"/>
  </r>
  <r>
    <x v="14"/>
    <x v="1"/>
    <n v="355380714"/>
    <s v="Taquarituba"/>
    <n v="0.38309579653899029"/>
    <n v="23111"/>
    <n v="20997"/>
    <n v="2114"/>
    <n v="51.692053054194908"/>
    <n v="90.852840638656915"/>
    <n v="1.66279552352867"/>
    <n v="1.5518450707128399"/>
    <n v="0.11095045281583001"/>
    <n v="0.115049911212582"/>
    <n v="5.9300000000000004E-3"/>
    <n v="8.3610000000000004E-2"/>
    <n v="1.4646222396626101"/>
    <n v="0.10863328386605832"/>
    <m/>
    <n v="82"/>
    <n v="85.207100591715985"/>
    <n v="14.792899408284024"/>
    <n v="14.28"/>
    <n v="1101.222"/>
    <n v="80.94113999999999"/>
    <n v="3"/>
    <n v="0"/>
    <n v="6904.5978105663971"/>
    <n v="805.08156289212911"/>
    <n v="96.69"/>
    <m/>
    <n v="94.91"/>
    <n v="18.63"/>
    <s v=""/>
    <n v="100"/>
    <n v="73.57502316498541"/>
    <n v="32.861571611238539"/>
    <n v="92.924854533702998"/>
    <n v="18.80516149420848"/>
    <s v=""/>
    <s v=""/>
    <m/>
    <n v="1"/>
    <s v=""/>
    <n v="8.8000000000000007"/>
    <n v="100"/>
    <n v="100"/>
    <n v="92.649879860736533"/>
    <n v="9.8000000000000007"/>
    <n v="0"/>
    <n v="0"/>
    <n v="15"/>
    <m/>
    <n v="144"/>
    <n v="25"/>
    <n v="1101.222"/>
    <n v="1101.222"/>
  </r>
  <r>
    <x v="14"/>
    <x v="1"/>
    <n v="355385614"/>
    <s v="Taquarivaí"/>
    <n v="1.1138615965359033"/>
    <n v="5684"/>
    <n v="3281"/>
    <n v="2403"/>
    <n v="24.39903846153846"/>
    <n v="57.723434201266713"/>
    <n v="0.16795328640284163"/>
    <n v="0.165234724759006"/>
    <n v="2.7185616438356202E-3"/>
    <s v=""/>
    <n v="1.0240000000000001E-2"/>
    <n v="1.3999999999999999E-4"/>
    <n v="0.157324724759006"/>
    <n v="2.4856164383561601E-4"/>
    <m/>
    <n v="21"/>
    <n v="79.411764705882348"/>
    <n v="20.588235294117645"/>
    <n v="2.2400000000000002"/>
    <n v="172.476"/>
    <n v="48.08943"/>
    <n v="4"/>
    <n v="0"/>
    <n v="14647.262491203377"/>
    <n v="1719.9437016185782"/>
    <n v="87.34"/>
    <m/>
    <n v="47.62"/>
    <n v="23.05"/>
    <n v="10.9"/>
    <n v="100"/>
    <n v="14.233329356173019"/>
    <n v="6.3618669091985467"/>
    <n v="18.992497098736322"/>
    <n v="0.87695536897923254"/>
    <n v="0"/>
    <n v="0"/>
    <m/>
    <n v="1"/>
    <n v="0"/>
    <n v="8.6999999999999993"/>
    <n v="79.25"/>
    <n v="79.25"/>
    <n v="72.118190356919229"/>
    <n v="7.4"/>
    <n v="0"/>
    <n v="0"/>
    <n v="1"/>
    <m/>
    <n v="27"/>
    <n v="7"/>
    <n v="136.68723"/>
    <n v="136.68723"/>
  </r>
  <r>
    <x v="13"/>
    <x v="1"/>
    <n v="355390622"/>
    <s v="Tarabai"/>
    <n v="1.0153127654713545"/>
    <n v="7202"/>
    <n v="6762"/>
    <n v="440"/>
    <n v="36.517594564445794"/>
    <n v="93.890585948347677"/>
    <n v="1.7755757229832601E-2"/>
    <s v=""/>
    <n v="1.7755757229832601E-2"/>
    <s v=""/>
    <n v="1.2370000000000001E-2"/>
    <n v="4.7699999999999999E-3"/>
    <n v="5.9988584474885803E-5"/>
    <n v="5.5576864535768601E-4"/>
    <m/>
    <s v=""/>
    <s v=""/>
    <s v=""/>
    <n v="4.83"/>
    <n v="372.87"/>
    <n v="104.3982"/>
    <n v="0"/>
    <n v="0"/>
    <n v="6436.8119966675922"/>
    <n v="875.75673424048853"/>
    <n v="86.94"/>
    <m/>
    <n v="85.98"/>
    <n v="10.35"/>
    <n v="9"/>
    <n v="94.03"/>
    <n v="2.3674342973110134"/>
    <n v="1.2078746414852111"/>
    <n v="0"/>
    <n v="8.8778786149163036"/>
    <n v="0"/>
    <n v="0"/>
    <m/>
    <n v="0"/>
    <n v="0"/>
    <n v="9.1999999999999993"/>
    <n v="90"/>
    <n v="90"/>
    <n v="72.001448225923241"/>
    <n v="8"/>
    <n v="0"/>
    <n v="0"/>
    <n v="3"/>
    <m/>
    <s v=""/>
    <n v="16"/>
    <n v="335.58300000000003"/>
    <n v="335.58300000000003"/>
  </r>
  <r>
    <x v="5"/>
    <x v="1"/>
    <n v="355395517"/>
    <s v="Tarumã"/>
    <n v="1.4656215888215751"/>
    <n v="14615"/>
    <n v="13903"/>
    <n v="712"/>
    <n v="48.154859967051074"/>
    <n v="95.128292849811828"/>
    <n v="0.632736590563166"/>
    <n v="0.51940568493150696"/>
    <n v="0.113330905631659"/>
    <s v=""/>
    <n v="2.4209999999999999E-2"/>
    <n v="0.19861663622526601"/>
    <n v="0.40592568493150699"/>
    <n v="3.9842694063926898E-3"/>
    <m/>
    <n v="15"/>
    <n v="50"/>
    <n v="50"/>
    <n v="9.8800000000000008"/>
    <n v="762.26400000000001"/>
    <n v="121.96223999999999"/>
    <n v="0"/>
    <n v="0"/>
    <n v="5977.0591857680465"/>
    <n v="647.33492986657552"/>
    <n v="100"/>
    <m/>
    <n v="99.93"/>
    <n v="15.91"/>
    <n v="13.4"/>
    <n v="100"/>
    <n v="43.338122641312744"/>
    <n v="22.8424761936161"/>
    <n v="44.776352149267844"/>
    <n v="37.776968543886326"/>
    <n v="0"/>
    <n v="0"/>
    <m/>
    <n v="2"/>
    <n v="0"/>
    <n v="9.3000000000000007"/>
    <n v="100"/>
    <n v="99.999999999999986"/>
    <n v="84.000000000000014"/>
    <n v="9.6999999999999993"/>
    <n v="0"/>
    <n v="0"/>
    <n v="3"/>
    <m/>
    <n v="22"/>
    <n v="22"/>
    <n v="762.2639999999999"/>
    <n v="762.2639999999999"/>
  </r>
  <r>
    <x v="8"/>
    <x v="1"/>
    <n v="355400310"/>
    <s v="Tatuí"/>
    <n v="1.1676950995241464"/>
    <n v="118833"/>
    <n v="115285"/>
    <n v="3548"/>
    <n v="226.71130952380955"/>
    <n v="97.014297375308203"/>
    <n v="1.514535247970574"/>
    <n v="0.98894757610350104"/>
    <n v="0.525587671867073"/>
    <s v=""/>
    <n v="0.44930561643835598"/>
    <n v="0.486033871131406"/>
    <n v="0.54797395294266904"/>
    <n v="3.122180745814308E-2"/>
    <m/>
    <n v="127"/>
    <n v="23.671497584541061"/>
    <n v="76.328502415458928"/>
    <n v="104.41"/>
    <n v="6264.7560000000003"/>
    <n v="2030.1580147680002"/>
    <n v="7"/>
    <n v="0"/>
    <n v="1255.2513190780339"/>
    <n v="191.07419656156119"/>
    <n v="100"/>
    <m/>
    <n v="94.08"/>
    <n v="41.36"/>
    <n v="7.2"/>
    <n v="100"/>
    <n v="89.090308704151425"/>
    <n v="32.019772684367318"/>
    <n v="100.91301796974501"/>
    <n v="72.998287759315701"/>
    <n v="0"/>
    <n v="0.5"/>
    <m/>
    <n v="5"/>
    <n v="0"/>
    <n v="10"/>
    <n v="92.9"/>
    <n v="80.637199999999993"/>
    <n v="67.593981078145731"/>
    <n v="7.6"/>
    <n v="1"/>
    <n v="0"/>
    <n v="93"/>
    <m/>
    <n v="49"/>
    <n v="158"/>
    <n v="5819.9583240000011"/>
    <n v="5051.7238252320003"/>
  </r>
  <r>
    <x v="15"/>
    <x v="1"/>
    <n v="35541022"/>
    <s v="Taubaté"/>
    <n v="1.0300761362483701"/>
    <n v="304596"/>
    <n v="298383"/>
    <n v="6213"/>
    <n v="486.63726993865032"/>
    <n v="97.960248985541512"/>
    <n v="0.92904059677828499"/>
    <n v="0.81424667047184196"/>
    <n v="0.114793926306443"/>
    <n v="1.31183409436834E-2"/>
    <n v="0.50238958904109599"/>
    <n v="0.100708018772197"/>
    <n v="0.27907648401826501"/>
    <n v="4.6866504946727505E-2"/>
    <m/>
    <n v="83"/>
    <n v="31.929824561403507"/>
    <n v="68.070175438596493"/>
    <n v="277.32"/>
    <n v="16638.966"/>
    <n v="2207.0129400000005"/>
    <n v="39"/>
    <n v="2"/>
    <n v="968.04160264744121"/>
    <n v="98.357168183429835"/>
    <n v="100"/>
    <m/>
    <n v="99.72"/>
    <n v="34.549999999999997"/>
    <n v="29.6"/>
    <n v="100"/>
    <n v="22.939273994525557"/>
    <n v="9.9362630671474328"/>
    <n v="26.26602162812393"/>
    <n v="12.083571190151899"/>
    <n v="0"/>
    <n v="0.1"/>
    <m/>
    <n v="0"/>
    <n v="0"/>
    <n v="9.4"/>
    <n v="98"/>
    <n v="98"/>
    <n v="86.735876856771029"/>
    <n v="9.8000000000000007"/>
    <n v="1"/>
    <n v="2"/>
    <n v="422"/>
    <m/>
    <n v="91"/>
    <n v="194"/>
    <n v="16306.186680000001"/>
    <n v="16306.186680000001"/>
  </r>
  <r>
    <x v="14"/>
    <x v="1"/>
    <n v="355420114"/>
    <s v="Tejupá"/>
    <n v="-0.36066956251641358"/>
    <n v="4702"/>
    <n v="3548"/>
    <n v="1154"/>
    <n v="15.866909630829454"/>
    <n v="75.457252233092305"/>
    <n v="4.1450464231354671E-2"/>
    <n v="3.8619946727549502E-2"/>
    <n v="2.8305175038051702E-3"/>
    <n v="6.2320364028411998E-2"/>
    <n v="2.4605175038051701E-3"/>
    <n v="2.16278538812785E-4"/>
    <n v="3.8403668188736702E-2"/>
    <n v="3.6999999999999999E-4"/>
    <m/>
    <n v="7"/>
    <n v="67.857142857142861"/>
    <n v="32.142857142857146"/>
    <n v="2.06"/>
    <n v="158.76"/>
    <n v="158.76"/>
    <n v="0"/>
    <n v="0"/>
    <n v="22468.226286686517"/>
    <n v="2682.7732879625682"/>
    <s v=""/>
    <m/>
    <s v=""/>
    <s v=""/>
    <n v="35.5"/>
    <s v=""/>
    <n v="2.7633642820903113"/>
    <n v="1.2373272904881991"/>
    <n v="3.5109042479590449"/>
    <n v="0.70762937595129272"/>
    <n v="0"/>
    <n v="0"/>
    <m/>
    <n v="0"/>
    <n v="0"/>
    <n v="7.3"/>
    <n v="100"/>
    <n v="0"/>
    <n v="0"/>
    <n v="1.5"/>
    <n v="0"/>
    <n v="0"/>
    <n v="2"/>
    <m/>
    <n v="19"/>
    <n v="9"/>
    <n v="158.76"/>
    <n v="0"/>
  </r>
  <r>
    <x v="13"/>
    <x v="1"/>
    <n v="355430022"/>
    <s v="Teodoro Sampaio"/>
    <n v="0.4911429176156501"/>
    <n v="22316"/>
    <n v="18420"/>
    <n v="3896"/>
    <n v="14.335729473812689"/>
    <n v="82.541674135149663"/>
    <n v="0.315509265601218"/>
    <n v="0.20832517503805201"/>
    <n v="0.107184090563166"/>
    <s v=""/>
    <n v="6.2347465753424702E-2"/>
    <n v="0.210033515981735"/>
    <n v="4.2891647640791501E-2"/>
    <n v="2.3663622526636199E-4"/>
    <m/>
    <n v="1"/>
    <n v="16.279069767441861"/>
    <n v="83.720930232558146"/>
    <n v="13.16"/>
    <n v="1014.984"/>
    <n v="167.67431999999999"/>
    <n v="0"/>
    <n v="0"/>
    <n v="16336.088904821652"/>
    <n v="2289.3134970424808"/>
    <n v="90.54"/>
    <m/>
    <n v="89.73"/>
    <n v="16.309999999999999"/>
    <n v="25.5"/>
    <n v="100"/>
    <n v="5.3476146712070838"/>
    <n v="2.7293189065849308"/>
    <n v="4.8674106317301868"/>
    <n v="6.6163018866151848"/>
    <n v="0"/>
    <n v="0"/>
    <m/>
    <n v="0"/>
    <n v="0"/>
    <n v="7.5"/>
    <n v="100"/>
    <n v="100"/>
    <n v="83.480102149393488"/>
    <n v="10"/>
    <n v="0"/>
    <n v="0"/>
    <n v="2"/>
    <m/>
    <n v="7"/>
    <n v="36"/>
    <n v="1014.984"/>
    <n v="1014.984"/>
  </r>
  <r>
    <x v="9"/>
    <x v="1"/>
    <n v="355440912"/>
    <s v="Terra Roxa"/>
    <n v="0.71257987236423848"/>
    <n v="9060"/>
    <n v="8714"/>
    <n v="346"/>
    <n v="41.202419391513942"/>
    <n v="96.181015452538631"/>
    <n v="0.201603700532725"/>
    <n v="0.122893700532725"/>
    <n v="7.8710000000000002E-2"/>
    <s v=""/>
    <n v="2.6620000000000001E-2"/>
    <n v="3.7069999999999999E-2"/>
    <n v="0.13666729071537301"/>
    <n v="1.2464098173515983E-3"/>
    <m/>
    <n v="1"/>
    <n v="55.555555555555557"/>
    <n v="44.444444444444443"/>
    <n v="6.25"/>
    <n v="482.32799999999997"/>
    <n v="110.54879999999999"/>
    <n v="3"/>
    <n v="0"/>
    <n v="9258.9139072847684"/>
    <n v="1079.0463576158938"/>
    <n v="83.43"/>
    <m/>
    <n v="87.98"/>
    <n v="23.84"/>
    <s v=""/>
    <n v="87.52"/>
    <n v="21.000385472158854"/>
    <n v="7.5790864861926686"/>
    <n v="18.906723158880766"/>
    <n v="25.390322580645169"/>
    <s v=""/>
    <s v=""/>
    <m/>
    <n v="0"/>
    <s v=""/>
    <n v="8.3000000000000007"/>
    <n v="94"/>
    <n v="94"/>
    <n v="77.080161218092258"/>
    <n v="8.4"/>
    <n v="1"/>
    <n v="0"/>
    <n v="3"/>
    <m/>
    <n v="20"/>
    <n v="16"/>
    <n v="453.38831999999996"/>
    <n v="453.38831999999996"/>
  </r>
  <r>
    <x v="6"/>
    <x v="1"/>
    <n v="35545085"/>
    <s v="Tietê"/>
    <m/>
    <m/>
    <m/>
    <m/>
    <m/>
    <m/>
    <n v="1.52317985794013E-4"/>
    <s v=""/>
    <n v="1.52317985794013E-4"/>
    <s v=""/>
    <s v=""/>
    <n v="1.31912734652461E-5"/>
    <n v="2.49714611872146E-5"/>
    <n v="1.14155251141553E-4"/>
    <m/>
    <n v="1"/>
    <s v=""/>
    <s v=""/>
    <m/>
    <m/>
    <m/>
    <m/>
    <m/>
    <s v=""/>
    <s v=""/>
    <s v=""/>
    <m/>
    <s v=""/>
    <s v=""/>
    <s v=""/>
    <s v=""/>
    <n v="1.1367013865224849E-2"/>
    <n v="4.094569510591747E-3"/>
    <n v="0"/>
    <n v="2.8739242602643964E-2"/>
    <s v=""/>
    <s v=""/>
    <m/>
    <n v="0"/>
    <s v=""/>
    <m/>
    <m/>
    <m/>
    <m/>
    <m/>
    <m/>
    <m/>
    <n v="2"/>
    <m/>
    <s v=""/>
    <n v="5"/>
    <m/>
    <m/>
  </r>
  <r>
    <x v="8"/>
    <x v="1"/>
    <n v="355450810"/>
    <s v="Tietê"/>
    <n v="1.1489319975152901"/>
    <n v="40656"/>
    <n v="37129"/>
    <n v="3527"/>
    <n v="103.57952663626405"/>
    <n v="91.324773711137354"/>
    <n v="0.20952673515981779"/>
    <n v="0.109784507229833"/>
    <n v="9.97422279299848E-2"/>
    <s v=""/>
    <n v="5.3899999999999998E-3"/>
    <n v="0.12519977929984799"/>
    <n v="4.8065017123287701E-2"/>
    <n v="3.08719387366818E-2"/>
    <m/>
    <n v="41"/>
    <n v="13.793103448275861"/>
    <n v="86.206896551724128"/>
    <n v="30.6"/>
    <n v="2065.7159999999999"/>
    <n v="1345.3886559599998"/>
    <n v="8"/>
    <n v="0"/>
    <n v="2885.5253837072019"/>
    <n v="411.10979929161749"/>
    <n v="89.93"/>
    <m/>
    <n v="83.63"/>
    <n v="45.57"/>
    <n v="24.2"/>
    <n v="98.92"/>
    <n v="15.636323519389386"/>
    <n v="5.6324391171994028"/>
    <n v="13.553642867880617"/>
    <n v="18.819288288676375"/>
    <n v="2"/>
    <n v="0.5"/>
    <m/>
    <n v="0"/>
    <n v="10"/>
    <n v="9.1999999999999993"/>
    <n v="97"/>
    <n v="36.56900000000001"/>
    <n v="34.870589376274381"/>
    <n v="4.8"/>
    <n v="0"/>
    <n v="0"/>
    <n v="61"/>
    <m/>
    <n v="12"/>
    <n v="75"/>
    <n v="2003.74452"/>
    <n v="755.41168404000007"/>
  </r>
  <r>
    <x v="14"/>
    <x v="1"/>
    <n v="355460714"/>
    <s v="Timburi"/>
    <n v="-0.37798656606828906"/>
    <n v="2565"/>
    <n v="1990"/>
    <n v="575"/>
    <n v="13.00578034682081"/>
    <n v="77.582846003898638"/>
    <n v="2.34876274733638E-2"/>
    <n v="1.09276274733638E-2"/>
    <n v="1.256E-2"/>
    <n v="6.2761605783866095E-2"/>
    <n v="1.2500000000000001E-2"/>
    <s v=""/>
    <n v="9.2576274733637796E-3"/>
    <n v="1.73E-3"/>
    <m/>
    <n v="11"/>
    <n v="81.25"/>
    <n v="18.75"/>
    <n v="1.35"/>
    <n v="104.38200000000001"/>
    <n v="42.435360000000003"/>
    <n v="0"/>
    <n v="0"/>
    <n v="27909.052631578947"/>
    <n v="3196.6315789473683"/>
    <n v="70.5"/>
    <m/>
    <n v="67.91"/>
    <n v="13.39"/>
    <n v="60"/>
    <n v="96.95"/>
    <n v="2.325507670630079"/>
    <n v="1.0346972455226344"/>
    <n v="1.4570169964485067"/>
    <n v="4.8307692307692305"/>
    <n v="0"/>
    <n v="0"/>
    <m/>
    <n v="0"/>
    <n v="0"/>
    <n v="9.5"/>
    <n v="86"/>
    <n v="86.000000000000014"/>
    <n v="59.346094154164511"/>
    <n v="7.1"/>
    <n v="0"/>
    <n v="0"/>
    <n v="4"/>
    <m/>
    <n v="13"/>
    <n v="3"/>
    <n v="89.768520000000009"/>
    <n v="89.768520000000009"/>
  </r>
  <r>
    <x v="8"/>
    <x v="1"/>
    <n v="355465610"/>
    <s v="Torre de Pedra"/>
    <n v="0.24983205760753524"/>
    <n v="2313"/>
    <n v="1633"/>
    <n v="680"/>
    <n v="32.440392706872373"/>
    <n v="70.600951145698232"/>
    <n v="8.7600000000000004E-3"/>
    <n v="8.7600000000000004E-3"/>
    <s v=""/>
    <s v=""/>
    <n v="8.7600000000000004E-3"/>
    <s v=""/>
    <s v=""/>
    <n v="0"/>
    <m/>
    <s v=""/>
    <s v=""/>
    <s v=""/>
    <n v="1.1000000000000001"/>
    <n v="84.888000000000005"/>
    <n v="53.330853600000005"/>
    <n v="1"/>
    <n v="0"/>
    <n v="8998.5992217898838"/>
    <n v="1363.4241245136184"/>
    <n v="99.21"/>
    <m/>
    <n v="61.28"/>
    <n v="27.47"/>
    <n v="49.9"/>
    <n v="100"/>
    <n v="3.6500000000000004"/>
    <n v="1.3272727272727274"/>
    <n v="6.2571428571428571"/>
    <n v="0"/>
    <n v="0"/>
    <n v="0"/>
    <m/>
    <n v="0"/>
    <n v="0"/>
    <n v="10"/>
    <n v="68"/>
    <n v="48.28"/>
    <n v="37.175038167938929"/>
    <n v="4.8"/>
    <n v="0"/>
    <n v="0"/>
    <n v="19"/>
    <m/>
    <n v="1"/>
    <s v=""/>
    <n v="57.723840000000003"/>
    <n v="40.983926400000001"/>
  </r>
  <r>
    <x v="6"/>
    <x v="1"/>
    <n v="35547065"/>
    <s v="Torrinha"/>
    <m/>
    <m/>
    <m/>
    <m/>
    <m/>
    <m/>
    <n v="4.9203318112633176E-2"/>
    <n v="4.9189999999999998E-2"/>
    <n v="1.3318112633181101E-5"/>
    <s v=""/>
    <s v=""/>
    <s v=""/>
    <n v="4.9203318112633197E-2"/>
    <n v="0"/>
    <m/>
    <n v="3"/>
    <n v="50"/>
    <n v="50"/>
    <m/>
    <m/>
    <m/>
    <m/>
    <m/>
    <s v=""/>
    <s v=""/>
    <s v=""/>
    <m/>
    <s v=""/>
    <s v=""/>
    <s v=""/>
    <s v=""/>
    <n v="3.59148307391483"/>
    <n v="1.6132235446764978"/>
    <n v="4.8225490196078429"/>
    <n v="3.8051750380517419E-3"/>
    <s v=""/>
    <s v=""/>
    <m/>
    <n v="0"/>
    <s v=""/>
    <m/>
    <m/>
    <m/>
    <m/>
    <m/>
    <m/>
    <m/>
    <s v=""/>
    <m/>
    <n v="1"/>
    <n v="1"/>
    <m/>
    <m/>
  </r>
  <r>
    <x v="7"/>
    <x v="1"/>
    <n v="355470613"/>
    <s v="Torrinha"/>
    <n v="0.41121667820875896"/>
    <n v="9675"/>
    <n v="8429"/>
    <n v="1246"/>
    <n v="31.092328952019795"/>
    <n v="87.121447028423773"/>
    <n v="6.9119159056316604E-2"/>
    <n v="3.9816826484018297E-2"/>
    <n v="2.9302332572298299E-2"/>
    <s v=""/>
    <n v="5.2409999999999998E-2"/>
    <n v="1.26096803652968E-2"/>
    <n v="1.5773135464231399E-3"/>
    <n v="2.52216514459665E-3"/>
    <m/>
    <n v="9"/>
    <n v="45.652173913043477"/>
    <n v="54.347826086956516"/>
    <n v="5.96"/>
    <n v="459.97199999999998"/>
    <n v="115.77908880000004"/>
    <n v="0"/>
    <n v="0"/>
    <n v="9941.5813953488378"/>
    <n v="1140.8372093023261"/>
    <n v="90.52"/>
    <m/>
    <n v="88.49"/>
    <n v="37.39"/>
    <n v="1.2"/>
    <n v="100"/>
    <n v="5.0451940917019416"/>
    <n v="2.2662019362726755"/>
    <n v="3.9036104396096367"/>
    <n v="8.3720950206566549"/>
    <n v="2"/>
    <n v="0"/>
    <m/>
    <n v="0"/>
    <n v="2"/>
    <n v="7.2"/>
    <n v="98.460000000000008"/>
    <n v="98.460000000000008"/>
    <n v="74.829100727870383"/>
    <n v="8.3000000000000007"/>
    <n v="0"/>
    <n v="0"/>
    <n v="2"/>
    <m/>
    <n v="21"/>
    <n v="25"/>
    <n v="452.88843120000007"/>
    <n v="452.88843120000007"/>
  </r>
  <r>
    <x v="7"/>
    <x v="1"/>
    <n v="355475513"/>
    <s v="Trabiju"/>
    <n v="0.98884880470211378"/>
    <n v="1686"/>
    <n v="1577"/>
    <n v="109"/>
    <n v="26.60145156200694"/>
    <n v="93.534994068801907"/>
    <n v="6.4370053272450531E-2"/>
    <n v="5.4829999999999997E-2"/>
    <n v="9.5400532724505306E-3"/>
    <s v=""/>
    <n v="9.6638812785388092E-3"/>
    <n v="1.5E-3"/>
    <n v="5.2601415525114201E-2"/>
    <n v="6.0475646879756503E-4"/>
    <m/>
    <s v=""/>
    <n v="31.25"/>
    <n v="68.75"/>
    <n v="1.1100000000000001"/>
    <n v="85.481999999999999"/>
    <n v="14.7042"/>
    <n v="0"/>
    <n v="0"/>
    <n v="13841.423487544484"/>
    <n v="1683.4163701067621"/>
    <n v="100"/>
    <m/>
    <n v="100"/>
    <n v="15.31"/>
    <n v="32"/>
    <n v="100"/>
    <n v="16.505141864730906"/>
    <n v="8.6986558476284497"/>
    <n v="18.276666666666667"/>
    <n v="10.600059191611697"/>
    <n v="0"/>
    <n v="0"/>
    <m/>
    <n v="0"/>
    <n v="0"/>
    <n v="8.6"/>
    <n v="90"/>
    <n v="90"/>
    <n v="82.798483891345541"/>
    <n v="9.8000000000000007"/>
    <n v="0"/>
    <n v="0"/>
    <n v="2"/>
    <m/>
    <n v="5"/>
    <n v="11"/>
    <n v="76.933800000000005"/>
    <n v="76.933800000000005"/>
  </r>
  <r>
    <x v="15"/>
    <x v="1"/>
    <n v="35548052"/>
    <s v="Tremembé"/>
    <n v="1.2237217454980964"/>
    <n v="45519"/>
    <n v="42232"/>
    <n v="3287"/>
    <n v="236.56064858122858"/>
    <n v="92.778839605439487"/>
    <n v="0.48833685565702678"/>
    <n v="0.46525951293759499"/>
    <n v="2.30773427194318E-2"/>
    <n v="1.2122628107559601"/>
    <n v="8.5100000000000002E-3"/>
    <n v="3.26001154236428E-2"/>
    <n v="0.409187610350076"/>
    <n v="3.8039129883308015E-2"/>
    <m/>
    <n v="74"/>
    <n v="59.375"/>
    <n v="40.625"/>
    <n v="34.020000000000003"/>
    <n v="2296.35"/>
    <n v="417.01553999999999"/>
    <n v="4"/>
    <n v="0"/>
    <n v="2009.1478283793581"/>
    <n v="207.84287879786467"/>
    <n v="100"/>
    <m/>
    <n v="90.96"/>
    <n v="18.96"/>
    <n v="93.8"/>
    <n v="100"/>
    <n v="38.756893306113241"/>
    <n v="16.83920191920782"/>
    <n v="48.46453259766615"/>
    <n v="7.6924475731439319"/>
    <n v="0"/>
    <n v="0.3"/>
    <m/>
    <n v="0"/>
    <n v="0"/>
    <n v="9.4"/>
    <n v="93"/>
    <n v="93"/>
    <n v="81.840070546737223"/>
    <n v="9.6999999999999993"/>
    <n v="0"/>
    <n v="0"/>
    <n v="72"/>
    <m/>
    <n v="38"/>
    <n v="26"/>
    <n v="2135.6054999999997"/>
    <n v="2135.6054999999997"/>
  </r>
  <r>
    <x v="10"/>
    <x v="1"/>
    <n v="355490415"/>
    <s v="Três Fronteiras"/>
    <m/>
    <m/>
    <m/>
    <m/>
    <m/>
    <m/>
    <n v="1.47E-3"/>
    <n v="1.0000000000000001E-5"/>
    <n v="1.4599999999999999E-3"/>
    <s v=""/>
    <s v=""/>
    <s v=""/>
    <n v="1.47E-3"/>
    <n v="0"/>
    <m/>
    <s v=""/>
    <n v="50"/>
    <n v="50"/>
    <m/>
    <m/>
    <m/>
    <m/>
    <m/>
    <s v=""/>
    <s v=""/>
    <s v=""/>
    <m/>
    <s v=""/>
    <s v=""/>
    <s v=""/>
    <s v=""/>
    <n v="0.42"/>
    <n v="0.13008849557522123"/>
    <n v="3.8461538461538464E-3"/>
    <n v="1.6222222222222229"/>
    <s v=""/>
    <s v=""/>
    <m/>
    <n v="0"/>
    <s v=""/>
    <m/>
    <m/>
    <m/>
    <m/>
    <m/>
    <m/>
    <m/>
    <n v="1"/>
    <m/>
    <n v="1"/>
    <n v="1"/>
    <m/>
    <m/>
  </r>
  <r>
    <x v="16"/>
    <x v="1"/>
    <n v="355490418"/>
    <s v="Três Fronteiras"/>
    <n v="0.27320828161789823"/>
    <n v="5536"/>
    <n v="4882"/>
    <n v="654"/>
    <n v="36.254092992796338"/>
    <n v="88.186416184971094"/>
    <n v="2.5411613394216132E-2"/>
    <n v="2.1700000000000001E-2"/>
    <n v="3.7116133942161301E-3"/>
    <n v="0.10872767630644301"/>
    <n v="1.912100456621E-3"/>
    <n v="1.09E-3"/>
    <n v="2.1989512937595102E-2"/>
    <n v="4.2000000000000002E-4"/>
    <m/>
    <s v=""/>
    <n v="34.782608695652172"/>
    <n v="65.217391304347828"/>
    <n v="3.44"/>
    <n v="265.68"/>
    <n v="39.851999999999997"/>
    <n v="0"/>
    <n v="0"/>
    <n v="6437.0809248554915"/>
    <n v="512.68786127167618"/>
    <n v="100"/>
    <m/>
    <n v="98.85"/>
    <n v="12.54"/>
    <n v="34.299999999999997"/>
    <n v="100"/>
    <n v="7.2604609697760374"/>
    <n v="2.2488153446208967"/>
    <n v="8.3461538461538467"/>
    <n v="4.1240148824623679"/>
    <n v="0"/>
    <n v="0"/>
    <m/>
    <n v="1"/>
    <n v="0"/>
    <n v="7.6"/>
    <n v="100"/>
    <n v="100"/>
    <n v="85"/>
    <n v="10"/>
    <n v="0"/>
    <n v="0"/>
    <n v="3"/>
    <m/>
    <n v="8"/>
    <n v="15"/>
    <n v="265.68"/>
    <n v="265.68"/>
  </r>
  <r>
    <x v="6"/>
    <x v="1"/>
    <n v="35549535"/>
    <s v="Tuiuti"/>
    <n v="1.1113288174384284"/>
    <n v="6499"/>
    <n v="3501"/>
    <n v="2998"/>
    <n v="51.38768087293429"/>
    <n v="53.869826127096474"/>
    <n v="0.26239469558599732"/>
    <n v="0.24057806316590599"/>
    <n v="2.1816632420091301E-2"/>
    <s v=""/>
    <n v="1.652E-2"/>
    <n v="1.9570776255707799E-4"/>
    <n v="0.238748633942161"/>
    <n v="6.9303538812785399E-3"/>
    <m/>
    <n v="48"/>
    <n v="40.707964601769916"/>
    <n v="59.292035398230091"/>
    <n v="2.42"/>
    <n v="186.40799999999999"/>
    <n v="186.40799999999999"/>
    <n v="1"/>
    <n v="0"/>
    <n v="7375.7070318510541"/>
    <n v="970.48776734882256"/>
    <n v="77.02"/>
    <m/>
    <n v="32.94"/>
    <n v="57.4"/>
    <n v="5.0999999999999996"/>
    <n v="95.89"/>
    <n v="45.240464756206435"/>
    <n v="17.262808920131402"/>
    <n v="63.310016622606838"/>
    <n v="10.908316210045653"/>
    <n v="2"/>
    <n v="0.6"/>
    <m/>
    <n v="0"/>
    <n v="0"/>
    <n v="9.6"/>
    <n v="42"/>
    <n v="0"/>
    <n v="0"/>
    <n v="0.6"/>
    <n v="0"/>
    <n v="0"/>
    <n v="15"/>
    <m/>
    <n v="46"/>
    <n v="67"/>
    <n v="78.291359999999997"/>
    <n v="0"/>
  </r>
  <r>
    <x v="0"/>
    <x v="1"/>
    <n v="355500020"/>
    <s v="Tupã"/>
    <n v="-0.10150267898969556"/>
    <n v="62897"/>
    <n v="60374"/>
    <n v="2523"/>
    <n v="99.977746340067711"/>
    <n v="95.988679905241909"/>
    <n v="0.243979684170472"/>
    <n v="1.098E-2"/>
    <n v="0.23299968417047201"/>
    <s v=""/>
    <n v="0.20061000000000001"/>
    <n v="6.77E-3"/>
    <n v="3.06272336377473E-2"/>
    <n v="5.9724505327245101E-3"/>
    <m/>
    <n v="7"/>
    <n v="10.714285714285714"/>
    <n v="89.285714285714292"/>
    <n v="50.32"/>
    <n v="3396.384"/>
    <n v="475.49376000000001"/>
    <n v="0"/>
    <n v="1"/>
    <n v="2366.5662909200755"/>
    <n v="270.75122819848309"/>
    <n v="100"/>
    <m/>
    <n v="99.53"/>
    <n v="19.5"/>
    <n v="0.5"/>
    <n v="100"/>
    <n v="11.673669099065647"/>
    <n v="5.1690611053066107"/>
    <n v="0.70838709677419354"/>
    <n v="43.148089661198533"/>
    <n v="1"/>
    <n v="0.2"/>
    <m/>
    <n v="0"/>
    <n v="0"/>
    <n v="8.3000000000000007"/>
    <n v="100"/>
    <n v="100"/>
    <n v="86.000000000000014"/>
    <n v="10"/>
    <n v="0"/>
    <n v="1"/>
    <n v="3"/>
    <m/>
    <n v="9"/>
    <n v="75"/>
    <n v="3396.384"/>
    <n v="3396.384"/>
  </r>
  <r>
    <x v="1"/>
    <x v="1"/>
    <n v="355500021"/>
    <s v="Tupã"/>
    <m/>
    <m/>
    <m/>
    <m/>
    <m/>
    <m/>
    <n v="3.2369075342465803E-2"/>
    <n v="1.6320000000000001E-2"/>
    <n v="1.6049075342465802E-2"/>
    <s v=""/>
    <n v="2.2702587519025899E-3"/>
    <n v="9.6966971080669692E-3"/>
    <n v="1.8301168188736699E-2"/>
    <n v="2.10095129375951E-3"/>
    <m/>
    <n v="9"/>
    <n v="23.684210526315788"/>
    <n v="76.31578947368422"/>
    <m/>
    <m/>
    <m/>
    <m/>
    <m/>
    <s v=""/>
    <s v=""/>
    <s v=""/>
    <m/>
    <s v=""/>
    <s v=""/>
    <s v=""/>
    <s v=""/>
    <n v="1.5487595857639143"/>
    <n v="0.68578549454376714"/>
    <n v="1.0529032258064517"/>
    <n v="2.9720509893455196"/>
    <s v=""/>
    <s v=""/>
    <m/>
    <n v="0"/>
    <s v=""/>
    <m/>
    <m/>
    <m/>
    <m/>
    <m/>
    <m/>
    <m/>
    <n v="4"/>
    <m/>
    <n v="9"/>
    <n v="29"/>
    <m/>
    <m/>
  </r>
  <r>
    <x v="0"/>
    <x v="1"/>
    <n v="355510920"/>
    <s v="Tupi Paulista"/>
    <n v="0.48043682014158318"/>
    <n v="14851"/>
    <n v="11663"/>
    <n v="3188"/>
    <n v="60.703045166564479"/>
    <n v="78.533432092115007"/>
    <n v="0.15518035388127899"/>
    <n v="5.3499999999999997E-3"/>
    <n v="0.14983035388127899"/>
    <s v=""/>
    <n v="1.0628203957381999E-2"/>
    <n v="1.25E-3"/>
    <n v="9.1537880517503806E-2"/>
    <n v="5.1764269406392699E-2"/>
    <m/>
    <n v="2"/>
    <n v="5.4794520547945202"/>
    <n v="94.520547945205479"/>
    <n v="8.52"/>
    <n v="657.12599999999998"/>
    <n v="122.74794"/>
    <n v="1"/>
    <n v="0"/>
    <n v="3694.8784593630057"/>
    <n v="445.93360716450064"/>
    <n v="100"/>
    <m/>
    <n v="100"/>
    <n v="9.86"/>
    <n v="62.5"/>
    <n v="100"/>
    <n v="21.552826927955415"/>
    <n v="8.9184111426022401"/>
    <n v="1.0490196078431371"/>
    <n v="71.347787562513815"/>
    <n v="0"/>
    <n v="0"/>
    <m/>
    <n v="0"/>
    <n v="0"/>
    <n v="9"/>
    <n v="100"/>
    <n v="99.999999999999972"/>
    <n v="81.320486482044544"/>
    <n v="9.6999999999999993"/>
    <n v="0"/>
    <n v="0"/>
    <n v="4"/>
    <m/>
    <n v="4"/>
    <n v="69"/>
    <n v="657.12599999999986"/>
    <n v="657.12599999999986"/>
  </r>
  <r>
    <x v="12"/>
    <x v="1"/>
    <n v="355520819"/>
    <s v="Turiúba"/>
    <n v="-4.1679751317691416E-2"/>
    <n v="1915"/>
    <n v="1615"/>
    <n v="300"/>
    <n v="12.508981644784114"/>
    <n v="84.334203655352482"/>
    <n v="6.370026636225265E-2"/>
    <n v="5.7914931506849301E-2"/>
    <n v="5.7853348554033502E-3"/>
    <s v=""/>
    <n v="5.0899999999999999E-3"/>
    <s v=""/>
    <n v="5.8016727549467302E-2"/>
    <n v="5.9353881278538805E-4"/>
    <m/>
    <n v="11"/>
    <n v="39.130434782608695"/>
    <n v="60.869565217391312"/>
    <n v="1.1599999999999999"/>
    <n v="89.1"/>
    <n v="16.47486"/>
    <n v="0"/>
    <n v="0"/>
    <n v="18444.031331592691"/>
    <n v="1317.4308093994771"/>
    <n v="80.510000000000005"/>
    <m/>
    <n v="78.97"/>
    <n v="16.07"/>
    <s v=""/>
    <n v="98.36"/>
    <n v="18.200076103500759"/>
    <n v="5.6875237823439857"/>
    <n v="21.449974632166409"/>
    <n v="7.2316685692541922"/>
    <s v=""/>
    <s v=""/>
    <m/>
    <n v="0"/>
    <s v=""/>
    <n v="8.1999999999999993"/>
    <n v="94.78"/>
    <n v="94.78"/>
    <n v="81.509696969696961"/>
    <n v="9.6"/>
    <n v="0"/>
    <n v="0"/>
    <s v=""/>
    <m/>
    <n v="9"/>
    <n v="14"/>
    <n v="84.448979999999992"/>
    <n v="84.448979999999992"/>
  </r>
  <r>
    <x v="10"/>
    <x v="1"/>
    <n v="355530715"/>
    <s v="Turmalina"/>
    <n v="-1.0415510949414952"/>
    <n v="1821"/>
    <n v="1376"/>
    <n v="445"/>
    <n v="12.357491856677523"/>
    <n v="75.562877539813286"/>
    <n v="8.5897328767123304E-2"/>
    <n v="7.3182031963470298E-2"/>
    <n v="1.2715296803652999E-2"/>
    <s v=""/>
    <n v="2.21529680365297E-3"/>
    <s v=""/>
    <n v="8.3602031963470297E-2"/>
    <n v="8.0000000000000007E-5"/>
    <m/>
    <n v="1"/>
    <n v="79.6875"/>
    <n v="20.3125"/>
    <n v="0.86"/>
    <n v="66.311999999999998"/>
    <n v="6.27264"/>
    <n v="0"/>
    <n v="0"/>
    <n v="19396.112026359144"/>
    <n v="2078.1548599670509"/>
    <n v="95.43"/>
    <m/>
    <n v="93.46"/>
    <n v="12.33"/>
    <n v="11.5"/>
    <n v="100"/>
    <n v="23.860369101978694"/>
    <n v="7.6694043542074377"/>
    <n v="30.492513318112625"/>
    <n v="10.596080669710833"/>
    <n v="0"/>
    <n v="0"/>
    <m/>
    <n v="0"/>
    <n v="0"/>
    <n v="8.9"/>
    <n v="100"/>
    <n v="100"/>
    <n v="90.54071661237785"/>
    <n v="10"/>
    <n v="0"/>
    <n v="0"/>
    <n v="23"/>
    <m/>
    <n v="51"/>
    <n v="13"/>
    <n v="66.311999999999998"/>
    <n v="66.311999999999998"/>
  </r>
  <r>
    <x v="2"/>
    <x v="1"/>
    <n v="355535616"/>
    <s v="Ubarana"/>
    <m/>
    <m/>
    <m/>
    <m/>
    <m/>
    <m/>
    <n v="6.2848173515981751E-2"/>
    <n v="6.2734018264840194E-2"/>
    <n v="1.14155251141553E-4"/>
    <s v=""/>
    <n v="3.80517503805175E-5"/>
    <n v="3.8812785388127901E-3"/>
    <n v="5.8852739726027399E-2"/>
    <n v="7.6103500761035001E-5"/>
    <m/>
    <s v=""/>
    <n v="50"/>
    <n v="50"/>
    <m/>
    <m/>
    <m/>
    <m/>
    <m/>
    <s v=""/>
    <s v=""/>
    <s v=""/>
    <m/>
    <s v=""/>
    <s v=""/>
    <s v=""/>
    <s v=""/>
    <n v="11.02599535368101"/>
    <n v="4.0030683768141246"/>
    <n v="14.257731423827316"/>
    <n v="8.7811731647348484E-2"/>
    <s v=""/>
    <s v=""/>
    <m/>
    <n v="1"/>
    <s v=""/>
    <m/>
    <m/>
    <m/>
    <m/>
    <m/>
    <m/>
    <m/>
    <s v=""/>
    <m/>
    <n v="3"/>
    <n v="3"/>
    <m/>
    <m/>
  </r>
  <r>
    <x v="12"/>
    <x v="1"/>
    <n v="355535619"/>
    <s v="Ubarana"/>
    <n v="1.4715737216143721"/>
    <n v="5989"/>
    <n v="5532"/>
    <n v="457"/>
    <n v="28.486491628614914"/>
    <n v="92.369343796961104"/>
    <n v="3.2361595636732597E-2"/>
    <n v="1.2149999999999999E-2"/>
    <n v="2.02115956367326E-2"/>
    <s v=""/>
    <n v="1.9133668188736699E-2"/>
    <n v="1.27927447995941E-4"/>
    <n v="1.2149999999999999E-2"/>
    <n v="9.5E-4"/>
    <m/>
    <n v="1"/>
    <n v="6.666666666666667"/>
    <n v="93.333333333333329"/>
    <n v="4.05"/>
    <n v="312.06599999999997"/>
    <n v="159.15366"/>
    <n v="0"/>
    <n v="0"/>
    <n v="8267.0763065620304"/>
    <n v="684.53498079812971"/>
    <n v="100"/>
    <m/>
    <n v="100"/>
    <n v="30.42"/>
    <n v="23.5"/>
    <n v="100"/>
    <n v="5.6774729187250177"/>
    <n v="2.0612481297281908"/>
    <n v="2.7613636363636362"/>
    <n v="15.547381259025084"/>
    <n v="0"/>
    <n v="0"/>
    <m/>
    <n v="0"/>
    <n v="0"/>
    <n v="10"/>
    <n v="100"/>
    <n v="100"/>
    <n v="48.999999999999993"/>
    <n v="6.7"/>
    <n v="0"/>
    <n v="0"/>
    <n v="1"/>
    <m/>
    <n v="1"/>
    <n v="14"/>
    <n v="312.06599999999997"/>
    <n v="312.06599999999997"/>
  </r>
  <r>
    <x v="21"/>
    <x v="1"/>
    <n v="35554063"/>
    <s v="Ubatuba"/>
    <n v="1.2463642361956406"/>
    <n v="87887"/>
    <n v="85832"/>
    <n v="2055"/>
    <n v="123.41599730382519"/>
    <n v="97.66177022767873"/>
    <n v="0.86306930745814303"/>
    <n v="0.85412430745814305"/>
    <n v="8.9449999999999998E-3"/>
    <n v="1.6346397767630599E-4"/>
    <n v="0.80571000000000004"/>
    <n v="3.3999999999999998E-3"/>
    <n v="1.4739726027397301E-4"/>
    <n v="5.3811910197869101E-2"/>
    <m/>
    <n v="20"/>
    <n v="62.790697674418603"/>
    <n v="37.209302325581397"/>
    <n v="70.89"/>
    <n v="4785.3180000000002"/>
    <n v="3379.8604212"/>
    <n v="18"/>
    <n v="1"/>
    <n v="14119.740120836985"/>
    <n v="1557.2978938864678"/>
    <n v="75.12"/>
    <m/>
    <n v="33.42"/>
    <n v="28.93"/>
    <n v="0"/>
    <n v="76.97"/>
    <n v="5.9727979754888789"/>
    <n v="2.1933146314057002"/>
    <n v="8.4483116464702572"/>
    <n v="0.20610599078341013"/>
    <n v="0"/>
    <n v="0"/>
    <m/>
    <n v="1"/>
    <n v="0"/>
    <n v="10"/>
    <n v="34"/>
    <n v="33.659999999999997"/>
    <n v="29.370202331381112"/>
    <n v="4.4000000000000004"/>
    <n v="5"/>
    <n v="1"/>
    <n v="127"/>
    <m/>
    <n v="54"/>
    <n v="32"/>
    <n v="1627.00812"/>
    <n v="1610.7380387999999"/>
  </r>
  <r>
    <x v="5"/>
    <x v="1"/>
    <n v="355550517"/>
    <s v="Ubirajara"/>
    <n v="0.57602626176229688"/>
    <n v="4640"/>
    <n v="3418"/>
    <n v="1222"/>
    <n v="16.376663254861821"/>
    <n v="73.66379310344827"/>
    <n v="0.44697303652968062"/>
    <n v="0.44528136986301398"/>
    <n v="1.6916666666666701E-3"/>
    <s v=""/>
    <s v=""/>
    <n v="4.9399999999999999E-3"/>
    <n v="0.433464124809741"/>
    <n v="8.5689117199391207E-3"/>
    <m/>
    <n v="6"/>
    <n v="58.620689655172406"/>
    <n v="41.379310344827587"/>
    <n v="2.44"/>
    <n v="188.244"/>
    <n v="39.153240000000004"/>
    <n v="0"/>
    <n v="0"/>
    <n v="17603.068965517243"/>
    <n v="1903.0344827586207"/>
    <n v="76.72"/>
    <m/>
    <n v="74.459999999999994"/>
    <n v="10.56"/>
    <n v="10"/>
    <n v="100"/>
    <n v="32.625769089757704"/>
    <n v="17.257646198057166"/>
    <n v="40.851501822294857"/>
    <n v="0.60416666666666785"/>
    <n v="0"/>
    <n v="0"/>
    <m/>
    <n v="0"/>
    <n v="0"/>
    <n v="9.8000000000000007"/>
    <n v="99"/>
    <n v="99"/>
    <n v="79.200803212851397"/>
    <n v="8.4"/>
    <n v="0"/>
    <n v="0"/>
    <n v="3"/>
    <m/>
    <n v="17"/>
    <n v="12"/>
    <n v="186.36156"/>
    <n v="186.36156"/>
  </r>
  <r>
    <x v="10"/>
    <x v="1"/>
    <n v="355560415"/>
    <s v="Uchoa"/>
    <n v="0.26031093443219522"/>
    <n v="9664"/>
    <n v="9061"/>
    <n v="603"/>
    <n v="38.317275286467627"/>
    <n v="93.760347682119203"/>
    <n v="7.955755707762556E-2"/>
    <n v="9.2666476407914696E-3"/>
    <n v="7.0290909436834095E-2"/>
    <s v=""/>
    <n v="2.81681506849315E-2"/>
    <n v="1.7303352359208501E-2"/>
    <n v="2.7885871385083701E-2"/>
    <n v="6.2001826484018273E-3"/>
    <m/>
    <n v="1"/>
    <n v="22.222222222222221"/>
    <n v="77.777777777777786"/>
    <n v="6.58"/>
    <n v="507.33"/>
    <n v="15.219900000000001"/>
    <n v="2"/>
    <n v="0"/>
    <n v="6428.5927152317881"/>
    <n v="685.28145695364253"/>
    <s v=""/>
    <m/>
    <s v=""/>
    <s v=""/>
    <n v="1.5"/>
    <s v=""/>
    <n v="12.62818366311517"/>
    <n v="4.0384546739911453"/>
    <n v="2.2063446763789214"/>
    <n v="33.471861636587661"/>
    <n v="0"/>
    <n v="0"/>
    <m/>
    <n v="1"/>
    <n v="0"/>
    <n v="10"/>
    <n v="100"/>
    <n v="100"/>
    <n v="97"/>
    <n v="10"/>
    <n v="2"/>
    <n v="0"/>
    <n v="9"/>
    <m/>
    <n v="12"/>
    <n v="42"/>
    <n v="507.33"/>
    <n v="507.33"/>
  </r>
  <r>
    <x v="12"/>
    <x v="1"/>
    <n v="355570319"/>
    <s v="União Paulista"/>
    <n v="0.90106277306494231"/>
    <n v="1725"/>
    <n v="1381"/>
    <n v="344"/>
    <n v="21.794061907770054"/>
    <n v="80.05797101449275"/>
    <n v="4.2693759512937596E-3"/>
    <n v="1.2937595129376001E-4"/>
    <n v="4.1399999999999996E-3"/>
    <s v=""/>
    <n v="4.0600000000000002E-3"/>
    <s v=""/>
    <n v="1.2937595129376001E-4"/>
    <n v="8.0000000000000007E-5"/>
    <m/>
    <n v="3"/>
    <n v="16.666666666666664"/>
    <n v="83.333333333333343"/>
    <n v="0.99"/>
    <n v="76.248000000000005"/>
    <n v="6.0091200000000002"/>
    <n v="0"/>
    <n v="0"/>
    <n v="10786.226086956522"/>
    <n v="914.0869565217389"/>
    <n v="77.39"/>
    <m/>
    <n v="76.14"/>
    <n v="10.68"/>
    <s v=""/>
    <n v="100"/>
    <n v="2.2470399743651366"/>
    <n v="0.7236230425921627"/>
    <n v="9.2411393781257137E-2"/>
    <n v="8.2800000000000011"/>
    <s v=""/>
    <s v=""/>
    <m/>
    <n v="0"/>
    <s v=""/>
    <n v="7.5"/>
    <n v="98"/>
    <n v="97.999999999999986"/>
    <n v="92.118980169971678"/>
    <n v="9.6999999999999993"/>
    <n v="0"/>
    <n v="0"/>
    <n v="1"/>
    <m/>
    <n v="1"/>
    <n v="5"/>
    <n v="74.723039999999997"/>
    <n v="74.723039999999997"/>
  </r>
  <r>
    <x v="10"/>
    <x v="1"/>
    <n v="355580215"/>
    <s v="Urânia"/>
    <n v="-0.256870645427143"/>
    <n v="8636"/>
    <n v="7504"/>
    <n v="1132"/>
    <n v="41.267262388302193"/>
    <n v="86.892079666512274"/>
    <n v="0.19995735286656491"/>
    <n v="0.168347431506849"/>
    <n v="3.1609921359715902E-2"/>
    <s v=""/>
    <n v="3.39853120243531E-3"/>
    <n v="2.3000000000000001E-4"/>
    <n v="0.19551390030441401"/>
    <n v="8.1492135971588005E-4"/>
    <m/>
    <n v="17"/>
    <n v="71.15384615384616"/>
    <n v="28.846153846153843"/>
    <n v="5.37"/>
    <n v="414.18"/>
    <n v="91.119600000000005"/>
    <n v="2"/>
    <n v="0"/>
    <n v="5733.1542380731817"/>
    <n v="511.23668364983791"/>
    <n v="95.1"/>
    <m/>
    <n v="94.62"/>
    <n v="15.52"/>
    <n v="18"/>
    <n v="100"/>
    <n v="40.80762303399284"/>
    <n v="12.736137125258912"/>
    <n v="48.099266144814003"/>
    <n v="22.578515256939927"/>
    <n v="0"/>
    <n v="0"/>
    <m/>
    <n v="0"/>
    <n v="0"/>
    <n v="4.7"/>
    <n v="100"/>
    <n v="100"/>
    <n v="78"/>
    <n v="8.6"/>
    <n v="0"/>
    <n v="0"/>
    <n v="7"/>
    <m/>
    <n v="74"/>
    <n v="30"/>
    <n v="414.18"/>
    <n v="414.18"/>
  </r>
  <r>
    <x v="16"/>
    <x v="1"/>
    <n v="355580218"/>
    <s v="Urânia"/>
    <m/>
    <m/>
    <m/>
    <m/>
    <m/>
    <m/>
    <n v="2.543113140537798E-2"/>
    <n v="2.5309999999999999E-2"/>
    <n v="1.21131405377981E-4"/>
    <s v=""/>
    <s v=""/>
    <s v=""/>
    <n v="2.54083003551497E-2"/>
    <n v="2.28310502283105E-5"/>
    <m/>
    <s v=""/>
    <n v="77.777777777777786"/>
    <n v="22.222222222222221"/>
    <m/>
    <m/>
    <m/>
    <m/>
    <m/>
    <s v=""/>
    <s v=""/>
    <s v=""/>
    <m/>
    <s v=""/>
    <s v=""/>
    <s v=""/>
    <s v=""/>
    <n v="5.1900268174240773"/>
    <n v="1.6198172869667502"/>
    <n v="7.2314285714285722"/>
    <n v="8.6522432412843561E-2"/>
    <s v=""/>
    <s v=""/>
    <m/>
    <n v="0"/>
    <s v=""/>
    <m/>
    <m/>
    <m/>
    <m/>
    <m/>
    <m/>
    <m/>
    <n v="1"/>
    <m/>
    <n v="7"/>
    <n v="2"/>
    <m/>
    <m/>
  </r>
  <r>
    <x v="2"/>
    <x v="1"/>
    <n v="355590116"/>
    <s v="Uru"/>
    <n v="-0.37212055937944077"/>
    <n v="1211"/>
    <n v="1130"/>
    <n v="81"/>
    <n v="8.2057189321046202"/>
    <n v="93.31131296449216"/>
    <n v="1.0115711567732111E-2"/>
    <n v="7.25290334855403E-3"/>
    <n v="2.8628082191780799E-3"/>
    <s v=""/>
    <n v="2.82E-3"/>
    <s v=""/>
    <n v="7.2229033485540304E-3"/>
    <n v="7.2808219178082203E-5"/>
    <m/>
    <n v="1"/>
    <n v="75"/>
    <n v="25"/>
    <n v="0.7"/>
    <n v="54.378"/>
    <n v="15.55308"/>
    <n v="0"/>
    <n v="0"/>
    <n v="28645.417010734931"/>
    <n v="2604.1288191577219"/>
    <n v="100"/>
    <m/>
    <n v="99.91"/>
    <n v="10.99"/>
    <n v="26"/>
    <n v="100"/>
    <n v="2.2479359039404687"/>
    <n v="0.91961014252110085"/>
    <n v="2.072258099586866"/>
    <n v="2.862808219178079"/>
    <n v="0"/>
    <n v="0"/>
    <m/>
    <n v="0"/>
    <n v="0"/>
    <n v="9.8000000000000007"/>
    <n v="84"/>
    <n v="84"/>
    <n v="71.39821251241311"/>
    <n v="7.9"/>
    <n v="0"/>
    <n v="0"/>
    <n v="3"/>
    <m/>
    <n v="6"/>
    <n v="2"/>
    <n v="45.677520000000001"/>
    <n v="45.677520000000001"/>
  </r>
  <r>
    <x v="2"/>
    <x v="1"/>
    <n v="355600816"/>
    <s v="Urupês"/>
    <n v="0.37652771694853815"/>
    <n v="13122"/>
    <n v="12027"/>
    <n v="1095"/>
    <n v="40.401490193663598"/>
    <n v="91.65523548239598"/>
    <n v="0.24586556316590538"/>
    <n v="1.1606636225266399E-2"/>
    <n v="0.23425892694063899"/>
    <s v=""/>
    <n v="4.90731202435312E-2"/>
    <n v="2.0400000000000001E-3"/>
    <n v="0.18446686453576899"/>
    <n v="1.02855783866058E-2"/>
    <m/>
    <n v="13"/>
    <n v="12.280701754385964"/>
    <n v="87.719298245614027"/>
    <n v="8.6"/>
    <n v="663.55200000000002"/>
    <n v="132.71039999999999"/>
    <n v="3"/>
    <n v="0"/>
    <n v="5864.0329218106999"/>
    <n v="552.75720164609049"/>
    <n v="88.46"/>
    <m/>
    <n v="88.46"/>
    <n v="24.56"/>
    <n v="30"/>
    <n v="99.41"/>
    <n v="24.586556316590539"/>
    <n v="10.0764575067994"/>
    <n v="1.5073553539307012"/>
    <n v="101.85170736549523"/>
    <n v="0"/>
    <n v="0"/>
    <m/>
    <n v="0"/>
    <n v="0"/>
    <n v="9.8000000000000007"/>
    <n v="100"/>
    <n v="100"/>
    <n v="80"/>
    <n v="10"/>
    <n v="1"/>
    <n v="0"/>
    <n v="19"/>
    <m/>
    <n v="14"/>
    <n v="100"/>
    <n v="663.55200000000002"/>
    <n v="663.55200000000002"/>
  </r>
  <r>
    <x v="10"/>
    <x v="1"/>
    <n v="355610715"/>
    <s v="Valentim Gentil"/>
    <n v="1.6241022134313887"/>
    <n v="12601"/>
    <n v="11689"/>
    <n v="912"/>
    <n v="84.451444273172029"/>
    <n v="92.762479168319985"/>
    <n v="3.7942057331303951E-2"/>
    <n v="7.8312683916793493E-3"/>
    <n v="3.01107889396246E-2"/>
    <s v=""/>
    <n v="1.29318873668189E-3"/>
    <n v="2.87825722983257E-3"/>
    <n v="3.1535854895991901E-2"/>
    <n v="2.2347564687975599E-3"/>
    <m/>
    <n v="3"/>
    <n v="12"/>
    <n v="88"/>
    <n v="8.51"/>
    <n v="656.80200000000002"/>
    <n v="26.272079999999999"/>
    <n v="0"/>
    <n v="0"/>
    <n v="2828.0041266566145"/>
    <n v="250.26585191651449"/>
    <n v="100"/>
    <m/>
    <n v="99.93"/>
    <n v="14.42"/>
    <n v="56"/>
    <n v="100"/>
    <n v="10.539460369806655"/>
    <n v="3.3577041886109695"/>
    <n v="3.012026304492057"/>
    <n v="30.110788939624605"/>
    <n v="0"/>
    <n v="0"/>
    <m/>
    <n v="0"/>
    <n v="0"/>
    <n v="8.1"/>
    <n v="100"/>
    <n v="100"/>
    <n v="96.000000000000014"/>
    <n v="10"/>
    <n v="0"/>
    <n v="0"/>
    <n v="9"/>
    <m/>
    <n v="6"/>
    <n v="44"/>
    <n v="656.80200000000002"/>
    <n v="656.80200000000002"/>
  </r>
  <r>
    <x v="16"/>
    <x v="1"/>
    <n v="355610718"/>
    <s v="Valentim Gentil"/>
    <m/>
    <m/>
    <m/>
    <m/>
    <m/>
    <m/>
    <n v="0.14675863521055332"/>
    <n v="0.14544426940639299"/>
    <n v="1.31436580416032E-3"/>
    <s v=""/>
    <n v="2.8367579908675802E-4"/>
    <n v="3.8999999999999999E-4"/>
    <n v="0.145400690005074"/>
    <n v="6.8426940639269417E-4"/>
    <m/>
    <n v="4"/>
    <n v="40"/>
    <n v="60"/>
    <m/>
    <m/>
    <m/>
    <m/>
    <m/>
    <s v=""/>
    <s v=""/>
    <s v=""/>
    <m/>
    <s v=""/>
    <s v=""/>
    <s v=""/>
    <s v=""/>
    <n v="40.766287558487036"/>
    <n v="12.987489841641889"/>
    <n v="55.940103617843448"/>
    <n v="1.3143658041603203"/>
    <s v=""/>
    <s v=""/>
    <m/>
    <n v="0"/>
    <s v=""/>
    <m/>
    <m/>
    <m/>
    <m/>
    <m/>
    <m/>
    <m/>
    <n v="1"/>
    <m/>
    <n v="6"/>
    <n v="9"/>
    <m/>
    <m/>
  </r>
  <r>
    <x v="6"/>
    <x v="1"/>
    <n v="35562065"/>
    <s v="Valinhos"/>
    <n v="1.6903935783690427"/>
    <n v="123268"/>
    <n v="117825"/>
    <n v="5443"/>
    <n v="829.91988150541977"/>
    <n v="95.584417691533901"/>
    <n v="0.84945045979198297"/>
    <n v="0.31404014713343498"/>
    <n v="0.53541031265854799"/>
    <s v=""/>
    <n v="0.27718353500761"/>
    <n v="0.45175455733130399"/>
    <n v="4.5293712582445501E-2"/>
    <n v="7.5218654870624096E-2"/>
    <m/>
    <n v="95"/>
    <n v="12.954545454545455"/>
    <n v="87.045454545454547"/>
    <n v="110.65"/>
    <n v="6638.8679999999995"/>
    <n v="899.56602000000009"/>
    <n v="21"/>
    <n v="1"/>
    <n v="470.73238796768015"/>
    <n v="63.958204886913052"/>
    <n v="93.26"/>
    <m/>
    <n v="89.58"/>
    <n v="35.68"/>
    <n v="50.8"/>
    <n v="98"/>
    <n v="121.350065684569"/>
    <n v="46.165785858259945"/>
    <n v="69.786699362985544"/>
    <n v="214.16412506341925"/>
    <n v="8"/>
    <n v="0.1"/>
    <m/>
    <n v="1"/>
    <n v="0"/>
    <n v="9.6"/>
    <n v="91"/>
    <n v="90.999999999999986"/>
    <n v="86.45000894730849"/>
    <n v="9.6"/>
    <n v="5"/>
    <n v="1"/>
    <n v="237"/>
    <m/>
    <n v="57"/>
    <n v="383"/>
    <n v="6041.3698799999993"/>
    <n v="6041.3698799999993"/>
  </r>
  <r>
    <x v="12"/>
    <x v="1"/>
    <n v="355630519"/>
    <s v="Valparaíso"/>
    <n v="0.77048394445782264"/>
    <n v="23849"/>
    <n v="23191"/>
    <n v="658"/>
    <n v="27.771437887186174"/>
    <n v="97.240974464338123"/>
    <n v="0.1481677587519023"/>
    <n v="0.12426852739726001"/>
    <n v="2.3899231354642302E-2"/>
    <s v=""/>
    <n v="1.158E-2"/>
    <n v="1.8453881278538799E-3"/>
    <n v="0.12426852739726001"/>
    <n v="1.047384322678843E-2"/>
    <m/>
    <n v="7"/>
    <n v="56.756756756756758"/>
    <n v="43.243243243243242"/>
    <n v="20.149999999999999"/>
    <n v="1359.828"/>
    <n v="1165.0550760000003"/>
    <n v="2"/>
    <n v="0"/>
    <n v="8224.8278753826162"/>
    <n v="846.28454023229472"/>
    <n v="100"/>
    <m/>
    <n v="100"/>
    <n v="52.09"/>
    <n v="0.7"/>
    <n v="100"/>
    <n v="6.4985859101711538"/>
    <n v="2.3821183079083972"/>
    <n v="7.5773492315402455"/>
    <n v="3.7342548991628601"/>
    <n v="0"/>
    <n v="0"/>
    <m/>
    <n v="0"/>
    <n v="0"/>
    <n v="9"/>
    <n v="99.8"/>
    <n v="99.8"/>
    <n v="14.323350011913247"/>
    <n v="4.0999999999999996"/>
    <n v="0"/>
    <n v="0"/>
    <n v="24"/>
    <m/>
    <n v="21"/>
    <n v="16"/>
    <n v="1357.108344"/>
    <n v="1357.108344"/>
  </r>
  <r>
    <x v="0"/>
    <x v="1"/>
    <n v="355630520"/>
    <s v="Valparaíso"/>
    <m/>
    <m/>
    <m/>
    <m/>
    <m/>
    <m/>
    <n v="0.18138652207001491"/>
    <n v="1.7599885844748898E-2"/>
    <n v="0.16378663622526601"/>
    <s v=""/>
    <s v=""/>
    <n v="9.9877519025875203E-2"/>
    <n v="8.9003044140030404E-5"/>
    <n v="8.1420000000000006E-2"/>
    <m/>
    <s v=""/>
    <n v="20"/>
    <n v="80"/>
    <m/>
    <m/>
    <m/>
    <m/>
    <m/>
    <s v=""/>
    <s v=""/>
    <s v=""/>
    <m/>
    <s v=""/>
    <s v=""/>
    <s v=""/>
    <s v=""/>
    <n v="7.9555492135971466"/>
    <n v="2.9161820268491145"/>
    <n v="1.0731637710212742"/>
    <n v="25.591661910197814"/>
    <s v=""/>
    <s v=""/>
    <m/>
    <n v="0"/>
    <s v=""/>
    <m/>
    <m/>
    <m/>
    <m/>
    <m/>
    <m/>
    <m/>
    <n v="15"/>
    <m/>
    <n v="2"/>
    <n v="8"/>
    <m/>
    <m/>
  </r>
  <r>
    <x v="6"/>
    <x v="1"/>
    <n v="35563545"/>
    <s v="Vargem"/>
    <n v="1.3970208504540116"/>
    <n v="9881"/>
    <n v="6095"/>
    <n v="3786"/>
    <n v="69.291725105189343"/>
    <n v="61.684040076915295"/>
    <n v="2.9014909309994921E-2"/>
    <n v="2.4128101217656E-2"/>
    <n v="4.8868080923389198E-3"/>
    <s v=""/>
    <s v=""/>
    <n v="5.9000000000000003E-4"/>
    <n v="5.9644723490613902E-3"/>
    <n v="2.2460436960933538E-2"/>
    <m/>
    <n v="38"/>
    <n v="18.055555555555554"/>
    <n v="81.944444444444443"/>
    <n v="3.71"/>
    <n v="285.822"/>
    <n v="130.23136259999998"/>
    <n v="1"/>
    <n v="0"/>
    <n v="5489.5172553385282"/>
    <n v="702.14755591539324"/>
    <n v="49.76"/>
    <m/>
    <n v="32.159999999999997"/>
    <n v="23.14"/>
    <s v=""/>
    <n v="99.06"/>
    <n v="4.4638322015376799"/>
    <n v="1.6869133319764491"/>
    <n v="5.6111863296874418"/>
    <n v="2.2212764056085996"/>
    <s v=""/>
    <s v=""/>
    <m/>
    <n v="0"/>
    <s v=""/>
    <n v="9.8000000000000007"/>
    <n v="61"/>
    <n v="59.169999999999987"/>
    <n v="54.436200642357832"/>
    <n v="6.4"/>
    <n v="0"/>
    <n v="0"/>
    <n v="25"/>
    <m/>
    <n v="26"/>
    <n v="118"/>
    <n v="174.35141999999999"/>
    <n v="169.12087739999998"/>
  </r>
  <r>
    <x v="4"/>
    <x v="1"/>
    <n v="35564044"/>
    <s v="Vargem Grande do Sul"/>
    <n v="0.58439001618264541"/>
    <n v="41287"/>
    <n v="39684"/>
    <n v="1603"/>
    <n v="154.90563914005929"/>
    <n v="96.117421948797443"/>
    <n v="0.1933776661593099"/>
    <n v="0.17985671232876699"/>
    <n v="1.3520953830542901E-2"/>
    <s v=""/>
    <s v=""/>
    <n v="8.6857787924911195E-3"/>
    <n v="0.180250898021309"/>
    <n v="4.44098934550989E-3"/>
    <m/>
    <n v="35"/>
    <n v="55.208333333333336"/>
    <n v="44.791666666666671"/>
    <n v="32.54"/>
    <n v="2196.2339999999999"/>
    <n v="568.81925999999987"/>
    <n v="6"/>
    <n v="0"/>
    <n v="2940.7222612444593"/>
    <n v="320.80606486303202"/>
    <n v="100"/>
    <m/>
    <n v="100"/>
    <n v="14.08"/>
    <n v="13"/>
    <n v="100"/>
    <n v="14.875205089177685"/>
    <n v="5.0227965236184389"/>
    <n v="20.438262764632611"/>
    <n v="3.2192747215578335"/>
    <n v="0"/>
    <n v="0.3"/>
    <m/>
    <n v="1"/>
    <n v="0"/>
    <n v="7.3"/>
    <n v="100"/>
    <n v="95"/>
    <n v="74.100243416685117"/>
    <n v="8.1999999999999993"/>
    <n v="0"/>
    <n v="0"/>
    <n v="12"/>
    <m/>
    <n v="53"/>
    <n v="43"/>
    <n v="2196.2339999999999"/>
    <n v="2086.4222999999997"/>
  </r>
  <r>
    <x v="3"/>
    <x v="1"/>
    <n v="35564049"/>
    <s v="Vargem Grande do Sul"/>
    <m/>
    <m/>
    <m/>
    <m/>
    <m/>
    <m/>
    <n v="0.28293943810248579"/>
    <n v="0.28109846017250101"/>
    <n v="1.8409779299847801E-3"/>
    <n v="3.5764237696600698E-2"/>
    <s v=""/>
    <n v="2.7999999999999998E-4"/>
    <n v="0.27794191907661098"/>
    <n v="4.7175190258751899E-3"/>
    <m/>
    <n v="22"/>
    <n v="71.428571428571431"/>
    <n v="28.571428571428569"/>
    <m/>
    <m/>
    <m/>
    <m/>
    <m/>
    <s v=""/>
    <s v=""/>
    <s v=""/>
    <m/>
    <s v=""/>
    <s v=""/>
    <s v=""/>
    <s v=""/>
    <n v="21.764572161729674"/>
    <n v="7.3490763143502793"/>
    <n v="31.943006837784203"/>
    <n v="0.43832807856780476"/>
    <s v=""/>
    <s v=""/>
    <m/>
    <n v="0"/>
    <s v=""/>
    <m/>
    <m/>
    <m/>
    <m/>
    <m/>
    <m/>
    <m/>
    <s v=""/>
    <m/>
    <n v="30"/>
    <n v="12"/>
    <m/>
    <m/>
  </r>
  <r>
    <x v="18"/>
    <x v="1"/>
    <n v="35564536"/>
    <s v="Vargem Grande Paulista"/>
    <m/>
    <m/>
    <m/>
    <m/>
    <m/>
    <m/>
    <n v="1.33805175038052E-4"/>
    <s v=""/>
    <n v="1.33805175038052E-4"/>
    <s v=""/>
    <s v=""/>
    <n v="1.2999999999999999E-4"/>
    <s v=""/>
    <n v="3.8051750380517502E-6"/>
    <m/>
    <n v="3"/>
    <s v=""/>
    <s v=""/>
    <m/>
    <m/>
    <m/>
    <m/>
    <m/>
    <s v=""/>
    <s v=""/>
    <s v=""/>
    <m/>
    <s v=""/>
    <s v=""/>
    <s v=""/>
    <s v=""/>
    <n v="8.9203450025368003E-2"/>
    <n v="3.1117482566988836E-2"/>
    <n v="0"/>
    <n v="0.22300862506342001"/>
    <s v=""/>
    <s v=""/>
    <m/>
    <n v="0"/>
    <s v=""/>
    <m/>
    <m/>
    <m/>
    <m/>
    <m/>
    <m/>
    <m/>
    <n v="3"/>
    <m/>
    <s v=""/>
    <n v="2"/>
    <m/>
    <m/>
  </r>
  <r>
    <x v="8"/>
    <x v="1"/>
    <n v="355645310"/>
    <s v="Vargem Grande Paulista"/>
    <n v="2.1429005171816451"/>
    <n v="51770"/>
    <n v="51770"/>
    <n v="0"/>
    <n v="1544.9119665771414"/>
    <n v="100"/>
    <n v="7.7374968290208027E-2"/>
    <n v="1.3453361237950299E-3"/>
    <n v="7.6029632166412994E-2"/>
    <s v=""/>
    <s v=""/>
    <n v="7.3887721968543896E-3"/>
    <n v="7.02926179604262E-4"/>
    <n v="6.9283269913749321E-2"/>
    <m/>
    <n v="7"/>
    <n v="15.217391304347828"/>
    <n v="84.782608695652172"/>
    <n v="42.08"/>
    <n v="2840.2379999999998"/>
    <n v="2600.2920672"/>
    <n v="2"/>
    <n v="0"/>
    <n v="261.93702916747151"/>
    <n v="36.549352907089045"/>
    <n v="95.15"/>
    <m/>
    <n v="34.770000000000003"/>
    <n v="36.97"/>
    <n v="1.5"/>
    <n v="95.15"/>
    <n v="51.583312193472018"/>
    <n v="17.994178672141402"/>
    <n v="1.4948179153278112"/>
    <n v="126.71605361068833"/>
    <n v="1"/>
    <n v="0.3"/>
    <m/>
    <n v="0"/>
    <n v="0"/>
    <n v="8.6"/>
    <n v="33"/>
    <n v="10.56"/>
    <n v="8.448092476757223"/>
    <n v="1.7"/>
    <n v="1"/>
    <n v="0"/>
    <n v="47"/>
    <m/>
    <n v="7"/>
    <n v="39"/>
    <n v="937.27853999999991"/>
    <n v="299.92913279999999"/>
  </r>
  <r>
    <x v="6"/>
    <x v="1"/>
    <n v="35565035"/>
    <s v="Várzea Paulista"/>
    <n v="1.2418100665642307"/>
    <n v="119272"/>
    <n v="119272"/>
    <n v="0"/>
    <n v="3444.1813456540567"/>
    <n v="100"/>
    <n v="0.22257925418569249"/>
    <n v="0.17177999999999999"/>
    <n v="5.0799254185692498E-2"/>
    <s v=""/>
    <n v="0.16833000000000001"/>
    <n v="3.5888051750380498E-2"/>
    <n v="7.1000000000000002E-4"/>
    <n v="1.7651202435312031E-2"/>
    <m/>
    <n v="3"/>
    <n v="6.8181818181818175"/>
    <n v="93.181818181818173"/>
    <n v="109.65"/>
    <n v="6579.2519999999995"/>
    <n v="1098.7347600000001"/>
    <n v="10"/>
    <n v="0"/>
    <n v="111.04970152257026"/>
    <n v="15.864243074652894"/>
    <n v="95.26"/>
    <m/>
    <n v="91.33"/>
    <n v="35.47"/>
    <n v="11.1"/>
    <n v="95.26"/>
    <n v="139.11203386605783"/>
    <n v="52.99506052040298"/>
    <n v="171.77999999999997"/>
    <n v="84.665423642820841"/>
    <n v="9"/>
    <n v="0"/>
    <m/>
    <n v="0"/>
    <n v="0"/>
    <n v="9.5"/>
    <n v="85"/>
    <n v="85"/>
    <n v="83.300004924571965"/>
    <n v="9.8000000000000007"/>
    <n v="1"/>
    <n v="0"/>
    <n v="57"/>
    <m/>
    <n v="6"/>
    <n v="82"/>
    <n v="5592.3641999999991"/>
    <n v="5592.3641999999991"/>
  </r>
  <r>
    <x v="0"/>
    <x v="1"/>
    <n v="355660220"/>
    <s v="Vera Cruz"/>
    <n v="-0.24329813086259033"/>
    <n v="10544"/>
    <n v="9452"/>
    <n v="1092"/>
    <n v="42.541859995965304"/>
    <n v="89.643399089529581"/>
    <n v="2.3299634703196299E-2"/>
    <n v="1.19296347031963E-2"/>
    <n v="1.137E-2"/>
    <s v=""/>
    <s v=""/>
    <n v="1.39E-3"/>
    <n v="1.7819634703196301E-2"/>
    <n v="4.0899999999999999E-3"/>
    <m/>
    <n v="6"/>
    <n v="47.619047619047613"/>
    <n v="52.380952380952387"/>
    <n v="6.6"/>
    <n v="509.05799999999999"/>
    <n v="94.986000000000004"/>
    <n v="0"/>
    <n v="0"/>
    <n v="5652.7921092564493"/>
    <n v="657.99696509863418"/>
    <s v=""/>
    <m/>
    <s v=""/>
    <s v=""/>
    <n v="5.9"/>
    <s v=""/>
    <n v="2.7737660360947975"/>
    <n v="1.2327849049310213"/>
    <n v="1.9241346295477901"/>
    <n v="5.1681818181818189"/>
    <n v="0"/>
    <n v="0.4"/>
    <m/>
    <n v="0"/>
    <n v="0"/>
    <n v="9.3000000000000007"/>
    <n v="98"/>
    <n v="98.000000000000014"/>
    <n v="81.340829532194761"/>
    <n v="10"/>
    <n v="0"/>
    <n v="0"/>
    <s v=""/>
    <m/>
    <n v="10"/>
    <n v="11"/>
    <n v="498.87684000000002"/>
    <n v="498.87684000000002"/>
  </r>
  <r>
    <x v="1"/>
    <x v="1"/>
    <n v="355660221"/>
    <s v="Vera Cruz"/>
    <m/>
    <m/>
    <m/>
    <m/>
    <m/>
    <m/>
    <n v="8.5699999999999995E-3"/>
    <n v="8.0000000000000007E-5"/>
    <n v="8.4899999999999993E-3"/>
    <s v=""/>
    <s v=""/>
    <n v="1.6199999999999999E-3"/>
    <n v="3.9300000000000003E-3"/>
    <n v="3.0200000000000001E-3"/>
    <m/>
    <n v="2"/>
    <n v="28.571428571428569"/>
    <n v="71.428571428571431"/>
    <m/>
    <m/>
    <m/>
    <m/>
    <m/>
    <s v=""/>
    <s v=""/>
    <s v=""/>
    <m/>
    <s v=""/>
    <s v=""/>
    <s v=""/>
    <s v=""/>
    <n v="1.0202380952380952"/>
    <n v="0.45343915343915342"/>
    <n v="1.2903225806451613E-2"/>
    <n v="3.8590909090909093"/>
    <s v=""/>
    <s v=""/>
    <m/>
    <n v="0"/>
    <s v=""/>
    <m/>
    <m/>
    <m/>
    <m/>
    <m/>
    <m/>
    <m/>
    <n v="1"/>
    <m/>
    <n v="6"/>
    <n v="15"/>
    <m/>
    <m/>
  </r>
  <r>
    <x v="6"/>
    <x v="1"/>
    <n v="35567015"/>
    <s v="Vinhedo"/>
    <n v="2.1274471023266406"/>
    <n v="76178"/>
    <n v="73784"/>
    <n v="2394"/>
    <n v="931.95497920234902"/>
    <n v="96.857360392764321"/>
    <n v="0.73650545598680894"/>
    <n v="0.36569607305936103"/>
    <n v="0.37080938292744797"/>
    <s v=""/>
    <n v="0.35746429604261798"/>
    <n v="0.19803406773211599"/>
    <n v="7.3704185692541899E-3"/>
    <n v="0.17363667364282048"/>
    <m/>
    <n v="81"/>
    <n v="9.3023255813953494"/>
    <n v="90.697674418604649"/>
    <n v="61"/>
    <n v="4117.7160000000003"/>
    <n v="662.59835999999996"/>
    <n v="11"/>
    <n v="0"/>
    <n v="418.11756675155556"/>
    <n v="57.95689044080968"/>
    <n v="92.02"/>
    <m/>
    <n v="82.33"/>
    <n v="33.630000000000003"/>
    <n v="19.899999999999999"/>
    <n v="95"/>
    <n v="188.84755281713049"/>
    <n v="72.921332275921685"/>
    <n v="146.27842922374441"/>
    <n v="264.86384494817707"/>
    <n v="5"/>
    <n v="0"/>
    <m/>
    <n v="0"/>
    <n v="0"/>
    <n v="9.6"/>
    <n v="85"/>
    <n v="85"/>
    <n v="83.908594958952975"/>
    <n v="9.8000000000000007"/>
    <n v="2"/>
    <n v="0"/>
    <n v="180"/>
    <m/>
    <n v="24"/>
    <n v="234"/>
    <n v="3500.0586000000003"/>
    <n v="3500.0586000000003"/>
  </r>
  <r>
    <x v="9"/>
    <x v="1"/>
    <n v="355680012"/>
    <s v="Viradouro"/>
    <n v="0.62371154790299421"/>
    <n v="18247"/>
    <n v="17713"/>
    <n v="534"/>
    <n v="83.30441928414902"/>
    <n v="97.073491532854717"/>
    <n v="0.25098272450532683"/>
    <n v="0.18408374429223701"/>
    <n v="6.6898980213089806E-2"/>
    <s v=""/>
    <n v="0.11413703196347"/>
    <n v="7.1000000000000002E-4"/>
    <n v="0.13252092846270899"/>
    <n v="3.6147640791476367E-3"/>
    <m/>
    <n v="2"/>
    <n v="40.54054054054054"/>
    <n v="59.45945945945946"/>
    <n v="12.84"/>
    <n v="990.63"/>
    <n v="287.28270000000003"/>
    <n v="3"/>
    <n v="0"/>
    <n v="4510.8215049049159"/>
    <n v="518.48523044884075"/>
    <n v="97.22"/>
    <m/>
    <n v="97.22"/>
    <n v="48.03"/>
    <n v="34.4"/>
    <n v="96.78"/>
    <n v="26.70028984099222"/>
    <n v="9.6161963412002613"/>
    <n v="28.763085045662031"/>
    <n v="22.29966007102994"/>
    <n v="0"/>
    <n v="0"/>
    <m/>
    <n v="0"/>
    <n v="0"/>
    <n v="8.4"/>
    <n v="100"/>
    <n v="100"/>
    <n v="70.999999999999986"/>
    <n v="8.1"/>
    <n v="0"/>
    <n v="0"/>
    <n v="9"/>
    <m/>
    <n v="15"/>
    <n v="22"/>
    <n v="990.63"/>
    <n v="990.63"/>
  </r>
  <r>
    <x v="10"/>
    <x v="1"/>
    <n v="355690915"/>
    <s v="Vista Alegre do Alto"/>
    <n v="1.7601704735116241"/>
    <n v="7907"/>
    <n v="7479"/>
    <n v="428"/>
    <n v="82.969569779643237"/>
    <n v="94.587074743897816"/>
    <n v="0.33979480403348505"/>
    <n v="0.13188394723490601"/>
    <n v="0.20791085679857901"/>
    <s v=""/>
    <n v="1.7955076103500799E-2"/>
    <n v="9.0741907661085697E-2"/>
    <n v="0.21991369355657001"/>
    <n v="1.1184126712328799E-2"/>
    <m/>
    <n v="9"/>
    <n v="11.688311688311687"/>
    <n v="88.311688311688314"/>
    <n v="5.69"/>
    <n v="438.858"/>
    <n v="78.994439999999997"/>
    <n v="0"/>
    <n v="0"/>
    <n v="2791.8553180725939"/>
    <n v="279.18553180725939"/>
    <n v="90.32"/>
    <m/>
    <n v="85.55"/>
    <n v="16.64"/>
    <n v="90.9"/>
    <n v="92.74"/>
    <n v="154.45218365158411"/>
    <n v="48.542114861926436"/>
    <n v="87.922631489937345"/>
    <n v="297.01550971225572"/>
    <n v="0"/>
    <n v="0"/>
    <m/>
    <n v="0"/>
    <n v="0"/>
    <n v="8.6"/>
    <n v="100"/>
    <n v="100"/>
    <n v="82"/>
    <n v="9.6999999999999993"/>
    <n v="0"/>
    <n v="0"/>
    <n v="9"/>
    <m/>
    <n v="9"/>
    <n v="68"/>
    <n v="438.858"/>
    <n v="438.858"/>
  </r>
  <r>
    <x v="10"/>
    <x v="1"/>
    <n v="355695815"/>
    <s v="Vitória Brasil"/>
    <n v="0.19537476098054896"/>
    <n v="1759"/>
    <n v="1554"/>
    <n v="205"/>
    <n v="35.307105580088319"/>
    <n v="88.345650938032975"/>
    <n v="1.081644596651446E-2"/>
    <n v="4.81E-3"/>
    <n v="6.0064459665144596E-3"/>
    <s v=""/>
    <n v="5.1902587519025902E-3"/>
    <s v=""/>
    <n v="5.5185388127853901E-3"/>
    <n v="1.07648401826484E-4"/>
    <m/>
    <n v="5"/>
    <n v="41.17647058823529"/>
    <n v="58.82352941176471"/>
    <n v="1.06"/>
    <n v="82.08"/>
    <n v="10.670399999999999"/>
    <n v="0"/>
    <n v="0"/>
    <n v="6633.4963047185902"/>
    <n v="896.41841955656594"/>
    <n v="93.8"/>
    <m/>
    <n v="93.97"/>
    <n v="10.92"/>
    <s v=""/>
    <n v="100"/>
    <n v="9.0137049720953843"/>
    <n v="2.9233637747336378"/>
    <n v="6.871428571428571"/>
    <n v="12.012891933028921"/>
    <s v=""/>
    <s v=""/>
    <m/>
    <n v="0"/>
    <s v=""/>
    <n v="7.1"/>
    <n v="100"/>
    <n v="100"/>
    <n v="87"/>
    <n v="10"/>
    <n v="0"/>
    <n v="0"/>
    <n v="1"/>
    <m/>
    <n v="7"/>
    <n v="10"/>
    <n v="82.08"/>
    <n v="82.08"/>
  </r>
  <r>
    <x v="8"/>
    <x v="1"/>
    <n v="355700610"/>
    <s v="Votorantim"/>
    <n v="0.99624240147277998"/>
    <n v="118727"/>
    <n v="114199"/>
    <n v="4528"/>
    <n v="645.25543478260875"/>
    <n v="96.186208697263467"/>
    <n v="4.1838401369862961"/>
    <n v="4.1297719901065397"/>
    <n v="5.4068146879756501E-2"/>
    <s v=""/>
    <n v="2.4651200000000002"/>
    <n v="3.4957226027397301E-2"/>
    <n v="1.08214155251142E-2"/>
    <n v="1.6729414954337878"/>
    <m/>
    <n v="44"/>
    <n v="43.835616438356162"/>
    <n v="56.164383561643838"/>
    <n v="106.03"/>
    <n v="6361.6859999999997"/>
    <n v="729.95521140000005"/>
    <n v="7"/>
    <n v="0"/>
    <n v="438.26930689733592"/>
    <n v="69.060618056549885"/>
    <n v="96.19"/>
    <m/>
    <n v="95.51"/>
    <n v="18.059999999999999"/>
    <n v="7.3"/>
    <n v="100"/>
    <n v="697.30668949771598"/>
    <n v="253.56606890826038"/>
    <n v="1214.6388206195704"/>
    <n v="20.795441107598659"/>
    <n v="1"/>
    <n v="0.2"/>
    <m/>
    <n v="1"/>
    <n v="0"/>
    <n v="8.5"/>
    <n v="99"/>
    <n v="98.009999999999991"/>
    <n v="88.525758558344435"/>
    <n v="10"/>
    <n v="0"/>
    <n v="0"/>
    <n v="59"/>
    <m/>
    <n v="32"/>
    <n v="41"/>
    <n v="6298.0691399999996"/>
    <n v="6235.0884485999995"/>
  </r>
  <r>
    <x v="10"/>
    <x v="1"/>
    <n v="355710515"/>
    <s v="Votuporanga"/>
    <n v="0.85229189958091478"/>
    <n v="91094"/>
    <n v="88542"/>
    <n v="2552"/>
    <n v="216.02124783608812"/>
    <n v="97.198498254550245"/>
    <n v="0.43344807711821381"/>
    <n v="2.5779680365296799E-2"/>
    <n v="0.40766839675291699"/>
    <s v=""/>
    <n v="0.32734000000000002"/>
    <n v="7.0793759512937607E-2"/>
    <n v="2.11504731100964E-2"/>
    <n v="1.4163844495180111E-2"/>
    <m/>
    <n v="21"/>
    <n v="16.239316239316238"/>
    <n v="83.760683760683762"/>
    <n v="73.52"/>
    <n v="4962.4920000000002"/>
    <n v="1029.24972"/>
    <n v="7"/>
    <n v="1"/>
    <n v="1111.2758249720068"/>
    <n v="100.39563527784489"/>
    <n v="100"/>
    <m/>
    <n v="100"/>
    <n v="25.24"/>
    <n v="37.6"/>
    <n v="100"/>
    <n v="42.49490952139351"/>
    <n v="13.503055361938124"/>
    <n v="3.5314630637392872"/>
    <n v="140.5753092251438"/>
    <n v="4"/>
    <n v="0.3"/>
    <m/>
    <n v="1"/>
    <n v="0"/>
    <n v="10"/>
    <n v="99"/>
    <n v="99"/>
    <n v="79.259418050447238"/>
    <n v="8.6"/>
    <n v="1"/>
    <n v="1"/>
    <n v="57"/>
    <m/>
    <n v="19"/>
    <n v="98"/>
    <n v="4912.86708"/>
    <n v="4912.86708"/>
  </r>
  <r>
    <x v="16"/>
    <x v="1"/>
    <n v="355710518"/>
    <s v="Votuporanga"/>
    <m/>
    <m/>
    <m/>
    <m/>
    <m/>
    <m/>
    <n v="0.49588613394216108"/>
    <n v="0.49271472602739702"/>
    <n v="3.1714079147640798E-3"/>
    <s v=""/>
    <n v="1.39E-3"/>
    <n v="0.26161055555555601"/>
    <n v="0.23270130898021299"/>
    <n v="1.8426940639269411E-4"/>
    <m/>
    <n v="18"/>
    <n v="63.636363636363633"/>
    <n v="36.363636363636367"/>
    <m/>
    <m/>
    <m/>
    <m/>
    <m/>
    <s v=""/>
    <s v=""/>
    <s v=""/>
    <m/>
    <s v=""/>
    <s v=""/>
    <s v=""/>
    <s v=""/>
    <n v="48.61628764138834"/>
    <n v="15.448166166422464"/>
    <n v="67.495167948958496"/>
    <n v="1.0935889361255446"/>
    <s v=""/>
    <s v=""/>
    <m/>
    <n v="0"/>
    <s v=""/>
    <m/>
    <m/>
    <m/>
    <m/>
    <m/>
    <m/>
    <m/>
    <n v="6"/>
    <m/>
    <n v="21"/>
    <n v="12"/>
    <m/>
    <m/>
  </r>
  <r>
    <x v="12"/>
    <x v="1"/>
    <n v="355715419"/>
    <s v="Zacarias"/>
    <n v="1.0331191951846064"/>
    <n v="2539"/>
    <n v="2152"/>
    <n v="387"/>
    <n v="7.9642409033877035"/>
    <n v="84.757778653012991"/>
    <n v="4.9605261922881796E-2"/>
    <n v="3.8270850456621E-2"/>
    <n v="1.13344114662608E-2"/>
    <s v=""/>
    <n v="6.4799999999999996E-3"/>
    <n v="8.0804921359715898E-4"/>
    <n v="3.8897212709284597E-2"/>
    <n v="3.4199999999999999E-3"/>
    <m/>
    <n v="3"/>
    <n v="33.333333333333329"/>
    <n v="66.666666666666657"/>
    <n v="1.5"/>
    <n v="115.398"/>
    <n v="32.214402000000007"/>
    <n v="0"/>
    <n v="0"/>
    <n v="28815.880267821976"/>
    <n v="2235.7148483654973"/>
    <n v="87.05"/>
    <m/>
    <n v="86.35"/>
    <n v="11.17"/>
    <n v="7.6"/>
    <n v="100"/>
    <n v="6.7952413592988758"/>
    <n v="2.1381578415035256"/>
    <n v="6.9583364466583628"/>
    <n v="6.2968952590337803"/>
    <n v="1"/>
    <n v="0.6"/>
    <m/>
    <n v="3"/>
    <n v="0"/>
    <n v="7.8"/>
    <n v="90.100000000000009"/>
    <n v="90.100000000000009"/>
    <n v="72.084089845577907"/>
    <n v="7.7"/>
    <n v="0"/>
    <n v="0"/>
    <n v="1"/>
    <m/>
    <n v="13"/>
    <n v="26"/>
    <n v="103.973598"/>
    <n v="103.973598"/>
  </r>
  <r>
    <x v="0"/>
    <x v="2"/>
    <n v="350010520"/>
    <s v="Adamantina"/>
    <m/>
    <m/>
    <m/>
    <m/>
    <m/>
    <m/>
    <n v="8.9616203000000005E-2"/>
    <n v="8.9121481000000002E-2"/>
    <n v="4.9472199999999996E-4"/>
    <n v="0"/>
    <n v="0"/>
    <n v="8.931E-2"/>
    <n v="3.0620300000000001E-4"/>
    <n v="0"/>
    <m/>
    <s v=""/>
    <n v="33.333333333333329"/>
    <n v="66.666666666666657"/>
    <m/>
    <m/>
    <m/>
    <m/>
    <m/>
    <s v=""/>
    <s v=""/>
    <m/>
    <m/>
    <m/>
    <m/>
    <n v="7.6086956521739104"/>
    <m/>
    <n v="7.0012658593749997"/>
    <n v="3.0072551342281884"/>
    <n v="9.6871175000000012"/>
    <n v="0.13742277777777778"/>
    <s v=""/>
    <s v=""/>
    <m/>
    <m/>
    <s v=""/>
    <m/>
    <m/>
    <m/>
    <m/>
    <m/>
    <m/>
    <m/>
    <n v="2"/>
    <m/>
    <n v="2"/>
    <n v="4"/>
    <m/>
    <m/>
  </r>
  <r>
    <x v="1"/>
    <x v="2"/>
    <n v="350010521"/>
    <s v="Adamantina"/>
    <n v="3.1629552707901354E-2"/>
    <n v="33888"/>
    <n v="32572"/>
    <n v="1316"/>
    <n v="82.296371849045613"/>
    <n v="96.1166194523135"/>
    <n v="0.126671019"/>
    <n v="1.73E-3"/>
    <n v="0.12494101899999999"/>
    <n v="0"/>
    <n v="0.11234000000000001"/>
    <n v="1.11E-2"/>
    <n v="2.2910190000000005E-3"/>
    <n v="9.3999999999999997E-4"/>
    <n v="0.10315444444444445"/>
    <n v="1"/>
    <n v="5.2631578947368416"/>
    <n v="94.73684210526315"/>
    <n v="26.49"/>
    <n v="1787.778"/>
    <n v="196.65720000000002"/>
    <n v="5"/>
    <n v="0"/>
    <n v="2773.1728045325781"/>
    <n v="335.01416430594901"/>
    <n v="100"/>
    <m/>
    <n v="99.58"/>
    <n v="23.77"/>
    <s v=""/>
    <n v="100"/>
    <n v="9.8961733593749983"/>
    <n v="4.25070533557047"/>
    <n v="0.18804347826086956"/>
    <n v="34.705838611111105"/>
    <n v="0"/>
    <n v="7.8259508530286404E-2"/>
    <m/>
    <n v="0"/>
    <n v="0"/>
    <n v="7.1"/>
    <n v="100"/>
    <n v="99.999999999999986"/>
    <n v="88.999909384722258"/>
    <n v="10"/>
    <n v="0"/>
    <n v="0"/>
    <n v="24"/>
    <n v="108.9046629110611"/>
    <n v="2"/>
    <n v="36"/>
    <n v="1787.7779999999998"/>
    <n v="1787.7779999999998"/>
  </r>
  <r>
    <x v="2"/>
    <x v="2"/>
    <n v="350020416"/>
    <s v="Adolfo"/>
    <n v="-0.38105186537964464"/>
    <n v="3469"/>
    <n v="3198"/>
    <n v="271"/>
    <n v="16.453234680326315"/>
    <n v="92.187950417987892"/>
    <n v="0.27271309799999999"/>
    <n v="0.25841999999999998"/>
    <n v="1.4293097999999983E-2"/>
    <n v="0"/>
    <n v="8.8000000000000005E-3"/>
    <n v="0"/>
    <n v="0.22917333300000001"/>
    <n v="3.4739764999999999E-2"/>
    <n v="9.0239169270833336E-3"/>
    <s v=""/>
    <n v="7.9365079365079358"/>
    <n v="92.063492063492063"/>
    <n v="2.25"/>
    <n v="173.50200000000001"/>
    <n v="27.760320000000004"/>
    <n v="1"/>
    <n v="0"/>
    <n v="14090.74661285673"/>
    <n v="1272.7125972902854"/>
    <n v="99.89"/>
    <m/>
    <n v="100"/>
    <n v="10.8"/>
    <n v="24.101270384719299"/>
    <n v="100"/>
    <n v="43.287793333333333"/>
    <n v="17.594393419354837"/>
    <n v="52.738775510204086"/>
    <n v="10.209355714285701"/>
    <n v="0"/>
    <n v="0"/>
    <m/>
    <n v="0"/>
    <n v="0"/>
    <n v="8.9"/>
    <n v="100"/>
    <n v="100"/>
    <n v="84"/>
    <n v="10"/>
    <n v="1"/>
    <n v="0"/>
    <n v="1"/>
    <n v="97.518628231036857"/>
    <n v="5"/>
    <n v="58"/>
    <n v="173.50200000000001"/>
    <n v="173.50200000000001"/>
  </r>
  <r>
    <x v="3"/>
    <x v="2"/>
    <n v="35003039"/>
    <s v="Aguaí"/>
    <n v="1.0785216500958983"/>
    <n v="34919"/>
    <n v="32073"/>
    <n v="2846"/>
    <n v="73.766820880072672"/>
    <n v="91.849709327300317"/>
    <n v="1.5513457010000007"/>
    <n v="1.4795124370000006"/>
    <n v="7.1833264000000063E-2"/>
    <n v="2.543125317097919E-2"/>
    <n v="2.8773333999999998E-2"/>
    <n v="2.181E-2"/>
    <n v="1.4550458629999998"/>
    <n v="4.5716503999999998E-2"/>
    <n v="8.421376777529764E-2"/>
    <n v="79"/>
    <n v="70.517928286852595"/>
    <n v="29.482071713147413"/>
    <n v="25.95"/>
    <n v="1751.4359999999999"/>
    <n v="1013.8214231999999"/>
    <n v="6"/>
    <n v="0"/>
    <n v="5752.86577507947"/>
    <n v="677.33898450700167"/>
    <m/>
    <n v="90.21"/>
    <m/>
    <m/>
    <n v="9.5351609058402893"/>
    <m/>
    <n v="67.449813086956553"/>
    <n v="24.353935651491376"/>
    <n v="95.452415290322605"/>
    <n v="9.5777685333333444"/>
    <n v="0"/>
    <n v="0"/>
    <m/>
    <n v="0"/>
    <n v="0"/>
    <n v="7.4"/>
    <n v="99"/>
    <n v="61.379999999999988"/>
    <n v="42.114846149102796"/>
    <n v="5.7"/>
    <n v="0"/>
    <n v="0"/>
    <n v="20"/>
    <n v="34.167018956774498"/>
    <n v="177"/>
    <n v="74"/>
    <n v="1733.9216399999998"/>
    <n v="1075.0314167999998"/>
  </r>
  <r>
    <x v="4"/>
    <x v="2"/>
    <n v="35004024"/>
    <s v="Águas da Prata"/>
    <m/>
    <m/>
    <m/>
    <m/>
    <m/>
    <m/>
    <n v="5.1800000000000006E-3"/>
    <n v="5.0600000000000003E-3"/>
    <n v="1.2E-4"/>
    <n v="0"/>
    <n v="0"/>
    <n v="0"/>
    <n v="5.0400000000000002E-3"/>
    <n v="1.4000000000000001E-4"/>
    <m/>
    <n v="2"/>
    <n v="85.714285714285708"/>
    <n v="14.285714285714285"/>
    <m/>
    <m/>
    <m/>
    <m/>
    <m/>
    <s v=""/>
    <s v=""/>
    <m/>
    <m/>
    <m/>
    <m/>
    <n v="9.3178036605657208"/>
    <m/>
    <n v="0.7400000000000001"/>
    <n v="0.26294416243654828"/>
    <n v="1.0765957446808512"/>
    <n v="5.2173913043478265E-2"/>
    <s v=""/>
    <s v=""/>
    <m/>
    <m/>
    <s v=""/>
    <m/>
    <m/>
    <m/>
    <m/>
    <m/>
    <m/>
    <m/>
    <n v="1"/>
    <m/>
    <n v="6"/>
    <n v="1"/>
    <m/>
    <m/>
  </r>
  <r>
    <x v="3"/>
    <x v="2"/>
    <n v="35004029"/>
    <s v="Águas da Prata"/>
    <n v="0.36692629041095159"/>
    <n v="7758"/>
    <n v="7113"/>
    <n v="645"/>
    <n v="54.40774247843467"/>
    <n v="91.686001546790408"/>
    <n v="7.7635371000000009E-2"/>
    <n v="7.0320000000000008E-2"/>
    <n v="7.3153710000000011E-3"/>
    <n v="0"/>
    <n v="3.7660000000000006E-2"/>
    <n v="3.0075930000000002E-3"/>
    <n v="3.2305740999999999E-2"/>
    <n v="4.6620370000000008E-3"/>
    <n v="1.9093973437500002E-2"/>
    <n v="9"/>
    <n v="64.705882352941174"/>
    <n v="35.294117647058826"/>
    <n v="5.09"/>
    <n v="392.31"/>
    <n v="121.27050000000003"/>
    <n v="0"/>
    <n v="0"/>
    <n v="8007.9814385150812"/>
    <n v="934.94199535962866"/>
    <n v="94.51"/>
    <n v="89.28"/>
    <n v="89.39"/>
    <n v="37.659999999999997"/>
    <s v=""/>
    <n v="100"/>
    <n v="11.090767285714289"/>
    <n v="3.9408817766497468"/>
    <n v="14.961702127659576"/>
    <n v="3.1805960869565228"/>
    <n v="0"/>
    <n v="2.6376524892845401"/>
    <m/>
    <n v="0"/>
    <n v="0"/>
    <n v="9.8000000000000007"/>
    <n v="100"/>
    <n v="93.800000000000011"/>
    <n v="69.088093599449408"/>
    <n v="7.9"/>
    <n v="0"/>
    <n v="0"/>
    <n v="12"/>
    <n v="197.23500780637346"/>
    <n v="22"/>
    <n v="12"/>
    <n v="392.31"/>
    <n v="367.98678000000001"/>
  </r>
  <r>
    <x v="3"/>
    <x v="2"/>
    <n v="35005019"/>
    <s v="Águas de Lindóia"/>
    <n v="0.61019966519268998"/>
    <n v="18163"/>
    <n v="18000"/>
    <n v="163"/>
    <n v="302.71666666666664"/>
    <n v="99.102571161151786"/>
    <n v="6.3860788000000016E-2"/>
    <n v="1.0973426E-2"/>
    <n v="5.2887362000000014E-2"/>
    <n v="0"/>
    <n v="1.851852E-3"/>
    <n v="4.2399999999999998E-3"/>
    <n v="7.4634259999999996E-3"/>
    <n v="5.0305510000000005E-2"/>
    <n v="5.4790245127314813E-2"/>
    <n v="19"/>
    <n v="38.636363636363633"/>
    <n v="61.363636363636367"/>
    <n v="12.9"/>
    <n v="995.32799999999997"/>
    <n v="347.42865600000005"/>
    <n v="1"/>
    <n v="0"/>
    <n v="1284.8450145901008"/>
    <n v="156.2649342069042"/>
    <n v="99.1"/>
    <m/>
    <n v="98.56"/>
    <n v="42.16"/>
    <n v="96.739130434782595"/>
    <n v="100"/>
    <n v="23.652143703703707"/>
    <n v="8.6298362162162192"/>
    <n v="6.0963477777777779"/>
    <n v="58.763735555555549"/>
    <n v="0"/>
    <n v="1.19731800766284"/>
    <m/>
    <n v="0"/>
    <n v="0"/>
    <n v="9.8000000000000007"/>
    <n v="95"/>
    <n v="65.55"/>
    <n v="65.09405381944444"/>
    <n v="7.2"/>
    <n v="1"/>
    <n v="0"/>
    <n v="13"/>
    <n v="3.379893621021214"/>
    <n v="17"/>
    <n v="27"/>
    <n v="945.5616"/>
    <n v="652.43750399999999"/>
  </r>
  <r>
    <x v="5"/>
    <x v="2"/>
    <n v="350055017"/>
    <s v="Águas de Santa Bárbara"/>
    <n v="0.54994928857792225"/>
    <n v="5865"/>
    <n v="4540"/>
    <n v="1325"/>
    <n v="14.358459617597374"/>
    <n v="77.408354646206305"/>
    <n v="0.375013612"/>
    <n v="0.31796000000000002"/>
    <n v="5.7053611999999997E-2"/>
    <n v="0"/>
    <n v="2.8070000000000001E-2"/>
    <n v="0.11978"/>
    <n v="0.19816000000000003"/>
    <n v="2.9003611999999998E-2"/>
    <n v="1.1424531250000002E-2"/>
    <n v="10"/>
    <n v="51.724137931034484"/>
    <n v="48.275862068965516"/>
    <n v="3.22"/>
    <n v="248.02199999999999"/>
    <n v="88.088148000000004"/>
    <n v="0"/>
    <n v="1"/>
    <n v="20324.99232736573"/>
    <n v="2204.5626598465469"/>
    <n v="74.8"/>
    <m/>
    <n v="51.11"/>
    <n v="39.299999999999997"/>
    <n v="23.8888888888889"/>
    <n v="98.37"/>
    <n v="18.750680599999999"/>
    <n v="9.9209950264550262"/>
    <n v="19.997484276729558"/>
    <n v="13.915515121951222"/>
    <n v="0"/>
    <n v="0"/>
    <m/>
    <n v="0"/>
    <n v="0"/>
    <n v="9"/>
    <n v="68.599999999999994"/>
    <n v="68.600000000000009"/>
    <n v="64.483736120182883"/>
    <n v="7"/>
    <n v="0"/>
    <n v="1"/>
    <n v="2"/>
    <n v="245.69935856230421"/>
    <n v="15"/>
    <n v="14"/>
    <n v="170.143092"/>
    <n v="170.143092"/>
  </r>
  <r>
    <x v="6"/>
    <x v="2"/>
    <n v="35006005"/>
    <s v="Águas de São Pedro"/>
    <n v="1.8754807164495402"/>
    <n v="3043"/>
    <n v="3043"/>
    <n v="0"/>
    <n v="835.98901098901092"/>
    <n v="100"/>
    <n v="4.8729999999999996E-2"/>
    <n v="4.8529999999999997E-2"/>
    <n v="2.0000000000000001E-4"/>
    <n v="0"/>
    <n v="0"/>
    <n v="1.2E-4"/>
    <n v="0"/>
    <n v="4.8609999999999993E-2"/>
    <n v="7.7018013020833343E-3"/>
    <n v="1"/>
    <n v="20"/>
    <n v="80"/>
    <n v="2.37"/>
    <n v="182.52"/>
    <n v="25.904231999999993"/>
    <n v="3"/>
    <n v="0"/>
    <n v="518.17285573447259"/>
    <n v="103.63457114689452"/>
    <n v="97.19"/>
    <n v="100"/>
    <n v="92.46"/>
    <n v="40.51"/>
    <n v="16.6666666666667"/>
    <n v="97.19"/>
    <n v="243.64999999999998"/>
    <n v="97.46"/>
    <n v="485.29999999999995"/>
    <n v="2"/>
    <s v=""/>
    <s v=""/>
    <m/>
    <n v="0"/>
    <s v=""/>
    <n v="9.8000000000000007"/>
    <n v="95.34"/>
    <n v="95.339999999999989"/>
    <n v="85.80745562130177"/>
    <n v="9.4"/>
    <n v="1"/>
    <n v="0"/>
    <n v="2"/>
    <n v="0"/>
    <n v="1"/>
    <n v="4"/>
    <n v="174.014568"/>
    <n v="174.014568"/>
  </r>
  <r>
    <x v="7"/>
    <x v="2"/>
    <n v="350070913"/>
    <s v="Agudos"/>
    <n v="0.47288265166627319"/>
    <n v="35828"/>
    <n v="34471"/>
    <n v="1357"/>
    <n v="37.028080075238478"/>
    <n v="96.212459528860109"/>
    <n v="0.47479927399999994"/>
    <n v="1.6812222000000002E-2"/>
    <n v="0.45798705199999995"/>
    <n v="0"/>
    <n v="0.12182999999999999"/>
    <n v="0.33331805600000003"/>
    <n v="1.1597514999999999E-2"/>
    <n v="8.0537030000000006E-3"/>
    <n v="0.10905976851851852"/>
    <n v="5"/>
    <n v="7.4074074074074066"/>
    <n v="92.592592592592595"/>
    <n v="28.3"/>
    <n v="1910.5740000000001"/>
    <n v="1362.5300087999999"/>
    <n v="0"/>
    <n v="0"/>
    <n v="7534.5584459082284"/>
    <n v="800.98693759071125"/>
    <n v="100"/>
    <n v="95.56"/>
    <n v="98.6"/>
    <n v="28.72"/>
    <s v=""/>
    <n v="100"/>
    <n v="10.669646606741571"/>
    <n v="5.5467204906542049"/>
    <n v="0.47492152542372884"/>
    <n v="50.328247472527451"/>
    <n v="0"/>
    <n v="2.0472924557273"/>
    <m/>
    <n v="0"/>
    <n v="0"/>
    <n v="7.3"/>
    <n v="99.6"/>
    <n v="29.880000000000003"/>
    <n v="28.684782227749366"/>
    <n v="4.0999999999999996"/>
    <n v="0"/>
    <n v="0"/>
    <n v="11"/>
    <n v="111.70938803094292"/>
    <n v="4"/>
    <n v="50"/>
    <n v="1902.9317040000001"/>
    <n v="570.87951120000002"/>
  </r>
  <r>
    <x v="2"/>
    <x v="2"/>
    <n v="350070916"/>
    <s v="Agudos"/>
    <m/>
    <m/>
    <m/>
    <m/>
    <m/>
    <m/>
    <n v="0"/>
    <n v="0"/>
    <n v="0"/>
    <n v="0"/>
    <n v="0"/>
    <n v="0"/>
    <n v="0"/>
    <n v="0"/>
    <m/>
    <n v="0"/>
    <s v=""/>
    <s v=""/>
    <m/>
    <m/>
    <m/>
    <m/>
    <m/>
    <s v=""/>
    <s v=""/>
    <m/>
    <m/>
    <m/>
    <m/>
    <n v="0.29241666125154298"/>
    <m/>
    <n v="0"/>
    <n v="0"/>
    <n v="0"/>
    <n v="0"/>
    <s v=""/>
    <s v=""/>
    <m/>
    <m/>
    <s v=""/>
    <m/>
    <m/>
    <m/>
    <m/>
    <m/>
    <m/>
    <m/>
    <n v="0"/>
    <m/>
    <n v="0"/>
    <n v="0"/>
    <m/>
    <m/>
  </r>
  <r>
    <x v="5"/>
    <x v="2"/>
    <n v="350070917"/>
    <s v="Agudos"/>
    <m/>
    <m/>
    <m/>
    <m/>
    <m/>
    <m/>
    <n v="2.9401048999999995E-2"/>
    <n v="2.8122900999999995E-2"/>
    <n v="1.278148E-3"/>
    <n v="0"/>
    <n v="4.6000000000000001E-4"/>
    <n v="0"/>
    <n v="2.8258085999999995E-2"/>
    <n v="6.8296300000000008E-4"/>
    <m/>
    <n v="4"/>
    <n v="69.230769230769226"/>
    <n v="30.76923076923077"/>
    <m/>
    <m/>
    <m/>
    <m/>
    <m/>
    <s v=""/>
    <s v=""/>
    <m/>
    <m/>
    <m/>
    <m/>
    <s v=""/>
    <m/>
    <n v="0.66069773033707846"/>
    <n v="0.34347019859813077"/>
    <n v="0.79443223163841792"/>
    <n v="0.14045582417582414"/>
    <s v=""/>
    <s v=""/>
    <m/>
    <m/>
    <s v=""/>
    <m/>
    <m/>
    <m/>
    <m/>
    <m/>
    <m/>
    <m/>
    <n v="2"/>
    <m/>
    <n v="9"/>
    <n v="4"/>
    <m/>
    <m/>
  </r>
  <r>
    <x v="8"/>
    <x v="2"/>
    <n v="350075810"/>
    <s v="Alambari"/>
    <n v="1.9423416234493951"/>
    <n v="5600"/>
    <n v="4516"/>
    <n v="1084"/>
    <n v="35.178089075946986"/>
    <n v="80.642857142857139"/>
    <n v="1.7636666999999998E-2"/>
    <n v="1.73E-3"/>
    <n v="1.5906666999999999E-2"/>
    <n v="0"/>
    <n v="0"/>
    <n v="4.8999999999999998E-4"/>
    <n v="6.5599999999999999E-3"/>
    <n v="1.0586667000000001E-2"/>
    <n v="1.1353124999999999E-2"/>
    <n v="7"/>
    <n v="17.647058823529413"/>
    <n v="82.35294117647058"/>
    <n v="3.11"/>
    <n v="240.24600000000001"/>
    <n v="126.38273400000001"/>
    <n v="0"/>
    <n v="0"/>
    <n v="8052.9428571428571"/>
    <n v="1182.6000000000001"/>
    <n v="77.849999999999994"/>
    <m/>
    <n v="46.47"/>
    <n v="36.08"/>
    <s v=""/>
    <n v="100"/>
    <n v="3.4581699999999991"/>
    <n v="1.2333333566433564"/>
    <n v="0.57666666666666666"/>
    <n v="7.5746033333333322"/>
    <n v="0"/>
    <n v="0"/>
    <m/>
    <n v="0"/>
    <n v="0"/>
    <n v="9"/>
    <n v="57.1"/>
    <n v="57.100000000000009"/>
    <n v="47.394448190604628"/>
    <n v="5.7"/>
    <n v="0"/>
    <n v="0"/>
    <n v="18"/>
    <n v="0"/>
    <n v="3"/>
    <n v="14"/>
    <n v="137.18046600000002"/>
    <n v="137.18046600000002"/>
  </r>
  <r>
    <x v="1"/>
    <x v="2"/>
    <n v="350080821"/>
    <s v="Alfredo Marcondes"/>
    <n v="0.12577004669704905"/>
    <n v="3923"/>
    <n v="3509"/>
    <n v="414"/>
    <n v="32.828451882845187"/>
    <n v="89.446851899056838"/>
    <n v="1.0869999999999998E-2"/>
    <n v="6.0000000000000002E-5"/>
    <n v="1.0809999999999998E-2"/>
    <n v="0"/>
    <n v="1.0500000000000001E-2"/>
    <n v="0"/>
    <n v="1.1E-4"/>
    <n v="2.5999999999999998E-4"/>
    <n v="1.0216145833333334E-2"/>
    <n v="0"/>
    <n v="9.0909090909090917"/>
    <n v="90.909090909090907"/>
    <n v="2.4300000000000002"/>
    <n v="187.32599999999999"/>
    <n v="35.889695999999986"/>
    <n v="1"/>
    <n v="0"/>
    <n v="7234.8712719857249"/>
    <n v="803.87458577619145"/>
    <n v="100"/>
    <n v="83.65"/>
    <n v="91.85"/>
    <n v="11.37"/>
    <n v="5.2631578947368398"/>
    <n v="100"/>
    <n v="2.5880952380952378"/>
    <n v="1.2077777777777774"/>
    <n v="1.8749999999999999E-2"/>
    <n v="10.81"/>
    <n v="0"/>
    <n v="0"/>
    <m/>
    <n v="0"/>
    <n v="0"/>
    <n v="8.6"/>
    <n v="97.4"/>
    <n v="97.399999999999991"/>
    <n v="80.841049293744604"/>
    <n v="10"/>
    <n v="0"/>
    <n v="0"/>
    <n v="0"/>
    <n v="102.77848585266378"/>
    <n v="1"/>
    <n v="10"/>
    <n v="182.455524"/>
    <n v="182.455524"/>
  </r>
  <r>
    <x v="9"/>
    <x v="2"/>
    <n v="350090712"/>
    <s v="Altair"/>
    <n v="0.61092190214189213"/>
    <n v="3994"/>
    <n v="3339"/>
    <n v="655"/>
    <n v="12.635641747603531"/>
    <n v="83.600400600901352"/>
    <n v="0.36334999999999995"/>
    <n v="0.35514999999999997"/>
    <n v="8.199999999999999E-3"/>
    <n v="0"/>
    <n v="7.3399999999999993E-3"/>
    <n v="0"/>
    <n v="0.35536000000000001"/>
    <n v="6.4999999999999997E-4"/>
    <n v="8.4414854166666668E-3"/>
    <n v="0"/>
    <n v="33.333333333333329"/>
    <n v="66.666666666666657"/>
    <n v="2.29"/>
    <n v="176.85"/>
    <n v="24.013394999999992"/>
    <n v="0"/>
    <n v="0"/>
    <n v="21792.528793189784"/>
    <n v="2368.7531296945422"/>
    <n v="81.16"/>
    <n v="99.3"/>
    <n v="80.75"/>
    <n v="9.2899999999999991"/>
    <n v="30"/>
    <n v="100"/>
    <n v="39.494565217391298"/>
    <n v="13.164855072463769"/>
    <n v="57.282258064516121"/>
    <n v="2.7333333333333329"/>
    <s v=""/>
    <s v=""/>
    <m/>
    <n v="0"/>
    <s v=""/>
    <n v="9.3000000000000007"/>
    <n v="93.45"/>
    <n v="93.45"/>
    <n v="86.421603053435121"/>
    <n v="9.9"/>
    <n v="0"/>
    <n v="0"/>
    <n v="0"/>
    <n v="86.951521417167626"/>
    <n v="2"/>
    <n v="4"/>
    <n v="165.26632499999999"/>
    <n v="165.26632499999999"/>
  </r>
  <r>
    <x v="10"/>
    <x v="2"/>
    <n v="350090715"/>
    <s v="Altair"/>
    <m/>
    <m/>
    <m/>
    <m/>
    <m/>
    <m/>
    <n v="0.55703000000000014"/>
    <n v="0.54078000000000015"/>
    <n v="1.6250000000000001E-2"/>
    <n v="0"/>
    <n v="1.6199999999999999E-3"/>
    <n v="0"/>
    <n v="0.55023000000000022"/>
    <n v="5.1799999999999997E-3"/>
    <m/>
    <n v="30"/>
    <n v="83.78378378378379"/>
    <n v="16.216216216216218"/>
    <m/>
    <m/>
    <m/>
    <m/>
    <m/>
    <s v=""/>
    <s v=""/>
    <m/>
    <m/>
    <m/>
    <m/>
    <s v=""/>
    <m/>
    <n v="60.546739130434787"/>
    <n v="20.182246376811598"/>
    <n v="87.222580645161315"/>
    <n v="5.4166666666666661"/>
    <s v=""/>
    <s v=""/>
    <m/>
    <m/>
    <s v=""/>
    <m/>
    <m/>
    <m/>
    <m/>
    <m/>
    <m/>
    <m/>
    <n v="1"/>
    <m/>
    <n v="31"/>
    <n v="6"/>
    <m/>
    <m/>
  </r>
  <r>
    <x v="4"/>
    <x v="2"/>
    <n v="35010044"/>
    <s v="Altinópolis"/>
    <n v="-7.5535341826749036E-2"/>
    <n v="15557"/>
    <n v="14160"/>
    <n v="1397"/>
    <n v="16.738215895764071"/>
    <n v="91.020119560326535"/>
    <n v="0.17256785500000002"/>
    <n v="0.13036407400000002"/>
    <n v="4.2203781000000003E-2"/>
    <n v="1.7107432775241001E-3"/>
    <n v="7.4664583000000007E-2"/>
    <n v="3.6000000000000002E-4"/>
    <n v="9.282407400000002E-2"/>
    <n v="4.7191980000000008E-3"/>
    <n v="4.1374255633101854E-2"/>
    <n v="9"/>
    <n v="56.862745098039213"/>
    <n v="43.137254901960787"/>
    <n v="9.89"/>
    <n v="762.64199999999994"/>
    <n v="183.03407999999999"/>
    <n v="1"/>
    <n v="1"/>
    <n v="29960.923057144693"/>
    <n v="3344.7579867583713"/>
    <n v="87.37"/>
    <n v="90.36"/>
    <n v="87.37"/>
    <n v="38.6"/>
    <s v=""/>
    <n v="100"/>
    <n v="3.7191348060344831"/>
    <n v="1.1675768267929636"/>
    <n v="4.3600024749163886"/>
    <n v="2.5578049090909101"/>
    <n v="0"/>
    <n v="0.15829941203075501"/>
    <m/>
    <n v="0"/>
    <n v="0"/>
    <n v="10"/>
    <n v="100"/>
    <n v="100"/>
    <n v="76"/>
    <n v="8.4"/>
    <n v="0"/>
    <n v="1"/>
    <n v="4"/>
    <n v="180.46145328174538"/>
    <n v="29"/>
    <n v="22"/>
    <n v="762.64199999999994"/>
    <n v="762.64199999999994"/>
  </r>
  <r>
    <x v="11"/>
    <x v="2"/>
    <n v="35010048"/>
    <s v="Altinópolis"/>
    <m/>
    <m/>
    <m/>
    <m/>
    <m/>
    <m/>
    <n v="0.17245971299999999"/>
    <n v="0.16787971299999999"/>
    <n v="4.5799999999999999E-3"/>
    <n v="6.9223744292237488E-2"/>
    <n v="0"/>
    <n v="6.9999999999999994E-5"/>
    <n v="0.16704637900000002"/>
    <n v="5.3433340000000008E-3"/>
    <m/>
    <n v="22"/>
    <n v="86.111111111111114"/>
    <n v="13.888888888888889"/>
    <m/>
    <m/>
    <m/>
    <m/>
    <m/>
    <s v=""/>
    <s v=""/>
    <m/>
    <m/>
    <m/>
    <m/>
    <n v="36.044362292051801"/>
    <m/>
    <n v="3.7168041594827588"/>
    <n v="1.1668451488497968"/>
    <n v="5.6147061204013369"/>
    <n v="0.27757575757575764"/>
    <s v=""/>
    <s v=""/>
    <m/>
    <m/>
    <s v=""/>
    <m/>
    <m/>
    <m/>
    <m/>
    <m/>
    <m/>
    <m/>
    <n v="1"/>
    <m/>
    <n v="62"/>
    <n v="10"/>
    <m/>
    <m/>
  </r>
  <r>
    <x v="12"/>
    <x v="2"/>
    <n v="350110319"/>
    <s v="Alto Alegre"/>
    <n v="-0.22508036374350171"/>
    <n v="4037"/>
    <n v="3386"/>
    <n v="651"/>
    <n v="12.686191942681162"/>
    <n v="83.87416398315581"/>
    <n v="0"/>
    <n v="0"/>
    <n v="0"/>
    <n v="0"/>
    <n v="0"/>
    <n v="0"/>
    <n v="0"/>
    <n v="0"/>
    <n v="8.6301388020833345E-3"/>
    <s v=""/>
    <s v=""/>
    <s v=""/>
    <n v="2.27"/>
    <n v="174.96"/>
    <n v="41.936400000000006"/>
    <n v="0"/>
    <n v="0"/>
    <n v="17967.005201882585"/>
    <n v="2109.1701758731733"/>
    <n v="82.09"/>
    <m/>
    <n v="79.489999999999995"/>
    <n v="18.420000000000002"/>
    <s v=""/>
    <n v="100"/>
    <n v="0"/>
    <n v="0"/>
    <n v="0"/>
    <n v="0"/>
    <n v="0"/>
    <n v="0"/>
    <m/>
    <n v="0"/>
    <n v="0"/>
    <n v="9"/>
    <n v="90.8"/>
    <n v="90.8"/>
    <n v="76.03086419753086"/>
    <n v="8"/>
    <n v="0"/>
    <n v="0"/>
    <n v="3"/>
    <n v="0"/>
    <n v="0"/>
    <n v="0"/>
    <n v="158.86368000000002"/>
    <n v="158.86368000000002"/>
  </r>
  <r>
    <x v="0"/>
    <x v="2"/>
    <n v="350110320"/>
    <s v="Alto Alegre"/>
    <m/>
    <m/>
    <m/>
    <m/>
    <m/>
    <m/>
    <n v="1.7990000000000003E-2"/>
    <n v="1.6660000000000001E-2"/>
    <n v="1.33E-3"/>
    <n v="0"/>
    <n v="1.33E-3"/>
    <n v="1.389E-2"/>
    <n v="2.7699999999999999E-3"/>
    <n v="0"/>
    <m/>
    <n v="2"/>
    <n v="75"/>
    <n v="25"/>
    <m/>
    <m/>
    <m/>
    <m/>
    <m/>
    <s v=""/>
    <s v=""/>
    <m/>
    <m/>
    <m/>
    <m/>
    <n v="8.12202852614897"/>
    <m/>
    <n v="1.955434782608696"/>
    <n v="0.78217391304347839"/>
    <n v="2.563076923076923"/>
    <n v="0.49259259259259258"/>
    <s v=""/>
    <s v=""/>
    <m/>
    <m/>
    <s v=""/>
    <m/>
    <m/>
    <m/>
    <m/>
    <m/>
    <m/>
    <m/>
    <n v="22"/>
    <m/>
    <n v="3"/>
    <n v="1"/>
    <m/>
    <m/>
  </r>
  <r>
    <x v="8"/>
    <x v="2"/>
    <n v="350115210"/>
    <s v="Alumínio"/>
    <n v="0.70135616776623166"/>
    <n v="17747"/>
    <n v="14885"/>
    <n v="2862"/>
    <n v="211.92978266061621"/>
    <n v="83.873330703780923"/>
    <n v="0.14224938200000001"/>
    <n v="0.114893333"/>
    <n v="2.7356049E-2"/>
    <n v="0"/>
    <n v="1.9666296E-2"/>
    <n v="0.103709753"/>
    <n v="8.7333300000000001E-4"/>
    <n v="1.7999999999999999E-2"/>
    <n v="3.841471663310185E-2"/>
    <n v="11"/>
    <n v="34.782608695652172"/>
    <n v="65.217391304347828"/>
    <n v="10.85"/>
    <n v="837.16200000000003"/>
    <n v="559.96532549999995"/>
    <n v="3"/>
    <n v="0"/>
    <n v="1332.7322927818786"/>
    <n v="195.46740294134221"/>
    <n v="71.11"/>
    <n v="100"/>
    <n v="59.25"/>
    <n v="35.97"/>
    <s v=""/>
    <n v="84.78"/>
    <n v="52.684956296296292"/>
    <n v="18.966584266666668"/>
    <n v="71.808333125000004"/>
    <n v="24.86913545454545"/>
    <n v="0"/>
    <n v="1.2048192771084301"/>
    <m/>
    <n v="0"/>
    <n v="0"/>
    <n v="9"/>
    <n v="70.45"/>
    <n v="35.225000000000009"/>
    <n v="33.111473585757608"/>
    <n v="4"/>
    <n v="1"/>
    <n v="0"/>
    <n v="45"/>
    <n v="51.194692356662109"/>
    <n v="8"/>
    <n v="15"/>
    <n v="589.78062900000009"/>
    <n v="294.89031450000004"/>
  </r>
  <r>
    <x v="10"/>
    <x v="2"/>
    <n v="350120215"/>
    <s v="Álvares Florence"/>
    <n v="-0.83434454506594591"/>
    <n v="3673"/>
    <n v="2663"/>
    <n v="1010"/>
    <n v="10.150895423391555"/>
    <n v="72.502041927579626"/>
    <n v="0.49142372900000003"/>
    <n v="0.44770111200000001"/>
    <n v="4.3722617000000012E-2"/>
    <n v="0"/>
    <n v="1.5382038000000001E-2"/>
    <n v="1.8046300000000001E-4"/>
    <n v="0.472611112"/>
    <n v="3.2501160000000004E-3"/>
    <n v="6.4985317708333339E-3"/>
    <n v="14"/>
    <n v="47.058823529411761"/>
    <n v="52.941176470588239"/>
    <n v="1.77"/>
    <n v="136.18799999999999"/>
    <n v="53.813829599999998"/>
    <n v="0"/>
    <n v="0"/>
    <n v="23697.075959705962"/>
    <n v="2489.9101551864965"/>
    <n v="67.94"/>
    <n v="78.12"/>
    <n v="67.89"/>
    <n v="10.130000000000001"/>
    <n v="75"/>
    <n v="100"/>
    <n v="56.48548609195403"/>
    <n v="17.805207572463772"/>
    <n v="77.189846896551728"/>
    <n v="15.076764482758623"/>
    <n v="0"/>
    <n v="0"/>
    <m/>
    <n v="0"/>
    <n v="0"/>
    <n v="7.5"/>
    <n v="99.58"/>
    <n v="99.579999999999984"/>
    <n v="60.485630452022207"/>
    <n v="7.4"/>
    <n v="0"/>
    <n v="0"/>
    <n v="11"/>
    <n v="236.70020463756995"/>
    <n v="24"/>
    <n v="27"/>
    <n v="135.61601039999996"/>
    <n v="135.61601039999996"/>
  </r>
  <r>
    <x v="1"/>
    <x v="2"/>
    <n v="350130121"/>
    <s v="Álvares Machado"/>
    <n v="0.10262632115998205"/>
    <n v="23714"/>
    <n v="21597"/>
    <n v="2117"/>
    <n v="68.482153170844413"/>
    <n v="91.072784009445897"/>
    <n v="1.0200000000000001E-3"/>
    <n v="6.8999999999999997E-4"/>
    <n v="3.3E-4"/>
    <n v="0"/>
    <n v="5.0000000000000002E-5"/>
    <n v="0"/>
    <n v="7.6000000000000004E-4"/>
    <n v="2.1000000000000001E-4"/>
    <n v="7.2184976851851851E-2"/>
    <n v="3"/>
    <n v="10"/>
    <n v="90"/>
    <n v="15.66"/>
    <n v="1207.9259999999999"/>
    <n v="36.237780000000001"/>
    <n v="1"/>
    <n v="0"/>
    <n v="3431.0061567006833"/>
    <n v="438.84962469427353"/>
    <n v="100"/>
    <n v="90.09"/>
    <n v="97.3"/>
    <n v="19.010000000000002"/>
    <n v="19.735006973500699"/>
    <n v="100"/>
    <n v="7.9687500000000008E-2"/>
    <n v="3.9534883720930232E-2"/>
    <n v="7.2631578947368422E-2"/>
    <n v="9.9999999999999978E-2"/>
    <n v="0"/>
    <n v="0"/>
    <m/>
    <n v="0"/>
    <n v="0"/>
    <n v="4.0999999999999996"/>
    <n v="100"/>
    <n v="100"/>
    <n v="97.000000000000014"/>
    <n v="10"/>
    <n v="0"/>
    <n v="0"/>
    <n v="6"/>
    <n v="6.9266490315037482E-2"/>
    <n v="1"/>
    <n v="9"/>
    <n v="1207.9259999999999"/>
    <n v="1207.9259999999999"/>
  </r>
  <r>
    <x v="13"/>
    <x v="2"/>
    <n v="350130122"/>
    <s v="Álvares Machado"/>
    <m/>
    <m/>
    <m/>
    <m/>
    <m/>
    <m/>
    <n v="1.9291068000000015E-2"/>
    <n v="2.1000000000000003E-3"/>
    <n v="1.7191068000000014E-2"/>
    <n v="0"/>
    <n v="0"/>
    <n v="4.8499999999999993E-3"/>
    <n v="1.2905089999999998E-3"/>
    <n v="1.3150558999999999E-2"/>
    <m/>
    <n v="7"/>
    <n v="11.538461538461538"/>
    <n v="88.461538461538453"/>
    <m/>
    <m/>
    <m/>
    <m/>
    <m/>
    <s v=""/>
    <s v=""/>
    <m/>
    <m/>
    <m/>
    <m/>
    <n v="15.5137254901961"/>
    <m/>
    <n v="1.5071146875000012"/>
    <n v="0.74771581395348896"/>
    <n v="0.22105263157894739"/>
    <n v="5.2094145454545489"/>
    <s v=""/>
    <s v=""/>
    <m/>
    <m/>
    <s v=""/>
    <m/>
    <m/>
    <m/>
    <m/>
    <m/>
    <m/>
    <m/>
    <n v="18"/>
    <m/>
    <n v="3"/>
    <n v="23"/>
    <m/>
    <m/>
  </r>
  <r>
    <x v="0"/>
    <x v="2"/>
    <n v="350140020"/>
    <s v="Álvaro de Carvalho"/>
    <n v="0.87501920015697898"/>
    <n v="4962"/>
    <n v="3307"/>
    <n v="1655"/>
    <n v="32.512121609225524"/>
    <n v="66.646513502619911"/>
    <n v="3.5154397999999996E-2"/>
    <n v="1.2060000000000001E-2"/>
    <n v="2.3094397999999995E-2"/>
    <n v="0"/>
    <n v="1.4190000000000001E-2"/>
    <n v="0"/>
    <n v="2.0534397999999999E-2"/>
    <n v="4.3000000000000004E-4"/>
    <n v="8.1213984375000017E-3"/>
    <n v="7"/>
    <n v="29.411764705882355"/>
    <n v="70.588235294117652"/>
    <n v="2.2999999999999998"/>
    <n v="177.55199999999999"/>
    <n v="29.621829600000009"/>
    <n v="0"/>
    <n v="0"/>
    <n v="7054.607013301088"/>
    <n v="889.77025392986695"/>
    <n v="62.85"/>
    <n v="96.54"/>
    <n v="61.5"/>
    <n v="19.02"/>
    <s v=""/>
    <n v="99"/>
    <n v="7.6422604347826075"/>
    <n v="3.1670628828828824"/>
    <n v="3.7687500000000007"/>
    <n v="16.495998571428565"/>
    <n v="0"/>
    <n v="1"/>
    <m/>
    <n v="0"/>
    <n v="0"/>
    <n v="9"/>
    <n v="98.02"/>
    <n v="98.02"/>
    <n v="83.316532846715319"/>
    <n v="9.5"/>
    <n v="0"/>
    <n v="0"/>
    <s v=""/>
    <n v="174.72360344344943"/>
    <n v="5"/>
    <n v="12"/>
    <n v="174.03647039999998"/>
    <n v="174.03647039999998"/>
  </r>
  <r>
    <x v="5"/>
    <x v="2"/>
    <n v="350150917"/>
    <s v="Alvinlândia"/>
    <n v="0.63936089642420146"/>
    <n v="3142"/>
    <n v="2885"/>
    <n v="257"/>
    <n v="36.947318908748819"/>
    <n v="91.820496499045191"/>
    <n v="0.15202000000000004"/>
    <n v="0.14123000000000005"/>
    <n v="1.0789999999999999E-2"/>
    <n v="0"/>
    <n v="6.4900000000000001E-3"/>
    <n v="0"/>
    <n v="0.14269000000000004"/>
    <n v="2.8400000000000005E-3"/>
    <n v="7.5211625000000011E-3"/>
    <n v="5"/>
    <n v="50"/>
    <n v="50"/>
    <n v="2.0099999999999998"/>
    <n v="155.41200000000001"/>
    <n v="32.569344000000001"/>
    <n v="0"/>
    <n v="0"/>
    <n v="7728.4277530235522"/>
    <n v="903.32272437937593"/>
    <n v="91.92"/>
    <m/>
    <n v="90.64"/>
    <n v="23.84"/>
    <n v="46.153846153846203"/>
    <n v="100"/>
    <n v="37.078048780487819"/>
    <n v="19.742857142857147"/>
    <n v="44.134375000000013"/>
    <n v="11.988888888888892"/>
    <n v="0"/>
    <n v="6.6056910569105698"/>
    <m/>
    <n v="0"/>
    <n v="0"/>
    <n v="9"/>
    <n v="98.8"/>
    <n v="98.8"/>
    <n v="79.043224461431549"/>
    <n v="8.1"/>
    <n v="0"/>
    <n v="0"/>
    <n v="9"/>
    <n v="86.289852133895522"/>
    <n v="8"/>
    <n v="8"/>
    <n v="153.547056"/>
    <n v="153.547056"/>
  </r>
  <r>
    <x v="6"/>
    <x v="2"/>
    <n v="35016085"/>
    <s v="Americana"/>
    <n v="1.1212723124442547"/>
    <n v="229283"/>
    <n v="228212"/>
    <n v="1071"/>
    <n v="1715.8048342438076"/>
    <n v="99.53289166663032"/>
    <n v="2.7699979460000002"/>
    <n v="2.2850931479999996"/>
    <n v="0.48490479800000053"/>
    <n v="0"/>
    <n v="1.07141"/>
    <n v="1.5138218510000006"/>
    <n v="5.64E-3"/>
    <n v="0.17912609499999996"/>
    <n v="0.79877526620370365"/>
    <n v="15"/>
    <n v="7.71513353115727"/>
    <n v="92.284866468842736"/>
    <n v="212.4"/>
    <n v="12744.216"/>
    <n v="7246.3083318359995"/>
    <n v="33"/>
    <n v="0"/>
    <n v="224.19315867290641"/>
    <n v="28.883781178718007"/>
    <n v="100"/>
    <n v="99.53"/>
    <n v="100"/>
    <n v="48.81"/>
    <n v="50"/>
    <n v="100"/>
    <n v="446.77386225806453"/>
    <n v="169.93852429447855"/>
    <n v="557.33979219512196"/>
    <n v="230.9070466666669"/>
    <n v="0"/>
    <n v="8.6316031764299694E-3"/>
    <m/>
    <n v="2"/>
    <n v="0"/>
    <n v="9.8000000000000007"/>
    <n v="95.67"/>
    <n v="71.274150000000006"/>
    <n v="43.14041497855969"/>
    <n v="5.9"/>
    <n v="3"/>
    <n v="0"/>
    <n v="72"/>
    <n v="134.13159437097156"/>
    <n v="26"/>
    <n v="311"/>
    <n v="12192.3914472"/>
    <n v="9083.331628164"/>
  </r>
  <r>
    <x v="3"/>
    <x v="2"/>
    <n v="35017079"/>
    <s v="Américo Brasiliense"/>
    <n v="1.6767071672390221"/>
    <n v="39121"/>
    <n v="38825"/>
    <n v="296"/>
    <n v="316.94887790650569"/>
    <n v="99.24337312440889"/>
    <n v="0.31711000000000006"/>
    <n v="0.13183"/>
    <n v="0.18528000000000006"/>
    <n v="0"/>
    <n v="9.8369999999999985E-2"/>
    <n v="0.20903000000000002"/>
    <n v="2.15E-3"/>
    <n v="7.5600000000000007E-3"/>
    <n v="0.11908359953703704"/>
    <n v="5"/>
    <n v="21.875"/>
    <n v="78.125"/>
    <n v="31.73"/>
    <n v="2141.5859999999998"/>
    <n v="2141.5859999999998"/>
    <n v="4"/>
    <n v="0"/>
    <n v="1297.8441246389407"/>
    <n v="153.16172899465755"/>
    <n v="100"/>
    <m/>
    <n v="100"/>
    <n v="8.2200000000000006"/>
    <n v="7.8498125123347204"/>
    <n v="99.76"/>
    <n v="54.674137931034494"/>
    <n v="19.696273291925468"/>
    <n v="33.802564102564105"/>
    <n v="97.515789473684265"/>
    <n v="0"/>
    <n v="8.9341552756186896E-2"/>
    <m/>
    <n v="0"/>
    <n v="0"/>
    <n v="10"/>
    <n v="100"/>
    <n v="0"/>
    <n v="0"/>
    <n v="1.5"/>
    <n v="1"/>
    <n v="0"/>
    <n v="10"/>
    <n v="82.605833534117551"/>
    <n v="7"/>
    <n v="25"/>
    <n v="2141.5859999999998"/>
    <n v="0"/>
  </r>
  <r>
    <x v="10"/>
    <x v="2"/>
    <n v="350180615"/>
    <s v="Américo de Campos"/>
    <n v="0.10348154618027294"/>
    <n v="5734"/>
    <n v="4988"/>
    <n v="746"/>
    <n v="22.588142603899943"/>
    <n v="86.989884897104986"/>
    <n v="7.2864444000000014E-2"/>
    <n v="7.0694444000000009E-2"/>
    <n v="2.1700000000000001E-3"/>
    <n v="0"/>
    <n v="0"/>
    <n v="0"/>
    <n v="7.2194443999999997E-2"/>
    <n v="6.7000000000000002E-4"/>
    <n v="1.2786521354166667E-2"/>
    <n v="3"/>
    <n v="63.157894736842103"/>
    <n v="36.84210526315789"/>
    <n v="3.5"/>
    <n v="269.892"/>
    <n v="28.858712400000002"/>
    <n v="0"/>
    <n v="0"/>
    <n v="10449.668643181025"/>
    <n v="1154.9633763515869"/>
    <n v="85.63"/>
    <n v="83.92"/>
    <n v="85.63"/>
    <n v="4.9800000000000004"/>
    <n v="15.384615384615399"/>
    <n v="99.98"/>
    <n v="11.944990819672133"/>
    <n v="3.8349707368421062"/>
    <n v="17.673611000000001"/>
    <n v="1.0333333333333334"/>
    <n v="0"/>
    <n v="0"/>
    <m/>
    <n v="0"/>
    <n v="0"/>
    <n v="9.1999999999999993"/>
    <n v="99"/>
    <n v="96.03"/>
    <n v="89.307310924369744"/>
    <n v="9.9"/>
    <n v="0"/>
    <n v="0"/>
    <n v="4"/>
    <n v="0"/>
    <n v="12"/>
    <n v="7"/>
    <n v="267.19308000000001"/>
    <n v="259.1772876"/>
  </r>
  <r>
    <x v="6"/>
    <x v="2"/>
    <n v="35019055"/>
    <s v="Amparo"/>
    <n v="0.62864052684141747"/>
    <n v="68945"/>
    <n v="57360"/>
    <n v="11585"/>
    <n v="154.5817358355194"/>
    <n v="83.196751033432449"/>
    <n v="0.90186606499999766"/>
    <n v="0.68131681699999824"/>
    <n v="0.22054924799999948"/>
    <n v="0"/>
    <n v="0.31915000000000004"/>
    <n v="0.30919888799999995"/>
    <n v="0.16064268700000006"/>
    <n v="0.11287449000000005"/>
    <n v="0.165186554380787"/>
    <n v="157"/>
    <n v="34.254143646408842"/>
    <n v="65.745856353591165"/>
    <n v="45.15"/>
    <n v="3047.328"/>
    <n v="1145.340432"/>
    <n v="18"/>
    <n v="1"/>
    <n v="2543.1889187033144"/>
    <n v="329.33381681050099"/>
    <n v="78.709999999999994"/>
    <m/>
    <n v="74.77"/>
    <n v="54.49"/>
    <n v="7.0612364488719601"/>
    <n v="100"/>
    <n v="43.151486363636252"/>
    <n v="16.220612679856075"/>
    <n v="49.731154525547311"/>
    <n v="30.631839999999936"/>
    <n v="0"/>
    <n v="0.189393939393939"/>
    <m/>
    <n v="1"/>
    <n v="0"/>
    <n v="9.8000000000000007"/>
    <n v="95"/>
    <n v="69.349999999999994"/>
    <n v="62.414927700595413"/>
    <n v="7.1"/>
    <n v="8"/>
    <n v="1"/>
    <n v="217"/>
    <n v="193.20579764881921"/>
    <n v="124"/>
    <n v="238"/>
    <n v="2894.9615999999996"/>
    <n v="2113.3219679999997"/>
  </r>
  <r>
    <x v="3"/>
    <x v="2"/>
    <n v="35019059"/>
    <s v="Amparo"/>
    <m/>
    <m/>
    <m/>
    <m/>
    <m/>
    <m/>
    <n v="3.7119219999999994E-3"/>
    <n v="1.518889E-3"/>
    <n v="2.1930329999999996E-3"/>
    <n v="0"/>
    <n v="0"/>
    <n v="0"/>
    <n v="2.2830329999999994E-3"/>
    <n v="1.428889E-3"/>
    <m/>
    <n v="13"/>
    <n v="42.857142857142854"/>
    <n v="57.142857142857139"/>
    <m/>
    <m/>
    <m/>
    <m/>
    <m/>
    <s v=""/>
    <s v=""/>
    <m/>
    <m/>
    <m/>
    <m/>
    <n v="3.3333333333333299"/>
    <m/>
    <n v="0.17760392344497608"/>
    <n v="6.6761187050359702E-2"/>
    <n v="0.1108678102189781"/>
    <n v="0.30458791666666668"/>
    <s v=""/>
    <s v=""/>
    <m/>
    <m/>
    <s v=""/>
    <m/>
    <m/>
    <m/>
    <m/>
    <m/>
    <m/>
    <m/>
    <n v="4"/>
    <m/>
    <n v="3"/>
    <n v="4"/>
    <m/>
    <m/>
  </r>
  <r>
    <x v="6"/>
    <x v="2"/>
    <n v="35020025"/>
    <s v="Analândia"/>
    <n v="1.3485407716188336"/>
    <n v="4746"/>
    <n v="3940"/>
    <n v="806"/>
    <n v="14.530202369653736"/>
    <n v="83.017277707543187"/>
    <n v="0.180373426"/>
    <n v="0.145697778"/>
    <n v="3.4675647999999996E-2"/>
    <n v="0"/>
    <n v="1.7819999999999999E-2"/>
    <n v="0.12623999999999999"/>
    <n v="1.5283610999999999E-2"/>
    <n v="2.1029815E-2"/>
    <n v="1.0761440234375004E-2"/>
    <n v="13"/>
    <n v="44"/>
    <n v="56.000000000000007"/>
    <n v="2.74"/>
    <n v="211.464"/>
    <n v="79.503659999999996"/>
    <n v="0"/>
    <n v="0"/>
    <n v="26313.22376738306"/>
    <n v="3255.929203539823"/>
    <m/>
    <n v="79.38"/>
    <m/>
    <m/>
    <s v=""/>
    <m/>
    <n v="11.866672763157894"/>
    <n v="4.5548844949494951"/>
    <n v="14.145415339805826"/>
    <n v="7.0766628571428569"/>
    <n v="0"/>
    <n v="0"/>
    <m/>
    <n v="0"/>
    <n v="0"/>
    <n v="10"/>
    <n v="96"/>
    <n v="96.000000000000014"/>
    <n v="62.403217568947909"/>
    <n v="7.5"/>
    <n v="0"/>
    <n v="0"/>
    <n v="3"/>
    <n v="165.59121838615997"/>
    <n v="11"/>
    <n v="14"/>
    <n v="203.00544000000002"/>
    <n v="203.00544000000002"/>
  </r>
  <r>
    <x v="3"/>
    <x v="2"/>
    <n v="35020029"/>
    <s v="Analândia"/>
    <m/>
    <m/>
    <m/>
    <m/>
    <m/>
    <m/>
    <n v="0.15621888899999997"/>
    <n v="0.14764888899999998"/>
    <n v="8.5699999999999995E-3"/>
    <n v="0"/>
    <n v="0"/>
    <n v="8.5699999999999995E-3"/>
    <n v="0.14420999999999998"/>
    <n v="3.4388890000000001E-3"/>
    <m/>
    <n v="9"/>
    <n v="81.818181818181827"/>
    <n v="18.181818181818183"/>
    <m/>
    <m/>
    <m/>
    <m/>
    <m/>
    <s v=""/>
    <s v=""/>
    <m/>
    <m/>
    <m/>
    <m/>
    <n v="22.580645161290299"/>
    <m/>
    <n v="10.277558486842103"/>
    <n v="3.9449214393939385"/>
    <n v="14.334843592233007"/>
    <n v="1.7489795918367346"/>
    <s v=""/>
    <s v=""/>
    <m/>
    <m/>
    <s v=""/>
    <m/>
    <m/>
    <m/>
    <m/>
    <m/>
    <m/>
    <m/>
    <n v="2"/>
    <m/>
    <n v="9"/>
    <n v="2"/>
    <m/>
    <m/>
  </r>
  <r>
    <x v="7"/>
    <x v="2"/>
    <n v="350200213"/>
    <s v="Analândia"/>
    <m/>
    <m/>
    <m/>
    <m/>
    <m/>
    <m/>
    <n v="4.9199999999999999E-3"/>
    <n v="4.8599999999999997E-3"/>
    <n v="6.0000000000000002E-5"/>
    <n v="0"/>
    <n v="0"/>
    <n v="0"/>
    <n v="4.8599999999999997E-3"/>
    <n v="6.0000000000000002E-5"/>
    <m/>
    <n v="0"/>
    <n v="50"/>
    <n v="50"/>
    <m/>
    <m/>
    <m/>
    <m/>
    <m/>
    <s v=""/>
    <s v=""/>
    <m/>
    <m/>
    <m/>
    <m/>
    <s v=""/>
    <m/>
    <n v="0.3236842105263158"/>
    <n v="0.12424242424242424"/>
    <n v="0.47184466019417476"/>
    <n v="1.2244897959183673E-2"/>
    <s v=""/>
    <s v=""/>
    <m/>
    <m/>
    <s v=""/>
    <m/>
    <m/>
    <m/>
    <m/>
    <m/>
    <m/>
    <m/>
    <n v="0"/>
    <m/>
    <n v="2"/>
    <n v="2"/>
    <m/>
    <m/>
  </r>
  <r>
    <x v="12"/>
    <x v="2"/>
    <n v="350210119"/>
    <s v="Andradina"/>
    <n v="0.10499575860896115"/>
    <n v="55943"/>
    <n v="52654"/>
    <n v="3289"/>
    <n v="58.267888761587336"/>
    <n v="94.120801530128887"/>
    <n v="0.9478752159999998"/>
    <n v="0.48867549399999993"/>
    <n v="0.45919972199999987"/>
    <n v="1.72602739726027E-3"/>
    <n v="0.21383592599999995"/>
    <n v="0.24478"/>
    <n v="0.39939549399999991"/>
    <n v="8.9863795999999996E-2"/>
    <n v="0.1649934539363426"/>
    <n v="5"/>
    <n v="17.449664429530202"/>
    <n v="82.550335570469798"/>
    <n v="42.65"/>
    <n v="2878.6860000000001"/>
    <n v="722.36757419999992"/>
    <n v="4"/>
    <n v="0"/>
    <n v="3951.6536474625959"/>
    <n v="310.04415208337059"/>
    <n v="96.89"/>
    <n v="93.34"/>
    <n v="96.89"/>
    <n v="31.32"/>
    <s v=""/>
    <n v="98.61"/>
    <n v="42.890281266968316"/>
    <n v="13.521757717546359"/>
    <n v="29.438282771084335"/>
    <n v="83.490858545454515"/>
    <s v=""/>
    <s v=""/>
    <m/>
    <n v="0"/>
    <s v=""/>
    <n v="8.1"/>
    <n v="99.03"/>
    <n v="99.03"/>
    <n v="74.906343581759188"/>
    <n v="8.1"/>
    <n v="0"/>
    <n v="0"/>
    <n v="27"/>
    <n v="129.6026726505778"/>
    <n v="26"/>
    <n v="123"/>
    <n v="2850.7627458000002"/>
    <n v="2850.7627458000002"/>
  </r>
  <r>
    <x v="14"/>
    <x v="2"/>
    <n v="350220014"/>
    <s v="Angatuba"/>
    <n v="1.0630063599160744"/>
    <n v="24038"/>
    <n v="17846"/>
    <n v="6192"/>
    <n v="23.367356858170506"/>
    <n v="74.240785423080126"/>
    <n v="0.81215933399999996"/>
    <n v="0.78856740699999994"/>
    <n v="2.3591926999999992E-2"/>
    <n v="0.19718461440892945"/>
    <n v="6.5884444000000014E-2"/>
    <n v="8.9618888999999993E-2"/>
    <n v="0.6561485629999998"/>
    <n v="5.0743800000000003E-4"/>
    <n v="5.871259242592592E-2"/>
    <n v="65"/>
    <n v="70.652173913043484"/>
    <n v="29.347826086956523"/>
    <n v="12.55"/>
    <n v="968.49"/>
    <n v="138.28887000000006"/>
    <n v="4"/>
    <n v="0"/>
    <n v="15297.0197187786"/>
    <n v="1810.4534487062151"/>
    <n v="80.239999999999995"/>
    <m/>
    <n v="64.92"/>
    <n v="33.07"/>
    <s v=""/>
    <n v="100"/>
    <n v="15.558607931034482"/>
    <n v="6.9653459176672383"/>
    <n v="20.535609557291664"/>
    <n v="1.7095599275362316"/>
    <s v=""/>
    <s v=""/>
    <m/>
    <n v="0"/>
    <s v=""/>
    <n v="9.5"/>
    <n v="90.1"/>
    <n v="90.1"/>
    <n v="85.721187621968213"/>
    <n v="9.6999999999999993"/>
    <n v="0"/>
    <n v="0"/>
    <n v="38"/>
    <n v="112.21518464394565"/>
    <n v="65"/>
    <n v="27"/>
    <n v="872.60948999999994"/>
    <n v="872.60948999999994"/>
  </r>
  <r>
    <x v="6"/>
    <x v="2"/>
    <n v="35023095"/>
    <s v="Anhembi"/>
    <m/>
    <m/>
    <m/>
    <m/>
    <m/>
    <m/>
    <n v="5.9625705999999994E-2"/>
    <n v="5.9525705999999991E-2"/>
    <n v="1E-4"/>
    <n v="0"/>
    <n v="0"/>
    <n v="0"/>
    <n v="5.7125705999999991E-2"/>
    <n v="2.4999999999999996E-3"/>
    <m/>
    <n v="0"/>
    <n v="92.857142857142861"/>
    <n v="7.1428571428571423"/>
    <m/>
    <m/>
    <m/>
    <m/>
    <m/>
    <s v=""/>
    <s v=""/>
    <m/>
    <m/>
    <m/>
    <m/>
    <s v=""/>
    <m/>
    <n v="2.4139961943319834"/>
    <n v="0.87044826277372267"/>
    <n v="4.0771031506849313"/>
    <n v="9.9009900990098994E-3"/>
    <s v=""/>
    <s v=""/>
    <m/>
    <m/>
    <s v=""/>
    <m/>
    <m/>
    <m/>
    <m/>
    <m/>
    <m/>
    <m/>
    <n v="0"/>
    <m/>
    <n v="13"/>
    <n v="1"/>
    <m/>
    <m/>
  </r>
  <r>
    <x v="8"/>
    <x v="2"/>
    <n v="350230910"/>
    <s v="Anhembi"/>
    <n v="1.7893686198918957"/>
    <n v="6467"/>
    <n v="5054"/>
    <n v="1413"/>
    <n v="8.7811965347744607"/>
    <n v="78.150610793258082"/>
    <n v="0.31008163499999991"/>
    <n v="0.30610422799999992"/>
    <n v="3.9774069999999996E-3"/>
    <n v="0"/>
    <n v="1.6804815000000001E-2"/>
    <n v="0"/>
    <n v="0.27135333300000003"/>
    <n v="2.1923487000000002E-2"/>
    <n v="1.2940736458333333E-2"/>
    <n v="11"/>
    <n v="69.230769230769226"/>
    <n v="30.76923076923077"/>
    <n v="3.5"/>
    <n v="270.37799999999999"/>
    <n v="137.67725519999999"/>
    <n v="1"/>
    <n v="0"/>
    <n v="33403.680222668932"/>
    <n v="4925.2141642183406"/>
    <n v="76.84"/>
    <m/>
    <n v="73.14"/>
    <n v="45.51"/>
    <s v=""/>
    <n v="100"/>
    <n v="12.553912348178134"/>
    <n v="4.5267391970802908"/>
    <n v="20.966043013698627"/>
    <n v="0.39380267326732654"/>
    <s v=""/>
    <s v=""/>
    <m/>
    <n v="0"/>
    <s v=""/>
    <n v="8.1"/>
    <n v="96"/>
    <n v="92.160000000000025"/>
    <n v="49.079712402636311"/>
    <n v="6.6"/>
    <n v="0"/>
    <n v="0"/>
    <n v="61"/>
    <n v="129.85980399267271"/>
    <n v="18"/>
    <n v="8"/>
    <n v="259.56288000000001"/>
    <n v="249.18036480000004"/>
  </r>
  <r>
    <x v="13"/>
    <x v="2"/>
    <n v="350240822"/>
    <s v="Anhumas"/>
    <n v="0.64216624983564063"/>
    <n v="3919"/>
    <n v="3399"/>
    <n v="520"/>
    <n v="12.211385660424391"/>
    <n v="86.731309007399844"/>
    <n v="0.29027999999999998"/>
    <n v="0.28098000000000001"/>
    <n v="9.2999999999999992E-3"/>
    <n v="0"/>
    <n v="7.4999999999999997E-3"/>
    <n v="0.28215000000000001"/>
    <n v="1.9000000000000001E-4"/>
    <n v="4.4000000000000007E-4"/>
    <n v="1.0015902604166665E-2"/>
    <s v=""/>
    <n v="21.052631578947366"/>
    <n v="78.94736842105263"/>
    <n v="2.34"/>
    <n v="180.52199999999999"/>
    <n v="27.078299999999999"/>
    <n v="0"/>
    <n v="0"/>
    <n v="19151.74279152845"/>
    <n v="2735.9632559326355"/>
    <n v="98.14"/>
    <n v="89.35"/>
    <n v="95.72"/>
    <n v="8.84"/>
    <s v=""/>
    <n v="100"/>
    <n v="23.79344262295082"/>
    <n v="12.196638655462184"/>
    <n v="31.929545454545455"/>
    <n v="2.7352941176470589"/>
    <n v="0"/>
    <n v="0"/>
    <m/>
    <n v="0"/>
    <n v="0"/>
    <n v="9"/>
    <n v="100"/>
    <n v="100.00000000000003"/>
    <n v="84.999999999999986"/>
    <n v="10"/>
    <n v="0"/>
    <n v="0"/>
    <n v="4"/>
    <n v="74.880919837219295"/>
    <n v="4"/>
    <n v="15"/>
    <n v="180.52200000000002"/>
    <n v="180.52200000000002"/>
  </r>
  <r>
    <x v="15"/>
    <x v="2"/>
    <n v="35025072"/>
    <s v="Aparecida"/>
    <n v="0.16940583730378211"/>
    <n v="35570"/>
    <n v="35053"/>
    <n v="517"/>
    <n v="294.11278319828017"/>
    <n v="98.546527973010967"/>
    <n v="3.7334259000000009E-2"/>
    <n v="2.9372222000000003E-2"/>
    <n v="7.9620370000000017E-3"/>
    <n v="0.24136276002029391"/>
    <n v="0"/>
    <n v="9.6000000000000002E-4"/>
    <n v="6.9300000000000004E-3"/>
    <n v="2.9444259E-2"/>
    <n v="0.1067044421875"/>
    <n v="10"/>
    <n v="50"/>
    <n v="50"/>
    <n v="28.48"/>
    <n v="1922.616"/>
    <n v="1658.8268639999999"/>
    <n v="10"/>
    <n v="0"/>
    <n v="1631.3252741073939"/>
    <n v="168.45206634804615"/>
    <n v="98.55"/>
    <n v="98.55"/>
    <n v="85.73"/>
    <n v="53.07"/>
    <n v="56.296296296296298"/>
    <n v="100"/>
    <n v="4.6667823750000013"/>
    <n v="2.0290358152173917"/>
    <n v="4.8151183606557382"/>
    <n v="4.1905457894736839"/>
    <n v="0"/>
    <n v="27.272727272727298"/>
    <m/>
    <n v="0"/>
    <n v="0"/>
    <n v="9.1999999999999993"/>
    <n v="70"/>
    <n v="19.599999999999998"/>
    <n v="13.720323559150662"/>
    <n v="2.6"/>
    <n v="0"/>
    <n v="0"/>
    <n v="34"/>
    <n v="0"/>
    <n v="12"/>
    <n v="12"/>
    <n v="1345.8311999999999"/>
    <n v="376.83273599999995"/>
  </r>
  <r>
    <x v="16"/>
    <x v="2"/>
    <n v="350260618"/>
    <s v="Aparecida d'Oeste"/>
    <n v="-0.83574164103779047"/>
    <n v="4192"/>
    <n v="3607"/>
    <n v="585"/>
    <n v="23.409839727480875"/>
    <n v="86.044847328244273"/>
    <n v="4.4592743999999997E-2"/>
    <n v="6.6137039999999989E-3"/>
    <n v="3.7979039999999999E-2"/>
    <n v="0"/>
    <n v="1.46E-2"/>
    <n v="1.2999999999999999E-3"/>
    <n v="1.9435521999999997E-2"/>
    <n v="9.2572220000000007E-3"/>
    <n v="9.7333000000000003E-3"/>
    <s v=""/>
    <n v="37.837837837837839"/>
    <n v="62.162162162162161"/>
    <n v="2.4300000000000002"/>
    <n v="187.27199999999999"/>
    <n v="25.600320000000004"/>
    <n v="0"/>
    <n v="0"/>
    <n v="10456.832061068702"/>
    <n v="827.51908396946556"/>
    <n v="89.16"/>
    <n v="81.91"/>
    <n v="86.09"/>
    <n v="17.87"/>
    <n v="9.0909090909090899"/>
    <n v="100"/>
    <n v="10.134714545454544"/>
    <n v="3.2081110791366907"/>
    <n v="2.0041527272727269"/>
    <n v="34.526400000000002"/>
    <n v="0"/>
    <n v="0"/>
    <m/>
    <n v="0"/>
    <n v="0"/>
    <n v="8.6999999999999993"/>
    <n v="97"/>
    <n v="96.999999999999986"/>
    <n v="86.329873125720866"/>
    <n v="10"/>
    <n v="0"/>
    <n v="0"/>
    <n v="4"/>
    <n v="150.00051370038938"/>
    <n v="14"/>
    <n v="23"/>
    <n v="181.65383999999997"/>
    <n v="181.65383999999997"/>
  </r>
  <r>
    <x v="17"/>
    <x v="2"/>
    <n v="350270511"/>
    <s v="Apiaí"/>
    <n v="-0.43122864626499169"/>
    <n v="24681"/>
    <n v="19625"/>
    <n v="5056"/>
    <n v="25.47479459972751"/>
    <n v="79.514606377375301"/>
    <n v="6.0140000000000027E-2"/>
    <n v="5.793000000000003E-2"/>
    <n v="2.2100000000000002E-3"/>
    <n v="0"/>
    <n v="2.7130000000000001E-2"/>
    <n v="2.5000000000000001E-2"/>
    <n v="1.2400000000000009E-3"/>
    <n v="6.77E-3"/>
    <n v="5.9389084739583327E-2"/>
    <n v="6"/>
    <n v="95"/>
    <n v="5"/>
    <n v="12.42"/>
    <n v="957.798"/>
    <n v="382.80711077999996"/>
    <n v="7"/>
    <n v="0"/>
    <n v="26219.30715935335"/>
    <n v="3309.3569952595112"/>
    <n v="79.05"/>
    <m/>
    <n v="50.6"/>
    <n v="30.08"/>
    <n v="0"/>
    <n v="100"/>
    <n v="0.66748057713651532"/>
    <n v="0.29307992202729061"/>
    <n v="0.90233644859813134"/>
    <n v="8.5328185328185341E-2"/>
    <s v=""/>
    <s v=""/>
    <m/>
    <n v="0"/>
    <s v=""/>
    <n v="4.8"/>
    <n v="60.639000000000003"/>
    <n v="60.63900000000001"/>
    <n v="60.032584033376565"/>
    <n v="6.5"/>
    <n v="0"/>
    <n v="0"/>
    <n v="29"/>
    <n v="45.6817950957874"/>
    <n v="38"/>
    <n v="2"/>
    <n v="580.79912922000005"/>
    <n v="580.79912922000005"/>
  </r>
  <r>
    <x v="14"/>
    <x v="2"/>
    <n v="350270514"/>
    <s v="Apiaí"/>
    <m/>
    <m/>
    <m/>
    <m/>
    <m/>
    <m/>
    <n v="1.816555600000002E-2"/>
    <n v="1.722000000000002E-2"/>
    <n v="9.4555599999999996E-4"/>
    <n v="0"/>
    <n v="9.8500000000000011E-3"/>
    <n v="9.0000000000000006E-5"/>
    <n v="6.0099999999999971E-3"/>
    <n v="2.215556E-3"/>
    <m/>
    <n v="10"/>
    <n v="94"/>
    <n v="6"/>
    <m/>
    <m/>
    <m/>
    <m/>
    <m/>
    <s v=""/>
    <s v=""/>
    <m/>
    <m/>
    <m/>
    <m/>
    <s v=""/>
    <m/>
    <n v="0.20161549389567171"/>
    <n v="8.8526101364522519E-2"/>
    <n v="0.26822429906542089"/>
    <n v="3.6507953667953667E-2"/>
    <s v=""/>
    <s v=""/>
    <m/>
    <m/>
    <s v=""/>
    <m/>
    <m/>
    <m/>
    <m/>
    <m/>
    <m/>
    <m/>
    <n v="64"/>
    <m/>
    <n v="47"/>
    <n v="3"/>
    <m/>
    <m/>
  </r>
  <r>
    <x v="8"/>
    <x v="2"/>
    <n v="350275410"/>
    <s v="Araçariguama"/>
    <n v="2.454161224344209"/>
    <n v="20223"/>
    <n v="20223"/>
    <n v="0"/>
    <n v="138.20132577051868"/>
    <n v="100"/>
    <n v="0.68396842599999985"/>
    <n v="0.59090999999999982"/>
    <n v="9.3058426000000055E-2"/>
    <n v="0"/>
    <n v="5.9060000000000001E-2"/>
    <n v="0.48116953700000004"/>
    <n v="2.4199999999999998E-3"/>
    <n v="0.141318889"/>
    <n v="3.7119737812499998E-2"/>
    <n v="48"/>
    <n v="25.287356321839084"/>
    <n v="74.712643678160916"/>
    <n v="15.3"/>
    <n v="1180.116"/>
    <n v="1180.116"/>
    <n v="5"/>
    <n v="0"/>
    <n v="2027.2363150867823"/>
    <n v="296.28838451268359"/>
    <n v="60.3"/>
    <n v="68.64"/>
    <n v="39.25"/>
    <n v="20.43"/>
    <s v=""/>
    <n v="60.3"/>
    <n v="148.68878826086953"/>
    <n v="52.612955846153831"/>
    <n v="218.8555555555555"/>
    <n v="48.978118947368451"/>
    <n v="2"/>
    <n v="0.133079847908745"/>
    <m/>
    <n v="0"/>
    <n v="31"/>
    <n v="9"/>
    <n v="39.79"/>
    <n v="0"/>
    <n v="0"/>
    <n v="0.6"/>
    <n v="1"/>
    <n v="0"/>
    <n v="91"/>
    <n v="159.10672725740983"/>
    <n v="22"/>
    <n v="65"/>
    <n v="469.56815640000002"/>
    <n v="0"/>
  </r>
  <r>
    <x v="12"/>
    <x v="2"/>
    <n v="350280419"/>
    <s v="Araçatuba"/>
    <n v="0.5284785225242894"/>
    <n v="188884"/>
    <n v="185241"/>
    <n v="3643"/>
    <n v="161.81134403029188"/>
    <n v="98.07130302196056"/>
    <n v="2.6344395940000012"/>
    <n v="2.1190485200000011"/>
    <n v="0.51539107399999995"/>
    <n v="0"/>
    <n v="0.95069999999999999"/>
    <n v="1.1735591980000004"/>
    <n v="0.436837594"/>
    <n v="7.334280200000004E-2"/>
    <n v="0.64533333540277771"/>
    <n v="9"/>
    <n v="22.844827586206897"/>
    <n v="77.15517241379311"/>
    <n v="172.89"/>
    <n v="10373.183999999999"/>
    <n v="2484.58968"/>
    <n v="26"/>
    <n v="1"/>
    <n v="1424.1655195781539"/>
    <n v="113.53253848923151"/>
    <n v="98.07"/>
    <n v="100"/>
    <n v="96.38"/>
    <n v="37.94"/>
    <n v="21.1864406779661"/>
    <n v="100"/>
    <n v="96.499618827838873"/>
    <n v="30.884403212192279"/>
    <n v="103.36822048780493"/>
    <n v="75.792804999999973"/>
    <n v="3"/>
    <n v="0.94759614525039804"/>
    <m/>
    <n v="0"/>
    <n v="1"/>
    <n v="9.8000000000000007"/>
    <n v="98"/>
    <n v="97.999999999999986"/>
    <n v="76.047955189072127"/>
    <n v="8.4"/>
    <n v="4"/>
    <n v="1"/>
    <n v="49"/>
    <n v="147.31921440361222"/>
    <n v="53"/>
    <n v="179"/>
    <n v="10165.720319999999"/>
    <n v="10165.720319999999"/>
  </r>
  <r>
    <x v="0"/>
    <x v="2"/>
    <n v="350280420"/>
    <s v="Araçatuba"/>
    <m/>
    <m/>
    <m/>
    <m/>
    <m/>
    <m/>
    <n v="6.6878700000000003E-3"/>
    <n v="4.7499999999999999E-3"/>
    <n v="1.93787E-3"/>
    <n v="0"/>
    <n v="0"/>
    <n v="5.787E-5"/>
    <n v="6.6299999999999996E-3"/>
    <n v="0"/>
    <m/>
    <n v="0"/>
    <n v="33.333333333333329"/>
    <n v="66.666666666666657"/>
    <m/>
    <m/>
    <m/>
    <m/>
    <m/>
    <s v=""/>
    <s v=""/>
    <m/>
    <m/>
    <m/>
    <m/>
    <n v="2.17835654034758"/>
    <m/>
    <n v="0.24497692307692309"/>
    <n v="7.8404103165298958E-2"/>
    <n v="0.23170731707317077"/>
    <n v="0.28498088235294111"/>
    <s v=""/>
    <s v=""/>
    <m/>
    <m/>
    <s v=""/>
    <m/>
    <m/>
    <m/>
    <m/>
    <m/>
    <m/>
    <m/>
    <n v="0"/>
    <m/>
    <n v="1"/>
    <n v="2"/>
    <m/>
    <m/>
  </r>
  <r>
    <x v="8"/>
    <x v="2"/>
    <n v="350290310"/>
    <s v="Araçoiaba da Serra"/>
    <n v="2.0018974613233098"/>
    <n v="31373"/>
    <n v="21564"/>
    <n v="9809"/>
    <n v="122.76658188221482"/>
    <n v="68.734261944984539"/>
    <n v="5.0493918999999991E-2"/>
    <n v="1.5307499999999996E-2"/>
    <n v="3.5186418999999997E-2"/>
    <n v="0"/>
    <n v="1.4942807999999998E-2"/>
    <n v="3.7199999999999998E-3"/>
    <n v="1.5101110999999997E-2"/>
    <n v="1.6729999999999998E-2"/>
    <n v="9.3073160710648126E-2"/>
    <n v="46"/>
    <n v="25.925925925925924"/>
    <n v="74.074074074074076"/>
    <n v="16.12"/>
    <n v="1243.404"/>
    <n v="845.5104"/>
    <n v="3"/>
    <n v="1"/>
    <n v="2311.9497657221177"/>
    <n v="361.87039811302714"/>
    <n v="97.46"/>
    <n v="100"/>
    <n v="27.94"/>
    <n v="28.75"/>
    <s v=""/>
    <n v="100"/>
    <n v="6.0836046987951802"/>
    <n v="2.1953877826086954"/>
    <n v="3.2569148936170209"/>
    <n v="9.7740052777777766"/>
    <s v=""/>
    <s v=""/>
    <m/>
    <n v="0"/>
    <s v=""/>
    <n v="9"/>
    <n v="40"/>
    <n v="40"/>
    <n v="32.000347433336231"/>
    <n v="4.2"/>
    <n v="0"/>
    <n v="1"/>
    <n v="35"/>
    <n v="16.054905502194313"/>
    <n v="21"/>
    <n v="60"/>
    <n v="497.36160000000001"/>
    <n v="497.36160000000001"/>
  </r>
  <r>
    <x v="11"/>
    <x v="2"/>
    <n v="35030008"/>
    <s v="Aramina"/>
    <n v="0.74169319227310737"/>
    <n v="5433"/>
    <n v="5211"/>
    <n v="222"/>
    <n v="26.803157375431674"/>
    <n v="95.913859745996689"/>
    <n v="6.8697778000000015E-2"/>
    <n v="4.6360000000000012E-2"/>
    <n v="2.2337777999999999E-2"/>
    <n v="0"/>
    <n v="3.3300000000000001E-3"/>
    <n v="4.6000000000000001E-4"/>
    <n v="4.1460000000000004E-2"/>
    <n v="2.3447777999999999E-2"/>
    <n v="1.3028015997023806E-2"/>
    <n v="2"/>
    <n v="50"/>
    <n v="50"/>
    <n v="3.65"/>
    <n v="281.93399999999997"/>
    <n v="140.96699999999998"/>
    <n v="0"/>
    <n v="0"/>
    <n v="19038.851463279956"/>
    <n v="2379.856432909995"/>
    <m/>
    <m/>
    <m/>
    <m/>
    <s v=""/>
    <m/>
    <n v="6.6696871844660208"/>
    <n v="2.0944444512195126"/>
    <n v="7.4774193548387116"/>
    <n v="5.4482385365853654"/>
    <s v=""/>
    <s v=""/>
    <m/>
    <n v="0"/>
    <s v=""/>
    <n v="5.5"/>
    <n v="100"/>
    <n v="100"/>
    <n v="50"/>
    <n v="6.6"/>
    <n v="0"/>
    <n v="0"/>
    <n v="10"/>
    <n v="25.56030020811092"/>
    <n v="8"/>
    <n v="8"/>
    <n v="281.93399999999997"/>
    <n v="281.93399999999997"/>
  </r>
  <r>
    <x v="14"/>
    <x v="2"/>
    <n v="350310914"/>
    <s v="Arandu"/>
    <n v="-4.8735715298731108E-3"/>
    <n v="6154"/>
    <n v="4999"/>
    <n v="1155"/>
    <n v="21.492683267558412"/>
    <n v="81.231719207019822"/>
    <n v="0.351675185"/>
    <n v="0.32252000000000003"/>
    <n v="2.9155184999999993E-2"/>
    <n v="0.15198408168442409"/>
    <n v="1.728E-2"/>
    <n v="0"/>
    <n v="0.32330222200000003"/>
    <n v="1.1092963000000001E-2"/>
    <n v="1.0501865104166667E-2"/>
    <n v="3"/>
    <n v="41.935483870967744"/>
    <n v="58.064516129032263"/>
    <n v="3.35"/>
    <n v="258.33600000000001"/>
    <n v="78.380135999999979"/>
    <n v="0"/>
    <n v="0"/>
    <n v="16962.001949951253"/>
    <n v="1998.5440363990895"/>
    <n v="65.53"/>
    <m/>
    <n v="65.260000000000005"/>
    <n v="34.130000000000003"/>
    <s v=""/>
    <n v="86.96"/>
    <n v="23.761836824324327"/>
    <n v="10.624627945619334"/>
    <n v="29.588990825688072"/>
    <n v="7.4756884615384616"/>
    <n v="2"/>
    <n v="0.54945054945055005"/>
    <m/>
    <n v="0"/>
    <n v="0"/>
    <n v="9"/>
    <n v="77.400000000000006"/>
    <n v="77.40000000000002"/>
    <n v="69.659615384615392"/>
    <n v="7.7"/>
    <n v="0"/>
    <n v="0"/>
    <n v="1"/>
    <n v="164.54220111001115"/>
    <n v="13"/>
    <n v="18"/>
    <n v="199.95206400000004"/>
    <n v="199.95206400000004"/>
  </r>
  <r>
    <x v="15"/>
    <x v="2"/>
    <n v="35031582"/>
    <s v="Arapeí"/>
    <n v="-0.2001266909555266"/>
    <n v="2471"/>
    <n v="1908"/>
    <n v="563"/>
    <n v="15.869244107635989"/>
    <n v="77.215702144880609"/>
    <n v="9.1699999999999993E-3"/>
    <n v="7.1399999999999996E-3"/>
    <n v="2.0299999999999997E-3"/>
    <n v="0"/>
    <n v="7.7599999999999995E-3"/>
    <n v="0"/>
    <n v="2.0000000000000002E-5"/>
    <n v="1.39E-3"/>
    <n v="5.4510002604166666E-3"/>
    <n v="3"/>
    <n v="50"/>
    <n v="50"/>
    <n v="1.3"/>
    <n v="100.65600000000001"/>
    <n v="25.544159999999998"/>
    <n v="1"/>
    <n v="0"/>
    <n v="28715.499797652774"/>
    <n v="2807.7377579927152"/>
    <n v="84.71"/>
    <m/>
    <n v="70.180000000000007"/>
    <n v="19.8"/>
    <n v="0"/>
    <n v="100"/>
    <n v="0.94536082474226801"/>
    <n v="0.40755555555555556"/>
    <n v="0.95199999999999985"/>
    <n v="0.92272727272727262"/>
    <s v=""/>
    <s v=""/>
    <m/>
    <n v="0"/>
    <s v=""/>
    <m/>
    <n v="91"/>
    <n v="90.999999999999986"/>
    <n v="74.622317596566518"/>
    <n v="8.1999999999999993"/>
    <n v="0"/>
    <n v="0"/>
    <n v="27"/>
    <n v="142.35919334567848"/>
    <n v="3"/>
    <n v="3"/>
    <n v="91.596959999999996"/>
    <n v="91.596959999999996"/>
  </r>
  <r>
    <x v="3"/>
    <x v="2"/>
    <n v="35032089"/>
    <s v="Araraquara"/>
    <m/>
    <m/>
    <m/>
    <m/>
    <m/>
    <m/>
    <n v="0.67486425900000013"/>
    <n v="0.6228800000000001"/>
    <n v="5.1984259000000012E-2"/>
    <n v="0"/>
    <n v="0.17754999999999999"/>
    <n v="0.21384000000000003"/>
    <n v="0.28289481499999991"/>
    <n v="5.7944399999999992E-4"/>
    <m/>
    <n v="10"/>
    <n v="38.70967741935484"/>
    <n v="61.29032258064516"/>
    <m/>
    <m/>
    <m/>
    <m/>
    <m/>
    <s v=""/>
    <s v=""/>
    <m/>
    <m/>
    <m/>
    <m/>
    <s v=""/>
    <m/>
    <n v="14.996983533333335"/>
    <n v="6.7553979879879895"/>
    <n v="18.320000000000004"/>
    <n v="4.7258417272727282"/>
    <s v=""/>
    <s v=""/>
    <m/>
    <m/>
    <s v=""/>
    <m/>
    <m/>
    <m/>
    <m/>
    <m/>
    <m/>
    <m/>
    <n v="5"/>
    <m/>
    <n v="12"/>
    <n v="19"/>
    <m/>
    <m/>
  </r>
  <r>
    <x v="7"/>
    <x v="2"/>
    <n v="350320813"/>
    <s v="Araraquara"/>
    <n v="1.0004193740989376"/>
    <n v="224389"/>
    <n v="218010"/>
    <n v="6379"/>
    <n v="223.05734763462129"/>
    <n v="97.157169023436978"/>
    <n v="2.3735989790000014"/>
    <n v="0.8557549069999999"/>
    <n v="1.5178440720000017"/>
    <n v="0"/>
    <n v="1.06443"/>
    <n v="0.48789757800000016"/>
    <n v="0.63534305499999977"/>
    <n v="0.18592834599999994"/>
    <n v="0.75811745500231487"/>
    <n v="25"/>
    <n v="10.789980732177264"/>
    <n v="89.210019267822744"/>
    <n v="204.39"/>
    <n v="12263.346"/>
    <n v="4123.740240000001"/>
    <n v="37"/>
    <n v="1"/>
    <n v="1404.0110700613666"/>
    <n v="154.59581352027061"/>
    <n v="96.98"/>
    <n v="97.58"/>
    <n v="97.02"/>
    <n v="49.93"/>
    <s v=""/>
    <n v="99.39"/>
    <n v="52.746643977777808"/>
    <n v="23.759749539539555"/>
    <n v="25.169261970588231"/>
    <n v="137.98582472727287"/>
    <n v="0"/>
    <n v="1.09388844525635E-2"/>
    <m/>
    <n v="2"/>
    <n v="0"/>
    <n v="10"/>
    <n v="99"/>
    <n v="99.000000000000014"/>
    <n v="66.373449464770857"/>
    <n v="7.8"/>
    <n v="14"/>
    <n v="1"/>
    <n v="79"/>
    <n v="140.40436517805145"/>
    <n v="56"/>
    <n v="463"/>
    <n v="12140.71254"/>
    <n v="12140.71254"/>
  </r>
  <r>
    <x v="3"/>
    <x v="2"/>
    <n v="35033079"/>
    <s v="Araras"/>
    <n v="1.0720468632495539"/>
    <n v="128676"/>
    <n v="122364"/>
    <n v="6312"/>
    <n v="199.97513442949057"/>
    <n v="95.094656346171774"/>
    <n v="0.99332118999999974"/>
    <n v="0.77822999999999976"/>
    <n v="0.21509118999999996"/>
    <n v="1.452115043125321E-2"/>
    <n v="0.15003999999999995"/>
    <n v="0.54404731600000034"/>
    <n v="0.26975740800000009"/>
    <n v="2.9476465999999982E-2"/>
    <n v="0.44828097222222224"/>
    <n v="44"/>
    <n v="23.107569721115535"/>
    <n v="76.892430278884461"/>
    <n v="113.2"/>
    <n v="6791.9039999999995"/>
    <n v="6791.9039999999995"/>
    <n v="17"/>
    <n v="1"/>
    <n v="2097.8905157138861"/>
    <n v="247.5314744008206"/>
    <n v="100"/>
    <n v="94.62"/>
    <n v="100"/>
    <n v="54.4"/>
    <n v="2.5928521373510902"/>
    <n v="100"/>
    <n v="32.146316828478959"/>
    <n v="11.604219509345791"/>
    <n v="37.414903846153834"/>
    <n v="21.296157425742575"/>
    <n v="3"/>
    <n v="0.30769861945886101"/>
    <m/>
    <n v="0"/>
    <n v="0"/>
    <n v="9.8000000000000007"/>
    <n v="100"/>
    <n v="0"/>
    <n v="0"/>
    <n v="1.5"/>
    <n v="3"/>
    <n v="1"/>
    <n v="86"/>
    <n v="33.470079993853048"/>
    <n v="58"/>
    <n v="193"/>
    <n v="6791.9039999999986"/>
    <n v="0"/>
  </r>
  <r>
    <x v="0"/>
    <x v="2"/>
    <n v="350335620"/>
    <s v="Arco-Íris"/>
    <n v="-0.82385131485254171"/>
    <n v="1832"/>
    <n v="1150"/>
    <n v="682"/>
    <n v="6.9602218760685393"/>
    <n v="62.772925764192145"/>
    <n v="2.3490000000000007E-2"/>
    <n v="2.0440000000000007E-2"/>
    <n v="3.0500000000000002E-3"/>
    <n v="0"/>
    <n v="2.98E-3"/>
    <n v="0"/>
    <n v="2.0440000000000007E-2"/>
    <n v="7.0000000000000007E-5"/>
    <n v="3.1401624999999999E-3"/>
    <n v="12"/>
    <n v="72.222222222222214"/>
    <n v="27.777777777777779"/>
    <n v="0.72"/>
    <n v="55.728000000000002"/>
    <n v="15.685163999999997"/>
    <n v="0"/>
    <n v="0"/>
    <n v="32706.55021834061"/>
    <n v="4131.3537117903934"/>
    <n v="65.819999999999993"/>
    <n v="72.39"/>
    <n v="64.77"/>
    <n v="7.88"/>
    <n v="32.131890119356903"/>
    <n v="100"/>
    <n v="2.9734177215189881"/>
    <n v="1.2363157894736847"/>
    <n v="3.7163636363636372"/>
    <n v="1.2708333333333335"/>
    <n v="0"/>
    <n v="0"/>
    <m/>
    <n v="0"/>
    <n v="0"/>
    <n v="8.5"/>
    <n v="88.7"/>
    <n v="88.7"/>
    <n v="71.854069767441871"/>
    <n v="7.5"/>
    <n v="0"/>
    <n v="0"/>
    <n v="1"/>
    <n v="94.89954739603445"/>
    <n v="13"/>
    <n v="5"/>
    <n v="49.430736000000003"/>
    <n v="49.430736000000003"/>
  </r>
  <r>
    <x v="7"/>
    <x v="2"/>
    <n v="350340613"/>
    <s v="Arealva"/>
    <n v="0.51900382582816817"/>
    <n v="8127"/>
    <n v="6741"/>
    <n v="1386"/>
    <n v="16.046360100302088"/>
    <n v="82.945736434108525"/>
    <n v="0.14467518500000001"/>
    <n v="0.11099666600000001"/>
    <n v="3.3678519000000011E-2"/>
    <n v="0"/>
    <n v="1.558E-2"/>
    <n v="2.1928519E-2"/>
    <n v="8.702222200000001E-2"/>
    <n v="2.0144444000000001E-2"/>
    <n v="1.4639182031249998E-2"/>
    <n v="5"/>
    <n v="50.746268656716417"/>
    <n v="49.253731343283583"/>
    <n v="4.6900000000000004"/>
    <n v="361.74599999999998"/>
    <n v="159.17472000000001"/>
    <n v="0"/>
    <n v="0"/>
    <n v="16181.262458471761"/>
    <n v="1668.5714285714284"/>
    <n v="69.17"/>
    <n v="78.77"/>
    <n v="62.34"/>
    <n v="17.899999999999999"/>
    <n v="26.349614395886899"/>
    <n v="87.82"/>
    <n v="6.7290783720930243"/>
    <n v="3.4694288968824942"/>
    <n v="6.4532945348837218"/>
    <n v="7.8322137209302367"/>
    <n v="0"/>
    <n v="0.12808197246237599"/>
    <m/>
    <n v="0"/>
    <n v="0"/>
    <n v="9"/>
    <n v="76"/>
    <n v="76"/>
    <n v="55.998208687863858"/>
    <n v="6.3"/>
    <n v="0"/>
    <n v="0"/>
    <n v="9"/>
    <n v="106.42671131994707"/>
    <n v="34"/>
    <n v="33"/>
    <n v="274.92696000000001"/>
    <n v="274.92696000000001"/>
  </r>
  <r>
    <x v="15"/>
    <x v="2"/>
    <n v="35035052"/>
    <s v="Areias"/>
    <n v="0.30991979495946786"/>
    <n v="3807"/>
    <n v="2552"/>
    <n v="1255"/>
    <n v="12.418044818475389"/>
    <n v="67.034410296821648"/>
    <n v="1.4825741000000005E-2"/>
    <n v="1.4710000000000004E-2"/>
    <n v="1.15741E-4"/>
    <n v="6.5972222222222196E-3"/>
    <n v="9.7199999999999995E-3"/>
    <n v="1.0000000000000001E-5"/>
    <n v="0"/>
    <n v="5.095741E-3"/>
    <n v="6.6473789062499993E-3"/>
    <n v="10"/>
    <n v="88.888888888888886"/>
    <n v="11.111111111111111"/>
    <n v="1.82"/>
    <n v="140.346"/>
    <n v="140.346"/>
    <n v="0"/>
    <n v="0"/>
    <n v="37442.2695035461"/>
    <n v="3810.4964539007087"/>
    <n v="67.05"/>
    <n v="67.05"/>
    <n v="67.05"/>
    <n v="0.09"/>
    <n v="7.0832677475208596"/>
    <n v="100"/>
    <n v="0.75641535714285746"/>
    <n v="0.32800311946902672"/>
    <n v="0.98066666666666702"/>
    <n v="2.5161086956521739E-2"/>
    <n v="0"/>
    <n v="1.16913484021824"/>
    <m/>
    <n v="0"/>
    <n v="0"/>
    <n v="9.1999999999999993"/>
    <n v="100"/>
    <n v="0"/>
    <n v="0"/>
    <n v="1.5"/>
    <n v="0"/>
    <n v="0"/>
    <n v="43"/>
    <n v="146.22304726545767"/>
    <n v="8"/>
    <n v="1"/>
    <n v="140.346"/>
    <n v="0"/>
  </r>
  <r>
    <x v="7"/>
    <x v="2"/>
    <n v="350360413"/>
    <s v="Areiópolis"/>
    <n v="0.22713520376029805"/>
    <n v="10788"/>
    <n v="9929"/>
    <n v="859"/>
    <n v="125.51483420593368"/>
    <n v="92.037449017426781"/>
    <n v="2.8479999999999998E-2"/>
    <n v="0"/>
    <n v="2.8479999999999998E-2"/>
    <n v="0"/>
    <n v="2.6849999999999999E-2"/>
    <n v="1.6299999999999999E-3"/>
    <n v="0"/>
    <n v="0"/>
    <n v="3.1587326430555555E-2"/>
    <n v="2"/>
    <s v=""/>
    <s v=""/>
    <n v="6.9"/>
    <n v="532.60199999999998"/>
    <n v="101.19438"/>
    <n v="1"/>
    <n v="0"/>
    <n v="2163.2035595105672"/>
    <n v="233.85984427141273"/>
    <n v="96.19"/>
    <n v="88.86"/>
    <n v="96.04"/>
    <n v="24.61"/>
    <n v="88.397790055248606"/>
    <n v="100"/>
    <n v="7.4947368421052625"/>
    <n v="3.8486486486486484"/>
    <n v="0"/>
    <n v="35.599999999999994"/>
    <s v=""/>
    <s v=""/>
    <m/>
    <n v="0"/>
    <s v=""/>
    <n v="9"/>
    <n v="100"/>
    <n v="100"/>
    <n v="81"/>
    <n v="10"/>
    <n v="0"/>
    <n v="0"/>
    <s v=""/>
    <n v="85.00244570881766"/>
    <s v=""/>
    <n v="3"/>
    <n v="532.60199999999998"/>
    <n v="532.60199999999998"/>
  </r>
  <r>
    <x v="10"/>
    <x v="2"/>
    <n v="350370315"/>
    <s v="Ariranha"/>
    <n v="0.96889367759689371"/>
    <n v="9171"/>
    <n v="8685"/>
    <n v="486"/>
    <n v="68.89790398918187"/>
    <n v="94.700686947988217"/>
    <n v="0.29940537"/>
    <n v="3.1330000000000004E-2"/>
    <n v="0.26807536999999998"/>
    <n v="0"/>
    <n v="4.6225369999999995E-2"/>
    <n v="0.25028"/>
    <n v="1.7000000000000001E-4"/>
    <n v="2.7300000000000002E-3"/>
    <n v="2.2114674788135599E-2"/>
    <n v="1"/>
    <n v="5.7142857142857144"/>
    <n v="94.285714285714278"/>
    <n v="6.35"/>
    <n v="489.56400000000002"/>
    <n v="0"/>
    <n v="2"/>
    <n v="0"/>
    <n v="3507.4386653581942"/>
    <n v="412.63984298331707"/>
    <m/>
    <n v="94.7"/>
    <m/>
    <m/>
    <s v=""/>
    <m/>
    <n v="90.728899999999996"/>
    <n v="29.353467647058824"/>
    <n v="14.919047619047621"/>
    <n v="223.39614166666658"/>
    <s v=""/>
    <s v=""/>
    <m/>
    <n v="0"/>
    <s v=""/>
    <n v="8.9"/>
    <n v="100"/>
    <n v="100"/>
    <n v="100"/>
    <n v="3.3"/>
    <n v="1"/>
    <n v="0"/>
    <n v="4"/>
    <n v="209.02577335118511"/>
    <n v="2"/>
    <n v="33"/>
    <n v="489.56400000000002"/>
    <n v="489.56400000000002"/>
  </r>
  <r>
    <x v="6"/>
    <x v="2"/>
    <n v="35038025"/>
    <s v="Artur Nogueira"/>
    <n v="2.0007873847129654"/>
    <n v="51092"/>
    <n v="46259"/>
    <n v="4833"/>
    <n v="287.43741209563996"/>
    <n v="90.540593439285999"/>
    <n v="0.26674182700000004"/>
    <n v="0.20977944400000001"/>
    <n v="5.6962383000000033E-2"/>
    <n v="0"/>
    <n v="0.13192999999999999"/>
    <n v="3.4269999999999988E-2"/>
    <n v="6.3412961999999989E-2"/>
    <n v="3.7128865000000011E-2"/>
    <n v="0.14081061641666667"/>
    <n v="31"/>
    <n v="17.159763313609467"/>
    <n v="82.84023668639054"/>
    <n v="38.72"/>
    <n v="2613.2759999999998"/>
    <n v="1743.8131980000001"/>
    <n v="6"/>
    <n v="0"/>
    <n v="1327.0649025287717"/>
    <n v="178.99945196899708"/>
    <n v="90.54"/>
    <n v="100"/>
    <n v="87.83"/>
    <n v="30.04"/>
    <s v=""/>
    <n v="100"/>
    <n v="32.529491097560978"/>
    <n v="12.406596604651165"/>
    <n v="39.581027169811321"/>
    <n v="19.642201034482774"/>
    <n v="0"/>
    <n v="7.69230769230769E-2"/>
    <m/>
    <n v="0"/>
    <n v="0"/>
    <n v="9.8000000000000007"/>
    <n v="97"/>
    <n v="33.950000000000003"/>
    <n v="33.270990205397354"/>
    <n v="4.0999999999999996"/>
    <n v="1"/>
    <n v="0"/>
    <n v="26"/>
    <n v="93.693219557829053"/>
    <n v="29"/>
    <n v="140"/>
    <n v="2534.87772"/>
    <n v="887.20720199999994"/>
  </r>
  <r>
    <x v="15"/>
    <x v="2"/>
    <n v="35039012"/>
    <s v="Arujá"/>
    <m/>
    <m/>
    <m/>
    <m/>
    <m/>
    <m/>
    <n v="4.409629E-3"/>
    <n v="4.0796289999999995E-3"/>
    <n v="3.3E-4"/>
    <n v="0"/>
    <n v="0"/>
    <n v="1.0199999999999999E-3"/>
    <n v="0"/>
    <n v="3.3896289999999999E-3"/>
    <m/>
    <n v="8"/>
    <n v="66.666666666666657"/>
    <n v="33.333333333333329"/>
    <m/>
    <m/>
    <m/>
    <m/>
    <m/>
    <s v=""/>
    <s v=""/>
    <m/>
    <m/>
    <m/>
    <m/>
    <n v="11.4"/>
    <m/>
    <n v="0.73493816666666667"/>
    <n v="0.29997476190476191"/>
    <n v="0.97134023809523806"/>
    <n v="0.18333333333333332"/>
    <s v=""/>
    <s v=""/>
    <m/>
    <m/>
    <s v=""/>
    <m/>
    <m/>
    <m/>
    <m/>
    <m/>
    <m/>
    <m/>
    <n v="26"/>
    <m/>
    <n v="4"/>
    <n v="2"/>
    <m/>
    <m/>
  </r>
  <r>
    <x v="18"/>
    <x v="2"/>
    <n v="35039016"/>
    <s v="Arujá"/>
    <n v="1.9290253432578064"/>
    <n v="86746"/>
    <n v="83492"/>
    <n v="3254"/>
    <n v="890.15905592611591"/>
    <n v="96.248818389320547"/>
    <n v="2.3494659999999994E-2"/>
    <n v="5.8900000000000003E-3"/>
    <n v="1.7604659999999994E-2"/>
    <n v="0"/>
    <n v="0"/>
    <n v="1.8018147999999998E-2"/>
    <n v="1.7000000000000001E-4"/>
    <n v="5.3065120000000028E-3"/>
    <n v="0.26405321759259259"/>
    <n v="6"/>
    <n v="23.255813953488371"/>
    <n v="76.744186046511629"/>
    <n v="67.94"/>
    <n v="4585.95"/>
    <n v="2243.6770500000002"/>
    <n v="13"/>
    <n v="1"/>
    <n v="534.40988633481663"/>
    <n v="65.437945265487741"/>
    <n v="100"/>
    <n v="96.01"/>
    <n v="72.2"/>
    <n v="33.020000000000003"/>
    <s v=""/>
    <n v="100"/>
    <n v="3.9157766666666656"/>
    <n v="1.5982761904761902"/>
    <n v="1.4023809523809525"/>
    <n v="9.780366666666664"/>
    <n v="0"/>
    <n v="0"/>
    <m/>
    <n v="0"/>
    <n v="0"/>
    <n v="9.8000000000000007"/>
    <n v="68.099999999999994"/>
    <n v="68.099999999999994"/>
    <n v="51.074977921695606"/>
    <n v="6.3"/>
    <n v="2"/>
    <n v="1"/>
    <n v="77"/>
    <n v="0"/>
    <n v="10"/>
    <n v="33"/>
    <n v="3123.0319499999996"/>
    <n v="3123.0319499999996"/>
  </r>
  <r>
    <x v="10"/>
    <x v="2"/>
    <n v="350395015"/>
    <s v="Aspásia"/>
    <n v="-0.26662307712259636"/>
    <n v="1774"/>
    <n v="1311"/>
    <n v="463"/>
    <n v="25.56564346447615"/>
    <n v="73.90078917700113"/>
    <n v="2.3211109999999993E-2"/>
    <n v="1.6372961999999994E-2"/>
    <n v="6.8381479999999996E-3"/>
    <n v="0"/>
    <n v="4.6200000000000008E-3"/>
    <n v="0"/>
    <n v="1.8331109999999994E-2"/>
    <n v="2.6000000000000003E-4"/>
    <n v="4.0755802083333337E-3"/>
    <n v="5"/>
    <n v="77.272727272727266"/>
    <n v="22.727272727272727"/>
    <n v="0.89"/>
    <n v="68.471999999999994"/>
    <n v="13.009679999999999"/>
    <n v="0"/>
    <n v="0"/>
    <n v="9421.6910935738451"/>
    <n v="1066.6065388951524"/>
    <n v="88.22"/>
    <n v="69.48"/>
    <n v="88.38"/>
    <n v="16.89"/>
    <n v="99.715099715099697"/>
    <n v="100"/>
    <n v="13.653594117647053"/>
    <n v="4.3794547169811304"/>
    <n v="14.884510909090903"/>
    <n v="11.39691333333333"/>
    <n v="0"/>
    <n v="0"/>
    <m/>
    <n v="0"/>
    <n v="0"/>
    <n v="9.1999999999999993"/>
    <n v="100"/>
    <n v="100"/>
    <n v="81"/>
    <n v="10"/>
    <n v="0"/>
    <n v="0"/>
    <n v="5"/>
    <n v="113.35809293001995"/>
    <n v="34"/>
    <n v="10"/>
    <n v="68.471999999999994"/>
    <n v="68.471999999999994"/>
  </r>
  <r>
    <x v="5"/>
    <x v="2"/>
    <n v="350400817"/>
    <s v="Assis"/>
    <n v="0.69889262344116077"/>
    <n v="100184"/>
    <n v="95811"/>
    <n v="4373"/>
    <n v="216.98468735786534"/>
    <n v="95.635031541962789"/>
    <n v="0.46368376100000003"/>
    <n v="0.39718444400000008"/>
    <n v="6.6499316999999933E-2"/>
    <n v="0"/>
    <n v="0.29106000000000004"/>
    <n v="1.3679999999999998E-2"/>
    <n v="0.14326444400000002"/>
    <n v="1.5679316999999995E-2"/>
    <n v="0.3489508440185185"/>
    <n v="11"/>
    <n v="15.483870967741936"/>
    <n v="84.516129032258064"/>
    <n v="79.31"/>
    <n v="5353.6139999999996"/>
    <n v="731.83446000000004"/>
    <n v="3"/>
    <n v="1"/>
    <n v="1334.6706060848039"/>
    <n v="144.7991695280684"/>
    <n v="99.98"/>
    <n v="100"/>
    <n v="100"/>
    <n v="22.92"/>
    <n v="14.5985401459854"/>
    <n v="100"/>
    <n v="20.700167901785711"/>
    <n v="10.935937759433962"/>
    <n v="22.313732808988767"/>
    <n v="14.456373260869546"/>
    <n v="27"/>
    <n v="0.188649583398837"/>
    <m/>
    <n v="0"/>
    <n v="0"/>
    <n v="9.1999999999999993"/>
    <n v="97"/>
    <n v="97.000000000000014"/>
    <n v="86.330085433877002"/>
    <n v="10"/>
    <n v="2"/>
    <n v="1"/>
    <n v="26"/>
    <n v="83.410028945095121"/>
    <n v="24"/>
    <n v="131"/>
    <n v="5193.00558"/>
    <n v="5193.00558"/>
  </r>
  <r>
    <x v="6"/>
    <x v="2"/>
    <n v="35041075"/>
    <s v="Atibaia"/>
    <n v="1.0437339406583535"/>
    <n v="137107"/>
    <n v="127809"/>
    <n v="9298"/>
    <n v="286.77473331938921"/>
    <n v="93.218435236712935"/>
    <n v="2.240095015000005"/>
    <n v="1.7384050620000029"/>
    <n v="0.5016899530000023"/>
    <n v="0"/>
    <n v="0.78456999999999955"/>
    <n v="0.11645518500000002"/>
    <n v="0.71048046699999989"/>
    <n v="0.62858936300000123"/>
    <n v="0.42028675045486108"/>
    <n v="251"/>
    <n v="21.529509559434747"/>
    <n v="78.470490440565257"/>
    <n v="115.83"/>
    <n v="6949.53"/>
    <n v="3945.9740776280987"/>
    <n v="23"/>
    <n v="1"/>
    <n v="1359.3599159780317"/>
    <n v="179.40790769253218"/>
    <n v="87.99"/>
    <n v="99.01"/>
    <n v="64.150000000000006"/>
    <n v="44.23"/>
    <n v="29.248426508700501"/>
    <n v="96.67"/>
    <n v="100.00424174107164"/>
    <n v="37.903468950930709"/>
    <n v="119.06883986301391"/>
    <n v="64.319224743590013"/>
    <n v="3"/>
    <n v="2.8571428571428599"/>
    <m/>
    <n v="0"/>
    <n v="0"/>
    <n v="9.8000000000000007"/>
    <n v="67.11"/>
    <n v="50.956623"/>
    <n v="43.219554737829768"/>
    <n v="5.5"/>
    <n v="3"/>
    <n v="1"/>
    <n v="195"/>
    <n v="186.67493066362141"/>
    <n v="259"/>
    <n v="944"/>
    <n v="4663.8295829999997"/>
    <n v="3541.2458023719"/>
  </r>
  <r>
    <x v="16"/>
    <x v="2"/>
    <n v="350420618"/>
    <s v="Auriflama"/>
    <n v="0.23660757332757409"/>
    <n v="14429"/>
    <n v="13422"/>
    <n v="1007"/>
    <n v="33.331023331023331"/>
    <n v="93.020999376256157"/>
    <n v="5.28E-3"/>
    <n v="4.9800000000000001E-3"/>
    <n v="3.0000000000000003E-4"/>
    <n v="0"/>
    <n v="0"/>
    <n v="0"/>
    <n v="5.0400000000000002E-3"/>
    <n v="2.4000000000000003E-4"/>
    <n v="4.188364614814815E-2"/>
    <n v="9"/>
    <n v="28.571428571428569"/>
    <n v="71.428571428571431"/>
    <n v="9.65"/>
    <n v="744.55200000000002"/>
    <n v="111.68279999999999"/>
    <n v="0"/>
    <n v="0"/>
    <n v="7015.7710167024743"/>
    <n v="546.39961189271605"/>
    <n v="95.36"/>
    <m/>
    <n v="93.57"/>
    <n v="12.67"/>
    <n v="0"/>
    <n v="100"/>
    <n v="0.52277227722772279"/>
    <n v="0.16448598130841122"/>
    <n v="0.65526315789473677"/>
    <n v="0.12000000000000001"/>
    <s v=""/>
    <s v=""/>
    <m/>
    <n v="0"/>
    <s v=""/>
    <n v="9"/>
    <n v="100"/>
    <n v="100"/>
    <n v="85.000000000000014"/>
    <n v="10"/>
    <n v="0"/>
    <n v="0"/>
    <n v="11"/>
    <n v="0"/>
    <n v="2"/>
    <n v="5"/>
    <n v="744.55200000000002"/>
    <n v="744.55200000000002"/>
  </r>
  <r>
    <x v="12"/>
    <x v="2"/>
    <n v="350420619"/>
    <s v="Auriflama"/>
    <m/>
    <m/>
    <m/>
    <m/>
    <m/>
    <m/>
    <n v="4.5498025000000004E-2"/>
    <n v="2.4802499999999997E-4"/>
    <n v="4.5250000000000005E-2"/>
    <n v="0"/>
    <n v="4.514E-2"/>
    <n v="0"/>
    <n v="2.4802499999999997E-4"/>
    <n v="1.1E-4"/>
    <m/>
    <s v=""/>
    <n v="28.571428571428569"/>
    <n v="71.428571428571431"/>
    <m/>
    <m/>
    <m/>
    <m/>
    <m/>
    <s v=""/>
    <s v=""/>
    <m/>
    <m/>
    <m/>
    <m/>
    <s v=""/>
    <m/>
    <n v="4.5047549504950499"/>
    <n v="1.4173839563862929"/>
    <n v="3.2634868421052628E-2"/>
    <n v="18.100000000000001"/>
    <s v=""/>
    <s v=""/>
    <m/>
    <m/>
    <s v=""/>
    <m/>
    <m/>
    <m/>
    <m/>
    <m/>
    <m/>
    <m/>
    <n v="1"/>
    <m/>
    <n v="2"/>
    <n v="5"/>
    <m/>
    <m/>
  </r>
  <r>
    <x v="2"/>
    <x v="2"/>
    <n v="350430516"/>
    <s v="Avaí"/>
    <n v="0.66920902971820961"/>
    <n v="5223"/>
    <n v="3507"/>
    <n v="1716"/>
    <n v="9.6336874723328911"/>
    <n v="67.145318782309019"/>
    <n v="0.25580459800000005"/>
    <n v="0.24453098800000003"/>
    <n v="1.127361E-2"/>
    <n v="0"/>
    <n v="9.8400000000000015E-3"/>
    <n v="3.0000000000000001E-5"/>
    <n v="0.245140988"/>
    <n v="7.9360999999999993E-4"/>
    <n v="8.4968960937499994E-3"/>
    <n v="6"/>
    <n v="30"/>
    <n v="70"/>
    <n v="2.52"/>
    <n v="194.67"/>
    <n v="41.007870000000011"/>
    <n v="0"/>
    <n v="0"/>
    <n v="24332.774267662266"/>
    <n v="2234.0264215967827"/>
    <n v="62.47"/>
    <n v="86.87"/>
    <n v="61"/>
    <n v="16.72"/>
    <s v=""/>
    <n v="93.04"/>
    <n v="15.503308969696974"/>
    <n v="6.3475086352357319"/>
    <n v="19.103983437500002"/>
    <n v="3.0469216216216224"/>
    <n v="0"/>
    <n v="0.55248618784530401"/>
    <m/>
    <n v="0"/>
    <n v="0"/>
    <n v="9"/>
    <n v="95.1"/>
    <n v="95.100000000000009"/>
    <n v="78.934674063800287"/>
    <n v="8.4"/>
    <n v="0"/>
    <n v="0"/>
    <n v="1"/>
    <n v="115.80699459462545"/>
    <n v="9"/>
    <n v="21"/>
    <n v="185.13117"/>
    <n v="185.13117"/>
  </r>
  <r>
    <x v="12"/>
    <x v="2"/>
    <n v="350440419"/>
    <s v="Avanhandava"/>
    <n v="1.0170779892490156"/>
    <n v="11949"/>
    <n v="10103"/>
    <n v="1846"/>
    <n v="35.109008638420406"/>
    <n v="84.551008452590168"/>
    <n v="3.2473847E-2"/>
    <n v="2.7539999999999999E-2"/>
    <n v="4.933846999999999E-3"/>
    <n v="0"/>
    <n v="2.6527780000000002E-3"/>
    <n v="1.1010690000000001E-3"/>
    <n v="2.8159999999999998E-2"/>
    <n v="5.6000000000000006E-4"/>
    <n v="3.0752978107638888E-2"/>
    <n v="2"/>
    <n v="11.111111111111111"/>
    <n v="88.888888888888886"/>
    <n v="7.95"/>
    <n v="613.33199999999999"/>
    <n v="97.519140000000007"/>
    <n v="1"/>
    <n v="0"/>
    <n v="6466.0808435852368"/>
    <n v="501.45116746171243"/>
    <n v="84.55"/>
    <n v="84.55"/>
    <n v="84.55"/>
    <n v="36.42"/>
    <n v="19.100000000000001"/>
    <n v="100"/>
    <n v="4.2173827272727271"/>
    <n v="1.3254631428571428"/>
    <n v="4.748275862068966"/>
    <n v="2.5967615789473668"/>
    <s v=""/>
    <s v=""/>
    <m/>
    <n v="0"/>
    <s v=""/>
    <n v="8.6"/>
    <n v="100"/>
    <n v="100"/>
    <n v="84.100105652403585"/>
    <n v="9.6999999999999993"/>
    <n v="0"/>
    <n v="0"/>
    <n v="4"/>
    <n v="8.6260848972576838"/>
    <n v="2"/>
    <n v="16"/>
    <n v="613.33199999999999"/>
    <n v="613.33199999999999"/>
  </r>
  <r>
    <x v="14"/>
    <x v="2"/>
    <n v="350450314"/>
    <s v="Avaré"/>
    <m/>
    <m/>
    <m/>
    <m/>
    <m/>
    <m/>
    <n v="0.24868483899999999"/>
    <n v="0.210819954"/>
    <n v="3.7864885000000001E-2"/>
    <n v="0.22620272070015227"/>
    <n v="0"/>
    <n v="1.5076400000000001E-4"/>
    <n v="0.21096995399999999"/>
    <n v="3.7564121000000006E-2"/>
    <m/>
    <n v="9"/>
    <n v="46.666666666666664"/>
    <n v="53.333333333333336"/>
    <m/>
    <m/>
    <m/>
    <m/>
    <m/>
    <s v=""/>
    <s v=""/>
    <m/>
    <m/>
    <m/>
    <m/>
    <s v=""/>
    <m/>
    <n v="4.130977392026578"/>
    <n v="2.0334001553556824"/>
    <n v="4.5435334913793106"/>
    <n v="2.7438322463768117"/>
    <s v=""/>
    <s v=""/>
    <m/>
    <m/>
    <s v=""/>
    <m/>
    <m/>
    <m/>
    <m/>
    <m/>
    <m/>
    <m/>
    <n v="4"/>
    <m/>
    <n v="14"/>
    <n v="16"/>
    <m/>
    <m/>
  </r>
  <r>
    <x v="5"/>
    <x v="2"/>
    <n v="350450317"/>
    <s v="Avaré"/>
    <n v="0.6033801994904664"/>
    <n v="86669"/>
    <n v="83545"/>
    <n v="3124"/>
    <n v="71.236355865334033"/>
    <n v="96.395481660109155"/>
    <n v="0.72056796300000014"/>
    <n v="0.50493240800000005"/>
    <n v="0.21563555500000006"/>
    <n v="0"/>
    <n v="0.30438185200000001"/>
    <n v="0.10216"/>
    <n v="0.28823527799999987"/>
    <n v="2.5790832999999999E-2"/>
    <n v="0.26147084342245369"/>
    <n v="33"/>
    <n v="36.25"/>
    <n v="63.749999999999993"/>
    <n v="68.97"/>
    <n v="4655.6099999999997"/>
    <n v="663.36974999999995"/>
    <n v="8"/>
    <n v="0"/>
    <n v="4450.0949589818738"/>
    <n v="502.13663478290971"/>
    <n v="99.11"/>
    <n v="98.82"/>
    <n v="95.78"/>
    <n v="34.39"/>
    <s v=""/>
    <n v="100"/>
    <n v="11.969567491694356"/>
    <n v="5.8918067293540481"/>
    <n v="10.882163965517243"/>
    <n v="15.625764855072468"/>
    <n v="5"/>
    <n v="0"/>
    <m/>
    <n v="0"/>
    <n v="715"/>
    <n v="7.3"/>
    <n v="97.5"/>
    <n v="97.500000000000014"/>
    <n v="85.751174389607371"/>
    <n v="9.8000000000000007"/>
    <n v="0"/>
    <n v="0"/>
    <n v="24"/>
    <n v="116.4113933377328"/>
    <n v="29"/>
    <n v="51"/>
    <n v="4539.2197500000002"/>
    <n v="4539.2197500000002"/>
  </r>
  <r>
    <x v="2"/>
    <x v="2"/>
    <n v="350460216"/>
    <s v="Bady Bassitt"/>
    <n v="1.4068627006862844"/>
    <n v="16037"/>
    <n v="15056"/>
    <n v="981"/>
    <n v="146.33634455698513"/>
    <n v="93.882895803454517"/>
    <n v="0.4402387920000001"/>
    <n v="0.18007285500000003"/>
    <n v="0.26016593700000007"/>
    <n v="0"/>
    <n v="6.3245937000000002E-2"/>
    <n v="3.8500000000000006E-3"/>
    <n v="0.18001000000000003"/>
    <n v="0.19313285500000002"/>
    <n v="3.8517225798051079E-2"/>
    <n v="3"/>
    <n v="11.111111111111111"/>
    <n v="88.888888888888886"/>
    <n v="11.29"/>
    <n v="870.58799999999997"/>
    <n v="68.340239999999994"/>
    <n v="2"/>
    <n v="0"/>
    <n v="1632.1556400823097"/>
    <n v="137.65168048886949"/>
    <m/>
    <n v="93.54"/>
    <m/>
    <m/>
    <n v="0.56203230882872501"/>
    <m/>
    <n v="129.48199764705885"/>
    <n v="53.040818313253027"/>
    <n v="66.693650000000005"/>
    <n v="371.66562428571439"/>
    <n v="0"/>
    <n v="0"/>
    <m/>
    <n v="0"/>
    <n v="0"/>
    <n v="9.3000000000000007"/>
    <n v="97"/>
    <n v="97"/>
    <n v="92.150105445974447"/>
    <n v="10"/>
    <n v="0"/>
    <n v="0"/>
    <n v="18"/>
    <n v="164.20169337117773"/>
    <n v="6"/>
    <n v="48"/>
    <n v="844.47035999999991"/>
    <n v="844.47035999999991"/>
  </r>
  <r>
    <x v="2"/>
    <x v="2"/>
    <n v="350470116"/>
    <s v="Balbinos"/>
    <n v="1.4280158630939344"/>
    <n v="3699"/>
    <n v="1190"/>
    <n v="2509"/>
    <n v="40.710983931322914"/>
    <n v="32.170856988375235"/>
    <n v="2.2380925000000003E-2"/>
    <n v="0"/>
    <n v="2.2380925000000003E-2"/>
    <n v="0"/>
    <n v="1.6210000000000002E-2"/>
    <n v="2.0000000000000002E-5"/>
    <n v="0"/>
    <n v="6.1509249999999998E-3"/>
    <n v="3.0998390624999996E-3"/>
    <s v=""/>
    <s v=""/>
    <s v=""/>
    <n v="1.25"/>
    <n v="96.12"/>
    <n v="24.991199999999999"/>
    <n v="0"/>
    <n v="0"/>
    <n v="5797.3722627737225"/>
    <n v="596.78832116788351"/>
    <n v="32.18"/>
    <n v="56.4"/>
    <n v="31.98"/>
    <n v="16.690000000000001"/>
    <n v="0"/>
    <n v="100"/>
    <n v="7.9931875000000003"/>
    <n v="3.2913125000000001"/>
    <n v="0"/>
    <n v="31.972749999999987"/>
    <n v="0"/>
    <n v="0"/>
    <m/>
    <n v="0"/>
    <n v="0"/>
    <n v="7.3"/>
    <n v="100"/>
    <n v="100"/>
    <n v="74.000000000000014"/>
    <n v="8.1"/>
    <n v="0"/>
    <n v="0"/>
    <n v="7"/>
    <n v="522.93037390550023"/>
    <s v=""/>
    <n v="12"/>
    <n v="96.12"/>
    <n v="96.12"/>
  </r>
  <r>
    <x v="10"/>
    <x v="2"/>
    <n v="350480015"/>
    <s v="Bálsamo"/>
    <n v="0.5769977934185988"/>
    <n v="8460"/>
    <n v="7872"/>
    <n v="588"/>
    <n v="56.246260222059703"/>
    <n v="93.049645390070921"/>
    <n v="3.4211759000000001E-2"/>
    <n v="2.1900000000000001E-3"/>
    <n v="3.2021759000000004E-2"/>
    <n v="0"/>
    <n v="2.8550000000000006E-2"/>
    <n v="1.1800000000000001E-3"/>
    <n v="2.7902780000000002E-3"/>
    <n v="1.6914809999999999E-3"/>
    <n v="2.2031249999999999E-2"/>
    <n v="2"/>
    <n v="4"/>
    <n v="96"/>
    <n v="5.77"/>
    <n v="444.85199999999998"/>
    <n v="76.28787360000004"/>
    <n v="0"/>
    <n v="0"/>
    <n v="4324.0851063829787"/>
    <n v="447.31914893617022"/>
    <n v="100"/>
    <n v="99.51"/>
    <n v="100"/>
    <n v="18.09"/>
    <n v="0"/>
    <n v="100"/>
    <n v="9.2464213513513513"/>
    <n v="2.9492895689655176"/>
    <n v="0.876"/>
    <n v="26.684799166666672"/>
    <n v="0"/>
    <n v="0"/>
    <m/>
    <n v="0"/>
    <n v="0"/>
    <n v="9.1"/>
    <n v="99.82"/>
    <n v="99.82"/>
    <n v="82.850954115076476"/>
    <n v="10"/>
    <n v="0"/>
    <n v="0"/>
    <n v="5"/>
    <n v="129.58865248226954"/>
    <n v="1"/>
    <n v="24"/>
    <n v="444.05126639999997"/>
    <n v="444.05126639999997"/>
  </r>
  <r>
    <x v="16"/>
    <x v="2"/>
    <n v="350480018"/>
    <s v="Bálsamo"/>
    <m/>
    <m/>
    <m/>
    <m/>
    <m/>
    <m/>
    <n v="2.3899999999999998E-3"/>
    <n v="2.3899999999999998E-3"/>
    <n v="0"/>
    <n v="0"/>
    <n v="0"/>
    <n v="0"/>
    <n v="2.3899999999999998E-3"/>
    <n v="0"/>
    <m/>
    <n v="1"/>
    <s v=""/>
    <s v=""/>
    <m/>
    <m/>
    <m/>
    <m/>
    <m/>
    <s v=""/>
    <s v=""/>
    <m/>
    <m/>
    <m/>
    <m/>
    <n v="30"/>
    <m/>
    <n v="0.6459459459459459"/>
    <n v="0.20603448275862071"/>
    <n v="0.95599999999999996"/>
    <n v="0"/>
    <s v=""/>
    <s v=""/>
    <m/>
    <m/>
    <s v=""/>
    <m/>
    <m/>
    <m/>
    <m/>
    <m/>
    <m/>
    <m/>
    <s v=""/>
    <m/>
    <n v="2"/>
    <s v=""/>
    <m/>
    <m/>
  </r>
  <r>
    <x v="15"/>
    <x v="2"/>
    <n v="35049092"/>
    <s v="Bananal"/>
    <n v="0.38590686813102515"/>
    <n v="10560"/>
    <n v="8828"/>
    <n v="1732"/>
    <n v="17.133956386292834"/>
    <n v="83.598484848484844"/>
    <n v="9.0200000000000002E-3"/>
    <n v="7.1299999999999992E-3"/>
    <n v="1.8900000000000002E-3"/>
    <n v="6.3189783105022893E-2"/>
    <n v="8.3000000000000001E-4"/>
    <n v="7.5399999999999998E-3"/>
    <n v="2.1000000000000001E-4"/>
    <n v="4.4000000000000002E-4"/>
    <n v="2.1342750000000001E-2"/>
    <n v="12"/>
    <n v="50"/>
    <n v="50"/>
    <n v="6.09"/>
    <n v="469.476"/>
    <n v="210.42612"/>
    <n v="1"/>
    <n v="0"/>
    <n v="27922.5"/>
    <n v="2837.045454545454"/>
    <n v="77.61"/>
    <m/>
    <n v="73.52"/>
    <n v="23.89"/>
    <s v=""/>
    <n v="97.26"/>
    <n v="0.22271604938271608"/>
    <n v="9.6470588235294114E-2"/>
    <n v="0.22999999999999995"/>
    <n v="0.19894736842105271"/>
    <s v=""/>
    <s v=""/>
    <m/>
    <n v="0"/>
    <s v=""/>
    <m/>
    <n v="89"/>
    <n v="89"/>
    <n v="55.178513917644359"/>
    <n v="6.9"/>
    <n v="0"/>
    <n v="0"/>
    <n v="60"/>
    <n v="3.8889084115214767"/>
    <n v="6"/>
    <n v="6"/>
    <n v="417.83364"/>
    <n v="417.83364"/>
  </r>
  <r>
    <x v="14"/>
    <x v="2"/>
    <n v="350500514"/>
    <s v="Barão de Antonina"/>
    <n v="0.99931274055733432"/>
    <n v="3328"/>
    <n v="2106"/>
    <n v="1222"/>
    <n v="21.482055254324816"/>
    <n v="63.28125"/>
    <n v="1.1294443999999999E-2"/>
    <n v="3.3000000000000005E-4"/>
    <n v="1.0964443999999999E-2"/>
    <n v="3.6164383561643801E-3"/>
    <n v="1.0894444E-2"/>
    <n v="0"/>
    <n v="3.3000000000000005E-4"/>
    <n v="7.0000000000000007E-5"/>
    <n v="6.5338000000000011E-3"/>
    <s v=""/>
    <n v="69.230769230769226"/>
    <n v="30.76923076923077"/>
    <n v="1.48"/>
    <n v="114.102"/>
    <n v="17.315315999999996"/>
    <n v="0"/>
    <n v="0"/>
    <n v="16772.451923076922"/>
    <n v="1989.951923076924"/>
    <n v="75.39"/>
    <n v="87.18"/>
    <n v="57.77"/>
    <n v="33"/>
    <s v=""/>
    <n v="100"/>
    <n v="1.4296764556962023"/>
    <n v="0.63810418079096043"/>
    <n v="5.6896551724137948E-2"/>
    <n v="5.2211638095238069"/>
    <n v="0"/>
    <n v="0"/>
    <m/>
    <n v="0"/>
    <n v="0"/>
    <n v="7.4"/>
    <n v="92.2"/>
    <n v="92.199999999999989"/>
    <n v="84.824704212020833"/>
    <n v="9.6999999999999993"/>
    <n v="0"/>
    <n v="0"/>
    <n v="13"/>
    <n v="166.73978389298719"/>
    <n v="9"/>
    <n v="4"/>
    <n v="105.202044"/>
    <n v="105.202044"/>
  </r>
  <r>
    <x v="12"/>
    <x v="2"/>
    <n v="350510419"/>
    <s v="Barbosa"/>
    <n v="1.0353084021504477"/>
    <n v="7142"/>
    <n v="6095"/>
    <n v="1047"/>
    <n v="34.816945351728172"/>
    <n v="85.340240828899468"/>
    <n v="5.2520000000000004E-2"/>
    <n v="4.9890000000000004E-2"/>
    <n v="2.6300000000000013E-3"/>
    <n v="0"/>
    <n v="0"/>
    <n v="9.9000000000000021E-4"/>
    <n v="4.9890000000000004E-2"/>
    <n v="1.6400000000000006E-3"/>
    <n v="1.8396229687499998E-2"/>
    <n v="2"/>
    <n v="11.76470588235294"/>
    <n v="88.235294117647058"/>
    <n v="4.34"/>
    <n v="334.90800000000002"/>
    <n v="150.70859999999999"/>
    <n v="0"/>
    <n v="0"/>
    <n v="6711.666199943993"/>
    <n v="529.86838420610468"/>
    <n v="98.91"/>
    <n v="98.91"/>
    <n v="98.91"/>
    <n v="11.99"/>
    <n v="28.712871287128699"/>
    <n v="99.79"/>
    <n v="10.941666666666668"/>
    <n v="3.4552631578947368"/>
    <n v="13.858333333333334"/>
    <n v="2.1916666666666678"/>
    <n v="0"/>
    <n v="0"/>
    <m/>
    <n v="0"/>
    <n v="0"/>
    <n v="8.1999999999999993"/>
    <n v="100"/>
    <n v="100"/>
    <n v="55.000000000000007"/>
    <n v="6.8"/>
    <n v="0"/>
    <n v="0"/>
    <s v=""/>
    <n v="0"/>
    <n v="4"/>
    <n v="30"/>
    <n v="334.90800000000002"/>
    <n v="334.90800000000002"/>
  </r>
  <r>
    <x v="7"/>
    <x v="2"/>
    <n v="350520313"/>
    <s v="Bariri"/>
    <n v="0.81276020420224526"/>
    <n v="33540"/>
    <n v="32246"/>
    <n v="1294"/>
    <n v="76.123467998184296"/>
    <n v="96.141920095408466"/>
    <n v="0.68208137700000016"/>
    <n v="0.30350000000000005"/>
    <n v="0.37858137700000011"/>
    <n v="0"/>
    <n v="8.3780000000000007E-2"/>
    <n v="0.22742225699999996"/>
    <n v="0.36099418200000005"/>
    <n v="9.8849380000000011E-3"/>
    <n v="0.1020032532638889"/>
    <n v="6"/>
    <n v="32"/>
    <n v="68"/>
    <n v="26.54"/>
    <n v="1791.2339999999999"/>
    <n v="304.65352800000005"/>
    <n v="3"/>
    <n v="0"/>
    <n v="3413.109123434705"/>
    <n v="347.89266547406095"/>
    <n v="99.91"/>
    <n v="94.88"/>
    <n v="99.91"/>
    <n v="23.67"/>
    <n v="67.741935483871003"/>
    <n v="100"/>
    <n v="36.671041774193554"/>
    <n v="18.790120578512401"/>
    <n v="20.369127516778526"/>
    <n v="102.31929108108109"/>
    <n v="0"/>
    <n v="0"/>
    <m/>
    <n v="1"/>
    <n v="0"/>
    <n v="9"/>
    <n v="98.8"/>
    <n v="98.799999999999983"/>
    <n v="82.99197491784993"/>
    <n v="9.6999999999999993"/>
    <n v="1"/>
    <n v="0"/>
    <n v="6"/>
    <n v="82.134635238795596"/>
    <n v="24"/>
    <n v="51"/>
    <n v="1769.7391919999998"/>
    <n v="1769.7391919999998"/>
  </r>
  <r>
    <x v="8"/>
    <x v="2"/>
    <n v="350530210"/>
    <s v="Barra Bonita"/>
    <m/>
    <m/>
    <m/>
    <m/>
    <m/>
    <m/>
    <n v="9.8395431999999991E-2"/>
    <n v="9.8395431999999991E-2"/>
    <n v="0"/>
    <n v="0"/>
    <n v="0"/>
    <n v="0"/>
    <n v="9.8395431999999991E-2"/>
    <n v="0"/>
    <m/>
    <n v="0"/>
    <s v=""/>
    <s v=""/>
    <m/>
    <m/>
    <m/>
    <m/>
    <m/>
    <s v=""/>
    <s v=""/>
    <m/>
    <m/>
    <m/>
    <m/>
    <n v="7.6941645042544202"/>
    <m/>
    <n v="16.13039868852459"/>
    <n v="7.4541993939393922"/>
    <n v="21.390311304347822"/>
    <n v="0"/>
    <s v=""/>
    <s v=""/>
    <m/>
    <m/>
    <s v=""/>
    <m/>
    <m/>
    <m/>
    <m/>
    <m/>
    <m/>
    <m/>
    <n v="0"/>
    <m/>
    <n v="3"/>
    <s v=""/>
    <m/>
    <m/>
  </r>
  <r>
    <x v="7"/>
    <x v="2"/>
    <n v="350530213"/>
    <s v="Barra Bonita"/>
    <n v="-0.10886463449349959"/>
    <n v="34971"/>
    <n v="34312"/>
    <n v="659"/>
    <n v="232.86056731921693"/>
    <n v="98.115581481799211"/>
    <n v="4.3363559720000007"/>
    <n v="4.2405851860000006"/>
    <n v="9.5770786000000011E-2"/>
    <n v="0"/>
    <n v="7.639E-2"/>
    <n v="4.2295798139999992"/>
    <n v="0"/>
    <n v="3.0386157999999996E-2"/>
    <n v="0.10645107638888889"/>
    <n v="4"/>
    <n v="29.166666666666668"/>
    <n v="70.833333333333343"/>
    <n v="28.3"/>
    <n v="1909.98"/>
    <n v="1395.2417400000002"/>
    <n v="1"/>
    <n v="0"/>
    <n v="1190.3439993137172"/>
    <n v="135.26636355837692"/>
    <n v="100"/>
    <n v="97.9"/>
    <n v="100"/>
    <n v="28.57"/>
    <s v=""/>
    <n v="100"/>
    <n v="710.8780281967214"/>
    <n v="328.51181606060612"/>
    <n v="921.86634478260885"/>
    <n v="63.847190666666684"/>
    <n v="2"/>
    <n v="0.22096192089563199"/>
    <m/>
    <n v="1"/>
    <n v="0"/>
    <n v="7.6"/>
    <n v="98"/>
    <n v="34.300000000000004"/>
    <n v="26.9499293186316"/>
    <n v="4"/>
    <n v="0"/>
    <n v="0"/>
    <n v="9"/>
    <n v="71.760664702845048"/>
    <n v="7"/>
    <n v="17"/>
    <n v="1871.7804000000001"/>
    <n v="655.12314000000003"/>
  </r>
  <r>
    <x v="17"/>
    <x v="2"/>
    <n v="350535111"/>
    <s v="Barra do Chapéu"/>
    <n v="0.52295905239190255"/>
    <n v="5470"/>
    <n v="1611"/>
    <n v="3859"/>
    <n v="13.430233985612217"/>
    <n v="29.451553930530167"/>
    <n v="8.2599999999999965E-3"/>
    <n v="6.7499999999999965E-3"/>
    <n v="1.5100000000000001E-3"/>
    <n v="0"/>
    <n v="7.1800000000000006E-3"/>
    <n v="0"/>
    <n v="1.0300000000000003E-3"/>
    <n v="5.0000000000000002E-5"/>
    <n v="5.5127343750000007E-3"/>
    <n v="10"/>
    <n v="95.833333333333343"/>
    <n v="4.1666666666666661"/>
    <n v="1.17"/>
    <n v="90.45"/>
    <n v="41.726304899999995"/>
    <n v="0"/>
    <n v="0"/>
    <n v="70451.539305301645"/>
    <n v="9051.4661791590515"/>
    <n v="38.700000000000003"/>
    <m/>
    <n v="20.59"/>
    <n v="33.29"/>
    <n v="26.919191919191899"/>
    <n v="100"/>
    <n v="0.15497185741088174"/>
    <n v="6.7594108019639901E-2"/>
    <n v="0.1795212765957446"/>
    <n v="9.6178343949044565E-2"/>
    <n v="0"/>
    <n v="5.9090909090909101"/>
    <m/>
    <n v="0"/>
    <n v="0"/>
    <n v="7.9"/>
    <n v="63.4"/>
    <n v="54.96779999999999"/>
    <n v="53.86809850746269"/>
    <n v="6.1"/>
    <n v="0"/>
    <n v="0"/>
    <n v="3"/>
    <n v="130.24389552598387"/>
    <n v="23"/>
    <n v="1"/>
    <n v="57.345299999999995"/>
    <n v="49.718375099999996"/>
  </r>
  <r>
    <x v="17"/>
    <x v="2"/>
    <n v="350540111"/>
    <s v="Barra do Turvo"/>
    <n v="-0.20736001071615107"/>
    <n v="7676"/>
    <n v="3499"/>
    <n v="4177"/>
    <n v="7.6204469417943193"/>
    <n v="45.58363731109953"/>
    <n v="1.2720369999999997E-3"/>
    <n v="1.9999999999999998E-4"/>
    <n v="1.0720369999999999E-3"/>
    <n v="1.3130549213597201E-2"/>
    <n v="0"/>
    <n v="1.6000000000000001E-4"/>
    <n v="0"/>
    <n v="1.1120369999999997E-3"/>
    <n v="8.5095656250000016E-3"/>
    <n v="7"/>
    <n v="28.571428571428569"/>
    <n v="71.428571428571431"/>
    <n v="2.21"/>
    <n v="170.47800000000001"/>
    <n v="54.655020000000007"/>
    <n v="4"/>
    <n v="2"/>
    <n v="126825.99270453361"/>
    <n v="16392.475247524751"/>
    <n v="42.57"/>
    <n v="65.040000000000006"/>
    <n v="31.52"/>
    <n v="22.36"/>
    <n v="0"/>
    <n v="100"/>
    <n v="9.4434818114328117E-3"/>
    <n v="4.1206252024619363E-3"/>
    <n v="2.1097046413502104E-3"/>
    <n v="2.6868095238095236E-2"/>
    <n v="1"/>
    <n v="17.094017094017101"/>
    <m/>
    <n v="0"/>
    <n v="2"/>
    <n v="9.5"/>
    <n v="79"/>
    <n v="79"/>
    <n v="67.940133037694011"/>
    <n v="7.6"/>
    <n v="0"/>
    <n v="2"/>
    <n v="8"/>
    <n v="0"/>
    <n v="2"/>
    <n v="5"/>
    <n v="134.67762000000002"/>
    <n v="134.67762000000002"/>
  </r>
  <r>
    <x v="9"/>
    <x v="2"/>
    <n v="350550012"/>
    <s v="Barretos"/>
    <n v="0.59276922240050212"/>
    <n v="116973"/>
    <n v="113410"/>
    <n v="3563"/>
    <n v="74.809575277722715"/>
    <n v="96.953997931146503"/>
    <n v="4.1332888259999958"/>
    <n v="2.9985501559999981"/>
    <n v="1.1347386699999982"/>
    <n v="1.2207046549974638"/>
    <n v="0.61542777800000004"/>
    <n v="6.800709499999999E-2"/>
    <n v="3.413870525999998"/>
    <n v="3.5983426999999998E-2"/>
    <n v="0.40751010416666666"/>
    <n v="103"/>
    <n v="44.845360824742272"/>
    <n v="55.154639175257735"/>
    <n v="105.88"/>
    <n v="6352.9380000000001"/>
    <n v="822.71213999999998"/>
    <n v="15"/>
    <n v="1"/>
    <n v="4914.8203431561133"/>
    <n v="571.55343540817114"/>
    <n v="100"/>
    <m/>
    <n v="100"/>
    <n v="41.51"/>
    <n v="41.6666666666667"/>
    <n v="100"/>
    <n v="63.103646198473214"/>
    <n v="22.673005079539195"/>
    <n v="67.687362437923213"/>
    <n v="53.525408962264066"/>
    <n v="2"/>
    <n v="4.41910822396041E-2"/>
    <m/>
    <n v="0"/>
    <n v="0"/>
    <n v="10"/>
    <n v="100"/>
    <n v="100"/>
    <n v="87.049895024947517"/>
    <n v="10"/>
    <n v="0"/>
    <n v="1"/>
    <n v="71"/>
    <n v="151.02147694190612"/>
    <n v="174"/>
    <n v="214"/>
    <n v="6352.9380000000001"/>
    <n v="6352.9380000000001"/>
  </r>
  <r>
    <x v="10"/>
    <x v="2"/>
    <n v="350550015"/>
    <s v="Barretos"/>
    <m/>
    <m/>
    <m/>
    <m/>
    <m/>
    <m/>
    <n v="6.9960000000000008E-2"/>
    <n v="6.9610000000000005E-2"/>
    <n v="3.5E-4"/>
    <n v="0"/>
    <n v="0"/>
    <n v="3.5E-4"/>
    <n v="6.9610000000000005E-2"/>
    <n v="0"/>
    <m/>
    <n v="2"/>
    <n v="87.5"/>
    <n v="12.5"/>
    <m/>
    <m/>
    <m/>
    <m/>
    <m/>
    <s v=""/>
    <s v=""/>
    <m/>
    <m/>
    <m/>
    <m/>
    <n v="45.297836609700703"/>
    <m/>
    <n v="1.0680916030534353"/>
    <n v="0.38376302797586404"/>
    <n v="1.571331828442438"/>
    <n v="1.6509433962264151E-2"/>
    <s v=""/>
    <s v=""/>
    <m/>
    <m/>
    <s v=""/>
    <m/>
    <m/>
    <m/>
    <m/>
    <m/>
    <m/>
    <m/>
    <n v="1"/>
    <m/>
    <n v="7"/>
    <n v="1"/>
    <m/>
    <m/>
  </r>
  <r>
    <x v="3"/>
    <x v="2"/>
    <n v="35056099"/>
    <s v="Barrinha"/>
    <n v="1.3616179668094031"/>
    <n v="31574"/>
    <n v="31224"/>
    <n v="350"/>
    <n v="215.41925359896297"/>
    <n v="98.89149300057008"/>
    <n v="0.14964203700000001"/>
    <n v="7.354999999999999E-2"/>
    <n v="7.6092037000000015E-2"/>
    <n v="1.08218860984272E-2"/>
    <n v="0"/>
    <n v="6.9809999999999997E-2"/>
    <n v="7.4459999999999998E-2"/>
    <n v="5.3720369999999996E-3"/>
    <n v="9.5043842844907397E-2"/>
    <n v="1"/>
    <n v="26.666666666666668"/>
    <n v="73.333333333333329"/>
    <n v="25.66"/>
    <n v="1731.9959999999999"/>
    <n v="1720.9156320000002"/>
    <n v="1"/>
    <n v="0"/>
    <n v="2017.5688857921075"/>
    <n v="239.71115474757713"/>
    <n v="98.89"/>
    <n v="99.9"/>
    <n v="98.89"/>
    <n v="20"/>
    <s v=""/>
    <n v="100"/>
    <n v="20.498909178082194"/>
    <n v="7.4080216336633669"/>
    <n v="15.010204081632653"/>
    <n v="31.705015416666676"/>
    <n v="25"/>
    <n v="0"/>
    <m/>
    <n v="0"/>
    <n v="0"/>
    <n v="10"/>
    <n v="100"/>
    <n v="0.8"/>
    <n v="0.63974558832697537"/>
    <n v="1.6"/>
    <n v="0"/>
    <n v="0"/>
    <n v="6"/>
    <n v="0"/>
    <n v="8"/>
    <n v="22"/>
    <n v="1731.9959999999999"/>
    <n v="13.855968000000001"/>
  </r>
  <r>
    <x v="18"/>
    <x v="2"/>
    <n v="35057086"/>
    <s v="Barueri"/>
    <n v="1.0546249609101999"/>
    <n v="259793"/>
    <n v="259793"/>
    <n v="0"/>
    <n v="4048.5117656225648"/>
    <n v="100"/>
    <n v="0.20420215899999983"/>
    <n v="6.0640000000000006E-2"/>
    <n v="0.14356215899999983"/>
    <n v="0"/>
    <n v="4.1669999999999999E-2"/>
    <n v="3.1791480999999996E-2"/>
    <n v="1.3000000000000002E-4"/>
    <n v="0.13061067799999998"/>
    <n v="0.90506589120370373"/>
    <n v="6"/>
    <n v="8.2191780821917799"/>
    <n v="91.780821917808225"/>
    <n v="244.18"/>
    <n v="14650.523999999999"/>
    <n v="9479.8423304999997"/>
    <n v="32"/>
    <n v="1"/>
    <n v="120.1750624535688"/>
    <n v="16.994453276262256"/>
    <n v="100"/>
    <n v="100"/>
    <n v="89.7"/>
    <n v="38.56"/>
    <n v="15.3149486109698"/>
    <n v="100"/>
    <n v="55.189772702702655"/>
    <n v="20.626480707070691"/>
    <n v="26.365217391304352"/>
    <n v="102.54439928571418"/>
    <n v="37"/>
    <n v="0.139819399941742"/>
    <m/>
    <n v="0"/>
    <n v="0"/>
    <n v="9"/>
    <n v="77.5"/>
    <n v="38.362499999999997"/>
    <n v="35.293493048439764"/>
    <n v="4.7"/>
    <n v="8"/>
    <n v="1"/>
    <n v="132"/>
    <n v="4.6040846754903626"/>
    <n v="12"/>
    <n v="134"/>
    <n v="11354.156099999998"/>
    <n v="5620.3072694999992"/>
  </r>
  <r>
    <x v="1"/>
    <x v="2"/>
    <n v="350580721"/>
    <s v="Bastos"/>
    <n v="-0.14040053647121908"/>
    <n v="20284"/>
    <n v="17894"/>
    <n v="2390"/>
    <n v="119.00264007040188"/>
    <n v="88.217314139223035"/>
    <n v="0.3445605570000001"/>
    <n v="0.20031666700000003"/>
    <n v="0.14424389000000004"/>
    <n v="0"/>
    <n v="4.1640000000000003E-2"/>
    <n v="3.8950000000000005E-2"/>
    <n v="0.23574898300000002"/>
    <n v="2.8221573999999992E-2"/>
    <n v="5.5186894787037033E-2"/>
    <n v="6"/>
    <n v="4.225352112676056"/>
    <n v="95.774647887323937"/>
    <n v="12.63"/>
    <n v="974.48400000000004"/>
    <n v="378.2561760000001"/>
    <n v="0"/>
    <n v="0"/>
    <n v="2052.2342733188721"/>
    <n v="217.66121080654702"/>
    <n v="89.38"/>
    <m/>
    <n v="89.19"/>
    <n v="11.77"/>
    <n v="94.942990264782793"/>
    <n v="100"/>
    <n v="56.485337213114775"/>
    <n v="26.103072500000007"/>
    <n v="42.620567446808522"/>
    <n v="103.03135"/>
    <s v=""/>
    <s v=""/>
    <m/>
    <n v="0"/>
    <s v=""/>
    <n v="9.1999999999999993"/>
    <n v="95.6"/>
    <n v="95.6"/>
    <n v="61.183952122353979"/>
    <n v="6.9"/>
    <n v="0"/>
    <n v="0"/>
    <n v="5"/>
    <n v="75.452696080629835"/>
    <n v="9"/>
    <n v="204"/>
    <n v="931.60670400000004"/>
    <n v="931.60670400000004"/>
  </r>
  <r>
    <x v="4"/>
    <x v="2"/>
    <n v="35059064"/>
    <s v="Batatais"/>
    <m/>
    <m/>
    <m/>
    <m/>
    <m/>
    <m/>
    <n v="5.0393611000000012E-2"/>
    <n v="4.8470000000000013E-2"/>
    <n v="1.923611E-3"/>
    <n v="0"/>
    <n v="0"/>
    <n v="1.31E-3"/>
    <n v="4.6440000000000002E-2"/>
    <n v="2.6436110000000006E-3"/>
    <m/>
    <n v="10"/>
    <n v="74.193548387096769"/>
    <n v="25.806451612903224"/>
    <m/>
    <m/>
    <m/>
    <m/>
    <m/>
    <s v=""/>
    <s v=""/>
    <m/>
    <m/>
    <m/>
    <m/>
    <s v=""/>
    <m/>
    <n v="1.188528561320755"/>
    <n v="0.37300970392302008"/>
    <n v="1.8221804511278199"/>
    <n v="0.1217475316455696"/>
    <s v=""/>
    <s v=""/>
    <m/>
    <m/>
    <s v=""/>
    <m/>
    <m/>
    <m/>
    <m/>
    <m/>
    <m/>
    <m/>
    <n v="1"/>
    <m/>
    <n v="23"/>
    <n v="8"/>
    <m/>
    <m/>
  </r>
  <r>
    <x v="11"/>
    <x v="2"/>
    <n v="35059068"/>
    <s v="Batatais"/>
    <n v="0.71721786752265704"/>
    <n v="59517"/>
    <n v="52634"/>
    <n v="6883"/>
    <n v="69.960739138611999"/>
    <n v="88.435236991111793"/>
    <n v="0.70513634899999977"/>
    <n v="0.51053678199999963"/>
    <n v="0.19459956700000014"/>
    <n v="7.0015220700152203E-2"/>
    <n v="0.22339000000000006"/>
    <n v="3.7618085999999995E-2"/>
    <n v="0.4065888190000001"/>
    <n v="3.7539443999999991E-2"/>
    <n v="0.16022555037499997"/>
    <n v="59"/>
    <n v="46.478873239436616"/>
    <n v="53.521126760563376"/>
    <n v="43.88"/>
    <n v="2961.9540000000002"/>
    <n v="552.70080000000007"/>
    <n v="9"/>
    <n v="1"/>
    <n v="7158.4817783154394"/>
    <n v="837.18735823378199"/>
    <n v="88.44"/>
    <m/>
    <n v="87.55"/>
    <n v="18.489999999999998"/>
    <s v=""/>
    <n v="100"/>
    <n v="16.630574268867917"/>
    <n v="5.2193660177646173"/>
    <n v="19.193112105263143"/>
    <n v="12.31642829113925"/>
    <s v=""/>
    <s v=""/>
    <m/>
    <n v="0"/>
    <s v=""/>
    <n v="10"/>
    <n v="98"/>
    <n v="98.000000000000014"/>
    <n v="81.339993801389227"/>
    <n v="9.8000000000000007"/>
    <n v="2"/>
    <n v="1"/>
    <n v="29"/>
    <n v="139.42220792948868"/>
    <n v="132"/>
    <n v="152"/>
    <n v="2902.7149200000003"/>
    <n v="2902.7149200000003"/>
  </r>
  <r>
    <x v="7"/>
    <x v="2"/>
    <n v="350600313"/>
    <s v="Bauru"/>
    <n v="0.62665238839616499"/>
    <n v="360478"/>
    <n v="354448"/>
    <n v="6030"/>
    <n v="535.23883056912496"/>
    <n v="98.327221078678861"/>
    <n v="0.43187493499999946"/>
    <n v="1.6996667000000003E-2"/>
    <n v="0.41487826799999944"/>
    <n v="0"/>
    <n v="6.9796295999999994E-2"/>
    <n v="0.10829432100000005"/>
    <n v="8.7809250000000002E-3"/>
    <n v="0.24500339299999974"/>
    <n v="1.2342316122499999"/>
    <n v="8"/>
    <n v="2.3923444976076556"/>
    <n v="97.607655502392348"/>
    <n v="331.21"/>
    <n v="19872.648000000001"/>
    <n v="19145.571521688002"/>
    <n v="21"/>
    <n v="1"/>
    <n v="454.041134271717"/>
    <n v="42.867082041067697"/>
    <n v="98.28"/>
    <n v="100"/>
    <n v="97.06"/>
    <n v="33.92"/>
    <s v=""/>
    <n v="99.95"/>
    <n v="19.025327533039622"/>
    <n v="8.321289691714826"/>
    <n v="0.95486893258426986"/>
    <n v="84.669034285714176"/>
    <n v="16"/>
    <n v="0"/>
    <m/>
    <n v="1"/>
    <n v="0"/>
    <n v="9"/>
    <n v="98.3"/>
    <n v="4.2268999999999997"/>
    <n v="3.6586793984978714"/>
    <n v="2"/>
    <n v="6"/>
    <n v="1"/>
    <n v="68"/>
    <n v="5.6550403755063119"/>
    <n v="10"/>
    <n v="408"/>
    <n v="19534.812984"/>
    <n v="839.99695831199995"/>
  </r>
  <r>
    <x v="2"/>
    <x v="2"/>
    <n v="350600316"/>
    <s v="Bauru"/>
    <m/>
    <m/>
    <m/>
    <m/>
    <m/>
    <m/>
    <n v="0.56416216000000008"/>
    <n v="0.51678111100000013"/>
    <n v="4.7381049000000001E-2"/>
    <n v="0"/>
    <n v="0.34721999999999997"/>
    <n v="0"/>
    <n v="0.21379336399999999"/>
    <n v="3.1487960000000006E-3"/>
    <m/>
    <n v="3"/>
    <n v="29.629629629629626"/>
    <n v="70.370370370370367"/>
    <m/>
    <m/>
    <m/>
    <m/>
    <m/>
    <s v=""/>
    <s v=""/>
    <m/>
    <m/>
    <m/>
    <m/>
    <n v="19.322556678749098"/>
    <m/>
    <n v="24.852958590308376"/>
    <n v="10.870176493256263"/>
    <n v="29.032646685393264"/>
    <n v="9.6696018367346941"/>
    <s v=""/>
    <s v=""/>
    <m/>
    <m/>
    <s v=""/>
    <m/>
    <m/>
    <m/>
    <m/>
    <m/>
    <m/>
    <m/>
    <n v="9"/>
    <m/>
    <n v="8"/>
    <n v="19"/>
    <m/>
    <m/>
  </r>
  <r>
    <x v="9"/>
    <x v="2"/>
    <n v="350610212"/>
    <s v="Bebedouro"/>
    <n v="-0.10454206504107999"/>
    <n v="74373"/>
    <n v="71422"/>
    <n v="2951"/>
    <n v="108.9698319438543"/>
    <n v="96.03216220940395"/>
    <n v="2.1406362970000004"/>
    <n v="1.4031452780000009"/>
    <n v="0.73749101899999969"/>
    <n v="0"/>
    <n v="0.14440777800000004"/>
    <n v="0.13568"/>
    <n v="1.6316383340000007"/>
    <n v="0.22891018500000002"/>
    <n v="0.22639003472222222"/>
    <n v="52"/>
    <n v="31.914893617021278"/>
    <n v="68.085106382978722"/>
    <n v="59.03"/>
    <n v="3984.7139999999999"/>
    <n v="2415.517308"/>
    <n v="11"/>
    <n v="0"/>
    <n v="3163.2253640434028"/>
    <n v="360.42112056794798"/>
    <n v="100"/>
    <n v="95.29"/>
    <n v="100"/>
    <n v="20.010000000000002"/>
    <s v=""/>
    <n v="100"/>
    <n v="81.393015095057052"/>
    <n v="28.694856528150137"/>
    <n v="78.828386404494438"/>
    <n v="86.763649294117627"/>
    <n v="3"/>
    <n v="3.43053173241853"/>
    <m/>
    <n v="0"/>
    <n v="0"/>
    <n v="10"/>
    <n v="100"/>
    <n v="45.800000000000004"/>
    <n v="39.380409535038147"/>
    <n v="5.2"/>
    <n v="2"/>
    <n v="0"/>
    <n v="19"/>
    <n v="63.787161911603839"/>
    <n v="60"/>
    <n v="128"/>
    <n v="3984.7140000000004"/>
    <n v="1824.999012"/>
  </r>
  <r>
    <x v="10"/>
    <x v="2"/>
    <n v="350610215"/>
    <s v="Bebedouro"/>
    <m/>
    <m/>
    <m/>
    <m/>
    <m/>
    <m/>
    <n v="0.49036003100000009"/>
    <n v="0.17149999999999999"/>
    <n v="0.3188600310000001"/>
    <n v="0"/>
    <n v="0"/>
    <n v="7.8700000000000003E-3"/>
    <n v="0.48176799399999998"/>
    <n v="7.2203699999999992E-4"/>
    <m/>
    <n v="3"/>
    <n v="35.555555555555557"/>
    <n v="64.444444444444443"/>
    <m/>
    <m/>
    <m/>
    <m/>
    <m/>
    <s v=""/>
    <s v=""/>
    <m/>
    <m/>
    <m/>
    <m/>
    <n v="47.058823529411796"/>
    <m/>
    <n v="18.64486809885932"/>
    <n v="6.5731907640750684"/>
    <n v="9.6348314606741567"/>
    <n v="37.51294482352943"/>
    <s v=""/>
    <s v=""/>
    <m/>
    <m/>
    <s v=""/>
    <m/>
    <m/>
    <m/>
    <m/>
    <m/>
    <m/>
    <m/>
    <n v="4"/>
    <m/>
    <n v="16"/>
    <n v="29"/>
    <m/>
    <m/>
  </r>
  <r>
    <x v="12"/>
    <x v="2"/>
    <n v="350620119"/>
    <s v="Bento de Abreu"/>
    <n v="1.0700531454932216"/>
    <n v="2892"/>
    <n v="2748"/>
    <n v="144"/>
    <n v="9.5809176743415598"/>
    <n v="95.020746887966794"/>
    <n v="9.0892589999999988E-3"/>
    <n v="5.0925899999999997E-4"/>
    <n v="8.5799999999999991E-3"/>
    <n v="0"/>
    <n v="0"/>
    <n v="7.1199999999999996E-3"/>
    <n v="5.0925899999999997E-4"/>
    <n v="1.4599999999999999E-3"/>
    <n v="6.9912593749999995E-3"/>
    <n v="1"/>
    <n v="14.285714285714285"/>
    <n v="85.714285714285708"/>
    <n v="1.89"/>
    <n v="145.85399999999998"/>
    <n v="33.216296399999997"/>
    <n v="1"/>
    <n v="0"/>
    <n v="23444.8132780083"/>
    <n v="2726.1410788381741"/>
    <n v="92.83"/>
    <n v="91.4"/>
    <n v="92.55"/>
    <n v="25.67"/>
    <s v=""/>
    <n v="100"/>
    <n v="1.0568905813953489"/>
    <n v="0.42275623255813949"/>
    <n v="8.3485081967213104E-2"/>
    <n v="3.4319999999999995"/>
    <n v="0"/>
    <n v="0"/>
    <m/>
    <n v="0"/>
    <n v="0"/>
    <n v="9"/>
    <n v="95.34"/>
    <n v="95.339999999999989"/>
    <n v="77.226338393187703"/>
    <n v="8.1"/>
    <n v="0"/>
    <n v="0"/>
    <s v=""/>
    <n v="0"/>
    <n v="1"/>
    <n v="6"/>
    <n v="139.05720359999998"/>
    <n v="139.05720359999998"/>
  </r>
  <r>
    <x v="0"/>
    <x v="2"/>
    <n v="350620120"/>
    <s v="Bento de Abreu"/>
    <m/>
    <m/>
    <m/>
    <m/>
    <m/>
    <m/>
    <n v="0.20096999999999998"/>
    <n v="0.16485999999999998"/>
    <n v="3.6110000000000003E-2"/>
    <n v="0"/>
    <n v="0"/>
    <n v="0.16485999999999998"/>
    <n v="0"/>
    <n v="3.6110000000000003E-2"/>
    <m/>
    <n v="1"/>
    <n v="66.666666666666657"/>
    <n v="33.333333333333329"/>
    <m/>
    <m/>
    <m/>
    <m/>
    <m/>
    <s v=""/>
    <s v=""/>
    <m/>
    <m/>
    <m/>
    <m/>
    <n v="65.263157894736906"/>
    <m/>
    <n v="23.368604651162787"/>
    <n v="9.3474418604651159"/>
    <n v="27.026229508196721"/>
    <n v="14.444000000000001"/>
    <s v=""/>
    <s v=""/>
    <m/>
    <m/>
    <s v=""/>
    <m/>
    <m/>
    <m/>
    <m/>
    <m/>
    <m/>
    <m/>
    <n v="2"/>
    <m/>
    <n v="2"/>
    <n v="1"/>
    <m/>
    <m/>
  </r>
  <r>
    <x v="14"/>
    <x v="2"/>
    <n v="350630014"/>
    <s v="Bernardino de Campos"/>
    <n v="1.855476909229381E-3"/>
    <n v="10780"/>
    <n v="9828"/>
    <n v="952"/>
    <n v="44.176706827309232"/>
    <n v="91.168831168831161"/>
    <n v="0.41852574100000006"/>
    <n v="0.37310000000000004"/>
    <n v="4.5425740999999999E-2"/>
    <n v="0"/>
    <n v="2.5780000000000001E-2"/>
    <n v="1.508E-2"/>
    <n v="0.37733000000000005"/>
    <n v="3.3574100000000002E-4"/>
    <n v="2.5841119791666665E-2"/>
    <n v="16"/>
    <n v="70"/>
    <n v="30"/>
    <n v="6.99"/>
    <n v="539.02800000000002"/>
    <n v="51.207659999999997"/>
    <n v="0"/>
    <n v="0"/>
    <n v="7401.3061224489793"/>
    <n v="848.37105751391448"/>
    <n v="92.05"/>
    <m/>
    <n v="91.07"/>
    <n v="25.67"/>
    <s v=""/>
    <n v="100"/>
    <n v="34.588904214876038"/>
    <n v="16.542519407114629"/>
    <n v="40.554347826086961"/>
    <n v="15.664048620689657"/>
    <n v="0"/>
    <n v="0"/>
    <m/>
    <n v="0"/>
    <n v="0"/>
    <n v="4.9000000000000004"/>
    <n v="100"/>
    <n v="100"/>
    <n v="90.5"/>
    <n v="10"/>
    <n v="0"/>
    <n v="0"/>
    <s v=""/>
    <n v="99.763478548300469"/>
    <n v="28"/>
    <n v="12"/>
    <n v="539.02800000000002"/>
    <n v="539.02800000000002"/>
  </r>
  <r>
    <x v="5"/>
    <x v="2"/>
    <n v="350630017"/>
    <s v="Bernardino de Campos"/>
    <m/>
    <m/>
    <m/>
    <m/>
    <m/>
    <m/>
    <n v="2.3288890000000002E-3"/>
    <n v="2E-3"/>
    <n v="3.2888900000000002E-4"/>
    <n v="0"/>
    <n v="0"/>
    <n v="0"/>
    <n v="2E-3"/>
    <n v="3.2888900000000002E-4"/>
    <m/>
    <n v="0"/>
    <n v="33.333333333333329"/>
    <n v="66.666666666666657"/>
    <m/>
    <m/>
    <m/>
    <m/>
    <m/>
    <s v=""/>
    <s v=""/>
    <m/>
    <m/>
    <m/>
    <m/>
    <n v="55.2734375"/>
    <m/>
    <n v="0.19247016528925623"/>
    <n v="9.2050948616600806E-2"/>
    <n v="0.21739130434782608"/>
    <n v="0.11341000000000002"/>
    <s v=""/>
    <s v=""/>
    <m/>
    <m/>
    <s v=""/>
    <m/>
    <m/>
    <m/>
    <m/>
    <m/>
    <m/>
    <m/>
    <n v="0"/>
    <m/>
    <n v="1"/>
    <n v="2"/>
    <m/>
    <m/>
  </r>
  <r>
    <x v="18"/>
    <x v="2"/>
    <n v="35063596"/>
    <s v="Bertioga"/>
    <m/>
    <m/>
    <m/>
    <m/>
    <m/>
    <m/>
    <n v="0"/>
    <n v="0"/>
    <n v="0"/>
    <n v="0"/>
    <n v="0"/>
    <n v="0"/>
    <n v="0"/>
    <n v="0"/>
    <m/>
    <n v="0"/>
    <s v=""/>
    <s v=""/>
    <m/>
    <m/>
    <m/>
    <m/>
    <m/>
    <s v=""/>
    <s v=""/>
    <m/>
    <m/>
    <m/>
    <m/>
    <s v=""/>
    <m/>
    <n v="0"/>
    <n v="0"/>
    <n v="0"/>
    <n v="0"/>
    <s v=""/>
    <s v=""/>
    <m/>
    <m/>
    <s v=""/>
    <m/>
    <m/>
    <m/>
    <m/>
    <m/>
    <m/>
    <m/>
    <n v="0"/>
    <m/>
    <n v="0"/>
    <n v="0"/>
    <m/>
    <m/>
  </r>
  <r>
    <x v="19"/>
    <x v="2"/>
    <n v="35063597"/>
    <s v="Bertioga"/>
    <n v="3.2067040161043669"/>
    <n v="60120"/>
    <n v="59490"/>
    <n v="630"/>
    <n v="122.26967663209274"/>
    <n v="98.952095808383234"/>
    <n v="1.7903554780000002"/>
    <n v="1.7890000000000001"/>
    <n v="1.355478E-3"/>
    <n v="0"/>
    <n v="0.73531000000000013"/>
    <n v="4.4547800000000002E-4"/>
    <n v="7.3999999999999999E-4"/>
    <n v="1.05386"/>
    <n v="0.13386754791666666"/>
    <n v="10"/>
    <n v="78.260869565217391"/>
    <n v="21.739130434782609"/>
    <n v="48.58"/>
    <n v="3279.3119999999999"/>
    <n v="2345.9477040000002"/>
    <n v="6"/>
    <n v="1"/>
    <n v="14425.149700598802"/>
    <n v="1830.6826347305387"/>
    <n v="73.150000000000006"/>
    <n v="98.37"/>
    <n v="50.13"/>
    <n v="41.69"/>
    <s v=""/>
    <n v="74.37"/>
    <n v="17.432867361246352"/>
    <n v="6.510383556363637"/>
    <n v="26.386430678466077"/>
    <n v="3.8838911174785107E-2"/>
    <n v="0"/>
    <n v="1.9287997354788899"/>
    <m/>
    <n v="0"/>
    <n v="0"/>
    <n v="9"/>
    <n v="34.049999999999997"/>
    <n v="34.050000000000004"/>
    <n v="28.46219865630351"/>
    <n v="4.4000000000000004"/>
    <n v="0"/>
    <n v="1"/>
    <n v="41"/>
    <n v="549.28174262050049"/>
    <n v="18"/>
    <n v="5"/>
    <n v="1116.605736"/>
    <n v="1116.605736"/>
  </r>
  <r>
    <x v="12"/>
    <x v="2"/>
    <n v="350640919"/>
    <s v="Bilac"/>
    <n v="1.1155207643902765"/>
    <n v="7676"/>
    <n v="7211"/>
    <n v="465"/>
    <n v="48.804679552390638"/>
    <n v="93.942157373632099"/>
    <n v="1.4598888999999997E-2"/>
    <n v="6.0000000000000001E-3"/>
    <n v="8.5988889999999967E-3"/>
    <n v="0"/>
    <n v="2.2200000000000002E-3"/>
    <n v="4.6000000000000001E-4"/>
    <n v="6.0400000000000002E-3"/>
    <n v="5.8788889999999991E-3"/>
    <n v="1.9707730208333336E-2"/>
    <n v="1"/>
    <n v="12.5"/>
    <n v="87.5"/>
    <n v="5.12"/>
    <n v="394.74"/>
    <n v="169.73820000000001"/>
    <n v="1"/>
    <n v="0"/>
    <n v="4724.6482542991143"/>
    <n v="410.83897863470571"/>
    <n v="98.59"/>
    <n v="100"/>
    <n v="98.59"/>
    <n v="7.27"/>
    <n v="23.3913043478261"/>
    <n v="100"/>
    <n v="3.7433048717948711"/>
    <n v="1.2694686086956519"/>
    <n v="2.0689655172413794"/>
    <n v="8.5988889999999945"/>
    <n v="0"/>
    <n v="0"/>
    <m/>
    <n v="0"/>
    <n v="0"/>
    <n v="9"/>
    <n v="100"/>
    <n v="100"/>
    <n v="56.999999999999993"/>
    <n v="6.9"/>
    <n v="0"/>
    <n v="0"/>
    <n v="9"/>
    <n v="11.264615338915497"/>
    <n v="2"/>
    <n v="14"/>
    <n v="394.74"/>
    <n v="394.74"/>
  </r>
  <r>
    <x v="0"/>
    <x v="2"/>
    <n v="350640920"/>
    <s v="Bilac"/>
    <m/>
    <m/>
    <m/>
    <m/>
    <m/>
    <m/>
    <n v="0"/>
    <n v="0"/>
    <n v="0"/>
    <n v="0"/>
    <n v="0"/>
    <n v="0"/>
    <n v="0"/>
    <n v="0"/>
    <m/>
    <n v="0"/>
    <s v=""/>
    <s v=""/>
    <m/>
    <m/>
    <m/>
    <m/>
    <m/>
    <s v=""/>
    <s v=""/>
    <m/>
    <m/>
    <m/>
    <m/>
    <n v="4.4585987261146496"/>
    <m/>
    <n v="0"/>
    <n v="0"/>
    <n v="0"/>
    <n v="0"/>
    <s v=""/>
    <s v=""/>
    <m/>
    <m/>
    <s v=""/>
    <m/>
    <m/>
    <m/>
    <m/>
    <m/>
    <m/>
    <m/>
    <n v="0"/>
    <m/>
    <n v="0"/>
    <n v="0"/>
    <m/>
    <m/>
  </r>
  <r>
    <x v="12"/>
    <x v="2"/>
    <n v="350650819"/>
    <s v="Birigui"/>
    <n v="1.1887394946130669"/>
    <n v="118960"/>
    <n v="115750"/>
    <n v="3210"/>
    <n v="224.17789503439178"/>
    <n v="97.301613987895081"/>
    <n v="0.56198790000000065"/>
    <n v="0.22715061700000005"/>
    <n v="0.3348372830000006"/>
    <n v="0"/>
    <n v="0.18518000000000001"/>
    <n v="1.443787E-2"/>
    <n v="0.24426404200000007"/>
    <n v="0.11810598800000001"/>
    <n v="0.41443240740740739"/>
    <n v="28"/>
    <n v="27.338129496402878"/>
    <n v="72.661870503597129"/>
    <n v="106.84"/>
    <n v="6410.4480000000003"/>
    <n v="1887.2395199999999"/>
    <n v="10"/>
    <n v="0"/>
    <n v="1017.9744451916611"/>
    <n v="79.52925353059851"/>
    <n v="100"/>
    <n v="98.07"/>
    <n v="100"/>
    <n v="45.08"/>
    <s v=""/>
    <n v="100"/>
    <n v="46.445280991735594"/>
    <n v="14.635101562500017"/>
    <n v="24.961606263736268"/>
    <n v="111.61242766666687"/>
    <n v="0"/>
    <n v="0"/>
    <m/>
    <n v="0"/>
    <n v="0"/>
    <n v="7.2"/>
    <n v="98"/>
    <n v="97.999999999999986"/>
    <n v="70.559943392411881"/>
    <n v="7.8"/>
    <n v="3"/>
    <n v="0"/>
    <n v="31"/>
    <n v="44.682799098275872"/>
    <n v="38"/>
    <n v="101"/>
    <n v="6282.2390399999995"/>
    <n v="6282.2390399999995"/>
  </r>
  <r>
    <x v="18"/>
    <x v="2"/>
    <n v="35066076"/>
    <s v="Biritiba Mirim"/>
    <n v="1.2776044126901365"/>
    <n v="31571"/>
    <n v="27455"/>
    <n v="4116"/>
    <n v="99.681106339984836"/>
    <n v="86.962718950935994"/>
    <n v="0.77619722199999919"/>
    <n v="0.75572339499999919"/>
    <n v="2.0473826999999997E-2"/>
    <n v="0"/>
    <n v="0.11459"/>
    <n v="2.9E-4"/>
    <n v="0.65829950599999931"/>
    <n v="3.0177160000000006E-3"/>
    <n v="5.3182591877314812E-2"/>
    <n v="30"/>
    <n v="74.056603773584911"/>
    <n v="25.943396226415093"/>
    <n v="22.14"/>
    <n v="1494.72"/>
    <n v="1046.4049152"/>
    <n v="1"/>
    <n v="1"/>
    <n v="9489.4681828260109"/>
    <n v="1248.6142345823698"/>
    <n v="55.34"/>
    <m/>
    <n v="48.45"/>
    <n v="30.93"/>
    <n v="1.82678571428571"/>
    <n v="64.48"/>
    <n v="21.864710478873217"/>
    <n v="8.1704970736842029"/>
    <n v="32.857538913043442"/>
    <n v="1.6379061599999998"/>
    <n v="6"/>
    <n v="0.12896094325718499"/>
    <m/>
    <n v="0"/>
    <n v="0"/>
    <n v="9.6999999999999993"/>
    <n v="54.1"/>
    <n v="53.558999999999997"/>
    <n v="29.993248554913293"/>
    <n v="4.4000000000000004"/>
    <n v="0"/>
    <n v="1"/>
    <n v="24"/>
    <n v="215.46524145409069"/>
    <n v="157"/>
    <n v="55"/>
    <n v="808.64351999999997"/>
    <n v="800.55708479999998"/>
  </r>
  <r>
    <x v="19"/>
    <x v="2"/>
    <n v="35066077"/>
    <s v="Biritiba Mirim"/>
    <m/>
    <m/>
    <m/>
    <m/>
    <m/>
    <m/>
    <n v="5.2037000000000003E-4"/>
    <n v="5.2037000000000003E-4"/>
    <n v="0"/>
    <n v="0"/>
    <n v="0"/>
    <n v="5.2037000000000003E-4"/>
    <n v="0"/>
    <n v="0"/>
    <m/>
    <n v="0"/>
    <s v=""/>
    <s v=""/>
    <m/>
    <m/>
    <m/>
    <m/>
    <m/>
    <s v=""/>
    <s v=""/>
    <m/>
    <m/>
    <m/>
    <m/>
    <n v="34.272277227722803"/>
    <m/>
    <n v="1.4658309859154931E-2"/>
    <n v="5.4775789473684219E-3"/>
    <n v="2.2624782608695656E-2"/>
    <n v="0"/>
    <s v=""/>
    <s v=""/>
    <m/>
    <m/>
    <s v=""/>
    <m/>
    <m/>
    <m/>
    <m/>
    <m/>
    <m/>
    <m/>
    <n v="0"/>
    <m/>
    <n v="2"/>
    <s v=""/>
    <m/>
    <m/>
  </r>
  <r>
    <x v="7"/>
    <x v="2"/>
    <n v="350670613"/>
    <s v="Boa Esperança do Sul"/>
    <n v="0.69101532607052096"/>
    <n v="14396"/>
    <n v="13168"/>
    <n v="1228"/>
    <n v="20.832971549303927"/>
    <n v="91.469852736871346"/>
    <n v="1.2113040740000005"/>
    <n v="1.0283287040000006"/>
    <n v="0.18297536999999994"/>
    <n v="0"/>
    <n v="2.2899999999999999E-3"/>
    <n v="0"/>
    <n v="1.1932179630000004"/>
    <n v="1.5796110999999995E-2"/>
    <n v="3.5482080783045988E-2"/>
    <n v="29"/>
    <n v="58.139534883720934"/>
    <n v="41.860465116279073"/>
    <n v="9.27"/>
    <n v="714.798"/>
    <n v="84.344760000000008"/>
    <n v="2"/>
    <n v="0"/>
    <n v="12048.346762989719"/>
    <n v="1226.7407613225896"/>
    <m/>
    <m/>
    <m/>
    <m/>
    <s v=""/>
    <m/>
    <n v="42.802264098939943"/>
    <n v="22.023710436363643"/>
    <n v="45.300823964757733"/>
    <n v="32.674173214285702"/>
    <s v=""/>
    <s v=""/>
    <m/>
    <n v="0"/>
    <s v=""/>
    <n v="7.7"/>
    <n v="98"/>
    <n v="98"/>
    <n v="88.200196419128204"/>
    <n v="10"/>
    <n v="2"/>
    <n v="0"/>
    <n v="11"/>
    <n v="6.4539619702748814"/>
    <n v="50"/>
    <n v="36"/>
    <n v="700.50203999999997"/>
    <n v="700.50203999999997"/>
  </r>
  <r>
    <x v="7"/>
    <x v="2"/>
    <n v="350680513"/>
    <s v="Bocaina"/>
    <n v="1.1762865204189454"/>
    <n v="11888"/>
    <n v="11082"/>
    <n v="806"/>
    <n v="32.655752115152183"/>
    <n v="93.220053835800812"/>
    <n v="0.95407986099999997"/>
    <n v="0.89930999999999994"/>
    <n v="5.4769861000000003E-2"/>
    <n v="0"/>
    <n v="3.2529999999999996E-2"/>
    <n v="0.17934888900000001"/>
    <n v="0.73883999999999994"/>
    <n v="3.3609720000000007E-3"/>
    <n v="3.6186851851851852E-2"/>
    <n v="3"/>
    <n v="54.054054054054056"/>
    <n v="45.945945945945951"/>
    <n v="7.87"/>
    <n v="607.23"/>
    <n v="108.50651999999999"/>
    <n v="0"/>
    <n v="0"/>
    <n v="7852.166890982503"/>
    <n v="795.82772543741601"/>
    <n v="100"/>
    <n v="92.14"/>
    <n v="98.76"/>
    <n v="29.04"/>
    <s v=""/>
    <n v="100"/>
    <n v="62.768411907894738"/>
    <n v="32.232427736486486"/>
    <n v="73.713934426229514"/>
    <n v="18.256620333333331"/>
    <n v="0"/>
    <n v="0"/>
    <m/>
    <n v="0"/>
    <n v="0"/>
    <n v="9"/>
    <n v="100"/>
    <n v="100"/>
    <n v="82.130902623388167"/>
    <n v="9.8000000000000007"/>
    <n v="0"/>
    <n v="0"/>
    <n v="18"/>
    <n v="89.894528911155575"/>
    <n v="20"/>
    <n v="17"/>
    <n v="607.23"/>
    <n v="607.23"/>
  </r>
  <r>
    <x v="8"/>
    <x v="2"/>
    <n v="350690410"/>
    <s v="Bofete"/>
    <n v="1.6834587315265992"/>
    <n v="10790"/>
    <n v="6879"/>
    <n v="3911"/>
    <n v="16.514632055834454"/>
    <n v="63.753475440222431"/>
    <n v="3.0164444999999998E-2"/>
    <n v="2.4124444999999998E-2"/>
    <n v="6.0399999999999994E-3"/>
    <n v="0"/>
    <n v="1.6099999999999999E-3"/>
    <n v="7.6699999999999997E-3"/>
    <n v="1.2634445000000001E-2"/>
    <n v="8.2500000000000004E-3"/>
    <n v="1.671045052083333E-2"/>
    <n v="21"/>
    <n v="65.384615384615387"/>
    <n v="34.615384615384613"/>
    <n v="5.15"/>
    <n v="397.11599999999999"/>
    <n v="52.304896800000002"/>
    <n v="0"/>
    <n v="0"/>
    <n v="18266.913809082485"/>
    <n v="2542.7544022242814"/>
    <n v="59.47"/>
    <n v="100"/>
    <n v="53.85"/>
    <n v="21.24"/>
    <n v="9.9650858306662808"/>
    <n v="93.27"/>
    <n v="1.2464646694214876"/>
    <n v="0.48263111999999997"/>
    <n v="1.5564158064516127"/>
    <n v="0.69425287356321841"/>
    <n v="1"/>
    <n v="0.385653682992673"/>
    <m/>
    <n v="0"/>
    <n v="0"/>
    <n v="9.5"/>
    <n v="98"/>
    <n v="97.02000000000001"/>
    <n v="86.828811531139522"/>
    <n v="9.8000000000000007"/>
    <n v="0"/>
    <n v="0"/>
    <n v="16"/>
    <n v="9.6346893699411247"/>
    <n v="17"/>
    <n v="9"/>
    <n v="389.17368000000005"/>
    <n v="385.2819432"/>
  </r>
  <r>
    <x v="14"/>
    <x v="2"/>
    <n v="350690414"/>
    <s v="Bofete"/>
    <m/>
    <m/>
    <m/>
    <m/>
    <m/>
    <m/>
    <n v="6.4575929999999993E-3"/>
    <n v="6.2455559999999993E-3"/>
    <n v="2.1203699999999999E-4"/>
    <n v="0"/>
    <n v="0"/>
    <n v="0"/>
    <n v="2.3675929999999999E-3"/>
    <n v="4.0899999999999999E-3"/>
    <m/>
    <n v="6"/>
    <n v="75"/>
    <n v="25"/>
    <m/>
    <m/>
    <m/>
    <m/>
    <m/>
    <s v=""/>
    <s v=""/>
    <m/>
    <m/>
    <m/>
    <m/>
    <n v="22.5"/>
    <m/>
    <n v="0.26684268595041322"/>
    <n v="0.10332148799999999"/>
    <n v="0.40293909677419348"/>
    <n v="2.4372068965517243E-2"/>
    <s v=""/>
    <s v=""/>
    <m/>
    <m/>
    <s v=""/>
    <m/>
    <m/>
    <m/>
    <m/>
    <m/>
    <m/>
    <m/>
    <s v=""/>
    <m/>
    <n v="9"/>
    <n v="3"/>
    <m/>
    <m/>
  </r>
  <r>
    <x v="8"/>
    <x v="2"/>
    <n v="350700110"/>
    <s v="Boituva"/>
    <n v="2.0790049166324431"/>
    <n v="55630"/>
    <n v="52330"/>
    <n v="3300"/>
    <n v="223.40468254286978"/>
    <n v="94.067948948409125"/>
    <n v="0.56549713000000024"/>
    <n v="0.14541515400000002"/>
    <n v="0.42008197600000019"/>
    <n v="0"/>
    <n v="4.62963E-3"/>
    <n v="0.44910759300000019"/>
    <n v="1.0530185000000001E-2"/>
    <n v="0.10122972199999999"/>
    <n v="0.14247989081018519"/>
    <n v="22"/>
    <n v="8.3333333333333321"/>
    <n v="91.666666666666657"/>
    <n v="45"/>
    <n v="3037.2840000000001"/>
    <n v="1504.4948639999998"/>
    <n v="3"/>
    <n v="0"/>
    <n v="1281.1677152615496"/>
    <n v="198.41092935466475"/>
    <n v="84.14"/>
    <n v="98.33"/>
    <n v="73.099999999999994"/>
    <n v="25.13"/>
    <s v=""/>
    <n v="89.44"/>
    <n v="68.963064634146377"/>
    <n v="25.02199690265488"/>
    <n v="30.939394468085112"/>
    <n v="120.02342171428577"/>
    <s v=""/>
    <s v=""/>
    <m/>
    <n v="0"/>
    <s v=""/>
    <n v="10"/>
    <n v="72.400000000000006"/>
    <n v="72.400000000000006"/>
    <n v="50.465782455641296"/>
    <n v="6.1"/>
    <n v="1"/>
    <n v="0"/>
    <n v="55"/>
    <n v="3.2493216928188788"/>
    <n v="10"/>
    <n v="110"/>
    <n v="2198.9936160000002"/>
    <n v="2198.9936160000002"/>
  </r>
  <r>
    <x v="6"/>
    <x v="2"/>
    <n v="35071005"/>
    <s v="Bom Jesus dos Perdões"/>
    <n v="2.4593012332882802"/>
    <n v="23399"/>
    <n v="21187"/>
    <n v="2212"/>
    <n v="215.63911160261725"/>
    <n v="90.54660455575025"/>
    <n v="0.23525995399999994"/>
    <n v="0.18016888899999994"/>
    <n v="5.5091065000000002E-2"/>
    <n v="0"/>
    <n v="0.11740722199999999"/>
    <n v="7.7810184999999976E-2"/>
    <n v="1.5518059999999998E-3"/>
    <n v="3.8490740999999981E-2"/>
    <n v="6.4103510416666662E-2"/>
    <n v="24"/>
    <n v="27.61904761904762"/>
    <n v="72.38095238095238"/>
    <n v="15.37"/>
    <n v="1185.4079999999999"/>
    <n v="1185.4079999999999"/>
    <n v="2"/>
    <n v="0"/>
    <n v="1779.0298730714987"/>
    <n v="229.11748365314753"/>
    <n v="90"/>
    <n v="100"/>
    <n v="87.95"/>
    <n v="24.31"/>
    <s v=""/>
    <n v="96.97"/>
    <n v="47.051990799999984"/>
    <n v="17.822723787878783"/>
    <n v="54.596633030303011"/>
    <n v="32.406508823529414"/>
    <s v=""/>
    <s v=""/>
    <m/>
    <n v="0"/>
    <s v=""/>
    <n v="7.9"/>
    <n v="85"/>
    <n v="0"/>
    <n v="0"/>
    <n v="1.6"/>
    <n v="0"/>
    <n v="0"/>
    <n v="52"/>
    <n v="183.15256253029563"/>
    <n v="29"/>
    <n v="76"/>
    <n v="1007.5967999999999"/>
    <n v="0"/>
  </r>
  <r>
    <x v="14"/>
    <x v="2"/>
    <n v="350715914"/>
    <s v="Bom Sucesso de Itararé"/>
    <n v="0.80054228790795712"/>
    <n v="3797"/>
    <n v="2790"/>
    <n v="1007"/>
    <n v="28.501726467497374"/>
    <n v="73.479062417698188"/>
    <n v="1.4527221999999999E-2"/>
    <n v="7.2599999999999991E-3"/>
    <n v="7.2672219999999994E-3"/>
    <n v="0"/>
    <n v="1.0370000000000001E-2"/>
    <n v="3.47222E-4"/>
    <n v="3.5600000000000002E-3"/>
    <n v="2.5000000000000001E-4"/>
    <n v="5.7390072916666665E-3"/>
    <n v="3"/>
    <n v="63.636363636363633"/>
    <n v="36.363636363636367"/>
    <n v="1.87"/>
    <n v="144.18"/>
    <n v="25.594919999999995"/>
    <n v="1"/>
    <n v="0"/>
    <n v="12292.146431393205"/>
    <n v="1411.9357387411117"/>
    <n v="58.04"/>
    <n v="68.06"/>
    <n v="55.24"/>
    <n v="35"/>
    <s v=""/>
    <n v="85.28"/>
    <n v="2.2010942424242419"/>
    <n v="0.98156905405405392"/>
    <n v="1.4816326530612243"/>
    <n v="4.2748364705882347"/>
    <n v="0"/>
    <n v="13.6286201022147"/>
    <m/>
    <n v="0"/>
    <n v="0"/>
    <n v="7.2"/>
    <n v="89.4"/>
    <n v="89.4"/>
    <n v="82.247940074906367"/>
    <n v="9.5"/>
    <n v="0"/>
    <n v="0"/>
    <n v="1"/>
    <n v="180.69327103064973"/>
    <n v="7"/>
    <n v="4"/>
    <n v="128.89692000000002"/>
    <n v="128.89692000000002"/>
  </r>
  <r>
    <x v="1"/>
    <x v="2"/>
    <n v="350720921"/>
    <s v="Borá"/>
    <n v="-1.2337303381404485E-2"/>
    <n v="810"/>
    <n v="631"/>
    <n v="179"/>
    <n v="6.8256509648605377"/>
    <n v="77.901234567901241"/>
    <n v="4.048889E-3"/>
    <n v="1.5299999999999999E-3"/>
    <n v="2.5188889999999999E-3"/>
    <n v="0"/>
    <n v="3.7999999999999996E-3"/>
    <n v="0"/>
    <n v="2.4888900000000002E-4"/>
    <n v="0"/>
    <n v="2.1093750000000001E-3"/>
    <s v=""/>
    <n v="25"/>
    <n v="75"/>
    <n v="0.46"/>
    <n v="35.153999999999996"/>
    <n v="2.8123199999999997"/>
    <n v="0"/>
    <n v="0"/>
    <n v="35040"/>
    <n v="3893.3333333333321"/>
    <n v="100"/>
    <m/>
    <n v="99.76"/>
    <n v="15.3"/>
    <n v="26.1111111111111"/>
    <n v="100"/>
    <n v="0.9640211904761905"/>
    <n v="0.44987655555555556"/>
    <n v="0.47812499999999997"/>
    <n v="2.5188890000000006"/>
    <s v=""/>
    <s v=""/>
    <m/>
    <n v="0"/>
    <s v=""/>
    <n v="9.1999999999999993"/>
    <n v="100"/>
    <n v="100"/>
    <n v="92"/>
    <n v="10"/>
    <n v="0"/>
    <n v="0"/>
    <n v="1"/>
    <n v="180.14814814814812"/>
    <n v="1"/>
    <n v="3"/>
    <n v="35.153999999999996"/>
    <n v="35.153999999999996"/>
  </r>
  <r>
    <x v="7"/>
    <x v="2"/>
    <n v="350730813"/>
    <s v="Boracéia"/>
    <n v="1.1506734075686698"/>
    <n v="4662"/>
    <n v="4240"/>
    <n v="422"/>
    <n v="38.592715231788077"/>
    <n v="90.948090948090936"/>
    <n v="2.3006126999999998E-2"/>
    <n v="3.8000000000000002E-4"/>
    <n v="2.2626126999999999E-2"/>
    <n v="0"/>
    <n v="1.3780000000000001E-2"/>
    <n v="8.9261270000000007E-3"/>
    <n v="2.3000000000000001E-4"/>
    <n v="7.0000000000000007E-5"/>
    <n v="1.2140625E-2"/>
    <s v=""/>
    <n v="27.27272727272727"/>
    <n v="72.727272727272734"/>
    <n v="3"/>
    <n v="231.28200000000001"/>
    <n v="45.081360000000004"/>
    <n v="0"/>
    <n v="0"/>
    <n v="6561.5444015444018"/>
    <n v="676.4478764478763"/>
    <n v="100"/>
    <n v="89.68"/>
    <n v="99.94"/>
    <n v="29.67"/>
    <s v=""/>
    <n v="100"/>
    <n v="4.6012253999999997"/>
    <n v="2.3717656701030925"/>
    <n v="9.5000000000000001E-2"/>
    <n v="22.626127000000004"/>
    <n v="0"/>
    <n v="0"/>
    <m/>
    <n v="0"/>
    <n v="0"/>
    <n v="9"/>
    <n v="97"/>
    <n v="96.999999999999986"/>
    <n v="80.508055101564324"/>
    <n v="9.8000000000000007"/>
    <n v="0"/>
    <n v="0"/>
    <n v="5"/>
    <n v="113.5032175032175"/>
    <n v="3"/>
    <n v="8"/>
    <n v="224.34353999999999"/>
    <n v="224.34353999999999"/>
  </r>
  <r>
    <x v="2"/>
    <x v="2"/>
    <n v="350740716"/>
    <s v="Borborema"/>
    <n v="0.62280168418107351"/>
    <n v="15183"/>
    <n v="14188"/>
    <n v="995"/>
    <n v="27.475570032573287"/>
    <n v="93.446617927945724"/>
    <n v="0.71112256299999999"/>
    <n v="0.60817148099999996"/>
    <n v="0.102951082"/>
    <n v="0"/>
    <n v="4.99E-2"/>
    <n v="1.044E-2"/>
    <n v="0.6337068680000002"/>
    <n v="1.7075695000000005E-2"/>
    <n v="4.1655175552083333E-2"/>
    <n v="9"/>
    <n v="31.428571428571427"/>
    <n v="68.571428571428569"/>
    <n v="10.050000000000001"/>
    <n v="775.06200000000001"/>
    <n v="62.004959999999997"/>
    <n v="2"/>
    <n v="0"/>
    <n v="8599.0278601066966"/>
    <n v="768.51215174866604"/>
    <n v="90.13"/>
    <n v="100"/>
    <n v="90.13"/>
    <n v="39.53"/>
    <n v="10"/>
    <n v="100"/>
    <n v="42.078258165680474"/>
    <n v="17.176873502415461"/>
    <n v="46.073597045454541"/>
    <n v="27.824616756756765"/>
    <n v="0"/>
    <n v="0"/>
    <m/>
    <n v="0"/>
    <n v="0"/>
    <n v="7.5"/>
    <n v="100"/>
    <n v="100"/>
    <n v="92"/>
    <n v="10"/>
    <n v="1"/>
    <n v="0"/>
    <n v="4"/>
    <n v="119.79303733243853"/>
    <n v="22"/>
    <n v="48"/>
    <n v="775.06200000000001"/>
    <n v="775.06200000000001"/>
  </r>
  <r>
    <x v="7"/>
    <x v="2"/>
    <n v="350745613"/>
    <s v="Borebi"/>
    <n v="1.2643126163949248"/>
    <n v="2524"/>
    <n v="2327"/>
    <n v="197"/>
    <n v="7.2503734344478916"/>
    <n v="92.19492868462757"/>
    <n v="1.0539186000000001E-2"/>
    <n v="7.7613460000000006E-3"/>
    <n v="2.7778399999999997E-3"/>
    <n v="0"/>
    <n v="0"/>
    <n v="0"/>
    <n v="9.7159140000000008E-3"/>
    <n v="8.23272E-4"/>
    <n v="6.2209483117816114E-3"/>
    <n v="11"/>
    <n v="41.666666666666671"/>
    <n v="58.333333333333336"/>
    <n v="1.6"/>
    <n v="123.444"/>
    <n v="24.688800000000001"/>
    <n v="0"/>
    <n v="0"/>
    <n v="39357.527733755946"/>
    <n v="4123.1695721077631"/>
    <m/>
    <n v="100"/>
    <m/>
    <m/>
    <n v="26.25"/>
    <m/>
    <n v="0.63873854545454556"/>
    <n v="0.33457733333333339"/>
    <n v="0.58798075757575763"/>
    <n v="0.84176969696969728"/>
    <n v="0"/>
    <n v="0"/>
    <m/>
    <n v="0"/>
    <n v="0"/>
    <n v="9"/>
    <n v="100"/>
    <n v="100"/>
    <n v="80"/>
    <n v="9.8000000000000007"/>
    <n v="0"/>
    <n v="0"/>
    <n v="5"/>
    <n v="0"/>
    <n v="5"/>
    <n v="7"/>
    <n v="123.444"/>
    <n v="123.444"/>
  </r>
  <r>
    <x v="5"/>
    <x v="2"/>
    <n v="350745617"/>
    <s v="Borebi"/>
    <m/>
    <m/>
    <m/>
    <m/>
    <m/>
    <m/>
    <n v="2.1823332999999997E-2"/>
    <n v="2.0973332999999997E-2"/>
    <n v="8.4999999999999995E-4"/>
    <n v="0"/>
    <n v="5.5999999999999995E-4"/>
    <n v="0"/>
    <n v="2.0139999999999998E-2"/>
    <n v="1.123333E-3"/>
    <m/>
    <n v="3"/>
    <n v="55.555555555555557"/>
    <n v="44.444444444444443"/>
    <m/>
    <m/>
    <m/>
    <m/>
    <m/>
    <s v=""/>
    <s v=""/>
    <m/>
    <m/>
    <m/>
    <m/>
    <n v="22.75"/>
    <m/>
    <n v="1.3226262424242423"/>
    <n v="0.69280422222222215"/>
    <n v="1.5888888636363632"/>
    <n v="0.25757575757575768"/>
    <s v=""/>
    <s v=""/>
    <m/>
    <m/>
    <s v=""/>
    <m/>
    <m/>
    <m/>
    <m/>
    <m/>
    <m/>
    <m/>
    <n v="1"/>
    <m/>
    <n v="5"/>
    <n v="4"/>
    <m/>
    <m/>
  </r>
  <r>
    <x v="6"/>
    <x v="2"/>
    <n v="35075065"/>
    <s v="Botucatu"/>
    <m/>
    <m/>
    <m/>
    <m/>
    <m/>
    <m/>
    <n v="0"/>
    <n v="0"/>
    <n v="0"/>
    <n v="0"/>
    <n v="0"/>
    <n v="0"/>
    <n v="0"/>
    <n v="0"/>
    <m/>
    <n v="0"/>
    <s v=""/>
    <s v=""/>
    <m/>
    <m/>
    <m/>
    <m/>
    <m/>
    <s v=""/>
    <s v=""/>
    <m/>
    <m/>
    <m/>
    <m/>
    <s v=""/>
    <m/>
    <n v="0"/>
    <n v="0"/>
    <n v="0"/>
    <n v="0"/>
    <s v=""/>
    <s v=""/>
    <m/>
    <m/>
    <s v=""/>
    <m/>
    <m/>
    <m/>
    <m/>
    <m/>
    <m/>
    <m/>
    <n v="0"/>
    <m/>
    <n v="0"/>
    <n v="0"/>
    <m/>
    <m/>
  </r>
  <r>
    <x v="8"/>
    <x v="2"/>
    <n v="350750610"/>
    <s v="Botucatu"/>
    <n v="1.1638002659937863"/>
    <n v="138590"/>
    <n v="133859"/>
    <n v="4731"/>
    <n v="93.460654002036591"/>
    <n v="96.586333790316758"/>
    <n v="0.23887787200000002"/>
    <n v="0.20929358100000001"/>
    <n v="2.9584291000000002E-2"/>
    <n v="0"/>
    <n v="0.11037"/>
    <n v="3.9899999999999996E-3"/>
    <n v="8.8382438999999993E-2"/>
    <n v="3.6135433000000002E-2"/>
    <n v="0.4828193287037037"/>
    <n v="23"/>
    <n v="39.344262295081968"/>
    <n v="60.655737704918032"/>
    <n v="125.58"/>
    <n v="7534.674"/>
    <n v="1182.3934608"/>
    <n v="7"/>
    <n v="0"/>
    <n v="3094.6648387329533"/>
    <n v="407.31250450970487"/>
    <n v="100"/>
    <n v="100"/>
    <n v="97.76"/>
    <n v="36.5"/>
    <s v=""/>
    <n v="100"/>
    <n v="4.0556514770797971"/>
    <n v="1.7564549411764707"/>
    <n v="5.1047214878048788"/>
    <n v="1.6527536871508381"/>
    <n v="29"/>
    <n v="1.97018454061864E-2"/>
    <m/>
    <n v="2"/>
    <n v="9"/>
    <n v="9.5"/>
    <n v="96"/>
    <n v="94.08"/>
    <n v="84.307304326637095"/>
    <n v="9.9"/>
    <n v="1"/>
    <n v="0"/>
    <n v="48"/>
    <n v="22.859482510016036"/>
    <n v="24"/>
    <n v="37"/>
    <n v="7233.2870400000002"/>
    <n v="7088.6212992000001"/>
  </r>
  <r>
    <x v="5"/>
    <x v="2"/>
    <n v="350750617"/>
    <s v="Botucatu"/>
    <m/>
    <m/>
    <m/>
    <m/>
    <m/>
    <m/>
    <n v="0.39285540000000013"/>
    <n v="0.35600703700000014"/>
    <n v="3.6848362999999995E-2"/>
    <n v="0"/>
    <n v="1.6800000000000001E-3"/>
    <n v="0.14471202"/>
    <n v="0.24109939799999996"/>
    <n v="5.3639820000000015E-3"/>
    <m/>
    <n v="28"/>
    <n v="54.716981132075468"/>
    <n v="45.283018867924532"/>
    <m/>
    <m/>
    <m/>
    <m/>
    <m/>
    <s v=""/>
    <s v=""/>
    <m/>
    <m/>
    <m/>
    <m/>
    <n v="19.853196527229699"/>
    <m/>
    <n v="6.6698709677419377"/>
    <n v="2.8886426470588247"/>
    <n v="8.6830984634146393"/>
    <n v="2.058567765363128"/>
    <s v=""/>
    <s v=""/>
    <m/>
    <m/>
    <s v=""/>
    <m/>
    <m/>
    <m/>
    <m/>
    <m/>
    <m/>
    <m/>
    <n v="4"/>
    <m/>
    <n v="29"/>
    <n v="24"/>
    <m/>
    <m/>
  </r>
  <r>
    <x v="6"/>
    <x v="2"/>
    <n v="35076055"/>
    <s v="Bragança Paulista"/>
    <n v="1.2264246125530454"/>
    <n v="160840"/>
    <n v="157648"/>
    <n v="3192"/>
    <n v="313.16809127903576"/>
    <n v="98.015419049987557"/>
    <n v="1.6145460139999996"/>
    <n v="1.5221215479999997"/>
    <n v="9.2424465999999969E-2"/>
    <n v="0"/>
    <n v="0.58506000000000002"/>
    <n v="0.11552314800000003"/>
    <n v="0.51283582199999966"/>
    <n v="0.40112704399999821"/>
    <n v="0.53242917324074068"/>
    <n v="183"/>
    <n v="18.604651162790699"/>
    <n v="81.395348837209298"/>
    <n v="145.49"/>
    <n v="8729.2080000000005"/>
    <n v="1913.6149559999999"/>
    <n v="20"/>
    <n v="0"/>
    <n v="1231.3235513553843"/>
    <n v="162.73862223327529"/>
    <n v="95.02"/>
    <m/>
    <n v="85.48"/>
    <n v="26.53"/>
    <s v=""/>
    <n v="98.02"/>
    <n v="67.838067815126038"/>
    <n v="25.709331433121012"/>
    <n v="98.201390193548363"/>
    <n v="11.1354778313253"/>
    <n v="50"/>
    <n v="0.362027353177796"/>
    <m/>
    <n v="0"/>
    <n v="0"/>
    <n v="9.8000000000000007"/>
    <n v="85.8"/>
    <n v="85.799999999999983"/>
    <n v="78.078023160864092"/>
    <n v="8.4"/>
    <n v="3"/>
    <n v="0"/>
    <n v="243"/>
    <n v="109.88503812420925"/>
    <n v="144"/>
    <n v="630"/>
    <n v="7489.6604639999996"/>
    <n v="7489.6604639999996"/>
  </r>
  <r>
    <x v="12"/>
    <x v="2"/>
    <n v="350770419"/>
    <s v="Braúna"/>
    <n v="1.1477503773396736"/>
    <n v="5452"/>
    <n v="5013"/>
    <n v="439"/>
    <n v="27.884615384615383"/>
    <n v="91.947909024211299"/>
    <n v="7.2100000000000003E-3"/>
    <n v="7.0800000000000004E-3"/>
    <n v="1.3000000000000002E-4"/>
    <n v="0"/>
    <n v="0"/>
    <n v="0"/>
    <n v="7.1000000000000004E-3"/>
    <n v="1.1E-4"/>
    <n v="1.2515463541666667E-2"/>
    <n v="0"/>
    <n v="25"/>
    <n v="75"/>
    <n v="3.45"/>
    <n v="265.78800000000001"/>
    <n v="74.420640000000006"/>
    <n v="1"/>
    <n v="0"/>
    <n v="8560.7630227439477"/>
    <n v="983.33088774761541"/>
    <n v="88.15"/>
    <n v="87.42"/>
    <n v="86.38"/>
    <n v="1.37"/>
    <n v="30.886409736308298"/>
    <n v="98.8"/>
    <n v="1.2431034482758623"/>
    <n v="0.48716216216216218"/>
    <n v="1.7268292682926831"/>
    <n v="7.6470588235294137E-2"/>
    <n v="0"/>
    <n v="0"/>
    <m/>
    <n v="0"/>
    <n v="0"/>
    <n v="9"/>
    <n v="100"/>
    <n v="100"/>
    <n v="72.000000000000014"/>
    <n v="7.9"/>
    <n v="0"/>
    <n v="0"/>
    <n v="0"/>
    <n v="0"/>
    <n v="1"/>
    <n v="3"/>
    <n v="265.78800000000001"/>
    <n v="265.78800000000001"/>
  </r>
  <r>
    <x v="0"/>
    <x v="2"/>
    <n v="350770420"/>
    <s v="Braúna"/>
    <m/>
    <m/>
    <m/>
    <m/>
    <m/>
    <m/>
    <n v="3.3757870000000002E-2"/>
    <n v="3.2719999999999999E-2"/>
    <n v="1.03787E-3"/>
    <n v="0"/>
    <n v="0"/>
    <n v="0"/>
    <n v="3.3757870000000002E-2"/>
    <n v="0"/>
    <m/>
    <n v="3"/>
    <n v="50"/>
    <n v="50"/>
    <m/>
    <m/>
    <m/>
    <m/>
    <m/>
    <s v=""/>
    <s v=""/>
    <m/>
    <m/>
    <m/>
    <m/>
    <n v="88"/>
    <m/>
    <n v="5.8203224137931038"/>
    <n v="2.2809371621621626"/>
    <n v="7.9804878048780488"/>
    <n v="0.61051176470588242"/>
    <s v=""/>
    <s v=""/>
    <m/>
    <m/>
    <s v=""/>
    <m/>
    <m/>
    <m/>
    <m/>
    <m/>
    <m/>
    <m/>
    <n v="8"/>
    <m/>
    <n v="2"/>
    <n v="2"/>
    <m/>
    <m/>
  </r>
  <r>
    <x v="12"/>
    <x v="2"/>
    <n v="350775319"/>
    <s v="Brejo Alegre"/>
    <n v="0.77110420266524038"/>
    <n v="2732"/>
    <n v="2327"/>
    <n v="405"/>
    <n v="26.06124201087475"/>
    <n v="85.17569546120059"/>
    <n v="4.6062221999999993E-2"/>
    <n v="3.6852221999999997E-2"/>
    <n v="9.2099999999999977E-3"/>
    <n v="0"/>
    <n v="4.3299999999999996E-3"/>
    <n v="3.7000000000000002E-3"/>
    <n v="3.7202222E-2"/>
    <n v="8.3000000000000001E-4"/>
    <n v="6.5688947916666659E-3"/>
    <n v="4"/>
    <n v="33.333333333333329"/>
    <n v="66.666666666666657"/>
    <n v="1.63"/>
    <n v="125.82"/>
    <n v="37.990620000000007"/>
    <n v="0"/>
    <n v="0"/>
    <n v="8772.8257686676425"/>
    <n v="692.5915080527086"/>
    <n v="92.33"/>
    <n v="99.82"/>
    <n v="78.180000000000007"/>
    <n v="17.739999999999998"/>
    <s v=""/>
    <n v="100"/>
    <n v="19.192592499999996"/>
    <n v="6.0608186842105258"/>
    <n v="20.473456666666664"/>
    <n v="15.349999999999998"/>
    <n v="0"/>
    <n v="0"/>
    <m/>
    <n v="0"/>
    <n v="0"/>
    <n v="7.2"/>
    <n v="83.1"/>
    <n v="83.09999999999998"/>
    <n v="69.805579399141621"/>
    <n v="7.5"/>
    <n v="0"/>
    <n v="0"/>
    <n v="1"/>
    <n v="65.91672019915832"/>
    <n v="4"/>
    <n v="8"/>
    <n v="104.55641999999997"/>
    <n v="104.55641999999997"/>
  </r>
  <r>
    <x v="4"/>
    <x v="2"/>
    <n v="35078034"/>
    <s v="Brodowski"/>
    <n v="1.4198401429345253"/>
    <n v="23430"/>
    <n v="23101"/>
    <n v="329"/>
    <n v="83.738384560400277"/>
    <n v="98.595817328211695"/>
    <n v="0.17293666600000002"/>
    <n v="3.3176296000000015E-2"/>
    <n v="0.13976036999999999"/>
    <n v="0"/>
    <n v="0.12822"/>
    <n v="1.2920000000000001E-2"/>
    <n v="2.8656296000000001E-2"/>
    <n v="3.1403700000000013E-3"/>
    <n v="7.1320486111111109E-2"/>
    <n v="7"/>
    <n v="36.363636363636367"/>
    <n v="63.636363636363633"/>
    <n v="16.8"/>
    <n v="1295.8920000000001"/>
    <n v="173.32542000000001"/>
    <n v="0"/>
    <n v="0"/>
    <n v="5976.0921895006404"/>
    <n v="592.22535211267598"/>
    <n v="100"/>
    <n v="97.58"/>
    <n v="100"/>
    <n v="5.17"/>
    <n v="14.043754410726899"/>
    <n v="100"/>
    <n v="12.44148676258993"/>
    <n v="3.8949699549549548"/>
    <n v="3.4922416842105277"/>
    <n v="31.763720454545457"/>
    <n v="0"/>
    <n v="0"/>
    <m/>
    <n v="0"/>
    <n v="0"/>
    <n v="10"/>
    <n v="99"/>
    <n v="99"/>
    <n v="86.625010417534796"/>
    <n v="10"/>
    <n v="0"/>
    <n v="0"/>
    <n v="2"/>
    <n v="179.78004216102005"/>
    <n v="16"/>
    <n v="28"/>
    <n v="1282.93308"/>
    <n v="1282.93308"/>
  </r>
  <r>
    <x v="7"/>
    <x v="2"/>
    <n v="350790213"/>
    <s v="Brotas"/>
    <n v="1.0671844557374355"/>
    <n v="23423"/>
    <n v="20329"/>
    <n v="3094"/>
    <n v="21.265218299182003"/>
    <n v="86.790761217606629"/>
    <n v="0.69066888999999965"/>
    <n v="0.59707240799999961"/>
    <n v="9.359648200000005E-2"/>
    <n v="0"/>
    <n v="0.129266667"/>
    <n v="0.16854000000000002"/>
    <n v="0.17204481599999999"/>
    <n v="0.22081740700000002"/>
    <n v="7.1299178240740738E-2"/>
    <n v="67"/>
    <n v="51.764705882352949"/>
    <n v="48.235294117647058"/>
    <n v="14.58"/>
    <n v="1124.55"/>
    <n v="195.84396000000004"/>
    <n v="3"/>
    <n v="0"/>
    <n v="12265.421167228793"/>
    <n v="1252.1231268411398"/>
    <n v="100"/>
    <n v="86.19"/>
    <n v="95.86"/>
    <n v="39.93"/>
    <n v="1"/>
    <n v="100"/>
    <n v="14.726415565031974"/>
    <n v="7.5814367727771641"/>
    <n v="15.879585319148926"/>
    <n v="10.064137849462366"/>
    <n v="0"/>
    <n v="0"/>
    <m/>
    <n v="0"/>
    <n v="0"/>
    <n v="7.6"/>
    <n v="99.8"/>
    <n v="99.8"/>
    <n v="82.584681872749101"/>
    <n v="9.6999999999999993"/>
    <n v="0"/>
    <n v="0"/>
    <n v="39"/>
    <n v="181.30176278264079"/>
    <n v="88"/>
    <n v="82"/>
    <n v="1122.3009"/>
    <n v="1122.3009"/>
  </r>
  <r>
    <x v="14"/>
    <x v="2"/>
    <n v="350800914"/>
    <s v="Buri"/>
    <n v="0.54840627197680902"/>
    <n v="19428"/>
    <n v="16147"/>
    <n v="3281"/>
    <n v="16.258012686404793"/>
    <n v="83.112003294214531"/>
    <n v="1.5244881019999998"/>
    <n v="1.5202548149999999"/>
    <n v="4.2332869999999996E-3"/>
    <n v="0.19150310755961436"/>
    <n v="4.53E-2"/>
    <n v="8.4870399999999993E-4"/>
    <n v="1.4627668979999997"/>
    <n v="1.55725E-2"/>
    <n v="5.0533824513888902E-2"/>
    <n v="46"/>
    <n v="91.111111111111114"/>
    <n v="8.8888888888888893"/>
    <n v="11.19"/>
    <n v="863.02800000000002"/>
    <n v="389.968884"/>
    <n v="5"/>
    <n v="0"/>
    <n v="21783.668931439159"/>
    <n v="2564.6942557134034"/>
    <n v="85.45"/>
    <n v="80.760000000000005"/>
    <n v="79.16"/>
    <n v="24.87"/>
    <n v="42.424242424242401"/>
    <n v="100"/>
    <n v="25.40813503333333"/>
    <n v="11.359821922503725"/>
    <n v="34.394905316742083"/>
    <n v="0.26792955696202531"/>
    <n v="0"/>
    <n v="0.95367847411444095"/>
    <m/>
    <n v="0"/>
    <n v="0"/>
    <n v="7.1"/>
    <n v="96.2"/>
    <n v="96.2"/>
    <n v="54.813878112876992"/>
    <n v="6.8"/>
    <n v="1"/>
    <n v="0"/>
    <n v="8"/>
    <n v="89.642928149144112"/>
    <n v="82"/>
    <n v="8"/>
    <n v="830.232936"/>
    <n v="830.232936"/>
  </r>
  <r>
    <x v="12"/>
    <x v="2"/>
    <n v="350810819"/>
    <s v="Buritama"/>
    <n v="0.83920293148707081"/>
    <n v="16377"/>
    <n v="15667"/>
    <n v="710"/>
    <n v="50.137766348273331"/>
    <n v="95.664651645600543"/>
    <n v="0.41035240800000006"/>
    <n v="0.29454290100000002"/>
    <n v="0.11580950700000003"/>
    <n v="0"/>
    <n v="4.0080000000000005E-2"/>
    <n v="5.1580000000000008E-2"/>
    <n v="0.28044166700000001"/>
    <n v="3.8250740999999991E-2"/>
    <n v="4.9851284722222222E-2"/>
    <n v="8"/>
    <n v="20.779220779220779"/>
    <n v="79.220779220779221"/>
    <n v="11.21"/>
    <n v="865.02599999999995"/>
    <n v="129.75389999999999"/>
    <n v="1"/>
    <n v="0"/>
    <n v="4563.7369481590031"/>
    <n v="365.86920681443479"/>
    <n v="100"/>
    <n v="97.04"/>
    <n v="100"/>
    <n v="0"/>
    <n v="0.98039215686274495"/>
    <n v="99.77"/>
    <n v="54.71365440000001"/>
    <n v="17.314447594936709"/>
    <n v="52.596946607142861"/>
    <n v="60.952372105263194"/>
    <n v="9"/>
    <n v="0.38498556304138598"/>
    <m/>
    <n v="0"/>
    <n v="24"/>
    <n v="8.1999999999999993"/>
    <n v="100"/>
    <n v="100"/>
    <n v="85"/>
    <n v="10"/>
    <n v="0"/>
    <n v="0"/>
    <n v="2"/>
    <n v="80.399131583731346"/>
    <n v="16"/>
    <n v="61"/>
    <n v="865.02599999999995"/>
    <n v="865.02599999999995"/>
  </r>
  <r>
    <x v="11"/>
    <x v="2"/>
    <n v="35082078"/>
    <s v="Buritizal"/>
    <n v="0.65961130457892203"/>
    <n v="4259"/>
    <n v="3553"/>
    <n v="706"/>
    <n v="15.995042625906036"/>
    <n v="83.423338811927678"/>
    <n v="0.19769000000000003"/>
    <n v="0.16285000000000002"/>
    <n v="3.4840000000000003E-2"/>
    <n v="0"/>
    <n v="2.0369999999999999E-2"/>
    <n v="0.1522"/>
    <n v="2.478E-2"/>
    <n v="3.4000000000000002E-4"/>
    <n v="9.0636843749999987E-3"/>
    <n v="2"/>
    <n v="61.111111111111114"/>
    <n v="38.888888888888893"/>
    <n v="2.54"/>
    <n v="195.858"/>
    <n v="19.814813999999991"/>
    <n v="1"/>
    <n v="0"/>
    <n v="31987.677858652267"/>
    <n v="3924.4141817328018"/>
    <n v="81.72"/>
    <m/>
    <n v="81.36"/>
    <n v="24.01"/>
    <n v="77.968421052631598"/>
    <n v="100"/>
    <n v="14.643703703703705"/>
    <n v="4.5761574074074076"/>
    <n v="19.859756097560979"/>
    <n v="6.5735849056603763"/>
    <s v=""/>
    <s v=""/>
    <m/>
    <n v="0"/>
    <s v=""/>
    <n v="9.4"/>
    <n v="97.7"/>
    <n v="97.7"/>
    <n v="89.883071408877868"/>
    <n v="9.8000000000000007"/>
    <n v="0"/>
    <n v="0"/>
    <s v=""/>
    <n v="224.74304220241567"/>
    <n v="11"/>
    <n v="7"/>
    <n v="191.35326599999999"/>
    <n v="191.35326599999999"/>
  </r>
  <r>
    <x v="5"/>
    <x v="2"/>
    <n v="350830617"/>
    <s v="Cabrália Paulista"/>
    <n v="-0.28079853955556011"/>
    <n v="4313"/>
    <n v="3758"/>
    <n v="555"/>
    <n v="18.030182684670372"/>
    <n v="87.131926733132389"/>
    <n v="0.27458999999999995"/>
    <n v="0.27205999999999997"/>
    <n v="2.5300000000000001E-3"/>
    <n v="0"/>
    <n v="1.1290000000000001E-2"/>
    <n v="0"/>
    <n v="0.26316000000000001"/>
    <n v="1.4000000000000001E-4"/>
    <n v="9.8974364583333339E-3"/>
    <n v="4"/>
    <n v="56.25"/>
    <n v="43.75"/>
    <n v="2.6"/>
    <n v="200.286"/>
    <n v="29.763180000000002"/>
    <n v="0"/>
    <n v="0"/>
    <n v="16012.946904706701"/>
    <n v="1754.8434964062128"/>
    <n v="88.12"/>
    <m/>
    <n v="88.12"/>
    <n v="2.4700000000000002"/>
    <s v=""/>
    <n v="99.97"/>
    <n v="23.671551724137927"/>
    <n v="12.538356164383559"/>
    <n v="29.571739130434775"/>
    <n v="1.0541666666666674"/>
    <n v="0"/>
    <n v="0.22222222222222199"/>
    <m/>
    <n v="0"/>
    <n v="0"/>
    <n v="9"/>
    <n v="99"/>
    <n v="98.999999999999986"/>
    <n v="85.139660285791322"/>
    <n v="9.8000000000000007"/>
    <n v="0"/>
    <n v="0"/>
    <n v="2"/>
    <n v="114.06994172207261"/>
    <n v="9"/>
    <n v="7"/>
    <n v="198.28313999999997"/>
    <n v="198.28313999999997"/>
  </r>
  <r>
    <x v="6"/>
    <x v="2"/>
    <n v="35084055"/>
    <s v="Cabreúva"/>
    <m/>
    <m/>
    <m/>
    <m/>
    <m/>
    <m/>
    <n v="0.4167516189999998"/>
    <n v="0.113839259"/>
    <n v="0.30291235999999983"/>
    <n v="0"/>
    <n v="9.8529999999999993E-2"/>
    <n v="0.14803328699999993"/>
    <n v="3.2492589999999996E-3"/>
    <n v="0.16693907299999999"/>
    <m/>
    <n v="31"/>
    <n v="15.11627906976744"/>
    <n v="84.883720930232556"/>
    <m/>
    <m/>
    <m/>
    <m/>
    <m/>
    <s v=""/>
    <s v=""/>
    <m/>
    <m/>
    <m/>
    <m/>
    <n v="100"/>
    <m/>
    <n v="40.461322233009689"/>
    <n v="15.045184801444037"/>
    <n v="17.787384218749999"/>
    <n v="77.669835897435846"/>
    <s v=""/>
    <s v=""/>
    <m/>
    <m/>
    <s v=""/>
    <m/>
    <m/>
    <m/>
    <m/>
    <m/>
    <m/>
    <m/>
    <n v="45"/>
    <m/>
    <n v="13"/>
    <n v="73"/>
    <m/>
    <m/>
  </r>
  <r>
    <x v="8"/>
    <x v="2"/>
    <n v="350840510"/>
    <s v="Cabreúva"/>
    <n v="1.8620169643140949"/>
    <n v="47842"/>
    <n v="42472"/>
    <n v="5370"/>
    <n v="184.14225780377967"/>
    <n v="88.775552861502447"/>
    <n v="2.4507778000000001E-2"/>
    <n v="2.0287777999999999E-2"/>
    <n v="4.2200000000000007E-3"/>
    <n v="0"/>
    <n v="2.1410000000000002E-2"/>
    <n v="7.3000000000000007E-4"/>
    <n v="2.7777800000000001E-4"/>
    <n v="2.0900000000000003E-3"/>
    <n v="0.10764981577777778"/>
    <n v="8"/>
    <n v="21.428571428571427"/>
    <n v="78.571428571428569"/>
    <n v="33.200000000000003"/>
    <n v="2241.0540000000001"/>
    <n v="797.50169999999991"/>
    <n v="10"/>
    <n v="0"/>
    <n v="1825.9002550060616"/>
    <n v="257.07620918857907"/>
    <n v="73.92"/>
    <n v="97"/>
    <n v="64.010000000000005"/>
    <n v="33.49"/>
    <s v=""/>
    <n v="87.21"/>
    <n v="2.3793959223300973"/>
    <n v="0.88475732851985567"/>
    <n v="3.1699653124999996"/>
    <n v="1.0820512820512822"/>
    <n v="0"/>
    <n v="0.39443841830194298"/>
    <m/>
    <n v="0"/>
    <n v="0"/>
    <n v="9.6999999999999993"/>
    <n v="70"/>
    <n v="70"/>
    <n v="64.413990024336769"/>
    <n v="6.9"/>
    <n v="2"/>
    <n v="0"/>
    <n v="11"/>
    <n v="19.888561671296127"/>
    <n v="3"/>
    <n v="11"/>
    <n v="1568.7377999999999"/>
    <n v="1568.7377999999999"/>
  </r>
  <r>
    <x v="15"/>
    <x v="2"/>
    <n v="35085042"/>
    <s v="Caçapava"/>
    <n v="0.82750253360017734"/>
    <n v="90057"/>
    <n v="77056"/>
    <n v="13001"/>
    <n v="243.45651644994726"/>
    <n v="85.563587505690847"/>
    <n v="0.82287892700000032"/>
    <n v="0.23355331000000007"/>
    <n v="0.58932561700000019"/>
    <n v="6.7111111111111149E-2"/>
    <n v="0.36885407399999992"/>
    <n v="0.16389314799999996"/>
    <n v="0.19549830200000001"/>
    <n v="9.4633402999999977E-2"/>
    <n v="0.27413184027777776"/>
    <n v="48"/>
    <n v="27.692307692307693"/>
    <n v="72.307692307692307"/>
    <n v="63.99"/>
    <n v="4319.5680000000002"/>
    <n v="1123.5190320000002"/>
    <n v="15"/>
    <n v="0"/>
    <n v="1957.4962523734969"/>
    <n v="199.60158566241375"/>
    <n v="100"/>
    <n v="98.5"/>
    <n v="94.48"/>
    <n v="38.86"/>
    <n v="49.704820312947803"/>
    <n v="100"/>
    <n v="34.003261446281009"/>
    <n v="14.720553255813959"/>
    <n v="12.624503243243247"/>
    <n v="103.39045912280709"/>
    <n v="2"/>
    <n v="2.1976050589765399"/>
    <m/>
    <n v="0"/>
    <n v="0"/>
    <n v="9.4"/>
    <n v="100"/>
    <n v="99.1"/>
    <n v="73.990014001400141"/>
    <n v="8.3000000000000007"/>
    <n v="1"/>
    <n v="0"/>
    <n v="145"/>
    <n v="134.55353220780196"/>
    <n v="36"/>
    <n v="94"/>
    <n v="4319.5680000000002"/>
    <n v="4280.6918880000003"/>
  </r>
  <r>
    <x v="15"/>
    <x v="2"/>
    <n v="35086032"/>
    <s v="Cachoeira Paulista"/>
    <n v="0.74580511079014311"/>
    <n v="31825"/>
    <n v="26456"/>
    <n v="5369"/>
    <n v="110.56489716509172"/>
    <n v="83.129615082482317"/>
    <n v="0.15282964500000001"/>
    <n v="0.14424964500000001"/>
    <n v="8.5799999999999991E-3"/>
    <n v="0"/>
    <n v="9.9049999999999999E-2"/>
    <n v="1.745E-2"/>
    <n v="2.7599644999999999E-2"/>
    <n v="8.7300000000000016E-3"/>
    <n v="9.2089099942129632E-2"/>
    <n v="16"/>
    <n v="42.307692307692307"/>
    <n v="57.692307692307686"/>
    <n v="21.6"/>
    <n v="1458.1079999999999"/>
    <n v="197.721"/>
    <n v="3"/>
    <n v="0"/>
    <n v="4290.6796543597802"/>
    <n v="436.00439905734481"/>
    <n v="95.06"/>
    <n v="99.8"/>
    <n v="87.69"/>
    <n v="27.44"/>
    <n v="34.727605345570701"/>
    <n v="100"/>
    <n v="8.1292364361702152"/>
    <n v="3.529553002309469"/>
    <n v="10.017336458333334"/>
    <n v="1.95"/>
    <n v="0"/>
    <n v="5.1442257627824599"/>
    <m/>
    <n v="0"/>
    <n v="0"/>
    <n v="9.1999999999999993"/>
    <n v="100"/>
    <n v="100"/>
    <n v="86.439893341233983"/>
    <n v="10"/>
    <n v="0"/>
    <n v="0"/>
    <n v="75"/>
    <n v="107.55887511360707"/>
    <n v="11"/>
    <n v="15"/>
    <n v="1458.1079999999999"/>
    <n v="1458.1079999999999"/>
  </r>
  <r>
    <x v="4"/>
    <x v="2"/>
    <n v="35087024"/>
    <s v="Caconde"/>
    <n v="9.3634888220872625E-2"/>
    <n v="18786"/>
    <n v="13356"/>
    <n v="5430"/>
    <n v="39.928585092137986"/>
    <n v="71.095496646438832"/>
    <n v="0.128842715"/>
    <n v="0.12312888800000001"/>
    <n v="5.7138269999999986E-3"/>
    <n v="2.6566907661085742E-2"/>
    <n v="3.6639999999999999E-2"/>
    <n v="3.4000000000000002E-4"/>
    <n v="9.0130000000000002E-2"/>
    <n v="1.7327150000000001E-3"/>
    <n v="3.9828820451388892E-2"/>
    <n v="23"/>
    <n v="71.111111111111114"/>
    <n v="28.888888888888886"/>
    <n v="9.0500000000000007"/>
    <n v="698.05799999999999"/>
    <n v="698.05799999999999"/>
    <n v="0"/>
    <n v="0"/>
    <n v="12355.209198339189"/>
    <n v="1225.4487384222293"/>
    <n v="69.650000000000006"/>
    <n v="68.180000000000007"/>
    <n v="69.650000000000006"/>
    <n v="77.91"/>
    <n v="0"/>
    <n v="97.77"/>
    <n v="5.5776067099567097"/>
    <n v="1.7505803668478259"/>
    <n v="7.7929675949367088"/>
    <n v="0.78271602739726009"/>
    <n v="0"/>
    <n v="1.12747353888633"/>
    <m/>
    <n v="0"/>
    <n v="0"/>
    <n v="9.8000000000000007"/>
    <n v="100"/>
    <n v="0"/>
    <n v="0"/>
    <n v="1.5"/>
    <n v="0"/>
    <n v="0"/>
    <n v="5"/>
    <n v="91.993685940860715"/>
    <n v="32"/>
    <n v="13"/>
    <n v="698.05799999999999"/>
    <n v="0"/>
  </r>
  <r>
    <x v="2"/>
    <x v="2"/>
    <n v="350880116"/>
    <s v="Cafelândia"/>
    <n v="0.39694201494460124"/>
    <n v="17121"/>
    <n v="15321"/>
    <n v="1800"/>
    <n v="18.612614963146566"/>
    <n v="89.486595409146659"/>
    <n v="0.62797555500000002"/>
    <n v="0.612039259"/>
    <n v="1.593629600000001E-2"/>
    <n v="0"/>
    <n v="1.387E-2"/>
    <n v="4.2546296000000011E-2"/>
    <n v="0.56821925900000003"/>
    <n v="3.3400000000000001E-3"/>
    <n v="4.5158520017361113E-2"/>
    <n v="10"/>
    <n v="58.974358974358978"/>
    <n v="41.025641025641022"/>
    <n v="10.76"/>
    <n v="829.76400000000001"/>
    <n v="802.55124000000001"/>
    <n v="2"/>
    <n v="0"/>
    <n v="12543.669178202208"/>
    <n v="1234.105484492728"/>
    <n v="86.65"/>
    <m/>
    <n v="86.65"/>
    <n v="28.53"/>
    <n v="90.740740740740705"/>
    <n v="99.75"/>
    <n v="22.508084408602151"/>
    <n v="9.2213737885462574"/>
    <n v="28.869776367924526"/>
    <n v="2.3785516417910464"/>
    <n v="0"/>
    <n v="0"/>
    <m/>
    <n v="0"/>
    <n v="0"/>
    <n v="9"/>
    <n v="100"/>
    <n v="3.9999999999999996"/>
    <n v="3.2795782897305745"/>
    <n v="1.8"/>
    <n v="0"/>
    <n v="0"/>
    <n v="7"/>
    <n v="30.714026931501969"/>
    <n v="23"/>
    <n v="16"/>
    <n v="829.7639999999999"/>
    <n v="33.190559999999998"/>
  </r>
  <r>
    <x v="0"/>
    <x v="2"/>
    <n v="350880120"/>
    <s v="Cafelândia"/>
    <m/>
    <m/>
    <m/>
    <m/>
    <m/>
    <m/>
    <n v="0"/>
    <n v="0"/>
    <n v="0"/>
    <n v="0"/>
    <n v="0"/>
    <n v="0"/>
    <n v="0"/>
    <n v="0"/>
    <m/>
    <n v="0"/>
    <s v=""/>
    <s v=""/>
    <m/>
    <m/>
    <m/>
    <m/>
    <m/>
    <s v=""/>
    <s v=""/>
    <m/>
    <m/>
    <m/>
    <m/>
    <n v="82.705074828400996"/>
    <m/>
    <n v="0"/>
    <n v="0"/>
    <n v="0"/>
    <n v="0"/>
    <s v=""/>
    <s v=""/>
    <m/>
    <m/>
    <s v=""/>
    <m/>
    <m/>
    <m/>
    <m/>
    <m/>
    <m/>
    <m/>
    <n v="0"/>
    <m/>
    <n v="0"/>
    <n v="0"/>
    <m/>
    <m/>
  </r>
  <r>
    <x v="1"/>
    <x v="2"/>
    <n v="350890021"/>
    <s v="Caiabu"/>
    <n v="4.4019536741091159E-2"/>
    <n v="4099"/>
    <n v="3472"/>
    <n v="627"/>
    <n v="16.269101012105576"/>
    <n v="84.703586240546485"/>
    <n v="0.51229999999999998"/>
    <n v="0.50531999999999999"/>
    <n v="6.9800000000000001E-3"/>
    <n v="0"/>
    <n v="0.49768999999999997"/>
    <n v="0"/>
    <n v="0"/>
    <n v="1.4610000000000001E-2"/>
    <n v="9.090386458333332E-3"/>
    <s v=""/>
    <n v="45.454545454545453"/>
    <n v="54.54545454545454"/>
    <n v="2.39"/>
    <n v="184.19399999999999"/>
    <n v="50.801633999999993"/>
    <n v="0"/>
    <n v="0"/>
    <n v="14310.065869724323"/>
    <n v="1538.7167601854105"/>
    <n v="85.16"/>
    <m/>
    <n v="76.42"/>
    <n v="14.57"/>
    <s v=""/>
    <n v="100"/>
    <n v="59.569767441860463"/>
    <n v="27.543010752688168"/>
    <n v="76.563636363636363"/>
    <n v="3.4900000000000007"/>
    <n v="0"/>
    <n v="0"/>
    <m/>
    <n v="0"/>
    <n v="0"/>
    <n v="9.1"/>
    <n v="84.9"/>
    <n v="84.9"/>
    <n v="72.419495749047186"/>
    <n v="8"/>
    <n v="0"/>
    <n v="0"/>
    <n v="5"/>
    <n v="5474.9047499928674"/>
    <n v="5"/>
    <n v="6"/>
    <n v="156.380706"/>
    <n v="156.380706"/>
  </r>
  <r>
    <x v="18"/>
    <x v="2"/>
    <n v="35090076"/>
    <s v="Caieiras"/>
    <n v="1.6072757586772735"/>
    <n v="97763"/>
    <n v="95953"/>
    <n v="1810"/>
    <n v="1019.5327979977056"/>
    <n v="98.148583820054625"/>
    <n v="0.23715713000000005"/>
    <n v="0.18567000000000003"/>
    <n v="5.1487130000000013E-2"/>
    <n v="0"/>
    <n v="4.62963E-3"/>
    <n v="0.20449786999999997"/>
    <n v="1.4E-3"/>
    <n v="2.6629630000000005E-2"/>
    <n v="0.28970265939236112"/>
    <n v="10"/>
    <n v="15.789473684210526"/>
    <n v="84.210526315789465"/>
    <n v="78.12"/>
    <n v="5273.0460000000003"/>
    <n v="5273.0460000000003"/>
    <n v="8"/>
    <n v="1"/>
    <n v="458.05795648660535"/>
    <n v="64.515205138958507"/>
    <n v="97.35"/>
    <n v="100"/>
    <n v="77.099999999999994"/>
    <n v="27.07"/>
    <n v="0"/>
    <n v="99.83"/>
    <n v="44.746628301886801"/>
    <n v="16.701206338028175"/>
    <n v="56.263636363636373"/>
    <n v="25.743565000000007"/>
    <n v="0"/>
    <n v="1.9685039370078702E-2"/>
    <m/>
    <n v="0"/>
    <n v="0"/>
    <n v="7.9"/>
    <n v="72.8"/>
    <n v="0"/>
    <n v="0"/>
    <n v="1.1000000000000001"/>
    <n v="1"/>
    <n v="1"/>
    <n v="92"/>
    <n v="1.5980626514476775"/>
    <n v="9"/>
    <n v="48"/>
    <n v="3838.7774880000002"/>
    <n v="0"/>
  </r>
  <r>
    <x v="1"/>
    <x v="2"/>
    <n v="350910621"/>
    <s v="Caiuá"/>
    <m/>
    <m/>
    <m/>
    <m/>
    <m/>
    <m/>
    <n v="1.4000000000000001E-4"/>
    <n v="0"/>
    <n v="1.4000000000000001E-4"/>
    <n v="5.4764237696600701E-2"/>
    <n v="0"/>
    <n v="0"/>
    <n v="1.2E-4"/>
    <n v="2.0000000000000002E-5"/>
    <m/>
    <n v="0"/>
    <s v=""/>
    <s v=""/>
    <m/>
    <m/>
    <m/>
    <m/>
    <m/>
    <s v=""/>
    <s v=""/>
    <m/>
    <m/>
    <m/>
    <m/>
    <n v="2.1882984996396502"/>
    <m/>
    <n v="7.216494845360826E-3"/>
    <n v="3.5264483627204034E-3"/>
    <n v="0"/>
    <n v="2.7450980392156869E-2"/>
    <s v=""/>
    <s v=""/>
    <m/>
    <m/>
    <s v=""/>
    <m/>
    <m/>
    <m/>
    <m/>
    <m/>
    <m/>
    <m/>
    <n v="0"/>
    <m/>
    <s v=""/>
    <n v="3"/>
    <m/>
    <m/>
  </r>
  <r>
    <x v="13"/>
    <x v="2"/>
    <n v="350910622"/>
    <s v="Caiuá"/>
    <n v="1.2370183778435129"/>
    <n v="5489"/>
    <n v="2102"/>
    <n v="3387"/>
    <n v="10.249850612488796"/>
    <n v="38.294771360903624"/>
    <n v="6.2478935000000006E-2"/>
    <n v="3.2638935000000001E-2"/>
    <n v="2.9840000000000005E-2"/>
    <n v="0"/>
    <n v="7.26E-3"/>
    <n v="0"/>
    <n v="3.125E-2"/>
    <n v="2.3968935000000004E-2"/>
    <n v="1.4294270833333334E-2"/>
    <s v=""/>
    <n v="23.076923076923077"/>
    <n v="76.923076923076934"/>
    <n v="1.55"/>
    <n v="119.934"/>
    <n v="4.7617200000000004"/>
    <n v="0"/>
    <n v="0"/>
    <n v="22808.875933685555"/>
    <n v="2930.1074877026781"/>
    <n v="100"/>
    <n v="38.28"/>
    <n v="44.83"/>
    <n v="19.510000000000002"/>
    <s v=""/>
    <n v="98.15"/>
    <n v="3.2205636597938145"/>
    <n v="1.5737767002518892"/>
    <n v="2.2824430069930073"/>
    <n v="5.8509803921568642"/>
    <n v="0"/>
    <n v="0"/>
    <m/>
    <n v="0"/>
    <n v="0"/>
    <n v="4"/>
    <n v="99"/>
    <n v="99.000000000000014"/>
    <n v="96.029716343989207"/>
    <n v="10"/>
    <n v="0"/>
    <n v="0"/>
    <n v="5"/>
    <n v="50.789579158316634"/>
    <n v="3"/>
    <n v="10"/>
    <n v="118.73466000000001"/>
    <n v="118.73466000000001"/>
  </r>
  <r>
    <x v="18"/>
    <x v="2"/>
    <n v="35092056"/>
    <s v="Cajamar"/>
    <n v="2.0209858374684142"/>
    <n v="74910"/>
    <n v="73962"/>
    <n v="948"/>
    <n v="583.59301963228415"/>
    <n v="98.734481377653182"/>
    <n v="0.34775495499999998"/>
    <n v="0.12126000000000001"/>
    <n v="0.226494955"/>
    <n v="0"/>
    <n v="0.17180999999999999"/>
    <n v="9.3548148999999997E-2"/>
    <n v="3.0000000000000001E-5"/>
    <n v="8.2366806000000015E-2"/>
    <n v="0.22802465277777778"/>
    <n v="7"/>
    <n v="5.2173913043478262"/>
    <n v="94.782608695652172"/>
    <n v="59.29"/>
    <n v="4002.21"/>
    <n v="4002.21"/>
    <n v="13"/>
    <n v="0"/>
    <n v="804.0816980376452"/>
    <n v="113.66599919903882"/>
    <n v="100"/>
    <n v="97.99"/>
    <n v="92.17"/>
    <n v="30.44"/>
    <n v="96.153846153846203"/>
    <n v="100"/>
    <n v="48.979571126760561"/>
    <n v="18.207065706806283"/>
    <n v="27.559090909090912"/>
    <n v="83.887020370370379"/>
    <n v="0"/>
    <n v="13.3333333333333"/>
    <m/>
    <n v="0"/>
    <n v="0"/>
    <n v="7.9"/>
    <n v="74.2"/>
    <n v="0"/>
    <n v="0"/>
    <n v="1.1000000000000001"/>
    <n v="3"/>
    <n v="0"/>
    <n v="151"/>
    <n v="75.347116159162852"/>
    <n v="6"/>
    <n v="109"/>
    <n v="2969.6398200000003"/>
    <n v="0"/>
  </r>
  <r>
    <x v="8"/>
    <x v="2"/>
    <n v="350920510"/>
    <s v="Cajamar"/>
    <m/>
    <m/>
    <m/>
    <m/>
    <m/>
    <m/>
    <n v="0"/>
    <n v="0"/>
    <n v="0"/>
    <n v="0"/>
    <n v="0"/>
    <n v="0"/>
    <n v="0"/>
    <n v="0"/>
    <m/>
    <n v="0"/>
    <s v=""/>
    <s v=""/>
    <m/>
    <m/>
    <m/>
    <m/>
    <m/>
    <s v=""/>
    <s v=""/>
    <m/>
    <m/>
    <m/>
    <m/>
    <n v="0"/>
    <m/>
    <n v="0"/>
    <n v="0"/>
    <n v="0"/>
    <n v="0"/>
    <s v=""/>
    <s v=""/>
    <m/>
    <m/>
    <s v=""/>
    <m/>
    <m/>
    <m/>
    <m/>
    <m/>
    <m/>
    <m/>
    <n v="0"/>
    <m/>
    <n v="0"/>
    <n v="0"/>
    <m/>
    <m/>
  </r>
  <r>
    <x v="17"/>
    <x v="2"/>
    <n v="350925411"/>
    <s v="Cajati"/>
    <n v="2.2949586968334934E-2"/>
    <n v="28795"/>
    <n v="21290"/>
    <n v="7505"/>
    <n v="63.295452047567757"/>
    <n v="73.936447299878452"/>
    <n v="1.2780844440000003"/>
    <n v="1.2684600000000004"/>
    <n v="9.6244439999999976E-3"/>
    <n v="0"/>
    <n v="9.4400000000000012E-2"/>
    <n v="1.1747144440000001"/>
    <n v="3.8400000000000001E-3"/>
    <n v="5.1299999999999991E-3"/>
    <n v="7.0033505960648154E-2"/>
    <n v="11"/>
    <n v="57.142857142857139"/>
    <n v="42.857142857142854"/>
    <n v="14.62"/>
    <n v="1128.06"/>
    <n v="537.20333999999991"/>
    <n v="8"/>
    <n v="1"/>
    <n v="15015.056780691093"/>
    <n v="1938.4865428025705"/>
    <n v="79.900000000000006"/>
    <n v="98"/>
    <n v="63.04"/>
    <n v="28.69"/>
    <s v=""/>
    <n v="100"/>
    <n v="21.372649565217394"/>
    <n v="9.3222789496717731"/>
    <n v="30.129691211401433"/>
    <n v="0.54375389830508447"/>
    <n v="3"/>
    <n v="11"/>
    <m/>
    <n v="0"/>
    <n v="0"/>
    <n v="7.7"/>
    <n v="74"/>
    <n v="74.000000000000014"/>
    <n v="52.378123504068938"/>
    <n v="6.5"/>
    <n v="0"/>
    <n v="1"/>
    <n v="39"/>
    <n v="134.79262348088557"/>
    <n v="16"/>
    <n v="12"/>
    <n v="834.76440000000002"/>
    <n v="834.76440000000002"/>
  </r>
  <r>
    <x v="10"/>
    <x v="2"/>
    <n v="350930415"/>
    <s v="Cajobi"/>
    <n v="0.38426724550000291"/>
    <n v="10046"/>
    <n v="9515"/>
    <n v="531"/>
    <n v="56.824481022682278"/>
    <n v="94.714314154887518"/>
    <n v="0.62596173699999991"/>
    <n v="0.51106388899999988"/>
    <n v="0.114897848"/>
    <n v="0"/>
    <n v="5.8300000000000001E-3"/>
    <n v="8.8000000000000003E-4"/>
    <n v="0.61523173699999989"/>
    <n v="4.0199999999999993E-3"/>
    <n v="3.0579837962962961E-2"/>
    <n v="10"/>
    <n v="56.60377358490566"/>
    <n v="43.39622641509434"/>
    <n v="6.86"/>
    <n v="529.41599999999994"/>
    <n v="151.42356000000001"/>
    <n v="0"/>
    <n v="0"/>
    <n v="4300.6490145331472"/>
    <n v="470.87397969341043"/>
    <n v="100"/>
    <n v="93.5"/>
    <n v="100"/>
    <n v="13.01"/>
    <n v="6.3259109311740902"/>
    <n v="99.63"/>
    <n v="142.2640311363636"/>
    <n v="45.690637737226268"/>
    <n v="176.2289272413793"/>
    <n v="76.598565333333326"/>
    <n v="0"/>
    <n v="0"/>
    <m/>
    <n v="0"/>
    <n v="0"/>
    <n v="8.6999999999999993"/>
    <n v="100"/>
    <n v="100"/>
    <n v="71.39800081599347"/>
    <n v="7.8"/>
    <n v="0"/>
    <n v="0"/>
    <n v="16"/>
    <n v="19.064849222095472"/>
    <n v="30"/>
    <n v="23"/>
    <n v="529.41599999999994"/>
    <n v="529.41599999999994"/>
  </r>
  <r>
    <x v="4"/>
    <x v="2"/>
    <n v="35094034"/>
    <s v="Cajuru"/>
    <n v="0.98525620765661515"/>
    <n v="25206"/>
    <n v="22509"/>
    <n v="2697"/>
    <n v="38.151023929528215"/>
    <n v="89.300166626993573"/>
    <n v="0.37364249999999993"/>
    <n v="0.36005999999999994"/>
    <n v="1.3582499999999996E-2"/>
    <n v="8.8736745306950748E-2"/>
    <n v="0.12132"/>
    <n v="4.1360000000000001E-2"/>
    <n v="0.20280472199999991"/>
    <n v="8.1577779999999975E-3"/>
    <n v="6.9675422937499995E-2"/>
    <n v="35"/>
    <n v="56.349206349206348"/>
    <n v="43.650793650793652"/>
    <n v="16.149999999999999"/>
    <n v="1246.104"/>
    <n v="272.14639199999999"/>
    <n v="2"/>
    <n v="1"/>
    <n v="12749.021661509165"/>
    <n v="1276.1532968340871"/>
    <n v="90.81"/>
    <m/>
    <n v="90.14"/>
    <n v="22.6"/>
    <n v="8.5714285714285694"/>
    <n v="100"/>
    <n v="11.676328124999998"/>
    <n v="3.6667566241413145"/>
    <n v="16.516513761467884"/>
    <n v="1.331617647058823"/>
    <n v="0"/>
    <n v="0"/>
    <m/>
    <n v="0"/>
    <n v="0"/>
    <n v="10"/>
    <n v="97.7"/>
    <n v="97.7"/>
    <n v="78.160218408736341"/>
    <n v="8.5"/>
    <n v="1"/>
    <n v="1"/>
    <n v="18"/>
    <n v="174.12165565012219"/>
    <n v="71"/>
    <n v="55"/>
    <n v="1217.443608"/>
    <n v="1217.443608"/>
  </r>
  <r>
    <x v="14"/>
    <x v="2"/>
    <n v="350945214"/>
    <s v="Campina do Monte Alegre"/>
    <n v="0.42627579688903072"/>
    <n v="5763"/>
    <n v="5040"/>
    <n v="723"/>
    <n v="31.307040417209908"/>
    <n v="87.454450806871421"/>
    <n v="0.18887666699999997"/>
    <n v="0.15924938299999997"/>
    <n v="2.9627283999999993E-2"/>
    <n v="9.1130390664637184E-2"/>
    <n v="2.6429999999999999E-2"/>
    <n v="1.2100000000000001E-3"/>
    <n v="0.15041086399999995"/>
    <n v="1.0825803E-2"/>
    <n v="1.3489021875E-2"/>
    <n v="9"/>
    <n v="63.333333333333329"/>
    <n v="36.666666666666664"/>
    <n v="3.55"/>
    <n v="273.726"/>
    <n v="73.407022199999986"/>
    <n v="2"/>
    <n v="0"/>
    <n v="11272.628839146279"/>
    <n v="1313.3159812597605"/>
    <n v="89.88"/>
    <n v="83.46"/>
    <n v="72.41"/>
    <n v="22.84"/>
    <n v="51.724137931034498"/>
    <n v="100"/>
    <n v="20.530072499999996"/>
    <n v="9.1687702427184448"/>
    <n v="23.4190269117647"/>
    <n v="12.344701666666664"/>
    <s v=""/>
    <s v=""/>
    <m/>
    <n v="0"/>
    <s v=""/>
    <n v="7.7"/>
    <n v="79.03"/>
    <n v="79.030000000000015"/>
    <n v="73.182298283685157"/>
    <n v="7.7"/>
    <n v="0"/>
    <n v="0"/>
    <n v="4"/>
    <n v="195.93711274932602"/>
    <n v="19"/>
    <n v="11"/>
    <n v="216.32565780000002"/>
    <n v="216.32565780000002"/>
  </r>
  <r>
    <x v="6"/>
    <x v="2"/>
    <n v="35095025"/>
    <s v="Campinas"/>
    <n v="0.93193193701821553"/>
    <n v="1158944"/>
    <n v="1139015"/>
    <n v="19929"/>
    <n v="1456.508734447656"/>
    <n v="98.280417345445514"/>
    <n v="5.733515764999991"/>
    <n v="4.7560071299999969"/>
    <n v="0.97750863499999463"/>
    <n v="0"/>
    <n v="4.5517200000000004"/>
    <n v="0.44837356499999975"/>
    <n v="0.10189683200000006"/>
    <n v="0.63152536800000125"/>
    <n v="4.6445981929259261"/>
    <n v="342"/>
    <n v="12.034383954154727"/>
    <n v="87.96561604584528"/>
    <n v="1290.92"/>
    <n v="63372.294000000002"/>
    <n v="12575.2794003"/>
    <n v="167"/>
    <n v="1"/>
    <n v="266.66758704475797"/>
    <n v="35.102161968136514"/>
    <n v="98.09"/>
    <n v="100"/>
    <n v="94.39"/>
    <n v="20.79"/>
    <s v=""/>
    <n v="99.81"/>
    <n v="154.12676787634382"/>
    <n v="58.505262908163168"/>
    <n v="195.72045802469123"/>
    <n v="75.775863178294159"/>
    <n v="109"/>
    <n v="2.3171778815092798"/>
    <m/>
    <n v="2"/>
    <n v="144"/>
    <n v="9.8000000000000007"/>
    <n v="95.72"/>
    <n v="83.754999999999995"/>
    <n v="80.156502776591935"/>
    <n v="9.4"/>
    <n v="42"/>
    <n v="1"/>
    <n v="974"/>
    <n v="98.000296493518292"/>
    <n v="126"/>
    <n v="921"/>
    <n v="60659.959816800001"/>
    <n v="53077.464839700006"/>
  </r>
  <r>
    <x v="6"/>
    <x v="2"/>
    <n v="35096015"/>
    <s v="Campo Limpo Paulista"/>
    <n v="1.2045999769874527"/>
    <n v="81126"/>
    <n v="81126"/>
    <n v="0"/>
    <n v="1013.4415990006246"/>
    <n v="100"/>
    <n v="0.47842016899999995"/>
    <n v="0.45667999999999997"/>
    <n v="2.1740169E-2"/>
    <n v="0"/>
    <n v="0.35611000000000004"/>
    <n v="0.11586143500000003"/>
    <n v="2.5099999999999996E-3"/>
    <n v="3.938734000000001E-3"/>
    <n v="0.19597637866666665"/>
    <n v="9"/>
    <n v="17.391304347826086"/>
    <n v="82.608695652173907"/>
    <n v="66.989999999999995"/>
    <n v="4521.6899999999996"/>
    <n v="2043.2001491999999"/>
    <n v="8"/>
    <n v="0"/>
    <n v="388.72864433104058"/>
    <n v="54.422010206345682"/>
    <n v="79.36"/>
    <m/>
    <n v="62.75"/>
    <n v="46.07"/>
    <n v="56.446448276095502"/>
    <n v="79.36"/>
    <n v="125.90004447368419"/>
    <n v="47.842016899999997"/>
    <n v="190.28333333333333"/>
    <n v="15.528692142857142"/>
    <n v="10"/>
    <n v="0"/>
    <m/>
    <n v="0"/>
    <n v="4"/>
    <n v="7.9"/>
    <n v="59"/>
    <n v="55.931999999999995"/>
    <n v="54.813351883919502"/>
    <n v="6.4"/>
    <n v="1"/>
    <n v="0"/>
    <n v="77"/>
    <n v="181.71067473682751"/>
    <n v="8"/>
    <n v="38"/>
    <n v="2667.7970999999998"/>
    <n v="2529.0716507999996"/>
  </r>
  <r>
    <x v="20"/>
    <x v="2"/>
    <n v="35097001"/>
    <s v="Campos do Jordão"/>
    <n v="0.49227094933839144"/>
    <n v="49666"/>
    <n v="49356"/>
    <n v="310"/>
    <n v="171.551932575731"/>
    <n v="99.375830548061046"/>
    <n v="0.97734809899999975"/>
    <n v="0.97230032399999977"/>
    <n v="5.0477750000000009E-3"/>
    <n v="0"/>
    <n v="0.26999000000000001"/>
    <n v="2.3977779999999993E-3"/>
    <n v="0.69094736100000009"/>
    <n v="1.401296E-2"/>
    <n v="9.8011539715277762E-2"/>
    <n v="24"/>
    <n v="61.194029850746269"/>
    <n v="38.805970149253731"/>
    <n v="41.15"/>
    <n v="2777.7599999999998"/>
    <n v="1376.6581800000001"/>
    <n v="10"/>
    <n v="0"/>
    <n v="5962.2888897837556"/>
    <n v="812.75077517819011"/>
    <n v="64.83"/>
    <m/>
    <n v="53.22"/>
    <n v="28.83"/>
    <n v="0"/>
    <n v="65.239999999999995"/>
    <n v="22.942443638497647"/>
    <n v="10.408392960596375"/>
    <n v="32.627527651006702"/>
    <n v="0.39435742187500017"/>
    <s v=""/>
    <s v=""/>
    <m/>
    <n v="0"/>
    <s v=""/>
    <n v="9.4"/>
    <n v="52"/>
    <n v="52"/>
    <n v="50.439988335925342"/>
    <n v="6.1"/>
    <n v="0"/>
    <n v="0"/>
    <n v="111"/>
    <n v="275.46756308932339"/>
    <n v="41"/>
    <n v="26"/>
    <n v="1444.4351999999999"/>
    <n v="1444.4351999999999"/>
  </r>
  <r>
    <x v="5"/>
    <x v="2"/>
    <n v="350980917"/>
    <s v="Campos Novos Paulista"/>
    <n v="0.63057238553425599"/>
    <n v="4760"/>
    <n v="3892"/>
    <n v="868"/>
    <n v="9.8229394527219451"/>
    <n v="81.764705882352942"/>
    <n v="0.3879640740000001"/>
    <n v="0.38761407400000009"/>
    <n v="3.5000000000000005E-4"/>
    <n v="0"/>
    <n v="0"/>
    <n v="1.0000000000000001E-5"/>
    <n v="0.38259407400000006"/>
    <n v="5.3600000000000002E-3"/>
    <n v="1.2395833333333333E-2"/>
    <n v="11"/>
    <n v="60.869565217391312"/>
    <n v="39.130434782608695"/>
    <n v="2.68"/>
    <n v="206.982"/>
    <n v="33.11712"/>
    <n v="0"/>
    <n v="0"/>
    <n v="29415.932773109245"/>
    <n v="3246.3529411764707"/>
    <n v="100"/>
    <m/>
    <n v="100"/>
    <n v="0"/>
    <s v=""/>
    <n v="98.28"/>
    <n v="16.509109531914898"/>
    <n v="8.7379295945945952"/>
    <n v="20.839466344086023"/>
    <n v="7.1428571428571438E-2"/>
    <s v=""/>
    <s v=""/>
    <m/>
    <n v="0"/>
    <s v=""/>
    <n v="8.4"/>
    <n v="100"/>
    <n v="100"/>
    <n v="84"/>
    <n v="10"/>
    <n v="0"/>
    <n v="0"/>
    <n v="3"/>
    <n v="0"/>
    <n v="14"/>
    <n v="9"/>
    <n v="206.982"/>
    <n v="206.982"/>
  </r>
  <r>
    <x v="17"/>
    <x v="2"/>
    <n v="350990811"/>
    <s v="Cananéia"/>
    <n v="1.628930149679686E-2"/>
    <n v="12289"/>
    <n v="10637"/>
    <n v="1652"/>
    <n v="9.8944452943213026"/>
    <n v="86.557083570672958"/>
    <n v="0.28059303899999993"/>
    <n v="0.28027563199999994"/>
    <n v="3.1740700000000002E-4"/>
    <n v="0"/>
    <n v="0.11651"/>
    <n v="8.5000000000000006E-4"/>
    <n v="0.16285303900000006"/>
    <n v="3.8000000000000002E-4"/>
    <n v="3.1470920012731482E-2"/>
    <n v="17"/>
    <n v="79.310344827586206"/>
    <n v="20.689655172413794"/>
    <n v="7.49"/>
    <n v="577.96199999999999"/>
    <n v="216.5265"/>
    <n v="3"/>
    <n v="0"/>
    <n v="85813.641467979483"/>
    <n v="11085.972821222231"/>
    <n v="84.13"/>
    <m/>
    <n v="68.319999999999993"/>
    <n v="24.86"/>
    <s v=""/>
    <n v="98.56"/>
    <n v="1.923187381768334"/>
    <n v="0.83909401614832513"/>
    <n v="2.7290713924050629"/>
    <n v="7.3473842592592584E-3"/>
    <n v="15"/>
    <n v="2.8320589068252602"/>
    <m/>
    <n v="0"/>
    <n v="10"/>
    <n v="10"/>
    <n v="77"/>
    <n v="77"/>
    <n v="62.53620480239185"/>
    <n v="7.2"/>
    <n v="0"/>
    <n v="0"/>
    <n v="49"/>
    <n v="370.21478861395269"/>
    <n v="23"/>
    <n v="6"/>
    <n v="445.03073999999998"/>
    <n v="445.03073999999998"/>
  </r>
  <r>
    <x v="15"/>
    <x v="2"/>
    <n v="35099572"/>
    <s v="Canas"/>
    <n v="1.6158125724677452"/>
    <n v="4929"/>
    <n v="4719"/>
    <n v="210"/>
    <n v="92.148065058889514"/>
    <n v="95.73950091296409"/>
    <n v="4.8409259000000003E-2"/>
    <n v="1.8950000000000002E-2"/>
    <n v="2.9459259000000002E-2"/>
    <n v="0"/>
    <n v="2.8849259000000002E-2"/>
    <n v="4.6000000000000001E-4"/>
    <n v="1.6039999999999999E-2"/>
    <n v="3.0600000000000002E-3"/>
    <n v="1.1968228124999999E-2"/>
    <n v="1"/>
    <n v="53.846153846153847"/>
    <n v="46.153846153846153"/>
    <n v="3.29"/>
    <n v="254.178"/>
    <n v="64.155239999999992"/>
    <n v="1"/>
    <n v="0"/>
    <n v="5246.402921485088"/>
    <n v="511.84418746195956"/>
    <n v="93.24"/>
    <n v="92.82"/>
    <n v="83.36"/>
    <n v="27.32"/>
    <n v="14.4092219020173"/>
    <n v="100"/>
    <n v="13.831216857142859"/>
    <n v="5.9035681707317078"/>
    <n v="7.0185185185185182"/>
    <n v="36.824073750000018"/>
    <n v="3"/>
    <n v="1.80296200901481"/>
    <m/>
    <n v="0"/>
    <n v="0"/>
    <n v="9.1999999999999993"/>
    <n v="84"/>
    <n v="84.000000000000014"/>
    <n v="74.759719566602939"/>
    <n v="8.1"/>
    <n v="0"/>
    <n v="0"/>
    <n v="12"/>
    <n v="241.04870577907707"/>
    <n v="7"/>
    <n v="6"/>
    <n v="213.50952000000001"/>
    <n v="213.50952000000001"/>
  </r>
  <r>
    <x v="5"/>
    <x v="2"/>
    <n v="351000517"/>
    <s v="Cândido Mota"/>
    <n v="5.9533738580852535E-2"/>
    <n v="29997"/>
    <n v="28479"/>
    <n v="1518"/>
    <n v="50.306059132301399"/>
    <n v="94.939493949394944"/>
    <n v="1.0535634190000001"/>
    <n v="0.78437224600000022"/>
    <n v="0.26919117299999995"/>
    <n v="7.9370719178082152E-2"/>
    <n v="0.18286333300000002"/>
    <n v="0.11815784"/>
    <n v="0.7309722460000001"/>
    <n v="2.1569999999999999E-2"/>
    <n v="8.5621680031249994E-2"/>
    <n v="30"/>
    <n v="37.755102040816325"/>
    <n v="62.244897959183675"/>
    <n v="23.48"/>
    <n v="1584.6299999999999"/>
    <n v="300.92417999999998"/>
    <n v="2"/>
    <n v="0"/>
    <n v="5887.3087308730874"/>
    <n v="641.29612961296118"/>
    <n v="93.77"/>
    <n v="99.32"/>
    <n v="93.55"/>
    <n v="24.59"/>
    <n v="20"/>
    <n v="99.74"/>
    <n v="35.593358750000007"/>
    <n v="18.813632482142857"/>
    <n v="33.377542382978731"/>
    <n v="44.129700491803284"/>
    <n v="0"/>
    <n v="0"/>
    <m/>
    <n v="0"/>
    <n v="0"/>
    <n v="7.7"/>
    <n v="93.2"/>
    <n v="93.2"/>
    <n v="81.009814278411994"/>
    <n v="9.9"/>
    <n v="0"/>
    <n v="0"/>
    <n v="3"/>
    <n v="213.57129751864133"/>
    <n v="37"/>
    <n v="61"/>
    <n v="1476.8751600000001"/>
    <n v="1476.8751600000001"/>
  </r>
  <r>
    <x v="10"/>
    <x v="2"/>
    <n v="351010415"/>
    <s v="Cândido Rodrigues"/>
    <n v="5.6269489529658934E-2"/>
    <n v="2674"/>
    <n v="2263"/>
    <n v="411"/>
    <n v="38.463751438434983"/>
    <n v="84.629768137621539"/>
    <n v="1.3262800999999998E-2"/>
    <n v="0"/>
    <n v="1.3262800999999998E-2"/>
    <n v="0"/>
    <n v="3.47E-3"/>
    <n v="5.0000000000000001E-3"/>
    <n v="4.6349310000000001E-3"/>
    <n v="1.5787E-4"/>
    <n v="6.038783333333333E-3"/>
    <s v=""/>
    <s v=""/>
    <s v=""/>
    <n v="1.57"/>
    <n v="121.446"/>
    <n v="20.04102"/>
    <n v="0"/>
    <n v="0"/>
    <n v="6250.5908750934932"/>
    <n v="589.67838444278254"/>
    <n v="86.72"/>
    <n v="81.2"/>
    <n v="83.28"/>
    <n v="16.14"/>
    <n v="15.9166666666667"/>
    <n v="100"/>
    <n v="6.631400499999998"/>
    <n v="2.5024152830188671"/>
    <n v="0"/>
    <n v="26.525601999999989"/>
    <n v="0"/>
    <n v="0"/>
    <m/>
    <n v="0"/>
    <n v="0"/>
    <n v="7.1"/>
    <n v="100"/>
    <n v="100"/>
    <n v="83.497999110715867"/>
    <n v="9.6999999999999993"/>
    <n v="0"/>
    <n v="0"/>
    <n v="2"/>
    <n v="57.461905957877832"/>
    <s v=""/>
    <n v="11"/>
    <n v="121.446"/>
    <n v="121.446"/>
  </r>
  <r>
    <x v="2"/>
    <x v="2"/>
    <n v="351010416"/>
    <s v="Cândido Rodrigues"/>
    <m/>
    <m/>
    <m/>
    <m/>
    <m/>
    <m/>
    <n v="4.0816296000000002E-2"/>
    <n v="1.4579999999999999E-2"/>
    <n v="2.6236296000000003E-2"/>
    <n v="0"/>
    <n v="0"/>
    <n v="0"/>
    <n v="3.0350000000000002E-2"/>
    <n v="1.0466296E-2"/>
    <m/>
    <s v=""/>
    <n v="42.857142857142854"/>
    <n v="57.142857142857139"/>
    <m/>
    <m/>
    <m/>
    <m/>
    <m/>
    <s v=""/>
    <s v=""/>
    <m/>
    <m/>
    <m/>
    <m/>
    <n v="29.684601113172501"/>
    <m/>
    <n v="20.408148000000001"/>
    <n v="7.7011879245283019"/>
    <n v="9.7199999999999989"/>
    <n v="52.472591999999985"/>
    <s v=""/>
    <s v=""/>
    <m/>
    <m/>
    <s v=""/>
    <m/>
    <m/>
    <m/>
    <m/>
    <m/>
    <m/>
    <m/>
    <n v="1"/>
    <m/>
    <n v="3"/>
    <n v="4"/>
    <m/>
    <m/>
  </r>
  <r>
    <x v="5"/>
    <x v="2"/>
    <n v="351015317"/>
    <s v="Canitar"/>
    <n v="1.4142128488112471"/>
    <n v="4862"/>
    <n v="4641"/>
    <n v="221"/>
    <n v="84.733356570233525"/>
    <n v="95.454545454545453"/>
    <n v="2.5784814999999999E-2"/>
    <n v="1.7860000000000001E-2"/>
    <n v="7.9248149999999982E-3"/>
    <n v="0"/>
    <n v="7.3148149999999997E-3"/>
    <n v="1E-4"/>
    <n v="1.7180000000000001E-2"/>
    <n v="1.1900000000000001E-3"/>
    <n v="1.1040853429878048E-2"/>
    <n v="2"/>
    <n v="60"/>
    <n v="40"/>
    <n v="3.41"/>
    <n v="262.81799999999998"/>
    <n v="31.538159999999998"/>
    <n v="0"/>
    <n v="0"/>
    <n v="3567.420814479638"/>
    <n v="389.17317976141487"/>
    <m/>
    <m/>
    <m/>
    <m/>
    <s v=""/>
    <m/>
    <n v="8.8913155172413791"/>
    <n v="4.6881481818181809"/>
    <n v="7.7652173913043478"/>
    <n v="13.208025000000005"/>
    <s v=""/>
    <s v=""/>
    <m/>
    <n v="0"/>
    <s v=""/>
    <n v="8.5"/>
    <n v="100"/>
    <n v="100"/>
    <n v="88"/>
    <n v="10"/>
    <n v="0"/>
    <n v="0"/>
    <s v=""/>
    <n v="66.252260719312844"/>
    <n v="6"/>
    <n v="4"/>
    <n v="262.81799999999998"/>
    <n v="262.81799999999998"/>
  </r>
  <r>
    <x v="14"/>
    <x v="2"/>
    <n v="351020314"/>
    <s v="Capão Bonito"/>
    <n v="-5.7696109445504185E-2"/>
    <n v="46303"/>
    <n v="39093"/>
    <n v="7210"/>
    <n v="28.215643738117294"/>
    <n v="84.428654730794989"/>
    <n v="0.75896118399999946"/>
    <n v="0.74987542799999951"/>
    <n v="9.0857560000000004E-3"/>
    <n v="0"/>
    <n v="9.0709999999999999E-2"/>
    <n v="1.4849379999999999E-3"/>
    <n v="0.66039468799999979"/>
    <n v="6.3715579999999994E-3"/>
    <n v="0.12510320319907409"/>
    <n v="69"/>
    <n v="78.048780487804876"/>
    <n v="21.951219512195124"/>
    <n v="30.9"/>
    <n v="2085.9119999999998"/>
    <n v="293.44366800000006"/>
    <n v="15"/>
    <n v="7"/>
    <n v="12613.582705224284"/>
    <n v="1477.9413860872946"/>
    <n v="88.76"/>
    <n v="100"/>
    <n v="79.69"/>
    <n v="23.23"/>
    <s v=""/>
    <n v="100"/>
    <n v="9.177281547762993"/>
    <n v="4.0980625485961095"/>
    <n v="12.293039803278681"/>
    <n v="0.41869843317972349"/>
    <n v="0"/>
    <n v="0.155642023346304"/>
    <m/>
    <n v="0"/>
    <n v="0"/>
    <n v="8.4"/>
    <n v="94.1"/>
    <n v="94.09999999999998"/>
    <n v="85.932116599357983"/>
    <n v="9.4"/>
    <n v="1"/>
    <n v="7"/>
    <n v="31"/>
    <n v="72.508135427719694"/>
    <n v="96"/>
    <n v="27"/>
    <n v="1962.8431919999996"/>
    <n v="1962.8431919999996"/>
  </r>
  <r>
    <x v="8"/>
    <x v="2"/>
    <n v="351030210"/>
    <s v="Capela do Alto"/>
    <n v="1.6709806994205767"/>
    <n v="19913"/>
    <n v="17130"/>
    <n v="2783"/>
    <n v="117.14907636192494"/>
    <n v="86.024205293024664"/>
    <n v="0.45822895099999994"/>
    <n v="0.37439999999999996"/>
    <n v="8.3828951000000013E-2"/>
    <n v="0"/>
    <n v="0.29760000000000009"/>
    <n v="6.8024699999999993E-4"/>
    <n v="0.13856999999999997"/>
    <n v="2.1378703999999998E-2"/>
    <n v="5.2249960393518528E-2"/>
    <n v="13"/>
    <n v="21.052631578947366"/>
    <n v="78.94736842105263"/>
    <n v="11.84"/>
    <n v="913.30200000000002"/>
    <n v="296.03626199999997"/>
    <n v="2"/>
    <n v="0"/>
    <n v="2391.370461507558"/>
    <n v="364.24848089187975"/>
    <n v="86.2"/>
    <n v="99.76"/>
    <n v="61.7"/>
    <n v="27.6"/>
    <n v="3.2398753894081"/>
    <n v="100"/>
    <n v="84.857213148148134"/>
    <n v="30.346288145695361"/>
    <n v="120.77419354838707"/>
    <n v="36.447369999999999"/>
    <n v="1"/>
    <n v="0.15177385695314"/>
    <m/>
    <n v="0"/>
    <n v="0"/>
    <n v="9"/>
    <n v="71.900000000000006"/>
    <n v="71.900000000000006"/>
    <n v="67.586158576243122"/>
    <n v="7.5"/>
    <n v="0"/>
    <n v="0"/>
    <n v="20"/>
    <n v="569.5698097350454"/>
    <n v="8"/>
    <n v="30"/>
    <n v="656.66413800000009"/>
    <n v="656.66413800000009"/>
  </r>
  <r>
    <x v="6"/>
    <x v="2"/>
    <n v="35104015"/>
    <s v="Capivari"/>
    <n v="1.2021748405943278"/>
    <n v="53100"/>
    <n v="51653"/>
    <n v="1447"/>
    <n v="164.29455445544556"/>
    <n v="97.27495291902072"/>
    <n v="0.39909101799999991"/>
    <n v="0.153828889"/>
    <n v="0.24526212899999988"/>
    <n v="0"/>
    <n v="0.24428324099999996"/>
    <n v="0.11762888800000003"/>
    <n v="1.3339999999999999E-2"/>
    <n v="2.3838888999999988E-2"/>
    <n v="0.15274546875"/>
    <n v="38"/>
    <n v="10.227272727272728"/>
    <n v="89.772727272727266"/>
    <n v="41.69"/>
    <n v="2813.8319999999999"/>
    <n v="2279.2184999999999"/>
    <n v="14"/>
    <n v="0"/>
    <n v="2423.1050847457627"/>
    <n v="320.70508474576269"/>
    <n v="94.5"/>
    <n v="100"/>
    <n v="89.77"/>
    <n v="18.52"/>
    <n v="36"/>
    <n v="100"/>
    <n v="25.747807612903216"/>
    <n v="9.7816425980392125"/>
    <n v="15.230583069306929"/>
    <n v="45.418912777777756"/>
    <n v="0"/>
    <n v="1.08784335055752"/>
    <m/>
    <n v="0"/>
    <n v="0"/>
    <n v="9.8000000000000007"/>
    <n v="95"/>
    <n v="23.75"/>
    <n v="18.999481845398016"/>
    <n v="3.2"/>
    <n v="2"/>
    <n v="0"/>
    <n v="96"/>
    <n v="159.92830622021313"/>
    <n v="18"/>
    <n v="158"/>
    <n v="2673.1403999999998"/>
    <n v="668.28509999999994"/>
  </r>
  <r>
    <x v="21"/>
    <x v="2"/>
    <n v="35105003"/>
    <s v="Caraguatatuba"/>
    <n v="1.6399250540913402"/>
    <n v="113208"/>
    <n v="108916"/>
    <n v="4292"/>
    <n v="233.92499225126562"/>
    <n v="96.208748498339332"/>
    <n v="0.95231487599999998"/>
    <n v="0.85860487599999991"/>
    <n v="9.3710000000000016E-2"/>
    <n v="0"/>
    <n v="0.70362999999999998"/>
    <n v="4.7238673000000002E-2"/>
    <n v="1.99E-3"/>
    <n v="0.19945620300000003"/>
    <n v="0.27668179330555559"/>
    <n v="17"/>
    <n v="65"/>
    <n v="35"/>
    <n v="103.21"/>
    <n v="6192.8279999999995"/>
    <n v="2064.5578404000007"/>
    <n v="23"/>
    <n v="2"/>
    <n v="7632.7326690693235"/>
    <n v="841.27199491202043"/>
    <n v="80.290000000000006"/>
    <n v="99.98"/>
    <n v="67.930000000000007"/>
    <n v="31.34"/>
    <n v="14.642986589344"/>
    <n v="83.75"/>
    <n v="9.4663506560636179"/>
    <n v="3.4756017372262775"/>
    <n v="12.196091988636363"/>
    <n v="3.1029801324503312"/>
    <n v="12"/>
    <n v="0"/>
    <m/>
    <n v="1"/>
    <n v="0"/>
    <n v="9.6999999999999993"/>
    <n v="75.069999999999993"/>
    <n v="75.069999999999993"/>
    <n v="66.662115589194457"/>
    <n v="7.5"/>
    <n v="5"/>
    <n v="2"/>
    <n v="181"/>
    <n v="254.31019207792289"/>
    <n v="39"/>
    <n v="21"/>
    <n v="4648.9559795999994"/>
    <n v="4648.9559795999994"/>
  </r>
  <r>
    <x v="18"/>
    <x v="2"/>
    <n v="35106096"/>
    <s v="Carapicuíba"/>
    <n v="0.6765696271761712"/>
    <n v="390010"/>
    <n v="390010"/>
    <n v="0"/>
    <n v="11152.70231627109"/>
    <n v="100"/>
    <n v="1.0853672840000002"/>
    <n v="1.0509300000000001"/>
    <n v="3.4437283999999999E-2"/>
    <n v="0"/>
    <n v="1.05"/>
    <n v="6.5799999999999999E-3"/>
    <n v="0"/>
    <n v="2.8787284E-2"/>
    <n v="1.3587153935185186"/>
    <n v="10"/>
    <n v="5.7142857142857144"/>
    <n v="94.285714285714278"/>
    <n v="358.75"/>
    <n v="21524.993999999999"/>
    <n v="14151.943753919999"/>
    <n v="12"/>
    <n v="0"/>
    <n v="41.238327222378913"/>
    <n v="6.4687572113535552"/>
    <n v="100"/>
    <n v="100"/>
    <n v="81.900000000000006"/>
    <n v="37.25"/>
    <n v="1.8086642599278"/>
    <n v="100"/>
    <n v="571.24593894736847"/>
    <n v="212.81711450980393"/>
    <n v="955.3909090909093"/>
    <n v="43.046605"/>
    <s v=""/>
    <s v=""/>
    <m/>
    <n v="0"/>
    <s v=""/>
    <n v="9"/>
    <n v="71.599999999999994"/>
    <n v="37.231999999999999"/>
    <n v="34.253436939773366"/>
    <n v="4.5999999999999996"/>
    <n v="7"/>
    <n v="0"/>
    <n v="94"/>
    <n v="77.278877166536574"/>
    <n v="2"/>
    <n v="33"/>
    <n v="15411.895703999999"/>
    <n v="8014.1857660799997"/>
  </r>
  <r>
    <x v="10"/>
    <x v="2"/>
    <n v="351070815"/>
    <s v="Cardoso"/>
    <n v="-6.2814808084854512E-2"/>
    <n v="11740"/>
    <n v="10777"/>
    <n v="963"/>
    <n v="18.413664381950216"/>
    <n v="91.797274275979561"/>
    <n v="0.12816024000000001"/>
    <n v="0.10563437500000002"/>
    <n v="2.2525865000000003E-2"/>
    <n v="0.3869993023845763"/>
    <n v="1.6029999999999999E-2"/>
    <n v="1.4299999999999998E-3"/>
    <n v="0.10942024"/>
    <n v="1.2799999999999999E-3"/>
    <n v="3.573634259259259E-2"/>
    <n v="2"/>
    <n v="41.463414634146339"/>
    <n v="58.536585365853654"/>
    <n v="7.83"/>
    <n v="603.88199999999995"/>
    <n v="64.000368000000037"/>
    <n v="0"/>
    <n v="0"/>
    <n v="13162.385008517887"/>
    <n v="1369.962521294719"/>
    <n v="100"/>
    <n v="83.31"/>
    <n v="89.04"/>
    <n v="16.649999999999999"/>
    <s v=""/>
    <n v="100"/>
    <n v="8.2154000000000007"/>
    <n v="2.6155151020408161"/>
    <n v="10.060416666666667"/>
    <n v="4.4168362745098042"/>
    <s v=""/>
    <s v=""/>
    <m/>
    <n v="0"/>
    <s v=""/>
    <n v="8.8000000000000007"/>
    <n v="91.6"/>
    <n v="91.600000000000009"/>
    <n v="89.401842081731189"/>
    <n v="9.9"/>
    <n v="0"/>
    <n v="0"/>
    <n v="2"/>
    <n v="44.856297083190292"/>
    <n v="17"/>
    <n v="24"/>
    <n v="553.15591199999994"/>
    <n v="553.15591199999994"/>
  </r>
  <r>
    <x v="4"/>
    <x v="2"/>
    <n v="35108074"/>
    <s v="Casa Branca"/>
    <n v="0.43971510427631699"/>
    <n v="29236"/>
    <n v="24157"/>
    <n v="5079"/>
    <n v="33.777757238255887"/>
    <n v="82.627582432617316"/>
    <n v="2.9966830859999969"/>
    <n v="2.9401166039999969"/>
    <n v="5.6566481999999987E-2"/>
    <n v="4.8944063926940597E-2"/>
    <n v="8.4948149000000014E-2"/>
    <n v="2.65E-3"/>
    <n v="2.8853669739999961"/>
    <n v="2.3717962999999998E-2"/>
    <n v="7.2796963240740739E-2"/>
    <n v="67"/>
    <n v="83.333333333333343"/>
    <n v="16.666666666666664"/>
    <n v="17.309999999999999"/>
    <n v="1335.5819999999999"/>
    <n v="337.89959999999996"/>
    <n v="0"/>
    <n v="1"/>
    <n v="13655.963880147763"/>
    <n v="1477.7780818169381"/>
    <n v="81.8"/>
    <n v="93.26"/>
    <n v="81.8"/>
    <n v="28.59"/>
    <s v=""/>
    <n v="100"/>
    <n v="70.676487877358412"/>
    <n v="23.670482511848316"/>
    <n v="102.44308724738664"/>
    <n v="4.1289402919708014"/>
    <s v=""/>
    <s v=""/>
    <m/>
    <n v="0"/>
    <s v=""/>
    <m/>
    <n v="100"/>
    <n v="100"/>
    <n v="74.700198115877569"/>
    <n v="7.9"/>
    <n v="0"/>
    <n v="1"/>
    <n v="9"/>
    <n v="116.69188551049183"/>
    <n v="200"/>
    <n v="40"/>
    <n v="1335.5819999999999"/>
    <n v="1335.5819999999999"/>
  </r>
  <r>
    <x v="3"/>
    <x v="2"/>
    <n v="35108079"/>
    <s v="Casa Branca"/>
    <m/>
    <m/>
    <m/>
    <m/>
    <m/>
    <m/>
    <n v="1.5960027509999997"/>
    <n v="1.5939275659999996"/>
    <n v="2.0751850000000007E-3"/>
    <n v="0.11060828893962449"/>
    <n v="0"/>
    <n v="8.699999999999999E-4"/>
    <n v="1.5721762179999998"/>
    <n v="2.2956532999999991E-2"/>
    <m/>
    <n v="52"/>
    <n v="87.786259541984734"/>
    <n v="12.213740458015266"/>
    <m/>
    <m/>
    <m/>
    <m/>
    <m/>
    <s v=""/>
    <s v=""/>
    <m/>
    <m/>
    <m/>
    <m/>
    <s v=""/>
    <m/>
    <n v="37.641574316037726"/>
    <n v="12.606656800947865"/>
    <n v="55.537545853658521"/>
    <n v="0.15147335766423362"/>
    <s v=""/>
    <s v=""/>
    <m/>
    <m/>
    <s v=""/>
    <m/>
    <m/>
    <m/>
    <m/>
    <m/>
    <m/>
    <m/>
    <n v="2"/>
    <m/>
    <n v="115"/>
    <n v="16"/>
    <m/>
    <m/>
  </r>
  <r>
    <x v="4"/>
    <x v="2"/>
    <n v="35109064"/>
    <s v="Cássia dos Coqueiros"/>
    <n v="-0.69543892727657042"/>
    <n v="2518"/>
    <n v="1894"/>
    <n v="624"/>
    <n v="13.188770165514352"/>
    <n v="75.218427323272437"/>
    <n v="6.7913086000000039E-2"/>
    <n v="6.0336296000000032E-2"/>
    <n v="7.5767900000000016E-3"/>
    <n v="0"/>
    <n v="4.79E-3"/>
    <n v="9.6451000000000002E-5"/>
    <n v="6.155879600000002E-2"/>
    <n v="1.4678389999999999E-3"/>
    <n v="5.3730447916666658E-3"/>
    <n v="14"/>
    <n v="71.05263157894737"/>
    <n v="28.947368421052634"/>
    <n v="1.21"/>
    <n v="93.528000000000006"/>
    <n v="12.998232000000005"/>
    <n v="0"/>
    <n v="0"/>
    <n v="37823.161239078632"/>
    <n v="3882.5099285146935"/>
    <n v="81.94"/>
    <n v="100"/>
    <n v="76.91"/>
    <n v="19.61"/>
    <s v=""/>
    <n v="100"/>
    <n v="7.0742797916666706"/>
    <n v="2.2487776821192065"/>
    <n v="9.282507076923082"/>
    <n v="2.444125806451614"/>
    <n v="0"/>
    <n v="0"/>
    <m/>
    <n v="0"/>
    <n v="0"/>
    <n v="7.8"/>
    <n v="91.6"/>
    <n v="91.600000000000009"/>
    <n v="86.10230946882217"/>
    <n v="9.9"/>
    <n v="0"/>
    <n v="0"/>
    <n v="4"/>
    <n v="89.148707776065066"/>
    <n v="27"/>
    <n v="11"/>
    <n v="85.671648000000005"/>
    <n v="85.671648000000005"/>
  </r>
  <r>
    <x v="11"/>
    <x v="2"/>
    <n v="35109068"/>
    <s v="Cássia dos Coqueiros"/>
    <m/>
    <m/>
    <m/>
    <m/>
    <m/>
    <m/>
    <n v="4.0000000000000001E-3"/>
    <n v="4.0000000000000001E-3"/>
    <n v="0"/>
    <n v="0"/>
    <n v="0"/>
    <n v="0"/>
    <n v="4.0000000000000001E-3"/>
    <n v="0"/>
    <m/>
    <n v="1"/>
    <s v=""/>
    <s v=""/>
    <m/>
    <m/>
    <m/>
    <m/>
    <m/>
    <s v=""/>
    <s v=""/>
    <m/>
    <m/>
    <m/>
    <m/>
    <n v="0"/>
    <m/>
    <n v="0.41666666666666669"/>
    <n v="0.13245033112582782"/>
    <n v="0.61538461538461542"/>
    <n v="0"/>
    <s v=""/>
    <s v=""/>
    <m/>
    <m/>
    <s v=""/>
    <m/>
    <m/>
    <m/>
    <m/>
    <m/>
    <m/>
    <m/>
    <s v=""/>
    <m/>
    <n v="1"/>
    <s v=""/>
    <m/>
    <m/>
  </r>
  <r>
    <x v="12"/>
    <x v="2"/>
    <n v="351100319"/>
    <s v="Castilho"/>
    <n v="1.533854517122335"/>
    <n v="20191"/>
    <n v="15237"/>
    <n v="4954"/>
    <n v="19.000611678351291"/>
    <n v="75.464315784260322"/>
    <n v="0.132480401"/>
    <n v="1.6203981999999999E-2"/>
    <n v="0.11627641900000001"/>
    <n v="0.27845484525621511"/>
    <n v="8.0112963000000023E-2"/>
    <n v="2.5700000000000001E-2"/>
    <n v="1.7032531E-2"/>
    <n v="9.6349069999999998E-3"/>
    <n v="4.5917535582175928E-2"/>
    <n v="1"/>
    <n v="9.7222222222222232"/>
    <n v="90.277777777777786"/>
    <n v="10.96"/>
    <n v="845.1"/>
    <n v="106.14456"/>
    <n v="2"/>
    <n v="1"/>
    <n v="12088.982219800901"/>
    <n v="1062.0811252538258"/>
    <n v="74.709999999999994"/>
    <n v="75.47"/>
    <n v="74.709999999999994"/>
    <n v="30.41"/>
    <s v=""/>
    <n v="98.76"/>
    <n v="5.1548794163424123"/>
    <n v="1.7116330878552972"/>
    <n v="0.85735354497354488"/>
    <n v="17.099473382352944"/>
    <n v="0"/>
    <n v="0"/>
    <m/>
    <n v="0"/>
    <n v="0"/>
    <n v="4.5"/>
    <n v="100"/>
    <n v="100"/>
    <n v="87.440000000000012"/>
    <n v="9.6999999999999993"/>
    <n v="0"/>
    <n v="1"/>
    <n v="12"/>
    <n v="174.47139090604401"/>
    <n v="7"/>
    <n v="65"/>
    <n v="845.1"/>
    <n v="845.1"/>
  </r>
  <r>
    <x v="0"/>
    <x v="2"/>
    <n v="351100320"/>
    <s v="Castilho"/>
    <m/>
    <m/>
    <m/>
    <m/>
    <m/>
    <m/>
    <n v="0"/>
    <n v="0"/>
    <n v="0"/>
    <n v="0"/>
    <n v="0"/>
    <n v="0"/>
    <n v="0"/>
    <n v="0"/>
    <m/>
    <n v="0"/>
    <s v=""/>
    <s v=""/>
    <m/>
    <m/>
    <m/>
    <m/>
    <m/>
    <s v=""/>
    <s v=""/>
    <m/>
    <m/>
    <m/>
    <m/>
    <n v="9.0306545153272602"/>
    <m/>
    <n v="0"/>
    <n v="0"/>
    <n v="0"/>
    <n v="0"/>
    <s v=""/>
    <s v=""/>
    <m/>
    <m/>
    <s v=""/>
    <m/>
    <m/>
    <m/>
    <m/>
    <m/>
    <m/>
    <m/>
    <n v="0"/>
    <m/>
    <n v="0"/>
    <n v="0"/>
    <m/>
    <m/>
  </r>
  <r>
    <x v="10"/>
    <x v="2"/>
    <n v="351110215"/>
    <s v="Catanduva"/>
    <n v="0.44574234874750207"/>
    <n v="116435"/>
    <n v="115500"/>
    <n v="935"/>
    <n v="398.42252942786752"/>
    <n v="99.196976854038738"/>
    <n v="1.3270957390000029"/>
    <n v="0.14679"/>
    <n v="1.1803057390000029"/>
    <n v="0"/>
    <n v="0.58192000000000021"/>
    <n v="0.33534601899999977"/>
    <n v="0.35289000000000004"/>
    <n v="5.6939720000000027E-2"/>
    <n v="0.39865888562500001"/>
    <n v="12"/>
    <n v="2.0356234096692112"/>
    <n v="97.964376590330787"/>
    <n v="108.21"/>
    <n v="6492.7979999999998"/>
    <n v="432.28938600000015"/>
    <n v="23"/>
    <n v="0"/>
    <n v="595.86206896551721"/>
    <n v="62.294670846394979"/>
    <n v="98.28"/>
    <n v="99.74"/>
    <n v="98.28"/>
    <n v="18.16"/>
    <s v=""/>
    <n v="99.08"/>
    <n v="181.79393684931546"/>
    <n v="60.322533590909224"/>
    <n v="29.358000000000001"/>
    <n v="513.17640826087086"/>
    <n v="4"/>
    <n v="0.176370502552185"/>
    <m/>
    <n v="1"/>
    <n v="0"/>
    <n v="8.9"/>
    <n v="100"/>
    <n v="99.299999999999983"/>
    <n v="93.342017016392617"/>
    <n v="10"/>
    <n v="12"/>
    <n v="0"/>
    <n v="166"/>
    <n v="145.9694041655917"/>
    <n v="8"/>
    <n v="385"/>
    <n v="6492.7979999999989"/>
    <n v="6447.3484139999991"/>
  </r>
  <r>
    <x v="2"/>
    <x v="2"/>
    <n v="351110216"/>
    <s v="Catanduva"/>
    <m/>
    <m/>
    <m/>
    <m/>
    <m/>
    <m/>
    <n v="5.3499999999999997E-3"/>
    <n v="5.3499999999999997E-3"/>
    <n v="0"/>
    <n v="0"/>
    <n v="0"/>
    <n v="0"/>
    <n v="5.3499999999999997E-3"/>
    <n v="0"/>
    <m/>
    <n v="2"/>
    <s v=""/>
    <s v=""/>
    <m/>
    <m/>
    <m/>
    <m/>
    <m/>
    <s v=""/>
    <s v=""/>
    <m/>
    <m/>
    <m/>
    <m/>
    <n v="0.97418244406196197"/>
    <m/>
    <n v="0.73287671232876705"/>
    <n v="0.24318181818181817"/>
    <n v="1.0699999999999998"/>
    <n v="0"/>
    <s v=""/>
    <s v=""/>
    <m/>
    <m/>
    <s v=""/>
    <m/>
    <m/>
    <m/>
    <m/>
    <m/>
    <m/>
    <m/>
    <n v="1"/>
    <m/>
    <n v="2"/>
    <s v=""/>
    <m/>
    <m/>
  </r>
  <r>
    <x v="10"/>
    <x v="2"/>
    <n v="351120115"/>
    <s v="Catiguá"/>
    <n v="0.63029759001835828"/>
    <n v="7455"/>
    <n v="6931"/>
    <n v="524"/>
    <n v="51.261775424602902"/>
    <n v="92.971160295103957"/>
    <n v="5.1169861000000011E-2"/>
    <n v="1.7780000000000001E-2"/>
    <n v="3.3389861000000007E-2"/>
    <n v="0"/>
    <n v="2.7779999999999996E-2"/>
    <n v="1.6864074E-2"/>
    <n v="5.089999999999999E-3"/>
    <n v="1.435787E-3"/>
    <n v="1.9414062499999999E-2"/>
    <n v="1"/>
    <n v="12.5"/>
    <n v="87.5"/>
    <n v="5"/>
    <n v="385.83"/>
    <n v="286.53534000000002"/>
    <n v="1"/>
    <n v="0"/>
    <n v="4737.8028169014087"/>
    <n v="507.62173038229378"/>
    <n v="100"/>
    <n v="100"/>
    <n v="99.61"/>
    <n v="15.54"/>
    <s v=""/>
    <n v="100"/>
    <n v="14.213850277777782"/>
    <n v="4.5687375892857149"/>
    <n v="7.4083333333333332"/>
    <n v="27.824884166666674"/>
    <n v="0"/>
    <n v="0.51948051948051899"/>
    <m/>
    <n v="0"/>
    <n v="0"/>
    <n v="8.9"/>
    <n v="99"/>
    <n v="99"/>
    <n v="25.735339398180539"/>
    <n v="5.2"/>
    <n v="0"/>
    <n v="0"/>
    <n v="8"/>
    <n v="143.09215291750502"/>
    <n v="3"/>
    <n v="21"/>
    <n v="381.9717"/>
    <n v="381.9717"/>
  </r>
  <r>
    <x v="10"/>
    <x v="2"/>
    <n v="351130015"/>
    <s v="Cedral"/>
    <n v="1.1681841317812802"/>
    <n v="8673"/>
    <n v="7131"/>
    <n v="1542"/>
    <n v="43.887258374658437"/>
    <n v="82.220684884123145"/>
    <n v="8.8730895000000018E-2"/>
    <n v="1.7649999999999999E-2"/>
    <n v="7.1080895000000019E-2"/>
    <n v="0"/>
    <n v="4.2029999999999998E-2"/>
    <n v="5.1739509999999996E-3"/>
    <n v="1.7780000000000001E-2"/>
    <n v="2.3746943999999996E-2"/>
    <n v="2.0913812500000004E-2"/>
    <n v="9"/>
    <n v="10.869565217391305"/>
    <n v="89.130434782608688"/>
    <n v="5.05"/>
    <n v="389.82600000000002"/>
    <n v="62.372159999999994"/>
    <n v="1"/>
    <n v="0"/>
    <n v="5199.6402628848145"/>
    <n v="472.69456935316498"/>
    <m/>
    <m/>
    <m/>
    <m/>
    <n v="4.5"/>
    <m/>
    <n v="17.746179000000005"/>
    <n v="6.2049576923076932"/>
    <n v="4.7702702702702702"/>
    <n v="54.677611538461548"/>
    <n v="0"/>
    <n v="0"/>
    <m/>
    <n v="0"/>
    <n v="0"/>
    <n v="9.3000000000000007"/>
    <n v="100"/>
    <n v="100.00000000000003"/>
    <n v="84"/>
    <n v="9.6999999999999993"/>
    <n v="0"/>
    <n v="0"/>
    <n v="11"/>
    <n v="200.9676619219953"/>
    <n v="5"/>
    <n v="41"/>
    <n v="389.82600000000008"/>
    <n v="389.82600000000008"/>
  </r>
  <r>
    <x v="2"/>
    <x v="2"/>
    <n v="351130016"/>
    <s v="Cedral"/>
    <m/>
    <m/>
    <m/>
    <m/>
    <m/>
    <m/>
    <n v="5.0499999999999998E-3"/>
    <n v="5.0000000000000001E-3"/>
    <n v="5.0000000000000002E-5"/>
    <n v="0"/>
    <n v="0"/>
    <n v="0"/>
    <n v="5.0000000000000001E-3"/>
    <n v="5.0000000000000002E-5"/>
    <m/>
    <n v="7"/>
    <n v="50"/>
    <n v="50"/>
    <m/>
    <m/>
    <m/>
    <m/>
    <m/>
    <s v=""/>
    <s v=""/>
    <m/>
    <m/>
    <m/>
    <m/>
    <n v="0"/>
    <m/>
    <n v="1.01"/>
    <n v="0.35314685314685312"/>
    <n v="1.3513513513513513"/>
    <n v="3.8461538461538464E-2"/>
    <s v=""/>
    <s v=""/>
    <m/>
    <m/>
    <s v=""/>
    <m/>
    <m/>
    <m/>
    <m/>
    <m/>
    <m/>
    <m/>
    <s v=""/>
    <m/>
    <n v="1"/>
    <n v="1"/>
    <m/>
    <m/>
  </r>
  <r>
    <x v="14"/>
    <x v="2"/>
    <n v="351140914"/>
    <s v="Cerqueira César"/>
    <m/>
    <m/>
    <m/>
    <m/>
    <m/>
    <m/>
    <n v="0.50095344099999983"/>
    <n v="0.49150578699999981"/>
    <n v="9.447653999999998E-3"/>
    <n v="8.684306823947241E-2"/>
    <n v="0"/>
    <n v="1.5856543000000001E-2"/>
    <n v="0.48461689799999985"/>
    <n v="4.8000000000000001E-4"/>
    <m/>
    <n v="12"/>
    <n v="72.727272727272734"/>
    <n v="27.27272727272727"/>
    <m/>
    <m/>
    <m/>
    <m/>
    <m/>
    <s v=""/>
    <s v=""/>
    <m/>
    <m/>
    <m/>
    <m/>
    <s v=""/>
    <m/>
    <n v="19.722576417322831"/>
    <n v="9.4877545643939349"/>
    <n v="25.335349845360817"/>
    <n v="1.5746089999999995"/>
    <s v=""/>
    <s v=""/>
    <m/>
    <m/>
    <s v=""/>
    <m/>
    <m/>
    <m/>
    <m/>
    <m/>
    <m/>
    <m/>
    <n v="1"/>
    <m/>
    <n v="24"/>
    <n v="9"/>
    <m/>
    <m/>
  </r>
  <r>
    <x v="5"/>
    <x v="2"/>
    <n v="351140917"/>
    <s v="Cerqueira César"/>
    <n v="1.0182861155954681"/>
    <n v="18879"/>
    <n v="17324"/>
    <n v="1555"/>
    <n v="37.485108410769598"/>
    <n v="91.763334922400546"/>
    <n v="0.22708956800000002"/>
    <n v="0.15790000000000004"/>
    <n v="6.9189567999999993E-2"/>
    <n v="0"/>
    <n v="1.8519999999999998E-2"/>
    <n v="5.8838826999999996E-2"/>
    <n v="0.13747074099999998"/>
    <n v="1.226E-2"/>
    <n v="5.5220353927083327E-2"/>
    <n v="5"/>
    <n v="62.5"/>
    <n v="37.5"/>
    <n v="12.41"/>
    <n v="957.20399999999995"/>
    <n v="957.21938999999998"/>
    <n v="1"/>
    <n v="0"/>
    <n v="8819.8569839504216"/>
    <n v="1002.2564754489117"/>
    <n v="96.09"/>
    <n v="88.38"/>
    <n v="94.82"/>
    <n v="0"/>
    <s v=""/>
    <n v="100"/>
    <n v="8.9405341732283468"/>
    <n v="4.3009387878787875"/>
    <n v="8.13917525773196"/>
    <n v="11.531594666666663"/>
    <n v="0"/>
    <n v="0"/>
    <m/>
    <n v="0"/>
    <n v="0"/>
    <n v="7.2"/>
    <n v="95"/>
    <n v="90.25"/>
    <n v="-1.6078077400454747E-3"/>
    <n v="2.8"/>
    <n v="0"/>
    <n v="0"/>
    <n v="2"/>
    <n v="33.53835802004285"/>
    <n v="15"/>
    <n v="9"/>
    <n v="909.34379999999987"/>
    <n v="863.87660999999991"/>
  </r>
  <r>
    <x v="8"/>
    <x v="2"/>
    <n v="351150810"/>
    <s v="Cerquilho"/>
    <n v="1.8908575302288622"/>
    <n v="45164"/>
    <n v="42827"/>
    <n v="2337"/>
    <n v="353.50657482780213"/>
    <n v="94.825524754229036"/>
    <n v="0.42299484600000009"/>
    <n v="0.36795000000000005"/>
    <n v="5.5044846000000022E-2"/>
    <n v="0"/>
    <n v="0.21118999999999999"/>
    <n v="0.15861129599999998"/>
    <n v="2.6535500000000002E-3"/>
    <n v="5.0540000000000009E-2"/>
    <n v="0.12547651708796295"/>
    <n v="13"/>
    <n v="37.5"/>
    <n v="62.5"/>
    <n v="36.47"/>
    <n v="2461.6439999999998"/>
    <n v="268.23095999999998"/>
    <n v="5"/>
    <n v="0"/>
    <n v="789.02842972278802"/>
    <n v="111.72083960676648"/>
    <n v="91.27"/>
    <n v="100"/>
    <n v="88.96"/>
    <n v="37.76"/>
    <n v="29.473684210526301"/>
    <n v="96.25"/>
    <n v="105.74871150000003"/>
    <n v="37.433172212389394"/>
    <n v="153.31250000000003"/>
    <n v="34.403028750000011"/>
    <n v="0"/>
    <n v="0"/>
    <m/>
    <n v="0"/>
    <n v="0"/>
    <n v="7.1"/>
    <n v="98"/>
    <n v="98"/>
    <n v="89.103584433817403"/>
    <n v="9.6999999999999993"/>
    <n v="1"/>
    <n v="0"/>
    <n v="42"/>
    <n v="168.310377831056"/>
    <n v="15"/>
    <n v="25"/>
    <n v="2412.4111199999998"/>
    <n v="2412.4111199999998"/>
  </r>
  <r>
    <x v="8"/>
    <x v="2"/>
    <n v="351160710"/>
    <s v="Cesário Lange"/>
    <n v="1.2410768663107419"/>
    <n v="16951"/>
    <n v="11445"/>
    <n v="5506"/>
    <n v="89.126662810873341"/>
    <n v="67.518140522683026"/>
    <n v="0.13887981500000002"/>
    <n v="9.1208704000000015E-2"/>
    <n v="4.7671111000000016E-2"/>
    <n v="0"/>
    <n v="1.0416667000000001E-2"/>
    <n v="2.4248703999999996E-2"/>
    <n v="7.5837222000000024E-2"/>
    <n v="2.8377221999999997E-2"/>
    <n v="4.3590438222222222E-2"/>
    <n v="17"/>
    <n v="45.762711864406782"/>
    <n v="54.237288135593218"/>
    <n v="8.4700000000000006"/>
    <n v="653.18399999999997"/>
    <n v="466.92255599999999"/>
    <n v="2"/>
    <n v="1"/>
    <n v="3218.5287003716594"/>
    <n v="483.70951566279274"/>
    <n v="84.48"/>
    <n v="83.73"/>
    <n v="67.650000000000006"/>
    <n v="21.06"/>
    <n v="15.909090909090899"/>
    <n v="100"/>
    <n v="22.399970161290327"/>
    <n v="8.0277349710982673"/>
    <n v="25.335751111111115"/>
    <n v="18.335042692307699"/>
    <n v="0"/>
    <n v="0.29248318221702302"/>
    <m/>
    <n v="0"/>
    <n v="0"/>
    <n v="10"/>
    <n v="89"/>
    <n v="80.100000000000009"/>
    <n v="28.515922619047618"/>
    <n v="4.7"/>
    <n v="0"/>
    <n v="1"/>
    <n v="21"/>
    <n v="23.896678778259282"/>
    <n v="27"/>
    <n v="32"/>
    <n v="581.33375999999998"/>
    <n v="523.20038399999999"/>
  </r>
  <r>
    <x v="6"/>
    <x v="2"/>
    <n v="35117065"/>
    <s v="Charqueada"/>
    <n v="1.2473653014424935"/>
    <n v="16571"/>
    <n v="15136"/>
    <n v="1435"/>
    <n v="94.153409090909093"/>
    <n v="91.340293283446982"/>
    <n v="8.4735230999999994E-2"/>
    <n v="7.8808934999999997E-2"/>
    <n v="5.9262960000000002E-3"/>
    <n v="0"/>
    <n v="3.7200000000000002E-3"/>
    <n v="6.2489349999999989E-3"/>
    <n v="5.8889999999999998E-2"/>
    <n v="1.5876295999999998E-2"/>
    <n v="5.0265270769675928E-2"/>
    <n v="10"/>
    <n v="50"/>
    <n v="50"/>
    <n v="10.8"/>
    <n v="833.32799999999997"/>
    <n v="268.11281750399996"/>
    <n v="2"/>
    <n v="1"/>
    <n v="4110.6607929515421"/>
    <n v="532.86343612334792"/>
    <n v="99.65"/>
    <n v="95.88"/>
    <n v="78.08"/>
    <n v="38.200000000000003"/>
    <n v="10.2234957020057"/>
    <n v="100"/>
    <n v="10.333564756097561"/>
    <n v="3.9229273611111108"/>
    <n v="14.59424722222222"/>
    <n v="2.1165342857142866"/>
    <n v="0"/>
    <n v="0"/>
    <m/>
    <n v="0"/>
    <n v="0"/>
    <n v="8.9"/>
    <n v="80.42"/>
    <n v="77.203199999999995"/>
    <n v="67.826255987558326"/>
    <n v="7.3"/>
    <n v="1"/>
    <n v="1"/>
    <n v="30"/>
    <n v="7.4007360211898128"/>
    <n v="14"/>
    <n v="14"/>
    <n v="670.16237760000001"/>
    <n v="643.35588249599994"/>
  </r>
  <r>
    <x v="14"/>
    <x v="2"/>
    <n v="355720414"/>
    <s v="Chavantes"/>
    <m/>
    <m/>
    <m/>
    <m/>
    <m/>
    <m/>
    <n v="0"/>
    <n v="0"/>
    <n v="0"/>
    <n v="0"/>
    <n v="0"/>
    <n v="0"/>
    <n v="0"/>
    <n v="0"/>
    <m/>
    <s v=""/>
    <s v=""/>
    <s v=""/>
    <m/>
    <m/>
    <m/>
    <m/>
    <m/>
    <s v=""/>
    <s v=""/>
    <m/>
    <m/>
    <m/>
    <m/>
    <n v="58.479532163742697"/>
    <m/>
    <n v="0"/>
    <n v="0"/>
    <n v="0"/>
    <n v="0"/>
    <s v=""/>
    <s v=""/>
    <m/>
    <m/>
    <s v=""/>
    <m/>
    <m/>
    <m/>
    <m/>
    <m/>
    <m/>
    <m/>
    <n v="2"/>
    <m/>
    <n v="0"/>
    <n v="0"/>
    <m/>
    <m/>
  </r>
  <r>
    <x v="5"/>
    <x v="2"/>
    <n v="355720417"/>
    <s v="Chavantes"/>
    <n v="7.4891610054494961E-2"/>
    <n v="12201"/>
    <n v="11468"/>
    <n v="733"/>
    <n v="64.826523564103923"/>
    <n v="93.992295713466106"/>
    <n v="0.130735556"/>
    <n v="7.4765555999999997E-2"/>
    <n v="5.5969999999999999E-2"/>
    <n v="0"/>
    <n v="5.2450000000000004E-2"/>
    <n v="4.2000000000000002E-4"/>
    <n v="7.4765555999999997E-2"/>
    <n v="3.1000000000000003E-3"/>
    <n v="3.4224158038194445E-2"/>
    <n v="1"/>
    <n v="20"/>
    <n v="80"/>
    <n v="7.99"/>
    <n v="616.62599999999998"/>
    <n v="103.84146"/>
    <n v="1"/>
    <n v="0"/>
    <n v="4704.1652323580038"/>
    <n v="542.78829604130806"/>
    <n v="92.15"/>
    <n v="95.55"/>
    <n v="88.6"/>
    <n v="50.57"/>
    <s v=""/>
    <n v="100"/>
    <n v="13.908037872340426"/>
    <n v="7.1832723076923077"/>
    <n v="10.24185698630137"/>
    <n v="26.652380952380955"/>
    <n v="0"/>
    <n v="0.73800738007380096"/>
    <m/>
    <n v="0"/>
    <n v="0"/>
    <n v="7.8"/>
    <n v="99"/>
    <n v="98.999999999999986"/>
    <n v="83.159733777038269"/>
    <n v="10"/>
    <n v="0"/>
    <n v="0"/>
    <n v="3"/>
    <n v="153.25431802139695"/>
    <n v="2"/>
    <n v="8"/>
    <n v="610.4597399999999"/>
    <n v="610.4597399999999"/>
  </r>
  <r>
    <x v="0"/>
    <x v="2"/>
    <n v="351190420"/>
    <s v="Clementina"/>
    <n v="1.9634132676705773"/>
    <n v="8087"/>
    <n v="7818"/>
    <n v="269"/>
    <n v="47.925803010548769"/>
    <n v="96.673673797452693"/>
    <n v="0.13464000000000001"/>
    <n v="0.10235"/>
    <n v="3.2290000000000006E-2"/>
    <n v="0"/>
    <n v="2.9430000000000001E-2"/>
    <n v="9.2219999999999996E-2"/>
    <n v="1.1520000000000001E-2"/>
    <n v="1.4700000000000002E-3"/>
    <n v="2.0072186718749999E-2"/>
    <n v="4"/>
    <n v="18.518518518518519"/>
    <n v="81.481481481481481"/>
    <n v="5.65"/>
    <n v="436.05"/>
    <n v="76.964040000000011"/>
    <n v="0"/>
    <n v="0"/>
    <n v="4913.4858414739701"/>
    <n v="584.93879065166323"/>
    <n v="95.31"/>
    <n v="95.31"/>
    <n v="95.31"/>
    <n v="17.52"/>
    <n v="22"/>
    <n v="100"/>
    <n v="25.892307692307693"/>
    <n v="10.685714285714285"/>
    <n v="27.662162162162161"/>
    <n v="21.526666666666667"/>
    <n v="0"/>
    <n v="0"/>
    <m/>
    <n v="0"/>
    <n v="0"/>
    <n v="9"/>
    <n v="100"/>
    <n v="100"/>
    <n v="82.349721362229104"/>
    <n v="10"/>
    <n v="0"/>
    <n v="0"/>
    <n v="16"/>
    <n v="146.62079629076291"/>
    <n v="5"/>
    <n v="22"/>
    <n v="436.05"/>
    <n v="436.05"/>
  </r>
  <r>
    <x v="9"/>
    <x v="2"/>
    <n v="351200112"/>
    <s v="Colina"/>
    <n v="0.16716885294654205"/>
    <n v="17568"/>
    <n v="16699"/>
    <n v="869"/>
    <n v="41.437871497311072"/>
    <n v="95.053506375227698"/>
    <n v="0.88997388899999985"/>
    <n v="0.74298935199999994"/>
    <n v="0.14698453699999992"/>
    <n v="0"/>
    <n v="4.2339999999999996E-2"/>
    <n v="0.38874000000000003"/>
    <n v="0.44953935200000006"/>
    <n v="9.3545369999999996E-3"/>
    <n v="4.7155724666666676E-2"/>
    <n v="20"/>
    <n v="40.579710144927539"/>
    <n v="59.420289855072461"/>
    <n v="12.03"/>
    <n v="927.82799999999997"/>
    <n v="257.93855999999994"/>
    <n v="1"/>
    <n v="0"/>
    <n v="7934.2622950819668"/>
    <n v="897.54098360655735"/>
    <n v="88.18"/>
    <n v="93.39"/>
    <n v="88.18"/>
    <n v="33.89"/>
    <n v="8.4765625"/>
    <n v="94.42"/>
    <n v="57.417670258064504"/>
    <n v="20.135155859728503"/>
    <n v="70.760890666666654"/>
    <n v="29.396907399999982"/>
    <n v="0"/>
    <n v="0"/>
    <m/>
    <n v="0"/>
    <n v="0"/>
    <n v="8"/>
    <n v="100"/>
    <n v="100"/>
    <n v="72.199743918053784"/>
    <n v="8.1999999999999993"/>
    <n v="0"/>
    <n v="0"/>
    <n v="7"/>
    <n v="89.787613909640953"/>
    <n v="28"/>
    <n v="41"/>
    <n v="927.82799999999997"/>
    <n v="927.82799999999997"/>
  </r>
  <r>
    <x v="10"/>
    <x v="2"/>
    <n v="351200115"/>
    <s v="Colina"/>
    <m/>
    <m/>
    <m/>
    <m/>
    <m/>
    <m/>
    <n v="7.9339352000000002E-2"/>
    <n v="6.4419351999999999E-2"/>
    <n v="1.4920000000000001E-2"/>
    <n v="0"/>
    <n v="0"/>
    <n v="2.47E-3"/>
    <n v="7.6580000000000009E-2"/>
    <n v="2.8935199999999999E-4"/>
    <m/>
    <n v="3"/>
    <n v="50"/>
    <n v="50"/>
    <m/>
    <m/>
    <m/>
    <m/>
    <m/>
    <s v=""/>
    <s v=""/>
    <m/>
    <m/>
    <m/>
    <m/>
    <n v="10"/>
    <m/>
    <n v="5.1186678709677418"/>
    <n v="1.7950079638009049"/>
    <n v="6.1351763809523803"/>
    <n v="2.984"/>
    <s v=""/>
    <s v=""/>
    <m/>
    <m/>
    <s v=""/>
    <m/>
    <m/>
    <m/>
    <m/>
    <m/>
    <m/>
    <m/>
    <s v=""/>
    <m/>
    <n v="7"/>
    <n v="7"/>
    <m/>
    <m/>
  </r>
  <r>
    <x v="9"/>
    <x v="2"/>
    <n v="351210012"/>
    <s v="Colômbia"/>
    <n v="8.1530550668484914E-2"/>
    <n v="6037"/>
    <n v="4501"/>
    <n v="1536"/>
    <n v="8.2783681864929726"/>
    <n v="74.556899122080495"/>
    <n v="4.3099704639999983"/>
    <n v="3.944773333999998"/>
    <n v="0.36519712999999998"/>
    <n v="1.1815090055809232"/>
    <n v="2.121E-2"/>
    <n v="0.21370999999999998"/>
    <n v="4.0158999079999989"/>
    <n v="5.9150556E-2"/>
    <n v="1.5009176822916666E-2"/>
    <n v="55"/>
    <n v="74.803149606299215"/>
    <n v="25.196850393700785"/>
    <n v="3.14"/>
    <n v="242.08199999999999"/>
    <n v="25.999380000000002"/>
    <n v="1"/>
    <n v="0"/>
    <n v="44454.424382971672"/>
    <n v="5171.5487825078671"/>
    <n v="95.47"/>
    <m/>
    <n v="92.91"/>
    <n v="22"/>
    <s v=""/>
    <n v="100"/>
    <n v="140.38991739413675"/>
    <n v="50.64595139835486"/>
    <n v="189.65256413461529"/>
    <n v="36.888598989898995"/>
    <n v="0"/>
    <n v="2.2686025408348498"/>
    <m/>
    <n v="0"/>
    <n v="0"/>
    <n v="8.8000000000000007"/>
    <n v="100"/>
    <n v="100"/>
    <n v="89.26009368726298"/>
    <n v="10"/>
    <n v="0"/>
    <n v="0"/>
    <n v="28"/>
    <n v="141.31354604081713"/>
    <n v="95"/>
    <n v="32"/>
    <n v="242.08199999999999"/>
    <n v="242.08199999999999"/>
  </r>
  <r>
    <x v="3"/>
    <x v="2"/>
    <n v="35122099"/>
    <s v="Conchal"/>
    <n v="0.84567275268374598"/>
    <n v="26881"/>
    <n v="25910"/>
    <n v="971"/>
    <n v="146.22749279225371"/>
    <n v="96.387783192589566"/>
    <n v="0.35009870400000004"/>
    <n v="0.31697333300000002"/>
    <n v="3.3125371000000001E-2"/>
    <n v="0"/>
    <n v="7.140500000000001E-2"/>
    <n v="4.034999999999999E-2"/>
    <n v="0.22801592599999998"/>
    <n v="1.0327777999999998E-2"/>
    <n v="8.1031561121527776E-2"/>
    <n v="14"/>
    <n v="49.462365591397848"/>
    <n v="50.537634408602152"/>
    <n v="21.03"/>
    <n v="1419.498"/>
    <n v="140.53283999999999"/>
    <n v="0"/>
    <n v="1"/>
    <n v="2932.9266024329454"/>
    <n v="340.2194858822217"/>
    <n v="99.03"/>
    <n v="97"/>
    <n v="97.81"/>
    <n v="6.38"/>
    <n v="84.033613445378094"/>
    <n v="99.9"/>
    <n v="38.899856000000007"/>
    <n v="14.003948160000002"/>
    <n v="51.962841475409839"/>
    <n v="11.422541724137931"/>
    <n v="2"/>
    <n v="0.74962518740629702"/>
    <m/>
    <n v="1"/>
    <n v="0"/>
    <n v="9.8000000000000007"/>
    <n v="100"/>
    <n v="97.000000000000014"/>
    <n v="90.0998212043976"/>
    <n v="9.5"/>
    <n v="0"/>
    <n v="1"/>
    <n v="14"/>
    <n v="88.119985610186816"/>
    <n v="46"/>
    <n v="47"/>
    <n v="1419.4980000000003"/>
    <n v="1376.9130600000003"/>
  </r>
  <r>
    <x v="8"/>
    <x v="2"/>
    <n v="351230810"/>
    <s v="Conchas"/>
    <n v="0.581035052062151"/>
    <n v="16966"/>
    <n v="14350"/>
    <n v="2616"/>
    <n v="36.233555441653849"/>
    <n v="84.58092655900036"/>
    <n v="3.7195520000000005E-3"/>
    <n v="2.7924380000000004E-3"/>
    <n v="9.2711400000000004E-4"/>
    <n v="0"/>
    <n v="0"/>
    <n v="7.1243800000000003E-4"/>
    <n v="1.377114E-3"/>
    <n v="1.6299999999999999E-3"/>
    <n v="3.7044377354166672E-2"/>
    <n v="22"/>
    <n v="47.058823529411761"/>
    <n v="52.941176470588239"/>
    <n v="10.08"/>
    <n v="777.49199999999996"/>
    <n v="138.87888479999998"/>
    <n v="1"/>
    <n v="0"/>
    <n v="7825.4485441471179"/>
    <n v="1189.6168808204645"/>
    <n v="71.73"/>
    <n v="81.599999999999994"/>
    <n v="67.81"/>
    <n v="34.380000000000003"/>
    <n v="24.812319538017299"/>
    <n v="88.53"/>
    <n v="0.24632794701986757"/>
    <n v="8.8350403800475069E-2"/>
    <n v="0.32096988505747132"/>
    <n v="0.14486156249999999"/>
    <n v="0"/>
    <n v="0.17395626242544701"/>
    <m/>
    <n v="0"/>
    <n v="0"/>
    <n v="9.8000000000000007"/>
    <n v="92"/>
    <n v="85.56"/>
    <n v="82.137580219474941"/>
    <n v="9.8000000000000007"/>
    <n v="0"/>
    <n v="0"/>
    <n v="32"/>
    <n v="0"/>
    <n v="8"/>
    <n v="9"/>
    <n v="715.29264000000001"/>
    <n v="665.22215519999997"/>
  </r>
  <r>
    <x v="6"/>
    <x v="2"/>
    <n v="35124075"/>
    <s v="Cordeirópolis"/>
    <n v="1.5448236557255246"/>
    <n v="23732"/>
    <n v="21316"/>
    <n v="2416"/>
    <n v="172.7974370176205"/>
    <n v="89.819652789482546"/>
    <n v="0.2304036109999999"/>
    <n v="9.2830185000000009E-2"/>
    <n v="0.13757342599999989"/>
    <n v="0"/>
    <n v="7.775E-2"/>
    <n v="0.11352861100000002"/>
    <n v="9.7701849999999972E-3"/>
    <n v="2.9354814999999992E-2"/>
    <n v="7.2239768518518516E-2"/>
    <n v="14"/>
    <n v="12.380952380952381"/>
    <n v="87.61904761904762"/>
    <n v="15.23"/>
    <n v="1174.77"/>
    <n v="1174.77"/>
    <n v="4"/>
    <n v="0"/>
    <n v="2205.8722400134839"/>
    <n v="292.34451373672681"/>
    <n v="100"/>
    <n v="95.87"/>
    <n v="100"/>
    <n v="19.8"/>
    <n v="3.8461538461538498"/>
    <n v="100"/>
    <n v="36.572001746031731"/>
    <n v="13.879735602409632"/>
    <n v="22.64150853658537"/>
    <n v="62.533375454545393"/>
    <n v="0"/>
    <n v="0"/>
    <m/>
    <n v="0"/>
    <n v="0"/>
    <n v="7.9"/>
    <n v="100"/>
    <n v="0"/>
    <n v="0"/>
    <n v="1.5"/>
    <n v="1"/>
    <n v="0"/>
    <n v="68"/>
    <n v="107.62769814256666"/>
    <n v="13"/>
    <n v="92"/>
    <n v="1174.77"/>
    <n v="0"/>
  </r>
  <r>
    <x v="12"/>
    <x v="2"/>
    <n v="351250619"/>
    <s v="Coroados"/>
    <n v="1.3377835513503911"/>
    <n v="5802"/>
    <n v="4925"/>
    <n v="877"/>
    <n v="23.533706497931369"/>
    <n v="84.884522578421226"/>
    <n v="8.2942778000000009E-2"/>
    <n v="6.8975556000000007E-2"/>
    <n v="1.3967221999999998E-2"/>
    <n v="0"/>
    <n v="1.2120000000000001E-2"/>
    <n v="1.227222E-3"/>
    <n v="6.8975556000000007E-2"/>
    <n v="6.2E-4"/>
    <n v="1.3188973437500001E-2"/>
    <n v="10"/>
    <n v="41.935483870967744"/>
    <n v="58.064516129032263"/>
    <n v="3.39"/>
    <n v="261.79199999999997"/>
    <n v="43.587633599999997"/>
    <n v="0"/>
    <n v="0"/>
    <n v="9946.7218200620482"/>
    <n v="815.30506721820041"/>
    <n v="87.29"/>
    <n v="100"/>
    <n v="85.7"/>
    <n v="16.510000000000002"/>
    <n v="14.607703281027099"/>
    <n v="100"/>
    <n v="14.300478965517243"/>
    <n v="4.5323922404371588"/>
    <n v="16.040826976744189"/>
    <n v="9.3114813333333331"/>
    <n v="0"/>
    <n v="0"/>
    <m/>
    <n v="0"/>
    <n v="0"/>
    <n v="7.8"/>
    <n v="96.92"/>
    <n v="96.92"/>
    <n v="83.350280528052807"/>
    <n v="9.6999999999999993"/>
    <n v="0"/>
    <n v="0"/>
    <n v="13"/>
    <n v="91.894945860906773"/>
    <n v="13"/>
    <n v="18"/>
    <n v="253.7288064"/>
    <n v="253.7288064"/>
  </r>
  <r>
    <x v="14"/>
    <x v="2"/>
    <n v="351260514"/>
    <s v="Coronel Macedo"/>
    <n v="-0.50967634799095052"/>
    <n v="4864"/>
    <n v="3944"/>
    <n v="920"/>
    <n v="15.973202850481101"/>
    <n v="81.085526315789465"/>
    <n v="1.2190287500000003"/>
    <n v="1.2179700000000002"/>
    <n v="1.05875E-3"/>
    <n v="3.1579908675799101E-2"/>
    <n v="1.167E-2"/>
    <n v="2.1731499999999999E-4"/>
    <n v="1.2068325930000003"/>
    <n v="3.0884200000000004E-4"/>
    <n v="1.0475333333333333E-2"/>
    <n v="21"/>
    <n v="85.365853658536579"/>
    <n v="14.634146341463413"/>
    <n v="2.56"/>
    <n v="197.316"/>
    <n v="48.942684000000014"/>
    <n v="1"/>
    <n v="0"/>
    <n v="21914.407894736843"/>
    <n v="2593.4210526315783"/>
    <n v="82.7"/>
    <n v="77.28"/>
    <n v="76.69"/>
    <n v="16.43"/>
    <n v="0"/>
    <n v="100"/>
    <n v="80.730380794702"/>
    <n v="36.065939349112433"/>
    <n v="109.72702702702703"/>
    <n v="0.26468750000000008"/>
    <n v="0"/>
    <n v="0"/>
    <m/>
    <n v="0"/>
    <n v="0"/>
    <n v="7.1"/>
    <n v="90.6"/>
    <n v="90.59999999999998"/>
    <n v="75.195785440613022"/>
    <n v="8"/>
    <n v="0"/>
    <n v="0"/>
    <s v=""/>
    <n v="111.4045694647744"/>
    <n v="35"/>
    <n v="6"/>
    <n v="178.76829599999996"/>
    <n v="178.76829599999996"/>
  </r>
  <r>
    <x v="6"/>
    <x v="2"/>
    <n v="35127045"/>
    <s v="Corumbataí"/>
    <n v="0.21286393720336694"/>
    <n v="3945"/>
    <n v="2400"/>
    <n v="1545"/>
    <n v="14.183504709858346"/>
    <n v="60.836501901140686"/>
    <n v="6.8366743000000008E-2"/>
    <n v="5.8206605000000008E-2"/>
    <n v="1.0160138000000003E-2"/>
    <n v="0"/>
    <n v="9.0799999999999995E-3"/>
    <n v="1.56E-3"/>
    <n v="5.0792948000000004E-2"/>
    <n v="6.9337949999999995E-3"/>
    <n v="1.0199468749999998E-2"/>
    <n v="20"/>
    <n v="49.253731343283583"/>
    <n v="50.746268656716417"/>
    <n v="1.53"/>
    <n v="118.044"/>
    <n v="118.044"/>
    <n v="0"/>
    <n v="0"/>
    <n v="27898.768060836501"/>
    <n v="3597.2623574144491"/>
    <n v="99.28"/>
    <n v="54.02"/>
    <n v="99.28"/>
    <n v="16.670000000000002"/>
    <n v="0"/>
    <n v="99.31"/>
    <n v="5.2188353435114507"/>
    <n v="1.9589324641833814"/>
    <n v="6.7682098837209308"/>
    <n v="2.2578084444444446"/>
    <n v="0"/>
    <n v="0"/>
    <m/>
    <n v="0"/>
    <n v="0"/>
    <n v="10"/>
    <n v="100"/>
    <n v="100"/>
    <n v="0"/>
    <n v="3"/>
    <n v="0"/>
    <n v="0"/>
    <n v="6"/>
    <n v="89.02424452253949"/>
    <n v="33"/>
    <n v="34"/>
    <n v="118.044"/>
    <n v="118.044"/>
  </r>
  <r>
    <x v="3"/>
    <x v="2"/>
    <n v="35127049"/>
    <s v="Corumbataí"/>
    <m/>
    <m/>
    <m/>
    <m/>
    <m/>
    <m/>
    <n v="1.8600000000000001E-3"/>
    <n v="1.82E-3"/>
    <n v="4.0000000000000003E-5"/>
    <n v="0"/>
    <n v="0"/>
    <n v="0"/>
    <n v="0"/>
    <n v="1.8600000000000001E-3"/>
    <m/>
    <n v="0"/>
    <n v="33.333333333333329"/>
    <n v="66.666666666666657"/>
    <m/>
    <m/>
    <m/>
    <m/>
    <m/>
    <s v=""/>
    <s v=""/>
    <m/>
    <m/>
    <m/>
    <m/>
    <n v="11.764705882352899"/>
    <m/>
    <n v="0.14198473282442747"/>
    <n v="5.3295128939828074E-2"/>
    <n v="0.21162790697674419"/>
    <n v="8.8888888888888871E-3"/>
    <s v=""/>
    <s v=""/>
    <m/>
    <m/>
    <s v=""/>
    <m/>
    <m/>
    <m/>
    <m/>
    <m/>
    <m/>
    <m/>
    <n v="0"/>
    <m/>
    <n v="1"/>
    <n v="2"/>
    <m/>
    <m/>
  </r>
  <r>
    <x v="6"/>
    <x v="2"/>
    <n v="35128035"/>
    <s v="Cosmópolis"/>
    <n v="2.1309938791195471"/>
    <n v="68838"/>
    <n v="63931"/>
    <n v="4907"/>
    <n v="444.89110062689849"/>
    <n v="92.871669717307299"/>
    <n v="2.9028305780000001"/>
    <n v="2.87927"/>
    <n v="2.3560577999999988E-2"/>
    <n v="2.7777777777777801E-3"/>
    <n v="2.5467500000000003"/>
    <n v="0.16771"/>
    <n v="7.92E-3"/>
    <n v="0.180450578"/>
    <n v="0.19774440529861112"/>
    <n v="11"/>
    <n v="20.238095238095237"/>
    <n v="79.761904761904773"/>
    <n v="52.75"/>
    <n v="3560.598"/>
    <n v="3560.598"/>
    <n v="10"/>
    <n v="0"/>
    <n v="870.4262180772248"/>
    <n v="114.52976553647694"/>
    <n v="94.37"/>
    <n v="97.31"/>
    <n v="94.37"/>
    <n v="4.84"/>
    <s v=""/>
    <n v="98.58"/>
    <n v="403.17091361111113"/>
    <n v="152.78055673684213"/>
    <n v="612.61063829787236"/>
    <n v="9.4242311999999959"/>
    <n v="5"/>
    <n v="7.3855243722304301E-2"/>
    <m/>
    <n v="0"/>
    <n v="0"/>
    <n v="9.8000000000000007"/>
    <n v="100"/>
    <n v="0"/>
    <n v="0"/>
    <n v="1.5"/>
    <n v="0"/>
    <n v="0"/>
    <n v="29"/>
    <n v="1287.8999009626532"/>
    <n v="17"/>
    <n v="67"/>
    <n v="3560.598"/>
    <n v="0"/>
  </r>
  <r>
    <x v="10"/>
    <x v="2"/>
    <n v="351290215"/>
    <s v="Cosmorama"/>
    <n v="-0.3265388781111267"/>
    <n v="7038"/>
    <n v="5294"/>
    <n v="1744"/>
    <n v="15.947250356875807"/>
    <n v="75.22023302074453"/>
    <n v="9.5961373000000003E-2"/>
    <n v="5.5129999999999998E-2"/>
    <n v="4.0831373000000004E-2"/>
    <n v="0"/>
    <n v="1.3559999999999997E-2"/>
    <n v="8.0629600000000007E-4"/>
    <n v="7.8095076999999999E-2"/>
    <n v="3.5000000000000001E-3"/>
    <n v="1.6971222457627121E-2"/>
    <n v="9"/>
    <n v="30"/>
    <n v="70"/>
    <n v="3.51"/>
    <n v="270.81"/>
    <n v="45.764891999999996"/>
    <n v="1"/>
    <n v="0"/>
    <n v="15189.974424552429"/>
    <n v="1523.4782608695655"/>
    <m/>
    <m/>
    <m/>
    <m/>
    <n v="67.076579094466197"/>
    <m/>
    <n v="8.8853123148148132"/>
    <n v="2.8307189675516224"/>
    <n v="7.4499999999999993"/>
    <n v="12.009227352941174"/>
    <n v="0"/>
    <n v="0"/>
    <m/>
    <n v="0"/>
    <n v="0"/>
    <n v="9.1"/>
    <n v="98"/>
    <n v="94.08"/>
    <n v="83.100737786640082"/>
    <n v="9.6"/>
    <n v="0"/>
    <n v="0"/>
    <n v="6"/>
    <n v="79.899960264240903"/>
    <n v="12"/>
    <n v="28"/>
    <n v="265.3938"/>
    <n v="254.77804799999998"/>
  </r>
  <r>
    <x v="16"/>
    <x v="2"/>
    <n v="351290218"/>
    <s v="Cosmorama"/>
    <m/>
    <m/>
    <m/>
    <m/>
    <m/>
    <m/>
    <n v="2.2007777999999999E-2"/>
    <n v="2.2007777999999999E-2"/>
    <n v="0"/>
    <n v="0"/>
    <n v="0"/>
    <n v="1.389E-2"/>
    <n v="8.1177779999999991E-3"/>
    <n v="0"/>
    <m/>
    <n v="3"/>
    <s v=""/>
    <s v=""/>
    <m/>
    <m/>
    <m/>
    <m/>
    <m/>
    <s v=""/>
    <s v=""/>
    <m/>
    <m/>
    <m/>
    <m/>
    <n v="33.7078651685393"/>
    <m/>
    <n v="2.037757222222222"/>
    <n v="0.64919699115044238"/>
    <n v="2.9740240540540541"/>
    <n v="0"/>
    <s v=""/>
    <s v=""/>
    <m/>
    <m/>
    <s v=""/>
    <m/>
    <m/>
    <m/>
    <m/>
    <m/>
    <m/>
    <m/>
    <n v="2"/>
    <m/>
    <n v="7"/>
    <s v=""/>
    <m/>
    <m/>
  </r>
  <r>
    <x v="18"/>
    <x v="2"/>
    <n v="35130096"/>
    <s v="Cotia"/>
    <n v="2.2780192489334938"/>
    <n v="238189"/>
    <n v="238189"/>
    <n v="0"/>
    <n v="735.40090771558243"/>
    <n v="100"/>
    <n v="1.4911483190000001"/>
    <n v="1.2704600000000001"/>
    <n v="0.22068831899999999"/>
    <n v="0"/>
    <n v="1.25"/>
    <n v="7.4163503000000006E-2"/>
    <n v="1.5389999999999999E-2"/>
    <n v="0.15159481599999988"/>
    <n v="0.82980195601851847"/>
    <n v="14"/>
    <n v="8.695652173913043"/>
    <n v="91.304347826086953"/>
    <n v="220.22"/>
    <n v="13213.476000000001"/>
    <n v="10836.669609359999"/>
    <n v="20"/>
    <n v="0"/>
    <n v="562.6960103111395"/>
    <n v="78.115446137311139"/>
    <n v="100"/>
    <n v="100"/>
    <n v="53.01"/>
    <n v="34.729999999999997"/>
    <s v=""/>
    <n v="100"/>
    <n v="94.977599936305737"/>
    <n v="35.085842800000002"/>
    <n v="129.63877551020411"/>
    <n v="37.404799830508466"/>
    <n v="12"/>
    <n v="0"/>
    <m/>
    <n v="2"/>
    <n v="12"/>
    <n v="9.8000000000000007"/>
    <n v="49.8"/>
    <n v="21.413999999999998"/>
    <n v="17.987745167433626"/>
    <n v="3.1"/>
    <n v="3"/>
    <n v="0"/>
    <n v="166"/>
    <n v="150.63835303517942"/>
    <n v="12"/>
    <n v="126"/>
    <n v="6580.3110479999996"/>
    <n v="2829.5337506399997"/>
  </r>
  <r>
    <x v="8"/>
    <x v="2"/>
    <n v="351300910"/>
    <s v="Cotia"/>
    <m/>
    <m/>
    <m/>
    <m/>
    <m/>
    <m/>
    <n v="1.9373536630000003"/>
    <n v="1.9351436630000003"/>
    <n v="2.2099999999999997E-3"/>
    <n v="0"/>
    <n v="0"/>
    <n v="1.9299600000000001"/>
    <n v="5.465817999999999E-3"/>
    <n v="1.9278450000000001E-3"/>
    <m/>
    <n v="8"/>
    <n v="73.68421052631578"/>
    <n v="26.315789473684209"/>
    <m/>
    <m/>
    <m/>
    <m/>
    <m/>
    <s v=""/>
    <s v=""/>
    <m/>
    <m/>
    <m/>
    <m/>
    <n v="15"/>
    <m/>
    <n v="123.39832248407644"/>
    <n v="45.584792070588243"/>
    <n v="197.46363908163269"/>
    <n v="0.37457627118644055"/>
    <s v=""/>
    <s v=""/>
    <m/>
    <m/>
    <s v=""/>
    <m/>
    <m/>
    <m/>
    <m/>
    <m/>
    <m/>
    <m/>
    <n v="14"/>
    <m/>
    <n v="14"/>
    <n v="5"/>
    <m/>
    <m/>
  </r>
  <r>
    <x v="4"/>
    <x v="2"/>
    <n v="35131084"/>
    <s v="Cravinhos"/>
    <n v="0.86233828944861646"/>
    <n v="33896"/>
    <n v="33342"/>
    <n v="554"/>
    <n v="108.8713303783645"/>
    <n v="98.365588860042479"/>
    <n v="0.15822"/>
    <n v="1.2579999999999999E-2"/>
    <n v="0.14563999999999999"/>
    <n v="0"/>
    <n v="7.0140000000000008E-2"/>
    <n v="9.1600000000000015E-3"/>
    <n v="1.349E-2"/>
    <n v="6.5430000000000002E-2"/>
    <n v="0.10060964426851852"/>
    <n v="9"/>
    <n v="21.276595744680851"/>
    <n v="78.723404255319153"/>
    <n v="27.3"/>
    <n v="1842.8579999999999"/>
    <n v="310.33962000000002"/>
    <n v="3"/>
    <n v="1"/>
    <n v="4168.0811895208872"/>
    <n v="446.58012744866653"/>
    <n v="97.51"/>
    <m/>
    <n v="97.51"/>
    <n v="26.21"/>
    <s v=""/>
    <n v="100"/>
    <n v="10.548"/>
    <n v="3.5316964285714283"/>
    <n v="1.2333333333333332"/>
    <n v="30.341666666666669"/>
    <n v="11"/>
    <n v="0.45871559633027498"/>
    <m/>
    <n v="1"/>
    <n v="20"/>
    <n v="9.4"/>
    <n v="99"/>
    <n v="98.999999999999986"/>
    <n v="83.159873414012367"/>
    <n v="9.6999999999999993"/>
    <n v="1"/>
    <n v="1"/>
    <n v="15"/>
    <n v="69.714986580016486"/>
    <n v="10"/>
    <n v="37"/>
    <n v="1824.4294199999997"/>
    <n v="1824.4294199999997"/>
  </r>
  <r>
    <x v="3"/>
    <x v="2"/>
    <n v="35131089"/>
    <s v="Cravinhos"/>
    <m/>
    <m/>
    <m/>
    <m/>
    <m/>
    <m/>
    <n v="3.1082037E-2"/>
    <n v="3.092E-2"/>
    <n v="1.6203699999999999E-4"/>
    <n v="0"/>
    <n v="0"/>
    <n v="0"/>
    <n v="3.0414166999999999E-2"/>
    <n v="6.6786999999999999E-4"/>
    <m/>
    <n v="4"/>
    <n v="71.428571428571431"/>
    <n v="28.571428571428569"/>
    <m/>
    <m/>
    <m/>
    <m/>
    <m/>
    <s v=""/>
    <s v=""/>
    <m/>
    <m/>
    <m/>
    <m/>
    <n v="5"/>
    <m/>
    <n v="2.0721357999999999"/>
    <n v="0.69379546874999998"/>
    <n v="3.0313725490196077"/>
    <n v="3.3757708333333331E-2"/>
    <s v=""/>
    <s v=""/>
    <m/>
    <m/>
    <s v=""/>
    <m/>
    <m/>
    <m/>
    <m/>
    <m/>
    <m/>
    <m/>
    <n v="6"/>
    <m/>
    <n v="5"/>
    <n v="2"/>
    <m/>
    <m/>
  </r>
  <r>
    <x v="11"/>
    <x v="2"/>
    <n v="35132078"/>
    <s v="Cristais Paulista"/>
    <n v="1.1157305465122169"/>
    <n v="8265"/>
    <n v="6713"/>
    <n v="1552"/>
    <n v="21.441913557827014"/>
    <n v="81.222020568663027"/>
    <n v="0.97666252399999975"/>
    <n v="0.8539538889999998"/>
    <n v="0.12270863499999998"/>
    <n v="1.1324200913242E-3"/>
    <n v="0.31703222200000003"/>
    <n v="3.0011968E-2"/>
    <n v="0.61784444500000013"/>
    <n v="1.1773888999999997E-2"/>
    <n v="1.5464589843749999E-2"/>
    <n v="47"/>
    <n v="64.754098360655746"/>
    <n v="35.245901639344261"/>
    <n v="4.3600000000000003"/>
    <n v="335.988"/>
    <n v="49.186439999999997"/>
    <n v="1"/>
    <n v="0"/>
    <n v="23580.457350272231"/>
    <n v="2899.8620689655172"/>
    <n v="71.849999999999994"/>
    <n v="100"/>
    <n v="71.849999999999994"/>
    <n v="28.36"/>
    <s v=""/>
    <n v="98.63"/>
    <n v="50.343429072164938"/>
    <n v="15.803600711974106"/>
    <n v="72.368973644067779"/>
    <n v="16.145873026315787"/>
    <n v="0"/>
    <n v="0"/>
    <m/>
    <n v="0"/>
    <n v="0"/>
    <n v="9.4"/>
    <n v="97"/>
    <n v="97.000000000000014"/>
    <n v="85.360655737704917"/>
    <n v="9.8000000000000007"/>
    <n v="0"/>
    <n v="0"/>
    <n v="2"/>
    <n v="2050.0525730278478"/>
    <n v="79"/>
    <n v="43"/>
    <n v="325.90836000000002"/>
    <n v="325.90836000000002"/>
  </r>
  <r>
    <x v="5"/>
    <x v="2"/>
    <n v="351330617"/>
    <s v="Cruzália"/>
    <n v="-0.9426923395746134"/>
    <n v="2144"/>
    <n v="1508"/>
    <n v="636"/>
    <n v="14.372863176241873"/>
    <n v="70.335820895522389"/>
    <n v="0.12423000000000001"/>
    <n v="0.11884"/>
    <n v="5.3900000000000007E-3"/>
    <n v="0.1916770991882292"/>
    <n v="5.2500000000000003E-3"/>
    <n v="0"/>
    <n v="0.11884"/>
    <n v="1.3999999999999999E-4"/>
    <n v="4.9931749999999999E-3"/>
    <n v="2"/>
    <n v="72.727272727272734"/>
    <n v="27.27272727272727"/>
    <n v="0.98"/>
    <n v="75.275999999999996"/>
    <n v="13.549679999999999"/>
    <n v="0"/>
    <n v="0"/>
    <n v="20151.268656716416"/>
    <n v="2206.34328358209"/>
    <n v="89.43"/>
    <n v="100"/>
    <n v="87.71"/>
    <n v="24"/>
    <n v="20.634920634920601"/>
    <n v="100"/>
    <n v="17.017808219178086"/>
    <n v="9.067883211678831"/>
    <n v="20.489655172413794"/>
    <n v="3.5933333333333333"/>
    <n v="0"/>
    <n v="0"/>
    <m/>
    <n v="0"/>
    <n v="0"/>
    <n v="9"/>
    <n v="100"/>
    <n v="100"/>
    <n v="82"/>
    <n v="10"/>
    <n v="0"/>
    <n v="0"/>
    <s v=""/>
    <n v="105.14352090603676"/>
    <n v="8"/>
    <n v="3"/>
    <n v="75.275999999999996"/>
    <n v="75.275999999999996"/>
  </r>
  <r>
    <x v="15"/>
    <x v="2"/>
    <n v="35134052"/>
    <s v="Cruzeiro"/>
    <n v="0.37782455567003659"/>
    <n v="79386"/>
    <n v="77552"/>
    <n v="1834"/>
    <n v="260.6494401943724"/>
    <n v="97.689768976897696"/>
    <n v="7.3010602000000008E-2"/>
    <n v="6.1973333000000012E-2"/>
    <n v="1.1037269000000001E-2"/>
    <n v="0.19663441780821919"/>
    <n v="0"/>
    <n v="1.1577268999999999E-2"/>
    <n v="6.1313332999999998E-2"/>
    <n v="1.2000000000000002E-4"/>
    <n v="0.24164951388888889"/>
    <n v="11"/>
    <n v="50"/>
    <n v="50"/>
    <n v="63.85"/>
    <n v="4309.6319999999996"/>
    <n v="4309.6319999999996"/>
    <n v="10"/>
    <n v="0"/>
    <n v="1839.2623384475853"/>
    <n v="182.73448718917692"/>
    <n v="100"/>
    <n v="97.69"/>
    <n v="97.45"/>
    <n v="62.31"/>
    <n v="8.0645161290322598"/>
    <n v="100"/>
    <n v="3.6505301000000006"/>
    <n v="1.5769028509719225"/>
    <n v="4.0242424025974035"/>
    <n v="2.3994063043478264"/>
    <n v="8"/>
    <n v="0.69291595337083201"/>
    <m/>
    <n v="0"/>
    <n v="0"/>
    <n v="9.1999999999999993"/>
    <n v="74.34"/>
    <n v="0"/>
    <n v="0"/>
    <n v="1.1000000000000001"/>
    <n v="1"/>
    <n v="0"/>
    <n v="29"/>
    <n v="0"/>
    <n v="16"/>
    <n v="16"/>
    <n v="3203.7804287999998"/>
    <n v="0"/>
  </r>
  <r>
    <x v="19"/>
    <x v="2"/>
    <n v="35135047"/>
    <s v="Cubatão"/>
    <n v="0.84374543906478028"/>
    <n v="127079"/>
    <n v="127079"/>
    <n v="0"/>
    <n v="893.16137194264832"/>
    <n v="100"/>
    <n v="9.9889977779999963"/>
    <n v="9.786397777999996"/>
    <n v="0.20259999999999995"/>
    <n v="0"/>
    <n v="4.5833300000000001"/>
    <n v="5.3824777779999984"/>
    <n v="0"/>
    <n v="2.3190000000000013E-2"/>
    <n v="0.37816915997453704"/>
    <n v="29"/>
    <n v="53.521126760563376"/>
    <n v="46.478873239436616"/>
    <n v="116.78"/>
    <n v="7007.04"/>
    <n v="3814.6778279999999"/>
    <n v="44"/>
    <n v="8"/>
    <n v="1893.4653247192691"/>
    <n v="240.715775226434"/>
    <n v="85.42"/>
    <n v="100"/>
    <n v="53.77"/>
    <n v="45.93"/>
    <n v="10.626666666666701"/>
    <n v="85.42"/>
    <n v="350.49115010526305"/>
    <n v="130.91740207077322"/>
    <n v="520.55307329787217"/>
    <n v="20.88659793814432"/>
    <n v="0"/>
    <n v="2.3745347195481998"/>
    <m/>
    <n v="1"/>
    <n v="0"/>
    <n v="9"/>
    <n v="49.28"/>
    <n v="49.28"/>
    <n v="45.559354192355116"/>
    <n v="5.7"/>
    <n v="7"/>
    <n v="8"/>
    <n v="112"/>
    <n v="1211.9787875639056"/>
    <n v="38"/>
    <n v="33"/>
    <n v="3453.0693120000001"/>
    <n v="3453.0693120000001"/>
  </r>
  <r>
    <x v="15"/>
    <x v="2"/>
    <n v="35136032"/>
    <s v="Cunha"/>
    <n v="-0.25372020054611477"/>
    <n v="21687"/>
    <n v="13312"/>
    <n v="8375"/>
    <n v="15.411783935132215"/>
    <n v="61.38239498316964"/>
    <n v="0.18986310200000001"/>
    <n v="0.187713241"/>
    <n v="2.1498610000000003E-3"/>
    <n v="0"/>
    <n v="5.4235556000000004E-2"/>
    <n v="3.7148100000000006E-4"/>
    <n v="0.12437967600000002"/>
    <n v="1.0876388999999997E-2"/>
    <n v="3.6730649402777774E-2"/>
    <n v="35"/>
    <n v="68.518518518518519"/>
    <n v="31.481481481481481"/>
    <n v="8.43"/>
    <n v="650.21399999999994"/>
    <n v="619.31930399999999"/>
    <n v="2"/>
    <n v="0"/>
    <n v="30958.705215105823"/>
    <n v="3140.9489555955179"/>
    <n v="55.64"/>
    <m/>
    <n v="29.84"/>
    <n v="6.59"/>
    <n v="55.774647887323901"/>
    <n v="100"/>
    <n v="2.0570216901408451"/>
    <n v="0.89179474870831388"/>
    <n v="2.6550670579915137"/>
    <n v="9.9530601851851863E-2"/>
    <s v=""/>
    <s v=""/>
    <m/>
    <n v="1"/>
    <s v=""/>
    <n v="9.1999999999999993"/>
    <n v="90"/>
    <n v="14.400000000000002"/>
    <n v="4.7514658250975765"/>
    <n v="1.9"/>
    <n v="0"/>
    <n v="0"/>
    <n v="12"/>
    <n v="147.65749280735128"/>
    <n v="37"/>
    <n v="17"/>
    <n v="585.19259999999997"/>
    <n v="93.630815999999996"/>
  </r>
  <r>
    <x v="3"/>
    <x v="2"/>
    <n v="35137029"/>
    <s v="Descalvado"/>
    <n v="0.49034314811142732"/>
    <n v="32176"/>
    <n v="29651"/>
    <n v="2525"/>
    <n v="42.604239768017692"/>
    <n v="92.152536051715558"/>
    <n v="1.1898277469999994"/>
    <n v="0.6837099999999996"/>
    <n v="0.50611774699999978"/>
    <n v="0.13408580669710818"/>
    <n v="5.2820000000000013E-2"/>
    <n v="0.302412654"/>
    <n v="0.73414041699999977"/>
    <n v="0.10045467600000001"/>
    <n v="8.8521017296296287E-2"/>
    <n v="34"/>
    <n v="46.153846153846153"/>
    <n v="53.846153846153847"/>
    <n v="23.93"/>
    <n v="1615.194"/>
    <n v="1615.194"/>
    <n v="4"/>
    <n v="0"/>
    <n v="10006.916956737941"/>
    <n v="1185.9323719542517"/>
    <n v="90.38"/>
    <n v="89.23"/>
    <n v="89.5"/>
    <n v="32.75"/>
    <s v=""/>
    <n v="99.98"/>
    <n v="32.244654390243888"/>
    <n v="11.653552859941227"/>
    <n v="27.568951612903209"/>
    <n v="41.827912975206594"/>
    <n v="0"/>
    <n v="3.9749577660737397E-2"/>
    <m/>
    <n v="0"/>
    <n v="0"/>
    <n v="10"/>
    <n v="100"/>
    <n v="0"/>
    <n v="0"/>
    <n v="1.5"/>
    <n v="1"/>
    <n v="0"/>
    <n v="33"/>
    <n v="59.669445306080995"/>
    <n v="66"/>
    <n v="77"/>
    <n v="1615.194"/>
    <n v="0"/>
  </r>
  <r>
    <x v="18"/>
    <x v="2"/>
    <n v="35138016"/>
    <s v="Diadema"/>
    <n v="0.52079528389463725"/>
    <n v="401159"/>
    <n v="401159"/>
    <n v="0"/>
    <n v="13088.384991843393"/>
    <n v="100"/>
    <n v="0.13649748399999995"/>
    <n v="5.0000000000000002E-5"/>
    <n v="0.13644748399999995"/>
    <n v="0"/>
    <n v="0"/>
    <n v="3.9219305000000031E-2"/>
    <n v="1.0000000000000001E-5"/>
    <n v="9.7268179000000024E-2"/>
    <n v="1.3975562384259259"/>
    <s v=""/>
    <n v="1.1904761904761905"/>
    <n v="98.80952380952381"/>
    <n v="378.84"/>
    <n v="22730.436000000002"/>
    <n v="13618.053194688"/>
    <n v="50"/>
    <n v="0"/>
    <n v="33.803255068439199"/>
    <n v="4.7167332653636089"/>
    <n v="100"/>
    <n v="100"/>
    <n v="94.23"/>
    <n v="33.44"/>
    <n v="42.565800941258502"/>
    <n v="100"/>
    <n v="85.310927499999963"/>
    <n v="31.743600930232546"/>
    <n v="0.05"/>
    <n v="227.41247333333328"/>
    <n v="36"/>
    <n v="0.25565857649304602"/>
    <m/>
    <n v="0"/>
    <n v="0"/>
    <n v="9"/>
    <n v="95.6"/>
    <n v="46.0792"/>
    <n v="40.088904609273669"/>
    <n v="4.8"/>
    <n v="9"/>
    <n v="0"/>
    <n v="90"/>
    <n v="0"/>
    <n v="1"/>
    <n v="83"/>
    <n v="21730.296816000002"/>
    <n v="10474.003065312001"/>
  </r>
  <r>
    <x v="16"/>
    <x v="2"/>
    <n v="351385018"/>
    <s v="Dirce Reis"/>
    <n v="0.23655732975234045"/>
    <n v="1713"/>
    <n v="1394"/>
    <n v="319"/>
    <n v="19.377828054298643"/>
    <n v="81.377699941622879"/>
    <n v="7.7000000000000002E-3"/>
    <n v="3.2600000000000003E-3"/>
    <n v="4.4399999999999995E-3"/>
    <n v="0"/>
    <n v="4.4399999999999995E-3"/>
    <n v="0"/>
    <n v="3.2600000000000003E-3"/>
    <n v="0"/>
    <n v="3.7141765624999997E-3"/>
    <n v="2"/>
    <n v="75"/>
    <n v="25"/>
    <n v="0.95"/>
    <n v="73.007999999999996"/>
    <n v="15.177456000000001"/>
    <n v="0"/>
    <n v="0"/>
    <n v="11966.374781085815"/>
    <n v="736.39229422066569"/>
    <n v="83.26"/>
    <n v="75.42"/>
    <n v="80.400000000000006"/>
    <n v="9.86"/>
    <n v="91.209887782076606"/>
    <n v="100"/>
    <n v="3.85"/>
    <n v="1.1846153846153846"/>
    <n v="2.0375000000000001"/>
    <n v="11.099999999999996"/>
    <s v=""/>
    <s v=""/>
    <m/>
    <n v="0"/>
    <s v=""/>
    <n v="8.6999999999999993"/>
    <n v="94.3"/>
    <n v="94.3"/>
    <n v="79.211242603550289"/>
    <n v="8.6"/>
    <n v="0"/>
    <n v="0"/>
    <n v="1"/>
    <n v="119.54197452076568"/>
    <n v="6"/>
    <n v="2"/>
    <n v="68.846543999999994"/>
    <n v="68.846543999999994"/>
  </r>
  <r>
    <x v="4"/>
    <x v="2"/>
    <n v="35139004"/>
    <s v="Divinolândia"/>
    <n v="-0.45199431657741984"/>
    <n v="10940"/>
    <n v="8064"/>
    <n v="2876"/>
    <n v="49.22163232250518"/>
    <n v="73.71115173674589"/>
    <n v="0.18750546300000009"/>
    <n v="0.1863875930000001"/>
    <n v="1.11787E-3"/>
    <n v="0"/>
    <n v="2.9579999999999999E-2"/>
    <n v="1E-4"/>
    <n v="0.12591632700000002"/>
    <n v="3.1909135999999998E-2"/>
    <n v="2.1150666666666665E-2"/>
    <n v="50"/>
    <n v="92.233009708737868"/>
    <n v="7.7669902912621351"/>
    <n v="5.25"/>
    <n v="405"/>
    <n v="124.13209499999996"/>
    <n v="1"/>
    <n v="0"/>
    <n v="9887.4296160877511"/>
    <n v="1008.9213893967096"/>
    <n v="74.239999999999995"/>
    <n v="84.76"/>
    <n v="66.09"/>
    <n v="26.89"/>
    <s v=""/>
    <n v="100"/>
    <n v="17.361616944444453"/>
    <n v="5.4666315743440261"/>
    <n v="25.532546986301384"/>
    <n v="0.31939142857142844"/>
    <n v="1"/>
    <n v="3.8279132791327899"/>
    <m/>
    <n v="0"/>
    <n v="0"/>
    <n v="9.8000000000000007"/>
    <n v="86.7"/>
    <n v="76.209299999999999"/>
    <n v="69.350100000000012"/>
    <n v="7.6"/>
    <n v="0"/>
    <n v="0"/>
    <n v="9"/>
    <n v="139.85374771480807"/>
    <n v="95"/>
    <n v="8"/>
    <n v="351.13499999999999"/>
    <n v="308.64766500000002"/>
  </r>
  <r>
    <x v="3"/>
    <x v="2"/>
    <n v="35140079"/>
    <s v="Dobrada"/>
    <m/>
    <m/>
    <m/>
    <m/>
    <m/>
    <m/>
    <n v="5.5577779999999993E-3"/>
    <n v="5.5577779999999993E-3"/>
    <n v="0"/>
    <n v="0"/>
    <n v="0"/>
    <n v="2.7799999999999999E-3"/>
    <n v="0"/>
    <n v="2.7777779999999998E-3"/>
    <m/>
    <s v=""/>
    <s v=""/>
    <s v=""/>
    <m/>
    <m/>
    <m/>
    <m/>
    <m/>
    <s v=""/>
    <s v=""/>
    <m/>
    <m/>
    <m/>
    <m/>
    <n v="40.219178082191803"/>
    <m/>
    <n v="0.89641580645161278"/>
    <n v="0.33888890243902436"/>
    <n v="1.2631313636363635"/>
    <n v="0"/>
    <s v=""/>
    <s v=""/>
    <m/>
    <m/>
    <s v=""/>
    <m/>
    <m/>
    <m/>
    <m/>
    <m/>
    <m/>
    <m/>
    <n v="1"/>
    <m/>
    <n v="2"/>
    <s v=""/>
    <m/>
    <m/>
  </r>
  <r>
    <x v="2"/>
    <x v="2"/>
    <n v="351400716"/>
    <s v="Dobrada"/>
    <n v="1.2217524684083658"/>
    <n v="8710"/>
    <n v="8516"/>
    <n v="194"/>
    <n v="58.031847558131787"/>
    <n v="97.772675086107924"/>
    <n v="1.8819999999999996E-2"/>
    <n v="0"/>
    <n v="1.8819999999999996E-2"/>
    <n v="0"/>
    <n v="1.0419999999999999E-2"/>
    <n v="3.65E-3"/>
    <n v="1.2E-4"/>
    <n v="4.6299999999999996E-3"/>
    <n v="2.2176476562499998E-2"/>
    <n v="4"/>
    <s v=""/>
    <s v=""/>
    <n v="6.05"/>
    <n v="467.04599999999999"/>
    <n v="70.056899999999999"/>
    <n v="1"/>
    <n v="0"/>
    <n v="5937.8920780711824"/>
    <n v="651.71986222732494"/>
    <n v="97.77"/>
    <n v="85.91"/>
    <n v="97.77"/>
    <n v="19.850000000000001"/>
    <s v=""/>
    <n v="100"/>
    <n v="3.0354838709677412"/>
    <n v="1.147560975609756"/>
    <n v="0"/>
    <n v="10.455555555555554"/>
    <n v="0"/>
    <n v="0"/>
    <m/>
    <n v="0"/>
    <n v="0"/>
    <n v="8.1999999999999993"/>
    <n v="100"/>
    <n v="100"/>
    <n v="85"/>
    <n v="9.5"/>
    <n v="0"/>
    <n v="0"/>
    <n v="5"/>
    <n v="46.98672474246888"/>
    <s v=""/>
    <n v="6"/>
    <n v="467.04599999999999"/>
    <n v="467.04599999999999"/>
  </r>
  <r>
    <x v="6"/>
    <x v="2"/>
    <n v="35141065"/>
    <s v="Dois Córregos"/>
    <m/>
    <m/>
    <m/>
    <m/>
    <m/>
    <m/>
    <n v="0.25274999999999997"/>
    <n v="0.24706"/>
    <n v="5.6899999999999997E-3"/>
    <n v="0"/>
    <n v="0"/>
    <n v="1.1100000000000001E-3"/>
    <n v="0.24595"/>
    <n v="5.6899999999999997E-3"/>
    <m/>
    <n v="2"/>
    <n v="66.666666666666657"/>
    <n v="33.333333333333329"/>
    <m/>
    <m/>
    <m/>
    <m/>
    <m/>
    <s v=""/>
    <s v=""/>
    <m/>
    <m/>
    <m/>
    <m/>
    <n v="32.738095238095198"/>
    <m/>
    <n v="9.1909090909090896"/>
    <n v="4.0898058252427187"/>
    <n v="12.23069306930693"/>
    <n v="0.77945205479452051"/>
    <s v=""/>
    <s v=""/>
    <m/>
    <m/>
    <s v=""/>
    <m/>
    <m/>
    <m/>
    <m/>
    <m/>
    <m/>
    <m/>
    <n v="3"/>
    <m/>
    <n v="6"/>
    <n v="3"/>
    <m/>
    <m/>
  </r>
  <r>
    <x v="8"/>
    <x v="2"/>
    <n v="351410610"/>
    <s v="Dois Córregos"/>
    <m/>
    <m/>
    <m/>
    <m/>
    <m/>
    <m/>
    <n v="4.9189999999999998E-2"/>
    <n v="4.9189999999999998E-2"/>
    <n v="0"/>
    <n v="0"/>
    <n v="0"/>
    <n v="0"/>
    <n v="4.9189999999999998E-2"/>
    <n v="0"/>
    <m/>
    <n v="0"/>
    <s v=""/>
    <s v=""/>
    <m/>
    <m/>
    <m/>
    <m/>
    <m/>
    <s v=""/>
    <s v=""/>
    <m/>
    <m/>
    <m/>
    <m/>
    <s v=""/>
    <m/>
    <n v="1.7887272727272727"/>
    <n v="0.79595469255663431"/>
    <n v="2.4351485148514849"/>
    <n v="0"/>
    <s v=""/>
    <s v=""/>
    <m/>
    <m/>
    <s v=""/>
    <m/>
    <m/>
    <m/>
    <m/>
    <m/>
    <m/>
    <m/>
    <n v="0"/>
    <m/>
    <n v="1"/>
    <s v=""/>
    <m/>
    <m/>
  </r>
  <r>
    <x v="7"/>
    <x v="2"/>
    <n v="351410613"/>
    <s v="Dois Córregos"/>
    <n v="0.90944907690335697"/>
    <n v="26526"/>
    <n v="25604"/>
    <n v="922"/>
    <n v="41.934361957758952"/>
    <n v="96.524164970217896"/>
    <n v="0.491386296"/>
    <n v="0.48427999999999999"/>
    <n v="7.1062959999999998E-3"/>
    <n v="0"/>
    <n v="2.0000000000000002E-5"/>
    <n v="0.46832000000000007"/>
    <n v="2.1977407000000001E-2"/>
    <n v="1.0688890000000004E-3"/>
    <n v="7.6416739388888891E-2"/>
    <n v="5"/>
    <n v="60"/>
    <n v="40"/>
    <n v="20.54"/>
    <n v="1386.288"/>
    <n v="224.80793999999997"/>
    <n v="1"/>
    <n v="0"/>
    <n v="7347.2246098167834"/>
    <n v="867.87604614340648"/>
    <n v="94.64"/>
    <n v="94.69"/>
    <n v="94.25"/>
    <n v="52.49"/>
    <s v=""/>
    <n v="99.95"/>
    <n v="17.868592581818181"/>
    <n v="7.9512345631067962"/>
    <n v="23.974257425742572"/>
    <n v="0.97346520547945214"/>
    <n v="0"/>
    <n v="0"/>
    <m/>
    <n v="0"/>
    <n v="0"/>
    <n v="7.6"/>
    <n v="97"/>
    <n v="96.999999999999986"/>
    <n v="83.783460579619828"/>
    <n v="9.8000000000000007"/>
    <n v="0"/>
    <n v="0"/>
    <n v="20"/>
    <n v="2.6172276074511537E-2"/>
    <n v="21"/>
    <n v="14"/>
    <n v="1344.6993599999998"/>
    <n v="1344.6993599999998"/>
  </r>
  <r>
    <x v="10"/>
    <x v="2"/>
    <n v="351420515"/>
    <s v="Dolcinópolis"/>
    <n v="-0.28792758889306658"/>
    <n v="2051"/>
    <n v="1924"/>
    <n v="127"/>
    <n v="26.247760429997442"/>
    <n v="93.807898586055586"/>
    <n v="2.1053147999999997E-2"/>
    <n v="1.2439999999999998E-2"/>
    <n v="8.6131479999999993E-3"/>
    <n v="0"/>
    <n v="8.3300000000000006E-3"/>
    <n v="1.73148E-4"/>
    <n v="1.2489999999999998E-2"/>
    <n v="6.0000000000000002E-5"/>
    <n v="5.3411458333333332E-3"/>
    <n v="5"/>
    <n v="68.75"/>
    <n v="31.25"/>
    <n v="1.38"/>
    <n v="106.38"/>
    <n v="7.4466000000000001"/>
    <n v="0"/>
    <n v="0"/>
    <n v="9840.5850804485617"/>
    <n v="1076.3139931740611"/>
    <n v="100"/>
    <n v="98.54"/>
    <n v="98.73"/>
    <n v="15.28"/>
    <n v="8.9406163205925093"/>
    <n v="100"/>
    <n v="10.025308571428571"/>
    <n v="3.2895543749999994"/>
    <n v="8.8857142857142826"/>
    <n v="12.304497142857146"/>
    <n v="0"/>
    <n v="0"/>
    <m/>
    <n v="0"/>
    <n v="0"/>
    <n v="8.6999999999999993"/>
    <n v="100"/>
    <n v="100"/>
    <n v="93"/>
    <n v="10"/>
    <n v="0"/>
    <n v="0"/>
    <s v=""/>
    <n v="155.9590443686007"/>
    <n v="11"/>
    <n v="5"/>
    <n v="106.38"/>
    <n v="106.38"/>
  </r>
  <r>
    <x v="7"/>
    <x v="2"/>
    <n v="351430413"/>
    <s v="Dourado"/>
    <n v="-0.12956798237542255"/>
    <n v="8506"/>
    <n v="7795"/>
    <n v="711"/>
    <n v="41.295271385571418"/>
    <n v="91.641194450975789"/>
    <n v="8.2220000000000029E-2"/>
    <n v="4.5070000000000027E-2"/>
    <n v="3.7150000000000002E-2"/>
    <n v="0"/>
    <n v="2.988E-2"/>
    <n v="5.0200000000000002E-3"/>
    <n v="4.4330000000000015E-2"/>
    <n v="2.9900000000000022E-3"/>
    <n v="2.168143958333333E-2"/>
    <n v="19"/>
    <n v="46.428571428571431"/>
    <n v="53.571428571428569"/>
    <n v="5.67"/>
    <n v="437.72399999999999"/>
    <n v="17.508960000000002"/>
    <n v="0"/>
    <n v="0"/>
    <n v="6302.7509992946152"/>
    <n v="667.35010580766539"/>
    <n v="97.88"/>
    <m/>
    <n v="95.91"/>
    <n v="37.130000000000003"/>
    <n v="73.492981007431894"/>
    <n v="100"/>
    <n v="9.3431818181818205"/>
    <n v="4.8364705882352963"/>
    <n v="6.4385714285714322"/>
    <n v="20.638888888888886"/>
    <n v="14"/>
    <n v="2.0360674810936601"/>
    <m/>
    <n v="0"/>
    <n v="0"/>
    <n v="8.6999999999999993"/>
    <n v="100"/>
    <n v="100"/>
    <n v="96"/>
    <n v="10"/>
    <n v="0"/>
    <n v="0"/>
    <n v="7"/>
    <n v="137.8137271981191"/>
    <n v="39"/>
    <n v="45"/>
    <n v="437.72399999999999"/>
    <n v="437.72399999999999"/>
  </r>
  <r>
    <x v="0"/>
    <x v="2"/>
    <n v="351440320"/>
    <s v="Dracena"/>
    <n v="0.448275884590843"/>
    <n v="44694"/>
    <n v="41471"/>
    <n v="3223"/>
    <n v="91.578559134497169"/>
    <n v="92.788741218060593"/>
    <n v="0.26447040099999991"/>
    <n v="7.069999999999999E-3"/>
    <n v="0.25740040099999989"/>
    <n v="0"/>
    <n v="0.19428678999999999"/>
    <n v="6.6600000000000001E-3"/>
    <n v="2.5320000000000002E-2"/>
    <n v="3.8203610999999998E-2"/>
    <n v="0.13604770833333332"/>
    <n v="2"/>
    <n v="5.2631578947368416"/>
    <n v="94.73684210526315"/>
    <n v="34.380000000000003"/>
    <n v="2320.5419999999999"/>
    <n v="839.47962599999994"/>
    <n v="5"/>
    <n v="0"/>
    <n v="2624.8248086991543"/>
    <n v="303.40716874748284"/>
    <n v="100"/>
    <n v="92.34"/>
    <n v="92.34"/>
    <n v="28.3"/>
    <n v="28.571428571428601"/>
    <n v="100"/>
    <n v="15.74228577380952"/>
    <n v="7.1094193817204276"/>
    <n v="0.56559999999999999"/>
    <n v="59.86055837209301"/>
    <n v="0"/>
    <n v="0"/>
    <m/>
    <n v="0"/>
    <n v="0"/>
    <n v="4.9000000000000004"/>
    <n v="92.7"/>
    <n v="92.699999999999989"/>
    <n v="63.823984827682501"/>
    <n v="7.2"/>
    <n v="2"/>
    <n v="0"/>
    <n v="14"/>
    <n v="142.80783732422299"/>
    <n v="4"/>
    <n v="72"/>
    <n v="2151.1424339999999"/>
    <n v="2151.1424339999999"/>
  </r>
  <r>
    <x v="1"/>
    <x v="2"/>
    <n v="351440321"/>
    <s v="Dracena"/>
    <m/>
    <m/>
    <m/>
    <m/>
    <m/>
    <m/>
    <n v="9.3622963000000003E-2"/>
    <n v="5.6669999999999998E-2"/>
    <n v="3.6952962999999998E-2"/>
    <n v="0"/>
    <n v="4.4200000000000003E-3"/>
    <n v="8.2689999999999986E-2"/>
    <n v="5.7599999999999995E-3"/>
    <n v="7.5296300000000005E-4"/>
    <m/>
    <n v="1"/>
    <n v="5.2631578947368416"/>
    <n v="94.73684210526315"/>
    <m/>
    <m/>
    <m/>
    <m/>
    <m/>
    <s v=""/>
    <s v=""/>
    <m/>
    <m/>
    <m/>
    <m/>
    <n v="1.4440894568690099"/>
    <m/>
    <n v="5.5727954166666667"/>
    <n v="2.516746317204301"/>
    <n v="4.5335999999999999"/>
    <n v="8.5937123255813965"/>
    <s v=""/>
    <s v=""/>
    <m/>
    <m/>
    <s v=""/>
    <m/>
    <m/>
    <m/>
    <m/>
    <m/>
    <m/>
    <m/>
    <n v="4"/>
    <m/>
    <n v="1"/>
    <n v="18"/>
    <m/>
    <m/>
  </r>
  <r>
    <x v="2"/>
    <x v="2"/>
    <n v="351450216"/>
    <s v="Duartina"/>
    <m/>
    <m/>
    <m/>
    <m/>
    <m/>
    <m/>
    <n v="0"/>
    <n v="0"/>
    <n v="0"/>
    <n v="0"/>
    <n v="0"/>
    <n v="0"/>
    <n v="0"/>
    <n v="0"/>
    <m/>
    <n v="0"/>
    <s v=""/>
    <s v=""/>
    <m/>
    <m/>
    <m/>
    <m/>
    <m/>
    <s v=""/>
    <s v=""/>
    <m/>
    <m/>
    <m/>
    <m/>
    <s v=""/>
    <m/>
    <n v="0"/>
    <n v="0"/>
    <n v="0"/>
    <n v="0"/>
    <s v=""/>
    <s v=""/>
    <m/>
    <m/>
    <s v=""/>
    <m/>
    <m/>
    <m/>
    <m/>
    <m/>
    <m/>
    <m/>
    <n v="0"/>
    <m/>
    <n v="0"/>
    <n v="0"/>
    <m/>
    <m/>
  </r>
  <r>
    <x v="5"/>
    <x v="2"/>
    <n v="351450217"/>
    <s v="Duartina"/>
    <n v="-0.26538909273909894"/>
    <n v="12031"/>
    <n v="11044"/>
    <n v="987"/>
    <n v="45.523686998637814"/>
    <n v="91.796193167650245"/>
    <n v="9.5258348999999992E-2"/>
    <n v="7.5409258999999992E-2"/>
    <n v="1.984909E-2"/>
    <n v="0"/>
    <n v="3.7499999999999999E-2"/>
    <n v="1.8919999999999999E-2"/>
    <n v="3.6229259E-2"/>
    <n v="2.6090900000000001E-3"/>
    <n v="3.5882373951388893E-2"/>
    <n v="2"/>
    <n v="25.925925925925924"/>
    <n v="74.074074074074076"/>
    <n v="7.83"/>
    <n v="603.82799999999997"/>
    <n v="124.63502399999997"/>
    <n v="0"/>
    <n v="0"/>
    <n v="6186.099243620647"/>
    <n v="655.30712326489902"/>
    <n v="97.98"/>
    <n v="89.76"/>
    <n v="96.99"/>
    <n v="21.2"/>
    <s v=""/>
    <n v="100"/>
    <n v="7.8725908264462809"/>
    <n v="4.0363707203389829"/>
    <n v="7.8551311458333331"/>
    <n v="7.9396360000000001"/>
    <n v="0"/>
    <n v="0.104777870913663"/>
    <m/>
    <n v="0"/>
    <n v="0"/>
    <n v="7.2"/>
    <n v="99.2"/>
    <n v="99.200000000000017"/>
    <n v="79.359184403505637"/>
    <n v="8.4"/>
    <n v="0"/>
    <n v="0"/>
    <n v="5"/>
    <n v="104.50813552860956"/>
    <n v="7"/>
    <n v="20"/>
    <n v="598.99737600000003"/>
    <n v="598.99737600000003"/>
  </r>
  <r>
    <x v="3"/>
    <x v="2"/>
    <n v="35146019"/>
    <s v="Dumont"/>
    <n v="1.8314193642325005"/>
    <n v="9321"/>
    <n v="9125"/>
    <n v="196"/>
    <n v="84.071435013980334"/>
    <n v="97.897221328183676"/>
    <n v="5.2837160000000008E-2"/>
    <n v="2.121E-2"/>
    <n v="3.1627160000000008E-2"/>
    <n v="0"/>
    <n v="2.887E-2"/>
    <n v="1.2E-4"/>
    <n v="2.1287159999999999E-2"/>
    <n v="2.5600000000000002E-3"/>
    <n v="2.2479353058035716E-2"/>
    <n v="3"/>
    <n v="18.181818181818183"/>
    <n v="81.818181818181827"/>
    <n v="6.55"/>
    <n v="505.60199999999998"/>
    <n v="80.896319999999989"/>
    <n v="1"/>
    <n v="0"/>
    <n v="5108.8252333440614"/>
    <n v="608.99903443836513"/>
    <m/>
    <m/>
    <m/>
    <m/>
    <n v="35.035605289928803"/>
    <m/>
    <n v="9.6067563636363644"/>
    <n v="3.4991496688741726"/>
    <n v="5.7324324324324323"/>
    <n v="17.570644444444444"/>
    <s v=""/>
    <s v=""/>
    <m/>
    <n v="0"/>
    <s v=""/>
    <n v="10"/>
    <n v="100"/>
    <n v="100"/>
    <n v="84"/>
    <n v="10"/>
    <n v="0"/>
    <n v="0"/>
    <n v="1"/>
    <n v="128.42896290416067"/>
    <n v="2"/>
    <n v="9"/>
    <n v="505.60199999999998"/>
    <n v="505.60199999999998"/>
  </r>
  <r>
    <x v="5"/>
    <x v="2"/>
    <n v="351470017"/>
    <s v="Echaporã"/>
    <n v="-0.31833238399838759"/>
    <n v="6235"/>
    <n v="5124"/>
    <n v="1111"/>
    <n v="12.116442216133231"/>
    <n v="82.181234963913397"/>
    <n v="8.1375113999999998E-2"/>
    <n v="7.6061504000000002E-2"/>
    <n v="5.313609999999999E-3"/>
    <n v="0"/>
    <n v="1.2580000000000001E-2"/>
    <n v="1.1574E-4"/>
    <n v="6.6291504000000001E-2"/>
    <n v="2.3878700000000003E-3"/>
    <n v="1.589925E-2"/>
    <n v="3"/>
    <n v="61.111111111111114"/>
    <n v="38.888888888888893"/>
    <n v="3.42"/>
    <n v="264.11399999999998"/>
    <n v="23.77026"/>
    <n v="0"/>
    <n v="0"/>
    <n v="22760.545308740977"/>
    <n v="2528.9494787489966"/>
    <n v="97.92"/>
    <n v="79.650000000000006"/>
    <n v="95.73"/>
    <n v="26.92"/>
    <s v=""/>
    <n v="100"/>
    <n v="3.5380484347826089"/>
    <n v="1.8083358666666667"/>
    <n v="4.2256391111111107"/>
    <n v="1.0627220000000004"/>
    <n v="5"/>
    <n v="0"/>
    <m/>
    <n v="0"/>
    <n v="0"/>
    <n v="7.9"/>
    <n v="100"/>
    <n v="100"/>
    <n v="90.999999999999986"/>
    <n v="10"/>
    <n v="0"/>
    <n v="0"/>
    <n v="1"/>
    <n v="79.123229083132856"/>
    <n v="11"/>
    <n v="7"/>
    <n v="264.11399999999998"/>
    <n v="264.11399999999998"/>
  </r>
  <r>
    <x v="1"/>
    <x v="2"/>
    <n v="351470021"/>
    <s v="Echaporã"/>
    <m/>
    <m/>
    <m/>
    <m/>
    <m/>
    <m/>
    <n v="0"/>
    <n v="0"/>
    <n v="0"/>
    <n v="0"/>
    <n v="0"/>
    <n v="0"/>
    <n v="0"/>
    <n v="0"/>
    <m/>
    <n v="1"/>
    <s v=""/>
    <s v=""/>
    <m/>
    <m/>
    <m/>
    <m/>
    <m/>
    <s v=""/>
    <s v=""/>
    <m/>
    <m/>
    <m/>
    <m/>
    <n v="5.52727272727273"/>
    <m/>
    <n v="0"/>
    <n v="0"/>
    <n v="0"/>
    <n v="0"/>
    <s v=""/>
    <s v=""/>
    <m/>
    <m/>
    <s v=""/>
    <m/>
    <m/>
    <m/>
    <m/>
    <m/>
    <m/>
    <m/>
    <s v=""/>
    <m/>
    <n v="0"/>
    <n v="0"/>
    <m/>
    <m/>
  </r>
  <r>
    <x v="17"/>
    <x v="2"/>
    <n v="351480911"/>
    <s v="Eldorado"/>
    <n v="0.29945966277680203"/>
    <n v="15072"/>
    <n v="7417"/>
    <n v="7655"/>
    <n v="9.0974389309060619"/>
    <n v="49.210456475583861"/>
    <n v="9.5827560999999978E-2"/>
    <n v="8.9047499999999974E-2"/>
    <n v="6.7800609999999996E-3"/>
    <n v="2.3077530441400259E-2"/>
    <n v="5.9899999999999997E-3"/>
    <n v="5.2000000000000006E-4"/>
    <n v="8.6307499999999995E-2"/>
    <n v="3.0100609999999992E-3"/>
    <n v="1.9055875E-2"/>
    <n v="73"/>
    <n v="60.606060606060609"/>
    <n v="39.393939393939391"/>
    <n v="5.32"/>
    <n v="410.4"/>
    <n v="144.07307999999998"/>
    <n v="1"/>
    <n v="0"/>
    <n v="105015.3821656051"/>
    <n v="13558.471337579616"/>
    <n v="48.55"/>
    <n v="71.23"/>
    <n v="43.4"/>
    <n v="27.06"/>
    <s v=""/>
    <n v="98.64"/>
    <n v="0.43756877168949759"/>
    <n v="0.19092958955967321"/>
    <n v="0.57748054474708155"/>
    <n v="0.10463057098765434"/>
    <n v="4"/>
    <n v="60.240963855421697"/>
    <m/>
    <n v="0"/>
    <n v="31"/>
    <n v="9"/>
    <n v="85"/>
    <n v="84.745000000000005"/>
    <n v="64.894473684210524"/>
    <n v="7.5"/>
    <n v="1"/>
    <n v="0"/>
    <n v="58"/>
    <n v="31.433875379640135"/>
    <n v="20"/>
    <n v="13"/>
    <n v="348.84"/>
    <n v="347.79347999999999"/>
  </r>
  <r>
    <x v="6"/>
    <x v="2"/>
    <n v="35149085"/>
    <s v="Elias Fausto"/>
    <n v="1.030371116257589"/>
    <n v="17048"/>
    <n v="14213"/>
    <n v="2835"/>
    <n v="84.618057278999359"/>
    <n v="83.370483341154383"/>
    <n v="0.44371037099999999"/>
    <n v="0.29371000000000003"/>
    <n v="0.15000037099999997"/>
    <n v="0"/>
    <n v="6.3187778E-2"/>
    <n v="0.25488999999999995"/>
    <n v="0.11788259300000002"/>
    <n v="7.7499999999999991E-3"/>
    <n v="4.3154880999999999E-2"/>
    <n v="30"/>
    <n v="24.719101123595504"/>
    <n v="75.280898876404493"/>
    <n v="9.81"/>
    <n v="756.75599999999997"/>
    <n v="144.49881599999992"/>
    <n v="5"/>
    <n v="0"/>
    <n v="3995.6452369779445"/>
    <n v="554.95072735804797"/>
    <n v="83.16"/>
    <n v="98.56"/>
    <n v="84.7"/>
    <n v="22.26"/>
    <n v="28.125"/>
    <n v="100"/>
    <n v="55.463796374999994"/>
    <n v="20.542146805555554"/>
    <n v="58.742000000000004"/>
    <n v="50.000123666666653"/>
    <n v="0"/>
    <n v="0.145454545454545"/>
    <m/>
    <n v="0"/>
    <n v="0"/>
    <n v="9.8000000000000007"/>
    <n v="97.9"/>
    <n v="97.9"/>
    <n v="80.905494505494516"/>
    <n v="9.6999999999999993"/>
    <n v="0"/>
    <n v="0"/>
    <n v="12"/>
    <n v="146.42092976690168"/>
    <n v="22"/>
    <n v="67"/>
    <n v="740.86412400000006"/>
    <n v="740.86412400000006"/>
  </r>
  <r>
    <x v="8"/>
    <x v="2"/>
    <n v="351490810"/>
    <s v="Elias Fausto"/>
    <m/>
    <m/>
    <m/>
    <m/>
    <m/>
    <m/>
    <n v="2.6370618000000002E-2"/>
    <n v="3.3300000000000001E-3"/>
    <n v="2.3040618000000002E-2"/>
    <n v="0"/>
    <n v="1.157E-2"/>
    <n v="9.6451000000000002E-5"/>
    <n v="4.3441669999999995E-3"/>
    <n v="1.0359999999999999E-2"/>
    <m/>
    <n v="2"/>
    <n v="25"/>
    <n v="75"/>
    <m/>
    <m/>
    <m/>
    <m/>
    <m/>
    <s v=""/>
    <s v=""/>
    <m/>
    <m/>
    <m/>
    <m/>
    <n v="7.7505827505827503"/>
    <m/>
    <n v="3.29632725"/>
    <n v="1.2208619444444446"/>
    <n v="0.66600000000000004"/>
    <n v="7.6802059999999992"/>
    <s v=""/>
    <s v=""/>
    <m/>
    <m/>
    <s v=""/>
    <m/>
    <m/>
    <m/>
    <m/>
    <m/>
    <m/>
    <m/>
    <s v=""/>
    <m/>
    <n v="3"/>
    <n v="9"/>
    <m/>
    <m/>
  </r>
  <r>
    <x v="2"/>
    <x v="2"/>
    <n v="351492416"/>
    <s v="Elisiário"/>
    <n v="1.3155947345331764"/>
    <n v="3428"/>
    <n v="3194"/>
    <n v="234"/>
    <n v="36.975515046920506"/>
    <n v="93.173862310385076"/>
    <n v="0.31641314800000003"/>
    <n v="0.27110000000000001"/>
    <n v="4.5313148000000004E-2"/>
    <n v="0"/>
    <n v="1.694E-2"/>
    <n v="0"/>
    <n v="0.29943000000000003"/>
    <n v="4.3148000000000001E-5"/>
    <n v="8.1763156249999996E-3"/>
    <n v="1"/>
    <n v="23.809523809523807"/>
    <n v="76.19047619047619"/>
    <n v="2.31"/>
    <n v="178.25399999999999"/>
    <n v="93.584699999999998"/>
    <n v="3"/>
    <n v="0"/>
    <n v="6071.6919486581101"/>
    <n v="551.97199533255559"/>
    <n v="91.59"/>
    <n v="99.97"/>
    <n v="91.59"/>
    <n v="35.99"/>
    <s v=""/>
    <n v="100"/>
    <n v="117.19005481481481"/>
    <n v="47.941386060606064"/>
    <n v="129.0952380952381"/>
    <n v="75.521913333333316"/>
    <n v="0"/>
    <n v="0"/>
    <m/>
    <n v="0"/>
    <n v="0"/>
    <n v="8.9"/>
    <n v="95"/>
    <n v="94.999999999999986"/>
    <n v="47.499242653741291"/>
    <n v="6.2"/>
    <n v="0"/>
    <n v="0"/>
    <s v=""/>
    <n v="207.18378273221322"/>
    <n v="5"/>
    <n v="16"/>
    <n v="169.34129999999996"/>
    <n v="169.34129999999996"/>
  </r>
  <r>
    <x v="10"/>
    <x v="2"/>
    <n v="351495715"/>
    <s v="Embaúba"/>
    <n v="-0.11139417272696406"/>
    <n v="2409"/>
    <n v="2123"/>
    <n v="286"/>
    <n v="28.781362007168457"/>
    <n v="88.12785388127854"/>
    <n v="0.13233662000000002"/>
    <n v="0.112862222"/>
    <n v="1.9474398000000004E-2"/>
    <n v="0"/>
    <n v="0"/>
    <n v="6.3000000000000003E-4"/>
    <n v="0.12052439799999999"/>
    <n v="1.1182222E-2"/>
    <n v="5.3336765625000004E-3"/>
    <n v="2"/>
    <n v="52"/>
    <n v="48"/>
    <n v="1.46"/>
    <n v="112.752"/>
    <n v="25.932960000000001"/>
    <n v="0"/>
    <n v="0"/>
    <n v="8378.181818181818"/>
    <n v="1047.272727272727"/>
    <n v="85.02"/>
    <n v="85.02"/>
    <n v="85.02"/>
    <n v="79.430000000000007"/>
    <n v="6.4456721915285504"/>
    <n v="100"/>
    <n v="63.017438095238113"/>
    <n v="20.677596875000003"/>
    <n v="86.817093846153838"/>
    <n v="24.342997500000006"/>
    <s v=""/>
    <s v=""/>
    <m/>
    <n v="0"/>
    <s v=""/>
    <n v="8.9"/>
    <n v="100"/>
    <n v="100"/>
    <n v="77"/>
    <n v="8.5"/>
    <n v="0"/>
    <n v="0"/>
    <s v=""/>
    <n v="0"/>
    <n v="13"/>
    <n v="12"/>
    <n v="112.752"/>
    <n v="112.752"/>
  </r>
  <r>
    <x v="18"/>
    <x v="2"/>
    <n v="35150046"/>
    <s v="Embu das Artes"/>
    <n v="1.2654622322545439"/>
    <n v="264787"/>
    <n v="264787"/>
    <n v="0"/>
    <n v="3778.3533105022834"/>
    <n v="100"/>
    <n v="0.46136802399999999"/>
    <n v="0.10407"/>
    <n v="0.35729802399999999"/>
    <n v="0"/>
    <n v="0"/>
    <n v="0.39655740699999992"/>
    <n v="1.525E-2"/>
    <n v="4.9560617000000008E-2"/>
    <n v="0.92246396990740742"/>
    <n v="13"/>
    <n v="5.1020408163265305"/>
    <n v="94.897959183673478"/>
    <n v="243.76"/>
    <n v="14625.521999999999"/>
    <n v="9785.5847765999988"/>
    <n v="13"/>
    <n v="2"/>
    <n v="117.90850759289542"/>
    <n v="16.673930366672082"/>
    <n v="100"/>
    <n v="100"/>
    <n v="72.86"/>
    <n v="38.03"/>
    <s v=""/>
    <n v="100"/>
    <n v="124.69406054054053"/>
    <n v="46.602830707070709"/>
    <n v="45.247826086956515"/>
    <n v="255.21287428571432"/>
    <n v="0"/>
    <n v="7.0492034400112799E-2"/>
    <m/>
    <n v="0"/>
    <n v="0"/>
    <n v="5.3"/>
    <n v="65.400000000000006"/>
    <n v="35.970000000000013"/>
    <n v="33.092406707945202"/>
    <n v="4"/>
    <n v="2"/>
    <n v="2"/>
    <n v="149"/>
    <n v="0"/>
    <n v="5"/>
    <n v="93"/>
    <n v="9565.0913880000007"/>
    <n v="5260.8002634000013"/>
  </r>
  <r>
    <x v="18"/>
    <x v="2"/>
    <n v="35151036"/>
    <s v="Embu-Guaçu"/>
    <n v="0.83068810550790406"/>
    <n v="66993"/>
    <n v="65206"/>
    <n v="1787"/>
    <n v="432.1013931888545"/>
    <n v="97.332557132834779"/>
    <n v="0.23674574100000001"/>
    <n v="0.15046999999999999"/>
    <n v="8.6275741000000003E-2"/>
    <n v="0"/>
    <n v="0.22204000000000004"/>
    <n v="2.0999999999999999E-3"/>
    <n v="4.2000000000000002E-4"/>
    <n v="1.2185741E-2"/>
    <n v="0.17066521026736109"/>
    <n v="1"/>
    <n v="10.344827586206897"/>
    <n v="89.65517241379311"/>
    <n v="53.62"/>
    <n v="3619.08"/>
    <n v="2481.0953399999999"/>
    <n v="3"/>
    <n v="0"/>
    <n v="1068.5701491200573"/>
    <n v="150.63543952353228"/>
    <n v="83.69"/>
    <n v="100"/>
    <n v="38.369999999999997"/>
    <n v="45.54"/>
    <n v="25.992929923060899"/>
    <n v="85.99"/>
    <n v="27.85244011764706"/>
    <n v="10.429327797356828"/>
    <n v="28.390566037735848"/>
    <n v="26.961169062500005"/>
    <n v="20"/>
    <n v="0.82042867398215602"/>
    <m/>
    <n v="0"/>
    <n v="619"/>
    <n v="7.9"/>
    <n v="37.299999999999997"/>
    <n v="37.299999999999997"/>
    <n v="31.444031632348558"/>
    <n v="4.5999999999999996"/>
    <n v="1"/>
    <n v="0"/>
    <n v="6"/>
    <n v="130.10267274282563"/>
    <n v="3"/>
    <n v="26"/>
    <n v="1349.9168399999999"/>
    <n v="1349.9168399999999"/>
  </r>
  <r>
    <x v="1"/>
    <x v="2"/>
    <n v="351512921"/>
    <s v="Emilianópolis"/>
    <n v="0.19469021525930774"/>
    <n v="3063"/>
    <n v="2661"/>
    <n v="402"/>
    <n v="13.716358425507142"/>
    <n v="86.875612144955923"/>
    <n v="5.7848839999999988E-3"/>
    <n v="2.7488399999999998E-4"/>
    <n v="5.5099999999999993E-3"/>
    <n v="0"/>
    <n v="5.2199999999999998E-3"/>
    <n v="1.9000000000000001E-4"/>
    <n v="3.24884E-4"/>
    <n v="5.0000000000000002E-5"/>
    <n v="7.2467070312499989E-3"/>
    <s v=""/>
    <n v="20"/>
    <n v="80"/>
    <n v="1.85"/>
    <n v="142.93799999999999"/>
    <n v="32.817906000000001"/>
    <n v="0"/>
    <n v="0"/>
    <n v="17502.840352595496"/>
    <n v="1956.1998041136146"/>
    <n v="90.85"/>
    <m/>
    <n v="90.51"/>
    <n v="24.8"/>
    <n v="1.4285714285714299"/>
    <n v="100"/>
    <n v="0.73226379746835424"/>
    <n v="0.34028729411764702"/>
    <n v="4.5814000000000001E-2"/>
    <n v="2.8999999999999986"/>
    <n v="0"/>
    <n v="0"/>
    <m/>
    <n v="0"/>
    <n v="0"/>
    <n v="8.6"/>
    <n v="96.3"/>
    <n v="96.300000000000011"/>
    <n v="77.040460899131091"/>
    <n v="8.5"/>
    <n v="0"/>
    <n v="0"/>
    <n v="1"/>
    <n v="72.03271744655575"/>
    <n v="1"/>
    <n v="4"/>
    <n v="137.649294"/>
    <n v="137.649294"/>
  </r>
  <r>
    <x v="6"/>
    <x v="2"/>
    <n v="35151525"/>
    <s v="Engenheiro Coelho"/>
    <m/>
    <m/>
    <m/>
    <m/>
    <m/>
    <m/>
    <n v="1.2400926E-2"/>
    <n v="5.1700000000000001E-3"/>
    <n v="7.2309259999999986E-3"/>
    <n v="0"/>
    <n v="0"/>
    <n v="1.8000000000000001E-4"/>
    <n v="5.4362960000000002E-3"/>
    <n v="6.7846299999999998E-3"/>
    <m/>
    <s v=""/>
    <n v="11.111111111111111"/>
    <n v="88.888888888888886"/>
    <m/>
    <m/>
    <m/>
    <m/>
    <m/>
    <s v=""/>
    <s v=""/>
    <m/>
    <m/>
    <m/>
    <m/>
    <n v="5.1748251748251803"/>
    <m/>
    <n v="2.3397973584905656"/>
    <n v="0.87330464788732387"/>
    <n v="1.4771428571428573"/>
    <n v="4.0171811111111095"/>
    <s v=""/>
    <s v=""/>
    <m/>
    <m/>
    <s v=""/>
    <m/>
    <m/>
    <m/>
    <m/>
    <m/>
    <m/>
    <m/>
    <n v="2"/>
    <m/>
    <n v="1"/>
    <n v="8"/>
    <m/>
    <m/>
  </r>
  <r>
    <x v="3"/>
    <x v="2"/>
    <n v="35151529"/>
    <s v="Engenheiro Coelho"/>
    <n v="3.0893373728700491"/>
    <n v="19628"/>
    <n v="14834"/>
    <n v="4794"/>
    <n v="178.76138433515484"/>
    <n v="75.575708171999196"/>
    <n v="0.20356152800000005"/>
    <n v="0.15623609500000005"/>
    <n v="4.7325432999999993E-2"/>
    <n v="0"/>
    <n v="4.7289999999999999E-2"/>
    <n v="3.9657083000000003E-2"/>
    <n v="9.6552777999999992E-2"/>
    <n v="2.0061666999999998E-2"/>
    <n v="4.3699152194444445E-2"/>
    <n v="13"/>
    <n v="39.285714285714285"/>
    <n v="60.714285714285708"/>
    <n v="10.38"/>
    <n v="801.09"/>
    <n v="160.21799999999999"/>
    <n v="1"/>
    <n v="0"/>
    <n v="2281.4917464846139"/>
    <n v="289.20317913185255"/>
    <n v="73.14"/>
    <m/>
    <n v="72.08"/>
    <n v="37.93"/>
    <s v=""/>
    <n v="100"/>
    <n v="38.407835471698121"/>
    <n v="14.335318873239441"/>
    <n v="44.638884285714305"/>
    <n v="26.291907222222211"/>
    <s v=""/>
    <s v=""/>
    <m/>
    <n v="1"/>
    <s v=""/>
    <n v="9.8000000000000007"/>
    <n v="100"/>
    <n v="100"/>
    <n v="80"/>
    <n v="10"/>
    <n v="0"/>
    <n v="0"/>
    <n v="11"/>
    <n v="108.21720245184085"/>
    <n v="22"/>
    <n v="34"/>
    <n v="801.09"/>
    <n v="801.09"/>
  </r>
  <r>
    <x v="3"/>
    <x v="2"/>
    <n v="35151869"/>
    <s v="Espírito Santo do Pinhal"/>
    <n v="0.18509745177308634"/>
    <n v="42461"/>
    <n v="38555"/>
    <n v="3906"/>
    <n v="108.76002151584231"/>
    <n v="90.800970302159641"/>
    <n v="0.49557415099999991"/>
    <n v="0.47214228399999991"/>
    <n v="2.3431867000000006E-2"/>
    <n v="0.14593039700659571"/>
    <n v="0"/>
    <n v="1.6105740999999996E-2"/>
    <n v="0.46817300899999986"/>
    <n v="1.1295400999999991E-2"/>
    <n v="0.11388261351041666"/>
    <n v="63"/>
    <n v="68.141592920353972"/>
    <n v="31.858407079646017"/>
    <n v="31.42"/>
    <n v="2120.58"/>
    <n v="695.42333999999994"/>
    <n v="8"/>
    <n v="0"/>
    <n v="3906.6286710157556"/>
    <n v="467.90419443724824"/>
    <n v="88.11"/>
    <n v="88.87"/>
    <n v="87.61"/>
    <n v="29.51"/>
    <s v=""/>
    <n v="99.14"/>
    <n v="26.082850052631574"/>
    <n v="9.4215618060836483"/>
    <n v="37.176557795275585"/>
    <n v="3.7193439682539702"/>
    <n v="0"/>
    <n v="4.4706723891273201"/>
    <m/>
    <n v="0"/>
    <n v="0"/>
    <n v="9.8000000000000007"/>
    <n v="97.4"/>
    <n v="97.399999999999991"/>
    <n v="67.205984211866578"/>
    <n v="7.8"/>
    <n v="2"/>
    <n v="0"/>
    <n v="22"/>
    <n v="0"/>
    <n v="77"/>
    <n v="36"/>
    <n v="2065.4449199999999"/>
    <n v="2065.4449199999999"/>
  </r>
  <r>
    <x v="5"/>
    <x v="2"/>
    <n v="351519417"/>
    <s v="Espírito Santo do Turvo"/>
    <n v="1.2786811096746398"/>
    <n v="4685"/>
    <n v="4007"/>
    <n v="678"/>
    <n v="24.491609597992579"/>
    <n v="85.528281750266814"/>
    <n v="0.41348999999999997"/>
    <n v="0.30735999999999997"/>
    <n v="0.10613000000000002"/>
    <n v="0"/>
    <n v="1.264E-2"/>
    <n v="4.8999999999999998E-4"/>
    <n v="0.26129999999999998"/>
    <n v="0.13906000000000002"/>
    <n v="1.0132532552083334E-2"/>
    <n v="4"/>
    <n v="53.846153846153847"/>
    <n v="46.153846153846153"/>
    <n v="2.86"/>
    <n v="220.75200000000001"/>
    <n v="41.628474720000007"/>
    <n v="0"/>
    <n v="0"/>
    <n v="12048.973319103521"/>
    <n v="1346.2540021344714"/>
    <n v="83.05"/>
    <n v="90.98"/>
    <n v="82.46"/>
    <n v="30.32"/>
    <n v="23.529411764705898"/>
    <n v="97.09"/>
    <n v="43.525263157894734"/>
    <n v="23.099999999999998"/>
    <n v="40.981333333333332"/>
    <n v="53.065000000000019"/>
    <n v="0"/>
    <n v="0"/>
    <m/>
    <n v="0"/>
    <n v="0"/>
    <n v="9"/>
    <n v="97.763999999999996"/>
    <n v="97.763999999999982"/>
    <n v="81.142424657534235"/>
    <n v="10"/>
    <n v="0"/>
    <n v="0"/>
    <n v="6"/>
    <n v="124.7467001465602"/>
    <n v="7"/>
    <n v="6"/>
    <n v="215.81598527999998"/>
    <n v="215.81598527999998"/>
  </r>
  <r>
    <x v="3"/>
    <x v="2"/>
    <n v="35573039"/>
    <s v="Estiva Gerbi"/>
    <n v="1.0512295144971873"/>
    <n v="10877"/>
    <n v="8675"/>
    <n v="2202"/>
    <n v="147.54476397178513"/>
    <n v="79.755447274064537"/>
    <n v="0.14075216099999999"/>
    <n v="0.11604888899999999"/>
    <n v="2.4703271999999998E-2"/>
    <n v="0"/>
    <n v="6.4935740999999991E-2"/>
    <n v="6.0297530000000005E-3"/>
    <n v="5.6238889000000021E-2"/>
    <n v="1.3547778E-2"/>
    <n v="2.2592435416666667E-2"/>
    <n v="13"/>
    <n v="48.07692307692308"/>
    <n v="51.923076923076927"/>
    <n v="6.25"/>
    <n v="482.274"/>
    <n v="482.274"/>
    <n v="0"/>
    <n v="0"/>
    <n v="2957.3154362416108"/>
    <n v="347.91946308724835"/>
    <n v="79.760000000000005"/>
    <n v="79.48"/>
    <n v="79.760000000000005"/>
    <n v="61.13"/>
    <n v="28.6075949367089"/>
    <n v="100"/>
    <n v="38.041124594594592"/>
    <n v="13.799231470588232"/>
    <n v="46.419555599999995"/>
    <n v="20.58606"/>
    <n v="0"/>
    <n v="0"/>
    <m/>
    <n v="0"/>
    <n v="0"/>
    <n v="7.3"/>
    <n v="100"/>
    <n v="0"/>
    <n v="0"/>
    <n v="1.5"/>
    <n v="0"/>
    <n v="0"/>
    <n v="14"/>
    <n v="287.42249253967651"/>
    <n v="25"/>
    <n v="27"/>
    <n v="482.274"/>
    <n v="0"/>
  </r>
  <r>
    <x v="13"/>
    <x v="2"/>
    <n v="351530122"/>
    <s v="Estrela do Norte"/>
    <n v="6.4111242538666957E-2"/>
    <n v="2661"/>
    <n v="2270"/>
    <n v="391"/>
    <n v="10.107494207467619"/>
    <n v="85.306275836151826"/>
    <n v="6.4100000000000008E-3"/>
    <n v="1.97E-3"/>
    <n v="4.4400000000000004E-3"/>
    <n v="0"/>
    <n v="4.3600000000000002E-3"/>
    <n v="0"/>
    <n v="0"/>
    <n v="2.0500000000000002E-3"/>
    <n v="6.5305375000000009E-3"/>
    <s v=""/>
    <n v="37.5"/>
    <n v="62.5"/>
    <n v="1.53"/>
    <n v="117.774"/>
    <n v="19.063836000000006"/>
    <n v="0"/>
    <n v="0"/>
    <n v="23346.832018038331"/>
    <n v="3199.8196166854568"/>
    <n v="94.24"/>
    <n v="76"/>
    <n v="93.3"/>
    <n v="13.97"/>
    <n v="50"/>
    <n v="100"/>
    <n v="0.64100000000000013"/>
    <n v="0.32538071065989854"/>
    <n v="0.26986301369863014"/>
    <n v="1.6444444444444446"/>
    <n v="0"/>
    <n v="0"/>
    <m/>
    <n v="0"/>
    <n v="0"/>
    <n v="9.1999999999999993"/>
    <n v="98.6"/>
    <n v="98.6"/>
    <n v="83.813204951856932"/>
    <n v="10"/>
    <n v="0"/>
    <n v="0"/>
    <n v="5"/>
    <n v="66.763264126421433"/>
    <n v="3"/>
    <n v="5"/>
    <n v="116.12516399999998"/>
    <n v="116.12516399999998"/>
  </r>
  <r>
    <x v="10"/>
    <x v="2"/>
    <n v="351520215"/>
    <s v="Estrela d'Oeste"/>
    <n v="-0.14055042990986921"/>
    <n v="8119"/>
    <n v="7027"/>
    <n v="1092"/>
    <n v="27.404982110308513"/>
    <n v="86.5500677423328"/>
    <n v="6.9690000000000002E-2"/>
    <n v="6.701E-2"/>
    <n v="2.6800000000000001E-3"/>
    <n v="0"/>
    <n v="3.5000000000000005E-4"/>
    <n v="9.3000000000000005E-4"/>
    <n v="6.8350000000000008E-2"/>
    <n v="6.0000000000000002E-5"/>
    <n v="1.9967665625000002E-2"/>
    <n v="2"/>
    <n v="55.555555555555557"/>
    <n v="44.444444444444443"/>
    <n v="4.9000000000000004"/>
    <n v="378.32400000000001"/>
    <n v="62.802"/>
    <n v="1"/>
    <n v="0"/>
    <n v="8817.184382313093"/>
    <n v="815.68666091883222"/>
    <n v="94.44"/>
    <n v="85.97"/>
    <n v="91.05"/>
    <n v="12.27"/>
    <n v="37.5"/>
    <n v="100"/>
    <n v="9.6791666666666671"/>
    <n v="3.0700440528634361"/>
    <n v="13.139215686274511"/>
    <n v="1.2761904761904763"/>
    <n v="0"/>
    <n v="0"/>
    <m/>
    <n v="0"/>
    <n v="0"/>
    <n v="7.3"/>
    <n v="100"/>
    <n v="100"/>
    <n v="83.399942906080497"/>
    <n v="10"/>
    <n v="0"/>
    <n v="0"/>
    <n v="15"/>
    <n v="1.7528338393336853"/>
    <n v="10"/>
    <n v="8"/>
    <n v="378.32400000000001"/>
    <n v="378.32400000000001"/>
  </r>
  <r>
    <x v="16"/>
    <x v="2"/>
    <n v="351520218"/>
    <s v="Estrela d'Oeste"/>
    <m/>
    <m/>
    <m/>
    <m/>
    <m/>
    <m/>
    <n v="9.9758241000000011E-2"/>
    <n v="7.463731500000001E-2"/>
    <n v="2.5120926000000005E-2"/>
    <n v="0"/>
    <n v="0"/>
    <n v="2.1740926000000001E-2"/>
    <n v="7.7767315000000004E-2"/>
    <n v="2.5000000000000001E-4"/>
    <m/>
    <n v="7"/>
    <n v="50"/>
    <n v="50"/>
    <m/>
    <m/>
    <m/>
    <m/>
    <m/>
    <s v=""/>
    <s v=""/>
    <m/>
    <m/>
    <m/>
    <m/>
    <n v="27.2121212121212"/>
    <m/>
    <n v="13.855311250000002"/>
    <n v="4.3946361674008818"/>
    <n v="14.634767647058824"/>
    <n v="11.962345714285719"/>
    <s v=""/>
    <s v=""/>
    <m/>
    <m/>
    <s v=""/>
    <m/>
    <m/>
    <m/>
    <m/>
    <m/>
    <m/>
    <m/>
    <n v="1"/>
    <m/>
    <n v="9"/>
    <n v="9"/>
    <m/>
    <m/>
  </r>
  <r>
    <x v="13"/>
    <x v="2"/>
    <n v="351535022"/>
    <s v="Euclides da Cunha Paulista"/>
    <n v="-0.24245610835857967"/>
    <n v="9523"/>
    <n v="6131"/>
    <n v="3392"/>
    <n v="16.5009010257832"/>
    <n v="64.38097238265253"/>
    <n v="0.10502799299999971"/>
    <n v="4.1999999999999997E-3"/>
    <n v="0.10082799299999971"/>
    <n v="5.4410958904109602E-2"/>
    <n v="8.8699999999999862E-2"/>
    <n v="9.0000000000000006E-5"/>
    <n v="4.9071599999999998E-3"/>
    <n v="1.1330832999999998E-2"/>
    <n v="1.6848766145833333E-2"/>
    <n v="2"/>
    <n v="0.97087378640776689"/>
    <n v="99.029126213592235"/>
    <n v="4.2"/>
    <n v="324.27"/>
    <n v="104.72624999999999"/>
    <n v="0"/>
    <n v="0"/>
    <n v="14372.176835030978"/>
    <n v="2020.0525044628789"/>
    <n v="67.94"/>
    <n v="63.75"/>
    <n v="59.97"/>
    <n v="22.27"/>
    <s v=""/>
    <n v="100"/>
    <n v="4.7523978733031536"/>
    <n v="2.4199998387096708"/>
    <n v="0.26249999999999996"/>
    <n v="16.529179180327823"/>
    <n v="0"/>
    <n v="0.15261350629530701"/>
    <m/>
    <n v="0"/>
    <n v="0"/>
    <n v="5.0999999999999996"/>
    <n v="85.7"/>
    <n v="85.7"/>
    <n v="67.703996669442134"/>
    <n v="7.7"/>
    <n v="0"/>
    <n v="0"/>
    <s v=""/>
    <n v="526.44804511062193"/>
    <n v="2"/>
    <n v="204"/>
    <n v="277.89938999999998"/>
    <n v="277.89938999999998"/>
  </r>
  <r>
    <x v="14"/>
    <x v="2"/>
    <n v="351540014"/>
    <s v="Fartura"/>
    <n v="0.2026253099742803"/>
    <n v="15570"/>
    <n v="12881"/>
    <n v="2689"/>
    <n v="36.254831649047645"/>
    <n v="82.729608220937706"/>
    <n v="2.801E-2"/>
    <n v="2.6550000000000001E-2"/>
    <n v="1.4600000000000001E-3"/>
    <n v="9.9832699137493652E-2"/>
    <n v="0"/>
    <n v="4.2100000000000002E-3"/>
    <n v="2.342E-2"/>
    <n v="3.8000000000000002E-4"/>
    <n v="4.2086575000000001E-2"/>
    <s v=""/>
    <n v="33.333333333333329"/>
    <n v="66.666666666666657"/>
    <n v="8.9499999999999993"/>
    <n v="690.22799999999995"/>
    <n v="151.85015999999999"/>
    <n v="2"/>
    <n v="2"/>
    <n v="9823.3526011560698"/>
    <n v="1154.4971098265894"/>
    <n v="88.8"/>
    <n v="79.849999999999994"/>
    <n v="86.88"/>
    <n v="29.11"/>
    <n v="6.2656641604010002"/>
    <n v="100"/>
    <n v="1.2907834101382489"/>
    <n v="0.57752577319587628"/>
    <n v="1.659375"/>
    <n v="0.25614035087719306"/>
    <n v="4"/>
    <n v="0.50308341447581995"/>
    <m/>
    <n v="0"/>
    <n v="0"/>
    <n v="8.6999999999999993"/>
    <n v="100"/>
    <n v="99.999999999999986"/>
    <n v="78"/>
    <n v="8.6"/>
    <n v="0"/>
    <n v="2"/>
    <n v="11"/>
    <n v="0"/>
    <n v="6"/>
    <n v="12"/>
    <n v="690.22799999999984"/>
    <n v="690.22799999999984"/>
  </r>
  <r>
    <x v="10"/>
    <x v="2"/>
    <n v="351560815"/>
    <s v="Fernando Prestes"/>
    <n v="0.10478677012109028"/>
    <n v="5567"/>
    <n v="4989"/>
    <n v="578"/>
    <n v="32.725883252013404"/>
    <n v="89.617388180348485"/>
    <n v="0.11083191300000003"/>
    <n v="5.8934444000000016E-2"/>
    <n v="5.1897469000000016E-2"/>
    <n v="0"/>
    <n v="1.9900000000000001E-2"/>
    <n v="2.5806169999999999E-3"/>
    <n v="7.5706852000000019E-2"/>
    <n v="1.2644443999999999E-2"/>
    <n v="1.4497395833333333E-2"/>
    <n v="4"/>
    <n v="23.333333333333332"/>
    <n v="76.666666666666671"/>
    <n v="3.43"/>
    <n v="264.54599999999999"/>
    <n v="82.536839999999998"/>
    <n v="2"/>
    <n v="0"/>
    <n v="7137.6612178911446"/>
    <n v="736.42536375067357"/>
    <n v="100"/>
    <n v="90.09"/>
    <n v="97.92"/>
    <n v="20.09"/>
    <n v="3.3333333333333299"/>
    <n v="100"/>
    <n v="24.629314000000008"/>
    <n v="8.7961835714285748"/>
    <n v="18.417013750000006"/>
    <n v="39.921130000000012"/>
    <n v="5"/>
    <n v="0.62761506276150603"/>
    <m/>
    <n v="0"/>
    <n v="0"/>
    <n v="7.5"/>
    <n v="100"/>
    <n v="100"/>
    <n v="68.800571545213316"/>
    <n v="7.7"/>
    <n v="0"/>
    <n v="0"/>
    <n v="13"/>
    <n v="137.26603197413328"/>
    <n v="7"/>
    <n v="23"/>
    <n v="264.54599999999999"/>
    <n v="264.54599999999999"/>
  </r>
  <r>
    <x v="2"/>
    <x v="2"/>
    <n v="351560816"/>
    <s v="Fernando Prestes"/>
    <m/>
    <m/>
    <m/>
    <m/>
    <m/>
    <m/>
    <n v="6.7350929999999976E-3"/>
    <n v="3.5E-4"/>
    <n v="6.3850929999999979E-3"/>
    <n v="0"/>
    <n v="4.1700000000000001E-3"/>
    <n v="0"/>
    <n v="2.1509260000000001E-3"/>
    <n v="4.1416700000000001E-4"/>
    <m/>
    <n v="1"/>
    <n v="18.181818181818183"/>
    <n v="81.818181818181827"/>
    <m/>
    <m/>
    <m/>
    <m/>
    <m/>
    <s v=""/>
    <s v=""/>
    <m/>
    <m/>
    <m/>
    <m/>
    <n v="84.789644012945004"/>
    <m/>
    <n v="1.4966873333333328"/>
    <n v="0.53453119047619024"/>
    <n v="0.10937499999999999"/>
    <n v="4.9116099999999978"/>
    <s v=""/>
    <s v=""/>
    <m/>
    <m/>
    <s v=""/>
    <m/>
    <m/>
    <m/>
    <m/>
    <m/>
    <m/>
    <m/>
    <n v="1"/>
    <m/>
    <n v="2"/>
    <n v="9"/>
    <m/>
    <m/>
  </r>
  <r>
    <x v="10"/>
    <x v="2"/>
    <n v="351550915"/>
    <s v="Fernandópolis"/>
    <n v="0.25550055201977173"/>
    <n v="65887"/>
    <n v="63869"/>
    <n v="2018"/>
    <n v="119.89263943226277"/>
    <n v="96.937180323887873"/>
    <n v="0.56654259299999998"/>
    <n v="0.36114777800000003"/>
    <n v="0.20539481499999998"/>
    <n v="0"/>
    <n v="0.186"/>
    <n v="0.28037827199999998"/>
    <n v="9.6304074000000031E-2"/>
    <n v="3.8602470000000024E-3"/>
    <n v="0.20055880787037036"/>
    <n v="9"/>
    <n v="17.241379310344829"/>
    <n v="82.758620689655174"/>
    <n v="53.37"/>
    <n v="3602.61"/>
    <n v="485.26451999999995"/>
    <n v="10"/>
    <n v="0"/>
    <n v="1986.3463202149137"/>
    <n v="186.66869033344969"/>
    <n v="100"/>
    <n v="96.94"/>
    <n v="99.52"/>
    <n v="17.329999999999998"/>
    <s v=""/>
    <n v="100"/>
    <n v="43.247526183206105"/>
    <n v="13.651628746987951"/>
    <n v="39.255193260869561"/>
    <n v="52.665337179487167"/>
    <n v="9"/>
    <n v="0.50266411983512604"/>
    <m/>
    <n v="0"/>
    <n v="0"/>
    <n v="9.1"/>
    <n v="100"/>
    <n v="100"/>
    <n v="86.530195608184059"/>
    <n v="10"/>
    <n v="5"/>
    <n v="0"/>
    <n v="80"/>
    <n v="92.740878336402787"/>
    <n v="15"/>
    <n v="72"/>
    <n v="3602.61"/>
    <n v="3602.61"/>
  </r>
  <r>
    <x v="16"/>
    <x v="2"/>
    <n v="351550918"/>
    <s v="Fernandópolis"/>
    <m/>
    <m/>
    <m/>
    <m/>
    <m/>
    <m/>
    <n v="1.017995926"/>
    <n v="9.2039999999999997E-2"/>
    <n v="0.92595592599999998"/>
    <n v="0"/>
    <n v="0"/>
    <n v="3.0000000000000001E-5"/>
    <n v="1.0179659260000002"/>
    <n v="0"/>
    <m/>
    <n v="2"/>
    <n v="84.615384615384613"/>
    <n v="15.384615384615385"/>
    <m/>
    <m/>
    <m/>
    <m/>
    <m/>
    <s v=""/>
    <s v=""/>
    <m/>
    <m/>
    <m/>
    <m/>
    <n v="2.1008403361344499"/>
    <m/>
    <n v="77.709612671755721"/>
    <n v="24.53002231325301"/>
    <n v="10.004347826086954"/>
    <n v="237.42459641025641"/>
    <s v=""/>
    <s v=""/>
    <m/>
    <m/>
    <s v=""/>
    <m/>
    <m/>
    <m/>
    <m/>
    <m/>
    <m/>
    <m/>
    <n v="2"/>
    <m/>
    <n v="11"/>
    <n v="2"/>
    <m/>
    <m/>
  </r>
  <r>
    <x v="5"/>
    <x v="2"/>
    <n v="351565717"/>
    <s v="Fernão"/>
    <n v="0.54316394832925052"/>
    <n v="1631"/>
    <n v="977"/>
    <n v="654"/>
    <n v="16.261216350947159"/>
    <n v="59.901900674432859"/>
    <n v="0.10636222200000003"/>
    <n v="9.922000000000003E-2"/>
    <n v="7.1422219999999993E-3"/>
    <n v="0"/>
    <n v="5.9922220000000002E-3"/>
    <n v="0"/>
    <n v="9.6440000000000026E-2"/>
    <n v="3.9299999999999995E-3"/>
    <n v="2.5148830729166661E-3"/>
    <n v="1"/>
    <n v="55.555555555555557"/>
    <n v="44.444444444444443"/>
    <n v="0.65"/>
    <n v="50.058"/>
    <n v="9.6304139999999983"/>
    <n v="0"/>
    <n v="0"/>
    <n v="17595.193133047211"/>
    <n v="1933.5377069282642"/>
    <n v="59.21"/>
    <n v="85.68"/>
    <n v="59.04"/>
    <n v="11.08"/>
    <s v=""/>
    <n v="100"/>
    <n v="22.158796250000005"/>
    <n v="11.688156263736268"/>
    <n v="26.110526315789485"/>
    <n v="7.1422220000000012"/>
    <n v="0"/>
    <n v="0"/>
    <m/>
    <n v="0"/>
    <n v="0"/>
    <n v="9"/>
    <n v="99.7"/>
    <n v="99.700000000000017"/>
    <n v="80.761488673139169"/>
    <n v="9.5"/>
    <n v="0"/>
    <n v="0"/>
    <n v="5"/>
    <n v="238.27040169507555"/>
    <n v="10"/>
    <n v="8"/>
    <n v="49.907826000000007"/>
    <n v="49.907826000000007"/>
  </r>
  <r>
    <x v="18"/>
    <x v="2"/>
    <n v="35157076"/>
    <s v="Ferraz de Vasconcelos"/>
    <n v="1.4317566508337709"/>
    <n v="188035"/>
    <n v="179598"/>
    <n v="8437"/>
    <n v="6253.24243431992"/>
    <n v="95.513069375382244"/>
    <n v="2.8418520000000002E-3"/>
    <n v="5.0000000000000002E-5"/>
    <n v="2.791852E-3"/>
    <n v="0"/>
    <n v="0"/>
    <n v="2.1818519999999997E-3"/>
    <n v="5.0000000000000002E-5"/>
    <n v="6.1000000000000008E-4"/>
    <n v="0.63444075402199074"/>
    <n v="2"/>
    <n v="9.0909090909090917"/>
    <n v="90.909090909090907"/>
    <n v="165.04"/>
    <n v="9902.4120000000003"/>
    <n v="5910.6480710400001"/>
    <n v="6"/>
    <n v="0"/>
    <n v="68.762517616401198"/>
    <n v="10.062807456058712"/>
    <n v="96.85"/>
    <n v="91"/>
    <n v="82.97"/>
    <n v="27.57"/>
    <n v="19.525065963060701"/>
    <n v="100"/>
    <n v="1.8945680000000003"/>
    <n v="0.69313463414634158"/>
    <n v="5.5555555555555552E-2"/>
    <n v="4.6530866666666668"/>
    <n v="11"/>
    <n v="15.9582457194353"/>
    <m/>
    <n v="0"/>
    <n v="0"/>
    <n v="9"/>
    <n v="81.8"/>
    <n v="45.808000000000007"/>
    <n v="40.311026535353207"/>
    <n v="5.2"/>
    <n v="1"/>
    <n v="0"/>
    <n v="83"/>
    <n v="0"/>
    <n v="1"/>
    <n v="10"/>
    <n v="8100.1730159999997"/>
    <n v="4536.0968889600008"/>
  </r>
  <r>
    <x v="1"/>
    <x v="2"/>
    <n v="351580621"/>
    <s v="Flora Rica"/>
    <n v="-1.4289531151340573"/>
    <n v="1615"/>
    <n v="1392"/>
    <n v="223"/>
    <n v="7.173951670220327"/>
    <n v="86.191950464396285"/>
    <n v="5.7421157000000007E-2"/>
    <n v="0"/>
    <n v="5.7421157000000007E-2"/>
    <n v="0"/>
    <n v="6.9199999999999991E-3"/>
    <n v="0"/>
    <n v="5.0361157000000011E-2"/>
    <n v="1.4000000000000001E-4"/>
    <n v="3.8158580729166667E-3"/>
    <s v=""/>
    <s v=""/>
    <s v=""/>
    <n v="0.85"/>
    <n v="65.501999999999995"/>
    <n v="17.210501999999995"/>
    <n v="0"/>
    <n v="0"/>
    <n v="33781.597523219811"/>
    <n v="3710.1176470588248"/>
    <n v="90.73"/>
    <n v="80.92"/>
    <n v="88.73"/>
    <n v="22.49"/>
    <n v="16.6666666666667"/>
    <n v="100"/>
    <n v="7.1776446250000001"/>
    <n v="3.3191420231213882"/>
    <n v="0"/>
    <n v="30.221661578947362"/>
    <s v=""/>
    <s v=""/>
    <m/>
    <n v="0"/>
    <s v=""/>
    <n v="9"/>
    <n v="89.9"/>
    <n v="89.9"/>
    <n v="73.7252267106348"/>
    <n v="8.1"/>
    <n v="0"/>
    <n v="0"/>
    <n v="1"/>
    <n v="181.34846390423186"/>
    <s v=""/>
    <n v="13"/>
    <n v="58.886297999999996"/>
    <n v="58.886297999999996"/>
  </r>
  <r>
    <x v="16"/>
    <x v="2"/>
    <n v="351590518"/>
    <s v="Floreal"/>
    <n v="-0.58086465466782311"/>
    <n v="2884"/>
    <n v="2426"/>
    <n v="458"/>
    <n v="14.160856329176077"/>
    <n v="84.11927877947295"/>
    <n v="1.804E-2"/>
    <n v="8.6899999999999998E-3"/>
    <n v="9.3499999999999989E-3"/>
    <n v="0"/>
    <n v="8.0999999999999996E-3"/>
    <n v="0"/>
    <n v="8.6899999999999998E-3"/>
    <n v="1.25E-3"/>
    <n v="6.9373718750000007E-3"/>
    <s v=""/>
    <n v="35.714285714285715"/>
    <n v="64.285714285714292"/>
    <n v="1.67"/>
    <n v="128.68199999999999"/>
    <n v="32.170499999999997"/>
    <n v="2"/>
    <n v="1"/>
    <n v="16839.611650485436"/>
    <n v="1312.1775312066575"/>
    <n v="92.37"/>
    <n v="100"/>
    <n v="91.85"/>
    <n v="17.27"/>
    <s v=""/>
    <n v="100"/>
    <n v="3.6816326530612247"/>
    <n v="1.1714285714285713"/>
    <n v="2.3486486486486489"/>
    <n v="7.7916666666666661"/>
    <n v="9"/>
    <n v="0.59322033898305104"/>
    <m/>
    <n v="1"/>
    <n v="0"/>
    <n v="8.5"/>
    <n v="100"/>
    <n v="100"/>
    <n v="75"/>
    <n v="8.4"/>
    <n v="0"/>
    <n v="1"/>
    <n v="2"/>
    <n v="116.75891311506201"/>
    <n v="5"/>
    <n v="9"/>
    <n v="128.68199999999999"/>
    <n v="128.68199999999999"/>
  </r>
  <r>
    <x v="12"/>
    <x v="2"/>
    <n v="351590519"/>
    <s v="Floreal"/>
    <m/>
    <m/>
    <m/>
    <m/>
    <m/>
    <m/>
    <n v="3.5148194000000001E-2"/>
    <n v="3.074E-2"/>
    <n v="4.4081939999999998E-3"/>
    <n v="0"/>
    <n v="0"/>
    <n v="0"/>
    <n v="3.5028194000000006E-2"/>
    <n v="1.2E-4"/>
    <m/>
    <s v=""/>
    <n v="33.333333333333329"/>
    <n v="66.666666666666657"/>
    <m/>
    <m/>
    <m/>
    <m/>
    <m/>
    <s v=""/>
    <s v=""/>
    <m/>
    <m/>
    <m/>
    <m/>
    <n v="11.1111111111111"/>
    <m/>
    <n v="7.1731008163265306"/>
    <n v="2.2823502597402601"/>
    <n v="8.3081081081081081"/>
    <n v="3.6734950000000004"/>
    <s v=""/>
    <s v=""/>
    <m/>
    <m/>
    <s v=""/>
    <m/>
    <m/>
    <m/>
    <m/>
    <m/>
    <m/>
    <m/>
    <n v="1"/>
    <m/>
    <n v="2"/>
    <n v="4"/>
    <m/>
    <m/>
  </r>
  <r>
    <x v="0"/>
    <x v="2"/>
    <n v="351600220"/>
    <s v="Flórida Paulista"/>
    <m/>
    <m/>
    <m/>
    <m/>
    <m/>
    <m/>
    <n v="5.7459999999999997E-2"/>
    <n v="5.2080000000000001E-2"/>
    <n v="5.3799999999999994E-3"/>
    <n v="0"/>
    <n v="0"/>
    <n v="5.6710000000000003E-2"/>
    <n v="5.8E-4"/>
    <n v="1.7000000000000001E-4"/>
    <m/>
    <n v="1"/>
    <n v="20"/>
    <n v="80"/>
    <m/>
    <m/>
    <m/>
    <m/>
    <m/>
    <s v=""/>
    <s v=""/>
    <m/>
    <m/>
    <m/>
    <m/>
    <s v=""/>
    <m/>
    <n v="3.4407185628742516"/>
    <n v="1.4809278350515465"/>
    <n v="4.34"/>
    <n v="1.1446808510638296"/>
    <s v=""/>
    <s v=""/>
    <m/>
    <m/>
    <s v=""/>
    <m/>
    <m/>
    <m/>
    <m/>
    <m/>
    <m/>
    <m/>
    <s v=""/>
    <m/>
    <n v="1"/>
    <n v="4"/>
    <m/>
    <m/>
  </r>
  <r>
    <x v="1"/>
    <x v="2"/>
    <n v="351600221"/>
    <s v="Flórida Paulista"/>
    <n v="-0.18345648988262742"/>
    <n v="12249"/>
    <n v="9664"/>
    <n v="2585"/>
    <n v="23.335428930673832"/>
    <n v="78.896236427463464"/>
    <n v="2.9270000000000011E-2"/>
    <n v="0"/>
    <n v="2.9270000000000011E-2"/>
    <n v="0"/>
    <n v="2.8230000000000005E-2"/>
    <n v="6.9999999999999994E-5"/>
    <n v="1.8000000000000001E-4"/>
    <n v="7.9000000000000001E-4"/>
    <n v="2.284247109375E-2"/>
    <n v="1"/>
    <s v=""/>
    <s v=""/>
    <n v="8"/>
    <n v="617.16599999999994"/>
    <n v="91.38079799999997"/>
    <n v="2"/>
    <n v="0"/>
    <n v="9989.3607641440121"/>
    <n v="1210.0514327700221"/>
    <n v="71.61"/>
    <n v="78.900000000000006"/>
    <n v="70.88"/>
    <n v="21.1"/>
    <s v=""/>
    <n v="90.76"/>
    <n v="1.752694610778444"/>
    <n v="0.75438144329896939"/>
    <n v="0"/>
    <n v="6.2276595744680874"/>
    <s v=""/>
    <s v=""/>
    <m/>
    <n v="0"/>
    <s v=""/>
    <n v="9"/>
    <n v="99.7"/>
    <n v="99.7"/>
    <n v="85.193481494443972"/>
    <n v="9.6999999999999993"/>
    <n v="0"/>
    <n v="0"/>
    <n v="6"/>
    <n v="123.58557830340915"/>
    <s v=""/>
    <n v="20"/>
    <n v="615.31450199999995"/>
    <n v="615.31450199999995"/>
  </r>
  <r>
    <x v="5"/>
    <x v="2"/>
    <n v="351610117"/>
    <s v="Florínea"/>
    <n v="-0.61085389456658756"/>
    <n v="2722"/>
    <n v="2480"/>
    <n v="242"/>
    <n v="11.972202674173117"/>
    <n v="91.109478324761213"/>
    <n v="0.15078518599999999"/>
    <n v="0.14519518599999998"/>
    <n v="5.5900000000000004E-3"/>
    <n v="3.6176686960933596E-2"/>
    <n v="1.4380000000000002E-2"/>
    <n v="2.4000000000000001E-4"/>
    <n v="0.13275518599999997"/>
    <n v="3.4099999999999998E-3"/>
    <n v="6.0933104166666667E-3"/>
    <n v="5"/>
    <n v="65"/>
    <n v="35"/>
    <n v="1.68"/>
    <n v="129.43799999999999"/>
    <n v="32.750459999999997"/>
    <n v="0"/>
    <n v="0"/>
    <n v="24677.325495958852"/>
    <n v="2664.6877296105813"/>
    <n v="85.96"/>
    <n v="100"/>
    <n v="83.73"/>
    <n v="16.2"/>
    <s v=""/>
    <n v="96.79"/>
    <n v="13.462963035714285"/>
    <n v="7.079116713615023"/>
    <n v="16.314065842696625"/>
    <n v="2.4304347826086947"/>
    <n v="0"/>
    <n v="0"/>
    <m/>
    <n v="0"/>
    <n v="0"/>
    <n v="7.9"/>
    <n v="83"/>
    <n v="83"/>
    <n v="74.697955778055899"/>
    <n v="8.1"/>
    <n v="0"/>
    <n v="0"/>
    <n v="8"/>
    <n v="235.99651120132089"/>
    <n v="13"/>
    <n v="7"/>
    <n v="107.43353999999999"/>
    <n v="107.43353999999999"/>
  </r>
  <r>
    <x v="11"/>
    <x v="2"/>
    <n v="35162008"/>
    <s v="Franca"/>
    <n v="0.76679287704184418"/>
    <n v="337738"/>
    <n v="331809"/>
    <n v="5929"/>
    <n v="556.10294238717006"/>
    <n v="98.244497213816629"/>
    <n v="0.52729261699999996"/>
    <n v="0.41333999999999993"/>
    <n v="0.11395261700000006"/>
    <n v="0.67924505327245044"/>
    <n v="5.6477037999999993E-2"/>
    <n v="5.8545104000000014E-2"/>
    <n v="0.34509248100000006"/>
    <n v="6.7177994000000033E-2"/>
    <n v="1.1766103935185186"/>
    <n v="46"/>
    <n v="41.935483870967744"/>
    <n v="58.064516129032263"/>
    <n v="309.82"/>
    <n v="18589.392"/>
    <n v="649.24351199999887"/>
    <n v="28"/>
    <n v="0"/>
    <n v="908.53051773860216"/>
    <n v="112.04898471596324"/>
    <n v="100"/>
    <n v="98.24"/>
    <n v="99.62"/>
    <n v="25.03"/>
    <n v="7.3574494175352498"/>
    <n v="100"/>
    <n v="17.288282524590166"/>
    <n v="5.4192458067831444"/>
    <n v="22.342702702702699"/>
    <n v="9.4960514166666741"/>
    <n v="0"/>
    <n v="0"/>
    <m/>
    <n v="0"/>
    <n v="0"/>
    <n v="7.9"/>
    <n v="99.4"/>
    <n v="99.4"/>
    <n v="96.50745160465712"/>
    <n v="10"/>
    <n v="1"/>
    <n v="0"/>
    <n v="77"/>
    <n v="4.7999778270793509"/>
    <n v="91"/>
    <n v="126"/>
    <n v="18477.855648000001"/>
    <n v="18477.855648000001"/>
  </r>
  <r>
    <x v="18"/>
    <x v="2"/>
    <n v="35163096"/>
    <s v="Francisco Morato"/>
    <n v="1.2484291646869483"/>
    <n v="170189"/>
    <n v="169843"/>
    <n v="346"/>
    <n v="3461.9406021155414"/>
    <n v="99.796696613764695"/>
    <n v="1.2489999999999999E-2"/>
    <n v="9.4199999999999996E-3"/>
    <n v="3.0700000000000002E-3"/>
    <n v="0"/>
    <n v="0"/>
    <n v="8.7000000000000001E-4"/>
    <n v="5.5799999999999999E-3"/>
    <n v="6.0399999999999994E-3"/>
    <n v="0.5680611383206019"/>
    <n v="5"/>
    <n v="30"/>
    <n v="70"/>
    <n v="156.29"/>
    <n v="9377.3160000000007"/>
    <n v="9377.3160000000007"/>
    <n v="5"/>
    <n v="0"/>
    <n v="131.56290947123492"/>
    <n v="18.529987249469706"/>
    <n v="95.81"/>
    <n v="99.8"/>
    <n v="44.04"/>
    <n v="46"/>
    <n v="76.452634200135194"/>
    <n v="96.01"/>
    <n v="4.8038461538461537"/>
    <n v="1.7591549295774649"/>
    <n v="5.8874999999999993"/>
    <n v="3.0700000000000003"/>
    <n v="0"/>
    <n v="0.96749226006192002"/>
    <m/>
    <n v="0"/>
    <n v="0"/>
    <n v="7.9"/>
    <n v="40.1"/>
    <n v="0"/>
    <n v="0"/>
    <n v="0.6"/>
    <n v="1"/>
    <n v="0"/>
    <n v="117"/>
    <n v="0"/>
    <n v="3"/>
    <n v="7"/>
    <n v="3760.3037160000003"/>
    <n v="0"/>
  </r>
  <r>
    <x v="18"/>
    <x v="2"/>
    <n v="35164086"/>
    <s v="Franco da Rocha"/>
    <n v="1.5705934884658213"/>
    <n v="148126"/>
    <n v="136465"/>
    <n v="11661"/>
    <n v="1105.9956693795266"/>
    <n v="92.127648083388465"/>
    <n v="0.11185611100000001"/>
    <n v="7.8120000000000009E-2"/>
    <n v="3.3736110999999999E-2"/>
    <n v="0"/>
    <n v="4.8049999999999995E-2"/>
    <n v="4.3249999999999997E-2"/>
    <n v="1.1619999999999998E-2"/>
    <n v="8.9361110000000001E-3"/>
    <n v="0.50360422665972215"/>
    <n v="6"/>
    <n v="17.857142857142858"/>
    <n v="82.142857142857139"/>
    <n v="126.39"/>
    <n v="7583.3819999999996"/>
    <n v="7583.3819999999996"/>
    <n v="10"/>
    <n v="0"/>
    <n v="417.2836639077542"/>
    <n v="57.482953701578374"/>
    <n v="97.59"/>
    <n v="95.12"/>
    <n v="65.430000000000007"/>
    <n v="31.57"/>
    <n v="61.663757998836502"/>
    <n v="100"/>
    <n v="15.322754931506852"/>
    <n v="5.7069444387755111"/>
    <n v="16.982608695652175"/>
    <n v="12.494855925925927"/>
    <n v="0"/>
    <n v="2.00769616864648"/>
    <m/>
    <n v="0"/>
    <n v="0"/>
    <n v="7.9"/>
    <n v="64.7"/>
    <n v="0"/>
    <n v="0"/>
    <n v="1"/>
    <n v="0"/>
    <n v="0"/>
    <n v="137"/>
    <n v="9.5412225426905852"/>
    <n v="10"/>
    <n v="46"/>
    <n v="4906.4481540000006"/>
    <n v="0"/>
  </r>
  <r>
    <x v="0"/>
    <x v="2"/>
    <n v="351650720"/>
    <s v="Gabriel Monteiro"/>
    <n v="-9.9747757496404521E-2"/>
    <n v="2692"/>
    <n v="2368"/>
    <n v="324"/>
    <n v="19.432613874251064"/>
    <n v="87.964338781575037"/>
    <n v="0.128695"/>
    <n v="0.125385"/>
    <n v="3.3100000000000009E-3"/>
    <n v="0"/>
    <n v="2.7499999999999998E-3"/>
    <n v="0"/>
    <n v="0.12553500000000001"/>
    <n v="4.1000000000000005E-4"/>
    <n v="6.7657531249999993E-3"/>
    <n v="4"/>
    <n v="38.095238095238095"/>
    <n v="61.904761904761905"/>
    <n v="1.62"/>
    <n v="124.956"/>
    <n v="24.991199999999999"/>
    <n v="0"/>
    <n v="0"/>
    <n v="12417.592867756315"/>
    <n v="1522.9123328380385"/>
    <n v="96.51"/>
    <n v="83.36"/>
    <n v="95.75"/>
    <n v="26.69"/>
    <n v="20.729927007299299"/>
    <n v="100"/>
    <n v="29.248863636363637"/>
    <n v="12.141037735849057"/>
    <n v="40.446774193548386"/>
    <n v="2.5461538461538464"/>
    <n v="0"/>
    <n v="0"/>
    <m/>
    <n v="0"/>
    <n v="0"/>
    <n v="9"/>
    <n v="100"/>
    <n v="100"/>
    <n v="80"/>
    <n v="9.5"/>
    <n v="0"/>
    <n v="0"/>
    <n v="5"/>
    <n v="40.645881532959422"/>
    <n v="8"/>
    <n v="13"/>
    <n v="124.956"/>
    <n v="124.956"/>
  </r>
  <r>
    <x v="2"/>
    <x v="2"/>
    <n v="351660616"/>
    <s v="Gália"/>
    <m/>
    <m/>
    <m/>
    <m/>
    <m/>
    <m/>
    <n v="2.33E-3"/>
    <n v="6.8999999999999997E-4"/>
    <n v="1.64E-3"/>
    <n v="0"/>
    <n v="0"/>
    <n v="0"/>
    <n v="2.33E-3"/>
    <n v="0"/>
    <m/>
    <n v="1"/>
    <n v="50"/>
    <n v="50"/>
    <m/>
    <m/>
    <m/>
    <m/>
    <m/>
    <s v=""/>
    <s v=""/>
    <m/>
    <m/>
    <m/>
    <m/>
    <n v="16.922051965356399"/>
    <m/>
    <n v="0.14935897435897436"/>
    <n v="7.4679487179487178E-2"/>
    <n v="5.6557377049180325E-2"/>
    <n v="0.48235294117647048"/>
    <s v=""/>
    <s v=""/>
    <m/>
    <m/>
    <s v=""/>
    <m/>
    <m/>
    <m/>
    <m/>
    <m/>
    <m/>
    <m/>
    <s v=""/>
    <m/>
    <n v="1"/>
    <n v="1"/>
    <m/>
    <m/>
  </r>
  <r>
    <x v="5"/>
    <x v="2"/>
    <n v="351660617"/>
    <s v="Gália"/>
    <n v="-0.83250346330834279"/>
    <n v="6629"/>
    <n v="5102"/>
    <n v="1527"/>
    <n v="18.631777171927258"/>
    <n v="76.964851410469151"/>
    <n v="0.29287666699999998"/>
    <n v="0.19721999999999998"/>
    <n v="9.5656667000000015E-2"/>
    <n v="0"/>
    <n v="1.6970000000000006E-2"/>
    <n v="5.2299999999999994E-3"/>
    <n v="0.26929999999999998"/>
    <n v="1.376667E-3"/>
    <n v="1.3917447395833331E-2"/>
    <n v="27"/>
    <n v="47.058823529411761"/>
    <n v="52.941176470588239"/>
    <n v="3.45"/>
    <n v="266.21999999999997"/>
    <n v="69.244469999999993"/>
    <n v="1"/>
    <n v="0"/>
    <n v="14842.709307587871"/>
    <n v="1617.4747322371402"/>
    <n v="80.62"/>
    <n v="90.7"/>
    <n v="79.23"/>
    <n v="39.090000000000003"/>
    <s v=""/>
    <n v="100"/>
    <n v="18.774145320512819"/>
    <n v="9.3870726602564094"/>
    <n v="16.1655737704918"/>
    <n v="28.134313823529411"/>
    <n v="1"/>
    <n v="0.31818181818181801"/>
    <m/>
    <n v="0"/>
    <n v="45"/>
    <n v="7.8"/>
    <n v="98.65"/>
    <n v="98.65000000000002"/>
    <n v="73.989756592292096"/>
    <n v="7.8"/>
    <n v="0"/>
    <n v="0"/>
    <n v="5"/>
    <n v="121.93327926700526"/>
    <n v="24"/>
    <n v="27"/>
    <n v="262.62603000000001"/>
    <n v="262.62603000000001"/>
  </r>
  <r>
    <x v="0"/>
    <x v="2"/>
    <n v="351660620"/>
    <s v="Gália"/>
    <m/>
    <m/>
    <m/>
    <m/>
    <m/>
    <m/>
    <n v="0"/>
    <n v="0"/>
    <n v="0"/>
    <n v="0"/>
    <n v="0"/>
    <n v="0"/>
    <n v="0"/>
    <n v="0"/>
    <m/>
    <n v="2"/>
    <s v=""/>
    <s v=""/>
    <m/>
    <m/>
    <m/>
    <m/>
    <m/>
    <s v=""/>
    <s v=""/>
    <m/>
    <m/>
    <m/>
    <m/>
    <n v="57.692307692307701"/>
    <m/>
    <n v="0"/>
    <n v="0"/>
    <n v="0"/>
    <n v="0"/>
    <s v=""/>
    <s v=""/>
    <m/>
    <m/>
    <s v=""/>
    <m/>
    <m/>
    <m/>
    <m/>
    <m/>
    <m/>
    <m/>
    <s v=""/>
    <m/>
    <n v="0"/>
    <n v="0"/>
    <m/>
    <m/>
  </r>
  <r>
    <x v="5"/>
    <x v="2"/>
    <n v="351670517"/>
    <s v="Garça"/>
    <m/>
    <m/>
    <m/>
    <m/>
    <m/>
    <m/>
    <n v="1.3119999999999998E-2"/>
    <n v="2.0000000000000002E-5"/>
    <n v="1.3099999999999999E-2"/>
    <n v="0"/>
    <n v="0"/>
    <n v="0"/>
    <n v="1.3099999999999999E-2"/>
    <n v="2.0000000000000002E-5"/>
    <m/>
    <n v="6"/>
    <n v="33.333333333333329"/>
    <n v="66.666666666666657"/>
    <m/>
    <m/>
    <m/>
    <m/>
    <m/>
    <s v=""/>
    <s v=""/>
    <m/>
    <m/>
    <m/>
    <m/>
    <s v=""/>
    <m/>
    <n v="0.71304347826086945"/>
    <n v="0.31538461538461532"/>
    <n v="1.4814814814814814E-3"/>
    <n v="2.6734693877551017"/>
    <s v=""/>
    <s v=""/>
    <m/>
    <m/>
    <s v=""/>
    <m/>
    <m/>
    <m/>
    <m/>
    <m/>
    <m/>
    <m/>
    <n v="1"/>
    <m/>
    <n v="2"/>
    <n v="4"/>
    <m/>
    <m/>
  </r>
  <r>
    <x v="0"/>
    <x v="2"/>
    <n v="351670520"/>
    <s v="Garça"/>
    <n v="-0.13191110589838573"/>
    <n v="42597"/>
    <n v="39753"/>
    <n v="2844"/>
    <n v="76.64501502420066"/>
    <n v="93.323473484048165"/>
    <n v="0.20463777700000002"/>
    <n v="0.19415777700000003"/>
    <n v="1.048E-2"/>
    <n v="0"/>
    <n v="4.6179999999999999E-2"/>
    <n v="0"/>
    <n v="0.15370777699999999"/>
    <n v="4.7499999999999999E-3"/>
    <n v="0.1178650115625"/>
    <n v="19"/>
    <n v="66.666666666666657"/>
    <n v="33.333333333333329"/>
    <n v="32.270000000000003"/>
    <n v="2177.982"/>
    <n v="566.47358099999997"/>
    <n v="1"/>
    <n v="1"/>
    <n v="3079.7887175153178"/>
    <n v="362.76357489964084"/>
    <n v="90.9"/>
    <n v="90.9"/>
    <n v="90.9"/>
    <n v="29.64"/>
    <s v=""/>
    <n v="100"/>
    <n v="11.121618315217392"/>
    <n v="4.9191773317307694"/>
    <n v="14.382057555555559"/>
    <n v="2.1387755102040815"/>
    <n v="0"/>
    <n v="0"/>
    <m/>
    <n v="0"/>
    <n v="0"/>
    <n v="7.5"/>
    <n v="99.45"/>
    <n v="99.45"/>
    <n v="73.990897032206888"/>
    <n v="7.8"/>
    <n v="0"/>
    <n v="1"/>
    <n v="4"/>
    <n v="39.180414431565417"/>
    <n v="26"/>
    <n v="13"/>
    <n v="2166.003099"/>
    <n v="2166.003099"/>
  </r>
  <r>
    <x v="1"/>
    <x v="2"/>
    <n v="351670521"/>
    <s v="Garça"/>
    <m/>
    <m/>
    <m/>
    <m/>
    <m/>
    <m/>
    <n v="0.20308611099999999"/>
    <n v="0.15648611099999998"/>
    <n v="4.6600000000000003E-2"/>
    <n v="0"/>
    <n v="9.0550000000000005E-2"/>
    <n v="4.1400000000000005E-3"/>
    <n v="0.10304611100000005"/>
    <n v="5.3499999999999989E-3"/>
    <m/>
    <n v="20"/>
    <n v="60.416666666666664"/>
    <n v="39.583333333333329"/>
    <m/>
    <m/>
    <m/>
    <m/>
    <m/>
    <s v=""/>
    <s v=""/>
    <m/>
    <m/>
    <m/>
    <m/>
    <n v="30"/>
    <m/>
    <n v="11.037288641304347"/>
    <n v="4.8818776682692295"/>
    <n v="11.591563777777775"/>
    <n v="9.5102040816326525"/>
    <s v=""/>
    <s v=""/>
    <m/>
    <m/>
    <s v=""/>
    <m/>
    <m/>
    <m/>
    <m/>
    <m/>
    <m/>
    <m/>
    <n v="8"/>
    <m/>
    <n v="29"/>
    <n v="19"/>
    <m/>
    <m/>
  </r>
  <r>
    <x v="12"/>
    <x v="2"/>
    <n v="351680419"/>
    <s v="Gastão Vidigal"/>
    <n v="1.401563153428631"/>
    <n v="4664"/>
    <n v="4345"/>
    <n v="319"/>
    <n v="25.793606901891383"/>
    <n v="93.160377358490564"/>
    <n v="6.293E-2"/>
    <n v="5.4039999999999998E-2"/>
    <n v="8.8900000000000003E-3"/>
    <n v="0"/>
    <n v="8.7500000000000008E-3"/>
    <n v="0"/>
    <n v="5.0569999999999997E-2"/>
    <n v="3.6099999999999999E-3"/>
    <n v="9.7652500000000014E-3"/>
    <s v=""/>
    <n v="30"/>
    <n v="70"/>
    <n v="2.98"/>
    <n v="229.98599999999999"/>
    <n v="60.46434"/>
    <n v="1"/>
    <n v="0"/>
    <n v="8925.2830188679254"/>
    <n v="743.7735849056603"/>
    <n v="80.400000000000006"/>
    <m/>
    <n v="79.81"/>
    <n v="15.87"/>
    <s v=""/>
    <n v="89.74"/>
    <n v="14.983333333333334"/>
    <n v="4.7674242424242426"/>
    <n v="17.43225806451613"/>
    <n v="8.0818181818181838"/>
    <s v=""/>
    <s v=""/>
    <m/>
    <n v="0"/>
    <s v=""/>
    <n v="8.6999999999999993"/>
    <n v="81"/>
    <n v="81"/>
    <n v="73.709556233857725"/>
    <n v="8"/>
    <n v="0"/>
    <n v="0"/>
    <n v="6"/>
    <n v="89.603440772125637"/>
    <n v="3"/>
    <n v="7"/>
    <n v="186.28865999999999"/>
    <n v="186.28865999999999"/>
  </r>
  <r>
    <x v="7"/>
    <x v="2"/>
    <n v="351685313"/>
    <s v="Gavião Peixoto"/>
    <n v="0.47130796004652975"/>
    <n v="4572"/>
    <n v="4024"/>
    <n v="548"/>
    <n v="18.760001641294981"/>
    <n v="88.013998250218734"/>
    <n v="1.0840645840000001"/>
    <n v="0.36330000000000001"/>
    <n v="0.72076458399999999"/>
    <n v="0"/>
    <n v="1.5980000000000001E-2"/>
    <n v="1.6030000000000003E-2"/>
    <n v="1.0481945839999998"/>
    <n v="3.8600000000000001E-3"/>
    <n v="1.190625E-2"/>
    <n v="43"/>
    <n v="56.666666666666664"/>
    <n v="43.333333333333336"/>
    <n v="2.7"/>
    <n v="208.00800000000001"/>
    <n v="38.519279999999995"/>
    <n v="0"/>
    <n v="0"/>
    <n v="13795.27559055118"/>
    <n v="1379.5275590551184"/>
    <n v="100"/>
    <n v="80.89"/>
    <n v="100"/>
    <n v="50"/>
    <s v=""/>
    <n v="100"/>
    <n v="105.24898873786408"/>
    <n v="54.203229200000003"/>
    <n v="43.7710843373494"/>
    <n v="360.38229199999989"/>
    <s v=""/>
    <s v=""/>
    <m/>
    <n v="0"/>
    <s v=""/>
    <n v="7.4"/>
    <n v="100"/>
    <n v="96.999999999999986"/>
    <n v="81.481827622014535"/>
    <n v="9.5"/>
    <n v="0"/>
    <n v="0"/>
    <n v="2"/>
    <n v="134.21522309711287"/>
    <n v="34"/>
    <n v="26"/>
    <n v="208.00799999999998"/>
    <n v="201.76775999999998"/>
  </r>
  <r>
    <x v="16"/>
    <x v="2"/>
    <n v="351690318"/>
    <s v="General Salgado"/>
    <n v="-3.3699061794467688E-2"/>
    <n v="10663"/>
    <n v="9373"/>
    <n v="1290"/>
    <n v="21.616526110930913"/>
    <n v="87.902091343899471"/>
    <n v="1.8870000000000001E-2"/>
    <n v="9.0699999999999999E-3"/>
    <n v="9.8000000000000014E-3"/>
    <n v="0"/>
    <n v="9.1400000000000006E-3"/>
    <n v="2.7999999999999998E-4"/>
    <n v="9.1299999999999992E-3"/>
    <n v="3.2000000000000003E-4"/>
    <n v="3.245797453703704E-2"/>
    <n v="1"/>
    <n v="20"/>
    <n v="80"/>
    <n v="6.48"/>
    <n v="500.04"/>
    <n v="98.018100000000004"/>
    <n v="1"/>
    <n v="0"/>
    <n v="10794.935759167214"/>
    <n v="828.10466097721076"/>
    <n v="100"/>
    <n v="85.14"/>
    <n v="95.47"/>
    <n v="15.6"/>
    <s v=""/>
    <n v="100"/>
    <n v="1.6408695652173917"/>
    <n v="0.51698630136986312"/>
    <n v="1.042528735632184"/>
    <n v="3.5000000000000018"/>
    <n v="6"/>
    <n v="0.112233445566779"/>
    <m/>
    <n v="0"/>
    <n v="0"/>
    <n v="7.5"/>
    <n v="100"/>
    <n v="100"/>
    <n v="80.397948164146868"/>
    <n v="10"/>
    <n v="0"/>
    <n v="0"/>
    <n v="8"/>
    <n v="28.159489710519548"/>
    <n v="3"/>
    <n v="12"/>
    <n v="500.04"/>
    <n v="500.04"/>
  </r>
  <r>
    <x v="12"/>
    <x v="2"/>
    <n v="351690319"/>
    <s v="General Salgado"/>
    <m/>
    <m/>
    <m/>
    <m/>
    <m/>
    <m/>
    <n v="1.6999999999999999E-3"/>
    <n v="1.6999999999999999E-3"/>
    <n v="0"/>
    <n v="0"/>
    <n v="0"/>
    <n v="0"/>
    <n v="1.6999999999999999E-3"/>
    <n v="0"/>
    <m/>
    <n v="1"/>
    <s v=""/>
    <s v=""/>
    <m/>
    <m/>
    <m/>
    <m/>
    <m/>
    <s v=""/>
    <s v=""/>
    <m/>
    <m/>
    <m/>
    <m/>
    <n v="8.3333333333333304"/>
    <m/>
    <n v="0.14782608695652175"/>
    <n v="4.6575342465753428E-2"/>
    <n v="0.1954022988505747"/>
    <n v="0"/>
    <s v=""/>
    <s v=""/>
    <m/>
    <m/>
    <s v=""/>
    <m/>
    <m/>
    <m/>
    <m/>
    <m/>
    <m/>
    <m/>
    <n v="4"/>
    <m/>
    <n v="1"/>
    <s v=""/>
    <m/>
    <m/>
  </r>
  <r>
    <x v="0"/>
    <x v="2"/>
    <n v="351700020"/>
    <s v="Getulina"/>
    <n v="0.10777567174420355"/>
    <n v="10827"/>
    <n v="8742"/>
    <n v="2085"/>
    <n v="16.029788431073541"/>
    <n v="80.742587974508169"/>
    <n v="0.33441148100000001"/>
    <n v="0.32302999999999998"/>
    <n v="1.1381481000000001E-2"/>
    <n v="0"/>
    <n v="0"/>
    <n v="0"/>
    <n v="0.33143277700000001"/>
    <n v="2.978704E-3"/>
    <n v="2.1744225000000006E-2"/>
    <n v="5"/>
    <n v="50"/>
    <n v="50"/>
    <n v="6.16"/>
    <n v="475.30799999999999"/>
    <n v="139.93128000000002"/>
    <n v="0"/>
    <n v="0"/>
    <n v="14126.683291770574"/>
    <n v="1776.758104738155"/>
    <n v="77.12"/>
    <n v="77.41"/>
    <n v="76.11"/>
    <n v="7.14"/>
    <s v=""/>
    <n v="99.61"/>
    <n v="16.555023811881188"/>
    <n v="6.8950820824742269"/>
    <n v="22.909929078014184"/>
    <n v="1.8658165573770491"/>
    <n v="0"/>
    <n v="0.40883074407195402"/>
    <m/>
    <n v="0"/>
    <n v="0"/>
    <n v="7.3"/>
    <n v="98"/>
    <n v="98.000000000000014"/>
    <n v="70.559872756191766"/>
    <n v="7.6"/>
    <n v="0"/>
    <n v="0"/>
    <n v="10"/>
    <n v="0"/>
    <n v="8"/>
    <n v="8"/>
    <n v="465.80184000000003"/>
    <n v="465.80184000000003"/>
  </r>
  <r>
    <x v="12"/>
    <x v="2"/>
    <n v="351710919"/>
    <s v="Glicério"/>
    <n v="0.36355003667249974"/>
    <n v="4714"/>
    <n v="3601"/>
    <n v="1113"/>
    <n v="17.196848095724501"/>
    <n v="76.389478150190925"/>
    <n v="0.42998393000000013"/>
    <n v="0.40512615200000013"/>
    <n v="2.485777799999999E-2"/>
    <n v="0"/>
    <n v="1.74E-3"/>
    <n v="0.17763999999999999"/>
    <n v="0.23499203700000001"/>
    <n v="1.5611893000000002E-2"/>
    <n v="8.1365604166666657E-3"/>
    <n v="9"/>
    <n v="48.148148148148145"/>
    <n v="51.851851851851848"/>
    <n v="2.48"/>
    <n v="190.94399999999999"/>
    <n v="58.541723999999988"/>
    <n v="0"/>
    <n v="0"/>
    <n v="13312.821383114127"/>
    <n v="1070.3775986423423"/>
    <n v="66.28"/>
    <n v="87.48"/>
    <n v="65.239999999999995"/>
    <n v="17.559999999999999"/>
    <n v="85.714285714285694"/>
    <n v="89.99"/>
    <n v="68.251417460317469"/>
    <n v="21.607232663316587"/>
    <n v="86.197053617021311"/>
    <n v="15.53611124999999"/>
    <n v="0"/>
    <n v="0"/>
    <m/>
    <n v="0"/>
    <n v="0"/>
    <n v="8.6"/>
    <n v="85.9"/>
    <n v="85.9"/>
    <n v="69.340893665158376"/>
    <n v="7.8"/>
    <n v="0"/>
    <n v="0"/>
    <n v="8"/>
    <n v="21.38495765896165"/>
    <n v="26"/>
    <n v="28"/>
    <n v="164.02089599999999"/>
    <n v="164.02089599999999"/>
  </r>
  <r>
    <x v="2"/>
    <x v="2"/>
    <n v="351720816"/>
    <s v="Guaiçara"/>
    <n v="1.2289052845662951"/>
    <n v="11698"/>
    <n v="10852"/>
    <n v="846"/>
    <n v="43.438544374303746"/>
    <n v="92.767994528979315"/>
    <n v="0.184473889"/>
    <n v="0.12194388900000001"/>
    <n v="6.2530000000000002E-2"/>
    <n v="0"/>
    <n v="2.8760000000000001E-2"/>
    <n v="2.861E-2"/>
    <n v="0.12604388899999999"/>
    <n v="1.06E-3"/>
    <n v="3.560849537037037E-2"/>
    <n v="3"/>
    <n v="11.428571428571429"/>
    <n v="88.571428571428569"/>
    <n v="7.66"/>
    <n v="590.65200000000004"/>
    <n v="35.439119999999996"/>
    <n v="1"/>
    <n v="0"/>
    <n v="5472.5662506411345"/>
    <n v="539.16908873311661"/>
    <n v="100"/>
    <n v="100"/>
    <n v="100"/>
    <n v="9.2899999999999991"/>
    <n v="0"/>
    <n v="100"/>
    <n v="22.225769759036147"/>
    <n v="9.0873836945812823"/>
    <n v="19.356172857142859"/>
    <n v="31.265000000000008"/>
    <n v="0"/>
    <n v="0"/>
    <m/>
    <n v="0"/>
    <n v="0"/>
    <n v="8.9"/>
    <n v="100"/>
    <n v="100"/>
    <n v="94"/>
    <n v="9.5"/>
    <n v="0"/>
    <n v="0"/>
    <n v="5"/>
    <n v="80.767243043723312"/>
    <n v="4"/>
    <n v="31"/>
    <n v="590.65200000000004"/>
    <n v="590.65200000000004"/>
  </r>
  <r>
    <x v="0"/>
    <x v="2"/>
    <n v="351720820"/>
    <s v="Guaiçara"/>
    <m/>
    <m/>
    <m/>
    <m/>
    <m/>
    <m/>
    <n v="1.4999999999999999E-2"/>
    <n v="1.4999999999999999E-2"/>
    <n v="0"/>
    <n v="0"/>
    <n v="0"/>
    <n v="0"/>
    <n v="1.4999999999999999E-2"/>
    <n v="0"/>
    <m/>
    <n v="3"/>
    <s v=""/>
    <s v=""/>
    <m/>
    <m/>
    <m/>
    <m/>
    <m/>
    <s v=""/>
    <s v=""/>
    <m/>
    <m/>
    <m/>
    <m/>
    <n v="25.591663723066102"/>
    <m/>
    <n v="1.8072289156626504"/>
    <n v="0.73891625615763556"/>
    <n v="2.3809523809523809"/>
    <n v="0"/>
    <s v=""/>
    <s v=""/>
    <m/>
    <m/>
    <s v=""/>
    <m/>
    <m/>
    <m/>
    <m/>
    <m/>
    <m/>
    <m/>
    <s v=""/>
    <m/>
    <n v="4"/>
    <s v=""/>
    <m/>
    <m/>
  </r>
  <r>
    <x v="0"/>
    <x v="2"/>
    <n v="351730720"/>
    <s v="Guaimbê"/>
    <n v="0.17786717055001677"/>
    <n v="5507"/>
    <n v="4985"/>
    <n v="522"/>
    <n v="25.325362152218901"/>
    <n v="90.521154893771566"/>
    <n v="2.7800000000000004E-3"/>
    <n v="3.0000000000000001E-5"/>
    <n v="2.7500000000000003E-3"/>
    <n v="0"/>
    <n v="0"/>
    <n v="0"/>
    <n v="1.4300000000000001E-3"/>
    <n v="1.3499999999999999E-3"/>
    <n v="1.43268046875E-2"/>
    <n v="3"/>
    <n v="12.5"/>
    <n v="87.5"/>
    <n v="3.51"/>
    <n v="270.97199999999998"/>
    <n v="71.785342800000009"/>
    <n v="0"/>
    <n v="0"/>
    <n v="9506.039585981478"/>
    <n v="1202.5712729253676"/>
    <n v="99.9"/>
    <n v="88.07"/>
    <n v="99.55"/>
    <n v="0.38"/>
    <s v=""/>
    <n v="99.54"/>
    <n v="0.40289855072463776"/>
    <n v="0.16746987951807232"/>
    <n v="6.2500000000000003E-3"/>
    <n v="1.30952380952381"/>
    <n v="10"/>
    <n v="0.76335877862595403"/>
    <m/>
    <n v="0"/>
    <n v="0"/>
    <n v="8.3000000000000007"/>
    <n v="99"/>
    <n v="98.009999999999991"/>
    <n v="73.508206456755659"/>
    <n v="7.7"/>
    <n v="0"/>
    <n v="0"/>
    <n v="8"/>
    <n v="0"/>
    <n v="1"/>
    <n v="7"/>
    <n v="268.26227999999998"/>
    <n v="265.57965719999999"/>
  </r>
  <r>
    <x v="11"/>
    <x v="2"/>
    <n v="35174068"/>
    <s v="Guaíra"/>
    <n v="0.4948114022112593"/>
    <n v="38766"/>
    <n v="37540"/>
    <n v="1226"/>
    <n v="30.799176908959456"/>
    <n v="96.837434865603882"/>
    <n v="1.2334981799999996"/>
    <n v="0.90730749999999971"/>
    <n v="0.32619067999999979"/>
    <n v="0.39489148909183153"/>
    <n v="0.17390999999999998"/>
    <n v="0.20695870399999997"/>
    <n v="0.84429231499999979"/>
    <n v="8.3371609999999974E-3"/>
    <n v="0.11800298611111111"/>
    <n v="27"/>
    <n v="42.105263157894733"/>
    <n v="57.894736842105267"/>
    <n v="31.26"/>
    <n v="2110.0500000000002"/>
    <n v="1524.1656600000001"/>
    <n v="8"/>
    <n v="0"/>
    <n v="13927.057731001392"/>
    <n v="1659.5325800959604"/>
    <n v="100"/>
    <n v="100"/>
    <n v="100"/>
    <n v="27.6"/>
    <n v="66.6666666666667"/>
    <n v="100"/>
    <n v="21.340798961937708"/>
    <n v="7.2050127336448568"/>
    <n v="24.259558823529403"/>
    <n v="15.989739215686264"/>
    <n v="0"/>
    <n v="0"/>
    <m/>
    <n v="1"/>
    <n v="0"/>
    <n v="7.2"/>
    <n v="100"/>
    <n v="100"/>
    <n v="27.766372360844532"/>
    <n v="5"/>
    <n v="2"/>
    <n v="0"/>
    <n v="8"/>
    <n v="147.37762639010427"/>
    <n v="48"/>
    <n v="66"/>
    <n v="2110.0500000000002"/>
    <n v="2110.0500000000002"/>
  </r>
  <r>
    <x v="9"/>
    <x v="2"/>
    <n v="351740612"/>
    <s v="Guaíra"/>
    <m/>
    <m/>
    <m/>
    <m/>
    <m/>
    <m/>
    <n v="1.1684999069999999"/>
    <n v="1.0938762959999999"/>
    <n v="7.4623610999999965E-2"/>
    <n v="1.3640011415525117"/>
    <n v="0"/>
    <n v="5.0000000000000002E-5"/>
    <n v="1.1680299070000002"/>
    <n v="4.2000000000000013E-4"/>
    <m/>
    <n v="22"/>
    <n v="68.918918918918919"/>
    <n v="31.081081081081081"/>
    <m/>
    <m/>
    <m/>
    <m/>
    <m/>
    <s v=""/>
    <s v=""/>
    <m/>
    <m/>
    <m/>
    <m/>
    <n v="55.4699453551913"/>
    <m/>
    <n v="20.216261366782003"/>
    <n v="6.8253499240654198"/>
    <n v="29.248029304812828"/>
    <n v="3.6580201470588216"/>
    <s v=""/>
    <s v=""/>
    <m/>
    <m/>
    <s v=""/>
    <m/>
    <m/>
    <m/>
    <m/>
    <m/>
    <m/>
    <m/>
    <n v="3"/>
    <m/>
    <n v="51"/>
    <n v="23"/>
    <m/>
    <m/>
  </r>
  <r>
    <x v="10"/>
    <x v="2"/>
    <n v="351750515"/>
    <s v="Guapiaçu"/>
    <n v="1.758296834632378"/>
    <n v="20293"/>
    <n v="18360"/>
    <n v="1933"/>
    <n v="62.434236839676345"/>
    <n v="90.474547873651005"/>
    <n v="0.23793009199999995"/>
    <n v="5.1532222999999995E-2"/>
    <n v="0.18639786899999997"/>
    <n v="0"/>
    <n v="8.0534443999999997E-2"/>
    <n v="5.4100369999999995E-2"/>
    <n v="8.0685833999999998E-2"/>
    <n v="2.2609443999999999E-2"/>
    <n v="5.4624551778935194E-2"/>
    <n v="5"/>
    <n v="16.129032258064516"/>
    <n v="83.870967741935488"/>
    <n v="13.08"/>
    <n v="1008.99"/>
    <n v="236.50758000000002"/>
    <n v="3"/>
    <n v="0"/>
    <n v="3916.164194549845"/>
    <n v="419.58902084462625"/>
    <n v="88.43"/>
    <n v="90.89"/>
    <n v="80.47"/>
    <n v="33.99"/>
    <s v=""/>
    <n v="99.97"/>
    <n v="29.374085432098756"/>
    <n v="9.441670317460316"/>
    <n v="9.5430042592592574"/>
    <n v="69.03624777777776"/>
    <n v="8"/>
    <n v="4.9083769633507898E-2"/>
    <m/>
    <n v="0"/>
    <n v="0"/>
    <n v="9.3000000000000007"/>
    <n v="87"/>
    <n v="87.000000000000014"/>
    <n v="76.559967888680774"/>
    <n v="8.3000000000000007"/>
    <n v="0"/>
    <n v="0"/>
    <n v="32"/>
    <n v="147.4326861773105"/>
    <n v="15"/>
    <n v="78"/>
    <n v="877.82130000000006"/>
    <n v="877.82130000000006"/>
  </r>
  <r>
    <x v="14"/>
    <x v="2"/>
    <n v="351760414"/>
    <s v="Guapiara"/>
    <n v="-0.42773148146613149"/>
    <n v="17741"/>
    <n v="7413"/>
    <n v="10328"/>
    <n v="43.523379618271917"/>
    <n v="41.784566822614281"/>
    <n v="5.7566049000000175E-2"/>
    <n v="4.9636049000000175E-2"/>
    <n v="7.9299999999999995E-3"/>
    <n v="0"/>
    <n v="3.066E-2"/>
    <n v="2.9E-4"/>
    <n v="2.6036048999999849E-2"/>
    <n v="5.8E-4"/>
    <n v="3.2099546935185186E-2"/>
    <n v="16"/>
    <n v="98.795180722891558"/>
    <n v="1.2048192771084338"/>
    <n v="4.87"/>
    <n v="375.3"/>
    <n v="103.42254149999998"/>
    <n v="3"/>
    <n v="2"/>
    <n v="8034.6496815286628"/>
    <n v="942.11600248013076"/>
    <n v="59.44"/>
    <n v="70"/>
    <n v="33.950000000000003"/>
    <n v="38.090000000000003"/>
    <n v="38.235294117647101"/>
    <n v="100"/>
    <n v="2.8498044059406027"/>
    <n v="1.2735851548672608"/>
    <n v="3.3312784563758511"/>
    <n v="1.4962264150943394"/>
    <n v="0"/>
    <n v="1.6164994425864001"/>
    <m/>
    <n v="0"/>
    <n v="0"/>
    <n v="3.5"/>
    <n v="80.5"/>
    <n v="73.174500000000009"/>
    <n v="72.442701438848928"/>
    <n v="7.6"/>
    <n v="0"/>
    <n v="2"/>
    <n v="36"/>
    <n v="95.515366811588052"/>
    <n v="410"/>
    <n v="5"/>
    <n v="302.11650000000003"/>
    <n v="274.62389850000005"/>
  </r>
  <r>
    <x v="11"/>
    <x v="2"/>
    <n v="35177038"/>
    <s v="Guará"/>
    <n v="0.44061544766429428"/>
    <n v="20622"/>
    <n v="20108"/>
    <n v="514"/>
    <n v="56.869450113066016"/>
    <n v="97.507516244787112"/>
    <n v="0.16784712900000004"/>
    <n v="7.5303611000000006E-2"/>
    <n v="9.2543518000000019E-2"/>
    <n v="5.3372019279553568E-2"/>
    <n v="7.2910000000000003E-2"/>
    <n v="1.5029999999999998E-2"/>
    <n v="7.3113611000000009E-2"/>
    <n v="6.7935180000000001E-3"/>
    <n v="6.2772986111111109E-2"/>
    <n v="1"/>
    <n v="32.432432432432435"/>
    <n v="67.567567567567565"/>
    <n v="14.32"/>
    <n v="1104.462"/>
    <n v="99.698039999999992"/>
    <n v="4"/>
    <n v="1"/>
    <n v="8946.0576083794003"/>
    <n v="1085.760837940064"/>
    <n v="100"/>
    <m/>
    <n v="100"/>
    <n v="36.9"/>
    <n v="5.6179775280898898"/>
    <n v="100"/>
    <n v="9.1719742622950839"/>
    <n v="2.8691816923076932"/>
    <n v="6.723536696428571"/>
    <n v="13.034298309859157"/>
    <s v=""/>
    <s v=""/>
    <m/>
    <n v="0"/>
    <s v=""/>
    <n v="9.4"/>
    <n v="100"/>
    <n v="100"/>
    <n v="90.973157971935663"/>
    <n v="9.8000000000000007"/>
    <n v="2"/>
    <n v="1"/>
    <n v="10"/>
    <n v="116.14868834014986"/>
    <n v="12"/>
    <n v="25"/>
    <n v="1104.462"/>
    <n v="1104.462"/>
  </r>
  <r>
    <x v="12"/>
    <x v="2"/>
    <n v="351780219"/>
    <s v="Guaraçaí"/>
    <n v="-0.14601891474297357"/>
    <n v="8424"/>
    <n v="6868"/>
    <n v="1556"/>
    <n v="14.820548909218861"/>
    <n v="81.528964862298196"/>
    <n v="1.558125E-3"/>
    <n v="1.5451400000000002E-4"/>
    <n v="1.4036109999999999E-3"/>
    <n v="0"/>
    <n v="0"/>
    <n v="9.1000000000000011E-4"/>
    <n v="3.5812499999999999E-4"/>
    <n v="2.9E-4"/>
    <n v="1.7304300000000002E-2"/>
    <n v="1"/>
    <n v="11.76470588235294"/>
    <n v="88.235294117647058"/>
    <n v="4.6100000000000003"/>
    <n v="355.96800000000002"/>
    <n v="46.71507600000001"/>
    <n v="3"/>
    <n v="0"/>
    <n v="15498.461538461537"/>
    <n v="1572.3076923076922"/>
    <n v="78.88"/>
    <n v="83.76"/>
    <n v="78.88"/>
    <n v="20.309999999999999"/>
    <s v=""/>
    <n v="100"/>
    <n v="0.103875"/>
    <n v="3.7635869565217396E-2"/>
    <n v="1.4306851851851854E-2"/>
    <n v="0.33419309523809526"/>
    <n v="0"/>
    <n v="0"/>
    <m/>
    <n v="0"/>
    <n v="0"/>
    <n v="8.3000000000000007"/>
    <n v="95.05"/>
    <n v="95.049999999999983"/>
    <n v="86.876608009708733"/>
    <n v="9.6"/>
    <n v="0"/>
    <n v="0"/>
    <n v="8"/>
    <n v="0"/>
    <n v="2"/>
    <n v="15"/>
    <n v="338.34758399999998"/>
    <n v="338.34758399999998"/>
  </r>
  <r>
    <x v="0"/>
    <x v="2"/>
    <n v="351780220"/>
    <s v="Guaraçaí"/>
    <m/>
    <m/>
    <m/>
    <m/>
    <m/>
    <m/>
    <n v="1.0000000000000001E-5"/>
    <n v="0"/>
    <n v="1.0000000000000001E-5"/>
    <n v="0"/>
    <n v="0"/>
    <n v="0"/>
    <n v="0"/>
    <n v="1.0000000000000001E-5"/>
    <m/>
    <n v="2"/>
    <s v=""/>
    <s v=""/>
    <m/>
    <m/>
    <m/>
    <m/>
    <m/>
    <s v=""/>
    <s v=""/>
    <m/>
    <m/>
    <m/>
    <m/>
    <n v="11.214953271028"/>
    <m/>
    <n v="6.6666666666666675E-4"/>
    <n v="2.4154589371980681E-4"/>
    <n v="0"/>
    <n v="2.3809523809523816E-3"/>
    <s v=""/>
    <s v=""/>
    <m/>
    <m/>
    <s v=""/>
    <m/>
    <m/>
    <m/>
    <m/>
    <m/>
    <m/>
    <m/>
    <n v="6"/>
    <m/>
    <s v=""/>
    <n v="1"/>
    <m/>
    <m/>
  </r>
  <r>
    <x v="9"/>
    <x v="2"/>
    <n v="351790112"/>
    <s v="Guaraci"/>
    <n v="1.0278782669733921"/>
    <n v="10781"/>
    <n v="9960"/>
    <n v="821"/>
    <n v="16.876428414889951"/>
    <n v="92.384750950746692"/>
    <n v="0.37638268500000005"/>
    <n v="0.25098851900000002"/>
    <n v="0.125394166"/>
    <n v="0.37286022323693574"/>
    <n v="7.0100000000000006E-3"/>
    <n v="3.5189999999999999E-2"/>
    <n v="0.28600851900000002"/>
    <n v="4.8174166000000004E-2"/>
    <n v="2.5259546093749998E-2"/>
    <n v="5"/>
    <n v="44.736842105263158"/>
    <n v="55.26315789473685"/>
    <n v="6.95"/>
    <n v="535.78800000000001"/>
    <n v="16.073640000000001"/>
    <n v="0"/>
    <n v="0"/>
    <n v="22289.613208422223"/>
    <n v="2603.38002040627"/>
    <n v="89.97"/>
    <n v="89.48"/>
    <n v="89.97"/>
    <n v="13.42"/>
    <s v=""/>
    <n v="92.22"/>
    <n v="13.686643090909092"/>
    <n v="4.9394053149606307"/>
    <n v="13.494006397849462"/>
    <n v="14.089232134831461"/>
    <n v="0"/>
    <n v="0"/>
    <m/>
    <n v="0"/>
    <n v="0"/>
    <n v="7.8"/>
    <n v="100"/>
    <n v="100"/>
    <n v="97.000000000000014"/>
    <n v="10"/>
    <n v="0"/>
    <n v="0"/>
    <n v="4"/>
    <n v="27.751884273702345"/>
    <n v="17"/>
    <n v="21"/>
    <n v="535.78800000000001"/>
    <n v="535.78800000000001"/>
  </r>
  <r>
    <x v="10"/>
    <x v="2"/>
    <n v="351800815"/>
    <s v="Guarani d'Oeste"/>
    <n v="-0.24007067661294679"/>
    <n v="1932"/>
    <n v="1722"/>
    <n v="210"/>
    <n v="22.855790843487519"/>
    <n v="89.130434782608688"/>
    <n v="5.7700000000000001E-2"/>
    <n v="3.4009999999999999E-2"/>
    <n v="2.3689999999999999E-2"/>
    <n v="0"/>
    <n v="2.315E-2"/>
    <n v="0"/>
    <n v="3.44E-2"/>
    <n v="1.5000000000000001E-4"/>
    <n v="4.9884843750000003E-3"/>
    <n v="1"/>
    <n v="55.555555555555557"/>
    <n v="44.444444444444443"/>
    <n v="1.23"/>
    <n v="95.201999999999998"/>
    <n v="9.9172512000000026"/>
    <n v="0"/>
    <n v="0"/>
    <n v="10773.167701863355"/>
    <n v="1142.6086956521738"/>
    <n v="99.15"/>
    <n v="88.06"/>
    <n v="95.25"/>
    <n v="15.18"/>
    <n v="13.2345156167284"/>
    <n v="100"/>
    <n v="27.476190476190474"/>
    <n v="8.7424242424242422"/>
    <n v="24.292857142857137"/>
    <n v="33.842857142857156"/>
    <n v="0"/>
    <n v="0.42492917847025502"/>
    <m/>
    <n v="0"/>
    <n v="0"/>
    <n v="9.1"/>
    <n v="98.44"/>
    <n v="98.44"/>
    <n v="89.582938173567769"/>
    <n v="10"/>
    <n v="0"/>
    <n v="0"/>
    <n v="6"/>
    <n v="464.06880847451788"/>
    <n v="5"/>
    <n v="4"/>
    <n v="93.716848799999994"/>
    <n v="93.716848799999994"/>
  </r>
  <r>
    <x v="2"/>
    <x v="2"/>
    <n v="351810716"/>
    <s v="Guarantã"/>
    <n v="0.10272942601696755"/>
    <n v="6461"/>
    <n v="5810"/>
    <n v="651"/>
    <n v="13.99090515374621"/>
    <n v="89.924160346695558"/>
    <n v="0.30304388900000001"/>
    <n v="0.12393388900000001"/>
    <n v="0.17911000000000002"/>
    <n v="0"/>
    <n v="2.681E-2"/>
    <n v="0.15130000000000002"/>
    <n v="0.124763889"/>
    <n v="1.7000000000000001E-4"/>
    <n v="1.6825520833333333E-2"/>
    <n v="4"/>
    <n v="29.629629629629626"/>
    <n v="70.370370370370367"/>
    <n v="3.97"/>
    <n v="306.45"/>
    <n v="269.67599999999999"/>
    <n v="0"/>
    <n v="1"/>
    <n v="16595.325800959603"/>
    <n v="1757.1521436310163"/>
    <n v="100"/>
    <n v="100"/>
    <n v="100"/>
    <n v="3.33"/>
    <n v="17.419354838709701"/>
    <n v="100"/>
    <n v="21.645992071428573"/>
    <n v="8.9130555588235296"/>
    <n v="11.916720096153846"/>
    <n v="49.752777777777801"/>
    <n v="1"/>
    <n v="0.43394406943105102"/>
    <m/>
    <n v="0"/>
    <n v="0"/>
    <n v="8.1999999999999993"/>
    <n v="100"/>
    <n v="100"/>
    <n v="12.000000000000002"/>
    <n v="3.8"/>
    <n v="0"/>
    <n v="1"/>
    <n v="6"/>
    <n v="159.34127843987"/>
    <n v="8"/>
    <n v="19"/>
    <n v="306.45"/>
    <n v="306.45"/>
  </r>
  <r>
    <x v="0"/>
    <x v="2"/>
    <n v="351810720"/>
    <s v="Guarantã"/>
    <m/>
    <m/>
    <m/>
    <m/>
    <m/>
    <m/>
    <n v="8.1259999999999999E-2"/>
    <n v="6.7070000000000005E-2"/>
    <n v="1.4189999999999998E-2"/>
    <n v="0"/>
    <n v="0"/>
    <n v="0"/>
    <n v="6.6900000000000001E-2"/>
    <n v="1.4359999999999998E-2"/>
    <m/>
    <n v="5"/>
    <n v="25"/>
    <n v="75"/>
    <m/>
    <m/>
    <m/>
    <m/>
    <m/>
    <s v=""/>
    <s v=""/>
    <m/>
    <m/>
    <m/>
    <m/>
    <n v="100"/>
    <m/>
    <n v="5.8042857142857143"/>
    <n v="2.39"/>
    <n v="6.4490384615384615"/>
    <n v="3.9416666666666678"/>
    <s v=""/>
    <s v=""/>
    <m/>
    <m/>
    <s v=""/>
    <m/>
    <m/>
    <m/>
    <m/>
    <m/>
    <m/>
    <m/>
    <s v=""/>
    <m/>
    <n v="2"/>
    <n v="6"/>
    <m/>
    <m/>
  </r>
  <r>
    <x v="12"/>
    <x v="2"/>
    <n v="351820619"/>
    <s v="Guararapes"/>
    <n v="0.51421744821551485"/>
    <n v="31822"/>
    <n v="29836"/>
    <n v="1986"/>
    <n v="33.266428317547927"/>
    <n v="93.759034630130103"/>
    <n v="0.28137886499999998"/>
    <n v="0.25171293899999997"/>
    <n v="2.9665926000000013E-2"/>
    <n v="0"/>
    <n v="0"/>
    <n v="4.1490000000000006E-2"/>
    <n v="0.23914886499999993"/>
    <n v="7.3999999999999999E-4"/>
    <n v="8.9649093090277784E-2"/>
    <n v="6"/>
    <n v="34.375"/>
    <n v="65.625"/>
    <n v="24.27"/>
    <n v="1637.982"/>
    <n v="304.6626"/>
    <n v="6"/>
    <n v="0"/>
    <n v="6966.817924706178"/>
    <n v="673.88850480799454"/>
    <n v="92.55"/>
    <n v="92.55"/>
    <n v="100"/>
    <n v="33.47"/>
    <s v=""/>
    <n v="100"/>
    <n v="11.300356024096384"/>
    <n v="4.002544310099573"/>
    <n v="13.906792209944749"/>
    <n v="4.3626361764705894"/>
    <s v=""/>
    <s v=""/>
    <m/>
    <n v="0"/>
    <s v=""/>
    <n v="8.1"/>
    <n v="100"/>
    <n v="100.00000000000003"/>
    <n v="81.400125276101932"/>
    <n v="9.6999999999999993"/>
    <n v="0"/>
    <n v="0"/>
    <n v="4"/>
    <n v="0"/>
    <n v="11"/>
    <n v="21"/>
    <n v="1637.9820000000002"/>
    <n v="1637.9820000000002"/>
  </r>
  <r>
    <x v="0"/>
    <x v="2"/>
    <n v="351820620"/>
    <s v="Guararapes"/>
    <m/>
    <m/>
    <m/>
    <m/>
    <m/>
    <m/>
    <n v="0.34449000000000002"/>
    <n v="0.32776"/>
    <n v="1.6729999999999998E-2"/>
    <n v="0"/>
    <n v="0"/>
    <n v="2.4809999999999999E-2"/>
    <n v="0.31852000000000003"/>
    <n v="1.16E-3"/>
    <m/>
    <n v="5"/>
    <n v="28.571428571428569"/>
    <n v="71.428571428571431"/>
    <m/>
    <m/>
    <m/>
    <m/>
    <m/>
    <s v=""/>
    <s v=""/>
    <m/>
    <m/>
    <m/>
    <m/>
    <s v=""/>
    <m/>
    <n v="13.834939759036144"/>
    <n v="4.9002844950213369"/>
    <n v="18.108287292817678"/>
    <n v="2.4602941176470581"/>
    <s v=""/>
    <s v=""/>
    <m/>
    <m/>
    <s v=""/>
    <m/>
    <m/>
    <m/>
    <m/>
    <m/>
    <m/>
    <m/>
    <n v="2"/>
    <m/>
    <n v="2"/>
    <n v="5"/>
    <m/>
    <m/>
  </r>
  <r>
    <x v="15"/>
    <x v="2"/>
    <n v="35183052"/>
    <s v="Guararema"/>
    <n v="1.3452782971766553"/>
    <n v="28692"/>
    <n v="24691"/>
    <n v="4001"/>
    <n v="106.07024029574862"/>
    <n v="86.055346438031506"/>
    <n v="0.1330717470000001"/>
    <n v="4.6435401000000022E-2"/>
    <n v="8.6636346000000072E-2"/>
    <n v="0.16675729325215619"/>
    <n v="2.0129999999999999E-2"/>
    <n v="4.6227083000000016E-2"/>
    <n v="2.6129132999999992E-2"/>
    <n v="4.0585531000000008E-2"/>
    <n v="6.3075443416666654E-2"/>
    <n v="52"/>
    <n v="31.496062992125985"/>
    <n v="68.503937007874015"/>
    <n v="20.28"/>
    <n v="1368.576"/>
    <n v="859.18773600000009"/>
    <n v="2"/>
    <n v="0"/>
    <n v="4385.4956085319945"/>
    <n v="450.63989962358841"/>
    <n v="72.22"/>
    <n v="98"/>
    <n v="48.5"/>
    <n v="33.04"/>
    <s v=""/>
    <n v="83.92"/>
    <n v="7.6920084971098328"/>
    <n v="3.3351315037594009"/>
    <n v="3.5178334090909105"/>
    <n v="21.130816097560999"/>
    <n v="0"/>
    <n v="0.78960155490767703"/>
    <m/>
    <n v="0"/>
    <n v="0"/>
    <n v="8.8000000000000007"/>
    <n v="53.4"/>
    <n v="53.400000000000006"/>
    <n v="37.220312499999999"/>
    <n v="5.2"/>
    <n v="0"/>
    <n v="0"/>
    <n v="225"/>
    <n v="31.914163277496638"/>
    <n v="40"/>
    <n v="87"/>
    <n v="730.81958400000008"/>
    <n v="730.81958400000008"/>
  </r>
  <r>
    <x v="15"/>
    <x v="2"/>
    <n v="35184042"/>
    <s v="Guaratinguetá"/>
    <n v="0.56951065748669372"/>
    <n v="117177"/>
    <n v="111728"/>
    <n v="5449"/>
    <n v="155.93660172468859"/>
    <n v="95.349770006059202"/>
    <n v="2.3530559260000015"/>
    <n v="2.2955259260000016"/>
    <n v="5.7530000000000026E-2"/>
    <n v="0.40453703703703642"/>
    <n v="0.71295000000000008"/>
    <n v="0.19679000000000002"/>
    <n v="0.38661000000000006"/>
    <n v="1.0567059260000009"/>
    <n v="0.40601640629861108"/>
    <n v="25"/>
    <n v="58.585858585858588"/>
    <n v="41.414141414141412"/>
    <n v="103.8"/>
    <n v="6228.1980000000003"/>
    <n v="4730.62333728672"/>
    <n v="17"/>
    <n v="0"/>
    <n v="3019.6533449397066"/>
    <n v="304.11838500729669"/>
    <n v="99.46"/>
    <n v="100"/>
    <n v="93.49"/>
    <n v="49.2"/>
    <n v="10.709068434655601"/>
    <n v="99.18"/>
    <n v="48.416788600823075"/>
    <n v="20.971977950089137"/>
    <n v="61.542250026809697"/>
    <n v="5.0911504424778773"/>
    <n v="0"/>
    <n v="4.8281464182362797"/>
    <m/>
    <n v="0"/>
    <n v="0"/>
    <n v="9.1999999999999993"/>
    <n v="92.41"/>
    <n v="26.761935999999999"/>
    <n v="24.045071507252665"/>
    <n v="3.6"/>
    <n v="0"/>
    <n v="0"/>
    <n v="81"/>
    <n v="175.59635249705894"/>
    <n v="58"/>
    <n v="41"/>
    <n v="5755.4777717999996"/>
    <n v="1666.7863627132799"/>
  </r>
  <r>
    <x v="8"/>
    <x v="2"/>
    <n v="351850310"/>
    <s v="Guareí"/>
    <m/>
    <m/>
    <m/>
    <m/>
    <m/>
    <m/>
    <n v="4.6296299999999999E-4"/>
    <n v="0"/>
    <n v="4.6296299999999999E-4"/>
    <n v="0"/>
    <n v="0"/>
    <n v="0"/>
    <n v="4.6296299999999999E-4"/>
    <n v="0"/>
    <m/>
    <n v="0"/>
    <s v=""/>
    <s v=""/>
    <m/>
    <m/>
    <m/>
    <m/>
    <m/>
    <s v=""/>
    <s v=""/>
    <m/>
    <m/>
    <m/>
    <m/>
    <n v="84.105555555555597"/>
    <m/>
    <n v="1.6653345323741006E-2"/>
    <n v="7.4074079999999999E-3"/>
    <n v="0"/>
    <n v="6.256256756756759E-2"/>
    <s v=""/>
    <s v=""/>
    <m/>
    <m/>
    <s v=""/>
    <m/>
    <m/>
    <m/>
    <m/>
    <m/>
    <m/>
    <m/>
    <n v="0"/>
    <m/>
    <s v=""/>
    <n v="1"/>
    <m/>
    <m/>
  </r>
  <r>
    <x v="14"/>
    <x v="2"/>
    <n v="351850314"/>
    <s v="Guareí"/>
    <n v="1.2669418388143505"/>
    <n v="15512"/>
    <n v="8960"/>
    <n v="6552"/>
    <n v="27.393776710345072"/>
    <n v="57.761732851985556"/>
    <n v="8.2588788999999996E-2"/>
    <n v="5.1989999999999995E-2"/>
    <n v="3.0598789000000001E-2"/>
    <n v="0"/>
    <n v="6.1949999999999998E-2"/>
    <n v="4.409999999999999E-3"/>
    <n v="1.0087890000000002E-3"/>
    <n v="1.5219999999999999E-2"/>
    <n v="2.5126208333333334E-2"/>
    <n v="4"/>
    <n v="19.230769230769234"/>
    <n v="80.769230769230774"/>
    <n v="7.34"/>
    <n v="565.91999999999996"/>
    <n v="347.40727200000003"/>
    <n v="6"/>
    <n v="0"/>
    <n v="12706.291903042806"/>
    <n v="1504.4249613202678"/>
    <n v="62.2"/>
    <n v="85"/>
    <n v="41.56"/>
    <n v="33.340000000000003"/>
    <s v=""/>
    <n v="100"/>
    <n v="2.9708197482014387"/>
    <n v="1.3214206239999999"/>
    <n v="2.5485294117647057"/>
    <n v="4.1349714864864877"/>
    <n v="3"/>
    <n v="0.879120879120879"/>
    <m/>
    <n v="0"/>
    <n v="0"/>
    <n v="8.5"/>
    <n v="83.94"/>
    <n v="83.94"/>
    <n v="38.611946564885486"/>
    <n v="5.3"/>
    <n v="0"/>
    <n v="0"/>
    <n v="14"/>
    <n v="246.55530662704444"/>
    <n v="5"/>
    <n v="21"/>
    <n v="475.03324799999996"/>
    <n v="475.03324799999996"/>
  </r>
  <r>
    <x v="3"/>
    <x v="2"/>
    <n v="35186029"/>
    <s v="Guariba"/>
    <n v="1.0488142994049099"/>
    <n v="38344"/>
    <n v="37706"/>
    <n v="638"/>
    <n v="141.77851728600481"/>
    <n v="98.336115167953267"/>
    <n v="0.60285367300000003"/>
    <n v="0.45725935200000001"/>
    <n v="0.145594321"/>
    <n v="9.589199644850329E-3"/>
    <n v="0.11201"/>
    <n v="0.46252432100000002"/>
    <n v="4.2293519999999996E-3"/>
    <n v="2.4089999999999997E-2"/>
    <n v="0.11471086899999999"/>
    <n v="4"/>
    <n v="37.037037037037038"/>
    <n v="62.962962962962962"/>
    <n v="31.11"/>
    <n v="2099.9519999999998"/>
    <n v="423.34790400000003"/>
    <n v="1"/>
    <n v="0"/>
    <n v="2985.4913415397455"/>
    <n v="353.65324431462557"/>
    <n v="98.28"/>
    <n v="97.92"/>
    <n v="100"/>
    <n v="29.9"/>
    <n v="52.301255230125498"/>
    <n v="100"/>
    <n v="46.019364351145036"/>
    <n v="16.607539201101929"/>
    <n v="51.961290000000005"/>
    <n v="33.85914441860465"/>
    <n v="0"/>
    <n v="0"/>
    <m/>
    <n v="1"/>
    <n v="0"/>
    <n v="9.1"/>
    <n v="99.8"/>
    <n v="99.8"/>
    <n v="79.8401152026332"/>
    <n v="8.6999999999999993"/>
    <n v="0"/>
    <n v="0"/>
    <n v="14"/>
    <n v="97.645498614433833"/>
    <n v="10"/>
    <n v="17"/>
    <n v="2095.7520959999997"/>
    <n v="2095.7520959999997"/>
  </r>
  <r>
    <x v="19"/>
    <x v="2"/>
    <n v="35187017"/>
    <s v="Guarujá"/>
    <n v="0.84751551864044039"/>
    <n v="311128"/>
    <n v="311068"/>
    <n v="60"/>
    <n v="2181.9762956729082"/>
    <n v="99.980715332596219"/>
    <n v="5.1667917000000015E-2"/>
    <n v="4.8230000000000016E-2"/>
    <n v="3.4379170000000008E-3"/>
    <n v="0"/>
    <n v="5.0000000000000002E-5"/>
    <n v="6.8999999999999997E-4"/>
    <n v="0"/>
    <n v="5.0927917000000017E-2"/>
    <n v="0.89313901703703713"/>
    <n v="9"/>
    <n v="48.780487804878049"/>
    <n v="51.219512195121951"/>
    <n v="286.24"/>
    <n v="17174.484"/>
    <n v="16527.772671119998"/>
    <n v="33"/>
    <n v="4"/>
    <n v="810.88169499370031"/>
    <n v="103.38741611169682"/>
    <n v="82.4"/>
    <n v="100"/>
    <n v="67.92"/>
    <n v="49.94"/>
    <n v="4.8859934853420199"/>
    <n v="82.41"/>
    <n v="1.7280239799331107"/>
    <n v="0.64584896250000023"/>
    <n v="2.4482233502538078"/>
    <n v="0.33705068627450979"/>
    <s v=""/>
    <s v=""/>
    <m/>
    <n v="1"/>
    <s v=""/>
    <n v="9"/>
    <n v="64.7"/>
    <n v="3.8820000000000001"/>
    <n v="3.7655357149594879"/>
    <n v="1.8"/>
    <n v="13"/>
    <n v="4"/>
    <n v="26"/>
    <n v="5.5982326430966548E-3"/>
    <n v="20"/>
    <n v="21"/>
    <n v="11111.891148000001"/>
    <n v="666.71346888000005"/>
  </r>
  <r>
    <x v="15"/>
    <x v="2"/>
    <n v="35188002"/>
    <s v="Guarulhos"/>
    <m/>
    <m/>
    <m/>
    <m/>
    <m/>
    <m/>
    <n v="7.9160000000000008E-2"/>
    <n v="7.9160000000000008E-2"/>
    <n v="0"/>
    <n v="0"/>
    <n v="0"/>
    <n v="7.9160000000000008E-2"/>
    <n v="0"/>
    <n v="0"/>
    <m/>
    <n v="0"/>
    <s v=""/>
    <s v=""/>
    <m/>
    <m/>
    <m/>
    <m/>
    <m/>
    <s v=""/>
    <s v=""/>
    <m/>
    <m/>
    <m/>
    <m/>
    <s v=""/>
    <m/>
    <n v="4.4223463687150844"/>
    <n v="1.6950749464668098"/>
    <n v="6.7658119658119675"/>
    <n v="0"/>
    <s v=""/>
    <s v=""/>
    <m/>
    <m/>
    <s v=""/>
    <m/>
    <m/>
    <m/>
    <m/>
    <m/>
    <m/>
    <m/>
    <n v="0"/>
    <m/>
    <n v="2"/>
    <s v=""/>
    <m/>
    <m/>
  </r>
  <r>
    <x v="18"/>
    <x v="2"/>
    <n v="35188006"/>
    <s v="Guarulhos"/>
    <n v="1.0694038242434756"/>
    <n v="1325750"/>
    <n v="1325750"/>
    <n v="0"/>
    <n v="4168.8940599352227"/>
    <n v="100"/>
    <n v="0.93765249999999933"/>
    <n v="0.2304593519999999"/>
    <n v="0.70719314799999944"/>
    <n v="0"/>
    <n v="0.29809000000000002"/>
    <n v="0.43373898100000002"/>
    <n v="2.7E-4"/>
    <n v="0.2055535189999998"/>
    <n v="5.4132981035879633"/>
    <n v="30"/>
    <n v="11.111111111111111"/>
    <n v="88.888888888888886"/>
    <n v="1502.49"/>
    <n v="73758.546000000002"/>
    <n v="69897.463904880002"/>
    <n v="138"/>
    <n v="2"/>
    <n v="111.08664529511597"/>
    <n v="14.7481199321139"/>
    <n v="99.94"/>
    <n v="100"/>
    <n v="88.75"/>
    <n v="23.45"/>
    <s v=""/>
    <n v="99.94"/>
    <n v="52.382821229050236"/>
    <n v="20.078211991434674"/>
    <n v="19.697380512820505"/>
    <n v="114.06341096774182"/>
    <n v="42"/>
    <n v="2.6554612525655998"/>
    <m/>
    <n v="0"/>
    <n v="0"/>
    <n v="8.1999999999999993"/>
    <n v="88.8"/>
    <n v="5.7719999999999994"/>
    <n v="5.2347589594838277"/>
    <n v="2.2999999999999998"/>
    <n v="23"/>
    <n v="2"/>
    <n v="734"/>
    <n v="5.5066245068311375"/>
    <n v="37"/>
    <n v="296"/>
    <n v="65497.588847999999"/>
    <n v="4257.3432751199998"/>
  </r>
  <r>
    <x v="3"/>
    <x v="2"/>
    <n v="35188599"/>
    <s v="Guatapará"/>
    <n v="0.66200887660674557"/>
    <n v="7345"/>
    <n v="5813"/>
    <n v="1532"/>
    <n v="17.800019387359441"/>
    <n v="79.142273655547996"/>
    <n v="0.134455618"/>
    <n v="0.12653"/>
    <n v="7.9256180000000006E-3"/>
    <n v="2.7877568493150671E-2"/>
    <n v="0"/>
    <n v="6.9999999999999994E-5"/>
    <n v="0.10381561800000001"/>
    <n v="3.057E-2"/>
    <n v="1.9127604166666666E-2"/>
    <n v="1"/>
    <n v="45.161290322580641"/>
    <n v="54.838709677419352"/>
    <n v="3.91"/>
    <n v="301.48199999999997"/>
    <n v="229.12740000000002"/>
    <n v="1"/>
    <n v="0"/>
    <n v="24129.655547991832"/>
    <n v="2876.6671204901281"/>
    <n v="100"/>
    <n v="73.44"/>
    <n v="73.44"/>
    <n v="13.82"/>
    <n v="0.2"/>
    <n v="100"/>
    <n v="6.6234294581280801"/>
    <n v="2.39244871886121"/>
    <n v="9.3036764705882344"/>
    <n v="1.1829280597014931"/>
    <n v="0"/>
    <n v="0"/>
    <m/>
    <n v="0"/>
    <n v="0"/>
    <n v="10"/>
    <n v="100"/>
    <n v="30"/>
    <n v="23.999641769657877"/>
    <n v="4"/>
    <n v="0"/>
    <n v="0"/>
    <n v="1"/>
    <n v="0"/>
    <n v="14"/>
    <n v="17"/>
    <n v="301.48199999999997"/>
    <n v="90.444599999999994"/>
  </r>
  <r>
    <x v="16"/>
    <x v="2"/>
    <n v="351890918"/>
    <s v="Guzolândia"/>
    <n v="0.76570124816777163"/>
    <n v="5038"/>
    <n v="4449"/>
    <n v="589"/>
    <n v="19.860448614341468"/>
    <n v="88.308852719333061"/>
    <n v="2.4200000000000003E-3"/>
    <n v="0"/>
    <n v="2.4200000000000003E-3"/>
    <n v="0"/>
    <n v="2.2300000000000002E-3"/>
    <n v="1.3999999999999999E-4"/>
    <n v="0"/>
    <n v="5.0000000000000002E-5"/>
    <n v="1.1218733854166668E-2"/>
    <s v=""/>
    <s v=""/>
    <s v=""/>
    <n v="3.09"/>
    <n v="238.68"/>
    <n v="33.470279999999988"/>
    <n v="0"/>
    <n v="0"/>
    <n v="11580.309646685193"/>
    <n v="938.94402540690737"/>
    <n v="85.51"/>
    <m/>
    <n v="84.77"/>
    <n v="17.11"/>
    <n v="21.025641025641001"/>
    <n v="100"/>
    <n v="0.41016949152542381"/>
    <n v="0.13081081081081083"/>
    <n v="0"/>
    <n v="1.613333333333334"/>
    <n v="0"/>
    <n v="0"/>
    <m/>
    <n v="0"/>
    <n v="0"/>
    <n v="8.1999999999999993"/>
    <n v="97.7"/>
    <n v="97.7"/>
    <n v="85.976923076923072"/>
    <n v="10"/>
    <n v="0"/>
    <n v="0"/>
    <n v="5"/>
    <n v="19.877465933214665"/>
    <s v=""/>
    <n v="3"/>
    <n v="233.19036"/>
    <n v="233.19036"/>
  </r>
  <r>
    <x v="12"/>
    <x v="2"/>
    <n v="351890919"/>
    <s v="Guzolândia"/>
    <m/>
    <m/>
    <m/>
    <m/>
    <m/>
    <m/>
    <n v="4.92191E-4"/>
    <n v="2.12191E-4"/>
    <n v="2.7999999999999998E-4"/>
    <n v="0"/>
    <n v="0"/>
    <n v="2.12191E-4"/>
    <n v="0"/>
    <n v="2.7999999999999998E-4"/>
    <m/>
    <s v=""/>
    <n v="50"/>
    <n v="50"/>
    <m/>
    <m/>
    <m/>
    <m/>
    <m/>
    <s v=""/>
    <s v=""/>
    <m/>
    <m/>
    <m/>
    <m/>
    <n v="13.8"/>
    <m/>
    <n v="8.3422203389830502E-2"/>
    <n v="2.6604918918918918E-2"/>
    <n v="4.8225227272727274E-2"/>
    <n v="0.18666666666666668"/>
    <s v=""/>
    <s v=""/>
    <m/>
    <m/>
    <s v=""/>
    <m/>
    <m/>
    <m/>
    <m/>
    <m/>
    <m/>
    <m/>
    <n v="4"/>
    <m/>
    <n v="1"/>
    <n v="1"/>
    <m/>
    <m/>
  </r>
  <r>
    <x v="0"/>
    <x v="2"/>
    <n v="351900620"/>
    <s v="Herculândia"/>
    <n v="0.62790731360020668"/>
    <n v="9147"/>
    <n v="8533"/>
    <n v="614"/>
    <n v="25.050665498165088"/>
    <n v="93.287416639335291"/>
    <n v="7.2234260000000007E-3"/>
    <n v="3.8000000000000002E-4"/>
    <n v="6.8434260000000005E-3"/>
    <n v="0"/>
    <n v="0"/>
    <n v="3.96E-3"/>
    <n v="1.9095369999999996E-3"/>
    <n v="1.3538889999999998E-3"/>
    <n v="2.169792265625E-2"/>
    <s v=""/>
    <n v="15.384615384615385"/>
    <n v="84.615384615384613"/>
    <n v="6.03"/>
    <n v="465.42599999999999"/>
    <n v="160.51392000000001"/>
    <n v="0"/>
    <n v="1"/>
    <n v="9136.3725811741551"/>
    <n v="1103.2600852738601"/>
    <n v="91.09"/>
    <n v="91.09"/>
    <n v="89.51"/>
    <n v="0"/>
    <s v=""/>
    <n v="100"/>
    <n v="0.62812400000000013"/>
    <n v="0.27258211320754722"/>
    <n v="4.5783132530120486E-2"/>
    <n v="2.1385706250000003"/>
    <n v="1"/>
    <n v="0.220458553791887"/>
    <m/>
    <n v="0"/>
    <n v="0"/>
    <n v="8.1999999999999993"/>
    <n v="80"/>
    <n v="80"/>
    <n v="65.51247244459914"/>
    <n v="7"/>
    <n v="0"/>
    <n v="1"/>
    <n v="1"/>
    <n v="0"/>
    <n v="2"/>
    <n v="11"/>
    <n v="372.3408"/>
    <n v="372.3408"/>
  </r>
  <r>
    <x v="1"/>
    <x v="2"/>
    <n v="351900621"/>
    <s v="Herculândia"/>
    <m/>
    <m/>
    <m/>
    <m/>
    <m/>
    <m/>
    <n v="2.5875926E-2"/>
    <n v="6.94E-3"/>
    <n v="1.8935925999999999E-2"/>
    <n v="0"/>
    <n v="0"/>
    <n v="0"/>
    <n v="2.4986295999999998E-2"/>
    <n v="8.8962999999999998E-4"/>
    <m/>
    <n v="0"/>
    <n v="10"/>
    <n v="90"/>
    <m/>
    <m/>
    <m/>
    <m/>
    <m/>
    <s v=""/>
    <s v=""/>
    <m/>
    <m/>
    <m/>
    <m/>
    <n v="14.339622641509401"/>
    <m/>
    <n v="2.2500805217391306"/>
    <n v="0.97645003773584904"/>
    <n v="0.83614457831325295"/>
    <n v="5.9174768750000002"/>
    <s v=""/>
    <s v=""/>
    <m/>
    <m/>
    <s v=""/>
    <m/>
    <m/>
    <m/>
    <m/>
    <m/>
    <m/>
    <m/>
    <n v="0"/>
    <m/>
    <n v="1"/>
    <n v="9"/>
    <m/>
    <m/>
  </r>
  <r>
    <x v="6"/>
    <x v="2"/>
    <n v="35190555"/>
    <s v="Holambra"/>
    <n v="2.9084879968908073"/>
    <n v="13901"/>
    <n v="11508"/>
    <n v="2393"/>
    <n v="216.25700062227753"/>
    <n v="82.785411121502051"/>
    <n v="0.25024320000000033"/>
    <n v="0.12633037000000003"/>
    <n v="0.12391283000000028"/>
    <n v="0"/>
    <n v="6.3166669999999998E-3"/>
    <n v="3.4830000000000014E-2"/>
    <n v="0.18650388799999987"/>
    <n v="2.2592644999999984E-2"/>
    <n v="4.019866724537037E-2"/>
    <n v="16"/>
    <n v="15.412186379928317"/>
    <n v="84.587813620071685"/>
    <n v="7.39"/>
    <n v="570.24"/>
    <n v="91.238399999999999"/>
    <n v="4"/>
    <n v="0"/>
    <n v="1792.2048773469535"/>
    <n v="226.86137687936113"/>
    <n v="95"/>
    <n v="100"/>
    <n v="90"/>
    <n v="25.4"/>
    <s v=""/>
    <n v="100"/>
    <n v="86.290758620689772"/>
    <n v="31.676354430379789"/>
    <n v="66.489668421052642"/>
    <n v="123.91283000000031"/>
    <n v="0"/>
    <n v="0.80593165699548697"/>
    <m/>
    <n v="0"/>
    <n v="0"/>
    <n v="9.8000000000000007"/>
    <n v="100"/>
    <n v="100"/>
    <n v="84"/>
    <n v="10"/>
    <n v="0"/>
    <n v="0"/>
    <n v="7"/>
    <n v="15.713622945366385"/>
    <n v="43"/>
    <n v="236"/>
    <n v="570.24"/>
    <n v="570.24"/>
  </r>
  <r>
    <x v="6"/>
    <x v="2"/>
    <n v="35190715"/>
    <s v="Hortolândia"/>
    <n v="1.9052003654456584"/>
    <n v="222649"/>
    <n v="222649"/>
    <n v="0"/>
    <n v="3578.4153005464482"/>
    <n v="100"/>
    <n v="0.17071046199999998"/>
    <n v="2.8581480999999999E-2"/>
    <n v="0.14212898099999999"/>
    <n v="0"/>
    <n v="4.1200000000000004E-3"/>
    <n v="8.8540370000000021E-2"/>
    <n v="1.146E-2"/>
    <n v="6.6590092000000004E-2"/>
    <n v="0.77566376157407413"/>
    <n v="16"/>
    <n v="8.5714285714285712"/>
    <n v="91.428571428571431"/>
    <n v="204.62"/>
    <n v="12277.062"/>
    <n v="2115.3360600000001"/>
    <n v="18"/>
    <n v="1"/>
    <n v="111.89558452991031"/>
    <n v="15.580397845936876"/>
    <n v="100"/>
    <n v="100"/>
    <n v="99.97"/>
    <n v="30.73"/>
    <n v="23.4933605720123"/>
    <n v="100"/>
    <n v="56.903487333333324"/>
    <n v="21.608919240506324"/>
    <n v="15.042884736842105"/>
    <n v="129.20816454545454"/>
    <n v="0"/>
    <n v="0"/>
    <m/>
    <n v="2"/>
    <n v="0"/>
    <n v="9.8000000000000007"/>
    <n v="93"/>
    <n v="93"/>
    <n v="82.770014031044241"/>
    <n v="9.9"/>
    <n v="3"/>
    <n v="1"/>
    <n v="135"/>
    <n v="0.53115798418108118"/>
    <n v="9"/>
    <n v="96"/>
    <n v="11417.667660000001"/>
    <n v="11417.667660000001"/>
  </r>
  <r>
    <x v="7"/>
    <x v="2"/>
    <n v="351910513"/>
    <s v="Iacanga"/>
    <n v="1.3720621412843581"/>
    <n v="11060"/>
    <n v="9775"/>
    <n v="1285"/>
    <n v="20.181376931919786"/>
    <n v="88.381555153707041"/>
    <n v="0.31302961400000001"/>
    <n v="0.22908480700000003"/>
    <n v="8.3944806999999996E-2"/>
    <n v="0"/>
    <n v="3.7955801999999997E-2"/>
    <n v="0.19533"/>
    <n v="7.2915664000000047E-2"/>
    <n v="6.828148E-3"/>
    <n v="2.509813541666667E-2"/>
    <n v="3"/>
    <n v="41.025641025641022"/>
    <n v="58.974358974358978"/>
    <n v="7.05"/>
    <n v="543.94200000000001"/>
    <n v="58.52897999999999"/>
    <n v="0"/>
    <n v="0"/>
    <n v="12660.021699819168"/>
    <n v="1254.5967450271253"/>
    <n v="87.14"/>
    <n v="97.43"/>
    <n v="81.56"/>
    <n v="14.95"/>
    <n v="27.056174448921499"/>
    <n v="100"/>
    <n v="14.492111759259259"/>
    <n v="7.0502165315315306"/>
    <n v="13.31888412790698"/>
    <n v="19.07836522727272"/>
    <n v="0"/>
    <n v="0"/>
    <m/>
    <n v="0"/>
    <n v="0"/>
    <n v="8.1"/>
    <n v="97"/>
    <n v="97"/>
    <n v="89.239849101558619"/>
    <n v="9.8000000000000007"/>
    <n v="0"/>
    <n v="0"/>
    <n v="21"/>
    <n v="151.22956892963077"/>
    <n v="16"/>
    <n v="23"/>
    <n v="527.62374"/>
    <n v="527.62374"/>
  </r>
  <r>
    <x v="2"/>
    <x v="2"/>
    <n v="351910516"/>
    <s v="Iacanga"/>
    <m/>
    <m/>
    <m/>
    <m/>
    <m/>
    <m/>
    <n v="0.21610722200000002"/>
    <n v="0.21576000000000001"/>
    <n v="3.47222E-4"/>
    <n v="0"/>
    <n v="0"/>
    <n v="0"/>
    <n v="0.21610722199999999"/>
    <n v="0"/>
    <m/>
    <n v="1"/>
    <n v="60"/>
    <n v="40"/>
    <m/>
    <m/>
    <m/>
    <m/>
    <m/>
    <s v=""/>
    <s v=""/>
    <m/>
    <m/>
    <m/>
    <m/>
    <n v="6.6265060240963898"/>
    <m/>
    <n v="10.004963981481481"/>
    <n v="4.8672797747747749"/>
    <n v="12.54418604651163"/>
    <n v="7.8914090909090878E-2"/>
    <s v=""/>
    <s v=""/>
    <m/>
    <m/>
    <s v=""/>
    <m/>
    <m/>
    <m/>
    <m/>
    <m/>
    <m/>
    <m/>
    <s v=""/>
    <m/>
    <n v="3"/>
    <n v="2"/>
    <m/>
    <m/>
  </r>
  <r>
    <x v="0"/>
    <x v="2"/>
    <n v="351920420"/>
    <s v="Iacri"/>
    <n v="-0.28109267615462619"/>
    <n v="6305"/>
    <n v="5264"/>
    <n v="1041"/>
    <n v="19.45807486961084"/>
    <n v="83.489294210943697"/>
    <n v="2.3460190000000004E-3"/>
    <n v="1.1100000000000001E-3"/>
    <n v="1.2360190000000001E-3"/>
    <n v="0"/>
    <n v="0"/>
    <n v="3.8000000000000002E-4"/>
    <n v="1.8460190000000002E-3"/>
    <n v="1.2E-4"/>
    <n v="1.4593447916666665E-2"/>
    <n v="2"/>
    <n v="9.0909090909090917"/>
    <n v="90.909090909090907"/>
    <n v="3.5"/>
    <n v="269.67599999999999"/>
    <n v="38.939399999999992"/>
    <n v="0"/>
    <n v="0"/>
    <n v="11954.169706582077"/>
    <n v="1450.505947660587"/>
    <n v="88.88"/>
    <n v="81.92"/>
    <n v="87.08"/>
    <n v="18.920000000000002"/>
    <s v=""/>
    <n v="100"/>
    <n v="0.2322791089108911"/>
    <n v="9.8159790794979093E-2"/>
    <n v="0.15416666666666667"/>
    <n v="0.42621344827586205"/>
    <n v="0"/>
    <n v="0"/>
    <m/>
    <n v="0"/>
    <n v="0"/>
    <n v="9.1999999999999993"/>
    <n v="93"/>
    <n v="93"/>
    <n v="85.56067280736886"/>
    <n v="9.4"/>
    <n v="0"/>
    <n v="0"/>
    <n v="1"/>
    <n v="0"/>
    <n v="1"/>
    <n v="10"/>
    <n v="250.79867999999999"/>
    <n v="250.79867999999999"/>
  </r>
  <r>
    <x v="1"/>
    <x v="2"/>
    <n v="351920421"/>
    <s v="Iacri"/>
    <m/>
    <m/>
    <m/>
    <m/>
    <m/>
    <m/>
    <n v="9.7020370000000002E-3"/>
    <n v="7.3600000000000002E-3"/>
    <n v="2.3420369999999999E-3"/>
    <n v="0"/>
    <n v="0"/>
    <n v="1E-4"/>
    <n v="8.4020369999999994E-3"/>
    <n v="1.1999999999999999E-3"/>
    <m/>
    <n v="5"/>
    <n v="27.27272727272727"/>
    <n v="72.727272727272734"/>
    <m/>
    <m/>
    <m/>
    <m/>
    <m/>
    <s v=""/>
    <s v=""/>
    <m/>
    <m/>
    <m/>
    <m/>
    <n v="15.105740181268899"/>
    <m/>
    <n v="0.96059772277227728"/>
    <n v="0.40594297071129704"/>
    <n v="1.0222222222222224"/>
    <n v="0.80759896551724131"/>
    <s v=""/>
    <s v=""/>
    <m/>
    <m/>
    <s v=""/>
    <m/>
    <m/>
    <m/>
    <m/>
    <m/>
    <m/>
    <m/>
    <s v=""/>
    <m/>
    <n v="3"/>
    <n v="8"/>
    <m/>
    <m/>
  </r>
  <r>
    <x v="5"/>
    <x v="2"/>
    <n v="351925317"/>
    <s v="Iaras"/>
    <n v="1.8366360978808727"/>
    <n v="6785"/>
    <n v="3019"/>
    <n v="3766"/>
    <n v="16.904601739043773"/>
    <n v="44.495210022107592"/>
    <n v="0.32133677599999994"/>
    <n v="0.28628916699999996"/>
    <n v="3.5047608999999993E-2"/>
    <n v="0"/>
    <n v="1.5440000000000002E-2"/>
    <n v="0"/>
    <n v="0.29529770099999997"/>
    <n v="1.0599074999999999E-2"/>
    <n v="5.9616119791666674E-3"/>
    <n v="21"/>
    <n v="39.215686274509807"/>
    <n v="60.784313725490193"/>
    <n v="2.79"/>
    <n v="215.19"/>
    <n v="41.368860000000005"/>
    <n v="0"/>
    <n v="0"/>
    <n v="17383.145173176123"/>
    <n v="1905.6389093588796"/>
    <n v="33.74"/>
    <n v="50"/>
    <n v="29.22"/>
    <n v="24"/>
    <s v=""/>
    <n v="75.83"/>
    <n v="16.229130101010096"/>
    <n v="8.5918924064171112"/>
    <n v="18.234978789808913"/>
    <n v="8.5481973170731713"/>
    <n v="0"/>
    <n v="0"/>
    <m/>
    <n v="0"/>
    <n v="0"/>
    <n v="9"/>
    <n v="87.8"/>
    <n v="87.800000000000011"/>
    <n v="80.775658720200752"/>
    <n v="9.6"/>
    <n v="0"/>
    <n v="0"/>
    <n v="9"/>
    <n v="258.99035452082967"/>
    <n v="20"/>
    <n v="31"/>
    <n v="188.93682000000001"/>
    <n v="188.93682000000001"/>
  </r>
  <r>
    <x v="3"/>
    <x v="2"/>
    <n v="35193039"/>
    <s v="Ibaté"/>
    <m/>
    <m/>
    <m/>
    <m/>
    <m/>
    <m/>
    <n v="2.0000000000000001E-4"/>
    <n v="1E-4"/>
    <n v="1E-4"/>
    <n v="0"/>
    <n v="0"/>
    <n v="0"/>
    <n v="0"/>
    <n v="2.0000000000000001E-4"/>
    <m/>
    <n v="3"/>
    <n v="50"/>
    <n v="50"/>
    <m/>
    <m/>
    <m/>
    <m/>
    <m/>
    <s v=""/>
    <s v=""/>
    <m/>
    <m/>
    <m/>
    <m/>
    <n v="12.0141342756184"/>
    <m/>
    <n v="1.5748031496062992E-2"/>
    <n v="7.7519379844961248E-3"/>
    <n v="1.01010101010101E-2"/>
    <n v="3.5714285714285712E-2"/>
    <s v=""/>
    <s v=""/>
    <m/>
    <m/>
    <s v=""/>
    <m/>
    <m/>
    <m/>
    <m/>
    <m/>
    <m/>
    <m/>
    <s v=""/>
    <m/>
    <n v="2"/>
    <n v="2"/>
    <m/>
    <m/>
  </r>
  <r>
    <x v="7"/>
    <x v="2"/>
    <n v="351930313"/>
    <s v="Ibaté"/>
    <n v="1.2971482057873462"/>
    <n v="33956"/>
    <n v="32765"/>
    <n v="1191"/>
    <n v="117.27567866270635"/>
    <n v="96.492519731417133"/>
    <n v="0.7289587879999998"/>
    <n v="0.68896108699999981"/>
    <n v="3.999770099999999E-2"/>
    <n v="0"/>
    <n v="0"/>
    <n v="0.14354999999999998"/>
    <n v="0.55067023199999976"/>
    <n v="3.4738555999999983E-2"/>
    <n v="9.9237313921296311E-2"/>
    <n v="9"/>
    <n v="43.39622641509434"/>
    <n v="56.60377358490566"/>
    <n v="26.67"/>
    <n v="1800.414"/>
    <n v="243.04859999999996"/>
    <n v="1"/>
    <n v="1"/>
    <n v="2396.1267522676403"/>
    <n v="260.04476381199197"/>
    <n v="96.01"/>
    <m/>
    <n v="96.01"/>
    <n v="2.2999999999999998"/>
    <s v=""/>
    <n v="100"/>
    <n v="57.398329763779508"/>
    <n v="28.25421658914728"/>
    <n v="69.592028989898964"/>
    <n v="14.284893214285709"/>
    <s v=""/>
    <s v=""/>
    <m/>
    <n v="0"/>
    <s v=""/>
    <n v="8.1999999999999993"/>
    <n v="100"/>
    <n v="100"/>
    <n v="86.500404906871438"/>
    <n v="10"/>
    <n v="0"/>
    <n v="1"/>
    <n v="8"/>
    <n v="0"/>
    <n v="23"/>
    <n v="30"/>
    <n v="1800.414"/>
    <n v="1800.414"/>
  </r>
  <r>
    <x v="2"/>
    <x v="2"/>
    <n v="351940216"/>
    <s v="Ibirá"/>
    <n v="1.1123384779462953"/>
    <n v="11841"/>
    <n v="11048"/>
    <n v="793"/>
    <n v="43.734072022160667"/>
    <n v="93.302930495735154"/>
    <n v="0.10773293199999998"/>
    <n v="7.3451851999999998E-2"/>
    <n v="3.4281079999999971E-2"/>
    <n v="0"/>
    <n v="3.5320000000000004E-2"/>
    <n v="6.5108000000000006E-4"/>
    <n v="6.1841852000000003E-2"/>
    <n v="9.92E-3"/>
    <n v="3.2659273336805558E-2"/>
    <n v="7"/>
    <n v="21.739130434782609"/>
    <n v="78.260869565217391"/>
    <n v="7.91"/>
    <n v="610.524"/>
    <n v="136.16693999999998"/>
    <n v="3"/>
    <n v="0"/>
    <n v="5379.8429186724097"/>
    <n v="479.39194324803634"/>
    <n v="90.61"/>
    <n v="100"/>
    <n v="89.02"/>
    <n v="14.97"/>
    <s v=""/>
    <n v="98.29"/>
    <n v="13.138162439024386"/>
    <n v="5.3333134653465333"/>
    <n v="11.476851874999999"/>
    <n v="19.045044444444432"/>
    <n v="0"/>
    <n v="7.5776711290730006E-2"/>
    <m/>
    <n v="0"/>
    <n v="0"/>
    <n v="9.5"/>
    <n v="97"/>
    <n v="97.000000000000014"/>
    <n v="77.696709711657533"/>
    <n v="8.5"/>
    <n v="2"/>
    <n v="0"/>
    <n v="5"/>
    <n v="108.14692548653836"/>
    <n v="10"/>
    <n v="36"/>
    <n v="592.20828000000006"/>
    <n v="592.20828000000006"/>
  </r>
  <r>
    <x v="5"/>
    <x v="2"/>
    <n v="351950117"/>
    <s v="Ibirarema"/>
    <n v="1.2239347592600147"/>
    <n v="7351"/>
    <n v="6888"/>
    <n v="463"/>
    <n v="32.177719413438389"/>
    <n v="93.701537205822333"/>
    <n v="0.22338743800000005"/>
    <n v="0.21852148100000005"/>
    <n v="4.8659569999999989E-3"/>
    <n v="0"/>
    <n v="4.3299999999999996E-3"/>
    <n v="0.17464040100000003"/>
    <n v="4.4207036999999991E-2"/>
    <n v="2.1000000000000001E-4"/>
    <n v="1.7682600781250002E-2"/>
    <n v="4"/>
    <n v="53.846153846153847"/>
    <n v="46.153846153846153"/>
    <n v="4.95"/>
    <n v="382.21199999999999"/>
    <n v="91.730879999999999"/>
    <n v="0"/>
    <n v="0"/>
    <n v="9094.8605631886821"/>
    <n v="986.70657053462151"/>
    <n v="92.37"/>
    <n v="100"/>
    <n v="92.37"/>
    <n v="47.95"/>
    <n v="0"/>
    <n v="100"/>
    <n v="19.945306964285717"/>
    <n v="10.537143301886795"/>
    <n v="24.552975393258432"/>
    <n v="2.1156334782608681"/>
    <n v="0"/>
    <n v="0"/>
    <m/>
    <n v="0"/>
    <n v="0"/>
    <n v="9.1"/>
    <n v="100"/>
    <n v="100"/>
    <n v="76"/>
    <n v="8.4"/>
    <n v="0"/>
    <n v="0"/>
    <s v=""/>
    <n v="24.487348063591284"/>
    <n v="7"/>
    <n v="6"/>
    <n v="382.21199999999999"/>
    <n v="382.21199999999999"/>
  </r>
  <r>
    <x v="7"/>
    <x v="2"/>
    <n v="351960013"/>
    <s v="Ibitinga"/>
    <n v="1.0677504239103852"/>
    <n v="57511"/>
    <n v="55597"/>
    <n v="1914"/>
    <n v="83.509031770924096"/>
    <n v="96.671941019978789"/>
    <n v="0.63171587900000015"/>
    <n v="0.25832000000000005"/>
    <n v="0.37339587900000004"/>
    <n v="0"/>
    <n v="0.19895740700000003"/>
    <n v="3.0010000000000002E-2"/>
    <n v="0.25319000000000008"/>
    <n v="0.14955847199999986"/>
    <n v="0.14174839871587647"/>
    <n v="10"/>
    <n v="26.612903225806448"/>
    <n v="73.387096774193552"/>
    <n v="45.68"/>
    <n v="3083.4540000000002"/>
    <n v="3083.4540000000002"/>
    <n v="2"/>
    <n v="0"/>
    <n v="3037.8438907339464"/>
    <n v="307.07447270956862"/>
    <m/>
    <n v="100"/>
    <m/>
    <m/>
    <n v="20"/>
    <m/>
    <n v="22.971486509090912"/>
    <n v="11.402813700361012"/>
    <n v="11.795433789954341"/>
    <n v="66.677835535714294"/>
    <n v="0"/>
    <n v="0"/>
    <m/>
    <n v="1"/>
    <n v="0"/>
    <n v="8.9"/>
    <n v="82"/>
    <n v="0"/>
    <n v="0"/>
    <n v="1.2"/>
    <n v="0"/>
    <n v="0"/>
    <n v="14"/>
    <n v="140.35954465968575"/>
    <n v="33"/>
    <n v="91"/>
    <n v="2528.43228"/>
    <n v="0"/>
  </r>
  <r>
    <x v="2"/>
    <x v="2"/>
    <n v="351960016"/>
    <s v="Ibitinga"/>
    <m/>
    <m/>
    <m/>
    <m/>
    <m/>
    <m/>
    <n v="0.81369999999999998"/>
    <n v="0.81308999999999998"/>
    <n v="6.1000000000000008E-4"/>
    <n v="0"/>
    <n v="0"/>
    <n v="2.1000000000000001E-4"/>
    <n v="0.81308999999999998"/>
    <n v="4.0000000000000002E-4"/>
    <m/>
    <n v="5"/>
    <n v="85"/>
    <n v="15"/>
    <m/>
    <m/>
    <m/>
    <m/>
    <m/>
    <s v=""/>
    <s v=""/>
    <m/>
    <m/>
    <m/>
    <m/>
    <n v="9.9203680764466498"/>
    <m/>
    <n v="29.58909090909091"/>
    <n v="14.687725631768952"/>
    <n v="37.127397260273973"/>
    <n v="0.10892857142857143"/>
    <s v=""/>
    <s v=""/>
    <m/>
    <m/>
    <s v=""/>
    <m/>
    <m/>
    <m/>
    <m/>
    <m/>
    <m/>
    <m/>
    <s v=""/>
    <m/>
    <n v="17"/>
    <n v="3"/>
    <m/>
    <m/>
  </r>
  <r>
    <x v="18"/>
    <x v="2"/>
    <n v="35197096"/>
    <s v="Ibiúna"/>
    <m/>
    <m/>
    <m/>
    <m/>
    <m/>
    <m/>
    <n v="0"/>
    <n v="0"/>
    <n v="0"/>
    <n v="0"/>
    <n v="0"/>
    <n v="0"/>
    <n v="0"/>
    <n v="0"/>
    <m/>
    <n v="0"/>
    <s v=""/>
    <s v=""/>
    <m/>
    <m/>
    <m/>
    <m/>
    <m/>
    <s v=""/>
    <s v=""/>
    <m/>
    <m/>
    <m/>
    <m/>
    <s v=""/>
    <m/>
    <n v="0"/>
    <n v="0"/>
    <n v="0"/>
    <n v="0"/>
    <s v=""/>
    <s v=""/>
    <m/>
    <m/>
    <s v=""/>
    <m/>
    <m/>
    <m/>
    <m/>
    <m/>
    <m/>
    <m/>
    <n v="0"/>
    <m/>
    <n v="0"/>
    <n v="0"/>
    <m/>
    <m/>
  </r>
  <r>
    <x v="8"/>
    <x v="2"/>
    <n v="351970910"/>
    <s v="Ibiúna"/>
    <n v="0.72342013269621752"/>
    <n v="75390"/>
    <n v="27528"/>
    <n v="47862"/>
    <n v="71.143447612037477"/>
    <n v="36.514126541981696"/>
    <n v="0.50154347500000085"/>
    <n v="0.42479313500000077"/>
    <n v="7.6750340000000042E-2"/>
    <n v="0"/>
    <n v="0.13539999999999999"/>
    <n v="3.8197129999999996E-2"/>
    <n v="0.25691551200000012"/>
    <n v="7.1030833000000071E-2"/>
    <n v="0.10590768003472222"/>
    <n v="177"/>
    <n v="72.493573264781489"/>
    <n v="27.506426735218508"/>
    <n v="21.92"/>
    <n v="1479.546"/>
    <n v="893.64816000000008"/>
    <n v="3"/>
    <n v="0"/>
    <n v="8257.3370473537598"/>
    <n v="1116.8738559490653"/>
    <n v="46.15"/>
    <m/>
    <n v="17.84"/>
    <n v="32.33"/>
    <s v=""/>
    <n v="100"/>
    <n v="6.1089339220462948"/>
    <n v="2.54074708713273"/>
    <n v="7.6677461191335876"/>
    <n v="2.87454456928839"/>
    <s v=""/>
    <s v=""/>
    <m/>
    <n v="0"/>
    <s v=""/>
    <n v="8.4"/>
    <n v="44"/>
    <n v="44.000000000000007"/>
    <n v="39.599839410197454"/>
    <n v="5.2"/>
    <n v="0"/>
    <n v="0"/>
    <n v="179"/>
    <n v="127.84719668640518"/>
    <n v="282"/>
    <n v="107"/>
    <n v="651.00024000000008"/>
    <n v="651.00024000000008"/>
  </r>
  <r>
    <x v="17"/>
    <x v="2"/>
    <n v="351970911"/>
    <s v="Ibiúna"/>
    <m/>
    <m/>
    <m/>
    <m/>
    <m/>
    <m/>
    <n v="6.4008620370000004"/>
    <n v="6.4001920370000001"/>
    <n v="6.7000000000000002E-4"/>
    <n v="0"/>
    <n v="6.4"/>
    <n v="6.7000000000000002E-4"/>
    <n v="1.6203699999999999E-4"/>
    <n v="3.0000000000000001E-5"/>
    <m/>
    <n v="1"/>
    <n v="75"/>
    <n v="25"/>
    <m/>
    <m/>
    <m/>
    <m/>
    <m/>
    <s v=""/>
    <s v=""/>
    <m/>
    <m/>
    <m/>
    <m/>
    <s v=""/>
    <m/>
    <n v="77.964214823386115"/>
    <n v="32.425846185410343"/>
    <n v="115.52693207581228"/>
    <n v="2.5093632958801491E-2"/>
    <s v=""/>
    <s v=""/>
    <m/>
    <m/>
    <s v=""/>
    <m/>
    <m/>
    <m/>
    <m/>
    <m/>
    <m/>
    <m/>
    <n v="17"/>
    <m/>
    <n v="3"/>
    <n v="1"/>
    <m/>
    <m/>
  </r>
  <r>
    <x v="9"/>
    <x v="2"/>
    <n v="351980812"/>
    <s v="Icém"/>
    <n v="0.7687132783467332"/>
    <n v="7922"/>
    <n v="6854"/>
    <n v="1068"/>
    <n v="21.815878610965772"/>
    <n v="86.518555920222155"/>
    <n v="2.444E-2"/>
    <n v="1.8319999999999999E-2"/>
    <n v="6.1199999999999996E-3"/>
    <n v="1.8973332064941669E-2"/>
    <n v="2.2009999999999998E-2"/>
    <n v="1.4499999999999999E-3"/>
    <n v="5.9000000000000003E-4"/>
    <n v="3.9000000000000005E-4"/>
    <n v="1.8841569270833334E-2"/>
    <n v="6"/>
    <n v="27.27272727272727"/>
    <n v="72.727272727272734"/>
    <n v="4.91"/>
    <n v="379.13400000000001"/>
    <n v="55.887300000000003"/>
    <n v="1"/>
    <n v="0"/>
    <n v="14171.694016662459"/>
    <n v="1592.3251704115123"/>
    <n v="91.33"/>
    <n v="85.82"/>
    <n v="88.42"/>
    <n v="17.7"/>
    <s v=""/>
    <n v="100"/>
    <n v="1.9869918699186992"/>
    <n v="0.68651685393258421"/>
    <n v="2.2072289156626503"/>
    <n v="1.5299999999999998"/>
    <s v=""/>
    <s v=""/>
    <m/>
    <n v="0"/>
    <s v=""/>
    <n v="8.1"/>
    <n v="98"/>
    <n v="97.999999999999986"/>
    <n v="85.259222333001006"/>
    <n v="10"/>
    <n v="0"/>
    <n v="0"/>
    <s v=""/>
    <n v="116.81617217559146"/>
    <n v="3"/>
    <n v="8"/>
    <n v="371.55131999999998"/>
    <n v="371.55131999999998"/>
  </r>
  <r>
    <x v="10"/>
    <x v="2"/>
    <n v="351980815"/>
    <s v="Icém"/>
    <m/>
    <m/>
    <m/>
    <m/>
    <m/>
    <m/>
    <n v="0.241338519"/>
    <n v="0.14227851899999999"/>
    <n v="9.9060000000000009E-2"/>
    <n v="9.5161085743277504E-4"/>
    <n v="5.5600000000000007E-3"/>
    <n v="0.11505"/>
    <n v="0.114438519"/>
    <n v="6.2900000000000005E-3"/>
    <m/>
    <n v="2"/>
    <n v="44.444444444444443"/>
    <n v="55.555555555555557"/>
    <m/>
    <m/>
    <m/>
    <m/>
    <m/>
    <s v=""/>
    <s v=""/>
    <m/>
    <m/>
    <m/>
    <m/>
    <s v=""/>
    <m/>
    <n v="19.621017804878051"/>
    <n v="6.7791718820224727"/>
    <n v="17.141990240963857"/>
    <n v="24.765000000000001"/>
    <s v=""/>
    <s v=""/>
    <m/>
    <m/>
    <s v=""/>
    <m/>
    <m/>
    <m/>
    <m/>
    <m/>
    <m/>
    <m/>
    <n v="5"/>
    <m/>
    <n v="8"/>
    <n v="10"/>
    <m/>
    <m/>
  </r>
  <r>
    <x v="5"/>
    <x v="2"/>
    <n v="351990717"/>
    <s v="Iepê"/>
    <m/>
    <m/>
    <m/>
    <m/>
    <m/>
    <m/>
    <n v="9.7018500000000004E-4"/>
    <n v="8.1018500000000005E-4"/>
    <n v="1.6000000000000001E-4"/>
    <n v="0"/>
    <n v="0"/>
    <n v="0"/>
    <n v="9.7018500000000004E-4"/>
    <n v="0"/>
    <m/>
    <n v="0"/>
    <n v="50"/>
    <n v="50"/>
    <m/>
    <m/>
    <m/>
    <m/>
    <m/>
    <s v=""/>
    <s v=""/>
    <m/>
    <m/>
    <m/>
    <m/>
    <s v=""/>
    <m/>
    <n v="3.9438414634146345E-2"/>
    <n v="2.0382037815126052E-2"/>
    <n v="4.4031793478260868E-2"/>
    <n v="2.5806451612903233E-2"/>
    <s v=""/>
    <s v=""/>
    <m/>
    <m/>
    <s v=""/>
    <m/>
    <m/>
    <m/>
    <m/>
    <m/>
    <m/>
    <m/>
    <n v="0"/>
    <m/>
    <n v="1"/>
    <n v="1"/>
    <m/>
    <m/>
  </r>
  <r>
    <x v="13"/>
    <x v="2"/>
    <n v="351990722"/>
    <s v="Iepê"/>
    <n v="0.39793503276361886"/>
    <n v="7859"/>
    <n v="7245"/>
    <n v="614"/>
    <n v="13.184693072961228"/>
    <n v="92.187301183356666"/>
    <n v="0.17176250000000001"/>
    <n v="0.13098888900000002"/>
    <n v="4.0773610999999987E-2"/>
    <n v="0.340268835616438"/>
    <n v="3.7499999999999999E-2"/>
    <n v="8.8000000000000003E-4"/>
    <n v="0.13227250000000004"/>
    <n v="1.1099999999999999E-3"/>
    <n v="1.8175984114583335E-2"/>
    <n v="5"/>
    <n v="25"/>
    <n v="75"/>
    <n v="5.05"/>
    <n v="389.50200000000001"/>
    <n v="74.976299999999995"/>
    <n v="0"/>
    <n v="0"/>
    <n v="19100.567502226746"/>
    <n v="2487.8890444076851"/>
    <n v="88.81"/>
    <n v="98.47"/>
    <n v="80.260000000000005"/>
    <n v="12.07"/>
    <s v=""/>
    <n v="99.75"/>
    <n v="6.9822154471544717"/>
    <n v="3.6084558823529416"/>
    <n v="7.1189613586956542"/>
    <n v="6.5763888709677403"/>
    <s v=""/>
    <s v=""/>
    <m/>
    <n v="0"/>
    <s v=""/>
    <n v="8.1"/>
    <n v="95"/>
    <n v="95"/>
    <n v="80.750727852488566"/>
    <n v="9.9"/>
    <n v="0"/>
    <n v="0"/>
    <s v=""/>
    <n v="206.31620144249695"/>
    <n v="7"/>
    <n v="21"/>
    <n v="370.02690000000001"/>
    <n v="370.02690000000001"/>
  </r>
  <r>
    <x v="8"/>
    <x v="2"/>
    <n v="352000410"/>
    <s v="Igaraçu do Tietê"/>
    <m/>
    <m/>
    <m/>
    <m/>
    <m/>
    <m/>
    <n v="6.745000000000001E-2"/>
    <n v="6.7030000000000006E-2"/>
    <n v="4.2000000000000002E-4"/>
    <n v="0"/>
    <n v="0"/>
    <n v="0"/>
    <n v="6.745000000000001E-2"/>
    <n v="0"/>
    <m/>
    <n v="1"/>
    <n v="80"/>
    <n v="20"/>
    <m/>
    <m/>
    <m/>
    <m/>
    <m/>
    <s v=""/>
    <s v=""/>
    <m/>
    <m/>
    <m/>
    <m/>
    <s v=""/>
    <m/>
    <n v="18.229729729729733"/>
    <n v="8.537974683544304"/>
    <n v="23.939285714285713"/>
    <n v="0.4666666666666669"/>
    <s v=""/>
    <s v=""/>
    <m/>
    <m/>
    <s v=""/>
    <m/>
    <m/>
    <m/>
    <m/>
    <m/>
    <m/>
    <m/>
    <s v=""/>
    <m/>
    <n v="4"/>
    <n v="1"/>
    <m/>
    <m/>
  </r>
  <r>
    <x v="7"/>
    <x v="2"/>
    <n v="352000413"/>
    <s v="Igaraçu do Tietê"/>
    <n v="0.31701976756812744"/>
    <n v="23976"/>
    <n v="23838"/>
    <n v="138"/>
    <n v="248.14738149451458"/>
    <n v="99.42442442442443"/>
    <n v="0.2040231490000001"/>
    <n v="0.20056814900000008"/>
    <n v="3.4550000000000002E-3"/>
    <n v="0"/>
    <n v="2.4305559999999999E-3"/>
    <n v="0"/>
    <n v="0.19405555600000007"/>
    <n v="7.5370370000000008E-3"/>
    <n v="7.1566639500000001E-2"/>
    <n v="12"/>
    <n v="80"/>
    <n v="20"/>
    <n v="17.12"/>
    <n v="1320.6779999999999"/>
    <n v="338.09508"/>
    <n v="1"/>
    <n v="0"/>
    <n v="1039.099099099099"/>
    <n v="118.37837837837834"/>
    <n v="98.06"/>
    <m/>
    <n v="98.06"/>
    <n v="0.56999999999999995"/>
    <s v=""/>
    <n v="96.86"/>
    <n v="55.141391621621651"/>
    <n v="25.825715063291149"/>
    <n v="71.631481785714314"/>
    <n v="3.8388888888888903"/>
    <s v=""/>
    <s v=""/>
    <m/>
    <n v="0"/>
    <s v=""/>
    <n v="7.6"/>
    <n v="100"/>
    <n v="80"/>
    <n v="74.399885513349943"/>
    <n v="7.8"/>
    <n v="0"/>
    <n v="0"/>
    <n v="4"/>
    <n v="3.3962136785813453"/>
    <n v="16"/>
    <n v="4"/>
    <n v="1320.6779999999999"/>
    <n v="1056.5423999999998"/>
  </r>
  <r>
    <x v="11"/>
    <x v="2"/>
    <n v="35201038"/>
    <s v="Igarapava"/>
    <n v="0.57983355073869536"/>
    <n v="29176"/>
    <n v="27793"/>
    <n v="1383"/>
    <n v="62.460662370747791"/>
    <n v="95.259802577460931"/>
    <n v="0.18549597100000009"/>
    <n v="1.2044814000000001E-2"/>
    <n v="0.17345115700000008"/>
    <n v="0.53548487442922366"/>
    <n v="0.11506"/>
    <n v="3.1420000000000003E-2"/>
    <n v="3.3322220999999999E-2"/>
    <n v="5.6937499999999992E-3"/>
    <n v="8.3633510527777774E-2"/>
    <n v="9"/>
    <n v="18.96551724137931"/>
    <n v="81.034482758620683"/>
    <n v="22.82"/>
    <n v="1540.404"/>
    <n v="186.29589600000008"/>
    <n v="3"/>
    <n v="1"/>
    <n v="8203.9429668220455"/>
    <n v="1005.2262133260215"/>
    <n v="94.17"/>
    <m/>
    <n v="93.03"/>
    <n v="28.36"/>
    <s v=""/>
    <n v="99.85"/>
    <n v="7.8268342194092861"/>
    <n v="2.4439521870882754"/>
    <n v="0.83644541666666672"/>
    <n v="18.650662043010758"/>
    <n v="0"/>
    <n v="0"/>
    <m/>
    <n v="0"/>
    <n v="0"/>
    <m/>
    <n v="96.6"/>
    <n v="96.6"/>
    <n v="87.906036598191122"/>
    <n v="9.9"/>
    <n v="0"/>
    <n v="1"/>
    <n v="9"/>
    <n v="137.57643231032893"/>
    <n v="11"/>
    <n v="47"/>
    <n v="1488.030264"/>
    <n v="1488.030264"/>
  </r>
  <r>
    <x v="15"/>
    <x v="2"/>
    <n v="35202022"/>
    <s v="Igaratá"/>
    <n v="0.48691356374179762"/>
    <n v="9217"/>
    <n v="7789"/>
    <n v="1428"/>
    <n v="31.423019228146735"/>
    <n v="84.506889443419766"/>
    <n v="0.21971092600000006"/>
    <n v="0.21371055500000005"/>
    <n v="6.000371E-3"/>
    <n v="0"/>
    <n v="5.3129999999999997E-2"/>
    <n v="3.14E-3"/>
    <n v="0.155458704"/>
    <n v="7.9822219999999989E-3"/>
    <n v="1.3417455729166668E-2"/>
    <n v="49"/>
    <n v="65.384615384615387"/>
    <n v="34.615384615384613"/>
    <n v="5.27"/>
    <n v="406.18799999999999"/>
    <n v="298.94432399999999"/>
    <n v="1"/>
    <n v="0"/>
    <n v="14951.9713572746"/>
    <n v="1505.4616469567102"/>
    <n v="55.9"/>
    <n v="79.319999999999993"/>
    <n v="25.73"/>
    <n v="18.78"/>
    <n v="0"/>
    <n v="70.47"/>
    <n v="11.624916719576724"/>
    <n v="5.0277099771167055"/>
    <n v="14.738658965517246"/>
    <n v="1.363720681818182"/>
    <n v="4"/>
    <n v="0"/>
    <m/>
    <n v="0"/>
    <n v="0"/>
    <n v="8.5"/>
    <n v="30.7"/>
    <n v="30.7"/>
    <n v="26.402472746609945"/>
    <n v="4.2"/>
    <n v="1"/>
    <n v="0"/>
    <n v="73"/>
    <n v="395.97671177335644"/>
    <n v="34"/>
    <n v="18"/>
    <n v="124.699716"/>
    <n v="124.699716"/>
  </r>
  <r>
    <x v="17"/>
    <x v="2"/>
    <n v="352030111"/>
    <s v="Iguape"/>
    <n v="0.20145690346056178"/>
    <n v="29311"/>
    <n v="25622"/>
    <n v="3689"/>
    <n v="14.79666013771379"/>
    <n v="87.414281327829144"/>
    <n v="5.9786666000000009E-2"/>
    <n v="5.716777700000001E-2"/>
    <n v="2.6188890000000001E-3"/>
    <n v="0.18689440639269428"/>
    <n v="1.6000000000000001E-4"/>
    <n v="8.8888999999999995E-5"/>
    <n v="4.7467777000000003E-2"/>
    <n v="1.2070000000000001E-2"/>
    <n v="5.7914091855324083E-2"/>
    <n v="64"/>
    <n v="75.609756097560975"/>
    <n v="24.390243902439025"/>
    <n v="21.04"/>
    <n v="1419.9839999999999"/>
    <n v="715.95522000000005"/>
    <n v="4"/>
    <n v="0"/>
    <n v="63392.621200231995"/>
    <n v="8187.6756166626856"/>
    <n v="64.91"/>
    <n v="97.65"/>
    <n v="45.93"/>
    <n v="23.84"/>
    <n v="15"/>
    <n v="75.83"/>
    <n v="0.23254245818747571"/>
    <n v="0.10147091989137814"/>
    <n v="0.31584407182320445"/>
    <n v="3.4413784494086733E-2"/>
    <s v=""/>
    <s v=""/>
    <m/>
    <n v="0"/>
    <s v=""/>
    <n v="7.9"/>
    <n v="74"/>
    <n v="73.999999999999986"/>
    <n v="49.580050197748697"/>
    <n v="6.3"/>
    <n v="0"/>
    <n v="0"/>
    <n v="6"/>
    <n v="0.27627127504597332"/>
    <n v="31"/>
    <n v="10"/>
    <n v="1050.7881599999998"/>
    <n v="1050.7881599999998"/>
  </r>
  <r>
    <x v="17"/>
    <x v="2"/>
    <n v="352042611"/>
    <s v="Ilha Comprida"/>
    <n v="1.6281618352109284"/>
    <n v="10031"/>
    <n v="10031"/>
    <n v="0"/>
    <n v="53.206386251524954"/>
    <n v="100"/>
    <n v="2.1605000000000001E-5"/>
    <n v="0"/>
    <n v="2.1605000000000001E-5"/>
    <n v="0"/>
    <n v="0"/>
    <n v="0"/>
    <n v="0"/>
    <n v="2.1605000000000001E-5"/>
    <n v="2.2898892187500002E-2"/>
    <s v=""/>
    <s v=""/>
    <s v=""/>
    <n v="7.68"/>
    <n v="592.11"/>
    <n v="227.72448"/>
    <n v="1"/>
    <n v="0"/>
    <n v="17951.406639417804"/>
    <n v="2326.4519988037091"/>
    <n v="87.66"/>
    <n v="100"/>
    <n v="41.71"/>
    <n v="20.7"/>
    <s v=""/>
    <n v="87.66"/>
    <n v="8.6767068273092374E-4"/>
    <n v="3.7837127845884416E-4"/>
    <n v="0"/>
    <n v="2.9195945945945938E-3"/>
    <s v=""/>
    <s v=""/>
    <m/>
    <n v="0"/>
    <s v=""/>
    <n v="7.9"/>
    <n v="68"/>
    <n v="68"/>
    <n v="61.540173278613771"/>
    <n v="7"/>
    <n v="0"/>
    <n v="0"/>
    <n v="14"/>
    <n v="0"/>
    <s v=""/>
    <n v="1"/>
    <n v="402.63480000000004"/>
    <n v="402.63480000000004"/>
  </r>
  <r>
    <x v="16"/>
    <x v="2"/>
    <n v="352044218"/>
    <s v="Ilha Solteira"/>
    <n v="0.30574602394095596"/>
    <n v="25643"/>
    <n v="24063"/>
    <n v="1580"/>
    <n v="38.889562922745611"/>
    <n v="93.838474437468307"/>
    <n v="0.15075999999999998"/>
    <n v="2.239E-2"/>
    <n v="0.12836999999999998"/>
    <n v="0.45121702181633733"/>
    <n v="0.11898000000000002"/>
    <n v="5.4099999999999999E-3"/>
    <n v="2.6040000000000001E-2"/>
    <n v="3.3E-4"/>
    <n v="7.8056817129629627E-2"/>
    <n v="5"/>
    <n v="9.0909090909090917"/>
    <n v="90.909090909090907"/>
    <n v="17.46"/>
    <n v="1346.9759999999999"/>
    <n v="600.90973200000008"/>
    <n v="1"/>
    <n v="0"/>
    <n v="6001.4694068556719"/>
    <n v="479.62562882658051"/>
    <n v="100"/>
    <n v="100"/>
    <n v="93.84"/>
    <n v="18.82"/>
    <s v=""/>
    <n v="100"/>
    <n v="9.7896103896103881"/>
    <n v="3.0893442622950817"/>
    <n v="1.9469565217391307"/>
    <n v="32.915384615384603"/>
    <n v="6"/>
    <n v="8.6021505376344107E-2"/>
    <m/>
    <n v="0"/>
    <n v="0"/>
    <n v="9.1"/>
    <n v="90.8"/>
    <n v="90.800000000000011"/>
    <n v="55.388237652341232"/>
    <n v="7"/>
    <n v="0"/>
    <n v="0"/>
    <n v="7"/>
    <n v="152.42742962784263"/>
    <n v="3"/>
    <n v="30"/>
    <n v="1223.054208"/>
    <n v="1223.054208"/>
  </r>
  <r>
    <x v="12"/>
    <x v="2"/>
    <n v="352044219"/>
    <s v="Ilha Solteira"/>
    <m/>
    <m/>
    <m/>
    <m/>
    <m/>
    <m/>
    <n v="1.683307E-3"/>
    <n v="8.5330699999999998E-4"/>
    <n v="8.3000000000000001E-4"/>
    <n v="0"/>
    <n v="8.3000000000000001E-4"/>
    <n v="0"/>
    <n v="8.5330699999999998E-4"/>
    <n v="0"/>
    <m/>
    <s v=""/>
    <n v="83.333333333333343"/>
    <n v="16.666666666666664"/>
    <m/>
    <m/>
    <m/>
    <m/>
    <m/>
    <s v=""/>
    <s v=""/>
    <m/>
    <m/>
    <m/>
    <m/>
    <n v="39.7832323876315"/>
    <m/>
    <n v="0.10930564935064935"/>
    <n v="3.4493995901639339E-2"/>
    <n v="7.4200608695652176E-2"/>
    <n v="0.21282051282051276"/>
    <s v=""/>
    <s v=""/>
    <m/>
    <m/>
    <s v=""/>
    <m/>
    <m/>
    <m/>
    <m/>
    <m/>
    <m/>
    <m/>
    <n v="1"/>
    <m/>
    <n v="5"/>
    <n v="1"/>
    <m/>
    <m/>
  </r>
  <r>
    <x v="21"/>
    <x v="2"/>
    <n v="35204003"/>
    <s v="Ilhabela"/>
    <n v="1.9999964354156186"/>
    <n v="32474"/>
    <n v="32251"/>
    <n v="223"/>
    <n v="93.235716336491521"/>
    <n v="99.313296791279186"/>
    <n v="0.16292555499999997"/>
    <n v="0.16248777699999997"/>
    <n v="4.3777800000000005E-4"/>
    <n v="0"/>
    <n v="0.15175"/>
    <n v="5.0000000000000002E-5"/>
    <n v="8.5203699999999993E-4"/>
    <n v="1.0273518000000001E-2"/>
    <n v="6.7920009956018504E-2"/>
    <n v="14"/>
    <n v="88.888888888888886"/>
    <n v="11.111111111111111"/>
    <n v="27.28"/>
    <n v="1841.2380000000001"/>
    <n v="1816.5605142959996"/>
    <n v="5"/>
    <n v="1"/>
    <n v="18820.215557061034"/>
    <n v="2068.475703639835"/>
    <n v="68.709999999999994"/>
    <m/>
    <n v="37.58"/>
    <n v="20.11"/>
    <s v=""/>
    <n v="69.180000000000007"/>
    <n v="2.2914986638537265"/>
    <n v="0.84068913828689362"/>
    <n v="3.2628067670682723"/>
    <n v="2.0552957746478879E-2"/>
    <s v=""/>
    <s v=""/>
    <m/>
    <n v="1"/>
    <s v=""/>
    <n v="9.6999999999999993"/>
    <n v="35.270000000000003"/>
    <n v="1.4108000000000001"/>
    <n v="1.3402659354195625"/>
    <n v="1.2"/>
    <n v="2"/>
    <n v="1"/>
    <n v="54"/>
    <n v="223.42458444612342"/>
    <n v="40"/>
    <n v="5"/>
    <n v="649.4046426000001"/>
    <n v="25.976185704000002"/>
  </r>
  <r>
    <x v="6"/>
    <x v="2"/>
    <n v="35205095"/>
    <s v="Indaiatuba"/>
    <n v="2.1882559050426575"/>
    <n v="235964"/>
    <n v="233592"/>
    <n v="2372"/>
    <n v="759.80164863472442"/>
    <n v="98.994761912834164"/>
    <n v="0.95977535700000327"/>
    <n v="0.49680148099999988"/>
    <n v="0.46297387600000339"/>
    <n v="0"/>
    <n v="0.44631999999999999"/>
    <n v="0.3487836110000001"/>
    <n v="4.5101837000000013E-2"/>
    <n v="0.11956990900000175"/>
    <n v="0.80856888090740731"/>
    <n v="120"/>
    <n v="3.1358885017421603"/>
    <n v="96.864111498257842"/>
    <n v="219.98"/>
    <n v="13199.003999999999"/>
    <n v="6081.0291561599997"/>
    <n v="21"/>
    <n v="0"/>
    <n v="487.8133952636843"/>
    <n v="64.150802664813256"/>
    <n v="98.36"/>
    <n v="98.99"/>
    <n v="96.85"/>
    <n v="31.56"/>
    <s v=""/>
    <n v="99.36"/>
    <n v="69.548938913043727"/>
    <n v="26.295215260274063"/>
    <n v="55.200164555555546"/>
    <n v="96.452890833334067"/>
    <n v="0"/>
    <n v="0"/>
    <m/>
    <n v="0"/>
    <n v="0"/>
    <n v="9.8000000000000007"/>
    <n v="98.4"/>
    <n v="55.596000000000011"/>
    <n v="53.928120969127669"/>
    <n v="6.3"/>
    <n v="1"/>
    <n v="0"/>
    <n v="129"/>
    <n v="55.198760493864476"/>
    <n v="27"/>
    <n v="834"/>
    <n v="12987.819936"/>
    <n v="7338.1182638400005"/>
  </r>
  <r>
    <x v="8"/>
    <x v="2"/>
    <n v="352050910"/>
    <s v="Indaiatuba"/>
    <m/>
    <m/>
    <m/>
    <m/>
    <m/>
    <m/>
    <n v="5.3703699999999997E-4"/>
    <n v="0"/>
    <n v="5.3703699999999997E-4"/>
    <n v="0"/>
    <n v="0"/>
    <n v="0"/>
    <n v="3.0092600000000003E-4"/>
    <n v="2.36111E-4"/>
    <m/>
    <n v="0"/>
    <s v=""/>
    <s v=""/>
    <m/>
    <m/>
    <m/>
    <m/>
    <m/>
    <s v=""/>
    <s v=""/>
    <m/>
    <m/>
    <m/>
    <m/>
    <n v="0"/>
    <m/>
    <n v="3.8915724637681157E-2"/>
    <n v="1.4713342465753424E-2"/>
    <n v="0"/>
    <n v="0.11188270833333334"/>
    <s v=""/>
    <s v=""/>
    <m/>
    <m/>
    <s v=""/>
    <m/>
    <m/>
    <m/>
    <m/>
    <m/>
    <m/>
    <m/>
    <n v="0"/>
    <m/>
    <s v=""/>
    <n v="6"/>
    <m/>
    <m/>
  </r>
  <r>
    <x v="1"/>
    <x v="2"/>
    <n v="352060821"/>
    <s v="Indiana"/>
    <n v="-0.1451253595381452"/>
    <n v="4785"/>
    <n v="4195"/>
    <n v="590"/>
    <n v="37.5"/>
    <n v="87.6698014629049"/>
    <n v="6.3406019999999999E-3"/>
    <n v="6.1399999999999996E-3"/>
    <n v="2.00602E-4"/>
    <n v="0"/>
    <n v="0"/>
    <n v="0"/>
    <n v="6.1899999999999993E-3"/>
    <n v="1.5060200000000001E-4"/>
    <n v="1.0657839843749999E-2"/>
    <n v="1"/>
    <n v="20"/>
    <n v="80"/>
    <n v="2.93"/>
    <n v="225.93600000000001"/>
    <n v="43.494300000000003"/>
    <n v="0"/>
    <n v="0"/>
    <n v="6326.9717868338557"/>
    <n v="724.96551724137919"/>
    <n v="85.53"/>
    <n v="87.04"/>
    <n v="79.72"/>
    <n v="0.82"/>
    <s v=""/>
    <n v="100"/>
    <n v="1.4090226666666665"/>
    <n v="0.66047937499999998"/>
    <n v="1.8058823529411763"/>
    <n v="0.18236545454545458"/>
    <n v="0"/>
    <n v="1.0989010989011001"/>
    <m/>
    <n v="0"/>
    <n v="0"/>
    <n v="7.3"/>
    <n v="95"/>
    <n v="95"/>
    <n v="80.749282982791584"/>
    <n v="9.9"/>
    <n v="0"/>
    <n v="0"/>
    <n v="14"/>
    <n v="0"/>
    <n v="1"/>
    <n v="4"/>
    <n v="214.63920000000002"/>
    <n v="214.63920000000002"/>
  </r>
  <r>
    <x v="13"/>
    <x v="2"/>
    <n v="352060822"/>
    <s v="Indiana"/>
    <m/>
    <m/>
    <m/>
    <m/>
    <m/>
    <m/>
    <n v="9.0299999999999998E-3"/>
    <n v="0"/>
    <n v="9.0299999999999998E-3"/>
    <n v="0"/>
    <n v="9.0299999999999998E-3"/>
    <n v="0"/>
    <n v="0"/>
    <n v="0"/>
    <m/>
    <n v="0"/>
    <s v=""/>
    <s v=""/>
    <m/>
    <m/>
    <m/>
    <m/>
    <m/>
    <s v=""/>
    <s v=""/>
    <m/>
    <m/>
    <m/>
    <m/>
    <n v="13.5"/>
    <m/>
    <n v="2.0066666666666668"/>
    <n v="0.94062499999999993"/>
    <n v="0"/>
    <n v="8.2090909090909108"/>
    <s v=""/>
    <s v=""/>
    <m/>
    <m/>
    <s v=""/>
    <m/>
    <m/>
    <m/>
    <m/>
    <m/>
    <m/>
    <m/>
    <n v="0"/>
    <m/>
    <s v=""/>
    <n v="3"/>
    <m/>
    <m/>
  </r>
  <r>
    <x v="10"/>
    <x v="2"/>
    <n v="352070715"/>
    <s v="Indiaporã"/>
    <n v="-0.19478799859298235"/>
    <n v="3860"/>
    <n v="3474"/>
    <n v="386"/>
    <n v="13.811858160088738"/>
    <n v="90"/>
    <n v="5.0699999999999999E-3"/>
    <n v="4.6600000000000001E-3"/>
    <n v="4.1000000000000005E-4"/>
    <n v="0"/>
    <n v="0"/>
    <n v="0"/>
    <n v="4.6600000000000001E-3"/>
    <n v="4.1000000000000005E-4"/>
    <n v="8.5040624999999995E-3"/>
    <n v="1"/>
    <n v="33.333333333333329"/>
    <n v="66.666666666666657"/>
    <n v="2.37"/>
    <n v="182.68199999999999"/>
    <n v="37.600685999999989"/>
    <n v="0"/>
    <n v="0"/>
    <n v="17892.186528497408"/>
    <n v="1879.0880829015541"/>
    <n v="84.6"/>
    <n v="100"/>
    <n v="76.25"/>
    <n v="13.31"/>
    <s v=""/>
    <n v="97.72"/>
    <n v="0.72428571428571431"/>
    <n v="0.23150684931506849"/>
    <n v="0.99148936170212776"/>
    <n v="0.17826086956521742"/>
    <n v="0"/>
    <n v="0"/>
    <m/>
    <n v="0"/>
    <n v="0"/>
    <n v="9"/>
    <n v="86.7"/>
    <n v="86.7"/>
    <n v="79.417410582323384"/>
    <n v="8.5"/>
    <n v="0"/>
    <n v="0"/>
    <n v="4"/>
    <n v="0"/>
    <n v="2"/>
    <n v="4"/>
    <n v="158.38529399999999"/>
    <n v="158.38529399999999"/>
  </r>
  <r>
    <x v="0"/>
    <x v="2"/>
    <n v="352080620"/>
    <s v="Inúbia Paulista"/>
    <m/>
    <m/>
    <m/>
    <m/>
    <m/>
    <m/>
    <n v="0"/>
    <n v="0"/>
    <n v="0"/>
    <n v="0"/>
    <n v="0"/>
    <n v="0"/>
    <n v="0"/>
    <n v="0"/>
    <m/>
    <n v="0"/>
    <s v=""/>
    <s v=""/>
    <m/>
    <m/>
    <m/>
    <m/>
    <m/>
    <s v=""/>
    <s v=""/>
    <m/>
    <m/>
    <m/>
    <m/>
    <n v="33.197389885807503"/>
    <m/>
    <n v="0"/>
    <n v="0"/>
    <n v="0"/>
    <n v="0"/>
    <s v=""/>
    <s v=""/>
    <m/>
    <m/>
    <s v=""/>
    <m/>
    <m/>
    <m/>
    <m/>
    <m/>
    <m/>
    <m/>
    <n v="0"/>
    <m/>
    <n v="0"/>
    <n v="0"/>
    <m/>
    <m/>
  </r>
  <r>
    <x v="1"/>
    <x v="2"/>
    <n v="352080621"/>
    <s v="Inúbia Paulista"/>
    <n v="0.76806921265639705"/>
    <n v="3842"/>
    <n v="3461"/>
    <n v="381"/>
    <n v="44.30861492330758"/>
    <n v="90.083289953149404"/>
    <n v="8.6800000000000002E-3"/>
    <n v="7.5000000000000002E-4"/>
    <n v="7.9299999999999995E-3"/>
    <n v="0"/>
    <n v="7.8700000000000003E-3"/>
    <n v="0"/>
    <n v="8.1000000000000006E-4"/>
    <n v="0"/>
    <n v="8.8846250000000002E-3"/>
    <n v="1"/>
    <n v="40"/>
    <n v="60"/>
    <n v="2.4300000000000002"/>
    <n v="187.27199999999999"/>
    <n v="49.090968000000011"/>
    <n v="0"/>
    <n v="0"/>
    <n v="5171.1816762103072"/>
    <n v="574.57574180114523"/>
    <n v="88.8"/>
    <n v="87.51"/>
    <n v="88.59"/>
    <n v="19.46"/>
    <s v=""/>
    <n v="100"/>
    <n v="3.2148148148148148"/>
    <n v="1.3777777777777778"/>
    <n v="0.375"/>
    <n v="11.328571428571427"/>
    <n v="0"/>
    <n v="0.65093572009764"/>
    <m/>
    <n v="0"/>
    <n v="0"/>
    <n v="9"/>
    <n v="94.6"/>
    <n v="94.600000000000009"/>
    <n v="73.786274509803917"/>
    <n v="7.9"/>
    <n v="0"/>
    <n v="0"/>
    <n v="6"/>
    <n v="88.579990714295761"/>
    <n v="2"/>
    <n v="3"/>
    <n v="177.159312"/>
    <n v="177.159312"/>
  </r>
  <r>
    <x v="14"/>
    <x v="2"/>
    <n v="352090514"/>
    <s v="Ipaussu"/>
    <n v="0.62367502720483969"/>
    <n v="14333"/>
    <n v="13443"/>
    <n v="890"/>
    <n v="68.53304006885341"/>
    <n v="93.790553268680668"/>
    <n v="0.28167740699999999"/>
    <n v="0.21265222199999997"/>
    <n v="6.9025185000000003E-2"/>
    <n v="0"/>
    <n v="5.62E-3"/>
    <n v="0.26645222200000002"/>
    <n v="3.8500000000000001E-3"/>
    <n v="5.7551850000000012E-3"/>
    <n v="3.9414787831018518E-2"/>
    <n v="3"/>
    <n v="26.666666666666668"/>
    <n v="73.333333333333329"/>
    <n v="9.59"/>
    <n v="739.74599999999998"/>
    <n v="153.86706000000001"/>
    <n v="1"/>
    <n v="0"/>
    <n v="4840.5218726016883"/>
    <n v="572.06167585292678"/>
    <n v="90.34"/>
    <n v="100"/>
    <n v="90.34"/>
    <n v="0.59"/>
    <n v="12.6315789473684"/>
    <n v="98.05"/>
    <n v="27.084366057692304"/>
    <n v="12.803518499999999"/>
    <n v="27.263105384615383"/>
    <n v="26.548148076923077"/>
    <n v="0"/>
    <n v="3.3833690731474899"/>
    <m/>
    <n v="0"/>
    <n v="0"/>
    <n v="8.1"/>
    <n v="99"/>
    <n v="99"/>
    <n v="79.200014599605808"/>
    <n v="8.6"/>
    <n v="1"/>
    <n v="0"/>
    <n v="15"/>
    <n v="14.258607769485925"/>
    <n v="4"/>
    <n v="11"/>
    <n v="732.34853999999996"/>
    <n v="732.34853999999996"/>
  </r>
  <r>
    <x v="5"/>
    <x v="2"/>
    <n v="352090517"/>
    <s v="Ipaussu"/>
    <m/>
    <m/>
    <m/>
    <m/>
    <m/>
    <m/>
    <n v="2.4479999999999998E-2"/>
    <n v="1.2E-4"/>
    <n v="2.436E-2"/>
    <n v="0"/>
    <n v="2.4479999999999998E-2"/>
    <n v="0"/>
    <n v="0"/>
    <n v="0"/>
    <m/>
    <n v="0"/>
    <n v="33.333333333333329"/>
    <n v="66.666666666666657"/>
    <m/>
    <m/>
    <m/>
    <m/>
    <m/>
    <s v=""/>
    <s v=""/>
    <m/>
    <m/>
    <m/>
    <m/>
    <n v="4.5201668984700998"/>
    <m/>
    <n v="2.3538461538461535"/>
    <n v="1.1127272727272726"/>
    <n v="1.5384615384615385E-2"/>
    <n v="9.3692307692307679"/>
    <s v=""/>
    <s v=""/>
    <m/>
    <m/>
    <s v=""/>
    <m/>
    <m/>
    <m/>
    <m/>
    <m/>
    <m/>
    <m/>
    <n v="0"/>
    <m/>
    <n v="1"/>
    <n v="2"/>
    <m/>
    <m/>
  </r>
  <r>
    <x v="8"/>
    <x v="2"/>
    <n v="352100210"/>
    <s v="Iperó"/>
    <n v="2.4071345155316726"/>
    <n v="33195"/>
    <n v="20484"/>
    <n v="12711"/>
    <n v="194.19094419094418"/>
    <n v="61.70808856755535"/>
    <n v="0.21287402699999999"/>
    <n v="0.107872037"/>
    <n v="0.10500198999999999"/>
    <n v="0"/>
    <n v="1.6160000000000001E-2"/>
    <n v="8.3229999999999998E-2"/>
    <n v="3.4532176000000005E-2"/>
    <n v="7.8951851000000003E-2"/>
    <n v="6.8094202100694445E-2"/>
    <n v="10"/>
    <n v="39.130434782608695"/>
    <n v="60.869565217391312"/>
    <n v="15.67"/>
    <n v="1208.8979999999999"/>
    <n v="560.69593200000008"/>
    <n v="4"/>
    <n v="0"/>
    <n v="1453.5345684591052"/>
    <n v="218.50519656574789"/>
    <n v="67.39"/>
    <n v="82.69"/>
    <n v="48.08"/>
    <n v="33.49"/>
    <s v=""/>
    <n v="100"/>
    <n v="38.704368545454543"/>
    <n v="13.913335098039214"/>
    <n v="33.7100115625"/>
    <n v="45.65303913043477"/>
    <n v="15"/>
    <n v="0.26746907388833202"/>
    <m/>
    <n v="0"/>
    <n v="0"/>
    <n v="9"/>
    <n v="76.599999999999994"/>
    <n v="76.599999999999994"/>
    <n v="53.61925224460623"/>
    <n v="6.6"/>
    <n v="1"/>
    <n v="0"/>
    <n v="16"/>
    <n v="23.731829585290338"/>
    <n v="18"/>
    <n v="28"/>
    <n v="926.01586799999995"/>
    <n v="926.01586799999995"/>
  </r>
  <r>
    <x v="6"/>
    <x v="2"/>
    <n v="35211015"/>
    <s v="Ipeúna"/>
    <n v="2.5253946145552986"/>
    <n v="7244"/>
    <n v="6509"/>
    <n v="735"/>
    <n v="38.020259276754317"/>
    <n v="89.853672004417447"/>
    <n v="4.3089999999999989E-2"/>
    <n v="1.2310000000000001E-2"/>
    <n v="3.0779999999999991E-2"/>
    <n v="0"/>
    <n v="2.869E-2"/>
    <n v="7.0800000000000004E-3"/>
    <n v="3.16E-3"/>
    <n v="4.1600000000000005E-3"/>
    <n v="1.6236746874999999E-2"/>
    <n v="8"/>
    <n v="21.428571428571427"/>
    <n v="78.571428571428569"/>
    <n v="4.46"/>
    <n v="343.98"/>
    <n v="57.031559999999992"/>
    <n v="1"/>
    <n v="0"/>
    <n v="10186.946438431805"/>
    <n v="1349.5527332965214"/>
    <n v="86.07"/>
    <n v="100"/>
    <n v="79.19"/>
    <n v="34.58"/>
    <n v="3.1145833333333299"/>
    <n v="100"/>
    <n v="4.8415730337078644"/>
    <n v="1.8414529914529914"/>
    <n v="2.1224137931034486"/>
    <n v="9.9290322580645114"/>
    <n v="0"/>
    <n v="0"/>
    <m/>
    <n v="0"/>
    <n v="0"/>
    <n v="9.8000000000000007"/>
    <n v="86"/>
    <n v="86"/>
    <n v="83.420094191522765"/>
    <n v="9.3000000000000007"/>
    <n v="0"/>
    <n v="0"/>
    <n v="2"/>
    <n v="176.69795692987299"/>
    <n v="9"/>
    <n v="33"/>
    <n v="295.82280000000003"/>
    <n v="295.82280000000003"/>
  </r>
  <r>
    <x v="10"/>
    <x v="2"/>
    <n v="352115015"/>
    <s v="Ipiguá"/>
    <n v="1.8155266398550696"/>
    <n v="5083"/>
    <n v="3246"/>
    <n v="1837"/>
    <n v="37.479722754755933"/>
    <n v="63.859925240999402"/>
    <n v="0.122980494"/>
    <n v="7.9100000000000004E-3"/>
    <n v="0.115070494"/>
    <n v="0"/>
    <n v="5.1909999999999998E-2"/>
    <n v="3.1704939999999998E-3"/>
    <n v="6.3219999999999998E-2"/>
    <n v="4.6800000000000001E-3"/>
    <n v="1.2256993997175144E-2"/>
    <n v="7"/>
    <n v="14.705882352941178"/>
    <n v="85.294117647058826"/>
    <n v="2.2400000000000002"/>
    <n v="173.124"/>
    <n v="173.124"/>
    <n v="0"/>
    <n v="0"/>
    <n v="6080.1259098957307"/>
    <n v="620.42101121385008"/>
    <m/>
    <m/>
    <m/>
    <m/>
    <n v="19.1675231243577"/>
    <m/>
    <n v="39.671127096774192"/>
    <n v="12.54903"/>
    <n v="3.7666666666666666"/>
    <n v="115.07049399999998"/>
    <n v="1"/>
    <n v="0"/>
    <m/>
    <n v="0"/>
    <n v="0"/>
    <n v="9.3000000000000007"/>
    <n v="100"/>
    <n v="0"/>
    <n v="0"/>
    <n v="1.8"/>
    <n v="0"/>
    <n v="0"/>
    <n v="3"/>
    <n v="423.51330197243823"/>
    <n v="5"/>
    <n v="29"/>
    <n v="173.12399999999997"/>
    <n v="0"/>
  </r>
  <r>
    <x v="17"/>
    <x v="2"/>
    <n v="352120011"/>
    <s v="Iporanga"/>
    <n v="4.5673571774207389E-3"/>
    <n v="4380"/>
    <n v="2793"/>
    <n v="1587"/>
    <n v="3.774918339380672"/>
    <n v="63.767123287671232"/>
    <n v="4.8002036999999997E-2"/>
    <n v="4.7789999999999999E-2"/>
    <n v="2.1203699999999999E-4"/>
    <n v="0"/>
    <n v="6.96E-3"/>
    <n v="6.0000000000000002E-5"/>
    <n v="4.0580000000000005E-2"/>
    <n v="4.02037E-4"/>
    <n v="5.9620468749999999E-3"/>
    <n v="8"/>
    <n v="87.5"/>
    <n v="12.5"/>
    <n v="1.66"/>
    <n v="127.818"/>
    <n v="19.62846"/>
    <n v="1"/>
    <n v="0"/>
    <n v="250776"/>
    <n v="32400"/>
    <n v="52.27"/>
    <m/>
    <n v="47.55"/>
    <n v="28.28"/>
    <n v="12.5"/>
    <n v="93.58"/>
    <n v="0.31580287499999998"/>
    <n v="0.13781807924203274"/>
    <n v="0.44663551401869162"/>
    <n v="4.7119333333333329E-3"/>
    <n v="0"/>
    <n v="2.5"/>
    <m/>
    <n v="0"/>
    <n v="0"/>
    <n v="9.5"/>
    <n v="95"/>
    <n v="95"/>
    <n v="84.643430502746085"/>
    <n v="9.9"/>
    <n v="0"/>
    <n v="0"/>
    <n v="36"/>
    <n v="116.73843137974322"/>
    <n v="14"/>
    <n v="2"/>
    <n v="121.4271"/>
    <n v="121.4271"/>
  </r>
  <r>
    <x v="11"/>
    <x v="2"/>
    <n v="35213098"/>
    <s v="Ipuã"/>
    <n v="1.2383902800884083"/>
    <n v="15526"/>
    <n v="15007"/>
    <n v="519"/>
    <n v="33.346219931271477"/>
    <n v="96.657220146850449"/>
    <n v="0.51406783899999997"/>
    <n v="0.35370999999999991"/>
    <n v="0.160357839"/>
    <n v="0.31542998477929979"/>
    <n v="8.1989259000000009E-2"/>
    <n v="9.7010000000000013E-2"/>
    <n v="0.33495999999999992"/>
    <n v="1.0857999999999999E-4"/>
    <n v="4.7260856481481484E-2"/>
    <n v="12"/>
    <n v="58.620689655172406"/>
    <n v="41.379310344827587"/>
    <n v="10.88"/>
    <n v="839.05200000000002"/>
    <n v="180.14831999999998"/>
    <n v="2"/>
    <n v="0"/>
    <n v="14847.878397526729"/>
    <n v="1807.744428700245"/>
    <n v="100"/>
    <n v="95.86"/>
    <n v="100"/>
    <n v="25.03"/>
    <n v="69.071373752878003"/>
    <n v="100"/>
    <n v="22.254019004329002"/>
    <n v="7.0323917783857732"/>
    <n v="24.909154929577461"/>
    <n v="18.017734719101121"/>
    <n v="0"/>
    <n v="0"/>
    <m/>
    <n v="0"/>
    <n v="0"/>
    <n v="9.1"/>
    <n v="100"/>
    <n v="100"/>
    <n v="78.529540481400446"/>
    <n v="8.6"/>
    <n v="1"/>
    <n v="0"/>
    <n v="1"/>
    <n v="173.4823807776873"/>
    <n v="17"/>
    <n v="12"/>
    <n v="839.05200000000002"/>
    <n v="839.05200000000002"/>
  </r>
  <r>
    <x v="9"/>
    <x v="2"/>
    <n v="352130912"/>
    <s v="Ipuã"/>
    <m/>
    <m/>
    <m/>
    <m/>
    <m/>
    <m/>
    <n v="7.4099999999999999E-3"/>
    <n v="7.4099999999999999E-3"/>
    <n v="0"/>
    <n v="0"/>
    <n v="0"/>
    <n v="0"/>
    <n v="7.4099999999999999E-3"/>
    <n v="0"/>
    <m/>
    <n v="0"/>
    <s v=""/>
    <s v=""/>
    <m/>
    <m/>
    <m/>
    <m/>
    <m/>
    <s v=""/>
    <s v=""/>
    <m/>
    <m/>
    <m/>
    <m/>
    <n v="37.3333333333333"/>
    <m/>
    <n v="0.32077922077922078"/>
    <n v="0.10136798905608757"/>
    <n v="0.52183098591549293"/>
    <n v="0"/>
    <s v=""/>
    <s v=""/>
    <m/>
    <m/>
    <s v=""/>
    <m/>
    <m/>
    <m/>
    <m/>
    <m/>
    <m/>
    <m/>
    <n v="0"/>
    <m/>
    <n v="1"/>
    <s v=""/>
    <m/>
    <m/>
  </r>
  <r>
    <x v="6"/>
    <x v="2"/>
    <n v="35214085"/>
    <s v="Iracemápolis"/>
    <n v="1.8759897963528616"/>
    <n v="22982"/>
    <n v="22573"/>
    <n v="409"/>
    <n v="198.20612332902112"/>
    <n v="98.220346358019313"/>
    <n v="0.81264259300000008"/>
    <n v="0.80120000000000013"/>
    <n v="1.1442592999999997E-2"/>
    <n v="0"/>
    <n v="9.9640000000000006E-2"/>
    <n v="0.67840999999999996"/>
    <n v="3.0669999999999999E-2"/>
    <n v="3.9225930000000003E-3"/>
    <n v="6.9236227548611112E-2"/>
    <n v="10"/>
    <n v="40.625"/>
    <n v="59.375"/>
    <n v="16.350000000000001"/>
    <n v="1261.116"/>
    <n v="264.83436"/>
    <n v="2"/>
    <n v="0"/>
    <n v="1989.6962840483857"/>
    <n v="260.71882342702992"/>
    <n v="98.97"/>
    <n v="97.94"/>
    <n v="98.97"/>
    <n v="53.49"/>
    <s v=""/>
    <n v="98.48"/>
    <n v="147.75319872727272"/>
    <n v="56.044316758620695"/>
    <n v="222.55555555555563"/>
    <n v="6.0224173684210491"/>
    <n v="0"/>
    <n v="0"/>
    <m/>
    <n v="0"/>
    <n v="0"/>
    <n v="9.8000000000000007"/>
    <n v="100"/>
    <n v="100"/>
    <n v="78.999999999999986"/>
    <n v="8.6"/>
    <n v="0"/>
    <n v="0"/>
    <n v="13"/>
    <n v="143.91309799489326"/>
    <n v="13"/>
    <n v="19"/>
    <n v="1261.116"/>
    <n v="1261.116"/>
  </r>
  <r>
    <x v="2"/>
    <x v="2"/>
    <n v="352150716"/>
    <s v="Irapuã"/>
    <n v="0.67427363110512673"/>
    <n v="7647"/>
    <n v="7022"/>
    <n v="625"/>
    <n v="29.706316525522492"/>
    <n v="91.826860206616985"/>
    <n v="0.27054095700000003"/>
    <n v="0.13241935200000002"/>
    <n v="0.13812160500000004"/>
    <n v="0"/>
    <n v="1.5040000000000001E-2"/>
    <n v="3.4000000000000002E-4"/>
    <n v="0.237040957"/>
    <n v="1.8119999999999987E-2"/>
    <n v="1.7480564062500002E-2"/>
    <n v="5"/>
    <n v="26.190476190476193"/>
    <n v="73.80952380952381"/>
    <n v="4.96"/>
    <n v="382.26600000000002"/>
    <n v="45.871920000000003"/>
    <n v="0"/>
    <n v="0"/>
    <n v="7918.0227540211845"/>
    <n v="742.31463318948636"/>
    <n v="87.78"/>
    <n v="98.37"/>
    <n v="87.78"/>
    <n v="12.61"/>
    <n v="0.625"/>
    <n v="98.42"/>
    <n v="34.245690759493677"/>
    <n v="14.090674843750001"/>
    <n v="21.708090491803279"/>
    <n v="76.734224999999995"/>
    <s v=""/>
    <s v=""/>
    <m/>
    <n v="0"/>
    <s v=""/>
    <n v="8.5"/>
    <n v="100"/>
    <n v="99.999999999999986"/>
    <n v="88"/>
    <n v="10"/>
    <n v="0"/>
    <n v="0"/>
    <s v=""/>
    <n v="86.038413555912669"/>
    <n v="11"/>
    <n v="31"/>
    <n v="382.26599999999996"/>
    <n v="382.26599999999996"/>
  </r>
  <r>
    <x v="0"/>
    <x v="2"/>
    <n v="352160620"/>
    <s v="Irapuru"/>
    <m/>
    <m/>
    <m/>
    <m/>
    <m/>
    <m/>
    <n v="1.4246666999999999E-2"/>
    <n v="1.2419999999999999E-2"/>
    <n v="1.8266669999999999E-3"/>
    <n v="0"/>
    <n v="0"/>
    <n v="0"/>
    <n v="1.3186666999999999E-2"/>
    <n v="1.06E-3"/>
    <m/>
    <s v=""/>
    <n v="18.181818181818183"/>
    <n v="81.818181818181827"/>
    <m/>
    <m/>
    <m/>
    <m/>
    <m/>
    <s v=""/>
    <s v=""/>
    <m/>
    <m/>
    <m/>
    <m/>
    <s v=""/>
    <m/>
    <n v="2.0647343478260871"/>
    <n v="0.89601679245283006"/>
    <n v="2.5346938775510202"/>
    <n v="0.91333350000000013"/>
    <s v=""/>
    <s v=""/>
    <m/>
    <m/>
    <s v=""/>
    <m/>
    <m/>
    <m/>
    <m/>
    <m/>
    <m/>
    <m/>
    <n v="4"/>
    <m/>
    <n v="2"/>
    <n v="9"/>
    <m/>
    <m/>
  </r>
  <r>
    <x v="1"/>
    <x v="2"/>
    <n v="352160621"/>
    <s v="Irapuru"/>
    <n v="-0.42782294671313004"/>
    <n v="7419"/>
    <n v="5245"/>
    <n v="2174"/>
    <n v="34.765698219306465"/>
    <n v="70.696859415015496"/>
    <n v="1.0900000000000003E-3"/>
    <n v="0"/>
    <n v="1.0900000000000003E-3"/>
    <n v="0"/>
    <n v="0"/>
    <n v="0"/>
    <n v="4.2000000000000007E-4"/>
    <n v="6.7000000000000002E-4"/>
    <n v="1.3587975781249999E-2"/>
    <s v=""/>
    <s v=""/>
    <s v=""/>
    <n v="4.09"/>
    <n v="315.41399999999999"/>
    <n v="83.72214000000001"/>
    <n v="1"/>
    <n v="0"/>
    <n v="6758.6251516376869"/>
    <n v="850.14152850788491"/>
    <n v="70.33"/>
    <n v="97.58"/>
    <n v="70.33"/>
    <n v="53.12"/>
    <s v=""/>
    <n v="99.47"/>
    <n v="0.15797101449275369"/>
    <n v="6.8553459119496868E-2"/>
    <n v="0"/>
    <n v="0.54500000000000026"/>
    <n v="0"/>
    <n v="0"/>
    <m/>
    <n v="0"/>
    <n v="0"/>
    <n v="9"/>
    <n v="99"/>
    <n v="98.999999999999986"/>
    <n v="73.45642869371683"/>
    <n v="8"/>
    <n v="0"/>
    <n v="0"/>
    <n v="1"/>
    <n v="0"/>
    <s v=""/>
    <n v="10"/>
    <n v="312.25985999999995"/>
    <n v="312.25985999999995"/>
  </r>
  <r>
    <x v="14"/>
    <x v="2"/>
    <n v="352170514"/>
    <s v="Itaberá"/>
    <n v="-0.27747984679400428"/>
    <n v="17639"/>
    <n v="13138"/>
    <n v="4501"/>
    <n v="16.289421434178326"/>
    <n v="74.48268042406032"/>
    <n v="2.0168191680000001"/>
    <n v="2.0098687979999998"/>
    <n v="6.9503699999999991E-3"/>
    <n v="0"/>
    <n v="6.1790000000000012E-2"/>
    <n v="1.4109600000000001E-4"/>
    <n v="1.9434678870000006"/>
    <n v="1.1420184999999999E-2"/>
    <n v="4.033402336111111E-2"/>
    <n v="45"/>
    <n v="79.487179487179489"/>
    <n v="20.512820512820511"/>
    <n v="8.39"/>
    <n v="647.298"/>
    <n v="130.905936"/>
    <n v="4"/>
    <n v="0"/>
    <n v="21919.120131526732"/>
    <n v="2556.634729859969"/>
    <n v="75.12"/>
    <n v="93.56"/>
    <n v="66.760000000000005"/>
    <n v="24.29"/>
    <n v="2.25330225330225"/>
    <n v="100"/>
    <n v="36.87055151736746"/>
    <n v="16.45040104404568"/>
    <n v="49.74922767326732"/>
    <n v="0.48603986013986022"/>
    <n v="0"/>
    <n v="3.4482758620689702"/>
    <m/>
    <n v="0"/>
    <n v="0"/>
    <n v="8.8000000000000007"/>
    <n v="88.8"/>
    <n v="88.799999999999983"/>
    <n v="79.776557937765915"/>
    <n v="8.3000000000000007"/>
    <n v="0"/>
    <n v="0"/>
    <n v="16"/>
    <n v="153.19572621554073"/>
    <n v="93"/>
    <n v="24"/>
    <n v="574.80062399999997"/>
    <n v="574.80062399999997"/>
  </r>
  <r>
    <x v="14"/>
    <x v="2"/>
    <n v="352180414"/>
    <s v="Itaí"/>
    <n v="1.0426934883781325"/>
    <n v="26002"/>
    <n v="20418"/>
    <n v="5584"/>
    <n v="23.377417353700093"/>
    <n v="78.524728867010225"/>
    <n v="2.5566560179999986"/>
    <n v="2.5431446299999987"/>
    <n v="1.3511387999999992E-2"/>
    <n v="0.55055038685946223"/>
    <n v="5.808E-2"/>
    <n v="0.46290000000000003"/>
    <n v="2.027384074"/>
    <n v="8.291943999999999E-3"/>
    <n v="5.3544708784722221E-2"/>
    <n v="117"/>
    <n v="85.281385281385283"/>
    <n v="14.71861471861472"/>
    <n v="14.76"/>
    <n v="1138.9680000000001"/>
    <n v="335.31062399999996"/>
    <n v="3"/>
    <n v="0"/>
    <n v="15026.961002999769"/>
    <n v="1770.7314821936775"/>
    <n v="67.650000000000006"/>
    <n v="90"/>
    <n v="66.680000000000007"/>
    <n v="22.63"/>
    <n v="0"/>
    <n v="86.16"/>
    <n v="46.232477721518961"/>
    <n v="20.634834689265524"/>
    <n v="62.485126044226"/>
    <n v="0.92543753424657493"/>
    <n v="0"/>
    <n v="1.42105263157895"/>
    <m/>
    <n v="1"/>
    <n v="0"/>
    <n v="9.3000000000000007"/>
    <n v="88.2"/>
    <n v="88.200000000000017"/>
    <n v="70.560136544661489"/>
    <n v="7.7"/>
    <n v="0"/>
    <n v="0"/>
    <n v="26"/>
    <n v="108.47010156225151"/>
    <n v="197"/>
    <n v="34"/>
    <n v="1004.5697760000002"/>
    <n v="1004.5697760000002"/>
  </r>
  <r>
    <x v="2"/>
    <x v="2"/>
    <n v="352190316"/>
    <s v="Itajobi"/>
    <n v="8.1784301205978238E-2"/>
    <n v="14616"/>
    <n v="12736"/>
    <n v="1880"/>
    <n v="29.124820659971306"/>
    <n v="87.137383689107821"/>
    <n v="1.2154944909999996"/>
    <n v="0.64609999999999967"/>
    <n v="0.56939449099999995"/>
    <n v="0"/>
    <n v="5.6929999999999994E-2"/>
    <n v="5.4200000000000012E-3"/>
    <n v="1.0253144909999996"/>
    <n v="0.12783"/>
    <n v="4.4490833333333334E-2"/>
    <n v="21"/>
    <n v="16.891891891891891"/>
    <n v="83.108108108108098"/>
    <n v="8.89"/>
    <n v="685.85400000000004"/>
    <n v="173.83641660000004"/>
    <n v="3"/>
    <n v="0"/>
    <n v="8091.1330049261087"/>
    <n v="733.59605911330061"/>
    <n v="100"/>
    <n v="82.1"/>
    <n v="100"/>
    <n v="33.03"/>
    <n v="2.1234798877455598"/>
    <n v="100"/>
    <n v="79.444084379084941"/>
    <n v="32.413186426666655"/>
    <n v="54.294117647058805"/>
    <n v="167.4689679411764"/>
    <n v="11"/>
    <n v="0.34270047978067197"/>
    <m/>
    <n v="1"/>
    <n v="0"/>
    <n v="8.9"/>
    <n v="100"/>
    <n v="95.70999999999998"/>
    <n v="74.654020155893235"/>
    <n v="8.3000000000000007"/>
    <n v="1"/>
    <n v="0"/>
    <n v="4"/>
    <n v="127.95894285339675"/>
    <n v="25"/>
    <n v="123"/>
    <n v="685.85400000000004"/>
    <n v="656.43086339999991"/>
  </r>
  <r>
    <x v="7"/>
    <x v="2"/>
    <n v="352200013"/>
    <s v="Itaju"/>
    <n v="1.3179980836152572"/>
    <n v="3577"/>
    <n v="2844"/>
    <n v="733"/>
    <n v="15.635107963982865"/>
    <n v="79.507967570589884"/>
    <n v="0.416878788"/>
    <n v="0.19735827199999997"/>
    <n v="0.21952051600000005"/>
    <n v="0"/>
    <n v="5.0899999999999999E-3"/>
    <n v="1.4360720000000003E-3"/>
    <n v="0.38753716100000002"/>
    <n v="2.2815554999999998E-2"/>
    <n v="6.404134114583333E-3"/>
    <n v="5"/>
    <n v="30.76923076923077"/>
    <n v="69.230769230769226"/>
    <n v="1.93"/>
    <n v="148.554"/>
    <n v="8.9132400000000001"/>
    <n v="0"/>
    <n v="0"/>
    <n v="16310.204081632653"/>
    <n v="1675.1020408163261"/>
    <n v="68.75"/>
    <m/>
    <n v="81.02"/>
    <n v="44.74"/>
    <n v="9.1393754760091408"/>
    <n v="94.51"/>
    <n v="43.881977684210526"/>
    <n v="22.533988540540541"/>
    <n v="25.968193684210522"/>
    <n v="115.53711368421058"/>
    <n v="0"/>
    <n v="0"/>
    <m/>
    <n v="0"/>
    <n v="0"/>
    <n v="9.5"/>
    <n v="100"/>
    <n v="100"/>
    <n v="94"/>
    <n v="9.8000000000000007"/>
    <n v="0"/>
    <n v="0"/>
    <n v="1"/>
    <n v="79.479909522962373"/>
    <n v="12"/>
    <n v="27"/>
    <n v="148.554"/>
    <n v="148.554"/>
  </r>
  <r>
    <x v="19"/>
    <x v="2"/>
    <n v="35221097"/>
    <s v="Itanhaém"/>
    <n v="1.3769791176383217"/>
    <n v="96394"/>
    <n v="95640"/>
    <n v="754"/>
    <n v="160.91950185302662"/>
    <n v="99.217793638608214"/>
    <n v="1.6744000000000001"/>
    <n v="1.6715000000000002"/>
    <n v="2.8999999999999998E-3"/>
    <n v="0"/>
    <n v="1.6599899999999999"/>
    <n v="2.2200000000000002E-3"/>
    <n v="2.8700000000000002E-3"/>
    <n v="9.3199999999999984E-3"/>
    <n v="0.27690191760879634"/>
    <n v="9"/>
    <n v="70"/>
    <n v="30"/>
    <n v="79.64"/>
    <n v="5375.97"/>
    <n v="4336.8133319999997"/>
    <n v="14"/>
    <n v="0"/>
    <n v="11133.162644977903"/>
    <n v="1410.0479282942924"/>
    <n v="94.37"/>
    <n v="100"/>
    <n v="44.6"/>
    <n v="35.42"/>
    <n v="0"/>
    <n v="95.27"/>
    <n v="13.173878835562549"/>
    <n v="4.920364384366736"/>
    <n v="19.898809523809526"/>
    <n v="6.7285382830626433E-2"/>
    <n v="0"/>
    <n v="6.8870523415978004"/>
    <m/>
    <n v="0"/>
    <n v="0"/>
    <n v="9"/>
    <n v="39.24"/>
    <n v="39.239999999999995"/>
    <n v="19.329658982472008"/>
    <n v="3.8"/>
    <n v="3"/>
    <n v="0"/>
    <n v="24"/>
    <n v="599.48663928908331"/>
    <n v="14"/>
    <n v="6"/>
    <n v="2109.530628"/>
    <n v="2109.530628"/>
  </r>
  <r>
    <x v="17"/>
    <x v="2"/>
    <n v="352215811"/>
    <s v="Itaóca"/>
    <n v="-0.20176048768144605"/>
    <n v="3186"/>
    <n v="1737"/>
    <n v="1449"/>
    <n v="17.457534246575342"/>
    <n v="54.51977401129944"/>
    <n v="1.6489999999999998E-2"/>
    <n v="1.6489999999999998E-2"/>
    <n v="0"/>
    <n v="0"/>
    <n v="9.8999999999999991E-3"/>
    <n v="6.4799999999999996E-3"/>
    <n v="1E-4"/>
    <n v="1.0000000000000001E-5"/>
    <n v="5.7820921874999999E-3"/>
    <n v="4"/>
    <s v=""/>
    <s v=""/>
    <n v="1.27"/>
    <n v="97.902000000000001"/>
    <n v="60.234634800000002"/>
    <n v="0"/>
    <n v="0"/>
    <n v="57806.101694915254"/>
    <n v="7522.7118644067777"/>
    <n v="69.69"/>
    <m/>
    <n v="29.86"/>
    <n v="21.56"/>
    <n v="18.9236111111111"/>
    <n v="100"/>
    <n v="0.64666666666666661"/>
    <n v="0.28236301369863009"/>
    <n v="0.92122905027932944"/>
    <n v="0"/>
    <n v="0"/>
    <n v="28.417266187050402"/>
    <m/>
    <n v="0"/>
    <n v="0"/>
    <n v="7.1"/>
    <n v="39.26"/>
    <n v="39.26"/>
    <n v="38.474561500275783"/>
    <n v="5.0999999999999996"/>
    <n v="0"/>
    <n v="0"/>
    <n v="20"/>
    <n v="171.21830090157135"/>
    <n v="9"/>
    <s v=""/>
    <n v="38.436325199999999"/>
    <n v="38.436325199999999"/>
  </r>
  <r>
    <x v="18"/>
    <x v="2"/>
    <n v="35222086"/>
    <s v="Itapecerica da Serra"/>
    <n v="1.1314059402323329"/>
    <n v="166229"/>
    <n v="164851"/>
    <n v="1378"/>
    <n v="1097.5108939654033"/>
    <n v="99.171023106678135"/>
    <n v="6.8857408000000009E-2"/>
    <n v="1.592E-2"/>
    <n v="5.2937408000000005E-2"/>
    <n v="0"/>
    <n v="1.5900000000000001E-2"/>
    <n v="2.3331667E-2"/>
    <n v="6.45E-3"/>
    <n v="2.3175741E-2"/>
    <n v="0.55739142549189813"/>
    <n v="8"/>
    <n v="9.3333333333333339"/>
    <n v="90.666666666666657"/>
    <n v="155.01"/>
    <n v="9300.5280000000002"/>
    <n v="6835.2312326399988"/>
    <n v="6"/>
    <n v="1"/>
    <n v="426.85692628843344"/>
    <n v="60.708540627688301"/>
    <n v="96.25"/>
    <n v="98.26"/>
    <n v="39.22"/>
    <n v="45.63"/>
    <n v="20"/>
    <n v="97.06"/>
    <n v="8.1973104761904771"/>
    <n v="3.0603292444444445"/>
    <n v="3.0615384615384613"/>
    <n v="16.542940000000002"/>
    <n v="0"/>
    <n v="0"/>
    <m/>
    <n v="0"/>
    <n v="0"/>
    <n v="7.9"/>
    <n v="29.4"/>
    <n v="28.811999999999998"/>
    <n v="26.507062473872466"/>
    <n v="3.6"/>
    <n v="4"/>
    <n v="1"/>
    <n v="114"/>
    <n v="2.8525734829824922"/>
    <n v="7"/>
    <n v="68"/>
    <n v="2734.3552319999999"/>
    <n v="2679.6681273599997"/>
  </r>
  <r>
    <x v="17"/>
    <x v="2"/>
    <n v="352220811"/>
    <s v="Itapecerica da Serra"/>
    <m/>
    <m/>
    <m/>
    <m/>
    <m/>
    <m/>
    <n v="3.47E-3"/>
    <n v="0"/>
    <n v="3.47E-3"/>
    <n v="0"/>
    <n v="0"/>
    <n v="0"/>
    <n v="0"/>
    <n v="3.47E-3"/>
    <m/>
    <n v="1"/>
    <s v=""/>
    <s v=""/>
    <m/>
    <m/>
    <m/>
    <m/>
    <m/>
    <s v=""/>
    <s v=""/>
    <m/>
    <m/>
    <m/>
    <m/>
    <n v="0"/>
    <m/>
    <n v="0.41309523809523807"/>
    <n v="0.15422222222222221"/>
    <n v="0"/>
    <n v="1.0843750000000001"/>
    <s v=""/>
    <s v=""/>
    <m/>
    <m/>
    <s v=""/>
    <m/>
    <m/>
    <m/>
    <m/>
    <m/>
    <m/>
    <m/>
    <n v="3"/>
    <m/>
    <s v=""/>
    <n v="1"/>
    <m/>
    <m/>
  </r>
  <r>
    <x v="8"/>
    <x v="2"/>
    <n v="352230710"/>
    <s v="Itapetininga"/>
    <m/>
    <m/>
    <m/>
    <m/>
    <m/>
    <m/>
    <n v="1.0994726E-2"/>
    <n v="7.3000000000000001E-3"/>
    <n v="3.6947260000000006E-3"/>
    <n v="0"/>
    <n v="0"/>
    <n v="1.6000000000000001E-4"/>
    <n v="8.7585230000000007E-3"/>
    <n v="2.0762030000000004E-3"/>
    <m/>
    <n v="4"/>
    <n v="12.5"/>
    <n v="87.5"/>
    <m/>
    <m/>
    <m/>
    <m/>
    <m/>
    <s v=""/>
    <s v=""/>
    <m/>
    <m/>
    <m/>
    <m/>
    <s v=""/>
    <m/>
    <n v="0.12904607981220659"/>
    <n v="5.6644647089129314E-2"/>
    <n v="0.11812297734627832"/>
    <n v="0.15789427350427354"/>
    <s v=""/>
    <s v=""/>
    <m/>
    <m/>
    <s v=""/>
    <m/>
    <m/>
    <m/>
    <m/>
    <m/>
    <m/>
    <m/>
    <n v="16"/>
    <m/>
    <n v="2"/>
    <n v="14"/>
    <m/>
    <m/>
  </r>
  <r>
    <x v="14"/>
    <x v="2"/>
    <n v="352230714"/>
    <s v="Itapetininga"/>
    <n v="1.0914000909358901"/>
    <n v="156973"/>
    <n v="144084"/>
    <n v="12889"/>
    <n v="87.592629793312796"/>
    <n v="91.789033782879855"/>
    <n v="2.4745356329999977"/>
    <n v="2.2343367509999976"/>
    <n v="0.24019888199999995"/>
    <n v="0"/>
    <n v="0.48586888900000008"/>
    <n v="0.14033845700000003"/>
    <n v="1.7018663430000014"/>
    <n v="0.14646194400000007"/>
    <n v="0.51027689116087971"/>
    <n v="128"/>
    <n v="43.49593495934959"/>
    <n v="56.50406504065041"/>
    <n v="132.53"/>
    <n v="7951.8239999999996"/>
    <n v="1059.2676719999997"/>
    <n v="27"/>
    <n v="0"/>
    <n v="3899.4843699234902"/>
    <n v="470.10785294286279"/>
    <n v="93.31"/>
    <n v="98"/>
    <n v="87.46"/>
    <n v="37.92"/>
    <s v=""/>
    <n v="100"/>
    <n v="29.043845457746453"/>
    <n v="12.748766785162275"/>
    <n v="36.154316359223266"/>
    <n v="10.264909487179485"/>
    <n v="1"/>
    <n v="0"/>
    <m/>
    <n v="0"/>
    <n v="0"/>
    <n v="10"/>
    <n v="94.7"/>
    <n v="94.699999999999989"/>
    <n v="86.67893464442875"/>
    <n v="9.6"/>
    <n v="4"/>
    <n v="0"/>
    <n v="110"/>
    <n v="95.216714183283628"/>
    <n v="107"/>
    <n v="139"/>
    <n v="7530.3773279999996"/>
    <n v="7530.3773279999996"/>
  </r>
  <r>
    <x v="14"/>
    <x v="2"/>
    <n v="352240614"/>
    <s v="Itapeva"/>
    <n v="0.40323463377018864"/>
    <n v="90839"/>
    <n v="81668"/>
    <n v="9171"/>
    <n v="49.727110989462162"/>
    <n v="89.904116073492673"/>
    <n v="2.107137530999998"/>
    <n v="2.0741274379999979"/>
    <n v="3.3010092999999997E-2"/>
    <n v="0"/>
    <n v="0.43388648200000013"/>
    <n v="4.1133611000000014E-2"/>
    <n v="1.6093074380000003"/>
    <n v="2.2809999999999997E-2"/>
    <n v="0.25455716243287035"/>
    <n v="104"/>
    <n v="80.09478672985783"/>
    <n v="19.90521327014218"/>
    <n v="63.3"/>
    <n v="4273.0199999999995"/>
    <n v="823.17796182000006"/>
    <n v="14"/>
    <n v="0"/>
    <n v="7116.8550952784599"/>
    <n v="840.13606490604252"/>
    <n v="92.06"/>
    <n v="93.72"/>
    <n v="81.02"/>
    <n v="41.82"/>
    <n v="43.714285714285701"/>
    <n v="100"/>
    <n v="22.978599029443817"/>
    <n v="10.278719663414625"/>
    <n v="30.727813896296261"/>
    <n v="1.3640534297520661"/>
    <n v="24"/>
    <n v="0.22124646856598201"/>
    <m/>
    <n v="0"/>
    <n v="0"/>
    <n v="2.1"/>
    <n v="90.47"/>
    <n v="87.755899999999997"/>
    <n v="80.73545263490459"/>
    <n v="9.8000000000000007"/>
    <n v="2"/>
    <n v="0"/>
    <n v="21"/>
    <n v="170.44756386079726"/>
    <n v="169"/>
    <n v="42"/>
    <n v="3865.8011939999997"/>
    <n v="3749.8271581799995"/>
  </r>
  <r>
    <x v="18"/>
    <x v="2"/>
    <n v="35225056"/>
    <s v="Itapevi"/>
    <n v="1.7814935390334297"/>
    <n v="229982"/>
    <n v="229982"/>
    <n v="0"/>
    <n v="2517.591680350301"/>
    <n v="100"/>
    <n v="0.20266533799999992"/>
    <n v="7.6149999999999995E-2"/>
    <n v="0.12651533799999992"/>
    <n v="0"/>
    <n v="3.7999999999999999E-2"/>
    <n v="0.12153765399999997"/>
    <n v="5.8E-4"/>
    <n v="4.2547684000000037E-2"/>
    <n v="0.76147040200000005"/>
    <n v="30"/>
    <n v="6.0869565217391308"/>
    <n v="93.913043478260875"/>
    <n v="210.92"/>
    <n v="12655.008"/>
    <n v="8996.3897460479984"/>
    <n v="8"/>
    <n v="1"/>
    <n v="164.54852988494753"/>
    <n v="24.682279482742128"/>
    <n v="95.04"/>
    <n v="100"/>
    <n v="64.87"/>
    <n v="44.7"/>
    <n v="40.248297957549099"/>
    <n v="95.04"/>
    <n v="45.036741777777756"/>
    <n v="16.888778166666661"/>
    <n v="28.203703703703699"/>
    <n v="70.286298888888837"/>
    <n v="0"/>
    <n v="5.4696616102683802"/>
    <m/>
    <n v="0"/>
    <n v="0"/>
    <n v="9.8000000000000007"/>
    <n v="60.2"/>
    <n v="31.424400000000009"/>
    <n v="28.910438096538556"/>
    <n v="4.0999999999999996"/>
    <n v="2"/>
    <n v="1"/>
    <n v="153"/>
    <n v="4.9903449825749098"/>
    <n v="7"/>
    <n v="108"/>
    <n v="7618.314816000001"/>
    <n v="3976.760333952001"/>
  </r>
  <r>
    <x v="8"/>
    <x v="2"/>
    <n v="352250510"/>
    <s v="Itapevi"/>
    <m/>
    <m/>
    <m/>
    <m/>
    <m/>
    <m/>
    <n v="0"/>
    <n v="0"/>
    <n v="0"/>
    <n v="0"/>
    <n v="0"/>
    <n v="0"/>
    <n v="0"/>
    <n v="0"/>
    <m/>
    <n v="0"/>
    <s v=""/>
    <s v=""/>
    <m/>
    <m/>
    <m/>
    <m/>
    <m/>
    <s v=""/>
    <s v=""/>
    <m/>
    <m/>
    <m/>
    <m/>
    <n v="59.944559944559899"/>
    <m/>
    <n v="0"/>
    <n v="0"/>
    <n v="0"/>
    <n v="0"/>
    <s v=""/>
    <s v=""/>
    <m/>
    <m/>
    <s v=""/>
    <m/>
    <m/>
    <m/>
    <m/>
    <m/>
    <m/>
    <m/>
    <n v="0"/>
    <m/>
    <n v="0"/>
    <n v="0"/>
    <m/>
    <m/>
  </r>
  <r>
    <x v="3"/>
    <x v="2"/>
    <n v="35226049"/>
    <s v="Itapira"/>
    <n v="0.49956123899439486"/>
    <n v="71034"/>
    <n v="66461"/>
    <n v="4573"/>
    <n v="137.26376811594204"/>
    <n v="93.562237801616135"/>
    <n v="0.32426012700000006"/>
    <n v="0.19040287099999997"/>
    <n v="0.13385725600000006"/>
    <n v="0.24702283105022801"/>
    <n v="6.0049999999999999E-2"/>
    <n v="9.6566935000000007E-2"/>
    <n v="8.220276300000004E-2"/>
    <n v="8.5440428999999984E-2"/>
    <n v="0.21447474849305556"/>
    <n v="50"/>
    <n v="31.92771084337349"/>
    <n v="68.07228915662651"/>
    <n v="55.14"/>
    <n v="3721.7339999999999"/>
    <n v="626.00364000000002"/>
    <n v="4"/>
    <n v="0"/>
    <n v="3134.3322915786807"/>
    <n v="372.92338879972965"/>
    <n v="99.19"/>
    <n v="99.6"/>
    <n v="99.19"/>
    <n v="41.41"/>
    <s v=""/>
    <n v="99.39"/>
    <n v="12.716083411764709"/>
    <n v="4.5929196458923522"/>
    <n v="11.134670818713449"/>
    <n v="15.935387619047628"/>
    <n v="0"/>
    <n v="0"/>
    <m/>
    <n v="0"/>
    <n v="0"/>
    <n v="7.1"/>
    <n v="100"/>
    <n v="99.999999999999986"/>
    <n v="83.179785551573545"/>
    <n v="9.6999999999999993"/>
    <n v="0"/>
    <n v="0"/>
    <n v="116"/>
    <n v="27.998634068543666"/>
    <n v="53"/>
    <n v="113"/>
    <n v="3721.7339999999995"/>
    <n v="3721.7339999999995"/>
  </r>
  <r>
    <x v="17"/>
    <x v="2"/>
    <n v="352265311"/>
    <s v="Itapirapuã Paulista"/>
    <n v="0.60885279213607202"/>
    <n v="4109"/>
    <n v="2089"/>
    <n v="2020"/>
    <n v="10.112967930890207"/>
    <n v="50.839620345582873"/>
    <n v="7.0000000000000001E-3"/>
    <n v="1.2999999999999999E-3"/>
    <n v="5.7000000000000002E-3"/>
    <n v="0"/>
    <n v="5.7000000000000002E-3"/>
    <n v="1.2999999999999999E-3"/>
    <n v="0"/>
    <n v="0"/>
    <n v="6.3272179687500008E-3"/>
    <s v=""/>
    <n v="33.333333333333329"/>
    <n v="66.666666666666657"/>
    <n v="1.44"/>
    <n v="110.916"/>
    <n v="49.983783479999992"/>
    <n v="0"/>
    <n v="0"/>
    <n v="93096.052567534687"/>
    <n v="11972.781698710149"/>
    <n v="59.13"/>
    <n v="48.75"/>
    <n v="36.32"/>
    <n v="28.46"/>
    <n v="41.948579161028398"/>
    <n v="100"/>
    <n v="0.13232514177693763"/>
    <n v="5.7708161582852427E-2"/>
    <n v="3.4852546916890083E-2"/>
    <n v="0.36538461538461536"/>
    <n v="0"/>
    <n v="5.1020408163265296"/>
    <m/>
    <n v="0"/>
    <n v="0"/>
    <n v="7.5"/>
    <n v="65.397000000000006"/>
    <n v="65.397000000000006"/>
    <n v="54.935461538461539"/>
    <n v="6.6"/>
    <n v="0"/>
    <n v="0"/>
    <n v="13"/>
    <n v="90.086986542145112"/>
    <n v="1"/>
    <n v="2"/>
    <n v="72.53573652"/>
    <n v="72.53573652"/>
  </r>
  <r>
    <x v="2"/>
    <x v="2"/>
    <n v="352270316"/>
    <s v="Itápolis"/>
    <n v="0.39019427239874727"/>
    <n v="41262"/>
    <n v="38502"/>
    <n v="2760"/>
    <n v="41.380762789205022"/>
    <n v="93.31103678929766"/>
    <n v="1.1404199139999998"/>
    <n v="0.59728833299999995"/>
    <n v="0.54313158099999981"/>
    <n v="0"/>
    <n v="0.16485407400000002"/>
    <n v="0.24452000000000002"/>
    <n v="0.71535583999999963"/>
    <n v="1.5689999999999996E-2"/>
    <n v="0.12560076388888888"/>
    <n v="12"/>
    <n v="32.558139534883722"/>
    <n v="67.441860465116278"/>
    <n v="31.13"/>
    <n v="2101.248"/>
    <n v="273.16224"/>
    <n v="5"/>
    <n v="0"/>
    <n v="5602.2218990839028"/>
    <n v="512.07212447288089"/>
    <n v="100"/>
    <n v="90.7"/>
    <n v="100"/>
    <n v="20.309999999999999"/>
    <n v="15.8108108108108"/>
    <n v="99.02"/>
    <n v="38.141134247491628"/>
    <n v="15.558252578444746"/>
    <n v="25.745186767241378"/>
    <n v="81.064415074626794"/>
    <n v="6"/>
    <n v="0.15"/>
    <m/>
    <n v="0"/>
    <n v="10"/>
    <n v="4"/>
    <n v="100"/>
    <n v="100"/>
    <n v="87"/>
    <n v="9.8000000000000007"/>
    <n v="2"/>
    <n v="0"/>
    <n v="13"/>
    <n v="131.25244536397571"/>
    <n v="56"/>
    <n v="116"/>
    <n v="2101.248"/>
    <n v="2101.248"/>
  </r>
  <r>
    <x v="14"/>
    <x v="2"/>
    <n v="352280214"/>
    <s v="Itaporanga"/>
    <n v="6.9878132176492969E-2"/>
    <n v="14653"/>
    <n v="11775"/>
    <n v="2878"/>
    <n v="28.859258675700161"/>
    <n v="80.35897085920972"/>
    <n v="0.29667847199999992"/>
    <n v="0.29384143499999993"/>
    <n v="2.8370370000000006E-3"/>
    <n v="5.8933916793505797E-3"/>
    <n v="2.4570000000000005E-2"/>
    <n v="0"/>
    <n v="0.24464750000000007"/>
    <n v="2.7460972000000004E-2"/>
    <n v="3.7350937946759255E-2"/>
    <n v="15"/>
    <n v="78.260869565217391"/>
    <n v="21.739130434782609"/>
    <n v="8.0299999999999994"/>
    <n v="619.38"/>
    <n v="138.70926000000003"/>
    <n v="3"/>
    <n v="0"/>
    <n v="12073.770558929911"/>
    <n v="1420.4435951682242"/>
    <n v="83.74"/>
    <m/>
    <n v="70.760000000000005"/>
    <n v="27.28"/>
    <n v="7.8947368421052602"/>
    <n v="100"/>
    <n v="11.819859442231074"/>
    <n v="5.2883863101604263"/>
    <n v="15.883320810810805"/>
    <n v="0.42985409090909121"/>
    <n v="0"/>
    <n v="0.17857142857142899"/>
    <m/>
    <n v="0"/>
    <n v="0"/>
    <n v="9"/>
    <n v="91.3"/>
    <n v="91.3"/>
    <n v="77.605143853530947"/>
    <n v="8.1999999999999993"/>
    <n v="1"/>
    <n v="0"/>
    <n v="1"/>
    <n v="65.781480601698831"/>
    <n v="36"/>
    <n v="10"/>
    <n v="565.49393999999995"/>
    <n v="565.49393999999995"/>
  </r>
  <r>
    <x v="7"/>
    <x v="2"/>
    <n v="352290113"/>
    <s v="Itapuí"/>
    <n v="1.319897597269204"/>
    <n v="13467"/>
    <n v="13038"/>
    <n v="429"/>
    <n v="96.420133171046047"/>
    <n v="96.814435286255289"/>
    <n v="1.455E-2"/>
    <n v="0"/>
    <n v="1.455E-2"/>
    <n v="0"/>
    <n v="0"/>
    <n v="5.9700000000000005E-3"/>
    <n v="0"/>
    <n v="8.5800000000000008E-3"/>
    <n v="3.9164997493055555E-2"/>
    <s v=""/>
    <s v=""/>
    <s v=""/>
    <n v="9.25"/>
    <n v="713.66399999999999"/>
    <n v="713.66399999999999"/>
    <n v="1"/>
    <n v="0"/>
    <n v="2692.9828469592335"/>
    <n v="281.00690576965917"/>
    <n v="95.54"/>
    <n v="97.51"/>
    <n v="93.98"/>
    <n v="2.9"/>
    <n v="27.5793650793651"/>
    <n v="100"/>
    <n v="2.4250000000000003"/>
    <n v="1.2652173913043481"/>
    <n v="0"/>
    <n v="12.125000000000002"/>
    <n v="0"/>
    <n v="0"/>
    <m/>
    <n v="0"/>
    <n v="0"/>
    <n v="7.3"/>
    <n v="87"/>
    <n v="0"/>
    <n v="0"/>
    <n v="1.3"/>
    <n v="1"/>
    <n v="0"/>
    <n v="4"/>
    <n v="0"/>
    <s v=""/>
    <n v="9"/>
    <n v="620.88767999999993"/>
    <n v="0"/>
  </r>
  <r>
    <x v="16"/>
    <x v="2"/>
    <n v="352300818"/>
    <s v="Itapura"/>
    <m/>
    <m/>
    <m/>
    <m/>
    <m/>
    <m/>
    <n v="0"/>
    <n v="0"/>
    <n v="0"/>
    <n v="0"/>
    <n v="0"/>
    <n v="0"/>
    <n v="0"/>
    <n v="0"/>
    <m/>
    <n v="0"/>
    <s v=""/>
    <s v=""/>
    <m/>
    <m/>
    <m/>
    <m/>
    <m/>
    <s v=""/>
    <s v=""/>
    <m/>
    <m/>
    <m/>
    <m/>
    <n v="11.214953271028"/>
    <m/>
    <n v="0"/>
    <n v="0"/>
    <n v="0"/>
    <n v="0"/>
    <s v=""/>
    <s v=""/>
    <m/>
    <m/>
    <s v=""/>
    <m/>
    <m/>
    <m/>
    <m/>
    <m/>
    <m/>
    <m/>
    <n v="0"/>
    <m/>
    <n v="0"/>
    <n v="0"/>
    <m/>
    <m/>
  </r>
  <r>
    <x v="12"/>
    <x v="2"/>
    <n v="352300819"/>
    <s v="Itapura"/>
    <n v="1.2925789400681564"/>
    <n v="4804"/>
    <n v="3839"/>
    <n v="965"/>
    <n v="15.634458294008528"/>
    <n v="79.912572855953371"/>
    <n v="3.1205228999999998E-2"/>
    <n v="2.6904719999999997E-2"/>
    <n v="4.3005090000000001E-3"/>
    <n v="0.42359544647387082"/>
    <n v="2.3699999999999997E-3"/>
    <n v="2.9E-4"/>
    <n v="2.6904719999999997E-2"/>
    <n v="1.6405090000000001E-3"/>
    <n v="9.6793093750000003E-3"/>
    <s v=""/>
    <n v="52.941176470588239"/>
    <n v="47.058823529411761"/>
    <n v="2.72"/>
    <n v="209.73599999999999"/>
    <n v="58.725000000000001"/>
    <n v="0"/>
    <n v="1"/>
    <n v="14573.255620316402"/>
    <n v="1247.2606161532053"/>
    <n v="77.37"/>
    <n v="90"/>
    <n v="61.73"/>
    <n v="40.74"/>
    <s v=""/>
    <n v="95.26"/>
    <n v="4.3951026760563376"/>
    <n v="1.4056409459459458"/>
    <n v="5.1739846153846143"/>
    <n v="2.2634257894736849"/>
    <n v="1"/>
    <n v="0.81799591002045002"/>
    <m/>
    <n v="0"/>
    <n v="0"/>
    <n v="9"/>
    <n v="80"/>
    <n v="80"/>
    <n v="72.000514933058696"/>
    <n v="7.9"/>
    <n v="0"/>
    <n v="1"/>
    <n v="1"/>
    <n v="24.485217985916478"/>
    <n v="9"/>
    <n v="8"/>
    <n v="167.78879999999998"/>
    <n v="167.78879999999998"/>
  </r>
  <r>
    <x v="15"/>
    <x v="2"/>
    <n v="35231072"/>
    <s v="Itaquaquecetuba"/>
    <m/>
    <m/>
    <m/>
    <m/>
    <m/>
    <m/>
    <n v="0"/>
    <n v="0"/>
    <n v="0"/>
    <n v="0"/>
    <n v="0"/>
    <n v="0"/>
    <n v="0"/>
    <n v="0"/>
    <m/>
    <s v=""/>
    <s v=""/>
    <s v=""/>
    <m/>
    <m/>
    <m/>
    <m/>
    <m/>
    <s v=""/>
    <s v=""/>
    <m/>
    <m/>
    <m/>
    <m/>
    <n v="6.8666666666666698"/>
    <m/>
    <n v="0"/>
    <n v="0"/>
    <n v="0"/>
    <n v="0"/>
    <s v=""/>
    <s v=""/>
    <m/>
    <m/>
    <s v=""/>
    <m/>
    <m/>
    <m/>
    <m/>
    <m/>
    <m/>
    <m/>
    <n v="6"/>
    <m/>
    <n v="0"/>
    <n v="0"/>
    <m/>
    <m/>
  </r>
  <r>
    <x v="18"/>
    <x v="2"/>
    <n v="35231076"/>
    <s v="Itaquaquecetuba"/>
    <n v="1.458567929264265"/>
    <n v="360462"/>
    <n v="360462"/>
    <n v="0"/>
    <n v="4407.7035950110048"/>
    <n v="100"/>
    <n v="6.0433715999999998E-2"/>
    <n v="1.7012962999999999E-2"/>
    <n v="4.3420752999999999E-2"/>
    <n v="0"/>
    <n v="2.3500000000000001E-3"/>
    <n v="2.920408599999999E-2"/>
    <n v="4.0000000000000003E-5"/>
    <n v="2.8839630000000002E-2"/>
    <n v="1.2557761805555556"/>
    <n v="2"/>
    <n v="16.666666666666664"/>
    <n v="83.333333333333343"/>
    <n v="329.87"/>
    <n v="19792.025999999998"/>
    <n v="17982.618209279997"/>
    <n v="25"/>
    <n v="2"/>
    <n v="104.98526890490537"/>
    <n v="13.123158613113175"/>
    <n v="100"/>
    <n v="98"/>
    <n v="69.900000000000006"/>
    <n v="39.549999999999997"/>
    <s v=""/>
    <n v="100"/>
    <n v="13.429714666666667"/>
    <n v="5.036143"/>
    <n v="5.670987666666667"/>
    <n v="28.947168666666663"/>
    <n v="0"/>
    <n v="5.0963348858279396"/>
    <m/>
    <n v="0"/>
    <n v="0"/>
    <n v="9.8000000000000007"/>
    <n v="64.2"/>
    <n v="10.272000000000002"/>
    <n v="9.1421049604522597"/>
    <n v="2"/>
    <n v="4"/>
    <n v="2"/>
    <n v="217"/>
    <n v="0.18713525836748707"/>
    <n v="10"/>
    <n v="50"/>
    <n v="12706.480692000001"/>
    <n v="2033.0369107200002"/>
  </r>
  <r>
    <x v="14"/>
    <x v="2"/>
    <n v="352320614"/>
    <s v="Itararé"/>
    <n v="0.17685166923564477"/>
    <n v="48760"/>
    <n v="45184"/>
    <n v="3576"/>
    <n v="48.586061898403713"/>
    <n v="92.666119770303524"/>
    <n v="0.21951030900000013"/>
    <n v="0.20852796300000012"/>
    <n v="1.0982346000000007E-2"/>
    <n v="9.4169457128361195E-2"/>
    <n v="4.3599999999999993E-3"/>
    <n v="6.1803089999999993E-3"/>
    <n v="0.19710592600000007"/>
    <n v="1.1864074E-2"/>
    <n v="0.13263216629629626"/>
    <n v="13"/>
    <n v="63.934426229508205"/>
    <n v="36.065573770491802"/>
    <n v="37.21"/>
    <n v="2511.5940000000001"/>
    <n v="1867.5998266499998"/>
    <n v="9"/>
    <n v="2"/>
    <n v="7301.91632485644"/>
    <n v="860.19031993437216"/>
    <n v="89.36"/>
    <n v="95.31"/>
    <n v="81.040000000000006"/>
    <n v="31.51"/>
    <n v="0"/>
    <n v="96.76"/>
    <n v="4.3467387920792104"/>
    <n v="1.9442897165633317"/>
    <n v="5.6055904032258095"/>
    <n v="0.82574030075188054"/>
    <n v="2"/>
    <n v="1.6488589895792101"/>
    <m/>
    <n v="0"/>
    <n v="10"/>
    <n v="8.1999999999999993"/>
    <n v="90.924999999999997"/>
    <n v="27.2775"/>
    <n v="25.640854905291228"/>
    <n v="3.5"/>
    <n v="1"/>
    <n v="2"/>
    <n v="68"/>
    <n v="3.2872870297993102"/>
    <n v="39"/>
    <n v="22"/>
    <n v="2283.6668445"/>
    <n v="685.10005334999994"/>
  </r>
  <r>
    <x v="19"/>
    <x v="2"/>
    <n v="35233057"/>
    <s v="Itariri"/>
    <m/>
    <m/>
    <m/>
    <m/>
    <m/>
    <m/>
    <n v="0.22411"/>
    <n v="0.22411"/>
    <n v="0"/>
    <n v="0"/>
    <n v="0.22411"/>
    <n v="0"/>
    <n v="0"/>
    <n v="0"/>
    <m/>
    <n v="1"/>
    <s v=""/>
    <s v=""/>
    <m/>
    <m/>
    <m/>
    <m/>
    <m/>
    <s v=""/>
    <s v=""/>
    <m/>
    <m/>
    <m/>
    <m/>
    <n v="33.7078651685393"/>
    <m/>
    <n v="5.5199507389162568"/>
    <n v="2.2845056065239553"/>
    <n v="7.9754448398576514"/>
    <n v="0"/>
    <s v=""/>
    <s v=""/>
    <m/>
    <m/>
    <s v=""/>
    <m/>
    <m/>
    <m/>
    <m/>
    <m/>
    <m/>
    <m/>
    <n v="1"/>
    <m/>
    <n v="1"/>
    <s v=""/>
    <m/>
    <m/>
  </r>
  <r>
    <x v="17"/>
    <x v="2"/>
    <n v="352330511"/>
    <s v="Itariri"/>
    <n v="1.1384404464485742"/>
    <n v="16902"/>
    <n v="11830"/>
    <n v="5072"/>
    <n v="61.962020676002645"/>
    <n v="69.991716956573185"/>
    <n v="3.9800000000000016E-2"/>
    <n v="3.9430000000000014E-2"/>
    <n v="3.7000000000000005E-4"/>
    <n v="0"/>
    <n v="2.2339999999999999E-2"/>
    <n v="0"/>
    <n v="1.7409999999999998E-2"/>
    <n v="5.0000000000000002E-5"/>
    <n v="1.6699528124999998E-2"/>
    <n v="24"/>
    <n v="85.714285714285708"/>
    <n v="14.285714285714285"/>
    <n v="7.72"/>
    <n v="595.51199999999994"/>
    <n v="281.46117600000002"/>
    <n v="1"/>
    <n v="0"/>
    <n v="18303.642172523963"/>
    <n v="2332.2683706070279"/>
    <n v="37.94"/>
    <n v="100"/>
    <n v="27.07"/>
    <n v="28.45"/>
    <s v=""/>
    <n v="59.41"/>
    <n v="0.98029556650246352"/>
    <n v="0.40570846075433248"/>
    <n v="1.4032028469750895"/>
    <n v="2.9600000000000015E-2"/>
    <n v="2"/>
    <n v="2.3973629008091102"/>
    <m/>
    <n v="0"/>
    <n v="10"/>
    <n v="7.8"/>
    <n v="80"/>
    <n v="79.199999999999989"/>
    <n v="52.736271309394255"/>
    <n v="6.6"/>
    <n v="0"/>
    <n v="0"/>
    <n v="4"/>
    <n v="133.77623506951636"/>
    <n v="12"/>
    <n v="2"/>
    <n v="476.4095999999999"/>
    <n v="471.6455039999999"/>
  </r>
  <r>
    <x v="6"/>
    <x v="2"/>
    <n v="35234045"/>
    <s v="Itatiba"/>
    <n v="1.6740170235608476"/>
    <n v="114835"/>
    <n v="99479"/>
    <n v="15356"/>
    <n v="356.05543842242344"/>
    <n v="86.627770279096097"/>
    <n v="1.5138968060000004"/>
    <n v="1.4162096910000004"/>
    <n v="9.7687114999999977E-2"/>
    <n v="0"/>
    <n v="1.2039"/>
    <n v="0.16514814799999988"/>
    <n v="6.9509599000000005E-2"/>
    <n v="7.5339059000000014E-2"/>
    <n v="0.35113419594328704"/>
    <n v="182"/>
    <n v="20.679012345679013"/>
    <n v="79.320987654320987"/>
    <n v="90.49"/>
    <n v="5429.2139999999999"/>
    <n v="1186.5045780000003"/>
    <n v="27"/>
    <n v="1"/>
    <n v="1084.7494230852963"/>
    <n v="142.80245569730482"/>
    <n v="87.77"/>
    <n v="84.42"/>
    <n v="82.33"/>
    <n v="32.18"/>
    <n v="4.0714285714285703"/>
    <n v="100"/>
    <n v="100.92645373333336"/>
    <n v="38.326501417721524"/>
    <n v="144.51119295918372"/>
    <n v="18.785983653846149"/>
    <n v="0"/>
    <n v="0.89636646401809705"/>
    <m/>
    <n v="0"/>
    <n v="0"/>
    <n v="8.6999999999999993"/>
    <n v="95.3"/>
    <n v="95.3"/>
    <n v="78.145923553575159"/>
    <n v="8.5"/>
    <n v="5"/>
    <n v="1"/>
    <n v="201"/>
    <n v="342.86036902952236"/>
    <n v="67"/>
    <n v="257"/>
    <n v="5174.0409419999996"/>
    <n v="5174.0409419999996"/>
  </r>
  <r>
    <x v="14"/>
    <x v="2"/>
    <n v="352350314"/>
    <s v="Itatinga"/>
    <m/>
    <m/>
    <m/>
    <m/>
    <m/>
    <m/>
    <n v="2.078889E-3"/>
    <n v="1.3888889999999999E-3"/>
    <n v="6.8999999999999997E-4"/>
    <n v="0.12554296676813803"/>
    <n v="0"/>
    <n v="0"/>
    <n v="0"/>
    <n v="2.078889E-3"/>
    <m/>
    <n v="6"/>
    <n v="50"/>
    <n v="50"/>
    <m/>
    <m/>
    <m/>
    <m/>
    <m/>
    <s v=""/>
    <s v=""/>
    <m/>
    <m/>
    <m/>
    <m/>
    <n v="6.6259392268854106E-2"/>
    <m/>
    <n v="4.2600184426229509E-2"/>
    <n v="2.0183388349514563E-2"/>
    <n v="3.7436361185983827E-2"/>
    <n v="5.897435897435898E-2"/>
    <s v=""/>
    <s v=""/>
    <m/>
    <m/>
    <s v=""/>
    <m/>
    <m/>
    <m/>
    <m/>
    <m/>
    <m/>
    <m/>
    <s v=""/>
    <m/>
    <n v="1"/>
    <n v="1"/>
    <m/>
    <m/>
  </r>
  <r>
    <x v="5"/>
    <x v="2"/>
    <n v="352350317"/>
    <s v="Itatinga"/>
    <n v="1.3234068067881521"/>
    <n v="20033"/>
    <n v="18623"/>
    <n v="1410"/>
    <n v="20.44454876667313"/>
    <n v="92.961613337992304"/>
    <n v="0.23765595600000006"/>
    <n v="0.20899503000000005"/>
    <n v="2.8660926000000003E-2"/>
    <n v="0"/>
    <n v="5.022999999999999E-2"/>
    <n v="6.6788889999999986E-3"/>
    <n v="0.18006706700000008"/>
    <n v="6.8000000000000005E-4"/>
    <n v="5.0832995537037032E-2"/>
    <n v="14"/>
    <n v="51.351351351351347"/>
    <n v="48.648648648648653"/>
    <n v="13.03"/>
    <n v="1005.318"/>
    <n v="233.20142999999999"/>
    <n v="0"/>
    <n v="1"/>
    <n v="16214.286427394798"/>
    <n v="1841.8170019467877"/>
    <n v="83.36"/>
    <n v="90.96"/>
    <n v="82.66"/>
    <n v="37.049999999999997"/>
    <s v=""/>
    <n v="91.64"/>
    <n v="4.8699990983606574"/>
    <n v="2.3073393786407772"/>
    <n v="5.6332892183288426"/>
    <n v="2.4496517948717953"/>
    <n v="0"/>
    <n v="0"/>
    <m/>
    <n v="1"/>
    <n v="0"/>
    <n v="9.5"/>
    <n v="86.5"/>
    <n v="86.5"/>
    <n v="76.803217489391415"/>
    <n v="8"/>
    <n v="0"/>
    <n v="1"/>
    <n v="10"/>
    <n v="98.813771388708147"/>
    <n v="19"/>
    <n v="18"/>
    <n v="869.60006999999996"/>
    <n v="869.60006999999996"/>
  </r>
  <r>
    <x v="6"/>
    <x v="2"/>
    <n v="35236025"/>
    <s v="Itirapina"/>
    <m/>
    <m/>
    <m/>
    <m/>
    <m/>
    <m/>
    <n v="8.310231500000001E-2"/>
    <n v="5.6697778000000011E-2"/>
    <n v="2.6404536999999992E-2"/>
    <n v="0"/>
    <n v="1.336E-2"/>
    <n v="9.0305560000000003E-3"/>
    <n v="5.9618148000000017E-2"/>
    <n v="1.093611E-3"/>
    <m/>
    <n v="22"/>
    <n v="38.461538461538467"/>
    <n v="61.53846153846154"/>
    <m/>
    <m/>
    <m/>
    <m/>
    <m/>
    <s v=""/>
    <s v=""/>
    <m/>
    <m/>
    <m/>
    <m/>
    <n v="0"/>
    <m/>
    <n v="3.350899798387097"/>
    <n v="1.4579353508771931"/>
    <n v="3.1674736312849165"/>
    <n v="3.8267444927536225"/>
    <s v=""/>
    <s v=""/>
    <m/>
    <m/>
    <s v=""/>
    <m/>
    <m/>
    <m/>
    <m/>
    <m/>
    <m/>
    <m/>
    <n v="4"/>
    <m/>
    <n v="10"/>
    <n v="16"/>
    <m/>
    <m/>
  </r>
  <r>
    <x v="7"/>
    <x v="2"/>
    <n v="352360213"/>
    <s v="Itirapina"/>
    <n v="1.1705347294042268"/>
    <n v="16840"/>
    <n v="15507"/>
    <n v="1333"/>
    <n v="29.84439797256584"/>
    <n v="92.084323040380042"/>
    <n v="0.35987664999999996"/>
    <n v="0.12889999999999999"/>
    <n v="0.23097664999999998"/>
    <n v="0"/>
    <n v="0.11788"/>
    <n v="3.1075679000000002E-2"/>
    <n v="0.18769300799999999"/>
    <n v="2.3227963000000004E-2"/>
    <n v="4.0695828564814823E-2"/>
    <n v="4"/>
    <n v="25"/>
    <n v="75"/>
    <n v="11.31"/>
    <n v="872.85599999999999"/>
    <n v="173.70072000000002"/>
    <n v="1"/>
    <n v="1"/>
    <n v="10674.299287410926"/>
    <n v="1292.1520190023753"/>
    <n v="79.39"/>
    <n v="99.99"/>
    <n v="87.42"/>
    <n v="3.85"/>
    <s v=""/>
    <n v="88.02"/>
    <n v="14.511155241935484"/>
    <n v="6.3136254385964898"/>
    <n v="7.2011173184357524"/>
    <n v="33.4748768115942"/>
    <n v="0"/>
    <n v="0"/>
    <m/>
    <n v="0"/>
    <n v="0"/>
    <n v="7.7"/>
    <n v="90"/>
    <n v="89.999999999999986"/>
    <n v="80.099727790150936"/>
    <n v="9.8000000000000007"/>
    <n v="0"/>
    <n v="1"/>
    <n v="9"/>
    <n v="289.66113765752834"/>
    <n v="16"/>
    <n v="48"/>
    <n v="785.57039999999995"/>
    <n v="785.57039999999995"/>
  </r>
  <r>
    <x v="11"/>
    <x v="2"/>
    <n v="35237018"/>
    <s v="Itirapuã"/>
    <n v="0.61853303943457671"/>
    <n v="6204"/>
    <n v="5325"/>
    <n v="879"/>
    <n v="38.417239457551553"/>
    <n v="85.831721470019346"/>
    <n v="0.13459222199999998"/>
    <n v="0.11769222199999999"/>
    <n v="1.6899999999999998E-2"/>
    <n v="0"/>
    <n v="1.5109999999999998E-2"/>
    <n v="0"/>
    <n v="0.10861999999999999"/>
    <n v="1.0862222E-2"/>
    <n v="1.4093096875000001E-2"/>
    <n v="4"/>
    <n v="73.076923076923066"/>
    <n v="26.923076923076923"/>
    <n v="3.76"/>
    <n v="290.41199999999998"/>
    <n v="24.596049599999994"/>
    <n v="0"/>
    <n v="1"/>
    <n v="13114.584139264991"/>
    <n v="1626.6150870406193"/>
    <n v="87.23"/>
    <m/>
    <n v="85.93"/>
    <n v="14.24"/>
    <n v="10.4678238780694"/>
    <n v="100"/>
    <n v="16.616323703703699"/>
    <n v="5.2167527906976732"/>
    <n v="24.018820816326528"/>
    <n v="5.2812499999999982"/>
    <n v="0"/>
    <n v="0"/>
    <m/>
    <n v="0"/>
    <n v="0"/>
    <n v="10"/>
    <n v="98.42"/>
    <n v="98.42"/>
    <n v="91.530635924135368"/>
    <n v="9.8000000000000007"/>
    <n v="0"/>
    <n v="1"/>
    <n v="1"/>
    <n v="107.21561154386087"/>
    <n v="19"/>
    <n v="7"/>
    <n v="285.82349039999997"/>
    <n v="285.82349039999997"/>
  </r>
  <r>
    <x v="4"/>
    <x v="2"/>
    <n v="35238004"/>
    <s v="Itobi"/>
    <n v="5.1488319801773486E-2"/>
    <n v="7596"/>
    <n v="7098"/>
    <n v="498"/>
    <n v="54.801240891710549"/>
    <n v="93.443917851500785"/>
    <n v="0.80094805700000016"/>
    <n v="0.79999713100000014"/>
    <n v="9.5092600000000016E-4"/>
    <n v="0"/>
    <n v="1.9380000000000001E-2"/>
    <n v="0"/>
    <n v="0.76612713100000007"/>
    <n v="1.5440926000000002E-2"/>
    <n v="1.7909943750000001E-2"/>
    <n v="30"/>
    <n v="86.904761904761912"/>
    <n v="13.095238095238097"/>
    <n v="4.9400000000000004"/>
    <n v="381.024"/>
    <n v="114.61262399999998"/>
    <n v="0"/>
    <n v="0"/>
    <n v="9092.1327014218004"/>
    <n v="913.36492890995248"/>
    <n v="90.54"/>
    <n v="89.4"/>
    <n v="87.7"/>
    <n v="21.5"/>
    <n v="18.557466287269602"/>
    <n v="100"/>
    <n v="116.07942855072466"/>
    <n v="36.572970639269414"/>
    <n v="170.21215553191493"/>
    <n v="0.43223909090909102"/>
    <n v="10"/>
    <n v="0"/>
    <m/>
    <n v="0"/>
    <n v="0"/>
    <n v="7.5"/>
    <n v="87.4"/>
    <n v="87.4"/>
    <n v="69.919841269841271"/>
    <n v="7.9"/>
    <n v="0"/>
    <n v="0"/>
    <n v="1"/>
    <n v="108.2080450420175"/>
    <n v="73"/>
    <n v="11"/>
    <n v="333.01497600000005"/>
    <n v="333.01497600000005"/>
  </r>
  <r>
    <x v="6"/>
    <x v="2"/>
    <n v="35239095"/>
    <s v="Itu"/>
    <m/>
    <m/>
    <m/>
    <m/>
    <m/>
    <m/>
    <n v="5.2347869999999998E-2"/>
    <n v="5.1999999999999998E-2"/>
    <n v="3.4787000000000002E-4"/>
    <n v="0"/>
    <n v="5.1999999999999998E-2"/>
    <n v="0"/>
    <n v="0"/>
    <n v="3.4787000000000002E-4"/>
    <m/>
    <n v="8"/>
    <n v="20"/>
    <n v="80"/>
    <m/>
    <m/>
    <m/>
    <m/>
    <m/>
    <s v=""/>
    <s v=""/>
    <m/>
    <m/>
    <m/>
    <m/>
    <n v="71.428571428571402"/>
    <m/>
    <n v="2.4461621495327099"/>
    <n v="0.88575076142131981"/>
    <n v="4.0944881889763778"/>
    <n v="3.9985057471264365E-2"/>
    <s v=""/>
    <s v=""/>
    <m/>
    <m/>
    <s v=""/>
    <m/>
    <m/>
    <m/>
    <m/>
    <m/>
    <m/>
    <m/>
    <s v=""/>
    <m/>
    <n v="1"/>
    <n v="4"/>
    <m/>
    <m/>
  </r>
  <r>
    <x v="8"/>
    <x v="2"/>
    <n v="352390910"/>
    <s v="Itu"/>
    <n v="1.0378059719927224"/>
    <n v="166747"/>
    <n v="158121"/>
    <n v="8626"/>
    <n v="260.55032969780302"/>
    <n v="94.826893437363196"/>
    <n v="2.5926417969999997"/>
    <n v="1.7123854630000013"/>
    <n v="0.88025633399999847"/>
    <n v="0"/>
    <n v="1.5520426850000004"/>
    <n v="0.33242240700000003"/>
    <n v="5.9700878999999991E-2"/>
    <n v="0.64847582599999998"/>
    <n v="0.5809125810185185"/>
    <n v="237"/>
    <n v="13.815789473684212"/>
    <n v="86.18421052631578"/>
    <n v="145.11000000000001"/>
    <n v="8706.366"/>
    <n v="3320.2598219999995"/>
    <n v="26"/>
    <n v="2"/>
    <n v="1117.727815193077"/>
    <n v="164.5386123888286"/>
    <n v="100"/>
    <n v="100"/>
    <n v="93.23"/>
    <n v="51.36"/>
    <s v=""/>
    <n v="100"/>
    <n v="121.15148584112147"/>
    <n v="43.868727529610823"/>
    <n v="134.83350102362215"/>
    <n v="101.17888896551706"/>
    <n v="2"/>
    <n v="8.0879974118408304E-2"/>
    <m/>
    <n v="0"/>
    <n v="0"/>
    <n v="9.3000000000000007"/>
    <n v="95"/>
    <n v="70.3"/>
    <n v="61.863999032432126"/>
    <n v="7.1"/>
    <n v="2"/>
    <n v="2"/>
    <n v="185"/>
    <n v="267.1731919248146"/>
    <n v="84"/>
    <n v="524"/>
    <n v="8271.047700000001"/>
    <n v="6120.5752979999997"/>
  </r>
  <r>
    <x v="6"/>
    <x v="2"/>
    <n v="35240065"/>
    <s v="Itupeva"/>
    <n v="3.3083318336604162"/>
    <n v="56285"/>
    <n v="52067"/>
    <n v="4218"/>
    <n v="280.69519249950127"/>
    <n v="92.505996268988184"/>
    <n v="0.62784092699999983"/>
    <n v="0.37288611100000008"/>
    <n v="0.25495481599999981"/>
    <n v="0"/>
    <n v="0.29429296300000002"/>
    <n v="7.1789259000000022E-2"/>
    <n v="3.1318333000000004E-2"/>
    <n v="0.230440372"/>
    <n v="0.13483710167824073"/>
    <n v="63"/>
    <n v="10.4"/>
    <n v="89.600000000000009"/>
    <n v="41.44"/>
    <n v="2797.0920000000001"/>
    <n v="987.09732000000008"/>
    <n v="6"/>
    <n v="2"/>
    <n v="1389.5226081549258"/>
    <n v="184.89615350448605"/>
    <n v="78.7"/>
    <n v="86.84"/>
    <n v="69.89"/>
    <n v="27.39"/>
    <n v="11.761998041136099"/>
    <n v="90.63"/>
    <n v="66.791587978723385"/>
    <n v="25.316166411290315"/>
    <n v="61.128870655737721"/>
    <n v="77.259035151515093"/>
    <n v="6"/>
    <n v="6.2183658712942904"/>
    <m/>
    <n v="0"/>
    <n v="0"/>
    <n v="9.8000000000000007"/>
    <n v="75"/>
    <n v="75"/>
    <n v="64.709872968068254"/>
    <n v="7.3"/>
    <n v="0"/>
    <n v="2"/>
    <n v="155"/>
    <n v="218.25814952791393"/>
    <n v="26"/>
    <n v="224"/>
    <n v="2097.819"/>
    <n v="2097.819"/>
  </r>
  <r>
    <x v="11"/>
    <x v="2"/>
    <n v="35241058"/>
    <s v="Ituverava"/>
    <n v="0.41333678551367381"/>
    <n v="39966"/>
    <n v="37627"/>
    <n v="2339"/>
    <n v="57.277573950928684"/>
    <n v="94.147525396587099"/>
    <n v="0.36499746900000002"/>
    <n v="0.33985000000000004"/>
    <n v="2.5147468999999999E-2"/>
    <n v="0.56419964485033025"/>
    <n v="0.21299999999999999"/>
    <n v="1.67E-3"/>
    <n v="0.12939000000000001"/>
    <n v="2.0937468999999993E-2"/>
    <n v="0.12165576388888889"/>
    <n v="15"/>
    <n v="37.704918032786885"/>
    <n v="62.295081967213115"/>
    <n v="31.33"/>
    <n v="2114.8020000000001"/>
    <n v="309.53933999999998"/>
    <n v="4"/>
    <n v="0"/>
    <n v="8829.7012460591504"/>
    <n v="1081.0268728419155"/>
    <n v="100"/>
    <m/>
    <n v="100"/>
    <n v="37.67"/>
    <n v="0"/>
    <n v="100"/>
    <n v="10.428499114285716"/>
    <n v="3.2618183109919574"/>
    <n v="15.955399061032866"/>
    <n v="1.8355816788321166"/>
    <s v=""/>
    <s v=""/>
    <m/>
    <n v="0"/>
    <s v=""/>
    <n v="9.4"/>
    <n v="100"/>
    <n v="100"/>
    <n v="85.363199959145106"/>
    <n v="10"/>
    <n v="2"/>
    <n v="0"/>
    <n v="14"/>
    <n v="175.08418277208631"/>
    <n v="23"/>
    <n v="38"/>
    <n v="2114.8020000000001"/>
    <n v="2114.8020000000001"/>
  </r>
  <r>
    <x v="9"/>
    <x v="2"/>
    <n v="352420412"/>
    <s v="Jaborandi"/>
    <n v="0.19873370424114967"/>
    <n v="6664"/>
    <n v="6313"/>
    <n v="351"/>
    <n v="24.301655604988692"/>
    <n v="94.732893157262907"/>
    <n v="0.57240999999999997"/>
    <n v="0.54954000000000003"/>
    <n v="2.2869999999999998E-2"/>
    <n v="3.6832001522069967E-2"/>
    <n v="1.6550000000000002E-2"/>
    <n v="6.132E-2"/>
    <n v="0.49397999999999997"/>
    <n v="5.5999999999999995E-4"/>
    <n v="1.4164470833333337E-2"/>
    <n v="7"/>
    <n v="70"/>
    <n v="30"/>
    <n v="4.5199999999999996"/>
    <n v="349.05599999999998"/>
    <n v="117.11813759999998"/>
    <n v="1"/>
    <n v="0"/>
    <n v="15711.212484993997"/>
    <n v="1845.5942376950775"/>
    <n v="81.62"/>
    <n v="100"/>
    <n v="86.44"/>
    <n v="24.33"/>
    <s v=""/>
    <n v="87.27"/>
    <n v="47.700833333333328"/>
    <n v="17.241265060240966"/>
    <n v="67.844444444444434"/>
    <n v="5.8641025641025646"/>
    <n v="0"/>
    <n v="2.6150627615062798"/>
    <m/>
    <n v="0"/>
    <n v="0"/>
    <n v="8"/>
    <n v="92.29"/>
    <n v="92.29"/>
    <n v="66.447178217821786"/>
    <n v="7.4"/>
    <n v="1"/>
    <n v="0"/>
    <n v="2"/>
    <n v="116.84163986594392"/>
    <n v="21"/>
    <n v="9"/>
    <n v="322.14378240000002"/>
    <n v="322.14378240000002"/>
  </r>
  <r>
    <x v="3"/>
    <x v="2"/>
    <n v="35243039"/>
    <s v="Jaboticabal"/>
    <n v="0.38630553488905317"/>
    <n v="73766"/>
    <n v="72356"/>
    <n v="1410"/>
    <n v="104.41047416843595"/>
    <n v="98.088550280617085"/>
    <n v="1.4450493510000004"/>
    <n v="1.2855488890000004"/>
    <n v="0.15950046200000007"/>
    <n v="1.4154870624048699"/>
    <n v="0.69638999999999995"/>
    <n v="0.19037518500000003"/>
    <n v="0.5445367590000002"/>
    <n v="1.3747406999999996E-2"/>
    <n v="0.21922068455324076"/>
    <n v="11"/>
    <n v="33.333333333333329"/>
    <n v="66.666666666666657"/>
    <n v="59.66"/>
    <n v="4026.9960000000001"/>
    <n v="847.2594600000001"/>
    <n v="6"/>
    <n v="0"/>
    <n v="4074.2087140416993"/>
    <n v="487.36599517392847"/>
    <n v="97.63"/>
    <n v="97.4"/>
    <n v="97.63"/>
    <n v="37.85"/>
    <n v="12.054161162483499"/>
    <n v="96.56"/>
    <n v="41.885488434782623"/>
    <n v="15.163162130115431"/>
    <n v="55.65146705627707"/>
    <n v="13.991268596491233"/>
    <n v="0"/>
    <n v="0"/>
    <m/>
    <n v="0"/>
    <n v="0"/>
    <n v="10"/>
    <n v="100"/>
    <n v="99.000000000000014"/>
    <n v="78.960509024593023"/>
    <n v="8.3000000000000007"/>
    <n v="2"/>
    <n v="0"/>
    <n v="34"/>
    <n v="317.66619168223247"/>
    <n v="44"/>
    <n v="88"/>
    <n v="4026.9960000000005"/>
    <n v="3986.7260400000005"/>
  </r>
  <r>
    <x v="15"/>
    <x v="2"/>
    <n v="35244022"/>
    <s v="Jacareí"/>
    <n v="0.80828558238608128"/>
    <n v="224775"/>
    <n v="221671"/>
    <n v="3104"/>
    <n v="488.56695720216487"/>
    <n v="98.619063507952404"/>
    <n v="1.9536230230000005"/>
    <n v="1.448683009"/>
    <n v="0.50494001400000055"/>
    <n v="2.4775524162861502"/>
    <n v="0.11579999999999999"/>
    <n v="1.7499386110000013"/>
    <n v="2.0440463000000016E-2"/>
    <n v="6.7443949000000003E-2"/>
    <n v="0.77625760078124995"/>
    <n v="89"/>
    <n v="15.319148936170212"/>
    <n v="84.680851063829792"/>
    <n v="205.79"/>
    <n v="12347.694"/>
    <n v="3937.6161493200002"/>
    <n v="40"/>
    <n v="2"/>
    <n v="966.66906906906911"/>
    <n v="96.807207207207213"/>
    <n v="99.13"/>
    <n v="99.63"/>
    <n v="98.73"/>
    <n v="35.33"/>
    <n v="18.2222222222222"/>
    <n v="100"/>
    <n v="65.5578195637584"/>
    <n v="28.354470580551531"/>
    <n v="63.261266768558954"/>
    <n v="73.179712173913131"/>
    <n v="25"/>
    <n v="11.5454776364098"/>
    <m/>
    <n v="1"/>
    <n v="3"/>
    <n v="9.1999999999999993"/>
    <n v="98.2"/>
    <n v="69.721999999999994"/>
    <n v="68.110514001075828"/>
    <n v="7.5"/>
    <n v="5"/>
    <n v="2"/>
    <n v="191"/>
    <n v="14.917728326712066"/>
    <n v="36"/>
    <n v="199"/>
    <n v="12125.435508"/>
    <n v="8609.0592106799995"/>
  </r>
  <r>
    <x v="2"/>
    <x v="2"/>
    <n v="352450116"/>
    <s v="Jaci"/>
    <n v="2.3303186583526259"/>
    <n v="6712"/>
    <n v="6092"/>
    <n v="620"/>
    <n v="46.469122126834669"/>
    <n v="90.762812872467222"/>
    <n v="1.5453537999999998E-2"/>
    <n v="4.32855E-4"/>
    <n v="1.5020682999999998E-2"/>
    <n v="0"/>
    <n v="1.252E-2"/>
    <n v="6.0105300000000005E-4"/>
    <n v="3.4250000000000003E-4"/>
    <n v="1.9899850000000001E-3"/>
    <n v="1.5051310416666666E-2"/>
    <s v=""/>
    <n v="10.526315789473683"/>
    <n v="89.473684210526315"/>
    <n v="4.18"/>
    <n v="322.43399999999997"/>
    <n v="52.876260000000002"/>
    <n v="0"/>
    <n v="0"/>
    <n v="4792.4195470798568"/>
    <n v="469.84505363527995"/>
    <n v="86.11"/>
    <n v="86.11"/>
    <n v="86.11"/>
    <n v="10.91"/>
    <n v="0.42614904060687198"/>
    <n v="100"/>
    <n v="3.6794138095238091"/>
    <n v="1.5150527450980389"/>
    <n v="0.1352671875"/>
    <n v="15.020683000000002"/>
    <n v="0"/>
    <n v="0"/>
    <m/>
    <n v="0"/>
    <n v="0"/>
    <n v="9.3000000000000007"/>
    <n v="95"/>
    <n v="94.999999999999986"/>
    <n v="83.600904371127115"/>
    <n v="9.9"/>
    <n v="0"/>
    <n v="0"/>
    <n v="1"/>
    <n v="83.182126030277814"/>
    <n v="2"/>
    <n v="17"/>
    <n v="306.31229999999994"/>
    <n v="306.31229999999994"/>
  </r>
  <r>
    <x v="17"/>
    <x v="2"/>
    <n v="352460011"/>
    <s v="Jacupiranga"/>
    <n v="-2.0331999324896266E-2"/>
    <n v="17195"/>
    <n v="9362"/>
    <n v="7833"/>
    <n v="24.273694909511843"/>
    <n v="54.446059901134049"/>
    <n v="9.3102673000000025E-2"/>
    <n v="8.7022673000000023E-2"/>
    <n v="6.0799999999999977E-3"/>
    <n v="0"/>
    <n v="0"/>
    <n v="2.1100000000000003E-3"/>
    <n v="6.9529352000000003E-2"/>
    <n v="2.1463321E-2"/>
    <n v="3.4362038223379632E-2"/>
    <n v="40"/>
    <n v="58.536585365853654"/>
    <n v="41.463414634146339"/>
    <n v="6.8"/>
    <n v="524.55600000000004"/>
    <n v="125.051688"/>
    <n v="3"/>
    <n v="2"/>
    <n v="38826.235533585343"/>
    <n v="5025.2189589997088"/>
    <n v="65.650000000000006"/>
    <m/>
    <n v="57.58"/>
    <n v="23.45"/>
    <n v="20"/>
    <n v="100"/>
    <n v="1.0076046861471863"/>
    <n v="0.43978589041095895"/>
    <n v="1.3388103538461542"/>
    <n v="0.221897810218978"/>
    <s v=""/>
    <s v=""/>
    <m/>
    <n v="0"/>
    <s v=""/>
    <n v="9"/>
    <n v="85"/>
    <n v="78.2"/>
    <n v="76.160469425571335"/>
    <n v="8.1"/>
    <n v="1"/>
    <n v="2"/>
    <n v="31"/>
    <n v="0"/>
    <n v="24"/>
    <n v="17"/>
    <n v="445.87260000000003"/>
    <n v="410.20279200000004"/>
  </r>
  <r>
    <x v="6"/>
    <x v="2"/>
    <n v="35247095"/>
    <s v="Jaguariúna"/>
    <n v="2.5637147965159812"/>
    <n v="53018"/>
    <n v="52012"/>
    <n v="1006"/>
    <n v="372.21286155574279"/>
    <n v="98.102531215813499"/>
    <n v="3.7497629150000003"/>
    <n v="3.5291600000000001"/>
    <n v="0.22060291499999998"/>
    <n v="0"/>
    <n v="0.481023333"/>
    <n v="3.0351307409999979"/>
    <n v="0.12698759400000006"/>
    <n v="0.10662124700000009"/>
    <n v="0.15672176027083332"/>
    <n v="35"/>
    <n v="15.463917525773196"/>
    <n v="84.536082474226802"/>
    <n v="43.68"/>
    <n v="2948.346"/>
    <n v="895.73096160000011"/>
    <n v="11"/>
    <n v="0"/>
    <n v="1082.5666754687088"/>
    <n v="142.75604511675277"/>
    <n v="97.11"/>
    <n v="97.11"/>
    <n v="92.26"/>
    <n v="37.72"/>
    <s v=""/>
    <n v="100"/>
    <n v="543.44390072463784"/>
    <n v="206.0309293956044"/>
    <n v="784.25777777777773"/>
    <n v="91.917881250000022"/>
    <n v="0"/>
    <n v="2.9509406123201801E-2"/>
    <m/>
    <n v="0"/>
    <n v="0"/>
    <n v="9.8000000000000007"/>
    <n v="96"/>
    <n v="71.040000000000006"/>
    <n v="69.619204747339694"/>
    <n v="7.6"/>
    <n v="3"/>
    <n v="0"/>
    <n v="57"/>
    <n v="306.92823521681743"/>
    <n v="30"/>
    <n v="164"/>
    <n v="2830.4121600000003"/>
    <n v="2094.5049984000002"/>
  </r>
  <r>
    <x v="10"/>
    <x v="2"/>
    <n v="352480815"/>
    <s v="Jales"/>
    <m/>
    <m/>
    <m/>
    <m/>
    <m/>
    <m/>
    <n v="5.2023611000000032E-2"/>
    <n v="4.4070000000000033E-2"/>
    <n v="7.9536109999999993E-3"/>
    <n v="0"/>
    <n v="0"/>
    <n v="4.0800000000000003E-3"/>
    <n v="4.4393611000000034E-2"/>
    <n v="3.5500000000000002E-3"/>
    <m/>
    <n v="4"/>
    <n v="80.357142857142861"/>
    <n v="19.642857142857142"/>
    <m/>
    <m/>
    <m/>
    <m/>
    <m/>
    <s v=""/>
    <s v=""/>
    <m/>
    <m/>
    <m/>
    <m/>
    <n v="99.016903599971698"/>
    <m/>
    <n v="5.9117739772727305"/>
    <n v="1.8713529136690661"/>
    <n v="7.1080645161290379"/>
    <n v="3.0590811538461535"/>
    <s v=""/>
    <s v=""/>
    <m/>
    <m/>
    <s v=""/>
    <m/>
    <m/>
    <m/>
    <m/>
    <m/>
    <m/>
    <m/>
    <n v="8"/>
    <m/>
    <n v="45"/>
    <n v="11"/>
    <m/>
    <m/>
  </r>
  <r>
    <x v="16"/>
    <x v="2"/>
    <n v="352480818"/>
    <s v="Jales"/>
    <n v="6.1196578430045001E-2"/>
    <n v="47220"/>
    <n v="44435"/>
    <n v="2785"/>
    <n v="128.05076472502441"/>
    <n v="94.102075391783146"/>
    <n v="0.22590851600000006"/>
    <n v="9.4999999999999946E-3"/>
    <n v="0.21640851600000005"/>
    <n v="0"/>
    <n v="0.17604"/>
    <n v="1.9440000000000006E-2"/>
    <n v="2.6310369999999996E-2"/>
    <n v="4.1181459999999996E-3"/>
    <n v="0.14373680555555557"/>
    <n v="7"/>
    <n v="33.87096774193548"/>
    <n v="66.129032258064512"/>
    <n v="36.9"/>
    <n v="2490.48"/>
    <n v="298.85759999999999"/>
    <n v="8"/>
    <n v="1"/>
    <n v="1856.6302414231259"/>
    <n v="173.64167725540025"/>
    <n v="100"/>
    <n v="94.1"/>
    <n v="99.62"/>
    <n v="17.09"/>
    <s v=""/>
    <n v="100"/>
    <n v="25.671422272727281"/>
    <n v="8.1262056115107928"/>
    <n v="1.5322580645161281"/>
    <n v="83.234044615384633"/>
    <n v="0"/>
    <n v="0"/>
    <m/>
    <n v="0"/>
    <n v="0"/>
    <n v="7.7"/>
    <n v="100"/>
    <n v="100"/>
    <n v="88.000000000000014"/>
    <n v="10"/>
    <n v="3"/>
    <n v="1"/>
    <n v="14"/>
    <n v="122.47385025678685"/>
    <n v="42"/>
    <n v="82"/>
    <n v="2490.48"/>
    <n v="2490.48"/>
  </r>
  <r>
    <x v="15"/>
    <x v="2"/>
    <n v="35249072"/>
    <s v="Jambeiro"/>
    <n v="1.7983814527220643"/>
    <n v="6064"/>
    <n v="2903"/>
    <n v="3161"/>
    <n v="32.999564649542883"/>
    <n v="47.872691292875992"/>
    <n v="0.10878333299999998"/>
    <n v="7.903333299999997E-2"/>
    <n v="2.9750000000000006E-2"/>
    <n v="0"/>
    <n v="1.7440000000000001E-2"/>
    <n v="8.9999999999999992E-5"/>
    <n v="2.4710000000000006E-2"/>
    <n v="6.6543332999999982E-2"/>
    <n v="1.1423691666666668E-2"/>
    <n v="55"/>
    <n v="72.222222222222214"/>
    <n v="27.777777777777779"/>
    <n v="2.17"/>
    <n v="167.67"/>
    <n v="25.150500000000001"/>
    <n v="1"/>
    <n v="0"/>
    <n v="13781.398416886543"/>
    <n v="1404.1424802110812"/>
    <n v="72.34"/>
    <n v="30.84"/>
    <n v="49.07"/>
    <n v="24.77"/>
    <n v="44.977511244377801"/>
    <n v="100"/>
    <n v="9.4594202608695639"/>
    <n v="4.1050314339622629"/>
    <n v="8.9810605681818139"/>
    <n v="11.018518518518524"/>
    <n v="3"/>
    <n v="20"/>
    <m/>
    <n v="0"/>
    <n v="0"/>
    <n v="9.6999999999999993"/>
    <n v="100"/>
    <n v="100"/>
    <n v="85"/>
    <n v="10"/>
    <n v="0"/>
    <n v="0"/>
    <n v="104"/>
    <n v="152.66518485340771"/>
    <n v="52"/>
    <n v="20"/>
    <n v="167.67"/>
    <n v="167.67"/>
  </r>
  <r>
    <x v="18"/>
    <x v="2"/>
    <n v="35250036"/>
    <s v="Jandira"/>
    <n v="1.3837181489478212"/>
    <n v="120523"/>
    <n v="120523"/>
    <n v="0"/>
    <n v="6879.166666666667"/>
    <n v="100"/>
    <n v="2.8728303E-2"/>
    <n v="2.7853699999999997E-3"/>
    <n v="2.5942933000000001E-2"/>
    <n v="0"/>
    <n v="0"/>
    <n v="1.8732933E-2"/>
    <n v="0"/>
    <n v="9.9953699999999999E-3"/>
    <n v="0.41987758101851852"/>
    <n v="2"/>
    <n v="7.8947368421052628"/>
    <n v="92.10526315789474"/>
    <n v="111.13"/>
    <n v="6667.9740000000002"/>
    <n v="4686.5863057139995"/>
    <n v="3"/>
    <n v="0"/>
    <n v="62.798304058146577"/>
    <n v="10.466384009691094"/>
    <n v="100"/>
    <n v="99.61"/>
    <n v="77.48"/>
    <n v="44.32"/>
    <n v="50"/>
    <n v="100"/>
    <n v="31.920336666666664"/>
    <n v="11.97012625"/>
    <n v="5.5707399999999989"/>
    <n v="64.857332500000012"/>
    <s v=""/>
    <s v=""/>
    <m/>
    <n v="0"/>
    <s v=""/>
    <n v="8.6999999999999993"/>
    <n v="71.3"/>
    <n v="32.298899999999989"/>
    <n v="29.714988305083384"/>
    <n v="4.2"/>
    <n v="1"/>
    <n v="0"/>
    <n v="77"/>
    <n v="0"/>
    <n v="3"/>
    <n v="35"/>
    <n v="4754.2654619999994"/>
    <n v="2153.6822542859995"/>
  </r>
  <r>
    <x v="4"/>
    <x v="2"/>
    <n v="35251024"/>
    <s v="Jardinópolis"/>
    <n v="1.48024919478984"/>
    <n v="41916"/>
    <n v="40987"/>
    <n v="929"/>
    <n v="83.272409408773044"/>
    <n v="97.783662563221682"/>
    <n v="0.38825481400000006"/>
    <n v="0.17157037000000006"/>
    <n v="0.21668444400000003"/>
    <n v="9.3393201420598718E-2"/>
    <n v="4.5580000000000002E-2"/>
    <n v="7.5659999999999991E-2"/>
    <n v="0.16546037000000005"/>
    <n v="0.10155444399999998"/>
    <n v="0.12759152777777777"/>
    <n v="5"/>
    <n v="34.090909090909086"/>
    <n v="65.909090909090907"/>
    <n v="33.61"/>
    <n v="2268.3780000000002"/>
    <n v="2268.3780000000002"/>
    <n v="3"/>
    <n v="0"/>
    <n v="5906.0406527340392"/>
    <n v="586.84225594045256"/>
    <n v="100"/>
    <n v="95.96"/>
    <n v="100"/>
    <n v="0.01"/>
    <s v=""/>
    <n v="100"/>
    <n v="15.718818380566804"/>
    <n v="4.9459211974522308"/>
    <n v="10.152092899408288"/>
    <n v="27.780056923076916"/>
    <n v="0"/>
    <n v="0"/>
    <m/>
    <n v="1"/>
    <n v="0"/>
    <n v="10"/>
    <n v="100"/>
    <n v="0"/>
    <n v="0"/>
    <n v="1.5"/>
    <n v="1"/>
    <n v="0"/>
    <n v="11"/>
    <n v="35.723375049936919"/>
    <n v="30"/>
    <n v="58"/>
    <n v="2268.3780000000002"/>
    <n v="0"/>
  </r>
  <r>
    <x v="6"/>
    <x v="2"/>
    <n v="35252015"/>
    <s v="Jarinu"/>
    <n v="2.4712230246459743"/>
    <n v="28642"/>
    <n v="24256"/>
    <n v="4386"/>
    <n v="137.92073963499783"/>
    <n v="84.686823545841776"/>
    <n v="0.58664544100000016"/>
    <n v="0.46171000100000015"/>
    <n v="0.12493544000000005"/>
    <n v="0"/>
    <n v="5.006E-2"/>
    <n v="3.4700926000000007E-2"/>
    <n v="0.37121778300000019"/>
    <n v="0.13066673200000001"/>
    <n v="5.7429232178240752E-2"/>
    <n v="72"/>
    <n v="26"/>
    <n v="74"/>
    <n v="15.93"/>
    <n v="1229.2560000000001"/>
    <n v="1042.4073599999999"/>
    <n v="4"/>
    <n v="0"/>
    <n v="2785.6322882480272"/>
    <n v="374.35374624677041"/>
    <n v="65.87"/>
    <n v="100"/>
    <n v="17.84"/>
    <n v="34.96"/>
    <n v="0.28125"/>
    <n v="85.24"/>
    <n v="60.47891144329899"/>
    <n v="23.187566837944672"/>
    <n v="73.287301746031773"/>
    <n v="36.745717647058839"/>
    <n v="0"/>
    <n v="0"/>
    <m/>
    <n v="0"/>
    <n v="0"/>
    <n v="8.3000000000000007"/>
    <n v="19"/>
    <n v="19"/>
    <n v="15.200140572834311"/>
    <n v="3.3"/>
    <n v="1"/>
    <n v="0"/>
    <n v="70"/>
    <n v="87.168151307736153"/>
    <n v="65"/>
    <n v="185"/>
    <n v="233.55864000000003"/>
    <n v="233.55864000000003"/>
  </r>
  <r>
    <x v="7"/>
    <x v="2"/>
    <n v="352530013"/>
    <s v="Jaú"/>
    <n v="1.2750647059885489"/>
    <n v="144392"/>
    <n v="140705"/>
    <n v="3687"/>
    <n v="209.76842839294534"/>
    <n v="97.446534434040672"/>
    <n v="1.0176825769999998"/>
    <n v="0.68866481599999974"/>
    <n v="0.32901776099999996"/>
    <n v="0"/>
    <n v="0.57575666699999994"/>
    <n v="0.28030648199999991"/>
    <n v="9.7311481000000047E-2"/>
    <n v="6.4307947000000032E-2"/>
    <n v="0.48738800982407404"/>
    <n v="12"/>
    <n v="32.446808510638299"/>
    <n v="67.553191489361694"/>
    <n v="129.54"/>
    <n v="7772.5439999999999"/>
    <n v="544.07808"/>
    <n v="3"/>
    <n v="0"/>
    <n v="1229.6226937780486"/>
    <n v="124.49110754058401"/>
    <n v="96.89"/>
    <m/>
    <n v="96.89"/>
    <n v="46.38"/>
    <n v="8.5198227876860209"/>
    <n v="100"/>
    <n v="34.971909862542944"/>
    <n v="18.076067087033742"/>
    <n v="29.430120341880333"/>
    <n v="57.722414210526281"/>
    <n v="10"/>
    <n v="0.21190930281839401"/>
    <m/>
    <n v="0"/>
    <n v="40"/>
    <n v="9"/>
    <n v="100"/>
    <n v="100"/>
    <n v="93"/>
    <n v="9.8000000000000007"/>
    <n v="0"/>
    <n v="0"/>
    <n v="16"/>
    <n v="118.13106916762747"/>
    <n v="61"/>
    <n v="127"/>
    <n v="7772.5439999999999"/>
    <n v="7772.5439999999999"/>
  </r>
  <r>
    <x v="11"/>
    <x v="2"/>
    <n v="35254098"/>
    <s v="Jeriquara"/>
    <n v="-0.12320677538253388"/>
    <n v="3144"/>
    <n v="2711"/>
    <n v="433"/>
    <n v="22.299453861976026"/>
    <n v="86.227735368956743"/>
    <n v="0.58849000000000018"/>
    <n v="0.54247555600000019"/>
    <n v="4.6014444000000002E-2"/>
    <n v="0"/>
    <n v="8.150000000000001E-3"/>
    <n v="9.2590000000000006E-2"/>
    <n v="0.48719000000000007"/>
    <n v="5.6000000000000006E-4"/>
    <n v="8.1875000000000003E-3"/>
    <n v="23"/>
    <n v="73.584905660377359"/>
    <n v="26.415094339622641"/>
    <n v="1.83"/>
    <n v="141.102"/>
    <n v="26.809380000000001"/>
    <n v="0"/>
    <n v="0"/>
    <n v="22769.312977099238"/>
    <n v="2808.5496183206105"/>
    <n v="100"/>
    <m/>
    <n v="98.8"/>
    <n v="18.46"/>
    <n v="30.769230769230798"/>
    <n v="100"/>
    <n v="82.885915492957778"/>
    <n v="25.924669603524237"/>
    <n v="126.15710604651167"/>
    <n v="16.433730000000001"/>
    <n v="2"/>
    <n v="0"/>
    <m/>
    <n v="0"/>
    <n v="0"/>
    <n v="9.4"/>
    <n v="100"/>
    <n v="100"/>
    <n v="81"/>
    <n v="10"/>
    <n v="0"/>
    <n v="0"/>
    <n v="3"/>
    <n v="99.541984732824446"/>
    <n v="39"/>
    <n v="14"/>
    <n v="141.102"/>
    <n v="141.102"/>
  </r>
  <r>
    <x v="6"/>
    <x v="2"/>
    <n v="35255085"/>
    <s v="Joanópolis"/>
    <n v="0.82941379777836666"/>
    <n v="12500"/>
    <n v="12500"/>
    <n v="0"/>
    <n v="33.370708526883448"/>
    <n v="100"/>
    <n v="0.21673632700000006"/>
    <n v="0.1999254320000001"/>
    <n v="1.6810894999999975E-2"/>
    <n v="0"/>
    <n v="6.5079999999999999E-2"/>
    <n v="6.4000000000000005E-4"/>
    <n v="0.12044540099999999"/>
    <n v="3.0570925999999977E-2"/>
    <n v="2.2630208333333332E-2"/>
    <n v="74"/>
    <n v="46"/>
    <n v="54"/>
    <n v="9.17"/>
    <n v="707.29200000000003"/>
    <n v="337.74645600000002"/>
    <n v="0"/>
    <n v="0"/>
    <n v="11252.0448"/>
    <n v="1488.4991999999997"/>
    <n v="69.52"/>
    <m/>
    <n v="61.83"/>
    <n v="17.079999999999998"/>
    <n v="46.6666666666667"/>
    <n v="69.52"/>
    <n v="12.824634733727816"/>
    <n v="4.8595589013452924"/>
    <n v="18.175039272727282"/>
    <n v="2.8493042372881319"/>
    <n v="2"/>
    <n v="0.36842105263157898"/>
    <m/>
    <n v="0"/>
    <n v="0"/>
    <n v="8.6"/>
    <n v="62.2"/>
    <n v="62.2"/>
    <n v="52.247946251336089"/>
    <n v="6.3"/>
    <n v="0"/>
    <n v="0"/>
    <n v="47"/>
    <n v="287.58020713463753"/>
    <n v="46"/>
    <n v="54"/>
    <n v="439.93562400000002"/>
    <n v="439.93562400000002"/>
  </r>
  <r>
    <x v="5"/>
    <x v="2"/>
    <n v="352560717"/>
    <s v="João Ramalho"/>
    <n v="0.64994859689131435"/>
    <n v="4336"/>
    <n v="3833"/>
    <n v="503"/>
    <n v="10.422074800499951"/>
    <n v="88.399446494464939"/>
    <n v="4.1780123000000002E-2"/>
    <n v="1.7790122999999998E-2"/>
    <n v="2.3990000000000004E-2"/>
    <n v="0"/>
    <n v="2.3510000000000003E-2"/>
    <n v="1.3999999999999999E-4"/>
    <n v="1.7960122999999998E-2"/>
    <n v="1.7000000000000001E-4"/>
    <n v="9.6408249999999987E-3"/>
    <s v=""/>
    <n v="16.666666666666664"/>
    <n v="83.333333333333343"/>
    <n v="2.69"/>
    <n v="207.25200000000001"/>
    <n v="39.377879999999998"/>
    <n v="0"/>
    <n v="0"/>
    <n v="26619.409594095941"/>
    <n v="2909.2250922509234"/>
    <n v="85.38"/>
    <n v="92.32"/>
    <n v="85.38"/>
    <n v="38.450000000000003"/>
    <n v="20"/>
    <n v="100"/>
    <n v="2.2342311764705882"/>
    <n v="1.1415334153005465"/>
    <n v="1.2102124489795918"/>
    <n v="5.9974999999999996"/>
    <n v="4"/>
    <n v="9.4517958412098299E-2"/>
    <m/>
    <n v="0"/>
    <n v="0"/>
    <n v="9.1999999999999993"/>
    <n v="100"/>
    <n v="100"/>
    <n v="81"/>
    <n v="10"/>
    <n v="0"/>
    <n v="0"/>
    <n v="3"/>
    <n v="243.8587983912166"/>
    <n v="2"/>
    <n v="10"/>
    <n v="207.25200000000001"/>
    <n v="207.25200000000001"/>
  </r>
  <r>
    <x v="1"/>
    <x v="2"/>
    <n v="352560721"/>
    <s v="João Ramalho"/>
    <m/>
    <m/>
    <m/>
    <m/>
    <m/>
    <m/>
    <n v="7.5420000000000015E-2"/>
    <n v="7.5250000000000011E-2"/>
    <n v="1.7000000000000001E-4"/>
    <n v="0"/>
    <n v="0"/>
    <n v="0"/>
    <n v="7.5420000000000015E-2"/>
    <n v="0"/>
    <m/>
    <s v=""/>
    <n v="75"/>
    <n v="25"/>
    <m/>
    <m/>
    <m/>
    <m/>
    <m/>
    <s v=""/>
    <s v=""/>
    <m/>
    <m/>
    <m/>
    <m/>
    <n v="72"/>
    <m/>
    <n v="4.0331550802139047"/>
    <n v="2.0606557377049186"/>
    <n v="5.1190476190476195"/>
    <n v="4.2499999999999989E-2"/>
    <s v=""/>
    <s v=""/>
    <m/>
    <m/>
    <s v=""/>
    <m/>
    <m/>
    <m/>
    <m/>
    <m/>
    <m/>
    <m/>
    <n v="1"/>
    <m/>
    <n v="3"/>
    <n v="1"/>
    <m/>
    <m/>
  </r>
  <r>
    <x v="2"/>
    <x v="2"/>
    <n v="352570616"/>
    <s v="José Bonifácio"/>
    <m/>
    <m/>
    <m/>
    <m/>
    <m/>
    <m/>
    <n v="1.7487699999999999E-4"/>
    <n v="3.0000000000000001E-5"/>
    <n v="1.4487699999999999E-4"/>
    <n v="0"/>
    <n v="0"/>
    <n v="8.4876999999999994E-5"/>
    <n v="0"/>
    <n v="9.0000000000000006E-5"/>
    <m/>
    <n v="0"/>
    <n v="33.333333333333329"/>
    <n v="66.666666666666657"/>
    <m/>
    <m/>
    <m/>
    <m/>
    <m/>
    <s v=""/>
    <s v=""/>
    <m/>
    <m/>
    <m/>
    <m/>
    <s v=""/>
    <m/>
    <n v="8.3274761904761907E-3"/>
    <n v="2.7626698262243283E-3"/>
    <n v="1.8867924528301887E-3"/>
    <n v="2.8407254901960784E-2"/>
    <s v=""/>
    <s v=""/>
    <m/>
    <m/>
    <s v=""/>
    <m/>
    <m/>
    <m/>
    <m/>
    <m/>
    <m/>
    <m/>
    <n v="0"/>
    <m/>
    <n v="1"/>
    <n v="2"/>
    <m/>
    <m/>
  </r>
  <r>
    <x v="12"/>
    <x v="2"/>
    <n v="352570619"/>
    <s v="José Bonifácio"/>
    <n v="1.0215139107424553"/>
    <n v="35348"/>
    <n v="32548"/>
    <n v="2800"/>
    <n v="41.167427559862105"/>
    <n v="92.078759760099587"/>
    <n v="0.34690821099999997"/>
    <n v="0.20010703700000004"/>
    <n v="0.14680117399999992"/>
    <n v="0"/>
    <n v="1.1520000000000001E-2"/>
    <n v="0.15432487700000005"/>
    <n v="9.3545093000000037E-2"/>
    <n v="8.7518241000000024E-2"/>
    <n v="9.74843836111111E-2"/>
    <n v="11"/>
    <n v="15.384615384615385"/>
    <n v="84.615384615384613"/>
    <n v="26.57"/>
    <n v="1793.34"/>
    <n v="542.35926000000006"/>
    <n v="1"/>
    <n v="0"/>
    <n v="5647.3599637886164"/>
    <n v="455.00056580287429"/>
    <n v="90.6"/>
    <m/>
    <n v="89.78"/>
    <n v="28.57"/>
    <s v=""/>
    <n v="100"/>
    <n v="16.519438619047616"/>
    <n v="5.4803824802527643"/>
    <n v="12.585348238993713"/>
    <n v="28.784543921568613"/>
    <n v="0"/>
    <n v="0"/>
    <m/>
    <n v="0"/>
    <n v="0"/>
    <n v="9.3000000000000007"/>
    <n v="98"/>
    <n v="97.999999999999986"/>
    <n v="69.757031014754588"/>
    <n v="7.7"/>
    <n v="0"/>
    <n v="0"/>
    <n v="15"/>
    <n v="11.817277366143157"/>
    <n v="12"/>
    <n v="66"/>
    <n v="1757.4731999999997"/>
    <n v="1757.4731999999997"/>
  </r>
  <r>
    <x v="0"/>
    <x v="2"/>
    <n v="352580520"/>
    <s v="Júlio Mesquita"/>
    <n v="0.46909666870280642"/>
    <n v="4593"/>
    <n v="4384"/>
    <n v="209"/>
    <n v="35.82403868652991"/>
    <n v="95.449597213150454"/>
    <n v="1.4869999999999998E-2"/>
    <n v="1.044E-2"/>
    <n v="4.429999999999999E-3"/>
    <n v="0"/>
    <n v="0"/>
    <n v="0"/>
    <n v="1.482E-2"/>
    <n v="5.0000000000000002E-5"/>
    <n v="1.0933360069444443E-2"/>
    <n v="5"/>
    <n v="25"/>
    <n v="75"/>
    <n v="3.16"/>
    <n v="244.07999999999998"/>
    <n v="58.5792"/>
    <n v="0"/>
    <n v="0"/>
    <n v="6454.1345525800134"/>
    <n v="823.93207054212928"/>
    <m/>
    <m/>
    <m/>
    <m/>
    <n v="33.3333333333333"/>
    <m/>
    <n v="3.8128205128205117"/>
    <n v="1.5819148936170213"/>
    <n v="3.8666666666666663"/>
    <n v="3.691666666666666"/>
    <n v="0"/>
    <n v="0"/>
    <m/>
    <n v="0"/>
    <n v="0"/>
    <n v="7.9"/>
    <n v="95"/>
    <n v="95"/>
    <n v="75.999999999999986"/>
    <n v="7.9"/>
    <n v="0"/>
    <n v="0"/>
    <n v="5"/>
    <n v="0"/>
    <n v="1"/>
    <n v="3"/>
    <n v="231.87599999999998"/>
    <n v="231.87599999999998"/>
  </r>
  <r>
    <x v="8"/>
    <x v="2"/>
    <n v="352585410"/>
    <s v="Jumirim"/>
    <n v="1.8354984451823153"/>
    <n v="3211"/>
    <n v="2064"/>
    <n v="1147"/>
    <n v="56.591469862530843"/>
    <n v="64.279040797259427"/>
    <n v="2.2715184999999999E-2"/>
    <n v="5.8899999999999994E-3"/>
    <n v="1.6825184999999999E-2"/>
    <n v="0"/>
    <n v="4.45E-3"/>
    <n v="1.703E-2"/>
    <n v="2.7999999999999998E-4"/>
    <n v="9.55185E-4"/>
    <n v="8.1654726562500005E-3"/>
    <n v="5"/>
    <n v="15"/>
    <n v="85"/>
    <n v="1.35"/>
    <n v="103.842"/>
    <n v="20.97738"/>
    <n v="0"/>
    <n v="0"/>
    <n v="5008.8321395203984"/>
    <n v="687.4867642478979"/>
    <n v="97.65"/>
    <m/>
    <n v="56.65"/>
    <n v="32.36"/>
    <n v="50"/>
    <n v="97.66"/>
    <n v="12.619547222222222"/>
    <n v="4.4539578431372542"/>
    <n v="5.3545454545454545"/>
    <n v="24.035978571428572"/>
    <n v="0"/>
    <n v="0"/>
    <m/>
    <n v="0"/>
    <n v="0"/>
    <n v="9.8000000000000007"/>
    <n v="95"/>
    <n v="95"/>
    <n v="79.798751950078"/>
    <n v="8.3000000000000007"/>
    <n v="0"/>
    <n v="0"/>
    <n v="16"/>
    <n v="54.497763783384777"/>
    <n v="3"/>
    <n v="17"/>
    <n v="98.649900000000002"/>
    <n v="98.649900000000002"/>
  </r>
  <r>
    <x v="6"/>
    <x v="2"/>
    <n v="35259045"/>
    <s v="Jundiaí"/>
    <n v="1.0675637737775467"/>
    <n v="400549"/>
    <n v="388041"/>
    <n v="12508"/>
    <n v="927.26115239484216"/>
    <n v="96.877285925067852"/>
    <n v="2.9189865939999984"/>
    <n v="2.2225018519999997"/>
    <n v="0.69648474199999855"/>
    <n v="0"/>
    <n v="2.0130699999999999"/>
    <n v="0.4816907740000001"/>
    <n v="4.0523380000000005E-2"/>
    <n v="0.3837024400000007"/>
    <n v="1.3824536132442129"/>
    <n v="91"/>
    <n v="8.9285714285714288"/>
    <n v="91.071428571428569"/>
    <n v="357.27"/>
    <n v="21436.164000000001"/>
    <n v="2466.1659600000003"/>
    <n v="85"/>
    <n v="3"/>
    <n v="408.61877073716323"/>
    <n v="55.112358288249375"/>
    <n v="99.07"/>
    <n v="100"/>
    <n v="98.23"/>
    <n v="33.479999999999997"/>
    <n v="100"/>
    <n v="99.7"/>
    <n v="148.9278874489795"/>
    <n v="56.242516262042351"/>
    <n v="176.38903587301584"/>
    <n v="99.497820285714084"/>
    <n v="0"/>
    <n v="0"/>
    <m/>
    <n v="2"/>
    <n v="0"/>
    <n v="9"/>
    <n v="99.5"/>
    <n v="99.499999999999986"/>
    <n v="88.495301864643309"/>
    <n v="10"/>
    <n v="20"/>
    <n v="3"/>
    <n v="676"/>
    <n v="145.61573572627262"/>
    <n v="45"/>
    <n v="459"/>
    <n v="21328.983179999999"/>
    <n v="21328.983179999999"/>
  </r>
  <r>
    <x v="8"/>
    <x v="2"/>
    <n v="352590410"/>
    <s v="Jundiaí"/>
    <m/>
    <m/>
    <m/>
    <m/>
    <m/>
    <m/>
    <n v="6.7244999999999997E-5"/>
    <n v="0"/>
    <n v="6.7244999999999997E-5"/>
    <n v="0"/>
    <n v="0"/>
    <n v="0"/>
    <n v="0"/>
    <n v="6.7244999999999997E-5"/>
    <m/>
    <n v="0"/>
    <s v=""/>
    <s v=""/>
    <m/>
    <m/>
    <m/>
    <m/>
    <m/>
    <s v=""/>
    <s v=""/>
    <m/>
    <m/>
    <m/>
    <m/>
    <n v="33.6666666666667"/>
    <m/>
    <n v="3.4308673469387752E-3"/>
    <n v="1.2956647398843929E-3"/>
    <n v="0"/>
    <n v="9.6064285714285713E-3"/>
    <s v=""/>
    <s v=""/>
    <m/>
    <m/>
    <s v=""/>
    <m/>
    <m/>
    <m/>
    <m/>
    <m/>
    <m/>
    <m/>
    <n v="0"/>
    <m/>
    <s v=""/>
    <n v="3"/>
    <m/>
    <m/>
  </r>
  <r>
    <x v="0"/>
    <x v="2"/>
    <n v="352600120"/>
    <s v="Junqueirópolis"/>
    <m/>
    <m/>
    <m/>
    <m/>
    <m/>
    <m/>
    <n v="0.255846605"/>
    <n v="0.17409999999999998"/>
    <n v="8.1746605E-2"/>
    <n v="0"/>
    <n v="0"/>
    <n v="0.16040000000000001"/>
    <n v="8.624660499999999E-2"/>
    <n v="9.1999999999999998E-3"/>
    <m/>
    <s v=""/>
    <n v="10.526315789473683"/>
    <n v="89.473684210526315"/>
    <m/>
    <m/>
    <m/>
    <m/>
    <m/>
    <s v=""/>
    <s v=""/>
    <m/>
    <m/>
    <m/>
    <m/>
    <s v=""/>
    <m/>
    <n v="13.681636631016042"/>
    <n v="5.9223751157407403"/>
    <n v="12.896296296296295"/>
    <n v="15.720500961538461"/>
    <s v=""/>
    <s v=""/>
    <m/>
    <m/>
    <s v=""/>
    <m/>
    <m/>
    <m/>
    <m/>
    <m/>
    <m/>
    <m/>
    <n v="2"/>
    <m/>
    <n v="4"/>
    <n v="34"/>
    <m/>
    <m/>
  </r>
  <r>
    <x v="1"/>
    <x v="2"/>
    <n v="352600121"/>
    <s v="Junqueirópolis"/>
    <n v="0.75472072890905295"/>
    <n v="19798"/>
    <n v="16736"/>
    <n v="3062"/>
    <n v="33.968155926154687"/>
    <n v="84.533791292049699"/>
    <n v="9.450388899999998E-2"/>
    <n v="7.0729999999999987E-2"/>
    <n v="2.3773888999999999E-2"/>
    <n v="0"/>
    <n v="0"/>
    <n v="5.5829999999999998E-2"/>
    <n v="3.8043889000000004E-2"/>
    <n v="6.3000000000000003E-4"/>
    <n v="4.9561726592592593E-2"/>
    <n v="2"/>
    <n v="25"/>
    <n v="75"/>
    <n v="11.81"/>
    <n v="911.41200000000003"/>
    <n v="364.56480000000005"/>
    <n v="2"/>
    <n v="0"/>
    <n v="6881.276896656228"/>
    <n v="828.301848671583"/>
    <n v="82.24"/>
    <n v="97.45"/>
    <n v="82.24"/>
    <n v="10.5"/>
    <s v=""/>
    <n v="100"/>
    <n v="5.0536839037433143"/>
    <n v="2.1875900231481475"/>
    <n v="5.2392592592592582"/>
    <n v="4.5719017307692305"/>
    <s v=""/>
    <s v=""/>
    <m/>
    <n v="0"/>
    <s v=""/>
    <n v="8.6"/>
    <n v="100"/>
    <n v="99.999999999999986"/>
    <n v="59.999999999999986"/>
    <n v="7.1"/>
    <n v="0"/>
    <n v="0"/>
    <n v="2"/>
    <n v="0"/>
    <n v="4"/>
    <n v="12"/>
    <n v="911.41199999999992"/>
    <n v="911.41199999999992"/>
  </r>
  <r>
    <x v="17"/>
    <x v="2"/>
    <n v="352610011"/>
    <s v="Juquiá"/>
    <n v="-0.40235984115765122"/>
    <n v="18862"/>
    <n v="12247"/>
    <n v="6615"/>
    <n v="22.975540830247514"/>
    <n v="64.929487859187788"/>
    <n v="0.24637944399999998"/>
    <n v="0.24121944399999998"/>
    <n v="5.1599999999999997E-3"/>
    <n v="0"/>
    <n v="3.2850000000000004E-2"/>
    <n v="1.4299999999999998E-3"/>
    <n v="0.15381944399999997"/>
    <n v="5.8280000000000005E-2"/>
    <n v="3.9214840254629631E-2"/>
    <n v="139"/>
    <n v="83"/>
    <n v="17"/>
    <n v="8.35"/>
    <n v="644.00400000000002"/>
    <n v="344.578374"/>
    <n v="4"/>
    <n v="0"/>
    <n v="41296.744777860251"/>
    <n v="5350.1855582652934"/>
    <n v="68.3"/>
    <n v="88.85"/>
    <n v="50.14"/>
    <n v="30.97"/>
    <s v=""/>
    <n v="100"/>
    <n v="2.2855235992578851"/>
    <n v="0.99748762753036435"/>
    <n v="3.1823145646437991"/>
    <n v="0.16125000000000003"/>
    <n v="0"/>
    <n v="0.58122638767800106"/>
    <m/>
    <n v="0"/>
    <n v="0"/>
    <n v="9"/>
    <n v="77"/>
    <n v="73.150000000000006"/>
    <n v="46.494373637430826"/>
    <n v="6.1"/>
    <n v="1"/>
    <n v="0"/>
    <n v="19"/>
    <n v="83.769307197730569"/>
    <n v="83"/>
    <n v="17"/>
    <n v="495.88308000000006"/>
    <n v="471.08892600000007"/>
  </r>
  <r>
    <x v="18"/>
    <x v="2"/>
    <n v="35262096"/>
    <s v="Juquitiba"/>
    <m/>
    <m/>
    <m/>
    <m/>
    <m/>
    <m/>
    <n v="3.0000000000000001E-5"/>
    <n v="0"/>
    <n v="3.0000000000000001E-5"/>
    <n v="0"/>
    <n v="0"/>
    <n v="0"/>
    <n v="0"/>
    <n v="3.0000000000000001E-5"/>
    <m/>
    <n v="0"/>
    <s v=""/>
    <s v=""/>
    <m/>
    <m/>
    <m/>
    <m/>
    <m/>
    <s v=""/>
    <s v=""/>
    <m/>
    <m/>
    <m/>
    <m/>
    <n v="15.1672553500935"/>
    <m/>
    <n v="4.3352601156069364E-4"/>
    <n v="1.8915510718789407E-4"/>
    <n v="0"/>
    <n v="1.4634146341463417E-3"/>
    <s v=""/>
    <s v=""/>
    <m/>
    <m/>
    <s v=""/>
    <m/>
    <m/>
    <m/>
    <m/>
    <m/>
    <m/>
    <m/>
    <n v="0"/>
    <m/>
    <s v=""/>
    <n v="1"/>
    <m/>
    <m/>
  </r>
  <r>
    <x v="17"/>
    <x v="2"/>
    <n v="352620911"/>
    <s v="Juquitiba"/>
    <n v="0.54388449729403376"/>
    <n v="30040"/>
    <n v="25349"/>
    <n v="4691"/>
    <n v="57.592024539877301"/>
    <n v="84.384154460719046"/>
    <n v="0.127262768"/>
    <n v="0.11282586400000001"/>
    <n v="1.4436903999999993E-2"/>
    <n v="0"/>
    <n v="0.10315000000000001"/>
    <n v="1.1999999999999999E-4"/>
    <n v="1.6012777999999998E-2"/>
    <n v="7.9799899999999958E-3"/>
    <n v="4.0791920972222215E-2"/>
    <n v="55"/>
    <n v="26.153846153846157"/>
    <n v="73.846153846153854"/>
    <n v="16.920000000000002"/>
    <n v="1305.3420000000001"/>
    <n v="1103.9494265999999"/>
    <n v="4"/>
    <n v="1"/>
    <n v="16649.832223701731"/>
    <n v="2152.0905459387482"/>
    <n v="44.61"/>
    <m/>
    <n v="14.15"/>
    <n v="29.49"/>
    <s v=""/>
    <n v="57.64"/>
    <n v="1.8390573410404625"/>
    <n v="0.8024134174022699"/>
    <n v="2.316752854209446"/>
    <n v="0.70423921951219492"/>
    <s v=""/>
    <s v=""/>
    <m/>
    <n v="0"/>
    <s v=""/>
    <n v="7.9"/>
    <n v="16.77"/>
    <n v="16.77"/>
    <n v="15.42833781491748"/>
    <n v="3.3"/>
    <n v="0"/>
    <n v="1"/>
    <n v="97"/>
    <n v="252.86869934426801"/>
    <n v="17"/>
    <n v="48"/>
    <n v="218.90585340000001"/>
    <n v="218.90585340000001"/>
  </r>
  <r>
    <x v="15"/>
    <x v="2"/>
    <n v="35263082"/>
    <s v="Lagoinha"/>
    <n v="-9.7031008895653859E-2"/>
    <n v="4818"/>
    <n v="3364"/>
    <n v="1454"/>
    <n v="18.826195686151923"/>
    <n v="69.821502698215028"/>
    <n v="4.3352593000000016E-2"/>
    <n v="4.3352593000000016E-2"/>
    <n v="0"/>
    <n v="9.3302891933028879E-3"/>
    <n v="1.6E-2"/>
    <n v="5.0000000000000002E-5"/>
    <n v="2.7022593000000001E-2"/>
    <n v="2.7999999999999998E-4"/>
    <n v="8.0714046875000004E-3"/>
    <n v="12"/>
    <n v="93.333333333333329"/>
    <n v="6.666666666666667"/>
    <n v="2.2200000000000002"/>
    <n v="171.61199999999999"/>
    <n v="28.281960000000002"/>
    <n v="0"/>
    <n v="0"/>
    <n v="25330.909090909092"/>
    <n v="2552.7272727272721"/>
    <n v="64.33"/>
    <n v="64.819999999999993"/>
    <n v="63.39"/>
    <n v="29.46"/>
    <s v=""/>
    <n v="99.24"/>
    <n v="2.5959636526946119"/>
    <n v="1.1202220413436697"/>
    <n v="3.386921328125001"/>
    <n v="0"/>
    <n v="0"/>
    <n v="0"/>
    <m/>
    <n v="0"/>
    <n v="0"/>
    <n v="9.4"/>
    <n v="87"/>
    <n v="87"/>
    <n v="83.519823788546262"/>
    <n v="9.5"/>
    <n v="0"/>
    <n v="0"/>
    <n v="3"/>
    <n v="198.23067507417679"/>
    <n v="14"/>
    <n v="1"/>
    <n v="149.30243999999999"/>
    <n v="149.30243999999999"/>
  </r>
  <r>
    <x v="8"/>
    <x v="2"/>
    <n v="352640710"/>
    <s v="Laranjal Paulista"/>
    <n v="1.0379558640026154"/>
    <n v="27327"/>
    <n v="24695"/>
    <n v="2632"/>
    <n v="70.656220912193604"/>
    <n v="90.368500018296928"/>
    <n v="0.24507176"/>
    <n v="0.220108519"/>
    <n v="2.4963240999999997E-2"/>
    <n v="0"/>
    <n v="0.11463963000000001"/>
    <n v="0.10532888899999999"/>
    <n v="1.2038518999999999E-2"/>
    <n v="1.3064721999999999E-2"/>
    <n v="7.5288826447916665E-2"/>
    <n v="10"/>
    <n v="29.72972972972973"/>
    <n v="70.270270270270274"/>
    <n v="20.23"/>
    <n v="1365.606"/>
    <n v="345.7677564"/>
    <n v="4"/>
    <n v="0"/>
    <n v="3969.8408167746184"/>
    <n v="588.55198155670212"/>
    <n v="90.51"/>
    <m/>
    <n v="86.65"/>
    <n v="46.27"/>
    <n v="0"/>
    <n v="100"/>
    <n v="19.924533333333333"/>
    <n v="7.1241790697674414"/>
    <n v="30.570627638888894"/>
    <n v="4.8947531372549014"/>
    <n v="2"/>
    <n v="1.2345679012345701"/>
    <m/>
    <n v="1"/>
    <n v="0"/>
    <n v="10"/>
    <n v="97"/>
    <n v="95.060000000000016"/>
    <n v="74.680269682470637"/>
    <n v="8.1"/>
    <n v="0"/>
    <n v="0"/>
    <n v="29"/>
    <n v="152.26645892708325"/>
    <n v="11"/>
    <n v="26"/>
    <n v="1324.6378200000001"/>
    <n v="1298.1450636000002"/>
  </r>
  <r>
    <x v="12"/>
    <x v="2"/>
    <n v="352650619"/>
    <s v="Lavínia"/>
    <n v="0.64472504299939448"/>
    <n v="8547"/>
    <n v="4172"/>
    <n v="4375"/>
    <n v="15.87127683280101"/>
    <n v="48.812448812448814"/>
    <n v="2.5794800000000003E-4"/>
    <n v="2.0794800000000001E-4"/>
    <n v="5.0000000000000002E-5"/>
    <n v="0"/>
    <n v="0"/>
    <n v="0"/>
    <n v="2.0794800000000001E-4"/>
    <n v="5.0000000000000002E-5"/>
    <n v="1.086403828125E-2"/>
    <s v=""/>
    <n v="50"/>
    <n v="50"/>
    <n v="3.99"/>
    <n v="307.52999999999997"/>
    <n v="107.63549999999999"/>
    <n v="0"/>
    <n v="0"/>
    <n v="14205.405405405405"/>
    <n v="1402.0919620919617"/>
    <n v="48.81"/>
    <n v="48.81"/>
    <n v="46.33"/>
    <n v="4.32"/>
    <n v="14.814814814814801"/>
    <n v="100"/>
    <n v="1.8424857142857146E-2"/>
    <n v="6.6999480519480525E-3"/>
    <n v="2.0387058823529411E-2"/>
    <n v="1.315789473684211E-2"/>
    <n v="2"/>
    <n v="1.30321459600348"/>
    <m/>
    <n v="0"/>
    <n v="0"/>
    <n v="8.6"/>
    <n v="100"/>
    <n v="100"/>
    <n v="65"/>
    <n v="7.4"/>
    <n v="0"/>
    <n v="0"/>
    <n v="1"/>
    <n v="0"/>
    <n v="1"/>
    <n v="1"/>
    <n v="307.52999999999997"/>
    <n v="307.52999999999997"/>
  </r>
  <r>
    <x v="0"/>
    <x v="2"/>
    <n v="352650620"/>
    <s v="Lavínia"/>
    <m/>
    <m/>
    <m/>
    <m/>
    <m/>
    <m/>
    <n v="1.7168889E-2"/>
    <n v="1.38889E-4"/>
    <n v="1.703E-2"/>
    <n v="0"/>
    <n v="5.6499999999999996E-3"/>
    <n v="0"/>
    <n v="1.38889E-4"/>
    <n v="1.1379999999999999E-2"/>
    <m/>
    <n v="1"/>
    <n v="16.666666666666664"/>
    <n v="83.333333333333343"/>
    <m/>
    <m/>
    <m/>
    <m/>
    <m/>
    <s v=""/>
    <s v=""/>
    <m/>
    <m/>
    <m/>
    <m/>
    <n v="13.141762452107301"/>
    <m/>
    <n v="1.2263492142857144"/>
    <n v="0.44594516883116875"/>
    <n v="1.3616568627450983E-2"/>
    <n v="4.4815789473684227"/>
    <s v=""/>
    <s v=""/>
    <m/>
    <m/>
    <s v=""/>
    <m/>
    <m/>
    <m/>
    <m/>
    <m/>
    <m/>
    <m/>
    <n v="3"/>
    <m/>
    <n v="1"/>
    <n v="5"/>
    <m/>
    <m/>
  </r>
  <r>
    <x v="15"/>
    <x v="2"/>
    <n v="35266052"/>
    <s v="Lavrinhas"/>
    <n v="0.84028708838164157"/>
    <n v="7051"/>
    <n v="6606"/>
    <n v="445"/>
    <n v="42.256981900994845"/>
    <n v="93.688838462629406"/>
    <n v="6.5733333000000005E-2"/>
    <n v="6.4940000000000012E-2"/>
    <n v="7.9333300000000002E-4"/>
    <n v="0"/>
    <n v="1.8749999999999999E-2"/>
    <n v="2.751E-2"/>
    <n v="1.4150000000000001E-2"/>
    <n v="5.3233330000000013E-3"/>
    <n v="1.7460405989583334E-2"/>
    <n v="27"/>
    <n v="79.166666666666657"/>
    <n v="20.833333333333336"/>
    <n v="4.63"/>
    <n v="357.21"/>
    <n v="321.40864800000003"/>
    <n v="1"/>
    <n v="0"/>
    <n v="11181.392710253866"/>
    <n v="1118.139271025387"/>
    <n v="95.09"/>
    <m/>
    <n v="64.06"/>
    <n v="29.07"/>
    <s v=""/>
    <n v="100"/>
    <n v="6.0864197222222218"/>
    <n v="2.6293333200000002"/>
    <n v="7.8240963855421706"/>
    <n v="0.31733319999999987"/>
    <n v="1"/>
    <n v="0.86244070720138"/>
    <m/>
    <n v="0"/>
    <n v="0"/>
    <n v="9.1999999999999993"/>
    <n v="64"/>
    <n v="11.52"/>
    <n v="10.022494331065747"/>
    <n v="1.9"/>
    <n v="0"/>
    <n v="0"/>
    <n v="26"/>
    <n v="107.38581915670244"/>
    <n v="19"/>
    <n v="5"/>
    <n v="228.61439999999999"/>
    <n v="41.150591999999996"/>
  </r>
  <r>
    <x v="3"/>
    <x v="2"/>
    <n v="35267049"/>
    <s v="Leme"/>
    <n v="1.0143116945010577"/>
    <n v="99172"/>
    <n v="97378"/>
    <n v="1794"/>
    <n v="246.03552644636301"/>
    <n v="98.191021659339327"/>
    <n v="0.53496365700000004"/>
    <n v="0.47693703700000006"/>
    <n v="5.8026620000000029E-2"/>
    <n v="0.44747780314561147"/>
    <n v="0"/>
    <n v="2.0136295000000005E-2"/>
    <n v="0.48710726900000001"/>
    <n v="2.7720093000000001E-2"/>
    <n v="0.2956590502129629"/>
    <n v="20"/>
    <n v="43.548387096774192"/>
    <n v="56.451612903225815"/>
    <n v="90.27"/>
    <n v="5416.0919999999996"/>
    <n v="892.57139999999993"/>
    <n v="13"/>
    <n v="0"/>
    <n v="1688.5427338361635"/>
    <n v="200.33557859073122"/>
    <n v="97.94"/>
    <n v="100"/>
    <n v="97.94"/>
    <n v="55.61"/>
    <n v="14.4050705848459"/>
    <n v="100"/>
    <n v="27.862690468749999"/>
    <n v="10.074645141242939"/>
    <n v="36.971863333333339"/>
    <n v="9.2105746031746101"/>
    <n v="1"/>
    <n v="6.2745098039215699E-2"/>
    <m/>
    <n v="0"/>
    <n v="0"/>
    <n v="9.8000000000000007"/>
    <n v="100"/>
    <n v="96"/>
    <n v="83.520010369100078"/>
    <n v="9.6"/>
    <n v="0"/>
    <n v="0"/>
    <n v="67"/>
    <n v="0"/>
    <n v="54"/>
    <n v="70"/>
    <n v="5416.0919999999996"/>
    <n v="5199.4483199999995"/>
  </r>
  <r>
    <x v="7"/>
    <x v="2"/>
    <n v="352680313"/>
    <s v="Lençóis Paulista"/>
    <n v="0.83798583278480443"/>
    <n v="65399"/>
    <n v="64214"/>
    <n v="1185"/>
    <n v="81.356206304580397"/>
    <n v="98.188045688771993"/>
    <n v="0.75402166700000006"/>
    <n v="0.38845000000000002"/>
    <n v="0.36557166700000004"/>
    <n v="0"/>
    <n v="0.13621166700000001"/>
    <n v="0.60835000000000006"/>
    <n v="1.1100000000000001E-3"/>
    <n v="8.3500000000000033E-3"/>
    <n v="0.19461410198148149"/>
    <n v="16"/>
    <n v="11.111111111111111"/>
    <n v="88.888888888888886"/>
    <n v="53.07"/>
    <n v="3582.252"/>
    <n v="1074.6932040000002"/>
    <n v="3"/>
    <n v="1"/>
    <n v="3322.4214437529627"/>
    <n v="352.01272190706283"/>
    <n v="97.76"/>
    <n v="100"/>
    <n v="97.76"/>
    <n v="29.76"/>
    <n v="25"/>
    <n v="100"/>
    <n v="21.003389052924792"/>
    <n v="10.94371069666183"/>
    <n v="13.582167832167832"/>
    <n v="50.078310547945215"/>
    <n v="4"/>
    <n v="2.20118112157743"/>
    <m/>
    <n v="0"/>
    <n v="0"/>
    <n v="7.3"/>
    <n v="98.3"/>
    <n v="98.3"/>
    <n v="69.999508577286022"/>
    <n v="7.8"/>
    <n v="0"/>
    <n v="1"/>
    <n v="25"/>
    <n v="69.990645905485934"/>
    <n v="10"/>
    <n v="80"/>
    <n v="3521.3537160000001"/>
    <n v="3521.3537160000001"/>
  </r>
  <r>
    <x v="5"/>
    <x v="2"/>
    <n v="352680317"/>
    <s v="Lençóis Paulista"/>
    <m/>
    <m/>
    <m/>
    <m/>
    <m/>
    <m/>
    <n v="0.52055000000000007"/>
    <n v="0.50926000000000005"/>
    <n v="1.129E-2"/>
    <n v="0"/>
    <n v="0"/>
    <n v="0"/>
    <n v="0.51777000000000006"/>
    <n v="2.7799999999999999E-3"/>
    <m/>
    <n v="0"/>
    <n v="28.571428571428569"/>
    <n v="71.428571428571431"/>
    <m/>
    <m/>
    <m/>
    <m/>
    <m/>
    <s v=""/>
    <s v=""/>
    <m/>
    <m/>
    <m/>
    <m/>
    <n v="54.0983606557377"/>
    <m/>
    <n v="14.500000000000002"/>
    <n v="7.5551523947750372"/>
    <n v="17.806293706293708"/>
    <n v="1.5465753424657533"/>
    <s v=""/>
    <s v=""/>
    <m/>
    <m/>
    <s v=""/>
    <m/>
    <m/>
    <m/>
    <m/>
    <m/>
    <m/>
    <m/>
    <n v="0"/>
    <m/>
    <n v="2"/>
    <n v="5"/>
    <m/>
    <m/>
  </r>
  <r>
    <x v="6"/>
    <x v="2"/>
    <n v="35269025"/>
    <s v="Limeira"/>
    <n v="0.77111196458448106"/>
    <n v="292497"/>
    <n v="285384"/>
    <n v="7113"/>
    <n v="503.45450790044407"/>
    <n v="97.568180186463451"/>
    <n v="2.9618760939999986"/>
    <n v="2.4542122219999989"/>
    <n v="0.50766387199999963"/>
    <n v="0"/>
    <n v="5.0700000000000007E-3"/>
    <n v="2.552851851999999"/>
    <n v="0.18750597799999999"/>
    <n v="0.21644826400000006"/>
    <n v="0.9886337663125"/>
    <n v="43"/>
    <n v="11.6751269035533"/>
    <n v="88.324873096446694"/>
    <n v="265.16000000000003"/>
    <n v="15909.48"/>
    <n v="7819.8415199999999"/>
    <n v="49"/>
    <n v="1"/>
    <n v="761.18442240433239"/>
    <n v="101.34750100001027"/>
    <n v="97.02"/>
    <n v="97.02"/>
    <n v="97.02"/>
    <n v="19.78"/>
    <s v=""/>
    <n v="100"/>
    <n v="110.51776470149248"/>
    <n v="41.952919178470239"/>
    <n v="141.04667942528729"/>
    <n v="54.00679489361697"/>
    <n v="1"/>
    <n v="1.13832984245515E-2"/>
    <m/>
    <n v="0"/>
    <n v="0"/>
    <n v="8.3000000000000007"/>
    <n v="100"/>
    <n v="100"/>
    <n v="50.847912565338405"/>
    <n v="6.5"/>
    <n v="15"/>
    <n v="1"/>
    <n v="284"/>
    <n v="0.51282893349987102"/>
    <n v="69"/>
    <n v="522"/>
    <n v="15909.48"/>
    <n v="15909.48"/>
  </r>
  <r>
    <x v="3"/>
    <x v="2"/>
    <n v="35270099"/>
    <s v="Lindóia"/>
    <n v="1.6311790667452142"/>
    <n v="7544"/>
    <n v="7544"/>
    <n v="0"/>
    <n v="155.22633744855966"/>
    <n v="100"/>
    <n v="6.2477469999999997E-3"/>
    <n v="2.3777780000000001E-3"/>
    <n v="3.8699689999999996E-3"/>
    <n v="5.383561643835616E-2"/>
    <n v="0"/>
    <n v="1.1927469999999999E-3"/>
    <n v="1.7600000000000001E-3"/>
    <n v="3.2949999999999993E-3"/>
    <n v="1.9645833333333335E-2"/>
    <n v="17"/>
    <n v="42.857142857142854"/>
    <n v="57.142857142857139"/>
    <n v="5.5"/>
    <n v="424.65600000000001"/>
    <n v="189.30996000000002"/>
    <n v="0"/>
    <n v="0"/>
    <n v="2717.1792152704134"/>
    <n v="292.61930010604453"/>
    <n v="100"/>
    <n v="90.67"/>
    <n v="66.61"/>
    <n v="32.520000000000003"/>
    <n v="26.8276870906613"/>
    <n v="100"/>
    <n v="2.7164117391304345"/>
    <n v="0.96119184615384612"/>
    <n v="1.48611125"/>
    <n v="5.5285271428571416"/>
    <n v="0"/>
    <n v="0.63424947145877397"/>
    <m/>
    <n v="0"/>
    <n v="0"/>
    <n v="9.8000000000000007"/>
    <n v="100"/>
    <n v="62"/>
    <n v="55.420396744659207"/>
    <n v="6"/>
    <n v="0"/>
    <n v="0"/>
    <n v="10"/>
    <n v="0"/>
    <n v="9"/>
    <n v="12"/>
    <n v="424.65600000000001"/>
    <n v="263.28672"/>
  </r>
  <r>
    <x v="2"/>
    <x v="2"/>
    <n v="352710816"/>
    <s v="Lins"/>
    <n v="0.57370559731773074"/>
    <n v="74441"/>
    <n v="73571"/>
    <n v="870"/>
    <n v="130.26914461710766"/>
    <n v="98.831289208903698"/>
    <n v="0.71281629700000004"/>
    <n v="0.48246685199999995"/>
    <n v="0.23034944500000004"/>
    <n v="0"/>
    <n v="2.0547315E-2"/>
    <n v="0.28421601899999993"/>
    <n v="0.35060166699999995"/>
    <n v="5.7451295999999999E-2"/>
    <n v="0.22659702546296295"/>
    <n v="7"/>
    <n v="19.318181818181817"/>
    <n v="80.681818181818173"/>
    <n v="61.28"/>
    <n v="4136.616"/>
    <n v="716.96210400000029"/>
    <n v="3"/>
    <n v="0"/>
    <n v="1813.1685495896079"/>
    <n v="173.69137975040633"/>
    <n v="100"/>
    <n v="99"/>
    <n v="99.71"/>
    <n v="16.97"/>
    <n v="50"/>
    <n v="100"/>
    <n v="40.732359828571433"/>
    <n v="16.654586378504675"/>
    <n v="36.00498895522388"/>
    <n v="56.182791463414652"/>
    <n v="8"/>
    <n v="0.182922620280251"/>
    <m/>
    <n v="0"/>
    <n v="0"/>
    <n v="9"/>
    <n v="99.6"/>
    <n v="99.59999999999998"/>
    <n v="82.667907681061038"/>
    <n v="9.5"/>
    <n v="0"/>
    <n v="0"/>
    <n v="25"/>
    <n v="9.067777901329265"/>
    <n v="17"/>
    <n v="71"/>
    <n v="4120.0695359999991"/>
    <n v="4120.0695359999991"/>
  </r>
  <r>
    <x v="0"/>
    <x v="2"/>
    <n v="352710820"/>
    <s v="Lins"/>
    <m/>
    <m/>
    <m/>
    <m/>
    <m/>
    <m/>
    <n v="3.0000000000000001E-5"/>
    <n v="0"/>
    <n v="3.0000000000000001E-5"/>
    <n v="0"/>
    <n v="0"/>
    <n v="0"/>
    <n v="0"/>
    <n v="3.0000000000000001E-5"/>
    <m/>
    <s v=""/>
    <s v=""/>
    <s v=""/>
    <m/>
    <m/>
    <m/>
    <m/>
    <m/>
    <s v=""/>
    <s v=""/>
    <m/>
    <m/>
    <m/>
    <m/>
    <n v="14.312164413997399"/>
    <m/>
    <n v="1.7142857142857142E-3"/>
    <n v="7.0093457943925228E-4"/>
    <n v="0"/>
    <n v="7.3170731707317086E-3"/>
    <s v=""/>
    <s v=""/>
    <m/>
    <m/>
    <s v=""/>
    <m/>
    <m/>
    <m/>
    <m/>
    <m/>
    <m/>
    <m/>
    <n v="5"/>
    <m/>
    <s v=""/>
    <n v="1"/>
    <m/>
    <m/>
  </r>
  <r>
    <x v="15"/>
    <x v="2"/>
    <n v="35272072"/>
    <s v="Lorena"/>
    <n v="0.50181614429138932"/>
    <n v="85839"/>
    <n v="83688"/>
    <n v="2151"/>
    <n v="207.45081927594376"/>
    <n v="97.494146017544466"/>
    <n v="0.32590435199999979"/>
    <n v="8.2327779999999979E-3"/>
    <n v="0.31767157399999979"/>
    <n v="4.7248858447488565E-2"/>
    <n v="0.21721000000000001"/>
    <n v="9.4810000000000019E-2"/>
    <n v="2.4084260000000004E-3"/>
    <n v="1.1475925999999999E-2"/>
    <n v="0.26129232638888888"/>
    <n v="17"/>
    <n v="23.913043478260871"/>
    <n v="76.08695652173914"/>
    <n v="68.599999999999994"/>
    <n v="4630.3919999999998"/>
    <n v="2043.8541"/>
    <n v="16"/>
    <n v="0"/>
    <n v="2285.1375249012685"/>
    <n v="227.77898158179852"/>
    <n v="100"/>
    <n v="97.14"/>
    <n v="99.03"/>
    <n v="41.92"/>
    <s v=""/>
    <n v="100"/>
    <n v="12.115403420074342"/>
    <n v="5.2396198070739519"/>
    <n v="0.39771874396135265"/>
    <n v="51.23735064516125"/>
    <n v="4"/>
    <n v="1.28236643723369"/>
    <m/>
    <n v="0"/>
    <n v="0"/>
    <n v="9.1999999999999993"/>
    <n v="98"/>
    <n v="97.999999999999986"/>
    <n v="55.860020058776882"/>
    <n v="7.1"/>
    <n v="1"/>
    <n v="0"/>
    <n v="52"/>
    <n v="83.129115577898801"/>
    <n v="22"/>
    <n v="70"/>
    <n v="4537.7841599999992"/>
    <n v="4537.7841599999992"/>
  </r>
  <r>
    <x v="12"/>
    <x v="2"/>
    <n v="352725619"/>
    <s v="Lourdes"/>
    <n v="0.32305391368023795"/>
    <n v="2174"/>
    <n v="1848"/>
    <n v="326"/>
    <n v="19.098655890362821"/>
    <n v="85.004599816007371"/>
    <n v="1.3673147999999996E-2"/>
    <n v="4.3099999999999996E-3"/>
    <n v="9.3631479999999965E-3"/>
    <n v="0"/>
    <n v="5.3899999999999998E-3"/>
    <n v="0"/>
    <n v="4.7999999999999996E-3"/>
    <n v="3.4831480000000006E-3"/>
    <n v="4.6695708333333334E-3"/>
    <n v="3"/>
    <n v="13.333333333333334"/>
    <n v="86.666666666666671"/>
    <n v="1.31"/>
    <n v="100.818"/>
    <n v="17.139060000000001"/>
    <n v="0"/>
    <n v="0"/>
    <n v="11894.903403863846"/>
    <n v="1015.4185832566698"/>
    <n v="82.48"/>
    <n v="100"/>
    <n v="81.3"/>
    <n v="13.33"/>
    <n v="37.453183520599303"/>
    <n v="100"/>
    <n v="5.2589030769230751"/>
    <n v="1.6674570731707312"/>
    <n v="2.2684210526315787"/>
    <n v="13.375925714285708"/>
    <n v="0"/>
    <n v="1.24826629680999"/>
    <m/>
    <n v="0"/>
    <n v="0"/>
    <n v="7.2"/>
    <n v="100"/>
    <n v="100"/>
    <n v="83"/>
    <n v="10"/>
    <n v="0"/>
    <n v="0"/>
    <s v=""/>
    <n v="115.4281665784775"/>
    <n v="2"/>
    <n v="13"/>
    <n v="100.818"/>
    <n v="100.818"/>
  </r>
  <r>
    <x v="6"/>
    <x v="2"/>
    <n v="35273065"/>
    <s v="Louveira"/>
    <n v="3.0615124847376052"/>
    <n v="46225"/>
    <n v="45046"/>
    <n v="1179"/>
    <n v="835.14001806684735"/>
    <n v="97.449432125473237"/>
    <n v="0.556142515"/>
    <n v="0.42160333300000002"/>
    <n v="0.13453918200000001"/>
    <n v="0"/>
    <n v="0.36555000000000004"/>
    <n v="0.15663666700000003"/>
    <n v="1.2775478000000003E-2"/>
    <n v="2.1180370000000004E-2"/>
    <n v="0.1358395456597222"/>
    <n v="36"/>
    <n v="25.274725274725274"/>
    <n v="74.72527472527473"/>
    <n v="36.729999999999997"/>
    <n v="2479.0859999999998"/>
    <n v="537.46578"/>
    <n v="6"/>
    <n v="0"/>
    <n v="498.02660897782584"/>
    <n v="61.400540832882662"/>
    <n v="96.54"/>
    <n v="100"/>
    <n v="84.09"/>
    <n v="40.53"/>
    <n v="21.7465753424658"/>
    <n v="97.7"/>
    <n v="205.97870925925923"/>
    <n v="76.183906164383558"/>
    <n v="234.22407388888891"/>
    <n v="149.48797999999996"/>
    <n v="3"/>
    <n v="1.0974168495694701"/>
    <m/>
    <n v="0"/>
    <n v="0"/>
    <n v="9.8000000000000007"/>
    <n v="89"/>
    <n v="89"/>
    <n v="78.320002613866563"/>
    <n v="8.4"/>
    <n v="3"/>
    <n v="0"/>
    <n v="110"/>
    <n v="269.10425695599872"/>
    <n v="23"/>
    <n v="68"/>
    <n v="2206.38654"/>
    <n v="2206.38654"/>
  </r>
  <r>
    <x v="0"/>
    <x v="2"/>
    <n v="352740520"/>
    <s v="Lucélia"/>
    <n v="0.5973650602050018"/>
    <n v="20806"/>
    <n v="18160"/>
    <n v="2646"/>
    <n v="66.164218024550024"/>
    <n v="87.282514659232916"/>
    <n v="0.12069574100000001"/>
    <n v="0.10854000000000001"/>
    <n v="1.2155740999999999E-2"/>
    <n v="0"/>
    <n v="7.9000000000000008E-3"/>
    <n v="0.11154"/>
    <n v="0"/>
    <n v="1.2557410000000001E-3"/>
    <n v="5.6911104523148154E-2"/>
    <n v="7"/>
    <n v="22.727272727272727"/>
    <n v="77.272727272727266"/>
    <n v="13.1"/>
    <n v="1010.34"/>
    <n v="218.23559999999998"/>
    <n v="2"/>
    <n v="0"/>
    <n v="3486.1482264731326"/>
    <n v="424.40065365759875"/>
    <n v="89.86"/>
    <m/>
    <n v="88.43"/>
    <n v="25.3"/>
    <n v="0.98749704721088005"/>
    <n v="100"/>
    <n v="12.069574100000001"/>
    <n v="5.2476409130434787"/>
    <n v="15.075000000000003"/>
    <n v="4.3413360714285707"/>
    <s v=""/>
    <s v=""/>
    <m/>
    <n v="0"/>
    <s v=""/>
    <n v="9.1999999999999993"/>
    <n v="98"/>
    <n v="98.000000000000014"/>
    <n v="78.399786210582576"/>
    <n v="8.6"/>
    <n v="0"/>
    <n v="0"/>
    <n v="7"/>
    <n v="13.881297975488662"/>
    <n v="5"/>
    <n v="17"/>
    <n v="990.1332000000001"/>
    <n v="990.1332000000001"/>
  </r>
  <r>
    <x v="1"/>
    <x v="2"/>
    <n v="352740521"/>
    <s v="Lucélia"/>
    <m/>
    <m/>
    <m/>
    <m/>
    <m/>
    <m/>
    <n v="4.7300000000000007E-3"/>
    <n v="8.3000000000000001E-4"/>
    <n v="3.9000000000000007E-3"/>
    <n v="0"/>
    <n v="3.7000000000000002E-3"/>
    <n v="0"/>
    <n v="8.3000000000000001E-4"/>
    <n v="2.0000000000000001E-4"/>
    <m/>
    <n v="1"/>
    <n v="14.285714285714285"/>
    <n v="85.714285714285708"/>
    <m/>
    <m/>
    <m/>
    <m/>
    <m/>
    <s v=""/>
    <s v=""/>
    <m/>
    <m/>
    <m/>
    <m/>
    <s v=""/>
    <m/>
    <n v="0.47300000000000009"/>
    <n v="0.20565217391304352"/>
    <n v="0.11527777777777777"/>
    <n v="1.3928571428571428"/>
    <s v=""/>
    <s v=""/>
    <m/>
    <m/>
    <s v=""/>
    <m/>
    <m/>
    <m/>
    <m/>
    <m/>
    <m/>
    <m/>
    <s v=""/>
    <m/>
    <n v="1"/>
    <n v="6"/>
    <m/>
    <m/>
  </r>
  <r>
    <x v="5"/>
    <x v="2"/>
    <n v="352750417"/>
    <s v="Lucianópolis"/>
    <n v="0.1159846919175811"/>
    <n v="2256"/>
    <n v="1828"/>
    <n v="428"/>
    <n v="11.817086585301976"/>
    <n v="81.028368794326241"/>
    <n v="0.76696000000000009"/>
    <n v="0.76199000000000006"/>
    <n v="4.9700000000000005E-3"/>
    <n v="0"/>
    <n v="3.79E-3"/>
    <n v="6.0000000000000002E-5"/>
    <n v="0.76199000000000006"/>
    <n v="1.1199999999999999E-3"/>
    <n v="4.7986999999999995E-3"/>
    <n v="7"/>
    <n v="77.777777777777786"/>
    <n v="22.222222222222221"/>
    <n v="1.32"/>
    <n v="101.952"/>
    <n v="25.634879999999999"/>
    <n v="1"/>
    <n v="0"/>
    <n v="24462.765957446809"/>
    <n v="2655.9574468085116"/>
    <n v="81.680000000000007"/>
    <n v="99.41"/>
    <n v="80.08"/>
    <n v="11.04"/>
    <s v=""/>
    <n v="100"/>
    <n v="83.365217391304355"/>
    <n v="43.826285714285717"/>
    <n v="104.38219178082193"/>
    <n v="2.61578947368421"/>
    <n v="0"/>
    <n v="0"/>
    <m/>
    <n v="0"/>
    <n v="0"/>
    <n v="9"/>
    <n v="98.5"/>
    <n v="98.499999999999986"/>
    <n v="74.855932203389827"/>
    <n v="8.1"/>
    <n v="1"/>
    <n v="0"/>
    <n v="5"/>
    <n v="78.979723675162035"/>
    <n v="14"/>
    <n v="4"/>
    <n v="100.42271999999998"/>
    <n v="100.42271999999998"/>
  </r>
  <r>
    <x v="4"/>
    <x v="2"/>
    <n v="35276034"/>
    <s v="Luís Antônio"/>
    <m/>
    <m/>
    <m/>
    <m/>
    <m/>
    <m/>
    <n v="0"/>
    <n v="0"/>
    <n v="0"/>
    <n v="0"/>
    <n v="0"/>
    <n v="0"/>
    <n v="0"/>
    <n v="0"/>
    <m/>
    <n v="0"/>
    <s v=""/>
    <s v=""/>
    <m/>
    <m/>
    <m/>
    <m/>
    <m/>
    <s v=""/>
    <s v=""/>
    <m/>
    <m/>
    <m/>
    <m/>
    <n v="16"/>
    <m/>
    <n v="0"/>
    <n v="0"/>
    <n v="0"/>
    <n v="0"/>
    <s v=""/>
    <s v=""/>
    <m/>
    <m/>
    <s v=""/>
    <m/>
    <m/>
    <m/>
    <m/>
    <m/>
    <m/>
    <m/>
    <n v="0"/>
    <m/>
    <n v="0"/>
    <n v="0"/>
    <m/>
    <m/>
  </r>
  <r>
    <x v="3"/>
    <x v="2"/>
    <n v="35276039"/>
    <s v="Luís Antônio"/>
    <n v="2.7418909384996804"/>
    <n v="13654"/>
    <n v="13421"/>
    <n v="233"/>
    <n v="22.847294267260132"/>
    <n v="98.293540354474885"/>
    <n v="1.2862166670000001"/>
    <n v="0.81169666700000009"/>
    <n v="0.47452000000000005"/>
    <n v="0.88709043632673734"/>
    <n v="0"/>
    <n v="0.33994000000000002"/>
    <n v="0.75001666699999991"/>
    <n v="0.19625999999999999"/>
    <n v="3.6741270462962966E-2"/>
    <n v="7"/>
    <n v="42.307692307692307"/>
    <n v="57.692307692307686"/>
    <n v="9.8699999999999992"/>
    <n v="761.07600000000002"/>
    <n v="197.87976"/>
    <n v="3"/>
    <n v="2"/>
    <n v="18685.091548264245"/>
    <n v="2240.3632635125246"/>
    <n v="88.4"/>
    <m/>
    <n v="88.4"/>
    <n v="0"/>
    <s v=""/>
    <n v="91.53"/>
    <n v="43.898179761092152"/>
    <n v="15.898846316440052"/>
    <n v="41.413095255102043"/>
    <n v="48.919587628865976"/>
    <n v="0"/>
    <n v="0"/>
    <m/>
    <n v="0"/>
    <n v="0"/>
    <n v="8.6999999999999993"/>
    <n v="100"/>
    <n v="100"/>
    <n v="74"/>
    <n v="8"/>
    <n v="3"/>
    <n v="2"/>
    <n v="9"/>
    <n v="0"/>
    <n v="11"/>
    <n v="15"/>
    <n v="761.07600000000002"/>
    <n v="761.07600000000002"/>
  </r>
  <r>
    <x v="0"/>
    <x v="2"/>
    <n v="352770220"/>
    <s v="Luiziânia"/>
    <n v="1.4171128016210899"/>
    <n v="5607"/>
    <n v="5277"/>
    <n v="330"/>
    <n v="33.572839949703614"/>
    <n v="94.11449973247727"/>
    <n v="5.5919261000000005E-2"/>
    <n v="4.6019261000000006E-2"/>
    <n v="9.8999999999999991E-3"/>
    <n v="0"/>
    <n v="9.6200000000000001E-3"/>
    <n v="8.0000000000000007E-5"/>
    <n v="4.6139261000000008E-2"/>
    <n v="8.0000000000000007E-5"/>
    <n v="1.2596767968749999E-2"/>
    <n v="2"/>
    <n v="55.555555555555557"/>
    <n v="44.444444444444443"/>
    <n v="3.67"/>
    <n v="283.28399999999999"/>
    <n v="68.395751999999987"/>
    <n v="0"/>
    <n v="0"/>
    <n v="6524.3017656500806"/>
    <n v="843.65971107544124"/>
    <n v="86.27"/>
    <n v="90.09"/>
    <n v="86.02"/>
    <n v="15.59"/>
    <n v="27.027027027027"/>
    <n v="94.11"/>
    <n v="11.649846041666668"/>
    <n v="4.8206259482758629"/>
    <n v="13.945230606060607"/>
    <n v="6.6000000000000005"/>
    <n v="0"/>
    <n v="1.20048019207683"/>
    <m/>
    <n v="0"/>
    <n v="0"/>
    <n v="7.8"/>
    <n v="86.2"/>
    <n v="86.2"/>
    <n v="75.85611894776973"/>
    <n v="7.7"/>
    <n v="0"/>
    <n v="0"/>
    <n v="7"/>
    <n v="76.368795740822165"/>
    <n v="10"/>
    <n v="8"/>
    <n v="244.190808"/>
    <n v="244.190808"/>
  </r>
  <r>
    <x v="5"/>
    <x v="2"/>
    <n v="352780117"/>
    <s v="Lupércio"/>
    <n v="0.14178469100945001"/>
    <n v="4407"/>
    <n v="4166"/>
    <n v="241"/>
    <n v="28.426756111720312"/>
    <n v="94.531427274790104"/>
    <n v="2.7399999999999994E-2"/>
    <n v="1.0409999999999997E-2"/>
    <n v="1.6989999999999998E-2"/>
    <n v="0"/>
    <n v="1.157E-2"/>
    <n v="5.2900000000000004E-3"/>
    <n v="1.0299999999999998E-2"/>
    <n v="2.4000000000000001E-4"/>
    <n v="1.029103359375E-2"/>
    <n v="1"/>
    <n v="56.25"/>
    <n v="43.75"/>
    <n v="2.84"/>
    <n v="219.18600000000001"/>
    <n v="52.939332000000007"/>
    <n v="0"/>
    <n v="0"/>
    <n v="9588.8904016337638"/>
    <n v="1001.8243703199455"/>
    <n v="89.67"/>
    <n v="88.8"/>
    <n v="89.13"/>
    <n v="24.06"/>
    <n v="75.599999999999994"/>
    <n v="100"/>
    <n v="4.0294117647058814"/>
    <n v="2.0447761194029845"/>
    <n v="1.9277777777777771"/>
    <n v="12.135714285714283"/>
    <s v=""/>
    <s v=""/>
    <m/>
    <n v="0"/>
    <s v=""/>
    <n v="9"/>
    <n v="99.8"/>
    <n v="99.799999999999983"/>
    <n v="75.847302291204727"/>
    <n v="7.9"/>
    <n v="0"/>
    <n v="0"/>
    <s v=""/>
    <n v="112.42796843095282"/>
    <n v="9"/>
    <n v="7"/>
    <n v="218.74762799999999"/>
    <n v="218.74762799999999"/>
  </r>
  <r>
    <x v="1"/>
    <x v="2"/>
    <n v="352780121"/>
    <s v="Lupércio"/>
    <m/>
    <m/>
    <m/>
    <m/>
    <m/>
    <m/>
    <n v="1.9300000000000001E-3"/>
    <n v="1.9300000000000001E-3"/>
    <n v="0"/>
    <n v="0"/>
    <n v="1.9300000000000001E-3"/>
    <n v="0"/>
    <n v="0"/>
    <n v="0"/>
    <m/>
    <n v="0"/>
    <s v=""/>
    <s v=""/>
    <m/>
    <m/>
    <m/>
    <m/>
    <m/>
    <s v=""/>
    <s v=""/>
    <m/>
    <m/>
    <m/>
    <m/>
    <s v=""/>
    <m/>
    <n v="0.2838235294117647"/>
    <n v="0.14402985074626865"/>
    <n v="0.3574074074074074"/>
    <n v="0"/>
    <s v=""/>
    <s v=""/>
    <m/>
    <m/>
    <s v=""/>
    <m/>
    <m/>
    <m/>
    <m/>
    <m/>
    <m/>
    <m/>
    <n v="0"/>
    <m/>
    <n v="1"/>
    <s v=""/>
    <m/>
    <m/>
  </r>
  <r>
    <x v="5"/>
    <x v="2"/>
    <n v="352790017"/>
    <s v="Lutécia"/>
    <m/>
    <m/>
    <m/>
    <m/>
    <m/>
    <m/>
    <n v="6.8100000000000008E-2"/>
    <n v="6.2030000000000002E-2"/>
    <n v="6.0699999999999999E-3"/>
    <n v="0"/>
    <n v="0"/>
    <n v="0"/>
    <n v="6.8049999999999999E-2"/>
    <n v="5.0000000000000002E-5"/>
    <m/>
    <n v="1"/>
    <n v="50"/>
    <n v="50"/>
    <m/>
    <m/>
    <m/>
    <m/>
    <m/>
    <s v=""/>
    <s v=""/>
    <m/>
    <m/>
    <m/>
    <m/>
    <s v=""/>
    <m/>
    <n v="3.4568527918781733"/>
    <n v="1.7153652392947103"/>
    <n v="4.0279220779220779"/>
    <n v="1.4116279069767443"/>
    <s v=""/>
    <s v=""/>
    <m/>
    <m/>
    <s v=""/>
    <m/>
    <m/>
    <m/>
    <m/>
    <m/>
    <m/>
    <m/>
    <n v="2"/>
    <m/>
    <n v="2"/>
    <n v="2"/>
    <m/>
    <m/>
  </r>
  <r>
    <x v="1"/>
    <x v="2"/>
    <n v="352790021"/>
    <s v="Lutécia"/>
    <n v="-0.44763383981638594"/>
    <n v="2637"/>
    <n v="2190"/>
    <n v="447"/>
    <n v="5.5559067062764678"/>
    <n v="83.048919226393622"/>
    <n v="0"/>
    <n v="0"/>
    <n v="0"/>
    <n v="0"/>
    <n v="0"/>
    <n v="0"/>
    <n v="0"/>
    <n v="0"/>
    <n v="6.2738624999999996E-3"/>
    <s v=""/>
    <s v=""/>
    <s v=""/>
    <n v="1.48"/>
    <n v="114.318"/>
    <n v="10.197900000000001"/>
    <n v="0"/>
    <n v="0"/>
    <n v="47477.406143344713"/>
    <n v="5142.3890784982932"/>
    <n v="91.36"/>
    <n v="79.5"/>
    <n v="89.79"/>
    <n v="24.35"/>
    <s v=""/>
    <n v="100"/>
    <n v="0"/>
    <n v="0"/>
    <n v="0"/>
    <n v="0"/>
    <n v="0"/>
    <n v="0"/>
    <m/>
    <n v="0"/>
    <n v="0"/>
    <n v="9.1999999999999993"/>
    <n v="99"/>
    <n v="99"/>
    <n v="91.079357581483222"/>
    <n v="10"/>
    <n v="0"/>
    <n v="0"/>
    <n v="2"/>
    <n v="0"/>
    <n v="0"/>
    <n v="0"/>
    <n v="113.17482"/>
    <n v="113.17482"/>
  </r>
  <r>
    <x v="7"/>
    <x v="2"/>
    <n v="352800713"/>
    <s v="Macatuba"/>
    <n v="0.38167877841965847"/>
    <n v="16801"/>
    <n v="16413"/>
    <n v="388"/>
    <n v="74.281545671589001"/>
    <n v="97.690613653949171"/>
    <n v="0.69869025600000001"/>
    <n v="0.55430932999999993"/>
    <n v="0.14438092600000005"/>
    <n v="0"/>
    <n v="4.9409999999999996E-2"/>
    <n v="0.58238962999999999"/>
    <n v="6.0419999999999995E-2"/>
    <n v="6.4706260000000002E-3"/>
    <n v="4.9623017464120373E-2"/>
    <n v="6"/>
    <n v="40"/>
    <n v="60"/>
    <n v="11.62"/>
    <n v="896.56200000000001"/>
    <n v="206.20926"/>
    <n v="2"/>
    <n v="0"/>
    <n v="3434.9669662520087"/>
    <n v="337.86560323790241"/>
    <n v="97.03"/>
    <n v="97.03"/>
    <n v="97.03"/>
    <n v="52.37"/>
    <n v="14.5868465430017"/>
    <n v="100"/>
    <n v="74.328750638297876"/>
    <n v="38.179795409836068"/>
    <n v="72.935438157894723"/>
    <n v="80.211625555555614"/>
    <n v="0"/>
    <n v="0"/>
    <m/>
    <n v="0"/>
    <n v="0"/>
    <n v="7.8"/>
    <n v="100"/>
    <n v="100"/>
    <n v="77"/>
    <n v="8.3000000000000007"/>
    <n v="0"/>
    <n v="0"/>
    <n v="4"/>
    <n v="99.570728514697038"/>
    <n v="20"/>
    <n v="30"/>
    <n v="896.56200000000001"/>
    <n v="896.56200000000001"/>
  </r>
  <r>
    <x v="12"/>
    <x v="2"/>
    <n v="352810619"/>
    <s v="Macaubal"/>
    <n v="0.17738356534193755"/>
    <n v="7742"/>
    <n v="6993"/>
    <n v="749"/>
    <n v="31.136135129700381"/>
    <n v="90.325497287522609"/>
    <n v="1.8128888999999988E-2"/>
    <n v="3.8400000000000001E-3"/>
    <n v="1.4288888999999987E-2"/>
    <n v="0"/>
    <n v="1.14E-3"/>
    <n v="6.7000000000000013E-4"/>
    <n v="1.4168888999999997E-2"/>
    <n v="2.15E-3"/>
    <n v="1.7804583854166667E-2"/>
    <n v="1"/>
    <n v="7.2727272727272725"/>
    <n v="92.72727272727272"/>
    <n v="5.01"/>
    <n v="386.262"/>
    <n v="123.86914199999998"/>
    <n v="1"/>
    <n v="0"/>
    <n v="7332.0588995091712"/>
    <n v="570.27124773960202"/>
    <n v="88.31"/>
    <m/>
    <n v="87.94"/>
    <n v="10"/>
    <n v="78.728923476005207"/>
    <n v="99.92"/>
    <n v="3.1805068421052614"/>
    <n v="1.0071604999999995"/>
    <n v="0.89302325581395359"/>
    <n v="10.20634928571428"/>
    <n v="3"/>
    <n v="0"/>
    <m/>
    <n v="0"/>
    <n v="0"/>
    <n v="7.7"/>
    <n v="99.9"/>
    <n v="99.90000000000002"/>
    <n v="67.931315531944648"/>
    <n v="7.7"/>
    <n v="0"/>
    <n v="0"/>
    <s v=""/>
    <n v="6.4028455219031404"/>
    <n v="4"/>
    <n v="51"/>
    <n v="385.87573800000007"/>
    <n v="385.87573800000007"/>
  </r>
  <r>
    <x v="10"/>
    <x v="2"/>
    <n v="352820515"/>
    <s v="Macedônia"/>
    <n v="-0.28239218635426333"/>
    <n v="3591"/>
    <n v="2832"/>
    <n v="759"/>
    <n v="10.911577028258888"/>
    <n v="78.863826232247277"/>
    <n v="5.5849999999999997E-2"/>
    <n v="4.7939999999999997E-2"/>
    <n v="7.9100000000000004E-3"/>
    <n v="0"/>
    <n v="7.6900000000000007E-3"/>
    <n v="0"/>
    <n v="4.811E-2"/>
    <n v="5.0000000000000002E-5"/>
    <n v="7.4298164062500012E-3"/>
    <n v="1"/>
    <n v="58.333333333333336"/>
    <n v="41.666666666666671"/>
    <n v="1.96"/>
    <n v="151.578"/>
    <n v="30.400973999999994"/>
    <n v="1"/>
    <n v="0"/>
    <n v="22130.526315789473"/>
    <n v="2283.3082706766918"/>
    <n v="79.45"/>
    <m/>
    <n v="78.83"/>
    <n v="10.91"/>
    <n v="5"/>
    <n v="100"/>
    <n v="6.9812499999999984"/>
    <n v="2.2162698412698409"/>
    <n v="8.8777777777777764"/>
    <n v="3.0423076923076926"/>
    <n v="0"/>
    <n v="2.1097046413502101"/>
    <m/>
    <n v="0"/>
    <n v="0"/>
    <n v="7.4"/>
    <n v="98.7"/>
    <n v="98.7"/>
    <n v="79.943676522978279"/>
    <n v="10"/>
    <n v="0"/>
    <n v="0"/>
    <n v="4"/>
    <n v="103.50188456246552"/>
    <n v="7"/>
    <n v="5"/>
    <n v="149.60748599999999"/>
    <n v="149.60748599999999"/>
  </r>
  <r>
    <x v="16"/>
    <x v="2"/>
    <n v="352830418"/>
    <s v="Magda"/>
    <m/>
    <m/>
    <m/>
    <m/>
    <m/>
    <m/>
    <n v="9.239E-2"/>
    <n v="8.4839999999999999E-2"/>
    <n v="7.5500000000000003E-3"/>
    <n v="0"/>
    <n v="0"/>
    <n v="1.2E-4"/>
    <n v="9.2240000000000003E-2"/>
    <n v="3.0000000000000001E-5"/>
    <m/>
    <n v="2"/>
    <n v="63.636363636363633"/>
    <n v="36.363636363636367"/>
    <m/>
    <m/>
    <m/>
    <m/>
    <m/>
    <s v=""/>
    <s v=""/>
    <m/>
    <m/>
    <m/>
    <m/>
    <n v="15.625"/>
    <m/>
    <n v="12.485135135135135"/>
    <n v="3.9652360515021461"/>
    <n v="15.425454545454546"/>
    <n v="3.9736842105263168"/>
    <s v=""/>
    <s v=""/>
    <m/>
    <m/>
    <s v=""/>
    <m/>
    <m/>
    <m/>
    <m/>
    <m/>
    <m/>
    <m/>
    <n v="3"/>
    <m/>
    <n v="7"/>
    <n v="4"/>
    <m/>
    <m/>
  </r>
  <r>
    <x v="12"/>
    <x v="2"/>
    <n v="352830419"/>
    <s v="Magda"/>
    <n v="-0.36862078810788734"/>
    <n v="3110"/>
    <n v="2646"/>
    <n v="464"/>
    <n v="9.9653934888490134"/>
    <n v="85.080385852090032"/>
    <n v="6.7399999999999995E-3"/>
    <n v="0"/>
    <n v="6.7399999999999995E-3"/>
    <n v="0"/>
    <n v="6.6099999999999996E-3"/>
    <n v="0"/>
    <n v="0"/>
    <n v="1.3000000000000002E-4"/>
    <n v="7.6340781250000007E-3"/>
    <s v=""/>
    <s v=""/>
    <s v=""/>
    <n v="1.82"/>
    <n v="140.50800000000001"/>
    <n v="43.557479999999998"/>
    <n v="1"/>
    <n v="0"/>
    <n v="23626.649517684888"/>
    <n v="1926.6366559485525"/>
    <n v="94.26"/>
    <n v="82.97"/>
    <n v="91.36"/>
    <n v="17.86"/>
    <s v=""/>
    <n v="100"/>
    <n v="0.91081081081081072"/>
    <n v="0.28927038626609441"/>
    <n v="0"/>
    <n v="3.5473684210526324"/>
    <s v=""/>
    <s v=""/>
    <m/>
    <n v="0"/>
    <s v=""/>
    <n v="9.1"/>
    <n v="100"/>
    <n v="100"/>
    <n v="69"/>
    <n v="8"/>
    <n v="1"/>
    <n v="0"/>
    <n v="3"/>
    <n v="86.585438238490624"/>
    <s v=""/>
    <n v="7"/>
    <n v="140.50800000000001"/>
    <n v="140.50800000000001"/>
  </r>
  <r>
    <x v="8"/>
    <x v="2"/>
    <n v="352840310"/>
    <s v="Mairinque"/>
    <n v="0.72260744562173684"/>
    <n v="45732"/>
    <n v="36704"/>
    <n v="9028"/>
    <n v="218.02059496567506"/>
    <n v="80.258899676375407"/>
    <n v="0.34959993799999989"/>
    <n v="0.17304055500000007"/>
    <n v="0.17655938299999982"/>
    <n v="0"/>
    <n v="0.16489000000000001"/>
    <n v="3.8550000000000008E-2"/>
    <n v="4.0910555000000008E-2"/>
    <n v="0.10524938300000003"/>
    <n v="0.11942599509722224"/>
    <n v="50"/>
    <n v="22.033898305084744"/>
    <n v="77.966101694915253"/>
    <n v="30.08"/>
    <n v="2030.5619999999999"/>
    <n v="2030.5619999999999"/>
    <n v="8"/>
    <n v="0"/>
    <n v="1282.6239832065075"/>
    <n v="199.97900813434799"/>
    <n v="85.79"/>
    <n v="100"/>
    <n v="81.75"/>
    <n v="36.450000000000003"/>
    <s v=""/>
    <n v="100"/>
    <n v="52.17909522388058"/>
    <n v="18.795695591397845"/>
    <n v="45.536988157894754"/>
    <n v="60.882545862068895"/>
    <n v="0"/>
    <n v="1.9843656043295299"/>
    <m/>
    <n v="0"/>
    <n v="0"/>
    <n v="8.6999999999999993"/>
    <n v="82"/>
    <n v="0"/>
    <n v="0"/>
    <n v="1.2"/>
    <n v="0"/>
    <n v="0"/>
    <n v="31"/>
    <n v="138.06876791419361"/>
    <n v="26"/>
    <n v="92"/>
    <n v="1665.0608400000001"/>
    <n v="0"/>
  </r>
  <r>
    <x v="6"/>
    <x v="2"/>
    <n v="35285025"/>
    <s v="Mairiporã"/>
    <m/>
    <m/>
    <m/>
    <m/>
    <m/>
    <m/>
    <n v="1.133E-2"/>
    <n v="0"/>
    <n v="1.133E-2"/>
    <n v="0"/>
    <n v="0"/>
    <n v="5.8999999999999999E-3"/>
    <n v="0"/>
    <n v="5.4299999999999991E-3"/>
    <m/>
    <n v="4"/>
    <s v=""/>
    <s v=""/>
    <m/>
    <m/>
    <m/>
    <m/>
    <m/>
    <s v=""/>
    <s v=""/>
    <m/>
    <m/>
    <m/>
    <m/>
    <n v="24.3055555555556"/>
    <m/>
    <n v="0.65872093023255818"/>
    <n v="0.24470842332613391"/>
    <n v="0"/>
    <n v="1.7984126984126987"/>
    <s v=""/>
    <s v=""/>
    <m/>
    <m/>
    <s v=""/>
    <m/>
    <m/>
    <m/>
    <m/>
    <m/>
    <m/>
    <m/>
    <n v="13"/>
    <m/>
    <s v=""/>
    <n v="11"/>
    <m/>
    <m/>
  </r>
  <r>
    <x v="18"/>
    <x v="2"/>
    <n v="35285026"/>
    <s v="Mairiporã"/>
    <n v="2.1817842719832781"/>
    <n v="95122"/>
    <n v="86939"/>
    <n v="8183"/>
    <n v="295.88776906806021"/>
    <n v="91.397363385967495"/>
    <n v="2.3515480559999995"/>
    <n v="2.2620599999999995"/>
    <n v="8.9488056000000052E-2"/>
    <n v="0"/>
    <n v="2.2934588889999996"/>
    <n v="4.7099999999999998E-3"/>
    <n v="1.8600000000000001E-3"/>
    <n v="5.1519167000000025E-2"/>
    <n v="0.15841258970601854"/>
    <n v="26"/>
    <n v="15.238095238095239"/>
    <n v="84.761904761904759"/>
    <n v="68.78"/>
    <n v="4642.4880000000003"/>
    <n v="3986.6908389120003"/>
    <n v="6"/>
    <n v="1"/>
    <n v="1534.9937974390782"/>
    <n v="208.86524673577085"/>
    <n v="54.71"/>
    <m/>
    <n v="22.09"/>
    <n v="35.32"/>
    <s v=""/>
    <n v="62.6"/>
    <n v="136.7179102325581"/>
    <n v="50.789374859611222"/>
    <n v="207.52844036697243"/>
    <n v="14.204453333333344"/>
    <n v="0"/>
    <n v="0"/>
    <m/>
    <n v="0"/>
    <n v="0"/>
    <n v="9.8000000000000007"/>
    <n v="24.8"/>
    <n v="17.657600000000002"/>
    <n v="14.125985055599497"/>
    <n v="2.9"/>
    <n v="0"/>
    <n v="1"/>
    <n v="83"/>
    <n v="1447.7756428679006"/>
    <n v="16"/>
    <n v="89"/>
    <n v="1151.3370240000002"/>
    <n v="819.75196108800014"/>
  </r>
  <r>
    <x v="14"/>
    <x v="2"/>
    <n v="352860114"/>
    <s v="Manduri"/>
    <n v="0.64732994177654213"/>
    <n v="9426"/>
    <n v="8609"/>
    <n v="817"/>
    <n v="41.184952156245906"/>
    <n v="91.33248461701676"/>
    <n v="0.158687777"/>
    <n v="0.13362000000000002"/>
    <n v="2.5067776999999996E-2"/>
    <n v="0"/>
    <n v="2.4858332999999996E-2"/>
    <n v="1.7650000000000002E-2"/>
    <n v="0.116089444"/>
    <n v="9.0000000000000006E-5"/>
    <n v="2.1230592187499998E-2"/>
    <n v="7"/>
    <n v="52.631578947368418"/>
    <n v="47.368421052631575"/>
    <n v="5.92"/>
    <n v="456.84"/>
    <n v="67.883399999999995"/>
    <n v="0"/>
    <n v="0"/>
    <n v="8196.8173138128586"/>
    <n v="970.23551877784826"/>
    <n v="86.49"/>
    <n v="86.5"/>
    <n v="86.49"/>
    <n v="19.260000000000002"/>
    <n v="20.066889632106999"/>
    <n v="99.99"/>
    <n v="13.919980438596493"/>
    <n v="6.4770521224489785"/>
    <n v="15.720000000000004"/>
    <n v="8.6440610344827604"/>
    <n v="6"/>
    <n v="0"/>
    <m/>
    <n v="0"/>
    <n v="0"/>
    <n v="7.3"/>
    <n v="99"/>
    <n v="99"/>
    <n v="85.140661938534279"/>
    <n v="9.5"/>
    <n v="0"/>
    <n v="0"/>
    <s v=""/>
    <n v="117.08732747754399"/>
    <n v="10"/>
    <n v="9"/>
    <n v="452.27159999999998"/>
    <n v="452.27159999999998"/>
  </r>
  <r>
    <x v="5"/>
    <x v="2"/>
    <n v="352860117"/>
    <s v="Manduri"/>
    <m/>
    <m/>
    <m/>
    <m/>
    <m/>
    <m/>
    <n v="1.1656666999999999E-2"/>
    <n v="1.1636667E-2"/>
    <n v="2.0000000000000002E-5"/>
    <n v="0"/>
    <n v="0"/>
    <n v="0"/>
    <n v="1.1636667E-2"/>
    <n v="2.0000000000000002E-5"/>
    <m/>
    <n v="0"/>
    <n v="66.666666666666657"/>
    <n v="33.333333333333329"/>
    <m/>
    <m/>
    <m/>
    <m/>
    <m/>
    <s v=""/>
    <s v=""/>
    <m/>
    <m/>
    <m/>
    <m/>
    <n v="16.518679845870299"/>
    <m/>
    <n v="1.022514649122807"/>
    <n v="0.4757823265306122"/>
    <n v="1.3690196470588234"/>
    <n v="6.8965517241379344E-3"/>
    <s v=""/>
    <s v=""/>
    <m/>
    <m/>
    <s v=""/>
    <m/>
    <m/>
    <m/>
    <m/>
    <m/>
    <m/>
    <m/>
    <n v="0"/>
    <m/>
    <n v="2"/>
    <n v="1"/>
    <m/>
    <m/>
  </r>
  <r>
    <x v="13"/>
    <x v="2"/>
    <n v="352870022"/>
    <s v="Marabá Paulista"/>
    <n v="0.69451395283732786"/>
    <n v="4905"/>
    <n v="2183"/>
    <n v="2722"/>
    <n v="5.348264131193301"/>
    <n v="44.505606523955151"/>
    <n v="0.30196148100000003"/>
    <n v="0.27034000000000002"/>
    <n v="3.1621481E-2"/>
    <n v="0"/>
    <n v="8.9900000000000015E-3"/>
    <n v="8.3330000000000001E-2"/>
    <n v="0.18439999999999995"/>
    <n v="2.5241481000000007E-2"/>
    <n v="4.7415000000000001E-3"/>
    <n v="5"/>
    <n v="38.461538461538467"/>
    <n v="61.53846153846154"/>
    <n v="1.79"/>
    <n v="138.40199999999999"/>
    <n v="29.042495999999996"/>
    <n v="0"/>
    <n v="0"/>
    <n v="43655.339449541287"/>
    <n v="6172.183486238534"/>
    <n v="37.119999999999997"/>
    <n v="62.57"/>
    <n v="36.81"/>
    <n v="18.12"/>
    <s v=""/>
    <n v="83.38"/>
    <n v="8.7020599711815567"/>
    <n v="4.4471499410898385"/>
    <n v="10.770517928286855"/>
    <n v="3.2939042708333317"/>
    <n v="2"/>
    <n v="0.64516129032258096"/>
    <m/>
    <n v="0"/>
    <n v="0"/>
    <n v="5.5"/>
    <n v="95.2"/>
    <n v="95.2"/>
    <n v="79.015840811548969"/>
    <n v="8.6"/>
    <n v="0"/>
    <n v="0"/>
    <n v="3"/>
    <n v="189.60244648318044"/>
    <n v="10"/>
    <n v="16"/>
    <n v="131.75870399999999"/>
    <n v="131.75870399999999"/>
  </r>
  <r>
    <x v="5"/>
    <x v="2"/>
    <n v="352880917"/>
    <s v="Maracaí"/>
    <n v="0.15853877578599906"/>
    <n v="13489"/>
    <n v="12433"/>
    <n v="1056"/>
    <n v="25.306742711342913"/>
    <n v="92.171398917636594"/>
    <n v="0.74418777799999991"/>
    <n v="0.64225777799999995"/>
    <n v="0.10193000000000001"/>
    <n v="0.32657784753932012"/>
    <n v="3.1149999999999997E-2"/>
    <n v="0.18965000000000001"/>
    <n v="0.45617777799999998"/>
    <n v="6.721000000000002E-2"/>
    <n v="3.7972534185185182E-2"/>
    <n v="8"/>
    <n v="42.592592592592595"/>
    <n v="57.407407407407405"/>
    <n v="8.86"/>
    <n v="683.69399999999996"/>
    <n v="124.56666"/>
    <n v="0"/>
    <n v="0"/>
    <n v="11596.008599599674"/>
    <n v="1262.4686781822224"/>
    <n v="92.48"/>
    <n v="90.65"/>
    <n v="91.37"/>
    <n v="28.81"/>
    <n v="54.1666666666667"/>
    <n v="100"/>
    <n v="28.404113664122132"/>
    <n v="15.003785846774193"/>
    <n v="30.877777788461536"/>
    <n v="18.875925925925927"/>
    <n v="0"/>
    <n v="1.22448979591837"/>
    <m/>
    <n v="0"/>
    <n v="0"/>
    <n v="7.7"/>
    <n v="94"/>
    <n v="94"/>
    <n v="81.780349103546328"/>
    <n v="9.9"/>
    <n v="0"/>
    <n v="0"/>
    <n v="11"/>
    <n v="82.03297638257979"/>
    <n v="23"/>
    <n v="31"/>
    <n v="642.67236000000003"/>
    <n v="642.67236000000003"/>
  </r>
  <r>
    <x v="2"/>
    <x v="2"/>
    <n v="352885816"/>
    <s v="Marapoama"/>
    <n v="1.1476688279799419"/>
    <n v="2856"/>
    <n v="2547"/>
    <n v="309"/>
    <n v="25.196294662549626"/>
    <n v="89.180672268907571"/>
    <n v="0.22413888899999998"/>
    <n v="0.16894999999999999"/>
    <n v="5.5188888999999998E-2"/>
    <n v="0"/>
    <n v="0"/>
    <n v="0.16619999999999999"/>
    <n v="4.7879999999999999E-2"/>
    <n v="1.0058888999999996E-2"/>
    <n v="7.24115E-3"/>
    <n v="2"/>
    <n v="18.181818181818183"/>
    <n v="81.818181818181827"/>
    <n v="1.75"/>
    <n v="135.108"/>
    <n v="51.34104"/>
    <n v="1"/>
    <n v="0"/>
    <n v="9496.134453781513"/>
    <n v="883.3613445378146"/>
    <n v="97.36"/>
    <n v="83.51"/>
    <n v="81.31"/>
    <n v="40"/>
    <n v="5.4010979281034199"/>
    <n v="97.36"/>
    <n v="64.039682571428571"/>
    <n v="26.062661511627905"/>
    <n v="62.574074074074069"/>
    <n v="68.986111250000036"/>
    <s v=""/>
    <s v=""/>
    <m/>
    <n v="0"/>
    <s v=""/>
    <n v="8.9"/>
    <n v="100"/>
    <n v="100"/>
    <n v="62.000000000000014"/>
    <n v="7.5"/>
    <n v="1"/>
    <n v="0"/>
    <s v=""/>
    <n v="0"/>
    <n v="6"/>
    <n v="27"/>
    <n v="135.108"/>
    <n v="135.108"/>
  </r>
  <r>
    <x v="1"/>
    <x v="2"/>
    <n v="352890821"/>
    <s v="Mariápolis"/>
    <n v="0.18089890340080572"/>
    <n v="3964"/>
    <n v="3358"/>
    <n v="606"/>
    <n v="21.300376141859218"/>
    <n v="84.712411705348131"/>
    <n v="1.6036424000000004E-2"/>
    <n v="0"/>
    <n v="1.6036424000000004E-2"/>
    <n v="0"/>
    <n v="1.5720000000000001E-2"/>
    <n v="0"/>
    <n v="1E-4"/>
    <n v="2.16424E-4"/>
    <n v="8.7858343749999991E-3"/>
    <s v=""/>
    <s v=""/>
    <s v=""/>
    <n v="2.29"/>
    <n v="176.364"/>
    <n v="45.202536000000009"/>
    <n v="0"/>
    <n v="0"/>
    <n v="11376.508577194752"/>
    <n v="1193.3400605449044"/>
    <n v="85.11"/>
    <m/>
    <n v="82.22"/>
    <n v="16.93"/>
    <s v=""/>
    <n v="100"/>
    <n v="2.4297612121212127"/>
    <n v="1.1214282517482521"/>
    <n v="0"/>
    <n v="10.690949333333334"/>
    <n v="0"/>
    <n v="0"/>
    <m/>
    <n v="0"/>
    <n v="0"/>
    <n v="7.9"/>
    <n v="89.6"/>
    <n v="89.6"/>
    <n v="74.36974892835272"/>
    <n v="7.9"/>
    <n v="0"/>
    <n v="0"/>
    <n v="1"/>
    <n v="178.92438360471601"/>
    <s v=""/>
    <n v="13"/>
    <n v="158.022144"/>
    <n v="158.022144"/>
  </r>
  <r>
    <x v="5"/>
    <x v="2"/>
    <n v="352900517"/>
    <s v="Marília"/>
    <m/>
    <m/>
    <m/>
    <m/>
    <m/>
    <m/>
    <n v="0"/>
    <n v="0"/>
    <n v="0"/>
    <n v="0"/>
    <n v="0"/>
    <n v="0"/>
    <n v="0"/>
    <n v="0"/>
    <m/>
    <n v="1"/>
    <s v=""/>
    <s v=""/>
    <m/>
    <m/>
    <m/>
    <m/>
    <m/>
    <s v=""/>
    <s v=""/>
    <m/>
    <m/>
    <m/>
    <m/>
    <n v="13.3157894736842"/>
    <m/>
    <n v="0"/>
    <n v="0"/>
    <n v="0"/>
    <n v="0"/>
    <s v=""/>
    <s v=""/>
    <m/>
    <m/>
    <s v=""/>
    <m/>
    <m/>
    <m/>
    <m/>
    <m/>
    <m/>
    <m/>
    <s v=""/>
    <m/>
    <n v="0"/>
    <n v="0"/>
    <m/>
    <m/>
  </r>
  <r>
    <x v="0"/>
    <x v="2"/>
    <n v="352900520"/>
    <s v="Marília"/>
    <m/>
    <m/>
    <m/>
    <m/>
    <m/>
    <m/>
    <n v="0.41716880399999995"/>
    <n v="0.26315"/>
    <n v="0.15401880399999995"/>
    <n v="0"/>
    <n v="0.12868000000000002"/>
    <n v="3.2180980000000005E-2"/>
    <n v="0.20011782400000003"/>
    <n v="5.618999999999999E-2"/>
    <m/>
    <n v="20"/>
    <n v="20.66115702479339"/>
    <n v="79.338842975206617"/>
    <m/>
    <m/>
    <m/>
    <m/>
    <m/>
    <s v=""/>
    <s v=""/>
    <m/>
    <m/>
    <m/>
    <m/>
    <s v=""/>
    <m/>
    <n v="10.669278874680305"/>
    <n v="4.7298050340136042"/>
    <n v="9.1371527777777786"/>
    <n v="14.953281941747566"/>
    <s v=""/>
    <s v=""/>
    <m/>
    <m/>
    <s v=""/>
    <m/>
    <m/>
    <m/>
    <m/>
    <m/>
    <m/>
    <m/>
    <n v="17"/>
    <m/>
    <n v="25"/>
    <n v="96"/>
    <m/>
    <m/>
  </r>
  <r>
    <x v="1"/>
    <x v="2"/>
    <n v="352900521"/>
    <s v="Marília"/>
    <n v="0.72364110935434489"/>
    <n v="228763"/>
    <n v="218500"/>
    <n v="10263"/>
    <n v="195.5155762574249"/>
    <n v="95.513697582213908"/>
    <n v="0.33292929100000002"/>
    <n v="0.17909000000000003"/>
    <n v="0.15383929099999999"/>
    <n v="0"/>
    <n v="0.17263000000000001"/>
    <n v="8.317999999999999E-2"/>
    <n v="7.1877779999999997E-3"/>
    <n v="6.9931513000000028E-2"/>
    <n v="0.79122555354629631"/>
    <n v="16"/>
    <n v="14.953271028037381"/>
    <n v="85.046728971962608"/>
    <n v="203.8"/>
    <n v="12230.513999999999"/>
    <n v="12230.513999999999"/>
    <n v="14"/>
    <n v="1"/>
    <n v="1215.8763436394872"/>
    <n v="141.99009455200363"/>
    <n v="99.28"/>
    <n v="95.51"/>
    <n v="99.26"/>
    <n v="51.53"/>
    <s v=""/>
    <n v="99.73"/>
    <n v="8.514815626598466"/>
    <n v="3.7747085147392294"/>
    <n v="6.2184027777777793"/>
    <n v="14.935853495145626"/>
    <n v="0"/>
    <n v="0"/>
    <m/>
    <n v="0"/>
    <n v="0"/>
    <n v="9.1"/>
    <n v="80"/>
    <n v="0"/>
    <n v="0"/>
    <n v="1.2"/>
    <n v="2"/>
    <n v="1"/>
    <n v="20"/>
    <n v="21.818051657490994"/>
    <n v="16"/>
    <n v="91"/>
    <n v="9784.4111999999986"/>
    <n v="0"/>
  </r>
  <r>
    <x v="16"/>
    <x v="2"/>
    <n v="352910418"/>
    <s v="Marinópolis"/>
    <n v="-0.2584425448175165"/>
    <n v="2098"/>
    <n v="1716"/>
    <n v="382"/>
    <n v="26.862996158770809"/>
    <n v="81.792183031458535"/>
    <n v="1.9758604000000003E-2"/>
    <n v="6.1213200000000004E-3"/>
    <n v="1.3637284000000001E-2"/>
    <n v="0"/>
    <n v="2.64E-3"/>
    <n v="1.2E-4"/>
    <n v="1.6638603999999991E-2"/>
    <n v="3.6000000000000002E-4"/>
    <n v="4.4571572916666663E-3"/>
    <n v="6"/>
    <n v="58.536585365853654"/>
    <n v="41.463414634146339"/>
    <n v="1.17"/>
    <n v="90.396000000000001"/>
    <n v="12.273984000000006"/>
    <n v="0"/>
    <n v="0"/>
    <n v="8718.2459485224026"/>
    <n v="601.25834127740677"/>
    <n v="81.58"/>
    <n v="79.069999999999993"/>
    <n v="80.77"/>
    <n v="14.94"/>
    <n v="60"/>
    <n v="100"/>
    <n v="10.977002222222223"/>
    <n v="3.4066558620689662"/>
    <n v="4.3723714285714284"/>
    <n v="34.09321000000002"/>
    <n v="0"/>
    <n v="0"/>
    <m/>
    <n v="0"/>
    <n v="0"/>
    <n v="9"/>
    <n v="97.1"/>
    <n v="97.100000000000009"/>
    <n v="86.421983273596183"/>
    <n v="10"/>
    <n v="0"/>
    <n v="0"/>
    <n v="8"/>
    <n v="59.230577411658359"/>
    <n v="24"/>
    <n v="17"/>
    <n v="87.774516000000006"/>
    <n v="87.774516000000006"/>
  </r>
  <r>
    <x v="1"/>
    <x v="2"/>
    <n v="352920321"/>
    <s v="Martinópolis"/>
    <n v="0.63458193858134671"/>
    <n v="25384"/>
    <n v="21926"/>
    <n v="3458"/>
    <n v="20.25599285007501"/>
    <n v="86.377245508982043"/>
    <n v="0.10772731499999998"/>
    <n v="9.8329999999999973E-2"/>
    <n v="9.3973149999999998E-3"/>
    <n v="0"/>
    <n v="2.31E-3"/>
    <n v="7.9362959999999989E-3"/>
    <n v="8.301E-2"/>
    <n v="1.4471018999999998E-2"/>
    <n v="7.7268425925925921E-2"/>
    <n v="24"/>
    <n v="56.000000000000007"/>
    <n v="44"/>
    <n v="15.46"/>
    <n v="1192.32"/>
    <n v="239.97384"/>
    <n v="0"/>
    <n v="0"/>
    <n v="11703.006618342262"/>
    <n v="1441.1345729593443"/>
    <n v="100"/>
    <n v="83.99"/>
    <n v="100"/>
    <n v="34.049999999999997"/>
    <n v="1.13250283125708"/>
    <n v="100"/>
    <n v="2.3624411184210525"/>
    <n v="1.143602070063694"/>
    <n v="2.8920588235294109"/>
    <n v="0.81011336206896578"/>
    <n v="0"/>
    <n v="1.17505995203837"/>
    <m/>
    <n v="0"/>
    <n v="0"/>
    <n v="9.1999999999999993"/>
    <n v="99"/>
    <n v="99"/>
    <n v="79.873369565217388"/>
    <n v="8.6999999999999993"/>
    <n v="0"/>
    <n v="0"/>
    <n v="45"/>
    <n v="2.9895781780445514"/>
    <n v="14"/>
    <n v="11"/>
    <n v="1180.3968"/>
    <n v="1180.3968"/>
  </r>
  <r>
    <x v="13"/>
    <x v="2"/>
    <n v="352920322"/>
    <s v="Martinópolis"/>
    <m/>
    <m/>
    <m/>
    <m/>
    <m/>
    <m/>
    <n v="0.23861395800000004"/>
    <n v="0.22354814800000003"/>
    <n v="1.5065810000000001E-2"/>
    <n v="0"/>
    <n v="0"/>
    <n v="8.3330000000000001E-2"/>
    <n v="0.14013495400000001"/>
    <n v="1.5149004000000001E-2"/>
    <m/>
    <n v="4"/>
    <n v="33.333333333333329"/>
    <n v="66.666666666666657"/>
    <m/>
    <m/>
    <m/>
    <m/>
    <m/>
    <s v=""/>
    <s v=""/>
    <m/>
    <m/>
    <m/>
    <m/>
    <n v="0.61968838526912196"/>
    <m/>
    <n v="5.232762236842107"/>
    <n v="2.5330568789808923"/>
    <n v="6.5749455294117656"/>
    <n v="1.2987767241379315"/>
    <s v=""/>
    <s v=""/>
    <m/>
    <m/>
    <s v=""/>
    <m/>
    <m/>
    <m/>
    <m/>
    <m/>
    <m/>
    <m/>
    <n v="18"/>
    <m/>
    <n v="5"/>
    <n v="10"/>
    <m/>
    <m/>
  </r>
  <r>
    <x v="3"/>
    <x v="2"/>
    <n v="35293029"/>
    <s v="Matão"/>
    <m/>
    <m/>
    <m/>
    <m/>
    <m/>
    <m/>
    <n v="9.7999999999999997E-4"/>
    <n v="6.3000000000000003E-4"/>
    <n v="3.5E-4"/>
    <n v="0"/>
    <n v="0"/>
    <n v="0"/>
    <n v="9.7999999999999997E-4"/>
    <n v="0"/>
    <m/>
    <n v="0"/>
    <n v="50"/>
    <n v="50"/>
    <m/>
    <m/>
    <m/>
    <m/>
    <m/>
    <s v=""/>
    <s v=""/>
    <m/>
    <m/>
    <m/>
    <m/>
    <s v=""/>
    <m/>
    <n v="5.2688172043010746E-2"/>
    <n v="2.3004694835680753E-2"/>
    <n v="4.4055944055944055E-2"/>
    <n v="8.1395348837209267E-2"/>
    <s v=""/>
    <s v=""/>
    <m/>
    <m/>
    <s v=""/>
    <m/>
    <m/>
    <m/>
    <m/>
    <m/>
    <m/>
    <m/>
    <n v="0"/>
    <m/>
    <n v="1"/>
    <n v="1"/>
    <m/>
    <m/>
  </r>
  <r>
    <x v="7"/>
    <x v="2"/>
    <n v="352930213"/>
    <s v="Matão"/>
    <m/>
    <m/>
    <m/>
    <m/>
    <m/>
    <m/>
    <n v="4.0209999999999996E-2"/>
    <n v="3.9809999999999998E-2"/>
    <n v="4.0000000000000002E-4"/>
    <n v="0"/>
    <n v="0"/>
    <n v="0"/>
    <n v="3.984E-2"/>
    <n v="3.6999999999999999E-4"/>
    <m/>
    <n v="23"/>
    <n v="64.285714285714292"/>
    <n v="35.714285714285715"/>
    <m/>
    <m/>
    <m/>
    <m/>
    <m/>
    <s v=""/>
    <s v=""/>
    <m/>
    <m/>
    <m/>
    <m/>
    <s v=""/>
    <m/>
    <n v="2.1618279569892471"/>
    <n v="0.94389671361502347"/>
    <n v="2.7839160839160839"/>
    <n v="9.3023255813953459E-2"/>
    <s v=""/>
    <s v=""/>
    <m/>
    <m/>
    <s v=""/>
    <m/>
    <m/>
    <m/>
    <m/>
    <m/>
    <m/>
    <m/>
    <n v="6"/>
    <m/>
    <n v="9"/>
    <n v="5"/>
    <m/>
    <m/>
  </r>
  <r>
    <x v="2"/>
    <x v="2"/>
    <n v="352930216"/>
    <s v="Matão"/>
    <n v="0.4471621904456935"/>
    <n v="79453"/>
    <n v="77995"/>
    <n v="1458"/>
    <n v="150.76184512627844"/>
    <n v="98.164952865215909"/>
    <n v="1.6298495529999999"/>
    <n v="0.14587935199999999"/>
    <n v="1.483970201"/>
    <n v="0"/>
    <n v="0.46896333299999998"/>
    <n v="0.44688969200000012"/>
    <n v="0.60942092599999975"/>
    <n v="0.10457560200000007"/>
    <n v="0.24185346064814814"/>
    <n v="35"/>
    <n v="16.042780748663102"/>
    <n v="83.957219251336895"/>
    <n v="64.95"/>
    <n v="4383.9359999999997"/>
    <n v="4.3848000000000003"/>
    <n v="15"/>
    <n v="0"/>
    <n v="1690.8532088152745"/>
    <n v="170.67297647665922"/>
    <n v="100"/>
    <n v="98.16"/>
    <n v="100"/>
    <n v="41.01"/>
    <s v=""/>
    <n v="100"/>
    <n v="87.626320053763436"/>
    <n v="38.259379178403755"/>
    <n v="10.201353286713287"/>
    <n v="345.10934906976729"/>
    <n v="0"/>
    <n v="0.207434450713575"/>
    <m/>
    <n v="2"/>
    <n v="0"/>
    <n v="8.1"/>
    <n v="100"/>
    <n v="100"/>
    <n v="99.899980291683093"/>
    <n v="10"/>
    <n v="2"/>
    <n v="0"/>
    <n v="49"/>
    <n v="193.90391675323369"/>
    <n v="30"/>
    <n v="157"/>
    <n v="4383.9359999999997"/>
    <n v="4383.9359999999997"/>
  </r>
  <r>
    <x v="18"/>
    <x v="2"/>
    <n v="35294016"/>
    <s v="Mauá"/>
    <n v="1.0505652611095595"/>
    <n v="451947"/>
    <n v="451947"/>
    <n v="0"/>
    <n v="7255.5305827580669"/>
    <n v="100"/>
    <n v="0.11513456000000002"/>
    <n v="4.28E-3"/>
    <n v="0.11085456000000002"/>
    <n v="0"/>
    <n v="0.20182000000000003"/>
    <n v="6.3849999999999962E-2"/>
    <n v="6.0000000000000002E-5"/>
    <n v="5.1224560000000002E-2"/>
    <n v="1.5508739154513889"/>
    <n v="4"/>
    <n v="5.5555555555555554"/>
    <n v="94.444444444444443"/>
    <n v="421.33"/>
    <n v="25279.991999999998"/>
    <n v="11900.405800799999"/>
    <n v="45"/>
    <n v="1"/>
    <n v="62.800284104109551"/>
    <n v="8.3733712138812759"/>
    <n v="98.5"/>
    <n v="100"/>
    <n v="92.69"/>
    <n v="49.69"/>
    <n v="57.857142857142897"/>
    <n v="98.5"/>
    <n v="34.88926060606061"/>
    <n v="12.79272888888889"/>
    <n v="2.038095238095238"/>
    <n v="92.378799999999998"/>
    <n v="4"/>
    <n v="7.5018191911538606E-2"/>
    <m/>
    <n v="0"/>
    <n v="14"/>
    <n v="9"/>
    <n v="91"/>
    <n v="55.509999999999991"/>
    <n v="52.925595068226286"/>
    <n v="6.2"/>
    <n v="11"/>
    <n v="1"/>
    <n v="222"/>
    <n v="13.013308044533034"/>
    <n v="4"/>
    <n v="68"/>
    <n v="23004.792719999998"/>
    <n v="14032.923559199997"/>
  </r>
  <r>
    <x v="2"/>
    <x v="2"/>
    <n v="352950016"/>
    <s v="Mendonça"/>
    <n v="1.1065070093325691"/>
    <n v="4971"/>
    <n v="4281"/>
    <n v="690"/>
    <n v="25.496230189259887"/>
    <n v="86.119493059746532"/>
    <n v="0.37886085599999997"/>
    <n v="0.31536999999999998"/>
    <n v="6.3490856000000012E-2"/>
    <n v="0"/>
    <n v="2.9930855999999999E-2"/>
    <n v="6.0039999999999996E-2"/>
    <n v="0.26597999999999999"/>
    <n v="2.291E-2"/>
    <n v="1.1939211164314517E-2"/>
    <n v="6"/>
    <n v="32.432432432432435"/>
    <n v="67.567567567567565"/>
    <n v="3.1"/>
    <n v="238.95"/>
    <n v="90.801000000000002"/>
    <n v="0"/>
    <n v="0"/>
    <n v="9008.4731442365719"/>
    <n v="824.71937235968585"/>
    <m/>
    <n v="81.75"/>
    <m/>
    <m/>
    <n v="11.0204081632653"/>
    <m/>
    <n v="65.320837241379309"/>
    <n v="26.680341971830984"/>
    <n v="70.082222222222214"/>
    <n v="48.83912000000003"/>
    <n v="0"/>
    <n v="4.2735042735042699"/>
    <m/>
    <n v="0"/>
    <n v="0"/>
    <n v="8.9"/>
    <n v="100"/>
    <n v="100"/>
    <n v="62"/>
    <n v="7.2"/>
    <n v="0"/>
    <n v="0"/>
    <n v="4"/>
    <n v="250.69374842335714"/>
    <n v="12"/>
    <n v="25"/>
    <n v="238.95"/>
    <n v="238.95"/>
  </r>
  <r>
    <x v="10"/>
    <x v="2"/>
    <n v="352960915"/>
    <s v="Meridiano"/>
    <n v="-0.3774766110201333"/>
    <n v="3762"/>
    <n v="2703"/>
    <n v="1059"/>
    <n v="16.488429172510518"/>
    <n v="71.850079744816583"/>
    <n v="9.5218794999999995E-2"/>
    <n v="8.3389999999999992E-2"/>
    <n v="1.1828795E-2"/>
    <n v="0"/>
    <n v="9.0799999999999995E-3"/>
    <n v="2.30277E-4"/>
    <n v="8.418861100000001E-2"/>
    <n v="1.7199070000000001E-3"/>
    <n v="9.7155609374999993E-3"/>
    <n v="2"/>
    <n v="30.303030303030305"/>
    <n v="69.696969696969703"/>
    <n v="1.87"/>
    <n v="144.126"/>
    <n v="20.177639999999997"/>
    <n v="0"/>
    <n v="1"/>
    <n v="14586.028708133972"/>
    <n v="1257.416267942584"/>
    <n v="99.17"/>
    <n v="96.15"/>
    <n v="95.37"/>
    <n v="16.25"/>
    <n v="0"/>
    <n v="100"/>
    <n v="17.312508181818178"/>
    <n v="5.4723445402298854"/>
    <n v="20.847499999999997"/>
    <n v="7.8858633333333312"/>
    <n v="0"/>
    <n v="0.72463768115941996"/>
    <m/>
    <n v="1"/>
    <n v="0"/>
    <n v="9.1"/>
    <n v="100"/>
    <n v="100"/>
    <n v="86"/>
    <n v="10"/>
    <n v="0"/>
    <n v="1"/>
    <n v="3"/>
    <n v="93.45831968335591"/>
    <n v="10"/>
    <n v="23"/>
    <n v="144.126"/>
    <n v="144.126"/>
  </r>
  <r>
    <x v="16"/>
    <x v="2"/>
    <n v="352960918"/>
    <s v="Meridiano"/>
    <m/>
    <m/>
    <m/>
    <m/>
    <m/>
    <m/>
    <n v="0.24538638800000001"/>
    <n v="0.12281"/>
    <n v="0.12257638800000001"/>
    <n v="0"/>
    <n v="4.62963E-3"/>
    <n v="0.21725"/>
    <n v="2.0379999999999999E-2"/>
    <n v="3.1267580000000007E-3"/>
    <m/>
    <n v="1"/>
    <n v="20.833333333333336"/>
    <n v="79.166666666666657"/>
    <m/>
    <m/>
    <m/>
    <m/>
    <m/>
    <s v=""/>
    <s v=""/>
    <m/>
    <m/>
    <m/>
    <m/>
    <n v="9.6"/>
    <m/>
    <n v="44.61570690909091"/>
    <n v="14.102665977011494"/>
    <n v="30.702500000000001"/>
    <n v="81.717591999999996"/>
    <s v=""/>
    <s v=""/>
    <m/>
    <m/>
    <s v=""/>
    <m/>
    <m/>
    <m/>
    <m/>
    <m/>
    <m/>
    <m/>
    <n v="2"/>
    <m/>
    <n v="5"/>
    <n v="19"/>
    <m/>
    <m/>
  </r>
  <r>
    <x v="10"/>
    <x v="2"/>
    <n v="352965815"/>
    <s v="Mesópolis"/>
    <n v="-2.1139422232552274E-2"/>
    <n v="1890"/>
    <n v="1608"/>
    <n v="282"/>
    <n v="12.624407187228641"/>
    <n v="85.079365079365076"/>
    <n v="9.8736296000000015E-2"/>
    <n v="8.7250000000000008E-2"/>
    <n v="1.1486296000000002E-2"/>
    <n v="0.30745814307458197"/>
    <n v="5.1999999999999998E-3"/>
    <n v="0"/>
    <n v="9.3336295999999999E-2"/>
    <n v="2.0000000000000001E-4"/>
    <n v="4.5896484374999998E-3"/>
    <n v="4"/>
    <n v="74.193548387096769"/>
    <n v="25.806451612903224"/>
    <n v="1.04"/>
    <n v="80.298000000000002"/>
    <n v="9.3534533999999976"/>
    <n v="0"/>
    <n v="0"/>
    <n v="19522.285714285714"/>
    <n v="2002.2857142857142"/>
    <n v="93.25"/>
    <n v="77.849999999999994"/>
    <n v="88.48"/>
    <n v="18.29"/>
    <s v=""/>
    <n v="100"/>
    <n v="26.685485405405412"/>
    <n v="8.4389996581196591"/>
    <n v="34.900000000000006"/>
    <n v="9.5719133333333346"/>
    <s v=""/>
    <s v=""/>
    <m/>
    <n v="0"/>
    <s v=""/>
    <n v="9"/>
    <n v="98.17"/>
    <n v="98.169999999999987"/>
    <n v="88.351573638197721"/>
    <n v="10"/>
    <n v="0"/>
    <n v="0"/>
    <n v="8"/>
    <n v="113.2984382314141"/>
    <n v="23"/>
    <n v="8"/>
    <n v="78.828546599999996"/>
    <n v="78.828546599999996"/>
  </r>
  <r>
    <x v="11"/>
    <x v="2"/>
    <n v="35297088"/>
    <s v="Miguelópolis"/>
    <n v="0.5176881708657266"/>
    <n v="21242"/>
    <n v="20238"/>
    <n v="1004"/>
    <n v="25.689027561102446"/>
    <n v="95.273514734959036"/>
    <n v="0.73885888899999985"/>
    <n v="0.60854999999999992"/>
    <n v="0.13030888899999998"/>
    <n v="1.6952734969558598"/>
    <n v="9.2259999999999995E-2"/>
    <n v="0"/>
    <n v="0.62326888899999988"/>
    <n v="2.3329999999999993E-2"/>
    <n v="5.3971914539351851E-2"/>
    <n v="6"/>
    <n v="48"/>
    <n v="52"/>
    <n v="14.57"/>
    <n v="1123.848"/>
    <n v="206.26414560000001"/>
    <n v="1"/>
    <n v="0"/>
    <n v="20116.410884097542"/>
    <n v="2449.5998493550519"/>
    <n v="83.47"/>
    <m/>
    <n v="84.61"/>
    <n v="28.85"/>
    <s v=""/>
    <n v="88.6"/>
    <n v="17.425917193396224"/>
    <n v="5.4528331291512906"/>
    <n v="23.496138996138992"/>
    <n v="7.8975084242424218"/>
    <n v="240"/>
    <n v="0"/>
    <m/>
    <n v="0"/>
    <n v="0"/>
    <n v="9.4"/>
    <n v="92.78"/>
    <n v="92.78"/>
    <n v="81.646615414184126"/>
    <n v="9.9"/>
    <n v="0"/>
    <n v="0"/>
    <s v=""/>
    <n v="170.94075833224639"/>
    <n v="24"/>
    <n v="26"/>
    <n v="1042.7061744"/>
    <n v="1042.7061744"/>
  </r>
  <r>
    <x v="8"/>
    <x v="2"/>
    <n v="352980710"/>
    <s v="Mineiros do Tietê"/>
    <m/>
    <m/>
    <m/>
    <m/>
    <m/>
    <m/>
    <n v="9.8379999999999995E-2"/>
    <n v="9.8379999999999995E-2"/>
    <n v="0"/>
    <n v="0"/>
    <n v="0"/>
    <n v="0"/>
    <n v="9.8379999999999995E-2"/>
    <n v="0"/>
    <m/>
    <n v="0"/>
    <s v=""/>
    <s v=""/>
    <m/>
    <m/>
    <m/>
    <m/>
    <m/>
    <s v=""/>
    <s v=""/>
    <m/>
    <m/>
    <m/>
    <m/>
    <n v="25"/>
    <m/>
    <n v="12.944736842105261"/>
    <n v="5.4353591160220986"/>
    <n v="18.919230769230769"/>
    <n v="0"/>
    <s v=""/>
    <s v=""/>
    <m/>
    <m/>
    <s v=""/>
    <m/>
    <m/>
    <m/>
    <m/>
    <m/>
    <m/>
    <m/>
    <n v="0"/>
    <m/>
    <n v="2"/>
    <s v=""/>
    <m/>
    <m/>
  </r>
  <r>
    <x v="7"/>
    <x v="2"/>
    <n v="352980713"/>
    <s v="Mineiros do Tietê"/>
    <n v="0.47590544969133841"/>
    <n v="12487"/>
    <n v="11929"/>
    <n v="558"/>
    <n v="58.931521072254476"/>
    <n v="95.531352606710982"/>
    <n v="6.7578101000000002E-2"/>
    <n v="2.3600000000000001E-3"/>
    <n v="6.5218101000000001E-2"/>
    <n v="0"/>
    <n v="4.8728703000000005E-2"/>
    <n v="4.0899999999999999E-3"/>
    <n v="2.3600000000000001E-3"/>
    <n v="1.2399398000000001E-2"/>
    <n v="3.6311140964120373E-2"/>
    <s v=""/>
    <n v="9.0909090909090917"/>
    <n v="90.909090909090907"/>
    <n v="8.59"/>
    <n v="662.85"/>
    <n v="205.48349999999999"/>
    <n v="1"/>
    <n v="0"/>
    <n v="4571.1668134860256"/>
    <n v="606.12156642908622"/>
    <n v="95.53"/>
    <m/>
    <n v="95.53"/>
    <n v="15.21"/>
    <s v=""/>
    <n v="100"/>
    <n v="8.8918553947368419"/>
    <n v="3.7335967403314916"/>
    <n v="0.4538461538461539"/>
    <n v="27.174208750000002"/>
    <n v="0"/>
    <n v="0"/>
    <m/>
    <n v="0"/>
    <n v="0"/>
    <n v="9"/>
    <n v="100"/>
    <n v="100"/>
    <n v="69"/>
    <n v="7.8"/>
    <n v="0"/>
    <n v="0"/>
    <n v="2"/>
    <n v="134.19766414982561"/>
    <n v="1"/>
    <n v="10"/>
    <n v="662.85"/>
    <n v="662.85"/>
  </r>
  <r>
    <x v="10"/>
    <x v="2"/>
    <n v="353000315"/>
    <s v="Mira Estrela"/>
    <n v="0.46070741598336351"/>
    <n v="2916"/>
    <n v="1945"/>
    <n v="971"/>
    <n v="13.430361090641119"/>
    <n v="66.700960219478731"/>
    <n v="1.1485114000000008E-2"/>
    <n v="0"/>
    <n v="1.1485114000000008E-2"/>
    <n v="1.4208238203957373E-2"/>
    <n v="5.6600000000000001E-3"/>
    <n v="4.0000000000000003E-5"/>
    <n v="1.6000000000000001E-4"/>
    <n v="5.625114000000004E-3"/>
    <n v="4.7605218749999997E-3"/>
    <s v=""/>
    <s v=""/>
    <s v=""/>
    <n v="1.43"/>
    <n v="110.42999999999999"/>
    <n v="15.416189999999995"/>
    <n v="0"/>
    <n v="0"/>
    <n v="17952.592592592591"/>
    <n v="1946.6666666666672"/>
    <n v="62.69"/>
    <m/>
    <n v="62.33"/>
    <n v="15.53"/>
    <n v="47.619047619047599"/>
    <n v="93.99"/>
    <n v="2.1670026415094354"/>
    <n v="0.69187433734939807"/>
    <n v="0"/>
    <n v="6.3806188888888924"/>
    <n v="0"/>
    <n v="0"/>
    <m/>
    <n v="0"/>
    <n v="0"/>
    <n v="8.6999999999999993"/>
    <n v="98.9"/>
    <n v="98.9"/>
    <n v="86.039853300733498"/>
    <n v="10"/>
    <n v="0"/>
    <n v="0"/>
    <n v="1"/>
    <n v="118.89452771393894"/>
    <s v=""/>
    <n v="48"/>
    <n v="109.21527"/>
    <n v="109.21527"/>
  </r>
  <r>
    <x v="17"/>
    <x v="2"/>
    <n v="352990611"/>
    <s v="Miracatu"/>
    <n v="-0.5540631559206699"/>
    <n v="19971"/>
    <n v="10684"/>
    <n v="9287"/>
    <n v="19.956232388032856"/>
    <n v="53.497571478644034"/>
    <n v="0.14807999999999996"/>
    <n v="0.14408999999999997"/>
    <n v="3.9899999999999996E-3"/>
    <n v="3.3333333333333403E-4"/>
    <n v="4.002E-2"/>
    <n v="2.2700000000000003E-3"/>
    <n v="5.0130000000000001E-2"/>
    <n v="5.5660000000000001E-2"/>
    <n v="3.4772654583333333E-2"/>
    <n v="87"/>
    <n v="75.862068965517238"/>
    <n v="24.137931034482758"/>
    <n v="7.17"/>
    <n v="552.96"/>
    <n v="339.98778000000004"/>
    <n v="9"/>
    <n v="8"/>
    <n v="47420.063091482647"/>
    <n v="6142.6588553402407"/>
    <n v="57.2"/>
    <n v="75.3"/>
    <n v="48.34"/>
    <n v="37.549999999999997"/>
    <n v="100"/>
    <n v="100"/>
    <n v="1.129519450800915"/>
    <n v="0.49310689310689299"/>
    <n v="1.5627982646420819"/>
    <n v="0.10257069408740362"/>
    <n v="3"/>
    <n v="1.18421052631579"/>
    <m/>
    <n v="1"/>
    <n v="52"/>
    <n v="7.9"/>
    <n v="78"/>
    <n v="78"/>
    <n v="38.514941406249996"/>
    <n v="5.7"/>
    <n v="0"/>
    <n v="8"/>
    <n v="92"/>
    <n v="115.09043666508492"/>
    <n v="44"/>
    <n v="14"/>
    <n v="431.30880000000002"/>
    <n v="431.30880000000002"/>
  </r>
  <r>
    <x v="12"/>
    <x v="2"/>
    <n v="353010219"/>
    <s v="Mirandópolis"/>
    <n v="0.45827967936311609"/>
    <n v="28438"/>
    <n v="25852"/>
    <n v="2586"/>
    <n v="30.96910494734664"/>
    <n v="90.906533511498694"/>
    <n v="3.0139923999999998E-2"/>
    <n v="2.1775988999999999E-2"/>
    <n v="8.3639350000000012E-3"/>
    <n v="0"/>
    <n v="2.6501667E-2"/>
    <n v="1.6100000000000001E-3"/>
    <n v="1.0466830000000001E-3"/>
    <n v="9.8157400000000025E-4"/>
    <n v="8.518836591898149E-2"/>
    <n v="1"/>
    <n v="19.35483870967742"/>
    <n v="80.645161290322577"/>
    <n v="20.94"/>
    <n v="1413.558"/>
    <n v="459.40230000000003"/>
    <n v="0"/>
    <n v="0"/>
    <n v="7429.8895843589562"/>
    <n v="731.89957099655408"/>
    <n v="98.41"/>
    <n v="92.74"/>
    <n v="86.68"/>
    <n v="58.4"/>
    <n v="0"/>
    <n v="99.71"/>
    <n v="1.2610846861924685"/>
    <n v="0.44984961194029849"/>
    <n v="1.2587276878612716"/>
    <n v="1.2672628787878786"/>
    <n v="7"/>
    <n v="4.2643923240938202"/>
    <m/>
    <n v="0"/>
    <n v="0"/>
    <n v="8.9"/>
    <n v="90"/>
    <n v="90"/>
    <n v="67.500286511059329"/>
    <n v="7.4"/>
    <n v="0"/>
    <n v="0"/>
    <n v="3"/>
    <n v="31.109490966412533"/>
    <n v="6"/>
    <n v="25"/>
    <n v="1272.2021999999999"/>
    <n v="1272.2021999999999"/>
  </r>
  <r>
    <x v="0"/>
    <x v="2"/>
    <n v="353010220"/>
    <s v="Mirandópolis"/>
    <m/>
    <m/>
    <m/>
    <m/>
    <m/>
    <m/>
    <n v="8.2274814999999987E-2"/>
    <n v="5.1340740999999981E-2"/>
    <n v="3.0934074000000002E-2"/>
    <n v="0"/>
    <n v="0"/>
    <n v="8.0560000000000007E-2"/>
    <n v="1.2807409999999997E-3"/>
    <n v="4.34074E-4"/>
    <m/>
    <n v="4"/>
    <n v="81.25"/>
    <n v="18.75"/>
    <m/>
    <m/>
    <m/>
    <m/>
    <m/>
    <s v=""/>
    <s v=""/>
    <m/>
    <m/>
    <m/>
    <m/>
    <n v="79.998423831665207"/>
    <m/>
    <n v="3.4424608786610871"/>
    <n v="1.2279823134328356"/>
    <n v="2.9676728901734095"/>
    <n v="4.6869809090909085"/>
    <s v=""/>
    <s v=""/>
    <m/>
    <m/>
    <s v=""/>
    <m/>
    <m/>
    <m/>
    <m/>
    <m/>
    <m/>
    <m/>
    <n v="6"/>
    <m/>
    <n v="13"/>
    <n v="3"/>
    <m/>
    <m/>
  </r>
  <r>
    <x v="13"/>
    <x v="2"/>
    <n v="353020122"/>
    <s v="Mirante do Paranapanema"/>
    <n v="0.43438051313913206"/>
    <n v="17634"/>
    <n v="10384"/>
    <n v="7250"/>
    <n v="14.24566789190936"/>
    <n v="58.88624248610639"/>
    <n v="0.35805351899999999"/>
    <n v="0.29585"/>
    <n v="6.2203518999999978E-2"/>
    <n v="0"/>
    <n v="5.1049999999999984E-2"/>
    <n v="5.4000000000000001E-4"/>
    <n v="0.30159481500000002"/>
    <n v="4.8687039999999997E-3"/>
    <n v="3.1224242145833334E-2"/>
    <n v="1"/>
    <n v="19.298245614035086"/>
    <n v="80.701754385964904"/>
    <n v="7.49"/>
    <n v="578.01599999999996"/>
    <n v="224.58578399999999"/>
    <n v="0"/>
    <n v="0"/>
    <n v="16470.826811840761"/>
    <n v="2324.872405580129"/>
    <n v="58.17"/>
    <m/>
    <n v="43.77"/>
    <n v="19.82"/>
    <s v=""/>
    <n v="98.79"/>
    <n v="7.601985541401274"/>
    <n v="3.8876603583061886"/>
    <n v="8.6759530791788855"/>
    <n v="4.7848860769230752"/>
    <n v="10"/>
    <n v="1"/>
    <m/>
    <n v="0"/>
    <n v="0"/>
    <n v="5"/>
    <n v="71.099999999999994"/>
    <n v="71.099999999999994"/>
    <n v="61.145403587443944"/>
    <n v="7"/>
    <n v="0"/>
    <n v="0"/>
    <n v="6"/>
    <n v="163.4947607745614"/>
    <n v="11"/>
    <n v="46"/>
    <n v="410.96937599999995"/>
    <n v="410.96937599999995"/>
  </r>
  <r>
    <x v="10"/>
    <x v="2"/>
    <n v="353030015"/>
    <s v="Mirassol"/>
    <n v="0.80318270755774801"/>
    <n v="57062"/>
    <n v="55620"/>
    <n v="1442"/>
    <n v="234.05250205086136"/>
    <n v="97.472924187725624"/>
    <n v="0.29349705999999981"/>
    <n v="3.798E-2"/>
    <n v="0.2555170599999998"/>
    <n v="0"/>
    <n v="0.16155514700000001"/>
    <n v="7.0945369999999997E-3"/>
    <n v="5.1846897999999995E-2"/>
    <n v="7.3000478000000049E-2"/>
    <n v="0.1665567792060185"/>
    <n v="14"/>
    <n v="3.0864197530864197"/>
    <n v="96.913580246913583"/>
    <n v="46.27"/>
    <n v="3123.0360000000001"/>
    <n v="677.69837999999993"/>
    <n v="2"/>
    <n v="0"/>
    <n v="1039.0045914969683"/>
    <n v="105.00578318320427"/>
    <n v="95.89"/>
    <n v="84.27"/>
    <n v="95.89"/>
    <n v="27.47"/>
    <n v="23.8095238095238"/>
    <n v="98.38"/>
    <n v="43.161332352941145"/>
    <n v="15.611545744680841"/>
    <n v="7.7510204081632654"/>
    <n v="134.48266315789459"/>
    <n v="0"/>
    <n v="0"/>
    <m/>
    <n v="0"/>
    <n v="0"/>
    <n v="6.3"/>
    <n v="100"/>
    <n v="80"/>
    <n v="78.30001383269358"/>
    <n v="8.3000000000000007"/>
    <n v="1"/>
    <n v="0"/>
    <n v="11"/>
    <n v="96.99704075099109"/>
    <n v="5"/>
    <n v="157"/>
    <n v="3123.0359999999996"/>
    <n v="2498.4287999999997"/>
  </r>
  <r>
    <x v="2"/>
    <x v="2"/>
    <n v="353030016"/>
    <s v="Mirassol"/>
    <m/>
    <m/>
    <m/>
    <m/>
    <m/>
    <m/>
    <n v="1.5799351999999996E-2"/>
    <n v="8.6193519999999985E-3"/>
    <n v="7.1799999999999989E-3"/>
    <n v="0"/>
    <n v="3.5400000000000002E-3"/>
    <n v="3.2500000000000003E-3"/>
    <n v="8.6693519999999982E-3"/>
    <n v="3.4000000000000008E-4"/>
    <m/>
    <n v="2"/>
    <n v="31.578947368421051"/>
    <n v="68.421052631578945"/>
    <m/>
    <m/>
    <m/>
    <m/>
    <m/>
    <s v=""/>
    <s v=""/>
    <m/>
    <m/>
    <m/>
    <m/>
    <n v="20"/>
    <m/>
    <n v="2.3234341176470581"/>
    <n v="0.84039106382978701"/>
    <n v="1.7590514285714283"/>
    <n v="3.7789473684210511"/>
    <s v=""/>
    <s v=""/>
    <m/>
    <m/>
    <s v=""/>
    <m/>
    <m/>
    <m/>
    <m/>
    <m/>
    <m/>
    <m/>
    <s v=""/>
    <m/>
    <n v="6"/>
    <n v="13"/>
    <m/>
    <m/>
  </r>
  <r>
    <x v="16"/>
    <x v="2"/>
    <n v="353030018"/>
    <s v="Mirassol"/>
    <m/>
    <m/>
    <m/>
    <m/>
    <m/>
    <m/>
    <n v="4.0725076999999998E-2"/>
    <n v="2.0740000000000001E-2"/>
    <n v="1.9985076999999997E-2"/>
    <n v="0"/>
    <n v="1.5740000000000001E-2"/>
    <n v="1.8596388999999998E-2"/>
    <n v="5.0000000000000001E-3"/>
    <n v="1.3886880000000001E-3"/>
    <m/>
    <n v="2"/>
    <n v="33.333333333333329"/>
    <n v="66.666666666666657"/>
    <m/>
    <m/>
    <m/>
    <m/>
    <m/>
    <s v=""/>
    <s v=""/>
    <m/>
    <m/>
    <m/>
    <m/>
    <s v=""/>
    <m/>
    <n v="5.9889819117647045"/>
    <n v="2.1662275000000002"/>
    <n v="4.2326530612244904"/>
    <n v="10.518461578947363"/>
    <s v=""/>
    <s v=""/>
    <m/>
    <m/>
    <s v=""/>
    <m/>
    <m/>
    <m/>
    <m/>
    <m/>
    <m/>
    <m/>
    <n v="7"/>
    <m/>
    <n v="3"/>
    <n v="6"/>
    <m/>
    <m/>
  </r>
  <r>
    <x v="10"/>
    <x v="2"/>
    <n v="353040915"/>
    <s v="Mirassolândia"/>
    <n v="1.0370891492033518"/>
    <n v="4621"/>
    <n v="3757"/>
    <n v="864"/>
    <n v="27.767095301045551"/>
    <n v="81.302748322873839"/>
    <n v="0.104256034"/>
    <n v="5.7648518999999995E-2"/>
    <n v="4.6607515000000002E-2"/>
    <n v="0"/>
    <n v="2.1950000000000001E-2"/>
    <n v="6.0000000000000001E-3"/>
    <n v="7.5667145000000005E-2"/>
    <n v="6.3888900000000012E-4"/>
    <n v="1.2033854166666667E-2"/>
    <n v="6"/>
    <n v="21.212121212121211"/>
    <n v="78.787878787878782"/>
    <n v="2.74"/>
    <n v="211.68"/>
    <n v="119.42121599999999"/>
    <n v="0"/>
    <n v="0"/>
    <n v="8667.1110149318338"/>
    <n v="955.42956070114678"/>
    <n v="100"/>
    <n v="81.290000000000006"/>
    <n v="57.03"/>
    <n v="20"/>
    <s v=""/>
    <n v="92.45"/>
    <n v="25.428300975609758"/>
    <n v="8.2091365354330712"/>
    <n v="21.35130333333333"/>
    <n v="33.291082142857157"/>
    <n v="0"/>
    <n v="0"/>
    <m/>
    <n v="0"/>
    <n v="0"/>
    <n v="8.3000000000000007"/>
    <n v="77.83"/>
    <n v="77.830000000000013"/>
    <n v="43.584081632653074"/>
    <n v="6"/>
    <n v="0"/>
    <n v="0"/>
    <n v="2"/>
    <n v="182.40207747240856"/>
    <n v="7"/>
    <n v="26"/>
    <n v="164.75054400000002"/>
    <n v="164.75054400000002"/>
  </r>
  <r>
    <x v="4"/>
    <x v="2"/>
    <n v="35305084"/>
    <s v="Mococa"/>
    <n v="4.7230703170075827E-2"/>
    <n v="66655"/>
    <n v="63051"/>
    <n v="3604"/>
    <n v="78.043954242626484"/>
    <n v="94.593053784412277"/>
    <n v="1.3480194020000011"/>
    <n v="1.288940402000001"/>
    <n v="5.9079000000000007E-2"/>
    <n v="0.91782724505327296"/>
    <n v="7.3899999999999999E-3"/>
    <n v="0.17468104899999998"/>
    <n v="0.69391123499999996"/>
    <n v="0.47203711800000003"/>
    <n v="0.19930531608217594"/>
    <n v="111"/>
    <n v="58.704453441295549"/>
    <n v="41.295546558704451"/>
    <n v="50.76"/>
    <n v="3426.462"/>
    <n v="966.45090599999992"/>
    <n v="10"/>
    <n v="0"/>
    <n v="6169.521266221589"/>
    <n v="619.79086340109495"/>
    <n v="98.23"/>
    <n v="91.59"/>
    <n v="97.49"/>
    <n v="29.26"/>
    <n v="0"/>
    <n v="100"/>
    <n v="32.878522000000032"/>
    <n v="10.337572101227003"/>
    <n v="46.198580716845917"/>
    <n v="4.5098473282442768"/>
    <n v="13"/>
    <n v="0.321779902546658"/>
    <m/>
    <n v="0"/>
    <n v="0"/>
    <n v="8.5"/>
    <n v="98.7"/>
    <n v="98.700000000000017"/>
    <n v="71.79449513813374"/>
    <n v="8.1"/>
    <n v="1"/>
    <n v="0"/>
    <n v="43"/>
    <n v="3.7078790196208389"/>
    <n v="145"/>
    <n v="102"/>
    <n v="3381.9179940000004"/>
    <n v="3381.9179940000004"/>
  </r>
  <r>
    <x v="15"/>
    <x v="2"/>
    <n v="35306072"/>
    <s v="Mogi das Cruzes"/>
    <m/>
    <m/>
    <m/>
    <m/>
    <m/>
    <m/>
    <n v="0.15821831399999997"/>
    <n v="9.3764260000000016E-2"/>
    <n v="6.4454053999999955E-2"/>
    <n v="0"/>
    <n v="9.2599999999999991E-3"/>
    <n v="2.9923333000000003E-2"/>
    <n v="9.4387149999999968E-3"/>
    <n v="0.10959626600000001"/>
    <m/>
    <n v="28"/>
    <n v="27.551020408163261"/>
    <n v="72.448979591836732"/>
    <m/>
    <m/>
    <m/>
    <m/>
    <m/>
    <s v=""/>
    <s v=""/>
    <m/>
    <m/>
    <m/>
    <m/>
    <n v="67.685589519650705"/>
    <m/>
    <n v="3.5554677303370781"/>
    <n v="1.3782083101045293"/>
    <n v="3.1464516778523492"/>
    <n v="4.3846295238095205"/>
    <s v=""/>
    <s v=""/>
    <m/>
    <m/>
    <s v=""/>
    <m/>
    <m/>
    <m/>
    <m/>
    <m/>
    <m/>
    <m/>
    <n v="84"/>
    <m/>
    <n v="27"/>
    <n v="71"/>
    <m/>
    <m/>
  </r>
  <r>
    <x v="18"/>
    <x v="2"/>
    <n v="35306076"/>
    <s v="Mogi das Cruzes"/>
    <n v="1.1996737046786166"/>
    <n v="423912"/>
    <n v="392682"/>
    <n v="31230"/>
    <n v="593.58127030357343"/>
    <n v="92.632904942535248"/>
    <n v="2.3072374590000004"/>
    <n v="2.1087242180000008"/>
    <n v="0.1985132409999997"/>
    <n v="0"/>
    <n v="1.1329000000000002"/>
    <n v="0.24506499999999992"/>
    <n v="0.83259375499999932"/>
    <n v="9.6678704000000046E-2"/>
    <n v="1.4723925863888887"/>
    <n v="105"/>
    <n v="43.059490084985832"/>
    <n v="56.940509915014161"/>
    <n v="365.53"/>
    <n v="21931.56"/>
    <n v="10982.803932000001"/>
    <n v="76"/>
    <n v="0"/>
    <n v="854.0293268414199"/>
    <n v="109.35741380286477"/>
    <n v="99.7"/>
    <n v="92.14"/>
    <n v="85.9"/>
    <n v="53.07"/>
    <s v=""/>
    <n v="98.13"/>
    <n v="51.84803278651686"/>
    <n v="20.097887273519166"/>
    <n v="70.762557651006745"/>
    <n v="13.504302108843516"/>
    <n v="0"/>
    <n v="0"/>
    <m/>
    <n v="2"/>
    <n v="0"/>
    <n v="9.6999999999999993"/>
    <n v="93"/>
    <n v="56.730000000000004"/>
    <n v="49.922377012852706"/>
    <n v="6.1"/>
    <n v="14"/>
    <n v="0"/>
    <n v="299"/>
    <n v="76.94279436563113"/>
    <n v="152"/>
    <n v="201"/>
    <n v="20396.3508"/>
    <n v="12441.773988000001"/>
  </r>
  <r>
    <x v="19"/>
    <x v="2"/>
    <n v="35306077"/>
    <s v="Mogi das Cruzes"/>
    <m/>
    <m/>
    <m/>
    <m/>
    <m/>
    <m/>
    <n v="0"/>
    <n v="0"/>
    <n v="0"/>
    <n v="0"/>
    <n v="0"/>
    <n v="0"/>
    <n v="0"/>
    <n v="0"/>
    <m/>
    <n v="0"/>
    <s v=""/>
    <s v=""/>
    <m/>
    <m/>
    <m/>
    <m/>
    <m/>
    <s v=""/>
    <s v=""/>
    <m/>
    <m/>
    <m/>
    <m/>
    <n v="27.0521739130435"/>
    <m/>
    <n v="0"/>
    <n v="0"/>
    <n v="0"/>
    <n v="0"/>
    <s v=""/>
    <s v=""/>
    <m/>
    <m/>
    <s v=""/>
    <m/>
    <m/>
    <m/>
    <m/>
    <m/>
    <m/>
    <m/>
    <n v="0"/>
    <m/>
    <n v="0"/>
    <n v="0"/>
    <m/>
    <m/>
  </r>
  <r>
    <x v="3"/>
    <x v="2"/>
    <n v="35307069"/>
    <s v="Mogi Guaçu"/>
    <n v="0.81955138673781569"/>
    <n v="146200"/>
    <n v="140009"/>
    <n v="6191"/>
    <n v="179.79683695304621"/>
    <n v="95.765389876880974"/>
    <n v="4.3502701769999952"/>
    <n v="3.9509262029999954"/>
    <n v="0.3993439740000001"/>
    <n v="2.7841588977676301"/>
    <n v="1.7819999999999999E-2"/>
    <n v="0.24882848799999999"/>
    <n v="2.8356387269999961"/>
    <n v="1.2479829620000003"/>
    <n v="0.48355886898148148"/>
    <n v="153"/>
    <n v="56.284153005464475"/>
    <n v="43.715846994535518"/>
    <n v="128.77000000000001"/>
    <n v="7726.3739999999998"/>
    <n v="3922.0589339999992"/>
    <n v="5"/>
    <n v="0"/>
    <n v="2349.0221614227085"/>
    <n v="278.25882352941176"/>
    <n v="94.94"/>
    <n v="94.94"/>
    <n v="92.09"/>
    <n v="45.05"/>
    <s v=""/>
    <n v="100"/>
    <n v="110.69389763358765"/>
    <n v="39.947384545454497"/>
    <n v="149.65629556818163"/>
    <n v="30.95689720930233"/>
    <n v="10"/>
    <n v="0"/>
    <m/>
    <n v="5"/>
    <n v="140"/>
    <n v="7.1"/>
    <n v="100"/>
    <n v="73.900000000000006"/>
    <n v="49.238039292428773"/>
    <n v="5.8"/>
    <n v="0"/>
    <n v="0"/>
    <n v="32"/>
    <n v="3.6851769542629231"/>
    <n v="206"/>
    <n v="160"/>
    <n v="7726.3739999999998"/>
    <n v="5709.7903859999997"/>
  </r>
  <r>
    <x v="6"/>
    <x v="2"/>
    <n v="35308055"/>
    <s v="Mogi Mirim"/>
    <m/>
    <m/>
    <m/>
    <m/>
    <m/>
    <m/>
    <n v="7.0538981000000001E-2"/>
    <n v="4.9326296000000013E-2"/>
    <n v="2.1212684999999995E-2"/>
    <n v="0"/>
    <n v="0"/>
    <n v="2.4599999999999999E-3"/>
    <n v="5.9718518000000012E-2"/>
    <n v="8.3604630000000003E-3"/>
    <m/>
    <n v="14"/>
    <n v="40.909090909090914"/>
    <n v="59.090909090909093"/>
    <m/>
    <m/>
    <m/>
    <m/>
    <m/>
    <s v=""/>
    <s v=""/>
    <m/>
    <m/>
    <m/>
    <m/>
    <n v="86.460032626427406"/>
    <m/>
    <n v="2.9391242083333333"/>
    <n v="1.0785776911314984"/>
    <n v="3.0828935000000004"/>
    <n v="2.6515856250000001"/>
    <s v=""/>
    <s v=""/>
    <m/>
    <m/>
    <s v=""/>
    <m/>
    <m/>
    <m/>
    <m/>
    <m/>
    <m/>
    <m/>
    <n v="10"/>
    <m/>
    <n v="18"/>
    <n v="26"/>
    <m/>
    <m/>
  </r>
  <r>
    <x v="3"/>
    <x v="2"/>
    <n v="35308059"/>
    <s v="Mogi Mirim"/>
    <n v="0.48436386691186328"/>
    <n v="89738"/>
    <n v="85611"/>
    <n v="4127"/>
    <n v="179.79243468504569"/>
    <n v="95.401056408656316"/>
    <n v="0.51398741299999995"/>
    <n v="0.40143387899999988"/>
    <n v="0.11255353400000008"/>
    <n v="0.153611111111111"/>
    <n v="0"/>
    <n v="8.1139691E-2"/>
    <n v="0.37638392599999992"/>
    <n v="5.6463796000000024E-2"/>
    <n v="0.25559657009027775"/>
    <n v="43"/>
    <n v="40.54054054054054"/>
    <n v="59.45945945945946"/>
    <n v="69.400000000000006"/>
    <n v="4684.8239999999996"/>
    <n v="1792.0753631999999"/>
    <n v="1"/>
    <n v="1"/>
    <n v="2298.3066259555594"/>
    <n v="281.13842519334054"/>
    <n v="93.57"/>
    <n v="97.07"/>
    <n v="92.71"/>
    <n v="50.6"/>
    <s v=""/>
    <n v="100"/>
    <n v="21.416142208333333"/>
    <n v="7.8591347553516808"/>
    <n v="25.089617437499989"/>
    <n v="14.069191750000012"/>
    <n v="2"/>
    <n v="4.6074782916888199E-2"/>
    <m/>
    <n v="0"/>
    <n v="0"/>
    <n v="9.8000000000000007"/>
    <n v="96"/>
    <n v="64.319999999999993"/>
    <n v="61.747221172022691"/>
    <n v="7"/>
    <n v="0"/>
    <n v="1"/>
    <n v="67"/>
    <n v="0"/>
    <n v="90"/>
    <n v="132"/>
    <n v="4497.4310399999995"/>
    <n v="3013.2787967999993"/>
  </r>
  <r>
    <x v="6"/>
    <x v="2"/>
    <n v="35309045"/>
    <s v="Mombuca"/>
    <n v="0.25969517500119554"/>
    <n v="3320"/>
    <n v="2902"/>
    <n v="418"/>
    <n v="24.924924924924927"/>
    <n v="87.409638554216869"/>
    <n v="1.4681055000000004E-2"/>
    <n v="5.0000000000000001E-4"/>
    <n v="1.4181055000000003E-2"/>
    <n v="0"/>
    <n v="8.3300000000000006E-3"/>
    <n v="2.2300000000000002E-3"/>
    <n v="3.075314E-3"/>
    <n v="1.0457410000000002E-3"/>
    <n v="7.9645416666666666E-3"/>
    <n v="4"/>
    <n v="3.5714285714285712"/>
    <n v="96.428571428571431"/>
    <n v="2"/>
    <n v="154.386"/>
    <n v="39.730284000000012"/>
    <n v="0"/>
    <n v="0"/>
    <n v="15103.084337349397"/>
    <n v="1994.7469879518069"/>
    <n v="92.12"/>
    <n v="82.2"/>
    <n v="84.16"/>
    <n v="17.07"/>
    <n v="52.631578947368403"/>
    <n v="100"/>
    <n v="2.4468425000000007"/>
    <n v="0.9233367924528304"/>
    <n v="0.12820512820512819"/>
    <n v="6.7528833333333358"/>
    <n v="0"/>
    <n v="2.7700831024930701"/>
    <m/>
    <n v="0"/>
    <n v="0"/>
    <n v="9.8000000000000007"/>
    <n v="94.6"/>
    <n v="94.6"/>
    <n v="74.265617348723325"/>
    <n v="7.7"/>
    <n v="0"/>
    <n v="0"/>
    <n v="17"/>
    <n v="104.58856703409383"/>
    <n v="1"/>
    <n v="27"/>
    <n v="146.04915599999998"/>
    <n v="146.04915599999998"/>
  </r>
  <r>
    <x v="8"/>
    <x v="2"/>
    <n v="353090410"/>
    <s v="Mombuca"/>
    <m/>
    <m/>
    <m/>
    <m/>
    <m/>
    <m/>
    <n v="0"/>
    <n v="0"/>
    <n v="0"/>
    <n v="0"/>
    <n v="0"/>
    <n v="0"/>
    <n v="0"/>
    <n v="0"/>
    <m/>
    <n v="0"/>
    <s v=""/>
    <s v=""/>
    <m/>
    <m/>
    <m/>
    <m/>
    <m/>
    <s v=""/>
    <s v=""/>
    <m/>
    <m/>
    <m/>
    <m/>
    <n v="1"/>
    <m/>
    <n v="0"/>
    <n v="0"/>
    <n v="0"/>
    <n v="0"/>
    <s v=""/>
    <s v=""/>
    <m/>
    <m/>
    <s v=""/>
    <m/>
    <m/>
    <m/>
    <m/>
    <m/>
    <m/>
    <m/>
    <n v="0"/>
    <m/>
    <n v="0"/>
    <n v="0"/>
    <m/>
    <m/>
  </r>
  <r>
    <x v="12"/>
    <x v="2"/>
    <n v="353100119"/>
    <s v="Monções"/>
    <n v="0.25243226854565481"/>
    <n v="2169"/>
    <n v="1888"/>
    <n v="281"/>
    <n v="20.757967269595177"/>
    <n v="87.044721069617339"/>
    <n v="0.15718462999999999"/>
    <n v="0.14190463"/>
    <n v="1.5279999999999997E-2"/>
    <n v="0"/>
    <n v="4.7600000000000003E-3"/>
    <n v="0.13805999999999999"/>
    <n v="1.1054629999999998E-2"/>
    <n v="3.3100000000000004E-3"/>
    <n v="5.5608867187500006E-3"/>
    <s v=""/>
    <n v="35.294117647058826"/>
    <n v="64.705882352941174"/>
    <n v="1.36"/>
    <n v="104.706"/>
    <n v="9.4235399999999991"/>
    <n v="0"/>
    <n v="0"/>
    <n v="11195.352697095435"/>
    <n v="872.36514522821574"/>
    <n v="98.45"/>
    <n v="97.69"/>
    <n v="96.27"/>
    <n v="20.67"/>
    <s v=""/>
    <n v="100"/>
    <n v="65.49359583333333"/>
    <n v="20.413588311688311"/>
    <n v="78.83590555555557"/>
    <n v="25.466666666666661"/>
    <n v="5"/>
    <n v="0.61349693251533699"/>
    <m/>
    <n v="0"/>
    <n v="0"/>
    <n v="8.5"/>
    <n v="100"/>
    <n v="100"/>
    <n v="91"/>
    <n v="10"/>
    <n v="0"/>
    <n v="0"/>
    <n v="1"/>
    <n v="85.597859491551972"/>
    <n v="6"/>
    <n v="11"/>
    <n v="104.706"/>
    <n v="104.706"/>
  </r>
  <r>
    <x v="19"/>
    <x v="2"/>
    <n v="35311007"/>
    <s v="Mongaguá"/>
    <n v="1.8604166732673066"/>
    <n v="52970"/>
    <n v="52739"/>
    <n v="231"/>
    <n v="369.97974435985196"/>
    <n v="99.56390409665849"/>
    <n v="9.2539999999999997E-2"/>
    <n v="9.2399999999999996E-2"/>
    <n v="1.3999999999999999E-4"/>
    <n v="0"/>
    <n v="9.1670000000000001E-2"/>
    <n v="1.3999999999999999E-4"/>
    <n v="7.2999999999999996E-4"/>
    <n v="0"/>
    <n v="0.14851788681712963"/>
    <n v="1"/>
    <n v="66.666666666666657"/>
    <n v="33.333333333333329"/>
    <n v="44.39"/>
    <n v="2996.3519999999999"/>
    <n v="651.66305759999977"/>
    <n v="4"/>
    <n v="0"/>
    <n v="4846.1967151217677"/>
    <n v="613.21653766282816"/>
    <n v="92.11"/>
    <n v="99.56"/>
    <n v="76.98"/>
    <n v="45.61"/>
    <n v="33.3333333333333"/>
    <n v="92.52"/>
    <n v="3.0440789473684209"/>
    <n v="1.1368550368550367"/>
    <n v="4.5970149253731343"/>
    <n v="1.3592233009708733E-2"/>
    <n v="10"/>
    <n v="2.6551609691337501"/>
    <m/>
    <n v="0"/>
    <n v="18"/>
    <n v="9"/>
    <n v="82.37"/>
    <n v="82.37"/>
    <n v="78.251451845444066"/>
    <n v="8.3000000000000007"/>
    <n v="0"/>
    <n v="0"/>
    <n v="6"/>
    <n v="61.723205173847816"/>
    <n v="2"/>
    <n v="1"/>
    <n v="2468.0951424"/>
    <n v="2468.0951424"/>
  </r>
  <r>
    <x v="6"/>
    <x v="2"/>
    <n v="35312095"/>
    <s v="Monte Alegre do Sul"/>
    <n v="0.93338236724143098"/>
    <n v="7642"/>
    <n v="4684"/>
    <n v="2958"/>
    <n v="68.933790366227669"/>
    <n v="61.292855273488613"/>
    <n v="0.53053226799999964"/>
    <n v="0.51740407499999963"/>
    <n v="1.3128193000000002E-2"/>
    <n v="0"/>
    <n v="2.9309999999999996E-2"/>
    <n v="2.9089999999999998E-2"/>
    <n v="0.45777300900000001"/>
    <n v="1.4359258999999997E-2"/>
    <n v="1.7654214062499996E-2"/>
    <n v="39"/>
    <n v="70.09345794392523"/>
    <n v="29.906542056074763"/>
    <n v="3.19"/>
    <n v="245.97"/>
    <n v="245.97"/>
    <n v="2"/>
    <n v="0"/>
    <n v="5818.6024600889823"/>
    <n v="742.80031405391287"/>
    <n v="88.71"/>
    <n v="97.94"/>
    <n v="47.56"/>
    <n v="16.670000000000002"/>
    <n v="1.8272425249169399"/>
    <n v="100"/>
    <n v="100.10042792452822"/>
    <n v="37.626401985815576"/>
    <n v="147.82973571428562"/>
    <n v="7.2934405555555539"/>
    <n v="0"/>
    <n v="0.86767895878524903"/>
    <m/>
    <n v="0"/>
    <n v="0"/>
    <n v="9.8000000000000007"/>
    <n v="80"/>
    <n v="0"/>
    <n v="0"/>
    <n v="1.2"/>
    <n v="2"/>
    <n v="0"/>
    <n v="54"/>
    <n v="166.02268385460732"/>
    <n v="75"/>
    <n v="32"/>
    <n v="196.77599999999998"/>
    <n v="0"/>
  </r>
  <r>
    <x v="3"/>
    <x v="2"/>
    <n v="35313089"/>
    <s v="Monte Alto"/>
    <m/>
    <m/>
    <m/>
    <m/>
    <m/>
    <m/>
    <n v="0.12585638899999996"/>
    <n v="4.6110740999999997E-2"/>
    <n v="7.9745647999999975E-2"/>
    <n v="0"/>
    <n v="1.359E-2"/>
    <n v="1.4379999999999999E-2"/>
    <n v="8.9938056000000002E-2"/>
    <n v="7.9483330000000001E-3"/>
    <m/>
    <n v="11"/>
    <n v="25.396825396825395"/>
    <n v="74.603174603174608"/>
    <m/>
    <m/>
    <m/>
    <m/>
    <m/>
    <s v=""/>
    <s v=""/>
    <m/>
    <m/>
    <m/>
    <m/>
    <n v="99.409248319413294"/>
    <m/>
    <n v="11.441489909090905"/>
    <n v="3.8488192354740045"/>
    <n v="6.3165398630136984"/>
    <n v="21.552877837837826"/>
    <s v=""/>
    <s v=""/>
    <m/>
    <m/>
    <s v=""/>
    <m/>
    <m/>
    <m/>
    <m/>
    <m/>
    <m/>
    <m/>
    <n v="7"/>
    <m/>
    <n v="16"/>
    <n v="47"/>
    <m/>
    <m/>
  </r>
  <r>
    <x v="10"/>
    <x v="2"/>
    <n v="353130815"/>
    <s v="Monte Alto"/>
    <n v="0.42901759171318776"/>
    <n v="48107"/>
    <n v="46497"/>
    <n v="1610"/>
    <n v="138.5889605899977"/>
    <n v="96.653293699461614"/>
    <n v="0.38459925799999983"/>
    <n v="3.416469099999999E-2"/>
    <n v="0.35043456699999986"/>
    <n v="0"/>
    <n v="4.9250000000000002E-2"/>
    <n v="1.3360000000000002E-2"/>
    <n v="0.30508925799999986"/>
    <n v="1.6900000000000002E-2"/>
    <n v="0.14643681712962964"/>
    <n v="33"/>
    <n v="13.017751479289942"/>
    <n v="86.982248520710058"/>
    <n v="38.36"/>
    <n v="2589.6239999999998"/>
    <n v="109.66644000000001"/>
    <n v="4"/>
    <n v="0"/>
    <n v="2143.6115326251897"/>
    <n v="242.5493171471928"/>
    <n v="100"/>
    <n v="95.5"/>
    <n v="98.97"/>
    <n v="18.05"/>
    <s v=""/>
    <n v="100"/>
    <n v="34.963568909090895"/>
    <n v="11.761445198776753"/>
    <n v="4.6800946575342453"/>
    <n v="94.712045135135071"/>
    <n v="4"/>
    <n v="0"/>
    <m/>
    <n v="0"/>
    <n v="0"/>
    <n v="10"/>
    <n v="100"/>
    <n v="100"/>
    <n v="95.76515972975227"/>
    <n v="10"/>
    <n v="0"/>
    <n v="0"/>
    <n v="6"/>
    <n v="33.632252438539851"/>
    <n v="22"/>
    <n v="147"/>
    <n v="2589.6239999999998"/>
    <n v="2589.6239999999998"/>
  </r>
  <r>
    <x v="10"/>
    <x v="2"/>
    <n v="353140715"/>
    <s v="Monte Aprazível"/>
    <m/>
    <m/>
    <m/>
    <m/>
    <m/>
    <m/>
    <n v="0"/>
    <n v="0"/>
    <n v="0"/>
    <n v="0"/>
    <n v="0"/>
    <n v="0"/>
    <n v="0"/>
    <n v="0"/>
    <m/>
    <n v="0"/>
    <s v=""/>
    <s v=""/>
    <m/>
    <m/>
    <m/>
    <m/>
    <m/>
    <s v=""/>
    <s v=""/>
    <m/>
    <m/>
    <m/>
    <m/>
    <n v="45.7943925233645"/>
    <m/>
    <n v="0"/>
    <n v="0"/>
    <n v="0"/>
    <n v="0"/>
    <s v=""/>
    <s v=""/>
    <m/>
    <m/>
    <s v=""/>
    <m/>
    <m/>
    <m/>
    <m/>
    <m/>
    <m/>
    <m/>
    <n v="0"/>
    <m/>
    <n v="0"/>
    <n v="0"/>
    <m/>
    <m/>
  </r>
  <r>
    <x v="16"/>
    <x v="2"/>
    <n v="353140718"/>
    <s v="Monte Aprazível"/>
    <n v="0.98338993271791519"/>
    <n v="23181"/>
    <n v="21470"/>
    <n v="1711"/>
    <n v="48.000745449651085"/>
    <n v="92.618955178810239"/>
    <n v="6.3410339999999982E-2"/>
    <n v="4.4257191999999994E-2"/>
    <n v="1.9153147999999995E-2"/>
    <n v="0"/>
    <n v="0"/>
    <n v="1.3699999999999997E-2"/>
    <n v="4.3393457000000003E-2"/>
    <n v="6.3168830000000006E-3"/>
    <n v="6.4691731833333335E-2"/>
    <n v="7"/>
    <n v="16.216216216216218"/>
    <n v="83.78378378378379"/>
    <n v="15.81"/>
    <n v="1219.2660000000001"/>
    <n v="212.94311400000007"/>
    <n v="6"/>
    <n v="0"/>
    <n v="4883.9239031965835"/>
    <n v="394.52310081532283"/>
    <n v="91.68"/>
    <n v="91.07"/>
    <n v="88.51"/>
    <n v="17.03"/>
    <s v=""/>
    <n v="100"/>
    <n v="5.6115345132743357"/>
    <n v="1.7663047353760442"/>
    <n v="5.2687133333333334"/>
    <n v="6.6045337931034478"/>
    <n v="0"/>
    <n v="0"/>
    <m/>
    <n v="0"/>
    <n v="0"/>
    <n v="9.3000000000000007"/>
    <n v="97.1"/>
    <n v="97.100000000000009"/>
    <n v="82.53513884583019"/>
    <n v="10"/>
    <n v="1"/>
    <n v="0"/>
    <n v="30"/>
    <n v="0"/>
    <n v="12"/>
    <n v="62"/>
    <n v="1183.9072860000001"/>
    <n v="1183.9072860000001"/>
  </r>
  <r>
    <x v="12"/>
    <x v="2"/>
    <n v="353140719"/>
    <s v="Monte Aprazível"/>
    <m/>
    <m/>
    <m/>
    <m/>
    <m/>
    <m/>
    <n v="5.3842253E-2"/>
    <n v="4.7762252999999998E-2"/>
    <n v="6.0799999999999995E-3"/>
    <n v="0"/>
    <n v="1.7100000000000001E-3"/>
    <n v="4.403E-2"/>
    <n v="7.6614810000000004E-3"/>
    <n v="4.4077200000000003E-4"/>
    <m/>
    <n v="3"/>
    <n v="41.17647058823529"/>
    <n v="58.82352941176471"/>
    <m/>
    <m/>
    <m/>
    <m/>
    <m/>
    <s v=""/>
    <s v=""/>
    <m/>
    <m/>
    <m/>
    <m/>
    <n v="38.8888888888889"/>
    <m/>
    <n v="4.7648011504424783"/>
    <n v="1.4997842061281337"/>
    <n v="5.6859824999999997"/>
    <n v="2.0965517241379317"/>
    <s v=""/>
    <s v=""/>
    <m/>
    <m/>
    <s v=""/>
    <m/>
    <m/>
    <m/>
    <m/>
    <m/>
    <m/>
    <m/>
    <n v="1"/>
    <m/>
    <n v="7"/>
    <n v="10"/>
    <m/>
    <m/>
  </r>
  <r>
    <x v="9"/>
    <x v="2"/>
    <n v="353150612"/>
    <s v="Monte Azul Paulista"/>
    <m/>
    <m/>
    <m/>
    <m/>
    <m/>
    <m/>
    <n v="1.192E-2"/>
    <n v="1.192E-2"/>
    <n v="0"/>
    <n v="0"/>
    <n v="0"/>
    <n v="0"/>
    <n v="1.192E-2"/>
    <n v="0"/>
    <m/>
    <n v="1"/>
    <s v=""/>
    <s v=""/>
    <m/>
    <m/>
    <m/>
    <m/>
    <m/>
    <s v=""/>
    <s v=""/>
    <m/>
    <m/>
    <m/>
    <m/>
    <s v=""/>
    <m/>
    <n v="1.8060606060606059"/>
    <n v="0.57584541062801931"/>
    <n v="2.6488888888888886"/>
    <n v="0"/>
    <s v=""/>
    <s v=""/>
    <m/>
    <m/>
    <s v=""/>
    <m/>
    <m/>
    <m/>
    <m/>
    <m/>
    <m/>
    <m/>
    <s v=""/>
    <m/>
    <n v="2"/>
    <s v=""/>
    <m/>
    <m/>
  </r>
  <r>
    <x v="10"/>
    <x v="2"/>
    <n v="353150615"/>
    <s v="Monte Azul Paulista"/>
    <n v="-0.43084468060745618"/>
    <n v="18335"/>
    <n v="17440"/>
    <n v="895"/>
    <n v="69.585183498424982"/>
    <n v="95.118625579492772"/>
    <n v="0.65092805399999987"/>
    <n v="0.3840440739999999"/>
    <n v="0.26688397999999997"/>
    <n v="0"/>
    <n v="7.7050000000000007E-2"/>
    <n v="1.5399999999999999E-3"/>
    <n v="0.55810129499999994"/>
    <n v="1.4236759E-2"/>
    <n v="5.3556619884259256E-2"/>
    <n v="6"/>
    <n v="23.076923076923077"/>
    <n v="76.923076923076934"/>
    <n v="12.48"/>
    <n v="962.49599999999998"/>
    <n v="699.34065120000002"/>
    <n v="1"/>
    <n v="0"/>
    <n v="3560.3774202345239"/>
    <n v="361.19770929915467"/>
    <n v="95.96"/>
    <n v="93.56"/>
    <n v="95.05"/>
    <n v="35.79"/>
    <s v=""/>
    <n v="98.29"/>
    <n v="98.625462727272705"/>
    <n v="31.445799710144922"/>
    <n v="85.343127555555526"/>
    <n v="127.08760952380949"/>
    <n v="0"/>
    <n v="0.25915687629578399"/>
    <m/>
    <n v="0"/>
    <n v="0"/>
    <n v="7.5"/>
    <n v="100"/>
    <n v="28.779999999999994"/>
    <n v="27.340929084380605"/>
    <n v="3.9"/>
    <n v="0"/>
    <n v="0"/>
    <n v="20"/>
    <n v="143.86643549669878"/>
    <n v="24"/>
    <n v="80"/>
    <n v="962.49599999999987"/>
    <n v="277.00634879999996"/>
  </r>
  <r>
    <x v="0"/>
    <x v="2"/>
    <n v="353160520"/>
    <s v="Monte Castelo"/>
    <n v="-0.19288903413703373"/>
    <n v="4001"/>
    <n v="3311"/>
    <n v="690"/>
    <n v="17.159890204151655"/>
    <n v="82.754311422144468"/>
    <n v="0.17506324100000004"/>
    <n v="8.09E-3"/>
    <n v="0.16697324100000002"/>
    <n v="0"/>
    <n v="2.0549999999999999E-2"/>
    <n v="2.9099999999999998E-3"/>
    <n v="0.13579963000000006"/>
    <n v="1.5803610999999999E-2"/>
    <n v="9.5241396990740738E-3"/>
    <n v="0"/>
    <n v="11.627906976744185"/>
    <n v="88.372093023255815"/>
    <n v="2.2999999999999998"/>
    <n v="177.768"/>
    <n v="43.622280000000003"/>
    <n v="0"/>
    <n v="0"/>
    <n v="13557.090727318171"/>
    <n v="1734.0464883779052"/>
    <m/>
    <m/>
    <m/>
    <m/>
    <n v="12.3394805445592"/>
    <m/>
    <n v="24.314339027777784"/>
    <n v="10.178095406976746"/>
    <n v="1.6179999999999999"/>
    <n v="75.89692772727274"/>
    <s v=""/>
    <s v=""/>
    <m/>
    <n v="0"/>
    <s v=""/>
    <n v="7.1"/>
    <n v="98"/>
    <n v="98"/>
    <n v="75.461117861482379"/>
    <n v="8.4"/>
    <n v="0"/>
    <n v="0"/>
    <n v="0"/>
    <n v="215.76751968472121"/>
    <n v="5"/>
    <n v="38"/>
    <n v="174.21263999999999"/>
    <n v="174.21263999999999"/>
  </r>
  <r>
    <x v="6"/>
    <x v="2"/>
    <n v="35318035"/>
    <s v="Monte Mor"/>
    <n v="2.1354178534256363"/>
    <n v="57423"/>
    <n v="54693"/>
    <n v="2730"/>
    <n v="238.47751152456499"/>
    <n v="95.245807429078937"/>
    <n v="0.33602127999999992"/>
    <n v="9.8784073999999986E-2"/>
    <n v="0.23723720599999992"/>
    <n v="0"/>
    <n v="6.5929999999999989E-2"/>
    <n v="0.12508049399999999"/>
    <n v="8.3426665999999997E-2"/>
    <n v="6.1584120000000006E-2"/>
    <n v="0.1747945486111111"/>
    <n v="44"/>
    <n v="17.241379310344829"/>
    <n v="82.758620689655174"/>
    <n v="44.16"/>
    <n v="2980.692"/>
    <n v="953.08055999999999"/>
    <n v="2"/>
    <n v="0"/>
    <n v="1620.1034428713233"/>
    <n v="208.69129094613663"/>
    <n v="100"/>
    <n v="93.93"/>
    <n v="87.11"/>
    <n v="29.11"/>
    <s v=""/>
    <n v="100"/>
    <n v="30.27218738738738"/>
    <n v="11.390551864406778"/>
    <n v="13.532064931506849"/>
    <n v="62.430843684210494"/>
    <n v="0"/>
    <n v="0.42550928142120098"/>
    <m/>
    <n v="0"/>
    <n v="0"/>
    <n v="9.8000000000000007"/>
    <n v="75"/>
    <n v="74.999999999999986"/>
    <n v="68.024855973042506"/>
    <n v="7.2"/>
    <n v="1"/>
    <n v="0"/>
    <n v="80"/>
    <n v="37.718567612015931"/>
    <n v="25"/>
    <n v="120"/>
    <n v="2235.5189999999998"/>
    <n v="2235.5189999999998"/>
  </r>
  <r>
    <x v="15"/>
    <x v="2"/>
    <n v="35317042"/>
    <s v="Monteiro Lobato"/>
    <n v="0.92786472921182472"/>
    <n v="4398"/>
    <n v="1942"/>
    <n v="2456"/>
    <n v="13.217527198413174"/>
    <n v="44.156434743065034"/>
    <n v="5.2098934999999985E-2"/>
    <n v="5.1280925999999984E-2"/>
    <n v="8.1800900000000008E-4"/>
    <n v="0"/>
    <n v="1.1170000000000001E-2"/>
    <n v="8.3147999999999997E-5"/>
    <n v="3.4362036999999998E-2"/>
    <n v="6.4837500000000008E-3"/>
    <n v="5.7758109374999997E-3"/>
    <n v="27"/>
    <n v="86.666666666666671"/>
    <n v="13.333333333333334"/>
    <n v="1.39"/>
    <n v="107.40599999999999"/>
    <n v="42.021881999999998"/>
    <n v="2"/>
    <n v="0"/>
    <n v="36856.534788540244"/>
    <n v="3728.6766712141884"/>
    <n v="50.43"/>
    <m/>
    <n v="39.82"/>
    <n v="17.72"/>
    <n v="5"/>
    <n v="100"/>
    <n v="2.3362751121076228"/>
    <n v="1.0135979571984433"/>
    <n v="2.998884561403508"/>
    <n v="0.15730942307692308"/>
    <s v=""/>
    <s v=""/>
    <m/>
    <n v="0"/>
    <s v=""/>
    <n v="9.4"/>
    <n v="82.3"/>
    <n v="82.3"/>
    <n v="60.875666163901464"/>
    <n v="7.2"/>
    <n v="0"/>
    <n v="0"/>
    <n v="13"/>
    <n v="193.39275680714752"/>
    <n v="26"/>
    <n v="4"/>
    <n v="88.395137999999989"/>
    <n v="88.395137999999989"/>
  </r>
  <r>
    <x v="4"/>
    <x v="2"/>
    <n v="35319024"/>
    <s v="Morro Agudo"/>
    <m/>
    <m/>
    <m/>
    <m/>
    <m/>
    <m/>
    <n v="4.9300000000000004E-3"/>
    <n v="4.9300000000000004E-3"/>
    <n v="0"/>
    <n v="0"/>
    <n v="0"/>
    <n v="0"/>
    <n v="4.9300000000000004E-3"/>
    <n v="0"/>
    <m/>
    <n v="1"/>
    <s v=""/>
    <s v=""/>
    <m/>
    <m/>
    <m/>
    <m/>
    <m/>
    <s v=""/>
    <s v=""/>
    <m/>
    <m/>
    <m/>
    <m/>
    <s v=""/>
    <m/>
    <n v="8.1085526315789469E-2"/>
    <n v="2.8464203233256352E-2"/>
    <n v="0.11966019417475728"/>
    <n v="0"/>
    <s v=""/>
    <s v=""/>
    <m/>
    <m/>
    <s v=""/>
    <m/>
    <m/>
    <m/>
    <m/>
    <m/>
    <m/>
    <m/>
    <s v=""/>
    <m/>
    <n v="2"/>
    <s v=""/>
    <m/>
    <m/>
  </r>
  <r>
    <x v="9"/>
    <x v="2"/>
    <n v="353190212"/>
    <s v="Morro Agudo"/>
    <n v="1.1258054458897826"/>
    <n v="31696"/>
    <n v="30875"/>
    <n v="821"/>
    <n v="22.865717295012189"/>
    <n v="97.409767794043418"/>
    <n v="2.0072849749999992"/>
    <n v="1.7144599749999994"/>
    <n v="0.29282499999999989"/>
    <n v="0.16764015728056819"/>
    <n v="4.6299999999999996E-3"/>
    <n v="0.26820999999999995"/>
    <n v="1.4958214559999994"/>
    <n v="0.23862351899999995"/>
    <n v="9.6482037037037033E-2"/>
    <n v="29"/>
    <n v="54.54545454545454"/>
    <n v="45.454545454545453"/>
    <n v="25.03"/>
    <n v="1689.444"/>
    <n v="382.67625960000009"/>
    <n v="2"/>
    <n v="0"/>
    <n v="17232.569409389198"/>
    <n v="1950.1060070671379"/>
    <n v="100"/>
    <n v="95.85"/>
    <n v="100"/>
    <n v="49.19"/>
    <s v=""/>
    <n v="97.8"/>
    <n v="33.014555509868408"/>
    <n v="11.589405167436485"/>
    <n v="41.613106189320369"/>
    <n v="14.940051020408157"/>
    <n v="4"/>
    <n v="0.30581039755351702"/>
    <m/>
    <n v="0"/>
    <n v="0"/>
    <n v="10"/>
    <n v="100"/>
    <n v="97.91"/>
    <n v="77.348982292399143"/>
    <n v="8.5"/>
    <n v="0"/>
    <n v="0"/>
    <n v="11"/>
    <n v="4.7988207361569888"/>
    <n v="48"/>
    <n v="40"/>
    <n v="1689.444"/>
    <n v="1654.1346203999999"/>
  </r>
  <r>
    <x v="6"/>
    <x v="2"/>
    <n v="35320095"/>
    <s v="Morungaba"/>
    <n v="1.286574858026035"/>
    <n v="12958"/>
    <n v="11574"/>
    <n v="1384"/>
    <n v="88.450511945392492"/>
    <n v="89.319339404229055"/>
    <n v="0.22808609200000007"/>
    <n v="0.20959824100000007"/>
    <n v="1.8487850999999996E-2"/>
    <n v="0"/>
    <n v="3.3230000000000003E-2"/>
    <n v="2.1002222000000001E-2"/>
    <n v="0.13997766700000003"/>
    <n v="3.3876202999999994E-2"/>
    <n v="3.3973041437500004E-2"/>
    <n v="37"/>
    <n v="42.857142857142854"/>
    <n v="57.142857142857139"/>
    <n v="8.0500000000000007"/>
    <n v="620.62199999999996"/>
    <n v="107.24076000000001"/>
    <n v="0"/>
    <n v="0"/>
    <n v="4258.9905849668157"/>
    <n v="559.75304830992445"/>
    <n v="86.13"/>
    <n v="90"/>
    <n v="83.16"/>
    <n v="33.19"/>
    <n v="100"/>
    <n v="100"/>
    <n v="34.558498787878797"/>
    <n v="13.033490971428577"/>
    <n v="48.743776976744201"/>
    <n v="8.0381960869565194"/>
    <n v="1"/>
    <n v="0.80971659919028305"/>
    <m/>
    <n v="0"/>
    <n v="18"/>
    <n v="9.8000000000000007"/>
    <n v="94"/>
    <n v="93.999999999999986"/>
    <n v="82.720438527799516"/>
    <n v="9.9"/>
    <n v="0"/>
    <n v="0"/>
    <n v="121"/>
    <n v="97.81284981838624"/>
    <n v="36"/>
    <n v="48"/>
    <n v="583.38467999999989"/>
    <n v="583.38467999999989"/>
  </r>
  <r>
    <x v="3"/>
    <x v="2"/>
    <n v="35320589"/>
    <s v="Motuca"/>
    <n v="0.8121002613436179"/>
    <n v="4569"/>
    <n v="3589"/>
    <n v="980"/>
    <n v="19.914570893082857"/>
    <n v="78.55110527467717"/>
    <n v="0.59152111100000015"/>
    <n v="0.58694000000000013"/>
    <n v="4.5811109999999988E-3"/>
    <n v="0"/>
    <n v="0"/>
    <n v="4.211111E-3"/>
    <n v="0.58536999999999995"/>
    <n v="1.9400000000000001E-3"/>
    <n v="1.1898437499999999E-2"/>
    <n v="5"/>
    <n v="54.166666666666664"/>
    <n v="45.833333333333329"/>
    <n v="2.39"/>
    <n v="184.68"/>
    <n v="24.008400000000002"/>
    <n v="2"/>
    <n v="0"/>
    <n v="21465.738673670388"/>
    <n v="2553.8017071569261"/>
    <n v="100"/>
    <n v="100"/>
    <n v="100"/>
    <n v="29.69"/>
    <n v="20.270270270270299"/>
    <n v="100"/>
    <n v="52.347000973451344"/>
    <n v="19.019971414791005"/>
    <n v="77.228947368421061"/>
    <n v="1.2381381081081082"/>
    <n v="0"/>
    <n v="0"/>
    <m/>
    <n v="0"/>
    <n v="0"/>
    <n v="8.6"/>
    <n v="100"/>
    <n v="100"/>
    <n v="87"/>
    <n v="10"/>
    <n v="1"/>
    <n v="0"/>
    <n v="2"/>
    <n v="0"/>
    <n v="13"/>
    <n v="11"/>
    <n v="184.68"/>
    <n v="184.68"/>
  </r>
  <r>
    <x v="12"/>
    <x v="2"/>
    <n v="353210819"/>
    <s v="Murutinga do Sul"/>
    <n v="0.30040137875744222"/>
    <n v="4264"/>
    <n v="2621"/>
    <n v="1643"/>
    <n v="17.174158208474303"/>
    <n v="61.468105065666045"/>
    <n v="1.0904044E-2"/>
    <n v="1.0194043999999999E-2"/>
    <n v="7.1000000000000002E-4"/>
    <n v="0"/>
    <n v="5.5999999999999995E-4"/>
    <n v="0"/>
    <n v="1.0244043999999999E-2"/>
    <n v="1E-4"/>
    <n v="6.3971104166666674E-3"/>
    <s v=""/>
    <n v="42.857142857142854"/>
    <n v="57.142857142857139"/>
    <n v="1.92"/>
    <n v="148.22999999999999"/>
    <n v="48.026519999999998"/>
    <n v="1"/>
    <n v="0"/>
    <n v="13756.322701688556"/>
    <n v="1109.3808630393994"/>
    <n v="57.61"/>
    <n v="61.46"/>
    <n v="57.61"/>
    <n v="1.64"/>
    <n v="2.1432945499081399"/>
    <n v="93.73"/>
    <n v="1.7875481967213114"/>
    <n v="0.58623892473118278"/>
    <n v="2.21609652173913"/>
    <n v="0.47333333333333344"/>
    <s v=""/>
    <s v=""/>
    <m/>
    <n v="0"/>
    <s v=""/>
    <n v="9.1999999999999993"/>
    <n v="100"/>
    <n v="100"/>
    <n v="67.599999999999994"/>
    <n v="7.6"/>
    <n v="0"/>
    <n v="0"/>
    <n v="6"/>
    <n v="8.7539523867058442"/>
    <n v="3"/>
    <n v="4"/>
    <n v="148.22999999999999"/>
    <n v="148.22999999999999"/>
  </r>
  <r>
    <x v="0"/>
    <x v="2"/>
    <n v="353210820"/>
    <s v="Murutinga do Sul"/>
    <m/>
    <m/>
    <m/>
    <m/>
    <m/>
    <m/>
    <n v="9.2592599999999998E-4"/>
    <n v="9.2592599999999998E-4"/>
    <n v="0"/>
    <n v="0"/>
    <n v="0"/>
    <n v="0"/>
    <n v="9.2592599999999998E-4"/>
    <n v="0"/>
    <m/>
    <n v="1"/>
    <s v=""/>
    <s v=""/>
    <m/>
    <m/>
    <m/>
    <m/>
    <m/>
    <s v=""/>
    <s v=""/>
    <m/>
    <m/>
    <m/>
    <m/>
    <s v=""/>
    <m/>
    <n v="0.15179114754098361"/>
    <n v="4.9780967741935474E-2"/>
    <n v="0.20128826086956522"/>
    <n v="0"/>
    <s v=""/>
    <s v=""/>
    <m/>
    <m/>
    <s v=""/>
    <m/>
    <m/>
    <m/>
    <m/>
    <m/>
    <m/>
    <m/>
    <n v="1"/>
    <m/>
    <n v="1"/>
    <s v=""/>
    <m/>
    <m/>
  </r>
  <r>
    <x v="13"/>
    <x v="2"/>
    <n v="353215722"/>
    <s v="Nantes"/>
    <n v="1.3907147246145835"/>
    <n v="3000"/>
    <n v="2849"/>
    <n v="151"/>
    <n v="10.510826150935463"/>
    <n v="94.966666666666669"/>
    <n v="1.755E-2"/>
    <n v="8.8500000000000002E-3"/>
    <n v="8.6999999999999994E-3"/>
    <n v="0"/>
    <n v="8.6400000000000001E-3"/>
    <n v="0"/>
    <n v="8.8500000000000002E-3"/>
    <n v="6.0000000000000002E-5"/>
    <n v="7.8125E-3"/>
    <n v="1"/>
    <n v="33.333333333333329"/>
    <n v="66.666666666666657"/>
    <n v="1.95"/>
    <n v="150.49799999999999"/>
    <n v="31.03002"/>
    <n v="0"/>
    <n v="0"/>
    <n v="22285.439999999999"/>
    <n v="3153.6000000000008"/>
    <n v="100"/>
    <m/>
    <n v="100"/>
    <n v="13.33"/>
    <s v=""/>
    <n v="100"/>
    <n v="1.6249999999999998"/>
    <n v="0.82783018867924518"/>
    <n v="1.1346153846153846"/>
    <n v="2.8999999999999995"/>
    <s v=""/>
    <s v=""/>
    <m/>
    <n v="0"/>
    <s v=""/>
    <n v="8.1"/>
    <n v="98"/>
    <n v="98"/>
    <n v="79.381772515249367"/>
    <n v="8.6"/>
    <n v="0"/>
    <n v="0"/>
    <n v="2"/>
    <n v="110.592"/>
    <n v="2"/>
    <n v="4"/>
    <n v="147.48803999999998"/>
    <n v="147.48803999999998"/>
  </r>
  <r>
    <x v="13"/>
    <x v="2"/>
    <n v="353220722"/>
    <s v="Narandiba"/>
    <n v="1.2786535877734151"/>
    <n v="4727"/>
    <n v="3769"/>
    <n v="958"/>
    <n v="13.198749092533646"/>
    <n v="79.733446160355399"/>
    <n v="6.9190000000000002E-2"/>
    <n v="2.282E-2"/>
    <n v="4.6369999999999995E-2"/>
    <n v="4.6806823947234899E-2"/>
    <n v="6.3E-3"/>
    <n v="6.2359999999999992E-2"/>
    <n v="0"/>
    <n v="5.2999999999999998E-4"/>
    <n v="1.1749795572916668E-2"/>
    <s v=""/>
    <n v="13.333333333333334"/>
    <n v="86.666666666666671"/>
    <n v="2.44"/>
    <n v="188.02799999999999"/>
    <n v="35.725320000000004"/>
    <n v="0"/>
    <n v="0"/>
    <n v="17946.232282631689"/>
    <n v="2535.1554897397937"/>
    <n v="95.45"/>
    <n v="72.41"/>
    <n v="94.78"/>
    <n v="3.7"/>
    <s v=""/>
    <n v="100"/>
    <n v="5.0503649635036494"/>
    <n v="2.5721189591078066"/>
    <n v="2.305050505050505"/>
    <n v="12.202631578947363"/>
    <n v="0"/>
    <n v="0"/>
    <m/>
    <n v="0"/>
    <n v="0"/>
    <n v="9.1999999999999993"/>
    <n v="100"/>
    <n v="100"/>
    <n v="81"/>
    <n v="10"/>
    <n v="0"/>
    <n v="0"/>
    <n v="1"/>
    <n v="53.617954124423484"/>
    <n v="2"/>
    <n v="13"/>
    <n v="188.02799999999999"/>
    <n v="188.02799999999999"/>
  </r>
  <r>
    <x v="15"/>
    <x v="2"/>
    <n v="35323062"/>
    <s v="Natividade da Serra"/>
    <n v="-6.9983978166376914E-2"/>
    <n v="6690"/>
    <n v="2831"/>
    <n v="3859"/>
    <n v="8.0349743577425201"/>
    <n v="42.316890881913302"/>
    <n v="1.9840406000000005E-2"/>
    <n v="1.9126949000000004E-2"/>
    <n v="7.1345700000000002E-4"/>
    <n v="2.1401889903602191E-3"/>
    <n v="0"/>
    <n v="2.23148E-4"/>
    <n v="1.5011517000000002E-2"/>
    <n v="4.605741E-3"/>
    <n v="7.439140625E-3"/>
    <n v="49"/>
    <n v="87.096774193548384"/>
    <n v="12.903225806451612"/>
    <n v="1.95"/>
    <n v="150.60599999999999"/>
    <n v="93.499380000000002"/>
    <n v="1"/>
    <n v="0"/>
    <n v="58829.488789237665"/>
    <n v="5939.5156950672681"/>
    <n v="42.7"/>
    <m/>
    <n v="42.7"/>
    <n v="89.71"/>
    <n v="33.3333333333333"/>
    <n v="100"/>
    <n v="0.36741492592592595"/>
    <n v="0.15897761217948722"/>
    <n v="0.46200359903381655"/>
    <n v="5.6623571428571405E-2"/>
    <s v=""/>
    <s v=""/>
    <m/>
    <n v="0"/>
    <s v=""/>
    <n v="9.4"/>
    <n v="96"/>
    <n v="48.000000000000007"/>
    <n v="37.917891717461451"/>
    <n v="5"/>
    <n v="0"/>
    <n v="0"/>
    <n v="13"/>
    <n v="0"/>
    <n v="27"/>
    <n v="4"/>
    <n v="144.58176"/>
    <n v="72.290880000000001"/>
  </r>
  <r>
    <x v="6"/>
    <x v="2"/>
    <n v="35324055"/>
    <s v="Nazaré Paulista"/>
    <n v="1.183812638738857"/>
    <n v="18041"/>
    <n v="17254"/>
    <n v="787"/>
    <n v="55.248974091994853"/>
    <n v="95.637714095670972"/>
    <n v="31.120599351000003"/>
    <n v="31.096000000000004"/>
    <n v="2.4599350999999964E-2"/>
    <n v="0"/>
    <n v="31.036059999999999"/>
    <n v="3.1099999999999999E-3"/>
    <n v="3.9759443999999998E-2"/>
    <n v="4.1669906999999964E-2"/>
    <n v="1.8388665104166667E-2"/>
    <n v="33"/>
    <n v="19.491525423728813"/>
    <n v="80.508474576271183"/>
    <n v="10.88"/>
    <n v="839.59199999999998"/>
    <n v="749.30300769600001"/>
    <n v="1"/>
    <n v="0"/>
    <n v="7236.7961864641638"/>
    <n v="961.41012139016686"/>
    <n v="39.14"/>
    <n v="84.75"/>
    <n v="12.42"/>
    <n v="30.81"/>
    <s v=""/>
    <n v="46.19"/>
    <n v="1982.2037803184712"/>
    <n v="751.70529833333342"/>
    <n v="3048.6274509803925"/>
    <n v="4.4726092727272659"/>
    <n v="0"/>
    <n v="0"/>
    <m/>
    <n v="0"/>
    <n v="0"/>
    <n v="9.8000000000000007"/>
    <n v="13.8"/>
    <n v="13.786200000000001"/>
    <n v="10.753912889117569"/>
    <n v="2.9"/>
    <n v="0"/>
    <n v="0"/>
    <n v="35"/>
    <n v="168778.21105659037"/>
    <n v="23"/>
    <n v="95"/>
    <n v="115.863696"/>
    <n v="115.747832304"/>
  </r>
  <r>
    <x v="18"/>
    <x v="2"/>
    <n v="35324056"/>
    <s v="Nazaré Paulista"/>
    <m/>
    <m/>
    <m/>
    <m/>
    <m/>
    <m/>
    <n v="2.0000000000000002E-5"/>
    <n v="2.0000000000000002E-5"/>
    <n v="0"/>
    <n v="0"/>
    <n v="0"/>
    <n v="0"/>
    <n v="0"/>
    <n v="2.0000000000000002E-5"/>
    <m/>
    <n v="0"/>
    <s v=""/>
    <s v=""/>
    <m/>
    <m/>
    <m/>
    <m/>
    <m/>
    <s v=""/>
    <s v=""/>
    <m/>
    <m/>
    <m/>
    <m/>
    <n v="11.764705882352899"/>
    <m/>
    <n v="1.2738853503184715E-3"/>
    <n v="4.8309178743961362E-4"/>
    <n v="1.9607843137254902E-3"/>
    <n v="0"/>
    <s v=""/>
    <s v=""/>
    <m/>
    <m/>
    <s v=""/>
    <m/>
    <m/>
    <m/>
    <m/>
    <m/>
    <m/>
    <m/>
    <n v="0"/>
    <m/>
    <n v="1"/>
    <s v=""/>
    <m/>
    <m/>
  </r>
  <r>
    <x v="2"/>
    <x v="2"/>
    <n v="353250416"/>
    <s v="Neves Paulista"/>
    <m/>
    <m/>
    <m/>
    <m/>
    <m/>
    <m/>
    <n v="0"/>
    <n v="0"/>
    <n v="0"/>
    <n v="0"/>
    <n v="0"/>
    <n v="0"/>
    <n v="0"/>
    <n v="0"/>
    <m/>
    <n v="0"/>
    <s v=""/>
    <s v=""/>
    <m/>
    <m/>
    <m/>
    <m/>
    <m/>
    <s v=""/>
    <s v=""/>
    <m/>
    <m/>
    <m/>
    <m/>
    <s v=""/>
    <m/>
    <n v="0"/>
    <n v="0"/>
    <n v="0"/>
    <n v="0"/>
    <s v=""/>
    <s v=""/>
    <m/>
    <m/>
    <s v=""/>
    <m/>
    <m/>
    <m/>
    <m/>
    <m/>
    <m/>
    <m/>
    <n v="0"/>
    <m/>
    <n v="0"/>
    <n v="0"/>
    <m/>
    <m/>
  </r>
  <r>
    <x v="16"/>
    <x v="2"/>
    <n v="353250418"/>
    <s v="Neves Paulista"/>
    <n v="-0.18066094768611762"/>
    <n v="8659"/>
    <n v="7944"/>
    <n v="715"/>
    <n v="37.300766778668049"/>
    <n v="91.742695461369678"/>
    <n v="0.10101148100000001"/>
    <n v="4.8171481000000002E-2"/>
    <n v="5.2840000000000005E-2"/>
    <n v="0"/>
    <n v="3.2340000000000001E-2"/>
    <n v="2.7E-4"/>
    <n v="5.3551481000000005E-2"/>
    <n v="1.485E-2"/>
    <n v="2.0348649999999996E-2"/>
    <n v="1"/>
    <n v="13.636363636363635"/>
    <n v="86.36363636363636"/>
    <n v="5.64"/>
    <n v="435.45600000000002"/>
    <n v="154.15487999999999"/>
    <n v="2"/>
    <n v="0"/>
    <n v="6409.9041459752862"/>
    <n v="546.29864880471177"/>
    <n v="90.24"/>
    <n v="90.24"/>
    <n v="83.93"/>
    <n v="6.15"/>
    <s v=""/>
    <n v="93.01"/>
    <n v="16.835246833333336"/>
    <n v="5.7392886931818188"/>
    <n v="10.704773555555555"/>
    <n v="35.226666666666681"/>
    <n v="0"/>
    <n v="0"/>
    <m/>
    <n v="0"/>
    <n v="0"/>
    <n v="9.3000000000000007"/>
    <n v="95"/>
    <n v="95"/>
    <n v="64.599206349206355"/>
    <n v="7.3"/>
    <n v="1"/>
    <n v="0"/>
    <n v="7"/>
    <n v="158.92946215105181"/>
    <n v="3"/>
    <n v="19"/>
    <n v="413.6832"/>
    <n v="413.6832"/>
  </r>
  <r>
    <x v="12"/>
    <x v="2"/>
    <n v="353250419"/>
    <s v="Neves Paulista"/>
    <m/>
    <m/>
    <m/>
    <m/>
    <m/>
    <m/>
    <n v="1.6458889000000001E-2"/>
    <n v="1.6320000000000001E-2"/>
    <n v="1.38889E-4"/>
    <n v="0"/>
    <n v="0"/>
    <n v="0"/>
    <n v="1.6458889000000001E-2"/>
    <n v="0"/>
    <m/>
    <n v="0"/>
    <n v="66.666666666666657"/>
    <n v="33.333333333333329"/>
    <m/>
    <m/>
    <m/>
    <m/>
    <m/>
    <s v=""/>
    <s v=""/>
    <m/>
    <m/>
    <m/>
    <m/>
    <n v="2.6666666666666701"/>
    <m/>
    <n v="2.7431481666666668"/>
    <n v="0.93516414772727274"/>
    <n v="3.6266666666666669"/>
    <n v="9.2592666666666698E-2"/>
    <s v=""/>
    <s v=""/>
    <m/>
    <m/>
    <s v=""/>
    <m/>
    <m/>
    <m/>
    <m/>
    <m/>
    <m/>
    <m/>
    <n v="0"/>
    <m/>
    <n v="2"/>
    <n v="1"/>
    <m/>
    <m/>
  </r>
  <r>
    <x v="16"/>
    <x v="2"/>
    <n v="353260318"/>
    <s v="Nhandeara"/>
    <n v="0.16369652790675371"/>
    <n v="10787"/>
    <n v="9002"/>
    <n v="1785"/>
    <n v="24.660509350281192"/>
    <n v="83.452303698896827"/>
    <n v="5.8351480999999997E-2"/>
    <n v="4.4979999999999999E-2"/>
    <n v="1.3371480999999999E-2"/>
    <n v="0"/>
    <n v="0"/>
    <n v="1.7800000000000001E-3"/>
    <n v="5.5701481000000004E-2"/>
    <n v="8.7000000000000022E-4"/>
    <n v="2.4166812760416666E-2"/>
    <n v="4"/>
    <n v="20"/>
    <n v="80"/>
    <n v="6.48"/>
    <n v="499.87799999999999"/>
    <n v="47.789459999999998"/>
    <n v="1"/>
    <n v="1"/>
    <n v="9472.2017242977654"/>
    <n v="760.11495318438858"/>
    <n v="86.03"/>
    <n v="81.25"/>
    <n v="84.95"/>
    <n v="18.68"/>
    <s v=""/>
    <n v="100"/>
    <n v="5.7207334313725493"/>
    <n v="1.8009716358024688"/>
    <n v="5.9184210526315795"/>
    <n v="5.1428773076923067"/>
    <n v="0"/>
    <n v="0"/>
    <m/>
    <n v="0"/>
    <n v="0"/>
    <n v="9.1"/>
    <n v="100"/>
    <n v="99.999999999999986"/>
    <n v="90.439775305174464"/>
    <n v="10"/>
    <n v="0"/>
    <n v="1"/>
    <n v="3"/>
    <n v="0"/>
    <n v="6"/>
    <n v="24"/>
    <n v="499.87799999999993"/>
    <n v="499.87799999999993"/>
  </r>
  <r>
    <x v="12"/>
    <x v="2"/>
    <n v="353260319"/>
    <s v="Nhandeara"/>
    <m/>
    <m/>
    <m/>
    <m/>
    <m/>
    <m/>
    <n v="8.5800000000000008E-3"/>
    <n v="4.6699999999999997E-3"/>
    <n v="3.9100000000000003E-3"/>
    <n v="0"/>
    <n v="0"/>
    <n v="0"/>
    <n v="8.4499999999999974E-3"/>
    <n v="1.3000000000000002E-4"/>
    <m/>
    <n v="1"/>
    <n v="30"/>
    <n v="70"/>
    <m/>
    <m/>
    <m/>
    <m/>
    <m/>
    <s v=""/>
    <s v=""/>
    <m/>
    <m/>
    <m/>
    <m/>
    <n v="28.571428571428601"/>
    <m/>
    <n v="0.8411764705882353"/>
    <n v="0.26481481481481484"/>
    <n v="0.61447368421052628"/>
    <n v="1.5038461538461538"/>
    <s v=""/>
    <s v=""/>
    <m/>
    <m/>
    <s v=""/>
    <m/>
    <m/>
    <m/>
    <m/>
    <m/>
    <m/>
    <m/>
    <n v="2"/>
    <m/>
    <n v="3"/>
    <n v="7"/>
    <m/>
    <m/>
  </r>
  <r>
    <x v="12"/>
    <x v="2"/>
    <n v="353270219"/>
    <s v="Nipoã"/>
    <n v="1.8118025234941104"/>
    <n v="4843"/>
    <n v="4380"/>
    <n v="463"/>
    <n v="35.08149221296631"/>
    <n v="90.439810035102212"/>
    <n v="1.097222199999999E-2"/>
    <n v="1.122222E-3"/>
    <n v="9.8499999999999907E-3"/>
    <n v="0"/>
    <n v="9.2599999999999991E-3"/>
    <n v="0"/>
    <n v="2.7222200000000002E-4"/>
    <n v="1.4399999999999999E-3"/>
    <n v="1.1165385156249999E-2"/>
    <s v=""/>
    <n v="11.111111111111111"/>
    <n v="88.888888888888886"/>
    <n v="3.19"/>
    <n v="245.916"/>
    <n v="63.301499999999997"/>
    <n v="0"/>
    <n v="0"/>
    <n v="6641.8996489779065"/>
    <n v="520.93330580218878"/>
    <n v="88.53"/>
    <n v="88.84"/>
    <n v="84.78"/>
    <n v="15.36"/>
    <s v=""/>
    <n v="99.65"/>
    <n v="3.4288193749999967"/>
    <n v="1.0757080392156853"/>
    <n v="0.46759250000000002"/>
    <n v="12.312499999999986"/>
    <n v="0"/>
    <n v="0"/>
    <m/>
    <n v="0"/>
    <n v="0"/>
    <n v="7.4"/>
    <n v="94"/>
    <n v="94"/>
    <n v="74.258893280632407"/>
    <n v="7.9"/>
    <n v="0"/>
    <n v="0"/>
    <n v="3"/>
    <n v="82.934890918801571"/>
    <n v="3"/>
    <n v="24"/>
    <n v="231.16103999999999"/>
    <n v="231.16103999999999"/>
  </r>
  <r>
    <x v="2"/>
    <x v="2"/>
    <n v="353280116"/>
    <s v="Nova Aliança"/>
    <n v="1.163877331105434"/>
    <n v="6342"/>
    <n v="5493"/>
    <n v="849"/>
    <n v="29.11444704586145"/>
    <n v="86.613055818353828"/>
    <n v="0.12440274700000001"/>
    <n v="4.7069999999999994E-2"/>
    <n v="7.7332747000000021E-2"/>
    <n v="0"/>
    <n v="2.9740000000000003E-2"/>
    <n v="1.5342747E-2"/>
    <n v="7.5960000000000014E-2"/>
    <n v="3.3600000000000006E-3"/>
    <n v="1.6515624999999999E-2"/>
    <n v="0"/>
    <n v="11.904761904761903"/>
    <n v="88.095238095238088"/>
    <n v="3.99"/>
    <n v="307.584"/>
    <n v="150.71616"/>
    <n v="1"/>
    <n v="0"/>
    <n v="8055.5534531693474"/>
    <n v="745.88457899716195"/>
    <n v="100"/>
    <n v="80.290000000000006"/>
    <n v="100"/>
    <n v="37.380000000000003"/>
    <n v="37.195121951219498"/>
    <n v="100"/>
    <n v="18.84890106060606"/>
    <n v="7.6791819135802459"/>
    <n v="9.2294117647058798"/>
    <n v="51.555164666666677"/>
    <n v="0"/>
    <n v="0"/>
    <m/>
    <n v="0"/>
    <n v="0"/>
    <n v="9.3000000000000007"/>
    <n v="100"/>
    <n v="100"/>
    <n v="51"/>
    <n v="6.5"/>
    <n v="1"/>
    <n v="0"/>
    <n v="0"/>
    <n v="180.07190160832548"/>
    <n v="5"/>
    <n v="37"/>
    <n v="307.584"/>
    <n v="307.584"/>
  </r>
  <r>
    <x v="14"/>
    <x v="2"/>
    <n v="353282714"/>
    <s v="Nova Campina"/>
    <n v="1.2390351979837622"/>
    <n v="9425"/>
    <n v="7281"/>
    <n v="2144"/>
    <n v="24.459554148392289"/>
    <n v="77.251989389920425"/>
    <n v="0.49680015500000002"/>
    <n v="0.49219731500000002"/>
    <n v="4.6028400000000004E-3"/>
    <n v="0"/>
    <n v="1.8106667E-2"/>
    <n v="0.47665413599999995"/>
    <n v="1.5020369999999995E-3"/>
    <n v="5.3731500000000001E-4"/>
    <n v="1.3293177083333331E-2"/>
    <n v="4"/>
    <n v="76.923076923076934"/>
    <n v="23.076923076923077"/>
    <n v="4.57"/>
    <n v="352.512"/>
    <n v="179.54321760000002"/>
    <n v="0"/>
    <n v="0"/>
    <n v="14488.157029177719"/>
    <n v="1706.4572944297083"/>
    <n v="54.16"/>
    <n v="67.67"/>
    <n v="53.52"/>
    <n v="25.65"/>
    <n v="18.5816042118303"/>
    <n v="80.040000000000006"/>
    <n v="25.608255412371133"/>
    <n v="11.47344468822171"/>
    <n v="34.419392657342662"/>
    <n v="0.90251764705882365"/>
    <n v="0"/>
    <n v="6.06995884773663"/>
    <m/>
    <n v="0"/>
    <n v="0"/>
    <n v="6.1"/>
    <n v="79.144999999999996"/>
    <n v="79.144999999999996"/>
    <n v="49.067487745098035"/>
    <n v="6.2"/>
    <n v="0"/>
    <n v="0"/>
    <n v="3"/>
    <n v="136.21022940183133"/>
    <n v="20"/>
    <n v="6"/>
    <n v="278.9956224"/>
    <n v="278.9956224"/>
  </r>
  <r>
    <x v="16"/>
    <x v="2"/>
    <n v="353284318"/>
    <s v="Nova Canaã Paulista"/>
    <n v="-1.1026582597944201"/>
    <n v="1970"/>
    <n v="960"/>
    <n v="1010"/>
    <n v="15.875574180030622"/>
    <n v="48.73096446700508"/>
    <n v="1.9133333000000002E-2"/>
    <n v="2.8500000000000001E-3"/>
    <n v="1.6283333000000001E-2"/>
    <n v="0"/>
    <n v="4.5100000000000001E-3"/>
    <n v="0"/>
    <n v="8.3033329999999995E-3"/>
    <n v="6.3200000000000001E-3"/>
    <n v="4.4027447916666672E-3"/>
    <n v="7"/>
    <n v="31.25"/>
    <n v="68.75"/>
    <n v="0.56000000000000005"/>
    <n v="42.93"/>
    <n v="8.5860000000000003"/>
    <n v="0"/>
    <n v="0"/>
    <n v="14887.553299492385"/>
    <n v="1120.5685279187815"/>
    <n v="85.82"/>
    <n v="58.4"/>
    <n v="84.2"/>
    <n v="11.41"/>
    <n v="32.258064516128997"/>
    <n v="100"/>
    <n v="6.5977010344827596"/>
    <n v="2.0573476344086026"/>
    <n v="1.2954545454545454"/>
    <n v="23.261904285714294"/>
    <n v="0"/>
    <n v="0"/>
    <m/>
    <n v="0"/>
    <n v="0"/>
    <n v="9"/>
    <n v="100"/>
    <n v="100"/>
    <n v="80"/>
    <n v="10"/>
    <n v="0"/>
    <n v="0"/>
    <n v="3"/>
    <n v="102.43609869316843"/>
    <n v="5"/>
    <n v="11"/>
    <n v="42.93"/>
    <n v="42.93"/>
  </r>
  <r>
    <x v="12"/>
    <x v="2"/>
    <n v="353286819"/>
    <s v="Nova Castilho"/>
    <n v="0.69416331508962426"/>
    <n v="1167"/>
    <n v="904"/>
    <n v="263"/>
    <n v="6.3492927094668117"/>
    <n v="77.463581833761779"/>
    <n v="2.763611E-3"/>
    <n v="2.32E-3"/>
    <n v="4.4361100000000006E-4"/>
    <n v="0"/>
    <n v="1.73611E-4"/>
    <n v="6.0000000000000002E-5"/>
    <n v="2.32E-3"/>
    <n v="2.1000000000000001E-4"/>
    <n v="2.6502700457317081E-3"/>
    <n v="3"/>
    <n v="25"/>
    <n v="75"/>
    <n v="0.57999999999999996"/>
    <n v="44.927999999999997"/>
    <n v="27.406079999999999"/>
    <n v="0"/>
    <n v="0"/>
    <n v="36751.465295629823"/>
    <n v="2972.5449871465294"/>
    <m/>
    <m/>
    <m/>
    <m/>
    <n v="9.0909090909090899"/>
    <m/>
    <n v="0.64270023255813957"/>
    <n v="0.20320669117647058"/>
    <n v="0.72499999999999998"/>
    <n v="0.4032827272727274"/>
    <s v=""/>
    <s v=""/>
    <m/>
    <n v="0"/>
    <s v=""/>
    <n v="8.4"/>
    <n v="100"/>
    <n v="99.999999999999986"/>
    <n v="38.999999999999993"/>
    <n v="5.7"/>
    <n v="0"/>
    <n v="0"/>
    <n v="3"/>
    <n v="6.5506909486300318"/>
    <n v="2"/>
    <n v="6"/>
    <n v="44.92799999999999"/>
    <n v="44.92799999999999"/>
  </r>
  <r>
    <x v="7"/>
    <x v="2"/>
    <n v="353290013"/>
    <s v="Nova Europa"/>
    <n v="1.6872232832723988"/>
    <n v="10463"/>
    <n v="9898"/>
    <n v="565"/>
    <n v="65.036051715564398"/>
    <n v="94.60001911497659"/>
    <n v="1.5735421759999999"/>
    <n v="1.414985556"/>
    <n v="0.15855661999999998"/>
    <n v="0"/>
    <n v="0.11874999999999999"/>
    <n v="1.130278889"/>
    <n v="0.32391328699999999"/>
    <n v="6.0000000000000006E-4"/>
    <n v="2.5269234895833333E-2"/>
    <n v="16"/>
    <n v="28.571428571428569"/>
    <n v="71.428571428571431"/>
    <n v="7.15"/>
    <n v="551.55600000000004"/>
    <n v="110.3112"/>
    <n v="0"/>
    <n v="0"/>
    <n v="3978.545350281946"/>
    <n v="391.82643601261589"/>
    <n v="92.74"/>
    <n v="92.74"/>
    <n v="92.74"/>
    <n v="36.61"/>
    <s v=""/>
    <n v="100"/>
    <n v="231.40326117647055"/>
    <n v="119.20774060606058"/>
    <n v="257.27010109090907"/>
    <n v="121.96663076923076"/>
    <n v="0"/>
    <n v="0"/>
    <m/>
    <n v="0"/>
    <n v="0"/>
    <n v="7.3"/>
    <n v="100"/>
    <n v="100"/>
    <n v="80"/>
    <n v="10"/>
    <n v="0"/>
    <n v="0"/>
    <n v="5"/>
    <n v="469.93904045579472"/>
    <n v="8"/>
    <n v="20"/>
    <n v="551.55600000000004"/>
    <n v="551.55600000000004"/>
  </r>
  <r>
    <x v="10"/>
    <x v="2"/>
    <n v="353300715"/>
    <s v="Nova Granada"/>
    <n v="0.9642838991658742"/>
    <n v="20578"/>
    <n v="19253"/>
    <n v="1325"/>
    <n v="38.690632873312524"/>
    <n v="93.561084653513461"/>
    <n v="0.305854815"/>
    <n v="0.171015"/>
    <n v="0.13483981500000003"/>
    <n v="0"/>
    <n v="6.0000000000000001E-3"/>
    <n v="9.5E-4"/>
    <n v="0.29224277800000009"/>
    <n v="6.662037E-3"/>
    <n v="5.8216733930555563E-2"/>
    <n v="38"/>
    <n v="30"/>
    <n v="70"/>
    <n v="13.82"/>
    <n v="1066.2839999999999"/>
    <n v="170.09752679999997"/>
    <n v="2"/>
    <n v="0"/>
    <n v="6252.6426280493733"/>
    <n v="674.3045971425795"/>
    <n v="92.94"/>
    <n v="92.67"/>
    <n v="90.98"/>
    <n v="16.87"/>
    <n v="5"/>
    <n v="100"/>
    <n v="23.347695801526715"/>
    <n v="7.496441544117646"/>
    <n v="19.656896551724138"/>
    <n v="30.645412500000003"/>
    <n v="1"/>
    <n v="0"/>
    <m/>
    <n v="0"/>
    <n v="0"/>
    <n v="9.3000000000000007"/>
    <n v="97.73"/>
    <n v="97.72999999999999"/>
    <n v="84.047633951179989"/>
    <n v="9.6999999999999993"/>
    <n v="1"/>
    <n v="0"/>
    <n v="12"/>
    <n v="10.30631503161473"/>
    <n v="15"/>
    <n v="35"/>
    <n v="1042.0793531999998"/>
    <n v="1042.0793531999998"/>
  </r>
  <r>
    <x v="0"/>
    <x v="2"/>
    <n v="353310620"/>
    <s v="Nova Guataporanga"/>
    <n v="6.4182127919809595E-2"/>
    <n v="2189"/>
    <n v="1955"/>
    <n v="234"/>
    <n v="64.155920281359911"/>
    <n v="89.310187300137045"/>
    <n v="8.5516049999999986E-3"/>
    <n v="0"/>
    <n v="8.5516049999999986E-3"/>
    <n v="0"/>
    <n v="4.0200000000000001E-3"/>
    <n v="0"/>
    <n v="4.3766669999999999E-3"/>
    <n v="1.54938E-4"/>
    <n v="5.3892723958333345E-3"/>
    <n v="0"/>
    <s v=""/>
    <s v=""/>
    <n v="1.4"/>
    <n v="108.21599999999999"/>
    <n v="10.8216"/>
    <n v="0"/>
    <n v="0"/>
    <n v="3889.7761534947463"/>
    <n v="432.19735038830515"/>
    <n v="94.54"/>
    <m/>
    <n v="93.85"/>
    <n v="21.56"/>
    <n v="28.695652173913"/>
    <n v="100"/>
    <n v="7.7741863636363622"/>
    <n v="3.1672611111111104"/>
    <n v="0"/>
    <n v="28.505349999999996"/>
    <n v="0"/>
    <n v="0.99403578528826997"/>
    <m/>
    <n v="0"/>
    <n v="0"/>
    <n v="8.6999999999999993"/>
    <n v="100"/>
    <n v="99.999999999999986"/>
    <n v="89.999999999999986"/>
    <n v="9.6999999999999993"/>
    <n v="0"/>
    <n v="0"/>
    <n v="0"/>
    <n v="74.592629667560047"/>
    <s v=""/>
    <n v="8"/>
    <n v="108.21599999999998"/>
    <n v="108.21599999999998"/>
  </r>
  <r>
    <x v="0"/>
    <x v="2"/>
    <n v="353320520"/>
    <s v="Nova Independência"/>
    <n v="2.4159247747975288"/>
    <n v="3607"/>
    <n v="3033"/>
    <n v="574"/>
    <n v="13.596954161640532"/>
    <n v="84.086498475187128"/>
    <n v="0.538176667"/>
    <n v="0.50971"/>
    <n v="2.8466666999999998E-2"/>
    <n v="0"/>
    <n v="2.0599999999999997E-2"/>
    <n v="0.50976999999999995"/>
    <n v="1.39E-3"/>
    <n v="6.416667E-3"/>
    <n v="9.393229166666666E-3"/>
    <n v="2"/>
    <n v="37.5"/>
    <n v="62.5"/>
    <n v="2.17"/>
    <n v="167.184"/>
    <n v="75.232799999999997"/>
    <n v="0"/>
    <n v="1"/>
    <n v="16961.419462156919"/>
    <n v="2098.319933462712"/>
    <n v="100"/>
    <n v="79.73"/>
    <n v="100"/>
    <n v="27.65"/>
    <n v="78.740157480315006"/>
    <n v="100"/>
    <n v="66.441563827160493"/>
    <n v="27.741065309278351"/>
    <n v="89.422807017543875"/>
    <n v="11.861111249999993"/>
    <n v="0"/>
    <n v="1.3540961408259999"/>
    <m/>
    <n v="0"/>
    <n v="0"/>
    <n v="7.2"/>
    <n v="100"/>
    <n v="100.00000000000003"/>
    <n v="55.000000000000007"/>
    <n v="6.8"/>
    <n v="0"/>
    <n v="1"/>
    <n v="3"/>
    <n v="219.30690324369283"/>
    <n v="6"/>
    <n v="10"/>
    <n v="167.18400000000003"/>
    <n v="167.18400000000003"/>
  </r>
  <r>
    <x v="12"/>
    <x v="2"/>
    <n v="353330419"/>
    <s v="Nova Luzitânia"/>
    <n v="1.82132707670557"/>
    <n v="3936"/>
    <n v="3657"/>
    <n v="279"/>
    <n v="53.203568532035682"/>
    <n v="92.911585365853654"/>
    <n v="1.7769999999999998E-2"/>
    <n v="0"/>
    <n v="1.7769999999999998E-2"/>
    <n v="0"/>
    <n v="1.643E-2"/>
    <n v="0"/>
    <n v="8.5999999999999998E-4"/>
    <n v="4.8000000000000012E-4"/>
    <n v="8.0605999999999994E-3"/>
    <n v="0"/>
    <s v=""/>
    <s v=""/>
    <n v="2.54"/>
    <n v="195.75"/>
    <n v="52.863569999999982"/>
    <n v="0"/>
    <n v="0"/>
    <n v="4566.9512195121952"/>
    <n v="400.60975609756088"/>
    <n v="78.64"/>
    <m/>
    <n v="77.88"/>
    <n v="13.1"/>
    <n v="16.393442622950801"/>
    <n v="87.67"/>
    <n v="9.8722222222222218"/>
    <n v="3.117543859649123"/>
    <n v="0"/>
    <n v="35.540000000000006"/>
    <n v="0"/>
    <n v="0"/>
    <m/>
    <n v="0"/>
    <n v="0"/>
    <n v="8.6"/>
    <n v="83.9"/>
    <n v="83.90000000000002"/>
    <n v="72.994344827586218"/>
    <n v="7.7"/>
    <n v="0"/>
    <n v="0"/>
    <n v="0"/>
    <n v="203.83098032404536"/>
    <s v=""/>
    <n v="17"/>
    <n v="164.23425000000003"/>
    <n v="164.23425000000003"/>
  </r>
  <r>
    <x v="6"/>
    <x v="2"/>
    <n v="35334035"/>
    <s v="Nova Odessa"/>
    <n v="1.3981115934845967"/>
    <n v="56767"/>
    <n v="55842"/>
    <n v="925"/>
    <n v="774.44747612551157"/>
    <n v="98.370532175383588"/>
    <n v="0.70639374999999993"/>
    <n v="0.51412999999999998"/>
    <n v="0.19226374999999996"/>
    <n v="0"/>
    <n v="0.42166999999999999"/>
    <n v="0.26119541699999982"/>
    <n v="3.3500000000000005E-3"/>
    <n v="2.0178333000000003E-2"/>
    <n v="0.17279769675925927"/>
    <n v="21"/>
    <n v="13.414634146341465"/>
    <n v="86.58536585365853"/>
    <n v="46.72"/>
    <n v="3153.8159999999998"/>
    <n v="178.4009879999999"/>
    <n v="7"/>
    <n v="0"/>
    <n v="505.53596279528597"/>
    <n v="66.664083005971762"/>
    <n v="100"/>
    <n v="100"/>
    <n v="100"/>
    <n v="26.11"/>
    <n v="23"/>
    <n v="100"/>
    <n v="201.82678571428571"/>
    <n v="77.625686813186803"/>
    <n v="223.53478260869562"/>
    <n v="160.21979166666668"/>
    <n v="2"/>
    <n v="0.34071550255536598"/>
    <m/>
    <n v="0"/>
    <n v="0"/>
    <n v="9.8000000000000007"/>
    <n v="96.2"/>
    <n v="96.2"/>
    <n v="94.343329224025752"/>
    <n v="9.9"/>
    <n v="0"/>
    <n v="0"/>
    <n v="32"/>
    <n v="244.0252433384388"/>
    <n v="22"/>
    <n v="142"/>
    <n v="3033.970992"/>
    <n v="3033.970992"/>
  </r>
  <r>
    <x v="10"/>
    <x v="2"/>
    <n v="353325415"/>
    <s v="Novais"/>
    <n v="2.2857721733544833"/>
    <n v="5339"/>
    <n v="4966"/>
    <n v="373"/>
    <n v="45.659796459420164"/>
    <n v="93.01367297246675"/>
    <n v="0.12545999999999999"/>
    <n v="0.11727999999999998"/>
    <n v="8.1799999999999998E-3"/>
    <n v="0"/>
    <n v="4.6299999999999996E-3"/>
    <n v="3.4299999999999999E-3"/>
    <n v="0.11727999999999998"/>
    <n v="1.2E-4"/>
    <n v="1.265926953125E-2"/>
    <n v="2"/>
    <n v="66.666666666666657"/>
    <n v="33.333333333333329"/>
    <n v="3.64"/>
    <n v="280.85399999999998"/>
    <n v="25.276859999999999"/>
    <n v="1"/>
    <n v="0"/>
    <n v="5256.9844540176064"/>
    <n v="590.67241056377577"/>
    <n v="91.05"/>
    <n v="91.05"/>
    <n v="91.05"/>
    <n v="0"/>
    <n v="42.592592592592602"/>
    <n v="100"/>
    <n v="43.262068965517244"/>
    <n v="14.096629213483144"/>
    <n v="61.726315789473674"/>
    <n v="8.1800000000000015"/>
    <n v="0"/>
    <n v="0"/>
    <m/>
    <n v="0"/>
    <n v="0"/>
    <n v="8.9"/>
    <n v="100"/>
    <n v="100"/>
    <n v="91"/>
    <n v="10"/>
    <n v="0"/>
    <n v="0"/>
    <n v="3"/>
    <n v="36.573990217765946"/>
    <n v="8"/>
    <n v="4"/>
    <n v="280.85399999999998"/>
    <n v="280.85399999999998"/>
  </r>
  <r>
    <x v="2"/>
    <x v="2"/>
    <n v="353350216"/>
    <s v="Novo Horizonte"/>
    <n v="0.7536192419502985"/>
    <n v="38504"/>
    <n v="36081"/>
    <n v="2423"/>
    <n v="41.273890812421612"/>
    <n v="93.707147309370455"/>
    <n v="0.96983515500000017"/>
    <n v="0.70994123500000017"/>
    <n v="0.25989391999999994"/>
    <n v="0"/>
    <n v="0.124951852"/>
    <n v="0.20589385800000001"/>
    <n v="0.311761915"/>
    <n v="0.32722753000000016"/>
    <n v="0.11141551309259259"/>
    <n v="23"/>
    <n v="23.913043478260871"/>
    <n v="76.08695652173914"/>
    <n v="30.28"/>
    <n v="2043.954"/>
    <n v="303.72786000000002"/>
    <n v="6"/>
    <n v="0"/>
    <n v="5659.5096613338874"/>
    <n v="515.99002701018071"/>
    <n v="95.06"/>
    <n v="100"/>
    <n v="94.42"/>
    <n v="14.62"/>
    <n v="88.571428571428598"/>
    <n v="100"/>
    <n v="34.391317553191499"/>
    <n v="14.035241027496385"/>
    <n v="32.417407990867588"/>
    <n v="41.253003174603172"/>
    <s v=""/>
    <s v=""/>
    <m/>
    <n v="0"/>
    <s v=""/>
    <n v="8.9"/>
    <n v="99"/>
    <n v="99"/>
    <n v="85.140181236955442"/>
    <n v="9.8000000000000007"/>
    <n v="2"/>
    <n v="0"/>
    <n v="10"/>
    <n v="112.1494202482898"/>
    <n v="44"/>
    <n v="140"/>
    <n v="2023.5144599999999"/>
    <n v="2023.5144599999999"/>
  </r>
  <r>
    <x v="11"/>
    <x v="2"/>
    <n v="35336018"/>
    <s v="Nuporanga"/>
    <n v="0.68500766302630467"/>
    <n v="7183"/>
    <n v="6801"/>
    <n v="382"/>
    <n v="20.701481353392126"/>
    <n v="94.681887790616742"/>
    <n v="0.14474782400000002"/>
    <n v="3.8870000000000002E-2"/>
    <n v="0.10587782400000004"/>
    <n v="0"/>
    <n v="1.2729999999999998E-2"/>
    <n v="2.3E-3"/>
    <n v="0.12493000000000001"/>
    <n v="4.7878240000000004E-3"/>
    <n v="1.8402696354166664E-2"/>
    <n v="3"/>
    <n v="20.689655172413794"/>
    <n v="79.310344827586206"/>
    <n v="4.6900000000000004"/>
    <n v="361.85399999999998"/>
    <n v="170.07137999999998"/>
    <n v="1"/>
    <n v="0"/>
    <n v="23268.940554086035"/>
    <n v="2809.8343310594455"/>
    <n v="98.38"/>
    <n v="90.73"/>
    <n v="98.24"/>
    <n v="29.88"/>
    <s v=""/>
    <n v="98.57"/>
    <n v="8.5649600000000028"/>
    <n v="2.7310910188679252"/>
    <n v="3.7019047619047618"/>
    <n v="16.543410000000009"/>
    <n v="0"/>
    <n v="0"/>
    <m/>
    <n v="0"/>
    <n v="0"/>
    <n v="10"/>
    <n v="100"/>
    <n v="100.00000000000003"/>
    <n v="53"/>
    <n v="6.9"/>
    <n v="0"/>
    <n v="0"/>
    <n v="1"/>
    <n v="69.174645687819122"/>
    <n v="6"/>
    <n v="23"/>
    <n v="361.85400000000004"/>
    <n v="361.85400000000004"/>
  </r>
  <r>
    <x v="9"/>
    <x v="2"/>
    <n v="353360112"/>
    <s v="Nuporanga"/>
    <m/>
    <m/>
    <m/>
    <m/>
    <m/>
    <m/>
    <n v="0.13269999999999998"/>
    <n v="0.10945999999999999"/>
    <n v="2.324E-2"/>
    <n v="0"/>
    <n v="0"/>
    <n v="2.324E-2"/>
    <n v="0.10945999999999999"/>
    <n v="0"/>
    <m/>
    <n v="3"/>
    <n v="66.666666666666657"/>
    <n v="33.333333333333329"/>
    <m/>
    <m/>
    <m/>
    <m/>
    <m/>
    <s v=""/>
    <s v=""/>
    <m/>
    <m/>
    <m/>
    <m/>
    <n v="85.714285714285694"/>
    <m/>
    <n v="7.8520710059171588"/>
    <n v="2.5037735849056602"/>
    <n v="10.424761904761903"/>
    <n v="3.6312500000000005"/>
    <s v=""/>
    <s v=""/>
    <m/>
    <m/>
    <s v=""/>
    <m/>
    <m/>
    <m/>
    <m/>
    <m/>
    <m/>
    <m/>
    <s v=""/>
    <m/>
    <n v="4"/>
    <n v="2"/>
    <m/>
    <m/>
  </r>
  <r>
    <x v="5"/>
    <x v="2"/>
    <n v="353370017"/>
    <s v="Ocauçu"/>
    <n v="-9.6380904692772162E-3"/>
    <n v="4148"/>
    <n v="3539"/>
    <n v="609"/>
    <n v="13.813773811109632"/>
    <n v="85.318225650916105"/>
    <n v="3.8520000000000013E-2"/>
    <n v="3.8170000000000009E-2"/>
    <n v="3.5000000000000005E-4"/>
    <n v="0"/>
    <n v="0"/>
    <n v="8.4999999999999995E-4"/>
    <n v="3.7340000000000012E-2"/>
    <n v="3.3000000000000005E-4"/>
    <n v="8.6254635416666663E-3"/>
    <n v="6"/>
    <n v="52.380952380952387"/>
    <n v="47.619047619047613"/>
    <n v="2.4"/>
    <n v="184.84199999999998"/>
    <n v="33.531678000000007"/>
    <n v="0"/>
    <n v="0"/>
    <n v="19995.101253616202"/>
    <n v="2204.7830279652849"/>
    <n v="79.849999999999994"/>
    <n v="93.31"/>
    <n v="79.849999999999994"/>
    <n v="39.549999999999997"/>
    <s v=""/>
    <n v="100"/>
    <n v="2.8533333333333339"/>
    <n v="1.4646387832699626"/>
    <n v="3.6009433962264157"/>
    <n v="0.1206896551724138"/>
    <s v=""/>
    <s v=""/>
    <m/>
    <n v="0"/>
    <s v=""/>
    <n v="9.1999999999999993"/>
    <n v="97.1"/>
    <n v="97.1"/>
    <n v="81.859275489336838"/>
    <n v="10"/>
    <n v="0"/>
    <n v="0"/>
    <n v="1"/>
    <n v="0"/>
    <n v="11"/>
    <n v="10"/>
    <n v="179.48158199999997"/>
    <n v="179.48158199999997"/>
  </r>
  <r>
    <x v="1"/>
    <x v="2"/>
    <n v="353370021"/>
    <s v="Ocauçu"/>
    <m/>
    <m/>
    <m/>
    <m/>
    <m/>
    <m/>
    <n v="3.5000000000000001E-3"/>
    <n v="3.5000000000000001E-3"/>
    <n v="0"/>
    <n v="0"/>
    <n v="0"/>
    <n v="0"/>
    <n v="3.5000000000000001E-3"/>
    <n v="0"/>
    <m/>
    <n v="1"/>
    <s v=""/>
    <s v=""/>
    <m/>
    <m/>
    <m/>
    <m/>
    <m/>
    <s v=""/>
    <s v=""/>
    <m/>
    <m/>
    <m/>
    <m/>
    <s v=""/>
    <m/>
    <n v="0.25925925925925924"/>
    <n v="0.13307984790874527"/>
    <n v="0.330188679245283"/>
    <n v="0"/>
    <s v=""/>
    <s v=""/>
    <m/>
    <m/>
    <s v=""/>
    <m/>
    <m/>
    <m/>
    <m/>
    <m/>
    <m/>
    <m/>
    <s v=""/>
    <m/>
    <n v="1"/>
    <s v=""/>
    <m/>
    <m/>
  </r>
  <r>
    <x v="14"/>
    <x v="2"/>
    <n v="353380914"/>
    <s v="Óleo"/>
    <m/>
    <m/>
    <m/>
    <m/>
    <m/>
    <m/>
    <n v="0.12756000000000001"/>
    <n v="0.12756000000000001"/>
    <n v="0"/>
    <n v="0"/>
    <n v="0"/>
    <n v="0"/>
    <n v="0.12756000000000001"/>
    <n v="0"/>
    <m/>
    <n v="1"/>
    <s v=""/>
    <s v=""/>
    <m/>
    <m/>
    <m/>
    <m/>
    <m/>
    <s v=""/>
    <s v=""/>
    <m/>
    <m/>
    <m/>
    <m/>
    <s v=""/>
    <m/>
    <n v="13.150515463917529"/>
    <n v="6.7851063829787241"/>
    <n v="16.566233766233768"/>
    <n v="0"/>
    <s v=""/>
    <s v=""/>
    <m/>
    <m/>
    <s v=""/>
    <m/>
    <m/>
    <m/>
    <m/>
    <m/>
    <m/>
    <m/>
    <s v=""/>
    <m/>
    <n v="4"/>
    <s v=""/>
    <m/>
    <m/>
  </r>
  <r>
    <x v="5"/>
    <x v="2"/>
    <n v="353380917"/>
    <s v="Óleo"/>
    <n v="-0.74501108311222364"/>
    <n v="2550"/>
    <n v="1806"/>
    <n v="744"/>
    <n v="12.880739505985755"/>
    <n v="70.82352941176471"/>
    <n v="5.5117222000000007E-2"/>
    <n v="4.2100000000000005E-2"/>
    <n v="1.3017222E-2"/>
    <n v="0"/>
    <n v="1.3027037E-2"/>
    <n v="0"/>
    <n v="4.1280000000000004E-2"/>
    <n v="8.1018500000000005E-4"/>
    <n v="5.8689843749999996E-3"/>
    <n v="1"/>
    <n v="63.636363636363633"/>
    <n v="36.363636363636367"/>
    <n v="1.1599999999999999"/>
    <n v="89.801999999999992"/>
    <n v="19.400040000000001"/>
    <n v="1"/>
    <n v="0"/>
    <n v="23250.070588235296"/>
    <n v="2473.4117647058815"/>
    <n v="88.38"/>
    <n v="65.94"/>
    <n v="75.61"/>
    <n v="34.369999999999997"/>
    <s v=""/>
    <n v="100"/>
    <n v="5.6821878350515469"/>
    <n v="2.9317671276595751"/>
    <n v="5.4675324675324681"/>
    <n v="6.5086110000000019"/>
    <s v=""/>
    <s v=""/>
    <m/>
    <n v="0"/>
    <s v=""/>
    <n v="8"/>
    <n v="98"/>
    <n v="98.000000000000014"/>
    <n v="78.396873120865891"/>
    <n v="8.4"/>
    <n v="0"/>
    <n v="0"/>
    <n v="5"/>
    <n v="221.96407704697631"/>
    <n v="7"/>
    <n v="4"/>
    <n v="88.005960000000002"/>
    <n v="88.005960000000002"/>
  </r>
  <r>
    <x v="9"/>
    <x v="2"/>
    <n v="353390812"/>
    <s v="Olímpia"/>
    <m/>
    <m/>
    <m/>
    <m/>
    <m/>
    <m/>
    <n v="8.5509999999999989E-2"/>
    <n v="7.9299999999999995E-2"/>
    <n v="6.2099999999999994E-3"/>
    <n v="0"/>
    <n v="0"/>
    <n v="5.6299999999999996E-3"/>
    <n v="7.9759999999999984E-2"/>
    <n v="1.1999999999999999E-4"/>
    <m/>
    <n v="1"/>
    <n v="54.54545454545454"/>
    <n v="45.454545454545453"/>
    <m/>
    <m/>
    <m/>
    <m/>
    <m/>
    <s v=""/>
    <s v=""/>
    <m/>
    <m/>
    <m/>
    <m/>
    <s v=""/>
    <m/>
    <n v="3.9772093023255808"/>
    <n v="1.2995440729483281"/>
    <n v="5.4689655172413785"/>
    <n v="0.88714285714285723"/>
    <s v=""/>
    <s v=""/>
    <m/>
    <m/>
    <s v=""/>
    <m/>
    <m/>
    <m/>
    <m/>
    <m/>
    <m/>
    <m/>
    <n v="2"/>
    <m/>
    <n v="6"/>
    <n v="5"/>
    <m/>
    <m/>
  </r>
  <r>
    <x v="10"/>
    <x v="2"/>
    <n v="353390815"/>
    <s v="Olímpia"/>
    <n v="0.55974043728945766"/>
    <n v="52055"/>
    <n v="49621"/>
    <n v="2434"/>
    <n v="64.784507971276028"/>
    <n v="95.324176351935449"/>
    <n v="0.88700339499999981"/>
    <n v="0.51228750000000012"/>
    <n v="0.37471589499999969"/>
    <n v="0"/>
    <n v="2.7915556000000001E-2"/>
    <n v="0.15488524599999998"/>
    <n v="0.43357638899999984"/>
    <n v="0.27062620399999998"/>
    <n v="0.14964438826388887"/>
    <n v="23"/>
    <n v="29.189189189189189"/>
    <n v="70.810810810810807"/>
    <n v="41.11"/>
    <n v="2774.6280000000002"/>
    <n v="1796.6575439999997"/>
    <n v="10"/>
    <n v="0"/>
    <n v="3986.3006435500911"/>
    <n v="424.07453654788208"/>
    <n v="94.44"/>
    <n v="94.44"/>
    <n v="94.44"/>
    <n v="28.69"/>
    <s v=""/>
    <n v="100"/>
    <n v="41.25597186046511"/>
    <n v="13.480294756838903"/>
    <n v="35.330172413793115"/>
    <n v="53.530842142857104"/>
    <n v="0"/>
    <n v="0"/>
    <m/>
    <n v="1"/>
    <n v="0"/>
    <n v="8.9"/>
    <n v="100"/>
    <n v="39.199999999999996"/>
    <n v="35.246903584913021"/>
    <n v="4.9000000000000004"/>
    <n v="2"/>
    <n v="0"/>
    <n v="45"/>
    <n v="18.654595955026792"/>
    <n v="54"/>
    <n v="131"/>
    <n v="2774.6279999999997"/>
    <n v="1087.654176"/>
  </r>
  <r>
    <x v="10"/>
    <x v="2"/>
    <n v="353400515"/>
    <s v="Onda Verde"/>
    <n v="0.93607935945547727"/>
    <n v="4159"/>
    <n v="3495"/>
    <n v="664"/>
    <n v="17.084291817285575"/>
    <n v="84.034623707622018"/>
    <n v="0.19681255799999997"/>
    <n v="0.16066834799999999"/>
    <n v="3.6144209999999996E-2"/>
    <n v="0"/>
    <n v="7.1599999999999997E-3"/>
    <n v="0.11118408900000001"/>
    <n v="6.5147222000000005E-2"/>
    <n v="1.3321247E-2"/>
    <n v="1.0618446875000001E-2"/>
    <n v="19"/>
    <n v="44.444444444444443"/>
    <n v="55.555555555555557"/>
    <n v="2.38"/>
    <n v="183.54599999999999"/>
    <n v="39.645720000000004"/>
    <n v="0"/>
    <n v="0"/>
    <n v="14255.272902139937"/>
    <n v="1516.5183938446737"/>
    <n v="98.04"/>
    <n v="94.49"/>
    <n v="95.09"/>
    <n v="19.72"/>
    <n v="3.88322758845304E-2"/>
    <n v="100"/>
    <n v="32.802092999999999"/>
    <n v="10.468753085106382"/>
    <n v="40.167086999999995"/>
    <n v="18.072105000000001"/>
    <n v="0"/>
    <n v="0"/>
    <m/>
    <n v="0"/>
    <n v="0"/>
    <n v="9.3000000000000007"/>
    <n v="98"/>
    <n v="97.999999999999986"/>
    <n v="78.400117681671077"/>
    <n v="8.3000000000000007"/>
    <n v="0"/>
    <n v="0"/>
    <n v="7"/>
    <n v="67.429823629456152"/>
    <n v="16"/>
    <n v="20"/>
    <n v="179.87507999999997"/>
    <n v="179.87507999999997"/>
  </r>
  <r>
    <x v="0"/>
    <x v="2"/>
    <n v="353410420"/>
    <s v="Oriente"/>
    <m/>
    <m/>
    <m/>
    <m/>
    <m/>
    <m/>
    <n v="4.4549999999999999E-2"/>
    <n v="4.4499999999999998E-2"/>
    <n v="5.0000000000000002E-5"/>
    <n v="0"/>
    <n v="0"/>
    <n v="5.0000000000000002E-5"/>
    <n v="4.4499999999999998E-2"/>
    <n v="0"/>
    <m/>
    <n v="0"/>
    <n v="50"/>
    <n v="50"/>
    <m/>
    <m/>
    <m/>
    <m/>
    <m/>
    <s v=""/>
    <s v=""/>
    <m/>
    <m/>
    <m/>
    <m/>
    <n v="55.5555555555556"/>
    <m/>
    <n v="6.102739726027397"/>
    <n v="2.6837349397590362"/>
    <n v="8.2407407407407405"/>
    <n v="2.6315789473684219E-2"/>
    <s v=""/>
    <s v=""/>
    <m/>
    <m/>
    <s v=""/>
    <m/>
    <m/>
    <m/>
    <m/>
    <m/>
    <m/>
    <m/>
    <n v="0"/>
    <m/>
    <n v="1"/>
    <n v="1"/>
    <m/>
    <m/>
  </r>
  <r>
    <x v="1"/>
    <x v="2"/>
    <n v="353410421"/>
    <s v="Oriente"/>
    <n v="0.28362350820800852"/>
    <n v="6231"/>
    <n v="5914"/>
    <n v="317"/>
    <n v="28.606188596088515"/>
    <n v="94.912534103675171"/>
    <n v="9.7899999999999984E-3"/>
    <n v="0"/>
    <n v="9.7899999999999984E-3"/>
    <n v="0"/>
    <n v="9.41E-3"/>
    <n v="1.7999999999999998E-4"/>
    <n v="0"/>
    <n v="1.9999999999999998E-4"/>
    <n v="1.544931015625E-2"/>
    <s v=""/>
    <s v=""/>
    <s v=""/>
    <n v="4.24"/>
    <n v="327.18599999999998"/>
    <n v="64.989755999999986"/>
    <n v="0"/>
    <n v="0"/>
    <n v="8401.5021665864224"/>
    <n v="961.61771786230111"/>
    <n v="95.21"/>
    <n v="97.12"/>
    <n v="94.71"/>
    <n v="18.78"/>
    <s v=""/>
    <n v="100"/>
    <n v="1.3410958904109587"/>
    <n v="0.58975903614457825"/>
    <n v="0"/>
    <n v="5.1526315789473687"/>
    <s v=""/>
    <s v=""/>
    <m/>
    <n v="0"/>
    <s v=""/>
    <n v="8.6999999999999993"/>
    <n v="95.4"/>
    <n v="95.4"/>
    <n v="80.13675524013864"/>
    <n v="9.4"/>
    <n v="0"/>
    <n v="0"/>
    <n v="1"/>
    <n v="60.908868453218254"/>
    <s v=""/>
    <n v="10"/>
    <n v="312.13544400000001"/>
    <n v="312.13544400000001"/>
  </r>
  <r>
    <x v="10"/>
    <x v="2"/>
    <n v="353420315"/>
    <s v="Orindiúva"/>
    <n v="2.1626682628117289"/>
    <n v="6640"/>
    <n v="6184"/>
    <n v="456"/>
    <n v="26.741844542891663"/>
    <n v="93.132530120481931"/>
    <n v="0.41707046299999989"/>
    <n v="0.38551046299999991"/>
    <n v="3.1559999999999991E-2"/>
    <n v="7.6254502790461698E-2"/>
    <n v="2.401E-2"/>
    <n v="0.25924999999999998"/>
    <n v="0.11520046300000002"/>
    <n v="1.8610000000000002E-2"/>
    <n v="1.4888125E-2"/>
    <n v="6"/>
    <n v="62.5"/>
    <n v="37.5"/>
    <n v="4.47"/>
    <n v="344.68200000000002"/>
    <n v="79.309756799999988"/>
    <n v="2"/>
    <n v="0"/>
    <n v="8976.3614457831318"/>
    <n v="949.87951807228887"/>
    <n v="86.1"/>
    <n v="92.65"/>
    <n v="86.01"/>
    <n v="17.86"/>
    <s v=""/>
    <n v="93.55"/>
    <n v="69.511743833333313"/>
    <n v="22.067220264550262"/>
    <n v="96.377615749999975"/>
    <n v="15.78"/>
    <n v="0"/>
    <n v="0"/>
    <m/>
    <n v="0"/>
    <n v="0"/>
    <n v="9.5"/>
    <n v="92.76"/>
    <n v="92.759999999999991"/>
    <n v="76.990455898480334"/>
    <n v="8.4"/>
    <n v="0"/>
    <n v="0"/>
    <n v="1"/>
    <n v="161.2694681163679"/>
    <n v="20"/>
    <n v="12"/>
    <n v="319.72702320000002"/>
    <n v="319.72702320000002"/>
  </r>
  <r>
    <x v="4"/>
    <x v="2"/>
    <n v="35343024"/>
    <s v="Orlândia"/>
    <m/>
    <m/>
    <m/>
    <m/>
    <m/>
    <m/>
    <n v="0"/>
    <n v="0"/>
    <n v="0"/>
    <n v="0"/>
    <n v="0"/>
    <n v="0"/>
    <n v="0"/>
    <n v="0"/>
    <m/>
    <s v=""/>
    <s v=""/>
    <s v=""/>
    <m/>
    <m/>
    <m/>
    <m/>
    <m/>
    <s v=""/>
    <s v=""/>
    <m/>
    <m/>
    <m/>
    <m/>
    <n v="34.749034749034699"/>
    <m/>
    <n v="0"/>
    <n v="0"/>
    <n v="0"/>
    <n v="0"/>
    <s v=""/>
    <s v=""/>
    <m/>
    <m/>
    <s v=""/>
    <m/>
    <m/>
    <m/>
    <m/>
    <m/>
    <m/>
    <m/>
    <n v="2"/>
    <m/>
    <n v="0"/>
    <n v="0"/>
    <m/>
    <m/>
  </r>
  <r>
    <x v="11"/>
    <x v="2"/>
    <n v="35343028"/>
    <s v="Orlândia"/>
    <m/>
    <m/>
    <m/>
    <m/>
    <m/>
    <m/>
    <n v="0"/>
    <n v="0"/>
    <n v="0"/>
    <n v="0"/>
    <n v="0"/>
    <n v="0"/>
    <n v="0"/>
    <n v="0"/>
    <m/>
    <n v="0"/>
    <s v=""/>
    <s v=""/>
    <m/>
    <m/>
    <m/>
    <m/>
    <m/>
    <s v=""/>
    <s v=""/>
    <m/>
    <m/>
    <m/>
    <m/>
    <s v=""/>
    <m/>
    <n v="0"/>
    <n v="0"/>
    <n v="0"/>
    <n v="0"/>
    <s v=""/>
    <s v=""/>
    <m/>
    <m/>
    <s v=""/>
    <m/>
    <m/>
    <m/>
    <m/>
    <m/>
    <m/>
    <m/>
    <n v="0"/>
    <m/>
    <n v="0"/>
    <n v="0"/>
    <m/>
    <m/>
  </r>
  <r>
    <x v="9"/>
    <x v="2"/>
    <n v="353430212"/>
    <s v="Orlândia"/>
    <n v="0.65940660909142856"/>
    <n v="41801"/>
    <n v="40724"/>
    <n v="1077"/>
    <n v="141.01474209762844"/>
    <n v="97.423506614674295"/>
    <n v="0.35154231400000008"/>
    <n v="0.17161888900000005"/>
    <n v="0.17992342500000003"/>
    <n v="0"/>
    <n v="0.13796777800000004"/>
    <n v="2.6339999999999995E-2"/>
    <n v="0.17529120299999998"/>
    <n v="1.1943333E-2"/>
    <n v="0.12533284785879628"/>
    <n v="6"/>
    <n v="31.372549019607842"/>
    <n v="68.627450980392155"/>
    <n v="34.049999999999997"/>
    <n v="2298.2939999999999"/>
    <n v="1889.1964800000001"/>
    <n v="4"/>
    <n v="0"/>
    <n v="2919.6507260591852"/>
    <n v="339.49427047199833"/>
    <n v="98.5"/>
    <n v="97.42"/>
    <n v="99.13"/>
    <n v="64.44"/>
    <s v=""/>
    <n v="99.86"/>
    <n v="26.431752932330831"/>
    <n v="9.083780723514213"/>
    <n v="19.502146477272735"/>
    <n v="39.98298333333333"/>
    <n v="0"/>
    <n v="0"/>
    <m/>
    <n v="0"/>
    <n v="0"/>
    <n v="10"/>
    <n v="100"/>
    <n v="20"/>
    <n v="17.800051690514785"/>
    <n v="3.5"/>
    <n v="1"/>
    <n v="0"/>
    <n v="15"/>
    <n v="110.08110033168532"/>
    <n v="16"/>
    <n v="35"/>
    <n v="2298.2939999999999"/>
    <n v="459.65879999999999"/>
  </r>
  <r>
    <x v="18"/>
    <x v="2"/>
    <n v="35344016"/>
    <s v="Osasco"/>
    <n v="0.18768465918042043"/>
    <n v="677750"/>
    <n v="677750"/>
    <n v="0"/>
    <n v="10436.556821681552"/>
    <n v="100"/>
    <n v="0.41188384300000014"/>
    <n v="3.1300000000000001E-2"/>
    <n v="0.38058384300000014"/>
    <n v="0"/>
    <n v="7.6000000000000004E-4"/>
    <n v="0.107124815"/>
    <n v="4.0000000000000002E-4"/>
    <n v="0.30359902800000005"/>
    <n v="2.7690480324074076"/>
    <n v="9"/>
    <n v="1.2987012987012987"/>
    <n v="98.701298701298697"/>
    <n v="766.54"/>
    <n v="37629.9"/>
    <n v="24267.670097400005"/>
    <n v="95"/>
    <n v="0"/>
    <n v="44.203909996311324"/>
    <n v="6.04895610475839"/>
    <n v="100"/>
    <n v="100"/>
    <n v="93.78"/>
    <n v="37.89"/>
    <n v="33.3333333333333"/>
    <n v="100"/>
    <n v="117.68109800000003"/>
    <n v="43.356194000000016"/>
    <n v="14.227272727272727"/>
    <n v="292.75680230769245"/>
    <n v="15"/>
    <n v="0.58096300427588798"/>
    <m/>
    <n v="0"/>
    <n v="0"/>
    <n v="8.8000000000000007"/>
    <n v="73.8"/>
    <n v="38.5974"/>
    <n v="35.509607792207781"/>
    <n v="4.7"/>
    <n v="26"/>
    <n v="0"/>
    <n v="412"/>
    <n v="2.7446255576117861E-2"/>
    <n v="2"/>
    <n v="152"/>
    <n v="27770.8662"/>
    <n v="14524.1630226"/>
  </r>
  <r>
    <x v="1"/>
    <x v="2"/>
    <n v="353450021"/>
    <s v="Oscar Bressane"/>
    <n v="-3.1715852521252419E-2"/>
    <n v="2518"/>
    <n v="2186"/>
    <n v="332"/>
    <n v="11.37153953845459"/>
    <n v="86.814932486100076"/>
    <n v="1.4360000000000001E-2"/>
    <n v="1.132E-2"/>
    <n v="3.0400000000000002E-3"/>
    <n v="0"/>
    <n v="6.0099999999999997E-3"/>
    <n v="4.0999999999999999E-4"/>
    <n v="5.6299999999999996E-3"/>
    <n v="2.3100000000000004E-3"/>
    <n v="5.7258270833333326E-3"/>
    <n v="1"/>
    <n v="33.333333333333329"/>
    <n v="66.666666666666657"/>
    <n v="1.51"/>
    <n v="116.262"/>
    <n v="20.091239999999999"/>
    <n v="0"/>
    <n v="0"/>
    <n v="20539.729944400318"/>
    <n v="2254.3606036536939"/>
    <n v="87.32"/>
    <m/>
    <n v="86.09"/>
    <n v="25.75"/>
    <n v="1.51816947607298"/>
    <n v="100"/>
    <n v="1.8894736842105266"/>
    <n v="0.87560975609756109"/>
    <n v="1.9517241379310348"/>
    <n v="1.6888888888888884"/>
    <n v="0"/>
    <n v="0"/>
    <m/>
    <n v="0"/>
    <n v="0"/>
    <n v="9.1"/>
    <n v="94"/>
    <n v="94"/>
    <n v="82.718996748722716"/>
    <n v="9.9"/>
    <n v="0"/>
    <n v="0"/>
    <s v=""/>
    <n v="104.96300206993388"/>
    <n v="4"/>
    <n v="8"/>
    <n v="109.28628"/>
    <n v="109.28628"/>
  </r>
  <r>
    <x v="0"/>
    <x v="2"/>
    <n v="353460920"/>
    <s v="Osvaldo Cruz"/>
    <m/>
    <m/>
    <m/>
    <m/>
    <m/>
    <m/>
    <n v="6.0000000000000006E-4"/>
    <n v="5.4000000000000001E-4"/>
    <n v="6.0000000000000002E-5"/>
    <n v="0"/>
    <n v="0"/>
    <n v="0"/>
    <n v="5.4000000000000001E-4"/>
    <n v="6.0000000000000002E-5"/>
    <m/>
    <s v=""/>
    <n v="66.666666666666657"/>
    <n v="33.333333333333329"/>
    <m/>
    <m/>
    <m/>
    <m/>
    <m/>
    <s v=""/>
    <s v=""/>
    <m/>
    <m/>
    <m/>
    <m/>
    <n v="29.3063133281372"/>
    <m/>
    <n v="0.08"/>
    <n v="3.4482758620689655E-2"/>
    <n v="0.1"/>
    <n v="2.8571428571428577E-2"/>
    <s v=""/>
    <s v=""/>
    <m/>
    <m/>
    <s v=""/>
    <m/>
    <m/>
    <m/>
    <m/>
    <m/>
    <m/>
    <m/>
    <n v="1"/>
    <m/>
    <n v="2"/>
    <n v="1"/>
    <m/>
    <m/>
  </r>
  <r>
    <x v="1"/>
    <x v="2"/>
    <n v="353460921"/>
    <s v="Osvaldo Cruz"/>
    <n v="0.15087600570251603"/>
    <n v="31210"/>
    <n v="28406"/>
    <n v="2804"/>
    <n v="125.87722836170042"/>
    <n v="91.015700096123041"/>
    <n v="1.1798425999999999E-2"/>
    <n v="0"/>
    <n v="1.1798425999999999E-2"/>
    <n v="0"/>
    <n v="8.3300000000000006E-3"/>
    <n v="6.7000000000000002E-4"/>
    <n v="2.3884259999999999E-3"/>
    <n v="4.100000000000001E-4"/>
    <n v="9.137356034722223E-2"/>
    <s v=""/>
    <s v=""/>
    <s v=""/>
    <n v="23.55"/>
    <n v="1589.3820000000001"/>
    <n v="286.08875999999998"/>
    <n v="1"/>
    <n v="0"/>
    <n v="1758.1749439282282"/>
    <n v="212.19352771547577"/>
    <n v="96.18"/>
    <n v="89.74"/>
    <n v="95.34"/>
    <n v="17.61"/>
    <s v=""/>
    <n v="100"/>
    <n v="1.5731234666666667"/>
    <n v="0.67807045977011493"/>
    <n v="0"/>
    <n v="5.6182980952380959"/>
    <n v="3"/>
    <n v="0"/>
    <m/>
    <n v="0"/>
    <n v="0"/>
    <n v="9.6"/>
    <n v="100"/>
    <n v="100"/>
    <n v="82"/>
    <n v="9.6999999999999993"/>
    <n v="0"/>
    <n v="0"/>
    <n v="6"/>
    <n v="9.1164227029632574"/>
    <s v=""/>
    <n v="17"/>
    <n v="1589.3820000000001"/>
    <n v="1589.3820000000001"/>
  </r>
  <r>
    <x v="5"/>
    <x v="2"/>
    <n v="353470817"/>
    <s v="Ourinhos"/>
    <n v="0.75649857224397987"/>
    <n v="109043"/>
    <n v="106227"/>
    <n v="2816"/>
    <n v="368.13977042538829"/>
    <n v="97.417532533037416"/>
    <n v="1.1980051709999999"/>
    <n v="0.84505893499999996"/>
    <n v="0.35294623599999997"/>
    <n v="1.49166666666667E-2"/>
    <n v="0.73764000000000007"/>
    <n v="0.27653981600000005"/>
    <n v="1.243E-2"/>
    <n v="0.17139535499999997"/>
    <n v="0.37988359953703704"/>
    <n v="8"/>
    <n v="12.658227848101266"/>
    <n v="87.341772151898738"/>
    <n v="98.82"/>
    <n v="5929.2"/>
    <n v="3469.9187159999997"/>
    <n v="11"/>
    <n v="0"/>
    <n v="806.8875581192741"/>
    <n v="86.762103023577865"/>
    <n v="100"/>
    <n v="97.42"/>
    <n v="97.42"/>
    <n v="63.43"/>
    <n v="18.7799043062201"/>
    <n v="100"/>
    <n v="81.496950408163258"/>
    <n v="42.939253440860213"/>
    <n v="72.227259401709404"/>
    <n v="117.64874533333331"/>
    <n v="0"/>
    <n v="5.0632911392405097E-2"/>
    <m/>
    <n v="0"/>
    <n v="0"/>
    <n v="4.3"/>
    <n v="98.9"/>
    <n v="82.087000000000003"/>
    <n v="41.477455373406194"/>
    <n v="5.7"/>
    <n v="4"/>
    <n v="0"/>
    <n v="24"/>
    <n v="194.17526866096867"/>
    <n v="10"/>
    <n v="69"/>
    <n v="5863.9787999999999"/>
    <n v="4867.1024040000002"/>
  </r>
  <r>
    <x v="0"/>
    <x v="2"/>
    <n v="353480720"/>
    <s v="Ouro Verde"/>
    <m/>
    <m/>
    <m/>
    <m/>
    <m/>
    <m/>
    <n v="0"/>
    <n v="0"/>
    <n v="0"/>
    <n v="0"/>
    <n v="0"/>
    <n v="0"/>
    <n v="0"/>
    <n v="0"/>
    <m/>
    <n v="0"/>
    <s v=""/>
    <s v=""/>
    <m/>
    <m/>
    <m/>
    <m/>
    <m/>
    <s v=""/>
    <s v=""/>
    <m/>
    <m/>
    <m/>
    <m/>
    <n v="0"/>
    <m/>
    <n v="0"/>
    <n v="0"/>
    <n v="0"/>
    <n v="0"/>
    <s v=""/>
    <s v=""/>
    <m/>
    <m/>
    <s v=""/>
    <m/>
    <m/>
    <m/>
    <m/>
    <m/>
    <m/>
    <m/>
    <n v="0"/>
    <m/>
    <n v="0"/>
    <n v="0"/>
    <m/>
    <m/>
  </r>
  <r>
    <x v="1"/>
    <x v="2"/>
    <n v="353480721"/>
    <s v="Ouro Verde"/>
    <n v="0.62926701098040549"/>
    <n v="8174"/>
    <n v="7666"/>
    <n v="508"/>
    <n v="30.677425408144117"/>
    <n v="93.785172498164911"/>
    <n v="1.7909999999999999E-2"/>
    <n v="8.7999999999999988E-3"/>
    <n v="9.11E-3"/>
    <n v="0"/>
    <n v="8.3300000000000006E-3"/>
    <n v="2.9E-4"/>
    <n v="8.8100000000000001E-3"/>
    <n v="4.8000000000000001E-4"/>
    <n v="1.9583541666666666E-2"/>
    <n v="0"/>
    <n v="33.333333333333329"/>
    <n v="66.666666666666657"/>
    <n v="5.48"/>
    <n v="422.44200000000001"/>
    <n v="69.281459999999996"/>
    <n v="1"/>
    <n v="0"/>
    <n v="7716.1732321996578"/>
    <n v="925.94078786395892"/>
    <n v="92"/>
    <n v="92"/>
    <n v="92"/>
    <n v="18.329999999999998"/>
    <s v=""/>
    <n v="100"/>
    <n v="1.9681318681318678"/>
    <n v="0.89549999999999996"/>
    <n v="1.3134328358208953"/>
    <n v="3.7958333333333338"/>
    <n v="4"/>
    <n v="0"/>
    <m/>
    <n v="0"/>
    <n v="0"/>
    <n v="8.3000000000000007"/>
    <n v="95"/>
    <n v="94.999999999999986"/>
    <n v="83.599769909241985"/>
    <n v="9.6"/>
    <n v="0"/>
    <n v="0"/>
    <n v="0"/>
    <n v="42.5357177051308"/>
    <n v="3"/>
    <n v="6"/>
    <n v="401.31989999999996"/>
    <n v="401.31989999999996"/>
  </r>
  <r>
    <x v="10"/>
    <x v="2"/>
    <n v="353475715"/>
    <s v="Ouroeste"/>
    <n v="1.8478612938377381"/>
    <n v="9515"/>
    <n v="8837"/>
    <n v="678"/>
    <n v="33.089897409146232"/>
    <n v="92.874408828166054"/>
    <n v="0.17639222299999999"/>
    <n v="0.17028648199999999"/>
    <n v="6.1057409999999987E-3"/>
    <n v="2.693480466768141E-2"/>
    <n v="9.65741E-4"/>
    <n v="0.12821999999999997"/>
    <n v="4.3106482000000002E-2"/>
    <n v="4.0999999999999995E-3"/>
    <n v="2.4778645833333335E-2"/>
    <n v="7"/>
    <n v="46.153846153846153"/>
    <n v="53.846153846153847"/>
    <n v="6.4"/>
    <n v="493.39799999999997"/>
    <n v="66.115979999999993"/>
    <n v="1"/>
    <n v="0"/>
    <n v="7291.5606936416189"/>
    <n v="762.29952706253277"/>
    <n v="100"/>
    <n v="100"/>
    <n v="99.03"/>
    <n v="14.2"/>
    <n v="13.889490790899201"/>
    <n v="100"/>
    <n v="25.198889000000001"/>
    <n v="8.0178283181818166"/>
    <n v="36.231166382978728"/>
    <n v="2.6546699999999994"/>
    <n v="0"/>
    <n v="0"/>
    <m/>
    <n v="0"/>
    <n v="0"/>
    <n v="9.1"/>
    <n v="100"/>
    <n v="100"/>
    <n v="86.599868665864079"/>
    <n v="10"/>
    <n v="0"/>
    <n v="0"/>
    <n v="32"/>
    <n v="3.8974728744088276"/>
    <n v="12"/>
    <n v="14"/>
    <n v="493.39799999999997"/>
    <n v="493.39799999999997"/>
  </r>
  <r>
    <x v="0"/>
    <x v="2"/>
    <n v="353490620"/>
    <s v="Pacaembu"/>
    <n v="-1.2214860880077616E-2"/>
    <n v="13090"/>
    <n v="9645"/>
    <n v="3445"/>
    <n v="38.531732014600259"/>
    <n v="73.682200152788397"/>
    <n v="8.2109999999999989E-2"/>
    <n v="4.1829999999999999E-2"/>
    <n v="4.0279999999999996E-2"/>
    <n v="0"/>
    <n v="2.7799999999999999E-3"/>
    <n v="0"/>
    <n v="5.0169999999999992E-2"/>
    <n v="2.9160000000000005E-2"/>
    <n v="2.5116437500000002E-2"/>
    <s v=""/>
    <n v="7.4074074074074066"/>
    <n v="92.592592592592595"/>
    <n v="7.29"/>
    <n v="562.19399999999996"/>
    <n v="212.47174627199999"/>
    <n v="2"/>
    <n v="0"/>
    <n v="6071.1016042780748"/>
    <n v="722.75019098548523"/>
    <n v="73.680000000000007"/>
    <n v="73.680000000000007"/>
    <n v="64.84"/>
    <n v="71.28"/>
    <n v="21.726700971983998"/>
    <n v="100"/>
    <n v="7.6027777777777761"/>
    <n v="3.2583333333333324"/>
    <n v="5.3628205128205124"/>
    <n v="13.426666666666664"/>
    <n v="9"/>
    <n v="7.4309978768577496"/>
    <m/>
    <n v="0"/>
    <n v="0"/>
    <n v="7.6"/>
    <n v="83.6"/>
    <n v="66.211200000000005"/>
    <n v="62.206685544136008"/>
    <n v="7"/>
    <n v="0"/>
    <n v="0"/>
    <n v="11"/>
    <n v="11.068448700178916"/>
    <n v="2"/>
    <n v="25"/>
    <n v="469.99418399999996"/>
    <n v="372.23539372799996"/>
  </r>
  <r>
    <x v="1"/>
    <x v="2"/>
    <n v="353490621"/>
    <s v="Pacaembu"/>
    <m/>
    <m/>
    <m/>
    <m/>
    <m/>
    <m/>
    <n v="2.10787E-3"/>
    <n v="0"/>
    <n v="2.10787E-3"/>
    <n v="0"/>
    <n v="0"/>
    <n v="0"/>
    <n v="2.0478700000000002E-3"/>
    <n v="6.0000000000000002E-5"/>
    <m/>
    <s v=""/>
    <s v=""/>
    <s v=""/>
    <m/>
    <m/>
    <m/>
    <m/>
    <m/>
    <s v=""/>
    <s v=""/>
    <m/>
    <m/>
    <m/>
    <m/>
    <n v="16.346153846153801"/>
    <m/>
    <n v="0.19517314814814812"/>
    <n v="8.3645634920634926E-2"/>
    <n v="0"/>
    <n v="0.70262333333333316"/>
    <s v=""/>
    <s v=""/>
    <m/>
    <m/>
    <s v=""/>
    <m/>
    <m/>
    <m/>
    <m/>
    <m/>
    <m/>
    <m/>
    <n v="3"/>
    <m/>
    <s v=""/>
    <n v="4"/>
    <m/>
    <m/>
  </r>
  <r>
    <x v="10"/>
    <x v="2"/>
    <n v="353500215"/>
    <s v="Palestina"/>
    <n v="1.1942093819726995"/>
    <n v="11962"/>
    <n v="10226"/>
    <n v="1736"/>
    <n v="17.202600092038654"/>
    <n v="85.487376692860721"/>
    <n v="0.66552421299999998"/>
    <n v="0.58730166699999997"/>
    <n v="7.8222545999999962E-2"/>
    <n v="0"/>
    <n v="3.2579999999999991E-2"/>
    <n v="6.7699999999999996E-2"/>
    <n v="0.56282166700000014"/>
    <n v="2.4225460000000002E-3"/>
    <n v="2.5640422395833331E-2"/>
    <n v="32"/>
    <n v="41.860465116279073"/>
    <n v="58.139534883720934"/>
    <n v="7.44"/>
    <n v="574.07399999999996"/>
    <n v="150.40836000000002"/>
    <n v="0"/>
    <n v="0"/>
    <n v="13999.010198963384"/>
    <n v="1502.7186089282732"/>
    <n v="82.31"/>
    <n v="93.54"/>
    <n v="75.97"/>
    <n v="18.64"/>
    <s v=""/>
    <n v="98.99"/>
    <n v="39.148483117647061"/>
    <n v="12.533412674199623"/>
    <n v="51.973598849557526"/>
    <n v="13.723253684210517"/>
    <s v=""/>
    <s v=""/>
    <m/>
    <n v="0"/>
    <s v=""/>
    <n v="9.3000000000000007"/>
    <n v="90"/>
    <n v="90.000000000000014"/>
    <n v="73.799830683849109"/>
    <n v="8.1"/>
    <n v="0"/>
    <n v="0"/>
    <n v="4"/>
    <n v="127.06498940241471"/>
    <n v="36"/>
    <n v="50"/>
    <n v="516.66660000000002"/>
    <n v="516.66660000000002"/>
  </r>
  <r>
    <x v="10"/>
    <x v="2"/>
    <n v="353510115"/>
    <s v="Palmares Paulista"/>
    <n v="1.9090911881896044"/>
    <n v="12594"/>
    <n v="12231"/>
    <n v="363"/>
    <n v="153.15578256110908"/>
    <n v="97.11767508337303"/>
    <n v="5.8819999999999997E-2"/>
    <n v="2.3400000000000001E-2"/>
    <n v="3.542E-2"/>
    <n v="0"/>
    <n v="2.6040000000000001E-2"/>
    <n v="3.2660000000000002E-2"/>
    <n v="0"/>
    <n v="1.2E-4"/>
    <n v="3.2543347868055551E-2"/>
    <n v="5"/>
    <n v="18.181818181818183"/>
    <n v="81.818181818181827"/>
    <n v="8.8800000000000008"/>
    <n v="684.82799999999997"/>
    <n v="101.76407999999999"/>
    <n v="1"/>
    <n v="0"/>
    <n v="1552.5107193901858"/>
    <n v="175.28346831824678"/>
    <n v="84.89"/>
    <m/>
    <n v="84.37"/>
    <n v="18.149999999999999"/>
    <s v=""/>
    <n v="87.41"/>
    <n v="29.409999999999997"/>
    <n v="9.4870967741935495"/>
    <n v="18"/>
    <n v="50.6"/>
    <n v="20"/>
    <n v="0.95201827875095202"/>
    <m/>
    <n v="0"/>
    <n v="0"/>
    <n v="8.9"/>
    <n v="99"/>
    <n v="98.999999999999986"/>
    <n v="85.140198706828571"/>
    <n v="9.8000000000000007"/>
    <n v="1"/>
    <n v="0"/>
    <n v="25"/>
    <n v="80.016352667762206"/>
    <n v="2"/>
    <n v="9"/>
    <n v="677.97971999999993"/>
    <n v="677.97971999999993"/>
  </r>
  <r>
    <x v="16"/>
    <x v="2"/>
    <n v="353520018"/>
    <s v="Palmeira d'Oeste"/>
    <n v="-0.57367434732581435"/>
    <n v="9203"/>
    <n v="7397"/>
    <n v="1806"/>
    <n v="28.751288700053113"/>
    <n v="80.375964359448005"/>
    <n v="0.16080357900000022"/>
    <n v="0.15512684100000024"/>
    <n v="5.6767379999999971E-3"/>
    <n v="0"/>
    <n v="1.6500000000000001E-2"/>
    <n v="0"/>
    <n v="0.14286509099999983"/>
    <n v="1.4384880000000004E-3"/>
    <n v="2.1730104427083334E-2"/>
    <n v="11"/>
    <n v="76.818181818181813"/>
    <n v="23.18181818181818"/>
    <n v="4.96"/>
    <n v="382.48199999999997"/>
    <n v="46.572084000000004"/>
    <n v="1"/>
    <n v="0"/>
    <n v="8224.1008366836904"/>
    <n v="651.07464957079196"/>
    <n v="90.67"/>
    <n v="85.65"/>
    <n v="86.16"/>
    <n v="16.97"/>
    <n v="2.73170731707317"/>
    <n v="100"/>
    <n v="21.440477200000029"/>
    <n v="6.70014912500001"/>
    <n v="27.701221607142894"/>
    <n v="2.9877568421052625"/>
    <n v="0"/>
    <n v="0.33333333333333298"/>
    <m/>
    <n v="0"/>
    <n v="0"/>
    <n v="9.5"/>
    <n v="99.8"/>
    <n v="99.8"/>
    <n v="87.823718763235917"/>
    <n v="10"/>
    <n v="0"/>
    <n v="0"/>
    <n v="3"/>
    <n v="75.931526492966199"/>
    <n v="169"/>
    <n v="51"/>
    <n v="381.71703599999995"/>
    <n v="381.71703599999995"/>
  </r>
  <r>
    <x v="5"/>
    <x v="2"/>
    <n v="353530917"/>
    <s v="Palmital"/>
    <n v="0.18587540921171097"/>
    <n v="21523"/>
    <n v="20293"/>
    <n v="1230"/>
    <n v="39.201151100101995"/>
    <n v="94.285183292291961"/>
    <n v="1.1243626999999998"/>
    <n v="0.91509246899999985"/>
    <n v="0.20927023099999986"/>
    <n v="0.15301160578386605"/>
    <n v="9.1119999999999979E-2"/>
    <n v="0.46889000000000014"/>
    <n v="0.56220172800000001"/>
    <n v="2.1509720000000006E-3"/>
    <n v="6.0077817511574073E-2"/>
    <n v="15"/>
    <n v="32.978723404255319"/>
    <n v="67.021276595744681"/>
    <n v="14.23"/>
    <n v="1097.6579999999999"/>
    <n v="120.74237999999998"/>
    <n v="0"/>
    <n v="0"/>
    <n v="7560.5519676625008"/>
    <n v="835.17725224178764"/>
    <n v="91.7"/>
    <n v="99.77"/>
    <n v="91.7"/>
    <n v="29.99"/>
    <n v="52.631578947368403"/>
    <n v="100"/>
    <n v="41.185446886446883"/>
    <n v="21.789974806201545"/>
    <n v="42.365392083333326"/>
    <n v="36.714075614035075"/>
    <n v="0"/>
    <n v="0"/>
    <m/>
    <n v="0"/>
    <n v="0"/>
    <n v="9.1999999999999993"/>
    <n v="100"/>
    <n v="100"/>
    <n v="89"/>
    <n v="10"/>
    <n v="0"/>
    <n v="0"/>
    <n v="1"/>
    <n v="151.66995702273235"/>
    <n v="31"/>
    <n v="63"/>
    <n v="1097.6579999999999"/>
    <n v="1097.6579999999999"/>
  </r>
  <r>
    <x v="0"/>
    <x v="2"/>
    <n v="353540820"/>
    <s v="Panorama"/>
    <n v="0.44998969578937675"/>
    <n v="15078"/>
    <n v="14743"/>
    <n v="335"/>
    <n v="42.696947386305716"/>
    <n v="97.778219923066729"/>
    <n v="1.1351019E-2"/>
    <n v="6.0000000000000002E-5"/>
    <n v="1.1291019000000001E-2"/>
    <n v="2.2831050228310501E-3"/>
    <n v="1.4399999999999999E-3"/>
    <n v="4.9525000000000003E-3"/>
    <n v="0"/>
    <n v="4.9585189999999998E-3"/>
    <n v="4.4162240402777775E-2"/>
    <n v="0"/>
    <n v="3.8461538461538463"/>
    <n v="96.15384615384616"/>
    <n v="10.67"/>
    <n v="822.96"/>
    <n v="351.08316000000002"/>
    <n v="0"/>
    <n v="0"/>
    <n v="5542.5387982491047"/>
    <n v="648.37246319140456"/>
    <n v="96.22"/>
    <n v="95.6"/>
    <n v="94.68"/>
    <n v="22.71"/>
    <n v="18.284966179358499"/>
    <n v="98.45"/>
    <n v="0.9870451304347827"/>
    <n v="0.42834033962264151"/>
    <n v="7.1428571428571435E-3"/>
    <n v="3.6422641935483884"/>
    <n v="0"/>
    <n v="0"/>
    <m/>
    <n v="0"/>
    <n v="0"/>
    <n v="7.6"/>
    <n v="94"/>
    <n v="94"/>
    <n v="57.338976377952754"/>
    <n v="7.1"/>
    <n v="0"/>
    <n v="0"/>
    <n v="0"/>
    <n v="3.260704137440964"/>
    <n v="1"/>
    <n v="25"/>
    <n v="773.58240000000001"/>
    <n v="773.58240000000001"/>
  </r>
  <r>
    <x v="1"/>
    <x v="2"/>
    <n v="353540821"/>
    <s v="Panorama"/>
    <m/>
    <m/>
    <m/>
    <m/>
    <m/>
    <m/>
    <n v="0"/>
    <n v="0"/>
    <n v="0"/>
    <n v="0"/>
    <n v="0"/>
    <n v="0"/>
    <n v="0"/>
    <n v="0"/>
    <m/>
    <n v="0"/>
    <s v=""/>
    <s v=""/>
    <m/>
    <m/>
    <m/>
    <m/>
    <m/>
    <s v=""/>
    <s v=""/>
    <m/>
    <m/>
    <m/>
    <m/>
    <n v="8.8062015503876001"/>
    <m/>
    <n v="0"/>
    <n v="0"/>
    <n v="0"/>
    <n v="0"/>
    <s v=""/>
    <s v=""/>
    <m/>
    <m/>
    <s v=""/>
    <m/>
    <m/>
    <m/>
    <m/>
    <m/>
    <m/>
    <m/>
    <n v="0"/>
    <m/>
    <n v="0"/>
    <n v="0"/>
    <m/>
    <m/>
  </r>
  <r>
    <x v="5"/>
    <x v="2"/>
    <n v="353550717"/>
    <s v="Paraguaçu Paulista"/>
    <n v="0.46569425109517226"/>
    <n v="43812"/>
    <n v="39704"/>
    <n v="4108"/>
    <n v="43.764296916361168"/>
    <n v="90.62357345019629"/>
    <n v="1.2173513879999998"/>
    <n v="1.1481444439999997"/>
    <n v="6.920694400000002E-2"/>
    <n v="0"/>
    <n v="0.137348148"/>
    <n v="0.37487999999999999"/>
    <n v="0.68041323999999992"/>
    <n v="2.4709999999999992E-2"/>
    <n v="0.12554784975000002"/>
    <n v="32"/>
    <n v="50.458715596330272"/>
    <n v="49.541284403669728"/>
    <n v="32.950000000000003"/>
    <n v="2224.422"/>
    <n v="83.44944000000001"/>
    <n v="1"/>
    <n v="0"/>
    <n v="6665.3738701725551"/>
    <n v="734.19884963023867"/>
    <n v="94.14"/>
    <m/>
    <n v="93.38"/>
    <n v="19.39"/>
    <s v=""/>
    <n v="100"/>
    <n v="24.843905877551016"/>
    <n v="13.146343282937362"/>
    <n v="29.591351649484533"/>
    <n v="6.784994509803921"/>
    <s v=""/>
    <s v=""/>
    <m/>
    <n v="0"/>
    <s v=""/>
    <n v="9.1999999999999993"/>
    <n v="100"/>
    <n v="100"/>
    <n v="96.24848882091618"/>
    <n v="10"/>
    <n v="0"/>
    <n v="0"/>
    <n v="12"/>
    <n v="109.3990444866221"/>
    <n v="55"/>
    <n v="54"/>
    <n v="2224.422"/>
    <n v="2224.422"/>
  </r>
  <r>
    <x v="15"/>
    <x v="2"/>
    <n v="35356062"/>
    <s v="Paraibuna"/>
    <n v="0.39435597115859977"/>
    <n v="18060"/>
    <n v="5445"/>
    <n v="12615"/>
    <n v="22.3020783166006"/>
    <n v="30.14950166112957"/>
    <n v="9.4961576999999978E-2"/>
    <n v="8.5917101999999981E-2"/>
    <n v="9.0444749999999997E-3"/>
    <n v="6.8528031456113643E-3"/>
    <n v="5.399000000000001E-2"/>
    <n v="1.0848888999999999E-2"/>
    <n v="1.1102687999999999E-2"/>
    <n v="1.9019999999999995E-2"/>
    <n v="4.0488576041666668E-2"/>
    <n v="48"/>
    <n v="64.893617021276597"/>
    <n v="35.106382978723403"/>
    <n v="3.84"/>
    <n v="295.97399999999999"/>
    <n v="295.97399999999999"/>
    <n v="5"/>
    <n v="0"/>
    <n v="20831.920265780729"/>
    <n v="2182.7242524916942"/>
    <n v="73.650000000000006"/>
    <n v="58.2"/>
    <n v="42.99"/>
    <n v="34.64"/>
    <s v=""/>
    <n v="100"/>
    <n v="1.8656498428290762"/>
    <n v="0.79598974853310966"/>
    <n v="2.2374245312499994"/>
    <n v="0.72355800000000003"/>
    <n v="0"/>
    <n v="3.3200531208499302"/>
    <m/>
    <n v="0"/>
    <n v="0"/>
    <n v="9.6999999999999993"/>
    <n v="99.5"/>
    <n v="0"/>
    <n v="0"/>
    <n v="1.5"/>
    <n v="0"/>
    <n v="0"/>
    <n v="360"/>
    <n v="133.34625535963295"/>
    <n v="61"/>
    <n v="33"/>
    <n v="294.49412999999998"/>
    <n v="0"/>
  </r>
  <r>
    <x v="18"/>
    <x v="2"/>
    <n v="35356066"/>
    <s v="Paraibuna"/>
    <m/>
    <m/>
    <m/>
    <m/>
    <m/>
    <m/>
    <n v="5.8332999999999999E-5"/>
    <n v="0"/>
    <n v="5.8332999999999999E-5"/>
    <n v="0"/>
    <n v="0"/>
    <n v="0"/>
    <n v="5.8332999999999999E-5"/>
    <n v="0"/>
    <m/>
    <s v=""/>
    <s v=""/>
    <s v=""/>
    <m/>
    <m/>
    <m/>
    <m/>
    <m/>
    <s v=""/>
    <s v=""/>
    <m/>
    <m/>
    <m/>
    <m/>
    <n v="6.5724613867893504"/>
    <m/>
    <n v="1.1460314341846759E-3"/>
    <n v="4.8896060352053648E-4"/>
    <n v="0"/>
    <n v="4.6666399999999997E-3"/>
    <s v=""/>
    <s v=""/>
    <m/>
    <m/>
    <s v=""/>
    <m/>
    <m/>
    <m/>
    <m/>
    <m/>
    <m/>
    <m/>
    <n v="2"/>
    <m/>
    <s v=""/>
    <n v="1"/>
    <m/>
    <m/>
  </r>
  <r>
    <x v="10"/>
    <x v="2"/>
    <n v="353570515"/>
    <s v="Paraíso"/>
    <n v="0.68454767507315495"/>
    <n v="6202"/>
    <n v="5617"/>
    <n v="585"/>
    <n v="40.126811594202898"/>
    <n v="90.567558851983236"/>
    <n v="0.40880333299999999"/>
    <n v="0.28419"/>
    <n v="0.12461333299999999"/>
    <n v="0"/>
    <n v="2.3719999999999998E-2"/>
    <n v="9.8783332999999987E-2"/>
    <n v="0.28518000000000004"/>
    <n v="1.1199999999999999E-3"/>
    <n v="1.4206456249999997E-2"/>
    <n v="2"/>
    <n v="31.111111111111111"/>
    <n v="68.888888888888886"/>
    <n v="3.95"/>
    <n v="304.50599999999997"/>
    <n v="121.80239999999999"/>
    <n v="2"/>
    <n v="0"/>
    <n v="6152.6217349242179"/>
    <n v="661.02547565301518"/>
    <n v="87.96"/>
    <n v="96.71"/>
    <n v="87.96"/>
    <n v="5.56"/>
    <s v=""/>
    <n v="100"/>
    <n v="104.82136743589743"/>
    <n v="33.785399421487604"/>
    <n v="109.30384615384614"/>
    <n v="95.856409999999997"/>
    <n v="0"/>
    <n v="0"/>
    <m/>
    <n v="0"/>
    <n v="0"/>
    <n v="8.9"/>
    <n v="100"/>
    <n v="100"/>
    <n v="60.000000000000007"/>
    <n v="7.1"/>
    <n v="1"/>
    <n v="0"/>
    <n v="6"/>
    <n v="166.9663396879852"/>
    <n v="14"/>
    <n v="31"/>
    <n v="304.50599999999997"/>
    <n v="304.50599999999997"/>
  </r>
  <r>
    <x v="14"/>
    <x v="2"/>
    <n v="353580414"/>
    <s v="Paranapanema"/>
    <n v="1.1710655652760638"/>
    <n v="19517"/>
    <n v="16632"/>
    <n v="2885"/>
    <n v="19.137315657358016"/>
    <n v="85.218015063790546"/>
    <n v="1.3457394449999991"/>
    <n v="1.325909999999999"/>
    <n v="1.9829445000000001E-2"/>
    <n v="0.29072095383054281"/>
    <n v="0"/>
    <n v="2.5199999999999997E-3"/>
    <n v="1.3264294449999989"/>
    <n v="1.6789999999999999E-2"/>
    <n v="4.1687566559027778E-2"/>
    <n v="83"/>
    <n v="81.097560975609767"/>
    <n v="18.902439024390244"/>
    <n v="11.38"/>
    <n v="877.66200000000003"/>
    <n v="359.78661"/>
    <n v="3"/>
    <n v="0"/>
    <n v="18452.688425475226"/>
    <n v="2165.2016191012958"/>
    <n v="70.17"/>
    <m/>
    <n v="60.37"/>
    <n v="11.29"/>
    <n v="0"/>
    <n v="86.32"/>
    <n v="26.387047941176455"/>
    <n v="11.784058187390535"/>
    <n v="35.263563829787209"/>
    <n v="1.4798093283582092"/>
    <n v="3"/>
    <n v="0.79582193484207897"/>
    <m/>
    <n v="0"/>
    <n v="0"/>
    <n v="7.8"/>
    <n v="68.5"/>
    <n v="68.5"/>
    <n v="59.00624500092291"/>
    <n v="6.4"/>
    <n v="0"/>
    <n v="0"/>
    <n v="8"/>
    <n v="0"/>
    <n v="133"/>
    <n v="31"/>
    <n v="601.19847000000004"/>
    <n v="601.19847000000004"/>
  </r>
  <r>
    <x v="10"/>
    <x v="2"/>
    <n v="353590315"/>
    <s v="Paranapuã"/>
    <n v="0.23238328601540292"/>
    <n v="3879"/>
    <n v="3541"/>
    <n v="338"/>
    <n v="27.804458461759015"/>
    <n v="91.286414024233054"/>
    <n v="0.21794888900000006"/>
    <n v="0.18383000000000005"/>
    <n v="3.4118889000000006E-2"/>
    <n v="0"/>
    <n v="1.389E-2"/>
    <n v="7.7780000000000002E-2"/>
    <n v="0.12298888899999998"/>
    <n v="3.29E-3"/>
    <n v="1.0101562499999999E-2"/>
    <n v="4"/>
    <n v="82.222222222222214"/>
    <n v="17.777777777777779"/>
    <n v="2.5299999999999998"/>
    <n v="195.102"/>
    <n v="31.216320000000003"/>
    <n v="0"/>
    <n v="0"/>
    <n v="8129.9303944315543"/>
    <n v="894.29234338747108"/>
    <n v="100"/>
    <m/>
    <n v="99.48"/>
    <n v="14.05"/>
    <n v="66.113605309389001"/>
    <n v="100"/>
    <n v="68.109027812500017"/>
    <n v="21.794888900000007"/>
    <n v="87.538095238095252"/>
    <n v="31.017171818181822"/>
    <n v="0"/>
    <n v="0"/>
    <m/>
    <n v="0"/>
    <n v="0"/>
    <n v="7.3"/>
    <n v="100"/>
    <n v="100"/>
    <n v="84"/>
    <n v="10"/>
    <n v="0"/>
    <n v="0"/>
    <n v="1"/>
    <n v="137.50348027842227"/>
    <n v="37"/>
    <n v="8"/>
    <n v="195.102"/>
    <n v="195.102"/>
  </r>
  <r>
    <x v="0"/>
    <x v="2"/>
    <n v="353600020"/>
    <s v="Parapuã"/>
    <n v="-0.3553361810479938"/>
    <n v="10569"/>
    <n v="9030"/>
    <n v="1539"/>
    <n v="28.938721866272381"/>
    <n v="85.438546693159239"/>
    <n v="2.3931480000000008E-3"/>
    <n v="0"/>
    <n v="2.3931480000000008E-3"/>
    <n v="0"/>
    <n v="0"/>
    <n v="9.3999999999999997E-4"/>
    <n v="1.0031479999999999E-3"/>
    <n v="4.5000000000000004E-4"/>
    <n v="2.5654596093749999E-2"/>
    <n v="2"/>
    <s v=""/>
    <s v=""/>
    <n v="6.31"/>
    <n v="486.43200000000002"/>
    <n v="486.43372800000003"/>
    <n v="0"/>
    <n v="1"/>
    <n v="8115.9920522282146"/>
    <n v="924.98438830542136"/>
    <n v="93.21"/>
    <n v="95.63"/>
    <n v="92"/>
    <n v="15.42"/>
    <n v="8.5684430512016707"/>
    <n v="100"/>
    <n v="0.19456487804878056"/>
    <n v="8.7983382352941203E-2"/>
    <n v="0"/>
    <n v="0.77198322580645196"/>
    <n v="0"/>
    <n v="0.65674255691768801"/>
    <m/>
    <n v="0"/>
    <n v="0"/>
    <n v="8.6999999999999993"/>
    <n v="99.6"/>
    <n v="99.59999999999998"/>
    <n v="-3.5523978685903944E-4"/>
    <n v="3"/>
    <n v="0"/>
    <n v="1"/>
    <n v="11"/>
    <n v="0"/>
    <s v=""/>
    <n v="11"/>
    <n v="484.48627199999993"/>
    <n v="484.48627199999993"/>
  </r>
  <r>
    <x v="1"/>
    <x v="2"/>
    <n v="353600021"/>
    <s v="Parapuã"/>
    <m/>
    <m/>
    <m/>
    <m/>
    <m/>
    <m/>
    <n v="0.23982476799999999"/>
    <n v="0.20163"/>
    <n v="3.819476799999999E-2"/>
    <n v="0"/>
    <n v="6.5100000000000005E-2"/>
    <n v="0.1169"/>
    <n v="4.1086434999999998E-2"/>
    <n v="1.6738332999999998E-2"/>
    <m/>
    <n v="5"/>
    <n v="23.076923076923077"/>
    <n v="76.923076923076934"/>
    <m/>
    <m/>
    <m/>
    <m/>
    <m/>
    <s v=""/>
    <s v=""/>
    <m/>
    <m/>
    <m/>
    <m/>
    <n v="26.25"/>
    <m/>
    <n v="19.497948617886181"/>
    <n v="8.8170870588235299"/>
    <n v="21.916304347826088"/>
    <n v="12.320892903225806"/>
    <s v=""/>
    <s v=""/>
    <m/>
    <m/>
    <s v=""/>
    <m/>
    <m/>
    <m/>
    <m/>
    <m/>
    <m/>
    <m/>
    <n v="5"/>
    <m/>
    <n v="6"/>
    <n v="20"/>
    <m/>
    <m/>
  </r>
  <r>
    <x v="14"/>
    <x v="2"/>
    <n v="353610914"/>
    <s v="Pardinho"/>
    <m/>
    <m/>
    <m/>
    <m/>
    <m/>
    <m/>
    <n v="3.982963E-3"/>
    <n v="0"/>
    <n v="3.982963E-3"/>
    <n v="0"/>
    <n v="0"/>
    <n v="0"/>
    <n v="4.6296299999999999E-4"/>
    <n v="3.5199999999999997E-3"/>
    <m/>
    <n v="0"/>
    <s v=""/>
    <s v=""/>
    <m/>
    <m/>
    <m/>
    <m/>
    <m/>
    <s v=""/>
    <s v=""/>
    <m/>
    <m/>
    <m/>
    <m/>
    <s v=""/>
    <m/>
    <n v="0.39435277227722776"/>
    <n v="0.18787561320754714"/>
    <n v="0"/>
    <n v="1.6595679166666668"/>
    <s v=""/>
    <s v=""/>
    <m/>
    <m/>
    <s v=""/>
    <m/>
    <m/>
    <m/>
    <m/>
    <m/>
    <m/>
    <m/>
    <n v="0"/>
    <m/>
    <s v=""/>
    <n v="4"/>
    <m/>
    <m/>
  </r>
  <r>
    <x v="5"/>
    <x v="2"/>
    <n v="353610917"/>
    <s v="Pardinho"/>
    <n v="1.4410457165264567"/>
    <n v="6226"/>
    <n v="5413"/>
    <n v="813"/>
    <n v="29.641972957531898"/>
    <n v="86.941856729842598"/>
    <n v="7.6363564999999994E-2"/>
    <n v="7.3200000000000001E-2"/>
    <n v="3.1635650000000001E-3"/>
    <n v="0"/>
    <n v="1.418E-2"/>
    <n v="1.8700000000000001E-3"/>
    <n v="5.9190000000000006E-2"/>
    <n v="1.123565E-3"/>
    <n v="1.2186097916666664E-2"/>
    <n v="6"/>
    <n v="42.857142857142854"/>
    <n v="57.142857142857139"/>
    <n v="3.5"/>
    <n v="270.05399999999997"/>
    <n v="48.188897999999995"/>
    <n v="2"/>
    <n v="0"/>
    <n v="10738.246064889174"/>
    <n v="1215.650497911982"/>
    <n v="75.16"/>
    <n v="100"/>
    <n v="63"/>
    <n v="32.81"/>
    <s v=""/>
    <n v="95.58"/>
    <n v="7.5607490099009897"/>
    <n v="3.602054952830188"/>
    <n v="9.5064935064935057"/>
    <n v="1.3181520833333336"/>
    <n v="0"/>
    <n v="1.4583333333333299"/>
    <m/>
    <n v="0"/>
    <n v="0"/>
    <n v="9.5"/>
    <n v="94"/>
    <n v="89.3"/>
    <n v="82.155828834233162"/>
    <n v="9.5"/>
    <n v="0"/>
    <n v="0"/>
    <n v="3"/>
    <n v="116.36210456348228"/>
    <n v="6"/>
    <n v="8"/>
    <n v="253.85075999999998"/>
    <n v="241.15822199999999"/>
  </r>
  <r>
    <x v="17"/>
    <x v="2"/>
    <n v="353620811"/>
    <s v="Pariquera-Açu"/>
    <n v="0.43002540486107854"/>
    <n v="19094"/>
    <n v="13423"/>
    <n v="5671"/>
    <n v="53.084600628318832"/>
    <n v="70.299570545721167"/>
    <n v="4.8549999999999996E-2"/>
    <n v="3.7089999999999998E-2"/>
    <n v="1.1459999999999998E-2"/>
    <n v="0"/>
    <n v="2.66E-3"/>
    <n v="2.1000000000000001E-4"/>
    <n v="3.3629999999999993E-2"/>
    <n v="1.2049999999999998E-2"/>
    <n v="4.2957809377314818E-2"/>
    <n v="35"/>
    <n v="37.254901960784316"/>
    <n v="62.745098039215684"/>
    <n v="9.4"/>
    <n v="725.32799999999997"/>
    <n v="163.63296"/>
    <n v="5"/>
    <n v="0"/>
    <n v="17986.123389546454"/>
    <n v="2312.265633183199"/>
    <n v="73.91"/>
    <n v="89.42"/>
    <n v="63.16"/>
    <n v="31.49"/>
    <n v="92.571428571428598"/>
    <n v="100"/>
    <n v="1.0221052631578946"/>
    <n v="0.44582185491276394"/>
    <n v="1.1071641791044775"/>
    <n v="0.81857142857142839"/>
    <n v="2"/>
    <n v="30.9433962264151"/>
    <m/>
    <n v="0"/>
    <n v="27"/>
    <n v="10"/>
    <n v="88"/>
    <n v="88"/>
    <n v="77.44014294222751"/>
    <n v="8.4"/>
    <n v="0"/>
    <n v="0"/>
    <n v="11"/>
    <n v="6.192122081077752"/>
    <n v="19"/>
    <n v="32"/>
    <n v="638.28863999999999"/>
    <n v="638.28863999999999"/>
  </r>
  <r>
    <x v="10"/>
    <x v="2"/>
    <n v="353625715"/>
    <s v="Parisi"/>
    <n v="0.17715250096359547"/>
    <n v="2052"/>
    <n v="1707"/>
    <n v="345"/>
    <n v="24.281150159744406"/>
    <n v="83.187134502923982"/>
    <n v="2.9172222000000001E-2"/>
    <n v="1.8882222000000001E-2"/>
    <n v="1.0290000000000001E-2"/>
    <n v="0"/>
    <n v="2.8400000000000001E-3"/>
    <n v="2.5000000000000001E-4"/>
    <n v="2.1252222000000001E-2"/>
    <n v="4.830000000000001E-3"/>
    <n v="4.3209562499999998E-3"/>
    <n v="1"/>
    <n v="30.76923076923077"/>
    <n v="69.230769230769226"/>
    <n v="1.22"/>
    <n v="94.013999999999996"/>
    <n v="51.148260000000001"/>
    <n v="0"/>
    <n v="0"/>
    <n v="9989.4736842105267"/>
    <n v="1075.7894736842104"/>
    <n v="80.86"/>
    <n v="100"/>
    <n v="80.86"/>
    <n v="27.51"/>
    <n v="16.326530612244898"/>
    <n v="100"/>
    <n v="13.891534285714286"/>
    <n v="4.4880341538461535"/>
    <n v="13.487301428571428"/>
    <n v="14.700000000000005"/>
    <n v="0"/>
    <n v="0"/>
    <m/>
    <n v="1"/>
    <n v="0"/>
    <n v="8"/>
    <n v="80"/>
    <n v="80"/>
    <n v="45.595060310166566"/>
    <n v="5.9"/>
    <n v="0"/>
    <n v="0"/>
    <s v=""/>
    <n v="65.726191974288099"/>
    <n v="4"/>
    <n v="9"/>
    <n v="75.211200000000005"/>
    <n v="75.211200000000005"/>
  </r>
  <r>
    <x v="11"/>
    <x v="2"/>
    <n v="35363078"/>
    <s v="Patrocínio Paulista"/>
    <n v="1.1384200228852448"/>
    <n v="14174"/>
    <n v="11950"/>
    <n v="2224"/>
    <n v="23.619003182749829"/>
    <n v="84.309298715958803"/>
    <n v="0.39485453600000003"/>
    <n v="0.35213097200000004"/>
    <n v="4.2723563999999999E-2"/>
    <n v="1.0115280948756973"/>
    <n v="2.6380000000000001E-2"/>
    <n v="3.0801481000000002E-2"/>
    <n v="0.33151527699999994"/>
    <n v="6.1577779999999992E-3"/>
    <n v="4.3145393518518517E-2"/>
    <n v="19"/>
    <n v="67.46987951807229"/>
    <n v="32.53012048192771"/>
    <n v="8.2100000000000009"/>
    <n v="633.63599999999997"/>
    <n v="190.0908"/>
    <n v="0"/>
    <n v="1"/>
    <n v="21448.217863694088"/>
    <n v="2625.4042613235501"/>
    <n v="100"/>
    <n v="80.760000000000005"/>
    <n v="100"/>
    <n v="35.909999999999997"/>
    <n v="99.781500364166106"/>
    <n v="100"/>
    <n v="13.074653509933775"/>
    <n v="4.0960014107883813"/>
    <n v="19.13755282608696"/>
    <n v="3.6206410169491527"/>
    <s v=""/>
    <s v=""/>
    <m/>
    <n v="0"/>
    <s v=""/>
    <n v="10"/>
    <n v="100"/>
    <n v="100"/>
    <n v="70"/>
    <n v="7.8"/>
    <n v="0"/>
    <n v="1"/>
    <n v="13"/>
    <n v="61.14210081008391"/>
    <n v="56"/>
    <n v="27"/>
    <n v="633.63599999999997"/>
    <n v="633.63599999999997"/>
  </r>
  <r>
    <x v="0"/>
    <x v="2"/>
    <n v="353640620"/>
    <s v="Paulicéia"/>
    <n v="1.330191565099792"/>
    <n v="6988"/>
    <n v="6158"/>
    <n v="830"/>
    <n v="18.689989034207922"/>
    <n v="88.122495706926159"/>
    <n v="0.12282361100000004"/>
    <n v="6.0000000000000002E-5"/>
    <n v="0.12276361100000004"/>
    <n v="5.0351471334348002E-2"/>
    <n v="8.9999999999999998E-4"/>
    <n v="0.11469"/>
    <n v="1E-3"/>
    <n v="6.233611E-3"/>
    <n v="1.6634513425925923E-2"/>
    <s v=""/>
    <n v="3.7037037037037033"/>
    <n v="96.296296296296291"/>
    <n v="4.2300000000000004"/>
    <n v="326.53800000000001"/>
    <n v="189.3888"/>
    <n v="0"/>
    <n v="0"/>
    <n v="12229.902690326273"/>
    <n v="1534.3789353176869"/>
    <m/>
    <n v="94.5"/>
    <m/>
    <m/>
    <s v=""/>
    <m/>
    <n v="10.869346106194696"/>
    <n v="4.5322365682656844"/>
    <n v="7.5949367088607601E-3"/>
    <n v="36.106944411764729"/>
    <n v="0"/>
    <n v="0"/>
    <m/>
    <n v="0"/>
    <n v="0"/>
    <n v="7.5"/>
    <n v="60"/>
    <n v="60"/>
    <n v="42.000992227550853"/>
    <n v="5.6"/>
    <n v="0"/>
    <n v="0"/>
    <n v="1"/>
    <n v="5.4104377865197675"/>
    <n v="1"/>
    <n v="26"/>
    <n v="195.9228"/>
    <n v="195.9228"/>
  </r>
  <r>
    <x v="6"/>
    <x v="2"/>
    <n v="35365055"/>
    <s v="Paulínia"/>
    <n v="2.9374191222521828"/>
    <n v="100915"/>
    <n v="100822"/>
    <n v="93"/>
    <n v="724.28766238426749"/>
    <n v="99.907843234405192"/>
    <n v="4.2505843440000008"/>
    <n v="3.9227300000000005"/>
    <n v="0.32785434400000013"/>
    <n v="0"/>
    <n v="2.2443364809999999"/>
    <n v="1.0833595760000001"/>
    <n v="3.5938888999999995E-2"/>
    <n v="0.88694939799999972"/>
    <n v="0.35156730324074076"/>
    <n v="30"/>
    <n v="11.851851851851853"/>
    <n v="88.148148148148152"/>
    <n v="96.01"/>
    <n v="5760.558"/>
    <n v="2172.2190653519997"/>
    <n v="74"/>
    <n v="4"/>
    <n v="506.25100331962545"/>
    <n v="65.625130059951431"/>
    <n v="100"/>
    <n v="99.91"/>
    <n v="99.91"/>
    <n v="33.5"/>
    <n v="0"/>
    <n v="100"/>
    <n v="696.81710557377073"/>
    <n v="262.38174962962967"/>
    <n v="980.6825"/>
    <n v="156.12111619047627"/>
    <s v=""/>
    <s v=""/>
    <m/>
    <n v="1"/>
    <s v=""/>
    <n v="9.8000000000000007"/>
    <n v="93.8"/>
    <n v="90.235599999999991"/>
    <n v="62.291516458093135"/>
    <n v="7.4"/>
    <n v="12"/>
    <n v="4"/>
    <n v="81"/>
    <n v="638.38032158046235"/>
    <n v="32"/>
    <n v="238"/>
    <n v="5403.4034039999997"/>
    <n v="5198.0740746479996"/>
  </r>
  <r>
    <x v="5"/>
    <x v="2"/>
    <n v="353657017"/>
    <s v="Paulistânia"/>
    <n v="-0.11217166420103286"/>
    <n v="1772"/>
    <n v="1350"/>
    <n v="422"/>
    <n v="6.907035665562268"/>
    <n v="76.185101580135438"/>
    <n v="0.25629754600000004"/>
    <n v="5.9948935000000002E-2"/>
    <n v="0.19634861100000003"/>
    <n v="0"/>
    <n v="8.6E-3"/>
    <n v="0"/>
    <n v="0.24442509300000001"/>
    <n v="3.2724529999999998E-3"/>
    <n v="3.1033072916666665E-3"/>
    <n v="5"/>
    <n v="45.714285714285715"/>
    <n v="54.285714285714285"/>
    <n v="0.87"/>
    <n v="67.391999999999996"/>
    <n v="21.142295999999998"/>
    <n v="0"/>
    <n v="0"/>
    <n v="42890.383747178326"/>
    <n v="4627.1783295711057"/>
    <n v="67.25"/>
    <n v="100"/>
    <n v="66.760000000000005"/>
    <n v="18.54"/>
    <s v=""/>
    <n v="98.72"/>
    <n v="20.180909133858272"/>
    <n v="10.634752946058093"/>
    <n v="5.9355381188118814"/>
    <n v="75.518696538461555"/>
    <n v="0"/>
    <n v="2.5"/>
    <m/>
    <n v="0"/>
    <n v="0"/>
    <n v="8.1"/>
    <n v="83.7"/>
    <n v="83.7"/>
    <n v="68.627884615384616"/>
    <n v="7.5"/>
    <n v="0"/>
    <n v="0"/>
    <n v="11"/>
    <n v="277.12370035328576"/>
    <n v="16"/>
    <n v="19"/>
    <n v="56.407103999999997"/>
    <n v="56.407103999999997"/>
  </r>
  <r>
    <x v="10"/>
    <x v="2"/>
    <n v="353660415"/>
    <s v="Paulo de Faria"/>
    <n v="-8.4038026614030592E-2"/>
    <n v="8528"/>
    <n v="7800"/>
    <n v="728"/>
    <n v="11.511412874748592"/>
    <n v="91.463414634146346"/>
    <n v="0.32514685000000004"/>
    <n v="0.24885037000000002"/>
    <n v="7.6296480000000014E-2"/>
    <n v="0.13184221207508884"/>
    <n v="3.041E-2"/>
    <n v="2.0500000000000002E-3"/>
    <n v="0.29089684999999993"/>
    <n v="1.7899999999999999E-3"/>
    <n v="1.9598854166666665E-2"/>
    <n v="11"/>
    <n v="41.17647058823529"/>
    <n v="58.82352941176471"/>
    <n v="5.64"/>
    <n v="435.13200000000001"/>
    <n v="40.172868000000022"/>
    <n v="0"/>
    <n v="0"/>
    <n v="21115.215759849907"/>
    <n v="2255.7410881801129"/>
    <n v="88.25"/>
    <n v="90.24"/>
    <n v="86.97"/>
    <n v="20.56"/>
    <n v="20"/>
    <n v="97.8"/>
    <n v="17.76758743169399"/>
    <n v="5.6943406304728557"/>
    <n v="20.397571311475414"/>
    <n v="12.507619672131149"/>
    <n v="0"/>
    <n v="3.2797638570022998E-2"/>
    <m/>
    <n v="0"/>
    <n v="0"/>
    <n v="9.5"/>
    <n v="97.6"/>
    <n v="97.6"/>
    <n v="90.767659468850823"/>
    <n v="10"/>
    <n v="0"/>
    <n v="0"/>
    <n v="3"/>
    <n v="155.16213213995292"/>
    <n v="14"/>
    <n v="20"/>
    <n v="424.68883199999999"/>
    <n v="424.68883199999999"/>
  </r>
  <r>
    <x v="7"/>
    <x v="2"/>
    <n v="353670313"/>
    <s v="Pederneiras"/>
    <n v="1.0022985012664964"/>
    <n v="44775"/>
    <n v="41641"/>
    <n v="3134"/>
    <n v="61.404591458899041"/>
    <n v="93.000558347292014"/>
    <n v="1.0849302789999999"/>
    <n v="0.61456549399999993"/>
    <n v="0.47036478500000006"/>
    <n v="0"/>
    <n v="0.21054000000000003"/>
    <n v="0.74010222200000009"/>
    <n v="9.4310000000000005E-2"/>
    <n v="3.9978057000000004E-2"/>
    <n v="0.1348495515625"/>
    <n v="16"/>
    <n v="23.762376237623762"/>
    <n v="76.237623762376245"/>
    <n v="34.409999999999997"/>
    <n v="2322.7019999999998"/>
    <n v="457.52628599999991"/>
    <n v="1"/>
    <n v="1"/>
    <n v="4211.8432160804023"/>
    <n v="443.72261306532653"/>
    <n v="98.94"/>
    <m/>
    <n v="95.94"/>
    <n v="33.46"/>
    <n v="2.58"/>
    <n v="100"/>
    <n v="35.111012265372167"/>
    <n v="18.142646806020064"/>
    <n v="24.982337154471544"/>
    <n v="74.661076984127007"/>
    <n v="0"/>
    <n v="0"/>
    <m/>
    <n v="0"/>
    <n v="0"/>
    <n v="9.6"/>
    <n v="98.7"/>
    <n v="98.700000000000017"/>
    <n v="80.301980796503386"/>
    <n v="9.8000000000000007"/>
    <n v="0"/>
    <n v="1"/>
    <n v="30"/>
    <n v="156.12955145973848"/>
    <n v="24"/>
    <n v="77"/>
    <n v="2292.5068740000002"/>
    <n v="2292.5068740000002"/>
  </r>
  <r>
    <x v="6"/>
    <x v="2"/>
    <n v="35368025"/>
    <s v="Pedra Bela"/>
    <n v="0.31569981003092273"/>
    <n v="5930"/>
    <n v="1655"/>
    <n v="4275"/>
    <n v="37.727446239979642"/>
    <n v="27.908937605396289"/>
    <n v="0.108551249"/>
    <n v="0.10192567800000002"/>
    <n v="6.6255709999999872E-3"/>
    <n v="0"/>
    <n v="4.0099999999999997E-3"/>
    <n v="5.7210000000000018E-2"/>
    <n v="4.4572345000000013E-2"/>
    <n v="2.758904000000003E-3"/>
    <n v="4.0243697916666661E-3"/>
    <n v="21"/>
    <n v="32.432432432432435"/>
    <n v="67.567567567567565"/>
    <n v="1.06"/>
    <n v="81.701999999999998"/>
    <n v="81.701999999999998"/>
    <n v="0"/>
    <n v="0"/>
    <n v="9891.5615514333895"/>
    <n v="1329.510961214165"/>
    <n v="26.06"/>
    <n v="50.01"/>
    <n v="20.92"/>
    <n v="9.57"/>
    <n v="18.75"/>
    <n v="100"/>
    <n v="15.288908309859156"/>
    <n v="5.8360886559139784"/>
    <n v="22.157756086956525"/>
    <n v="2.6502283999999956"/>
    <n v="0"/>
    <n v="0"/>
    <m/>
    <n v="0"/>
    <n v="0"/>
    <n v="9.8000000000000007"/>
    <n v="74.2"/>
    <n v="0"/>
    <n v="0"/>
    <n v="1.1000000000000001"/>
    <n v="0"/>
    <n v="0"/>
    <n v="12"/>
    <n v="99.642930634843196"/>
    <n v="36"/>
    <n v="75"/>
    <n v="60.622884000000006"/>
    <n v="0"/>
  </r>
  <r>
    <x v="10"/>
    <x v="2"/>
    <n v="353690115"/>
    <s v="Pedranópolis"/>
    <n v="-0.60512962397154535"/>
    <n v="2445"/>
    <n v="1555"/>
    <n v="890"/>
    <n v="9.4042078541482361"/>
    <n v="63.599182004089982"/>
    <n v="0.16642037000000001"/>
    <n v="0.15163000000000001"/>
    <n v="1.4790370000000001E-2"/>
    <n v="8.6047691527143602E-3"/>
    <n v="3.9899999999999996E-3"/>
    <n v="0"/>
    <n v="0.16200833300000003"/>
    <n v="4.2203700000000005E-4"/>
    <n v="4.9199257812499999E-3"/>
    <n v="7"/>
    <n v="26.47058823529412"/>
    <n v="73.529411764705884"/>
    <n v="1.0900000000000001"/>
    <n v="84.24"/>
    <n v="17.412840000000006"/>
    <n v="0"/>
    <n v="0"/>
    <n v="25796.319018404909"/>
    <n v="2708.6134969325158"/>
    <n v="77.27"/>
    <m/>
    <n v="67.260000000000005"/>
    <n v="13.14"/>
    <n v="86.153846153846104"/>
    <n v="100"/>
    <n v="26.003182812500004"/>
    <n v="8.321018500000001"/>
    <n v="35.262790697674426"/>
    <n v="7.0430333333333328"/>
    <s v=""/>
    <s v=""/>
    <m/>
    <n v="0"/>
    <s v=""/>
    <n v="9.1"/>
    <n v="99.1"/>
    <n v="99.1"/>
    <n v="79.329487179487174"/>
    <n v="8.6"/>
    <n v="0"/>
    <n v="0"/>
    <n v="3"/>
    <n v="81.098784359837737"/>
    <n v="9"/>
    <n v="25"/>
    <n v="83.481839999999991"/>
    <n v="83.481839999999991"/>
  </r>
  <r>
    <x v="11"/>
    <x v="2"/>
    <n v="35370088"/>
    <s v="Pedregulho"/>
    <n v="0.37503632891022765"/>
    <n v="16167"/>
    <n v="12056"/>
    <n v="4111"/>
    <n v="23.033523771531151"/>
    <n v="74.571658316323379"/>
    <n v="0.68464268599999956"/>
    <n v="0.58282536999999957"/>
    <n v="0.10181731600000002"/>
    <n v="0.21684303652968037"/>
    <n v="3.7199629999999997E-2"/>
    <n v="1.641806E-3"/>
    <n v="0.63706124999999958"/>
    <n v="8.7399999999999995E-3"/>
    <n v="3.8557640086805553E-2"/>
    <n v="31"/>
    <n v="61.458333333333336"/>
    <n v="38.541666666666671"/>
    <n v="8.61"/>
    <n v="664.36199999999997"/>
    <n v="100.87515900000001"/>
    <n v="4"/>
    <n v="0"/>
    <n v="22256.804601966971"/>
    <n v="2730.8962701799965"/>
    <n v="78.349999999999994"/>
    <m/>
    <n v="74.08"/>
    <n v="24.9"/>
    <s v=""/>
    <n v="100"/>
    <n v="19.177666274509793"/>
    <n v="6.0003741104294441"/>
    <n v="26.8583119815668"/>
    <n v="7.2726654285714298"/>
    <s v=""/>
    <s v=""/>
    <m/>
    <n v="0"/>
    <s v=""/>
    <n v="9.4"/>
    <n v="99.05"/>
    <n v="99.050000000000011"/>
    <n v="84.816235877428255"/>
    <n v="10"/>
    <n v="0"/>
    <n v="0"/>
    <n v="8"/>
    <n v="96.477974057156402"/>
    <n v="59"/>
    <n v="37"/>
    <n v="658.05056100000002"/>
    <n v="658.05056100000002"/>
  </r>
  <r>
    <x v="6"/>
    <x v="2"/>
    <n v="35371075"/>
    <s v="Pedreira"/>
    <n v="1.2434550809816924"/>
    <n v="45618"/>
    <n v="45235"/>
    <n v="383"/>
    <n v="415.8053048947225"/>
    <n v="99.160419132798467"/>
    <n v="0.33395893599999998"/>
    <n v="0.25484999999999997"/>
    <n v="7.9108936000000019E-2"/>
    <n v="0.15277777777777801"/>
    <n v="0.16481481499999998"/>
    <n v="0.15312000000000001"/>
    <n v="1.6203699999999999E-4"/>
    <n v="1.5862083999999999E-2"/>
    <n v="0.13548604078472221"/>
    <n v="25"/>
    <n v="20"/>
    <n v="80"/>
    <n v="37.57"/>
    <n v="2536.002"/>
    <n v="321.61557599999998"/>
    <n v="11"/>
    <n v="0"/>
    <n v="884.87176114691567"/>
    <n v="117.52203077732472"/>
    <n v="97.57"/>
    <n v="99.16"/>
    <n v="97.18"/>
    <n v="56.98"/>
    <s v=""/>
    <n v="98.4"/>
    <n v="69.574778333333327"/>
    <n v="26.090541875"/>
    <n v="82.209677419354833"/>
    <n v="46.534668235294134"/>
    <n v="0"/>
    <n v="7.6923076923076898"/>
    <m/>
    <n v="0"/>
    <n v="0"/>
    <n v="7.2"/>
    <n v="98"/>
    <n v="88.199999999999989"/>
    <n v="87.318007793369247"/>
    <n v="9.8000000000000007"/>
    <n v="3"/>
    <n v="0"/>
    <n v="74"/>
    <n v="121.64708190261395"/>
    <n v="14"/>
    <n v="56"/>
    <n v="2485.2819599999998"/>
    <n v="2236.7537639999996"/>
  </r>
  <r>
    <x v="5"/>
    <x v="2"/>
    <n v="353715617"/>
    <s v="Pedrinhas Paulista"/>
    <n v="0.21267692336026656"/>
    <n v="2997"/>
    <n v="2595"/>
    <n v="402"/>
    <n v="19.695077873431032"/>
    <n v="86.586586586586591"/>
    <n v="5.636E-2"/>
    <n v="4.5449999999999997E-2"/>
    <n v="1.0910000000000001E-2"/>
    <n v="0.23126598173515978"/>
    <n v="6.2100000000000002E-3"/>
    <n v="0"/>
    <n v="4.8519999999999994E-2"/>
    <n v="1.6300000000000004E-3"/>
    <n v="6.8891976562500002E-3"/>
    <s v=""/>
    <n v="33.333333333333329"/>
    <n v="66.666666666666657"/>
    <n v="1.82"/>
    <n v="140.50800000000001"/>
    <n v="22.903559999999999"/>
    <n v="1"/>
    <n v="0"/>
    <n v="15047.207207207208"/>
    <n v="1683.6036036036039"/>
    <n v="88.27"/>
    <n v="84.34"/>
    <n v="87.39"/>
    <n v="22.07"/>
    <n v="50.998196405249097"/>
    <n v="100"/>
    <n v="7.4157894736842103"/>
    <n v="3.9412587412587414"/>
    <n v="7.5750000000000002"/>
    <n v="6.8187499999999996"/>
    <n v="0"/>
    <n v="0"/>
    <m/>
    <n v="0"/>
    <n v="0"/>
    <n v="9.5"/>
    <n v="93"/>
    <n v="93"/>
    <n v="83.69946195234435"/>
    <n v="9.9"/>
    <n v="1"/>
    <n v="0"/>
    <n v="4"/>
    <n v="90.141121068956124"/>
    <n v="6"/>
    <n v="12"/>
    <n v="130.67243999999999"/>
    <n v="130.67243999999999"/>
  </r>
  <r>
    <x v="17"/>
    <x v="2"/>
    <n v="353720611"/>
    <s v="Pedro de Toledo"/>
    <n v="0.74239938593900767"/>
    <n v="10814"/>
    <n v="7607"/>
    <n v="3207"/>
    <n v="16.113602837090788"/>
    <n v="70.343998520436472"/>
    <n v="2.3400000000000001E-2"/>
    <n v="2.334E-2"/>
    <n v="6.0000000000000002E-5"/>
    <n v="0"/>
    <n v="2.197E-2"/>
    <n v="0"/>
    <n v="7.899999999999999E-4"/>
    <n v="6.4000000000000005E-4"/>
    <n v="1.6947565624999997E-2"/>
    <n v="12"/>
    <n v="83.333333333333343"/>
    <n v="16.666666666666664"/>
    <n v="5.42"/>
    <n v="418.33800000000002"/>
    <n v="142.8219"/>
    <n v="1"/>
    <n v="0"/>
    <n v="59286.74680969114"/>
    <n v="7640.4956537821317"/>
    <n v="60.18"/>
    <n v="88.97"/>
    <n v="36.1"/>
    <n v="31.91"/>
    <n v="0"/>
    <n v="87.31"/>
    <n v="0.26381059751972946"/>
    <n v="0.1151008362026562"/>
    <n v="0.37343999999999999"/>
    <n v="2.2900763358778635E-3"/>
    <n v="0"/>
    <n v="0.90909090909090895"/>
    <m/>
    <n v="0"/>
    <n v="0"/>
    <n v="5.5"/>
    <n v="74"/>
    <n v="74"/>
    <n v="65.859687621014601"/>
    <n v="7.4"/>
    <n v="0"/>
    <n v="0"/>
    <n v="17"/>
    <n v="129.63513749485779"/>
    <n v="5"/>
    <n v="1"/>
    <n v="309.57012000000003"/>
    <n v="309.57012000000003"/>
  </r>
  <r>
    <x v="12"/>
    <x v="2"/>
    <n v="353730519"/>
    <s v="Penápolis"/>
    <n v="0.44473558841984229"/>
    <n v="60362"/>
    <n v="58358"/>
    <n v="2004"/>
    <n v="85.196894848271"/>
    <n v="96.680030482754049"/>
    <n v="0.56333935199999974"/>
    <n v="0.53126546299999977"/>
    <n v="3.207388899999998E-2"/>
    <n v="0"/>
    <n v="0.1925"/>
    <n v="9.4850833000000037E-2"/>
    <n v="0.26873120399999989"/>
    <n v="7.257315000000002E-3"/>
    <n v="0.17549084780787039"/>
    <n v="22"/>
    <n v="19.780219780219781"/>
    <n v="80.219780219780219"/>
    <n v="48.17"/>
    <n v="3251.61"/>
    <n v="604.79945999999995"/>
    <n v="6"/>
    <n v="2"/>
    <n v="2737.6269838640205"/>
    <n v="214.20363805042905"/>
    <n v="95.51"/>
    <n v="95.51"/>
    <n v="95.51"/>
    <n v="28.14"/>
    <n v="0"/>
    <n v="100"/>
    <n v="34.141778909090895"/>
    <n v="10.750750992366406"/>
    <n v="42.843988951612886"/>
    <n v="7.8228997560975584"/>
    <n v="0"/>
    <n v="4.3027408459188503E-2"/>
    <m/>
    <n v="0"/>
    <n v="0"/>
    <n v="9.6999999999999993"/>
    <n v="100"/>
    <n v="100"/>
    <n v="81.400000000000006"/>
    <n v="9.6999999999999993"/>
    <n v="1"/>
    <n v="2"/>
    <n v="24"/>
    <n v="109.6923300585746"/>
    <n v="18"/>
    <n v="73"/>
    <n v="3251.61"/>
    <n v="3251.61"/>
  </r>
  <r>
    <x v="16"/>
    <x v="2"/>
    <n v="353740418"/>
    <s v="Pereira Barreto"/>
    <m/>
    <m/>
    <m/>
    <m/>
    <m/>
    <m/>
    <n v="0"/>
    <n v="0"/>
    <n v="0"/>
    <n v="0.14370265728056819"/>
    <n v="0"/>
    <n v="0"/>
    <n v="0"/>
    <n v="0"/>
    <m/>
    <s v=""/>
    <s v=""/>
    <s v=""/>
    <m/>
    <m/>
    <m/>
    <m/>
    <m/>
    <s v=""/>
    <s v=""/>
    <m/>
    <m/>
    <m/>
    <m/>
    <n v="7.47252747252747"/>
    <m/>
    <n v="0"/>
    <n v="0"/>
    <n v="0"/>
    <n v="0"/>
    <s v=""/>
    <s v=""/>
    <m/>
    <m/>
    <s v=""/>
    <m/>
    <m/>
    <m/>
    <m/>
    <m/>
    <m/>
    <m/>
    <n v="2"/>
    <m/>
    <n v="0"/>
    <n v="0"/>
    <m/>
    <m/>
  </r>
  <r>
    <x v="12"/>
    <x v="2"/>
    <n v="353740419"/>
    <s v="Pereira Barreto"/>
    <n v="0.12810026551772768"/>
    <n v="25314"/>
    <n v="23676"/>
    <n v="1638"/>
    <n v="25.831666598636676"/>
    <n v="93.52927233941692"/>
    <n v="1.6878388890000002"/>
    <n v="1.5632852780000002"/>
    <n v="0.12455361100000002"/>
    <n v="0"/>
    <n v="2E-3"/>
    <n v="9.3000000000000013E-2"/>
    <n v="1.5828752780000002"/>
    <n v="9.9636109999999938E-3"/>
    <n v="7.1707706125000006E-2"/>
    <n v="5"/>
    <n v="34.920634920634917"/>
    <n v="65.079365079365076"/>
    <n v="16.72"/>
    <n v="1289.79"/>
    <n v="357.65658000000002"/>
    <n v="1"/>
    <n v="0"/>
    <n v="9019.5401753970127"/>
    <n v="710.10191988622887"/>
    <n v="93.06"/>
    <m/>
    <n v="89.67"/>
    <n v="22.53"/>
    <s v=""/>
    <n v="99.98"/>
    <n v="74.028021447368445"/>
    <n v="23.312691837016576"/>
    <n v="91.420191695906453"/>
    <n v="21.851510701754396"/>
    <s v=""/>
    <s v=""/>
    <m/>
    <n v="1"/>
    <s v=""/>
    <n v="9"/>
    <n v="99"/>
    <n v="99.000000000000014"/>
    <n v="72.270169562486913"/>
    <n v="8.1999999999999993"/>
    <n v="0"/>
    <n v="0"/>
    <n v="13"/>
    <n v="2.7891005138466212"/>
    <n v="22"/>
    <n v="41"/>
    <n v="1276.8921"/>
    <n v="1276.8921"/>
  </r>
  <r>
    <x v="8"/>
    <x v="2"/>
    <n v="353750310"/>
    <s v="Pereiras"/>
    <n v="1.4020799113690252"/>
    <n v="8240"/>
    <n v="5503"/>
    <n v="2737"/>
    <n v="37.090385307886208"/>
    <n v="66.783980582524265"/>
    <n v="4.6920995E-2"/>
    <n v="2.9520000000000001E-2"/>
    <n v="1.7400994999999999E-2"/>
    <n v="0"/>
    <n v="3.2979630000000003E-2"/>
    <n v="1.1382962999999999E-2"/>
    <n v="1.308958E-3"/>
    <n v="1.2494440000000002E-3"/>
    <n v="1.6788999999999998E-2"/>
    <n v="14"/>
    <n v="20"/>
    <n v="80"/>
    <n v="4"/>
    <n v="308.71800000000002"/>
    <n v="67.655325600000012"/>
    <n v="0"/>
    <n v="0"/>
    <n v="7654.3689320388348"/>
    <n v="1148.1553398058252"/>
    <n v="78.239999999999995"/>
    <m/>
    <n v="70.25"/>
    <n v="30.18"/>
    <s v=""/>
    <n v="100"/>
    <n v="6.5168048611111109"/>
    <n v="2.3460497500000002"/>
    <n v="7.0285714285714285"/>
    <n v="5.8003316666666667"/>
    <n v="0"/>
    <n v="0"/>
    <m/>
    <n v="1"/>
    <n v="0"/>
    <n v="10"/>
    <n v="96"/>
    <n v="94.08"/>
    <n v="78.085072590519502"/>
    <n v="8.3000000000000007"/>
    <n v="0"/>
    <n v="0"/>
    <n v="32"/>
    <n v="196.43594019893982"/>
    <n v="4"/>
    <n v="16"/>
    <n v="296.36928"/>
    <n v="290.44189440000002"/>
  </r>
  <r>
    <x v="19"/>
    <x v="2"/>
    <n v="35376027"/>
    <s v="Peruíbe"/>
    <n v="1.104588571297449"/>
    <n v="64892"/>
    <n v="64447"/>
    <n v="445"/>
    <n v="198.92707151834708"/>
    <n v="99.314245207421564"/>
    <n v="0.14949999999999999"/>
    <n v="0.14931"/>
    <n v="1.9000000000000001E-4"/>
    <n v="0"/>
    <n v="0.14906"/>
    <n v="1.7000000000000001E-4"/>
    <n v="2.1000000000000001E-4"/>
    <n v="6.0000000000000008E-5"/>
    <n v="0.19093254274999999"/>
    <n v="5"/>
    <n v="80"/>
    <n v="20"/>
    <n v="53.43"/>
    <n v="3606.8220000000001"/>
    <n v="1392.3645714000002"/>
    <n v="8"/>
    <n v="0"/>
    <n v="8504.592245577267"/>
    <n v="1083.7280404364171"/>
    <n v="96.66"/>
    <m/>
    <n v="76.69"/>
    <n v="37.909999999999997"/>
    <n v="0"/>
    <n v="97.75"/>
    <n v="2.2515060240963858"/>
    <n v="0.8542857142857142"/>
    <n v="3.3857142857142857"/>
    <n v="8.5201793721973122E-3"/>
    <n v="4"/>
    <n v="11.2314120131183"/>
    <m/>
    <n v="1"/>
    <n v="0"/>
    <n v="9"/>
    <n v="75.13"/>
    <n v="75.13"/>
    <n v="61.396360247331295"/>
    <n v="7.1"/>
    <n v="2"/>
    <n v="0"/>
    <n v="17"/>
    <n v="78.069457334559061"/>
    <n v="8"/>
    <n v="2"/>
    <n v="2709.8053685999998"/>
    <n v="2709.8053685999998"/>
  </r>
  <r>
    <x v="17"/>
    <x v="2"/>
    <n v="353760211"/>
    <s v="Peruíbe"/>
    <m/>
    <m/>
    <m/>
    <m/>
    <m/>
    <m/>
    <n v="0"/>
    <n v="0"/>
    <n v="0"/>
    <n v="0"/>
    <n v="0"/>
    <n v="0"/>
    <n v="0"/>
    <n v="0"/>
    <m/>
    <n v="0"/>
    <s v=""/>
    <s v=""/>
    <m/>
    <m/>
    <m/>
    <m/>
    <m/>
    <s v=""/>
    <s v=""/>
    <m/>
    <m/>
    <m/>
    <m/>
    <n v="5.6193308550185899"/>
    <m/>
    <n v="0"/>
    <n v="0"/>
    <n v="0"/>
    <n v="0"/>
    <s v=""/>
    <s v=""/>
    <m/>
    <m/>
    <s v=""/>
    <m/>
    <m/>
    <m/>
    <m/>
    <m/>
    <m/>
    <m/>
    <n v="0"/>
    <m/>
    <n v="0"/>
    <n v="0"/>
    <m/>
    <m/>
  </r>
  <r>
    <x v="0"/>
    <x v="2"/>
    <n v="353770120"/>
    <s v="Piacatu"/>
    <n v="1.190054680636754"/>
    <n v="5772"/>
    <n v="5276"/>
    <n v="496"/>
    <n v="24.821536079814226"/>
    <n v="91.406791406791413"/>
    <n v="0.19320999999999999"/>
    <n v="0.17676"/>
    <n v="1.6450000000000003E-2"/>
    <n v="0"/>
    <n v="1.634E-2"/>
    <n v="0"/>
    <n v="0.16988"/>
    <n v="6.9899999999999997E-3"/>
    <n v="1.443E-2"/>
    <n v="9"/>
    <n v="55.555555555555557"/>
    <n v="44.444444444444443"/>
    <n v="3.66"/>
    <n v="282.04199999999997"/>
    <n v="55.644138000000019"/>
    <n v="1"/>
    <n v="0"/>
    <n v="9288.1496881496878"/>
    <n v="1147.3596673596671"/>
    <n v="96"/>
    <n v="88.2"/>
    <n v="94.9"/>
    <n v="23.18"/>
    <s v=""/>
    <n v="100"/>
    <n v="27.212676056338029"/>
    <n v="11.365294117647059"/>
    <n v="35.351999999999997"/>
    <n v="7.8333333333333366"/>
    <n v="0"/>
    <n v="0"/>
    <m/>
    <n v="0"/>
    <n v="0"/>
    <n v="9"/>
    <n v="99.1"/>
    <n v="99.1"/>
    <n v="80.270974535707438"/>
    <n v="9.6999999999999993"/>
    <n v="0"/>
    <n v="0"/>
    <n v="3"/>
    <n v="113.23631323631325"/>
    <n v="10"/>
    <n v="8"/>
    <n v="279.50362199999995"/>
    <n v="279.50362199999995"/>
  </r>
  <r>
    <x v="8"/>
    <x v="2"/>
    <n v="353780010"/>
    <s v="Piedade"/>
    <n v="0.26591844163836864"/>
    <n v="53230"/>
    <n v="24926"/>
    <n v="28304"/>
    <n v="71.397912922177213"/>
    <n v="46.82697726845764"/>
    <n v="0.51643287000000071"/>
    <n v="0.46145981500000066"/>
    <n v="5.4973055000000041E-2"/>
    <n v="0"/>
    <n v="9.5020000000000007E-2"/>
    <n v="6.6794439999999997E-3"/>
    <n v="0.39146472200000043"/>
    <n v="2.3268703999999991E-2"/>
    <n v="8.9441186111111112E-2"/>
    <n v="214"/>
    <n v="75.968992248062023"/>
    <n v="24.031007751937985"/>
    <n v="20.100000000000001"/>
    <n v="1357.02"/>
    <n v="567.73368288000006"/>
    <n v="5"/>
    <n v="0"/>
    <n v="5687.4995303400337"/>
    <n v="787.95566409919218"/>
    <n v="55.2"/>
    <n v="54.67"/>
    <n v="33.57"/>
    <n v="39.72"/>
    <n v="13.36"/>
    <n v="100"/>
    <n v="13.310125515463936"/>
    <n v="5.3795090625000075"/>
    <n v="18.096463333333361"/>
    <n v="4.1333124060150404"/>
    <s v=""/>
    <s v=""/>
    <m/>
    <n v="1"/>
    <s v=""/>
    <n v="9"/>
    <n v="67.599999999999994"/>
    <n v="64.625599999999991"/>
    <n v="58.163204456824502"/>
    <n v="6.7"/>
    <n v="1"/>
    <n v="0"/>
    <n v="35"/>
    <n v="106.23741044976578"/>
    <n v="196"/>
    <n v="62"/>
    <n v="917.34551999999996"/>
    <n v="876.98231711999995"/>
  </r>
  <r>
    <x v="17"/>
    <x v="2"/>
    <n v="353780011"/>
    <s v="Piedade"/>
    <m/>
    <m/>
    <m/>
    <m/>
    <m/>
    <m/>
    <n v="3.4869999999999998E-2"/>
    <n v="3.4869999999999998E-2"/>
    <n v="0"/>
    <n v="0"/>
    <n v="0"/>
    <n v="0"/>
    <n v="3.4829999999999993E-2"/>
    <n v="4.0000000000000003E-5"/>
    <m/>
    <n v="7"/>
    <s v=""/>
    <s v=""/>
    <m/>
    <m/>
    <m/>
    <m/>
    <m/>
    <s v=""/>
    <s v=""/>
    <m/>
    <m/>
    <m/>
    <m/>
    <s v=""/>
    <m/>
    <n v="0.89871134020618559"/>
    <n v="0.36322916666666666"/>
    <n v="1.3674509803921571"/>
    <n v="0"/>
    <s v=""/>
    <s v=""/>
    <m/>
    <m/>
    <s v=""/>
    <m/>
    <m/>
    <m/>
    <m/>
    <m/>
    <m/>
    <m/>
    <s v=""/>
    <m/>
    <n v="6"/>
    <s v=""/>
    <m/>
    <m/>
  </r>
  <r>
    <x v="14"/>
    <x v="2"/>
    <n v="353780014"/>
    <s v="Piedade"/>
    <m/>
    <m/>
    <m/>
    <m/>
    <m/>
    <m/>
    <n v="1.4685000000000002E-2"/>
    <n v="1.3496111000000002E-2"/>
    <n v="1.1888889999999998E-3"/>
    <n v="0"/>
    <n v="1.0499999999999999E-3"/>
    <n v="0"/>
    <n v="1.3635000000000001E-2"/>
    <n v="0"/>
    <m/>
    <n v="12"/>
    <n v="83.333333333333343"/>
    <n v="16.666666666666664"/>
    <m/>
    <m/>
    <m/>
    <m/>
    <m/>
    <s v=""/>
    <s v=""/>
    <m/>
    <m/>
    <m/>
    <m/>
    <s v=""/>
    <m/>
    <n v="0.37847938144329901"/>
    <n v="0.15296875000000001"/>
    <n v="0.52925925490196091"/>
    <n v="8.9390150375939836E-2"/>
    <s v=""/>
    <s v=""/>
    <m/>
    <m/>
    <s v=""/>
    <m/>
    <m/>
    <m/>
    <m/>
    <m/>
    <m/>
    <m/>
    <s v=""/>
    <m/>
    <n v="10"/>
    <n v="2"/>
    <m/>
    <m/>
  </r>
  <r>
    <x v="8"/>
    <x v="2"/>
    <n v="353790910"/>
    <s v="Pilar do Sul"/>
    <m/>
    <m/>
    <m/>
    <m/>
    <m/>
    <m/>
    <n v="0"/>
    <n v="0"/>
    <n v="0"/>
    <n v="0"/>
    <n v="0"/>
    <n v="0"/>
    <n v="0"/>
    <n v="0"/>
    <m/>
    <n v="4"/>
    <s v=""/>
    <s v=""/>
    <m/>
    <m/>
    <m/>
    <m/>
    <m/>
    <s v=""/>
    <s v=""/>
    <m/>
    <m/>
    <m/>
    <m/>
    <s v=""/>
    <m/>
    <n v="0"/>
    <n v="0"/>
    <n v="0"/>
    <n v="0"/>
    <s v=""/>
    <s v=""/>
    <m/>
    <m/>
    <s v=""/>
    <m/>
    <m/>
    <m/>
    <m/>
    <m/>
    <m/>
    <m/>
    <n v="4"/>
    <m/>
    <n v="0"/>
    <n v="0"/>
    <m/>
    <m/>
  </r>
  <r>
    <x v="14"/>
    <x v="2"/>
    <n v="353790914"/>
    <s v="Pilar do Sul"/>
    <n v="0.69626389756531903"/>
    <n v="27867"/>
    <n v="22957"/>
    <n v="4910"/>
    <n v="40.836752637749122"/>
    <n v="82.380593533570163"/>
    <n v="7.1385871000000004E-2"/>
    <n v="6.9293332999999999E-2"/>
    <n v="2.0925379999999997E-3"/>
    <n v="0"/>
    <n v="4.0293333000000001E-2"/>
    <n v="3.5253800000000001E-4"/>
    <n v="3.0069999999999989E-2"/>
    <n v="6.7000000000000002E-4"/>
    <n v="7.535997981944445E-2"/>
    <n v="35"/>
    <n v="61.702127659574465"/>
    <n v="38.297872340425535"/>
    <n v="15.93"/>
    <n v="1228.8779999999999"/>
    <n v="340.46044200000006"/>
    <n v="3"/>
    <n v="0"/>
    <n v="8600.6243944450416"/>
    <n v="1029.8116051243403"/>
    <n v="88.84"/>
    <n v="100"/>
    <n v="62.5"/>
    <n v="26.9"/>
    <s v=""/>
    <n v="100"/>
    <n v="2.137301526946108"/>
    <n v="0.93928777631578952"/>
    <n v="2.8515774897119339"/>
    <n v="0.22994923076923079"/>
    <n v="0"/>
    <n v="1.19617224880383"/>
    <m/>
    <n v="0"/>
    <n v="0"/>
    <n v="7.5"/>
    <n v="76.099999999999994"/>
    <n v="76.099999999999994"/>
    <n v="72.295016917871408"/>
    <n v="7.8"/>
    <n v="0"/>
    <n v="0"/>
    <n v="23"/>
    <n v="53.467812884954455"/>
    <n v="29"/>
    <n v="18"/>
    <n v="935.17615799999987"/>
    <n v="935.17615799999987"/>
  </r>
  <r>
    <x v="15"/>
    <x v="2"/>
    <n v="35380062"/>
    <s v="Pindamonhangaba"/>
    <n v="1.1733828485780418"/>
    <n v="160506"/>
    <n v="155930"/>
    <n v="4576"/>
    <n v="219.82004190804884"/>
    <n v="97.149016236153159"/>
    <n v="2.6865252849999974"/>
    <n v="2.5225982359999977"/>
    <n v="0.16392704899999994"/>
    <n v="0.84715315829528248"/>
    <n v="3.6420000000000001E-2"/>
    <n v="0.13774226600000003"/>
    <n v="2.1327233629999971"/>
    <n v="0.37963965599999994"/>
    <n v="0.55917020833333331"/>
    <n v="103"/>
    <n v="64.5"/>
    <n v="35.5"/>
    <n v="144.44"/>
    <n v="8666.2980000000007"/>
    <n v="2685.5560799999998"/>
    <n v="27"/>
    <n v="1"/>
    <n v="2190.7367948861724"/>
    <n v="222.0208590333072"/>
    <n v="100"/>
    <n v="100"/>
    <n v="98.95"/>
    <n v="33.76"/>
    <n v="0"/>
    <n v="100"/>
    <n v="55.73703910788376"/>
    <n v="24.09439717488787"/>
    <n v="68.363095826558208"/>
    <n v="14.50681849557521"/>
    <n v="0"/>
    <n v="0"/>
    <m/>
    <n v="1"/>
    <n v="0"/>
    <n v="7.5"/>
    <n v="98"/>
    <n v="98"/>
    <n v="69.011496258263904"/>
    <n v="7.7"/>
    <n v="0"/>
    <n v="1"/>
    <n v="192"/>
    <n v="6.5132225317499861"/>
    <n v="129"/>
    <n v="71"/>
    <n v="8492.9720400000006"/>
    <n v="8492.9720400000006"/>
  </r>
  <r>
    <x v="10"/>
    <x v="2"/>
    <n v="353810515"/>
    <s v="Pindorama"/>
    <n v="0.91416771749726067"/>
    <n v="16049"/>
    <n v="15191"/>
    <n v="858"/>
    <n v="86.972308025795257"/>
    <n v="94.653872515421526"/>
    <n v="9.1255660000000002E-2"/>
    <n v="9.0600000000000003E-3"/>
    <n v="8.2195660000000004E-2"/>
    <n v="0"/>
    <n v="7.4760000000000007E-2"/>
    <n v="0"/>
    <n v="9.4800000000000006E-3"/>
    <n v="7.0156599999999982E-3"/>
    <n v="4.6244116136574073E-2"/>
    <n v="1"/>
    <n v="22.58064516129032"/>
    <n v="77.41935483870968"/>
    <n v="11.18"/>
    <n v="862.65"/>
    <n v="84.886920000000003"/>
    <n v="8"/>
    <n v="0"/>
    <n v="2770.6249610567638"/>
    <n v="314.39715870147666"/>
    <n v="94.66"/>
    <n v="94.66"/>
    <n v="94.66"/>
    <n v="45.75"/>
    <n v="48.148148148148103"/>
    <n v="100"/>
    <n v="18.623604081632653"/>
    <n v="6.472032624113476"/>
    <n v="2.7454545454545451"/>
    <n v="51.372287500000013"/>
    <n v="2"/>
    <n v="0.580270793036751"/>
    <m/>
    <n v="0"/>
    <n v="0"/>
    <n v="8.9"/>
    <n v="98"/>
    <n v="98"/>
    <n v="90.15974960876369"/>
    <n v="10"/>
    <n v="3"/>
    <n v="0"/>
    <n v="17"/>
    <n v="161.66380989791037"/>
    <n v="7"/>
    <n v="24"/>
    <n v="845.39699999999993"/>
    <n v="845.39699999999993"/>
  </r>
  <r>
    <x v="2"/>
    <x v="2"/>
    <n v="353810516"/>
    <s v="Pindorama"/>
    <m/>
    <m/>
    <m/>
    <m/>
    <m/>
    <m/>
    <n v="8.8999999999999999E-3"/>
    <n v="6.5900000000000004E-3"/>
    <n v="2.31E-3"/>
    <n v="0"/>
    <n v="0"/>
    <n v="0"/>
    <n v="8.8999999999999999E-3"/>
    <n v="0"/>
    <m/>
    <s v=""/>
    <n v="66.666666666666657"/>
    <n v="33.333333333333329"/>
    <m/>
    <m/>
    <m/>
    <m/>
    <m/>
    <s v=""/>
    <s v=""/>
    <m/>
    <m/>
    <m/>
    <m/>
    <n v="36.284470246734401"/>
    <m/>
    <n v="1.8163265306122449"/>
    <n v="0.63120567375886527"/>
    <n v="1.9969696969696971"/>
    <n v="1.4437500000000003"/>
    <s v=""/>
    <s v=""/>
    <m/>
    <m/>
    <s v=""/>
    <m/>
    <m/>
    <m/>
    <m/>
    <m/>
    <m/>
    <m/>
    <n v="6"/>
    <m/>
    <n v="2"/>
    <n v="1"/>
    <m/>
    <m/>
  </r>
  <r>
    <x v="6"/>
    <x v="2"/>
    <n v="35382045"/>
    <s v="Pinhalzinho"/>
    <n v="1.301735622637179"/>
    <n v="14433"/>
    <n v="7236"/>
    <n v="7197"/>
    <n v="93.146176185866409"/>
    <n v="50.135107046352111"/>
    <n v="0.16771245299999998"/>
    <n v="0.103742222"/>
    <n v="6.3970230999999989E-2"/>
    <n v="0"/>
    <n v="2.2809999999999997E-2"/>
    <n v="2.0000000000000001E-4"/>
    <n v="7.4258194000000027E-2"/>
    <n v="7.0444259000000078E-2"/>
    <n v="2.1089469531249998E-2"/>
    <n v="30"/>
    <n v="35.483870967741936"/>
    <n v="64.516129032258064"/>
    <n v="5.18"/>
    <n v="399.54599999999999"/>
    <n v="107.36739458999998"/>
    <n v="2"/>
    <n v="0"/>
    <n v="4195.1860320099768"/>
    <n v="546.24818125129912"/>
    <n v="56.11"/>
    <n v="66.569999999999993"/>
    <n v="45.31"/>
    <n v="28.78"/>
    <s v=""/>
    <n v="100"/>
    <n v="22.974308630136985"/>
    <n v="8.7350235937499985"/>
    <n v="21.612962916666667"/>
    <n v="25.588092399999994"/>
    <n v="0"/>
    <n v="0.84033613445378197"/>
    <m/>
    <n v="0"/>
    <n v="0"/>
    <n v="9.8000000000000007"/>
    <n v="91.5"/>
    <n v="91.408500000000032"/>
    <n v="73.127651236653605"/>
    <n v="8.1"/>
    <n v="0"/>
    <n v="0"/>
    <n v="18"/>
    <n v="108.15824440818935"/>
    <n v="55"/>
    <n v="100"/>
    <n v="365.58459000000005"/>
    <n v="365.21900541000008"/>
  </r>
  <r>
    <x v="1"/>
    <x v="2"/>
    <n v="353830321"/>
    <s v="Piquerobi"/>
    <n v="-2.2609098389414495E-2"/>
    <n v="3534"/>
    <n v="2789"/>
    <n v="745"/>
    <n v="7.3242005347039445"/>
    <n v="78.919071873231459"/>
    <n v="2.0751480999999999E-2"/>
    <n v="1.2731480999999999E-2"/>
    <n v="8.0199999999999994E-3"/>
    <n v="0"/>
    <n v="5.6899999999999997E-3"/>
    <n v="2.5000000000000001E-4"/>
    <n v="1.2731480999999999E-2"/>
    <n v="2.0799999999999998E-3"/>
    <n v="7.2851937500000002E-3"/>
    <n v="1"/>
    <n v="40"/>
    <n v="60"/>
    <n v="1.95"/>
    <n v="150.17400000000001"/>
    <n v="24.54606179999999"/>
    <n v="0"/>
    <n v="0"/>
    <n v="32035.72156196944"/>
    <n v="3837.1477079796259"/>
    <n v="79.16"/>
    <m/>
    <n v="76.260000000000005"/>
    <n v="10.91"/>
    <n v="46.6666666666667"/>
    <n v="100"/>
    <n v="1.1995075722543351"/>
    <n v="0.57803568245125347"/>
    <n v="0.97934469230769228"/>
    <n v="1.8651162790697677"/>
    <n v="45"/>
    <n v="1.76470588235294"/>
    <m/>
    <n v="0"/>
    <n v="0"/>
    <n v="5.2"/>
    <n v="90.93"/>
    <n v="90.93"/>
    <n v="83.654919093851149"/>
    <n v="9.9"/>
    <n v="0"/>
    <n v="0"/>
    <n v="2"/>
    <n v="78.103619413004623"/>
    <n v="2"/>
    <n v="3"/>
    <n v="136.5532182"/>
    <n v="136.5532182"/>
  </r>
  <r>
    <x v="13"/>
    <x v="2"/>
    <n v="353830322"/>
    <s v="Piquerobi"/>
    <m/>
    <m/>
    <m/>
    <m/>
    <m/>
    <m/>
    <n v="3.7000000000000005E-4"/>
    <n v="0"/>
    <n v="3.7000000000000005E-4"/>
    <n v="0"/>
    <n v="0"/>
    <n v="0"/>
    <n v="5.0000000000000002E-5"/>
    <n v="3.2000000000000003E-4"/>
    <m/>
    <s v=""/>
    <s v=""/>
    <s v=""/>
    <m/>
    <m/>
    <m/>
    <m/>
    <m/>
    <s v=""/>
    <s v=""/>
    <m/>
    <m/>
    <m/>
    <m/>
    <n v="0"/>
    <m/>
    <n v="2.1387283236994223E-2"/>
    <n v="1.0306406685236771E-2"/>
    <n v="0"/>
    <n v="8.6046511627906996E-2"/>
    <s v=""/>
    <s v=""/>
    <m/>
    <m/>
    <s v=""/>
    <m/>
    <m/>
    <m/>
    <m/>
    <m/>
    <m/>
    <m/>
    <n v="1"/>
    <m/>
    <s v=""/>
    <n v="3"/>
    <m/>
    <m/>
  </r>
  <r>
    <x v="15"/>
    <x v="2"/>
    <n v="35385012"/>
    <s v="Piquete"/>
    <n v="-0.4611839752175384"/>
    <n v="13718"/>
    <n v="12866"/>
    <n v="852"/>
    <n v="77.99636115533319"/>
    <n v="93.789182096515518"/>
    <n v="0.14903999999999998"/>
    <n v="0.14139999999999997"/>
    <n v="7.6399999999999992E-3"/>
    <n v="0"/>
    <n v="0.11445"/>
    <n v="2.894E-2"/>
    <n v="4.8000000000000004E-3"/>
    <n v="8.5000000000000006E-4"/>
    <n v="3.9978475365740736E-2"/>
    <n v="20"/>
    <n v="81.25"/>
    <n v="18.75"/>
    <n v="9.01"/>
    <n v="694.98"/>
    <n v="694.98"/>
    <n v="0"/>
    <n v="0"/>
    <n v="5954.0924332993145"/>
    <n v="597.70812071730597"/>
    <n v="95.74"/>
    <n v="100"/>
    <n v="75.16"/>
    <n v="55.07"/>
    <s v=""/>
    <n v="100"/>
    <n v="13.307142857142853"/>
    <n v="5.7544401544401538"/>
    <n v="16.441860465116275"/>
    <n v="2.9384615384615365"/>
    <n v="0"/>
    <n v="16.688543033939599"/>
    <m/>
    <n v="1"/>
    <n v="0"/>
    <n v="8.6999999999999993"/>
    <n v="78.5"/>
    <n v="0"/>
    <n v="0"/>
    <n v="1.2"/>
    <n v="0"/>
    <n v="0"/>
    <n v="3"/>
    <n v="286.27905129688133"/>
    <n v="13"/>
    <n v="3"/>
    <n v="545.55930000000001"/>
    <n v="0"/>
  </r>
  <r>
    <x v="6"/>
    <x v="2"/>
    <n v="35386005"/>
    <s v="Piracaia"/>
    <n v="0.48286552712804021"/>
    <n v="26048"/>
    <n v="26048"/>
    <n v="0"/>
    <n v="67.704624022041429"/>
    <n v="100"/>
    <n v="0.41379007199999984"/>
    <n v="0.39402077899999988"/>
    <n v="1.9769292999999959E-2"/>
    <n v="0"/>
    <n v="0.20598"/>
    <n v="1.8023950000000004E-2"/>
    <n v="0.14126601799999999"/>
    <n v="4.8520103999999967E-2"/>
    <n v="5.3472926222222224E-2"/>
    <n v="52"/>
    <n v="35.384615384615387"/>
    <n v="64.615384615384613"/>
    <n v="21.71"/>
    <n v="1465.56"/>
    <n v="817.84025999999994"/>
    <n v="2"/>
    <n v="0"/>
    <n v="5835.5159705159704"/>
    <n v="762.73341523341537"/>
    <n v="67.44"/>
    <n v="100"/>
    <n v="50.17"/>
    <n v="33.549999999999997"/>
    <n v="0"/>
    <n v="67.44"/>
    <n v="22.735718241758232"/>
    <n v="8.5848562655601626"/>
    <n v="33.110989831932763"/>
    <n v="3.1379830158730089"/>
    <n v="0"/>
    <n v="0.13888888888888901"/>
    <m/>
    <n v="0"/>
    <n v="0"/>
    <n v="9.8000000000000007"/>
    <n v="50.8"/>
    <n v="50.8"/>
    <n v="44.196057479734712"/>
    <n v="5.6"/>
    <n v="0"/>
    <n v="0"/>
    <n v="108"/>
    <n v="385.2042791598696"/>
    <n v="69"/>
    <n v="126"/>
    <n v="744.50447999999994"/>
    <n v="744.50447999999994"/>
  </r>
  <r>
    <x v="6"/>
    <x v="2"/>
    <n v="35387095"/>
    <s v="Piracicaba"/>
    <n v="0.74791588041234203"/>
    <n v="385155"/>
    <n v="378029"/>
    <n v="7126"/>
    <n v="281.23562442041316"/>
    <n v="98.149835780400096"/>
    <n v="4.362233294000001"/>
    <n v="3.9523604320000008"/>
    <n v="0.40987286199999984"/>
    <n v="2.31388888888889E-2"/>
    <n v="2.8848691670000002"/>
    <n v="0.97302509299999984"/>
    <n v="0.14318203700000004"/>
    <n v="0.36115699699999976"/>
    <n v="1.3418015624999999"/>
    <n v="66"/>
    <n v="29.855072463768117"/>
    <n v="70.144927536231876"/>
    <n v="353.1"/>
    <n v="21186.36"/>
    <n v="1325.6303399999997"/>
    <n v="51"/>
    <n v="0"/>
    <n v="1299.415352260778"/>
    <n v="176.85804416403786"/>
    <n v="100"/>
    <n v="100"/>
    <n v="100"/>
    <n v="49.64"/>
    <n v="5.6"/>
    <n v="100"/>
    <n v="73.314845277310937"/>
    <n v="27.487292337744179"/>
    <n v="104.28391641160952"/>
    <n v="18.975595462962954"/>
    <n v="0"/>
    <n v="4.4321133202733698"/>
    <m/>
    <n v="8"/>
    <n v="0"/>
    <n v="9"/>
    <n v="100"/>
    <n v="100"/>
    <n v="93.74300096854769"/>
    <n v="10"/>
    <n v="14"/>
    <n v="0"/>
    <n v="382"/>
    <n v="214.99968755625895"/>
    <n v="103"/>
    <n v="242"/>
    <n v="21186.36"/>
    <n v="21186.36"/>
  </r>
  <r>
    <x v="8"/>
    <x v="2"/>
    <n v="353870910"/>
    <s v="Piracicaba"/>
    <m/>
    <m/>
    <m/>
    <m/>
    <m/>
    <m/>
    <n v="4.418333E-3"/>
    <n v="4.3488889999999999E-3"/>
    <n v="6.9443999999999994E-5"/>
    <n v="0"/>
    <n v="0"/>
    <n v="0"/>
    <n v="1.9883329999999997E-3"/>
    <n v="2.4299999999999999E-3"/>
    <m/>
    <n v="6"/>
    <n v="85.714285714285708"/>
    <n v="14.285714285714285"/>
    <m/>
    <m/>
    <m/>
    <m/>
    <m/>
    <s v=""/>
    <s v=""/>
    <m/>
    <m/>
    <m/>
    <m/>
    <n v="0.76530612244898"/>
    <m/>
    <n v="7.4257697478991594E-2"/>
    <n v="2.7840787649653437E-2"/>
    <n v="0.11474641160949869"/>
    <n v="3.2149999999999995E-3"/>
    <s v=""/>
    <s v=""/>
    <m/>
    <m/>
    <s v=""/>
    <m/>
    <m/>
    <m/>
    <m/>
    <m/>
    <m/>
    <m/>
    <n v="27"/>
    <m/>
    <n v="6"/>
    <n v="1"/>
    <m/>
    <m/>
  </r>
  <r>
    <x v="14"/>
    <x v="2"/>
    <n v="353880814"/>
    <s v="Piraju"/>
    <n v="1.786781444510499E-2"/>
    <n v="28571"/>
    <n v="26207"/>
    <n v="2364"/>
    <n v="56.55048195871187"/>
    <n v="91.725875888138319"/>
    <n v="0.15226203700000002"/>
    <n v="0.14717000000000002"/>
    <n v="5.0920370000000015E-3"/>
    <n v="0.31397983257229822"/>
    <n v="0"/>
    <n v="2.0300000000000001E-3"/>
    <n v="0.14593"/>
    <n v="4.3020369999999981E-3"/>
    <n v="8.3925659085648155E-2"/>
    <n v="13"/>
    <n v="58.333333333333336"/>
    <n v="41.666666666666671"/>
    <n v="21.39"/>
    <n v="1444.068"/>
    <n v="189.5232275999999"/>
    <n v="2"/>
    <n v="0"/>
    <n v="6236.3375450631756"/>
    <n v="761.60582408736127"/>
    <n v="96.5"/>
    <n v="97.51"/>
    <n v="94.67"/>
    <n v="32.56"/>
    <s v=""/>
    <n v="100"/>
    <n v="5.9945683858267724"/>
    <n v="2.6949033097345132"/>
    <n v="7.9551351351351354"/>
    <n v="0.73797637681159456"/>
    <n v="0"/>
    <n v="0.54537521815008705"/>
    <m/>
    <n v="0"/>
    <n v="0"/>
    <n v="9"/>
    <n v="99.4"/>
    <n v="94.43"/>
    <n v="86.875740782290038"/>
    <n v="9.6999999999999993"/>
    <n v="0"/>
    <n v="0"/>
    <n v="10"/>
    <n v="0"/>
    <n v="28"/>
    <n v="20"/>
    <n v="1435.4035920000001"/>
    <n v="1363.6334124"/>
  </r>
  <r>
    <x v="2"/>
    <x v="2"/>
    <n v="353890716"/>
    <s v="Pirajuí"/>
    <n v="0.43299877373441653"/>
    <n v="23199"/>
    <n v="19002"/>
    <n v="4197"/>
    <n v="28.311143111675189"/>
    <n v="81.908702961334541"/>
    <n v="0.42326110900000002"/>
    <n v="0.25779462999999997"/>
    <n v="0.16546647900000003"/>
    <n v="0"/>
    <n v="0"/>
    <n v="0"/>
    <n v="0.26210110899999983"/>
    <n v="0.16116"/>
    <n v="7.0228931093750002E-2"/>
    <n v="2"/>
    <n v="34.285714285714285"/>
    <n v="65.714285714285708"/>
    <n v="14.41"/>
    <n v="1111.482"/>
    <n v="1111.482"/>
    <n v="1"/>
    <n v="0"/>
    <n v="8278.5568343463074"/>
    <n v="842.80874175611007"/>
    <n v="99.45"/>
    <n v="91.22"/>
    <n v="86.66"/>
    <n v="19.25"/>
    <n v="0.73529411764705899"/>
    <n v="100"/>
    <n v="16.862992390438251"/>
    <n v="6.9501003119868647"/>
    <n v="13.639927513227512"/>
    <n v="26.688141774193557"/>
    <n v="6"/>
    <n v="0.92635479388605801"/>
    <m/>
    <n v="0"/>
    <n v="0"/>
    <n v="2.1"/>
    <n v="98"/>
    <n v="0"/>
    <n v="0"/>
    <n v="1.8"/>
    <n v="0"/>
    <n v="0"/>
    <n v="1"/>
    <n v="0"/>
    <n v="12"/>
    <n v="23"/>
    <n v="1089.25236"/>
    <n v="0"/>
  </r>
  <r>
    <x v="0"/>
    <x v="2"/>
    <n v="353890720"/>
    <s v="Pirajuí"/>
    <m/>
    <m/>
    <m/>
    <m/>
    <m/>
    <m/>
    <n v="2.9300000000000003E-3"/>
    <n v="2.2100000000000002E-3"/>
    <n v="7.1999999999999994E-4"/>
    <n v="0"/>
    <n v="0"/>
    <n v="0"/>
    <n v="2.2100000000000002E-3"/>
    <n v="7.1999999999999994E-4"/>
    <m/>
    <n v="1"/>
    <n v="33.333333333333329"/>
    <n v="66.666666666666657"/>
    <m/>
    <m/>
    <m/>
    <m/>
    <m/>
    <s v=""/>
    <s v=""/>
    <m/>
    <m/>
    <m/>
    <m/>
    <n v="35.294117647058798"/>
    <m/>
    <n v="0.11673306772908369"/>
    <n v="4.8111658456486052E-2"/>
    <n v="0.11693121693121694"/>
    <n v="0.11612903225806454"/>
    <s v=""/>
    <s v=""/>
    <m/>
    <m/>
    <s v=""/>
    <m/>
    <m/>
    <m/>
    <m/>
    <m/>
    <m/>
    <m/>
    <n v="1"/>
    <m/>
    <n v="1"/>
    <n v="2"/>
    <m/>
    <m/>
  </r>
  <r>
    <x v="10"/>
    <x v="2"/>
    <n v="353900415"/>
    <s v="Pirangi"/>
    <n v="0.25464225484228553"/>
    <n v="10792"/>
    <n v="9881"/>
    <n v="911"/>
    <n v="50.011585337596742"/>
    <n v="91.558561897702006"/>
    <n v="0.68649296299999985"/>
    <n v="0.29821999999999999"/>
    <n v="0.3882729629999998"/>
    <n v="0"/>
    <n v="4.771852E-3"/>
    <n v="0.31301999999999996"/>
    <n v="0.33289111100000002"/>
    <n v="3.5809999999999995E-2"/>
    <n v="3.285064814814815E-2"/>
    <n v="3"/>
    <n v="36.458333333333329"/>
    <n v="63.541666666666664"/>
    <n v="7.13"/>
    <n v="550.31399999999996"/>
    <n v="93.553380000000004"/>
    <n v="2"/>
    <n v="0"/>
    <n v="4763.1282431430691"/>
    <n v="525.98962194217961"/>
    <n v="100"/>
    <n v="92.97"/>
    <n v="100"/>
    <n v="36.659999999999997"/>
    <s v=""/>
    <n v="99.99"/>
    <n v="129.52697415094337"/>
    <n v="42.11613269938649"/>
    <n v="85.205714285714279"/>
    <n v="215.70720166666649"/>
    <n v="0"/>
    <n v="0"/>
    <m/>
    <n v="0"/>
    <n v="0"/>
    <n v="8.9"/>
    <n v="100"/>
    <n v="100"/>
    <n v="83"/>
    <n v="10"/>
    <n v="0"/>
    <n v="0"/>
    <n v="4"/>
    <n v="14.525899088749023"/>
    <n v="35"/>
    <n v="61"/>
    <n v="550.31399999999996"/>
    <n v="550.31399999999996"/>
  </r>
  <r>
    <x v="18"/>
    <x v="2"/>
    <n v="35391036"/>
    <s v="Pirapora do Bom Jesus"/>
    <n v="1.8767420249503619"/>
    <n v="18188"/>
    <n v="18188"/>
    <n v="0"/>
    <n v="168.00295584703491"/>
    <n v="100"/>
    <n v="8.0130000000000007E-2"/>
    <n v="1.5699999999999999E-2"/>
    <n v="6.4430000000000001E-2"/>
    <n v="0"/>
    <n v="6.5930000000000002E-2"/>
    <n v="9.8900000000000012E-3"/>
    <n v="0"/>
    <n v="4.3099999999999996E-3"/>
    <n v="4.5597737018518519E-2"/>
    <n v="2"/>
    <n v="20"/>
    <n v="80"/>
    <n v="13.02"/>
    <n v="1004.616"/>
    <n v="799.75178928000003"/>
    <n v="1"/>
    <n v="0"/>
    <n v="2462.1244776775898"/>
    <n v="364.11700021992527"/>
    <n v="82.36"/>
    <m/>
    <n v="51.47"/>
    <n v="54.25"/>
    <n v="16.939582156973501"/>
    <n v="82.36"/>
    <n v="14.83888888888889"/>
    <n v="5.6429577464788734"/>
    <n v="4.7575757575757569"/>
    <n v="30.68095238095238"/>
    <s v=""/>
    <s v=""/>
    <m/>
    <n v="0"/>
    <s v=""/>
    <n v="9"/>
    <n v="49.4"/>
    <n v="21.241999999999997"/>
    <n v="20.392290260159101"/>
    <n v="2.7"/>
    <n v="0"/>
    <n v="0"/>
    <n v="20"/>
    <n v="144.59050889570238"/>
    <n v="4"/>
    <n v="16"/>
    <n v="496.28030399999994"/>
    <n v="213.40053071999998"/>
  </r>
  <r>
    <x v="8"/>
    <x v="2"/>
    <n v="353910310"/>
    <s v="Pirapora do Bom Jesus"/>
    <m/>
    <m/>
    <m/>
    <m/>
    <m/>
    <m/>
    <n v="3.3329999999999999E-2"/>
    <n v="3.3329999999999999E-2"/>
    <n v="0"/>
    <n v="0"/>
    <n v="3.3329999999999999E-2"/>
    <n v="0"/>
    <n v="0"/>
    <n v="0"/>
    <m/>
    <s v=""/>
    <s v=""/>
    <s v=""/>
    <m/>
    <m/>
    <m/>
    <m/>
    <m/>
    <s v=""/>
    <s v=""/>
    <m/>
    <m/>
    <m/>
    <m/>
    <s v=""/>
    <m/>
    <n v="6.1722222222222216"/>
    <n v="2.3471830985915494"/>
    <n v="10.1"/>
    <n v="0"/>
    <s v=""/>
    <s v=""/>
    <m/>
    <m/>
    <s v=""/>
    <m/>
    <m/>
    <m/>
    <m/>
    <m/>
    <m/>
    <m/>
    <n v="5"/>
    <m/>
    <n v="1"/>
    <s v=""/>
    <m/>
    <m/>
  </r>
  <r>
    <x v="13"/>
    <x v="2"/>
    <n v="353920222"/>
    <s v="Pirapozinho"/>
    <n v="0.99762321974166124"/>
    <n v="26709"/>
    <n v="25577"/>
    <n v="1132"/>
    <n v="55.551164725457568"/>
    <n v="95.761728256392971"/>
    <n v="9.9982685000000029E-2"/>
    <n v="2.14E-3"/>
    <n v="9.7842685000000026E-2"/>
    <n v="1.2683916793505799E-3"/>
    <n v="7.9189999999999997E-2"/>
    <n v="1.6442685000000002E-2"/>
    <n v="2.9000000000000002E-3"/>
    <n v="1.4500000000000001E-3"/>
    <n v="7.8683786604166667E-2"/>
    <s v=""/>
    <n v="11.111111111111111"/>
    <n v="88.888888888888886"/>
    <n v="20.75"/>
    <n v="1400.3820000000001"/>
    <n v="374.18608800000004"/>
    <n v="2"/>
    <n v="0"/>
    <n v="4274.2266651690443"/>
    <n v="590.36279905649781"/>
    <n v="96.78"/>
    <n v="100"/>
    <n v="92.16"/>
    <n v="17.48"/>
    <s v=""/>
    <n v="100"/>
    <n v="5.4338415760869578"/>
    <n v="2.761952624309393"/>
    <n v="0.15970149253731342"/>
    <n v="19.568537000000006"/>
    <n v="11"/>
    <n v="0"/>
    <m/>
    <n v="0"/>
    <n v="0"/>
    <n v="9.1999999999999993"/>
    <n v="91.6"/>
    <n v="91.6"/>
    <n v="73.279713106852284"/>
    <n v="8.1"/>
    <n v="0"/>
    <n v="0"/>
    <n v="29"/>
    <n v="100.6433515946302"/>
    <n v="4"/>
    <n v="32"/>
    <n v="1282.749912"/>
    <n v="1282.749912"/>
  </r>
  <r>
    <x v="3"/>
    <x v="2"/>
    <n v="35393019"/>
    <s v="Pirassununga"/>
    <n v="0.57000518187111382"/>
    <n v="73027"/>
    <n v="68143"/>
    <n v="4884"/>
    <n v="100.45808457369246"/>
    <n v="93.312062661755249"/>
    <n v="1.9928308340000001"/>
    <n v="1.9131983340000001"/>
    <n v="7.963250000000005E-2"/>
    <n v="0.40790651953323182"/>
    <n v="0.61282000000000003"/>
    <n v="0.53060731500000025"/>
    <n v="0.83380722299999932"/>
    <n v="1.5596295999999999E-2"/>
    <n v="0.20368692530439816"/>
    <n v="50"/>
    <n v="66.326530612244895"/>
    <n v="33.673469387755098"/>
    <n v="55.66"/>
    <n v="3757.1039999999998"/>
    <n v="453.48228"/>
    <n v="13"/>
    <n v="0"/>
    <n v="4236.3531296643705"/>
    <n v="500.93472277376873"/>
    <n v="91.63"/>
    <n v="91.63"/>
    <n v="91.63"/>
    <n v="42.58"/>
    <n v="1.0909090909090899"/>
    <n v="100"/>
    <n v="56.294656327683612"/>
    <n v="20.314279653414882"/>
    <n v="80.386484621848737"/>
    <n v="6.8648706896551754"/>
    <n v="0"/>
    <n v="0.108818313719168"/>
    <m/>
    <n v="1"/>
    <n v="0"/>
    <n v="8"/>
    <n v="100"/>
    <n v="100"/>
    <n v="87.930004599287102"/>
    <n v="10"/>
    <n v="0"/>
    <n v="0"/>
    <n v="48"/>
    <n v="300.8636902364629"/>
    <n v="130"/>
    <n v="66"/>
    <n v="3757.1039999999998"/>
    <n v="3757.1039999999998"/>
  </r>
  <r>
    <x v="2"/>
    <x v="2"/>
    <n v="353940016"/>
    <s v="Piratininga"/>
    <n v="0.96994902429452523"/>
    <n v="12987"/>
    <n v="11328"/>
    <n v="1659"/>
    <n v="32.695551471513809"/>
    <n v="87.225687225687224"/>
    <n v="8.1036945000000013E-2"/>
    <n v="3.5787777999999999E-2"/>
    <n v="4.5249167000000014E-2"/>
    <n v="0"/>
    <n v="2.8460000000000003E-2"/>
    <n v="0"/>
    <n v="3.4729999999999997E-2"/>
    <n v="1.7846944999999996E-2"/>
    <n v="3.515597434375E-2"/>
    <s v=""/>
    <n v="38.235294117647058"/>
    <n v="61.764705882352942"/>
    <n v="8.11"/>
    <n v="625.26599999999996"/>
    <n v="132.70370400000002"/>
    <n v="0"/>
    <n v="0"/>
    <n v="7916.1746361746364"/>
    <n v="801.33056133056152"/>
    <n v="88.93"/>
    <n v="88.87"/>
    <n v="80.83"/>
    <n v="15.48"/>
    <n v="23.3333333333333"/>
    <n v="100"/>
    <n v="5.3666850993377491"/>
    <n v="2.4857958588957061"/>
    <n v="3.0328625423728814"/>
    <n v="13.711868787878789"/>
    <s v=""/>
    <s v=""/>
    <m/>
    <n v="0"/>
    <s v=""/>
    <n v="9"/>
    <n v="91.6"/>
    <n v="91.59999999999998"/>
    <n v="78.776440107090423"/>
    <n v="8"/>
    <n v="0"/>
    <n v="0"/>
    <n v="8"/>
    <n v="80.953523636472895"/>
    <n v="13"/>
    <n v="21"/>
    <n v="572.74365599999987"/>
    <n v="572.74365599999987"/>
  </r>
  <r>
    <x v="5"/>
    <x v="2"/>
    <n v="353940017"/>
    <s v="Piratininga"/>
    <m/>
    <m/>
    <m/>
    <m/>
    <m/>
    <m/>
    <n v="2.4581342000000003E-2"/>
    <n v="1.3010000000000001E-2"/>
    <n v="1.1571342000000002E-2"/>
    <n v="0"/>
    <n v="4.4999999999999999E-4"/>
    <n v="0"/>
    <n v="1.9559259000000002E-2"/>
    <n v="4.5720830000000002E-3"/>
    <m/>
    <n v="6"/>
    <n v="50"/>
    <n v="50"/>
    <m/>
    <m/>
    <m/>
    <m/>
    <m/>
    <s v=""/>
    <s v=""/>
    <m/>
    <m/>
    <m/>
    <m/>
    <s v=""/>
    <m/>
    <n v="1.6279034437086095"/>
    <n v="0.75402889570552167"/>
    <n v="1.1025423728813561"/>
    <n v="3.5064672727272725"/>
    <s v=""/>
    <s v=""/>
    <m/>
    <m/>
    <s v=""/>
    <m/>
    <m/>
    <m/>
    <m/>
    <m/>
    <m/>
    <m/>
    <n v="9"/>
    <m/>
    <n v="6"/>
    <n v="6"/>
    <m/>
    <m/>
  </r>
  <r>
    <x v="3"/>
    <x v="2"/>
    <n v="35395099"/>
    <s v="Pitangueiras"/>
    <n v="0.93527657971377298"/>
    <n v="37934"/>
    <n v="36897"/>
    <n v="1037"/>
    <n v="88.304855905768434"/>
    <n v="97.266304634364957"/>
    <n v="0.51265962900000006"/>
    <n v="0.26060740700000007"/>
    <n v="0.25205222200000005"/>
    <n v="0.16232267884322676"/>
    <n v="0.13216999999999998"/>
    <n v="0.26382999999999995"/>
    <n v="8.5029628999999982E-2"/>
    <n v="3.1629999999999998E-2"/>
    <n v="0.11411938991435185"/>
    <n v="10"/>
    <n v="45.070422535211272"/>
    <n v="54.929577464788736"/>
    <n v="30.27"/>
    <n v="2043.0360000000001"/>
    <n v="1906.8634224000002"/>
    <n v="3"/>
    <n v="0"/>
    <n v="4555.7357515685135"/>
    <n v="548.68350292613479"/>
    <n v="98.83"/>
    <n v="95.03"/>
    <n v="98.83"/>
    <n v="30"/>
    <s v=""/>
    <n v="97.11"/>
    <n v="25.761790402010053"/>
    <n v="9.3551027189781024"/>
    <n v="19.59454187969925"/>
    <n v="38.189730606060621"/>
    <n v="0"/>
    <n v="0.41104899704044701"/>
    <m/>
    <n v="0"/>
    <n v="0"/>
    <n v="8.9"/>
    <n v="100"/>
    <n v="9.66"/>
    <n v="6.6652069567056005"/>
    <n v="2.4"/>
    <n v="1"/>
    <n v="0"/>
    <n v="9"/>
    <n v="115.81730335151228"/>
    <n v="32"/>
    <n v="39"/>
    <n v="2043.0360000000001"/>
    <n v="197.3572776"/>
  </r>
  <r>
    <x v="9"/>
    <x v="2"/>
    <n v="353950912"/>
    <s v="Pitangueiras"/>
    <m/>
    <m/>
    <m/>
    <m/>
    <m/>
    <m/>
    <n v="0.21815999999999999"/>
    <n v="0.217"/>
    <n v="1.16E-3"/>
    <n v="0"/>
    <n v="0"/>
    <n v="0.15625"/>
    <n v="6.047000000000001E-2"/>
    <n v="1.4399999999999999E-3"/>
    <m/>
    <n v="1"/>
    <n v="90.909090909090907"/>
    <n v="9.0909090909090917"/>
    <m/>
    <m/>
    <m/>
    <m/>
    <m/>
    <s v=""/>
    <s v=""/>
    <m/>
    <m/>
    <m/>
    <m/>
    <n v="39.370078740157503"/>
    <m/>
    <n v="10.96281407035176"/>
    <n v="3.9810218978102183"/>
    <n v="16.315789473684209"/>
    <n v="0.17575757575757578"/>
    <s v=""/>
    <s v=""/>
    <m/>
    <m/>
    <s v=""/>
    <m/>
    <m/>
    <m/>
    <m/>
    <m/>
    <m/>
    <m/>
    <n v="3"/>
    <m/>
    <n v="10"/>
    <n v="1"/>
    <m/>
    <m/>
  </r>
  <r>
    <x v="12"/>
    <x v="2"/>
    <n v="353960819"/>
    <s v="Planalto"/>
    <n v="1.6345465119494751"/>
    <n v="5031"/>
    <n v="4430"/>
    <n v="601"/>
    <n v="17.375837535400979"/>
    <n v="88.054064798250835"/>
    <n v="0.35483000000000015"/>
    <n v="0.32711000000000012"/>
    <n v="2.7719999999999998E-2"/>
    <n v="0"/>
    <n v="1.3959999999999997E-2"/>
    <n v="0.156"/>
    <n v="0.15347000000000002"/>
    <n v="3.1399999999999997E-2"/>
    <n v="1.1133707812499999E-2"/>
    <n v="2"/>
    <n v="15.217391304347828"/>
    <n v="84.782608695652172"/>
    <n v="3.05"/>
    <n v="235.44"/>
    <n v="51.678000000000004"/>
    <n v="0"/>
    <n v="0"/>
    <n v="13226.189624329158"/>
    <n v="1065.6171735241505"/>
    <n v="84.98"/>
    <n v="84.38"/>
    <n v="84.67"/>
    <n v="10.14"/>
    <s v=""/>
    <n v="100"/>
    <n v="52.959701492537334"/>
    <n v="16.816587677725124"/>
    <n v="65.422000000000025"/>
    <n v="16.305882352941172"/>
    <n v="0"/>
    <n v="0"/>
    <m/>
    <n v="1"/>
    <n v="0"/>
    <n v="7.3"/>
    <n v="98.8"/>
    <n v="98.799999999999983"/>
    <n v="78.050458715596321"/>
    <n v="8.3000000000000007"/>
    <n v="0"/>
    <n v="0"/>
    <n v="8"/>
    <n v="125.38500412528226"/>
    <n v="7"/>
    <n v="39"/>
    <n v="232.61471999999998"/>
    <n v="232.61471999999998"/>
  </r>
  <r>
    <x v="5"/>
    <x v="2"/>
    <n v="353970717"/>
    <s v="Platina"/>
    <n v="0.96852668546534293"/>
    <n v="3439"/>
    <n v="2818"/>
    <n v="621"/>
    <n v="10.490193087880915"/>
    <n v="81.942425123582439"/>
    <n v="0.231355741"/>
    <n v="0.22156611100000001"/>
    <n v="9.7896300000000023E-3"/>
    <n v="0"/>
    <n v="8.3700000000000007E-3"/>
    <n v="4.9997778E-2"/>
    <n v="0.17169796300000001"/>
    <n v="1.2900000000000003E-3"/>
    <n v="6.6585846354166658E-3"/>
    <n v="4"/>
    <n v="61.111111111111114"/>
    <n v="38.888888888888893"/>
    <n v="1.94"/>
    <n v="149.68799999999999"/>
    <n v="44.303760000000004"/>
    <n v="0"/>
    <n v="0"/>
    <n v="27602.023844140738"/>
    <n v="3026.1355045071246"/>
    <n v="74.349999999999994"/>
    <n v="90.88"/>
    <n v="74.209999999999994"/>
    <n v="14.97"/>
    <n v="15.8802177858439"/>
    <n v="94.44"/>
    <n v="14.550675534591196"/>
    <n v="7.6862372425249177"/>
    <n v="17.584611984126987"/>
    <n v="2.9665545454545454"/>
    <n v="0"/>
    <n v="0"/>
    <m/>
    <n v="0"/>
    <n v="0"/>
    <n v="9.1999999999999993"/>
    <n v="88"/>
    <n v="88"/>
    <n v="70.402597402597394"/>
    <n v="7.9"/>
    <n v="0"/>
    <n v="0"/>
    <n v="5"/>
    <n v="125.70238959613738"/>
    <n v="11"/>
    <n v="7"/>
    <n v="131.72543999999999"/>
    <n v="131.72543999999999"/>
  </r>
  <r>
    <x v="18"/>
    <x v="2"/>
    <n v="35398066"/>
    <s v="Poá"/>
    <n v="0.90195955338054912"/>
    <n v="113719"/>
    <n v="111922"/>
    <n v="1797"/>
    <n v="6619.2665890570433"/>
    <n v="98.419789129345133"/>
    <n v="0.12824481500000001"/>
    <n v="1.506E-2"/>
    <n v="0.11318481500000002"/>
    <n v="0"/>
    <n v="0"/>
    <n v="0.11065481500000002"/>
    <n v="3.0000000000000001E-5"/>
    <n v="1.7559999999999999E-2"/>
    <n v="0.3961738310185185"/>
    <n v="2"/>
    <n v="17.647058823529413"/>
    <n v="82.35294117647058"/>
    <n v="103.22"/>
    <n v="6193.2060000000001"/>
    <n v="1322.3584816200002"/>
    <n v="8"/>
    <n v="0"/>
    <n v="72.101935472524374"/>
    <n v="11.092605457311445"/>
    <n v="100"/>
    <n v="98.69"/>
    <n v="99.95"/>
    <n v="30.43"/>
    <n v="22.733333333333299"/>
    <n v="100"/>
    <n v="128.24481499999999"/>
    <n v="49.324928846153846"/>
    <n v="25.1"/>
    <n v="282.96203750000001"/>
    <n v="0"/>
    <n v="2.3739859023806398"/>
    <m/>
    <n v="0"/>
    <n v="0"/>
    <n v="9.8000000000000007"/>
    <n v="96.1"/>
    <n v="89.373000000000005"/>
    <n v="78.648239996861079"/>
    <n v="8.4"/>
    <n v="2"/>
    <n v="0"/>
    <n v="35"/>
    <n v="0"/>
    <n v="3"/>
    <n v="14"/>
    <n v="5951.6709659999997"/>
    <n v="5535.0539983799999"/>
  </r>
  <r>
    <x v="16"/>
    <x v="2"/>
    <n v="353990518"/>
    <s v="Poloni"/>
    <m/>
    <m/>
    <m/>
    <m/>
    <m/>
    <m/>
    <n v="4.8415439999999997E-3"/>
    <n v="4.6415440000000001E-3"/>
    <n v="2.0000000000000001E-4"/>
    <n v="0"/>
    <n v="0"/>
    <n v="1E-4"/>
    <n v="4.1400000000000005E-3"/>
    <n v="6.0154400000000008E-4"/>
    <m/>
    <n v="1"/>
    <n v="50"/>
    <n v="50"/>
    <m/>
    <m/>
    <m/>
    <m/>
    <m/>
    <s v=""/>
    <s v=""/>
    <m/>
    <m/>
    <m/>
    <m/>
    <n v="26.470588235294102"/>
    <m/>
    <n v="1.5129824999999999"/>
    <n v="0.48415439999999998"/>
    <n v="2.0180626086956521"/>
    <n v="0.22222222222222221"/>
    <s v=""/>
    <s v=""/>
    <m/>
    <m/>
    <s v=""/>
    <m/>
    <m/>
    <m/>
    <m/>
    <m/>
    <m/>
    <m/>
    <n v="8"/>
    <m/>
    <n v="4"/>
    <n v="4"/>
    <m/>
    <m/>
  </r>
  <r>
    <x v="12"/>
    <x v="2"/>
    <n v="353990519"/>
    <s v="Poloni"/>
    <n v="0.68591189675859532"/>
    <n v="5615"/>
    <n v="4998"/>
    <n v="617"/>
    <n v="41.663574979594863"/>
    <n v="89.011576135351731"/>
    <n v="1.6919999999999991E-2"/>
    <n v="0"/>
    <n v="1.6919999999999991E-2"/>
    <n v="0"/>
    <n v="9.1299999999999992E-3"/>
    <n v="7.5299999999999994E-3"/>
    <n v="0"/>
    <n v="2.6000000000000003E-4"/>
    <n v="1.3579819010416667E-2"/>
    <s v=""/>
    <s v=""/>
    <s v=""/>
    <n v="3.74"/>
    <n v="288.57600000000002"/>
    <n v="57.715199999999996"/>
    <n v="0"/>
    <n v="0"/>
    <n v="5616.3846838824575"/>
    <n v="505.47462154942122"/>
    <n v="92.87"/>
    <n v="89.01"/>
    <n v="92.74"/>
    <n v="16.73"/>
    <s v=""/>
    <n v="100"/>
    <n v="5.287499999999997"/>
    <n v="1.6919999999999991"/>
    <n v="0"/>
    <n v="18.79999999999999"/>
    <n v="0"/>
    <n v="0.49792531120331901"/>
    <m/>
    <n v="0"/>
    <n v="0"/>
    <n v="8.8000000000000007"/>
    <n v="100"/>
    <n v="100"/>
    <n v="80"/>
    <n v="10"/>
    <n v="0"/>
    <n v="0"/>
    <n v="2"/>
    <n v="67.232118432481698"/>
    <s v=""/>
    <n v="23"/>
    <n v="288.57600000000002"/>
    <n v="288.57600000000002"/>
  </r>
  <r>
    <x v="0"/>
    <x v="2"/>
    <n v="354000220"/>
    <s v="Pompéia"/>
    <n v="0.70217058150692235"/>
    <n v="21027"/>
    <n v="19689"/>
    <n v="1338"/>
    <n v="26.737961114431403"/>
    <n v="93.636752746468815"/>
    <n v="1.0823287000000001E-2"/>
    <n v="0"/>
    <n v="1.0823287000000001E-2"/>
    <n v="0"/>
    <n v="7.4970369999999998E-3"/>
    <n v="1.64E-3"/>
    <n v="1.5625E-4"/>
    <n v="1.5300000000000001E-3"/>
    <n v="5.9550995027777789E-2"/>
    <n v="3"/>
    <s v=""/>
    <s v=""/>
    <n v="14.23"/>
    <n v="1097.82"/>
    <n v="222.27587999999997"/>
    <n v="2"/>
    <n v="0"/>
    <n v="8623.7694392923386"/>
    <n v="1049.8501926095021"/>
    <n v="93.04"/>
    <n v="97"/>
    <n v="93.04"/>
    <n v="27.44"/>
    <n v="6.6666666666666696"/>
    <n v="100"/>
    <n v="0.43642286290322579"/>
    <n v="0.18823107826086957"/>
    <n v="0"/>
    <n v="1.5461838571428572"/>
    <s v=""/>
    <s v=""/>
    <m/>
    <n v="0"/>
    <s v=""/>
    <n v="8.1999999999999993"/>
    <n v="95"/>
    <n v="95"/>
    <n v="79.752975897688145"/>
    <n v="8.1"/>
    <n v="0"/>
    <n v="0"/>
    <n v="8"/>
    <n v="12.589272431976962"/>
    <s v=""/>
    <n v="9"/>
    <n v="1042.9289999999999"/>
    <n v="1042.9289999999999"/>
  </r>
  <r>
    <x v="1"/>
    <x v="2"/>
    <n v="354000221"/>
    <s v="Pompéia"/>
    <m/>
    <m/>
    <m/>
    <m/>
    <m/>
    <m/>
    <n v="7.26E-3"/>
    <n v="0"/>
    <n v="7.26E-3"/>
    <n v="0"/>
    <n v="0"/>
    <n v="5.7799999999999995E-3"/>
    <n v="1.1E-4"/>
    <n v="1.3700000000000001E-3"/>
    <m/>
    <n v="1"/>
    <s v=""/>
    <s v=""/>
    <m/>
    <m/>
    <m/>
    <m/>
    <m/>
    <s v=""/>
    <s v=""/>
    <m/>
    <m/>
    <m/>
    <m/>
    <s v=""/>
    <m/>
    <n v="0.29274193548387095"/>
    <n v="0.12626086956521737"/>
    <n v="0"/>
    <n v="1.0371428571428571"/>
    <s v=""/>
    <s v=""/>
    <m/>
    <m/>
    <s v=""/>
    <m/>
    <m/>
    <m/>
    <m/>
    <m/>
    <m/>
    <m/>
    <s v=""/>
    <m/>
    <s v=""/>
    <n v="7"/>
    <m/>
    <m/>
  </r>
  <r>
    <x v="2"/>
    <x v="2"/>
    <n v="354010116"/>
    <s v="Pongaí"/>
    <n v="-0.46022326097198141"/>
    <n v="3368"/>
    <n v="2942"/>
    <n v="426"/>
    <n v="18.36623404951467"/>
    <n v="87.351543942992876"/>
    <n v="3.6704342000000001E-2"/>
    <n v="2.3970000000000002E-2"/>
    <n v="1.2734341999999999E-2"/>
    <n v="0"/>
    <n v="9.7199999999999995E-3"/>
    <n v="2.5200000000000001E-3"/>
    <n v="1.2588601000000001E-2"/>
    <n v="1.1875740999999999E-2"/>
    <n v="8.4664854166666657E-3"/>
    <n v="4"/>
    <n v="31.25"/>
    <n v="68.75"/>
    <n v="2.02"/>
    <n v="155.73599999999999"/>
    <n v="31.147199999999998"/>
    <n v="0"/>
    <n v="0"/>
    <n v="12827.885985748218"/>
    <n v="1217.2446555819483"/>
    <n v="96.53"/>
    <n v="100"/>
    <n v="96.53"/>
    <n v="15.34"/>
    <s v=""/>
    <n v="100"/>
    <n v="6.5543467857142854"/>
    <n v="2.6791490510948903"/>
    <n v="5.5744186046511635"/>
    <n v="9.7956476923076874"/>
    <n v="8"/>
    <n v="0.37735849056603799"/>
    <m/>
    <n v="0"/>
    <n v="0"/>
    <n v="8.9"/>
    <n v="100"/>
    <n v="100"/>
    <n v="80"/>
    <n v="9.6999999999999993"/>
    <n v="0"/>
    <n v="0"/>
    <n v="2"/>
    <n v="114.80560730507764"/>
    <n v="5"/>
    <n v="11"/>
    <n v="155.73599999999999"/>
    <n v="155.73599999999999"/>
  </r>
  <r>
    <x v="4"/>
    <x v="2"/>
    <n v="35402004"/>
    <s v="Pontal"/>
    <m/>
    <m/>
    <m/>
    <m/>
    <m/>
    <m/>
    <n v="0.59228972199999996"/>
    <n v="0.48888999999999999"/>
    <n v="0.10339972200000001"/>
    <n v="0.25756278538812799"/>
    <n v="0"/>
    <n v="0.59228972199999996"/>
    <n v="0"/>
    <n v="0"/>
    <m/>
    <n v="1"/>
    <n v="33.333333333333329"/>
    <n v="66.666666666666657"/>
    <m/>
    <m/>
    <m/>
    <m/>
    <m/>
    <s v=""/>
    <s v=""/>
    <m/>
    <m/>
    <m/>
    <m/>
    <n v="11.527377521613801"/>
    <m/>
    <n v="33.462696158192088"/>
    <n v="11.133265451127818"/>
    <n v="40.740833333333335"/>
    <n v="18.14030210526316"/>
    <s v=""/>
    <s v=""/>
    <m/>
    <m/>
    <s v=""/>
    <m/>
    <m/>
    <m/>
    <m/>
    <m/>
    <m/>
    <m/>
    <n v="9"/>
    <m/>
    <n v="2"/>
    <n v="4"/>
    <m/>
    <m/>
  </r>
  <r>
    <x v="3"/>
    <x v="2"/>
    <n v="35402009"/>
    <s v="Pontal"/>
    <n v="2.2919326789334171"/>
    <n v="47661"/>
    <n v="47120"/>
    <n v="541"/>
    <n v="134.15808140516805"/>
    <n v="98.86490002307967"/>
    <n v="6.8339999999999998E-2"/>
    <n v="5.8470000000000001E-2"/>
    <n v="9.8699999999999986E-3"/>
    <n v="0.1339580162354134"/>
    <n v="4.7229999999999994E-2"/>
    <n v="1.055E-2"/>
    <n v="3.6999999999999997E-3"/>
    <n v="6.8599999999999998E-3"/>
    <n v="0.14503567762847222"/>
    <s v=""/>
    <n v="45.454545454545453"/>
    <n v="54.54545454545454"/>
    <n v="38.5"/>
    <n v="2599.0740000000001"/>
    <n v="568.39649399999985"/>
    <n v="1"/>
    <n v="0"/>
    <n v="3520.1007112733682"/>
    <n v="377.15364763643237"/>
    <n v="99.97"/>
    <n v="99.97"/>
    <n v="99.97"/>
    <n v="15.9"/>
    <s v=""/>
    <n v="99.98"/>
    <n v="3.8610169491525426"/>
    <n v="1.2845864661654134"/>
    <n v="4.8725000000000005"/>
    <n v="1.7315789473684204"/>
    <n v="0"/>
    <n v="0"/>
    <m/>
    <n v="1"/>
    <n v="0"/>
    <n v="10"/>
    <n v="98.9"/>
    <n v="98.9"/>
    <n v="78.130807587625455"/>
    <n v="8.6"/>
    <n v="0"/>
    <n v="0"/>
    <n v="5"/>
    <n v="32.564401237180959"/>
    <n v="5"/>
    <n v="6"/>
    <n v="2570.4841860000001"/>
    <n v="2570.4841860000001"/>
  </r>
  <r>
    <x v="16"/>
    <x v="2"/>
    <n v="354025918"/>
    <s v="Pontalinda"/>
    <n v="1.1156322631631577"/>
    <n v="4409"/>
    <n v="3828"/>
    <n v="581"/>
    <n v="20.969276134309904"/>
    <n v="86.822408709457932"/>
    <n v="0.32214185200000012"/>
    <n v="0.31237185200000012"/>
    <n v="9.7699999999999992E-3"/>
    <n v="0"/>
    <n v="6.7099999999999998E-3"/>
    <n v="0"/>
    <n v="0.31179185200000009"/>
    <n v="3.64E-3"/>
    <n v="9.4116075520833328E-3"/>
    <n v="5"/>
    <n v="75"/>
    <n v="25"/>
    <n v="2.66"/>
    <n v="205.25399999999999"/>
    <n v="58.660686000000013"/>
    <n v="0"/>
    <n v="0"/>
    <n v="11301.17486958494"/>
    <n v="929.84350192787485"/>
    <n v="81.97"/>
    <m/>
    <n v="81.16"/>
    <n v="15.33"/>
    <n v="7.4588235294117604"/>
    <n v="98.76"/>
    <n v="64.42837040000002"/>
    <n v="20.388724810126586"/>
    <n v="84.424824864864902"/>
    <n v="7.5153846153846144"/>
    <n v="0"/>
    <n v="0"/>
    <m/>
    <n v="0"/>
    <n v="0"/>
    <n v="7.7"/>
    <n v="87.1"/>
    <n v="87.1"/>
    <n v="71.420441988950273"/>
    <n v="7.9"/>
    <n v="0"/>
    <n v="0"/>
    <n v="4"/>
    <n v="71.294940453766458"/>
    <n v="21"/>
    <n v="7"/>
    <n v="178.77623399999996"/>
    <n v="178.77623399999996"/>
  </r>
  <r>
    <x v="10"/>
    <x v="2"/>
    <n v="354030915"/>
    <s v="Pontes Gestal"/>
    <n v="6.3613443857457597E-2"/>
    <n v="2524"/>
    <n v="2227"/>
    <n v="297"/>
    <n v="11.62437249573988"/>
    <n v="88.232963549920768"/>
    <n v="0.32515092599999995"/>
    <n v="0.22210092599999998"/>
    <n v="0.10305"/>
    <n v="0.19770421106037561"/>
    <n v="8.8199999999999997E-3"/>
    <n v="0.14582777799999999"/>
    <n v="0.17040666699999998"/>
    <n v="9.6481000000000014E-5"/>
    <n v="6.572916666666667E-3"/>
    <n v="4"/>
    <n v="55.555555555555557"/>
    <n v="44.444444444444443"/>
    <n v="1.52"/>
    <n v="117.342"/>
    <n v="19.948140000000002"/>
    <n v="1"/>
    <n v="0"/>
    <n v="20740.792393026943"/>
    <n v="2249.0015847860545"/>
    <n v="100"/>
    <m/>
    <n v="99.81"/>
    <n v="11.59"/>
    <n v="27.747886241352798"/>
    <n v="100"/>
    <n v="61.349231320754704"/>
    <n v="19.587405180722889"/>
    <n v="63.457407428571422"/>
    <n v="57.249999999999993"/>
    <s v=""/>
    <s v=""/>
    <m/>
    <n v="0"/>
    <s v=""/>
    <n v="9.1999999999999993"/>
    <n v="100"/>
    <n v="100.00000000000003"/>
    <n v="83"/>
    <n v="10"/>
    <n v="0"/>
    <n v="0"/>
    <n v="4"/>
    <n v="134.18700475435813"/>
    <n v="10"/>
    <n v="8"/>
    <n v="117.34200000000001"/>
    <n v="117.34200000000001"/>
  </r>
  <r>
    <x v="10"/>
    <x v="2"/>
    <n v="354040815"/>
    <s v="Populina"/>
    <n v="-0.55488968400807526"/>
    <n v="4037"/>
    <n v="3363"/>
    <n v="674"/>
    <n v="12.798402181149541"/>
    <n v="83.304433985632897"/>
    <n v="9.0934444000000003E-2"/>
    <n v="8.4594444000000005E-2"/>
    <n v="6.3399999999999993E-3"/>
    <n v="3.8245021562658604E-2"/>
    <n v="0"/>
    <n v="0"/>
    <n v="9.0654444000000001E-2"/>
    <n v="2.7999999999999998E-4"/>
    <n v="1.0462558333333332E-2"/>
    <n v="2"/>
    <n v="41.17647058823529"/>
    <n v="58.82352941176471"/>
    <n v="2.37"/>
    <n v="182.62799999999999"/>
    <n v="21.91536"/>
    <n v="0"/>
    <n v="0"/>
    <n v="19529.35348030716"/>
    <n v="2031.0527619519446"/>
    <n v="99.52"/>
    <m/>
    <n v="97.78"/>
    <n v="10.55"/>
    <s v=""/>
    <n v="100"/>
    <n v="11.510689113924052"/>
    <n v="3.6373777600000006"/>
    <n v="15.961215849056604"/>
    <n v="2.4384615384615378"/>
    <s v=""/>
    <s v=""/>
    <m/>
    <n v="0"/>
    <s v=""/>
    <n v="8.4"/>
    <n v="100"/>
    <n v="100"/>
    <n v="88"/>
    <n v="10"/>
    <n v="0"/>
    <n v="0"/>
    <n v="2"/>
    <n v="0"/>
    <n v="7"/>
    <n v="10"/>
    <n v="182.62799999999999"/>
    <n v="182.62799999999999"/>
  </r>
  <r>
    <x v="8"/>
    <x v="2"/>
    <n v="354050710"/>
    <s v="Porangaba"/>
    <n v="1.3084696878838287"/>
    <n v="9122"/>
    <n v="4404"/>
    <n v="4718"/>
    <n v="34.219904715459357"/>
    <n v="48.278886209164654"/>
    <n v="5.0393394999999994E-2"/>
    <n v="3.3766172999999997E-2"/>
    <n v="1.6627221999999997E-2"/>
    <n v="0"/>
    <n v="3.8699999999999998E-2"/>
    <n v="0"/>
    <n v="1.0145059999999999E-3"/>
    <n v="1.0678889E-2"/>
    <n v="1.7947059895833332E-2"/>
    <n v="7"/>
    <n v="23.076923076923077"/>
    <n v="76.923076923076934"/>
    <n v="3.31"/>
    <n v="254.988"/>
    <n v="109.20860639999999"/>
    <n v="0"/>
    <n v="0"/>
    <n v="8158.8423591317696"/>
    <n v="1244.5691734268801"/>
    <n v="75.55"/>
    <n v="73.63"/>
    <n v="35.03"/>
    <n v="31.69"/>
    <s v=""/>
    <n v="100"/>
    <n v="5.9286347058823523"/>
    <n v="2.1353133474576271"/>
    <n v="6.8910557142857138"/>
    <n v="4.6186727777777765"/>
    <n v="18"/>
    <n v="0.4"/>
    <m/>
    <n v="0"/>
    <n v="0"/>
    <n v="10"/>
    <n v="83"/>
    <n v="69.72"/>
    <n v="57.171080050825921"/>
    <n v="6.4"/>
    <n v="0"/>
    <n v="0"/>
    <n v="9"/>
    <n v="215.63420540533639"/>
    <n v="3"/>
    <n v="10"/>
    <n v="211.64004"/>
    <n v="177.7776336"/>
  </r>
  <r>
    <x v="8"/>
    <x v="2"/>
    <n v="354060610"/>
    <s v="Porto Feliz"/>
    <n v="0.58601055386329204"/>
    <n v="51149"/>
    <n v="44253"/>
    <n v="6896"/>
    <n v="91.902041109673718"/>
    <n v="86.517820485248976"/>
    <n v="1.6234211690000002"/>
    <n v="1.2200094799999999"/>
    <n v="0.40341168900000046"/>
    <n v="0"/>
    <n v="0.20003999999999997"/>
    <n v="1.042113072"/>
    <n v="0.12596559100000007"/>
    <n v="0.25530250599999993"/>
    <n v="0.15569660879629629"/>
    <n v="83"/>
    <n v="15.736040609137056"/>
    <n v="84.263959390862937"/>
    <n v="35.49"/>
    <n v="2395.8179999999998"/>
    <n v="674.33796000000007"/>
    <n v="8"/>
    <n v="0"/>
    <n v="3101.2547654890614"/>
    <n v="468.5792488611703"/>
    <n v="100"/>
    <n v="96.41"/>
    <n v="100"/>
    <n v="32.35"/>
    <n v="2.38663484486873"/>
    <n v="100"/>
    <n v="89.69177729281769"/>
    <n v="32.274774731610343"/>
    <n v="116.19137904761902"/>
    <n v="53.080485394736897"/>
    <n v="0"/>
    <n v="3.2329763588603799"/>
    <m/>
    <n v="0"/>
    <n v="0"/>
    <n v="9"/>
    <n v="98"/>
    <n v="98.000000000000014"/>
    <n v="71.853539793089453"/>
    <n v="8.1"/>
    <n v="0"/>
    <n v="0"/>
    <n v="76"/>
    <n v="128.48064035981656"/>
    <n v="31"/>
    <n v="166"/>
    <n v="2347.90164"/>
    <n v="2347.90164"/>
  </r>
  <r>
    <x v="3"/>
    <x v="2"/>
    <n v="35407059"/>
    <s v="Porto Ferreira"/>
    <n v="0.56623767293346727"/>
    <n v="53607"/>
    <n v="52645"/>
    <n v="962"/>
    <n v="219.78188676151041"/>
    <n v="98.205458242393718"/>
    <n v="0.58083944599999993"/>
    <n v="0.449773704"/>
    <n v="0.13106574199999996"/>
    <n v="0.39828884449518054"/>
    <n v="0.15451000000000001"/>
    <n v="6.861574099999998E-2"/>
    <n v="0.35421555599999999"/>
    <n v="3.4981490000000007E-3"/>
    <n v="0.16025781627430555"/>
    <n v="25"/>
    <n v="53.246753246753244"/>
    <n v="46.753246753246749"/>
    <n v="43.83"/>
    <n v="2958.444"/>
    <n v="2262.6604756799998"/>
    <n v="2"/>
    <n v="0"/>
    <n v="1953.0941854608541"/>
    <n v="229.42973865353397"/>
    <n v="98.21"/>
    <n v="99"/>
    <n v="94.74"/>
    <n v="33.58"/>
    <n v="13.198779795686701"/>
    <n v="100"/>
    <n v="48.403287166666665"/>
    <n v="17.49516403614458"/>
    <n v="55.52761777777777"/>
    <n v="33.606600512820513"/>
    <n v="0"/>
    <n v="6.3571566172221203"/>
    <m/>
    <n v="0"/>
    <n v="0"/>
    <n v="8"/>
    <n v="96.4"/>
    <n v="26.028000000000002"/>
    <n v="23.518563282590449"/>
    <n v="3.9"/>
    <n v="0"/>
    <n v="0"/>
    <n v="23"/>
    <n v="96.413394112105408"/>
    <n v="41"/>
    <n v="36"/>
    <n v="2851.940016"/>
    <n v="770.02380432000007"/>
  </r>
  <r>
    <x v="15"/>
    <x v="2"/>
    <n v="35407542"/>
    <s v="Potim"/>
    <n v="1.1895614208963456"/>
    <n v="20434"/>
    <n v="15495"/>
    <n v="4939"/>
    <n v="457.64837625979845"/>
    <n v="75.829499853185865"/>
    <n v="0.15160999999999997"/>
    <n v="8.7519999999999973E-2"/>
    <n v="6.4089999999999994E-2"/>
    <n v="2.4234779299847839E-2"/>
    <n v="4.199E-2"/>
    <n v="1.8519999999999998E-2"/>
    <n v="5.5559999999999998E-2"/>
    <n v="3.5539999999999995E-2"/>
    <n v="4.7166804150462961E-2"/>
    <n v="1"/>
    <n v="42.105263157894733"/>
    <n v="57.894736842105267"/>
    <n v="12.82"/>
    <n v="988.63199999999995"/>
    <n v="962.57483999999999"/>
    <n v="0"/>
    <n v="0"/>
    <n v="1034.0178134481746"/>
    <n v="92.598610159537984"/>
    <n v="75.83"/>
    <n v="100"/>
    <n v="75.83"/>
    <n v="5.52"/>
    <n v="82.314886695501102"/>
    <n v="100"/>
    <n v="52.279310344827579"/>
    <n v="22.62835820895522"/>
    <n v="38.052173913043461"/>
    <n v="106.81666666666672"/>
    <n v="0"/>
    <n v="0.24"/>
    <m/>
    <n v="0"/>
    <n v="0"/>
    <n v="9.1999999999999993"/>
    <n v="85"/>
    <n v="8.5000000000000018"/>
    <n v="2.6356783919597944"/>
    <n v="1.6"/>
    <n v="0"/>
    <n v="0"/>
    <n v="1"/>
    <n v="89.024475489268127"/>
    <n v="8"/>
    <n v="11"/>
    <n v="840.33720000000005"/>
    <n v="84.033720000000017"/>
  </r>
  <r>
    <x v="2"/>
    <x v="2"/>
    <n v="354080416"/>
    <s v="Potirendaba"/>
    <n v="0.89843757820324832"/>
    <n v="16398"/>
    <n v="15037"/>
    <n v="1361"/>
    <n v="47.892753877157631"/>
    <n v="91.700207342358823"/>
    <n v="0.48826208299999996"/>
    <n v="0.33478000000000008"/>
    <n v="0.15348208299999991"/>
    <n v="0"/>
    <n v="0.10864000000000004"/>
    <n v="0.23347000000000001"/>
    <n v="0.13373000000000002"/>
    <n v="1.2422083E-2"/>
    <n v="4.9341183437499998E-2"/>
    <n v="4"/>
    <n v="13.131313131313133"/>
    <n v="86.868686868686879"/>
    <n v="10.82"/>
    <n v="834.78599999999994"/>
    <n v="141.91362000000001"/>
    <n v="2"/>
    <n v="0"/>
    <n v="4846.3666300768382"/>
    <n v="442.32711306256857"/>
    <n v="98.85"/>
    <m/>
    <n v="98.85"/>
    <n v="0"/>
    <n v="21.108179419525101"/>
    <n v="99.1"/>
    <n v="47.40408572815533"/>
    <n v="19.375479484126981"/>
    <n v="41.847500000000011"/>
    <n v="66.731340434782567"/>
    <s v=""/>
    <s v=""/>
    <m/>
    <n v="0"/>
    <s v=""/>
    <n v="7.6"/>
    <n v="100"/>
    <n v="100"/>
    <n v="83"/>
    <n v="10"/>
    <n v="1"/>
    <n v="0"/>
    <n v="14"/>
    <n v="220.18118016486832"/>
    <n v="13"/>
    <n v="86"/>
    <n v="834.78599999999994"/>
    <n v="834.78599999999994"/>
  </r>
  <r>
    <x v="1"/>
    <x v="2"/>
    <n v="354085321"/>
    <s v="Pracinha"/>
    <n v="1.2276503526380766"/>
    <n v="2899"/>
    <n v="1389"/>
    <n v="1510"/>
    <n v="45.979381443298969"/>
    <n v="47.91307347361159"/>
    <n v="9.5E-4"/>
    <n v="0"/>
    <n v="9.5E-4"/>
    <n v="0"/>
    <n v="5.0000000000000002E-5"/>
    <n v="0"/>
    <n v="8.7000000000000001E-4"/>
    <n v="3.0000000000000001E-5"/>
    <n v="3.6086510416666663E-3"/>
    <s v=""/>
    <s v=""/>
    <s v=""/>
    <n v="1.33"/>
    <n v="102.708"/>
    <n v="47.40346799999999"/>
    <n v="0"/>
    <n v="0"/>
    <n v="5330.3345981372886"/>
    <n v="652.69403242497413"/>
    <n v="47.8"/>
    <n v="73.94"/>
    <n v="93.45"/>
    <n v="9.25"/>
    <s v=""/>
    <n v="99.79"/>
    <n v="0.41304347826086951"/>
    <n v="0.19387755102040816"/>
    <n v="0"/>
    <n v="1.5833333333333335"/>
    <n v="0"/>
    <n v="0"/>
    <m/>
    <n v="0"/>
    <n v="0"/>
    <n v="7.7"/>
    <n v="97.9"/>
    <n v="97.899999999999991"/>
    <n v="53.846372239747645"/>
    <n v="7"/>
    <n v="0"/>
    <n v="0"/>
    <n v="1"/>
    <n v="1.3855592968863886"/>
    <s v=""/>
    <n v="4"/>
    <n v="100.551132"/>
    <n v="100.551132"/>
  </r>
  <r>
    <x v="3"/>
    <x v="2"/>
    <n v="35409039"/>
    <s v="Pradópolis"/>
    <n v="2.1257585698469583"/>
    <n v="20248"/>
    <n v="18862"/>
    <n v="1386"/>
    <n v="121.10047846889952"/>
    <n v="93.154879494271043"/>
    <n v="0.52739000000000003"/>
    <n v="9.1819999999999985E-2"/>
    <n v="0.43557000000000007"/>
    <n v="0"/>
    <n v="0.26645000000000002"/>
    <n v="0.22976999999999995"/>
    <n v="1.234E-2"/>
    <n v="1.883E-2"/>
    <n v="6.1357181620370363E-2"/>
    <n v="4"/>
    <n v="23.333333333333332"/>
    <n v="76.666666666666671"/>
    <n v="13.69"/>
    <n v="1056.1859999999999"/>
    <n v="211.2372"/>
    <n v="1"/>
    <n v="1"/>
    <n v="3473.1963650730936"/>
    <n v="404.94666139865666"/>
    <n v="99.55"/>
    <m/>
    <n v="92.45"/>
    <n v="29.57"/>
    <n v="24.100327153762301"/>
    <n v="99.74"/>
    <n v="65.923749999999998"/>
    <n v="23.649775784753366"/>
    <n v="17.0037037037037"/>
    <n v="167.52692307692308"/>
    <n v="0"/>
    <n v="0"/>
    <m/>
    <n v="0"/>
    <n v="0"/>
    <n v="10"/>
    <n v="100"/>
    <n v="100"/>
    <n v="80"/>
    <n v="10"/>
    <n v="0"/>
    <n v="1"/>
    <n v="6"/>
    <n v="434.26049398517284"/>
    <n v="7"/>
    <n v="23"/>
    <n v="1056.1859999999999"/>
    <n v="1056.1859999999999"/>
  </r>
  <r>
    <x v="19"/>
    <x v="2"/>
    <n v="35410007"/>
    <s v="Praia Grande"/>
    <n v="2.1390306284446714"/>
    <n v="306207"/>
    <n v="306207"/>
    <n v="0"/>
    <n v="2053.9777300778105"/>
    <n v="100"/>
    <n v="1.1497799999999998"/>
    <n v="1.1483099999999997"/>
    <n v="1.47E-3"/>
    <n v="0"/>
    <n v="1.1483099999999997"/>
    <n v="6.4999999999999997E-4"/>
    <n v="0"/>
    <n v="8.1999999999999998E-4"/>
    <n v="0.97363441896875014"/>
    <n v="5"/>
    <n v="55.555555555555557"/>
    <n v="44.444444444444443"/>
    <n v="287.23"/>
    <n v="17233.883999999998"/>
    <n v="17233.883999999998"/>
    <n v="32"/>
    <n v="0"/>
    <n v="863.04911383475894"/>
    <n v="109.1685036592893"/>
    <n v="91.27"/>
    <n v="100"/>
    <n v="72.56"/>
    <n v="29.98"/>
    <n v="66.6666666666667"/>
    <n v="91.27"/>
    <n v="36.734185303514373"/>
    <n v="13.720525059665867"/>
    <n v="55.473913043478248"/>
    <n v="0.13867924528301884"/>
    <n v="0"/>
    <n v="0.28675584570094997"/>
    <m/>
    <n v="0"/>
    <n v="0"/>
    <n v="9"/>
    <n v="74.23"/>
    <n v="0"/>
    <n v="0"/>
    <n v="1.3"/>
    <n v="10"/>
    <n v="0"/>
    <n v="19"/>
    <n v="117.94057170002903"/>
    <n v="5"/>
    <n v="4"/>
    <n v="12792.7120932"/>
    <n v="0"/>
  </r>
  <r>
    <x v="5"/>
    <x v="2"/>
    <n v="354105917"/>
    <s v="Pratânia"/>
    <n v="1.1757641689090548"/>
    <n v="5040"/>
    <n v="4055"/>
    <n v="985"/>
    <n v="28.028028028028029"/>
    <n v="80.456349206349216"/>
    <n v="0.11808097199999999"/>
    <n v="0.10457999999999999"/>
    <n v="1.3500971999999998E-2"/>
    <n v="0"/>
    <n v="1.065E-2"/>
    <n v="2.5699999999999998E-3"/>
    <n v="9.3009999999999995E-2"/>
    <n v="1.1850972000000001E-2"/>
    <n v="1.2014624999999999E-2"/>
    <n v="7"/>
    <n v="20"/>
    <n v="80"/>
    <n v="2.76"/>
    <n v="212.922"/>
    <n v="40.076099999999997"/>
    <n v="0"/>
    <n v="0"/>
    <n v="9948.8571428571431"/>
    <n v="1063.7142857142853"/>
    <n v="91.54"/>
    <n v="76.86"/>
    <n v="91.01"/>
    <n v="32.700000000000003"/>
    <n v="100"/>
    <n v="100"/>
    <n v="14.057258571428571"/>
    <n v="7.4264762264150939"/>
    <n v="15.608955223880594"/>
    <n v="7.9417482352941198"/>
    <n v="0"/>
    <n v="1.6666666666666701"/>
    <m/>
    <n v="0"/>
    <n v="0"/>
    <n v="9.6999999999999993"/>
    <n v="99"/>
    <n v="99"/>
    <n v="81.178037027643924"/>
    <n v="10"/>
    <n v="0"/>
    <n v="0"/>
    <n v="5"/>
    <n v="88.641967601985087"/>
    <n v="2"/>
    <n v="8"/>
    <n v="210.79277999999999"/>
    <n v="210.79277999999999"/>
  </r>
  <r>
    <x v="2"/>
    <x v="2"/>
    <n v="354110916"/>
    <s v="Presidente Alves"/>
    <n v="-0.28055736595326008"/>
    <n v="4036"/>
    <n v="3517"/>
    <n v="519"/>
    <n v="13.986207852514122"/>
    <n v="87.140733399405363"/>
    <n v="0.20286942300000002"/>
    <n v="0.19180188300000003"/>
    <n v="1.1067539999999999E-2"/>
    <n v="0"/>
    <n v="9.1800000000000007E-3"/>
    <n v="0"/>
    <n v="0.19297942300000004"/>
    <n v="7.1000000000000002E-4"/>
    <n v="9.4404562499999997E-3"/>
    <n v="1"/>
    <n v="48.148148148148145"/>
    <n v="51.851851851851848"/>
    <n v="2.39"/>
    <n v="184.626"/>
    <n v="38.940965999999982"/>
    <n v="0"/>
    <n v="0"/>
    <n v="17033.815659068383"/>
    <n v="1640.8721506442018"/>
    <n v="89.82"/>
    <n v="83.23"/>
    <n v="88.05"/>
    <n v="20.6"/>
    <n v="10"/>
    <n v="100"/>
    <n v="22.794317191011238"/>
    <n v="9.3059368348623863"/>
    <n v="28.206159264705889"/>
    <n v="5.270257142857143"/>
    <n v="0"/>
    <n v="0"/>
    <m/>
    <n v="0"/>
    <n v="0"/>
    <n v="7.5"/>
    <n v="97.9"/>
    <n v="97.9"/>
    <n v="78.908189529102088"/>
    <n v="8.4"/>
    <n v="0"/>
    <n v="0"/>
    <s v=""/>
    <n v="97.241062898840298"/>
    <n v="13"/>
    <n v="14"/>
    <n v="180.74885400000002"/>
    <n v="180.74885400000002"/>
  </r>
  <r>
    <x v="0"/>
    <x v="2"/>
    <n v="354110920"/>
    <s v="Presidente Alves"/>
    <m/>
    <m/>
    <m/>
    <m/>
    <m/>
    <m/>
    <n v="2.9217819999999999E-3"/>
    <n v="0"/>
    <n v="2.9217819999999999E-3"/>
    <n v="0"/>
    <n v="0"/>
    <n v="0"/>
    <n v="1.4178199999999999E-4"/>
    <n v="2.7799999999999999E-3"/>
    <m/>
    <n v="0"/>
    <s v=""/>
    <s v=""/>
    <m/>
    <m/>
    <m/>
    <m/>
    <m/>
    <s v=""/>
    <s v=""/>
    <m/>
    <m/>
    <m/>
    <m/>
    <n v="8.3173996175908194"/>
    <m/>
    <n v="0.32829011235955052"/>
    <n v="0.13402669724770641"/>
    <n v="0"/>
    <n v="1.391324761904762"/>
    <s v=""/>
    <s v=""/>
    <m/>
    <m/>
    <s v=""/>
    <m/>
    <m/>
    <m/>
    <m/>
    <m/>
    <m/>
    <m/>
    <n v="0"/>
    <m/>
    <s v=""/>
    <n v="3"/>
    <m/>
    <m/>
  </r>
  <r>
    <x v="1"/>
    <x v="2"/>
    <n v="354120821"/>
    <s v="Presidente Bernardes"/>
    <m/>
    <m/>
    <m/>
    <m/>
    <m/>
    <m/>
    <n v="7.0000000000000007E-5"/>
    <n v="0"/>
    <n v="7.0000000000000007E-5"/>
    <n v="0"/>
    <n v="0"/>
    <n v="0"/>
    <n v="0"/>
    <n v="7.0000000000000007E-5"/>
    <m/>
    <s v=""/>
    <s v=""/>
    <s v=""/>
    <m/>
    <m/>
    <m/>
    <m/>
    <m/>
    <s v=""/>
    <s v=""/>
    <m/>
    <m/>
    <m/>
    <m/>
    <s v=""/>
    <m/>
    <n v="2.5089605734767025E-3"/>
    <n v="1.2477718360071302E-3"/>
    <n v="0"/>
    <n v="9.4594594594594565E-3"/>
    <s v=""/>
    <s v=""/>
    <m/>
    <m/>
    <s v=""/>
    <m/>
    <m/>
    <m/>
    <m/>
    <m/>
    <m/>
    <m/>
    <n v="2"/>
    <m/>
    <s v=""/>
    <n v="2"/>
    <m/>
    <m/>
  </r>
  <r>
    <x v="13"/>
    <x v="2"/>
    <n v="354120822"/>
    <s v="Presidente Bernardes"/>
    <n v="-0.11244019339788913"/>
    <n v="13700"/>
    <n v="11310"/>
    <n v="2390"/>
    <n v="18.1760288693714"/>
    <n v="82.554744525547434"/>
    <n v="0.24933898100000002"/>
    <n v="0.18938222200000002"/>
    <n v="5.9956759000000005E-2"/>
    <n v="0"/>
    <n v="4.3009999999999993E-2"/>
    <n v="1E-4"/>
    <n v="0.20201324000000007"/>
    <n v="4.2157410000000003E-3"/>
    <n v="3.5910062615740743E-2"/>
    <n v="6"/>
    <n v="20.37037037037037"/>
    <n v="79.629629629629633"/>
    <n v="7.14"/>
    <n v="551.12400000000002"/>
    <n v="119.58418800000003"/>
    <n v="1"/>
    <n v="0"/>
    <n v="12913.646715328467"/>
    <n v="1703.4043795620444"/>
    <n v="86.11"/>
    <n v="95.41"/>
    <n v="78.739999999999995"/>
    <n v="9.65"/>
    <s v=""/>
    <n v="100"/>
    <n v="8.9368810394265239"/>
    <n v="4.4445451158645275"/>
    <n v="9.2381571707317089"/>
    <n v="8.102264729729729"/>
    <n v="5"/>
    <n v="0.70688030160226201"/>
    <m/>
    <n v="0"/>
    <n v="0"/>
    <n v="7.6"/>
    <n v="83.3"/>
    <n v="83.3"/>
    <n v="78.301763668430326"/>
    <n v="8.3000000000000007"/>
    <n v="0"/>
    <n v="0"/>
    <n v="22"/>
    <n v="119.77144250688964"/>
    <n v="11"/>
    <n v="43"/>
    <n v="459.08629200000001"/>
    <n v="459.08629200000001"/>
  </r>
  <r>
    <x v="1"/>
    <x v="2"/>
    <n v="354130721"/>
    <s v="Presidente Epitácio"/>
    <m/>
    <m/>
    <m/>
    <m/>
    <m/>
    <m/>
    <n v="3.6800000000000001E-3"/>
    <n v="0"/>
    <n v="3.6800000000000001E-3"/>
    <n v="0"/>
    <n v="3.6800000000000001E-3"/>
    <n v="0"/>
    <n v="0"/>
    <n v="0"/>
    <m/>
    <n v="0"/>
    <s v=""/>
    <s v=""/>
    <m/>
    <m/>
    <m/>
    <m/>
    <m/>
    <s v=""/>
    <s v=""/>
    <m/>
    <m/>
    <m/>
    <m/>
    <n v="20"/>
    <m/>
    <n v="7.747368421052632E-2"/>
    <n v="3.8696109358569923E-2"/>
    <n v="0"/>
    <n v="0.28976377952755905"/>
    <s v=""/>
    <s v=""/>
    <m/>
    <m/>
    <s v=""/>
    <m/>
    <m/>
    <m/>
    <m/>
    <m/>
    <m/>
    <m/>
    <n v="0"/>
    <m/>
    <s v=""/>
    <n v="2"/>
    <m/>
    <m/>
  </r>
  <r>
    <x v="13"/>
    <x v="2"/>
    <n v="354130722"/>
    <s v="Presidente Epitácio"/>
    <n v="0.29446538274706668"/>
    <n v="42174"/>
    <n v="39573"/>
    <n v="2601"/>
    <n v="32.902682207555117"/>
    <n v="93.832693128467781"/>
    <n v="0.275311898"/>
    <n v="0.14939893500000004"/>
    <n v="0.12591296299999996"/>
    <n v="0.22988210299340422"/>
    <n v="6.6099999999999996E-3"/>
    <n v="0.11011"/>
    <n v="0.15686"/>
    <n v="1.7318979999999997E-3"/>
    <n v="0.11990400125"/>
    <n v="2"/>
    <n v="11.627906976744185"/>
    <n v="88.372093023255815"/>
    <n v="32.840000000000003"/>
    <n v="2216.8620000000001"/>
    <n v="637.78784400000006"/>
    <n v="1"/>
    <n v="0"/>
    <n v="7111.190781049936"/>
    <n v="949.65428937259924"/>
    <n v="93.4"/>
    <n v="97.3"/>
    <n v="82.75"/>
    <n v="17.22"/>
    <s v=""/>
    <n v="100"/>
    <n v="5.7960399578947364"/>
    <n v="2.8949726393270243"/>
    <n v="4.2930728448275879"/>
    <n v="9.9144065354330682"/>
    <n v="1"/>
    <n v="0.71428571428571397"/>
    <m/>
    <n v="0"/>
    <n v="0"/>
    <n v="4"/>
    <n v="83.8"/>
    <n v="83.8"/>
    <n v="71.230151267873239"/>
    <n v="7.9"/>
    <n v="0"/>
    <n v="0"/>
    <s v=""/>
    <n v="5.5127434706854705"/>
    <n v="5"/>
    <n v="38"/>
    <n v="1857.730356"/>
    <n v="1857.730356"/>
  </r>
  <r>
    <x v="1"/>
    <x v="2"/>
    <n v="354140621"/>
    <s v="Presidente Prudente"/>
    <m/>
    <m/>
    <m/>
    <m/>
    <m/>
    <m/>
    <n v="1.8485817000000002E-2"/>
    <n v="4.7400000000000003E-3"/>
    <n v="1.3745817E-2"/>
    <n v="0"/>
    <n v="4.9500000000000004E-3"/>
    <n v="1.4299999999999998E-3"/>
    <n v="1.2199999999999999E-3"/>
    <n v="1.0885816999999997E-2"/>
    <m/>
    <n v="2"/>
    <n v="14.705882352941178"/>
    <n v="85.294117647058826"/>
    <m/>
    <m/>
    <m/>
    <m/>
    <m/>
    <s v=""/>
    <s v=""/>
    <m/>
    <m/>
    <m/>
    <m/>
    <n v="50.867052023121403"/>
    <m/>
    <n v="0.91969238805970166"/>
    <n v="0.43393936619718321"/>
    <n v="0.31184210526315786"/>
    <n v="2.8052687755102053"/>
    <s v=""/>
    <s v=""/>
    <m/>
    <m/>
    <s v=""/>
    <m/>
    <m/>
    <m/>
    <m/>
    <m/>
    <m/>
    <m/>
    <n v="17"/>
    <m/>
    <n v="5"/>
    <n v="29"/>
    <m/>
    <m/>
  </r>
  <r>
    <x v="13"/>
    <x v="2"/>
    <n v="354140622"/>
    <s v="Presidente Prudente"/>
    <n v="0.6829100365495222"/>
    <n v="218544"/>
    <n v="214086"/>
    <n v="4458"/>
    <n v="388.79222927896672"/>
    <n v="97.960136173951241"/>
    <n v="0.67375715299999994"/>
    <n v="0.24197519999999997"/>
    <n v="0.431781953"/>
    <n v="0"/>
    <n v="0.23669999999999999"/>
    <n v="0.36465999999999998"/>
    <n v="1.1410791000000005E-2"/>
    <n v="6.0986362000000016E-2"/>
    <n v="0.76136277777777783"/>
    <n v="8"/>
    <n v="2.359882005899705"/>
    <n v="97.640117994100294"/>
    <n v="200.2"/>
    <n v="12011.76"/>
    <n v="377.8947"/>
    <n v="21"/>
    <n v="0"/>
    <n v="614.71996485833517"/>
    <n v="70.707226004831938"/>
    <n v="100"/>
    <n v="97.96"/>
    <n v="99.59"/>
    <n v="28.9"/>
    <s v=""/>
    <n v="100"/>
    <n v="33.52025636815921"/>
    <n v="15.815895610328637"/>
    <n v="15.919421052631577"/>
    <n v="88.118765918367387"/>
    <n v="0"/>
    <n v="0"/>
    <m/>
    <n v="0"/>
    <n v="0"/>
    <n v="7.5"/>
    <n v="100"/>
    <n v="100"/>
    <n v="96.853960618593774"/>
    <n v="9.6999999999999993"/>
    <n v="1"/>
    <n v="0"/>
    <n v="94"/>
    <n v="31.088990282775107"/>
    <n v="8"/>
    <n v="331"/>
    <n v="12011.76"/>
    <n v="12011.76"/>
  </r>
  <r>
    <x v="1"/>
    <x v="2"/>
    <n v="354150521"/>
    <s v="Presidente Venceslau"/>
    <m/>
    <m/>
    <m/>
    <m/>
    <m/>
    <m/>
    <n v="0.44869000000000003"/>
    <n v="0.44056000000000001"/>
    <n v="8.1300000000000018E-3"/>
    <n v="0"/>
    <n v="7.6999999999999996E-4"/>
    <n v="0"/>
    <n v="0.44082000000000005"/>
    <n v="7.0999999999999987E-3"/>
    <m/>
    <s v=""/>
    <n v="5"/>
    <n v="95"/>
    <m/>
    <m/>
    <m/>
    <m/>
    <m/>
    <s v=""/>
    <s v=""/>
    <m/>
    <m/>
    <m/>
    <m/>
    <n v="55.056179775280903"/>
    <m/>
    <n v="16.435531135531136"/>
    <n v="7.8442307692307702"/>
    <n v="21.490731707317074"/>
    <n v="1.1955882352941176"/>
    <s v=""/>
    <s v=""/>
    <m/>
    <m/>
    <s v=""/>
    <m/>
    <m/>
    <m/>
    <m/>
    <m/>
    <m/>
    <m/>
    <n v="2"/>
    <m/>
    <n v="1"/>
    <n v="19"/>
    <m/>
    <m/>
  </r>
  <r>
    <x v="13"/>
    <x v="2"/>
    <n v="354150522"/>
    <s v="Presidente Venceslau"/>
    <n v="2.2132180161582582E-2"/>
    <n v="38000"/>
    <n v="36799"/>
    <n v="1201"/>
    <n v="50.330459199215902"/>
    <n v="96.839473684210532"/>
    <n v="4.6762777000000012E-2"/>
    <n v="0"/>
    <n v="4.6762777000000012E-2"/>
    <n v="0"/>
    <n v="1.6013332999999998E-2"/>
    <n v="2.1010000000000001E-2"/>
    <n v="6.9443999999999994E-5"/>
    <n v="9.6699999999999998E-3"/>
    <n v="0.1156712962962963"/>
    <s v=""/>
    <s v=""/>
    <s v=""/>
    <n v="30.2"/>
    <n v="2038.1759999999999"/>
    <n v="1359.0586080000003"/>
    <n v="2"/>
    <n v="0"/>
    <n v="4746.9978947368418"/>
    <n v="564.32842105263171"/>
    <n v="100"/>
    <n v="95.68"/>
    <n v="100"/>
    <n v="9.09"/>
    <s v=""/>
    <n v="100"/>
    <n v="1.7129222344322348"/>
    <n v="0.81753106643356666"/>
    <n v="0"/>
    <n v="6.8768789705882352"/>
    <n v="0"/>
    <n v="0"/>
    <m/>
    <n v="0"/>
    <n v="0"/>
    <n v="6.2"/>
    <n v="98"/>
    <n v="39.199999999999996"/>
    <n v="33.319860110216176"/>
    <n v="4.2"/>
    <n v="0"/>
    <n v="0"/>
    <n v="15"/>
    <n v="13.843826007604559"/>
    <s v=""/>
    <n v="21"/>
    <n v="1997.41248"/>
    <n v="798.96499199999994"/>
  </r>
  <r>
    <x v="2"/>
    <x v="2"/>
    <n v="354160416"/>
    <s v="Promissão"/>
    <m/>
    <m/>
    <m/>
    <m/>
    <m/>
    <m/>
    <n v="2.9858E-4"/>
    <n v="0"/>
    <n v="2.9858E-4"/>
    <n v="0"/>
    <n v="0"/>
    <n v="1.2E-4"/>
    <n v="1.6857999999999999E-4"/>
    <n v="1.0000000000000001E-5"/>
    <m/>
    <n v="0"/>
    <s v=""/>
    <s v=""/>
    <m/>
    <m/>
    <m/>
    <m/>
    <m/>
    <s v=""/>
    <s v=""/>
    <m/>
    <m/>
    <m/>
    <m/>
    <n v="3.8666666666666698"/>
    <m/>
    <n v="1.4218095238095236E-2"/>
    <n v="5.1214408233276158E-3"/>
    <n v="0"/>
    <n v="5.5292592592592588E-2"/>
    <s v=""/>
    <s v=""/>
    <m/>
    <m/>
    <s v=""/>
    <m/>
    <m/>
    <m/>
    <m/>
    <m/>
    <m/>
    <m/>
    <n v="0"/>
    <m/>
    <s v=""/>
    <n v="4"/>
    <m/>
    <m/>
  </r>
  <r>
    <x v="12"/>
    <x v="2"/>
    <n v="354160419"/>
    <s v="Promissão"/>
    <n v="1.129840955917083"/>
    <n v="38873"/>
    <n v="33297"/>
    <n v="5576"/>
    <n v="49.700185386434832"/>
    <n v="85.655853677359602"/>
    <n v="0.57780643399999987"/>
    <n v="0.46466172799999989"/>
    <n v="0.11314470600000001"/>
    <n v="0"/>
    <n v="0.17995000000000003"/>
    <n v="0.18103999999999998"/>
    <n v="0.19997589400000002"/>
    <n v="1.6840539999999998E-2"/>
    <n v="0.10617633544791667"/>
    <n v="5"/>
    <n v="22.857142857142858"/>
    <n v="77.142857142857153"/>
    <n v="26.99"/>
    <n v="1821.9059999999999"/>
    <n v="554.1008094"/>
    <n v="5"/>
    <n v="0"/>
    <n v="4729.6293056877521"/>
    <n v="438.07887222493764"/>
    <n v="89.73"/>
    <m/>
    <n v="83.77"/>
    <n v="0.18"/>
    <s v=""/>
    <n v="99.38"/>
    <n v="27.51459209523809"/>
    <n v="9.9109165351629471"/>
    <n v="29.786008205128194"/>
    <n v="20.952723333333335"/>
    <n v="0"/>
    <n v="0.54486015256084297"/>
    <m/>
    <n v="0"/>
    <n v="0"/>
    <n v="8.9"/>
    <n v="99"/>
    <n v="98.009999999999991"/>
    <n v="69.586750941047455"/>
    <n v="7.5"/>
    <n v="0"/>
    <n v="0"/>
    <n v="3"/>
    <n v="169.48221017504602"/>
    <n v="16"/>
    <n v="54"/>
    <n v="1803.6869399999998"/>
    <n v="1785.6500705999997"/>
  </r>
  <r>
    <x v="0"/>
    <x v="2"/>
    <n v="354160420"/>
    <s v="Promissão"/>
    <m/>
    <m/>
    <m/>
    <m/>
    <m/>
    <m/>
    <n v="0.63661000000000001"/>
    <n v="0.63658000000000003"/>
    <n v="3.0000000000000001E-5"/>
    <n v="0"/>
    <n v="0"/>
    <n v="0"/>
    <n v="0"/>
    <n v="0.63661000000000001"/>
    <m/>
    <n v="1"/>
    <n v="66.666666666666657"/>
    <n v="33.333333333333329"/>
    <m/>
    <m/>
    <m/>
    <m/>
    <m/>
    <s v=""/>
    <s v=""/>
    <m/>
    <m/>
    <m/>
    <m/>
    <n v="19.021739130434799"/>
    <m/>
    <n v="30.314761904761905"/>
    <n v="10.919554030874785"/>
    <n v="40.80641025641026"/>
    <n v="5.5555555555555549E-3"/>
    <s v=""/>
    <s v=""/>
    <m/>
    <m/>
    <s v=""/>
    <m/>
    <m/>
    <m/>
    <m/>
    <m/>
    <m/>
    <m/>
    <s v=""/>
    <m/>
    <n v="2"/>
    <n v="1"/>
    <m/>
    <m/>
  </r>
  <r>
    <x v="8"/>
    <x v="2"/>
    <n v="354165310"/>
    <s v="Quadra"/>
    <n v="1.5450278010524565"/>
    <n v="3616"/>
    <n v="934"/>
    <n v="2682"/>
    <n v="17.636443447300394"/>
    <n v="25.829646017699115"/>
    <n v="0.42612620399999995"/>
    <n v="0.41186638899999994"/>
    <n v="1.4259814999999997E-2"/>
    <n v="0"/>
    <n v="2.4000000000000001E-4"/>
    <n v="6.2500000000000003E-3"/>
    <n v="0.41663990799999995"/>
    <n v="2.9962960000000003E-3"/>
    <n v="3.0481749999999993E-3"/>
    <n v="31"/>
    <n v="60.526315789473685"/>
    <n v="39.473684210526315"/>
    <n v="0.67"/>
    <n v="51.839999999999996"/>
    <n v="17.845056"/>
    <n v="0"/>
    <n v="0"/>
    <n v="15698.230088495575"/>
    <n v="2441.9469026548672"/>
    <n v="32.369999999999997"/>
    <m/>
    <n v="18.36"/>
    <n v="23.13"/>
    <s v=""/>
    <n v="100"/>
    <n v="65.557877538461526"/>
    <n v="23.673677999999999"/>
    <n v="111.31524027027027"/>
    <n v="5.0927910714285698"/>
    <s v=""/>
    <s v=""/>
    <m/>
    <n v="0"/>
    <s v=""/>
    <n v="10"/>
    <n v="68.31"/>
    <n v="68.31"/>
    <n v="65.576666666666654"/>
    <n v="7"/>
    <n v="0"/>
    <n v="0"/>
    <n v="12"/>
    <n v="7.873563689748786"/>
    <n v="23"/>
    <n v="15"/>
    <n v="35.411904"/>
    <n v="35.411904"/>
  </r>
  <r>
    <x v="5"/>
    <x v="2"/>
    <n v="354170317"/>
    <s v="Quatá"/>
    <n v="0.92260001688040383"/>
    <n v="13710"/>
    <n v="13002"/>
    <n v="708"/>
    <n v="21.003768728743449"/>
    <n v="94.835886214442013"/>
    <n v="4.3397160000000004E-2"/>
    <n v="4.3050000000000005E-2"/>
    <n v="3.4716000000000006E-4"/>
    <n v="0"/>
    <n v="0"/>
    <n v="2.4377160000000002E-2"/>
    <n v="1.9E-2"/>
    <n v="2.0000000000000002E-5"/>
    <n v="3.8853410069444441E-2"/>
    <n v="2"/>
    <n v="33.333333333333329"/>
    <n v="66.666666666666657"/>
    <n v="9.1999999999999993"/>
    <n v="709.77599999999995"/>
    <n v="128.47140000000002"/>
    <n v="0"/>
    <n v="0"/>
    <n v="11915.133479212254"/>
    <n v="1311.1247264770245"/>
    <n v="93.1"/>
    <n v="93.85"/>
    <n v="92.42"/>
    <n v="19.84"/>
    <s v=""/>
    <n v="99.21"/>
    <n v="1.7428578313253011"/>
    <n v="0.83778301158301172"/>
    <n v="2.2421875000000004"/>
    <n v="6.0905263157894712E-2"/>
    <n v="0"/>
    <n v="0"/>
    <m/>
    <n v="0"/>
    <n v="0"/>
    <n v="9.1999999999999993"/>
    <n v="90"/>
    <n v="90.000000000000014"/>
    <n v="81.899726110772974"/>
    <n v="9.8000000000000007"/>
    <n v="0"/>
    <n v="0"/>
    <n v="2"/>
    <n v="0"/>
    <n v="3"/>
    <n v="6"/>
    <n v="638.79840000000002"/>
    <n v="638.79840000000002"/>
  </r>
  <r>
    <x v="1"/>
    <x v="2"/>
    <n v="354170321"/>
    <s v="Quatá"/>
    <m/>
    <m/>
    <m/>
    <m/>
    <m/>
    <m/>
    <n v="0.35526518600000001"/>
    <n v="0.22038518600000001"/>
    <n v="0.13488000000000003"/>
    <n v="0"/>
    <n v="0"/>
    <n v="0.13465000000000002"/>
    <n v="0.195725186"/>
    <n v="2.4889999999999999E-2"/>
    <m/>
    <n v="1"/>
    <n v="36.363636363636367"/>
    <n v="63.636363636363633"/>
    <m/>
    <m/>
    <m/>
    <m/>
    <m/>
    <s v=""/>
    <s v=""/>
    <m/>
    <m/>
    <m/>
    <m/>
    <n v="15.789473684210501"/>
    <m/>
    <n v="14.267678152610442"/>
    <n v="6.8584012741312748"/>
    <n v="11.478395104166667"/>
    <n v="23.663157894736838"/>
    <s v=""/>
    <s v=""/>
    <m/>
    <m/>
    <s v=""/>
    <m/>
    <m/>
    <m/>
    <m/>
    <m/>
    <m/>
    <m/>
    <n v="2"/>
    <m/>
    <n v="12"/>
    <n v="21"/>
    <m/>
    <m/>
  </r>
  <r>
    <x v="0"/>
    <x v="2"/>
    <n v="354180220"/>
    <s v="Queiroz"/>
    <n v="1.6970688857434357"/>
    <n v="3183"/>
    <n v="2838"/>
    <n v="345"/>
    <n v="13.51592356687898"/>
    <n v="89.161168708765317"/>
    <n v="0.21114950400000004"/>
    <n v="0.20185518300000005"/>
    <n v="9.2943210000000012E-3"/>
    <n v="0"/>
    <n v="7.1599999999999997E-3"/>
    <n v="0.16726000000000002"/>
    <n v="3.5185183000000002E-2"/>
    <n v="1.544321E-3"/>
    <n v="8.2890624999999996E-3"/>
    <n v="3"/>
    <n v="46.153846153846153"/>
    <n v="53.846153846153847"/>
    <n v="1.99"/>
    <n v="153.684"/>
    <n v="39.957840000000004"/>
    <n v="0"/>
    <n v="0"/>
    <n v="17437.436380772855"/>
    <n v="2179.6795475966069"/>
    <n v="100"/>
    <n v="84.93"/>
    <n v="99.79"/>
    <n v="7.56"/>
    <s v=""/>
    <n v="100"/>
    <n v="28.53371675675676"/>
    <n v="11.997130909090911"/>
    <n v="38.818304423076931"/>
    <n v="4.2246913636363645"/>
    <n v="3"/>
    <n v="0"/>
    <m/>
    <n v="0"/>
    <n v="0"/>
    <n v="9"/>
    <n v="100"/>
    <n v="100"/>
    <n v="74"/>
    <n v="7.8"/>
    <n v="0"/>
    <n v="0"/>
    <n v="2"/>
    <n v="86.378887841658809"/>
    <n v="6"/>
    <n v="7"/>
    <n v="153.684"/>
    <n v="153.684"/>
  </r>
  <r>
    <x v="15"/>
    <x v="2"/>
    <n v="35419012"/>
    <s v="Queluz"/>
    <n v="1.3083897476048767"/>
    <n v="12404"/>
    <n v="10173"/>
    <n v="2231"/>
    <n v="49.733370754981756"/>
    <n v="82.013866494679135"/>
    <n v="3.8369999999999987E-2"/>
    <n v="3.5889999999999984E-2"/>
    <n v="2.48E-3"/>
    <n v="1.0654490106544901E-3"/>
    <n v="3.4169999999999999E-2"/>
    <n v="5.1000000000000004E-4"/>
    <n v="0"/>
    <n v="3.6900000000000001E-3"/>
    <n v="2.4381612500000004E-2"/>
    <n v="3"/>
    <n v="50"/>
    <n v="50"/>
    <n v="7.59"/>
    <n v="585.846"/>
    <n v="360.82978199999997"/>
    <n v="2"/>
    <n v="0"/>
    <n v="10067.926475330538"/>
    <n v="1042.3863269912929"/>
    <n v="75.48"/>
    <n v="98"/>
    <n v="54.96"/>
    <n v="21.2"/>
    <n v="97"/>
    <n v="92.03"/>
    <n v="2.2308139534883713"/>
    <n v="0.96893939393939366"/>
    <n v="2.7396946564885485"/>
    <n v="0.6048780487804879"/>
    <n v="0"/>
    <n v="2.8169014084507"/>
    <m/>
    <n v="0"/>
    <n v="0"/>
    <n v="9.1999999999999993"/>
    <n v="70"/>
    <n v="41.3"/>
    <n v="38.408765784864976"/>
    <n v="4.4000000000000004"/>
    <n v="0"/>
    <n v="0"/>
    <n v="29"/>
    <n v="140.14659612853742"/>
    <n v="7"/>
    <n v="7"/>
    <n v="410.09219999999999"/>
    <n v="241.954398"/>
  </r>
  <r>
    <x v="0"/>
    <x v="2"/>
    <n v="354200820"/>
    <s v="Quintana"/>
    <n v="0.83860306868761558"/>
    <n v="6403"/>
    <n v="5908"/>
    <n v="495"/>
    <n v="20.02439329497123"/>
    <n v="92.26924878962987"/>
    <n v="1.7260000000000005E-2"/>
    <n v="0"/>
    <n v="1.7260000000000005E-2"/>
    <n v="0"/>
    <n v="1.6E-2"/>
    <n v="6.9999999999999999E-4"/>
    <n v="5.6000000000000006E-4"/>
    <n v="0"/>
    <n v="1.6674479166666666E-2"/>
    <n v="0"/>
    <s v=""/>
    <s v=""/>
    <n v="4.22"/>
    <n v="325.45799999999997"/>
    <n v="42.780473999999984"/>
    <n v="0"/>
    <n v="0"/>
    <n v="11820.459159768858"/>
    <n v="1280.5497423082936"/>
    <n v="100"/>
    <n v="97.72"/>
    <n v="99.04"/>
    <n v="14.81"/>
    <n v="29.411764705882401"/>
    <n v="100"/>
    <n v="1.5981481481481485"/>
    <n v="0.71916666666666695"/>
    <n v="0"/>
    <n v="6.638461538461538"/>
    <n v="0"/>
    <n v="0"/>
    <m/>
    <n v="0"/>
    <n v="0"/>
    <n v="9"/>
    <n v="98.7"/>
    <n v="98.7"/>
    <n v="86.855301144848198"/>
    <n v="9.5"/>
    <n v="0"/>
    <n v="0"/>
    <n v="0"/>
    <n v="95.955021083866939"/>
    <s v=""/>
    <n v="8"/>
    <n v="321.22704599999997"/>
    <n v="321.22704599999997"/>
  </r>
  <r>
    <x v="1"/>
    <x v="2"/>
    <n v="354200821"/>
    <s v="Quintana"/>
    <m/>
    <m/>
    <m/>
    <m/>
    <m/>
    <m/>
    <n v="2.9000000000000002E-3"/>
    <n v="2.8700000000000002E-3"/>
    <n v="3.0000000000000001E-5"/>
    <n v="0"/>
    <n v="0"/>
    <n v="3.8000000000000002E-4"/>
    <n v="0"/>
    <n v="2.5200000000000001E-3"/>
    <m/>
    <n v="3"/>
    <n v="66.666666666666657"/>
    <n v="33.333333333333329"/>
    <m/>
    <m/>
    <m/>
    <m/>
    <m/>
    <s v=""/>
    <s v=""/>
    <m/>
    <m/>
    <m/>
    <m/>
    <n v="15.625"/>
    <m/>
    <n v="0.26851851851851855"/>
    <n v="0.12083333333333333"/>
    <n v="0.35000000000000003"/>
    <n v="1.1538461538461532E-2"/>
    <s v=""/>
    <s v=""/>
    <m/>
    <m/>
    <s v=""/>
    <m/>
    <m/>
    <m/>
    <m/>
    <m/>
    <m/>
    <m/>
    <n v="5"/>
    <m/>
    <n v="2"/>
    <n v="1"/>
    <m/>
    <m/>
  </r>
  <r>
    <x v="6"/>
    <x v="2"/>
    <n v="35421075"/>
    <s v="Rafard"/>
    <n v="0.38237178534812344"/>
    <n v="8893"/>
    <n v="7982"/>
    <n v="911"/>
    <n v="67.132180871140633"/>
    <n v="89.75598785561678"/>
    <n v="0.38052786999999988"/>
    <n v="0.34305999999999992"/>
    <n v="3.7467869999999986E-2"/>
    <n v="0"/>
    <n v="3.0380000000000001E-2"/>
    <n v="0.34570999999999991"/>
    <n v="3.47E-3"/>
    <n v="9.6787000000000012E-4"/>
    <n v="2.3158854166666666E-2"/>
    <n v="7"/>
    <n v="17.241379310344829"/>
    <n v="82.758620689655174"/>
    <n v="5.58"/>
    <n v="430.75799999999998"/>
    <n v="430.75799999999998"/>
    <n v="3"/>
    <n v="0"/>
    <n v="5354.7014505791076"/>
    <n v="709.23198020915311"/>
    <n v="100"/>
    <m/>
    <n v="100"/>
    <n v="9.9700000000000006"/>
    <s v=""/>
    <n v="100"/>
    <n v="66.759275438596475"/>
    <n v="25.200521192052971"/>
    <n v="92.718918918918902"/>
    <n v="18.733934999999995"/>
    <n v="3"/>
    <n v="9.4206311822892097"/>
    <m/>
    <n v="0"/>
    <n v="50"/>
    <n v="9.8000000000000007"/>
    <n v="100"/>
    <n v="0"/>
    <n v="0"/>
    <n v="1.5"/>
    <n v="2"/>
    <n v="0"/>
    <n v="4"/>
    <n v="131.18092882042055"/>
    <n v="5"/>
    <n v="24"/>
    <n v="430.75799999999998"/>
    <n v="0"/>
  </r>
  <r>
    <x v="8"/>
    <x v="2"/>
    <n v="354210710"/>
    <s v="Rafard"/>
    <m/>
    <m/>
    <m/>
    <m/>
    <m/>
    <m/>
    <n v="5.2701875000000002E-2"/>
    <n v="5.0930000000000003E-2"/>
    <n v="1.7718749999999998E-3"/>
    <n v="0"/>
    <n v="0"/>
    <n v="0"/>
    <n v="4.7031875000000001E-2"/>
    <n v="5.6699999999999997E-3"/>
    <m/>
    <n v="4"/>
    <n v="50"/>
    <n v="50"/>
    <m/>
    <m/>
    <m/>
    <m/>
    <m/>
    <s v=""/>
    <s v=""/>
    <m/>
    <m/>
    <m/>
    <m/>
    <n v="42.857142857142897"/>
    <m/>
    <n v="9.2459429824561408"/>
    <n v="3.4901903973509936"/>
    <n v="13.764864864864865"/>
    <n v="0.88593750000000004"/>
    <s v=""/>
    <s v=""/>
    <m/>
    <m/>
    <s v=""/>
    <m/>
    <m/>
    <m/>
    <m/>
    <m/>
    <m/>
    <m/>
    <s v=""/>
    <m/>
    <n v="3"/>
    <n v="3"/>
    <m/>
    <m/>
  </r>
  <r>
    <x v="5"/>
    <x v="2"/>
    <n v="354220617"/>
    <s v="Rancharia"/>
    <n v="-2.0789307853463779E-2"/>
    <n v="28828"/>
    <n v="26359"/>
    <n v="2469"/>
    <n v="18.191111419610912"/>
    <n v="91.435410018038027"/>
    <n v="8.8222978000000035E-2"/>
    <n v="6.4900000000000013E-2"/>
    <n v="2.3322978000000015E-2"/>
    <n v="0"/>
    <n v="6.0999999999999997E-4"/>
    <n v="1.4540000000000003E-2"/>
    <n v="6.905E-2"/>
    <n v="4.0229780000000008E-3"/>
    <n v="8.202169919907408E-2"/>
    <n v="8"/>
    <n v="30.555555555555557"/>
    <n v="69.444444444444443"/>
    <n v="21.3"/>
    <n v="1437.5339999999999"/>
    <n v="702.98652059999995"/>
    <n v="0"/>
    <n v="0"/>
    <n v="14418.082419869572"/>
    <n v="1619.0259469959767"/>
    <n v="93.47"/>
    <n v="89.67"/>
    <n v="93.47"/>
    <n v="34.64"/>
    <s v=""/>
    <n v="96.69"/>
    <n v="1.3326733836858011"/>
    <n v="0.66937009104704126"/>
    <n v="1.2626459143968876"/>
    <n v="1.5758768918918924"/>
    <n v="3"/>
    <n v="9.3396843186700305E-3"/>
    <m/>
    <n v="0"/>
    <n v="0"/>
    <n v="9.1999999999999993"/>
    <n v="93"/>
    <n v="80.91"/>
    <n v="51.09774651590849"/>
    <n v="6.5"/>
    <n v="0"/>
    <n v="0"/>
    <n v="7"/>
    <n v="0.7437056363822393"/>
    <n v="11"/>
    <n v="25"/>
    <n v="1336.9066199999997"/>
    <n v="1163.1087593999998"/>
  </r>
  <r>
    <x v="1"/>
    <x v="2"/>
    <n v="354220621"/>
    <s v="Rancharia"/>
    <m/>
    <m/>
    <m/>
    <m/>
    <m/>
    <m/>
    <n v="0.17356300399999997"/>
    <n v="0.17318300399999997"/>
    <n v="3.8000000000000002E-4"/>
    <n v="0"/>
    <n v="0"/>
    <n v="7.0599999999999996E-2"/>
    <n v="0.10210000000000001"/>
    <n v="8.6300400000000001E-4"/>
    <m/>
    <n v="7"/>
    <n v="60"/>
    <n v="40"/>
    <m/>
    <m/>
    <m/>
    <m/>
    <m/>
    <s v=""/>
    <s v=""/>
    <m/>
    <m/>
    <m/>
    <m/>
    <n v="0.2636"/>
    <m/>
    <n v="2.6217976435045314"/>
    <n v="1.3168664946889224"/>
    <n v="3.3693191439688714"/>
    <n v="2.5675675675675667E-2"/>
    <s v=""/>
    <s v=""/>
    <m/>
    <m/>
    <s v=""/>
    <m/>
    <m/>
    <m/>
    <m/>
    <m/>
    <m/>
    <m/>
    <n v="1"/>
    <m/>
    <n v="6"/>
    <n v="4"/>
    <m/>
    <m/>
  </r>
  <r>
    <x v="13"/>
    <x v="2"/>
    <n v="354220622"/>
    <s v="Rancharia"/>
    <m/>
    <m/>
    <m/>
    <m/>
    <m/>
    <m/>
    <n v="5.9729630000000004E-3"/>
    <n v="5.3400000000000001E-3"/>
    <n v="6.3296300000000006E-4"/>
    <n v="0"/>
    <n v="0"/>
    <n v="0"/>
    <n v="5.3400000000000001E-3"/>
    <n v="6.3296300000000006E-4"/>
    <m/>
    <n v="1"/>
    <n v="50"/>
    <n v="50"/>
    <m/>
    <m/>
    <m/>
    <m/>
    <m/>
    <s v=""/>
    <s v=""/>
    <m/>
    <m/>
    <m/>
    <m/>
    <s v=""/>
    <m/>
    <n v="9.0226027190332334E-2"/>
    <n v="4.531838391502277E-2"/>
    <n v="0.10389105058365761"/>
    <n v="4.2767770270270261E-2"/>
    <s v=""/>
    <s v=""/>
    <m/>
    <m/>
    <s v=""/>
    <m/>
    <m/>
    <m/>
    <m/>
    <m/>
    <m/>
    <m/>
    <n v="3"/>
    <m/>
    <n v="2"/>
    <n v="2"/>
    <m/>
    <m/>
  </r>
  <r>
    <x v="15"/>
    <x v="2"/>
    <n v="35423052"/>
    <s v="Redenção da Serra"/>
    <n v="-0.19064384411724422"/>
    <n v="3841"/>
    <n v="2671"/>
    <n v="1170"/>
    <n v="12.4259972178189"/>
    <n v="69.539182504556109"/>
    <n v="1.1309907000000003E-2"/>
    <n v="1.1142593000000003E-2"/>
    <n v="1.67314E-4"/>
    <n v="1.3284436834094322E-2"/>
    <n v="5.0000000000000001E-3"/>
    <n v="1.7000000000000001E-4"/>
    <n v="7.2787000000000004E-4"/>
    <n v="5.4120369999999998E-3"/>
    <n v="4.6272046875000007E-3"/>
    <n v="19"/>
    <n v="85"/>
    <n v="15"/>
    <n v="1.54"/>
    <n v="119.178"/>
    <n v="63.11628000000001"/>
    <n v="0"/>
    <n v="0"/>
    <n v="38013.975527206458"/>
    <n v="3858.8700859151263"/>
    <n v="46.26"/>
    <n v="86.72"/>
    <n v="38.29"/>
    <n v="25.72"/>
    <s v=""/>
    <n v="80.97"/>
    <n v="0.56549535000000017"/>
    <n v="0.24427444924406053"/>
    <n v="0.7282740522875818"/>
    <n v="3.5598723404255322E-2"/>
    <n v="0"/>
    <n v="0.30150753768844202"/>
    <m/>
    <n v="0"/>
    <n v="0"/>
    <n v="9.6999999999999993"/>
    <n v="48"/>
    <n v="48"/>
    <n v="47.040326234707734"/>
    <n v="5.8"/>
    <n v="0"/>
    <n v="0"/>
    <n v="11"/>
    <n v="108.0565986956893"/>
    <n v="17"/>
    <n v="3"/>
    <n v="57.205439999999996"/>
    <n v="57.205439999999996"/>
  </r>
  <r>
    <x v="1"/>
    <x v="2"/>
    <n v="354240421"/>
    <s v="Regente Feijó"/>
    <m/>
    <m/>
    <m/>
    <m/>
    <m/>
    <m/>
    <n v="1.3000000000000002E-4"/>
    <n v="0"/>
    <n v="1.3000000000000002E-4"/>
    <n v="0"/>
    <n v="0"/>
    <n v="0"/>
    <n v="0"/>
    <n v="1.3000000000000002E-4"/>
    <m/>
    <s v=""/>
    <s v=""/>
    <s v=""/>
    <m/>
    <m/>
    <m/>
    <m/>
    <m/>
    <s v=""/>
    <s v=""/>
    <m/>
    <m/>
    <m/>
    <m/>
    <n v="29.5833333333333"/>
    <m/>
    <n v="1.3000000000000001E-2"/>
    <n v="6.5326633165829154E-3"/>
    <n v="0"/>
    <n v="0.05"/>
    <s v=""/>
    <s v=""/>
    <m/>
    <m/>
    <s v=""/>
    <m/>
    <m/>
    <m/>
    <m/>
    <m/>
    <m/>
    <m/>
    <n v="18"/>
    <m/>
    <s v=""/>
    <n v="3"/>
    <m/>
    <m/>
  </r>
  <r>
    <x v="13"/>
    <x v="2"/>
    <n v="354240422"/>
    <s v="Regente Feijó"/>
    <n v="0.57426317431557017"/>
    <n v="19298"/>
    <n v="18063"/>
    <n v="1235"/>
    <n v="72.797917688332276"/>
    <n v="93.600373095657588"/>
    <n v="4.6328848000000013E-2"/>
    <n v="4.8000000000000001E-4"/>
    <n v="4.5848848000000011E-2"/>
    <n v="0"/>
    <n v="3.2480000000000002E-2"/>
    <n v="6.4400000000000004E-3"/>
    <n v="3.8837500000000005E-3"/>
    <n v="3.5250980000000008E-3"/>
    <n v="5.8660514773148147E-2"/>
    <n v="1"/>
    <n v="1.6666666666666667"/>
    <n v="98.333333333333329"/>
    <n v="12.99"/>
    <n v="1001.808"/>
    <n v="139.64086799999995"/>
    <n v="1"/>
    <n v="1"/>
    <n v="3251.9763706083531"/>
    <n v="424.88133485335266"/>
    <n v="99.86"/>
    <n v="91.68"/>
    <n v="98.29"/>
    <n v="18.059999999999999"/>
    <s v=""/>
    <n v="100"/>
    <n v="4.6328848000000011"/>
    <n v="2.3280828140703527"/>
    <n v="6.4864864864864868E-2"/>
    <n v="17.63417230769231"/>
    <n v="0"/>
    <n v="0"/>
    <m/>
    <n v="0"/>
    <n v="0"/>
    <n v="7.1"/>
    <n v="99.4"/>
    <n v="99.4"/>
    <n v="86.061114704614056"/>
    <n v="10"/>
    <n v="0"/>
    <n v="1"/>
    <n v="14"/>
    <n v="55.369442504223855"/>
    <n v="1"/>
    <n v="59"/>
    <n v="995.7971520000001"/>
    <n v="995.7971520000001"/>
  </r>
  <r>
    <x v="2"/>
    <x v="2"/>
    <n v="354250316"/>
    <s v="Reginópolis"/>
    <n v="0.60895712090487386"/>
    <n v="7232"/>
    <n v="4308"/>
    <n v="2924"/>
    <n v="17.642897221341268"/>
    <n v="59.568584070796462"/>
    <n v="0.95382148199999994"/>
    <n v="0.90110999999999997"/>
    <n v="5.2711482000000011E-2"/>
    <n v="0"/>
    <n v="1.0320000000000001E-2"/>
    <n v="0"/>
    <n v="0.93611148200000005"/>
    <n v="7.3900000000000007E-3"/>
    <n v="1.7722166666666667E-2"/>
    <n v="1"/>
    <n v="35.483870967741936"/>
    <n v="64.516129032258064"/>
    <n v="3.92"/>
    <n v="302.346"/>
    <n v="93.939118199999996"/>
    <n v="0"/>
    <n v="0"/>
    <n v="13169.070796460177"/>
    <n v="1220.9734513274336"/>
    <n v="94.1"/>
    <n v="59.57"/>
    <n v="40.61"/>
    <n v="30.28"/>
    <n v="0"/>
    <n v="96.2"/>
    <n v="77.546461951219513"/>
    <n v="31.58349278145695"/>
    <n v="94.85368421052631"/>
    <n v="18.825529285714289"/>
    <n v="2"/>
    <n v="6.4516129032258096"/>
    <m/>
    <n v="0"/>
    <n v="0"/>
    <n v="8.6"/>
    <n v="73.33"/>
    <n v="73.33"/>
    <n v="68.929928558671193"/>
    <n v="7.4"/>
    <n v="0"/>
    <n v="0"/>
    <n v="4"/>
    <n v="58.232157467578268"/>
    <n v="11"/>
    <n v="20"/>
    <n v="221.71032179999997"/>
    <n v="221.71032179999997"/>
  </r>
  <r>
    <x v="17"/>
    <x v="2"/>
    <n v="354260211"/>
    <s v="Registro"/>
    <n v="-3.3374821275722333E-2"/>
    <n v="54133"/>
    <n v="48055"/>
    <n v="6078"/>
    <n v="75.569918892130715"/>
    <n v="88.7720983503593"/>
    <n v="0.113525185"/>
    <n v="7.8549999999999995E-2"/>
    <n v="3.4975185000000006E-2"/>
    <n v="0.27296448503297832"/>
    <n v="7.0248150000000002E-3"/>
    <n v="4.0662960000000014E-3"/>
    <n v="6.2811573999999995E-2"/>
    <n v="3.9622500000000005E-2"/>
    <n v="0.15899607681828704"/>
    <n v="168"/>
    <n v="50.877192982456144"/>
    <n v="49.122807017543856"/>
    <n v="39.950000000000003"/>
    <n v="2696.4360000000001"/>
    <n v="1181.9790000000003"/>
    <n v="12"/>
    <n v="0"/>
    <n v="12664.966656198621"/>
    <n v="1642.8337612916339"/>
    <n v="96.49"/>
    <n v="100"/>
    <n v="86.97"/>
    <n v="28.98"/>
    <n v="0"/>
    <n v="100"/>
    <n v="1.1962611696522656"/>
    <n v="0.52219496320147196"/>
    <n v="1.1776611694152923"/>
    <n v="1.2402547872340428"/>
    <n v="1"/>
    <n v="1.9433712011994699"/>
    <m/>
    <n v="0"/>
    <n v="164"/>
    <n v="3.9"/>
    <n v="91"/>
    <n v="91"/>
    <n v="56.165137982136415"/>
    <n v="7"/>
    <n v="1"/>
    <n v="0"/>
    <n v="68"/>
    <n v="4.4182316573939744"/>
    <n v="58"/>
    <n v="56"/>
    <n v="2453.7567600000002"/>
    <n v="2453.7567600000002"/>
  </r>
  <r>
    <x v="11"/>
    <x v="2"/>
    <n v="35427018"/>
    <s v="Restinga"/>
    <n v="1.36231209969222"/>
    <n v="7309"/>
    <n v="5973"/>
    <n v="1336"/>
    <n v="29.759771986970684"/>
    <n v="81.721165686140367"/>
    <n v="0.11690713"/>
    <n v="4.5816666999999998E-2"/>
    <n v="7.1090462999999993E-2"/>
    <n v="1.74733637747336E-3"/>
    <n v="6.7080000000000001E-2"/>
    <n v="3.0900000000000003E-3"/>
    <n v="4.4576667E-2"/>
    <n v="2.1604630000000001E-3"/>
    <n v="1.7412169791666668E-2"/>
    <n v="4"/>
    <n v="40"/>
    <n v="60"/>
    <n v="4.13"/>
    <n v="318.60000000000002"/>
    <n v="76.463999999999999"/>
    <n v="0"/>
    <n v="0"/>
    <n v="17086.134902175399"/>
    <n v="2114.1934601176631"/>
    <n v="91.48"/>
    <n v="98.35"/>
    <n v="88.57"/>
    <n v="21.63"/>
    <n v="10"/>
    <n v="100"/>
    <n v="9.4279943548387095"/>
    <n v="2.9522002525252522"/>
    <n v="6.1088889333333336"/>
    <n v="14.508257755102038"/>
    <s v=""/>
    <s v=""/>
    <m/>
    <n v="0"/>
    <s v=""/>
    <n v="8.4"/>
    <n v="100"/>
    <n v="100"/>
    <n v="76"/>
    <n v="8.4"/>
    <n v="0"/>
    <n v="0"/>
    <n v="9"/>
    <n v="385.24779394296957"/>
    <n v="12"/>
    <n v="18"/>
    <n v="318.60000000000002"/>
    <n v="318.60000000000002"/>
  </r>
  <r>
    <x v="17"/>
    <x v="2"/>
    <n v="354280011"/>
    <s v="Ribeira"/>
    <n v="-0.46675871623882426"/>
    <n v="3257"/>
    <n v="1430"/>
    <n v="1827"/>
    <n v="9.7215174760469214"/>
    <n v="43.90543444887934"/>
    <n v="2.5600000000000002E-3"/>
    <n v="2.5600000000000002E-3"/>
    <n v="0"/>
    <n v="4.3399606798579403E-3"/>
    <n v="2.5600000000000002E-3"/>
    <n v="0"/>
    <n v="0"/>
    <n v="0"/>
    <n v="5.8770190104166673E-3"/>
    <n v="3"/>
    <s v=""/>
    <s v=""/>
    <n v="0.86"/>
    <n v="66.581999999999994"/>
    <n v="37.465336620000002"/>
    <n v="1"/>
    <n v="2"/>
    <n v="95469.745164261592"/>
    <n v="12296.81301811483"/>
    <n v="69.290000000000006"/>
    <n v="59.68"/>
    <n v="21.7"/>
    <n v="21.41"/>
    <s v=""/>
    <n v="100"/>
    <n v="5.9534883720930243E-2"/>
    <n v="2.5963488843813391E-2"/>
    <n v="8.4488448844884503E-2"/>
    <n v="0"/>
    <n v="0"/>
    <n v="25.5102040816327"/>
    <m/>
    <n v="1"/>
    <n v="0"/>
    <m/>
    <n v="48.058999999999997"/>
    <n v="48.058999999999997"/>
    <n v="43.73053284671532"/>
    <n v="5.4"/>
    <n v="0"/>
    <n v="2"/>
    <n v="6"/>
    <n v="43.55949836919963"/>
    <n v="2"/>
    <s v=""/>
    <n v="31.998643379999994"/>
    <n v="31.998643379999994"/>
  </r>
  <r>
    <x v="7"/>
    <x v="2"/>
    <n v="354290913"/>
    <s v="Ribeirão Bonito"/>
    <n v="0.67568540442075609"/>
    <n v="12791"/>
    <n v="12062"/>
    <n v="729"/>
    <n v="27.128313891834569"/>
    <n v="94.300680165741539"/>
    <n v="0.25501416799999999"/>
    <n v="0.11595546300000001"/>
    <n v="0.13905870499999998"/>
    <n v="0"/>
    <n v="4.3879999999999995E-2"/>
    <n v="2.4753700000000006E-3"/>
    <n v="0.19627592700000004"/>
    <n v="1.2382871E-2"/>
    <n v="3.8935567129629631E-2"/>
    <n v="25"/>
    <n v="34.4"/>
    <n v="65.600000000000009"/>
    <n v="8.5"/>
    <n v="655.88400000000001"/>
    <n v="655.88400000000001"/>
    <n v="3"/>
    <n v="0"/>
    <n v="9442.8019701352514"/>
    <n v="961.5385818153386"/>
    <n v="100"/>
    <n v="95.76"/>
    <n v="100"/>
    <n v="3.82"/>
    <n v="18.716577540107"/>
    <n v="100"/>
    <n v="12.879503434343434"/>
    <n v="6.6583333681462129"/>
    <n v="7.2927964150943394"/>
    <n v="35.656078205128203"/>
    <n v="8"/>
    <n v="0"/>
    <m/>
    <n v="1"/>
    <n v="0"/>
    <n v="8.4"/>
    <n v="96"/>
    <n v="0"/>
    <n v="0"/>
    <n v="1.4"/>
    <n v="1"/>
    <n v="0"/>
    <n v="7"/>
    <n v="112.69901335688442"/>
    <n v="43"/>
    <n v="82"/>
    <n v="629.64864"/>
    <n v="0"/>
  </r>
  <r>
    <x v="14"/>
    <x v="2"/>
    <n v="354300614"/>
    <s v="Ribeirão Branco"/>
    <n v="-0.76105151443880414"/>
    <n v="17710"/>
    <n v="10214"/>
    <n v="7496"/>
    <n v="25.379401269686593"/>
    <n v="57.673630717108978"/>
    <n v="0.24521078700000065"/>
    <n v="0.22780189800000064"/>
    <n v="1.7408889000000004E-2"/>
    <n v="0"/>
    <n v="3.4880000000000001E-2"/>
    <n v="4.1689999999999998E-2"/>
    <n v="0.16719078700000059"/>
    <n v="1.4499999999999999E-3"/>
    <n v="3.9348114895833335E-2"/>
    <n v="50"/>
    <n v="95"/>
    <n v="5"/>
    <n v="5.94"/>
    <n v="458.298"/>
    <n v="262.04295905999999"/>
    <n v="2"/>
    <n v="0"/>
    <n v="13942.793901750423"/>
    <n v="1638.2337662337661"/>
    <n v="72.989999999999995"/>
    <n v="71.930000000000007"/>
    <n v="50.62"/>
    <n v="31.4"/>
    <n v="34.682080924855498"/>
    <n v="100"/>
    <n v="7.0060224857143041"/>
    <n v="3.1316831034482844"/>
    <n v="8.8295309302325826"/>
    <n v="1.8922705434782614"/>
    <n v="0"/>
    <n v="0"/>
    <m/>
    <n v="1"/>
    <n v="0"/>
    <n v="7.6"/>
    <n v="82.67"/>
    <n v="74.402999999999992"/>
    <n v="42.82258289148109"/>
    <n v="5.4"/>
    <n v="0"/>
    <n v="0"/>
    <n v="22"/>
    <n v="88.644653225035512"/>
    <n v="171"/>
    <n v="9"/>
    <n v="378.87495660000002"/>
    <n v="340.98746094000001"/>
  </r>
  <r>
    <x v="11"/>
    <x v="2"/>
    <n v="35431058"/>
    <s v="Ribeirão Corrente"/>
    <n v="0.92141424048051146"/>
    <n v="4587"/>
    <n v="3768"/>
    <n v="819"/>
    <n v="30.89721137006601"/>
    <n v="82.145192936559837"/>
    <n v="0.40393111100000018"/>
    <n v="0.37797111100000019"/>
    <n v="2.5959999999999993E-2"/>
    <n v="0"/>
    <n v="1.9300000000000001E-2"/>
    <n v="2.3000000000000001E-4"/>
    <n v="0.38013222200000013"/>
    <n v="4.2688890000000005E-3"/>
    <n v="9.2719515625000002E-3"/>
    <n v="17"/>
    <n v="70.769230769230774"/>
    <n v="29.230769230769234"/>
    <n v="2.61"/>
    <n v="200.988"/>
    <n v="59.748083999999992"/>
    <n v="1"/>
    <n v="0"/>
    <n v="16431.445389143231"/>
    <n v="1925.0228907782864"/>
    <n v="77.62"/>
    <n v="100"/>
    <n v="77.08"/>
    <n v="28.13"/>
    <n v="0"/>
    <n v="97.64"/>
    <n v="54.58528527027029"/>
    <n v="16.900883305439336"/>
    <n v="82.167632826087001"/>
    <n v="9.2714285714285705"/>
    <n v="0"/>
    <n v="0"/>
    <m/>
    <n v="0"/>
    <n v="0"/>
    <n v="9"/>
    <n v="85.7"/>
    <n v="85.7"/>
    <n v="70.272810317033844"/>
    <n v="7.7"/>
    <n v="0"/>
    <n v="0"/>
    <n v="2"/>
    <n v="208.15466808582133"/>
    <n v="46"/>
    <n v="19"/>
    <n v="172.24671600000002"/>
    <n v="172.24671600000002"/>
  </r>
  <r>
    <x v="5"/>
    <x v="2"/>
    <n v="354320417"/>
    <s v="Ribeirão do Sul"/>
    <n v="-0.19912857310865339"/>
    <n v="4371"/>
    <n v="3522"/>
    <n v="849"/>
    <n v="21.493902439024389"/>
    <n v="80.576527110501033"/>
    <n v="0.18951000000000004"/>
    <n v="0.17561000000000004"/>
    <n v="1.3899999999999999E-2"/>
    <n v="0"/>
    <n v="9.6600000000000002E-3"/>
    <n v="2.3099999999999999E-2"/>
    <n v="0.15606000000000003"/>
    <n v="6.8999999999999997E-4"/>
    <n v="8.7363085937500005E-3"/>
    <n v="8"/>
    <n v="46.428571428571431"/>
    <n v="53.571428571428569"/>
    <n v="2.36"/>
    <n v="181.76400000000001"/>
    <n v="50.889600000000002"/>
    <n v="0"/>
    <n v="0"/>
    <n v="13419.574468085106"/>
    <n v="1442.9649965682906"/>
    <n v="76.75"/>
    <m/>
    <n v="75.28"/>
    <n v="28.96"/>
    <n v="47.619047619047599"/>
    <n v="100"/>
    <n v="19.142424242424248"/>
    <n v="10.188709677419357"/>
    <n v="22.229113924050637"/>
    <n v="6.9500000000000011"/>
    <n v="0"/>
    <n v="0"/>
    <m/>
    <n v="0"/>
    <n v="0"/>
    <n v="7.4"/>
    <n v="90"/>
    <n v="90"/>
    <n v="72.002376708259064"/>
    <n v="8"/>
    <n v="0"/>
    <n v="0"/>
    <s v=""/>
    <n v="110.57301715407365"/>
    <n v="13"/>
    <n v="15"/>
    <n v="163.58760000000001"/>
    <n v="163.58760000000001"/>
  </r>
  <r>
    <x v="1"/>
    <x v="2"/>
    <n v="354323821"/>
    <s v="Ribeirão dos Índios"/>
    <n v="-0.22075943714469082"/>
    <n v="2148"/>
    <n v="1888"/>
    <n v="260"/>
    <n v="10.904106807452154"/>
    <n v="87.89571694599627"/>
    <n v="7.3499628999999997E-2"/>
    <n v="7.3379629000000002E-2"/>
    <n v="1.1999999999999999E-4"/>
    <n v="0"/>
    <n v="0"/>
    <n v="0"/>
    <n v="7.3379629000000002E-2"/>
    <n v="1.1999999999999999E-4"/>
    <n v="5.0640218749999997E-3"/>
    <n v="1"/>
    <n v="60"/>
    <n v="40"/>
    <n v="1.32"/>
    <n v="101.736"/>
    <n v="16.13755440000001"/>
    <n v="0"/>
    <n v="0"/>
    <n v="22022.346368715083"/>
    <n v="2349.0502793296077"/>
    <n v="90.53"/>
    <m/>
    <n v="89.31"/>
    <n v="19.59"/>
    <n v="20"/>
    <n v="100"/>
    <n v="10.652120144927537"/>
    <n v="4.8999752666666669"/>
    <n v="13.845213018867925"/>
    <n v="7.5000000000000039E-2"/>
    <s v=""/>
    <s v=""/>
    <m/>
    <n v="0"/>
    <s v=""/>
    <n v="7.7"/>
    <n v="96.71"/>
    <n v="96.71"/>
    <n v="84.137813163481951"/>
    <n v="10"/>
    <n v="0"/>
    <n v="0"/>
    <n v="1"/>
    <n v="0"/>
    <n v="3"/>
    <n v="2"/>
    <n v="98.388885599999995"/>
    <n v="98.388885599999995"/>
  </r>
  <r>
    <x v="14"/>
    <x v="2"/>
    <n v="354325314"/>
    <s v="Ribeirão Grande"/>
    <n v="6.9664283969061991E-2"/>
    <n v="7493"/>
    <n v="2374"/>
    <n v="5119"/>
    <n v="22.564519529014966"/>
    <n v="31.68290404377419"/>
    <n v="0.14845999999999998"/>
    <n v="0.14498999999999998"/>
    <n v="3.47E-3"/>
    <n v="0"/>
    <n v="4.4199999999999995E-3"/>
    <n v="0.13713999999999998"/>
    <n v="5.7199999999999985E-3"/>
    <n v="1.1799999999999998E-3"/>
    <n v="1.7823193229166666E-2"/>
    <n v="5"/>
    <n v="77.777777777777786"/>
    <n v="22.222222222222221"/>
    <n v="1.69"/>
    <n v="130.73400000000001"/>
    <n v="1.3073399999999999"/>
    <n v="0"/>
    <n v="0"/>
    <n v="15866.905111437341"/>
    <n v="1851.8403843587346"/>
    <n v="91.34"/>
    <n v="39.130000000000003"/>
    <n v="42.23"/>
    <n v="23.16"/>
    <s v=""/>
    <n v="100"/>
    <n v="8.8369047619047603"/>
    <n v="3.9379310344827583"/>
    <n v="11.69274193548387"/>
    <n v="0.7886363636363638"/>
    <n v="0"/>
    <n v="3.1578947368421102"/>
    <m/>
    <n v="0"/>
    <n v="0"/>
    <n v="7.3"/>
    <n v="100"/>
    <n v="100"/>
    <n v="98.999999999999986"/>
    <n v="10"/>
    <n v="0"/>
    <n v="0"/>
    <n v="40"/>
    <n v="24.799147622811578"/>
    <n v="14"/>
    <n v="4"/>
    <n v="130.73400000000001"/>
    <n v="130.73400000000001"/>
  </r>
  <r>
    <x v="18"/>
    <x v="2"/>
    <n v="35433036"/>
    <s v="Ribeirão Pires"/>
    <n v="0.54905505352491613"/>
    <n v="117917"/>
    <n v="117917"/>
    <n v="0"/>
    <n v="1188.9191369227667"/>
    <n v="100"/>
    <n v="0.2205938890000001"/>
    <n v="2.9747777999999996E-2"/>
    <n v="0.1908461110000001"/>
    <n v="0"/>
    <n v="0"/>
    <n v="4.0607778000000011E-2"/>
    <n v="3.1E-4"/>
    <n v="0.17967611100000008"/>
    <n v="0.37074592410300927"/>
    <n v="9"/>
    <n v="20"/>
    <n v="80"/>
    <n v="110.35"/>
    <n v="6620.7780000000002"/>
    <n v="3741.4256724000002"/>
    <n v="19"/>
    <n v="1"/>
    <n v="390.46583613897911"/>
    <n v="56.162894239168239"/>
    <n v="90.25"/>
    <n v="100"/>
    <n v="73.709999999999994"/>
    <n v="34.17"/>
    <n v="32.5"/>
    <n v="90.25"/>
    <n v="40.107979818181832"/>
    <n v="15.109170479452061"/>
    <n v="8.7493464705882324"/>
    <n v="90.879100476190516"/>
    <n v="10"/>
    <n v="9.9601593625498008"/>
    <m/>
    <n v="0"/>
    <n v="0"/>
    <n v="9"/>
    <n v="70.599999999999994"/>
    <n v="49.419999999999995"/>
    <n v="43.489637133279501"/>
    <n v="5.0999999999999996"/>
    <n v="5"/>
    <n v="1"/>
    <n v="151"/>
    <n v="0"/>
    <n v="10"/>
    <n v="40"/>
    <n v="4674.269268"/>
    <n v="3271.9884876000001"/>
  </r>
  <r>
    <x v="4"/>
    <x v="2"/>
    <n v="35434024"/>
    <s v="Ribeirão Preto"/>
    <n v="1.3723942539598077"/>
    <n v="669180"/>
    <n v="667281"/>
    <n v="1899"/>
    <n v="1028.9219982471516"/>
    <n v="99.716219851161128"/>
    <n v="5.8767953679999927"/>
    <n v="0.13217629600000003"/>
    <n v="5.7446190719999928"/>
    <n v="2.6914216451040098"/>
    <n v="4.6906707399999963"/>
    <n v="0.37203308600000007"/>
    <n v="9.0932730999999975E-2"/>
    <n v="0.72315881100000001"/>
    <n v="2.7118883521527777"/>
    <n v="66"/>
    <n v="13.428120063191153"/>
    <n v="86.571879936808855"/>
    <n v="761.82"/>
    <n v="37398.402000000002"/>
    <n v="4256.0621694000001"/>
    <n v="58"/>
    <n v="3"/>
    <n v="459.48175378821844"/>
    <n v="47.597597059087228"/>
    <n v="99.19"/>
    <n v="99.72"/>
    <n v="97.95"/>
    <n v="55"/>
    <n v="7.5"/>
    <n v="99.47"/>
    <n v="186.56493231746009"/>
    <n v="60.274824287179406"/>
    <n v="6.1764624299065432"/>
    <n v="568.77416554455385"/>
    <n v="61"/>
    <n v="1.8138023100586199E-2"/>
    <m/>
    <n v="2"/>
    <n v="2188"/>
    <n v="10"/>
    <n v="99.5"/>
    <n v="93.529999999999987"/>
    <n v="88.619668376739739"/>
    <n v="9.9"/>
    <n v="22"/>
    <n v="3"/>
    <n v="180"/>
    <n v="172.96695626412503"/>
    <n v="85"/>
    <n v="548"/>
    <n v="37211.40999"/>
    <n v="34978.725390599997"/>
  </r>
  <r>
    <x v="3"/>
    <x v="2"/>
    <n v="35434029"/>
    <s v="Ribeirão Preto"/>
    <m/>
    <m/>
    <m/>
    <m/>
    <m/>
    <m/>
    <n v="2.3000000000000001E-4"/>
    <n v="0"/>
    <n v="2.3000000000000001E-4"/>
    <n v="0"/>
    <n v="0"/>
    <n v="0"/>
    <n v="0"/>
    <n v="2.3000000000000001E-4"/>
    <m/>
    <n v="1"/>
    <s v=""/>
    <s v=""/>
    <m/>
    <m/>
    <m/>
    <m/>
    <m/>
    <s v=""/>
    <s v=""/>
    <m/>
    <m/>
    <m/>
    <m/>
    <n v="100"/>
    <m/>
    <n v="7.301587301587302E-3"/>
    <n v="2.3589743589743587E-3"/>
    <n v="0"/>
    <n v="2.2772277227722779E-2"/>
    <s v=""/>
    <s v=""/>
    <m/>
    <m/>
    <s v=""/>
    <m/>
    <m/>
    <m/>
    <m/>
    <m/>
    <m/>
    <m/>
    <n v="2"/>
    <m/>
    <s v=""/>
    <n v="1"/>
    <m/>
    <m/>
  </r>
  <r>
    <x v="11"/>
    <x v="2"/>
    <n v="35436008"/>
    <s v="Rifaina"/>
    <n v="6.963007996927395E-2"/>
    <n v="3460"/>
    <n v="3063"/>
    <n v="397"/>
    <n v="20.165520456929709"/>
    <n v="88.526011560693647"/>
    <n v="3.2829999999999998E-2"/>
    <n v="1.5149999999999999E-2"/>
    <n v="1.7680000000000001E-2"/>
    <n v="3.2229832572298299E-2"/>
    <n v="1.383E-2"/>
    <n v="0"/>
    <n v="1.6569999999999998E-2"/>
    <n v="2.4300000000000003E-3"/>
    <n v="7.7426510416666672E-3"/>
    <s v=""/>
    <n v="25"/>
    <n v="75"/>
    <n v="2.2200000000000002"/>
    <n v="171.018"/>
    <n v="37.284840000000003"/>
    <n v="0"/>
    <n v="0"/>
    <n v="24335.583815028902"/>
    <n v="2916.6242774566467"/>
    <n v="85.93"/>
    <m/>
    <n v="81.59"/>
    <n v="15.64"/>
    <s v=""/>
    <n v="98.17"/>
    <n v="3.9554216867469876"/>
    <n v="1.2295880149812735"/>
    <n v="2.9705882352941173"/>
    <n v="5.5250000000000012"/>
    <n v="0"/>
    <n v="0"/>
    <m/>
    <n v="0"/>
    <n v="0"/>
    <n v="9"/>
    <n v="92"/>
    <n v="92.000000000000014"/>
    <n v="78.198294916324599"/>
    <n v="8.5"/>
    <n v="0"/>
    <n v="0"/>
    <n v="1"/>
    <n v="178.62099073785694"/>
    <n v="4"/>
    <n v="12"/>
    <n v="157.33656000000002"/>
    <n v="157.33656000000002"/>
  </r>
  <r>
    <x v="3"/>
    <x v="2"/>
    <n v="35437099"/>
    <s v="Rincão"/>
    <n v="3.5387602128178486E-2"/>
    <n v="10476"/>
    <n v="8614"/>
    <n v="1862"/>
    <n v="33.424797396464804"/>
    <n v="82.226040473463158"/>
    <n v="0.36775999999999998"/>
    <n v="0.17360999999999999"/>
    <n v="0.19414999999999999"/>
    <n v="1.8253044140030442E-2"/>
    <n v="1.8519999999999998E-2"/>
    <n v="5.2700000000000004E-3"/>
    <n v="0.34195999999999993"/>
    <n v="2.0100000000000001E-3"/>
    <n v="2.5264853839285718E-2"/>
    <n v="3"/>
    <n v="37.5"/>
    <n v="62.5"/>
    <n v="6.13"/>
    <n v="473.14799999999997"/>
    <n v="473.14799999999997"/>
    <n v="1"/>
    <n v="0"/>
    <n v="12763.711340206186"/>
    <n v="1505.1546391752577"/>
    <m/>
    <m/>
    <m/>
    <m/>
    <n v="3.5714285714285698"/>
    <m/>
    <n v="24.036601307189539"/>
    <n v="8.6735849056603769"/>
    <n v="16.855339805825238"/>
    <n v="38.83"/>
    <s v=""/>
    <s v=""/>
    <m/>
    <n v="0"/>
    <s v=""/>
    <n v="10"/>
    <n v="100"/>
    <n v="0"/>
    <n v="0"/>
    <n v="1.5"/>
    <n v="0"/>
    <n v="0"/>
    <n v="2"/>
    <n v="73.303412391811378"/>
    <n v="12"/>
    <n v="20"/>
    <n v="473.14799999999997"/>
    <n v="0"/>
  </r>
  <r>
    <x v="0"/>
    <x v="2"/>
    <n v="354380820"/>
    <s v="Rinópolis"/>
    <n v="-0.26064964730091456"/>
    <n v="9757"/>
    <n v="8877"/>
    <n v="880"/>
    <n v="27.216178521617852"/>
    <n v="90.980834272829753"/>
    <n v="5.8164384000000013E-2"/>
    <n v="3.009284000000001E-2"/>
    <n v="2.8071544000000004E-2"/>
    <n v="0"/>
    <n v="3.82E-3"/>
    <n v="2.3999999999999998E-4"/>
    <n v="1.8587717000000011E-2"/>
    <n v="3.5516667000000002E-2"/>
    <n v="2.5408854166666668E-2"/>
    <n v="5"/>
    <n v="46.666666666666664"/>
    <n v="53.333333333333336"/>
    <n v="6.09"/>
    <n v="469.53"/>
    <n v="63.084689999999995"/>
    <n v="1"/>
    <n v="0"/>
    <n v="8338.9238495439167"/>
    <n v="1034.2851286256023"/>
    <n v="100"/>
    <n v="86.92"/>
    <n v="86.87"/>
    <n v="2.69"/>
    <s v=""/>
    <n v="100"/>
    <n v="5.4359237383177579"/>
    <n v="2.2544334883720936"/>
    <n v="4.0123786666666685"/>
    <n v="8.7723575"/>
    <n v="2"/>
    <n v="0"/>
    <m/>
    <n v="0"/>
    <n v="0"/>
    <n v="7.3"/>
    <n v="99.5"/>
    <n v="99.5"/>
    <n v="86.564289821736622"/>
    <n v="9.5"/>
    <n v="0"/>
    <n v="0"/>
    <n v="6"/>
    <n v="15.034129343035769"/>
    <n v="21"/>
    <n v="24"/>
    <n v="467.18234999999999"/>
    <n v="467.18234999999999"/>
  </r>
  <r>
    <x v="6"/>
    <x v="2"/>
    <n v="35439075"/>
    <s v="Rio Claro"/>
    <n v="0.83982241804774205"/>
    <n v="198330"/>
    <n v="193917"/>
    <n v="4413"/>
    <n v="398.24501516033814"/>
    <n v="97.77492058690062"/>
    <n v="1.4403647500000003"/>
    <n v="1.1719522220000007"/>
    <n v="0.26841252799999959"/>
    <n v="0"/>
    <n v="0.93562000000000001"/>
    <n v="0.32027148099999969"/>
    <n v="9.0674535999999986E-2"/>
    <n v="9.3798733000000023E-2"/>
    <n v="0.69094131944444448"/>
    <n v="31"/>
    <n v="22.186495176848876"/>
    <n v="77.813504823151121"/>
    <n v="179.83"/>
    <n v="10789.902"/>
    <n v="1184.5578196800002"/>
    <n v="29"/>
    <n v="3"/>
    <n v="968.35698078959308"/>
    <n v="127.20617153229462"/>
    <n v="100"/>
    <n v="100"/>
    <n v="100"/>
    <n v="15.2"/>
    <n v="0"/>
    <n v="100"/>
    <n v="62.624554347826098"/>
    <n v="23.65130952380953"/>
    <n v="78.130148133333378"/>
    <n v="33.551565999999951"/>
    <n v="3"/>
    <n v="0.66430469441984097"/>
    <m/>
    <n v="1"/>
    <n v="0"/>
    <n v="8.3000000000000007"/>
    <n v="99.8"/>
    <n v="91.815999999999988"/>
    <n v="89.021607242771992"/>
    <n v="9.9"/>
    <n v="3"/>
    <n v="3"/>
    <n v="108"/>
    <n v="135.41236768880617"/>
    <n v="69"/>
    <n v="242"/>
    <n v="10768.322195999999"/>
    <n v="9906.8564203199985"/>
  </r>
  <r>
    <x v="3"/>
    <x v="2"/>
    <n v="35439079"/>
    <s v="Rio Claro"/>
    <m/>
    <m/>
    <m/>
    <m/>
    <m/>
    <m/>
    <n v="1.4999999999999999E-4"/>
    <n v="1.4999999999999999E-4"/>
    <n v="0"/>
    <n v="0"/>
    <n v="0"/>
    <n v="0"/>
    <n v="1.4999999999999999E-4"/>
    <n v="0"/>
    <m/>
    <n v="1"/>
    <s v=""/>
    <s v=""/>
    <m/>
    <m/>
    <m/>
    <m/>
    <m/>
    <s v=""/>
    <s v=""/>
    <m/>
    <m/>
    <m/>
    <m/>
    <n v="3.1484864602363398"/>
    <m/>
    <n v="6.5217391304347823E-3"/>
    <n v="2.4630541871921178E-3"/>
    <n v="9.9999999999999985E-3"/>
    <n v="0"/>
    <s v=""/>
    <s v=""/>
    <m/>
    <m/>
    <s v=""/>
    <m/>
    <m/>
    <m/>
    <m/>
    <m/>
    <m/>
    <m/>
    <s v=""/>
    <m/>
    <n v="1"/>
    <s v=""/>
    <m/>
    <m/>
  </r>
  <r>
    <x v="6"/>
    <x v="2"/>
    <n v="35440045"/>
    <s v="Rio das Pedras"/>
    <n v="1.7202450778688538"/>
    <n v="33493"/>
    <n v="32732"/>
    <n v="761"/>
    <n v="147.58526482770776"/>
    <n v="97.727883438330394"/>
    <n v="0.33579120400000007"/>
    <n v="0.29164000000000007"/>
    <n v="4.415120400000002E-2"/>
    <n v="0"/>
    <n v="7.6660000000000006E-2"/>
    <n v="0.23215361099999995"/>
    <n v="1.9397593000000001E-2"/>
    <n v="7.5799999999999982E-3"/>
    <n v="9.7252081251157405E-2"/>
    <n v="17"/>
    <n v="32.142857142857146"/>
    <n v="67.857142857142861"/>
    <n v="26.88"/>
    <n v="1814.346"/>
    <n v="1814.346"/>
    <n v="2"/>
    <n v="0"/>
    <n v="2636.3956647657719"/>
    <n v="348.38085570119142"/>
    <n v="95.39"/>
    <n v="100"/>
    <n v="95.39"/>
    <n v="60.31"/>
    <s v=""/>
    <n v="98.53"/>
    <n v="31.678415471698116"/>
    <n v="11.992543000000003"/>
    <n v="42.26666666666668"/>
    <n v="11.93275783783784"/>
    <n v="0"/>
    <n v="0"/>
    <m/>
    <n v="0"/>
    <n v="0"/>
    <n v="9.8000000000000007"/>
    <n v="99"/>
    <n v="0"/>
    <n v="0"/>
    <n v="1.5"/>
    <n v="1"/>
    <n v="0"/>
    <n v="41"/>
    <n v="78.826076536112865"/>
    <n v="18"/>
    <n v="38"/>
    <n v="1796.2025399999998"/>
    <n v="0"/>
  </r>
  <r>
    <x v="8"/>
    <x v="2"/>
    <n v="354400410"/>
    <s v="Rio das Pedras"/>
    <m/>
    <m/>
    <m/>
    <m/>
    <m/>
    <m/>
    <n v="1.38889E-4"/>
    <n v="0"/>
    <n v="1.38889E-4"/>
    <n v="0"/>
    <n v="0"/>
    <n v="0"/>
    <n v="0"/>
    <n v="1.38889E-4"/>
    <m/>
    <n v="0"/>
    <s v=""/>
    <s v=""/>
    <m/>
    <m/>
    <m/>
    <m/>
    <m/>
    <s v=""/>
    <s v=""/>
    <m/>
    <m/>
    <m/>
    <m/>
    <n v="8.9285714285714306"/>
    <m/>
    <n v="1.3102735849056604E-2"/>
    <n v="4.9603214285714285E-3"/>
    <n v="0"/>
    <n v="3.7537567567567556E-2"/>
    <s v=""/>
    <s v=""/>
    <m/>
    <m/>
    <s v=""/>
    <m/>
    <m/>
    <m/>
    <m/>
    <m/>
    <m/>
    <m/>
    <n v="0"/>
    <m/>
    <s v=""/>
    <n v="1"/>
    <m/>
    <m/>
  </r>
  <r>
    <x v="18"/>
    <x v="2"/>
    <n v="35441036"/>
    <s v="Rio Grande da Serra"/>
    <n v="1.3045949590739125"/>
    <n v="48648"/>
    <n v="48648"/>
    <n v="0"/>
    <n v="1326.6430324515952"/>
    <n v="100"/>
    <n v="0.11182"/>
    <n v="0.1"/>
    <n v="1.1820000000000001E-2"/>
    <n v="0"/>
    <n v="0"/>
    <n v="1.18E-2"/>
    <n v="0"/>
    <n v="0.10002000000000001"/>
    <n v="0.12575260255555556"/>
    <n v="2"/>
    <n v="14.285714285714285"/>
    <n v="85.714285714285708"/>
    <n v="40.19"/>
    <n v="2713.0140000000001"/>
    <n v="1704.4327556999999"/>
    <n v="2"/>
    <n v="0"/>
    <n v="350.05426739023187"/>
    <n v="51.859891465219548"/>
    <n v="84.92"/>
    <n v="100"/>
    <n v="52.08"/>
    <n v="32.43"/>
    <s v=""/>
    <n v="84.92"/>
    <n v="55.91"/>
    <n v="20.707407407407409"/>
    <n v="83.333333333333343"/>
    <n v="14.774999999999999"/>
    <n v="0"/>
    <n v="0"/>
    <m/>
    <n v="2"/>
    <n v="0"/>
    <n v="9"/>
    <n v="49.7"/>
    <n v="42.245000000000005"/>
    <n v="37.175674150594141"/>
    <n v="4.4000000000000004"/>
    <n v="0"/>
    <n v="0"/>
    <n v="97"/>
    <n v="0"/>
    <n v="1"/>
    <n v="6"/>
    <n v="1348.3679580000003"/>
    <n v="1146.1127643000002"/>
  </r>
  <r>
    <x v="10"/>
    <x v="2"/>
    <n v="354420215"/>
    <s v="Riolândia"/>
    <n v="1.0496033091338175"/>
    <n v="11256"/>
    <n v="8905"/>
    <n v="2351"/>
    <n v="17.847402803323398"/>
    <n v="79.113361762615497"/>
    <n v="0.16719689799999995"/>
    <n v="0.15012999999999996"/>
    <n v="1.7066898000000007E-2"/>
    <n v="0.28812855149670225"/>
    <n v="1.4161851999999999E-2"/>
    <n v="1.31E-3"/>
    <n v="0.14563000000000001"/>
    <n v="6.0950459999999989E-3"/>
    <n v="2.1702975000000006E-2"/>
    <n v="10"/>
    <n v="61.53846153846154"/>
    <n v="38.461538461538467"/>
    <n v="6.83"/>
    <n v="527.25599999999997"/>
    <n v="89.107020000000006"/>
    <n v="2"/>
    <n v="0"/>
    <n v="13588.272921108743"/>
    <n v="1456.8869936034116"/>
    <n v="74.040000000000006"/>
    <n v="79.11"/>
    <n v="73.349999999999994"/>
    <n v="13.48"/>
    <n v="4.1121802779833896"/>
    <n v="93.59"/>
    <n v="10.786896645161287"/>
    <n v="3.4473587216494836"/>
    <n v="14.575728155339801"/>
    <n v="3.2820957692307702"/>
    <n v="0"/>
    <n v="0"/>
    <m/>
    <n v="0"/>
    <n v="0"/>
    <n v="7.7"/>
    <n v="100"/>
    <n v="100"/>
    <n v="83.099856616140926"/>
    <n v="9.6999999999999993"/>
    <n v="1"/>
    <n v="0"/>
    <n v="5"/>
    <n v="65.253044801461527"/>
    <n v="24"/>
    <n v="15"/>
    <n v="527.25599999999997"/>
    <n v="527.25599999999997"/>
  </r>
  <r>
    <x v="14"/>
    <x v="2"/>
    <n v="354350114"/>
    <s v="Riversul"/>
    <n v="-1.0216665434611971"/>
    <n v="5779"/>
    <n v="4333"/>
    <n v="1446"/>
    <n v="14.963749352667012"/>
    <n v="74.978369960200723"/>
    <n v="3.9298178999999996E-2"/>
    <n v="3.7049289999999999E-2"/>
    <n v="2.248889E-3"/>
    <n v="0"/>
    <n v="1.4540000000000001E-2"/>
    <n v="9.4081789999999992E-3"/>
    <n v="3.5899999999999999E-3"/>
    <n v="1.176E-2"/>
    <n v="1.2308969010416667E-2"/>
    <n v="17"/>
    <n v="42.857142857142854"/>
    <n v="57.142857142857139"/>
    <n v="2.86"/>
    <n v="220.69800000000001"/>
    <n v="107.29457316"/>
    <n v="1"/>
    <n v="0"/>
    <n v="23956.227721059007"/>
    <n v="2783.069735248313"/>
    <n v="81.790000000000006"/>
    <n v="98.09"/>
    <n v="72.94"/>
    <n v="28.05"/>
    <n v="86.943069306930695"/>
    <n v="100"/>
    <n v="2.0050091326530612"/>
    <n v="0.89517492027334844"/>
    <n v="2.5551234482758622"/>
    <n v="0.44095862745098036"/>
    <n v="8"/>
    <n v="2.7777777777777799"/>
    <m/>
    <n v="0"/>
    <n v="0"/>
    <n v="7.6"/>
    <n v="96.957999999999998"/>
    <n v="96.957999999999998"/>
    <n v="51.383984829948616"/>
    <n v="6.6"/>
    <n v="0"/>
    <n v="0"/>
    <n v="2"/>
    <n v="118.12524662053569"/>
    <n v="6"/>
    <n v="8"/>
    <n v="213.98436684000001"/>
    <n v="213.98436684000001"/>
  </r>
  <r>
    <x v="13"/>
    <x v="2"/>
    <n v="354425122"/>
    <s v="Rosana"/>
    <n v="-1.0861624172665563"/>
    <n v="18588"/>
    <n v="17719"/>
    <n v="869"/>
    <n v="25.077574809098511"/>
    <n v="95.324940822035714"/>
    <n v="0.26978753200000016"/>
    <n v="0.14339388999999997"/>
    <n v="0.12639364200000017"/>
    <n v="0.19652102359208498"/>
    <n v="3.7389999999999993E-2"/>
    <n v="7.0136419999999996E-3"/>
    <n v="0.21128388999999922"/>
    <n v="1.4099999999999998E-2"/>
    <n v="5.022742220833333E-2"/>
    <n v="3"/>
    <n v="6.8493150684931505"/>
    <n v="93.150684931506845"/>
    <n v="9.59"/>
    <n v="739.96199999999999"/>
    <n v="160.92691199999996"/>
    <n v="0"/>
    <n v="0"/>
    <n v="9416.0103292446747"/>
    <n v="1340.2969657843771"/>
    <n v="88.77"/>
    <n v="98.74"/>
    <n v="88.06"/>
    <n v="19.170000000000002"/>
    <n v="43.75"/>
    <n v="100"/>
    <n v="9.4995609859154992"/>
    <n v="4.8610366126126161"/>
    <n v="6.9948239024390233"/>
    <n v="15.999195189873438"/>
    <n v="0"/>
    <n v="1.9938854180513099"/>
    <m/>
    <n v="0"/>
    <n v="0"/>
    <n v="7.4"/>
    <n v="88.4"/>
    <n v="88.4"/>
    <n v="78.252003210975701"/>
    <n v="8.4"/>
    <n v="0"/>
    <n v="0"/>
    <s v=""/>
    <n v="74.441407414686196"/>
    <n v="10"/>
    <n v="136"/>
    <n v="654.12640799999997"/>
    <n v="654.12640799999997"/>
  </r>
  <r>
    <x v="15"/>
    <x v="2"/>
    <n v="35443012"/>
    <s v="Roseira"/>
    <n v="1.0603584206849037"/>
    <n v="10439"/>
    <n v="10003"/>
    <n v="436"/>
    <n v="80.182809739611344"/>
    <n v="95.82335472746432"/>
    <n v="0.53009000000000006"/>
    <n v="0.47856000000000004"/>
    <n v="5.1529999999999999E-2"/>
    <n v="0.3824657534246575"/>
    <n v="3.8699999999999998E-2"/>
    <n v="4.2900000000000004E-3"/>
    <n v="0.48383000000000004"/>
    <n v="3.2700000000000003E-3"/>
    <n v="2.5336322916666671E-2"/>
    <n v="1"/>
    <n v="58.82352941176471"/>
    <n v="41.17647058823529"/>
    <n v="7.06"/>
    <n v="544.69799999999998"/>
    <n v="100.22832"/>
    <n v="3"/>
    <n v="0"/>
    <n v="5860.6993006993007"/>
    <n v="604.19580419580404"/>
    <n v="93.2"/>
    <n v="94.97"/>
    <n v="90.8"/>
    <n v="30.23"/>
    <n v="82.352941176470594"/>
    <n v="98.14"/>
    <n v="63.105952380952388"/>
    <n v="27.324226804123715"/>
    <n v="74.775000000000006"/>
    <n v="25.765000000000004"/>
    <s v=""/>
    <s v=""/>
    <m/>
    <n v="0"/>
    <s v=""/>
    <n v="9.1999999999999993"/>
    <n v="96"/>
    <n v="96.000000000000014"/>
    <n v="81.599286209973229"/>
    <n v="9.6"/>
    <n v="0"/>
    <n v="0"/>
    <n v="28"/>
    <n v="152.74513246175303"/>
    <n v="20"/>
    <n v="14"/>
    <n v="522.91007999999999"/>
    <n v="522.91007999999999"/>
  </r>
  <r>
    <x v="12"/>
    <x v="2"/>
    <n v="354440019"/>
    <s v="Rubiácea"/>
    <n v="1.4084345486822691"/>
    <n v="3034"/>
    <n v="1810"/>
    <n v="1224"/>
    <n v="12.806551010932422"/>
    <n v="59.657218193803565"/>
    <n v="4.6319999999999993E-2"/>
    <n v="4.2309999999999993E-2"/>
    <n v="4.0099999999999988E-3"/>
    <n v="0"/>
    <n v="3.9299999999999995E-3"/>
    <n v="4.0279999999999996E-2"/>
    <n v="2.0800000000000003E-3"/>
    <n v="3.0000000000000001E-5"/>
    <n v="7.3084635416666667E-3"/>
    <n v="2"/>
    <n v="25"/>
    <n v="75"/>
    <n v="1.24"/>
    <n v="95.634"/>
    <n v="14.106960000000001"/>
    <n v="0"/>
    <n v="0"/>
    <n v="18085.906394199079"/>
    <n v="1974.8978246539227"/>
    <n v="92.5"/>
    <n v="92.69"/>
    <n v="91.04"/>
    <n v="14.93"/>
    <s v=""/>
    <n v="100"/>
    <n v="7.0181818181818167"/>
    <n v="2.6620689655172409"/>
    <n v="9.0021276595744677"/>
    <n v="2.1105263157894725"/>
    <n v="0"/>
    <n v="0.52539404553415103"/>
    <m/>
    <n v="0"/>
    <n v="0"/>
    <n v="8.6"/>
    <n v="100"/>
    <n v="100"/>
    <n v="85.249011857707515"/>
    <n v="9.6999999999999993"/>
    <n v="0"/>
    <n v="0"/>
    <n v="3"/>
    <n v="53.773272283489817"/>
    <n v="3"/>
    <n v="9"/>
    <n v="95.634"/>
    <n v="95.634"/>
  </r>
  <r>
    <x v="0"/>
    <x v="2"/>
    <n v="354440020"/>
    <s v="Rubiácea"/>
    <m/>
    <m/>
    <m/>
    <m/>
    <m/>
    <m/>
    <n v="0.11361"/>
    <n v="0.11361"/>
    <n v="0"/>
    <n v="0"/>
    <n v="0"/>
    <n v="0.11111"/>
    <n v="2.5000000000000001E-3"/>
    <n v="0"/>
    <m/>
    <n v="1"/>
    <s v=""/>
    <s v=""/>
    <m/>
    <m/>
    <m/>
    <m/>
    <m/>
    <s v=""/>
    <s v=""/>
    <m/>
    <m/>
    <m/>
    <m/>
    <n v="1.3355592654424"/>
    <m/>
    <n v="17.213636363636365"/>
    <n v="6.5293103448275867"/>
    <n v="24.172340425531917"/>
    <n v="0"/>
    <s v=""/>
    <s v=""/>
    <m/>
    <m/>
    <s v=""/>
    <m/>
    <m/>
    <m/>
    <m/>
    <m/>
    <m/>
    <m/>
    <s v=""/>
    <m/>
    <n v="2"/>
    <s v=""/>
    <m/>
    <m/>
  </r>
  <r>
    <x v="16"/>
    <x v="2"/>
    <n v="354450918"/>
    <s v="Rubinéia"/>
    <n v="0.54157172013169497"/>
    <n v="2967"/>
    <n v="2577"/>
    <n v="390"/>
    <n v="12.658929942827887"/>
    <n v="86.855409504550053"/>
    <n v="1.1639999999999999E-2"/>
    <n v="0"/>
    <n v="1.1639999999999999E-2"/>
    <n v="0.50175894216133987"/>
    <n v="9.2999999999999992E-3"/>
    <n v="0"/>
    <n v="1E-3"/>
    <n v="1.34E-3"/>
    <n v="7.7265624999999999E-3"/>
    <n v="4"/>
    <s v=""/>
    <s v=""/>
    <n v="1.8"/>
    <n v="138.834"/>
    <n v="43.077851999999993"/>
    <n v="0"/>
    <n v="0"/>
    <n v="19238.341759352883"/>
    <n v="1488.0485338725982"/>
    <n v="100"/>
    <n v="71.2"/>
    <n v="81.540000000000006"/>
    <n v="13.69"/>
    <s v=""/>
    <n v="100"/>
    <n v="2.0421052631578949"/>
    <n v="0.64309392265193366"/>
    <n v="0"/>
    <n v="8.3142857142857149"/>
    <n v="0"/>
    <n v="0.30421555845284698"/>
    <m/>
    <n v="0"/>
    <n v="0"/>
    <n v="7.3"/>
    <n v="80.2"/>
    <n v="80.2"/>
    <n v="68.971684169583824"/>
    <n v="7.7"/>
    <n v="0"/>
    <n v="0"/>
    <n v="3"/>
    <n v="120.36400404448938"/>
    <s v=""/>
    <n v="11"/>
    <n v="111.34486800000001"/>
    <n v="111.34486800000001"/>
  </r>
  <r>
    <x v="2"/>
    <x v="2"/>
    <n v="354460816"/>
    <s v="Sabino"/>
    <n v="0.51795909419696251"/>
    <n v="5422"/>
    <n v="4916"/>
    <n v="506"/>
    <n v="17.397163575691458"/>
    <n v="90.667650313537436"/>
    <n v="0.16975589499999999"/>
    <n v="0.14021"/>
    <n v="2.9545894999999992E-2"/>
    <n v="0"/>
    <n v="2.2870000000000001E-2"/>
    <n v="1.57E-3"/>
    <n v="0.13785"/>
    <n v="7.4658950000000002E-3"/>
    <n v="1.4119791666666666E-2"/>
    <n v="1"/>
    <n v="20.833333333333336"/>
    <n v="79.166666666666657"/>
    <n v="3.42"/>
    <n v="263.46600000000001"/>
    <n v="40.527297000000004"/>
    <n v="2"/>
    <n v="0"/>
    <n v="13610.151235706382"/>
    <n v="1221.4238288454444"/>
    <n v="100"/>
    <n v="87.69"/>
    <n v="100"/>
    <n v="12.14"/>
    <n v="2.4193548387096802"/>
    <n v="100"/>
    <n v="17.869041578947368"/>
    <n v="7.254525427350428"/>
    <n v="18.947297297297297"/>
    <n v="14.069473809523808"/>
    <n v="0"/>
    <n v="0"/>
    <m/>
    <n v="1"/>
    <n v="0"/>
    <n v="7.6"/>
    <n v="99.55"/>
    <n v="99.55"/>
    <n v="84.617636810821878"/>
    <n v="9.5"/>
    <n v="0"/>
    <n v="0"/>
    <s v=""/>
    <n v="161.97122832902991"/>
    <n v="5"/>
    <n v="19"/>
    <n v="262.28040299999998"/>
    <n v="262.28040299999998"/>
  </r>
  <r>
    <x v="1"/>
    <x v="2"/>
    <n v="354470721"/>
    <s v="Sagres"/>
    <n v="-0.13025118871859975"/>
    <n v="2363"/>
    <n v="1956"/>
    <n v="407"/>
    <n v="15.86651446988518"/>
    <n v="82.776132035548031"/>
    <n v="5.1899999999999984E-3"/>
    <n v="0"/>
    <n v="5.1899999999999984E-3"/>
    <n v="0"/>
    <n v="4.7100000000000006E-3"/>
    <n v="0"/>
    <n v="1.9000000000000001E-4"/>
    <n v="2.9000000000000006E-4"/>
    <n v="5.3856708333333324E-3"/>
    <n v="0"/>
    <s v=""/>
    <s v=""/>
    <n v="1.29"/>
    <n v="99.846000000000004"/>
    <n v="22.192110000000003"/>
    <n v="1"/>
    <n v="0"/>
    <n v="15881.438848920863"/>
    <n v="1734.947101142616"/>
    <n v="87.52"/>
    <n v="100"/>
    <n v="83.33"/>
    <n v="19.98"/>
    <n v="13.0468447541618"/>
    <n v="100"/>
    <n v="0.94363636363636338"/>
    <n v="0.43613445378151244"/>
    <n v="0"/>
    <n v="3.9923076923076897"/>
    <n v="1"/>
    <n v="0"/>
    <m/>
    <n v="0"/>
    <n v="0"/>
    <n v="9"/>
    <n v="91.5"/>
    <n v="91.499999999999986"/>
    <n v="77.773661438615477"/>
    <n v="8.4"/>
    <n v="0"/>
    <n v="0"/>
    <n v="0"/>
    <n v="87.454286490154061"/>
    <s v=""/>
    <n v="12"/>
    <n v="91.359089999999995"/>
    <n v="91.359089999999995"/>
  </r>
  <r>
    <x v="2"/>
    <x v="2"/>
    <n v="354480616"/>
    <s v="Sales"/>
    <n v="1.2632469710058825"/>
    <n v="5942"/>
    <n v="5512"/>
    <n v="430"/>
    <n v="19.250955744184537"/>
    <n v="92.763379333557722"/>
    <n v="0.10515916700000004"/>
    <n v="3.9023426E-2"/>
    <n v="6.613574100000004E-2"/>
    <n v="0"/>
    <n v="4.1700000000000001E-3"/>
    <n v="1.2E-4"/>
    <n v="4.2439167000000007E-2"/>
    <n v="5.8430000000000024E-2"/>
    <n v="1.3929657291666666E-2"/>
    <n v="1"/>
    <n v="19.696969696969695"/>
    <n v="80.303030303030297"/>
    <n v="3.94"/>
    <n v="303.96600000000001"/>
    <n v="27.356940000000002"/>
    <n v="1"/>
    <n v="0"/>
    <n v="12047.579939414338"/>
    <n v="1061.4607876135985"/>
    <n v="90.02"/>
    <n v="90.02"/>
    <n v="100"/>
    <n v="55.91"/>
    <n v="3.5714285714285698"/>
    <n v="100"/>
    <n v="11.430344239130438"/>
    <n v="4.6325624229074904"/>
    <n v="5.419920277777778"/>
    <n v="33.067870500000005"/>
    <n v="0"/>
    <n v="0"/>
    <m/>
    <n v="0"/>
    <n v="0"/>
    <n v="8.9"/>
    <n v="100"/>
    <n v="100"/>
    <n v="90.999999999999986"/>
    <n v="10"/>
    <n v="0"/>
    <n v="0"/>
    <n v="1"/>
    <n v="29.936127735853756"/>
    <n v="13"/>
    <n v="53"/>
    <n v="303.96600000000001"/>
    <n v="303.96600000000001"/>
  </r>
  <r>
    <x v="4"/>
    <x v="2"/>
    <n v="35449054"/>
    <s v="Sales Oliveira"/>
    <n v="0.94387174407843943"/>
    <n v="11342"/>
    <n v="10620"/>
    <n v="722"/>
    <n v="37.339917695473254"/>
    <n v="93.634279668488801"/>
    <n v="0.15709444400000006"/>
    <n v="7.7634444000000025E-2"/>
    <n v="7.9460000000000044E-2"/>
    <n v="0"/>
    <n v="0"/>
    <n v="7.8199999999999988E-3"/>
    <n v="7.5184444000000045E-2"/>
    <n v="7.4090000000000031E-2"/>
    <n v="3.4000060425925932E-2"/>
    <n v="4"/>
    <n v="41.860465116279073"/>
    <n v="58.139534883720934"/>
    <n v="7.47"/>
    <n v="575.96399999999994"/>
    <n v="80.120588400000031"/>
    <n v="0"/>
    <n v="0"/>
    <n v="13123.780638335391"/>
    <n v="1306.8171398342445"/>
    <n v="98.48"/>
    <n v="90.55"/>
    <n v="89.06"/>
    <n v="48.1"/>
    <n v="10"/>
    <n v="98.35"/>
    <n v="10.543251275167789"/>
    <n v="3.3282721186440689"/>
    <n v="7.6112200000000021"/>
    <n v="16.906382978723414"/>
    <n v="0"/>
    <n v="0"/>
    <m/>
    <n v="0"/>
    <n v="0"/>
    <n v="10"/>
    <n v="99.19"/>
    <n v="99.190000000000012"/>
    <n v="86.0893062066379"/>
    <n v="10"/>
    <n v="0"/>
    <n v="0"/>
    <n v="14"/>
    <n v="0"/>
    <n v="18"/>
    <n v="25"/>
    <n v="571.29869159999998"/>
    <n v="571.29869159999998"/>
  </r>
  <r>
    <x v="9"/>
    <x v="2"/>
    <n v="354490512"/>
    <s v="Sales Oliveira"/>
    <m/>
    <m/>
    <m/>
    <m/>
    <m/>
    <m/>
    <n v="0"/>
    <n v="0"/>
    <n v="0"/>
    <n v="0"/>
    <n v="0"/>
    <n v="0"/>
    <n v="0"/>
    <n v="0"/>
    <m/>
    <n v="0"/>
    <s v=""/>
    <s v=""/>
    <m/>
    <m/>
    <m/>
    <m/>
    <m/>
    <s v=""/>
    <s v=""/>
    <m/>
    <m/>
    <m/>
    <m/>
    <n v="32.051282051282101"/>
    <m/>
    <n v="0"/>
    <n v="0"/>
    <n v="0"/>
    <n v="0"/>
    <s v=""/>
    <s v=""/>
    <m/>
    <m/>
    <s v=""/>
    <m/>
    <m/>
    <m/>
    <m/>
    <m/>
    <m/>
    <m/>
    <n v="0"/>
    <m/>
    <n v="0"/>
    <n v="0"/>
    <m/>
    <m/>
  </r>
  <r>
    <x v="15"/>
    <x v="2"/>
    <n v="35450012"/>
    <s v="Salesópolis"/>
    <m/>
    <m/>
    <m/>
    <m/>
    <m/>
    <m/>
    <n v="3.0000000000000001E-5"/>
    <n v="0"/>
    <n v="3.0000000000000001E-5"/>
    <n v="0"/>
    <n v="0"/>
    <n v="3.0000000000000001E-5"/>
    <n v="0"/>
    <n v="0"/>
    <m/>
    <n v="0"/>
    <s v=""/>
    <s v=""/>
    <m/>
    <m/>
    <m/>
    <m/>
    <m/>
    <s v=""/>
    <s v=""/>
    <m/>
    <m/>
    <m/>
    <m/>
    <s v=""/>
    <m/>
    <n v="1.2987012987012987E-3"/>
    <n v="4.8465266558966072E-4"/>
    <n v="0"/>
    <n v="3.4883720930232558E-3"/>
    <s v=""/>
    <s v=""/>
    <m/>
    <m/>
    <s v=""/>
    <m/>
    <m/>
    <m/>
    <m/>
    <m/>
    <m/>
    <m/>
    <n v="0"/>
    <m/>
    <s v=""/>
    <n v="1"/>
    <m/>
    <m/>
  </r>
  <r>
    <x v="18"/>
    <x v="2"/>
    <n v="35450016"/>
    <s v="Salesópolis"/>
    <n v="0.70663197739129213"/>
    <n v="16590"/>
    <n v="10920"/>
    <n v="5670"/>
    <n v="38.958294195002821"/>
    <n v="65.822784810126578"/>
    <n v="2.555060000000001"/>
    <n v="2.5474900000000011"/>
    <n v="7.5699999999999977E-3"/>
    <n v="0"/>
    <n v="2.5465399999999998"/>
    <n v="0"/>
    <n v="8.1699999999999984E-3"/>
    <n v="3.5000000000000005E-4"/>
    <n v="3.1501683402777779E-2"/>
    <n v="18"/>
    <n v="64.285714285714292"/>
    <n v="35.714285714285715"/>
    <n v="7.59"/>
    <n v="585.19799999999998"/>
    <n v="230.81527476000002"/>
    <n v="2"/>
    <n v="0"/>
    <n v="11766.596745027126"/>
    <n v="1634.7775768535264"/>
    <n v="62.38"/>
    <n v="100"/>
    <n v="53.19"/>
    <n v="27.1"/>
    <s v=""/>
    <n v="97.99"/>
    <n v="110.60865800865804"/>
    <n v="41.277221324717303"/>
    <n v="175.68896551724146"/>
    <n v="0.88023255813953449"/>
    <n v="0"/>
    <n v="3.91061452513966"/>
    <m/>
    <n v="0"/>
    <n v="0"/>
    <n v="9.1999999999999993"/>
    <n v="78.099999999999994"/>
    <n v="76.537999999999997"/>
    <n v="60.557747162498842"/>
    <n v="7.1"/>
    <n v="1"/>
    <n v="0"/>
    <n v="32"/>
    <n v="8083.8219578305116"/>
    <n v="27"/>
    <n v="15"/>
    <n v="457.03963799999997"/>
    <n v="447.89884523999996"/>
  </r>
  <r>
    <x v="19"/>
    <x v="2"/>
    <n v="35450017"/>
    <s v="Salesópolis"/>
    <m/>
    <m/>
    <m/>
    <m/>
    <m/>
    <m/>
    <n v="0"/>
    <n v="0"/>
    <n v="0"/>
    <n v="0"/>
    <n v="0"/>
    <n v="0"/>
    <n v="0"/>
    <n v="0"/>
    <m/>
    <n v="0"/>
    <s v=""/>
    <s v=""/>
    <m/>
    <m/>
    <m/>
    <m/>
    <m/>
    <s v=""/>
    <s v=""/>
    <m/>
    <m/>
    <m/>
    <m/>
    <n v="0"/>
    <m/>
    <n v="0"/>
    <n v="0"/>
    <n v="0"/>
    <n v="0"/>
    <s v=""/>
    <s v=""/>
    <m/>
    <m/>
    <s v=""/>
    <m/>
    <m/>
    <m/>
    <m/>
    <m/>
    <m/>
    <m/>
    <n v="0"/>
    <m/>
    <n v="0"/>
    <n v="0"/>
    <m/>
    <m/>
  </r>
  <r>
    <x v="0"/>
    <x v="2"/>
    <n v="354510020"/>
    <s v="Salmourão"/>
    <n v="0.63725326016303985"/>
    <n v="5053"/>
    <n v="4725"/>
    <n v="328"/>
    <n v="29.250361794500723"/>
    <n v="93.508806649515137"/>
    <n v="5.6169999999999998E-2"/>
    <n v="4.3500000000000004E-2"/>
    <n v="1.2669999999999996E-2"/>
    <n v="0"/>
    <n v="1.2460000000000001E-2"/>
    <n v="0"/>
    <n v="4.3620000000000013E-2"/>
    <n v="9.0000000000000006E-5"/>
    <n v="1.143636015625E-2"/>
    <n v="1"/>
    <n v="17.647058823529413"/>
    <n v="82.35294117647058"/>
    <n v="3.3"/>
    <n v="254.82599999999999"/>
    <n v="89.045427600000025"/>
    <n v="1"/>
    <n v="0"/>
    <n v="7988.5375024737777"/>
    <n v="998.56718780922245"/>
    <n v="86.91"/>
    <n v="98.82"/>
    <n v="86.09"/>
    <n v="16.489999999999998"/>
    <s v=""/>
    <n v="96.91"/>
    <n v="10.598113207547168"/>
    <n v="4.3882812500000004"/>
    <n v="11.756756756756758"/>
    <n v="7.9187499999999948"/>
    <n v="10"/>
    <n v="7.4074074074074101"/>
    <m/>
    <n v="0"/>
    <n v="0"/>
    <n v="8.6999999999999993"/>
    <n v="86.74"/>
    <n v="86.739999999999981"/>
    <n v="65.05638058910786"/>
    <n v="7.5"/>
    <n v="0"/>
    <n v="0"/>
    <n v="1"/>
    <n v="108.95074857528493"/>
    <n v="3"/>
    <n v="14"/>
    <n v="221.03607239999997"/>
    <n v="221.03607239999997"/>
  </r>
  <r>
    <x v="6"/>
    <x v="2"/>
    <n v="35451595"/>
    <s v="Saltinho"/>
    <n v="1.3036686935147035"/>
    <n v="7721"/>
    <n v="6471"/>
    <n v="1250"/>
    <n v="76.143984220907299"/>
    <n v="83.810387255536838"/>
    <n v="4.4005279000000001E-2"/>
    <n v="1.376E-2"/>
    <n v="3.0245279E-2"/>
    <n v="0"/>
    <n v="4.2538519999999989E-2"/>
    <n v="2.7E-4"/>
    <n v="8.4893499999999999E-4"/>
    <n v="3.4782400000000005E-4"/>
    <n v="1.8037784114583334E-2"/>
    <n v="5"/>
    <n v="17.857142857142858"/>
    <n v="82.142857142857139"/>
    <n v="4.78"/>
    <n v="368.44200000000001"/>
    <n v="114.21702000000001"/>
    <n v="3"/>
    <n v="0"/>
    <n v="4002.7561196736174"/>
    <n v="612.66675301126793"/>
    <n v="89.71"/>
    <n v="99.76"/>
    <n v="88.85"/>
    <n v="21.64"/>
    <n v="6.2111801242236"/>
    <n v="100"/>
    <n v="12.223688611111113"/>
    <n v="4.490334591836735"/>
    <n v="6.5523809523809522"/>
    <n v="20.163519333333333"/>
    <n v="1"/>
    <n v="0.21920210434020199"/>
    <m/>
    <n v="0"/>
    <n v="0"/>
    <n v="9.8000000000000007"/>
    <n v="100"/>
    <n v="99.999999999999986"/>
    <n v="69"/>
    <n v="7.7"/>
    <n v="1"/>
    <n v="0"/>
    <n v="9"/>
    <n v="235.83007607685084"/>
    <n v="5"/>
    <n v="23"/>
    <n v="368.44199999999995"/>
    <n v="368.44199999999995"/>
  </r>
  <r>
    <x v="8"/>
    <x v="2"/>
    <n v="354515910"/>
    <s v="Saltinho"/>
    <m/>
    <m/>
    <m/>
    <m/>
    <m/>
    <m/>
    <n v="0"/>
    <n v="0"/>
    <n v="0"/>
    <n v="0"/>
    <n v="0"/>
    <n v="0"/>
    <n v="0"/>
    <n v="0"/>
    <m/>
    <s v=""/>
    <s v=""/>
    <s v=""/>
    <m/>
    <m/>
    <m/>
    <m/>
    <m/>
    <s v=""/>
    <s v=""/>
    <m/>
    <m/>
    <m/>
    <m/>
    <n v="3.47036839295248"/>
    <m/>
    <n v="0"/>
    <n v="0"/>
    <n v="0"/>
    <n v="0"/>
    <s v=""/>
    <s v=""/>
    <m/>
    <m/>
    <s v=""/>
    <m/>
    <m/>
    <m/>
    <m/>
    <m/>
    <m/>
    <m/>
    <n v="14"/>
    <m/>
    <n v="0"/>
    <n v="0"/>
    <m/>
    <m/>
  </r>
  <r>
    <x v="6"/>
    <x v="2"/>
    <n v="35452095"/>
    <s v="Salto"/>
    <n v="0.97063698731121306"/>
    <n v="113416"/>
    <n v="112618"/>
    <n v="798"/>
    <n v="844.74899448830638"/>
    <n v="99.296395570289903"/>
    <n v="0.85759925899999989"/>
    <n v="0.69033"/>
    <n v="0.16726925899999995"/>
    <n v="0"/>
    <n v="0.6"/>
    <n v="0.24653666600000002"/>
    <n v="2.0000000000000002E-5"/>
    <n v="1.1042592999999998E-2"/>
    <n v="0.39511824074074076"/>
    <n v="9"/>
    <n v="22.5"/>
    <n v="77.5"/>
    <n v="105.06"/>
    <n v="6303.6359999999995"/>
    <n v="2361.0750752376002"/>
    <n v="14"/>
    <n v="0"/>
    <n v="389.27840869013193"/>
    <n v="52.830641179375043"/>
    <n v="100"/>
    <n v="100"/>
    <n v="99.3"/>
    <n v="42.19"/>
    <s v=""/>
    <n v="99.54"/>
    <n v="168.15671745098038"/>
    <n v="61.257089928571432"/>
    <n v="215.72812500000001"/>
    <n v="88.036452105263123"/>
    <n v="0"/>
    <n v="5.9474247650767198E-2"/>
    <m/>
    <n v="0"/>
    <n v="0"/>
    <n v="9.6"/>
    <n v="91.57"/>
    <n v="88.090339999999998"/>
    <n v="62.544235180495825"/>
    <n v="7.4"/>
    <n v="0"/>
    <n v="0"/>
    <n v="29"/>
    <n v="151.85327786314315"/>
    <n v="9"/>
    <n v="31"/>
    <n v="5772.2394851999989"/>
    <n v="5552.8943847623996"/>
  </r>
  <r>
    <x v="8"/>
    <x v="2"/>
    <n v="354520910"/>
    <s v="Salto"/>
    <m/>
    <m/>
    <m/>
    <m/>
    <m/>
    <m/>
    <n v="3.7594439999999998E-3"/>
    <n v="3.0000000000000001E-5"/>
    <n v="3.7294439999999997E-3"/>
    <n v="0"/>
    <n v="0"/>
    <n v="1.5300000000000001E-3"/>
    <n v="0"/>
    <n v="2.2294440000000001E-3"/>
    <m/>
    <n v="8"/>
    <n v="8.3333333333333321"/>
    <n v="91.666666666666657"/>
    <m/>
    <m/>
    <m/>
    <m/>
    <m/>
    <s v=""/>
    <s v=""/>
    <m/>
    <m/>
    <m/>
    <m/>
    <n v="54.030224479359497"/>
    <m/>
    <n v="0.7371458823529411"/>
    <n v="0.26853171428571426"/>
    <n v="9.3749999999999997E-3"/>
    <n v="1.9628652631578944"/>
    <s v=""/>
    <s v=""/>
    <m/>
    <m/>
    <s v=""/>
    <m/>
    <m/>
    <m/>
    <m/>
    <m/>
    <m/>
    <m/>
    <n v="9"/>
    <m/>
    <n v="1"/>
    <n v="11"/>
    <m/>
    <m/>
  </r>
  <r>
    <x v="8"/>
    <x v="2"/>
    <n v="354530810"/>
    <s v="Salto de Pirapora"/>
    <n v="1.0472129047818912"/>
    <n v="43433"/>
    <n v="34161"/>
    <n v="9272"/>
    <n v="154.94630944311655"/>
    <n v="78.652176916169736"/>
    <n v="0.59320749999999978"/>
    <n v="0.57768138899999977"/>
    <n v="1.5526110999999999E-2"/>
    <n v="0"/>
    <n v="0.29085999999999995"/>
    <n v="5.9053795999999992E-2"/>
    <n v="0.22035787000000001"/>
    <n v="2.2935834000000002E-2"/>
    <n v="0.13220924768518519"/>
    <n v="39"/>
    <n v="60"/>
    <n v="40"/>
    <n v="28.21"/>
    <n v="1903.932"/>
    <n v="250.13869199999991"/>
    <n v="5"/>
    <n v="0"/>
    <n v="1822.4704717611032"/>
    <n v="275.91186425068497"/>
    <n v="100"/>
    <n v="100"/>
    <n v="75.209999999999994"/>
    <n v="43.53"/>
    <s v=""/>
    <n v="100"/>
    <n v="65.911944444444416"/>
    <n v="23.63376494023904"/>
    <n v="111.09257480769226"/>
    <n v="4.0858186842105262"/>
    <n v="0"/>
    <n v="0.105913503971756"/>
    <m/>
    <n v="1"/>
    <n v="0"/>
    <n v="8.6999999999999993"/>
    <n v="93.4"/>
    <n v="93.4"/>
    <n v="86.861994440977924"/>
    <n v="9.6999999999999993"/>
    <n v="0"/>
    <n v="0"/>
    <n v="21"/>
    <n v="219.9997391200589"/>
    <n v="36"/>
    <n v="24"/>
    <n v="1778.2724880000001"/>
    <n v="1778.2724880000001"/>
  </r>
  <r>
    <x v="5"/>
    <x v="2"/>
    <n v="354540717"/>
    <s v="Salto Grande"/>
    <n v="0.33273397725361864"/>
    <n v="9029"/>
    <n v="8291"/>
    <n v="738"/>
    <n v="47.754799809594331"/>
    <n v="91.826337357403915"/>
    <n v="0.23190064800000001"/>
    <n v="0.21164000000000002"/>
    <n v="2.0260647999999996E-2"/>
    <n v="0.31699939751395234"/>
    <n v="1.5505926000000001E-2"/>
    <n v="3.49E-3"/>
    <n v="0.20806472200000001"/>
    <n v="4.8399999999999997E-3"/>
    <n v="2.3513020833333332E-2"/>
    <n v="1"/>
    <n v="51.428571428571423"/>
    <n v="48.571428571428569"/>
    <n v="5.88"/>
    <n v="453.22199999999998"/>
    <n v="241.10730000000004"/>
    <n v="0"/>
    <n v="0"/>
    <n v="6182.1597076088165"/>
    <n v="663.62166352863017"/>
    <n v="100"/>
    <n v="90.28"/>
    <n v="79.489999999999995"/>
    <n v="50.78"/>
    <n v="9.7963392626965698E-2"/>
    <n v="100"/>
    <n v="24.935553548387094"/>
    <n v="13.101731525423729"/>
    <n v="28.6"/>
    <n v="10.663498947368415"/>
    <n v="11"/>
    <n v="3.5460992907801399"/>
    <m/>
    <n v="0"/>
    <n v="20"/>
    <n v="5.2"/>
    <n v="65"/>
    <n v="65"/>
    <n v="46.801501251042524"/>
    <n v="6"/>
    <n v="0"/>
    <n v="0"/>
    <s v=""/>
    <n v="65.946124532063365"/>
    <n v="18"/>
    <n v="17"/>
    <n v="294.59429999999998"/>
    <n v="294.59429999999998"/>
  </r>
  <r>
    <x v="13"/>
    <x v="2"/>
    <n v="354550622"/>
    <s v="Sandovalina"/>
    <n v="1.3682653999995464"/>
    <n v="4108"/>
    <n v="3215"/>
    <n v="893"/>
    <n v="9.0208392806166149"/>
    <n v="78.261927945472252"/>
    <n v="0.123162963"/>
    <n v="0.104432963"/>
    <n v="1.873E-2"/>
    <n v="2.2196854388635201E-3"/>
    <n v="1.1750000000000002E-2"/>
    <n v="6.6699999999999997E-3"/>
    <n v="0.10181296299999999"/>
    <n v="2.9300000000000003E-3"/>
    <n v="7.7057093750000005E-3"/>
    <n v="2"/>
    <n v="26.666666666666668"/>
    <n v="73.333333333333329"/>
    <n v="2.0699999999999998"/>
    <n v="160.05600000000001"/>
    <n v="38.275675200000002"/>
    <n v="0"/>
    <n v="0"/>
    <n v="25870.574488802336"/>
    <n v="3684.8296007789677"/>
    <n v="72.03"/>
    <m/>
    <n v="71.349999999999994"/>
    <n v="19.79"/>
    <n v="20"/>
    <n v="100"/>
    <n v="7.1606373837209301"/>
    <n v="3.6546873293768547"/>
    <n v="8.4220131451612907"/>
    <n v="3.9020833333333336"/>
    <s v=""/>
    <s v=""/>
    <m/>
    <n v="0"/>
    <s v=""/>
    <n v="6.6"/>
    <n v="90.58"/>
    <n v="90.58"/>
    <n v="76.086072874493937"/>
    <n v="8.3000000000000007"/>
    <n v="0"/>
    <n v="0"/>
    <n v="2"/>
    <n v="152.48433892564239"/>
    <n v="4"/>
    <n v="11"/>
    <n v="144.97872480000001"/>
    <n v="144.97872480000001"/>
  </r>
  <r>
    <x v="10"/>
    <x v="2"/>
    <n v="354560515"/>
    <s v="Santa Adélia"/>
    <n v="0.40235127896584011"/>
    <n v="14787"/>
    <n v="13990"/>
    <n v="797"/>
    <n v="44.671016856987492"/>
    <n v="94.610130520051399"/>
    <n v="0.33375185200000002"/>
    <n v="0.15940000000000001"/>
    <n v="0.174351852"/>
    <n v="0"/>
    <n v="5.1609629999999997E-2"/>
    <n v="0.13882999999999998"/>
    <n v="0.12815222200000001"/>
    <n v="1.516E-2"/>
    <n v="4.4304675906250007E-2"/>
    <n v="3"/>
    <n v="10.526315789473683"/>
    <n v="89.473684210526315"/>
    <n v="10.199999999999999"/>
    <n v="786.61799999999994"/>
    <n v="54.590219999999995"/>
    <n v="6"/>
    <n v="0"/>
    <n v="5267.7297626293366"/>
    <n v="533.17102860620821"/>
    <n v="98.43"/>
    <n v="100"/>
    <n v="98.43"/>
    <n v="13.17"/>
    <s v=""/>
    <n v="97.84"/>
    <n v="34.76581791666667"/>
    <n v="13.512220728744939"/>
    <n v="22.450704225352116"/>
    <n v="69.740740799999998"/>
    <s v=""/>
    <s v=""/>
    <m/>
    <n v="0"/>
    <s v=""/>
    <n v="8.9"/>
    <n v="99"/>
    <n v="99"/>
    <n v="93.060135923663069"/>
    <n v="10"/>
    <n v="4"/>
    <n v="0"/>
    <n v="26"/>
    <n v="116.48799803706382"/>
    <n v="4"/>
    <n v="34"/>
    <n v="778.75181999999995"/>
    <n v="778.75181999999995"/>
  </r>
  <r>
    <x v="2"/>
    <x v="2"/>
    <n v="354560516"/>
    <s v="Santa Adélia"/>
    <m/>
    <m/>
    <m/>
    <m/>
    <m/>
    <m/>
    <n v="0.6814004629999999"/>
    <n v="0.52915999999999996"/>
    <n v="0.15224046299999999"/>
    <n v="0"/>
    <n v="0"/>
    <n v="1.01E-2"/>
    <n v="0.67094046299999988"/>
    <n v="3.6000000000000002E-4"/>
    <m/>
    <n v="2"/>
    <n v="62.5"/>
    <n v="37.5"/>
    <m/>
    <m/>
    <m/>
    <m/>
    <m/>
    <s v=""/>
    <s v=""/>
    <m/>
    <m/>
    <m/>
    <m/>
    <s v=""/>
    <m/>
    <n v="70.979214895833323"/>
    <n v="27.587063279352218"/>
    <n v="74.52957746478873"/>
    <n v="60.896185199999998"/>
    <s v=""/>
    <s v=""/>
    <m/>
    <m/>
    <s v=""/>
    <m/>
    <m/>
    <m/>
    <m/>
    <m/>
    <m/>
    <m/>
    <n v="15"/>
    <m/>
    <n v="15"/>
    <n v="9"/>
    <m/>
    <m/>
  </r>
  <r>
    <x v="10"/>
    <x v="2"/>
    <n v="354570415"/>
    <s v="Santa Albertina"/>
    <n v="-4.0367574222310854E-2"/>
    <n v="5685"/>
    <n v="5035"/>
    <n v="650"/>
    <n v="20.72699431238151"/>
    <n v="88.566402814423924"/>
    <n v="3.7080369999999994E-2"/>
    <n v="1.0560369999999996E-2"/>
    <n v="2.6519999999999998E-2"/>
    <n v="8.0310438863521027E-3"/>
    <n v="1.2060000000000001E-2"/>
    <n v="1.354E-2"/>
    <n v="1.1080369999999996E-2"/>
    <n v="4.0000000000000002E-4"/>
    <n v="1.48046875E-2"/>
    <n v="15"/>
    <n v="57.894736842105267"/>
    <n v="42.105263157894733"/>
    <n v="3.59"/>
    <n v="276.58800000000002"/>
    <n v="44.254080000000002"/>
    <n v="1"/>
    <n v="0"/>
    <n v="11704.654353562004"/>
    <n v="1275.8627968337732"/>
    <n v="100"/>
    <m/>
    <n v="98.92"/>
    <n v="16.27"/>
    <s v=""/>
    <n v="100"/>
    <n v="5.452995588235293"/>
    <n v="1.7573635071090044"/>
    <n v="2.3467488888888881"/>
    <n v="11.530434782608694"/>
    <s v=""/>
    <s v=""/>
    <m/>
    <n v="0"/>
    <s v=""/>
    <n v="8.1999999999999993"/>
    <n v="100"/>
    <n v="100"/>
    <n v="84.000000000000014"/>
    <n v="10"/>
    <n v="0"/>
    <n v="0"/>
    <n v="2"/>
    <n v="81.460686015831143"/>
    <n v="11"/>
    <n v="8"/>
    <n v="276.58800000000002"/>
    <n v="276.58800000000002"/>
  </r>
  <r>
    <x v="6"/>
    <x v="2"/>
    <n v="35458035"/>
    <s v="Santa Bárbara d'Oeste"/>
    <n v="0.49693828887398261"/>
    <n v="187109"/>
    <n v="185640"/>
    <n v="1469"/>
    <n v="689.1929721168367"/>
    <n v="99.214896130063224"/>
    <n v="1.2121636279999999"/>
    <n v="0.99589999999999979"/>
    <n v="0.21626362799999999"/>
    <n v="0"/>
    <n v="0.83552999999999988"/>
    <n v="0.26084388999999997"/>
    <n v="7.1214675999999991E-2"/>
    <n v="4.4575062000000033E-2"/>
    <n v="0.6518496412037037"/>
    <n v="25"/>
    <n v="6.666666666666667"/>
    <n v="93.333333333333329"/>
    <n v="171.92"/>
    <n v="10315.35"/>
    <n v="5129.5482900000006"/>
    <n v="17"/>
    <n v="0"/>
    <n v="566.30605689731658"/>
    <n v="74.159126498458122"/>
    <n v="100"/>
    <n v="99.46"/>
    <n v="99.2"/>
    <n v="58.68"/>
    <s v=""/>
    <n v="99.98"/>
    <n v="95.445954960629905"/>
    <n v="36.076298452380954"/>
    <n v="119.9879518072289"/>
    <n v="49.150824545454533"/>
    <n v="8"/>
    <n v="0.18630004657501201"/>
    <m/>
    <n v="1"/>
    <n v="14"/>
    <n v="3.5"/>
    <n v="99"/>
    <n v="53.459999999999994"/>
    <n v="50.272668498887576"/>
    <n v="6.1"/>
    <n v="2"/>
    <n v="0"/>
    <n v="108"/>
    <n v="128.17833242296683"/>
    <n v="11"/>
    <n v="154"/>
    <n v="10212.1965"/>
    <n v="5514.5861100000002"/>
  </r>
  <r>
    <x v="15"/>
    <x v="2"/>
    <n v="35460092"/>
    <s v="Santa Branca"/>
    <n v="0.33446327042676582"/>
    <n v="14099"/>
    <n v="12436"/>
    <n v="1663"/>
    <n v="51.269090909090906"/>
    <n v="88.204837222498043"/>
    <n v="1.9814629000000007E-2"/>
    <n v="1.4054629000000008E-2"/>
    <n v="5.7599999999999986E-3"/>
    <n v="1.2953957382039562E-2"/>
    <n v="0"/>
    <n v="4.2000000000000002E-4"/>
    <n v="5.5746290000000002E-3"/>
    <n v="1.3819999999999999E-2"/>
    <n v="2.3549735937499996E-2"/>
    <n v="16"/>
    <n v="62.790697674418603"/>
    <n v="37.209302325581397"/>
    <n v="9.09"/>
    <n v="700.97400000000005"/>
    <n v="688.38503259599997"/>
    <n v="3"/>
    <n v="0"/>
    <n v="9394.3683949216265"/>
    <n v="939.43683949216302"/>
    <n v="64.14"/>
    <n v="91.73"/>
    <n v="56.83"/>
    <n v="53.78"/>
    <n v="33.631777484888403"/>
    <n v="72.709999999999994"/>
    <n v="1.0887158791208795"/>
    <n v="0.47177688095238107"/>
    <n v="1.003902071428572"/>
    <n v="1.3714285714285706"/>
    <n v="0"/>
    <n v="7.0721357850070703"/>
    <m/>
    <n v="0"/>
    <n v="0"/>
    <n v="9.6999999999999993"/>
    <n v="65.099999999999994"/>
    <n v="2.9945999999999997"/>
    <n v="1.7959250134812521"/>
    <n v="1.5"/>
    <n v="0"/>
    <n v="0"/>
    <n v="20"/>
    <n v="0"/>
    <n v="27"/>
    <n v="16"/>
    <n v="456.33407399999999"/>
    <n v="20.991367403999998"/>
  </r>
  <r>
    <x v="10"/>
    <x v="2"/>
    <n v="354610815"/>
    <s v="Santa Clara d'Oeste"/>
    <n v="-0.40581313652600093"/>
    <n v="2024"/>
    <n v="1610"/>
    <n v="414"/>
    <n v="11.035986913849509"/>
    <n v="79.545454545454547"/>
    <n v="7.7723888000000005E-2"/>
    <n v="6.346388800000001E-2"/>
    <n v="1.426E-2"/>
    <n v="2.5017123287671219E-2"/>
    <n v="1.0069999999999999E-2"/>
    <n v="4.4000000000000002E-4"/>
    <n v="6.3913888000000016E-2"/>
    <n v="3.3E-3"/>
    <n v="5.2708333333333331E-3"/>
    <n v="1"/>
    <n v="43.75"/>
    <n v="56.25"/>
    <n v="1.1200000000000001"/>
    <n v="86.238"/>
    <n v="11.210940000000001"/>
    <n v="0"/>
    <n v="0"/>
    <n v="21501.81818181818"/>
    <n v="2337.154150197629"/>
    <n v="100"/>
    <m/>
    <n v="99.34"/>
    <n v="14.73"/>
    <n v="0"/>
    <n v="100"/>
    <n v="17.66452"/>
    <n v="5.6321657971014503"/>
    <n v="21.884099310344833"/>
    <n v="9.5066666666666642"/>
    <s v=""/>
    <s v=""/>
    <m/>
    <n v="0"/>
    <s v=""/>
    <n v="9.5"/>
    <n v="100"/>
    <n v="100"/>
    <n v="87.000000000000014"/>
    <n v="10"/>
    <n v="0"/>
    <n v="0"/>
    <n v="1"/>
    <n v="191.0513833992095"/>
    <n v="7"/>
    <n v="9"/>
    <n v="86.238"/>
    <n v="86.238"/>
  </r>
  <r>
    <x v="16"/>
    <x v="2"/>
    <n v="354610818"/>
    <s v="Santa Clara d'Oeste"/>
    <m/>
    <m/>
    <m/>
    <m/>
    <m/>
    <m/>
    <n v="0"/>
    <n v="0"/>
    <n v="0"/>
    <n v="1.38888888888889E-3"/>
    <n v="0"/>
    <n v="0"/>
    <n v="0"/>
    <n v="0"/>
    <m/>
    <n v="0"/>
    <s v=""/>
    <s v=""/>
    <m/>
    <m/>
    <m/>
    <m/>
    <m/>
    <s v=""/>
    <s v=""/>
    <m/>
    <m/>
    <m/>
    <m/>
    <s v=""/>
    <m/>
    <n v="0"/>
    <n v="0"/>
    <n v="0"/>
    <n v="0"/>
    <s v=""/>
    <s v=""/>
    <m/>
    <m/>
    <s v=""/>
    <m/>
    <m/>
    <m/>
    <m/>
    <m/>
    <m/>
    <m/>
    <n v="0"/>
    <m/>
    <n v="0"/>
    <n v="0"/>
    <m/>
    <m/>
  </r>
  <r>
    <x v="3"/>
    <x v="2"/>
    <n v="35462079"/>
    <s v="Santa Cruz da Conceição"/>
    <n v="0.89536139496839695"/>
    <n v="4280"/>
    <n v="3265"/>
    <n v="1015"/>
    <n v="28.64217359298668"/>
    <n v="76.285046728971963"/>
    <n v="0.52701804499999982"/>
    <n v="0.51854333399999986"/>
    <n v="8.4747110000000028E-3"/>
    <n v="0"/>
    <n v="0.41017000000000003"/>
    <n v="8.5259300000000001E-4"/>
    <n v="7.137897E-2"/>
    <n v="4.4616481999999999E-2"/>
    <n v="7.8700729166666667E-3"/>
    <n v="10"/>
    <n v="48.780487804878049"/>
    <n v="51.219512195121951"/>
    <n v="2.11"/>
    <n v="163.02600000000001"/>
    <n v="59.560930799999994"/>
    <n v="0"/>
    <n v="0"/>
    <n v="14957.495327102803"/>
    <n v="1768.3738317757009"/>
    <n v="70.61"/>
    <n v="89.67"/>
    <n v="61.65"/>
    <n v="32.409999999999997"/>
    <s v=""/>
    <n v="99.37"/>
    <n v="72.194252739726011"/>
    <n v="25.961480049261077"/>
    <n v="105.8251702040816"/>
    <n v="3.5311295833333345"/>
    <n v="0"/>
    <n v="0.64516129032258096"/>
    <m/>
    <n v="0"/>
    <n v="0"/>
    <n v="9.8000000000000007"/>
    <n v="82.42"/>
    <n v="82.42"/>
    <n v="63.465379264657173"/>
    <n v="7.4"/>
    <n v="0"/>
    <n v="0"/>
    <n v="5"/>
    <n v="5211.7687389067505"/>
    <n v="20"/>
    <n v="21"/>
    <n v="134.36602920000001"/>
    <n v="134.36602920000001"/>
  </r>
  <r>
    <x v="4"/>
    <x v="2"/>
    <n v="35462564"/>
    <s v="Santa Cruz da Esperança"/>
    <n v="0.65073960699402189"/>
    <n v="2054"/>
    <n v="1409"/>
    <n v="645"/>
    <n v="13.895278040860507"/>
    <n v="68.597857838364163"/>
    <n v="3.0874166999999994E-2"/>
    <n v="2.2424166999999998E-2"/>
    <n v="8.4499999999999974E-3"/>
    <n v="2.2831050228310501E-3"/>
    <n v="8.0199999999999994E-3"/>
    <n v="0"/>
    <n v="2.0454166999999999E-2"/>
    <n v="2.3999999999999998E-3"/>
    <n v="4.4396354166666664E-3"/>
    <n v="3"/>
    <n v="40"/>
    <n v="60"/>
    <n v="1.01"/>
    <n v="77.706000000000003"/>
    <n v="12.43296"/>
    <n v="0"/>
    <n v="0"/>
    <n v="35927.088607594938"/>
    <n v="3684.8296007789677"/>
    <n v="83"/>
    <n v="67.75"/>
    <n v="81.31"/>
    <n v="17.420000000000002"/>
    <n v="20"/>
    <n v="100"/>
    <n v="4.1721847297297288"/>
    <n v="1.319408846153846"/>
    <n v="4.4848333999999994"/>
    <n v="3.5208333333333321"/>
    <n v="0"/>
    <n v="0"/>
    <m/>
    <n v="0"/>
    <n v="0"/>
    <n v="8.6"/>
    <n v="100"/>
    <n v="100"/>
    <n v="84.000000000000014"/>
    <n v="10"/>
    <n v="0"/>
    <n v="0"/>
    <n v="3"/>
    <n v="180.64546403725905"/>
    <n v="4"/>
    <n v="6"/>
    <n v="77.706000000000003"/>
    <n v="77.706000000000003"/>
  </r>
  <r>
    <x v="3"/>
    <x v="2"/>
    <n v="35463069"/>
    <s v="Santa Cruz das Palmeiras"/>
    <n v="1.2776670717401961"/>
    <n v="32987"/>
    <n v="32234"/>
    <n v="753"/>
    <n v="111.55563070679743"/>
    <n v="97.717282565859279"/>
    <n v="0.44853006200000001"/>
    <n v="0.42353691399999999"/>
    <n v="2.4993148000000003E-2"/>
    <n v="6.4153855910705174E-2"/>
    <n v="7.7240000000000003E-2"/>
    <n v="1.24E-3"/>
    <n v="0.35372691399999984"/>
    <n v="1.6323147999999999E-2"/>
    <n v="9.7289009616898153E-2"/>
    <n v="23"/>
    <n v="71.428571428571431"/>
    <n v="28.571428571428569"/>
    <n v="26.33"/>
    <n v="1777.518"/>
    <n v="1777.518"/>
    <n v="2"/>
    <n v="0"/>
    <n v="3795.3715099887836"/>
    <n v="439.76596841179855"/>
    <n v="96.89"/>
    <n v="96.89"/>
    <n v="96.89"/>
    <n v="44.7"/>
    <n v="54.1254125412541"/>
    <n v="100"/>
    <n v="31.365738601398601"/>
    <n v="11.297986448362721"/>
    <n v="43.663599381443298"/>
    <n v="5.4332930434782618"/>
    <n v="0"/>
    <n v="0.23738872403560801"/>
    <m/>
    <n v="0"/>
    <n v="0"/>
    <n v="8"/>
    <n v="100"/>
    <n v="0"/>
    <n v="0"/>
    <n v="1.5"/>
    <n v="0"/>
    <n v="0"/>
    <n v="9"/>
    <n v="79.392318108852621"/>
    <n v="40"/>
    <n v="16"/>
    <n v="1777.5179999999998"/>
    <n v="0"/>
  </r>
  <r>
    <x v="5"/>
    <x v="2"/>
    <n v="354640517"/>
    <s v="Santa Cruz do Rio Pardo"/>
    <n v="0.5271056502008209"/>
    <n v="45671"/>
    <n v="42710"/>
    <n v="2961"/>
    <n v="40.90990522940217"/>
    <n v="93.516673600315301"/>
    <n v="2.6622808669999998"/>
    <n v="2.5557093859999997"/>
    <n v="0.10657148100000004"/>
    <n v="0"/>
    <n v="0.13649000000000003"/>
    <n v="2.6539999999999998E-2"/>
    <n v="2.4936293859999994"/>
    <n v="5.6214809999999994E-3"/>
    <n v="0.13870192838078704"/>
    <n v="18"/>
    <n v="41.880341880341881"/>
    <n v="58.119658119658126"/>
    <n v="34.659999999999997"/>
    <n v="2339.8200000000002"/>
    <n v="436.60674"/>
    <n v="5"/>
    <n v="0"/>
    <n v="7084.5692014626347"/>
    <n v="773.36427930196407"/>
    <n v="99.77"/>
    <n v="97.89"/>
    <n v="96.69"/>
    <n v="39.65"/>
    <n v="50.080036588154599"/>
    <n v="100"/>
    <n v="49.029113572744016"/>
    <n v="25.948156598440541"/>
    <n v="59.297201531322507"/>
    <n v="9.5153108035714311"/>
    <n v="6"/>
    <n v="4.11764705882353E-2"/>
    <m/>
    <n v="0"/>
    <n v="41"/>
    <n v="9"/>
    <n v="98"/>
    <n v="97.999999999999986"/>
    <n v="81.340156935148869"/>
    <n v="10"/>
    <n v="1"/>
    <n v="0"/>
    <n v="15"/>
    <n v="98.405264867901138"/>
    <n v="49"/>
    <n v="68"/>
    <n v="2293.0236"/>
    <n v="2293.0236"/>
  </r>
  <r>
    <x v="3"/>
    <x v="2"/>
    <n v="35465049"/>
    <s v="Santa Ernestina"/>
    <m/>
    <m/>
    <m/>
    <m/>
    <m/>
    <m/>
    <n v="9.087935200000001E-2"/>
    <n v="9.0849352000000008E-2"/>
    <n v="3.0000000000000004E-5"/>
    <n v="0"/>
    <n v="0"/>
    <n v="0.08"/>
    <n v="4.1793519999999999E-3"/>
    <n v="6.6999999999999994E-3"/>
    <m/>
    <n v="5"/>
    <n v="66.666666666666657"/>
    <n v="33.333333333333329"/>
    <m/>
    <m/>
    <m/>
    <m/>
    <m/>
    <s v=""/>
    <s v=""/>
    <m/>
    <m/>
    <m/>
    <m/>
    <n v="15.080971659918999"/>
    <m/>
    <n v="17.476798461538461"/>
    <n v="6.5854602898550736"/>
    <n v="23.907724210526318"/>
    <n v="2.1428571428571429E-2"/>
    <s v=""/>
    <s v=""/>
    <m/>
    <m/>
    <s v=""/>
    <m/>
    <m/>
    <m/>
    <m/>
    <m/>
    <m/>
    <m/>
    <n v="4"/>
    <m/>
    <n v="4"/>
    <n v="2"/>
    <m/>
    <m/>
  </r>
  <r>
    <x v="2"/>
    <x v="2"/>
    <n v="354650416"/>
    <s v="Santa Ernestina"/>
    <n v="-0.14881091047511674"/>
    <n v="5532"/>
    <n v="5302"/>
    <n v="230"/>
    <n v="40.989922940130405"/>
    <n v="95.842371655820685"/>
    <n v="3.6389352E-2"/>
    <n v="1.0709352E-2"/>
    <n v="2.5679999999999998E-2"/>
    <n v="0"/>
    <n v="2.402E-2"/>
    <n v="0"/>
    <n v="1.0709352E-2"/>
    <n v="1.66E-3"/>
    <n v="1.4406250000000001E-2"/>
    <n v="2"/>
    <n v="25"/>
    <n v="75"/>
    <n v="3.63"/>
    <n v="279.99"/>
    <n v="19.599299999999999"/>
    <n v="1"/>
    <n v="0"/>
    <n v="7866.8980477223431"/>
    <n v="798.09110629067243"/>
    <n v="100"/>
    <n v="99.98"/>
    <n v="98.93"/>
    <n v="17.649999999999999"/>
    <s v=""/>
    <n v="100"/>
    <n v="6.9979523076923078"/>
    <n v="2.6369095652173913"/>
    <n v="2.8182505263157895"/>
    <n v="18.342857142857138"/>
    <n v="0"/>
    <n v="0"/>
    <m/>
    <n v="0"/>
    <n v="0"/>
    <n v="7.5"/>
    <n v="100"/>
    <n v="100"/>
    <n v="93.000000000000014"/>
    <n v="10"/>
    <n v="1"/>
    <n v="0"/>
    <s v=""/>
    <n v="166.73318872017353"/>
    <n v="3"/>
    <n v="9"/>
    <n v="279.99"/>
    <n v="279.99"/>
  </r>
  <r>
    <x v="10"/>
    <x v="2"/>
    <n v="354660315"/>
    <s v="Santa Fé do Sul"/>
    <m/>
    <m/>
    <m/>
    <m/>
    <m/>
    <m/>
    <n v="0"/>
    <n v="0"/>
    <n v="0"/>
    <n v="0"/>
    <n v="0"/>
    <n v="0"/>
    <n v="0"/>
    <n v="0"/>
    <m/>
    <n v="0"/>
    <s v=""/>
    <s v=""/>
    <m/>
    <m/>
    <m/>
    <m/>
    <m/>
    <s v=""/>
    <s v=""/>
    <m/>
    <m/>
    <m/>
    <m/>
    <n v="20.4255319148936"/>
    <m/>
    <n v="0"/>
    <n v="0"/>
    <n v="0"/>
    <n v="0"/>
    <s v=""/>
    <s v=""/>
    <m/>
    <m/>
    <s v=""/>
    <m/>
    <m/>
    <m/>
    <m/>
    <m/>
    <m/>
    <m/>
    <n v="0"/>
    <m/>
    <n v="0"/>
    <n v="0"/>
    <m/>
    <m/>
  </r>
  <r>
    <x v="16"/>
    <x v="2"/>
    <n v="354660318"/>
    <s v="Santa Fé do Sul"/>
    <n v="0.61324265819604484"/>
    <n v="30503"/>
    <n v="29302"/>
    <n v="1201"/>
    <n v="146.47298919567828"/>
    <n v="96.062682359112216"/>
    <n v="9.4694474999999945E-2"/>
    <n v="1.8515956999999993E-2"/>
    <n v="7.6178517999999959E-2"/>
    <n v="1.868883181126332E-2"/>
    <n v="3.3822222000000006E-2"/>
    <n v="3.6639999999999999E-2"/>
    <n v="1.8339351999999993E-2"/>
    <n v="5.8929010000000007E-3"/>
    <n v="9.2850567129629635E-2"/>
    <n v="7"/>
    <n v="21.818181818181817"/>
    <n v="78.181818181818187"/>
    <n v="24.65"/>
    <n v="1663.902"/>
    <n v="432.61236000000002"/>
    <n v="8"/>
    <n v="0"/>
    <n v="1612.8302134216306"/>
    <n v="124.06386257089467"/>
    <n v="100"/>
    <n v="95.24"/>
    <n v="100"/>
    <n v="21.44"/>
    <s v=""/>
    <n v="100"/>
    <n v="19.728015624999991"/>
    <n v="6.0701586538461498"/>
    <n v="5.1433213888888867"/>
    <n v="63.482098333333305"/>
    <n v="0"/>
    <n v="0"/>
    <m/>
    <n v="0"/>
    <n v="0"/>
    <n v="7.3"/>
    <n v="100"/>
    <n v="100"/>
    <n v="74.000129815337672"/>
    <n v="8.3000000000000007"/>
    <n v="5"/>
    <n v="0"/>
    <n v="38"/>
    <n v="36.426510947187275"/>
    <n v="12"/>
    <n v="43"/>
    <n v="1663.902"/>
    <n v="1663.902"/>
  </r>
  <r>
    <x v="6"/>
    <x v="2"/>
    <n v="35467025"/>
    <s v="Santa Gertrudes"/>
    <n v="2.1507819501843883"/>
    <n v="25266"/>
    <n v="24997"/>
    <n v="269"/>
    <n v="258.63445593202988"/>
    <n v="98.935328108921084"/>
    <n v="0.26342222200000004"/>
    <n v="0.15121000000000001"/>
    <n v="0.11221222200000003"/>
    <n v="0"/>
    <n v="0.19436000000000006"/>
    <n v="6.158222200000002E-2"/>
    <n v="4.45E-3"/>
    <n v="3.0300000000000006E-3"/>
    <n v="7.4678868263888878E-2"/>
    <n v="13"/>
    <n v="11.538461538461538"/>
    <n v="88.461538461538453"/>
    <n v="20.9"/>
    <n v="1410.588"/>
    <n v="454.74921152999997"/>
    <n v="4"/>
    <n v="0"/>
    <n v="1547.7178817383044"/>
    <n v="199.70553312752313"/>
    <n v="97.1"/>
    <n v="98.94"/>
    <n v="97.1"/>
    <n v="26.67"/>
    <n v="90"/>
    <n v="98.14"/>
    <n v="56.047281276595754"/>
    <n v="21.243727580645164"/>
    <n v="48.777419354838713"/>
    <n v="70.132638750000027"/>
    <n v="1"/>
    <n v="0.83160083160083198"/>
    <m/>
    <n v="0"/>
    <n v="0"/>
    <n v="9.8000000000000007"/>
    <n v="99.9"/>
    <n v="99.650250000000014"/>
    <n v="67.761726916009508"/>
    <n v="7.9"/>
    <n v="1"/>
    <n v="0"/>
    <n v="29"/>
    <n v="260.26104106612877"/>
    <n v="6"/>
    <n v="46"/>
    <n v="1409.1774120000002"/>
    <n v="1405.6544684700002"/>
  </r>
  <r>
    <x v="15"/>
    <x v="2"/>
    <n v="35468012"/>
    <s v="Santa Isabel"/>
    <n v="0.96720178110334398"/>
    <n v="54191"/>
    <n v="43709"/>
    <n v="10482"/>
    <n v="149.9100943317934"/>
    <n v="80.657304718495695"/>
    <n v="0.36424391299999997"/>
    <n v="0.33426668999999998"/>
    <n v="2.9977223000000004E-2"/>
    <n v="0"/>
    <n v="0.22050963000000001"/>
    <n v="0.11427000000000002"/>
    <n v="1.0156689999999999E-2"/>
    <n v="1.9307592999999991E-2"/>
    <n v="0.10750208618171297"/>
    <n v="61"/>
    <n v="33.6"/>
    <n v="66.400000000000006"/>
    <n v="35.65"/>
    <n v="2406.5099999999998"/>
    <n v="2406.5099999999998"/>
    <n v="3"/>
    <n v="1"/>
    <n v="3136.6654979609161"/>
    <n v="320.06790795519538"/>
    <n v="65.17"/>
    <n v="96.84"/>
    <n v="45.62"/>
    <n v="55.13"/>
    <n v="21.938312670093701"/>
    <n v="83.06"/>
    <n v="15.565979188034188"/>
    <n v="6.7577720408163264"/>
    <n v="18.674116759776535"/>
    <n v="5.4504041818181843"/>
    <n v="0"/>
    <n v="0"/>
    <m/>
    <n v="0"/>
    <n v="0"/>
    <n v="7.2"/>
    <n v="60.7"/>
    <n v="0"/>
    <n v="0"/>
    <n v="0.9"/>
    <n v="1"/>
    <n v="1"/>
    <n v="71"/>
    <n v="205.12125655614543"/>
    <n v="42"/>
    <n v="83"/>
    <n v="1460.7515700000001"/>
    <n v="0"/>
  </r>
  <r>
    <x v="3"/>
    <x v="2"/>
    <n v="35469009"/>
    <s v="Santa Lúcia"/>
    <n v="0.43107446793415605"/>
    <n v="8503"/>
    <n v="8130"/>
    <n v="373"/>
    <n v="55.826931915172999"/>
    <n v="95.61331294837116"/>
    <n v="3.3470000000000007E-2"/>
    <n v="1.9620000000000005E-2"/>
    <n v="1.3850000000000001E-2"/>
    <n v="0"/>
    <n v="1.157E-2"/>
    <n v="0"/>
    <n v="2.0900000000000002E-2"/>
    <n v="1E-3"/>
    <n v="2.0686204687500001E-2"/>
    <n v="1"/>
    <n v="50"/>
    <n v="50"/>
    <n v="5.78"/>
    <n v="445.66199999999998"/>
    <n v="111.41820000000001"/>
    <n v="0"/>
    <n v="0"/>
    <n v="7825.5862636716447"/>
    <n v="927.2021639421381"/>
    <n v="93.42"/>
    <n v="94.01"/>
    <n v="93.42"/>
    <n v="17.8"/>
    <n v="59.241706161137401"/>
    <n v="99.37"/>
    <n v="4.4039473684210542"/>
    <n v="1.5862559241706164"/>
    <n v="3.8470588235294123"/>
    <n v="5.5400000000000009"/>
    <n v="10"/>
    <n v="0"/>
    <m/>
    <n v="0"/>
    <n v="2"/>
    <n v="7.7"/>
    <n v="100"/>
    <n v="100"/>
    <n v="74.999394159699492"/>
    <n v="8.1"/>
    <n v="0"/>
    <n v="0"/>
    <s v=""/>
    <n v="55.930994470877373"/>
    <n v="6"/>
    <n v="6"/>
    <n v="445.66199999999998"/>
    <n v="445.66199999999998"/>
  </r>
  <r>
    <x v="6"/>
    <x v="2"/>
    <n v="35470075"/>
    <s v="Santa Maria da Serra"/>
    <n v="1.3268889639707737"/>
    <n v="5992"/>
    <n v="5418"/>
    <n v="574"/>
    <n v="23.362445414847159"/>
    <n v="90.420560747663544"/>
    <n v="8.8688889000000007E-2"/>
    <n v="8.6298889000000004E-2"/>
    <n v="2.3900000000000002E-3"/>
    <n v="0"/>
    <n v="0"/>
    <n v="2.4000000000000001E-4"/>
    <n v="5.2918888999999997E-2"/>
    <n v="3.5529999999999999E-2"/>
    <n v="1.2673704166666667E-2"/>
    <n v="2"/>
    <n v="46.666666666666664"/>
    <n v="53.333333333333336"/>
    <n v="3.77"/>
    <n v="290.73599999999999"/>
    <n v="122.10912"/>
    <n v="0"/>
    <n v="0"/>
    <n v="16210.093457943925"/>
    <n v="2157.837116154873"/>
    <n v="81.22"/>
    <n v="83.38"/>
    <n v="78.14"/>
    <n v="30.31"/>
    <n v="93.3333333333333"/>
    <n v="92.12"/>
    <n v="7.5802469230769232"/>
    <n v="2.8795093831168832"/>
    <n v="11.355116973684211"/>
    <n v="0.58292682926829287"/>
    <n v="0"/>
    <n v="0.50346129641283799"/>
    <m/>
    <n v="1"/>
    <n v="0"/>
    <n v="9.8000000000000007"/>
    <n v="100"/>
    <n v="100"/>
    <n v="57.999999999999993"/>
    <n v="7.3"/>
    <n v="0"/>
    <n v="0"/>
    <n v="7"/>
    <n v="0"/>
    <n v="7"/>
    <n v="8"/>
    <n v="290.73599999999999"/>
    <n v="290.73599999999999"/>
  </r>
  <r>
    <x v="0"/>
    <x v="2"/>
    <n v="354710620"/>
    <s v="Santa Mercedes"/>
    <n v="-6.7269985155071765E-2"/>
    <n v="2814"/>
    <n v="2552"/>
    <n v="262"/>
    <n v="16.86342661952418"/>
    <n v="90.689410092395164"/>
    <n v="0.187033333"/>
    <n v="7.9420000000000018E-2"/>
    <n v="0.10761333299999998"/>
    <n v="0"/>
    <n v="7.0200000000000002E-3"/>
    <n v="9.5359999999999986E-2"/>
    <n v="8.3533333000000015E-2"/>
    <n v="1.1199999999999999E-3"/>
    <n v="7.3281249999999996E-3"/>
    <n v="2"/>
    <n v="23.52941176470588"/>
    <n v="76.470588235294116"/>
    <n v="1.78"/>
    <n v="137.59199999999998"/>
    <n v="26.659368000000008"/>
    <n v="0"/>
    <n v="0"/>
    <n v="13560.255863539445"/>
    <n v="1681.0234541577829"/>
    <n v="100"/>
    <m/>
    <n v="87.87"/>
    <n v="21.84"/>
    <n v="12"/>
    <n v="100"/>
    <n v="37.406666600000001"/>
    <n v="15.457300247933883"/>
    <n v="22.691428571428577"/>
    <n v="71.742221999999984"/>
    <s v=""/>
    <s v=""/>
    <m/>
    <n v="0"/>
    <s v=""/>
    <n v="9.1999999999999993"/>
    <n v="88.6"/>
    <n v="88.6"/>
    <n v="80.624332810047093"/>
    <n v="9.8000000000000007"/>
    <n v="0"/>
    <n v="0"/>
    <n v="2"/>
    <n v="95.795309168443509"/>
    <n v="4"/>
    <n v="13"/>
    <n v="121.90651199999998"/>
    <n v="121.90651199999998"/>
  </r>
  <r>
    <x v="4"/>
    <x v="2"/>
    <n v="35475024"/>
    <s v="Santa Rita do Passa Quatro"/>
    <m/>
    <m/>
    <m/>
    <m/>
    <m/>
    <m/>
    <n v="2.0000000000000002E-5"/>
    <n v="0"/>
    <n v="2.0000000000000002E-5"/>
    <n v="0"/>
    <n v="0"/>
    <n v="0"/>
    <n v="0"/>
    <n v="2.0000000000000002E-5"/>
    <m/>
    <n v="0"/>
    <s v=""/>
    <s v=""/>
    <m/>
    <m/>
    <m/>
    <m/>
    <m/>
    <s v=""/>
    <s v=""/>
    <m/>
    <m/>
    <m/>
    <m/>
    <s v=""/>
    <m/>
    <n v="5.4644808743169399E-4"/>
    <n v="1.968503937007874E-4"/>
    <n v="0"/>
    <n v="1.6806722689075631E-3"/>
    <s v=""/>
    <s v=""/>
    <m/>
    <m/>
    <s v=""/>
    <m/>
    <m/>
    <m/>
    <m/>
    <m/>
    <m/>
    <m/>
    <n v="0"/>
    <m/>
    <s v=""/>
    <n v="1"/>
    <m/>
    <m/>
  </r>
  <r>
    <x v="3"/>
    <x v="2"/>
    <n v="35475029"/>
    <s v="Santa Rita do Passa Quatro"/>
    <n v="-1.4756268861648714E-2"/>
    <n v="26408"/>
    <n v="24173"/>
    <n v="2235"/>
    <n v="35.070850874513603"/>
    <n v="91.536655558921538"/>
    <n v="0.23993500000000004"/>
    <n v="0.21237500000000004"/>
    <n v="2.7559999999999994E-2"/>
    <n v="0.11439665778792482"/>
    <n v="5.7510000000000006E-2"/>
    <n v="2.4259999999999997E-2"/>
    <n v="0.151005"/>
    <n v="7.1600000000000023E-3"/>
    <n v="8.0385462962962964E-2"/>
    <n v="34"/>
    <n v="54.054054054054056"/>
    <n v="45.945945945945951"/>
    <n v="17.239999999999998"/>
    <n v="1329.912"/>
    <n v="805.86322199999995"/>
    <n v="0"/>
    <n v="1"/>
    <n v="12132.90518024841"/>
    <n v="1421.0784610724022"/>
    <n v="100"/>
    <n v="100"/>
    <n v="96.25"/>
    <n v="33.68"/>
    <s v=""/>
    <n v="100"/>
    <n v="6.5556010928961754"/>
    <n v="2.3615649606299214"/>
    <n v="8.5981781376518231"/>
    <n v="2.3159663865546216"/>
    <n v="9"/>
    <n v="0.126984126984127"/>
    <m/>
    <n v="0"/>
    <n v="0"/>
    <n v="7.1"/>
    <n v="96.25"/>
    <n v="44.274999999999999"/>
    <n v="39.404770992366416"/>
    <n v="5.2"/>
    <n v="0"/>
    <n v="1"/>
    <n v="51"/>
    <n v="71.542786320080452"/>
    <n v="60"/>
    <n v="51"/>
    <n v="1280.0402999999999"/>
    <n v="588.81853799999999"/>
  </r>
  <r>
    <x v="10"/>
    <x v="2"/>
    <n v="354740315"/>
    <s v="Santa Rita d'Oeste"/>
    <n v="-0.56586437280310431"/>
    <n v="2432"/>
    <n v="1879"/>
    <n v="553"/>
    <n v="11.566081704475199"/>
    <n v="77.26151315789474"/>
    <n v="1.3869999999999999E-2"/>
    <n v="2.5000000000000001E-3"/>
    <n v="1.1369999999999998E-2"/>
    <n v="0.1242009132420087"/>
    <n v="6.4799999999999996E-3"/>
    <n v="0"/>
    <n v="7.1399999999999996E-3"/>
    <n v="2.5000000000000001E-4"/>
    <n v="4.5948333333333336E-3"/>
    <n v="3"/>
    <n v="46.153846153846153"/>
    <n v="53.846153846153847"/>
    <n v="1.23"/>
    <n v="94.5"/>
    <n v="13.23"/>
    <n v="0"/>
    <n v="0"/>
    <n v="20617.697368421053"/>
    <n v="2204.4078947368416"/>
    <n v="72.55"/>
    <n v="70.64"/>
    <n v="70.64"/>
    <n v="55.34"/>
    <n v="1.8303843807199498E-2"/>
    <n v="100"/>
    <n v="2.7196078431372546"/>
    <n v="0.87232704402515715"/>
    <n v="0.73529411764705876"/>
    <n v="6.6882352941176464"/>
    <n v="0"/>
    <n v="0"/>
    <m/>
    <n v="0"/>
    <n v="0"/>
    <n v="9"/>
    <n v="100"/>
    <n v="100"/>
    <n v="86"/>
    <n v="10"/>
    <n v="0"/>
    <n v="0"/>
    <n v="6"/>
    <n v="141.02796619391344"/>
    <n v="6"/>
    <n v="7"/>
    <n v="94.5"/>
    <n v="94.5"/>
  </r>
  <r>
    <x v="4"/>
    <x v="2"/>
    <n v="35476014"/>
    <s v="Santa Rosa de Viterbo"/>
    <n v="0.79655952417398979"/>
    <n v="25264"/>
    <n v="24268"/>
    <n v="996"/>
    <n v="87.216487727413949"/>
    <n v="96.057631412286256"/>
    <n v="0.18800333299999997"/>
    <n v="0.17765999999999998"/>
    <n v="1.0343332999999993E-2"/>
    <n v="0.14560730593607271"/>
    <n v="0"/>
    <n v="0.115294444"/>
    <n v="7.0050000000000015E-2"/>
    <n v="2.6588889999999998E-3"/>
    <n v="7.4265370166666664E-2"/>
    <n v="4"/>
    <n v="23.376623376623375"/>
    <n v="76.623376623376629"/>
    <n v="20.07"/>
    <n v="1354.9680000000001"/>
    <n v="288.39959279999994"/>
    <n v="3"/>
    <n v="0"/>
    <n v="5542.2672577580752"/>
    <n v="561.71627612412908"/>
    <n v="96.57"/>
    <n v="95.33"/>
    <n v="95.19"/>
    <n v="24.28"/>
    <n v="0"/>
    <n v="100"/>
    <n v="13.4288095"/>
    <n v="4.234309301801801"/>
    <n v="18.701052631578946"/>
    <n v="2.2985184444444431"/>
    <n v="0"/>
    <n v="0"/>
    <m/>
    <n v="0"/>
    <n v="0"/>
    <n v="10"/>
    <n v="97.54"/>
    <n v="97.54"/>
    <n v="78.715394548063131"/>
    <n v="8.3000000000000007"/>
    <n v="0"/>
    <n v="0"/>
    <n v="11"/>
    <n v="0"/>
    <n v="18"/>
    <n v="59"/>
    <n v="1321.6357872000001"/>
    <n v="1321.6357872000001"/>
  </r>
  <r>
    <x v="3"/>
    <x v="2"/>
    <n v="35476019"/>
    <s v="Santa Rosa de Viterbo"/>
    <m/>
    <m/>
    <m/>
    <m/>
    <m/>
    <m/>
    <n v="0"/>
    <n v="0"/>
    <n v="0"/>
    <n v="0"/>
    <n v="0"/>
    <n v="0"/>
    <n v="0"/>
    <n v="0"/>
    <m/>
    <n v="0"/>
    <s v=""/>
    <s v=""/>
    <m/>
    <m/>
    <m/>
    <m/>
    <m/>
    <s v=""/>
    <s v=""/>
    <m/>
    <m/>
    <m/>
    <m/>
    <n v="33.830845771144297"/>
    <m/>
    <n v="0"/>
    <n v="0"/>
    <n v="0"/>
    <n v="0"/>
    <s v=""/>
    <s v=""/>
    <m/>
    <m/>
    <s v=""/>
    <m/>
    <m/>
    <m/>
    <m/>
    <m/>
    <m/>
    <m/>
    <n v="0"/>
    <m/>
    <n v="0"/>
    <n v="0"/>
    <m/>
    <m/>
  </r>
  <r>
    <x v="10"/>
    <x v="2"/>
    <n v="354765015"/>
    <s v="Santa Salete"/>
    <m/>
    <m/>
    <m/>
    <m/>
    <m/>
    <m/>
    <n v="2.1207720000000004E-3"/>
    <n v="2.0707720000000002E-3"/>
    <n v="5.0000000000000002E-5"/>
    <n v="0"/>
    <n v="0"/>
    <n v="0"/>
    <n v="2.1207720000000004E-3"/>
    <n v="0"/>
    <m/>
    <n v="1"/>
    <n v="87.5"/>
    <n v="12.5"/>
    <m/>
    <m/>
    <m/>
    <m/>
    <m/>
    <s v=""/>
    <s v=""/>
    <m/>
    <m/>
    <m/>
    <m/>
    <s v=""/>
    <m/>
    <n v="1.1161957894736845"/>
    <n v="0.33663047619047626"/>
    <n v="1.3805146666666668"/>
    <n v="0.12499999999999999"/>
    <s v=""/>
    <s v=""/>
    <m/>
    <m/>
    <s v=""/>
    <m/>
    <m/>
    <m/>
    <m/>
    <m/>
    <m/>
    <m/>
    <n v="3"/>
    <m/>
    <n v="7"/>
    <n v="1"/>
    <m/>
    <m/>
  </r>
  <r>
    <x v="16"/>
    <x v="2"/>
    <n v="354765018"/>
    <s v="Santa Salete"/>
    <n v="1.387058962083465E-2"/>
    <n v="1443"/>
    <n v="995"/>
    <n v="448"/>
    <n v="18.226600985221676"/>
    <n v="68.953568953568961"/>
    <n v="3.3495925999999995E-2"/>
    <n v="1.6901296E-2"/>
    <n v="1.6594629999999999E-2"/>
    <n v="0"/>
    <n v="0"/>
    <n v="0"/>
    <n v="3.3465926000000014E-2"/>
    <n v="3.0000000000000001E-5"/>
    <n v="2.9619078124999997E-3"/>
    <n v="3"/>
    <n v="66.666666666666657"/>
    <n v="33.333333333333329"/>
    <n v="0.61"/>
    <n v="47.033999999999999"/>
    <n v="6.5847600000000002"/>
    <n v="0"/>
    <n v="0"/>
    <n v="13768.316008316009"/>
    <n v="874.17879417879431"/>
    <n v="78.819999999999993"/>
    <m/>
    <n v="76.41"/>
    <n v="11.2"/>
    <s v=""/>
    <n v="100"/>
    <n v="17.629434736842104"/>
    <n v="5.3168136507936499"/>
    <n v="11.267530666666667"/>
    <n v="41.486574999999995"/>
    <n v="0"/>
    <n v="0"/>
    <m/>
    <n v="0"/>
    <n v="0"/>
    <n v="9.1999999999999993"/>
    <n v="100"/>
    <n v="100"/>
    <n v="86"/>
    <n v="10"/>
    <n v="0"/>
    <n v="0"/>
    <s v=""/>
    <n v="0"/>
    <n v="20"/>
    <n v="10"/>
    <n v="47.033999999999999"/>
    <n v="47.033999999999999"/>
  </r>
  <r>
    <x v="10"/>
    <x v="2"/>
    <n v="354720515"/>
    <s v="Santana da Ponte Pensa"/>
    <m/>
    <m/>
    <m/>
    <m/>
    <m/>
    <m/>
    <n v="7.716E-5"/>
    <n v="7.716E-5"/>
    <n v="0"/>
    <n v="0"/>
    <n v="0"/>
    <n v="0"/>
    <n v="0"/>
    <n v="7.716E-5"/>
    <m/>
    <n v="2"/>
    <s v=""/>
    <s v=""/>
    <m/>
    <m/>
    <m/>
    <m/>
    <m/>
    <s v=""/>
    <s v=""/>
    <m/>
    <m/>
    <m/>
    <m/>
    <n v="20.8108108108108"/>
    <m/>
    <n v="2.5720000000000003E-2"/>
    <n v="7.9546391752577314E-3"/>
    <n v="3.5072727272727276E-2"/>
    <n v="0"/>
    <s v=""/>
    <s v=""/>
    <m/>
    <m/>
    <s v=""/>
    <m/>
    <m/>
    <m/>
    <m/>
    <m/>
    <m/>
    <m/>
    <n v="2"/>
    <m/>
    <n v="1"/>
    <s v=""/>
    <m/>
    <m/>
  </r>
  <r>
    <x v="16"/>
    <x v="2"/>
    <n v="354720518"/>
    <s v="Santana da Ponte Pensa"/>
    <n v="-0.95914787328217344"/>
    <n v="1532"/>
    <n v="1113"/>
    <n v="419"/>
    <n v="11.792779616657686"/>
    <n v="72.650130548302869"/>
    <n v="0.28149777800000009"/>
    <n v="0.27610000000000007"/>
    <n v="5.3977779999999998E-3"/>
    <n v="6.3428462709284594E-2"/>
    <n v="5.2377780000000002E-3"/>
    <n v="0"/>
    <n v="0.27124000000000004"/>
    <n v="5.0200000000000002E-3"/>
    <n v="3.5447447916666661E-3"/>
    <s v=""/>
    <n v="50"/>
    <n v="50"/>
    <n v="0.7"/>
    <n v="54.378"/>
    <n v="7.612919999999999"/>
    <n v="0"/>
    <n v="0"/>
    <n v="19967.310704960837"/>
    <n v="1646.788511749347"/>
    <n v="88.85"/>
    <n v="66.819999999999993"/>
    <n v="87.39"/>
    <n v="15.33"/>
    <s v=""/>
    <n v="100"/>
    <n v="93.832592666666699"/>
    <n v="29.020389484536089"/>
    <n v="125.50000000000003"/>
    <n v="6.7472225000000012"/>
    <n v="0"/>
    <n v="0"/>
    <m/>
    <n v="0"/>
    <n v="0"/>
    <n v="8.5"/>
    <n v="100"/>
    <n v="100"/>
    <n v="86"/>
    <n v="10"/>
    <n v="0"/>
    <n v="0"/>
    <n v="2"/>
    <n v="147.76177998239768"/>
    <n v="6"/>
    <n v="6"/>
    <n v="54.378"/>
    <n v="54.378"/>
  </r>
  <r>
    <x v="18"/>
    <x v="2"/>
    <n v="35473046"/>
    <s v="Santana de Parnaíba"/>
    <n v="2.7006495868587388"/>
    <n v="132317"/>
    <n v="132317"/>
    <n v="0"/>
    <n v="719.8183005113699"/>
    <n v="100"/>
    <n v="0.44399811799999966"/>
    <n v="0.18295000000000006"/>
    <n v="0.26104811799999961"/>
    <n v="0"/>
    <n v="0.13248000000000001"/>
    <n v="7.2840832999999994E-2"/>
    <n v="4.7046300000000001E-4"/>
    <n v="0.23820682200000015"/>
    <n v="0.46096547453703701"/>
    <n v="26"/>
    <n v="12.686567164179104"/>
    <n v="87.31343283582089"/>
    <n v="122.87"/>
    <n v="7371.9179999999997"/>
    <n v="6814.1343079260005"/>
    <n v="7"/>
    <n v="0"/>
    <n v="588.69170250232401"/>
    <n v="81.034485364692358"/>
    <n v="100"/>
    <n v="92.31"/>
    <n v="44.03"/>
    <n v="45.01"/>
    <n v="0"/>
    <n v="100"/>
    <n v="49.333124222222189"/>
    <n v="17.975632307692294"/>
    <n v="32.669642857142868"/>
    <n v="76.77885823529401"/>
    <n v="31"/>
    <n v="0.43950892203111702"/>
    <m/>
    <n v="0"/>
    <n v="0"/>
    <n v="9"/>
    <n v="37.9"/>
    <n v="8.2242999999999995"/>
    <n v="7.5663306628478395"/>
    <n v="1.9"/>
    <n v="3"/>
    <n v="0"/>
    <n v="178"/>
    <n v="28.739679502690326"/>
    <n v="17"/>
    <n v="117"/>
    <n v="2793.9569219999998"/>
    <n v="606.28865207399997"/>
  </r>
  <r>
    <x v="8"/>
    <x v="2"/>
    <n v="354730410"/>
    <s v="Santana de Parnaíba"/>
    <m/>
    <m/>
    <m/>
    <m/>
    <m/>
    <m/>
    <n v="7.2222200000000001E-4"/>
    <n v="0"/>
    <n v="7.2222200000000001E-4"/>
    <n v="0"/>
    <n v="0"/>
    <n v="0"/>
    <n v="0"/>
    <n v="7.2222200000000001E-4"/>
    <m/>
    <s v=""/>
    <s v=""/>
    <s v=""/>
    <m/>
    <m/>
    <m/>
    <m/>
    <m/>
    <s v=""/>
    <s v=""/>
    <m/>
    <m/>
    <m/>
    <m/>
    <n v="4.9025418516489001"/>
    <m/>
    <n v="8.0246888888888895E-2"/>
    <n v="2.9239757085020239E-2"/>
    <n v="0"/>
    <n v="0.21241823529411769"/>
    <s v=""/>
    <s v=""/>
    <m/>
    <m/>
    <s v=""/>
    <m/>
    <m/>
    <m/>
    <m/>
    <m/>
    <m/>
    <m/>
    <n v="2"/>
    <m/>
    <s v=""/>
    <n v="1"/>
    <m/>
    <m/>
  </r>
  <r>
    <x v="1"/>
    <x v="2"/>
    <n v="354770021"/>
    <s v="Santo Anastácio"/>
    <m/>
    <m/>
    <m/>
    <m/>
    <m/>
    <m/>
    <n v="3.0000000000000001E-5"/>
    <n v="0"/>
    <n v="3.0000000000000001E-5"/>
    <n v="0"/>
    <n v="0"/>
    <n v="3.0000000000000001E-5"/>
    <n v="0"/>
    <n v="0"/>
    <m/>
    <n v="1"/>
    <s v=""/>
    <s v=""/>
    <m/>
    <m/>
    <m/>
    <m/>
    <m/>
    <s v=""/>
    <s v=""/>
    <m/>
    <m/>
    <m/>
    <m/>
    <s v=""/>
    <m/>
    <n v="1.4634146341463417E-3"/>
    <n v="7.3349633251833745E-4"/>
    <n v="0"/>
    <n v="5.4545454545454567E-3"/>
    <s v=""/>
    <s v=""/>
    <m/>
    <m/>
    <s v=""/>
    <m/>
    <m/>
    <m/>
    <m/>
    <m/>
    <m/>
    <m/>
    <s v=""/>
    <m/>
    <s v=""/>
    <n v="1"/>
    <m/>
    <m/>
  </r>
  <r>
    <x v="13"/>
    <x v="2"/>
    <n v="354770022"/>
    <s v="Santo Anastácio"/>
    <n v="-0.2019121570220106"/>
    <n v="20179"/>
    <n v="18986"/>
    <n v="1193"/>
    <n v="36.519771966337892"/>
    <n v="94.087913177065261"/>
    <n v="0.30004430500000001"/>
    <n v="0.26021703699999998"/>
    <n v="3.9827268000000013E-2"/>
    <n v="0"/>
    <n v="2.8310000000000002E-2"/>
    <n v="5.8708378999999998E-2"/>
    <n v="0.207225926"/>
    <n v="5.8000000000000005E-3"/>
    <n v="5.6584251532407405E-2"/>
    <n v="6"/>
    <n v="30"/>
    <n v="70"/>
    <n v="13.63"/>
    <n v="1051.164"/>
    <n v="141.54426000000001"/>
    <n v="1"/>
    <n v="0"/>
    <n v="6391.904455126617"/>
    <n v="859.54705386788203"/>
    <n v="92.12"/>
    <n v="93.19"/>
    <n v="91.22"/>
    <n v="21.93"/>
    <s v=""/>
    <n v="98.85"/>
    <n v="14.636307560975611"/>
    <n v="7.3360465770171146"/>
    <n v="17.347802466666664"/>
    <n v="7.2413214545454592"/>
    <n v="3"/>
    <n v="0.18811725975858301"/>
    <m/>
    <n v="0"/>
    <n v="0"/>
    <n v="4"/>
    <n v="93.5"/>
    <n v="93.5"/>
    <n v="86.534521730196232"/>
    <n v="9.9"/>
    <n v="0"/>
    <n v="0"/>
    <n v="16"/>
    <n v="50.031588707656695"/>
    <n v="12"/>
    <n v="28"/>
    <n v="982.83834000000002"/>
    <n v="982.83834000000002"/>
  </r>
  <r>
    <x v="18"/>
    <x v="2"/>
    <n v="35478096"/>
    <s v="Santo André"/>
    <n v="0.27913438642401811"/>
    <n v="690551"/>
    <n v="690551"/>
    <n v="0"/>
    <n v="3949.6167924959964"/>
    <n v="100"/>
    <n v="1.0269503700000002"/>
    <n v="0.661013611"/>
    <n v="0.36593675900000022"/>
    <n v="0"/>
    <n v="0.299895833"/>
    <n v="0.5912216669999999"/>
    <n v="0"/>
    <n v="0.13583286999999999"/>
    <n v="2.8213484143518519"/>
    <n v="12"/>
    <n v="4.0816326530612246"/>
    <n v="95.918367346938766"/>
    <n v="787.72"/>
    <n v="38669.885999999999"/>
    <n v="21443.964874901281"/>
    <n v="152"/>
    <n v="0"/>
    <n v="130.15345716681315"/>
    <n v="17.353794288908421"/>
    <n v="100"/>
    <n v="100"/>
    <n v="98.87"/>
    <n v="45.21"/>
    <n v="36.883116883116898"/>
    <n v="100"/>
    <n v="97.804797142857154"/>
    <n v="36.03334631578948"/>
    <n v="98.658747910447758"/>
    <n v="96.299147105263216"/>
    <n v="4"/>
    <n v="1.34703858747461"/>
    <m/>
    <n v="0"/>
    <n v="0"/>
    <n v="9.4"/>
    <n v="99.88"/>
    <n v="45.485351999999999"/>
    <n v="44.546087167411656"/>
    <n v="5.4"/>
    <n v="73"/>
    <n v="0"/>
    <n v="396"/>
    <n v="10.629521383267193"/>
    <n v="6"/>
    <n v="141"/>
    <n v="38623.482136799998"/>
    <n v="17589.133765098719"/>
  </r>
  <r>
    <x v="19"/>
    <x v="2"/>
    <n v="35478097"/>
    <s v="Santo André"/>
    <m/>
    <m/>
    <m/>
    <m/>
    <m/>
    <m/>
    <n v="0"/>
    <n v="0"/>
    <n v="0"/>
    <n v="0"/>
    <n v="0"/>
    <n v="0"/>
    <n v="0"/>
    <n v="0"/>
    <m/>
    <n v="0"/>
    <s v=""/>
    <s v=""/>
    <m/>
    <m/>
    <m/>
    <m/>
    <m/>
    <s v=""/>
    <s v=""/>
    <m/>
    <m/>
    <m/>
    <m/>
    <n v="44.576590366662998"/>
    <m/>
    <n v="0"/>
    <n v="0"/>
    <n v="0"/>
    <n v="0"/>
    <s v=""/>
    <s v=""/>
    <m/>
    <m/>
    <s v=""/>
    <m/>
    <m/>
    <m/>
    <m/>
    <m/>
    <m/>
    <m/>
    <n v="0"/>
    <m/>
    <n v="0"/>
    <n v="0"/>
    <m/>
    <m/>
  </r>
  <r>
    <x v="4"/>
    <x v="2"/>
    <n v="35479084"/>
    <s v="Santo Antônio da Alegria"/>
    <m/>
    <m/>
    <m/>
    <m/>
    <m/>
    <m/>
    <n v="0"/>
    <n v="0"/>
    <n v="0"/>
    <n v="0"/>
    <n v="0"/>
    <n v="0"/>
    <n v="0"/>
    <n v="0"/>
    <m/>
    <n v="0"/>
    <s v=""/>
    <s v=""/>
    <m/>
    <m/>
    <m/>
    <m/>
    <m/>
    <s v=""/>
    <s v=""/>
    <m/>
    <m/>
    <m/>
    <m/>
    <s v=""/>
    <m/>
    <n v="0"/>
    <n v="0"/>
    <n v="0"/>
    <n v="0"/>
    <s v=""/>
    <s v=""/>
    <m/>
    <m/>
    <s v=""/>
    <m/>
    <m/>
    <m/>
    <m/>
    <m/>
    <m/>
    <m/>
    <n v="0"/>
    <m/>
    <n v="0"/>
    <n v="0"/>
    <m/>
    <m/>
  </r>
  <r>
    <x v="11"/>
    <x v="2"/>
    <n v="35479088"/>
    <s v="Santo Antônio da Alegria"/>
    <n v="0.54876826394989475"/>
    <n v="6572"/>
    <n v="4934"/>
    <n v="1638"/>
    <n v="21.221906484112633"/>
    <n v="75.076080340839923"/>
    <n v="0.71058703799999989"/>
    <n v="0.55180351899999991"/>
    <n v="0.15878351899999996"/>
    <n v="3.8087740994419139E-2"/>
    <n v="2.545E-2"/>
    <n v="0"/>
    <n v="0.66932666699999999"/>
    <n v="1.581037099999999E-2"/>
    <n v="1.7114583333333332E-2"/>
    <n v="7"/>
    <n v="50.746268656716417"/>
    <n v="49.253731343283583"/>
    <n v="3.57"/>
    <n v="275.18399999999997"/>
    <n v="64.6603128"/>
    <n v="1"/>
    <n v="0"/>
    <n v="23512.842361533778"/>
    <n v="2783.152769324407"/>
    <n v="100"/>
    <n v="100"/>
    <n v="100"/>
    <n v="52.22"/>
    <s v=""/>
    <n v="100"/>
    <n v="46.142015454545451"/>
    <n v="14.501776285714282"/>
    <n v="57.479533229166655"/>
    <n v="27.376468793103438"/>
    <n v="0"/>
    <n v="0"/>
    <m/>
    <n v="0"/>
    <n v="0"/>
    <n v="7.9"/>
    <n v="98.33"/>
    <n v="98.33"/>
    <n v="76.50288069073784"/>
    <n v="7.9"/>
    <n v="0"/>
    <n v="0"/>
    <n v="1"/>
    <n v="148.70359099208764"/>
    <n v="34"/>
    <n v="33"/>
    <n v="270.58842719999996"/>
    <n v="270.58842719999996"/>
  </r>
  <r>
    <x v="6"/>
    <x v="2"/>
    <n v="35480055"/>
    <s v="Santo Antônio de Posse"/>
    <n v="1.1011333965205372"/>
    <n v="22424"/>
    <n v="21305"/>
    <n v="1119"/>
    <n v="145.50645642722731"/>
    <n v="95.009810916874784"/>
    <n v="0.46667323899999985"/>
    <n v="0.21078777800000004"/>
    <n v="0.25588546099999981"/>
    <n v="0"/>
    <n v="7.8932591999999996E-2"/>
    <n v="0.15991675900000002"/>
    <n v="0.18138314799999991"/>
    <n v="4.6440739999999953E-2"/>
    <n v="6.8005685250000003E-2"/>
    <n v="23"/>
    <n v="14.906832298136646"/>
    <n v="85.093167701863365"/>
    <n v="14.74"/>
    <n v="1136.97"/>
    <n v="825.10885979999989"/>
    <n v="5"/>
    <n v="0"/>
    <n v="2700.1926507313592"/>
    <n v="351.58758473064574"/>
    <n v="99.63"/>
    <n v="97.47"/>
    <n v="99.63"/>
    <n v="48.03"/>
    <n v="0"/>
    <n v="99.74"/>
    <n v="64.815727638888873"/>
    <n v="24.305897864583326"/>
    <n v="44.848463404255327"/>
    <n v="102.35418439999992"/>
    <n v="0"/>
    <n v="0"/>
    <m/>
    <n v="0"/>
    <n v="0"/>
    <n v="9.8000000000000007"/>
    <n v="86.2"/>
    <n v="37.066000000000003"/>
    <n v="27.429144146283551"/>
    <n v="3.7"/>
    <n v="0"/>
    <n v="0"/>
    <n v="26"/>
    <n v="116.06763715390984"/>
    <n v="24"/>
    <n v="137"/>
    <n v="980.06813999999997"/>
    <n v="421.4293002"/>
  </r>
  <r>
    <x v="12"/>
    <x v="2"/>
    <n v="354805419"/>
    <s v="Santo Antônio do Aracanguá"/>
    <n v="0.83487713415628662"/>
    <n v="8135"/>
    <n v="6958"/>
    <n v="1177"/>
    <n v="6.2285618032586063"/>
    <n v="85.531653349723413"/>
    <n v="0.45391861100000008"/>
    <n v="0.34826546300000011"/>
    <n v="0.10565314799999999"/>
    <n v="0"/>
    <n v="0"/>
    <n v="0.14459999999999998"/>
    <n v="0.2984654630000001"/>
    <n v="1.0853148E-2"/>
    <n v="1.6587773437500002E-2"/>
    <n v="1"/>
    <n v="56.410256410256409"/>
    <n v="43.589743589743591"/>
    <n v="4.58"/>
    <n v="353.322"/>
    <n v="155.47139999999999"/>
    <n v="1"/>
    <n v="0"/>
    <n v="37021.364474492933"/>
    <n v="2907.4370006146282"/>
    <n v="78.3"/>
    <m/>
    <n v="78.3"/>
    <n v="0"/>
    <n v="5.4054054054054097"/>
    <n v="100"/>
    <n v="15.080352524916949"/>
    <n v="4.7530744607329849"/>
    <n v="15.409976238938059"/>
    <n v="14.087086399999999"/>
    <s v=""/>
    <s v=""/>
    <m/>
    <n v="0"/>
    <s v=""/>
    <n v="5.7"/>
    <n v="100"/>
    <n v="79.999999999999986"/>
    <n v="55.997248968363145"/>
    <n v="6.8"/>
    <n v="0"/>
    <n v="0"/>
    <n v="3"/>
    <n v="0"/>
    <n v="22"/>
    <n v="17"/>
    <n v="353.32199999999995"/>
    <n v="282.65759999999995"/>
  </r>
  <r>
    <x v="3"/>
    <x v="2"/>
    <n v="35481049"/>
    <s v="Santo Antônio do Jardim"/>
    <n v="-0.25319933087217805"/>
    <n v="5842"/>
    <n v="3750"/>
    <n v="2092"/>
    <n v="53.375970762905432"/>
    <n v="64.190345771995894"/>
    <n v="4.9570000000000003E-2"/>
    <n v="4.8920000000000005E-2"/>
    <n v="6.4999999999999986E-4"/>
    <n v="4.6231132673769666E-2"/>
    <n v="9.8200000000000006E-3"/>
    <n v="1E-4"/>
    <n v="3.1600000000000003E-2"/>
    <n v="8.0499999999999999E-3"/>
    <n v="9.3319864583333335E-3"/>
    <n v="12"/>
    <n v="61.764705882352942"/>
    <n v="38.235294117647058"/>
    <n v="2.48"/>
    <n v="191.53800000000001"/>
    <n v="64.980522000000022"/>
    <n v="0"/>
    <n v="0"/>
    <n v="7935.2824375213968"/>
    <n v="917.68572406710052"/>
    <n v="61.34"/>
    <m/>
    <n v="59.6"/>
    <n v="36"/>
    <s v=""/>
    <n v="100"/>
    <n v="9.3528301886792455"/>
    <n v="3.3721088435374149"/>
    <n v="13.588888888888892"/>
    <n v="0.38235294117647045"/>
    <s v=""/>
    <s v=""/>
    <m/>
    <n v="0"/>
    <s v=""/>
    <n v="9.8000000000000007"/>
    <n v="88.1"/>
    <n v="88.1"/>
    <n v="66.0743445164928"/>
    <n v="7.6"/>
    <n v="0"/>
    <n v="0"/>
    <s v=""/>
    <n v="105.22947117256989"/>
    <n v="21"/>
    <n v="13"/>
    <n v="168.744978"/>
    <n v="168.744978"/>
  </r>
  <r>
    <x v="20"/>
    <x v="2"/>
    <n v="35482031"/>
    <s v="Santo Antônio do Pinhal"/>
    <n v="0.19460779200246581"/>
    <n v="6596"/>
    <n v="4480"/>
    <n v="2116"/>
    <n v="49.635036496350367"/>
    <n v="67.919951485748939"/>
    <n v="3.4067545999999997E-2"/>
    <n v="2.7825446999999996E-2"/>
    <n v="6.2420989999999984E-3"/>
    <n v="1.320275240994416E-2"/>
    <n v="0"/>
    <n v="1.3000000000000002E-4"/>
    <n v="2.7338642000000003E-2"/>
    <n v="6.5989039999999975E-3"/>
    <n v="9.4456781250000007E-3"/>
    <n v="22"/>
    <n v="80"/>
    <n v="20"/>
    <n v="2.83"/>
    <n v="218.05199999999999"/>
    <n v="136.06595999999999"/>
    <n v="3"/>
    <n v="0"/>
    <n v="20797.69557307459"/>
    <n v="2868.6476652516681"/>
    <n v="54.99"/>
    <m/>
    <n v="31.32"/>
    <n v="31.6"/>
    <s v=""/>
    <n v="92.52"/>
    <n v="1.720583131313131"/>
    <n v="0.78316197701149415"/>
    <n v="2.016336739130435"/>
    <n v="1.0403498333333328"/>
    <n v="2"/>
    <n v="0"/>
    <m/>
    <n v="0"/>
    <n v="0"/>
    <n v="9.4"/>
    <n v="47"/>
    <n v="47"/>
    <n v="37.59930658741952"/>
    <n v="4.5999999999999996"/>
    <n v="0"/>
    <n v="0"/>
    <n v="17"/>
    <n v="0"/>
    <n v="40"/>
    <n v="10"/>
    <n v="102.48443999999999"/>
    <n v="102.48443999999999"/>
  </r>
  <r>
    <x v="1"/>
    <x v="2"/>
    <n v="354830221"/>
    <s v="Santo Expedito"/>
    <n v="0.65958038722764289"/>
    <n v="2939"/>
    <n v="2722"/>
    <n v="217"/>
    <n v="31.295921627089768"/>
    <n v="92.616536236815236"/>
    <n v="3.380963E-2"/>
    <n v="2.1530000000000001E-2"/>
    <n v="1.2279629999999998E-2"/>
    <n v="0"/>
    <n v="1.1949629999999999E-2"/>
    <n v="0"/>
    <n v="1.3000000000000002E-4"/>
    <n v="2.1729999999999999E-2"/>
    <n v="7.0780916666666679E-3"/>
    <s v=""/>
    <n v="8.3333333333333321"/>
    <n v="91.666666666666657"/>
    <n v="1.91"/>
    <n v="147.31200000000001"/>
    <n v="33.029856000000002"/>
    <n v="1"/>
    <n v="0"/>
    <n v="7618.4280367471929"/>
    <n v="858.41442667574017"/>
    <n v="92.48"/>
    <n v="97.21"/>
    <n v="84.12"/>
    <n v="20.97"/>
    <n v="0"/>
    <n v="100"/>
    <n v="10.245342424242423"/>
    <n v="4.7619197183098594"/>
    <n v="8.6120000000000001"/>
    <n v="15.349537499999993"/>
    <n v="0"/>
    <n v="0"/>
    <m/>
    <n v="0"/>
    <n v="0"/>
    <n v="8.5"/>
    <n v="86.2"/>
    <n v="86.2"/>
    <n v="77.578299120234604"/>
    <n v="8.3000000000000007"/>
    <n v="0"/>
    <n v="0"/>
    <n v="1"/>
    <n v="168.82558975995175"/>
    <n v="1"/>
    <n v="11"/>
    <n v="126.982944"/>
    <n v="126.982944"/>
  </r>
  <r>
    <x v="0"/>
    <x v="2"/>
    <n v="354840120"/>
    <s v="Santópolis do Aguapeí"/>
    <n v="0.94184575622400235"/>
    <n v="4593"/>
    <n v="4476"/>
    <n v="117"/>
    <n v="36.009408075264602"/>
    <n v="97.452645329849773"/>
    <n v="2.7270000000000003E-2"/>
    <n v="1.9700000000000002E-2"/>
    <n v="7.5700000000000003E-3"/>
    <n v="0"/>
    <n v="1.8890000000000001E-2"/>
    <n v="0"/>
    <n v="5.3599999999999993E-3"/>
    <n v="3.0200000000000001E-3"/>
    <n v="1.0756471093750001E-2"/>
    <s v=""/>
    <n v="44.444444444444443"/>
    <n v="55.555555555555557"/>
    <n v="3.2"/>
    <n v="247.15799999999999"/>
    <n v="46.658646000000012"/>
    <n v="0"/>
    <n v="1"/>
    <n v="6316.8125408229917"/>
    <n v="755.2710646636184"/>
    <n v="89.93"/>
    <n v="96.64"/>
    <n v="89.8"/>
    <n v="15.97"/>
    <n v="11.1209964412811"/>
    <n v="93.05"/>
    <n v="7.1763157894736844"/>
    <n v="2.964130434782609"/>
    <n v="7.2962962962962967"/>
    <n v="6.8818181818181836"/>
    <n v="0"/>
    <n v="0"/>
    <m/>
    <n v="0"/>
    <n v="0"/>
    <n v="9"/>
    <n v="86.3"/>
    <n v="86.3"/>
    <n v="81.121935765785452"/>
    <n v="9.3000000000000007"/>
    <n v="0"/>
    <n v="1"/>
    <n v="1"/>
    <n v="175.61521650884134"/>
    <n v="4"/>
    <n v="5"/>
    <n v="213.29735399999998"/>
    <n v="213.29735399999998"/>
  </r>
  <r>
    <x v="19"/>
    <x v="2"/>
    <n v="35485007"/>
    <s v="Santos"/>
    <n v="0.15221134754299648"/>
    <n v="426646"/>
    <n v="426327"/>
    <n v="319"/>
    <n v="1522.1048876204065"/>
    <n v="99.925230753364616"/>
    <n v="2.9681428709999995"/>
    <n v="2.9562399999999993"/>
    <n v="1.1902870999999999E-2"/>
    <n v="0"/>
    <n v="2"/>
    <n v="0.96160999999999996"/>
    <n v="8.1019000000000005E-5"/>
    <n v="6.4518520000000001E-3"/>
    <n v="1.4863477546296295"/>
    <n v="10"/>
    <n v="56.000000000000007"/>
    <n v="44"/>
    <n v="389.37"/>
    <n v="23362.182000000001"/>
    <n v="23362.182000000001"/>
    <n v="95"/>
    <n v="13"/>
    <n v="1070.3048428908276"/>
    <n v="136.00558777065766"/>
    <n v="100"/>
    <n v="100"/>
    <n v="99.93"/>
    <n v="14.28"/>
    <n v="18.918918918918902"/>
    <n v="100"/>
    <n v="54.86400870609981"/>
    <n v="20.498224247237566"/>
    <n v="82.807843137254892"/>
    <n v="0.64689516304347816"/>
    <n v="7"/>
    <n v="5.2533468903575704"/>
    <m/>
    <n v="0"/>
    <n v="0"/>
    <n v="9"/>
    <n v="97.71"/>
    <n v="0"/>
    <n v="0"/>
    <n v="1.7"/>
    <n v="37"/>
    <n v="13"/>
    <n v="64"/>
    <n v="134.55801267035002"/>
    <n v="14"/>
    <n v="11"/>
    <n v="22827.1880322"/>
    <n v="0"/>
  </r>
  <r>
    <x v="20"/>
    <x v="2"/>
    <n v="35486091"/>
    <s v="São Bento do Sapucaí"/>
    <n v="4.9611793810777627E-2"/>
    <n v="10510"/>
    <n v="5352"/>
    <n v="5158"/>
    <n v="41.673275178429819"/>
    <n v="50.92293054234063"/>
    <n v="0.10146662099999999"/>
    <n v="9.9446620999999999E-2"/>
    <n v="2.0200000000000001E-3"/>
    <n v="8.0225773718924401E-6"/>
    <n v="6.2220000000000004E-2"/>
    <n v="0"/>
    <n v="2.4300972999999993E-2"/>
    <n v="1.4945648000000001E-2"/>
    <n v="1.9344968750000004E-2"/>
    <n v="2"/>
    <n v="94.73684210526315"/>
    <n v="5.2631578947368416"/>
    <n v="3.66"/>
    <n v="282.42"/>
    <n v="133.3503"/>
    <n v="1"/>
    <n v="0"/>
    <n v="24814.721217887727"/>
    <n v="3360.6393910561369"/>
    <n v="70.680000000000007"/>
    <n v="73.650000000000006"/>
    <n v="47.81"/>
    <n v="18.22"/>
    <n v="6.3084406936481E-2"/>
    <n v="100"/>
    <n v="2.7057765599999999"/>
    <n v="1.2269240749697703"/>
    <n v="3.7812403422053236"/>
    <n v="0.18035714285714285"/>
    <n v="0"/>
    <n v="2"/>
    <m/>
    <n v="0"/>
    <n v="0"/>
    <n v="9.4"/>
    <n v="92"/>
    <n v="69"/>
    <n v="52.782982791586996"/>
    <n v="6.1"/>
    <n v="0"/>
    <n v="0"/>
    <n v="31"/>
    <n v="321.63401659669256"/>
    <n v="36"/>
    <n v="2"/>
    <n v="259.82640000000004"/>
    <n v="194.86980000000003"/>
  </r>
  <r>
    <x v="18"/>
    <x v="2"/>
    <n v="35487086"/>
    <s v="São Bernardo do Campo"/>
    <n v="0.65318157615590344"/>
    <n v="803771"/>
    <n v="790745"/>
    <n v="13026"/>
    <n v="1978.8542025702891"/>
    <n v="98.37938915437357"/>
    <n v="6.0044756950000009"/>
    <n v="5.5296077780000008"/>
    <n v="0.47486791700000003"/>
    <n v="0"/>
    <n v="5.5709299999999997"/>
    <n v="0.233662222"/>
    <n v="5.8E-4"/>
    <n v="0.19930347300000015"/>
    <n v="3.283925497685185"/>
    <n v="17"/>
    <n v="1.5075376884422109"/>
    <n v="98.492462311557787"/>
    <n v="901.23"/>
    <n v="44242.254000000001"/>
    <n v="35195.857030476007"/>
    <n v="135"/>
    <n v="2"/>
    <n v="372.73302968133959"/>
    <n v="49.436170252472401"/>
    <n v="100"/>
    <n v="99.43"/>
    <n v="98.18"/>
    <n v="36.869999999999997"/>
    <n v="50"/>
    <n v="100"/>
    <n v="170.09846161473092"/>
    <n v="63.205007315789487"/>
    <n v="243.5950562995595"/>
    <n v="37.687929920634929"/>
    <n v="7"/>
    <n v="0.18931479122505801"/>
    <m/>
    <n v="0"/>
    <n v="0"/>
    <n v="9"/>
    <n v="90.7"/>
    <n v="23.400600000000004"/>
    <n v="20.44741429657719"/>
    <n v="3.3"/>
    <n v="26"/>
    <n v="2"/>
    <n v="474"/>
    <n v="169.64239913259016"/>
    <n v="6"/>
    <n v="392"/>
    <n v="40127.724378000006"/>
    <n v="10352.952889524002"/>
  </r>
  <r>
    <x v="19"/>
    <x v="2"/>
    <n v="35487087"/>
    <s v="São Bernardo do Campo"/>
    <m/>
    <m/>
    <m/>
    <m/>
    <m/>
    <m/>
    <n v="0.33552999999999999"/>
    <n v="0.33552999999999999"/>
    <n v="0"/>
    <n v="0"/>
    <n v="0.32"/>
    <n v="0"/>
    <n v="1.5529999999999999E-2"/>
    <n v="0"/>
    <m/>
    <n v="3"/>
    <s v=""/>
    <s v=""/>
    <m/>
    <m/>
    <m/>
    <m/>
    <m/>
    <s v=""/>
    <s v=""/>
    <m/>
    <m/>
    <m/>
    <m/>
    <n v="39.077047850770498"/>
    <m/>
    <n v="9.5050991501416444"/>
    <n v="3.5318947368421054"/>
    <n v="14.781057268722467"/>
    <n v="0"/>
    <s v=""/>
    <s v=""/>
    <m/>
    <m/>
    <s v=""/>
    <m/>
    <m/>
    <m/>
    <m/>
    <m/>
    <m/>
    <m/>
    <n v="7"/>
    <m/>
    <n v="5"/>
    <s v=""/>
    <m/>
    <m/>
  </r>
  <r>
    <x v="18"/>
    <x v="2"/>
    <n v="35488076"/>
    <s v="São Caetano do Sul"/>
    <n v="0.246915872688791"/>
    <n v="150988"/>
    <n v="150988"/>
    <n v="0"/>
    <n v="9829.9479166666679"/>
    <n v="100"/>
    <n v="5.1290000000000009E-2"/>
    <n v="0"/>
    <n v="5.1290000000000009E-2"/>
    <n v="0"/>
    <n v="1.7300000000000002E-3"/>
    <n v="5.0600000000000003E-3"/>
    <n v="0"/>
    <n v="4.4499999999999998E-2"/>
    <n v="0.52601143518518523"/>
    <s v=""/>
    <s v=""/>
    <s v=""/>
    <n v="144.25"/>
    <n v="8654.85"/>
    <n v="1038.5819999999999"/>
    <n v="65"/>
    <n v="0"/>
    <n v="48.038784539168674"/>
    <n v="8.3545712242032462"/>
    <n v="100"/>
    <n v="100"/>
    <n v="100"/>
    <n v="12.06"/>
    <s v=""/>
    <n v="100"/>
    <n v="56.988888888888901"/>
    <n v="22.300000000000004"/>
    <n v="0"/>
    <n v="128.22500000000002"/>
    <n v="1"/>
    <n v="1.45577632230723"/>
    <m/>
    <n v="1"/>
    <n v="0"/>
    <n v="9"/>
    <n v="100"/>
    <n v="100"/>
    <n v="88"/>
    <n v="10"/>
    <n v="25"/>
    <n v="0"/>
    <n v="36"/>
    <n v="0.32889018836462064"/>
    <s v=""/>
    <n v="74"/>
    <n v="8654.85"/>
    <n v="8654.85"/>
  </r>
  <r>
    <x v="3"/>
    <x v="2"/>
    <n v="35489069"/>
    <s v="São Carlos"/>
    <m/>
    <m/>
    <m/>
    <m/>
    <m/>
    <m/>
    <n v="0.75571768299999953"/>
    <n v="0.60210833099999939"/>
    <n v="0.15360935200000014"/>
    <n v="1.3441717402333842E-2"/>
    <n v="1.6639999999999999E-2"/>
    <n v="9.470000000000001E-3"/>
    <n v="0.69022258999999964"/>
    <n v="3.9385093000000031E-2"/>
    <m/>
    <n v="32"/>
    <n v="64.22764227642277"/>
    <n v="35.772357723577237"/>
    <m/>
    <m/>
    <m/>
    <m/>
    <m/>
    <s v=""/>
    <s v=""/>
    <m/>
    <m/>
    <m/>
    <m/>
    <n v="42.167999999999999"/>
    <m/>
    <n v="14.339993984819726"/>
    <n v="5.8042832795698889"/>
    <n v="15.886763350923466"/>
    <n v="10.379010270270284"/>
    <s v=""/>
    <s v=""/>
    <m/>
    <m/>
    <s v=""/>
    <m/>
    <m/>
    <m/>
    <m/>
    <m/>
    <m/>
    <m/>
    <n v="27"/>
    <m/>
    <n v="79"/>
    <n v="44"/>
    <m/>
    <m/>
  </r>
  <r>
    <x v="7"/>
    <x v="2"/>
    <n v="354890613"/>
    <s v="São Carlos"/>
    <n v="1.009361622400462"/>
    <n v="238834"/>
    <n v="229269"/>
    <n v="9565"/>
    <n v="209.33457209970899"/>
    <n v="95.995126322047952"/>
    <n v="1.1722126139999995"/>
    <n v="0.73559845699999971"/>
    <n v="0.43661415699999989"/>
    <n v="0"/>
    <n v="0.65633999999999992"/>
    <n v="0.10956550099999997"/>
    <n v="0.19452790200000003"/>
    <n v="0.21177921099999991"/>
    <n v="0.79876704444444446"/>
    <n v="43"/>
    <n v="18.950437317784257"/>
    <n v="81.04956268221575"/>
    <n v="215.48"/>
    <n v="12929.003999999999"/>
    <n v="2664.7972919999997"/>
    <n v="25"/>
    <n v="2"/>
    <n v="1719.1803512062772"/>
    <n v="195.42142241054449"/>
    <n v="96"/>
    <n v="99.91"/>
    <n v="96"/>
    <n v="45.95"/>
    <s v=""/>
    <n v="100"/>
    <n v="22.243123605313087"/>
    <n v="9.0031690783410117"/>
    <n v="19.408930263852234"/>
    <n v="29.50095655405406"/>
    <n v="0"/>
    <n v="1.0842380697671099"/>
    <m/>
    <n v="1"/>
    <n v="0"/>
    <n v="10"/>
    <n v="100"/>
    <n v="90.700000000000017"/>
    <n v="79.388997853198902"/>
    <n v="8.5"/>
    <n v="2"/>
    <n v="2"/>
    <n v="86"/>
    <n v="82.169138619945841"/>
    <n v="65"/>
    <n v="278"/>
    <n v="12929.003999999999"/>
    <n v="11726.606628000001"/>
  </r>
  <r>
    <x v="16"/>
    <x v="2"/>
    <n v="354900318"/>
    <s v="São Francisco"/>
    <n v="-0.43743703497581832"/>
    <n v="2700"/>
    <n v="2195"/>
    <n v="505"/>
    <n v="35.847052575677111"/>
    <n v="81.296296296296305"/>
    <n v="1.9964679999999992E-2"/>
    <n v="1.1829598999999994E-2"/>
    <n v="8.1350809999999989E-3"/>
    <n v="0"/>
    <n v="7.1300000000000001E-3"/>
    <n v="0"/>
    <n v="1.1724679999999994E-2"/>
    <n v="1.1100000000000001E-3"/>
    <n v="6.4117968750000004E-3"/>
    <n v="3"/>
    <n v="73.91304347826086"/>
    <n v="26.086956521739129"/>
    <n v="1.54"/>
    <n v="118.422"/>
    <n v="118.422"/>
    <n v="0"/>
    <n v="0"/>
    <n v="6540.8"/>
    <n v="583.99999999999977"/>
    <n v="91.19"/>
    <n v="77.599999999999994"/>
    <n v="89.24"/>
    <n v="14.65"/>
    <n v="7.5865580448065204"/>
    <n v="100"/>
    <n v="11.091488888888884"/>
    <n v="3.5651214285714263"/>
    <n v="9.0996915384615331"/>
    <n v="16.270162000000003"/>
    <n v="0"/>
    <n v="0"/>
    <m/>
    <n v="0"/>
    <n v="0"/>
    <n v="8.1999999999999993"/>
    <n v="100"/>
    <n v="99.999999999999986"/>
    <n v="0"/>
    <n v="3.5"/>
    <n v="0"/>
    <n v="0"/>
    <n v="3"/>
    <n v="111.2012769431346"/>
    <n v="51"/>
    <n v="18"/>
    <n v="118.42199999999998"/>
    <n v="118.42199999999998"/>
  </r>
  <r>
    <x v="4"/>
    <x v="2"/>
    <n v="35491024"/>
    <s v="São João da Boa Vista"/>
    <m/>
    <m/>
    <m/>
    <m/>
    <m/>
    <m/>
    <n v="0"/>
    <n v="0"/>
    <n v="0"/>
    <n v="0"/>
    <n v="0"/>
    <n v="0"/>
    <n v="0"/>
    <n v="0"/>
    <m/>
    <n v="0"/>
    <s v=""/>
    <s v=""/>
    <m/>
    <m/>
    <m/>
    <m/>
    <m/>
    <s v=""/>
    <s v=""/>
    <m/>
    <m/>
    <m/>
    <m/>
    <n v="15.625"/>
    <m/>
    <n v="0"/>
    <n v="0"/>
    <n v="0"/>
    <n v="0"/>
    <s v=""/>
    <s v=""/>
    <m/>
    <m/>
    <s v=""/>
    <m/>
    <m/>
    <m/>
    <m/>
    <m/>
    <m/>
    <m/>
    <n v="0"/>
    <m/>
    <n v="0"/>
    <n v="0"/>
    <m/>
    <m/>
  </r>
  <r>
    <x v="3"/>
    <x v="2"/>
    <n v="35491029"/>
    <s v="São João da Boa Vista"/>
    <n v="0.48817220331345279"/>
    <n v="86679"/>
    <n v="84243"/>
    <n v="2436"/>
    <n v="167.9337401918047"/>
    <n v="97.18963070639947"/>
    <n v="1.6759704480000019"/>
    <n v="1.597364630000002"/>
    <n v="7.8605817999999994E-2"/>
    <n v="0.8607957572298327"/>
    <n v="0"/>
    <n v="0.15132325599999993"/>
    <n v="1.5045879630000019"/>
    <n v="2.0059228999999998E-2"/>
    <n v="0.26384927083333332"/>
    <n v="105"/>
    <n v="66.820276497695858"/>
    <n v="33.179723502304149"/>
    <n v="69.62"/>
    <n v="4699.134"/>
    <n v="1307.25387"/>
    <n v="13"/>
    <n v="0"/>
    <n v="2535.8612812792026"/>
    <n v="301.97487280656219"/>
    <n v="100"/>
    <m/>
    <n v="99.7"/>
    <n v="25.17"/>
    <s v=""/>
    <n v="100"/>
    <n v="66.506763809523889"/>
    <n v="24.045487058823557"/>
    <n v="94.518617159763423"/>
    <n v="9.4705804819277102"/>
    <n v="0"/>
    <n v="0.38233955393718699"/>
    <m/>
    <n v="0"/>
    <n v="0"/>
    <n v="9.8000000000000007"/>
    <n v="98.5"/>
    <n v="98.5"/>
    <n v="72.1809620666276"/>
    <n v="8.1999999999999993"/>
    <n v="0"/>
    <n v="0"/>
    <n v="68"/>
    <n v="0"/>
    <n v="145"/>
    <n v="72"/>
    <n v="4628.6469900000002"/>
    <n v="4628.6469900000002"/>
  </r>
  <r>
    <x v="16"/>
    <x v="2"/>
    <n v="354920118"/>
    <s v="São João das Duas Pontes"/>
    <n v="-0.38497979322662523"/>
    <n v="2492"/>
    <n v="1917"/>
    <n v="575"/>
    <n v="19.238786381533235"/>
    <n v="76.926163723916531"/>
    <n v="1.3949999999999999E-2"/>
    <n v="3.1099999999999999E-3"/>
    <n v="1.0839999999999999E-2"/>
    <n v="0"/>
    <n v="1.67E-3"/>
    <n v="0"/>
    <n v="9.1799999999999989E-3"/>
    <n v="3.1000000000000003E-3"/>
    <n v="6.4869874999999994E-3"/>
    <n v="3"/>
    <n v="38.461538461538467"/>
    <n v="61.53846153846154"/>
    <n v="1.38"/>
    <n v="106.218"/>
    <n v="11.088899999999999"/>
    <n v="0"/>
    <n v="0"/>
    <n v="12148.699839486357"/>
    <n v="885.84269662921326"/>
    <n v="99.96"/>
    <m/>
    <n v="98.02"/>
    <n v="16.52"/>
    <n v="51.022299612424902"/>
    <n v="100"/>
    <n v="4.6500000000000004"/>
    <n v="1.453125"/>
    <n v="1.3521739130434782"/>
    <n v="15.485714285714289"/>
    <n v="1"/>
    <n v="0"/>
    <m/>
    <n v="0"/>
    <n v="0"/>
    <n v="9"/>
    <n v="100"/>
    <n v="100.00000000000003"/>
    <n v="89.560244026436195"/>
    <n v="10"/>
    <n v="0"/>
    <n v="0"/>
    <s v=""/>
    <n v="25.743844889480677"/>
    <n v="5"/>
    <n v="8"/>
    <n v="106.21800000000002"/>
    <n v="106.21800000000002"/>
  </r>
  <r>
    <x v="16"/>
    <x v="2"/>
    <n v="354925018"/>
    <s v="São João de Iracema"/>
    <n v="0.43458373694957864"/>
    <n v="1838"/>
    <n v="1618"/>
    <n v="220"/>
    <n v="10.331066269462088"/>
    <n v="88.030467899891178"/>
    <n v="1.9820000000000001E-2"/>
    <n v="1.9790000000000002E-2"/>
    <n v="3.0000000000000001E-5"/>
    <n v="0"/>
    <n v="0"/>
    <n v="0"/>
    <n v="1.9790000000000002E-2"/>
    <n v="3.0000000000000001E-5"/>
    <n v="4.3128981119791663E-3"/>
    <n v="0"/>
    <n v="66.666666666666657"/>
    <n v="33.333333333333329"/>
    <n v="1.0900000000000001"/>
    <n v="84.24"/>
    <n v="43.8048"/>
    <n v="0"/>
    <n v="0"/>
    <n v="23163.003264417846"/>
    <n v="1887.3558215451576"/>
    <m/>
    <m/>
    <m/>
    <m/>
    <n v="29.041916167664699"/>
    <m/>
    <n v="4.7190476190476192"/>
    <n v="1.4681481481481482"/>
    <n v="6.3838709677419363"/>
    <n v="2.7272727272727278E-2"/>
    <s v=""/>
    <s v=""/>
    <m/>
    <n v="0"/>
    <s v=""/>
    <n v="9.1"/>
    <n v="100"/>
    <n v="100"/>
    <n v="48"/>
    <n v="6.6"/>
    <n v="0"/>
    <n v="0"/>
    <n v="0"/>
    <n v="0"/>
    <n v="2"/>
    <n v="1"/>
    <n v="84.24"/>
    <n v="84.24"/>
  </r>
  <r>
    <x v="0"/>
    <x v="2"/>
    <n v="354930020"/>
    <s v="São João do Pau d'Alho"/>
    <n v="-0.53268369923086256"/>
    <n v="2005"/>
    <n v="1714"/>
    <n v="291"/>
    <n v="17.013152312261351"/>
    <n v="85.48628428927681"/>
    <n v="4.9660000000000003E-2"/>
    <n v="6.0000000000000002E-5"/>
    <n v="4.9600000000000005E-2"/>
    <n v="0"/>
    <n v="0"/>
    <n v="2.9E-4"/>
    <n v="4.3209999999999998E-2"/>
    <n v="6.1600000000000005E-3"/>
    <n v="4.7727818287037031E-3"/>
    <n v="0"/>
    <n v="5.5555555555555554"/>
    <n v="94.444444444444443"/>
    <n v="1.2"/>
    <n v="92.394000000000005"/>
    <n v="12.714840000000001"/>
    <n v="0"/>
    <n v="0"/>
    <n v="13526.663341645884"/>
    <n v="1730.154613466334"/>
    <m/>
    <m/>
    <m/>
    <m/>
    <s v=""/>
    <m/>
    <n v="13.794444444444446"/>
    <n v="5.7744186046511627"/>
    <n v="2.4E-2"/>
    <n v="45.090909090909101"/>
    <s v=""/>
    <s v=""/>
    <m/>
    <n v="0"/>
    <s v=""/>
    <n v="7.2"/>
    <n v="98"/>
    <n v="98.000000000000014"/>
    <n v="86.238457042665118"/>
    <n v="9.6999999999999993"/>
    <n v="0"/>
    <n v="0"/>
    <n v="0"/>
    <n v="0"/>
    <n v="1"/>
    <n v="17"/>
    <n v="90.546120000000016"/>
    <n v="90.546120000000016"/>
  </r>
  <r>
    <x v="11"/>
    <x v="2"/>
    <n v="35494098"/>
    <s v="São Joaquim da Barra"/>
    <n v="0.84847083300769732"/>
    <n v="49569"/>
    <n v="48692"/>
    <n v="877"/>
    <n v="120.23431246513208"/>
    <n v="98.230749056870224"/>
    <n v="0.28558023100000002"/>
    <n v="0.121926667"/>
    <n v="0.163653564"/>
    <n v="0.22610683028919362"/>
    <n v="5.3659999999999999E-2"/>
    <n v="2.2974444E-2"/>
    <n v="0.119816667"/>
    <n v="8.9129119999999978E-2"/>
    <n v="0.15088711805555555"/>
    <n v="3"/>
    <n v="17.857142857142858"/>
    <n v="82.142857142857139"/>
    <n v="40.42"/>
    <n v="2728.35"/>
    <n v="2728.35"/>
    <n v="4"/>
    <n v="0"/>
    <n v="3899.9310052653877"/>
    <n v="470.79101858016099"/>
    <n v="100"/>
    <n v="98.21"/>
    <n v="100"/>
    <n v="30"/>
    <s v=""/>
    <n v="99.55"/>
    <n v="14.423243989898991"/>
    <n v="4.6587313376835242"/>
    <n v="9.8327957258064522"/>
    <n v="22.115346486486487"/>
    <s v=""/>
    <s v=""/>
    <m/>
    <n v="0"/>
    <s v=""/>
    <n v="10"/>
    <n v="100"/>
    <n v="0"/>
    <n v="0"/>
    <n v="1.5"/>
    <n v="2"/>
    <n v="0"/>
    <n v="16"/>
    <n v="35.563009414920877"/>
    <n v="10"/>
    <n v="46"/>
    <n v="2728.35"/>
    <n v="0"/>
  </r>
  <r>
    <x v="9"/>
    <x v="2"/>
    <n v="354940912"/>
    <s v="São Joaquim da Barra"/>
    <m/>
    <m/>
    <m/>
    <m/>
    <m/>
    <m/>
    <n v="0.30556"/>
    <n v="0.30556"/>
    <n v="0"/>
    <n v="0"/>
    <n v="0"/>
    <n v="0.30556"/>
    <n v="0"/>
    <n v="0"/>
    <m/>
    <n v="0"/>
    <s v=""/>
    <s v=""/>
    <m/>
    <m/>
    <m/>
    <m/>
    <m/>
    <s v=""/>
    <s v=""/>
    <m/>
    <m/>
    <m/>
    <m/>
    <s v=""/>
    <m/>
    <n v="15.432323232323233"/>
    <n v="4.9846655791190866"/>
    <n v="24.641935483870967"/>
    <n v="0"/>
    <s v=""/>
    <s v=""/>
    <m/>
    <m/>
    <s v=""/>
    <m/>
    <m/>
    <m/>
    <m/>
    <m/>
    <m/>
    <m/>
    <n v="0"/>
    <m/>
    <n v="1"/>
    <s v=""/>
    <m/>
    <m/>
  </r>
  <r>
    <x v="11"/>
    <x v="2"/>
    <n v="35495088"/>
    <s v="São José da Bela Vista"/>
    <n v="0.34846689996368418"/>
    <n v="8658"/>
    <n v="7864"/>
    <n v="794"/>
    <n v="31.260831889081459"/>
    <n v="90.829290829290827"/>
    <n v="0.20054000000000002"/>
    <n v="0.15391000000000002"/>
    <n v="4.6630000000000005E-2"/>
    <n v="0"/>
    <n v="3.5000000000000003E-2"/>
    <n v="6.9999999999999999E-4"/>
    <n v="0.15925000000000003"/>
    <n v="5.5899999999999995E-3"/>
    <n v="2.1433059374999997E-2"/>
    <n v="14"/>
    <n v="52.272727272727273"/>
    <n v="47.727272727272727"/>
    <n v="5.54"/>
    <n v="427.68"/>
    <n v="76.982399999999998"/>
    <n v="2"/>
    <n v="0"/>
    <n v="16208.731808731809"/>
    <n v="1966.9022869022865"/>
    <n v="95.06"/>
    <n v="89.04"/>
    <n v="95.06"/>
    <n v="40.43"/>
    <s v=""/>
    <n v="95.08"/>
    <n v="14.427338129496405"/>
    <n v="4.5065168539325846"/>
    <n v="18.107058823529414"/>
    <n v="8.635185185185188"/>
    <n v="0"/>
    <n v="0"/>
    <m/>
    <n v="0"/>
    <n v="0"/>
    <n v="9.1"/>
    <n v="100"/>
    <n v="100"/>
    <n v="82"/>
    <n v="10"/>
    <n v="0"/>
    <n v="0"/>
    <n v="9"/>
    <n v="163.29913237129736"/>
    <n v="23"/>
    <n v="21"/>
    <n v="427.68"/>
    <n v="427.68"/>
  </r>
  <r>
    <x v="15"/>
    <x v="2"/>
    <n v="35496072"/>
    <s v="São José do Barreiro"/>
    <n v="-7.5868252383637369E-2"/>
    <n v="4069"/>
    <n v="3153"/>
    <n v="916"/>
    <n v="7.1307151744563031"/>
    <n v="77.488326370115516"/>
    <n v="2.1926110000000006E-2"/>
    <n v="2.1856110000000005E-2"/>
    <n v="6.9999999999999994E-5"/>
    <n v="2.8538812785388202E-4"/>
    <n v="2.0733887999999999E-2"/>
    <n v="6.9999999999999994E-5"/>
    <n v="1.61111E-4"/>
    <n v="9.6111099999999995E-4"/>
    <n v="8.6794736979166655E-3"/>
    <n v="3"/>
    <n v="92.857142857142861"/>
    <n v="7.1428571428571423"/>
    <n v="2.04"/>
    <n v="157.73400000000001"/>
    <n v="157.73400000000001"/>
    <n v="0"/>
    <n v="0"/>
    <n v="66342.629638731873"/>
    <n v="6665.2641926763363"/>
    <n v="81.91"/>
    <m/>
    <n v="72.27"/>
    <n v="11.53"/>
    <n v="50"/>
    <n v="100"/>
    <n v="0.59259756756756765"/>
    <n v="0.25614614485981313"/>
    <n v="0.7695813380281693"/>
    <n v="8.1395348837209267E-3"/>
    <s v=""/>
    <s v=""/>
    <m/>
    <n v="0"/>
    <s v=""/>
    <n v="9.1999999999999993"/>
    <n v="84.65"/>
    <n v="0"/>
    <n v="0"/>
    <n v="1.3"/>
    <n v="0"/>
    <n v="0"/>
    <n v="60"/>
    <n v="238.88416189309675"/>
    <n v="13"/>
    <n v="1"/>
    <n v="133.52183100000002"/>
    <n v="0"/>
  </r>
  <r>
    <x v="4"/>
    <x v="2"/>
    <n v="35497064"/>
    <s v="São José do Rio Pardo"/>
    <n v="0.25990819019274802"/>
    <n v="52960"/>
    <n v="48493"/>
    <n v="4467"/>
    <n v="126.39014844160184"/>
    <n v="91.565332326283993"/>
    <n v="0.54139951299999967"/>
    <n v="0.53714833299999964"/>
    <n v="4.2511799999999994E-3"/>
    <n v="0.27945126204972004"/>
    <n v="5.5559999999999998E-2"/>
    <n v="1.566E-2"/>
    <n v="0.46540777700000019"/>
    <n v="4.7717360000000004E-3"/>
    <n v="0.15306819166666666"/>
    <n v="70"/>
    <n v="80"/>
    <n v="20"/>
    <n v="38.799999999999997"/>
    <n v="2618.6759999999999"/>
    <n v="2432.2194"/>
    <n v="6"/>
    <n v="0"/>
    <n v="3858.6344410876131"/>
    <n v="393.00906344410885"/>
    <n v="94.95"/>
    <n v="96.56"/>
    <n v="91.96"/>
    <n v="40"/>
    <s v=""/>
    <n v="99.95"/>
    <n v="26.53919181372547"/>
    <n v="8.3549307561728341"/>
    <n v="38.923792246376784"/>
    <n v="0.64411818181818159"/>
    <n v="0"/>
    <n v="0"/>
    <m/>
    <n v="0"/>
    <n v="0"/>
    <n v="9.8000000000000007"/>
    <n v="100"/>
    <n v="12.000000000000002"/>
    <n v="7.1202623004907819"/>
    <n v="2.6"/>
    <n v="1"/>
    <n v="0"/>
    <n v="30"/>
    <n v="36.297547775955849"/>
    <n v="112"/>
    <n v="28"/>
    <n v="2618.6759999999999"/>
    <n v="314.24112000000002"/>
  </r>
  <r>
    <x v="10"/>
    <x v="2"/>
    <n v="354980515"/>
    <s v="São José do Rio Preto"/>
    <n v="1.0394896108712803"/>
    <n v="440796"/>
    <n v="414054"/>
    <n v="26742"/>
    <n v="1021.9934617792308"/>
    <n v="93.933248033103752"/>
    <n v="2.7325040680000057"/>
    <n v="0.59965756199999987"/>
    <n v="2.1328465060000057"/>
    <n v="0"/>
    <n v="2.1901743979999999"/>
    <n v="5.4163556000000043E-2"/>
    <n v="8.5865525000000012E-2"/>
    <n v="0.4023005889999991"/>
    <n v="1.4713000107361112"/>
    <n v="71"/>
    <n v="2.9038112522686026"/>
    <n v="97.096188747731389"/>
    <n v="385.71"/>
    <n v="23142.563999999998"/>
    <n v="1823.6350800000002"/>
    <n v="52"/>
    <n v="1"/>
    <n v="238.95461846296246"/>
    <n v="25.75558761876243"/>
    <n v="95.81"/>
    <n v="100"/>
    <n v="93.46"/>
    <n v="20.75"/>
    <n v="35"/>
    <n v="99.5"/>
    <n v="255.37421196261735"/>
    <n v="81.811499041916335"/>
    <n v="84.45881154929576"/>
    <n v="592.45736277777917"/>
    <n v="11"/>
    <n v="7.2925098631195895E-2"/>
    <m/>
    <n v="0"/>
    <n v="0"/>
    <n v="9.3000000000000007"/>
    <n v="98"/>
    <n v="98.000000000000014"/>
    <n v="92.119995519943259"/>
    <n v="10"/>
    <n v="28"/>
    <n v="1"/>
    <n v="156"/>
    <n v="148.85980982928331"/>
    <n v="32"/>
    <n v="1070"/>
    <n v="22679.71272"/>
    <n v="22679.71272"/>
  </r>
  <r>
    <x v="15"/>
    <x v="2"/>
    <n v="35499042"/>
    <s v="São José dos Campos"/>
    <n v="1.3013107677156244"/>
    <n v="695163"/>
    <n v="681021"/>
    <n v="14142"/>
    <n v="632.19050390593031"/>
    <n v="97.96565697541439"/>
    <n v="3.7267875020000032"/>
    <n v="1.8996070330000008"/>
    <n v="1.8271804690000024"/>
    <n v="2.5639432077625557"/>
    <n v="2.8262740739999996"/>
    <n v="0.60578551700000005"/>
    <n v="8.7764997999999997E-2"/>
    <n v="0.20696291299999989"/>
    <n v="2.840191423611111"/>
    <n v="178"/>
    <n v="30.303030303030305"/>
    <n v="69.696969696969703"/>
    <n v="769.36"/>
    <n v="37768.625999999997"/>
    <n v="7506.4312219679987"/>
    <n v="68"/>
    <n v="0"/>
    <n v="748.06720150525837"/>
    <n v="75.759383051169294"/>
    <n v="100"/>
    <n v="97.97"/>
    <n v="98.75"/>
    <n v="38.19"/>
    <n v="13.636363636363599"/>
    <n v="100"/>
    <n v="52.195903389355792"/>
    <n v="22.600288065494262"/>
    <n v="34.727733692870217"/>
    <n v="109.41200413173668"/>
    <n v="2"/>
    <n v="0.326569419254161"/>
    <m/>
    <n v="0"/>
    <n v="0"/>
    <n v="9.1999999999999993"/>
    <n v="96.8"/>
    <n v="96.70320000000001"/>
    <n v="80.125220276829765"/>
    <n v="10"/>
    <n v="7"/>
    <n v="0"/>
    <n v="622"/>
    <n v="99.509985506772054"/>
    <n v="140"/>
    <n v="322"/>
    <n v="36560.029967999995"/>
    <n v="36523.469938032002"/>
  </r>
  <r>
    <x v="18"/>
    <x v="2"/>
    <n v="35499536"/>
    <s v="São Lourenço da Serra"/>
    <m/>
    <m/>
    <m/>
    <m/>
    <m/>
    <m/>
    <n v="0"/>
    <n v="0"/>
    <n v="0"/>
    <n v="0"/>
    <n v="0"/>
    <n v="0"/>
    <n v="0"/>
    <n v="0"/>
    <m/>
    <s v=""/>
    <s v=""/>
    <s v=""/>
    <m/>
    <m/>
    <m/>
    <m/>
    <m/>
    <s v=""/>
    <s v=""/>
    <m/>
    <m/>
    <m/>
    <m/>
    <n v="52.243891675365603"/>
    <m/>
    <n v="0"/>
    <n v="0"/>
    <n v="0"/>
    <n v="0"/>
    <s v=""/>
    <s v=""/>
    <m/>
    <m/>
    <s v=""/>
    <m/>
    <m/>
    <m/>
    <m/>
    <m/>
    <m/>
    <m/>
    <n v="2"/>
    <m/>
    <n v="0"/>
    <n v="0"/>
    <m/>
    <m/>
  </r>
  <r>
    <x v="17"/>
    <x v="2"/>
    <n v="354995311"/>
    <s v="São Lourenço da Serra"/>
    <n v="1.1349046986086631"/>
    <n v="15246"/>
    <n v="14133"/>
    <n v="1113"/>
    <n v="81.656044132612067"/>
    <n v="92.699724517906333"/>
    <n v="6.8906295999999992E-2"/>
    <n v="6.7409999999999998E-2"/>
    <n v="1.496296E-3"/>
    <n v="0"/>
    <n v="5.1999999999999995E-4"/>
    <n v="3.3E-4"/>
    <n v="5.9800000000000001E-3"/>
    <n v="6.2076295999999996E-2"/>
    <n v="1.9085292187499998E-2"/>
    <n v="32"/>
    <n v="42.857142857142854"/>
    <n v="57.142857142857139"/>
    <n v="9.98"/>
    <n v="770.09399999999994"/>
    <n v="590.82923879999998"/>
    <n v="2"/>
    <n v="0"/>
    <n v="10114.852420306966"/>
    <n v="1303.1404958677683"/>
    <n v="48.07"/>
    <m/>
    <n v="29.06"/>
    <n v="25.57"/>
    <s v=""/>
    <n v="52.81"/>
    <n v="3.2969519617224878"/>
    <n v="1.4091267075664622"/>
    <n v="4.6171232876712329"/>
    <n v="0.2375073015873016"/>
    <s v=""/>
    <s v=""/>
    <m/>
    <n v="1"/>
    <s v=""/>
    <n v="7.9"/>
    <n v="30.98"/>
    <n v="30.98"/>
    <n v="23.278296052170251"/>
    <n v="4"/>
    <n v="0"/>
    <n v="0"/>
    <n v="37"/>
    <n v="2.7246111554979304"/>
    <n v="12"/>
    <n v="16"/>
    <n v="238.57512119999998"/>
    <n v="238.57512119999998"/>
  </r>
  <r>
    <x v="15"/>
    <x v="2"/>
    <n v="35500012"/>
    <s v="São Luiz do Paraitinga"/>
    <n v="5.5242969385527196E-2"/>
    <n v="10531"/>
    <n v="6303"/>
    <n v="4228"/>
    <n v="17.063922871263063"/>
    <n v="59.851865919665748"/>
    <n v="1.0271414999999999E-2"/>
    <n v="8.3063919999999992E-3"/>
    <n v="1.9650230000000002E-3"/>
    <n v="2.6537988330796528E-2"/>
    <n v="1.1900000000000001E-3"/>
    <n v="1.0133640000000001E-3"/>
    <n v="6.0862249999999989E-3"/>
    <n v="1.9818259999999999E-3"/>
    <n v="1.5821182031250002E-2"/>
    <n v="51"/>
    <n v="74.074074074074076"/>
    <n v="25.925925925925924"/>
    <n v="4.45"/>
    <n v="342.95400000000001"/>
    <n v="51.298920000000003"/>
    <n v="1"/>
    <n v="0"/>
    <n v="27550.20415914918"/>
    <n v="2814.9121640869826"/>
    <n v="57.69"/>
    <n v="99.21"/>
    <n v="52.76"/>
    <n v="31.59"/>
    <s v=""/>
    <n v="97.06"/>
    <n v="0.25742894736842103"/>
    <n v="0.11164581521739131"/>
    <n v="0.27234072131147541"/>
    <n v="0.20904499999999993"/>
    <n v="2"/>
    <n v="19.4250194250194"/>
    <m/>
    <n v="0"/>
    <n v="0"/>
    <n v="9.1"/>
    <n v="89"/>
    <n v="89"/>
    <n v="85.042040623523846"/>
    <n v="9.8000000000000007"/>
    <n v="0"/>
    <n v="0"/>
    <n v="37"/>
    <n v="7.5215619013137696"/>
    <n v="40"/>
    <n v="14"/>
    <n v="305.22906"/>
    <n v="305.22906"/>
  </r>
  <r>
    <x v="8"/>
    <x v="2"/>
    <n v="355010010"/>
    <s v="São Manuel"/>
    <m/>
    <m/>
    <m/>
    <m/>
    <m/>
    <m/>
    <n v="0.11767"/>
    <n v="6.6739999999999994E-2"/>
    <n v="5.0930000000000003E-2"/>
    <n v="0"/>
    <n v="0"/>
    <n v="6.3390000000000002E-2"/>
    <n v="4.9189999999999998E-2"/>
    <n v="5.0899999999999999E-3"/>
    <m/>
    <n v="3"/>
    <n v="83.333333333333343"/>
    <n v="16.666666666666664"/>
    <m/>
    <m/>
    <m/>
    <m/>
    <m/>
    <s v=""/>
    <s v=""/>
    <m/>
    <m/>
    <m/>
    <m/>
    <n v="33.3333333333333"/>
    <m/>
    <n v="4.8423868312757197"/>
    <n v="2.0535776614310643"/>
    <n v="3.9964071856287422"/>
    <n v="6.701315789473683"/>
    <s v=""/>
    <s v=""/>
    <m/>
    <m/>
    <s v=""/>
    <m/>
    <m/>
    <m/>
    <m/>
    <m/>
    <m/>
    <m/>
    <n v="5"/>
    <m/>
    <n v="5"/>
    <n v="1"/>
    <m/>
    <m/>
  </r>
  <r>
    <x v="7"/>
    <x v="2"/>
    <n v="355010013"/>
    <s v="São Manuel"/>
    <n v="0.33144731380199133"/>
    <n v="39326"/>
    <n v="38753"/>
    <n v="573"/>
    <n v="60.40489063652003"/>
    <n v="98.542948685348122"/>
    <n v="0.169937175"/>
    <n v="5.8429999999999996E-2"/>
    <n v="0.11150717499999999"/>
    <n v="0"/>
    <n v="8.8419999999999999E-2"/>
    <n v="1.8324073999999999E-2"/>
    <n v="5.7919999999999992E-2"/>
    <n v="5.2731010000000023E-3"/>
    <n v="0.11958790812500002"/>
    <n v="1"/>
    <n v="6.25"/>
    <n v="93.75"/>
    <n v="31.83"/>
    <n v="2148.8220000000001"/>
    <n v="372.94798679999997"/>
    <n v="2"/>
    <n v="0"/>
    <n v="4594.9570258861822"/>
    <n v="609.45328790113433"/>
    <n v="99.9"/>
    <n v="97.58"/>
    <n v="97.27"/>
    <n v="34.119999999999997"/>
    <s v=""/>
    <n v="100"/>
    <n v="6.9932993827160495"/>
    <n v="2.9657447643979054"/>
    <n v="3.4988023952095806"/>
    <n v="14.671996710526308"/>
    <n v="6"/>
    <n v="2.8143133462282401"/>
    <m/>
    <n v="2"/>
    <n v="0"/>
    <n v="7.9"/>
    <n v="97"/>
    <n v="95.059999999999988"/>
    <n v="82.644072575578633"/>
    <n v="9.6"/>
    <n v="1"/>
    <n v="0"/>
    <n v="11"/>
    <n v="73.937241136100852"/>
    <n v="3"/>
    <n v="45"/>
    <n v="2084.35734"/>
    <n v="2042.6701931999999"/>
  </r>
  <r>
    <x v="5"/>
    <x v="2"/>
    <n v="355010017"/>
    <s v="São Manuel"/>
    <m/>
    <m/>
    <m/>
    <m/>
    <m/>
    <m/>
    <n v="3.2259300000000003E-4"/>
    <n v="0"/>
    <n v="3.2259300000000003E-4"/>
    <n v="0"/>
    <n v="0"/>
    <n v="0"/>
    <n v="0"/>
    <n v="3.2259300000000003E-4"/>
    <m/>
    <n v="4"/>
    <s v=""/>
    <s v=""/>
    <m/>
    <m/>
    <m/>
    <m/>
    <m/>
    <s v=""/>
    <s v=""/>
    <m/>
    <m/>
    <m/>
    <m/>
    <n v="24.662709120345401"/>
    <m/>
    <n v="1.3275432098765434E-2"/>
    <n v="5.6298952879581159E-3"/>
    <n v="0"/>
    <n v="4.2446447368421042E-2"/>
    <s v=""/>
    <s v=""/>
    <m/>
    <m/>
    <s v=""/>
    <m/>
    <m/>
    <m/>
    <m/>
    <m/>
    <m/>
    <m/>
    <s v=""/>
    <m/>
    <s v=""/>
    <n v="2"/>
    <m/>
    <m/>
  </r>
  <r>
    <x v="17"/>
    <x v="2"/>
    <n v="355020911"/>
    <s v="São Miguel Arcanjo"/>
    <m/>
    <m/>
    <m/>
    <m/>
    <m/>
    <m/>
    <n v="0"/>
    <n v="0"/>
    <n v="0"/>
    <n v="0"/>
    <n v="0"/>
    <n v="0"/>
    <n v="0"/>
    <n v="0"/>
    <m/>
    <n v="0"/>
    <s v=""/>
    <s v=""/>
    <m/>
    <m/>
    <m/>
    <m/>
    <m/>
    <s v=""/>
    <s v=""/>
    <m/>
    <m/>
    <m/>
    <m/>
    <s v=""/>
    <m/>
    <n v="0"/>
    <n v="0"/>
    <n v="0"/>
    <n v="0"/>
    <s v=""/>
    <s v=""/>
    <m/>
    <m/>
    <s v=""/>
    <m/>
    <m/>
    <m/>
    <m/>
    <m/>
    <m/>
    <m/>
    <n v="0"/>
    <m/>
    <n v="0"/>
    <n v="0"/>
    <m/>
    <m/>
  </r>
  <r>
    <x v="14"/>
    <x v="2"/>
    <n v="355020914"/>
    <s v="São Miguel Arcanjo"/>
    <n v="0.14516587808923731"/>
    <n v="31872"/>
    <n v="23991"/>
    <n v="7881"/>
    <n v="34.270599240868378"/>
    <n v="75.272966867469876"/>
    <n v="0.327533882"/>
    <n v="0.30975227700000002"/>
    <n v="1.7781604999999999E-2"/>
    <n v="0"/>
    <n v="5.962963000000001E-2"/>
    <n v="1.602593E-3"/>
    <n v="0.25972221500000003"/>
    <n v="6.5794440000000003E-3"/>
    <n v="6.9367711111111119E-2"/>
    <n v="77"/>
    <n v="66.379310344827587"/>
    <n v="33.620689655172413"/>
    <n v="15.73"/>
    <n v="1213.1099999999999"/>
    <n v="485.49059100000005"/>
    <n v="5"/>
    <n v="0"/>
    <n v="10735.617469879518"/>
    <n v="1266.5060240963853"/>
    <n v="71.5"/>
    <m/>
    <n v="56.39"/>
    <n v="33.25"/>
    <s v=""/>
    <n v="100"/>
    <n v="6.7532759175257739"/>
    <n v="3.0187454562211982"/>
    <n v="8.6765343697479"/>
    <n v="1.3891878906250001"/>
    <s v=""/>
    <s v=""/>
    <m/>
    <n v="0"/>
    <s v=""/>
    <n v="7.7"/>
    <n v="83.19"/>
    <n v="83.190000000000012"/>
    <n v="59.979672824393489"/>
    <n v="7.1"/>
    <n v="1"/>
    <n v="0"/>
    <n v="18"/>
    <n v="85.961651386315836"/>
    <n v="77"/>
    <n v="39"/>
    <n v="1009.186209"/>
    <n v="1009.186209"/>
  </r>
  <r>
    <x v="18"/>
    <x v="2"/>
    <n v="35503086"/>
    <s v="São Paulo"/>
    <n v="0.57950336433998384"/>
    <n v="11753659"/>
    <n v="11648004"/>
    <n v="105655"/>
    <n v="7717.4892809539133"/>
    <n v="99.10108843552463"/>
    <n v="21.324500472000029"/>
    <n v="17.633409012000008"/>
    <n v="3.6910914600000218"/>
    <n v="0"/>
    <n v="16.233813704000003"/>
    <n v="2.2687377219999978"/>
    <n v="0.10055296300000001"/>
    <n v="2.7213960830000112"/>
    <n v="47.685165921423611"/>
    <n v="75"/>
    <n v="2.9102667744543247"/>
    <n v="97.089733225545672"/>
    <n v="12340"/>
    <n v="651639.978"/>
    <n v="253612.79865900005"/>
    <n v="2197"/>
    <n v="10"/>
    <n v="80.599704313354678"/>
    <n v="10.946963834836456"/>
    <n v="99.3"/>
    <n v="99.1"/>
    <n v="96.3"/>
    <n v="35.4"/>
    <s v=""/>
    <n v="100"/>
    <n v="190.2274796788584"/>
    <n v="70.987018881491451"/>
    <n v="247.31288936886409"/>
    <n v="90.467927941176981"/>
    <n v="1419"/>
    <n v="1.1723541368585999"/>
    <m/>
    <n v="2"/>
    <n v="0"/>
    <n v="8.6999999999999993"/>
    <n v="88.6"/>
    <n v="66.449999999999989"/>
    <n v="61.080841074640134"/>
    <n v="6.9"/>
    <n v="641"/>
    <n v="10"/>
    <n v="2549"/>
    <n v="34.04373957878294"/>
    <n v="72"/>
    <n v="2402"/>
    <n v="577353.02050799993"/>
    <n v="433014.76538099995"/>
  </r>
  <r>
    <x v="19"/>
    <x v="2"/>
    <n v="35503087"/>
    <s v="São Paulo"/>
    <m/>
    <m/>
    <m/>
    <m/>
    <m/>
    <m/>
    <n v="0"/>
    <n v="0"/>
    <n v="0"/>
    <n v="0"/>
    <n v="0"/>
    <n v="0"/>
    <n v="0"/>
    <n v="0"/>
    <m/>
    <n v="0"/>
    <s v=""/>
    <s v=""/>
    <m/>
    <m/>
    <m/>
    <m/>
    <m/>
    <s v=""/>
    <s v=""/>
    <m/>
    <m/>
    <m/>
    <m/>
    <n v="19.966722129783701"/>
    <m/>
    <n v="0"/>
    <n v="0"/>
    <n v="0"/>
    <n v="0"/>
    <s v=""/>
    <s v=""/>
    <m/>
    <m/>
    <s v=""/>
    <m/>
    <m/>
    <m/>
    <m/>
    <m/>
    <m/>
    <m/>
    <n v="0"/>
    <m/>
    <n v="0"/>
    <n v="0"/>
    <m/>
    <m/>
  </r>
  <r>
    <x v="6"/>
    <x v="2"/>
    <n v="35504075"/>
    <s v="São Pedro"/>
    <n v="0.87997598775773067"/>
    <n v="33725"/>
    <n v="29163"/>
    <n v="4562"/>
    <n v="54.553542542866381"/>
    <n v="86.472942920681987"/>
    <n v="0.39526820600000001"/>
    <n v="0.33856712999999999"/>
    <n v="5.6701076000000003E-2"/>
    <n v="0"/>
    <n v="0.17502416700000004"/>
    <n v="1.3254779999999999E-2"/>
    <n v="6.2682500000000016E-2"/>
    <n v="0.14430675900000003"/>
    <n v="0.1014366419849537"/>
    <n v="43"/>
    <n v="39.344262295081968"/>
    <n v="60.655737704918032"/>
    <n v="23.74"/>
    <n v="1602.6659999999999"/>
    <n v="1462.0383900000002"/>
    <n v="4"/>
    <n v="1"/>
    <n v="6788.7727205337287"/>
    <n v="888.33802816901425"/>
    <n v="98.81"/>
    <m/>
    <n v="98.81"/>
    <n v="47.86"/>
    <s v=""/>
    <n v="98.81"/>
    <n v="13.967074416961131"/>
    <n v="5.4444656473829207"/>
    <n v="18.008889893617024"/>
    <n v="5.9685343157894728"/>
    <n v="5"/>
    <n v="0.74074074074074103"/>
    <m/>
    <n v="1"/>
    <n v="0"/>
    <n v="9.8000000000000007"/>
    <n v="90"/>
    <n v="13.5"/>
    <n v="8.7746049395195111"/>
    <n v="2.2999999999999998"/>
    <n v="1"/>
    <n v="1"/>
    <n v="36"/>
    <n v="172.54530865282561"/>
    <n v="48"/>
    <n v="74"/>
    <n v="1442.3994"/>
    <n v="216.35991000000001"/>
  </r>
  <r>
    <x v="7"/>
    <x v="2"/>
    <n v="355040713"/>
    <s v="São Pedro"/>
    <m/>
    <m/>
    <m/>
    <m/>
    <m/>
    <m/>
    <n v="8.5684721999999991E-2"/>
    <n v="8.5644721999999993E-2"/>
    <n v="4.0000000000000003E-5"/>
    <n v="0"/>
    <n v="0"/>
    <n v="0"/>
    <n v="8.5644721999999993E-2"/>
    <n v="4.0000000000000003E-5"/>
    <m/>
    <n v="3"/>
    <n v="66.666666666666657"/>
    <n v="33.333333333333329"/>
    <m/>
    <m/>
    <m/>
    <m/>
    <m/>
    <s v=""/>
    <s v=""/>
    <m/>
    <m/>
    <m/>
    <m/>
    <n v="26.6666666666667"/>
    <m/>
    <n v="3.0277286925795051"/>
    <n v="1.1802303305785122"/>
    <n v="4.5555703191489361"/>
    <n v="4.2105263157894727E-3"/>
    <s v=""/>
    <s v=""/>
    <m/>
    <m/>
    <s v=""/>
    <m/>
    <m/>
    <m/>
    <m/>
    <m/>
    <m/>
    <m/>
    <s v=""/>
    <m/>
    <n v="4"/>
    <n v="2"/>
    <m/>
    <m/>
  </r>
  <r>
    <x v="5"/>
    <x v="2"/>
    <n v="355050617"/>
    <s v="São Pedro do Turvo"/>
    <n v="0.23076394475196604"/>
    <n v="7329"/>
    <n v="5623"/>
    <n v="1706"/>
    <n v="10.025717490629532"/>
    <n v="76.722608814299349"/>
    <n v="0.17458888900000005"/>
    <n v="0.15885000000000005"/>
    <n v="1.5738888999999995E-2"/>
    <n v="0"/>
    <n v="0"/>
    <n v="1.265E-2"/>
    <n v="0.15956000000000004"/>
    <n v="2.3788890000000004E-3"/>
    <n v="1.8496182031250002E-2"/>
    <n v="8"/>
    <n v="38.461538461538467"/>
    <n v="61.53846153846154"/>
    <n v="3.82"/>
    <n v="295.00200000000001"/>
    <n v="56.050380000000004"/>
    <n v="0"/>
    <n v="0"/>
    <n v="29517.936962750715"/>
    <n v="3227.1796970937371"/>
    <n v="96.91"/>
    <n v="71.180000000000007"/>
    <n v="70.72"/>
    <n v="3.74"/>
    <s v=""/>
    <n v="98.85"/>
    <n v="4.8096112672176323"/>
    <n v="2.5450275364431492"/>
    <n v="5.5156250000000018"/>
    <n v="2.0985185333333325"/>
    <n v="0"/>
    <n v="0"/>
    <m/>
    <n v="0"/>
    <n v="0"/>
    <n v="9.1"/>
    <n v="100"/>
    <n v="100"/>
    <n v="81"/>
    <n v="10"/>
    <n v="0"/>
    <n v="0"/>
    <n v="5"/>
    <n v="0"/>
    <n v="10"/>
    <n v="16"/>
    <n v="295.00200000000001"/>
    <n v="295.00200000000001"/>
  </r>
  <r>
    <x v="18"/>
    <x v="2"/>
    <n v="35506056"/>
    <s v="São Roque"/>
    <m/>
    <m/>
    <m/>
    <m/>
    <m/>
    <m/>
    <n v="3.6670000000000001E-2"/>
    <n v="3.6670000000000001E-2"/>
    <n v="0"/>
    <n v="0"/>
    <n v="0"/>
    <n v="0"/>
    <n v="3.6670000000000001E-2"/>
    <n v="0"/>
    <m/>
    <n v="0"/>
    <s v=""/>
    <s v=""/>
    <m/>
    <m/>
    <m/>
    <m/>
    <m/>
    <s v=""/>
    <s v=""/>
    <m/>
    <m/>
    <m/>
    <m/>
    <n v="32"/>
    <m/>
    <n v="3.4594339622641508"/>
    <n v="1.2558219178082193"/>
    <n v="6.0114754098360663"/>
    <n v="0"/>
    <s v=""/>
    <s v=""/>
    <m/>
    <m/>
    <s v=""/>
    <m/>
    <m/>
    <m/>
    <m/>
    <m/>
    <m/>
    <m/>
    <n v="0"/>
    <m/>
    <n v="1"/>
    <s v=""/>
    <m/>
    <m/>
  </r>
  <r>
    <x v="8"/>
    <x v="2"/>
    <n v="355060510"/>
    <s v="São Roque"/>
    <n v="1.1638370269229981"/>
    <n v="85844"/>
    <n v="82421"/>
    <n v="3423"/>
    <n v="279.12209396846038"/>
    <n v="96.012534364661491"/>
    <n v="0.69835955200000011"/>
    <n v="0.42659722200000005"/>
    <n v="0.27176233"/>
    <n v="0"/>
    <n v="0.24951999999999999"/>
    <n v="0.31569314800000003"/>
    <n v="2.2389444000000012E-2"/>
    <n v="0.11075696000000003"/>
    <n v="0.17630420148611109"/>
    <n v="88"/>
    <n v="33.507853403141361"/>
    <n v="66.492146596858632"/>
    <n v="65.260000000000005"/>
    <n v="4405.05"/>
    <n v="2540.4831899999999"/>
    <n v="12"/>
    <n v="0"/>
    <n v="1072.7030427286707"/>
    <n v="165.31382507804858"/>
    <n v="67.47"/>
    <m/>
    <n v="45.58"/>
    <n v="49.98"/>
    <s v=""/>
    <n v="74.39"/>
    <n v="65.882976603773585"/>
    <n v="23.916423013698633"/>
    <n v="69.93397081967214"/>
    <n v="60.391628888888881"/>
    <n v="0"/>
    <n v="0"/>
    <m/>
    <n v="0"/>
    <n v="0"/>
    <n v="8.6999999999999993"/>
    <n v="48.1"/>
    <n v="48.1"/>
    <n v="42.327937480845854"/>
    <n v="5"/>
    <n v="0"/>
    <n v="0"/>
    <n v="124"/>
    <n v="141.52810760987833"/>
    <n v="64"/>
    <n v="127"/>
    <n v="2118.8290500000003"/>
    <n v="2118.8290500000003"/>
  </r>
  <r>
    <x v="21"/>
    <x v="2"/>
    <n v="35507043"/>
    <s v="São Sebastião"/>
    <n v="1.819176023243263"/>
    <n v="84569"/>
    <n v="83616"/>
    <n v="953"/>
    <n v="209.67174096295929"/>
    <n v="98.873109531861559"/>
    <n v="1.2691363739999988"/>
    <n v="1.2510110499999989"/>
    <n v="1.8125323999999995E-2"/>
    <n v="0"/>
    <n v="0.64353999999999989"/>
    <n v="6.4000000000000003E-3"/>
    <n v="0.50146574100000008"/>
    <n v="0.11773063300000002"/>
    <n v="0.1896718230277778"/>
    <n v="18"/>
    <n v="70.238095238095227"/>
    <n v="29.761904761904763"/>
    <n v="69.290000000000006"/>
    <n v="4676.8859999999995"/>
    <n v="3822.5003677487998"/>
    <n v="19"/>
    <n v="5"/>
    <n v="8524.5534415684233"/>
    <n v="939.7145526138421"/>
    <n v="73.680000000000007"/>
    <m/>
    <n v="56.99"/>
    <n v="36.090000000000003"/>
    <n v="66.6666666666667"/>
    <n v="74.52"/>
    <n v="15.126774421930856"/>
    <n v="5.5517776640419898"/>
    <n v="21.3119429301533"/>
    <n v="0.71925888888888856"/>
    <n v="11"/>
    <n v="5.2549999999999999"/>
    <m/>
    <n v="2"/>
    <n v="1208"/>
    <n v="9.6999999999999993"/>
    <n v="40.54"/>
    <n v="22.215920000000001"/>
    <n v="18.268258671500647"/>
    <n v="3.1"/>
    <n v="6"/>
    <n v="5"/>
    <n v="295"/>
    <n v="339.29130311873064"/>
    <n v="59"/>
    <n v="25"/>
    <n v="1896.0095843999998"/>
    <n v="1039.0132522511999"/>
  </r>
  <r>
    <x v="4"/>
    <x v="2"/>
    <n v="35508034"/>
    <s v="São Sebastião da Grama"/>
    <n v="-0.20188993491230267"/>
    <n v="11952"/>
    <n v="8380"/>
    <n v="3572"/>
    <n v="47.394718058529619"/>
    <n v="70.113788487282463"/>
    <n v="0.15484476600000005"/>
    <n v="0.15443274100000004"/>
    <n v="4.1202500000000011E-4"/>
    <n v="0"/>
    <n v="1.806E-2"/>
    <n v="4.0000000000000003E-5"/>
    <n v="0.131685055"/>
    <n v="5.0597109999999997E-3"/>
    <n v="3.6381666666666666E-2"/>
    <n v="21"/>
    <n v="87.037037037037038"/>
    <n v="12.962962962962962"/>
    <n v="5.63"/>
    <n v="434.214"/>
    <n v="139.68664379999998"/>
    <n v="0"/>
    <n v="0"/>
    <n v="10580.602409638554"/>
    <n v="1055.4216867469879"/>
    <n v="100"/>
    <n v="83.51"/>
    <n v="100"/>
    <n v="28.37"/>
    <n v="56.610716408616099"/>
    <n v="100"/>
    <n v="12.289267142857147"/>
    <n v="3.8614654862842905"/>
    <n v="17.957295465116285"/>
    <n v="0.10300625000000002"/>
    <n v="0"/>
    <n v="0"/>
    <m/>
    <n v="0"/>
    <n v="0"/>
    <n v="7.3"/>
    <n v="96.9"/>
    <n v="67.830000000000013"/>
    <n v="67.83"/>
    <n v="2.5"/>
    <n v="0"/>
    <n v="0"/>
    <n v="12"/>
    <n v="49.640386641623529"/>
    <n v="47"/>
    <n v="7"/>
    <n v="420.75336600000003"/>
    <n v="294.52735620000004"/>
  </r>
  <r>
    <x v="4"/>
    <x v="2"/>
    <n v="35509024"/>
    <s v="São Simão"/>
    <n v="0.34776213390996791"/>
    <n v="14742"/>
    <n v="13553"/>
    <n v="1189"/>
    <n v="23.855913004077934"/>
    <n v="91.934608601275272"/>
    <n v="8.2244009000000007E-2"/>
    <n v="5.810555600000001E-2"/>
    <n v="2.413845299999999E-2"/>
    <n v="0"/>
    <n v="2.4099999999999998E-3"/>
    <n v="2.1050123999999996E-2"/>
    <n v="2.1979717999999985E-2"/>
    <n v="3.6804166999999999E-2"/>
    <n v="4.0081791749999998E-2"/>
    <n v="3"/>
    <n v="36"/>
    <n v="64"/>
    <n v="9.6199999999999992"/>
    <n v="742.44600000000003"/>
    <n v="742.44600000000003"/>
    <n v="1"/>
    <n v="0"/>
    <n v="19808.93772893773"/>
    <n v="2075.0183150183157"/>
    <n v="89.32"/>
    <n v="90.12"/>
    <n v="89.32"/>
    <n v="0"/>
    <n v="0"/>
    <n v="99.12"/>
    <n v="2.723311556291391"/>
    <n v="0.88816424406047523"/>
    <n v="2.8344173658536596"/>
    <n v="2.4885003092783489"/>
    <n v="0"/>
    <n v="0.46296296296296302"/>
    <m/>
    <n v="0"/>
    <n v="0"/>
    <n v="8.6"/>
    <n v="100"/>
    <n v="0"/>
    <n v="0"/>
    <n v="1.5"/>
    <n v="1"/>
    <n v="0"/>
    <n v="11"/>
    <n v="6.0127052578681184"/>
    <n v="18"/>
    <n v="32"/>
    <n v="742.44600000000003"/>
    <n v="0"/>
  </r>
  <r>
    <x v="3"/>
    <x v="2"/>
    <n v="35509029"/>
    <s v="São Simão"/>
    <m/>
    <m/>
    <m/>
    <m/>
    <m/>
    <m/>
    <n v="4.8699999999999993E-3"/>
    <n v="4.8699999999999993E-3"/>
    <n v="0"/>
    <n v="0"/>
    <n v="0"/>
    <n v="0"/>
    <n v="4.8699999999999993E-3"/>
    <n v="0"/>
    <m/>
    <s v=""/>
    <s v=""/>
    <s v=""/>
    <m/>
    <m/>
    <m/>
    <m/>
    <m/>
    <s v=""/>
    <s v=""/>
    <m/>
    <m/>
    <m/>
    <m/>
    <n v="1.2222222222222201"/>
    <m/>
    <n v="0.16125827814569535"/>
    <n v="5.259179265658747E-2"/>
    <n v="0.23756097560975609"/>
    <n v="0"/>
    <s v=""/>
    <s v=""/>
    <m/>
    <m/>
    <s v=""/>
    <m/>
    <m/>
    <m/>
    <m/>
    <m/>
    <m/>
    <m/>
    <n v="6"/>
    <m/>
    <n v="2"/>
    <s v=""/>
    <m/>
    <m/>
  </r>
  <r>
    <x v="19"/>
    <x v="2"/>
    <n v="35510097"/>
    <s v="São Vicente"/>
    <n v="0.76619937459940779"/>
    <n v="352794"/>
    <n v="352128"/>
    <n v="666"/>
    <n v="2376.9977092036115"/>
    <n v="99.811221279273454"/>
    <n v="0.182742037"/>
    <n v="0.17946000000000001"/>
    <n v="3.2820370000000002E-3"/>
    <n v="0"/>
    <n v="0.17785000000000001"/>
    <n v="2.4220370000000001E-3"/>
    <n v="0"/>
    <n v="2.47E-3"/>
    <n v="1.1292625611944445"/>
    <n v="4"/>
    <n v="46.153846153846153"/>
    <n v="53.846153846153847"/>
    <n v="326.24"/>
    <n v="19574.297999999999"/>
    <n v="18256.220627904"/>
    <n v="27"/>
    <n v="1"/>
    <n v="711.53863160938113"/>
    <n v="89.389275327811717"/>
    <n v="91.88"/>
    <n v="99.81"/>
    <n v="74.59"/>
    <n v="50.62"/>
    <s v=""/>
    <n v="92.05"/>
    <n v="6.1529305387205389"/>
    <n v="2.2957542336683416"/>
    <n v="9.1096446700507627"/>
    <n v="0.32820369999999993"/>
    <n v="24"/>
    <n v="8.2795622440580807"/>
    <m/>
    <n v="0"/>
    <n v="128"/>
    <n v="9"/>
    <n v="72.64"/>
    <n v="13.075200000000001"/>
    <n v="6.7337146501805512"/>
    <n v="2"/>
    <n v="9"/>
    <n v="1"/>
    <n v="41"/>
    <n v="15.749216002688016"/>
    <n v="6"/>
    <n v="7"/>
    <n v="14218.770067199999"/>
    <n v="2559.3786120959999"/>
  </r>
  <r>
    <x v="8"/>
    <x v="2"/>
    <n v="355110810"/>
    <s v="Sarapuí"/>
    <n v="1.1642271739392918"/>
    <n v="9890"/>
    <n v="7831"/>
    <n v="2059"/>
    <n v="27.901596795124981"/>
    <n v="79.180990899898887"/>
    <n v="0.20269305499999998"/>
    <n v="0.15236"/>
    <n v="5.0333054999999995E-2"/>
    <n v="0"/>
    <n v="3.6859999999999997E-2"/>
    <n v="1.2419999999999999E-2"/>
    <n v="0.15258944399999999"/>
    <n v="8.2361100000000003E-4"/>
    <n v="2.1979494791666668E-2"/>
    <n v="14"/>
    <n v="33.333333333333329"/>
    <n v="66.666666666666657"/>
    <n v="5.25"/>
    <n v="404.62200000000001"/>
    <n v="404.62200000000001"/>
    <n v="1"/>
    <n v="0"/>
    <n v="10458.855409504549"/>
    <n v="1498.6774519716885"/>
    <n v="85.34"/>
    <n v="85.01"/>
    <n v="47.93"/>
    <n v="20.78"/>
    <n v="68.069861173309405"/>
    <n v="100"/>
    <n v="16.479110162601625"/>
    <n v="6.1796663109756098"/>
    <n v="20.047368421052632"/>
    <n v="10.709160638297872"/>
    <n v="0"/>
    <n v="0"/>
    <m/>
    <n v="0"/>
    <n v="0"/>
    <n v="9"/>
    <n v="60.74"/>
    <n v="0"/>
    <n v="0"/>
    <n v="0.9"/>
    <n v="0"/>
    <n v="0"/>
    <n v="13"/>
    <n v="167.7017617983428"/>
    <n v="11"/>
    <n v="22"/>
    <n v="245.76740280000001"/>
    <n v="0"/>
  </r>
  <r>
    <x v="14"/>
    <x v="2"/>
    <n v="355110814"/>
    <s v="Sarapuí"/>
    <m/>
    <m/>
    <m/>
    <m/>
    <m/>
    <m/>
    <n v="2.0000000000000001E-4"/>
    <n v="0"/>
    <n v="2.0000000000000001E-4"/>
    <n v="0"/>
    <n v="0"/>
    <n v="0"/>
    <n v="1.9000000000000001E-4"/>
    <n v="1.0000000000000001E-5"/>
    <m/>
    <n v="0"/>
    <s v=""/>
    <s v=""/>
    <m/>
    <m/>
    <m/>
    <m/>
    <m/>
    <s v=""/>
    <s v=""/>
    <m/>
    <m/>
    <m/>
    <m/>
    <n v="14.285714285714301"/>
    <m/>
    <n v="1.6260162601626015E-2"/>
    <n v="6.0975609756097572E-3"/>
    <n v="0"/>
    <n v="4.2553191489361708E-2"/>
    <s v=""/>
    <s v=""/>
    <m/>
    <m/>
    <s v=""/>
    <m/>
    <m/>
    <m/>
    <m/>
    <m/>
    <m/>
    <m/>
    <n v="0"/>
    <m/>
    <s v=""/>
    <n v="2"/>
    <m/>
    <m/>
  </r>
  <r>
    <x v="14"/>
    <x v="2"/>
    <n v="355120714"/>
    <s v="Sarutaiá"/>
    <n v="-1.9215729806576487E-2"/>
    <n v="3639"/>
    <n v="3112"/>
    <n v="527"/>
    <n v="25.71549713801145"/>
    <n v="85.517999450398463"/>
    <n v="2.3230000000000001E-2"/>
    <n v="1.491E-2"/>
    <n v="8.320000000000001E-3"/>
    <n v="0"/>
    <n v="7.9500000000000005E-3"/>
    <n v="0"/>
    <n v="1.435E-2"/>
    <n v="9.2999999999999995E-4"/>
    <n v="8.4208734375000004E-3"/>
    <n v="1"/>
    <n v="42.857142857142854"/>
    <n v="57.142857142857139"/>
    <n v="2.08"/>
    <n v="160.75800000000001"/>
    <n v="44.554589999999997"/>
    <n v="1"/>
    <n v="0"/>
    <n v="13432.481450948062"/>
    <n v="1646.5622423742782"/>
    <n v="88.86"/>
    <n v="100"/>
    <n v="80.39"/>
    <n v="15.16"/>
    <s v=""/>
    <n v="100"/>
    <n v="3.3185714285714289"/>
    <n v="1.4987096774193547"/>
    <n v="2.9235294117647057"/>
    <n v="4.3789473684210547"/>
    <n v="0"/>
    <n v="0"/>
    <m/>
    <n v="0"/>
    <n v="0"/>
    <n v="9.6999999999999993"/>
    <n v="91.5"/>
    <n v="91.500000000000014"/>
    <n v="72.284682566341957"/>
    <n v="8.1"/>
    <n v="0"/>
    <n v="0"/>
    <n v="1"/>
    <n v="94.408258941369468"/>
    <n v="3"/>
    <n v="4"/>
    <n v="147.09357000000003"/>
    <n v="147.09357000000003"/>
  </r>
  <r>
    <x v="16"/>
    <x v="2"/>
    <n v="355130618"/>
    <s v="Sebastianópolis do Sul"/>
    <n v="1.0522676886613569"/>
    <n v="3250"/>
    <n v="2733"/>
    <n v="517"/>
    <n v="19.33257985842603"/>
    <n v="84.092307692307685"/>
    <n v="4.6879968999999994E-2"/>
    <n v="3.8999968999999995E-2"/>
    <n v="7.8799999999999981E-3"/>
    <n v="0"/>
    <n v="6.8599999999999998E-3"/>
    <n v="1.447E-2"/>
    <n v="2.4897777999999999E-2"/>
    <n v="6.521910000000001E-4"/>
    <n v="7.075520833333333E-3"/>
    <n v="3"/>
    <n v="38.461538461538467"/>
    <n v="61.53846153846154"/>
    <n v="1.88"/>
    <n v="145.09799999999998"/>
    <n v="16.728066000000005"/>
    <n v="1"/>
    <n v="0"/>
    <n v="12226.264615384616"/>
    <n v="873.30461538461566"/>
    <n v="83.6"/>
    <m/>
    <n v="83.31"/>
    <n v="11.36"/>
    <n v="40.983606557377101"/>
    <n v="100"/>
    <n v="12.02050487179487"/>
    <n v="3.7206324603174599"/>
    <n v="12.999989666666668"/>
    <n v="8.7555555555555511"/>
    <n v="2"/>
    <n v="0"/>
    <m/>
    <n v="1"/>
    <n v="0"/>
    <n v="9.1"/>
    <n v="98.3"/>
    <n v="98.3"/>
    <n v="88.471194640863402"/>
    <n v="10"/>
    <n v="0"/>
    <n v="0"/>
    <n v="7"/>
    <n v="96.953993375046011"/>
    <n v="5"/>
    <n v="8"/>
    <n v="142.63133399999998"/>
    <n v="142.63133399999998"/>
  </r>
  <r>
    <x v="4"/>
    <x v="2"/>
    <n v="35514054"/>
    <s v="Serra Azul"/>
    <n v="1.4070957256076433"/>
    <n v="12070"/>
    <n v="8597"/>
    <n v="3473"/>
    <n v="42.67279476754463"/>
    <n v="71.226180613090307"/>
    <n v="0.28000706800000003"/>
    <n v="0.23538706800000003"/>
    <n v="4.4620000000000007E-2"/>
    <n v="1.39634069000507E-3"/>
    <n v="4.494999999999999E-2"/>
    <n v="5.7799999999999995E-3"/>
    <n v="0.22471000000000002"/>
    <n v="4.5670680000000005E-3"/>
    <n v="1.7605226562499996E-2"/>
    <n v="4"/>
    <n v="36.84210526315789"/>
    <n v="63.157894736842103"/>
    <n v="7.15"/>
    <n v="551.28599999999994"/>
    <n v="98.627084999999994"/>
    <n v="1"/>
    <n v="0"/>
    <n v="11600.649544324771"/>
    <n v="1175.7415078707538"/>
    <n v="56.01"/>
    <n v="71.22"/>
    <n v="54.48"/>
    <n v="28.76"/>
    <n v="8.4652862362971995"/>
    <n v="78.64"/>
    <n v="20.000504857142857"/>
    <n v="6.3064654954954964"/>
    <n v="24.777586105263165"/>
    <n v="9.9155555555555583"/>
    <n v="2"/>
    <n v="0"/>
    <m/>
    <n v="0"/>
    <n v="0"/>
    <n v="7.3"/>
    <n v="89.25"/>
    <n v="89.25"/>
    <n v="82.109633656577529"/>
    <n v="9.8000000000000007"/>
    <n v="0"/>
    <n v="0"/>
    <n v="3"/>
    <n v="255.32190591483621"/>
    <n v="21"/>
    <n v="36"/>
    <n v="492.02275499999996"/>
    <n v="492.02275499999996"/>
  </r>
  <r>
    <x v="6"/>
    <x v="2"/>
    <n v="35516035"/>
    <s v="Serra Negra"/>
    <m/>
    <m/>
    <m/>
    <m/>
    <m/>
    <m/>
    <n v="5.3733000000000003E-4"/>
    <n v="3.5787000000000001E-5"/>
    <n v="5.0154300000000002E-4"/>
    <n v="0"/>
    <n v="0"/>
    <n v="5.0154300000000002E-4"/>
    <n v="5.7869999999999998E-6"/>
    <n v="3.0000000000000001E-5"/>
    <m/>
    <n v="6"/>
    <n v="66.666666666666657"/>
    <n v="33.333333333333329"/>
    <m/>
    <m/>
    <m/>
    <m/>
    <m/>
    <s v=""/>
    <s v=""/>
    <m/>
    <m/>
    <m/>
    <m/>
    <n v="8.6477987421383595"/>
    <m/>
    <n v="5.6561052631578956E-2"/>
    <n v="2.0587356321839081E-2"/>
    <n v="5.5917187500000003E-3"/>
    <n v="0.16178806451612907"/>
    <s v=""/>
    <s v=""/>
    <m/>
    <m/>
    <s v=""/>
    <m/>
    <m/>
    <m/>
    <m/>
    <m/>
    <m/>
    <m/>
    <n v="5"/>
    <m/>
    <n v="2"/>
    <n v="1"/>
    <m/>
    <m/>
  </r>
  <r>
    <x v="3"/>
    <x v="2"/>
    <n v="35516039"/>
    <s v="Serra Negra"/>
    <n v="0.5042599575781459"/>
    <n v="27255"/>
    <n v="23718"/>
    <n v="3537"/>
    <n v="134.25447022314171"/>
    <n v="87.022564667033578"/>
    <n v="0.14897160500000001"/>
    <n v="0.13785208300000001"/>
    <n v="1.1119521999999998E-2"/>
    <n v="0"/>
    <n v="8.0500000000000002E-2"/>
    <n v="2.8E-3"/>
    <n v="4.4942717000000028E-2"/>
    <n v="2.0728887999999997E-2"/>
    <n v="6.4960589062500004E-2"/>
    <n v="49"/>
    <n v="63.04347826086957"/>
    <n v="36.95652173913043"/>
    <n v="20.13"/>
    <n v="1358.694"/>
    <n v="516.30615"/>
    <n v="1"/>
    <n v="0"/>
    <n v="3019.958172812328"/>
    <n v="358.69235002751782"/>
    <n v="78.3"/>
    <n v="100"/>
    <n v="65.58"/>
    <n v="24.49"/>
    <s v=""/>
    <n v="90.25"/>
    <n v="15.681221578947369"/>
    <n v="5.7077243295019162"/>
    <n v="21.539387968750002"/>
    <n v="3.5869425806451609"/>
    <n v="0"/>
    <n v="0.31247558784469998"/>
    <m/>
    <n v="0"/>
    <n v="0"/>
    <n v="9.8000000000000007"/>
    <n v="77.5"/>
    <n v="77.5"/>
    <n v="61.99982115178252"/>
    <n v="7.2"/>
    <n v="0"/>
    <n v="0"/>
    <n v="30"/>
    <n v="123.92129006488717"/>
    <n v="58"/>
    <n v="34"/>
    <n v="1052.98785"/>
    <n v="1052.98785"/>
  </r>
  <r>
    <x v="4"/>
    <x v="2"/>
    <n v="35515044"/>
    <s v="Serrana"/>
    <n v="1.4452751420277243"/>
    <n v="43352"/>
    <n v="43079"/>
    <n v="273"/>
    <n v="344.77493240019089"/>
    <n v="99.370271267761581"/>
    <n v="0.40329975300000021"/>
    <n v="0"/>
    <n v="0.40329975300000021"/>
    <n v="1.5342465753424701"/>
    <n v="0.227568148"/>
    <n v="0.15329999999999999"/>
    <n v="3.7499999999999999E-3"/>
    <n v="1.8681605E-2"/>
    <n v="0.1319626851851852"/>
    <s v=""/>
    <s v=""/>
    <s v=""/>
    <n v="35.270000000000003"/>
    <n v="2380.482"/>
    <n v="2380.482"/>
    <n v="2"/>
    <n v="0"/>
    <n v="1411.2345451190256"/>
    <n v="145.4880974349511"/>
    <n v="100"/>
    <n v="100"/>
    <n v="100"/>
    <n v="63.52"/>
    <n v="100"/>
    <n v="100"/>
    <n v="66.114713606557402"/>
    <n v="20.788647061855681"/>
    <n v="0"/>
    <n v="201.64987650000009"/>
    <n v="10"/>
    <n v="0"/>
    <m/>
    <n v="0"/>
    <n v="0"/>
    <n v="10"/>
    <n v="100"/>
    <n v="0"/>
    <n v="0"/>
    <n v="1.5"/>
    <n v="1"/>
    <n v="0"/>
    <n v="12"/>
    <n v="172.44886134337918"/>
    <s v=""/>
    <n v="52"/>
    <n v="2380.482"/>
    <n v="0"/>
  </r>
  <r>
    <x v="4"/>
    <x v="2"/>
    <n v="35517024"/>
    <s v="Sertãozinho"/>
    <m/>
    <m/>
    <m/>
    <m/>
    <m/>
    <m/>
    <n v="0.28782999999999997"/>
    <n v="0.26466999999999996"/>
    <n v="2.316E-2"/>
    <n v="0.24771689497716853"/>
    <n v="0"/>
    <n v="0.28633999999999998"/>
    <n v="0"/>
    <n v="1.49E-3"/>
    <m/>
    <n v="4"/>
    <n v="62.5"/>
    <n v="37.5"/>
    <m/>
    <m/>
    <m/>
    <m/>
    <m/>
    <s v=""/>
    <s v=""/>
    <m/>
    <m/>
    <m/>
    <m/>
    <n v="17.241379310344801"/>
    <m/>
    <n v="14.760512820512819"/>
    <n v="5.1215302491103198"/>
    <n v="20.203816793893125"/>
    <n v="3.6187500000000004"/>
    <s v=""/>
    <s v=""/>
    <m/>
    <m/>
    <s v=""/>
    <m/>
    <m/>
    <m/>
    <m/>
    <m/>
    <m/>
    <m/>
    <n v="4"/>
    <m/>
    <n v="5"/>
    <n v="3"/>
    <m/>
    <m/>
  </r>
  <r>
    <x v="3"/>
    <x v="2"/>
    <n v="35517029"/>
    <s v="Sertãozinho"/>
    <n v="1.1909350750606951"/>
    <n v="120116"/>
    <n v="119460"/>
    <n v="656"/>
    <n v="298.20258192651437"/>
    <n v="99.453861267441468"/>
    <n v="3.5576949069999992"/>
    <n v="2.5389356479999998"/>
    <n v="1.0187592589999996"/>
    <n v="4.7602739726027403E-2"/>
    <n v="0.69784000000000002"/>
    <n v="2.6606967589999995"/>
    <n v="0.10519407400000003"/>
    <n v="9.3964073999999995E-2"/>
    <n v="0.41695322109259259"/>
    <n v="16"/>
    <n v="18.032786885245901"/>
    <n v="81.967213114754102"/>
    <n v="110.68"/>
    <n v="6640.9740000000002"/>
    <n v="2350.9067399999999"/>
    <n v="9"/>
    <n v="0"/>
    <n v="1475.5096739818175"/>
    <n v="168.02957141429948"/>
    <n v="99.64"/>
    <n v="98.82"/>
    <n v="99.64"/>
    <n v="37.630000000000003"/>
    <s v=""/>
    <n v="99.93"/>
    <n v="182.44589266666665"/>
    <n v="63.304179839857632"/>
    <n v="193.81188152671754"/>
    <n v="159.18113421874997"/>
    <n v="0"/>
    <n v="0.395439267119225"/>
    <m/>
    <n v="1"/>
    <n v="0"/>
    <n v="10"/>
    <n v="100"/>
    <n v="85"/>
    <n v="64.599970727185493"/>
    <n v="7.5"/>
    <n v="0"/>
    <n v="0"/>
    <n v="32"/>
    <n v="167.36649693492382"/>
    <n v="22"/>
    <n v="100"/>
    <n v="6640.9740000000002"/>
    <n v="5644.8279000000002"/>
  </r>
  <r>
    <x v="17"/>
    <x v="2"/>
    <n v="355180111"/>
    <s v="Sete Barras"/>
    <n v="-0.4238064527280927"/>
    <n v="12654"/>
    <n v="8808"/>
    <n v="3846"/>
    <n v="12.027259507085763"/>
    <n v="69.606448553816975"/>
    <n v="0.13329962900000006"/>
    <n v="0.12918629600000006"/>
    <n v="4.1133329999999994E-3"/>
    <n v="0.1028416730086251"/>
    <n v="3.236E-2"/>
    <n v="9.7333300000000005E-4"/>
    <n v="9.9596295999999987E-2"/>
    <n v="3.7000000000000005E-4"/>
    <n v="2.27409515625E-2"/>
    <n v="183"/>
    <n v="79.411764705882348"/>
    <n v="20.588235294117645"/>
    <n v="4.99"/>
    <n v="384.69599999999997"/>
    <n v="282.70475279999999"/>
    <n v="1"/>
    <n v="0"/>
    <n v="79325.97439544808"/>
    <n v="10242.844950213375"/>
    <n v="69.010000000000005"/>
    <n v="85.38"/>
    <n v="54.27"/>
    <n v="25.04"/>
    <n v="34.471952366029498"/>
    <n v="100"/>
    <n v="0.95968055435565192"/>
    <n v="0.41878614200439856"/>
    <n v="1.3209232719836408"/>
    <n v="0.1000810948905109"/>
    <n v="1"/>
    <n v="4.2283298097251603"/>
    <m/>
    <n v="0"/>
    <n v="0"/>
    <n v="7.9"/>
    <n v="93"/>
    <n v="92.07"/>
    <n v="26.512167321729365"/>
    <n v="5.0999999999999996"/>
    <n v="0"/>
    <n v="0"/>
    <n v="20"/>
    <n v="142.29835506690881"/>
    <n v="54"/>
    <n v="14"/>
    <n v="357.76727999999997"/>
    <n v="354.18960719999995"/>
  </r>
  <r>
    <x v="10"/>
    <x v="2"/>
    <n v="355190015"/>
    <s v="Severínia"/>
    <n v="1.0527631936121828"/>
    <n v="16806"/>
    <n v="16216"/>
    <n v="590"/>
    <n v="119.70085470085469"/>
    <n v="96.489349042008811"/>
    <n v="0.34235780900000007"/>
    <n v="0.24843000000000004"/>
    <n v="9.3927809000000015E-2"/>
    <n v="0"/>
    <n v="3.5029999999999999E-2"/>
    <n v="0.11538999999999999"/>
    <n v="0.19156157400000004"/>
    <n v="3.7623499999999999E-4"/>
    <n v="5.1157152777777777E-2"/>
    <n v="12"/>
    <n v="29.268292682926827"/>
    <n v="70.731707317073173"/>
    <n v="11.56"/>
    <n v="891.81"/>
    <n v="154.55988000000005"/>
    <n v="4"/>
    <n v="0"/>
    <n v="1970.2963227418779"/>
    <n v="206.41199571581581"/>
    <n v="100"/>
    <m/>
    <n v="100"/>
    <n v="0"/>
    <n v="17.275747508305599"/>
    <n v="100"/>
    <n v="100.69347323529414"/>
    <n v="32.605505619047626"/>
    <n v="108.01304347826088"/>
    <n v="85.388917272727269"/>
    <s v=""/>
    <s v=""/>
    <m/>
    <n v="0"/>
    <s v=""/>
    <n v="7.1"/>
    <n v="99.6"/>
    <n v="99.6"/>
    <n v="82.668967605207385"/>
    <n v="9.5"/>
    <n v="1"/>
    <n v="0"/>
    <n v="7"/>
    <n v="68.475272953847281"/>
    <n v="12"/>
    <n v="29"/>
    <n v="888.24275999999986"/>
    <n v="888.24275999999986"/>
  </r>
  <r>
    <x v="15"/>
    <x v="2"/>
    <n v="35520072"/>
    <s v="Silveiras"/>
    <n v="0.64297899858629659"/>
    <n v="6121"/>
    <n v="3245"/>
    <n v="2876"/>
    <n v="14.760067518688208"/>
    <n v="53.014213363829441"/>
    <n v="1.5910000000000001E-2"/>
    <n v="1.264E-2"/>
    <n v="3.2700000000000003E-3"/>
    <n v="0"/>
    <n v="1.5270000000000001E-2"/>
    <n v="0"/>
    <n v="8.9999999999999992E-5"/>
    <n v="5.5000000000000003E-4"/>
    <n v="1.0192102604166666E-2"/>
    <n v="10"/>
    <n v="71.428571428571431"/>
    <n v="28.571428571428569"/>
    <n v="2.1800000000000002"/>
    <n v="168.15600000000001"/>
    <n v="21.358080000000001"/>
    <n v="1"/>
    <n v="0"/>
    <n v="31891.49485378206"/>
    <n v="3194.3015847083816"/>
    <n v="63.94"/>
    <m/>
    <n v="53.85"/>
    <n v="18.07"/>
    <s v=""/>
    <n v="100"/>
    <n v="0.59365671641791051"/>
    <n v="0.25702746365105006"/>
    <n v="0.61359223300970867"/>
    <n v="0.52741935483870961"/>
    <s v=""/>
    <s v=""/>
    <m/>
    <n v="0"/>
    <s v=""/>
    <n v="9.1999999999999993"/>
    <n v="97"/>
    <n v="97"/>
    <n v="87.298651252408476"/>
    <n v="9.6999999999999993"/>
    <n v="0"/>
    <n v="0"/>
    <n v="65"/>
    <n v="149.82188261877803"/>
    <n v="5"/>
    <n v="2"/>
    <n v="163.11132000000001"/>
    <n v="163.11132000000001"/>
  </r>
  <r>
    <x v="6"/>
    <x v="2"/>
    <n v="35521065"/>
    <s v="Socorro"/>
    <m/>
    <m/>
    <m/>
    <m/>
    <m/>
    <m/>
    <n v="1.0162220999999999E-2"/>
    <n v="8.194350999999999E-3"/>
    <n v="1.96787E-3"/>
    <n v="0"/>
    <n v="0"/>
    <n v="1.06E-3"/>
    <n v="8.5243509999999995E-3"/>
    <n v="5.7787000000000008E-4"/>
    <m/>
    <n v="10"/>
    <n v="50"/>
    <n v="50"/>
    <m/>
    <m/>
    <m/>
    <m/>
    <m/>
    <s v=""/>
    <s v=""/>
    <m/>
    <m/>
    <m/>
    <m/>
    <s v=""/>
    <m/>
    <n v="0.47935004716981128"/>
    <n v="0.17490913941480205"/>
    <n v="0.58115964539007092"/>
    <n v="0.27716478873239431"/>
    <s v=""/>
    <s v=""/>
    <m/>
    <m/>
    <s v=""/>
    <m/>
    <m/>
    <m/>
    <m/>
    <m/>
    <m/>
    <m/>
    <n v="1"/>
    <m/>
    <n v="16"/>
    <n v="16"/>
    <m/>
    <m/>
  </r>
  <r>
    <x v="3"/>
    <x v="2"/>
    <n v="35521069"/>
    <s v="Socorro"/>
    <n v="0.68207650736542558"/>
    <n v="38407"/>
    <n v="27225"/>
    <n v="11182"/>
    <n v="85.716517508425028"/>
    <n v="70.885515661207592"/>
    <n v="0.17375707999999973"/>
    <n v="0.12697773099999973"/>
    <n v="4.6779349000000012E-2"/>
    <n v="8.1664225012683875E-2"/>
    <n v="2.6460000000000001E-2"/>
    <n v="4.5905741E-2"/>
    <n v="8.2967914000000031E-2"/>
    <n v="1.8423424999999993E-2"/>
    <n v="7.020457315393519E-2"/>
    <n v="123"/>
    <n v="58.704453441295549"/>
    <n v="41.295546558704451"/>
    <n v="22.11"/>
    <n v="1492.452"/>
    <n v="481.32635248799994"/>
    <n v="1"/>
    <n v="0"/>
    <n v="4770.5928606764392"/>
    <n v="582.98122738042559"/>
    <n v="60.05"/>
    <n v="74.209999999999994"/>
    <n v="54.32"/>
    <n v="29.08"/>
    <s v=""/>
    <n v="88.32"/>
    <n v="8.1960886792452694"/>
    <n v="2.9906554216867427"/>
    <n v="9.0055128368794151"/>
    <n v="6.5886407042253516"/>
    <n v="1"/>
    <n v="2.41359335779108"/>
    <m/>
    <n v="0"/>
    <n v="0"/>
    <n v="8.6"/>
    <n v="78.760000000000005"/>
    <n v="73.640600000000006"/>
    <n v="67.749290932773718"/>
    <n v="7.3"/>
    <n v="0"/>
    <n v="0"/>
    <n v="90"/>
    <n v="37.689852400330182"/>
    <n v="145"/>
    <n v="102"/>
    <n v="1175.4551951999999"/>
    <n v="1099.0506075119999"/>
  </r>
  <r>
    <x v="8"/>
    <x v="2"/>
    <n v="355220510"/>
    <s v="Sorocaba"/>
    <n v="1.2794039629569376"/>
    <n v="644397"/>
    <n v="637839"/>
    <n v="6558"/>
    <n v="1434.7991628072675"/>
    <n v="98.982304386891926"/>
    <n v="1.4568538569999994"/>
    <n v="0.56139518499999985"/>
    <n v="0.89545867199999951"/>
    <n v="0"/>
    <n v="0.46297555600000001"/>
    <n v="0.41283613900000021"/>
    <n v="6.870549400000002E-2"/>
    <n v="0.51233666800000011"/>
    <n v="2.5930244406354164"/>
    <n v="147"/>
    <n v="8.9912280701754383"/>
    <n v="91.008771929824562"/>
    <n v="730.79"/>
    <n v="35875.17"/>
    <n v="4254.1824374999997"/>
    <n v="52"/>
    <n v="1"/>
    <n v="197.71265229353955"/>
    <n v="29.363265192109832"/>
    <n v="98.49"/>
    <n v="100"/>
    <n v="98.22"/>
    <n v="37.46"/>
    <n v="1.6666666666666701"/>
    <n v="99.5"/>
    <n v="101.17040673611106"/>
    <n v="36.060739034653452"/>
    <n v="66.832760119047606"/>
    <n v="149.24311199999994"/>
    <n v="6"/>
    <n v="0.213223835555446"/>
    <m/>
    <n v="5"/>
    <n v="0"/>
    <n v="9"/>
    <n v="99"/>
    <n v="96.524999999999991"/>
    <n v="88.141707934763787"/>
    <n v="9.9"/>
    <n v="4"/>
    <n v="1"/>
    <n v="265"/>
    <n v="17.854654539490134"/>
    <n v="41"/>
    <n v="415"/>
    <n v="35516.418299999998"/>
    <n v="34628.507842499996"/>
  </r>
  <r>
    <x v="16"/>
    <x v="2"/>
    <n v="355230418"/>
    <s v="Sud Mennucci"/>
    <m/>
    <m/>
    <m/>
    <m/>
    <m/>
    <m/>
    <n v="6.3E-3"/>
    <n v="6.2500000000000003E-3"/>
    <n v="5.0000000000000002E-5"/>
    <n v="6.2416666666666697E-2"/>
    <n v="0"/>
    <n v="0"/>
    <n v="6.2500000000000003E-3"/>
    <n v="5.0000000000000002E-5"/>
    <m/>
    <s v=""/>
    <n v="66.666666666666657"/>
    <n v="33.333333333333329"/>
    <m/>
    <m/>
    <m/>
    <m/>
    <m/>
    <s v=""/>
    <s v=""/>
    <m/>
    <m/>
    <m/>
    <m/>
    <n v="12.3417261523593"/>
    <m/>
    <n v="0.46323529411764702"/>
    <n v="0.14549653579676675"/>
    <n v="0.61274509803921573"/>
    <n v="1.4705882352941173E-2"/>
    <s v=""/>
    <s v=""/>
    <m/>
    <m/>
    <s v=""/>
    <m/>
    <m/>
    <m/>
    <m/>
    <m/>
    <m/>
    <m/>
    <n v="5"/>
    <m/>
    <n v="2"/>
    <n v="1"/>
    <m/>
    <m/>
  </r>
  <r>
    <x v="12"/>
    <x v="2"/>
    <n v="355230419"/>
    <s v="Sud Mennucci"/>
    <n v="0.38376002442963575"/>
    <n v="7664"/>
    <n v="6599"/>
    <n v="1065"/>
    <n v="12.974876413624976"/>
    <n v="86.103862212943625"/>
    <n v="1.6102851850000002"/>
    <n v="1.6045944440000002"/>
    <n v="5.690741E-3"/>
    <n v="0"/>
    <n v="1.7000000000000001E-3"/>
    <n v="0.62629888900000008"/>
    <n v="0.98011444399999992"/>
    <n v="2.1718520000000002E-3"/>
    <n v="1.9193929166666665E-2"/>
    <n v="1"/>
    <n v="34.090909090909086"/>
    <n v="65.909090909090907"/>
    <n v="4.6399999999999997"/>
    <n v="357.69599999999997"/>
    <n v="50.937659999999994"/>
    <n v="1"/>
    <n v="0"/>
    <n v="17817.181628392485"/>
    <n v="1399.0396659707726"/>
    <n v="96.17"/>
    <n v="85.94"/>
    <n v="95.25"/>
    <n v="16.46"/>
    <s v=""/>
    <n v="100"/>
    <n v="118.40332242647061"/>
    <n v="37.189034295612011"/>
    <n v="157.31318078431374"/>
    <n v="1.6737473529411759"/>
    <n v="0"/>
    <n v="0.235849056603774"/>
    <m/>
    <n v="0"/>
    <n v="0"/>
    <n v="9"/>
    <n v="100"/>
    <n v="100"/>
    <n v="85.759510869565219"/>
    <n v="10"/>
    <n v="1"/>
    <n v="0"/>
    <n v="6"/>
    <n v="8.856967144342299"/>
    <n v="15"/>
    <n v="29"/>
    <n v="357.69599999999997"/>
    <n v="357.69599999999997"/>
  </r>
  <r>
    <x v="6"/>
    <x v="2"/>
    <n v="35524035"/>
    <s v="Sumaré"/>
    <n v="1.7278993814268118"/>
    <n v="275147"/>
    <n v="271908"/>
    <n v="3239"/>
    <n v="1797.993857413579"/>
    <n v="98.822811079168588"/>
    <n v="0.53494413500000004"/>
    <n v="0.22010999999999997"/>
    <n v="0.31483413500000007"/>
    <n v="0"/>
    <n v="1.7689810000000002E-3"/>
    <n v="0.25136783899999993"/>
    <n v="6.3261852000000007E-2"/>
    <n v="0.21854546300000011"/>
    <n v="0.92836158240162026"/>
    <n v="31"/>
    <n v="10.175438596491228"/>
    <n v="89.824561403508767"/>
    <n v="247.76"/>
    <n v="14865.714"/>
    <n v="11743.382376000001"/>
    <n v="30"/>
    <n v="0"/>
    <n v="208.59947591651007"/>
    <n v="27.507623197781541"/>
    <n v="96.85"/>
    <n v="99.64"/>
    <n v="92.82"/>
    <n v="41.18"/>
    <n v="0.44923629829290201"/>
    <n v="98"/>
    <n v="77.52813550724639"/>
    <n v="29.392534890109889"/>
    <n v="48.913333333333327"/>
    <n v="131.1808895833334"/>
    <n v="0"/>
    <n v="0"/>
    <m/>
    <n v="2"/>
    <n v="0"/>
    <n v="9.8000000000000007"/>
    <n v="95"/>
    <n v="26.6"/>
    <n v="21.003576578965522"/>
    <n v="3.7"/>
    <n v="3"/>
    <n v="0"/>
    <n v="72"/>
    <n v="0.19054870791009509"/>
    <n v="29"/>
    <n v="256"/>
    <n v="14122.428300000001"/>
    <n v="3954.2799240000004"/>
  </r>
  <r>
    <x v="16"/>
    <x v="2"/>
    <n v="355255118"/>
    <s v="Suzanápolis"/>
    <n v="1.67495320406712"/>
    <n v="3842"/>
    <n v="2564"/>
    <n v="1278"/>
    <n v="11.717344231297082"/>
    <n v="66.736074960957836"/>
    <n v="0.21497101799999999"/>
    <n v="1.8999999999999998E-4"/>
    <n v="0.21478101799999999"/>
    <n v="4.8395484525621396E-2"/>
    <n v="9.6000000000000002E-4"/>
    <n v="0.213821018"/>
    <n v="1.8999999999999998E-4"/>
    <n v="0"/>
    <n v="6.6514625000000001E-3"/>
    <n v="1"/>
    <n v="10.526315789473683"/>
    <n v="89.473684210526315"/>
    <n v="1.83"/>
    <n v="140.94"/>
    <n v="56.690279999999994"/>
    <n v="0"/>
    <n v="0"/>
    <n v="20274.315460697555"/>
    <n v="1641.6449765747011"/>
    <n v="66.48"/>
    <n v="71.59"/>
    <n v="64.430000000000007"/>
    <n v="9.5399999999999991"/>
    <n v="36.861074705111399"/>
    <n v="99.62"/>
    <n v="27.560386923076919"/>
    <n v="8.7032800809716591"/>
    <n v="3.2758620689655168E-2"/>
    <n v="107.39050899999995"/>
    <n v="0"/>
    <n v="0"/>
    <m/>
    <n v="0"/>
    <n v="0"/>
    <n v="9.1999999999999993"/>
    <n v="98"/>
    <n v="98"/>
    <n v="59.777011494252875"/>
    <n v="7.4"/>
    <n v="0"/>
    <n v="0"/>
    <n v="3"/>
    <n v="14.432916069210345"/>
    <n v="2"/>
    <n v="17"/>
    <n v="138.12119999999999"/>
    <n v="138.12119999999999"/>
  </r>
  <r>
    <x v="18"/>
    <x v="2"/>
    <n v="35525026"/>
    <s v="Suzano"/>
    <n v="1.0861908054852876"/>
    <n v="285257"/>
    <n v="275215"/>
    <n v="10042"/>
    <n v="1385.6171370282216"/>
    <n v="96.479665704960794"/>
    <n v="17.190818703000009"/>
    <n v="17.000470000000007"/>
    <n v="0.19034870299999992"/>
    <n v="0"/>
    <n v="15.001050000000001"/>
    <n v="2.1223181479999997"/>
    <n v="4.4190000000000028E-2"/>
    <n v="2.3260554999999995E-2"/>
    <n v="0.99377728009259259"/>
    <n v="34"/>
    <n v="37.5"/>
    <n v="62.5"/>
    <n v="255.84"/>
    <n v="15350.364"/>
    <n v="6915.7707983999999"/>
    <n v="35"/>
    <n v="0"/>
    <n v="316.18140834405466"/>
    <n v="44.221175992175475"/>
    <n v="100"/>
    <n v="98.43"/>
    <n v="96.01"/>
    <n v="28.68"/>
    <n v="6.6666666666666693E-2"/>
    <n v="100"/>
    <n v="1621.7753493396235"/>
    <n v="601.07757702797232"/>
    <n v="2575.8287878787892"/>
    <n v="47.587175749999979"/>
    <s v=""/>
    <s v=""/>
    <m/>
    <n v="3"/>
    <s v=""/>
    <n v="9.8000000000000007"/>
    <n v="89.2"/>
    <n v="62.44"/>
    <n v="54.94718693055097"/>
    <n v="6.5"/>
    <n v="5"/>
    <n v="0"/>
    <n v="337"/>
    <n v="1509.4981844022755"/>
    <n v="57"/>
    <n v="95"/>
    <n v="13692.524688"/>
    <n v="9584.7672815999995"/>
  </r>
  <r>
    <x v="10"/>
    <x v="2"/>
    <n v="355260115"/>
    <s v="Tabapuã"/>
    <n v="0.53475688884820904"/>
    <n v="11803"/>
    <n v="11050"/>
    <n v="753"/>
    <n v="34.152199074074069"/>
    <n v="93.620266034059142"/>
    <n v="0.61735993800000044"/>
    <n v="9.445000000000002E-2"/>
    <n v="0.52290993800000041"/>
    <n v="0"/>
    <n v="4.8830648000000011E-2"/>
    <n v="0"/>
    <n v="0.45582000000000006"/>
    <n v="0.11270928999999999"/>
    <n v="3.5928113425925924E-2"/>
    <n v="13"/>
    <n v="16.666666666666664"/>
    <n v="83.333333333333343"/>
    <n v="7.99"/>
    <n v="616.24800000000005"/>
    <n v="222.46163999999999"/>
    <n v="2"/>
    <n v="0"/>
    <n v="7160.5930695585866"/>
    <n v="774.84029484029497"/>
    <n v="100"/>
    <n v="97.34"/>
    <n v="100"/>
    <n v="7.79"/>
    <s v=""/>
    <n v="100"/>
    <n v="71.786039302325634"/>
    <n v="23.035818582089568"/>
    <n v="16.570175438596497"/>
    <n v="180.31377172413806"/>
    <n v="0"/>
    <n v="4.4444444444444398E-2"/>
    <m/>
    <n v="0"/>
    <n v="0"/>
    <n v="8.9"/>
    <n v="100"/>
    <n v="100"/>
    <n v="63.900630914826507"/>
    <n v="7.4"/>
    <n v="0"/>
    <n v="0"/>
    <n v="14"/>
    <n v="135.91208483761784"/>
    <n v="12"/>
    <n v="60"/>
    <n v="616.24800000000005"/>
    <n v="616.24800000000005"/>
  </r>
  <r>
    <x v="7"/>
    <x v="2"/>
    <n v="355270013"/>
    <s v="Tabatinga"/>
    <n v="0.85086401509191223"/>
    <n v="15658"/>
    <n v="14025"/>
    <n v="1633"/>
    <n v="42.727719259946518"/>
    <n v="89.570826414612341"/>
    <n v="0.23840188299999998"/>
    <n v="4.3439999999999993E-2"/>
    <n v="0.19496188299999997"/>
    <n v="0"/>
    <n v="1.9970000000000002E-2"/>
    <n v="6.2E-4"/>
    <n v="0.21048188299999995"/>
    <n v="7.3299999999999997E-3"/>
    <n v="3.8592554938936791E-2"/>
    <n v="7"/>
    <n v="16.666666666666664"/>
    <n v="83.333333333333343"/>
    <n v="9.8000000000000007"/>
    <n v="755.94600000000003"/>
    <n v="69.970500000000001"/>
    <n v="2"/>
    <n v="0"/>
    <n v="6082.4319836505301"/>
    <n v="604.21509771362889"/>
    <m/>
    <n v="94.83"/>
    <m/>
    <m/>
    <n v="66.6666666666667"/>
    <m/>
    <n v="16.000126375838924"/>
    <n v="7.8941020860927154"/>
    <n v="3.6504201680672264"/>
    <n v="64.98729433333331"/>
    <s v=""/>
    <s v=""/>
    <m/>
    <n v="0"/>
    <s v=""/>
    <n v="7.7"/>
    <n v="95"/>
    <n v="95"/>
    <n v="90.74398171297949"/>
    <n v="9.9"/>
    <n v="2"/>
    <n v="0"/>
    <n v="5"/>
    <n v="51.74573186874413"/>
    <n v="6"/>
    <n v="30"/>
    <n v="718.14869999999996"/>
    <n v="718.14869999999996"/>
  </r>
  <r>
    <x v="2"/>
    <x v="2"/>
    <n v="355270016"/>
    <s v="Tabatinga"/>
    <m/>
    <m/>
    <m/>
    <m/>
    <m/>
    <m/>
    <n v="0.11587175899999999"/>
    <n v="3.4452592999999997E-2"/>
    <n v="8.1419166000000001E-2"/>
    <n v="0"/>
    <n v="0"/>
    <n v="2.0000000000000002E-5"/>
    <n v="0.115851759"/>
    <n v="0"/>
    <m/>
    <n v="5"/>
    <n v="69.230769230769226"/>
    <n v="30.76923076923077"/>
    <m/>
    <m/>
    <m/>
    <m/>
    <m/>
    <s v=""/>
    <s v=""/>
    <m/>
    <m/>
    <m/>
    <m/>
    <s v=""/>
    <m/>
    <n v="7.7766281208053689"/>
    <n v="3.8368132119205298"/>
    <n v="2.895175882352941"/>
    <n v="27.139721999999995"/>
    <s v=""/>
    <s v=""/>
    <m/>
    <m/>
    <s v=""/>
    <m/>
    <m/>
    <m/>
    <m/>
    <m/>
    <m/>
    <m/>
    <n v="1"/>
    <m/>
    <n v="9"/>
    <n v="4"/>
    <m/>
    <m/>
  </r>
  <r>
    <x v="18"/>
    <x v="2"/>
    <n v="35528096"/>
    <s v="Taboão da Serra"/>
    <n v="1.6219661878021707"/>
    <n v="275988"/>
    <n v="275988"/>
    <n v="0"/>
    <n v="13475.9765625"/>
    <n v="100"/>
    <n v="0.16876592599999993"/>
    <n v="2.7E-4"/>
    <n v="0.16849592599999993"/>
    <n v="0"/>
    <n v="0"/>
    <n v="4.5242222000000019E-2"/>
    <n v="3.6999999999999999E-4"/>
    <n v="0.12315370400000002"/>
    <n v="0.96148597222222221"/>
    <n v="1"/>
    <n v="1.3157894736842104"/>
    <n v="98.68421052631578"/>
    <n v="257.01"/>
    <n v="15420.78"/>
    <n v="9412.9025302800001"/>
    <n v="19"/>
    <n v="0"/>
    <n v="36.565068046436799"/>
    <n v="5.7132918822557484"/>
    <n v="100"/>
    <n v="98.05"/>
    <n v="95.6"/>
    <n v="31.05"/>
    <s v=""/>
    <n v="100"/>
    <n v="140.63827166666661"/>
    <n v="52.739351874999976"/>
    <n v="0.38571428571428568"/>
    <n v="336.99185199999994"/>
    <n v="21"/>
    <n v="8.0155180429311095"/>
    <m/>
    <n v="0"/>
    <n v="0"/>
    <n v="7.9"/>
    <n v="86.6"/>
    <n v="42.347399999999993"/>
    <n v="38.959621171691708"/>
    <n v="5.0999999999999996"/>
    <n v="4"/>
    <n v="0"/>
    <n v="99"/>
    <n v="0"/>
    <n v="1"/>
    <n v="75"/>
    <n v="13354.395479999999"/>
    <n v="6530.2993897199995"/>
  </r>
  <r>
    <x v="13"/>
    <x v="2"/>
    <n v="355290822"/>
    <s v="Taciba"/>
    <n v="0.64355058257823394"/>
    <n v="5987"/>
    <n v="5229"/>
    <n v="758"/>
    <n v="9.8420213378047379"/>
    <n v="87.339235009186567"/>
    <n v="0.14353802399999999"/>
    <n v="0.11903172799999999"/>
    <n v="2.4506296E-2"/>
    <n v="0"/>
    <n v="1.8769999999999998E-2"/>
    <n v="8.6000000000000009E-4"/>
    <n v="0.11901999999999999"/>
    <n v="4.8880239999999995E-3"/>
    <n v="1.4902017187499998E-2"/>
    <n v="3"/>
    <n v="42.857142857142854"/>
    <n v="57.142857142857139"/>
    <n v="3.71"/>
    <n v="286.14600000000002"/>
    <n v="53.846537399999995"/>
    <n v="1"/>
    <n v="0"/>
    <n v="23861.379655921162"/>
    <n v="3371.1441456489065"/>
    <n v="95.58"/>
    <m/>
    <n v="95.11"/>
    <n v="25.03"/>
    <n v="0.29042750929368"/>
    <n v="100"/>
    <n v="6.2137672727272717"/>
    <n v="3.1686098013245028"/>
    <n v="7.1276483832335327"/>
    <n v="3.8291087499999996"/>
    <n v="3"/>
    <n v="0.81632653061224503"/>
    <m/>
    <n v="0"/>
    <n v="5"/>
    <n v="7.5"/>
    <n v="97.81"/>
    <n v="97.81"/>
    <n v="81.182145687865642"/>
    <n v="10"/>
    <n v="0"/>
    <n v="0"/>
    <n v="2"/>
    <n v="125.9561022097365"/>
    <n v="12"/>
    <n v="16"/>
    <n v="279.87940260000005"/>
    <n v="279.87940260000005"/>
  </r>
  <r>
    <x v="14"/>
    <x v="2"/>
    <n v="355300514"/>
    <s v="Taguaí"/>
    <n v="2.4154278959986009"/>
    <n v="12834"/>
    <n v="9194"/>
    <n v="3640"/>
    <n v="88.024691358024683"/>
    <n v="71.637836995480754"/>
    <n v="5.6930000000000001E-2"/>
    <n v="4.9430000000000002E-2"/>
    <n v="7.4999999999999989E-3"/>
    <n v="0"/>
    <n v="2.792E-2"/>
    <n v="6.6999999999999991E-4"/>
    <n v="2.8199999999999999E-2"/>
    <n v="1.4000000000000001E-4"/>
    <n v="3.4230030791666671E-2"/>
    <n v="3"/>
    <n v="55.555555555555557"/>
    <n v="44.444444444444443"/>
    <n v="6.8"/>
    <n v="524.93399999999997"/>
    <n v="136.48284000000001"/>
    <n v="1"/>
    <n v="0"/>
    <n v="4054.4179523141656"/>
    <n v="491.44460028050474"/>
    <n v="87.62"/>
    <m/>
    <n v="85.23"/>
    <n v="14.98"/>
    <n v="88.464260438782702"/>
    <n v="100"/>
    <n v="7.6932432432432432"/>
    <n v="3.4503030303030306"/>
    <n v="9.1537037037037035"/>
    <n v="3.7500000000000004"/>
    <s v=""/>
    <s v=""/>
    <m/>
    <n v="0"/>
    <s v=""/>
    <n v="8.6999999999999993"/>
    <n v="100"/>
    <n v="100"/>
    <n v="74"/>
    <n v="8.1"/>
    <n v="0"/>
    <n v="0"/>
    <n v="4"/>
    <n v="81.565804512209624"/>
    <n v="10"/>
    <n v="8"/>
    <n v="524.93399999999997"/>
    <n v="524.93399999999997"/>
  </r>
  <r>
    <x v="10"/>
    <x v="2"/>
    <n v="355310415"/>
    <s v="Taiaçu"/>
    <n v="0.26509939058663168"/>
    <n v="6009"/>
    <n v="5577"/>
    <n v="432"/>
    <n v="56.195642008790792"/>
    <n v="92.810783824263609"/>
    <n v="0.100046203"/>
    <n v="2.2030370000000001E-2"/>
    <n v="7.8015833000000007E-2"/>
    <n v="0"/>
    <n v="3.2402222000000008E-2"/>
    <n v="1.15E-3"/>
    <n v="6.5813980999999966E-2"/>
    <n v="6.8000000000000005E-4"/>
    <n v="1.5648437500000001E-2"/>
    <n v="3"/>
    <n v="25"/>
    <n v="75"/>
    <n v="3.97"/>
    <n v="306.61200000000002"/>
    <n v="162.50436000000002"/>
    <n v="1"/>
    <n v="0"/>
    <n v="4250.9835247129304"/>
    <n v="472.33150274588115"/>
    <n v="100"/>
    <n v="90.59"/>
    <n v="100"/>
    <n v="20.63"/>
    <s v=""/>
    <n v="100"/>
    <n v="38.479308846153842"/>
    <n v="12.351383086419752"/>
    <n v="12.959041176470587"/>
    <n v="86.684258888888905"/>
    <n v="0"/>
    <n v="0"/>
    <m/>
    <n v="0"/>
    <n v="0"/>
    <n v="9"/>
    <n v="100"/>
    <n v="100"/>
    <n v="47"/>
    <n v="6.6"/>
    <n v="1"/>
    <n v="0"/>
    <n v="2"/>
    <n v="207.06362536195709"/>
    <n v="12"/>
    <n v="36"/>
    <n v="306.61200000000002"/>
    <n v="306.61200000000002"/>
  </r>
  <r>
    <x v="3"/>
    <x v="2"/>
    <n v="35532039"/>
    <s v="Taiúva"/>
    <m/>
    <m/>
    <m/>
    <m/>
    <m/>
    <m/>
    <n v="7.2100000000000003E-3"/>
    <n v="7.11E-3"/>
    <n v="1E-4"/>
    <n v="0"/>
    <n v="0"/>
    <n v="1E-4"/>
    <n v="7.0899999999999999E-3"/>
    <n v="2.0000000000000002E-5"/>
    <m/>
    <n v="3"/>
    <n v="50"/>
    <n v="50"/>
    <m/>
    <m/>
    <m/>
    <m/>
    <m/>
    <s v=""/>
    <s v=""/>
    <m/>
    <m/>
    <m/>
    <m/>
    <n v="8.3619210977701606"/>
    <m/>
    <n v="1.3109090909090908"/>
    <n v="0.4681818181818182"/>
    <n v="1.9216216216216215"/>
    <n v="5.5555555555555546E-2"/>
    <s v=""/>
    <s v=""/>
    <m/>
    <m/>
    <s v=""/>
    <m/>
    <m/>
    <m/>
    <m/>
    <m/>
    <m/>
    <m/>
    <n v="1"/>
    <m/>
    <n v="2"/>
    <n v="2"/>
    <m/>
    <m/>
  </r>
  <r>
    <x v="10"/>
    <x v="2"/>
    <n v="355320315"/>
    <s v="Taiúva"/>
    <n v="1.4445162759793684"/>
    <n v="6302"/>
    <n v="5890"/>
    <n v="412"/>
    <n v="47.68462469733656"/>
    <n v="93.462392891145669"/>
    <n v="5.7370340000000006E-2"/>
    <n v="2.7980000000000001E-2"/>
    <n v="2.9390340000000008E-2"/>
    <n v="0"/>
    <n v="2.332E-2"/>
    <n v="0"/>
    <n v="3.3889999999999997E-2"/>
    <n v="1.6034E-4"/>
    <n v="1.6411458333333333E-2"/>
    <n v="0"/>
    <n v="26.315789473684209"/>
    <n v="73.68421052631578"/>
    <n v="3.55"/>
    <n v="274.15800000000002"/>
    <n v="54.776519999999998"/>
    <n v="4"/>
    <n v="0"/>
    <n v="7706.3535385591877"/>
    <n v="900.7426213900352"/>
    <n v="100"/>
    <n v="100"/>
    <n v="100"/>
    <n v="0"/>
    <s v=""/>
    <n v="100"/>
    <n v="10.43097090909091"/>
    <n v="3.7253467532467535"/>
    <n v="7.5621621621621626"/>
    <n v="16.327966666666665"/>
    <n v="0"/>
    <n v="0"/>
    <m/>
    <n v="0"/>
    <n v="0"/>
    <n v="8.6"/>
    <n v="100"/>
    <n v="100"/>
    <n v="80.020090604687809"/>
    <n v="9.6999999999999993"/>
    <n v="1"/>
    <n v="0"/>
    <n v="0"/>
    <n v="142.0958425896541"/>
    <n v="5"/>
    <n v="14"/>
    <n v="274.15800000000002"/>
    <n v="274.15800000000002"/>
  </r>
  <r>
    <x v="4"/>
    <x v="2"/>
    <n v="35533024"/>
    <s v="Tambaú"/>
    <n v="0.12591161128552297"/>
    <n v="22712"/>
    <n v="20650"/>
    <n v="2062"/>
    <n v="40.443755898641307"/>
    <n v="90.921098978513555"/>
    <n v="0.59081481499999999"/>
    <n v="0.57772768600000002"/>
    <n v="1.3087128999999986E-2"/>
    <n v="0.18392947742262833"/>
    <n v="0.17322000000000001"/>
    <n v="2.1120000000000021E-2"/>
    <n v="0.38176305500000013"/>
    <n v="1.4711760000000001E-2"/>
    <n v="6.1433278722222227E-2"/>
    <n v="36"/>
    <n v="56.88073394495413"/>
    <n v="43.119266055045877"/>
    <n v="14.42"/>
    <n v="1112.346"/>
    <n v="166.8519"/>
    <n v="3"/>
    <n v="0"/>
    <n v="11996.787601268052"/>
    <n v="1180.2395209580836"/>
    <n v="88.86"/>
    <n v="99.21"/>
    <n v="88.86"/>
    <n v="2.37"/>
    <n v="13.157894736842101"/>
    <n v="100"/>
    <n v="21.801284686346865"/>
    <n v="6.8381344328703699"/>
    <n v="31.06062827956989"/>
    <n v="1.5396622352941161"/>
    <n v="0"/>
    <n v="1.30293159609121"/>
    <m/>
    <n v="0"/>
    <n v="0"/>
    <n v="9"/>
    <n v="100"/>
    <n v="100"/>
    <n v="85"/>
    <n v="10"/>
    <n v="2"/>
    <n v="0"/>
    <n v="22"/>
    <n v="281.96443947462831"/>
    <n v="62"/>
    <n v="47"/>
    <n v="1112.346"/>
    <n v="1112.346"/>
  </r>
  <r>
    <x v="3"/>
    <x v="2"/>
    <n v="35533029"/>
    <s v="Tambaú"/>
    <m/>
    <m/>
    <m/>
    <m/>
    <m/>
    <m/>
    <n v="6.9999999999999994E-5"/>
    <n v="0"/>
    <n v="6.9999999999999994E-5"/>
    <n v="0"/>
    <n v="0"/>
    <n v="0"/>
    <n v="0"/>
    <n v="6.9999999999999994E-5"/>
    <m/>
    <n v="0"/>
    <s v=""/>
    <s v=""/>
    <m/>
    <m/>
    <m/>
    <m/>
    <m/>
    <s v=""/>
    <s v=""/>
    <m/>
    <m/>
    <m/>
    <m/>
    <n v="31.297709923664101"/>
    <m/>
    <n v="2.5830258302583023E-3"/>
    <n v="8.1018518518518505E-4"/>
    <n v="0"/>
    <n v="8.2352941176470594E-3"/>
    <s v=""/>
    <s v=""/>
    <m/>
    <m/>
    <s v=""/>
    <m/>
    <m/>
    <m/>
    <m/>
    <m/>
    <m/>
    <m/>
    <n v="0"/>
    <m/>
    <s v=""/>
    <n v="1"/>
    <m/>
    <m/>
  </r>
  <r>
    <x v="10"/>
    <x v="2"/>
    <n v="355340115"/>
    <s v="Tanabi"/>
    <n v="0.49080736676572201"/>
    <n v="24926"/>
    <n v="23140"/>
    <n v="1786"/>
    <n v="33.447392080297355"/>
    <n v="92.834790981304664"/>
    <n v="0.28434604999999991"/>
    <n v="0.11777462999999999"/>
    <n v="0.16657141999999994"/>
    <n v="0"/>
    <n v="3.3400000000000001E-3"/>
    <n v="0.12272"/>
    <n v="0.12237605"/>
    <n v="3.5909999999999997E-2"/>
    <n v="6.8560001583333322E-2"/>
    <n v="13"/>
    <n v="27.500000000000004"/>
    <n v="72.5"/>
    <n v="16.34"/>
    <n v="1260.306"/>
    <n v="162.29062799999997"/>
    <n v="2"/>
    <n v="0"/>
    <n v="7249.5097488566153"/>
    <n v="733.80726951777274"/>
    <n v="90.36"/>
    <n v="90.36"/>
    <n v="90.36"/>
    <n v="25.63"/>
    <s v=""/>
    <n v="100"/>
    <n v="15.623409340659336"/>
    <n v="4.9624092495636978"/>
    <n v="9.4979540322580647"/>
    <n v="28.719210344827573"/>
    <n v="0"/>
    <n v="0"/>
    <m/>
    <n v="0"/>
    <n v="0"/>
    <n v="7.4"/>
    <n v="98.2"/>
    <n v="98.2"/>
    <n v="87.122918719739488"/>
    <n v="10"/>
    <n v="2"/>
    <n v="0"/>
    <n v="29"/>
    <n v="4.8716451617059784"/>
    <n v="22"/>
    <n v="58"/>
    <n v="1237.620492"/>
    <n v="1237.620492"/>
  </r>
  <r>
    <x v="16"/>
    <x v="2"/>
    <n v="355340118"/>
    <s v="Tanabi"/>
    <m/>
    <m/>
    <m/>
    <m/>
    <m/>
    <m/>
    <n v="3.128184E-3"/>
    <n v="3.0400000000000002E-3"/>
    <n v="8.8183999999999995E-5"/>
    <n v="0"/>
    <n v="0"/>
    <n v="0"/>
    <n v="3.0400000000000002E-3"/>
    <n v="8.8183999999999995E-5"/>
    <m/>
    <n v="1"/>
    <n v="33.333333333333329"/>
    <n v="66.666666666666657"/>
    <m/>
    <m/>
    <m/>
    <m/>
    <m/>
    <s v=""/>
    <s v=""/>
    <m/>
    <m/>
    <m/>
    <m/>
    <n v="48.068080987335598"/>
    <m/>
    <n v="0.17187824175824176"/>
    <n v="5.4593089005235594E-2"/>
    <n v="0.24516129032258069"/>
    <n v="1.520413793103448E-2"/>
    <s v=""/>
    <s v=""/>
    <m/>
    <m/>
    <s v=""/>
    <m/>
    <m/>
    <m/>
    <m/>
    <m/>
    <m/>
    <m/>
    <n v="2"/>
    <m/>
    <n v="1"/>
    <n v="2"/>
    <m/>
    <m/>
  </r>
  <r>
    <x v="17"/>
    <x v="2"/>
    <n v="355350011"/>
    <s v="Tapiraí"/>
    <n v="-0.57745199776637612"/>
    <n v="7732"/>
    <n v="5755"/>
    <n v="1977"/>
    <n v="10.237127460975255"/>
    <n v="74.430936368339374"/>
    <n v="0.12948999999999999"/>
    <n v="0.12889999999999999"/>
    <n v="5.9000000000000003E-4"/>
    <n v="0"/>
    <n v="6.0000000000000002E-5"/>
    <n v="6.2E-4"/>
    <n v="4.6000000000000001E-4"/>
    <n v="0.12835000000000002"/>
    <n v="1.3627650000000002E-2"/>
    <n v="14"/>
    <n v="50"/>
    <n v="50"/>
    <n v="3.93"/>
    <n v="303.048"/>
    <n v="153.95184"/>
    <n v="3"/>
    <n v="0"/>
    <n v="87568.277289187798"/>
    <n v="11257.030522503881"/>
    <n v="67.680000000000007"/>
    <n v="91.4"/>
    <n v="61.11"/>
    <n v="24.73"/>
    <s v=""/>
    <n v="94.67"/>
    <n v="1.3804904051172706"/>
    <n v="0.60312063344201206"/>
    <n v="1.9471299093655587"/>
    <n v="2.1376811594202894E-2"/>
    <n v="0"/>
    <n v="0.30248033877797897"/>
    <m/>
    <n v="0"/>
    <n v="0"/>
    <n v="8.5"/>
    <n v="82"/>
    <n v="82"/>
    <n v="49.198859586600143"/>
    <n v="6.4"/>
    <n v="1"/>
    <n v="0"/>
    <n v="25"/>
    <n v="0.44028133977611689"/>
    <n v="7"/>
    <n v="7"/>
    <n v="248.49936000000002"/>
    <n v="248.49936000000002"/>
  </r>
  <r>
    <x v="14"/>
    <x v="2"/>
    <n v="355350014"/>
    <s v="Tapiraí"/>
    <m/>
    <m/>
    <m/>
    <m/>
    <m/>
    <m/>
    <n v="2.5008888999999996E-2"/>
    <n v="2.3419999999999996E-2"/>
    <n v="1.588889E-3"/>
    <n v="0"/>
    <n v="2.0549999999999999E-2"/>
    <n v="0"/>
    <n v="4.2488889999999996E-3"/>
    <n v="2.1000000000000001E-4"/>
    <m/>
    <n v="12"/>
    <n v="57.142857142857139"/>
    <n v="42.857142857142854"/>
    <m/>
    <m/>
    <m/>
    <m/>
    <m/>
    <s v=""/>
    <s v=""/>
    <m/>
    <m/>
    <m/>
    <m/>
    <n v="69.4444444444444"/>
    <m/>
    <n v="0.26661928571428567"/>
    <n v="0.11648294829995341"/>
    <n v="0.35377643504531719"/>
    <n v="5.7568442028985492E-2"/>
    <s v=""/>
    <s v=""/>
    <m/>
    <m/>
    <s v=""/>
    <m/>
    <m/>
    <m/>
    <m/>
    <m/>
    <m/>
    <m/>
    <s v=""/>
    <m/>
    <n v="4"/>
    <n v="3"/>
    <m/>
    <m/>
  </r>
  <r>
    <x v="4"/>
    <x v="2"/>
    <n v="35536094"/>
    <s v="Tapiratiba"/>
    <n v="-0.13520515952469836"/>
    <n v="12627"/>
    <n v="11169"/>
    <n v="1458"/>
    <n v="57.24453712938616"/>
    <n v="88.453314326443333"/>
    <n v="0.19707148100000008"/>
    <n v="0.19093833300000007"/>
    <n v="6.1331479999999997E-3"/>
    <n v="0.25051972349061441"/>
    <n v="2.315E-2"/>
    <n v="0"/>
    <n v="0.16630000000000003"/>
    <n v="7.6214809999999968E-3"/>
    <n v="3.169846128125E-2"/>
    <n v="10"/>
    <n v="67.857142857142861"/>
    <n v="32.142857142857146"/>
    <n v="7.49"/>
    <n v="577.58399999999995"/>
    <n v="217.16208"/>
    <n v="2"/>
    <n v="0"/>
    <n v="8691.318602993586"/>
    <n v="849.15181753385616"/>
    <n v="82.47"/>
    <n v="82.47"/>
    <n v="82.47"/>
    <n v="35.909999999999997"/>
    <s v=""/>
    <n v="100"/>
    <n v="18.079952385321107"/>
    <n v="5.6629735919540254"/>
    <n v="25.458444400000008"/>
    <n v="1.803867058823529"/>
    <n v="0"/>
    <n v="0"/>
    <m/>
    <n v="0"/>
    <n v="0"/>
    <n v="9.8000000000000007"/>
    <n v="100"/>
    <n v="80"/>
    <n v="62.401645474943898"/>
    <n v="7.3"/>
    <n v="0"/>
    <n v="0"/>
    <n v="11"/>
    <n v="73.031936139100509"/>
    <n v="19"/>
    <n v="9"/>
    <n v="577.58399999999995"/>
    <n v="462.06719999999996"/>
  </r>
  <r>
    <x v="3"/>
    <x v="2"/>
    <n v="35536589"/>
    <s v="Taquaral"/>
    <n v="1.0943514313721536E-2"/>
    <n v="2743"/>
    <n v="2648"/>
    <n v="95"/>
    <n v="50.599520383693047"/>
    <n v="96.536638716733506"/>
    <n v="7.5388889000000001E-2"/>
    <n v="9.1400000000000006E-3"/>
    <n v="6.6248889000000005E-2"/>
    <n v="0"/>
    <n v="0"/>
    <n v="0"/>
    <n v="7.3950000000000002E-2"/>
    <n v="1.4388889999999998E-3"/>
    <n v="7.1432291666666667E-3"/>
    <n v="4"/>
    <n v="25"/>
    <n v="75"/>
    <n v="1.89"/>
    <n v="145.476"/>
    <n v="30.549959999999999"/>
    <n v="1"/>
    <n v="1"/>
    <n v="7932.8618301130145"/>
    <n v="919.75209624498711"/>
    <n v="100"/>
    <n v="95.87"/>
    <n v="100"/>
    <n v="0"/>
    <n v="47.623592288604698"/>
    <n v="100"/>
    <n v="30.1555556"/>
    <n v="10.925925942028988"/>
    <n v="5.3764705882352946"/>
    <n v="82.811111250000025"/>
    <n v="0"/>
    <n v="0"/>
    <m/>
    <n v="0"/>
    <n v="0"/>
    <n v="7.3"/>
    <n v="100"/>
    <n v="100"/>
    <n v="79"/>
    <n v="8.6"/>
    <n v="0"/>
    <n v="1"/>
    <s v=""/>
    <n v="0"/>
    <n v="1"/>
    <n v="3"/>
    <n v="145.476"/>
    <n v="145.476"/>
  </r>
  <r>
    <x v="9"/>
    <x v="2"/>
    <n v="355365812"/>
    <s v="Taquaral"/>
    <m/>
    <m/>
    <m/>
    <m/>
    <m/>
    <m/>
    <n v="1.158E-2"/>
    <n v="0"/>
    <n v="1.158E-2"/>
    <n v="0"/>
    <n v="0"/>
    <n v="0"/>
    <n v="1.158E-2"/>
    <n v="0"/>
    <m/>
    <n v="0"/>
    <s v=""/>
    <s v=""/>
    <m/>
    <m/>
    <m/>
    <m/>
    <m/>
    <s v=""/>
    <s v=""/>
    <m/>
    <m/>
    <m/>
    <m/>
    <n v="9.2899800928997998"/>
    <m/>
    <n v="4.6319999999999997"/>
    <n v="1.6782608695652175"/>
    <n v="0"/>
    <n v="14.475000000000001"/>
    <s v=""/>
    <s v=""/>
    <m/>
    <m/>
    <s v=""/>
    <m/>
    <m/>
    <m/>
    <m/>
    <m/>
    <m/>
    <m/>
    <n v="0"/>
    <m/>
    <s v=""/>
    <n v="3"/>
    <m/>
    <m/>
  </r>
  <r>
    <x v="3"/>
    <x v="2"/>
    <n v="35537089"/>
    <s v="Taquaritinga"/>
    <m/>
    <m/>
    <m/>
    <m/>
    <m/>
    <m/>
    <n v="2.4489999999999998E-2"/>
    <n v="2.4489999999999998E-2"/>
    <n v="0"/>
    <n v="0"/>
    <n v="0"/>
    <n v="0"/>
    <n v="2.4489999999999998E-2"/>
    <n v="0"/>
    <m/>
    <n v="4"/>
    <s v=""/>
    <s v=""/>
    <m/>
    <m/>
    <m/>
    <m/>
    <m/>
    <s v=""/>
    <s v=""/>
    <m/>
    <m/>
    <m/>
    <m/>
    <s v=""/>
    <m/>
    <n v="1.1888349514563106"/>
    <n v="0.46647619047619043"/>
    <n v="1.59025974025974"/>
    <n v="0"/>
    <s v=""/>
    <s v=""/>
    <m/>
    <m/>
    <s v=""/>
    <m/>
    <m/>
    <m/>
    <m/>
    <m/>
    <m/>
    <m/>
    <n v="7"/>
    <m/>
    <n v="3"/>
    <s v=""/>
    <m/>
    <m/>
  </r>
  <r>
    <x v="2"/>
    <x v="2"/>
    <n v="355370816"/>
    <s v="Taquaritinga"/>
    <n v="0.11119354731814468"/>
    <n v="54381"/>
    <n v="52206"/>
    <n v="2175"/>
    <n v="91.516610009760697"/>
    <n v="96.000441330611793"/>
    <n v="0.43294523100000004"/>
    <n v="0.15992925999999996"/>
    <n v="0.27301597100000008"/>
    <n v="0"/>
    <n v="5.1950000000000003E-2"/>
    <n v="2.2832623000000003E-2"/>
    <n v="0.33082838099999989"/>
    <n v="2.7334227000000003E-2"/>
    <n v="0.15689384263194445"/>
    <n v="20"/>
    <n v="33.121019108280251"/>
    <n v="66.878980891719735"/>
    <n v="43.21"/>
    <n v="2916.4319999999998"/>
    <n v="420.83549999999997"/>
    <n v="7"/>
    <n v="3"/>
    <n v="3044.5192254647764"/>
    <n v="301.55238042698738"/>
    <n v="94.78"/>
    <m/>
    <n v="94.78"/>
    <n v="46.38"/>
    <s v=""/>
    <n v="100"/>
    <n v="21.01675878640777"/>
    <n v="8.2465758285714301"/>
    <n v="10.385016883116881"/>
    <n v="52.50307134615386"/>
    <s v=""/>
    <s v=""/>
    <m/>
    <n v="2"/>
    <s v=""/>
    <n v="7.1"/>
    <n v="100"/>
    <n v="99.999999999999986"/>
    <n v="85.570193304695593"/>
    <n v="9.6999999999999993"/>
    <n v="2"/>
    <n v="3"/>
    <n v="3"/>
    <n v="33.111560739747411"/>
    <n v="52"/>
    <n v="105"/>
    <n v="2916.4319999999993"/>
    <n v="2916.4319999999993"/>
  </r>
  <r>
    <x v="14"/>
    <x v="2"/>
    <n v="355380714"/>
    <s v="Taquarituba"/>
    <n v="0.3411084223122085"/>
    <n v="23029"/>
    <n v="20854"/>
    <n v="2175"/>
    <n v="51.508644791876357"/>
    <n v="90.555386686351994"/>
    <n v="1.6562234369999997"/>
    <n v="1.5452224649999997"/>
    <n v="0.111000972"/>
    <n v="9.6319032217148659E-2"/>
    <n v="5.9299999999999995E-3"/>
    <n v="8.360999999999999E-2"/>
    <n v="1.4577446869999997"/>
    <n v="0.10893875000000001"/>
    <n v="6.7029476127314816E-2"/>
    <n v="70"/>
    <n v="85.430463576158942"/>
    <n v="14.569536423841059"/>
    <n v="14.25"/>
    <n v="1099.44"/>
    <n v="82.845180000000028"/>
    <n v="3"/>
    <n v="0"/>
    <n v="6929.1832037865297"/>
    <n v="807.94823917669009"/>
    <n v="95.62"/>
    <m/>
    <n v="93.79"/>
    <n v="21.74"/>
    <s v=""/>
    <n v="100"/>
    <n v="73.284222876106185"/>
    <n v="32.731688478260864"/>
    <n v="92.528291317365259"/>
    <n v="18.813724067796613"/>
    <s v=""/>
    <s v=""/>
    <m/>
    <n v="0"/>
    <s v=""/>
    <n v="8.8000000000000007"/>
    <n v="99.8"/>
    <n v="99.800000000000011"/>
    <n v="92.464783889980353"/>
    <n v="9.8000000000000007"/>
    <n v="0"/>
    <n v="0"/>
    <n v="14"/>
    <n v="8.8468541641838918"/>
    <n v="129"/>
    <n v="22"/>
    <n v="1097.2411200000001"/>
    <n v="1097.2411200000001"/>
  </r>
  <r>
    <x v="14"/>
    <x v="2"/>
    <n v="355385614"/>
    <s v="Taquarivaí"/>
    <n v="1.1329711263050601"/>
    <n v="5622"/>
    <n v="3226"/>
    <n v="2396"/>
    <n v="24.13289835164835"/>
    <n v="57.381714692280326"/>
    <n v="0.15467240199999999"/>
    <n v="0.151962402"/>
    <n v="2.7100000000000002E-3"/>
    <n v="0"/>
    <n v="1.0240000000000001E-2"/>
    <n v="1.3999999999999999E-4"/>
    <n v="0.14405240199999997"/>
    <n v="2.3999999999999998E-4"/>
    <n v="1.2547015625E-2"/>
    <n v="19"/>
    <n v="80"/>
    <n v="20"/>
    <n v="2.21"/>
    <n v="170.69399999999999"/>
    <n v="122.14459314"/>
    <n v="4"/>
    <n v="1"/>
    <n v="14808.794023479189"/>
    <n v="1738.9114194236922"/>
    <n v="85.7"/>
    <m/>
    <n v="47.38"/>
    <n v="23.97"/>
    <s v=""/>
    <n v="100"/>
    <n v="13.107830677966101"/>
    <n v="5.8588031060606056"/>
    <n v="17.466942758620689"/>
    <n v="0.87419354838709706"/>
    <n v="0"/>
    <n v="0"/>
    <m/>
    <n v="1"/>
    <n v="0"/>
    <n v="9.1"/>
    <n v="81.269000000000005"/>
    <n v="81.269000000000005"/>
    <n v="28.442362859854477"/>
    <n v="4.5999999999999996"/>
    <n v="0"/>
    <n v="1"/>
    <n v="1"/>
    <n v="81.613032979705096"/>
    <n v="24"/>
    <n v="6"/>
    <n v="138.72130686"/>
    <n v="138.72130686"/>
  </r>
  <r>
    <x v="13"/>
    <x v="2"/>
    <n v="355390622"/>
    <s v="Tarabai"/>
    <n v="1.0520959161533394"/>
    <n v="7135"/>
    <n v="6689"/>
    <n v="446"/>
    <n v="36.177872426731568"/>
    <n v="93.74912403644008"/>
    <n v="1.7680000000000001E-2"/>
    <n v="0"/>
    <n v="1.7680000000000001E-2"/>
    <n v="0"/>
    <n v="1.2369999999999999E-2"/>
    <n v="4.7400000000000003E-3"/>
    <n v="5.0000000000000002E-5"/>
    <n v="5.1999999999999995E-4"/>
    <n v="1.6155944010416666E-2"/>
    <s v=""/>
    <s v=""/>
    <s v=""/>
    <n v="4.79"/>
    <n v="369.25200000000001"/>
    <n v="105.13498680000002"/>
    <n v="0"/>
    <n v="0"/>
    <n v="6497.2557813594958"/>
    <n v="883.98037841625762"/>
    <n v="86.95"/>
    <n v="92.47"/>
    <n v="85.9"/>
    <n v="16.39"/>
    <n v="8.4050297816015895"/>
    <n v="94.03"/>
    <n v="2.3573333333333335"/>
    <n v="1.2027210884353743"/>
    <n v="0"/>
    <n v="8.8400000000000016"/>
    <n v="0"/>
    <n v="0"/>
    <m/>
    <n v="1"/>
    <n v="0"/>
    <n v="8.1"/>
    <n v="89.41"/>
    <n v="89.410000000000011"/>
    <n v="71.527578239251227"/>
    <n v="8"/>
    <n v="0"/>
    <n v="0"/>
    <n v="3"/>
    <n v="76.566247023537272"/>
    <s v=""/>
    <n v="13"/>
    <n v="330.14821320000004"/>
    <n v="330.14821320000004"/>
  </r>
  <r>
    <x v="5"/>
    <x v="2"/>
    <n v="355395517"/>
    <s v="Tarumã"/>
    <n v="1.5164533823255333"/>
    <n v="14428"/>
    <n v="13717"/>
    <n v="711"/>
    <n v="47.538714991762767"/>
    <n v="95.072082062655952"/>
    <n v="0.72709546100000022"/>
    <n v="0.61354666500000021"/>
    <n v="0.11354879600000001"/>
    <n v="0"/>
    <n v="2.4209999999999999E-2"/>
    <n v="0.19891407400000002"/>
    <n v="0.50006666499999997"/>
    <n v="3.9047220000000002E-3"/>
    <n v="4.3659445282407408E-2"/>
    <n v="11"/>
    <n v="50"/>
    <n v="50"/>
    <n v="9.76"/>
    <n v="752.70600000000002"/>
    <n v="132.10128"/>
    <n v="0"/>
    <n v="0"/>
    <n v="6054.5273080121988"/>
    <n v="655.72497920709748"/>
    <n v="99.41"/>
    <m/>
    <n v="99.32"/>
    <n v="19.440000000000001"/>
    <n v="9.0497737556561102"/>
    <n v="100"/>
    <n v="49.80105897260276"/>
    <n v="26.24893361010831"/>
    <n v="52.891953879310371"/>
    <n v="37.849598666666665"/>
    <n v="0"/>
    <n v="0"/>
    <m/>
    <n v="0"/>
    <n v="0"/>
    <n v="9.1999999999999993"/>
    <n v="97"/>
    <n v="97"/>
    <n v="82.449817060047351"/>
    <n v="10"/>
    <n v="0"/>
    <n v="0"/>
    <n v="3"/>
    <n v="55.45191846437735"/>
    <n v="20"/>
    <n v="20"/>
    <n v="730.12482"/>
    <n v="730.12482"/>
  </r>
  <r>
    <x v="8"/>
    <x v="2"/>
    <n v="355400310"/>
    <s v="Tatuí"/>
    <n v="1.1838258301370974"/>
    <n v="117558"/>
    <n v="113878"/>
    <n v="3680"/>
    <n v="224.27884615384616"/>
    <n v="96.869630310144785"/>
    <n v="1.5076866750000004"/>
    <n v="0.97673000000000021"/>
    <n v="0.53095667500000021"/>
    <n v="0"/>
    <n v="0.44922000000000006"/>
    <n v="0.48276034800000001"/>
    <n v="0.54003595600000009"/>
    <n v="3.5670370999999999E-2"/>
    <n v="0.40954812499999999"/>
    <n v="114"/>
    <n v="24.157303370786519"/>
    <n v="75.842696629213478"/>
    <n v="103.36"/>
    <n v="6201.3059999999996"/>
    <n v="2009.601138168"/>
    <n v="7"/>
    <n v="0"/>
    <n v="1268.865411116215"/>
    <n v="193.14653192466696"/>
    <n v="100"/>
    <n v="98.73"/>
    <n v="93.25"/>
    <n v="39.869999999999997"/>
    <n v="13.5678391959799"/>
    <n v="100"/>
    <n v="88.687451470588258"/>
    <n v="31.874982558139543"/>
    <n v="99.666326530612267"/>
    <n v="73.743982638888923"/>
    <n v="4"/>
    <n v="0.54658947572689898"/>
    <m/>
    <n v="1"/>
    <n v="0"/>
    <n v="10"/>
    <n v="92.9"/>
    <n v="80.637199999999993"/>
    <n v="67.593904603836677"/>
    <n v="7.6"/>
    <n v="1"/>
    <n v="0"/>
    <n v="84"/>
    <n v="109.68674316357816"/>
    <n v="43"/>
    <n v="135"/>
    <n v="5761.0132739999999"/>
    <n v="5000.5595218319995"/>
  </r>
  <r>
    <x v="15"/>
    <x v="2"/>
    <n v="35541022"/>
    <s v="Taubaté"/>
    <n v="1.0612361863590269"/>
    <n v="301856"/>
    <n v="295692"/>
    <n v="6164"/>
    <n v="482.25971370143151"/>
    <n v="97.957966712604687"/>
    <n v="0.92780483899999988"/>
    <n v="0.80912562399999977"/>
    <n v="0.11867921500000013"/>
    <n v="8.443271182141053E-2"/>
    <n v="0.50217999999999996"/>
    <n v="0.10150284000000002"/>
    <n v="0.274432707"/>
    <n v="4.9689291999999982E-2"/>
    <n v="1.0516048148148147"/>
    <n v="68"/>
    <n v="33.333333333333329"/>
    <n v="66.666666666666657"/>
    <n v="274.61"/>
    <n v="16476.75"/>
    <n v="1280.83302"/>
    <n v="38"/>
    <n v="0"/>
    <n v="976.82868652602565"/>
    <n v="99.249973497296693"/>
    <n v="100"/>
    <n v="100"/>
    <n v="99.72"/>
    <n v="37.159999999999997"/>
    <n v="7.2485768500948797"/>
    <n v="100"/>
    <n v="22.908761456790121"/>
    <n v="9.9230464064171109"/>
    <n v="26.100826580645155"/>
    <n v="12.492548947368439"/>
    <n v="0"/>
    <n v="5.4354643140862101E-2"/>
    <m/>
    <n v="0"/>
    <n v="0"/>
    <n v="9.4"/>
    <n v="96"/>
    <n v="96"/>
    <n v="92.226421958213848"/>
    <n v="9.4"/>
    <n v="1"/>
    <n v="0"/>
    <n v="410"/>
    <n v="47.753680177703707"/>
    <n v="74"/>
    <n v="148"/>
    <n v="15817.68"/>
    <n v="15817.68"/>
  </r>
  <r>
    <x v="14"/>
    <x v="2"/>
    <n v="355420114"/>
    <s v="Tejupá"/>
    <n v="-0.50411320244253544"/>
    <n v="4707"/>
    <n v="3502"/>
    <n v="1205"/>
    <n v="15.883782142134036"/>
    <n v="74.399830040365416"/>
    <n v="3.7850000000000016E-2"/>
    <n v="3.5400000000000015E-2"/>
    <n v="2.4500000000000004E-3"/>
    <n v="4.6816210045662145E-2"/>
    <n v="2.0799999999999998E-3"/>
    <n v="2.1000000000000001E-4"/>
    <n v="3.519000000000002E-2"/>
    <n v="3.7000000000000005E-4"/>
    <n v="9.8853686079545464E-3"/>
    <n v="4"/>
    <n v="66.666666666666657"/>
    <n v="33.333333333333329"/>
    <n v="2.08"/>
    <n v="160.27199999999999"/>
    <n v="160.27199999999999"/>
    <n v="0"/>
    <n v="0"/>
    <n v="22444.359464627152"/>
    <n v="2679.9235181644353"/>
    <m/>
    <n v="65.59"/>
    <m/>
    <m/>
    <n v="29.5940936419426"/>
    <m/>
    <n v="2.5233333333333343"/>
    <n v="1.1298507462686571"/>
    <n v="3.2181818181818191"/>
    <n v="0.61250000000000016"/>
    <s v=""/>
    <s v=""/>
    <m/>
    <n v="1"/>
    <s v=""/>
    <n v="7.3"/>
    <n v="100"/>
    <n v="0"/>
    <n v="0"/>
    <n v="1.5"/>
    <n v="0"/>
    <n v="0"/>
    <n v="2"/>
    <n v="21.041198183811456"/>
    <n v="16"/>
    <n v="8"/>
    <n v="160.27199999999999"/>
    <n v="0"/>
  </r>
  <r>
    <x v="13"/>
    <x v="2"/>
    <n v="355430022"/>
    <s v="Teodoro Sampaio"/>
    <n v="0.50380431819978533"/>
    <n v="22219"/>
    <n v="18308"/>
    <n v="3911"/>
    <n v="14.273416973411191"/>
    <n v="82.397947702416857"/>
    <n v="0.30975407399999999"/>
    <n v="0.20266999999999999"/>
    <n v="0.10708407400000002"/>
    <n v="0"/>
    <n v="6.2130000000000019E-2"/>
    <n v="0.20984"/>
    <n v="3.7249999999999998E-2"/>
    <n v="5.3407399999999994E-4"/>
    <n v="6.1019597377314813E-2"/>
    <n v="1"/>
    <n v="11.111111111111111"/>
    <n v="88.888888888888886"/>
    <n v="13.08"/>
    <n v="1009.314"/>
    <n v="166.74065999999999"/>
    <n v="0"/>
    <n v="0"/>
    <n v="16407.406273909717"/>
    <n v="2299.3077996309466"/>
    <n v="90.22"/>
    <n v="81.2"/>
    <n v="88.97"/>
    <n v="16.64"/>
    <s v=""/>
    <n v="100"/>
    <n v="5.2500690508474568"/>
    <n v="2.6795335121107264"/>
    <n v="4.7352803738317757"/>
    <n v="6.6101280246913587"/>
    <n v="0"/>
    <n v="0"/>
    <m/>
    <n v="0"/>
    <n v="0"/>
    <n v="8.5"/>
    <n v="100"/>
    <n v="100"/>
    <n v="83.479803113798084"/>
    <n v="10"/>
    <n v="0"/>
    <n v="0"/>
    <n v="1"/>
    <n v="101.81974754080893"/>
    <n v="4"/>
    <n v="32"/>
    <n v="1009.314"/>
    <n v="1009.314"/>
  </r>
  <r>
    <x v="9"/>
    <x v="2"/>
    <n v="355440912"/>
    <s v="Terra Roxa"/>
    <n v="0.74650248002674502"/>
    <n v="8999"/>
    <n v="8650"/>
    <n v="349"/>
    <n v="40.925007958524716"/>
    <n v="96.121791310145582"/>
    <n v="0.17194965300000001"/>
    <n v="9.3759653000000012E-2"/>
    <n v="7.8189999999999996E-2"/>
    <n v="0"/>
    <n v="2.6620000000000001E-2"/>
    <n v="3.7069999999999992E-2"/>
    <n v="9.7350000000000006E-2"/>
    <n v="1.0909652999999998E-2"/>
    <n v="1.9399406770833332E-2"/>
    <n v="1"/>
    <n v="53.125"/>
    <n v="46.875"/>
    <n v="6.21"/>
    <n v="478.81799999999998"/>
    <n v="88.072056000000018"/>
    <n v="3"/>
    <n v="0"/>
    <n v="9321.6757417490826"/>
    <n v="1086.3607067451937"/>
    <n v="82.78"/>
    <n v="95.32"/>
    <n v="87.39"/>
    <n v="26.3"/>
    <n v="25.5117113315045"/>
    <n v="86.84"/>
    <n v="17.911422187500001"/>
    <n v="6.4642726691729324"/>
    <n v="14.424562000000002"/>
    <n v="25.22258064516129"/>
    <n v="0"/>
    <n v="0"/>
    <m/>
    <n v="0"/>
    <n v="0"/>
    <n v="7.9"/>
    <n v="93.8"/>
    <n v="93.8"/>
    <n v="81.606360663132961"/>
    <n v="9.9"/>
    <n v="1"/>
    <n v="0"/>
    <n v="3"/>
    <n v="137.22069089258289"/>
    <n v="17"/>
    <n v="15"/>
    <n v="449.13128399999994"/>
    <n v="449.13128399999994"/>
  </r>
  <r>
    <x v="6"/>
    <x v="2"/>
    <n v="35545085"/>
    <s v="Tietê"/>
    <m/>
    <m/>
    <m/>
    <m/>
    <m/>
    <m/>
    <n v="9.2592999999999999E-5"/>
    <n v="0"/>
    <n v="9.2592999999999999E-5"/>
    <n v="0"/>
    <n v="0"/>
    <n v="0"/>
    <n v="9.2592999999999999E-5"/>
    <n v="0"/>
    <m/>
    <n v="1"/>
    <s v=""/>
    <s v=""/>
    <m/>
    <m/>
    <m/>
    <m/>
    <m/>
    <s v=""/>
    <s v=""/>
    <m/>
    <m/>
    <m/>
    <m/>
    <n v="0.207792207792208"/>
    <m/>
    <n v="6.909925373134328E-3"/>
    <n v="2.4890591397849463E-3"/>
    <n v="0"/>
    <n v="1.7470377358490566E-2"/>
    <s v=""/>
    <s v=""/>
    <m/>
    <m/>
    <s v=""/>
    <m/>
    <m/>
    <m/>
    <m/>
    <m/>
    <m/>
    <m/>
    <s v=""/>
    <m/>
    <s v=""/>
    <n v="1"/>
    <m/>
    <m/>
  </r>
  <r>
    <x v="8"/>
    <x v="2"/>
    <n v="355450810"/>
    <s v="Tietê"/>
    <n v="1.193126425890112"/>
    <n v="40244"/>
    <n v="36735"/>
    <n v="3509"/>
    <n v="102.52987185039872"/>
    <n v="91.280687804393196"/>
    <n v="0.20138371999999999"/>
    <n v="0.10980472200000002"/>
    <n v="9.1578997999999981E-2"/>
    <n v="0"/>
    <n v="5.3899999999999998E-3"/>
    <n v="0.12409000000000001"/>
    <n v="5.2528998E-2"/>
    <n v="1.9374722E-2"/>
    <n v="0.11136655978240739"/>
    <n v="40"/>
    <n v="15.492957746478872"/>
    <n v="84.507042253521121"/>
    <n v="30.27"/>
    <n v="2043.414"/>
    <n v="1330.8637343400001"/>
    <n v="8"/>
    <n v="0"/>
    <n v="2915.0660968094621"/>
    <n v="415.31855680349867"/>
    <n v="90.91"/>
    <n v="90.92"/>
    <n v="84.55"/>
    <n v="40.340000000000003"/>
    <s v=""/>
    <n v="99.99"/>
    <n v="15.02863582089552"/>
    <n v="5.4135408602150532"/>
    <n v="13.556138518518521"/>
    <n v="17.27905622641509"/>
    <n v="2"/>
    <n v="0.18796992481203001"/>
    <m/>
    <n v="0"/>
    <n v="0"/>
    <n v="9"/>
    <n v="97"/>
    <n v="36.569000000000003"/>
    <n v="34.8705776538675"/>
    <n v="4.8"/>
    <n v="0"/>
    <n v="0"/>
    <n v="56"/>
    <n v="4.8398729479757705"/>
    <n v="11"/>
    <n v="60"/>
    <n v="1982.11158"/>
    <n v="747.25606565999999"/>
  </r>
  <r>
    <x v="14"/>
    <x v="2"/>
    <n v="355460714"/>
    <s v="Timburi"/>
    <n v="-0.41420034308035092"/>
    <n v="2572"/>
    <n v="1982"/>
    <n v="590"/>
    <n v="13.041273704492445"/>
    <n v="77.06065318818041"/>
    <n v="2.3359999999999999E-2"/>
    <n v="1.0799999999999999E-2"/>
    <n v="1.256E-2"/>
    <n v="6.2761605783866095E-2"/>
    <n v="1.2500000000000001E-2"/>
    <n v="0"/>
    <n v="9.1299999999999992E-3"/>
    <n v="1.73E-3"/>
    <n v="4.6657687499999994E-3"/>
    <n v="11"/>
    <n v="80"/>
    <n v="20"/>
    <n v="1.36"/>
    <n v="104.544"/>
    <n v="40.342860000000002"/>
    <n v="0"/>
    <n v="0"/>
    <n v="27833.094867807155"/>
    <n v="3187.9315707620531"/>
    <n v="69.66"/>
    <n v="92.75"/>
    <n v="67.069999999999993"/>
    <n v="20.82"/>
    <n v="24.2345072630369"/>
    <n v="95.82"/>
    <n v="2.3128712871287127"/>
    <n v="1.0290748898678415"/>
    <n v="1.4399999999999997"/>
    <n v="4.8307692307692305"/>
    <n v="0"/>
    <n v="0"/>
    <m/>
    <n v="0"/>
    <n v="0"/>
    <n v="8.3000000000000007"/>
    <n v="89"/>
    <n v="88.999999999999986"/>
    <n v="61.41064049586776"/>
    <n v="7.3"/>
    <n v="0"/>
    <n v="0"/>
    <n v="4"/>
    <n v="267.9086913598108"/>
    <n v="12"/>
    <n v="3"/>
    <n v="93.044159999999991"/>
    <n v="93.044159999999991"/>
  </r>
  <r>
    <x v="8"/>
    <x v="2"/>
    <n v="355465610"/>
    <s v="Torre de Pedra"/>
    <n v="0.25940634913854677"/>
    <n v="2307"/>
    <n v="1615"/>
    <n v="692"/>
    <n v="32.356241234221599"/>
    <n v="70.00433463372346"/>
    <n v="1.7520000000000001E-2"/>
    <n v="1.7520000000000001E-2"/>
    <n v="0"/>
    <n v="0"/>
    <n v="1.7520000000000001E-2"/>
    <n v="0"/>
    <n v="0"/>
    <n v="0"/>
    <n v="5.7248445312500004E-3"/>
    <s v=""/>
    <s v=""/>
    <s v=""/>
    <n v="1.1000000000000001"/>
    <n v="84.51"/>
    <n v="53.098092000000001"/>
    <n v="1"/>
    <n v="0"/>
    <n v="9022.0026007802335"/>
    <n v="1366.9700910273077"/>
    <n v="95.29"/>
    <n v="87.67"/>
    <n v="59.93"/>
    <n v="30.85"/>
    <n v="60"/>
    <n v="100"/>
    <n v="7.3000000000000007"/>
    <n v="2.6545454545454548"/>
    <n v="12.514285714285714"/>
    <n v="0"/>
    <n v="0"/>
    <n v="0"/>
    <m/>
    <n v="0"/>
    <n v="0"/>
    <n v="10"/>
    <n v="68"/>
    <n v="48.280000000000008"/>
    <n v="37.169456869009586"/>
    <n v="4.8"/>
    <n v="0"/>
    <n v="0"/>
    <n v="19"/>
    <n v="306.03451158130525"/>
    <n v="2"/>
    <s v=""/>
    <n v="57.466800000000006"/>
    <n v="40.801428000000008"/>
  </r>
  <r>
    <x v="6"/>
    <x v="2"/>
    <n v="35547065"/>
    <s v="Torrinha"/>
    <m/>
    <m/>
    <m/>
    <m/>
    <m/>
    <m/>
    <n v="1.6203699999999999E-4"/>
    <n v="0"/>
    <n v="1.6203699999999999E-4"/>
    <n v="0"/>
    <n v="0"/>
    <n v="0"/>
    <n v="1.6203699999999999E-4"/>
    <n v="0"/>
    <m/>
    <n v="3"/>
    <s v=""/>
    <s v=""/>
    <m/>
    <m/>
    <m/>
    <m/>
    <m/>
    <s v=""/>
    <s v=""/>
    <m/>
    <m/>
    <m/>
    <m/>
    <n v="49.881347887992398"/>
    <m/>
    <n v="1.182751824817518E-2"/>
    <n v="5.3126885245901641E-3"/>
    <n v="0"/>
    <n v="4.62962857142857E-2"/>
    <s v=""/>
    <s v=""/>
    <m/>
    <m/>
    <s v=""/>
    <m/>
    <m/>
    <m/>
    <m/>
    <m/>
    <m/>
    <m/>
    <s v=""/>
    <m/>
    <s v=""/>
    <n v="1"/>
    <m/>
    <m/>
  </r>
  <r>
    <x v="7"/>
    <x v="2"/>
    <n v="355470613"/>
    <s v="Torrinha"/>
    <n v="0.43035591631546133"/>
    <n v="9635"/>
    <n v="8374"/>
    <n v="1261"/>
    <n v="30.963781855577334"/>
    <n v="86.912298910223143"/>
    <n v="7.1983889999999995E-2"/>
    <n v="4.2625509999999998E-2"/>
    <n v="2.9358380000000003E-2"/>
    <n v="0"/>
    <n v="5.2410000000000005E-2"/>
    <n v="1.2592593000000001E-2"/>
    <n v="4.3829169999999992E-3"/>
    <n v="2.5983800000000008E-3"/>
    <n v="2.3078835937500004E-2"/>
    <n v="8"/>
    <n v="46.341463414634148"/>
    <n v="53.658536585365859"/>
    <n v="5.93"/>
    <n v="457.81200000000001"/>
    <n v="83.675764800000024"/>
    <n v="0"/>
    <n v="0"/>
    <n v="9982.8541774779442"/>
    <n v="1145.5734302023875"/>
    <n v="91.98"/>
    <n v="100"/>
    <n v="90.1"/>
    <n v="34.78"/>
    <s v=""/>
    <n v="100"/>
    <n v="5.2542985401459843"/>
    <n v="2.3601275409836067"/>
    <n v="4.1789715686274507"/>
    <n v="8.388108571428571"/>
    <n v="0"/>
    <n v="0"/>
    <m/>
    <n v="0"/>
    <n v="0"/>
    <n v="7.1"/>
    <n v="98.46"/>
    <n v="98.46"/>
    <n v="81.722679877329554"/>
    <n v="10"/>
    <n v="0"/>
    <n v="0"/>
    <n v="1"/>
    <n v="227.09117627046695"/>
    <n v="19"/>
    <n v="22"/>
    <n v="450.76169519999996"/>
    <n v="450.76169519999996"/>
  </r>
  <r>
    <x v="7"/>
    <x v="2"/>
    <n v="355475513"/>
    <s v="Trabiju"/>
    <n v="1.0055413615321918"/>
    <n v="1670"/>
    <n v="1559"/>
    <n v="111"/>
    <n v="26.3490059955822"/>
    <n v="93.35329341317366"/>
    <n v="6.1537869999999995E-2"/>
    <n v="5.4829999999999997E-2"/>
    <n v="6.7078700000000003E-3"/>
    <n v="0"/>
    <n v="6.8100000000000001E-3"/>
    <n v="1.5E-3"/>
    <n v="5.2589999999999998E-2"/>
    <n v="6.3787000000000002E-4"/>
    <n v="4.1160791127873566E-3"/>
    <s v=""/>
    <n v="38.461538461538467"/>
    <n v="61.53846153846154"/>
    <n v="1.1000000000000001"/>
    <n v="84.78"/>
    <n v="14.582160000000002"/>
    <n v="0"/>
    <n v="0"/>
    <n v="13974.035928143712"/>
    <n v="1699.5449101796412"/>
    <m/>
    <m/>
    <m/>
    <m/>
    <n v="1.22448979591837"/>
    <m/>
    <n v="15.778941025641025"/>
    <n v="8.3159283783783771"/>
    <n v="18.276666666666667"/>
    <n v="7.4531888888888869"/>
    <n v="0"/>
    <n v="0"/>
    <m/>
    <n v="0"/>
    <n v="0"/>
    <n v="9"/>
    <n v="90"/>
    <n v="89.999999999999986"/>
    <n v="82.8"/>
    <n v="9.8000000000000007"/>
    <n v="0"/>
    <n v="0"/>
    <n v="1"/>
    <n v="165.44871498809349"/>
    <n v="5"/>
    <n v="8"/>
    <n v="76.301999999999992"/>
    <n v="76.301999999999992"/>
  </r>
  <r>
    <x v="15"/>
    <x v="2"/>
    <n v="35548052"/>
    <s v="Tremembé"/>
    <n v="1.2707385566401053"/>
    <n v="45066"/>
    <n v="41700"/>
    <n v="3366"/>
    <n v="234.20642344870598"/>
    <n v="92.530954599920108"/>
    <n v="0.48685000000000012"/>
    <n v="0.46525000000000011"/>
    <n v="2.1599999999999994E-2"/>
    <n v="1.219207255200405"/>
    <n v="8.5100000000000002E-3"/>
    <n v="3.2590000000000001E-2"/>
    <n v="0.40918000000000004"/>
    <n v="3.6570000000000005E-2"/>
    <n v="0.13718006944444444"/>
    <n v="70"/>
    <n v="65.454545454545453"/>
    <n v="34.545454545454547"/>
    <n v="33.630000000000003"/>
    <n v="2269.89"/>
    <n v="548.40617999999995"/>
    <n v="4"/>
    <n v="0"/>
    <n v="2029.3436293436293"/>
    <n v="209.93209958727203"/>
    <n v="100"/>
    <n v="100"/>
    <n v="89.46"/>
    <n v="26.89"/>
    <n v="36.363636363636402"/>
    <n v="100"/>
    <n v="38.6388888888889"/>
    <n v="16.787931034482764"/>
    <n v="48.463541666666679"/>
    <n v="7.1999999999999966"/>
    <n v="0"/>
    <n v="7.5471698113207503E-2"/>
    <m/>
    <n v="0"/>
    <n v="0"/>
    <n v="9.4"/>
    <n v="79"/>
    <n v="79"/>
    <n v="75.839966694421307"/>
    <n v="7.6"/>
    <n v="0"/>
    <n v="0"/>
    <n v="65"/>
    <n v="6.2035250707074496"/>
    <n v="36"/>
    <n v="19"/>
    <n v="1793.2130999999999"/>
    <n v="1793.2130999999999"/>
  </r>
  <r>
    <x v="10"/>
    <x v="2"/>
    <n v="355490415"/>
    <s v="Três Fronteiras"/>
    <m/>
    <m/>
    <m/>
    <m/>
    <m/>
    <m/>
    <n v="1.47E-3"/>
    <n v="1.0000000000000001E-5"/>
    <n v="1.4599999999999999E-3"/>
    <n v="0"/>
    <n v="0"/>
    <n v="0"/>
    <n v="1.47E-3"/>
    <n v="0"/>
    <m/>
    <s v=""/>
    <n v="50"/>
    <n v="50"/>
    <m/>
    <m/>
    <m/>
    <m/>
    <m/>
    <s v=""/>
    <s v=""/>
    <m/>
    <m/>
    <m/>
    <m/>
    <n v="57.142857142857103"/>
    <m/>
    <n v="0.42"/>
    <n v="0.13008849557522123"/>
    <n v="3.8461538461538464E-3"/>
    <n v="1.6222222222222229"/>
    <s v=""/>
    <s v=""/>
    <m/>
    <m/>
    <s v=""/>
    <m/>
    <m/>
    <m/>
    <m/>
    <m/>
    <m/>
    <m/>
    <n v="1"/>
    <m/>
    <n v="1"/>
    <n v="1"/>
    <m/>
    <m/>
  </r>
  <r>
    <x v="16"/>
    <x v="2"/>
    <n v="355490418"/>
    <s v="Três Fronteiras"/>
    <n v="0.30739625912037383"/>
    <n v="5525"/>
    <n v="4854"/>
    <n v="671"/>
    <n v="36.18205631958088"/>
    <n v="87.855203619909503"/>
    <n v="2.349E-2"/>
    <n v="2.1700000000000001E-2"/>
    <n v="1.7899999999999999E-3"/>
    <n v="6.7061009639776695E-2"/>
    <n v="0"/>
    <n v="1.09E-3"/>
    <n v="2.198E-2"/>
    <n v="4.2000000000000007E-4"/>
    <n v="1.4388020833333333E-2"/>
    <s v=""/>
    <n v="44.444444444444443"/>
    <n v="55.555555555555557"/>
    <n v="3.43"/>
    <n v="264.49200000000002"/>
    <n v="39.6738"/>
    <n v="0"/>
    <n v="0"/>
    <n v="6449.8968325791857"/>
    <n v="513.70859728506775"/>
    <n v="100"/>
    <m/>
    <n v="95.93"/>
    <n v="16.38"/>
    <s v=""/>
    <n v="100"/>
    <n v="6.7114285714285726"/>
    <n v="2.0787610619469028"/>
    <n v="8.3461538461538467"/>
    <n v="1.9888888888888894"/>
    <n v="0"/>
    <n v="0"/>
    <m/>
    <n v="0"/>
    <n v="0"/>
    <n v="7.7"/>
    <n v="100"/>
    <n v="100"/>
    <n v="85"/>
    <n v="10"/>
    <n v="0"/>
    <n v="0"/>
    <n v="3"/>
    <n v="0"/>
    <n v="8"/>
    <n v="10"/>
    <n v="264.49200000000002"/>
    <n v="264.49200000000002"/>
  </r>
  <r>
    <x v="6"/>
    <x v="2"/>
    <n v="35549535"/>
    <s v="Tuiuti"/>
    <n v="1.1840084071025547"/>
    <n v="6439"/>
    <n v="3442"/>
    <n v="2997"/>
    <n v="50.913260061674706"/>
    <n v="53.455505513278453"/>
    <n v="0.26483527700000004"/>
    <n v="0.24089143500000001"/>
    <n v="2.3943842E-2"/>
    <n v="0"/>
    <n v="1.6519999999999996E-2"/>
    <n v="1.9000000000000001E-4"/>
    <n v="0.24086004600000002"/>
    <n v="7.2652310000000005E-3"/>
    <n v="1.307921875E-2"/>
    <n v="45"/>
    <n v="43.39622641509434"/>
    <n v="56.60377358490566"/>
    <n v="2.39"/>
    <n v="184.08599999999998"/>
    <n v="184.08599999999998"/>
    <n v="1"/>
    <n v="0"/>
    <n v="7444.4354713464827"/>
    <n v="979.53098307190533"/>
    <n v="78"/>
    <m/>
    <n v="33.36"/>
    <n v="57.17"/>
    <n v="38.195876288659797"/>
    <n v="97.1"/>
    <n v="45.661254655172421"/>
    <n v="17.42337348684211"/>
    <n v="63.392482894736844"/>
    <n v="11.971921000000002"/>
    <n v="0"/>
    <n v="0"/>
    <m/>
    <n v="0"/>
    <n v="0"/>
    <n v="9.8000000000000007"/>
    <n v="43.65"/>
    <n v="0"/>
    <n v="0"/>
    <n v="0.7"/>
    <n v="0"/>
    <n v="0"/>
    <n v="14"/>
    <n v="126.30723834326875"/>
    <n v="46"/>
    <n v="60"/>
    <n v="80.353538999999998"/>
    <n v="0"/>
  </r>
  <r>
    <x v="0"/>
    <x v="2"/>
    <n v="355500020"/>
    <s v="Tupã"/>
    <n v="-0.10031797766266726"/>
    <n v="62950"/>
    <n v="60425"/>
    <n v="2525"/>
    <n v="100.06199233838279"/>
    <n v="95.988880063542496"/>
    <n v="0.2463655560000001"/>
    <n v="1.098E-2"/>
    <n v="0.23538555600000011"/>
    <n v="0"/>
    <n v="0.20061000000000004"/>
    <n v="6.77E-3"/>
    <n v="3.3206667000000002E-2"/>
    <n v="5.7788889999999971E-3"/>
    <n v="0.19161863425925926"/>
    <n v="7"/>
    <n v="11.25"/>
    <n v="88.75"/>
    <n v="50.28"/>
    <n v="3393.9540000000002"/>
    <n v="480.98890800000004"/>
    <n v="0"/>
    <n v="0"/>
    <n v="2364.5737887212072"/>
    <n v="270.52327243844309"/>
    <n v="100"/>
    <n v="95.99"/>
    <n v="99.55"/>
    <n v="15.01"/>
    <n v="5.0659630606860198"/>
    <n v="100"/>
    <n v="11.787825645933021"/>
    <n v="5.2196092372881377"/>
    <n v="0.70838709677419354"/>
    <n v="43.589917777777814"/>
    <n v="0"/>
    <n v="0.25421574442843797"/>
    <m/>
    <n v="0"/>
    <n v="0"/>
    <n v="9"/>
    <n v="99.8"/>
    <n v="99.799999999999983"/>
    <n v="85.828066379214334"/>
    <n v="9.5"/>
    <n v="0"/>
    <n v="0"/>
    <n v="3"/>
    <n v="104.69232325733806"/>
    <n v="9"/>
    <n v="71"/>
    <n v="3387.1660919999999"/>
    <n v="3387.1660919999999"/>
  </r>
  <r>
    <x v="1"/>
    <x v="2"/>
    <n v="355500021"/>
    <s v="Tupã"/>
    <m/>
    <m/>
    <m/>
    <m/>
    <m/>
    <m/>
    <n v="3.1833657000000001E-2"/>
    <n v="1.6319999999999998E-2"/>
    <n v="1.5513657000000002E-2"/>
    <n v="0"/>
    <n v="2.0799999999999998E-3"/>
    <n v="9.640000000000001E-3"/>
    <n v="1.8133656999999997E-2"/>
    <n v="1.9800000000000004E-3"/>
    <m/>
    <n v="9"/>
    <n v="33.333333333333329"/>
    <n v="66.666666666666657"/>
    <m/>
    <m/>
    <m/>
    <m/>
    <m/>
    <s v=""/>
    <s v=""/>
    <m/>
    <m/>
    <m/>
    <m/>
    <n v="0"/>
    <m/>
    <n v="1.5231414832535886"/>
    <n v="0.67444188559322038"/>
    <n v="1.0529032258064515"/>
    <n v="2.8728994444444456"/>
    <s v=""/>
    <s v=""/>
    <m/>
    <m/>
    <s v=""/>
    <m/>
    <m/>
    <m/>
    <m/>
    <m/>
    <m/>
    <m/>
    <n v="4"/>
    <m/>
    <n v="9"/>
    <n v="18"/>
    <m/>
    <m/>
  </r>
  <r>
    <x v="0"/>
    <x v="2"/>
    <n v="355510920"/>
    <s v="Tupi Paulista"/>
    <n v="0.51963918802819808"/>
    <n v="14829"/>
    <n v="11646"/>
    <n v="3183"/>
    <n v="60.613120784794603"/>
    <n v="78.535302447906133"/>
    <n v="0.15542055600000004"/>
    <n v="5.3499999999999997E-3"/>
    <n v="0.15007055600000005"/>
    <n v="0"/>
    <n v="7.2048149999999998E-3"/>
    <n v="1.25E-3"/>
    <n v="9.5215741000000007E-2"/>
    <n v="5.174999999999999E-2"/>
    <n v="4.513920138888889E-2"/>
    <n v="1"/>
    <n v="8.3333333333333321"/>
    <n v="91.666666666666657"/>
    <n v="8.4700000000000006"/>
    <n v="653.23799999999994"/>
    <n v="255.61008000000001"/>
    <n v="1"/>
    <n v="0"/>
    <n v="3700.3601051992719"/>
    <n v="446.59518511025686"/>
    <n v="100"/>
    <n v="90.89"/>
    <n v="100"/>
    <n v="9.86"/>
    <s v=""/>
    <n v="100"/>
    <n v="21.58618833333334"/>
    <n v="8.9322158620689684"/>
    <n v="1.0490196078431371"/>
    <n v="71.462169523809564"/>
    <n v="0"/>
    <n v="0"/>
    <m/>
    <n v="0"/>
    <n v="0"/>
    <n v="7.7"/>
    <n v="100"/>
    <n v="100"/>
    <n v="60.870298421096123"/>
    <n v="7.2"/>
    <n v="0"/>
    <n v="0"/>
    <n v="4"/>
    <n v="15.961325806205956"/>
    <n v="4"/>
    <n v="44"/>
    <n v="653.23799999999994"/>
    <n v="653.23799999999994"/>
  </r>
  <r>
    <x v="12"/>
    <x v="2"/>
    <n v="355520819"/>
    <s v="Turiúba"/>
    <n v="-4.1636366420594317E-2"/>
    <n v="1917"/>
    <n v="1612"/>
    <n v="305"/>
    <n v="12.522045855379188"/>
    <n v="84.089723526343235"/>
    <n v="7.1259977000000002E-2"/>
    <n v="6.5563333000000001E-2"/>
    <n v="5.6966440000000007E-3"/>
    <n v="0"/>
    <n v="5.0899999999999999E-3"/>
    <n v="0"/>
    <n v="6.5653333000000008E-2"/>
    <n v="5.1664400000000002E-4"/>
    <n v="4.0022367187500007E-3"/>
    <n v="9"/>
    <n v="45"/>
    <n v="55.000000000000007"/>
    <n v="1.1499999999999999"/>
    <n v="88.938000000000002"/>
    <n v="16.443723599999998"/>
    <n v="0"/>
    <n v="0"/>
    <n v="18424.788732394365"/>
    <n v="1316.0563380281683"/>
    <n v="80.17"/>
    <n v="100"/>
    <n v="78.63"/>
    <n v="17.690000000000001"/>
    <n v="100"/>
    <n v="97.94"/>
    <n v="20.359993428571428"/>
    <n v="6.3624979464285705"/>
    <n v="24.282715925925924"/>
    <n v="7.1208050000000052"/>
    <s v=""/>
    <s v=""/>
    <m/>
    <n v="0"/>
    <s v=""/>
    <n v="7.2"/>
    <n v="94.78"/>
    <n v="94.78"/>
    <n v="81.511026108075285"/>
    <n v="9.6"/>
    <n v="0"/>
    <n v="0"/>
    <s v=""/>
    <n v="127.17888415130365"/>
    <n v="9"/>
    <n v="11"/>
    <n v="84.2954364"/>
    <n v="84.2954364"/>
  </r>
  <r>
    <x v="10"/>
    <x v="2"/>
    <n v="355530715"/>
    <s v="Turmalina"/>
    <n v="-1.1685283926997525"/>
    <n v="1836"/>
    <n v="1379"/>
    <n v="457"/>
    <n v="12.459283387622149"/>
    <n v="75.108932461873636"/>
    <n v="9.1580833999999972E-2"/>
    <n v="7.9230833999999972E-2"/>
    <n v="1.235E-2"/>
    <n v="0"/>
    <n v="1.8500000000000001E-3"/>
    <n v="0"/>
    <n v="8.9650833999999943E-2"/>
    <n v="8.0000000000000007E-5"/>
    <n v="4.4389125000000003E-3"/>
    <n v="1"/>
    <n v="84.210526315789465"/>
    <n v="15.789473684210526"/>
    <n v="0.88"/>
    <n v="67.554000000000002"/>
    <n v="6.3914400000000002"/>
    <n v="0"/>
    <n v="0"/>
    <n v="19237.647058823528"/>
    <n v="2061.1764705882351"/>
    <n v="92.84"/>
    <n v="71.12"/>
    <n v="90.79"/>
    <n v="7.36"/>
    <s v=""/>
    <n v="100"/>
    <n v="25.439120555555551"/>
    <n v="8.1768601785714257"/>
    <n v="33.012847499999992"/>
    <n v="10.291666666666668"/>
    <s v=""/>
    <s v=""/>
    <m/>
    <n v="0"/>
    <s v=""/>
    <n v="8.6999999999999993"/>
    <n v="100"/>
    <n v="100"/>
    <n v="90.538768984812151"/>
    <n v="10"/>
    <n v="0"/>
    <n v="0"/>
    <n v="23"/>
    <n v="41.676874684959436"/>
    <n v="48"/>
    <n v="9"/>
    <n v="67.554000000000002"/>
    <n v="67.554000000000002"/>
  </r>
  <r>
    <x v="2"/>
    <x v="2"/>
    <n v="355535616"/>
    <s v="Ubarana"/>
    <m/>
    <m/>
    <m/>
    <m/>
    <m/>
    <m/>
    <n v="0.71650463000000009"/>
    <n v="0.71604166700000005"/>
    <n v="4.6296299999999999E-4"/>
    <n v="0"/>
    <n v="4.6296299999999999E-4"/>
    <n v="0"/>
    <n v="0.71604166700000005"/>
    <n v="0"/>
    <m/>
    <n v="0"/>
    <n v="66.666666666666657"/>
    <n v="33.333333333333329"/>
    <m/>
    <m/>
    <m/>
    <m/>
    <m/>
    <s v=""/>
    <s v=""/>
    <m/>
    <m/>
    <m/>
    <m/>
    <s v=""/>
    <m/>
    <n v="125.70256666666668"/>
    <n v="45.637237579617839"/>
    <n v="162.73674250000002"/>
    <n v="0.35612538461538473"/>
    <s v=""/>
    <s v=""/>
    <m/>
    <m/>
    <s v=""/>
    <m/>
    <m/>
    <m/>
    <m/>
    <m/>
    <m/>
    <m/>
    <n v="0"/>
    <m/>
    <n v="2"/>
    <n v="1"/>
    <m/>
    <m/>
  </r>
  <r>
    <x v="12"/>
    <x v="2"/>
    <n v="355535619"/>
    <s v="Ubarana"/>
    <n v="1.5517322896505092"/>
    <n v="5914"/>
    <n v="5459"/>
    <n v="455"/>
    <n v="28.129756468797563"/>
    <n v="92.306391613121406"/>
    <n v="3.2326451000000006E-2"/>
    <n v="1.2149999999999999E-2"/>
    <n v="2.0176451000000005E-2"/>
    <n v="0"/>
    <n v="1.9009999999999999E-2"/>
    <n v="2.1645099999999999E-4"/>
    <n v="1.2149999999999999E-2"/>
    <n v="9.5000000000000011E-4"/>
    <n v="1.4855844791666665E-2"/>
    <n v="1"/>
    <n v="7.1428571428571423"/>
    <n v="92.857142857142861"/>
    <n v="3.99"/>
    <n v="307.476"/>
    <n v="58.420439999999992"/>
    <n v="0"/>
    <n v="0"/>
    <n v="8371.9174839364223"/>
    <n v="693.21609739600922"/>
    <n v="96.46"/>
    <n v="100"/>
    <n v="96.46"/>
    <n v="32.229999999999997"/>
    <s v=""/>
    <n v="96.47"/>
    <n v="5.6713071929824572"/>
    <n v="2.0590096178343953"/>
    <n v="2.7613636363636362"/>
    <n v="15.520346923076932"/>
    <n v="0"/>
    <n v="0"/>
    <m/>
    <n v="0"/>
    <n v="0"/>
    <n v="9.3000000000000007"/>
    <n v="100"/>
    <n v="100"/>
    <n v="81"/>
    <n v="10"/>
    <n v="0"/>
    <n v="0"/>
    <n v="1"/>
    <n v="127.96310318658952"/>
    <n v="1"/>
    <n v="13"/>
    <n v="307.476"/>
    <n v="307.476"/>
  </r>
  <r>
    <x v="21"/>
    <x v="2"/>
    <n v="35554063"/>
    <s v="Ubatuba"/>
    <n v="1.2655760154795637"/>
    <n v="86870"/>
    <n v="84833"/>
    <n v="2037"/>
    <n v="121.987867213391"/>
    <n v="97.655116841257055"/>
    <n v="0.86499967099999975"/>
    <n v="0.8549948129999998"/>
    <n v="1.0004858E-2"/>
    <n v="1.6346397767630599E-4"/>
    <n v="0.80570999999999993"/>
    <n v="3.4000000000000002E-3"/>
    <n v="1.2E-4"/>
    <n v="5.5769671000000028E-2"/>
    <n v="0.1957844690277778"/>
    <n v="20"/>
    <n v="66.197183098591552"/>
    <n v="33.802816901408448"/>
    <n v="70.069999999999993"/>
    <n v="4729.8599999999997"/>
    <n v="3075.3356713200001"/>
    <n v="17"/>
    <n v="0"/>
    <n v="14285.042016806723"/>
    <n v="1575.5294117647059"/>
    <n v="74.040000000000006"/>
    <m/>
    <n v="33"/>
    <n v="31.21"/>
    <n v="22.0833333333333"/>
    <n v="75.87"/>
    <n v="5.9861568927335629"/>
    <n v="2.1982202566709015"/>
    <n v="8.4569219881305635"/>
    <n v="0.23052668202764975"/>
    <n v="150"/>
    <n v="1.25"/>
    <m/>
    <n v="2"/>
    <n v="10"/>
    <n v="9.6999999999999993"/>
    <n v="39.049999999999997"/>
    <n v="38.893799999999992"/>
    <n v="34.980408060280851"/>
    <n v="4.9000000000000004"/>
    <n v="3"/>
    <n v="0"/>
    <n v="92"/>
    <n v="411.5290676533113"/>
    <n v="47"/>
    <n v="24"/>
    <n v="1847.0103299999996"/>
    <n v="1839.6222886799997"/>
  </r>
  <r>
    <x v="5"/>
    <x v="2"/>
    <n v="355550517"/>
    <s v="Ubirajara"/>
    <n v="0.5745025318543151"/>
    <n v="4616"/>
    <n v="3397"/>
    <n v="1219"/>
    <n v="16.291956375957366"/>
    <n v="73.591854419410737"/>
    <n v="0.46185722200000001"/>
    <n v="0.45858648099999999"/>
    <n v="3.2707410000000002E-3"/>
    <n v="0"/>
    <n v="0"/>
    <n v="4.9399999999999999E-3"/>
    <n v="0.44707833299999999"/>
    <n v="9.838889E-3"/>
    <n v="9.181512499999999E-3"/>
    <n v="4"/>
    <n v="68.181818181818173"/>
    <n v="31.818181818181817"/>
    <n v="2.4300000000000002"/>
    <n v="187.27199999999999"/>
    <n v="47.685477599999999"/>
    <n v="0"/>
    <n v="0"/>
    <n v="17694.592720970537"/>
    <n v="1912.9289428076256"/>
    <n v="76.38"/>
    <n v="72.95"/>
    <n v="74.23"/>
    <n v="8.3800000000000008"/>
    <n v="10"/>
    <n v="100"/>
    <n v="33.712205985401454"/>
    <n v="17.832325173745176"/>
    <n v="42.072154220183485"/>
    <n v="1.1681217857142858"/>
    <n v="0"/>
    <n v="0"/>
    <m/>
    <n v="1"/>
    <n v="0"/>
    <n v="9"/>
    <n v="93.17"/>
    <n v="93.17"/>
    <n v="74.536782006920404"/>
    <n v="8"/>
    <n v="0"/>
    <n v="0"/>
    <n v="3"/>
    <n v="0"/>
    <n v="15"/>
    <n v="7"/>
    <n v="174.48132239999998"/>
    <n v="174.48132239999998"/>
  </r>
  <r>
    <x v="10"/>
    <x v="2"/>
    <n v="355560415"/>
    <s v="Uchoa"/>
    <n v="0.27791827091987464"/>
    <n v="9645"/>
    <n v="9039"/>
    <n v="606"/>
    <n v="38.241941239443321"/>
    <n v="93.716951788491443"/>
    <n v="7.8362545999999991E-2"/>
    <n v="9.4525460000000009E-3"/>
    <n v="6.8909999999999985E-2"/>
    <n v="0"/>
    <n v="2.8049999999999995E-2"/>
    <n v="1.7070000000000002E-2"/>
    <n v="2.7392546000000007E-2"/>
    <n v="5.8500000000000002E-3"/>
    <n v="2.3257664194915255E-2"/>
    <n v="1"/>
    <n v="26.086956521739129"/>
    <n v="73.91304347826086"/>
    <n v="6.55"/>
    <n v="505.22399999999999"/>
    <n v="15.15672"/>
    <n v="2"/>
    <n v="0"/>
    <n v="6441.2566096423016"/>
    <n v="686.63141524105765"/>
    <m/>
    <n v="92.93"/>
    <m/>
    <m/>
    <n v="13.0434782608696"/>
    <m/>
    <n v="12.438499365079364"/>
    <n v="3.9777942131979693"/>
    <n v="2.2506061904761907"/>
    <n v="32.814285714285703"/>
    <n v="0"/>
    <n v="0"/>
    <m/>
    <n v="1"/>
    <n v="0"/>
    <n v="9.3000000000000007"/>
    <n v="100"/>
    <n v="100"/>
    <n v="97"/>
    <n v="10"/>
    <n v="2"/>
    <n v="0"/>
    <n v="9"/>
    <n v="120.60540458801736"/>
    <n v="12"/>
    <n v="34"/>
    <n v="505.22399999999999"/>
    <n v="505.22399999999999"/>
  </r>
  <r>
    <x v="12"/>
    <x v="2"/>
    <n v="355570319"/>
    <s v="União Paulista"/>
    <n v="0.97300345277935296"/>
    <n v="1712"/>
    <n v="1365"/>
    <n v="347"/>
    <n v="21.629816803537587"/>
    <n v="79.731308411214954"/>
    <n v="5.7140740000000004E-3"/>
    <n v="1.574074E-3"/>
    <n v="4.1400000000000005E-3"/>
    <n v="0"/>
    <n v="4.0600000000000002E-3"/>
    <n v="0"/>
    <n v="1.574074E-3"/>
    <n v="8.0000000000000007E-5"/>
    <n v="3.4971166666666665E-3"/>
    <n v="3"/>
    <n v="16.666666666666664"/>
    <n v="83.333333333333343"/>
    <n v="0.98"/>
    <n v="75.33"/>
    <n v="5.9356799999999996"/>
    <n v="0"/>
    <n v="0"/>
    <n v="10868.130841121496"/>
    <n v="921.02803738317732"/>
    <n v="78.44"/>
    <m/>
    <n v="77.290000000000006"/>
    <n v="10.55"/>
    <n v="60"/>
    <n v="100"/>
    <n v="3.0074073684210529"/>
    <n v="0.968487118644068"/>
    <n v="1.1243385714285714"/>
    <n v="8.2800000000000029"/>
    <s v=""/>
    <s v=""/>
    <m/>
    <n v="0"/>
    <s v=""/>
    <n v="7.2"/>
    <n v="98"/>
    <n v="98.000000000000014"/>
    <n v="92.120430107526872"/>
    <n v="9.6999999999999993"/>
    <n v="0"/>
    <n v="0"/>
    <n v="1"/>
    <n v="116.09564069447688"/>
    <n v="1"/>
    <n v="5"/>
    <n v="73.823400000000007"/>
    <n v="73.823400000000007"/>
  </r>
  <r>
    <x v="10"/>
    <x v="2"/>
    <n v="355580215"/>
    <s v="Urânia"/>
    <n v="-0.2415630405097402"/>
    <n v="8660"/>
    <n v="7502"/>
    <n v="1158"/>
    <n v="41.381946767334064"/>
    <n v="86.628175519630489"/>
    <n v="0.20130270699999997"/>
    <n v="0.17030548499999995"/>
    <n v="3.0997222000000005E-2"/>
    <n v="0"/>
    <n v="2.7799999999999999E-3"/>
    <n v="1.4999999999999999E-4"/>
    <n v="0.19752798499999993"/>
    <n v="8.4472200000000001E-4"/>
    <n v="2.124631770833333E-2"/>
    <n v="8"/>
    <n v="74.418604651162795"/>
    <n v="25.581395348837212"/>
    <n v="5.37"/>
    <n v="413.90999999999997"/>
    <n v="91.060199999999995"/>
    <n v="2"/>
    <n v="0"/>
    <n v="5717.2655889145499"/>
    <n v="509.81986143187066"/>
    <n v="94.21"/>
    <n v="84.16"/>
    <n v="93.71"/>
    <n v="16.350000000000001"/>
    <s v=""/>
    <n v="100"/>
    <n v="41.08218510204081"/>
    <n v="12.821828471337577"/>
    <n v="48.658709999999985"/>
    <n v="22.14087285714286"/>
    <n v="0"/>
    <n v="0"/>
    <m/>
    <n v="0"/>
    <n v="0"/>
    <n v="8.6999999999999993"/>
    <n v="100"/>
    <n v="100.00000000000003"/>
    <n v="77.999999999999986"/>
    <n v="8.6"/>
    <n v="0"/>
    <n v="0"/>
    <n v="6"/>
    <n v="13.084620300625623"/>
    <n v="64"/>
    <n v="22"/>
    <n v="413.91"/>
    <n v="413.91"/>
  </r>
  <r>
    <x v="16"/>
    <x v="2"/>
    <n v="355580218"/>
    <s v="Urânia"/>
    <m/>
    <m/>
    <m/>
    <m/>
    <m/>
    <m/>
    <n v="2.5309999999999999E-2"/>
    <n v="2.5309999999999999E-2"/>
    <n v="0"/>
    <n v="0"/>
    <n v="0"/>
    <n v="0"/>
    <n v="2.5309999999999999E-2"/>
    <n v="0"/>
    <m/>
    <s v=""/>
    <s v=""/>
    <s v=""/>
    <m/>
    <m/>
    <m/>
    <m/>
    <m/>
    <s v=""/>
    <s v=""/>
    <m/>
    <m/>
    <m/>
    <m/>
    <n v="17.993669345020699"/>
    <m/>
    <n v="5.1653061224489791"/>
    <n v="1.6121019108280252"/>
    <n v="7.2314285714285722"/>
    <n v="0"/>
    <s v=""/>
    <s v=""/>
    <m/>
    <m/>
    <s v=""/>
    <m/>
    <m/>
    <m/>
    <m/>
    <m/>
    <m/>
    <m/>
    <n v="1"/>
    <m/>
    <n v="7"/>
    <s v=""/>
    <m/>
    <m/>
  </r>
  <r>
    <x v="2"/>
    <x v="2"/>
    <n v="355590116"/>
    <s v="Uru"/>
    <n v="-0.47381230076527503"/>
    <n v="1213"/>
    <n v="1126"/>
    <n v="87"/>
    <n v="8.2192709039165184"/>
    <n v="92.827699917559769"/>
    <n v="8.3876390000000006E-3"/>
    <n v="4.96E-3"/>
    <n v="3.4276390000000001E-3"/>
    <n v="0"/>
    <n v="2.82E-3"/>
    <n v="0"/>
    <n v="4.9300000000000004E-3"/>
    <n v="6.3763899999999996E-4"/>
    <n v="3.1588541666666666E-3"/>
    <s v=""/>
    <n v="66.666666666666657"/>
    <n v="33.333333333333329"/>
    <n v="0.71"/>
    <n v="54.917999999999999"/>
    <n v="13.745106000000002"/>
    <n v="0"/>
    <n v="0"/>
    <n v="28598.186314921681"/>
    <n v="2599.8351195383357"/>
    <n v="100"/>
    <n v="86.41"/>
    <n v="100"/>
    <n v="10.59"/>
    <s v=""/>
    <n v="100"/>
    <n v="1.8639197777777778"/>
    <n v="0.76251263636363631"/>
    <n v="1.4171428571428573"/>
    <n v="3.4276389999999992"/>
    <n v="0"/>
    <n v="0"/>
    <m/>
    <n v="0"/>
    <n v="0"/>
    <n v="8.9"/>
    <n v="83.3"/>
    <n v="83.3"/>
    <n v="74.9715830875123"/>
    <n v="7.6"/>
    <n v="0"/>
    <n v="0"/>
    <n v="3"/>
    <n v="89.272877164056069"/>
    <n v="4"/>
    <n v="2"/>
    <n v="45.746693999999998"/>
    <n v="45.746693999999998"/>
  </r>
  <r>
    <x v="2"/>
    <x v="2"/>
    <n v="355600816"/>
    <s v="Urupês"/>
    <n v="0.40486547165257125"/>
    <n v="13081"/>
    <n v="11962"/>
    <n v="1119"/>
    <n v="40.2752547800117"/>
    <n v="91.445608133934712"/>
    <n v="0.24751234600000002"/>
    <n v="1.1580000000000003E-2"/>
    <n v="0.23593234600000001"/>
    <n v="0"/>
    <n v="5.3204259000000004E-2"/>
    <n v="2.0400000000000001E-3"/>
    <n v="0.18251808700000002"/>
    <n v="9.75E-3"/>
    <n v="3.5434324533564814E-2"/>
    <n v="7"/>
    <n v="18.30985915492958"/>
    <n v="81.690140845070431"/>
    <n v="8.5500000000000007"/>
    <n v="659.61"/>
    <n v="153.02519999999998"/>
    <n v="3"/>
    <n v="0"/>
    <n v="5882.412659582601"/>
    <n v="554.4897179114746"/>
    <n v="88.99"/>
    <n v="88.99"/>
    <n v="88.99"/>
    <n v="7.9"/>
    <n v="24.6913580246914"/>
    <n v="100"/>
    <n v="24.751234600000004"/>
    <n v="10.143948606557379"/>
    <n v="1.5038961038961043"/>
    <n v="102.57928086956522"/>
    <n v="0"/>
    <n v="0"/>
    <m/>
    <n v="3"/>
    <n v="0"/>
    <n v="8.9"/>
    <n v="96"/>
    <n v="96"/>
    <n v="76.800654932460091"/>
    <n v="8.4"/>
    <n v="0"/>
    <n v="0"/>
    <n v="7"/>
    <n v="150.14892960525549"/>
    <n v="13"/>
    <n v="58"/>
    <n v="633.22559999999999"/>
    <n v="633.22559999999999"/>
  </r>
  <r>
    <x v="10"/>
    <x v="2"/>
    <n v="355610715"/>
    <s v="Valentim Gentil"/>
    <n v="1.7099609048412567"/>
    <n v="12433"/>
    <n v="11519"/>
    <n v="914"/>
    <n v="83.325514375712075"/>
    <n v="92.648596477117351"/>
    <n v="3.4515741000000003E-2"/>
    <n v="7.8300000000000002E-3"/>
    <n v="2.6685741000000006E-2"/>
    <n v="0"/>
    <n v="0"/>
    <n v="4.0757409999999999E-3"/>
    <n v="2.7959999999999999E-2"/>
    <n v="2.4800000000000017E-3"/>
    <n v="3.7845821759259261E-2"/>
    <n v="3"/>
    <n v="12.820512820512819"/>
    <n v="87.179487179487182"/>
    <n v="8.3800000000000008"/>
    <n v="646.43399999999997"/>
    <n v="25.85736"/>
    <n v="0"/>
    <n v="0"/>
    <n v="2866.2173248612562"/>
    <n v="253.64755087267747"/>
    <n v="100"/>
    <n v="100"/>
    <n v="99.93"/>
    <n v="18.29"/>
    <n v="55"/>
    <n v="100"/>
    <n v="9.5877058333333345"/>
    <n v="3.0544903539823016"/>
    <n v="3.0115384615384615"/>
    <n v="26.685741000000014"/>
    <n v="0"/>
    <n v="0"/>
    <m/>
    <n v="0"/>
    <n v="0"/>
    <n v="9.1"/>
    <n v="100"/>
    <n v="100"/>
    <n v="96.000000000000014"/>
    <n v="10"/>
    <n v="0"/>
    <n v="0"/>
    <n v="9"/>
    <n v="0"/>
    <n v="5"/>
    <n v="34"/>
    <n v="646.43399999999997"/>
    <n v="646.43399999999997"/>
  </r>
  <r>
    <x v="16"/>
    <x v="2"/>
    <n v="355610718"/>
    <s v="Valentim Gentil"/>
    <m/>
    <m/>
    <m/>
    <m/>
    <m/>
    <m/>
    <n v="0.14612"/>
    <n v="0.14543"/>
    <n v="6.9000000000000008E-4"/>
    <n v="0"/>
    <n v="0"/>
    <n v="3.8999999999999999E-4"/>
    <n v="0.14530999999999999"/>
    <n v="4.2000000000000002E-4"/>
    <m/>
    <n v="3"/>
    <n v="71.428571428571431"/>
    <n v="28.571428571428569"/>
    <m/>
    <m/>
    <m/>
    <m/>
    <m/>
    <s v=""/>
    <s v=""/>
    <m/>
    <m/>
    <m/>
    <m/>
    <n v="55.976641639852197"/>
    <m/>
    <n v="40.588888888888889"/>
    <n v="12.930973451327436"/>
    <n v="55.934615384615384"/>
    <n v="0.69000000000000028"/>
    <s v=""/>
    <s v=""/>
    <m/>
    <m/>
    <s v=""/>
    <m/>
    <m/>
    <m/>
    <m/>
    <m/>
    <m/>
    <m/>
    <n v="1"/>
    <m/>
    <n v="5"/>
    <n v="2"/>
    <m/>
    <m/>
  </r>
  <r>
    <x v="6"/>
    <x v="2"/>
    <n v="35562065"/>
    <s v="Valinhos"/>
    <n v="1.7979456163500718"/>
    <n v="121809"/>
    <n v="116377"/>
    <n v="5432"/>
    <n v="820.09695011108863"/>
    <n v="95.540559400372715"/>
    <n v="0.86176072299999951"/>
    <n v="0.31395286999999994"/>
    <n v="0.54780785299999957"/>
    <n v="0"/>
    <n v="0.27713338000000004"/>
    <n v="0.45263317900000005"/>
    <n v="4.533314799999999E-2"/>
    <n v="8.6661016000000132E-2"/>
    <n v="0.39507705878472216"/>
    <n v="85"/>
    <n v="13.043478260869565"/>
    <n v="86.956521739130437"/>
    <n v="108.87"/>
    <n v="6532.4880000000003"/>
    <n v="885.15341999999998"/>
    <n v="21"/>
    <n v="0"/>
    <n v="476.37071152377905"/>
    <n v="64.724281457035175"/>
    <n v="93.1"/>
    <n v="100"/>
    <n v="89.58"/>
    <n v="35.049999999999997"/>
    <s v=""/>
    <n v="97.83"/>
    <n v="123.10867471428566"/>
    <n v="46.834821902173886"/>
    <n v="69.767304444444434"/>
    <n v="219.12314119999988"/>
    <n v="8"/>
    <n v="5.7077625570776301E-2"/>
    <m/>
    <n v="0"/>
    <n v="0"/>
    <n v="9.8000000000000007"/>
    <n v="91"/>
    <n v="91"/>
    <n v="86.449980160698345"/>
    <n v="9.6"/>
    <n v="4"/>
    <n v="0"/>
    <n v="208"/>
    <n v="70.146664767748575"/>
    <n v="51"/>
    <n v="340"/>
    <n v="5944.5640800000001"/>
    <n v="5944.5640800000001"/>
  </r>
  <r>
    <x v="12"/>
    <x v="2"/>
    <n v="355630519"/>
    <s v="Valparaíso"/>
    <n v="0.91161896976357237"/>
    <n v="23711"/>
    <n v="23026"/>
    <n v="685"/>
    <n v="27.610741068517399"/>
    <n v="97.111045506305089"/>
    <n v="0.6427429349999999"/>
    <n v="0.61596071299999988"/>
    <n v="2.6782222000000005E-2"/>
    <n v="0"/>
    <n v="1.158E-2"/>
    <n v="5.0322219999999994E-3"/>
    <n v="0.61596071299999988"/>
    <n v="1.017E-2"/>
    <n v="7.2175844907407402E-2"/>
    <n v="7"/>
    <n v="60"/>
    <n v="40"/>
    <n v="17.39"/>
    <n v="1341.846"/>
    <n v="1149.708492"/>
    <n v="2"/>
    <n v="1"/>
    <n v="8272.6970604360849"/>
    <n v="851.20998692589922"/>
    <n v="100"/>
    <n v="95.68"/>
    <n v="100"/>
    <n v="52.06"/>
    <n v="49.569428576300702"/>
    <n v="99.99"/>
    <n v="28.190479605263157"/>
    <n v="10.333487700964628"/>
    <n v="37.558580060975608"/>
    <n v="4.1847221875000011"/>
    <n v="1"/>
    <n v="0"/>
    <m/>
    <n v="0"/>
    <n v="0"/>
    <n v="9"/>
    <n v="99.8"/>
    <n v="99.8"/>
    <n v="14.31889412048775"/>
    <n v="4.0999999999999996"/>
    <n v="0"/>
    <n v="1"/>
    <n v="24"/>
    <n v="16.044148862899625"/>
    <n v="21"/>
    <n v="14"/>
    <n v="1339.1623079999999"/>
    <n v="1339.1623079999999"/>
  </r>
  <r>
    <x v="0"/>
    <x v="2"/>
    <n v="355630520"/>
    <s v="Valparaíso"/>
    <m/>
    <m/>
    <m/>
    <m/>
    <m/>
    <m/>
    <n v="0.16375999999999999"/>
    <n v="0"/>
    <n v="0.16375999999999999"/>
    <n v="0"/>
    <n v="0"/>
    <n v="8.2289999999999988E-2"/>
    <n v="5.0000000000000002E-5"/>
    <n v="8.1420000000000006E-2"/>
    <m/>
    <s v=""/>
    <s v=""/>
    <s v=""/>
    <m/>
    <m/>
    <m/>
    <m/>
    <m/>
    <s v=""/>
    <s v=""/>
    <m/>
    <m/>
    <m/>
    <m/>
    <n v="0.662790697674419"/>
    <m/>
    <n v="7.1824561403508778"/>
    <n v="2.6327974276527328"/>
    <n v="0"/>
    <n v="25.587500000000002"/>
    <s v=""/>
    <s v=""/>
    <m/>
    <m/>
    <s v=""/>
    <m/>
    <m/>
    <m/>
    <m/>
    <m/>
    <m/>
    <m/>
    <n v="15"/>
    <m/>
    <s v=""/>
    <n v="6"/>
    <m/>
    <m/>
  </r>
  <r>
    <x v="6"/>
    <x v="2"/>
    <n v="35563545"/>
    <s v="Vargem"/>
    <n v="1.4886588864153616"/>
    <n v="9762"/>
    <n v="5902"/>
    <n v="3860"/>
    <n v="68.457223001402525"/>
    <n v="60.458922351977051"/>
    <n v="2.9157823999999978E-2"/>
    <n v="2.4099999999999986E-2"/>
    <n v="5.057823999999992E-3"/>
    <n v="0"/>
    <n v="0"/>
    <n v="5.9000000000000003E-4"/>
    <n v="6.1236109999999976E-3"/>
    <n v="2.2444213000000005E-2"/>
    <n v="1.2464345312500002E-2"/>
    <n v="33"/>
    <n v="17.424242424242426"/>
    <n v="82.575757575757578"/>
    <n v="3.65"/>
    <n v="281.50200000000001"/>
    <n v="124.473834"/>
    <n v="1"/>
    <n v="0"/>
    <n v="5556.4351567301783"/>
    <n v="710.70682237246479"/>
    <n v="49.03"/>
    <n v="90"/>
    <n v="31.99"/>
    <n v="25.3"/>
    <s v=""/>
    <n v="97.6"/>
    <n v="4.4858190769230735"/>
    <n v="1.6952223255813941"/>
    <n v="5.6046511627906943"/>
    <n v="2.2990109090909052"/>
    <s v=""/>
    <s v=""/>
    <m/>
    <n v="0"/>
    <s v=""/>
    <n v="9.8000000000000007"/>
    <n v="61.3"/>
    <n v="61.3"/>
    <n v="55.782255898714752"/>
    <n v="6.5"/>
    <n v="0"/>
    <n v="0"/>
    <n v="19"/>
    <n v="0"/>
    <n v="23"/>
    <n v="109"/>
    <n v="172.56072599999999"/>
    <n v="172.56072599999999"/>
  </r>
  <r>
    <x v="4"/>
    <x v="2"/>
    <n v="35564044"/>
    <s v="Vargem Grande do Sul"/>
    <n v="0.60283826835139109"/>
    <n v="41075"/>
    <n v="39436"/>
    <n v="1639"/>
    <n v="154.1102314936405"/>
    <n v="96.009738283627513"/>
    <n v="0.19743351899999995"/>
    <n v="0.18372629699999996"/>
    <n v="1.3707221999999993E-2"/>
    <n v="0"/>
    <n v="0"/>
    <n v="8.5799999999999974E-3"/>
    <n v="0.18446351899999999"/>
    <n v="4.3900000000000007E-3"/>
    <n v="0.12353116087962962"/>
    <n v="27"/>
    <n v="55.813953488372093"/>
    <n v="44.186046511627907"/>
    <n v="32.33"/>
    <n v="2182.3020000000001"/>
    <n v="905.66099999999994"/>
    <n v="6"/>
    <n v="0"/>
    <n v="2955.9001825928181"/>
    <n v="322.46183810103474"/>
    <n v="98.8"/>
    <n v="93.96"/>
    <n v="98.8"/>
    <n v="17.239999999999998"/>
    <s v=""/>
    <n v="98.8"/>
    <n v="15.187193769230763"/>
    <n v="5.1281433506493492"/>
    <n v="20.877988295454543"/>
    <n v="3.2636242857142839"/>
    <n v="0"/>
    <n v="0.330578512396694"/>
    <m/>
    <n v="0"/>
    <n v="0"/>
    <n v="8.3000000000000007"/>
    <n v="100"/>
    <n v="90"/>
    <n v="58.499740182614502"/>
    <n v="7.2"/>
    <n v="0"/>
    <n v="0"/>
    <n v="12"/>
    <n v="0"/>
    <n v="48"/>
    <n v="38"/>
    <n v="2182.3020000000001"/>
    <n v="1964.0718000000002"/>
  </r>
  <r>
    <x v="3"/>
    <x v="2"/>
    <n v="35564049"/>
    <s v="Vargem Grande do Sul"/>
    <m/>
    <m/>
    <m/>
    <m/>
    <m/>
    <m/>
    <n v="0.29281921299999991"/>
    <n v="0.29065611099999994"/>
    <n v="2.1631019999999996E-3"/>
    <n v="3.6144755200405859E-2"/>
    <n v="0"/>
    <n v="2.7999999999999998E-4"/>
    <n v="0.28773560200000003"/>
    <n v="4.8036109999999993E-3"/>
    <m/>
    <n v="16"/>
    <n v="71.875"/>
    <n v="28.125"/>
    <m/>
    <m/>
    <m/>
    <m/>
    <m/>
    <s v=""/>
    <s v=""/>
    <m/>
    <m/>
    <m/>
    <m/>
    <n v="13.0434782608696"/>
    <m/>
    <n v="22.524554846153837"/>
    <n v="7.6056938441558417"/>
    <n v="33.029103522727269"/>
    <n v="0.5150242857142856"/>
    <s v=""/>
    <s v=""/>
    <m/>
    <m/>
    <s v=""/>
    <m/>
    <m/>
    <m/>
    <m/>
    <m/>
    <m/>
    <m/>
    <s v=""/>
    <m/>
    <n v="23"/>
    <n v="9"/>
    <m/>
    <m/>
  </r>
  <r>
    <x v="18"/>
    <x v="2"/>
    <n v="35564536"/>
    <s v="Vargem Grande Paulista"/>
    <m/>
    <m/>
    <m/>
    <m/>
    <m/>
    <m/>
    <n v="0"/>
    <n v="0"/>
    <n v="0"/>
    <n v="0"/>
    <n v="0"/>
    <n v="0"/>
    <n v="0"/>
    <n v="0"/>
    <m/>
    <n v="3"/>
    <s v=""/>
    <s v=""/>
    <m/>
    <m/>
    <m/>
    <m/>
    <m/>
    <s v=""/>
    <s v=""/>
    <m/>
    <m/>
    <m/>
    <m/>
    <s v=""/>
    <m/>
    <n v="0"/>
    <n v="0"/>
    <n v="0"/>
    <n v="0"/>
    <s v=""/>
    <s v=""/>
    <m/>
    <m/>
    <s v=""/>
    <m/>
    <m/>
    <m/>
    <m/>
    <m/>
    <m/>
    <m/>
    <n v="3"/>
    <m/>
    <n v="0"/>
    <n v="0"/>
    <m/>
    <m/>
  </r>
  <r>
    <x v="8"/>
    <x v="2"/>
    <n v="355645310"/>
    <s v="Vargem Grande Paulista"/>
    <n v="2.1974724367035625"/>
    <n v="50797"/>
    <n v="50797"/>
    <n v="0"/>
    <n v="1515.8758579528501"/>
    <n v="100"/>
    <n v="7.7268888999999966E-2"/>
    <n v="1.07E-3"/>
    <n v="7.6198888999999964E-2"/>
    <n v="0"/>
    <n v="0"/>
    <n v="7.4999999999999997E-3"/>
    <n v="8.1888900000000016E-4"/>
    <n v="6.894999999999997E-2"/>
    <n v="0.14632175797800923"/>
    <n v="6"/>
    <n v="13.157894736842104"/>
    <n v="86.842105263157904"/>
    <n v="41.36"/>
    <n v="2791.9079999999999"/>
    <n v="2591.5981229280001"/>
    <n v="2"/>
    <n v="0"/>
    <n v="266.95434769769867"/>
    <n v="37.249443864795168"/>
    <n v="94.63"/>
    <n v="100"/>
    <n v="33.49"/>
    <n v="38.54"/>
    <s v=""/>
    <n v="94.63"/>
    <n v="51.512592666666649"/>
    <n v="17.969509069767433"/>
    <n v="1.1888888888888889"/>
    <n v="126.99814833333328"/>
    <n v="1"/>
    <n v="0.26723677177979699"/>
    <m/>
    <n v="0"/>
    <n v="0"/>
    <n v="7.9"/>
    <n v="32.03"/>
    <n v="8.9684000000000008"/>
    <n v="7.1746589454953327"/>
    <n v="1.6"/>
    <n v="1"/>
    <n v="0"/>
    <n v="47"/>
    <n v="0"/>
    <n v="5"/>
    <n v="33"/>
    <n v="894.24813240000003"/>
    <n v="250.38947707200003"/>
  </r>
  <r>
    <x v="6"/>
    <x v="2"/>
    <n v="35565035"/>
    <s v="Várzea Paulista"/>
    <n v="1.2740999268008979"/>
    <n v="118022"/>
    <n v="118022"/>
    <n v="0"/>
    <n v="3408.0854750216572"/>
    <n v="100"/>
    <n v="0.30699416600000001"/>
    <n v="0.23580000000000001"/>
    <n v="7.1194166000000003E-2"/>
    <n v="0"/>
    <n v="0.17006611100000002"/>
    <n v="0.118968426"/>
    <n v="2.4000000000000001E-4"/>
    <n v="1.7719628999999997E-2"/>
    <n v="0.38641249717129633"/>
    <n v="2"/>
    <n v="7.4074074074074066"/>
    <n v="92.592592592592595"/>
    <n v="108.51"/>
    <n v="6510.8879999999999"/>
    <n v="1042.6533839999997"/>
    <n v="10"/>
    <n v="0"/>
    <n v="112.22585619630239"/>
    <n v="16.032265170900342"/>
    <n v="93.98"/>
    <n v="100"/>
    <n v="89.98"/>
    <n v="38.67"/>
    <n v="1.4958775029446401"/>
    <n v="93.98"/>
    <n v="191.87135375"/>
    <n v="73.093849047619059"/>
    <n v="235.8"/>
    <n v="118.65694333333334"/>
    <n v="11"/>
    <n v="0.82935931992535805"/>
    <m/>
    <n v="1"/>
    <n v="0"/>
    <n v="7.9"/>
    <n v="85.7"/>
    <n v="85.7"/>
    <n v="83.986003383870212"/>
    <n v="9.8000000000000007"/>
    <n v="0"/>
    <n v="0"/>
    <n v="53"/>
    <n v="44.011545238561439"/>
    <n v="6"/>
    <n v="75"/>
    <n v="5579.8310160000001"/>
    <n v="5579.8310160000001"/>
  </r>
  <r>
    <x v="0"/>
    <x v="2"/>
    <n v="355660220"/>
    <s v="Vera Cruz"/>
    <n v="-0.26493579165868253"/>
    <n v="10564"/>
    <n v="9443"/>
    <n v="1121"/>
    <n v="42.622553964091182"/>
    <n v="89.388489208633089"/>
    <n v="2.3939999999999999E-2"/>
    <n v="1.155E-2"/>
    <n v="1.239E-2"/>
    <n v="0"/>
    <n v="0"/>
    <n v="1.39E-3"/>
    <n v="1.7440000000000001E-2"/>
    <n v="5.11E-3"/>
    <n v="2.5146966203703703E-2"/>
    <n v="4"/>
    <n v="44.444444444444443"/>
    <n v="55.555555555555557"/>
    <n v="6.61"/>
    <n v="510.084"/>
    <n v="95.180940000000007"/>
    <n v="0"/>
    <n v="0"/>
    <n v="5642.0901173797802"/>
    <n v="656.75123059447174"/>
    <m/>
    <n v="89.29"/>
    <m/>
    <m/>
    <n v="11.659541391371899"/>
    <m/>
    <n v="2.85"/>
    <n v="1.2666666666666666"/>
    <n v="1.8629032258064515"/>
    <n v="5.6318181818181827"/>
    <n v="0"/>
    <n v="0.355745286374956"/>
    <m/>
    <n v="0"/>
    <n v="0"/>
    <n v="9"/>
    <n v="98"/>
    <n v="98.000000000000014"/>
    <n v="81.340143976286257"/>
    <n v="9.5"/>
    <n v="0"/>
    <n v="0"/>
    <s v=""/>
    <n v="0"/>
    <n v="8"/>
    <n v="10"/>
    <n v="499.88232000000005"/>
    <n v="499.88232000000005"/>
  </r>
  <r>
    <x v="1"/>
    <x v="2"/>
    <n v="355660221"/>
    <s v="Vera Cruz"/>
    <m/>
    <m/>
    <m/>
    <m/>
    <m/>
    <m/>
    <n v="7.5499999999999994E-3"/>
    <n v="8.0000000000000007E-5"/>
    <n v="7.4699999999999992E-3"/>
    <n v="0"/>
    <n v="0"/>
    <n v="1.6199999999999999E-3"/>
    <n v="3.9300000000000003E-3"/>
    <n v="2E-3"/>
    <m/>
    <n v="2"/>
    <n v="27.27272727272727"/>
    <n v="72.727272727272734"/>
    <m/>
    <m/>
    <m/>
    <m/>
    <m/>
    <s v=""/>
    <s v=""/>
    <m/>
    <m/>
    <m/>
    <m/>
    <n v="11.015237745547999"/>
    <m/>
    <n v="0.89880952380952372"/>
    <n v="0.39947089947089942"/>
    <n v="1.2903225806451613E-2"/>
    <n v="3.3954545454545451"/>
    <s v=""/>
    <s v=""/>
    <m/>
    <m/>
    <s v=""/>
    <m/>
    <m/>
    <m/>
    <m/>
    <m/>
    <m/>
    <m/>
    <n v="1"/>
    <m/>
    <n v="6"/>
    <n v="16"/>
    <m/>
    <m/>
  </r>
  <r>
    <x v="6"/>
    <x v="2"/>
    <n v="35567015"/>
    <s v="Vinhedo"/>
    <n v="2.2277741578377697"/>
    <n v="74858"/>
    <n v="72506"/>
    <n v="2352"/>
    <n v="915.80621482750189"/>
    <n v="96.858051243688053"/>
    <n v="0.74331294699999984"/>
    <n v="0.37498222200000003"/>
    <n v="0.3683307249999998"/>
    <n v="0"/>
    <n v="0.35413999999999995"/>
    <n v="0.20018930499999998"/>
    <n v="7.7329630000000007E-3"/>
    <n v="0.181250679"/>
    <n v="0.20968262975462962"/>
    <n v="74"/>
    <n v="10.900473933649289"/>
    <n v="89.099526066350705"/>
    <n v="59.9"/>
    <n v="4043.4659999999999"/>
    <n v="650.65031999999997"/>
    <n v="11"/>
    <n v="0"/>
    <n v="425.49039514814717"/>
    <n v="58.978866654198619"/>
    <n v="92.02"/>
    <m/>
    <n v="82.33"/>
    <n v="33.19"/>
    <s v=""/>
    <n v="95"/>
    <n v="190.59306333333328"/>
    <n v="73.59534128712869"/>
    <n v="149.9928888"/>
    <n v="263.09337499999981"/>
    <n v="4"/>
    <n v="0.12808621527317701"/>
    <m/>
    <n v="0"/>
    <n v="0"/>
    <n v="9.8000000000000007"/>
    <n v="85"/>
    <n v="85"/>
    <n v="83.908599206720169"/>
    <n v="9.8000000000000007"/>
    <n v="2"/>
    <n v="0"/>
    <n v="161"/>
    <n v="168.89334152972719"/>
    <n v="23"/>
    <n v="188"/>
    <n v="3436.9460999999997"/>
    <n v="3436.9460999999997"/>
  </r>
  <r>
    <x v="9"/>
    <x v="2"/>
    <n v="355680012"/>
    <s v="Viradouro"/>
    <n v="0.64791599412481471"/>
    <n v="18148"/>
    <n v="17617"/>
    <n v="531"/>
    <n v="82.852447041636239"/>
    <n v="97.07405774741018"/>
    <n v="0.31819305499999989"/>
    <n v="0.25208222199999986"/>
    <n v="6.6110833000000022E-2"/>
    <n v="0"/>
    <n v="0.185012222"/>
    <n v="7.1000000000000002E-4"/>
    <n v="0.13125000000000003"/>
    <n v="1.2208329999999999E-3"/>
    <n v="5.4054469143518517E-2"/>
    <n v="2"/>
    <n v="42.424242424242422"/>
    <n v="57.575757575757578"/>
    <n v="12.76"/>
    <n v="984.20399999999995"/>
    <n v="368.09100000000001"/>
    <n v="3"/>
    <n v="0"/>
    <n v="4535.4286973771214"/>
    <n v="521.31364337668049"/>
    <n v="97.85"/>
    <n v="97.08"/>
    <n v="97.85"/>
    <n v="48.03"/>
    <n v="18.6666666666667"/>
    <n v="97.42"/>
    <n v="33.850324999999991"/>
    <n v="12.191304789272026"/>
    <n v="39.387847187499972"/>
    <n v="22.036944333333345"/>
    <n v="0"/>
    <n v="0"/>
    <m/>
    <n v="0"/>
    <n v="0"/>
    <n v="7.7"/>
    <n v="100"/>
    <n v="100"/>
    <n v="62.600131680017554"/>
    <n v="7.6"/>
    <n v="0"/>
    <n v="0"/>
    <n v="9"/>
    <n v="342.26998235572194"/>
    <n v="14"/>
    <n v="19"/>
    <n v="984.20399999999995"/>
    <n v="984.20399999999995"/>
  </r>
  <r>
    <x v="10"/>
    <x v="2"/>
    <n v="355690915"/>
    <s v="Vista Alegre do Alto"/>
    <n v="1.9623981196707829"/>
    <n v="7802"/>
    <n v="7365"/>
    <n v="437"/>
    <n v="81.867785939139566"/>
    <n v="94.398872084081006"/>
    <n v="0.33206518500000004"/>
    <n v="0.13131000000000004"/>
    <n v="0.20075518500000003"/>
    <n v="0"/>
    <n v="2.0224443999999998E-2"/>
    <n v="9.0359999999999996E-2"/>
    <n v="0.20661074100000007"/>
    <n v="1.4869999999999998E-2"/>
    <n v="1.8741054166666667E-2"/>
    <n v="6"/>
    <n v="10.9375"/>
    <n v="89.0625"/>
    <n v="5.57"/>
    <n v="429.678"/>
    <n v="77.342039999999997"/>
    <n v="0"/>
    <n v="0"/>
    <n v="2829.4283517046911"/>
    <n v="282.9428351704691"/>
    <n v="92.24"/>
    <n v="92.24"/>
    <n v="87.38"/>
    <n v="20.7"/>
    <n v="31.578947368421101"/>
    <n v="94.72"/>
    <n v="150.93872045454549"/>
    <n v="47.437883571428578"/>
    <n v="87.540000000000035"/>
    <n v="286.79312142857145"/>
    <n v="0"/>
    <n v="0"/>
    <m/>
    <n v="0"/>
    <n v="0"/>
    <n v="8.6"/>
    <n v="100"/>
    <n v="100.00000000000003"/>
    <n v="82"/>
    <n v="9.6999999999999993"/>
    <n v="0"/>
    <n v="0"/>
    <n v="8"/>
    <n v="107.91518886900037"/>
    <n v="7"/>
    <n v="57"/>
    <n v="429.67800000000005"/>
    <n v="429.67800000000005"/>
  </r>
  <r>
    <x v="10"/>
    <x v="2"/>
    <n v="355695815"/>
    <s v="Vitória Brasil"/>
    <n v="0.19571215880520576"/>
    <n v="1756"/>
    <n v="1543"/>
    <n v="213"/>
    <n v="35.246888799678842"/>
    <n v="87.870159453302961"/>
    <n v="1.0539999999999999E-2"/>
    <n v="4.8099999999999992E-3"/>
    <n v="5.7299999999999999E-3"/>
    <n v="0"/>
    <n v="5.0000000000000001E-3"/>
    <n v="0"/>
    <n v="5.4899999999999992E-3"/>
    <n v="5.0000000000000002E-5"/>
    <n v="4.0968760416666668E-3"/>
    <n v="3"/>
    <n v="58.333333333333336"/>
    <n v="41.666666666666671"/>
    <n v="1.06"/>
    <n v="81.81"/>
    <n v="12.488579999999995"/>
    <n v="0"/>
    <n v="0"/>
    <n v="6644.8291571753989"/>
    <n v="897.94988610478333"/>
    <n v="89.59"/>
    <n v="82.61"/>
    <n v="89.59"/>
    <n v="13.22"/>
    <n v="100"/>
    <n v="100"/>
    <n v="8.7833333333333332"/>
    <n v="2.8486486486486484"/>
    <n v="6.8714285714285701"/>
    <n v="11.460000000000003"/>
    <s v=""/>
    <s v=""/>
    <m/>
    <n v="0"/>
    <s v=""/>
    <n v="9.1999999999999993"/>
    <n v="97.4"/>
    <n v="97.399999999999991"/>
    <n v="84.734653465346526"/>
    <n v="10"/>
    <n v="0"/>
    <n v="0"/>
    <n v="1"/>
    <n v="122.04421000655734"/>
    <n v="7"/>
    <n v="5"/>
    <n v="79.682940000000002"/>
    <n v="79.682940000000002"/>
  </r>
  <r>
    <x v="8"/>
    <x v="2"/>
    <n v="355700610"/>
    <s v="Votorantim"/>
    <n v="1.01052895200755"/>
    <n v="117640"/>
    <n v="113153"/>
    <n v="4487"/>
    <n v="639.3478260869565"/>
    <n v="96.185821149268961"/>
    <n v="2.6952496010000004"/>
    <n v="2.6372534440000006"/>
    <n v="5.7996157000000013E-2"/>
    <n v="0"/>
    <n v="2.4651199999999998"/>
    <n v="3.9438750000000009E-2"/>
    <n v="1.0810000000000004E-2"/>
    <n v="0.17988085099999998"/>
    <n v="0.39421912865740738"/>
    <n v="41"/>
    <n v="43.939393939393938"/>
    <n v="56.060606060606055"/>
    <n v="105.03"/>
    <n v="6301.9619999999995"/>
    <n v="1255.2861437999998"/>
    <n v="7"/>
    <n v="0"/>
    <n v="442.31893913634821"/>
    <n v="69.69874192451546"/>
    <n v="96.19"/>
    <n v="96.19"/>
    <n v="95.58"/>
    <n v="20.65"/>
    <s v=""/>
    <n v="100"/>
    <n v="449.20826683333343"/>
    <n v="163.34846066666671"/>
    <n v="775.66277764705887"/>
    <n v="22.306214230769239"/>
    <n v="1"/>
    <n v="0.210741811175337"/>
    <m/>
    <n v="0"/>
    <n v="0"/>
    <n v="7.1"/>
    <n v="99"/>
    <n v="98.009999999999991"/>
    <n v="80.081026451762156"/>
    <n v="10"/>
    <n v="0"/>
    <n v="0"/>
    <n v="56"/>
    <n v="625.31719564077525"/>
    <n v="29"/>
    <n v="37"/>
    <n v="6238.9423799999986"/>
    <n v="6176.5529561999983"/>
  </r>
  <r>
    <x v="10"/>
    <x v="2"/>
    <n v="355710515"/>
    <s v="Votuporanga"/>
    <n v="0.88255413426943097"/>
    <n v="90432"/>
    <n v="87898"/>
    <n v="2534"/>
    <n v="214.45137423225592"/>
    <n v="97.197894550601561"/>
    <n v="0.43667379799999961"/>
    <n v="2.5749999999999999E-2"/>
    <n v="0.41092379799999962"/>
    <n v="0"/>
    <n v="0.32872999999999997"/>
    <n v="7.216006300000001E-2"/>
    <n v="2.1120000000000003E-2"/>
    <n v="1.4663735000000001E-2"/>
    <n v="0.27527333333333331"/>
    <n v="14"/>
    <n v="16.19047619047619"/>
    <n v="83.80952380952381"/>
    <n v="72.89"/>
    <n v="4919.9399999999996"/>
    <n v="1020.4218000000001"/>
    <n v="8"/>
    <n v="0"/>
    <n v="1119.4108280254777"/>
    <n v="101.13057324840766"/>
    <n v="100"/>
    <n v="97.2"/>
    <n v="100"/>
    <n v="23"/>
    <n v="7.3076923076923102"/>
    <n v="100"/>
    <n v="42.811156666666626"/>
    <n v="13.603545109034258"/>
    <n v="3.5273972602739727"/>
    <n v="141.69786137931021"/>
    <n v="6"/>
    <n v="0.33611255862428302"/>
    <m/>
    <n v="3"/>
    <n v="0"/>
    <n v="9.1"/>
    <n v="99"/>
    <n v="98.999999999999986"/>
    <n v="79.25946657886071"/>
    <n v="8.6"/>
    <n v="1"/>
    <n v="0"/>
    <n v="57"/>
    <n v="119.41948608655639"/>
    <n v="17"/>
    <n v="88"/>
    <n v="4870.7405999999992"/>
    <n v="4870.7405999999992"/>
  </r>
  <r>
    <x v="16"/>
    <x v="2"/>
    <n v="355710518"/>
    <s v="Votuporanga"/>
    <m/>
    <m/>
    <m/>
    <m/>
    <m/>
    <m/>
    <n v="0.49473138900000008"/>
    <n v="0.4908777780000001"/>
    <n v="3.8536109999999998E-3"/>
    <n v="0"/>
    <n v="0"/>
    <n v="0.26115916700000003"/>
    <n v="0.23340222199999999"/>
    <n v="1.7000000000000001E-4"/>
    <m/>
    <n v="14"/>
    <n v="70.370370370370367"/>
    <n v="29.629629629629626"/>
    <m/>
    <m/>
    <m/>
    <m/>
    <m/>
    <s v=""/>
    <s v=""/>
    <m/>
    <m/>
    <m/>
    <m/>
    <n v="39.2738781237871"/>
    <m/>
    <n v="48.503077352941183"/>
    <n v="15.41219280373832"/>
    <n v="67.243531232876734"/>
    <n v="1.3288313793103446"/>
    <s v=""/>
    <s v=""/>
    <m/>
    <m/>
    <s v=""/>
    <m/>
    <m/>
    <m/>
    <m/>
    <m/>
    <m/>
    <m/>
    <n v="5"/>
    <m/>
    <n v="19"/>
    <n v="8"/>
    <m/>
    <m/>
  </r>
  <r>
    <x v="12"/>
    <x v="2"/>
    <n v="355715419"/>
    <s v="Zacarias"/>
    <n v="1.122717952426977"/>
    <n v="2518"/>
    <n v="2120"/>
    <n v="398"/>
    <n v="7.898368883312421"/>
    <n v="84.19380460683081"/>
    <n v="7.9464443999999995E-2"/>
    <n v="6.8584444000000008E-2"/>
    <n v="1.0879999999999994E-2"/>
    <n v="0"/>
    <n v="6.4799999999999996E-3"/>
    <n v="7.3999999999999999E-4"/>
    <n v="6.8944444000000007E-2"/>
    <n v="3.3000000000000008E-3"/>
    <n v="5.3310781250000003E-3"/>
    <n v="1"/>
    <n v="25.925925925925924"/>
    <n v="74.074074074074076"/>
    <n v="1.48"/>
    <n v="113.94"/>
    <n v="31.810860000000009"/>
    <n v="0"/>
    <n v="0"/>
    <n v="29056.203335980936"/>
    <n v="2254.3606036536926"/>
    <n v="81.3"/>
    <n v="78.61"/>
    <n v="79.92"/>
    <n v="6"/>
    <s v=""/>
    <n v="100"/>
    <n v="10.885540273972602"/>
    <n v="3.4251915517241383"/>
    <n v="12.46989890909091"/>
    <n v="6.0444444444444434"/>
    <n v="8"/>
    <n v="2.5833333333333299"/>
    <m/>
    <n v="0"/>
    <n v="0"/>
    <n v="7.5"/>
    <n v="90.1"/>
    <n v="90.1"/>
    <n v="72.081042654028423"/>
    <n v="7.7"/>
    <n v="0"/>
    <n v="0"/>
    <n v="1"/>
    <n v="121.55139819865235"/>
    <n v="7"/>
    <n v="20"/>
    <n v="102.65993999999999"/>
    <n v="102.65993999999999"/>
  </r>
  <r>
    <x v="0"/>
    <x v="3"/>
    <n v="350010520"/>
    <s v="Adamantina"/>
    <m/>
    <m/>
    <m/>
    <m/>
    <m/>
    <m/>
    <n v="0.09"/>
    <n v="0.09"/>
    <n v="0"/>
    <n v="0"/>
    <n v="0"/>
    <n v="8.8999999999999996E-2"/>
    <n v="0"/>
    <n v="0"/>
    <n v="0"/>
    <n v="0"/>
    <n v="33.33"/>
    <n v="66.67"/>
    <m/>
    <s v=""/>
    <m/>
    <m/>
    <m/>
    <s v=""/>
    <s v=""/>
    <m/>
    <m/>
    <m/>
    <m/>
    <n v="8.5"/>
    <m/>
    <m/>
    <m/>
    <m/>
    <m/>
    <s v=""/>
    <s v=""/>
    <m/>
    <m/>
    <s v=""/>
    <m/>
    <m/>
    <m/>
    <m/>
    <m/>
    <m/>
    <m/>
    <n v="2"/>
    <m/>
    <n v="1"/>
    <n v="2"/>
    <m/>
    <m/>
  </r>
  <r>
    <x v="1"/>
    <x v="3"/>
    <n v="350010521"/>
    <s v="Adamantina"/>
    <n v="2.7783296294892099E-2"/>
    <n v="33885"/>
    <n v="32518"/>
    <n v="1367"/>
    <n v="82.289000000000001"/>
    <n v="95.97"/>
    <n v="0.12"/>
    <n v="0"/>
    <n v="0.12"/>
    <n v="0"/>
    <n v="0.112"/>
    <n v="1.0999999999999999E-2"/>
    <n v="0"/>
    <n v="9.3789999999999998E-4"/>
    <n v="0.1031453125"/>
    <n v="0"/>
    <n v="5.71"/>
    <n v="94.29"/>
    <n v="26.57"/>
    <n v="1793.7180000000001"/>
    <n v="197.31"/>
    <n v="5"/>
    <n v="0"/>
    <n v="2773.4183266932273"/>
    <n v="335.04382470119521"/>
    <n v="100"/>
    <n v="100"/>
    <n v="99.59"/>
    <n v="24.37"/>
    <s v=""/>
    <n v="100"/>
    <n v="16.809999999999999"/>
    <n v="7.2"/>
    <n v="9.8000000000000007"/>
    <n v="34.6"/>
    <n v="4"/>
    <n v="8.0327737167644006E-2"/>
    <n v="0"/>
    <n v="0"/>
    <n v="0"/>
    <n v="7.1"/>
    <n v="100"/>
    <n v="100"/>
    <n v="89"/>
    <n v="10"/>
    <n v="0"/>
    <n v="0"/>
    <n v="23"/>
    <n v="108.58467271598018"/>
    <n v="2"/>
    <n v="33"/>
    <n v="1793.7180000000001"/>
    <n v="1793.7180000000001"/>
  </r>
  <r>
    <x v="2"/>
    <x v="3"/>
    <n v="350020416"/>
    <s v="Adolfo"/>
    <n v="-0.42123263663528299"/>
    <n v="3479"/>
    <n v="3200"/>
    <n v="279"/>
    <n v="16.501000000000001"/>
    <n v="91.98"/>
    <n v="0.27"/>
    <n v="0.26"/>
    <n v="0.01"/>
    <n v="0"/>
    <n v="8.9999999999999993E-3"/>
    <n v="0"/>
    <n v="0.23"/>
    <n v="3.4196799999999999E-2"/>
    <n v="9.059895833333333E-3"/>
    <n v="0"/>
    <n v="7.84"/>
    <n v="92.16"/>
    <n v="2.27"/>
    <n v="175.33799999999999"/>
    <n v="17.53"/>
    <n v="1"/>
    <n v="0"/>
    <n v="14050.244323081346"/>
    <n v="1269.0543259557344"/>
    <n v="100"/>
    <s v=""/>
    <n v="100"/>
    <n v="12.37"/>
    <n v="24.101270384719299"/>
    <n v="100"/>
    <n v="42.7"/>
    <n v="17.399999999999999"/>
    <n v="52.3"/>
    <n v="9.1999999999999993"/>
    <n v="2"/>
    <n v="0"/>
    <n v="0"/>
    <n v="0"/>
    <n v="0"/>
    <n v="9.8000000000000007"/>
    <n v="100"/>
    <n v="100"/>
    <n v="90"/>
    <n v="10"/>
    <n v="1"/>
    <n v="0"/>
    <n v="1"/>
    <n v="99.33889048577177"/>
    <n v="4"/>
    <n v="47"/>
    <n v="175.33799999999999"/>
    <n v="175.33799999999999"/>
  </r>
  <r>
    <x v="3"/>
    <x v="3"/>
    <n v="35003039"/>
    <s v="Aguaí"/>
    <n v="1.1002487460797199"/>
    <n v="34578"/>
    <n v="31695"/>
    <n v="2883"/>
    <n v="73.046000000000006"/>
    <n v="91.66"/>
    <n v="1.32"/>
    <n v="1.26"/>
    <n v="0.06"/>
    <n v="0.02"/>
    <n v="2.4E-2"/>
    <n v="3.2000000000000001E-2"/>
    <n v="1.23"/>
    <n v="3.2592700000000002E-2"/>
    <n v="8.2855780236486473E-2"/>
    <n v="74"/>
    <n v="72.900000000000006"/>
    <n v="27.1"/>
    <n v="25.63"/>
    <n v="1729.7280000000001"/>
    <n v="848.62"/>
    <n v="6"/>
    <n v="0"/>
    <n v="5809.5991671004685"/>
    <n v="684.01874023945845"/>
    <s v=""/>
    <n v="90.21"/>
    <s v=""/>
    <s v=""/>
    <n v="10.0125156445557"/>
    <s v=""/>
    <n v="57.19"/>
    <n v="20.7"/>
    <n v="81.099999999999994"/>
    <n v="7.8"/>
    <n v="0"/>
    <n v="0"/>
    <n v="0"/>
    <n v="0"/>
    <n v="0"/>
    <n v="7.4"/>
    <n v="100"/>
    <n v="62"/>
    <n v="50.9"/>
    <n v="6.2"/>
    <n v="0"/>
    <n v="0"/>
    <n v="20"/>
    <n v="28.965993599359447"/>
    <n v="156"/>
    <n v="58"/>
    <n v="1729.7280000000001"/>
    <n v="1072.43136"/>
  </r>
  <r>
    <x v="4"/>
    <x v="3"/>
    <n v="35004024"/>
    <s v="Águas da Prata"/>
    <m/>
    <m/>
    <m/>
    <m/>
    <m/>
    <m/>
    <n v="0.01"/>
    <n v="0.01"/>
    <n v="0"/>
    <n v="0"/>
    <n v="0"/>
    <n v="0"/>
    <n v="0.01"/>
    <n v="1.3310000000000001E-4"/>
    <n v="0"/>
    <n v="2"/>
    <n v="85.71"/>
    <n v="14.29"/>
    <m/>
    <s v=""/>
    <m/>
    <m/>
    <m/>
    <s v=""/>
    <s v=""/>
    <m/>
    <m/>
    <m/>
    <m/>
    <n v="0"/>
    <m/>
    <m/>
    <m/>
    <m/>
    <m/>
    <s v=""/>
    <s v=""/>
    <m/>
    <m/>
    <s v=""/>
    <m/>
    <m/>
    <m/>
    <m/>
    <m/>
    <m/>
    <m/>
    <n v="1"/>
    <m/>
    <n v="6"/>
    <n v="1"/>
    <m/>
    <m/>
  </r>
  <r>
    <x v="3"/>
    <x v="3"/>
    <n v="35004029"/>
    <s v="Águas da Prata"/>
    <n v="0.42317489774019701"/>
    <n v="7739"/>
    <n v="7075"/>
    <n v="664"/>
    <n v="54.274000000000001"/>
    <n v="91.42"/>
    <n v="0.03"/>
    <n v="0.03"/>
    <n v="0"/>
    <n v="0"/>
    <n v="6.0000000000000001E-3"/>
    <n v="0"/>
    <n v="0.03"/>
    <n v="4.4256E-3"/>
    <n v="1.8877920052083334E-2"/>
    <n v="4"/>
    <n v="77.27"/>
    <n v="22.73"/>
    <n v="5.0599999999999996"/>
    <n v="390.69"/>
    <n v="117.94"/>
    <n v="0"/>
    <n v="0"/>
    <n v="8027.6418141878794"/>
    <n v="937.23736916914322"/>
    <n v="93.67"/>
    <n v="89.28"/>
    <n v="88.45"/>
    <n v="25.12"/>
    <s v=""/>
    <n v="100"/>
    <n v="5.9"/>
    <n v="2.1"/>
    <n v="7.9"/>
    <n v="1.8"/>
    <n v="0"/>
    <n v="2.8943560057887101"/>
    <n v="0"/>
    <n v="1"/>
    <n v="0"/>
    <n v="9.6999999999999993"/>
    <n v="99.73"/>
    <n v="94.643770000000004"/>
    <n v="69.8"/>
    <n v="8"/>
    <n v="0"/>
    <n v="0"/>
    <n v="12"/>
    <n v="31.783162464118238"/>
    <n v="17"/>
    <n v="5"/>
    <n v="389.63513699999999"/>
    <n v="369.76374499999997"/>
  </r>
  <r>
    <x v="3"/>
    <x v="3"/>
    <n v="35005019"/>
    <s v="Águas de Lindóia"/>
    <n v="0.61801702875963205"/>
    <n v="18058"/>
    <n v="17896"/>
    <n v="162"/>
    <n v="300.96699999999998"/>
    <n v="99.1"/>
    <n v="0.02"/>
    <n v="0.01"/>
    <n v="0.01"/>
    <n v="0"/>
    <n v="0"/>
    <n v="4.0000000000000001E-3"/>
    <n v="0"/>
    <n v="9.1617000000000001E-3"/>
    <n v="5.4473503634259256E-2"/>
    <n v="18"/>
    <n v="45.45"/>
    <n v="54.55"/>
    <n v="12.84"/>
    <n v="990.52200000000005"/>
    <n v="769.2"/>
    <n v="0"/>
    <n v="0"/>
    <n v="1292.315871082069"/>
    <n v="157.17355188835978"/>
    <n v="99.1"/>
    <s v=""/>
    <n v="98.56"/>
    <n v="30.61"/>
    <n v="30"/>
    <n v="100"/>
    <n v="5.9"/>
    <n v="2.2000000000000002"/>
    <n v="3.4"/>
    <n v="11"/>
    <n v="22"/>
    <n v="1.2195121951219501"/>
    <n v="0"/>
    <n v="0"/>
    <n v="0"/>
    <n v="8.3000000000000007"/>
    <n v="95"/>
    <n v="22.8"/>
    <n v="22.3"/>
    <n v="3.7"/>
    <n v="0"/>
    <n v="0"/>
    <n v="12"/>
    <n v="0"/>
    <n v="15"/>
    <n v="18"/>
    <n v="940.99590000000001"/>
    <n v="225.83901599999999"/>
  </r>
  <r>
    <x v="5"/>
    <x v="3"/>
    <n v="350055017"/>
    <s v="Águas de Santa Bárbara"/>
    <n v="0.574945170824392"/>
    <n v="5833"/>
    <n v="4506"/>
    <n v="1327"/>
    <n v="14.28"/>
    <n v="77.25"/>
    <n v="0.25"/>
    <n v="0.21"/>
    <n v="0.04"/>
    <n v="0"/>
    <n v="2.8000000000000001E-2"/>
    <n v="0.12"/>
    <n v="0.09"/>
    <n v="1.0045500000000001E-2"/>
    <n v="1.1185992708333332E-2"/>
    <n v="9"/>
    <n v="52"/>
    <n v="48"/>
    <n v="3.2"/>
    <n v="246.726"/>
    <n v="88.81"/>
    <n v="0"/>
    <n v="0"/>
    <n v="20436.495799759985"/>
    <n v="2216.6569518258184"/>
    <n v="73.64"/>
    <s v=""/>
    <n v="50.56"/>
    <n v="36.68"/>
    <n v="23.8888888888889"/>
    <n v="96.85"/>
    <n v="12.44"/>
    <n v="6.6"/>
    <n v="13.3"/>
    <n v="9.3000000000000007"/>
    <n v="7"/>
    <n v="0.81135902636916801"/>
    <n v="0"/>
    <n v="0"/>
    <n v="0"/>
    <n v="9.1"/>
    <n v="68.09"/>
    <n v="68.09"/>
    <n v="64"/>
    <n v="7"/>
    <n v="0"/>
    <n v="0"/>
    <n v="2"/>
    <n v="250.31305428208071"/>
    <n v="13"/>
    <n v="12"/>
    <n v="167.99573340000001"/>
    <n v="167.99573340000001"/>
  </r>
  <r>
    <x v="6"/>
    <x v="3"/>
    <n v="35006005"/>
    <s v="Águas de São Pedro"/>
    <n v="2.0594877914152301"/>
    <n v="3004"/>
    <n v="3004"/>
    <n v="0"/>
    <n v="825.27499999999998"/>
    <n v="100"/>
    <n v="0"/>
    <n v="0"/>
    <n v="0"/>
    <n v="0"/>
    <n v="0"/>
    <n v="0"/>
    <n v="0"/>
    <n v="8.1000000000000004E-5"/>
    <n v="7.6023104166666666E-3"/>
    <n v="1"/>
    <n v="0"/>
    <n v="100"/>
    <n v="2.29"/>
    <n v="176.47200000000001"/>
    <n v="41.88"/>
    <n v="3"/>
    <n v="0"/>
    <n v="524.90013315579233"/>
    <n v="104.98002663115845"/>
    <n v="97.18"/>
    <n v="100"/>
    <n v="92.44"/>
    <n v="42.71"/>
    <n v="16.6666666666667"/>
    <n v="97.18"/>
    <n v="1.01"/>
    <n v="0.4"/>
    <n v="0"/>
    <n v="2"/>
    <n v="0"/>
    <n v="0"/>
    <n v="0"/>
    <n v="0"/>
    <n v="0"/>
    <n v="9.8000000000000007"/>
    <n v="95.34"/>
    <n v="95.34"/>
    <n v="76.3"/>
    <n v="7.9"/>
    <n v="0"/>
    <n v="0"/>
    <n v="2"/>
    <n v="0"/>
    <n v="0"/>
    <n v="4"/>
    <n v="168.2484048"/>
    <n v="168.2484048"/>
  </r>
  <r>
    <x v="7"/>
    <x v="3"/>
    <n v="350070913"/>
    <s v="Agudos"/>
    <n v="0.483518427576413"/>
    <n v="35676"/>
    <n v="34299"/>
    <n v="1377"/>
    <n v="36.871000000000002"/>
    <n v="96.14"/>
    <n v="0.47000000000000003"/>
    <n v="0.01"/>
    <n v="0.46"/>
    <n v="0"/>
    <n v="0.121"/>
    <n v="0.33200000000000002"/>
    <n v="0.01"/>
    <n v="7.0032000000000002E-3"/>
    <n v="0.10859708333333333"/>
    <n v="2"/>
    <n v="6.52"/>
    <n v="93.48"/>
    <n v="28.2"/>
    <n v="1903.23"/>
    <n v="441.55"/>
    <n v="0"/>
    <n v="0"/>
    <n v="7566.6599394550958"/>
    <n v="804.39959636730589"/>
    <n v="100"/>
    <n v="54.23"/>
    <n v="98.4"/>
    <n v="27.7"/>
    <n v="7.1103526734926099"/>
    <n v="100"/>
    <n v="13.46"/>
    <n v="7"/>
    <n v="4.0999999999999996"/>
    <n v="50.1"/>
    <n v="0"/>
    <n v="2.0472924557273"/>
    <n v="0"/>
    <n v="0"/>
    <n v="0"/>
    <n v="7.3"/>
    <n v="96"/>
    <n v="96"/>
    <n v="76.8"/>
    <n v="8.1999999999999993"/>
    <n v="0"/>
    <n v="0"/>
    <n v="3"/>
    <n v="111.42104031339086"/>
    <n v="3"/>
    <n v="43"/>
    <n v="1827.1007999999999"/>
    <n v="1827.1007999999999"/>
  </r>
  <r>
    <x v="2"/>
    <x v="3"/>
    <n v="350070916"/>
    <s v="Agudos"/>
    <m/>
    <m/>
    <m/>
    <m/>
    <m/>
    <m/>
    <n v="0"/>
    <n v="0"/>
    <n v="0"/>
    <n v="0"/>
    <n v="0"/>
    <n v="0"/>
    <n v="0"/>
    <n v="0"/>
    <n v="0"/>
    <n v="0"/>
    <n v="0"/>
    <n v="0"/>
    <m/>
    <s v=""/>
    <m/>
    <m/>
    <m/>
    <s v=""/>
    <s v=""/>
    <m/>
    <m/>
    <m/>
    <m/>
    <n v="0.3"/>
    <m/>
    <m/>
    <m/>
    <m/>
    <m/>
    <s v=""/>
    <s v=""/>
    <m/>
    <m/>
    <s v=""/>
    <m/>
    <m/>
    <m/>
    <m/>
    <m/>
    <m/>
    <m/>
    <n v="0"/>
    <m/>
    <n v="0"/>
    <n v="0"/>
    <m/>
    <m/>
  </r>
  <r>
    <x v="5"/>
    <x v="3"/>
    <n v="350070917"/>
    <s v="Agudos"/>
    <m/>
    <m/>
    <m/>
    <m/>
    <m/>
    <m/>
    <n v="0.13"/>
    <n v="0.13"/>
    <n v="0"/>
    <n v="0"/>
    <n v="0"/>
    <n v="0"/>
    <n v="0.13"/>
    <n v="5.7800000000000002E-5"/>
    <n v="0"/>
    <n v="3"/>
    <n v="87.5"/>
    <n v="12.5"/>
    <m/>
    <s v=""/>
    <m/>
    <m/>
    <m/>
    <s v=""/>
    <s v=""/>
    <m/>
    <m/>
    <m/>
    <m/>
    <s v=""/>
    <m/>
    <m/>
    <m/>
    <m/>
    <m/>
    <s v=""/>
    <s v=""/>
    <m/>
    <m/>
    <s v=""/>
    <m/>
    <m/>
    <m/>
    <m/>
    <m/>
    <m/>
    <m/>
    <n v="1"/>
    <m/>
    <n v="7"/>
    <n v="1"/>
    <m/>
    <m/>
  </r>
  <r>
    <x v="8"/>
    <x v="3"/>
    <n v="350075810"/>
    <s v="Alambari"/>
    <n v="2.0560210586843399"/>
    <n v="5512"/>
    <n v="4410"/>
    <n v="1102"/>
    <n v="34.625"/>
    <n v="80.010000000000005"/>
    <n v="0.01"/>
    <n v="0"/>
    <n v="0.01"/>
    <n v="0"/>
    <n v="0"/>
    <n v="0"/>
    <n v="0.01"/>
    <n v="5.2494000000000004E-3"/>
    <n v="1.1156058333333335E-2"/>
    <n v="7"/>
    <n v="13.33"/>
    <n v="86.67"/>
    <n v="3.03"/>
    <n v="233.60400000000001"/>
    <n v="115.99"/>
    <n v="0"/>
    <n v="0"/>
    <n v="8181.5094339622638"/>
    <n v="1201.480406386067"/>
    <n v="77.72"/>
    <n v="86.9"/>
    <n v="46.7"/>
    <n v="34.229999999999997"/>
    <s v=""/>
    <n v="100"/>
    <n v="2.41"/>
    <n v="0.9"/>
    <n v="0.4"/>
    <n v="5.3"/>
    <n v="0"/>
    <n v="0"/>
    <n v="0"/>
    <n v="2"/>
    <n v="0"/>
    <n v="9.1999999999999993"/>
    <n v="58.54"/>
    <n v="58.54"/>
    <n v="50.3"/>
    <n v="6"/>
    <n v="0"/>
    <n v="0"/>
    <n v="15"/>
    <n v="0"/>
    <n v="2"/>
    <n v="13"/>
    <n v="136.75178159999999"/>
    <n v="136.75178159999999"/>
  </r>
  <r>
    <x v="1"/>
    <x v="3"/>
    <n v="350080821"/>
    <s v="Alfredo Marcondes"/>
    <n v="0.13621910582761701"/>
    <n v="3920"/>
    <n v="3483"/>
    <n v="437"/>
    <n v="32.802999999999997"/>
    <n v="88.85"/>
    <n v="0.01"/>
    <n v="0"/>
    <n v="0.01"/>
    <n v="0"/>
    <n v="0.01"/>
    <n v="0"/>
    <n v="0"/>
    <n v="2.5559999999999998E-4"/>
    <n v="1.0013354166666665E-2"/>
    <n v="0"/>
    <n v="9.09"/>
    <n v="90.91"/>
    <n v="2.42"/>
    <n v="186.786"/>
    <n v="34.29"/>
    <n v="1"/>
    <n v="0"/>
    <n v="7240.408163265306"/>
    <n v="804.48979591836712"/>
    <n v="98.09"/>
    <n v="83.65"/>
    <n v="90.08"/>
    <n v="13.33"/>
    <n v="5.2631578947368398"/>
    <n v="100"/>
    <n v="2.59"/>
    <n v="1.2"/>
    <n v="0"/>
    <n v="10.8"/>
    <n v="0"/>
    <n v="0.83333333333333304"/>
    <n v="0"/>
    <n v="0"/>
    <n v="0"/>
    <n v="8.6"/>
    <n v="98.36"/>
    <n v="98.36"/>
    <n v="81.599999999999994"/>
    <n v="10"/>
    <n v="0"/>
    <n v="0"/>
    <n v="0"/>
    <n v="99.866636429268425"/>
    <n v="1"/>
    <n v="10"/>
    <n v="183.7227096"/>
    <n v="183.7227096"/>
  </r>
  <r>
    <x v="9"/>
    <x v="3"/>
    <n v="350090712"/>
    <s v="Altair"/>
    <n v="0.65473728058040903"/>
    <n v="3973"/>
    <n v="3302"/>
    <n v="671"/>
    <n v="12.569000000000001"/>
    <n v="83.11"/>
    <n v="0.04"/>
    <n v="0.03"/>
    <n v="0.01"/>
    <n v="0"/>
    <n v="7.0000000000000001E-3"/>
    <n v="0"/>
    <n v="0.03"/>
    <n v="4.8230000000000001E-4"/>
    <n v="8.4053781249999997E-3"/>
    <n v="0"/>
    <n v="50"/>
    <n v="50"/>
    <n v="2.2799999999999998"/>
    <n v="175.77"/>
    <n v="50.94"/>
    <n v="0"/>
    <n v="0"/>
    <n v="21907.717090359929"/>
    <n v="2381.2735967782537"/>
    <n v="81.239999999999995"/>
    <n v="99.9"/>
    <n v="80.510000000000005"/>
    <n v="20.329999999999998"/>
    <n v="31.818181818181799"/>
    <n v="100"/>
    <n v="51.45"/>
    <n v="17.100000000000001"/>
    <n v="72.400000000000006"/>
    <n v="8.1"/>
    <s v=""/>
    <s v=""/>
    <n v="0"/>
    <n v="0"/>
    <s v=""/>
    <n v="10"/>
    <n v="93.45"/>
    <n v="93.45"/>
    <n v="71"/>
    <n v="8"/>
    <n v="0"/>
    <n v="0"/>
    <n v="0"/>
    <n v="83.280013057116349"/>
    <n v="3"/>
    <n v="3"/>
    <n v="164.25706500000001"/>
    <n v="164.25706500000001"/>
  </r>
  <r>
    <x v="10"/>
    <x v="3"/>
    <n v="350090715"/>
    <s v="Altair"/>
    <m/>
    <m/>
    <m/>
    <m/>
    <m/>
    <m/>
    <n v="0.44"/>
    <n v="0.42"/>
    <n v="0.02"/>
    <n v="0"/>
    <n v="2E-3"/>
    <n v="0"/>
    <n v="0.43"/>
    <n v="7.0851999999999998E-3"/>
    <n v="0"/>
    <n v="20"/>
    <n v="84.21"/>
    <n v="15.79"/>
    <m/>
    <s v=""/>
    <m/>
    <m/>
    <m/>
    <s v=""/>
    <s v=""/>
    <m/>
    <m/>
    <m/>
    <m/>
    <s v=""/>
    <m/>
    <m/>
    <m/>
    <m/>
    <m/>
    <s v=""/>
    <s v=""/>
    <m/>
    <m/>
    <s v=""/>
    <m/>
    <m/>
    <m/>
    <m/>
    <m/>
    <m/>
    <m/>
    <n v="1"/>
    <m/>
    <n v="32"/>
    <n v="6"/>
    <m/>
    <m/>
  </r>
  <r>
    <x v="4"/>
    <x v="3"/>
    <n v="35010044"/>
    <s v="Altinópolis"/>
    <n v="-7.8079893151872207E-2"/>
    <n v="15558"/>
    <n v="14099"/>
    <n v="1459"/>
    <n v="16.739000000000001"/>
    <n v="90.62"/>
    <n v="0.13"/>
    <n v="0.09"/>
    <n v="0.04"/>
    <n v="0"/>
    <n v="4.4999999999999998E-2"/>
    <n v="0"/>
    <n v="0.08"/>
    <n v="4.3001999999999997E-3"/>
    <n v="4.1376915159722215E-2"/>
    <n v="9"/>
    <n v="63.04"/>
    <n v="36.96"/>
    <n v="9.92"/>
    <n v="765.23400000000004"/>
    <n v="221.92"/>
    <n v="1"/>
    <n v="0"/>
    <n v="29958.99730042422"/>
    <n v="3344.5430003856527"/>
    <n v="87.37"/>
    <n v="90.53"/>
    <n v="87.37"/>
    <n v="39.56"/>
    <s v=""/>
    <n v="100"/>
    <n v="6.14"/>
    <n v="1.9"/>
    <n v="8"/>
    <n v="2.8"/>
    <n v="0"/>
    <n v="0"/>
    <n v="0"/>
    <n v="0"/>
    <n v="0"/>
    <n v="10"/>
    <n v="100"/>
    <n v="100"/>
    <n v="71"/>
    <n v="8.1"/>
    <n v="0"/>
    <n v="0"/>
    <n v="4"/>
    <n v="108.75629521024473"/>
    <n v="29"/>
    <n v="17"/>
    <n v="765.23400000000004"/>
    <n v="765.23400000000004"/>
  </r>
  <r>
    <x v="11"/>
    <x v="3"/>
    <n v="35010048"/>
    <s v="Altinópolis"/>
    <m/>
    <m/>
    <m/>
    <m/>
    <m/>
    <m/>
    <n v="0.15"/>
    <n v="0.15"/>
    <n v="0"/>
    <n v="7.0000000000000007E-2"/>
    <n v="0"/>
    <n v="0"/>
    <n v="0.15"/>
    <n v="3.8950999999999999E-3"/>
    <n v="0"/>
    <n v="12"/>
    <n v="85.48"/>
    <n v="14.52"/>
    <m/>
    <s v=""/>
    <m/>
    <m/>
    <m/>
    <s v=""/>
    <s v=""/>
    <m/>
    <m/>
    <m/>
    <m/>
    <n v="33.665499596014001"/>
    <m/>
    <m/>
    <m/>
    <m/>
    <m/>
    <s v=""/>
    <s v=""/>
    <m/>
    <m/>
    <s v=""/>
    <m/>
    <m/>
    <m/>
    <m/>
    <m/>
    <m/>
    <m/>
    <n v="1"/>
    <m/>
    <n v="53"/>
    <n v="9"/>
    <m/>
    <m/>
  </r>
  <r>
    <x v="12"/>
    <x v="3"/>
    <n v="350110319"/>
    <s v="Alto Alegre"/>
    <n v="-0.24379548860935499"/>
    <n v="4047"/>
    <n v="3372"/>
    <n v="675"/>
    <n v="12.718"/>
    <n v="83.32"/>
    <n v="0"/>
    <n v="0"/>
    <n v="0"/>
    <n v="0"/>
    <n v="0"/>
    <n v="0"/>
    <n v="0"/>
    <n v="0"/>
    <n v="8.5724734375000004E-3"/>
    <n v="0"/>
    <n v="0"/>
    <n v="0"/>
    <n v="2.29"/>
    <n v="176.85"/>
    <n v="41.16"/>
    <n v="0"/>
    <n v="0"/>
    <n v="17922.609340252038"/>
    <n v="2103.9584877687175"/>
    <n v="81.34"/>
    <n v="79.2"/>
    <n v="78.290000000000006"/>
    <n v="18.440000000000001"/>
    <s v=""/>
    <n v="100"/>
    <n v="1.96"/>
    <n v="0.8"/>
    <n v="2.6"/>
    <n v="0.5"/>
    <n v="14"/>
    <n v="0.952380952380952"/>
    <n v="0"/>
    <n v="0"/>
    <n v="0"/>
    <n v="7.8"/>
    <n v="91.62"/>
    <n v="91.62"/>
    <n v="76.7"/>
    <n v="8.1"/>
    <n v="0"/>
    <n v="0"/>
    <n v="1"/>
    <n v="0"/>
    <n v="0"/>
    <n v="0"/>
    <n v="162.02996999999999"/>
    <n v="162.02996999999999"/>
  </r>
  <r>
    <x v="0"/>
    <x v="3"/>
    <n v="350110320"/>
    <s v="Alto Alegre"/>
    <m/>
    <m/>
    <m/>
    <m/>
    <m/>
    <m/>
    <n v="0.02"/>
    <n v="0.02"/>
    <n v="0"/>
    <n v="0"/>
    <n v="1E-3"/>
    <n v="1.4E-2"/>
    <n v="0"/>
    <n v="0"/>
    <n v="0"/>
    <n v="2"/>
    <n v="75"/>
    <n v="25"/>
    <m/>
    <s v=""/>
    <m/>
    <m/>
    <m/>
    <s v=""/>
    <s v=""/>
    <m/>
    <m/>
    <m/>
    <m/>
    <n v="20"/>
    <m/>
    <m/>
    <m/>
    <m/>
    <m/>
    <s v=""/>
    <s v=""/>
    <m/>
    <m/>
    <s v=""/>
    <m/>
    <m/>
    <m/>
    <m/>
    <m/>
    <m/>
    <m/>
    <n v="22"/>
    <m/>
    <n v="3"/>
    <n v="1"/>
    <m/>
    <m/>
  </r>
  <r>
    <x v="8"/>
    <x v="3"/>
    <n v="350115210"/>
    <s v="Alumínio"/>
    <n v="0.72004712752482503"/>
    <n v="17636"/>
    <n v="14791"/>
    <n v="2845"/>
    <n v="210.60400000000001"/>
    <n v="83.87"/>
    <n v="0.12"/>
    <n v="0.11"/>
    <n v="0.01"/>
    <n v="0"/>
    <n v="1.7000000000000001E-2"/>
    <n v="9.9000000000000005E-2"/>
    <n v="0"/>
    <n v="1.284E-4"/>
    <n v="3.7438982675925922E-2"/>
    <n v="11"/>
    <n v="38.89"/>
    <n v="61.11"/>
    <n v="10.76"/>
    <n v="829.87199999999996"/>
    <n v="829.85"/>
    <n v="3"/>
    <n v="0"/>
    <n v="1341.1204354728964"/>
    <n v="196.69766386935817"/>
    <n v="69.739999999999995"/>
    <n v="100"/>
    <n v="58.7"/>
    <n v="31.11"/>
    <s v=""/>
    <n v="83.16"/>
    <n v="43.12"/>
    <n v="15.5"/>
    <n v="68.5"/>
    <n v="6.1"/>
    <n v="1"/>
    <n v="1.2048192771084301"/>
    <n v="0"/>
    <n v="0"/>
    <n v="38"/>
    <n v="9.1999999999999993"/>
    <n v="70.45"/>
    <n v="3.5225"/>
    <n v="0"/>
    <n v="1.1000000000000001"/>
    <n v="1"/>
    <n v="0"/>
    <n v="42"/>
    <n v="45.407216716204658"/>
    <n v="7"/>
    <n v="11"/>
    <n v="584.64482399999997"/>
    <n v="29.232241200000001"/>
  </r>
  <r>
    <x v="10"/>
    <x v="3"/>
    <n v="350120215"/>
    <s v="Álvares Florence"/>
    <n v="-0.86053224083379998"/>
    <n v="3700"/>
    <n v="2663"/>
    <n v="1037"/>
    <n v="10.226000000000001"/>
    <n v="71.97"/>
    <n v="0.41"/>
    <n v="0.37"/>
    <n v="0.04"/>
    <n v="0"/>
    <n v="6.0000000000000001E-3"/>
    <n v="0"/>
    <n v="0.4"/>
    <n v="3.1377000000000002E-3"/>
    <n v="9.6354166666666671E-3"/>
    <n v="13"/>
    <n v="48.65"/>
    <n v="51.35"/>
    <n v="1.81"/>
    <n v="139.26599999999999"/>
    <n v="64.06"/>
    <n v="0"/>
    <n v="0"/>
    <n v="23524.151351351353"/>
    <n v="2471.7405405405411"/>
    <n v="100"/>
    <n v="76.42"/>
    <n v="99.97"/>
    <n v="6.97"/>
    <n v="81.25"/>
    <n v="100"/>
    <n v="46.67"/>
    <n v="14.7"/>
    <n v="63.5"/>
    <n v="12.9"/>
    <n v="0"/>
    <n v="0"/>
    <n v="0"/>
    <n v="0"/>
    <n v="0"/>
    <n v="8"/>
    <n v="100"/>
    <n v="100"/>
    <n v="54"/>
    <n v="7"/>
    <n v="0"/>
    <n v="0"/>
    <n v="9"/>
    <n v="62.270270270270267"/>
    <n v="18"/>
    <n v="19"/>
    <n v="139.26599999999999"/>
    <n v="139.26599999999999"/>
  </r>
  <r>
    <x v="1"/>
    <x v="3"/>
    <n v="350130121"/>
    <s v="Álvares Machado"/>
    <n v="0.10535087024805501"/>
    <n v="23677"/>
    <n v="21536"/>
    <n v="2141"/>
    <n v="68.375"/>
    <n v="90.96"/>
    <n v="0"/>
    <n v="0"/>
    <n v="0"/>
    <n v="0"/>
    <n v="0"/>
    <n v="0"/>
    <n v="0"/>
    <n v="2.129E-4"/>
    <n v="7.2072349537037034E-2"/>
    <n v="3"/>
    <n v="10"/>
    <n v="90"/>
    <n v="15.65"/>
    <n v="1207.116"/>
    <n v="137.63999999999999"/>
    <n v="1"/>
    <n v="0"/>
    <n v="3436.3677830806269"/>
    <n v="439.53541411496394"/>
    <n v="100"/>
    <s v=""/>
    <n v="97.4"/>
    <n v="21.91"/>
    <n v="23.369116432700199"/>
    <n v="100"/>
    <n v="0.74"/>
    <n v="0.4"/>
    <n v="0.3"/>
    <n v="2"/>
    <n v="1"/>
    <n v="0"/>
    <n v="0"/>
    <n v="0"/>
    <n v="0"/>
    <n v="2.2999999999999998"/>
    <n v="97.36"/>
    <n v="97.36"/>
    <n v="88.6"/>
    <n v="10"/>
    <n v="0"/>
    <n v="0"/>
    <n v="6"/>
    <n v="0"/>
    <n v="1"/>
    <n v="9"/>
    <n v="1175.2481379999999"/>
    <n v="1175.2481379999999"/>
  </r>
  <r>
    <x v="13"/>
    <x v="3"/>
    <n v="350130122"/>
    <s v="Álvares Machado"/>
    <m/>
    <m/>
    <m/>
    <m/>
    <m/>
    <m/>
    <n v="0.01"/>
    <n v="0"/>
    <n v="0.01"/>
    <n v="0"/>
    <n v="0"/>
    <n v="5.0000000000000001E-3"/>
    <n v="0"/>
    <n v="2.5247999999999998E-3"/>
    <n v="0"/>
    <n v="7"/>
    <n v="14.29"/>
    <n v="85.71"/>
    <m/>
    <s v=""/>
    <m/>
    <m/>
    <m/>
    <s v=""/>
    <s v=""/>
    <m/>
    <m/>
    <m/>
    <m/>
    <n v="16.834042553191502"/>
    <m/>
    <m/>
    <m/>
    <m/>
    <m/>
    <s v=""/>
    <s v=""/>
    <m/>
    <m/>
    <s v=""/>
    <m/>
    <m/>
    <m/>
    <m/>
    <m/>
    <m/>
    <m/>
    <n v="15"/>
    <m/>
    <n v="3"/>
    <n v="18"/>
    <m/>
    <m/>
  </r>
  <r>
    <x v="0"/>
    <x v="3"/>
    <n v="350140020"/>
    <s v="Álvaro de Carvalho"/>
    <n v="0.91836043919506505"/>
    <n v="4922"/>
    <n v="3261"/>
    <n v="1661"/>
    <n v="32.25"/>
    <n v="66.25"/>
    <n v="0.02"/>
    <n v="0.01"/>
    <n v="0.01"/>
    <n v="0"/>
    <n v="8.9999999999999993E-3"/>
    <n v="0"/>
    <n v="0.01"/>
    <n v="4.2250000000000002E-4"/>
    <n v="8.1059187500000015E-3"/>
    <n v="7"/>
    <n v="45.45"/>
    <n v="54.55"/>
    <n v="2.2799999999999998"/>
    <n v="175.5"/>
    <n v="20.6"/>
    <n v="0"/>
    <n v="0"/>
    <n v="7111.9382364892317"/>
    <n v="897.00121901665989"/>
    <n v="63.24"/>
    <n v="97.68"/>
    <n v="62.45"/>
    <n v="16.93"/>
    <s v=""/>
    <n v="99.6"/>
    <n v="4.63"/>
    <n v="1.9"/>
    <n v="3.8"/>
    <n v="6.6"/>
    <n v="0"/>
    <n v="0.70588235294117696"/>
    <n v="0"/>
    <n v="0"/>
    <n v="0"/>
    <n v="9.1"/>
    <n v="99.17"/>
    <n v="99.17"/>
    <n v="88.3"/>
    <n v="9.8000000000000007"/>
    <n v="0"/>
    <n v="0"/>
    <n v="0"/>
    <n v="111.02998040783467"/>
    <n v="5"/>
    <n v="6"/>
    <n v="174.04335"/>
    <n v="174.04335"/>
  </r>
  <r>
    <x v="5"/>
    <x v="3"/>
    <n v="350150917"/>
    <s v="Alvinlândia"/>
    <n v="0.60507083027860897"/>
    <n v="3126"/>
    <n v="2864"/>
    <n v="262"/>
    <n v="36.759"/>
    <n v="91.62"/>
    <n v="0.15000000000000002"/>
    <n v="0.14000000000000001"/>
    <n v="0.01"/>
    <n v="0"/>
    <n v="6.0000000000000001E-3"/>
    <n v="0"/>
    <n v="0.14000000000000001"/>
    <n v="2.8414999999999998E-3"/>
    <n v="7.3868031250000007E-3"/>
    <n v="5"/>
    <n v="50"/>
    <n v="50"/>
    <n v="2.0099999999999998"/>
    <n v="154.92599999999999"/>
    <n v="44.79"/>
    <n v="0"/>
    <n v="0"/>
    <n v="7767.9846449136276"/>
    <n v="907.94625719769647"/>
    <n v="90.74"/>
    <n v="93.87"/>
    <n v="89.42"/>
    <n v="33.200000000000003"/>
    <n v="46.153846153846203"/>
    <n v="100"/>
    <n v="37.07"/>
    <n v="19.7"/>
    <n v="44.1"/>
    <n v="12"/>
    <n v="0"/>
    <n v="0"/>
    <n v="0"/>
    <n v="0"/>
    <n v="0"/>
    <n v="9.5"/>
    <n v="98.74"/>
    <n v="98.74"/>
    <n v="71.099999999999994"/>
    <n v="7.6"/>
    <n v="0"/>
    <n v="0"/>
    <n v="9"/>
    <n v="81.225936287560117"/>
    <n v="8"/>
    <n v="8"/>
    <n v="152.9739324"/>
    <n v="152.9739324"/>
  </r>
  <r>
    <x v="6"/>
    <x v="3"/>
    <n v="35016085"/>
    <s v="Americana"/>
    <n v="1.16327738154156"/>
    <n v="227223"/>
    <n v="226162"/>
    <n v="1061"/>
    <n v="1700.3889999999999"/>
    <n v="99.53"/>
    <n v="2.57"/>
    <n v="2.27"/>
    <n v="0.3"/>
    <n v="0"/>
    <n v="1.071"/>
    <n v="1.3839999999999999"/>
    <n v="0"/>
    <n v="0.1118215"/>
    <n v="0.79159864583333328"/>
    <n v="13"/>
    <n v="10.75"/>
    <n v="89.25"/>
    <n v="209.5"/>
    <n v="12569.85"/>
    <n v="9882.56"/>
    <n v="31"/>
    <n v="0"/>
    <n v="226.2256901810116"/>
    <n v="29.145641066265302"/>
    <n v="100"/>
    <n v="99.53"/>
    <n v="100"/>
    <n v="46.89"/>
    <n v="65.125"/>
    <n v="100"/>
    <n v="414.79"/>
    <n v="157.80000000000001"/>
    <n v="554.5"/>
    <n v="142"/>
    <n v="0"/>
    <n v="1.19262362289241E-2"/>
    <n v="0"/>
    <n v="0"/>
    <n v="0"/>
    <n v="8.3000000000000007"/>
    <n v="99.5"/>
    <n v="43.78"/>
    <n v="21.4"/>
    <n v="4"/>
    <n v="3"/>
    <n v="0"/>
    <n v="69"/>
    <n v="135.29583528690031"/>
    <n v="33"/>
    <n v="274"/>
    <n v="12507.000749999999"/>
    <n v="5503.0803299999998"/>
  </r>
  <r>
    <x v="3"/>
    <x v="3"/>
    <n v="35017079"/>
    <s v="Américo Brasiliense"/>
    <n v="1.73012341162471"/>
    <n v="38572"/>
    <n v="38280"/>
    <n v="292"/>
    <n v="312.50099999999998"/>
    <n v="99.24"/>
    <n v="0.19999999999999998"/>
    <n v="0.02"/>
    <n v="0.18"/>
    <n v="0"/>
    <n v="9.5000000000000001E-2"/>
    <n v="9.4E-2"/>
    <n v="0"/>
    <n v="8.5264E-3"/>
    <n v="0.11652011905555555"/>
    <n v="5"/>
    <n v="16.670000000000002"/>
    <n v="83.33"/>
    <n v="31.11"/>
    <n v="2100.1680000000001"/>
    <n v="2100.17"/>
    <n v="4"/>
    <n v="0"/>
    <n v="1316.3164990148293"/>
    <n v="155.34169864150155"/>
    <n v="99.24"/>
    <n v="99.24"/>
    <n v="99.24"/>
    <n v="32.909999999999997"/>
    <n v="7.7881156921613499"/>
    <n v="100"/>
    <n v="34.47"/>
    <n v="12.4"/>
    <n v="4.4000000000000004"/>
    <n v="96.1"/>
    <n v="0"/>
    <n v="8.9341552756186896E-2"/>
    <n v="0"/>
    <n v="0"/>
    <n v="0"/>
    <n v="10"/>
    <n v="100"/>
    <n v="0"/>
    <n v="0"/>
    <n v="1.5"/>
    <n v="1"/>
    <n v="0"/>
    <n v="9"/>
    <n v="81.530984322720286"/>
    <n v="5"/>
    <n v="25"/>
    <n v="2100.1680000000001"/>
    <n v="0"/>
  </r>
  <r>
    <x v="10"/>
    <x v="3"/>
    <n v="350180615"/>
    <s v="Américo de Campos"/>
    <n v="9.4682726128936204E-2"/>
    <n v="5733"/>
    <n v="4968"/>
    <n v="765"/>
    <n v="22.584"/>
    <n v="86.66"/>
    <n v="0.03"/>
    <n v="0.03"/>
    <n v="0"/>
    <n v="0"/>
    <n v="0"/>
    <n v="0"/>
    <n v="0.03"/>
    <n v="6.6560000000000002E-4"/>
    <n v="1.276040390625E-2"/>
    <n v="2"/>
    <n v="58.33"/>
    <n v="41.67"/>
    <n v="3.5"/>
    <n v="270.37799999999999"/>
    <n v="28.91"/>
    <n v="0"/>
    <n v="0"/>
    <n v="10451.491365777079"/>
    <n v="1155.164835164835"/>
    <n v="85.47"/>
    <n v="83.91"/>
    <n v="85.47"/>
    <n v="5"/>
    <n v="15.384615384615399"/>
    <n v="99.8"/>
    <n v="4.8899999999999997"/>
    <n v="1.6"/>
    <n v="7.1"/>
    <n v="0.6"/>
    <n v="0"/>
    <n v="0"/>
    <n v="0"/>
    <n v="0"/>
    <n v="0"/>
    <n v="8.6999999999999993"/>
    <n v="99"/>
    <n v="96.03"/>
    <n v="89.3"/>
    <n v="9.9"/>
    <n v="0"/>
    <n v="0"/>
    <n v="3"/>
    <n v="0"/>
    <n v="7"/>
    <n v="5"/>
    <n v="267.67421999999999"/>
    <n v="259.6439934"/>
  </r>
  <r>
    <x v="6"/>
    <x v="3"/>
    <n v="35019055"/>
    <s v="Amparo"/>
    <n v="0.65144418018938699"/>
    <n v="68602"/>
    <n v="56723"/>
    <n v="11879"/>
    <n v="153.81299999999999"/>
    <n v="82.68"/>
    <n v="0.5"/>
    <n v="0.36"/>
    <n v="0.14000000000000001"/>
    <n v="0"/>
    <n v="7.8E-2"/>
    <n v="0.249"/>
    <n v="0.06"/>
    <n v="0.1084841"/>
    <n v="0.16436475456712962"/>
    <n v="129"/>
    <n v="36.69"/>
    <n v="63.31"/>
    <n v="44.83"/>
    <n v="3025.7820000000002"/>
    <n v="1474.7"/>
    <n v="17"/>
    <n v="0"/>
    <n v="2555.9044925803914"/>
    <n v="330.9804378881081"/>
    <n v="78.709999999999994"/>
    <n v="99"/>
    <n v="74.77"/>
    <n v="50.95"/>
    <n v="7.0612364488719601"/>
    <n v="100"/>
    <n v="23.92"/>
    <n v="9"/>
    <n v="26"/>
    <n v="19.899999999999999"/>
    <n v="2"/>
    <n v="0.189393939393939"/>
    <n v="0"/>
    <n v="1"/>
    <n v="0"/>
    <n v="8.3000000000000007"/>
    <n v="95"/>
    <n v="67.45"/>
    <n v="51.3"/>
    <n v="6.3"/>
    <n v="4"/>
    <n v="0"/>
    <n v="194"/>
    <n v="47.4554293622258"/>
    <n v="102"/>
    <n v="176"/>
    <n v="2874.4929000000002"/>
    <n v="2040.8899590000001"/>
  </r>
  <r>
    <x v="3"/>
    <x v="3"/>
    <n v="35019059"/>
    <s v="Amparo"/>
    <m/>
    <m/>
    <m/>
    <m/>
    <m/>
    <m/>
    <n v="0"/>
    <n v="0"/>
    <n v="0"/>
    <n v="0"/>
    <n v="0"/>
    <n v="0"/>
    <n v="0"/>
    <n v="4.6199999999999998E-5"/>
    <n v="0"/>
    <n v="13"/>
    <n v="66.67"/>
    <n v="33.33"/>
    <m/>
    <s v=""/>
    <m/>
    <m/>
    <m/>
    <s v=""/>
    <s v=""/>
    <m/>
    <m/>
    <m/>
    <m/>
    <n v="1"/>
    <m/>
    <m/>
    <m/>
    <m/>
    <m/>
    <s v=""/>
    <s v=""/>
    <m/>
    <m/>
    <s v=""/>
    <m/>
    <m/>
    <m/>
    <m/>
    <m/>
    <m/>
    <m/>
    <n v="4"/>
    <m/>
    <n v="2"/>
    <n v="1"/>
    <m/>
    <m/>
  </r>
  <r>
    <x v="6"/>
    <x v="3"/>
    <n v="35020025"/>
    <s v="Analândia"/>
    <n v="1.40429978985308"/>
    <n v="4694"/>
    <n v="3877"/>
    <n v="817"/>
    <n v="14.371"/>
    <n v="82.59"/>
    <n v="0.14000000000000001"/>
    <n v="0.14000000000000001"/>
    <n v="0"/>
    <n v="0"/>
    <n v="0"/>
    <n v="0.128"/>
    <n v="0.01"/>
    <n v="8.8424999999999997E-3"/>
    <n v="9.7033781249999985E-3"/>
    <n v="10"/>
    <n v="66.67"/>
    <n v="33.33"/>
    <n v="2.69"/>
    <n v="207.684"/>
    <n v="38.909999999999997"/>
    <n v="0"/>
    <n v="0"/>
    <n v="26604.720920323816"/>
    <n v="3291.9982956966342"/>
    <n v="79.38"/>
    <n v="100"/>
    <n v="79.38"/>
    <n v="10"/>
    <s v=""/>
    <n v="100"/>
    <n v="20.29"/>
    <n v="7.8"/>
    <n v="28.7"/>
    <n v="2.7"/>
    <n v="0"/>
    <n v="0.46620046620046601"/>
    <n v="0"/>
    <n v="0"/>
    <n v="0"/>
    <n v="10"/>
    <n v="94"/>
    <n v="89.3"/>
    <n v="81.3"/>
    <n v="9.8000000000000007"/>
    <n v="0"/>
    <n v="0"/>
    <n v="3"/>
    <n v="0"/>
    <n v="10"/>
    <n v="5"/>
    <n v="195.22296"/>
    <n v="185.46181200000001"/>
  </r>
  <r>
    <x v="3"/>
    <x v="3"/>
    <n v="35020029"/>
    <s v="Analândia"/>
    <m/>
    <m/>
    <m/>
    <m/>
    <m/>
    <m/>
    <n v="0.16"/>
    <n v="0.15"/>
    <n v="0.01"/>
    <n v="0"/>
    <n v="0"/>
    <n v="8.9999999999999993E-3"/>
    <n v="0.14000000000000001"/>
    <n v="2.0428999999999998E-3"/>
    <n v="0"/>
    <n v="9"/>
    <n v="80"/>
    <n v="20"/>
    <m/>
    <s v=""/>
    <m/>
    <m/>
    <m/>
    <s v=""/>
    <s v=""/>
    <m/>
    <m/>
    <m/>
    <m/>
    <n v="21.6666666666667"/>
    <m/>
    <m/>
    <m/>
    <m/>
    <m/>
    <s v=""/>
    <s v=""/>
    <m/>
    <m/>
    <s v=""/>
    <m/>
    <m/>
    <m/>
    <m/>
    <m/>
    <m/>
    <m/>
    <n v="1"/>
    <m/>
    <n v="8"/>
    <n v="2"/>
    <m/>
    <m/>
  </r>
  <r>
    <x v="7"/>
    <x v="3"/>
    <n v="350200213"/>
    <s v="Analândia"/>
    <m/>
    <m/>
    <m/>
    <m/>
    <m/>
    <m/>
    <n v="0"/>
    <n v="0"/>
    <n v="0"/>
    <n v="0"/>
    <n v="0"/>
    <n v="0"/>
    <n v="0"/>
    <n v="5.7899999999999998E-5"/>
    <n v="0"/>
    <n v="0"/>
    <n v="50"/>
    <n v="50"/>
    <m/>
    <s v=""/>
    <m/>
    <m/>
    <m/>
    <s v=""/>
    <s v=""/>
    <m/>
    <m/>
    <m/>
    <m/>
    <s v=""/>
    <m/>
    <m/>
    <m/>
    <m/>
    <m/>
    <s v=""/>
    <s v=""/>
    <m/>
    <m/>
    <s v=""/>
    <m/>
    <m/>
    <m/>
    <m/>
    <m/>
    <m/>
    <m/>
    <n v="0"/>
    <m/>
    <n v="2"/>
    <n v="2"/>
    <m/>
    <m/>
  </r>
  <r>
    <x v="12"/>
    <x v="3"/>
    <n v="350210119"/>
    <s v="Andradina"/>
    <n v="8.4491082086302099E-2"/>
    <n v="55886"/>
    <n v="52550"/>
    <n v="3336"/>
    <n v="58.209000000000003"/>
    <n v="94.03"/>
    <n v="0.61"/>
    <n v="0.23"/>
    <n v="0.38"/>
    <n v="0"/>
    <n v="0.19500000000000001"/>
    <n v="0.23400000000000001"/>
    <n v="0.14000000000000001"/>
    <n v="4.3543199999999997E-2"/>
    <n v="0.15878622686574073"/>
    <n v="4"/>
    <n v="14.71"/>
    <n v="85.29"/>
    <n v="42.82"/>
    <n v="2890.674"/>
    <n v="615.16"/>
    <n v="4"/>
    <n v="0"/>
    <n v="3955.6840711448303"/>
    <n v="310.36037648069282"/>
    <n v="93.34"/>
    <n v="93.34"/>
    <n v="93.34"/>
    <n v="36.619999999999997"/>
    <s v=""/>
    <n v="100"/>
    <n v="27.82"/>
    <n v="8.8000000000000007"/>
    <n v="14"/>
    <n v="69.5"/>
    <s v=""/>
    <s v=""/>
    <n v="0"/>
    <n v="0"/>
    <s v=""/>
    <n v="7.4"/>
    <n v="99.03"/>
    <n v="99.03"/>
    <n v="78.7"/>
    <n v="8.3000000000000007"/>
    <n v="0"/>
    <n v="0"/>
    <n v="28"/>
    <n v="122.80662110881902"/>
    <n v="20"/>
    <n v="116"/>
    <n v="2862.634462"/>
    <n v="2862.634462"/>
  </r>
  <r>
    <x v="14"/>
    <x v="3"/>
    <n v="350220014"/>
    <s v="Angatuba"/>
    <n v="1.0921978509598"/>
    <n v="23811"/>
    <n v="17608"/>
    <n v="6203"/>
    <n v="23.146999999999998"/>
    <n v="73.95"/>
    <n v="0.55000000000000004"/>
    <n v="0.54"/>
    <n v="0.01"/>
    <n v="0.2"/>
    <n v="5.8000000000000003E-2"/>
    <n v="8.8999999999999996E-2"/>
    <n v="0.4"/>
    <n v="3.2969999999999999E-4"/>
    <n v="5.7491328791666657E-2"/>
    <n v="63"/>
    <n v="78.95"/>
    <n v="21.05"/>
    <n v="12.39"/>
    <n v="955.476"/>
    <n v="275.45"/>
    <n v="4"/>
    <n v="0"/>
    <n v="15442.852463147285"/>
    <n v="1827.7132417790096"/>
    <n v="79.319999999999993"/>
    <n v="100"/>
    <n v="64.08"/>
    <n v="24.55"/>
    <s v=""/>
    <n v="100"/>
    <n v="10.49"/>
    <n v="4.7"/>
    <n v="13.9"/>
    <n v="0.9"/>
    <n v="0"/>
    <n v="0"/>
    <n v="0"/>
    <n v="0"/>
    <n v="0"/>
    <n v="9.5"/>
    <n v="89.4"/>
    <n v="89.4"/>
    <n v="71.2"/>
    <n v="7.7"/>
    <n v="0"/>
    <n v="0"/>
    <n v="7"/>
    <n v="100.88477900759023"/>
    <n v="60"/>
    <n v="16"/>
    <n v="854.19554400000004"/>
    <n v="854.19554400000004"/>
  </r>
  <r>
    <x v="6"/>
    <x v="3"/>
    <n v="35023095"/>
    <s v="Anhembi"/>
    <m/>
    <m/>
    <m/>
    <m/>
    <m/>
    <m/>
    <n v="0.01"/>
    <n v="0.01"/>
    <n v="0"/>
    <n v="0"/>
    <n v="0"/>
    <n v="0"/>
    <n v="0"/>
    <n v="2.5062000000000001E-3"/>
    <n v="0"/>
    <n v="0"/>
    <n v="91.67"/>
    <n v="8.33"/>
    <m/>
    <s v=""/>
    <m/>
    <m/>
    <m/>
    <s v=""/>
    <s v=""/>
    <m/>
    <m/>
    <m/>
    <m/>
    <n v="20.1816347124117"/>
    <m/>
    <m/>
    <m/>
    <m/>
    <m/>
    <s v=""/>
    <s v=""/>
    <m/>
    <m/>
    <s v=""/>
    <m/>
    <m/>
    <m/>
    <m/>
    <m/>
    <m/>
    <m/>
    <n v="0"/>
    <m/>
    <n v="11"/>
    <n v="1"/>
    <m/>
    <m/>
  </r>
  <r>
    <x v="8"/>
    <x v="3"/>
    <n v="350230910"/>
    <s v="Anhembi"/>
    <n v="1.8511408652068599"/>
    <n v="6367"/>
    <n v="4956"/>
    <n v="1411"/>
    <n v="8.6449999999999996"/>
    <n v="77.84"/>
    <n v="0.3"/>
    <n v="0.3"/>
    <n v="0"/>
    <n v="0"/>
    <n v="1.4E-2"/>
    <n v="0"/>
    <n v="0.26"/>
    <n v="2.1306800000000001E-2"/>
    <n v="1.2891516927083334E-2"/>
    <n v="8"/>
    <n v="77.78"/>
    <n v="22.22"/>
    <n v="3.43"/>
    <n v="264.54599999999999"/>
    <n v="33.46"/>
    <n v="1"/>
    <n v="0"/>
    <n v="33928.317889115751"/>
    <n v="5002.5694989791118"/>
    <n v="77.75"/>
    <s v=""/>
    <n v="73.66"/>
    <n v="42.77"/>
    <s v=""/>
    <n v="100"/>
    <n v="12.31"/>
    <n v="4.4000000000000004"/>
    <n v="20.7"/>
    <n v="0.2"/>
    <n v="0"/>
    <n v="0"/>
    <n v="0"/>
    <n v="0"/>
    <n v="0"/>
    <n v="9.1"/>
    <n v="94.95"/>
    <n v="94.95"/>
    <n v="87.4"/>
    <n v="9.9"/>
    <n v="0"/>
    <n v="0"/>
    <n v="32"/>
    <n v="108.59854646420931"/>
    <n v="14"/>
    <n v="4"/>
    <n v="251.18642700000001"/>
    <n v="251.18642700000001"/>
  </r>
  <r>
    <x v="13"/>
    <x v="3"/>
    <n v="350240822"/>
    <s v="Anhumas"/>
    <n v="0.65677233661256595"/>
    <n v="3898"/>
    <n v="3360"/>
    <n v="538"/>
    <n v="12.146000000000001"/>
    <n v="86.2"/>
    <n v="0.29000000000000004"/>
    <n v="0.28000000000000003"/>
    <n v="0.01"/>
    <n v="0"/>
    <n v="7.0000000000000001E-3"/>
    <n v="0.28199999999999997"/>
    <n v="0"/>
    <n v="4.4509999999999998E-4"/>
    <n v="9.980504166666666E-3"/>
    <n v="0"/>
    <n v="21.05"/>
    <n v="78.95"/>
    <n v="2.3199999999999998"/>
    <n v="179.11799999999999"/>
    <n v="26.96"/>
    <n v="0"/>
    <n v="0"/>
    <n v="19254.920472036942"/>
    <n v="2750.7029245767053"/>
    <n v="98.32"/>
    <n v="89.24"/>
    <n v="95.95"/>
    <n v="7.91"/>
    <n v="5.3571428571428603"/>
    <n v="100"/>
    <n v="23.79"/>
    <n v="12.2"/>
    <n v="31.9"/>
    <n v="2.7"/>
    <n v="0"/>
    <n v="0"/>
    <n v="0"/>
    <n v="0"/>
    <n v="0"/>
    <n v="8.6"/>
    <n v="99.94"/>
    <n v="99.94"/>
    <n v="84.9"/>
    <n v="10"/>
    <n v="0"/>
    <n v="0"/>
    <n v="4"/>
    <n v="70.136737414317338"/>
    <n v="4"/>
    <n v="15"/>
    <n v="179.01052920000001"/>
    <n v="179.01052920000001"/>
  </r>
  <r>
    <x v="15"/>
    <x v="3"/>
    <n v="35025072"/>
    <s v="Aparecida"/>
    <n v="0.152535260667364"/>
    <n v="35501"/>
    <n v="34985"/>
    <n v="516"/>
    <n v="293.54199999999997"/>
    <n v="98.55"/>
    <n v="0.02"/>
    <n v="0.01"/>
    <n v="0.01"/>
    <n v="0.24"/>
    <n v="0"/>
    <n v="0"/>
    <n v="0.01"/>
    <n v="1.45703E-2"/>
    <n v="0.10649745296874998"/>
    <n v="10"/>
    <n v="50"/>
    <n v="50"/>
    <n v="28.6"/>
    <n v="1930.6079999999999"/>
    <n v="1644.12"/>
    <n v="10"/>
    <n v="0"/>
    <n v="1634.4959296921213"/>
    <n v="168.77947100081693"/>
    <n v="98.55"/>
    <n v="98.55"/>
    <n v="85.66"/>
    <n v="55.17"/>
    <n v="50.606060606060602"/>
    <n v="100"/>
    <n v="2.5"/>
    <n v="1.0869565217391304"/>
    <n v="1.639344262295082"/>
    <n v="5.2631578947368407"/>
    <n v="0"/>
    <n v="2.80898876404494"/>
    <n v="0"/>
    <n v="0"/>
    <n v="0"/>
    <n v="9.8000000000000007"/>
    <n v="70"/>
    <n v="28"/>
    <n v="14.8"/>
    <n v="2.8"/>
    <n v="0"/>
    <n v="0"/>
    <n v="33"/>
    <n v="0"/>
    <n v="10"/>
    <n v="10"/>
    <n v="1351.4256"/>
    <n v="540.57024000000001"/>
  </r>
  <r>
    <x v="16"/>
    <x v="3"/>
    <n v="350260618"/>
    <s v="Aparecida d'Oeste"/>
    <n v="-0.89466664630362103"/>
    <n v="4222"/>
    <n v="3615"/>
    <n v="607"/>
    <n v="23.577000000000002"/>
    <n v="85.62"/>
    <n v="0.05"/>
    <n v="0.01"/>
    <n v="0.04"/>
    <n v="0"/>
    <n v="1.4999999999999999E-2"/>
    <n v="1E-3"/>
    <n v="0.02"/>
    <n v="8.9139000000000006E-3"/>
    <n v="9.5313848958333315E-3"/>
    <n v="0"/>
    <n v="37.5"/>
    <n v="62.5"/>
    <n v="2.48"/>
    <n v="191.48400000000001"/>
    <n v="26.67"/>
    <n v="0"/>
    <n v="0"/>
    <n v="10382.529606821412"/>
    <n v="821.63903363334896"/>
    <n v="86.69"/>
    <n v="82.54"/>
    <n v="83.81"/>
    <n v="15.57"/>
    <n v="8.5454545454545503"/>
    <n v="100"/>
    <n v="9.9"/>
    <n v="3.1"/>
    <n v="1.9"/>
    <n v="33.9"/>
    <n v="0"/>
    <n v="0"/>
    <n v="0"/>
    <n v="0"/>
    <n v="0"/>
    <n v="8.6999999999999993"/>
    <n v="96.71"/>
    <n v="96.71"/>
    <n v="86.1"/>
    <n v="9.6999999999999993"/>
    <n v="0"/>
    <n v="0"/>
    <n v="1"/>
    <n v="157.37482185361421"/>
    <n v="12"/>
    <n v="20"/>
    <n v="185.18417640000001"/>
    <n v="185.18417640000001"/>
  </r>
  <r>
    <x v="17"/>
    <x v="3"/>
    <n v="350270511"/>
    <s v="Apiaí"/>
    <n v="-0.52907214090260901"/>
    <n v="24688"/>
    <n v="19430"/>
    <n v="5258"/>
    <n v="25.481999999999999"/>
    <n v="78.7"/>
    <n v="0.06"/>
    <n v="0.06"/>
    <n v="0"/>
    <n v="0"/>
    <n v="2.7E-2"/>
    <n v="2.5000000000000001E-2"/>
    <n v="0"/>
    <n v="8.1518000000000007E-3"/>
    <n v="5.7993112092592593E-2"/>
    <n v="6"/>
    <n v="95"/>
    <n v="5"/>
    <n v="12.63"/>
    <n v="974.16"/>
    <n v="303.41000000000003"/>
    <n v="7"/>
    <n v="0"/>
    <n v="26211.872974724563"/>
    <n v="3308.4186649384314"/>
    <n v="77.17"/>
    <n v="86.19"/>
    <n v="49.07"/>
    <n v="32.72"/>
    <n v="0"/>
    <n v="100"/>
    <n v="0.87"/>
    <n v="0.4"/>
    <n v="1.2"/>
    <n v="0.1"/>
    <n v="0"/>
    <n v="1.952911115167"/>
    <n v="4.05055087491899"/>
    <n v="0"/>
    <n v="0"/>
    <n v="5.6"/>
    <n v="69.55"/>
    <n v="69.55"/>
    <n v="68.900000000000006"/>
    <n v="7.2"/>
    <n v="0"/>
    <n v="0"/>
    <n v="22"/>
    <n v="46.557253138771777"/>
    <n v="38"/>
    <n v="2"/>
    <n v="677.52828"/>
    <n v="677.52828"/>
  </r>
  <r>
    <x v="14"/>
    <x v="3"/>
    <n v="350270514"/>
    <s v="Apiaí"/>
    <m/>
    <m/>
    <m/>
    <m/>
    <m/>
    <m/>
    <n v="0.02"/>
    <n v="0.02"/>
    <n v="0"/>
    <n v="0"/>
    <n v="0.01"/>
    <n v="0"/>
    <n v="0.01"/>
    <n v="1.6489E-3"/>
    <n v="0"/>
    <n v="9"/>
    <n v="95.83"/>
    <n v="4.17"/>
    <m/>
    <s v=""/>
    <m/>
    <m/>
    <m/>
    <s v=""/>
    <s v=""/>
    <m/>
    <m/>
    <m/>
    <m/>
    <n v="32.748756218905498"/>
    <m/>
    <m/>
    <m/>
    <m/>
    <m/>
    <s v=""/>
    <s v=""/>
    <m/>
    <m/>
    <s v=""/>
    <m/>
    <m/>
    <m/>
    <m/>
    <m/>
    <m/>
    <m/>
    <n v="39"/>
    <m/>
    <n v="46"/>
    <n v="2"/>
    <m/>
    <m/>
  </r>
  <r>
    <x v="8"/>
    <x v="3"/>
    <n v="350275410"/>
    <s v="Araçariguama"/>
    <n v="2.6664841963431201"/>
    <n v="19855"/>
    <n v="19855"/>
    <n v="0"/>
    <n v="135.68600000000001"/>
    <n v="100"/>
    <n v="0.32"/>
    <n v="0.27"/>
    <n v="0.05"/>
    <n v="0"/>
    <n v="5.8999999999999997E-2"/>
    <n v="0.224"/>
    <n v="0.01"/>
    <n v="3.40279E-2"/>
    <n v="3.6516792048611114E-2"/>
    <n v="47"/>
    <n v="29.17"/>
    <n v="70.83"/>
    <n v="14.73"/>
    <n v="1136.0519999999999"/>
    <n v="1136.05"/>
    <n v="5"/>
    <n v="0"/>
    <n v="2064.8098715688743"/>
    <n v="301.77990430622009"/>
    <n v="60.42"/>
    <n v="71.3"/>
    <n v="39.22"/>
    <n v="25.6"/>
    <s v=""/>
    <n v="60.42"/>
    <n v="70.16"/>
    <n v="24.8"/>
    <n v="101.2"/>
    <n v="26.1"/>
    <n v="2"/>
    <n v="0.133079847908745"/>
    <n v="0"/>
    <n v="0"/>
    <n v="31"/>
    <n v="9"/>
    <n v="39.79"/>
    <n v="0"/>
    <n v="0"/>
    <n v="0.6"/>
    <n v="1"/>
    <n v="0"/>
    <n v="78"/>
    <n v="161.56950457602974"/>
    <n v="21"/>
    <n v="51"/>
    <n v="452.03509079999998"/>
    <n v="0"/>
  </r>
  <r>
    <x v="12"/>
    <x v="3"/>
    <n v="350280419"/>
    <s v="Araçatuba"/>
    <n v="0.54993493276360705"/>
    <n v="188097"/>
    <n v="184469"/>
    <n v="3628"/>
    <n v="161.137"/>
    <n v="98.07"/>
    <n v="2.1"/>
    <n v="1.61"/>
    <n v="0.49"/>
    <n v="0"/>
    <n v="0.95099999999999996"/>
    <n v="1.0249999999999999"/>
    <n v="7.0000000000000007E-2"/>
    <n v="5.8154400000000002E-2"/>
    <n v="0.64264450344791657"/>
    <n v="6"/>
    <n v="22.16"/>
    <n v="77.84"/>
    <n v="172"/>
    <n v="10320.263999999999"/>
    <n v="1581.9"/>
    <n v="25"/>
    <n v="2"/>
    <n v="1430.1242444058119"/>
    <n v="114.00755992918549"/>
    <n v="98.07"/>
    <n v="100"/>
    <n v="96.99"/>
    <n v="36.65"/>
    <n v="21.1864406779661"/>
    <n v="100"/>
    <n v="76.959999999999994"/>
    <n v="24.6"/>
    <n v="78.7"/>
    <n v="71.8"/>
    <n v="3"/>
    <n v="0.71500843170320405"/>
    <n v="0"/>
    <n v="1"/>
    <n v="1500"/>
    <n v="8.8000000000000007"/>
    <n v="98"/>
    <n v="98"/>
    <n v="84.7"/>
    <n v="10"/>
    <n v="4"/>
    <n v="2"/>
    <n v="23"/>
    <n v="147.98228178996231"/>
    <n v="43"/>
    <n v="151"/>
    <n v="10113.85872"/>
    <n v="10113.85872"/>
  </r>
  <r>
    <x v="0"/>
    <x v="3"/>
    <n v="350280420"/>
    <s v="Araçatuba"/>
    <m/>
    <m/>
    <m/>
    <m/>
    <m/>
    <m/>
    <n v="0"/>
    <n v="0"/>
    <n v="0"/>
    <n v="0"/>
    <n v="0"/>
    <n v="0"/>
    <n v="0"/>
    <n v="0"/>
    <n v="0"/>
    <n v="0"/>
    <n v="0"/>
    <n v="0"/>
    <m/>
    <s v=""/>
    <m/>
    <m/>
    <m/>
    <s v=""/>
    <s v=""/>
    <m/>
    <m/>
    <m/>
    <m/>
    <n v="2.0919899814791698"/>
    <m/>
    <m/>
    <m/>
    <m/>
    <m/>
    <s v=""/>
    <s v=""/>
    <m/>
    <m/>
    <s v=""/>
    <m/>
    <m/>
    <m/>
    <m/>
    <m/>
    <m/>
    <m/>
    <n v="0"/>
    <m/>
    <n v="0"/>
    <n v="0"/>
    <m/>
    <m/>
  </r>
  <r>
    <x v="8"/>
    <x v="3"/>
    <n v="350290310"/>
    <s v="Araçoiaba da Serra"/>
    <n v="2.1310226429783499"/>
    <n v="30876"/>
    <n v="21223"/>
    <n v="9653"/>
    <n v="120.822"/>
    <n v="68.739999999999995"/>
    <n v="0.05"/>
    <n v="0.02"/>
    <n v="0.03"/>
    <n v="0"/>
    <n v="0.01"/>
    <n v="4.0000000000000001E-3"/>
    <n v="0.01"/>
    <n v="1.2371999999999999E-2"/>
    <n v="9.1579931333333323E-2"/>
    <n v="46"/>
    <n v="27.4"/>
    <n v="72.599999999999994"/>
    <n v="15.63"/>
    <n v="1206.0899999999999"/>
    <n v="820.14"/>
    <n v="3"/>
    <n v="0"/>
    <n v="2349.1643995336185"/>
    <n v="367.69529731830551"/>
    <n v="97.44"/>
    <s v=""/>
    <n v="27.34"/>
    <n v="29.93"/>
    <s v=""/>
    <n v="100"/>
    <n v="4.8499999999999996"/>
    <n v="1.8"/>
    <n v="3.2"/>
    <n v="7"/>
    <s v=""/>
    <s v=""/>
    <n v="0"/>
    <n v="0"/>
    <s v=""/>
    <n v="9.1999999999999993"/>
    <n v="40"/>
    <n v="40"/>
    <n v="32"/>
    <n v="4.2"/>
    <n v="0"/>
    <n v="0"/>
    <n v="35"/>
    <n v="10.919422906752271"/>
    <n v="20"/>
    <n v="53"/>
    <n v="482.43599999999998"/>
    <n v="482.43599999999998"/>
  </r>
  <r>
    <x v="11"/>
    <x v="3"/>
    <n v="35030008"/>
    <s v="Aramina"/>
    <n v="0.75215677782711798"/>
    <n v="5402"/>
    <n v="5169"/>
    <n v="233"/>
    <n v="26.65"/>
    <n v="95.69"/>
    <n v="7.0000000000000007E-2"/>
    <n v="0.05"/>
    <n v="0.02"/>
    <n v="0"/>
    <n v="3.0000000000000001E-3"/>
    <n v="0"/>
    <n v="0.04"/>
    <n v="2.28446E-2"/>
    <n v="1.2961142395833335E-2"/>
    <n v="2"/>
    <n v="57.14"/>
    <n v="42.86"/>
    <n v="3.63"/>
    <n v="280.26"/>
    <n v="53.89"/>
    <n v="0"/>
    <n v="0"/>
    <n v="19148.108108108107"/>
    <n v="2393.5135135135138"/>
    <s v=""/>
    <s v=""/>
    <s v=""/>
    <s v=""/>
    <s v=""/>
    <s v=""/>
    <n v="6.61"/>
    <n v="2.1"/>
    <n v="7.5"/>
    <n v="5.3"/>
    <s v=""/>
    <s v=""/>
    <n v="0"/>
    <n v="0"/>
    <s v=""/>
    <n v="7.5"/>
    <n v="98.5"/>
    <n v="98.5"/>
    <n v="80.8"/>
    <n v="10"/>
    <n v="0"/>
    <n v="0"/>
    <n v="6"/>
    <n v="23.146107869044176"/>
    <n v="8"/>
    <n v="6"/>
    <n v="276.05610000000001"/>
    <n v="276.05610000000001"/>
  </r>
  <r>
    <x v="14"/>
    <x v="3"/>
    <n v="350310914"/>
    <s v="Arandu"/>
    <n v="-2.4361536960926199E-2"/>
    <n v="6149"/>
    <n v="4954"/>
    <n v="1195"/>
    <n v="21.475000000000001"/>
    <n v="80.569999999999993"/>
    <n v="0.15"/>
    <n v="0.13"/>
    <n v="0.02"/>
    <n v="0.11"/>
    <n v="1.7000000000000001E-2"/>
    <n v="0"/>
    <n v="0.13"/>
    <n v="5.6595999999999999E-3"/>
    <n v="1.0297973697916667E-2"/>
    <n v="3"/>
    <n v="57.89"/>
    <n v="42.11"/>
    <n v="3.36"/>
    <n v="259.14600000000002"/>
    <n v="117.65"/>
    <n v="0"/>
    <n v="0"/>
    <n v="16975.794438120018"/>
    <n v="2000.1691331923885"/>
    <n v="64.31"/>
    <n v="75.27"/>
    <n v="63.88"/>
    <n v="33.94"/>
    <s v=""/>
    <n v="85.33"/>
    <n v="10.43"/>
    <n v="4.7"/>
    <n v="12.1"/>
    <n v="5.8"/>
    <n v="2"/>
    <n v="0.54945054945055005"/>
    <n v="0"/>
    <n v="0"/>
    <n v="0"/>
    <n v="9.1"/>
    <n v="76.900000000000006"/>
    <n v="76.900000000000006"/>
    <n v="54.6"/>
    <n v="6.7"/>
    <n v="0"/>
    <n v="0"/>
    <n v="0"/>
    <n v="165.08101980721887"/>
    <n v="11"/>
    <n v="8"/>
    <n v="199.28327400000001"/>
    <n v="199.28327400000001"/>
  </r>
  <r>
    <x v="15"/>
    <x v="3"/>
    <n v="35031582"/>
    <s v="Arapeí"/>
    <n v="-0.223758653151751"/>
    <n v="2472"/>
    <n v="1903"/>
    <n v="569"/>
    <n v="15.875999999999999"/>
    <n v="76.98"/>
    <n v="0.01"/>
    <n v="0.01"/>
    <n v="0"/>
    <n v="0"/>
    <n v="7.0000000000000001E-3"/>
    <n v="0"/>
    <n v="0"/>
    <n v="6.9930000000000003E-4"/>
    <n v="5.3907625000000001E-3"/>
    <n v="3"/>
    <n v="75"/>
    <n v="25"/>
    <n v="1.32"/>
    <n v="101.898"/>
    <n v="18.71"/>
    <n v="1"/>
    <n v="0"/>
    <n v="28703.88349514563"/>
    <n v="2806.6019417475723"/>
    <n v="83.74"/>
    <s v=""/>
    <n v="68.790000000000006"/>
    <n v="4.96"/>
    <n v="0"/>
    <n v="100"/>
    <n v="1.0309278350515463"/>
    <n v="0.44444444444444442"/>
    <n v="1.3333333333333335"/>
    <n v="0"/>
    <s v=""/>
    <s v=""/>
    <n v="0"/>
    <n v="0"/>
    <s v=""/>
    <m/>
    <n v="91.73"/>
    <n v="91.73"/>
    <n v="81.599999999999994"/>
    <n v="9.9"/>
    <n v="0"/>
    <n v="0"/>
    <n v="22"/>
    <n v="129.85176030292561"/>
    <n v="3"/>
    <n v="1"/>
    <n v="93.471035400000005"/>
    <n v="93.471035400000005"/>
  </r>
  <r>
    <x v="3"/>
    <x v="3"/>
    <n v="35032089"/>
    <s v="Araraquara"/>
    <m/>
    <m/>
    <m/>
    <m/>
    <m/>
    <m/>
    <n v="0.51"/>
    <n v="0.46"/>
    <n v="0.05"/>
    <n v="0"/>
    <n v="0.17799999999999999"/>
    <n v="4.7E-2"/>
    <n v="0.28000000000000003"/>
    <n v="5.1259999999999999E-4"/>
    <n v="0"/>
    <n v="9"/>
    <n v="40.74"/>
    <n v="59.26"/>
    <m/>
    <s v=""/>
    <m/>
    <m/>
    <m/>
    <s v=""/>
    <s v=""/>
    <m/>
    <m/>
    <m/>
    <m/>
    <s v=""/>
    <m/>
    <m/>
    <m/>
    <m/>
    <m/>
    <s v=""/>
    <s v=""/>
    <m/>
    <m/>
    <s v=""/>
    <m/>
    <m/>
    <m/>
    <m/>
    <m/>
    <m/>
    <m/>
    <n v="5"/>
    <m/>
    <n v="11"/>
    <n v="16"/>
    <m/>
    <m/>
  </r>
  <r>
    <x v="7"/>
    <x v="3"/>
    <n v="350320813"/>
    <s v="Araraquara"/>
    <n v="1.05534043604809"/>
    <n v="222791"/>
    <n v="216457"/>
    <n v="6334"/>
    <n v="221.46899999999999"/>
    <n v="97.16"/>
    <n v="2.4299999999999997"/>
    <n v="0.78"/>
    <n v="1.65"/>
    <n v="0"/>
    <n v="1.234"/>
    <n v="0.41599999999999998"/>
    <n v="0.62"/>
    <n v="0.14964359999999999"/>
    <n v="0.75271847513657408"/>
    <n v="21"/>
    <n v="10.17"/>
    <n v="89.83"/>
    <n v="201.79"/>
    <n v="12107.286"/>
    <n v="5381.7"/>
    <n v="37"/>
    <n v="2"/>
    <n v="1414.0815383027143"/>
    <n v="155.70467388718575"/>
    <n v="96.98"/>
    <n v="98.37"/>
    <n v="97.02"/>
    <n v="52.12"/>
    <s v=""/>
    <n v="99.38"/>
    <n v="65.11"/>
    <n v="29.3"/>
    <n v="36.299999999999997"/>
    <n v="154.19999999999999"/>
    <n v="0"/>
    <n v="8.2091022525776595E-3"/>
    <n v="0"/>
    <n v="2"/>
    <n v="0"/>
    <n v="10"/>
    <n v="99"/>
    <n v="99"/>
    <n v="55.5"/>
    <n v="7.1"/>
    <n v="13"/>
    <n v="2"/>
    <n v="47"/>
    <n v="163.93911412578277"/>
    <n v="48"/>
    <n v="424"/>
    <n v="11986.21314"/>
    <n v="11986.21314"/>
  </r>
  <r>
    <x v="3"/>
    <x v="3"/>
    <n v="35033079"/>
    <s v="Araras"/>
    <n v="1.1045452506170499"/>
    <n v="127501"/>
    <n v="121175"/>
    <n v="6326"/>
    <n v="198.149"/>
    <n v="95.04"/>
    <n v="0.94000000000000006"/>
    <n v="0.77"/>
    <n v="0.17"/>
    <n v="0.02"/>
    <n v="0.15"/>
    <n v="0.496"/>
    <n v="0.27"/>
    <n v="2.4417700000000001E-2"/>
    <n v="0.4441875115740741"/>
    <n v="38"/>
    <n v="26.05"/>
    <n v="73.95"/>
    <n v="111.79"/>
    <n v="6707.5020000000004"/>
    <n v="6707.5"/>
    <n v="17"/>
    <n v="2"/>
    <n v="2117.2238649108635"/>
    <n v="249.81262892055742"/>
    <n v="100"/>
    <n v="99.85"/>
    <n v="100"/>
    <n v="43.9"/>
    <n v="2.4526979677645402"/>
    <n v="100"/>
    <n v="30.3"/>
    <n v="10.9"/>
    <n v="37.1"/>
    <n v="16.399999999999999"/>
    <n v="0"/>
    <n v="0.31600235948428401"/>
    <n v="0"/>
    <n v="1"/>
    <n v="0"/>
    <n v="8.3000000000000007"/>
    <n v="100"/>
    <n v="0"/>
    <n v="0"/>
    <n v="1.5"/>
    <n v="3"/>
    <n v="2"/>
    <n v="85"/>
    <n v="33.769522125564201"/>
    <n v="56"/>
    <n v="159"/>
    <n v="6707.5020000000004"/>
    <n v="0"/>
  </r>
  <r>
    <x v="0"/>
    <x v="3"/>
    <n v="350335620"/>
    <s v="Arco-Íris"/>
    <n v="-0.899037205388864"/>
    <n v="1841"/>
    <n v="1143"/>
    <n v="698"/>
    <n v="6.9939999999999998"/>
    <n v="62.09"/>
    <n v="0.02"/>
    <n v="0.02"/>
    <n v="0"/>
    <n v="0"/>
    <n v="3.0000000000000001E-3"/>
    <n v="0"/>
    <n v="0.02"/>
    <n v="6.3700000000000003E-5"/>
    <n v="3.065936197916667E-3"/>
    <n v="11"/>
    <n v="72.22"/>
    <n v="27.78"/>
    <n v="0.74"/>
    <n v="57.131999999999998"/>
    <n v="12.23"/>
    <n v="0"/>
    <n v="0"/>
    <n v="32546.659424225963"/>
    <n v="4111.1569799022272"/>
    <n v="63.95"/>
    <n v="73.17"/>
    <n v="62.93"/>
    <n v="11.53"/>
    <n v="32.118419215193398"/>
    <n v="100"/>
    <n v="2.97"/>
    <n v="1.2"/>
    <n v="3.7"/>
    <n v="1.3"/>
    <n v="0"/>
    <n v="0"/>
    <n v="0"/>
    <n v="0"/>
    <n v="0"/>
    <n v="8.6999999999999993"/>
    <n v="91.39"/>
    <n v="91.39"/>
    <n v="78.599999999999994"/>
    <n v="8"/>
    <n v="0"/>
    <n v="0"/>
    <n v="1"/>
    <n v="97.849394323291165"/>
    <n v="13"/>
    <n v="5"/>
    <n v="52.212934799999999"/>
    <n v="52.212934799999999"/>
  </r>
  <r>
    <x v="7"/>
    <x v="3"/>
    <n v="350340613"/>
    <s v="Arealva"/>
    <n v="0.55000701707825805"/>
    <n v="8094"/>
    <n v="6675"/>
    <n v="1419"/>
    <n v="15.981"/>
    <n v="82.47"/>
    <n v="0.12"/>
    <n v="0.09"/>
    <n v="0.03"/>
    <n v="0"/>
    <n v="1.4999999999999999E-2"/>
    <n v="1.6E-2"/>
    <n v="0.08"/>
    <n v="4.6395000000000004E-3"/>
    <n v="1.4474348437500001E-2"/>
    <n v="3"/>
    <n v="54.9"/>
    <n v="45.1"/>
    <n v="4.66"/>
    <n v="359.47800000000001"/>
    <n v="126.4"/>
    <n v="0"/>
    <n v="0"/>
    <n v="16247.234988880653"/>
    <n v="1675.374351371386"/>
    <n v="68.67"/>
    <n v="78.760000000000005"/>
    <n v="61.95"/>
    <n v="22.38"/>
    <n v="43.538461538461497"/>
    <n v="87.19"/>
    <n v="5.45"/>
    <n v="2.8"/>
    <n v="5.3"/>
    <n v="5.9"/>
    <n v="0"/>
    <n v="0"/>
    <n v="0"/>
    <n v="0"/>
    <n v="0"/>
    <n v="9.1"/>
    <n v="88"/>
    <n v="88"/>
    <n v="64.8"/>
    <n v="7"/>
    <n v="0"/>
    <n v="0"/>
    <n v="8"/>
    <n v="103.63160776990932"/>
    <n v="28"/>
    <n v="23"/>
    <n v="316.34064000000001"/>
    <n v="316.34064000000001"/>
  </r>
  <r>
    <x v="15"/>
    <x v="3"/>
    <n v="35035052"/>
    <s v="Areias"/>
    <n v="0.25424515882190901"/>
    <n v="3789"/>
    <n v="2540"/>
    <n v="1249"/>
    <n v="12.359"/>
    <n v="67.040000000000006"/>
    <n v="0.01"/>
    <n v="0.01"/>
    <n v="0"/>
    <n v="0.01"/>
    <n v="0.01"/>
    <n v="0"/>
    <n v="0"/>
    <n v="4.9998000000000004E-3"/>
    <n v="8.1135909375000016E-3"/>
    <n v="5"/>
    <n v="100"/>
    <n v="0"/>
    <n v="1.82"/>
    <n v="140.45400000000001"/>
    <n v="140.44999999999999"/>
    <n v="0"/>
    <n v="0"/>
    <n v="37620.142517814726"/>
    <n v="3828.5985748218523"/>
    <s v=""/>
    <s v=""/>
    <s v=""/>
    <s v=""/>
    <n v="7.7147265558031899"/>
    <s v=""/>
    <n v="0.51020408163265307"/>
    <n v="0.22123893805309738"/>
    <n v="0.66666666666666674"/>
    <n v="0"/>
    <n v="0"/>
    <n v="0"/>
    <n v="0"/>
    <n v="0"/>
    <n v="0"/>
    <n v="9.8000000000000007"/>
    <n v="100"/>
    <n v="0"/>
    <n v="0"/>
    <n v="1.5"/>
    <n v="0"/>
    <n v="0"/>
    <n v="31"/>
    <n v="123.24998976447348"/>
    <n v="8"/>
    <n v="0"/>
    <n v="140.45400000000001"/>
    <n v="0"/>
  </r>
  <r>
    <x v="7"/>
    <x v="3"/>
    <n v="350360413"/>
    <s v="Areiópolis"/>
    <n v="0.22311732248798699"/>
    <n v="10753"/>
    <n v="9861"/>
    <n v="892"/>
    <n v="125.108"/>
    <n v="91.7"/>
    <n v="0.03"/>
    <n v="0"/>
    <n v="0.03"/>
    <n v="0"/>
    <n v="2.7E-2"/>
    <n v="2E-3"/>
    <n v="0"/>
    <n v="0"/>
    <n v="3.1327732950231481E-2"/>
    <n v="2"/>
    <n v="0"/>
    <n v="100"/>
    <n v="6.91"/>
    <n v="532.98"/>
    <n v="42.98"/>
    <n v="1"/>
    <n v="0"/>
    <n v="2170.2445829070957"/>
    <n v="234.62103598995634"/>
    <n v="95.71"/>
    <s v=""/>
    <n v="95.53"/>
    <n v="26.94"/>
    <n v="88.397790055248606"/>
    <n v="100"/>
    <n v="7.5"/>
    <n v="3.8"/>
    <n v="0"/>
    <n v="35.6"/>
    <s v=""/>
    <s v=""/>
    <n v="0"/>
    <n v="0"/>
    <s v=""/>
    <n v="7.3"/>
    <n v="99.93"/>
    <n v="99.93"/>
    <n v="91.9"/>
    <n v="10"/>
    <n v="0"/>
    <n v="0"/>
    <n v="0"/>
    <n v="86.185617206624258"/>
    <n v="0"/>
    <n v="3"/>
    <n v="532.60691399999996"/>
    <n v="532.60691399999996"/>
  </r>
  <r>
    <x v="10"/>
    <x v="3"/>
    <n v="350370315"/>
    <s v="Ariranha"/>
    <n v="0.99914252027588601"/>
    <n v="9098"/>
    <n v="8616"/>
    <n v="482"/>
    <n v="68.349000000000004"/>
    <n v="94.7"/>
    <n v="0.66999999999999993"/>
    <n v="0.41"/>
    <n v="0.26"/>
    <n v="0"/>
    <n v="3.5000000000000003E-2"/>
    <n v="0.63100000000000001"/>
    <n v="0"/>
    <n v="2.7314000000000001E-3"/>
    <n v="2.2233237500000003E-2"/>
    <n v="1"/>
    <n v="8.82"/>
    <n v="91.18"/>
    <n v="6.27"/>
    <n v="483.3"/>
    <n v="314.14999999999998"/>
    <n v="2"/>
    <n v="0"/>
    <n v="3535.5814464717519"/>
    <n v="415.95075840844152"/>
    <n v="93.84"/>
    <s v=""/>
    <n v="93.84"/>
    <n v="34.06"/>
    <s v=""/>
    <n v="99.09"/>
    <n v="202.87"/>
    <n v="65.599999999999994"/>
    <n v="196.4"/>
    <n v="214.2"/>
    <n v="0"/>
    <n v="0.38669760247486501"/>
    <n v="0"/>
    <n v="0"/>
    <n v="0"/>
    <n v="9.8000000000000007"/>
    <n v="100"/>
    <n v="35"/>
    <n v="35"/>
    <n v="2"/>
    <n v="1"/>
    <n v="0"/>
    <n v="2"/>
    <n v="157.42196789828742"/>
    <n v="3"/>
    <n v="31"/>
    <n v="483.3"/>
    <n v="169.155"/>
  </r>
  <r>
    <x v="6"/>
    <x v="3"/>
    <n v="35038025"/>
    <s v="Artur Nogueira"/>
    <n v="2.1168839504927002"/>
    <n v="50351"/>
    <n v="45588"/>
    <n v="4763"/>
    <n v="283.26900000000001"/>
    <n v="90.54"/>
    <n v="0.24000000000000002"/>
    <n v="0.2"/>
    <n v="0.04"/>
    <n v="0"/>
    <n v="0.13200000000000001"/>
    <n v="3.3000000000000002E-2"/>
    <n v="0.06"/>
    <n v="2.62673E-2"/>
    <n v="0.13870709797453704"/>
    <n v="29"/>
    <n v="20.309999999999999"/>
    <n v="79.69"/>
    <n v="37.65"/>
    <n v="2541.672"/>
    <n v="1696.03"/>
    <n v="6"/>
    <n v="0"/>
    <n v="1346.5949037754961"/>
    <n v="181.63373120692734"/>
    <n v="90.5"/>
    <n v="100"/>
    <n v="87.79"/>
    <n v="37.07"/>
    <n v="17.105263157894701"/>
    <n v="99.96"/>
    <n v="30.31"/>
    <n v="11.6"/>
    <n v="38.5"/>
    <n v="15.3"/>
    <n v="0"/>
    <n v="7.69230769230769E-2"/>
    <n v="0"/>
    <n v="0"/>
    <n v="0"/>
    <n v="8.3000000000000007"/>
    <n v="97"/>
    <n v="33.950000000000003"/>
    <n v="33.299999999999997"/>
    <n v="4.0999999999999996"/>
    <n v="1"/>
    <n v="0"/>
    <n v="24"/>
    <n v="95.16456037760355"/>
    <n v="26"/>
    <n v="102"/>
    <n v="2465.42184"/>
    <n v="862.89764400000001"/>
  </r>
  <r>
    <x v="15"/>
    <x v="3"/>
    <n v="35039012"/>
    <s v="Arujá"/>
    <m/>
    <m/>
    <m/>
    <m/>
    <m/>
    <m/>
    <n v="0"/>
    <n v="0"/>
    <n v="0"/>
    <n v="0"/>
    <n v="0"/>
    <n v="1E-3"/>
    <n v="0"/>
    <n v="8.1000000000000004E-6"/>
    <n v="0"/>
    <n v="7"/>
    <n v="50"/>
    <n v="50"/>
    <m/>
    <s v=""/>
    <m/>
    <m/>
    <m/>
    <s v=""/>
    <s v=""/>
    <m/>
    <m/>
    <m/>
    <m/>
    <n v="11.4"/>
    <m/>
    <m/>
    <m/>
    <m/>
    <m/>
    <s v=""/>
    <s v=""/>
    <m/>
    <m/>
    <s v=""/>
    <m/>
    <m/>
    <m/>
    <m/>
    <m/>
    <m/>
    <m/>
    <n v="13"/>
    <m/>
    <n v="2"/>
    <n v="2"/>
    <m/>
    <m/>
  </r>
  <r>
    <x v="18"/>
    <x v="3"/>
    <n v="35039016"/>
    <s v="Arujá"/>
    <n v="1.9751363007784399"/>
    <n v="85286"/>
    <n v="82062"/>
    <n v="3224"/>
    <n v="875.17700000000002"/>
    <n v="96.22"/>
    <n v="0.02"/>
    <n v="0.01"/>
    <n v="0.01"/>
    <n v="0"/>
    <n v="0"/>
    <n v="1.7000000000000001E-2"/>
    <n v="0"/>
    <n v="3.7567999999999998E-3"/>
    <n v="0.2596090046296296"/>
    <n v="6"/>
    <n v="26.32"/>
    <n v="73.680000000000007"/>
    <n v="66.38"/>
    <n v="4480.9740000000002"/>
    <n v="2267.27"/>
    <n v="13"/>
    <n v="2"/>
    <n v="543.55838003892779"/>
    <n v="66.558168984358517"/>
    <n v="100"/>
    <n v="96.01"/>
    <n v="70.22"/>
    <n v="26.19"/>
    <s v=""/>
    <n v="100"/>
    <n v="3.59"/>
    <n v="1.5"/>
    <n v="1.6"/>
    <n v="8.3000000000000007"/>
    <n v="0"/>
    <n v="0"/>
    <n v="0"/>
    <n v="0"/>
    <n v="0"/>
    <n v="9.8000000000000007"/>
    <n v="65.87"/>
    <n v="65.87"/>
    <n v="49.4"/>
    <n v="6.2"/>
    <n v="2"/>
    <n v="2"/>
    <n v="67"/>
    <n v="0"/>
    <n v="10"/>
    <n v="28"/>
    <n v="2951.6175739999999"/>
    <n v="2951.6175739999999"/>
  </r>
  <r>
    <x v="10"/>
    <x v="3"/>
    <n v="350395015"/>
    <s v="Aspásia"/>
    <n v="-0.29890953841583701"/>
    <n v="1777"/>
    <n v="1304"/>
    <n v="473"/>
    <n v="25.609000000000002"/>
    <n v="73.38"/>
    <n v="0.02"/>
    <n v="0.01"/>
    <n v="0.01"/>
    <n v="0"/>
    <n v="5.0000000000000001E-3"/>
    <n v="0"/>
    <n v="0.02"/>
    <n v="1.1228E-3"/>
    <n v="3.9741864583333333E-3"/>
    <n v="2"/>
    <n v="78.05"/>
    <n v="21.95"/>
    <n v="0.9"/>
    <n v="69.12"/>
    <n v="13.13"/>
    <n v="0"/>
    <n v="0"/>
    <n v="9405.7850309510413"/>
    <n v="1064.8058525604954"/>
    <n v="85.88"/>
    <n v="69.489999999999995"/>
    <n v="85.88"/>
    <n v="16.87"/>
    <n v="99.715099715099697"/>
    <n v="100"/>
    <n v="12.45"/>
    <n v="4"/>
    <n v="13.2"/>
    <n v="11.1"/>
    <n v="0"/>
    <n v="0"/>
    <n v="0"/>
    <n v="0"/>
    <n v="0"/>
    <n v="9"/>
    <n v="100"/>
    <n v="100"/>
    <n v="81"/>
    <n v="10"/>
    <n v="0"/>
    <n v="0"/>
    <n v="3"/>
    <n v="125.81191276306814"/>
    <n v="32"/>
    <n v="9"/>
    <n v="69.12"/>
    <n v="69.12"/>
  </r>
  <r>
    <x v="5"/>
    <x v="3"/>
    <n v="350400817"/>
    <s v="Assis"/>
    <n v="0.72113134603752904"/>
    <n v="99591"/>
    <n v="95244"/>
    <n v="4347"/>
    <n v="215.7"/>
    <n v="95.64"/>
    <n v="0.35"/>
    <n v="0.28999999999999998"/>
    <n v="0.06"/>
    <n v="0"/>
    <n v="0.29099999999999998"/>
    <n v="1.4E-2"/>
    <n v="0.04"/>
    <n v="1.22474E-2"/>
    <n v="0.29654442084027771"/>
    <n v="10"/>
    <n v="15.38"/>
    <n v="84.62"/>
    <n v="78.739999999999995"/>
    <n v="5315.2740000000003"/>
    <n v="544.4"/>
    <n v="3"/>
    <n v="0"/>
    <n v="1342.6177064192548"/>
    <n v="145.66135494171166"/>
    <n v="97.82"/>
    <n v="100"/>
    <n v="97.74"/>
    <n v="26.28"/>
    <n v="14.5985401459854"/>
    <n v="100"/>
    <n v="15.99"/>
    <n v="8.4"/>
    <n v="16.600000000000001"/>
    <n v="13.8"/>
    <n v="27"/>
    <n v="0.188649583398837"/>
    <n v="0"/>
    <n v="0"/>
    <n v="0"/>
    <n v="8.9"/>
    <n v="99.18"/>
    <n v="99.18"/>
    <n v="89.8"/>
    <n v="10"/>
    <n v="2"/>
    <n v="0"/>
    <n v="16"/>
    <n v="98.130323671385469"/>
    <n v="22"/>
    <n v="121"/>
    <n v="5271.6887530000004"/>
    <n v="5271.6887530000004"/>
  </r>
  <r>
    <x v="6"/>
    <x v="3"/>
    <n v="35041075"/>
    <s v="Atibaia"/>
    <n v="1.06434161286764"/>
    <n v="135875"/>
    <n v="126339"/>
    <n v="9536"/>
    <n v="284.19799999999998"/>
    <n v="92.98"/>
    <n v="1.4700000000000002"/>
    <n v="1.1100000000000001"/>
    <n v="0.36"/>
    <n v="0"/>
    <n v="0.70099999999999996"/>
    <n v="0.112"/>
    <n v="0.37"/>
    <n v="0.27769070000000001"/>
    <n v="0.41518477676504628"/>
    <n v="183"/>
    <n v="19.45"/>
    <n v="80.55"/>
    <n v="114.42"/>
    <n v="6865.2359999999999"/>
    <n v="4469.1400000000003"/>
    <n v="23"/>
    <n v="0"/>
    <n v="1371.6854461821526"/>
    <n v="181.03462741490347"/>
    <n v="87.71"/>
    <n v="100"/>
    <n v="58.87"/>
    <n v="44.5"/>
    <n v="29.248426508700501"/>
    <n v="96.37"/>
    <n v="65.37"/>
    <n v="24.8"/>
    <n v="75.8"/>
    <n v="45.8"/>
    <n v="5"/>
    <n v="2.8571428571428599"/>
    <n v="0.735970561177553"/>
    <n v="1"/>
    <n v="0"/>
    <n v="9.8000000000000007"/>
    <n v="54.87"/>
    <n v="40.483086"/>
    <n v="34.9"/>
    <n v="4.7"/>
    <n v="1"/>
    <n v="0"/>
    <n v="142"/>
    <n v="168.8404872312303"/>
    <n v="177"/>
    <n v="733"/>
    <n v="3766.9549929999998"/>
    <n v="2779.2593940000002"/>
  </r>
  <r>
    <x v="16"/>
    <x v="3"/>
    <n v="350420618"/>
    <s v="Auriflama"/>
    <n v="0.26192392444315299"/>
    <n v="14408"/>
    <n v="13374"/>
    <n v="1034"/>
    <n v="33.283000000000001"/>
    <n v="92.82"/>
    <n v="0"/>
    <n v="0"/>
    <n v="0"/>
    <n v="0"/>
    <n v="0"/>
    <n v="0"/>
    <n v="0.01"/>
    <n v="1.2970000000000001E-4"/>
    <n v="4.1476212879629624E-2"/>
    <n v="9"/>
    <n v="28.57"/>
    <n v="71.430000000000007"/>
    <n v="9.6300000000000008"/>
    <n v="742.66200000000003"/>
    <n v="111.4"/>
    <n v="0"/>
    <n v="0"/>
    <n v="7025.9966685174904"/>
    <n v="547.19600222098836"/>
    <n v="94.57"/>
    <s v=""/>
    <n v="92.32"/>
    <n v="14.53"/>
    <n v="0"/>
    <n v="100"/>
    <n v="5.0199999999999996"/>
    <n v="1.6"/>
    <n v="0.7"/>
    <n v="18.2"/>
    <s v=""/>
    <s v=""/>
    <n v="0"/>
    <n v="0"/>
    <s v=""/>
    <n v="9"/>
    <n v="100"/>
    <n v="100"/>
    <n v="85"/>
    <n v="10"/>
    <n v="0"/>
    <n v="0"/>
    <n v="3"/>
    <n v="0"/>
    <n v="2"/>
    <n v="5"/>
    <n v="742.66200000000003"/>
    <n v="742.66200000000003"/>
  </r>
  <r>
    <x v="12"/>
    <x v="3"/>
    <n v="350420619"/>
    <s v="Auriflama"/>
    <m/>
    <m/>
    <m/>
    <m/>
    <m/>
    <m/>
    <n v="0.05"/>
    <n v="0"/>
    <n v="0.05"/>
    <n v="0"/>
    <n v="4.4999999999999998E-2"/>
    <n v="0"/>
    <n v="0"/>
    <n v="1.18E-4"/>
    <n v="0"/>
    <n v="0"/>
    <n v="16.670000000000002"/>
    <n v="83.33"/>
    <m/>
    <s v=""/>
    <m/>
    <m/>
    <m/>
    <s v=""/>
    <s v=""/>
    <m/>
    <m/>
    <m/>
    <m/>
    <s v=""/>
    <m/>
    <m/>
    <m/>
    <m/>
    <m/>
    <s v=""/>
    <s v=""/>
    <m/>
    <m/>
    <s v=""/>
    <m/>
    <m/>
    <m/>
    <m/>
    <m/>
    <m/>
    <m/>
    <n v="1"/>
    <m/>
    <n v="1"/>
    <n v="5"/>
    <m/>
    <m/>
  </r>
  <r>
    <x v="2"/>
    <x v="3"/>
    <n v="350430516"/>
    <s v="Avaí"/>
    <n v="0.68179019798941798"/>
    <n v="5191"/>
    <n v="3486"/>
    <n v="1705"/>
    <n v="9.5749999999999993"/>
    <n v="67.150000000000006"/>
    <n v="0.22"/>
    <n v="0.21"/>
    <n v="0.01"/>
    <n v="0"/>
    <n v="0.01"/>
    <n v="0"/>
    <n v="0.21"/>
    <n v="6.2390000000000004E-4"/>
    <n v="8.3610247395833337E-3"/>
    <n v="6"/>
    <n v="26.09"/>
    <n v="73.91"/>
    <n v="2.5099999999999998"/>
    <n v="193.536"/>
    <n v="39.33"/>
    <n v="0"/>
    <n v="0"/>
    <n v="24482.774031978428"/>
    <n v="2247.7981121171251"/>
    <n v="61.85"/>
    <n v="92.92"/>
    <n v="60.43"/>
    <n v="15.36"/>
    <s v=""/>
    <n v="92.1"/>
    <n v="13.61"/>
    <n v="5.6"/>
    <n v="16.7"/>
    <n v="3"/>
    <n v="1"/>
    <n v="0.55555555555555602"/>
    <n v="0"/>
    <n v="0"/>
    <n v="0"/>
    <n v="9.1"/>
    <n v="96"/>
    <n v="96"/>
    <n v="79.7"/>
    <n v="8.4"/>
    <n v="0"/>
    <n v="0"/>
    <n v="1"/>
    <n v="119.60256441602569"/>
    <n v="6"/>
    <n v="17"/>
    <n v="185.79455999999999"/>
    <n v="185.79455999999999"/>
  </r>
  <r>
    <x v="12"/>
    <x v="3"/>
    <n v="350440419"/>
    <s v="Avanhandava"/>
    <n v="1.18042526283229"/>
    <n v="11867"/>
    <n v="10034"/>
    <n v="1833"/>
    <n v="34.868000000000002"/>
    <n v="84.55"/>
    <n v="0.03"/>
    <n v="0.03"/>
    <n v="0"/>
    <n v="0"/>
    <n v="0"/>
    <n v="0"/>
    <n v="0.03"/>
    <n v="5.664E-4"/>
    <n v="3.0545548120370372E-2"/>
    <n v="2"/>
    <n v="13.33"/>
    <n v="86.67"/>
    <n v="7.76"/>
    <n v="598.69799999999998"/>
    <n v="95.19"/>
    <n v="0"/>
    <n v="0"/>
    <n v="6510.7609336816386"/>
    <n v="504.91615404061702"/>
    <n v="84.56"/>
    <n v="84.56"/>
    <n v="84.56"/>
    <n v="38.700000000000003"/>
    <n v="19.100000000000001"/>
    <n v="100"/>
    <n v="3.73"/>
    <n v="1.2"/>
    <n v="4.7"/>
    <n v="0.6"/>
    <n v="0"/>
    <n v="0"/>
    <n v="0"/>
    <n v="0"/>
    <n v="0"/>
    <n v="7.5"/>
    <n v="100"/>
    <n v="100"/>
    <n v="84.1"/>
    <n v="9.6999999999999993"/>
    <n v="0"/>
    <n v="0"/>
    <n v="4"/>
    <n v="0"/>
    <n v="2"/>
    <n v="13"/>
    <n v="598.69799999999998"/>
    <n v="598.69799999999998"/>
  </r>
  <r>
    <x v="14"/>
    <x v="3"/>
    <n v="350450314"/>
    <s v="Avaré"/>
    <m/>
    <m/>
    <m/>
    <m/>
    <m/>
    <m/>
    <n v="0.27"/>
    <n v="0.23"/>
    <n v="0.04"/>
    <n v="0.23"/>
    <n v="0"/>
    <n v="0"/>
    <n v="0.23"/>
    <n v="3.6349100000000002E-2"/>
    <n v="0"/>
    <n v="8"/>
    <n v="47.83"/>
    <n v="52.17"/>
    <m/>
    <s v=""/>
    <m/>
    <m/>
    <m/>
    <s v=""/>
    <s v=""/>
    <m/>
    <m/>
    <m/>
    <m/>
    <n v="0"/>
    <m/>
    <m/>
    <m/>
    <m/>
    <m/>
    <s v=""/>
    <s v=""/>
    <m/>
    <m/>
    <s v=""/>
    <m/>
    <m/>
    <m/>
    <m/>
    <m/>
    <m/>
    <m/>
    <n v="4"/>
    <m/>
    <n v="11"/>
    <n v="12"/>
    <m/>
    <m/>
  </r>
  <r>
    <x v="5"/>
    <x v="3"/>
    <n v="350450317"/>
    <s v="Avaré"/>
    <n v="0.62957888307781895"/>
    <n v="86238"/>
    <n v="83064"/>
    <n v="3174"/>
    <n v="70.882000000000005"/>
    <n v="96.32"/>
    <n v="0.49"/>
    <n v="0.36"/>
    <n v="0.13"/>
    <n v="0"/>
    <n v="0.22600000000000001"/>
    <n v="9.9000000000000005E-2"/>
    <n v="0.14000000000000001"/>
    <n v="2.54132E-2"/>
    <n v="0.26135184475000001"/>
    <n v="27"/>
    <n v="29.82"/>
    <n v="70.180000000000007"/>
    <n v="68.52"/>
    <n v="4625.424"/>
    <n v="563.67999999999995"/>
    <n v="8"/>
    <n v="0"/>
    <n v="4472.3356293049465"/>
    <n v="504.6462116468378"/>
    <n v="99.56"/>
    <n v="98.78"/>
    <n v="96.14"/>
    <n v="31.31"/>
    <s v=""/>
    <n v="100"/>
    <n v="12.62"/>
    <n v="6.2"/>
    <n v="12.7"/>
    <n v="12.2"/>
    <n v="60"/>
    <n v="10"/>
    <n v="0"/>
    <n v="0"/>
    <n v="50"/>
    <n v="9.1999999999999993"/>
    <n v="99.09"/>
    <n v="99.09"/>
    <n v="87.8"/>
    <n v="9.5"/>
    <n v="0"/>
    <n v="0"/>
    <n v="19"/>
    <n v="86.473466531749054"/>
    <n v="17"/>
    <n v="40"/>
    <n v="4583.3326420000003"/>
    <n v="4583.3326420000003"/>
  </r>
  <r>
    <x v="2"/>
    <x v="3"/>
    <n v="350460216"/>
    <s v="Bady Bassitt"/>
    <n v="1.5330244799129"/>
    <n v="15893"/>
    <n v="14918"/>
    <n v="975"/>
    <n v="145.02199999999999"/>
    <n v="93.87"/>
    <n v="0.32999999999999996"/>
    <n v="0.18"/>
    <n v="0.15"/>
    <n v="0"/>
    <n v="4.3999999999999997E-2"/>
    <n v="4.0000000000000001E-3"/>
    <n v="0.18"/>
    <n v="0.1002637"/>
    <n v="4.5247941234953709E-2"/>
    <n v="2"/>
    <n v="11.11"/>
    <n v="88.89"/>
    <n v="11.03"/>
    <n v="850.71600000000001"/>
    <n v="66.78"/>
    <n v="2"/>
    <n v="0"/>
    <n v="1646.9439375825834"/>
    <n v="138.8988863021456"/>
    <n v="93.53"/>
    <n v="93.53"/>
    <n v="89.79"/>
    <n v="0"/>
    <n v="8.3333333333333301E-2"/>
    <n v="100"/>
    <n v="96.49"/>
    <n v="39.5"/>
    <n v="66.599999999999994"/>
    <n v="211.7"/>
    <n v="0"/>
    <n v="0"/>
    <n v="0"/>
    <n v="0"/>
    <n v="0"/>
    <n v="10"/>
    <n v="97"/>
    <n v="97"/>
    <n v="92.2"/>
    <n v="10"/>
    <n v="0"/>
    <n v="0"/>
    <n v="13"/>
    <n v="97.241993335180325"/>
    <n v="5"/>
    <n v="40"/>
    <n v="825.19452000000001"/>
    <n v="825.19452000000001"/>
  </r>
  <r>
    <x v="2"/>
    <x v="3"/>
    <n v="350470116"/>
    <s v="Balbinos"/>
    <n v="2.1890169608699299"/>
    <n v="3698"/>
    <n v="1190"/>
    <n v="2508"/>
    <n v="40.700000000000003"/>
    <n v="32.18"/>
    <n v="0.01"/>
    <n v="0"/>
    <n v="0.01"/>
    <n v="0"/>
    <n v="1.2999999999999999E-2"/>
    <n v="0"/>
    <n v="0"/>
    <n v="0"/>
    <n v="8.8020104166666672E-3"/>
    <n v="0"/>
    <n v="0"/>
    <n v="100"/>
    <n v="1.17"/>
    <n v="90.126000000000005"/>
    <n v="24.1"/>
    <n v="0"/>
    <n v="0"/>
    <n v="5798.9399675500272"/>
    <n v="596.9497025419148"/>
    <n v="91.4"/>
    <n v="51.14"/>
    <n v="30.49"/>
    <n v="10.97"/>
    <n v="0"/>
    <n v="100"/>
    <n v="4.8099999999999996"/>
    <n v="2"/>
    <n v="0"/>
    <n v="19.2"/>
    <n v="0"/>
    <n v="0"/>
    <n v="0"/>
    <n v="0"/>
    <n v="0"/>
    <n v="7.3"/>
    <n v="99"/>
    <n v="99"/>
    <n v="73.3"/>
    <n v="8"/>
    <n v="0"/>
    <n v="0"/>
    <n v="0"/>
    <n v="147.69353118901577"/>
    <n v="0"/>
    <n v="8"/>
    <n v="89.224739999999997"/>
    <n v="89.224739999999997"/>
  </r>
  <r>
    <x v="10"/>
    <x v="3"/>
    <n v="350480015"/>
    <s v="Bálsamo"/>
    <n v="0.641344844057401"/>
    <n v="8429"/>
    <n v="7833"/>
    <n v="596"/>
    <n v="56.04"/>
    <n v="92.93"/>
    <n v="0.03"/>
    <n v="0"/>
    <n v="0.03"/>
    <n v="0"/>
    <n v="2.9000000000000001E-2"/>
    <n v="1E-3"/>
    <n v="0"/>
    <n v="1.4480000000000001E-3"/>
    <n v="2.1950520833333334E-2"/>
    <n v="2"/>
    <n v="4.3499999999999996"/>
    <n v="95.65"/>
    <n v="5.71"/>
    <n v="440.58600000000001"/>
    <n v="57.96"/>
    <n v="0"/>
    <n v="0"/>
    <n v="4339.9881361964644"/>
    <n v="448.96428995135841"/>
    <n v="100"/>
    <n v="100"/>
    <n v="100"/>
    <n v="10.68"/>
    <n v="0"/>
    <n v="100"/>
    <n v="9.67"/>
    <n v="3.1"/>
    <n v="1.8"/>
    <n v="26"/>
    <n v="0"/>
    <n v="0"/>
    <n v="0"/>
    <n v="0"/>
    <n v="0"/>
    <n v="8.5"/>
    <n v="99.82"/>
    <n v="99.82"/>
    <n v="86.8"/>
    <n v="10"/>
    <n v="0"/>
    <n v="0"/>
    <n v="5"/>
    <n v="132.11531617036422"/>
    <n v="1"/>
    <n v="22"/>
    <n v="439.79294520000002"/>
    <n v="439.79294520000002"/>
  </r>
  <r>
    <x v="16"/>
    <x v="3"/>
    <n v="350480018"/>
    <s v="Bálsamo"/>
    <m/>
    <m/>
    <m/>
    <m/>
    <m/>
    <m/>
    <n v="0"/>
    <n v="0"/>
    <n v="0"/>
    <n v="0"/>
    <n v="0"/>
    <n v="0"/>
    <n v="0"/>
    <n v="0"/>
    <n v="0"/>
    <n v="1"/>
    <n v="100"/>
    <n v="0"/>
    <m/>
    <s v=""/>
    <m/>
    <m/>
    <m/>
    <s v=""/>
    <s v=""/>
    <m/>
    <m/>
    <m/>
    <m/>
    <n v="30"/>
    <m/>
    <m/>
    <m/>
    <m/>
    <m/>
    <s v=""/>
    <s v=""/>
    <m/>
    <m/>
    <s v=""/>
    <m/>
    <m/>
    <m/>
    <m/>
    <m/>
    <m/>
    <m/>
    <n v="0"/>
    <m/>
    <n v="2"/>
    <n v="0"/>
    <m/>
    <m/>
  </r>
  <r>
    <x v="15"/>
    <x v="3"/>
    <n v="35049092"/>
    <s v="Bananal"/>
    <n v="0.38564696332272802"/>
    <n v="10514"/>
    <n v="8744"/>
    <n v="1770"/>
    <n v="17.059000000000001"/>
    <n v="83.17"/>
    <n v="0.02"/>
    <n v="0.01"/>
    <n v="0.01"/>
    <n v="0.04"/>
    <n v="1E-3"/>
    <n v="0.02"/>
    <n v="0"/>
    <n v="4.3770000000000001E-4"/>
    <n v="2.1285373958333333E-2"/>
    <n v="12"/>
    <n v="50"/>
    <n v="50"/>
    <n v="6.07"/>
    <n v="468.23399999999998"/>
    <n v="190.41"/>
    <n v="1"/>
    <n v="0"/>
    <n v="28044.664257180902"/>
    <n v="2849.4578657028715"/>
    <n v="77.739999999999995"/>
    <s v=""/>
    <n v="71.78"/>
    <n v="17.440000000000001"/>
    <s v=""/>
    <n v="97.43"/>
    <n v="0.54"/>
    <n v="0.2"/>
    <n v="0.2"/>
    <n v="1.5"/>
    <s v=""/>
    <s v=""/>
    <n v="0"/>
    <n v="0"/>
    <s v=""/>
    <m/>
    <n v="85.99"/>
    <n v="85.99"/>
    <n v="59.3"/>
    <n v="6.8"/>
    <n v="0"/>
    <n v="0"/>
    <n v="46"/>
    <n v="4.6980616923034839"/>
    <n v="6"/>
    <n v="6"/>
    <n v="402.63441660000001"/>
    <n v="402.63441660000001"/>
  </r>
  <r>
    <x v="14"/>
    <x v="3"/>
    <n v="350500514"/>
    <s v="Barão de Antonina"/>
    <n v="0.99443259851246202"/>
    <n v="3301"/>
    <n v="2081"/>
    <n v="1220"/>
    <n v="21.308"/>
    <n v="63.04"/>
    <n v="0"/>
    <n v="0"/>
    <n v="0"/>
    <n v="0"/>
    <n v="4.0000000000000001E-3"/>
    <n v="0"/>
    <n v="0"/>
    <n v="6.9499999999999995E-5"/>
    <n v="6.4713354166666664E-3"/>
    <n v="0"/>
    <n v="62.5"/>
    <n v="37.5"/>
    <n v="1.46"/>
    <n v="112.914"/>
    <n v="37.26"/>
    <n v="0"/>
    <n v="0"/>
    <n v="16909.639503180853"/>
    <n v="2006.2284156316275"/>
    <n v="75.28"/>
    <n v="100"/>
    <n v="57.34"/>
    <n v="32.15"/>
    <s v=""/>
    <n v="100"/>
    <n v="0.54"/>
    <n v="0.2"/>
    <n v="0"/>
    <n v="1.9"/>
    <n v="0"/>
    <n v="0"/>
    <n v="0"/>
    <n v="0"/>
    <n v="0"/>
    <n v="8"/>
    <n v="91.78"/>
    <n v="91.78"/>
    <n v="67"/>
    <n v="7.2"/>
    <n v="0"/>
    <n v="0"/>
    <n v="13"/>
    <n v="61.811044281496521"/>
    <n v="5"/>
    <n v="3"/>
    <n v="103.6324692"/>
    <n v="103.6324692"/>
  </r>
  <r>
    <x v="12"/>
    <x v="3"/>
    <n v="350510419"/>
    <s v="Barbosa"/>
    <n v="1.02557565500403"/>
    <n v="7072"/>
    <n v="6029"/>
    <n v="1043"/>
    <n v="34.475999999999999"/>
    <n v="85.25"/>
    <n v="0.05"/>
    <n v="0.05"/>
    <n v="0"/>
    <n v="0"/>
    <n v="0"/>
    <n v="1E-3"/>
    <n v="0.05"/>
    <n v="1.382E-3"/>
    <n v="1.8416666666666668E-2"/>
    <n v="1"/>
    <n v="12.12"/>
    <n v="87.88"/>
    <n v="4.29"/>
    <n v="331.07400000000001"/>
    <n v="148.97999999999999"/>
    <n v="0"/>
    <n v="0"/>
    <n v="6778.0995475113123"/>
    <n v="535.11312217194575"/>
    <n v="100"/>
    <n v="97.96"/>
    <n v="100"/>
    <n v="11.76"/>
    <n v="26.237623762376199"/>
    <n v="100"/>
    <n v="10.89"/>
    <n v="3.4"/>
    <n v="13.9"/>
    <n v="2"/>
    <n v="0"/>
    <n v="0"/>
    <n v="0"/>
    <n v="0"/>
    <n v="0"/>
    <n v="7.6"/>
    <n v="100"/>
    <n v="100"/>
    <n v="55"/>
    <n v="6.8"/>
    <n v="0"/>
    <n v="0"/>
    <n v="0"/>
    <n v="0"/>
    <n v="4"/>
    <n v="29"/>
    <n v="331.07400000000001"/>
    <n v="331.07400000000001"/>
  </r>
  <r>
    <x v="7"/>
    <x v="3"/>
    <n v="350520313"/>
    <s v="Bariri"/>
    <n v="0.84283085507168598"/>
    <n v="33315"/>
    <n v="31986"/>
    <n v="1329"/>
    <n v="75.613"/>
    <n v="96.01"/>
    <n v="0.65999999999999992"/>
    <n v="0.3"/>
    <n v="0.36"/>
    <n v="0"/>
    <n v="7.8E-2"/>
    <n v="0.222"/>
    <n v="0.35"/>
    <n v="8.7478999999999994E-3"/>
    <n v="0.10136967895833333"/>
    <n v="3"/>
    <n v="34.33"/>
    <n v="65.67"/>
    <n v="26.26"/>
    <n v="1772.82"/>
    <n v="389.1"/>
    <n v="3"/>
    <n v="0"/>
    <n v="3436.1602881584872"/>
    <n v="350.24223322827567"/>
    <n v="99.96"/>
    <n v="94.88"/>
    <n v="99.96"/>
    <n v="23.67"/>
    <n v="3.54838709677419"/>
    <n v="100"/>
    <n v="35.58"/>
    <n v="18.2"/>
    <n v="20.3"/>
    <n v="97.1"/>
    <n v="0"/>
    <n v="0"/>
    <n v="0"/>
    <n v="0"/>
    <n v="0"/>
    <n v="9.1"/>
    <n v="98.8"/>
    <n v="98.8"/>
    <n v="78.099999999999994"/>
    <n v="8.3000000000000007"/>
    <n v="1"/>
    <n v="0"/>
    <n v="1"/>
    <n v="76.946085655515262"/>
    <n v="23"/>
    <n v="44"/>
    <n v="1751.5461600000001"/>
    <n v="1751.5461600000001"/>
  </r>
  <r>
    <x v="8"/>
    <x v="3"/>
    <n v="350530210"/>
    <s v="Barra Bonita"/>
    <m/>
    <m/>
    <m/>
    <m/>
    <m/>
    <m/>
    <n v="0"/>
    <n v="0"/>
    <n v="0"/>
    <n v="0"/>
    <n v="0"/>
    <n v="0"/>
    <n v="0"/>
    <n v="0"/>
    <n v="0"/>
    <n v="0"/>
    <n v="0"/>
    <n v="0"/>
    <m/>
    <s v=""/>
    <m/>
    <m/>
    <m/>
    <s v=""/>
    <s v=""/>
    <m/>
    <m/>
    <m/>
    <m/>
    <n v="7.6941645042544202"/>
    <m/>
    <m/>
    <m/>
    <m/>
    <m/>
    <s v=""/>
    <s v=""/>
    <m/>
    <m/>
    <s v=""/>
    <m/>
    <m/>
    <m/>
    <m/>
    <m/>
    <m/>
    <m/>
    <n v="0"/>
    <m/>
    <n v="0"/>
    <n v="0"/>
    <m/>
    <m/>
  </r>
  <r>
    <x v="7"/>
    <x v="3"/>
    <n v="350530213"/>
    <s v="Barra Bonita"/>
    <n v="-0.11187671844691301"/>
    <n v="35001"/>
    <n v="34335"/>
    <n v="666"/>
    <n v="233.06"/>
    <n v="98.1"/>
    <n v="4.33"/>
    <n v="4.24"/>
    <n v="0.09"/>
    <n v="0"/>
    <n v="7.5999999999999998E-2"/>
    <n v="4.2329999999999997"/>
    <n v="0"/>
    <n v="2.44148E-2"/>
    <n v="0.10654239583333333"/>
    <n v="4"/>
    <n v="30"/>
    <n v="70"/>
    <n v="28.46"/>
    <n v="1920.7260000000001"/>
    <n v="1436.71"/>
    <n v="1"/>
    <n v="0"/>
    <n v="1189.3237336076113"/>
    <n v="135.15042427359217"/>
    <n v="100"/>
    <n v="97.25"/>
    <n v="100"/>
    <n v="30.7"/>
    <s v=""/>
    <n v="100"/>
    <n v="710.41"/>
    <n v="328.3"/>
    <n v="922.5"/>
    <n v="60"/>
    <n v="0"/>
    <n v="2.9792051480664998"/>
    <n v="0"/>
    <n v="1"/>
    <n v="0"/>
    <n v="7.7"/>
    <n v="100"/>
    <n v="28"/>
    <n v="25.2"/>
    <n v="3.9"/>
    <n v="0"/>
    <n v="0"/>
    <n v="4"/>
    <n v="71.333105854770253"/>
    <n v="6"/>
    <n v="14"/>
    <n v="1920.7260000000001"/>
    <n v="537.80327999999997"/>
  </r>
  <r>
    <x v="17"/>
    <x v="3"/>
    <n v="350535111"/>
    <s v="Barra do Chapéu"/>
    <n v="0.52992373682425598"/>
    <n v="5439"/>
    <n v="1601"/>
    <n v="3838"/>
    <n v="13.353999999999999"/>
    <n v="29.44"/>
    <n v="0.01"/>
    <n v="0.01"/>
    <n v="0"/>
    <n v="0"/>
    <n v="7.0000000000000001E-3"/>
    <n v="0"/>
    <n v="0"/>
    <n v="6.1299999999999999E-5"/>
    <n v="5.4092554687499989E-3"/>
    <n v="10"/>
    <n v="95.83"/>
    <n v="4.17"/>
    <n v="1.1599999999999999"/>
    <n v="89.855999999999995"/>
    <n v="56.03"/>
    <n v="0"/>
    <n v="1"/>
    <n v="70853.083287369009"/>
    <n v="9103.0557087699963"/>
    <n v="38.19"/>
    <n v="63.51"/>
    <n v="18.79"/>
    <n v="38.619999999999997"/>
    <n v="11.6648351648352"/>
    <n v="100"/>
    <n v="0.16"/>
    <n v="0.1"/>
    <n v="0.2"/>
    <n v="0.1"/>
    <n v="4"/>
    <n v="5.3598774885145497"/>
    <n v="0"/>
    <n v="0"/>
    <n v="0"/>
    <n v="6.4"/>
    <n v="81.59"/>
    <n v="41.366129999999998"/>
    <n v="37.6"/>
    <n v="4.7"/>
    <n v="0"/>
    <n v="1"/>
    <n v="2"/>
    <n v="129.4078277581813"/>
    <n v="23"/>
    <n v="1"/>
    <n v="73.313510399999998"/>
    <n v="37.169949770000002"/>
  </r>
  <r>
    <x v="17"/>
    <x v="3"/>
    <n v="350540111"/>
    <s v="Barra do Turvo"/>
    <n v="-0.28113176977052601"/>
    <n v="7670"/>
    <n v="3453"/>
    <n v="4217"/>
    <n v="7.6139999999999999"/>
    <n v="45.02"/>
    <n v="0"/>
    <n v="0"/>
    <n v="0"/>
    <n v="0.01"/>
    <n v="0"/>
    <n v="0"/>
    <n v="0"/>
    <n v="9.479E-4"/>
    <n v="8.4350026041666668E-3"/>
    <n v="4"/>
    <n v="33.33"/>
    <n v="66.67"/>
    <n v="2.2400000000000002"/>
    <n v="172.53"/>
    <n v="58.37"/>
    <n v="4"/>
    <n v="4"/>
    <n v="126925.20469361148"/>
    <n v="16405.298565840938"/>
    <n v="42.23"/>
    <n v="69.27"/>
    <n v="30.9"/>
    <n v="19.55"/>
    <n v="6.3249001331557899"/>
    <n v="100"/>
    <n v="0.01"/>
    <n v="0"/>
    <n v="0"/>
    <n v="0"/>
    <s v=""/>
    <s v=""/>
    <n v="0"/>
    <n v="0"/>
    <s v=""/>
    <n v="9.1"/>
    <n v="76.94"/>
    <n v="76.94"/>
    <n v="66.2"/>
    <n v="7.5"/>
    <n v="0"/>
    <n v="4"/>
    <n v="8"/>
    <n v="0"/>
    <n v="2"/>
    <n v="4"/>
    <n v="132.74458200000001"/>
    <n v="132.74458200000001"/>
  </r>
  <r>
    <x v="9"/>
    <x v="3"/>
    <n v="350550012"/>
    <s v="Barretos"/>
    <n v="0.61402441879105896"/>
    <n v="116439"/>
    <n v="112892"/>
    <n v="3547"/>
    <n v="74.468000000000004"/>
    <n v="96.95"/>
    <n v="3.51"/>
    <n v="2.65"/>
    <n v="0.86"/>
    <n v="1.1200000000000001"/>
    <n v="0.61199999999999999"/>
    <n v="0.02"/>
    <n v="2.78"/>
    <n v="9.8928500000000003E-2"/>
    <n v="0.39327743935763898"/>
    <n v="85"/>
    <n v="45.7"/>
    <n v="54.3"/>
    <n v="105.27"/>
    <n v="6316.0020000000004"/>
    <n v="540.02"/>
    <n v="15"/>
    <n v="0"/>
    <n v="4937.3601628320412"/>
    <n v="574.17463221085723"/>
    <n v="96.95"/>
    <s v=""/>
    <n v="100"/>
    <n v="45.12"/>
    <s v=""/>
    <n v="100"/>
    <n v="54.51"/>
    <n v="19.600000000000001"/>
    <n v="61.1"/>
    <n v="40.799999999999997"/>
    <n v="4"/>
    <n v="4.49711060643537E-2"/>
    <n v="0"/>
    <n v="1"/>
    <n v="0"/>
    <n v="10"/>
    <n v="100"/>
    <n v="100"/>
    <n v="91.5"/>
    <n v="10"/>
    <n v="0"/>
    <n v="0"/>
    <n v="58"/>
    <n v="155.61533379580894"/>
    <n v="154"/>
    <n v="183"/>
    <n v="6316.0020000000004"/>
    <n v="6316.0020000000004"/>
  </r>
  <r>
    <x v="10"/>
    <x v="3"/>
    <n v="350550015"/>
    <s v="Barretos"/>
    <m/>
    <m/>
    <m/>
    <m/>
    <m/>
    <m/>
    <n v="0.06"/>
    <n v="0.06"/>
    <n v="0"/>
    <n v="0"/>
    <n v="0"/>
    <n v="0"/>
    <n v="0.06"/>
    <n v="0"/>
    <n v="0"/>
    <n v="2"/>
    <n v="91.67"/>
    <n v="8.33"/>
    <m/>
    <s v=""/>
    <m/>
    <m/>
    <m/>
    <s v=""/>
    <s v=""/>
    <m/>
    <m/>
    <m/>
    <m/>
    <n v="47.812939888431302"/>
    <m/>
    <m/>
    <m/>
    <m/>
    <m/>
    <s v=""/>
    <s v=""/>
    <m/>
    <m/>
    <s v=""/>
    <m/>
    <m/>
    <m/>
    <m/>
    <m/>
    <m/>
    <m/>
    <n v="1"/>
    <m/>
    <n v="11"/>
    <n v="1"/>
    <m/>
    <m/>
  </r>
  <r>
    <x v="3"/>
    <x v="3"/>
    <n v="35056099"/>
    <s v="Barrinha"/>
    <n v="1.4042794907888101"/>
    <n v="31199"/>
    <n v="30853"/>
    <n v="346"/>
    <n v="212.86099999999999"/>
    <n v="98.89"/>
    <n v="0.15000000000000002"/>
    <n v="7.0000000000000007E-2"/>
    <n v="0.08"/>
    <n v="0.01"/>
    <n v="0"/>
    <n v="7.0000000000000007E-2"/>
    <n v="7.0000000000000007E-2"/>
    <n v="5.2224999999999997E-3"/>
    <n v="9.3915020362268523E-2"/>
    <n v="1"/>
    <n v="27.59"/>
    <n v="72.41"/>
    <n v="25.25"/>
    <n v="1704.6179999999999"/>
    <n v="1693.71"/>
    <n v="1"/>
    <n v="0"/>
    <n v="2041.8192890797782"/>
    <n v="242.59239078175582"/>
    <n v="98.89"/>
    <n v="100"/>
    <n v="98.89"/>
    <n v="19.600000000000001"/>
    <s v=""/>
    <n v="100"/>
    <n v="20.48"/>
    <n v="7.4"/>
    <n v="15"/>
    <n v="31.6"/>
    <n v="0"/>
    <n v="0"/>
    <n v="0"/>
    <n v="0"/>
    <n v="0"/>
    <n v="10"/>
    <n v="100"/>
    <n v="0.8"/>
    <n v="0.6"/>
    <n v="1.6"/>
    <n v="0"/>
    <n v="0"/>
    <n v="6"/>
    <n v="0"/>
    <n v="8"/>
    <n v="21"/>
    <n v="1704.6179999999999"/>
    <n v="13.636944"/>
  </r>
  <r>
    <x v="18"/>
    <x v="3"/>
    <n v="35057086"/>
    <s v="Barueri"/>
    <n v="1.0924387504084101"/>
    <n v="257525"/>
    <n v="257525"/>
    <n v="0"/>
    <n v="4013.1680000000001"/>
    <n v="100"/>
    <n v="0.15"/>
    <n v="0.06"/>
    <n v="0.09"/>
    <n v="0"/>
    <n v="4.2000000000000003E-2"/>
    <n v="0.03"/>
    <n v="0"/>
    <n v="7.6446799999999995E-2"/>
    <n v="0.89716464120370365"/>
    <n v="6"/>
    <n v="8.9600000000000009"/>
    <n v="91.04"/>
    <n v="240.78"/>
    <n v="14446.835999999999"/>
    <n v="10611.4"/>
    <n v="32"/>
    <n v="2"/>
    <n v="121.23343364721872"/>
    <n v="17.144121929909719"/>
    <n v="100"/>
    <s v=""/>
    <n v="99.56"/>
    <n v="41.24"/>
    <n v="13.5416666666667"/>
    <n v="100"/>
    <n v="40.18"/>
    <n v="15"/>
    <n v="26.4"/>
    <n v="62.9"/>
    <n v="86"/>
    <n v="0"/>
    <n v="0"/>
    <n v="0"/>
    <n v="5"/>
    <n v="9"/>
    <n v="75.94"/>
    <n v="28.857199999999999"/>
    <n v="26.5"/>
    <n v="3.9"/>
    <n v="7"/>
    <n v="2"/>
    <n v="126"/>
    <n v="4.6814149901906115"/>
    <n v="12"/>
    <n v="122"/>
    <n v="10970.92726"/>
    <n v="4168.9523579999995"/>
  </r>
  <r>
    <x v="1"/>
    <x v="3"/>
    <n v="350580721"/>
    <s v="Bastos"/>
    <n v="-0.16906239311624799"/>
    <n v="20276"/>
    <n v="17839"/>
    <n v="2437"/>
    <n v="118.956"/>
    <n v="87.98"/>
    <n v="0.13"/>
    <n v="0.04"/>
    <n v="0.09"/>
    <n v="0"/>
    <n v="4.2000000000000003E-2"/>
    <n v="3.7999999999999999E-2"/>
    <n v="0.04"/>
    <n v="1.8236599999999999E-2"/>
    <n v="5.4239332574074074E-2"/>
    <n v="6"/>
    <n v="3.61"/>
    <n v="96.39"/>
    <n v="12.7"/>
    <n v="980.04600000000005"/>
    <n v="545.24"/>
    <n v="0"/>
    <n v="1"/>
    <n v="2053.0439928980077"/>
    <n v="217.74709015584929"/>
    <n v="87.88"/>
    <n v="86.12"/>
    <n v="87.7"/>
    <n v="13.3"/>
    <n v="81.269841269841294"/>
    <n v="100"/>
    <n v="21.89"/>
    <n v="10.1"/>
    <n v="8.6999999999999993"/>
    <n v="66.3"/>
    <n v="0"/>
    <n v="2.32558139534884"/>
    <n v="0"/>
    <n v="0"/>
    <n v="0"/>
    <n v="8.9"/>
    <n v="96.45"/>
    <n v="96.45"/>
    <n v="44.4"/>
    <n v="5.8"/>
    <n v="0"/>
    <n v="1"/>
    <n v="5"/>
    <n v="77.434581154996792"/>
    <n v="6"/>
    <n v="160"/>
    <n v="945.254367"/>
    <n v="945.254367"/>
  </r>
  <r>
    <x v="4"/>
    <x v="3"/>
    <n v="35059064"/>
    <s v="Batatais"/>
    <m/>
    <m/>
    <m/>
    <m/>
    <m/>
    <m/>
    <n v="0.04"/>
    <n v="0.04"/>
    <n v="0"/>
    <n v="0"/>
    <n v="0"/>
    <n v="1E-3"/>
    <n v="0.03"/>
    <n v="2.4627E-3"/>
    <n v="0"/>
    <n v="8"/>
    <n v="75"/>
    <n v="25"/>
    <m/>
    <s v=""/>
    <m/>
    <m/>
    <m/>
    <s v=""/>
    <s v=""/>
    <m/>
    <m/>
    <m/>
    <m/>
    <n v="23.824999999999999"/>
    <m/>
    <m/>
    <m/>
    <m/>
    <m/>
    <s v=""/>
    <s v=""/>
    <m/>
    <m/>
    <s v=""/>
    <m/>
    <m/>
    <m/>
    <m/>
    <m/>
    <m/>
    <m/>
    <n v="1"/>
    <m/>
    <n v="21"/>
    <n v="7"/>
    <m/>
    <m/>
  </r>
  <r>
    <x v="11"/>
    <x v="3"/>
    <n v="35059068"/>
    <s v="Batatais"/>
    <n v="0.75737245710363299"/>
    <n v="59167"/>
    <n v="52325"/>
    <n v="6842"/>
    <n v="69.549000000000007"/>
    <n v="88.44"/>
    <n v="0.69"/>
    <n v="0.5"/>
    <n v="0.19"/>
    <n v="7.0000000000000007E-2"/>
    <n v="0.223"/>
    <n v="3.6999999999999998E-2"/>
    <n v="0.4"/>
    <n v="2.4189100000000002E-2"/>
    <n v="0.14196073901041667"/>
    <n v="59"/>
    <n v="47.23"/>
    <n v="52.77"/>
    <n v="43.5"/>
    <n v="2935.98"/>
    <n v="317.67"/>
    <n v="9"/>
    <n v="0"/>
    <n v="7200.8274882958403"/>
    <n v="842.13970625517607"/>
    <s v=""/>
    <s v=""/>
    <s v=""/>
    <s v=""/>
    <s v=""/>
    <s v=""/>
    <n v="17.010000000000002"/>
    <n v="5.3"/>
    <n v="20"/>
    <n v="11.9"/>
    <s v=""/>
    <s v=""/>
    <n v="0"/>
    <n v="0"/>
    <s v=""/>
    <n v="10"/>
    <n v="98"/>
    <n v="98"/>
    <n v="89.2"/>
    <n v="10"/>
    <n v="1"/>
    <n v="0"/>
    <n v="23"/>
    <n v="157.08568548916676"/>
    <n v="128"/>
    <n v="143"/>
    <n v="2877.2604000000001"/>
    <n v="2877.2604000000001"/>
  </r>
  <r>
    <x v="7"/>
    <x v="3"/>
    <n v="350600313"/>
    <s v="Bauru"/>
    <n v="0.65107473089489598"/>
    <n v="358619"/>
    <n v="352620"/>
    <n v="5999"/>
    <n v="532.47900000000004"/>
    <n v="98.33"/>
    <n v="0.31"/>
    <n v="0.02"/>
    <n v="0.28999999999999998"/>
    <n v="0"/>
    <n v="2.4E-2"/>
    <n v="0.14199999999999999"/>
    <n v="0.01"/>
    <n v="0.13712340000000001"/>
    <n v="1.2267422086354165"/>
    <n v="6"/>
    <n v="2.12"/>
    <n v="97.88"/>
    <n v="328.93"/>
    <n v="19735.542000000001"/>
    <n v="17717.72"/>
    <n v="21"/>
    <n v="0"/>
    <n v="456.3947810907955"/>
    <n v="43.08929532456451"/>
    <n v="98.19"/>
    <n v="98.33"/>
    <n v="97.17"/>
    <n v="47.7"/>
    <s v=""/>
    <n v="99.86"/>
    <n v="37.35"/>
    <n v="16.3"/>
    <n v="29.9"/>
    <n v="64.3"/>
    <n v="16"/>
    <n v="0"/>
    <n v="0"/>
    <n v="1"/>
    <n v="0"/>
    <n v="9.1"/>
    <n v="98.5"/>
    <n v="10.835000000000001"/>
    <n v="10.199999999999999"/>
    <n v="2.2999999999999998"/>
    <n v="5"/>
    <n v="0"/>
    <n v="31"/>
    <n v="1.9564012578239018"/>
    <n v="8"/>
    <n v="370"/>
    <n v="19439.508870000001"/>
    <n v="2138.3459760000001"/>
  </r>
  <r>
    <x v="2"/>
    <x v="3"/>
    <n v="350600316"/>
    <s v="Bauru"/>
    <m/>
    <m/>
    <m/>
    <m/>
    <m/>
    <m/>
    <n v="0.54"/>
    <n v="0.52"/>
    <n v="0.02"/>
    <n v="0"/>
    <n v="0.34699999999999998"/>
    <n v="0"/>
    <n v="0.19"/>
    <n v="2.5217999999999998E-3"/>
    <n v="0"/>
    <n v="2"/>
    <n v="33.33"/>
    <n v="66.67"/>
    <m/>
    <s v=""/>
    <m/>
    <m/>
    <m/>
    <s v=""/>
    <s v=""/>
    <m/>
    <m/>
    <m/>
    <m/>
    <n v="2.0432692307692299"/>
    <m/>
    <m/>
    <m/>
    <m/>
    <m/>
    <s v=""/>
    <s v=""/>
    <m/>
    <m/>
    <s v=""/>
    <m/>
    <m/>
    <m/>
    <m/>
    <m/>
    <m/>
    <m/>
    <n v="6"/>
    <m/>
    <n v="7"/>
    <n v="14"/>
    <m/>
    <m/>
  </r>
  <r>
    <x v="9"/>
    <x v="3"/>
    <n v="350610212"/>
    <s v="Bebedouro"/>
    <n v="-9.8148328871283705E-2"/>
    <n v="74483"/>
    <n v="71475"/>
    <n v="3008"/>
    <n v="109.131"/>
    <n v="95.96"/>
    <n v="2.0100000000000002"/>
    <n v="1.33"/>
    <n v="0.68"/>
    <n v="0"/>
    <n v="0.11700000000000001"/>
    <n v="0.13600000000000001"/>
    <n v="1.47"/>
    <n v="0.28153630000000002"/>
    <n v="0.22672487268518518"/>
    <n v="43"/>
    <n v="33.72"/>
    <n v="66.28"/>
    <n v="59.28"/>
    <n v="4001.4540000000002"/>
    <n v="2604.62"/>
    <n v="11"/>
    <n v="1"/>
    <n v="3158.5537639461354"/>
    <n v="359.88883369359445"/>
    <n v="100"/>
    <n v="95.29"/>
    <n v="100"/>
    <n v="38.01"/>
    <s v=""/>
    <n v="100"/>
    <n v="92.92"/>
    <n v="32.799999999999997"/>
    <n v="83.3"/>
    <n v="113.1"/>
    <n v="1"/>
    <n v="3.4423407917383799"/>
    <n v="0"/>
    <n v="0"/>
    <n v="0"/>
    <n v="10"/>
    <n v="100"/>
    <n v="40.1"/>
    <n v="34.9"/>
    <n v="4.9000000000000004"/>
    <n v="1"/>
    <n v="1"/>
    <n v="16"/>
    <n v="51.604395501175695"/>
    <n v="58"/>
    <n v="114"/>
    <n v="4001.4540000000002"/>
    <n v="1604.5830539999999"/>
  </r>
  <r>
    <x v="10"/>
    <x v="3"/>
    <n v="350610215"/>
    <s v="Bebedouro"/>
    <m/>
    <m/>
    <m/>
    <m/>
    <m/>
    <m/>
    <n v="0.44000000000000006"/>
    <n v="0.16"/>
    <n v="0.28000000000000003"/>
    <n v="0"/>
    <n v="0"/>
    <n v="8.0000000000000002E-3"/>
    <n v="0.43"/>
    <n v="5.5559999999999995E-4"/>
    <n v="0"/>
    <n v="3"/>
    <n v="40"/>
    <n v="60"/>
    <m/>
    <s v=""/>
    <m/>
    <m/>
    <m/>
    <s v=""/>
    <s v=""/>
    <m/>
    <m/>
    <m/>
    <m/>
    <n v="47.058823529411796"/>
    <m/>
    <m/>
    <m/>
    <m/>
    <m/>
    <s v=""/>
    <s v=""/>
    <m/>
    <m/>
    <s v=""/>
    <m/>
    <m/>
    <m/>
    <m/>
    <m/>
    <m/>
    <m/>
    <n v="2"/>
    <m/>
    <n v="16"/>
    <n v="24"/>
    <m/>
    <m/>
  </r>
  <r>
    <x v="12"/>
    <x v="3"/>
    <n v="350620119"/>
    <s v="Bento de Abreu"/>
    <n v="1.10788638189663"/>
    <n v="2866"/>
    <n v="2715"/>
    <n v="151"/>
    <n v="9.4949999999999992"/>
    <n v="94.73"/>
    <n v="0.01"/>
    <n v="0"/>
    <n v="0.01"/>
    <n v="0"/>
    <n v="0"/>
    <n v="4.0000000000000001E-3"/>
    <n v="0"/>
    <n v="1.4094999999999999E-3"/>
    <n v="6.956020833333334E-3"/>
    <n v="0"/>
    <n v="0"/>
    <n v="100"/>
    <n v="1.87"/>
    <n v="144.34200000000001"/>
    <n v="31.24"/>
    <n v="1"/>
    <n v="0"/>
    <n v="23657.501744591766"/>
    <n v="2750.8722958827634"/>
    <n v="93.2"/>
    <n v="91.38"/>
    <n v="92.79"/>
    <n v="21.46"/>
    <s v=""/>
    <n v="100"/>
    <n v="19.87"/>
    <n v="7.9"/>
    <n v="27"/>
    <n v="2.4"/>
    <n v="0"/>
    <n v="0.76142131979695404"/>
    <n v="0"/>
    <n v="0"/>
    <n v="0"/>
    <n v="9"/>
    <n v="96.74"/>
    <n v="96.74"/>
    <n v="78.400000000000006"/>
    <n v="8.1999999999999993"/>
    <n v="0"/>
    <n v="0"/>
    <n v="0"/>
    <n v="0"/>
    <n v="0"/>
    <n v="5"/>
    <n v="139.63645080000001"/>
    <n v="139.63645080000001"/>
  </r>
  <r>
    <x v="0"/>
    <x v="3"/>
    <n v="350620120"/>
    <s v="Bento de Abreu"/>
    <m/>
    <m/>
    <m/>
    <m/>
    <m/>
    <m/>
    <n v="0.16"/>
    <n v="0.16"/>
    <n v="0"/>
    <n v="0"/>
    <n v="0"/>
    <n v="0.16500000000000001"/>
    <n v="0"/>
    <n v="2.4649999999999997E-4"/>
    <n v="0"/>
    <n v="1"/>
    <n v="66.67"/>
    <n v="33.33"/>
    <m/>
    <s v=""/>
    <m/>
    <m/>
    <m/>
    <s v=""/>
    <s v=""/>
    <m/>
    <m/>
    <m/>
    <m/>
    <n v="7.8947368421052602"/>
    <m/>
    <m/>
    <m/>
    <m/>
    <m/>
    <s v=""/>
    <s v=""/>
    <m/>
    <m/>
    <s v=""/>
    <m/>
    <m/>
    <m/>
    <m/>
    <m/>
    <m/>
    <m/>
    <n v="2"/>
    <m/>
    <n v="2"/>
    <n v="1"/>
    <m/>
    <m/>
  </r>
  <r>
    <x v="14"/>
    <x v="3"/>
    <n v="350630014"/>
    <s v="Bernardino de Campos"/>
    <n v="-1.29813550182045E-2"/>
    <n v="10777"/>
    <n v="9807"/>
    <n v="970"/>
    <n v="44.164000000000001"/>
    <n v="91"/>
    <n v="0.22000000000000003"/>
    <n v="0.17"/>
    <n v="0.05"/>
    <n v="0"/>
    <n v="2.5999999999999999E-2"/>
    <n v="1.4999999999999999E-2"/>
    <n v="0.18"/>
    <n v="2.153E-4"/>
    <n v="2.5539244791666665E-2"/>
    <n v="14"/>
    <n v="67.650000000000006"/>
    <n v="32.35"/>
    <n v="7.01"/>
    <n v="541.13400000000001"/>
    <n v="51.4"/>
    <n v="0"/>
    <n v="1"/>
    <n v="7403.36642850515"/>
    <n v="848.60721907766526"/>
    <n v="91"/>
    <s v=""/>
    <n v="89.83"/>
    <n v="21.49"/>
    <s v=""/>
    <n v="100"/>
    <n v="18.21"/>
    <n v="8.6999999999999993"/>
    <n v="19"/>
    <n v="15.7"/>
    <n v="6"/>
    <n v="1.07642626480086"/>
    <n v="0"/>
    <n v="0"/>
    <n v="0"/>
    <n v="7.5"/>
    <n v="100"/>
    <n v="100"/>
    <n v="90.5"/>
    <n v="10"/>
    <n v="0"/>
    <n v="1"/>
    <n v="0"/>
    <n v="101.80410662919709"/>
    <n v="23"/>
    <n v="11"/>
    <n v="541.13400000000001"/>
    <n v="541.13400000000001"/>
  </r>
  <r>
    <x v="5"/>
    <x v="3"/>
    <n v="350630017"/>
    <s v="Bernardino de Campos"/>
    <m/>
    <m/>
    <m/>
    <m/>
    <m/>
    <m/>
    <n v="0"/>
    <n v="0"/>
    <n v="0"/>
    <n v="0"/>
    <n v="0"/>
    <n v="0"/>
    <n v="0"/>
    <n v="1.852E-4"/>
    <n v="0"/>
    <n v="0"/>
    <n v="50"/>
    <n v="50"/>
    <m/>
    <s v=""/>
    <m/>
    <m/>
    <m/>
    <s v=""/>
    <s v=""/>
    <m/>
    <m/>
    <m/>
    <m/>
    <n v="76.660988074957402"/>
    <m/>
    <m/>
    <m/>
    <m/>
    <m/>
    <s v=""/>
    <s v=""/>
    <m/>
    <m/>
    <s v=""/>
    <m/>
    <m/>
    <m/>
    <m/>
    <m/>
    <m/>
    <m/>
    <n v="0"/>
    <m/>
    <n v="1"/>
    <n v="1"/>
    <m/>
    <m/>
  </r>
  <r>
    <x v="18"/>
    <x v="3"/>
    <n v="35063596"/>
    <s v="Bertioga"/>
    <m/>
    <m/>
    <m/>
    <m/>
    <m/>
    <m/>
    <n v="0"/>
    <n v="0"/>
    <n v="0"/>
    <n v="0"/>
    <n v="0"/>
    <n v="0"/>
    <n v="0"/>
    <n v="0"/>
    <n v="0"/>
    <n v="0"/>
    <n v="0"/>
    <n v="0"/>
    <m/>
    <s v=""/>
    <m/>
    <m/>
    <m/>
    <s v=""/>
    <s v=""/>
    <m/>
    <m/>
    <m/>
    <m/>
    <s v=""/>
    <m/>
    <m/>
    <m/>
    <m/>
    <m/>
    <s v=""/>
    <s v=""/>
    <m/>
    <m/>
    <s v=""/>
    <m/>
    <m/>
    <m/>
    <m/>
    <m/>
    <m/>
    <m/>
    <n v="0"/>
    <m/>
    <n v="0"/>
    <n v="0"/>
    <m/>
    <m/>
  </r>
  <r>
    <x v="19"/>
    <x v="3"/>
    <n v="35063597"/>
    <s v="Bertioga"/>
    <n v="3.37158947855505"/>
    <n v="58595"/>
    <n v="57946"/>
    <n v="649"/>
    <n v="119.16800000000001"/>
    <n v="98.89"/>
    <n v="1.79"/>
    <n v="1.79"/>
    <n v="0"/>
    <n v="0"/>
    <n v="0.73199999999999998"/>
    <n v="0"/>
    <n v="0"/>
    <n v="1.0536875999999999"/>
    <n v="0.1322554933738426"/>
    <n v="10"/>
    <n v="94.44"/>
    <n v="5.56"/>
    <n v="46.66"/>
    <n v="3149.7660000000001"/>
    <n v="2253.29"/>
    <n v="6"/>
    <n v="0"/>
    <n v="14800.580254287908"/>
    <n v="1878.3281849987197"/>
    <n v="74.150000000000006"/>
    <n v="98.37"/>
    <n v="50.13"/>
    <n v="39.24"/>
    <s v=""/>
    <n v="75.38"/>
    <n v="17.399999999999999"/>
    <n v="6.5"/>
    <n v="26.3"/>
    <n v="0"/>
    <n v="0"/>
    <n v="5.0330628627530203"/>
    <n v="1.7066302585544799"/>
    <n v="0"/>
    <n v="0"/>
    <n v="9.5"/>
    <n v="34.049999999999997"/>
    <n v="34.049999999999997"/>
    <n v="28.5"/>
    <n v="4.4000000000000004"/>
    <n v="0"/>
    <n v="0"/>
    <n v="31"/>
    <n v="553.4741743625558"/>
    <n v="17"/>
    <n v="1"/>
    <n v="1072.4953230000001"/>
    <n v="1072.4953230000001"/>
  </r>
  <r>
    <x v="12"/>
    <x v="3"/>
    <n v="350640919"/>
    <s v="Bilac"/>
    <n v="1.1562364063155"/>
    <n v="7606"/>
    <n v="7129"/>
    <n v="477"/>
    <n v="48.36"/>
    <n v="93.73"/>
    <n v="0.01"/>
    <n v="0"/>
    <n v="0.01"/>
    <n v="0"/>
    <n v="2E-3"/>
    <n v="0"/>
    <n v="0"/>
    <n v="4.4917999999999998E-3"/>
    <n v="1.9807291666666667E-2"/>
    <n v="1"/>
    <n v="7.14"/>
    <n v="92.86"/>
    <n v="5.04"/>
    <n v="389.178"/>
    <n v="35.03"/>
    <n v="1"/>
    <n v="0"/>
    <n v="4768.1304233499868"/>
    <n v="414.62003681304247"/>
    <n v="100"/>
    <n v="100"/>
    <n v="100"/>
    <n v="7.27"/>
    <n v="30.354223433242499"/>
    <n v="100"/>
    <n v="3.03"/>
    <n v="1"/>
    <n v="1.6"/>
    <n v="7.2"/>
    <n v="0"/>
    <n v="0"/>
    <n v="13.147515119642399"/>
    <n v="0"/>
    <n v="0"/>
    <n v="9"/>
    <n v="100"/>
    <n v="100"/>
    <n v="91"/>
    <n v="9.6999999999999993"/>
    <n v="0"/>
    <n v="0"/>
    <n v="8"/>
    <n v="10.097291611885353"/>
    <n v="1"/>
    <n v="13"/>
    <n v="389.178"/>
    <n v="389.178"/>
  </r>
  <r>
    <x v="0"/>
    <x v="3"/>
    <n v="350640920"/>
    <s v="Bilac"/>
    <m/>
    <m/>
    <m/>
    <m/>
    <m/>
    <m/>
    <n v="0"/>
    <n v="0"/>
    <n v="0"/>
    <n v="0"/>
    <n v="0"/>
    <n v="0"/>
    <n v="0"/>
    <n v="0"/>
    <n v="0"/>
    <n v="0"/>
    <n v="0"/>
    <n v="0"/>
    <m/>
    <s v=""/>
    <m/>
    <m/>
    <m/>
    <s v=""/>
    <s v=""/>
    <m/>
    <m/>
    <m/>
    <m/>
    <n v="16.031390134529101"/>
    <m/>
    <m/>
    <m/>
    <m/>
    <m/>
    <s v=""/>
    <s v=""/>
    <m/>
    <m/>
    <s v=""/>
    <m/>
    <m/>
    <m/>
    <m/>
    <m/>
    <m/>
    <m/>
    <n v="0"/>
    <m/>
    <n v="0"/>
    <n v="0"/>
    <m/>
    <m/>
  </r>
  <r>
    <x v="12"/>
    <x v="3"/>
    <n v="350650819"/>
    <s v="Birigui"/>
    <n v="1.2300243390957799"/>
    <n v="117793"/>
    <n v="114578"/>
    <n v="3215"/>
    <n v="221.97900000000001"/>
    <n v="97.27"/>
    <n v="0.28999999999999998"/>
    <n v="0.08"/>
    <n v="0.21"/>
    <n v="0"/>
    <n v="0.185"/>
    <n v="1.2E-2"/>
    <n v="0.08"/>
    <n v="9.5460000000000093E-3"/>
    <n v="0.41036681712962964"/>
    <n v="19"/>
    <n v="27.43"/>
    <n v="72.569999999999993"/>
    <n v="105.38"/>
    <n v="6323.076"/>
    <n v="1613.65"/>
    <n v="9"/>
    <n v="0"/>
    <n v="1028.0597319025749"/>
    <n v="80.317166554888644"/>
    <n v="100"/>
    <n v="99.43"/>
    <n v="100"/>
    <n v="44.74"/>
    <s v=""/>
    <n v="100"/>
    <n v="23.72"/>
    <n v="7.5"/>
    <n v="8.8000000000000007"/>
    <n v="68.900000000000006"/>
    <n v="0"/>
    <n v="0"/>
    <n v="0"/>
    <n v="0"/>
    <n v="0"/>
    <n v="7.8"/>
    <n v="98"/>
    <n v="98"/>
    <n v="74.5"/>
    <n v="8"/>
    <n v="3"/>
    <n v="0"/>
    <n v="19"/>
    <n v="45.081617781381397"/>
    <n v="31"/>
    <n v="82"/>
    <n v="6196.6144800000002"/>
    <n v="6196.6144800000002"/>
  </r>
  <r>
    <x v="18"/>
    <x v="3"/>
    <n v="35066076"/>
    <s v="Biritiba Mirim"/>
    <n v="1.29968382622545"/>
    <n v="31195"/>
    <n v="27085"/>
    <n v="4110"/>
    <n v="98.494"/>
    <n v="86.82"/>
    <n v="0.77"/>
    <n v="0.75"/>
    <n v="0.02"/>
    <n v="0"/>
    <n v="0.115"/>
    <n v="0"/>
    <n v="0.65"/>
    <n v="3.7193999999999999E-3"/>
    <n v="5.2625170682870377E-2"/>
    <n v="26"/>
    <n v="74.87"/>
    <n v="25.13"/>
    <n v="21.83"/>
    <n v="1473.498"/>
    <n v="1019.3"/>
    <n v="1"/>
    <n v="1"/>
    <n v="9603.8467703157548"/>
    <n v="1263.6640487257573"/>
    <n v="55.42"/>
    <s v=""/>
    <n v="48.51"/>
    <n v="28.64"/>
    <n v="1.7946555158737301"/>
    <n v="64.569999999999993"/>
    <n v="21.54"/>
    <n v="8"/>
    <n v="32.4"/>
    <n v="1.5"/>
    <n v="0"/>
    <n v="1.38927479855515E-2"/>
    <n v="0"/>
    <n v="0"/>
    <n v="0"/>
    <n v="10"/>
    <n v="55.6"/>
    <n v="55.043999999999997"/>
    <n v="30.8"/>
    <n v="4.5"/>
    <n v="0"/>
    <n v="1"/>
    <n v="12"/>
    <n v="218.52660714967104"/>
    <n v="146"/>
    <n v="49"/>
    <n v="819.26488800000004"/>
    <n v="811.07223910000005"/>
  </r>
  <r>
    <x v="19"/>
    <x v="3"/>
    <n v="35066077"/>
    <s v="Biritiba Mirim"/>
    <m/>
    <m/>
    <m/>
    <m/>
    <m/>
    <m/>
    <n v="0"/>
    <n v="0"/>
    <n v="0"/>
    <n v="0"/>
    <n v="0"/>
    <n v="0"/>
    <n v="0"/>
    <n v="0"/>
    <n v="0"/>
    <n v="0"/>
    <n v="0"/>
    <n v="0"/>
    <m/>
    <s v=""/>
    <m/>
    <m/>
    <m/>
    <s v=""/>
    <s v=""/>
    <m/>
    <m/>
    <m/>
    <m/>
    <n v="34.272277227722803"/>
    <m/>
    <m/>
    <m/>
    <m/>
    <m/>
    <s v=""/>
    <s v=""/>
    <m/>
    <m/>
    <s v=""/>
    <m/>
    <m/>
    <m/>
    <m/>
    <m/>
    <m/>
    <m/>
    <n v="0"/>
    <m/>
    <n v="0"/>
    <n v="0"/>
    <m/>
    <m/>
  </r>
  <r>
    <x v="7"/>
    <x v="3"/>
    <n v="350670613"/>
    <s v="Boa Esperança do Sul"/>
    <n v="0.68738757139679096"/>
    <n v="14303"/>
    <n v="13049"/>
    <n v="1254"/>
    <n v="20.698"/>
    <n v="91.23"/>
    <n v="1.1400000000000001"/>
    <n v="1.03"/>
    <n v="0.11"/>
    <n v="0"/>
    <n v="0"/>
    <n v="0"/>
    <n v="1.1200000000000001"/>
    <n v="1.5443200000000001E-2"/>
    <n v="3.5198018426724133E-2"/>
    <n v="26"/>
    <n v="63.51"/>
    <n v="36.49"/>
    <n v="9.2100000000000009"/>
    <n v="710.1"/>
    <n v="83.79"/>
    <n v="2"/>
    <n v="0"/>
    <n v="12126.686709082011"/>
    <n v="1234.7171921974411"/>
    <s v=""/>
    <s v=""/>
    <s v=""/>
    <s v=""/>
    <s v=""/>
    <s v=""/>
    <n v="40.17"/>
    <n v="20.7"/>
    <n v="45.3"/>
    <n v="19.5"/>
    <s v=""/>
    <s v=""/>
    <n v="0"/>
    <n v="0"/>
    <s v=""/>
    <n v="8"/>
    <n v="98"/>
    <n v="98"/>
    <n v="88.2"/>
    <n v="10"/>
    <n v="1"/>
    <n v="0"/>
    <n v="10"/>
    <n v="0"/>
    <n v="47"/>
    <n v="27"/>
    <n v="695.89800000000002"/>
    <n v="695.89800000000002"/>
  </r>
  <r>
    <x v="7"/>
    <x v="3"/>
    <n v="350680513"/>
    <s v="Bocaina"/>
    <n v="1.2260543365266099"/>
    <n v="11767"/>
    <n v="10954"/>
    <n v="813"/>
    <n v="32.323"/>
    <n v="93.09"/>
    <n v="1.03"/>
    <n v="0.97"/>
    <n v="0.06"/>
    <n v="0"/>
    <n v="3.3000000000000002E-2"/>
    <n v="0.252"/>
    <n v="0.74"/>
    <n v="2.3159999999999999E-3"/>
    <n v="3.5818530092592595E-2"/>
    <n v="1"/>
    <n v="57.89"/>
    <n v="42.11"/>
    <n v="7.77"/>
    <n v="599.07600000000002"/>
    <n v="109.57"/>
    <n v="0"/>
    <n v="0"/>
    <n v="7932.9106824169285"/>
    <n v="804.01121781252675"/>
    <n v="100"/>
    <n v="100"/>
    <n v="97.43"/>
    <n v="28.12"/>
    <s v=""/>
    <n v="100"/>
    <n v="67.42"/>
    <n v="34.6"/>
    <n v="79.400000000000006"/>
    <n v="18.8"/>
    <n v="0"/>
    <n v="0"/>
    <n v="0"/>
    <n v="0"/>
    <n v="0"/>
    <n v="9.1"/>
    <n v="95"/>
    <n v="95"/>
    <n v="81.7"/>
    <n v="9.6999999999999993"/>
    <n v="0"/>
    <n v="0"/>
    <n v="8"/>
    <n v="92.131083868303477"/>
    <n v="22"/>
    <n v="16"/>
    <n v="569.12220000000002"/>
    <n v="569.12220000000002"/>
  </r>
  <r>
    <x v="8"/>
    <x v="3"/>
    <n v="350690410"/>
    <s v="Bofete"/>
    <n v="1.8031034588116499"/>
    <n v="10651"/>
    <n v="6791"/>
    <n v="3860"/>
    <n v="16.302"/>
    <n v="63.76"/>
    <n v="0.02"/>
    <n v="0.01"/>
    <n v="0.01"/>
    <n v="0"/>
    <n v="2E-3"/>
    <n v="0"/>
    <n v="0.01"/>
    <n v="6.9497999999999999E-3"/>
    <n v="1.6694887760416662E-2"/>
    <n v="16"/>
    <n v="57.89"/>
    <n v="42.11"/>
    <n v="5.01"/>
    <n v="386.85599999999999"/>
    <n v="56.52"/>
    <n v="0"/>
    <n v="0"/>
    <n v="18505.304666228523"/>
    <n v="2575.9384095390101"/>
    <n v="60.19"/>
    <n v="100"/>
    <n v="54.45"/>
    <n v="31.18"/>
    <n v="9.9650858306662808"/>
    <n v="94.4"/>
    <n v="0.97"/>
    <n v="0.4"/>
    <n v="1.1000000000000001"/>
    <n v="0.7"/>
    <n v="0"/>
    <n v="0.385653682992673"/>
    <n v="0"/>
    <n v="0"/>
    <n v="0"/>
    <n v="9.1999999999999993"/>
    <n v="90.35"/>
    <n v="90.35"/>
    <n v="85.4"/>
    <n v="9.6999999999999993"/>
    <n v="0"/>
    <n v="0"/>
    <n v="13"/>
    <n v="11.979715160122078"/>
    <n v="11"/>
    <n v="8"/>
    <n v="349.52439600000002"/>
    <n v="349.52439600000002"/>
  </r>
  <r>
    <x v="14"/>
    <x v="3"/>
    <n v="350690414"/>
    <s v="Bofete"/>
    <m/>
    <m/>
    <m/>
    <m/>
    <m/>
    <m/>
    <n v="0"/>
    <n v="0"/>
    <n v="0"/>
    <n v="0"/>
    <n v="0"/>
    <n v="0"/>
    <n v="0"/>
    <n v="4.0704000000000001E-3"/>
    <n v="0"/>
    <n v="6"/>
    <n v="71.430000000000007"/>
    <n v="28.57"/>
    <m/>
    <s v=""/>
    <m/>
    <m/>
    <m/>
    <s v=""/>
    <s v=""/>
    <m/>
    <m/>
    <m/>
    <m/>
    <n v="22.5"/>
    <m/>
    <m/>
    <m/>
    <m/>
    <m/>
    <s v=""/>
    <s v=""/>
    <m/>
    <m/>
    <s v=""/>
    <m/>
    <m/>
    <m/>
    <m/>
    <m/>
    <m/>
    <m/>
    <n v="0"/>
    <m/>
    <n v="5"/>
    <n v="2"/>
    <m/>
    <m/>
  </r>
  <r>
    <x v="8"/>
    <x v="3"/>
    <n v="350700110"/>
    <s v="Boituva"/>
    <n v="2.2531611135223399"/>
    <n v="54817"/>
    <n v="51565"/>
    <n v="3252"/>
    <n v="220.14"/>
    <n v="94.07"/>
    <n v="0.54"/>
    <n v="0.14000000000000001"/>
    <n v="0.4"/>
    <n v="0"/>
    <n v="0"/>
    <n v="0.44"/>
    <n v="0.01"/>
    <n v="8.6503700000000003E-2"/>
    <n v="0.13015230763888891"/>
    <n v="21"/>
    <n v="8.26"/>
    <n v="91.74"/>
    <n v="43.58"/>
    <n v="2941.65"/>
    <n v="1464.92"/>
    <n v="3"/>
    <n v="1"/>
    <n v="1300.1689256982322"/>
    <n v="201.35359468777935"/>
    <n v="78"/>
    <n v="96.91"/>
    <n v="66.77"/>
    <n v="22.82"/>
    <s v=""/>
    <n v="82.91"/>
    <n v="65.34"/>
    <n v="23.7"/>
    <n v="28.9"/>
    <n v="114.3"/>
    <s v=""/>
    <s v=""/>
    <n v="0"/>
    <n v="0"/>
    <s v=""/>
    <n v="9.1999999999999993"/>
    <n v="72.02"/>
    <n v="72.02"/>
    <n v="50.2"/>
    <n v="6"/>
    <n v="1"/>
    <n v="1"/>
    <n v="35"/>
    <n v="0"/>
    <n v="9"/>
    <n v="100"/>
    <n v="2118.5763299999999"/>
    <n v="2118.5763299999999"/>
  </r>
  <r>
    <x v="6"/>
    <x v="3"/>
    <n v="35071005"/>
    <s v="Bom Jesus dos Perdões"/>
    <n v="2.6213355670517702"/>
    <n v="22966"/>
    <n v="20734"/>
    <n v="2232"/>
    <n v="211.649"/>
    <n v="90.28"/>
    <n v="0.22000000000000003"/>
    <n v="0.17"/>
    <n v="0.05"/>
    <n v="0"/>
    <n v="0.115"/>
    <n v="6.8000000000000005E-2"/>
    <n v="0"/>
    <n v="3.9633000000000002E-2"/>
    <n v="6.291727083333333E-2"/>
    <n v="13"/>
    <n v="25.53"/>
    <n v="74.47"/>
    <n v="14.83"/>
    <n v="1143.72"/>
    <n v="1143.72"/>
    <n v="1"/>
    <n v="0"/>
    <n v="1812.5716276234434"/>
    <n v="233.43725507271614"/>
    <n v="90"/>
    <n v="100"/>
    <n v="87.51"/>
    <n v="29.99"/>
    <s v=""/>
    <n v="96.98"/>
    <n v="44.73"/>
    <n v="16.899999999999999"/>
    <n v="51.4"/>
    <n v="31.7"/>
    <s v=""/>
    <s v=""/>
    <n v="0"/>
    <n v="0"/>
    <s v=""/>
    <n v="8.5"/>
    <n v="85"/>
    <n v="0"/>
    <n v="0"/>
    <n v="1.6"/>
    <n v="0"/>
    <n v="0"/>
    <n v="15"/>
    <n v="182.77970178432065"/>
    <n v="24"/>
    <n v="70"/>
    <n v="972.16200000000003"/>
    <n v="0"/>
  </r>
  <r>
    <x v="14"/>
    <x v="3"/>
    <n v="350715914"/>
    <s v="Bom Sucesso de Itararé"/>
    <n v="0.83357745914103298"/>
    <n v="3766"/>
    <n v="2743"/>
    <n v="1023"/>
    <n v="28.268999999999998"/>
    <n v="72.84"/>
    <n v="0.01"/>
    <n v="0.01"/>
    <n v="0"/>
    <n v="0"/>
    <n v="7.0000000000000001E-3"/>
    <n v="0"/>
    <n v="0"/>
    <n v="2.7799999999999998E-4"/>
    <n v="5.6627302083333336E-3"/>
    <n v="3"/>
    <n v="87.5"/>
    <n v="12.5"/>
    <n v="1.85"/>
    <n v="142.88399999999999"/>
    <n v="31.76"/>
    <n v="1"/>
    <n v="0"/>
    <n v="12393.329792883696"/>
    <n v="1423.5581518852896"/>
    <n v="57.74"/>
    <n v="68.06"/>
    <n v="54.94"/>
    <n v="42.01"/>
    <s v=""/>
    <n v="84.85"/>
    <n v="1.63"/>
    <n v="0.7"/>
    <n v="1.5"/>
    <n v="2"/>
    <n v="0"/>
    <n v="12.012012012012001"/>
    <n v="0"/>
    <n v="0"/>
    <n v="0"/>
    <n v="7.2"/>
    <n v="88.38"/>
    <n v="88.38"/>
    <n v="77.8"/>
    <n v="8.1999999999999993"/>
    <n v="0"/>
    <n v="0"/>
    <n v="0"/>
    <n v="123.61528348461181"/>
    <n v="7"/>
    <n v="1"/>
    <n v="126.2808792"/>
    <n v="126.2808792"/>
  </r>
  <r>
    <x v="1"/>
    <x v="3"/>
    <n v="350720921"/>
    <s v="Borá"/>
    <n v="1.2354069132203299E-2"/>
    <n v="810"/>
    <n v="631"/>
    <n v="179"/>
    <n v="6.8259999999999996"/>
    <n v="77.900000000000006"/>
    <n v="0.05"/>
    <n v="0"/>
    <n v="0.05"/>
    <n v="0"/>
    <n v="4.0000000000000001E-3"/>
    <n v="5.0999999999999997E-2"/>
    <n v="0"/>
    <n v="0"/>
    <n v="2.1093750000000001E-3"/>
    <n v="0"/>
    <n v="14.29"/>
    <n v="85.71"/>
    <n v="0.46"/>
    <n v="35.262"/>
    <n v="2.82"/>
    <n v="0"/>
    <n v="0"/>
    <n v="35040"/>
    <n v="3893.3333333333321"/>
    <n v="100"/>
    <n v="99.64"/>
    <n v="99.76"/>
    <n v="13.43"/>
    <n v="26.1111111111111"/>
    <n v="100"/>
    <n v="13.09"/>
    <n v="6.1"/>
    <n v="0.5"/>
    <n v="53.4"/>
    <s v=""/>
    <s v=""/>
    <n v="0"/>
    <n v="0"/>
    <s v=""/>
    <n v="8.9"/>
    <n v="100"/>
    <n v="100"/>
    <n v="92"/>
    <n v="10"/>
    <n v="0"/>
    <n v="0"/>
    <n v="0"/>
    <n v="189.62962962962962"/>
    <n v="1"/>
    <n v="6"/>
    <n v="35.262"/>
    <n v="35.262"/>
  </r>
  <r>
    <x v="7"/>
    <x v="3"/>
    <n v="350730813"/>
    <s v="Boracéia"/>
    <n v="1.1779450175658099"/>
    <n v="4615"/>
    <n v="4190"/>
    <n v="425"/>
    <n v="38.204000000000001"/>
    <n v="90.79"/>
    <n v="0.01"/>
    <n v="0"/>
    <n v="0.01"/>
    <n v="0"/>
    <n v="1.4E-2"/>
    <n v="0"/>
    <n v="0"/>
    <n v="1.875E-4"/>
    <n v="1.2018229166666667E-2"/>
    <n v="0"/>
    <n v="33.33"/>
    <n v="66.67"/>
    <n v="2.96"/>
    <n v="228.42"/>
    <n v="44.52"/>
    <n v="0"/>
    <n v="0"/>
    <n v="6628.3683640303361"/>
    <n v="683.33694474539527"/>
    <n v="100"/>
    <n v="100"/>
    <n v="99.94"/>
    <n v="22.81"/>
    <s v=""/>
    <n v="100"/>
    <n v="2.92"/>
    <n v="1.5"/>
    <n v="0.1"/>
    <n v="14.2"/>
    <n v="0"/>
    <n v="0"/>
    <n v="0"/>
    <n v="0"/>
    <n v="0"/>
    <n v="9.1"/>
    <n v="97"/>
    <n v="97"/>
    <n v="80.5"/>
    <n v="9.8000000000000007"/>
    <n v="0"/>
    <n v="0"/>
    <n v="1"/>
    <n v="116.48970747562298"/>
    <n v="3"/>
    <n v="6"/>
    <n v="221.56739999999999"/>
    <n v="221.56739999999999"/>
  </r>
  <r>
    <x v="2"/>
    <x v="3"/>
    <n v="350740716"/>
    <s v="Borborema"/>
    <n v="0.65413395508053795"/>
    <n v="15114"/>
    <n v="14077"/>
    <n v="1037"/>
    <n v="27.350999999999999"/>
    <n v="93.14"/>
    <n v="0.72"/>
    <n v="0.63"/>
    <n v="0.09"/>
    <n v="0"/>
    <n v="0.05"/>
    <n v="0.01"/>
    <n v="0.65"/>
    <n v="1.67788E-2"/>
    <n v="4.1465871256944439E-2"/>
    <n v="7"/>
    <n v="40"/>
    <n v="60"/>
    <n v="9.9600000000000009"/>
    <n v="768.52800000000002"/>
    <n v="68.55"/>
    <n v="2"/>
    <n v="0"/>
    <n v="8638.2850337435484"/>
    <n v="772.02064311234597"/>
    <n v="90.13"/>
    <n v="90.13"/>
    <n v="90.13"/>
    <n v="41.43"/>
    <n v="20"/>
    <n v="100"/>
    <n v="42.88"/>
    <n v="17.5"/>
    <n v="48.1"/>
    <n v="24.4"/>
    <n v="0"/>
    <n v="0"/>
    <n v="0"/>
    <n v="0"/>
    <n v="0"/>
    <n v="7.5"/>
    <n v="99"/>
    <n v="99"/>
    <n v="91.1"/>
    <n v="10"/>
    <n v="1"/>
    <n v="0"/>
    <n v="4"/>
    <n v="120.58109111026172"/>
    <n v="22"/>
    <n v="33"/>
    <n v="760.84271999999999"/>
    <n v="760.84271999999999"/>
  </r>
  <r>
    <x v="7"/>
    <x v="3"/>
    <n v="350745613"/>
    <s v="Borebi"/>
    <n v="1.31127926400416"/>
    <n v="2497"/>
    <n v="2290"/>
    <n v="207"/>
    <n v="7.173"/>
    <n v="91.71"/>
    <n v="0.01"/>
    <n v="0.01"/>
    <n v="0"/>
    <n v="0"/>
    <n v="0"/>
    <n v="0"/>
    <n v="0.01"/>
    <n v="2.5460000000000001E-4"/>
    <n v="6.1448264008620683E-3"/>
    <n v="9"/>
    <n v="37.5"/>
    <n v="62.5"/>
    <n v="1.57"/>
    <n v="121.392"/>
    <n v="24.28"/>
    <n v="0"/>
    <n v="0"/>
    <n v="39783.099719663594"/>
    <n v="4167.7533039647551"/>
    <s v=""/>
    <s v=""/>
    <s v=""/>
    <s v=""/>
    <n v="15.5555555555556"/>
    <s v=""/>
    <n v="1.72"/>
    <n v="0.9"/>
    <n v="2"/>
    <n v="0.5"/>
    <n v="0"/>
    <n v="0"/>
    <n v="0"/>
    <n v="0"/>
    <n v="0"/>
    <n v="8.5"/>
    <n v="100"/>
    <n v="100"/>
    <n v="80"/>
    <n v="9.8000000000000007"/>
    <n v="0"/>
    <n v="0"/>
    <n v="3"/>
    <n v="0"/>
    <n v="3"/>
    <n v="5"/>
    <n v="121.392"/>
    <n v="121.392"/>
  </r>
  <r>
    <x v="5"/>
    <x v="3"/>
    <n v="350745617"/>
    <s v="Borebi"/>
    <m/>
    <m/>
    <m/>
    <m/>
    <m/>
    <m/>
    <n v="0.02"/>
    <n v="0.02"/>
    <n v="0"/>
    <n v="0"/>
    <n v="1E-3"/>
    <n v="0"/>
    <n v="0.02"/>
    <n v="2.8939999999999999E-4"/>
    <n v="0"/>
    <n v="3"/>
    <n v="50"/>
    <n v="50"/>
    <m/>
    <s v=""/>
    <m/>
    <m/>
    <m/>
    <s v=""/>
    <s v=""/>
    <m/>
    <m/>
    <m/>
    <m/>
    <n v="22.75"/>
    <m/>
    <m/>
    <m/>
    <m/>
    <m/>
    <s v=""/>
    <s v=""/>
    <m/>
    <m/>
    <s v=""/>
    <m/>
    <m/>
    <m/>
    <m/>
    <m/>
    <m/>
    <m/>
    <n v="1"/>
    <m/>
    <n v="4"/>
    <n v="4"/>
    <m/>
    <m/>
  </r>
  <r>
    <x v="6"/>
    <x v="3"/>
    <n v="35075065"/>
    <s v="Botucatu"/>
    <m/>
    <m/>
    <m/>
    <m/>
    <m/>
    <m/>
    <n v="0"/>
    <n v="0"/>
    <n v="0"/>
    <n v="0"/>
    <n v="0"/>
    <n v="0"/>
    <n v="0"/>
    <n v="0"/>
    <n v="0"/>
    <n v="0"/>
    <n v="0"/>
    <n v="0"/>
    <m/>
    <s v=""/>
    <m/>
    <m/>
    <m/>
    <s v=""/>
    <s v=""/>
    <m/>
    <m/>
    <m/>
    <m/>
    <s v=""/>
    <m/>
    <m/>
    <m/>
    <m/>
    <m/>
    <s v=""/>
    <s v=""/>
    <m/>
    <m/>
    <s v=""/>
    <m/>
    <m/>
    <m/>
    <m/>
    <m/>
    <m/>
    <m/>
    <n v="0"/>
    <m/>
    <n v="0"/>
    <n v="0"/>
    <m/>
    <m/>
  </r>
  <r>
    <x v="8"/>
    <x v="3"/>
    <n v="350750610"/>
    <s v="Botucatu"/>
    <n v="1.2297181739256999"/>
    <n v="137334"/>
    <n v="132606"/>
    <n v="4728"/>
    <n v="92.614000000000004"/>
    <n v="96.56"/>
    <n v="0.12"/>
    <n v="0.11"/>
    <n v="0.01"/>
    <n v="0"/>
    <n v="0.109"/>
    <n v="3.0000000000000001E-3"/>
    <n v="0"/>
    <n v="4.3511000000000001E-3"/>
    <n v="0.47844368055555553"/>
    <n v="17"/>
    <n v="44.44"/>
    <n v="55.56"/>
    <n v="123.61"/>
    <n v="7416.36"/>
    <n v="1048.2"/>
    <n v="7"/>
    <n v="0"/>
    <n v="3122.9673642360958"/>
    <n v="411.03761632225087"/>
    <n v="100"/>
    <n v="100"/>
    <n v="94.33"/>
    <n v="36.75"/>
    <s v=""/>
    <n v="100"/>
    <n v="5.76"/>
    <n v="2.5"/>
    <n v="7.3"/>
    <n v="2.2000000000000002"/>
    <n v="37"/>
    <n v="0.17985207167105099"/>
    <n v="0"/>
    <n v="0"/>
    <n v="0"/>
    <n v="9.6999999999999993"/>
    <n v="94.65"/>
    <n v="94.65"/>
    <n v="85.9"/>
    <n v="9.9"/>
    <n v="1"/>
    <n v="0"/>
    <n v="45"/>
    <n v="22.782200796012653"/>
    <n v="16"/>
    <n v="20"/>
    <n v="7019.5847400000002"/>
    <n v="7019.5847400000002"/>
  </r>
  <r>
    <x v="5"/>
    <x v="3"/>
    <n v="350750617"/>
    <s v="Botucatu"/>
    <m/>
    <m/>
    <m/>
    <m/>
    <m/>
    <m/>
    <n v="0.22"/>
    <n v="0.19"/>
    <n v="0.03"/>
    <n v="0"/>
    <n v="2E-3"/>
    <n v="0.123"/>
    <n v="0.09"/>
    <n v="3.2369E-3"/>
    <n v="0"/>
    <n v="21"/>
    <n v="61.29"/>
    <n v="38.71"/>
    <m/>
    <s v=""/>
    <m/>
    <m/>
    <m/>
    <s v=""/>
    <s v=""/>
    <m/>
    <m/>
    <m/>
    <m/>
    <n v="19.305445935280201"/>
    <m/>
    <m/>
    <m/>
    <m/>
    <m/>
    <s v=""/>
    <s v=""/>
    <m/>
    <m/>
    <s v=""/>
    <m/>
    <m/>
    <m/>
    <m/>
    <m/>
    <m/>
    <m/>
    <n v="3"/>
    <m/>
    <n v="19"/>
    <n v="12"/>
    <m/>
    <m/>
  </r>
  <r>
    <x v="6"/>
    <x v="3"/>
    <n v="35076055"/>
    <s v="Bragança Paulista"/>
    <n v="1.2723129635906301"/>
    <n v="159292"/>
    <n v="156035"/>
    <n v="3257"/>
    <n v="310.154"/>
    <n v="97.96"/>
    <n v="1.07"/>
    <n v="1"/>
    <n v="7.0000000000000007E-2"/>
    <n v="0"/>
    <n v="0.58499999999999996"/>
    <n v="0.111"/>
    <n v="0.16"/>
    <n v="0.22034509999999999"/>
    <n v="0.52497407212962954"/>
    <n v="141"/>
    <n v="16.98"/>
    <n v="83.02"/>
    <n v="143.22999999999999"/>
    <n v="8593.6139999999996"/>
    <n v="1737.82"/>
    <n v="19"/>
    <n v="0"/>
    <n v="1243.2895562865681"/>
    <n v="164.32011651558142"/>
    <n v="94.6"/>
    <s v=""/>
    <n v="84.87"/>
    <n v="27.48"/>
    <s v=""/>
    <n v="97.59"/>
    <n v="45.15"/>
    <n v="17.100000000000001"/>
    <n v="64.7"/>
    <n v="8.6999999999999993"/>
    <n v="1"/>
    <n v="0.19163329053523201"/>
    <n v="0"/>
    <n v="0"/>
    <n v="6"/>
    <n v="9.8000000000000007"/>
    <n v="84.87"/>
    <n v="84.87"/>
    <n v="79.8"/>
    <n v="8.5"/>
    <n v="2"/>
    <n v="0"/>
    <n v="175"/>
    <n v="111.43407475856226"/>
    <n v="109"/>
    <n v="533"/>
    <n v="7293.4002019999998"/>
    <n v="7293.4002019999998"/>
  </r>
  <r>
    <x v="12"/>
    <x v="3"/>
    <n v="350770419"/>
    <s v="Braúna"/>
    <n v="1.1822189415023701"/>
    <n v="5402"/>
    <n v="4943"/>
    <n v="459"/>
    <n v="27.629000000000001"/>
    <n v="91.5"/>
    <n v="0.01"/>
    <n v="0.01"/>
    <n v="0"/>
    <n v="0"/>
    <n v="0"/>
    <n v="0"/>
    <n v="0.01"/>
    <n v="1.1E-4"/>
    <n v="1.232612604166667E-2"/>
    <n v="0"/>
    <n v="25"/>
    <n v="75"/>
    <n v="3.4"/>
    <n v="262.38600000000002"/>
    <n v="34.11"/>
    <n v="1"/>
    <n v="0"/>
    <n v="8640"/>
    <n v="992.43243243243228"/>
    <n v="87.62"/>
    <n v="87.44"/>
    <n v="85.82"/>
    <n v="0.69"/>
    <n v="30.5467874961817"/>
    <n v="98.15"/>
    <n v="7.05"/>
    <n v="2.8"/>
    <n v="9.6999999999999993"/>
    <n v="0.7"/>
    <n v="0"/>
    <n v="0"/>
    <n v="0"/>
    <n v="0"/>
    <n v="0"/>
    <n v="9"/>
    <n v="100"/>
    <n v="100"/>
    <n v="87"/>
    <n v="9.6999999999999993"/>
    <n v="0"/>
    <n v="0"/>
    <n v="0"/>
    <n v="0"/>
    <n v="1"/>
    <n v="3"/>
    <n v="262.38600000000002"/>
    <n v="262.38600000000002"/>
  </r>
  <r>
    <x v="0"/>
    <x v="3"/>
    <n v="350770420"/>
    <s v="Braúna"/>
    <m/>
    <m/>
    <m/>
    <m/>
    <m/>
    <m/>
    <n v="0.03"/>
    <n v="0.03"/>
    <n v="0"/>
    <n v="0"/>
    <n v="0"/>
    <n v="0"/>
    <n v="0.03"/>
    <n v="0"/>
    <n v="0"/>
    <n v="3"/>
    <n v="66.67"/>
    <n v="33.33"/>
    <m/>
    <s v=""/>
    <m/>
    <m/>
    <m/>
    <s v=""/>
    <s v=""/>
    <m/>
    <m/>
    <m/>
    <m/>
    <n v="75"/>
    <m/>
    <m/>
    <m/>
    <m/>
    <m/>
    <s v=""/>
    <s v=""/>
    <m/>
    <m/>
    <s v=""/>
    <m/>
    <m/>
    <m/>
    <m/>
    <m/>
    <m/>
    <m/>
    <n v="8"/>
    <m/>
    <n v="2"/>
    <n v="1"/>
    <m/>
    <m/>
  </r>
  <r>
    <x v="12"/>
    <x v="3"/>
    <n v="350775319"/>
    <s v="Brejo Alegre"/>
    <n v="0.79280835808781502"/>
    <n v="2713"/>
    <n v="2301"/>
    <n v="412"/>
    <n v="25.88"/>
    <n v="84.81"/>
    <n v="0.04"/>
    <n v="0.03"/>
    <n v="0.01"/>
    <n v="0"/>
    <n v="4.0000000000000001E-3"/>
    <n v="4.0000000000000001E-3"/>
    <n v="0.03"/>
    <n v="8.3219999999999995E-4"/>
    <n v="5.9544697916666667E-3"/>
    <n v="3"/>
    <n v="27.27"/>
    <n v="72.73"/>
    <n v="1.61"/>
    <n v="124.524"/>
    <n v="35.64"/>
    <n v="0"/>
    <n v="0"/>
    <n v="8834.264651677111"/>
    <n v="697.44194618503502"/>
    <n v="84.28"/>
    <n v="99.18"/>
    <n v="69.91"/>
    <n v="18.66"/>
    <s v=""/>
    <n v="100"/>
    <n v="17.739999999999998"/>
    <n v="5.6"/>
    <n v="18.5"/>
    <n v="15.4"/>
    <n v="0"/>
    <n v="0"/>
    <n v="0"/>
    <n v="0"/>
    <n v="0"/>
    <n v="7.7"/>
    <n v="84.97"/>
    <n v="84.97"/>
    <n v="71.400000000000006"/>
    <n v="7.6"/>
    <n v="0"/>
    <n v="0"/>
    <n v="0"/>
    <n v="67.176426112666405"/>
    <n v="3"/>
    <n v="8"/>
    <n v="105.8080428"/>
    <n v="105.8080428"/>
  </r>
  <r>
    <x v="4"/>
    <x v="3"/>
    <n v="35078034"/>
    <s v="Brodowski"/>
    <n v="1.5039963619702299"/>
    <n v="23177"/>
    <n v="22830"/>
    <n v="347"/>
    <n v="82.834000000000003"/>
    <n v="98.5"/>
    <n v="0.16"/>
    <n v="0.03"/>
    <n v="0.13"/>
    <n v="0"/>
    <n v="0.122"/>
    <n v="3.0000000000000001E-3"/>
    <n v="0.03"/>
    <n v="1.3274000000000001E-3"/>
    <n v="7.0282267432870374E-2"/>
    <n v="5"/>
    <n v="36.11"/>
    <n v="63.89"/>
    <n v="16.46"/>
    <n v="1269.54"/>
    <n v="628.41999999999996"/>
    <n v="0"/>
    <n v="0"/>
    <n v="6041.3271778055832"/>
    <n v="598.69008068343612"/>
    <n v="99.62"/>
    <n v="87.61"/>
    <n v="97.58"/>
    <n v="0"/>
    <n v="12.4911785462244"/>
    <n v="100"/>
    <n v="11.18"/>
    <n v="3.5"/>
    <n v="3.1"/>
    <n v="28.6"/>
    <n v="0"/>
    <n v="0"/>
    <n v="0"/>
    <n v="0"/>
    <n v="0"/>
    <n v="10"/>
    <n v="100"/>
    <n v="100"/>
    <n v="50.5"/>
    <n v="6.8"/>
    <n v="0"/>
    <n v="0"/>
    <n v="2"/>
    <n v="173.58574851974927"/>
    <n v="13"/>
    <n v="23"/>
    <n v="1269.54"/>
    <n v="1269.54"/>
  </r>
  <r>
    <x v="7"/>
    <x v="3"/>
    <n v="350790213"/>
    <s v="Brotas"/>
    <n v="1.10806692981869"/>
    <n v="23212"/>
    <n v="20129"/>
    <n v="3083"/>
    <n v="21.074000000000002"/>
    <n v="86.72"/>
    <n v="0.6399999999999999"/>
    <n v="0.57999999999999996"/>
    <n v="0.06"/>
    <n v="0"/>
    <n v="0.11700000000000001"/>
    <n v="0.154"/>
    <n v="0.28000000000000003"/>
    <n v="8.5025299999999998E-2"/>
    <n v="7.0656898148148142E-2"/>
    <n v="47"/>
    <n v="55.63"/>
    <n v="44.37"/>
    <n v="14.39"/>
    <n v="1110.348"/>
    <n v="344.63"/>
    <n v="3"/>
    <n v="0"/>
    <n v="12376.915388592108"/>
    <n v="1263.5050835774607"/>
    <n v="100"/>
    <n v="86.18"/>
    <n v="95.81"/>
    <n v="35.81"/>
    <n v="93.396226415094304"/>
    <n v="100"/>
    <n v="13.57"/>
    <n v="7"/>
    <n v="15.4"/>
    <n v="6.2"/>
    <n v="0"/>
    <n v="0"/>
    <n v="0"/>
    <n v="0"/>
    <n v="0"/>
    <n v="7.4"/>
    <n v="99.8"/>
    <n v="99.8"/>
    <n v="69"/>
    <n v="7.7"/>
    <n v="0"/>
    <n v="0"/>
    <n v="36"/>
    <n v="165.58892771471949"/>
    <n v="84"/>
    <n v="67"/>
    <n v="1108.1273040000001"/>
    <n v="1108.1273040000001"/>
  </r>
  <r>
    <x v="14"/>
    <x v="3"/>
    <n v="350800914"/>
    <s v="Buri"/>
    <n v="0.51523732327323202"/>
    <n v="19304"/>
    <n v="15990"/>
    <n v="3314"/>
    <n v="16.154"/>
    <n v="82.83"/>
    <n v="0.86"/>
    <n v="0.86"/>
    <n v="0"/>
    <n v="0.04"/>
    <n v="4.4999999999999998E-2"/>
    <n v="0"/>
    <n v="0.8"/>
    <n v="1.5504E-2"/>
    <n v="4.8989061138888894E-2"/>
    <n v="36"/>
    <n v="95.06"/>
    <n v="4.9400000000000004"/>
    <n v="11.16"/>
    <n v="860.76"/>
    <n v="442.79"/>
    <n v="5"/>
    <n v="0"/>
    <n v="21923.597181931207"/>
    <n v="2581.1686697057603"/>
    <n v="83.37"/>
    <n v="80.760000000000005"/>
    <n v="77.540000000000006"/>
    <n v="28.05"/>
    <n v="16.425755584756899"/>
    <n v="100"/>
    <n v="14.37"/>
    <n v="6.4"/>
    <n v="19.399999999999999"/>
    <n v="0.2"/>
    <n v="2"/>
    <n v="0.99009900990098998"/>
    <n v="0"/>
    <n v="0"/>
    <n v="18"/>
    <n v="7.8"/>
    <n v="94.49"/>
    <n v="94.49"/>
    <n v="48.6"/>
    <n v="6.4"/>
    <n v="0"/>
    <n v="0"/>
    <n v="5"/>
    <n v="91.857241093926035"/>
    <n v="77"/>
    <n v="4"/>
    <n v="813.33212400000002"/>
    <n v="813.33212400000002"/>
  </r>
  <r>
    <x v="12"/>
    <x v="3"/>
    <n v="350810819"/>
    <s v="Buritama"/>
    <n v="0.87075405737759803"/>
    <n v="16268"/>
    <n v="15539"/>
    <n v="729"/>
    <n v="49.804000000000002"/>
    <n v="95.52"/>
    <n v="0.27"/>
    <n v="0.16"/>
    <n v="0.11"/>
    <n v="0"/>
    <n v="3.7999999999999999E-2"/>
    <n v="5.1999999999999998E-2"/>
    <n v="0.15"/>
    <n v="3.1667599999999997E-2"/>
    <n v="4.9519490740740739E-2"/>
    <n v="5"/>
    <n v="16.420000000000002"/>
    <n v="83.58"/>
    <n v="11.11"/>
    <n v="856.81799999999998"/>
    <n v="162.80000000000001"/>
    <n v="1"/>
    <n v="1"/>
    <n v="4594.3152200639288"/>
    <n v="368.32062945660181"/>
    <n v="100"/>
    <n v="94.22"/>
    <n v="100"/>
    <n v="10.25"/>
    <n v="12.3"/>
    <n v="99.58"/>
    <n v="36.26"/>
    <n v="11.5"/>
    <n v="28.4"/>
    <n v="59.3"/>
    <n v="3"/>
    <n v="0"/>
    <n v="6.14703712810425"/>
    <n v="0"/>
    <n v="4"/>
    <n v="8.6"/>
    <n v="100"/>
    <n v="100"/>
    <n v="81"/>
    <n v="10"/>
    <n v="0"/>
    <n v="1"/>
    <n v="2"/>
    <n v="76.737461212896903"/>
    <n v="11"/>
    <n v="56"/>
    <n v="856.81799999999998"/>
    <n v="856.81799999999998"/>
  </r>
  <r>
    <x v="11"/>
    <x v="3"/>
    <n v="35082078"/>
    <s v="Buritizal"/>
    <n v="0.69893841557842096"/>
    <n v="4236"/>
    <n v="3524"/>
    <n v="712"/>
    <n v="15.909000000000001"/>
    <n v="83.19"/>
    <n v="0.18"/>
    <n v="0.15"/>
    <n v="0.03"/>
    <n v="0"/>
    <n v="0.02"/>
    <n v="0.13500000000000001"/>
    <n v="0.02"/>
    <n v="3.322E-4"/>
    <n v="8.9893656249999988E-3"/>
    <n v="2"/>
    <n v="62.5"/>
    <n v="37.5"/>
    <n v="2.52"/>
    <n v="194.184"/>
    <n v="33.270000000000003"/>
    <n v="1"/>
    <n v="0"/>
    <n v="32161.359773371103"/>
    <n v="3945.7223796034004"/>
    <n v="81.489999999999995"/>
    <s v=""/>
    <n v="80.540000000000006"/>
    <n v="22.51"/>
    <n v="78.811902693310202"/>
    <n v="99.89"/>
    <n v="13.15"/>
    <n v="4.0999999999999996"/>
    <n v="18.399999999999999"/>
    <n v="5"/>
    <s v=""/>
    <s v=""/>
    <n v="0"/>
    <n v="0"/>
    <s v=""/>
    <m/>
    <n v="97.49"/>
    <n v="97.49"/>
    <n v="82.9"/>
    <n v="10"/>
    <n v="0"/>
    <n v="0"/>
    <n v="1"/>
    <n v="222.48511001019611"/>
    <n v="10"/>
    <n v="6"/>
    <n v="189.30998159999999"/>
    <n v="189.30998159999999"/>
  </r>
  <r>
    <x v="5"/>
    <x v="3"/>
    <n v="350830617"/>
    <s v="Cabrália Paulista"/>
    <n v="-0.36548847501069998"/>
    <n v="4317"/>
    <n v="3758"/>
    <n v="559"/>
    <n v="18.047000000000001"/>
    <n v="87.05"/>
    <n v="0.27"/>
    <n v="0.27"/>
    <n v="0"/>
    <n v="0"/>
    <n v="1.0999999999999999E-2"/>
    <n v="0"/>
    <n v="0.26"/>
    <n v="1.505E-4"/>
    <n v="1.12421875E-2"/>
    <n v="2"/>
    <n v="56.25"/>
    <n v="43.75"/>
    <n v="2.64"/>
    <n v="203.364"/>
    <n v="28.47"/>
    <n v="0"/>
    <n v="0"/>
    <n v="15998.109798471161"/>
    <n v="1753.2175121612222"/>
    <n v="100"/>
    <s v=""/>
    <n v="100"/>
    <n v="27"/>
    <s v=""/>
    <n v="99.97"/>
    <n v="23.67"/>
    <n v="12.5"/>
    <n v="29.6"/>
    <n v="1.1000000000000001"/>
    <n v="0"/>
    <n v="0.22675736961451201"/>
    <n v="0"/>
    <n v="0"/>
    <n v="0"/>
    <n v="9.1"/>
    <n v="100"/>
    <n v="100"/>
    <n v="86"/>
    <n v="9.8000000000000007"/>
    <n v="0"/>
    <n v="0"/>
    <n v="2"/>
    <n v="97.845726198749119"/>
    <n v="9"/>
    <n v="7"/>
    <n v="203.364"/>
    <n v="203.364"/>
  </r>
  <r>
    <x v="6"/>
    <x v="3"/>
    <n v="35084055"/>
    <s v="Cabreúva"/>
    <m/>
    <m/>
    <m/>
    <m/>
    <m/>
    <m/>
    <n v="0.33"/>
    <n v="0.1"/>
    <n v="0.23"/>
    <n v="0"/>
    <n v="8.5999999999999993E-2"/>
    <n v="7.1999999999999995E-2"/>
    <n v="0"/>
    <n v="0.1652313"/>
    <n v="0"/>
    <n v="25"/>
    <n v="13.24"/>
    <n v="86.76"/>
    <m/>
    <s v=""/>
    <m/>
    <m/>
    <m/>
    <s v=""/>
    <s v=""/>
    <m/>
    <m/>
    <m/>
    <m/>
    <n v="100"/>
    <m/>
    <m/>
    <m/>
    <m/>
    <m/>
    <s v=""/>
    <s v=""/>
    <m/>
    <m/>
    <s v=""/>
    <m/>
    <m/>
    <m/>
    <m/>
    <m/>
    <m/>
    <m/>
    <n v="44"/>
    <m/>
    <n v="9"/>
    <n v="59"/>
    <m/>
    <m/>
  </r>
  <r>
    <x v="8"/>
    <x v="3"/>
    <n v="350840510"/>
    <s v="Cabreúva"/>
    <n v="1.91065627393932"/>
    <n v="47068"/>
    <n v="41579"/>
    <n v="5489"/>
    <n v="181.16300000000001"/>
    <n v="88.34"/>
    <n v="0.02"/>
    <n v="0.02"/>
    <n v="0"/>
    <n v="0"/>
    <n v="2.1000000000000001E-2"/>
    <n v="0"/>
    <n v="0"/>
    <n v="2.4940000000000001E-3"/>
    <n v="0.10676787449999998"/>
    <n v="7"/>
    <n v="16.670000000000002"/>
    <n v="83.33"/>
    <n v="32.46"/>
    <n v="2191.212"/>
    <n v="711.71"/>
    <n v="10"/>
    <n v="0"/>
    <n v="1855.9258944505821"/>
    <n v="261.30364578907114"/>
    <n v="74.52"/>
    <n v="84.75"/>
    <n v="64.260000000000005"/>
    <n v="29.3"/>
    <s v=""/>
    <n v="87.93"/>
    <n v="33.93"/>
    <n v="12.6"/>
    <n v="18.8"/>
    <n v="58.8"/>
    <n v="5"/>
    <n v="0.39769337840524999"/>
    <n v="0"/>
    <n v="0"/>
    <n v="40"/>
    <n v="9.6999999999999993"/>
    <n v="70.849999999999994"/>
    <n v="70.849999999999994"/>
    <n v="67.5"/>
    <n v="7.5"/>
    <n v="1"/>
    <n v="0"/>
    <n v="3"/>
    <n v="19.668837745758445"/>
    <n v="2"/>
    <n v="10"/>
    <n v="1552.473702"/>
    <n v="1552.473702"/>
  </r>
  <r>
    <x v="15"/>
    <x v="3"/>
    <n v="35085042"/>
    <s v="Caçapava"/>
    <n v="0.86310482951703604"/>
    <n v="89483"/>
    <n v="76565"/>
    <n v="12918"/>
    <n v="241.905"/>
    <n v="85.56"/>
    <n v="0.78"/>
    <n v="0.22"/>
    <n v="0.56000000000000005"/>
    <n v="7.0000000000000007E-2"/>
    <n v="0.35699999999999998"/>
    <n v="0.16"/>
    <n v="0.19"/>
    <n v="6.9703699999999993E-2"/>
    <n v="0.27238459490740741"/>
    <n v="44"/>
    <n v="23.53"/>
    <n v="76.47"/>
    <n v="63.38"/>
    <n v="4277.9340000000002"/>
    <n v="1314.17"/>
    <n v="15"/>
    <n v="0"/>
    <n v="1970.0528592023065"/>
    <n v="200.88195523171996"/>
    <n v="100"/>
    <n v="99"/>
    <n v="93.37"/>
    <n v="38.5"/>
    <n v="49.704820312947803"/>
    <n v="100"/>
    <n v="32.22"/>
    <n v="13.9"/>
    <n v="11.9"/>
    <n v="98.1"/>
    <n v="2"/>
    <n v="2.28167166416792"/>
    <n v="0"/>
    <n v="2"/>
    <n v="0"/>
    <n v="10"/>
    <n v="100"/>
    <n v="99"/>
    <n v="69.3"/>
    <n v="8"/>
    <n v="1"/>
    <n v="0"/>
    <n v="91"/>
    <n v="131.06468085001509"/>
    <n v="28"/>
    <n v="91"/>
    <n v="4277.9340000000002"/>
    <n v="4235.1546600000001"/>
  </r>
  <r>
    <x v="15"/>
    <x v="3"/>
    <n v="35086032"/>
    <s v="Cachoeira Paulista"/>
    <n v="0.78482457907143"/>
    <n v="31623"/>
    <n v="26232"/>
    <n v="5391"/>
    <n v="109.863"/>
    <n v="82.95"/>
    <n v="0.15000000000000002"/>
    <n v="0.14000000000000001"/>
    <n v="0.01"/>
    <n v="0"/>
    <n v="9.9000000000000005E-2"/>
    <n v="1.7000000000000001E-2"/>
    <n v="0.03"/>
    <n v="8.8235999999999992E-3"/>
    <n v="9.0493862788194435E-2"/>
    <n v="16"/>
    <n v="44.44"/>
    <n v="55.56"/>
    <n v="21.41"/>
    <n v="1445.1479999999999"/>
    <n v="235.85"/>
    <n v="3"/>
    <n v="0"/>
    <n v="4318.0874679821645"/>
    <n v="438.78948866331461"/>
    <n v="94.01"/>
    <n v="85.44"/>
    <n v="86.42"/>
    <n v="26.69"/>
    <n v="34.727605345570701"/>
    <n v="100"/>
    <n v="8.01"/>
    <n v="3.5"/>
    <n v="9.9"/>
    <n v="1.9"/>
    <n v="0"/>
    <n v="2.2259321090706701"/>
    <n v="0"/>
    <n v="0"/>
    <n v="0"/>
    <n v="9.8000000000000007"/>
    <n v="100"/>
    <n v="100"/>
    <n v="83.7"/>
    <n v="10"/>
    <n v="0"/>
    <n v="0"/>
    <n v="73"/>
    <n v="109.39968407770881"/>
    <n v="12"/>
    <n v="15"/>
    <n v="1445.1479999999999"/>
    <n v="1445.1479999999999"/>
  </r>
  <r>
    <x v="4"/>
    <x v="3"/>
    <n v="35087024"/>
    <s v="Caconde"/>
    <n v="6.6367896493635406E-2"/>
    <n v="18752"/>
    <n v="13265"/>
    <n v="5487"/>
    <n v="39.856000000000002"/>
    <n v="70.739999999999995"/>
    <n v="7.0000000000000007E-2"/>
    <n v="7.0000000000000007E-2"/>
    <n v="0"/>
    <n v="0.01"/>
    <n v="3.5999999999999997E-2"/>
    <n v="0"/>
    <n v="0.04"/>
    <n v="1.359E-3"/>
    <n v="3.9625450222222226E-2"/>
    <n v="21"/>
    <n v="72.97"/>
    <n v="27.03"/>
    <n v="9.08"/>
    <n v="700.43399999999997"/>
    <n v="700.43"/>
    <n v="0"/>
    <n v="0"/>
    <n v="12377.610921501706"/>
    <n v="1227.6706484641638"/>
    <n v="69.42"/>
    <n v="68.180000000000007"/>
    <n v="68.180000000000007"/>
    <n v="77.91"/>
    <n v="19.201188603391"/>
    <n v="100"/>
    <n v="3.44"/>
    <n v="1.1000000000000001"/>
    <n v="4.7"/>
    <n v="0.6"/>
    <n v="4"/>
    <n v="0.94562647754137097"/>
    <n v="0"/>
    <n v="0"/>
    <n v="0"/>
    <n v="9.6999999999999993"/>
    <n v="100"/>
    <n v="0"/>
    <n v="0"/>
    <n v="1.5"/>
    <n v="0"/>
    <n v="0"/>
    <n v="4"/>
    <n v="90.850702763273461"/>
    <n v="27"/>
    <n v="10"/>
    <n v="700.43399999999997"/>
    <n v="0"/>
  </r>
  <r>
    <x v="2"/>
    <x v="3"/>
    <n v="350880116"/>
    <s v="Cafelândia"/>
    <n v="0.40390581316231999"/>
    <n v="17060"/>
    <n v="15216"/>
    <n v="1844"/>
    <n v="18.545999999999999"/>
    <n v="89.19"/>
    <n v="0.46"/>
    <n v="0.45"/>
    <n v="0.01"/>
    <n v="0"/>
    <n v="1.4E-2"/>
    <n v="8.0000000000000002E-3"/>
    <n v="0.44"/>
    <n v="3.2242E-3"/>
    <n v="5.1930324074074073E-2"/>
    <n v="10"/>
    <n v="55.17"/>
    <n v="44.83"/>
    <n v="10.73"/>
    <n v="827.71199999999999"/>
    <n v="800.56"/>
    <n v="2"/>
    <n v="0"/>
    <n v="12588.520515826494"/>
    <n v="1238.5181711606094"/>
    <n v="100"/>
    <n v="85.01"/>
    <n v="100"/>
    <n v="8.15"/>
    <n v="90.566037735849093"/>
    <n v="100"/>
    <n v="16.72"/>
    <n v="6.8"/>
    <n v="21.3"/>
    <n v="2.2000000000000002"/>
    <n v="3"/>
    <n v="2.4052916416115502"/>
    <n v="0"/>
    <n v="0"/>
    <n v="0"/>
    <n v="9.1"/>
    <n v="100"/>
    <n v="4"/>
    <n v="3.3"/>
    <n v="1.8"/>
    <n v="0"/>
    <n v="0"/>
    <n v="1"/>
    <n v="26.959200139075239"/>
    <n v="16"/>
    <n v="13"/>
    <n v="827.71199999999999"/>
    <n v="33.10848"/>
  </r>
  <r>
    <x v="0"/>
    <x v="3"/>
    <n v="350880120"/>
    <s v="Cafelândia"/>
    <m/>
    <m/>
    <m/>
    <m/>
    <m/>
    <m/>
    <n v="0"/>
    <n v="0"/>
    <n v="0"/>
    <n v="0"/>
    <n v="0"/>
    <n v="0"/>
    <n v="0"/>
    <n v="0"/>
    <n v="0"/>
    <n v="0"/>
    <n v="0"/>
    <n v="0"/>
    <m/>
    <s v=""/>
    <m/>
    <m/>
    <m/>
    <s v=""/>
    <s v=""/>
    <m/>
    <m/>
    <m/>
    <m/>
    <n v="21.290751829674001"/>
    <m/>
    <m/>
    <m/>
    <m/>
    <m/>
    <s v=""/>
    <s v=""/>
    <m/>
    <m/>
    <s v=""/>
    <m/>
    <m/>
    <m/>
    <m/>
    <m/>
    <m/>
    <m/>
    <n v="0"/>
    <m/>
    <n v="0"/>
    <n v="0"/>
    <m/>
    <m/>
  </r>
  <r>
    <x v="1"/>
    <x v="3"/>
    <n v="350890021"/>
    <s v="Caiabu"/>
    <n v="9.76610262886091E-3"/>
    <n v="4098"/>
    <n v="3456"/>
    <n v="642"/>
    <n v="16.265000000000001"/>
    <n v="84.33"/>
    <n v="0.51"/>
    <n v="0.5"/>
    <n v="0.01"/>
    <n v="0"/>
    <n v="0.498"/>
    <n v="0"/>
    <n v="0"/>
    <n v="1.3478499999999999E-2"/>
    <n v="8.9814500000000002E-3"/>
    <n v="0"/>
    <n v="45.45"/>
    <n v="54.55"/>
    <n v="2.4"/>
    <n v="185.11199999999999"/>
    <n v="49.98"/>
    <n v="0"/>
    <n v="0"/>
    <n v="14313.557833089311"/>
    <n v="1539.0922401171299"/>
    <n v="84.16"/>
    <s v=""/>
    <n v="75.73"/>
    <n v="16.07"/>
    <s v=""/>
    <n v="100"/>
    <n v="59.44"/>
    <n v="27.5"/>
    <n v="76.400000000000006"/>
    <n v="3.5"/>
    <n v="1"/>
    <n v="0"/>
    <n v="0"/>
    <n v="0"/>
    <n v="0"/>
    <n v="8.6999999999999993"/>
    <n v="85.58"/>
    <n v="85.58"/>
    <n v="73"/>
    <n v="8"/>
    <n v="0"/>
    <n v="0"/>
    <n v="5"/>
    <n v="5544.7617032884446"/>
    <n v="5"/>
    <n v="6"/>
    <n v="158.41884959999999"/>
    <n v="158.41884959999999"/>
  </r>
  <r>
    <x v="18"/>
    <x v="3"/>
    <n v="35090076"/>
    <s v="Caieiras"/>
    <n v="1.6463871097915499"/>
    <n v="96368"/>
    <n v="94524"/>
    <n v="1844"/>
    <n v="1004.985"/>
    <n v="98.09"/>
    <n v="0.22"/>
    <n v="0.18"/>
    <n v="0.04"/>
    <n v="0"/>
    <n v="0"/>
    <n v="0.20399999999999999"/>
    <n v="0"/>
    <n v="1.53743E-2"/>
    <n v="0.28562750209259263"/>
    <n v="9"/>
    <n v="16.329999999999998"/>
    <n v="83.67"/>
    <n v="76.63"/>
    <n v="5172.66"/>
    <n v="5172.66"/>
    <n v="8"/>
    <n v="2"/>
    <n v="464.68869334218829"/>
    <n v="65.449111738336384"/>
    <n v="97.37"/>
    <n v="100"/>
    <n v="75.28"/>
    <n v="31.01"/>
    <n v="0"/>
    <n v="99.85"/>
    <n v="41.73"/>
    <n v="15.6"/>
    <n v="55"/>
    <n v="19.8"/>
    <n v="6"/>
    <n v="5.20720329789542E-2"/>
    <n v="0"/>
    <n v="0"/>
    <n v="0"/>
    <n v="8.5"/>
    <n v="73.989999999999995"/>
    <n v="0"/>
    <n v="0"/>
    <n v="1.1000000000000001"/>
    <n v="1"/>
    <n v="2"/>
    <n v="82"/>
    <n v="0"/>
    <n v="8"/>
    <n v="41"/>
    <n v="3827.2511340000001"/>
    <n v="0"/>
  </r>
  <r>
    <x v="1"/>
    <x v="3"/>
    <n v="350910621"/>
    <s v="Caiuá"/>
    <m/>
    <m/>
    <m/>
    <m/>
    <m/>
    <m/>
    <n v="0"/>
    <n v="0"/>
    <n v="0"/>
    <n v="0.05"/>
    <n v="0"/>
    <n v="0"/>
    <n v="0"/>
    <n v="2.3099999999999999E-5"/>
    <n v="0"/>
    <n v="0"/>
    <n v="0"/>
    <n v="100"/>
    <m/>
    <s v=""/>
    <m/>
    <m/>
    <m/>
    <s v=""/>
    <s v=""/>
    <m/>
    <m/>
    <m/>
    <m/>
    <n v="10.425716768027799"/>
    <m/>
    <m/>
    <m/>
    <m/>
    <m/>
    <s v=""/>
    <s v=""/>
    <m/>
    <m/>
    <s v=""/>
    <m/>
    <m/>
    <m/>
    <m/>
    <m/>
    <m/>
    <m/>
    <n v="0"/>
    <m/>
    <n v="0"/>
    <n v="3"/>
    <m/>
    <m/>
  </r>
  <r>
    <x v="13"/>
    <x v="3"/>
    <n v="350910622"/>
    <s v="Caiuá"/>
    <n v="1.30943920574638"/>
    <n v="5435"/>
    <n v="2082"/>
    <n v="3353"/>
    <n v="10.148999999999999"/>
    <n v="38.31"/>
    <n v="0.06"/>
    <n v="0.03"/>
    <n v="0.03"/>
    <n v="0"/>
    <n v="7.0000000000000001E-3"/>
    <n v="0"/>
    <n v="0.03"/>
    <n v="2.3933300000000001E-2"/>
    <n v="1.4153645833333334E-2"/>
    <n v="0"/>
    <n v="16.670000000000002"/>
    <n v="83.33"/>
    <n v="1.53"/>
    <n v="117.774"/>
    <n v="4.68"/>
    <n v="0"/>
    <n v="0"/>
    <n v="23035.495860165593"/>
    <n v="2959.2198712051518"/>
    <n v="100"/>
    <n v="38.630000000000003"/>
    <n v="44.28"/>
    <n v="21.05"/>
    <s v=""/>
    <n v="99.82"/>
    <n v="3.23"/>
    <n v="1.6"/>
    <n v="2.2999999999999998"/>
    <n v="5.9"/>
    <n v="0"/>
    <n v="0"/>
    <n v="0"/>
    <n v="0"/>
    <n v="0"/>
    <n v="4.7"/>
    <n v="99"/>
    <n v="99"/>
    <n v="96"/>
    <n v="10"/>
    <n v="0"/>
    <n v="0"/>
    <n v="5"/>
    <n v="49.457221711131552"/>
    <n v="2"/>
    <n v="10"/>
    <n v="116.59626"/>
    <n v="116.59626"/>
  </r>
  <r>
    <x v="18"/>
    <x v="3"/>
    <n v="35092056"/>
    <s v="Cajamar"/>
    <n v="2.0620124132652902"/>
    <n v="73588"/>
    <n v="72617"/>
    <n v="971"/>
    <n v="573.29399999999998"/>
    <n v="98.68"/>
    <n v="0.31"/>
    <n v="0.12"/>
    <n v="0.19"/>
    <n v="0"/>
    <n v="0.17199999999999999"/>
    <n v="8.5999999999999993E-2"/>
    <n v="0"/>
    <n v="5.2223400000000003E-2"/>
    <n v="0.22400050925925927"/>
    <n v="6"/>
    <n v="5.88"/>
    <n v="94.12"/>
    <n v="57.95"/>
    <n v="3911.3820000000001"/>
    <n v="3911.38"/>
    <n v="13"/>
    <n v="1"/>
    <n v="818.52693373919658"/>
    <n v="115.70799586889164"/>
    <n v="100"/>
    <n v="94.7"/>
    <n v="91.14"/>
    <n v="31.69"/>
    <n v="7.4074074074074101"/>
    <n v="100"/>
    <n v="43.73"/>
    <n v="16.3"/>
    <n v="27.6"/>
    <n v="70.099999999999994"/>
    <n v="0"/>
    <n v="0.66666666666666696"/>
    <n v="0"/>
    <n v="0"/>
    <n v="0"/>
    <n v="8.5"/>
    <n v="71.94"/>
    <n v="0"/>
    <n v="0"/>
    <n v="1.1000000000000001"/>
    <n v="3"/>
    <n v="1"/>
    <n v="109"/>
    <n v="76.785539715414828"/>
    <n v="6"/>
    <n v="96"/>
    <n v="2813.848211"/>
    <n v="0"/>
  </r>
  <r>
    <x v="8"/>
    <x v="3"/>
    <n v="350920510"/>
    <s v="Cajamar"/>
    <m/>
    <m/>
    <m/>
    <m/>
    <m/>
    <m/>
    <n v="0"/>
    <n v="0"/>
    <n v="0"/>
    <n v="0"/>
    <n v="0"/>
    <n v="0"/>
    <n v="0"/>
    <n v="0"/>
    <n v="0"/>
    <n v="0"/>
    <n v="0"/>
    <n v="0"/>
    <m/>
    <s v=""/>
    <m/>
    <m/>
    <m/>
    <s v=""/>
    <s v=""/>
    <m/>
    <m/>
    <m/>
    <m/>
    <n v="80"/>
    <m/>
    <m/>
    <m/>
    <m/>
    <m/>
    <s v=""/>
    <s v=""/>
    <m/>
    <m/>
    <s v=""/>
    <m/>
    <m/>
    <m/>
    <m/>
    <m/>
    <m/>
    <m/>
    <n v="0"/>
    <m/>
    <n v="0"/>
    <n v="0"/>
    <m/>
    <m/>
  </r>
  <r>
    <x v="17"/>
    <x v="3"/>
    <n v="350925411"/>
    <s v="Cajati"/>
    <n v="-5.59309846882017E-2"/>
    <n v="28697"/>
    <n v="21185"/>
    <n v="7512"/>
    <n v="63.08"/>
    <n v="73.819999999999993"/>
    <n v="1.28"/>
    <n v="1.27"/>
    <n v="0.01"/>
    <n v="0"/>
    <n v="9.4E-2"/>
    <n v="1.1739999999999999"/>
    <n v="0"/>
    <n v="5.1349000000000004E-3"/>
    <n v="6.7454092062499985E-2"/>
    <n v="11"/>
    <n v="59.26"/>
    <n v="40.74"/>
    <n v="14.76"/>
    <n v="1138.5360000000001"/>
    <n v="512.54999999999995"/>
    <n v="8"/>
    <n v="2"/>
    <n v="15066.333066174164"/>
    <n v="1945.106457120954"/>
    <n v="77.22"/>
    <n v="99"/>
    <n v="60.83"/>
    <n v="26.5"/>
    <s v=""/>
    <n v="100"/>
    <n v="21.37"/>
    <n v="9.3000000000000007"/>
    <n v="30.1"/>
    <n v="0.5"/>
    <n v="0"/>
    <n v="24"/>
    <n v="0"/>
    <n v="2"/>
    <n v="0"/>
    <n v="9.1"/>
    <n v="77.680000000000007"/>
    <n v="77.680000000000007"/>
    <n v="55"/>
    <n v="6.7"/>
    <n v="0"/>
    <n v="2"/>
    <n v="17"/>
    <n v="139.35403639100761"/>
    <n v="16"/>
    <n v="11"/>
    <n v="884.41476479999994"/>
    <n v="884.41476479999994"/>
  </r>
  <r>
    <x v="10"/>
    <x v="3"/>
    <n v="350930415"/>
    <s v="Cajobi"/>
    <n v="0.39899320879273098"/>
    <n v="10016"/>
    <n v="9474"/>
    <n v="542"/>
    <n v="56.655000000000001"/>
    <n v="94.59"/>
    <n v="0.45"/>
    <n v="0.34"/>
    <n v="0.11"/>
    <n v="0"/>
    <n v="6.0000000000000001E-3"/>
    <n v="1E-3"/>
    <n v="0.44"/>
    <n v="3.9337E-3"/>
    <n v="3.0488518518518519E-2"/>
    <n v="9"/>
    <n v="60"/>
    <n v="40"/>
    <n v="6.84"/>
    <n v="527.30999999999995"/>
    <n v="107.15"/>
    <n v="0"/>
    <n v="0"/>
    <n v="4313.5303514377001"/>
    <n v="472.28434504792341"/>
    <n v="100"/>
    <n v="93.5"/>
    <n v="100"/>
    <n v="13.01"/>
    <n v="6.3259109311740902"/>
    <n v="100"/>
    <n v="102"/>
    <n v="32.799999999999997"/>
    <n v="115.7"/>
    <n v="75.400000000000006"/>
    <n v="1"/>
    <n v="0"/>
    <n v="0"/>
    <n v="0"/>
    <n v="0"/>
    <n v="8"/>
    <n v="100"/>
    <n v="100"/>
    <n v="79.7"/>
    <n v="8.4"/>
    <n v="0"/>
    <n v="0"/>
    <n v="13"/>
    <n v="19.679539353004774"/>
    <n v="30"/>
    <n v="20"/>
    <n v="527.30999999999995"/>
    <n v="527.30999999999995"/>
  </r>
  <r>
    <x v="4"/>
    <x v="3"/>
    <n v="35094034"/>
    <s v="Cajuru"/>
    <n v="1.0174223085092999"/>
    <n v="24981"/>
    <n v="22298"/>
    <n v="2683"/>
    <n v="37.81"/>
    <n v="89.26"/>
    <n v="0.39999999999999997"/>
    <n v="0.36"/>
    <n v="0.04"/>
    <n v="0.08"/>
    <n v="0.121"/>
    <n v="4.1000000000000002E-2"/>
    <n v="0.2"/>
    <n v="4.0142999999999998E-2"/>
    <n v="6.922076077430557E-2"/>
    <n v="31"/>
    <n v="59.02"/>
    <n v="40.98"/>
    <n v="15.98"/>
    <n v="1232.6579999999999"/>
    <n v="201.87"/>
    <n v="2"/>
    <n v="0"/>
    <n v="12863.850126095833"/>
    <n v="1287.6474120331452"/>
    <n v="91.03"/>
    <s v=""/>
    <n v="90.25"/>
    <n v="24.42"/>
    <n v="8.5714285714285694"/>
    <n v="100"/>
    <n v="12.62"/>
    <n v="4"/>
    <n v="16.5"/>
    <n v="4.2"/>
    <n v="0"/>
    <n v="0"/>
    <n v="0"/>
    <n v="0"/>
    <n v="0"/>
    <n v="10"/>
    <n v="98.38"/>
    <n v="98.38"/>
    <n v="83.6"/>
    <n v="10"/>
    <n v="1"/>
    <n v="0"/>
    <n v="14"/>
    <n v="174.80304845900315"/>
    <n v="72"/>
    <n v="50"/>
    <n v="1212.68894"/>
    <n v="1212.68894"/>
  </r>
  <r>
    <x v="14"/>
    <x v="3"/>
    <n v="350945214"/>
    <s v="Campina do Monte Alegre"/>
    <n v="0.42817734907163502"/>
    <n v="5738"/>
    <n v="5000"/>
    <n v="738"/>
    <n v="31.170999999999999"/>
    <n v="87.14"/>
    <n v="0.14000000000000001"/>
    <n v="0.11"/>
    <n v="0.03"/>
    <n v="0.09"/>
    <n v="2.5999999999999999E-2"/>
    <n v="1E-3"/>
    <n v="0.1"/>
    <n v="7.7730999999999998E-3"/>
    <n v="1.2913488541666665E-2"/>
    <n v="7"/>
    <n v="65.22"/>
    <n v="34.78"/>
    <n v="3.53"/>
    <n v="272.43"/>
    <n v="71.13"/>
    <n v="2"/>
    <n v="0"/>
    <n v="11321.742767514814"/>
    <n v="1319.037992331823"/>
    <n v="86.42"/>
    <n v="83.85"/>
    <n v="69.209999999999994"/>
    <n v="26.45"/>
    <n v="68.75"/>
    <n v="100"/>
    <n v="14.95"/>
    <n v="6.7"/>
    <n v="16"/>
    <n v="12.1"/>
    <n v="0"/>
    <n v="1.57894736842105"/>
    <n v="0"/>
    <n v="0"/>
    <n v="0"/>
    <n v="8.5"/>
    <n v="79.03"/>
    <n v="79.03"/>
    <n v="73.900000000000006"/>
    <n v="7.8"/>
    <n v="0"/>
    <n v="0"/>
    <n v="1"/>
    <n v="201.33986192893104"/>
    <n v="15"/>
    <n v="8"/>
    <n v="215.30142900000001"/>
    <n v="215.30142900000001"/>
  </r>
  <r>
    <x v="6"/>
    <x v="3"/>
    <n v="35095025"/>
    <s v="Campinas"/>
    <n v="0.96474535787605098"/>
    <n v="1150753"/>
    <n v="1130965"/>
    <n v="19788"/>
    <n v="1446.2149999999999"/>
    <n v="98.28"/>
    <n v="5.4"/>
    <n v="4.7300000000000004"/>
    <n v="0.67"/>
    <n v="0"/>
    <n v="4.5549999999999997"/>
    <n v="0.19500000000000001"/>
    <n v="0.09"/>
    <n v="0.56324049999999903"/>
    <n v="4.611301683648148"/>
    <n v="298"/>
    <n v="13.18"/>
    <n v="86.82"/>
    <n v="1278.31"/>
    <n v="62753.237999999998"/>
    <n v="6547.24"/>
    <n v="167"/>
    <n v="2"/>
    <n v="268.56571305918823"/>
    <n v="35.352017331260491"/>
    <n v="98.08"/>
    <n v="98.28"/>
    <n v="94.07"/>
    <n v="20.91"/>
    <n v="9.0600924499229603"/>
    <n v="99.79"/>
    <n v="145.13999999999999"/>
    <n v="55.1"/>
    <n v="194.5"/>
    <n v="52.1"/>
    <n v="202"/>
    <n v="2.4158604078823802"/>
    <n v="1.0427954565402"/>
    <n v="3"/>
    <n v="350"/>
    <n v="8.3000000000000007"/>
    <n v="93.21"/>
    <n v="93.21"/>
    <n v="89.6"/>
    <n v="9.6"/>
    <n v="31"/>
    <n v="2"/>
    <n v="724"/>
    <n v="98.779050092346026"/>
    <n v="118"/>
    <n v="777"/>
    <n v="58492.293140000002"/>
    <n v="58492.293140000002"/>
  </r>
  <r>
    <x v="6"/>
    <x v="3"/>
    <n v="35096015"/>
    <s v="Campo Limpo Paulista"/>
    <n v="1.2467920097883001"/>
    <n v="80282"/>
    <n v="80282"/>
    <n v="0"/>
    <n v="1002.898"/>
    <n v="100"/>
    <n v="0.55000000000000004"/>
    <n v="0.53"/>
    <n v="0.02"/>
    <n v="0"/>
    <n v="0.35599999999999998"/>
    <n v="0.17499999999999999"/>
    <n v="0"/>
    <n v="1.4139199999999999E-2"/>
    <n v="0.19237351244444445"/>
    <n v="7"/>
    <n v="20.51"/>
    <n v="79.489999999999995"/>
    <n v="66.02"/>
    <n v="4456.08"/>
    <n v="2031.34"/>
    <n v="8"/>
    <n v="0"/>
    <n v="392.81532597593485"/>
    <n v="54.994145636630876"/>
    <n v="78.72"/>
    <s v=""/>
    <n v="61.14"/>
    <n v="42.14"/>
    <n v="56.212595374006597"/>
    <n v="78.72"/>
    <n v="143.88"/>
    <n v="54.7"/>
    <n v="218.9"/>
    <n v="15.3"/>
    <n v="1"/>
    <n v="0"/>
    <n v="0"/>
    <n v="0"/>
    <n v="6"/>
    <n v="8.5"/>
    <n v="60.42"/>
    <n v="57.27816"/>
    <n v="54.4"/>
    <n v="6.4"/>
    <n v="1"/>
    <n v="0"/>
    <n v="76"/>
    <n v="185.05666163516622"/>
    <n v="8"/>
    <n v="31"/>
    <n v="2692.3635359999998"/>
    <n v="2552.3606319999999"/>
  </r>
  <r>
    <x v="20"/>
    <x v="3"/>
    <n v="35097001"/>
    <s v="Campos do Jordão"/>
    <n v="0.498407251501432"/>
    <n v="49442"/>
    <n v="49134"/>
    <n v="308"/>
    <n v="170.77799999999999"/>
    <n v="99.38"/>
    <n v="0.97"/>
    <n v="0.97"/>
    <n v="0"/>
    <n v="0"/>
    <n v="0.27"/>
    <n v="2E-3"/>
    <n v="0.69"/>
    <n v="1.33236E-2"/>
    <n v="9.6561141592592589E-2"/>
    <n v="19"/>
    <n v="65.52"/>
    <n v="34.479999999999997"/>
    <n v="40.909999999999997"/>
    <n v="2761.1819999999998"/>
    <n v="1420.47"/>
    <n v="9"/>
    <n v="0"/>
    <n v="5989.3014036649001"/>
    <n v="816.43299219287235"/>
    <n v="64.16"/>
    <s v=""/>
    <n v="51.93"/>
    <n v="26.75"/>
    <n v="0"/>
    <n v="64.56"/>
    <n v="22.769953051643192"/>
    <n v="10.330138445154418"/>
    <n v="32.550335570469798"/>
    <n v="0"/>
    <n v="5"/>
    <n v="1.02839841302986"/>
    <n v="0"/>
    <n v="0"/>
    <n v="0"/>
    <n v="10"/>
    <n v="51.09"/>
    <n v="50.579099999999997"/>
    <n v="48.6"/>
    <n v="5.9"/>
    <n v="0"/>
    <n v="0"/>
    <n v="104"/>
    <n v="279.61558401947508"/>
    <n v="38"/>
    <n v="20"/>
    <n v="1410.6878839999999"/>
    <n v="1396.581005"/>
  </r>
  <r>
    <x v="5"/>
    <x v="3"/>
    <n v="350980917"/>
    <s v="Campos Novos Paulista"/>
    <n v="0.65257842378181297"/>
    <n v="4732"/>
    <n v="3847"/>
    <n v="885"/>
    <n v="9.7650000000000006"/>
    <n v="81.3"/>
    <n v="0.26"/>
    <n v="0.26"/>
    <n v="0"/>
    <n v="0"/>
    <n v="0"/>
    <n v="0"/>
    <n v="0.26"/>
    <n v="5.3438000000000001E-3"/>
    <n v="1.2091245833333335E-2"/>
    <n v="11"/>
    <n v="57.14"/>
    <n v="42.86"/>
    <n v="2.67"/>
    <n v="205.68600000000001"/>
    <n v="32.909999999999997"/>
    <n v="0"/>
    <n v="0"/>
    <n v="29589.991546914625"/>
    <n v="3265.562130177515"/>
    <n v="98.12"/>
    <n v="98.12"/>
    <n v="98.12"/>
    <n v="0"/>
    <n v="3.1113320079522899"/>
    <n v="97.32"/>
    <n v="11.21"/>
    <n v="5.9"/>
    <n v="14.1"/>
    <n v="0.1"/>
    <s v=""/>
    <s v=""/>
    <n v="0"/>
    <n v="0"/>
    <s v=""/>
    <n v="8"/>
    <n v="100"/>
    <n v="100"/>
    <n v="84"/>
    <n v="10"/>
    <n v="0"/>
    <n v="0"/>
    <n v="3"/>
    <n v="0"/>
    <n v="12"/>
    <n v="9"/>
    <n v="205.68600000000001"/>
    <n v="205.68600000000001"/>
  </r>
  <r>
    <x v="17"/>
    <x v="3"/>
    <n v="350990811"/>
    <s v="Cananéia"/>
    <n v="-1.7922465666730902E-2"/>
    <n v="12263"/>
    <n v="10599"/>
    <n v="1664"/>
    <n v="9.8740000000000006"/>
    <n v="86.43"/>
    <n v="0.28000000000000003"/>
    <n v="0.28000000000000003"/>
    <n v="0"/>
    <n v="0"/>
    <n v="0.11700000000000001"/>
    <n v="1E-3"/>
    <n v="0.16"/>
    <n v="3.837E-4"/>
    <n v="3.0497257789351851E-2"/>
    <n v="12"/>
    <n v="80.77"/>
    <n v="19.23"/>
    <n v="7.53"/>
    <n v="581.202"/>
    <n v="234.42"/>
    <n v="3"/>
    <n v="0"/>
    <n v="85995.583462448005"/>
    <n v="11109.477289407159"/>
    <n v="81.7"/>
    <s v=""/>
    <n v="65.760000000000005"/>
    <n v="25.45"/>
    <s v=""/>
    <n v="95.72"/>
    <n v="1.92"/>
    <n v="0.8"/>
    <n v="2.7"/>
    <n v="0"/>
    <n v="0"/>
    <n v="2.7639579878385798"/>
    <n v="0"/>
    <n v="0"/>
    <n v="0"/>
    <n v="9"/>
    <n v="73.47"/>
    <n v="73.47"/>
    <n v="59.7"/>
    <n v="7"/>
    <n v="0"/>
    <n v="0"/>
    <n v="25"/>
    <n v="383.64104998597833"/>
    <n v="21"/>
    <n v="5"/>
    <n v="427.0091094"/>
    <n v="427.0091094"/>
  </r>
  <r>
    <x v="15"/>
    <x v="3"/>
    <n v="35099572"/>
    <s v="Canas"/>
    <n v="1.66235408515008"/>
    <n v="4862"/>
    <n v="4643"/>
    <n v="219"/>
    <n v="90.894999999999996"/>
    <n v="95.5"/>
    <n v="0.04"/>
    <n v="0.02"/>
    <n v="0.02"/>
    <n v="0"/>
    <n v="0.02"/>
    <n v="0"/>
    <n v="0.02"/>
    <n v="2.2339E-3"/>
    <n v="1.1537120833333333E-2"/>
    <n v="1"/>
    <n v="58.33"/>
    <n v="41.67"/>
    <n v="3.23"/>
    <n v="249.37200000000001"/>
    <n v="87.28"/>
    <n v="1"/>
    <n v="0"/>
    <n v="5318.7001234060053"/>
    <n v="518.89757301521979"/>
    <n v="91.12"/>
    <n v="92.82"/>
    <n v="81.05"/>
    <n v="22.85"/>
    <n v="14.4092219020173"/>
    <n v="98.16"/>
    <n v="10.95"/>
    <n v="4.7"/>
    <n v="6.7"/>
    <n v="25.2"/>
    <n v="4"/>
    <n v="2.61306532663317"/>
    <n v="0"/>
    <n v="0"/>
    <n v="0"/>
    <n v="9.8000000000000007"/>
    <n v="82.28"/>
    <n v="82.28"/>
    <n v="65"/>
    <n v="7.3"/>
    <n v="0"/>
    <n v="0"/>
    <n v="10"/>
    <n v="173.35347604417481"/>
    <n v="7"/>
    <n v="5"/>
    <n v="205.18328159999999"/>
    <n v="205.18328159999999"/>
  </r>
  <r>
    <x v="5"/>
    <x v="3"/>
    <n v="351000517"/>
    <s v="Cândido Mota"/>
    <n v="6.9629302995988199E-2"/>
    <n v="29987"/>
    <n v="28448"/>
    <n v="1539"/>
    <n v="50.289000000000001"/>
    <n v="94.87"/>
    <n v="0.38"/>
    <n v="0.24"/>
    <n v="0.14000000000000001"/>
    <n v="0.06"/>
    <n v="7.0000000000000001E-3"/>
    <n v="0.11799999999999999"/>
    <n v="0.24"/>
    <n v="1.5443200000000001E-2"/>
    <n v="8.5456216807870369E-2"/>
    <n v="26"/>
    <n v="40.630000000000003"/>
    <n v="59.38"/>
    <n v="23.51"/>
    <n v="1587.1679999999999"/>
    <n v="301.70999999999998"/>
    <n v="2"/>
    <n v="0"/>
    <n v="5889.2720178744121"/>
    <n v="641.50998766131977"/>
    <n v="93.62"/>
    <n v="99.16"/>
    <n v="93.4"/>
    <n v="26.62"/>
    <n v="21.7741935483871"/>
    <n v="99.58"/>
    <n v="12.71"/>
    <n v="6.7"/>
    <n v="10.199999999999999"/>
    <n v="22.5"/>
    <n v="0"/>
    <n v="0"/>
    <n v="0"/>
    <n v="0"/>
    <n v="0"/>
    <n v="8.1"/>
    <n v="93.2"/>
    <n v="93.2"/>
    <n v="81"/>
    <n v="9.9"/>
    <n v="0"/>
    <n v="0"/>
    <n v="2"/>
    <n v="8.1913291524921714"/>
    <n v="26"/>
    <n v="38"/>
    <n v="1479.2405759999999"/>
    <n v="1479.2405759999999"/>
  </r>
  <r>
    <x v="10"/>
    <x v="3"/>
    <n v="351010415"/>
    <s v="Cândido Rodrigues"/>
    <n v="7.50754240401275E-2"/>
    <n v="2675"/>
    <n v="2252"/>
    <n v="423"/>
    <n v="38.478000000000002"/>
    <n v="84.19"/>
    <n v="0.01"/>
    <n v="0"/>
    <n v="0.01"/>
    <n v="0"/>
    <n v="3.0000000000000001E-3"/>
    <n v="5.0000000000000001E-3"/>
    <n v="0"/>
    <n v="1.5029999999999999E-4"/>
    <n v="5.8459895833333332E-3"/>
    <n v="0"/>
    <n v="0"/>
    <n v="100"/>
    <n v="1.58"/>
    <n v="121.66200000000001"/>
    <n v="18.920000000000002"/>
    <n v="0"/>
    <n v="0"/>
    <n v="6248.2542056074763"/>
    <n v="589.45794392523385"/>
    <n v="83.92"/>
    <n v="81.05"/>
    <n v="81.2"/>
    <n v="14.12"/>
    <n v="15.9166666666667"/>
    <n v="100"/>
    <n v="24.84"/>
    <n v="9.4"/>
    <n v="9.3000000000000007"/>
    <n v="71.599999999999994"/>
    <n v="0"/>
    <n v="0"/>
    <n v="0"/>
    <n v="0"/>
    <n v="0"/>
    <n v="8.1"/>
    <n v="100"/>
    <n v="100"/>
    <n v="84.5"/>
    <n v="9.6999999999999993"/>
    <n v="0"/>
    <n v="0"/>
    <n v="1"/>
    <n v="51.317231364093971"/>
    <n v="0"/>
    <n v="7"/>
    <n v="121.66200000000001"/>
    <n v="121.66200000000001"/>
  </r>
  <r>
    <x v="2"/>
    <x v="3"/>
    <n v="351010416"/>
    <s v="Cândido Rodrigues"/>
    <m/>
    <m/>
    <m/>
    <m/>
    <m/>
    <m/>
    <n v="0.04"/>
    <n v="0.01"/>
    <n v="0.03"/>
    <n v="0"/>
    <n v="0"/>
    <n v="0"/>
    <n v="0.03"/>
    <n v="1.0416699999999999E-2"/>
    <n v="0"/>
    <n v="0"/>
    <n v="40"/>
    <n v="60"/>
    <m/>
    <s v=""/>
    <m/>
    <m/>
    <m/>
    <s v=""/>
    <s v=""/>
    <m/>
    <m/>
    <m/>
    <m/>
    <n v="30.6709265175719"/>
    <m/>
    <m/>
    <m/>
    <m/>
    <m/>
    <s v=""/>
    <s v=""/>
    <m/>
    <m/>
    <s v=""/>
    <m/>
    <m/>
    <m/>
    <m/>
    <m/>
    <m/>
    <m/>
    <n v="0"/>
    <m/>
    <n v="2"/>
    <n v="3"/>
    <m/>
    <m/>
  </r>
  <r>
    <x v="5"/>
    <x v="3"/>
    <n v="351015317"/>
    <s v="Canitar"/>
    <n v="1.47371744996871"/>
    <n v="4798"/>
    <n v="4579"/>
    <n v="219"/>
    <n v="83.617999999999995"/>
    <n v="95.44"/>
    <n v="0.02"/>
    <n v="0.02"/>
    <n v="0"/>
    <n v="0"/>
    <n v="0"/>
    <n v="0"/>
    <n v="0.02"/>
    <n v="5.0560000000000004E-4"/>
    <n v="1.0825182748983741E-2"/>
    <n v="2"/>
    <n v="50"/>
    <n v="50"/>
    <n v="3.33"/>
    <n v="256.98599999999999"/>
    <n v="30.84"/>
    <n v="0"/>
    <n v="0"/>
    <n v="3615.006252605252"/>
    <n v="394.36431846602733"/>
    <s v=""/>
    <s v=""/>
    <s v=""/>
    <s v=""/>
    <s v=""/>
    <s v=""/>
    <n v="6.13"/>
    <n v="3.2"/>
    <n v="7.5"/>
    <n v="1"/>
    <s v=""/>
    <s v=""/>
    <n v="0"/>
    <n v="0"/>
    <s v=""/>
    <n v="9"/>
    <n v="100"/>
    <n v="100"/>
    <n v="88"/>
    <n v="10"/>
    <n v="0"/>
    <n v="0"/>
    <n v="0"/>
    <n v="0"/>
    <n v="2"/>
    <n v="2"/>
    <n v="256.98599999999999"/>
    <n v="256.98599999999999"/>
  </r>
  <r>
    <x v="14"/>
    <x v="3"/>
    <n v="351020314"/>
    <s v="Capão Bonito"/>
    <n v="-0.12050265213634501"/>
    <n v="46247"/>
    <n v="38908"/>
    <n v="7339"/>
    <n v="28.181999999999999"/>
    <n v="84.13"/>
    <n v="0.31"/>
    <n v="0.3"/>
    <n v="0.01"/>
    <n v="0"/>
    <n v="9.0999999999999998E-2"/>
    <n v="1E-3"/>
    <n v="0.22"/>
    <n v="1.4438000000000001E-3"/>
    <n v="0.12188300502083334"/>
    <n v="58"/>
    <n v="79.209999999999994"/>
    <n v="20.79"/>
    <n v="31.1"/>
    <n v="2099.3580000000002"/>
    <n v="257"/>
    <n v="15"/>
    <n v="0"/>
    <n v="12628.856358250265"/>
    <n v="1479.7310095789996"/>
    <n v="86.58"/>
    <n v="81.91"/>
    <n v="78.150000000000006"/>
    <n v="26.68"/>
    <s v=""/>
    <n v="100"/>
    <n v="3.76"/>
    <n v="1.7"/>
    <n v="5"/>
    <n v="0.3"/>
    <n v="5"/>
    <n v="0.15667841754798301"/>
    <n v="0"/>
    <n v="0"/>
    <n v="0"/>
    <n v="8.8000000000000007"/>
    <n v="95.1"/>
    <n v="95.1"/>
    <n v="87.8"/>
    <n v="9.4"/>
    <n v="1"/>
    <n v="0"/>
    <n v="23"/>
    <n v="74.66176271617644"/>
    <n v="80"/>
    <n v="21"/>
    <n v="1996.489458"/>
    <n v="1996.489458"/>
  </r>
  <r>
    <x v="8"/>
    <x v="3"/>
    <n v="351030210"/>
    <s v="Capela do Alto"/>
    <n v="1.7070899259678001"/>
    <n v="19606"/>
    <n v="16794"/>
    <n v="2812"/>
    <n v="115.343"/>
    <n v="85.66"/>
    <n v="0.42000000000000004"/>
    <n v="0.4"/>
    <n v="0.02"/>
    <n v="0"/>
    <n v="0.251"/>
    <n v="0"/>
    <n v="0.16"/>
    <n v="1.3424999999999999E-3"/>
    <n v="5.1157953953703712E-2"/>
    <n v="11"/>
    <n v="33.33"/>
    <n v="66.67"/>
    <n v="11.6"/>
    <n v="894.78"/>
    <n v="291.3"/>
    <n v="2"/>
    <n v="0"/>
    <n v="2428.8156686728553"/>
    <n v="369.95205549321639"/>
    <n v="85.72"/>
    <n v="99.78"/>
    <n v="61.2"/>
    <n v="32.08"/>
    <n v="3.1610942249240099"/>
    <n v="100"/>
    <n v="77.3"/>
    <n v="27.6"/>
    <n v="129.1"/>
    <n v="7.5"/>
    <n v="2"/>
    <n v="0.15432098765432101"/>
    <n v="0"/>
    <n v="0"/>
    <n v="0"/>
    <n v="9.1999999999999993"/>
    <n v="71.75"/>
    <n v="71.75"/>
    <n v="67.400000000000006"/>
    <n v="7.5"/>
    <n v="0"/>
    <n v="0"/>
    <n v="13"/>
    <n v="490.63729215430874"/>
    <n v="8"/>
    <n v="16"/>
    <n v="642.00464999999997"/>
    <n v="642.00464999999997"/>
  </r>
  <r>
    <x v="6"/>
    <x v="3"/>
    <n v="35104015"/>
    <s v="Capivari"/>
    <n v="1.24170723327592"/>
    <n v="52543"/>
    <n v="51015"/>
    <n v="1528"/>
    <n v="162.571"/>
    <n v="97.09"/>
    <n v="0.38"/>
    <n v="0.15"/>
    <n v="0.23"/>
    <n v="0"/>
    <n v="0.23699999999999999"/>
    <n v="0.109"/>
    <n v="0.01"/>
    <n v="2.1639100000000001E-2"/>
    <n v="0.1511432234375"/>
    <n v="34"/>
    <n v="10.49"/>
    <n v="89.51"/>
    <n v="41.05"/>
    <n v="2770.7939999999999"/>
    <n v="2244.35"/>
    <n v="12"/>
    <n v="0"/>
    <n v="2448.792036998268"/>
    <n v="324.10482842624134"/>
    <n v="94.5"/>
    <n v="100"/>
    <n v="89.77"/>
    <n v="19.93"/>
    <n v="36"/>
    <n v="100"/>
    <n v="24.54"/>
    <n v="9.3000000000000007"/>
    <n v="15.2"/>
    <n v="42"/>
    <n v="0"/>
    <n v="0.605400169512047"/>
    <n v="3.8064061816036401"/>
    <n v="0"/>
    <n v="0"/>
    <n v="9.8000000000000007"/>
    <n v="95"/>
    <n v="23.75"/>
    <n v="19"/>
    <n v="3.2"/>
    <n v="0"/>
    <n v="0"/>
    <n v="61"/>
    <n v="156.80491298903854"/>
    <n v="17"/>
    <n v="145"/>
    <n v="2632.2543000000001"/>
    <n v="658.06357500000001"/>
  </r>
  <r>
    <x v="21"/>
    <x v="3"/>
    <n v="35105003"/>
    <s v="Caraguatatuba"/>
    <n v="1.7373987579846"/>
    <n v="111787"/>
    <n v="107505"/>
    <n v="4282"/>
    <n v="230.989"/>
    <n v="96.17"/>
    <n v="0.86"/>
    <n v="0.84"/>
    <n v="0.02"/>
    <n v="0"/>
    <n v="0.70399999999999996"/>
    <n v="1.0999999999999999E-2"/>
    <n v="0"/>
    <n v="0.1353724"/>
    <n v="0.27637343250231483"/>
    <n v="15"/>
    <n v="76"/>
    <n v="24"/>
    <n v="100.76"/>
    <n v="6045.84"/>
    <n v="2129.02"/>
    <n v="22"/>
    <n v="2"/>
    <n v="7729.7574852174221"/>
    <n v="851.96597099841676"/>
    <n v="81.22"/>
    <n v="98.47"/>
    <n v="68.680000000000007"/>
    <n v="31.65"/>
    <n v="14.689937855348401"/>
    <n v="84.72"/>
    <n v="8.4700000000000006"/>
    <n v="3.1"/>
    <n v="11.9"/>
    <n v="0.5"/>
    <n v="2"/>
    <n v="1.3768415255404101"/>
    <n v="0.89455840124522501"/>
    <n v="2"/>
    <n v="614"/>
    <n v="9"/>
    <n v="75.069999999999993"/>
    <n v="75.069999999999993"/>
    <n v="64.8"/>
    <n v="7.3"/>
    <n v="3"/>
    <n v="2"/>
    <n v="130"/>
    <n v="254.72781288197933"/>
    <n v="38"/>
    <n v="12"/>
    <n v="4538.6120879999999"/>
    <n v="4538.6120879999999"/>
  </r>
  <r>
    <x v="18"/>
    <x v="3"/>
    <n v="35106096"/>
    <s v="Carapicuíba"/>
    <n v="0.68027419777869602"/>
    <n v="387735"/>
    <n v="387735"/>
    <n v="0"/>
    <n v="11087.647000000001"/>
    <n v="100"/>
    <n v="1.08"/>
    <n v="1.05"/>
    <n v="0.03"/>
    <n v="0"/>
    <n v="1.05"/>
    <n v="7.0000000000000001E-3"/>
    <n v="0"/>
    <n v="2.31845E-2"/>
    <n v="1.3507897569444445"/>
    <n v="9"/>
    <n v="6.67"/>
    <n v="93.33"/>
    <n v="356.93"/>
    <n v="21415.698"/>
    <n v="14171.27"/>
    <n v="11"/>
    <n v="1"/>
    <n v="41.480289372896436"/>
    <n v="6.5067120584935587"/>
    <n v="100"/>
    <s v=""/>
    <n v="79.89"/>
    <n v="33.36"/>
    <n v="1.08303249097473"/>
    <n v="100"/>
    <n v="568.33000000000004"/>
    <n v="211.7"/>
    <n v="955.4"/>
    <n v="36.1"/>
    <s v=""/>
    <s v=""/>
    <n v="0.515816214682709"/>
    <n v="0"/>
    <s v=""/>
    <n v="9"/>
    <n v="70.709999999999994"/>
    <n v="36.769199999999998"/>
    <n v="33.799999999999997"/>
    <n v="4.5"/>
    <n v="6"/>
    <n v="1"/>
    <n v="81"/>
    <n v="77.732303980091899"/>
    <n v="2"/>
    <n v="28"/>
    <n v="15143.040059999999"/>
    <n v="7874.3808289999997"/>
  </r>
  <r>
    <x v="10"/>
    <x v="3"/>
    <n v="351070815"/>
    <s v="Cardoso"/>
    <n v="-5.5156166387104702E-2"/>
    <n v="11749"/>
    <n v="10774"/>
    <n v="975"/>
    <n v="18.428000000000001"/>
    <n v="91.7"/>
    <n v="0.11"/>
    <n v="0.1"/>
    <n v="0.01"/>
    <n v="0.33"/>
    <n v="0"/>
    <n v="1E-3"/>
    <n v="0.11"/>
    <n v="1.2764E-3"/>
    <n v="3.5552732369212955E-2"/>
    <n v="1"/>
    <n v="53.13"/>
    <n v="46.88"/>
    <n v="7.84"/>
    <n v="605.07000000000005"/>
    <n v="69.8"/>
    <n v="0"/>
    <n v="0"/>
    <n v="13152.302323602009"/>
    <n v="1368.9130989871478"/>
    <n v="99.41"/>
    <n v="97.34"/>
    <n v="85.42"/>
    <n v="17.38"/>
    <s v=""/>
    <n v="100"/>
    <n v="7.02"/>
    <n v="2.2000000000000002"/>
    <n v="9.9"/>
    <n v="1"/>
    <n v="2"/>
    <n v="0"/>
    <n v="0"/>
    <n v="0"/>
    <n v="0"/>
    <n v="9.5"/>
    <n v="90.64"/>
    <n v="90.64"/>
    <n v="88.5"/>
    <n v="9.9"/>
    <n v="0"/>
    <n v="0"/>
    <n v="1"/>
    <n v="0"/>
    <n v="17"/>
    <n v="15"/>
    <n v="548.43544799999995"/>
    <n v="548.43544799999995"/>
  </r>
  <r>
    <x v="4"/>
    <x v="3"/>
    <n v="35108074"/>
    <s v="Casa Branca"/>
    <n v="0.45262710319045102"/>
    <n v="29124"/>
    <n v="24035"/>
    <n v="5089"/>
    <n v="33.648000000000003"/>
    <n v="82.53"/>
    <n v="1.59"/>
    <n v="1.56"/>
    <n v="0.03"/>
    <n v="0.05"/>
    <n v="3.0000000000000001E-3"/>
    <n v="2E-3"/>
    <n v="1.57"/>
    <n v="7.2417999999999996E-3"/>
    <n v="6.7630906107954566E-2"/>
    <n v="63"/>
    <n v="86.22"/>
    <n v="13.78"/>
    <n v="17.260000000000002"/>
    <n v="1331.4780000000001"/>
    <n v="336.86"/>
    <n v="0"/>
    <n v="1"/>
    <n v="13708.479604449938"/>
    <n v="1483.461063040791"/>
    <s v=""/>
    <n v="100"/>
    <s v=""/>
    <s v=""/>
    <n v="7.7419354838709697"/>
    <s v=""/>
    <n v="74.45"/>
    <n v="24.9"/>
    <n v="109.1"/>
    <n v="1.9"/>
    <s v=""/>
    <s v=""/>
    <n v="0"/>
    <n v="0"/>
    <s v=""/>
    <m/>
    <n v="100"/>
    <n v="100"/>
    <n v="74.7"/>
    <n v="7.9"/>
    <n v="0"/>
    <n v="1"/>
    <n v="8"/>
    <n v="4.4358417957779634"/>
    <n v="169"/>
    <n v="27"/>
    <n v="1331.4780000000001"/>
    <n v="1331.4780000000001"/>
  </r>
  <r>
    <x v="3"/>
    <x v="3"/>
    <n v="35108079"/>
    <s v="Casa Branca"/>
    <m/>
    <m/>
    <m/>
    <m/>
    <m/>
    <m/>
    <n v="1.57"/>
    <n v="1.57"/>
    <n v="0"/>
    <n v="0.1"/>
    <n v="0"/>
    <n v="1E-3"/>
    <n v="1.57"/>
    <n v="7.7336000000000002E-3"/>
    <n v="0"/>
    <n v="51"/>
    <n v="90"/>
    <n v="10"/>
    <m/>
    <s v=""/>
    <m/>
    <m/>
    <m/>
    <s v=""/>
    <s v=""/>
    <m/>
    <m/>
    <m/>
    <m/>
    <s v=""/>
    <m/>
    <m/>
    <m/>
    <m/>
    <m/>
    <s v=""/>
    <s v=""/>
    <m/>
    <m/>
    <s v=""/>
    <m/>
    <m/>
    <m/>
    <m/>
    <m/>
    <m/>
    <m/>
    <n v="2"/>
    <m/>
    <n v="108"/>
    <n v="12"/>
    <m/>
    <m/>
  </r>
  <r>
    <x v="4"/>
    <x v="3"/>
    <n v="35109064"/>
    <s v="Cássia dos Coqueiros"/>
    <n v="-0.76185944111140103"/>
    <n v="2529"/>
    <n v="1881"/>
    <n v="648"/>
    <n v="13.246"/>
    <n v="74.38"/>
    <n v="0.06"/>
    <n v="0.06"/>
    <n v="0"/>
    <n v="0"/>
    <n v="5.0000000000000001E-3"/>
    <n v="0"/>
    <n v="0.06"/>
    <n v="2.1332E-3"/>
    <n v="5.1653507812500004E-3"/>
    <n v="12"/>
    <n v="78.13"/>
    <n v="21.88"/>
    <n v="1.24"/>
    <n v="95.364000000000004"/>
    <n v="17.239999999999998"/>
    <n v="0"/>
    <n v="0"/>
    <n v="37658.647686832737"/>
    <n v="3865.6227758007112"/>
    <n v="78.430000000000007"/>
    <n v="100"/>
    <n v="73.489999999999995"/>
    <n v="17.8"/>
    <s v=""/>
    <n v="100"/>
    <n v="7.17"/>
    <n v="2.2999999999999998"/>
    <n v="9.9"/>
    <n v="1.5"/>
    <n v="0"/>
    <n v="0"/>
    <n v="0"/>
    <n v="0"/>
    <n v="0"/>
    <n v="8.1"/>
    <n v="90.03"/>
    <n v="90.03"/>
    <n v="81.900000000000006"/>
    <n v="9.6"/>
    <n v="0"/>
    <n v="0"/>
    <n v="3"/>
    <n v="96.798847004733616"/>
    <n v="25"/>
    <n v="7"/>
    <n v="85.856209199999995"/>
    <n v="85.856209199999995"/>
  </r>
  <r>
    <x v="11"/>
    <x v="3"/>
    <n v="35109068"/>
    <s v="Cássia dos Coqueiros"/>
    <m/>
    <m/>
    <m/>
    <m/>
    <m/>
    <m/>
    <n v="0"/>
    <n v="0"/>
    <n v="0"/>
    <n v="0"/>
    <n v="0"/>
    <n v="0"/>
    <n v="0"/>
    <n v="0"/>
    <n v="0"/>
    <n v="1"/>
    <n v="100"/>
    <n v="0"/>
    <m/>
    <s v=""/>
    <m/>
    <m/>
    <m/>
    <s v=""/>
    <s v=""/>
    <m/>
    <m/>
    <m/>
    <m/>
    <n v="0"/>
    <m/>
    <m/>
    <m/>
    <m/>
    <m/>
    <s v=""/>
    <s v=""/>
    <m/>
    <m/>
    <s v=""/>
    <m/>
    <m/>
    <m/>
    <m/>
    <m/>
    <m/>
    <m/>
    <n v="0"/>
    <m/>
    <n v="1"/>
    <n v="0"/>
    <m/>
    <m/>
  </r>
  <r>
    <x v="12"/>
    <x v="3"/>
    <n v="351100319"/>
    <s v="Castilho"/>
    <n v="1.5832225334882599"/>
    <n v="19929"/>
    <n v="15039"/>
    <n v="4890"/>
    <n v="18.754000000000001"/>
    <n v="75.459999999999994"/>
    <n v="0.12000000000000001"/>
    <n v="0.02"/>
    <n v="0.1"/>
    <n v="0.28000000000000003"/>
    <n v="6.7000000000000004E-2"/>
    <n v="2.5999999999999999E-2"/>
    <n v="0.02"/>
    <n v="8.7764999999999996E-3"/>
    <n v="4.577668234027777E-2"/>
    <n v="1"/>
    <n v="8.4700000000000006"/>
    <n v="91.53"/>
    <n v="10.76"/>
    <n v="829.76400000000001"/>
    <n v="132.27000000000001"/>
    <n v="2"/>
    <n v="0"/>
    <n v="12247.912087912087"/>
    <n v="1076.0439560439559"/>
    <n v="75.459999999999994"/>
    <n v="75.459999999999994"/>
    <n v="75.459999999999994"/>
    <n v="32.76"/>
    <s v=""/>
    <n v="100"/>
    <n v="4.5599999999999996"/>
    <n v="1.5"/>
    <n v="0.8"/>
    <n v="14.9"/>
    <n v="0"/>
    <n v="0"/>
    <n v="0"/>
    <n v="0"/>
    <n v="0"/>
    <n v="8"/>
    <n v="98.5"/>
    <n v="98.5"/>
    <n v="84.1"/>
    <n v="9.6999999999999993"/>
    <n v="0"/>
    <n v="0"/>
    <n v="11"/>
    <n v="146.36272568195349"/>
    <n v="5"/>
    <n v="54"/>
    <n v="817.31754000000001"/>
    <n v="817.31754000000001"/>
  </r>
  <r>
    <x v="0"/>
    <x v="3"/>
    <n v="351100320"/>
    <s v="Castilho"/>
    <m/>
    <m/>
    <m/>
    <m/>
    <m/>
    <m/>
    <n v="0"/>
    <n v="0"/>
    <n v="0"/>
    <n v="0"/>
    <n v="0"/>
    <n v="0"/>
    <n v="0"/>
    <n v="0"/>
    <n v="0"/>
    <n v="0"/>
    <n v="0"/>
    <n v="0"/>
    <m/>
    <s v=""/>
    <m/>
    <m/>
    <m/>
    <s v=""/>
    <s v=""/>
    <m/>
    <m/>
    <m/>
    <m/>
    <n v="0.80710250201775602"/>
    <m/>
    <m/>
    <m/>
    <m/>
    <m/>
    <s v=""/>
    <s v=""/>
    <m/>
    <m/>
    <s v=""/>
    <m/>
    <m/>
    <m/>
    <m/>
    <m/>
    <m/>
    <m/>
    <n v="0"/>
    <m/>
    <n v="0"/>
    <n v="0"/>
    <m/>
    <m/>
  </r>
  <r>
    <x v="10"/>
    <x v="3"/>
    <n v="351110215"/>
    <s v="Catanduva"/>
    <n v="0.47018040937558703"/>
    <n v="116051"/>
    <n v="115119"/>
    <n v="932"/>
    <n v="397.10899999999998"/>
    <n v="99.2"/>
    <n v="1.41"/>
    <n v="0.27"/>
    <n v="1.1399999999999999"/>
    <n v="0"/>
    <n v="0.58199999999999996"/>
    <n v="0.30499999999999999"/>
    <n v="0.48"/>
    <n v="5.0920099999999899E-2"/>
    <n v="0.39904216940972231"/>
    <n v="11"/>
    <n v="2.58"/>
    <n v="97.42"/>
    <n v="107.75"/>
    <n v="6464.9880000000003"/>
    <n v="494.64"/>
    <n v="23"/>
    <n v="1"/>
    <n v="597.83371104083551"/>
    <n v="62.500797063360068"/>
    <n v="98.7"/>
    <n v="99.2"/>
    <n v="98.7"/>
    <n v="18.41"/>
    <s v=""/>
    <n v="99.5"/>
    <n v="194.61"/>
    <n v="64.599999999999994"/>
    <n v="55.4"/>
    <n v="497.2"/>
    <n v="12"/>
    <n v="0.20946795140343499"/>
    <n v="0"/>
    <n v="3"/>
    <n v="0"/>
    <n v="9.8000000000000007"/>
    <n v="100"/>
    <n v="99.3"/>
    <n v="92.3"/>
    <n v="10"/>
    <n v="11"/>
    <n v="1"/>
    <n v="110"/>
    <n v="145.84924717628604"/>
    <n v="9"/>
    <n v="340"/>
    <n v="6464.9880000000003"/>
    <n v="6419.7330840000004"/>
  </r>
  <r>
    <x v="2"/>
    <x v="3"/>
    <n v="351110216"/>
    <s v="Catanduva"/>
    <m/>
    <m/>
    <m/>
    <m/>
    <m/>
    <m/>
    <n v="0.01"/>
    <n v="0.01"/>
    <n v="0"/>
    <n v="0"/>
    <n v="0"/>
    <n v="0"/>
    <n v="0.01"/>
    <n v="0"/>
    <n v="0"/>
    <n v="2"/>
    <n v="100"/>
    <n v="0"/>
    <m/>
    <s v=""/>
    <m/>
    <m/>
    <m/>
    <s v=""/>
    <s v=""/>
    <m/>
    <m/>
    <m/>
    <m/>
    <n v="0.76741861793261001"/>
    <m/>
    <m/>
    <m/>
    <m/>
    <m/>
    <s v=""/>
    <s v=""/>
    <m/>
    <m/>
    <s v=""/>
    <m/>
    <m/>
    <m/>
    <m/>
    <m/>
    <m/>
    <m/>
    <n v="1"/>
    <m/>
    <n v="2"/>
    <n v="0"/>
    <m/>
    <m/>
  </r>
  <r>
    <x v="10"/>
    <x v="3"/>
    <n v="351120115"/>
    <s v="Catiguá"/>
    <n v="0.65670320834994"/>
    <n v="7418"/>
    <n v="6891"/>
    <n v="527"/>
    <n v="51.006999999999998"/>
    <n v="92.9"/>
    <n v="0.12"/>
    <n v="0.09"/>
    <n v="0.03"/>
    <n v="0"/>
    <n v="2.8000000000000001E-2"/>
    <n v="2E-3"/>
    <n v="0.09"/>
    <n v="1.2538E-3"/>
    <n v="1.9317708333333333E-2"/>
    <n v="1"/>
    <n v="13.64"/>
    <n v="86.36"/>
    <n v="4.97"/>
    <n v="383.238"/>
    <n v="283.60000000000002"/>
    <n v="1"/>
    <n v="0"/>
    <n v="4761.4343488811"/>
    <n v="510.15368023726074"/>
    <n v="100"/>
    <n v="92.17"/>
    <n v="99.61"/>
    <n v="15.6"/>
    <s v=""/>
    <n v="100"/>
    <n v="33.25"/>
    <n v="10.7"/>
    <n v="36.1"/>
    <n v="27.6"/>
    <n v="0"/>
    <n v="1.5584415584415601"/>
    <n v="0"/>
    <n v="0"/>
    <n v="0"/>
    <n v="9.8000000000000007"/>
    <n v="100"/>
    <n v="100"/>
    <n v="26"/>
    <n v="5.2"/>
    <n v="0"/>
    <n v="0"/>
    <n v="7"/>
    <n v="144.94472903747641"/>
    <n v="3"/>
    <n v="19"/>
    <n v="383.238"/>
    <n v="383.238"/>
  </r>
  <r>
    <x v="10"/>
    <x v="3"/>
    <n v="351130015"/>
    <s v="Cedral"/>
    <n v="1.25172208907285"/>
    <n v="8592"/>
    <n v="7034"/>
    <n v="1558"/>
    <n v="43.476999999999997"/>
    <n v="81.87"/>
    <n v="0.08"/>
    <n v="0.02"/>
    <n v="0.06"/>
    <n v="0"/>
    <n v="4.2000000000000003E-2"/>
    <n v="5.0000000000000001E-3"/>
    <n v="0.02"/>
    <n v="1.38184E-2"/>
    <n v="2.2122162500000001E-2"/>
    <n v="9"/>
    <n v="11.11"/>
    <n v="88.89"/>
    <n v="4.97"/>
    <n v="383.238"/>
    <n v="283.60000000000002"/>
    <n v="1"/>
    <n v="0"/>
    <n v="5248.6592178770952"/>
    <n v="477.15083798882682"/>
    <n v="98.87"/>
    <n v="79.11"/>
    <n v="93.94"/>
    <n v="29.03"/>
    <n v="4.5"/>
    <n v="98.87"/>
    <n v="16.670000000000002"/>
    <n v="5.8"/>
    <n v="6.1"/>
    <n v="46.7"/>
    <n v="0"/>
    <n v="0"/>
    <n v="0"/>
    <n v="0"/>
    <n v="0"/>
    <n v="10"/>
    <n v="100"/>
    <n v="100"/>
    <n v="26"/>
    <n v="4.9000000000000004"/>
    <n v="0"/>
    <n v="0"/>
    <n v="8"/>
    <n v="189.85485709184172"/>
    <n v="5"/>
    <n v="40"/>
    <n v="383.238"/>
    <n v="383.238"/>
  </r>
  <r>
    <x v="2"/>
    <x v="3"/>
    <n v="351130016"/>
    <s v="Cedral"/>
    <m/>
    <m/>
    <m/>
    <m/>
    <m/>
    <m/>
    <n v="0.01"/>
    <n v="0.01"/>
    <n v="0"/>
    <n v="0"/>
    <n v="0"/>
    <n v="0"/>
    <n v="0.01"/>
    <n v="4.6300000000000001E-5"/>
    <n v="0"/>
    <n v="7"/>
    <n v="50"/>
    <n v="50"/>
    <m/>
    <s v=""/>
    <m/>
    <m/>
    <m/>
    <s v=""/>
    <s v=""/>
    <m/>
    <m/>
    <m/>
    <m/>
    <n v="0"/>
    <m/>
    <m/>
    <m/>
    <m/>
    <m/>
    <s v=""/>
    <s v=""/>
    <m/>
    <m/>
    <s v=""/>
    <m/>
    <m/>
    <m/>
    <m/>
    <m/>
    <m/>
    <m/>
    <n v="0"/>
    <m/>
    <n v="1"/>
    <n v="1"/>
    <m/>
    <m/>
  </r>
  <r>
    <x v="14"/>
    <x v="3"/>
    <n v="351140914"/>
    <s v="Cerqueira César"/>
    <m/>
    <m/>
    <m/>
    <m/>
    <m/>
    <m/>
    <n v="0.08"/>
    <n v="0.08"/>
    <n v="0"/>
    <n v="0.06"/>
    <n v="0"/>
    <n v="0.01"/>
    <n v="7.0000000000000007E-2"/>
    <n v="4.1899999999999999E-4"/>
    <n v="0"/>
    <n v="4"/>
    <n v="80"/>
    <n v="20"/>
    <m/>
    <s v=""/>
    <m/>
    <m/>
    <m/>
    <s v=""/>
    <s v=""/>
    <m/>
    <m/>
    <m/>
    <m/>
    <s v=""/>
    <m/>
    <m/>
    <m/>
    <m/>
    <m/>
    <s v=""/>
    <s v=""/>
    <m/>
    <m/>
    <s v=""/>
    <m/>
    <m/>
    <m/>
    <m/>
    <m/>
    <m/>
    <m/>
    <n v="1"/>
    <m/>
    <n v="16"/>
    <n v="4"/>
    <m/>
    <m/>
  </r>
  <r>
    <x v="5"/>
    <x v="3"/>
    <n v="351140917"/>
    <s v="Cerqueira César"/>
    <n v="1.0534173367561701"/>
    <n v="18716"/>
    <n v="17130"/>
    <n v="1586"/>
    <n v="37.161000000000001"/>
    <n v="91.53"/>
    <n v="0.14000000000000001"/>
    <n v="7.0000000000000007E-2"/>
    <n v="7.0000000000000007E-2"/>
    <n v="0"/>
    <n v="1.9E-2"/>
    <n v="0.06"/>
    <n v="0.05"/>
    <n v="1.2225E-2"/>
    <n v="5.4794859194444448E-2"/>
    <n v="2"/>
    <n v="65"/>
    <n v="35"/>
    <n v="12.23"/>
    <n v="943.70399999999995"/>
    <n v="943.7"/>
    <n v="1"/>
    <n v="0"/>
    <n v="8896.6702286813415"/>
    <n v="1010.9852532592437"/>
    <n v="96.18"/>
    <n v="89.64"/>
    <n v="96.18"/>
    <n v="8.57"/>
    <s v=""/>
    <n v="100"/>
    <n v="8.75"/>
    <n v="4.2"/>
    <n v="7.8"/>
    <n v="11.7"/>
    <n v="0"/>
    <n v="0"/>
    <n v="0"/>
    <n v="0"/>
    <n v="0"/>
    <n v="7.2"/>
    <n v="95"/>
    <n v="90.25"/>
    <n v="0"/>
    <n v="2.8"/>
    <n v="0"/>
    <n v="0"/>
    <n v="2"/>
    <n v="34.674785699470092"/>
    <n v="13"/>
    <n v="7"/>
    <n v="896.51880000000006"/>
    <n v="851.69286"/>
  </r>
  <r>
    <x v="8"/>
    <x v="3"/>
    <n v="351150810"/>
    <s v="Cerquilho"/>
    <n v="2.0302342295643001"/>
    <n v="44552"/>
    <n v="42247"/>
    <n v="2305"/>
    <n v="348.71600000000001"/>
    <n v="94.83"/>
    <n v="0.38"/>
    <n v="0.37"/>
    <n v="0.01"/>
    <n v="0"/>
    <n v="0.21099999999999999"/>
    <n v="0.16"/>
    <n v="0"/>
    <n v="4.2376999999999996E-3"/>
    <n v="0.13274041514814813"/>
    <n v="12"/>
    <n v="44.12"/>
    <n v="55.88"/>
    <n v="35.450000000000003"/>
    <n v="2393.0100000000002"/>
    <n v="331.76"/>
    <n v="5"/>
    <n v="0"/>
    <n v="799.86712156581075"/>
    <n v="113.25552163763695"/>
    <n v="97.88"/>
    <n v="100"/>
    <n v="95.96"/>
    <n v="43.12"/>
    <n v="29.227557411273501"/>
    <n v="100"/>
    <n v="94.39"/>
    <n v="33.4"/>
    <n v="153.30000000000001"/>
    <n v="6"/>
    <n v="0"/>
    <n v="0"/>
    <n v="0"/>
    <n v="0"/>
    <n v="0"/>
    <n v="7.1"/>
    <n v="98"/>
    <n v="98"/>
    <n v="86.1"/>
    <n v="9.6999999999999993"/>
    <n v="1"/>
    <n v="0"/>
    <n v="38"/>
    <n v="158.95686311098873"/>
    <n v="15"/>
    <n v="19"/>
    <n v="2345.1498000000001"/>
    <n v="2345.1498000000001"/>
  </r>
  <r>
    <x v="8"/>
    <x v="3"/>
    <n v="351160710"/>
    <s v="Cesário Lange"/>
    <n v="1.32731283443832"/>
    <n v="16805"/>
    <n v="11346"/>
    <n v="5459"/>
    <n v="88.358999999999995"/>
    <n v="67.52"/>
    <n v="0.11"/>
    <n v="0.09"/>
    <n v="0.02"/>
    <n v="0"/>
    <n v="0"/>
    <n v="1.7000000000000001E-2"/>
    <n v="0.08"/>
    <n v="1.6321100000000002E-2"/>
    <n v="4.3619108570601847E-2"/>
    <n v="16"/>
    <n v="52.08"/>
    <n v="47.92"/>
    <n v="8.31"/>
    <n v="641.19600000000003"/>
    <n v="319.89"/>
    <n v="2"/>
    <n v="1"/>
    <n v="3246.4909253198452"/>
    <n v="487.91193097292472"/>
    <n v="85.27"/>
    <n v="75"/>
    <n v="68.290000000000006"/>
    <n v="18.739999999999998"/>
    <n v="20.8333333333333"/>
    <n v="100"/>
    <n v="17.940000000000001"/>
    <n v="6.4"/>
    <n v="24.4"/>
    <n v="9.1"/>
    <n v="0"/>
    <n v="0.32754667540124499"/>
    <n v="0"/>
    <n v="0"/>
    <n v="0"/>
    <n v="9.8000000000000007"/>
    <n v="99.82"/>
    <n v="99.82"/>
    <n v="50.1"/>
    <n v="6.5"/>
    <n v="0"/>
    <n v="1"/>
    <n v="16"/>
    <n v="0"/>
    <n v="25"/>
    <n v="23"/>
    <n v="640.04184720000001"/>
    <n v="640.04184720000001"/>
  </r>
  <r>
    <x v="6"/>
    <x v="3"/>
    <n v="35117065"/>
    <s v="Charqueada"/>
    <n v="1.2821313462647399"/>
    <n v="16394"/>
    <n v="14962"/>
    <n v="1432"/>
    <n v="93.147999999999996"/>
    <n v="91.27"/>
    <n v="0.08"/>
    <n v="0.08"/>
    <n v="0"/>
    <n v="0"/>
    <n v="0"/>
    <n v="7.0000000000000001E-3"/>
    <n v="0.06"/>
    <n v="1.3259999999999999E-2"/>
    <n v="4.9663497851851854E-2"/>
    <n v="9"/>
    <n v="51.85"/>
    <n v="48.15"/>
    <n v="10.65"/>
    <n v="821.71799999999996"/>
    <n v="306.41000000000003"/>
    <n v="2"/>
    <n v="1"/>
    <n v="4155.0420885689882"/>
    <n v="538.61656703672065"/>
    <n v="99.52"/>
    <n v="95.68"/>
    <n v="77.83"/>
    <n v="40.770000000000003"/>
    <n v="10.2411021814007"/>
    <n v="100"/>
    <n v="10.01"/>
    <n v="3.8"/>
    <n v="14.3"/>
    <n v="1.7"/>
    <n v="0"/>
    <n v="0"/>
    <n v="0"/>
    <n v="0"/>
    <n v="0"/>
    <n v="8.5"/>
    <n v="80.42"/>
    <n v="77.203199999999995"/>
    <n v="62.7"/>
    <n v="6.9"/>
    <n v="0"/>
    <n v="1"/>
    <n v="23"/>
    <n v="0"/>
    <n v="14"/>
    <n v="13"/>
    <n v="660.82561559999999"/>
    <n v="634.39259100000004"/>
  </r>
  <r>
    <x v="14"/>
    <x v="3"/>
    <n v="355720414"/>
    <s v="Chavantes"/>
    <m/>
    <m/>
    <m/>
    <m/>
    <m/>
    <m/>
    <n v="0"/>
    <n v="0"/>
    <n v="0"/>
    <n v="0"/>
    <n v="0"/>
    <n v="0"/>
    <n v="0"/>
    <n v="0"/>
    <n v="0"/>
    <n v="0"/>
    <n v="0"/>
    <n v="0"/>
    <m/>
    <s v=""/>
    <m/>
    <m/>
    <m/>
    <s v=""/>
    <s v=""/>
    <m/>
    <m/>
    <m/>
    <m/>
    <n v="0"/>
    <m/>
    <m/>
    <m/>
    <m/>
    <m/>
    <s v=""/>
    <s v=""/>
    <m/>
    <m/>
    <s v=""/>
    <m/>
    <m/>
    <m/>
    <m/>
    <m/>
    <m/>
    <m/>
    <n v="0"/>
    <m/>
    <n v="0"/>
    <n v="0"/>
    <m/>
    <m/>
  </r>
  <r>
    <x v="5"/>
    <x v="3"/>
    <n v="355720417"/>
    <s v="Chavantes"/>
    <n v="3.8638176836314202E-2"/>
    <n v="12190"/>
    <n v="11437"/>
    <n v="753"/>
    <n v="64.768000000000001"/>
    <n v="93.82"/>
    <n v="7.0000000000000007E-2"/>
    <n v="0.05"/>
    <n v="0.02"/>
    <n v="0"/>
    <n v="1.2999999999999999E-2"/>
    <n v="0"/>
    <n v="0.05"/>
    <n v="3.0926E-3"/>
    <n v="3.7102423645833334E-2"/>
    <n v="0"/>
    <n v="16.670000000000002"/>
    <n v="83.33"/>
    <n v="8.0399999999999991"/>
    <n v="620.02800000000002"/>
    <n v="99.2"/>
    <n v="1"/>
    <n v="0"/>
    <n v="4708.4101722723544"/>
    <n v="543.27809680065616"/>
    <n v="99.99"/>
    <n v="91.95"/>
    <n v="95.07"/>
    <n v="53.6"/>
    <s v=""/>
    <n v="100"/>
    <n v="7.15"/>
    <n v="3.7"/>
    <n v="6.9"/>
    <n v="8"/>
    <n v="0"/>
    <n v="0.68665598535133898"/>
    <n v="0"/>
    <n v="0"/>
    <n v="0"/>
    <n v="7.2"/>
    <n v="100"/>
    <n v="100"/>
    <n v="84"/>
    <n v="10"/>
    <n v="0"/>
    <n v="0"/>
    <n v="3"/>
    <n v="35.038142316775364"/>
    <n v="1"/>
    <n v="5"/>
    <n v="620.02800000000002"/>
    <n v="620.02800000000002"/>
  </r>
  <r>
    <x v="0"/>
    <x v="3"/>
    <n v="351190420"/>
    <s v="Clementina"/>
    <n v="2.07861008721411"/>
    <n v="7970"/>
    <n v="7695"/>
    <n v="275"/>
    <n v="47.231999999999999"/>
    <n v="96.55"/>
    <n v="2.23"/>
    <n v="2.2000000000000002"/>
    <n v="0.03"/>
    <n v="0"/>
    <n v="2.9000000000000001E-2"/>
    <n v="2.19"/>
    <n v="0.01"/>
    <n v="1.4744999999999999E-3"/>
    <n v="1.9781789062500003E-2"/>
    <n v="4"/>
    <n v="18.52"/>
    <n v="81.48"/>
    <n v="5.51"/>
    <n v="424.81799999999998"/>
    <n v="37.380000000000003"/>
    <n v="0"/>
    <n v="0"/>
    <n v="4985.6160602258469"/>
    <n v="593.5257214554581"/>
    <n v="95.31"/>
    <n v="95.31"/>
    <n v="95.31"/>
    <n v="16.670000000000002"/>
    <n v="22"/>
    <n v="100"/>
    <n v="429.26"/>
    <n v="177.2"/>
    <n v="594.6"/>
    <n v="21.5"/>
    <n v="0"/>
    <n v="0"/>
    <n v="0"/>
    <n v="1"/>
    <n v="0"/>
    <n v="9"/>
    <n v="100"/>
    <n v="100"/>
    <n v="91.2"/>
    <n v="10"/>
    <n v="0"/>
    <n v="0"/>
    <n v="16"/>
    <n v="146.59948050388832"/>
    <n v="5"/>
    <n v="22"/>
    <n v="424.81799999999998"/>
    <n v="424.81799999999998"/>
  </r>
  <r>
    <x v="9"/>
    <x v="3"/>
    <n v="351200112"/>
    <s v="Colina"/>
    <n v="0.19291437201782699"/>
    <n v="17550"/>
    <n v="16654"/>
    <n v="896"/>
    <n v="41.395000000000003"/>
    <n v="94.89"/>
    <n v="0.88"/>
    <n v="0.73"/>
    <n v="0.15"/>
    <n v="0"/>
    <n v="4.2000000000000003E-2"/>
    <n v="0.37"/>
    <n v="0.38"/>
    <n v="8.9438100000000006E-2"/>
    <n v="5.3234898437500004E-2"/>
    <n v="19"/>
    <n v="45.71"/>
    <n v="54.29"/>
    <n v="12.01"/>
    <n v="926.74800000000005"/>
    <n v="71.36"/>
    <n v="1"/>
    <n v="0"/>
    <n v="7942.4"/>
    <n v="898.46153846153845"/>
    <n v="99.65"/>
    <n v="93.39"/>
    <n v="99.65"/>
    <n v="30.14"/>
    <n v="8.4765625"/>
    <n v="99.64"/>
    <n v="60.88"/>
    <n v="21.3"/>
    <n v="74.5"/>
    <n v="32.299999999999997"/>
    <n v="0"/>
    <n v="0"/>
    <n v="0"/>
    <n v="0"/>
    <n v="0"/>
    <n v="7.7"/>
    <n v="100"/>
    <n v="100"/>
    <n v="92.3"/>
    <n v="10"/>
    <n v="0"/>
    <n v="0"/>
    <n v="5"/>
    <n v="78.89561402903729"/>
    <n v="32"/>
    <n v="38"/>
    <n v="926.74800000000005"/>
    <n v="926.74800000000005"/>
  </r>
  <r>
    <x v="10"/>
    <x v="3"/>
    <n v="351200115"/>
    <s v="Colina"/>
    <m/>
    <m/>
    <m/>
    <m/>
    <m/>
    <m/>
    <n v="6.0000000000000005E-2"/>
    <n v="0.05"/>
    <n v="0.01"/>
    <n v="0"/>
    <n v="0"/>
    <n v="2E-3"/>
    <n v="0.06"/>
    <n v="0"/>
    <n v="0"/>
    <n v="2"/>
    <n v="60"/>
    <n v="40"/>
    <m/>
    <s v=""/>
    <m/>
    <m/>
    <m/>
    <s v=""/>
    <s v=""/>
    <m/>
    <m/>
    <m/>
    <m/>
    <n v="10"/>
    <m/>
    <m/>
    <m/>
    <m/>
    <m/>
    <s v=""/>
    <s v=""/>
    <m/>
    <m/>
    <s v=""/>
    <m/>
    <m/>
    <m/>
    <m/>
    <m/>
    <m/>
    <m/>
    <n v="0"/>
    <m/>
    <n v="9"/>
    <n v="6"/>
    <m/>
    <m/>
  </r>
  <r>
    <x v="9"/>
    <x v="3"/>
    <n v="351210012"/>
    <s v="Colômbia"/>
    <n v="6.8203440584735403E-2"/>
    <n v="6034"/>
    <n v="4482"/>
    <n v="1552"/>
    <n v="8.2739999999999991"/>
    <n v="74.28"/>
    <n v="3.86"/>
    <n v="3.59"/>
    <n v="0.27"/>
    <n v="1.1000000000000001"/>
    <n v="2.1000000000000001E-2"/>
    <n v="0.19400000000000001"/>
    <n v="3.59"/>
    <n v="5.6858800000000001E-2"/>
    <n v="1.4913722395833334E-2"/>
    <n v="54"/>
    <n v="78.81"/>
    <n v="21.19"/>
    <n v="3.15"/>
    <n v="242.946"/>
    <n v="64.67"/>
    <n v="1"/>
    <n v="0"/>
    <n v="44476.52635067948"/>
    <n v="5174.1199867417954"/>
    <n v="94.91"/>
    <s v=""/>
    <n v="92.4"/>
    <n v="24.98"/>
    <s v=""/>
    <n v="100"/>
    <n v="125.77"/>
    <n v="45.4"/>
    <n v="172.7"/>
    <n v="27.2"/>
    <n v="0"/>
    <n v="0"/>
    <n v="0"/>
    <n v="0"/>
    <n v="0"/>
    <n v="7.4"/>
    <n v="100"/>
    <n v="100"/>
    <n v="73.400000000000006"/>
    <n v="8.3000000000000007"/>
    <n v="0"/>
    <n v="0"/>
    <n v="16"/>
    <n v="140.80991614720602"/>
    <n v="93"/>
    <n v="25"/>
    <n v="242.946"/>
    <n v="242.946"/>
  </r>
  <r>
    <x v="3"/>
    <x v="3"/>
    <n v="35122099"/>
    <s v="Conchal"/>
    <n v="0.85598713557462103"/>
    <n v="26682"/>
    <n v="25672"/>
    <n v="1010"/>
    <n v="145.14500000000001"/>
    <n v="96.21"/>
    <n v="0.32999999999999996"/>
    <n v="0.3"/>
    <n v="0.03"/>
    <n v="0"/>
    <n v="6.8000000000000005E-2"/>
    <n v="0.04"/>
    <n v="0.21"/>
    <n v="7.8656999999999998E-3"/>
    <n v="8.0943367541666672E-2"/>
    <n v="9"/>
    <n v="55.7"/>
    <n v="44.3"/>
    <n v="20.83"/>
    <n v="1405.944"/>
    <n v="1263.6600000000001"/>
    <n v="0"/>
    <n v="0"/>
    <n v="2954.8009894310771"/>
    <n v="342.756914774005"/>
    <n v="99.66"/>
    <n v="97.99"/>
    <n v="97.74"/>
    <n v="7.17"/>
    <n v="84.033613445378094"/>
    <n v="99.94"/>
    <n v="36.380000000000003"/>
    <n v="13.1"/>
    <n v="49.2"/>
    <n v="9.4"/>
    <n v="0"/>
    <n v="1.02912421529279"/>
    <n v="0"/>
    <n v="0"/>
    <n v="0"/>
    <n v="8.3000000000000007"/>
    <n v="100"/>
    <n v="11"/>
    <n v="10.1"/>
    <n v="2.2999999999999998"/>
    <n v="0"/>
    <n v="0"/>
    <n v="14"/>
    <n v="84.009353780587531"/>
    <n v="44"/>
    <n v="35"/>
    <n v="1405.944"/>
    <n v="154.65384"/>
  </r>
  <r>
    <x v="8"/>
    <x v="3"/>
    <n v="351230810"/>
    <s v="Conchas"/>
    <n v="0.62199122972184095"/>
    <n v="16882"/>
    <n v="14209"/>
    <n v="2673"/>
    <n v="36.054000000000002"/>
    <n v="84.17"/>
    <n v="0"/>
    <n v="0"/>
    <n v="0"/>
    <n v="0"/>
    <n v="0"/>
    <n v="0"/>
    <n v="0"/>
    <n v="1.578E-3"/>
    <n v="3.7066521710648143E-2"/>
    <n v="22"/>
    <n v="77.78"/>
    <n v="22.22"/>
    <n v="10"/>
    <n v="771.71400000000006"/>
    <n v="132.55000000000001"/>
    <n v="1"/>
    <n v="0"/>
    <n v="7864.3857362871695"/>
    <n v="1195.5360739248904"/>
    <n v="72.13"/>
    <n v="82.21"/>
    <n v="67.95"/>
    <n v="34.65"/>
    <n v="24.812319538017299"/>
    <n v="89.02"/>
    <n v="0.18"/>
    <n v="0.1"/>
    <n v="0.3"/>
    <n v="0"/>
    <n v="0"/>
    <n v="0.17395626242544701"/>
    <n v="0"/>
    <n v="0"/>
    <n v="0"/>
    <n v="9.8000000000000007"/>
    <n v="83.66"/>
    <n v="83.66"/>
    <n v="82.8"/>
    <n v="9.8000000000000007"/>
    <n v="0"/>
    <n v="0"/>
    <n v="32"/>
    <n v="0"/>
    <n v="7"/>
    <n v="2"/>
    <n v="645.61593240000002"/>
    <n v="645.61593240000002"/>
  </r>
  <r>
    <x v="6"/>
    <x v="3"/>
    <n v="35124075"/>
    <s v="Cordeirópolis"/>
    <n v="1.5866737395666499"/>
    <n v="23425"/>
    <n v="21040"/>
    <n v="2385"/>
    <n v="170.56200000000001"/>
    <n v="89.82"/>
    <n v="0.13"/>
    <n v="7.0000000000000007E-2"/>
    <n v="0.06"/>
    <n v="0"/>
    <n v="6.0999999999999999E-2"/>
    <n v="4.4999999999999998E-2"/>
    <n v="0.01"/>
    <n v="1.48554E-2"/>
    <n v="7.1305266203703699E-2"/>
    <n v="8"/>
    <n v="9.89"/>
    <n v="90.11"/>
    <n v="14.96"/>
    <n v="1154.0340000000001"/>
    <n v="1154.03"/>
    <n v="4"/>
    <n v="0"/>
    <n v="2234.7816435432233"/>
    <n v="296.17588046958383"/>
    <n v="100"/>
    <n v="89.82"/>
    <n v="100"/>
    <n v="18.3"/>
    <n v="3.8461538461538498"/>
    <n v="100"/>
    <n v="20.51"/>
    <n v="7.8"/>
    <n v="16.8"/>
    <n v="27.4"/>
    <n v="0"/>
    <n v="0"/>
    <n v="0"/>
    <n v="0"/>
    <n v="0"/>
    <n v="7.9"/>
    <n v="100"/>
    <n v="0"/>
    <n v="0"/>
    <n v="1.5"/>
    <n v="1"/>
    <n v="0"/>
    <n v="64"/>
    <n v="85.547678660558134"/>
    <n v="9"/>
    <n v="82"/>
    <n v="1154.0340000000001"/>
    <n v="0"/>
  </r>
  <r>
    <x v="12"/>
    <x v="3"/>
    <n v="351250619"/>
    <s v="Coroados"/>
    <n v="1.3999264499528601"/>
    <n v="5740"/>
    <n v="4847"/>
    <n v="893"/>
    <n v="23.282"/>
    <n v="84.44"/>
    <n v="6.0000000000000005E-2"/>
    <n v="0.05"/>
    <n v="0.01"/>
    <n v="0"/>
    <n v="1.2E-2"/>
    <n v="1E-3"/>
    <n v="0.05"/>
    <n v="4.6989999999999998E-4"/>
    <n v="1.3299161458333333E-2"/>
    <n v="3"/>
    <n v="39.29"/>
    <n v="60.71"/>
    <n v="3.34"/>
    <n v="257.36399999999998"/>
    <n v="41.74"/>
    <n v="0"/>
    <n v="0"/>
    <n v="10054.160278745645"/>
    <n v="824.11149825783957"/>
    <n v="88.97"/>
    <s v=""/>
    <n v="85.98"/>
    <n v="18.86"/>
    <n v="14.285714285714301"/>
    <n v="100"/>
    <n v="10.53"/>
    <n v="3.3"/>
    <n v="11.1"/>
    <n v="9"/>
    <s v=""/>
    <s v=""/>
    <n v="0"/>
    <n v="0"/>
    <s v=""/>
    <n v="7.8"/>
    <n v="97.42"/>
    <n v="97.42"/>
    <n v="83.8"/>
    <n v="9.6999999999999993"/>
    <n v="0"/>
    <n v="0"/>
    <n v="7"/>
    <n v="90.231252831965051"/>
    <n v="11"/>
    <n v="17"/>
    <n v="250.72400880000001"/>
    <n v="250.72400880000001"/>
  </r>
  <r>
    <x v="14"/>
    <x v="3"/>
    <n v="351260514"/>
    <s v="Coronel Macedo"/>
    <n v="-0.62813296120517403"/>
    <n v="4874"/>
    <n v="3930"/>
    <n v="944"/>
    <n v="16.006"/>
    <n v="80.63"/>
    <n v="0.42"/>
    <n v="0.42"/>
    <n v="0"/>
    <n v="0.03"/>
    <n v="1.2E-2"/>
    <n v="0"/>
    <n v="0.41"/>
    <n v="5.5600000000000003E-5"/>
    <n v="1.0188436979166667E-2"/>
    <n v="19"/>
    <n v="94.87"/>
    <n v="5.13"/>
    <n v="2.62"/>
    <n v="202.01400000000001"/>
    <n v="73.209999999999994"/>
    <n v="1"/>
    <n v="0"/>
    <n v="21869.446040213377"/>
    <n v="2588.1001231021742"/>
    <n v="80.27"/>
    <n v="95.04"/>
    <n v="74.5"/>
    <n v="23.56"/>
    <s v=""/>
    <n v="100"/>
    <n v="28.08"/>
    <n v="12.5"/>
    <n v="38.1"/>
    <n v="0.1"/>
    <n v="0"/>
    <n v="0"/>
    <n v="0"/>
    <n v="0"/>
    <n v="0"/>
    <n v="4.3"/>
    <n v="91.08"/>
    <n v="91.08"/>
    <n v="63.8"/>
    <n v="7.3"/>
    <n v="0"/>
    <n v="0"/>
    <n v="0"/>
    <n v="117.78057836091659"/>
    <n v="37"/>
    <n v="2"/>
    <n v="183.99435120000001"/>
    <n v="183.99435120000001"/>
  </r>
  <r>
    <x v="6"/>
    <x v="3"/>
    <n v="35127045"/>
    <s v="Corumbataí"/>
    <n v="0.21595770601212599"/>
    <n v="3936"/>
    <n v="2362"/>
    <n v="1574"/>
    <n v="14.151"/>
    <n v="60.01"/>
    <n v="0.09"/>
    <n v="0.08"/>
    <n v="0.01"/>
    <n v="0"/>
    <n v="8.9999999999999993E-3"/>
    <n v="2E-3"/>
    <n v="0.08"/>
    <n v="4.2881999999999998E-3"/>
    <n v="1.0158775E-2"/>
    <n v="16"/>
    <n v="48.15"/>
    <n v="51.85"/>
    <n v="1.53"/>
    <n v="118.26"/>
    <n v="80.42"/>
    <n v="0"/>
    <n v="0"/>
    <n v="27962.560975609755"/>
    <n v="3605.4878048780492"/>
    <n v="99.11"/>
    <n v="54.02"/>
    <n v="99.11"/>
    <n v="16.670000000000002"/>
    <n v="0"/>
    <n v="99.13"/>
    <n v="7.01"/>
    <n v="2.6"/>
    <n v="9.6"/>
    <n v="2"/>
    <n v="0"/>
    <n v="0"/>
    <n v="0"/>
    <n v="0"/>
    <n v="0"/>
    <n v="10"/>
    <n v="100"/>
    <n v="100"/>
    <n v="32"/>
    <n v="5.4"/>
    <n v="0"/>
    <n v="0"/>
    <n v="7"/>
    <n v="88.593358943376529"/>
    <n v="26"/>
    <n v="28"/>
    <n v="118.26"/>
    <n v="118.26"/>
  </r>
  <r>
    <x v="3"/>
    <x v="3"/>
    <n v="35127049"/>
    <s v="Corumbataí"/>
    <m/>
    <m/>
    <m/>
    <m/>
    <m/>
    <m/>
    <n v="0"/>
    <n v="0"/>
    <n v="0"/>
    <n v="0"/>
    <n v="0"/>
    <n v="0"/>
    <n v="0"/>
    <n v="4.6300000000000001E-5"/>
    <n v="0"/>
    <n v="0"/>
    <n v="0"/>
    <n v="100"/>
    <m/>
    <s v=""/>
    <m/>
    <m/>
    <m/>
    <s v=""/>
    <s v=""/>
    <m/>
    <m/>
    <m/>
    <m/>
    <n v="11.764705882352899"/>
    <m/>
    <m/>
    <m/>
    <m/>
    <m/>
    <s v=""/>
    <s v=""/>
    <m/>
    <m/>
    <s v=""/>
    <m/>
    <m/>
    <m/>
    <m/>
    <m/>
    <m/>
    <m/>
    <n v="0"/>
    <m/>
    <n v="0"/>
    <n v="2"/>
    <m/>
    <m/>
  </r>
  <r>
    <x v="6"/>
    <x v="3"/>
    <n v="35128035"/>
    <s v="Cosmópolis"/>
    <n v="2.22098761497422"/>
    <n v="67647"/>
    <n v="62825"/>
    <n v="4822"/>
    <n v="437.19400000000002"/>
    <n v="92.87"/>
    <n v="2.81"/>
    <n v="2.79"/>
    <n v="0.02"/>
    <n v="0"/>
    <n v="2.593"/>
    <n v="0.16800000000000001"/>
    <n v="0.01"/>
    <n v="4.8237099999999998E-2"/>
    <n v="0.19671176045486113"/>
    <n v="11"/>
    <n v="22.67"/>
    <n v="77.33"/>
    <n v="51.33"/>
    <n v="3464.748"/>
    <n v="3464.75"/>
    <n v="10"/>
    <n v="0"/>
    <n v="885.75103108785311"/>
    <n v="116.54618830103331"/>
    <n v="95.53"/>
    <n v="100"/>
    <n v="95.53"/>
    <n v="4.76"/>
    <s v=""/>
    <n v="99.75"/>
    <n v="391.17"/>
    <n v="148.19999999999999"/>
    <n v="594.5"/>
    <n v="8.9"/>
    <n v="8"/>
    <n v="7.6271832812142504E-2"/>
    <n v="0"/>
    <n v="0"/>
    <n v="24"/>
    <n v="8.3000000000000007"/>
    <n v="100"/>
    <n v="0"/>
    <n v="0"/>
    <n v="1.5"/>
    <n v="0"/>
    <n v="0"/>
    <n v="24"/>
    <n v="1318.1723319460648"/>
    <n v="17"/>
    <n v="58"/>
    <n v="3464.748"/>
    <n v="0"/>
  </r>
  <r>
    <x v="10"/>
    <x v="3"/>
    <n v="351290215"/>
    <s v="Cosmorama"/>
    <n v="-0.31874853022667599"/>
    <n v="7059"/>
    <n v="5256"/>
    <n v="1803"/>
    <n v="15.994999999999999"/>
    <n v="74.459999999999994"/>
    <n v="0.1"/>
    <n v="0.06"/>
    <n v="0.04"/>
    <n v="0"/>
    <n v="1.4E-2"/>
    <n v="1E-3"/>
    <n v="0.08"/>
    <n v="3.5013000000000002E-3"/>
    <n v="1.6988762461577871E-2"/>
    <n v="9"/>
    <n v="33.33"/>
    <n v="66.67"/>
    <n v="3.54"/>
    <n v="272.97000000000003"/>
    <n v="103.15"/>
    <n v="1"/>
    <n v="0"/>
    <n v="15144.785380365491"/>
    <n v="1518.9460263493415"/>
    <s v=""/>
    <n v="68.760000000000005"/>
    <s v=""/>
    <s v=""/>
    <n v="67.076579094466197"/>
    <s v=""/>
    <n v="11.15"/>
    <n v="3.6"/>
    <n v="10.8"/>
    <n v="12"/>
    <n v="0"/>
    <n v="0"/>
    <n v="0"/>
    <n v="0"/>
    <n v="0"/>
    <n v="7.3"/>
    <n v="98"/>
    <n v="94.08"/>
    <n v="62.2"/>
    <n v="7.2"/>
    <n v="0"/>
    <n v="0"/>
    <n v="6"/>
    <n v="82.407415087842239"/>
    <n v="13"/>
    <n v="26"/>
    <n v="267.51060000000001"/>
    <n v="256.81017600000001"/>
  </r>
  <r>
    <x v="16"/>
    <x v="3"/>
    <n v="351290218"/>
    <s v="Cosmorama"/>
    <m/>
    <m/>
    <m/>
    <m/>
    <m/>
    <m/>
    <n v="0.02"/>
    <n v="0.02"/>
    <n v="0"/>
    <n v="0"/>
    <n v="0"/>
    <n v="1.4E-2"/>
    <n v="0.01"/>
    <n v="0"/>
    <n v="0"/>
    <n v="3"/>
    <n v="100"/>
    <n v="0"/>
    <m/>
    <s v=""/>
    <m/>
    <m/>
    <m/>
    <s v=""/>
    <s v=""/>
    <m/>
    <m/>
    <m/>
    <m/>
    <n v="15.694164989939599"/>
    <m/>
    <m/>
    <m/>
    <m/>
    <m/>
    <s v=""/>
    <s v=""/>
    <m/>
    <m/>
    <s v=""/>
    <m/>
    <m/>
    <m/>
    <m/>
    <m/>
    <m/>
    <m/>
    <n v="0"/>
    <m/>
    <n v="6"/>
    <n v="0"/>
    <m/>
    <m/>
  </r>
  <r>
    <x v="18"/>
    <x v="3"/>
    <n v="35130096"/>
    <s v="Cotia"/>
    <n v="2.3601030196869899"/>
    <n v="233703"/>
    <n v="233703"/>
    <n v="0"/>
    <n v="721.55100000000004"/>
    <n v="100"/>
    <n v="1.3900000000000001"/>
    <n v="1.27"/>
    <n v="0.12"/>
    <n v="0"/>
    <n v="1.25"/>
    <n v="7.8E-2"/>
    <n v="0.02"/>
    <n v="4.4647399999999997E-2"/>
    <n v="0.81417364583333329"/>
    <n v="9"/>
    <n v="10.62"/>
    <n v="89.38"/>
    <n v="213.98"/>
    <n v="12838.5"/>
    <n v="10137.84"/>
    <n v="18"/>
    <n v="1"/>
    <n v="573.49713097392839"/>
    <n v="79.614895829321853"/>
    <n v="100"/>
    <n v="100"/>
    <n v="52.5"/>
    <n v="32.93"/>
    <s v=""/>
    <n v="100"/>
    <n v="91.12"/>
    <n v="33.700000000000003"/>
    <n v="133.9"/>
    <n v="20"/>
    <n v="12"/>
    <n v="0"/>
    <n v="0"/>
    <n v="0"/>
    <n v="0"/>
    <n v="9.8000000000000007"/>
    <n v="48.92"/>
    <n v="21.035599999999999"/>
    <n v="21"/>
    <n v="1.9"/>
    <n v="3"/>
    <n v="1"/>
    <n v="142"/>
    <n v="153.52990193149574"/>
    <n v="12"/>
    <n v="101"/>
    <n v="6280.5941999999995"/>
    <n v="2700.6555060000001"/>
  </r>
  <r>
    <x v="8"/>
    <x v="3"/>
    <n v="351300910"/>
    <s v="Cotia"/>
    <m/>
    <m/>
    <m/>
    <m/>
    <m/>
    <m/>
    <n v="0.04"/>
    <n v="0.04"/>
    <n v="0"/>
    <n v="0"/>
    <n v="0"/>
    <n v="3.7999999999999999E-2"/>
    <n v="0"/>
    <n v="2.5370000000000002E-3"/>
    <n v="0"/>
    <n v="5"/>
    <n v="64.290000000000006"/>
    <n v="35.71"/>
    <m/>
    <s v=""/>
    <m/>
    <m/>
    <m/>
    <s v=""/>
    <s v=""/>
    <m/>
    <m/>
    <m/>
    <m/>
    <n v="15"/>
    <m/>
    <m/>
    <m/>
    <m/>
    <m/>
    <s v=""/>
    <s v=""/>
    <m/>
    <m/>
    <s v=""/>
    <m/>
    <m/>
    <m/>
    <m/>
    <m/>
    <m/>
    <m/>
    <n v="6"/>
    <m/>
    <n v="9"/>
    <n v="5"/>
    <m/>
    <m/>
  </r>
  <r>
    <x v="4"/>
    <x v="3"/>
    <n v="35131084"/>
    <s v="Cravinhos"/>
    <n v="0.88676152364890504"/>
    <n v="33633"/>
    <n v="33055"/>
    <n v="578"/>
    <n v="108.027"/>
    <n v="98.28"/>
    <n v="0.11"/>
    <n v="0.01"/>
    <n v="0.1"/>
    <n v="0"/>
    <n v="7.0000000000000007E-2"/>
    <n v="8.9999999999999993E-3"/>
    <n v="0.01"/>
    <n v="1.81709E-2"/>
    <n v="9.9829011260416683E-2"/>
    <n v="9"/>
    <n v="21.74"/>
    <n v="78.260000000000005"/>
    <n v="27.03"/>
    <n v="1824.5519999999999"/>
    <n v="415.63"/>
    <n v="3"/>
    <n v="0"/>
    <n v="4200.6743377040402"/>
    <n v="450.07225046829006"/>
    <n v="97.51"/>
    <n v="100"/>
    <n v="97.51"/>
    <n v="27"/>
    <s v=""/>
    <n v="100"/>
    <n v="9.32"/>
    <n v="3.1"/>
    <n v="4.2"/>
    <n v="20.100000000000001"/>
    <n v="5"/>
    <n v="0.38651824366110099"/>
    <n v="0"/>
    <n v="0"/>
    <n v="0"/>
    <n v="9.1999999999999993"/>
    <n v="99"/>
    <n v="99"/>
    <n v="77.2"/>
    <n v="8.1999999999999993"/>
    <n v="1"/>
    <n v="0"/>
    <n v="6"/>
    <n v="70.119897128296799"/>
    <n v="10"/>
    <n v="36"/>
    <n v="1806.30648"/>
    <n v="1806.30648"/>
  </r>
  <r>
    <x v="3"/>
    <x v="3"/>
    <n v="35131089"/>
    <s v="Cravinhos"/>
    <m/>
    <m/>
    <m/>
    <m/>
    <m/>
    <m/>
    <n v="0.03"/>
    <n v="0.03"/>
    <n v="0"/>
    <n v="0"/>
    <n v="0"/>
    <n v="0"/>
    <n v="0.03"/>
    <n v="4.0739999999999998E-4"/>
    <n v="0"/>
    <n v="2"/>
    <n v="100"/>
    <n v="0"/>
    <m/>
    <s v=""/>
    <m/>
    <m/>
    <m/>
    <s v=""/>
    <s v=""/>
    <m/>
    <m/>
    <m/>
    <m/>
    <n v="16"/>
    <m/>
    <m/>
    <m/>
    <m/>
    <m/>
    <s v=""/>
    <s v=""/>
    <m/>
    <m/>
    <s v=""/>
    <m/>
    <m/>
    <m/>
    <m/>
    <m/>
    <m/>
    <m/>
    <n v="6"/>
    <m/>
    <n v="3"/>
    <n v="0"/>
    <m/>
    <m/>
  </r>
  <r>
    <x v="11"/>
    <x v="3"/>
    <n v="35132078"/>
    <s v="Cristais Paulista"/>
    <n v="1.1699749921911999"/>
    <n v="8187"/>
    <n v="6575"/>
    <n v="1612"/>
    <n v="21.24"/>
    <n v="80.31"/>
    <n v="0.81"/>
    <n v="0.78"/>
    <n v="0.03"/>
    <n v="0"/>
    <n v="0.314"/>
    <n v="3.0000000000000001E-3"/>
    <n v="0.49"/>
    <n v="9.7205999999999994E-3"/>
    <n v="1.553184765625E-2"/>
    <n v="47"/>
    <n v="70.91"/>
    <n v="29.09"/>
    <n v="4.3"/>
    <n v="331.39800000000002"/>
    <n v="42.09"/>
    <n v="1"/>
    <n v="0"/>
    <n v="23805.1154268963"/>
    <n v="2927.4899230487358"/>
    <n v="72.849999999999994"/>
    <n v="100"/>
    <n v="72.849999999999994"/>
    <n v="29.85"/>
    <s v=""/>
    <n v="100"/>
    <n v="42.12"/>
    <n v="13.2"/>
    <n v="66.400000000000006"/>
    <n v="4.4000000000000004"/>
    <n v="0"/>
    <n v="0"/>
    <n v="0"/>
    <n v="0"/>
    <n v="0"/>
    <n v="7.2"/>
    <n v="97"/>
    <n v="97"/>
    <n v="87.3"/>
    <n v="10"/>
    <n v="0"/>
    <n v="0"/>
    <n v="2"/>
    <n v="2021.6525873124099"/>
    <n v="78"/>
    <n v="32"/>
    <n v="321.45605999999998"/>
    <n v="321.45605999999998"/>
  </r>
  <r>
    <x v="5"/>
    <x v="3"/>
    <n v="351330617"/>
    <s v="Cruzália"/>
    <n v="-1.0448638592484201"/>
    <n v="2158"/>
    <n v="1507"/>
    <n v="651"/>
    <n v="14.467000000000001"/>
    <n v="69.83"/>
    <n v="9.9999999999999992E-2"/>
    <n v="0.09"/>
    <n v="0.01"/>
    <n v="0.19"/>
    <n v="5.0000000000000001E-3"/>
    <n v="0"/>
    <n v="0.09"/>
    <n v="1.4469999999999999E-4"/>
    <n v="4.8161614583333333E-3"/>
    <n v="1"/>
    <n v="66.67"/>
    <n v="33.33"/>
    <n v="1"/>
    <n v="77.489999999999995"/>
    <n v="13.95"/>
    <n v="0"/>
    <n v="0"/>
    <n v="20020.537534754403"/>
    <n v="2192.0296570898986"/>
    <n v="85.7"/>
    <n v="99.95"/>
    <n v="83.66"/>
    <n v="20.73"/>
    <n v="19.354838709677399"/>
    <n v="100"/>
    <n v="12.74"/>
    <n v="6.8"/>
    <n v="15.1"/>
    <n v="3.6"/>
    <n v="0"/>
    <n v="0"/>
    <n v="0"/>
    <n v="0"/>
    <n v="0"/>
    <n v="9"/>
    <n v="100"/>
    <n v="100"/>
    <n v="82"/>
    <n v="10"/>
    <n v="0"/>
    <n v="0"/>
    <n v="0"/>
    <n v="103.81711749610416"/>
    <n v="6"/>
    <n v="3"/>
    <n v="77.489999999999995"/>
    <n v="77.489999999999995"/>
  </r>
  <r>
    <x v="15"/>
    <x v="3"/>
    <n v="35134052"/>
    <s v="Cruzeiro"/>
    <n v="0.38519958076330701"/>
    <n v="79117"/>
    <n v="77271"/>
    <n v="1846"/>
    <n v="259.76600000000002"/>
    <n v="97.67"/>
    <n v="0.02"/>
    <n v="0.01"/>
    <n v="0.01"/>
    <n v="0.03"/>
    <n v="0"/>
    <n v="8.9999999999999993E-3"/>
    <n v="0.01"/>
    <n v="1.771E-3"/>
    <n v="0.24083068287037038"/>
    <n v="10"/>
    <n v="52"/>
    <n v="48"/>
    <n v="63.71"/>
    <n v="4300.6679999999997"/>
    <n v="4300.67"/>
    <n v="10"/>
    <n v="0"/>
    <n v="1845.5158815425257"/>
    <n v="183.35578952690318"/>
    <n v="100"/>
    <n v="100"/>
    <n v="97.45"/>
    <n v="63.02"/>
    <n v="9.8006644518272399"/>
    <n v="100"/>
    <n v="0.89"/>
    <n v="0.4"/>
    <n v="0.6"/>
    <n v="1.9"/>
    <n v="8"/>
    <n v="0.71736011477761796"/>
    <n v="0"/>
    <n v="0"/>
    <n v="0"/>
    <n v="9.8000000000000007"/>
    <n v="79"/>
    <n v="0"/>
    <n v="0"/>
    <n v="1.2"/>
    <n v="0"/>
    <n v="0"/>
    <n v="23"/>
    <n v="0"/>
    <n v="13"/>
    <n v="12"/>
    <n v="3397.52772"/>
    <n v="0"/>
  </r>
  <r>
    <x v="19"/>
    <x v="3"/>
    <n v="35135047"/>
    <s v="Cubatão"/>
    <n v="0.84532909132279999"/>
    <n v="126059"/>
    <n v="126059"/>
    <n v="0"/>
    <n v="885.99199999999996"/>
    <n v="100"/>
    <n v="12.45"/>
    <n v="12.25"/>
    <n v="0.2"/>
    <n v="0"/>
    <n v="4.5830000000000002"/>
    <n v="7.851"/>
    <n v="0"/>
    <n v="2.1217300000000001E-2"/>
    <n v="0.37623169369560183"/>
    <n v="33"/>
    <n v="55.41"/>
    <n v="44.59"/>
    <n v="115.87"/>
    <n v="6952.3919999999998"/>
    <n v="3784.93"/>
    <n v="43"/>
    <n v="2"/>
    <n v="1908.7862032857631"/>
    <n v="242.66351470343258"/>
    <n v="85.67"/>
    <n v="100"/>
    <n v="52.43"/>
    <n v="43.52"/>
    <n v="10.4"/>
    <n v="85.67"/>
    <n v="437.03"/>
    <n v="163.19999999999999"/>
    <n v="651.70000000000005"/>
    <n v="20.9"/>
    <n v="0"/>
    <n v="2.5407201911720301"/>
    <n v="0"/>
    <n v="0"/>
    <n v="0"/>
    <n v="9.5"/>
    <n v="49.28"/>
    <n v="49.28"/>
    <n v="45.6"/>
    <n v="5.7"/>
    <n v="6"/>
    <n v="2"/>
    <n v="98"/>
    <n v="1218.13235747969"/>
    <n v="41"/>
    <n v="33"/>
    <n v="3426.138778"/>
    <n v="3426.138778"/>
  </r>
  <r>
    <x v="15"/>
    <x v="3"/>
    <n v="35136032"/>
    <s v="Cunha"/>
    <n v="-0.321563600718966"/>
    <n v="21691"/>
    <n v="13162"/>
    <n v="8529"/>
    <n v="15.414999999999999"/>
    <n v="60.68"/>
    <n v="0.14000000000000001"/>
    <n v="0.14000000000000001"/>
    <n v="0"/>
    <n v="0"/>
    <n v="8.9999999999999993E-3"/>
    <n v="0"/>
    <n v="0.12"/>
    <n v="1.0358600000000001E-2"/>
    <n v="3.6737424087962968E-2"/>
    <n v="33"/>
    <n v="79.069999999999993"/>
    <n v="20.93"/>
    <n v="8.5399999999999991"/>
    <n v="658.90800000000002"/>
    <n v="627.59"/>
    <n v="2"/>
    <n v="0"/>
    <n v="30952.99617352819"/>
    <n v="3140.3697386012632"/>
    <n v="55.64"/>
    <s v=""/>
    <n v="29.46"/>
    <n v="6.59"/>
    <n v="55.774647887323901"/>
    <n v="100"/>
    <n v="1.55"/>
    <n v="0.7"/>
    <n v="2"/>
    <n v="0.1"/>
    <s v=""/>
    <s v=""/>
    <n v="0"/>
    <n v="0"/>
    <s v=""/>
    <n v="9.8000000000000007"/>
    <n v="90"/>
    <n v="14.4"/>
    <n v="4.8"/>
    <n v="1.9"/>
    <n v="0"/>
    <n v="0"/>
    <n v="11"/>
    <n v="24.498179236657077"/>
    <n v="34"/>
    <n v="9"/>
    <n v="593.0172"/>
    <n v="94.882751999999996"/>
  </r>
  <r>
    <x v="3"/>
    <x v="3"/>
    <n v="35137029"/>
    <s v="Descalvado"/>
    <n v="0.517420626930432"/>
    <n v="32048"/>
    <n v="29437"/>
    <n v="2611"/>
    <n v="42.435000000000002"/>
    <n v="91.85"/>
    <n v="1.1800000000000002"/>
    <n v="0.68"/>
    <n v="0.5"/>
    <n v="0.08"/>
    <n v="3.6999999999999998E-2"/>
    <n v="0.316"/>
    <n v="0.72"/>
    <n v="9.9208400000000002E-2"/>
    <n v="8.8081071870370384E-2"/>
    <n v="31"/>
    <n v="49.62"/>
    <n v="50.38"/>
    <n v="23.8"/>
    <n v="1606.77"/>
    <n v="1606.77"/>
    <n v="4"/>
    <n v="0"/>
    <n v="10046.884672990514"/>
    <n v="1190.6689965052421"/>
    <n v="90.29"/>
    <n v="89.23"/>
    <n v="89.97"/>
    <n v="32.54"/>
    <s v=""/>
    <n v="99.97"/>
    <n v="31.86"/>
    <n v="11.5"/>
    <n v="27.4"/>
    <n v="41.1"/>
    <n v="2"/>
    <n v="4.23773704841615E-2"/>
    <n v="0"/>
    <n v="0"/>
    <n v="0"/>
    <n v="10"/>
    <n v="100"/>
    <n v="0"/>
    <n v="0"/>
    <n v="1.5"/>
    <n v="0"/>
    <n v="0"/>
    <n v="22"/>
    <n v="42.006754929655251"/>
    <n v="66"/>
    <n v="67"/>
    <n v="1606.77"/>
    <n v="0"/>
  </r>
  <r>
    <x v="18"/>
    <x v="3"/>
    <n v="35138016"/>
    <s v="Diadema"/>
    <n v="0.54822597426749098"/>
    <n v="399510"/>
    <n v="399510"/>
    <n v="0"/>
    <n v="13034.584000000001"/>
    <n v="100"/>
    <n v="0.13"/>
    <n v="0"/>
    <n v="0.13"/>
    <n v="0"/>
    <n v="0"/>
    <n v="3.7999999999999999E-2"/>
    <n v="0"/>
    <n v="8.96227E-2"/>
    <n v="1.3918114583333334"/>
    <n v="0"/>
    <n v="1.3"/>
    <n v="98.7"/>
    <n v="376.08"/>
    <n v="22564.925999999999"/>
    <n v="16557.91"/>
    <n v="42"/>
    <n v="1"/>
    <n v="33.942779905384093"/>
    <n v="4.7362018472628966"/>
    <n v="100"/>
    <n v="100"/>
    <n v="94"/>
    <n v="38.39"/>
    <n v="42.177029310646198"/>
    <n v="100"/>
    <n v="79.849999999999994"/>
    <n v="29.7"/>
    <n v="0"/>
    <n v="212.9"/>
    <n v="0"/>
    <n v="0.25458464515143497"/>
    <n v="0"/>
    <n v="0"/>
    <n v="0"/>
    <n v="9.4"/>
    <n v="93.67"/>
    <n v="27.164300000000001"/>
    <n v="26.6"/>
    <n v="3.6"/>
    <n v="6"/>
    <n v="1"/>
    <n v="89"/>
    <n v="0"/>
    <n v="1"/>
    <n v="76"/>
    <n v="21136.566180000002"/>
    <n v="6129.6041930000001"/>
  </r>
  <r>
    <x v="16"/>
    <x v="3"/>
    <n v="351385018"/>
    <s v="Dirce Reis"/>
    <n v="0.24869524777351201"/>
    <n v="1712"/>
    <n v="1382"/>
    <n v="330"/>
    <n v="19.367000000000001"/>
    <n v="80.72"/>
    <n v="0"/>
    <n v="0"/>
    <n v="0"/>
    <n v="0"/>
    <n v="4.0000000000000001E-3"/>
    <n v="0"/>
    <n v="0"/>
    <n v="0"/>
    <n v="3.481958333333333E-3"/>
    <n v="1"/>
    <n v="75"/>
    <n v="25"/>
    <n v="0.95"/>
    <n v="73.007999999999996"/>
    <n v="14.67"/>
    <n v="0"/>
    <n v="0"/>
    <n v="11973.364485981308"/>
    <n v="736.8224299065422"/>
    <n v="78.099999999999994"/>
    <n v="75.459999999999994"/>
    <n v="74.900000000000006"/>
    <n v="11.36"/>
    <n v="86.833213704241899"/>
    <n v="100"/>
    <n v="3.85"/>
    <n v="1.2"/>
    <n v="2"/>
    <n v="11.1"/>
    <n v="0"/>
    <n v="0"/>
    <n v="0"/>
    <n v="0"/>
    <n v="0"/>
    <n v="8.1999999999999993"/>
    <n v="95.13"/>
    <n v="95.13"/>
    <n v="79.900000000000006"/>
    <n v="9.9"/>
    <n v="0"/>
    <n v="0"/>
    <n v="0"/>
    <n v="114.87788241770079"/>
    <n v="6"/>
    <n v="2"/>
    <n v="69.452510399999994"/>
    <n v="69.452510399999994"/>
  </r>
  <r>
    <x v="4"/>
    <x v="3"/>
    <n v="35139004"/>
    <s v="Divinolândia"/>
    <n v="-0.51320722689766096"/>
    <n v="10966"/>
    <n v="7996"/>
    <n v="2970"/>
    <n v="49.338999999999999"/>
    <n v="72.92"/>
    <n v="0.1"/>
    <n v="0.1"/>
    <n v="0"/>
    <n v="0"/>
    <n v="0"/>
    <n v="0"/>
    <n v="0.09"/>
    <n v="1.24516E-2"/>
    <n v="2.0729738020833336E-2"/>
    <n v="43"/>
    <n v="93.9"/>
    <n v="6.1"/>
    <n v="5.33"/>
    <n v="411.37200000000001"/>
    <n v="123.62"/>
    <n v="1"/>
    <n v="0"/>
    <n v="9863.9868685026449"/>
    <n v="1006.5292722961885"/>
    <n v="72.59"/>
    <n v="87.84"/>
    <n v="64.489999999999995"/>
    <n v="27.03"/>
    <n v="43.3369447453954"/>
    <n v="100"/>
    <n v="9.48"/>
    <n v="3"/>
    <n v="13.9"/>
    <n v="0.3"/>
    <n v="0"/>
    <n v="7.9809004092769396"/>
    <n v="0"/>
    <n v="3"/>
    <n v="0"/>
    <n v="9.6999999999999993"/>
    <n v="87.35"/>
    <n v="76.867999999999995"/>
    <n v="69.900000000000006"/>
    <n v="7.7"/>
    <n v="0"/>
    <n v="0"/>
    <n v="9"/>
    <n v="0"/>
    <n v="77"/>
    <n v="5"/>
    <n v="359.33344199999999"/>
    <n v="316.21342900000002"/>
  </r>
  <r>
    <x v="3"/>
    <x v="3"/>
    <n v="35140079"/>
    <s v="Dobrada"/>
    <m/>
    <m/>
    <m/>
    <m/>
    <m/>
    <m/>
    <n v="0"/>
    <n v="0"/>
    <n v="0"/>
    <n v="0"/>
    <n v="0"/>
    <n v="3.0000000000000001E-3"/>
    <n v="0"/>
    <n v="0"/>
    <n v="0"/>
    <n v="0"/>
    <n v="100"/>
    <n v="0"/>
    <m/>
    <s v=""/>
    <m/>
    <m/>
    <m/>
    <s v=""/>
    <s v=""/>
    <m/>
    <m/>
    <m/>
    <m/>
    <n v="40.796435533277602"/>
    <m/>
    <m/>
    <m/>
    <m/>
    <m/>
    <s v=""/>
    <s v=""/>
    <m/>
    <m/>
    <s v=""/>
    <m/>
    <m/>
    <m/>
    <m/>
    <m/>
    <m/>
    <m/>
    <n v="1"/>
    <m/>
    <n v="1"/>
    <n v="0"/>
    <m/>
    <m/>
  </r>
  <r>
    <x v="2"/>
    <x v="3"/>
    <n v="351400716"/>
    <s v="Dobrada"/>
    <n v="1.2295344180041701"/>
    <n v="8615"/>
    <n v="8423"/>
    <n v="192"/>
    <n v="57.399000000000001"/>
    <n v="97.77"/>
    <n v="0.01"/>
    <n v="0"/>
    <n v="0.01"/>
    <n v="0"/>
    <n v="6.0000000000000001E-3"/>
    <n v="2E-3"/>
    <n v="0"/>
    <n v="4.6296000000000002E-3"/>
    <n v="2.1934597656249995E-2"/>
    <n v="4"/>
    <n v="0"/>
    <n v="100"/>
    <n v="5.98"/>
    <n v="461.64600000000002"/>
    <n v="69.25"/>
    <n v="1"/>
    <n v="0"/>
    <n v="6003.370864770749"/>
    <n v="658.90655832849677"/>
    <n v="97.77"/>
    <n v="85.77"/>
    <n v="97.77"/>
    <n v="22.02"/>
    <s v=""/>
    <n v="100"/>
    <n v="2.5"/>
    <n v="0.9"/>
    <n v="0.6"/>
    <n v="7.1"/>
    <n v="0"/>
    <n v="0"/>
    <n v="0"/>
    <n v="0"/>
    <n v="0"/>
    <n v="9.5"/>
    <n v="100"/>
    <n v="100"/>
    <n v="85"/>
    <n v="9.5"/>
    <n v="0"/>
    <n v="0"/>
    <n v="4"/>
    <n v="27.354046306340035"/>
    <n v="0"/>
    <n v="5"/>
    <n v="461.64600000000002"/>
    <n v="461.64600000000002"/>
  </r>
  <r>
    <x v="6"/>
    <x v="3"/>
    <n v="35141065"/>
    <s v="Dois Córregos"/>
    <m/>
    <m/>
    <m/>
    <m/>
    <m/>
    <m/>
    <n v="0"/>
    <n v="0"/>
    <n v="0"/>
    <n v="0"/>
    <n v="0"/>
    <n v="0"/>
    <n v="0"/>
    <n v="3.3796E-3"/>
    <n v="0"/>
    <n v="0"/>
    <n v="0"/>
    <n v="100"/>
    <m/>
    <s v=""/>
    <m/>
    <m/>
    <m/>
    <s v=""/>
    <s v=""/>
    <m/>
    <m/>
    <m/>
    <m/>
    <n v="32.738095238095198"/>
    <m/>
    <m/>
    <m/>
    <m/>
    <m/>
    <s v=""/>
    <s v=""/>
    <m/>
    <m/>
    <s v=""/>
    <m/>
    <m/>
    <m/>
    <m/>
    <m/>
    <m/>
    <m/>
    <n v="0"/>
    <m/>
    <n v="0"/>
    <n v="2"/>
    <m/>
    <m/>
  </r>
  <r>
    <x v="8"/>
    <x v="3"/>
    <n v="351410610"/>
    <s v="Dois Córregos"/>
    <m/>
    <m/>
    <m/>
    <m/>
    <m/>
    <m/>
    <n v="0"/>
    <n v="0"/>
    <n v="0"/>
    <n v="0"/>
    <n v="0"/>
    <n v="0"/>
    <n v="0"/>
    <n v="0"/>
    <n v="0"/>
    <n v="0"/>
    <n v="0"/>
    <n v="0"/>
    <m/>
    <s v=""/>
    <m/>
    <m/>
    <m/>
    <s v=""/>
    <s v=""/>
    <m/>
    <m/>
    <m/>
    <m/>
    <s v=""/>
    <m/>
    <m/>
    <m/>
    <m/>
    <m/>
    <s v=""/>
    <s v=""/>
    <m/>
    <m/>
    <s v=""/>
    <m/>
    <m/>
    <m/>
    <m/>
    <m/>
    <m/>
    <m/>
    <n v="0"/>
    <m/>
    <n v="0"/>
    <n v="0"/>
    <m/>
    <m/>
  </r>
  <r>
    <x v="7"/>
    <x v="3"/>
    <n v="351410613"/>
    <s v="Dois Córregos"/>
    <n v="0.92463451315709699"/>
    <n v="26305"/>
    <n v="25347"/>
    <n v="958"/>
    <n v="41.585000000000001"/>
    <n v="96.36"/>
    <n v="0.74"/>
    <n v="0.73"/>
    <n v="0.01"/>
    <n v="0"/>
    <n v="0"/>
    <n v="0.25"/>
    <n v="0.02"/>
    <n v="0.4656554"/>
    <n v="7.582011323495369E-2"/>
    <n v="5"/>
    <n v="63.64"/>
    <n v="36.36"/>
    <n v="20.37"/>
    <n v="1375.002"/>
    <n v="209.67"/>
    <n v="1"/>
    <n v="1"/>
    <n v="7408.9519102832164"/>
    <n v="875.16745865804978"/>
    <n v="94.69"/>
    <n v="94.69"/>
    <n v="89.25"/>
    <n v="51.56"/>
    <s v=""/>
    <n v="100"/>
    <n v="26.98"/>
    <n v="12"/>
    <n v="36.299999999999997"/>
    <n v="1.3"/>
    <n v="3"/>
    <n v="0"/>
    <n v="0"/>
    <n v="0"/>
    <n v="0"/>
    <n v="7.6"/>
    <n v="98"/>
    <n v="98"/>
    <n v="84.8"/>
    <n v="9.8000000000000007"/>
    <n v="0"/>
    <n v="1"/>
    <n v="17"/>
    <n v="0"/>
    <n v="21"/>
    <n v="12"/>
    <n v="1347.5019600000001"/>
    <n v="1347.5019600000001"/>
  </r>
  <r>
    <x v="10"/>
    <x v="3"/>
    <n v="351420515"/>
    <s v="Dolcinópolis"/>
    <n v="-0.310472487356028"/>
    <n v="2058"/>
    <n v="1930"/>
    <n v="128"/>
    <n v="26.337"/>
    <n v="93.78"/>
    <n v="0.02"/>
    <n v="0.01"/>
    <n v="0.01"/>
    <n v="0"/>
    <n v="8.0000000000000002E-3"/>
    <n v="0"/>
    <n v="0.01"/>
    <n v="6.2500000000000001E-5"/>
    <n v="5.3593750000000004E-3"/>
    <n v="5"/>
    <n v="73.33"/>
    <n v="26.67"/>
    <n v="1.39"/>
    <n v="107.244"/>
    <n v="7.51"/>
    <n v="0"/>
    <n v="0"/>
    <n v="9807.1137026239066"/>
    <n v="1072.6530612244896"/>
    <n v="100"/>
    <n v="97.28"/>
    <n v="98.64"/>
    <n v="18.39"/>
    <n v="8.8724335240659702"/>
    <n v="100"/>
    <n v="9.94"/>
    <n v="3.3"/>
    <n v="8.9"/>
    <n v="12.1"/>
    <n v="0"/>
    <n v="0"/>
    <n v="0"/>
    <n v="0"/>
    <n v="0"/>
    <n v="8.3000000000000007"/>
    <n v="100"/>
    <n v="100"/>
    <n v="93"/>
    <n v="10"/>
    <n v="0"/>
    <n v="0"/>
    <n v="0"/>
    <n v="149.27113702623907"/>
    <n v="11"/>
    <n v="4"/>
    <n v="107.244"/>
    <n v="107.244"/>
  </r>
  <r>
    <x v="7"/>
    <x v="3"/>
    <n v="351430413"/>
    <s v="Dourado"/>
    <n v="-0.12825918944748799"/>
    <n v="8516"/>
    <n v="7802"/>
    <n v="714"/>
    <n v="41.344000000000001"/>
    <n v="91.62"/>
    <n v="7.0000000000000007E-2"/>
    <n v="0.04"/>
    <n v="0.03"/>
    <n v="0"/>
    <n v="0.03"/>
    <n v="1E-3"/>
    <n v="0.04"/>
    <n v="2.8815999999999998E-3"/>
    <n v="2.1416409375000001E-2"/>
    <n v="13"/>
    <n v="45.45"/>
    <n v="54.55"/>
    <n v="5.7"/>
    <n v="439.72199999999998"/>
    <n v="30.78"/>
    <n v="0"/>
    <n v="0"/>
    <n v="6295.3499295443871"/>
    <n v="666.56646312822943"/>
    <n v="96.57"/>
    <n v="100"/>
    <n v="94.48"/>
    <n v="43.7"/>
    <n v="73.492981007431894"/>
    <n v="100"/>
    <n v="8.74"/>
    <n v="4.5"/>
    <n v="6.2"/>
    <n v="18.399999999999999"/>
    <n v="14"/>
    <n v="2.0360674810936601"/>
    <n v="0"/>
    <n v="0"/>
    <n v="0"/>
    <n v="8.8000000000000007"/>
    <n v="100"/>
    <n v="100"/>
    <n v="93"/>
    <n v="10"/>
    <n v="0"/>
    <n v="0"/>
    <n v="5"/>
    <n v="140.07950387341714"/>
    <n v="35"/>
    <n v="42"/>
    <n v="439.72199999999998"/>
    <n v="439.72199999999998"/>
  </r>
  <r>
    <x v="0"/>
    <x v="3"/>
    <n v="351440320"/>
    <s v="Dracena"/>
    <n v="0.47413816848211898"/>
    <n v="44545"/>
    <n v="41309"/>
    <n v="3236"/>
    <n v="91.272999999999996"/>
    <n v="92.74"/>
    <n v="0.24000000000000002"/>
    <n v="0.01"/>
    <n v="0.23"/>
    <n v="0"/>
    <n v="0.192"/>
    <n v="5.0000000000000001E-3"/>
    <n v="0.03"/>
    <n v="1.51459E-2"/>
    <n v="0.13559415509259259"/>
    <n v="2"/>
    <n v="5.71"/>
    <n v="94.29"/>
    <n v="34.22"/>
    <n v="2309.9580000000001"/>
    <n v="493.72"/>
    <n v="5"/>
    <n v="1"/>
    <n v="2633.6046694354022"/>
    <n v="304.42204512290937"/>
    <n v="100"/>
    <n v="92.34"/>
    <n v="92.34"/>
    <n v="34.130000000000003"/>
    <n v="28.571428571428601"/>
    <n v="100"/>
    <n v="19.66"/>
    <n v="8.9"/>
    <n v="5.0999999999999996"/>
    <n v="62"/>
    <n v="0"/>
    <n v="0.34542314335060398"/>
    <n v="0"/>
    <n v="0"/>
    <n v="0"/>
    <n v="3.2"/>
    <n v="96.05"/>
    <n v="96.05"/>
    <n v="78.599999999999994"/>
    <n v="8.3000000000000007"/>
    <n v="2"/>
    <n v="1"/>
    <n v="11"/>
    <n v="141.59902384353501"/>
    <n v="4"/>
    <n v="66"/>
    <n v="2218.7146590000002"/>
    <n v="2218.7146590000002"/>
  </r>
  <r>
    <x v="1"/>
    <x v="3"/>
    <n v="351440321"/>
    <s v="Dracena"/>
    <m/>
    <m/>
    <m/>
    <m/>
    <m/>
    <m/>
    <n v="0.1"/>
    <n v="0.06"/>
    <n v="0.04"/>
    <n v="0"/>
    <n v="4.0000000000000001E-3"/>
    <n v="8.2000000000000003E-2"/>
    <n v="0.01"/>
    <n v="2.8820000000000001E-4"/>
    <n v="0"/>
    <n v="1"/>
    <n v="5.88"/>
    <n v="94.12"/>
    <m/>
    <s v=""/>
    <m/>
    <m/>
    <m/>
    <s v=""/>
    <s v=""/>
    <m/>
    <m/>
    <m/>
    <m/>
    <n v="11.864406779661"/>
    <m/>
    <m/>
    <m/>
    <m/>
    <m/>
    <s v=""/>
    <s v=""/>
    <m/>
    <m/>
    <s v=""/>
    <m/>
    <m/>
    <m/>
    <m/>
    <m/>
    <m/>
    <m/>
    <n v="4"/>
    <m/>
    <n v="1"/>
    <n v="16"/>
    <m/>
    <m/>
  </r>
  <r>
    <x v="2"/>
    <x v="3"/>
    <n v="351450216"/>
    <s v="Duartina"/>
    <m/>
    <m/>
    <m/>
    <m/>
    <m/>
    <m/>
    <n v="0"/>
    <n v="0"/>
    <n v="0"/>
    <n v="0"/>
    <n v="0"/>
    <n v="0"/>
    <n v="0"/>
    <n v="0"/>
    <n v="0"/>
    <n v="0"/>
    <n v="0"/>
    <n v="0"/>
    <m/>
    <s v=""/>
    <m/>
    <m/>
    <m/>
    <s v=""/>
    <s v=""/>
    <m/>
    <m/>
    <m/>
    <m/>
    <s v=""/>
    <m/>
    <m/>
    <m/>
    <m/>
    <m/>
    <s v=""/>
    <s v=""/>
    <m/>
    <m/>
    <s v=""/>
    <m/>
    <m/>
    <m/>
    <m/>
    <m/>
    <m/>
    <m/>
    <n v="0"/>
    <m/>
    <n v="0"/>
    <n v="0"/>
    <m/>
    <m/>
  </r>
  <r>
    <x v="5"/>
    <x v="3"/>
    <n v="351450217"/>
    <s v="Duartina"/>
    <n v="-0.27444168203600799"/>
    <n v="12059"/>
    <n v="11042"/>
    <n v="1017"/>
    <n v="45.63"/>
    <n v="91.57"/>
    <n v="0.09"/>
    <n v="0.08"/>
    <n v="0.01"/>
    <n v="0"/>
    <n v="3.7999999999999999E-2"/>
    <n v="7.0000000000000001E-3"/>
    <n v="0.04"/>
    <n v="2.5236E-3"/>
    <n v="3.5404260954861114E-2"/>
    <n v="2"/>
    <n v="25"/>
    <n v="75"/>
    <n v="7.88"/>
    <n v="608.25599999999997"/>
    <n v="128.51"/>
    <n v="0"/>
    <n v="0"/>
    <n v="6171.7356331370756"/>
    <n v="653.78555435774115"/>
    <n v="96.45"/>
    <n v="89.76"/>
    <n v="95.38"/>
    <n v="22.26"/>
    <s v=""/>
    <n v="100"/>
    <n v="6.88"/>
    <n v="3.5"/>
    <n v="7.8"/>
    <n v="3.2"/>
    <n v="0"/>
    <n v="0.108506944444444"/>
    <n v="0"/>
    <n v="0"/>
    <n v="0"/>
    <n v="7.2"/>
    <n v="98.59"/>
    <n v="98.59"/>
    <n v="78.900000000000006"/>
    <n v="8.4"/>
    <n v="0"/>
    <n v="0"/>
    <n v="2"/>
    <n v="107.33171368397817"/>
    <n v="6"/>
    <n v="18"/>
    <n v="599.67959040000005"/>
    <n v="599.67959040000005"/>
  </r>
  <r>
    <x v="3"/>
    <x v="3"/>
    <n v="35146019"/>
    <s v="Dumont"/>
    <n v="1.9302614757077401"/>
    <n v="9200"/>
    <n v="8993"/>
    <n v="207"/>
    <n v="82.98"/>
    <n v="97.75"/>
    <n v="0.02"/>
    <n v="0"/>
    <n v="0.02"/>
    <n v="0"/>
    <n v="1.4999999999999999E-2"/>
    <n v="0"/>
    <n v="0"/>
    <n v="2.5636000000000001E-3"/>
    <n v="2.2015312499999998E-2"/>
    <n v="3"/>
    <n v="0"/>
    <n v="100"/>
    <n v="6.39"/>
    <n v="493.12799999999999"/>
    <n v="73.97"/>
    <n v="1"/>
    <n v="0"/>
    <n v="5176.0173913043482"/>
    <n v="617.00869565217408"/>
    <n v="91.89"/>
    <n v="96.45"/>
    <n v="91.89"/>
    <n v="32.44"/>
    <n v="34.9908294273487"/>
    <n v="95.27"/>
    <n v="3.19"/>
    <n v="1.2"/>
    <n v="0"/>
    <n v="9.6999999999999993"/>
    <s v=""/>
    <s v=""/>
    <n v="0"/>
    <n v="0"/>
    <s v=""/>
    <n v="10"/>
    <n v="100"/>
    <n v="100"/>
    <n v="85"/>
    <n v="10"/>
    <n v="0"/>
    <n v="0"/>
    <n v="1"/>
    <n v="68.134395094323551"/>
    <n v="0"/>
    <n v="6"/>
    <n v="493.12799999999999"/>
    <n v="493.12799999999999"/>
  </r>
  <r>
    <x v="5"/>
    <x v="3"/>
    <n v="351470017"/>
    <s v="Echaporã"/>
    <n v="-0.40253772182380398"/>
    <n v="6244"/>
    <n v="5112"/>
    <n v="1132"/>
    <n v="12.134"/>
    <n v="81.87"/>
    <n v="0.04"/>
    <n v="0.03"/>
    <n v="0.01"/>
    <n v="0"/>
    <n v="1.2999999999999999E-2"/>
    <n v="0"/>
    <n v="0.02"/>
    <n v="2.3021000000000001E-3"/>
    <n v="1.5494551041666669E-2"/>
    <n v="2"/>
    <n v="60"/>
    <n v="40"/>
    <n v="3.48"/>
    <n v="268.64999999999998"/>
    <n v="24.18"/>
    <n v="0"/>
    <n v="0"/>
    <n v="22727.73862908392"/>
    <n v="2525.3042921204346"/>
    <n v="95.29"/>
    <n v="79.64"/>
    <n v="93.32"/>
    <n v="22.96"/>
    <s v=""/>
    <n v="100"/>
    <n v="1.6"/>
    <n v="0.8"/>
    <n v="1.8"/>
    <n v="1"/>
    <s v=""/>
    <s v=""/>
    <n v="0"/>
    <n v="0"/>
    <s v=""/>
    <n v="8.9"/>
    <n v="100"/>
    <n v="100"/>
    <n v="91"/>
    <n v="10"/>
    <n v="0"/>
    <n v="0"/>
    <n v="1"/>
    <n v="83.900462588696328"/>
    <n v="6"/>
    <n v="4"/>
    <n v="268.64999999999998"/>
    <n v="268.64999999999998"/>
  </r>
  <r>
    <x v="1"/>
    <x v="3"/>
    <n v="351470021"/>
    <s v="Echaporã"/>
    <m/>
    <m/>
    <m/>
    <m/>
    <m/>
    <m/>
    <n v="0"/>
    <n v="0"/>
    <n v="0"/>
    <n v="0"/>
    <n v="0"/>
    <n v="0"/>
    <n v="0"/>
    <n v="0"/>
    <n v="0"/>
    <n v="1"/>
    <n v="0"/>
    <n v="0"/>
    <m/>
    <s v=""/>
    <m/>
    <m/>
    <m/>
    <s v=""/>
    <s v=""/>
    <m/>
    <m/>
    <m/>
    <m/>
    <s v=""/>
    <m/>
    <m/>
    <m/>
    <m/>
    <m/>
    <s v=""/>
    <s v=""/>
    <m/>
    <m/>
    <s v=""/>
    <m/>
    <m/>
    <m/>
    <m/>
    <m/>
    <m/>
    <m/>
    <n v="0"/>
    <m/>
    <n v="0"/>
    <n v="0"/>
    <m/>
    <m/>
  </r>
  <r>
    <x v="17"/>
    <x v="3"/>
    <n v="351480911"/>
    <s v="Eldorado"/>
    <n v="0.24955547938621001"/>
    <n v="14990"/>
    <n v="7377"/>
    <n v="7613"/>
    <n v="9.048"/>
    <n v="49.21"/>
    <n v="9.9999999999999992E-2"/>
    <n v="0.09"/>
    <n v="0.01"/>
    <n v="0.02"/>
    <n v="6.0000000000000001E-3"/>
    <n v="1E-3"/>
    <n v="0.08"/>
    <n v="2.4972000000000002E-3"/>
    <n v="1.8733596354166666E-2"/>
    <n v="50"/>
    <n v="62.5"/>
    <n v="37.5"/>
    <n v="5.32"/>
    <n v="410.18400000000003"/>
    <n v="131"/>
    <n v="1"/>
    <n v="0"/>
    <n v="105589.84923282189"/>
    <n v="13632.640426951299"/>
    <n v="47.99"/>
    <n v="64.78"/>
    <n v="41.64"/>
    <n v="24.43"/>
    <s v=""/>
    <n v="97.51"/>
    <n v="0.43"/>
    <n v="0.2"/>
    <n v="0.6"/>
    <n v="0.1"/>
    <n v="1"/>
    <n v="100"/>
    <n v="0"/>
    <n v="0"/>
    <n v="99"/>
    <n v="9.5"/>
    <n v="89.15"/>
    <n v="88.882549999999995"/>
    <n v="68.099999999999994"/>
    <n v="7.8"/>
    <n v="0"/>
    <n v="0"/>
    <n v="34"/>
    <n v="32.028020069224453"/>
    <n v="15"/>
    <n v="9"/>
    <n v="365.679036"/>
    <n v="364.58199889999997"/>
  </r>
  <r>
    <x v="6"/>
    <x v="3"/>
    <n v="35149085"/>
    <s v="Elias Fausto"/>
    <n v="1.04649409321269"/>
    <n v="16901"/>
    <n v="14017"/>
    <n v="2884"/>
    <n v="83.888000000000005"/>
    <n v="82.94"/>
    <n v="0.31"/>
    <n v="0.26"/>
    <n v="0.05"/>
    <n v="0"/>
    <n v="3.5000000000000003E-2"/>
    <n v="0.252"/>
    <n v="0.02"/>
    <n v="7.1259000000000001E-3"/>
    <n v="4.249981405439815E-2"/>
    <n v="23"/>
    <n v="23.88"/>
    <n v="76.12"/>
    <n v="9.69"/>
    <n v="747.68399999999997"/>
    <n v="136.29"/>
    <n v="5"/>
    <n v="0"/>
    <n v="4030.3982012898646"/>
    <n v="559.77752795692572"/>
    <n v="82.61"/>
    <n v="96.59"/>
    <n v="84.35"/>
    <n v="21.87"/>
    <n v="0"/>
    <n v="100"/>
    <n v="42.13"/>
    <n v="15.6"/>
    <n v="52.4"/>
    <n v="25.1"/>
    <n v="1"/>
    <n v="0.15384615384615399"/>
    <n v="0"/>
    <n v="0"/>
    <n v="12"/>
    <n v="9.8000000000000007"/>
    <n v="98.95"/>
    <n v="98.95"/>
    <n v="81.8"/>
    <n v="9.6999999999999993"/>
    <n v="0"/>
    <n v="0"/>
    <n v="4"/>
    <n v="82.35330148786376"/>
    <n v="16"/>
    <n v="51"/>
    <n v="739.83331799999996"/>
    <n v="739.83331799999996"/>
  </r>
  <r>
    <x v="8"/>
    <x v="3"/>
    <n v="351490810"/>
    <s v="Elias Fausto"/>
    <m/>
    <m/>
    <m/>
    <m/>
    <m/>
    <m/>
    <n v="0.02"/>
    <n v="0"/>
    <n v="0.02"/>
    <n v="0"/>
    <n v="1.2E-2"/>
    <n v="0"/>
    <n v="0"/>
    <n v="1.01505E-2"/>
    <n v="0"/>
    <n v="1"/>
    <n v="28.57"/>
    <n v="71.430000000000007"/>
    <m/>
    <s v=""/>
    <m/>
    <m/>
    <m/>
    <s v=""/>
    <s v=""/>
    <m/>
    <m/>
    <m/>
    <m/>
    <n v="7.6097404677987797"/>
    <m/>
    <m/>
    <m/>
    <m/>
    <m/>
    <s v=""/>
    <s v=""/>
    <m/>
    <m/>
    <s v=""/>
    <m/>
    <m/>
    <m/>
    <m/>
    <m/>
    <m/>
    <m/>
    <n v="0"/>
    <m/>
    <n v="2"/>
    <n v="5"/>
    <m/>
    <m/>
  </r>
  <r>
    <x v="2"/>
    <x v="3"/>
    <n v="351492416"/>
    <s v="Elisiário"/>
    <n v="1.3848944847151301"/>
    <n v="3393"/>
    <n v="3157"/>
    <n v="236"/>
    <n v="36.597999999999999"/>
    <n v="93.04"/>
    <n v="0.30000000000000004"/>
    <n v="0.27"/>
    <n v="0.03"/>
    <n v="0"/>
    <n v="1.7000000000000001E-2"/>
    <n v="0"/>
    <n v="0.28000000000000003"/>
    <n v="1.8499999999999999E-5"/>
    <n v="8.0937187499999994E-3"/>
    <n v="0"/>
    <n v="27.78"/>
    <n v="72.22"/>
    <n v="2.27"/>
    <n v="174.96"/>
    <n v="51.96"/>
    <n v="3"/>
    <n v="0"/>
    <n v="6134.3236074270553"/>
    <n v="557.66578249336885"/>
    <n v="91.6"/>
    <n v="100"/>
    <n v="91.6"/>
    <n v="42.15"/>
    <s v=""/>
    <n v="100"/>
    <n v="110.33"/>
    <n v="45.1"/>
    <n v="129.1"/>
    <n v="44.6"/>
    <n v="0"/>
    <n v="0"/>
    <n v="0"/>
    <n v="0"/>
    <n v="0"/>
    <n v="9.8000000000000007"/>
    <n v="95"/>
    <n v="95"/>
    <n v="70.3"/>
    <n v="7.7"/>
    <n v="0"/>
    <n v="0"/>
    <n v="0"/>
    <n v="210.03942100162553"/>
    <n v="5"/>
    <n v="13"/>
    <n v="166.21199999999999"/>
    <n v="166.21199999999999"/>
  </r>
  <r>
    <x v="10"/>
    <x v="3"/>
    <n v="351495715"/>
    <s v="Embaúba"/>
    <n v="-0.148285087485478"/>
    <n v="2408"/>
    <n v="2114"/>
    <n v="294"/>
    <n v="28.768999999999998"/>
    <n v="87.79"/>
    <n v="0.16"/>
    <n v="0.14000000000000001"/>
    <n v="0.02"/>
    <n v="0"/>
    <n v="0"/>
    <n v="1E-3"/>
    <n v="0.15"/>
    <n v="1.0969100000000001E-2"/>
    <n v="5.3314625000000001E-3"/>
    <n v="2"/>
    <n v="58.33"/>
    <n v="41.67"/>
    <n v="1.47"/>
    <n v="113.67"/>
    <n v="17.87"/>
    <n v="0"/>
    <n v="0"/>
    <n v="8381.6611295681068"/>
    <n v="1047.7076411960131"/>
    <n v="85.02"/>
    <n v="85.02"/>
    <n v="85.02"/>
    <n v="79.430000000000007"/>
    <n v="6.4456721915285504"/>
    <n v="100"/>
    <n v="77.790000000000006"/>
    <n v="25.5"/>
    <n v="110.9"/>
    <n v="24"/>
    <n v="0"/>
    <n v="0"/>
    <n v="0"/>
    <n v="0"/>
    <n v="0"/>
    <n v="9.8000000000000007"/>
    <n v="98"/>
    <n v="98"/>
    <n v="84.3"/>
    <n v="9.6999999999999993"/>
    <n v="0"/>
    <n v="0"/>
    <n v="0"/>
    <n v="0"/>
    <n v="14"/>
    <n v="10"/>
    <n v="111.39660000000001"/>
    <n v="111.39660000000001"/>
  </r>
  <r>
    <x v="18"/>
    <x v="3"/>
    <n v="35150046"/>
    <s v="Embu das Artes"/>
    <n v="1.2916697977524201"/>
    <n v="261836"/>
    <n v="261836"/>
    <n v="0"/>
    <n v="3736.2440000000001"/>
    <n v="100"/>
    <n v="0.44999999999999996"/>
    <n v="0.1"/>
    <n v="0.35"/>
    <n v="0"/>
    <n v="0"/>
    <n v="0.39500000000000002"/>
    <n v="0.02"/>
    <n v="4.4995399999999998E-2"/>
    <n v="0.91218328703703699"/>
    <n v="10"/>
    <n v="5.49"/>
    <n v="94.51"/>
    <n v="240.35"/>
    <n v="14420.915999999999"/>
    <n v="9704.15"/>
    <n v="13"/>
    <n v="1"/>
    <n v="119.23738523350494"/>
    <n v="16.861852457263325"/>
    <n v="100"/>
    <n v="100"/>
    <n v="72.8"/>
    <n v="41.9"/>
    <n v="15.4639175257732"/>
    <n v="100"/>
    <n v="122.92"/>
    <n v="45.9"/>
    <n v="45.2"/>
    <n v="250.5"/>
    <n v="0"/>
    <n v="7.0492034400112799E-2"/>
    <n v="0"/>
    <n v="0"/>
    <n v="0"/>
    <n v="5.3"/>
    <n v="64.64"/>
    <n v="35.552"/>
    <n v="32.700000000000003"/>
    <n v="3.9"/>
    <n v="2"/>
    <n v="1"/>
    <n v="100"/>
    <n v="0"/>
    <n v="5"/>
    <n v="86"/>
    <n v="9321.6801020000003"/>
    <n v="5126.9240559999998"/>
  </r>
  <r>
    <x v="18"/>
    <x v="3"/>
    <n v="35151036"/>
    <s v="Embu-Guaçu"/>
    <n v="0.84149130999973099"/>
    <n v="66470"/>
    <n v="64697"/>
    <n v="1773"/>
    <n v="428.72800000000001"/>
    <n v="97.33"/>
    <n v="0.09"/>
    <n v="0"/>
    <n v="0.09"/>
    <n v="0"/>
    <n v="7.1999999999999995E-2"/>
    <n v="2E-3"/>
    <n v="0"/>
    <n v="1.1134399999999999E-2"/>
    <n v="0.16558969472222221"/>
    <n v="1"/>
    <n v="7.69"/>
    <n v="92.31"/>
    <n v="53.16"/>
    <n v="3588.2460000000001"/>
    <n v="2449.6799999999998"/>
    <n v="3"/>
    <n v="0"/>
    <n v="1076.9778847600421"/>
    <n v="151.82067097938918"/>
    <n v="81.84"/>
    <n v="97.33"/>
    <n v="37.15"/>
    <n v="43.72"/>
    <n v="77.978789769182796"/>
    <n v="84.08"/>
    <n v="10.08"/>
    <n v="3.8"/>
    <n v="0.1"/>
    <n v="26.6"/>
    <n v="0"/>
    <n v="0.35979311895659999"/>
    <n v="0"/>
    <n v="0"/>
    <n v="0"/>
    <n v="8.5"/>
    <n v="37.64"/>
    <n v="37.64"/>
    <n v="31.7"/>
    <n v="4.5999999999999996"/>
    <n v="1"/>
    <n v="0"/>
    <n v="5"/>
    <n v="43.480966687438169"/>
    <n v="2"/>
    <n v="24"/>
    <n v="1350.6157940000001"/>
    <n v="1350.6157940000001"/>
  </r>
  <r>
    <x v="1"/>
    <x v="3"/>
    <n v="351512921"/>
    <s v="Emilianópolis"/>
    <n v="0.19160832169788899"/>
    <n v="3059"/>
    <n v="2643"/>
    <n v="416"/>
    <n v="13.698"/>
    <n v="86.4"/>
    <n v="0.01"/>
    <n v="0"/>
    <n v="0.01"/>
    <n v="0"/>
    <n v="5.0000000000000001E-3"/>
    <n v="0"/>
    <n v="0"/>
    <n v="5.2099999999999999E-5"/>
    <n v="7.1535989583333326E-3"/>
    <n v="0"/>
    <n v="0"/>
    <n v="100"/>
    <n v="1.85"/>
    <n v="142.72200000000001"/>
    <n v="21.27"/>
    <n v="0"/>
    <n v="0"/>
    <n v="17525.727361882968"/>
    <n v="1958.757763975156"/>
    <n v="89.8"/>
    <s v=""/>
    <n v="89.4"/>
    <n v="15.58"/>
    <n v="2.0322580645161299"/>
    <n v="100"/>
    <n v="0.7"/>
    <n v="0.3"/>
    <n v="0"/>
    <n v="2.9"/>
    <n v="2"/>
    <n v="0.234009360374415"/>
    <n v="0"/>
    <n v="0"/>
    <n v="0"/>
    <n v="8"/>
    <n v="96.7"/>
    <n v="96.7"/>
    <n v="85.1"/>
    <n v="10"/>
    <n v="0"/>
    <n v="0"/>
    <n v="1"/>
    <n v="69.894888281029878"/>
    <n v="0"/>
    <n v="4"/>
    <n v="138.01217399999999"/>
    <n v="138.01217399999999"/>
  </r>
  <r>
    <x v="6"/>
    <x v="3"/>
    <n v="35151525"/>
    <s v="Engenheiro Coelho"/>
    <m/>
    <m/>
    <m/>
    <m/>
    <m/>
    <m/>
    <n v="0.01"/>
    <n v="0.01"/>
    <n v="0"/>
    <n v="0"/>
    <n v="0"/>
    <n v="0"/>
    <n v="0.01"/>
    <n v="4.0277000000000004E-3"/>
    <n v="0"/>
    <n v="0"/>
    <n v="16.670000000000002"/>
    <n v="83.33"/>
    <m/>
    <s v=""/>
    <m/>
    <m/>
    <m/>
    <s v=""/>
    <s v=""/>
    <m/>
    <m/>
    <m/>
    <m/>
    <n v="10"/>
    <m/>
    <m/>
    <m/>
    <m/>
    <m/>
    <s v=""/>
    <s v=""/>
    <m/>
    <m/>
    <s v=""/>
    <m/>
    <m/>
    <m/>
    <m/>
    <m/>
    <m/>
    <m/>
    <n v="2"/>
    <m/>
    <n v="1"/>
    <n v="5"/>
    <m/>
    <m/>
  </r>
  <r>
    <x v="3"/>
    <x v="3"/>
    <n v="35151529"/>
    <s v="Engenheiro Coelho"/>
    <n v="3.27237195914969"/>
    <n v="19190"/>
    <n v="14446"/>
    <n v="4744"/>
    <n v="174.77199999999999"/>
    <n v="75.28"/>
    <n v="0.18"/>
    <n v="0.15"/>
    <n v="0.03"/>
    <n v="0"/>
    <n v="4.3999999999999997E-2"/>
    <n v="3.9E-2"/>
    <n v="0.08"/>
    <n v="1.1499000000000001E-2"/>
    <n v="4.2724002986111113E-2"/>
    <n v="10"/>
    <n v="36.96"/>
    <n v="63.04"/>
    <n v="9.98"/>
    <n v="770.04"/>
    <n v="154.01"/>
    <n v="1"/>
    <n v="0"/>
    <n v="2333.5653986451275"/>
    <n v="295.80406461698811"/>
    <n v="73.14"/>
    <n v="100"/>
    <n v="72.040000000000006"/>
    <n v="47.07"/>
    <s v=""/>
    <n v="100"/>
    <n v="35.200000000000003"/>
    <n v="13.1"/>
    <n v="44.5"/>
    <n v="17.100000000000001"/>
    <n v="0"/>
    <n v="0.186046511627907"/>
    <n v="0"/>
    <n v="1"/>
    <n v="0"/>
    <n v="8.3000000000000007"/>
    <n v="100"/>
    <n v="100"/>
    <n v="80"/>
    <n v="10"/>
    <n v="0"/>
    <n v="0"/>
    <n v="11"/>
    <n v="102.98660454242477"/>
    <n v="17"/>
    <n v="29"/>
    <n v="770.04"/>
    <n v="770.04"/>
  </r>
  <r>
    <x v="3"/>
    <x v="3"/>
    <n v="35151869"/>
    <s v="Espírito Santo do Pinhal"/>
    <n v="0.185103726211477"/>
    <n v="42405"/>
    <n v="38412"/>
    <n v="3993"/>
    <n v="108.617"/>
    <n v="90.58"/>
    <n v="0.11"/>
    <n v="0.1"/>
    <n v="0.01"/>
    <n v="0.15"/>
    <n v="0"/>
    <n v="2E-3"/>
    <n v="0.1"/>
    <n v="6.9934999999999997E-3"/>
    <n v="0.11324191446180557"/>
    <n v="48"/>
    <n v="68.599999999999994"/>
    <n v="31.4"/>
    <n v="31.4"/>
    <n v="2119.8240000000001"/>
    <n v="255.86"/>
    <n v="8"/>
    <n v="0"/>
    <n v="3911.7877608772551"/>
    <n v="468.52210824195254"/>
    <n v="87.73"/>
    <n v="88.87"/>
    <n v="87.14"/>
    <n v="24.17"/>
    <n v="8"/>
    <n v="98.71"/>
    <n v="5.73"/>
    <n v="2.1"/>
    <n v="8.1"/>
    <n v="1"/>
    <n v="0"/>
    <n v="0"/>
    <n v="0"/>
    <n v="0"/>
    <n v="0"/>
    <n v="8.3000000000000007"/>
    <n v="97.7"/>
    <n v="97.7"/>
    <n v="87.9"/>
    <n v="10"/>
    <n v="1"/>
    <n v="0"/>
    <n v="19"/>
    <n v="0"/>
    <n v="59"/>
    <n v="27"/>
    <n v="2071.0680480000001"/>
    <n v="2071.0680480000001"/>
  </r>
  <r>
    <x v="5"/>
    <x v="3"/>
    <n v="351519417"/>
    <s v="Espírito Santo do Turvo"/>
    <n v="1.27789050272089"/>
    <n v="4629"/>
    <n v="3959"/>
    <n v="670"/>
    <n v="24.199000000000002"/>
    <n v="85.53"/>
    <n v="0.37"/>
    <n v="0.31"/>
    <n v="0.06"/>
    <n v="0"/>
    <n v="1.2999999999999999E-2"/>
    <n v="0"/>
    <n v="0.21"/>
    <n v="0.13905329999999999"/>
    <n v="1.00295E-2"/>
    <n v="4"/>
    <n v="58.33"/>
    <n v="41.67"/>
    <n v="2.82"/>
    <n v="217.67400000000001"/>
    <n v="41.05"/>
    <n v="0"/>
    <n v="0"/>
    <n v="12194.737524303306"/>
    <n v="1362.5405055087488"/>
    <n v="83.2"/>
    <n v="91.3"/>
    <n v="82.26"/>
    <n v="41.36"/>
    <n v="23.529411764705898"/>
    <n v="97.27"/>
    <n v="38.61"/>
    <n v="20.5"/>
    <n v="41"/>
    <n v="29.7"/>
    <n v="0"/>
    <n v="0"/>
    <n v="0"/>
    <n v="0"/>
    <n v="0"/>
    <n v="9.1"/>
    <n v="97.76"/>
    <n v="97.763999999999996"/>
    <n v="81.099999999999994"/>
    <n v="10"/>
    <n v="0"/>
    <n v="0"/>
    <n v="6"/>
    <n v="129.61762799740762"/>
    <n v="7"/>
    <n v="5"/>
    <n v="212.80680939999999"/>
    <n v="212.80680939999999"/>
  </r>
  <r>
    <x v="3"/>
    <x v="3"/>
    <n v="35573039"/>
    <s v="Estiva Gerbi"/>
    <n v="1.0699131933088699"/>
    <n v="10777"/>
    <n v="8596"/>
    <n v="2181"/>
    <n v="146.18799999999999"/>
    <n v="79.760000000000005"/>
    <n v="0.13"/>
    <n v="0.12"/>
    <n v="0.01"/>
    <n v="0"/>
    <n v="7.0999999999999994E-2"/>
    <n v="6.0000000000000001E-3"/>
    <n v="0.05"/>
    <n v="6.8418000000000003E-3"/>
    <n v="2.2384727083333337E-2"/>
    <n v="10"/>
    <n v="51.22"/>
    <n v="48.78"/>
    <n v="6.18"/>
    <n v="476.65800000000002"/>
    <n v="476.66"/>
    <n v="0"/>
    <n v="1"/>
    <n v="2984.756425721444"/>
    <n v="351.1478147907581"/>
    <n v="79.760000000000005"/>
    <n v="79.760000000000005"/>
    <n v="79.760000000000005"/>
    <n v="61.25"/>
    <n v="24.367088607594901"/>
    <n v="100"/>
    <n v="37.14"/>
    <n v="13.5"/>
    <n v="49.5"/>
    <n v="11.3"/>
    <n v="0"/>
    <n v="0.23196963306621701"/>
    <n v="0"/>
    <n v="0"/>
    <n v="0"/>
    <n v="7.6"/>
    <n v="100"/>
    <n v="0"/>
    <n v="0"/>
    <n v="1.5"/>
    <n v="0"/>
    <n v="1"/>
    <n v="14"/>
    <n v="317.180547860525"/>
    <n v="21"/>
    <n v="20"/>
    <n v="476.65800000000002"/>
    <n v="0"/>
  </r>
  <r>
    <x v="13"/>
    <x v="3"/>
    <n v="351530122"/>
    <s v="Estrela do Norte"/>
    <n v="7.5557590336261499E-2"/>
    <n v="2658"/>
    <n v="2249"/>
    <n v="409"/>
    <n v="10.096"/>
    <n v="84.61"/>
    <n v="0"/>
    <n v="0"/>
    <n v="0"/>
    <n v="0"/>
    <n v="4.0000000000000001E-3"/>
    <n v="0"/>
    <n v="0"/>
    <n v="8.8579999999999996E-4"/>
    <n v="6.5695515625000004E-3"/>
    <n v="0"/>
    <n v="28.57"/>
    <n v="71.430000000000007"/>
    <n v="1.5"/>
    <n v="118.098"/>
    <n v="19.149999999999999"/>
    <n v="0"/>
    <n v="0"/>
    <n v="23373.182844243791"/>
    <n v="3203.4311512415352"/>
    <n v="94.91"/>
    <n v="78.98"/>
    <n v="94.11"/>
    <n v="8.51"/>
    <n v="50"/>
    <n v="100"/>
    <n v="0.52"/>
    <n v="0.3"/>
    <n v="0.1"/>
    <n v="1.6"/>
    <n v="0"/>
    <n v="0"/>
    <n v="0"/>
    <n v="0"/>
    <n v="0"/>
    <n v="8.9"/>
    <n v="98.57"/>
    <n v="98.57"/>
    <n v="83.8"/>
    <n v="10"/>
    <n v="0"/>
    <n v="0"/>
    <n v="2"/>
    <n v="60.886956467966677"/>
    <n v="2"/>
    <n v="5"/>
    <n v="116.4091986"/>
    <n v="116.4091986"/>
  </r>
  <r>
    <x v="10"/>
    <x v="3"/>
    <n v="351520215"/>
    <s v="Estrela d'Oeste"/>
    <n v="-0.141538249489914"/>
    <n v="8132"/>
    <n v="7009"/>
    <n v="1123"/>
    <n v="27.449000000000002"/>
    <n v="86.19"/>
    <n v="7.0000000000000007E-2"/>
    <n v="7.0000000000000007E-2"/>
    <n v="0"/>
    <n v="0"/>
    <n v="0"/>
    <n v="0"/>
    <n v="7.0000000000000007E-2"/>
    <n v="1.4555E-3"/>
    <n v="1.9777278125000002E-2"/>
    <n v="1"/>
    <n v="64.709999999999994"/>
    <n v="35.29"/>
    <n v="4.9000000000000004"/>
    <n v="380.48399999999998"/>
    <n v="63.16"/>
    <n v="1"/>
    <n v="0"/>
    <n v="8803.0890309886872"/>
    <n v="814.38268568617798"/>
    <n v="93.39"/>
    <n v="85.48"/>
    <n v="89.95"/>
    <n v="13.11"/>
    <n v="37.5"/>
    <n v="100"/>
    <n v="16.059999999999999"/>
    <n v="5.0999999999999996"/>
    <n v="17.5"/>
    <n v="12.6"/>
    <n v="0"/>
    <n v="0"/>
    <n v="0"/>
    <n v="0"/>
    <n v="0"/>
    <n v="8.5"/>
    <n v="100"/>
    <n v="100"/>
    <n v="83.4"/>
    <n v="9.6999999999999993"/>
    <n v="0"/>
    <n v="0"/>
    <n v="15"/>
    <n v="0"/>
    <n v="11"/>
    <n v="6"/>
    <n v="380.48399999999998"/>
    <n v="380.48399999999998"/>
  </r>
  <r>
    <x v="16"/>
    <x v="3"/>
    <n v="351520218"/>
    <s v="Estrela d'Oeste"/>
    <m/>
    <m/>
    <m/>
    <m/>
    <m/>
    <m/>
    <n v="0.04"/>
    <n v="0.02"/>
    <n v="0.02"/>
    <n v="0"/>
    <n v="0"/>
    <n v="2.1000000000000001E-2"/>
    <n v="0.02"/>
    <n v="2.5080000000000002E-4"/>
    <n v="0"/>
    <n v="7"/>
    <n v="46.67"/>
    <n v="53.33"/>
    <m/>
    <s v=""/>
    <m/>
    <m/>
    <m/>
    <s v=""/>
    <s v=""/>
    <m/>
    <m/>
    <m/>
    <m/>
    <n v="27.2121212121212"/>
    <m/>
    <m/>
    <m/>
    <m/>
    <m/>
    <s v=""/>
    <s v=""/>
    <m/>
    <m/>
    <s v=""/>
    <m/>
    <m/>
    <m/>
    <m/>
    <m/>
    <m/>
    <m/>
    <n v="0"/>
    <m/>
    <n v="7"/>
    <n v="8"/>
    <m/>
    <m/>
  </r>
  <r>
    <x v="13"/>
    <x v="3"/>
    <n v="351535022"/>
    <s v="Euclides da Cunha Paulista"/>
    <n v="-0.33735900050456702"/>
    <n v="9514"/>
    <n v="6118"/>
    <n v="3396"/>
    <n v="16.484999999999999"/>
    <n v="64.31"/>
    <n v="0.1"/>
    <n v="0"/>
    <n v="0.1"/>
    <n v="0.05"/>
    <n v="8.8999999999999996E-2"/>
    <n v="0"/>
    <n v="0"/>
    <n v="1.0811400000000001E-2"/>
    <n v="1.6550395833333332E-2"/>
    <n v="1"/>
    <n v="0.99"/>
    <n v="99.01"/>
    <n v="4.2699999999999996"/>
    <n v="329.07600000000002"/>
    <n v="92.96"/>
    <n v="0"/>
    <n v="0"/>
    <n v="14385.772545722093"/>
    <n v="2021.9634223249943"/>
    <n v="66.8"/>
    <n v="63.75"/>
    <n v="59.03"/>
    <n v="18.82"/>
    <s v=""/>
    <n v="100"/>
    <n v="4.7300000000000004"/>
    <n v="2.4"/>
    <n v="0.3"/>
    <n v="16.399999999999999"/>
    <n v="0"/>
    <n v="0"/>
    <n v="0"/>
    <n v="0"/>
    <n v="0"/>
    <n v="7.5"/>
    <n v="87.5"/>
    <n v="87.5"/>
    <n v="71.8"/>
    <n v="8"/>
    <n v="0"/>
    <n v="0"/>
    <n v="0"/>
    <n v="537.75148882390783"/>
    <n v="2"/>
    <n v="201"/>
    <n v="287.94150000000002"/>
    <n v="287.94150000000002"/>
  </r>
  <r>
    <x v="14"/>
    <x v="3"/>
    <n v="351540014"/>
    <s v="Fartura"/>
    <n v="0.20441682253464799"/>
    <n v="15534"/>
    <n v="12799"/>
    <n v="2735"/>
    <n v="36.170999999999999"/>
    <n v="82.39"/>
    <n v="0.02"/>
    <n v="0.02"/>
    <n v="0"/>
    <n v="0.06"/>
    <n v="0"/>
    <n v="1E-3"/>
    <n v="0.02"/>
    <n v="2.4699999999999999E-4"/>
    <n v="4.1639354458333333E-2"/>
    <n v="0"/>
    <n v="21.43"/>
    <n v="78.569999999999993"/>
    <n v="8.9600000000000009"/>
    <n v="691.41600000000005"/>
    <n v="57.01"/>
    <n v="2"/>
    <n v="0"/>
    <n v="9846.1181923522599"/>
    <n v="1157.1726535341829"/>
    <n v="88.06"/>
    <s v=""/>
    <n v="86.18"/>
    <n v="27.96"/>
    <n v="45.766590389016002"/>
    <n v="100"/>
    <n v="1.1299999999999999"/>
    <n v="0.5"/>
    <n v="1.4"/>
    <n v="0.2"/>
    <n v="4"/>
    <n v="0.50308341447581995"/>
    <n v="0"/>
    <n v="0"/>
    <n v="20"/>
    <n v="8.6"/>
    <n v="98.66"/>
    <n v="98.66"/>
    <n v="91.8"/>
    <n v="10"/>
    <n v="0"/>
    <n v="0"/>
    <n v="0"/>
    <n v="0"/>
    <n v="3"/>
    <n v="11"/>
    <n v="682.15102560000003"/>
    <n v="682.15102560000003"/>
  </r>
  <r>
    <x v="10"/>
    <x v="3"/>
    <n v="351560815"/>
    <s v="Fernando Prestes"/>
    <n v="0.108441318958397"/>
    <n v="5566"/>
    <n v="4961"/>
    <n v="605"/>
    <n v="32.72"/>
    <n v="89.13"/>
    <n v="0.1"/>
    <n v="0.06"/>
    <n v="0.04"/>
    <n v="0"/>
    <n v="0.02"/>
    <n v="2E-3"/>
    <n v="7.0000000000000007E-2"/>
    <n v="1.24654E-2"/>
    <n v="1.4494791666666666E-2"/>
    <n v="4"/>
    <n v="26.09"/>
    <n v="73.91"/>
    <n v="3.44"/>
    <n v="265.08600000000001"/>
    <n v="90.13"/>
    <n v="2"/>
    <n v="0"/>
    <n v="7138.9435860582107"/>
    <n v="736.55767157743446"/>
    <n v="100"/>
    <n v="86.48"/>
    <n v="96.64"/>
    <n v="19.11"/>
    <n v="3.3333333333333299"/>
    <n v="100"/>
    <n v="23.69"/>
    <n v="8.5"/>
    <n v="18.5"/>
    <n v="36.6"/>
    <n v="3"/>
    <n v="0"/>
    <n v="0"/>
    <n v="0"/>
    <n v="0"/>
    <n v="7.4"/>
    <n v="100"/>
    <n v="100"/>
    <n v="66"/>
    <n v="7.8"/>
    <n v="0"/>
    <n v="0"/>
    <n v="10"/>
    <n v="137.98059647862019"/>
    <n v="6"/>
    <n v="17"/>
    <n v="265.08600000000001"/>
    <n v="265.08600000000001"/>
  </r>
  <r>
    <x v="2"/>
    <x v="3"/>
    <n v="351560816"/>
    <s v="Fernando Prestes"/>
    <m/>
    <m/>
    <m/>
    <m/>
    <m/>
    <m/>
    <n v="0"/>
    <n v="0"/>
    <n v="0"/>
    <n v="0"/>
    <n v="4.0000000000000001E-3"/>
    <n v="0"/>
    <n v="0"/>
    <n v="3.1950000000000001E-4"/>
    <n v="0"/>
    <n v="1"/>
    <n v="28.57"/>
    <n v="71.430000000000007"/>
    <m/>
    <s v=""/>
    <m/>
    <m/>
    <m/>
    <s v=""/>
    <s v=""/>
    <m/>
    <m/>
    <m/>
    <m/>
    <n v="84.789644012945004"/>
    <m/>
    <m/>
    <m/>
    <m/>
    <m/>
    <s v=""/>
    <s v=""/>
    <m/>
    <m/>
    <s v=""/>
    <m/>
    <m/>
    <m/>
    <m/>
    <m/>
    <m/>
    <m/>
    <n v="0"/>
    <m/>
    <n v="2"/>
    <n v="5"/>
    <m/>
    <m/>
  </r>
  <r>
    <x v="10"/>
    <x v="3"/>
    <n v="351550915"/>
    <s v="Fernandópolis"/>
    <n v="0.27895274255296298"/>
    <n v="65776"/>
    <n v="63761"/>
    <n v="2015"/>
    <n v="119.691"/>
    <n v="96.94"/>
    <n v="0.54"/>
    <n v="0.34"/>
    <n v="0.2"/>
    <n v="0"/>
    <n v="0.184"/>
    <n v="0.254"/>
    <n v="0.1"/>
    <n v="3.8262999999999999E-3"/>
    <n v="0.20022092592592591"/>
    <n v="8"/>
    <n v="21.33"/>
    <n v="78.67"/>
    <n v="53.25"/>
    <n v="3594.5639999999999"/>
    <n v="484.18"/>
    <n v="10"/>
    <n v="0"/>
    <n v="1989.6983702262226"/>
    <n v="186.98370226222329"/>
    <n v="100"/>
    <n v="96.94"/>
    <n v="99.24"/>
    <n v="16.899999999999999"/>
    <s v=""/>
    <n v="100"/>
    <n v="48.26"/>
    <n v="15.2"/>
    <n v="47.4"/>
    <n v="50.2"/>
    <n v="4"/>
    <n v="0.51082958724969396"/>
    <n v="0"/>
    <n v="0"/>
    <n v="0"/>
    <n v="10"/>
    <n v="100"/>
    <n v="100"/>
    <n v="86.5"/>
    <n v="10"/>
    <n v="4"/>
    <n v="0"/>
    <n v="56"/>
    <n v="91.898486209215193"/>
    <n v="16"/>
    <n v="59"/>
    <n v="3594.5639999999999"/>
    <n v="3594.5639999999999"/>
  </r>
  <r>
    <x v="16"/>
    <x v="3"/>
    <n v="351550918"/>
    <s v="Fernandópolis"/>
    <m/>
    <m/>
    <m/>
    <m/>
    <m/>
    <m/>
    <n v="0.09"/>
    <n v="0.09"/>
    <n v="0"/>
    <n v="0"/>
    <n v="0"/>
    <n v="0"/>
    <n v="0.09"/>
    <n v="0"/>
    <n v="0"/>
    <n v="2"/>
    <n v="91.67"/>
    <n v="8.33"/>
    <m/>
    <s v=""/>
    <m/>
    <m/>
    <m/>
    <s v=""/>
    <s v=""/>
    <m/>
    <m/>
    <m/>
    <m/>
    <n v="2.1008403361344499"/>
    <m/>
    <m/>
    <m/>
    <m/>
    <m/>
    <s v=""/>
    <s v=""/>
    <m/>
    <m/>
    <s v=""/>
    <m/>
    <m/>
    <m/>
    <m/>
    <m/>
    <m/>
    <m/>
    <n v="1"/>
    <m/>
    <n v="11"/>
    <n v="1"/>
    <m/>
    <m/>
  </r>
  <r>
    <x v="5"/>
    <x v="3"/>
    <n v="351565717"/>
    <s v="Fernão"/>
    <n v="0.53318725683495505"/>
    <n v="1622"/>
    <n v="960"/>
    <n v="662"/>
    <n v="16.170999999999999"/>
    <n v="59.19"/>
    <n v="0.1"/>
    <n v="0.1"/>
    <n v="0"/>
    <n v="0"/>
    <n v="3.0000000000000001E-3"/>
    <n v="0"/>
    <n v="0.1"/>
    <n v="3.9170999999999997E-3"/>
    <n v="2.3404953125E-3"/>
    <n v="1"/>
    <n v="58.82"/>
    <n v="41.18"/>
    <n v="0.64"/>
    <n v="49.68"/>
    <n v="9.52"/>
    <n v="0"/>
    <n v="0"/>
    <n v="17692.823674475956"/>
    <n v="1944.2663378545001"/>
    <n v="55.41"/>
    <n v="90.95"/>
    <n v="55.29"/>
    <n v="19"/>
    <s v=""/>
    <n v="100"/>
    <n v="21.43"/>
    <n v="11.3"/>
    <n v="26.1"/>
    <n v="3.7"/>
    <n v="0"/>
    <n v="0"/>
    <n v="0"/>
    <n v="0"/>
    <n v="0"/>
    <n v="9.1"/>
    <n v="99.79"/>
    <n v="99.79"/>
    <n v="80.8"/>
    <n v="9.8000000000000007"/>
    <n v="0"/>
    <n v="0"/>
    <n v="3"/>
    <n v="128.17799651115516"/>
    <n v="10"/>
    <n v="7"/>
    <n v="49.575671999999997"/>
    <n v="49.575671999999997"/>
  </r>
  <r>
    <x v="18"/>
    <x v="3"/>
    <n v="35157076"/>
    <s v="Ferraz de Vasconcelos"/>
    <n v="1.45698047503331"/>
    <n v="185584"/>
    <n v="177257"/>
    <n v="8327"/>
    <n v="6171.7330000000002"/>
    <n v="95.51"/>
    <n v="0"/>
    <n v="0"/>
    <n v="0"/>
    <n v="0"/>
    <n v="0"/>
    <n v="2E-3"/>
    <n v="0"/>
    <n v="6.0179999999999999E-4"/>
    <n v="0.62908035685185182"/>
    <n v="1"/>
    <n v="11.11"/>
    <n v="88.89"/>
    <n v="162.35"/>
    <n v="9741.2219999999998"/>
    <n v="6020.42"/>
    <n v="6"/>
    <n v="0"/>
    <n v="69.670661263902062"/>
    <n v="10.195706526424692"/>
    <n v="97.3"/>
    <n v="88.42"/>
    <n v="83.13"/>
    <n v="33.15"/>
    <n v="19.525065963060701"/>
    <n v="100"/>
    <n v="1.82"/>
    <n v="0.7"/>
    <n v="0.1"/>
    <n v="4.5"/>
    <n v="7"/>
    <n v="15.9582457194353"/>
    <n v="0"/>
    <n v="0"/>
    <n v="0"/>
    <n v="9.4"/>
    <n v="81.2"/>
    <n v="45.472000000000001"/>
    <n v="38.200000000000003"/>
    <n v="4.7"/>
    <n v="0"/>
    <n v="0"/>
    <n v="63"/>
    <n v="0"/>
    <n v="1"/>
    <n v="8"/>
    <n v="7909.8722639999996"/>
    <n v="4429.5284680000004"/>
  </r>
  <r>
    <x v="1"/>
    <x v="3"/>
    <n v="351580621"/>
    <s v="Flora Rica"/>
    <n v="-1.5745060417055601"/>
    <n v="1628"/>
    <n v="1394"/>
    <n v="234"/>
    <n v="7.2320000000000002"/>
    <n v="85.63"/>
    <n v="0.06"/>
    <n v="0"/>
    <n v="0.06"/>
    <n v="0"/>
    <n v="7.0000000000000001E-3"/>
    <n v="0"/>
    <n v="0.05"/>
    <n v="1.493E-4"/>
    <n v="3.7321052083333335E-3"/>
    <n v="0"/>
    <n v="0"/>
    <n v="100"/>
    <n v="0.89"/>
    <n v="68.688000000000002"/>
    <n v="17.38"/>
    <n v="0"/>
    <n v="0"/>
    <n v="33511.842751842749"/>
    <n v="3680.4914004914017"/>
    <n v="88.03"/>
    <n v="94.84"/>
    <n v="85.74"/>
    <n v="18.72"/>
    <n v="0"/>
    <n v="100"/>
    <n v="7.18"/>
    <n v="3.3"/>
    <n v="0"/>
    <n v="30.2"/>
    <n v="0"/>
    <n v="5.1020408163265296"/>
    <n v="0"/>
    <n v="0"/>
    <n v="0"/>
    <n v="9"/>
    <n v="91.1"/>
    <n v="91.1"/>
    <n v="74.7"/>
    <n v="8.1999999999999993"/>
    <n v="0"/>
    <n v="0"/>
    <n v="0"/>
    <n v="187.56170068222778"/>
    <n v="0"/>
    <n v="12"/>
    <n v="62.574767999999999"/>
    <n v="62.574767999999999"/>
  </r>
  <r>
    <x v="16"/>
    <x v="3"/>
    <n v="351590518"/>
    <s v="Floreal"/>
    <n v="-0.64609322744956199"/>
    <n v="2897"/>
    <n v="2428"/>
    <n v="469"/>
    <n v="14.225"/>
    <n v="83.81"/>
    <n v="0.02"/>
    <n v="0.01"/>
    <n v="0.01"/>
    <n v="0"/>
    <n v="8.0000000000000002E-3"/>
    <n v="0"/>
    <n v="0.01"/>
    <n v="1.245E-3"/>
    <n v="6.7800361979166671E-3"/>
    <n v="0"/>
    <n v="33.33"/>
    <n v="66.67"/>
    <n v="1.7"/>
    <n v="130.78800000000001"/>
    <n v="32.700000000000003"/>
    <n v="2"/>
    <n v="0"/>
    <n v="16764.045564376942"/>
    <n v="1306.2892647566448"/>
    <n v="89.87"/>
    <n v="81.22"/>
    <n v="89.37"/>
    <n v="18.079999999999998"/>
    <n v="100"/>
    <n v="100"/>
    <n v="9.98"/>
    <n v="3.2"/>
    <n v="10.7"/>
    <n v="7.9"/>
    <n v="3"/>
    <n v="0.59322033898305104"/>
    <n v="0"/>
    <n v="0"/>
    <n v="0"/>
    <n v="8.5"/>
    <n v="100"/>
    <n v="100"/>
    <n v="75"/>
    <n v="8.4"/>
    <n v="0"/>
    <n v="0"/>
    <n v="1"/>
    <n v="117.99347033660672"/>
    <n v="4"/>
    <n v="8"/>
    <n v="130.78800000000001"/>
    <n v="130.78800000000001"/>
  </r>
  <r>
    <x v="12"/>
    <x v="3"/>
    <n v="351590519"/>
    <s v="Floreal"/>
    <m/>
    <m/>
    <m/>
    <m/>
    <m/>
    <m/>
    <n v="0.03"/>
    <n v="0.03"/>
    <n v="0"/>
    <n v="0"/>
    <n v="0"/>
    <n v="0"/>
    <n v="0.03"/>
    <n v="1.273E-4"/>
    <n v="0"/>
    <n v="0"/>
    <n v="40"/>
    <n v="60"/>
    <m/>
    <s v=""/>
    <m/>
    <m/>
    <m/>
    <s v=""/>
    <s v=""/>
    <m/>
    <m/>
    <m/>
    <m/>
    <n v="5.5555555555555598"/>
    <m/>
    <m/>
    <m/>
    <m/>
    <m/>
    <s v=""/>
    <s v=""/>
    <m/>
    <m/>
    <s v=""/>
    <m/>
    <m/>
    <m/>
    <m/>
    <m/>
    <m/>
    <m/>
    <n v="1"/>
    <m/>
    <n v="2"/>
    <n v="3"/>
    <m/>
    <m/>
  </r>
  <r>
    <x v="0"/>
    <x v="3"/>
    <n v="351600220"/>
    <s v="Flórida Paulista"/>
    <m/>
    <m/>
    <m/>
    <m/>
    <m/>
    <m/>
    <n v="6.0000000000000005E-2"/>
    <n v="0.05"/>
    <n v="0.01"/>
    <n v="0"/>
    <n v="0"/>
    <n v="5.7000000000000002E-2"/>
    <n v="0"/>
    <n v="0"/>
    <n v="0"/>
    <n v="1"/>
    <n v="33.33"/>
    <n v="66.67"/>
    <m/>
    <s v=""/>
    <m/>
    <m/>
    <m/>
    <s v=""/>
    <s v=""/>
    <m/>
    <m/>
    <m/>
    <m/>
    <s v=""/>
    <m/>
    <m/>
    <m/>
    <m/>
    <m/>
    <s v=""/>
    <s v=""/>
    <m/>
    <m/>
    <s v=""/>
    <m/>
    <m/>
    <m/>
    <m/>
    <m/>
    <m/>
    <m/>
    <n v="0"/>
    <m/>
    <n v="1"/>
    <n v="2"/>
    <m/>
    <m/>
  </r>
  <r>
    <x v="1"/>
    <x v="3"/>
    <n v="351600221"/>
    <s v="Flórida Paulista"/>
    <n v="1.05623656418086E-2"/>
    <n v="12315"/>
    <n v="9716"/>
    <n v="2599"/>
    <n v="23.460999999999999"/>
    <n v="78.900000000000006"/>
    <n v="0.03"/>
    <n v="0"/>
    <n v="0.03"/>
    <n v="0"/>
    <n v="2.8000000000000001E-2"/>
    <n v="0"/>
    <n v="0"/>
    <n v="7.9049999999999997E-4"/>
    <n v="2.3263804687500004E-2"/>
    <n v="1"/>
    <n v="0"/>
    <n v="100"/>
    <n v="7.89"/>
    <n v="608.47199999999998"/>
    <n v="93.42"/>
    <n v="2"/>
    <n v="0"/>
    <n v="9935.8246041412913"/>
    <n v="1203.5663824604142"/>
    <n v="72.540000000000006"/>
    <s v=""/>
    <n v="71.739999999999995"/>
    <n v="22.78"/>
    <s v=""/>
    <n v="91.94"/>
    <n v="5.18"/>
    <n v="2.2000000000000002"/>
    <n v="4.3"/>
    <n v="7.3"/>
    <n v="1"/>
    <n v="0"/>
    <n v="0"/>
    <n v="0"/>
    <n v="0"/>
    <n v="9"/>
    <n v="99.06"/>
    <n v="99.06"/>
    <n v="84.6"/>
    <n v="9.6999999999999993"/>
    <n v="0"/>
    <n v="0"/>
    <n v="6"/>
    <n v="120.35864458166134"/>
    <n v="0"/>
    <n v="19"/>
    <n v="602.75236319999999"/>
    <n v="602.75236319999999"/>
  </r>
  <r>
    <x v="5"/>
    <x v="3"/>
    <n v="351610117"/>
    <s v="Florínea"/>
    <n v="-0.70087811761323504"/>
    <n v="2731"/>
    <n v="2482"/>
    <n v="249"/>
    <n v="12.012"/>
    <n v="90.88"/>
    <n v="0.12"/>
    <n v="0.11"/>
    <n v="0.01"/>
    <n v="0"/>
    <n v="1.4E-2"/>
    <n v="0"/>
    <n v="0.09"/>
    <n v="3.4120000000000001E-3"/>
    <n v="5.881606770833334E-3"/>
    <n v="2"/>
    <n v="61.11"/>
    <n v="38.89"/>
    <n v="1.71"/>
    <n v="132.24600000000001"/>
    <n v="32.21"/>
    <n v="0"/>
    <n v="0"/>
    <n v="24596.001464664958"/>
    <n v="2655.9062614426962"/>
    <n v="82.7"/>
    <s v=""/>
    <n v="80.38"/>
    <n v="22.44"/>
    <n v="28.947368421052602"/>
    <n v="93.14"/>
    <n v="9.99"/>
    <n v="5.3"/>
    <n v="11.9"/>
    <n v="2.4"/>
    <n v="3"/>
    <n v="0.66844919786096302"/>
    <n v="0"/>
    <n v="0"/>
    <n v="0"/>
    <n v="8.1"/>
    <n v="84.05"/>
    <n v="84.05"/>
    <n v="75.599999999999994"/>
    <n v="8.1999999999999993"/>
    <n v="0"/>
    <n v="0"/>
    <n v="2"/>
    <n v="238.03019388214582"/>
    <n v="11"/>
    <n v="7"/>
    <n v="111.15276299999999"/>
    <n v="111.15276299999999"/>
  </r>
  <r>
    <x v="11"/>
    <x v="3"/>
    <n v="35162008"/>
    <s v="Franca"/>
    <n v="0.795681897272704"/>
    <n v="335564"/>
    <n v="329673"/>
    <n v="5891"/>
    <n v="552.52300000000002"/>
    <n v="98.24"/>
    <n v="0.36"/>
    <n v="0.33"/>
    <n v="0.03"/>
    <n v="0.68"/>
    <n v="1.9E-2"/>
    <n v="5.8000000000000003E-2"/>
    <n v="0.26"/>
    <n v="1.7231900000000001E-2"/>
    <n v="1.1686859093842592"/>
    <n v="34"/>
    <n v="43.92"/>
    <n v="56.08"/>
    <n v="307.02999999999997"/>
    <n v="18421.614000000001"/>
    <n v="1061.97"/>
    <n v="27"/>
    <n v="0"/>
    <n v="914.41656435136065"/>
    <n v="112.77491030027056"/>
    <n v="99.97"/>
    <n v="98.24"/>
    <n v="99.62"/>
    <n v="23.24"/>
    <n v="12"/>
    <n v="100"/>
    <n v="11.7"/>
    <n v="3.7"/>
    <n v="17.8"/>
    <n v="2.2999999999999998"/>
    <n v="0"/>
    <n v="0"/>
    <n v="0"/>
    <n v="1"/>
    <n v="0"/>
    <n v="8.9"/>
    <n v="98.49"/>
    <n v="98.49"/>
    <n v="94.2"/>
    <n v="10"/>
    <n v="1"/>
    <n v="0"/>
    <n v="55"/>
    <n v="1.6257576006893462"/>
    <n v="83"/>
    <n v="106"/>
    <n v="18143.447629999999"/>
    <n v="18143.447629999999"/>
  </r>
  <r>
    <x v="18"/>
    <x v="3"/>
    <n v="35163096"/>
    <s v="Francisco Morato"/>
    <n v="1.26046487198417"/>
    <n v="168120"/>
    <n v="167778"/>
    <n v="342"/>
    <n v="3419.8539999999998"/>
    <n v="99.8"/>
    <n v="0.01"/>
    <n v="0.01"/>
    <n v="0"/>
    <n v="0"/>
    <n v="0"/>
    <n v="1E-3"/>
    <n v="0.01"/>
    <n v="4.1866999999999998E-3"/>
    <n v="0.55359970166666661"/>
    <n v="5"/>
    <n v="37.5"/>
    <n v="62.5"/>
    <n v="154.13"/>
    <n v="9247.6620000000003"/>
    <n v="9247.66"/>
    <n v="5"/>
    <n v="0"/>
    <n v="133.18201284796575"/>
    <n v="18.758029978586723"/>
    <n v="94.52"/>
    <n v="81.58"/>
    <n v="42.53"/>
    <n v="46.93"/>
    <n v="76.428571428571402"/>
    <n v="94.72"/>
    <n v="4.04"/>
    <n v="1.5"/>
    <n v="5.9"/>
    <n v="1.1000000000000001"/>
    <n v="4"/>
    <n v="0.43193434597941099"/>
    <n v="0"/>
    <n v="0"/>
    <n v="0"/>
    <n v="8.5"/>
    <n v="40.1"/>
    <n v="0"/>
    <n v="0"/>
    <n v="0.6"/>
    <n v="0"/>
    <n v="0"/>
    <n v="70"/>
    <n v="0"/>
    <n v="3"/>
    <n v="5"/>
    <n v="3708.3124619999999"/>
    <n v="0"/>
  </r>
  <r>
    <x v="18"/>
    <x v="3"/>
    <n v="35164086"/>
    <s v="Franco da Rocha"/>
    <n v="1.61008795047459"/>
    <n v="146129"/>
    <n v="134626"/>
    <n v="11503"/>
    <n v="1091.085"/>
    <n v="92.13"/>
    <n v="0.09"/>
    <n v="0.06"/>
    <n v="0.03"/>
    <n v="0"/>
    <n v="4.8000000000000001E-2"/>
    <n v="2.9000000000000001E-2"/>
    <n v="0.01"/>
    <n v="7.2043000000000003E-3"/>
    <n v="0.49854563703356491"/>
    <n v="5"/>
    <n v="16.670000000000002"/>
    <n v="83.33"/>
    <n v="123.96"/>
    <n v="7437.5820000000003"/>
    <n v="7437.58"/>
    <n v="10"/>
    <n v="0"/>
    <n v="422.98626555988204"/>
    <n v="58.268516174065368"/>
    <n v="97.93"/>
    <n v="95"/>
    <n v="63.92"/>
    <n v="32.83"/>
    <n v="0"/>
    <n v="100"/>
    <n v="13.19"/>
    <n v="4.9000000000000004"/>
    <n v="14"/>
    <n v="11.9"/>
    <n v="0"/>
    <n v="2.35298044189306"/>
    <n v="0"/>
    <n v="0"/>
    <n v="0"/>
    <n v="8.5"/>
    <n v="62.44"/>
    <n v="0"/>
    <n v="0"/>
    <n v="0.9"/>
    <n v="0"/>
    <n v="0"/>
    <n v="117"/>
    <n v="9.6280052284899185"/>
    <n v="9"/>
    <n v="45"/>
    <n v="4644.0262009999997"/>
    <n v="0"/>
  </r>
  <r>
    <x v="0"/>
    <x v="3"/>
    <n v="351650720"/>
    <s v="Gabriel Monteiro"/>
    <n v="-7.0254866590058196E-2"/>
    <n v="2694"/>
    <n v="2356"/>
    <n v="338"/>
    <n v="19.446999999999999"/>
    <n v="87.45"/>
    <n v="0.1"/>
    <n v="0.1"/>
    <n v="0"/>
    <n v="0"/>
    <n v="3.0000000000000001E-3"/>
    <n v="0"/>
    <n v="0.1"/>
    <n v="4.1829999999999998E-4"/>
    <n v="6.6613359375000004E-3"/>
    <n v="3"/>
    <n v="31.58"/>
    <n v="68.42"/>
    <n v="1.63"/>
    <n v="125.604"/>
    <n v="25.12"/>
    <n v="0"/>
    <n v="0"/>
    <n v="12408.37416481069"/>
    <n v="1521.781737193764"/>
    <n v="94.95"/>
    <n v="83.34"/>
    <n v="94.2"/>
    <n v="18.63"/>
    <n v="20.729927007299299"/>
    <n v="100"/>
    <n v="24.56"/>
    <n v="10.199999999999999"/>
    <n v="33.799999999999997"/>
    <n v="2.6"/>
    <n v="0"/>
    <n v="0"/>
    <n v="0"/>
    <n v="0"/>
    <n v="0"/>
    <n v="9"/>
    <n v="100"/>
    <n v="100"/>
    <n v="80"/>
    <n v="9.5"/>
    <n v="0"/>
    <n v="0"/>
    <n v="4"/>
    <n v="45.036011216781539"/>
    <n v="6"/>
    <n v="13"/>
    <n v="125.604"/>
    <n v="125.604"/>
  </r>
  <r>
    <x v="2"/>
    <x v="3"/>
    <n v="351660616"/>
    <s v="Gália"/>
    <m/>
    <m/>
    <m/>
    <m/>
    <m/>
    <m/>
    <n v="0"/>
    <n v="0"/>
    <n v="0"/>
    <n v="0"/>
    <n v="0"/>
    <n v="0"/>
    <n v="0"/>
    <n v="0"/>
    <n v="0"/>
    <n v="1"/>
    <n v="50"/>
    <n v="50"/>
    <m/>
    <s v=""/>
    <m/>
    <m/>
    <m/>
    <s v=""/>
    <s v=""/>
    <m/>
    <m/>
    <m/>
    <m/>
    <n v="16.922051965356399"/>
    <m/>
    <m/>
    <m/>
    <m/>
    <m/>
    <s v=""/>
    <s v=""/>
    <m/>
    <m/>
    <s v=""/>
    <m/>
    <m/>
    <m/>
    <m/>
    <m/>
    <m/>
    <m/>
    <n v="0"/>
    <m/>
    <n v="1"/>
    <n v="1"/>
    <m/>
    <m/>
  </r>
  <r>
    <x v="5"/>
    <x v="3"/>
    <n v="351660617"/>
    <s v="Gália"/>
    <n v="-0.90617431156185801"/>
    <n v="6663"/>
    <n v="5108"/>
    <n v="1555"/>
    <n v="18.727"/>
    <n v="76.66"/>
    <n v="0.2"/>
    <n v="0.14000000000000001"/>
    <n v="0.06"/>
    <n v="0"/>
    <n v="1.7000000000000001E-2"/>
    <n v="5.0000000000000001E-3"/>
    <n v="0.17"/>
    <n v="1.1513999999999999E-3"/>
    <n v="1.3676501562499999E-2"/>
    <n v="23"/>
    <n v="47.73"/>
    <n v="52.27"/>
    <n v="3.54"/>
    <n v="272.7"/>
    <n v="22.51"/>
    <n v="1"/>
    <n v="0"/>
    <n v="14766.969833408375"/>
    <n v="1609.2210715893743"/>
    <n v="78.819999999999993"/>
    <n v="74.53"/>
    <n v="77.3"/>
    <n v="35.409999999999997"/>
    <s v=""/>
    <n v="100"/>
    <n v="13.36"/>
    <n v="6.7"/>
    <n v="12.1"/>
    <n v="17.7"/>
    <n v="0"/>
    <n v="0.63051702395964704"/>
    <n v="0"/>
    <n v="0"/>
    <n v="0"/>
    <n v="8.3000000000000007"/>
    <n v="98.65"/>
    <n v="98.65"/>
    <n v="91.7"/>
    <n v="9.5"/>
    <n v="0"/>
    <n v="0"/>
    <n v="5"/>
    <n v="124.30079375425072"/>
    <n v="21"/>
    <n v="23"/>
    <n v="269.01855"/>
    <n v="269.01855"/>
  </r>
  <r>
    <x v="0"/>
    <x v="3"/>
    <n v="351660620"/>
    <s v="Gália"/>
    <m/>
    <m/>
    <m/>
    <m/>
    <m/>
    <m/>
    <n v="0.01"/>
    <n v="0.01"/>
    <n v="0"/>
    <n v="0"/>
    <n v="0"/>
    <n v="0"/>
    <n v="0.01"/>
    <n v="0"/>
    <n v="0"/>
    <n v="2"/>
    <n v="100"/>
    <n v="0"/>
    <m/>
    <s v=""/>
    <m/>
    <m/>
    <m/>
    <s v=""/>
    <s v=""/>
    <m/>
    <m/>
    <m/>
    <m/>
    <n v="15.096153846153801"/>
    <m/>
    <m/>
    <m/>
    <m/>
    <m/>
    <s v=""/>
    <s v=""/>
    <m/>
    <m/>
    <s v=""/>
    <m/>
    <m/>
    <m/>
    <m/>
    <m/>
    <m/>
    <m/>
    <n v="0"/>
    <m/>
    <n v="16"/>
    <n v="0"/>
    <m/>
    <m/>
  </r>
  <r>
    <x v="5"/>
    <x v="3"/>
    <n v="351670517"/>
    <s v="Garça"/>
    <m/>
    <m/>
    <m/>
    <m/>
    <m/>
    <m/>
    <n v="0.01"/>
    <n v="0"/>
    <n v="0.01"/>
    <n v="0"/>
    <n v="0"/>
    <n v="0"/>
    <n v="0.01"/>
    <n v="5.8000000000000004E-6"/>
    <n v="0"/>
    <n v="3"/>
    <n v="20"/>
    <n v="80"/>
    <m/>
    <s v=""/>
    <m/>
    <m/>
    <m/>
    <s v=""/>
    <s v=""/>
    <m/>
    <m/>
    <m/>
    <m/>
    <s v=""/>
    <m/>
    <m/>
    <m/>
    <m/>
    <m/>
    <s v=""/>
    <s v=""/>
    <m/>
    <m/>
    <s v=""/>
    <m/>
    <m/>
    <m/>
    <m/>
    <m/>
    <m/>
    <m/>
    <n v="1"/>
    <m/>
    <n v="1"/>
    <n v="4"/>
    <m/>
    <m/>
  </r>
  <r>
    <x v="0"/>
    <x v="3"/>
    <n v="351670520"/>
    <s v="Garça"/>
    <n v="-0.13635631613548899"/>
    <n v="42654"/>
    <n v="39714"/>
    <n v="2940"/>
    <n v="76.748000000000005"/>
    <n v="93.11"/>
    <n v="0.18000000000000002"/>
    <n v="0.17"/>
    <n v="0.01"/>
    <n v="0"/>
    <n v="4.5999999999999999E-2"/>
    <n v="0"/>
    <n v="0.13"/>
    <n v="4.4010000000000004E-3"/>
    <n v="0.11802272937500002"/>
    <n v="18"/>
    <n v="64.709999999999994"/>
    <n v="35.29"/>
    <n v="32.42"/>
    <n v="2188.404"/>
    <n v="442.06"/>
    <n v="1"/>
    <n v="0"/>
    <n v="3075.6730904487272"/>
    <n v="362.27880151920101"/>
    <n v="90.9"/>
    <n v="90.9"/>
    <n v="90.9"/>
    <n v="29.74"/>
    <s v=""/>
    <n v="100"/>
    <n v="19.13"/>
    <n v="8.5"/>
    <n v="23.9"/>
    <n v="5.9"/>
    <n v="12"/>
    <n v="0"/>
    <n v="0"/>
    <n v="0"/>
    <n v="0"/>
    <n v="8.6"/>
    <n v="100"/>
    <n v="100"/>
    <n v="79.8"/>
    <n v="8.1999999999999993"/>
    <n v="0"/>
    <n v="0"/>
    <n v="1"/>
    <n v="38.975543307291005"/>
    <n v="22"/>
    <n v="12"/>
    <n v="2188.404"/>
    <n v="2188.404"/>
  </r>
  <r>
    <x v="1"/>
    <x v="3"/>
    <n v="351670521"/>
    <s v="Garça"/>
    <m/>
    <m/>
    <m/>
    <m/>
    <m/>
    <m/>
    <n v="0.16"/>
    <n v="0.15"/>
    <n v="0.01"/>
    <n v="0"/>
    <n v="8.7999999999999995E-2"/>
    <n v="4.0000000000000001E-3"/>
    <n v="7.0000000000000007E-2"/>
    <n v="9.9770000000000002E-4"/>
    <n v="0"/>
    <n v="18"/>
    <n v="67.5"/>
    <n v="32.5"/>
    <m/>
    <s v=""/>
    <m/>
    <m/>
    <m/>
    <s v=""/>
    <s v=""/>
    <m/>
    <m/>
    <m/>
    <m/>
    <n v="50"/>
    <m/>
    <m/>
    <m/>
    <m/>
    <m/>
    <s v=""/>
    <s v=""/>
    <m/>
    <m/>
    <s v=""/>
    <m/>
    <m/>
    <m/>
    <m/>
    <m/>
    <m/>
    <m/>
    <n v="8"/>
    <m/>
    <n v="27"/>
    <n v="13"/>
    <m/>
    <m/>
  </r>
  <r>
    <x v="12"/>
    <x v="3"/>
    <n v="351680419"/>
    <s v="Gastão Vidigal"/>
    <n v="1.4789175449909699"/>
    <n v="4614"/>
    <n v="4282"/>
    <n v="332"/>
    <n v="25.516999999999999"/>
    <n v="92.8"/>
    <n v="6.0000000000000005E-2"/>
    <n v="0.05"/>
    <n v="0.01"/>
    <n v="0"/>
    <n v="8.9999999999999993E-3"/>
    <n v="0"/>
    <n v="0.05"/>
    <n v="3.6156999999999999E-3"/>
    <n v="9.7494781250000006E-3"/>
    <n v="0"/>
    <n v="30"/>
    <n v="70"/>
    <n v="2.94"/>
    <n v="226.53"/>
    <n v="58.21"/>
    <n v="1"/>
    <n v="0"/>
    <n v="9022.0026007802335"/>
    <n v="751.83355006501938"/>
    <n v="81.14"/>
    <n v="89.58"/>
    <n v="80.55"/>
    <n v="11.88"/>
    <s v=""/>
    <n v="90.58"/>
    <n v="14.98"/>
    <n v="4.8"/>
    <n v="17.399999999999999"/>
    <n v="8.1"/>
    <n v="2"/>
    <n v="0"/>
    <n v="0"/>
    <n v="0"/>
    <n v="0"/>
    <n v="9.1"/>
    <n v="81.650000000000006"/>
    <n v="81.650000000000006"/>
    <n v="74.3"/>
    <n v="8.1"/>
    <n v="0"/>
    <n v="0"/>
    <n v="6"/>
    <n v="92.312633400569823"/>
    <n v="3"/>
    <n v="7"/>
    <n v="184.96174500000001"/>
    <n v="184.96174500000001"/>
  </r>
  <r>
    <x v="7"/>
    <x v="3"/>
    <n v="351685313"/>
    <s v="Gavião Peixoto"/>
    <n v="0.496490586044041"/>
    <n v="4553"/>
    <n v="3975"/>
    <n v="578"/>
    <n v="18.681999999999999"/>
    <n v="87.31"/>
    <n v="0.78"/>
    <n v="0.35"/>
    <n v="0.43"/>
    <n v="0"/>
    <n v="1.2999999999999999E-2"/>
    <n v="1.6E-2"/>
    <n v="0.75"/>
    <n v="3.8503000000000001E-3"/>
    <n v="1.1856770833333334E-2"/>
    <n v="43"/>
    <n v="62"/>
    <n v="38"/>
    <n v="2.68"/>
    <n v="207.036"/>
    <n v="207.04"/>
    <n v="0"/>
    <n v="0"/>
    <n v="13852.844278497694"/>
    <n v="1385.2844278497698"/>
    <n v="100"/>
    <n v="80.900000000000006"/>
    <n v="100"/>
    <n v="50"/>
    <n v="7.1428571428571397"/>
    <n v="99.11"/>
    <n v="76.13"/>
    <n v="39.200000000000003"/>
    <n v="42.1"/>
    <n v="217.3"/>
    <s v=""/>
    <s v=""/>
    <n v="0"/>
    <n v="1"/>
    <s v=""/>
    <n v="8.6"/>
    <n v="100"/>
    <n v="0"/>
    <n v="0"/>
    <n v="1.5"/>
    <n v="0"/>
    <n v="0"/>
    <n v="1"/>
    <n v="109.64199428947946"/>
    <n v="31"/>
    <n v="19"/>
    <n v="207.036"/>
    <n v="0"/>
  </r>
  <r>
    <x v="16"/>
    <x v="3"/>
    <n v="351690318"/>
    <s v="General Salgado"/>
    <n v="-3.36738445049223E-2"/>
    <n v="10671"/>
    <n v="9347"/>
    <n v="1324"/>
    <n v="21.632999999999999"/>
    <n v="87.59"/>
    <n v="0.13"/>
    <n v="0.12"/>
    <n v="0.01"/>
    <n v="0"/>
    <n v="8.9999999999999993E-3"/>
    <n v="0.111"/>
    <n v="0.01"/>
    <n v="3.0889999999999997E-4"/>
    <n v="3.2310170059027768E-2"/>
    <n v="1"/>
    <n v="26.67"/>
    <n v="73.33"/>
    <n v="6.53"/>
    <n v="503.49599999999998"/>
    <n v="102.69"/>
    <n v="1"/>
    <n v="0"/>
    <n v="10786.842845094181"/>
    <n v="827.48383469215617"/>
    <n v="99.47"/>
    <n v="85.14"/>
    <n v="93.92"/>
    <n v="14.39"/>
    <s v=""/>
    <n v="100"/>
    <n v="11.42"/>
    <n v="3.6"/>
    <n v="14"/>
    <n v="3.4"/>
    <n v="6"/>
    <n v="0.11277135607555699"/>
    <n v="0"/>
    <n v="1"/>
    <n v="0"/>
    <n v="8.8000000000000007"/>
    <n v="100"/>
    <n v="100"/>
    <n v="79.599999999999994"/>
    <n v="8.6999999999999993"/>
    <n v="0"/>
    <n v="0"/>
    <n v="7"/>
    <n v="27.855006592530497"/>
    <n v="4"/>
    <n v="11"/>
    <n v="503.49599999999998"/>
    <n v="503.49599999999998"/>
  </r>
  <r>
    <x v="12"/>
    <x v="3"/>
    <n v="351690319"/>
    <s v="General Salgado"/>
    <m/>
    <m/>
    <m/>
    <m/>
    <m/>
    <m/>
    <n v="0"/>
    <n v="0"/>
    <n v="0"/>
    <n v="0"/>
    <n v="0"/>
    <n v="0"/>
    <n v="0"/>
    <n v="0"/>
    <n v="0"/>
    <n v="0"/>
    <n v="100"/>
    <n v="0"/>
    <m/>
    <s v=""/>
    <m/>
    <m/>
    <m/>
    <s v=""/>
    <s v=""/>
    <m/>
    <m/>
    <m/>
    <m/>
    <n v="8.3333333333333304"/>
    <m/>
    <m/>
    <m/>
    <m/>
    <m/>
    <s v=""/>
    <s v=""/>
    <m/>
    <m/>
    <s v=""/>
    <m/>
    <m/>
    <m/>
    <m/>
    <m/>
    <m/>
    <m/>
    <n v="2"/>
    <m/>
    <n v="1"/>
    <n v="0"/>
    <m/>
    <m/>
  </r>
  <r>
    <x v="0"/>
    <x v="3"/>
    <n v="351700020"/>
    <s v="Getulina"/>
    <n v="0.13692270700436099"/>
    <n v="10817"/>
    <n v="8691"/>
    <n v="2126"/>
    <n v="16.015000000000001"/>
    <n v="80.349999999999994"/>
    <n v="0.32"/>
    <n v="0.32"/>
    <n v="0"/>
    <n v="0"/>
    <n v="0"/>
    <n v="0"/>
    <n v="0.32"/>
    <n v="2.4015999999999998E-3"/>
    <n v="2.1738226302083333E-2"/>
    <n v="5"/>
    <n v="66.67"/>
    <n v="33.33"/>
    <n v="6.16"/>
    <n v="474.98399999999998"/>
    <n v="61.75"/>
    <n v="0"/>
    <n v="0"/>
    <n v="14139.742997134141"/>
    <n v="1778.4006656189335"/>
    <n v="77.17"/>
    <n v="77.42"/>
    <n v="76.17"/>
    <n v="0.56000000000000005"/>
    <s v=""/>
    <n v="99.68"/>
    <n v="16.11"/>
    <n v="6.7"/>
    <n v="22.9"/>
    <n v="0.4"/>
    <n v="0"/>
    <n v="0.38461538461538503"/>
    <n v="0"/>
    <n v="0"/>
    <n v="0"/>
    <n v="9.5"/>
    <n v="100"/>
    <n v="100"/>
    <n v="87"/>
    <n v="9.5"/>
    <n v="0"/>
    <n v="0"/>
    <n v="10"/>
    <n v="0"/>
    <n v="8"/>
    <n v="4"/>
    <n v="474.98399999999998"/>
    <n v="474.98399999999998"/>
  </r>
  <r>
    <x v="12"/>
    <x v="3"/>
    <n v="351710919"/>
    <s v="Glicério"/>
    <n v="0.35816904059957599"/>
    <n v="4698"/>
    <n v="3574"/>
    <n v="1124"/>
    <n v="17.138000000000002"/>
    <n v="76.069999999999993"/>
    <n v="0.35000000000000003"/>
    <n v="0.34"/>
    <n v="0.01"/>
    <n v="0"/>
    <n v="2E-3"/>
    <n v="0.17699999999999999"/>
    <n v="0.16"/>
    <n v="1.26947E-2"/>
    <n v="8.0930390625000015E-3"/>
    <n v="3"/>
    <n v="41.03"/>
    <n v="58.97"/>
    <n v="2.4700000000000002"/>
    <n v="190.89"/>
    <n v="57.93"/>
    <n v="0"/>
    <n v="0"/>
    <n v="13358.160919540231"/>
    <n v="1074.0229885057474"/>
    <n v="66.150000000000006"/>
    <n v="41.67"/>
    <n v="64.459999999999994"/>
    <n v="13.92"/>
    <n v="85.714285714285694"/>
    <n v="89.82"/>
    <n v="55.39"/>
    <n v="17.5"/>
    <n v="72.5"/>
    <n v="5.0999999999999996"/>
    <n v="1"/>
    <n v="0"/>
    <n v="0"/>
    <n v="0"/>
    <n v="0"/>
    <n v="7.4"/>
    <n v="86.29"/>
    <n v="86.29"/>
    <n v="69.7"/>
    <n v="7.8"/>
    <n v="0"/>
    <n v="0"/>
    <n v="7"/>
    <n v="24.712595411373002"/>
    <n v="16"/>
    <n v="23"/>
    <n v="164.71898100000001"/>
    <n v="164.71898100000001"/>
  </r>
  <r>
    <x v="2"/>
    <x v="3"/>
    <n v="351720816"/>
    <s v="Guaiçara"/>
    <n v="1.2754895208793899"/>
    <n v="11576"/>
    <n v="10714"/>
    <n v="862"/>
    <n v="42.985999999999997"/>
    <n v="92.55"/>
    <n v="0.1"/>
    <n v="0.04"/>
    <n v="0.06"/>
    <n v="0"/>
    <n v="2.9000000000000001E-2"/>
    <n v="2.9000000000000001E-2"/>
    <n v="0.05"/>
    <n v="1.0567E-3"/>
    <n v="3.5237129629629632E-2"/>
    <n v="1"/>
    <n v="6.06"/>
    <n v="93.94"/>
    <n v="7.55"/>
    <n v="582.28200000000004"/>
    <n v="64.05"/>
    <n v="1"/>
    <n v="0"/>
    <n v="5530.2418797512091"/>
    <n v="544.85141672425698"/>
    <n v="100"/>
    <n v="100"/>
    <n v="100"/>
    <n v="9.2899999999999991"/>
    <n v="0"/>
    <n v="100"/>
    <n v="14.7"/>
    <n v="6"/>
    <n v="9.4"/>
    <n v="31.3"/>
    <n v="0"/>
    <n v="0"/>
    <n v="0"/>
    <n v="0"/>
    <n v="0"/>
    <n v="9.8000000000000007"/>
    <n v="100"/>
    <n v="100"/>
    <n v="89"/>
    <n v="9.5"/>
    <n v="0"/>
    <n v="0"/>
    <n v="4"/>
    <n v="82.299552502752519"/>
    <n v="2"/>
    <n v="31"/>
    <n v="582.28200000000004"/>
    <n v="582.28200000000004"/>
  </r>
  <r>
    <x v="0"/>
    <x v="3"/>
    <n v="351720820"/>
    <s v="Guaiçara"/>
    <m/>
    <m/>
    <m/>
    <m/>
    <m/>
    <m/>
    <n v="0.02"/>
    <n v="0.02"/>
    <n v="0"/>
    <n v="0"/>
    <n v="0"/>
    <n v="0"/>
    <n v="0.02"/>
    <n v="0"/>
    <n v="0"/>
    <n v="3"/>
    <n v="100"/>
    <n v="0"/>
    <m/>
    <s v=""/>
    <m/>
    <m/>
    <m/>
    <s v=""/>
    <s v=""/>
    <m/>
    <m/>
    <m/>
    <m/>
    <n v="25.591663723066102"/>
    <m/>
    <m/>
    <m/>
    <m/>
    <m/>
    <s v=""/>
    <s v=""/>
    <m/>
    <m/>
    <s v=""/>
    <m/>
    <m/>
    <m/>
    <m/>
    <m/>
    <m/>
    <m/>
    <n v="0"/>
    <m/>
    <n v="4"/>
    <n v="0"/>
    <m/>
    <m/>
  </r>
  <r>
    <x v="0"/>
    <x v="3"/>
    <n v="351730720"/>
    <s v="Guaimbê"/>
    <n v="0.180181688982928"/>
    <n v="5493"/>
    <n v="4954"/>
    <n v="539"/>
    <n v="25.260999999999999"/>
    <n v="90.19"/>
    <n v="0"/>
    <n v="0"/>
    <n v="0"/>
    <n v="0"/>
    <n v="0"/>
    <n v="0"/>
    <n v="0"/>
    <n v="1.2800999999999999E-3"/>
    <n v="1.43046875E-2"/>
    <n v="3"/>
    <n v="14.29"/>
    <n v="85.71"/>
    <n v="3.51"/>
    <n v="270.702"/>
    <n v="71.709999999999994"/>
    <n v="0"/>
    <n v="0"/>
    <n v="9530.267613326052"/>
    <n v="1205.636264336428"/>
    <n v="100"/>
    <n v="87.38"/>
    <n v="99.65"/>
    <n v="0.3"/>
    <s v=""/>
    <n v="99.64"/>
    <n v="0.39"/>
    <n v="0.2"/>
    <n v="0"/>
    <n v="1.3"/>
    <n v="0"/>
    <n v="0.45351473922902502"/>
    <n v="0"/>
    <n v="0"/>
    <n v="0"/>
    <n v="9.5"/>
    <n v="99"/>
    <n v="98.01"/>
    <n v="73.5"/>
    <n v="7.7"/>
    <n v="0"/>
    <n v="0"/>
    <n v="7"/>
    <n v="0"/>
    <n v="1"/>
    <n v="6"/>
    <n v="267.99498"/>
    <n v="265.31503020000002"/>
  </r>
  <r>
    <x v="11"/>
    <x v="3"/>
    <n v="35174068"/>
    <s v="Guaíra"/>
    <n v="0.52687573281668998"/>
    <n v="38619"/>
    <n v="37388"/>
    <n v="1231"/>
    <n v="30.681999999999999"/>
    <n v="96.81"/>
    <n v="1.33"/>
    <n v="1.1100000000000001"/>
    <n v="0.22"/>
    <n v="0.39"/>
    <n v="0.17499999999999999"/>
    <n v="0.20200000000000001"/>
    <n v="0.95"/>
    <n v="7.7463000000000002E-3"/>
    <n v="0.11755552083333333"/>
    <n v="25"/>
    <n v="44.68"/>
    <n v="55.32"/>
    <n v="31.07"/>
    <n v="2097.252"/>
    <n v="1518"/>
    <n v="8"/>
    <n v="0"/>
    <n v="13980.069913773013"/>
    <n v="1665.8494523421114"/>
    <n v="100"/>
    <n v="95.84"/>
    <n v="100"/>
    <n v="28.66"/>
    <n v="33.3333333333333"/>
    <n v="100"/>
    <n v="65.13"/>
    <n v="22"/>
    <n v="93.3"/>
    <n v="13.5"/>
    <n v="0"/>
    <n v="0"/>
    <n v="0"/>
    <n v="0"/>
    <n v="0"/>
    <n v="8.1999999999999993"/>
    <n v="100"/>
    <n v="100"/>
    <n v="27.6"/>
    <n v="5"/>
    <n v="2"/>
    <n v="0"/>
    <n v="6"/>
    <n v="148.86582846934914"/>
    <n v="42"/>
    <n v="52"/>
    <n v="2097.252"/>
    <n v="2097.252"/>
  </r>
  <r>
    <x v="9"/>
    <x v="3"/>
    <n v="351740612"/>
    <s v="Guaíra"/>
    <m/>
    <m/>
    <m/>
    <m/>
    <m/>
    <m/>
    <n v="2.4299999999999997"/>
    <n v="2.38"/>
    <n v="0.05"/>
    <n v="1.32"/>
    <n v="0"/>
    <n v="0"/>
    <n v="2.4300000000000002"/>
    <n v="3.9189999999999998E-4"/>
    <n v="0"/>
    <n v="18"/>
    <n v="68.25"/>
    <n v="31.75"/>
    <m/>
    <s v=""/>
    <m/>
    <m/>
    <m/>
    <s v=""/>
    <s v=""/>
    <m/>
    <m/>
    <m/>
    <m/>
    <n v="11.8054054054054"/>
    <m/>
    <m/>
    <m/>
    <m/>
    <m/>
    <s v=""/>
    <s v=""/>
    <m/>
    <m/>
    <s v=""/>
    <m/>
    <m/>
    <m/>
    <m/>
    <m/>
    <m/>
    <m/>
    <n v="2"/>
    <m/>
    <n v="43"/>
    <n v="20"/>
    <m/>
    <m/>
  </r>
  <r>
    <x v="10"/>
    <x v="3"/>
    <n v="351750515"/>
    <s v="Guapiaçu"/>
    <n v="1.85775804899866"/>
    <n v="20021"/>
    <n v="18073"/>
    <n v="1948"/>
    <n v="61.597000000000001"/>
    <n v="90.27"/>
    <n v="0.24"/>
    <n v="0.06"/>
    <n v="0.18"/>
    <n v="0"/>
    <n v="7.0000000000000007E-2"/>
    <n v="5.3999999999999999E-2"/>
    <n v="0.08"/>
    <n v="2.5208299999999999E-2"/>
    <n v="5.3154967136574062E-2"/>
    <n v="5"/>
    <n v="16.28"/>
    <n v="83.72"/>
    <n v="12.78"/>
    <n v="985.66200000000003"/>
    <n v="359.67"/>
    <n v="3"/>
    <n v="0"/>
    <n v="3969.3681634284003"/>
    <n v="425.2894460816143"/>
    <n v="87.22"/>
    <n v="92.55"/>
    <n v="81.41"/>
    <n v="30.02"/>
    <s v=""/>
    <n v="98.61"/>
    <n v="28.72"/>
    <n v="9.1999999999999993"/>
    <n v="10.5"/>
    <n v="65.099999999999994"/>
    <n v="10"/>
    <n v="0"/>
    <n v="0"/>
    <n v="0"/>
    <n v="0"/>
    <n v="10"/>
    <n v="87"/>
    <n v="87"/>
    <n v="63.5"/>
    <n v="7.4"/>
    <n v="0"/>
    <n v="0"/>
    <n v="22"/>
    <n v="131.69042099140998"/>
    <n v="14"/>
    <n v="72"/>
    <n v="857.52593999999999"/>
    <n v="857.52593999999999"/>
  </r>
  <r>
    <x v="14"/>
    <x v="3"/>
    <n v="351760414"/>
    <s v="Guapiara"/>
    <n v="-0.55267113711186"/>
    <n v="17724"/>
    <n v="7371"/>
    <n v="10353"/>
    <n v="43.481999999999999"/>
    <n v="41.59"/>
    <n v="6.0000000000000005E-2"/>
    <n v="0.05"/>
    <n v="0.01"/>
    <n v="0"/>
    <n v="3.1E-2"/>
    <n v="0"/>
    <n v="0.02"/>
    <n v="5.7260000000000004E-4"/>
    <n v="3.0854878736111112E-2"/>
    <n v="16"/>
    <n v="98.79"/>
    <n v="1.21"/>
    <n v="4.96"/>
    <n v="382.80599999999998"/>
    <n v="121.88"/>
    <n v="3"/>
    <n v="2"/>
    <n v="8042.3561272850375"/>
    <n v="943.01963439404199"/>
    <n v="57.19"/>
    <n v="70"/>
    <n v="32.82"/>
    <n v="39.47"/>
    <n v="38.235294117647101"/>
    <n v="100"/>
    <n v="2.8"/>
    <n v="1.2"/>
    <n v="3.3"/>
    <n v="1.5"/>
    <n v="0"/>
    <n v="1.6164994425864001"/>
    <n v="0"/>
    <n v="0"/>
    <n v="0"/>
    <n v="3.6"/>
    <n v="79.77"/>
    <n v="72.510930000000002"/>
    <n v="68.2"/>
    <n v="7.3"/>
    <n v="0"/>
    <n v="2"/>
    <n v="29"/>
    <n v="100.47033490272332"/>
    <n v="407"/>
    <n v="5"/>
    <n v="305.3643462"/>
    <n v="277.57619069999998"/>
  </r>
  <r>
    <x v="11"/>
    <x v="3"/>
    <n v="35177038"/>
    <s v="Guará"/>
    <n v="0.44488412179348702"/>
    <n v="20521"/>
    <n v="19996"/>
    <n v="525"/>
    <n v="56.591000000000001"/>
    <n v="97.44"/>
    <n v="0.11"/>
    <n v="0.02"/>
    <n v="0.09"/>
    <n v="0.01"/>
    <n v="7.2999999999999995E-2"/>
    <n v="1.4999999999999999E-2"/>
    <n v="0.02"/>
    <n v="6.3891E-3"/>
    <n v="6.2465543981481485E-2"/>
    <n v="1"/>
    <n v="31.25"/>
    <n v="68.75"/>
    <n v="14.28"/>
    <n v="1101.9780000000001"/>
    <n v="429.15"/>
    <n v="4"/>
    <n v="0"/>
    <n v="8990.0882023293216"/>
    <n v="1091.1047219921056"/>
    <n v="100"/>
    <s v=""/>
    <n v="100"/>
    <n v="40"/>
    <n v="5.6179775280898898"/>
    <n v="100"/>
    <n v="6.01"/>
    <n v="1.9"/>
    <n v="1.6"/>
    <n v="13"/>
    <s v=""/>
    <s v=""/>
    <n v="0"/>
    <n v="0"/>
    <s v=""/>
    <n v="9.1999999999999993"/>
    <n v="100"/>
    <n v="100"/>
    <n v="61.1"/>
    <n v="7.5"/>
    <n v="2"/>
    <n v="0"/>
    <n v="6"/>
    <n v="116.86442692573293"/>
    <n v="10"/>
    <n v="22"/>
    <n v="1101.9780000000001"/>
    <n v="1101.9780000000001"/>
  </r>
  <r>
    <x v="12"/>
    <x v="3"/>
    <n v="351780219"/>
    <s v="Guaraçaí"/>
    <n v="-0.20530379982723901"/>
    <n v="8428"/>
    <n v="6845"/>
    <n v="1583"/>
    <n v="14.827999999999999"/>
    <n v="81.22"/>
    <n v="0"/>
    <n v="0"/>
    <n v="0"/>
    <n v="0"/>
    <n v="0"/>
    <n v="1E-3"/>
    <n v="0"/>
    <n v="2.8919999999999998E-4"/>
    <n v="1.8146537500000001E-2"/>
    <n v="0"/>
    <n v="0"/>
    <n v="100"/>
    <n v="4.67"/>
    <n v="360.61200000000002"/>
    <n v="100.56"/>
    <n v="3"/>
    <n v="0"/>
    <n v="15491.105837683908"/>
    <n v="1571.5614617940198"/>
    <n v="82.68"/>
    <n v="82.68"/>
    <n v="82.68"/>
    <n v="18.850000000000001"/>
    <s v=""/>
    <n v="99.64"/>
    <n v="0.08"/>
    <n v="0"/>
    <n v="0"/>
    <n v="0.3"/>
    <n v="0"/>
    <n v="0"/>
    <n v="0"/>
    <n v="0"/>
    <n v="0"/>
    <n v="7.5"/>
    <n v="78.900000000000006"/>
    <n v="78.900000000000006"/>
    <n v="72.099999999999994"/>
    <n v="7.6"/>
    <n v="0"/>
    <n v="0"/>
    <n v="4"/>
    <n v="0"/>
    <n v="0"/>
    <n v="14"/>
    <n v="284.52286800000002"/>
    <n v="284.52286800000002"/>
  </r>
  <r>
    <x v="0"/>
    <x v="3"/>
    <n v="351780220"/>
    <s v="Guaraçaí"/>
    <m/>
    <m/>
    <m/>
    <m/>
    <m/>
    <m/>
    <n v="0"/>
    <n v="0"/>
    <n v="0"/>
    <n v="0"/>
    <n v="0"/>
    <n v="0"/>
    <n v="0"/>
    <n v="1.1600000000000001E-5"/>
    <n v="0"/>
    <n v="2"/>
    <n v="0"/>
    <n v="100"/>
    <m/>
    <s v=""/>
    <m/>
    <m/>
    <m/>
    <s v=""/>
    <s v=""/>
    <m/>
    <m/>
    <m/>
    <m/>
    <n v="3.8461538461538498"/>
    <m/>
    <m/>
    <m/>
    <m/>
    <m/>
    <s v=""/>
    <s v=""/>
    <m/>
    <m/>
    <s v=""/>
    <m/>
    <m/>
    <m/>
    <m/>
    <m/>
    <m/>
    <m/>
    <n v="6"/>
    <m/>
    <n v="0"/>
    <n v="1"/>
    <m/>
    <m/>
  </r>
  <r>
    <x v="9"/>
    <x v="3"/>
    <n v="351790112"/>
    <s v="Guaraci"/>
    <n v="1.0702161338140601"/>
    <n v="10685"/>
    <n v="9840"/>
    <n v="845"/>
    <n v="16.725999999999999"/>
    <n v="92.09"/>
    <n v="0.32"/>
    <n v="0.25"/>
    <n v="7.0000000000000007E-2"/>
    <n v="0.35"/>
    <n v="7.0000000000000001E-3"/>
    <n v="3.5000000000000003E-2"/>
    <n v="0.27"/>
    <n v="1.5262700000000001E-2"/>
    <n v="2.5318441406249999E-2"/>
    <n v="3"/>
    <n v="51.52"/>
    <n v="48.48"/>
    <n v="6.87"/>
    <n v="529.79399999999998"/>
    <n v="15.89"/>
    <n v="0"/>
    <n v="0"/>
    <n v="22489.875526438933"/>
    <n v="2626.770238652316"/>
    <n v="90.99"/>
    <n v="89.48"/>
    <n v="90.99"/>
    <n v="17.97"/>
    <s v=""/>
    <n v="93.26"/>
    <n v="11.75"/>
    <n v="4.2"/>
    <n v="13.3"/>
    <n v="8.4"/>
    <n v="0"/>
    <n v="0"/>
    <n v="0"/>
    <n v="1"/>
    <n v="0"/>
    <n v="8.3000000000000007"/>
    <n v="100"/>
    <n v="100"/>
    <n v="97"/>
    <n v="10"/>
    <n v="0"/>
    <n v="0"/>
    <n v="4"/>
    <n v="27.647831427222098"/>
    <n v="17"/>
    <n v="16"/>
    <n v="529.79399999999998"/>
    <n v="529.79399999999998"/>
  </r>
  <r>
    <x v="10"/>
    <x v="3"/>
    <n v="351800815"/>
    <s v="Guarani d'Oeste"/>
    <n v="-0.23945908260212301"/>
    <n v="1937"/>
    <n v="1724"/>
    <n v="213"/>
    <n v="22.914999999999999"/>
    <n v="89"/>
    <n v="0.05"/>
    <n v="0.03"/>
    <n v="0.02"/>
    <n v="0"/>
    <n v="2.3E-2"/>
    <n v="0"/>
    <n v="0.03"/>
    <n v="1.562E-4"/>
    <n v="4.6866320312499996E-3"/>
    <n v="1"/>
    <n v="55.56"/>
    <n v="44.44"/>
    <n v="1.24"/>
    <n v="95.903999999999996"/>
    <n v="9.99"/>
    <n v="0"/>
    <n v="0"/>
    <n v="10745.358802271554"/>
    <n v="1139.6592669075887"/>
    <n v="92.91"/>
    <n v="88.05"/>
    <n v="89.29"/>
    <n v="14.55"/>
    <n v="13.2345156167284"/>
    <n v="100"/>
    <n v="23.62"/>
    <n v="7.5"/>
    <n v="18.5"/>
    <n v="33.799999999999997"/>
    <n v="0"/>
    <n v="0.42492917847025502"/>
    <n v="0"/>
    <n v="0"/>
    <n v="0"/>
    <n v="10"/>
    <n v="98.44"/>
    <n v="98.44"/>
    <n v="89.6"/>
    <n v="10"/>
    <n v="0"/>
    <n v="0"/>
    <n v="1"/>
    <n v="490.75753860423157"/>
    <n v="5"/>
    <n v="4"/>
    <n v="94.407897599999998"/>
    <n v="94.407897599999998"/>
  </r>
  <r>
    <x v="2"/>
    <x v="3"/>
    <n v="351810716"/>
    <s v="Guarantã"/>
    <n v="9.0341879968169905E-2"/>
    <n v="6452"/>
    <n v="5770"/>
    <n v="682"/>
    <n v="13.971"/>
    <n v="89.43"/>
    <n v="0.1"/>
    <n v="0.06"/>
    <n v="0.04"/>
    <n v="0"/>
    <n v="2.7E-2"/>
    <n v="1.2E-2"/>
    <n v="0.06"/>
    <n v="1.7359999999999999E-4"/>
    <n v="1.6802083333333332E-2"/>
    <n v="4"/>
    <n v="26.92"/>
    <n v="73.08"/>
    <n v="3.98"/>
    <n v="307.31400000000002"/>
    <n v="270.44"/>
    <n v="0"/>
    <n v="0"/>
    <n v="16618.47489150651"/>
    <n v="1759.6032238065711"/>
    <n v="100"/>
    <n v="99.52"/>
    <n v="100"/>
    <n v="3.33"/>
    <n v="17.419354838709701"/>
    <n v="100"/>
    <n v="7.35"/>
    <n v="3"/>
    <n v="6.1"/>
    <n v="11"/>
    <n v="0"/>
    <n v="0.44665012406947902"/>
    <n v="0"/>
    <n v="0"/>
    <n v="0"/>
    <n v="8.9"/>
    <n v="100"/>
    <n v="100"/>
    <n v="12"/>
    <n v="3.8"/>
    <n v="0"/>
    <n v="0"/>
    <n v="5"/>
    <n v="160.69435833849971"/>
    <n v="7"/>
    <n v="19"/>
    <n v="307.31400000000002"/>
    <n v="307.31400000000002"/>
  </r>
  <r>
    <x v="0"/>
    <x v="3"/>
    <n v="351810720"/>
    <s v="Guarantã"/>
    <m/>
    <m/>
    <m/>
    <m/>
    <m/>
    <m/>
    <n v="0"/>
    <n v="0"/>
    <n v="0"/>
    <n v="0"/>
    <n v="0"/>
    <n v="0"/>
    <n v="0"/>
    <n v="3.3560000000000003E-4"/>
    <n v="0"/>
    <n v="1"/>
    <n v="50"/>
    <n v="50"/>
    <m/>
    <s v=""/>
    <m/>
    <m/>
    <m/>
    <s v=""/>
    <s v=""/>
    <m/>
    <m/>
    <m/>
    <m/>
    <n v="100"/>
    <m/>
    <m/>
    <m/>
    <m/>
    <m/>
    <s v=""/>
    <s v=""/>
    <m/>
    <m/>
    <s v=""/>
    <m/>
    <m/>
    <m/>
    <m/>
    <m/>
    <m/>
    <m/>
    <n v="0"/>
    <m/>
    <n v="1"/>
    <n v="1"/>
    <m/>
    <m/>
  </r>
  <r>
    <x v="12"/>
    <x v="3"/>
    <n v="351820619"/>
    <s v="Guararapes"/>
    <n v="0.52133021450087003"/>
    <n v="31696"/>
    <n v="29675"/>
    <n v="2021"/>
    <n v="33.134999999999998"/>
    <n v="93.62"/>
    <n v="0.16999999999999998"/>
    <n v="0.15"/>
    <n v="0.02"/>
    <n v="0"/>
    <n v="0"/>
    <n v="3.5999999999999997E-2"/>
    <n v="0.13"/>
    <n v="3.8190000000000001E-4"/>
    <n v="8.9294125277777775E-2"/>
    <n v="6"/>
    <n v="32"/>
    <n v="68"/>
    <n v="24.18"/>
    <n v="1631.9880000000001"/>
    <n v="613.78"/>
    <n v="6"/>
    <n v="0"/>
    <n v="6994.5128722867239"/>
    <n v="676.56739020696625"/>
    <n v="92.55"/>
    <n v="92.55"/>
    <n v="92.55"/>
    <n v="30.93"/>
    <s v=""/>
    <n v="100"/>
    <n v="19.93"/>
    <n v="7.1"/>
    <n v="26.4"/>
    <n v="2.8"/>
    <n v="2"/>
    <n v="0.43391477913737703"/>
    <n v="0"/>
    <n v="0"/>
    <n v="0"/>
    <n v="9"/>
    <n v="100"/>
    <n v="100"/>
    <n v="62.4"/>
    <n v="7.3"/>
    <n v="0"/>
    <n v="0"/>
    <n v="4"/>
    <n v="0"/>
    <n v="8"/>
    <n v="17"/>
    <n v="1631.9880000000001"/>
    <n v="1631.9880000000001"/>
  </r>
  <r>
    <x v="0"/>
    <x v="3"/>
    <n v="351820620"/>
    <s v="Guararapes"/>
    <m/>
    <m/>
    <m/>
    <m/>
    <m/>
    <m/>
    <n v="0.33"/>
    <n v="0.33"/>
    <n v="0"/>
    <n v="0"/>
    <n v="0"/>
    <n v="1.0999999999999999E-2"/>
    <n v="0.32"/>
    <n v="1.1574000000000001E-3"/>
    <n v="0"/>
    <n v="5"/>
    <n v="33.33"/>
    <n v="66.67"/>
    <m/>
    <s v=""/>
    <m/>
    <m/>
    <m/>
    <s v=""/>
    <s v=""/>
    <m/>
    <m/>
    <m/>
    <m/>
    <n v="3.2863636363636402"/>
    <m/>
    <m/>
    <m/>
    <m/>
    <m/>
    <s v=""/>
    <s v=""/>
    <m/>
    <m/>
    <s v=""/>
    <m/>
    <m/>
    <m/>
    <m/>
    <m/>
    <m/>
    <m/>
    <n v="2"/>
    <m/>
    <n v="2"/>
    <n v="4"/>
    <m/>
    <m/>
  </r>
  <r>
    <x v="15"/>
    <x v="3"/>
    <n v="35183052"/>
    <s v="Guararema"/>
    <n v="1.3699590282362699"/>
    <n v="28330"/>
    <n v="24379"/>
    <n v="3951"/>
    <n v="104.732"/>
    <n v="86.05"/>
    <n v="0.09"/>
    <n v="0.04"/>
    <n v="0.05"/>
    <n v="0.15"/>
    <n v="0.02"/>
    <n v="2.5000000000000001E-2"/>
    <n v="0.02"/>
    <n v="2.0442399999999999E-2"/>
    <n v="6.2279635856481476E-2"/>
    <n v="39"/>
    <n v="32.99"/>
    <n v="67.010000000000005"/>
    <n v="17.46"/>
    <n v="1346.598"/>
    <n v="709.82"/>
    <n v="2"/>
    <n v="0"/>
    <n v="4441.5333568655133"/>
    <n v="456.39816448993992"/>
    <n v="72.22"/>
    <n v="100"/>
    <n v="46.78"/>
    <n v="34.47"/>
    <s v=""/>
    <n v="83.93"/>
    <n v="5.18"/>
    <n v="2.2000000000000002"/>
    <n v="3.3"/>
    <n v="11.2"/>
    <n v="0"/>
    <n v="0.78960155490767703"/>
    <n v="3.5298270384751098"/>
    <n v="0"/>
    <n v="0"/>
    <n v="8.6"/>
    <n v="48.63"/>
    <n v="48.63"/>
    <n v="47.3"/>
    <n v="5.8"/>
    <n v="0"/>
    <n v="0"/>
    <n v="169"/>
    <n v="32.113225655474977"/>
    <n v="32"/>
    <n v="65"/>
    <n v="654.85060739999994"/>
    <n v="654.85060739999994"/>
  </r>
  <r>
    <x v="15"/>
    <x v="3"/>
    <n v="35184042"/>
    <s v="Guaratinguetá"/>
    <n v="0.58376546656782002"/>
    <n v="116597"/>
    <n v="111163"/>
    <n v="5434"/>
    <n v="155.16499999999999"/>
    <n v="95.34"/>
    <n v="1.32"/>
    <n v="1.26"/>
    <n v="0.06"/>
    <n v="0.22"/>
    <n v="0.71299999999999997"/>
    <n v="0.19500000000000001"/>
    <n v="0.39"/>
    <n v="1.6866300000000001E-2"/>
    <n v="0.40620019675925928"/>
    <n v="21"/>
    <n v="57.61"/>
    <n v="42.39"/>
    <n v="103.24"/>
    <n v="6194.4480000000003"/>
    <n v="4713.42"/>
    <n v="17"/>
    <n v="1"/>
    <n v="3034.6743055138641"/>
    <n v="305.63119119702912"/>
    <n v="100"/>
    <n v="100"/>
    <n v="94"/>
    <n v="56.79"/>
    <n v="10.741255588533599"/>
    <n v="99.72"/>
    <n v="26.99"/>
    <n v="11.7"/>
    <n v="33.700000000000003"/>
    <n v="5"/>
    <n v="0"/>
    <n v="4.8281464182362797"/>
    <n v="0"/>
    <n v="0"/>
    <n v="0"/>
    <n v="9.8000000000000007"/>
    <n v="92"/>
    <n v="27.6"/>
    <n v="23.9"/>
    <n v="3.6"/>
    <n v="0"/>
    <n v="1"/>
    <n v="68"/>
    <n v="175.52921088873089"/>
    <n v="53"/>
    <n v="39"/>
    <n v="5698.8921600000003"/>
    <n v="1709.6676480000001"/>
  </r>
  <r>
    <x v="8"/>
    <x v="3"/>
    <n v="351850310"/>
    <s v="Guareí"/>
    <m/>
    <m/>
    <m/>
    <m/>
    <m/>
    <m/>
    <n v="0"/>
    <n v="0"/>
    <n v="0"/>
    <n v="0"/>
    <n v="0"/>
    <n v="0"/>
    <n v="0"/>
    <n v="0"/>
    <n v="0"/>
    <n v="0"/>
    <n v="0"/>
    <n v="0"/>
    <m/>
    <s v=""/>
    <m/>
    <m/>
    <m/>
    <s v=""/>
    <s v=""/>
    <m/>
    <m/>
    <m/>
    <m/>
    <n v="83.6111111111111"/>
    <m/>
    <m/>
    <m/>
    <m/>
    <m/>
    <s v=""/>
    <s v=""/>
    <m/>
    <m/>
    <s v=""/>
    <m/>
    <m/>
    <m/>
    <m/>
    <m/>
    <m/>
    <m/>
    <n v="0"/>
    <m/>
    <n v="0"/>
    <n v="0"/>
    <m/>
    <m/>
  </r>
  <r>
    <x v="14"/>
    <x v="3"/>
    <n v="351850314"/>
    <s v="Guareí"/>
    <n v="1.51943003468837"/>
    <n v="15395"/>
    <n v="8892"/>
    <n v="6503"/>
    <n v="27.187000000000001"/>
    <n v="57.76"/>
    <n v="7.0000000000000007E-2"/>
    <n v="0.05"/>
    <n v="0.02"/>
    <n v="0"/>
    <n v="6.2E-2"/>
    <n v="4.0000000000000001E-3"/>
    <n v="0"/>
    <n v="6.5307000000000004E-3"/>
    <n v="2.5301522135416664E-2"/>
    <n v="4"/>
    <n v="29.41"/>
    <n v="70.59"/>
    <n v="7.1"/>
    <n v="547.452"/>
    <n v="115.49"/>
    <n v="6"/>
    <n v="0"/>
    <n v="12802.858070802209"/>
    <n v="1515.8583955829811"/>
    <n v="63.11"/>
    <n v="94.58"/>
    <n v="42.32"/>
    <n v="27.79"/>
    <s v=""/>
    <n v="100"/>
    <n v="2.65"/>
    <n v="1.2"/>
    <n v="2.5"/>
    <n v="2.9"/>
    <n v="1"/>
    <n v="11.037527593819"/>
    <n v="0"/>
    <n v="0"/>
    <n v="0"/>
    <n v="9"/>
    <n v="83.94"/>
    <n v="83.94"/>
    <n v="78.900000000000006"/>
    <n v="7.9"/>
    <n v="0"/>
    <n v="0"/>
    <n v="8"/>
    <n v="245.04454581099449"/>
    <n v="5"/>
    <n v="12"/>
    <n v="459.5312088"/>
    <n v="459.5312088"/>
  </r>
  <r>
    <x v="3"/>
    <x v="3"/>
    <n v="35186029"/>
    <s v="Guariba"/>
    <n v="1.0893571647426099"/>
    <n v="38010"/>
    <n v="37360"/>
    <n v="650"/>
    <n v="140.54400000000001"/>
    <n v="98.29"/>
    <n v="0.47000000000000003"/>
    <n v="0.33"/>
    <n v="0.14000000000000001"/>
    <n v="0.01"/>
    <n v="0.112"/>
    <n v="0.33700000000000002"/>
    <n v="0"/>
    <n v="2.3614799999999998E-2"/>
    <n v="0.11570173611111111"/>
    <n v="3"/>
    <n v="33.33"/>
    <n v="66.67"/>
    <n v="30.72"/>
    <n v="2073.6"/>
    <n v="420.86"/>
    <n v="1"/>
    <n v="0"/>
    <n v="3011.7253354380427"/>
    <n v="356.76085240726127"/>
    <n v="100"/>
    <n v="97.92"/>
    <n v="100"/>
    <n v="29.29"/>
    <n v="37.656903765690402"/>
    <n v="100"/>
    <n v="36.4"/>
    <n v="13.1"/>
    <n v="37.700000000000003"/>
    <n v="33.700000000000003"/>
    <n v="3"/>
    <n v="3.23322316424774"/>
    <n v="0"/>
    <n v="2"/>
    <n v="0"/>
    <n v="9.1"/>
    <n v="99.63"/>
    <n v="99.63"/>
    <n v="79.7"/>
    <n v="8.6999999999999993"/>
    <n v="0"/>
    <n v="0"/>
    <n v="10"/>
    <n v="96.800621809549824"/>
    <n v="8"/>
    <n v="16"/>
    <n v="2065.9276799999998"/>
    <n v="2065.9276799999998"/>
  </r>
  <r>
    <x v="19"/>
    <x v="3"/>
    <n v="35187017"/>
    <s v="Guarujá"/>
    <n v="0.85245717269297705"/>
    <n v="308522"/>
    <n v="308463"/>
    <n v="59"/>
    <n v="2163.6999999999998"/>
    <n v="99.98"/>
    <n v="0.03"/>
    <n v="0.03"/>
    <n v="0"/>
    <n v="0"/>
    <n v="0"/>
    <n v="0"/>
    <n v="0"/>
    <n v="3.4546500000000001E-2"/>
    <n v="0.8884526602453704"/>
    <n v="9"/>
    <n v="51.35"/>
    <n v="48.65"/>
    <n v="283.95"/>
    <n v="17037.108"/>
    <n v="17037.12"/>
    <n v="32"/>
    <n v="5"/>
    <n v="817.73098838980684"/>
    <n v="104.26070101970041"/>
    <n v="82.66"/>
    <n v="100"/>
    <n v="67.67"/>
    <n v="48.88"/>
    <n v="2.3288740157480299"/>
    <n v="82.67"/>
    <n v="1.1599999999999999"/>
    <n v="0.4"/>
    <n v="1.6"/>
    <n v="0.2"/>
    <s v=""/>
    <s v=""/>
    <n v="0"/>
    <n v="1"/>
    <s v=""/>
    <n v="9.5"/>
    <n v="64.7"/>
    <n v="3.8820000000000001"/>
    <n v="0"/>
    <n v="1.6"/>
    <n v="11"/>
    <n v="5"/>
    <n v="24"/>
    <n v="0"/>
    <n v="19"/>
    <n v="18"/>
    <n v="11023.008879999999"/>
    <n v="661.38053260000004"/>
  </r>
  <r>
    <x v="15"/>
    <x v="3"/>
    <n v="35188002"/>
    <s v="Guarulhos"/>
    <m/>
    <m/>
    <m/>
    <m/>
    <m/>
    <m/>
    <n v="0.08"/>
    <n v="0.08"/>
    <n v="0"/>
    <n v="0"/>
    <n v="0"/>
    <n v="7.9000000000000001E-2"/>
    <n v="0"/>
    <n v="0"/>
    <n v="0"/>
    <n v="0"/>
    <n v="100"/>
    <n v="0"/>
    <m/>
    <s v=""/>
    <m/>
    <m/>
    <m/>
    <s v=""/>
    <s v=""/>
    <m/>
    <m/>
    <m/>
    <m/>
    <s v=""/>
    <m/>
    <m/>
    <m/>
    <m/>
    <m/>
    <s v=""/>
    <s v=""/>
    <m/>
    <m/>
    <s v=""/>
    <m/>
    <m/>
    <m/>
    <m/>
    <m/>
    <m/>
    <m/>
    <n v="0"/>
    <m/>
    <n v="2"/>
    <n v="0"/>
    <m/>
    <m/>
  </r>
  <r>
    <x v="18"/>
    <x v="3"/>
    <n v="35188006"/>
    <s v="Guarulhos"/>
    <n v="1.0939584480134299"/>
    <n v="1313169"/>
    <n v="1313169"/>
    <n v="0"/>
    <n v="4129.3320000000003"/>
    <n v="100"/>
    <n v="0.83"/>
    <n v="0.23"/>
    <n v="0.6"/>
    <n v="0"/>
    <n v="0.30499999999999999"/>
    <n v="0.35599999999999998"/>
    <n v="0"/>
    <n v="0.16930410000000001"/>
    <n v="5.3624639198090271"/>
    <n v="22"/>
    <n v="11.96"/>
    <n v="88.04"/>
    <n v="1484.02"/>
    <n v="72852.101999999999"/>
    <n v="46920.57"/>
    <n v="134"/>
    <n v="5"/>
    <n v="112.15092649917871"/>
    <n v="14.88941636605799"/>
    <n v="99.95"/>
    <n v="100"/>
    <n v="88.8"/>
    <n v="24.55"/>
    <s v=""/>
    <n v="99.95"/>
    <n v="50.8"/>
    <n v="19.5"/>
    <n v="26.4"/>
    <n v="96.8"/>
    <n v="26"/>
    <n v="2.0070097301127401"/>
    <n v="0"/>
    <n v="0"/>
    <n v="604"/>
    <n v="7.9"/>
    <n v="88.25"/>
    <n v="37.064999999999998"/>
    <n v="35.6"/>
    <n v="4.8"/>
    <n v="19"/>
    <n v="5"/>
    <n v="552"/>
    <n v="5.6876839557525996"/>
    <n v="36"/>
    <n v="265"/>
    <n v="64291.980020000003"/>
    <n v="27002.63161"/>
  </r>
  <r>
    <x v="3"/>
    <x v="3"/>
    <n v="35188599"/>
    <s v="Guatapará"/>
    <n v="0.68128154653448503"/>
    <n v="7297"/>
    <n v="5727"/>
    <n v="1570"/>
    <n v="17.684000000000001"/>
    <n v="78.48"/>
    <n v="0.1"/>
    <n v="0.1"/>
    <n v="0"/>
    <n v="0.03"/>
    <n v="0"/>
    <n v="0"/>
    <n v="0.1"/>
    <n v="2.6136000000000002E-3"/>
    <n v="1.9002604166666666E-2"/>
    <n v="1"/>
    <n v="48"/>
    <n v="52"/>
    <n v="3.88"/>
    <n v="299.26799999999997"/>
    <n v="224.75"/>
    <n v="1"/>
    <n v="0"/>
    <n v="24288.38152665479"/>
    <n v="2895.5899684801961"/>
    <n v="100"/>
    <n v="70.239999999999995"/>
    <n v="73.44"/>
    <n v="11.64"/>
    <n v="0.2"/>
    <n v="100"/>
    <n v="5.0599999999999996"/>
    <n v="1.8"/>
    <n v="7.4"/>
    <n v="0.4"/>
    <n v="0"/>
    <n v="0"/>
    <n v="0"/>
    <n v="0"/>
    <n v="0"/>
    <n v="10"/>
    <n v="100"/>
    <n v="30"/>
    <n v="24.9"/>
    <n v="3.8"/>
    <n v="0"/>
    <n v="0"/>
    <n v="1"/>
    <n v="0"/>
    <n v="12"/>
    <n v="13"/>
    <n v="299.26799999999997"/>
    <n v="89.7804"/>
  </r>
  <r>
    <x v="16"/>
    <x v="3"/>
    <n v="351890918"/>
    <s v="Guzolândia"/>
    <n v="0.79508159515411203"/>
    <n v="5004"/>
    <n v="4398"/>
    <n v="606"/>
    <n v="19.725999999999999"/>
    <n v="87.89"/>
    <n v="0"/>
    <n v="0"/>
    <n v="0"/>
    <n v="0"/>
    <n v="2E-3"/>
    <n v="0"/>
    <n v="0"/>
    <n v="5.4400000000000001E-5"/>
    <n v="1.1111746875E-2"/>
    <n v="0"/>
    <n v="0"/>
    <n v="100"/>
    <n v="3.07"/>
    <n v="236.52"/>
    <n v="31.86"/>
    <n v="0"/>
    <n v="0"/>
    <n v="11658.992805755395"/>
    <n v="945.32374100719403"/>
    <n v="85.27"/>
    <n v="96.54"/>
    <n v="84.3"/>
    <n v="17.239999999999998"/>
    <n v="21.818181818181799"/>
    <n v="100"/>
    <n v="0.46"/>
    <n v="0.1"/>
    <n v="0"/>
    <n v="1.8"/>
    <n v="0"/>
    <n v="0"/>
    <n v="0"/>
    <n v="0"/>
    <n v="0"/>
    <n v="9"/>
    <n v="98.33"/>
    <n v="98.33"/>
    <n v="86.5"/>
    <n v="10"/>
    <n v="0"/>
    <n v="0"/>
    <n v="0"/>
    <n v="17.998970121428364"/>
    <n v="0"/>
    <n v="3"/>
    <n v="232.57011600000001"/>
    <n v="232.57011600000001"/>
  </r>
  <r>
    <x v="12"/>
    <x v="3"/>
    <n v="351890919"/>
    <s v="Guzolândia"/>
    <m/>
    <m/>
    <m/>
    <m/>
    <m/>
    <m/>
    <n v="0"/>
    <n v="0"/>
    <n v="0"/>
    <n v="0"/>
    <n v="0"/>
    <n v="0"/>
    <n v="0"/>
    <n v="2.7779999999999998E-4"/>
    <n v="0"/>
    <n v="0"/>
    <n v="0"/>
    <n v="100"/>
    <m/>
    <s v=""/>
    <m/>
    <m/>
    <m/>
    <s v=""/>
    <s v=""/>
    <m/>
    <m/>
    <m/>
    <m/>
    <n v="13.8"/>
    <m/>
    <m/>
    <m/>
    <m/>
    <m/>
    <s v=""/>
    <s v=""/>
    <m/>
    <m/>
    <s v=""/>
    <m/>
    <m/>
    <m/>
    <m/>
    <m/>
    <m/>
    <m/>
    <n v="1"/>
    <m/>
    <n v="0"/>
    <n v="1"/>
    <m/>
    <m/>
  </r>
  <r>
    <x v="0"/>
    <x v="3"/>
    <n v="351900620"/>
    <s v="Herculândia"/>
    <n v="0.62248574890517705"/>
    <n v="9091"/>
    <n v="8462"/>
    <n v="629"/>
    <n v="24.896999999999998"/>
    <n v="93.08"/>
    <n v="0"/>
    <n v="0"/>
    <n v="0"/>
    <n v="0"/>
    <n v="0"/>
    <n v="4.0000000000000001E-3"/>
    <n v="0"/>
    <n v="5.8759999999999997E-4"/>
    <n v="2.1565083072916668E-2"/>
    <n v="0"/>
    <n v="25"/>
    <n v="75"/>
    <n v="5.99"/>
    <n v="462.24"/>
    <n v="166.41"/>
    <n v="0"/>
    <n v="1"/>
    <n v="9192.6520734792648"/>
    <n v="1110.0560994390055"/>
    <n v="91.09"/>
    <n v="91.09"/>
    <n v="89.5"/>
    <n v="0"/>
    <s v=""/>
    <n v="100"/>
    <n v="1.89"/>
    <n v="0.8"/>
    <n v="0"/>
    <n v="6.7"/>
    <n v="1"/>
    <n v="0.13157894736842099"/>
    <n v="0"/>
    <n v="0"/>
    <n v="0"/>
    <n v="7.6"/>
    <n v="80"/>
    <n v="80"/>
    <n v="64"/>
    <n v="6.9"/>
    <n v="0"/>
    <n v="1"/>
    <n v="0"/>
    <n v="0"/>
    <n v="2"/>
    <n v="6"/>
    <n v="369.79199999999997"/>
    <n v="369.79199999999997"/>
  </r>
  <r>
    <x v="1"/>
    <x v="3"/>
    <n v="351900621"/>
    <s v="Herculândia"/>
    <m/>
    <m/>
    <m/>
    <m/>
    <m/>
    <m/>
    <n v="0.02"/>
    <n v="0"/>
    <n v="0.02"/>
    <n v="0"/>
    <n v="0"/>
    <n v="0"/>
    <n v="0.02"/>
    <n v="1.1600000000000001E-5"/>
    <n v="0"/>
    <n v="0"/>
    <n v="0"/>
    <n v="100"/>
    <m/>
    <s v=""/>
    <m/>
    <m/>
    <m/>
    <s v=""/>
    <s v=""/>
    <m/>
    <m/>
    <m/>
    <m/>
    <n v="14.538461538461499"/>
    <m/>
    <m/>
    <m/>
    <m/>
    <m/>
    <s v=""/>
    <s v=""/>
    <m/>
    <m/>
    <s v=""/>
    <m/>
    <m/>
    <m/>
    <m/>
    <m/>
    <m/>
    <m/>
    <n v="0"/>
    <m/>
    <n v="0"/>
    <n v="5"/>
    <m/>
    <m/>
  </r>
  <r>
    <x v="6"/>
    <x v="3"/>
    <n v="35190555"/>
    <s v="Holambra"/>
    <n v="3.1007615152826502"/>
    <n v="13616"/>
    <n v="11125"/>
    <n v="2491"/>
    <n v="211.82300000000001"/>
    <n v="81.709999999999994"/>
    <n v="0.1"/>
    <n v="0.04"/>
    <n v="0.06"/>
    <n v="0"/>
    <n v="0"/>
    <n v="2E-3"/>
    <n v="7.0000000000000007E-2"/>
    <n v="2.3911999999999999E-2"/>
    <n v="3.9374509259259262E-2"/>
    <n v="15"/>
    <n v="14.64"/>
    <n v="85.36"/>
    <n v="7.1"/>
    <n v="548.04600000000005"/>
    <n v="131.54"/>
    <n v="4"/>
    <n v="0"/>
    <n v="1829.7179788484136"/>
    <n v="231.60987074030547"/>
    <n v="95"/>
    <n v="100"/>
    <n v="90"/>
    <n v="26.63"/>
    <s v=""/>
    <n v="100"/>
    <n v="34.659999999999997"/>
    <n v="12.7"/>
    <n v="20.399999999999999"/>
    <n v="61.8"/>
    <n v="0"/>
    <n v="1.6313213703099501"/>
    <n v="0"/>
    <n v="1"/>
    <n v="0"/>
    <n v="8.3000000000000007"/>
    <n v="95"/>
    <n v="95"/>
    <n v="76"/>
    <n v="8.4"/>
    <n v="0"/>
    <n v="0"/>
    <n v="7"/>
    <n v="0"/>
    <n v="35"/>
    <n v="204"/>
    <n v="520.64369999999997"/>
    <n v="520.64369999999997"/>
  </r>
  <r>
    <x v="6"/>
    <x v="3"/>
    <n v="35190715"/>
    <s v="Hortolândia"/>
    <n v="1.95411967827763"/>
    <n v="218934"/>
    <n v="218934"/>
    <n v="0"/>
    <n v="3518.7080000000001"/>
    <n v="100"/>
    <n v="0.12"/>
    <n v="0.03"/>
    <n v="0.09"/>
    <n v="0"/>
    <n v="4.0000000000000001E-3"/>
    <n v="4.3999999999999997E-2"/>
    <n v="0.01"/>
    <n v="5.2768200000000001E-2"/>
    <n v="0.76272145833333338"/>
    <n v="15"/>
    <n v="9.3800000000000008"/>
    <n v="90.63"/>
    <n v="199.97"/>
    <n v="11998.044"/>
    <n v="1891.68"/>
    <n v="17"/>
    <n v="1"/>
    <n v="113.79429417084602"/>
    <n v="15.844775137712734"/>
    <n v="100"/>
    <n v="100"/>
    <n v="99.59"/>
    <n v="28.37"/>
    <n v="1.1778563015312099E-2"/>
    <n v="100"/>
    <n v="37.53"/>
    <n v="14.3"/>
    <n v="14"/>
    <n v="78.2"/>
    <n v="0"/>
    <n v="0"/>
    <n v="0.45675865786036002"/>
    <n v="0"/>
    <n v="0"/>
    <n v="8.3000000000000007"/>
    <n v="89.61"/>
    <n v="89.61"/>
    <n v="84.2"/>
    <n v="9.8000000000000007"/>
    <n v="2"/>
    <n v="1"/>
    <n v="124"/>
    <n v="0.52443784769614721"/>
    <n v="9"/>
    <n v="87"/>
    <n v="10751.44723"/>
    <n v="10751.44723"/>
  </r>
  <r>
    <x v="7"/>
    <x v="3"/>
    <n v="351910513"/>
    <s v="Iacanga"/>
    <n v="1.4525025497789801"/>
    <n v="10939"/>
    <n v="9652"/>
    <n v="1287"/>
    <n v="19.960999999999999"/>
    <n v="88.23"/>
    <n v="0.3"/>
    <n v="0.22"/>
    <n v="0.08"/>
    <n v="0"/>
    <n v="0"/>
    <n v="0.19500000000000001"/>
    <n v="7.0000000000000007E-2"/>
    <n v="4.0129199999999997E-2"/>
    <n v="2.4826402343750005E-2"/>
    <n v="3"/>
    <n v="40"/>
    <n v="60"/>
    <n v="6.92"/>
    <n v="533.79"/>
    <n v="140.33000000000001"/>
    <n v="0"/>
    <n v="0"/>
    <n v="12800.058506261998"/>
    <n v="1268.4742663863246"/>
    <n v="87.15"/>
    <n v="97.43"/>
    <n v="81.92"/>
    <n v="14.95"/>
    <n v="27.068027210884399"/>
    <n v="100"/>
    <n v="24.17"/>
    <n v="11.8"/>
    <n v="25.6"/>
    <n v="18.8"/>
    <n v="0"/>
    <n v="0"/>
    <n v="0"/>
    <n v="0"/>
    <n v="0"/>
    <n v="7.6"/>
    <n v="94.5"/>
    <n v="94.5"/>
    <n v="73.7"/>
    <n v="8"/>
    <n v="0"/>
    <n v="0"/>
    <n v="18"/>
    <n v="0"/>
    <n v="10"/>
    <n v="15"/>
    <n v="504.43155000000002"/>
    <n v="504.43155000000002"/>
  </r>
  <r>
    <x v="2"/>
    <x v="3"/>
    <n v="351910516"/>
    <s v="Iacanga"/>
    <m/>
    <m/>
    <m/>
    <m/>
    <m/>
    <m/>
    <n v="0.22"/>
    <n v="0.22"/>
    <n v="0"/>
    <n v="0"/>
    <n v="0"/>
    <n v="0"/>
    <n v="0.22"/>
    <n v="0"/>
    <n v="0"/>
    <n v="1"/>
    <n v="100"/>
    <n v="0"/>
    <m/>
    <s v=""/>
    <m/>
    <m/>
    <m/>
    <s v=""/>
    <s v=""/>
    <m/>
    <m/>
    <m/>
    <m/>
    <n v="22.289156626505999"/>
    <m/>
    <m/>
    <m/>
    <m/>
    <m/>
    <s v=""/>
    <s v=""/>
    <m/>
    <m/>
    <s v=""/>
    <m/>
    <m/>
    <m/>
    <m/>
    <m/>
    <m/>
    <m/>
    <n v="0"/>
    <m/>
    <n v="3"/>
    <n v="0"/>
    <m/>
    <m/>
  </r>
  <r>
    <x v="0"/>
    <x v="3"/>
    <n v="351920420"/>
    <s v="Iacri"/>
    <n v="-0.31718068188804099"/>
    <n v="6320"/>
    <n v="5243"/>
    <n v="1077"/>
    <n v="19.504000000000001"/>
    <n v="82.96"/>
    <n v="0"/>
    <n v="0"/>
    <n v="0"/>
    <n v="0"/>
    <n v="0"/>
    <n v="0"/>
    <n v="0"/>
    <n v="1.239E-4"/>
    <n v="1.4117958333333331E-2"/>
    <n v="2"/>
    <n v="14.29"/>
    <n v="85.71"/>
    <n v="3.54"/>
    <n v="273.34800000000001"/>
    <n v="67.959999999999994"/>
    <n v="0"/>
    <n v="0"/>
    <n v="11925.797468354431"/>
    <n v="1447.0632911392408"/>
    <n v="85.78"/>
    <n v="83.15"/>
    <n v="84.58"/>
    <n v="18.89"/>
    <s v=""/>
    <n v="100"/>
    <n v="1"/>
    <n v="0.4"/>
    <n v="1.2"/>
    <n v="0.6"/>
    <n v="0"/>
    <n v="0"/>
    <n v="0"/>
    <n v="0"/>
    <n v="0"/>
    <n v="8.9"/>
    <n v="93.92"/>
    <n v="93.92"/>
    <n v="75.099999999999994"/>
    <n v="7.8"/>
    <n v="0"/>
    <n v="0"/>
    <n v="1"/>
    <n v="0"/>
    <n v="1"/>
    <n v="6"/>
    <n v="256.7284416"/>
    <n v="256.7284416"/>
  </r>
  <r>
    <x v="1"/>
    <x v="3"/>
    <n v="351920421"/>
    <s v="Iacri"/>
    <m/>
    <m/>
    <m/>
    <m/>
    <m/>
    <m/>
    <n v="0.01"/>
    <n v="0.01"/>
    <n v="0"/>
    <n v="0"/>
    <n v="0"/>
    <n v="0"/>
    <n v="0.01"/>
    <n v="9.9280000000000006E-4"/>
    <n v="0"/>
    <n v="5"/>
    <n v="42.86"/>
    <n v="57.14"/>
    <m/>
    <s v=""/>
    <m/>
    <m/>
    <m/>
    <s v=""/>
    <s v=""/>
    <m/>
    <m/>
    <m/>
    <m/>
    <n v="22.727272727272702"/>
    <m/>
    <m/>
    <m/>
    <m/>
    <m/>
    <s v=""/>
    <s v=""/>
    <m/>
    <m/>
    <s v=""/>
    <m/>
    <m/>
    <m/>
    <m/>
    <m/>
    <m/>
    <m/>
    <n v="0"/>
    <m/>
    <n v="3"/>
    <n v="4"/>
    <m/>
    <m/>
  </r>
  <r>
    <x v="5"/>
    <x v="3"/>
    <n v="351925317"/>
    <s v="Iaras"/>
    <n v="2.3554096292674598"/>
    <n v="6731"/>
    <n v="2995"/>
    <n v="3736"/>
    <n v="16.77"/>
    <n v="44.5"/>
    <n v="0.15"/>
    <n v="0.13"/>
    <n v="0.02"/>
    <n v="0"/>
    <n v="6.0000000000000001E-3"/>
    <n v="0"/>
    <n v="0.14000000000000001"/>
    <n v="4.8009999999999997E-3"/>
    <n v="6.1139916666666664E-3"/>
    <n v="12"/>
    <n v="45.95"/>
    <n v="54.05"/>
    <n v="2.64"/>
    <n v="203.85"/>
    <n v="46.47"/>
    <n v="0"/>
    <n v="0"/>
    <n v="17522.602882186897"/>
    <n v="1920.9270539295792"/>
    <n v="34.880000000000003"/>
    <n v="44.5"/>
    <n v="30.46"/>
    <n v="22.78"/>
    <s v=""/>
    <n v="78.38"/>
    <n v="7.71"/>
    <n v="4.0999999999999996"/>
    <n v="8.5"/>
    <n v="4.7"/>
    <n v="0"/>
    <n v="0"/>
    <n v="0"/>
    <n v="0"/>
    <n v="0"/>
    <n v="9.1999999999999993"/>
    <n v="88.74"/>
    <n v="88.74"/>
    <n v="77.2"/>
    <n v="8.1"/>
    <n v="0"/>
    <n v="0"/>
    <n v="7"/>
    <n v="98.135560647094991"/>
    <n v="17"/>
    <n v="20"/>
    <n v="180.89649"/>
    <n v="180.89649"/>
  </r>
  <r>
    <x v="3"/>
    <x v="3"/>
    <n v="35193039"/>
    <s v="Ibaté"/>
    <m/>
    <m/>
    <m/>
    <m/>
    <m/>
    <m/>
    <n v="0"/>
    <n v="0"/>
    <n v="0"/>
    <n v="0"/>
    <n v="0"/>
    <n v="0"/>
    <n v="0"/>
    <n v="1.852E-4"/>
    <n v="0"/>
    <n v="3"/>
    <n v="50"/>
    <n v="50"/>
    <m/>
    <s v=""/>
    <m/>
    <m/>
    <m/>
    <s v=""/>
    <s v=""/>
    <m/>
    <m/>
    <m/>
    <m/>
    <n v="12.0141342756184"/>
    <m/>
    <m/>
    <m/>
    <m/>
    <m/>
    <s v=""/>
    <s v=""/>
    <m/>
    <m/>
    <s v=""/>
    <m/>
    <m/>
    <m/>
    <m/>
    <m/>
    <m/>
    <m/>
    <n v="0"/>
    <m/>
    <n v="2"/>
    <n v="2"/>
    <m/>
    <m/>
  </r>
  <r>
    <x v="7"/>
    <x v="3"/>
    <n v="351930313"/>
    <s v="Ibaté"/>
    <n v="1.31825862192645"/>
    <n v="33572"/>
    <n v="32379"/>
    <n v="1193"/>
    <n v="115.949"/>
    <n v="96.45"/>
    <n v="0.57000000000000006"/>
    <n v="0.56000000000000005"/>
    <n v="0.01"/>
    <n v="0"/>
    <n v="0"/>
    <n v="0.14399999999999999"/>
    <n v="0.42"/>
    <n v="1.1021599999999999E-2"/>
    <n v="9.8115063699074065E-2"/>
    <n v="7"/>
    <n v="45"/>
    <n v="55"/>
    <n v="26.29"/>
    <n v="1774.4939999999999"/>
    <n v="150.83000000000001"/>
    <n v="1"/>
    <n v="0"/>
    <n v="2423.533897295365"/>
    <n v="263.01918265221019"/>
    <n v="96.01"/>
    <s v=""/>
    <n v="96.01"/>
    <n v="0"/>
    <s v=""/>
    <n v="100"/>
    <n v="45.2"/>
    <n v="22.2"/>
    <n v="56.5"/>
    <n v="5.3"/>
    <n v="2"/>
    <n v="0.19762845849802399"/>
    <n v="0"/>
    <n v="0"/>
    <n v="0"/>
    <n v="9"/>
    <n v="100"/>
    <n v="100"/>
    <n v="91.5"/>
    <n v="10"/>
    <n v="0"/>
    <n v="0"/>
    <n v="8"/>
    <n v="0"/>
    <n v="18"/>
    <n v="22"/>
    <n v="1774.4939999999999"/>
    <n v="1774.4939999999999"/>
  </r>
  <r>
    <x v="2"/>
    <x v="3"/>
    <n v="351940216"/>
    <s v="Ibirá"/>
    <n v="1.1647652327268201"/>
    <n v="11733"/>
    <n v="10937"/>
    <n v="796"/>
    <n v="43.335000000000001"/>
    <n v="93.22"/>
    <n v="9.0000000000000011E-2"/>
    <n v="7.0000000000000007E-2"/>
    <n v="0.02"/>
    <n v="0"/>
    <n v="2.9000000000000001E-2"/>
    <n v="0"/>
    <n v="0.05"/>
    <n v="5.3991000000000004E-3"/>
    <n v="3.2329249430555547E-2"/>
    <n v="5"/>
    <n v="22.5"/>
    <n v="77.5"/>
    <n v="7.81"/>
    <n v="602.154"/>
    <n v="129.28"/>
    <n v="3"/>
    <n v="0"/>
    <n v="5429.3633341856303"/>
    <n v="483.80465354129365"/>
    <n v="90.52"/>
    <n v="100"/>
    <n v="89.08"/>
    <n v="14.23"/>
    <n v="31.908967931885101"/>
    <n v="98.19"/>
    <n v="10.64"/>
    <n v="4.3"/>
    <n v="11.2"/>
    <n v="8.6999999999999993"/>
    <n v="0"/>
    <n v="0"/>
    <n v="0"/>
    <n v="0"/>
    <n v="0"/>
    <n v="9.5"/>
    <n v="98.04"/>
    <n v="98.04"/>
    <n v="78.5"/>
    <n v="8.6"/>
    <n v="1"/>
    <n v="0"/>
    <n v="4"/>
    <n v="89.702051581163673"/>
    <n v="9"/>
    <n v="31"/>
    <n v="590.35178159999998"/>
    <n v="590.35178159999998"/>
  </r>
  <r>
    <x v="5"/>
    <x v="3"/>
    <n v="351950117"/>
    <s v="Ibirarema"/>
    <n v="1.27249899032769"/>
    <n v="7274"/>
    <n v="6807"/>
    <n v="467"/>
    <n v="31.841000000000001"/>
    <n v="93.58"/>
    <n v="0.2"/>
    <n v="0.2"/>
    <n v="0"/>
    <n v="0"/>
    <n v="4.0000000000000001E-3"/>
    <n v="0.17499999999999999"/>
    <n v="0.03"/>
    <n v="2.064E-4"/>
    <n v="1.7497379687499998E-2"/>
    <n v="3"/>
    <n v="60"/>
    <n v="40"/>
    <n v="4.88"/>
    <n v="376.11"/>
    <n v="75.72"/>
    <n v="0"/>
    <n v="0"/>
    <n v="9191.1355512785267"/>
    <n v="997.15149848776502"/>
    <n v="92.37"/>
    <n v="100"/>
    <n v="92.37"/>
    <n v="52.56"/>
    <n v="8.2352941176470598"/>
    <n v="100"/>
    <n v="18.22"/>
    <n v="9.6"/>
    <n v="22.4"/>
    <n v="2"/>
    <n v="0"/>
    <n v="0"/>
    <n v="0"/>
    <n v="0"/>
    <n v="0"/>
    <n v="9.5"/>
    <n v="98.6"/>
    <n v="98.6"/>
    <n v="79.900000000000006"/>
    <n v="8.6999999999999993"/>
    <n v="0"/>
    <n v="0"/>
    <n v="0"/>
    <n v="22.860565818649814"/>
    <n v="6"/>
    <n v="4"/>
    <n v="370.84446000000003"/>
    <n v="370.84446000000003"/>
  </r>
  <r>
    <x v="7"/>
    <x v="3"/>
    <n v="351960013"/>
    <s v="Ibitinga"/>
    <n v="1.1134488249480801"/>
    <n v="57022"/>
    <n v="55094"/>
    <n v="1928"/>
    <n v="82.799000000000007"/>
    <n v="96.62"/>
    <n v="0.51"/>
    <n v="0.18"/>
    <n v="0.33"/>
    <n v="0"/>
    <n v="0.19800000000000001"/>
    <n v="7.0000000000000001E-3"/>
    <n v="0.17"/>
    <n v="0.13089999999999999"/>
    <n v="0.17357391203703704"/>
    <n v="9"/>
    <n v="26.13"/>
    <n v="73.87"/>
    <n v="45.12"/>
    <n v="3045.2759999999998"/>
    <n v="3045.28"/>
    <n v="2"/>
    <n v="0"/>
    <n v="3063.8953386412263"/>
    <n v="309.70783206481707"/>
    <n v="100"/>
    <n v="96.05"/>
    <n v="100"/>
    <n v="34.659999999999997"/>
    <n v="4.46286260758687"/>
    <n v="100"/>
    <n v="45.63"/>
    <n v="22.6"/>
    <n v="42.3"/>
    <n v="58.5"/>
    <n v="0"/>
    <n v="0"/>
    <n v="0"/>
    <n v="1"/>
    <n v="0"/>
    <n v="9.8000000000000007"/>
    <n v="82"/>
    <n v="0"/>
    <n v="0"/>
    <n v="1.2"/>
    <n v="0"/>
    <n v="0"/>
    <n v="8"/>
    <n v="114.07244192188915"/>
    <n v="29"/>
    <n v="82"/>
    <n v="2497.1263199999999"/>
    <n v="0"/>
  </r>
  <r>
    <x v="2"/>
    <x v="3"/>
    <n v="351960016"/>
    <s v="Ibitinga"/>
    <m/>
    <m/>
    <m/>
    <m/>
    <m/>
    <m/>
    <n v="0.75"/>
    <n v="0.75"/>
    <n v="0"/>
    <n v="0"/>
    <n v="0"/>
    <n v="0"/>
    <n v="0.75"/>
    <n v="4.0509999999999998E-4"/>
    <n v="0"/>
    <n v="5"/>
    <n v="85"/>
    <n v="15"/>
    <m/>
    <s v=""/>
    <m/>
    <m/>
    <m/>
    <s v=""/>
    <s v=""/>
    <m/>
    <m/>
    <m/>
    <m/>
    <n v="9.9203680764466498"/>
    <m/>
    <m/>
    <m/>
    <m/>
    <m/>
    <s v=""/>
    <s v=""/>
    <m/>
    <m/>
    <s v=""/>
    <m/>
    <m/>
    <m/>
    <m/>
    <m/>
    <m/>
    <m/>
    <n v="0"/>
    <m/>
    <n v="17"/>
    <n v="3"/>
    <m/>
    <m/>
  </r>
  <r>
    <x v="18"/>
    <x v="3"/>
    <n v="35197096"/>
    <s v="Ibiúna"/>
    <m/>
    <m/>
    <m/>
    <m/>
    <m/>
    <m/>
    <n v="0"/>
    <n v="0"/>
    <n v="0"/>
    <n v="0"/>
    <n v="0"/>
    <n v="0"/>
    <n v="0"/>
    <n v="0"/>
    <n v="0"/>
    <n v="0"/>
    <n v="0"/>
    <n v="0"/>
    <m/>
    <s v=""/>
    <m/>
    <m/>
    <m/>
    <s v=""/>
    <s v=""/>
    <m/>
    <m/>
    <m/>
    <m/>
    <s v=""/>
    <m/>
    <m/>
    <m/>
    <m/>
    <m/>
    <s v=""/>
    <s v=""/>
    <m/>
    <m/>
    <s v=""/>
    <m/>
    <m/>
    <m/>
    <m/>
    <m/>
    <m/>
    <m/>
    <n v="0"/>
    <m/>
    <n v="0"/>
    <n v="0"/>
    <m/>
    <m/>
  </r>
  <r>
    <x v="8"/>
    <x v="3"/>
    <n v="351970910"/>
    <s v="Ibiúna"/>
    <n v="0.74452598618086596"/>
    <n v="74875"/>
    <n v="27198"/>
    <n v="47677"/>
    <n v="70.656999999999996"/>
    <n v="36.32"/>
    <n v="0.39"/>
    <n v="0.33"/>
    <n v="0.06"/>
    <n v="0"/>
    <n v="0.13500000000000001"/>
    <n v="2.9000000000000001E-2"/>
    <n v="0.15"/>
    <n v="7.0205299999999998E-2"/>
    <n v="0.10242640017361111"/>
    <n v="127"/>
    <n v="70.45"/>
    <n v="29.55"/>
    <n v="21.72"/>
    <n v="1466.424"/>
    <n v="894.83"/>
    <n v="3"/>
    <n v="0"/>
    <n v="8314.1320868113526"/>
    <n v="1124.5558597662775"/>
    <n v="44.94"/>
    <n v="64.459999999999994"/>
    <n v="17.55"/>
    <n v="45.62"/>
    <s v=""/>
    <n v="100"/>
    <n v="4.76"/>
    <n v="2"/>
    <n v="6"/>
    <n v="2.2999999999999998"/>
    <s v=""/>
    <s v=""/>
    <n v="1.3355592654424"/>
    <n v="1"/>
    <s v=""/>
    <n v="8.4"/>
    <n v="43.31"/>
    <n v="43.31"/>
    <n v="39"/>
    <n v="5.2"/>
    <n v="0"/>
    <n v="0"/>
    <n v="158"/>
    <n v="131.80195708447934"/>
    <n v="217"/>
    <n v="91"/>
    <n v="635.10823440000001"/>
    <n v="635.10823440000001"/>
  </r>
  <r>
    <x v="17"/>
    <x v="3"/>
    <n v="351970911"/>
    <s v="Ibiúna"/>
    <m/>
    <m/>
    <m/>
    <m/>
    <m/>
    <m/>
    <n v="0"/>
    <n v="0"/>
    <n v="0"/>
    <n v="0"/>
    <n v="0"/>
    <n v="1E-3"/>
    <n v="0"/>
    <n v="3.3300000000000003E-5"/>
    <n v="0"/>
    <n v="0"/>
    <n v="33.33"/>
    <n v="66.67"/>
    <m/>
    <s v=""/>
    <m/>
    <m/>
    <m/>
    <s v=""/>
    <s v=""/>
    <m/>
    <m/>
    <m/>
    <m/>
    <s v=""/>
    <m/>
    <m/>
    <m/>
    <m/>
    <m/>
    <s v=""/>
    <s v=""/>
    <m/>
    <m/>
    <s v=""/>
    <m/>
    <m/>
    <m/>
    <m/>
    <m/>
    <m/>
    <m/>
    <n v="17"/>
    <m/>
    <n v="1"/>
    <n v="2"/>
    <m/>
    <m/>
  </r>
  <r>
    <x v="9"/>
    <x v="3"/>
    <n v="351980812"/>
    <s v="Icém"/>
    <n v="0.80620211258455299"/>
    <n v="7867"/>
    <n v="6800"/>
    <n v="1067"/>
    <n v="21.664000000000001"/>
    <n v="86.44"/>
    <n v="0.03"/>
    <n v="0.02"/>
    <n v="0.01"/>
    <n v="0.02"/>
    <n v="2.1999999999999999E-2"/>
    <n v="1E-3"/>
    <n v="0"/>
    <n v="3.9809999999999997E-4"/>
    <n v="1.8800900781250001E-2"/>
    <n v="6"/>
    <n v="27.27"/>
    <n v="72.73"/>
    <n v="4.87"/>
    <n v="375.94799999999998"/>
    <n v="48.87"/>
    <n v="1"/>
    <n v="0"/>
    <n v="14270.771577475531"/>
    <n v="1603.4574806152282"/>
    <n v="91.77"/>
    <n v="85.82"/>
    <n v="89.52"/>
    <n v="25.77"/>
    <s v=""/>
    <n v="100"/>
    <n v="12.56"/>
    <n v="4.3"/>
    <n v="17.100000000000001"/>
    <n v="3.1"/>
    <n v="0"/>
    <n v="0"/>
    <n v="0"/>
    <n v="0"/>
    <n v="0"/>
    <n v="7.7"/>
    <n v="100"/>
    <n v="100"/>
    <n v="87"/>
    <n v="10"/>
    <n v="0"/>
    <n v="0"/>
    <n v="0"/>
    <n v="117.01566991907345"/>
    <n v="3"/>
    <n v="8"/>
    <n v="375.94799999999998"/>
    <n v="375.94799999999998"/>
  </r>
  <r>
    <x v="10"/>
    <x v="3"/>
    <n v="351980815"/>
    <s v="Icém"/>
    <m/>
    <m/>
    <m/>
    <m/>
    <m/>
    <m/>
    <n v="0.13"/>
    <n v="0.12"/>
    <n v="0.01"/>
    <n v="0"/>
    <n v="6.0000000000000001E-3"/>
    <n v="0.115"/>
    <n v="0"/>
    <n v="6.1728E-3"/>
    <n v="0"/>
    <n v="2"/>
    <n v="46.67"/>
    <n v="53.33"/>
    <m/>
    <s v=""/>
    <m/>
    <m/>
    <m/>
    <s v=""/>
    <s v=""/>
    <m/>
    <m/>
    <m/>
    <m/>
    <n v="14.705882352941201"/>
    <m/>
    <m/>
    <m/>
    <m/>
    <m/>
    <s v=""/>
    <s v=""/>
    <m/>
    <m/>
    <s v=""/>
    <m/>
    <m/>
    <m/>
    <m/>
    <m/>
    <m/>
    <m/>
    <n v="5"/>
    <m/>
    <n v="7"/>
    <n v="8"/>
    <m/>
    <m/>
  </r>
  <r>
    <x v="5"/>
    <x v="3"/>
    <n v="351990717"/>
    <s v="Iepê"/>
    <m/>
    <m/>
    <m/>
    <m/>
    <m/>
    <m/>
    <n v="0"/>
    <n v="0"/>
    <n v="0"/>
    <n v="0"/>
    <n v="0"/>
    <n v="0"/>
    <n v="0"/>
    <n v="0"/>
    <n v="0"/>
    <n v="0"/>
    <n v="0"/>
    <n v="0"/>
    <m/>
    <s v=""/>
    <m/>
    <m/>
    <m/>
    <s v=""/>
    <s v=""/>
    <m/>
    <m/>
    <m/>
    <m/>
    <s v=""/>
    <m/>
    <m/>
    <m/>
    <m/>
    <m/>
    <s v=""/>
    <s v=""/>
    <m/>
    <m/>
    <s v=""/>
    <m/>
    <m/>
    <m/>
    <m/>
    <m/>
    <m/>
    <m/>
    <n v="0"/>
    <m/>
    <n v="0"/>
    <n v="0"/>
    <m/>
    <m/>
  </r>
  <r>
    <x v="13"/>
    <x v="3"/>
    <n v="351990722"/>
    <s v="Iepê"/>
    <n v="0.38620825683579602"/>
    <n v="7828"/>
    <n v="7189"/>
    <n v="639"/>
    <n v="13.132999999999999"/>
    <n v="91.84"/>
    <n v="0.1"/>
    <n v="0.06"/>
    <n v="0.04"/>
    <n v="0.27"/>
    <n v="3.6999999999999998E-2"/>
    <n v="1E-3"/>
    <n v="0.06"/>
    <n v="1.1012999999999999E-3"/>
    <n v="1.8151174999999999E-2"/>
    <n v="3"/>
    <n v="17.39"/>
    <n v="82.61"/>
    <n v="5.04"/>
    <n v="388.53"/>
    <n v="74.790000000000006"/>
    <n v="0"/>
    <n v="0"/>
    <n v="19176.208482370977"/>
    <n v="2497.7414409810931"/>
    <n v="89.04"/>
    <n v="98.48"/>
    <n v="80.459999999999994"/>
    <n v="3.17"/>
    <s v=""/>
    <n v="100"/>
    <n v="4.03"/>
    <n v="2.1"/>
    <n v="3.2"/>
    <n v="6.5"/>
    <s v=""/>
    <s v=""/>
    <n v="0"/>
    <n v="0"/>
    <s v=""/>
    <n v="8.5"/>
    <n v="95"/>
    <n v="95"/>
    <n v="80.8"/>
    <n v="9.9"/>
    <n v="0"/>
    <n v="0"/>
    <n v="0"/>
    <n v="203.84355282784722"/>
    <n v="4"/>
    <n v="19"/>
    <n v="369.1035"/>
    <n v="369.1035"/>
  </r>
  <r>
    <x v="8"/>
    <x v="3"/>
    <n v="352000410"/>
    <s v="Igaraçu do Tietê"/>
    <m/>
    <m/>
    <m/>
    <m/>
    <m/>
    <m/>
    <n v="0"/>
    <n v="0"/>
    <n v="0"/>
    <n v="0"/>
    <n v="0"/>
    <n v="0"/>
    <n v="0"/>
    <n v="0"/>
    <n v="0"/>
    <n v="0"/>
    <n v="0"/>
    <n v="0"/>
    <m/>
    <s v=""/>
    <m/>
    <m/>
    <m/>
    <s v=""/>
    <s v=""/>
    <m/>
    <m/>
    <m/>
    <m/>
    <s v=""/>
    <m/>
    <m/>
    <m/>
    <m/>
    <m/>
    <s v=""/>
    <s v=""/>
    <m/>
    <m/>
    <s v=""/>
    <m/>
    <m/>
    <m/>
    <m/>
    <m/>
    <m/>
    <m/>
    <n v="0"/>
    <m/>
    <n v="0"/>
    <n v="0"/>
    <m/>
    <m/>
  </r>
  <r>
    <x v="7"/>
    <x v="3"/>
    <n v="352000413"/>
    <s v="Igaraçu do Tietê"/>
    <n v="0.30639363296986999"/>
    <n v="23897"/>
    <n v="23760"/>
    <n v="137"/>
    <n v="247.33"/>
    <n v="99.43"/>
    <n v="0.2"/>
    <n v="0.2"/>
    <n v="0"/>
    <n v="0"/>
    <n v="0"/>
    <n v="0"/>
    <n v="0.19"/>
    <n v="3.9458000000000002E-3"/>
    <n v="5.8807735883620676E-2"/>
    <n v="12"/>
    <n v="87.5"/>
    <n v="12.5"/>
    <n v="17.12"/>
    <n v="1320.57"/>
    <n v="338.07"/>
    <n v="1"/>
    <n v="0"/>
    <n v="1042.5342093149768"/>
    <n v="118.76972004854161"/>
    <s v=""/>
    <s v=""/>
    <s v=""/>
    <s v=""/>
    <s v=""/>
    <s v=""/>
    <n v="53.36"/>
    <n v="25"/>
    <n v="70.400000000000006"/>
    <n v="0.4"/>
    <s v=""/>
    <s v=""/>
    <n v="0"/>
    <n v="0"/>
    <s v=""/>
    <n v="8.5"/>
    <n v="80"/>
    <n v="80"/>
    <n v="74.400000000000006"/>
    <n v="7.8"/>
    <n v="0"/>
    <n v="0"/>
    <n v="2"/>
    <n v="0"/>
    <n v="14"/>
    <n v="2"/>
    <n v="1056.4559999999999"/>
    <n v="1056.4559999999999"/>
  </r>
  <r>
    <x v="11"/>
    <x v="3"/>
    <n v="35201038"/>
    <s v="Igarapava"/>
    <n v="0.608802257611463"/>
    <n v="29037"/>
    <n v="27630"/>
    <n v="1407"/>
    <n v="62.162999999999997"/>
    <n v="95.15"/>
    <n v="0.14000000000000001"/>
    <n v="0.01"/>
    <n v="0.13"/>
    <n v="0.53"/>
    <n v="9.1999999999999998E-2"/>
    <n v="3.2000000000000001E-2"/>
    <n v="0.01"/>
    <n v="1.1613999999999999E-2"/>
    <n v="8.2271634430555546E-2"/>
    <n v="7"/>
    <n v="15.69"/>
    <n v="84.31"/>
    <n v="22.69"/>
    <n v="1531.548"/>
    <n v="124.48"/>
    <n v="3"/>
    <n v="0"/>
    <n v="8243.2152081826644"/>
    <n v="1010.0382270895755"/>
    <n v="93.08"/>
    <n v="94.31"/>
    <n v="91.81"/>
    <n v="28.64"/>
    <s v=""/>
    <n v="98.69"/>
    <n v="5.95"/>
    <n v="1.9"/>
    <n v="0.6"/>
    <n v="14.2"/>
    <n v="10"/>
    <n v="0"/>
    <n v="0"/>
    <n v="0"/>
    <n v="0"/>
    <m/>
    <n v="95.7"/>
    <n v="95.7"/>
    <n v="91.9"/>
    <n v="9.9"/>
    <n v="0"/>
    <n v="0"/>
    <n v="4"/>
    <n v="111.8246898056414"/>
    <n v="8"/>
    <n v="43"/>
    <n v="1465.6914360000001"/>
    <n v="1465.6914360000001"/>
  </r>
  <r>
    <x v="15"/>
    <x v="3"/>
    <n v="35202022"/>
    <s v="Igaratá"/>
    <n v="0.47573281428958702"/>
    <n v="9169"/>
    <n v="7696"/>
    <n v="1473"/>
    <n v="31.259"/>
    <n v="83.93"/>
    <n v="0.22"/>
    <n v="0.21"/>
    <n v="0.01"/>
    <n v="0"/>
    <n v="5.2999999999999999E-2"/>
    <n v="3.0000000000000001E-3"/>
    <n v="0.16"/>
    <n v="5.8887000000000002E-3"/>
    <n v="1.3187600781249999E-2"/>
    <n v="36"/>
    <n v="66.67"/>
    <n v="33.33"/>
    <n v="5.24"/>
    <n v="404.46"/>
    <n v="294.2"/>
    <n v="1"/>
    <n v="0"/>
    <n v="15030.245392082015"/>
    <n v="1513.3427854727886"/>
    <n v="55.23"/>
    <n v="79.319999999999993"/>
    <n v="25.41"/>
    <n v="19.170000000000002"/>
    <n v="0"/>
    <n v="69.63"/>
    <n v="11.51"/>
    <n v="5"/>
    <n v="14.6"/>
    <n v="1.4"/>
    <n v="0"/>
    <n v="1.6666666666666701"/>
    <n v="0"/>
    <n v="0"/>
    <n v="0"/>
    <n v="8.3000000000000007"/>
    <n v="30.63"/>
    <n v="30.63"/>
    <n v="27.3"/>
    <n v="4.2"/>
    <n v="1"/>
    <n v="0"/>
    <n v="41"/>
    <n v="401.89266326104496"/>
    <n v="32"/>
    <n v="16"/>
    <n v="123.886098"/>
    <n v="123.886098"/>
  </r>
  <r>
    <x v="17"/>
    <x v="3"/>
    <n v="352030111"/>
    <s v="Iguape"/>
    <n v="0.19953866730106901"/>
    <n v="29235"/>
    <n v="25511"/>
    <n v="3724"/>
    <n v="14.757999999999999"/>
    <n v="87.26"/>
    <n v="0.04"/>
    <n v="0.04"/>
    <n v="0"/>
    <n v="0.19"/>
    <n v="0"/>
    <n v="0"/>
    <n v="0.04"/>
    <n v="3.1746000000000001E-3"/>
    <n v="5.7870716336805551E-2"/>
    <n v="60"/>
    <n v="76.47"/>
    <n v="23.53"/>
    <n v="20.98"/>
    <n v="1416.42"/>
    <n v="858.69"/>
    <n v="4"/>
    <n v="0"/>
    <n v="63557.418163160597"/>
    <n v="8208.9604925602871"/>
    <n v="65.03"/>
    <n v="97.9"/>
    <n v="45.94"/>
    <n v="31.34"/>
    <n v="15"/>
    <n v="75.97"/>
    <n v="0.17"/>
    <n v="0.1"/>
    <n v="0.2"/>
    <n v="0"/>
    <n v="0"/>
    <n v="2.80867106503299"/>
    <n v="0"/>
    <n v="0"/>
    <n v="0"/>
    <n v="8.5"/>
    <n v="58.77"/>
    <n v="58.77"/>
    <n v="39.4"/>
    <n v="5.4"/>
    <n v="0"/>
    <n v="0"/>
    <n v="2"/>
    <n v="0"/>
    <n v="26"/>
    <n v="8"/>
    <n v="832.43003399999998"/>
    <n v="832.43003399999998"/>
  </r>
  <r>
    <x v="17"/>
    <x v="3"/>
    <n v="352042611"/>
    <s v="Ilha Comprida"/>
    <n v="1.7929480110687701"/>
    <n v="9901"/>
    <n v="9901"/>
    <n v="0"/>
    <n v="52.517000000000003"/>
    <n v="100"/>
    <n v="0"/>
    <n v="0"/>
    <n v="0"/>
    <n v="0"/>
    <n v="0"/>
    <n v="0"/>
    <n v="0"/>
    <n v="0"/>
    <n v="2.2764564843749998E-2"/>
    <n v="0"/>
    <n v="0"/>
    <n v="0"/>
    <n v="7.46"/>
    <n v="575.42399999999998"/>
    <n v="364.41"/>
    <n v="1"/>
    <n v="0"/>
    <n v="18187.108372891627"/>
    <n v="2356.9982830017179"/>
    <n v="88.29"/>
    <n v="100"/>
    <n v="41.04"/>
    <n v="30.25"/>
    <n v="3.82641509433962"/>
    <n v="88.29"/>
    <n v="0"/>
    <n v="0"/>
    <n v="0"/>
    <n v="0"/>
    <s v=""/>
    <s v=""/>
    <n v="0"/>
    <n v="0"/>
    <s v=""/>
    <n v="8.5"/>
    <n v="40.520000000000003"/>
    <n v="40.520000000000003"/>
    <n v="36.700000000000003"/>
    <n v="5"/>
    <n v="0"/>
    <n v="0"/>
    <n v="14"/>
    <n v="0"/>
    <n v="0"/>
    <n v="0"/>
    <n v="233.1618048"/>
    <n v="233.1618048"/>
  </r>
  <r>
    <x v="16"/>
    <x v="3"/>
    <n v="352044218"/>
    <s v="Ilha Solteira"/>
    <n v="0.315273167893171"/>
    <n v="25591"/>
    <n v="24015"/>
    <n v="1576"/>
    <n v="38.811"/>
    <n v="93.84"/>
    <n v="0.15"/>
    <n v="0.02"/>
    <n v="0.13"/>
    <n v="0.45"/>
    <n v="0.11899999999999999"/>
    <n v="5.0000000000000001E-3"/>
    <n v="0.02"/>
    <n v="3.299E-4"/>
    <n v="7.7898530092592594E-2"/>
    <n v="5"/>
    <n v="6.45"/>
    <n v="93.55"/>
    <n v="17.43"/>
    <n v="1344.87"/>
    <n v="599.98"/>
    <n v="1"/>
    <n v="0"/>
    <n v="6013.6641788128636"/>
    <n v="480.60021101168394"/>
    <n v="100"/>
    <n v="100"/>
    <n v="93.84"/>
    <n v="38.770000000000003"/>
    <s v=""/>
    <n v="100"/>
    <n v="9.5399999999999991"/>
    <n v="3"/>
    <n v="1.5"/>
    <n v="33.1"/>
    <n v="8"/>
    <n v="8.6542622241453898E-2"/>
    <n v="0"/>
    <n v="0"/>
    <n v="0"/>
    <n v="9.6"/>
    <n v="90.8"/>
    <n v="90.8"/>
    <n v="55.4"/>
    <n v="7"/>
    <n v="0"/>
    <n v="0"/>
    <n v="3"/>
    <n v="152.76283115811418"/>
    <n v="2"/>
    <n v="29"/>
    <n v="1221.1419599999999"/>
    <n v="1221.1419599999999"/>
  </r>
  <r>
    <x v="12"/>
    <x v="3"/>
    <n v="352044219"/>
    <s v="Ilha Solteira"/>
    <m/>
    <m/>
    <m/>
    <m/>
    <m/>
    <m/>
    <n v="0"/>
    <n v="0"/>
    <n v="0"/>
    <n v="0"/>
    <n v="1E-3"/>
    <n v="0"/>
    <n v="0"/>
    <n v="0"/>
    <n v="0"/>
    <n v="0"/>
    <n v="50"/>
    <n v="50"/>
    <m/>
    <s v=""/>
    <m/>
    <m/>
    <m/>
    <s v=""/>
    <s v=""/>
    <m/>
    <m/>
    <m/>
    <m/>
    <n v="39.3178195728403"/>
    <m/>
    <m/>
    <m/>
    <m/>
    <m/>
    <s v=""/>
    <s v=""/>
    <m/>
    <m/>
    <s v=""/>
    <m/>
    <m/>
    <m/>
    <m/>
    <m/>
    <m/>
    <m/>
    <n v="1"/>
    <m/>
    <n v="1"/>
    <n v="1"/>
    <m/>
    <m/>
  </r>
  <r>
    <x v="21"/>
    <x v="3"/>
    <n v="35204003"/>
    <s v="Ilhabela"/>
    <n v="2.13165019089598"/>
    <n v="31988"/>
    <n v="31768"/>
    <n v="220"/>
    <n v="91.84"/>
    <n v="99.31"/>
    <n v="0.16"/>
    <n v="0.16"/>
    <n v="0"/>
    <n v="0"/>
    <n v="0.152"/>
    <n v="0"/>
    <n v="0"/>
    <n v="7.4901999999999998E-3"/>
    <n v="6.7166432768518511E-2"/>
    <n v="13"/>
    <n v="91.43"/>
    <n v="8.57"/>
    <n v="26.5"/>
    <n v="1788.75"/>
    <n v="1766.67"/>
    <n v="5"/>
    <n v="0"/>
    <n v="19106.154808053019"/>
    <n v="2099.902463423784"/>
    <n v="68.98"/>
    <s v=""/>
    <n v="36.54"/>
    <n v="21.5"/>
    <s v=""/>
    <n v="69.459999999999994"/>
    <n v="2.25"/>
    <n v="0.8"/>
    <n v="3.2"/>
    <n v="0"/>
    <s v=""/>
    <s v=""/>
    <n v="0"/>
    <n v="0"/>
    <s v=""/>
    <n v="9"/>
    <n v="35.270000000000003"/>
    <n v="1.4108000000000001"/>
    <n v="1.2"/>
    <n v="1.2"/>
    <n v="2"/>
    <n v="0"/>
    <n v="47"/>
    <n v="226.30351759762311"/>
    <n v="32"/>
    <n v="3"/>
    <n v="630.89212499999996"/>
    <n v="25.235685"/>
  </r>
  <r>
    <x v="6"/>
    <x v="3"/>
    <n v="35205095"/>
    <s v="Indaiatuba"/>
    <n v="2.3340985593885999"/>
    <n v="232586"/>
    <n v="230248"/>
    <n v="2338"/>
    <n v="748.92499999999995"/>
    <n v="98.99"/>
    <n v="0.91"/>
    <n v="0.79"/>
    <n v="0.12"/>
    <n v="0"/>
    <n v="0.746"/>
    <n v="5.2999999999999999E-2"/>
    <n v="0.04"/>
    <n v="6.6527099999999603E-2"/>
    <n v="0.79772287056712954"/>
    <n v="95"/>
    <n v="3.36"/>
    <n v="96.64"/>
    <n v="213.47"/>
    <n v="12808.422"/>
    <n v="4349.5200000000004"/>
    <n v="20"/>
    <n v="0"/>
    <n v="494.89823119190322"/>
    <n v="65.08250711564753"/>
    <n v="98.45"/>
    <n v="98.99"/>
    <n v="96.86"/>
    <n v="32.94"/>
    <s v=""/>
    <n v="99.45"/>
    <n v="65.41"/>
    <n v="24.7"/>
    <n v="87.4"/>
    <n v="24.2"/>
    <n v="0"/>
    <n v="0"/>
    <n v="0.85989698434127604"/>
    <n v="0"/>
    <n v="0"/>
    <n v="9.8000000000000007"/>
    <n v="96.4"/>
    <n v="66.708799999999997"/>
    <n v="66"/>
    <n v="7.3"/>
    <n v="1"/>
    <n v="0"/>
    <n v="109"/>
    <n v="93.516185573273347"/>
    <n v="26"/>
    <n v="748"/>
    <n v="12347.318810000001"/>
    <n v="8544.344615"/>
  </r>
  <r>
    <x v="8"/>
    <x v="3"/>
    <n v="352050910"/>
    <s v="Indaiatuba"/>
    <m/>
    <m/>
    <m/>
    <m/>
    <m/>
    <m/>
    <n v="0"/>
    <n v="0"/>
    <n v="0"/>
    <n v="0"/>
    <n v="0"/>
    <n v="0"/>
    <n v="0"/>
    <n v="0"/>
    <n v="0"/>
    <n v="0"/>
    <n v="0"/>
    <n v="0"/>
    <m/>
    <s v=""/>
    <m/>
    <m/>
    <m/>
    <s v=""/>
    <s v=""/>
    <m/>
    <m/>
    <m/>
    <m/>
    <n v="0"/>
    <m/>
    <m/>
    <m/>
    <m/>
    <m/>
    <s v=""/>
    <s v=""/>
    <m/>
    <m/>
    <s v=""/>
    <m/>
    <m/>
    <m/>
    <m/>
    <m/>
    <m/>
    <m/>
    <n v="0"/>
    <m/>
    <n v="0"/>
    <n v="0"/>
    <m/>
    <m/>
  </r>
  <r>
    <x v="1"/>
    <x v="3"/>
    <n v="352060821"/>
    <s v="Indiana"/>
    <n v="-0.15315817034983201"/>
    <n v="4791"/>
    <n v="4188"/>
    <n v="603"/>
    <n v="37.546999999999997"/>
    <n v="87.41"/>
    <n v="0.01"/>
    <n v="0.01"/>
    <n v="0"/>
    <n v="0"/>
    <n v="0"/>
    <n v="0"/>
    <n v="0.01"/>
    <n v="8.1000000000000004E-5"/>
    <n v="1.0672451562500001E-2"/>
    <n v="1"/>
    <n v="25"/>
    <n v="75"/>
    <n v="2.95"/>
    <n v="227.77199999999999"/>
    <n v="43.85"/>
    <n v="0"/>
    <n v="0"/>
    <n v="6319.0482154038818"/>
    <n v="724.05760801502811"/>
    <n v="85.54"/>
    <n v="86.35"/>
    <n v="73.11"/>
    <n v="0.82"/>
    <s v=""/>
    <n v="100"/>
    <n v="1.39"/>
    <n v="0.7"/>
    <n v="1.8"/>
    <n v="0.1"/>
    <n v="0"/>
    <n v="1.1111111111111101"/>
    <n v="0"/>
    <n v="0"/>
    <n v="0"/>
    <n v="8.4"/>
    <n v="95"/>
    <n v="95"/>
    <n v="80.8"/>
    <n v="9.9"/>
    <n v="0"/>
    <n v="0"/>
    <n v="14"/>
    <n v="0"/>
    <n v="1"/>
    <n v="3"/>
    <n v="216.38339999999999"/>
    <n v="216.38339999999999"/>
  </r>
  <r>
    <x v="13"/>
    <x v="3"/>
    <n v="352060822"/>
    <s v="Indiana"/>
    <m/>
    <m/>
    <m/>
    <m/>
    <m/>
    <m/>
    <n v="0"/>
    <n v="0"/>
    <n v="0"/>
    <n v="0"/>
    <n v="0"/>
    <n v="0"/>
    <n v="0"/>
    <n v="0"/>
    <n v="0"/>
    <n v="0"/>
    <n v="0"/>
    <n v="0"/>
    <m/>
    <s v=""/>
    <m/>
    <m/>
    <m/>
    <s v=""/>
    <s v=""/>
    <m/>
    <m/>
    <m/>
    <m/>
    <n v="11.1111111111111"/>
    <m/>
    <m/>
    <m/>
    <m/>
    <m/>
    <s v=""/>
    <s v=""/>
    <m/>
    <m/>
    <s v=""/>
    <m/>
    <m/>
    <m/>
    <m/>
    <m/>
    <m/>
    <m/>
    <n v="0"/>
    <m/>
    <n v="0"/>
    <n v="0"/>
    <m/>
    <m/>
  </r>
  <r>
    <x v="10"/>
    <x v="3"/>
    <n v="352070715"/>
    <s v="Indiaporã"/>
    <n v="-0.23256555692834399"/>
    <n v="3863"/>
    <n v="3464"/>
    <n v="399"/>
    <n v="13.823"/>
    <n v="89.67"/>
    <n v="0"/>
    <n v="0"/>
    <n v="0"/>
    <n v="0"/>
    <n v="0"/>
    <n v="0"/>
    <n v="0"/>
    <n v="3.68E-4"/>
    <n v="8.3668153645833337E-3"/>
    <n v="1"/>
    <n v="40"/>
    <n v="60"/>
    <n v="2.39"/>
    <n v="184.73400000000001"/>
    <n v="37.64"/>
    <n v="0"/>
    <n v="0"/>
    <n v="17878.291483303132"/>
    <n v="1877.6287859176803"/>
    <n v="83.17"/>
    <n v="100"/>
    <n v="74.790000000000006"/>
    <n v="21.06"/>
    <s v=""/>
    <n v="96.05"/>
    <n v="0.72"/>
    <n v="0.2"/>
    <n v="1"/>
    <n v="0.2"/>
    <n v="0"/>
    <n v="0"/>
    <n v="0"/>
    <n v="0"/>
    <n v="0"/>
    <n v="8.6999999999999993"/>
    <n v="86.93"/>
    <n v="86.93"/>
    <n v="79.599999999999994"/>
    <n v="8.5"/>
    <n v="0"/>
    <n v="0"/>
    <n v="0"/>
    <n v="0"/>
    <n v="2"/>
    <n v="3"/>
    <n v="160.5892662"/>
    <n v="160.5892662"/>
  </r>
  <r>
    <x v="0"/>
    <x v="3"/>
    <n v="352080620"/>
    <s v="Inúbia Paulista"/>
    <m/>
    <m/>
    <m/>
    <m/>
    <m/>
    <m/>
    <n v="0"/>
    <n v="0"/>
    <n v="0"/>
    <n v="0"/>
    <n v="0"/>
    <n v="0"/>
    <n v="0"/>
    <n v="0"/>
    <n v="0"/>
    <n v="0"/>
    <n v="0"/>
    <n v="0"/>
    <m/>
    <s v=""/>
    <m/>
    <m/>
    <m/>
    <s v=""/>
    <s v=""/>
    <m/>
    <m/>
    <m/>
    <m/>
    <n v="33.197389885807503"/>
    <m/>
    <m/>
    <m/>
    <m/>
    <m/>
    <s v=""/>
    <s v=""/>
    <m/>
    <m/>
    <s v=""/>
    <m/>
    <m/>
    <m/>
    <m/>
    <m/>
    <m/>
    <m/>
    <n v="0"/>
    <m/>
    <n v="0"/>
    <n v="0"/>
    <m/>
    <m/>
  </r>
  <r>
    <x v="1"/>
    <x v="3"/>
    <n v="352080621"/>
    <s v="Inúbia Paulista"/>
    <n v="0.74748676389733104"/>
    <n v="3818"/>
    <n v="3429"/>
    <n v="389"/>
    <n v="44.031999999999996"/>
    <n v="89.81"/>
    <n v="0.01"/>
    <n v="0"/>
    <n v="0.01"/>
    <n v="0"/>
    <n v="8.0000000000000002E-3"/>
    <n v="0"/>
    <n v="0"/>
    <n v="0"/>
    <n v="8.8380734374999999E-3"/>
    <n v="0"/>
    <n v="40"/>
    <n v="60"/>
    <n v="2.41"/>
    <n v="185.86799999999999"/>
    <n v="45.95"/>
    <n v="0"/>
    <n v="0"/>
    <n v="5203.6877946568884"/>
    <n v="578.18753273965422"/>
    <n v="88.89"/>
    <n v="87.52"/>
    <n v="88.69"/>
    <n v="18.34"/>
    <s v=""/>
    <n v="100"/>
    <n v="3.21"/>
    <n v="1.4"/>
    <n v="0.4"/>
    <n v="11.3"/>
    <n v="3"/>
    <n v="1.51515151515152"/>
    <n v="0"/>
    <n v="0"/>
    <n v="0"/>
    <n v="9"/>
    <n v="96.51"/>
    <n v="96.51"/>
    <n v="75.3"/>
    <n v="8"/>
    <n v="0"/>
    <n v="0"/>
    <n v="0"/>
    <n v="90.517464655316743"/>
    <n v="2"/>
    <n v="3"/>
    <n v="179.3812068"/>
    <n v="179.3812068"/>
  </r>
  <r>
    <x v="14"/>
    <x v="3"/>
    <n v="352090514"/>
    <s v="Ipaussu"/>
    <n v="0.64337583512172902"/>
    <n v="14247"/>
    <n v="13340"/>
    <n v="907"/>
    <n v="68.122"/>
    <n v="93.63"/>
    <n v="0.48"/>
    <n v="0.42"/>
    <n v="0.06"/>
    <n v="0"/>
    <n v="6.0000000000000001E-3"/>
    <n v="0.46700000000000003"/>
    <n v="0"/>
    <n v="3.6354E-3"/>
    <n v="3.945150951041667E-2"/>
    <n v="3"/>
    <n v="25"/>
    <n v="75"/>
    <n v="9.52"/>
    <n v="734.61599999999999"/>
    <n v="152.80000000000001"/>
    <n v="1"/>
    <n v="0"/>
    <n v="4869.740998104864"/>
    <n v="575.51484523057491"/>
    <n v="90.97"/>
    <n v="100"/>
    <n v="90.97"/>
    <n v="0.4"/>
    <n v="74.826296098343093"/>
    <n v="98.74"/>
    <n v="46.19"/>
    <n v="21.8"/>
    <n v="53.4"/>
    <n v="24.5"/>
    <n v="0"/>
    <n v="3.7008079228563999"/>
    <n v="7.0190215483961502"/>
    <n v="0"/>
    <n v="0"/>
    <n v="8.4"/>
    <n v="99"/>
    <n v="99"/>
    <n v="79.2"/>
    <n v="8.6"/>
    <n v="1"/>
    <n v="0"/>
    <n v="1"/>
    <n v="15.208543537265099"/>
    <n v="3"/>
    <n v="9"/>
    <n v="727.26984000000004"/>
    <n v="727.26984000000004"/>
  </r>
  <r>
    <x v="5"/>
    <x v="3"/>
    <n v="352090517"/>
    <s v="Ipaussu"/>
    <m/>
    <m/>
    <m/>
    <m/>
    <m/>
    <m/>
    <n v="0"/>
    <n v="0"/>
    <n v="0"/>
    <n v="0"/>
    <n v="0"/>
    <n v="0"/>
    <n v="0"/>
    <n v="0"/>
    <n v="0"/>
    <n v="0"/>
    <n v="0"/>
    <n v="0"/>
    <m/>
    <s v=""/>
    <m/>
    <m/>
    <m/>
    <s v=""/>
    <s v=""/>
    <m/>
    <m/>
    <m/>
    <m/>
    <n v="4.5201668984700998"/>
    <m/>
    <m/>
    <m/>
    <m/>
    <m/>
    <s v=""/>
    <s v=""/>
    <m/>
    <m/>
    <s v=""/>
    <m/>
    <m/>
    <m/>
    <m/>
    <m/>
    <m/>
    <m/>
    <n v="0"/>
    <m/>
    <n v="0"/>
    <n v="0"/>
    <m/>
    <m/>
  </r>
  <r>
    <x v="8"/>
    <x v="3"/>
    <n v="352100210"/>
    <s v="Iperó"/>
    <n v="2.6234770129624598"/>
    <n v="32632"/>
    <n v="20136"/>
    <n v="12496"/>
    <n v="190.89699999999999"/>
    <n v="61.71"/>
    <n v="0.1"/>
    <n v="0.08"/>
    <n v="0.02"/>
    <n v="0"/>
    <n v="1.6E-2"/>
    <n v="8.2000000000000003E-2"/>
    <n v="0.01"/>
    <n v="2.9455000000000002E-3"/>
    <n v="6.7465753555555549E-2"/>
    <n v="10"/>
    <n v="48.78"/>
    <n v="51.22"/>
    <n v="15.08"/>
    <n v="1163.376"/>
    <n v="540.96"/>
    <n v="4"/>
    <n v="0"/>
    <n v="1478.6124050012259"/>
    <n v="222.27506741848495"/>
    <n v="67.92"/>
    <n v="100"/>
    <n v="46.46"/>
    <n v="39.94"/>
    <s v=""/>
    <n v="100"/>
    <n v="19.46"/>
    <n v="7"/>
    <n v="26"/>
    <n v="10.4"/>
    <n v="15"/>
    <n v="0.26746907388833202"/>
    <n v="0"/>
    <n v="0"/>
    <n v="0"/>
    <n v="9.1999999999999993"/>
    <n v="76.430000000000007"/>
    <n v="76.430000000000007"/>
    <n v="53.5"/>
    <n v="6.6"/>
    <n v="1"/>
    <n v="0"/>
    <n v="14"/>
    <n v="23.71573599459553"/>
    <n v="20"/>
    <n v="21"/>
    <n v="889.16827679999994"/>
    <n v="889.16827679999994"/>
  </r>
  <r>
    <x v="6"/>
    <x v="3"/>
    <n v="35211015"/>
    <s v="Ipeúna"/>
    <n v="2.5918230470223"/>
    <n v="7087"/>
    <n v="6339"/>
    <n v="748"/>
    <n v="37.195999999999998"/>
    <n v="89.45"/>
    <n v="0.04"/>
    <n v="0.01"/>
    <n v="0.03"/>
    <n v="0"/>
    <n v="2.9000000000000001E-2"/>
    <n v="7.0000000000000001E-3"/>
    <n v="0"/>
    <n v="4.8346999999999999E-3"/>
    <n v="1.5884846093749998E-2"/>
    <n v="8"/>
    <n v="23.81"/>
    <n v="76.19"/>
    <n v="4.32"/>
    <n v="333.55799999999999"/>
    <n v="55.3"/>
    <n v="1"/>
    <n v="0"/>
    <n v="10412.620290673063"/>
    <n v="1379.4496966276283"/>
    <n v="86.07"/>
    <n v="100"/>
    <n v="79.180000000000007"/>
    <n v="32.65"/>
    <n v="31.131879543094499"/>
    <n v="100"/>
    <n v="4.92"/>
    <n v="1.9"/>
    <n v="2.2000000000000002"/>
    <n v="9.9"/>
    <n v="0"/>
    <n v="0"/>
    <n v="0"/>
    <n v="0"/>
    <n v="0"/>
    <n v="8.3000000000000007"/>
    <n v="86"/>
    <n v="86"/>
    <n v="83.4"/>
    <n v="9.3000000000000007"/>
    <n v="0"/>
    <n v="0"/>
    <n v="2"/>
    <n v="182.56393438656136"/>
    <n v="10"/>
    <n v="32"/>
    <n v="286.85987999999998"/>
    <n v="286.85987999999998"/>
  </r>
  <r>
    <x v="10"/>
    <x v="3"/>
    <n v="352115015"/>
    <s v="Ipiguá"/>
    <n v="1.92281990700758"/>
    <n v="5011"/>
    <n v="3179"/>
    <n v="1832"/>
    <n v="36.948999999999998"/>
    <n v="63.44"/>
    <n v="0.12"/>
    <n v="0.01"/>
    <n v="0.11"/>
    <n v="0"/>
    <n v="5.1999999999999998E-2"/>
    <n v="2E-3"/>
    <n v="0.06"/>
    <n v="4.6782000000000004E-3"/>
    <n v="1.2059879401468581E-2"/>
    <n v="6"/>
    <n v="16.13"/>
    <n v="83.87"/>
    <n v="2.19"/>
    <n v="168.96600000000001"/>
    <n v="168.97"/>
    <n v="0"/>
    <n v="1"/>
    <n v="6167.4875274396327"/>
    <n v="629.33546198363604"/>
    <s v=""/>
    <s v=""/>
    <s v=""/>
    <s v=""/>
    <n v="18.551711776304"/>
    <s v=""/>
    <n v="39.08"/>
    <n v="12.4"/>
    <n v="3.8"/>
    <n v="113.2"/>
    <n v="0"/>
    <n v="0"/>
    <n v="0"/>
    <n v="1"/>
    <n v="0"/>
    <n v="10"/>
    <n v="100"/>
    <n v="0"/>
    <n v="0"/>
    <n v="1.8"/>
    <n v="0"/>
    <n v="1"/>
    <n v="1"/>
    <n v="431.18175786789169"/>
    <n v="5"/>
    <n v="26"/>
    <n v="168.96600000000001"/>
    <n v="0"/>
  </r>
  <r>
    <x v="17"/>
    <x v="3"/>
    <n v="352120011"/>
    <s v="Iporanga"/>
    <n v="-8.4353089220690097E-2"/>
    <n v="4366"/>
    <n v="2743"/>
    <n v="1623"/>
    <n v="3.7629999999999999"/>
    <n v="62.83"/>
    <n v="0.05"/>
    <n v="0.05"/>
    <n v="0"/>
    <n v="0"/>
    <n v="7.0000000000000001E-3"/>
    <n v="0"/>
    <n v="0.04"/>
    <n v="2.3340000000000001E-4"/>
    <n v="5.7633473958333334E-3"/>
    <n v="8"/>
    <n v="93.33"/>
    <n v="6.67"/>
    <n v="1.68"/>
    <n v="129.654"/>
    <n v="40.42"/>
    <n v="1"/>
    <n v="0"/>
    <n v="251580.13742556114"/>
    <n v="32503.893724232708"/>
    <n v="50.69"/>
    <s v=""/>
    <n v="45.92"/>
    <n v="32.340000000000003"/>
    <n v="0"/>
    <n v="90.75"/>
    <n v="0.31"/>
    <n v="0.1"/>
    <n v="0.4"/>
    <n v="0"/>
    <s v=""/>
    <s v=""/>
    <n v="0"/>
    <n v="0"/>
    <s v=""/>
    <n v="9.1"/>
    <n v="77.33"/>
    <n v="77.33"/>
    <n v="68.8"/>
    <n v="7.6"/>
    <n v="0"/>
    <n v="0"/>
    <n v="22"/>
    <n v="121.45719352369278"/>
    <n v="14"/>
    <n v="1"/>
    <n v="100.2614382"/>
    <n v="100.2614382"/>
  </r>
  <r>
    <x v="11"/>
    <x v="3"/>
    <n v="35213098"/>
    <s v="Ipuã"/>
    <n v="1.29163623811321"/>
    <n v="15360"/>
    <n v="14834"/>
    <n v="526"/>
    <n v="32.99"/>
    <n v="96.58"/>
    <n v="0.37"/>
    <n v="0.31"/>
    <n v="0.06"/>
    <n v="0.01"/>
    <n v="7.2999999999999995E-2"/>
    <n v="8.0000000000000002E-3"/>
    <n v="0.28999999999999998"/>
    <n v="6.7700000000000006E-5"/>
    <n v="4.5684853333333331E-2"/>
    <n v="12"/>
    <n v="61.54"/>
    <n v="38.46"/>
    <n v="10.69"/>
    <n v="824.68799999999999"/>
    <n v="208.57"/>
    <n v="2"/>
    <n v="0"/>
    <n v="15008.34375"/>
    <n v="1827.2812500000002"/>
    <n v="97.71"/>
    <n v="95.86"/>
    <n v="97.71"/>
    <n v="9.6300000000000008"/>
    <s v=""/>
    <n v="95.59"/>
    <n v="16.53"/>
    <n v="5.2"/>
    <n v="22.5"/>
    <n v="7"/>
    <n v="0"/>
    <n v="0"/>
    <n v="0"/>
    <n v="0"/>
    <n v="0"/>
    <n v="8.3000000000000007"/>
    <n v="100"/>
    <n v="100"/>
    <n v="74.7"/>
    <n v="8.4"/>
    <n v="1"/>
    <n v="0"/>
    <n v="1"/>
    <n v="159.79037837194181"/>
    <n v="16"/>
    <n v="10"/>
    <n v="824.68799999999999"/>
    <n v="824.68799999999999"/>
  </r>
  <r>
    <x v="9"/>
    <x v="3"/>
    <n v="352130912"/>
    <s v="Ipuã"/>
    <m/>
    <m/>
    <m/>
    <m/>
    <m/>
    <m/>
    <n v="0.01"/>
    <n v="0.01"/>
    <n v="0"/>
    <n v="0"/>
    <n v="0"/>
    <n v="0"/>
    <n v="0.01"/>
    <n v="0"/>
    <n v="0"/>
    <n v="0"/>
    <n v="100"/>
    <n v="0"/>
    <m/>
    <s v=""/>
    <m/>
    <m/>
    <m/>
    <s v=""/>
    <s v=""/>
    <m/>
    <m/>
    <m/>
    <m/>
    <n v="37.3333333333333"/>
    <m/>
    <m/>
    <m/>
    <m/>
    <m/>
    <s v=""/>
    <s v=""/>
    <m/>
    <m/>
    <s v=""/>
    <m/>
    <m/>
    <m/>
    <m/>
    <m/>
    <m/>
    <m/>
    <n v="0"/>
    <m/>
    <n v="1"/>
    <n v="0"/>
    <m/>
    <m/>
  </r>
  <r>
    <x v="6"/>
    <x v="3"/>
    <n v="35214085"/>
    <s v="Iracemápolis"/>
    <n v="1.98957300970155"/>
    <n v="22655"/>
    <n v="22249"/>
    <n v="406"/>
    <n v="195.386"/>
    <n v="98.21"/>
    <n v="0.39"/>
    <n v="0.38"/>
    <n v="0.01"/>
    <n v="0"/>
    <n v="0.1"/>
    <n v="0.23100000000000001"/>
    <n v="0.06"/>
    <n v="3.8070999999999999E-3"/>
    <n v="6.8478670659722227E-2"/>
    <n v="10"/>
    <n v="41.38"/>
    <n v="58.62"/>
    <n v="15.95"/>
    <n v="1230.336"/>
    <n v="258.37"/>
    <n v="2"/>
    <n v="0"/>
    <n v="2018.4153608474951"/>
    <n v="264.48201280070634"/>
    <n v="99.3"/>
    <n v="100"/>
    <n v="99.3"/>
    <n v="11.76"/>
    <s v=""/>
    <n v="100"/>
    <n v="70.97"/>
    <n v="26.9"/>
    <n v="106.1"/>
    <n v="4.4000000000000004"/>
    <n v="0"/>
    <n v="0"/>
    <n v="0"/>
    <n v="0"/>
    <n v="0"/>
    <n v="8.3000000000000007"/>
    <n v="100"/>
    <n v="100"/>
    <n v="79"/>
    <n v="8.6"/>
    <n v="0"/>
    <n v="0"/>
    <n v="12"/>
    <n v="146.0308721483666"/>
    <n v="12"/>
    <n v="17"/>
    <n v="1230.336"/>
    <n v="1230.336"/>
  </r>
  <r>
    <x v="2"/>
    <x v="3"/>
    <n v="352150716"/>
    <s v="Irapuã"/>
    <n v="0.72082890939597599"/>
    <n v="7604"/>
    <n v="6965"/>
    <n v="639"/>
    <n v="29.539000000000001"/>
    <n v="91.6"/>
    <n v="0.22"/>
    <n v="0.1"/>
    <n v="0.12"/>
    <n v="0"/>
    <n v="1.4999999999999999E-2"/>
    <n v="0"/>
    <n v="0.19"/>
    <n v="1.67069E-2"/>
    <n v="1.7382268749999999E-2"/>
    <n v="5"/>
    <n v="25.64"/>
    <n v="74.36"/>
    <n v="4.92"/>
    <n v="379.45800000000003"/>
    <n v="72.22"/>
    <n v="0"/>
    <n v="0"/>
    <n v="7962.7985270910049"/>
    <n v="746.51236191478199"/>
    <n v="87.78"/>
    <s v=""/>
    <n v="87.7"/>
    <n v="10.55"/>
    <n v="0.625"/>
    <n v="98.41"/>
    <n v="27.97"/>
    <n v="11.5"/>
    <n v="16.399999999999999"/>
    <n v="67.2"/>
    <n v="0"/>
    <n v="0"/>
    <n v="0"/>
    <n v="0"/>
    <n v="0"/>
    <n v="8.6"/>
    <n v="92.01"/>
    <n v="92.01"/>
    <n v="81"/>
    <n v="9.9"/>
    <n v="0"/>
    <n v="0"/>
    <n v="0"/>
    <n v="86.294834211443202"/>
    <n v="10"/>
    <n v="29"/>
    <n v="349.13930579999999"/>
    <n v="349.13930579999999"/>
  </r>
  <r>
    <x v="0"/>
    <x v="3"/>
    <n v="352160620"/>
    <s v="Irapuru"/>
    <m/>
    <m/>
    <m/>
    <m/>
    <m/>
    <m/>
    <n v="0.01"/>
    <n v="0.01"/>
    <n v="0"/>
    <n v="0"/>
    <n v="0"/>
    <n v="0"/>
    <n v="0.01"/>
    <n v="1.0614999999999999E-3"/>
    <n v="0"/>
    <n v="0"/>
    <n v="20"/>
    <n v="80"/>
    <m/>
    <s v=""/>
    <m/>
    <m/>
    <m/>
    <s v=""/>
    <s v=""/>
    <m/>
    <m/>
    <m/>
    <m/>
    <n v="71.994287198130394"/>
    <m/>
    <m/>
    <m/>
    <m/>
    <m/>
    <s v=""/>
    <s v=""/>
    <m/>
    <m/>
    <s v=""/>
    <m/>
    <m/>
    <m/>
    <m/>
    <m/>
    <m/>
    <m/>
    <n v="2"/>
    <m/>
    <n v="2"/>
    <n v="8"/>
    <m/>
    <m/>
  </r>
  <r>
    <x v="1"/>
    <x v="3"/>
    <n v="352160621"/>
    <s v="Irapuru"/>
    <n v="-0.35103517320173"/>
    <n v="7460"/>
    <n v="5274"/>
    <n v="2186"/>
    <n v="34.957999999999998"/>
    <n v="70.7"/>
    <n v="0"/>
    <n v="0"/>
    <n v="0"/>
    <n v="0"/>
    <n v="0"/>
    <n v="0"/>
    <n v="0"/>
    <n v="6.6549999999999997E-4"/>
    <n v="1.3684437500000002E-2"/>
    <n v="0"/>
    <n v="0"/>
    <n v="100"/>
    <n v="4.08"/>
    <n v="314.928"/>
    <n v="46.72"/>
    <n v="1"/>
    <n v="0"/>
    <n v="6721.4798927613938"/>
    <n v="845.46916890080399"/>
    <n v="70.44"/>
    <n v="97.62"/>
    <n v="70.44"/>
    <n v="49.97"/>
    <s v=""/>
    <n v="99.62"/>
    <n v="2.16"/>
    <n v="0.9"/>
    <n v="2.5"/>
    <n v="1.3"/>
    <n v="0"/>
    <n v="0"/>
    <n v="0"/>
    <n v="0"/>
    <n v="0"/>
    <n v="8.6999999999999993"/>
    <n v="97"/>
    <n v="97"/>
    <n v="85.2"/>
    <n v="9.6999999999999993"/>
    <n v="0"/>
    <n v="0"/>
    <n v="1"/>
    <n v="0"/>
    <n v="0"/>
    <n v="10"/>
    <n v="305.48016000000001"/>
    <n v="305.48016000000001"/>
  </r>
  <r>
    <x v="14"/>
    <x v="3"/>
    <n v="352170514"/>
    <s v="Itaberá"/>
    <n v="-0.34241136809487499"/>
    <n v="17653"/>
    <n v="13014"/>
    <n v="4639"/>
    <n v="16.302"/>
    <n v="73.72"/>
    <n v="0.7"/>
    <n v="0.69"/>
    <n v="0.01"/>
    <n v="0"/>
    <n v="6.2E-2"/>
    <n v="0"/>
    <n v="0.63"/>
    <n v="1.06327E-2"/>
    <n v="3.8920553908564817E-2"/>
    <n v="37"/>
    <n v="77.08"/>
    <n v="22.92"/>
    <n v="8.51"/>
    <n v="656.26199999999994"/>
    <n v="125.07"/>
    <n v="4"/>
    <n v="0"/>
    <n v="21901.73681527219"/>
    <n v="2554.6071489265278"/>
    <n v="72.430000000000007"/>
    <s v=""/>
    <n v="64.489999999999995"/>
    <n v="24.96"/>
    <n v="7.1389940508382903"/>
    <n v="100"/>
    <n v="12.76"/>
    <n v="5.7"/>
    <n v="17.100000000000001"/>
    <n v="0.4"/>
    <n v="0"/>
    <n v="0"/>
    <n v="0"/>
    <n v="1"/>
    <n v="0"/>
    <n v="9.1999999999999993"/>
    <n v="88.56"/>
    <n v="88.56"/>
    <n v="80.900000000000006"/>
    <n v="9.6"/>
    <n v="0"/>
    <n v="0"/>
    <n v="10"/>
    <n v="159.2988633863105"/>
    <n v="74"/>
    <n v="22"/>
    <n v="581.1856272"/>
    <n v="581.1856272"/>
  </r>
  <r>
    <x v="14"/>
    <x v="3"/>
    <n v="352180414"/>
    <s v="Itaí"/>
    <n v="1.0668958998009599"/>
    <n v="25753"/>
    <n v="20222"/>
    <n v="5531"/>
    <n v="23.154"/>
    <n v="78.52"/>
    <n v="1.95"/>
    <n v="1.94"/>
    <n v="0.01"/>
    <n v="0.47"/>
    <n v="5.8000000000000003E-2"/>
    <n v="0.46300000000000002"/>
    <n v="1.42"/>
    <n v="4.8576000000000001E-3"/>
    <n v="5.2796779704861109E-2"/>
    <n v="89"/>
    <n v="85.43"/>
    <n v="14.57"/>
    <n v="14.58"/>
    <n v="1124.7660000000001"/>
    <n v="304.39"/>
    <n v="3"/>
    <n v="0"/>
    <n v="15172.25332970916"/>
    <n v="1787.8522890537024"/>
    <n v="67.349999999999994"/>
    <n v="89.27"/>
    <n v="66.36"/>
    <n v="23.61"/>
    <n v="0.83333333333333304"/>
    <n v="85.77"/>
    <n v="35.18"/>
    <n v="15.7"/>
    <n v="47.6"/>
    <n v="0.7"/>
    <n v="0"/>
    <n v="1.42105263157895"/>
    <n v="0"/>
    <n v="0"/>
    <n v="0"/>
    <n v="9.6999999999999993"/>
    <n v="86.83"/>
    <n v="86.83"/>
    <n v="72.900000000000006"/>
    <n v="7.8"/>
    <n v="0"/>
    <n v="0"/>
    <n v="7"/>
    <n v="109.8551849643584"/>
    <n v="170"/>
    <n v="29"/>
    <n v="976.63431779999996"/>
    <n v="976.63431779999996"/>
  </r>
  <r>
    <x v="2"/>
    <x v="3"/>
    <n v="352190316"/>
    <s v="Itajobi"/>
    <n v="9.2132957906754201E-2"/>
    <n v="14618"/>
    <n v="12681"/>
    <n v="1937"/>
    <n v="29.129000000000001"/>
    <n v="86.75"/>
    <n v="0.99"/>
    <n v="0.64"/>
    <n v="0.35"/>
    <n v="0"/>
    <n v="5.7000000000000002E-2"/>
    <n v="1E-3"/>
    <n v="0.81"/>
    <n v="0.12731429999999999"/>
    <n v="4.4399028069444443E-2"/>
    <n v="15"/>
    <n v="18.7"/>
    <n v="81.3"/>
    <n v="8.9"/>
    <n v="686.77200000000005"/>
    <n v="206.93"/>
    <n v="2"/>
    <n v="0"/>
    <n v="8090.0259953482009"/>
    <n v="733.4956902449037"/>
    <n v="99.78"/>
    <n v="78.709999999999994"/>
    <n v="99.78"/>
    <n v="32.590000000000003"/>
    <n v="2.14043248679909"/>
    <n v="99.55"/>
    <n v="64.790000000000006"/>
    <n v="26.4"/>
    <n v="54.1"/>
    <n v="102.3"/>
    <n v="11"/>
    <n v="0.35656979853806398"/>
    <n v="0"/>
    <n v="0"/>
    <n v="0"/>
    <n v="9.8000000000000007"/>
    <n v="100"/>
    <n v="95.71"/>
    <n v="69.900000000000006"/>
    <n v="8"/>
    <n v="1"/>
    <n v="0"/>
    <n v="1"/>
    <n v="128.38118868468561"/>
    <n v="23"/>
    <n v="100"/>
    <n v="686.77200000000005"/>
    <n v="657.30948120000005"/>
  </r>
  <r>
    <x v="7"/>
    <x v="3"/>
    <n v="352200013"/>
    <s v="Itaju"/>
    <n v="1.4021322690315201"/>
    <n v="3539"/>
    <n v="2787"/>
    <n v="752"/>
    <n v="15.468999999999999"/>
    <n v="78.75"/>
    <n v="0.4"/>
    <n v="0.19"/>
    <n v="0.21"/>
    <n v="0"/>
    <n v="5.0000000000000001E-3"/>
    <n v="1E-3"/>
    <n v="0.38"/>
    <n v="1.2565E-2"/>
    <n v="6.4706559895833333E-3"/>
    <n v="4"/>
    <n v="33.33"/>
    <n v="66.67"/>
    <n v="1.89"/>
    <n v="145.422"/>
    <n v="17.45"/>
    <n v="0"/>
    <n v="0"/>
    <n v="16485.334840350381"/>
    <n v="1693.0884430630117"/>
    <n v="70.209999999999994"/>
    <n v="96.03"/>
    <n v="82.74"/>
    <n v="44.74"/>
    <n v="9.1393754760091408"/>
    <n v="96.55"/>
    <n v="42.33"/>
    <n v="21.7"/>
    <n v="25.5"/>
    <n v="109.8"/>
    <n v="0"/>
    <n v="0"/>
    <n v="0"/>
    <n v="0"/>
    <n v="0"/>
    <n v="8.5"/>
    <n v="100"/>
    <n v="100"/>
    <n v="88"/>
    <n v="9.8000000000000007"/>
    <n v="0"/>
    <n v="0"/>
    <n v="1"/>
    <n v="77.271918149398729"/>
    <n v="10"/>
    <n v="20"/>
    <n v="145.422"/>
    <n v="145.422"/>
  </r>
  <r>
    <x v="19"/>
    <x v="3"/>
    <n v="35221097"/>
    <s v="Itanhaém"/>
    <n v="1.4323287450990401"/>
    <n v="95235"/>
    <n v="94473"/>
    <n v="762"/>
    <n v="158.98500000000001"/>
    <n v="99.2"/>
    <n v="1.67"/>
    <n v="1.67"/>
    <n v="0"/>
    <n v="0"/>
    <n v="1.66"/>
    <n v="0"/>
    <n v="0"/>
    <n v="9.3171E-3"/>
    <n v="0.27313772767361105"/>
    <n v="9"/>
    <n v="73.680000000000007"/>
    <n v="26.32"/>
    <n v="78.16"/>
    <n v="5276.1239999999998"/>
    <n v="3411.98"/>
    <n v="14"/>
    <n v="0"/>
    <n v="11268.652071192313"/>
    <n v="1427.2080642620888"/>
    <n v="94.22"/>
    <n v="97"/>
    <n v="43.11"/>
    <n v="38.56"/>
    <n v="0"/>
    <n v="95.11"/>
    <n v="13.16"/>
    <n v="4.9000000000000004"/>
    <n v="19.899999999999999"/>
    <n v="0"/>
    <n v="0"/>
    <n v="6.9386622259228403"/>
    <n v="0"/>
    <n v="0"/>
    <n v="0"/>
    <n v="9.4"/>
    <n v="39.24"/>
    <n v="39.24"/>
    <n v="35.299999999999997"/>
    <n v="4.9000000000000004"/>
    <n v="3"/>
    <n v="0"/>
    <n v="22"/>
    <n v="607.75199901481028"/>
    <n v="14"/>
    <n v="5"/>
    <n v="2070.3510580000002"/>
    <n v="2070.3510580000002"/>
  </r>
  <r>
    <x v="17"/>
    <x v="3"/>
    <n v="352215811"/>
    <s v="Itaóca"/>
    <n v="-0.25074432124813101"/>
    <n v="3186"/>
    <n v="1737"/>
    <n v="1449"/>
    <n v="17.457999999999998"/>
    <n v="54.52"/>
    <n v="0.02"/>
    <n v="0.02"/>
    <n v="0"/>
    <n v="0"/>
    <n v="0.01"/>
    <n v="6.0000000000000001E-3"/>
    <n v="0"/>
    <n v="1.1600000000000001E-5"/>
    <n v="5.2519218750000001E-3"/>
    <n v="3"/>
    <n v="100"/>
    <n v="0"/>
    <n v="1.28"/>
    <n v="98.388000000000005"/>
    <n v="63.35"/>
    <n v="0"/>
    <n v="0"/>
    <n v="57806.101694915254"/>
    <n v="7522.7118644067777"/>
    <n v="63.3"/>
    <n v="99.67"/>
    <n v="21.49"/>
    <n v="24.59"/>
    <n v="18.9236111111111"/>
    <n v="100"/>
    <n v="0.65"/>
    <n v="0.3"/>
    <n v="0.9"/>
    <n v="0"/>
    <n v="0"/>
    <n v="21.733149931224201"/>
    <n v="0"/>
    <n v="0"/>
    <n v="0"/>
    <n v="7.5"/>
    <n v="40.01"/>
    <n v="40.01"/>
    <n v="35.6"/>
    <n v="4.9000000000000004"/>
    <n v="0"/>
    <n v="0"/>
    <n v="9"/>
    <n v="190.40648810108206"/>
    <n v="9"/>
    <n v="0"/>
    <n v="39.365038800000001"/>
    <n v="39.365038800000001"/>
  </r>
  <r>
    <x v="18"/>
    <x v="3"/>
    <n v="35222086"/>
    <s v="Itapecerica da Serra"/>
    <n v="1.17129191766514"/>
    <n v="164559"/>
    <n v="163195"/>
    <n v="1364"/>
    <n v="1086.4849999999999"/>
    <n v="99.17"/>
    <n v="0.06"/>
    <n v="0.02"/>
    <n v="0.04"/>
    <n v="0"/>
    <n v="1.6E-2"/>
    <n v="2.3E-2"/>
    <n v="0"/>
    <n v="1.6991800000000001E-2"/>
    <n v="0.54881055023958325"/>
    <n v="7"/>
    <n v="9.86"/>
    <n v="90.14"/>
    <n v="152.56"/>
    <n v="9153.5400000000009"/>
    <n v="6828.72"/>
    <n v="6"/>
    <n v="2"/>
    <n v="431.18881373853753"/>
    <n v="61.324631287258661"/>
    <n v="95.73"/>
    <n v="99.17"/>
    <n v="29.64"/>
    <n v="42.89"/>
    <n v="17.964071856287401"/>
    <n v="96.53"/>
    <n v="6.81"/>
    <n v="2.5"/>
    <n v="3.1"/>
    <n v="12.9"/>
    <n v="0"/>
    <n v="0"/>
    <n v="0"/>
    <n v="0"/>
    <n v="0"/>
    <n v="8.5"/>
    <n v="28.17"/>
    <n v="27.6066"/>
    <n v="25.4"/>
    <n v="3.5"/>
    <n v="4"/>
    <n v="2"/>
    <n v="52"/>
    <n v="2.9153958488981671"/>
    <n v="7"/>
    <n v="64"/>
    <n v="2578.5522179999998"/>
    <n v="2526.981174"/>
  </r>
  <r>
    <x v="17"/>
    <x v="3"/>
    <n v="352220811"/>
    <s v="Itapecerica da Serra"/>
    <m/>
    <m/>
    <m/>
    <m/>
    <m/>
    <m/>
    <n v="0"/>
    <n v="0"/>
    <n v="0"/>
    <n v="0"/>
    <n v="0"/>
    <n v="0"/>
    <n v="0"/>
    <n v="0"/>
    <n v="0"/>
    <n v="0"/>
    <n v="0"/>
    <n v="0"/>
    <m/>
    <s v=""/>
    <m/>
    <m/>
    <m/>
    <s v=""/>
    <s v=""/>
    <m/>
    <m/>
    <m/>
    <m/>
    <n v="0"/>
    <m/>
    <m/>
    <m/>
    <m/>
    <m/>
    <s v=""/>
    <s v=""/>
    <m/>
    <m/>
    <s v=""/>
    <m/>
    <m/>
    <m/>
    <m/>
    <m/>
    <m/>
    <m/>
    <n v="0"/>
    <m/>
    <n v="0"/>
    <n v="0"/>
    <m/>
    <m/>
  </r>
  <r>
    <x v="8"/>
    <x v="3"/>
    <n v="352230710"/>
    <s v="Itapetininga"/>
    <m/>
    <m/>
    <m/>
    <m/>
    <m/>
    <m/>
    <n v="0"/>
    <n v="0"/>
    <n v="0"/>
    <n v="0"/>
    <n v="0"/>
    <n v="0"/>
    <n v="0"/>
    <n v="3.124E-4"/>
    <n v="0"/>
    <n v="3"/>
    <n v="12.5"/>
    <n v="87.5"/>
    <m/>
    <s v=""/>
    <m/>
    <m/>
    <m/>
    <s v=""/>
    <s v=""/>
    <m/>
    <m/>
    <m/>
    <m/>
    <s v=""/>
    <m/>
    <m/>
    <m/>
    <m/>
    <m/>
    <s v=""/>
    <s v=""/>
    <m/>
    <m/>
    <s v=""/>
    <m/>
    <m/>
    <m/>
    <m/>
    <m/>
    <m/>
    <m/>
    <n v="4"/>
    <m/>
    <n v="1"/>
    <n v="7"/>
    <m/>
    <m/>
  </r>
  <r>
    <x v="14"/>
    <x v="3"/>
    <n v="352230714"/>
    <s v="Itapetininga"/>
    <n v="1.1181778694200999"/>
    <n v="155410"/>
    <n v="142462"/>
    <n v="12948"/>
    <n v="86.72"/>
    <n v="91.67"/>
    <n v="1.73"/>
    <n v="1.56"/>
    <n v="0.17"/>
    <n v="0"/>
    <n v="0.47799999999999998"/>
    <n v="0.13400000000000001"/>
    <n v="1.0900000000000001"/>
    <n v="2.4437299999999999E-2"/>
    <n v="0.49972769016203705"/>
    <n v="111"/>
    <n v="43.84"/>
    <n v="56.16"/>
    <n v="130.76"/>
    <n v="7845.8760000000002"/>
    <n v="4740.26"/>
    <n v="27"/>
    <n v="0"/>
    <n v="3938.7025287948009"/>
    <n v="474.83585354867768"/>
    <n v="92.3"/>
    <n v="98"/>
    <n v="86.52"/>
    <n v="39.19"/>
    <s v=""/>
    <n v="100"/>
    <n v="20.3"/>
    <n v="8.9"/>
    <n v="25.3"/>
    <n v="7.2"/>
    <n v="35"/>
    <n v="0"/>
    <n v="0"/>
    <n v="0"/>
    <n v="0"/>
    <n v="9.8000000000000007"/>
    <n v="94.11"/>
    <n v="94.11"/>
    <n v="39.6"/>
    <n v="5.7"/>
    <n v="3"/>
    <n v="0"/>
    <n v="55"/>
    <n v="95.652094012442689"/>
    <n v="89"/>
    <n v="114"/>
    <n v="7383.7539040000001"/>
    <n v="7383.7539040000001"/>
  </r>
  <r>
    <x v="14"/>
    <x v="3"/>
    <n v="352240614"/>
    <s v="Itapeva"/>
    <n v="0.38957573104989601"/>
    <n v="90414"/>
    <n v="80761"/>
    <n v="9653"/>
    <n v="49.494"/>
    <n v="89.32"/>
    <n v="1.51"/>
    <n v="1.49"/>
    <n v="0.02"/>
    <n v="0"/>
    <n v="0.43099999999999999"/>
    <n v="3.6999999999999998E-2"/>
    <n v="1.02"/>
    <n v="2.0306500000000002E-2"/>
    <n v="0.24400875904166661"/>
    <n v="85"/>
    <n v="79.78"/>
    <n v="20.22"/>
    <n v="63.09"/>
    <n v="4258.3320000000003"/>
    <n v="895.09"/>
    <n v="14"/>
    <n v="2"/>
    <n v="7150.3085805295641"/>
    <n v="844.08520804300224"/>
    <n v="88.66"/>
    <n v="94.05"/>
    <n v="77.88"/>
    <n v="42.22"/>
    <n v="38.857142857142897"/>
    <n v="100"/>
    <n v="16.47"/>
    <n v="7.4"/>
    <n v="22"/>
    <n v="1"/>
    <n v="9"/>
    <n v="0.20227646736149199"/>
    <n v="0"/>
    <n v="0"/>
    <n v="0"/>
    <n v="2.9"/>
    <n v="90.47"/>
    <n v="87.755899999999997"/>
    <n v="79"/>
    <n v="8.1"/>
    <n v="2"/>
    <n v="2"/>
    <n v="15"/>
    <n v="176.63300354164869"/>
    <n v="146"/>
    <n v="37"/>
    <n v="3852.51296"/>
    <n v="3736.9375719999998"/>
  </r>
  <r>
    <x v="18"/>
    <x v="3"/>
    <n v="35225056"/>
    <s v="Itapevi"/>
    <n v="1.8153983128787099"/>
    <n v="226211"/>
    <n v="226211"/>
    <n v="0"/>
    <n v="2476.3110000000001"/>
    <n v="100"/>
    <n v="0.21"/>
    <n v="0.09"/>
    <n v="0.12"/>
    <n v="0"/>
    <n v="3.7999999999999999E-2"/>
    <n v="0.13400000000000001"/>
    <n v="0"/>
    <n v="3.8420200000000002E-2"/>
    <n v="0.75536801265624987"/>
    <n v="15"/>
    <n v="7.55"/>
    <n v="92.45"/>
    <n v="206.55"/>
    <n v="12393.108"/>
    <n v="8961.2099999999991"/>
    <n v="7"/>
    <n v="0"/>
    <n v="167.29159943592487"/>
    <n v="25.093739915388731"/>
    <n v="95.85"/>
    <n v="100"/>
    <n v="63.7"/>
    <n v="51.47"/>
    <n v="40.816326530612201"/>
    <n v="95.85"/>
    <n v="46.87"/>
    <n v="17.600000000000001"/>
    <n v="33.299999999999997"/>
    <n v="67.2"/>
    <n v="0"/>
    <n v="5.2085141845202996"/>
    <n v="0"/>
    <n v="0"/>
    <n v="0"/>
    <n v="9.8000000000000007"/>
    <n v="60.2"/>
    <n v="30.1"/>
    <n v="27.7"/>
    <n v="4"/>
    <n v="2"/>
    <n v="0"/>
    <n v="94"/>
    <n v="5.0306604679185556"/>
    <n v="8"/>
    <n v="98"/>
    <n v="7460.6510159999998"/>
    <n v="3730.3255079999999"/>
  </r>
  <r>
    <x v="8"/>
    <x v="3"/>
    <n v="352250510"/>
    <s v="Itapevi"/>
    <m/>
    <m/>
    <m/>
    <m/>
    <m/>
    <m/>
    <n v="0"/>
    <n v="0"/>
    <n v="0"/>
    <n v="0"/>
    <n v="0"/>
    <n v="0"/>
    <n v="0"/>
    <n v="0"/>
    <n v="0"/>
    <n v="0"/>
    <n v="0"/>
    <n v="0"/>
    <m/>
    <s v=""/>
    <m/>
    <m/>
    <m/>
    <s v=""/>
    <s v=""/>
    <m/>
    <m/>
    <m/>
    <m/>
    <n v="59.944559944559899"/>
    <m/>
    <m/>
    <m/>
    <m/>
    <m/>
    <s v=""/>
    <s v=""/>
    <m/>
    <m/>
    <s v=""/>
    <m/>
    <m/>
    <m/>
    <m/>
    <m/>
    <m/>
    <m/>
    <n v="0"/>
    <m/>
    <n v="0"/>
    <n v="0"/>
    <m/>
    <m/>
  </r>
  <r>
    <x v="3"/>
    <x v="3"/>
    <n v="35226049"/>
    <s v="Itapira"/>
    <n v="0.53293448130580201"/>
    <n v="70802"/>
    <n v="66177"/>
    <n v="4625"/>
    <n v="136.815"/>
    <n v="93.47"/>
    <n v="0.32"/>
    <n v="0.25"/>
    <n v="7.0000000000000007E-2"/>
    <n v="0.23"/>
    <n v="0.06"/>
    <n v="8.7999999999999995E-2"/>
    <n v="0.14000000000000001"/>
    <n v="3.4702900000000002E-2"/>
    <n v="0.21358029706018516"/>
    <n v="40"/>
    <n v="31.88"/>
    <n v="68.12"/>
    <n v="54.8"/>
    <n v="3698.9459999999999"/>
    <n v="642.14"/>
    <n v="3"/>
    <n v="1"/>
    <n v="3144.6026948391286"/>
    <n v="374.14536312533539"/>
    <n v="99.1"/>
    <s v=""/>
    <n v="99.1"/>
    <n v="37.869999999999997"/>
    <s v=""/>
    <n v="99.1"/>
    <n v="12.55"/>
    <n v="4.5"/>
    <n v="14.8"/>
    <n v="7.9"/>
    <n v="10"/>
    <n v="0"/>
    <n v="0"/>
    <n v="0"/>
    <n v="0"/>
    <n v="7.1"/>
    <n v="100"/>
    <n v="100"/>
    <n v="82.6"/>
    <n v="9.6999999999999993"/>
    <n v="0"/>
    <n v="1"/>
    <n v="70"/>
    <n v="28.092478953286825"/>
    <n v="44"/>
    <n v="94"/>
    <n v="3698.9459999999999"/>
    <n v="3698.9459999999999"/>
  </r>
  <r>
    <x v="17"/>
    <x v="3"/>
    <n v="352265311"/>
    <s v="Itapirapuã Paulista"/>
    <n v="0.590513520954983"/>
    <n v="4075"/>
    <n v="2061"/>
    <n v="2014"/>
    <n v="10.029"/>
    <n v="50.58"/>
    <n v="0.01"/>
    <n v="0"/>
    <n v="0.01"/>
    <n v="0"/>
    <n v="6.0000000000000001E-3"/>
    <n v="1E-3"/>
    <n v="0"/>
    <n v="0"/>
    <n v="6.2387825520833331E-3"/>
    <n v="0"/>
    <n v="33.33"/>
    <n v="66.67"/>
    <n v="1.43"/>
    <n v="110.214"/>
    <n v="43.92"/>
    <n v="0"/>
    <n v="0"/>
    <n v="93872.804907975456"/>
    <n v="12072.677300613497"/>
    <n v="58.79"/>
    <n v="73.099999999999994"/>
    <n v="36.22"/>
    <n v="27.89"/>
    <n v="100"/>
    <n v="100"/>
    <n v="0.13"/>
    <n v="0.1"/>
    <n v="0"/>
    <n v="0.4"/>
    <n v="4"/>
    <n v="6.4516129032258096"/>
    <n v="0"/>
    <n v="0"/>
    <n v="0"/>
    <n v="7.5"/>
    <n v="66.099999999999994"/>
    <n v="66.099999999999994"/>
    <n v="60.2"/>
    <n v="6.9"/>
    <n v="0"/>
    <n v="0"/>
    <n v="11"/>
    <n v="96.172609798628173"/>
    <n v="1"/>
    <n v="2"/>
    <n v="72.851454000000004"/>
    <n v="72.851454000000004"/>
  </r>
  <r>
    <x v="2"/>
    <x v="3"/>
    <n v="352270316"/>
    <s v="Itápolis"/>
    <n v="0.40529054824291999"/>
    <n v="41120"/>
    <n v="38263"/>
    <n v="2857"/>
    <n v="41.238"/>
    <n v="93.05"/>
    <n v="0.91999999999999993"/>
    <n v="0.5"/>
    <n v="0.42"/>
    <n v="0"/>
    <n v="0.14299999999999999"/>
    <n v="0.19600000000000001"/>
    <n v="0.56999999999999995"/>
    <n v="1.5484400000000001E-2"/>
    <n v="0.12516851851851851"/>
    <n v="10"/>
    <n v="36.17"/>
    <n v="63.83"/>
    <n v="31.02"/>
    <n v="2093.58"/>
    <n v="272.17"/>
    <n v="4"/>
    <n v="0"/>
    <n v="5621.5680933852136"/>
    <n v="513.84046692607035"/>
    <n v="100"/>
    <n v="100"/>
    <n v="100"/>
    <n v="9.17"/>
    <n v="16.891891891891898"/>
    <n v="94.07"/>
    <n v="30.92"/>
    <n v="12.6"/>
    <n v="21.7"/>
    <n v="62.9"/>
    <n v="18"/>
    <n v="0.108530497069677"/>
    <n v="0"/>
    <n v="0"/>
    <n v="0"/>
    <n v="2.9"/>
    <n v="100"/>
    <n v="100"/>
    <n v="87"/>
    <n v="9.8000000000000007"/>
    <n v="1"/>
    <n v="0"/>
    <n v="7"/>
    <n v="114.24597949431137"/>
    <n v="51"/>
    <n v="90"/>
    <n v="2093.58"/>
    <n v="2093.58"/>
  </r>
  <r>
    <x v="14"/>
    <x v="3"/>
    <n v="352280214"/>
    <s v="Itaporanga"/>
    <n v="6.2393283603845398E-2"/>
    <n v="14635"/>
    <n v="11683"/>
    <n v="2952"/>
    <n v="28.824000000000002"/>
    <n v="79.83"/>
    <n v="0.17"/>
    <n v="0.17"/>
    <n v="0"/>
    <n v="0.01"/>
    <n v="2.5000000000000001E-2"/>
    <n v="0"/>
    <n v="0.14000000000000001"/>
    <n v="3.9997000000000001E-3"/>
    <n v="3.6792745711805561E-2"/>
    <n v="13"/>
    <n v="78.790000000000006"/>
    <n v="21.21"/>
    <n v="8.0500000000000007"/>
    <n v="621"/>
    <n v="124.22"/>
    <n v="3"/>
    <n v="0"/>
    <n v="12088.62043047489"/>
    <n v="1422.190638879398"/>
    <n v="82.59"/>
    <n v="95.94"/>
    <n v="69.88"/>
    <n v="30.9"/>
    <n v="0"/>
    <n v="100"/>
    <n v="6.77"/>
    <n v="3"/>
    <n v="9.1"/>
    <n v="0.4"/>
    <n v="2"/>
    <n v="0.17857142857142899"/>
    <n v="0"/>
    <n v="0"/>
    <n v="0"/>
    <n v="9.1"/>
    <n v="91.95"/>
    <n v="91.95"/>
    <n v="80"/>
    <n v="9.6999999999999993"/>
    <n v="1"/>
    <n v="0"/>
    <n v="1"/>
    <n v="67.948177055941599"/>
    <n v="26"/>
    <n v="7"/>
    <n v="571.0095"/>
    <n v="571.0095"/>
  </r>
  <r>
    <x v="7"/>
    <x v="3"/>
    <n v="352290113"/>
    <s v="Itapuí"/>
    <n v="1.36495301306283"/>
    <n v="13314"/>
    <n v="12873"/>
    <n v="441"/>
    <n v="95.325000000000003"/>
    <n v="96.69"/>
    <n v="0.01"/>
    <n v="0"/>
    <n v="0.01"/>
    <n v="0"/>
    <n v="0"/>
    <n v="6.0000000000000001E-3"/>
    <n v="0"/>
    <n v="8.3795999999999992E-3"/>
    <n v="3.8391766534722219E-2"/>
    <n v="0"/>
    <n v="0"/>
    <n v="100"/>
    <n v="9.11"/>
    <n v="702.59400000000005"/>
    <n v="702.59"/>
    <n v="1"/>
    <n v="0"/>
    <n v="2723.9296980621903"/>
    <n v="284.23614240648942"/>
    <n v="94.73"/>
    <n v="98.95"/>
    <n v="33.78"/>
    <n v="1.17"/>
    <n v="27.5793650793651"/>
    <n v="99.15"/>
    <n v="2.33"/>
    <n v="1.2"/>
    <n v="0"/>
    <n v="11.7"/>
    <s v=""/>
    <s v=""/>
    <n v="0"/>
    <n v="0"/>
    <s v=""/>
    <n v="8.9"/>
    <n v="87"/>
    <n v="0"/>
    <n v="0"/>
    <n v="1.6"/>
    <n v="1"/>
    <n v="0"/>
    <n v="2"/>
    <n v="0"/>
    <n v="0"/>
    <n v="7"/>
    <n v="611.25678000000005"/>
    <n v="0"/>
  </r>
  <r>
    <x v="16"/>
    <x v="3"/>
    <n v="352300818"/>
    <s v="Itapura"/>
    <m/>
    <m/>
    <m/>
    <m/>
    <m/>
    <m/>
    <n v="0"/>
    <n v="0"/>
    <n v="0"/>
    <n v="0"/>
    <n v="0"/>
    <n v="0"/>
    <n v="0"/>
    <n v="0"/>
    <n v="0"/>
    <n v="0"/>
    <n v="0"/>
    <n v="0"/>
    <m/>
    <s v=""/>
    <m/>
    <m/>
    <m/>
    <s v=""/>
    <s v=""/>
    <m/>
    <m/>
    <m/>
    <m/>
    <s v=""/>
    <m/>
    <m/>
    <m/>
    <m/>
    <m/>
    <s v=""/>
    <s v=""/>
    <m/>
    <m/>
    <s v=""/>
    <m/>
    <m/>
    <m/>
    <m/>
    <m/>
    <m/>
    <m/>
    <n v="0"/>
    <m/>
    <n v="0"/>
    <n v="0"/>
    <m/>
    <m/>
  </r>
  <r>
    <x v="12"/>
    <x v="3"/>
    <n v="352300819"/>
    <s v="Itapura"/>
    <n v="1.29925061041876"/>
    <n v="4748"/>
    <n v="3794"/>
    <n v="954"/>
    <n v="15.452"/>
    <n v="79.91"/>
    <n v="0.03"/>
    <n v="0.03"/>
    <n v="0"/>
    <n v="0.4"/>
    <n v="1E-3"/>
    <n v="0"/>
    <n v="0.03"/>
    <n v="0"/>
    <n v="9.6814687499999982E-3"/>
    <n v="0"/>
    <n v="62.5"/>
    <n v="37.5"/>
    <n v="2.69"/>
    <n v="207.25200000000001"/>
    <n v="58.03"/>
    <n v="0"/>
    <n v="0"/>
    <n v="14745.139005897219"/>
    <n v="1261.9713563605724"/>
    <n v="78.3"/>
    <n v="91.63"/>
    <n v="62.47"/>
    <n v="45.21"/>
    <s v=""/>
    <n v="96.4"/>
    <n v="3.91"/>
    <n v="1.2"/>
    <n v="5"/>
    <n v="0.9"/>
    <n v="1"/>
    <n v="0.70588235294117696"/>
    <n v="0"/>
    <n v="0"/>
    <n v="0"/>
    <n v="9"/>
    <n v="80"/>
    <n v="80"/>
    <n v="72"/>
    <n v="7.9"/>
    <n v="0"/>
    <n v="0"/>
    <n v="1"/>
    <n v="10.32901128767265"/>
    <n v="5"/>
    <n v="3"/>
    <n v="165.80160000000001"/>
    <n v="165.80160000000001"/>
  </r>
  <r>
    <x v="15"/>
    <x v="3"/>
    <n v="35231072"/>
    <s v="Itaquaquecetuba"/>
    <m/>
    <m/>
    <m/>
    <m/>
    <m/>
    <m/>
    <n v="0"/>
    <n v="0"/>
    <n v="0"/>
    <n v="0"/>
    <n v="0"/>
    <n v="0"/>
    <n v="0"/>
    <n v="0"/>
    <n v="0"/>
    <n v="0"/>
    <n v="0"/>
    <n v="0"/>
    <m/>
    <s v=""/>
    <m/>
    <m/>
    <m/>
    <s v=""/>
    <s v=""/>
    <m/>
    <m/>
    <m/>
    <m/>
    <n v="6.8666666666666698"/>
    <m/>
    <m/>
    <m/>
    <m/>
    <m/>
    <s v=""/>
    <s v=""/>
    <m/>
    <m/>
    <s v=""/>
    <m/>
    <m/>
    <m/>
    <m/>
    <m/>
    <m/>
    <m/>
    <n v="3"/>
    <m/>
    <n v="0"/>
    <n v="0"/>
    <m/>
    <m/>
  </r>
  <r>
    <x v="18"/>
    <x v="3"/>
    <n v="35231076"/>
    <s v="Itaquaquecetuba"/>
    <n v="1.47615470163345"/>
    <n v="355502"/>
    <n v="355502"/>
    <n v="0"/>
    <n v="4347.0529999999999"/>
    <n v="100"/>
    <n v="0.05"/>
    <n v="0.02"/>
    <n v="0.03"/>
    <n v="0"/>
    <n v="0"/>
    <n v="2.5000000000000001E-2"/>
    <n v="0"/>
    <n v="2.1105800000000001E-2"/>
    <n v="1.238496550925926"/>
    <n v="2"/>
    <n v="18.75"/>
    <n v="81.25"/>
    <n v="324.58999999999997"/>
    <n v="19475.477999999999"/>
    <n v="17993.990000000002"/>
    <n v="23"/>
    <n v="3"/>
    <n v="106.45003403637674"/>
    <n v="13.306254254547094"/>
    <n v="100"/>
    <n v="98"/>
    <n v="68.709999999999994"/>
    <n v="45.76"/>
    <s v=""/>
    <n v="100"/>
    <n v="10.27"/>
    <n v="3.9"/>
    <n v="5.4"/>
    <n v="20.100000000000001"/>
    <n v="33"/>
    <n v="1.44184911603558"/>
    <n v="0.56258473932636099"/>
    <n v="0"/>
    <n v="30"/>
    <n v="9.8000000000000007"/>
    <n v="62.35"/>
    <n v="8.7289999999999992"/>
    <n v="7.6"/>
    <n v="1.8"/>
    <n v="3"/>
    <n v="3"/>
    <n v="191"/>
    <n v="0"/>
    <n v="9"/>
    <n v="39"/>
    <n v="12142.96053"/>
    <n v="1700.0144749999999"/>
  </r>
  <r>
    <x v="14"/>
    <x v="3"/>
    <n v="352320614"/>
    <s v="Itararé"/>
    <n v="0.16202510424949701"/>
    <n v="48633"/>
    <n v="45048"/>
    <n v="3585"/>
    <n v="48.46"/>
    <n v="92.63"/>
    <n v="0.21000000000000002"/>
    <n v="0.2"/>
    <n v="0.01"/>
    <n v="0.09"/>
    <n v="4.0000000000000001E-3"/>
    <n v="6.0000000000000001E-3"/>
    <n v="0.19"/>
    <n v="5.0647000000000001E-3"/>
    <n v="0.1314577008333333"/>
    <n v="13"/>
    <n v="62.26"/>
    <n v="37.74"/>
    <n v="37.22"/>
    <n v="2512.5120000000002"/>
    <n v="1850.25"/>
    <n v="9"/>
    <n v="2"/>
    <n v="7320.9845166862005"/>
    <n v="862.43661711183734"/>
    <n v="88.8"/>
    <n v="97.26"/>
    <n v="80.349999999999994"/>
    <n v="34.67"/>
    <n v="7.8817733990147802"/>
    <n v="96.15"/>
    <n v="4.07"/>
    <n v="1.8"/>
    <n v="5.3"/>
    <n v="0.6"/>
    <n v="3"/>
    <n v="0.82555931643688596"/>
    <n v="0"/>
    <n v="0"/>
    <n v="50"/>
    <n v="8.6"/>
    <n v="90.58"/>
    <n v="27.173999999999999"/>
    <n v="26.4"/>
    <n v="3.5"/>
    <n v="0"/>
    <n v="2"/>
    <n v="64"/>
    <n v="3.0428038636331705"/>
    <n v="33"/>
    <n v="20"/>
    <n v="2275.8333699999998"/>
    <n v="682.75001090000001"/>
  </r>
  <r>
    <x v="19"/>
    <x v="3"/>
    <n v="35233057"/>
    <s v="Itariri"/>
    <m/>
    <m/>
    <m/>
    <m/>
    <m/>
    <m/>
    <n v="0.22"/>
    <n v="0.22"/>
    <n v="0"/>
    <n v="0"/>
    <n v="0.224"/>
    <n v="0"/>
    <n v="0"/>
    <n v="0"/>
    <n v="0"/>
    <n v="1"/>
    <n v="100"/>
    <n v="0"/>
    <m/>
    <s v=""/>
    <m/>
    <m/>
    <m/>
    <s v=""/>
    <s v=""/>
    <m/>
    <m/>
    <m/>
    <m/>
    <n v="55.5555555555556"/>
    <m/>
    <m/>
    <m/>
    <m/>
    <m/>
    <s v=""/>
    <s v=""/>
    <m/>
    <m/>
    <s v=""/>
    <m/>
    <m/>
    <m/>
    <m/>
    <m/>
    <m/>
    <m/>
    <n v="1"/>
    <m/>
    <n v="1"/>
    <n v="0"/>
    <m/>
    <m/>
  </r>
  <r>
    <x v="17"/>
    <x v="3"/>
    <n v="352330511"/>
    <s v="Itariri"/>
    <n v="1.15300191308556"/>
    <n v="16720"/>
    <n v="11585"/>
    <n v="5135"/>
    <n v="61.295000000000002"/>
    <n v="69.290000000000006"/>
    <n v="0.04"/>
    <n v="0.04"/>
    <n v="0"/>
    <n v="0"/>
    <n v="2.1999999999999999E-2"/>
    <n v="0"/>
    <n v="0.02"/>
    <n v="5.3000000000000001E-5"/>
    <n v="1.6637270833333336E-2"/>
    <n v="24"/>
    <n v="85.71"/>
    <n v="14.29"/>
    <n v="7.63"/>
    <n v="588.33000000000004"/>
    <n v="407.56"/>
    <n v="1"/>
    <n v="0"/>
    <n v="18502.880382775118"/>
    <n v="2357.6555023923438"/>
    <n v="38.21"/>
    <n v="63.86"/>
    <n v="27.04"/>
    <n v="32.409999999999997"/>
    <s v=""/>
    <n v="59.83"/>
    <n v="6.5"/>
    <n v="2.7"/>
    <n v="9.4"/>
    <n v="0"/>
    <n v="12"/>
    <n v="2.2922636103151901"/>
    <n v="17.9425837320574"/>
    <n v="0"/>
    <n v="20"/>
    <n v="2.1"/>
    <n v="46.61"/>
    <n v="46.143900000000002"/>
    <n v="30.7"/>
    <n v="4.7"/>
    <n v="0"/>
    <n v="0"/>
    <n v="4"/>
    <n v="132.23322635298004"/>
    <n v="12"/>
    <n v="2"/>
    <n v="274.22061300000001"/>
    <n v="271.47840689999998"/>
  </r>
  <r>
    <x v="6"/>
    <x v="3"/>
    <n v="35234045"/>
    <s v="Itatiba"/>
    <n v="1.7447393964698901"/>
    <n v="113324"/>
    <n v="97878"/>
    <n v="15446"/>
    <n v="351.37"/>
    <n v="86.37"/>
    <n v="1.81"/>
    <n v="1.75"/>
    <n v="0.06"/>
    <n v="0"/>
    <n v="1.5309999999999999"/>
    <n v="0.128"/>
    <n v="0.04"/>
    <n v="0.1167062"/>
    <n v="0.30335444482407409"/>
    <n v="123"/>
    <n v="20.16"/>
    <n v="79.84"/>
    <n v="78.69"/>
    <n v="5311.2780000000002"/>
    <n v="394.78"/>
    <n v="27"/>
    <n v="0"/>
    <n v="1099.2128763545234"/>
    <n v="144.70650524160814"/>
    <n v="87.94"/>
    <n v="100"/>
    <n v="82.46"/>
    <n v="33.700000000000003"/>
    <n v="4.0714285714285703"/>
    <n v="100"/>
    <n v="120.84"/>
    <n v="45.9"/>
    <n v="178.8"/>
    <n v="11.7"/>
    <n v="0"/>
    <n v="1.6752806986277"/>
    <n v="0"/>
    <n v="0"/>
    <n v="0"/>
    <n v="9.4"/>
    <n v="95.43"/>
    <n v="95.43"/>
    <n v="92.6"/>
    <n v="9.9"/>
    <n v="4"/>
    <n v="0"/>
    <n v="137"/>
    <n v="504.69014913820718"/>
    <n v="51"/>
    <n v="202"/>
    <n v="5068.5525950000001"/>
    <n v="5068.5525950000001"/>
  </r>
  <r>
    <x v="14"/>
    <x v="3"/>
    <n v="352350314"/>
    <s v="Itatinga"/>
    <m/>
    <m/>
    <m/>
    <m/>
    <m/>
    <m/>
    <n v="0"/>
    <n v="0"/>
    <n v="0"/>
    <n v="0.13"/>
    <n v="0"/>
    <n v="0"/>
    <n v="0"/>
    <n v="6.9439999999999997E-4"/>
    <n v="0"/>
    <n v="11"/>
    <n v="0"/>
    <n v="100"/>
    <m/>
    <s v=""/>
    <m/>
    <m/>
    <m/>
    <s v=""/>
    <s v=""/>
    <m/>
    <m/>
    <m/>
    <m/>
    <n v="90.443686006825899"/>
    <m/>
    <m/>
    <m/>
    <m/>
    <m/>
    <s v=""/>
    <s v=""/>
    <m/>
    <m/>
    <s v=""/>
    <m/>
    <m/>
    <m/>
    <m/>
    <m/>
    <m/>
    <m/>
    <n v="4"/>
    <m/>
    <n v="0"/>
    <n v="1"/>
    <m/>
    <m/>
  </r>
  <r>
    <x v="5"/>
    <x v="3"/>
    <n v="352350317"/>
    <s v="Itatinga"/>
    <n v="1.3458063357502299"/>
    <n v="19779"/>
    <n v="18343"/>
    <n v="1436"/>
    <n v="20.184999999999999"/>
    <n v="92.74"/>
    <n v="0.2"/>
    <n v="0.17"/>
    <n v="0.03"/>
    <n v="0"/>
    <n v="0.05"/>
    <n v="4.0000000000000001E-3"/>
    <n v="0.14000000000000001"/>
    <n v="6.7549999999999999E-4"/>
    <n v="5.072432144097222E-2"/>
    <n v="10"/>
    <n v="51.61"/>
    <n v="48.39"/>
    <n v="12.84"/>
    <n v="990.14400000000001"/>
    <n v="292.93"/>
    <n v="0"/>
    <n v="1"/>
    <n v="16422.508721371152"/>
    <n v="1865.4694372819656"/>
    <n v="84.25"/>
    <s v=""/>
    <n v="83.42"/>
    <n v="35.43"/>
    <s v=""/>
    <n v="92.63"/>
    <n v="3.97"/>
    <n v="1.9"/>
    <n v="4.5"/>
    <n v="2.2999999999999998"/>
    <n v="0"/>
    <n v="0"/>
    <n v="0"/>
    <n v="0"/>
    <n v="0"/>
    <n v="9.6999999999999993"/>
    <n v="84.93"/>
    <n v="84.93"/>
    <n v="70.400000000000006"/>
    <n v="7.6"/>
    <n v="0"/>
    <n v="1"/>
    <n v="7"/>
    <n v="98.572043113844103"/>
    <n v="16"/>
    <n v="15"/>
    <n v="840.92929919999995"/>
    <n v="840.92929919999995"/>
  </r>
  <r>
    <x v="6"/>
    <x v="3"/>
    <n v="35236025"/>
    <s v="Itirapina"/>
    <m/>
    <m/>
    <m/>
    <m/>
    <m/>
    <m/>
    <n v="0.05"/>
    <n v="0.03"/>
    <n v="0.02"/>
    <n v="0"/>
    <n v="1.2999999999999999E-2"/>
    <n v="2E-3"/>
    <n v="0.03"/>
    <n v="4.1090000000000001E-4"/>
    <n v="0"/>
    <n v="22"/>
    <n v="40"/>
    <n v="60"/>
    <m/>
    <s v=""/>
    <m/>
    <m/>
    <m/>
    <s v=""/>
    <s v=""/>
    <m/>
    <m/>
    <m/>
    <m/>
    <n v="0"/>
    <m/>
    <m/>
    <m/>
    <m/>
    <m/>
    <s v=""/>
    <s v=""/>
    <m/>
    <m/>
    <s v=""/>
    <m/>
    <m/>
    <m/>
    <m/>
    <m/>
    <m/>
    <m/>
    <n v="4"/>
    <m/>
    <n v="8"/>
    <n v="12"/>
    <m/>
    <m/>
  </r>
  <r>
    <x v="7"/>
    <x v="3"/>
    <n v="352360213"/>
    <s v="Itirapina"/>
    <n v="1.2439710565550699"/>
    <n v="16682"/>
    <n v="15326"/>
    <n v="1356"/>
    <n v="29.564"/>
    <n v="91.87"/>
    <n v="0.31"/>
    <n v="0.12"/>
    <n v="0.19"/>
    <n v="0"/>
    <n v="9.9000000000000005E-2"/>
    <n v="8.9999999999999993E-3"/>
    <n v="0.18"/>
    <n v="2.3212900000000002E-2"/>
    <n v="4.0131196178240743E-2"/>
    <n v="4"/>
    <n v="23.53"/>
    <n v="76.47"/>
    <n v="11.1"/>
    <n v="856.60199999999998"/>
    <n v="131.91999999999999"/>
    <n v="1"/>
    <n v="0"/>
    <n v="10775.398633257404"/>
    <n v="1304.3903608680014"/>
    <n v="79.03"/>
    <n v="100"/>
    <n v="88.67"/>
    <n v="24.83"/>
    <s v=""/>
    <n v="87.63"/>
    <n v="14.33"/>
    <n v="6.2"/>
    <n v="8.4"/>
    <n v="29.7"/>
    <n v="0"/>
    <n v="0"/>
    <n v="5.9944850737321698"/>
    <n v="0"/>
    <n v="0"/>
    <n v="9"/>
    <n v="90"/>
    <n v="90"/>
    <n v="84.6"/>
    <n v="9.8000000000000007"/>
    <n v="0"/>
    <n v="0"/>
    <n v="8"/>
    <n v="246.69087749165598"/>
    <n v="12"/>
    <n v="39"/>
    <n v="770.94179999999994"/>
    <n v="770.94179999999994"/>
  </r>
  <r>
    <x v="11"/>
    <x v="3"/>
    <n v="35237018"/>
    <s v="Itirapuã"/>
    <n v="0.64149014447147901"/>
    <n v="6167"/>
    <n v="5275"/>
    <n v="892"/>
    <n v="38.188000000000002"/>
    <n v="85.54"/>
    <n v="0.13999999999999999"/>
    <n v="0.12"/>
    <n v="0.02"/>
    <n v="0"/>
    <n v="1.4999999999999999E-2"/>
    <n v="0"/>
    <n v="0.11"/>
    <n v="1.0534699999999999E-2"/>
    <n v="1.4063650781249999E-2"/>
    <n v="4"/>
    <n v="73.91"/>
    <n v="26.09"/>
    <n v="3.74"/>
    <n v="288.25200000000001"/>
    <n v="30.09"/>
    <n v="0"/>
    <n v="0"/>
    <n v="13193.26739095184"/>
    <n v="1636.3742500405388"/>
    <n v="87.57"/>
    <n v="83.34"/>
    <n v="86.42"/>
    <n v="21.53"/>
    <n v="10.4678238780694"/>
    <n v="100"/>
    <n v="16.55"/>
    <n v="5.2"/>
    <n v="23.9"/>
    <n v="5.2"/>
    <n v="0"/>
    <n v="0"/>
    <n v="0"/>
    <n v="0"/>
    <n v="0"/>
    <n v="10"/>
    <n v="98.42"/>
    <n v="98.42"/>
    <n v="89.6"/>
    <n v="10"/>
    <n v="0"/>
    <n v="0"/>
    <n v="1"/>
    <n v="106.6579384920334"/>
    <n v="17"/>
    <n v="6"/>
    <n v="283.69761840000001"/>
    <n v="283.69761840000001"/>
  </r>
  <r>
    <x v="4"/>
    <x v="3"/>
    <n v="35238004"/>
    <s v="Itobi"/>
    <n v="5.8148917250777601E-2"/>
    <n v="7591"/>
    <n v="7068"/>
    <n v="523"/>
    <n v="54.765000000000001"/>
    <n v="93.11"/>
    <n v="0.42"/>
    <n v="0.42"/>
    <n v="0"/>
    <n v="0"/>
    <n v="1.9E-2"/>
    <n v="0"/>
    <n v="0.39"/>
    <n v="1.29357E-2"/>
    <n v="1.7467207291666668E-2"/>
    <n v="21"/>
    <n v="86.3"/>
    <n v="13.7"/>
    <n v="4.95"/>
    <n v="382.15800000000002"/>
    <n v="77.2"/>
    <n v="0"/>
    <n v="0"/>
    <n v="9098.1214596232385"/>
    <n v="913.96653932288223"/>
    <n v="88.36"/>
    <n v="89.14"/>
    <n v="85.37"/>
    <n v="14.79"/>
    <n v="74.257425742574299"/>
    <n v="98.05"/>
    <n v="61.28"/>
    <n v="19.3"/>
    <n v="89.8"/>
    <n v="0.3"/>
    <s v=""/>
    <s v=""/>
    <n v="0"/>
    <n v="0"/>
    <s v=""/>
    <n v="7.6"/>
    <n v="87.69"/>
    <n v="87.69"/>
    <n v="79.8"/>
    <n v="8.5"/>
    <n v="0"/>
    <n v="0"/>
    <n v="1"/>
    <n v="108.77525916272033"/>
    <n v="63"/>
    <n v="10"/>
    <n v="335.11435019999999"/>
    <n v="335.11435019999999"/>
  </r>
  <r>
    <x v="6"/>
    <x v="3"/>
    <n v="35239095"/>
    <s v="Itu"/>
    <m/>
    <m/>
    <m/>
    <m/>
    <m/>
    <m/>
    <n v="0"/>
    <n v="0"/>
    <n v="0"/>
    <n v="0"/>
    <n v="0"/>
    <n v="0"/>
    <n v="0"/>
    <n v="2.8469999999999998E-4"/>
    <n v="0"/>
    <n v="8"/>
    <n v="0"/>
    <n v="100"/>
    <m/>
    <s v=""/>
    <m/>
    <m/>
    <m/>
    <s v=""/>
    <s v=""/>
    <m/>
    <m/>
    <m/>
    <m/>
    <s v=""/>
    <m/>
    <m/>
    <m/>
    <m/>
    <m/>
    <s v=""/>
    <s v=""/>
    <m/>
    <m/>
    <s v=""/>
    <m/>
    <m/>
    <m/>
    <m/>
    <m/>
    <m/>
    <m/>
    <n v="0"/>
    <m/>
    <n v="0"/>
    <n v="3"/>
    <m/>
    <m/>
  </r>
  <r>
    <x v="8"/>
    <x v="3"/>
    <n v="352390910"/>
    <s v="Itu"/>
    <n v="1.06656416107813"/>
    <n v="165253"/>
    <n v="156476"/>
    <n v="8777"/>
    <n v="258.21600000000001"/>
    <n v="94.69"/>
    <n v="1.67"/>
    <n v="1.3"/>
    <n v="0.37"/>
    <n v="0"/>
    <n v="1.0509999999999999"/>
    <n v="0.22700000000000001"/>
    <n v="0.06"/>
    <n v="0.33641949999999998"/>
    <n v="0.56661160628009255"/>
    <n v="203"/>
    <n v="15.2"/>
    <n v="84.8"/>
    <n v="143.33000000000001"/>
    <n v="8599.6620000000003"/>
    <n v="2675.01"/>
    <n v="26"/>
    <n v="0"/>
    <n v="1127.8328381330446"/>
    <n v="166.02615383684414"/>
    <n v="98.42"/>
    <n v="100"/>
    <n v="94.38"/>
    <n v="50.39"/>
    <s v=""/>
    <n v="100"/>
    <n v="78.05"/>
    <n v="28.3"/>
    <n v="102.4"/>
    <n v="42.5"/>
    <n v="0"/>
    <n v="8.0072064858372496E-2"/>
    <n v="0.605132735865612"/>
    <n v="0"/>
    <n v="0"/>
    <n v="8.6999999999999993"/>
    <n v="98"/>
    <n v="72.52"/>
    <n v="68.900000000000006"/>
    <n v="7.6"/>
    <n v="2"/>
    <n v="0"/>
    <n v="160"/>
    <n v="185.48861130819481"/>
    <n v="76"/>
    <n v="424"/>
    <n v="8427.6687600000005"/>
    <n v="6236.4748820000004"/>
  </r>
  <r>
    <x v="6"/>
    <x v="3"/>
    <n v="35240065"/>
    <s v="Itupeva"/>
    <n v="3.5448762385400698"/>
    <n v="54901"/>
    <n v="50497"/>
    <n v="4404"/>
    <n v="273.79300000000001"/>
    <n v="91.98"/>
    <n v="0.30000000000000004"/>
    <n v="0.14000000000000001"/>
    <n v="0.16"/>
    <n v="0"/>
    <n v="7.3999999999999996E-2"/>
    <n v="0.03"/>
    <n v="0.03"/>
    <n v="0.1610702"/>
    <n v="0.13239058435879628"/>
    <n v="45"/>
    <n v="11.43"/>
    <n v="88.57"/>
    <n v="39.619999999999997"/>
    <n v="2674.35"/>
    <n v="775.14"/>
    <n v="6"/>
    <n v="0"/>
    <n v="1424.5511010728403"/>
    <n v="189.55720296533758"/>
    <n v="79.22"/>
    <n v="86.84"/>
    <n v="70.42"/>
    <n v="27.91"/>
    <n v="11.5171400587659"/>
    <n v="91.22"/>
    <n v="31.49"/>
    <n v="11.9"/>
    <n v="22.7"/>
    <n v="47.7"/>
    <n v="0"/>
    <n v="6.8400122361578504"/>
    <n v="0"/>
    <n v="0"/>
    <n v="0"/>
    <n v="8.3000000000000007"/>
    <n v="74.84"/>
    <n v="74.84"/>
    <n v="71"/>
    <n v="7.7"/>
    <n v="0"/>
    <n v="0"/>
    <n v="120"/>
    <n v="55.895213665233214"/>
    <n v="20"/>
    <n v="155"/>
    <n v="2001.4835399999999"/>
    <n v="2001.4835399999999"/>
  </r>
  <r>
    <x v="11"/>
    <x v="3"/>
    <n v="35241058"/>
    <s v="Ituverava"/>
    <n v="0.42454086366516802"/>
    <n v="39827"/>
    <n v="37496"/>
    <n v="2331"/>
    <n v="57.078000000000003"/>
    <n v="94.15"/>
    <n v="0.28000000000000003"/>
    <n v="0.27"/>
    <n v="0.01"/>
    <n v="0"/>
    <n v="0.21299999999999999"/>
    <n v="2E-3"/>
    <n v="0.06"/>
    <n v="5.8747000000000001E-3"/>
    <n v="0.12123265046296296"/>
    <n v="14"/>
    <n v="39.22"/>
    <n v="60.78"/>
    <n v="31.19"/>
    <n v="2105.46"/>
    <n v="474.02"/>
    <n v="4"/>
    <n v="1"/>
    <n v="8860.5177392221358"/>
    <n v="1084.7997589574911"/>
    <n v="100"/>
    <n v="94.15"/>
    <n v="100"/>
    <n v="37.25"/>
    <n v="0"/>
    <n v="100"/>
    <n v="7.91"/>
    <n v="2.5"/>
    <n v="12.7"/>
    <n v="0.5"/>
    <s v=""/>
    <s v=""/>
    <n v="0"/>
    <n v="0"/>
    <s v=""/>
    <n v="9.1999999999999993"/>
    <n v="100"/>
    <n v="100"/>
    <n v="77.5"/>
    <n v="8.5"/>
    <n v="2"/>
    <n v="1"/>
    <n v="9"/>
    <n v="175.69524314332492"/>
    <n v="20"/>
    <n v="31"/>
    <n v="2105.46"/>
    <n v="2105.46"/>
  </r>
  <r>
    <x v="9"/>
    <x v="3"/>
    <n v="352420412"/>
    <s v="Jaborandi"/>
    <n v="0.20662511817257601"/>
    <n v="6657"/>
    <n v="6298"/>
    <n v="359"/>
    <n v="24.276"/>
    <n v="94.61"/>
    <n v="0.57000000000000006"/>
    <n v="0.55000000000000004"/>
    <n v="0.02"/>
    <n v="0.04"/>
    <n v="1.7000000000000001E-2"/>
    <n v="6.0999999999999999E-2"/>
    <n v="0.49"/>
    <n v="5.4750000000000003E-4"/>
    <n v="1.399530234375E-2"/>
    <n v="7"/>
    <n v="70"/>
    <n v="30"/>
    <n v="4.53"/>
    <n v="349.38"/>
    <n v="97.87"/>
    <n v="1"/>
    <n v="0"/>
    <n v="15727.733213159081"/>
    <n v="1847.5349256421805"/>
    <n v="80.73"/>
    <n v="93.54"/>
    <n v="85.53"/>
    <n v="21.06"/>
    <s v=""/>
    <n v="86.31"/>
    <n v="47.7"/>
    <n v="17.2"/>
    <n v="67.8"/>
    <n v="5.9"/>
    <n v="4"/>
    <n v="2.6219192448872599"/>
    <n v="0"/>
    <n v="0"/>
    <n v="0"/>
    <n v="7.6"/>
    <n v="92.29"/>
    <n v="92.29"/>
    <n v="72"/>
    <n v="8.1"/>
    <n v="1"/>
    <n v="0"/>
    <n v="0"/>
    <n v="121.46933008268903"/>
    <n v="21"/>
    <n v="9"/>
    <n v="322.44280199999997"/>
    <n v="322.44280199999997"/>
  </r>
  <r>
    <x v="3"/>
    <x v="3"/>
    <n v="35243039"/>
    <s v="Jaboticabal"/>
    <n v="0.40512407966726299"/>
    <n v="73541"/>
    <n v="72057"/>
    <n v="1484"/>
    <n v="104.092"/>
    <n v="97.98"/>
    <n v="1.3199999999999998"/>
    <n v="1.19"/>
    <n v="0.13"/>
    <n v="1.42"/>
    <n v="0.38100000000000001"/>
    <n v="0.41699999999999998"/>
    <n v="0.49"/>
    <n v="3.7016199999999999E-2"/>
    <n v="0.21940267903124999"/>
    <n v="11"/>
    <n v="37.299999999999997"/>
    <n v="62.7"/>
    <n v="59.43"/>
    <n v="4011.2280000000001"/>
    <n v="836.76"/>
    <n v="6"/>
    <n v="0"/>
    <n v="4086.6738282046749"/>
    <n v="488.85710012102101"/>
    <n v="98.01"/>
    <n v="97.02"/>
    <n v="98.01"/>
    <n v="46.34"/>
    <n v="12.054161162483499"/>
    <n v="96.93"/>
    <n v="38.44"/>
    <n v="13.9"/>
    <n v="51.6"/>
    <n v="11.8"/>
    <n v="0"/>
    <n v="0"/>
    <n v="0"/>
    <n v="0"/>
    <n v="0"/>
    <n v="10"/>
    <n v="100"/>
    <n v="99"/>
    <n v="79.099999999999994"/>
    <n v="8.6"/>
    <n v="2"/>
    <n v="0"/>
    <n v="34"/>
    <n v="173.65330345202091"/>
    <n v="47"/>
    <n v="79"/>
    <n v="4011.2280000000001"/>
    <n v="3971.1157199999998"/>
  </r>
  <r>
    <x v="15"/>
    <x v="3"/>
    <n v="35244022"/>
    <s v="Jacareí"/>
    <n v="0.82652686272781695"/>
    <n v="223207"/>
    <n v="220124"/>
    <n v="3083"/>
    <n v="485.15899999999999"/>
    <n v="98.62"/>
    <n v="1.77"/>
    <n v="1.42"/>
    <n v="0.35"/>
    <n v="2.3199999999999998"/>
    <n v="2.4E-2"/>
    <n v="1.6950000000000001"/>
    <n v="0.02"/>
    <n v="3.7938199999999998E-2"/>
    <n v="0.76889851344444449"/>
    <n v="83"/>
    <n v="16.940000000000001"/>
    <n v="83.06"/>
    <n v="204.01"/>
    <n v="12240.558000000001"/>
    <n v="4063.57"/>
    <n v="40"/>
    <n v="1"/>
    <n v="973.45979292764116"/>
    <n v="97.487265184335612"/>
    <n v="98.88"/>
    <n v="99.63"/>
    <n v="98.62"/>
    <n v="38.130000000000003"/>
    <n v="18.2222222222222"/>
    <n v="100"/>
    <n v="59.58"/>
    <n v="25.8"/>
    <n v="62.2"/>
    <n v="51"/>
    <n v="1"/>
    <n v="1.16044282498201"/>
    <n v="0"/>
    <n v="0"/>
    <n v="0"/>
    <n v="9.6"/>
    <n v="98.2"/>
    <n v="69.721999999999994"/>
    <n v="66.8"/>
    <n v="7.4"/>
    <n v="3"/>
    <n v="1"/>
    <n v="144"/>
    <n v="3.1213482118058593"/>
    <n v="31"/>
    <n v="152"/>
    <n v="12020.22796"/>
    <n v="8534.3618490000008"/>
  </r>
  <r>
    <x v="2"/>
    <x v="3"/>
    <n v="352450116"/>
    <s v="Jaci"/>
    <n v="2.4597580897179698"/>
    <n v="6587"/>
    <n v="5953"/>
    <n v="634"/>
    <n v="45.603999999999999"/>
    <n v="90.37"/>
    <n v="0.01"/>
    <n v="0"/>
    <n v="0.01"/>
    <n v="0"/>
    <n v="0.01"/>
    <n v="0"/>
    <n v="0"/>
    <n v="1.8917999999999999E-3"/>
    <n v="1.4788158072916663E-2"/>
    <n v="0"/>
    <n v="7.14"/>
    <n v="92.86"/>
    <n v="4.0599999999999996"/>
    <n v="312.822"/>
    <n v="51.3"/>
    <n v="0"/>
    <n v="0"/>
    <n v="4883.3642022164868"/>
    <n v="478.7611962957339"/>
    <n v="86.21"/>
    <n v="81.75"/>
    <n v="83.01"/>
    <n v="3.23"/>
    <n v="24.7191011235955"/>
    <n v="96.41"/>
    <n v="2.85"/>
    <n v="1.2"/>
    <n v="0.1"/>
    <n v="11.7"/>
    <n v="0"/>
    <n v="0"/>
    <n v="0"/>
    <n v="0"/>
    <n v="0"/>
    <n v="10"/>
    <n v="95"/>
    <n v="95"/>
    <n v="83.6"/>
    <n v="9.9"/>
    <n v="0"/>
    <n v="0"/>
    <n v="1"/>
    <n v="67.62167371144217"/>
    <n v="1"/>
    <n v="13"/>
    <n v="297.18090000000001"/>
    <n v="297.18090000000001"/>
  </r>
  <r>
    <x v="17"/>
    <x v="3"/>
    <n v="352460011"/>
    <s v="Jacupiranga"/>
    <n v="-3.2533956653613097E-2"/>
    <n v="17182"/>
    <n v="9355"/>
    <n v="7827"/>
    <n v="24.254999999999999"/>
    <n v="54.45"/>
    <n v="0.09"/>
    <n v="0.08"/>
    <n v="0.01"/>
    <n v="0"/>
    <n v="0"/>
    <n v="2E-3"/>
    <n v="7.0000000000000007E-2"/>
    <n v="1.47738E-2"/>
    <n v="3.3912415675925928E-2"/>
    <n v="37"/>
    <n v="52.78"/>
    <n v="47.22"/>
    <n v="6.82"/>
    <n v="526.28399999999999"/>
    <n v="75.58"/>
    <n v="3"/>
    <n v="0"/>
    <n v="38855.611686648816"/>
    <n v="5029.0210685601214"/>
    <n v="64.84"/>
    <s v=""/>
    <n v="54.79"/>
    <n v="27.8"/>
    <n v="2.8571428571428599"/>
    <n v="100"/>
    <n v="0.93"/>
    <n v="0.4"/>
    <n v="1.2"/>
    <n v="0.2"/>
    <n v="2"/>
    <n v="1.1764705882352899"/>
    <n v="0"/>
    <n v="0"/>
    <n v="50"/>
    <n v="9.5"/>
    <n v="96.03"/>
    <n v="87.771420000000006"/>
    <n v="85.6"/>
    <n v="9.8000000000000007"/>
    <n v="0"/>
    <n v="0"/>
    <n v="28"/>
    <n v="0"/>
    <n v="19"/>
    <n v="17"/>
    <n v="505.39052520000001"/>
    <n v="461.92694"/>
  </r>
  <r>
    <x v="6"/>
    <x v="3"/>
    <n v="35247095"/>
    <s v="Jaguariúna"/>
    <n v="2.75905146006972"/>
    <n v="52125"/>
    <n v="51111"/>
    <n v="1014"/>
    <n v="365.94400000000002"/>
    <n v="98.05"/>
    <n v="3.42"/>
    <n v="3.29"/>
    <n v="0.13"/>
    <n v="0"/>
    <n v="0.33600000000000002"/>
    <n v="3.0190000000000001"/>
    <n v="0.03"/>
    <n v="2.9869799999999998E-2"/>
    <n v="0.14898881510416667"/>
    <n v="31"/>
    <n v="15.17"/>
    <n v="84.83"/>
    <n v="42.11"/>
    <n v="2842.614"/>
    <n v="1511.82"/>
    <n v="11"/>
    <n v="0"/>
    <n v="1101.1130935251799"/>
    <n v="145.20172661870501"/>
    <n v="93.9"/>
    <n v="97.12"/>
    <n v="92.02"/>
    <n v="45.93"/>
    <n v="0"/>
    <n v="96.68"/>
    <n v="495.48"/>
    <n v="187.8"/>
    <n v="731.4"/>
    <n v="53.1"/>
    <n v="0"/>
    <n v="1.6560404073859399E-2"/>
    <n v="0"/>
    <n v="0"/>
    <n v="0"/>
    <n v="8.3000000000000007"/>
    <n v="95"/>
    <n v="60.8"/>
    <n v="46.8"/>
    <n v="5.9"/>
    <n v="3"/>
    <n v="0"/>
    <n v="39"/>
    <n v="225.52028470397798"/>
    <n v="22"/>
    <n v="123"/>
    <n v="2700.4832999999999"/>
    <n v="1728.3093120000001"/>
  </r>
  <r>
    <x v="10"/>
    <x v="3"/>
    <n v="352480815"/>
    <s v="Jales"/>
    <m/>
    <m/>
    <m/>
    <m/>
    <m/>
    <m/>
    <n v="0.05"/>
    <n v="0.04"/>
    <n v="0.01"/>
    <n v="0"/>
    <n v="0"/>
    <n v="4.0000000000000001E-3"/>
    <n v="0.04"/>
    <n v="3.5442E-3"/>
    <n v="0"/>
    <n v="4"/>
    <n v="83.33"/>
    <n v="16.670000000000002"/>
    <m/>
    <s v=""/>
    <m/>
    <m/>
    <m/>
    <s v=""/>
    <s v=""/>
    <m/>
    <m/>
    <m/>
    <m/>
    <n v="0"/>
    <m/>
    <m/>
    <m/>
    <m/>
    <m/>
    <s v=""/>
    <s v=""/>
    <m/>
    <m/>
    <s v=""/>
    <m/>
    <m/>
    <m/>
    <m/>
    <m/>
    <m/>
    <m/>
    <n v="8"/>
    <m/>
    <n v="45"/>
    <n v="9"/>
    <m/>
    <m/>
  </r>
  <r>
    <x v="16"/>
    <x v="3"/>
    <n v="352480818"/>
    <s v="Jales"/>
    <n v="7.0392944710917504E-2"/>
    <n v="47204"/>
    <n v="44420"/>
    <n v="2784"/>
    <n v="128.00700000000001"/>
    <n v="94.1"/>
    <n v="0.22"/>
    <n v="0.01"/>
    <n v="0.21"/>
    <n v="0"/>
    <n v="0.17599999999999999"/>
    <n v="1.9E-2"/>
    <n v="0.02"/>
    <n v="3.6917E-3"/>
    <n v="0.14348693850925928"/>
    <n v="7"/>
    <n v="36.520000000000003"/>
    <n v="63.48"/>
    <n v="36.97"/>
    <n v="2495.502"/>
    <n v="299.45999999999998"/>
    <n v="8"/>
    <n v="0"/>
    <n v="1857.2595542750614"/>
    <n v="173.70053385306329"/>
    <n v="99.86"/>
    <n v="94.1"/>
    <n v="99.05"/>
    <n v="16"/>
    <s v=""/>
    <n v="100"/>
    <n v="30.59"/>
    <n v="9.6999999999999993"/>
    <n v="8.6"/>
    <n v="82.9"/>
    <s v=""/>
    <s v=""/>
    <n v="0"/>
    <n v="0"/>
    <s v=""/>
    <n v="8.4"/>
    <n v="100"/>
    <n v="100"/>
    <n v="88"/>
    <n v="10"/>
    <n v="2"/>
    <n v="0"/>
    <n v="9"/>
    <n v="122.65924817166729"/>
    <n v="42"/>
    <n v="73"/>
    <n v="2495.502"/>
    <n v="2495.502"/>
  </r>
  <r>
    <x v="15"/>
    <x v="3"/>
    <n v="35249072"/>
    <s v="Jambeiro"/>
    <n v="1.9236367574458499"/>
    <n v="5989"/>
    <n v="2867"/>
    <n v="3122"/>
    <n v="32.591000000000001"/>
    <n v="47.87"/>
    <n v="0.11"/>
    <n v="0.08"/>
    <n v="0.03"/>
    <n v="0"/>
    <n v="1.7000000000000001E-2"/>
    <n v="0"/>
    <n v="0.02"/>
    <n v="6.5712099999999996E-2"/>
    <n v="1.1210659374999998E-2"/>
    <n v="52"/>
    <n v="71.430000000000007"/>
    <n v="28.57"/>
    <n v="2.11"/>
    <n v="163.02600000000001"/>
    <n v="27.86"/>
    <n v="1"/>
    <n v="0"/>
    <n v="13953.982300884956"/>
    <n v="1421.7264985807308"/>
    <n v="71.88"/>
    <n v="63.44"/>
    <n v="49.69"/>
    <n v="26.09"/>
    <s v=""/>
    <n v="100"/>
    <n v="9.32"/>
    <n v="4"/>
    <n v="8.8000000000000007"/>
    <n v="11"/>
    <n v="0"/>
    <n v="4"/>
    <n v="0"/>
    <n v="0"/>
    <n v="0"/>
    <n v="9"/>
    <n v="97.54"/>
    <n v="97.54"/>
    <n v="82.9"/>
    <n v="10"/>
    <n v="0"/>
    <n v="0"/>
    <n v="81"/>
    <n v="151.64139263663967"/>
    <n v="50"/>
    <n v="20"/>
    <n v="159.0155604"/>
    <n v="159.0155604"/>
  </r>
  <r>
    <x v="18"/>
    <x v="3"/>
    <n v="35250036"/>
    <s v="Jandira"/>
    <n v="1.4035939420541199"/>
    <n v="119011"/>
    <n v="119011"/>
    <n v="0"/>
    <n v="6792.8649999999998"/>
    <n v="100"/>
    <n v="0.03"/>
    <n v="0"/>
    <n v="0.03"/>
    <n v="0"/>
    <n v="0"/>
    <n v="0.02"/>
    <n v="0"/>
    <n v="1.6270400000000001E-2"/>
    <n v="0.41461008101851854"/>
    <n v="1"/>
    <n v="6.06"/>
    <n v="93.94"/>
    <n v="109.34"/>
    <n v="6560.5680000000002"/>
    <n v="5150.78"/>
    <n v="3"/>
    <n v="1"/>
    <n v="63.596138172101739"/>
    <n v="10.599356362016955"/>
    <n v="100"/>
    <n v="99.6"/>
    <n v="76.02"/>
    <n v="46.31"/>
    <n v="0"/>
    <n v="100"/>
    <n v="39.86"/>
    <n v="14.9"/>
    <n v="5.0999999999999996"/>
    <n v="83.3"/>
    <n v="0"/>
    <n v="0"/>
    <n v="0"/>
    <n v="0"/>
    <n v="0"/>
    <n v="8.5"/>
    <n v="70.78"/>
    <n v="23.357399999999998"/>
    <n v="21.5"/>
    <n v="3.5"/>
    <n v="1"/>
    <n v="1"/>
    <n v="73"/>
    <n v="0"/>
    <n v="2"/>
    <n v="31"/>
    <n v="4643.5700299999999"/>
    <n v="1532.3781100000001"/>
  </r>
  <r>
    <x v="4"/>
    <x v="3"/>
    <n v="35251024"/>
    <s v="Jardinópolis"/>
    <n v="1.55590047629608"/>
    <n v="41436"/>
    <n v="40448"/>
    <n v="988"/>
    <n v="82.319000000000003"/>
    <n v="97.62"/>
    <n v="0.7"/>
    <n v="0.52"/>
    <n v="0.18"/>
    <n v="0.09"/>
    <n v="4.5999999999999999E-2"/>
    <n v="0.47199999999999998"/>
    <n v="0.1"/>
    <n v="8.8058499999999998E-2"/>
    <n v="0.12613041666666666"/>
    <n v="4"/>
    <n v="34.57"/>
    <n v="65.430000000000007"/>
    <n v="32.94"/>
    <n v="2223.288"/>
    <n v="2223.29"/>
    <n v="3"/>
    <n v="0"/>
    <n v="5974.456993918332"/>
    <n v="593.6403127715032"/>
    <n v="100"/>
    <n v="100"/>
    <n v="100"/>
    <n v="0"/>
    <n v="0"/>
    <n v="100"/>
    <n v="28.68"/>
    <n v="9"/>
    <n v="31"/>
    <n v="23.6"/>
    <n v="0"/>
    <n v="0"/>
    <n v="0"/>
    <n v="0"/>
    <n v="0"/>
    <n v="10"/>
    <n v="100"/>
    <n v="0"/>
    <n v="0"/>
    <n v="1.5"/>
    <n v="1"/>
    <n v="0"/>
    <n v="8"/>
    <n v="36.470187933785468"/>
    <n v="28"/>
    <n v="53"/>
    <n v="2223.288"/>
    <n v="0"/>
  </r>
  <r>
    <x v="6"/>
    <x v="3"/>
    <n v="35252015"/>
    <s v="Jarinu"/>
    <n v="2.5841612541766201"/>
    <n v="28070"/>
    <n v="23550"/>
    <n v="4520"/>
    <n v="135.166"/>
    <n v="83.9"/>
    <n v="0.21"/>
    <n v="0.18"/>
    <n v="0.03"/>
    <n v="0"/>
    <n v="0.05"/>
    <n v="1.9E-2"/>
    <n v="0.09"/>
    <n v="5.0515400000000002E-2"/>
    <n v="5.5282630439814823E-2"/>
    <n v="42"/>
    <n v="22.98"/>
    <n v="77.02"/>
    <n v="15.44"/>
    <n v="1191.0239999999999"/>
    <n v="994.39"/>
    <n v="3"/>
    <n v="0"/>
    <n v="2842.396864980406"/>
    <n v="381.98218738867109"/>
    <n v="64.7"/>
    <n v="94.15"/>
    <n v="15.38"/>
    <n v="35.11"/>
    <n v="0.28125"/>
    <n v="83.72"/>
    <n v="22.04"/>
    <n v="8.4"/>
    <n v="29"/>
    <n v="9.1"/>
    <n v="0"/>
    <n v="0"/>
    <n v="0"/>
    <n v="0"/>
    <n v="0"/>
    <n v="8.5"/>
    <n v="18.55"/>
    <n v="18.55"/>
    <n v="16.5"/>
    <n v="3.1"/>
    <n v="1"/>
    <n v="0"/>
    <n v="52"/>
    <n v="90.44432148436583"/>
    <n v="37"/>
    <n v="124"/>
    <n v="220.93495200000001"/>
    <n v="220.93495200000001"/>
  </r>
  <r>
    <x v="7"/>
    <x v="3"/>
    <n v="352530013"/>
    <s v="Jaú"/>
    <n v="1.31500740401378"/>
    <n v="142860"/>
    <n v="139130"/>
    <n v="3730"/>
    <n v="207.54300000000001"/>
    <n v="97.39"/>
    <n v="0.73"/>
    <n v="0.45"/>
    <n v="0.28000000000000003"/>
    <n v="0"/>
    <n v="0.36199999999999999"/>
    <n v="0.245"/>
    <n v="0.1"/>
    <n v="3.2995299999999998E-2"/>
    <n v="0.48221682006944444"/>
    <n v="7"/>
    <n v="32.299999999999997"/>
    <n v="67.7"/>
    <n v="127.59"/>
    <n v="7655.2020000000002"/>
    <n v="535.86"/>
    <n v="3"/>
    <n v="1"/>
    <n v="1242.8089038219236"/>
    <n v="125.8261234775305"/>
    <n v="96.89"/>
    <s v=""/>
    <n v="96.89"/>
    <n v="50.91"/>
    <n v="8.5198227876860209"/>
    <n v="100"/>
    <n v="25.26"/>
    <n v="13.1"/>
    <n v="19.3"/>
    <n v="49.6"/>
    <n v="0"/>
    <n v="0.30636316289329402"/>
    <n v="0"/>
    <n v="0"/>
    <n v="0"/>
    <n v="9.1"/>
    <n v="100"/>
    <n v="100"/>
    <n v="93"/>
    <n v="9.8000000000000007"/>
    <n v="0"/>
    <n v="1"/>
    <n v="9"/>
    <n v="75.069965404331612"/>
    <n v="52"/>
    <n v="109"/>
    <n v="7655.2020000000002"/>
    <n v="7655.2020000000002"/>
  </r>
  <r>
    <x v="11"/>
    <x v="3"/>
    <n v="35254098"/>
    <s v="Jeriquara"/>
    <n v="-0.198141438682786"/>
    <n v="3145"/>
    <n v="2698"/>
    <n v="447"/>
    <n v="22.306999999999999"/>
    <n v="85.79"/>
    <n v="0.36"/>
    <n v="0.32"/>
    <n v="0.04"/>
    <n v="0"/>
    <n v="8.0000000000000002E-3"/>
    <n v="9.2999999999999999E-2"/>
    <n v="0.26"/>
    <n v="4.15E-4"/>
    <n v="8.1901041666666667E-3"/>
    <n v="15"/>
    <n v="66.67"/>
    <n v="33.33"/>
    <n v="1.85"/>
    <n v="142.614"/>
    <n v="17.11"/>
    <n v="0"/>
    <n v="0"/>
    <n v="22762.073131955483"/>
    <n v="2807.6565977742448"/>
    <n v="100"/>
    <s v=""/>
    <n v="98.34"/>
    <n v="20.74"/>
    <n v="0"/>
    <n v="100"/>
    <n v="50.87"/>
    <n v="15.9"/>
    <n v="74.099999999999994"/>
    <n v="15.1"/>
    <n v="7"/>
    <n v="3"/>
    <n v="0"/>
    <n v="0"/>
    <n v="0"/>
    <n v="8.5"/>
    <n v="100"/>
    <n v="100"/>
    <n v="88"/>
    <n v="10"/>
    <n v="0"/>
    <n v="0"/>
    <n v="3"/>
    <n v="97.678855325914142"/>
    <n v="26"/>
    <n v="13"/>
    <n v="142.614"/>
    <n v="142.614"/>
  </r>
  <r>
    <x v="6"/>
    <x v="3"/>
    <n v="35255085"/>
    <s v="Joanópolis"/>
    <n v="0.88381114152806795"/>
    <n v="12418"/>
    <n v="12418"/>
    <n v="0"/>
    <n v="33.152000000000001"/>
    <n v="100"/>
    <n v="0.22"/>
    <n v="0.2"/>
    <n v="0.02"/>
    <n v="0"/>
    <n v="6.5000000000000002E-2"/>
    <n v="1E-3"/>
    <n v="0.12"/>
    <n v="2.9817099999999999E-2"/>
    <n v="2.2494689583333335E-2"/>
    <n v="56"/>
    <n v="46.67"/>
    <n v="53.33"/>
    <n v="9.06"/>
    <n v="699.13800000000003"/>
    <n v="310.41000000000003"/>
    <n v="0"/>
    <n v="0"/>
    <n v="11326.345627315188"/>
    <n v="1498.3282332098563"/>
    <n v="69.56"/>
    <s v=""/>
    <n v="61.54"/>
    <n v="14.51"/>
    <n v="29.411764705882401"/>
    <n v="69.56"/>
    <n v="12.77"/>
    <n v="4.8"/>
    <n v="18.2"/>
    <n v="2.7"/>
    <n v="120"/>
    <n v="1.5420200462606"/>
    <n v="0"/>
    <n v="0"/>
    <n v="0"/>
    <n v="8.6"/>
    <n v="61.1"/>
    <n v="61.1"/>
    <n v="55.6"/>
    <n v="6.5"/>
    <n v="0"/>
    <n v="0"/>
    <n v="39"/>
    <n v="288.95708811274068"/>
    <n v="42"/>
    <n v="48"/>
    <n v="427.17331799999999"/>
    <n v="427.17331799999999"/>
  </r>
  <r>
    <x v="5"/>
    <x v="3"/>
    <n v="352560717"/>
    <s v="João Ramalho"/>
    <n v="0.65105117101191801"/>
    <n v="4313"/>
    <n v="3799"/>
    <n v="514"/>
    <n v="10.367000000000001"/>
    <n v="88.08"/>
    <n v="0.03"/>
    <n v="0.01"/>
    <n v="0.02"/>
    <n v="0"/>
    <n v="2.4E-2"/>
    <n v="0"/>
    <n v="0.01"/>
    <n v="1.6670000000000001E-4"/>
    <n v="9.418963020833334E-3"/>
    <n v="0"/>
    <n v="9.09"/>
    <n v="90.91"/>
    <n v="2.67"/>
    <n v="205.95599999999999"/>
    <n v="22.45"/>
    <n v="0"/>
    <n v="0"/>
    <n v="26761.36332019476"/>
    <n v="2924.7391606770238"/>
    <n v="83.86"/>
    <n v="93.85"/>
    <n v="83.86"/>
    <n v="40"/>
    <n v="20"/>
    <n v="98.24"/>
    <n v="5.9"/>
    <n v="3"/>
    <n v="5.9"/>
    <n v="6"/>
    <n v="0"/>
    <n v="0"/>
    <n v="0"/>
    <n v="0"/>
    <n v="0"/>
    <n v="8.9"/>
    <n v="99"/>
    <n v="99"/>
    <n v="89.1"/>
    <n v="10"/>
    <n v="0"/>
    <n v="0"/>
    <n v="3"/>
    <n v="254.80511970283351"/>
    <n v="1"/>
    <n v="10"/>
    <n v="203.89644000000001"/>
    <n v="203.89644000000001"/>
  </r>
  <r>
    <x v="1"/>
    <x v="3"/>
    <n v="352560721"/>
    <s v="João Ramalho"/>
    <m/>
    <m/>
    <m/>
    <m/>
    <m/>
    <m/>
    <n v="0.08"/>
    <n v="0.08"/>
    <n v="0"/>
    <n v="0"/>
    <n v="0"/>
    <n v="0"/>
    <n v="0.08"/>
    <n v="0"/>
    <n v="0"/>
    <n v="0"/>
    <n v="75"/>
    <n v="25"/>
    <m/>
    <s v=""/>
    <m/>
    <m/>
    <m/>
    <s v=""/>
    <s v=""/>
    <m/>
    <m/>
    <m/>
    <m/>
    <n v="16.559999999999999"/>
    <m/>
    <m/>
    <m/>
    <m/>
    <m/>
    <s v=""/>
    <s v=""/>
    <m/>
    <m/>
    <s v=""/>
    <m/>
    <m/>
    <m/>
    <m/>
    <m/>
    <m/>
    <m/>
    <n v="1"/>
    <m/>
    <n v="3"/>
    <n v="1"/>
    <m/>
    <m/>
  </r>
  <r>
    <x v="2"/>
    <x v="3"/>
    <n v="352570616"/>
    <s v="José Bonifácio"/>
    <m/>
    <m/>
    <m/>
    <m/>
    <m/>
    <m/>
    <n v="0"/>
    <n v="0"/>
    <n v="0"/>
    <n v="0"/>
    <n v="0"/>
    <n v="0"/>
    <n v="0"/>
    <n v="9.0299999999999999E-5"/>
    <n v="0"/>
    <n v="0"/>
    <n v="50"/>
    <n v="50"/>
    <m/>
    <s v=""/>
    <m/>
    <m/>
    <m/>
    <s v=""/>
    <s v=""/>
    <m/>
    <m/>
    <m/>
    <m/>
    <s v=""/>
    <m/>
    <m/>
    <m/>
    <m/>
    <m/>
    <s v=""/>
    <s v=""/>
    <m/>
    <m/>
    <s v=""/>
    <m/>
    <m/>
    <m/>
    <m/>
    <m/>
    <m/>
    <m/>
    <n v="0"/>
    <m/>
    <n v="1"/>
    <n v="1"/>
    <m/>
    <m/>
  </r>
  <r>
    <x v="12"/>
    <x v="3"/>
    <n v="352570619"/>
    <s v="José Bonifácio"/>
    <n v="1.0493732614606399"/>
    <n v="35036"/>
    <n v="32211"/>
    <n v="2825"/>
    <n v="40.804000000000002"/>
    <n v="91.94"/>
    <n v="0.30000000000000004"/>
    <n v="0.17"/>
    <n v="0.13"/>
    <n v="0"/>
    <n v="0"/>
    <n v="0.13300000000000001"/>
    <n v="0.09"/>
    <n v="8.28179E-2"/>
    <n v="9.5760078902777795E-2"/>
    <n v="11"/>
    <n v="14.93"/>
    <n v="85.07"/>
    <n v="26.24"/>
    <n v="1770.9839999999999"/>
    <n v="535.61"/>
    <n v="1"/>
    <n v="0"/>
    <n v="5697.6504167142366"/>
    <n v="459.05240324237928"/>
    <n v="89.79"/>
    <s v=""/>
    <n v="88.92"/>
    <n v="57.49"/>
    <s v=""/>
    <n v="99.1"/>
    <n v="14.38"/>
    <n v="4.8"/>
    <n v="10.8"/>
    <n v="25.4"/>
    <s v=""/>
    <s v=""/>
    <n v="0"/>
    <n v="0"/>
    <s v=""/>
    <n v="10"/>
    <n v="98"/>
    <n v="98"/>
    <n v="69.8"/>
    <n v="7.7"/>
    <n v="0"/>
    <n v="0"/>
    <n v="12"/>
    <n v="0"/>
    <n v="10"/>
    <n v="57"/>
    <n v="1735.56432"/>
    <n v="1735.56432"/>
  </r>
  <r>
    <x v="0"/>
    <x v="3"/>
    <n v="352580520"/>
    <s v="Júlio Mesquita"/>
    <n v="0.44850474326809697"/>
    <n v="4570"/>
    <n v="4361"/>
    <n v="209"/>
    <n v="35.645000000000003"/>
    <n v="95.43"/>
    <n v="0.01"/>
    <n v="0.01"/>
    <n v="0"/>
    <n v="0"/>
    <n v="0"/>
    <n v="0"/>
    <n v="0.01"/>
    <n v="4.6300000000000001E-5"/>
    <n v="1.0737714843749999E-2"/>
    <n v="0"/>
    <n v="25"/>
    <n v="75"/>
    <n v="3.15"/>
    <n v="243.108"/>
    <n v="42.18"/>
    <n v="0"/>
    <n v="0"/>
    <n v="6486.6170678336985"/>
    <n v="828.07877461706778"/>
    <s v=""/>
    <s v=""/>
    <s v=""/>
    <s v=""/>
    <s v=""/>
    <s v=""/>
    <n v="3.81"/>
    <n v="1.6"/>
    <n v="3.9"/>
    <n v="3.7"/>
    <n v="2"/>
    <n v="0.22492127755285601"/>
    <n v="0"/>
    <n v="0"/>
    <n v="0"/>
    <n v="7.7"/>
    <n v="95"/>
    <n v="95"/>
    <n v="82.6"/>
    <n v="9.4"/>
    <n v="0"/>
    <n v="0"/>
    <n v="4"/>
    <n v="0"/>
    <n v="1"/>
    <n v="3"/>
    <n v="230.95259999999999"/>
    <n v="230.95259999999999"/>
  </r>
  <r>
    <x v="8"/>
    <x v="3"/>
    <n v="352585410"/>
    <s v="Jumirim"/>
    <n v="1.9226528037295201"/>
    <n v="3166"/>
    <n v="2011"/>
    <n v="1155"/>
    <n v="55.798000000000002"/>
    <n v="63.52"/>
    <n v="0.02"/>
    <n v="0.01"/>
    <n v="0.01"/>
    <n v="0"/>
    <n v="4.0000000000000001E-3"/>
    <n v="1.0999999999999999E-2"/>
    <n v="0"/>
    <n v="8.6229999999999998E-4"/>
    <n v="8.2447916666666659E-3"/>
    <n v="5"/>
    <n v="16.670000000000002"/>
    <n v="83.33"/>
    <n v="1.31"/>
    <n v="101.41200000000001"/>
    <n v="35.9"/>
    <n v="0"/>
    <n v="0"/>
    <n v="5080.0252684775742"/>
    <n v="697.25837018319646"/>
    <n v="100"/>
    <n v="58.02"/>
    <n v="58.02"/>
    <n v="32.36"/>
    <n v="50"/>
    <n v="100"/>
    <n v="9.41"/>
    <n v="3.3"/>
    <n v="5.3"/>
    <n v="15.8"/>
    <n v="0"/>
    <n v="0"/>
    <n v="0"/>
    <n v="0"/>
    <n v="0"/>
    <n v="9.8000000000000007"/>
    <n v="95"/>
    <n v="95"/>
    <n v="64.599999999999994"/>
    <n v="7.3"/>
    <n v="0"/>
    <n v="0"/>
    <n v="8"/>
    <n v="48.515476942514219"/>
    <n v="3"/>
    <n v="15"/>
    <n v="96.341399999999993"/>
    <n v="96.341399999999993"/>
  </r>
  <r>
    <x v="6"/>
    <x v="3"/>
    <n v="35259045"/>
    <s v="Jundiaí"/>
    <n v="1.1156032109759899"/>
    <n v="397353"/>
    <n v="384500"/>
    <n v="12853"/>
    <n v="919.86199999999997"/>
    <n v="96.77"/>
    <n v="2.64"/>
    <n v="2.21"/>
    <n v="0.43"/>
    <n v="0"/>
    <n v="2.0129999999999999"/>
    <n v="0.40400000000000003"/>
    <n v="0.03"/>
    <n v="0.19637089999999999"/>
    <n v="1.3714229484618057"/>
    <n v="77"/>
    <n v="10.89"/>
    <n v="89.11"/>
    <n v="352.69"/>
    <n v="21161.574000000001"/>
    <n v="816.29"/>
    <n v="81"/>
    <n v="5"/>
    <n v="411.9053838778114"/>
    <n v="55.555639444020805"/>
    <n v="99.07"/>
    <n v="99.88"/>
    <n v="98.23"/>
    <n v="37.07"/>
    <n v="1.0869565217391301E-2"/>
    <n v="99.7"/>
    <n v="134.69"/>
    <n v="50.9"/>
    <n v="175"/>
    <n v="62.1"/>
    <n v="20"/>
    <n v="0.277520814061055"/>
    <n v="0"/>
    <n v="1"/>
    <n v="40"/>
    <n v="9"/>
    <n v="98.23"/>
    <n v="98.23"/>
    <n v="96.1"/>
    <n v="10"/>
    <n v="16"/>
    <n v="5"/>
    <n v="593"/>
    <n v="146.78185181732522"/>
    <n v="43"/>
    <n v="352"/>
    <n v="20787.014139999999"/>
    <n v="20787.014139999999"/>
  </r>
  <r>
    <x v="8"/>
    <x v="3"/>
    <n v="352590410"/>
    <s v="Jundiaí"/>
    <m/>
    <m/>
    <m/>
    <m/>
    <m/>
    <m/>
    <n v="0"/>
    <n v="0"/>
    <n v="0"/>
    <n v="0"/>
    <n v="0"/>
    <n v="0"/>
    <n v="0"/>
    <n v="0"/>
    <n v="0"/>
    <n v="0"/>
    <n v="0"/>
    <n v="0"/>
    <m/>
    <s v=""/>
    <m/>
    <m/>
    <m/>
    <s v=""/>
    <s v=""/>
    <m/>
    <m/>
    <m/>
    <m/>
    <n v="33.3333333333333"/>
    <m/>
    <m/>
    <m/>
    <m/>
    <m/>
    <s v=""/>
    <s v=""/>
    <m/>
    <m/>
    <s v=""/>
    <m/>
    <m/>
    <m/>
    <m/>
    <m/>
    <m/>
    <m/>
    <n v="0"/>
    <m/>
    <n v="0"/>
    <n v="0"/>
    <m/>
    <m/>
  </r>
  <r>
    <x v="0"/>
    <x v="3"/>
    <n v="352600120"/>
    <s v="Junqueirópolis"/>
    <m/>
    <m/>
    <m/>
    <m/>
    <m/>
    <m/>
    <n v="0.25"/>
    <n v="0.17"/>
    <n v="0.08"/>
    <n v="0"/>
    <n v="0"/>
    <n v="0.16"/>
    <n v="0.09"/>
    <n v="2.934E-3"/>
    <n v="0"/>
    <n v="0"/>
    <n v="11.11"/>
    <n v="88.89"/>
    <m/>
    <s v=""/>
    <m/>
    <m/>
    <m/>
    <s v=""/>
    <s v=""/>
    <m/>
    <m/>
    <m/>
    <m/>
    <s v=""/>
    <m/>
    <m/>
    <m/>
    <m/>
    <m/>
    <s v=""/>
    <s v=""/>
    <m/>
    <m/>
    <s v=""/>
    <m/>
    <m/>
    <m/>
    <m/>
    <m/>
    <m/>
    <m/>
    <n v="1"/>
    <m/>
    <n v="4"/>
    <n v="32"/>
    <m/>
    <m/>
  </r>
  <r>
    <x v="1"/>
    <x v="3"/>
    <n v="352600121"/>
    <s v="Junqueirópolis"/>
    <n v="0.78379814683671201"/>
    <n v="19666"/>
    <n v="16571"/>
    <n v="3095"/>
    <n v="33.741999999999997"/>
    <n v="84.26"/>
    <n v="9.0000000000000011E-2"/>
    <n v="7.0000000000000007E-2"/>
    <n v="0.02"/>
    <n v="0"/>
    <n v="0"/>
    <n v="5.6000000000000001E-2"/>
    <n v="0.04"/>
    <n v="6.2500000000000001E-4"/>
    <n v="4.9225295409722224E-2"/>
    <n v="2"/>
    <n v="26.67"/>
    <n v="73.33"/>
    <n v="11.72"/>
    <n v="903.798"/>
    <n v="245.23"/>
    <n v="2"/>
    <n v="0"/>
    <n v="6927.4646598189765"/>
    <n v="833.86148683006206"/>
    <n v="82.23"/>
    <n v="82.23"/>
    <n v="82.23"/>
    <n v="10.76"/>
    <s v=""/>
    <n v="100"/>
    <n v="18.39"/>
    <n v="8"/>
    <n v="18.100000000000001"/>
    <n v="19"/>
    <n v="0"/>
    <n v="0.45941807044410399"/>
    <n v="0"/>
    <n v="0"/>
    <n v="0"/>
    <n v="9"/>
    <n v="99.14"/>
    <n v="99.14"/>
    <n v="72.900000000000006"/>
    <n v="7.9"/>
    <n v="0"/>
    <n v="0"/>
    <n v="1"/>
    <n v="0"/>
    <n v="4"/>
    <n v="11"/>
    <n v="896.02533719999997"/>
    <n v="896.02533719999997"/>
  </r>
  <r>
    <x v="17"/>
    <x v="3"/>
    <n v="352610011"/>
    <s v="Juquiá"/>
    <n v="-0.49629716470993601"/>
    <n v="18878"/>
    <n v="12214"/>
    <n v="6664"/>
    <n v="22.995000000000001"/>
    <n v="64.7"/>
    <n v="0.21000000000000002"/>
    <n v="0.2"/>
    <n v="0.01"/>
    <n v="0"/>
    <n v="3.3000000000000002E-2"/>
    <n v="1E-3"/>
    <n v="0.12"/>
    <n v="5.8250299999999998E-2"/>
    <n v="3.8345915650462969E-2"/>
    <n v="124"/>
    <n v="82.47"/>
    <n v="17.53"/>
    <n v="8.4700000000000006"/>
    <n v="653.66999999999996"/>
    <n v="361.88"/>
    <n v="4"/>
    <n v="0"/>
    <n v="41261.743828795421"/>
    <n v="5345.6510223540618"/>
    <n v="66.73"/>
    <n v="93.79"/>
    <n v="48.03"/>
    <n v="33.53"/>
    <n v="93.525179856115102"/>
    <n v="100"/>
    <n v="1.95"/>
    <n v="0.8"/>
    <n v="2.7"/>
    <n v="0.2"/>
    <n v="4"/>
    <n v="3.3333333333333299"/>
    <n v="0"/>
    <n v="0"/>
    <n v="20"/>
    <n v="9.4"/>
    <n v="73.680000000000007"/>
    <n v="70.143360000000001"/>
    <n v="44.6"/>
    <n v="5.9"/>
    <n v="1"/>
    <n v="0"/>
    <n v="16"/>
    <n v="86.058709096444744"/>
    <n v="80"/>
    <n v="17"/>
    <n v="481.624056"/>
    <n v="458.50610130000001"/>
  </r>
  <r>
    <x v="18"/>
    <x v="3"/>
    <n v="35262096"/>
    <s v="Juquitiba"/>
    <m/>
    <m/>
    <m/>
    <m/>
    <m/>
    <m/>
    <n v="0"/>
    <n v="0"/>
    <n v="0"/>
    <n v="0"/>
    <n v="0"/>
    <n v="0"/>
    <n v="0"/>
    <n v="3.4700000000000003E-5"/>
    <n v="0"/>
    <n v="0"/>
    <n v="0"/>
    <n v="100"/>
    <m/>
    <s v=""/>
    <m/>
    <m/>
    <m/>
    <s v=""/>
    <s v=""/>
    <m/>
    <m/>
    <m/>
    <m/>
    <n v="6"/>
    <m/>
    <m/>
    <m/>
    <m/>
    <m/>
    <s v=""/>
    <s v=""/>
    <m/>
    <m/>
    <s v=""/>
    <m/>
    <m/>
    <m/>
    <m/>
    <m/>
    <m/>
    <m/>
    <n v="0"/>
    <m/>
    <n v="0"/>
    <n v="1"/>
    <m/>
    <m/>
  </r>
  <r>
    <x v="17"/>
    <x v="3"/>
    <n v="352620911"/>
    <s v="Juquitiba"/>
    <n v="0.53798492523478003"/>
    <n v="29862"/>
    <n v="24972"/>
    <n v="4890"/>
    <n v="57.250999999999998"/>
    <n v="83.62"/>
    <n v="6.9999999999999993E-2"/>
    <n v="0.06"/>
    <n v="0.01"/>
    <n v="0"/>
    <n v="5.2999999999999999E-2"/>
    <n v="0"/>
    <n v="0.02"/>
    <n v="3.2174E-3"/>
    <n v="4.0150253937499998E-2"/>
    <n v="38"/>
    <n v="24.49"/>
    <n v="75.510000000000005"/>
    <n v="16.809999999999999"/>
    <n v="1296.6479999999999"/>
    <n v="1096.5999999999999"/>
    <n v="4"/>
    <n v="1"/>
    <n v="16749.077757685354"/>
    <n v="2164.918625678119"/>
    <n v="44.17"/>
    <s v=""/>
    <n v="13.99"/>
    <n v="35.9"/>
    <s v=""/>
    <n v="57.08"/>
    <n v="1.05"/>
    <n v="0.5"/>
    <n v="1.3"/>
    <n v="0.5"/>
    <s v=""/>
    <s v=""/>
    <n v="0"/>
    <n v="5"/>
    <s v=""/>
    <n v="8.5"/>
    <n v="16.77"/>
    <n v="16.77"/>
    <n v="15.4"/>
    <n v="3.3"/>
    <n v="0"/>
    <n v="1"/>
    <n v="57"/>
    <n v="132.00414643081112"/>
    <n v="12"/>
    <n v="37"/>
    <n v="217.44786959999999"/>
    <n v="217.44786959999999"/>
  </r>
  <r>
    <x v="15"/>
    <x v="3"/>
    <n v="35263082"/>
    <s v="Lagoinha"/>
    <n v="-0.12366190732421301"/>
    <n v="4819"/>
    <n v="3335"/>
    <n v="1484"/>
    <n v="18.829999999999998"/>
    <n v="69.209999999999994"/>
    <n v="0.04"/>
    <n v="0.04"/>
    <n v="0"/>
    <n v="0.01"/>
    <n v="1.6E-2"/>
    <n v="0"/>
    <n v="0.03"/>
    <n v="2.787E-4"/>
    <n v="7.9852335937500001E-3"/>
    <n v="11"/>
    <n v="91.67"/>
    <n v="8.33"/>
    <n v="2.2400000000000002"/>
    <n v="173.01599999999999"/>
    <n v="32.799999999999997"/>
    <n v="0"/>
    <n v="0"/>
    <n v="25325.652625025938"/>
    <n v="2552.1975513592024"/>
    <n v="63.63"/>
    <n v="64.819999999999993"/>
    <n v="62.63"/>
    <n v="29.39"/>
    <s v=""/>
    <n v="98.16"/>
    <n v="2.59"/>
    <n v="1.1000000000000001"/>
    <n v="3.4"/>
    <n v="0"/>
    <s v=""/>
    <s v=""/>
    <n v="0"/>
    <n v="0"/>
    <s v=""/>
    <n v="10"/>
    <n v="87.14"/>
    <n v="87.14"/>
    <n v="81"/>
    <n v="9.5"/>
    <n v="0"/>
    <n v="0"/>
    <n v="2"/>
    <n v="200.36984281240206"/>
    <n v="11"/>
    <n v="1"/>
    <n v="150.76614240000001"/>
    <n v="150.76614240000001"/>
  </r>
  <r>
    <x v="8"/>
    <x v="3"/>
    <n v="352640710"/>
    <s v="Laranjal Paulista"/>
    <n v="1.06012897689962"/>
    <n v="27077"/>
    <n v="24442"/>
    <n v="2635"/>
    <n v="70.010000000000005"/>
    <n v="90.27"/>
    <n v="0.22"/>
    <n v="0.21"/>
    <n v="0.01"/>
    <n v="0"/>
    <n v="0.11"/>
    <n v="0.10199999999999999"/>
    <n v="0"/>
    <n v="4.9011999999999997E-3"/>
    <n v="7.3709893163194457E-2"/>
    <n v="9"/>
    <n v="34.479999999999997"/>
    <n v="65.52"/>
    <n v="17.48"/>
    <n v="1348.65"/>
    <n v="265.52"/>
    <n v="4"/>
    <n v="0"/>
    <n v="4006.4940724600215"/>
    <n v="593.98603981238693"/>
    <n v="89.43"/>
    <s v=""/>
    <n v="85.51"/>
    <n v="49.28"/>
    <s v=""/>
    <n v="99.87"/>
    <n v="18.04"/>
    <n v="6.5"/>
    <n v="29.7"/>
    <n v="1.5"/>
    <n v="2"/>
    <n v="1.2594458438287199"/>
    <n v="0"/>
    <n v="1"/>
    <n v="0"/>
    <n v="9.8000000000000007"/>
    <n v="95.27"/>
    <n v="95.27"/>
    <n v="80.3"/>
    <n v="9.6999999999999993"/>
    <n v="0"/>
    <n v="0"/>
    <n v="25"/>
    <n v="149.23369886923982"/>
    <n v="10"/>
    <n v="19"/>
    <n v="1284.8588549999999"/>
    <n v="1284.8588549999999"/>
  </r>
  <r>
    <x v="12"/>
    <x v="3"/>
    <n v="352650619"/>
    <s v="Lavínia"/>
    <n v="1.1222830745189201"/>
    <n v="8570"/>
    <n v="4183"/>
    <n v="4387"/>
    <n v="15.914"/>
    <n v="48.81"/>
    <n v="0"/>
    <n v="0"/>
    <n v="0"/>
    <n v="0"/>
    <n v="0"/>
    <n v="0"/>
    <n v="0"/>
    <n v="5.2099999999999999E-5"/>
    <n v="1.08932734375E-2"/>
    <n v="0"/>
    <n v="0"/>
    <n v="100"/>
    <n v="3.81"/>
    <n v="294.02999999999997"/>
    <n v="44.1"/>
    <n v="0"/>
    <n v="0"/>
    <n v="14167.281213535589"/>
    <n v="1398.3290548424734"/>
    <n v="48.81"/>
    <n v="48.81"/>
    <n v="48.45"/>
    <n v="0"/>
    <n v="83.3333333333333"/>
    <n v="100"/>
    <n v="0.75"/>
    <n v="0.3"/>
    <n v="0"/>
    <n v="2.8"/>
    <n v="4"/>
    <n v="1.30321459600348"/>
    <n v="0"/>
    <n v="0"/>
    <n v="12"/>
    <n v="9"/>
    <n v="100"/>
    <n v="100"/>
    <n v="85"/>
    <n v="9.6999999999999993"/>
    <n v="0"/>
    <n v="0"/>
    <n v="1"/>
    <n v="0"/>
    <n v="0"/>
    <n v="1"/>
    <n v="294.02999999999997"/>
    <n v="294.02999999999997"/>
  </r>
  <r>
    <x v="0"/>
    <x v="3"/>
    <n v="352650620"/>
    <s v="Lavínia"/>
    <m/>
    <m/>
    <m/>
    <m/>
    <m/>
    <m/>
    <n v="0.01"/>
    <n v="0"/>
    <n v="0.01"/>
    <n v="0"/>
    <n v="6.0000000000000001E-3"/>
    <n v="0"/>
    <n v="0"/>
    <n v="4.8587999999999999E-3"/>
    <n v="0"/>
    <n v="0"/>
    <n v="0"/>
    <n v="100"/>
    <m/>
    <s v=""/>
    <m/>
    <m/>
    <m/>
    <s v=""/>
    <s v=""/>
    <m/>
    <m/>
    <m/>
    <m/>
    <n v="10.306513409961701"/>
    <m/>
    <m/>
    <m/>
    <m/>
    <m/>
    <s v=""/>
    <s v=""/>
    <m/>
    <m/>
    <s v=""/>
    <m/>
    <m/>
    <m/>
    <m/>
    <m/>
    <m/>
    <m/>
    <n v="3"/>
    <m/>
    <n v="0"/>
    <n v="3"/>
    <m/>
    <m/>
  </r>
  <r>
    <x v="15"/>
    <x v="3"/>
    <n v="35266052"/>
    <s v="Lavrinhas"/>
    <n v="0.84106338732914399"/>
    <n v="6995"/>
    <n v="6539"/>
    <n v="456"/>
    <n v="41.920999999999999"/>
    <n v="93.48"/>
    <n v="0.05"/>
    <n v="0.05"/>
    <n v="0"/>
    <n v="0"/>
    <n v="1.9E-2"/>
    <n v="6.0000000000000001E-3"/>
    <n v="0.01"/>
    <n v="7.9100000000000004E-3"/>
    <n v="1.7405527343750001E-2"/>
    <n v="26"/>
    <n v="82.61"/>
    <n v="17.39"/>
    <n v="4.59"/>
    <n v="354.40199999999999"/>
    <n v="316.02999999999997"/>
    <n v="1"/>
    <n v="0"/>
    <n v="11270.907791279486"/>
    <n v="1127.090779127949"/>
    <n v="95.55"/>
    <s v=""/>
    <n v="62.32"/>
    <n v="25.44"/>
    <s v=""/>
    <n v="100"/>
    <n v="4.3099999999999996"/>
    <n v="1.9"/>
    <n v="5.5"/>
    <n v="0.3"/>
    <n v="1"/>
    <n v="1.0714285714285701"/>
    <n v="0"/>
    <n v="0"/>
    <n v="0"/>
    <n v="9.8000000000000007"/>
    <n v="62.77"/>
    <n v="11.04752"/>
    <n v="10.8"/>
    <n v="1.9"/>
    <n v="0"/>
    <n v="0"/>
    <n v="25"/>
    <n v="109.16072592780444"/>
    <n v="19"/>
    <n v="4"/>
    <n v="222.4581354"/>
    <n v="39.152631829999997"/>
  </r>
  <r>
    <x v="3"/>
    <x v="3"/>
    <n v="35267049"/>
    <s v="Leme"/>
    <n v="1.0463425583377799"/>
    <n v="98284"/>
    <n v="96490"/>
    <n v="1794"/>
    <n v="243.83199999999999"/>
    <n v="98.17"/>
    <n v="0.26"/>
    <n v="0.23"/>
    <n v="0.03"/>
    <n v="0.68"/>
    <n v="0"/>
    <n v="1.7000000000000001E-2"/>
    <n v="0.23"/>
    <n v="7.5798999999999997E-3"/>
    <n v="0.29498623046296296"/>
    <n v="20"/>
    <n v="44.23"/>
    <n v="55.77"/>
    <n v="79.28"/>
    <n v="5351.13"/>
    <n v="1087.3499999999999"/>
    <n v="13"/>
    <n v="0"/>
    <n v="1703.7987871881487"/>
    <n v="202.14561881893286"/>
    <n v="98.6"/>
    <n v="100"/>
    <n v="98.6"/>
    <n v="53.46"/>
    <n v="3.4582132564841501"/>
    <n v="99.03"/>
    <n v="13.16"/>
    <n v="4.8"/>
    <n v="17.600000000000001"/>
    <n v="4.0999999999999996"/>
    <n v="1"/>
    <n v="6.2745098039215699E-2"/>
    <n v="0"/>
    <n v="0"/>
    <n v="0"/>
    <n v="1.6"/>
    <n v="100"/>
    <n v="96"/>
    <n v="79.7"/>
    <n v="8.3000000000000007"/>
    <n v="0"/>
    <n v="0"/>
    <n v="60"/>
    <n v="0"/>
    <n v="46"/>
    <n v="58"/>
    <n v="5351.13"/>
    <n v="5137.0847999999996"/>
  </r>
  <r>
    <x v="7"/>
    <x v="3"/>
    <n v="352680313"/>
    <s v="Lençóis Paulista"/>
    <n v="0.86441054327841504"/>
    <n v="64933"/>
    <n v="63739"/>
    <n v="1194"/>
    <n v="80.777000000000001"/>
    <n v="98.16"/>
    <n v="0.73"/>
    <n v="0.39"/>
    <n v="0.34"/>
    <n v="0"/>
    <n v="0.124"/>
    <n v="0.59899999999999998"/>
    <n v="0"/>
    <n v="7.6423000000000003E-3"/>
    <n v="0.1932273809074074"/>
    <n v="15"/>
    <n v="12.35"/>
    <n v="87.65"/>
    <n v="52.54"/>
    <n v="3546.6660000000002"/>
    <n v="1340.15"/>
    <n v="3"/>
    <n v="1"/>
    <n v="3346.2652272342261"/>
    <n v="354.53898633976559"/>
    <n v="97.76"/>
    <n v="97.76"/>
    <n v="97.76"/>
    <n v="33.450000000000003"/>
    <n v="25"/>
    <n v="100"/>
    <n v="34.86"/>
    <n v="18.2"/>
    <n v="31.4"/>
    <n v="48.5"/>
    <n v="2"/>
    <n v="2.1673314431255699"/>
    <n v="0"/>
    <n v="1"/>
    <n v="0"/>
    <n v="8.3000000000000007"/>
    <n v="98.3"/>
    <n v="98.3"/>
    <n v="62.2"/>
    <n v="7.3"/>
    <n v="0"/>
    <n v="1"/>
    <n v="17"/>
    <n v="64.173099804845748"/>
    <n v="10"/>
    <n v="71"/>
    <n v="3486.3726780000002"/>
    <n v="3486.3726780000002"/>
  </r>
  <r>
    <x v="5"/>
    <x v="3"/>
    <n v="352680317"/>
    <s v="Lençóis Paulista"/>
    <m/>
    <m/>
    <m/>
    <m/>
    <m/>
    <m/>
    <n v="0.52"/>
    <n v="0.51"/>
    <n v="0.01"/>
    <n v="0"/>
    <n v="0"/>
    <n v="0"/>
    <n v="0.52"/>
    <n v="2.7778E-3"/>
    <n v="0"/>
    <n v="0"/>
    <n v="28.57"/>
    <n v="71.430000000000007"/>
    <m/>
    <s v=""/>
    <m/>
    <m/>
    <m/>
    <s v=""/>
    <s v=""/>
    <m/>
    <m/>
    <m/>
    <m/>
    <n v="57.415867214862203"/>
    <m/>
    <m/>
    <m/>
    <m/>
    <m/>
    <s v=""/>
    <s v=""/>
    <m/>
    <m/>
    <s v=""/>
    <m/>
    <m/>
    <m/>
    <m/>
    <m/>
    <m/>
    <m/>
    <n v="0"/>
    <m/>
    <n v="2"/>
    <n v="5"/>
    <m/>
    <m/>
  </r>
  <r>
    <x v="6"/>
    <x v="3"/>
    <n v="35269025"/>
    <s v="Limeira"/>
    <n v="0.79759691851153403"/>
    <n v="290613"/>
    <n v="283392"/>
    <n v="7221"/>
    <n v="500.21199999999999"/>
    <n v="97.52"/>
    <n v="2.88"/>
    <n v="2.44"/>
    <n v="0.44"/>
    <n v="0"/>
    <n v="3.0000000000000001E-3"/>
    <n v="2.5539999999999998"/>
    <n v="0.13"/>
    <n v="0.19128609999999999"/>
    <n v="0.98226588556249983"/>
    <n v="35"/>
    <n v="12.64"/>
    <n v="87.36"/>
    <n v="262.74"/>
    <n v="15764.273999999999"/>
    <n v="7364.74"/>
    <n v="48"/>
    <n v="2"/>
    <n v="766.11906556141673"/>
    <n v="102.00452147701584"/>
    <n v="97.02"/>
    <n v="97.02"/>
    <n v="97.02"/>
    <n v="18.62"/>
    <s v=""/>
    <n v="100"/>
    <n v="107.53"/>
    <n v="40.799999999999997"/>
    <n v="140.5"/>
    <n v="46.5"/>
    <n v="1"/>
    <n v="1.15162263629454E-2"/>
    <n v="0"/>
    <n v="0"/>
    <n v="0"/>
    <n v="8.5"/>
    <n v="100"/>
    <n v="100"/>
    <n v="53.3"/>
    <n v="6.7"/>
    <n v="10"/>
    <n v="2"/>
    <n v="263"/>
    <n v="0.30541628739168053"/>
    <n v="58"/>
    <n v="401"/>
    <n v="15764.273999999999"/>
    <n v="15764.273999999999"/>
  </r>
  <r>
    <x v="3"/>
    <x v="3"/>
    <n v="35270099"/>
    <s v="Lindóia"/>
    <n v="1.7394105028537099"/>
    <n v="7456"/>
    <n v="7456"/>
    <n v="0"/>
    <n v="153.416"/>
    <n v="100"/>
    <n v="0"/>
    <n v="0"/>
    <n v="0"/>
    <n v="0.05"/>
    <n v="0"/>
    <n v="1E-3"/>
    <n v="0"/>
    <n v="2.3229000000000001E-3"/>
    <n v="1.9416666666666665E-2"/>
    <n v="15"/>
    <n v="58.33"/>
    <n v="41.67"/>
    <n v="5.39"/>
    <n v="415.53"/>
    <n v="346.47"/>
    <n v="0"/>
    <n v="0"/>
    <n v="2749.2489270386268"/>
    <n v="296.07296137339057"/>
    <n v="100"/>
    <n v="90.58"/>
    <n v="66.599999999999994"/>
    <n v="33.11"/>
    <n v="26.554898263198201"/>
    <n v="100"/>
    <n v="2.16"/>
    <n v="0.8"/>
    <n v="1.4"/>
    <n v="4"/>
    <n v="0"/>
    <n v="0.47923322683706099"/>
    <n v="0"/>
    <n v="0"/>
    <n v="0"/>
    <n v="8.3000000000000007"/>
    <n v="100"/>
    <n v="22"/>
    <n v="16.600000000000001"/>
    <n v="2.9"/>
    <n v="0"/>
    <n v="0"/>
    <n v="10"/>
    <n v="0"/>
    <n v="7"/>
    <n v="5"/>
    <n v="415.53"/>
    <n v="91.416600000000003"/>
  </r>
  <r>
    <x v="2"/>
    <x v="3"/>
    <n v="352710816"/>
    <s v="Lins"/>
    <n v="0.60015893049565305"/>
    <n v="74120"/>
    <n v="73254"/>
    <n v="866"/>
    <n v="129.70699999999999"/>
    <n v="98.83"/>
    <n v="0.25"/>
    <n v="0.08"/>
    <n v="0.17"/>
    <n v="0"/>
    <n v="6.0000000000000001E-3"/>
    <n v="0.20599999999999999"/>
    <n v="0.01"/>
    <n v="2.5691599999999998E-2"/>
    <n v="0.22561990740740739"/>
    <n v="2"/>
    <n v="15.28"/>
    <n v="84.72"/>
    <n v="60.9"/>
    <n v="4110.5339999999997"/>
    <n v="1248.7"/>
    <n v="3"/>
    <n v="0"/>
    <n v="1821.0210469508904"/>
    <n v="174.44360496492172"/>
    <n v="100"/>
    <n v="98.81"/>
    <n v="99.67"/>
    <n v="17.2"/>
    <n v="50"/>
    <n v="100"/>
    <n v="14.17"/>
    <n v="5.8"/>
    <n v="6"/>
    <n v="41"/>
    <n v="8"/>
    <n v="0.184008029441285"/>
    <n v="0"/>
    <n v="0"/>
    <n v="0"/>
    <n v="9.1"/>
    <n v="99.46"/>
    <n v="99.46"/>
    <n v="69.599999999999994"/>
    <n v="8"/>
    <n v="0"/>
    <n v="0"/>
    <n v="13"/>
    <n v="2.6593398024783572"/>
    <n v="11"/>
    <n v="61"/>
    <n v="4088.3371160000002"/>
    <n v="4088.3371160000002"/>
  </r>
  <r>
    <x v="0"/>
    <x v="3"/>
    <n v="352710820"/>
    <s v="Lins"/>
    <m/>
    <m/>
    <m/>
    <m/>
    <m/>
    <m/>
    <n v="0"/>
    <n v="0"/>
    <n v="0"/>
    <n v="0"/>
    <n v="0"/>
    <n v="0"/>
    <n v="0"/>
    <n v="3.4700000000000003E-5"/>
    <n v="0"/>
    <n v="0"/>
    <n v="0"/>
    <n v="100"/>
    <m/>
    <s v=""/>
    <m/>
    <m/>
    <m/>
    <s v=""/>
    <s v=""/>
    <m/>
    <m/>
    <m/>
    <m/>
    <n v="14.2454579162032"/>
    <m/>
    <m/>
    <m/>
    <m/>
    <m/>
    <s v=""/>
    <s v=""/>
    <m/>
    <m/>
    <s v=""/>
    <m/>
    <m/>
    <m/>
    <m/>
    <m/>
    <m/>
    <m/>
    <n v="5"/>
    <m/>
    <n v="0"/>
    <n v="1"/>
    <m/>
    <m/>
  </r>
  <r>
    <x v="15"/>
    <x v="3"/>
    <n v="35272072"/>
    <s v="Lorena"/>
    <n v="0.507553844455644"/>
    <n v="85442"/>
    <n v="83271"/>
    <n v="2171"/>
    <n v="206.49100000000001"/>
    <n v="97.46"/>
    <n v="0.33"/>
    <n v="0.01"/>
    <n v="0.32"/>
    <n v="0.03"/>
    <n v="0.217"/>
    <n v="9.4E-2"/>
    <n v="0"/>
    <n v="1.0559300000000001E-2"/>
    <n v="0.25904353027777777"/>
    <n v="14"/>
    <n v="21.95"/>
    <n v="78.05"/>
    <n v="68.37"/>
    <n v="4614.84"/>
    <n v="808.15"/>
    <n v="15"/>
    <n v="0"/>
    <n v="2295.7552491748788"/>
    <n v="228.83733994990757"/>
    <n v="99.6"/>
    <n v="98.12"/>
    <n v="98.23"/>
    <n v="38.200000000000003"/>
    <s v=""/>
    <n v="100"/>
    <n v="12.03"/>
    <n v="5.2"/>
    <n v="0.4"/>
    <n v="51"/>
    <n v="10"/>
    <n v="1.28236643723369"/>
    <n v="0"/>
    <n v="1"/>
    <n v="0"/>
    <n v="9.8000000000000007"/>
    <n v="98.2"/>
    <n v="98.2"/>
    <n v="82.5"/>
    <n v="10"/>
    <n v="1"/>
    <n v="0"/>
    <n v="49"/>
    <n v="83.769704561741563"/>
    <n v="18"/>
    <n v="64"/>
    <n v="4531.7728800000004"/>
    <n v="4531.7728800000004"/>
  </r>
  <r>
    <x v="12"/>
    <x v="3"/>
    <n v="352725619"/>
    <s v="Lourdes"/>
    <n v="0.36177060032427399"/>
    <n v="2171"/>
    <n v="1838"/>
    <n v="333"/>
    <n v="19.071999999999999"/>
    <n v="84.66"/>
    <n v="0.01"/>
    <n v="0"/>
    <n v="0.01"/>
    <n v="0"/>
    <n v="5.0000000000000001E-3"/>
    <n v="0"/>
    <n v="0"/>
    <n v="3.4670999999999999E-3"/>
    <n v="4.7869419270833331E-3"/>
    <n v="3"/>
    <n v="16.670000000000002"/>
    <n v="83.33"/>
    <n v="1.3"/>
    <n v="100.44"/>
    <n v="17.07"/>
    <n v="0"/>
    <n v="0"/>
    <n v="11911.340396130816"/>
    <n v="1016.8217411331184"/>
    <n v="84.67"/>
    <n v="100"/>
    <n v="83.35"/>
    <n v="16.45"/>
    <n v="37.453183520599303"/>
    <n v="100"/>
    <n v="5.08"/>
    <n v="1.6"/>
    <n v="2.2999999999999998"/>
    <n v="12.7"/>
    <n v="0"/>
    <n v="0"/>
    <n v="0"/>
    <n v="0"/>
    <n v="0"/>
    <n v="7.7"/>
    <n v="100"/>
    <n v="100"/>
    <n v="83"/>
    <n v="10"/>
    <n v="0"/>
    <n v="0"/>
    <n v="0"/>
    <n v="104.45081799950897"/>
    <n v="2"/>
    <n v="10"/>
    <n v="100.44"/>
    <n v="100.44"/>
  </r>
  <r>
    <x v="6"/>
    <x v="3"/>
    <n v="35273065"/>
    <s v="Louveira"/>
    <n v="3.2703389303016901"/>
    <n v="45236"/>
    <n v="44035"/>
    <n v="1201"/>
    <n v="817.27200000000005"/>
    <n v="97.35"/>
    <n v="0.51"/>
    <n v="0.41"/>
    <n v="0.1"/>
    <n v="0"/>
    <n v="0.36599999999999999"/>
    <n v="0.13200000000000001"/>
    <n v="0.01"/>
    <n v="4.8580999999999997E-3"/>
    <n v="0.13217587468981479"/>
    <n v="32"/>
    <n v="24.68"/>
    <n v="75.319999999999993"/>
    <n v="35.32"/>
    <n v="2384.2620000000002"/>
    <n v="919.85"/>
    <n v="6"/>
    <n v="0"/>
    <n v="508.91502343266427"/>
    <n v="62.742948094438077"/>
    <n v="95.99"/>
    <n v="100"/>
    <n v="83.55"/>
    <n v="49.37"/>
    <n v="22.261174408413702"/>
    <n v="95.84"/>
    <n v="188.8"/>
    <n v="69.8"/>
    <n v="229.3"/>
    <n v="107.7"/>
    <n v="5"/>
    <n v="0.109741684956948"/>
    <n v="0"/>
    <n v="0"/>
    <n v="0"/>
    <n v="8.3000000000000007"/>
    <n v="74"/>
    <n v="74"/>
    <n v="61.4"/>
    <n v="7.1"/>
    <n v="3"/>
    <n v="0"/>
    <n v="95"/>
    <n v="276.90378509611878"/>
    <n v="19"/>
    <n v="58"/>
    <n v="1764.3538799999999"/>
    <n v="1764.3538799999999"/>
  </r>
  <r>
    <x v="0"/>
    <x v="3"/>
    <n v="352740520"/>
    <s v="Lucélia"/>
    <n v="0.62064124883969296"/>
    <n v="20701"/>
    <n v="18051"/>
    <n v="2650"/>
    <n v="65.83"/>
    <n v="87.2"/>
    <n v="6.0000000000000005E-2"/>
    <n v="0.05"/>
    <n v="0.01"/>
    <n v="0"/>
    <n v="8.0000000000000002E-3"/>
    <n v="5.5E-2"/>
    <n v="0"/>
    <n v="1.6521000000000001E-3"/>
    <n v="5.6844442850694447E-2"/>
    <n v="7"/>
    <n v="20"/>
    <n v="80"/>
    <n v="13.01"/>
    <n v="1003.698"/>
    <n v="243.46"/>
    <n v="2"/>
    <n v="0"/>
    <n v="3503.8307328148398"/>
    <n v="426.55330660354571"/>
    <n v="90.21"/>
    <n v="98.78"/>
    <n v="88.79"/>
    <n v="24.58"/>
    <n v="4.86460427209644E-2"/>
    <n v="100"/>
    <n v="6.92"/>
    <n v="3"/>
    <n v="7.5"/>
    <n v="5.5"/>
    <n v="0"/>
    <n v="8.1300813008130093E-2"/>
    <n v="4.8306845079947802"/>
    <n v="0"/>
    <n v="0"/>
    <n v="8.9"/>
    <n v="94.68"/>
    <n v="94.68"/>
    <n v="75.7"/>
    <n v="8.3000000000000007"/>
    <n v="0"/>
    <n v="0"/>
    <n v="7"/>
    <n v="14.073495312483772"/>
    <n v="4"/>
    <n v="16"/>
    <n v="950.30126640000003"/>
    <n v="950.30126640000003"/>
  </r>
  <r>
    <x v="1"/>
    <x v="3"/>
    <n v="352740521"/>
    <s v="Lucélia"/>
    <m/>
    <m/>
    <m/>
    <m/>
    <m/>
    <m/>
    <n v="0"/>
    <n v="0"/>
    <n v="0"/>
    <n v="0"/>
    <n v="4.0000000000000001E-3"/>
    <n v="0"/>
    <n v="0"/>
    <n v="2.0819999999999999E-4"/>
    <n v="0"/>
    <n v="1"/>
    <n v="14.29"/>
    <n v="85.71"/>
    <m/>
    <s v=""/>
    <m/>
    <m/>
    <m/>
    <s v=""/>
    <s v=""/>
    <m/>
    <m/>
    <m/>
    <m/>
    <n v="31"/>
    <m/>
    <m/>
    <m/>
    <m/>
    <m/>
    <s v=""/>
    <s v=""/>
    <m/>
    <m/>
    <s v=""/>
    <m/>
    <m/>
    <m/>
    <m/>
    <m/>
    <m/>
    <m/>
    <n v="0"/>
    <m/>
    <n v="1"/>
    <n v="6"/>
    <m/>
    <m/>
  </r>
  <r>
    <x v="5"/>
    <x v="3"/>
    <n v="352750417"/>
    <s v="Lucianópolis"/>
    <n v="0.102617617556677"/>
    <n v="2254"/>
    <n v="1822"/>
    <n v="432"/>
    <n v="11.807"/>
    <n v="80.83"/>
    <n v="0.76"/>
    <n v="0.76"/>
    <n v="0"/>
    <n v="0"/>
    <n v="4.0000000000000001E-3"/>
    <n v="0"/>
    <n v="0.76"/>
    <n v="8.3330000000000003E-4"/>
    <n v="4.748074479166667E-3"/>
    <n v="7"/>
    <n v="77.78"/>
    <n v="22.22"/>
    <n v="1.32"/>
    <n v="101.736"/>
    <n v="24.76"/>
    <n v="1"/>
    <n v="0"/>
    <n v="24484.472049689441"/>
    <n v="2658.3141082519974"/>
    <n v="80.89"/>
    <n v="99.58"/>
    <n v="79.5"/>
    <n v="9.19"/>
    <s v=""/>
    <n v="100"/>
    <n v="83.34"/>
    <n v="43.8"/>
    <n v="104.4"/>
    <n v="2.5"/>
    <n v="0"/>
    <n v="0"/>
    <n v="0"/>
    <n v="0"/>
    <n v="0"/>
    <n v="9.1"/>
    <n v="99.56"/>
    <n v="99.56"/>
    <n v="75.7"/>
    <n v="8.1999999999999993"/>
    <n v="1"/>
    <n v="0"/>
    <n v="2"/>
    <n v="84.244676816907031"/>
    <n v="14"/>
    <n v="4"/>
    <n v="101.2883616"/>
    <n v="101.2883616"/>
  </r>
  <r>
    <x v="4"/>
    <x v="3"/>
    <n v="35276034"/>
    <s v="Luís Antônio"/>
    <m/>
    <m/>
    <m/>
    <m/>
    <m/>
    <m/>
    <n v="0"/>
    <n v="0"/>
    <n v="0"/>
    <n v="0"/>
    <n v="0"/>
    <n v="0"/>
    <n v="0"/>
    <n v="0"/>
    <n v="0"/>
    <n v="0"/>
    <n v="0"/>
    <n v="0"/>
    <m/>
    <s v=""/>
    <m/>
    <m/>
    <m/>
    <s v=""/>
    <s v=""/>
    <m/>
    <m/>
    <m/>
    <m/>
    <n v="16"/>
    <m/>
    <m/>
    <m/>
    <m/>
    <m/>
    <s v=""/>
    <s v=""/>
    <m/>
    <m/>
    <s v=""/>
    <m/>
    <m/>
    <m/>
    <m/>
    <m/>
    <m/>
    <m/>
    <n v="0"/>
    <m/>
    <n v="0"/>
    <n v="0"/>
    <m/>
    <m/>
  </r>
  <r>
    <x v="3"/>
    <x v="3"/>
    <n v="35276039"/>
    <s v="Luís Antônio"/>
    <n v="2.9652913193554302"/>
    <n v="13406"/>
    <n v="13158"/>
    <n v="248"/>
    <n v="22.431999999999999"/>
    <n v="98.15"/>
    <n v="0.68"/>
    <n v="0.4"/>
    <n v="0.28000000000000003"/>
    <n v="0.89"/>
    <n v="0"/>
    <n v="0.154"/>
    <n v="0.44"/>
    <n v="7.4664300000000003E-2"/>
    <n v="3.7543006481481483E-2"/>
    <n v="7"/>
    <n v="38.1"/>
    <n v="61.9"/>
    <n v="9.48"/>
    <n v="731.322"/>
    <n v="190.14"/>
    <n v="3"/>
    <n v="0"/>
    <n v="19030.75041026406"/>
    <n v="2281.8081456064456"/>
    <n v="92"/>
    <s v=""/>
    <n v="92"/>
    <n v="8.26"/>
    <s v=""/>
    <n v="95.25"/>
    <n v="22.99"/>
    <n v="8.3000000000000007"/>
    <n v="20.3"/>
    <n v="28.5"/>
    <n v="0"/>
    <n v="0"/>
    <n v="0"/>
    <n v="0"/>
    <n v="0"/>
    <n v="7.8"/>
    <n v="100"/>
    <n v="100"/>
    <n v="74"/>
    <n v="8.3000000000000007"/>
    <n v="3"/>
    <n v="0"/>
    <n v="4"/>
    <n v="0"/>
    <n v="8"/>
    <n v="13"/>
    <n v="731.322"/>
    <n v="731.322"/>
  </r>
  <r>
    <x v="0"/>
    <x v="3"/>
    <n v="352770220"/>
    <s v="Luiziânia"/>
    <n v="1.44947529653796"/>
    <n v="5536"/>
    <n v="5196"/>
    <n v="340"/>
    <n v="33.148000000000003"/>
    <n v="93.86"/>
    <n v="0.01"/>
    <n v="0"/>
    <n v="0.01"/>
    <n v="0"/>
    <n v="0.01"/>
    <n v="0"/>
    <n v="0"/>
    <n v="8.1600000000000005E-5"/>
    <n v="1.2538175E-2"/>
    <n v="2"/>
    <n v="20"/>
    <n v="80"/>
    <n v="3.61"/>
    <n v="278.85599999999999"/>
    <n v="62.74"/>
    <n v="0"/>
    <n v="0"/>
    <n v="6607.976878612717"/>
    <n v="854.47976878612701"/>
    <n v="86.97"/>
    <n v="91.67"/>
    <n v="86.6"/>
    <n v="13.44"/>
    <n v="27.027027027027"/>
    <n v="94.87"/>
    <n v="2.34"/>
    <n v="1"/>
    <n v="0.4"/>
    <n v="6.6"/>
    <n v="0"/>
    <n v="1.2150668286755799"/>
    <n v="0"/>
    <n v="0"/>
    <n v="0"/>
    <n v="7.8"/>
    <n v="88.07"/>
    <n v="88.07"/>
    <n v="77.5"/>
    <n v="7.9"/>
    <n v="0"/>
    <n v="0"/>
    <n v="7"/>
    <n v="79.756423881465992"/>
    <n v="2"/>
    <n v="8"/>
    <n v="245.58847919999999"/>
    <n v="245.58847919999999"/>
  </r>
  <r>
    <x v="5"/>
    <x v="3"/>
    <n v="352780117"/>
    <s v="Lupércio"/>
    <n v="0.14894011269375201"/>
    <n v="4400"/>
    <n v="4148"/>
    <n v="252"/>
    <n v="28.382000000000001"/>
    <n v="94.27"/>
    <n v="0.01"/>
    <n v="0"/>
    <n v="0.01"/>
    <n v="0"/>
    <n v="1.2E-2"/>
    <n v="1E-3"/>
    <n v="0"/>
    <n v="2.4059999999999999E-4"/>
    <n v="1.0208229166666668E-2"/>
    <n v="1"/>
    <n v="53.85"/>
    <n v="46.15"/>
    <n v="2.84"/>
    <n v="219.24"/>
    <n v="34.29"/>
    <n v="0"/>
    <n v="0"/>
    <n v="9604.1454545454544"/>
    <n v="1003.4181818181818"/>
    <n v="89.09"/>
    <n v="100"/>
    <n v="88.56"/>
    <n v="27.22"/>
    <n v="9.6923076923076893E-3"/>
    <n v="100"/>
    <n v="2.37"/>
    <n v="1.2"/>
    <n v="0.7"/>
    <n v="8.9"/>
    <n v="0"/>
    <n v="0.88235294117647101"/>
    <n v="0"/>
    <n v="0"/>
    <n v="0"/>
    <n v="9.1"/>
    <n v="98.09"/>
    <n v="98.09"/>
    <n v="84.4"/>
    <n v="9.5"/>
    <n v="0"/>
    <n v="0"/>
    <n v="0"/>
    <n v="117.55221992061142"/>
    <n v="7"/>
    <n v="6"/>
    <n v="215.052516"/>
    <n v="215.052516"/>
  </r>
  <r>
    <x v="1"/>
    <x v="3"/>
    <n v="352780121"/>
    <s v="Lupércio"/>
    <m/>
    <m/>
    <m/>
    <m/>
    <m/>
    <m/>
    <n v="0"/>
    <n v="0"/>
    <n v="0"/>
    <n v="0"/>
    <n v="2E-3"/>
    <n v="0"/>
    <n v="0"/>
    <n v="0"/>
    <n v="0"/>
    <n v="0"/>
    <n v="100"/>
    <n v="0"/>
    <m/>
    <s v=""/>
    <m/>
    <m/>
    <m/>
    <s v=""/>
    <s v=""/>
    <m/>
    <m/>
    <m/>
    <m/>
    <n v="20"/>
    <m/>
    <m/>
    <m/>
    <m/>
    <m/>
    <s v=""/>
    <s v=""/>
    <m/>
    <m/>
    <s v=""/>
    <m/>
    <m/>
    <m/>
    <m/>
    <m/>
    <m/>
    <m/>
    <n v="0"/>
    <m/>
    <n v="1"/>
    <n v="0"/>
    <m/>
    <m/>
  </r>
  <r>
    <x v="5"/>
    <x v="3"/>
    <n v="352790017"/>
    <s v="Lutécia"/>
    <m/>
    <m/>
    <m/>
    <m/>
    <m/>
    <m/>
    <n v="0.03"/>
    <n v="0.03"/>
    <n v="0"/>
    <n v="0"/>
    <n v="0"/>
    <n v="0"/>
    <n v="0.03"/>
    <n v="5.2099999999999999E-5"/>
    <n v="0"/>
    <n v="0"/>
    <n v="50"/>
    <n v="50"/>
    <m/>
    <s v=""/>
    <m/>
    <m/>
    <m/>
    <s v=""/>
    <s v=""/>
    <m/>
    <m/>
    <m/>
    <m/>
    <s v=""/>
    <m/>
    <m/>
    <m/>
    <m/>
    <m/>
    <s v=""/>
    <s v=""/>
    <m/>
    <m/>
    <s v=""/>
    <m/>
    <m/>
    <m/>
    <m/>
    <m/>
    <m/>
    <m/>
    <n v="2"/>
    <m/>
    <n v="1"/>
    <n v="1"/>
    <m/>
    <m/>
  </r>
  <r>
    <x v="1"/>
    <x v="3"/>
    <n v="352790021"/>
    <s v="Lutécia"/>
    <n v="-0.51820218975967602"/>
    <n v="2644"/>
    <n v="2185"/>
    <n v="459"/>
    <n v="5.5709999999999997"/>
    <n v="82.64"/>
    <n v="0"/>
    <n v="0"/>
    <n v="0"/>
    <n v="0"/>
    <n v="0"/>
    <n v="0"/>
    <n v="0"/>
    <n v="0"/>
    <n v="6.1879239583333334E-3"/>
    <n v="0"/>
    <n v="0"/>
    <n v="0"/>
    <n v="1.51"/>
    <n v="116.154"/>
    <n v="10.66"/>
    <n v="0"/>
    <n v="0"/>
    <n v="47351.709531013614"/>
    <n v="5128.7745839636909"/>
    <n v="89.87"/>
    <n v="81.33"/>
    <n v="87.21"/>
    <n v="27.65"/>
    <s v=""/>
    <n v="100"/>
    <n v="1.65"/>
    <n v="0.8"/>
    <n v="2.1"/>
    <n v="0"/>
    <n v="0"/>
    <n v="0"/>
    <n v="0"/>
    <n v="0"/>
    <n v="0"/>
    <n v="8.9"/>
    <n v="98.72"/>
    <n v="98.72"/>
    <n v="90.8"/>
    <n v="10"/>
    <n v="0"/>
    <n v="0"/>
    <n v="2"/>
    <n v="0"/>
    <n v="0"/>
    <n v="0"/>
    <n v="114.6672288"/>
    <n v="114.6672288"/>
  </r>
  <r>
    <x v="7"/>
    <x v="3"/>
    <n v="352800713"/>
    <s v="Macatuba"/>
    <n v="0.37135985718126402"/>
    <n v="16736"/>
    <n v="16340"/>
    <n v="396"/>
    <n v="73.994"/>
    <n v="97.63"/>
    <n v="0.65"/>
    <n v="0.53"/>
    <n v="0.12"/>
    <n v="0"/>
    <n v="4.9000000000000002E-2"/>
    <n v="0.54"/>
    <n v="0.06"/>
    <n v="6.3650000000000002E-4"/>
    <n v="4.9431035074074071E-2"/>
    <n v="6"/>
    <n v="36.36"/>
    <n v="63.64"/>
    <n v="11.62"/>
    <n v="896.56200000000001"/>
    <n v="215.17"/>
    <n v="2"/>
    <n v="0"/>
    <n v="3448.3078393881451"/>
    <n v="339.17782026768629"/>
    <n v="97.03"/>
    <n v="95.49"/>
    <n v="97.03"/>
    <n v="48.48"/>
    <n v="14.5868465430017"/>
    <n v="100"/>
    <n v="69.23"/>
    <n v="35.6"/>
    <n v="70.3"/>
    <n v="64.8"/>
    <n v="0"/>
    <n v="4.3299415457891302E-2"/>
    <n v="0"/>
    <n v="0"/>
    <n v="0"/>
    <n v="8.6"/>
    <n v="100"/>
    <n v="100"/>
    <n v="76"/>
    <n v="8.1999999999999993"/>
    <n v="0"/>
    <n v="0"/>
    <n v="3"/>
    <n v="99.128007185307482"/>
    <n v="16"/>
    <n v="28"/>
    <n v="896.56200000000001"/>
    <n v="896.56200000000001"/>
  </r>
  <r>
    <x v="12"/>
    <x v="3"/>
    <n v="352810619"/>
    <s v="Macaubal"/>
    <n v="0.22498126240946301"/>
    <n v="7740"/>
    <n v="6975"/>
    <n v="765"/>
    <n v="31.128"/>
    <n v="90.12"/>
    <n v="0.01"/>
    <n v="0"/>
    <n v="0.01"/>
    <n v="0"/>
    <n v="0"/>
    <n v="1E-3"/>
    <n v="0.01"/>
    <n v="2.2525000000000002E-3"/>
    <n v="1.7816109375E-2"/>
    <n v="1"/>
    <n v="7.41"/>
    <n v="92.59"/>
    <n v="5"/>
    <n v="385.93799999999999"/>
    <n v="123.77"/>
    <n v="1"/>
    <n v="0"/>
    <n v="7333.9534883720926"/>
    <n v="570.4186046511627"/>
    <n v="88.39"/>
    <n v="88.39"/>
    <n v="88.1"/>
    <n v="10.09"/>
    <n v="78.728923476005207"/>
    <n v="100"/>
    <n v="2.97"/>
    <n v="0.9"/>
    <n v="0.9"/>
    <n v="9.3000000000000007"/>
    <n v="0"/>
    <n v="0"/>
    <n v="0"/>
    <n v="0"/>
    <n v="0"/>
    <n v="10"/>
    <n v="99.9"/>
    <n v="99.9"/>
    <n v="67.900000000000006"/>
    <n v="7.7"/>
    <n v="0"/>
    <n v="0"/>
    <n v="0"/>
    <n v="0"/>
    <n v="4"/>
    <n v="50"/>
    <n v="385.55206199999998"/>
    <n v="385.55206199999998"/>
  </r>
  <r>
    <x v="10"/>
    <x v="3"/>
    <n v="352820515"/>
    <s v="Macedônia"/>
    <n v="-0.30590086157965501"/>
    <n v="3600"/>
    <n v="2826"/>
    <n v="774"/>
    <n v="10.939"/>
    <n v="78.5"/>
    <n v="6.0000000000000005E-2"/>
    <n v="0.05"/>
    <n v="0.01"/>
    <n v="0"/>
    <n v="8.0000000000000002E-3"/>
    <n v="0"/>
    <n v="0.05"/>
    <n v="5.2099999999999999E-5"/>
    <n v="7.2946875E-3"/>
    <n v="1"/>
    <n v="54.55"/>
    <n v="45.45"/>
    <n v="1.98"/>
    <n v="152.928"/>
    <n v="31.21"/>
    <n v="1"/>
    <n v="0"/>
    <n v="22075.200000000001"/>
    <n v="2277.6"/>
    <n v="77.81"/>
    <n v="75.8"/>
    <n v="77.19"/>
    <n v="11.5"/>
    <n v="4.7619047619047603E-2"/>
    <n v="100"/>
    <n v="6.66"/>
    <n v="2.1"/>
    <n v="8.4"/>
    <n v="3"/>
    <n v="1"/>
    <n v="2.1097046413502101"/>
    <n v="0"/>
    <n v="0"/>
    <n v="0"/>
    <n v="8"/>
    <n v="98.26"/>
    <n v="98.26"/>
    <n v="79.599999999999994"/>
    <n v="8.6"/>
    <n v="0"/>
    <n v="0"/>
    <n v="3"/>
    <n v="109.66885147581718"/>
    <n v="6"/>
    <n v="5"/>
    <n v="150.26705279999999"/>
    <n v="150.26705279999999"/>
  </r>
  <r>
    <x v="16"/>
    <x v="3"/>
    <n v="352830418"/>
    <s v="Magda"/>
    <m/>
    <m/>
    <m/>
    <m/>
    <m/>
    <m/>
    <n v="0.08"/>
    <n v="7.0000000000000007E-2"/>
    <n v="0.01"/>
    <n v="0"/>
    <n v="0"/>
    <n v="0"/>
    <n v="7.0000000000000007E-2"/>
    <n v="2.8900000000000001E-5"/>
    <n v="0"/>
    <n v="2"/>
    <n v="63.64"/>
    <n v="36.36"/>
    <m/>
    <s v=""/>
    <m/>
    <m/>
    <m/>
    <s v=""/>
    <s v=""/>
    <m/>
    <m/>
    <m/>
    <m/>
    <n v="15.649452269170601"/>
    <m/>
    <m/>
    <m/>
    <m/>
    <m/>
    <s v=""/>
    <s v=""/>
    <m/>
    <m/>
    <s v=""/>
    <m/>
    <m/>
    <m/>
    <m/>
    <m/>
    <m/>
    <m/>
    <n v="3"/>
    <m/>
    <n v="7"/>
    <n v="4"/>
    <m/>
    <m/>
  </r>
  <r>
    <x v="12"/>
    <x v="3"/>
    <n v="352830419"/>
    <s v="Magda"/>
    <n v="-0.37952801727743102"/>
    <n v="3122"/>
    <n v="2648"/>
    <n v="474"/>
    <n v="10.004"/>
    <n v="84.82"/>
    <n v="0.01"/>
    <n v="0"/>
    <n v="0.01"/>
    <n v="0"/>
    <n v="7.0000000000000001E-3"/>
    <n v="0"/>
    <n v="0"/>
    <n v="1.209E-4"/>
    <n v="7.4741005208333339E-3"/>
    <n v="0"/>
    <n v="0"/>
    <n v="100"/>
    <n v="1.85"/>
    <n v="142.72200000000001"/>
    <n v="44.24"/>
    <n v="1"/>
    <n v="0"/>
    <n v="23535.836002562461"/>
    <n v="1919.2312620115304"/>
    <n v="91.93"/>
    <n v="82.98"/>
    <n v="88.32"/>
    <n v="16.989999999999998"/>
    <s v=""/>
    <n v="100"/>
    <n v="11.06"/>
    <n v="3.5"/>
    <n v="12.3"/>
    <n v="7.5"/>
    <n v="12"/>
    <n v="2.1052631578947398"/>
    <n v="0"/>
    <n v="0"/>
    <n v="0"/>
    <n v="10"/>
    <n v="100"/>
    <n v="100"/>
    <n v="69"/>
    <n v="8"/>
    <n v="1"/>
    <n v="0"/>
    <n v="3"/>
    <n v="93.656754822713125"/>
    <n v="0"/>
    <n v="7"/>
    <n v="142.72200000000001"/>
    <n v="142.72200000000001"/>
  </r>
  <r>
    <x v="8"/>
    <x v="3"/>
    <n v="352840310"/>
    <s v="Mairinque"/>
    <n v="0.74606696314167797"/>
    <n v="45439"/>
    <n v="36469"/>
    <n v="8970"/>
    <n v="216.624"/>
    <n v="80.260000000000005"/>
    <n v="0.30000000000000004"/>
    <n v="0.17"/>
    <n v="0.13"/>
    <n v="0"/>
    <n v="0.16500000000000001"/>
    <n v="3.7999999999999999E-2"/>
    <n v="0.04"/>
    <n v="5.7427499999999999E-2"/>
    <n v="0.13831547453703705"/>
    <n v="49"/>
    <n v="21.5"/>
    <n v="78.5"/>
    <n v="29.9"/>
    <n v="2018.1959999999999"/>
    <n v="2018.2"/>
    <n v="8"/>
    <n v="0"/>
    <n v="1290.8946059552368"/>
    <n v="201.2685138317305"/>
    <n v="100"/>
    <n v="100"/>
    <n v="82.3"/>
    <n v="38.520000000000003"/>
    <n v="11.4285714285714"/>
    <n v="100"/>
    <n v="44.63"/>
    <n v="16.100000000000001"/>
    <n v="45.2"/>
    <n v="43.8"/>
    <n v="0"/>
    <n v="1.95600882867798"/>
    <n v="0"/>
    <n v="0"/>
    <n v="0"/>
    <n v="8.5"/>
    <n v="75"/>
    <n v="0"/>
    <n v="0"/>
    <n v="1.1000000000000001"/>
    <n v="0"/>
    <n v="0"/>
    <n v="27"/>
    <n v="119.29250906471609"/>
    <n v="23"/>
    <n v="84"/>
    <n v="1513.6469999999999"/>
    <n v="0"/>
  </r>
  <r>
    <x v="6"/>
    <x v="3"/>
    <n v="35285025"/>
    <s v="Mairiporã"/>
    <m/>
    <m/>
    <m/>
    <m/>
    <m/>
    <m/>
    <n v="0.03"/>
    <n v="0"/>
    <n v="0.03"/>
    <n v="0"/>
    <n v="0"/>
    <n v="2.8000000000000001E-2"/>
    <n v="0"/>
    <n v="0"/>
    <n v="0"/>
    <n v="1"/>
    <n v="0"/>
    <n v="100"/>
    <m/>
    <s v=""/>
    <m/>
    <m/>
    <m/>
    <s v=""/>
    <s v=""/>
    <m/>
    <m/>
    <m/>
    <m/>
    <n v="0.243055555555556"/>
    <m/>
    <m/>
    <m/>
    <m/>
    <m/>
    <s v=""/>
    <s v=""/>
    <m/>
    <m/>
    <s v=""/>
    <m/>
    <m/>
    <m/>
    <m/>
    <m/>
    <m/>
    <m/>
    <n v="9"/>
    <m/>
    <n v="0"/>
    <n v="5"/>
    <m/>
    <m/>
  </r>
  <r>
    <x v="18"/>
    <x v="3"/>
    <n v="35285026"/>
    <s v="Mairiporã"/>
    <n v="2.2761599214569301"/>
    <n v="93418"/>
    <n v="84987"/>
    <n v="8431"/>
    <n v="290.58699999999999"/>
    <n v="90.97"/>
    <n v="2.3199999999999998"/>
    <n v="2.2599999999999998"/>
    <n v="0.06"/>
    <n v="0"/>
    <n v="2.2799999999999998"/>
    <n v="5.0000000000000001E-3"/>
    <n v="0"/>
    <n v="3.4193500000000002E-2"/>
    <n v="0.15893029181250001"/>
    <n v="23"/>
    <n v="16.850000000000001"/>
    <n v="83.15"/>
    <n v="66.84"/>
    <n v="4511.6459999999997"/>
    <n v="3807.5"/>
    <n v="6"/>
    <n v="2"/>
    <n v="1562.9929992078614"/>
    <n v="212.67507332633963"/>
    <n v="55.89"/>
    <s v=""/>
    <n v="22.54"/>
    <n v="38.270000000000003"/>
    <s v=""/>
    <n v="63.95"/>
    <n v="136.51"/>
    <n v="50.7"/>
    <n v="207.5"/>
    <n v="13.7"/>
    <n v="2"/>
    <n v="0.70482097547222999"/>
    <n v="0"/>
    <n v="0"/>
    <n v="0"/>
    <n v="9.8000000000000007"/>
    <n v="25.67"/>
    <n v="19.5092"/>
    <n v="15.6"/>
    <n v="3"/>
    <n v="0"/>
    <n v="2"/>
    <n v="38"/>
    <n v="1434.5912122843504"/>
    <n v="15"/>
    <n v="74"/>
    <n v="1158.1395279999999"/>
    <n v="880.18604140000002"/>
  </r>
  <r>
    <x v="14"/>
    <x v="3"/>
    <n v="352860114"/>
    <s v="Manduri"/>
    <n v="0.65878398347665201"/>
    <n v="9378"/>
    <n v="8519"/>
    <n v="859"/>
    <n v="40.975000000000001"/>
    <n v="90.84"/>
    <n v="0.14000000000000001"/>
    <n v="0.13"/>
    <n v="0.01"/>
    <n v="0"/>
    <n v="1.0999999999999999E-2"/>
    <n v="1.7999999999999999E-2"/>
    <n v="0.12"/>
    <n v="9.48E-5"/>
    <n v="2.1117595312500001E-2"/>
    <n v="6"/>
    <n v="60"/>
    <n v="40"/>
    <n v="5.88"/>
    <n v="453.762"/>
    <n v="71.92"/>
    <n v="0"/>
    <n v="0"/>
    <n v="8238.7715930902104"/>
    <n v="975.20153550863699"/>
    <n v="86.47"/>
    <n v="88.41"/>
    <n v="99.85"/>
    <n v="9"/>
    <n v="37.160906726124097"/>
    <n v="99.96"/>
    <n v="13.68"/>
    <n v="6.4"/>
    <n v="17.100000000000001"/>
    <n v="3.8"/>
    <n v="0"/>
    <n v="0"/>
    <n v="0"/>
    <n v="0"/>
    <n v="0"/>
    <n v="8.1999999999999993"/>
    <n v="99"/>
    <n v="99"/>
    <n v="84.1"/>
    <n v="9.5"/>
    <n v="0"/>
    <n v="0"/>
    <n v="0"/>
    <n v="52.089264128898428"/>
    <n v="9"/>
    <n v="6"/>
    <n v="449.22438"/>
    <n v="449.22438"/>
  </r>
  <r>
    <x v="5"/>
    <x v="3"/>
    <n v="352860117"/>
    <s v="Manduri"/>
    <m/>
    <m/>
    <m/>
    <m/>
    <m/>
    <m/>
    <n v="0.01"/>
    <n v="0.01"/>
    <n v="0"/>
    <n v="0"/>
    <n v="0"/>
    <n v="0"/>
    <n v="0.01"/>
    <n v="1.7399999999999999E-5"/>
    <n v="0"/>
    <n v="0"/>
    <n v="50"/>
    <n v="50"/>
    <m/>
    <s v=""/>
    <m/>
    <m/>
    <m/>
    <s v=""/>
    <s v=""/>
    <m/>
    <m/>
    <m/>
    <m/>
    <n v="16.0830959959792"/>
    <m/>
    <m/>
    <m/>
    <m/>
    <m/>
    <s v=""/>
    <s v=""/>
    <m/>
    <m/>
    <s v=""/>
    <m/>
    <m/>
    <m/>
    <m/>
    <m/>
    <m/>
    <m/>
    <n v="0"/>
    <m/>
    <n v="1"/>
    <n v="1"/>
    <m/>
    <m/>
  </r>
  <r>
    <x v="13"/>
    <x v="3"/>
    <n v="352870022"/>
    <s v="Marabá Paulista"/>
    <n v="0.89023012842000004"/>
    <n v="4893"/>
    <n v="2178"/>
    <n v="2715"/>
    <n v="5.335"/>
    <n v="44.51"/>
    <n v="0.25"/>
    <n v="0.23"/>
    <n v="0.02"/>
    <n v="0"/>
    <n v="6.0000000000000001E-3"/>
    <n v="8.3000000000000004E-2"/>
    <n v="0.14000000000000001"/>
    <n v="1.2505E-2"/>
    <n v="4.9388718749999996E-3"/>
    <n v="4"/>
    <n v="47.62"/>
    <n v="52.38"/>
    <n v="1.75"/>
    <n v="134.892"/>
    <n v="27.26"/>
    <n v="0"/>
    <n v="0"/>
    <n v="43762.403433476393"/>
    <n v="6187.3206621704503"/>
    <n v="38.76"/>
    <n v="49.99"/>
    <n v="38.32"/>
    <n v="19.68"/>
    <s v=""/>
    <n v="87.07"/>
    <n v="7.13"/>
    <n v="3.6"/>
    <n v="9.1999999999999993"/>
    <n v="1.7"/>
    <n v="2"/>
    <n v="0"/>
    <n v="0"/>
    <n v="0"/>
    <n v="0"/>
    <n v="7.3"/>
    <n v="96.14"/>
    <n v="96.14"/>
    <n v="79.8"/>
    <n v="8.6"/>
    <n v="0"/>
    <n v="0"/>
    <n v="3"/>
    <n v="121.48523290047892"/>
    <n v="10"/>
    <n v="11"/>
    <n v="129.68516880000001"/>
    <n v="129.68516880000001"/>
  </r>
  <r>
    <x v="5"/>
    <x v="3"/>
    <n v="352880917"/>
    <s v="Maracaí"/>
    <n v="0.16628471487256699"/>
    <n v="13473"/>
    <n v="12396"/>
    <n v="1077"/>
    <n v="25.277000000000001"/>
    <n v="92.01"/>
    <n v="0.36"/>
    <n v="0.27"/>
    <n v="0.09"/>
    <n v="0.33"/>
    <n v="0.03"/>
    <n v="0.19"/>
    <n v="0.11"/>
    <n v="4.0927699999999997E-2"/>
    <n v="3.7812660625000008E-2"/>
    <n v="6"/>
    <n v="35.71"/>
    <n v="64.290000000000006"/>
    <n v="8.8699999999999992"/>
    <n v="684.34199999999998"/>
    <n v="118.26"/>
    <n v="0"/>
    <n v="0"/>
    <n v="11609.779559118237"/>
    <n v="1263.9679358717435"/>
    <n v="92.2"/>
    <n v="90.64"/>
    <n v="90.97"/>
    <n v="34.68"/>
    <n v="39.130434782608702"/>
    <n v="100"/>
    <n v="14.01"/>
    <n v="7.4"/>
    <n v="13.1"/>
    <n v="17.399999999999999"/>
    <n v="2"/>
    <n v="1.22448979591837"/>
    <n v="0"/>
    <n v="0"/>
    <n v="0"/>
    <n v="8.9"/>
    <n v="94"/>
    <n v="94"/>
    <n v="82.7"/>
    <n v="9.9"/>
    <n v="0"/>
    <n v="0"/>
    <n v="10"/>
    <n v="79.338505950478833"/>
    <n v="15"/>
    <n v="27"/>
    <n v="643.28147999999999"/>
    <n v="643.28147999999999"/>
  </r>
  <r>
    <x v="2"/>
    <x v="3"/>
    <n v="352885816"/>
    <s v="Marapoama"/>
    <n v="1.17094970735605"/>
    <n v="2830"/>
    <n v="2510"/>
    <n v="320"/>
    <n v="24.966999999999999"/>
    <n v="88.69"/>
    <n v="0.23"/>
    <n v="0.17"/>
    <n v="0.06"/>
    <n v="0"/>
    <n v="0"/>
    <n v="0.16600000000000001"/>
    <n v="0.04"/>
    <n v="2.33785E-2"/>
    <n v="7.2894609374999988E-3"/>
    <n v="2"/>
    <n v="18.75"/>
    <n v="81.25"/>
    <n v="1.72"/>
    <n v="133.00200000000001"/>
    <n v="50.54"/>
    <n v="1"/>
    <n v="0"/>
    <n v="9583.3780918727916"/>
    <n v="891.47703180211965"/>
    <n v="98.91"/>
    <n v="100"/>
    <n v="82.6"/>
    <n v="40"/>
    <n v="5.4010979281034199"/>
    <n v="98.9"/>
    <n v="65.06"/>
    <n v="26.5"/>
    <n v="62.6"/>
    <n v="73.5"/>
    <n v="0"/>
    <n v="0"/>
    <n v="0"/>
    <n v="0"/>
    <n v="0"/>
    <n v="8.6999999999999993"/>
    <n v="100"/>
    <n v="100"/>
    <n v="62"/>
    <n v="7.5"/>
    <m/>
    <n v="0"/>
    <n v="0"/>
    <n v="0"/>
    <n v="6"/>
    <n v="26"/>
    <n v="133.00200000000001"/>
    <n v="133.00200000000001"/>
  </r>
  <r>
    <x v="1"/>
    <x v="3"/>
    <n v="352890821"/>
    <s v="Mariápolis"/>
    <n v="0.18112965720720201"/>
    <n v="3959"/>
    <n v="3333"/>
    <n v="626"/>
    <n v="21.274000000000001"/>
    <n v="84.19"/>
    <n v="0.02"/>
    <n v="0"/>
    <n v="0.02"/>
    <n v="0"/>
    <n v="1.6E-2"/>
    <n v="0"/>
    <n v="0"/>
    <n v="1.6090000000000001E-4"/>
    <n v="8.6726843749999998E-3"/>
    <n v="0"/>
    <n v="0"/>
    <n v="100"/>
    <n v="2.29"/>
    <n v="176.79599999999999"/>
    <n v="43.41"/>
    <n v="0"/>
    <n v="0"/>
    <n v="11390.876483960596"/>
    <n v="1194.8471836322306"/>
    <n v="84.12"/>
    <s v=""/>
    <n v="81.23"/>
    <n v="16.149999999999999"/>
    <n v="8.9549565684606397E-3"/>
    <n v="100"/>
    <n v="2.42"/>
    <n v="1.1000000000000001"/>
    <n v="0"/>
    <n v="10.7"/>
    <n v="0"/>
    <n v="0"/>
    <n v="0"/>
    <n v="0"/>
    <n v="0"/>
    <n v="9"/>
    <n v="90.9"/>
    <n v="90.9"/>
    <n v="75.400000000000006"/>
    <n v="8"/>
    <n v="0"/>
    <n v="0"/>
    <n v="1"/>
    <n v="184.48728569117335"/>
    <n v="0"/>
    <n v="12"/>
    <n v="160.70756399999999"/>
    <n v="160.70756399999999"/>
  </r>
  <r>
    <x v="5"/>
    <x v="3"/>
    <n v="352900517"/>
    <s v="Marília"/>
    <m/>
    <m/>
    <m/>
    <m/>
    <m/>
    <m/>
    <n v="0"/>
    <n v="0"/>
    <n v="0"/>
    <n v="0"/>
    <n v="0"/>
    <n v="0"/>
    <n v="0"/>
    <n v="0"/>
    <n v="0"/>
    <n v="1"/>
    <n v="0"/>
    <n v="0"/>
    <m/>
    <s v=""/>
    <m/>
    <m/>
    <m/>
    <s v=""/>
    <s v=""/>
    <m/>
    <m/>
    <m/>
    <m/>
    <n v="13.3157894736842"/>
    <m/>
    <m/>
    <m/>
    <m/>
    <m/>
    <s v=""/>
    <s v=""/>
    <m/>
    <m/>
    <s v=""/>
    <m/>
    <m/>
    <m/>
    <m/>
    <m/>
    <m/>
    <m/>
    <n v="0"/>
    <m/>
    <n v="0"/>
    <n v="0"/>
    <m/>
    <m/>
  </r>
  <r>
    <x v="0"/>
    <x v="3"/>
    <n v="352900520"/>
    <s v="Marília"/>
    <m/>
    <m/>
    <m/>
    <m/>
    <m/>
    <m/>
    <n v="0.21000000000000002"/>
    <n v="0.1"/>
    <n v="0.11"/>
    <n v="0"/>
    <n v="0.129"/>
    <n v="8.9999999999999993E-3"/>
    <n v="0.02"/>
    <n v="4.6904099999999997E-2"/>
    <n v="0"/>
    <n v="17"/>
    <n v="20.37"/>
    <n v="79.63"/>
    <m/>
    <s v=""/>
    <m/>
    <m/>
    <m/>
    <s v=""/>
    <s v=""/>
    <m/>
    <m/>
    <m/>
    <m/>
    <s v=""/>
    <m/>
    <m/>
    <m/>
    <m/>
    <m/>
    <s v=""/>
    <s v=""/>
    <m/>
    <m/>
    <s v=""/>
    <m/>
    <m/>
    <m/>
    <m/>
    <m/>
    <m/>
    <m/>
    <n v="14"/>
    <m/>
    <n v="22"/>
    <n v="86"/>
    <m/>
    <m/>
  </r>
  <r>
    <x v="1"/>
    <x v="3"/>
    <n v="352900521"/>
    <s v="Marília"/>
    <n v="0.74476640287353102"/>
    <n v="227380"/>
    <n v="217179"/>
    <n v="10201"/>
    <n v="194.334"/>
    <n v="95.51"/>
    <n v="0.31"/>
    <n v="0.18"/>
    <n v="0.13"/>
    <n v="0"/>
    <n v="0.16700000000000001"/>
    <n v="8.3000000000000004E-2"/>
    <n v="0.01"/>
    <n v="5.6760900000000003E-2"/>
    <n v="0.78509550599537026"/>
    <n v="14"/>
    <n v="16.84"/>
    <n v="83.16"/>
    <n v="202.2"/>
    <n v="12132.773999999999"/>
    <n v="12132.77"/>
    <n v="14"/>
    <n v="0"/>
    <n v="1223.2717037558273"/>
    <n v="142.85372504178031"/>
    <n v="99.11"/>
    <n v="95.51"/>
    <n v="99.08"/>
    <n v="45.58"/>
    <s v=""/>
    <n v="99.73"/>
    <n v="13.34"/>
    <n v="5.9"/>
    <n v="9.5"/>
    <n v="23.9"/>
    <n v="3"/>
    <n v="6.3694267515923594E-2"/>
    <n v="0"/>
    <n v="0"/>
    <n v="0"/>
    <n v="9"/>
    <n v="80"/>
    <n v="0"/>
    <n v="0"/>
    <n v="1.2"/>
    <n v="1"/>
    <n v="0"/>
    <n v="12"/>
    <n v="21.27129740581967"/>
    <n v="16"/>
    <n v="79"/>
    <n v="9706.2191999999995"/>
    <n v="0"/>
  </r>
  <r>
    <x v="16"/>
    <x v="3"/>
    <n v="352910418"/>
    <s v="Marinópolis"/>
    <n v="-0.31357111385950098"/>
    <n v="2100"/>
    <n v="1711"/>
    <n v="389"/>
    <n v="26.888999999999999"/>
    <n v="81.48"/>
    <n v="0.01"/>
    <n v="0"/>
    <n v="0.01"/>
    <n v="0"/>
    <n v="3.0000000000000001E-3"/>
    <n v="0"/>
    <n v="0.01"/>
    <n v="2.921E-4"/>
    <n v="4.3416406249999996E-3"/>
    <n v="5"/>
    <n v="58.33"/>
    <n v="41.67"/>
    <n v="1.18"/>
    <n v="91.367999999999995"/>
    <n v="12.05"/>
    <n v="0"/>
    <n v="0"/>
    <n v="8709.942857142858"/>
    <n v="600.68571428571397"/>
    <n v="79.39"/>
    <n v="79.069999999999993"/>
    <n v="78.739999999999995"/>
    <n v="12.54"/>
    <n v="18.9721421709894"/>
    <n v="100"/>
    <n v="9.15"/>
    <n v="2.8"/>
    <n v="3.4"/>
    <n v="29.3"/>
    <n v="0"/>
    <n v="1.53374233128834"/>
    <n v="0"/>
    <n v="0"/>
    <n v="0"/>
    <n v="9"/>
    <n v="97.54"/>
    <n v="97.54"/>
    <n v="86.8"/>
    <n v="10"/>
    <n v="0"/>
    <n v="0"/>
    <n v="8"/>
    <n v="69.098303132816312"/>
    <n v="21"/>
    <n v="15"/>
    <n v="89.120347199999998"/>
    <n v="89.120347199999998"/>
  </r>
  <r>
    <x v="1"/>
    <x v="3"/>
    <n v="352920321"/>
    <s v="Martinópolis"/>
    <n v="0.65912264425311795"/>
    <n v="25242"/>
    <n v="21733"/>
    <n v="3509"/>
    <n v="20.143000000000001"/>
    <n v="86.1"/>
    <n v="6.0000000000000005E-2"/>
    <n v="0.05"/>
    <n v="0.01"/>
    <n v="0"/>
    <n v="2E-3"/>
    <n v="5.0000000000000001E-3"/>
    <n v="0.04"/>
    <n v="1.2654800000000001E-2"/>
    <n v="7.683618055555555E-2"/>
    <n v="24"/>
    <n v="56.52"/>
    <n v="43.48"/>
    <n v="15.36"/>
    <n v="1184.76"/>
    <n v="238.46"/>
    <n v="0"/>
    <n v="0"/>
    <n v="11768.842405514619"/>
    <n v="1449.2417399572139"/>
    <n v="100"/>
    <n v="83.99"/>
    <n v="100"/>
    <n v="32.25"/>
    <n v="1.13250283125708"/>
    <n v="100"/>
    <n v="5.73"/>
    <n v="2.8"/>
    <n v="7.4"/>
    <n v="0.8"/>
    <n v="0"/>
    <n v="0"/>
    <n v="0"/>
    <n v="0"/>
    <n v="0"/>
    <n v="8.9"/>
    <n v="99"/>
    <n v="99"/>
    <n v="79.900000000000006"/>
    <n v="8.6999999999999993"/>
    <n v="0"/>
    <n v="0"/>
    <n v="37"/>
    <n v="2.6029404188745717"/>
    <n v="13"/>
    <n v="10"/>
    <n v="1172.9123999999999"/>
    <n v="1172.9123999999999"/>
  </r>
  <r>
    <x v="13"/>
    <x v="3"/>
    <n v="352920322"/>
    <s v="Martinópolis"/>
    <m/>
    <m/>
    <m/>
    <m/>
    <m/>
    <m/>
    <n v="0.2"/>
    <n v="0.2"/>
    <n v="0"/>
    <n v="0"/>
    <n v="0"/>
    <n v="8.3000000000000004E-2"/>
    <n v="0.12"/>
    <n v="9.0399999999999996E-4"/>
    <n v="0"/>
    <n v="2"/>
    <n v="50"/>
    <n v="50"/>
    <m/>
    <s v=""/>
    <m/>
    <m/>
    <m/>
    <s v=""/>
    <s v=""/>
    <m/>
    <m/>
    <m/>
    <m/>
    <n v="0.61968838526912196"/>
    <m/>
    <m/>
    <m/>
    <m/>
    <m/>
    <s v=""/>
    <s v=""/>
    <m/>
    <m/>
    <s v=""/>
    <m/>
    <m/>
    <m/>
    <m/>
    <m/>
    <m/>
    <m/>
    <n v="18"/>
    <m/>
    <n v="4"/>
    <n v="4"/>
    <m/>
    <m/>
  </r>
  <r>
    <x v="3"/>
    <x v="3"/>
    <n v="35293029"/>
    <s v="Matão"/>
    <m/>
    <m/>
    <m/>
    <m/>
    <m/>
    <m/>
    <n v="0"/>
    <n v="0"/>
    <n v="0"/>
    <n v="0"/>
    <n v="0"/>
    <n v="0"/>
    <n v="0"/>
    <n v="0"/>
    <n v="0"/>
    <n v="0"/>
    <n v="100"/>
    <n v="0"/>
    <m/>
    <s v=""/>
    <m/>
    <m/>
    <m/>
    <s v=""/>
    <s v=""/>
    <m/>
    <m/>
    <m/>
    <m/>
    <s v=""/>
    <m/>
    <m/>
    <m/>
    <m/>
    <m/>
    <s v=""/>
    <s v=""/>
    <m/>
    <m/>
    <s v=""/>
    <m/>
    <m/>
    <m/>
    <m/>
    <m/>
    <m/>
    <m/>
    <n v="0"/>
    <m/>
    <n v="1"/>
    <n v="0"/>
    <m/>
    <m/>
  </r>
  <r>
    <x v="7"/>
    <x v="3"/>
    <n v="352930213"/>
    <s v="Matão"/>
    <m/>
    <m/>
    <m/>
    <m/>
    <m/>
    <m/>
    <n v="0.04"/>
    <n v="0.04"/>
    <n v="0"/>
    <n v="0"/>
    <n v="0"/>
    <n v="0"/>
    <n v="0.04"/>
    <n v="3.6460000000000003E-4"/>
    <n v="0"/>
    <n v="23"/>
    <n v="64.290000000000006"/>
    <n v="35.71"/>
    <m/>
    <s v=""/>
    <m/>
    <m/>
    <m/>
    <s v=""/>
    <s v=""/>
    <m/>
    <m/>
    <m/>
    <m/>
    <s v=""/>
    <m/>
    <m/>
    <m/>
    <m/>
    <m/>
    <s v=""/>
    <s v=""/>
    <m/>
    <m/>
    <s v=""/>
    <m/>
    <m/>
    <m/>
    <m/>
    <m/>
    <m/>
    <m/>
    <n v="6"/>
    <m/>
    <n v="9"/>
    <n v="5"/>
    <m/>
    <m/>
  </r>
  <r>
    <x v="2"/>
    <x v="3"/>
    <n v="352930216"/>
    <s v="Matão"/>
    <n v="0.46087722796588299"/>
    <n v="79171"/>
    <n v="77718"/>
    <n v="1453"/>
    <n v="150.227"/>
    <n v="98.16"/>
    <n v="1.3199999999999998"/>
    <n v="0.15"/>
    <n v="1.17"/>
    <n v="0"/>
    <n v="0.35799999999999998"/>
    <n v="0.33300000000000002"/>
    <n v="0.61"/>
    <n v="1.5265000000000001E-2"/>
    <n v="0.24099505787037037"/>
    <n v="32"/>
    <n v="17.96"/>
    <n v="82.04"/>
    <n v="64.64"/>
    <n v="4363.0379999999996"/>
    <n v="4.3600000000000003"/>
    <n v="15"/>
    <n v="0"/>
    <n v="1696.8758762678253"/>
    <n v="171.28089830872423"/>
    <n v="100"/>
    <n v="97.65"/>
    <n v="100"/>
    <n v="36.28"/>
    <s v=""/>
    <n v="100"/>
    <n v="72.959999999999994"/>
    <n v="31.9"/>
    <n v="13.1"/>
    <n v="271.89999999999998"/>
    <n v="15"/>
    <n v="0.19539645941615499"/>
    <n v="0"/>
    <n v="2"/>
    <n v="0"/>
    <n v="8.3000000000000007"/>
    <n v="100"/>
    <n v="100"/>
    <n v="99.9"/>
    <n v="10"/>
    <n v="2"/>
    <n v="0"/>
    <n v="36"/>
    <n v="148.55076413748108"/>
    <n v="30"/>
    <n v="137"/>
    <n v="4363.0379999999996"/>
    <n v="4363.0379999999996"/>
  </r>
  <r>
    <x v="18"/>
    <x v="3"/>
    <n v="35294016"/>
    <s v="Mauá"/>
    <n v="1.0851559957948"/>
    <n v="447911"/>
    <n v="447911"/>
    <n v="0"/>
    <n v="7190.7370000000001"/>
    <n v="100"/>
    <n v="0.13"/>
    <n v="0"/>
    <n v="0.13"/>
    <n v="0"/>
    <n v="0"/>
    <n v="7.3999999999999996E-2"/>
    <n v="0"/>
    <n v="5.5737599999999998E-2"/>
    <n v="1.537024222627315"/>
    <n v="4"/>
    <n v="5.56"/>
    <n v="94.44"/>
    <n v="415.8"/>
    <n v="24948.27"/>
    <n v="11630.73"/>
    <n v="44"/>
    <n v="0"/>
    <n v="63.366159795137875"/>
    <n v="8.4488213060183845"/>
    <n v="98.5"/>
    <n v="100"/>
    <n v="95.79"/>
    <n v="49.05"/>
    <n v="58.909090909090899"/>
    <n v="98.5"/>
    <n v="39.26"/>
    <n v="14.4"/>
    <n v="2"/>
    <n v="104.4"/>
    <n v="4"/>
    <n v="7.9777898331046398E-2"/>
    <n v="0"/>
    <n v="0"/>
    <n v="28"/>
    <n v="9.4"/>
    <n v="91"/>
    <n v="55.51"/>
    <n v="53.4"/>
    <n v="6"/>
    <n v="10"/>
    <n v="0"/>
    <n v="125"/>
    <n v="0"/>
    <n v="4"/>
    <n v="68"/>
    <n v="22702.9257"/>
    <n v="13848.784680000001"/>
  </r>
  <r>
    <x v="2"/>
    <x v="3"/>
    <n v="352950016"/>
    <s v="Mendonça"/>
    <n v="1.2444593543058999"/>
    <n v="4934"/>
    <n v="4227"/>
    <n v="707"/>
    <n v="25.306000000000001"/>
    <n v="85.67"/>
    <n v="0.13"/>
    <n v="7.0000000000000007E-2"/>
    <n v="0.06"/>
    <n v="0"/>
    <n v="2.5999999999999999E-2"/>
    <n v="0.06"/>
    <n v="0.02"/>
    <n v="2.2939899999999999E-2"/>
    <n v="1.2113459089381721E-2"/>
    <n v="6"/>
    <n v="31.43"/>
    <n v="68.569999999999993"/>
    <n v="3.03"/>
    <n v="234.036"/>
    <n v="110"/>
    <n v="0"/>
    <n v="0"/>
    <n v="9076.0275638427247"/>
    <n v="830.90393190109421"/>
    <s v=""/>
    <n v="100"/>
    <s v=""/>
    <s v=""/>
    <n v="11.0204081632653"/>
    <s v=""/>
    <n v="23.02"/>
    <n v="9.4"/>
    <n v="16.399999999999999"/>
    <n v="46.1"/>
    <n v="10"/>
    <n v="4.3029259896729801"/>
    <n v="0"/>
    <n v="0"/>
    <n v="0"/>
    <n v="9.8000000000000007"/>
    <n v="100"/>
    <n v="100"/>
    <n v="53"/>
    <n v="6.6"/>
    <n v="0"/>
    <n v="0"/>
    <n v="0"/>
    <n v="214.63728740200051"/>
    <n v="11"/>
    <n v="24"/>
    <n v="234.036"/>
    <n v="234.036"/>
  </r>
  <r>
    <x v="10"/>
    <x v="3"/>
    <n v="352960915"/>
    <s v="Meridiano"/>
    <n v="-0.40411588259797698"/>
    <n v="3775"/>
    <n v="2701"/>
    <n v="1074"/>
    <n v="16.545000000000002"/>
    <n v="71.55"/>
    <n v="0.09"/>
    <n v="0.08"/>
    <n v="0.01"/>
    <n v="0"/>
    <n v="8.9999999999999993E-3"/>
    <n v="0"/>
    <n v="0.08"/>
    <n v="2.9445000000000001E-3"/>
    <n v="9.5249934895833329E-3"/>
    <n v="2"/>
    <n v="47.83"/>
    <n v="52.17"/>
    <n v="1.89"/>
    <n v="145.80000000000001"/>
    <n v="20.41"/>
    <n v="0"/>
    <n v="1"/>
    <n v="14535.79867549669"/>
    <n v="1253.0860927152321"/>
    <n v="96.89"/>
    <n v="89.93"/>
    <n v="93.09"/>
    <n v="17.559999999999999"/>
    <n v="20"/>
    <n v="100"/>
    <n v="56.58"/>
    <n v="17.899999999999999"/>
    <n v="45.8"/>
    <n v="85.5"/>
    <n v="0"/>
    <n v="0.72463768115941996"/>
    <n v="0"/>
    <n v="0"/>
    <n v="0"/>
    <n v="10"/>
    <n v="100"/>
    <n v="100"/>
    <n v="86"/>
    <n v="10"/>
    <n v="0"/>
    <n v="1"/>
    <n v="3"/>
    <n v="94.488253559884598"/>
    <n v="11"/>
    <n v="12"/>
    <n v="145.80000000000001"/>
    <n v="145.80000000000001"/>
  </r>
  <r>
    <x v="16"/>
    <x v="3"/>
    <n v="352960918"/>
    <s v="Meridiano"/>
    <m/>
    <m/>
    <m/>
    <m/>
    <m/>
    <m/>
    <n v="0.22"/>
    <n v="0.1"/>
    <n v="0.12"/>
    <n v="0"/>
    <n v="0"/>
    <n v="0.20300000000000001"/>
    <n v="0.01"/>
    <n v="2.5788999999999999E-3"/>
    <n v="0"/>
    <n v="1"/>
    <n v="50"/>
    <n v="50"/>
    <m/>
    <s v=""/>
    <m/>
    <m/>
    <m/>
    <s v=""/>
    <s v=""/>
    <m/>
    <m/>
    <m/>
    <m/>
    <n v="9.6"/>
    <m/>
    <m/>
    <m/>
    <m/>
    <m/>
    <s v=""/>
    <s v=""/>
    <m/>
    <m/>
    <s v=""/>
    <m/>
    <m/>
    <m/>
    <m/>
    <m/>
    <m/>
    <m/>
    <n v="1"/>
    <m/>
    <n v="4"/>
    <n v="4"/>
    <m/>
    <m/>
  </r>
  <r>
    <x v="10"/>
    <x v="3"/>
    <n v="352965815"/>
    <s v="Mesópolis"/>
    <n v="-7.3773846682545496E-2"/>
    <n v="1890"/>
    <n v="1595"/>
    <n v="295"/>
    <n v="12.624000000000001"/>
    <n v="84.39"/>
    <n v="0.09"/>
    <n v="0.08"/>
    <n v="0.01"/>
    <n v="0.16"/>
    <n v="5.0000000000000001E-3"/>
    <n v="0"/>
    <n v="0.08"/>
    <n v="2.0680000000000001E-4"/>
    <n v="4.5128671875000002E-3"/>
    <n v="4"/>
    <n v="78.569999999999993"/>
    <n v="21.43"/>
    <n v="1.05"/>
    <n v="80.945999999999998"/>
    <n v="9.43"/>
    <n v="0"/>
    <n v="0"/>
    <n v="19522.285714285714"/>
    <n v="2002.2857142857142"/>
    <n v="91.69"/>
    <n v="77.83"/>
    <n v="86.55"/>
    <n v="16.52"/>
    <s v=""/>
    <n v="100"/>
    <n v="24.08"/>
    <n v="7.6"/>
    <n v="32.6"/>
    <n v="6.4"/>
    <n v="0"/>
    <n v="0"/>
    <n v="0"/>
    <n v="0"/>
    <n v="0"/>
    <n v="8.6"/>
    <n v="98.17"/>
    <n v="98.17"/>
    <n v="88.4"/>
    <n v="10"/>
    <n v="0"/>
    <n v="0"/>
    <n v="8"/>
    <n v="110.79430863485831"/>
    <n v="22"/>
    <n v="6"/>
    <n v="79.464688199999998"/>
    <n v="79.464688199999998"/>
  </r>
  <r>
    <x v="11"/>
    <x v="3"/>
    <n v="35297088"/>
    <s v="Miguelópolis"/>
    <n v="0.53551033688814498"/>
    <n v="21151"/>
    <n v="20127"/>
    <n v="1024"/>
    <n v="25.579000000000001"/>
    <n v="95.16"/>
    <n v="0.5"/>
    <n v="0.41"/>
    <n v="0.09"/>
    <n v="1.53"/>
    <n v="9.1999999999999998E-2"/>
    <n v="0"/>
    <n v="0.41"/>
    <n v="6.3170000000000001E-4"/>
    <n v="5.4429601506944446E-2"/>
    <n v="5"/>
    <n v="48.84"/>
    <n v="51.16"/>
    <n v="14.49"/>
    <n v="1117.7460000000001"/>
    <n v="153.30000000000001"/>
    <n v="1"/>
    <n v="0"/>
    <n v="20202.959670937544"/>
    <n v="2460.1390005200706"/>
    <n v="84.54"/>
    <n v="96.48"/>
    <n v="85.18"/>
    <n v="23.95"/>
    <n v="0"/>
    <n v="89.74"/>
    <n v="11.82"/>
    <n v="3.7"/>
    <n v="15.7"/>
    <n v="5.7"/>
    <n v="0"/>
    <n v="0"/>
    <n v="0"/>
    <n v="0"/>
    <n v="0"/>
    <n v="9.1999999999999993"/>
    <n v="92.78"/>
    <n v="92.78"/>
    <n v="86.3"/>
    <n v="9.9"/>
    <n v="0"/>
    <n v="0"/>
    <n v="0"/>
    <n v="169.02567252538512"/>
    <n v="21"/>
    <n v="22"/>
    <n v="1037.0447389999999"/>
    <n v="1037.0447389999999"/>
  </r>
  <r>
    <x v="8"/>
    <x v="3"/>
    <n v="352980710"/>
    <s v="Mineiros do Tietê"/>
    <m/>
    <m/>
    <m/>
    <m/>
    <m/>
    <m/>
    <n v="0"/>
    <n v="0"/>
    <n v="0"/>
    <n v="0"/>
    <n v="0"/>
    <n v="0"/>
    <n v="0"/>
    <n v="0"/>
    <n v="0"/>
    <n v="0"/>
    <n v="0"/>
    <n v="0"/>
    <m/>
    <s v=""/>
    <m/>
    <m/>
    <m/>
    <s v=""/>
    <s v=""/>
    <m/>
    <m/>
    <m/>
    <m/>
    <n v="75"/>
    <m/>
    <m/>
    <m/>
    <m/>
    <m/>
    <s v=""/>
    <s v=""/>
    <m/>
    <m/>
    <s v=""/>
    <m/>
    <m/>
    <m/>
    <m/>
    <m/>
    <m/>
    <m/>
    <n v="0"/>
    <m/>
    <n v="0"/>
    <n v="0"/>
    <m/>
    <m/>
  </r>
  <r>
    <x v="7"/>
    <x v="3"/>
    <n v="352980713"/>
    <s v="Mineiros do Tietê"/>
    <n v="0.45689905554751098"/>
    <n v="12432"/>
    <n v="11876"/>
    <n v="556"/>
    <n v="58.671999999999997"/>
    <n v="95.53"/>
    <n v="0.03"/>
    <n v="0"/>
    <n v="0.03"/>
    <n v="0"/>
    <n v="2.3E-2"/>
    <n v="4.0000000000000001E-3"/>
    <n v="0"/>
    <n v="0"/>
    <n v="3.6151205611111112E-2"/>
    <n v="0"/>
    <n v="25"/>
    <n v="75"/>
    <n v="8.57"/>
    <n v="660.90599999999995"/>
    <n v="105.74"/>
    <n v="1"/>
    <n v="0"/>
    <n v="4591.3899613899612"/>
    <n v="608.80308880308883"/>
    <n v="95.53"/>
    <n v="97.56"/>
    <n v="95.53"/>
    <n v="13.27"/>
    <s v=""/>
    <n v="100"/>
    <n v="3.89"/>
    <n v="1.6"/>
    <n v="0.5"/>
    <n v="11.3"/>
    <n v="0"/>
    <n v="0"/>
    <n v="0"/>
    <n v="0"/>
    <n v="0"/>
    <n v="7.6"/>
    <n v="100"/>
    <n v="100"/>
    <n v="84"/>
    <n v="9.8000000000000007"/>
    <n v="0"/>
    <n v="0"/>
    <n v="0"/>
    <n v="63.621667967086907"/>
    <n v="1"/>
    <n v="3"/>
    <n v="660.90599999999995"/>
    <n v="660.90599999999995"/>
  </r>
  <r>
    <x v="10"/>
    <x v="3"/>
    <n v="353000315"/>
    <s v="Mira Estrela"/>
    <n v="0.487883188098581"/>
    <n v="2905"/>
    <n v="1938"/>
    <n v="967"/>
    <n v="13.38"/>
    <n v="66.709999999999994"/>
    <n v="0.01"/>
    <n v="0"/>
    <n v="0.01"/>
    <n v="0"/>
    <n v="6.0000000000000001E-3"/>
    <n v="0"/>
    <n v="0"/>
    <n v="5.2890000000000001E-4"/>
    <n v="4.832588541666666E-3"/>
    <n v="0"/>
    <n v="0"/>
    <n v="100"/>
    <n v="1.42"/>
    <n v="109.67400000000001"/>
    <n v="15.64"/>
    <n v="0"/>
    <n v="0"/>
    <n v="18020.571428571428"/>
    <n v="1954.0378657487097"/>
    <n v="63.88"/>
    <n v="100"/>
    <n v="63.32"/>
    <n v="16.329999999999998"/>
    <n v="50"/>
    <n v="95.77"/>
    <n v="1.18"/>
    <n v="0.4"/>
    <n v="0"/>
    <n v="3.5"/>
    <n v="0"/>
    <n v="0"/>
    <n v="0"/>
    <n v="0"/>
    <n v="0"/>
    <n v="7.1"/>
    <n v="98.55"/>
    <n v="98.55"/>
    <n v="85.7"/>
    <n v="10"/>
    <n v="0"/>
    <n v="0"/>
    <n v="1"/>
    <n v="124.15706299569871"/>
    <n v="0"/>
    <n v="10"/>
    <n v="108.083727"/>
    <n v="108.083727"/>
  </r>
  <r>
    <x v="17"/>
    <x v="3"/>
    <n v="352990611"/>
    <s v="Miracatu"/>
    <n v="-0.63460482382308203"/>
    <n v="19990"/>
    <n v="10643"/>
    <n v="9347"/>
    <n v="19.975000000000001"/>
    <n v="53.24"/>
    <n v="0.16"/>
    <n v="0.16"/>
    <n v="0"/>
    <n v="0"/>
    <n v="0.04"/>
    <n v="4.0000000000000001E-3"/>
    <n v="0.05"/>
    <n v="6.9771299999999994E-2"/>
    <n v="3.4276348622685186E-2"/>
    <n v="84"/>
    <n v="78.569999999999993"/>
    <n v="21.43"/>
    <n v="7.3"/>
    <n v="563.22"/>
    <n v="363.01"/>
    <n v="9"/>
    <n v="4"/>
    <n v="47374.991495747876"/>
    <n v="6136.8204102051004"/>
    <n v="56.33"/>
    <n v="73.94"/>
    <n v="45.83"/>
    <n v="32.51"/>
    <n v="0"/>
    <n v="100"/>
    <n v="1.25"/>
    <n v="0.5"/>
    <n v="1.7"/>
    <n v="0.1"/>
    <s v=""/>
    <s v=""/>
    <n v="5.0025012506253104"/>
    <n v="1"/>
    <s v=""/>
    <n v="8.5"/>
    <n v="78"/>
    <n v="72.305999999999997"/>
    <n v="35.5"/>
    <n v="5.4"/>
    <n v="0"/>
    <n v="4"/>
    <n v="85"/>
    <n v="116.69854464464957"/>
    <n v="44"/>
    <n v="12"/>
    <n v="439.3116"/>
    <n v="407.24185319999998"/>
  </r>
  <r>
    <x v="12"/>
    <x v="3"/>
    <n v="353010219"/>
    <s v="Mirandópolis"/>
    <n v="0.47150256861165901"/>
    <n v="28335"/>
    <n v="25697"/>
    <n v="2638"/>
    <n v="30.856999999999999"/>
    <n v="90.69"/>
    <n v="0.03"/>
    <n v="0.02"/>
    <n v="0.01"/>
    <n v="0"/>
    <n v="2.5000000000000001E-2"/>
    <n v="2E-3"/>
    <n v="0"/>
    <n v="9.525E-4"/>
    <n v="8.5190325329861108E-2"/>
    <n v="1"/>
    <n v="4.3499999999999996"/>
    <n v="95.65"/>
    <n v="20.87"/>
    <n v="1408.59"/>
    <n v="457.79"/>
    <n v="0"/>
    <n v="0"/>
    <n v="7456.897829539439"/>
    <n v="734.56008470090012"/>
    <n v="98.77"/>
    <n v="88.98"/>
    <n v="86.54"/>
    <n v="77.930000000000007"/>
    <s v=""/>
    <n v="99.71"/>
    <n v="4.57"/>
    <n v="1.6"/>
    <n v="4.0999999999999996"/>
    <n v="5.7"/>
    <n v="6"/>
    <n v="6.1177046372201103"/>
    <n v="0"/>
    <n v="0"/>
    <n v="0"/>
    <n v="9.8000000000000007"/>
    <n v="90"/>
    <n v="90"/>
    <n v="67.5"/>
    <n v="7.4"/>
    <n v="0"/>
    <n v="0"/>
    <n v="2"/>
    <n v="29.346055321656277"/>
    <n v="1"/>
    <n v="22"/>
    <n v="1267.731"/>
    <n v="1267.731"/>
  </r>
  <r>
    <x v="0"/>
    <x v="3"/>
    <n v="353010220"/>
    <s v="Mirandópolis"/>
    <m/>
    <m/>
    <m/>
    <m/>
    <m/>
    <m/>
    <n v="0.08"/>
    <n v="0.05"/>
    <n v="0.03"/>
    <n v="0"/>
    <n v="0"/>
    <n v="8.1000000000000003E-2"/>
    <n v="0"/>
    <n v="1.03E-4"/>
    <n v="0"/>
    <n v="1"/>
    <n v="84.62"/>
    <n v="15.38"/>
    <m/>
    <s v=""/>
    <m/>
    <m/>
    <m/>
    <s v=""/>
    <s v=""/>
    <m/>
    <m/>
    <m/>
    <m/>
    <n v="0"/>
    <m/>
    <m/>
    <m/>
    <m/>
    <m/>
    <s v=""/>
    <s v=""/>
    <m/>
    <m/>
    <s v=""/>
    <m/>
    <m/>
    <m/>
    <m/>
    <m/>
    <m/>
    <m/>
    <n v="5"/>
    <m/>
    <n v="11"/>
    <n v="2"/>
    <m/>
    <m/>
  </r>
  <r>
    <x v="13"/>
    <x v="3"/>
    <n v="353020122"/>
    <s v="Mirante do Paranapanema"/>
    <n v="0.44566302247781597"/>
    <n v="17566"/>
    <n v="10344"/>
    <n v="7222"/>
    <n v="14.191000000000001"/>
    <n v="58.89"/>
    <n v="0.27999999999999997"/>
    <n v="0.24"/>
    <n v="0.04"/>
    <n v="0"/>
    <n v="4.2999999999999997E-2"/>
    <n v="1E-3"/>
    <n v="0.24"/>
    <n v="2.2393000000000001E-3"/>
    <n v="3.0836482738425926E-2"/>
    <n v="1"/>
    <n v="21.28"/>
    <n v="78.72"/>
    <n v="7.47"/>
    <n v="576.50400000000002"/>
    <n v="221.87"/>
    <n v="0"/>
    <n v="0"/>
    <n v="16534.587270864169"/>
    <n v="2333.8722532164406"/>
    <n v="57.67"/>
    <s v=""/>
    <n v="43.42"/>
    <n v="19.36"/>
    <s v=""/>
    <n v="97.93"/>
    <n v="5.99"/>
    <n v="3.1"/>
    <n v="7"/>
    <n v="3.4"/>
    <n v="0"/>
    <n v="0"/>
    <n v="0"/>
    <n v="0"/>
    <n v="0"/>
    <n v="7.6"/>
    <n v="71.53"/>
    <n v="71.53"/>
    <n v="61.5"/>
    <n v="7.1"/>
    <n v="0"/>
    <n v="0"/>
    <n v="6"/>
    <n v="139.44521612517397"/>
    <n v="10"/>
    <n v="37"/>
    <n v="412.37331119999999"/>
    <n v="412.37331119999999"/>
  </r>
  <r>
    <x v="10"/>
    <x v="3"/>
    <n v="353030015"/>
    <s v="Mirassol"/>
    <n v="0.84024155153516999"/>
    <n v="56685"/>
    <n v="55253"/>
    <n v="1432"/>
    <n v="232.506"/>
    <n v="97.47"/>
    <n v="0.27"/>
    <n v="0.04"/>
    <n v="0.23"/>
    <n v="0"/>
    <n v="0.13600000000000001"/>
    <n v="7.0000000000000001E-3"/>
    <n v="0.05"/>
    <n v="7.7071299999999995E-2"/>
    <n v="0.16818262359375"/>
    <n v="13"/>
    <n v="3.65"/>
    <n v="96.35"/>
    <n v="45.82"/>
    <n v="3092.85"/>
    <n v="708.26"/>
    <n v="2"/>
    <n v="1"/>
    <n v="1045.9147922730881"/>
    <n v="105.70415453823766"/>
    <n v="97.47"/>
    <n v="85.09"/>
    <n v="97.47"/>
    <n v="31.56"/>
    <n v="0"/>
    <n v="100"/>
    <n v="45.2"/>
    <n v="16.3"/>
    <n v="13.7"/>
    <n v="126.5"/>
    <n v="0"/>
    <n v="0"/>
    <n v="1.7641351327511701"/>
    <n v="0"/>
    <n v="0"/>
    <n v="8.8000000000000007"/>
    <n v="100"/>
    <n v="80"/>
    <n v="77.099999999999994"/>
    <n v="8.1999999999999993"/>
    <n v="1"/>
    <n v="1"/>
    <n v="8"/>
    <n v="80.864477610072228"/>
    <n v="5"/>
    <n v="132"/>
    <n v="3092.85"/>
    <n v="2474.2800000000002"/>
  </r>
  <r>
    <x v="2"/>
    <x v="3"/>
    <n v="353030016"/>
    <s v="Mirassol"/>
    <m/>
    <m/>
    <m/>
    <m/>
    <m/>
    <m/>
    <n v="0.01"/>
    <n v="0.01"/>
    <n v="0"/>
    <n v="0"/>
    <n v="0"/>
    <n v="3.0000000000000001E-3"/>
    <n v="0.01"/>
    <n v="3.3379999999999998E-4"/>
    <n v="0"/>
    <n v="2"/>
    <n v="29.41"/>
    <n v="70.59"/>
    <m/>
    <s v=""/>
    <m/>
    <m/>
    <m/>
    <s v=""/>
    <s v=""/>
    <m/>
    <m/>
    <m/>
    <m/>
    <n v="0"/>
    <m/>
    <m/>
    <m/>
    <m/>
    <m/>
    <s v=""/>
    <s v=""/>
    <m/>
    <m/>
    <s v=""/>
    <m/>
    <m/>
    <m/>
    <m/>
    <m/>
    <m/>
    <m/>
    <n v="0"/>
    <m/>
    <n v="5"/>
    <n v="12"/>
    <m/>
    <m/>
  </r>
  <r>
    <x v="16"/>
    <x v="3"/>
    <n v="353030018"/>
    <s v="Mirassol"/>
    <m/>
    <m/>
    <m/>
    <m/>
    <m/>
    <m/>
    <n v="0.02"/>
    <n v="0.02"/>
    <n v="0"/>
    <n v="0"/>
    <n v="1.6E-2"/>
    <n v="2E-3"/>
    <n v="0.01"/>
    <n v="1.1735999999999999E-3"/>
    <n v="0"/>
    <n v="2"/>
    <n v="60"/>
    <n v="40"/>
    <m/>
    <s v=""/>
    <m/>
    <m/>
    <m/>
    <s v=""/>
    <s v=""/>
    <m/>
    <m/>
    <m/>
    <m/>
    <s v=""/>
    <m/>
    <m/>
    <m/>
    <m/>
    <m/>
    <s v=""/>
    <s v=""/>
    <m/>
    <m/>
    <s v=""/>
    <m/>
    <m/>
    <m/>
    <m/>
    <m/>
    <m/>
    <m/>
    <n v="0"/>
    <m/>
    <n v="3"/>
    <n v="2"/>
    <m/>
    <m/>
  </r>
  <r>
    <x v="10"/>
    <x v="3"/>
    <n v="353040915"/>
    <s v="Mirassolândia"/>
    <n v="1.0911026598070499"/>
    <n v="4580"/>
    <n v="3724"/>
    <n v="856"/>
    <n v="27.521000000000001"/>
    <n v="81.31"/>
    <n v="0.09"/>
    <n v="0.05"/>
    <n v="0.04"/>
    <n v="0"/>
    <n v="2.1999999999999999E-2"/>
    <n v="0"/>
    <n v="7.0000000000000007E-2"/>
    <n v="3.4180000000000001E-4"/>
    <n v="9.0848593750000005E-3"/>
    <n v="5"/>
    <n v="19.23"/>
    <n v="80.77"/>
    <n v="2.71"/>
    <n v="208.87200000000001"/>
    <n v="73.94"/>
    <n v="0"/>
    <n v="0"/>
    <n v="8744.6986899563326"/>
    <n v="963.98253275109153"/>
    <n v="76.17"/>
    <n v="89.11"/>
    <n v="57.63"/>
    <n v="10"/>
    <s v=""/>
    <n v="93.69"/>
    <n v="22.74"/>
    <n v="7.3"/>
    <n v="19.5"/>
    <n v="28.9"/>
    <n v="0"/>
    <n v="0"/>
    <n v="0"/>
    <n v="0"/>
    <n v="0"/>
    <n v="8.5"/>
    <n v="77.83"/>
    <n v="77.83"/>
    <n v="64.599999999999994"/>
    <n v="7.4"/>
    <n v="0"/>
    <n v="0"/>
    <n v="1"/>
    <n v="242.1611506782404"/>
    <n v="5"/>
    <n v="21"/>
    <n v="162.5650776"/>
    <n v="162.5650776"/>
  </r>
  <r>
    <x v="4"/>
    <x v="3"/>
    <n v="35305084"/>
    <s v="Mococa"/>
    <n v="3.8968776783088202E-2"/>
    <n v="66606"/>
    <n v="62847"/>
    <n v="3759"/>
    <n v="77.986999999999995"/>
    <n v="94.36"/>
    <n v="1.57"/>
    <n v="1.53"/>
    <n v="0.04"/>
    <n v="0.85"/>
    <n v="7.0000000000000001E-3"/>
    <n v="0.159"/>
    <n v="0.72"/>
    <n v="0.68880459999999999"/>
    <n v="0.19463753333333333"/>
    <n v="103"/>
    <n v="60.18"/>
    <n v="39.82"/>
    <n v="50.91"/>
    <n v="3436.7220000000002"/>
    <n v="173.06"/>
    <n v="10"/>
    <n v="0"/>
    <n v="6174.0599945950817"/>
    <n v="620.24682461039527"/>
    <n v="96"/>
    <n v="100"/>
    <n v="95.27"/>
    <n v="24.03"/>
    <n v="0"/>
    <n v="100"/>
    <n v="38.32"/>
    <n v="12"/>
    <n v="55"/>
    <n v="2.8"/>
    <n v="13"/>
    <n v="0.32514283060058502"/>
    <n v="0"/>
    <n v="0"/>
    <n v="0"/>
    <n v="8.4"/>
    <n v="98.47"/>
    <n v="98.47"/>
    <n v="95"/>
    <n v="10"/>
    <n v="0"/>
    <n v="0"/>
    <n v="32"/>
    <n v="3.5964286436017989"/>
    <n v="136"/>
    <n v="90"/>
    <n v="3384.1401529999998"/>
    <n v="3384.1401529999998"/>
  </r>
  <r>
    <x v="15"/>
    <x v="3"/>
    <n v="35306072"/>
    <s v="Mogi das Cruzes"/>
    <m/>
    <m/>
    <m/>
    <m/>
    <m/>
    <m/>
    <n v="0.09"/>
    <n v="0.05"/>
    <n v="0.04"/>
    <n v="0"/>
    <n v="8.9999999999999993E-3"/>
    <n v="2.5999999999999999E-2"/>
    <n v="0"/>
    <n v="5.1962899999999999E-2"/>
    <n v="0"/>
    <n v="25"/>
    <n v="28.99"/>
    <n v="71.010000000000005"/>
    <m/>
    <s v=""/>
    <m/>
    <m/>
    <m/>
    <s v=""/>
    <s v=""/>
    <m/>
    <m/>
    <m/>
    <m/>
    <n v="67.685589519650705"/>
    <m/>
    <m/>
    <m/>
    <m/>
    <m/>
    <s v=""/>
    <s v=""/>
    <m/>
    <m/>
    <s v=""/>
    <m/>
    <m/>
    <m/>
    <m/>
    <m/>
    <m/>
    <m/>
    <n v="62"/>
    <m/>
    <n v="20"/>
    <n v="49"/>
    <m/>
    <m/>
  </r>
  <r>
    <x v="18"/>
    <x v="3"/>
    <n v="35306076"/>
    <s v="Mogi das Cruzes"/>
    <n v="1.24464595132119"/>
    <n v="419486"/>
    <n v="388333"/>
    <n v="31153"/>
    <n v="587.38400000000001"/>
    <n v="92.57"/>
    <n v="1.5399999999999998"/>
    <n v="1.39"/>
    <n v="0.15"/>
    <n v="0"/>
    <n v="1.133"/>
    <n v="0.22500000000000001"/>
    <n v="0.11"/>
    <n v="7.3213500000000001E-2"/>
    <n v="1.4570195618287038"/>
    <n v="92"/>
    <n v="44.3"/>
    <n v="55.7"/>
    <n v="359.83"/>
    <n v="21589.794000000002"/>
    <n v="10925.7"/>
    <n v="76"/>
    <n v="0"/>
    <n v="863.04019681228931"/>
    <n v="110.51124471376878"/>
    <n v="99.7"/>
    <n v="92.14"/>
    <n v="86.64"/>
    <n v="46.34"/>
    <s v=""/>
    <n v="98.97"/>
    <n v="36.770000000000003"/>
    <n v="14.3"/>
    <n v="48.4"/>
    <n v="13.2"/>
    <n v="0"/>
    <n v="0"/>
    <n v="0"/>
    <n v="2"/>
    <n v="0"/>
    <n v="9"/>
    <n v="93"/>
    <n v="56.73"/>
    <n v="49.4"/>
    <n v="5.7"/>
    <n v="12"/>
    <n v="0"/>
    <n v="197"/>
    <n v="77.761481704334344"/>
    <n v="132"/>
    <n v="166"/>
    <n v="20078.508419999998"/>
    <n v="12247.89014"/>
  </r>
  <r>
    <x v="19"/>
    <x v="3"/>
    <n v="35306077"/>
    <s v="Mogi das Cruzes"/>
    <m/>
    <m/>
    <m/>
    <m/>
    <m/>
    <m/>
    <n v="0"/>
    <n v="0"/>
    <n v="0"/>
    <n v="0"/>
    <n v="0"/>
    <n v="0"/>
    <n v="0"/>
    <n v="0"/>
    <n v="0"/>
    <n v="0"/>
    <n v="0"/>
    <n v="0"/>
    <m/>
    <s v=""/>
    <m/>
    <m/>
    <m/>
    <s v=""/>
    <s v=""/>
    <m/>
    <m/>
    <m/>
    <m/>
    <n v="27.0521739130435"/>
    <m/>
    <m/>
    <m/>
    <m/>
    <m/>
    <s v=""/>
    <s v=""/>
    <m/>
    <m/>
    <s v=""/>
    <m/>
    <m/>
    <m/>
    <m/>
    <m/>
    <m/>
    <m/>
    <n v="0"/>
    <m/>
    <n v="0"/>
    <n v="0"/>
    <m/>
    <m/>
  </r>
  <r>
    <x v="3"/>
    <x v="3"/>
    <n v="35307069"/>
    <s v="Mogi Guaçu"/>
    <n v="0.84032906190929502"/>
    <n v="145149"/>
    <n v="138869"/>
    <n v="6280"/>
    <n v="178.50399999999999"/>
    <n v="95.67"/>
    <n v="3.52"/>
    <n v="3.38"/>
    <n v="0.14000000000000001"/>
    <n v="2.82"/>
    <n v="1.7999999999999999E-2"/>
    <n v="0.113"/>
    <n v="2.21"/>
    <n v="1.1770129"/>
    <n v="0.48008266945138883"/>
    <n v="127"/>
    <n v="57.79"/>
    <n v="42.21"/>
    <n v="127.65"/>
    <n v="7658.8739999999998"/>
    <n v="4347.46"/>
    <n v="5"/>
    <n v="0"/>
    <n v="2366.0310439617219"/>
    <n v="280.27364983568611"/>
    <n v="94.94"/>
    <n v="94.94"/>
    <n v="92.09"/>
    <n v="47.55"/>
    <s v=""/>
    <n v="100"/>
    <n v="89.53"/>
    <n v="32.299999999999997"/>
    <n v="128"/>
    <n v="10.9"/>
    <n v="3"/>
    <n v="0"/>
    <n v="0"/>
    <n v="1"/>
    <n v="0"/>
    <n v="6.9"/>
    <n v="100"/>
    <n v="73.900000000000006"/>
    <n v="43.2"/>
    <n v="5.4"/>
    <n v="0"/>
    <n v="0"/>
    <n v="31"/>
    <n v="3.7493542561262161"/>
    <n v="178"/>
    <n v="130"/>
    <n v="7658.8739999999998"/>
    <n v="5659.907886"/>
  </r>
  <r>
    <x v="6"/>
    <x v="3"/>
    <n v="35308055"/>
    <s v="Mogi Mirim"/>
    <m/>
    <m/>
    <m/>
    <m/>
    <m/>
    <m/>
    <n v="0.04"/>
    <n v="0.04"/>
    <n v="0"/>
    <n v="0"/>
    <n v="0"/>
    <n v="2E-3"/>
    <n v="0.04"/>
    <n v="4.1460999999999998E-3"/>
    <n v="0"/>
    <n v="10"/>
    <n v="53.85"/>
    <n v="46.15"/>
    <m/>
    <s v=""/>
    <m/>
    <m/>
    <m/>
    <s v=""/>
    <s v=""/>
    <m/>
    <m/>
    <m/>
    <m/>
    <n v="73.409461663947795"/>
    <m/>
    <m/>
    <m/>
    <m/>
    <m/>
    <s v=""/>
    <s v=""/>
    <m/>
    <m/>
    <s v=""/>
    <m/>
    <m/>
    <m/>
    <m/>
    <m/>
    <m/>
    <m/>
    <n v="10"/>
    <m/>
    <n v="14"/>
    <n v="12"/>
    <m/>
    <m/>
  </r>
  <r>
    <x v="3"/>
    <x v="3"/>
    <n v="35308059"/>
    <s v="Mogi Mirim"/>
    <n v="0.50413628075383099"/>
    <n v="89390"/>
    <n v="85115"/>
    <n v="4275"/>
    <n v="179.095"/>
    <n v="95.22"/>
    <n v="0.38"/>
    <n v="0.31"/>
    <n v="7.0000000000000007E-2"/>
    <n v="0.15"/>
    <n v="0"/>
    <n v="0.08"/>
    <n v="0.28000000000000003"/>
    <n v="2.0285999999999998E-2"/>
    <n v="0.25460537788194443"/>
    <n v="29"/>
    <n v="42.2"/>
    <n v="57.8"/>
    <n v="69.14"/>
    <n v="4667.1120000000001"/>
    <n v="1785.3"/>
    <n v="1"/>
    <n v="1"/>
    <n v="2307.2540552634523"/>
    <n v="282.23291195883201"/>
    <n v="93.57"/>
    <n v="97.44"/>
    <n v="92.68"/>
    <n v="46.88"/>
    <s v=""/>
    <n v="100"/>
    <n v="17.690000000000001"/>
    <n v="6.5"/>
    <n v="21.6"/>
    <n v="9.8000000000000007"/>
    <n v="0"/>
    <n v="4.6767636795337603E-2"/>
    <n v="1.11869336614834"/>
    <n v="0"/>
    <n v="0"/>
    <n v="8.3000000000000007"/>
    <n v="96"/>
    <n v="64.319999999999993"/>
    <n v="61.7"/>
    <n v="7"/>
    <n v="0"/>
    <n v="1"/>
    <n v="57"/>
    <n v="0"/>
    <n v="73"/>
    <n v="100"/>
    <n v="4480.4275200000002"/>
    <n v="3001.886438"/>
  </r>
  <r>
    <x v="6"/>
    <x v="3"/>
    <n v="35309045"/>
    <s v="Mombuca"/>
    <n v="0.26646582691804999"/>
    <n v="3313"/>
    <n v="2878"/>
    <n v="435"/>
    <n v="24.872"/>
    <n v="86.87"/>
    <n v="0.01"/>
    <n v="0"/>
    <n v="0.01"/>
    <n v="0"/>
    <n v="8.0000000000000002E-3"/>
    <n v="1E-3"/>
    <n v="0"/>
    <n v="3.2119000000000002E-3"/>
    <n v="7.88131640625E-3"/>
    <n v="4"/>
    <n v="8.6999999999999993"/>
    <n v="91.3"/>
    <n v="2"/>
    <n v="154.06200000000001"/>
    <n v="38.35"/>
    <n v="0"/>
    <n v="0"/>
    <n v="15134.995472381528"/>
    <n v="1998.9616661635976"/>
    <n v="91.35"/>
    <n v="82.22"/>
    <n v="83.49"/>
    <n v="19.420000000000002"/>
    <n v="52.631578947368403"/>
    <n v="100"/>
    <n v="2.42"/>
    <n v="0.9"/>
    <n v="0.6"/>
    <n v="5.8"/>
    <n v="1"/>
    <n v="2.7472527472527499"/>
    <n v="0"/>
    <n v="0"/>
    <n v="40"/>
    <n v="9.8000000000000007"/>
    <n v="95.67"/>
    <n v="95.67"/>
    <n v="75.099999999999994"/>
    <n v="7.8"/>
    <n v="0"/>
    <n v="0"/>
    <n v="16"/>
    <n v="101.50588540838028"/>
    <n v="2"/>
    <n v="21"/>
    <n v="147.39111539999999"/>
    <n v="147.39111539999999"/>
  </r>
  <r>
    <x v="8"/>
    <x v="3"/>
    <n v="353090410"/>
    <s v="Mombuca"/>
    <m/>
    <m/>
    <m/>
    <m/>
    <m/>
    <m/>
    <n v="0"/>
    <n v="0"/>
    <n v="0"/>
    <n v="0"/>
    <n v="0"/>
    <n v="0"/>
    <n v="0"/>
    <n v="0"/>
    <n v="0"/>
    <n v="0"/>
    <n v="0"/>
    <n v="0"/>
    <m/>
    <s v=""/>
    <m/>
    <m/>
    <m/>
    <s v=""/>
    <s v=""/>
    <m/>
    <m/>
    <m/>
    <m/>
    <n v="6.5789473684210504"/>
    <m/>
    <m/>
    <m/>
    <m/>
    <m/>
    <s v=""/>
    <s v=""/>
    <m/>
    <m/>
    <s v=""/>
    <m/>
    <m/>
    <m/>
    <m/>
    <m/>
    <m/>
    <m/>
    <n v="0"/>
    <m/>
    <n v="0"/>
    <n v="0"/>
    <m/>
    <m/>
  </r>
  <r>
    <x v="12"/>
    <x v="3"/>
    <n v="353100119"/>
    <s v="Monções"/>
    <n v="0.26228537873638202"/>
    <n v="2166"/>
    <n v="1883"/>
    <n v="283"/>
    <n v="20.728999999999999"/>
    <n v="86.93"/>
    <n v="0.16"/>
    <n v="0.14000000000000001"/>
    <n v="0.02"/>
    <n v="0"/>
    <n v="5.0000000000000001E-3"/>
    <n v="0.13800000000000001"/>
    <n v="0.01"/>
    <n v="3.2975000000000001E-3"/>
    <n v="5.6005765625E-3"/>
    <n v="0"/>
    <n v="31.25"/>
    <n v="68.75"/>
    <n v="1.36"/>
    <n v="104.598"/>
    <n v="9.41"/>
    <n v="0"/>
    <n v="0"/>
    <n v="11210.858725761773"/>
    <n v="873.57340720221612"/>
    <n v="99.29"/>
    <n v="74.03"/>
    <n v="97.2"/>
    <n v="16.350000000000001"/>
    <s v=""/>
    <n v="100"/>
    <n v="64.86"/>
    <n v="20.2"/>
    <n v="78"/>
    <n v="25.4"/>
    <n v="0"/>
    <n v="0"/>
    <n v="0"/>
    <n v="0"/>
    <n v="0"/>
    <n v="8.8000000000000007"/>
    <n v="100"/>
    <n v="100"/>
    <n v="91"/>
    <n v="10"/>
    <n v="0"/>
    <n v="0"/>
    <n v="1"/>
    <n v="89.276522590168597"/>
    <n v="5"/>
    <n v="11"/>
    <n v="104.598"/>
    <n v="104.598"/>
  </r>
  <r>
    <x v="19"/>
    <x v="3"/>
    <n v="35311007"/>
    <s v="Mongaguá"/>
    <n v="1.9706716490652401"/>
    <n v="52169"/>
    <n v="51941"/>
    <n v="228"/>
    <n v="364.38499999999999"/>
    <n v="99.56"/>
    <n v="0.09"/>
    <n v="0.09"/>
    <n v="0"/>
    <n v="0"/>
    <n v="9.1999999999999998E-2"/>
    <n v="0"/>
    <n v="0"/>
    <n v="0"/>
    <n v="0.1468754795173611"/>
    <n v="1"/>
    <n v="66.67"/>
    <n v="33.33"/>
    <n v="43.22"/>
    <n v="2917.08"/>
    <n v="783.4"/>
    <n v="4"/>
    <n v="0"/>
    <n v="4920.6049569667812"/>
    <n v="622.63183116410141"/>
    <n v="92.49"/>
    <n v="99.56"/>
    <n v="76.680000000000007"/>
    <n v="38.08"/>
    <n v="48"/>
    <n v="92.9"/>
    <n v="3.04"/>
    <n v="1.1000000000000001"/>
    <n v="4.5999999999999996"/>
    <n v="0"/>
    <n v="3"/>
    <n v="3.10061495529947"/>
    <n v="0"/>
    <n v="0"/>
    <n v="14"/>
    <n v="9.5"/>
    <n v="82.37"/>
    <n v="82.37"/>
    <n v="73.099999999999994"/>
    <n v="8"/>
    <n v="0"/>
    <n v="0"/>
    <n v="6"/>
    <n v="62.638093371552415"/>
    <n v="2"/>
    <n v="1"/>
    <n v="2402.798796"/>
    <n v="2402.798796"/>
  </r>
  <r>
    <x v="6"/>
    <x v="3"/>
    <n v="35312095"/>
    <s v="Monte Alegre do Sul"/>
    <n v="0.97683484239834395"/>
    <n v="7589"/>
    <n v="4614"/>
    <n v="2975"/>
    <n v="68.456000000000003"/>
    <n v="60.8"/>
    <n v="0.14000000000000001"/>
    <n v="0.13"/>
    <n v="0.01"/>
    <n v="0"/>
    <n v="2.9000000000000001E-2"/>
    <n v="2.7E-2"/>
    <n v="7.0000000000000007E-2"/>
    <n v="1.16282E-2"/>
    <n v="1.7476439322916665E-2"/>
    <n v="28"/>
    <n v="65.22"/>
    <n v="34.78"/>
    <n v="3.15"/>
    <n v="243.108"/>
    <n v="243.11"/>
    <n v="2"/>
    <n v="0"/>
    <n v="5859.238371326921"/>
    <n v="747.98787719067093"/>
    <n v="88.43"/>
    <n v="97.83"/>
    <n v="47.64"/>
    <n v="20.07"/>
    <n v="1.6611295681063101"/>
    <n v="100"/>
    <n v="26.91"/>
    <n v="10.1"/>
    <n v="37.4"/>
    <n v="6.4"/>
    <n v="0"/>
    <n v="0"/>
    <n v="0"/>
    <n v="0"/>
    <n v="0"/>
    <n v="8.3000000000000007"/>
    <n v="80"/>
    <n v="0"/>
    <n v="0"/>
    <n v="1.2"/>
    <n v="2"/>
    <n v="0"/>
    <n v="51"/>
    <n v="165.93769167826204"/>
    <n v="45"/>
    <n v="24"/>
    <n v="194.4864"/>
    <n v="0"/>
  </r>
  <r>
    <x v="3"/>
    <x v="3"/>
    <n v="35313089"/>
    <s v="Monte Alto"/>
    <m/>
    <m/>
    <m/>
    <m/>
    <m/>
    <m/>
    <n v="0.11"/>
    <n v="0.05"/>
    <n v="0.06"/>
    <n v="0"/>
    <n v="1.4E-2"/>
    <n v="0"/>
    <n v="0.09"/>
    <n v="7.6639999999999998E-3"/>
    <n v="0"/>
    <n v="11"/>
    <n v="29.09"/>
    <n v="70.91"/>
    <m/>
    <s v=""/>
    <m/>
    <m/>
    <m/>
    <s v=""/>
    <s v=""/>
    <m/>
    <m/>
    <m/>
    <m/>
    <n v="0"/>
    <m/>
    <m/>
    <m/>
    <m/>
    <m/>
    <s v=""/>
    <s v=""/>
    <m/>
    <m/>
    <s v=""/>
    <m/>
    <m/>
    <m/>
    <m/>
    <m/>
    <m/>
    <m/>
    <n v="6"/>
    <m/>
    <n v="16"/>
    <n v="39"/>
    <m/>
    <m/>
  </r>
  <r>
    <x v="10"/>
    <x v="3"/>
    <n v="353130815"/>
    <s v="Monte Alto"/>
    <n v="0.45379324382959202"/>
    <n v="47959"/>
    <n v="46294"/>
    <n v="1665"/>
    <n v="138.16300000000001"/>
    <n v="96.53"/>
    <n v="0.31999999999999995"/>
    <n v="0.03"/>
    <n v="0.28999999999999998"/>
    <n v="0"/>
    <n v="4.9000000000000002E-2"/>
    <n v="8.9999999999999993E-3"/>
    <n v="0.24"/>
    <n v="1.6866900000000001E-2"/>
    <n v="0.14598630787037037"/>
    <n v="27"/>
    <n v="13.29"/>
    <n v="86.71"/>
    <n v="38.18"/>
    <n v="2577.42"/>
    <n v="109.16"/>
    <n v="4"/>
    <n v="0"/>
    <n v="2150.2266519318587"/>
    <n v="243.29781688525622"/>
    <n v="100"/>
    <n v="95.5"/>
    <n v="98.86"/>
    <n v="19.829999999999998"/>
    <s v=""/>
    <n v="100"/>
    <n v="38.31"/>
    <n v="12.9"/>
    <n v="10.199999999999999"/>
    <n v="93.9"/>
    <n v="4"/>
    <n v="0"/>
    <n v="0"/>
    <n v="0"/>
    <n v="0"/>
    <n v="9.1999999999999993"/>
    <n v="100"/>
    <n v="100"/>
    <n v="95.8"/>
    <n v="10"/>
    <n v="0"/>
    <n v="0"/>
    <n v="1"/>
    <n v="33.564791599161417"/>
    <n v="19"/>
    <n v="124"/>
    <n v="2577.42"/>
    <n v="2577.42"/>
  </r>
  <r>
    <x v="10"/>
    <x v="3"/>
    <n v="353140715"/>
    <s v="Monte Aprazível"/>
    <m/>
    <m/>
    <m/>
    <m/>
    <m/>
    <m/>
    <n v="0"/>
    <n v="0"/>
    <n v="0"/>
    <n v="0"/>
    <n v="0"/>
    <n v="0"/>
    <n v="0"/>
    <n v="0"/>
    <n v="0"/>
    <n v="0"/>
    <n v="0"/>
    <n v="0"/>
    <m/>
    <s v=""/>
    <m/>
    <m/>
    <m/>
    <s v=""/>
    <s v=""/>
    <m/>
    <m/>
    <m/>
    <m/>
    <n v="27.586206896551701"/>
    <m/>
    <m/>
    <m/>
    <m/>
    <m/>
    <s v=""/>
    <s v=""/>
    <m/>
    <m/>
    <s v=""/>
    <m/>
    <m/>
    <m/>
    <m/>
    <m/>
    <m/>
    <m/>
    <n v="0"/>
    <m/>
    <n v="0"/>
    <n v="0"/>
    <m/>
    <m/>
  </r>
  <r>
    <x v="16"/>
    <x v="3"/>
    <n v="353140718"/>
    <s v="Monte Aprazível"/>
    <n v="1.1014196616259999"/>
    <n v="23045"/>
    <n v="21313"/>
    <n v="1732"/>
    <n v="47.719000000000001"/>
    <n v="92.48"/>
    <n v="0.05"/>
    <n v="0.03"/>
    <n v="0.02"/>
    <n v="0"/>
    <n v="0"/>
    <n v="1.4E-2"/>
    <n v="0.02"/>
    <n v="5.5782999999999996E-3"/>
    <n v="6.468398094328702E-2"/>
    <n v="7"/>
    <n v="11.76"/>
    <n v="88.24"/>
    <n v="15.55"/>
    <n v="1199.502"/>
    <n v="213.65"/>
    <n v="6"/>
    <n v="0"/>
    <n v="4912.7463658060315"/>
    <n v="396.85137773920582"/>
    <n v="92.21"/>
    <n v="91.06"/>
    <n v="88.82"/>
    <n v="18.690000000000001"/>
    <s v=""/>
    <n v="100"/>
    <n v="8.49"/>
    <n v="2.7"/>
    <n v="8.4"/>
    <n v="8.6"/>
    <n v="0"/>
    <n v="0"/>
    <n v="0"/>
    <n v="0"/>
    <n v="0"/>
    <n v="10"/>
    <n v="96.69"/>
    <n v="96.692999999999998"/>
    <n v="82.2"/>
    <n v="10"/>
    <n v="0"/>
    <n v="0"/>
    <n v="9"/>
    <n v="0"/>
    <n v="8"/>
    <n v="60"/>
    <n v="1159.8344689999999"/>
    <n v="1159.8344689999999"/>
  </r>
  <r>
    <x v="12"/>
    <x v="3"/>
    <n v="353140719"/>
    <s v="Monte Aprazível"/>
    <m/>
    <m/>
    <m/>
    <m/>
    <m/>
    <m/>
    <n v="6.0000000000000005E-2"/>
    <n v="0.05"/>
    <n v="0.01"/>
    <n v="0"/>
    <n v="2E-3"/>
    <n v="4.3999999999999997E-2"/>
    <n v="0.01"/>
    <n v="1.794E-4"/>
    <n v="0"/>
    <n v="3"/>
    <n v="33.33"/>
    <n v="66.67"/>
    <m/>
    <s v=""/>
    <m/>
    <m/>
    <m/>
    <s v=""/>
    <s v=""/>
    <m/>
    <m/>
    <m/>
    <m/>
    <n v="41.176470588235297"/>
    <m/>
    <m/>
    <m/>
    <m/>
    <m/>
    <s v=""/>
    <s v=""/>
    <m/>
    <m/>
    <s v=""/>
    <m/>
    <m/>
    <m/>
    <m/>
    <m/>
    <m/>
    <m/>
    <n v="0"/>
    <m/>
    <n v="5"/>
    <n v="10"/>
    <m/>
    <m/>
  </r>
  <r>
    <x v="9"/>
    <x v="3"/>
    <n v="353150612"/>
    <s v="Monte Azul Paulista"/>
    <m/>
    <m/>
    <m/>
    <m/>
    <m/>
    <m/>
    <n v="0.01"/>
    <n v="0.01"/>
    <n v="0"/>
    <n v="0"/>
    <n v="0"/>
    <n v="0"/>
    <n v="0.01"/>
    <n v="0"/>
    <n v="0"/>
    <n v="1"/>
    <n v="100"/>
    <n v="0"/>
    <m/>
    <s v=""/>
    <m/>
    <m/>
    <m/>
    <s v=""/>
    <s v=""/>
    <m/>
    <m/>
    <m/>
    <m/>
    <s v=""/>
    <m/>
    <m/>
    <m/>
    <m/>
    <m/>
    <s v=""/>
    <s v=""/>
    <m/>
    <m/>
    <s v=""/>
    <m/>
    <m/>
    <m/>
    <m/>
    <m/>
    <m/>
    <m/>
    <n v="0"/>
    <m/>
    <n v="2"/>
    <n v="0"/>
    <m/>
    <m/>
  </r>
  <r>
    <x v="10"/>
    <x v="3"/>
    <n v="353150615"/>
    <s v="Monte Azul Paulista"/>
    <n v="-0.433837961501782"/>
    <n v="18408"/>
    <n v="17482"/>
    <n v="926"/>
    <n v="69.861999999999995"/>
    <n v="94.97"/>
    <n v="0.62"/>
    <n v="0.37"/>
    <n v="0.25"/>
    <n v="0"/>
    <n v="7.1999999999999995E-2"/>
    <n v="0"/>
    <n v="0.52"/>
    <n v="2.0012499999999999E-2"/>
    <n v="5.3086243166666665E-2"/>
    <n v="6"/>
    <n v="23.71"/>
    <n v="76.290000000000006"/>
    <n v="12.6"/>
    <n v="971.83799999999997"/>
    <n v="741.03"/>
    <n v="1"/>
    <n v="0"/>
    <n v="3546.2581486310296"/>
    <n v="359.76531942633642"/>
    <n v="94.74"/>
    <n v="93.57"/>
    <n v="93.87"/>
    <n v="48.32"/>
    <s v=""/>
    <n v="97.05"/>
    <n v="95.35"/>
    <n v="30.4"/>
    <n v="85.3"/>
    <n v="116.9"/>
    <n v="0"/>
    <n v="0.696864111498258"/>
    <n v="0"/>
    <n v="0"/>
    <n v="0"/>
    <n v="7.5"/>
    <n v="100"/>
    <n v="25"/>
    <n v="23.8"/>
    <n v="3.6"/>
    <n v="0"/>
    <n v="0"/>
    <n v="17"/>
    <n v="135.62835813028386"/>
    <n v="23"/>
    <n v="74"/>
    <n v="971.83799999999997"/>
    <n v="242.95949999999999"/>
  </r>
  <r>
    <x v="0"/>
    <x v="3"/>
    <n v="353160520"/>
    <s v="Monte Castelo"/>
    <n v="-0.190159653477495"/>
    <n v="4007"/>
    <n v="3298"/>
    <n v="709"/>
    <n v="17.186"/>
    <n v="82.31"/>
    <n v="0.17"/>
    <n v="0.01"/>
    <n v="0.16"/>
    <n v="0"/>
    <n v="1.7000000000000001E-2"/>
    <n v="3.0000000000000001E-3"/>
    <n v="0.13"/>
    <n v="1.55614E-2"/>
    <n v="8.2456546874999995E-3"/>
    <n v="0"/>
    <n v="10.81"/>
    <n v="89.19"/>
    <n v="2.3199999999999998"/>
    <n v="178.79400000000001"/>
    <n v="43.88"/>
    <n v="0"/>
    <n v="0"/>
    <n v="13536.790616421264"/>
    <n v="1731.4499625655101"/>
    <n v="79.02"/>
    <n v="100"/>
    <n v="79.02"/>
    <n v="0"/>
    <n v="12.3394805445592"/>
    <n v="100"/>
    <n v="22.66"/>
    <n v="9.5"/>
    <n v="1.6"/>
    <n v="70.5"/>
    <n v="0"/>
    <n v="1.3297872340425501"/>
    <n v="0"/>
    <n v="0"/>
    <n v="0"/>
    <n v="7.3"/>
    <n v="98"/>
    <n v="98"/>
    <n v="75.5"/>
    <n v="8.4"/>
    <n v="0"/>
    <n v="0"/>
    <n v="0"/>
    <n v="206.16919631343711"/>
    <n v="4"/>
    <n v="33"/>
    <n v="175.21812"/>
    <n v="175.21812"/>
  </r>
  <r>
    <x v="6"/>
    <x v="3"/>
    <n v="35318035"/>
    <s v="Monte Mor"/>
    <n v="2.1973315966825799"/>
    <n v="56359"/>
    <n v="53600"/>
    <n v="2759"/>
    <n v="234.059"/>
    <n v="95.1"/>
    <n v="0.26"/>
    <n v="0.06"/>
    <n v="0.2"/>
    <n v="0"/>
    <n v="6.6000000000000003E-2"/>
    <n v="0.125"/>
    <n v="0.03"/>
    <n v="4.5964499999999998E-2"/>
    <n v="0.17155575231481482"/>
    <n v="23"/>
    <n v="13.68"/>
    <n v="86.32"/>
    <n v="43.01"/>
    <n v="2903.364"/>
    <n v="992.15"/>
    <n v="2"/>
    <n v="0"/>
    <n v="1650.6893308965737"/>
    <n v="212.6311680476943"/>
    <n v="100"/>
    <n v="92.45"/>
    <n v="87.05"/>
    <n v="31.46"/>
    <n v="10.240384615384601"/>
    <n v="100"/>
    <n v="23.87"/>
    <n v="9"/>
    <n v="8.9"/>
    <n v="52.7"/>
    <n v="0"/>
    <n v="0.42550928142120098"/>
    <n v="0"/>
    <n v="0"/>
    <n v="0"/>
    <n v="9.8000000000000007"/>
    <n v="74.55"/>
    <n v="74.55"/>
    <n v="65.8"/>
    <n v="7.1"/>
    <n v="1"/>
    <n v="0"/>
    <n v="50"/>
    <n v="38.471458467266167"/>
    <n v="16"/>
    <n v="101"/>
    <n v="2164.4578620000002"/>
    <n v="2164.4578620000002"/>
  </r>
  <r>
    <x v="15"/>
    <x v="3"/>
    <n v="35317042"/>
    <s v="Monteiro Lobato"/>
    <n v="0.99149650836352099"/>
    <n v="4364"/>
    <n v="1922"/>
    <n v="2442"/>
    <n v="13.115"/>
    <n v="44.04"/>
    <n v="0.05"/>
    <n v="0.05"/>
    <n v="0"/>
    <n v="0"/>
    <n v="1.0999999999999999E-2"/>
    <n v="0"/>
    <n v="0.03"/>
    <n v="6.3997999999999998E-3"/>
    <n v="5.8663979166666659E-3"/>
    <n v="22"/>
    <n v="92"/>
    <n v="8"/>
    <n v="1.37"/>
    <n v="106.002"/>
    <n v="35.840000000000003"/>
    <n v="2"/>
    <n v="0"/>
    <n v="37143.684692942254"/>
    <n v="3757.7268560953253"/>
    <n v="51.62"/>
    <n v="65.95"/>
    <n v="39.39"/>
    <n v="10.26"/>
    <n v="5"/>
    <n v="100"/>
    <n v="2.3199999999999998"/>
    <n v="1"/>
    <n v="3"/>
    <n v="0.1"/>
    <n v="2"/>
    <n v="4.36205016357688"/>
    <n v="0"/>
    <n v="0"/>
    <n v="20"/>
    <n v="10"/>
    <n v="80.06"/>
    <n v="80.06"/>
    <n v="66.2"/>
    <n v="7.5"/>
    <n v="0"/>
    <n v="0"/>
    <n v="12"/>
    <n v="187.50858970457099"/>
    <n v="23"/>
    <n v="2"/>
    <n v="84.865201200000001"/>
    <n v="84.865201200000001"/>
  </r>
  <r>
    <x v="4"/>
    <x v="3"/>
    <n v="35319024"/>
    <s v="Morro Agudo"/>
    <m/>
    <m/>
    <m/>
    <m/>
    <m/>
    <m/>
    <n v="0"/>
    <n v="0"/>
    <n v="0"/>
    <n v="0"/>
    <n v="0"/>
    <n v="0"/>
    <n v="0"/>
    <n v="0"/>
    <n v="0"/>
    <n v="1"/>
    <n v="100"/>
    <n v="0"/>
    <m/>
    <s v=""/>
    <m/>
    <m/>
    <m/>
    <s v=""/>
    <s v=""/>
    <m/>
    <m/>
    <m/>
    <m/>
    <n v="60"/>
    <m/>
    <m/>
    <m/>
    <m/>
    <m/>
    <s v=""/>
    <s v=""/>
    <m/>
    <m/>
    <s v=""/>
    <m/>
    <m/>
    <m/>
    <m/>
    <m/>
    <m/>
    <m/>
    <n v="0"/>
    <m/>
    <n v="2"/>
    <n v="0"/>
    <m/>
    <m/>
  </r>
  <r>
    <x v="9"/>
    <x v="3"/>
    <n v="353190212"/>
    <s v="Morro Agudo"/>
    <n v="1.1623328052680499"/>
    <n v="31383"/>
    <n v="30533"/>
    <n v="850"/>
    <n v="22.64"/>
    <n v="97.29"/>
    <n v="1.73"/>
    <n v="1.66"/>
    <n v="7.0000000000000007E-2"/>
    <n v="0.15"/>
    <n v="5.0000000000000001E-3"/>
    <n v="0.33500000000000002"/>
    <n v="1.37"/>
    <n v="1.80447E-2"/>
    <n v="9.0714595583333321E-2"/>
    <n v="18"/>
    <n v="57.89"/>
    <n v="42.11"/>
    <n v="24.71"/>
    <n v="1667.6279999999999"/>
    <n v="265"/>
    <n v="2"/>
    <n v="1"/>
    <n v="17404.439346142815"/>
    <n v="1969.5554918267851"/>
    <n v="94.96"/>
    <n v="95.85"/>
    <n v="94.96"/>
    <n v="3.98"/>
    <s v=""/>
    <n v="99.08"/>
    <n v="28.55"/>
    <n v="10"/>
    <n v="40.4"/>
    <n v="3.6"/>
    <n v="0"/>
    <n v="0"/>
    <n v="0"/>
    <n v="1"/>
    <n v="0"/>
    <n v="10"/>
    <n v="99.94"/>
    <n v="97.801283999999995"/>
    <n v="84.1"/>
    <n v="10"/>
    <n v="0"/>
    <n v="1"/>
    <n v="11"/>
    <n v="5.5117921960053726"/>
    <n v="44"/>
    <n v="32"/>
    <n v="1666.6274229999999"/>
    <n v="1630.9615960000001"/>
  </r>
  <r>
    <x v="6"/>
    <x v="3"/>
    <n v="35320095"/>
    <s v="Morungaba"/>
    <n v="1.3479979891490601"/>
    <n v="12815"/>
    <n v="11392"/>
    <n v="1423"/>
    <n v="87.474000000000004"/>
    <n v="88.9"/>
    <n v="0.12"/>
    <n v="0.11"/>
    <n v="0.01"/>
    <n v="0"/>
    <n v="3.3000000000000002E-2"/>
    <n v="1.7999999999999999E-2"/>
    <n v="7.0000000000000007E-2"/>
    <n v="6.4282999999999996E-3"/>
    <n v="3.3832178454861105E-2"/>
    <n v="34"/>
    <n v="46.27"/>
    <n v="53.73"/>
    <n v="7.91"/>
    <n v="610.20000000000005"/>
    <n v="143.66"/>
    <n v="0"/>
    <n v="0"/>
    <n v="4306.5158017947715"/>
    <n v="565.99921966445584"/>
    <n v="86.73"/>
    <n v="85.4"/>
    <n v="83.73"/>
    <n v="30.34"/>
    <n v="100"/>
    <n v="100"/>
    <n v="18.829999999999998"/>
    <n v="7.1"/>
    <n v="25.8"/>
    <n v="5.9"/>
    <n v="0"/>
    <n v="0.56802044873615398"/>
    <n v="0"/>
    <n v="0"/>
    <n v="0"/>
    <n v="8.3000000000000007"/>
    <n v="93.24"/>
    <n v="93.24"/>
    <n v="76.5"/>
    <n v="8.4"/>
    <n v="0"/>
    <n v="0"/>
    <n v="61"/>
    <n v="97.540275285638515"/>
    <n v="31"/>
    <n v="36"/>
    <n v="568.95047999999997"/>
    <n v="568.95047999999997"/>
  </r>
  <r>
    <x v="3"/>
    <x v="3"/>
    <n v="35320589"/>
    <s v="Motuca"/>
    <n v="0.84242611751139695"/>
    <n v="4536"/>
    <n v="3531"/>
    <n v="1005"/>
    <n v="19.771000000000001"/>
    <n v="77.84"/>
    <n v="0.56000000000000005"/>
    <n v="0.56000000000000005"/>
    <n v="0"/>
    <n v="0"/>
    <n v="0"/>
    <n v="0.46899999999999997"/>
    <n v="0.09"/>
    <n v="4.1469000000000002E-3"/>
    <n v="1.1726268749999999E-2"/>
    <n v="10"/>
    <n v="52"/>
    <n v="48"/>
    <n v="2.37"/>
    <n v="182.952"/>
    <n v="20.3"/>
    <n v="2"/>
    <n v="0"/>
    <n v="21621.904761904763"/>
    <n v="2572.3809523809514"/>
    <n v="99.27"/>
    <n v="91.75"/>
    <n v="99.27"/>
    <n v="30.55"/>
    <n v="20.270270270270299"/>
    <n v="98.52"/>
    <n v="49.99"/>
    <n v="18.2"/>
    <n v="73.900000000000006"/>
    <n v="0.9"/>
    <n v="0"/>
    <n v="0"/>
    <n v="0"/>
    <n v="0"/>
    <n v="0"/>
    <n v="7.5"/>
    <n v="100"/>
    <n v="100"/>
    <n v="88.9"/>
    <n v="10"/>
    <n v="1"/>
    <n v="0"/>
    <n v="1"/>
    <n v="0"/>
    <n v="13"/>
    <n v="12"/>
    <n v="182.952"/>
    <n v="182.952"/>
  </r>
  <r>
    <x v="12"/>
    <x v="3"/>
    <n v="353210819"/>
    <s v="Murutinga do Sul"/>
    <n v="0.31799150685920502"/>
    <n v="4256"/>
    <n v="2616"/>
    <n v="1640"/>
    <n v="17.141999999999999"/>
    <n v="61.47"/>
    <n v="0"/>
    <n v="0"/>
    <n v="0"/>
    <n v="0"/>
    <n v="1E-3"/>
    <n v="0"/>
    <n v="0"/>
    <n v="9.2600000000000001E-5"/>
    <n v="7.9644833333333328E-3"/>
    <n v="0"/>
    <n v="0"/>
    <n v="100"/>
    <n v="1.92"/>
    <n v="147.798"/>
    <n v="54.39"/>
    <n v="1"/>
    <n v="0"/>
    <n v="13782.180451127819"/>
    <n v="1111.4661654135336"/>
    <n v="71.86"/>
    <s v=""/>
    <n v="66.25"/>
    <n v="1.64"/>
    <n v="0"/>
    <n v="99.74"/>
    <n v="0.11"/>
    <n v="0"/>
    <n v="0"/>
    <n v="0.5"/>
    <s v=""/>
    <s v=""/>
    <n v="0"/>
    <n v="0"/>
    <s v=""/>
    <n v="2.7"/>
    <n v="100"/>
    <n v="100"/>
    <n v="63.2"/>
    <n v="7.3"/>
    <n v="0"/>
    <n v="0"/>
    <n v="2"/>
    <n v="12.555742264093297"/>
    <n v="0"/>
    <n v="4"/>
    <n v="147.798"/>
    <n v="147.798"/>
  </r>
  <r>
    <x v="0"/>
    <x v="3"/>
    <n v="353210820"/>
    <s v="Murutinga do Sul"/>
    <m/>
    <m/>
    <m/>
    <m/>
    <m/>
    <m/>
    <n v="0"/>
    <n v="0"/>
    <n v="0"/>
    <n v="0"/>
    <n v="0"/>
    <n v="0"/>
    <n v="0"/>
    <n v="0"/>
    <n v="0"/>
    <n v="0"/>
    <n v="0"/>
    <n v="0"/>
    <m/>
    <s v=""/>
    <m/>
    <m/>
    <m/>
    <s v=""/>
    <s v=""/>
    <m/>
    <m/>
    <m/>
    <m/>
    <s v=""/>
    <m/>
    <m/>
    <m/>
    <m/>
    <m/>
    <s v=""/>
    <s v=""/>
    <m/>
    <m/>
    <s v=""/>
    <m/>
    <m/>
    <m/>
    <m/>
    <m/>
    <m/>
    <m/>
    <n v="0"/>
    <m/>
    <n v="0"/>
    <n v="0"/>
    <m/>
    <m/>
  </r>
  <r>
    <x v="13"/>
    <x v="3"/>
    <n v="353215722"/>
    <s v="Nantes"/>
    <n v="1.4242057665683201"/>
    <n v="2965"/>
    <n v="2803"/>
    <n v="162"/>
    <n v="10.388"/>
    <n v="94.54"/>
    <n v="0.01"/>
    <n v="0"/>
    <n v="0.01"/>
    <n v="0"/>
    <n v="8.9999999999999993E-3"/>
    <n v="0"/>
    <n v="0"/>
    <n v="5.5600000000000003E-5"/>
    <n v="6.6832567057291681E-3"/>
    <n v="0"/>
    <n v="20"/>
    <n v="80"/>
    <n v="1.92"/>
    <n v="147.852"/>
    <n v="30.48"/>
    <n v="0"/>
    <n v="0"/>
    <n v="22548.505902192243"/>
    <n v="3190.8263069139971"/>
    <s v=""/>
    <s v=""/>
    <s v=""/>
    <s v=""/>
    <s v=""/>
    <s v=""/>
    <n v="0.83"/>
    <n v="0.4"/>
    <n v="0"/>
    <n v="2.9"/>
    <s v=""/>
    <s v=""/>
    <n v="0"/>
    <n v="0"/>
    <s v=""/>
    <n v="7.7"/>
    <n v="98"/>
    <n v="98"/>
    <n v="79.400000000000006"/>
    <n v="8.6"/>
    <n v="0"/>
    <n v="0"/>
    <n v="2"/>
    <n v="134.66488564302523"/>
    <n v="1"/>
    <n v="4"/>
    <n v="144.89496"/>
    <n v="144.89496"/>
  </r>
  <r>
    <x v="13"/>
    <x v="3"/>
    <n v="353220722"/>
    <s v="Narandiba"/>
    <n v="1.3099287217039901"/>
    <n v="4671"/>
    <n v="3686"/>
    <n v="985"/>
    <n v="13.042"/>
    <n v="78.91"/>
    <n v="7.0000000000000007E-2"/>
    <n v="0.02"/>
    <n v="0.05"/>
    <n v="0.05"/>
    <n v="6.0000000000000001E-3"/>
    <n v="6.2E-2"/>
    <n v="0"/>
    <n v="5.3140000000000001E-4"/>
    <n v="1.123837734375E-2"/>
    <n v="0"/>
    <n v="13.33"/>
    <n v="86.67"/>
    <n v="2.41"/>
    <n v="185.59800000000001"/>
    <n v="35.26"/>
    <n v="0"/>
    <n v="0"/>
    <n v="18161.387283236993"/>
    <n v="2565.5491329479778"/>
    <n v="92.39"/>
    <n v="92.63"/>
    <n v="91.78"/>
    <n v="6.98"/>
    <s v=""/>
    <n v="100"/>
    <n v="5.05"/>
    <n v="2.6"/>
    <n v="2.2999999999999998"/>
    <n v="12.2"/>
    <n v="0"/>
    <n v="0"/>
    <n v="0"/>
    <n v="0"/>
    <n v="0"/>
    <n v="8.9"/>
    <n v="100"/>
    <n v="100"/>
    <n v="81"/>
    <n v="10"/>
    <n v="0"/>
    <n v="0"/>
    <n v="1"/>
    <n v="53.388490317392488"/>
    <n v="2"/>
    <n v="13"/>
    <n v="185.59800000000001"/>
    <n v="185.59800000000001"/>
  </r>
  <r>
    <x v="15"/>
    <x v="3"/>
    <n v="35323062"/>
    <s v="Natividade da Serra"/>
    <n v="-0.12623147295575099"/>
    <n v="6687"/>
    <n v="2825"/>
    <n v="3862"/>
    <n v="8.0310000000000006"/>
    <n v="42.25"/>
    <n v="0.02"/>
    <n v="0.02"/>
    <n v="0"/>
    <n v="0"/>
    <n v="0"/>
    <n v="0"/>
    <n v="0.01"/>
    <n v="4.5088999999999997E-3"/>
    <n v="1.4319235312500001E-2"/>
    <n v="49"/>
    <n v="90.48"/>
    <n v="9.52"/>
    <n v="1.97"/>
    <n v="152.28"/>
    <n v="94.54"/>
    <n v="1"/>
    <n v="0"/>
    <n v="58855.881561238224"/>
    <n v="5942.1803499327089"/>
    <s v=""/>
    <s v=""/>
    <s v=""/>
    <s v=""/>
    <n v="16.6666666666667"/>
    <s v=""/>
    <n v="0.36"/>
    <n v="0.2"/>
    <n v="0.5"/>
    <n v="0"/>
    <s v=""/>
    <s v=""/>
    <n v="0"/>
    <n v="0"/>
    <s v=""/>
    <n v="10"/>
    <n v="96"/>
    <n v="48"/>
    <n v="37.9"/>
    <n v="4.7"/>
    <n v="0"/>
    <n v="0"/>
    <n v="7"/>
    <n v="0"/>
    <n v="19"/>
    <n v="2"/>
    <n v="146.18879999999999"/>
    <n v="73.094399999999993"/>
  </r>
  <r>
    <x v="6"/>
    <x v="3"/>
    <n v="35324055"/>
    <s v="Nazaré Paulista"/>
    <n v="1.1915310578266101"/>
    <n v="17842"/>
    <n v="16952"/>
    <n v="890"/>
    <n v="54.64"/>
    <n v="95.01"/>
    <n v="31.099999999999998"/>
    <n v="31.08"/>
    <n v="0.02"/>
    <n v="0"/>
    <n v="31.036000000000001"/>
    <n v="3.0000000000000001E-3"/>
    <n v="0.04"/>
    <n v="1.5687400000000001E-2"/>
    <n v="1.8264818229166667E-2"/>
    <n v="27"/>
    <n v="20.190000000000001"/>
    <n v="79.81"/>
    <n v="10.75"/>
    <n v="829.33199999999999"/>
    <n v="728.11"/>
    <n v="1"/>
    <n v="0"/>
    <n v="7317.5114897433014"/>
    <n v="972.13316892725027"/>
    <n v="39.31"/>
    <n v="93.81"/>
    <n v="12.75"/>
    <n v="26.93"/>
    <s v=""/>
    <n v="46.39"/>
    <n v="1980.46"/>
    <n v="751"/>
    <n v="3046.8"/>
    <n v="2.9"/>
    <n v="2"/>
    <n v="3.8095238095238099E-2"/>
    <n v="0"/>
    <n v="0"/>
    <n v="0"/>
    <n v="9.8000000000000007"/>
    <n v="13.87"/>
    <n v="13.87"/>
    <n v="12.2"/>
    <n v="3"/>
    <n v="0"/>
    <n v="0"/>
    <n v="17"/>
    <n v="169922.3042386446"/>
    <n v="21"/>
    <n v="83"/>
    <n v="115.0283484"/>
    <n v="115.0283484"/>
  </r>
  <r>
    <x v="18"/>
    <x v="3"/>
    <n v="35324056"/>
    <s v="Nazaré Paulista"/>
    <m/>
    <m/>
    <m/>
    <m/>
    <m/>
    <m/>
    <n v="0"/>
    <n v="0"/>
    <n v="0"/>
    <n v="0"/>
    <n v="0"/>
    <n v="0"/>
    <n v="0"/>
    <n v="2.3099999999999999E-5"/>
    <n v="0"/>
    <n v="0"/>
    <n v="100"/>
    <n v="0"/>
    <m/>
    <s v=""/>
    <m/>
    <m/>
    <m/>
    <s v=""/>
    <s v=""/>
    <m/>
    <m/>
    <m/>
    <m/>
    <n v="11.764705882352899"/>
    <m/>
    <m/>
    <m/>
    <m/>
    <m/>
    <s v=""/>
    <s v=""/>
    <m/>
    <m/>
    <s v=""/>
    <m/>
    <m/>
    <m/>
    <m/>
    <m/>
    <m/>
    <m/>
    <n v="0"/>
    <m/>
    <n v="1"/>
    <n v="0"/>
    <m/>
    <m/>
  </r>
  <r>
    <x v="2"/>
    <x v="3"/>
    <n v="353250416"/>
    <s v="Neves Paulista"/>
    <m/>
    <m/>
    <m/>
    <m/>
    <m/>
    <m/>
    <n v="0"/>
    <n v="0"/>
    <n v="0"/>
    <n v="0"/>
    <n v="0"/>
    <n v="0"/>
    <n v="0"/>
    <n v="0"/>
    <n v="0"/>
    <n v="0"/>
    <n v="0"/>
    <n v="0"/>
    <m/>
    <s v=""/>
    <m/>
    <m/>
    <m/>
    <s v=""/>
    <s v=""/>
    <m/>
    <m/>
    <m/>
    <m/>
    <s v=""/>
    <m/>
    <m/>
    <m/>
    <m/>
    <m/>
    <s v=""/>
    <s v=""/>
    <m/>
    <m/>
    <s v=""/>
    <m/>
    <m/>
    <m/>
    <m/>
    <m/>
    <m/>
    <m/>
    <n v="0"/>
    <m/>
    <n v="0"/>
    <n v="0"/>
    <m/>
    <m/>
  </r>
  <r>
    <x v="16"/>
    <x v="3"/>
    <n v="353250418"/>
    <s v="Neves Paulista"/>
    <n v="-0.18932394352137999"/>
    <n v="8677"/>
    <n v="7948"/>
    <n v="729"/>
    <n v="37.378"/>
    <n v="91.6"/>
    <n v="0.01"/>
    <n v="0"/>
    <n v="0.01"/>
    <n v="0"/>
    <n v="2E-3"/>
    <n v="0"/>
    <n v="0.01"/>
    <n v="4.7679999999999999E-4"/>
    <n v="2.0041295980525366E-2"/>
    <n v="1"/>
    <n v="11.11"/>
    <n v="88.89"/>
    <n v="5.68"/>
    <n v="438.53399999999999"/>
    <n v="155.24"/>
    <n v="2"/>
    <n v="0"/>
    <n v="6396.6071222772844"/>
    <n v="545.16537973954121"/>
    <s v=""/>
    <n v="90.24"/>
    <s v=""/>
    <s v=""/>
    <s v=""/>
    <s v=""/>
    <n v="4.08"/>
    <n v="1.4"/>
    <n v="3.7"/>
    <n v="5.3"/>
    <n v="0"/>
    <n v="0"/>
    <n v="0"/>
    <n v="0"/>
    <n v="0"/>
    <n v="10"/>
    <n v="95"/>
    <n v="95"/>
    <n v="64.599999999999994"/>
    <n v="7.3"/>
    <n v="1"/>
    <n v="0"/>
    <n v="1"/>
    <n v="9.9793945558383577"/>
    <n v="1"/>
    <n v="8"/>
    <n v="416.60730000000001"/>
    <n v="416.60730000000001"/>
  </r>
  <r>
    <x v="12"/>
    <x v="3"/>
    <n v="353250419"/>
    <s v="Neves Paulista"/>
    <m/>
    <m/>
    <m/>
    <m/>
    <m/>
    <m/>
    <n v="0.02"/>
    <n v="0.02"/>
    <n v="0"/>
    <n v="0"/>
    <n v="0"/>
    <n v="0"/>
    <n v="0.02"/>
    <n v="0"/>
    <n v="0"/>
    <n v="0"/>
    <n v="100"/>
    <n v="0"/>
    <m/>
    <s v=""/>
    <m/>
    <m/>
    <m/>
    <s v=""/>
    <s v=""/>
    <m/>
    <m/>
    <m/>
    <m/>
    <n v="10.526315789473699"/>
    <m/>
    <m/>
    <m/>
    <m/>
    <m/>
    <s v=""/>
    <s v=""/>
    <m/>
    <m/>
    <s v=""/>
    <m/>
    <m/>
    <m/>
    <m/>
    <m/>
    <m/>
    <m/>
    <n v="0"/>
    <m/>
    <n v="2"/>
    <n v="0"/>
    <m/>
    <m/>
  </r>
  <r>
    <x v="16"/>
    <x v="3"/>
    <n v="353260318"/>
    <s v="Nhandeara"/>
    <n v="0.20621211922591301"/>
    <n v="10790"/>
    <n v="8974"/>
    <n v="1816"/>
    <n v="24.667000000000002"/>
    <n v="83.17"/>
    <n v="0.05"/>
    <n v="0.04"/>
    <n v="0.01"/>
    <n v="0"/>
    <n v="0"/>
    <n v="2E-3"/>
    <n v="0.06"/>
    <n v="8.518E-4"/>
    <n v="2.4184773437499998E-2"/>
    <n v="2"/>
    <n v="20.69"/>
    <n v="79.31"/>
    <n v="6.46"/>
    <n v="498.58199999999999"/>
    <n v="47.66"/>
    <n v="1"/>
    <n v="0"/>
    <n v="9469.56811862836"/>
    <n v="759.90361445783128"/>
    <n v="86.07"/>
    <n v="90"/>
    <n v="84.77"/>
    <n v="17.72"/>
    <s v=""/>
    <n v="100"/>
    <n v="6.51"/>
    <n v="2"/>
    <n v="6.5"/>
    <n v="6.4"/>
    <n v="0"/>
    <n v="0"/>
    <n v="0"/>
    <n v="0"/>
    <n v="0"/>
    <n v="10"/>
    <n v="100"/>
    <n v="100"/>
    <n v="90.4"/>
    <n v="10"/>
    <n v="0"/>
    <n v="0"/>
    <n v="1"/>
    <n v="0"/>
    <n v="6"/>
    <n v="23"/>
    <n v="498.58199999999999"/>
    <n v="498.58199999999999"/>
  </r>
  <r>
    <x v="12"/>
    <x v="3"/>
    <n v="353260319"/>
    <s v="Nhandeara"/>
    <m/>
    <m/>
    <m/>
    <m/>
    <m/>
    <m/>
    <n v="0"/>
    <n v="0"/>
    <n v="0"/>
    <n v="0"/>
    <n v="0"/>
    <n v="0"/>
    <n v="0.01"/>
    <n v="1.2850000000000001E-4"/>
    <n v="0"/>
    <n v="1"/>
    <n v="33.33"/>
    <n v="66.67"/>
    <m/>
    <s v=""/>
    <m/>
    <m/>
    <m/>
    <s v=""/>
    <s v=""/>
    <m/>
    <m/>
    <m/>
    <m/>
    <n v="33.3333333333333"/>
    <m/>
    <m/>
    <m/>
    <m/>
    <m/>
    <s v=""/>
    <s v=""/>
    <m/>
    <m/>
    <s v=""/>
    <m/>
    <m/>
    <m/>
    <m/>
    <m/>
    <m/>
    <m/>
    <n v="2"/>
    <m/>
    <n v="3"/>
    <n v="6"/>
    <m/>
    <m/>
  </r>
  <r>
    <x v="12"/>
    <x v="3"/>
    <n v="353270219"/>
    <s v="Nipoã"/>
    <n v="1.9587032221234399"/>
    <n v="4781"/>
    <n v="4316"/>
    <n v="465"/>
    <n v="34.631999999999998"/>
    <n v="90.27"/>
    <n v="0.01"/>
    <n v="0"/>
    <n v="0.01"/>
    <n v="0"/>
    <n v="8.9999999999999993E-3"/>
    <n v="0"/>
    <n v="0"/>
    <n v="1.4884E-3"/>
    <n v="1.1229124739583334E-2"/>
    <n v="0"/>
    <n v="4"/>
    <n v="96"/>
    <n v="3.11"/>
    <n v="239.59800000000001"/>
    <n v="70.69"/>
    <n v="0"/>
    <n v="1"/>
    <n v="6728.0317925120271"/>
    <n v="527.68876804015906"/>
    <n v="90.19"/>
    <n v="88.85"/>
    <n v="85.78"/>
    <n v="14.99"/>
    <s v=""/>
    <n v="100"/>
    <n v="3.36"/>
    <n v="1.1000000000000001"/>
    <n v="0.4"/>
    <n v="12.4"/>
    <n v="3"/>
    <n v="0.21680216802168001"/>
    <n v="0"/>
    <n v="0"/>
    <n v="0"/>
    <n v="7.4"/>
    <n v="89.24"/>
    <n v="89.24"/>
    <n v="70.5"/>
    <n v="7.6"/>
    <n v="0"/>
    <n v="1"/>
    <n v="1"/>
    <n v="80.148722262158714"/>
    <n v="1"/>
    <n v="24"/>
    <n v="213.81725520000001"/>
    <n v="213.81725520000001"/>
  </r>
  <r>
    <x v="2"/>
    <x v="3"/>
    <n v="353280116"/>
    <s v="Nova Aliança"/>
    <n v="1.2798068261547799"/>
    <n v="6289"/>
    <n v="5423"/>
    <n v="866"/>
    <n v="28.870999999999999"/>
    <n v="86.23"/>
    <n v="0.11"/>
    <n v="0.05"/>
    <n v="0.06"/>
    <n v="0"/>
    <n v="2.1000000000000001E-2"/>
    <n v="1.4999999999999999E-2"/>
    <n v="7.0000000000000007E-2"/>
    <n v="3.3522999999999999E-3"/>
    <n v="1.3426359895833335E-2"/>
    <n v="0"/>
    <n v="15.15"/>
    <n v="84.85"/>
    <n v="3.91"/>
    <n v="301.26600000000002"/>
    <n v="72.3"/>
    <n v="1"/>
    <n v="0"/>
    <n v="8123.4409286055015"/>
    <n v="752.17045635236138"/>
    <n v="81.98"/>
    <n v="82.86"/>
    <n v="81.98"/>
    <n v="40.44"/>
    <n v="37.195121951219498"/>
    <n v="98.94"/>
    <n v="16.98"/>
    <n v="6.9"/>
    <n v="9.1999999999999993"/>
    <n v="43.3"/>
    <n v="0"/>
    <n v="0"/>
    <n v="0"/>
    <n v="0"/>
    <n v="0"/>
    <n v="10"/>
    <n v="100"/>
    <n v="100"/>
    <n v="76"/>
    <n v="8.1"/>
    <n v="1"/>
    <n v="0"/>
    <n v="0"/>
    <n v="156.4087374606801"/>
    <n v="5"/>
    <n v="28"/>
    <n v="301.26600000000002"/>
    <n v="301.26600000000002"/>
  </r>
  <r>
    <x v="14"/>
    <x v="3"/>
    <n v="353282714"/>
    <s v="Nova Campina"/>
    <n v="1.24535799370844"/>
    <n v="9303"/>
    <n v="7087"/>
    <n v="2216"/>
    <n v="24.143000000000001"/>
    <n v="76.180000000000007"/>
    <n v="0.49"/>
    <n v="0.49"/>
    <n v="0"/>
    <n v="0"/>
    <n v="1.4E-2"/>
    <n v="0.47499999999999998"/>
    <n v="0"/>
    <n v="1.1290000000000001E-4"/>
    <n v="1.31840953125E-2"/>
    <n v="3"/>
    <n v="85"/>
    <n v="15"/>
    <n v="4.5"/>
    <n v="347.274"/>
    <n v="97.98"/>
    <n v="0"/>
    <n v="0"/>
    <n v="14678.155433731055"/>
    <n v="1728.8358594001934"/>
    <n v="54.42"/>
    <n v="94.7"/>
    <n v="53.56"/>
    <n v="33.49"/>
    <n v="18.5816042118303"/>
    <n v="80.42"/>
    <n v="25.24"/>
    <n v="11.3"/>
    <n v="34.200000000000003"/>
    <n v="0"/>
    <s v=""/>
    <s v=""/>
    <n v="0"/>
    <n v="0"/>
    <s v=""/>
    <n v="7.2"/>
    <n v="77.19"/>
    <n v="77.19"/>
    <n v="71.8"/>
    <n v="7.6"/>
    <n v="0"/>
    <n v="0"/>
    <n v="1"/>
    <n v="106.18855270809846"/>
    <n v="17"/>
    <n v="3"/>
    <n v="268.06080059999999"/>
    <n v="268.06080059999999"/>
  </r>
  <r>
    <x v="16"/>
    <x v="3"/>
    <n v="353284318"/>
    <s v="Nova Canaã Paulista"/>
    <n v="-1.2045691930431599"/>
    <n v="1987"/>
    <n v="951"/>
    <n v="1036"/>
    <n v="16.013000000000002"/>
    <n v="47.86"/>
    <n v="0.01"/>
    <n v="0"/>
    <n v="0.01"/>
    <n v="0"/>
    <n v="5.0000000000000001E-3"/>
    <n v="0"/>
    <n v="0.01"/>
    <n v="6.3068000000000004E-3"/>
    <n v="4.1933979166666668E-3"/>
    <n v="4"/>
    <n v="33.33"/>
    <n v="66.67"/>
    <n v="0.57999999999999996"/>
    <n v="44.442"/>
    <n v="8.89"/>
    <n v="0"/>
    <n v="0"/>
    <n v="14760.181177654757"/>
    <n v="1110.981378963261"/>
    <n v="81.040000000000006"/>
    <n v="65.72"/>
    <n v="79.319999999999993"/>
    <n v="17.149999999999999"/>
    <s v=""/>
    <n v="100"/>
    <n v="5.87"/>
    <n v="1.8"/>
    <n v="1.3"/>
    <n v="20.3"/>
    <n v="0"/>
    <n v="0"/>
    <n v="0"/>
    <n v="0"/>
    <n v="0"/>
    <n v="8.1999999999999993"/>
    <n v="100"/>
    <n v="100"/>
    <n v="80"/>
    <n v="10"/>
    <n v="0"/>
    <n v="0"/>
    <n v="2"/>
    <n v="119.2350475524274"/>
    <n v="5"/>
    <n v="10"/>
    <n v="44.442"/>
    <n v="44.442"/>
  </r>
  <r>
    <x v="12"/>
    <x v="3"/>
    <n v="353286819"/>
    <s v="Nova Castilho"/>
    <n v="0.84559211139350099"/>
    <n v="1164"/>
    <n v="888"/>
    <n v="276"/>
    <n v="6.3330000000000002"/>
    <n v="76.290000000000006"/>
    <n v="0"/>
    <n v="0"/>
    <n v="0"/>
    <n v="0"/>
    <n v="0"/>
    <n v="0"/>
    <n v="0"/>
    <n v="1.9680000000000001E-4"/>
    <n v="2.6579256859756099E-3"/>
    <n v="2"/>
    <n v="28.57"/>
    <n v="71.430000000000007"/>
    <n v="0.57999999999999996"/>
    <n v="44.387999999999998"/>
    <n v="27.08"/>
    <n v="0"/>
    <n v="0"/>
    <n v="36846.18556701031"/>
    <n v="2980.2061855670099"/>
    <s v=""/>
    <s v=""/>
    <s v=""/>
    <s v=""/>
    <n v="10"/>
    <s v=""/>
    <n v="0.6"/>
    <n v="0.2"/>
    <n v="0.7"/>
    <n v="0.2"/>
    <s v=""/>
    <s v=""/>
    <n v="0"/>
    <n v="0"/>
    <s v=""/>
    <n v="7.9"/>
    <n v="100"/>
    <n v="100"/>
    <n v="39"/>
    <n v="5.7"/>
    <n v="0"/>
    <n v="0"/>
    <n v="3"/>
    <n v="0"/>
    <n v="2"/>
    <n v="5"/>
    <n v="44.387999999999998"/>
    <n v="44.387999999999998"/>
  </r>
  <r>
    <x v="7"/>
    <x v="3"/>
    <n v="353290013"/>
    <s v="Nova Europa"/>
    <n v="1.7885832404153501"/>
    <n v="10323"/>
    <n v="9746"/>
    <n v="577"/>
    <n v="64.165999999999997"/>
    <n v="94.41"/>
    <n v="0.85"/>
    <n v="0.83"/>
    <n v="0.02"/>
    <n v="0"/>
    <n v="0"/>
    <n v="0.56499999999999995"/>
    <n v="0.28000000000000003"/>
    <n v="6.0190000000000005E-4"/>
    <n v="2.4382710937499996E-2"/>
    <n v="16"/>
    <n v="37.5"/>
    <n v="62.5"/>
    <n v="6.98"/>
    <n v="538.596"/>
    <n v="150.81"/>
    <n v="0"/>
    <n v="0"/>
    <n v="4032.5021795989537"/>
    <n v="397.14036617262423"/>
    <n v="90.7"/>
    <n v="92.74"/>
    <n v="90.7"/>
    <n v="37.1"/>
    <s v=""/>
    <n v="97.8"/>
    <n v="124.56"/>
    <n v="64.2"/>
    <n v="151.19999999999999"/>
    <n v="11.8"/>
    <n v="0"/>
    <n v="0"/>
    <n v="0"/>
    <n v="0"/>
    <n v="0"/>
    <n v="7.4"/>
    <n v="100"/>
    <n v="100"/>
    <n v="72"/>
    <n v="8.1999999999999993"/>
    <n v="0"/>
    <n v="0"/>
    <n v="5"/>
    <n v="0"/>
    <n v="6"/>
    <n v="10"/>
    <n v="538.596"/>
    <n v="538.596"/>
  </r>
  <r>
    <x v="10"/>
    <x v="3"/>
    <n v="353300715"/>
    <s v="Nova Granada"/>
    <n v="1.00645874573393"/>
    <n v="20411"/>
    <n v="19084"/>
    <n v="1327"/>
    <n v="38.377000000000002"/>
    <n v="93.5"/>
    <n v="0.26"/>
    <n v="0.22"/>
    <n v="0.04"/>
    <n v="0"/>
    <n v="6.0000000000000001E-3"/>
    <n v="1E-3"/>
    <n v="0.25"/>
    <n v="6.5123000000000004E-3"/>
    <n v="5.7626229832175926E-2"/>
    <n v="32"/>
    <n v="34.04"/>
    <n v="65.959999999999994"/>
    <n v="13.67"/>
    <n v="1054.4580000000001"/>
    <n v="168.21"/>
    <n v="2"/>
    <n v="0"/>
    <n v="6303.8008916760573"/>
    <n v="679.82166478859449"/>
    <n v="92.75"/>
    <n v="92.67"/>
    <n v="90.69"/>
    <n v="13.89"/>
    <n v="7.1428571428571397"/>
    <n v="100"/>
    <n v="20.100000000000001"/>
    <n v="6.5"/>
    <n v="25.5"/>
    <n v="9.5"/>
    <n v="0"/>
    <n v="0"/>
    <n v="0"/>
    <n v="0"/>
    <n v="0"/>
    <n v="10"/>
    <n v="97.73"/>
    <n v="97.73"/>
    <n v="84"/>
    <n v="9.6999999999999993"/>
    <n v="1"/>
    <n v="0"/>
    <n v="12"/>
    <n v="10.41192529421709"/>
    <n v="16"/>
    <n v="31"/>
    <n v="1030.5218030000001"/>
    <n v="1030.5218030000001"/>
  </r>
  <r>
    <x v="0"/>
    <x v="3"/>
    <n v="353310620"/>
    <s v="Nova Guataporanga"/>
    <n v="7.8030364497094801E-2"/>
    <n v="2188"/>
    <n v="1948"/>
    <n v="240"/>
    <n v="64.126999999999995"/>
    <n v="89.03"/>
    <n v="0"/>
    <n v="0"/>
    <n v="0"/>
    <n v="0"/>
    <n v="4.0000000000000001E-3"/>
    <n v="0"/>
    <n v="0"/>
    <n v="1.505E-4"/>
    <n v="5.324703125E-3"/>
    <n v="0"/>
    <n v="0"/>
    <n v="100"/>
    <n v="1.4"/>
    <n v="108"/>
    <n v="10.8"/>
    <n v="0"/>
    <n v="0"/>
    <n v="3891.5539305301645"/>
    <n v="432.39488117001827"/>
    <n v="93.45"/>
    <n v="100"/>
    <n v="92.62"/>
    <n v="13.46"/>
    <n v="33.3333333333333"/>
    <n v="100"/>
    <n v="3.98"/>
    <n v="1.6"/>
    <n v="0"/>
    <n v="14.6"/>
    <n v="2"/>
    <n v="0.97276264591439698"/>
    <n v="0"/>
    <n v="0"/>
    <n v="0"/>
    <n v="8.6999999999999993"/>
    <n v="100"/>
    <n v="100"/>
    <n v="90"/>
    <n v="9.6999999999999993"/>
    <n v="0"/>
    <n v="0"/>
    <n v="0"/>
    <n v="75.121559007104267"/>
    <n v="0"/>
    <n v="6"/>
    <n v="108"/>
    <n v="108"/>
  </r>
  <r>
    <x v="0"/>
    <x v="3"/>
    <n v="353320520"/>
    <s v="Nova Independência"/>
    <n v="2.6150503476691802"/>
    <n v="3547"/>
    <n v="2965"/>
    <n v="582"/>
    <n v="13.371"/>
    <n v="83.59"/>
    <n v="0.53"/>
    <n v="0.51"/>
    <n v="0.02"/>
    <n v="0"/>
    <n v="0.01"/>
    <n v="0.51"/>
    <n v="0"/>
    <n v="6.2500000000000003E-3"/>
    <n v="9.2369791666666659E-3"/>
    <n v="2"/>
    <n v="46.15"/>
    <n v="53.85"/>
    <n v="2.09"/>
    <n v="161.244"/>
    <n v="72.56"/>
    <n v="0"/>
    <n v="0"/>
    <n v="17248.333803213984"/>
    <n v="2133.8144911192567"/>
    <n v="100"/>
    <n v="79.73"/>
    <n v="100"/>
    <n v="6.4"/>
    <n v="78.740157480315006"/>
    <n v="100"/>
    <n v="65.12"/>
    <n v="27.2"/>
    <n v="89.4"/>
    <n v="7.4"/>
    <n v="0"/>
    <n v="0"/>
    <n v="0"/>
    <n v="0"/>
    <n v="0"/>
    <n v="7.2"/>
    <n v="100"/>
    <n v="100"/>
    <n v="55"/>
    <n v="6.8"/>
    <n v="0"/>
    <n v="0"/>
    <n v="2"/>
    <n v="108.26050183253454"/>
    <n v="6"/>
    <n v="7"/>
    <n v="161.244"/>
    <n v="161.244"/>
  </r>
  <r>
    <x v="12"/>
    <x v="3"/>
    <n v="353330419"/>
    <s v="Nova Luzitânia"/>
    <n v="1.92215118965489"/>
    <n v="3882"/>
    <n v="3594"/>
    <n v="288"/>
    <n v="52.473999999999997"/>
    <n v="92.58"/>
    <n v="0.02"/>
    <n v="0"/>
    <n v="0.02"/>
    <n v="0"/>
    <n v="1.6E-2"/>
    <n v="0"/>
    <n v="0"/>
    <n v="4.8730000000000003E-4"/>
    <n v="8.1633203124999998E-3"/>
    <n v="0"/>
    <n v="0"/>
    <n v="100"/>
    <n v="2.48"/>
    <n v="191.48400000000001"/>
    <n v="48.26"/>
    <n v="0"/>
    <n v="0"/>
    <n v="4630.4791344667701"/>
    <n v="406.18238021638319"/>
    <n v="80.75"/>
    <s v=""/>
    <n v="80.040000000000006"/>
    <n v="10.28"/>
    <n v="17.5"/>
    <n v="90.02"/>
    <n v="9.4"/>
    <n v="3"/>
    <n v="0"/>
    <n v="33.799999999999997"/>
    <n v="0"/>
    <n v="0"/>
    <n v="0"/>
    <n v="0"/>
    <n v="0"/>
    <n v="9"/>
    <n v="85.97"/>
    <n v="85.97"/>
    <n v="74.8"/>
    <n v="7.9"/>
    <n v="0"/>
    <n v="0"/>
    <n v="0"/>
    <n v="195.9986793057742"/>
    <n v="0"/>
    <n v="16"/>
    <n v="164.61879479999999"/>
    <n v="164.61879479999999"/>
  </r>
  <r>
    <x v="6"/>
    <x v="3"/>
    <n v="35334035"/>
    <s v="Nova Odessa"/>
    <n v="1.4639238868834801"/>
    <n v="56142"/>
    <n v="55227"/>
    <n v="915"/>
    <n v="765.92100000000005"/>
    <n v="98.37"/>
    <n v="0.60000000000000009"/>
    <n v="0.46"/>
    <n v="0.14000000000000001"/>
    <n v="0"/>
    <n v="0.42199999999999999"/>
    <n v="0.16700000000000001"/>
    <n v="0"/>
    <n v="1.23246E-2"/>
    <n v="0.17089520833333333"/>
    <n v="17"/>
    <n v="11.03"/>
    <n v="88.97"/>
    <n v="45.82"/>
    <n v="3093.0120000000002"/>
    <n v="562.84"/>
    <n v="7"/>
    <n v="0"/>
    <n v="511.16383456235974"/>
    <n v="67.406219942289184"/>
    <n v="100"/>
    <n v="100"/>
    <n v="100"/>
    <n v="29"/>
    <n v="23"/>
    <n v="100"/>
    <n v="172.7"/>
    <n v="66.400000000000006"/>
    <n v="199.9"/>
    <n v="120.6"/>
    <n v="0"/>
    <n v="0.26512138772109201"/>
    <n v="0"/>
    <n v="0"/>
    <n v="0"/>
    <n v="8.3000000000000007"/>
    <n v="98"/>
    <n v="94.275999999999996"/>
    <n v="81.8"/>
    <n v="9.9"/>
    <n v="0"/>
    <n v="0"/>
    <n v="27"/>
    <n v="246.93495160899039"/>
    <n v="16"/>
    <n v="129"/>
    <n v="3031.1517600000002"/>
    <n v="2915.9679930000002"/>
  </r>
  <r>
    <x v="10"/>
    <x v="3"/>
    <n v="353325415"/>
    <s v="Novais"/>
    <n v="2.47999768341574"/>
    <n v="5256"/>
    <n v="4881"/>
    <n v="375"/>
    <n v="44.95"/>
    <n v="92.87"/>
    <n v="0.13"/>
    <n v="0.12"/>
    <n v="0.01"/>
    <n v="0"/>
    <n v="5.0000000000000001E-3"/>
    <n v="3.0000000000000001E-3"/>
    <n v="0.12"/>
    <n v="1.1569999999999999E-4"/>
    <n v="1.2461100000000003E-2"/>
    <n v="2"/>
    <n v="66.67"/>
    <n v="33.33"/>
    <n v="3.52"/>
    <n v="271.72800000000001"/>
    <n v="24.46"/>
    <n v="1"/>
    <n v="0"/>
    <n v="5340"/>
    <n v="599.99999999999977"/>
    <n v="91.04"/>
    <n v="91.04"/>
    <n v="91.04"/>
    <n v="0"/>
    <n v="42.592592592592602"/>
    <n v="100"/>
    <n v="43.26"/>
    <n v="14.1"/>
    <n v="61.7"/>
    <n v="8.1999999999999993"/>
    <n v="0"/>
    <n v="0"/>
    <n v="0"/>
    <n v="0"/>
    <n v="0"/>
    <n v="9.8000000000000007"/>
    <n v="100"/>
    <n v="100"/>
    <n v="91"/>
    <n v="10"/>
    <n v="0"/>
    <n v="0"/>
    <n v="1"/>
    <n v="40.12486859105536"/>
    <n v="8"/>
    <n v="4"/>
    <n v="271.72800000000001"/>
    <n v="271.72800000000001"/>
  </r>
  <r>
    <x v="2"/>
    <x v="3"/>
    <n v="353350216"/>
    <s v="Novo Horizonte"/>
    <n v="0.81314564975882897"/>
    <n v="38281"/>
    <n v="35856"/>
    <n v="2425"/>
    <n v="41.034999999999997"/>
    <n v="93.67"/>
    <n v="0.83"/>
    <n v="0.6"/>
    <n v="0.23"/>
    <n v="0"/>
    <n v="0.11700000000000001"/>
    <n v="0.251"/>
    <n v="0.28999999999999998"/>
    <n v="0.17231360000000001"/>
    <n v="0.11016429972453705"/>
    <n v="15"/>
    <n v="22.67"/>
    <n v="77.33"/>
    <n v="29.94"/>
    <n v="2021.058"/>
    <n v="282.95"/>
    <n v="5"/>
    <n v="0"/>
    <n v="5692.4782529192025"/>
    <n v="518.99584650348731"/>
    <n v="94.54"/>
    <s v=""/>
    <n v="93.85"/>
    <n v="14.69"/>
    <n v="23.1046931407942"/>
    <n v="100"/>
    <n v="29.38"/>
    <n v="12"/>
    <n v="27.5"/>
    <n v="35.9"/>
    <s v=""/>
    <s v=""/>
    <n v="0"/>
    <n v="0"/>
    <s v=""/>
    <n v="9.8000000000000007"/>
    <n v="100"/>
    <n v="100"/>
    <n v="86"/>
    <n v="9.8000000000000007"/>
    <n v="2"/>
    <n v="0"/>
    <n v="7"/>
    <n v="106.20500497216925"/>
    <n v="34"/>
    <n v="116"/>
    <n v="2021.058"/>
    <n v="2021.058"/>
  </r>
  <r>
    <x v="11"/>
    <x v="3"/>
    <n v="35336018"/>
    <s v="Nuporanga"/>
    <n v="0.69221348798760296"/>
    <n v="7141"/>
    <n v="6736"/>
    <n v="405"/>
    <n v="20.58"/>
    <n v="94.33"/>
    <n v="0.06"/>
    <n v="0.04"/>
    <n v="0.02"/>
    <n v="0"/>
    <n v="1.2999999999999999E-2"/>
    <n v="2E-3"/>
    <n v="0.04"/>
    <n v="4.5440000000000003E-3"/>
    <n v="1.840295208333333E-2"/>
    <n v="3"/>
    <n v="25"/>
    <n v="75"/>
    <n v="4.66"/>
    <n v="359.64"/>
    <n v="169.03"/>
    <n v="1"/>
    <n v="0"/>
    <n v="23405.797507351912"/>
    <n v="2826.3604537179663"/>
    <n v="98.96"/>
    <n v="90.72"/>
    <n v="98.83"/>
    <n v="30.65"/>
    <s v=""/>
    <n v="99.14"/>
    <n v="11.43"/>
    <n v="3.6"/>
    <n v="14.1"/>
    <n v="7"/>
    <n v="0"/>
    <n v="6.9396252602359501E-2"/>
    <n v="0"/>
    <n v="0"/>
    <n v="0"/>
    <n v="10"/>
    <n v="100"/>
    <n v="100"/>
    <n v="53"/>
    <n v="6.9"/>
    <n v="0"/>
    <n v="0"/>
    <n v="1"/>
    <n v="70.640840345248051"/>
    <n v="6"/>
    <n v="18"/>
    <n v="359.64"/>
    <n v="359.64"/>
  </r>
  <r>
    <x v="9"/>
    <x v="3"/>
    <n v="353360112"/>
    <s v="Nuporanga"/>
    <m/>
    <m/>
    <m/>
    <m/>
    <m/>
    <m/>
    <n v="0.13"/>
    <n v="0.11"/>
    <n v="0.02"/>
    <n v="0"/>
    <n v="0"/>
    <n v="2.3E-2"/>
    <n v="0.11"/>
    <n v="0"/>
    <n v="0"/>
    <n v="3"/>
    <n v="66.67"/>
    <n v="33.33"/>
    <m/>
    <s v=""/>
    <m/>
    <m/>
    <m/>
    <s v=""/>
    <s v=""/>
    <m/>
    <m/>
    <m/>
    <m/>
    <n v="87.755102040816297"/>
    <m/>
    <m/>
    <m/>
    <m/>
    <m/>
    <s v=""/>
    <s v=""/>
    <m/>
    <m/>
    <s v=""/>
    <m/>
    <m/>
    <m/>
    <m/>
    <m/>
    <m/>
    <m/>
    <n v="0"/>
    <m/>
    <n v="4"/>
    <n v="2"/>
    <m/>
    <m/>
  </r>
  <r>
    <x v="5"/>
    <x v="3"/>
    <n v="353370017"/>
    <s v="Ocauçu"/>
    <n v="-2.16661334051516E-2"/>
    <n v="4149"/>
    <n v="3516"/>
    <n v="633"/>
    <n v="13.817"/>
    <n v="84.74"/>
    <n v="0.04"/>
    <n v="0.04"/>
    <n v="0"/>
    <n v="0"/>
    <n v="0"/>
    <n v="1E-3"/>
    <n v="0.04"/>
    <n v="3.3960000000000001E-4"/>
    <n v="8.6156578125000001E-3"/>
    <n v="6"/>
    <n v="52.38"/>
    <n v="47.62"/>
    <n v="2.41"/>
    <n v="185.76"/>
    <n v="45.68"/>
    <n v="0"/>
    <n v="0"/>
    <n v="19990.281995661604"/>
    <n v="2204.251626898048"/>
    <n v="79.739999999999995"/>
    <n v="92.85"/>
    <n v="79.739999999999995"/>
    <n v="49.51"/>
    <s v=""/>
    <n v="99.85"/>
    <n v="2.85"/>
    <n v="1.5"/>
    <n v="3.6"/>
    <n v="0.1"/>
    <n v="6"/>
    <n v="0.37359900373598998"/>
    <n v="0"/>
    <n v="0"/>
    <n v="0"/>
    <n v="6.2"/>
    <n v="93.1"/>
    <n v="93.1"/>
    <n v="75.400000000000006"/>
    <n v="8.3000000000000007"/>
    <n v="0"/>
    <n v="0"/>
    <n v="1"/>
    <n v="0"/>
    <n v="11"/>
    <n v="10"/>
    <n v="172.94255999999999"/>
    <n v="172.94255999999999"/>
  </r>
  <r>
    <x v="1"/>
    <x v="3"/>
    <n v="353370021"/>
    <s v="Ocauçu"/>
    <m/>
    <m/>
    <m/>
    <m/>
    <m/>
    <m/>
    <n v="0"/>
    <n v="0"/>
    <n v="0"/>
    <n v="0"/>
    <n v="0"/>
    <n v="0"/>
    <n v="0"/>
    <n v="0"/>
    <n v="0"/>
    <n v="1"/>
    <n v="0"/>
    <n v="0"/>
    <m/>
    <s v=""/>
    <m/>
    <m/>
    <m/>
    <s v=""/>
    <s v=""/>
    <m/>
    <m/>
    <m/>
    <m/>
    <n v="62.5"/>
    <m/>
    <m/>
    <m/>
    <m/>
    <m/>
    <s v=""/>
    <s v=""/>
    <m/>
    <m/>
    <s v=""/>
    <m/>
    <m/>
    <m/>
    <m/>
    <m/>
    <m/>
    <m/>
    <n v="0"/>
    <m/>
    <n v="0"/>
    <n v="0"/>
    <m/>
    <m/>
  </r>
  <r>
    <x v="14"/>
    <x v="3"/>
    <n v="353380914"/>
    <s v="Óleo"/>
    <m/>
    <m/>
    <m/>
    <m/>
    <m/>
    <m/>
    <n v="0.03"/>
    <n v="0.03"/>
    <n v="0"/>
    <n v="0"/>
    <n v="0"/>
    <n v="0"/>
    <n v="0.03"/>
    <n v="0"/>
    <n v="0"/>
    <n v="3"/>
    <n v="100"/>
    <n v="0"/>
    <m/>
    <s v=""/>
    <m/>
    <m/>
    <m/>
    <s v=""/>
    <s v=""/>
    <m/>
    <m/>
    <m/>
    <m/>
    <s v=""/>
    <m/>
    <m/>
    <m/>
    <m/>
    <m/>
    <s v=""/>
    <s v=""/>
    <m/>
    <m/>
    <s v=""/>
    <m/>
    <m/>
    <m/>
    <m/>
    <m/>
    <m/>
    <m/>
    <n v="0"/>
    <m/>
    <n v="3"/>
    <n v="0"/>
    <m/>
    <m/>
  </r>
  <r>
    <x v="5"/>
    <x v="3"/>
    <n v="353380917"/>
    <s v="Óleo"/>
    <n v="-0.81033841121569405"/>
    <n v="2560"/>
    <n v="1798"/>
    <n v="762"/>
    <n v="12.930999999999999"/>
    <n v="70.23"/>
    <n v="0.05"/>
    <n v="0.04"/>
    <n v="0.01"/>
    <n v="0"/>
    <n v="7.0000000000000001E-3"/>
    <n v="0"/>
    <n v="0.04"/>
    <n v="0"/>
    <n v="5.4486666666666668E-3"/>
    <n v="1"/>
    <n v="77.78"/>
    <n v="22.22"/>
    <n v="1.19"/>
    <n v="92.016000000000005"/>
    <n v="22.18"/>
    <n v="1"/>
    <n v="0"/>
    <n v="23159.25"/>
    <n v="2463.7499999999991"/>
    <n v="81.73"/>
    <s v=""/>
    <n v="68.87"/>
    <n v="39.47"/>
    <s v=""/>
    <n v="100"/>
    <n v="7.8"/>
    <n v="4"/>
    <n v="9"/>
    <n v="3.2"/>
    <s v=""/>
    <s v=""/>
    <n v="0"/>
    <n v="0"/>
    <s v=""/>
    <n v="9.1999999999999993"/>
    <n v="94.87"/>
    <n v="94.87"/>
    <n v="75.900000000000006"/>
    <n v="8.1999999999999993"/>
    <n v="0"/>
    <n v="0"/>
    <n v="4"/>
    <n v="128.47179738162242"/>
    <n v="7"/>
    <n v="2"/>
    <n v="87.295579200000006"/>
    <n v="87.295579200000006"/>
  </r>
  <r>
    <x v="9"/>
    <x v="3"/>
    <n v="353390812"/>
    <s v="Olímpia"/>
    <m/>
    <m/>
    <m/>
    <m/>
    <m/>
    <m/>
    <n v="0.08"/>
    <n v="0.08"/>
    <n v="0"/>
    <n v="0"/>
    <n v="0"/>
    <n v="1E-3"/>
    <n v="0.08"/>
    <n v="1.215E-4"/>
    <n v="0"/>
    <n v="1"/>
    <n v="54.55"/>
    <n v="45.45"/>
    <m/>
    <s v=""/>
    <m/>
    <m/>
    <m/>
    <s v=""/>
    <s v=""/>
    <m/>
    <m/>
    <m/>
    <m/>
    <s v=""/>
    <m/>
    <m/>
    <m/>
    <m/>
    <m/>
    <s v=""/>
    <s v=""/>
    <m/>
    <m/>
    <s v=""/>
    <m/>
    <m/>
    <m/>
    <m/>
    <m/>
    <m/>
    <m/>
    <n v="2"/>
    <m/>
    <n v="6"/>
    <n v="5"/>
    <m/>
    <m/>
  </r>
  <r>
    <x v="10"/>
    <x v="3"/>
    <n v="353390815"/>
    <s v="Olímpia"/>
    <n v="0.59271599636025996"/>
    <n v="51826"/>
    <n v="49355"/>
    <n v="2471"/>
    <n v="64.5"/>
    <n v="95.23"/>
    <n v="0.94"/>
    <n v="0.71"/>
    <n v="0.23"/>
    <n v="0"/>
    <n v="8.5999999999999993E-2"/>
    <n v="0.16700000000000001"/>
    <n v="0.56000000000000005"/>
    <n v="0.12379279999999999"/>
    <n v="0.14898607369444444"/>
    <n v="22"/>
    <n v="35.06"/>
    <n v="64.94"/>
    <n v="40.83"/>
    <n v="2755.8359999999998"/>
    <n v="2139.62"/>
    <n v="10"/>
    <n v="0"/>
    <n v="4003.9146374406669"/>
    <n v="425.94836568517735"/>
    <n v="94.44"/>
    <n v="94.44"/>
    <n v="94.44"/>
    <n v="25.18"/>
    <s v=""/>
    <n v="100"/>
    <n v="47.38"/>
    <n v="15.5"/>
    <n v="54.4"/>
    <n v="32.799999999999997"/>
    <n v="0"/>
    <n v="0"/>
    <n v="0"/>
    <n v="0"/>
    <n v="0"/>
    <n v="9.8000000000000007"/>
    <n v="100"/>
    <n v="26.74"/>
    <n v="22.4"/>
    <n v="3.9"/>
    <n v="1"/>
    <n v="0"/>
    <n v="29"/>
    <n v="57.723515941749973"/>
    <n v="61"/>
    <n v="113"/>
    <n v="2755.8359999999998"/>
    <n v="736.91054640000004"/>
  </r>
  <r>
    <x v="10"/>
    <x v="3"/>
    <n v="353400515"/>
    <s v="Onda Verde"/>
    <n v="0.95472250903370104"/>
    <n v="4126"/>
    <n v="3442"/>
    <n v="684"/>
    <n v="16.949000000000002"/>
    <n v="83.42"/>
    <n v="0.12"/>
    <n v="0.09"/>
    <n v="0.03"/>
    <n v="0"/>
    <n v="7.0000000000000001E-3"/>
    <n v="5.3999999999999999E-2"/>
    <n v="0.04"/>
    <n v="1.1698800000000001E-2"/>
    <n v="1.0344010937499998E-2"/>
    <n v="16"/>
    <n v="42.31"/>
    <n v="57.69"/>
    <n v="2.35"/>
    <n v="181.33199999999999"/>
    <n v="36.270000000000003"/>
    <n v="0"/>
    <n v="0"/>
    <n v="14369.287445467766"/>
    <n v="1528.6476005816767"/>
    <n v="96.27"/>
    <n v="95.66"/>
    <n v="95.05"/>
    <n v="22.82"/>
    <n v="0.618497942515705"/>
    <n v="100"/>
    <n v="19.28"/>
    <n v="6.2"/>
    <n v="22"/>
    <n v="13.9"/>
    <n v="0"/>
    <n v="0"/>
    <n v="0"/>
    <n v="1"/>
    <n v="0"/>
    <n v="10"/>
    <n v="100"/>
    <n v="100"/>
    <n v="80"/>
    <n v="9.6999999999999993"/>
    <n v="0"/>
    <n v="0"/>
    <n v="7"/>
    <n v="67.672008878325897"/>
    <n v="11"/>
    <n v="15"/>
    <n v="181.33199999999999"/>
    <n v="181.33199999999999"/>
  </r>
  <r>
    <x v="0"/>
    <x v="3"/>
    <n v="353410420"/>
    <s v="Oriente"/>
    <m/>
    <m/>
    <m/>
    <m/>
    <m/>
    <m/>
    <n v="0.04"/>
    <n v="0.04"/>
    <n v="0"/>
    <n v="0"/>
    <n v="0"/>
    <n v="0"/>
    <n v="0.04"/>
    <n v="0"/>
    <n v="0"/>
    <n v="0"/>
    <n v="50"/>
    <n v="50"/>
    <m/>
    <s v=""/>
    <m/>
    <m/>
    <m/>
    <s v=""/>
    <s v=""/>
    <m/>
    <m/>
    <m/>
    <m/>
    <n v="55.5555555555556"/>
    <m/>
    <m/>
    <m/>
    <m/>
    <m/>
    <s v=""/>
    <s v=""/>
    <m/>
    <m/>
    <s v=""/>
    <m/>
    <m/>
    <m/>
    <m/>
    <m/>
    <m/>
    <m/>
    <n v="0"/>
    <m/>
    <n v="1"/>
    <n v="1"/>
    <m/>
    <m/>
  </r>
  <r>
    <x v="1"/>
    <x v="3"/>
    <n v="353410421"/>
    <s v="Oriente"/>
    <n v="0.277727358812352"/>
    <n v="6215"/>
    <n v="5892"/>
    <n v="323"/>
    <n v="28.533000000000001"/>
    <n v="94.8"/>
    <n v="0.01"/>
    <n v="0"/>
    <n v="0.01"/>
    <n v="0"/>
    <n v="8.9999999999999993E-3"/>
    <n v="0"/>
    <n v="0"/>
    <n v="2.0829999999999999E-4"/>
    <n v="1.5254264322916667E-2"/>
    <n v="0"/>
    <n v="0"/>
    <n v="100"/>
    <n v="4.2300000000000004"/>
    <n v="326.48399999999998"/>
    <n v="59.98"/>
    <n v="0"/>
    <n v="0"/>
    <n v="8423.1311343523739"/>
    <n v="964.09332260659664"/>
    <n v="94.25"/>
    <s v=""/>
    <n v="93.81"/>
    <n v="28.16"/>
    <s v=""/>
    <n v="100"/>
    <n v="7.45"/>
    <n v="3.3"/>
    <n v="8.1999999999999993"/>
    <n v="5.2"/>
    <s v=""/>
    <s v=""/>
    <n v="0"/>
    <n v="0"/>
    <s v=""/>
    <n v="8.1999999999999993"/>
    <n v="97.18"/>
    <n v="97.18"/>
    <n v="81.599999999999994"/>
    <n v="9.5"/>
    <n v="0"/>
    <n v="0"/>
    <n v="0"/>
    <n v="58.999895435659845"/>
    <n v="0"/>
    <n v="10"/>
    <n v="317.27715119999999"/>
    <n v="317.27715119999999"/>
  </r>
  <r>
    <x v="10"/>
    <x v="3"/>
    <n v="353420315"/>
    <s v="Orindiúva"/>
    <n v="2.31386063772716"/>
    <n v="6529"/>
    <n v="6074"/>
    <n v="455"/>
    <n v="26.295000000000002"/>
    <n v="93.03"/>
    <n v="0.5"/>
    <n v="0.39"/>
    <n v="0.11"/>
    <n v="0.08"/>
    <n v="1.7000000000000001E-2"/>
    <n v="0.34799999999999998"/>
    <n v="0.12"/>
    <n v="1.1649100000000001E-2"/>
    <n v="1.4795666145833332E-2"/>
    <n v="6"/>
    <n v="63.33"/>
    <n v="36.67"/>
    <n v="4.34"/>
    <n v="334.53"/>
    <n v="52.15"/>
    <n v="2"/>
    <n v="0"/>
    <n v="9128.9692142747735"/>
    <n v="966.02848828304457"/>
    <n v="87.02"/>
    <n v="92.65"/>
    <n v="86.57"/>
    <n v="23.41"/>
    <s v=""/>
    <n v="94.54"/>
    <n v="81.98"/>
    <n v="26"/>
    <n v="96.3"/>
    <n v="53.3"/>
    <n v="0"/>
    <n v="0"/>
    <n v="0"/>
    <n v="0"/>
    <n v="0"/>
    <n v="8.1999999999999993"/>
    <n v="92.76"/>
    <n v="92.76"/>
    <n v="84.4"/>
    <n v="9.9"/>
    <n v="0"/>
    <n v="0"/>
    <n v="1"/>
    <n v="114.8985103640463"/>
    <n v="19"/>
    <n v="11"/>
    <n v="310.31002799999999"/>
    <n v="310.31002799999999"/>
  </r>
  <r>
    <x v="4"/>
    <x v="3"/>
    <n v="35343024"/>
    <s v="Orlândia"/>
    <m/>
    <m/>
    <m/>
    <m/>
    <m/>
    <m/>
    <n v="0"/>
    <n v="0"/>
    <n v="0"/>
    <n v="0"/>
    <n v="0"/>
    <n v="0"/>
    <n v="0"/>
    <n v="0"/>
    <n v="0"/>
    <n v="0"/>
    <n v="0"/>
    <n v="0"/>
    <m/>
    <s v=""/>
    <m/>
    <m/>
    <m/>
    <s v=""/>
    <s v=""/>
    <m/>
    <m/>
    <m/>
    <m/>
    <n v="33.783783783783797"/>
    <m/>
    <m/>
    <m/>
    <m/>
    <m/>
    <s v=""/>
    <s v=""/>
    <m/>
    <m/>
    <s v=""/>
    <m/>
    <m/>
    <m/>
    <m/>
    <m/>
    <m/>
    <m/>
    <n v="0"/>
    <m/>
    <n v="0"/>
    <n v="0"/>
    <m/>
    <m/>
  </r>
  <r>
    <x v="11"/>
    <x v="3"/>
    <n v="35343028"/>
    <s v="Orlândia"/>
    <m/>
    <m/>
    <m/>
    <m/>
    <m/>
    <m/>
    <n v="0"/>
    <n v="0"/>
    <n v="0"/>
    <n v="0"/>
    <n v="0"/>
    <n v="0"/>
    <n v="0"/>
    <n v="0"/>
    <n v="0"/>
    <n v="0"/>
    <n v="0"/>
    <n v="0"/>
    <m/>
    <s v=""/>
    <m/>
    <m/>
    <m/>
    <s v=""/>
    <s v=""/>
    <m/>
    <m/>
    <m/>
    <m/>
    <s v=""/>
    <m/>
    <m/>
    <m/>
    <m/>
    <m/>
    <s v=""/>
    <s v=""/>
    <m/>
    <m/>
    <s v=""/>
    <m/>
    <m/>
    <m/>
    <m/>
    <m/>
    <m/>
    <m/>
    <n v="0"/>
    <m/>
    <n v="0"/>
    <n v="0"/>
    <m/>
    <m/>
  </r>
  <r>
    <x v="9"/>
    <x v="3"/>
    <n v="353430212"/>
    <s v="Orlândia"/>
    <n v="0.70235468432826598"/>
    <n v="41570"/>
    <n v="40499"/>
    <n v="1071"/>
    <n v="140.23500000000001"/>
    <n v="97.42"/>
    <n v="0.26"/>
    <n v="7.0000000000000007E-2"/>
    <n v="0.19"/>
    <n v="0"/>
    <n v="0.13500000000000001"/>
    <n v="2.5999999999999999E-2"/>
    <n v="7.0000000000000007E-2"/>
    <n v="2.3835700000000001E-2"/>
    <n v="0.12571581116898148"/>
    <n v="1"/>
    <n v="28.57"/>
    <n v="71.430000000000007"/>
    <n v="33.75"/>
    <n v="2278.2600000000002"/>
    <n v="2278.2600000000002"/>
    <n v="4"/>
    <n v="3"/>
    <n v="2935.8749097907144"/>
    <n v="341.3808034640366"/>
    <n v="99.35"/>
    <n v="97.42"/>
    <n v="99.35"/>
    <n v="70.790000000000006"/>
    <s v=""/>
    <n v="99.76"/>
    <n v="19.38"/>
    <n v="6.7"/>
    <n v="7.9"/>
    <n v="41.8"/>
    <n v="0"/>
    <n v="0"/>
    <n v="0"/>
    <n v="0"/>
    <n v="0"/>
    <n v="10"/>
    <n v="100"/>
    <n v="0"/>
    <n v="0"/>
    <n v="1.5"/>
    <n v="0"/>
    <n v="3"/>
    <n v="8"/>
    <n v="107.38506059396073"/>
    <n v="12"/>
    <n v="30"/>
    <n v="2278.2600000000002"/>
    <n v="0"/>
  </r>
  <r>
    <x v="18"/>
    <x v="3"/>
    <n v="35344016"/>
    <s v="Osasco"/>
    <n v="0.17803831960672101"/>
    <n v="676149"/>
    <n v="676149"/>
    <n v="0"/>
    <n v="10411.903"/>
    <n v="100"/>
    <n v="0.17"/>
    <n v="0.03"/>
    <n v="0.14000000000000001"/>
    <n v="0"/>
    <n v="1E-3"/>
    <n v="9.7000000000000003E-2"/>
    <n v="0"/>
    <n v="7.6492699999999997E-2"/>
    <n v="2.7625069097222221"/>
    <n v="8"/>
    <n v="1.39"/>
    <n v="98.61"/>
    <n v="767.67"/>
    <n v="37685.843999999997"/>
    <n v="26789.200000000001"/>
    <n v="91"/>
    <n v="2"/>
    <n v="44.308576955671015"/>
    <n v="6.0632789518286634"/>
    <n v="100"/>
    <n v="100"/>
    <n v="89.1"/>
    <n v="40.08"/>
    <n v="33.3333333333333"/>
    <n v="100"/>
    <n v="50"/>
    <n v="18.399999999999999"/>
    <n v="14.2"/>
    <n v="110.5"/>
    <n v="6"/>
    <n v="0.910203840150002"/>
    <n v="0.14789639561694201"/>
    <n v="0"/>
    <n v="336"/>
    <n v="8.5"/>
    <n v="73.09"/>
    <n v="31.428699999999999"/>
    <n v="28.9"/>
    <n v="4.0999999999999996"/>
    <n v="23"/>
    <n v="2"/>
    <n v="368"/>
    <n v="3.6199004479614237E-2"/>
    <n v="2"/>
    <n v="142"/>
    <n v="27544.58338"/>
    <n v="11844.17085"/>
  </r>
  <r>
    <x v="1"/>
    <x v="3"/>
    <n v="353450021"/>
    <s v="Oscar Bressane"/>
    <n v="-1.5859173856391798E-2"/>
    <n v="2520"/>
    <n v="2177"/>
    <n v="343"/>
    <n v="11.381"/>
    <n v="86.39"/>
    <n v="0.01"/>
    <n v="0.01"/>
    <n v="0"/>
    <n v="0"/>
    <n v="6.0000000000000001E-3"/>
    <n v="0"/>
    <n v="0.01"/>
    <n v="2.3054E-3"/>
    <n v="5.6391562500000001E-3"/>
    <n v="1"/>
    <n v="33.33"/>
    <n v="66.67"/>
    <n v="1.51"/>
    <n v="116.85599999999999"/>
    <n v="23.17"/>
    <n v="0"/>
    <n v="0"/>
    <n v="20523.428571428572"/>
    <n v="2252.5714285714294"/>
    <n v="85.93"/>
    <s v=""/>
    <n v="84.82"/>
    <n v="27.51"/>
    <n v="1.54755290671246"/>
    <n v="100"/>
    <n v="1.89"/>
    <n v="0.9"/>
    <n v="2"/>
    <n v="1.7"/>
    <n v="0"/>
    <n v="0"/>
    <n v="0"/>
    <n v="0"/>
    <n v="0"/>
    <n v="9.5"/>
    <n v="91.11"/>
    <n v="91.11"/>
    <n v="80.2"/>
    <n v="9.9"/>
    <n v="0"/>
    <n v="0"/>
    <n v="0"/>
    <n v="106.39889611145283"/>
    <n v="4"/>
    <n v="8"/>
    <n v="106.46750160000001"/>
    <n v="106.46750160000001"/>
  </r>
  <r>
    <x v="0"/>
    <x v="3"/>
    <n v="353460920"/>
    <s v="Osvaldo Cruz"/>
    <m/>
    <m/>
    <m/>
    <m/>
    <m/>
    <m/>
    <n v="0"/>
    <n v="0"/>
    <n v="0"/>
    <n v="0"/>
    <n v="0"/>
    <n v="0"/>
    <n v="0"/>
    <n v="5.5600000000000003E-5"/>
    <n v="0"/>
    <n v="0"/>
    <n v="66.67"/>
    <n v="33.33"/>
    <m/>
    <s v=""/>
    <m/>
    <m/>
    <m/>
    <s v=""/>
    <s v=""/>
    <m/>
    <m/>
    <m/>
    <m/>
    <n v="30.637254901960802"/>
    <m/>
    <m/>
    <m/>
    <m/>
    <m/>
    <s v=""/>
    <s v=""/>
    <m/>
    <m/>
    <s v=""/>
    <m/>
    <m/>
    <m/>
    <m/>
    <m/>
    <m/>
    <m/>
    <n v="1"/>
    <m/>
    <n v="2"/>
    <n v="1"/>
    <m/>
    <m/>
  </r>
  <r>
    <x v="1"/>
    <x v="3"/>
    <n v="353460921"/>
    <s v="Osvaldo Cruz"/>
    <n v="0.168947495371019"/>
    <n v="31185"/>
    <n v="28341"/>
    <n v="2844"/>
    <n v="125.776"/>
    <n v="90.88"/>
    <n v="0"/>
    <n v="0"/>
    <n v="0"/>
    <n v="0"/>
    <n v="0"/>
    <n v="1E-3"/>
    <n v="0"/>
    <n v="4.1659999999999999E-4"/>
    <n v="9.0949139531250001E-2"/>
    <n v="0"/>
    <n v="0"/>
    <n v="100"/>
    <n v="23.51"/>
    <n v="1587.1679999999999"/>
    <n v="412.66"/>
    <n v="1"/>
    <n v="0"/>
    <n v="1759.5844155844156"/>
    <n v="212.36363636363635"/>
    <n v="95.81"/>
    <n v="89.86"/>
    <n v="94.76"/>
    <n v="19.190000000000001"/>
    <s v=""/>
    <n v="100"/>
    <n v="0.4"/>
    <n v="0.2"/>
    <n v="0.1"/>
    <n v="1.2"/>
    <n v="0"/>
    <n v="0"/>
    <n v="0"/>
    <n v="0"/>
    <n v="0"/>
    <n v="9.6"/>
    <n v="100"/>
    <n v="100"/>
    <n v="74"/>
    <n v="8"/>
    <n v="0"/>
    <n v="0"/>
    <n v="6"/>
    <n v="0"/>
    <n v="0"/>
    <n v="13"/>
    <n v="1587.1679999999999"/>
    <n v="1587.1679999999999"/>
  </r>
  <r>
    <x v="5"/>
    <x v="3"/>
    <n v="353470817"/>
    <s v="Ourinhos"/>
    <n v="0.76783641201783004"/>
    <n v="108327"/>
    <n v="105529"/>
    <n v="2798"/>
    <n v="365.72199999999998"/>
    <n v="97.42"/>
    <n v="1"/>
    <n v="0.84"/>
    <n v="0.16"/>
    <n v="0.01"/>
    <n v="0.73799999999999999"/>
    <n v="0.24299999999999999"/>
    <n v="0.01"/>
    <n v="1.30484E-2"/>
    <n v="0.37738920138888887"/>
    <n v="7"/>
    <n v="13.11"/>
    <n v="86.89"/>
    <n v="98.03"/>
    <n v="5881.95"/>
    <n v="2044.66"/>
    <n v="11"/>
    <n v="0"/>
    <n v="812.2207759838268"/>
    <n v="87.335567310088919"/>
    <n v="100"/>
    <n v="97.42"/>
    <n v="97.42"/>
    <n v="61.92"/>
    <n v="5.4444444444444402"/>
    <n v="100"/>
    <n v="68.47"/>
    <n v="36.1"/>
    <n v="72.2"/>
    <n v="53.9"/>
    <n v="0"/>
    <n v="1.26582278481013"/>
    <n v="0"/>
    <n v="0"/>
    <n v="0"/>
    <n v="2.1"/>
    <n v="98"/>
    <n v="98"/>
    <n v="65.2"/>
    <n v="7.5"/>
    <n v="4"/>
    <n v="0"/>
    <n v="24"/>
    <n v="195.5540850888078"/>
    <n v="8"/>
    <n v="53"/>
    <n v="5764.3109999999997"/>
    <n v="5764.3109999999997"/>
  </r>
  <r>
    <x v="0"/>
    <x v="3"/>
    <n v="353480720"/>
    <s v="Ouro Verde"/>
    <m/>
    <m/>
    <m/>
    <m/>
    <m/>
    <m/>
    <n v="0"/>
    <n v="0"/>
    <n v="0"/>
    <n v="0"/>
    <n v="0"/>
    <n v="0"/>
    <n v="0"/>
    <n v="0"/>
    <n v="0"/>
    <n v="0"/>
    <n v="0"/>
    <n v="0"/>
    <m/>
    <s v=""/>
    <m/>
    <m/>
    <m/>
    <s v=""/>
    <s v=""/>
    <m/>
    <m/>
    <m/>
    <m/>
    <n v="0"/>
    <m/>
    <m/>
    <m/>
    <m/>
    <m/>
    <s v=""/>
    <s v=""/>
    <m/>
    <m/>
    <s v=""/>
    <m/>
    <m/>
    <m/>
    <m/>
    <m/>
    <m/>
    <m/>
    <n v="0"/>
    <m/>
    <n v="0"/>
    <n v="0"/>
    <m/>
    <m/>
  </r>
  <r>
    <x v="1"/>
    <x v="3"/>
    <n v="353480721"/>
    <s v="Ouro Verde"/>
    <n v="0.65135260147033403"/>
    <n v="8129"/>
    <n v="7608"/>
    <n v="521"/>
    <n v="30.509"/>
    <n v="93.59"/>
    <n v="0.02"/>
    <n v="0.01"/>
    <n v="0.01"/>
    <n v="0"/>
    <n v="8.0000000000000002E-3"/>
    <n v="0"/>
    <n v="0.01"/>
    <n v="4.1669999999999999E-4"/>
    <n v="1.8962077979166665E-2"/>
    <n v="0"/>
    <n v="37.5"/>
    <n v="62.5"/>
    <n v="5.44"/>
    <n v="419.31"/>
    <n v="68.77"/>
    <n v="1"/>
    <n v="0"/>
    <n v="7758.8879320949691"/>
    <n v="931.06655185139618"/>
    <s v=""/>
    <s v=""/>
    <s v=""/>
    <s v=""/>
    <s v=""/>
    <s v=""/>
    <n v="1.96"/>
    <n v="0.9"/>
    <n v="1.3"/>
    <n v="3.8"/>
    <n v="1"/>
    <n v="0"/>
    <n v="0"/>
    <n v="0"/>
    <n v="0"/>
    <n v="8.6999999999999993"/>
    <n v="95"/>
    <n v="95"/>
    <n v="83.6"/>
    <n v="9.6"/>
    <n v="0"/>
    <n v="0"/>
    <n v="0"/>
    <n v="42.189468943168954"/>
    <n v="3"/>
    <n v="5"/>
    <n v="398.34449999999998"/>
    <n v="398.34449999999998"/>
  </r>
  <r>
    <x v="10"/>
    <x v="3"/>
    <n v="353475715"/>
    <s v="Ouroeste"/>
    <n v="1.97085774293695"/>
    <n v="9385"/>
    <n v="8698"/>
    <n v="687"/>
    <n v="32.637999999999998"/>
    <n v="92.68"/>
    <n v="0.16"/>
    <n v="0.15"/>
    <n v="0.01"/>
    <n v="0.03"/>
    <n v="1E-3"/>
    <n v="0.128"/>
    <n v="0.02"/>
    <n v="4.0825000000000002E-3"/>
    <n v="2.4440104166666667E-2"/>
    <n v="5"/>
    <n v="40.909999999999997"/>
    <n v="59.09"/>
    <n v="6.22"/>
    <n v="479.84399999999999"/>
    <n v="64.3"/>
    <n v="1"/>
    <n v="0"/>
    <n v="7392.5625998934474"/>
    <n v="772.85881726158755"/>
    <n v="100"/>
    <n v="100"/>
    <n v="98.7"/>
    <n v="15.27"/>
    <n v="13.889490790899201"/>
    <n v="100"/>
    <n v="22.39"/>
    <n v="7.1"/>
    <n v="32.1"/>
    <n v="2.6"/>
    <n v="0"/>
    <n v="0"/>
    <n v="0"/>
    <n v="0"/>
    <n v="0"/>
    <n v="10"/>
    <n v="100"/>
    <n v="100"/>
    <n v="86.6"/>
    <n v="10"/>
    <n v="0"/>
    <n v="0"/>
    <n v="11"/>
    <n v="4.0916355887053806"/>
    <n v="9"/>
    <n v="13"/>
    <n v="479.84399999999999"/>
    <n v="479.84399999999999"/>
  </r>
  <r>
    <x v="0"/>
    <x v="3"/>
    <n v="353490620"/>
    <s v="Pacaembu"/>
    <n v="6.20194992952516E-2"/>
    <n v="13105"/>
    <n v="9656"/>
    <n v="3449"/>
    <n v="38.576000000000001"/>
    <n v="73.680000000000007"/>
    <n v="0.05"/>
    <n v="0.04"/>
    <n v="0.01"/>
    <n v="0"/>
    <n v="3.0000000000000001E-3"/>
    <n v="0"/>
    <n v="0.05"/>
    <n v="8.1950000000000002E-4"/>
    <n v="2.5636656250000001E-2"/>
    <n v="0"/>
    <n v="12.5"/>
    <n v="87.5"/>
    <n v="7.27"/>
    <n v="560.46600000000001"/>
    <n v="211.82"/>
    <n v="2"/>
    <n v="0"/>
    <n v="6064.152613506295"/>
    <n v="721.92293017932104"/>
    <n v="75.12"/>
    <n v="73.680000000000007"/>
    <n v="67.78"/>
    <n v="71.28"/>
    <n v="21.880998080614201"/>
    <n v="82.5"/>
    <n v="4.76"/>
    <n v="2"/>
    <n v="5.4"/>
    <n v="3.2"/>
    <n v="12"/>
    <n v="3.125"/>
    <n v="0"/>
    <n v="0"/>
    <n v="0"/>
    <n v="6.2"/>
    <n v="83.6"/>
    <n v="66.211200000000005"/>
    <n v="62.2"/>
    <n v="7"/>
    <n v="0"/>
    <n v="0"/>
    <n v="8"/>
    <n v="11.701994092930898"/>
    <n v="2"/>
    <n v="14"/>
    <n v="468.549576"/>
    <n v="371.09126420000001"/>
  </r>
  <r>
    <x v="1"/>
    <x v="3"/>
    <n v="353490621"/>
    <s v="Pacaembu"/>
    <m/>
    <m/>
    <m/>
    <m/>
    <m/>
    <m/>
    <n v="0"/>
    <n v="0"/>
    <n v="0"/>
    <n v="0"/>
    <n v="0"/>
    <n v="0"/>
    <n v="0"/>
    <n v="5.5600000000000003E-5"/>
    <n v="0"/>
    <n v="0"/>
    <n v="0"/>
    <n v="100"/>
    <m/>
    <s v=""/>
    <m/>
    <m/>
    <m/>
    <s v=""/>
    <s v=""/>
    <m/>
    <m/>
    <m/>
    <m/>
    <n v="22.9294117647059"/>
    <m/>
    <m/>
    <m/>
    <m/>
    <m/>
    <s v=""/>
    <s v=""/>
    <m/>
    <m/>
    <s v=""/>
    <m/>
    <m/>
    <m/>
    <m/>
    <m/>
    <m/>
    <m/>
    <n v="2"/>
    <m/>
    <n v="0"/>
    <n v="3"/>
    <m/>
    <m/>
  </r>
  <r>
    <x v="10"/>
    <x v="3"/>
    <n v="353500215"/>
    <s v="Palestina"/>
    <n v="1.3054199349506801"/>
    <n v="11863"/>
    <n v="10110"/>
    <n v="1753"/>
    <n v="17.059999999999999"/>
    <n v="85.22"/>
    <n v="0.66999999999999993"/>
    <n v="0.59"/>
    <n v="0.08"/>
    <n v="0"/>
    <n v="3.3000000000000002E-2"/>
    <n v="6.8000000000000005E-2"/>
    <n v="0.56999999999999995"/>
    <n v="2.2174999999999999E-3"/>
    <n v="2.5650648177083339E-2"/>
    <n v="30"/>
    <n v="43.37"/>
    <n v="56.63"/>
    <n v="7.3"/>
    <n v="563.11199999999997"/>
    <n v="137.4"/>
    <n v="0"/>
    <n v="0"/>
    <n v="14115.835791958189"/>
    <n v="1515.2592093062467"/>
    <n v="83.03"/>
    <n v="94.88"/>
    <n v="76.14"/>
    <n v="19.48"/>
    <s v=""/>
    <n v="99.87"/>
    <n v="39.58"/>
    <n v="12.7"/>
    <n v="52.7"/>
    <n v="13.7"/>
    <n v="0"/>
    <n v="0"/>
    <n v="0"/>
    <n v="0"/>
    <n v="0"/>
    <n v="10"/>
    <n v="90"/>
    <n v="90"/>
    <n v="75.599999999999994"/>
    <n v="8.3000000000000007"/>
    <n v="0"/>
    <n v="0"/>
    <n v="1"/>
    <n v="128.65171972333502"/>
    <n v="36"/>
    <n v="47"/>
    <n v="506.80079999999998"/>
    <n v="506.80079999999998"/>
  </r>
  <r>
    <x v="10"/>
    <x v="3"/>
    <n v="353510115"/>
    <s v="Palmares Paulista"/>
    <n v="2.0006802020941201"/>
    <n v="12398"/>
    <n v="12041"/>
    <n v="357"/>
    <n v="150.77199999999999"/>
    <n v="97.12"/>
    <n v="0.06"/>
    <n v="0.02"/>
    <n v="0.04"/>
    <n v="0"/>
    <n v="2.5999999999999999E-2"/>
    <n v="3.3000000000000002E-2"/>
    <n v="0"/>
    <n v="1.1569999999999999E-4"/>
    <n v="3.2459556798611115E-2"/>
    <n v="5"/>
    <n v="18.18"/>
    <n v="81.819999999999993"/>
    <n v="8.65"/>
    <n v="667.60199999999998"/>
    <n v="329.41"/>
    <n v="1"/>
    <n v="0"/>
    <n v="1577.0543636070333"/>
    <n v="178.05452492337474"/>
    <n v="86.01"/>
    <s v=""/>
    <n v="85.58"/>
    <n v="13.89"/>
    <n v="30"/>
    <n v="88.56"/>
    <n v="29.41"/>
    <n v="9.5"/>
    <n v="18"/>
    <n v="50.6"/>
    <n v="0"/>
    <n v="1.2"/>
    <n v="0"/>
    <n v="0"/>
    <n v="0"/>
    <n v="9.8000000000000007"/>
    <n v="84.43"/>
    <n v="84.43"/>
    <n v="50.7"/>
    <n v="6.4"/>
    <n v="1"/>
    <n v="0"/>
    <n v="23"/>
    <n v="80.09967653382283"/>
    <n v="2"/>
    <n v="9"/>
    <n v="563.65636859999995"/>
    <n v="563.65636859999995"/>
  </r>
  <r>
    <x v="16"/>
    <x v="3"/>
    <n v="353520018"/>
    <s v="Palmeira d'Oeste"/>
    <n v="-0.62621886216417399"/>
    <n v="9239"/>
    <n v="7379"/>
    <n v="1860"/>
    <n v="28.864000000000001"/>
    <n v="79.87"/>
    <n v="0.12"/>
    <n v="0.11"/>
    <n v="0.01"/>
    <n v="0"/>
    <n v="1.6E-2"/>
    <n v="0"/>
    <n v="0.1"/>
    <n v="1.0441000000000001E-3"/>
    <n v="2.1131806510416667E-2"/>
    <n v="9"/>
    <n v="78.22"/>
    <n v="21.78"/>
    <n v="5.04"/>
    <n v="388.85399999999998"/>
    <n v="51.66"/>
    <n v="1"/>
    <n v="0"/>
    <n v="8192.0554172529501"/>
    <n v="648.53772053252499"/>
    <n v="87.83"/>
    <n v="75.83"/>
    <n v="83.21"/>
    <n v="16.03"/>
    <n v="6.3025210084033603"/>
    <n v="100"/>
    <n v="15.25"/>
    <n v="4.8"/>
    <n v="19.5"/>
    <n v="2.7"/>
    <n v="0"/>
    <n v="0.33333333333333298"/>
    <n v="0"/>
    <n v="0"/>
    <n v="0"/>
    <n v="9.5"/>
    <n v="98.54"/>
    <n v="98.54"/>
    <n v="86.7"/>
    <n v="10"/>
    <n v="0"/>
    <n v="0"/>
    <n v="3"/>
    <n v="75.715249390121926"/>
    <n v="158"/>
    <n v="44"/>
    <n v="383.17673159999998"/>
    <n v="383.17673159999998"/>
  </r>
  <r>
    <x v="5"/>
    <x v="3"/>
    <n v="353530917"/>
    <s v="Palmital"/>
    <n v="0.188116848656561"/>
    <n v="21484"/>
    <n v="20215"/>
    <n v="1269"/>
    <n v="39.130000000000003"/>
    <n v="94.09"/>
    <n v="0.82000000000000006"/>
    <n v="0.64"/>
    <n v="0.18"/>
    <n v="0.15"/>
    <n v="8.2000000000000003E-2"/>
    <n v="0.44600000000000001"/>
    <n v="0.28999999999999998"/>
    <n v="1.954E-3"/>
    <n v="5.9968955601851857E-2"/>
    <n v="9"/>
    <n v="28.95"/>
    <n v="71.05"/>
    <n v="14.25"/>
    <n v="1099.0619999999999"/>
    <n v="120.9"/>
    <n v="0"/>
    <n v="0"/>
    <n v="7574.2766710109845"/>
    <n v="836.69335319307379"/>
    <n v="91.7"/>
    <n v="99.77"/>
    <n v="91.7"/>
    <n v="29.99"/>
    <n v="52.631578947368403"/>
    <n v="100"/>
    <n v="29.88"/>
    <n v="15.8"/>
    <n v="29.6"/>
    <n v="30.9"/>
    <n v="0"/>
    <n v="0"/>
    <n v="0"/>
    <n v="0"/>
    <n v="0"/>
    <n v="8.8000000000000007"/>
    <n v="100"/>
    <n v="100"/>
    <n v="89"/>
    <n v="10"/>
    <n v="0"/>
    <n v="0"/>
    <n v="1"/>
    <n v="136.73741551281546"/>
    <n v="22"/>
    <n v="54"/>
    <n v="1099.0619999999999"/>
    <n v="1099.0619999999999"/>
  </r>
  <r>
    <x v="0"/>
    <x v="3"/>
    <n v="353540820"/>
    <s v="Panorama"/>
    <n v="0.46026472297693299"/>
    <n v="15017"/>
    <n v="14677"/>
    <n v="340"/>
    <n v="42.524000000000001"/>
    <n v="97.74"/>
    <n v="0.01"/>
    <n v="0"/>
    <n v="0.01"/>
    <n v="0"/>
    <n v="1E-3"/>
    <n v="5.0000000000000001E-3"/>
    <n v="0"/>
    <n v="1.1272000000000001E-3"/>
    <n v="4.4184706812500002E-2"/>
    <n v="0"/>
    <n v="0"/>
    <n v="100"/>
    <n v="10.62"/>
    <n v="819.23400000000004"/>
    <n v="349.49"/>
    <n v="0"/>
    <n v="0"/>
    <n v="5565.052940001332"/>
    <n v="651.00619298128777"/>
    <n v="96.66"/>
    <n v="96.04"/>
    <n v="95.11"/>
    <n v="19.579999999999998"/>
    <n v="18.284966179358499"/>
    <n v="98.9"/>
    <n v="0.63"/>
    <n v="0.3"/>
    <n v="0"/>
    <n v="2.2999999999999998"/>
    <n v="0"/>
    <n v="0"/>
    <n v="0"/>
    <n v="0"/>
    <n v="0"/>
    <n v="5.7"/>
    <n v="94"/>
    <n v="94"/>
    <n v="57.3"/>
    <n v="7.1"/>
    <n v="0"/>
    <n v="0"/>
    <n v="0"/>
    <n v="2.2632265146480428"/>
    <n v="0"/>
    <n v="22"/>
    <n v="770.07996000000003"/>
    <n v="770.07996000000003"/>
  </r>
  <r>
    <x v="1"/>
    <x v="3"/>
    <n v="353540821"/>
    <s v="Panorama"/>
    <m/>
    <m/>
    <m/>
    <m/>
    <m/>
    <m/>
    <n v="0"/>
    <n v="0"/>
    <n v="0"/>
    <n v="0"/>
    <n v="0"/>
    <n v="0"/>
    <n v="0"/>
    <n v="0"/>
    <n v="0"/>
    <n v="0"/>
    <n v="0"/>
    <n v="0"/>
    <m/>
    <s v=""/>
    <m/>
    <m/>
    <m/>
    <s v=""/>
    <s v=""/>
    <m/>
    <m/>
    <m/>
    <m/>
    <n v="8.8062015503876001"/>
    <m/>
    <m/>
    <m/>
    <m/>
    <m/>
    <s v=""/>
    <s v=""/>
    <m/>
    <m/>
    <s v=""/>
    <m/>
    <m/>
    <m/>
    <m/>
    <m/>
    <m/>
    <m/>
    <n v="0"/>
    <m/>
    <n v="0"/>
    <n v="0"/>
    <m/>
    <m/>
  </r>
  <r>
    <x v="5"/>
    <x v="3"/>
    <n v="353550717"/>
    <s v="Paraguaçu Paulista"/>
    <n v="0.48726290866489802"/>
    <n v="43629"/>
    <n v="39538"/>
    <n v="4091"/>
    <n v="43.581000000000003"/>
    <n v="90.62"/>
    <n v="3.16"/>
    <n v="3.1"/>
    <n v="0.06"/>
    <n v="0"/>
    <n v="0.114"/>
    <n v="2.9079999999999999"/>
    <n v="0.12"/>
    <n v="1.5900399999999999E-2"/>
    <n v="0.12491719949305556"/>
    <n v="29"/>
    <n v="48.45"/>
    <n v="51.55"/>
    <n v="32.81"/>
    <n v="2214.6480000000001"/>
    <n v="122.09"/>
    <n v="1"/>
    <n v="0"/>
    <n v="6693.3314996905729"/>
    <n v="737.27841573265528"/>
    <n v="94.06"/>
    <n v="100"/>
    <n v="93.29"/>
    <n v="15.32"/>
    <s v=""/>
    <n v="100"/>
    <n v="64.53"/>
    <n v="34.1"/>
    <n v="79.8"/>
    <n v="6.3"/>
    <s v=""/>
    <s v=""/>
    <n v="0"/>
    <n v="0"/>
    <s v=""/>
    <n v="8.9"/>
    <n v="98.17"/>
    <n v="98.17"/>
    <n v="94.5"/>
    <n v="10"/>
    <n v="0"/>
    <n v="0"/>
    <n v="8"/>
    <n v="91.260451293048334"/>
    <n v="47"/>
    <n v="50"/>
    <n v="2174.1199419999998"/>
    <n v="2174.1199419999998"/>
  </r>
  <r>
    <x v="15"/>
    <x v="3"/>
    <n v="35356062"/>
    <s v="Paraibuna"/>
    <n v="0.35160937005287402"/>
    <n v="17976"/>
    <n v="5419"/>
    <n v="12557"/>
    <n v="22.198"/>
    <n v="30.15"/>
    <n v="0.09"/>
    <n v="0.08"/>
    <n v="0.01"/>
    <n v="0"/>
    <n v="5.3999999999999999E-2"/>
    <n v="8.9999999999999993E-3"/>
    <n v="0.01"/>
    <n v="2.0206499999999999E-2"/>
    <n v="5.4362940138888885E-2"/>
    <n v="46"/>
    <n v="64.63"/>
    <n v="35.369999999999997"/>
    <n v="3.84"/>
    <n v="296.40600000000001"/>
    <n v="296.41000000000003"/>
    <n v="5"/>
    <n v="0"/>
    <n v="20929.265687583444"/>
    <n v="2192.923898531375"/>
    <n v="99.35"/>
    <n v="30.15"/>
    <n v="58.07"/>
    <n v="45.78"/>
    <s v=""/>
    <n v="100"/>
    <n v="1.84"/>
    <n v="0.8"/>
    <n v="2.2000000000000002"/>
    <n v="0.8"/>
    <n v="0"/>
    <n v="3.3200531208499302"/>
    <n v="0"/>
    <n v="0"/>
    <n v="0"/>
    <n v="9"/>
    <n v="99.5"/>
    <n v="0"/>
    <n v="0"/>
    <n v="1.5"/>
    <n v="0"/>
    <n v="0"/>
    <n v="248"/>
    <n v="99.332375809767399"/>
    <n v="53"/>
    <n v="29"/>
    <n v="294.92397"/>
    <n v="0"/>
  </r>
  <r>
    <x v="18"/>
    <x v="3"/>
    <n v="35356066"/>
    <s v="Paraibuna"/>
    <m/>
    <m/>
    <m/>
    <m/>
    <m/>
    <m/>
    <n v="0"/>
    <n v="0"/>
    <n v="0"/>
    <n v="0"/>
    <n v="0"/>
    <n v="0"/>
    <n v="0"/>
    <n v="0"/>
    <n v="0"/>
    <n v="0"/>
    <n v="0"/>
    <n v="0"/>
    <m/>
    <s v=""/>
    <m/>
    <m/>
    <m/>
    <s v=""/>
    <s v=""/>
    <m/>
    <m/>
    <m/>
    <m/>
    <n v="6.5724613867893504"/>
    <m/>
    <m/>
    <m/>
    <m/>
    <m/>
    <s v=""/>
    <s v=""/>
    <m/>
    <m/>
    <s v=""/>
    <m/>
    <m/>
    <m/>
    <m/>
    <m/>
    <m/>
    <m/>
    <n v="2"/>
    <m/>
    <n v="0"/>
    <n v="0"/>
    <m/>
    <m/>
  </r>
  <r>
    <x v="10"/>
    <x v="3"/>
    <n v="353570515"/>
    <s v="Paraíso"/>
    <n v="0.709351885812182"/>
    <n v="6169"/>
    <n v="5572"/>
    <n v="597"/>
    <n v="39.912999999999997"/>
    <n v="90.32"/>
    <n v="0.36"/>
    <n v="0.25"/>
    <n v="0.11"/>
    <n v="0"/>
    <n v="2.4E-2"/>
    <n v="0.08"/>
    <n v="0.25"/>
    <n v="1.1215999999999999E-3"/>
    <n v="1.4130865625000001E-2"/>
    <n v="2"/>
    <n v="33.33"/>
    <n v="66.67"/>
    <n v="3.92"/>
    <n v="302.50799999999998"/>
    <n v="121"/>
    <n v="2"/>
    <n v="0"/>
    <n v="6185.5341222240231"/>
    <n v="664.5615172637381"/>
    <n v="87.96"/>
    <n v="96.72"/>
    <n v="87.96"/>
    <n v="7.14"/>
    <s v=""/>
    <n v="100"/>
    <n v="91.44"/>
    <n v="29.5"/>
    <n v="96.3"/>
    <n v="81.7"/>
    <n v="0"/>
    <n v="0"/>
    <n v="0"/>
    <n v="0"/>
    <n v="0"/>
    <n v="9.8000000000000007"/>
    <n v="100"/>
    <n v="100"/>
    <n v="60"/>
    <n v="7.1"/>
    <n v="1"/>
    <n v="0"/>
    <n v="5"/>
    <n v="169.84097532949258"/>
    <n v="15"/>
    <n v="30"/>
    <n v="302.50799999999998"/>
    <n v="302.50799999999998"/>
  </r>
  <r>
    <x v="14"/>
    <x v="3"/>
    <n v="353580414"/>
    <s v="Paranapanema"/>
    <n v="1.1828281742101601"/>
    <n v="19299"/>
    <n v="16360"/>
    <n v="2939"/>
    <n v="18.923999999999999"/>
    <n v="84.77"/>
    <n v="0.85"/>
    <n v="0.83"/>
    <n v="0.02"/>
    <n v="0.28000000000000003"/>
    <n v="0"/>
    <n v="3.0000000000000001E-3"/>
    <n v="0.83"/>
    <n v="1.2574800000000001E-2"/>
    <n v="4.1022191170138882E-2"/>
    <n v="79"/>
    <n v="84.8"/>
    <n v="15.2"/>
    <n v="11.23"/>
    <n v="866.10599999999999"/>
    <n v="379"/>
    <n v="3"/>
    <n v="1"/>
    <n v="18661.128555883726"/>
    <n v="2189.6595678532562"/>
    <n v="69.83"/>
    <s v=""/>
    <n v="60.25"/>
    <n v="17.38"/>
    <n v="0"/>
    <n v="85.9"/>
    <n v="16.579999999999998"/>
    <n v="7.4"/>
    <n v="22.1"/>
    <n v="1.2"/>
    <n v="3"/>
    <n v="0.44376646789627"/>
    <n v="0"/>
    <n v="0"/>
    <n v="0"/>
    <n v="9.3000000000000007"/>
    <n v="69.099999999999994"/>
    <n v="69.099999999999994"/>
    <n v="56.2"/>
    <n v="6.2"/>
    <n v="0"/>
    <n v="1"/>
    <n v="2"/>
    <n v="0"/>
    <n v="145"/>
    <n v="26"/>
    <n v="598.47924599999999"/>
    <n v="598.47924599999999"/>
  </r>
  <r>
    <x v="10"/>
    <x v="3"/>
    <n v="353590315"/>
    <s v="Paranapuã"/>
    <n v="0.24069796980705799"/>
    <n v="3873"/>
    <n v="3527"/>
    <n v="346"/>
    <n v="27.760999999999999"/>
    <n v="91.07"/>
    <n v="0.23"/>
    <n v="0.2"/>
    <n v="0.03"/>
    <n v="0"/>
    <n v="1.4E-2"/>
    <n v="9.7000000000000003E-2"/>
    <n v="0.12"/>
    <n v="3.2586E-3"/>
    <n v="1.0063748437500001E-2"/>
    <n v="4"/>
    <n v="85.37"/>
    <n v="14.63"/>
    <n v="2.52"/>
    <n v="194.61600000000001"/>
    <n v="31.14"/>
    <n v="0"/>
    <n v="0"/>
    <n v="8142.5251742835007"/>
    <n v="895.67776917118522"/>
    <n v="99.78"/>
    <n v="88.97"/>
    <n v="98.64"/>
    <n v="12.68"/>
    <n v="66.113605309389001"/>
    <n v="100"/>
    <n v="72.73"/>
    <n v="23.3"/>
    <n v="94.7"/>
    <n v="30.9"/>
    <n v="0"/>
    <n v="0"/>
    <n v="0"/>
    <n v="0"/>
    <n v="0"/>
    <n v="8.3000000000000007"/>
    <n v="100"/>
    <n v="100"/>
    <n v="84"/>
    <n v="10"/>
    <n v="0"/>
    <n v="0"/>
    <n v="0"/>
    <n v="139.11317524425152"/>
    <n v="35"/>
    <n v="6"/>
    <n v="194.61600000000001"/>
    <n v="194.61600000000001"/>
  </r>
  <r>
    <x v="0"/>
    <x v="3"/>
    <n v="353600020"/>
    <s v="Parapuã"/>
    <n v="-0.35703843459797802"/>
    <n v="10600"/>
    <n v="9016"/>
    <n v="1584"/>
    <n v="29.024000000000001"/>
    <n v="85.06"/>
    <n v="0"/>
    <n v="0"/>
    <n v="0"/>
    <n v="0"/>
    <n v="0"/>
    <n v="1E-3"/>
    <n v="0"/>
    <n v="3.414E-4"/>
    <n v="2.533234375E-2"/>
    <n v="2"/>
    <n v="0"/>
    <n v="100"/>
    <n v="6.36"/>
    <n v="490.536"/>
    <n v="490.54"/>
    <n v="0"/>
    <n v="0"/>
    <n v="8092.2566037735851"/>
    <n v="922.27924528301867"/>
    <n v="91.77"/>
    <n v="99.34"/>
    <n v="90.43"/>
    <n v="18.29"/>
    <n v="8.5684430512016707"/>
    <n v="100"/>
    <n v="16.809999999999999"/>
    <n v="7.6"/>
    <n v="21.4"/>
    <n v="3.1"/>
    <n v="33"/>
    <n v="0.75025008336111998"/>
    <n v="0"/>
    <n v="1"/>
    <n v="0"/>
    <n v="9"/>
    <n v="100"/>
    <n v="100"/>
    <n v="0"/>
    <n v="3"/>
    <n v="0"/>
    <n v="0"/>
    <n v="9"/>
    <n v="0"/>
    <n v="0"/>
    <n v="9"/>
    <n v="490.536"/>
    <n v="490.536"/>
  </r>
  <r>
    <x v="1"/>
    <x v="3"/>
    <n v="353600021"/>
    <s v="Parapuã"/>
    <m/>
    <m/>
    <m/>
    <m/>
    <m/>
    <m/>
    <n v="0.21000000000000002"/>
    <n v="0.2"/>
    <n v="0.01"/>
    <n v="0"/>
    <n v="6.5000000000000002E-2"/>
    <n v="0.11700000000000001"/>
    <n v="0.02"/>
    <n v="1.7968000000000001E-3"/>
    <n v="0"/>
    <n v="5"/>
    <n v="35.71"/>
    <n v="64.290000000000006"/>
    <m/>
    <s v=""/>
    <m/>
    <m/>
    <m/>
    <s v=""/>
    <s v=""/>
    <m/>
    <m/>
    <m/>
    <m/>
    <n v="30.882352941176499"/>
    <m/>
    <m/>
    <m/>
    <m/>
    <m/>
    <s v=""/>
    <s v=""/>
    <m/>
    <m/>
    <s v=""/>
    <m/>
    <m/>
    <m/>
    <m/>
    <m/>
    <m/>
    <m/>
    <n v="5"/>
    <m/>
    <n v="5"/>
    <n v="9"/>
    <m/>
    <m/>
  </r>
  <r>
    <x v="14"/>
    <x v="3"/>
    <n v="353610914"/>
    <s v="Pardinho"/>
    <m/>
    <m/>
    <m/>
    <m/>
    <m/>
    <m/>
    <n v="0"/>
    <n v="0"/>
    <n v="0"/>
    <n v="0"/>
    <n v="0"/>
    <n v="0"/>
    <n v="0"/>
    <n v="0"/>
    <n v="0"/>
    <n v="0"/>
    <n v="0"/>
    <n v="0"/>
    <m/>
    <s v=""/>
    <m/>
    <m/>
    <m/>
    <s v=""/>
    <s v=""/>
    <m/>
    <m/>
    <m/>
    <m/>
    <s v=""/>
    <m/>
    <m/>
    <m/>
    <m/>
    <m/>
    <s v=""/>
    <s v=""/>
    <m/>
    <m/>
    <s v=""/>
    <m/>
    <m/>
    <m/>
    <m/>
    <m/>
    <m/>
    <m/>
    <n v="0"/>
    <m/>
    <n v="0"/>
    <n v="0"/>
    <m/>
    <m/>
  </r>
  <r>
    <x v="5"/>
    <x v="3"/>
    <n v="353610917"/>
    <s v="Pardinho"/>
    <n v="1.46189414401525"/>
    <n v="6144"/>
    <n v="5289"/>
    <n v="855"/>
    <n v="29.251999999999999"/>
    <n v="86.08"/>
    <n v="0.02"/>
    <n v="0.02"/>
    <n v="0"/>
    <n v="0"/>
    <n v="1.4E-2"/>
    <n v="2E-3"/>
    <n v="0"/>
    <n v="8.409E-4"/>
    <n v="1.1667199999999997E-2"/>
    <n v="2"/>
    <n v="28.57"/>
    <n v="71.430000000000007"/>
    <n v="3.44"/>
    <n v="265.73399999999998"/>
    <n v="96.34"/>
    <n v="2"/>
    <n v="0"/>
    <n v="10881.5625"/>
    <n v="1231.875"/>
    <n v="72.92"/>
    <n v="78.62"/>
    <n v="62.85"/>
    <n v="35.68"/>
    <s v=""/>
    <n v="92.75"/>
    <n v="1.9"/>
    <n v="0.9"/>
    <n v="2.1"/>
    <n v="1.1000000000000001"/>
    <n v="0"/>
    <n v="0"/>
    <n v="0"/>
    <n v="1"/>
    <n v="0"/>
    <n v="9.6999999999999993"/>
    <n v="69.290000000000006"/>
    <n v="69.290000000000006"/>
    <n v="63.7"/>
    <n v="6.9"/>
    <n v="0"/>
    <n v="0"/>
    <n v="2"/>
    <n v="119.99451453647836"/>
    <n v="2"/>
    <n v="5"/>
    <n v="184.12708860000001"/>
    <n v="184.12708860000001"/>
  </r>
  <r>
    <x v="17"/>
    <x v="3"/>
    <n v="353620811"/>
    <s v="Pariquera-Açu"/>
    <n v="0.41477665243836398"/>
    <n v="19015"/>
    <n v="13329"/>
    <n v="5686"/>
    <n v="52.865000000000002"/>
    <n v="70.099999999999994"/>
    <n v="0.05"/>
    <n v="0.04"/>
    <n v="0.01"/>
    <n v="0"/>
    <n v="3.0000000000000001E-3"/>
    <n v="0"/>
    <n v="0.03"/>
    <n v="1.01393E-2"/>
    <n v="4.2560125677083331E-2"/>
    <n v="32"/>
    <n v="40.43"/>
    <n v="59.57"/>
    <n v="9.39"/>
    <n v="724.14"/>
    <n v="156.1"/>
    <n v="5"/>
    <n v="1"/>
    <n v="18060.848803576126"/>
    <n v="2321.872206153037"/>
    <n v="73.53"/>
    <n v="81.44"/>
    <n v="61.23"/>
    <n v="25.34"/>
    <n v="92.571428571428598"/>
    <n v="100"/>
    <n v="0.98"/>
    <n v="0.4"/>
    <n v="1.1000000000000001"/>
    <n v="0.7"/>
    <n v="0"/>
    <n v="30.9433962264151"/>
    <n v="0"/>
    <n v="0"/>
    <n v="0"/>
    <n v="9"/>
    <n v="89.14"/>
    <n v="89.14"/>
    <n v="78.400000000000006"/>
    <n v="8.4"/>
    <n v="0"/>
    <n v="1"/>
    <n v="6"/>
    <n v="7.0488513656231095"/>
    <n v="19"/>
    <n v="28"/>
    <n v="645.49839599999996"/>
    <n v="645.49839599999996"/>
  </r>
  <r>
    <x v="10"/>
    <x v="3"/>
    <n v="353625715"/>
    <s v="Parisi"/>
    <n v="0.21720658858768199"/>
    <n v="2050"/>
    <n v="1700"/>
    <n v="350"/>
    <n v="24.257000000000001"/>
    <n v="82.93"/>
    <n v="0.03"/>
    <n v="0.02"/>
    <n v="0.01"/>
    <n v="0"/>
    <n v="3.0000000000000001E-3"/>
    <n v="0"/>
    <n v="0.02"/>
    <n v="4.5139000000000004E-3"/>
    <n v="4.3156770833333337E-3"/>
    <n v="1"/>
    <n v="30"/>
    <n v="70"/>
    <n v="1.22"/>
    <n v="93.852000000000004"/>
    <n v="6.57"/>
    <n v="0"/>
    <n v="0"/>
    <n v="9999.2195121951227"/>
    <n v="1076.8390243902436"/>
    <n v="80.84"/>
    <n v="100"/>
    <n v="80.84"/>
    <n v="32.369999999999997"/>
    <n v="16.326530612244898"/>
    <n v="100"/>
    <n v="12.09"/>
    <n v="3.9"/>
    <n v="11"/>
    <n v="14.3"/>
    <n v="0"/>
    <n v="0"/>
    <n v="0"/>
    <n v="0"/>
    <n v="0"/>
    <n v="7.4"/>
    <n v="100"/>
    <n v="100"/>
    <n v="93"/>
    <n v="9.6999999999999993"/>
    <n v="0"/>
    <n v="0"/>
    <n v="0"/>
    <n v="69.514005382508046"/>
    <n v="3"/>
    <n v="7"/>
    <n v="93.852000000000004"/>
    <n v="93.852000000000004"/>
  </r>
  <r>
    <x v="11"/>
    <x v="3"/>
    <n v="35363078"/>
    <s v="Patrocínio Paulista"/>
    <n v="1.1540164091704599"/>
    <n v="14031"/>
    <n v="11772"/>
    <n v="2259"/>
    <n v="23.381"/>
    <n v="83.9"/>
    <n v="0.52"/>
    <n v="0.48"/>
    <n v="0.04"/>
    <n v="1.01"/>
    <n v="1.9E-2"/>
    <n v="3.2000000000000001E-2"/>
    <n v="0.46"/>
    <n v="5.8674E-3"/>
    <n v="4.2710104166666665E-2"/>
    <n v="16"/>
    <n v="69.010000000000005"/>
    <n v="30.99"/>
    <n v="8.11"/>
    <n v="625.86"/>
    <n v="112.65"/>
    <n v="0"/>
    <n v="0"/>
    <n v="21666.812059012187"/>
    <n v="2652.1616420782552"/>
    <n v="100"/>
    <n v="80.760000000000005"/>
    <n v="100"/>
    <n v="37.96"/>
    <n v="31.751824817518202"/>
    <n v="100"/>
    <n v="17.04"/>
    <n v="5.3"/>
    <n v="26.1"/>
    <n v="3"/>
    <n v="0"/>
    <n v="0.81265099934109397"/>
    <n v="0"/>
    <n v="1"/>
    <n v="0"/>
    <n v="8"/>
    <n v="100"/>
    <n v="100"/>
    <n v="82"/>
    <n v="10"/>
    <n v="0"/>
    <n v="0"/>
    <n v="13"/>
    <n v="44.48596033822988"/>
    <n v="49"/>
    <n v="22"/>
    <n v="625.86"/>
    <n v="625.86"/>
  </r>
  <r>
    <x v="0"/>
    <x v="3"/>
    <n v="353640620"/>
    <s v="Paulicéia"/>
    <n v="1.37322812035674"/>
    <n v="6910"/>
    <n v="6053"/>
    <n v="857"/>
    <n v="18.481000000000002"/>
    <n v="87.6"/>
    <n v="0.12"/>
    <n v="0"/>
    <n v="0.12"/>
    <n v="0.01"/>
    <n v="1E-3"/>
    <n v="0.115"/>
    <n v="0"/>
    <n v="6.0057000000000001E-3"/>
    <n v="1.6235800781250004E-2"/>
    <n v="0"/>
    <n v="0"/>
    <n v="100"/>
    <n v="4.16"/>
    <n v="320.86799999999999"/>
    <n v="186.1"/>
    <n v="0"/>
    <n v="0"/>
    <n v="12367.953690303908"/>
    <n v="1551.6989869753975"/>
    <s v=""/>
    <n v="94.4"/>
    <s v=""/>
    <s v=""/>
    <n v="70"/>
    <s v=""/>
    <n v="10.85"/>
    <n v="4.5"/>
    <n v="0"/>
    <n v="36.1"/>
    <s v=""/>
    <s v=""/>
    <n v="0"/>
    <n v="0"/>
    <s v=""/>
    <n v="8.3000000000000007"/>
    <n v="60"/>
    <n v="60"/>
    <n v="42"/>
    <n v="5.6"/>
    <n v="0"/>
    <n v="0"/>
    <n v="1"/>
    <n v="6.15922807549385"/>
    <n v="0"/>
    <n v="25"/>
    <n v="192.52080000000001"/>
    <n v="192.52080000000001"/>
  </r>
  <r>
    <x v="6"/>
    <x v="3"/>
    <n v="35365055"/>
    <s v="Paulínia"/>
    <n v="3.1600604529719498"/>
    <n v="98915"/>
    <n v="98823"/>
    <n v="92"/>
    <n v="709.93299999999999"/>
    <n v="99.91"/>
    <n v="3.4499999999999997"/>
    <n v="3.26"/>
    <n v="0.19"/>
    <n v="0"/>
    <n v="2.2410000000000001"/>
    <n v="1.0940000000000001"/>
    <n v="0.03"/>
    <n v="7.7189499999999994E-2"/>
    <n v="0.30109542824074076"/>
    <n v="28"/>
    <n v="12.75"/>
    <n v="87.25"/>
    <n v="92.16"/>
    <n v="5529.8159999999998"/>
    <n v="1621.15"/>
    <n v="76"/>
    <n v="0"/>
    <n v="516.48708487084866"/>
    <n v="66.952029520295198"/>
    <n v="100"/>
    <n v="99.91"/>
    <n v="99.91"/>
    <n v="30.8"/>
    <s v=""/>
    <n v="100"/>
    <n v="564.38"/>
    <n v="212.5"/>
    <n v="814.4"/>
    <n v="88.1"/>
    <s v=""/>
    <s v=""/>
    <n v="1.01096901379973"/>
    <n v="1"/>
    <s v=""/>
    <n v="8.3000000000000007"/>
    <n v="91.94"/>
    <n v="88.354339999999993"/>
    <n v="70.7"/>
    <n v="7.9"/>
    <n v="12"/>
    <n v="0"/>
    <n v="70"/>
    <n v="744.28230713892117"/>
    <n v="32"/>
    <n v="219"/>
    <n v="5084.11283"/>
    <n v="4885.8324300000004"/>
  </r>
  <r>
    <x v="5"/>
    <x v="3"/>
    <n v="353657017"/>
    <s v="Paulistânia"/>
    <n v="-0.106476380987175"/>
    <n v="1774"/>
    <n v="1335"/>
    <n v="439"/>
    <n v="6.915"/>
    <n v="75.25"/>
    <n v="0.11"/>
    <n v="0.01"/>
    <n v="0.1"/>
    <n v="0"/>
    <n v="3.0000000000000001E-3"/>
    <n v="0"/>
    <n v="0.1"/>
    <n v="1.4353E-3"/>
    <n v="3.0966463541666667E-3"/>
    <n v="5"/>
    <n v="57.14"/>
    <n v="42.86"/>
    <n v="0.88"/>
    <n v="67.715999999999994"/>
    <n v="20.89"/>
    <n v="0"/>
    <n v="0"/>
    <n v="42842.029312288614"/>
    <n v="4621.9616685456594"/>
    <n v="67.03"/>
    <n v="100"/>
    <n v="66.430000000000007"/>
    <n v="19.09"/>
    <s v=""/>
    <n v="98.41"/>
    <n v="7.98"/>
    <n v="4.2"/>
    <n v="0.6"/>
    <n v="36.799999999999997"/>
    <n v="0"/>
    <n v="0"/>
    <n v="0"/>
    <n v="0"/>
    <n v="0"/>
    <n v="8.6"/>
    <n v="84.33"/>
    <n v="84.33"/>
    <n v="69.2"/>
    <n v="7.6"/>
    <n v="0"/>
    <n v="0"/>
    <n v="10"/>
    <n v="96.878999307214244"/>
    <n v="12"/>
    <n v="9"/>
    <n v="57.104902799999998"/>
    <n v="57.104902799999998"/>
  </r>
  <r>
    <x v="10"/>
    <x v="3"/>
    <n v="353660415"/>
    <s v="Paulo de Faria"/>
    <n v="-7.4712585321279307E-2"/>
    <n v="8531"/>
    <n v="7792"/>
    <n v="739"/>
    <n v="11.515000000000001"/>
    <n v="91.34"/>
    <n v="0.24"/>
    <n v="0.22"/>
    <n v="0.02"/>
    <n v="0.12"/>
    <n v="0.03"/>
    <n v="2E-3"/>
    <n v="0.2"/>
    <n v="1.7825E-3"/>
    <n v="1.9463565364583334E-2"/>
    <n v="8"/>
    <n v="52.17"/>
    <n v="47.83"/>
    <n v="5.65"/>
    <n v="436.21199999999999"/>
    <n v="47.98"/>
    <n v="0"/>
    <n v="0"/>
    <n v="21107.790411440626"/>
    <n v="2254.9478372992621"/>
    <n v="87.61"/>
    <n v="90.23"/>
    <n v="86.12"/>
    <n v="21.3"/>
    <n v="30.869565217391301"/>
    <n v="97.1"/>
    <n v="12.88"/>
    <n v="4.0999999999999996"/>
    <n v="17.7"/>
    <n v="3.2"/>
    <n v="0"/>
    <n v="0"/>
    <n v="0"/>
    <n v="0"/>
    <n v="0"/>
    <n v="8.9"/>
    <n v="100"/>
    <n v="100"/>
    <n v="89"/>
    <n v="10"/>
    <n v="0"/>
    <n v="0"/>
    <n v="3"/>
    <n v="154.13414468548078"/>
    <n v="12"/>
    <n v="11"/>
    <n v="436.21199999999999"/>
    <n v="436.21199999999999"/>
  </r>
  <r>
    <x v="7"/>
    <x v="3"/>
    <n v="353670313"/>
    <s v="Pederneiras"/>
    <n v="1.0303029020482599"/>
    <n v="44383"/>
    <n v="41276"/>
    <n v="3107"/>
    <n v="60.866999999999997"/>
    <n v="93"/>
    <n v="0.6"/>
    <n v="0.13"/>
    <n v="0.47"/>
    <n v="0"/>
    <n v="0.21099999999999999"/>
    <n v="0.254"/>
    <n v="0.09"/>
    <n v="3.6588700000000002E-2"/>
    <n v="0.13427691380902779"/>
    <n v="10"/>
    <n v="23.6"/>
    <n v="76.400000000000006"/>
    <n v="34.01"/>
    <n v="2295.4319999999998"/>
    <n v="436.64"/>
    <n v="1"/>
    <n v="0"/>
    <n v="4249.0431020886372"/>
    <n v="447.64166460131122"/>
    <n v="99.39"/>
    <n v="93"/>
    <n v="96.05"/>
    <n v="33.729999999999997"/>
    <n v="1.8711923411662299"/>
    <n v="100"/>
    <n v="19.27"/>
    <n v="10"/>
    <n v="5.0999999999999996"/>
    <n v="74.400000000000006"/>
    <n v="6"/>
    <n v="0.82553254219798"/>
    <n v="0"/>
    <n v="0"/>
    <n v="15"/>
    <n v="8.6"/>
    <n v="99.53"/>
    <n v="99.53"/>
    <n v="81"/>
    <n v="9.8000000000000007"/>
    <n v="0"/>
    <n v="0"/>
    <n v="17"/>
    <n v="157.13795768354478"/>
    <n v="21"/>
    <n v="68"/>
    <n v="2284.64347"/>
    <n v="2284.64347"/>
  </r>
  <r>
    <x v="6"/>
    <x v="3"/>
    <n v="35368025"/>
    <s v="Pedra Bela"/>
    <n v="0.314926737762589"/>
    <n v="5912"/>
    <n v="1627"/>
    <n v="4285"/>
    <n v="37.613"/>
    <n v="27.52"/>
    <n v="0.08"/>
    <n v="7.0000000000000007E-2"/>
    <n v="0.01"/>
    <n v="0"/>
    <n v="4.0000000000000001E-3"/>
    <n v="5.7000000000000002E-2"/>
    <n v="0.02"/>
    <n v="2.7550999999999999E-3"/>
    <n v="3.9013041666666665E-3"/>
    <n v="16"/>
    <n v="26.53"/>
    <n v="73.47"/>
    <n v="1.06"/>
    <n v="81.756"/>
    <n v="81.760000000000005"/>
    <n v="0"/>
    <n v="0"/>
    <n v="9921.6779431664418"/>
    <n v="1333.5588633288223"/>
    <n v="25.34"/>
    <n v="24.91"/>
    <n v="20.75"/>
    <n v="10.46"/>
    <n v="18.75"/>
    <n v="100"/>
    <n v="11.24"/>
    <n v="4.3"/>
    <n v="16"/>
    <n v="2.5"/>
    <n v="0"/>
    <n v="0"/>
    <n v="0"/>
    <n v="0"/>
    <n v="0"/>
    <n v="9"/>
    <n v="74.459999999999994"/>
    <n v="0"/>
    <n v="0"/>
    <n v="1.1000000000000001"/>
    <n v="0"/>
    <n v="0"/>
    <n v="10"/>
    <n v="102.52981641822767"/>
    <n v="26"/>
    <n v="72"/>
    <n v="60.875517600000002"/>
    <n v="0"/>
  </r>
  <r>
    <x v="10"/>
    <x v="3"/>
    <n v="353690115"/>
    <s v="Pedranópolis"/>
    <n v="-0.65594546449500002"/>
    <n v="2455"/>
    <n v="1557"/>
    <n v="898"/>
    <n v="9.4429999999999996"/>
    <n v="63.42"/>
    <n v="0.16"/>
    <n v="0.15"/>
    <n v="0.01"/>
    <n v="0.01"/>
    <n v="4.0000000000000001E-3"/>
    <n v="0"/>
    <n v="0.16"/>
    <n v="3.414E-4"/>
    <n v="4.8320026041666665E-3"/>
    <n v="7"/>
    <n v="37.5"/>
    <n v="62.5"/>
    <n v="1.1100000000000001"/>
    <n v="85.536000000000001"/>
    <n v="17.5"/>
    <n v="0"/>
    <n v="0"/>
    <n v="25691.24236252546"/>
    <n v="2697.5804480651736"/>
    <n v="75.58"/>
    <n v="82.45"/>
    <n v="65.61"/>
    <n v="13.85"/>
    <n v="83.464566929133895"/>
    <n v="100"/>
    <n v="25.7"/>
    <n v="8.1999999999999993"/>
    <n v="35.299999999999997"/>
    <n v="6.1"/>
    <n v="0"/>
    <n v="0"/>
    <n v="0"/>
    <n v="0"/>
    <n v="0"/>
    <n v="10"/>
    <n v="99.36"/>
    <n v="99.36"/>
    <n v="79.5"/>
    <n v="8.6999999999999993"/>
    <n v="0"/>
    <n v="0"/>
    <n v="3"/>
    <n v="82.781412339280919"/>
    <n v="9"/>
    <n v="15"/>
    <n v="84.988569600000005"/>
    <n v="84.988569600000005"/>
  </r>
  <r>
    <x v="11"/>
    <x v="3"/>
    <n v="35370088"/>
    <s v="Pedregulho"/>
    <n v="0.381519527812202"/>
    <n v="16112"/>
    <n v="11999"/>
    <n v="4113"/>
    <n v="22.954999999999998"/>
    <n v="74.47"/>
    <n v="0.5"/>
    <n v="0.46"/>
    <n v="0.04"/>
    <n v="0.22"/>
    <n v="3.3000000000000002E-2"/>
    <n v="1E-3"/>
    <n v="0.46"/>
    <n v="9.4876000000000005E-3"/>
    <n v="3.8514747648148155E-2"/>
    <n v="26"/>
    <n v="60.92"/>
    <n v="39.08"/>
    <n v="8.6"/>
    <n v="663.12"/>
    <n v="120.01"/>
    <n v="4"/>
    <n v="0"/>
    <n v="22332.780536246275"/>
    <n v="2740.2184707050646"/>
    <n v="78.53"/>
    <s v=""/>
    <n v="74.349999999999994"/>
    <n v="21.68"/>
    <n v="12"/>
    <n v="100"/>
    <n v="14.21"/>
    <n v="4.4000000000000004"/>
    <n v="21.4"/>
    <n v="3.1"/>
    <s v=""/>
    <s v=""/>
    <n v="0"/>
    <n v="0"/>
    <s v=""/>
    <n v="9.1999999999999993"/>
    <n v="99.05"/>
    <n v="99.05"/>
    <n v="81.900000000000006"/>
    <n v="10"/>
    <n v="0"/>
    <n v="0"/>
    <n v="6"/>
    <n v="85.681464932528755"/>
    <n v="53"/>
    <n v="34"/>
    <n v="656.82036000000005"/>
    <n v="656.82036000000005"/>
  </r>
  <r>
    <x v="6"/>
    <x v="3"/>
    <n v="35371075"/>
    <s v="Pedreira"/>
    <n v="1.29053643578467"/>
    <n v="45161"/>
    <n v="44782"/>
    <n v="379"/>
    <n v="411.64"/>
    <n v="99.16"/>
    <n v="0.27"/>
    <n v="0.24"/>
    <n v="0.03"/>
    <n v="0.15"/>
    <n v="0.16300000000000001"/>
    <n v="0.10100000000000001"/>
    <n v="0"/>
    <n v="7.7828000000000003E-3"/>
    <n v="0.1363145060046296"/>
    <n v="24"/>
    <n v="22.81"/>
    <n v="77.19"/>
    <n v="36.97"/>
    <n v="2495.1779999999999"/>
    <n v="690.57"/>
    <n v="11"/>
    <n v="0"/>
    <n v="893.82608888199991"/>
    <n v="118.7112774296406"/>
    <n v="99.16"/>
    <n v="99.58"/>
    <n v="97.18"/>
    <n v="56.21"/>
    <s v=""/>
    <n v="100"/>
    <n v="56.44"/>
    <n v="21.2"/>
    <n v="77.7"/>
    <n v="17.600000000000001"/>
    <n v="0"/>
    <n v="6.1538461538461497"/>
    <n v="0"/>
    <n v="2"/>
    <n v="0"/>
    <n v="8.6"/>
    <n v="98"/>
    <n v="88.2"/>
    <n v="72.3"/>
    <n v="8"/>
    <n v="3"/>
    <n v="0"/>
    <n v="65"/>
    <n v="119.57641543627359"/>
    <n v="13"/>
    <n v="44"/>
    <n v="2445.2744400000001"/>
    <n v="2200.7469959999999"/>
  </r>
  <r>
    <x v="5"/>
    <x v="3"/>
    <n v="353715617"/>
    <s v="Pedrinhas Paulista"/>
    <n v="0.199495985719644"/>
    <n v="2990"/>
    <n v="2582"/>
    <n v="408"/>
    <n v="19.649000000000001"/>
    <n v="86.35"/>
    <n v="6.0000000000000005E-2"/>
    <n v="0.05"/>
    <n v="0.01"/>
    <n v="0.2"/>
    <n v="6.0000000000000001E-3"/>
    <n v="0"/>
    <n v="0.05"/>
    <n v="1.6266E-3"/>
    <n v="6.7851197916666663E-3"/>
    <n v="0"/>
    <n v="33.33"/>
    <n v="66.67"/>
    <n v="1.82"/>
    <n v="140.61600000000001"/>
    <n v="20.89"/>
    <n v="1"/>
    <n v="0"/>
    <n v="15082.434782608696"/>
    <n v="1687.5451505016727"/>
    <n v="87.14"/>
    <n v="84.35"/>
    <n v="86.07"/>
    <n v="20.97"/>
    <n v="50.998196405249097"/>
    <n v="100"/>
    <n v="7.42"/>
    <n v="3.9"/>
    <n v="7.6"/>
    <n v="6.8"/>
    <n v="0"/>
    <n v="0"/>
    <n v="0"/>
    <n v="0"/>
    <n v="0"/>
    <n v="9.5"/>
    <n v="94.6"/>
    <n v="94.6"/>
    <n v="85.1"/>
    <n v="9.9"/>
    <n v="1"/>
    <n v="0"/>
    <n v="0"/>
    <n v="88.42879984770596"/>
    <n v="6"/>
    <n v="12"/>
    <n v="133.02273600000001"/>
    <n v="133.02273600000001"/>
  </r>
  <r>
    <x v="17"/>
    <x v="3"/>
    <n v="353720611"/>
    <s v="Pedro de Toledo"/>
    <n v="0.73300950128398801"/>
    <n v="10734"/>
    <n v="7532"/>
    <n v="3202"/>
    <n v="15.994"/>
    <n v="70.17"/>
    <n v="0.02"/>
    <n v="0.02"/>
    <n v="0"/>
    <n v="0"/>
    <n v="2.1999999999999999E-2"/>
    <n v="0"/>
    <n v="0"/>
    <n v="6.3630000000000002E-4"/>
    <n v="1.6785851562499999E-2"/>
    <n v="12"/>
    <n v="83.33"/>
    <n v="16.670000000000002"/>
    <n v="5.37"/>
    <n v="414.45"/>
    <n v="212.1"/>
    <n v="1"/>
    <n v="0"/>
    <n v="59728.608160983793"/>
    <n v="7697.439910564558"/>
    <n v="60.05"/>
    <s v=""/>
    <n v="35.68"/>
    <n v="37.79"/>
    <n v="0"/>
    <n v="87.13"/>
    <n v="0.26"/>
    <n v="0.1"/>
    <n v="0.4"/>
    <n v="0"/>
    <s v=""/>
    <s v=""/>
    <n v="0"/>
    <n v="0"/>
    <s v=""/>
    <n v="4"/>
    <n v="54.86"/>
    <n v="54.86"/>
    <n v="48.8"/>
    <n v="6"/>
    <n v="0"/>
    <n v="0"/>
    <n v="17"/>
    <n v="131.06275793090256"/>
    <n v="5"/>
    <n v="1"/>
    <n v="227.36726999999999"/>
    <n v="227.36726999999999"/>
  </r>
  <r>
    <x v="12"/>
    <x v="3"/>
    <n v="353730519"/>
    <s v="Penápolis"/>
    <n v="0.476540685798721"/>
    <n v="60157"/>
    <n v="58093"/>
    <n v="2064"/>
    <n v="84.908000000000001"/>
    <n v="96.57"/>
    <n v="0.32999999999999996"/>
    <n v="0.3"/>
    <n v="0.03"/>
    <n v="0"/>
    <n v="0.193"/>
    <n v="9.4E-2"/>
    <n v="0.03"/>
    <n v="5.4780999999999996E-3"/>
    <n v="0.17489484993171295"/>
    <n v="19"/>
    <n v="15.79"/>
    <n v="84.21"/>
    <n v="47.94"/>
    <n v="3235.68"/>
    <n v="660.08"/>
    <n v="5"/>
    <n v="0"/>
    <n v="2746.9561314560233"/>
    <n v="214.93359043835295"/>
    <n v="95.51"/>
    <n v="95.51"/>
    <n v="95.51"/>
    <n v="26.96"/>
    <s v=""/>
    <n v="100"/>
    <n v="19.46"/>
    <n v="6.1"/>
    <n v="23.9"/>
    <n v="6.1"/>
    <n v="0"/>
    <n v="0"/>
    <n v="0"/>
    <n v="0"/>
    <n v="0"/>
    <n v="9.4"/>
    <n v="100"/>
    <n v="100"/>
    <n v="79.599999999999994"/>
    <n v="8.4"/>
    <n v="0"/>
    <n v="0"/>
    <n v="20"/>
    <n v="110.35202012829774"/>
    <n v="12"/>
    <n v="64"/>
    <n v="3235.68"/>
    <n v="3235.68"/>
  </r>
  <r>
    <x v="16"/>
    <x v="3"/>
    <n v="353740418"/>
    <s v="Pereira Barreto"/>
    <m/>
    <m/>
    <m/>
    <m/>
    <m/>
    <m/>
    <n v="0"/>
    <n v="0"/>
    <n v="0"/>
    <n v="0.14000000000000001"/>
    <n v="0"/>
    <n v="0"/>
    <n v="0"/>
    <n v="0"/>
    <n v="0"/>
    <n v="0"/>
    <n v="0"/>
    <n v="0"/>
    <m/>
    <s v=""/>
    <m/>
    <m/>
    <m/>
    <s v=""/>
    <s v=""/>
    <m/>
    <m/>
    <m/>
    <m/>
    <n v="0.55555555555555602"/>
    <m/>
    <m/>
    <m/>
    <m/>
    <m/>
    <s v=""/>
    <s v=""/>
    <m/>
    <m/>
    <s v=""/>
    <m/>
    <m/>
    <m/>
    <m/>
    <m/>
    <m/>
    <m/>
    <n v="2"/>
    <m/>
    <n v="0"/>
    <n v="0"/>
    <m/>
    <m/>
  </r>
  <r>
    <x v="12"/>
    <x v="3"/>
    <n v="353740419"/>
    <s v="Pereira Barreto"/>
    <n v="0.117466868238636"/>
    <n v="25276"/>
    <n v="23627"/>
    <n v="1649"/>
    <n v="25.792999999999999"/>
    <n v="93.48"/>
    <n v="0.97"/>
    <n v="0.96"/>
    <n v="0.01"/>
    <n v="0"/>
    <n v="2E-3"/>
    <n v="0"/>
    <n v="0.96"/>
    <n v="8.6917999999999995E-3"/>
    <n v="7.161545035185185E-2"/>
    <n v="5"/>
    <n v="28"/>
    <n v="72"/>
    <n v="16.8"/>
    <n v="1296.3240000000001"/>
    <n v="368.94"/>
    <n v="1"/>
    <n v="0"/>
    <n v="9033.1001740781776"/>
    <n v="711.16948884317128"/>
    <n v="93.08"/>
    <n v="93.08"/>
    <n v="99"/>
    <n v="20"/>
    <s v=""/>
    <n v="100"/>
    <n v="42.73"/>
    <n v="13.5"/>
    <n v="56.2"/>
    <n v="2.2999999999999998"/>
    <n v="0"/>
    <n v="0"/>
    <n v="0"/>
    <n v="0"/>
    <n v="0"/>
    <n v="9"/>
    <n v="98"/>
    <n v="98"/>
    <n v="71.5"/>
    <n v="8.1"/>
    <n v="0"/>
    <n v="0"/>
    <n v="10"/>
    <n v="2.7926934623378843"/>
    <n v="14"/>
    <n v="36"/>
    <n v="1270.39752"/>
    <n v="1270.39752"/>
  </r>
  <r>
    <x v="8"/>
    <x v="3"/>
    <n v="353750310"/>
    <s v="Pereiras"/>
    <n v="1.48411337912009"/>
    <n v="8147"/>
    <n v="5441"/>
    <n v="2706"/>
    <n v="36.671999999999997"/>
    <n v="66.790000000000006"/>
    <n v="0.04"/>
    <n v="0.03"/>
    <n v="0.01"/>
    <n v="0"/>
    <n v="2.8000000000000001E-2"/>
    <n v="1.0999999999999999E-2"/>
    <n v="0"/>
    <n v="1.1827000000000001E-3"/>
    <n v="1.7444511808268229E-2"/>
    <n v="14"/>
    <n v="26.67"/>
    <n v="73.33"/>
    <n v="3.93"/>
    <n v="303.26400000000001"/>
    <n v="39.42"/>
    <n v="0"/>
    <n v="0"/>
    <n v="7741.7454277648212"/>
    <n v="1161.2618141647233"/>
    <s v=""/>
    <s v=""/>
    <s v=""/>
    <s v=""/>
    <n v="0"/>
    <s v=""/>
    <n v="5.78"/>
    <n v="2.1"/>
    <n v="7"/>
    <n v="4"/>
    <n v="0"/>
    <n v="0"/>
    <n v="0"/>
    <n v="0"/>
    <n v="0"/>
    <n v="9.8000000000000007"/>
    <n v="100"/>
    <n v="100"/>
    <n v="87"/>
    <n v="9.8000000000000007"/>
    <n v="0"/>
    <n v="0"/>
    <n v="32"/>
    <n v="160.50893431554073"/>
    <n v="4"/>
    <n v="11"/>
    <n v="303.26400000000001"/>
    <n v="303.26400000000001"/>
  </r>
  <r>
    <x v="19"/>
    <x v="3"/>
    <n v="35376027"/>
    <s v="Peruíbe"/>
    <n v="1.1381965772426099"/>
    <n v="64248"/>
    <n v="63780"/>
    <n v="468"/>
    <n v="196.953"/>
    <n v="99.27"/>
    <n v="0.15"/>
    <n v="0.15"/>
    <n v="0"/>
    <n v="0"/>
    <n v="0.14899999999999999"/>
    <n v="0"/>
    <n v="0"/>
    <n v="5.8E-5"/>
    <n v="0.18850965524999999"/>
    <n v="4"/>
    <n v="80"/>
    <n v="20"/>
    <n v="52.66"/>
    <n v="3554.712"/>
    <n v="1367.97"/>
    <n v="8"/>
    <n v="0"/>
    <n v="8589.8393724318266"/>
    <n v="1094.5909600298839"/>
    <n v="96.39"/>
    <s v=""/>
    <n v="75.260000000000005"/>
    <n v="40.659999999999997"/>
    <n v="0"/>
    <n v="97.48"/>
    <n v="2.25"/>
    <n v="0.9"/>
    <n v="3.4"/>
    <n v="0"/>
    <n v="8"/>
    <n v="11.396011396011399"/>
    <n v="1.5564686838500801"/>
    <n v="1"/>
    <n v="50"/>
    <n v="8.6"/>
    <n v="75.13"/>
    <n v="75.13"/>
    <n v="61.5"/>
    <n v="7.1"/>
    <n v="1"/>
    <n v="0"/>
    <n v="17"/>
    <n v="79.041044238501939"/>
    <n v="8"/>
    <n v="2"/>
    <n v="2670.6551260000001"/>
    <n v="2670.6551260000001"/>
  </r>
  <r>
    <x v="17"/>
    <x v="3"/>
    <n v="353760211"/>
    <s v="Peruíbe"/>
    <m/>
    <m/>
    <m/>
    <m/>
    <m/>
    <m/>
    <n v="0"/>
    <n v="0"/>
    <n v="0"/>
    <n v="0"/>
    <n v="0"/>
    <n v="0"/>
    <n v="0"/>
    <n v="0"/>
    <n v="0"/>
    <n v="0"/>
    <n v="0"/>
    <n v="0"/>
    <m/>
    <s v=""/>
    <m/>
    <m/>
    <m/>
    <s v=""/>
    <s v=""/>
    <m/>
    <m/>
    <m/>
    <m/>
    <n v="5.6402985074626901"/>
    <m/>
    <m/>
    <m/>
    <m/>
    <m/>
    <s v=""/>
    <s v=""/>
    <m/>
    <m/>
    <s v=""/>
    <m/>
    <m/>
    <m/>
    <m/>
    <m/>
    <m/>
    <m/>
    <n v="0"/>
    <m/>
    <n v="0"/>
    <n v="0"/>
    <m/>
    <m/>
  </r>
  <r>
    <x v="0"/>
    <x v="3"/>
    <n v="353770120"/>
    <s v="Piacatu"/>
    <n v="1.20895324288699"/>
    <n v="5714"/>
    <n v="5204"/>
    <n v="510"/>
    <n v="24.571999999999999"/>
    <n v="91.07"/>
    <n v="0.18"/>
    <n v="0.16"/>
    <n v="0.02"/>
    <n v="0"/>
    <n v="1.6E-2"/>
    <n v="0"/>
    <n v="0.16"/>
    <n v="4.8600000000000002E-5"/>
    <n v="1.4195718750000001E-2"/>
    <n v="9"/>
    <n v="46.67"/>
    <n v="53.33"/>
    <n v="3.61"/>
    <n v="278.42399999999998"/>
    <n v="52.9"/>
    <n v="1"/>
    <n v="0"/>
    <n v="9382.4291214560726"/>
    <n v="1159.0059502975148"/>
    <n v="95.4"/>
    <n v="90.66"/>
    <n v="94.15"/>
    <n v="22.08"/>
    <s v=""/>
    <n v="100"/>
    <n v="24.47"/>
    <n v="10.199999999999999"/>
    <n v="31.5"/>
    <n v="7.8"/>
    <n v="0"/>
    <n v="0"/>
    <n v="0"/>
    <n v="0"/>
    <n v="0"/>
    <n v="8.6"/>
    <n v="100"/>
    <n v="100"/>
    <n v="81"/>
    <n v="9.6999999999999993"/>
    <n v="0"/>
    <n v="0"/>
    <n v="2"/>
    <n v="112.71003801762414"/>
    <n v="7"/>
    <n v="8"/>
    <n v="278.42399999999998"/>
    <n v="278.42399999999998"/>
  </r>
  <r>
    <x v="8"/>
    <x v="3"/>
    <n v="353780010"/>
    <s v="Piedade"/>
    <n v="0.26223023197753398"/>
    <n v="53078"/>
    <n v="24771"/>
    <n v="28307"/>
    <n v="71.194000000000003"/>
    <n v="46.67"/>
    <n v="0.42000000000000004"/>
    <n v="0.4"/>
    <n v="0.02"/>
    <n v="0"/>
    <n v="9.2999999999999999E-2"/>
    <n v="2E-3"/>
    <n v="0.31"/>
    <n v="5.7754E-3"/>
    <n v="8.8135588969907405E-2"/>
    <n v="182"/>
    <n v="77.27"/>
    <n v="22.73"/>
    <n v="20.079999999999998"/>
    <n v="1355.616"/>
    <n v="567.73"/>
    <n v="5"/>
    <n v="0"/>
    <n v="5703.7868796864996"/>
    <n v="790.21214062323372"/>
    <n v="54.55"/>
    <n v="63.56"/>
    <n v="31.75"/>
    <n v="41.31"/>
    <n v="13.36"/>
    <n v="100"/>
    <n v="11.91"/>
    <n v="4.8"/>
    <n v="17.5"/>
    <n v="1.2"/>
    <n v="0"/>
    <n v="0.90760573606825201"/>
    <n v="0"/>
    <n v="0"/>
    <n v="0"/>
    <n v="8.5"/>
    <n v="67.55"/>
    <n v="64.577799999999996"/>
    <n v="58.1"/>
    <n v="6.7"/>
    <n v="1"/>
    <n v="0"/>
    <n v="21"/>
    <n v="105.51923585800678"/>
    <n v="170"/>
    <n v="50"/>
    <n v="915.71860800000002"/>
    <n v="875.42698919999998"/>
  </r>
  <r>
    <x v="17"/>
    <x v="3"/>
    <n v="353780011"/>
    <s v="Piedade"/>
    <m/>
    <m/>
    <m/>
    <m/>
    <m/>
    <m/>
    <n v="0.03"/>
    <n v="0.03"/>
    <n v="0"/>
    <n v="0"/>
    <n v="0"/>
    <n v="0"/>
    <n v="0.03"/>
    <n v="4.9799999999999998E-5"/>
    <n v="0"/>
    <n v="7"/>
    <n v="100"/>
    <n v="0"/>
    <m/>
    <s v=""/>
    <m/>
    <m/>
    <m/>
    <s v=""/>
    <s v=""/>
    <m/>
    <m/>
    <m/>
    <m/>
    <n v="0.37593984962406002"/>
    <m/>
    <m/>
    <m/>
    <m/>
    <m/>
    <s v=""/>
    <s v=""/>
    <m/>
    <m/>
    <s v=""/>
    <m/>
    <m/>
    <m/>
    <m/>
    <m/>
    <m/>
    <m/>
    <n v="0"/>
    <m/>
    <n v="6"/>
    <n v="0"/>
    <m/>
    <m/>
  </r>
  <r>
    <x v="14"/>
    <x v="3"/>
    <n v="353780014"/>
    <s v="Piedade"/>
    <m/>
    <m/>
    <m/>
    <m/>
    <m/>
    <m/>
    <n v="0.01"/>
    <n v="0.01"/>
    <n v="0"/>
    <n v="0"/>
    <n v="1E-3"/>
    <n v="0"/>
    <n v="0.01"/>
    <n v="0"/>
    <n v="0"/>
    <n v="8"/>
    <n v="88.89"/>
    <n v="11.11"/>
    <m/>
    <s v=""/>
    <m/>
    <m/>
    <m/>
    <s v=""/>
    <s v=""/>
    <m/>
    <m/>
    <m/>
    <m/>
    <s v=""/>
    <m/>
    <m/>
    <m/>
    <m/>
    <m/>
    <s v=""/>
    <s v=""/>
    <m/>
    <m/>
    <s v=""/>
    <m/>
    <m/>
    <m/>
    <m/>
    <m/>
    <m/>
    <m/>
    <n v="0"/>
    <m/>
    <n v="8"/>
    <n v="1"/>
    <m/>
    <m/>
  </r>
  <r>
    <x v="8"/>
    <x v="3"/>
    <n v="353790910"/>
    <s v="Pilar do Sul"/>
    <m/>
    <m/>
    <m/>
    <m/>
    <m/>
    <m/>
    <n v="0"/>
    <n v="0"/>
    <n v="0"/>
    <n v="0"/>
    <n v="0"/>
    <n v="0"/>
    <n v="0"/>
    <n v="0"/>
    <n v="0"/>
    <n v="0"/>
    <n v="0"/>
    <n v="0"/>
    <m/>
    <s v=""/>
    <m/>
    <m/>
    <m/>
    <s v=""/>
    <s v=""/>
    <m/>
    <m/>
    <m/>
    <m/>
    <s v=""/>
    <m/>
    <m/>
    <m/>
    <m/>
    <m/>
    <s v=""/>
    <s v=""/>
    <m/>
    <m/>
    <s v=""/>
    <m/>
    <m/>
    <m/>
    <m/>
    <m/>
    <m/>
    <m/>
    <n v="4"/>
    <m/>
    <n v="0"/>
    <n v="0"/>
    <m/>
    <m/>
  </r>
  <r>
    <x v="14"/>
    <x v="3"/>
    <n v="353790914"/>
    <s v="Pilar do Sul"/>
    <n v="0.709029783252491"/>
    <n v="27692"/>
    <n v="22690"/>
    <n v="5002"/>
    <n v="40.58"/>
    <n v="81.94"/>
    <n v="0.06"/>
    <n v="0.06"/>
    <n v="0"/>
    <n v="0"/>
    <n v="3.1E-2"/>
    <n v="0"/>
    <n v="0.03"/>
    <n v="6.7089999999999999E-4"/>
    <n v="7.4018504486111122E-2"/>
    <n v="31"/>
    <n v="65"/>
    <n v="35"/>
    <n v="15.8"/>
    <n v="1218.51"/>
    <n v="334.69"/>
    <n v="3"/>
    <n v="0"/>
    <n v="8654.9761664018497"/>
    <n v="1036.3195146612736"/>
    <n v="87.81"/>
    <n v="90"/>
    <n v="62.01"/>
    <n v="32.630000000000003"/>
    <s v=""/>
    <n v="100"/>
    <n v="1.73"/>
    <n v="0.8"/>
    <n v="2.2999999999999998"/>
    <n v="0.2"/>
    <n v="0"/>
    <n v="1.2062726176115799"/>
    <n v="0"/>
    <n v="0"/>
    <n v="0"/>
    <n v="7.5"/>
    <n v="76.349999999999994"/>
    <n v="76.349999999999994"/>
    <n v="72.5"/>
    <n v="7.9"/>
    <n v="0"/>
    <n v="0"/>
    <n v="13"/>
    <n v="41.881418998159923"/>
    <n v="26"/>
    <n v="14"/>
    <n v="930.33238500000004"/>
    <n v="930.33238500000004"/>
  </r>
  <r>
    <x v="15"/>
    <x v="3"/>
    <n v="35380062"/>
    <s v="Pindamonhangaba"/>
    <n v="1.2155798844568"/>
    <n v="158974"/>
    <n v="154332"/>
    <n v="4642"/>
    <n v="217.72200000000001"/>
    <n v="97.08"/>
    <n v="2.2800000000000002"/>
    <n v="2.2200000000000002"/>
    <n v="0.06"/>
    <n v="0.81"/>
    <n v="3.5999999999999997E-2"/>
    <n v="0.13500000000000001"/>
    <n v="2.04"/>
    <n v="6.7792500000000006E-2"/>
    <n v="0.55383303240740744"/>
    <n v="102"/>
    <n v="67.099999999999994"/>
    <n v="32.9"/>
    <n v="142.29"/>
    <n v="8537.4539999999997"/>
    <n v="2923.17"/>
    <n v="27"/>
    <n v="0"/>
    <n v="2211.8484783675317"/>
    <n v="224.16042874935528"/>
    <n v="100"/>
    <n v="99"/>
    <n v="98.95"/>
    <n v="31.56"/>
    <n v="0"/>
    <n v="100"/>
    <n v="47.23"/>
    <n v="20.399999999999999"/>
    <n v="60.1"/>
    <n v="5.0999999999999996"/>
    <n v="8"/>
    <n v="0.36363636363636398"/>
    <n v="0"/>
    <n v="0"/>
    <n v="0"/>
    <n v="8.9"/>
    <n v="97.8"/>
    <n v="97.8"/>
    <n v="65.8"/>
    <n v="7.4"/>
    <n v="0"/>
    <n v="0"/>
    <n v="171"/>
    <n v="6.5001539983115144"/>
    <n v="104"/>
    <n v="51"/>
    <n v="8349.6300119999996"/>
    <n v="8349.6300119999996"/>
  </r>
  <r>
    <x v="10"/>
    <x v="3"/>
    <n v="353810515"/>
    <s v="Pindorama"/>
    <n v="0.971851181739258"/>
    <n v="15946"/>
    <n v="15094"/>
    <n v="852"/>
    <n v="86.414000000000001"/>
    <n v="94.66"/>
    <n v="0.09"/>
    <n v="0.01"/>
    <n v="0.08"/>
    <n v="0"/>
    <n v="7.4999999999999997E-2"/>
    <n v="0"/>
    <n v="0.01"/>
    <n v="6.9246999999999998E-3"/>
    <n v="4.5947328550925925E-2"/>
    <n v="1"/>
    <n v="24.14"/>
    <n v="75.86"/>
    <n v="11.04"/>
    <n v="851.36400000000003"/>
    <n v="83.78"/>
    <n v="7"/>
    <n v="0"/>
    <n v="2788.5212592499688"/>
    <n v="316.42794431205311"/>
    <n v="94.66"/>
    <n v="94.66"/>
    <n v="94.66"/>
    <n v="41"/>
    <n v="48.148148148148103"/>
    <n v="100"/>
    <n v="20.420000000000002"/>
    <n v="7.1"/>
    <n v="4.7"/>
    <n v="52.8"/>
    <n v="2"/>
    <n v="0.62163282221301297"/>
    <n v="0"/>
    <n v="0"/>
    <n v="0"/>
    <n v="9.8000000000000007"/>
    <n v="98"/>
    <n v="98"/>
    <n v="90.2"/>
    <n v="10"/>
    <n v="2"/>
    <n v="0"/>
    <n v="6"/>
    <n v="163.23038219049758"/>
    <n v="7"/>
    <n v="22"/>
    <n v="834.33672000000001"/>
    <n v="834.33672000000001"/>
  </r>
  <r>
    <x v="2"/>
    <x v="3"/>
    <n v="353810516"/>
    <s v="Pindorama"/>
    <m/>
    <m/>
    <m/>
    <m/>
    <m/>
    <m/>
    <n v="0.01"/>
    <n v="0.01"/>
    <n v="0"/>
    <n v="0"/>
    <n v="0"/>
    <n v="0"/>
    <n v="0.01"/>
    <n v="0"/>
    <n v="0"/>
    <n v="0"/>
    <n v="66.67"/>
    <n v="33.33"/>
    <m/>
    <s v=""/>
    <m/>
    <m/>
    <m/>
    <s v=""/>
    <s v=""/>
    <m/>
    <m/>
    <m/>
    <m/>
    <n v="36.284470246734401"/>
    <m/>
    <m/>
    <m/>
    <m/>
    <m/>
    <s v=""/>
    <s v=""/>
    <m/>
    <m/>
    <s v=""/>
    <m/>
    <m/>
    <m/>
    <m/>
    <m/>
    <m/>
    <m/>
    <n v="3"/>
    <m/>
    <n v="2"/>
    <n v="1"/>
    <m/>
    <m/>
  </r>
  <r>
    <x v="6"/>
    <x v="3"/>
    <n v="35382045"/>
    <s v="Pinhalzinho"/>
    <n v="1.3699641977764601"/>
    <n v="14275"/>
    <n v="7141"/>
    <n v="7134"/>
    <n v="92.126000000000005"/>
    <n v="50.02"/>
    <n v="0.16"/>
    <n v="0.1"/>
    <n v="0.06"/>
    <n v="0"/>
    <n v="2.3E-2"/>
    <n v="0"/>
    <n v="7.0000000000000007E-2"/>
    <n v="6.7369999999999999E-2"/>
    <n v="2.0717337239583335E-2"/>
    <n v="26"/>
    <n v="38.4"/>
    <n v="61.6"/>
    <n v="5.09"/>
    <n v="392.68799999999999"/>
    <n v="78.61"/>
    <n v="2"/>
    <n v="0"/>
    <n v="4241.6196147110331"/>
    <n v="552.2942206654991"/>
    <n v="55.73"/>
    <n v="49.26"/>
    <n v="44.99"/>
    <n v="27.7"/>
    <s v=""/>
    <n v="100"/>
    <n v="22.05"/>
    <n v="8.4"/>
    <n v="21.5"/>
    <n v="23.1"/>
    <s v=""/>
    <s v=""/>
    <n v="0"/>
    <n v="0"/>
    <s v=""/>
    <n v="8.3000000000000007"/>
    <n v="90.89"/>
    <n v="90.89"/>
    <n v="80"/>
    <n v="9.9"/>
    <n v="0"/>
    <n v="0"/>
    <n v="13"/>
    <n v="111.01812812148137"/>
    <n v="48"/>
    <n v="77"/>
    <n v="356.91412320000001"/>
    <n v="356.91412320000001"/>
  </r>
  <r>
    <x v="1"/>
    <x v="3"/>
    <n v="353830321"/>
    <s v="Piquerobi"/>
    <n v="1.13256708286658E-2"/>
    <n v="3534"/>
    <n v="2774"/>
    <n v="760"/>
    <n v="7.3239999999999998"/>
    <n v="78.489999999999995"/>
    <n v="0.01"/>
    <n v="0"/>
    <n v="0.01"/>
    <n v="0"/>
    <n v="6.0000000000000001E-3"/>
    <n v="0"/>
    <n v="0"/>
    <n v="2.4166000000000001E-3"/>
    <n v="7.1443859374999991E-3"/>
    <n v="1"/>
    <n v="0"/>
    <n v="100"/>
    <n v="1.95"/>
    <n v="150.49799999999999"/>
    <n v="34.18"/>
    <n v="0"/>
    <n v="0"/>
    <n v="32035.72156196944"/>
    <n v="3837.1477079796259"/>
    <n v="77.63"/>
    <s v=""/>
    <n v="74.650000000000006"/>
    <n v="11.51"/>
    <s v=""/>
    <n v="100"/>
    <n v="0.47"/>
    <n v="0.2"/>
    <n v="0"/>
    <n v="1.9"/>
    <n v="0"/>
    <n v="0"/>
    <n v="0"/>
    <n v="0"/>
    <n v="0"/>
    <n v="8.1999999999999993"/>
    <n v="90.93"/>
    <n v="90.93"/>
    <n v="77.3"/>
    <n v="8.4"/>
    <n v="0"/>
    <n v="0"/>
    <n v="2"/>
    <n v="83.982025222164182"/>
    <n v="0"/>
    <n v="3"/>
    <n v="136.84783139999999"/>
    <n v="136.84783139999999"/>
  </r>
  <r>
    <x v="13"/>
    <x v="3"/>
    <n v="353830322"/>
    <s v="Piquerobi"/>
    <m/>
    <m/>
    <m/>
    <m/>
    <m/>
    <m/>
    <n v="0"/>
    <n v="0"/>
    <n v="0"/>
    <n v="0"/>
    <n v="0"/>
    <n v="0"/>
    <n v="0"/>
    <n v="0"/>
    <n v="0"/>
    <n v="0"/>
    <n v="0"/>
    <n v="100"/>
    <m/>
    <s v=""/>
    <m/>
    <m/>
    <m/>
    <s v=""/>
    <s v=""/>
    <m/>
    <m/>
    <m/>
    <m/>
    <n v="0"/>
    <m/>
    <m/>
    <m/>
    <m/>
    <m/>
    <s v=""/>
    <s v=""/>
    <m/>
    <m/>
    <s v=""/>
    <m/>
    <m/>
    <m/>
    <m/>
    <m/>
    <m/>
    <m/>
    <n v="1"/>
    <m/>
    <n v="0"/>
    <n v="2"/>
    <m/>
    <m/>
  </r>
  <r>
    <x v="15"/>
    <x v="3"/>
    <n v="35385012"/>
    <s v="Piquete"/>
    <n v="-0.51169202303613703"/>
    <n v="13754"/>
    <n v="12898"/>
    <n v="856"/>
    <n v="78.200999999999993"/>
    <n v="93.78"/>
    <n v="0.15000000000000002"/>
    <n v="0.14000000000000001"/>
    <n v="0.01"/>
    <n v="0"/>
    <n v="0.114"/>
    <n v="2.9000000000000001E-2"/>
    <n v="0"/>
    <n v="8.6240000000000004E-4"/>
    <n v="3.9413519708333331E-2"/>
    <n v="20"/>
    <n v="81.25"/>
    <n v="18.75"/>
    <n v="9.16"/>
    <n v="706.80600000000004"/>
    <n v="706.81"/>
    <n v="0"/>
    <n v="0"/>
    <n v="5938.5080703795256"/>
    <n v="596.1436672967867"/>
    <n v="94.14"/>
    <n v="93.65"/>
    <n v="73.900000000000006"/>
    <n v="62.11"/>
    <s v=""/>
    <n v="100"/>
    <n v="13.31"/>
    <n v="5.8"/>
    <n v="16.399999999999999"/>
    <n v="2.9"/>
    <n v="0"/>
    <n v="16.732468509118299"/>
    <n v="0"/>
    <n v="0"/>
    <n v="0"/>
    <n v="8.3000000000000007"/>
    <n v="76"/>
    <n v="0"/>
    <n v="0"/>
    <n v="1.1000000000000001"/>
    <n v="0"/>
    <n v="0"/>
    <n v="3"/>
    <n v="289.24085147335018"/>
    <n v="13"/>
    <n v="3"/>
    <n v="537.17255999999998"/>
    <n v="0"/>
  </r>
  <r>
    <x v="6"/>
    <x v="3"/>
    <n v="35386005"/>
    <s v="Piracaia"/>
    <n v="0.49857445324423799"/>
    <n v="25929"/>
    <n v="25929"/>
    <n v="0"/>
    <n v="67.394999999999996"/>
    <n v="100"/>
    <n v="0.29000000000000004"/>
    <n v="0.27"/>
    <n v="0.02"/>
    <n v="0"/>
    <n v="0.10299999999999999"/>
    <n v="1.7000000000000001E-2"/>
    <n v="0.12"/>
    <n v="4.1576099999999998E-2"/>
    <n v="5.2668251239583339E-2"/>
    <n v="49"/>
    <n v="33.96"/>
    <n v="66.040000000000006"/>
    <n v="21.59"/>
    <n v="1457.5139999999999"/>
    <n v="853.68"/>
    <n v="2"/>
    <n v="0"/>
    <n v="5862.2978132592852"/>
    <n v="766.23394654633819"/>
    <n v="66.73"/>
    <n v="100"/>
    <n v="49.41"/>
    <n v="31.67"/>
    <n v="0"/>
    <n v="66.73"/>
    <n v="15.51"/>
    <n v="5.9"/>
    <n v="22.3"/>
    <n v="2.6"/>
    <n v="4"/>
    <n v="0.12838069154399201"/>
    <n v="0"/>
    <n v="1"/>
    <n v="0"/>
    <n v="9.8000000000000007"/>
    <n v="49.32"/>
    <n v="49.32"/>
    <n v="41.4"/>
    <n v="5.4"/>
    <n v="0"/>
    <n v="0"/>
    <n v="60"/>
    <n v="195.56373636075719"/>
    <n v="54"/>
    <n v="105"/>
    <n v="718.84590479999997"/>
    <n v="718.84590479999997"/>
  </r>
  <r>
    <x v="6"/>
    <x v="3"/>
    <n v="35387095"/>
    <s v="Piracicaba"/>
    <n v="0.77958121263554903"/>
    <n v="382817"/>
    <n v="375654"/>
    <n v="7163"/>
    <n v="279.52800000000002"/>
    <n v="98.13"/>
    <n v="4.1500000000000004"/>
    <n v="3.98"/>
    <n v="0.17"/>
    <n v="0.02"/>
    <n v="2.8780000000000001"/>
    <n v="0.92200000000000004"/>
    <n v="0.1"/>
    <n v="0.2522972"/>
    <n v="1.3336564467592593"/>
    <n v="62"/>
    <n v="33.93"/>
    <n v="66.069999999999993"/>
    <n v="349.9"/>
    <n v="20994.714"/>
    <n v="1603.99"/>
    <n v="50"/>
    <n v="0"/>
    <n v="1307.3513454209192"/>
    <n v="177.93817933895306"/>
    <n v="100"/>
    <n v="100"/>
    <n v="100"/>
    <n v="48.85"/>
    <n v="0.08"/>
    <n v="100"/>
    <n v="69.760000000000005"/>
    <n v="26.2"/>
    <n v="105.1"/>
    <n v="7.8"/>
    <n v="1"/>
    <n v="4.9041243685939904"/>
    <n v="0"/>
    <n v="2"/>
    <n v="0"/>
    <n v="9.5"/>
    <n v="100"/>
    <n v="100"/>
    <n v="92.4"/>
    <n v="10"/>
    <n v="12"/>
    <n v="0"/>
    <n v="336"/>
    <n v="215.7977046482581"/>
    <n v="95"/>
    <n v="185"/>
    <n v="20994.714"/>
    <n v="20994.714"/>
  </r>
  <r>
    <x v="8"/>
    <x v="3"/>
    <n v="353870910"/>
    <s v="Piracicaba"/>
    <m/>
    <m/>
    <m/>
    <m/>
    <m/>
    <m/>
    <n v="0"/>
    <n v="0"/>
    <n v="0"/>
    <n v="0"/>
    <n v="0"/>
    <n v="0"/>
    <n v="0"/>
    <n v="2.4304999999999999E-3"/>
    <n v="0"/>
    <n v="6"/>
    <n v="100"/>
    <n v="0"/>
    <m/>
    <s v=""/>
    <m/>
    <m/>
    <m/>
    <s v=""/>
    <s v=""/>
    <m/>
    <m/>
    <m/>
    <m/>
    <n v="0.76530612244898"/>
    <m/>
    <m/>
    <m/>
    <m/>
    <m/>
    <s v=""/>
    <s v=""/>
    <m/>
    <m/>
    <s v=""/>
    <m/>
    <m/>
    <m/>
    <m/>
    <m/>
    <m/>
    <m/>
    <n v="27"/>
    <m/>
    <n v="5"/>
    <n v="0"/>
    <m/>
    <m/>
  </r>
  <r>
    <x v="14"/>
    <x v="3"/>
    <n v="353880814"/>
    <s v="Piraju"/>
    <n v="1.8570530355899201E-2"/>
    <n v="28569"/>
    <n v="26147"/>
    <n v="2422"/>
    <n v="56.546999999999997"/>
    <n v="91.52"/>
    <n v="0.1"/>
    <n v="0.1"/>
    <n v="0"/>
    <n v="0.23"/>
    <n v="0"/>
    <n v="2E-3"/>
    <n v="0.1"/>
    <n v="2.8942999999999998E-3"/>
    <n v="8.0945632263888886E-2"/>
    <n v="12"/>
    <n v="60.47"/>
    <n v="39.53"/>
    <n v="21.43"/>
    <n v="1446.444"/>
    <n v="355.39"/>
    <n v="2"/>
    <n v="0"/>
    <n v="6236.7741258006927"/>
    <n v="761.6591410269873"/>
    <n v="93.08"/>
    <n v="99.03"/>
    <n v="91.27"/>
    <n v="33.67"/>
    <s v=""/>
    <n v="100"/>
    <n v="4.0599999999999996"/>
    <n v="1.8"/>
    <n v="5.4"/>
    <n v="0.5"/>
    <n v="0"/>
    <n v="0.45454545454545497"/>
    <n v="0"/>
    <n v="0"/>
    <n v="0"/>
    <n v="9.1"/>
    <n v="99.25"/>
    <n v="94.287499999999994"/>
    <n v="75.400000000000006"/>
    <n v="8.1"/>
    <n v="0"/>
    <n v="0"/>
    <n v="7"/>
    <n v="0"/>
    <n v="26"/>
    <n v="17"/>
    <n v="1435.5956699999999"/>
    <n v="1363.815887"/>
  </r>
  <r>
    <x v="2"/>
    <x v="3"/>
    <n v="353890716"/>
    <s v="Pirajuí"/>
    <n v="0.52958463119299204"/>
    <n v="23169"/>
    <n v="18965"/>
    <n v="4204"/>
    <n v="28.274999999999999"/>
    <n v="81.86"/>
    <n v="0.27"/>
    <n v="0.26"/>
    <n v="0.01"/>
    <n v="0"/>
    <n v="3.0000000000000001E-3"/>
    <n v="0"/>
    <n v="0.26"/>
    <n v="8.2032000000000008E-3"/>
    <n v="6.9672642260416667E-2"/>
    <n v="2"/>
    <n v="37.04"/>
    <n v="62.96"/>
    <n v="14.25"/>
    <n v="1098.9000000000001"/>
    <n v="1098.9000000000001"/>
    <n v="1"/>
    <n v="0"/>
    <n v="8289.2761880098406"/>
    <n v="843.90003884500823"/>
    <n v="98.79"/>
    <n v="100"/>
    <n v="84.81"/>
    <n v="24.9"/>
    <n v="0"/>
    <n v="99.8"/>
    <n v="10.96"/>
    <n v="4.5"/>
    <n v="13.7"/>
    <n v="2.5"/>
    <n v="16"/>
    <n v="0.93647572967067305"/>
    <n v="0"/>
    <n v="0"/>
    <n v="0"/>
    <n v="5.9"/>
    <n v="97"/>
    <n v="0"/>
    <n v="0"/>
    <n v="1.8"/>
    <n v="0"/>
    <n v="0"/>
    <n v="1"/>
    <n v="4.3058507653360518"/>
    <n v="10"/>
    <n v="17"/>
    <n v="1065.933"/>
    <n v="0"/>
  </r>
  <r>
    <x v="0"/>
    <x v="3"/>
    <n v="353890720"/>
    <s v="Pirajuí"/>
    <m/>
    <m/>
    <m/>
    <m/>
    <m/>
    <m/>
    <n v="0"/>
    <n v="0"/>
    <n v="0"/>
    <n v="0"/>
    <n v="0"/>
    <n v="0"/>
    <n v="0"/>
    <n v="7.1759999999999999E-4"/>
    <n v="0"/>
    <n v="1"/>
    <n v="33.33"/>
    <n v="66.67"/>
    <m/>
    <s v=""/>
    <m/>
    <m/>
    <m/>
    <s v=""/>
    <s v=""/>
    <m/>
    <m/>
    <m/>
    <m/>
    <n v="35.4486147589596"/>
    <m/>
    <m/>
    <m/>
    <m/>
    <m/>
    <s v=""/>
    <s v=""/>
    <m/>
    <m/>
    <s v=""/>
    <m/>
    <m/>
    <m/>
    <m/>
    <m/>
    <m/>
    <m/>
    <n v="1"/>
    <m/>
    <n v="1"/>
    <n v="2"/>
    <m/>
    <m/>
  </r>
  <r>
    <x v="10"/>
    <x v="3"/>
    <n v="353900415"/>
    <s v="Pirangi"/>
    <n v="0.300978630569393"/>
    <n v="10775"/>
    <n v="9843"/>
    <n v="932"/>
    <n v="49.933"/>
    <n v="91.35"/>
    <n v="0.7"/>
    <n v="0.31"/>
    <n v="0.39"/>
    <n v="0"/>
    <n v="3.0000000000000001E-3"/>
    <n v="0.313"/>
    <n v="0.35"/>
    <n v="3.3634299999999999E-2"/>
    <n v="3.2798900462962965E-2"/>
    <n v="3"/>
    <n v="36.56"/>
    <n v="63.44"/>
    <n v="7.11"/>
    <n v="548.42399999999998"/>
    <n v="115.17"/>
    <n v="2"/>
    <n v="0"/>
    <n v="4770.6431554524361"/>
    <n v="526.81948955916494"/>
    <n v="100"/>
    <n v="100"/>
    <n v="100"/>
    <n v="23.38"/>
    <s v=""/>
    <n v="99.99"/>
    <n v="132.28"/>
    <n v="43"/>
    <n v="89.9"/>
    <n v="214.6"/>
    <n v="28"/>
    <n v="0"/>
    <n v="0"/>
    <n v="0"/>
    <n v="0"/>
    <n v="7.7"/>
    <n v="100"/>
    <n v="100"/>
    <n v="79"/>
    <n v="8.6"/>
    <n v="0"/>
    <n v="0"/>
    <n v="3"/>
    <n v="9.1466480816564175"/>
    <n v="34"/>
    <n v="59"/>
    <n v="548.42399999999998"/>
    <n v="548.42399999999998"/>
  </r>
  <r>
    <x v="18"/>
    <x v="3"/>
    <n v="35391036"/>
    <s v="Pirapora do Bom Jesus"/>
    <n v="1.9096316552799799"/>
    <n v="17865"/>
    <n v="17865"/>
    <n v="0"/>
    <n v="165.01900000000001"/>
    <n v="100"/>
    <n v="0.08"/>
    <n v="0.02"/>
    <n v="0.06"/>
    <n v="0"/>
    <n v="6.4000000000000001E-2"/>
    <n v="8.9999999999999993E-3"/>
    <n v="0"/>
    <n v="4.3146E-3"/>
    <n v="4.4744463958333335E-2"/>
    <n v="2"/>
    <n v="21.05"/>
    <n v="78.95"/>
    <n v="12.72"/>
    <n v="981.39599999999996"/>
    <n v="765.01"/>
    <n v="1"/>
    <n v="0"/>
    <n v="2506.6397984886648"/>
    <n v="370.70025188916884"/>
    <n v="82.28"/>
    <s v=""/>
    <n v="51.5"/>
    <n v="52.23"/>
    <n v="13.5658914728682"/>
    <n v="82.28"/>
    <n v="20.440000000000001"/>
    <n v="7.8"/>
    <n v="14.9"/>
    <n v="29.2"/>
    <s v=""/>
    <s v=""/>
    <n v="0"/>
    <n v="0"/>
    <s v=""/>
    <n v="9"/>
    <n v="49.93"/>
    <n v="22.9678"/>
    <n v="22"/>
    <n v="2.9"/>
    <n v="0"/>
    <n v="0"/>
    <n v="9"/>
    <n v="143.03445463018105"/>
    <n v="4"/>
    <n v="15"/>
    <n v="490.01102279999998"/>
    <n v="225.40507049999999"/>
  </r>
  <r>
    <x v="8"/>
    <x v="3"/>
    <n v="353910310"/>
    <s v="Pirapora do Bom Jesus"/>
    <m/>
    <m/>
    <m/>
    <m/>
    <m/>
    <m/>
    <n v="0.03"/>
    <n v="0.03"/>
    <n v="0"/>
    <n v="0"/>
    <n v="3.3000000000000002E-2"/>
    <n v="0"/>
    <n v="0"/>
    <n v="0"/>
    <n v="0"/>
    <n v="0"/>
    <n v="100"/>
    <n v="0"/>
    <m/>
    <s v=""/>
    <m/>
    <m/>
    <m/>
    <s v=""/>
    <s v=""/>
    <m/>
    <m/>
    <m/>
    <m/>
    <s v=""/>
    <m/>
    <m/>
    <m/>
    <m/>
    <m/>
    <s v=""/>
    <s v=""/>
    <m/>
    <m/>
    <s v=""/>
    <m/>
    <m/>
    <m/>
    <m/>
    <m/>
    <m/>
    <m/>
    <n v="0"/>
    <m/>
    <n v="1"/>
    <n v="0"/>
    <m/>
    <m/>
  </r>
  <r>
    <x v="13"/>
    <x v="3"/>
    <n v="353920222"/>
    <s v="Pirapozinho"/>
    <n v="0.998650093791698"/>
    <n v="26461"/>
    <n v="25318"/>
    <n v="1143"/>
    <n v="55.034999999999997"/>
    <n v="95.68"/>
    <n v="0.09"/>
    <n v="0"/>
    <n v="0.09"/>
    <n v="0"/>
    <n v="7.0999999999999994E-2"/>
    <n v="1.6E-2"/>
    <n v="0"/>
    <n v="1.3783999999999999E-3"/>
    <n v="7.7985405932870372E-2"/>
    <n v="0"/>
    <n v="11.76"/>
    <n v="88.24"/>
    <n v="20.54"/>
    <n v="1386.3420000000001"/>
    <n v="371.54"/>
    <n v="2"/>
    <n v="0"/>
    <n v="4314.2859302369525"/>
    <n v="595.89584671781108"/>
    <n v="96.82"/>
    <n v="100"/>
    <n v="92.35"/>
    <n v="17.78"/>
    <s v=""/>
    <n v="100"/>
    <n v="4.88"/>
    <n v="2.5"/>
    <n v="0.1"/>
    <n v="17.5"/>
    <n v="3"/>
    <n v="0.266666666666667"/>
    <n v="0"/>
    <n v="0"/>
    <n v="0"/>
    <n v="8.9"/>
    <n v="91.5"/>
    <n v="91.5"/>
    <n v="73.2"/>
    <n v="8.1"/>
    <n v="0"/>
    <n v="0"/>
    <n v="12"/>
    <n v="91.04267542200985"/>
    <n v="4"/>
    <n v="30"/>
    <n v="1268.5029300000001"/>
    <n v="1268.5029300000001"/>
  </r>
  <r>
    <x v="3"/>
    <x v="3"/>
    <n v="35393019"/>
    <s v="Pirassununga"/>
    <n v="0.59531136211659097"/>
    <n v="72691"/>
    <n v="67695"/>
    <n v="4996"/>
    <n v="99.995999999999995"/>
    <n v="93.13"/>
    <n v="2.11"/>
    <n v="2.0299999999999998"/>
    <n v="0.08"/>
    <n v="0.34"/>
    <n v="0.81399999999999995"/>
    <n v="0.52900000000000003"/>
    <n v="0.75"/>
    <n v="1.55058E-2"/>
    <n v="0.20274975402662038"/>
    <n v="47"/>
    <n v="67.58"/>
    <n v="32.42"/>
    <n v="55.33"/>
    <n v="3734.5320000000002"/>
    <n v="450.76"/>
    <n v="12"/>
    <n v="0"/>
    <n v="4255.9348475051929"/>
    <n v="503.25019603527272"/>
    <n v="91.63"/>
    <n v="91.63"/>
    <n v="91.63"/>
    <n v="43.81"/>
    <n v="1.25"/>
    <n v="100"/>
    <n v="59.47"/>
    <n v="21.5"/>
    <n v="85.2"/>
    <n v="6.7"/>
    <n v="1"/>
    <n v="0.116194000946766"/>
    <n v="0"/>
    <n v="0"/>
    <n v="1"/>
    <n v="8"/>
    <n v="100"/>
    <n v="100"/>
    <n v="87.9"/>
    <n v="10"/>
    <n v="0"/>
    <n v="0"/>
    <n v="40"/>
    <n v="401.48014181715087"/>
    <n v="123"/>
    <n v="59"/>
    <n v="3734.5320000000002"/>
    <n v="3734.5320000000002"/>
  </r>
  <r>
    <x v="2"/>
    <x v="3"/>
    <n v="353940016"/>
    <s v="Piratininga"/>
    <n v="0.99183177901573905"/>
    <n v="12875"/>
    <n v="11207"/>
    <n v="1668"/>
    <n v="32.414000000000001"/>
    <n v="87.04"/>
    <n v="7.0000000000000007E-2"/>
    <n v="0.04"/>
    <n v="0.03"/>
    <n v="0"/>
    <n v="2.8000000000000001E-2"/>
    <n v="0"/>
    <n v="0.03"/>
    <n v="2.1519E-3"/>
    <n v="3.3453660879629636E-2"/>
    <n v="0"/>
    <n v="38.71"/>
    <n v="61.29"/>
    <n v="8"/>
    <n v="617.49"/>
    <n v="127.5"/>
    <n v="0"/>
    <n v="0"/>
    <n v="7985.037669902913"/>
    <n v="808.30135922330112"/>
    <n v="85.36"/>
    <n v="89.99"/>
    <n v="77.42"/>
    <n v="13.99"/>
    <n v="53.571428571428598"/>
    <n v="99.55"/>
    <n v="5.34"/>
    <n v="2.5"/>
    <n v="4.0999999999999996"/>
    <n v="9.6999999999999993"/>
    <s v=""/>
    <s v=""/>
    <n v="0"/>
    <n v="0"/>
    <s v=""/>
    <n v="9.1"/>
    <n v="92.27"/>
    <n v="92.27"/>
    <n v="79.400000000000006"/>
    <n v="8.3000000000000007"/>
    <n v="0"/>
    <n v="0"/>
    <n v="6"/>
    <n v="83.697865237372454"/>
    <n v="12"/>
    <n v="19"/>
    <n v="569.75802299999998"/>
    <n v="569.75802299999998"/>
  </r>
  <r>
    <x v="5"/>
    <x v="3"/>
    <n v="353940017"/>
    <s v="Piratininga"/>
    <m/>
    <m/>
    <m/>
    <m/>
    <m/>
    <m/>
    <n v="0.01"/>
    <n v="0.01"/>
    <n v="0"/>
    <n v="0"/>
    <n v="0"/>
    <n v="0"/>
    <n v="0.01"/>
    <n v="4.5075999999999996E-3"/>
    <n v="0"/>
    <n v="6"/>
    <n v="60"/>
    <n v="40"/>
    <m/>
    <s v=""/>
    <m/>
    <m/>
    <m/>
    <s v=""/>
    <s v=""/>
    <m/>
    <m/>
    <m/>
    <m/>
    <s v=""/>
    <m/>
    <m/>
    <m/>
    <m/>
    <m/>
    <s v=""/>
    <s v=""/>
    <m/>
    <m/>
    <s v=""/>
    <m/>
    <m/>
    <m/>
    <m/>
    <m/>
    <m/>
    <m/>
    <n v="9"/>
    <m/>
    <n v="6"/>
    <n v="4"/>
    <m/>
    <m/>
  </r>
  <r>
    <x v="3"/>
    <x v="3"/>
    <n v="35395099"/>
    <s v="Pitangueiras"/>
    <n v="0.96109458948159299"/>
    <n v="37613"/>
    <n v="36540"/>
    <n v="1073"/>
    <n v="87.558000000000007"/>
    <n v="97.15"/>
    <n v="0.63"/>
    <n v="0.31"/>
    <n v="0.32"/>
    <n v="7.0000000000000007E-2"/>
    <n v="0.114"/>
    <n v="0.32300000000000001"/>
    <n v="7.0000000000000007E-2"/>
    <n v="0.12181790000000001"/>
    <n v="0.11449327546296297"/>
    <n v="10"/>
    <n v="48.39"/>
    <n v="51.61"/>
    <n v="29.91"/>
    <n v="2019.1679999999999"/>
    <n v="1884.58"/>
    <n v="3"/>
    <n v="0"/>
    <n v="4594.6156913832983"/>
    <n v="553.36612341477667"/>
    <n v="100"/>
    <n v="96.15"/>
    <n v="100"/>
    <n v="29.08"/>
    <s v=""/>
    <n v="98.26"/>
    <n v="42.51"/>
    <n v="15.4"/>
    <n v="39.4"/>
    <n v="48.7"/>
    <n v="0"/>
    <n v="0.41666666666666702"/>
    <n v="0"/>
    <n v="1"/>
    <n v="0"/>
    <n v="9.8000000000000007"/>
    <n v="100"/>
    <n v="9.66"/>
    <n v="6.7"/>
    <n v="2.4"/>
    <n v="1"/>
    <n v="0"/>
    <n v="8"/>
    <n v="99.569166432728593"/>
    <n v="30"/>
    <n v="32"/>
    <n v="2019.1679999999999"/>
    <n v="195.0516288"/>
  </r>
  <r>
    <x v="9"/>
    <x v="3"/>
    <n v="353950912"/>
    <s v="Pitangueiras"/>
    <m/>
    <m/>
    <m/>
    <m/>
    <m/>
    <m/>
    <n v="0.22"/>
    <n v="0.22"/>
    <n v="0"/>
    <n v="0"/>
    <n v="0"/>
    <n v="0.156"/>
    <n v="0.06"/>
    <n v="1.4352E-3"/>
    <n v="0"/>
    <n v="1"/>
    <n v="90.91"/>
    <n v="9.09"/>
    <m/>
    <s v=""/>
    <m/>
    <m/>
    <m/>
    <s v=""/>
    <s v=""/>
    <m/>
    <m/>
    <m/>
    <m/>
    <n v="11.764705882352899"/>
    <m/>
    <m/>
    <m/>
    <m/>
    <m/>
    <s v=""/>
    <s v=""/>
    <m/>
    <m/>
    <s v=""/>
    <m/>
    <m/>
    <m/>
    <m/>
    <m/>
    <m/>
    <m/>
    <n v="3"/>
    <m/>
    <n v="10"/>
    <n v="1"/>
    <m/>
    <m/>
  </r>
  <r>
    <x v="12"/>
    <x v="3"/>
    <n v="353960819"/>
    <s v="Planalto"/>
    <n v="1.7047062729264699"/>
    <n v="4964"/>
    <n v="4352"/>
    <n v="612"/>
    <n v="17.143999999999998"/>
    <n v="87.67"/>
    <n v="0.35"/>
    <n v="0.32"/>
    <n v="0.03"/>
    <n v="0"/>
    <n v="1.4E-2"/>
    <n v="0.14699999999999999"/>
    <n v="0.15"/>
    <n v="3.1357400000000001E-2"/>
    <n v="1.1215537500000001E-2"/>
    <n v="2"/>
    <n v="15.22"/>
    <n v="84.78"/>
    <n v="2.99"/>
    <n v="230.904"/>
    <n v="51.92"/>
    <n v="0"/>
    <n v="0"/>
    <n v="13404.705882352941"/>
    <n v="1080.0000000000002"/>
    <n v="86.76"/>
    <n v="84.39"/>
    <n v="86.13"/>
    <n v="8.06"/>
    <s v=""/>
    <n v="100"/>
    <n v="51.59"/>
    <n v="16.399999999999999"/>
    <n v="63.6"/>
    <n v="16.3"/>
    <n v="0"/>
    <n v="0"/>
    <n v="0"/>
    <n v="0"/>
    <n v="0"/>
    <n v="7.1"/>
    <n v="98.12"/>
    <n v="98.12"/>
    <n v="77.5"/>
    <n v="8.1999999999999993"/>
    <n v="0"/>
    <n v="0"/>
    <n v="6"/>
    <n v="124.8268306356249"/>
    <n v="7"/>
    <n v="39"/>
    <n v="226.56300479999999"/>
    <n v="226.56300479999999"/>
  </r>
  <r>
    <x v="5"/>
    <x v="3"/>
    <n v="353970717"/>
    <s v="Platina"/>
    <n v="0.95499252952207003"/>
    <n v="3408"/>
    <n v="2780"/>
    <n v="628"/>
    <n v="10.396000000000001"/>
    <n v="81.569999999999993"/>
    <n v="0.19"/>
    <n v="0.18"/>
    <n v="0.01"/>
    <n v="0"/>
    <n v="8.0000000000000002E-3"/>
    <n v="2.1999999999999999E-2"/>
    <n v="0.16"/>
    <n v="1.2951E-3"/>
    <n v="6.6970749999999994E-3"/>
    <n v="4"/>
    <n v="60"/>
    <n v="40"/>
    <n v="1.92"/>
    <n v="148.28399999999999"/>
    <n v="40.22"/>
    <n v="0"/>
    <n v="0"/>
    <n v="27853.098591549297"/>
    <n v="3053.6619718309867"/>
    <n v="75.459999999999994"/>
    <n v="83.14"/>
    <n v="75.23"/>
    <n v="10.210000000000001"/>
    <n v="18.778280542986401"/>
    <n v="95.85"/>
    <n v="11.98"/>
    <n v="6.3"/>
    <n v="14.4"/>
    <n v="2.9"/>
    <n v="0"/>
    <n v="0"/>
    <n v="0"/>
    <n v="0"/>
    <n v="0"/>
    <n v="8.9"/>
    <n v="91.09"/>
    <n v="91.09"/>
    <n v="72.900000000000006"/>
    <n v="8.1"/>
    <n v="0"/>
    <n v="0"/>
    <n v="1"/>
    <n v="119.45513526427582"/>
    <n v="9"/>
    <n v="6"/>
    <n v="135.0718956"/>
    <n v="135.0718956"/>
  </r>
  <r>
    <x v="18"/>
    <x v="3"/>
    <n v="35398066"/>
    <s v="Poá"/>
    <n v="0.925785228206366"/>
    <n v="112820"/>
    <n v="111037"/>
    <n v="1783"/>
    <n v="6566.9380000000001"/>
    <n v="98.42"/>
    <n v="0.11"/>
    <n v="0.02"/>
    <n v="0.09"/>
    <n v="0"/>
    <n v="0"/>
    <n v="8.6999999999999994E-2"/>
    <n v="0"/>
    <n v="1.5547399999999999E-2"/>
    <n v="0.39304189814814816"/>
    <n v="1"/>
    <n v="27.27"/>
    <n v="72.73"/>
    <n v="102.3"/>
    <n v="6137.8019999999997"/>
    <n v="1537.14"/>
    <n v="7"/>
    <n v="0"/>
    <n v="72.676475802162742"/>
    <n v="11.180996277255808"/>
    <n v="100"/>
    <n v="98"/>
    <n v="99.95"/>
    <n v="32.479999999999997"/>
    <n v="22.056921086675299"/>
    <n v="100"/>
    <n v="102.09"/>
    <n v="39.299999999999997"/>
    <n v="25.1"/>
    <n v="217.6"/>
    <n v="0"/>
    <n v="2.3374582596739302"/>
    <n v="0"/>
    <n v="0"/>
    <n v="0"/>
    <n v="9.8000000000000007"/>
    <n v="95.95"/>
    <n v="89.233500000000006"/>
    <n v="75"/>
    <n v="7.9"/>
    <n v="1"/>
    <n v="0"/>
    <n v="27"/>
    <n v="0"/>
    <n v="3"/>
    <n v="8"/>
    <n v="5889.2210189999996"/>
    <n v="5476.9755480000003"/>
  </r>
  <r>
    <x v="16"/>
    <x v="3"/>
    <n v="353990518"/>
    <s v="Poloni"/>
    <m/>
    <m/>
    <m/>
    <m/>
    <m/>
    <m/>
    <n v="0"/>
    <n v="0"/>
    <n v="0"/>
    <n v="0"/>
    <n v="0"/>
    <n v="0"/>
    <n v="0"/>
    <n v="9.2600000000000001E-5"/>
    <n v="0"/>
    <n v="1"/>
    <n v="33.33"/>
    <n v="66.67"/>
    <m/>
    <s v=""/>
    <m/>
    <m/>
    <m/>
    <s v=""/>
    <s v=""/>
    <m/>
    <m/>
    <m/>
    <m/>
    <n v="26.470588235294102"/>
    <m/>
    <m/>
    <m/>
    <m/>
    <m/>
    <s v=""/>
    <s v=""/>
    <m/>
    <m/>
    <s v=""/>
    <m/>
    <m/>
    <m/>
    <m/>
    <m/>
    <m/>
    <m/>
    <n v="0"/>
    <m/>
    <n v="2"/>
    <n v="4"/>
    <m/>
    <m/>
  </r>
  <r>
    <x v="12"/>
    <x v="3"/>
    <n v="353990519"/>
    <s v="Poloni"/>
    <n v="0.78427075818055003"/>
    <n v="5589"/>
    <n v="4975"/>
    <n v="614"/>
    <n v="41.470999999999997"/>
    <n v="89.01"/>
    <n v="0.02"/>
    <n v="0"/>
    <n v="0.02"/>
    <n v="0"/>
    <n v="8.9999999999999993E-3"/>
    <n v="8.0000000000000002E-3"/>
    <n v="0"/>
    <n v="2.5260000000000001E-4"/>
    <n v="1.3294251562500001E-2"/>
    <n v="0"/>
    <n v="0"/>
    <n v="100"/>
    <n v="3.7"/>
    <n v="285.28199999999998"/>
    <n v="57.06"/>
    <n v="0"/>
    <n v="0"/>
    <n v="5642.5120772946857"/>
    <n v="507.82608695652175"/>
    <n v="91.34"/>
    <s v=""/>
    <n v="91.12"/>
    <n v="15.15"/>
    <s v=""/>
    <n v="100"/>
    <n v="6.64"/>
    <n v="2.1"/>
    <n v="1.8"/>
    <n v="19"/>
    <n v="0"/>
    <n v="0.49792531120331901"/>
    <n v="0"/>
    <n v="0"/>
    <n v="0"/>
    <n v="9.1"/>
    <n v="100"/>
    <n v="100"/>
    <n v="80"/>
    <n v="10"/>
    <n v="0"/>
    <n v="0"/>
    <n v="2"/>
    <n v="67.698433098610153"/>
    <n v="0"/>
    <n v="23"/>
    <n v="285.28199999999998"/>
    <n v="285.28199999999998"/>
  </r>
  <r>
    <x v="0"/>
    <x v="3"/>
    <n v="354000220"/>
    <s v="Pompéia"/>
    <n v="0.71588185325490705"/>
    <n v="20901"/>
    <n v="19557"/>
    <n v="1344"/>
    <n v="26.577999999999999"/>
    <n v="93.57"/>
    <n v="0.01"/>
    <n v="0"/>
    <n v="0.01"/>
    <n v="0"/>
    <n v="5.0000000000000001E-3"/>
    <n v="0"/>
    <n v="0"/>
    <n v="1.5334999999999999E-3"/>
    <n v="5.9194147861111115E-2"/>
    <n v="3"/>
    <n v="0"/>
    <n v="100"/>
    <n v="14.12"/>
    <n v="1088.9100000000001"/>
    <n v="253.06"/>
    <n v="2"/>
    <n v="0"/>
    <n v="8675.7571408066597"/>
    <n v="1056.1791301851586"/>
    <n v="93.04"/>
    <n v="97"/>
    <n v="93.04"/>
    <n v="28.59"/>
    <n v="6.6666666666666696"/>
    <n v="100"/>
    <n v="0.56000000000000005"/>
    <n v="0.2"/>
    <n v="0"/>
    <n v="2"/>
    <n v="2"/>
    <n v="9.49367088607595E-2"/>
    <n v="0"/>
    <n v="0"/>
    <n v="9"/>
    <n v="7.6"/>
    <n v="95"/>
    <n v="95"/>
    <n v="76.8"/>
    <n v="7.9"/>
    <n v="0"/>
    <n v="0"/>
    <n v="8"/>
    <n v="8.4467809414735395"/>
    <n v="0"/>
    <n v="6"/>
    <n v="1034.4645"/>
    <n v="1034.4645"/>
  </r>
  <r>
    <x v="1"/>
    <x v="3"/>
    <n v="354000221"/>
    <s v="Pompéia"/>
    <m/>
    <m/>
    <m/>
    <m/>
    <m/>
    <m/>
    <n v="0.01"/>
    <n v="0"/>
    <n v="0.01"/>
    <n v="0"/>
    <n v="0"/>
    <n v="6.0000000000000001E-3"/>
    <n v="0"/>
    <n v="6.2500000000000001E-4"/>
    <n v="0"/>
    <n v="0"/>
    <n v="0"/>
    <n v="100"/>
    <m/>
    <s v=""/>
    <m/>
    <m/>
    <m/>
    <s v=""/>
    <s v=""/>
    <m/>
    <m/>
    <m/>
    <m/>
    <n v="37.5"/>
    <m/>
    <m/>
    <m/>
    <m/>
    <m/>
    <s v=""/>
    <s v=""/>
    <m/>
    <m/>
    <s v=""/>
    <m/>
    <m/>
    <m/>
    <m/>
    <m/>
    <m/>
    <m/>
    <n v="0"/>
    <m/>
    <n v="0"/>
    <n v="6"/>
    <m/>
    <m/>
  </r>
  <r>
    <x v="2"/>
    <x v="3"/>
    <n v="354010116"/>
    <s v="Pongaí"/>
    <n v="-0.51530260259364802"/>
    <n v="3376"/>
    <n v="2936"/>
    <n v="440"/>
    <n v="18.41"/>
    <n v="86.97"/>
    <n v="0.03"/>
    <n v="0.02"/>
    <n v="0.01"/>
    <n v="0"/>
    <n v="0.01"/>
    <n v="3.0000000000000001E-3"/>
    <n v="0.01"/>
    <n v="1.16934E-2"/>
    <n v="8.2993333333333356E-3"/>
    <n v="2"/>
    <n v="33.33"/>
    <n v="66.67"/>
    <n v="2.0499999999999998"/>
    <n v="157.89599999999999"/>
    <n v="31.58"/>
    <n v="0"/>
    <n v="0"/>
    <n v="12797.488151658768"/>
    <n v="1214.3601895734603"/>
    <n v="94.4"/>
    <n v="91.95"/>
    <n v="94.48"/>
    <n v="16.11"/>
    <s v=""/>
    <n v="100"/>
    <n v="6.07"/>
    <n v="2.5"/>
    <n v="5"/>
    <n v="9.6"/>
    <n v="8"/>
    <n v="0.26525198938992001"/>
    <n v="0"/>
    <n v="0"/>
    <n v="0"/>
    <n v="9.8000000000000007"/>
    <n v="100"/>
    <n v="100"/>
    <n v="80"/>
    <n v="9.6999999999999993"/>
    <n v="0"/>
    <n v="0"/>
    <n v="2"/>
    <n v="120.49160575146595"/>
    <n v="4"/>
    <n v="8"/>
    <n v="157.89599999999999"/>
    <n v="157.89599999999999"/>
  </r>
  <r>
    <x v="4"/>
    <x v="3"/>
    <n v="35402004"/>
    <s v="Pontal"/>
    <m/>
    <m/>
    <m/>
    <m/>
    <m/>
    <m/>
    <n v="0.59"/>
    <n v="0.49"/>
    <n v="0.1"/>
    <n v="0.22"/>
    <n v="0"/>
    <n v="0.58899999999999997"/>
    <n v="0"/>
    <n v="0"/>
    <n v="0"/>
    <n v="1"/>
    <n v="40"/>
    <n v="60"/>
    <m/>
    <s v=""/>
    <m/>
    <m/>
    <m/>
    <s v=""/>
    <s v=""/>
    <m/>
    <m/>
    <m/>
    <m/>
    <n v="11.527377521613801"/>
    <m/>
    <m/>
    <m/>
    <m/>
    <m/>
    <s v=""/>
    <s v=""/>
    <m/>
    <m/>
    <s v=""/>
    <m/>
    <m/>
    <m/>
    <m/>
    <m/>
    <m/>
    <m/>
    <n v="4"/>
    <m/>
    <n v="2"/>
    <n v="3"/>
    <m/>
    <m/>
  </r>
  <r>
    <x v="3"/>
    <x v="3"/>
    <n v="35402009"/>
    <s v="Pontal"/>
    <n v="2.4136146142661201"/>
    <n v="46869"/>
    <n v="46304"/>
    <n v="565"/>
    <n v="131.929"/>
    <n v="98.79"/>
    <n v="6.9999999999999993E-2"/>
    <n v="0.06"/>
    <n v="0.01"/>
    <n v="0.13"/>
    <n v="4.7E-2"/>
    <n v="1.0999999999999999E-2"/>
    <n v="0"/>
    <n v="3.5051000000000001E-3"/>
    <n v="0.14021447212500002"/>
    <n v="0"/>
    <n v="50"/>
    <n v="50"/>
    <n v="37.4"/>
    <n v="2524.3919999999998"/>
    <n v="27.77"/>
    <n v="1"/>
    <n v="0"/>
    <n v="3579.5839467451833"/>
    <n v="383.52685143698403"/>
    <n v="98.28"/>
    <n v="98.13"/>
    <n v="98.28"/>
    <n v="15.88"/>
    <s v=""/>
    <n v="98.28"/>
    <n v="36.96"/>
    <n v="12.3"/>
    <n v="45.6"/>
    <n v="18.7"/>
    <n v="0"/>
    <n v="0"/>
    <n v="0"/>
    <n v="0"/>
    <n v="0"/>
    <n v="10"/>
    <n v="98.9"/>
    <n v="98.9"/>
    <n v="98.9"/>
    <n v="3.2"/>
    <n v="0"/>
    <n v="0"/>
    <n v="5"/>
    <n v="33.520077697899751"/>
    <n v="5"/>
    <n v="5"/>
    <n v="2496.6236880000001"/>
    <n v="2496.6236880000001"/>
  </r>
  <r>
    <x v="16"/>
    <x v="3"/>
    <n v="354025918"/>
    <s v="Pontalinda"/>
    <n v="1.16513386518846"/>
    <n v="4370"/>
    <n v="3777"/>
    <n v="593"/>
    <n v="20.783999999999999"/>
    <n v="86.43"/>
    <n v="0.3"/>
    <n v="0.28999999999999998"/>
    <n v="0.01"/>
    <n v="0"/>
    <n v="7.0000000000000001E-3"/>
    <n v="0"/>
    <n v="0.28999999999999998"/>
    <n v="9.722E-4"/>
    <n v="8.9505338541666663E-3"/>
    <n v="5"/>
    <n v="76.92"/>
    <n v="23.08"/>
    <n v="2.63"/>
    <n v="202.5"/>
    <n v="54.86"/>
    <n v="0"/>
    <n v="0"/>
    <n v="11402.032036613273"/>
    <n v="938.14187643020591"/>
    <n v="78.650000000000006"/>
    <s v=""/>
    <n v="77.89"/>
    <n v="9.5399999999999991"/>
    <n v="7.6385542168674698"/>
    <n v="94.77"/>
    <n v="59.27"/>
    <n v="18.8"/>
    <n v="78.099999999999994"/>
    <n v="5.7"/>
    <n v="0"/>
    <n v="0"/>
    <n v="0"/>
    <n v="0"/>
    <n v="0"/>
    <n v="7.1"/>
    <n v="88.91"/>
    <n v="88.91"/>
    <n v="72.900000000000006"/>
    <n v="8.1"/>
    <n v="0"/>
    <n v="0"/>
    <n v="1"/>
    <n v="78.207625534440609"/>
    <n v="20"/>
    <n v="6"/>
    <n v="180.04275000000001"/>
    <n v="180.04275000000001"/>
  </r>
  <r>
    <x v="10"/>
    <x v="3"/>
    <n v="354030915"/>
    <s v="Pontes Gestal"/>
    <n v="8.7583658448475696E-2"/>
    <n v="2524"/>
    <n v="2217"/>
    <n v="307"/>
    <n v="11.624000000000001"/>
    <n v="87.84"/>
    <n v="0.15000000000000002"/>
    <n v="0.05"/>
    <n v="0.1"/>
    <n v="0.2"/>
    <n v="8.9999999999999993E-3"/>
    <n v="9.2999999999999999E-2"/>
    <n v="0.05"/>
    <n v="7.5199999999999998E-5"/>
    <n v="6.572916666666667E-3"/>
    <n v="3"/>
    <n v="33.33"/>
    <n v="66.67"/>
    <n v="1.53"/>
    <n v="118.098"/>
    <n v="20.079999999999998"/>
    <n v="1"/>
    <n v="0"/>
    <n v="20740.792393026943"/>
    <n v="2249.0015847860545"/>
    <n v="100"/>
    <s v=""/>
    <n v="99.07"/>
    <n v="11.55"/>
    <n v="13.508064516129"/>
    <n v="100"/>
    <n v="28.39"/>
    <n v="9.1"/>
    <n v="13.5"/>
    <n v="57.3"/>
    <s v=""/>
    <s v=""/>
    <n v="0"/>
    <n v="0"/>
    <s v=""/>
    <n v="8.8000000000000007"/>
    <n v="100"/>
    <n v="100"/>
    <n v="83"/>
    <n v="10"/>
    <n v="0"/>
    <n v="0"/>
    <n v="3"/>
    <n v="136.92551505546749"/>
    <n v="4"/>
    <n v="8"/>
    <n v="118.098"/>
    <n v="118.098"/>
  </r>
  <r>
    <x v="10"/>
    <x v="3"/>
    <n v="354040815"/>
    <s v="Populina"/>
    <n v="-0.570634296032835"/>
    <n v="4058"/>
    <n v="3369"/>
    <n v="689"/>
    <n v="12.865"/>
    <n v="83.02"/>
    <n v="0.05"/>
    <n v="0.04"/>
    <n v="0.01"/>
    <n v="0.04"/>
    <n v="0"/>
    <n v="0"/>
    <n v="0.05"/>
    <n v="2.32E-4"/>
    <n v="1.0308799479166665E-2"/>
    <n v="2"/>
    <n v="35.71"/>
    <n v="64.290000000000006"/>
    <n v="2.4"/>
    <n v="185.00399999999999"/>
    <n v="22.2"/>
    <n v="0"/>
    <n v="0"/>
    <n v="19428.289797930014"/>
    <n v="2020.5421389847215"/>
    <n v="97.55"/>
    <n v="94.34"/>
    <n v="95.52"/>
    <n v="13.77"/>
    <s v=""/>
    <n v="100"/>
    <n v="6.45"/>
    <n v="2"/>
    <n v="8.4"/>
    <n v="2.4"/>
    <n v="0"/>
    <n v="0"/>
    <n v="0"/>
    <n v="0"/>
    <n v="0"/>
    <n v="8.6"/>
    <n v="100"/>
    <n v="100"/>
    <n v="88"/>
    <n v="10"/>
    <n v="0"/>
    <n v="0"/>
    <n v="0"/>
    <n v="0"/>
    <n v="5"/>
    <n v="9"/>
    <n v="185.00399999999999"/>
    <n v="185.00399999999999"/>
  </r>
  <r>
    <x v="8"/>
    <x v="3"/>
    <n v="354050710"/>
    <s v="Porangaba"/>
    <n v="1.41394679831111"/>
    <n v="9031"/>
    <n v="4360"/>
    <n v="4671"/>
    <n v="33.878999999999998"/>
    <n v="48.28"/>
    <n v="0.05"/>
    <n v="0.03"/>
    <n v="0.02"/>
    <n v="0"/>
    <n v="3.9E-2"/>
    <n v="0"/>
    <n v="0"/>
    <n v="8.2754000000000005E-3"/>
    <n v="1.7300009375000001E-2"/>
    <n v="3"/>
    <n v="16.670000000000002"/>
    <n v="83.33"/>
    <n v="3.23"/>
    <n v="249.37200000000001"/>
    <n v="90.03"/>
    <n v="0"/>
    <n v="0"/>
    <n v="8241.0541468275933"/>
    <n v="1257.1099546008195"/>
    <n v="73.56"/>
    <n v="73.180000000000007"/>
    <n v="35.15"/>
    <n v="25.47"/>
    <n v="8.5536547433903607"/>
    <n v="100"/>
    <n v="5.53"/>
    <n v="2"/>
    <n v="6.5"/>
    <n v="4.2"/>
    <n v="0"/>
    <n v="1.13421550094518"/>
    <n v="0"/>
    <n v="0"/>
    <n v="0"/>
    <n v="9.8000000000000007"/>
    <n v="75.17"/>
    <n v="75.17"/>
    <n v="63.9"/>
    <n v="7"/>
    <n v="0"/>
    <n v="0"/>
    <n v="9"/>
    <n v="225.43340384750513"/>
    <n v="1"/>
    <n v="5"/>
    <n v="187.45293240000001"/>
    <n v="187.45293240000001"/>
  </r>
  <r>
    <x v="8"/>
    <x v="3"/>
    <n v="354060610"/>
    <s v="Porto Feliz"/>
    <n v="0.59616872253722697"/>
    <n v="50877"/>
    <n v="43871"/>
    <n v="7006"/>
    <n v="91.412999999999997"/>
    <n v="86.23"/>
    <n v="1.98"/>
    <n v="1.76"/>
    <n v="0.22"/>
    <n v="0"/>
    <n v="0.20200000000000001"/>
    <n v="0.10100000000000001"/>
    <n v="0.5"/>
    <n v="1.1766188"/>
    <n v="0.15486864583333335"/>
    <n v="74"/>
    <n v="16.670000000000002"/>
    <n v="83.33"/>
    <n v="35.31"/>
    <n v="2383.2359999999999"/>
    <n v="352.74"/>
    <n v="8"/>
    <n v="0"/>
    <n v="3117.8347779939854"/>
    <n v="471.08437997523441"/>
    <n v="100"/>
    <n v="96.92"/>
    <n v="100"/>
    <n v="29.03"/>
    <n v="1.5071590052750601"/>
    <n v="100"/>
    <n v="109.32"/>
    <n v="39.299999999999997"/>
    <n v="167.5"/>
    <n v="28.9"/>
    <n v="6"/>
    <n v="3.3676837071462198"/>
    <n v="0"/>
    <n v="0"/>
    <n v="0"/>
    <n v="9.1999999999999993"/>
    <n v="99"/>
    <n v="99"/>
    <n v="85.2"/>
    <n v="10"/>
    <n v="0"/>
    <n v="0"/>
    <n v="65"/>
    <n v="130.43311569818238"/>
    <n v="25"/>
    <n v="125"/>
    <n v="2359.40364"/>
    <n v="2359.40364"/>
  </r>
  <r>
    <x v="3"/>
    <x v="3"/>
    <n v="35407059"/>
    <s v="Porto Ferreira"/>
    <n v="0.594699122948805"/>
    <n v="53361"/>
    <n v="52404"/>
    <n v="957"/>
    <n v="218.773"/>
    <n v="98.21"/>
    <n v="0.52"/>
    <n v="0.39"/>
    <n v="0.13"/>
    <n v="0.4"/>
    <n v="0.111"/>
    <n v="6.9000000000000006E-2"/>
    <n v="0.33"/>
    <n v="2.8506999999999998E-3"/>
    <n v="0.15952240069791665"/>
    <n v="25"/>
    <n v="55.71"/>
    <n v="44.29"/>
    <n v="43.55"/>
    <n v="2939.652"/>
    <n v="2580.69"/>
    <n v="2"/>
    <n v="1"/>
    <n v="1962.0981615786811"/>
    <n v="230.48743464327873"/>
    <n v="98.21"/>
    <n v="98.21"/>
    <n v="96.25"/>
    <n v="30.24"/>
    <n v="12.9469353007946"/>
    <n v="100"/>
    <n v="43.08"/>
    <n v="15.6"/>
    <n v="47.8"/>
    <n v="33.299999999999997"/>
    <n v="1"/>
    <n v="2.4174053182917001"/>
    <n v="0"/>
    <n v="0"/>
    <n v="0"/>
    <n v="7.2"/>
    <n v="98"/>
    <n v="13.72"/>
    <n v="12.2"/>
    <n v="3"/>
    <n v="0"/>
    <n v="1"/>
    <n v="20"/>
    <n v="69.582704068125054"/>
    <n v="39"/>
    <n v="31"/>
    <n v="2880.85896"/>
    <n v="403.32025440000001"/>
  </r>
  <r>
    <x v="15"/>
    <x v="3"/>
    <n v="35407542"/>
    <s v="Potim"/>
    <n v="1.4574141376435299"/>
    <n v="20303"/>
    <n v="15396"/>
    <n v="4907"/>
    <n v="454.714"/>
    <n v="75.83"/>
    <n v="0.11"/>
    <n v="0.06"/>
    <n v="0.05"/>
    <n v="0.02"/>
    <n v="2.9000000000000001E-2"/>
    <n v="1.9E-2"/>
    <n v="0.06"/>
    <n v="3.6435E-3"/>
    <n v="4.347591364583335E-2"/>
    <n v="1"/>
    <n v="8.33"/>
    <n v="91.67"/>
    <n v="12.4"/>
    <n v="956.55600000000004"/>
    <n v="926.89"/>
    <n v="0"/>
    <n v="0"/>
    <n v="1040.68955326799"/>
    <n v="93.196079397133389"/>
    <s v=""/>
    <n v="100"/>
    <s v=""/>
    <s v=""/>
    <n v="83.497565277405002"/>
    <s v=""/>
    <n v="36.89"/>
    <n v="16"/>
    <n v="24.2"/>
    <n v="85.7"/>
    <n v="4"/>
    <n v="0.33333333333333298"/>
    <n v="0"/>
    <n v="0"/>
    <n v="0"/>
    <n v="9.8000000000000007"/>
    <n v="100"/>
    <n v="10"/>
    <n v="3.1"/>
    <n v="1.9"/>
    <n v="0"/>
    <n v="0"/>
    <n v="1"/>
    <n v="66.703601070334969"/>
    <n v="1"/>
    <n v="11"/>
    <n v="956.55600000000004"/>
    <n v="95.655600000000007"/>
  </r>
  <r>
    <x v="2"/>
    <x v="3"/>
    <n v="354080416"/>
    <s v="Potirendaba"/>
    <n v="0.95598571484869499"/>
    <n v="16296"/>
    <n v="14915"/>
    <n v="1381"/>
    <n v="47.594999999999999"/>
    <n v="91.53"/>
    <n v="0.26"/>
    <n v="0.11"/>
    <n v="0.15"/>
    <n v="0"/>
    <n v="0.109"/>
    <n v="0.01"/>
    <n v="0.13"/>
    <n v="1.3407000000000001E-2"/>
    <n v="4.9604722222222224E-2"/>
    <n v="3"/>
    <n v="11.58"/>
    <n v="88.42"/>
    <n v="10.7"/>
    <n v="825.12"/>
    <n v="140.27000000000001"/>
    <n v="2"/>
    <n v="0"/>
    <n v="4876.7010309278348"/>
    <n v="445.09572901325475"/>
    <n v="100"/>
    <n v="89.87"/>
    <n v="100"/>
    <n v="0.08"/>
    <n v="2.3879456503569998E-2"/>
    <n v="100"/>
    <n v="25.8"/>
    <n v="10.5"/>
    <n v="14"/>
    <n v="67"/>
    <n v="0"/>
    <n v="0"/>
    <n v="0"/>
    <n v="0"/>
    <n v="0"/>
    <n v="7.6"/>
    <n v="100"/>
    <n v="100"/>
    <n v="83"/>
    <n v="10"/>
    <n v="1"/>
    <n v="0"/>
    <n v="11"/>
    <n v="219.7371442011009"/>
    <n v="11"/>
    <n v="84"/>
    <n v="825.12"/>
    <n v="825.12"/>
  </r>
  <r>
    <x v="1"/>
    <x v="3"/>
    <n v="354085321"/>
    <s v="Pracinha"/>
    <n v="1.7635132222413099"/>
    <n v="2893"/>
    <n v="1386"/>
    <n v="1507"/>
    <n v="45.884"/>
    <n v="47.91"/>
    <n v="0"/>
    <n v="0"/>
    <n v="0"/>
    <n v="0"/>
    <n v="0"/>
    <n v="0"/>
    <n v="0"/>
    <n v="2.55E-5"/>
    <n v="7.0999041666666681E-3"/>
    <n v="0"/>
    <n v="0"/>
    <n v="100"/>
    <n v="1.26"/>
    <n v="97.47"/>
    <n v="43.86"/>
    <n v="0"/>
    <n v="0"/>
    <n v="5341.3895610093332"/>
    <n v="654.04770134808155"/>
    <n v="94.24"/>
    <n v="73.94"/>
    <n v="93.44"/>
    <n v="17.97"/>
    <n v="13.3"/>
    <n v="99.78"/>
    <n v="0.41"/>
    <n v="0.2"/>
    <n v="0"/>
    <n v="1.6"/>
    <n v="0"/>
    <n v="0"/>
    <n v="0"/>
    <n v="0"/>
    <n v="0"/>
    <n v="7.6"/>
    <n v="100"/>
    <n v="100"/>
    <n v="55"/>
    <n v="7.1"/>
    <n v="0"/>
    <n v="0"/>
    <n v="1"/>
    <n v="0"/>
    <n v="0"/>
    <n v="4"/>
    <n v="97.47"/>
    <n v="97.47"/>
  </r>
  <r>
    <x v="3"/>
    <x v="3"/>
    <n v="35409039"/>
    <s v="Pradópolis"/>
    <n v="2.2501053798984501"/>
    <n v="19925"/>
    <n v="18549"/>
    <n v="1376"/>
    <n v="119.169"/>
    <n v="93.09"/>
    <n v="0.43"/>
    <n v="0.02"/>
    <n v="0.41"/>
    <n v="0"/>
    <n v="0.26600000000000001"/>
    <n v="0.154"/>
    <n v="0.01"/>
    <n v="3.0380000000000001E-4"/>
    <n v="6.0651331018518516E-2"/>
    <n v="4"/>
    <n v="24"/>
    <n v="76"/>
    <n v="13.31"/>
    <n v="1026.432"/>
    <n v="205.29"/>
    <n v="1"/>
    <n v="0"/>
    <n v="3529.4996235884569"/>
    <n v="411.51116687578417"/>
    <n v="100"/>
    <s v=""/>
    <n v="92.69"/>
    <n v="36.5"/>
    <n v="24.100327153762301"/>
    <n v="100"/>
    <n v="53.29"/>
    <n v="19.100000000000001"/>
    <n v="3"/>
    <n v="157.69999999999999"/>
    <n v="0"/>
    <n v="0"/>
    <n v="0"/>
    <n v="0"/>
    <n v="0"/>
    <n v="10"/>
    <n v="100"/>
    <n v="100"/>
    <n v="80"/>
    <n v="10"/>
    <n v="0"/>
    <n v="0"/>
    <n v="4"/>
    <n v="438.57240316586444"/>
    <n v="6"/>
    <n v="19"/>
    <n v="1026.432"/>
    <n v="1026.432"/>
  </r>
  <r>
    <x v="19"/>
    <x v="3"/>
    <n v="35410007"/>
    <s v="Praia Grande"/>
    <n v="2.2523239624784499"/>
    <n v="301024"/>
    <n v="301024"/>
    <n v="0"/>
    <n v="2019.211"/>
    <n v="100"/>
    <n v="1.1499999999999999"/>
    <n v="1.1499999999999999"/>
    <n v="0"/>
    <n v="0"/>
    <n v="1.1479999999999999"/>
    <n v="1E-3"/>
    <n v="0"/>
    <n v="8.2410000000000003E-4"/>
    <n v="0.96984358281481475"/>
    <n v="5"/>
    <n v="55.56"/>
    <n v="44.44"/>
    <n v="279.02"/>
    <n v="16741.295999999998"/>
    <n v="16741.3"/>
    <n v="32"/>
    <n v="1"/>
    <n v="877.90900393324125"/>
    <n v="111.04815562878707"/>
    <n v="92.48"/>
    <n v="100"/>
    <n v="72.33"/>
    <n v="34.32"/>
    <n v="0"/>
    <n v="92.48"/>
    <n v="36.729999999999997"/>
    <n v="13.7"/>
    <n v="55.5"/>
    <n v="0.1"/>
    <n v="0"/>
    <n v="0.25097006158556101"/>
    <n v="0"/>
    <n v="0"/>
    <n v="0"/>
    <n v="9.5"/>
    <n v="74.23"/>
    <n v="0"/>
    <n v="0"/>
    <n v="1.3"/>
    <n v="8"/>
    <n v="1"/>
    <n v="16"/>
    <n v="118.3696031341585"/>
    <n v="5"/>
    <n v="4"/>
    <n v="12427.06402"/>
    <n v="0"/>
  </r>
  <r>
    <x v="5"/>
    <x v="3"/>
    <n v="354105917"/>
    <s v="Pratânia"/>
    <n v="1.2084301542235401"/>
    <n v="4983"/>
    <n v="3982"/>
    <n v="1001"/>
    <n v="27.710999999999999"/>
    <n v="79.91"/>
    <n v="9.9999999999999992E-2"/>
    <n v="0.09"/>
    <n v="0.01"/>
    <n v="0"/>
    <n v="1.0999999999999999E-2"/>
    <n v="0"/>
    <n v="0.09"/>
    <n v="8.6799999999999996E-5"/>
    <n v="1.1614023437500001E-2"/>
    <n v="6"/>
    <n v="14.29"/>
    <n v="85.71"/>
    <n v="2.72"/>
    <n v="209.73599999999999"/>
    <n v="10.49"/>
    <n v="0"/>
    <n v="0"/>
    <n v="10062.661047561709"/>
    <n v="1075.8819987959057"/>
    <n v="89.5"/>
    <n v="78.03"/>
    <n v="88.78"/>
    <n v="32.1"/>
    <n v="0.24449877750611199"/>
    <n v="100"/>
    <n v="12.37"/>
    <n v="6.5"/>
    <n v="13.9"/>
    <n v="6.4"/>
    <n v="0"/>
    <n v="1.6666666666666701"/>
    <n v="0"/>
    <n v="0"/>
    <n v="0"/>
    <n v="10"/>
    <n v="100"/>
    <n v="100"/>
    <n v="95"/>
    <n v="10"/>
    <n v="0"/>
    <n v="0"/>
    <n v="5"/>
    <n v="94.713085944726032"/>
    <n v="1"/>
    <n v="6"/>
    <n v="209.73599999999999"/>
    <n v="209.73599999999999"/>
  </r>
  <r>
    <x v="2"/>
    <x v="3"/>
    <n v="354110916"/>
    <s v="Presidente Alves"/>
    <n v="-0.296779154207161"/>
    <n v="4044"/>
    <n v="3507"/>
    <n v="537"/>
    <n v="14.013999999999999"/>
    <n v="86.72"/>
    <n v="0.2"/>
    <n v="0.19"/>
    <n v="0.01"/>
    <n v="0"/>
    <n v="8.9999999999999993E-3"/>
    <n v="0"/>
    <n v="0.19"/>
    <n v="7.1750000000000004E-4"/>
    <n v="9.2917218750000006E-3"/>
    <n v="0"/>
    <n v="57.14"/>
    <n v="42.86"/>
    <n v="2.42"/>
    <n v="186.732"/>
    <n v="38.94"/>
    <n v="0"/>
    <n v="0"/>
    <n v="17000.11869436202"/>
    <n v="1637.6261127596438"/>
    <n v="88.23"/>
    <n v="83.23"/>
    <n v="86.67"/>
    <n v="18.39"/>
    <n v="10"/>
    <n v="100"/>
    <n v="23.02"/>
    <n v="9.4"/>
    <n v="28.2"/>
    <n v="6.3"/>
    <n v="0"/>
    <n v="0"/>
    <n v="0"/>
    <n v="0"/>
    <n v="0"/>
    <n v="8.3000000000000007"/>
    <n v="98.2"/>
    <n v="98.2"/>
    <n v="79.099999999999994"/>
    <n v="8.4"/>
    <n v="0"/>
    <n v="0"/>
    <n v="0"/>
    <n v="96.860411031190054"/>
    <n v="12"/>
    <n v="9"/>
    <n v="183.370824"/>
    <n v="183.370824"/>
  </r>
  <r>
    <x v="0"/>
    <x v="3"/>
    <n v="354110920"/>
    <s v="Presidente Alves"/>
    <m/>
    <m/>
    <m/>
    <m/>
    <m/>
    <m/>
    <n v="0"/>
    <n v="0"/>
    <n v="0"/>
    <n v="0"/>
    <n v="0"/>
    <n v="0"/>
    <n v="0"/>
    <n v="2.7778E-3"/>
    <n v="0"/>
    <n v="0"/>
    <n v="0"/>
    <n v="100"/>
    <m/>
    <s v=""/>
    <m/>
    <m/>
    <m/>
    <s v=""/>
    <s v=""/>
    <m/>
    <m/>
    <m/>
    <m/>
    <n v="7.7623382846190703"/>
    <m/>
    <m/>
    <m/>
    <m/>
    <m/>
    <s v=""/>
    <s v=""/>
    <m/>
    <m/>
    <s v=""/>
    <m/>
    <m/>
    <m/>
    <m/>
    <m/>
    <m/>
    <m/>
    <n v="0"/>
    <m/>
    <n v="0"/>
    <n v="2"/>
    <m/>
    <m/>
  </r>
  <r>
    <x v="1"/>
    <x v="3"/>
    <n v="354120821"/>
    <s v="Presidente Bernardes"/>
    <m/>
    <m/>
    <m/>
    <m/>
    <m/>
    <m/>
    <n v="0"/>
    <n v="0"/>
    <n v="0"/>
    <n v="0"/>
    <n v="0"/>
    <n v="0"/>
    <n v="0"/>
    <n v="6.9200000000000002E-5"/>
    <n v="0"/>
    <n v="0"/>
    <n v="0"/>
    <n v="100"/>
    <m/>
    <s v=""/>
    <m/>
    <m/>
    <m/>
    <s v=""/>
    <s v=""/>
    <m/>
    <m/>
    <m/>
    <m/>
    <s v=""/>
    <m/>
    <m/>
    <m/>
    <m/>
    <m/>
    <s v=""/>
    <s v=""/>
    <m/>
    <m/>
    <s v=""/>
    <m/>
    <m/>
    <m/>
    <m/>
    <m/>
    <m/>
    <m/>
    <n v="2"/>
    <m/>
    <n v="0"/>
    <n v="2"/>
    <m/>
    <m/>
  </r>
  <r>
    <x v="13"/>
    <x v="3"/>
    <n v="354120822"/>
    <s v="Presidente Bernardes"/>
    <n v="-0.212271539087172"/>
    <n v="13689"/>
    <n v="11221"/>
    <n v="2468"/>
    <n v="18.161000000000001"/>
    <n v="81.97"/>
    <n v="0.09"/>
    <n v="0.04"/>
    <n v="0.05"/>
    <n v="0"/>
    <n v="4.2999999999999997E-2"/>
    <n v="0"/>
    <n v="0.04"/>
    <n v="4.0879999999999996E-3"/>
    <n v="3.5006179406250004E-2"/>
    <n v="1"/>
    <n v="21.43"/>
    <n v="78.569999999999993"/>
    <n v="7.27"/>
    <n v="560.73599999999999"/>
    <n v="167.69"/>
    <n v="1"/>
    <n v="0"/>
    <n v="12924.023668639053"/>
    <n v="1704.7731755424068"/>
    <n v="84.01"/>
    <n v="93.77"/>
    <n v="76.75"/>
    <n v="8.99"/>
    <s v=""/>
    <n v="100"/>
    <n v="3"/>
    <n v="1.5"/>
    <n v="1.7"/>
    <n v="6.5"/>
    <n v="5"/>
    <n v="0.70688030160226201"/>
    <n v="0"/>
    <n v="0"/>
    <n v="0"/>
    <n v="8.6"/>
    <n v="84.45"/>
    <n v="84.45"/>
    <n v="70.099999999999994"/>
    <n v="7.8"/>
    <n v="0"/>
    <n v="0"/>
    <n v="21"/>
    <n v="122.83545570906482"/>
    <n v="9"/>
    <n v="33"/>
    <n v="473.54155200000002"/>
    <n v="473.54155200000002"/>
  </r>
  <r>
    <x v="1"/>
    <x v="3"/>
    <n v="354130721"/>
    <s v="Presidente Epitácio"/>
    <m/>
    <m/>
    <m/>
    <m/>
    <m/>
    <m/>
    <n v="0"/>
    <n v="0"/>
    <n v="0"/>
    <n v="0"/>
    <n v="4.0000000000000001E-3"/>
    <n v="0"/>
    <n v="0"/>
    <n v="0"/>
    <n v="0"/>
    <n v="0"/>
    <n v="0"/>
    <n v="100"/>
    <m/>
    <s v=""/>
    <m/>
    <m/>
    <m/>
    <s v=""/>
    <s v=""/>
    <m/>
    <m/>
    <m/>
    <m/>
    <n v="20"/>
    <m/>
    <m/>
    <m/>
    <m/>
    <m/>
    <s v=""/>
    <s v=""/>
    <m/>
    <m/>
    <s v=""/>
    <m/>
    <m/>
    <m/>
    <m/>
    <m/>
    <m/>
    <m/>
    <n v="0"/>
    <m/>
    <n v="0"/>
    <n v="2"/>
    <m/>
    <m/>
  </r>
  <r>
    <x v="13"/>
    <x v="3"/>
    <n v="354130722"/>
    <s v="Presidente Epitácio"/>
    <n v="0.31346860156880002"/>
    <n v="42060"/>
    <n v="39439"/>
    <n v="2621"/>
    <n v="32.814"/>
    <n v="93.77"/>
    <n v="0.28000000000000003"/>
    <n v="0.15"/>
    <n v="0.13"/>
    <n v="0.19"/>
    <n v="7.0000000000000001E-3"/>
    <n v="0.11"/>
    <n v="0.16"/>
    <n v="1.2329999999999999E-3"/>
    <n v="0.11755701847222222"/>
    <n v="0"/>
    <n v="5.26"/>
    <n v="94.74"/>
    <n v="32.76"/>
    <n v="2211.3539999999998"/>
    <n v="593.14"/>
    <n v="1"/>
    <n v="0"/>
    <n v="7130.4650499286736"/>
    <n v="952.22824536376606"/>
    <n v="91.82"/>
    <n v="97.54"/>
    <n v="81"/>
    <n v="17.62"/>
    <s v=""/>
    <n v="98.43"/>
    <n v="5.86"/>
    <n v="2.9"/>
    <n v="4.3"/>
    <n v="10.199999999999999"/>
    <n v="0"/>
    <n v="0.73256495409259603"/>
    <n v="0"/>
    <n v="0"/>
    <n v="0"/>
    <n v="7.8"/>
    <n v="85.09"/>
    <n v="85.09"/>
    <n v="73.2"/>
    <n v="8"/>
    <n v="0"/>
    <n v="0"/>
    <n v="0"/>
    <n v="5.9545572786486112"/>
    <n v="2"/>
    <n v="36"/>
    <n v="1881.6411189999999"/>
    <n v="1881.6411189999999"/>
  </r>
  <r>
    <x v="1"/>
    <x v="3"/>
    <n v="354140621"/>
    <s v="Presidente Prudente"/>
    <m/>
    <m/>
    <m/>
    <m/>
    <m/>
    <m/>
    <n v="0"/>
    <n v="0"/>
    <n v="0"/>
    <n v="0"/>
    <n v="0"/>
    <n v="2E-3"/>
    <n v="0"/>
    <n v="5.7212000000000001E-3"/>
    <n v="0"/>
    <n v="2"/>
    <n v="19.23"/>
    <n v="80.77"/>
    <m/>
    <s v=""/>
    <m/>
    <m/>
    <m/>
    <s v=""/>
    <s v=""/>
    <m/>
    <m/>
    <m/>
    <m/>
    <n v="57.142857142857103"/>
    <m/>
    <m/>
    <m/>
    <m/>
    <m/>
    <s v=""/>
    <s v=""/>
    <m/>
    <m/>
    <s v=""/>
    <m/>
    <m/>
    <m/>
    <m/>
    <m/>
    <m/>
    <m/>
    <n v="15"/>
    <m/>
    <n v="5"/>
    <n v="21"/>
    <m/>
    <m/>
  </r>
  <r>
    <x v="13"/>
    <x v="3"/>
    <n v="354140622"/>
    <s v="Presidente Prudente"/>
    <n v="0.70841497724987201"/>
    <n v="217290"/>
    <n v="212858"/>
    <n v="4432"/>
    <n v="386.56099999999998"/>
    <n v="97.96"/>
    <n v="0.36"/>
    <n v="0.24"/>
    <n v="0.12"/>
    <n v="0"/>
    <n v="0.23699999999999999"/>
    <n v="0.06"/>
    <n v="0.01"/>
    <n v="5.69589E-2"/>
    <n v="0.75699409722222222"/>
    <n v="4"/>
    <n v="1.89"/>
    <n v="98.11"/>
    <n v="198.61"/>
    <n v="11916.504000000001"/>
    <n v="1142.8"/>
    <n v="20"/>
    <n v="0"/>
    <n v="618.26756868700818"/>
    <n v="71.115283722214514"/>
    <n v="100"/>
    <n v="100"/>
    <n v="99.48"/>
    <n v="27.35"/>
    <s v=""/>
    <n v="100"/>
    <n v="18.41"/>
    <n v="8.6999999999999993"/>
    <n v="16.100000000000001"/>
    <n v="25.6"/>
    <n v="0"/>
    <n v="0"/>
    <n v="0"/>
    <n v="1"/>
    <n v="0"/>
    <n v="7.3"/>
    <n v="100"/>
    <n v="100"/>
    <n v="90.4"/>
    <n v="9.6999999999999993"/>
    <n v="1"/>
    <n v="0"/>
    <n v="77"/>
    <n v="31.30803805071502"/>
    <n v="6"/>
    <n v="312"/>
    <n v="11916.504000000001"/>
    <n v="11916.504000000001"/>
  </r>
  <r>
    <x v="1"/>
    <x v="3"/>
    <n v="354150521"/>
    <s v="Presidente Venceslau"/>
    <m/>
    <m/>
    <m/>
    <m/>
    <m/>
    <m/>
    <n v="0"/>
    <n v="0"/>
    <n v="0"/>
    <n v="0"/>
    <n v="0"/>
    <n v="0"/>
    <n v="0"/>
    <n v="1.4999999999999999E-4"/>
    <n v="0"/>
    <n v="0"/>
    <n v="0"/>
    <n v="100"/>
    <m/>
    <s v=""/>
    <m/>
    <m/>
    <m/>
    <s v=""/>
    <s v=""/>
    <m/>
    <m/>
    <m/>
    <m/>
    <n v="55.056179775280903"/>
    <m/>
    <m/>
    <m/>
    <m/>
    <m/>
    <s v=""/>
    <s v=""/>
    <m/>
    <m/>
    <s v=""/>
    <m/>
    <m/>
    <m/>
    <m/>
    <m/>
    <m/>
    <m/>
    <n v="0"/>
    <m/>
    <n v="0"/>
    <n v="17"/>
    <m/>
    <m/>
  </r>
  <r>
    <x v="13"/>
    <x v="3"/>
    <n v="354150522"/>
    <s v="Presidente Venceslau"/>
    <n v="2.6883932856325302E-2"/>
    <n v="37997"/>
    <n v="36756"/>
    <n v="1241"/>
    <n v="50.326000000000001"/>
    <n v="96.73"/>
    <n v="0.03"/>
    <n v="0"/>
    <n v="0.03"/>
    <n v="0"/>
    <n v="4.0000000000000001E-3"/>
    <n v="2.1000000000000001E-2"/>
    <n v="0"/>
    <n v="6.3940000000000004E-4"/>
    <n v="0.11566216435185185"/>
    <n v="0"/>
    <n v="0"/>
    <n v="100"/>
    <n v="30.27"/>
    <n v="2043.09"/>
    <n v="1362.33"/>
    <n v="2"/>
    <n v="0"/>
    <n v="4747.3726873174201"/>
    <n v="564.3729768139591"/>
    <n v="100"/>
    <n v="95.68"/>
    <n v="100"/>
    <n v="9.1"/>
    <s v=""/>
    <n v="100"/>
    <n v="0.98"/>
    <n v="0.5"/>
    <n v="0"/>
    <n v="3.9"/>
    <n v="0"/>
    <n v="0"/>
    <n v="0"/>
    <n v="0"/>
    <n v="0"/>
    <n v="3.9"/>
    <n v="98"/>
    <n v="39.200000000000003"/>
    <n v="33.299999999999997"/>
    <n v="4.2"/>
    <n v="0"/>
    <n v="0"/>
    <n v="13"/>
    <n v="3.4583478723705525"/>
    <n v="0"/>
    <n v="15"/>
    <n v="2002.2282"/>
    <n v="800.89128000000005"/>
  </r>
  <r>
    <x v="2"/>
    <x v="3"/>
    <n v="354160416"/>
    <s v="Promissão"/>
    <m/>
    <m/>
    <m/>
    <m/>
    <m/>
    <m/>
    <n v="0"/>
    <n v="0"/>
    <n v="0"/>
    <n v="0"/>
    <n v="0"/>
    <n v="0"/>
    <n v="0"/>
    <n v="1.1600000000000001E-5"/>
    <n v="0"/>
    <n v="0"/>
    <n v="0"/>
    <n v="100"/>
    <m/>
    <s v=""/>
    <m/>
    <m/>
    <m/>
    <s v=""/>
    <s v=""/>
    <m/>
    <m/>
    <m/>
    <m/>
    <n v="3.3333333333333299"/>
    <m/>
    <m/>
    <m/>
    <m/>
    <m/>
    <s v=""/>
    <s v=""/>
    <m/>
    <m/>
    <s v=""/>
    <m/>
    <m/>
    <m/>
    <m/>
    <m/>
    <m/>
    <m/>
    <n v="0"/>
    <m/>
    <n v="0"/>
    <n v="3"/>
    <m/>
    <m/>
  </r>
  <r>
    <x v="12"/>
    <x v="3"/>
    <n v="354160419"/>
    <s v="Promissão"/>
    <n v="1.1529996033877901"/>
    <n v="38481"/>
    <n v="32898"/>
    <n v="5583"/>
    <n v="49.198999999999998"/>
    <n v="85.49"/>
    <n v="0.48"/>
    <n v="0.39"/>
    <n v="0.09"/>
    <n v="0"/>
    <n v="0.18"/>
    <n v="0.17100000000000001"/>
    <n v="0.11"/>
    <n v="1.5635400000000001E-2"/>
    <n v="0.10389914538194445"/>
    <n v="5"/>
    <n v="19.3"/>
    <n v="80.7"/>
    <n v="26.64"/>
    <n v="1798.2"/>
    <n v="935.06"/>
    <n v="5"/>
    <n v="0"/>
    <n v="4777.8093084899037"/>
    <n v="442.54151399391907"/>
    <n v="88.7"/>
    <s v=""/>
    <n v="83.6"/>
    <n v="0.14000000000000001"/>
    <s v=""/>
    <n v="99.18"/>
    <n v="53.05"/>
    <n v="19.100000000000001"/>
    <n v="65.7"/>
    <n v="16.600000000000001"/>
    <n v="20"/>
    <n v="0.38321517532094301"/>
    <n v="0"/>
    <n v="0"/>
    <n v="0"/>
    <n v="8.9"/>
    <n v="100"/>
    <n v="100"/>
    <n v="48"/>
    <n v="6.1"/>
    <n v="0"/>
    <n v="0"/>
    <n v="2"/>
    <n v="173.24492837578271"/>
    <n v="11"/>
    <n v="46"/>
    <n v="1798.2"/>
    <n v="1798.2"/>
  </r>
  <r>
    <x v="0"/>
    <x v="3"/>
    <n v="354160420"/>
    <s v="Promissão"/>
    <m/>
    <m/>
    <m/>
    <m/>
    <m/>
    <m/>
    <n v="0.64"/>
    <n v="0.64"/>
    <n v="0"/>
    <n v="0"/>
    <n v="0"/>
    <n v="0"/>
    <n v="0"/>
    <n v="0.63660870000000003"/>
    <n v="0"/>
    <n v="1"/>
    <n v="66.67"/>
    <n v="33.33"/>
    <m/>
    <s v=""/>
    <m/>
    <m/>
    <m/>
    <s v=""/>
    <s v=""/>
    <m/>
    <m/>
    <m/>
    <m/>
    <n v="19.021739130434799"/>
    <m/>
    <m/>
    <m/>
    <m/>
    <m/>
    <s v=""/>
    <s v=""/>
    <m/>
    <m/>
    <s v=""/>
    <m/>
    <m/>
    <m/>
    <m/>
    <m/>
    <m/>
    <m/>
    <n v="0"/>
    <m/>
    <n v="2"/>
    <n v="1"/>
    <m/>
    <m/>
  </r>
  <r>
    <x v="8"/>
    <x v="3"/>
    <n v="354165310"/>
    <s v="Quadra"/>
    <n v="1.60954817705947"/>
    <n v="3571"/>
    <n v="922"/>
    <n v="2649"/>
    <n v="17.417000000000002"/>
    <n v="25.82"/>
    <n v="0.24"/>
    <n v="0.24"/>
    <n v="0"/>
    <n v="0"/>
    <n v="0"/>
    <n v="0"/>
    <n v="0.24"/>
    <n v="2.9585000000000002E-3"/>
    <n v="2.9869927083333329E-3"/>
    <n v="27"/>
    <n v="68.97"/>
    <n v="31.03"/>
    <n v="0.66"/>
    <n v="50.868000000000002"/>
    <n v="20.63"/>
    <n v="0"/>
    <n v="0"/>
    <n v="15896.051526183142"/>
    <n v="2472.7191262951555"/>
    <n v="32.119999999999997"/>
    <s v=""/>
    <n v="18.260000000000002"/>
    <n v="25.41"/>
    <s v=""/>
    <n v="100"/>
    <n v="37.65"/>
    <n v="13.6"/>
    <n v="65.3"/>
    <n v="1.1000000000000001"/>
    <n v="0"/>
    <n v="1.0162601626016301"/>
    <n v="0"/>
    <n v="0"/>
    <n v="0"/>
    <n v="9.8000000000000007"/>
    <n v="68.31"/>
    <n v="68.31"/>
    <n v="59.4"/>
    <n v="6.6"/>
    <n v="0"/>
    <n v="0"/>
    <n v="12"/>
    <n v="0"/>
    <n v="20"/>
    <n v="9"/>
    <n v="34.747930799999999"/>
    <n v="34.747930799999999"/>
  </r>
  <r>
    <x v="5"/>
    <x v="3"/>
    <n v="354170317"/>
    <s v="Quatá"/>
    <n v="0.93052693747197601"/>
    <n v="13599"/>
    <n v="12885"/>
    <n v="714"/>
    <n v="20.834"/>
    <n v="94.75"/>
    <n v="0.03"/>
    <n v="0.03"/>
    <n v="0"/>
    <n v="0"/>
    <n v="0"/>
    <n v="2.4E-2"/>
    <n v="0.01"/>
    <n v="2.3200000000000001E-5"/>
    <n v="3.7636428708333336E-2"/>
    <n v="2"/>
    <n v="42.86"/>
    <n v="57.14"/>
    <n v="9.1300000000000008"/>
    <n v="704.05200000000002"/>
    <n v="132.69"/>
    <n v="0"/>
    <n v="0"/>
    <n v="12012.389146260755"/>
    <n v="1321.8266048974194"/>
    <n v="90.92"/>
    <n v="93.85"/>
    <n v="90.1"/>
    <n v="25.18"/>
    <n v="15.015015015015001"/>
    <n v="96.88"/>
    <n v="15.39"/>
    <n v="7.4"/>
    <n v="12.9"/>
    <n v="23.7"/>
    <n v="0"/>
    <n v="0"/>
    <n v="0"/>
    <n v="0"/>
    <n v="0"/>
    <n v="8.9"/>
    <n v="90.17"/>
    <n v="90.17"/>
    <n v="81.2"/>
    <n v="9.9"/>
    <n v="0"/>
    <n v="0"/>
    <n v="0"/>
    <n v="0"/>
    <n v="3"/>
    <n v="4"/>
    <n v="634.84368840000002"/>
    <n v="634.84368840000002"/>
  </r>
  <r>
    <x v="1"/>
    <x v="3"/>
    <n v="354170321"/>
    <s v="Quatá"/>
    <m/>
    <m/>
    <m/>
    <m/>
    <m/>
    <m/>
    <n v="0.35"/>
    <n v="0.22"/>
    <n v="0.13"/>
    <n v="0"/>
    <n v="0"/>
    <n v="0.16200000000000001"/>
    <n v="0.19"/>
    <n v="4.1526000000000002E-3"/>
    <n v="0"/>
    <n v="1"/>
    <n v="36.67"/>
    <n v="63.33"/>
    <m/>
    <s v=""/>
    <m/>
    <m/>
    <m/>
    <s v=""/>
    <s v=""/>
    <m/>
    <m/>
    <m/>
    <m/>
    <n v="11.2739571589628"/>
    <m/>
    <m/>
    <m/>
    <m/>
    <m/>
    <s v=""/>
    <s v=""/>
    <m/>
    <m/>
    <s v=""/>
    <m/>
    <m/>
    <m/>
    <m/>
    <m/>
    <m/>
    <m/>
    <n v="2"/>
    <m/>
    <n v="11"/>
    <n v="19"/>
    <m/>
    <m/>
  </r>
  <r>
    <x v="0"/>
    <x v="3"/>
    <n v="354180220"/>
    <s v="Queiroz"/>
    <n v="1.7713465101971"/>
    <n v="3136"/>
    <n v="2782"/>
    <n v="354"/>
    <n v="13.316000000000001"/>
    <n v="88.71"/>
    <n v="0.18000000000000002"/>
    <n v="0.17"/>
    <n v="0.01"/>
    <n v="0"/>
    <n v="7.0000000000000001E-3"/>
    <n v="0.16700000000000001"/>
    <n v="0"/>
    <n v="1.3889E-3"/>
    <n v="8.1666666666666658E-3"/>
    <n v="3"/>
    <n v="14.29"/>
    <n v="85.71"/>
    <n v="1.94"/>
    <n v="149.85"/>
    <n v="59.94"/>
    <n v="0"/>
    <n v="1"/>
    <n v="17698.775510204083"/>
    <n v="2212.3469387755099"/>
    <n v="100"/>
    <n v="84.94"/>
    <n v="99.72"/>
    <n v="10.99"/>
    <s v=""/>
    <n v="100"/>
    <n v="23.76"/>
    <n v="10"/>
    <n v="32.1"/>
    <n v="4.2"/>
    <s v=""/>
    <s v=""/>
    <n v="0"/>
    <n v="0"/>
    <s v=""/>
    <n v="7.3"/>
    <n v="100"/>
    <n v="100"/>
    <n v="60"/>
    <n v="6.9"/>
    <n v="0"/>
    <n v="1"/>
    <n v="2"/>
    <n v="85.714285714285722"/>
    <n v="1"/>
    <n v="6"/>
    <n v="149.85"/>
    <n v="149.85"/>
  </r>
  <r>
    <x v="15"/>
    <x v="3"/>
    <n v="35419012"/>
    <s v="Queluz"/>
    <n v="1.4118077460771901"/>
    <n v="12285"/>
    <n v="10075"/>
    <n v="2210"/>
    <n v="49.256"/>
    <n v="82.01"/>
    <n v="0.04"/>
    <n v="0.04"/>
    <n v="0"/>
    <n v="0"/>
    <n v="3.4000000000000002E-2"/>
    <n v="1E-3"/>
    <n v="0"/>
    <n v="3.6830000000000001E-3"/>
    <n v="2.4694769531249997E-2"/>
    <n v="3"/>
    <n v="50"/>
    <n v="50"/>
    <n v="7.43"/>
    <n v="573.48"/>
    <n v="441.84"/>
    <n v="2"/>
    <n v="0"/>
    <n v="10165.45054945055"/>
    <n v="1052.4835164835163"/>
    <n v="77.19"/>
    <n v="89.34"/>
    <n v="54.59"/>
    <n v="22.91"/>
    <s v=""/>
    <n v="94.11"/>
    <n v="2.23"/>
    <n v="1"/>
    <n v="2.7"/>
    <n v="0.6"/>
    <n v="0"/>
    <n v="4"/>
    <n v="0"/>
    <n v="0"/>
    <n v="0"/>
    <n v="9.8000000000000007"/>
    <n v="69.599999999999994"/>
    <n v="23.664000000000001"/>
    <n v="23"/>
    <n v="3"/>
    <n v="0"/>
    <n v="0"/>
    <n v="12"/>
    <n v="137.68097716795737"/>
    <n v="7"/>
    <n v="7"/>
    <n v="399.14208000000002"/>
    <n v="135.70830720000001"/>
  </r>
  <r>
    <x v="0"/>
    <x v="3"/>
    <n v="354200820"/>
    <s v="Quintana"/>
    <n v="0.86078822665318599"/>
    <n v="6355"/>
    <n v="5858"/>
    <n v="497"/>
    <n v="19.873999999999999"/>
    <n v="92.18"/>
    <n v="0.02"/>
    <n v="0"/>
    <n v="0.02"/>
    <n v="0"/>
    <n v="1.6E-2"/>
    <n v="1E-3"/>
    <n v="0"/>
    <n v="0"/>
    <n v="1.6549479166666665E-2"/>
    <n v="0"/>
    <n v="0"/>
    <n v="100"/>
    <n v="4.18"/>
    <n v="322.64999999999998"/>
    <n v="74.13"/>
    <n v="0"/>
    <n v="0"/>
    <n v="11909.740361919748"/>
    <n v="1290.2218725413065"/>
    <n v="100"/>
    <n v="91.5"/>
    <n v="98.39"/>
    <n v="13.7"/>
    <n v="9.8697196999605197"/>
    <n v="100"/>
    <n v="1.87"/>
    <n v="0.8"/>
    <n v="0.4"/>
    <n v="6.6"/>
    <n v="0"/>
    <n v="0.05"/>
    <n v="0"/>
    <n v="0"/>
    <n v="0"/>
    <n v="9"/>
    <n v="98.75"/>
    <n v="98.75"/>
    <n v="77"/>
    <n v="8"/>
    <n v="0"/>
    <n v="0"/>
    <n v="0"/>
    <n v="96.679779701022824"/>
    <n v="0"/>
    <n v="8"/>
    <n v="318.61687499999999"/>
    <n v="318.61687499999999"/>
  </r>
  <r>
    <x v="1"/>
    <x v="3"/>
    <n v="354200821"/>
    <s v="Quintana"/>
    <m/>
    <m/>
    <m/>
    <m/>
    <m/>
    <m/>
    <n v="0"/>
    <n v="0"/>
    <n v="0"/>
    <n v="0"/>
    <n v="0"/>
    <n v="0"/>
    <n v="0"/>
    <n v="2.5228E-3"/>
    <n v="0"/>
    <n v="3"/>
    <n v="66.67"/>
    <n v="33.33"/>
    <m/>
    <s v=""/>
    <m/>
    <m/>
    <m/>
    <s v=""/>
    <s v=""/>
    <m/>
    <m/>
    <m/>
    <m/>
    <n v="15.625"/>
    <m/>
    <m/>
    <m/>
    <m/>
    <m/>
    <s v=""/>
    <s v=""/>
    <m/>
    <m/>
    <s v=""/>
    <m/>
    <m/>
    <m/>
    <m/>
    <m/>
    <m/>
    <m/>
    <n v="5"/>
    <m/>
    <n v="2"/>
    <n v="1"/>
    <m/>
    <m/>
  </r>
  <r>
    <x v="6"/>
    <x v="3"/>
    <n v="35421075"/>
    <s v="Rafard"/>
    <n v="0.35946868841096902"/>
    <n v="8852"/>
    <n v="7929"/>
    <n v="923"/>
    <n v="66.822999999999993"/>
    <n v="89.57"/>
    <n v="0.58000000000000007"/>
    <n v="0.54"/>
    <n v="0.04"/>
    <n v="0"/>
    <n v="0.03"/>
    <n v="0.54300000000000004"/>
    <n v="0"/>
    <n v="3.2336999999999999E-3"/>
    <n v="2.0320411458333333E-2"/>
    <n v="7"/>
    <n v="19.23"/>
    <n v="80.77"/>
    <n v="5.59"/>
    <n v="430.97399999999999"/>
    <n v="430.97"/>
    <n v="3"/>
    <n v="0"/>
    <n v="5379.5029371893361"/>
    <n v="712.51694532309057"/>
    <n v="88.15"/>
    <n v="99.4"/>
    <n v="88.15"/>
    <n v="40"/>
    <s v=""/>
    <n v="100"/>
    <n v="108.04"/>
    <n v="40.799999999999997"/>
    <n v="156.5"/>
    <n v="18.399999999999999"/>
    <n v="4"/>
    <n v="9.4562647754137092"/>
    <n v="0"/>
    <n v="0"/>
    <n v="0"/>
    <n v="9.8000000000000007"/>
    <n v="100"/>
    <n v="0"/>
    <n v="0"/>
    <n v="1.5"/>
    <n v="2"/>
    <n v="0"/>
    <n v="4"/>
    <n v="147.63480582819153"/>
    <n v="5"/>
    <n v="21"/>
    <n v="430.97399999999999"/>
    <n v="0"/>
  </r>
  <r>
    <x v="8"/>
    <x v="3"/>
    <n v="354210710"/>
    <s v="Rafard"/>
    <m/>
    <m/>
    <m/>
    <m/>
    <m/>
    <m/>
    <n v="0.03"/>
    <n v="0.03"/>
    <n v="0"/>
    <n v="0"/>
    <n v="0"/>
    <n v="0"/>
    <n v="0.03"/>
    <n v="5.6712999999999998E-3"/>
    <n v="0"/>
    <n v="4"/>
    <n v="75"/>
    <n v="25"/>
    <m/>
    <s v=""/>
    <m/>
    <m/>
    <m/>
    <s v=""/>
    <s v=""/>
    <m/>
    <m/>
    <m/>
    <m/>
    <n v="23.076923076923102"/>
    <m/>
    <m/>
    <m/>
    <m/>
    <m/>
    <s v=""/>
    <s v=""/>
    <m/>
    <m/>
    <s v=""/>
    <m/>
    <m/>
    <m/>
    <m/>
    <m/>
    <m/>
    <m/>
    <n v="0"/>
    <m/>
    <n v="3"/>
    <n v="1"/>
    <m/>
    <m/>
  </r>
  <r>
    <x v="5"/>
    <x v="3"/>
    <n v="354220617"/>
    <s v="Rancharia"/>
    <n v="-4.1545551486188402E-2"/>
    <n v="28818"/>
    <n v="26293"/>
    <n v="2525"/>
    <n v="18.184999999999999"/>
    <n v="91.24"/>
    <n v="0.02"/>
    <n v="0.01"/>
    <n v="0.01"/>
    <n v="0"/>
    <n v="0"/>
    <n v="0.01"/>
    <n v="0.01"/>
    <n v="3.003E-3"/>
    <n v="8.76600533125E-2"/>
    <n v="2"/>
    <n v="33.33"/>
    <n v="66.67"/>
    <n v="21.39"/>
    <n v="1443.96"/>
    <n v="566.46"/>
    <n v="0"/>
    <n v="0"/>
    <n v="14423.085571517802"/>
    <n v="1619.5877576514683"/>
    <n v="99.93"/>
    <n v="89.67"/>
    <n v="99.93"/>
    <n v="34.729999999999997"/>
    <s v=""/>
    <n v="100"/>
    <n v="3.04"/>
    <n v="1.5"/>
    <n v="3.7"/>
    <n v="0.7"/>
    <n v="0"/>
    <n v="0"/>
    <n v="3.4700534388229598"/>
    <n v="0"/>
    <n v="0"/>
    <n v="8.9"/>
    <n v="93"/>
    <n v="93"/>
    <n v="60.8"/>
    <n v="7.3"/>
    <n v="0"/>
    <n v="0"/>
    <n v="6"/>
    <n v="0"/>
    <n v="9"/>
    <n v="18"/>
    <n v="1342.8828000000001"/>
    <n v="1342.8828000000001"/>
  </r>
  <r>
    <x v="1"/>
    <x v="3"/>
    <n v="354220621"/>
    <s v="Rancharia"/>
    <m/>
    <m/>
    <m/>
    <m/>
    <m/>
    <m/>
    <n v="0.17"/>
    <n v="0.17"/>
    <n v="0"/>
    <n v="0"/>
    <n v="0"/>
    <n v="7.0999999999999994E-2"/>
    <n v="0.1"/>
    <n v="5.2099999999999999E-5"/>
    <n v="0"/>
    <n v="6"/>
    <n v="62.5"/>
    <n v="37.5"/>
    <m/>
    <s v=""/>
    <m/>
    <m/>
    <m/>
    <s v=""/>
    <s v=""/>
    <m/>
    <m/>
    <m/>
    <m/>
    <n v="2.4769780116519501E-2"/>
    <m/>
    <m/>
    <m/>
    <m/>
    <m/>
    <s v=""/>
    <s v=""/>
    <m/>
    <m/>
    <s v=""/>
    <m/>
    <m/>
    <m/>
    <m/>
    <m/>
    <m/>
    <m/>
    <n v="1"/>
    <m/>
    <n v="5"/>
    <n v="3"/>
    <m/>
    <m/>
  </r>
  <r>
    <x v="13"/>
    <x v="3"/>
    <n v="354220622"/>
    <s v="Rancharia"/>
    <m/>
    <m/>
    <m/>
    <m/>
    <m/>
    <m/>
    <n v="0.01"/>
    <n v="0.01"/>
    <n v="0"/>
    <n v="0"/>
    <n v="0"/>
    <n v="0"/>
    <n v="0.01"/>
    <n v="1.6780000000000001E-4"/>
    <n v="0"/>
    <n v="1"/>
    <n v="66.67"/>
    <n v="33.33"/>
    <m/>
    <s v=""/>
    <m/>
    <m/>
    <m/>
    <s v=""/>
    <s v=""/>
    <m/>
    <m/>
    <m/>
    <m/>
    <s v=""/>
    <m/>
    <m/>
    <m/>
    <m/>
    <m/>
    <s v=""/>
    <s v=""/>
    <m/>
    <m/>
    <s v=""/>
    <m/>
    <m/>
    <m/>
    <m/>
    <m/>
    <m/>
    <m/>
    <n v="3"/>
    <m/>
    <n v="2"/>
    <n v="1"/>
    <m/>
    <m/>
  </r>
  <r>
    <x v="15"/>
    <x v="3"/>
    <n v="35423052"/>
    <s v="Redenção da Serra"/>
    <n v="-0.23629608309827499"/>
    <n v="3843"/>
    <n v="2618"/>
    <n v="1225"/>
    <n v="12.432"/>
    <n v="68.12"/>
    <n v="0.01"/>
    <n v="0.01"/>
    <n v="0"/>
    <n v="0.01"/>
    <n v="5.0000000000000001E-3"/>
    <n v="0"/>
    <n v="0"/>
    <n v="5.2712999999999996E-3"/>
    <n v="4.4764945312499999E-3"/>
    <n v="19"/>
    <n v="82.35"/>
    <n v="17.649999999999999"/>
    <n v="1.56"/>
    <n v="120.58199999999999"/>
    <n v="67.17"/>
    <n v="0"/>
    <n v="0"/>
    <n v="37994.192037470726"/>
    <n v="3856.8618266978924"/>
    <n v="44.73"/>
    <n v="83.16"/>
    <n v="37"/>
    <n v="29.61"/>
    <s v=""/>
    <n v="78.28"/>
    <n v="0.59"/>
    <n v="0.3"/>
    <n v="0.7"/>
    <n v="0.2"/>
    <n v="0"/>
    <n v="0.26155187445509998"/>
    <n v="0"/>
    <n v="0"/>
    <n v="0"/>
    <n v="9"/>
    <n v="49.77"/>
    <n v="49.77"/>
    <n v="44.3"/>
    <n v="5.4"/>
    <n v="0"/>
    <n v="0"/>
    <n v="4"/>
    <n v="111.69454056283227"/>
    <n v="14"/>
    <n v="3"/>
    <n v="60.013661399999997"/>
    <n v="60.013661399999997"/>
  </r>
  <r>
    <x v="1"/>
    <x v="3"/>
    <n v="354240421"/>
    <s v="Regente Feijó"/>
    <m/>
    <m/>
    <m/>
    <m/>
    <m/>
    <m/>
    <n v="0"/>
    <n v="0"/>
    <n v="0"/>
    <n v="0"/>
    <n v="0"/>
    <n v="0"/>
    <n v="0"/>
    <n v="1.3300000000000001E-4"/>
    <n v="0"/>
    <n v="0"/>
    <n v="0"/>
    <n v="100"/>
    <m/>
    <s v=""/>
    <m/>
    <m/>
    <m/>
    <s v=""/>
    <s v=""/>
    <m/>
    <m/>
    <m/>
    <m/>
    <n v="29.5833333333333"/>
    <m/>
    <m/>
    <m/>
    <m/>
    <m/>
    <s v=""/>
    <s v=""/>
    <m/>
    <m/>
    <s v=""/>
    <m/>
    <m/>
    <m/>
    <m/>
    <m/>
    <m/>
    <m/>
    <n v="18"/>
    <m/>
    <n v="0"/>
    <n v="3"/>
    <m/>
    <m/>
  </r>
  <r>
    <x v="13"/>
    <x v="3"/>
    <n v="354240422"/>
    <s v="Regente Feijó"/>
    <n v="0.59885820297136405"/>
    <n v="19203"/>
    <n v="17944"/>
    <n v="1259"/>
    <n v="72.44"/>
    <n v="93.44"/>
    <n v="0.04"/>
    <n v="0"/>
    <n v="0.04"/>
    <n v="0"/>
    <n v="3.2000000000000001E-2"/>
    <n v="6.0000000000000001E-3"/>
    <n v="0"/>
    <n v="2.0907999999999999E-3"/>
    <n v="5.7798896333333329E-2"/>
    <n v="1"/>
    <n v="1.89"/>
    <n v="98.11"/>
    <n v="12.9"/>
    <n v="994.89599999999996"/>
    <n v="142.16999999999999"/>
    <n v="1"/>
    <n v="0"/>
    <n v="3268.0643649429776"/>
    <n v="426.98328386189655"/>
    <n v="98.88"/>
    <n v="90.32"/>
    <n v="97.24"/>
    <n v="15.77"/>
    <s v=""/>
    <n v="100"/>
    <n v="4.45"/>
    <n v="2.2000000000000002"/>
    <n v="0.1"/>
    <n v="16.899999999999999"/>
    <n v="0"/>
    <n v="0"/>
    <n v="0"/>
    <n v="0"/>
    <n v="0"/>
    <n v="7.1"/>
    <n v="99.28"/>
    <n v="99.28"/>
    <n v="85.7"/>
    <n v="10"/>
    <n v="0"/>
    <n v="0"/>
    <n v="14"/>
    <n v="55.364378958816232"/>
    <n v="1"/>
    <n v="52"/>
    <n v="987.73274879999997"/>
    <n v="987.73274879999997"/>
  </r>
  <r>
    <x v="2"/>
    <x v="3"/>
    <n v="354250316"/>
    <s v="Reginópolis"/>
    <n v="1.0126165001368399"/>
    <n v="7241"/>
    <n v="4313"/>
    <n v="2928"/>
    <n v="17.664999999999999"/>
    <n v="59.56"/>
    <n v="0.69000000000000006"/>
    <n v="0.64"/>
    <n v="0.05"/>
    <n v="0"/>
    <n v="0.01"/>
    <n v="0"/>
    <n v="0.68"/>
    <n v="7.3936000000000002E-3"/>
    <n v="1.8443807552083333E-2"/>
    <n v="1"/>
    <n v="33.33"/>
    <n v="66.67"/>
    <n v="3.77"/>
    <n v="290.84399999999999"/>
    <n v="58.17"/>
    <n v="0"/>
    <n v="0"/>
    <n v="13152.70266537771"/>
    <n v="1219.4558762601851"/>
    <n v="97.81"/>
    <n v="67.31"/>
    <n v="42.21"/>
    <n v="30.28"/>
    <n v="0"/>
    <n v="100"/>
    <n v="56.39"/>
    <n v="23"/>
    <n v="67.5"/>
    <n v="18.7"/>
    <n v="0"/>
    <n v="5.6625141562853898"/>
    <n v="0"/>
    <n v="0"/>
    <n v="0"/>
    <n v="8.3000000000000007"/>
    <n v="100"/>
    <n v="100"/>
    <n v="80"/>
    <n v="9.8000000000000007"/>
    <n v="0"/>
    <n v="0"/>
    <n v="1"/>
    <n v="54.218739659699189"/>
    <n v="9"/>
    <n v="18"/>
    <n v="290.84399999999999"/>
    <n v="290.84399999999999"/>
  </r>
  <r>
    <x v="17"/>
    <x v="3"/>
    <n v="354260211"/>
    <s v="Registro"/>
    <n v="-5.3272063257070498E-2"/>
    <n v="54091"/>
    <n v="48018"/>
    <n v="6073"/>
    <n v="75.510999999999996"/>
    <n v="88.77"/>
    <n v="0.12"/>
    <n v="0.09"/>
    <n v="0.03"/>
    <n v="0.27"/>
    <n v="5.0000000000000001E-3"/>
    <n v="4.0000000000000001E-3"/>
    <n v="0.08"/>
    <n v="3.6018700000000001E-2"/>
    <n v="0.1539825525648148"/>
    <n v="154"/>
    <n v="55.05"/>
    <n v="44.95"/>
    <n v="40.08"/>
    <n v="2705.076"/>
    <n v="1200.3"/>
    <n v="12"/>
    <n v="1"/>
    <n v="12674.80061378048"/>
    <n v="1644.1093712447546"/>
    <n v="93.52"/>
    <n v="95"/>
    <n v="83.29"/>
    <n v="31.37"/>
    <n v="86.363636363636402"/>
    <n v="100"/>
    <n v="1.29"/>
    <n v="0.6"/>
    <n v="1.4"/>
    <n v="1"/>
    <n v="7"/>
    <n v="1.8260633974532601"/>
    <n v="0"/>
    <n v="0"/>
    <n v="0"/>
    <n v="8.4"/>
    <n v="90.13"/>
    <n v="90.13"/>
    <n v="55.6"/>
    <n v="7"/>
    <n v="1"/>
    <n v="1"/>
    <n v="54"/>
    <n v="3.2471211294509388"/>
    <n v="60"/>
    <n v="49"/>
    <n v="2438.0849990000002"/>
    <n v="2438.0849990000002"/>
  </r>
  <r>
    <x v="11"/>
    <x v="3"/>
    <n v="35427018"/>
    <s v="Restinga"/>
    <n v="1.39697103569478"/>
    <n v="7218"/>
    <n v="5872"/>
    <n v="1346"/>
    <n v="29.388999999999999"/>
    <n v="81.349999999999994"/>
    <n v="0.1"/>
    <n v="0.03"/>
    <n v="7.0000000000000007E-2"/>
    <n v="0"/>
    <n v="6.7000000000000004E-2"/>
    <n v="3.0000000000000001E-3"/>
    <n v="0.03"/>
    <n v="2.0057999999999999E-3"/>
    <n v="1.7394628125000002E-2"/>
    <n v="4"/>
    <n v="39.29"/>
    <n v="60.71"/>
    <n v="4.0599999999999996"/>
    <n v="313.524"/>
    <n v="34.49"/>
    <n v="0"/>
    <n v="1"/>
    <n v="17301.546134663342"/>
    <n v="2140.8478802992518"/>
    <n v="92.54"/>
    <n v="99.95"/>
    <n v="89.34"/>
    <n v="18.46"/>
    <n v="10"/>
    <n v="100"/>
    <n v="8.52"/>
    <n v="2.7"/>
    <n v="4.5999999999999996"/>
    <n v="14.5"/>
    <n v="0"/>
    <n v="0"/>
    <n v="0"/>
    <n v="0"/>
    <n v="0"/>
    <n v="8.4"/>
    <n v="100"/>
    <n v="100"/>
    <n v="89"/>
    <n v="10"/>
    <n v="0"/>
    <n v="1"/>
    <n v="8"/>
    <n v="385.17638617238327"/>
    <n v="11"/>
    <n v="17"/>
    <n v="313.524"/>
    <n v="313.524"/>
  </r>
  <r>
    <x v="17"/>
    <x v="3"/>
    <n v="354280011"/>
    <s v="Ribeira"/>
    <n v="-0.53536328999845795"/>
    <n v="3264"/>
    <n v="1404"/>
    <n v="1860"/>
    <n v="9.7420000000000009"/>
    <n v="43.01"/>
    <n v="0"/>
    <n v="0"/>
    <n v="0"/>
    <n v="0"/>
    <n v="3.0000000000000001E-3"/>
    <n v="0"/>
    <n v="0"/>
    <n v="0"/>
    <n v="5.7596000000000001E-3"/>
    <n v="3"/>
    <n v="100"/>
    <n v="0"/>
    <n v="0.87"/>
    <n v="67.391999999999996"/>
    <n v="36.72"/>
    <n v="1"/>
    <n v="1"/>
    <n v="95265"/>
    <n v="12270.441176470587"/>
    <n v="67.760000000000005"/>
    <n v="68.38"/>
    <n v="20.83"/>
    <n v="31.39"/>
    <n v="4.5673076923076898"/>
    <n v="100"/>
    <n v="0.06"/>
    <n v="0"/>
    <n v="0.1"/>
    <n v="0"/>
    <n v="3"/>
    <n v="25.5102040816327"/>
    <n v="0"/>
    <n v="0"/>
    <n v="242"/>
    <n v="6.4"/>
    <n v="45.97"/>
    <n v="45.97"/>
    <n v="45.5"/>
    <n v="5.4"/>
    <n v="0"/>
    <n v="1"/>
    <n v="6"/>
    <n v="52.086950482672414"/>
    <n v="2"/>
    <n v="0"/>
    <n v="30.9801024"/>
    <n v="30.9801024"/>
  </r>
  <r>
    <x v="7"/>
    <x v="3"/>
    <n v="354290913"/>
    <s v="Ribeirão Bonito"/>
    <n v="0.68032262035135904"/>
    <n v="12707"/>
    <n v="11960"/>
    <n v="747"/>
    <n v="26.95"/>
    <n v="94.12"/>
    <n v="0.22999999999999998"/>
    <n v="0.12"/>
    <n v="0.11"/>
    <n v="0"/>
    <n v="4.3999999999999997E-2"/>
    <n v="0"/>
    <n v="0.17"/>
    <n v="1.2175800000000001E-2"/>
    <n v="3.8679872685185183E-2"/>
    <n v="22"/>
    <n v="34.21"/>
    <n v="65.790000000000006"/>
    <n v="8.4499999999999993"/>
    <n v="652.04999999999995"/>
    <n v="652.04999999999995"/>
    <n v="3"/>
    <n v="0"/>
    <n v="9505.2238923428031"/>
    <n v="967.89486110018072"/>
    <n v="100"/>
    <n v="100"/>
    <n v="100"/>
    <n v="3.82"/>
    <n v="18.716577540107"/>
    <n v="100"/>
    <n v="11.44"/>
    <n v="5.9"/>
    <n v="7.3"/>
    <n v="28.5"/>
    <n v="0"/>
    <n v="0"/>
    <n v="0"/>
    <n v="2"/>
    <n v="0"/>
    <n v="8"/>
    <n v="96"/>
    <n v="0"/>
    <n v="0"/>
    <n v="1.4"/>
    <n v="0"/>
    <n v="0"/>
    <n v="4"/>
    <n v="113.75425239404287"/>
    <n v="39"/>
    <n v="75"/>
    <n v="625.96799999999996"/>
    <n v="0"/>
  </r>
  <r>
    <x v="14"/>
    <x v="3"/>
    <n v="354300614"/>
    <s v="Ribeirão Branco"/>
    <n v="-0.95502446451146705"/>
    <n v="17723"/>
    <n v="10072"/>
    <n v="7651"/>
    <n v="25.398"/>
    <n v="56.83"/>
    <n v="0.24"/>
    <n v="0.22"/>
    <n v="0.02"/>
    <n v="0"/>
    <n v="3.5000000000000003E-2"/>
    <n v="4.2000000000000003E-2"/>
    <n v="0.16"/>
    <n v="6.0260000000000001E-4"/>
    <n v="3.7386299270833333E-2"/>
    <n v="39"/>
    <n v="95.24"/>
    <n v="4.76"/>
    <n v="6.13"/>
    <n v="472.98599999999999"/>
    <n v="163.4"/>
    <n v="2"/>
    <n v="0"/>
    <n v="13932.566721209727"/>
    <n v="1637.0321051740673"/>
    <n v="69.3"/>
    <n v="69.69"/>
    <n v="48.05"/>
    <n v="39.76"/>
    <n v="78.947368421052602"/>
    <n v="100"/>
    <n v="6.81"/>
    <n v="3"/>
    <n v="8.6"/>
    <n v="1.9"/>
    <n v="0"/>
    <n v="0"/>
    <n v="0"/>
    <n v="2"/>
    <n v="0"/>
    <n v="7.6"/>
    <n v="83.38"/>
    <n v="75.042000000000002"/>
    <n v="65.5"/>
    <n v="7.1"/>
    <n v="0"/>
    <n v="0"/>
    <n v="18"/>
    <n v="93.617182450858451"/>
    <n v="160"/>
    <n v="8"/>
    <n v="394.3757268"/>
    <n v="354.93815410000002"/>
  </r>
  <r>
    <x v="11"/>
    <x v="3"/>
    <n v="35431058"/>
    <s v="Ribeirão Corrente"/>
    <n v="0.91270610298466204"/>
    <n v="4548"/>
    <n v="3722"/>
    <n v="826"/>
    <n v="30.635000000000002"/>
    <n v="81.84"/>
    <n v="0.4"/>
    <n v="0.37"/>
    <n v="0.03"/>
    <n v="0"/>
    <n v="1.9E-2"/>
    <n v="0"/>
    <n v="0.38"/>
    <n v="2.8541999999999999E-3"/>
    <n v="8.9290031250000013E-3"/>
    <n v="16"/>
    <n v="71.67"/>
    <n v="28.33"/>
    <n v="2.58"/>
    <n v="199.36799999999999"/>
    <n v="43.66"/>
    <n v="1"/>
    <n v="0"/>
    <n v="16572.348284960422"/>
    <n v="1941.5303430079155"/>
    <n v="75.39"/>
    <n v="100"/>
    <n v="74.849999999999994"/>
    <n v="25.85"/>
    <n v="0"/>
    <n v="94.83"/>
    <n v="54.06"/>
    <n v="16.7"/>
    <n v="81.400000000000006"/>
    <n v="9.1999999999999993"/>
    <n v="0"/>
    <n v="0"/>
    <n v="0"/>
    <n v="0"/>
    <n v="0"/>
    <n v="9"/>
    <n v="86.78"/>
    <n v="86.78"/>
    <n v="78.099999999999994"/>
    <n v="8.4"/>
    <n v="0"/>
    <n v="0"/>
    <n v="2"/>
    <n v="212.78971161744326"/>
    <n v="43"/>
    <n v="17"/>
    <n v="173.0115504"/>
    <n v="173.0115504"/>
  </r>
  <r>
    <x v="5"/>
    <x v="3"/>
    <n v="354320417"/>
    <s v="Ribeirão do Sul"/>
    <n v="-0.194343168417344"/>
    <n v="4378"/>
    <n v="3496"/>
    <n v="882"/>
    <n v="21.527999999999999"/>
    <n v="79.849999999999994"/>
    <n v="0.19"/>
    <n v="0.18"/>
    <n v="0.01"/>
    <n v="0"/>
    <n v="0.01"/>
    <n v="2.3E-2"/>
    <n v="0.16"/>
    <n v="6.4869999999999999E-4"/>
    <n v="8.3809057291666673E-3"/>
    <n v="8"/>
    <n v="48.15"/>
    <n v="51.85"/>
    <n v="2.37"/>
    <n v="182.952"/>
    <n v="52.51"/>
    <n v="0"/>
    <n v="0"/>
    <n v="13398.117862037459"/>
    <n v="1440.6578346276835"/>
    <n v="73.510000000000005"/>
    <s v=""/>
    <n v="71.95"/>
    <n v="30.98"/>
    <n v="50"/>
    <n v="99.17"/>
    <n v="19.14"/>
    <n v="10.199999999999999"/>
    <n v="22.2"/>
    <n v="6.9"/>
    <n v="0"/>
    <n v="0"/>
    <n v="0"/>
    <n v="0"/>
    <n v="0"/>
    <n v="8.4"/>
    <n v="89.12"/>
    <n v="89.12"/>
    <n v="71.3"/>
    <n v="8"/>
    <n v="0"/>
    <n v="0"/>
    <n v="0"/>
    <n v="119.31884599535189"/>
    <n v="13"/>
    <n v="14"/>
    <n v="163.0468224"/>
    <n v="163.0468224"/>
  </r>
  <r>
    <x v="1"/>
    <x v="3"/>
    <n v="354323821"/>
    <s v="Ribeirão dos Índios"/>
    <n v="-0.24289156440183701"/>
    <n v="2153"/>
    <n v="1885"/>
    <n v="268"/>
    <n v="10.929"/>
    <n v="87.55"/>
    <n v="0"/>
    <n v="0"/>
    <n v="0"/>
    <n v="0"/>
    <n v="0"/>
    <n v="0"/>
    <n v="0"/>
    <n v="1.215E-4"/>
    <n v="5.0545039062500005E-3"/>
    <n v="0"/>
    <n v="0"/>
    <n v="100"/>
    <n v="1.33"/>
    <n v="102.438"/>
    <n v="16.25"/>
    <n v="0"/>
    <n v="0"/>
    <n v="21971.202972596377"/>
    <n v="2343.5949837436124"/>
    <n v="90.15"/>
    <s v=""/>
    <n v="89.17"/>
    <n v="15.91"/>
    <n v="17.543859649122801"/>
    <n v="100"/>
    <n v="0.02"/>
    <n v="0"/>
    <n v="0"/>
    <n v="0.1"/>
    <n v="0"/>
    <n v="0"/>
    <n v="0"/>
    <n v="0"/>
    <n v="0"/>
    <n v="8.6999999999999993"/>
    <n v="96.71"/>
    <n v="96.71"/>
    <n v="84.1"/>
    <n v="10"/>
    <n v="0"/>
    <n v="0"/>
    <n v="1"/>
    <n v="0"/>
    <n v="0"/>
    <n v="2"/>
    <n v="99.0677898"/>
    <n v="99.0677898"/>
  </r>
  <r>
    <x v="14"/>
    <x v="3"/>
    <n v="354325314"/>
    <s v="Ribeirão Grande"/>
    <n v="4.5550230008872802E-2"/>
    <n v="7483"/>
    <n v="2370"/>
    <n v="5113"/>
    <n v="22.533999999999999"/>
    <n v="31.67"/>
    <n v="0.14000000000000001"/>
    <n v="0.14000000000000001"/>
    <n v="0"/>
    <n v="0"/>
    <n v="4.0000000000000001E-3"/>
    <n v="0.13700000000000001"/>
    <n v="0.01"/>
    <n v="1.1854000000000001E-3"/>
    <n v="1.7179720833333335E-2"/>
    <n v="5"/>
    <n v="77.78"/>
    <n v="22.22"/>
    <n v="1.7"/>
    <n v="131.274"/>
    <n v="1.31"/>
    <n v="0"/>
    <n v="0"/>
    <n v="15888.109047173593"/>
    <n v="1854.3151142589868"/>
    <n v="88.16"/>
    <n v="45.47"/>
    <n v="40.590000000000003"/>
    <n v="14.78"/>
    <n v="43.699186991869901"/>
    <n v="100"/>
    <n v="8.84"/>
    <n v="3.9"/>
    <n v="11.7"/>
    <n v="0.8"/>
    <n v="5"/>
    <n v="6.4724919093851101"/>
    <n v="0"/>
    <n v="0"/>
    <n v="0"/>
    <n v="8.6999999999999993"/>
    <n v="100"/>
    <n v="100"/>
    <n v="99"/>
    <n v="10"/>
    <n v="0"/>
    <n v="0"/>
    <n v="19"/>
    <n v="23.283265419766959"/>
    <n v="14"/>
    <n v="4"/>
    <n v="131.274"/>
    <n v="131.274"/>
  </r>
  <r>
    <x v="18"/>
    <x v="3"/>
    <n v="35433036"/>
    <s v="Ribeirão Pires"/>
    <n v="0.56896344663073295"/>
    <n v="117395"/>
    <n v="117395"/>
    <n v="0"/>
    <n v="1183.6559999999999"/>
    <n v="100"/>
    <n v="0.02"/>
    <n v="0"/>
    <n v="0.02"/>
    <n v="0"/>
    <n v="0"/>
    <n v="1.2E-2"/>
    <n v="0"/>
    <n v="9.7293999999999992E-3"/>
    <n v="0.36894109814236109"/>
    <n v="7"/>
    <n v="20.45"/>
    <n v="79.55"/>
    <n v="109.66"/>
    <n v="6579.7920000000004"/>
    <n v="3378.2"/>
    <n v="19"/>
    <n v="1"/>
    <n v="392.20205289833467"/>
    <n v="56.412624047020749"/>
    <n v="90.21"/>
    <n v="100"/>
    <n v="73.34"/>
    <n v="36.29"/>
    <n v="30"/>
    <n v="90.21"/>
    <n v="3.99"/>
    <n v="1.5"/>
    <n v="0.6"/>
    <n v="9.5"/>
    <n v="20"/>
    <n v="10"/>
    <n v="0"/>
    <n v="1"/>
    <n v="0"/>
    <n v="9.4"/>
    <n v="70.930000000000007"/>
    <n v="49.651000000000003"/>
    <n v="48.7"/>
    <n v="5.5"/>
    <n v="6"/>
    <n v="1"/>
    <n v="112"/>
    <n v="0"/>
    <n v="9"/>
    <n v="35"/>
    <n v="4667.0464659999998"/>
    <n v="3266.9325260000001"/>
  </r>
  <r>
    <x v="4"/>
    <x v="3"/>
    <n v="35434024"/>
    <s v="Ribeirão Preto"/>
    <n v="1.43097174385727"/>
    <n v="661997"/>
    <n v="660118"/>
    <n v="1879"/>
    <n v="1017.878"/>
    <n v="99.72"/>
    <n v="5.24"/>
    <n v="0.13"/>
    <n v="5.1100000000000003"/>
    <n v="0"/>
    <n v="4.42"/>
    <n v="0.33700000000000002"/>
    <n v="0.09"/>
    <n v="0.39244879999999899"/>
    <n v="2.7046868171296294"/>
    <n v="57"/>
    <n v="13.33"/>
    <n v="86.67"/>
    <n v="748.4"/>
    <n v="36739.764000000003"/>
    <n v="2973.17"/>
    <n v="57"/>
    <n v="1"/>
    <n v="464.46736163456933"/>
    <n v="48.114054897529734"/>
    <n v="100"/>
    <n v="99.72"/>
    <n v="99.53"/>
    <n v="59.36"/>
    <n v="7.5"/>
    <n v="99.96"/>
    <n v="166.2"/>
    <n v="53.7"/>
    <n v="5.9"/>
    <n v="505.8"/>
    <s v=""/>
    <s v=""/>
    <n v="0"/>
    <n v="2"/>
    <s v=""/>
    <n v="10"/>
    <n v="97"/>
    <n v="97"/>
    <n v="91.9"/>
    <n v="10"/>
    <n v="20"/>
    <n v="1"/>
    <n v="147"/>
    <n v="163.42002970572247"/>
    <n v="80"/>
    <n v="520"/>
    <n v="35637.571080000002"/>
    <n v="35637.571080000002"/>
  </r>
  <r>
    <x v="3"/>
    <x v="3"/>
    <n v="35434029"/>
    <s v="Ribeirão Preto"/>
    <m/>
    <m/>
    <m/>
    <m/>
    <m/>
    <m/>
    <n v="0"/>
    <n v="0"/>
    <n v="0"/>
    <n v="0"/>
    <n v="0"/>
    <n v="0"/>
    <n v="0"/>
    <n v="2.3149999999999999E-4"/>
    <n v="0"/>
    <n v="1"/>
    <n v="0"/>
    <n v="100"/>
    <m/>
    <s v=""/>
    <m/>
    <m/>
    <m/>
    <s v=""/>
    <s v=""/>
    <m/>
    <m/>
    <m/>
    <m/>
    <s v=""/>
    <m/>
    <m/>
    <m/>
    <m/>
    <m/>
    <s v=""/>
    <s v=""/>
    <m/>
    <m/>
    <s v=""/>
    <m/>
    <m/>
    <m/>
    <m/>
    <m/>
    <m/>
    <m/>
    <n v="2"/>
    <m/>
    <n v="0"/>
    <n v="1"/>
    <m/>
    <m/>
  </r>
  <r>
    <x v="11"/>
    <x v="3"/>
    <n v="35436008"/>
    <s v="Rifaina"/>
    <n v="9.0092002172403901E-2"/>
    <n v="3458"/>
    <n v="3057"/>
    <n v="401"/>
    <n v="20.154"/>
    <n v="88.4"/>
    <n v="0.03"/>
    <n v="0.02"/>
    <n v="0.01"/>
    <n v="0.03"/>
    <n v="1.4E-2"/>
    <n v="0"/>
    <n v="0.02"/>
    <n v="3.8420000000000001E-4"/>
    <n v="7.6436208333333332E-3"/>
    <n v="0"/>
    <n v="27.27"/>
    <n v="72.73"/>
    <n v="2.2200000000000002"/>
    <n v="171.018"/>
    <n v="37.89"/>
    <n v="0"/>
    <n v="0"/>
    <n v="24349.658762290343"/>
    <n v="2918.3111625216884"/>
    <n v="84.88"/>
    <n v="86.48"/>
    <n v="80.510000000000005"/>
    <n v="9.33"/>
    <s v=""/>
    <n v="96.97"/>
    <n v="3.54"/>
    <n v="1.1000000000000001"/>
    <n v="3"/>
    <n v="4.4000000000000004"/>
    <n v="0"/>
    <n v="0"/>
    <n v="0"/>
    <n v="0"/>
    <n v="0"/>
    <n v="8.8000000000000007"/>
    <n v="91.58"/>
    <n v="91.58"/>
    <n v="77.8"/>
    <n v="8.4"/>
    <n v="0"/>
    <n v="0"/>
    <n v="1"/>
    <n v="183.15926843135534"/>
    <n v="3"/>
    <n v="8"/>
    <n v="156.61828439999999"/>
    <n v="156.61828439999999"/>
  </r>
  <r>
    <x v="3"/>
    <x v="3"/>
    <n v="35437099"/>
    <s v="Rincão"/>
    <n v="2.2002524726527601E-2"/>
    <n v="10466"/>
    <n v="8593"/>
    <n v="1873"/>
    <n v="33.393000000000001"/>
    <n v="82.1"/>
    <n v="0.28000000000000003"/>
    <n v="0.1"/>
    <n v="0.18"/>
    <n v="0.02"/>
    <n v="0"/>
    <n v="5.0000000000000001E-3"/>
    <n v="0.27"/>
    <n v="2.0914000000000002E-3"/>
    <n v="2.2139405729166669E-2"/>
    <n v="6"/>
    <n v="44.12"/>
    <n v="55.88"/>
    <n v="6.15"/>
    <n v="474.76799999999997"/>
    <n v="429.19"/>
    <n v="1"/>
    <n v="0"/>
    <n v="12775.90674565259"/>
    <n v="1506.5927766099751"/>
    <n v="81.23"/>
    <n v="81.23"/>
    <n v="81.23"/>
    <n v="47"/>
    <n v="3.5714285714285698"/>
    <n v="100"/>
    <n v="18.309999999999999"/>
    <n v="6.6"/>
    <n v="10.1"/>
    <n v="35.1"/>
    <n v="0"/>
    <n v="0"/>
    <n v="0"/>
    <n v="0"/>
    <n v="0"/>
    <n v="10"/>
    <n v="100"/>
    <n v="12"/>
    <n v="9.6"/>
    <n v="2.2999999999999998"/>
    <n v="0"/>
    <n v="0"/>
    <n v="1"/>
    <n v="0"/>
    <n v="15"/>
    <n v="19"/>
    <n v="474.76799999999997"/>
    <n v="56.972160000000002"/>
  </r>
  <r>
    <x v="0"/>
    <x v="3"/>
    <n v="354380820"/>
    <s v="Rinópolis"/>
    <n v="-0.27107787695769298"/>
    <n v="9776"/>
    <n v="8857"/>
    <n v="919"/>
    <n v="27.268999999999998"/>
    <n v="90.6"/>
    <n v="0.02"/>
    <n v="0.01"/>
    <n v="0.01"/>
    <n v="0"/>
    <n v="4.0000000000000001E-3"/>
    <n v="0"/>
    <n v="0.01"/>
    <n v="6.3239999999999998E-3"/>
    <n v="2.2194575000000001E-2"/>
    <n v="4"/>
    <n v="45.95"/>
    <n v="54.05"/>
    <n v="6.14"/>
    <n v="474.012"/>
    <n v="61.62"/>
    <n v="1"/>
    <n v="0"/>
    <n v="8322.7168576104741"/>
    <n v="1032.2749590834699"/>
    <n v="87.18"/>
    <n v="86.93"/>
    <n v="84.37"/>
    <n v="2.91"/>
    <n v="8.8379283689770691"/>
    <n v="100"/>
    <n v="2.08"/>
    <n v="0.9"/>
    <n v="1.6"/>
    <n v="3.1"/>
    <n v="2"/>
    <n v="0"/>
    <n v="0"/>
    <n v="0"/>
    <n v="0"/>
    <n v="8.5"/>
    <n v="100"/>
    <n v="100"/>
    <n v="87"/>
    <n v="9.5"/>
    <n v="0"/>
    <n v="0"/>
    <n v="3"/>
    <n v="18.022422145952333"/>
    <n v="17"/>
    <n v="20"/>
    <n v="474.012"/>
    <n v="474.012"/>
  </r>
  <r>
    <x v="6"/>
    <x v="3"/>
    <n v="35439075"/>
    <s v="Rio Claro"/>
    <n v="0.86404215728443901"/>
    <n v="196904"/>
    <n v="192479"/>
    <n v="4425"/>
    <n v="395.38200000000001"/>
    <n v="97.75"/>
    <n v="1.26"/>
    <n v="1.06"/>
    <n v="0.2"/>
    <n v="0"/>
    <n v="0.93600000000000005"/>
    <n v="0.19400000000000001"/>
    <n v="0.08"/>
    <n v="5.6310499999999999E-2"/>
    <n v="0.68597342592592592"/>
    <n v="27"/>
    <n v="22.66"/>
    <n v="77.34"/>
    <n v="178.21"/>
    <n v="10692.701999999999"/>
    <n v="5025.17"/>
    <n v="29"/>
    <n v="0"/>
    <n v="975.36992646162594"/>
    <n v="128.12741234307069"/>
    <n v="100"/>
    <n v="100"/>
    <n v="100"/>
    <n v="39.75"/>
    <n v="0"/>
    <n v="99.96"/>
    <n v="54.91"/>
    <n v="20.7"/>
    <n v="70.599999999999994"/>
    <n v="25.5"/>
    <n v="36"/>
    <n v="0.677286901553527"/>
    <n v="0"/>
    <n v="1"/>
    <n v="68"/>
    <n v="8.9"/>
    <n v="99.8"/>
    <n v="54.89"/>
    <n v="53"/>
    <n v="6.3"/>
    <n v="2"/>
    <n v="0"/>
    <n v="99"/>
    <n v="136.44843438892528"/>
    <n v="58"/>
    <n v="198"/>
    <n v="10671.3166"/>
    <n v="5869.2241279999998"/>
  </r>
  <r>
    <x v="3"/>
    <x v="3"/>
    <n v="35439079"/>
    <s v="Rio Claro"/>
    <m/>
    <m/>
    <m/>
    <m/>
    <m/>
    <m/>
    <n v="0"/>
    <n v="0"/>
    <n v="0"/>
    <n v="0"/>
    <n v="0"/>
    <n v="0"/>
    <n v="0"/>
    <n v="0"/>
    <n v="0"/>
    <n v="1"/>
    <n v="100"/>
    <n v="0"/>
    <m/>
    <s v=""/>
    <m/>
    <m/>
    <m/>
    <s v=""/>
    <s v=""/>
    <m/>
    <m/>
    <m/>
    <m/>
    <n v="3.1484864602363398"/>
    <m/>
    <m/>
    <m/>
    <m/>
    <m/>
    <s v=""/>
    <s v=""/>
    <m/>
    <m/>
    <s v=""/>
    <m/>
    <m/>
    <m/>
    <m/>
    <m/>
    <m/>
    <m/>
    <n v="0"/>
    <m/>
    <n v="1"/>
    <n v="0"/>
    <m/>
    <m/>
  </r>
  <r>
    <x v="6"/>
    <x v="3"/>
    <n v="35440045"/>
    <s v="Rio das Pedras"/>
    <n v="1.8108255491279299"/>
    <n v="33041"/>
    <n v="32267"/>
    <n v="774"/>
    <n v="145.59399999999999"/>
    <n v="97.66"/>
    <n v="0.31"/>
    <n v="0.27"/>
    <n v="0.04"/>
    <n v="0"/>
    <n v="7.6999999999999999E-2"/>
    <n v="0.21099999999999999"/>
    <n v="0.01"/>
    <n v="7.5662999999999998E-3"/>
    <n v="9.5225538708333349E-2"/>
    <n v="16"/>
    <n v="33.33"/>
    <n v="66.67"/>
    <n v="26.28"/>
    <n v="1774.17"/>
    <n v="1774.17"/>
    <n v="1"/>
    <n v="0"/>
    <n v="2672.4614872431221"/>
    <n v="353.14669652855554"/>
    <n v="94.68"/>
    <n v="100"/>
    <n v="94.68"/>
    <n v="61.33"/>
    <s v=""/>
    <n v="97.8"/>
    <n v="28.61"/>
    <n v="10.8"/>
    <n v="38.6"/>
    <n v="10"/>
    <n v="0"/>
    <n v="0"/>
    <n v="0"/>
    <n v="0"/>
    <n v="0"/>
    <n v="9.8000000000000007"/>
    <n v="99"/>
    <n v="0"/>
    <n v="0"/>
    <n v="1.5"/>
    <n v="0"/>
    <n v="0"/>
    <n v="12"/>
    <n v="80.86066095760674"/>
    <n v="16"/>
    <n v="32"/>
    <n v="1756.4283"/>
    <n v="0"/>
  </r>
  <r>
    <x v="8"/>
    <x v="3"/>
    <n v="354400410"/>
    <s v="Rio das Pedras"/>
    <m/>
    <m/>
    <m/>
    <m/>
    <m/>
    <m/>
    <n v="0"/>
    <n v="0"/>
    <n v="0"/>
    <n v="0"/>
    <n v="0"/>
    <n v="0"/>
    <n v="0"/>
    <n v="0"/>
    <n v="0"/>
    <n v="0"/>
    <n v="0"/>
    <n v="0"/>
    <m/>
    <s v=""/>
    <m/>
    <m/>
    <m/>
    <s v=""/>
    <s v=""/>
    <m/>
    <m/>
    <m/>
    <m/>
    <n v="2"/>
    <m/>
    <m/>
    <m/>
    <m/>
    <m/>
    <s v=""/>
    <s v=""/>
    <m/>
    <m/>
    <s v=""/>
    <m/>
    <m/>
    <m/>
    <m/>
    <m/>
    <m/>
    <m/>
    <n v="0"/>
    <m/>
    <n v="0"/>
    <n v="0"/>
    <m/>
    <m/>
  </r>
  <r>
    <x v="18"/>
    <x v="3"/>
    <n v="35441036"/>
    <s v="Rio Grande da Serra"/>
    <n v="1.3422215128483299"/>
    <n v="48076"/>
    <n v="48076"/>
    <n v="0"/>
    <n v="1311.0440000000001"/>
    <n v="100"/>
    <n v="0.11"/>
    <n v="0.1"/>
    <n v="0.01"/>
    <n v="0"/>
    <n v="0.1"/>
    <n v="1.2E-2"/>
    <n v="0"/>
    <n v="2.3200000000000001E-5"/>
    <n v="0.12579597320370367"/>
    <n v="2"/>
    <n v="14.29"/>
    <n v="85.71"/>
    <n v="39.53"/>
    <n v="2668.0320000000002"/>
    <n v="1548.35"/>
    <n v="2"/>
    <n v="0"/>
    <n v="354.21915300773776"/>
    <n v="52.4769115567019"/>
    <n v="85.96"/>
    <n v="100"/>
    <n v="52.33"/>
    <n v="32.130000000000003"/>
    <s v=""/>
    <n v="85.96"/>
    <n v="55.91"/>
    <n v="20.7"/>
    <n v="83.3"/>
    <n v="14.8"/>
    <n v="0"/>
    <n v="0"/>
    <n v="0"/>
    <n v="2"/>
    <n v="0"/>
    <n v="9.4"/>
    <n v="50.38"/>
    <n v="42.823"/>
    <n v="42"/>
    <n v="4.8"/>
    <n v="0"/>
    <n v="0"/>
    <n v="92"/>
    <n v="79.493800519407898"/>
    <n v="1"/>
    <n v="6"/>
    <n v="1344.154522"/>
    <n v="1142.5313430000001"/>
  </r>
  <r>
    <x v="10"/>
    <x v="3"/>
    <n v="354420215"/>
    <s v="Riolândia"/>
    <n v="1.1979384783825899"/>
    <n v="11170"/>
    <n v="8837"/>
    <n v="2333"/>
    <n v="17.710999999999999"/>
    <n v="79.11"/>
    <n v="0.15000000000000002"/>
    <n v="0.14000000000000001"/>
    <n v="0.01"/>
    <n v="0.2"/>
    <n v="6.0000000000000001E-3"/>
    <n v="1E-3"/>
    <n v="0.13"/>
    <n v="6.0676999999999997E-3"/>
    <n v="2.1871674479166669E-2"/>
    <n v="9"/>
    <n v="62.86"/>
    <n v="37.14"/>
    <n v="6.69"/>
    <n v="516.29399999999998"/>
    <n v="87.25"/>
    <n v="2"/>
    <n v="0"/>
    <n v="13692.891674127126"/>
    <n v="1468.1038495971352"/>
    <n v="75.19"/>
    <n v="79.11"/>
    <n v="74.39"/>
    <n v="15.97"/>
    <n v="0"/>
    <n v="95.05"/>
    <n v="9.32"/>
    <n v="3"/>
    <n v="13.2"/>
    <n v="1.7"/>
    <n v="0"/>
    <n v="0"/>
    <n v="0"/>
    <n v="0"/>
    <n v="0"/>
    <n v="8.9"/>
    <n v="100"/>
    <n v="100"/>
    <n v="83.1"/>
    <n v="9.6999999999999993"/>
    <n v="1"/>
    <n v="0"/>
    <n v="4"/>
    <n v="27.432741858494435"/>
    <n v="22"/>
    <n v="13"/>
    <n v="516.29399999999998"/>
    <n v="516.29399999999998"/>
  </r>
  <r>
    <x v="14"/>
    <x v="3"/>
    <n v="354350114"/>
    <s v="Riversul"/>
    <n v="-1.14199207998317"/>
    <n v="5817"/>
    <n v="4347"/>
    <n v="1470"/>
    <n v="15.061999999999999"/>
    <n v="74.73"/>
    <n v="0.03"/>
    <n v="0.03"/>
    <n v="0"/>
    <n v="0"/>
    <n v="1.4999999999999999E-2"/>
    <n v="8.9999999999999993E-3"/>
    <n v="0"/>
    <n v="5.7800000000000002E-5"/>
    <n v="1.176882109375E-2"/>
    <n v="2"/>
    <n v="40"/>
    <n v="60"/>
    <n v="2.96"/>
    <n v="227.988"/>
    <n v="45.02"/>
    <n v="1"/>
    <n v="0"/>
    <n v="23799.731820526045"/>
    <n v="2764.8891181021145"/>
    <n v="77.69"/>
    <n v="98.07"/>
    <n v="68.44"/>
    <n v="34.909999999999997"/>
    <n v="86.943069306930695"/>
    <n v="100"/>
    <n v="1.4"/>
    <n v="0.6"/>
    <n v="1.8"/>
    <n v="0.4"/>
    <n v="0"/>
    <n v="8.1967213114754092"/>
    <n v="0"/>
    <n v="0"/>
    <n v="0"/>
    <n v="7.5"/>
    <n v="96.69"/>
    <n v="96.69"/>
    <n v="80.3"/>
    <n v="9.5"/>
    <n v="0"/>
    <n v="0"/>
    <n v="2"/>
    <n v="127.45541699130733"/>
    <n v="4"/>
    <n v="6"/>
    <n v="220.44159719999999"/>
    <n v="220.44159719999999"/>
  </r>
  <r>
    <x v="13"/>
    <x v="3"/>
    <n v="354425122"/>
    <s v="Rosana"/>
    <n v="-1.2746130494825401"/>
    <n v="18689"/>
    <n v="17675"/>
    <n v="1014"/>
    <n v="25.213999999999999"/>
    <n v="94.57"/>
    <n v="0.12"/>
    <n v="0.03"/>
    <n v="0.09"/>
    <n v="0.01"/>
    <n v="3.2000000000000001E-2"/>
    <n v="1E-3"/>
    <n v="7.0000000000000007E-2"/>
    <n v="1.18163E-2"/>
    <n v="4.7695712370370368E-2"/>
    <n v="1"/>
    <n v="3.65"/>
    <n v="96.35"/>
    <n v="10.029999999999999"/>
    <n v="773.87400000000002"/>
    <n v="262.48"/>
    <n v="0"/>
    <n v="0"/>
    <n v="9365.1238696559467"/>
    <n v="1333.0536679330087"/>
    <n v="83.84"/>
    <n v="80.53"/>
    <n v="83.55"/>
    <n v="20.25"/>
    <n v="0"/>
    <n v="100"/>
    <n v="4.2"/>
    <n v="2.1"/>
    <n v="1.3"/>
    <n v="11.7"/>
    <n v="3"/>
    <n v="2.19330311449042"/>
    <n v="0"/>
    <n v="0"/>
    <n v="10"/>
    <n v="7.5"/>
    <n v="76.84"/>
    <n v="76.84"/>
    <n v="66.099999999999994"/>
    <n v="7.4"/>
    <n v="0"/>
    <n v="0"/>
    <n v="0"/>
    <n v="67.091984603377284"/>
    <n v="5"/>
    <n v="132"/>
    <n v="594.64478159999999"/>
    <n v="594.64478159999999"/>
  </r>
  <r>
    <x v="15"/>
    <x v="3"/>
    <n v="35443012"/>
    <s v="Roseira"/>
    <n v="1.0842974718359999"/>
    <n v="10339"/>
    <n v="9898"/>
    <n v="441"/>
    <n v="79.415000000000006"/>
    <n v="95.73"/>
    <n v="0.53"/>
    <n v="0.48"/>
    <n v="0.05"/>
    <n v="0.38"/>
    <n v="3.9E-2"/>
    <n v="1E-3"/>
    <n v="0.48"/>
    <n v="3.2690000000000002E-3"/>
    <n v="2.5109769270833332E-2"/>
    <n v="1"/>
    <n v="58.82"/>
    <n v="41.18"/>
    <n v="6.99"/>
    <n v="539.08199999999999"/>
    <n v="68.040000000000006"/>
    <n v="3"/>
    <n v="0"/>
    <n v="5917.3846600251472"/>
    <n v="610.0396556726954"/>
    <n v="93.26"/>
    <n v="94.97"/>
    <n v="90.98"/>
    <n v="30.6"/>
    <n v="82.352941176470594"/>
    <n v="98.21"/>
    <n v="62.75"/>
    <n v="27.2"/>
    <n v="74.8"/>
    <n v="24.3"/>
    <s v=""/>
    <s v=""/>
    <n v="0"/>
    <n v="0"/>
    <s v=""/>
    <n v="9.8000000000000007"/>
    <n v="96.02"/>
    <n v="96.02"/>
    <n v="87.4"/>
    <n v="9.6"/>
    <n v="0"/>
    <n v="0"/>
    <n v="26"/>
    <n v="155.31803410595691"/>
    <n v="20"/>
    <n v="14"/>
    <n v="517.62653639999996"/>
    <n v="517.62653639999996"/>
  </r>
  <r>
    <x v="12"/>
    <x v="3"/>
    <n v="354440019"/>
    <s v="Rubiácea"/>
    <n v="1.4652652177004699"/>
    <n v="2999"/>
    <n v="1780"/>
    <n v="1219"/>
    <n v="12.659000000000001"/>
    <n v="59.35"/>
    <n v="0.03"/>
    <n v="0.03"/>
    <n v="0"/>
    <n v="0"/>
    <n v="4.0000000000000001E-3"/>
    <n v="2.8000000000000001E-2"/>
    <n v="0"/>
    <n v="2.6599999999999999E-5"/>
    <n v="7.3428640624999993E-3"/>
    <n v="2"/>
    <n v="25"/>
    <n v="75"/>
    <n v="1.22"/>
    <n v="94.23"/>
    <n v="13.9"/>
    <n v="0"/>
    <n v="0"/>
    <n v="18296.978992997665"/>
    <n v="1997.9459819939987"/>
    <n v="94.02"/>
    <s v=""/>
    <n v="92.45"/>
    <n v="14.85"/>
    <s v=""/>
    <n v="100"/>
    <n v="22.37"/>
    <n v="8.5"/>
    <n v="30.6"/>
    <n v="2.1"/>
    <n v="3"/>
    <n v="0.34802784222737798"/>
    <n v="0"/>
    <n v="0"/>
    <n v="0"/>
    <n v="7.8"/>
    <n v="100"/>
    <n v="100"/>
    <n v="85.2"/>
    <n v="9.6999999999999993"/>
    <n v="0"/>
    <n v="0"/>
    <n v="3"/>
    <n v="54.474656836260891"/>
    <n v="3"/>
    <n v="9"/>
    <n v="94.23"/>
    <n v="94.23"/>
  </r>
  <r>
    <x v="0"/>
    <x v="3"/>
    <n v="354440020"/>
    <s v="Rubiácea"/>
    <m/>
    <m/>
    <m/>
    <m/>
    <m/>
    <m/>
    <n v="0.11"/>
    <n v="0.11"/>
    <n v="0"/>
    <n v="0"/>
    <n v="0"/>
    <n v="0.111"/>
    <n v="0"/>
    <n v="0"/>
    <n v="0"/>
    <n v="2"/>
    <n v="100"/>
    <n v="0"/>
    <m/>
    <s v=""/>
    <m/>
    <m/>
    <m/>
    <s v=""/>
    <s v=""/>
    <m/>
    <m/>
    <m/>
    <m/>
    <n v="4.1666666666666696"/>
    <m/>
    <m/>
    <m/>
    <m/>
    <m/>
    <s v=""/>
    <s v=""/>
    <m/>
    <m/>
    <s v=""/>
    <m/>
    <m/>
    <m/>
    <m/>
    <m/>
    <m/>
    <m/>
    <n v="0"/>
    <m/>
    <n v="2"/>
    <n v="0"/>
    <m/>
    <m/>
  </r>
  <r>
    <x v="16"/>
    <x v="3"/>
    <n v="354450918"/>
    <s v="Rubinéia"/>
    <n v="0.56162017080863003"/>
    <n v="2956"/>
    <n v="2554"/>
    <n v="402"/>
    <n v="12.612"/>
    <n v="86.4"/>
    <n v="0.01"/>
    <n v="0"/>
    <n v="0.01"/>
    <n v="0.49"/>
    <n v="8.9999999999999993E-3"/>
    <n v="0"/>
    <n v="0"/>
    <n v="1.3179000000000001E-3"/>
    <n v="7.6979166666666663E-3"/>
    <n v="3"/>
    <n v="0"/>
    <n v="100"/>
    <n v="1.79"/>
    <n v="137.80799999999999"/>
    <n v="44.23"/>
    <n v="0"/>
    <n v="0"/>
    <n v="19309.932341001353"/>
    <n v="1493.5859269282812"/>
    <n v="100"/>
    <n v="82.27"/>
    <n v="76.92"/>
    <n v="11.27"/>
    <s v=""/>
    <n v="100"/>
    <n v="2.04"/>
    <n v="0.6"/>
    <n v="0"/>
    <n v="8.3000000000000007"/>
    <n v="0"/>
    <n v="0.30421555845284698"/>
    <n v="0"/>
    <n v="0"/>
    <n v="0"/>
    <n v="9.6"/>
    <n v="78.95"/>
    <n v="78.95"/>
    <n v="67.900000000000006"/>
    <n v="7.6"/>
    <n v="0"/>
    <n v="0"/>
    <n v="3"/>
    <n v="116.914749661705"/>
    <n v="0"/>
    <n v="10"/>
    <n v="108.79941599999999"/>
    <n v="108.79941599999999"/>
  </r>
  <r>
    <x v="2"/>
    <x v="3"/>
    <n v="354460816"/>
    <s v="Sabino"/>
    <n v="0.54182611524529201"/>
    <n v="5399"/>
    <n v="4877"/>
    <n v="522"/>
    <n v="17.323"/>
    <n v="90.33"/>
    <n v="0.1"/>
    <n v="7.0000000000000007E-2"/>
    <n v="0.03"/>
    <n v="0"/>
    <n v="2.3E-2"/>
    <n v="2E-3"/>
    <n v="0.06"/>
    <n v="7.4403000000000004E-3"/>
    <n v="1.4059895833333334E-2"/>
    <n v="1"/>
    <n v="15"/>
    <n v="85"/>
    <n v="3.41"/>
    <n v="262.76400000000001"/>
    <n v="39.409999999999997"/>
    <n v="2"/>
    <n v="0"/>
    <n v="13668.131135395444"/>
    <n v="1226.627153176514"/>
    <n v="100"/>
    <n v="87.69"/>
    <n v="100"/>
    <n v="13.69"/>
    <n v="1.00806451612903"/>
    <n v="100"/>
    <n v="10.050000000000001"/>
    <n v="4.0999999999999996"/>
    <n v="8.9"/>
    <n v="14.1"/>
    <n v="0"/>
    <n v="0"/>
    <n v="0"/>
    <n v="0"/>
    <n v="0"/>
    <n v="8.1"/>
    <n v="100"/>
    <n v="100"/>
    <n v="85"/>
    <n v="9.5"/>
    <n v="0"/>
    <n v="0"/>
    <n v="0"/>
    <n v="163.58584923133913"/>
    <n v="3"/>
    <n v="17"/>
    <n v="262.76400000000001"/>
    <n v="262.76400000000001"/>
  </r>
  <r>
    <x v="1"/>
    <x v="3"/>
    <n v="354470721"/>
    <s v="Sagres"/>
    <n v="-0.138474382240628"/>
    <n v="2365"/>
    <n v="1940"/>
    <n v="425"/>
    <n v="15.88"/>
    <n v="82.03"/>
    <n v="0.01"/>
    <n v="0"/>
    <n v="0.01"/>
    <n v="0"/>
    <n v="5.0000000000000001E-3"/>
    <n v="0"/>
    <n v="0"/>
    <n v="2.9510000000000002E-4"/>
    <n v="5.3304882812500003E-3"/>
    <n v="0"/>
    <n v="0"/>
    <n v="100"/>
    <n v="1.3"/>
    <n v="100.602"/>
    <n v="22.88"/>
    <n v="1"/>
    <n v="0"/>
    <n v="15868.00845665962"/>
    <n v="1733.4799154334046"/>
    <n v="86.55"/>
    <n v="75.95"/>
    <n v="82.27"/>
    <n v="23.7"/>
    <n v="13.0468447541618"/>
    <n v="100"/>
    <n v="0.95"/>
    <n v="0.4"/>
    <n v="0"/>
    <n v="4"/>
    <n v="0"/>
    <n v="0"/>
    <n v="0"/>
    <n v="0"/>
    <n v="0"/>
    <n v="5.0999999999999996"/>
    <n v="90.89"/>
    <n v="90.89"/>
    <n v="77.3"/>
    <n v="8.4"/>
    <n v="0"/>
    <n v="0"/>
    <n v="0"/>
    <n v="93.800037373452383"/>
    <n v="0"/>
    <n v="12"/>
    <n v="91.437157799999994"/>
    <n v="91.437157799999994"/>
  </r>
  <r>
    <x v="2"/>
    <x v="3"/>
    <n v="354480616"/>
    <s v="Sales"/>
    <n v="1.33223057122422"/>
    <n v="5889"/>
    <n v="5452"/>
    <n v="437"/>
    <n v="19.079000000000001"/>
    <n v="92.58"/>
    <n v="0.1"/>
    <n v="0.04"/>
    <n v="0.06"/>
    <n v="0"/>
    <n v="4.0000000000000001E-3"/>
    <n v="0"/>
    <n v="0.03"/>
    <n v="6.1502000000000001E-2"/>
    <n v="1.5335937500000001E-2"/>
    <n v="1"/>
    <n v="14.29"/>
    <n v="85.71"/>
    <n v="3.87"/>
    <n v="298.67399999999998"/>
    <n v="26.88"/>
    <n v="1"/>
    <n v="0"/>
    <n v="12156.006113092206"/>
    <n v="1071.0137544574634"/>
    <n v="100"/>
    <n v="90.02"/>
    <n v="100"/>
    <n v="57.74"/>
    <n v="35.714285714285701"/>
    <n v="100"/>
    <n v="10.08"/>
    <n v="4.0999999999999996"/>
    <n v="5"/>
    <n v="28.4"/>
    <n v="0"/>
    <n v="0"/>
    <n v="0"/>
    <n v="0"/>
    <n v="0"/>
    <n v="9.1"/>
    <n v="100"/>
    <n v="100"/>
    <n v="91"/>
    <n v="10"/>
    <n v="0"/>
    <n v="0"/>
    <n v="1"/>
    <n v="26.082526744778399"/>
    <n v="8"/>
    <n v="48"/>
    <n v="298.67399999999998"/>
    <n v="298.67399999999998"/>
  </r>
  <r>
    <x v="4"/>
    <x v="3"/>
    <n v="35449054"/>
    <s v="Sales Oliveira"/>
    <n v="1.0000046342322699"/>
    <n v="11255"/>
    <n v="10504"/>
    <n v="751"/>
    <n v="37.052999999999997"/>
    <n v="93.33"/>
    <n v="0.09"/>
    <n v="0.08"/>
    <n v="0.01"/>
    <n v="0"/>
    <n v="0"/>
    <n v="2E-3"/>
    <n v="0.08"/>
    <n v="7.7710000000000001E-3"/>
    <n v="3.3787223414351857E-2"/>
    <n v="4"/>
    <n v="43.59"/>
    <n v="56.41"/>
    <n v="7.38"/>
    <n v="569.21400000000006"/>
    <n v="95.53"/>
    <n v="0"/>
    <n v="0"/>
    <n v="13225.226121723679"/>
    <n v="1316.9187027987562"/>
    <n v="98.62"/>
    <n v="90.55"/>
    <n v="89.25"/>
    <n v="46.85"/>
    <n v="0"/>
    <n v="98.57"/>
    <n v="6.2"/>
    <n v="2"/>
    <n v="8"/>
    <n v="2.4"/>
    <n v="0"/>
    <n v="0"/>
    <n v="0"/>
    <n v="0"/>
    <n v="0"/>
    <n v="10"/>
    <n v="99.19"/>
    <n v="99.19"/>
    <n v="83.2"/>
    <n v="9.6999999999999993"/>
    <n v="0"/>
    <n v="0"/>
    <n v="6"/>
    <n v="0"/>
    <n v="17"/>
    <n v="22"/>
    <n v="564.60336659999996"/>
    <n v="564.60336659999996"/>
  </r>
  <r>
    <x v="9"/>
    <x v="3"/>
    <n v="354490512"/>
    <s v="Sales Oliveira"/>
    <m/>
    <m/>
    <m/>
    <m/>
    <m/>
    <m/>
    <n v="0"/>
    <n v="0"/>
    <n v="0"/>
    <n v="0"/>
    <n v="0"/>
    <n v="0"/>
    <n v="0"/>
    <n v="0"/>
    <n v="0"/>
    <n v="0"/>
    <n v="0"/>
    <n v="0"/>
    <m/>
    <s v=""/>
    <m/>
    <m/>
    <m/>
    <s v=""/>
    <s v=""/>
    <m/>
    <m/>
    <m/>
    <m/>
    <n v="31.459606245757001"/>
    <m/>
    <m/>
    <m/>
    <m/>
    <m/>
    <s v=""/>
    <s v=""/>
    <m/>
    <m/>
    <s v=""/>
    <m/>
    <m/>
    <m/>
    <m/>
    <m/>
    <m/>
    <m/>
    <n v="0"/>
    <m/>
    <n v="0"/>
    <n v="0"/>
    <m/>
    <m/>
  </r>
  <r>
    <x v="15"/>
    <x v="3"/>
    <n v="35450012"/>
    <s v="Salesópolis"/>
    <m/>
    <m/>
    <m/>
    <m/>
    <m/>
    <m/>
    <n v="0"/>
    <n v="0"/>
    <n v="0"/>
    <n v="0"/>
    <n v="0"/>
    <n v="0"/>
    <n v="0"/>
    <n v="0"/>
    <n v="0"/>
    <n v="0"/>
    <n v="0"/>
    <n v="100"/>
    <m/>
    <s v=""/>
    <m/>
    <m/>
    <m/>
    <s v=""/>
    <s v=""/>
    <m/>
    <m/>
    <m/>
    <m/>
    <s v=""/>
    <m/>
    <m/>
    <m/>
    <m/>
    <m/>
    <s v=""/>
    <s v=""/>
    <m/>
    <m/>
    <s v=""/>
    <m/>
    <m/>
    <m/>
    <m/>
    <m/>
    <m/>
    <m/>
    <n v="0"/>
    <m/>
    <n v="0"/>
    <n v="1"/>
    <m/>
    <m/>
  </r>
  <r>
    <x v="18"/>
    <x v="3"/>
    <n v="35450016"/>
    <s v="Salesópolis"/>
    <n v="0.71864405146182497"/>
    <n v="16468"/>
    <n v="10796"/>
    <n v="5672"/>
    <n v="38.671999999999997"/>
    <n v="65.56"/>
    <n v="2.5599999999999996"/>
    <n v="2.5499999999999998"/>
    <n v="0.01"/>
    <n v="0"/>
    <n v="2.5470000000000002"/>
    <n v="0"/>
    <n v="0.01"/>
    <n v="2.8929999999999998E-4"/>
    <n v="3.106951230555555E-2"/>
    <n v="17"/>
    <n v="67.5"/>
    <n v="32.5"/>
    <n v="7.53"/>
    <n v="581.09400000000005"/>
    <n v="229.64"/>
    <n v="2"/>
    <n v="0"/>
    <n v="11853.767306290989"/>
    <n v="1646.8885110517369"/>
    <n v="61.98"/>
    <n v="100"/>
    <n v="52"/>
    <n v="21.13"/>
    <s v=""/>
    <n v="97.35"/>
    <n v="110.57"/>
    <n v="41.3"/>
    <n v="175.7"/>
    <n v="0.8"/>
    <n v="0"/>
    <n v="4.0579710144927503"/>
    <n v="0"/>
    <n v="0"/>
    <n v="0"/>
    <n v="10"/>
    <n v="78"/>
    <n v="76.44"/>
    <n v="60.5"/>
    <n v="6.8"/>
    <n v="0"/>
    <n v="0"/>
    <n v="32"/>
    <n v="8197.7469583407983"/>
    <n v="27"/>
    <n v="13"/>
    <n v="453.25331999999997"/>
    <n v="444.1882536"/>
  </r>
  <r>
    <x v="19"/>
    <x v="3"/>
    <n v="35450017"/>
    <s v="Salesópolis"/>
    <m/>
    <m/>
    <m/>
    <m/>
    <m/>
    <m/>
    <n v="0"/>
    <n v="0"/>
    <n v="0"/>
    <n v="0"/>
    <n v="0"/>
    <n v="0"/>
    <n v="0"/>
    <n v="0"/>
    <n v="0"/>
    <n v="0"/>
    <n v="0"/>
    <n v="0"/>
    <m/>
    <s v=""/>
    <m/>
    <m/>
    <m/>
    <s v=""/>
    <s v=""/>
    <m/>
    <m/>
    <m/>
    <m/>
    <n v="0"/>
    <m/>
    <m/>
    <m/>
    <m/>
    <m/>
    <s v=""/>
    <s v=""/>
    <m/>
    <m/>
    <s v=""/>
    <m/>
    <m/>
    <m/>
    <m/>
    <m/>
    <m/>
    <m/>
    <n v="0"/>
    <m/>
    <n v="0"/>
    <n v="0"/>
    <m/>
    <m/>
  </r>
  <r>
    <x v="0"/>
    <x v="3"/>
    <n v="354510020"/>
    <s v="Salmourão"/>
    <n v="0.66914256672092598"/>
    <n v="5022"/>
    <n v="4677"/>
    <n v="345"/>
    <n v="29.071000000000002"/>
    <n v="93.13"/>
    <n v="0.05"/>
    <n v="0.04"/>
    <n v="0.01"/>
    <n v="0"/>
    <n v="1.2E-2"/>
    <n v="0"/>
    <n v="0.04"/>
    <n v="8.2100000000000003E-5"/>
    <n v="1.12471875E-2"/>
    <n v="1"/>
    <n v="17.649999999999999"/>
    <n v="82.35"/>
    <n v="3.28"/>
    <n v="252.88200000000001"/>
    <n v="62.05"/>
    <n v="1"/>
    <n v="0"/>
    <n v="8037.8494623655915"/>
    <n v="1004.7311827956991"/>
    <n v="86"/>
    <s v=""/>
    <n v="85.12"/>
    <n v="25.97"/>
    <s v=""/>
    <n v="95.9"/>
    <n v="10.6"/>
    <n v="4.4000000000000004"/>
    <n v="11.8"/>
    <n v="7.9"/>
    <s v=""/>
    <s v=""/>
    <n v="0"/>
    <n v="0"/>
    <s v=""/>
    <n v="7.9"/>
    <n v="86.74"/>
    <n v="86.74"/>
    <n v="75.5"/>
    <n v="8.1999999999999993"/>
    <n v="0"/>
    <n v="0"/>
    <n v="1"/>
    <n v="106.69334000166708"/>
    <n v="3"/>
    <n v="14"/>
    <n v="219.34984679999999"/>
    <n v="219.34984679999999"/>
  </r>
  <r>
    <x v="6"/>
    <x v="3"/>
    <n v="35451595"/>
    <s v="Saltinho"/>
    <n v="1.4164478291118101"/>
    <n v="7652"/>
    <n v="6410"/>
    <n v="1242"/>
    <n v="75.463999999999999"/>
    <n v="83.77"/>
    <n v="0.01"/>
    <n v="0.01"/>
    <n v="0"/>
    <n v="0"/>
    <n v="1.4E-2"/>
    <n v="0"/>
    <n v="0"/>
    <n v="1.6990000000000001E-4"/>
    <n v="1.9927083333333335E-2"/>
    <n v="5"/>
    <n v="33.33"/>
    <n v="66.67"/>
    <n v="4.68"/>
    <n v="361.36799999999999"/>
    <n v="112.02"/>
    <n v="3"/>
    <n v="0"/>
    <n v="4038.8499738630421"/>
    <n v="618.1913225300575"/>
    <n v="100"/>
    <n v="88.03"/>
    <n v="100"/>
    <n v="40.89"/>
    <s v=""/>
    <n v="100"/>
    <n v="3.94"/>
    <n v="1.4"/>
    <n v="6.6"/>
    <n v="0.3"/>
    <n v="0"/>
    <n v="0"/>
    <n v="0"/>
    <n v="0"/>
    <n v="0"/>
    <n v="9.8000000000000007"/>
    <n v="100"/>
    <n v="100"/>
    <n v="69"/>
    <n v="7.7"/>
    <n v="1"/>
    <n v="0"/>
    <n v="3"/>
    <n v="70.256142185049654"/>
    <n v="5"/>
    <n v="10"/>
    <n v="361.36799999999999"/>
    <n v="361.36799999999999"/>
  </r>
  <r>
    <x v="8"/>
    <x v="3"/>
    <n v="354515910"/>
    <s v="Saltinho"/>
    <m/>
    <m/>
    <m/>
    <m/>
    <m/>
    <m/>
    <n v="0"/>
    <n v="0"/>
    <n v="0"/>
    <n v="0"/>
    <n v="0"/>
    <n v="0"/>
    <n v="0"/>
    <n v="0"/>
    <n v="0"/>
    <n v="0"/>
    <n v="0"/>
    <n v="0"/>
    <m/>
    <s v=""/>
    <m/>
    <m/>
    <m/>
    <s v=""/>
    <s v=""/>
    <m/>
    <m/>
    <m/>
    <m/>
    <n v="18.079430942501499"/>
    <m/>
    <m/>
    <m/>
    <m/>
    <m/>
    <s v=""/>
    <s v=""/>
    <m/>
    <m/>
    <s v=""/>
    <m/>
    <m/>
    <m/>
    <m/>
    <m/>
    <m/>
    <m/>
    <n v="14"/>
    <m/>
    <n v="0"/>
    <n v="0"/>
    <m/>
    <m/>
  </r>
  <r>
    <x v="6"/>
    <x v="3"/>
    <n v="35452095"/>
    <s v="Salto"/>
    <n v="0.99847347505450701"/>
    <n v="112449"/>
    <n v="111658"/>
    <n v="791"/>
    <n v="837.54700000000003"/>
    <n v="99.3"/>
    <n v="0.41000000000000003"/>
    <n v="0.39"/>
    <n v="0.02"/>
    <n v="0"/>
    <n v="0.3"/>
    <n v="0.105"/>
    <n v="0"/>
    <n v="1.00953E-2"/>
    <n v="0.39174940972222222"/>
    <n v="8"/>
    <n v="24.24"/>
    <n v="75.760000000000005"/>
    <n v="103.84"/>
    <n v="6230.1959999999999"/>
    <n v="1455.46"/>
    <n v="14"/>
    <n v="1"/>
    <n v="392.62599044900355"/>
    <n v="53.284955846650483"/>
    <n v="100"/>
    <n v="100"/>
    <n v="99.3"/>
    <n v="40.26"/>
    <s v=""/>
    <n v="93.66"/>
    <n v="81.98"/>
    <n v="29.9"/>
    <n v="122"/>
    <n v="14.6"/>
    <n v="6"/>
    <n v="6.3237107534701395E-2"/>
    <n v="0.88929203461124595"/>
    <n v="2"/>
    <n v="24"/>
    <n v="9.6"/>
    <n v="91.57"/>
    <n v="88.090339999999998"/>
    <n v="76.599999999999994"/>
    <n v="8.3000000000000007"/>
    <n v="0"/>
    <n v="1"/>
    <n v="20"/>
    <n v="76.579566568516597"/>
    <n v="8"/>
    <n v="25"/>
    <n v="5704.9904770000003"/>
    <n v="5488.2008390000001"/>
  </r>
  <r>
    <x v="8"/>
    <x v="3"/>
    <n v="354520910"/>
    <s v="Salto"/>
    <m/>
    <m/>
    <m/>
    <m/>
    <m/>
    <m/>
    <n v="0"/>
    <n v="0"/>
    <n v="0"/>
    <n v="0"/>
    <n v="0"/>
    <n v="1E-3"/>
    <n v="0"/>
    <n v="1.7606E-3"/>
    <n v="0"/>
    <n v="6"/>
    <n v="11.11"/>
    <n v="88.89"/>
    <m/>
    <s v=""/>
    <m/>
    <m/>
    <m/>
    <s v=""/>
    <s v=""/>
    <m/>
    <m/>
    <m/>
    <m/>
    <n v="53.285948404441399"/>
    <m/>
    <m/>
    <m/>
    <m/>
    <m/>
    <s v=""/>
    <s v=""/>
    <m/>
    <m/>
    <s v=""/>
    <m/>
    <m/>
    <m/>
    <m/>
    <m/>
    <m/>
    <m/>
    <n v="8"/>
    <m/>
    <n v="1"/>
    <n v="8"/>
    <m/>
    <m/>
  </r>
  <r>
    <x v="8"/>
    <x v="3"/>
    <n v="354530810"/>
    <s v="Salto de Pirapora"/>
    <n v="1.0768532828552499"/>
    <n v="43043"/>
    <n v="33840"/>
    <n v="9203"/>
    <n v="153.55500000000001"/>
    <n v="78.62"/>
    <n v="0.49"/>
    <n v="0.47"/>
    <n v="0.02"/>
    <n v="0"/>
    <n v="0.29099999999999998"/>
    <n v="0.05"/>
    <n v="0.12"/>
    <n v="2.6305800000000001E-2"/>
    <n v="0.1310220949074074"/>
    <n v="29"/>
    <n v="56.25"/>
    <n v="43.75"/>
    <n v="27.85"/>
    <n v="1879.578"/>
    <n v="240.47"/>
    <n v="5"/>
    <n v="0"/>
    <n v="1838.9833422391562"/>
    <n v="278.41182073740214"/>
    <n v="100"/>
    <n v="100"/>
    <n v="73.63"/>
    <n v="47.48"/>
    <s v=""/>
    <n v="100"/>
    <n v="54.1"/>
    <n v="19.399999999999999"/>
    <n v="89.7"/>
    <n v="5.4"/>
    <n v="0"/>
    <n v="0.11475566606101199"/>
    <n v="0"/>
    <n v="0"/>
    <n v="0"/>
    <n v="9.1999999999999993"/>
    <n v="93.77"/>
    <n v="93.77"/>
    <n v="87.2"/>
    <n v="9.6999999999999993"/>
    <n v="0"/>
    <n v="0"/>
    <n v="8"/>
    <n v="222.09994444497937"/>
    <n v="27"/>
    <n v="21"/>
    <n v="1762.4802910000001"/>
    <n v="1762.4802910000001"/>
  </r>
  <r>
    <x v="5"/>
    <x v="3"/>
    <n v="354540717"/>
    <s v="Salto Grande"/>
    <n v="0.31669659754212098"/>
    <n v="8996"/>
    <n v="8246"/>
    <n v="750"/>
    <n v="47.58"/>
    <n v="91.66"/>
    <n v="0.11"/>
    <n v="0.11"/>
    <n v="0"/>
    <n v="0.31"/>
    <n v="0"/>
    <n v="3.0000000000000001E-3"/>
    <n v="0.11"/>
    <n v="4.6738999999999999E-3"/>
    <n v="2.3427083333333334E-2"/>
    <n v="1"/>
    <n v="55.56"/>
    <n v="44.44"/>
    <n v="5.87"/>
    <n v="452.73599999999999"/>
    <n v="228.99"/>
    <n v="0"/>
    <n v="0"/>
    <n v="6204.8377056469544"/>
    <n v="666.05602489995579"/>
    <n v="100"/>
    <n v="90.28"/>
    <n v="79.47"/>
    <n v="46.62"/>
    <n v="9.7963392626965698E-2"/>
    <n v="100"/>
    <n v="12.41"/>
    <n v="6.5"/>
    <n v="15"/>
    <n v="2.4"/>
    <n v="11"/>
    <n v="3.5460992907801399"/>
    <n v="0"/>
    <n v="0"/>
    <n v="20"/>
    <n v="5.2"/>
    <n v="67.7"/>
    <n v="67.7"/>
    <n v="49.4"/>
    <n v="6.2"/>
    <n v="0"/>
    <n v="0"/>
    <n v="0"/>
    <n v="0"/>
    <n v="15"/>
    <n v="12"/>
    <n v="306.502272"/>
    <n v="306.502272"/>
  </r>
  <r>
    <x v="13"/>
    <x v="3"/>
    <n v="354550622"/>
    <s v="Sandovalina"/>
    <n v="1.42055738358702"/>
    <n v="4059"/>
    <n v="3138"/>
    <n v="921"/>
    <n v="8.9130000000000003"/>
    <n v="77.31"/>
    <n v="0.02"/>
    <n v="0"/>
    <n v="0.02"/>
    <n v="0"/>
    <n v="1.2E-2"/>
    <n v="6.0000000000000001E-3"/>
    <n v="0"/>
    <n v="2.7222000000000001E-3"/>
    <n v="7.7438109375000015E-3"/>
    <n v="1"/>
    <n v="18.18"/>
    <n v="81.819999999999993"/>
    <n v="2.04"/>
    <n v="157.24799999999999"/>
    <n v="37.61"/>
    <n v="0"/>
    <n v="0"/>
    <n v="26182.882483370289"/>
    <n v="3729.3126385809314"/>
    <n v="73.260000000000005"/>
    <s v=""/>
    <n v="72.540000000000006"/>
    <n v="19.89"/>
    <n v="5"/>
    <n v="100"/>
    <n v="1.18"/>
    <n v="0.6"/>
    <n v="0.2"/>
    <n v="3.7"/>
    <s v=""/>
    <s v=""/>
    <n v="0"/>
    <n v="0"/>
    <s v=""/>
    <n v="7.8"/>
    <n v="90.58"/>
    <n v="90.58"/>
    <n v="76.099999999999994"/>
    <n v="8.3000000000000007"/>
    <n v="0"/>
    <n v="0"/>
    <n v="2"/>
    <n v="154.96246094915716"/>
    <n v="2"/>
    <n v="9"/>
    <n v="142.4352384"/>
    <n v="142.4352384"/>
  </r>
  <r>
    <x v="10"/>
    <x v="3"/>
    <n v="354560515"/>
    <s v="Santa Adélia"/>
    <n v="0.42439941561651701"/>
    <n v="14735"/>
    <n v="13940"/>
    <n v="795"/>
    <n v="44.514000000000003"/>
    <n v="94.6"/>
    <n v="0.28999999999999998"/>
    <n v="0.21"/>
    <n v="0.08"/>
    <n v="0"/>
    <n v="4.7E-2"/>
    <n v="0.19400000000000001"/>
    <n v="0.05"/>
    <n v="3.3566999999999998E-3"/>
    <n v="4.4494242592592596E-2"/>
    <n v="2"/>
    <n v="12.9"/>
    <n v="87.1"/>
    <n v="10.15"/>
    <n v="783.21600000000001"/>
    <n v="54.36"/>
    <n v="6"/>
    <n v="0"/>
    <n v="5286.3196470987441"/>
    <n v="535.05259586019679"/>
    <n v="99.2"/>
    <n v="100"/>
    <n v="99.2"/>
    <n v="17.04"/>
    <s v=""/>
    <n v="98.25"/>
    <n v="86.52"/>
    <n v="33.6"/>
    <n v="104.8"/>
    <n v="34.6"/>
    <s v=""/>
    <s v=""/>
    <n v="0"/>
    <n v="0"/>
    <s v=""/>
    <n v="9.8000000000000007"/>
    <n v="99"/>
    <n v="99"/>
    <n v="93.1"/>
    <n v="10"/>
    <n v="4"/>
    <n v="0"/>
    <n v="10"/>
    <n v="105.63164414405509"/>
    <n v="4"/>
    <n v="27"/>
    <n v="775.38383999999996"/>
    <n v="775.38383999999996"/>
  </r>
  <r>
    <x v="2"/>
    <x v="3"/>
    <n v="354560516"/>
    <s v="Santa Adélia"/>
    <m/>
    <m/>
    <m/>
    <m/>
    <m/>
    <m/>
    <n v="0.53"/>
    <n v="0.53"/>
    <n v="0"/>
    <n v="0"/>
    <n v="0"/>
    <n v="0.01"/>
    <n v="0.52"/>
    <n v="3.5310000000000002E-4"/>
    <n v="0"/>
    <n v="2"/>
    <n v="71.430000000000007"/>
    <n v="28.57"/>
    <m/>
    <s v=""/>
    <m/>
    <m/>
    <m/>
    <s v=""/>
    <s v=""/>
    <m/>
    <m/>
    <m/>
    <m/>
    <s v=""/>
    <m/>
    <m/>
    <m/>
    <m/>
    <m/>
    <s v=""/>
    <s v=""/>
    <m/>
    <m/>
    <s v=""/>
    <m/>
    <m/>
    <m/>
    <m/>
    <m/>
    <m/>
    <m/>
    <n v="2"/>
    <m/>
    <n v="15"/>
    <n v="6"/>
    <m/>
    <m/>
  </r>
  <r>
    <x v="10"/>
    <x v="3"/>
    <n v="354570415"/>
    <s v="Santa Albertina"/>
    <n v="-1.22918090425417E-2"/>
    <n v="5691"/>
    <n v="5022"/>
    <n v="669"/>
    <n v="20.748999999999999"/>
    <n v="88.24"/>
    <n v="0.12"/>
    <n v="0.01"/>
    <n v="0.11"/>
    <n v="0"/>
    <n v="1.2E-2"/>
    <n v="0.10199999999999999"/>
    <n v="0.01"/>
    <n v="4.0279999999999998E-4"/>
    <n v="1.48203125E-2"/>
    <n v="15"/>
    <n v="52.63"/>
    <n v="47.37"/>
    <n v="3.59"/>
    <n v="276.858"/>
    <n v="44.3"/>
    <n v="1"/>
    <n v="0"/>
    <n v="11692.314180284659"/>
    <n v="1274.517659462309"/>
    <n v="100"/>
    <s v=""/>
    <n v="98.95"/>
    <n v="17.39"/>
    <s v=""/>
    <n v="100"/>
    <n v="18.149999999999999"/>
    <n v="5.9"/>
    <n v="2"/>
    <n v="49.8"/>
    <s v=""/>
    <s v=""/>
    <n v="0"/>
    <n v="0"/>
    <s v=""/>
    <n v="8.1999999999999993"/>
    <n v="100"/>
    <n v="100"/>
    <n v="84"/>
    <n v="10"/>
    <n v="0"/>
    <n v="0"/>
    <n v="0"/>
    <n v="80.969952556668417"/>
    <n v="10"/>
    <n v="9"/>
    <n v="276.858"/>
    <n v="276.858"/>
  </r>
  <r>
    <x v="6"/>
    <x v="3"/>
    <n v="35458035"/>
    <s v="Santa Bárbara d'Oeste"/>
    <n v="0.50171923535715601"/>
    <n v="186296"/>
    <n v="184834"/>
    <n v="1462"/>
    <n v="686.19799999999998"/>
    <n v="99.22"/>
    <n v="1.18"/>
    <n v="1"/>
    <n v="0.18"/>
    <n v="0"/>
    <n v="0.83599999999999997"/>
    <n v="0.245"/>
    <n v="7.0000000000000007E-2"/>
    <n v="2.3847699999999999E-2"/>
    <n v="0.64901731481481484"/>
    <n v="17"/>
    <n v="7.58"/>
    <n v="92.42"/>
    <n v="171.34"/>
    <n v="10280.682000000001"/>
    <n v="5172.7299999999996"/>
    <n v="16"/>
    <n v="0"/>
    <n v="568.77742946708463"/>
    <n v="74.482758620689665"/>
    <n v="100"/>
    <n v="99.54"/>
    <n v="99.22"/>
    <n v="58.94"/>
    <s v=""/>
    <n v="100"/>
    <n v="92.57"/>
    <n v="35"/>
    <n v="120"/>
    <n v="40.9"/>
    <n v="1"/>
    <n v="0.19317104580657901"/>
    <n v="0"/>
    <n v="2"/>
    <n v="0"/>
    <n v="8.4"/>
    <n v="99"/>
    <n v="53.46"/>
    <n v="49.7"/>
    <n v="6"/>
    <n v="2"/>
    <n v="0"/>
    <n v="70"/>
    <n v="128.81012276822494"/>
    <n v="10"/>
    <n v="122"/>
    <n v="10177.875179999999"/>
    <n v="5496.0525969999999"/>
  </r>
  <r>
    <x v="15"/>
    <x v="3"/>
    <n v="35460092"/>
    <s v="Santa Branca"/>
    <n v="0.344292635499865"/>
    <n v="14059"/>
    <n v="12401"/>
    <n v="1658"/>
    <n v="51.124000000000002"/>
    <n v="88.21"/>
    <n v="0.01"/>
    <n v="0.01"/>
    <n v="0"/>
    <n v="0.01"/>
    <n v="0"/>
    <n v="0"/>
    <n v="0.01"/>
    <n v="9.6053000000000006E-3"/>
    <n v="2.319002760416667E-2"/>
    <n v="16"/>
    <n v="62.5"/>
    <n v="37.5"/>
    <n v="9.06"/>
    <n v="698.59799999999996"/>
    <n v="677.85"/>
    <n v="3"/>
    <n v="0"/>
    <n v="9421.0968063162381"/>
    <n v="942.10968063162431"/>
    <n v="63.34"/>
    <n v="88.2"/>
    <n v="57.48"/>
    <n v="60.55"/>
    <n v="28.4553464096048"/>
    <n v="71.81"/>
    <n v="0.84"/>
    <n v="0.4"/>
    <n v="1"/>
    <n v="0.4"/>
    <n v="0"/>
    <n v="7.0721357850070703"/>
    <n v="0"/>
    <n v="0"/>
    <n v="0"/>
    <n v="9"/>
    <n v="99"/>
    <n v="3.96"/>
    <n v="3"/>
    <n v="2"/>
    <n v="0"/>
    <n v="0"/>
    <n v="15"/>
    <n v="0"/>
    <n v="25"/>
    <n v="15"/>
    <n v="691.61202000000003"/>
    <n v="27.6644808"/>
  </r>
  <r>
    <x v="10"/>
    <x v="3"/>
    <n v="354610815"/>
    <s v="Santa Clara d'Oeste"/>
    <n v="-0.33762524224715301"/>
    <n v="2035"/>
    <n v="1609"/>
    <n v="426"/>
    <n v="11.096"/>
    <n v="79.069999999999993"/>
    <n v="0.02"/>
    <n v="0"/>
    <n v="0.02"/>
    <n v="0.03"/>
    <n v="0.01"/>
    <n v="3.0000000000000001E-3"/>
    <n v="0"/>
    <n v="3.3004000000000002E-3"/>
    <n v="4.9841601562500004E-3"/>
    <n v="0"/>
    <n v="30.77"/>
    <n v="69.23"/>
    <n v="1.1299999999999999"/>
    <n v="86.885999999999996"/>
    <n v="11.3"/>
    <n v="0"/>
    <n v="0"/>
    <n v="21385.592137592139"/>
    <n v="2324.5208845208849"/>
    <n v="94.05"/>
    <n v="100"/>
    <n v="92.74"/>
    <n v="16.38"/>
    <n v="0"/>
    <n v="100"/>
    <n v="4.3600000000000003"/>
    <n v="1.4"/>
    <n v="0.9"/>
    <n v="11.1"/>
    <n v="1"/>
    <n v="1.25"/>
    <n v="0"/>
    <n v="0"/>
    <n v="0"/>
    <n v="9.5"/>
    <n v="100"/>
    <n v="100"/>
    <n v="87"/>
    <n v="10"/>
    <n v="0"/>
    <n v="0"/>
    <n v="0"/>
    <n v="200.63560733417191"/>
    <n v="4"/>
    <n v="9"/>
    <n v="86.885999999999996"/>
    <n v="86.885999999999996"/>
  </r>
  <r>
    <x v="16"/>
    <x v="3"/>
    <n v="354610818"/>
    <s v="Santa Clara d'Oeste"/>
    <m/>
    <m/>
    <m/>
    <m/>
    <m/>
    <m/>
    <n v="0"/>
    <n v="0"/>
    <n v="0"/>
    <n v="0"/>
    <n v="0"/>
    <n v="0"/>
    <n v="0"/>
    <n v="0"/>
    <n v="0"/>
    <n v="0"/>
    <n v="0"/>
    <n v="0"/>
    <m/>
    <s v=""/>
    <m/>
    <m/>
    <m/>
    <s v=""/>
    <s v=""/>
    <m/>
    <m/>
    <m/>
    <m/>
    <n v="0"/>
    <m/>
    <m/>
    <m/>
    <m/>
    <m/>
    <s v=""/>
    <s v=""/>
    <m/>
    <m/>
    <s v=""/>
    <m/>
    <m/>
    <m/>
    <m/>
    <m/>
    <m/>
    <m/>
    <n v="0"/>
    <m/>
    <n v="0"/>
    <n v="0"/>
    <m/>
    <m/>
  </r>
  <r>
    <x v="3"/>
    <x v="3"/>
    <n v="35462079"/>
    <s v="Santa Cruz da Conceição"/>
    <n v="0.93652597118789604"/>
    <n v="4247"/>
    <n v="3198"/>
    <n v="1049"/>
    <n v="28.420999999999999"/>
    <n v="75.3"/>
    <n v="0.48"/>
    <n v="0.48"/>
    <n v="0"/>
    <n v="0"/>
    <n v="0.41"/>
    <n v="1E-3"/>
    <n v="7.0000000000000007E-2"/>
    <n v="2.6852E-3"/>
    <n v="7.6512359375000005E-3"/>
    <n v="7"/>
    <n v="50"/>
    <n v="50"/>
    <n v="2.09"/>
    <n v="161.08199999999999"/>
    <n v="39.53"/>
    <n v="0"/>
    <n v="0"/>
    <n v="15073.717918530725"/>
    <n v="1782.1144337179185"/>
    <n v="69.180000000000007"/>
    <n v="90.72"/>
    <n v="60.1"/>
    <n v="30.69"/>
    <s v=""/>
    <n v="98.89"/>
    <n v="65.900000000000006"/>
    <n v="23.7"/>
    <n v="97.3"/>
    <n v="1.9"/>
    <n v="0"/>
    <n v="1.6666666666666701"/>
    <n v="0"/>
    <n v="0"/>
    <n v="0"/>
    <n v="8.3000000000000007"/>
    <n v="98"/>
    <n v="98"/>
    <n v="75.5"/>
    <n v="8.4"/>
    <n v="0"/>
    <n v="0"/>
    <n v="2"/>
    <n v="5358.6113844760775"/>
    <n v="14"/>
    <n v="14"/>
    <n v="157.86035999999999"/>
    <n v="157.86035999999999"/>
  </r>
  <r>
    <x v="4"/>
    <x v="3"/>
    <n v="35462564"/>
    <s v="Santa Cruz da Esperança"/>
    <n v="0.67084353308493105"/>
    <n v="2041"/>
    <n v="1398"/>
    <n v="643"/>
    <n v="13.807"/>
    <n v="68.5"/>
    <n v="0.03"/>
    <n v="0.02"/>
    <n v="0.01"/>
    <n v="0"/>
    <n v="8.0000000000000002E-3"/>
    <n v="0"/>
    <n v="0.02"/>
    <n v="2.4096999999999999E-3"/>
    <n v="4.3201166666666669E-3"/>
    <n v="2"/>
    <n v="37.5"/>
    <n v="62.5"/>
    <n v="1"/>
    <n v="77.165999999999997"/>
    <n v="9.26"/>
    <n v="0"/>
    <n v="0"/>
    <n v="36155.923566878984"/>
    <n v="3708.2998530132286"/>
    <n v="81.28"/>
    <n v="67.73"/>
    <n v="79.86"/>
    <n v="23.39"/>
    <n v="8.92"/>
    <n v="100"/>
    <n v="4.1100000000000003"/>
    <n v="1.3"/>
    <n v="4.5"/>
    <n v="3.4"/>
    <n v="0"/>
    <n v="0"/>
    <n v="0"/>
    <n v="0"/>
    <n v="0"/>
    <n v="9.1"/>
    <n v="100"/>
    <n v="100"/>
    <n v="88"/>
    <n v="9.6999999999999993"/>
    <n v="0"/>
    <n v="0"/>
    <n v="3"/>
    <n v="185.18018417712483"/>
    <n v="3"/>
    <n v="5"/>
    <n v="77.165999999999997"/>
    <n v="77.165999999999997"/>
  </r>
  <r>
    <x v="3"/>
    <x v="3"/>
    <n v="35463069"/>
    <s v="Santa Cruz das Palmeiras"/>
    <n v="1.3170597546943601"/>
    <n v="32622"/>
    <n v="31856"/>
    <n v="766"/>
    <n v="110.321"/>
    <n v="97.65"/>
    <n v="0.44"/>
    <n v="0.42"/>
    <n v="0.02"/>
    <n v="0.06"/>
    <n v="7.6999999999999999E-2"/>
    <n v="1E-3"/>
    <n v="0.35"/>
    <n v="1.51874E-2"/>
    <n v="9.6212510131944443E-2"/>
    <n v="22"/>
    <n v="72.55"/>
    <n v="27.45"/>
    <n v="25.93"/>
    <n v="1750.3019999999999"/>
    <n v="1750.3"/>
    <n v="2"/>
    <n v="0"/>
    <n v="3837.8370424866653"/>
    <n v="444.68640794555813"/>
    <n v="96.89"/>
    <n v="96.89"/>
    <n v="96.89"/>
    <n v="33.340000000000003"/>
    <n v="54.1254125412541"/>
    <n v="100"/>
    <n v="30.86"/>
    <n v="11.1"/>
    <n v="43"/>
    <n v="5.2"/>
    <n v="0"/>
    <n v="0"/>
    <n v="0"/>
    <n v="0"/>
    <n v="0"/>
    <n v="7.6"/>
    <n v="100"/>
    <n v="0"/>
    <n v="0"/>
    <n v="1.5"/>
    <n v="0"/>
    <n v="0"/>
    <n v="8"/>
    <n v="80.031172551680967"/>
    <n v="37"/>
    <n v="14"/>
    <n v="1750.3019999999999"/>
    <n v="0"/>
  </r>
  <r>
    <x v="5"/>
    <x v="3"/>
    <n v="354640517"/>
    <s v="Santa Cruz do Rio Pardo"/>
    <n v="0.53531853602866197"/>
    <n v="45452"/>
    <n v="42420"/>
    <n v="3032"/>
    <n v="40.713999999999999"/>
    <n v="93.33"/>
    <n v="0.79"/>
    <n v="0.68"/>
    <n v="0.11"/>
    <n v="0"/>
    <n v="0.13700000000000001"/>
    <n v="3.2000000000000001E-2"/>
    <n v="0.62"/>
    <n v="5.5144E-3"/>
    <n v="0.13394152031944445"/>
    <n v="12"/>
    <n v="35.11"/>
    <n v="64.89"/>
    <n v="34.479999999999997"/>
    <n v="2327.616"/>
    <n v="445.16"/>
    <n v="5"/>
    <n v="1"/>
    <n v="7118.7045674557776"/>
    <n v="777.09055707119603"/>
    <n v="96.81"/>
    <n v="91.42"/>
    <n v="93.53"/>
    <n v="41.52"/>
    <n v="50.080036588154599"/>
    <n v="100"/>
    <n v="14.55"/>
    <n v="7.7"/>
    <n v="15.8"/>
    <n v="9.9"/>
    <n v="0"/>
    <n v="5.9577003276735201E-2"/>
    <n v="0"/>
    <n v="0"/>
    <n v="0"/>
    <n v="9.1"/>
    <n v="97.44"/>
    <n v="97.44"/>
    <n v="80.900000000000006"/>
    <n v="10"/>
    <n v="1"/>
    <n v="1"/>
    <n v="12"/>
    <n v="102.28344405324145"/>
    <n v="33"/>
    <n v="61"/>
    <n v="2268.0290300000001"/>
    <n v="2268.0290300000001"/>
  </r>
  <r>
    <x v="3"/>
    <x v="3"/>
    <n v="35465049"/>
    <s v="Santa Ernestina"/>
    <m/>
    <m/>
    <m/>
    <m/>
    <m/>
    <m/>
    <n v="0.09"/>
    <n v="0.09"/>
    <n v="0"/>
    <n v="0"/>
    <n v="0"/>
    <n v="0.08"/>
    <n v="0"/>
    <n v="6.6956999999999997E-3"/>
    <n v="0"/>
    <n v="5"/>
    <n v="60"/>
    <n v="40"/>
    <m/>
    <s v=""/>
    <m/>
    <m/>
    <m/>
    <s v=""/>
    <s v=""/>
    <m/>
    <m/>
    <m/>
    <m/>
    <n v="15.080971659918999"/>
    <m/>
    <m/>
    <m/>
    <m/>
    <m/>
    <s v=""/>
    <s v=""/>
    <m/>
    <m/>
    <s v=""/>
    <m/>
    <m/>
    <m/>
    <m/>
    <m/>
    <m/>
    <m/>
    <n v="4"/>
    <m/>
    <n v="3"/>
    <n v="2"/>
    <m/>
    <m/>
  </r>
  <r>
    <x v="2"/>
    <x v="3"/>
    <n v="354650416"/>
    <s v="Santa Ernestina"/>
    <n v="-0.20016388902856"/>
    <n v="5534"/>
    <n v="5291"/>
    <n v="243"/>
    <n v="41.005000000000003"/>
    <n v="95.61"/>
    <n v="0.04"/>
    <n v="0.01"/>
    <n v="0.03"/>
    <n v="0"/>
    <n v="2.4E-2"/>
    <n v="0"/>
    <n v="0.01"/>
    <n v="1.6655000000000001E-3"/>
    <n v="1.4411458333333333E-2"/>
    <n v="1"/>
    <n v="18.18"/>
    <n v="81.819999999999993"/>
    <n v="3.66"/>
    <n v="282.52800000000002"/>
    <n v="19.78"/>
    <n v="1"/>
    <n v="0"/>
    <n v="7864.0549331405855"/>
    <n v="797.80267437658108"/>
    <n v="100"/>
    <n v="99.98"/>
    <n v="98.85"/>
    <n v="16.39"/>
    <s v=""/>
    <n v="100"/>
    <n v="24.36"/>
    <n v="9.1999999999999993"/>
    <n v="26.6"/>
    <n v="18.399999999999999"/>
    <n v="0"/>
    <n v="0"/>
    <n v="0"/>
    <n v="0"/>
    <n v="0"/>
    <n v="7.7"/>
    <n v="100"/>
    <n v="100"/>
    <n v="93"/>
    <n v="10"/>
    <n v="1"/>
    <n v="0"/>
    <n v="0"/>
    <n v="166.53415251174556"/>
    <n v="2"/>
    <n v="9"/>
    <n v="282.52800000000002"/>
    <n v="282.52800000000002"/>
  </r>
  <r>
    <x v="10"/>
    <x v="3"/>
    <n v="354660315"/>
    <s v="Santa Fé do Sul"/>
    <m/>
    <m/>
    <m/>
    <m/>
    <m/>
    <m/>
    <n v="0"/>
    <n v="0"/>
    <n v="0"/>
    <n v="0"/>
    <n v="0"/>
    <n v="0"/>
    <n v="0"/>
    <n v="0"/>
    <n v="0"/>
    <n v="0"/>
    <n v="0"/>
    <n v="0"/>
    <m/>
    <s v=""/>
    <m/>
    <m/>
    <m/>
    <s v=""/>
    <s v=""/>
    <m/>
    <m/>
    <m/>
    <m/>
    <n v="20.4255319148936"/>
    <m/>
    <m/>
    <m/>
    <m/>
    <m/>
    <s v=""/>
    <s v=""/>
    <m/>
    <m/>
    <s v=""/>
    <m/>
    <m/>
    <m/>
    <m/>
    <m/>
    <m/>
    <m/>
    <n v="0"/>
    <m/>
    <n v="0"/>
    <n v="0"/>
    <m/>
    <m/>
  </r>
  <r>
    <x v="16"/>
    <x v="3"/>
    <n v="354660318"/>
    <s v="Santa Fé do Sul"/>
    <n v="0.64285332320175304"/>
    <n v="30353"/>
    <n v="29158"/>
    <n v="1195"/>
    <n v="145.75299999999999"/>
    <n v="96.06"/>
    <n v="9.0000000000000011E-2"/>
    <n v="0.02"/>
    <n v="7.0000000000000007E-2"/>
    <n v="0.01"/>
    <n v="2.5999999999999999E-2"/>
    <n v="3.6999999999999998E-2"/>
    <n v="0.02"/>
    <n v="4.9452999999999997E-3"/>
    <n v="9.2393969907407406E-2"/>
    <n v="5"/>
    <n v="21.28"/>
    <n v="78.72"/>
    <n v="24.44"/>
    <n v="1649.7"/>
    <n v="428.92"/>
    <n v="8"/>
    <n v="0"/>
    <n v="1620.8005798438376"/>
    <n v="124.67696768029519"/>
    <n v="100"/>
    <n v="96.06"/>
    <n v="100"/>
    <n v="37.200000000000003"/>
    <s v=""/>
    <n v="100"/>
    <n v="17.68"/>
    <n v="5.4"/>
    <n v="5"/>
    <n v="55.7"/>
    <n v="0"/>
    <n v="0"/>
    <n v="0"/>
    <n v="0"/>
    <n v="0"/>
    <n v="9.6"/>
    <n v="100"/>
    <n v="100"/>
    <n v="74"/>
    <n v="8"/>
    <n v="4"/>
    <n v="0"/>
    <n v="13"/>
    <n v="28.14036459961174"/>
    <n v="10"/>
    <n v="37"/>
    <n v="1649.7"/>
    <n v="1649.7"/>
  </r>
  <r>
    <x v="6"/>
    <x v="3"/>
    <n v="35467025"/>
    <s v="Santa Gertrudes"/>
    <n v="2.2665152509273101"/>
    <n v="24818"/>
    <n v="24554"/>
    <n v="264"/>
    <n v="254.04900000000001"/>
    <n v="98.94"/>
    <n v="0.24"/>
    <n v="0.15"/>
    <n v="0.09"/>
    <n v="0"/>
    <n v="0.19400000000000001"/>
    <n v="3.6999999999999998E-2"/>
    <n v="0.01"/>
    <n v="2.1976999999999999E-3"/>
    <n v="7.5545532407407412E-2"/>
    <n v="8"/>
    <n v="10.64"/>
    <n v="89.36"/>
    <n v="20.29"/>
    <n v="1369.6559999999999"/>
    <n v="291.41000000000003"/>
    <n v="4"/>
    <n v="1"/>
    <n v="1575.6563784350069"/>
    <n v="203.31050044322666"/>
    <n v="100"/>
    <n v="98.94"/>
    <n v="100"/>
    <n v="20.75"/>
    <n v="88.709677419354804"/>
    <n v="99.07"/>
    <n v="51.3"/>
    <n v="19.399999999999999"/>
    <n v="47.5"/>
    <n v="58.6"/>
    <n v="0"/>
    <n v="0.968992248062015"/>
    <n v="4.0293335482311203"/>
    <n v="0"/>
    <n v="0"/>
    <n v="9.8000000000000007"/>
    <n v="99.9"/>
    <n v="99.65025"/>
    <n v="78.7"/>
    <n v="8.6"/>
    <n v="1"/>
    <n v="1"/>
    <n v="17"/>
    <n v="256.79877263129572"/>
    <n v="5"/>
    <n v="42"/>
    <n v="1368.2863440000001"/>
    <n v="1364.865628"/>
  </r>
  <r>
    <x v="15"/>
    <x v="3"/>
    <n v="35468012"/>
    <s v="Santa Isabel"/>
    <n v="1.01274625166285"/>
    <n v="53748"/>
    <n v="43210"/>
    <n v="10538"/>
    <n v="148.685"/>
    <n v="80.39"/>
    <n v="0.15"/>
    <n v="0.13"/>
    <n v="0.02"/>
    <n v="0"/>
    <n v="8.0000000000000002E-3"/>
    <n v="0.114"/>
    <n v="0.01"/>
    <n v="1.6618500000000001E-2"/>
    <n v="0.10536349833333332"/>
    <n v="48"/>
    <n v="33.64"/>
    <n v="66.36"/>
    <n v="35.159999999999997"/>
    <n v="2373.5700000000002"/>
    <n v="2373.5700000000002"/>
    <n v="3"/>
    <n v="0"/>
    <n v="3162.5184192900201"/>
    <n v="322.70596115204273"/>
    <n v="64.400000000000006"/>
    <n v="98.19"/>
    <n v="47.34"/>
    <n v="56.78"/>
    <n v="21.938312670093701"/>
    <n v="82.07"/>
    <n v="6.34"/>
    <n v="2.8"/>
    <n v="7"/>
    <n v="4.2"/>
    <n v="0"/>
    <n v="0"/>
    <n v="0"/>
    <n v="0"/>
    <n v="0"/>
    <n v="9"/>
    <n v="61.85"/>
    <n v="0"/>
    <n v="0"/>
    <n v="0.9"/>
    <n v="1"/>
    <n v="0"/>
    <n v="68"/>
    <n v="7.5927623195376377"/>
    <n v="36"/>
    <n v="71"/>
    <n v="1468.0530450000001"/>
    <n v="0"/>
  </r>
  <r>
    <x v="3"/>
    <x v="3"/>
    <n v="35469009"/>
    <s v="Santa Lúcia"/>
    <n v="0.448686484180505"/>
    <n v="8474"/>
    <n v="8090"/>
    <n v="384"/>
    <n v="55.637"/>
    <n v="95.47"/>
    <n v="0.03"/>
    <n v="0.02"/>
    <n v="0.01"/>
    <n v="0"/>
    <n v="1.2E-2"/>
    <n v="0"/>
    <n v="0.02"/>
    <n v="9.993999999999999E-4"/>
    <n v="2.0664202083333333E-2"/>
    <n v="1"/>
    <n v="54.55"/>
    <n v="45.45"/>
    <n v="5.76"/>
    <n v="444.58199999999999"/>
    <n v="111.15"/>
    <n v="0"/>
    <n v="0"/>
    <n v="7852.3672409723849"/>
    <n v="930.37526551805524"/>
    <n v="93.64"/>
    <n v="94.01"/>
    <n v="93.64"/>
    <n v="16.670000000000002"/>
    <n v="59.241706161137401"/>
    <n v="99.61"/>
    <n v="4.18"/>
    <n v="1.5"/>
    <n v="3.8"/>
    <n v="4.8"/>
    <n v="10"/>
    <n v="0"/>
    <n v="0"/>
    <n v="0"/>
    <n v="0"/>
    <n v="8.8000000000000007"/>
    <n v="100"/>
    <n v="100"/>
    <n v="75"/>
    <n v="8.1"/>
    <n v="0"/>
    <n v="0"/>
    <n v="0"/>
    <n v="58.071441382576175"/>
    <n v="6"/>
    <n v="5"/>
    <n v="444.58199999999999"/>
    <n v="444.58199999999999"/>
  </r>
  <r>
    <x v="6"/>
    <x v="3"/>
    <n v="35470075"/>
    <s v="Santa Maria da Serra"/>
    <n v="1.3525905504078"/>
    <n v="5918"/>
    <n v="5336"/>
    <n v="582"/>
    <n v="23.074000000000002"/>
    <n v="90.17"/>
    <n v="0.04"/>
    <n v="0.04"/>
    <n v="0"/>
    <n v="0"/>
    <n v="0"/>
    <n v="0"/>
    <n v="0"/>
    <n v="3.8590399999999997E-2"/>
    <n v="1.2652807291666667E-2"/>
    <n v="1"/>
    <n v="46.15"/>
    <n v="53.85"/>
    <n v="3.72"/>
    <n v="286.63200000000001"/>
    <n v="134.72"/>
    <n v="0"/>
    <n v="0"/>
    <n v="16412.788104089221"/>
    <n v="2184.8191956742139"/>
    <n v="82.1"/>
    <n v="84.57"/>
    <n v="79.260000000000005"/>
    <n v="30.71"/>
    <n v="93.3333333333333"/>
    <n v="93.12"/>
    <n v="3.52"/>
    <n v="1.3"/>
    <n v="5.0999999999999996"/>
    <n v="0.5"/>
    <n v="0"/>
    <n v="0.20253164556962"/>
    <n v="0"/>
    <n v="0"/>
    <n v="0"/>
    <n v="9.8000000000000007"/>
    <n v="100"/>
    <n v="100"/>
    <n v="53"/>
    <n v="6.9"/>
    <n v="0"/>
    <n v="0"/>
    <n v="7"/>
    <n v="0"/>
    <n v="6"/>
    <n v="7"/>
    <n v="286.63200000000001"/>
    <n v="286.63200000000001"/>
  </r>
  <r>
    <x v="0"/>
    <x v="3"/>
    <n v="354710620"/>
    <s v="Santa Mercedes"/>
    <n v="-9.1896162394333694E-2"/>
    <n v="2815"/>
    <n v="2542"/>
    <n v="273"/>
    <n v="16.869"/>
    <n v="90.3"/>
    <n v="0.19"/>
    <n v="0.08"/>
    <n v="0.11"/>
    <n v="0"/>
    <n v="7.0000000000000001E-3"/>
    <n v="9.5000000000000001E-2"/>
    <n v="0.08"/>
    <n v="1.0648000000000001E-3"/>
    <n v="7.3307291666666668E-3"/>
    <n v="2"/>
    <n v="20"/>
    <n v="80"/>
    <n v="1.79"/>
    <n v="138.078"/>
    <n v="27.09"/>
    <n v="0"/>
    <n v="0"/>
    <n v="13555.438721136767"/>
    <n v="1680.4262877442277"/>
    <n v="100"/>
    <n v="86.83"/>
    <n v="86.21"/>
    <n v="21.79"/>
    <n v="75"/>
    <n v="100"/>
    <n v="36.979999999999997"/>
    <n v="15.3"/>
    <n v="22.7"/>
    <n v="70.3"/>
    <n v="0"/>
    <n v="0"/>
    <n v="0"/>
    <n v="0"/>
    <n v="0"/>
    <n v="4.2"/>
    <n v="88.33"/>
    <n v="88.33"/>
    <n v="80.400000000000006"/>
    <n v="9.8000000000000007"/>
    <n v="0"/>
    <n v="0"/>
    <n v="1"/>
    <n v="95.488454706927172"/>
    <n v="3"/>
    <n v="12"/>
    <n v="121.96429740000001"/>
    <n v="121.96429740000001"/>
  </r>
  <r>
    <x v="4"/>
    <x v="3"/>
    <n v="35475024"/>
    <s v="Santa Rita do Passa Quatro"/>
    <m/>
    <m/>
    <m/>
    <m/>
    <m/>
    <m/>
    <n v="0"/>
    <n v="0"/>
    <n v="0"/>
    <n v="0"/>
    <n v="0"/>
    <n v="0"/>
    <n v="0"/>
    <n v="1.8499999999999999E-5"/>
    <n v="0"/>
    <n v="0"/>
    <n v="0"/>
    <n v="100"/>
    <m/>
    <s v=""/>
    <m/>
    <m/>
    <m/>
    <s v=""/>
    <s v=""/>
    <m/>
    <m/>
    <m/>
    <m/>
    <n v="43.210283454185898"/>
    <m/>
    <m/>
    <m/>
    <m/>
    <m/>
    <s v=""/>
    <s v=""/>
    <m/>
    <m/>
    <s v=""/>
    <m/>
    <m/>
    <m/>
    <m/>
    <m/>
    <m/>
    <m/>
    <n v="0"/>
    <m/>
    <n v="0"/>
    <n v="1"/>
    <m/>
    <m/>
  </r>
  <r>
    <x v="3"/>
    <x v="3"/>
    <n v="35475029"/>
    <s v="Santa Rita do Passa Quatro"/>
    <n v="-1.2482436360283801E-2"/>
    <n v="26419"/>
    <n v="24124"/>
    <n v="2295"/>
    <n v="35.085000000000001"/>
    <n v="91.31"/>
    <n v="0.3"/>
    <n v="0.28999999999999998"/>
    <n v="0.01"/>
    <n v="0.11"/>
    <n v="0.153"/>
    <n v="1.7999999999999999E-2"/>
    <n v="0.13"/>
    <n v="6.4257999999999997E-3"/>
    <n v="7.1982999244212961E-2"/>
    <n v="30"/>
    <n v="58.25"/>
    <n v="41.75"/>
    <n v="1.24"/>
    <n v="1333.5840000000001"/>
    <n v="635.70000000000005"/>
    <n v="0"/>
    <n v="2"/>
    <n v="12127.853438812976"/>
    <n v="1420.4867708845907"/>
    <n v="89.51"/>
    <n v="89.51"/>
    <n v="86.13"/>
    <n v="42.84"/>
    <s v=""/>
    <n v="100"/>
    <n v="8.32"/>
    <n v="3"/>
    <n v="11.9"/>
    <n v="1"/>
    <n v="21"/>
    <n v="0.126984126984127"/>
    <n v="0"/>
    <n v="0"/>
    <n v="0"/>
    <n v="7.4"/>
    <n v="97"/>
    <n v="63.05"/>
    <n v="52.3"/>
    <n v="6"/>
    <n v="0"/>
    <n v="2"/>
    <n v="47"/>
    <n v="212.55018769213115"/>
    <n v="60"/>
    <n v="43"/>
    <n v="1293.5764799999999"/>
    <n v="840.82471199999998"/>
  </r>
  <r>
    <x v="10"/>
    <x v="3"/>
    <n v="354740315"/>
    <s v="Santa Rita d'Oeste"/>
    <n v="-0.60106514210738204"/>
    <n v="2446"/>
    <n v="1869"/>
    <n v="577"/>
    <n v="11.632999999999999"/>
    <n v="76.41"/>
    <n v="0.01"/>
    <n v="0"/>
    <n v="0.01"/>
    <n v="0.01"/>
    <n v="6.0000000000000001E-3"/>
    <n v="0"/>
    <n v="0.01"/>
    <n v="2.6039999999999999E-4"/>
    <n v="4.5594968750000001E-3"/>
    <n v="2"/>
    <n v="50"/>
    <n v="50"/>
    <n v="17.29"/>
    <n v="95.796000000000006"/>
    <n v="13.41"/>
    <n v="0"/>
    <n v="0"/>
    <n v="20499.689288634505"/>
    <n v="2191.7906786590347"/>
    <n v="71.58"/>
    <n v="69.69"/>
    <n v="69.69"/>
    <n v="55.32"/>
    <n v="0.48749999999999999"/>
    <n v="99.94"/>
    <n v="2.71"/>
    <n v="0.9"/>
    <n v="0.7"/>
    <n v="6.7"/>
    <n v="0"/>
    <n v="0"/>
    <n v="0"/>
    <n v="0"/>
    <n v="0"/>
    <n v="9"/>
    <n v="100"/>
    <n v="100"/>
    <n v="86"/>
    <n v="10"/>
    <n v="0"/>
    <n v="0"/>
    <n v="3"/>
    <n v="131.59346665853346"/>
    <n v="6"/>
    <n v="6"/>
    <n v="95.796000000000006"/>
    <n v="95.796000000000006"/>
  </r>
  <r>
    <x v="4"/>
    <x v="3"/>
    <n v="35476014"/>
    <s v="Santa Rosa de Viterbo"/>
    <n v="0.83482163636885398"/>
    <n v="25096"/>
    <n v="24085"/>
    <n v="1011"/>
    <n v="86.637"/>
    <n v="95.97"/>
    <n v="0.18"/>
    <n v="0.18"/>
    <n v="0"/>
    <n v="0.15"/>
    <n v="0"/>
    <n v="0.108"/>
    <n v="7.0000000000000007E-2"/>
    <n v="2.5542999999999998E-3"/>
    <n v="7.3343728064814817E-2"/>
    <n v="3"/>
    <n v="25"/>
    <n v="75"/>
    <n v="17.39"/>
    <n v="1341.846"/>
    <n v="284.31"/>
    <n v="3"/>
    <n v="0"/>
    <n v="5579.3688237169272"/>
    <n v="565.47656997131014"/>
    <n v="96.01"/>
    <n v="95.33"/>
    <n v="94.77"/>
    <n v="25.19"/>
    <n v="0"/>
    <n v="100"/>
    <n v="12.93"/>
    <n v="4.0999999999999996"/>
    <n v="18.7"/>
    <n v="0.7"/>
    <s v=""/>
    <s v=""/>
    <n v="0"/>
    <n v="0"/>
    <s v=""/>
    <n v="8.1"/>
    <n v="97.54"/>
    <n v="97.54"/>
    <n v="78.8"/>
    <n v="8.3000000000000007"/>
    <n v="0"/>
    <n v="0"/>
    <n v="10"/>
    <n v="0"/>
    <n v="18"/>
    <n v="54"/>
    <n v="1308.8365879999999"/>
    <n v="1308.8365879999999"/>
  </r>
  <r>
    <x v="3"/>
    <x v="3"/>
    <n v="35476019"/>
    <s v="Santa Rosa de Viterbo"/>
    <m/>
    <m/>
    <m/>
    <m/>
    <m/>
    <m/>
    <n v="0"/>
    <n v="0"/>
    <n v="0"/>
    <n v="0"/>
    <n v="0"/>
    <n v="0"/>
    <n v="0"/>
    <n v="0"/>
    <n v="0"/>
    <n v="0"/>
    <n v="0"/>
    <n v="0"/>
    <m/>
    <s v=""/>
    <m/>
    <m/>
    <m/>
    <s v=""/>
    <s v=""/>
    <m/>
    <m/>
    <m/>
    <m/>
    <s v=""/>
    <m/>
    <m/>
    <m/>
    <m/>
    <m/>
    <s v=""/>
    <s v=""/>
    <m/>
    <m/>
    <s v=""/>
    <m/>
    <m/>
    <m/>
    <m/>
    <m/>
    <m/>
    <m/>
    <n v="0"/>
    <m/>
    <n v="0"/>
    <n v="0"/>
    <m/>
    <m/>
  </r>
  <r>
    <x v="10"/>
    <x v="3"/>
    <n v="354765015"/>
    <s v="Santa Salete"/>
    <m/>
    <m/>
    <m/>
    <m/>
    <m/>
    <m/>
    <n v="0"/>
    <n v="0"/>
    <n v="0"/>
    <n v="0"/>
    <n v="0"/>
    <n v="0"/>
    <n v="0"/>
    <n v="5.2079999999999997E-4"/>
    <n v="0"/>
    <n v="0"/>
    <n v="85.71"/>
    <n v="14.29"/>
    <m/>
    <s v=""/>
    <m/>
    <m/>
    <m/>
    <s v=""/>
    <s v=""/>
    <m/>
    <m/>
    <m/>
    <m/>
    <s v=""/>
    <m/>
    <m/>
    <m/>
    <m/>
    <m/>
    <s v=""/>
    <s v=""/>
    <m/>
    <m/>
    <s v=""/>
    <m/>
    <m/>
    <m/>
    <m/>
    <m/>
    <m/>
    <m/>
    <n v="3"/>
    <m/>
    <n v="6"/>
    <n v="1"/>
    <m/>
    <m/>
  </r>
  <r>
    <x v="16"/>
    <x v="3"/>
    <n v="354765018"/>
    <s v="Santa Salete"/>
    <n v="3.4692141986192297E-2"/>
    <n v="1444"/>
    <n v="975"/>
    <n v="469"/>
    <n v="18.239000000000001"/>
    <n v="67.52"/>
    <n v="0.02"/>
    <n v="0.02"/>
    <n v="0"/>
    <n v="0"/>
    <n v="0"/>
    <n v="0"/>
    <n v="0.02"/>
    <n v="3.4700000000000003E-5"/>
    <n v="2.8864958333333335E-3"/>
    <n v="2"/>
    <n v="82.61"/>
    <n v="17.39"/>
    <n v="0.61"/>
    <n v="46.926000000000002"/>
    <n v="6.57"/>
    <n v="0"/>
    <n v="0"/>
    <n v="13758.781163434904"/>
    <n v="873.57340720221623"/>
    <n v="76.760000000000005"/>
    <s v=""/>
    <n v="74.540000000000006"/>
    <n v="12.15"/>
    <s v=""/>
    <n v="100"/>
    <n v="11.14"/>
    <n v="3.4"/>
    <n v="12.3"/>
    <n v="6.8"/>
    <n v="0"/>
    <n v="0"/>
    <n v="0"/>
    <n v="0"/>
    <n v="0"/>
    <n v="7.7"/>
    <n v="100"/>
    <n v="100"/>
    <n v="86"/>
    <n v="10"/>
    <n v="0"/>
    <n v="0"/>
    <n v="0"/>
    <n v="0"/>
    <n v="19"/>
    <n v="4"/>
    <n v="46.926000000000002"/>
    <n v="46.926000000000002"/>
  </r>
  <r>
    <x v="10"/>
    <x v="3"/>
    <n v="354720515"/>
    <s v="Santana da Ponte Pensa"/>
    <m/>
    <m/>
    <m/>
    <m/>
    <m/>
    <m/>
    <n v="0"/>
    <n v="0"/>
    <n v="0"/>
    <n v="0"/>
    <n v="0"/>
    <n v="0"/>
    <n v="0"/>
    <n v="0"/>
    <n v="0"/>
    <n v="0"/>
    <n v="0"/>
    <n v="0"/>
    <m/>
    <s v=""/>
    <m/>
    <m/>
    <m/>
    <s v=""/>
    <s v=""/>
    <m/>
    <m/>
    <m/>
    <m/>
    <n v="20.8108108108108"/>
    <m/>
    <m/>
    <m/>
    <m/>
    <m/>
    <s v=""/>
    <s v=""/>
    <m/>
    <m/>
    <s v=""/>
    <m/>
    <m/>
    <m/>
    <m/>
    <m/>
    <m/>
    <m/>
    <n v="2"/>
    <m/>
    <n v="0"/>
    <n v="0"/>
    <m/>
    <m/>
  </r>
  <r>
    <x v="16"/>
    <x v="3"/>
    <n v="354720518"/>
    <s v="Santana da Ponte Pensa"/>
    <n v="-1.0397334699048499"/>
    <n v="1543"/>
    <n v="1111"/>
    <n v="432"/>
    <n v="11.877000000000001"/>
    <n v="72"/>
    <n v="0.01"/>
    <n v="0.01"/>
    <n v="0"/>
    <n v="0.06"/>
    <n v="2E-3"/>
    <n v="0"/>
    <n v="0.01"/>
    <n v="4.9328000000000002E-3"/>
    <n v="3.4343804687499997E-3"/>
    <n v="0"/>
    <n v="55.56"/>
    <n v="44.44"/>
    <n v="0.73"/>
    <n v="56.16"/>
    <n v="7.86"/>
    <n v="0"/>
    <n v="0"/>
    <n v="19824.9643551523"/>
    <n v="1635.0486066104988"/>
    <n v="85.47"/>
    <n v="66.88"/>
    <n v="83.92"/>
    <n v="15.15"/>
    <s v=""/>
    <n v="100"/>
    <n v="5.38"/>
    <n v="1.7"/>
    <n v="6.2"/>
    <n v="3.2"/>
    <n v="0"/>
    <n v="0"/>
    <n v="0"/>
    <n v="0"/>
    <n v="0"/>
    <n v="9"/>
    <n v="100"/>
    <n v="100"/>
    <n v="86"/>
    <n v="10"/>
    <n v="0"/>
    <n v="0"/>
    <n v="2"/>
    <n v="58.234666141341449"/>
    <n v="5"/>
    <n v="4"/>
    <n v="56.16"/>
    <n v="56.16"/>
  </r>
  <r>
    <x v="18"/>
    <x v="3"/>
    <n v="35473046"/>
    <s v="Santana de Parnaíba"/>
    <n v="2.8331093968916301"/>
    <n v="129502"/>
    <n v="129502"/>
    <n v="0"/>
    <n v="704.50400000000002"/>
    <n v="100"/>
    <n v="0.32"/>
    <n v="0.18"/>
    <n v="0.14000000000000001"/>
    <n v="0"/>
    <n v="0.13200000000000001"/>
    <n v="3.4000000000000002E-2"/>
    <n v="0"/>
    <n v="0.15490000000000001"/>
    <n v="0.45115858796296299"/>
    <n v="21"/>
    <n v="15.38"/>
    <n v="84.62"/>
    <n v="118.7"/>
    <n v="7121.8980000000001"/>
    <n v="6250.21"/>
    <n v="7"/>
    <n v="2"/>
    <n v="601.48816234498304"/>
    <n v="82.795941375422757"/>
    <n v="100"/>
    <n v="92.04"/>
    <n v="42.5"/>
    <n v="40.98"/>
    <n v="0"/>
    <n v="100"/>
    <n v="35.83"/>
    <n v="13.1"/>
    <n v="32.799999999999997"/>
    <n v="40.799999999999997"/>
    <n v="26"/>
    <n v="0.27296715295259499"/>
    <n v="0"/>
    <n v="0"/>
    <n v="0"/>
    <n v="9"/>
    <n v="35.01"/>
    <n v="13.303800000000001"/>
    <n v="12.2"/>
    <n v="2.4"/>
    <n v="3"/>
    <n v="2"/>
    <n v="136"/>
    <n v="29.258004507017453"/>
    <n v="18"/>
    <n v="99"/>
    <n v="2493.3764900000001"/>
    <n v="947.48306609999997"/>
  </r>
  <r>
    <x v="8"/>
    <x v="3"/>
    <n v="354730410"/>
    <s v="Santana de Parnaíba"/>
    <m/>
    <m/>
    <m/>
    <m/>
    <m/>
    <m/>
    <n v="0"/>
    <n v="0"/>
    <n v="0"/>
    <n v="0"/>
    <n v="0"/>
    <n v="0"/>
    <n v="0"/>
    <n v="0"/>
    <n v="0"/>
    <n v="0"/>
    <n v="0"/>
    <n v="0"/>
    <m/>
    <s v=""/>
    <m/>
    <m/>
    <m/>
    <s v=""/>
    <s v=""/>
    <m/>
    <m/>
    <m/>
    <m/>
    <n v="2.3785826912539298"/>
    <m/>
    <m/>
    <m/>
    <m/>
    <m/>
    <s v=""/>
    <s v=""/>
    <m/>
    <m/>
    <s v=""/>
    <m/>
    <m/>
    <m/>
    <m/>
    <m/>
    <m/>
    <m/>
    <n v="2"/>
    <m/>
    <n v="0"/>
    <n v="0"/>
    <m/>
    <m/>
  </r>
  <r>
    <x v="1"/>
    <x v="3"/>
    <n v="354770021"/>
    <s v="Santo Anastácio"/>
    <m/>
    <m/>
    <m/>
    <m/>
    <m/>
    <m/>
    <n v="0"/>
    <n v="0"/>
    <n v="0"/>
    <n v="0"/>
    <n v="0"/>
    <n v="0"/>
    <n v="0"/>
    <n v="0"/>
    <n v="0"/>
    <n v="1"/>
    <n v="0"/>
    <n v="100"/>
    <m/>
    <s v=""/>
    <m/>
    <m/>
    <m/>
    <s v=""/>
    <s v=""/>
    <m/>
    <m/>
    <m/>
    <m/>
    <s v=""/>
    <m/>
    <m/>
    <m/>
    <m/>
    <m/>
    <s v=""/>
    <s v=""/>
    <m/>
    <m/>
    <s v=""/>
    <m/>
    <m/>
    <m/>
    <m/>
    <m/>
    <m/>
    <m/>
    <n v="0"/>
    <m/>
    <n v="0"/>
    <n v="1"/>
    <m/>
    <m/>
  </r>
  <r>
    <x v="13"/>
    <x v="3"/>
    <n v="354770022"/>
    <s v="Santo Anastácio"/>
    <n v="-0.211331207312171"/>
    <n v="20205"/>
    <n v="18989"/>
    <n v="1216"/>
    <n v="36.567"/>
    <n v="93.98"/>
    <n v="0.21000000000000002"/>
    <n v="0.17"/>
    <n v="0.04"/>
    <n v="0"/>
    <n v="2.8000000000000001E-2"/>
    <n v="5.8999999999999997E-2"/>
    <n v="0.12"/>
    <n v="5.7486999999999998E-3"/>
    <n v="5.6398843229166662E-2"/>
    <n v="4"/>
    <n v="29.03"/>
    <n v="70.97"/>
    <n v="13.72"/>
    <n v="1058.2380000000001"/>
    <n v="224.14"/>
    <n v="1"/>
    <n v="0"/>
    <n v="6383.6792873051227"/>
    <n v="858.44097995545621"/>
    <n v="91.7"/>
    <n v="93.19"/>
    <n v="90.49"/>
    <n v="21.86"/>
    <s v=""/>
    <n v="98.41"/>
    <n v="10.34"/>
    <n v="5.2"/>
    <n v="11.5"/>
    <n v="7.2"/>
    <n v="1"/>
    <n v="0.18811725975858301"/>
    <n v="0"/>
    <n v="0"/>
    <n v="0"/>
    <n v="8.3000000000000007"/>
    <n v="94"/>
    <n v="94"/>
    <n v="78.8"/>
    <n v="8.5"/>
    <n v="0"/>
    <n v="0"/>
    <n v="15"/>
    <n v="49.646408324771812"/>
    <n v="9"/>
    <n v="22"/>
    <n v="994.74372000000005"/>
    <n v="994.74372000000005"/>
  </r>
  <r>
    <x v="18"/>
    <x v="3"/>
    <n v="35478096"/>
    <s v="Santo André"/>
    <n v="0.28598346760695398"/>
    <n v="688899"/>
    <n v="688899"/>
    <n v="0"/>
    <n v="3940.1680000000001"/>
    <n v="100"/>
    <n v="0.79"/>
    <n v="0.48"/>
    <n v="0.31"/>
    <n v="0"/>
    <n v="0.15"/>
    <n v="0.56100000000000005"/>
    <n v="0"/>
    <n v="8.6354100000000003E-2"/>
    <n v="2.8145989236111113"/>
    <n v="12"/>
    <n v="3.01"/>
    <n v="96.99"/>
    <n v="786.75"/>
    <n v="38622.474000000002"/>
    <n v="23709.01"/>
    <n v="147"/>
    <n v="2"/>
    <n v="130.46556897310055"/>
    <n v="17.395409196413407"/>
    <n v="100"/>
    <n v="100"/>
    <n v="98.87"/>
    <n v="45.79"/>
    <n v="36.883116883116898"/>
    <n v="100"/>
    <n v="75.91"/>
    <n v="28"/>
    <n v="72.099999999999994"/>
    <n v="82.6"/>
    <n v="15"/>
    <n v="1.2525050100200401"/>
    <n v="0"/>
    <n v="0"/>
    <n v="0"/>
    <n v="9.4"/>
    <n v="98.56"/>
    <n v="39.423999999999999"/>
    <n v="38.6"/>
    <n v="4.9000000000000004"/>
    <n v="63"/>
    <n v="2"/>
    <n v="325"/>
    <n v="5.3293561203935598"/>
    <n v="4"/>
    <n v="129"/>
    <n v="38066.310369999999"/>
    <n v="15226.524149999999"/>
  </r>
  <r>
    <x v="19"/>
    <x v="3"/>
    <n v="35478097"/>
    <s v="Santo André"/>
    <m/>
    <m/>
    <m/>
    <m/>
    <m/>
    <m/>
    <n v="0"/>
    <n v="0"/>
    <n v="0"/>
    <n v="0"/>
    <n v="0"/>
    <n v="0"/>
    <n v="0"/>
    <n v="0"/>
    <n v="0"/>
    <n v="0"/>
    <n v="0"/>
    <n v="0"/>
    <m/>
    <s v=""/>
    <m/>
    <m/>
    <m/>
    <s v=""/>
    <s v=""/>
    <m/>
    <m/>
    <m/>
    <m/>
    <n v="40.594418604651203"/>
    <m/>
    <m/>
    <m/>
    <m/>
    <m/>
    <s v=""/>
    <s v=""/>
    <m/>
    <m/>
    <s v=""/>
    <m/>
    <m/>
    <m/>
    <m/>
    <m/>
    <m/>
    <m/>
    <n v="0"/>
    <m/>
    <n v="0"/>
    <n v="0"/>
    <m/>
    <m/>
  </r>
  <r>
    <x v="4"/>
    <x v="3"/>
    <n v="35479084"/>
    <s v="Santo Antônio da Alegria"/>
    <m/>
    <m/>
    <m/>
    <m/>
    <m/>
    <m/>
    <n v="0"/>
    <n v="0"/>
    <n v="0"/>
    <n v="0"/>
    <n v="0"/>
    <n v="0"/>
    <n v="0"/>
    <n v="0"/>
    <n v="0"/>
    <n v="0"/>
    <n v="0"/>
    <n v="0"/>
    <m/>
    <s v=""/>
    <m/>
    <m/>
    <m/>
    <s v=""/>
    <s v=""/>
    <m/>
    <m/>
    <m/>
    <m/>
    <s v=""/>
    <m/>
    <m/>
    <m/>
    <m/>
    <m/>
    <s v=""/>
    <s v=""/>
    <m/>
    <m/>
    <s v=""/>
    <m/>
    <m/>
    <m/>
    <m/>
    <m/>
    <m/>
    <m/>
    <n v="0"/>
    <m/>
    <n v="0"/>
    <n v="0"/>
    <m/>
    <m/>
  </r>
  <r>
    <x v="11"/>
    <x v="3"/>
    <n v="35479088"/>
    <s v="Santo Antônio da Alegria"/>
    <n v="0.58562030093061201"/>
    <n v="6541"/>
    <n v="4903"/>
    <n v="1638"/>
    <n v="21.122"/>
    <n v="74.959999999999994"/>
    <n v="0.3"/>
    <n v="0.25"/>
    <n v="0.05"/>
    <n v="0.02"/>
    <n v="2.5000000000000001E-2"/>
    <n v="0"/>
    <n v="0.26"/>
    <n v="1.1195800000000001E-2"/>
    <n v="1.7033854166666668E-2"/>
    <n v="5"/>
    <n v="54.24"/>
    <n v="45.76"/>
    <n v="3.54"/>
    <n v="273.13200000000001"/>
    <n v="102.05"/>
    <n v="1"/>
    <n v="0"/>
    <n v="23624.277633389389"/>
    <n v="2796.343066809357"/>
    <n v="100"/>
    <n v="98.11"/>
    <n v="100"/>
    <n v="55.06"/>
    <s v=""/>
    <n v="99.8"/>
    <n v="19.170000000000002"/>
    <n v="6"/>
    <n v="25.6"/>
    <n v="8.6"/>
    <n v="0"/>
    <n v="0"/>
    <n v="0"/>
    <n v="0"/>
    <n v="0"/>
    <n v="8.6999999999999993"/>
    <n v="98.33"/>
    <n v="98.33"/>
    <n v="62.6"/>
    <n v="7"/>
    <n v="0"/>
    <n v="0"/>
    <n v="0"/>
    <n v="146.76654945726952"/>
    <n v="32"/>
    <n v="27"/>
    <n v="268.57069560000002"/>
    <n v="268.57069560000002"/>
  </r>
  <r>
    <x v="6"/>
    <x v="3"/>
    <n v="35480055"/>
    <s v="Santo Antônio de Posse"/>
    <n v="1.1167781505983001"/>
    <n v="22214"/>
    <n v="21030"/>
    <n v="1184"/>
    <n v="144.14400000000001"/>
    <n v="94.67"/>
    <n v="0.3"/>
    <n v="0.21"/>
    <n v="0.09"/>
    <n v="0"/>
    <n v="7.5999999999999998E-2"/>
    <n v="3.6999999999999998E-2"/>
    <n v="0.16"/>
    <n v="2.2840099999999999E-2"/>
    <n v="6.7619004629629637E-2"/>
    <n v="20"/>
    <n v="15.38"/>
    <n v="84.62"/>
    <n v="14.56"/>
    <n v="1122.9839999999999"/>
    <n v="874.21"/>
    <n v="5"/>
    <n v="0"/>
    <n v="2725.7189159989198"/>
    <n v="354.91131718735932"/>
    <n v="100"/>
    <n v="98.68"/>
    <n v="100"/>
    <n v="48.32"/>
    <n v="0"/>
    <n v="100"/>
    <n v="41.72"/>
    <n v="15.6"/>
    <n v="43.9"/>
    <n v="37.6"/>
    <n v="2"/>
    <n v="0"/>
    <n v="0"/>
    <n v="0"/>
    <n v="12"/>
    <n v="8.3000000000000007"/>
    <n v="92"/>
    <n v="39.56"/>
    <n v="22.2"/>
    <n v="3.5"/>
    <n v="0"/>
    <n v="0"/>
    <n v="26"/>
    <n v="112.3944376529582"/>
    <n v="20"/>
    <n v="110"/>
    <n v="1033.14528"/>
    <n v="444.25247039999999"/>
  </r>
  <r>
    <x v="12"/>
    <x v="3"/>
    <n v="354805419"/>
    <s v="Santo Antônio do Aracanguá"/>
    <n v="0.85202382929085996"/>
    <n v="8077"/>
    <n v="6846"/>
    <n v="1231"/>
    <n v="6.1840000000000002"/>
    <n v="84.76"/>
    <n v="0.39"/>
    <n v="0.33"/>
    <n v="0.06"/>
    <n v="0"/>
    <n v="0"/>
    <n v="0.14000000000000001"/>
    <n v="0.24"/>
    <n v="1.0840199999999999E-2"/>
    <n v="1.6469507812500003E-2"/>
    <n v="1"/>
    <n v="58.82"/>
    <n v="41.18"/>
    <n v="4.54"/>
    <n v="350.298"/>
    <n v="154.13999999999999"/>
    <n v="1"/>
    <n v="0"/>
    <n v="37287.210597994308"/>
    <n v="2928.3149684288719"/>
    <n v="78.3"/>
    <s v=""/>
    <n v="78.3"/>
    <n v="3.71"/>
    <n v="5.4054054054054097"/>
    <n v="100"/>
    <n v="12.92"/>
    <n v="4.0999999999999996"/>
    <n v="14.8"/>
    <n v="7.4"/>
    <n v="0"/>
    <n v="0"/>
    <n v="0"/>
    <n v="0"/>
    <n v="0"/>
    <n v="8.1999999999999993"/>
    <n v="100"/>
    <n v="80"/>
    <n v="56"/>
    <n v="6.8"/>
    <n v="0"/>
    <n v="0"/>
    <n v="3"/>
    <n v="0"/>
    <n v="20"/>
    <n v="14"/>
    <n v="350.298"/>
    <n v="280.23840000000001"/>
  </r>
  <r>
    <x v="3"/>
    <x v="3"/>
    <n v="35481049"/>
    <s v="Santo Antônio do Jardim"/>
    <n v="-0.28107559074362898"/>
    <n v="5850"/>
    <n v="3721"/>
    <n v="2129"/>
    <n v="53.448999999999998"/>
    <n v="63.61"/>
    <n v="0.02"/>
    <n v="0.02"/>
    <n v="0"/>
    <n v="0.04"/>
    <n v="0.01"/>
    <n v="0"/>
    <n v="0.01"/>
    <n v="6.8519999999999996E-4"/>
    <n v="9.1314843750000003E-3"/>
    <n v="10"/>
    <n v="57.14"/>
    <n v="42.86"/>
    <n v="2.5099999999999998"/>
    <n v="193.482"/>
    <n v="56.53"/>
    <n v="0"/>
    <n v="0"/>
    <n v="7924.4307692307693"/>
    <n v="916.43076923076944"/>
    <n v="59.94"/>
    <s v=""/>
    <n v="57.74"/>
    <n v="32.61"/>
    <n v="3.8888888888888902"/>
    <n v="100"/>
    <n v="4.8"/>
    <n v="1.7"/>
    <n v="6.9"/>
    <n v="0.4"/>
    <s v=""/>
    <s v=""/>
    <n v="0"/>
    <n v="0"/>
    <s v=""/>
    <n v="8.3000000000000007"/>
    <n v="88.48"/>
    <n v="88.48"/>
    <n v="70.8"/>
    <n v="7.9"/>
    <n v="0"/>
    <n v="0"/>
    <n v="0"/>
    <n v="109.51122062233173"/>
    <n v="16"/>
    <n v="12"/>
    <n v="171.19287360000001"/>
    <n v="171.19287360000001"/>
  </r>
  <r>
    <x v="20"/>
    <x v="3"/>
    <n v="35482031"/>
    <s v="Santo Antônio do Pinhal"/>
    <n v="0.195086109657616"/>
    <n v="6580"/>
    <n v="4403"/>
    <n v="2177"/>
    <n v="49.515000000000001"/>
    <n v="66.91"/>
    <n v="0.03"/>
    <n v="0.03"/>
    <n v="0"/>
    <n v="0.01"/>
    <n v="0"/>
    <n v="0"/>
    <n v="0.03"/>
    <n v="1.1046999999999999E-3"/>
    <n v="9.9591041666666665E-3"/>
    <n v="22"/>
    <n v="78.569999999999993"/>
    <n v="21.43"/>
    <n v="2.83"/>
    <n v="218.268"/>
    <n v="163.76"/>
    <n v="3"/>
    <n v="0"/>
    <n v="20848.267477203648"/>
    <n v="2875.623100303952"/>
    <n v="58.12"/>
    <s v=""/>
    <n v="31.03"/>
    <n v="29.74"/>
    <s v=""/>
    <n v="97.77"/>
    <n v="1.5151515151515151"/>
    <n v="0.68965517241379315"/>
    <n v="2.1739130434782608"/>
    <n v="0"/>
    <s v=""/>
    <s v=""/>
    <n v="0"/>
    <n v="0"/>
    <s v=""/>
    <n v="10"/>
    <n v="45.39"/>
    <n v="45.39"/>
    <n v="25"/>
    <n v="3.8"/>
    <n v="0"/>
    <n v="0"/>
    <n v="14"/>
    <n v="0"/>
    <n v="33"/>
    <n v="9"/>
    <n v="99.071845199999998"/>
    <n v="99.071845199999998"/>
  </r>
  <r>
    <x v="1"/>
    <x v="3"/>
    <n v="354830221"/>
    <s v="Santo Expedito"/>
    <n v="0.70019148617155302"/>
    <n v="2923"/>
    <n v="2695"/>
    <n v="228"/>
    <n v="31.126000000000001"/>
    <n v="92.2"/>
    <n v="0.01"/>
    <n v="0"/>
    <n v="0.01"/>
    <n v="0"/>
    <n v="7.0000000000000001E-3"/>
    <n v="0"/>
    <n v="0"/>
    <n v="2.052E-4"/>
    <n v="7.1613499999999986E-3"/>
    <n v="0"/>
    <n v="0"/>
    <n v="100"/>
    <n v="1.89"/>
    <n v="145.96199999999999"/>
    <n v="30.96"/>
    <n v="1"/>
    <n v="0"/>
    <n v="7660.1300034211426"/>
    <n v="863.1132398221007"/>
    <n v="94.08"/>
    <n v="98.14"/>
    <n v="85.41"/>
    <n v="11.01"/>
    <s v=""/>
    <n v="100"/>
    <n v="2.3199999999999998"/>
    <n v="1.1000000000000001"/>
    <n v="0"/>
    <n v="9.6"/>
    <n v="0"/>
    <n v="0"/>
    <n v="0"/>
    <n v="0"/>
    <n v="0"/>
    <n v="7.5"/>
    <n v="87.54"/>
    <n v="87.54"/>
    <n v="78.8"/>
    <n v="8.4"/>
    <n v="0"/>
    <n v="0"/>
    <n v="1"/>
    <n v="97.746933189971188"/>
    <n v="0"/>
    <n v="10"/>
    <n v="127.7751348"/>
    <n v="127.7751348"/>
  </r>
  <r>
    <x v="0"/>
    <x v="3"/>
    <n v="354840120"/>
    <s v="Santópolis do Aguapeí"/>
    <n v="0.97940487640386698"/>
    <n v="4555"/>
    <n v="4436"/>
    <n v="119"/>
    <n v="35.710999999999999"/>
    <n v="97.39"/>
    <n v="0.03"/>
    <n v="0.02"/>
    <n v="0.01"/>
    <n v="0"/>
    <n v="1.9E-2"/>
    <n v="0"/>
    <n v="0"/>
    <n v="3.0247E-3"/>
    <n v="1.0698319010416667E-2"/>
    <n v="0"/>
    <n v="37.5"/>
    <n v="62.5"/>
    <n v="3.17"/>
    <n v="244.566"/>
    <n v="43.37"/>
    <n v="0"/>
    <n v="1"/>
    <n v="6369.5104281009881"/>
    <n v="761.5718990120746"/>
    <n v="90.19"/>
    <n v="98.14"/>
    <n v="90.14"/>
    <n v="17.14"/>
    <n v="11.1209964412811"/>
    <n v="93.33"/>
    <n v="7.07"/>
    <n v="2.9"/>
    <n v="7.2"/>
    <n v="6.9"/>
    <s v=""/>
    <s v=""/>
    <n v="0"/>
    <n v="0"/>
    <s v=""/>
    <n v="8.6"/>
    <n v="87.52"/>
    <n v="87.52"/>
    <n v="82.3"/>
    <n v="9.3000000000000007"/>
    <n v="0"/>
    <n v="1"/>
    <n v="0"/>
    <n v="177.5979944279116"/>
    <n v="3"/>
    <n v="5"/>
    <n v="214.04416320000001"/>
    <n v="214.04416320000001"/>
  </r>
  <r>
    <x v="19"/>
    <x v="3"/>
    <n v="35485007"/>
    <s v="Santos"/>
    <n v="0.13048343745170099"/>
    <n v="425621"/>
    <n v="425302"/>
    <n v="319"/>
    <n v="1518.4480000000001"/>
    <n v="99.93"/>
    <n v="2.9699999999999998"/>
    <n v="2.96"/>
    <n v="0.01"/>
    <n v="0"/>
    <n v="2"/>
    <n v="0.96199999999999997"/>
    <n v="0"/>
    <n v="6.4459000000000001E-3"/>
    <n v="1.482776863425926"/>
    <n v="9"/>
    <n v="60.87"/>
    <n v="39.130000000000003"/>
    <n v="390.98"/>
    <n v="23458.518"/>
    <n v="23458.52"/>
    <n v="94"/>
    <n v="17"/>
    <n v="1072.8824000695454"/>
    <n v="136.33312266077098"/>
    <n v="100"/>
    <n v="100"/>
    <n v="99.93"/>
    <n v="14.32"/>
    <s v=""/>
    <n v="100"/>
    <n v="54.86"/>
    <n v="20.5"/>
    <n v="82.8"/>
    <n v="0.6"/>
    <n v="7"/>
    <n v="5.2572371805380502"/>
    <n v="0.46990162609457697"/>
    <n v="0"/>
    <n v="0"/>
    <n v="9.5"/>
    <n v="97.71"/>
    <n v="0"/>
    <n v="0"/>
    <n v="1.7"/>
    <n v="32"/>
    <n v="17"/>
    <n v="52"/>
    <n v="134.882061443759"/>
    <n v="14"/>
    <n v="9"/>
    <n v="22921.317940000001"/>
    <n v="0"/>
  </r>
  <r>
    <x v="20"/>
    <x v="3"/>
    <n v="35486091"/>
    <s v="São Bento do Sapucaí"/>
    <n v="4.7739622847409201E-2"/>
    <n v="10501"/>
    <n v="5311"/>
    <n v="5190"/>
    <n v="41.637999999999998"/>
    <n v="50.58"/>
    <n v="0.1"/>
    <n v="0.1"/>
    <n v="0"/>
    <n v="0"/>
    <n v="6.2E-2"/>
    <n v="0"/>
    <n v="0.02"/>
    <n v="1.46245E-2"/>
    <n v="1.8190794791666662E-2"/>
    <n v="2"/>
    <n v="94.12"/>
    <n v="5.88"/>
    <n v="3.67"/>
    <n v="283.28399999999999"/>
    <n v="107.35"/>
    <n v="1"/>
    <n v="0"/>
    <n v="24835.988953433007"/>
    <n v="3363.5196647938292"/>
    <n v="66.52"/>
    <n v="73.430000000000007"/>
    <n v="46.81"/>
    <n v="18.59"/>
    <n v="6.3085291313856304E-2"/>
    <n v="100"/>
    <n v="2.666666666666667"/>
    <n v="1.2091898428053205"/>
    <n v="3.8022813688212933"/>
    <n v="0"/>
    <n v="2"/>
    <n v="2"/>
    <n v="0"/>
    <n v="0"/>
    <n v="0"/>
    <n v="10"/>
    <n v="92.1"/>
    <n v="68.246099999999998"/>
    <n v="62.1"/>
    <n v="6.7"/>
    <n v="0"/>
    <n v="0"/>
    <n v="26"/>
    <n v="340.83172676106852"/>
    <n v="32"/>
    <n v="2"/>
    <n v="260.90456399999999"/>
    <n v="193.33028189999999"/>
  </r>
  <r>
    <x v="18"/>
    <x v="3"/>
    <n v="35487086"/>
    <s v="São Bernardo do Campo"/>
    <n v="0.68320294148274097"/>
    <n v="799645"/>
    <n v="786636"/>
    <n v="13009"/>
    <n v="1968.6959999999999"/>
    <n v="98.37"/>
    <n v="5.98"/>
    <n v="5.5"/>
    <n v="0.48"/>
    <n v="0"/>
    <n v="5.5709999999999997"/>
    <n v="0.23400000000000001"/>
    <n v="0"/>
    <n v="0.17456479999999999"/>
    <n v="3.2670681134259261"/>
    <n v="13"/>
    <n v="1.29"/>
    <n v="98.71"/>
    <n v="894.95"/>
    <n v="43934.13"/>
    <n v="31684.04"/>
    <n v="131"/>
    <n v="7"/>
    <n v="374.65625371258494"/>
    <n v="49.691250492405999"/>
    <n v="100"/>
    <n v="99.36"/>
    <n v="96.58"/>
    <n v="38.369999999999997"/>
    <n v="50"/>
    <n v="100"/>
    <n v="178.91"/>
    <n v="66.5"/>
    <n v="257.2"/>
    <n v="37.9"/>
    <n v="12"/>
    <n v="0.19277800279938301"/>
    <n v="0"/>
    <n v="0"/>
    <n v="0"/>
    <n v="9.4"/>
    <n v="90.47"/>
    <n v="28.950399999999998"/>
    <n v="27.9"/>
    <n v="3.8"/>
    <n v="18"/>
    <n v="7"/>
    <n v="371"/>
    <n v="170.51986082280101"/>
    <n v="5"/>
    <n v="382"/>
    <n v="39747.207410000003"/>
    <n v="12719.10637"/>
  </r>
  <r>
    <x v="19"/>
    <x v="3"/>
    <n v="35487087"/>
    <s v="São Bernardo do Campo"/>
    <m/>
    <m/>
    <m/>
    <m/>
    <m/>
    <m/>
    <n v="0.34"/>
    <n v="0.34"/>
    <n v="0"/>
    <n v="0"/>
    <n v="0.32"/>
    <n v="0"/>
    <n v="0.02"/>
    <n v="0"/>
    <n v="0"/>
    <n v="3"/>
    <n v="100"/>
    <n v="0"/>
    <m/>
    <s v=""/>
    <m/>
    <m/>
    <m/>
    <s v=""/>
    <s v=""/>
    <m/>
    <m/>
    <m/>
    <m/>
    <n v="42.135608048993902"/>
    <m/>
    <m/>
    <m/>
    <m/>
    <m/>
    <s v=""/>
    <s v=""/>
    <m/>
    <m/>
    <s v=""/>
    <m/>
    <m/>
    <m/>
    <m/>
    <m/>
    <m/>
    <m/>
    <n v="6"/>
    <m/>
    <n v="5"/>
    <n v="0"/>
    <m/>
    <m/>
  </r>
  <r>
    <x v="18"/>
    <x v="3"/>
    <n v="35488076"/>
    <s v="São Caetano do Sul"/>
    <n v="0.29801270348430697"/>
    <n v="150860"/>
    <n v="150860"/>
    <n v="0"/>
    <n v="9821.6149999999998"/>
    <n v="100"/>
    <n v="0.05"/>
    <n v="0"/>
    <n v="0.05"/>
    <n v="0"/>
    <n v="2E-3"/>
    <n v="7.0000000000000001E-3"/>
    <n v="0"/>
    <n v="4.2656100000000002E-2"/>
    <n v="0.52556550925925927"/>
    <n v="0"/>
    <n v="0"/>
    <n v="100"/>
    <n v="143.65"/>
    <n v="8618.8320000000003"/>
    <n v="898.77"/>
    <n v="62"/>
    <n v="3"/>
    <n v="48.079543948031287"/>
    <n v="8.3616598170489187"/>
    <n v="100"/>
    <n v="100"/>
    <n v="100"/>
    <n v="12.57"/>
    <s v=""/>
    <n v="100"/>
    <n v="57.59"/>
    <n v="22.5"/>
    <n v="0"/>
    <n v="129.6"/>
    <n v="1"/>
    <n v="1.4728811671678399"/>
    <n v="0"/>
    <n v="0"/>
    <n v="0"/>
    <n v="9.4"/>
    <n v="100"/>
    <n v="91.4"/>
    <n v="89.6"/>
    <n v="9.9"/>
    <n v="22"/>
    <n v="3"/>
    <n v="15"/>
    <n v="0.38054247563140758"/>
    <n v="0"/>
    <n v="72"/>
    <n v="8618.8320000000003"/>
    <n v="7877.6124479999999"/>
  </r>
  <r>
    <x v="3"/>
    <x v="3"/>
    <n v="35489069"/>
    <s v="São Carlos"/>
    <m/>
    <m/>
    <m/>
    <m/>
    <m/>
    <m/>
    <n v="0.65999999999999992"/>
    <n v="0.59"/>
    <n v="7.0000000000000007E-2"/>
    <n v="0.01"/>
    <n v="1.7000000000000001E-2"/>
    <n v="8.9999999999999993E-3"/>
    <n v="0.59"/>
    <n v="3.8676099999999998E-2"/>
    <n v="0"/>
    <n v="31"/>
    <n v="62.75"/>
    <n v="37.25"/>
    <m/>
    <s v=""/>
    <m/>
    <m/>
    <m/>
    <s v=""/>
    <s v=""/>
    <m/>
    <m/>
    <m/>
    <m/>
    <n v="42.167999999999999"/>
    <m/>
    <m/>
    <m/>
    <m/>
    <m/>
    <s v=""/>
    <s v=""/>
    <m/>
    <m/>
    <s v=""/>
    <m/>
    <m/>
    <m/>
    <m/>
    <m/>
    <m/>
    <m/>
    <n v="26"/>
    <m/>
    <n v="64"/>
    <n v="38"/>
    <m/>
    <m/>
  </r>
  <r>
    <x v="7"/>
    <x v="3"/>
    <n v="354890613"/>
    <s v="São Carlos"/>
    <n v="1.06359267754721"/>
    <n v="236958"/>
    <n v="227468"/>
    <n v="9490"/>
    <n v="207.69"/>
    <n v="96"/>
    <n v="0.43"/>
    <n v="0.08"/>
    <n v="0.35"/>
    <n v="0"/>
    <n v="0.16700000000000001"/>
    <n v="9.1999999999999998E-2"/>
    <n v="0.03"/>
    <n v="0.13881560000000001"/>
    <n v="0.79241031532638884"/>
    <n v="41"/>
    <n v="18.59"/>
    <n v="81.41"/>
    <n v="212.61"/>
    <n v="12756.528"/>
    <n v="2641.49"/>
    <n v="25"/>
    <n v="2"/>
    <n v="1732.7911275415897"/>
    <n v="196.96857670979662"/>
    <n v="95.99"/>
    <n v="99.9"/>
    <n v="95.99"/>
    <n v="44.54"/>
    <s v=""/>
    <n v="100"/>
    <n v="20.58"/>
    <n v="8.3000000000000007"/>
    <n v="17.399999999999999"/>
    <n v="28.6"/>
    <n v="0"/>
    <n v="1.0881077081549999"/>
    <n v="0"/>
    <n v="1"/>
    <n v="0"/>
    <n v="10"/>
    <n v="100"/>
    <n v="90.7"/>
    <n v="79.3"/>
    <n v="8.5"/>
    <n v="1"/>
    <n v="2"/>
    <n v="68"/>
    <n v="21.074940188179372"/>
    <n v="58"/>
    <n v="254"/>
    <n v="12756.528"/>
    <n v="11570.170899999999"/>
  </r>
  <r>
    <x v="16"/>
    <x v="3"/>
    <n v="354900318"/>
    <s v="São Francisco"/>
    <n v="-0.41795789414860202"/>
    <n v="2712"/>
    <n v="2194"/>
    <n v="518"/>
    <n v="36.006"/>
    <n v="80.900000000000006"/>
    <n v="0.02"/>
    <n v="0.01"/>
    <n v="0.01"/>
    <n v="0"/>
    <n v="7.0000000000000001E-3"/>
    <n v="0"/>
    <n v="0.01"/>
    <n v="1.0933E-3"/>
    <n v="6.3336500000000014E-3"/>
    <n v="1"/>
    <n v="74.599999999999994"/>
    <n v="25.4"/>
    <n v="1.55"/>
    <n v="119.39400000000001"/>
    <n v="119.39"/>
    <n v="0"/>
    <n v="0"/>
    <n v="6511.858407079646"/>
    <n v="581.41592920353969"/>
    <n v="89.68"/>
    <n v="77.58"/>
    <n v="87.65"/>
    <n v="15.56"/>
    <n v="30.612244897959201"/>
    <n v="100"/>
    <n v="10.6"/>
    <n v="3.4"/>
    <n v="8.6"/>
    <n v="15.7"/>
    <n v="0"/>
    <n v="0"/>
    <n v="0"/>
    <n v="0"/>
    <n v="0"/>
    <n v="8.1999999999999993"/>
    <n v="100"/>
    <n v="100"/>
    <n v="0"/>
    <n v="3.5"/>
    <n v="0"/>
    <n v="0"/>
    <n v="0"/>
    <n v="110.52078974998616"/>
    <n v="47"/>
    <n v="16"/>
    <n v="119.39400000000001"/>
    <n v="119.39400000000001"/>
  </r>
  <r>
    <x v="4"/>
    <x v="3"/>
    <n v="35491024"/>
    <s v="São João da Boa Vista"/>
    <m/>
    <m/>
    <m/>
    <m/>
    <m/>
    <m/>
    <n v="0"/>
    <n v="0"/>
    <n v="0"/>
    <n v="0"/>
    <n v="0"/>
    <n v="0"/>
    <n v="0"/>
    <n v="0"/>
    <n v="0"/>
    <n v="0"/>
    <n v="0"/>
    <n v="0"/>
    <m/>
    <s v=""/>
    <m/>
    <m/>
    <m/>
    <s v=""/>
    <s v=""/>
    <m/>
    <m/>
    <m/>
    <m/>
    <n v="12.7083333333333"/>
    <m/>
    <m/>
    <m/>
    <m/>
    <m/>
    <s v=""/>
    <s v=""/>
    <m/>
    <m/>
    <s v=""/>
    <m/>
    <m/>
    <m/>
    <m/>
    <m/>
    <m/>
    <m/>
    <n v="0"/>
    <m/>
    <n v="0"/>
    <n v="0"/>
    <m/>
    <m/>
  </r>
  <r>
    <x v="3"/>
    <x v="3"/>
    <n v="35491029"/>
    <s v="São João da Boa Vista"/>
    <n v="0.52007891428678099"/>
    <n v="86349"/>
    <n v="83831"/>
    <n v="2518"/>
    <n v="167.29400000000001"/>
    <n v="97.08"/>
    <n v="1.53"/>
    <n v="1.48"/>
    <n v="0.05"/>
    <n v="0.57999999999999996"/>
    <n v="0"/>
    <n v="0.12"/>
    <n v="1.38"/>
    <n v="1.8246499999999999E-2"/>
    <n v="0.26284475694444442"/>
    <n v="96"/>
    <n v="69.31"/>
    <n v="30.69"/>
    <n v="69.2"/>
    <n v="4670.7299999999996"/>
    <n v="1462.28"/>
    <n v="13"/>
    <n v="0"/>
    <n v="2545.5525831219816"/>
    <n v="303.12893027134078"/>
    <n v="100"/>
    <n v="96.01"/>
    <n v="98.73"/>
    <n v="26.48"/>
    <s v=""/>
    <n v="100"/>
    <n v="60.44"/>
    <n v="21.9"/>
    <n v="87.4"/>
    <n v="5.5"/>
    <n v="0"/>
    <n v="0.38233955393718699"/>
    <n v="0"/>
    <n v="2"/>
    <n v="0"/>
    <n v="9.6999999999999993"/>
    <n v="98.16"/>
    <n v="98.16"/>
    <n v="68.7"/>
    <n v="7.9"/>
    <n v="0"/>
    <n v="0"/>
    <n v="64"/>
    <n v="0"/>
    <n v="131"/>
    <n v="58"/>
    <n v="4584.7885679999999"/>
    <n v="4584.7885679999999"/>
  </r>
  <r>
    <x v="16"/>
    <x v="3"/>
    <n v="354920118"/>
    <s v="São João das Duas Pontes"/>
    <n v="-0.42568706747245799"/>
    <n v="2501"/>
    <n v="1923"/>
    <n v="578"/>
    <n v="19.308"/>
    <n v="76.89"/>
    <n v="0.01"/>
    <n v="0"/>
    <n v="0.01"/>
    <n v="0"/>
    <n v="2E-3"/>
    <n v="0"/>
    <n v="0.01"/>
    <n v="3.1021E-3"/>
    <n v="6.4381210937499997E-3"/>
    <n v="3"/>
    <n v="41.67"/>
    <n v="58.33"/>
    <n v="1.39"/>
    <n v="107.352"/>
    <n v="11.21"/>
    <n v="0"/>
    <n v="0"/>
    <n v="12104.982007197121"/>
    <n v="882.65493802478989"/>
    <n v="98.85"/>
    <s v=""/>
    <n v="96.66"/>
    <n v="13.7"/>
    <n v="50.229743999543402"/>
    <n v="100"/>
    <n v="3.41"/>
    <n v="1.1000000000000001"/>
    <n v="1.4"/>
    <n v="10.199999999999999"/>
    <n v="0"/>
    <n v="0"/>
    <n v="0"/>
    <n v="0"/>
    <n v="0"/>
    <n v="9"/>
    <n v="100"/>
    <n v="100"/>
    <n v="89.6"/>
    <n v="10"/>
    <n v="0"/>
    <n v="0"/>
    <n v="0"/>
    <n v="31.064963999225803"/>
    <n v="5"/>
    <n v="7"/>
    <n v="107.352"/>
    <n v="107.352"/>
  </r>
  <r>
    <x v="16"/>
    <x v="3"/>
    <n v="354925018"/>
    <s v="São João de Iracema"/>
    <n v="0.47046310906551098"/>
    <n v="1832"/>
    <n v="1601"/>
    <n v="231"/>
    <n v="10.297000000000001"/>
    <n v="87.39"/>
    <n v="0.01"/>
    <n v="0.01"/>
    <n v="0"/>
    <n v="0"/>
    <n v="0"/>
    <n v="0"/>
    <n v="0.01"/>
    <n v="2.8900000000000001E-5"/>
    <n v="4.2313765398550732E-3"/>
    <n v="0"/>
    <n v="66.67"/>
    <n v="33.33"/>
    <n v="1.0900000000000001"/>
    <n v="83.861999999999995"/>
    <n v="8.39"/>
    <n v="0"/>
    <n v="0"/>
    <n v="23238.86462882096"/>
    <n v="1893.5371179039298"/>
    <s v=""/>
    <s v=""/>
    <s v=""/>
    <s v=""/>
    <n v="22.934131736526901"/>
    <s v=""/>
    <n v="3.37"/>
    <n v="1"/>
    <n v="4.5999999999999996"/>
    <n v="0"/>
    <s v=""/>
    <s v=""/>
    <n v="0"/>
    <n v="0"/>
    <s v=""/>
    <n v="10"/>
    <n v="100"/>
    <n v="100"/>
    <n v="90"/>
    <n v="10"/>
    <n v="0"/>
    <n v="0"/>
    <n v="0"/>
    <n v="0"/>
    <n v="2"/>
    <n v="1"/>
    <n v="83.861999999999995"/>
    <n v="83.861999999999995"/>
  </r>
  <r>
    <x v="0"/>
    <x v="3"/>
    <n v="354930020"/>
    <s v="São João do Pau d'Alho"/>
    <n v="-0.51112618176857305"/>
    <n v="2016"/>
    <n v="1714"/>
    <n v="302"/>
    <n v="17.106000000000002"/>
    <n v="85.02"/>
    <n v="0.05"/>
    <n v="0"/>
    <n v="0.05"/>
    <n v="0"/>
    <n v="0"/>
    <n v="0"/>
    <n v="0.04"/>
    <n v="6.1457999999999999E-3"/>
    <n v="4.7368125000000006E-3"/>
    <n v="0"/>
    <n v="0"/>
    <n v="100"/>
    <n v="1.21"/>
    <n v="93.366"/>
    <n v="12.84"/>
    <n v="0"/>
    <n v="0"/>
    <n v="13452.857142857143"/>
    <n v="1720.7142857142856"/>
    <s v=""/>
    <n v="81.099999999999994"/>
    <s v=""/>
    <s v=""/>
    <s v=""/>
    <s v=""/>
    <n v="13.77"/>
    <n v="5.8"/>
    <n v="0"/>
    <n v="45.1"/>
    <s v=""/>
    <s v=""/>
    <n v="0"/>
    <n v="0"/>
    <s v=""/>
    <n v="7.2"/>
    <n v="98"/>
    <n v="98"/>
    <n v="86.2"/>
    <n v="9.6999999999999993"/>
    <n v="0"/>
    <n v="0"/>
    <n v="0"/>
    <n v="0"/>
    <n v="0"/>
    <n v="17"/>
    <n v="91.498679999999993"/>
    <n v="91.498679999999993"/>
  </r>
  <r>
    <x v="11"/>
    <x v="3"/>
    <n v="35494098"/>
    <s v="São Joaquim da Barra"/>
    <n v="0.88382750702722401"/>
    <n v="49220"/>
    <n v="48349"/>
    <n v="871"/>
    <n v="119.38800000000001"/>
    <n v="98.23"/>
    <n v="0.13"/>
    <n v="0.04"/>
    <n v="0.09"/>
    <n v="0.18"/>
    <n v="4.8000000000000001E-2"/>
    <n v="1.9E-2"/>
    <n v="0.03"/>
    <n v="3.1300300000000003E-2"/>
    <n v="0.14982476851851853"/>
    <n v="1"/>
    <n v="20.51"/>
    <n v="79.489999999999995"/>
    <n v="40.01"/>
    <n v="2700.4319999999998"/>
    <n v="2700.43"/>
    <n v="4"/>
    <n v="1"/>
    <n v="3927.5839089800893"/>
    <n v="474.1292157659488"/>
    <n v="100"/>
    <n v="98.21"/>
    <n v="100"/>
    <n v="2.42"/>
    <s v=""/>
    <n v="99.82"/>
    <n v="22.05"/>
    <n v="7.1"/>
    <n v="28.1"/>
    <n v="11.9"/>
    <n v="18"/>
    <n v="0"/>
    <n v="0"/>
    <n v="0"/>
    <n v="0"/>
    <n v="10"/>
    <n v="100"/>
    <n v="0"/>
    <n v="0"/>
    <n v="1.5"/>
    <n v="1"/>
    <n v="1"/>
    <n v="11"/>
    <n v="32.037426437983882"/>
    <n v="8"/>
    <n v="31"/>
    <n v="2700.4319999999998"/>
    <n v="0"/>
  </r>
  <r>
    <x v="9"/>
    <x v="3"/>
    <n v="354940912"/>
    <s v="São Joaquim da Barra"/>
    <m/>
    <m/>
    <m/>
    <m/>
    <m/>
    <m/>
    <n v="0.31"/>
    <n v="0.31"/>
    <n v="0"/>
    <n v="0"/>
    <n v="0"/>
    <n v="0.30599999999999999"/>
    <n v="0"/>
    <n v="0"/>
    <n v="0"/>
    <n v="0"/>
    <n v="100"/>
    <n v="0"/>
    <m/>
    <s v=""/>
    <m/>
    <m/>
    <m/>
    <s v=""/>
    <s v=""/>
    <m/>
    <m/>
    <m/>
    <m/>
    <n v="30"/>
    <m/>
    <m/>
    <m/>
    <m/>
    <m/>
    <s v=""/>
    <s v=""/>
    <m/>
    <m/>
    <s v=""/>
    <m/>
    <m/>
    <m/>
    <m/>
    <m/>
    <m/>
    <m/>
    <n v="0"/>
    <m/>
    <n v="1"/>
    <n v="0"/>
    <m/>
    <m/>
  </r>
  <r>
    <x v="11"/>
    <x v="3"/>
    <n v="35495088"/>
    <s v="São José da Bela Vista"/>
    <n v="0.34866255084502501"/>
    <n v="8624"/>
    <n v="7815"/>
    <n v="809"/>
    <n v="31.138000000000002"/>
    <n v="90.62"/>
    <n v="0.16999999999999998"/>
    <n v="0.15"/>
    <n v="0.02"/>
    <n v="0"/>
    <n v="3.5000000000000003E-2"/>
    <n v="0"/>
    <n v="0.13"/>
    <n v="3.166E-3"/>
    <n v="2.1373595833333332E-2"/>
    <n v="17"/>
    <n v="57.89"/>
    <n v="42.11"/>
    <n v="5.54"/>
    <n v="427.24799999999999"/>
    <n v="55.54"/>
    <n v="2"/>
    <n v="0"/>
    <n v="16272.634508348794"/>
    <n v="1974.6567717996286"/>
    <n v="95.17"/>
    <n v="89.05"/>
    <n v="95.17"/>
    <n v="40.43"/>
    <s v=""/>
    <n v="95.17"/>
    <n v="12.02"/>
    <n v="3.8"/>
    <n v="17.7"/>
    <n v="3.1"/>
    <n v="0"/>
    <n v="0"/>
    <n v="0"/>
    <n v="0"/>
    <n v="0"/>
    <n v="7.3"/>
    <n v="100"/>
    <n v="100"/>
    <n v="87"/>
    <n v="10"/>
    <n v="0"/>
    <n v="0"/>
    <n v="6"/>
    <n v="163.75344735121979"/>
    <n v="22"/>
    <n v="16"/>
    <n v="427.24799999999999"/>
    <n v="427.24799999999999"/>
  </r>
  <r>
    <x v="15"/>
    <x v="3"/>
    <n v="35496072"/>
    <s v="São José do Barreiro"/>
    <n v="-0.112352488372225"/>
    <n v="4069"/>
    <n v="3120"/>
    <n v="949"/>
    <n v="7.1310000000000002"/>
    <n v="76.680000000000007"/>
    <n v="0.01"/>
    <n v="0.01"/>
    <n v="0"/>
    <n v="0"/>
    <n v="1.2E-2"/>
    <n v="0"/>
    <n v="0"/>
    <n v="8.564E-4"/>
    <n v="8.7131701041666659E-3"/>
    <n v="3"/>
    <n v="88.89"/>
    <n v="11.11"/>
    <n v="2.06"/>
    <n v="158.86799999999999"/>
    <n v="158.87"/>
    <n v="0"/>
    <n v="0"/>
    <n v="66342.629638731873"/>
    <n v="6665.2641926763363"/>
    <s v=""/>
    <n v="70.37"/>
    <s v=""/>
    <s v=""/>
    <n v="50"/>
    <s v=""/>
    <n v="0.35"/>
    <n v="0.2"/>
    <n v="0.5"/>
    <n v="0"/>
    <n v="0"/>
    <n v="3.06122448979592"/>
    <n v="0"/>
    <n v="0"/>
    <n v="0"/>
    <n v="9.8000000000000007"/>
    <n v="91"/>
    <n v="0"/>
    <n v="0"/>
    <n v="1.4"/>
    <n v="0"/>
    <n v="0"/>
    <n v="60"/>
    <n v="137.72254938832839"/>
    <n v="8"/>
    <n v="1"/>
    <n v="144.56988000000001"/>
    <n v="0"/>
  </r>
  <r>
    <x v="4"/>
    <x v="3"/>
    <n v="35497064"/>
    <s v="São José do Rio Pardo"/>
    <n v="0.26284925203390302"/>
    <n v="52839"/>
    <n v="48212"/>
    <n v="4627"/>
    <n v="126.101"/>
    <n v="91.24"/>
    <n v="0.42"/>
    <n v="0.42"/>
    <n v="0"/>
    <n v="0.05"/>
    <n v="5.6000000000000001E-2"/>
    <n v="1.6E-2"/>
    <n v="0.35"/>
    <n v="3.9296000000000001E-3"/>
    <n v="0.14987158556250002"/>
    <n v="54"/>
    <n v="80.510000000000005"/>
    <n v="19.489999999999998"/>
    <n v="38.78"/>
    <n v="2617.326"/>
    <n v="2468.65"/>
    <n v="6"/>
    <n v="0"/>
    <n v="3867.470618293306"/>
    <n v="393.90904445579974"/>
    <n v="93.18"/>
    <n v="88.55"/>
    <n v="89.57"/>
    <n v="40"/>
    <n v="83.3333333333333"/>
    <n v="99.89"/>
    <n v="20.83"/>
    <n v="6.6"/>
    <n v="30.6"/>
    <n v="0.5"/>
    <n v="0"/>
    <n v="0"/>
    <n v="0"/>
    <n v="0"/>
    <n v="0"/>
    <n v="9.6999999999999993"/>
    <n v="100"/>
    <n v="12"/>
    <n v="5.7"/>
    <n v="2.2999999999999998"/>
    <n v="1"/>
    <n v="0"/>
    <n v="22"/>
    <n v="37.36532164507372"/>
    <n v="95"/>
    <n v="23"/>
    <n v="2617.326"/>
    <n v="314.07911999999999"/>
  </r>
  <r>
    <x v="10"/>
    <x v="3"/>
    <n v="354980515"/>
    <s v="São José do Rio Preto"/>
    <n v="1.0813810115562199"/>
    <n v="437273"/>
    <n v="410745"/>
    <n v="26528"/>
    <n v="1013.825"/>
    <n v="93.93"/>
    <n v="2.54"/>
    <n v="0.6"/>
    <n v="1.94"/>
    <n v="0"/>
    <n v="2.0289999999999999"/>
    <n v="0.09"/>
    <n v="0.08"/>
    <n v="0.338609099999999"/>
    <n v="1.4776689561342593"/>
    <n v="44"/>
    <n v="2.5099999999999998"/>
    <n v="97.49"/>
    <n v="380.99"/>
    <n v="22859.117999999999"/>
    <n v="1812.73"/>
    <n v="52"/>
    <n v="4"/>
    <n v="240.87981649907496"/>
    <n v="25.963093993912278"/>
    <n v="97"/>
    <n v="100"/>
    <n v="93.46"/>
    <n v="27.2"/>
    <n v="23.751612903225801"/>
    <n v="99.5"/>
    <n v="237.57"/>
    <n v="76.099999999999994"/>
    <n v="84.6"/>
    <n v="539.29999999999995"/>
    <n v="0"/>
    <n v="6.2305295950155798E-2"/>
    <n v="0"/>
    <n v="0"/>
    <n v="0"/>
    <n v="10"/>
    <n v="99"/>
    <n v="99"/>
    <n v="92.1"/>
    <n v="10"/>
    <n v="25"/>
    <n v="4"/>
    <n v="78"/>
    <n v="137.31086327400973"/>
    <n v="25"/>
    <n v="971"/>
    <n v="22630.526819999999"/>
    <n v="22630.526819999999"/>
  </r>
  <r>
    <x v="15"/>
    <x v="3"/>
    <n v="35499042"/>
    <s v="São José dos Campos"/>
    <n v="1.3374827161860801"/>
    <n v="687544"/>
    <n v="673557"/>
    <n v="13987"/>
    <n v="625.26199999999994"/>
    <n v="97.97"/>
    <n v="3.5599999999999996"/>
    <n v="1.89"/>
    <n v="1.67"/>
    <n v="2.54"/>
    <n v="2.8130000000000002"/>
    <n v="0.57699999999999996"/>
    <n v="7.0000000000000007E-2"/>
    <n v="0.1101114"/>
    <n v="2.8090628703703704"/>
    <n v="158"/>
    <n v="28.28"/>
    <n v="71.72"/>
    <n v="757.8"/>
    <n v="37201.302000000003"/>
    <n v="4792.63"/>
    <n v="68"/>
    <n v="0"/>
    <n v="756.35688770464139"/>
    <n v="76.59890857894186"/>
    <n v="100"/>
    <n v="97.97"/>
    <n v="98.98"/>
    <n v="37.479999999999997"/>
    <n v="14.285714285714301"/>
    <n v="100"/>
    <n v="49.98"/>
    <n v="21.6"/>
    <n v="34.6"/>
    <n v="100.3"/>
    <n v="2"/>
    <n v="0.326569419254161"/>
    <n v="1.01811665871566"/>
    <n v="0"/>
    <n v="80"/>
    <n v="9"/>
    <n v="96.02"/>
    <n v="95.827960000000004"/>
    <n v="87.1"/>
    <n v="9.9"/>
    <n v="6"/>
    <n v="0"/>
    <n v="437"/>
    <n v="100.14015811718413"/>
    <n v="112"/>
    <n v="284"/>
    <n v="35720.690179999998"/>
    <n v="35649.248800000001"/>
  </r>
  <r>
    <x v="18"/>
    <x v="3"/>
    <n v="35499536"/>
    <s v="São Lourenço da Serra"/>
    <m/>
    <m/>
    <m/>
    <m/>
    <m/>
    <m/>
    <n v="0"/>
    <n v="0"/>
    <n v="0"/>
    <n v="0"/>
    <n v="0"/>
    <n v="0"/>
    <n v="0"/>
    <n v="0"/>
    <n v="0"/>
    <n v="0"/>
    <n v="0"/>
    <n v="0"/>
    <m/>
    <s v=""/>
    <m/>
    <m/>
    <m/>
    <s v=""/>
    <s v=""/>
    <m/>
    <m/>
    <m/>
    <m/>
    <n v="54.447921323200703"/>
    <m/>
    <m/>
    <m/>
    <m/>
    <m/>
    <s v=""/>
    <s v=""/>
    <m/>
    <m/>
    <s v=""/>
    <m/>
    <m/>
    <m/>
    <m/>
    <m/>
    <m/>
    <m/>
    <n v="0"/>
    <m/>
    <n v="0"/>
    <n v="0"/>
    <m/>
    <m/>
  </r>
  <r>
    <x v="17"/>
    <x v="3"/>
    <n v="354995311"/>
    <s v="São Lourenço da Serra"/>
    <n v="1.1488038468275801"/>
    <n v="15082"/>
    <n v="13952"/>
    <n v="1130"/>
    <n v="80.778000000000006"/>
    <n v="92.51"/>
    <n v="0.04"/>
    <n v="0.04"/>
    <n v="0"/>
    <n v="0"/>
    <n v="3.6999999999999998E-2"/>
    <n v="0"/>
    <n v="0.01"/>
    <n v="6.7869999999999996E-4"/>
    <n v="1.87700203125E-2"/>
    <n v="31"/>
    <n v="42.31"/>
    <n v="57.69"/>
    <n v="9.85"/>
    <n v="760.15800000000002"/>
    <n v="583.21"/>
    <n v="2"/>
    <n v="0"/>
    <n v="10224.840206869116"/>
    <n v="1317.3107014984748"/>
    <n v="47.79"/>
    <s v=""/>
    <n v="28.64"/>
    <n v="31.41"/>
    <s v=""/>
    <n v="52.5"/>
    <n v="2.1"/>
    <n v="0.9"/>
    <n v="2.9"/>
    <n v="0.2"/>
    <s v=""/>
    <s v=""/>
    <n v="0"/>
    <n v="1"/>
    <s v=""/>
    <n v="8.5"/>
    <n v="30.98"/>
    <n v="30.98"/>
    <n v="23.3"/>
    <n v="4"/>
    <n v="0"/>
    <n v="0"/>
    <n v="17"/>
    <n v="197.12285540447522"/>
    <n v="11"/>
    <n v="15"/>
    <n v="235.49694840000001"/>
    <n v="235.49694840000001"/>
  </r>
  <r>
    <x v="15"/>
    <x v="3"/>
    <n v="35500012"/>
    <s v="São Luiz do Paraitinga"/>
    <n v="3.3359575026570297E-2"/>
    <n v="10511"/>
    <n v="6286"/>
    <n v="4225"/>
    <n v="17.032"/>
    <n v="59.8"/>
    <n v="0"/>
    <n v="0"/>
    <n v="0"/>
    <n v="0.03"/>
    <n v="1E-3"/>
    <n v="1E-3"/>
    <n v="0"/>
    <n v="1.9612000000000002E-3"/>
    <n v="1.5585842187499999E-2"/>
    <n v="48"/>
    <n v="72.22"/>
    <n v="27.78"/>
    <n v="4.47"/>
    <n v="344.73599999999999"/>
    <n v="39.49"/>
    <n v="1"/>
    <n v="0"/>
    <n v="27602.625820568926"/>
    <n v="2820.2682903624786"/>
    <n v="56.94"/>
    <n v="99.95"/>
    <n v="52.05"/>
    <n v="30.25"/>
    <s v=""/>
    <n v="95.79"/>
    <n v="0.14000000000000001"/>
    <n v="0.1"/>
    <n v="0.1"/>
    <n v="0.2"/>
    <n v="0"/>
    <n v="16.129032258064498"/>
    <n v="0"/>
    <n v="0"/>
    <n v="0"/>
    <n v="9.5"/>
    <n v="89.6"/>
    <n v="89.6"/>
    <n v="88.5"/>
    <n v="9.8000000000000007"/>
    <n v="0"/>
    <n v="0"/>
    <n v="15"/>
    <n v="6.4160793364250148"/>
    <n v="26"/>
    <n v="10"/>
    <n v="308.88345600000002"/>
    <n v="308.88345600000002"/>
  </r>
  <r>
    <x v="8"/>
    <x v="3"/>
    <n v="355010010"/>
    <s v="São Manuel"/>
    <m/>
    <m/>
    <m/>
    <m/>
    <m/>
    <m/>
    <n v="7.0000000000000007E-2"/>
    <n v="0.02"/>
    <n v="0.05"/>
    <n v="0"/>
    <n v="0"/>
    <n v="6.3E-2"/>
    <n v="0"/>
    <n v="5.0926000000000001E-3"/>
    <n v="0"/>
    <n v="3"/>
    <n v="80"/>
    <n v="20"/>
    <m/>
    <s v=""/>
    <m/>
    <m/>
    <m/>
    <s v=""/>
    <s v=""/>
    <m/>
    <m/>
    <m/>
    <m/>
    <n v="33.3333333333333"/>
    <m/>
    <m/>
    <m/>
    <m/>
    <m/>
    <s v=""/>
    <s v=""/>
    <m/>
    <m/>
    <s v=""/>
    <m/>
    <m/>
    <m/>
    <m/>
    <m/>
    <m/>
    <m/>
    <n v="5"/>
    <m/>
    <n v="4"/>
    <n v="1"/>
    <m/>
    <m/>
  </r>
  <r>
    <x v="7"/>
    <x v="3"/>
    <n v="355010013"/>
    <s v="São Manuel"/>
    <n v="0.33119229772391501"/>
    <n v="39202"/>
    <n v="38604"/>
    <n v="598"/>
    <n v="60.213999999999999"/>
    <n v="98.47"/>
    <n v="0.15000000000000002"/>
    <n v="0.05"/>
    <n v="0.1"/>
    <n v="0"/>
    <n v="8.7999999999999995E-2"/>
    <n v="3.0000000000000001E-3"/>
    <n v="0.06"/>
    <n v="3.9471999999999997E-3"/>
    <n v="0.11693162578009259"/>
    <n v="0"/>
    <n v="4.76"/>
    <n v="95.24"/>
    <n v="31.76"/>
    <n v="2144.1239999999998"/>
    <n v="293.45"/>
    <n v="2"/>
    <n v="0"/>
    <n v="4609.4913524820158"/>
    <n v="611.38105198714368"/>
    <n v="97.99"/>
    <n v="97.58"/>
    <n v="95.38"/>
    <n v="34.799999999999997"/>
    <s v=""/>
    <n v="100"/>
    <n v="9.14"/>
    <n v="3.9"/>
    <n v="4.3"/>
    <n v="19.7"/>
    <n v="6"/>
    <n v="2.916416115454"/>
    <n v="0"/>
    <n v="1"/>
    <n v="0"/>
    <n v="7.3"/>
    <n v="95.84"/>
    <n v="95.84"/>
    <n v="86.3"/>
    <n v="9.6"/>
    <n v="1"/>
    <n v="0"/>
    <n v="6"/>
    <n v="75.257655414367676"/>
    <n v="2"/>
    <n v="40"/>
    <n v="2054.9284419999999"/>
    <n v="2054.9284419999999"/>
  </r>
  <r>
    <x v="5"/>
    <x v="3"/>
    <n v="355010017"/>
    <s v="São Manuel"/>
    <m/>
    <m/>
    <m/>
    <m/>
    <m/>
    <m/>
    <n v="0"/>
    <n v="0"/>
    <n v="0"/>
    <n v="0"/>
    <n v="0"/>
    <n v="0"/>
    <n v="0"/>
    <n v="2.3149999999999999E-4"/>
    <n v="0"/>
    <n v="4"/>
    <n v="0"/>
    <n v="100"/>
    <m/>
    <s v=""/>
    <m/>
    <m/>
    <m/>
    <s v=""/>
    <s v=""/>
    <m/>
    <m/>
    <m/>
    <m/>
    <n v="24.662709120345401"/>
    <m/>
    <m/>
    <m/>
    <m/>
    <m/>
    <s v=""/>
    <s v=""/>
    <m/>
    <m/>
    <s v=""/>
    <m/>
    <m/>
    <m/>
    <m/>
    <m/>
    <m/>
    <m/>
    <n v="0"/>
    <m/>
    <n v="0"/>
    <n v="1"/>
    <m/>
    <m/>
  </r>
  <r>
    <x v="17"/>
    <x v="3"/>
    <n v="355020911"/>
    <s v="São Miguel Arcanjo"/>
    <m/>
    <m/>
    <m/>
    <m/>
    <m/>
    <m/>
    <n v="0"/>
    <n v="0"/>
    <n v="0"/>
    <n v="0"/>
    <n v="0"/>
    <n v="0"/>
    <n v="0"/>
    <n v="0"/>
    <n v="0"/>
    <n v="0"/>
    <n v="0"/>
    <n v="0"/>
    <m/>
    <s v=""/>
    <m/>
    <m/>
    <m/>
    <s v=""/>
    <s v=""/>
    <m/>
    <m/>
    <m/>
    <m/>
    <s v=""/>
    <m/>
    <m/>
    <m/>
    <m/>
    <m/>
    <s v=""/>
    <s v=""/>
    <m/>
    <m/>
    <s v=""/>
    <m/>
    <m/>
    <m/>
    <m/>
    <m/>
    <m/>
    <m/>
    <n v="0"/>
    <m/>
    <n v="0"/>
    <n v="0"/>
    <m/>
    <m/>
  </r>
  <r>
    <x v="14"/>
    <x v="3"/>
    <n v="355020914"/>
    <s v="São Miguel Arcanjo"/>
    <n v="0.14034604200321399"/>
    <n v="31809"/>
    <n v="23688"/>
    <n v="8121"/>
    <n v="34.203000000000003"/>
    <n v="74.47"/>
    <n v="0.17"/>
    <n v="0.16"/>
    <n v="0.01"/>
    <n v="0"/>
    <n v="5.5E-2"/>
    <n v="2E-3"/>
    <n v="0.11"/>
    <n v="6.4073000000000003E-3"/>
    <n v="6.8088048083333325E-2"/>
    <n v="55"/>
    <n v="63.75"/>
    <n v="36.25"/>
    <n v="15.75"/>
    <n v="1215"/>
    <n v="389.43"/>
    <n v="5"/>
    <n v="0"/>
    <n v="10756.880128265586"/>
    <n v="1269.0144298783362"/>
    <n v="70.319999999999993"/>
    <n v="82.04"/>
    <n v="55.66"/>
    <n v="34.15"/>
    <s v=""/>
    <n v="100"/>
    <n v="3.58"/>
    <n v="1.6"/>
    <n v="4.5"/>
    <n v="0.9"/>
    <n v="0"/>
    <n v="8.4545147108555999E-2"/>
    <n v="0"/>
    <n v="0"/>
    <n v="0"/>
    <n v="8.5"/>
    <n v="83.19"/>
    <n v="83.19"/>
    <n v="67.900000000000006"/>
    <n v="7.7"/>
    <n v="1"/>
    <n v="0"/>
    <n v="13"/>
    <n v="80.777759898015006"/>
    <n v="51"/>
    <n v="29"/>
    <n v="1010.7585"/>
    <n v="1010.7585"/>
  </r>
  <r>
    <x v="18"/>
    <x v="3"/>
    <n v="35503086"/>
    <s v="São Paulo"/>
    <n v="0.59767346550512201"/>
    <n v="11696088"/>
    <n v="11590951"/>
    <n v="105137"/>
    <n v="7679.6880000000001"/>
    <n v="99.1"/>
    <n v="20.12"/>
    <n v="17.62"/>
    <n v="2.5"/>
    <n v="0"/>
    <n v="16.231000000000002"/>
    <n v="1.9319999999999999"/>
    <n v="0.09"/>
    <n v="1.8634851000000101"/>
    <n v="47.451597575833325"/>
    <n v="59"/>
    <n v="2.77"/>
    <n v="97.23"/>
    <n v="11813"/>
    <n v="647896.86"/>
    <n v="285554.84999999998"/>
    <n v="2125"/>
    <n v="10"/>
    <n v="80.996435731331701"/>
    <n v="11.000847462843989"/>
    <n v="99.3"/>
    <n v="99.1"/>
    <n v="96.3"/>
    <n v="35.479999999999997"/>
    <n v="21.6216216216216"/>
    <n v="100"/>
    <n v="179.5"/>
    <n v="67"/>
    <n v="247.2"/>
    <n v="61.3"/>
    <n v="1419"/>
    <n v="1.1723541368585999"/>
    <n v="2.5649601815581399E-2"/>
    <n v="1"/>
    <n v="0"/>
    <n v="9.1"/>
    <n v="88.1"/>
    <n v="66.075000000000003"/>
    <n v="55.9"/>
    <n v="6.6"/>
    <n v="529"/>
    <n v="10"/>
    <n v="1888"/>
    <n v="34.205381544975225"/>
    <n v="62"/>
    <n v="2176"/>
    <n v="570797.13370000001"/>
    <n v="428097.85019999999"/>
  </r>
  <r>
    <x v="19"/>
    <x v="3"/>
    <n v="35503087"/>
    <s v="São Paulo"/>
    <m/>
    <m/>
    <m/>
    <m/>
    <m/>
    <m/>
    <n v="0"/>
    <n v="0"/>
    <n v="0"/>
    <n v="0"/>
    <n v="0"/>
    <n v="0"/>
    <n v="0"/>
    <n v="0"/>
    <n v="0"/>
    <n v="0"/>
    <n v="0"/>
    <n v="0"/>
    <m/>
    <s v=""/>
    <m/>
    <m/>
    <m/>
    <s v=""/>
    <s v=""/>
    <m/>
    <m/>
    <m/>
    <m/>
    <n v="19.966722129783701"/>
    <m/>
    <m/>
    <m/>
    <m/>
    <m/>
    <s v=""/>
    <s v=""/>
    <m/>
    <m/>
    <s v=""/>
    <m/>
    <m/>
    <m/>
    <m/>
    <m/>
    <m/>
    <m/>
    <n v="0"/>
    <m/>
    <n v="0"/>
    <n v="0"/>
    <m/>
    <m/>
  </r>
  <r>
    <x v="6"/>
    <x v="3"/>
    <n v="35504075"/>
    <s v="São Pedro"/>
    <n v="0.91887799722387697"/>
    <n v="33486"/>
    <n v="28861"/>
    <n v="4625"/>
    <n v="54.167000000000002"/>
    <n v="86.19"/>
    <n v="0.24000000000000002"/>
    <n v="0.2"/>
    <n v="0.04"/>
    <n v="0"/>
    <n v="0.1"/>
    <n v="1.2E-2"/>
    <n v="0.06"/>
    <n v="6.4725400000000002E-2"/>
    <n v="0.10193076388888889"/>
    <n v="38"/>
    <n v="39.619999999999997"/>
    <n v="60.38"/>
    <n v="23.46"/>
    <n v="1583.604"/>
    <n v="1406.16"/>
    <n v="4"/>
    <n v="0"/>
    <n v="6837.2263035298338"/>
    <n v="894.67837305142473"/>
    <n v="100"/>
    <s v=""/>
    <n v="100"/>
    <n v="48.76"/>
    <s v=""/>
    <n v="100"/>
    <n v="11.49"/>
    <n v="4.5"/>
    <n v="15"/>
    <n v="4.5"/>
    <n v="5"/>
    <n v="0.305576776165011"/>
    <n v="0"/>
    <n v="0"/>
    <n v="0"/>
    <n v="8.3000000000000007"/>
    <n v="90"/>
    <n v="13.5"/>
    <n v="11.2"/>
    <n v="2.5"/>
    <n v="0"/>
    <n v="0"/>
    <n v="31"/>
    <n v="98.105808477023146"/>
    <n v="42"/>
    <n v="64"/>
    <n v="1425.2436"/>
    <n v="213.78654"/>
  </r>
  <r>
    <x v="7"/>
    <x v="3"/>
    <n v="355040713"/>
    <s v="São Pedro"/>
    <m/>
    <m/>
    <m/>
    <m/>
    <m/>
    <m/>
    <n v="0.09"/>
    <n v="0.09"/>
    <n v="0"/>
    <n v="0"/>
    <n v="0"/>
    <n v="0"/>
    <n v="0.09"/>
    <n v="4.0500000000000002E-5"/>
    <n v="0"/>
    <n v="2"/>
    <n v="60"/>
    <n v="40"/>
    <m/>
    <s v=""/>
    <m/>
    <m/>
    <m/>
    <s v=""/>
    <s v=""/>
    <m/>
    <m/>
    <m/>
    <m/>
    <n v="12.173913043478301"/>
    <m/>
    <m/>
    <m/>
    <m/>
    <m/>
    <s v=""/>
    <s v=""/>
    <m/>
    <m/>
    <s v=""/>
    <m/>
    <m/>
    <m/>
    <m/>
    <m/>
    <m/>
    <m/>
    <n v="0"/>
    <m/>
    <n v="3"/>
    <n v="2"/>
    <m/>
    <m/>
  </r>
  <r>
    <x v="5"/>
    <x v="3"/>
    <n v="355050617"/>
    <s v="São Pedro do Turvo"/>
    <n v="0.23424320166340901"/>
    <n v="7308"/>
    <n v="5563"/>
    <n v="1745"/>
    <n v="9.9969999999999999"/>
    <n v="76.12"/>
    <n v="0.17"/>
    <n v="0.16"/>
    <n v="0.01"/>
    <n v="0"/>
    <n v="0"/>
    <n v="6.0000000000000001E-3"/>
    <n v="0.16"/>
    <n v="2.2526999999999998E-3"/>
    <n v="1.8471731250000002E-2"/>
    <n v="7"/>
    <n v="41.67"/>
    <n v="58.33"/>
    <n v="3.82"/>
    <n v="294.57"/>
    <n v="50.08"/>
    <n v="0"/>
    <n v="0"/>
    <n v="29602.758620689656"/>
    <n v="3236.4532019704434"/>
    <n v="97.06"/>
    <n v="71.290000000000006"/>
    <n v="70.569999999999993"/>
    <n v="3.59"/>
    <s v=""/>
    <n v="98.63"/>
    <n v="4.62"/>
    <n v="2.4"/>
    <n v="5.5"/>
    <n v="1.2"/>
    <n v="0"/>
    <n v="0.8"/>
    <n v="0"/>
    <n v="0"/>
    <n v="0"/>
    <n v="8.3000000000000007"/>
    <n v="100"/>
    <n v="100"/>
    <n v="83"/>
    <n v="10"/>
    <n v="0"/>
    <n v="0"/>
    <n v="4"/>
    <n v="0"/>
    <n v="10"/>
    <n v="14"/>
    <n v="294.57"/>
    <n v="294.57"/>
  </r>
  <r>
    <x v="18"/>
    <x v="3"/>
    <n v="35506056"/>
    <s v="São Roque"/>
    <m/>
    <m/>
    <m/>
    <m/>
    <m/>
    <m/>
    <n v="0.04"/>
    <n v="0.04"/>
    <n v="0"/>
    <n v="0"/>
    <n v="0"/>
    <n v="0"/>
    <n v="0.04"/>
    <n v="0"/>
    <n v="0"/>
    <n v="0"/>
    <n v="100"/>
    <n v="0"/>
    <m/>
    <s v=""/>
    <m/>
    <m/>
    <m/>
    <s v=""/>
    <s v=""/>
    <m/>
    <m/>
    <m/>
    <m/>
    <n v="50"/>
    <m/>
    <m/>
    <m/>
    <m/>
    <m/>
    <s v=""/>
    <s v=""/>
    <m/>
    <m/>
    <s v=""/>
    <m/>
    <m/>
    <m/>
    <m/>
    <m/>
    <m/>
    <m/>
    <n v="0"/>
    <m/>
    <n v="1"/>
    <n v="0"/>
    <m/>
    <m/>
  </r>
  <r>
    <x v="8"/>
    <x v="3"/>
    <n v="355060510"/>
    <s v="São Roque"/>
    <n v="1.2181778016286899"/>
    <n v="85059"/>
    <n v="81313"/>
    <n v="3746"/>
    <n v="276.57"/>
    <n v="95.6"/>
    <n v="0.54"/>
    <n v="0.32"/>
    <n v="0.22"/>
    <n v="0"/>
    <n v="0.16700000000000001"/>
    <n v="0.28699999999999998"/>
    <n v="0.02"/>
    <n v="6.4162499999999997E-2"/>
    <n v="0.17344918215624999"/>
    <n v="79"/>
    <n v="32.35"/>
    <n v="67.650000000000006"/>
    <n v="64.19"/>
    <n v="4333.0680000000002"/>
    <n v="4333.07"/>
    <n v="12"/>
    <n v="0"/>
    <n v="1082.6028991641097"/>
    <n v="166.83948788487993"/>
    <n v="66.989999999999995"/>
    <s v=""/>
    <n v="44.68"/>
    <n v="50.24"/>
    <s v=""/>
    <n v="73.86"/>
    <n v="54.57"/>
    <n v="19.8"/>
    <n v="58.3"/>
    <n v="49.6"/>
    <n v="0"/>
    <n v="0"/>
    <n v="0"/>
    <n v="2"/>
    <n v="0"/>
    <n v="8.5"/>
    <n v="46.11"/>
    <n v="0"/>
    <n v="0"/>
    <n v="0.7"/>
    <n v="0"/>
    <n v="0"/>
    <n v="112"/>
    <n v="96.281803075646494"/>
    <n v="55"/>
    <n v="115"/>
    <n v="1997.9776549999999"/>
    <n v="0"/>
  </r>
  <r>
    <x v="21"/>
    <x v="3"/>
    <n v="35507043"/>
    <s v="São Sebastião"/>
    <n v="1.8994374082429699"/>
    <n v="83314"/>
    <n v="82375"/>
    <n v="939"/>
    <n v="206.56"/>
    <n v="98.87"/>
    <n v="1.18"/>
    <n v="1.17"/>
    <n v="0.01"/>
    <n v="0"/>
    <n v="0.63300000000000001"/>
    <n v="6.0000000000000001E-3"/>
    <n v="0.5"/>
    <n v="3.3328200000000002E-2"/>
    <n v="0.18708534770138888"/>
    <n v="13"/>
    <n v="75"/>
    <n v="25"/>
    <n v="67.66"/>
    <n v="4566.9960000000001"/>
    <n v="3807.78"/>
    <n v="19"/>
    <n v="6"/>
    <n v="8652.9630074177203"/>
    <n v="953.86993782557568"/>
    <n v="73.77"/>
    <s v=""/>
    <n v="55.76"/>
    <n v="38.33"/>
    <n v="66.6666666666667"/>
    <n v="74.61"/>
    <n v="13.99"/>
    <n v="5.0999999999999996"/>
    <n v="19.899999999999999"/>
    <n v="0.3"/>
    <n v="135"/>
    <n v="0.625"/>
    <n v="2.4005569292075801"/>
    <n v="2"/>
    <n v="2444"/>
    <n v="9"/>
    <n v="40.54"/>
    <n v="22.215920000000001"/>
    <n v="16.600000000000001"/>
    <n v="3"/>
    <n v="5"/>
    <n v="6"/>
    <n v="225"/>
    <n v="338.34825002455324"/>
    <n v="51"/>
    <n v="17"/>
    <n v="1851.460178"/>
    <n v="1014.600178"/>
  </r>
  <r>
    <x v="4"/>
    <x v="3"/>
    <n v="35508034"/>
    <s v="São Sebastião da Grama"/>
    <n v="-0.240923716310004"/>
    <n v="11960"/>
    <n v="8325"/>
    <n v="3635"/>
    <n v="47.426000000000002"/>
    <n v="69.61"/>
    <n v="0.09"/>
    <n v="0.09"/>
    <n v="0"/>
    <n v="0"/>
    <n v="1.7999999999999999E-2"/>
    <n v="0"/>
    <n v="7.0000000000000007E-2"/>
    <n v="4.3144000000000004E-3"/>
    <n v="2.0518874999999999E-2"/>
    <n v="17"/>
    <n v="80.650000000000006"/>
    <n v="19.350000000000001"/>
    <n v="5.68"/>
    <n v="438.21"/>
    <n v="438.24"/>
    <n v="0"/>
    <n v="0"/>
    <n v="10573.525083612039"/>
    <n v="1054.7157190635451"/>
    <n v="65.88"/>
    <n v="65.88"/>
    <n v="100"/>
    <n v="47.33"/>
    <n v="0.56610716408616102"/>
    <n v="100"/>
    <n v="7.19"/>
    <n v="2.2999999999999998"/>
    <n v="10.5"/>
    <n v="0.1"/>
    <n v="0"/>
    <n v="0"/>
    <n v="0"/>
    <n v="0"/>
    <n v="0"/>
    <n v="8.5"/>
    <n v="100"/>
    <n v="10"/>
    <n v="0"/>
    <n v="1.6"/>
    <n v="0"/>
    <n v="0"/>
    <n v="6"/>
    <n v="87.724107681342176"/>
    <n v="25"/>
    <n v="6"/>
    <n v="438.21"/>
    <n v="43.820999999999998"/>
  </r>
  <r>
    <x v="4"/>
    <x v="3"/>
    <n v="35509024"/>
    <s v="São Simão"/>
    <n v="0.35894996134149298"/>
    <n v="14689"/>
    <n v="13474"/>
    <n v="1215"/>
    <n v="23.77"/>
    <n v="91.73"/>
    <n v="0.08"/>
    <n v="0.06"/>
    <n v="0.02"/>
    <n v="0"/>
    <n v="2E-3"/>
    <n v="2.1000000000000001E-2"/>
    <n v="0.02"/>
    <n v="3.67052E-2"/>
    <n v="4.0022645667824076E-2"/>
    <n v="5"/>
    <n v="51.43"/>
    <n v="48.57"/>
    <n v="9.6"/>
    <n v="740.88"/>
    <n v="740.88"/>
    <n v="1"/>
    <n v="0"/>
    <n v="19880.411192048472"/>
    <n v="2082.5052760569138"/>
    <n v="89.51"/>
    <n v="90.11"/>
    <n v="89.51"/>
    <n v="50"/>
    <n v="89.285714285714306"/>
    <n v="99.33"/>
    <n v="2.84"/>
    <n v="0.9"/>
    <n v="3.2"/>
    <n v="2.1"/>
    <n v="1"/>
    <n v="1.7982377270275102E-2"/>
    <n v="0"/>
    <n v="0"/>
    <n v="15"/>
    <n v="9"/>
    <n v="100"/>
    <n v="0"/>
    <n v="0"/>
    <n v="1.5"/>
    <n v="1"/>
    <n v="0"/>
    <n v="11"/>
    <n v="4.9971708931973131"/>
    <n v="18"/>
    <n v="17"/>
    <n v="740.88"/>
    <n v="0"/>
  </r>
  <r>
    <x v="3"/>
    <x v="3"/>
    <n v="35509029"/>
    <s v="São Simão"/>
    <m/>
    <m/>
    <m/>
    <m/>
    <m/>
    <m/>
    <n v="0"/>
    <n v="0"/>
    <n v="0"/>
    <n v="0"/>
    <n v="0"/>
    <n v="0"/>
    <n v="0"/>
    <n v="0"/>
    <n v="0"/>
    <n v="0"/>
    <n v="100"/>
    <n v="0"/>
    <m/>
    <s v=""/>
    <m/>
    <m/>
    <m/>
    <s v=""/>
    <s v=""/>
    <m/>
    <m/>
    <m/>
    <m/>
    <n v="1.2222222222222201"/>
    <m/>
    <m/>
    <m/>
    <m/>
    <m/>
    <s v=""/>
    <s v=""/>
    <m/>
    <m/>
    <s v=""/>
    <m/>
    <m/>
    <m/>
    <m/>
    <m/>
    <m/>
    <m/>
    <n v="5"/>
    <m/>
    <n v="2"/>
    <n v="0"/>
    <m/>
    <m/>
  </r>
  <r>
    <x v="19"/>
    <x v="3"/>
    <n v="35510097"/>
    <s v="São Vicente"/>
    <n v="0.78210086074987895"/>
    <n v="350254"/>
    <n v="349592"/>
    <n v="662"/>
    <n v="2359.884"/>
    <n v="99.81"/>
    <n v="0.18"/>
    <n v="0.18"/>
    <n v="0"/>
    <n v="0"/>
    <n v="0.17799999999999999"/>
    <n v="4.0000000000000001E-3"/>
    <n v="0"/>
    <n v="2.4778999999999999E-3"/>
    <n v="1.1241827785902778"/>
    <n v="4"/>
    <n v="58.33"/>
    <n v="41.67"/>
    <n v="323.73"/>
    <n v="19423.745999999999"/>
    <n v="18114.669999999998"/>
    <n v="26"/>
    <n v="0"/>
    <n v="716.6986244268445"/>
    <n v="90.037515631513145"/>
    <n v="92.13"/>
    <n v="99.81"/>
    <n v="73.52"/>
    <n v="56.58"/>
    <s v=""/>
    <n v="92.31"/>
    <n v="6.18"/>
    <n v="2.2999999999999998"/>
    <n v="9.1999999999999993"/>
    <n v="0.3"/>
    <n v="2"/>
    <n v="13.584003477504901"/>
    <n v="0"/>
    <n v="0"/>
    <n v="0"/>
    <n v="9.5"/>
    <n v="72.64"/>
    <n v="13.075200000000001"/>
    <n v="6.7"/>
    <n v="2"/>
    <n v="9"/>
    <n v="0"/>
    <n v="37"/>
    <n v="15.833724140767528"/>
    <n v="7"/>
    <n v="5"/>
    <n v="14109.409089999999"/>
    <n v="2539.6936369999999"/>
  </r>
  <r>
    <x v="8"/>
    <x v="3"/>
    <n v="355110810"/>
    <s v="Sarapuí"/>
    <n v="1.1628393611478101"/>
    <n v="9782"/>
    <n v="7683"/>
    <n v="2099"/>
    <n v="27.597000000000001"/>
    <n v="78.540000000000006"/>
    <n v="1.52"/>
    <n v="1.47"/>
    <n v="0.05"/>
    <n v="0"/>
    <n v="3.6999999999999998E-2"/>
    <n v="8.9999999999999993E-3"/>
    <n v="1.47"/>
    <n v="6.5099999999999999E-4"/>
    <n v="2.1619748437500003E-2"/>
    <n v="14"/>
    <n v="33.33"/>
    <n v="66.67"/>
    <n v="5.17"/>
    <n v="398.89800000000002"/>
    <n v="398.9"/>
    <n v="1"/>
    <n v="0"/>
    <n v="10574.328358208955"/>
    <n v="1515.2238805970148"/>
    <n v="84.87"/>
    <n v="89.7"/>
    <n v="47.58"/>
    <n v="17.13"/>
    <n v="0.1"/>
    <n v="100"/>
    <n v="123.33"/>
    <n v="46.2"/>
    <n v="193.4"/>
    <n v="9.9"/>
    <n v="0"/>
    <n v="1.45278450363196"/>
    <n v="0"/>
    <n v="0"/>
    <n v="0"/>
    <n v="9.1999999999999993"/>
    <n v="60.74"/>
    <n v="0"/>
    <n v="0"/>
    <n v="0.9"/>
    <n v="0"/>
    <n v="0"/>
    <n v="6"/>
    <n v="171.13982665877165"/>
    <n v="9"/>
    <n v="18"/>
    <n v="242.2906452"/>
    <n v="0"/>
  </r>
  <r>
    <x v="14"/>
    <x v="3"/>
    <n v="355110814"/>
    <s v="Sarapuí"/>
    <m/>
    <m/>
    <m/>
    <m/>
    <m/>
    <m/>
    <n v="0"/>
    <n v="0"/>
    <n v="0"/>
    <n v="0"/>
    <n v="0"/>
    <n v="0"/>
    <n v="0"/>
    <n v="1.1600000000000001E-5"/>
    <n v="0"/>
    <n v="0"/>
    <n v="0"/>
    <n v="100"/>
    <m/>
    <s v=""/>
    <m/>
    <m/>
    <m/>
    <s v=""/>
    <s v=""/>
    <m/>
    <m/>
    <m/>
    <m/>
    <n v="11.4285714285714"/>
    <m/>
    <m/>
    <m/>
    <m/>
    <m/>
    <s v=""/>
    <s v=""/>
    <m/>
    <m/>
    <s v=""/>
    <m/>
    <m/>
    <m/>
    <m/>
    <m/>
    <m/>
    <m/>
    <n v="0"/>
    <m/>
    <n v="0"/>
    <n v="2"/>
    <m/>
    <m/>
  </r>
  <r>
    <x v="14"/>
    <x v="3"/>
    <n v="355120714"/>
    <s v="Sarutaiá"/>
    <n v="-4.9370625099931502E-2"/>
    <n v="3636"/>
    <n v="3094"/>
    <n v="542"/>
    <n v="25.693999999999999"/>
    <n v="85.09"/>
    <n v="0.02"/>
    <n v="0.01"/>
    <n v="0.01"/>
    <n v="0"/>
    <n v="8.0000000000000002E-3"/>
    <n v="0"/>
    <n v="0.01"/>
    <n v="7.6670000000000004E-4"/>
    <n v="8.2264499999999997E-3"/>
    <n v="1"/>
    <n v="50"/>
    <n v="50"/>
    <n v="2.1"/>
    <n v="162.27000000000001"/>
    <n v="25.03"/>
    <n v="1"/>
    <n v="0"/>
    <n v="13443.564356435643"/>
    <n v="1647.9207920792073"/>
    <n v="86.88"/>
    <n v="81.64"/>
    <n v="78.62"/>
    <n v="20.02"/>
    <s v=""/>
    <n v="100"/>
    <n v="3.3"/>
    <n v="1.5"/>
    <n v="2.9"/>
    <n v="4.3"/>
    <s v=""/>
    <s v=""/>
    <n v="0"/>
    <n v="0"/>
    <s v=""/>
    <n v="8.8000000000000007"/>
    <n v="91.93"/>
    <n v="91.93"/>
    <n v="84.6"/>
    <n v="9.9"/>
    <n v="0"/>
    <n v="0"/>
    <n v="0"/>
    <n v="97.247293790152497"/>
    <n v="3"/>
    <n v="3"/>
    <n v="149.17481100000001"/>
    <n v="149.17481100000001"/>
  </r>
  <r>
    <x v="16"/>
    <x v="3"/>
    <n v="355130618"/>
    <s v="Sebastianópolis do Sul"/>
    <n v="1.1961605066047201"/>
    <n v="3229"/>
    <n v="2693"/>
    <n v="536"/>
    <n v="19.207999999999998"/>
    <n v="83.4"/>
    <n v="0.11"/>
    <n v="0.01"/>
    <n v="0.1"/>
    <n v="0"/>
    <n v="7.0000000000000001E-3"/>
    <n v="0.107"/>
    <n v="0"/>
    <n v="4.3980000000000001E-4"/>
    <n v="7.0802552083333329E-3"/>
    <n v="3"/>
    <n v="18.18"/>
    <n v="81.819999999999993"/>
    <n v="1.85"/>
    <n v="142.614"/>
    <n v="14.65"/>
    <n v="1"/>
    <n v="0"/>
    <n v="12305.778878909879"/>
    <n v="878.98420563642026"/>
    <n v="84.2"/>
    <s v=""/>
    <n v="83.96"/>
    <n v="9.31"/>
    <s v=""/>
    <n v="100"/>
    <n v="29.4"/>
    <n v="9.1"/>
    <n v="4.7"/>
    <n v="111.6"/>
    <n v="4"/>
    <n v="0"/>
    <n v="0"/>
    <n v="0"/>
    <n v="0"/>
    <n v="10"/>
    <n v="99.7"/>
    <n v="99.7"/>
    <n v="89.7"/>
    <n v="10"/>
    <n v="0"/>
    <n v="0"/>
    <n v="2"/>
    <n v="98.866492718526956"/>
    <n v="2"/>
    <n v="9"/>
    <n v="142.18615800000001"/>
    <n v="142.18615800000001"/>
  </r>
  <r>
    <x v="4"/>
    <x v="3"/>
    <n v="35514054"/>
    <s v="Serra Azul"/>
    <n v="1.68665846253959"/>
    <n v="11966"/>
    <n v="8523"/>
    <n v="3443"/>
    <n v="42.305"/>
    <n v="71.23"/>
    <n v="0.27"/>
    <n v="0.24"/>
    <n v="0.03"/>
    <n v="0"/>
    <n v="3.3000000000000002E-2"/>
    <n v="6.0000000000000001E-3"/>
    <n v="0.22"/>
    <n v="4.5138000000000001E-3"/>
    <n v="1.7933419270833331E-2"/>
    <n v="4"/>
    <n v="37.74"/>
    <n v="62.26"/>
    <n v="6.89"/>
    <n v="531.14400000000001"/>
    <n v="95.02"/>
    <n v="1"/>
    <n v="0"/>
    <n v="11701.474176834365"/>
    <n v="1185.9602206251043"/>
    <n v="57.55"/>
    <n v="72.41"/>
    <n v="56.05"/>
    <n v="31.1"/>
    <n v="10.3791174642635"/>
    <n v="80.8"/>
    <n v="19.16"/>
    <n v="6"/>
    <n v="24.8"/>
    <n v="7.3"/>
    <n v="2"/>
    <n v="0"/>
    <n v="0"/>
    <n v="0"/>
    <n v="0"/>
    <n v="7.2"/>
    <n v="89.25"/>
    <n v="89.25"/>
    <n v="82.1"/>
    <n v="9.8000000000000007"/>
    <n v="0"/>
    <n v="0"/>
    <n v="3"/>
    <n v="184.01398808352602"/>
    <n v="20"/>
    <n v="33"/>
    <n v="474.04602"/>
    <n v="474.04602"/>
  </r>
  <r>
    <x v="6"/>
    <x v="3"/>
    <n v="35516035"/>
    <s v="Serra Negra"/>
    <m/>
    <m/>
    <m/>
    <m/>
    <m/>
    <m/>
    <n v="0"/>
    <n v="0"/>
    <n v="0"/>
    <n v="0"/>
    <n v="0"/>
    <n v="0"/>
    <n v="0"/>
    <n v="2.7800000000000001E-5"/>
    <n v="0"/>
    <n v="3"/>
    <n v="100"/>
    <n v="0"/>
    <m/>
    <s v=""/>
    <m/>
    <m/>
    <m/>
    <s v=""/>
    <s v=""/>
    <m/>
    <m/>
    <m/>
    <m/>
    <n v="8.6477987421383595"/>
    <m/>
    <m/>
    <m/>
    <m/>
    <m/>
    <s v=""/>
    <s v=""/>
    <m/>
    <m/>
    <s v=""/>
    <m/>
    <m/>
    <m/>
    <m/>
    <m/>
    <m/>
    <m/>
    <n v="4"/>
    <m/>
    <n v="1"/>
    <n v="0"/>
    <m/>
    <m/>
  </r>
  <r>
    <x v="3"/>
    <x v="3"/>
    <n v="35516039"/>
    <s v="Serra Negra"/>
    <n v="0.56690704199771103"/>
    <n v="27164"/>
    <n v="23630"/>
    <n v="3534"/>
    <n v="133.80600000000001"/>
    <n v="86.99"/>
    <n v="0.17"/>
    <n v="0.16"/>
    <n v="0.01"/>
    <n v="0"/>
    <n v="8.1000000000000003E-2"/>
    <n v="3.0000000000000001E-3"/>
    <n v="0.08"/>
    <n v="1.5934799999999999E-2"/>
    <n v="6.423103862962963E-2"/>
    <n v="43"/>
    <n v="60.81"/>
    <n v="39.19"/>
    <n v="17.46"/>
    <n v="1346.5440000000001"/>
    <n v="655.01"/>
    <n v="1"/>
    <n v="0"/>
    <n v="3030.0750993962597"/>
    <n v="359.89397732292736"/>
    <n v="77.680000000000007"/>
    <n v="100"/>
    <n v="65.27"/>
    <n v="21.61"/>
    <s v=""/>
    <n v="89.54"/>
    <n v="18.38"/>
    <n v="6.7"/>
    <n v="25.6"/>
    <n v="3.5"/>
    <n v="0"/>
    <n v="0"/>
    <n v="0"/>
    <n v="0"/>
    <n v="0"/>
    <n v="8.3000000000000007"/>
    <n v="76.650000000000006"/>
    <n v="76.650000000000006"/>
    <n v="51.4"/>
    <n v="6.5"/>
    <n v="0"/>
    <n v="0"/>
    <n v="29"/>
    <n v="126.10725550782995"/>
    <n v="45"/>
    <n v="29"/>
    <n v="1032.125976"/>
    <n v="1032.125976"/>
  </r>
  <r>
    <x v="4"/>
    <x v="3"/>
    <n v="35515044"/>
    <s v="Serrana"/>
    <n v="1.48614320093463"/>
    <n v="42820"/>
    <n v="42535"/>
    <n v="285"/>
    <n v="340.54399999999998"/>
    <n v="99.33"/>
    <n v="0.38"/>
    <n v="0"/>
    <n v="0.38"/>
    <n v="1.53"/>
    <n v="0.20399999999999999"/>
    <n v="0.153"/>
    <n v="0"/>
    <n v="1.36711E-2"/>
    <n v="0.13034328703703704"/>
    <n v="0"/>
    <n v="0"/>
    <n v="100"/>
    <n v="34.659999999999997"/>
    <n v="2339.6039999999998"/>
    <n v="2339.6"/>
    <n v="2"/>
    <n v="0"/>
    <n v="1428.767865483419"/>
    <n v="147.29565623540401"/>
    <n v="100"/>
    <n v="100"/>
    <n v="100"/>
    <n v="63.52"/>
    <n v="88"/>
    <n v="99.35"/>
    <n v="61.5"/>
    <n v="19.3"/>
    <n v="0"/>
    <n v="187.6"/>
    <n v="12"/>
    <n v="6.4516129032258104E-2"/>
    <n v="0"/>
    <n v="0"/>
    <n v="0"/>
    <n v="10"/>
    <n v="100"/>
    <n v="0"/>
    <n v="0"/>
    <n v="1.5"/>
    <n v="1"/>
    <n v="0"/>
    <n v="11"/>
    <n v="156.50978630148663"/>
    <n v="0"/>
    <n v="48"/>
    <n v="2339.6039999999998"/>
    <n v="0"/>
  </r>
  <r>
    <x v="4"/>
    <x v="3"/>
    <n v="35517024"/>
    <s v="Sertãozinho"/>
    <m/>
    <m/>
    <m/>
    <m/>
    <m/>
    <m/>
    <n v="0.28000000000000003"/>
    <n v="0.26"/>
    <n v="0.02"/>
    <n v="0.25"/>
    <n v="0"/>
    <n v="0.28599999999999998"/>
    <n v="0"/>
    <n v="1.4922E-3"/>
    <n v="0"/>
    <n v="4"/>
    <n v="62.5"/>
    <n v="37.5"/>
    <m/>
    <s v=""/>
    <m/>
    <m/>
    <m/>
    <s v=""/>
    <s v=""/>
    <m/>
    <m/>
    <m/>
    <m/>
    <n v="17.241379310344801"/>
    <m/>
    <m/>
    <m/>
    <m/>
    <m/>
    <s v=""/>
    <s v=""/>
    <m/>
    <m/>
    <s v=""/>
    <m/>
    <m/>
    <m/>
    <m/>
    <m/>
    <m/>
    <m/>
    <n v="2"/>
    <m/>
    <n v="5"/>
    <n v="3"/>
    <m/>
    <m/>
  </r>
  <r>
    <x v="3"/>
    <x v="3"/>
    <n v="35517029"/>
    <s v="Sertãozinho"/>
    <n v="1.2416579385393001"/>
    <n v="119010"/>
    <n v="118307"/>
    <n v="703"/>
    <n v="295.45699999999999"/>
    <n v="99.41"/>
    <n v="2.96"/>
    <n v="2.11"/>
    <n v="0.85"/>
    <n v="0.05"/>
    <n v="0.69599999999999995"/>
    <n v="2.1659999999999999"/>
    <n v="7.0000000000000007E-2"/>
    <n v="2.6108099999999999E-2"/>
    <n v="0.41245064291666667"/>
    <n v="10"/>
    <n v="18"/>
    <n v="82"/>
    <n v="109.07"/>
    <n v="6544.3680000000004"/>
    <n v="2372.34"/>
    <n v="9"/>
    <n v="0"/>
    <n v="1489.2220821779683"/>
    <n v="169.59112679606753"/>
    <n v="99.48"/>
    <n v="100"/>
    <n v="99.48"/>
    <n v="36.11"/>
    <s v=""/>
    <n v="99.84"/>
    <n v="166.75"/>
    <n v="57.9"/>
    <n v="181.5"/>
    <n v="136.6"/>
    <n v="0"/>
    <n v="0.436342480364588"/>
    <n v="0"/>
    <n v="0"/>
    <n v="0"/>
    <n v="10"/>
    <n v="100"/>
    <n v="100"/>
    <n v="63.7"/>
    <n v="7.6"/>
    <n v="0"/>
    <n v="0"/>
    <n v="16"/>
    <n v="168.74746395791723"/>
    <n v="18"/>
    <n v="82"/>
    <n v="6544.3680000000004"/>
    <n v="6544.3680000000004"/>
  </r>
  <r>
    <x v="17"/>
    <x v="3"/>
    <n v="355180111"/>
    <s v="Sete Barras"/>
    <n v="-0.47525771371374997"/>
    <n v="12666"/>
    <n v="8624"/>
    <n v="4042"/>
    <n v="12.039"/>
    <n v="68.09"/>
    <n v="0.13"/>
    <n v="0.13"/>
    <n v="0"/>
    <n v="0.1"/>
    <n v="3.2000000000000001E-2"/>
    <n v="1E-3"/>
    <n v="0.1"/>
    <n v="4.0440000000000002E-4"/>
    <n v="2.2330421875000006E-2"/>
    <n v="179"/>
    <n v="78.790000000000006"/>
    <n v="21.21"/>
    <n v="5.05"/>
    <n v="389.77199999999999"/>
    <n v="299.35000000000002"/>
    <n v="1"/>
    <n v="0"/>
    <n v="79250.819516816671"/>
    <n v="10233.140691615352"/>
    <n v="67.7"/>
    <n v="91.93"/>
    <n v="52.66"/>
    <n v="28.5"/>
    <n v="34.0488294734199"/>
    <n v="100"/>
    <n v="0.96"/>
    <n v="0.4"/>
    <n v="1.3"/>
    <n v="0.1"/>
    <n v="0"/>
    <n v="0"/>
    <n v="0"/>
    <n v="0"/>
    <n v="0"/>
    <n v="8.5"/>
    <n v="81.39"/>
    <n v="80.579070000000002"/>
    <n v="23.2"/>
    <n v="4.7"/>
    <n v="0"/>
    <n v="0"/>
    <n v="8"/>
    <n v="143.30226351802855"/>
    <n v="52"/>
    <n v="14"/>
    <n v="317.24712399999999"/>
    <n v="314.0746527"/>
  </r>
  <r>
    <x v="10"/>
    <x v="3"/>
    <n v="355190015"/>
    <s v="Severínia"/>
    <n v="1.09167322059605"/>
    <n v="16649"/>
    <n v="16051"/>
    <n v="598"/>
    <n v="118.583"/>
    <n v="96.41"/>
    <n v="0.32999999999999996"/>
    <n v="0.24"/>
    <n v="0.09"/>
    <n v="0"/>
    <n v="3.5000000000000003E-2"/>
    <n v="0.115"/>
    <n v="0.18"/>
    <n v="2.2570000000000001E-4"/>
    <n v="5.0679247685185183E-2"/>
    <n v="10"/>
    <n v="40.479999999999997"/>
    <n v="59.52"/>
    <n v="11.42"/>
    <n v="880.84799999999996"/>
    <n v="152.66"/>
    <n v="4"/>
    <n v="0"/>
    <n v="1988.8762087813082"/>
    <n v="208.35845996756564"/>
    <n v="100"/>
    <n v="98.19"/>
    <n v="100"/>
    <n v="0"/>
    <n v="17.275747508305599"/>
    <n v="100"/>
    <n v="96.9"/>
    <n v="31.4"/>
    <n v="102.5"/>
    <n v="85.3"/>
    <s v=""/>
    <s v=""/>
    <n v="0"/>
    <n v="0"/>
    <s v=""/>
    <n v="8.1"/>
    <n v="99.6"/>
    <n v="99.6"/>
    <n v="82.7"/>
    <n v="9.6999999999999993"/>
    <n v="0"/>
    <n v="0"/>
    <n v="7"/>
    <n v="69.061798662475766"/>
    <n v="17"/>
    <n v="25"/>
    <n v="877.32460800000001"/>
    <n v="877.32460800000001"/>
  </r>
  <r>
    <x v="15"/>
    <x v="3"/>
    <n v="35520072"/>
    <s v="Silveiras"/>
    <n v="0.62806970088593606"/>
    <n v="6080"/>
    <n v="3198"/>
    <n v="2882"/>
    <n v="14.661"/>
    <n v="52.6"/>
    <n v="0.01"/>
    <n v="0.01"/>
    <n v="0"/>
    <n v="0"/>
    <n v="1.4999999999999999E-2"/>
    <n v="0"/>
    <n v="0"/>
    <n v="5.5210000000000003E-4"/>
    <n v="1.0146000000000001E-2"/>
    <n v="8"/>
    <n v="60"/>
    <n v="40"/>
    <n v="2.17"/>
    <n v="167.184"/>
    <n v="22.99"/>
    <n v="1"/>
    <n v="0"/>
    <n v="32106.552631578947"/>
    <n v="3215.8421052631584"/>
    <n v="64.08"/>
    <s v=""/>
    <n v="53.29"/>
    <n v="14.68"/>
    <s v=""/>
    <n v="100"/>
    <n v="0.59"/>
    <n v="0.3"/>
    <n v="0.6"/>
    <n v="0.5"/>
    <s v=""/>
    <s v=""/>
    <n v="0"/>
    <n v="0"/>
    <s v=""/>
    <n v="9.8000000000000007"/>
    <n v="96.91"/>
    <n v="96.91"/>
    <n v="86.3"/>
    <n v="9.6999999999999993"/>
    <n v="0"/>
    <n v="0"/>
    <n v="65"/>
    <n v="147.84151389710229"/>
    <n v="3"/>
    <n v="2"/>
    <n v="162.0180144"/>
    <n v="162.0180144"/>
  </r>
  <r>
    <x v="6"/>
    <x v="3"/>
    <n v="35521065"/>
    <s v="Socorro"/>
    <m/>
    <m/>
    <m/>
    <m/>
    <m/>
    <m/>
    <n v="0.01"/>
    <n v="0.01"/>
    <n v="0"/>
    <n v="0"/>
    <n v="0"/>
    <n v="1E-3"/>
    <n v="0.01"/>
    <n v="4.7370000000000002E-4"/>
    <n v="0"/>
    <n v="9"/>
    <n v="47.62"/>
    <n v="52.38"/>
    <m/>
    <s v=""/>
    <m/>
    <m/>
    <m/>
    <s v=""/>
    <s v=""/>
    <m/>
    <m/>
    <m/>
    <m/>
    <s v=""/>
    <m/>
    <m/>
    <m/>
    <m/>
    <m/>
    <s v=""/>
    <s v=""/>
    <m/>
    <m/>
    <s v=""/>
    <m/>
    <m/>
    <m/>
    <m/>
    <m/>
    <m/>
    <m/>
    <n v="1"/>
    <m/>
    <n v="10"/>
    <n v="11"/>
    <m/>
    <m/>
  </r>
  <r>
    <x v="3"/>
    <x v="3"/>
    <n v="35521069"/>
    <s v="Socorro"/>
    <n v="0.73558407188587505"/>
    <n v="38221"/>
    <n v="26959"/>
    <n v="11262"/>
    <n v="85.301000000000002"/>
    <n v="70.53"/>
    <n v="0.53"/>
    <n v="0.11"/>
    <n v="0.42"/>
    <n v="0.08"/>
    <n v="2.5999999999999999E-2"/>
    <n v="0.42599999999999999"/>
    <n v="7.0000000000000007E-2"/>
    <n v="1.3390900000000001E-2"/>
    <n v="6.9794775320601854E-2"/>
    <n v="89"/>
    <n v="57.89"/>
    <n v="42.11"/>
    <n v="21.88"/>
    <n v="1476.7380000000001"/>
    <n v="476.26"/>
    <n v="1"/>
    <n v="0"/>
    <n v="4793.8086392297428"/>
    <n v="585.81826744459875"/>
    <n v="59.99"/>
    <n v="75"/>
    <n v="54.11"/>
    <n v="30.21"/>
    <s v=""/>
    <n v="88.22"/>
    <n v="25.68"/>
    <n v="9.4"/>
    <n v="8.5"/>
    <n v="59.8"/>
    <n v="0"/>
    <n v="2.41359335779108"/>
    <n v="2.61636273252924"/>
    <n v="0"/>
    <n v="0"/>
    <n v="8.6"/>
    <n v="78.760000000000005"/>
    <n v="73.640600000000006"/>
    <n v="67.7"/>
    <n v="7.3"/>
    <n v="0"/>
    <n v="0"/>
    <n v="68"/>
    <n v="37.252072064949225"/>
    <n v="99"/>
    <n v="72"/>
    <n v="1163.078849"/>
    <n v="1087.4787240000001"/>
  </r>
  <r>
    <x v="8"/>
    <x v="3"/>
    <n v="355220510"/>
    <s v="Sorocaba"/>
    <n v="1.33300147580073"/>
    <n v="637436"/>
    <n v="630949"/>
    <n v="6487"/>
    <n v="1419.3"/>
    <n v="98.98"/>
    <n v="1.04"/>
    <n v="0.55000000000000004"/>
    <n v="0.49"/>
    <n v="0"/>
    <n v="0.39500000000000002"/>
    <n v="0.3"/>
    <n v="0.06"/>
    <n v="0.28672540000000002"/>
    <n v="2.5650136908472221"/>
    <n v="122"/>
    <n v="10.56"/>
    <n v="89.44"/>
    <n v="718.47"/>
    <n v="35270.423999999999"/>
    <n v="6896.35"/>
    <n v="51"/>
    <n v="0"/>
    <n v="199.87173614292257"/>
    <n v="29.683921209344938"/>
    <n v="98.49"/>
    <n v="100"/>
    <n v="96.67"/>
    <n v="36.770000000000003"/>
    <n v="0.37666666666666698"/>
    <n v="99.5"/>
    <n v="72.25"/>
    <n v="25.8"/>
    <n v="65.8"/>
    <n v="81.3"/>
    <n v="322"/>
    <n v="0.177215189873418"/>
    <n v="0"/>
    <n v="2"/>
    <n v="1017"/>
    <n v="9.1999999999999993"/>
    <n v="98"/>
    <n v="91.433999999999997"/>
    <n v="80.400000000000006"/>
    <n v="9.9"/>
    <n v="4"/>
    <n v="0"/>
    <n v="226"/>
    <n v="15.399527940512932"/>
    <n v="36"/>
    <n v="305"/>
    <n v="34565.015520000001"/>
    <n v="32249.159479999998"/>
  </r>
  <r>
    <x v="16"/>
    <x v="3"/>
    <n v="355230418"/>
    <s v="Sud Mennucci"/>
    <m/>
    <m/>
    <m/>
    <m/>
    <m/>
    <m/>
    <n v="0.01"/>
    <n v="0.01"/>
    <n v="0"/>
    <n v="0.06"/>
    <n v="0"/>
    <n v="0"/>
    <n v="0.01"/>
    <n v="4.6300000000000001E-5"/>
    <n v="0"/>
    <n v="0"/>
    <n v="66.67"/>
    <n v="33.33"/>
    <m/>
    <s v=""/>
    <m/>
    <m/>
    <m/>
    <s v=""/>
    <s v=""/>
    <m/>
    <m/>
    <m/>
    <m/>
    <n v="11.885221750352599"/>
    <m/>
    <m/>
    <m/>
    <m/>
    <m/>
    <s v=""/>
    <s v=""/>
    <m/>
    <m/>
    <s v=""/>
    <m/>
    <m/>
    <m/>
    <m/>
    <m/>
    <m/>
    <m/>
    <n v="5"/>
    <m/>
    <n v="2"/>
    <n v="1"/>
    <m/>
    <m/>
  </r>
  <r>
    <x v="12"/>
    <x v="3"/>
    <n v="355230419"/>
    <s v="Sud Mennucci"/>
    <n v="0.36594449426115"/>
    <n v="7639"/>
    <n v="6576"/>
    <n v="1063"/>
    <n v="12.933"/>
    <n v="86.08"/>
    <n v="0.91"/>
    <n v="0.91"/>
    <n v="0"/>
    <n v="0"/>
    <n v="0"/>
    <n v="0.32800000000000001"/>
    <n v="0.57999999999999996"/>
    <n v="2.0814000000000002E-3"/>
    <n v="1.8990076562499996E-2"/>
    <n v="1"/>
    <n v="33.33"/>
    <n v="66.67"/>
    <n v="4.6500000000000004"/>
    <n v="358.83"/>
    <n v="51.1"/>
    <n v="1"/>
    <n v="0"/>
    <n v="17875.49155648645"/>
    <n v="1403.6182746432783"/>
    <n v="95.46"/>
    <n v="85.93"/>
    <n v="94.12"/>
    <n v="16.329999999999998"/>
    <s v=""/>
    <n v="100"/>
    <n v="67.31"/>
    <n v="21.1"/>
    <n v="89.4"/>
    <n v="1.1000000000000001"/>
    <n v="0"/>
    <n v="0.241545893719807"/>
    <n v="0"/>
    <n v="0"/>
    <n v="0"/>
    <n v="9"/>
    <n v="100"/>
    <n v="100"/>
    <n v="85.8"/>
    <n v="10"/>
    <n v="0"/>
    <n v="0"/>
    <n v="1"/>
    <n v="0"/>
    <n v="13"/>
    <n v="26"/>
    <n v="358.83"/>
    <n v="358.83"/>
  </r>
  <r>
    <x v="6"/>
    <x v="3"/>
    <n v="35524035"/>
    <s v="Sumaré"/>
    <n v="1.7813928786779101"/>
    <n v="271202"/>
    <n v="268009"/>
    <n v="3193"/>
    <n v="1772.2149999999999"/>
    <n v="98.82"/>
    <n v="0.67999999999999994"/>
    <n v="0.28999999999999998"/>
    <n v="0.39"/>
    <n v="0"/>
    <n v="0.20399999999999999"/>
    <n v="0.313"/>
    <n v="0.06"/>
    <n v="9.4852799999999904E-2"/>
    <n v="0.9336637353749998"/>
    <n v="24"/>
    <n v="11.49"/>
    <n v="88.51"/>
    <n v="242.81"/>
    <n v="14568.822"/>
    <n v="11227.27"/>
    <n v="28"/>
    <n v="0"/>
    <n v="211.63383750857295"/>
    <n v="27.907758792339283"/>
    <n v="98.82"/>
    <n v="98.82"/>
    <n v="93.88"/>
    <n v="48.53"/>
    <n v="0.44923629829290201"/>
    <n v="100"/>
    <n v="97.58"/>
    <n v="37"/>
    <n v="64"/>
    <n v="160.6"/>
    <n v="0"/>
    <n v="0.67851811643370896"/>
    <n v="0"/>
    <n v="0"/>
    <n v="0"/>
    <n v="8.3000000000000007"/>
    <n v="95"/>
    <n v="26.6"/>
    <n v="22.9"/>
    <n v="3.8"/>
    <n v="2"/>
    <n v="0"/>
    <n v="59"/>
    <n v="21.8494081188732"/>
    <n v="30"/>
    <n v="231"/>
    <n v="13840.3809"/>
    <n v="3875.3066520000002"/>
  </r>
  <r>
    <x v="16"/>
    <x v="3"/>
    <n v="355255118"/>
    <s v="Suzanápolis"/>
    <n v="1.72563975363822"/>
    <n v="3790"/>
    <n v="2530"/>
    <n v="1260"/>
    <n v="11.558999999999999"/>
    <n v="66.75"/>
    <n v="0.13"/>
    <n v="0"/>
    <n v="0.13"/>
    <n v="0.05"/>
    <n v="1E-3"/>
    <n v="0.126"/>
    <n v="0"/>
    <n v="0"/>
    <n v="6.5091276041666663E-3"/>
    <n v="1"/>
    <n v="15.38"/>
    <n v="84.62"/>
    <n v="1.79"/>
    <n v="138.24"/>
    <n v="58.13"/>
    <n v="0"/>
    <n v="0"/>
    <n v="20552.485488126647"/>
    <n v="1664.1688654353568"/>
    <n v="65.95"/>
    <n v="72.989999999999995"/>
    <n v="63.61"/>
    <n v="13.81"/>
    <n v="36.861452136428298"/>
    <n v="98.83"/>
    <n v="16.32"/>
    <n v="5.2"/>
    <n v="0"/>
    <n v="63.6"/>
    <n v="0"/>
    <n v="0"/>
    <n v="0"/>
    <n v="0"/>
    <n v="0"/>
    <n v="9.1999999999999993"/>
    <n v="95"/>
    <n v="95"/>
    <n v="58"/>
    <n v="7.2"/>
    <n v="0"/>
    <n v="0"/>
    <n v="3"/>
    <n v="15.363041882292695"/>
    <n v="2"/>
    <n v="11"/>
    <n v="131.328"/>
    <n v="131.328"/>
  </r>
  <r>
    <x v="18"/>
    <x v="3"/>
    <n v="35525026"/>
    <s v="Suzano"/>
    <n v="1.1088956855071399"/>
    <n v="282428"/>
    <n v="272486"/>
    <n v="9942"/>
    <n v="1371.875"/>
    <n v="96.48"/>
    <n v="17.16"/>
    <n v="16.989999999999998"/>
    <n v="0.17"/>
    <n v="0"/>
    <n v="15.000999999999999"/>
    <n v="2.1019999999999999"/>
    <n v="0.04"/>
    <n v="1.07657E-2"/>
    <n v="0.98392162037037034"/>
    <n v="34"/>
    <n v="40"/>
    <n v="60"/>
    <n v="252.48"/>
    <n v="15148.781999999999"/>
    <n v="6939.64"/>
    <n v="34"/>
    <n v="0"/>
    <n v="319.34850652201624"/>
    <n v="44.664126786295974"/>
    <n v="100"/>
    <n v="98"/>
    <n v="94.64"/>
    <n v="30.58"/>
    <n v="4.3308791684712"/>
    <n v="100"/>
    <n v="1618.53"/>
    <n v="599.9"/>
    <n v="2574.4"/>
    <n v="41.3"/>
    <n v="0"/>
    <n v="0.89190153407063899"/>
    <n v="0"/>
    <n v="1"/>
    <n v="0"/>
    <n v="9.8000000000000007"/>
    <n v="92.16"/>
    <n v="64.512"/>
    <n v="54.2"/>
    <n v="6.2"/>
    <n v="5"/>
    <n v="0"/>
    <n v="221"/>
    <n v="1524.6133116124925"/>
    <n v="56"/>
    <n v="84"/>
    <n v="13961.117490000001"/>
    <n v="9772.782244"/>
  </r>
  <r>
    <x v="10"/>
    <x v="3"/>
    <n v="355260115"/>
    <s v="Tabapuã"/>
    <n v="0.57659225662134395"/>
    <n v="11759"/>
    <n v="11001"/>
    <n v="758"/>
    <n v="34.024999999999999"/>
    <n v="93.55"/>
    <n v="0.41"/>
    <n v="0.3"/>
    <n v="0.11"/>
    <n v="0"/>
    <n v="4.8000000000000001E-2"/>
    <n v="0"/>
    <n v="0.35"/>
    <n v="1.1738999999999999E-2"/>
    <n v="3.5794178240740743E-2"/>
    <n v="10"/>
    <n v="35.19"/>
    <n v="64.81"/>
    <n v="7.94"/>
    <n v="612.41399999999999"/>
    <n v="107.79"/>
    <n v="2"/>
    <n v="0"/>
    <n v="7187.3866825410323"/>
    <n v="777.73960370779844"/>
    <n v="100"/>
    <n v="97.95"/>
    <n v="100"/>
    <n v="7.31"/>
    <n v="70.451161614742801"/>
    <n v="100"/>
    <n v="47.34"/>
    <n v="15.2"/>
    <n v="52.3"/>
    <n v="37.5"/>
    <n v="5"/>
    <n v="2.1505376344085999E-2"/>
    <n v="0"/>
    <n v="0"/>
    <n v="0"/>
    <n v="9.8000000000000007"/>
    <n v="100"/>
    <n v="100"/>
    <n v="82.4"/>
    <n v="10"/>
    <n v="0"/>
    <n v="0"/>
    <n v="13"/>
    <n v="134.1000194980497"/>
    <n v="19"/>
    <n v="35"/>
    <n v="612.41399999999999"/>
    <n v="612.41399999999999"/>
  </r>
  <r>
    <x v="7"/>
    <x v="3"/>
    <n v="355270013"/>
    <s v="Tabatinga"/>
    <n v="0.87391026304013397"/>
    <n v="15540"/>
    <n v="13855"/>
    <n v="1685"/>
    <n v="42.405999999999999"/>
    <n v="89.16"/>
    <n v="0.04"/>
    <n v="0.01"/>
    <n v="0.03"/>
    <n v="0"/>
    <n v="0.02"/>
    <n v="1E-3"/>
    <n v="0.02"/>
    <n v="2.2453E-3"/>
    <n v="3.8242131465517241E-2"/>
    <n v="6"/>
    <n v="18.52"/>
    <n v="81.48"/>
    <n v="9.69"/>
    <n v="747.36"/>
    <n v="90.76"/>
    <n v="2"/>
    <n v="0"/>
    <n v="6128.6177606177607"/>
    <n v="608.80308880308894"/>
    <s v=""/>
    <n v="95.92"/>
    <s v=""/>
    <s v=""/>
    <n v="81.818181818181799"/>
    <s v=""/>
    <n v="10.85"/>
    <n v="5.4"/>
    <n v="3.9"/>
    <n v="38.5"/>
    <s v=""/>
    <s v=""/>
    <n v="0"/>
    <n v="0"/>
    <s v=""/>
    <n v="9.3000000000000007"/>
    <n v="95"/>
    <n v="95"/>
    <n v="87.9"/>
    <n v="9.9"/>
    <n v="2"/>
    <n v="0"/>
    <n v="5"/>
    <n v="52.298340164522237"/>
    <n v="5"/>
    <n v="22"/>
    <n v="709.99199999999996"/>
    <n v="709.99199999999996"/>
  </r>
  <r>
    <x v="2"/>
    <x v="3"/>
    <n v="355270016"/>
    <s v="Tabatinga"/>
    <m/>
    <m/>
    <m/>
    <m/>
    <m/>
    <m/>
    <n v="0.11"/>
    <n v="0.03"/>
    <n v="0.08"/>
    <n v="0"/>
    <n v="0"/>
    <n v="0"/>
    <n v="0.12"/>
    <n v="0"/>
    <n v="0"/>
    <n v="5"/>
    <n v="80"/>
    <n v="20"/>
    <m/>
    <s v=""/>
    <m/>
    <m/>
    <m/>
    <s v=""/>
    <s v=""/>
    <m/>
    <m/>
    <m/>
    <m/>
    <s v=""/>
    <m/>
    <m/>
    <m/>
    <m/>
    <m/>
    <s v=""/>
    <s v=""/>
    <m/>
    <m/>
    <s v=""/>
    <m/>
    <m/>
    <m/>
    <m/>
    <m/>
    <m/>
    <m/>
    <n v="1"/>
    <m/>
    <n v="8"/>
    <n v="2"/>
    <m/>
    <m/>
  </r>
  <r>
    <x v="18"/>
    <x v="3"/>
    <n v="35528096"/>
    <s v="Taboão da Serra"/>
    <n v="1.6749437428501801"/>
    <n v="272130"/>
    <n v="272130"/>
    <n v="0"/>
    <n v="13287.598"/>
    <n v="100"/>
    <n v="0.13"/>
    <n v="0"/>
    <n v="0.13"/>
    <n v="0"/>
    <n v="0"/>
    <n v="4.3999999999999997E-2"/>
    <n v="0"/>
    <n v="8.9714799999999997E-2"/>
    <n v="0.94804548611111106"/>
    <n v="1"/>
    <n v="1.47"/>
    <n v="98.53"/>
    <n v="251.67"/>
    <n v="15100.236000000001"/>
    <n v="9605.94"/>
    <n v="17"/>
    <n v="0"/>
    <n v="37.08345276154779"/>
    <n v="5.7942894939918403"/>
    <n v="100"/>
    <n v="97.99"/>
    <n v="100"/>
    <n v="32.229999999999997"/>
    <s v=""/>
    <n v="100"/>
    <n v="111.66"/>
    <n v="41.9"/>
    <n v="0.4"/>
    <n v="267.5"/>
    <n v="20"/>
    <n v="8.0155180429311095"/>
    <n v="0"/>
    <n v="0"/>
    <n v="92"/>
    <n v="8.5"/>
    <n v="85.42"/>
    <n v="39.549460000000003"/>
    <n v="36.4"/>
    <n v="4.8"/>
    <n v="3"/>
    <n v="0"/>
    <n v="79"/>
    <n v="0"/>
    <n v="1"/>
    <n v="67"/>
    <n v="12898.621590000001"/>
    <n v="5972.0617970000003"/>
  </r>
  <r>
    <x v="13"/>
    <x v="3"/>
    <n v="355290822"/>
    <s v="Taciba"/>
    <n v="0.66168284726846305"/>
    <n v="5954"/>
    <n v="5183"/>
    <n v="771"/>
    <n v="9.7880000000000003"/>
    <n v="87.05"/>
    <n v="0.12000000000000001"/>
    <n v="0.1"/>
    <n v="0.02"/>
    <n v="0"/>
    <n v="1.4E-2"/>
    <n v="1E-3"/>
    <n v="0.1"/>
    <n v="6.1280000000000004E-4"/>
    <n v="1.4852439062500002E-2"/>
    <n v="1"/>
    <n v="40.909999999999997"/>
    <n v="59.09"/>
    <n v="3.68"/>
    <n v="283.98599999999999"/>
    <n v="59"/>
    <n v="1"/>
    <n v="1"/>
    <n v="23993.631172321129"/>
    <n v="3389.8286865972464"/>
    <n v="95.79"/>
    <n v="84.92"/>
    <n v="95.14"/>
    <n v="24.52"/>
    <n v="0.29042750929368"/>
    <n v="100"/>
    <n v="5.05"/>
    <n v="2.6"/>
    <n v="6.1"/>
    <n v="2.4"/>
    <n v="0"/>
    <n v="0"/>
    <n v="0"/>
    <n v="0"/>
    <n v="0"/>
    <n v="7.7"/>
    <n v="97.81"/>
    <n v="97.81"/>
    <n v="79.2"/>
    <n v="8.6"/>
    <n v="0"/>
    <n v="1"/>
    <n v="2"/>
    <n v="94.260612287901779"/>
    <n v="9"/>
    <n v="13"/>
    <n v="277.76670660000002"/>
    <n v="277.76670660000002"/>
  </r>
  <r>
    <x v="14"/>
    <x v="3"/>
    <n v="355300514"/>
    <s v="Taguaí"/>
    <n v="2.5842597975883401"/>
    <n v="12598"/>
    <n v="9025"/>
    <n v="3573"/>
    <n v="86.406000000000006"/>
    <n v="71.64"/>
    <n v="0.04"/>
    <n v="0.03"/>
    <n v="0.01"/>
    <n v="0"/>
    <n v="2.8000000000000001E-2"/>
    <n v="1E-3"/>
    <n v="0.01"/>
    <n v="1.3889999999999999E-4"/>
    <n v="3.4321530439814812E-2"/>
    <n v="2"/>
    <n v="50"/>
    <n v="50"/>
    <n v="6.58"/>
    <n v="507.22199999999998"/>
    <n v="71.010000000000005"/>
    <n v="1"/>
    <n v="0"/>
    <n v="4130.3698999841245"/>
    <n v="500.6508969677725"/>
    <n v="89.5"/>
    <s v=""/>
    <n v="86.93"/>
    <n v="10.41"/>
    <n v="18.1752090149037"/>
    <n v="100"/>
    <n v="4.8600000000000003"/>
    <n v="2.2000000000000002"/>
    <n v="5.3"/>
    <n v="3.7"/>
    <s v=""/>
    <s v=""/>
    <n v="0"/>
    <n v="0"/>
    <s v=""/>
    <n v="8.8000000000000007"/>
    <n v="100"/>
    <n v="100"/>
    <n v="86"/>
    <n v="9.8000000000000007"/>
    <n v="0"/>
    <n v="0"/>
    <n v="1"/>
    <n v="81.581443604619977"/>
    <n v="8"/>
    <n v="8"/>
    <n v="507.22199999999998"/>
    <n v="507.22199999999998"/>
  </r>
  <r>
    <x v="10"/>
    <x v="3"/>
    <n v="355310415"/>
    <s v="Taiaçu"/>
    <n v="0.26739995571367597"/>
    <n v="5996"/>
    <n v="5551"/>
    <n v="445"/>
    <n v="56.073999999999998"/>
    <n v="92.58"/>
    <n v="0.1"/>
    <n v="0.03"/>
    <n v="7.0000000000000007E-2"/>
    <n v="0"/>
    <n v="2.9000000000000001E-2"/>
    <n v="1E-3"/>
    <n v="7.0000000000000007E-2"/>
    <n v="6.8289999999999996E-4"/>
    <n v="1.5614583333333333E-2"/>
    <n v="3"/>
    <n v="27.66"/>
    <n v="72.34"/>
    <n v="3.97"/>
    <n v="305.964"/>
    <n v="162.16"/>
    <n v="1"/>
    <n v="0"/>
    <n v="4260.2001334222814"/>
    <n v="473.35557038025348"/>
    <n v="100"/>
    <n v="90.58"/>
    <n v="100"/>
    <n v="24.16"/>
    <s v=""/>
    <n v="100"/>
    <n v="39.26"/>
    <n v="12.6"/>
    <n v="17"/>
    <n v="81.3"/>
    <n v="0"/>
    <n v="0"/>
    <n v="0"/>
    <n v="0"/>
    <n v="0"/>
    <n v="9"/>
    <n v="100"/>
    <n v="100"/>
    <n v="47"/>
    <n v="6.6"/>
    <n v="1"/>
    <n v="0"/>
    <n v="1"/>
    <n v="185.7238158772515"/>
    <n v="13"/>
    <n v="34"/>
    <n v="305.964"/>
    <n v="305.964"/>
  </r>
  <r>
    <x v="3"/>
    <x v="3"/>
    <n v="35532039"/>
    <s v="Taiúva"/>
    <m/>
    <m/>
    <m/>
    <m/>
    <m/>
    <m/>
    <n v="0.01"/>
    <n v="0.01"/>
    <n v="0"/>
    <n v="0"/>
    <n v="0"/>
    <n v="0"/>
    <n v="0.01"/>
    <n v="0"/>
    <n v="0"/>
    <n v="3"/>
    <n v="33.33"/>
    <n v="66.67"/>
    <m/>
    <s v=""/>
    <m/>
    <m/>
    <m/>
    <s v=""/>
    <s v=""/>
    <m/>
    <m/>
    <m/>
    <m/>
    <n v="8.3619210977701606"/>
    <m/>
    <m/>
    <m/>
    <m/>
    <m/>
    <s v=""/>
    <s v=""/>
    <m/>
    <m/>
    <s v=""/>
    <m/>
    <m/>
    <m/>
    <m/>
    <m/>
    <m/>
    <m/>
    <n v="1"/>
    <m/>
    <n v="1"/>
    <n v="2"/>
    <m/>
    <m/>
  </r>
  <r>
    <x v="10"/>
    <x v="3"/>
    <n v="355320315"/>
    <s v="Taiúva"/>
    <n v="1.4343771000346199"/>
    <n v="6313"/>
    <n v="5885"/>
    <n v="428"/>
    <n v="47.768000000000001"/>
    <n v="93.22"/>
    <n v="0.06"/>
    <n v="0.03"/>
    <n v="0.03"/>
    <n v="0"/>
    <n v="2.3E-2"/>
    <n v="0"/>
    <n v="0.03"/>
    <n v="4.6300000000000001E-5"/>
    <n v="1.6440104166666667E-2"/>
    <n v="0"/>
    <n v="27.78"/>
    <n v="72.22"/>
    <n v="3.58"/>
    <n v="275.88600000000002"/>
    <n v="55.12"/>
    <n v="4"/>
    <n v="0"/>
    <n v="7692.9257088547438"/>
    <n v="899.17313480120413"/>
    <n v="100"/>
    <n v="91.18"/>
    <n v="100"/>
    <n v="0"/>
    <s v=""/>
    <n v="100"/>
    <n v="11.72"/>
    <n v="4.2"/>
    <n v="9.5"/>
    <n v="16.3"/>
    <n v="0"/>
    <n v="0"/>
    <n v="0"/>
    <n v="0"/>
    <n v="0"/>
    <n v="9"/>
    <n v="100"/>
    <n v="100"/>
    <n v="80"/>
    <n v="9.6999999999999993"/>
    <n v="1"/>
    <n v="0"/>
    <n v="0"/>
    <n v="139.9017899572311"/>
    <n v="5"/>
    <n v="13"/>
    <n v="275.88600000000002"/>
    <n v="275.88600000000002"/>
  </r>
  <r>
    <x v="4"/>
    <x v="3"/>
    <n v="35533024"/>
    <s v="Tambaú"/>
    <n v="9.8921322421618996E-2"/>
    <n v="22666"/>
    <n v="20555"/>
    <n v="2111"/>
    <n v="40.362000000000002"/>
    <n v="90.69"/>
    <n v="0.75"/>
    <n v="0.74"/>
    <n v="0.01"/>
    <n v="0.34"/>
    <n v="0.185"/>
    <n v="8.0000000000000002E-3"/>
    <n v="0.46"/>
    <n v="9.17626E-2"/>
    <n v="6.8994884259259259E-2"/>
    <n v="36"/>
    <n v="57.84"/>
    <n v="42.16"/>
    <n v="14.47"/>
    <n v="1116.396"/>
    <n v="167.46"/>
    <n v="3"/>
    <n v="0"/>
    <n v="12021.134739257037"/>
    <n v="1182.6347833759814"/>
    <n v="100"/>
    <n v="99.71"/>
    <n v="100"/>
    <n v="2.37"/>
    <n v="13.157894736842101"/>
    <n v="100"/>
    <n v="27.6"/>
    <n v="8.6999999999999993"/>
    <n v="39.6"/>
    <n v="1.4"/>
    <n v="4"/>
    <n v="1.3019138133055601"/>
    <n v="0"/>
    <n v="0"/>
    <n v="0"/>
    <n v="8"/>
    <n v="100"/>
    <n v="100"/>
    <n v="85"/>
    <n v="10"/>
    <n v="2"/>
    <n v="0"/>
    <n v="21"/>
    <n v="268.13582193258424"/>
    <n v="59"/>
    <n v="43"/>
    <n v="1116.396"/>
    <n v="1116.396"/>
  </r>
  <r>
    <x v="3"/>
    <x v="3"/>
    <n v="35533029"/>
    <s v="Tambaú"/>
    <m/>
    <m/>
    <m/>
    <m/>
    <m/>
    <m/>
    <n v="0"/>
    <n v="0"/>
    <n v="0"/>
    <n v="0"/>
    <n v="0"/>
    <n v="0"/>
    <n v="0"/>
    <n v="6.9400000000000006E-5"/>
    <n v="0"/>
    <n v="0"/>
    <n v="0"/>
    <n v="100"/>
    <m/>
    <s v=""/>
    <m/>
    <m/>
    <m/>
    <s v=""/>
    <s v=""/>
    <m/>
    <m/>
    <m/>
    <m/>
    <n v="30.657237936771999"/>
    <m/>
    <m/>
    <m/>
    <m/>
    <m/>
    <s v=""/>
    <s v=""/>
    <m/>
    <m/>
    <s v=""/>
    <m/>
    <m/>
    <m/>
    <m/>
    <m/>
    <m/>
    <m/>
    <n v="0"/>
    <m/>
    <n v="0"/>
    <n v="1"/>
    <m/>
    <m/>
  </r>
  <r>
    <x v="10"/>
    <x v="3"/>
    <n v="355340115"/>
    <s v="Tanabi"/>
    <n v="0.51729707177028394"/>
    <n v="24837"/>
    <n v="23014"/>
    <n v="1823"/>
    <n v="33.328000000000003"/>
    <n v="92.66"/>
    <n v="0.25"/>
    <n v="0.12"/>
    <n v="0.13"/>
    <n v="0"/>
    <n v="3.0000000000000001E-3"/>
    <n v="8.1000000000000003E-2"/>
    <n v="0.13"/>
    <n v="3.11051E-2"/>
    <n v="7.560336805555555E-2"/>
    <n v="11"/>
    <n v="28.21"/>
    <n v="71.790000000000006"/>
    <n v="16.27"/>
    <n v="1255.068"/>
    <n v="183.74"/>
    <n v="2"/>
    <n v="0"/>
    <n v="7275.4873777026214"/>
    <n v="736.43676772557092"/>
    <n v="100"/>
    <n v="90.35"/>
    <n v="100"/>
    <n v="14.06"/>
    <s v=""/>
    <n v="100"/>
    <n v="13.54"/>
    <n v="4.3"/>
    <n v="9.6999999999999993"/>
    <n v="21.7"/>
    <n v="0"/>
    <n v="0.18712162905888799"/>
    <n v="0"/>
    <n v="0"/>
    <n v="0"/>
    <n v="7.4"/>
    <n v="97"/>
    <n v="97"/>
    <n v="85.4"/>
    <n v="10"/>
    <n v="2"/>
    <n v="0"/>
    <n v="22"/>
    <n v="3.9680771864495679"/>
    <n v="22"/>
    <n v="56"/>
    <n v="1217.41596"/>
    <n v="1217.41596"/>
  </r>
  <r>
    <x v="16"/>
    <x v="3"/>
    <n v="355340118"/>
    <s v="Tanabi"/>
    <m/>
    <m/>
    <m/>
    <m/>
    <m/>
    <m/>
    <n v="0"/>
    <n v="0"/>
    <n v="0"/>
    <n v="0"/>
    <n v="0"/>
    <n v="0"/>
    <n v="0"/>
    <n v="0"/>
    <n v="0"/>
    <n v="1"/>
    <n v="100"/>
    <n v="0"/>
    <m/>
    <s v=""/>
    <m/>
    <m/>
    <m/>
    <s v=""/>
    <s v=""/>
    <m/>
    <m/>
    <m/>
    <m/>
    <n v="52.799853841234999"/>
    <m/>
    <m/>
    <m/>
    <m/>
    <m/>
    <s v=""/>
    <s v=""/>
    <m/>
    <m/>
    <s v=""/>
    <m/>
    <m/>
    <m/>
    <m/>
    <m/>
    <m/>
    <m/>
    <n v="2"/>
    <m/>
    <n v="1"/>
    <n v="0"/>
    <m/>
    <m/>
  </r>
  <r>
    <x v="17"/>
    <x v="3"/>
    <n v="355350011"/>
    <s v="Tapiraí"/>
    <n v="-0.64378788152301702"/>
    <n v="7749"/>
    <n v="5740"/>
    <n v="2009"/>
    <n v="10.26"/>
    <n v="74.069999999999993"/>
    <n v="0"/>
    <n v="0"/>
    <n v="0"/>
    <n v="0"/>
    <n v="0"/>
    <n v="1E-3"/>
    <n v="0"/>
    <n v="1.9596000000000001E-3"/>
    <n v="1.3356935156249999E-2"/>
    <n v="14"/>
    <n v="50"/>
    <n v="50"/>
    <n v="3.99"/>
    <n v="307.8"/>
    <n v="156.83000000000001"/>
    <n v="3"/>
    <n v="0"/>
    <n v="87376.167247386766"/>
    <n v="11232.33449477352"/>
    <n v="66.19"/>
    <n v="89.99"/>
    <n v="59.64"/>
    <n v="32.01"/>
    <s v=""/>
    <n v="92.58"/>
    <n v="0.25"/>
    <n v="0.1"/>
    <n v="0.3"/>
    <n v="0.1"/>
    <n v="0"/>
    <n v="0"/>
    <n v="0"/>
    <n v="0"/>
    <n v="0"/>
    <n v="8.1"/>
    <n v="81.75"/>
    <n v="81.75"/>
    <n v="49"/>
    <n v="6.4"/>
    <n v="1"/>
    <n v="0"/>
    <n v="9"/>
    <n v="0"/>
    <n v="7"/>
    <n v="7"/>
    <n v="251.62649999999999"/>
    <n v="251.62649999999999"/>
  </r>
  <r>
    <x v="14"/>
    <x v="3"/>
    <n v="355350014"/>
    <s v="Tapiraí"/>
    <m/>
    <m/>
    <m/>
    <m/>
    <m/>
    <m/>
    <n v="0.02"/>
    <n v="0.02"/>
    <n v="0"/>
    <n v="0"/>
    <n v="2.1000000000000001E-2"/>
    <n v="0"/>
    <n v="0"/>
    <n v="2.0829999999999999E-4"/>
    <n v="0"/>
    <n v="12"/>
    <n v="66.67"/>
    <n v="33.33"/>
    <m/>
    <s v=""/>
    <m/>
    <m/>
    <m/>
    <s v=""/>
    <s v=""/>
    <m/>
    <m/>
    <m/>
    <m/>
    <n v="69.4444444444444"/>
    <m/>
    <m/>
    <m/>
    <m/>
    <m/>
    <s v=""/>
    <s v=""/>
    <m/>
    <m/>
    <s v=""/>
    <m/>
    <m/>
    <m/>
    <m/>
    <m/>
    <m/>
    <m/>
    <n v="0"/>
    <m/>
    <n v="2"/>
    <n v="1"/>
    <m/>
    <m/>
  </r>
  <r>
    <x v="4"/>
    <x v="3"/>
    <n v="35536094"/>
    <s v="Tapiratiba"/>
    <n v="-0.15692747469833199"/>
    <n v="12635"/>
    <n v="11098"/>
    <n v="1537"/>
    <n v="57.280999999999999"/>
    <n v="87.84"/>
    <n v="0.19"/>
    <n v="0.18"/>
    <n v="0.01"/>
    <n v="0.2"/>
    <n v="2.3E-2"/>
    <n v="0"/>
    <n v="0.15"/>
    <n v="7.3730000000000002E-3"/>
    <n v="3.8460706018518517E-2"/>
    <n v="8"/>
    <n v="66.67"/>
    <n v="33.33"/>
    <n v="7.54"/>
    <n v="581.68799999999999"/>
    <n v="202.43"/>
    <n v="2"/>
    <n v="0"/>
    <n v="8685.8155916106061"/>
    <n v="848.6141669964386"/>
    <n v="100"/>
    <n v="82.47"/>
    <n v="100"/>
    <n v="29.67"/>
    <s v=""/>
    <n v="100"/>
    <n v="16.989999999999998"/>
    <n v="5.3"/>
    <n v="23.9"/>
    <n v="1.8"/>
    <n v="2"/>
    <n v="0"/>
    <n v="0"/>
    <n v="0"/>
    <n v="0"/>
    <n v="7.3"/>
    <n v="100"/>
    <n v="80"/>
    <n v="65.2"/>
    <n v="7.4"/>
    <n v="0"/>
    <n v="0"/>
    <n v="11"/>
    <n v="59.801294310420836"/>
    <n v="16"/>
    <n v="8"/>
    <n v="581.68799999999999"/>
    <n v="465.35039999999998"/>
  </r>
  <r>
    <x v="3"/>
    <x v="3"/>
    <n v="35536589"/>
    <s v="Taquaral"/>
    <n v="-2.9160915700177099E-2"/>
    <n v="2739"/>
    <n v="2642"/>
    <n v="97"/>
    <n v="50.526000000000003"/>
    <n v="96.46"/>
    <n v="6.9999999999999993E-2"/>
    <n v="0.01"/>
    <n v="0.06"/>
    <n v="0"/>
    <n v="0"/>
    <n v="0"/>
    <n v="7.0000000000000007E-2"/>
    <n v="5.4400000000000001E-5"/>
    <n v="7.1328125000000003E-3"/>
    <n v="4"/>
    <n v="33.33"/>
    <n v="66.67"/>
    <n v="1.89"/>
    <n v="146.124"/>
    <n v="20.46"/>
    <n v="1"/>
    <n v="0"/>
    <n v="7944.446878422782"/>
    <n v="921.09529025191659"/>
    <n v="100"/>
    <n v="95.86"/>
    <n v="100"/>
    <n v="0"/>
    <n v="95.005807200929198"/>
    <n v="100"/>
    <n v="34.229999999999997"/>
    <n v="12.4"/>
    <n v="5.4"/>
    <n v="95.6"/>
    <n v="0"/>
    <n v="0"/>
    <n v="0"/>
    <n v="0"/>
    <n v="0"/>
    <n v="8.5"/>
    <n v="100"/>
    <n v="100"/>
    <n v="86"/>
    <n v="10"/>
    <n v="0"/>
    <n v="0"/>
    <n v="0"/>
    <n v="0"/>
    <n v="1"/>
    <n v="2"/>
    <n v="146.124"/>
    <n v="146.124"/>
  </r>
  <r>
    <x v="9"/>
    <x v="3"/>
    <n v="355365812"/>
    <s v="Taquaral"/>
    <m/>
    <m/>
    <m/>
    <m/>
    <m/>
    <m/>
    <n v="0.01"/>
    <n v="0"/>
    <n v="0.01"/>
    <n v="0"/>
    <n v="0"/>
    <n v="0"/>
    <n v="0.01"/>
    <n v="0"/>
    <n v="0"/>
    <n v="0"/>
    <n v="0"/>
    <n v="100"/>
    <m/>
    <s v=""/>
    <m/>
    <m/>
    <m/>
    <s v=""/>
    <s v=""/>
    <m/>
    <m/>
    <m/>
    <m/>
    <n v="9.3085106382978697"/>
    <m/>
    <m/>
    <m/>
    <m/>
    <m/>
    <s v=""/>
    <s v=""/>
    <m/>
    <m/>
    <s v=""/>
    <m/>
    <m/>
    <m/>
    <m/>
    <m/>
    <m/>
    <m/>
    <n v="0"/>
    <m/>
    <n v="0"/>
    <n v="3"/>
    <m/>
    <m/>
  </r>
  <r>
    <x v="3"/>
    <x v="3"/>
    <n v="35537089"/>
    <s v="Taquaritinga"/>
    <m/>
    <m/>
    <m/>
    <m/>
    <m/>
    <m/>
    <n v="0.02"/>
    <n v="0.02"/>
    <n v="0"/>
    <n v="0"/>
    <n v="0"/>
    <n v="0"/>
    <n v="0.02"/>
    <n v="3.4700000000000003E-5"/>
    <n v="0"/>
    <n v="4"/>
    <n v="66.67"/>
    <n v="33.33"/>
    <m/>
    <s v=""/>
    <m/>
    <m/>
    <m/>
    <s v=""/>
    <s v=""/>
    <m/>
    <m/>
    <m/>
    <m/>
    <s v=""/>
    <m/>
    <m/>
    <m/>
    <m/>
    <m/>
    <s v=""/>
    <s v=""/>
    <m/>
    <m/>
    <s v=""/>
    <m/>
    <m/>
    <m/>
    <m/>
    <m/>
    <m/>
    <m/>
    <n v="7"/>
    <m/>
    <n v="4"/>
    <n v="2"/>
    <m/>
    <m/>
  </r>
  <r>
    <x v="2"/>
    <x v="3"/>
    <n v="355370816"/>
    <s v="Taquaritinga"/>
    <n v="0.13333392767840299"/>
    <n v="54321"/>
    <n v="52089"/>
    <n v="2232"/>
    <n v="91.415999999999997"/>
    <n v="95.89"/>
    <n v="0.41000000000000003"/>
    <n v="0.16"/>
    <n v="0.25"/>
    <n v="0"/>
    <n v="5.1999999999999998E-2"/>
    <n v="1.7000000000000001E-2"/>
    <n v="0.31"/>
    <n v="2.6346600000000001E-2"/>
    <n v="0.15672073749305554"/>
    <n v="14"/>
    <n v="36.15"/>
    <n v="63.85"/>
    <n v="43.18"/>
    <n v="2914.7040000000002"/>
    <n v="420.59"/>
    <n v="7"/>
    <n v="0"/>
    <n v="3047.8820345722647"/>
    <n v="301.88545866239576"/>
    <n v="94.78"/>
    <s v=""/>
    <n v="94.78"/>
    <n v="58.13"/>
    <s v=""/>
    <n v="100"/>
    <n v="20.7"/>
    <n v="8.1"/>
    <n v="11.7"/>
    <n v="47.3"/>
    <s v=""/>
    <s v=""/>
    <n v="0"/>
    <n v="1"/>
    <s v=""/>
    <n v="7.1"/>
    <n v="100"/>
    <n v="100"/>
    <n v="85.6"/>
    <n v="9.6999999999999993"/>
    <n v="2"/>
    <n v="0"/>
    <n v="1"/>
    <n v="33.18003783787973"/>
    <n v="47"/>
    <n v="83"/>
    <n v="2914.7040000000002"/>
    <n v="2914.7040000000002"/>
  </r>
  <r>
    <x v="14"/>
    <x v="3"/>
    <n v="355380714"/>
    <s v="Taquarituba"/>
    <n v="0.30577296607448001"/>
    <n v="22947"/>
    <n v="20710"/>
    <n v="2237"/>
    <n v="51.325000000000003"/>
    <n v="90.25"/>
    <n v="2.15"/>
    <n v="2.13"/>
    <n v="0.02"/>
    <n v="0.08"/>
    <n v="6.0000000000000001E-3"/>
    <n v="8.2000000000000003E-2"/>
    <n v="2.0499999999999998"/>
    <n v="9.9641999999999994E-3"/>
    <n v="6.5819884031249998E-2"/>
    <n v="52"/>
    <n v="82.91"/>
    <n v="17.09"/>
    <n v="14.29"/>
    <n v="1102.3019999999999"/>
    <n v="254.08"/>
    <n v="3"/>
    <n v="0"/>
    <n v="6953.9443064452871"/>
    <n v="810.83540332069538"/>
    <n v="94.23"/>
    <s v=""/>
    <n v="92.41"/>
    <n v="28.35"/>
    <s v=""/>
    <n v="100"/>
    <n v="95.02"/>
    <n v="42.4"/>
    <n v="127.6"/>
    <n v="2.8"/>
    <n v="6"/>
    <s v=""/>
    <n v="0"/>
    <n v="0"/>
    <n v="0"/>
    <n v="9.3000000000000007"/>
    <n v="100"/>
    <n v="100"/>
    <n v="76.900000000000006"/>
    <n v="8.3000000000000007"/>
    <n v="0"/>
    <n v="0"/>
    <n v="8"/>
    <n v="9.1157863437609787"/>
    <n v="97"/>
    <n v="20"/>
    <n v="1102.3019999999999"/>
    <n v="1102.3019999999999"/>
  </r>
  <r>
    <x v="14"/>
    <x v="3"/>
    <n v="355385614"/>
    <s v="Taquarivaí"/>
    <n v="1.14031499376548"/>
    <n v="5560"/>
    <n v="3171"/>
    <n v="2389"/>
    <n v="23.867000000000001"/>
    <n v="57.03"/>
    <n v="0.14000000000000001"/>
    <n v="0.14000000000000001"/>
    <n v="0"/>
    <n v="0"/>
    <n v="0.01"/>
    <n v="0"/>
    <n v="0.13"/>
    <n v="2.419E-4"/>
    <n v="1.2163947916666668E-2"/>
    <n v="17"/>
    <n v="76.92"/>
    <n v="23.08"/>
    <n v="2.1800000000000002"/>
    <n v="168.42599999999999"/>
    <n v="52.78"/>
    <n v="4"/>
    <n v="0"/>
    <n v="14973.928057553956"/>
    <n v="1758.3021582733809"/>
    <n v="84.01"/>
    <s v=""/>
    <n v="47.05"/>
    <n v="25.94"/>
    <n v="92.843072882468803"/>
    <n v="100"/>
    <n v="11.87"/>
    <n v="5.3"/>
    <n v="15.8"/>
    <n v="0.9"/>
    <s v=""/>
    <s v=""/>
    <n v="0"/>
    <n v="0"/>
    <s v=""/>
    <n v="8.3000000000000007"/>
    <n v="81.739999999999995"/>
    <n v="81.739999999999995"/>
    <n v="68.7"/>
    <n v="7.5"/>
    <n v="0"/>
    <n v="0"/>
    <n v="0"/>
    <n v="82.210151412259066"/>
    <n v="20"/>
    <n v="6"/>
    <n v="137.67141240000001"/>
    <n v="137.67141240000001"/>
  </r>
  <r>
    <x v="13"/>
    <x v="3"/>
    <n v="355390622"/>
    <s v="Tarabai"/>
    <n v="1.06870945520727"/>
    <n v="7070"/>
    <n v="6618"/>
    <n v="452"/>
    <n v="35.847999999999999"/>
    <n v="93.61"/>
    <n v="0.01"/>
    <n v="0"/>
    <n v="0.01"/>
    <n v="0"/>
    <n v="1.2E-2"/>
    <n v="1E-3"/>
    <n v="0"/>
    <n v="4.191E-4"/>
    <n v="1.6235223958333333E-2"/>
    <n v="0"/>
    <n v="0"/>
    <n v="100"/>
    <n v="4.7300000000000004"/>
    <n v="364.608"/>
    <n v="103.81"/>
    <n v="0"/>
    <n v="0"/>
    <n v="6556.9900990099013"/>
    <n v="892.10749646393185"/>
    <n v="88.18"/>
    <n v="92.47"/>
    <n v="86.95"/>
    <n v="14.22"/>
    <s v=""/>
    <n v="95.36"/>
    <n v="1.86"/>
    <n v="0.9"/>
    <n v="0"/>
    <n v="7"/>
    <n v="0"/>
    <n v="0"/>
    <n v="0"/>
    <n v="0"/>
    <n v="0"/>
    <n v="7.3"/>
    <n v="89.41"/>
    <n v="89.41"/>
    <n v="71.5"/>
    <n v="8"/>
    <n v="0"/>
    <n v="0"/>
    <n v="2"/>
    <n v="73.913362887985016"/>
    <n v="0"/>
    <n v="11"/>
    <n v="325.99601280000002"/>
    <n v="325.99601280000002"/>
  </r>
  <r>
    <x v="5"/>
    <x v="3"/>
    <n v="355395517"/>
    <s v="Tarumã"/>
    <n v="1.5762953375676001"/>
    <n v="14242"/>
    <n v="13530"/>
    <n v="712"/>
    <n v="46.926000000000002"/>
    <n v="95"/>
    <n v="0.62"/>
    <n v="0.51"/>
    <n v="0.11"/>
    <n v="0"/>
    <n v="2.4E-2"/>
    <n v="0.19900000000000001"/>
    <n v="0.4"/>
    <n v="3.872E-3"/>
    <n v="4.3100940430555561E-2"/>
    <n v="10"/>
    <n v="47.06"/>
    <n v="52.94"/>
    <n v="9.58"/>
    <n v="739.26"/>
    <n v="123.96"/>
    <n v="0"/>
    <n v="0"/>
    <n v="6133.5992135935967"/>
    <n v="664.28872349389144"/>
    <n v="99.42"/>
    <n v="94.11"/>
    <n v="99.33"/>
    <n v="18.78"/>
    <n v="9.0497737556561102"/>
    <n v="100"/>
    <n v="42.64"/>
    <n v="22.5"/>
    <n v="43.9"/>
    <n v="37.700000000000003"/>
    <n v="0"/>
    <n v="0"/>
    <n v="0"/>
    <n v="0"/>
    <n v="0"/>
    <n v="8.9"/>
    <n v="97.92"/>
    <n v="97.92"/>
    <n v="83.2"/>
    <n v="10"/>
    <n v="0"/>
    <n v="0"/>
    <n v="3"/>
    <n v="55.683239762874578"/>
    <n v="16"/>
    <n v="18"/>
    <n v="723.88339199999996"/>
    <n v="723.88339199999996"/>
  </r>
  <r>
    <x v="8"/>
    <x v="3"/>
    <n v="355400310"/>
    <s v="Tatuí"/>
    <n v="1.1988236674913599"/>
    <n v="116296"/>
    <n v="112476"/>
    <n v="3820"/>
    <n v="221.87100000000001"/>
    <n v="96.72"/>
    <n v="1.49"/>
    <n v="0.95"/>
    <n v="0.54"/>
    <n v="0"/>
    <n v="0.443"/>
    <n v="0.47199999999999998"/>
    <n v="0.54"/>
    <n v="3.2633799999999998E-2"/>
    <n v="0.40515157407407409"/>
    <n v="112"/>
    <n v="27.74"/>
    <n v="72.260000000000005"/>
    <n v="101.99"/>
    <n v="6119.28"/>
    <n v="2111.84"/>
    <n v="7"/>
    <n v="0"/>
    <n v="1282.634656394029"/>
    <n v="195.24248469422852"/>
    <n v="100"/>
    <n v="99.16"/>
    <n v="93.54"/>
    <n v="40.69"/>
    <n v="13.5678391959799"/>
    <n v="100"/>
    <n v="87.36"/>
    <n v="31.4"/>
    <n v="96.8"/>
    <n v="74.5"/>
    <n v="0"/>
    <n v="0.54658947572689898"/>
    <n v="0"/>
    <n v="0"/>
    <n v="0"/>
    <n v="9.8000000000000007"/>
    <n v="91.94"/>
    <n v="78.149000000000001"/>
    <n v="65.5"/>
    <n v="7.4"/>
    <n v="1"/>
    <n v="0"/>
    <n v="60"/>
    <n v="109.34179412049035"/>
    <n v="43"/>
    <n v="112"/>
    <n v="5626.0660319999997"/>
    <n v="4782.1561270000002"/>
  </r>
  <r>
    <x v="15"/>
    <x v="3"/>
    <n v="35541022"/>
    <s v="Taubaté"/>
    <n v="1.09173974109418"/>
    <n v="299140"/>
    <n v="293022"/>
    <n v="6118"/>
    <n v="477.92099999999999"/>
    <n v="97.95"/>
    <n v="0.87000000000000011"/>
    <n v="0.81"/>
    <n v="0.06"/>
    <n v="0.08"/>
    <n v="0.502"/>
    <n v="4.9000000000000002E-2"/>
    <n v="0.27"/>
    <n v="4.48297E-2"/>
    <n v="1.042142824074074"/>
    <n v="58"/>
    <n v="33.33"/>
    <n v="66.67"/>
    <n v="271.18"/>
    <n v="16270.686"/>
    <n v="2911.48"/>
    <n v="37"/>
    <n v="0"/>
    <n v="985.69766664438055"/>
    <n v="100.1510998194825"/>
    <n v="100"/>
    <n v="100"/>
    <n v="98.91"/>
    <n v="38.65"/>
    <n v="7.2485768500948797"/>
    <n v="100"/>
    <n v="21.43"/>
    <n v="9.3000000000000007"/>
    <n v="26"/>
    <n v="6.5"/>
    <n v="0"/>
    <n v="2.8690288337397798E-2"/>
    <n v="0"/>
    <n v="1"/>
    <n v="0"/>
    <n v="10"/>
    <n v="95.84"/>
    <n v="95.84"/>
    <n v="82.1"/>
    <n v="9.6999999999999993"/>
    <n v="1"/>
    <n v="0"/>
    <n v="324"/>
    <n v="48.169980966478214"/>
    <n v="66"/>
    <n v="132"/>
    <n v="15593.82546"/>
    <n v="15593.82546"/>
  </r>
  <r>
    <x v="14"/>
    <x v="3"/>
    <n v="355420114"/>
    <s v="Tejupá"/>
    <n v="-0.62734339037404696"/>
    <n v="4711"/>
    <n v="3454"/>
    <n v="1257"/>
    <n v="15.897"/>
    <n v="73.319999999999993"/>
    <n v="0.03"/>
    <n v="0.03"/>
    <n v="0"/>
    <n v="0"/>
    <n v="2E-3"/>
    <n v="0"/>
    <n v="0.03"/>
    <n v="1.7369999999999999E-4"/>
    <n v="9.7249509075126271E-3"/>
    <n v="2"/>
    <n v="76"/>
    <n v="24"/>
    <n v="2.12"/>
    <n v="163.83600000000001"/>
    <n v="163.84"/>
    <n v="0"/>
    <n v="0"/>
    <n v="22425.302483549141"/>
    <n v="2677.6480577372099"/>
    <s v=""/>
    <s v=""/>
    <s v=""/>
    <s v=""/>
    <n v="16.6666666666667"/>
    <s v=""/>
    <n v="1.99"/>
    <n v="0.9"/>
    <n v="2.5"/>
    <n v="0.6"/>
    <s v=""/>
    <s v=""/>
    <n v="0"/>
    <n v="0"/>
    <s v=""/>
    <n v="7.1"/>
    <n v="100"/>
    <n v="0"/>
    <n v="0"/>
    <n v="1.5"/>
    <n v="0"/>
    <n v="0"/>
    <n v="0"/>
    <n v="20.565656516116487"/>
    <n v="19"/>
    <n v="6"/>
    <n v="163.83600000000001"/>
    <n v="0"/>
  </r>
  <r>
    <x v="13"/>
    <x v="3"/>
    <n v="355430022"/>
    <s v="Teodoro Sampaio"/>
    <n v="0.50416461752504904"/>
    <n v="22122"/>
    <n v="18196"/>
    <n v="3926"/>
    <n v="14.211"/>
    <n v="82.25"/>
    <n v="0.23"/>
    <n v="0.13"/>
    <n v="0.1"/>
    <n v="0"/>
    <n v="5.7000000000000002E-2"/>
    <n v="0.14000000000000001"/>
    <n v="0.04"/>
    <n v="2.061E-4"/>
    <n v="5.9877801749999994E-2"/>
    <n v="1"/>
    <n v="12.5"/>
    <n v="87.5"/>
    <n v="13.02"/>
    <n v="1004.724"/>
    <n v="165.98"/>
    <n v="0"/>
    <n v="0"/>
    <n v="16479.349064279901"/>
    <n v="2309.3897477624087"/>
    <n v="88.92"/>
    <n v="81.2"/>
    <n v="87.46"/>
    <n v="16.46"/>
    <s v=""/>
    <n v="100"/>
    <n v="3.98"/>
    <n v="2"/>
    <n v="3.1"/>
    <n v="6.3"/>
    <n v="0"/>
    <n v="0"/>
    <n v="0"/>
    <n v="0"/>
    <n v="0"/>
    <n v="9"/>
    <n v="100"/>
    <n v="100"/>
    <n v="83.5"/>
    <n v="10"/>
    <n v="0"/>
    <n v="0"/>
    <n v="0"/>
    <n v="95.193875416443476"/>
    <n v="4"/>
    <n v="28"/>
    <n v="1004.724"/>
    <n v="1004.724"/>
  </r>
  <r>
    <x v="9"/>
    <x v="3"/>
    <n v="355440912"/>
    <s v="Terra Roxa"/>
    <n v="0.77239915225724198"/>
    <n v="8939"/>
    <n v="8585"/>
    <n v="354"/>
    <n v="40.652000000000001"/>
    <n v="96.04"/>
    <n v="0.13"/>
    <n v="7.0000000000000007E-2"/>
    <n v="0.06"/>
    <n v="0"/>
    <n v="2.7E-2"/>
    <n v="0"/>
    <n v="0.09"/>
    <n v="1.05822E-2"/>
    <n v="1.9048915885416667E-2"/>
    <n v="1"/>
    <n v="53.33"/>
    <n v="46.67"/>
    <n v="6.16"/>
    <n v="474.93"/>
    <n v="184.49"/>
    <n v="3"/>
    <n v="0"/>
    <n v="9384.2443226311661"/>
    <n v="1093.652533840474"/>
    <n v="81.83"/>
    <n v="95.32"/>
    <n v="86.53"/>
    <n v="26.34"/>
    <n v="25.5117113315045"/>
    <n v="85.84"/>
    <n v="13.45"/>
    <n v="4.9000000000000004"/>
    <n v="10.8"/>
    <n v="18.899999999999999"/>
    <n v="0"/>
    <n v="0"/>
    <n v="0"/>
    <n v="0"/>
    <n v="0"/>
    <n v="8.6999999999999993"/>
    <n v="94.08"/>
    <n v="94.08"/>
    <n v="61.2"/>
    <n v="7.4"/>
    <n v="1"/>
    <n v="0"/>
    <n v="3"/>
    <n v="141.74034975224217"/>
    <n v="16"/>
    <n v="14"/>
    <n v="446.814144"/>
    <n v="446.814144"/>
  </r>
  <r>
    <x v="6"/>
    <x v="3"/>
    <n v="35545085"/>
    <s v="Tietê"/>
    <m/>
    <m/>
    <m/>
    <m/>
    <m/>
    <m/>
    <n v="0"/>
    <n v="0"/>
    <n v="0"/>
    <n v="0"/>
    <n v="0"/>
    <n v="0"/>
    <n v="0"/>
    <n v="0"/>
    <n v="0"/>
    <n v="0"/>
    <n v="0"/>
    <n v="0"/>
    <m/>
    <s v=""/>
    <m/>
    <m/>
    <m/>
    <s v=""/>
    <s v=""/>
    <m/>
    <m/>
    <m/>
    <m/>
    <n v="24.024024024024001"/>
    <m/>
    <m/>
    <m/>
    <m/>
    <m/>
    <s v=""/>
    <s v=""/>
    <m/>
    <m/>
    <s v=""/>
    <m/>
    <m/>
    <m/>
    <m/>
    <m/>
    <m/>
    <m/>
    <n v="0"/>
    <m/>
    <n v="0"/>
    <n v="0"/>
    <m/>
    <m/>
  </r>
  <r>
    <x v="8"/>
    <x v="3"/>
    <n v="355450810"/>
    <s v="Tietê"/>
    <n v="1.2406216254674101"/>
    <n v="39836"/>
    <n v="36345"/>
    <n v="3491"/>
    <n v="101.49"/>
    <n v="91.24"/>
    <n v="0.11000000000000001"/>
    <n v="7.0000000000000007E-2"/>
    <n v="0.04"/>
    <n v="0"/>
    <n v="5.0000000000000001E-3"/>
    <n v="4.9000000000000002E-2"/>
    <n v="0.05"/>
    <n v="1.4548699999999999E-2"/>
    <n v="0.11801027705555556"/>
    <n v="34"/>
    <n v="17.649999999999999"/>
    <n v="82.35"/>
    <n v="29.84"/>
    <n v="2013.9839999999999"/>
    <n v="1368.07"/>
    <n v="8"/>
    <n v="0"/>
    <n v="2944.9221809418618"/>
    <n v="419.5722462094588"/>
    <n v="97.32"/>
    <n v="90.92"/>
    <n v="88.36"/>
    <n v="40"/>
    <s v=""/>
    <n v="100"/>
    <n v="8.67"/>
    <n v="3.1"/>
    <n v="8.8000000000000007"/>
    <n v="8.4"/>
    <n v="5"/>
    <n v="0.18996960486322201"/>
    <n v="0"/>
    <n v="0"/>
    <n v="0"/>
    <n v="9.1999999999999993"/>
    <n v="97"/>
    <n v="36.569000000000003"/>
    <n v="32.1"/>
    <n v="4.5999999999999996"/>
    <n v="0"/>
    <n v="0"/>
    <n v="47"/>
    <n v="4.23691912666738"/>
    <n v="9"/>
    <n v="42"/>
    <n v="1953.56448"/>
    <n v="736.49380900000006"/>
  </r>
  <r>
    <x v="14"/>
    <x v="3"/>
    <n v="355460714"/>
    <s v="Timburi"/>
    <n v="-0.41294481192453197"/>
    <n v="2580"/>
    <n v="1975"/>
    <n v="605"/>
    <n v="13.082000000000001"/>
    <n v="76.55"/>
    <n v="0.02"/>
    <n v="0.01"/>
    <n v="0.01"/>
    <n v="0.06"/>
    <n v="1.2999999999999999E-2"/>
    <n v="0"/>
    <n v="0.01"/>
    <n v="1.7233999999999999E-3"/>
    <n v="4.5983124999999991E-3"/>
    <n v="10"/>
    <n v="78.569999999999993"/>
    <n v="21.43"/>
    <n v="1.37"/>
    <n v="105.624"/>
    <n v="40.950000000000003"/>
    <n v="0"/>
    <n v="0"/>
    <n v="27746.79069767442"/>
    <n v="3178.046511627907"/>
    <n v="68.44"/>
    <n v="92.94"/>
    <n v="65.760000000000005"/>
    <n v="28.53"/>
    <n v="23.8845144356955"/>
    <n v="94.12"/>
    <n v="2.29"/>
    <n v="1"/>
    <n v="1.4"/>
    <n v="4.8"/>
    <n v="0"/>
    <n v="0"/>
    <n v="0"/>
    <n v="0"/>
    <n v="0"/>
    <n v="9.1"/>
    <n v="88.74"/>
    <n v="88.74"/>
    <n v="61.2"/>
    <n v="7.3"/>
    <n v="0"/>
    <n v="0"/>
    <n v="2"/>
    <n v="282.71240808448755"/>
    <n v="11"/>
    <n v="3"/>
    <n v="93.730737599999998"/>
    <n v="93.730737599999998"/>
  </r>
  <r>
    <x v="8"/>
    <x v="3"/>
    <n v="355465610"/>
    <s v="Torre de Pedra"/>
    <n v="0.28721713165471602"/>
    <n v="2299"/>
    <n v="1596"/>
    <n v="703"/>
    <n v="32.244"/>
    <n v="69.42"/>
    <n v="0.02"/>
    <n v="0.02"/>
    <n v="0"/>
    <n v="0"/>
    <n v="1.7999999999999999E-2"/>
    <n v="0"/>
    <n v="0"/>
    <n v="0"/>
    <n v="5.5870489583333327E-3"/>
    <n v="0"/>
    <n v="100"/>
    <n v="0"/>
    <n v="1.0900000000000001"/>
    <n v="84.293999999999997"/>
    <n v="21.06"/>
    <n v="1"/>
    <n v="0"/>
    <n v="9053.3971291866037"/>
    <n v="1371.7268377555454"/>
    <n v="93.32"/>
    <n v="87.89"/>
    <n v="57.75"/>
    <n v="31.16"/>
    <n v="60"/>
    <n v="100"/>
    <n v="7.3"/>
    <n v="2.7"/>
    <n v="12.5"/>
    <n v="0"/>
    <n v="0"/>
    <n v="0"/>
    <n v="0"/>
    <n v="0"/>
    <n v="0"/>
    <n v="9.8000000000000007"/>
    <n v="80.66"/>
    <n v="80.66"/>
    <n v="75"/>
    <n v="7.9"/>
    <n v="0"/>
    <n v="0"/>
    <n v="19"/>
    <n v="322.17365794069508"/>
    <n v="2"/>
    <n v="0"/>
    <n v="67.991540400000005"/>
    <n v="67.991540400000005"/>
  </r>
  <r>
    <x v="6"/>
    <x v="3"/>
    <n v="35547065"/>
    <s v="Torrinha"/>
    <m/>
    <m/>
    <m/>
    <m/>
    <m/>
    <m/>
    <n v="0"/>
    <n v="0"/>
    <n v="0"/>
    <n v="0"/>
    <n v="0"/>
    <n v="0"/>
    <n v="0"/>
    <n v="0"/>
    <n v="0"/>
    <n v="3"/>
    <n v="0"/>
    <n v="0"/>
    <m/>
    <s v=""/>
    <m/>
    <m/>
    <m/>
    <s v=""/>
    <s v=""/>
    <m/>
    <m/>
    <m/>
    <m/>
    <n v="49.881347887992398"/>
    <m/>
    <m/>
    <m/>
    <m/>
    <m/>
    <s v=""/>
    <s v=""/>
    <m/>
    <m/>
    <s v=""/>
    <m/>
    <m/>
    <m/>
    <m/>
    <m/>
    <m/>
    <m/>
    <n v="0"/>
    <m/>
    <n v="0"/>
    <n v="0"/>
    <m/>
    <m/>
  </r>
  <r>
    <x v="7"/>
    <x v="3"/>
    <n v="355470613"/>
    <s v="Torrinha"/>
    <n v="0.44522162955436001"/>
    <n v="9597"/>
    <n v="8320"/>
    <n v="1277"/>
    <n v="30.841999999999999"/>
    <n v="86.69"/>
    <n v="7.0000000000000007E-2"/>
    <n v="0.04"/>
    <n v="0.03"/>
    <n v="0"/>
    <n v="5.1999999999999998E-2"/>
    <n v="1.2E-2"/>
    <n v="0"/>
    <n v="2.4155000000000001E-3"/>
    <n v="2.2807870312500002E-2"/>
    <n v="7"/>
    <n v="44.12"/>
    <n v="55.88"/>
    <n v="5.92"/>
    <n v="456.46199999999999"/>
    <n v="155.35"/>
    <n v="0"/>
    <n v="0"/>
    <n v="10022.381994373241"/>
    <n v="1150.1094091903724"/>
    <n v="91.26"/>
    <n v="79.92"/>
    <n v="89.05"/>
    <n v="36.83"/>
    <s v=""/>
    <n v="100"/>
    <n v="5.01"/>
    <n v="2.2000000000000002"/>
    <n v="3.9"/>
    <n v="8.3000000000000007"/>
    <n v="16"/>
    <n v="0"/>
    <n v="0"/>
    <n v="0"/>
    <n v="0"/>
    <n v="8.3000000000000007"/>
    <n v="98.46"/>
    <n v="98.46"/>
    <n v="66"/>
    <n v="7.8"/>
    <n v="0"/>
    <n v="0"/>
    <n v="1"/>
    <n v="227.99147525624548"/>
    <n v="15"/>
    <n v="19"/>
    <n v="449.43248519999997"/>
    <n v="449.43248519999997"/>
  </r>
  <r>
    <x v="7"/>
    <x v="3"/>
    <n v="355475513"/>
    <s v="Trabiju"/>
    <n v="1.02324269063596"/>
    <n v="1653"/>
    <n v="1541"/>
    <n v="112"/>
    <n v="26.081"/>
    <n v="93.22"/>
    <n v="6.0000000000000005E-2"/>
    <n v="0.05"/>
    <n v="0.01"/>
    <n v="0"/>
    <n v="7.0000000000000001E-3"/>
    <n v="3.0000000000000001E-3"/>
    <n v="0.05"/>
    <n v="1.273E-4"/>
    <n v="4.0678406250000002E-3"/>
    <n v="0"/>
    <n v="38.46"/>
    <n v="61.54"/>
    <n v="1.0900000000000001"/>
    <n v="83.861999999999995"/>
    <n v="14.43"/>
    <n v="0"/>
    <n v="0"/>
    <n v="14117.749546279492"/>
    <n v="1717.0235934664252"/>
    <s v=""/>
    <s v=""/>
    <s v=""/>
    <s v=""/>
    <n v="1.22448979591837"/>
    <s v=""/>
    <n v="16.29"/>
    <n v="8.6"/>
    <n v="18.3"/>
    <n v="9.6999999999999993"/>
    <n v="0"/>
    <n v="0"/>
    <n v="0"/>
    <n v="0"/>
    <n v="0"/>
    <n v="8.5"/>
    <n v="90"/>
    <n v="90"/>
    <n v="82.8"/>
    <n v="9.8000000000000007"/>
    <n v="0"/>
    <n v="0"/>
    <n v="1"/>
    <n v="172.08147135803779"/>
    <n v="5"/>
    <n v="8"/>
    <n v="75.475800000000007"/>
    <n v="75.475800000000007"/>
  </r>
  <r>
    <x v="15"/>
    <x v="3"/>
    <n v="35548052"/>
    <s v="Tremembé"/>
    <n v="1.3190906547136101"/>
    <n v="44617"/>
    <n v="41170"/>
    <n v="3447"/>
    <n v="231.87299999999999"/>
    <n v="92.27"/>
    <n v="0.46"/>
    <n v="0.45"/>
    <n v="0.01"/>
    <n v="1.1599999999999999"/>
    <n v="8.9999999999999993E-3"/>
    <n v="3.3000000000000002E-2"/>
    <n v="0.41"/>
    <n v="1.5777699999999999E-2"/>
    <n v="0.13581332175925925"/>
    <n v="51"/>
    <n v="71.739999999999995"/>
    <n v="28.26"/>
    <n v="33.1"/>
    <n v="2233.98"/>
    <n v="598.47"/>
    <n v="4"/>
    <n v="0"/>
    <n v="2049.7657843422912"/>
    <n v="212.04473631127152"/>
    <n v="100"/>
    <n v="100"/>
    <n v="83.57"/>
    <n v="29.95"/>
    <n v="99.9222395023328"/>
    <n v="100"/>
    <n v="36.99"/>
    <n v="16.100000000000001"/>
    <n v="47"/>
    <n v="5"/>
    <n v="0"/>
    <n v="0.18518518518518501"/>
    <n v="0"/>
    <n v="0"/>
    <n v="0"/>
    <n v="10"/>
    <n v="86.13"/>
    <n v="86.13"/>
    <n v="73.2"/>
    <n v="7.6"/>
    <n v="0"/>
    <n v="0"/>
    <n v="46"/>
    <n v="6.6267431525997651"/>
    <n v="33"/>
    <n v="13"/>
    <n v="1924.126974"/>
    <n v="1924.126974"/>
  </r>
  <r>
    <x v="10"/>
    <x v="3"/>
    <n v="355490415"/>
    <s v="Três Fronteiras"/>
    <m/>
    <m/>
    <m/>
    <m/>
    <m/>
    <m/>
    <n v="0"/>
    <n v="0"/>
    <n v="0"/>
    <n v="0"/>
    <n v="0"/>
    <n v="0"/>
    <n v="0"/>
    <n v="0"/>
    <n v="0"/>
    <n v="0"/>
    <n v="50"/>
    <n v="50"/>
    <m/>
    <s v=""/>
    <m/>
    <m/>
    <m/>
    <s v=""/>
    <s v=""/>
    <m/>
    <m/>
    <m/>
    <m/>
    <n v="46.6666666666667"/>
    <m/>
    <m/>
    <m/>
    <m/>
    <m/>
    <s v=""/>
    <s v=""/>
    <m/>
    <m/>
    <s v=""/>
    <m/>
    <m/>
    <m/>
    <m/>
    <m/>
    <m/>
    <m/>
    <n v="1"/>
    <m/>
    <n v="1"/>
    <n v="1"/>
    <m/>
    <m/>
  </r>
  <r>
    <x v="16"/>
    <x v="3"/>
    <n v="355490418"/>
    <s v="Três Fronteiras"/>
    <n v="0.30426881124134803"/>
    <n v="5514"/>
    <n v="4827"/>
    <n v="687"/>
    <n v="36.11"/>
    <n v="87.54"/>
    <n v="0.02"/>
    <n v="0.02"/>
    <n v="0"/>
    <n v="0.09"/>
    <n v="0"/>
    <n v="1E-3"/>
    <n v="0.02"/>
    <n v="4.1449999999999999E-4"/>
    <n v="1.4359375000000001E-2"/>
    <n v="0"/>
    <n v="47.06"/>
    <n v="52.94"/>
    <n v="3.42"/>
    <n v="263.84399999999999"/>
    <n v="39.58"/>
    <n v="0"/>
    <n v="0"/>
    <n v="6462.7638737758434"/>
    <n v="514.73340587595192"/>
    <n v="100"/>
    <n v="84.72"/>
    <n v="92.08"/>
    <n v="16.059999999999999"/>
    <s v=""/>
    <n v="100"/>
    <n v="7.01"/>
    <n v="2.2000000000000002"/>
    <n v="8.3000000000000007"/>
    <n v="3.1"/>
    <n v="0"/>
    <n v="0"/>
    <n v="0"/>
    <n v="0"/>
    <n v="0"/>
    <n v="7.9"/>
    <n v="100"/>
    <n v="100"/>
    <n v="85"/>
    <n v="10"/>
    <n v="0"/>
    <n v="0"/>
    <n v="1"/>
    <n v="0"/>
    <n v="8"/>
    <n v="9"/>
    <n v="263.84399999999999"/>
    <n v="263.84399999999999"/>
  </r>
  <r>
    <x v="6"/>
    <x v="3"/>
    <n v="35549535"/>
    <s v="Tuiuti"/>
    <n v="1.2490312321914401"/>
    <n v="6382"/>
    <n v="3385"/>
    <n v="2997"/>
    <n v="50.463000000000001"/>
    <n v="53.04"/>
    <n v="0.02"/>
    <n v="0.02"/>
    <n v="0"/>
    <n v="0"/>
    <n v="0"/>
    <n v="0"/>
    <n v="0.02"/>
    <n v="6.5081000000000002E-3"/>
    <n v="1.3192790624999999E-2"/>
    <n v="41"/>
    <n v="46.25"/>
    <n v="53.75"/>
    <n v="2.34"/>
    <n v="180.846"/>
    <n v="180.85"/>
    <n v="1"/>
    <n v="0"/>
    <n v="7510.9244750861799"/>
    <n v="988.27953619554967"/>
    <n v="79.38"/>
    <s v=""/>
    <n v="33.950000000000003"/>
    <n v="51.91"/>
    <n v="38.144329896907202"/>
    <n v="98.84"/>
    <n v="4.82"/>
    <n v="1.8"/>
    <n v="6.1"/>
    <n v="2.2999999999999998"/>
    <n v="0"/>
    <n v="0"/>
    <n v="0"/>
    <n v="0"/>
    <n v="0"/>
    <n v="8.3000000000000007"/>
    <n v="43.65"/>
    <n v="0"/>
    <n v="0"/>
    <n v="0.7"/>
    <n v="0"/>
    <n v="0"/>
    <n v="14"/>
    <n v="0"/>
    <n v="37"/>
    <n v="43"/>
    <n v="78.939278999999999"/>
    <n v="0"/>
  </r>
  <r>
    <x v="0"/>
    <x v="3"/>
    <n v="355500020"/>
    <s v="Tupã"/>
    <n v="-0.102272964602312"/>
    <n v="63004"/>
    <n v="60477"/>
    <n v="2527"/>
    <n v="100.148"/>
    <n v="95.99"/>
    <n v="0.22"/>
    <n v="0.01"/>
    <n v="0.21"/>
    <n v="0"/>
    <n v="0.20100000000000001"/>
    <n v="7.0000000000000001E-3"/>
    <n v="0.01"/>
    <n v="3.8059999999999999E-3"/>
    <n v="0.19070902440740739"/>
    <n v="7"/>
    <n v="12.86"/>
    <n v="87.14"/>
    <n v="50.5"/>
    <n v="3408.48"/>
    <n v="621.63"/>
    <n v="0"/>
    <n v="0"/>
    <n v="2362.5471398641357"/>
    <n v="270.29141006920185"/>
    <n v="99.44"/>
    <n v="95.22"/>
    <n v="98.69"/>
    <n v="16.93"/>
    <n v="31.55672823219"/>
    <n v="100"/>
    <n v="11.97"/>
    <n v="5.3"/>
    <n v="1.8"/>
    <n v="41.3"/>
    <n v="0"/>
    <n v="0"/>
    <n v="0"/>
    <n v="0"/>
    <n v="0"/>
    <n v="8.5"/>
    <n v="99.71"/>
    <n v="99.71"/>
    <n v="81.8"/>
    <n v="9.5"/>
    <n v="0"/>
    <n v="0"/>
    <n v="3"/>
    <n v="105.39616603072135"/>
    <n v="9"/>
    <n v="61"/>
    <n v="3398.5954080000001"/>
    <n v="3398.5954080000001"/>
  </r>
  <r>
    <x v="1"/>
    <x v="3"/>
    <n v="355500021"/>
    <s v="Tupã"/>
    <m/>
    <m/>
    <m/>
    <m/>
    <m/>
    <m/>
    <n v="0.03"/>
    <n v="0.02"/>
    <n v="0.01"/>
    <n v="0"/>
    <n v="0"/>
    <n v="0.01"/>
    <n v="0.02"/>
    <n v="1.9729999999999999E-3"/>
    <n v="0"/>
    <n v="9"/>
    <n v="39.130000000000003"/>
    <n v="60.87"/>
    <m/>
    <s v=""/>
    <m/>
    <m/>
    <m/>
    <s v=""/>
    <s v=""/>
    <m/>
    <m/>
    <m/>
    <m/>
    <n v="0"/>
    <m/>
    <m/>
    <m/>
    <m/>
    <m/>
    <s v=""/>
    <s v=""/>
    <m/>
    <m/>
    <s v=""/>
    <m/>
    <m/>
    <m/>
    <m/>
    <m/>
    <m/>
    <m/>
    <n v="4"/>
    <m/>
    <n v="9"/>
    <n v="14"/>
    <m/>
    <m/>
  </r>
  <r>
    <x v="0"/>
    <x v="3"/>
    <n v="355510920"/>
    <s v="Tupi Paulista"/>
    <n v="0.56207876107305899"/>
    <n v="14805"/>
    <n v="11627"/>
    <n v="3178"/>
    <n v="60.515000000000001"/>
    <n v="78.53"/>
    <n v="0.13"/>
    <n v="0.01"/>
    <n v="0.12"/>
    <n v="0"/>
    <n v="5.0000000000000001E-3"/>
    <n v="0"/>
    <n v="7.0000000000000007E-2"/>
    <n v="4.8353699999999999E-2"/>
    <n v="4.4822788645833327E-2"/>
    <n v="1"/>
    <n v="7.69"/>
    <n v="92.31"/>
    <n v="8.42"/>
    <n v="649.72799999999995"/>
    <n v="254.24"/>
    <n v="1"/>
    <n v="0"/>
    <n v="3706.3586626139818"/>
    <n v="447.31914893617017"/>
    <n v="99.46"/>
    <n v="78.53"/>
    <n v="99.46"/>
    <n v="9.86"/>
    <s v=""/>
    <n v="99.46"/>
    <n v="17.670000000000002"/>
    <n v="7.3"/>
    <n v="1"/>
    <n v="58.1"/>
    <n v="0"/>
    <n v="0"/>
    <n v="0"/>
    <n v="0"/>
    <n v="0"/>
    <n v="8.6999999999999993"/>
    <n v="100"/>
    <n v="100"/>
    <n v="60.9"/>
    <n v="7.2"/>
    <n v="0"/>
    <n v="0"/>
    <n v="4"/>
    <n v="11.155039994292713"/>
    <n v="3"/>
    <n v="36"/>
    <n v="649.72799999999995"/>
    <n v="649.72799999999995"/>
  </r>
  <r>
    <x v="12"/>
    <x v="3"/>
    <n v="355520819"/>
    <s v="Turiúba"/>
    <n v="-1.5603467103375601E-2"/>
    <n v="1921"/>
    <n v="1610"/>
    <n v="311"/>
    <n v="12.548"/>
    <n v="83.81"/>
    <n v="6.9999999999999993E-2"/>
    <n v="0.06"/>
    <n v="0.01"/>
    <n v="0"/>
    <n v="5.0000000000000001E-3"/>
    <n v="0"/>
    <n v="0.06"/>
    <n v="4.5160000000000003E-4"/>
    <n v="4.0100874999999996E-3"/>
    <n v="8"/>
    <n v="41.18"/>
    <n v="58.82"/>
    <n v="1.1599999999999999"/>
    <n v="89.1"/>
    <n v="16.47"/>
    <n v="0"/>
    <n v="1"/>
    <n v="18386.423737636647"/>
    <n v="1313.3159812597598"/>
    <n v="80.16"/>
    <n v="95.73"/>
    <n v="78.37"/>
    <n v="21.07"/>
    <n v="21.052631578947398"/>
    <n v="97.94"/>
    <n v="17.95"/>
    <n v="5.6"/>
    <n v="21.2"/>
    <n v="7"/>
    <s v=""/>
    <s v=""/>
    <n v="0"/>
    <n v="0"/>
    <s v=""/>
    <n v="7.6"/>
    <n v="94.78"/>
    <n v="94.78"/>
    <n v="81.5"/>
    <n v="9.6"/>
    <n v="0"/>
    <n v="1"/>
    <n v="0"/>
    <n v="124.68555860688826"/>
    <n v="7"/>
    <n v="10"/>
    <n v="84.448980000000006"/>
    <n v="84.448980000000006"/>
  </r>
  <r>
    <x v="10"/>
    <x v="3"/>
    <n v="355530715"/>
    <s v="Turmalina"/>
    <n v="-1.3004267498036099"/>
    <n v="1852"/>
    <n v="1383"/>
    <n v="469"/>
    <n v="12.568"/>
    <n v="74.680000000000007"/>
    <n v="0.08"/>
    <n v="7.0000000000000007E-2"/>
    <n v="0.01"/>
    <n v="0"/>
    <n v="2E-3"/>
    <n v="0"/>
    <n v="0.08"/>
    <n v="7.2799999999999994E-5"/>
    <n v="4.3242270833333341E-3"/>
    <n v="1"/>
    <n v="87.04"/>
    <n v="12.96"/>
    <n v="0.91"/>
    <n v="70.2"/>
    <n v="6.64"/>
    <n v="0"/>
    <n v="0"/>
    <n v="19071.447084233263"/>
    <n v="2043.3693304535636"/>
    <n v="89.66"/>
    <n v="71.150000000000006"/>
    <n v="87.41"/>
    <n v="8.83"/>
    <s v=""/>
    <n v="100"/>
    <n v="22.15"/>
    <n v="7.1"/>
    <n v="30.4"/>
    <n v="5.7"/>
    <n v="0"/>
    <n v="0"/>
    <n v="0"/>
    <n v="0"/>
    <n v="0"/>
    <n v="7.9"/>
    <n v="100"/>
    <n v="100"/>
    <n v="90.5"/>
    <n v="10"/>
    <n v="0"/>
    <n v="0"/>
    <n v="23"/>
    <n v="46.251040046173948"/>
    <n v="47"/>
    <n v="7"/>
    <n v="70.2"/>
    <n v="70.2"/>
  </r>
  <r>
    <x v="2"/>
    <x v="3"/>
    <n v="355535616"/>
    <s v="Ubarana"/>
    <m/>
    <m/>
    <m/>
    <m/>
    <m/>
    <m/>
    <n v="0"/>
    <n v="0"/>
    <n v="0"/>
    <n v="0"/>
    <n v="0"/>
    <n v="0"/>
    <n v="0"/>
    <n v="0"/>
    <n v="0"/>
    <n v="0"/>
    <n v="0"/>
    <n v="0"/>
    <m/>
    <s v=""/>
    <m/>
    <m/>
    <m/>
    <s v=""/>
    <s v=""/>
    <m/>
    <m/>
    <m/>
    <m/>
    <n v="16.25"/>
    <m/>
    <m/>
    <m/>
    <m/>
    <m/>
    <s v=""/>
    <s v=""/>
    <m/>
    <m/>
    <s v=""/>
    <m/>
    <m/>
    <m/>
    <m/>
    <m/>
    <m/>
    <m/>
    <n v="0"/>
    <m/>
    <n v="0"/>
    <n v="0"/>
    <m/>
    <m/>
  </r>
  <r>
    <x v="12"/>
    <x v="3"/>
    <n v="355535619"/>
    <s v="Ubarana"/>
    <n v="1.62679988617069"/>
    <n v="5838"/>
    <n v="5384"/>
    <n v="454"/>
    <n v="27.768000000000001"/>
    <n v="92.22"/>
    <n v="0.03"/>
    <n v="0.01"/>
    <n v="0.02"/>
    <n v="0"/>
    <n v="1.9E-2"/>
    <n v="0"/>
    <n v="0.01"/>
    <n v="1.215E-4"/>
    <n v="1.4993321875000003E-2"/>
    <n v="1"/>
    <n v="8.33"/>
    <n v="91.67"/>
    <n v="3.9"/>
    <n v="300.77999999999997"/>
    <n v="57.15"/>
    <n v="0"/>
    <n v="0"/>
    <n v="8480.9044193216851"/>
    <n v="702.24049331962976"/>
    <n v="98.62"/>
    <n v="100"/>
    <n v="98.62"/>
    <n v="28.39"/>
    <s v=""/>
    <n v="98.62"/>
    <n v="5.51"/>
    <n v="2"/>
    <n v="2.8"/>
    <n v="14.8"/>
    <n v="0"/>
    <n v="0"/>
    <n v="0"/>
    <n v="0"/>
    <n v="0"/>
    <n v="7.6"/>
    <n v="100"/>
    <n v="100"/>
    <n v="81"/>
    <n v="10"/>
    <n v="0"/>
    <n v="0"/>
    <n v="1"/>
    <n v="126.72308484006314"/>
    <n v="1"/>
    <n v="11"/>
    <n v="300.77999999999997"/>
    <n v="300.77999999999997"/>
  </r>
  <r>
    <x v="21"/>
    <x v="3"/>
    <n v="35554063"/>
    <s v="Ubatuba"/>
    <n v="1.2970114471610099"/>
    <n v="85866"/>
    <n v="83846"/>
    <n v="2020"/>
    <n v="120.578"/>
    <n v="97.65"/>
    <n v="0.82000000000000006"/>
    <n v="0.81"/>
    <n v="0.01"/>
    <n v="0"/>
    <n v="0.80100000000000005"/>
    <n v="3.0000000000000001E-3"/>
    <n v="0"/>
    <n v="1.1483500000000001E-2"/>
    <n v="0.19226709241666667"/>
    <n v="13"/>
    <n v="66.040000000000006"/>
    <n v="33.96"/>
    <n v="68.95"/>
    <n v="4654.26"/>
    <n v="3437.48"/>
    <n v="17"/>
    <n v="1"/>
    <n v="14452.071832855845"/>
    <n v="1593.9515058346726"/>
    <n v="73.56"/>
    <n v="100"/>
    <n v="32.020000000000003"/>
    <n v="30.49"/>
    <n v="75"/>
    <n v="75.38"/>
    <n v="5.65"/>
    <n v="2.1"/>
    <n v="8"/>
    <n v="0.2"/>
    <n v="0"/>
    <n v="7.5"/>
    <n v="3.4938159457759799"/>
    <n v="0"/>
    <n v="0"/>
    <n v="9"/>
    <n v="39.049999999999997"/>
    <n v="38.893799999999999"/>
    <n v="26.1"/>
    <n v="4.3"/>
    <n v="3"/>
    <n v="1"/>
    <n v="54"/>
    <n v="416.60795403517807"/>
    <n v="35"/>
    <n v="18"/>
    <n v="1817.4885300000001"/>
    <n v="1810.218576"/>
  </r>
  <r>
    <x v="5"/>
    <x v="3"/>
    <n v="355550517"/>
    <s v="Ubirajara"/>
    <n v="0.58211275208273106"/>
    <n v="4593"/>
    <n v="3376"/>
    <n v="1217"/>
    <n v="16.210999999999999"/>
    <n v="73.5"/>
    <n v="0.44"/>
    <n v="0.44"/>
    <n v="0"/>
    <n v="0"/>
    <n v="0"/>
    <n v="5.0000000000000001E-3"/>
    <n v="0.43"/>
    <n v="8.4364999999999996E-3"/>
    <n v="8.4240882812500022E-3"/>
    <n v="4"/>
    <n v="72.22"/>
    <n v="27.78"/>
    <n v="2.42"/>
    <n v="186.46199999999999"/>
    <n v="47.48"/>
    <n v="0"/>
    <n v="0"/>
    <n v="17783.200522534291"/>
    <n v="1922.5081645983018"/>
    <n v="70.430000000000007"/>
    <n v="72.94"/>
    <n v="68.040000000000006"/>
    <n v="1.1100000000000001"/>
    <n v="5"/>
    <n v="96.55"/>
    <n v="32.5"/>
    <n v="17.2"/>
    <n v="40.700000000000003"/>
    <n v="0.5"/>
    <n v="0"/>
    <n v="0"/>
    <n v="0"/>
    <n v="0"/>
    <n v="0"/>
    <n v="9.1"/>
    <n v="93.17"/>
    <n v="93.17"/>
    <n v="74.5"/>
    <n v="8"/>
    <n v="0"/>
    <n v="0"/>
    <n v="1"/>
    <n v="0"/>
    <n v="13"/>
    <n v="5"/>
    <n v="173.7266454"/>
    <n v="173.7266454"/>
  </r>
  <r>
    <x v="10"/>
    <x v="3"/>
    <n v="355560415"/>
    <s v="Uchoa"/>
    <n v="0.30099666791982799"/>
    <n v="9626"/>
    <n v="9017"/>
    <n v="609"/>
    <n v="38.167000000000002"/>
    <n v="93.67"/>
    <n v="6.9999999999999993E-2"/>
    <n v="0.01"/>
    <n v="0.06"/>
    <n v="0"/>
    <n v="2.3E-2"/>
    <n v="1.7000000000000001E-2"/>
    <n v="0.03"/>
    <n v="5.6261000000000002E-3"/>
    <n v="2.316671305498634E-2"/>
    <n v="1"/>
    <n v="25"/>
    <n v="75"/>
    <n v="6.54"/>
    <n v="504.14400000000001"/>
    <n v="25.21"/>
    <n v="2"/>
    <n v="1"/>
    <n v="6453.9704965717847"/>
    <n v="687.98670268024114"/>
    <s v=""/>
    <n v="92.92"/>
    <s v=""/>
    <s v=""/>
    <n v="13.0434782608696"/>
    <s v=""/>
    <n v="11.54"/>
    <n v="3.7"/>
    <n v="2.2000000000000002"/>
    <n v="30.2"/>
    <n v="0"/>
    <n v="0"/>
    <n v="0"/>
    <n v="0"/>
    <n v="0"/>
    <n v="10"/>
    <n v="100"/>
    <n v="100"/>
    <n v="95"/>
    <n v="10"/>
    <n v="2"/>
    <n v="1"/>
    <n v="7"/>
    <n v="99.280376743171786"/>
    <n v="11"/>
    <n v="33"/>
    <n v="504.14400000000001"/>
    <n v="504.14400000000001"/>
  </r>
  <r>
    <x v="12"/>
    <x v="3"/>
    <n v="355570319"/>
    <s v="União Paulista"/>
    <n v="1.0274876523969101"/>
    <n v="1698"/>
    <n v="1347"/>
    <n v="351"/>
    <n v="21.452999999999999"/>
    <n v="79.33"/>
    <n v="0"/>
    <n v="0"/>
    <n v="0"/>
    <n v="0"/>
    <n v="4.0000000000000001E-3"/>
    <n v="0"/>
    <n v="0"/>
    <n v="7.9900000000000004E-5"/>
    <n v="3.5069890624999998E-3"/>
    <n v="2"/>
    <n v="0"/>
    <n v="100"/>
    <n v="0.96"/>
    <n v="74.141999999999996"/>
    <n v="18.54"/>
    <n v="0"/>
    <n v="0"/>
    <n v="10957.738515901061"/>
    <n v="928.62190812720826"/>
    <n v="79.31"/>
    <s v=""/>
    <n v="78.14"/>
    <n v="9.26"/>
    <n v="60"/>
    <n v="100"/>
    <n v="2.1800000000000002"/>
    <n v="0.7"/>
    <n v="0"/>
    <n v="8.3000000000000007"/>
    <n v="0"/>
    <n v="0"/>
    <n v="0"/>
    <n v="0"/>
    <n v="0"/>
    <n v="8.5"/>
    <n v="100"/>
    <n v="100"/>
    <n v="75"/>
    <n v="8.1"/>
    <n v="0"/>
    <n v="0"/>
    <n v="0"/>
    <n v="114.05795480720865"/>
    <n v="0"/>
    <n v="5"/>
    <n v="74.141999999999996"/>
    <n v="74.141999999999996"/>
  </r>
  <r>
    <x v="10"/>
    <x v="3"/>
    <n v="355580215"/>
    <s v="Urânia"/>
    <n v="-0.21280175887219399"/>
    <n v="8685"/>
    <n v="7500"/>
    <n v="1185"/>
    <n v="41.500999999999998"/>
    <n v="86.36"/>
    <n v="0.18000000000000002"/>
    <n v="0.17"/>
    <n v="0.01"/>
    <n v="0"/>
    <n v="3.0000000000000001E-3"/>
    <n v="0"/>
    <n v="0.17"/>
    <n v="7.7899999999999996E-4"/>
    <n v="2.0936730468749998E-2"/>
    <n v="6"/>
    <n v="82.86"/>
    <n v="17.14"/>
    <n v="5.39"/>
    <n v="415.74599999999998"/>
    <n v="91.46"/>
    <n v="2"/>
    <n v="0"/>
    <n v="5700.8082901554408"/>
    <n v="508.3523316062176"/>
    <n v="92.57"/>
    <n v="84.16"/>
    <n v="92.03"/>
    <n v="17.11"/>
    <n v="19.5739014647137"/>
    <n v="100"/>
    <n v="40.68"/>
    <n v="12.7"/>
    <n v="55.4"/>
    <n v="3.9"/>
    <n v="0"/>
    <n v="0"/>
    <n v="0"/>
    <n v="2"/>
    <n v="0"/>
    <n v="7.7"/>
    <n v="100"/>
    <n v="100"/>
    <n v="78"/>
    <n v="8.3000000000000007"/>
    <n v="0"/>
    <n v="0"/>
    <n v="6"/>
    <n v="14.328884848939413"/>
    <n v="58"/>
    <n v="12"/>
    <n v="415.74599999999998"/>
    <n v="415.74599999999998"/>
  </r>
  <r>
    <x v="16"/>
    <x v="3"/>
    <n v="355580218"/>
    <s v="Urânia"/>
    <m/>
    <m/>
    <m/>
    <m/>
    <m/>
    <m/>
    <n v="0.03"/>
    <n v="0.03"/>
    <n v="0"/>
    <n v="0"/>
    <n v="0"/>
    <n v="0"/>
    <n v="0.03"/>
    <n v="0"/>
    <n v="0"/>
    <n v="0"/>
    <n v="100"/>
    <n v="0"/>
    <m/>
    <s v=""/>
    <m/>
    <m/>
    <m/>
    <s v=""/>
    <s v=""/>
    <m/>
    <m/>
    <m/>
    <m/>
    <n v="19.989180416553999"/>
    <m/>
    <m/>
    <m/>
    <m/>
    <m/>
    <s v=""/>
    <s v=""/>
    <m/>
    <m/>
    <s v=""/>
    <m/>
    <m/>
    <m/>
    <m/>
    <m/>
    <m/>
    <m/>
    <n v="1"/>
    <m/>
    <n v="7"/>
    <n v="0"/>
    <m/>
    <m/>
  </r>
  <r>
    <x v="2"/>
    <x v="3"/>
    <n v="355590116"/>
    <s v="Uru"/>
    <n v="-0.58854423147539603"/>
    <n v="1217"/>
    <n v="1123"/>
    <n v="94"/>
    <n v="8.2460000000000004"/>
    <n v="92.28"/>
    <n v="0"/>
    <n v="0"/>
    <n v="0"/>
    <n v="0"/>
    <n v="3.0000000000000001E-3"/>
    <n v="0"/>
    <n v="0"/>
    <n v="3.4700000000000003E-5"/>
    <n v="3.0798973958333334E-3"/>
    <n v="0"/>
    <n v="75"/>
    <n v="25"/>
    <n v="0.73"/>
    <n v="56.322000000000003"/>
    <n v="14.5"/>
    <n v="0"/>
    <n v="0"/>
    <n v="28504.190632703368"/>
    <n v="2591.290057518489"/>
    <n v="97.18"/>
    <n v="86.41"/>
    <n v="97.18"/>
    <n v="11.76"/>
    <s v=""/>
    <n v="100"/>
    <n v="1.7"/>
    <n v="0.7"/>
    <n v="1.4"/>
    <n v="2.8"/>
    <n v="0"/>
    <n v="0"/>
    <n v="0"/>
    <n v="0"/>
    <n v="0"/>
    <n v="9.8000000000000007"/>
    <n v="82.5"/>
    <n v="82.5"/>
    <n v="74.3"/>
    <n v="7.6"/>
    <n v="0"/>
    <n v="0"/>
    <n v="0"/>
    <n v="97.40584228742739"/>
    <n v="3"/>
    <n v="1"/>
    <n v="46.465649999999997"/>
    <n v="46.465649999999997"/>
  </r>
  <r>
    <x v="2"/>
    <x v="3"/>
    <n v="355600816"/>
    <s v="Urupês"/>
    <n v="0.43350455732578103"/>
    <n v="13039"/>
    <n v="11894"/>
    <n v="1145"/>
    <n v="40.146000000000001"/>
    <n v="91.22"/>
    <n v="9.9999999999999992E-2"/>
    <n v="0.01"/>
    <n v="0.09"/>
    <n v="0"/>
    <n v="4.9000000000000002E-2"/>
    <n v="2E-3"/>
    <n v="0.05"/>
    <n v="4.5551000000000003E-3"/>
    <n v="3.2012037508400544E-2"/>
    <n v="6"/>
    <n v="21.43"/>
    <n v="78.569999999999993"/>
    <n v="8.51"/>
    <n v="656.154"/>
    <n v="152.22999999999999"/>
    <n v="3"/>
    <n v="0"/>
    <n v="5901.360533783266"/>
    <n v="556.2757880205537"/>
    <s v=""/>
    <s v=""/>
    <s v=""/>
    <s v=""/>
    <n v="13.580246913580201"/>
    <s v=""/>
    <n v="10.15"/>
    <n v="4.2"/>
    <n v="1.1000000000000001"/>
    <n v="40.6"/>
    <n v="0"/>
    <n v="0"/>
    <n v="0"/>
    <n v="0"/>
    <n v="0"/>
    <n v="9.8000000000000007"/>
    <n v="96"/>
    <n v="96"/>
    <n v="76.8"/>
    <n v="8.4"/>
    <n v="0"/>
    <n v="0"/>
    <n v="7"/>
    <n v="153.06742030132105"/>
    <n v="12"/>
    <n v="44"/>
    <n v="629.90783999999996"/>
    <n v="629.90783999999996"/>
  </r>
  <r>
    <x v="10"/>
    <x v="3"/>
    <n v="355610715"/>
    <s v="Valentim Gentil"/>
    <n v="1.78762172726343"/>
    <n v="12268"/>
    <n v="11351"/>
    <n v="917"/>
    <n v="82.22"/>
    <n v="92.53"/>
    <n v="0.04"/>
    <n v="0.01"/>
    <n v="0.03"/>
    <n v="0"/>
    <n v="0"/>
    <n v="2E-3"/>
    <n v="0.03"/>
    <n v="4.5675000000000004E-3"/>
    <n v="3.7343564814814816E-2"/>
    <n v="2"/>
    <n v="15.38"/>
    <n v="84.62"/>
    <n v="8.18"/>
    <n v="630.88199999999995"/>
    <n v="25.24"/>
    <n v="0"/>
    <n v="0"/>
    <n v="2904.7668731659601"/>
    <n v="257.05901532442118"/>
    <n v="100"/>
    <n v="100"/>
    <n v="99.93"/>
    <n v="13.41"/>
    <n v="55"/>
    <n v="100"/>
    <n v="40"/>
    <n v="12.7"/>
    <n v="44.6"/>
    <n v="28.1"/>
    <n v="0"/>
    <n v="0"/>
    <n v="0"/>
    <n v="0"/>
    <n v="0"/>
    <n v="8.4"/>
    <n v="100"/>
    <n v="100"/>
    <n v="96"/>
    <n v="10"/>
    <n v="0"/>
    <n v="0"/>
    <n v="7"/>
    <n v="0"/>
    <n v="6"/>
    <n v="33"/>
    <n v="630.88199999999995"/>
    <n v="630.88199999999995"/>
  </r>
  <r>
    <x v="16"/>
    <x v="3"/>
    <n v="355610718"/>
    <s v="Valentim Gentil"/>
    <m/>
    <m/>
    <m/>
    <m/>
    <m/>
    <m/>
    <n v="0.11"/>
    <n v="0.11"/>
    <n v="0"/>
    <n v="0"/>
    <n v="0"/>
    <n v="0"/>
    <n v="0.11"/>
    <n v="4.1669999999999999E-4"/>
    <n v="0"/>
    <n v="1"/>
    <n v="66.67"/>
    <n v="33.33"/>
    <m/>
    <s v=""/>
    <m/>
    <m/>
    <m/>
    <s v=""/>
    <s v=""/>
    <m/>
    <m/>
    <m/>
    <m/>
    <n v="0"/>
    <m/>
    <m/>
    <m/>
    <m/>
    <m/>
    <s v=""/>
    <s v=""/>
    <m/>
    <m/>
    <s v=""/>
    <m/>
    <m/>
    <m/>
    <m/>
    <m/>
    <m/>
    <m/>
    <n v="1"/>
    <m/>
    <n v="4"/>
    <n v="2"/>
    <m/>
    <m/>
  </r>
  <r>
    <x v="6"/>
    <x v="3"/>
    <n v="35562065"/>
    <s v="Valinhos"/>
    <n v="1.9149139694427899"/>
    <n v="120369"/>
    <n v="114947"/>
    <n v="5422"/>
    <n v="810.40200000000004"/>
    <n v="95.5"/>
    <n v="0.75"/>
    <n v="0.31"/>
    <n v="0.44"/>
    <n v="0"/>
    <n v="0.27700000000000002"/>
    <n v="0.35299999999999998"/>
    <n v="0.04"/>
    <n v="8.13112E-2"/>
    <n v="0.37845532144097221"/>
    <n v="76"/>
    <n v="14.41"/>
    <n v="85.59"/>
    <n v="106.22"/>
    <n v="6373.2420000000002"/>
    <n v="863.57"/>
    <n v="20"/>
    <n v="1"/>
    <n v="482.06963586970068"/>
    <n v="65.498591830122365"/>
    <n v="90.25"/>
    <n v="100"/>
    <n v="86.44"/>
    <n v="35.520000000000003"/>
    <s v=""/>
    <n v="94.84"/>
    <n v="108.06"/>
    <n v="41.1"/>
    <n v="69.8"/>
    <n v="177"/>
    <n v="8"/>
    <n v="5.7077625570776301E-2"/>
    <n v="0"/>
    <n v="1"/>
    <n v="0"/>
    <n v="8.3000000000000007"/>
    <n v="91"/>
    <n v="91"/>
    <n v="86.4"/>
    <n v="9.6"/>
    <n v="4"/>
    <n v="1"/>
    <n v="162"/>
    <n v="73.192259246169371"/>
    <n v="49"/>
    <n v="291"/>
    <n v="5799.6502200000004"/>
    <n v="5799.6502200000004"/>
  </r>
  <r>
    <x v="12"/>
    <x v="3"/>
    <n v="355630519"/>
    <s v="Valparaíso"/>
    <n v="1.04660883761054"/>
    <n v="23574"/>
    <n v="22859"/>
    <n v="715"/>
    <n v="27.451000000000001"/>
    <n v="96.97"/>
    <n v="0.08"/>
    <n v="0.08"/>
    <n v="0"/>
    <n v="0"/>
    <n v="0"/>
    <n v="2E-3"/>
    <n v="0.08"/>
    <n v="8.0320000000000001E-4"/>
    <n v="7.1758819444444441E-2"/>
    <n v="5"/>
    <n v="58.82"/>
    <n v="41.18"/>
    <n v="17.059999999999999"/>
    <n v="1316.25"/>
    <n v="325.12"/>
    <n v="2"/>
    <n v="0"/>
    <n v="8320.7737337744966"/>
    <n v="856.15678289641119"/>
    <n v="100"/>
    <s v=""/>
    <n v="100"/>
    <n v="48.32"/>
    <n v="50.050936717603399"/>
    <n v="100"/>
    <n v="7.37"/>
    <n v="2.7"/>
    <n v="5"/>
    <n v="13.4"/>
    <n v="20"/>
    <n v="0.19495710943592401"/>
    <n v="0"/>
    <n v="1"/>
    <n v="0"/>
    <n v="9"/>
    <n v="99.8"/>
    <n v="99.8"/>
    <n v="75.3"/>
    <n v="8.1"/>
    <n v="0"/>
    <n v="0"/>
    <n v="2"/>
    <n v="0"/>
    <n v="10"/>
    <n v="7"/>
    <n v="1313.6175000000001"/>
    <n v="1313.6175000000001"/>
  </r>
  <r>
    <x v="0"/>
    <x v="3"/>
    <n v="355630520"/>
    <s v="Valparaíso"/>
    <m/>
    <m/>
    <m/>
    <m/>
    <m/>
    <m/>
    <n v="0.08"/>
    <n v="0"/>
    <n v="0.08"/>
    <n v="0"/>
    <n v="0"/>
    <n v="8.2000000000000003E-2"/>
    <n v="0"/>
    <n v="1.1898E-3"/>
    <n v="0"/>
    <n v="0"/>
    <n v="0"/>
    <n v="100"/>
    <m/>
    <s v=""/>
    <m/>
    <m/>
    <m/>
    <s v=""/>
    <s v=""/>
    <m/>
    <m/>
    <m/>
    <m/>
    <n v="67.058823529411796"/>
    <m/>
    <m/>
    <m/>
    <m/>
    <m/>
    <s v=""/>
    <s v=""/>
    <m/>
    <m/>
    <s v=""/>
    <m/>
    <m/>
    <m/>
    <m/>
    <m/>
    <m/>
    <m/>
    <n v="8"/>
    <m/>
    <n v="0"/>
    <n v="6"/>
    <m/>
    <m/>
  </r>
  <r>
    <x v="6"/>
    <x v="3"/>
    <n v="35563545"/>
    <s v="Vargem"/>
    <n v="1.5953052409111199"/>
    <n v="9646"/>
    <n v="5712"/>
    <n v="3934"/>
    <n v="67.644000000000005"/>
    <n v="59.22"/>
    <n v="0.02"/>
    <n v="0.02"/>
    <n v="0"/>
    <n v="0"/>
    <n v="1.7999999999999999E-2"/>
    <n v="1E-3"/>
    <n v="0"/>
    <n v="4.4010999999999998E-3"/>
    <n v="1.2326281770833333E-2"/>
    <n v="30"/>
    <n v="17.32"/>
    <n v="82.68"/>
    <n v="3.57"/>
    <n v="275.13"/>
    <n v="136.69999999999999"/>
    <n v="1"/>
    <n v="0"/>
    <n v="5623.2552353307074"/>
    <n v="719.25357661206726"/>
    <n v="49.07"/>
    <n v="100"/>
    <n v="32.049999999999997"/>
    <n v="28.86"/>
    <s v=""/>
    <n v="97.68"/>
    <n v="3.57"/>
    <n v="1.3"/>
    <n v="4.5"/>
    <n v="1.7"/>
    <s v=""/>
    <s v=""/>
    <n v="0"/>
    <n v="0"/>
    <s v=""/>
    <n v="9.8000000000000007"/>
    <n v="51.34"/>
    <n v="51.34"/>
    <n v="50.3"/>
    <n v="6"/>
    <n v="0"/>
    <n v="0"/>
    <n v="18"/>
    <n v="146.0294380304685"/>
    <n v="22"/>
    <n v="105"/>
    <n v="141.25174200000001"/>
    <n v="141.25174200000001"/>
  </r>
  <r>
    <x v="4"/>
    <x v="3"/>
    <n v="35564044"/>
    <s v="Vargem Grande do Sul"/>
    <n v="0.62361189809667705"/>
    <n v="40863"/>
    <n v="39186"/>
    <n v="1677"/>
    <n v="153.315"/>
    <n v="95.9"/>
    <n v="0.16"/>
    <n v="0.15"/>
    <n v="0.01"/>
    <n v="0"/>
    <n v="0"/>
    <n v="8.9999999999999993E-3"/>
    <n v="0.15"/>
    <n v="6.11E-3"/>
    <n v="0.1236523366076389"/>
    <n v="22"/>
    <n v="50.67"/>
    <n v="49.33"/>
    <n v="32.130000000000003"/>
    <n v="2168.8560000000002"/>
    <n v="607.28"/>
    <n v="6"/>
    <n v="0"/>
    <n v="2971.2355921004332"/>
    <n v="324.13479186550182"/>
    <n v="99.41"/>
    <n v="94.54"/>
    <n v="99.41"/>
    <n v="16.87"/>
    <s v=""/>
    <n v="99.41"/>
    <n v="39.39"/>
    <n v="13.3"/>
    <n v="56.5"/>
    <n v="3.6"/>
    <n v="0"/>
    <n v="0.13414176101303901"/>
    <n v="0"/>
    <n v="0"/>
    <n v="0"/>
    <n v="7.8"/>
    <n v="100"/>
    <n v="90"/>
    <n v="72"/>
    <n v="7.7"/>
    <n v="0"/>
    <n v="0"/>
    <n v="7"/>
    <n v="0"/>
    <n v="38"/>
    <n v="37"/>
    <n v="2168.8560000000002"/>
    <n v="1951.9703999999999"/>
  </r>
  <r>
    <x v="3"/>
    <x v="3"/>
    <n v="35564049"/>
    <s v="Vargem Grande do Sul"/>
    <m/>
    <m/>
    <m/>
    <m/>
    <m/>
    <m/>
    <n v="0.35"/>
    <n v="0.35"/>
    <n v="0"/>
    <n v="0.01"/>
    <n v="0"/>
    <n v="0"/>
    <n v="0.35"/>
    <n v="2.0370000000000002E-3"/>
    <n v="0"/>
    <n v="16"/>
    <n v="80.650000000000006"/>
    <n v="19.350000000000001"/>
    <m/>
    <s v=""/>
    <m/>
    <m/>
    <m/>
    <s v=""/>
    <s v=""/>
    <m/>
    <m/>
    <m/>
    <m/>
    <n v="0"/>
    <m/>
    <m/>
    <m/>
    <m/>
    <m/>
    <s v=""/>
    <s v=""/>
    <m/>
    <m/>
    <s v=""/>
    <m/>
    <m/>
    <m/>
    <m/>
    <m/>
    <m/>
    <m/>
    <n v="0"/>
    <m/>
    <n v="25"/>
    <n v="6"/>
    <m/>
    <m/>
  </r>
  <r>
    <x v="18"/>
    <x v="3"/>
    <n v="35564536"/>
    <s v="Vargem Grande Paulista"/>
    <m/>
    <m/>
    <m/>
    <m/>
    <m/>
    <m/>
    <n v="0"/>
    <n v="0"/>
    <n v="0"/>
    <n v="0"/>
    <n v="0"/>
    <n v="0"/>
    <n v="0"/>
    <n v="0"/>
    <n v="0"/>
    <n v="3"/>
    <n v="0"/>
    <n v="0"/>
    <m/>
    <s v=""/>
    <m/>
    <m/>
    <m/>
    <s v=""/>
    <s v=""/>
    <m/>
    <m/>
    <m/>
    <m/>
    <s v=""/>
    <m/>
    <m/>
    <m/>
    <m/>
    <m/>
    <s v=""/>
    <s v=""/>
    <m/>
    <m/>
    <s v=""/>
    <m/>
    <m/>
    <m/>
    <m/>
    <m/>
    <m/>
    <m/>
    <n v="3"/>
    <m/>
    <n v="0"/>
    <n v="0"/>
    <m/>
    <m/>
  </r>
  <r>
    <x v="8"/>
    <x v="3"/>
    <n v="355645310"/>
    <s v="Vargem Grande Paulista"/>
    <n v="2.26719277250624"/>
    <n v="49842"/>
    <n v="49842"/>
    <n v="0"/>
    <n v="1487.377"/>
    <n v="100"/>
    <n v="7.0000000000000007E-2"/>
    <n v="0"/>
    <n v="7.0000000000000007E-2"/>
    <n v="0"/>
    <n v="0"/>
    <n v="7.0000000000000001E-3"/>
    <n v="0"/>
    <n v="6.4871399999999996E-2"/>
    <n v="0.14643833425"/>
    <n v="6"/>
    <n v="15.63"/>
    <n v="84.38"/>
    <n v="40.28"/>
    <n v="2718.6840000000002"/>
    <n v="2523.62"/>
    <n v="2"/>
    <n v="0"/>
    <n v="272.06933911159263"/>
    <n v="37.963163596966417"/>
    <n v="96.52"/>
    <n v="100"/>
    <n v="33.61"/>
    <n v="33.130000000000003"/>
    <s v=""/>
    <n v="96.52"/>
    <n v="48.58"/>
    <n v="16.899999999999999"/>
    <n v="1.2"/>
    <n v="119.7"/>
    <n v="0"/>
    <n v="0.32001828675924299"/>
    <n v="0"/>
    <n v="0"/>
    <n v="0"/>
    <n v="8.5"/>
    <n v="32.03"/>
    <n v="8.9684000000000008"/>
    <n v="7.2"/>
    <n v="1.6"/>
    <n v="1"/>
    <n v="0"/>
    <n v="42"/>
    <n v="0"/>
    <n v="5"/>
    <n v="27"/>
    <n v="870.79448520000005"/>
    <n v="243.82245589999999"/>
  </r>
  <r>
    <x v="6"/>
    <x v="3"/>
    <n v="35565035"/>
    <s v="Várzea Paulista"/>
    <n v="1.3058567933043099"/>
    <n v="116785"/>
    <n v="116785"/>
    <n v="0"/>
    <n v="3372.3649999999998"/>
    <n v="100"/>
    <n v="0.19"/>
    <n v="0.14000000000000001"/>
    <n v="0.05"/>
    <n v="0"/>
    <n v="6.8000000000000005E-2"/>
    <n v="0.11"/>
    <n v="0"/>
    <n v="1.2253E-2"/>
    <n v="0.38285069658564813"/>
    <n v="2"/>
    <n v="9.23"/>
    <n v="90.77"/>
    <n v="107.03"/>
    <n v="6421.518"/>
    <n v="1197.71"/>
    <n v="10"/>
    <n v="0"/>
    <n v="113.41456522669863"/>
    <n v="16.202080746671232"/>
    <n v="94.1"/>
    <n v="100"/>
    <n v="90.18"/>
    <n v="36.08"/>
    <n v="1.4958775029446401"/>
    <n v="94.1"/>
    <n v="119.1"/>
    <n v="45.4"/>
    <n v="142"/>
    <n v="81"/>
    <n v="9"/>
    <n v="0.84090144635048802"/>
    <n v="0.85627435030183696"/>
    <n v="0"/>
    <n v="0"/>
    <n v="8.5"/>
    <n v="85.63"/>
    <n v="85.63"/>
    <n v="81.3"/>
    <n v="9.8000000000000007"/>
    <n v="0"/>
    <n v="0"/>
    <n v="45"/>
    <n v="17.761493085017182"/>
    <n v="6"/>
    <n v="59"/>
    <n v="5498.7458630000001"/>
    <n v="5498.7458630000001"/>
  </r>
  <r>
    <x v="0"/>
    <x v="3"/>
    <n v="355660220"/>
    <s v="Vera Cruz"/>
    <n v="-0.30199018754769602"/>
    <n v="10584"/>
    <n v="9433"/>
    <n v="1151"/>
    <n v="42.703000000000003"/>
    <n v="89.13"/>
    <n v="0.02"/>
    <n v="0.01"/>
    <n v="0.01"/>
    <n v="0"/>
    <n v="0"/>
    <n v="1E-3"/>
    <n v="0.02"/>
    <n v="5.0231E-3"/>
    <n v="2.4868265625000004E-2"/>
    <n v="4"/>
    <n v="50"/>
    <n v="50"/>
    <n v="6.67"/>
    <n v="514.72799999999995"/>
    <n v="91"/>
    <n v="0"/>
    <n v="0"/>
    <n v="5631.4285714285716"/>
    <n v="655.51020408163254"/>
    <s v=""/>
    <s v=""/>
    <s v=""/>
    <s v=""/>
    <n v="11.659541391371899"/>
    <s v=""/>
    <n v="3.82"/>
    <n v="1.7"/>
    <n v="2.2999999999999998"/>
    <n v="8.1999999999999993"/>
    <n v="4"/>
    <n v="0.37174721189591098"/>
    <n v="0"/>
    <n v="0"/>
    <n v="0"/>
    <n v="8.9"/>
    <n v="98"/>
    <n v="98"/>
    <n v="82.3"/>
    <n v="9.5"/>
    <n v="0"/>
    <n v="0"/>
    <n v="0"/>
    <n v="0"/>
    <n v="8"/>
    <n v="8"/>
    <n v="504.43344000000002"/>
    <n v="504.43344000000002"/>
  </r>
  <r>
    <x v="1"/>
    <x v="3"/>
    <n v="355660221"/>
    <s v="Vera Cruz"/>
    <m/>
    <m/>
    <m/>
    <m/>
    <m/>
    <m/>
    <n v="0.01"/>
    <n v="0"/>
    <n v="0.01"/>
    <n v="0"/>
    <n v="0"/>
    <n v="0"/>
    <n v="0.01"/>
    <n v="1.9737999999999999E-3"/>
    <n v="0"/>
    <n v="3"/>
    <n v="28.57"/>
    <n v="71.430000000000007"/>
    <m/>
    <s v=""/>
    <m/>
    <m/>
    <m/>
    <s v=""/>
    <s v=""/>
    <m/>
    <m/>
    <m/>
    <m/>
    <n v="12.8301886792453"/>
    <m/>
    <m/>
    <m/>
    <m/>
    <m/>
    <s v=""/>
    <s v=""/>
    <m/>
    <m/>
    <s v=""/>
    <m/>
    <m/>
    <m/>
    <m/>
    <m/>
    <m/>
    <m/>
    <n v="1"/>
    <m/>
    <n v="6"/>
    <n v="15"/>
    <m/>
    <m/>
  </r>
  <r>
    <x v="6"/>
    <x v="3"/>
    <n v="35567015"/>
    <s v="Vinhedo"/>
    <n v="2.32870018698847"/>
    <n v="73561"/>
    <n v="71249"/>
    <n v="2312"/>
    <n v="899.93899999999996"/>
    <n v="96.86"/>
    <n v="0.56000000000000005"/>
    <n v="0.36"/>
    <n v="0.2"/>
    <n v="0"/>
    <n v="0.35399999999999998"/>
    <n v="0.157"/>
    <n v="0.01"/>
    <n v="4.5150700000000002E-2"/>
    <n v="0.20611681517939817"/>
    <n v="60"/>
    <n v="11.48"/>
    <n v="88.52"/>
    <n v="58.21"/>
    <n v="3929.4720000000002"/>
    <n v="632.30999999999995"/>
    <n v="11"/>
    <n v="0"/>
    <n v="432.99248242954826"/>
    <n v="60.01875994072946"/>
    <n v="92.05"/>
    <s v=""/>
    <n v="82.33"/>
    <n v="31.2"/>
    <s v=""/>
    <n v="95.04"/>
    <n v="144.38999999999999"/>
    <n v="55.8"/>
    <n v="145.9"/>
    <n v="141.6"/>
    <n v="0"/>
    <n v="0.101585619009761"/>
    <n v="0"/>
    <n v="0"/>
    <n v="0"/>
    <n v="8.3000000000000007"/>
    <n v="85"/>
    <n v="85"/>
    <n v="83.9"/>
    <n v="9.8000000000000007"/>
    <n v="1"/>
    <n v="0"/>
    <n v="132"/>
    <n v="171.74726850494392"/>
    <n v="21"/>
    <n v="162"/>
    <n v="3340.0511999999999"/>
    <n v="3340.0511999999999"/>
  </r>
  <r>
    <x v="9"/>
    <x v="3"/>
    <n v="355680012"/>
    <s v="Viradouro"/>
    <n v="0.66347092748122405"/>
    <n v="18050"/>
    <n v="17522"/>
    <n v="528"/>
    <n v="82.405000000000001"/>
    <n v="97.07"/>
    <n v="0.18"/>
    <n v="0.12"/>
    <n v="0.06"/>
    <n v="0"/>
    <n v="5.7000000000000002E-2"/>
    <n v="1E-3"/>
    <n v="0.13"/>
    <n v="6.9450000000000002E-4"/>
    <n v="5.411421336805556E-2"/>
    <n v="2"/>
    <n v="40"/>
    <n v="60"/>
    <n v="12.68"/>
    <n v="977.83199999999999"/>
    <n v="139.36000000000001"/>
    <n v="3"/>
    <n v="0"/>
    <n v="4560.0531855955678"/>
    <n v="524.14404432132949"/>
    <n v="98.49"/>
    <n v="97.07"/>
    <n v="98.49"/>
    <n v="40.31"/>
    <n v="18.6666666666667"/>
    <n v="98.05"/>
    <n v="20.14"/>
    <n v="7.3"/>
    <n v="19.5"/>
    <n v="21.5"/>
    <n v="0"/>
    <n v="0"/>
    <n v="0"/>
    <n v="1"/>
    <n v="0"/>
    <n v="7.3"/>
    <n v="97"/>
    <n v="97"/>
    <n v="85.7"/>
    <n v="10"/>
    <n v="0"/>
    <n v="0"/>
    <n v="7"/>
    <n v="105.33277017687919"/>
    <n v="12"/>
    <n v="18"/>
    <n v="948.49703999999997"/>
    <n v="948.49703999999997"/>
  </r>
  <r>
    <x v="10"/>
    <x v="3"/>
    <n v="355690915"/>
    <s v="Vista Alegre do Alto"/>
    <n v="2.1666148688448001"/>
    <n v="7697"/>
    <n v="7250"/>
    <n v="447"/>
    <n v="80.766000000000005"/>
    <n v="94.19"/>
    <n v="0.31"/>
    <n v="0.13"/>
    <n v="0.18"/>
    <n v="0"/>
    <n v="0"/>
    <n v="0.09"/>
    <n v="0.21"/>
    <n v="1.11764E-2"/>
    <n v="1.8126034114583335E-2"/>
    <n v="6"/>
    <n v="12.96"/>
    <n v="87.04"/>
    <n v="5.38"/>
    <n v="415.20600000000002"/>
    <n v="74.739999999999995"/>
    <n v="0"/>
    <n v="0"/>
    <n v="2868.026503832662"/>
    <n v="286.80265038326621"/>
    <n v="90.43"/>
    <n v="100"/>
    <n v="90.43"/>
    <n v="19.82"/>
    <n v="22.2222222222222"/>
    <n v="98.02"/>
    <n v="139.63999999999999"/>
    <n v="43.9"/>
    <n v="87.5"/>
    <n v="251.3"/>
    <n v="0"/>
    <n v="0"/>
    <n v="0"/>
    <n v="0"/>
    <n v="0"/>
    <n v="9"/>
    <n v="100"/>
    <n v="100"/>
    <n v="82"/>
    <n v="9.6999999999999993"/>
    <n v="0"/>
    <n v="0"/>
    <n v="7"/>
    <n v="0"/>
    <n v="7"/>
    <n v="47"/>
    <n v="415.20600000000002"/>
    <n v="415.20600000000002"/>
  </r>
  <r>
    <x v="10"/>
    <x v="3"/>
    <n v="355695815"/>
    <s v="Vitória Brasil"/>
    <n v="0.19582488386462599"/>
    <n v="1755"/>
    <n v="1533"/>
    <n v="222"/>
    <n v="35.226999999999997"/>
    <n v="87.35"/>
    <n v="0.01"/>
    <n v="0"/>
    <n v="0.01"/>
    <n v="0"/>
    <n v="5.0000000000000001E-3"/>
    <n v="0"/>
    <n v="0.01"/>
    <n v="4.6300000000000001E-5"/>
    <n v="3.9642890624999993E-3"/>
    <n v="2"/>
    <n v="63.64"/>
    <n v="36.36"/>
    <n v="1.06"/>
    <n v="81.756"/>
    <n v="11.93"/>
    <n v="0"/>
    <n v="0"/>
    <n v="6648.6153846153848"/>
    <n v="898.46153846153823"/>
    <n v="86.74"/>
    <n v="82.6"/>
    <n v="86.74"/>
    <n v="13.93"/>
    <n v="100"/>
    <n v="100"/>
    <n v="8.66"/>
    <n v="2.8"/>
    <n v="6.9"/>
    <n v="11.1"/>
    <s v=""/>
    <s v=""/>
    <n v="0"/>
    <n v="0"/>
    <s v=""/>
    <n v="9"/>
    <n v="98.17"/>
    <n v="98.17"/>
    <n v="85.4"/>
    <n v="9.6999999999999993"/>
    <n v="0"/>
    <n v="0"/>
    <n v="1"/>
    <n v="126.12601960077177"/>
    <n v="7"/>
    <n v="4"/>
    <n v="80.259865199999993"/>
    <n v="80.259865199999993"/>
  </r>
  <r>
    <x v="8"/>
    <x v="3"/>
    <n v="355700610"/>
    <s v="Votorantim"/>
    <n v="1.02991718522776"/>
    <n v="116562"/>
    <n v="112116"/>
    <n v="4446"/>
    <n v="633.48900000000003"/>
    <n v="96.19"/>
    <n v="2.6599999999999997"/>
    <n v="2.63"/>
    <n v="0.03"/>
    <n v="0"/>
    <n v="2.4649999999999999"/>
    <n v="3.3000000000000002E-2"/>
    <n v="0.01"/>
    <n v="0.1527202"/>
    <n v="0.38942905506944447"/>
    <n v="36"/>
    <n v="40"/>
    <n v="60"/>
    <n v="103.79"/>
    <n v="6227.55"/>
    <n v="1339.66"/>
    <n v="6"/>
    <n v="0"/>
    <n v="446.40963607350596"/>
    <n v="70.34333659340092"/>
    <n v="95.9"/>
    <n v="97.25"/>
    <n v="95.29"/>
    <n v="22.23"/>
    <s v=""/>
    <n v="99.7"/>
    <n v="442.85"/>
    <n v="161"/>
    <n v="772.9"/>
    <n v="11.3"/>
    <n v="14"/>
    <n v="9.2411393781256804E-2"/>
    <n v="0"/>
    <n v="0"/>
    <n v="3"/>
    <n v="7.6"/>
    <n v="98"/>
    <n v="96.04"/>
    <n v="78.5"/>
    <n v="8.5"/>
    <n v="0"/>
    <n v="0"/>
    <n v="51"/>
    <n v="632.97793729346461"/>
    <n v="22"/>
    <n v="33"/>
    <n v="6102.9989999999998"/>
    <n v="5980.9390199999998"/>
  </r>
  <r>
    <x v="10"/>
    <x v="3"/>
    <n v="355710515"/>
    <s v="Votuporanga"/>
    <n v="0.91588647315576899"/>
    <n v="89776"/>
    <n v="87261"/>
    <n v="2515"/>
    <n v="212.89599999999999"/>
    <n v="97.2"/>
    <n v="0.31999999999999995"/>
    <n v="0.03"/>
    <n v="0.28999999999999998"/>
    <n v="0"/>
    <n v="0.21299999999999999"/>
    <n v="7.2999999999999995E-2"/>
    <n v="0.02"/>
    <n v="1.3017300000000001E-2"/>
    <n v="0.27327648148148148"/>
    <n v="9"/>
    <n v="15.63"/>
    <n v="84.38"/>
    <n v="72.14"/>
    <n v="4869.1260000000002"/>
    <n v="831.79"/>
    <n v="8"/>
    <n v="0"/>
    <n v="1127.5904473355909"/>
    <n v="101.86954197112816"/>
    <n v="100"/>
    <n v="97.2"/>
    <n v="100"/>
    <n v="22.87"/>
    <n v="69"/>
    <n v="100"/>
    <n v="126.76"/>
    <n v="40.299999999999997"/>
    <n v="136.69999999999999"/>
    <n v="101.6"/>
    <n v="6"/>
    <n v="0.34376173556345102"/>
    <n v="0"/>
    <n v="1"/>
    <n v="0"/>
    <n v="10"/>
    <n v="99"/>
    <n v="99"/>
    <n v="82.9"/>
    <n v="10"/>
    <n v="1"/>
    <n v="0"/>
    <n v="31"/>
    <n v="77.943040998364836"/>
    <n v="15"/>
    <n v="81"/>
    <n v="4820.4347399999997"/>
    <n v="4820.4347399999997"/>
  </r>
  <r>
    <x v="16"/>
    <x v="3"/>
    <n v="355710518"/>
    <s v="Votuporanga"/>
    <m/>
    <m/>
    <m/>
    <m/>
    <m/>
    <m/>
    <n v="0.97"/>
    <n v="0.97"/>
    <n v="0"/>
    <n v="0"/>
    <n v="0"/>
    <n v="0.26100000000000001"/>
    <n v="0.71"/>
    <n v="1.6780000000000001E-4"/>
    <n v="0"/>
    <n v="12"/>
    <n v="85.71"/>
    <n v="14.29"/>
    <m/>
    <s v=""/>
    <m/>
    <m/>
    <m/>
    <s v=""/>
    <s v=""/>
    <m/>
    <m/>
    <m/>
    <m/>
    <n v="39.199235661182897"/>
    <m/>
    <m/>
    <m/>
    <m/>
    <m/>
    <s v=""/>
    <s v=""/>
    <m/>
    <m/>
    <s v=""/>
    <m/>
    <m/>
    <m/>
    <m/>
    <m/>
    <m/>
    <m/>
    <n v="1"/>
    <m/>
    <n v="18"/>
    <n v="3"/>
    <m/>
    <m/>
  </r>
  <r>
    <x v="12"/>
    <x v="3"/>
    <n v="355715419"/>
    <s v="Zacarias"/>
    <n v="1.2416784354288599"/>
    <n v="2498"/>
    <n v="2089"/>
    <n v="409"/>
    <n v="7.8360000000000003"/>
    <n v="83.63"/>
    <n v="0.03"/>
    <n v="0.02"/>
    <n v="0.01"/>
    <n v="0"/>
    <n v="6.0000000000000001E-3"/>
    <n v="1E-3"/>
    <n v="0.02"/>
    <n v="2.3256000000000001E-3"/>
    <n v="5.313454166666667E-3"/>
    <n v="1"/>
    <n v="25"/>
    <n v="75"/>
    <n v="1.45"/>
    <n v="111.94199999999999"/>
    <n v="29.82"/>
    <n v="0"/>
    <n v="0"/>
    <n v="29288.839071257007"/>
    <n v="2272.4099279423531"/>
    <n v="81.680000000000007"/>
    <n v="100"/>
    <n v="78.599999999999994"/>
    <n v="7.1"/>
    <s v=""/>
    <n v="100"/>
    <n v="4.67"/>
    <n v="1.5"/>
    <n v="4.4000000000000004"/>
    <n v="5.5"/>
    <n v="2"/>
    <n v="5.7012542759407099"/>
    <n v="0"/>
    <n v="0"/>
    <n v="0"/>
    <n v="8.6"/>
    <n v="91.7"/>
    <n v="91.7"/>
    <n v="73.400000000000006"/>
    <n v="7.8"/>
    <n v="0"/>
    <n v="0"/>
    <n v="1"/>
    <n v="112.92089499219355"/>
    <n v="6"/>
    <n v="18"/>
    <n v="102.650814"/>
    <n v="102.650814"/>
  </r>
  <r>
    <x v="0"/>
    <x v="4"/>
    <n v="350010520"/>
    <s v="Adamantina"/>
    <m/>
    <m/>
    <m/>
    <m/>
    <m/>
    <m/>
    <n v="8.8998800000000003E-2"/>
    <n v="8.8888900000000007E-2"/>
    <n v="1.0990000000000002E-4"/>
    <n v="0"/>
    <n v="0"/>
    <n v="8.8958300000000004E-2"/>
    <n v="4.0500000000000002E-5"/>
    <n v="0"/>
    <n v="0"/>
    <n v="0"/>
    <n v="33.33"/>
    <n v="66.67"/>
    <m/>
    <s v=""/>
    <m/>
    <m/>
    <m/>
    <s v=""/>
    <s v=""/>
    <m/>
    <m/>
    <m/>
    <m/>
    <s v=""/>
    <m/>
    <m/>
    <m/>
    <m/>
    <m/>
    <s v=""/>
    <s v=""/>
    <m/>
    <m/>
    <s v=""/>
    <m/>
    <m/>
    <m/>
    <m/>
    <m/>
    <m/>
    <m/>
    <n v="2"/>
    <m/>
    <n v="1"/>
    <n v="2"/>
    <m/>
    <m/>
  </r>
  <r>
    <x v="1"/>
    <x v="4"/>
    <n v="350010521"/>
    <s v="Adamantina"/>
    <n v="2.89700183706776E-2"/>
    <n v="33882"/>
    <n v="32460"/>
    <n v="1422"/>
    <n v="82.281999999999996"/>
    <n v="95.8"/>
    <n v="0.12118640000000001"/>
    <n v="1.7233999999999999E-3"/>
    <n v="0.11946300000000001"/>
    <n v="0"/>
    <n v="0.1073703"/>
    <n v="1.0771100000000002E-2"/>
    <n v="2.1070999999999998E-3"/>
    <n v="9.3789999999999998E-4"/>
    <n v="0.10270300859722223"/>
    <n v="0"/>
    <n v="5.71"/>
    <n v="94.29"/>
    <n v="26.54"/>
    <n v="1791.396"/>
    <n v="197.06"/>
    <n v="5"/>
    <n v="0"/>
    <n v="2773.6638923322116"/>
    <n v="335.07349034885777"/>
    <n v="99.58"/>
    <m/>
    <n v="98.98"/>
    <n v="24.61"/>
    <s v=""/>
    <n v="100"/>
    <n v="16.420000000000002"/>
    <n v="7.1"/>
    <n v="9.8000000000000007"/>
    <n v="33.200000000000003"/>
    <s v=""/>
    <s v=""/>
    <n v="0"/>
    <m/>
    <s v=""/>
    <n v="7.1"/>
    <n v="100"/>
    <n v="100"/>
    <n v="89"/>
    <n v="10"/>
    <n v="0"/>
    <n v="0"/>
    <n v="23"/>
    <n v="104.18390022012849"/>
    <n v="2"/>
    <n v="33"/>
    <n v="1791.396"/>
    <n v="1791.396"/>
  </r>
  <r>
    <x v="2"/>
    <x v="4"/>
    <n v="350020416"/>
    <s v="Adolfo"/>
    <n v="-0.42540502932349999"/>
    <n v="3490"/>
    <n v="3203"/>
    <n v="287"/>
    <n v="16.553000000000001"/>
    <n v="91.78"/>
    <n v="0.26897569999999998"/>
    <n v="0.25611499999999998"/>
    <n v="1.2860699999999996E-2"/>
    <n v="0"/>
    <n v="8.7963E-3"/>
    <n v="0"/>
    <n v="0.22603009999999998"/>
    <n v="3.41493E-2"/>
    <n v="9.0885416666666666E-3"/>
    <n v="0"/>
    <n v="8.33"/>
    <n v="91.67"/>
    <n v="2.2799999999999998"/>
    <n v="175.66200000000001"/>
    <n v="18.649999999999999"/>
    <n v="1"/>
    <n v="0"/>
    <n v="14005.959885386819"/>
    <n v="1265.0544412607451"/>
    <n v="100"/>
    <m/>
    <n v="100"/>
    <n v="8.76"/>
    <s v=""/>
    <n v="100"/>
    <n v="42.69"/>
    <n v="17.399999999999999"/>
    <n v="52.3"/>
    <n v="9.1999999999999993"/>
    <s v=""/>
    <s v=""/>
    <n v="0"/>
    <m/>
    <s v=""/>
    <n v="7.7"/>
    <n v="99.31"/>
    <n v="99.313358302122396"/>
    <n v="89.4"/>
    <n v="10"/>
    <n v="0"/>
    <n v="0"/>
    <n v="1"/>
    <n v="99.025787965616047"/>
    <n v="4"/>
    <n v="44"/>
    <n v="174.45583149999999"/>
    <n v="174.45583149999999"/>
  </r>
  <r>
    <x v="3"/>
    <x v="4"/>
    <n v="35003039"/>
    <s v="Aguaí"/>
    <n v="1.1315371287993901"/>
    <n v="34242"/>
    <n v="31322"/>
    <n v="2920"/>
    <n v="72.337000000000003"/>
    <n v="91.47"/>
    <n v="1.2852774000000007"/>
    <n v="1.2517989000000007"/>
    <n v="3.3478499999999994E-2"/>
    <n v="7.0000000000000007E-2"/>
    <n v="2.4166899999999998E-2"/>
    <n v="3.3065699999999996E-2"/>
    <n v="1.2223258000000006"/>
    <n v="5.719000000000001E-3"/>
    <n v="9.402769972916665E-2"/>
    <n v="66"/>
    <n v="74.13"/>
    <n v="25.87"/>
    <n v="25.4"/>
    <n v="1714.1759999999999"/>
    <n v="831.72"/>
    <n v="6"/>
    <n v="0"/>
    <n v="5866.6059225512527"/>
    <n v="690.73068161906406"/>
    <n v="90.21"/>
    <n v="90.21"/>
    <n v="90.21"/>
    <n v="7.21"/>
    <s v=""/>
    <n v="100"/>
    <n v="55.88"/>
    <n v="20.2"/>
    <n v="80.8"/>
    <n v="4.5"/>
    <s v=""/>
    <s v=""/>
    <n v="0"/>
    <m/>
    <s v=""/>
    <n v="7.3"/>
    <n v="100"/>
    <n v="64"/>
    <n v="51.5"/>
    <n v="6.3"/>
    <n v="0"/>
    <n v="0"/>
    <n v="20"/>
    <n v="25.524393417182988"/>
    <n v="149"/>
    <n v="52"/>
    <n v="1714.1759999999999"/>
    <n v="1097.0726400000001"/>
  </r>
  <r>
    <x v="4"/>
    <x v="4"/>
    <n v="35004024"/>
    <s v="Águas da Prata"/>
    <m/>
    <m/>
    <m/>
    <m/>
    <m/>
    <m/>
    <n v="3.9321E-3"/>
    <n v="3.9321E-3"/>
    <n v="0"/>
    <n v="0"/>
    <n v="0"/>
    <n v="0"/>
    <n v="3.9321E-3"/>
    <n v="0"/>
    <n v="0"/>
    <n v="2"/>
    <n v="100"/>
    <n v="0"/>
    <m/>
    <s v=""/>
    <m/>
    <m/>
    <m/>
    <s v=""/>
    <s v=""/>
    <m/>
    <m/>
    <m/>
    <m/>
    <s v=""/>
    <m/>
    <m/>
    <m/>
    <m/>
    <m/>
    <s v=""/>
    <s v=""/>
    <m/>
    <m/>
    <s v=""/>
    <m/>
    <m/>
    <m/>
    <m/>
    <m/>
    <m/>
    <m/>
    <n v="1"/>
    <m/>
    <n v="4"/>
    <n v="0"/>
    <m/>
    <m/>
  </r>
  <r>
    <x v="3"/>
    <x v="4"/>
    <n v="35004029"/>
    <s v="Águas da Prata"/>
    <n v="0.46504456981211201"/>
    <n v="7720"/>
    <n v="7036"/>
    <n v="684"/>
    <n v="54.140999999999998"/>
    <n v="91.14"/>
    <n v="3.5889699999999997E-2"/>
    <n v="3.1988799999999998E-2"/>
    <n v="3.9008999999999997E-3"/>
    <n v="0"/>
    <n v="5.9647999999999993E-3"/>
    <n v="0"/>
    <n v="2.5730699999999999E-2"/>
    <n v="4.1942000000000004E-3"/>
    <n v="1.8938125E-2"/>
    <n v="4"/>
    <n v="80"/>
    <n v="20"/>
    <n v="5.04"/>
    <n v="388.8"/>
    <n v="161.02000000000001"/>
    <n v="0"/>
    <n v="0"/>
    <n v="8047.3989637305704"/>
    <n v="939.54404145077706"/>
    <n v="94.2"/>
    <n v="89.27"/>
    <n v="88.05"/>
    <n v="28.29"/>
    <s v=""/>
    <n v="100"/>
    <n v="5.69"/>
    <n v="2"/>
    <n v="7.6"/>
    <n v="1.7"/>
    <s v=""/>
    <s v=""/>
    <n v="0"/>
    <m/>
    <s v=""/>
    <n v="10"/>
    <n v="95.54"/>
    <n v="90.666291334093501"/>
    <n v="58.6"/>
    <n v="7.2"/>
    <n v="0"/>
    <n v="0"/>
    <n v="12"/>
    <n v="31.682122702221051"/>
    <n v="16"/>
    <n v="4"/>
    <n v="371.45473199999998"/>
    <n v="352.51054069999998"/>
  </r>
  <r>
    <x v="3"/>
    <x v="4"/>
    <n v="35005019"/>
    <s v="Águas de Lindóia"/>
    <n v="0.63126706978482405"/>
    <n v="17954"/>
    <n v="17793"/>
    <n v="161"/>
    <n v="299.233"/>
    <n v="99.1"/>
    <n v="1.4170600000000002E-2"/>
    <n v="5.7792E-3"/>
    <n v="8.391400000000002E-3"/>
    <n v="0"/>
    <n v="0"/>
    <n v="2.8500000000000001E-3"/>
    <n v="2.4848000000000001E-3"/>
    <n v="8.835800000000003E-3"/>
    <n v="5.4159778726851855E-2"/>
    <n v="12"/>
    <n v="44.44"/>
    <n v="55.56"/>
    <n v="12.77"/>
    <n v="985.33799999999997"/>
    <n v="899.59"/>
    <n v="0"/>
    <n v="0"/>
    <n v="1299.8017154951542"/>
    <n v="158.08399242508639"/>
    <n v="99.1"/>
    <n v="99.93"/>
    <n v="98.56"/>
    <n v="36.090000000000003"/>
    <s v=""/>
    <n v="100"/>
    <n v="5.25"/>
    <n v="1.9"/>
    <n v="3.2"/>
    <n v="9.3000000000000007"/>
    <s v=""/>
    <s v=""/>
    <n v="0"/>
    <m/>
    <s v=""/>
    <n v="9.5"/>
    <n v="37"/>
    <n v="8.8800000000000008"/>
    <n v="8.6999999999999993"/>
    <n v="2"/>
    <n v="0"/>
    <n v="0"/>
    <n v="10"/>
    <n v="0"/>
    <n v="12"/>
    <n v="15"/>
    <n v="364.57506000000001"/>
    <n v="87.498014400000002"/>
  </r>
  <r>
    <x v="5"/>
    <x v="4"/>
    <n v="350055017"/>
    <s v="Águas de Santa Bárbara"/>
    <n v="0.60396951948227295"/>
    <n v="5801"/>
    <n v="4471"/>
    <n v="1330"/>
    <n v="14.202"/>
    <n v="77.069999999999993"/>
    <n v="0.24049920000000002"/>
    <n v="0.20651800000000001"/>
    <n v="3.3981200000000003E-2"/>
    <n v="0"/>
    <n v="2.8067599999999998E-2"/>
    <n v="0.1197778"/>
    <n v="8.6717100000000005E-2"/>
    <n v="5.9367000000000005E-3"/>
    <n v="1.1126136718749999E-2"/>
    <n v="8"/>
    <n v="57.89"/>
    <n v="42.11"/>
    <n v="3.18"/>
    <n v="245.43"/>
    <n v="100.66"/>
    <n v="0"/>
    <n v="0"/>
    <n v="20549.229443199449"/>
    <n v="2228.8846750560247"/>
    <n v="73.650000000000006"/>
    <m/>
    <n v="50.29"/>
    <n v="36.32"/>
    <s v=""/>
    <n v="96.85"/>
    <n v="12.02"/>
    <n v="6.4"/>
    <n v="13"/>
    <n v="8.3000000000000007"/>
    <s v=""/>
    <s v=""/>
    <n v="0"/>
    <m/>
    <s v=""/>
    <n v="9.6"/>
    <n v="62.75"/>
    <n v="62.752581948810104"/>
    <n v="59"/>
    <n v="6.6"/>
    <n v="0"/>
    <n v="0"/>
    <n v="2"/>
    <n v="251.6596794358442"/>
    <n v="11"/>
    <n v="8"/>
    <n v="154.01366189999999"/>
    <n v="154.01366189999999"/>
  </r>
  <r>
    <x v="6"/>
    <x v="4"/>
    <n v="35006005"/>
    <s v="Águas de São Pedro"/>
    <n v="2.2815471893459001"/>
    <n v="2966"/>
    <n v="2966"/>
    <n v="0"/>
    <n v="814.83500000000004"/>
    <n v="100"/>
    <n v="8.099999999999999E-5"/>
    <n v="0"/>
    <n v="8.099999999999999E-5"/>
    <n v="0"/>
    <n v="0"/>
    <n v="0"/>
    <n v="0"/>
    <n v="8.099999999999999E-5"/>
    <n v="7.506915104166666E-3"/>
    <n v="1"/>
    <n v="0"/>
    <n v="100"/>
    <n v="2.2400000000000002"/>
    <n v="173.07"/>
    <n v="173.07"/>
    <n v="3"/>
    <n v="0"/>
    <n v="531.62508428860417"/>
    <n v="106.32501685772084"/>
    <n v="97.19"/>
    <n v="100"/>
    <n v="92.45"/>
    <n v="33.92"/>
    <s v=""/>
    <n v="97.19"/>
    <n v="0.41"/>
    <n v="0.2"/>
    <n v="0"/>
    <n v="0.8"/>
    <s v=""/>
    <s v=""/>
    <n v="0"/>
    <m/>
    <s v=""/>
    <n v="9.5"/>
    <n v="91.38"/>
    <n v="0"/>
    <n v="0"/>
    <n v="1.4"/>
    <n v="0"/>
    <n v="0"/>
    <n v="3"/>
    <n v="0"/>
    <n v="0"/>
    <n v="3"/>
    <n v="158.15321"/>
    <n v="0"/>
  </r>
  <r>
    <x v="7"/>
    <x v="4"/>
    <n v="350070913"/>
    <s v="Agudos"/>
    <n v="0.50078377174607203"/>
    <n v="35525"/>
    <n v="34127"/>
    <n v="1398"/>
    <n v="36.715000000000003"/>
    <n v="96.06"/>
    <n v="0.46794749999999991"/>
    <n v="1.33283E-2"/>
    <n v="0.45461919999999989"/>
    <n v="0"/>
    <n v="0.1212963"/>
    <n v="0.33205299999999999"/>
    <n v="7.7726999999999996E-3"/>
    <n v="6.8255E-3"/>
    <n v="0.10813744212962963"/>
    <n v="2"/>
    <n v="6.82"/>
    <n v="93.18"/>
    <n v="28.06"/>
    <n v="1894.104"/>
    <n v="1894.1"/>
    <n v="0"/>
    <n v="0"/>
    <n v="7598.8222378606615"/>
    <n v="807.81871921182278"/>
    <n v="100"/>
    <m/>
    <n v="98.38"/>
    <n v="27.54"/>
    <s v=""/>
    <n v="100"/>
    <n v="10.57"/>
    <n v="5.5"/>
    <n v="0.4"/>
    <n v="50"/>
    <s v=""/>
    <s v=""/>
    <n v="0"/>
    <m/>
    <s v=""/>
    <n v="5.0999999999999996"/>
    <n v="96.08"/>
    <n v="0"/>
    <n v="0"/>
    <n v="1.7"/>
    <n v="0"/>
    <n v="0"/>
    <n v="3"/>
    <n v="111.8946385424499"/>
    <n v="3"/>
    <n v="41"/>
    <n v="1819.9334220000001"/>
    <n v="0"/>
  </r>
  <r>
    <x v="2"/>
    <x v="4"/>
    <n v="350070916"/>
    <s v="Agudos"/>
    <m/>
    <m/>
    <m/>
    <m/>
    <m/>
    <m/>
    <n v="0"/>
    <n v="0"/>
    <n v="0"/>
    <n v="0"/>
    <n v="0"/>
    <n v="0"/>
    <n v="0"/>
    <n v="0"/>
    <n v="0"/>
    <n v="0"/>
    <n v="0"/>
    <n v="0"/>
    <m/>
    <s v=""/>
    <m/>
    <m/>
    <m/>
    <s v=""/>
    <s v=""/>
    <m/>
    <m/>
    <m/>
    <m/>
    <s v=""/>
    <m/>
    <m/>
    <m/>
    <m/>
    <m/>
    <s v=""/>
    <s v=""/>
    <m/>
    <m/>
    <s v=""/>
    <m/>
    <m/>
    <m/>
    <m/>
    <m/>
    <m/>
    <m/>
    <n v="0"/>
    <m/>
    <n v="0"/>
    <n v="0"/>
    <m/>
    <m/>
  </r>
  <r>
    <x v="5"/>
    <x v="4"/>
    <n v="350070917"/>
    <s v="Agudos"/>
    <m/>
    <m/>
    <m/>
    <m/>
    <m/>
    <m/>
    <n v="2.3958E-3"/>
    <n v="1.9328000000000001E-3"/>
    <n v="4.6299999999999998E-4"/>
    <n v="0"/>
    <n v="4.6299999999999998E-4"/>
    <n v="0"/>
    <n v="1.8749999999999999E-3"/>
    <n v="5.7800000000000002E-5"/>
    <n v="0"/>
    <n v="3"/>
    <n v="85.71"/>
    <n v="14.29"/>
    <m/>
    <s v=""/>
    <m/>
    <m/>
    <m/>
    <s v=""/>
    <s v=""/>
    <m/>
    <m/>
    <m/>
    <m/>
    <s v=""/>
    <m/>
    <m/>
    <m/>
    <m/>
    <m/>
    <s v=""/>
    <s v=""/>
    <m/>
    <m/>
    <s v=""/>
    <m/>
    <m/>
    <m/>
    <m/>
    <m/>
    <m/>
    <m/>
    <n v="1"/>
    <m/>
    <n v="6"/>
    <n v="1"/>
    <m/>
    <m/>
  </r>
  <r>
    <x v="8"/>
    <x v="4"/>
    <n v="350075810"/>
    <s v="Alambari"/>
    <n v="2.1622980950553501"/>
    <n v="5426"/>
    <n v="4307"/>
    <n v="1119"/>
    <n v="34.085000000000001"/>
    <n v="79.38"/>
    <n v="1.1942700000000001E-2"/>
    <n v="1.1735999999999999E-3"/>
    <n v="1.07691E-2"/>
    <n v="0"/>
    <n v="0"/>
    <n v="3.2410000000000002E-4"/>
    <n v="6.5671999999999996E-3"/>
    <n v="5.0514000000000002E-3"/>
    <n v="1.1078083333333336E-2"/>
    <n v="7"/>
    <n v="16.670000000000002"/>
    <n v="83.33"/>
    <n v="2.98"/>
    <n v="229.71600000000001"/>
    <n v="104.98"/>
    <n v="0"/>
    <n v="0"/>
    <n v="8311.1831920383338"/>
    <n v="1220.5234058238113"/>
    <n v="78.400000000000006"/>
    <n v="75.19"/>
    <n v="47.44"/>
    <n v="34.409999999999997"/>
    <s v=""/>
    <n v="100"/>
    <n v="2.34"/>
    <n v="0.8"/>
    <n v="0.4"/>
    <n v="5.0999999999999996"/>
    <s v=""/>
    <s v=""/>
    <n v="0"/>
    <m/>
    <s v=""/>
    <n v="8.1999999999999993"/>
    <n v="57.77"/>
    <n v="57.767332549941202"/>
    <n v="54.3"/>
    <n v="5.9"/>
    <n v="0"/>
    <n v="0"/>
    <n v="15"/>
    <n v="0"/>
    <n v="2"/>
    <n v="10"/>
    <n v="132.7008056"/>
    <n v="132.7008056"/>
  </r>
  <r>
    <x v="1"/>
    <x v="4"/>
    <n v="350080821"/>
    <s v="Alfredo Marcondes"/>
    <n v="0.196023952589819"/>
    <n v="3919"/>
    <n v="3458"/>
    <n v="461"/>
    <n v="32.795000000000002"/>
    <n v="88.24"/>
    <n v="1.0863699999999999E-2"/>
    <n v="5.7299999999999997E-5"/>
    <n v="1.0806399999999999E-2"/>
    <n v="0"/>
    <n v="1.0497699999999999E-2"/>
    <n v="0"/>
    <n v="1.104E-4"/>
    <n v="2.5559999999999998E-4"/>
    <n v="9.8934338541666663E-3"/>
    <n v="0"/>
    <n v="9.09"/>
    <n v="90.91"/>
    <n v="2.41"/>
    <n v="186.03"/>
    <n v="34.14"/>
    <n v="1"/>
    <n v="0"/>
    <n v="7242.2556774687419"/>
    <n v="804.69507527430449"/>
    <n v="96.94"/>
    <n v="87.42"/>
    <n v="89.7"/>
    <n v="9.09"/>
    <s v=""/>
    <n v="100"/>
    <n v="2.59"/>
    <n v="1.2"/>
    <n v="0"/>
    <n v="10.8"/>
    <s v=""/>
    <s v=""/>
    <n v="0"/>
    <m/>
    <s v=""/>
    <n v="9"/>
    <n v="98.37"/>
    <n v="98.373511472553005"/>
    <n v="81.599999999999994"/>
    <n v="10"/>
    <n v="0"/>
    <n v="0"/>
    <n v="0"/>
    <n v="101.07714012550306"/>
    <n v="1"/>
    <n v="10"/>
    <n v="183.00424340000001"/>
    <n v="183.00424340000001"/>
  </r>
  <r>
    <x v="9"/>
    <x v="4"/>
    <n v="350090712"/>
    <s v="Altair"/>
    <n v="0.69941642931761205"/>
    <n v="3951"/>
    <n v="3264"/>
    <n v="687"/>
    <n v="12.5"/>
    <n v="82.61"/>
    <n v="3.7685200000000002E-2"/>
    <n v="2.96528E-2"/>
    <n v="8.0323999999999986E-3"/>
    <n v="0"/>
    <n v="7.3379999999999999E-3"/>
    <n v="0"/>
    <n v="3.0347199999999998E-2"/>
    <n v="0"/>
    <n v="8.3547187500000002E-3"/>
    <n v="0"/>
    <n v="40"/>
    <n v="60"/>
    <n v="2.27"/>
    <n v="174.744"/>
    <n v="58.87"/>
    <n v="0"/>
    <n v="0"/>
    <n v="22029.703872437356"/>
    <n v="2394.5330296127568"/>
    <n v="81.2"/>
    <n v="100"/>
    <n v="79.22"/>
    <n v="18.260000000000002"/>
    <s v=""/>
    <n v="100"/>
    <n v="50.4"/>
    <n v="16.8"/>
    <n v="70.900000000000006"/>
    <n v="8.1"/>
    <s v=""/>
    <s v=""/>
    <n v="0"/>
    <m/>
    <s v=""/>
    <n v="10"/>
    <n v="89.28"/>
    <n v="89.275808936825896"/>
    <n v="66.3"/>
    <n v="7.6"/>
    <n v="0"/>
    <n v="0"/>
    <n v="0"/>
    <n v="83.784986777681766"/>
    <n v="2"/>
    <n v="3"/>
    <n v="156.0041196"/>
    <n v="156.0041196"/>
  </r>
  <r>
    <x v="10"/>
    <x v="4"/>
    <n v="350090715"/>
    <s v="Altair"/>
    <m/>
    <m/>
    <m/>
    <m/>
    <m/>
    <m/>
    <n v="0.42601519999999993"/>
    <n v="0.40976519999999994"/>
    <n v="1.6250000000000001E-2"/>
    <n v="0"/>
    <n v="1.6203999999999999E-3"/>
    <n v="0"/>
    <n v="0.41730959999999995"/>
    <n v="7.0851999999999998E-3"/>
    <n v="0"/>
    <n v="20"/>
    <n v="84.21"/>
    <n v="15.79"/>
    <m/>
    <s v=""/>
    <m/>
    <m/>
    <m/>
    <s v=""/>
    <s v=""/>
    <m/>
    <m/>
    <m/>
    <m/>
    <s v=""/>
    <m/>
    <m/>
    <m/>
    <m/>
    <m/>
    <s v=""/>
    <s v=""/>
    <m/>
    <m/>
    <s v=""/>
    <m/>
    <m/>
    <m/>
    <m/>
    <m/>
    <m/>
    <m/>
    <n v="1"/>
    <m/>
    <n v="32"/>
    <n v="6"/>
    <m/>
    <m/>
  </r>
  <r>
    <x v="4"/>
    <x v="4"/>
    <n v="35010044"/>
    <s v="Altinópolis"/>
    <n v="-7.2333505914323706E-2"/>
    <n v="15560"/>
    <n v="14037"/>
    <n v="1523"/>
    <n v="16.741"/>
    <n v="90.21"/>
    <n v="0.12465310000000002"/>
    <n v="8.3273300000000008E-2"/>
    <n v="4.1379800000000001E-2"/>
    <n v="0"/>
    <n v="4.52894E-2"/>
    <n v="3.6070000000000004E-4"/>
    <n v="7.6861199999999991E-2"/>
    <n v="2.1417999999999997E-3"/>
    <n v="4.1330133425925931E-2"/>
    <n v="6"/>
    <n v="63.41"/>
    <n v="36.590000000000003"/>
    <n v="9.91"/>
    <n v="764.26199999999994"/>
    <n v="168.14"/>
    <n v="1"/>
    <n v="0"/>
    <n v="29955.146529562982"/>
    <n v="3344.1131105398449"/>
    <n v="87.26"/>
    <n v="90.53"/>
    <n v="87.26"/>
    <n v="34.619999999999997"/>
    <s v=""/>
    <n v="99.88"/>
    <n v="6.08"/>
    <n v="1.9"/>
    <n v="7.9"/>
    <n v="2.8"/>
    <s v=""/>
    <s v=""/>
    <n v="0"/>
    <m/>
    <s v=""/>
    <n v="10"/>
    <n v="100"/>
    <n v="100"/>
    <n v="78"/>
    <n v="8.6"/>
    <n v="0"/>
    <n v="0"/>
    <n v="2"/>
    <n v="108.87939687069097"/>
    <n v="26"/>
    <n v="15"/>
    <n v="764.26199999999994"/>
    <n v="764.26199999999994"/>
  </r>
  <r>
    <x v="11"/>
    <x v="4"/>
    <n v="35010048"/>
    <s v="Altinópolis"/>
    <m/>
    <m/>
    <m/>
    <m/>
    <m/>
    <m/>
    <n v="0.15750719999999996"/>
    <n v="0.15293549999999995"/>
    <n v="4.5716999999999997E-3"/>
    <n v="0.02"/>
    <n v="0"/>
    <n v="0"/>
    <n v="0.15351949999999998"/>
    <n v="3.9876999999999994E-3"/>
    <n v="0"/>
    <n v="13"/>
    <n v="85.71"/>
    <n v="14.29"/>
    <m/>
    <s v=""/>
    <m/>
    <m/>
    <m/>
    <s v=""/>
    <s v=""/>
    <m/>
    <m/>
    <m/>
    <m/>
    <s v=""/>
    <m/>
    <m/>
    <m/>
    <m/>
    <m/>
    <s v=""/>
    <s v=""/>
    <m/>
    <m/>
    <s v=""/>
    <m/>
    <m/>
    <m/>
    <m/>
    <m/>
    <m/>
    <m/>
    <n v="0"/>
    <m/>
    <n v="54"/>
    <n v="9"/>
    <m/>
    <m/>
  </r>
  <r>
    <x v="12"/>
    <x v="4"/>
    <n v="350110319"/>
    <s v="Alto Alegre"/>
    <n v="-0.25998511706801802"/>
    <n v="4057"/>
    <n v="3356"/>
    <n v="701"/>
    <n v="12.749000000000001"/>
    <n v="82.72"/>
    <n v="0"/>
    <n v="0"/>
    <n v="0"/>
    <n v="0"/>
    <n v="0"/>
    <n v="0"/>
    <n v="0"/>
    <n v="0"/>
    <n v="8.4615919270833329E-3"/>
    <n v="0"/>
    <n v="0"/>
    <n v="0"/>
    <n v="2.2999999999999998"/>
    <n v="177.28200000000001"/>
    <n v="47.71"/>
    <n v="0"/>
    <n v="0"/>
    <n v="17878.432339166873"/>
    <n v="2098.7724919891543"/>
    <n v="80.09"/>
    <n v="100"/>
    <n v="77.11"/>
    <n v="20.3"/>
    <s v=""/>
    <n v="100"/>
    <n v="1.81"/>
    <n v="0.7"/>
    <n v="2.6"/>
    <n v="0"/>
    <s v=""/>
    <s v=""/>
    <n v="0"/>
    <m/>
    <s v=""/>
    <n v="9"/>
    <n v="87.28"/>
    <n v="87.275985663082395"/>
    <n v="73.099999999999994"/>
    <n v="7.8"/>
    <n v="0"/>
    <n v="0"/>
    <n v="1"/>
    <n v="0"/>
    <n v="0"/>
    <n v="0"/>
    <n v="154.72461290000001"/>
    <n v="154.72461290000001"/>
  </r>
  <r>
    <x v="0"/>
    <x v="4"/>
    <n v="350110320"/>
    <s v="Alto Alegre"/>
    <m/>
    <m/>
    <m/>
    <m/>
    <m/>
    <m/>
    <n v="1.66666E-2"/>
    <n v="1.66666E-2"/>
    <n v="0"/>
    <n v="0"/>
    <n v="0"/>
    <n v="1.3888899999999999E-2"/>
    <n v="2.7777000000000001E-3"/>
    <n v="0"/>
    <n v="0"/>
    <n v="2"/>
    <n v="100"/>
    <n v="0"/>
    <m/>
    <s v=""/>
    <m/>
    <m/>
    <m/>
    <s v=""/>
    <s v=""/>
    <m/>
    <m/>
    <m/>
    <m/>
    <s v=""/>
    <m/>
    <m/>
    <m/>
    <m/>
    <m/>
    <s v=""/>
    <s v=""/>
    <m/>
    <m/>
    <s v=""/>
    <m/>
    <m/>
    <m/>
    <m/>
    <m/>
    <m/>
    <m/>
    <n v="22"/>
    <m/>
    <n v="3"/>
    <n v="0"/>
    <m/>
    <m/>
  </r>
  <r>
    <x v="8"/>
    <x v="4"/>
    <n v="350115210"/>
    <s v="Alumínio"/>
    <n v="0.73406514069911399"/>
    <n v="17525"/>
    <n v="14698"/>
    <n v="2827"/>
    <n v="209.279"/>
    <n v="83.87"/>
    <n v="0.1163729"/>
    <n v="0.1096134"/>
    <n v="6.7594999999999999E-3"/>
    <n v="0"/>
    <n v="1.7115700000000001E-2"/>
    <n v="9.9128800000000003E-2"/>
    <n v="0"/>
    <n v="1.284E-4"/>
    <n v="3.4472040104166671E-2"/>
    <n v="9"/>
    <n v="35.29"/>
    <n v="64.709999999999994"/>
    <n v="10.68"/>
    <n v="823.98599999999999"/>
    <n v="823.99"/>
    <n v="3"/>
    <n v="0"/>
    <n v="1349.6148359486449"/>
    <n v="197.94350927246794"/>
    <n v="64.62"/>
    <n v="100"/>
    <n v="58.78"/>
    <n v="33.090000000000003"/>
    <s v=""/>
    <n v="77.05"/>
    <n v="43.1"/>
    <n v="15.5"/>
    <n v="68.5"/>
    <n v="6.1"/>
    <s v=""/>
    <s v=""/>
    <n v="0"/>
    <m/>
    <s v=""/>
    <n v="9.3000000000000007"/>
    <n v="68.010000000000005"/>
    <n v="0"/>
    <n v="0"/>
    <n v="1"/>
    <n v="1"/>
    <n v="0"/>
    <n v="41"/>
    <n v="49.31532902790164"/>
    <n v="6"/>
    <n v="11"/>
    <n v="560.40270880000003"/>
    <n v="0"/>
  </r>
  <r>
    <x v="10"/>
    <x v="4"/>
    <n v="350120215"/>
    <s v="Álvares Florence"/>
    <n v="-0.893561826947886"/>
    <n v="3727"/>
    <n v="2662"/>
    <n v="1065"/>
    <n v="10.3"/>
    <n v="71.42"/>
    <n v="0.20977749999999998"/>
    <n v="0.17405529999999997"/>
    <n v="3.5722200000000003E-2"/>
    <n v="0"/>
    <n v="6.4732999999999995E-3"/>
    <n v="3.4700000000000003E-5"/>
    <n v="0.20307159999999996"/>
    <n v="1.9789999999999999E-4"/>
    <n v="9.7057291666666663E-3"/>
    <n v="13"/>
    <n v="51.43"/>
    <n v="48.57"/>
    <n v="1.82"/>
    <n v="140.292"/>
    <n v="54.81"/>
    <n v="0"/>
    <n v="0"/>
    <n v="23353.732224309097"/>
    <n v="2453.8341829889996"/>
    <n v="100"/>
    <n v="75.84"/>
    <n v="100"/>
    <n v="10.74"/>
    <s v=""/>
    <n v="100"/>
    <n v="24.11"/>
    <n v="7.6"/>
    <n v="30"/>
    <n v="12.3"/>
    <s v=""/>
    <s v=""/>
    <n v="0"/>
    <m/>
    <s v=""/>
    <n v="8.6"/>
    <n v="99.25"/>
    <n v="87.042249999999996"/>
    <n v="60.9"/>
    <n v="7.3"/>
    <n v="0"/>
    <n v="0"/>
    <n v="9"/>
    <n v="61.819157499329222"/>
    <n v="18"/>
    <n v="17"/>
    <n v="139.23981000000001"/>
    <n v="122.1133134"/>
  </r>
  <r>
    <x v="1"/>
    <x v="4"/>
    <n v="350130121"/>
    <s v="Álvares Machado"/>
    <n v="0.121369741582233"/>
    <n v="23639"/>
    <n v="21474"/>
    <n v="2165"/>
    <n v="68.266000000000005"/>
    <n v="90.84"/>
    <n v="1.0149999999999998E-3"/>
    <n v="6.9439999999999997E-4"/>
    <n v="3.2059999999999999E-4"/>
    <n v="0"/>
    <n v="4.6300000000000001E-5"/>
    <n v="0"/>
    <n v="7.5580000000000005E-4"/>
    <n v="2.1289999999999997E-4"/>
    <n v="7.0272891969907408E-2"/>
    <n v="3"/>
    <n v="10"/>
    <n v="90"/>
    <n v="15.6"/>
    <n v="1203.2280000000001"/>
    <n v="108.29"/>
    <n v="1"/>
    <n v="1"/>
    <n v="3441.8917889927661"/>
    <n v="440.24197301070274"/>
    <n v="97.66"/>
    <n v="90.09"/>
    <n v="93.19"/>
    <n v="21.01"/>
    <s v=""/>
    <n v="100"/>
    <n v="0.73"/>
    <n v="0.4"/>
    <n v="0.3"/>
    <n v="2"/>
    <s v=""/>
    <s v=""/>
    <n v="4.2302973899065099"/>
    <m/>
    <s v=""/>
    <n v="7.3"/>
    <n v="100"/>
    <n v="100"/>
    <n v="91"/>
    <n v="10"/>
    <n v="0"/>
    <n v="1"/>
    <n v="6"/>
    <n v="0"/>
    <n v="1"/>
    <n v="9"/>
    <n v="1203.2280000000001"/>
    <n v="1203.2280000000001"/>
  </r>
  <r>
    <x v="13"/>
    <x v="4"/>
    <n v="350130122"/>
    <s v="Álvares Machado"/>
    <m/>
    <m/>
    <m/>
    <m/>
    <m/>
    <m/>
    <n v="8.3320999999999985E-3"/>
    <n v="2.0923000000000001E-3"/>
    <n v="6.2397999999999985E-3"/>
    <n v="0"/>
    <n v="0"/>
    <n v="4.2673999999999993E-3"/>
    <n v="1.0843999999999999E-3"/>
    <n v="2.9803E-3"/>
    <n v="0"/>
    <n v="3"/>
    <n v="15"/>
    <n v="85"/>
    <m/>
    <s v=""/>
    <m/>
    <m/>
    <m/>
    <s v=""/>
    <s v=""/>
    <m/>
    <m/>
    <m/>
    <m/>
    <s v=""/>
    <m/>
    <m/>
    <m/>
    <m/>
    <m/>
    <s v=""/>
    <s v=""/>
    <m/>
    <m/>
    <s v=""/>
    <m/>
    <m/>
    <m/>
    <m/>
    <m/>
    <m/>
    <m/>
    <n v="15"/>
    <m/>
    <n v="3"/>
    <n v="17"/>
    <m/>
    <m/>
  </r>
  <r>
    <x v="0"/>
    <x v="4"/>
    <n v="350140020"/>
    <s v="Álvaro de Carvalho"/>
    <n v="0.969243773921735"/>
    <n v="4883"/>
    <n v="3216"/>
    <n v="1667"/>
    <n v="31.994"/>
    <n v="65.86"/>
    <n v="2.5533300000000002E-2"/>
    <n v="1.1749900000000001E-2"/>
    <n v="1.3783400000000001E-2"/>
    <n v="0"/>
    <n v="8.6444999999999994E-3"/>
    <n v="0"/>
    <n v="1.64721E-2"/>
    <n v="4.1669999999999999E-4"/>
    <n v="8.0556783854166657E-3"/>
    <n v="6"/>
    <n v="44.44"/>
    <n v="55.56"/>
    <n v="2.2599999999999998"/>
    <n v="173.988"/>
    <n v="24.36"/>
    <n v="0"/>
    <n v="0"/>
    <n v="7168.7405283637108"/>
    <n v="904.16547204587346"/>
    <n v="63.35"/>
    <n v="97.04"/>
    <n v="62.76"/>
    <n v="16.87"/>
    <s v=""/>
    <n v="99.78"/>
    <n v="5.55"/>
    <n v="2.2999999999999998"/>
    <n v="3.7"/>
    <n v="9.8000000000000007"/>
    <s v=""/>
    <s v=""/>
    <n v="0"/>
    <m/>
    <s v=""/>
    <n v="9.6"/>
    <n v="100"/>
    <n v="100"/>
    <n v="86"/>
    <n v="9.5"/>
    <n v="0"/>
    <n v="0"/>
    <n v="0"/>
    <n v="111.72243440469092"/>
    <n v="4"/>
    <n v="5"/>
    <n v="173.988"/>
    <n v="173.988"/>
  </r>
  <r>
    <x v="5"/>
    <x v="4"/>
    <n v="350150917"/>
    <s v="Alvinlândia"/>
    <n v="0.56390140848672199"/>
    <n v="3109"/>
    <n v="2841"/>
    <n v="268"/>
    <n v="36.558999999999997"/>
    <n v="91.38"/>
    <n v="8.3716099999999988E-2"/>
    <n v="7.316629999999999E-2"/>
    <n v="1.05498E-2"/>
    <n v="0"/>
    <n v="6.4814999999999994E-3"/>
    <n v="0"/>
    <n v="7.4624599999999999E-2"/>
    <n v="2.6099999999999995E-3"/>
    <n v="7.3174848958333328E-3"/>
    <n v="5"/>
    <n v="50"/>
    <n v="50"/>
    <n v="2"/>
    <n v="154.22399999999999"/>
    <n v="96.98"/>
    <n v="0"/>
    <n v="0"/>
    <n v="7810.459954969444"/>
    <n v="912.91090382759705"/>
    <n v="90.38"/>
    <n v="100"/>
    <n v="89.09"/>
    <n v="32.67"/>
    <s v=""/>
    <n v="100"/>
    <n v="20.420000000000002"/>
    <n v="10.9"/>
    <n v="22.9"/>
    <n v="11.7"/>
    <s v=""/>
    <s v=""/>
    <n v="0"/>
    <m/>
    <s v=""/>
    <n v="8.5"/>
    <n v="95.19"/>
    <n v="95.194346289752602"/>
    <n v="37.1"/>
    <n v="5.3"/>
    <n v="0"/>
    <n v="0"/>
    <n v="9"/>
    <n v="81.995386193642503"/>
    <n v="7"/>
    <n v="7"/>
    <n v="146.81252860000001"/>
    <n v="146.81252860000001"/>
  </r>
  <r>
    <x v="6"/>
    <x v="4"/>
    <n v="35016085"/>
    <s v="Americana"/>
    <n v="1.20821226676577"/>
    <n v="225183"/>
    <n v="224131"/>
    <n v="1052"/>
    <n v="1685.123"/>
    <n v="99.53"/>
    <n v="2.3968048"/>
    <n v="2.2224716"/>
    <n v="0.17433319999999991"/>
    <n v="0"/>
    <n v="1.0714086000000003"/>
    <n v="1.2710334000000003"/>
    <n v="4.3397999999999996E-3"/>
    <n v="5.0023000000000033E-2"/>
    <n v="0.78449170138888891"/>
    <n v="13"/>
    <n v="11.31"/>
    <n v="88.69"/>
    <n v="207.49"/>
    <n v="12449.106"/>
    <n v="8969.3700000000008"/>
    <n v="27"/>
    <n v="0"/>
    <n v="228.275136222539"/>
    <n v="29.409680126830182"/>
    <n v="100"/>
    <n v="100"/>
    <n v="100"/>
    <n v="26.67"/>
    <s v=""/>
    <n v="100"/>
    <n v="386.58"/>
    <n v="147"/>
    <n v="542.1"/>
    <n v="83"/>
    <s v=""/>
    <s v=""/>
    <n v="0"/>
    <m/>
    <s v=""/>
    <n v="9.5"/>
    <n v="98.3"/>
    <n v="48.265300000000003"/>
    <n v="28"/>
    <n v="4.5"/>
    <n v="2"/>
    <n v="0"/>
    <n v="66"/>
    <n v="136.5215206360842"/>
    <n v="32"/>
    <n v="251"/>
    <n v="12237.4712"/>
    <n v="6008.5983580000002"/>
  </r>
  <r>
    <x v="3"/>
    <x v="4"/>
    <n v="35017079"/>
    <s v="Américo Brasiliense"/>
    <n v="1.78121085063774"/>
    <n v="38030"/>
    <n v="37742"/>
    <n v="288"/>
    <n v="308.11"/>
    <n v="99.24"/>
    <n v="0.21286189999999997"/>
    <n v="1.7256899999999999E-2"/>
    <n v="0.19560499999999997"/>
    <n v="0"/>
    <n v="9.4798500000000022E-2"/>
    <n v="9.4444399999999998E-2"/>
    <n v="1.2037E-3"/>
    <n v="2.2415299999999996E-2"/>
    <n v="0.1134010583796296"/>
    <n v="5"/>
    <n v="20"/>
    <n v="80"/>
    <n v="30.73"/>
    <n v="2074.0320000000002"/>
    <n v="2074.0300000000002"/>
    <n v="4"/>
    <n v="0"/>
    <n v="1335.0765185379962"/>
    <n v="157.55561398895603"/>
    <n v="97.96"/>
    <n v="99.24"/>
    <n v="97.96"/>
    <n v="35.86"/>
    <s v=""/>
    <n v="98.71"/>
    <n v="36.700000000000003"/>
    <n v="13.2"/>
    <n v="4.4000000000000004"/>
    <n v="103"/>
    <s v=""/>
    <s v=""/>
    <n v="0"/>
    <m/>
    <s v=""/>
    <n v="10"/>
    <n v="95"/>
    <n v="0"/>
    <n v="0"/>
    <n v="1.4"/>
    <n v="1"/>
    <n v="0"/>
    <n v="7"/>
    <n v="83.773468570258942"/>
    <n v="5"/>
    <n v="20"/>
    <n v="1970.3304000000001"/>
    <n v="0"/>
  </r>
  <r>
    <x v="10"/>
    <x v="4"/>
    <n v="350180615"/>
    <s v="Américo de Campos"/>
    <n v="9.8225716571187505E-2"/>
    <n v="5732"/>
    <n v="4947"/>
    <n v="785"/>
    <n v="22.58"/>
    <n v="86.3"/>
    <n v="2.9619699999999999E-2"/>
    <n v="2.8491099999999998E-2"/>
    <n v="1.1286E-3"/>
    <n v="0"/>
    <n v="0"/>
    <n v="0"/>
    <n v="2.8954099999999997E-2"/>
    <n v="6.6560000000000002E-4"/>
    <n v="1.3776702777777776E-2"/>
    <n v="2"/>
    <n v="63.64"/>
    <n v="36.36"/>
    <n v="3.5"/>
    <n v="269.83800000000002"/>
    <n v="28.85"/>
    <n v="0"/>
    <n v="0"/>
    <n v="10453.314724354501"/>
    <n v="1155.3663642707604"/>
    <m/>
    <n v="83.91"/>
    <m/>
    <m/>
    <s v=""/>
    <m/>
    <n v="4.8600000000000003"/>
    <n v="1.6"/>
    <n v="7.1"/>
    <n v="0.5"/>
    <s v=""/>
    <s v=""/>
    <n v="0"/>
    <m/>
    <s v=""/>
    <n v="7.9"/>
    <n v="99"/>
    <n v="96.03"/>
    <n v="89.3"/>
    <n v="9.9"/>
    <n v="0"/>
    <n v="0"/>
    <n v="3"/>
    <n v="0"/>
    <n v="7"/>
    <n v="4"/>
    <n v="267.13961999999998"/>
    <n v="259.12543140000002"/>
  </r>
  <r>
    <x v="6"/>
    <x v="4"/>
    <n v="35019055"/>
    <s v="Amparo"/>
    <n v="0.67689103437813503"/>
    <n v="68260"/>
    <n v="56082"/>
    <n v="12178"/>
    <n v="153.04599999999999"/>
    <n v="82.16"/>
    <n v="0.43743469999999973"/>
    <n v="0.34900169999999975"/>
    <n v="8.8433000000000012E-2"/>
    <n v="0"/>
    <n v="7.7563199999999999E-2"/>
    <n v="0.23884649999999999"/>
    <n v="5.6908800000000009E-2"/>
    <n v="6.4116200000000012E-2"/>
    <n v="0.16354535067129627"/>
    <n v="127"/>
    <n v="41.67"/>
    <n v="58.33"/>
    <n v="44.54"/>
    <n v="3006.6120000000001"/>
    <n v="922.1"/>
    <n v="17"/>
    <n v="1"/>
    <n v="2568.7102256079697"/>
    <n v="332.63873425139161"/>
    <n v="78.709999999999994"/>
    <n v="100"/>
    <n v="74.77"/>
    <n v="43.34"/>
    <s v=""/>
    <n v="100"/>
    <n v="20.94"/>
    <n v="7.9"/>
    <n v="25.5"/>
    <n v="12.3"/>
    <s v=""/>
    <s v=""/>
    <n v="0"/>
    <m/>
    <s v=""/>
    <n v="9.5"/>
    <n v="89"/>
    <n v="72.98"/>
    <n v="69.3"/>
    <n v="7.6"/>
    <n v="4"/>
    <n v="1"/>
    <n v="187"/>
    <n v="47.693193160085187"/>
    <n v="105"/>
    <n v="147"/>
    <n v="2675.8846800000001"/>
    <n v="2194.2254379999999"/>
  </r>
  <r>
    <x v="3"/>
    <x v="4"/>
    <n v="35019059"/>
    <s v="Amparo"/>
    <m/>
    <m/>
    <m/>
    <m/>
    <m/>
    <m/>
    <n v="1.6009999999999999E-4"/>
    <n v="1.37E-4"/>
    <n v="2.3099999999999999E-5"/>
    <n v="0"/>
    <n v="0"/>
    <n v="0"/>
    <n v="1.139E-4"/>
    <n v="4.6199999999999998E-5"/>
    <n v="0"/>
    <n v="13"/>
    <n v="66.67"/>
    <n v="33.33"/>
    <m/>
    <s v=""/>
    <m/>
    <m/>
    <m/>
    <s v=""/>
    <s v=""/>
    <m/>
    <m/>
    <m/>
    <m/>
    <s v=""/>
    <m/>
    <m/>
    <m/>
    <m/>
    <m/>
    <s v=""/>
    <s v=""/>
    <m/>
    <m/>
    <s v=""/>
    <m/>
    <m/>
    <m/>
    <m/>
    <m/>
    <m/>
    <m/>
    <n v="4"/>
    <m/>
    <n v="2"/>
    <n v="1"/>
    <m/>
    <m/>
  </r>
  <r>
    <x v="6"/>
    <x v="4"/>
    <n v="35020025"/>
    <s v="Analândia"/>
    <n v="1.49168467550265"/>
    <n v="4643"/>
    <n v="3815"/>
    <n v="828"/>
    <n v="14.215"/>
    <n v="82.17"/>
    <n v="0.14492020000000003"/>
    <n v="0.14051050000000004"/>
    <n v="4.4096999999999999E-3"/>
    <n v="0"/>
    <n v="0"/>
    <n v="0.12725690000000001"/>
    <n v="1.5765200000000004E-2"/>
    <n v="1.8981E-3"/>
    <n v="1.068723425409226E-2"/>
    <n v="11"/>
    <n v="73.33"/>
    <n v="26.67"/>
    <n v="2.66"/>
    <n v="205.30799999999999"/>
    <n v="47.63"/>
    <n v="0"/>
    <n v="0"/>
    <n v="26896.954555244454"/>
    <n v="3328.1585181994401"/>
    <m/>
    <n v="79.39"/>
    <m/>
    <m/>
    <s v=""/>
    <m/>
    <n v="18.95"/>
    <n v="7.3"/>
    <n v="26.7"/>
    <n v="2.7"/>
    <s v=""/>
    <s v=""/>
    <n v="0"/>
    <m/>
    <s v=""/>
    <n v="10"/>
    <n v="94"/>
    <n v="89.3"/>
    <n v="76.8"/>
    <n v="8.3000000000000007"/>
    <n v="0"/>
    <n v="0"/>
    <n v="3"/>
    <n v="0"/>
    <n v="11"/>
    <n v="4"/>
    <n v="192.98952"/>
    <n v="183.34004400000001"/>
  </r>
  <r>
    <x v="3"/>
    <x v="4"/>
    <n v="35020029"/>
    <s v="Analândia"/>
    <m/>
    <m/>
    <m/>
    <m/>
    <m/>
    <m/>
    <n v="0.14031260000000001"/>
    <n v="0.1317477"/>
    <n v="8.5649000000000003E-3"/>
    <n v="0"/>
    <n v="0"/>
    <n v="8.5649000000000003E-3"/>
    <n v="0.12972220000000001"/>
    <n v="2.0255E-3"/>
    <n v="0"/>
    <n v="5"/>
    <n v="66.67"/>
    <n v="33.33"/>
    <m/>
    <s v=""/>
    <m/>
    <m/>
    <m/>
    <s v=""/>
    <s v=""/>
    <m/>
    <m/>
    <m/>
    <m/>
    <s v=""/>
    <m/>
    <m/>
    <m/>
    <m/>
    <m/>
    <s v=""/>
    <s v=""/>
    <m/>
    <m/>
    <s v=""/>
    <m/>
    <m/>
    <m/>
    <m/>
    <m/>
    <m/>
    <m/>
    <n v="1"/>
    <m/>
    <n v="4"/>
    <n v="2"/>
    <m/>
    <m/>
  </r>
  <r>
    <x v="7"/>
    <x v="4"/>
    <n v="350200213"/>
    <s v="Analândia"/>
    <m/>
    <m/>
    <m/>
    <m/>
    <m/>
    <m/>
    <n v="2.8357E-3"/>
    <n v="2.7778E-3"/>
    <n v="5.7899999999999998E-5"/>
    <n v="0"/>
    <n v="0"/>
    <n v="0"/>
    <n v="2.7778E-3"/>
    <n v="5.7899999999999998E-5"/>
    <n v="0"/>
    <n v="0"/>
    <n v="33.33"/>
    <n v="66.67"/>
    <m/>
    <s v=""/>
    <m/>
    <m/>
    <m/>
    <s v=""/>
    <s v=""/>
    <m/>
    <m/>
    <m/>
    <m/>
    <s v=""/>
    <m/>
    <m/>
    <m/>
    <m/>
    <m/>
    <s v=""/>
    <s v=""/>
    <m/>
    <m/>
    <s v=""/>
    <m/>
    <m/>
    <m/>
    <m/>
    <m/>
    <m/>
    <m/>
    <n v="0"/>
    <m/>
    <n v="1"/>
    <n v="2"/>
    <m/>
    <m/>
  </r>
  <r>
    <x v="12"/>
    <x v="4"/>
    <n v="350210119"/>
    <s v="Andradina"/>
    <n v="6.7416286027510694E-2"/>
    <n v="55831"/>
    <n v="52446"/>
    <n v="3385"/>
    <n v="58.151000000000003"/>
    <n v="93.94"/>
    <n v="2.4845927999999997"/>
    <n v="2.1320220999999995"/>
    <n v="0.35257070000000013"/>
    <n v="0"/>
    <n v="0.17144309999999996"/>
    <n v="0.2336596"/>
    <n v="2.0388923999999999"/>
    <n v="4.05977E-2"/>
    <n v="0.15862995798842594"/>
    <n v="4"/>
    <n v="14.18"/>
    <n v="85.82"/>
    <n v="42.79"/>
    <n v="2888.136"/>
    <n v="696.51"/>
    <n v="3"/>
    <n v="0"/>
    <n v="3959.5808780068419"/>
    <n v="310.66611738998046"/>
    <n v="93.34"/>
    <m/>
    <n v="91.64"/>
    <n v="37.450000000000003"/>
    <s v=""/>
    <n v="100"/>
    <n v="112.43"/>
    <n v="35.4"/>
    <n v="128.4"/>
    <n v="64.099999999999994"/>
    <s v=""/>
    <s v=""/>
    <n v="0"/>
    <m/>
    <s v=""/>
    <n v="8.6999999999999993"/>
    <n v="98.18"/>
    <n v="98.18"/>
    <n v="75.900000000000006"/>
    <n v="8.1"/>
    <n v="0"/>
    <n v="0"/>
    <n v="27"/>
    <n v="107.7980491002063"/>
    <n v="19"/>
    <n v="115"/>
    <n v="2835.5719250000002"/>
    <n v="2835.5719250000002"/>
  </r>
  <r>
    <x v="14"/>
    <x v="4"/>
    <n v="350220014"/>
    <s v="Angatuba"/>
    <n v="1.12098716155247"/>
    <n v="23586"/>
    <n v="17372"/>
    <n v="6214"/>
    <n v="22.928000000000001"/>
    <n v="73.650000000000006"/>
    <n v="0.55266730000000008"/>
    <n v="0.5395158000000001"/>
    <n v="1.31515E-2"/>
    <n v="0.09"/>
    <n v="5.8429200000000001E-2"/>
    <n v="9.0474600000000016E-2"/>
    <n v="0.40343380000000001"/>
    <n v="3.2969999999999999E-4"/>
    <n v="5.6754221979166665E-2"/>
    <n v="62"/>
    <n v="79.22"/>
    <n v="20.78"/>
    <n v="12.27"/>
    <n v="946.404"/>
    <n v="284.24"/>
    <n v="4"/>
    <n v="0"/>
    <n v="15590.170440091581"/>
    <n v="1845.1488170948869"/>
    <n v="79.05"/>
    <n v="71.83"/>
    <n v="63.85"/>
    <n v="30.59"/>
    <s v=""/>
    <n v="100"/>
    <n v="10.59"/>
    <n v="4.7"/>
    <n v="14"/>
    <n v="1"/>
    <s v=""/>
    <s v=""/>
    <n v="0"/>
    <m/>
    <s v=""/>
    <n v="7.3"/>
    <n v="83.93"/>
    <n v="83.934160194737402"/>
    <n v="70"/>
    <n v="7.5"/>
    <n v="0"/>
    <n v="0"/>
    <n v="5"/>
    <n v="102.1950402584862"/>
    <n v="61"/>
    <n v="16"/>
    <n v="794.35624940000002"/>
    <n v="794.35624940000002"/>
  </r>
  <r>
    <x v="6"/>
    <x v="4"/>
    <n v="35023095"/>
    <s v="Anhembi"/>
    <m/>
    <m/>
    <m/>
    <m/>
    <m/>
    <m/>
    <n v="5.4127999999999989E-3"/>
    <n v="5.3085999999999993E-3"/>
    <n v="1.042E-4"/>
    <n v="0"/>
    <n v="0"/>
    <n v="0"/>
    <n v="2.9066000000000005E-3"/>
    <n v="2.5062000000000001E-3"/>
    <n v="0"/>
    <n v="0"/>
    <n v="91.67"/>
    <n v="8.33"/>
    <m/>
    <s v=""/>
    <m/>
    <m/>
    <m/>
    <s v=""/>
    <s v=""/>
    <m/>
    <m/>
    <m/>
    <m/>
    <s v=""/>
    <m/>
    <m/>
    <m/>
    <m/>
    <m/>
    <s v=""/>
    <s v=""/>
    <m/>
    <m/>
    <s v=""/>
    <m/>
    <m/>
    <m/>
    <m/>
    <m/>
    <m/>
    <m/>
    <n v="0"/>
    <m/>
    <n v="11"/>
    <n v="1"/>
    <m/>
    <m/>
  </r>
  <r>
    <x v="8"/>
    <x v="4"/>
    <n v="350230910"/>
    <s v="Anhembi"/>
    <n v="1.93628255964411"/>
    <n v="6269"/>
    <n v="4860"/>
    <n v="1409"/>
    <n v="8.5120000000000005"/>
    <n v="77.52"/>
    <n v="0.36414940000000001"/>
    <n v="0.36310310000000001"/>
    <n v="1.0463E-3"/>
    <n v="0"/>
    <n v="1.4E-2"/>
    <n v="0"/>
    <n v="0.33319679999999996"/>
    <n v="1.6952599999999998E-2"/>
    <n v="1.2617995052083336E-2"/>
    <n v="5"/>
    <n v="78.569999999999993"/>
    <n v="21.43"/>
    <n v="3.38"/>
    <n v="260.98200000000003"/>
    <n v="98.39"/>
    <n v="1"/>
    <n v="0"/>
    <n v="34458.701547296223"/>
    <n v="5080.772052959006"/>
    <n v="77.290000000000006"/>
    <n v="95.11"/>
    <n v="73.099999999999994"/>
    <n v="39.43"/>
    <s v=""/>
    <n v="100"/>
    <n v="14.96"/>
    <n v="5.4"/>
    <n v="25.2"/>
    <n v="0.1"/>
    <s v=""/>
    <s v=""/>
    <n v="0"/>
    <m/>
    <s v=""/>
    <n v="8.5"/>
    <n v="89.36"/>
    <n v="74.168744804655006"/>
    <n v="62.3"/>
    <n v="7.1"/>
    <n v="0"/>
    <n v="0"/>
    <n v="33"/>
    <n v="110.9526508943153"/>
    <n v="11"/>
    <n v="3"/>
    <n v="233.21334160000001"/>
    <n v="193.56707359999999"/>
  </r>
  <r>
    <x v="13"/>
    <x v="4"/>
    <n v="350240822"/>
    <s v="Anhumas"/>
    <n v="0.69101571260681305"/>
    <n v="3877"/>
    <n v="3320"/>
    <n v="557"/>
    <n v="12.081"/>
    <n v="85.63"/>
    <n v="0.28987740000000001"/>
    <n v="0.28097690000000003"/>
    <n v="8.9005000000000004E-3"/>
    <n v="0"/>
    <n v="7.4930999999999999E-3"/>
    <n v="0.28175120000000003"/>
    <n v="1.8800000000000002E-4"/>
    <n v="4.4510000000000003E-4"/>
    <n v="9.5874979166666666E-3"/>
    <n v="0"/>
    <n v="22.22"/>
    <n v="77.78"/>
    <n v="2.31"/>
    <n v="177.93"/>
    <n v="36.22"/>
    <n v="0"/>
    <n v="0"/>
    <n v="19359.215888573639"/>
    <n v="2765.6022697962339"/>
    <n v="94.96"/>
    <n v="94.26"/>
    <n v="92.35"/>
    <n v="10.34"/>
    <s v=""/>
    <n v="100"/>
    <n v="23.76"/>
    <n v="12.2"/>
    <n v="31.9"/>
    <n v="2.6"/>
    <s v=""/>
    <s v=""/>
    <n v="0"/>
    <m/>
    <s v=""/>
    <n v="8.1999999999999993"/>
    <n v="93.7"/>
    <n v="93.696969696969703"/>
    <n v="79.599999999999994"/>
    <n v="8.6"/>
    <n v="0"/>
    <n v="0"/>
    <n v="4"/>
    <n v="73.011749893904792"/>
    <n v="4"/>
    <n v="14"/>
    <n v="166.7150182"/>
    <n v="166.7150182"/>
  </r>
  <r>
    <x v="15"/>
    <x v="4"/>
    <n v="35025072"/>
    <s v="Aparecida"/>
    <n v="0.14193488667315601"/>
    <n v="35432"/>
    <n v="34917"/>
    <n v="515"/>
    <n v="292.97199999999998"/>
    <n v="98.55"/>
    <n v="2.0172799999999998E-2"/>
    <n v="1.3709499999999999E-2"/>
    <n v="6.4632999999999999E-3"/>
    <n v="0.27"/>
    <n v="0"/>
    <n v="0"/>
    <n v="5.8107999999999996E-3"/>
    <n v="1.4361999999999998E-2"/>
    <n v="0.10785435185185185"/>
    <n v="10"/>
    <n v="50"/>
    <n v="50"/>
    <n v="28.58"/>
    <n v="1928.934"/>
    <n v="1525.12"/>
    <n v="10"/>
    <n v="1"/>
    <n v="1637.6789342966811"/>
    <n v="169.10815082411384"/>
    <n v="100"/>
    <n v="98.55"/>
    <n v="85.83"/>
    <n v="57.01"/>
    <s v=""/>
    <n v="100"/>
    <n v="2.52"/>
    <n v="1.1000000000000001"/>
    <n v="2.2000000000000002"/>
    <n v="3.4"/>
    <s v=""/>
    <s v=""/>
    <n v="2.8223075186272299"/>
    <m/>
    <s v=""/>
    <n v="9.6"/>
    <n v="79"/>
    <n v="39.5"/>
    <n v="20.9"/>
    <n v="3.5"/>
    <n v="0"/>
    <n v="1"/>
    <n v="29"/>
    <n v="0"/>
    <n v="9"/>
    <n v="9"/>
    <n v="1523.8578600000001"/>
    <n v="761.92893000000004"/>
  </r>
  <r>
    <x v="16"/>
    <x v="4"/>
    <n v="350260618"/>
    <s v="Aparecida d'Oeste"/>
    <n v="-0.93734574254723502"/>
    <n v="4253"/>
    <n v="3622"/>
    <n v="631"/>
    <n v="23.75"/>
    <n v="85.16"/>
    <n v="4.3523699999999992E-2"/>
    <n v="6.2303999999999997E-3"/>
    <n v="3.7293299999999995E-2"/>
    <n v="0"/>
    <n v="1.4601800000000002E-2"/>
    <n v="1.304E-3"/>
    <n v="1.8736000000000003E-2"/>
    <n v="8.8818999999999999E-3"/>
    <n v="9.4662476562499993E-3"/>
    <n v="0"/>
    <n v="37.5"/>
    <n v="62.5"/>
    <n v="2.5"/>
    <n v="192.94200000000001"/>
    <n v="33.92"/>
    <n v="0"/>
    <n v="0"/>
    <n v="10306.851634140607"/>
    <n v="815.65012932047955"/>
    <n v="85.47"/>
    <m/>
    <n v="82.6"/>
    <n v="16.559999999999999"/>
    <s v=""/>
    <n v="100"/>
    <n v="9.89"/>
    <n v="3.1"/>
    <n v="1.9"/>
    <n v="33.9"/>
    <s v=""/>
    <s v=""/>
    <n v="0"/>
    <m/>
    <s v=""/>
    <n v="8.6999999999999993"/>
    <n v="92.6"/>
    <n v="92.604856512141296"/>
    <n v="82.4"/>
    <n v="9.9"/>
    <n v="0"/>
    <n v="0"/>
    <n v="1"/>
    <n v="158.45771782757441"/>
    <n v="12"/>
    <n v="20"/>
    <n v="178.67366229999999"/>
    <n v="178.67366229999999"/>
  </r>
  <r>
    <x v="17"/>
    <x v="4"/>
    <n v="350270511"/>
    <s v="Apiaí"/>
    <n v="-0.61371215183243499"/>
    <n v="24695"/>
    <n v="19228"/>
    <n v="5467"/>
    <n v="25.489000000000001"/>
    <n v="77.86"/>
    <n v="5.4595099999999994E-2"/>
    <n v="5.237979999999999E-2"/>
    <n v="2.2152999999999999E-3"/>
    <n v="0"/>
    <n v="2.7134700000000001E-2"/>
    <n v="2.5000000000000001E-2"/>
    <n v="9.279999999999999E-4"/>
    <n v="1.5324E-3"/>
    <n v="5.7558528640046284E-2"/>
    <n v="6"/>
    <n v="94.74"/>
    <n v="5.26"/>
    <n v="12.7"/>
    <n v="979.34400000000005"/>
    <n v="443.8"/>
    <n v="7"/>
    <n v="4"/>
    <n v="26204.443004656812"/>
    <n v="3307.4808665721807"/>
    <n v="76.569999999999993"/>
    <n v="85.74"/>
    <n v="48.14"/>
    <n v="31.66"/>
    <s v=""/>
    <n v="100"/>
    <n v="0.78"/>
    <n v="0.3"/>
    <n v="1.1000000000000001"/>
    <n v="0.1"/>
    <s v=""/>
    <s v=""/>
    <n v="0"/>
    <m/>
    <s v=""/>
    <n v="4.8"/>
    <n v="56.96"/>
    <n v="56.962091503267999"/>
    <n v="54.7"/>
    <n v="5.9"/>
    <n v="0"/>
    <n v="4"/>
    <n v="22"/>
    <n v="46.908773795886752"/>
    <n v="36"/>
    <n v="2"/>
    <n v="557.85482539999998"/>
    <n v="557.85482539999998"/>
  </r>
  <r>
    <x v="14"/>
    <x v="4"/>
    <n v="350270514"/>
    <s v="Apiaí"/>
    <m/>
    <m/>
    <m/>
    <m/>
    <m/>
    <m/>
    <n v="1.5892699999999999E-2"/>
    <n v="1.5496899999999999E-2"/>
    <n v="3.9579999999999997E-4"/>
    <n v="0"/>
    <n v="9.8586999999999998E-3"/>
    <n v="9.2600000000000001E-5"/>
    <n v="5.6813999999999996E-3"/>
    <n v="2.6000000000000003E-4"/>
    <n v="0"/>
    <n v="9"/>
    <n v="95.65"/>
    <n v="4.3499999999999996"/>
    <m/>
    <s v=""/>
    <m/>
    <m/>
    <m/>
    <s v=""/>
    <s v=""/>
    <m/>
    <m/>
    <m/>
    <m/>
    <s v=""/>
    <m/>
    <m/>
    <m/>
    <m/>
    <m/>
    <s v=""/>
    <s v=""/>
    <m/>
    <m/>
    <s v=""/>
    <m/>
    <m/>
    <m/>
    <m/>
    <m/>
    <m/>
    <m/>
    <n v="39"/>
    <m/>
    <n v="44"/>
    <n v="2"/>
    <m/>
    <m/>
  </r>
  <r>
    <x v="8"/>
    <x v="4"/>
    <n v="350275410"/>
    <s v="Araçariguama"/>
    <n v="2.9050592857631199"/>
    <n v="19493"/>
    <n v="19493"/>
    <n v="0"/>
    <n v="133.21299999999999"/>
    <n v="100"/>
    <n v="0.29343279999999999"/>
    <n v="0.27322249999999998"/>
    <n v="2.0210299999999997E-2"/>
    <n v="0"/>
    <n v="5.9063900000000003E-2"/>
    <n v="0.22406789999999999"/>
    <n v="5.5323999999999998E-3"/>
    <n v="4.7685999999999996E-3"/>
    <n v="3.5673002208333332E-2"/>
    <n v="46"/>
    <n v="29.58"/>
    <n v="70.42"/>
    <n v="14.41"/>
    <n v="1111.374"/>
    <n v="1111.3699999999999"/>
    <n v="5"/>
    <n v="0"/>
    <n v="2103.1549787103063"/>
    <n v="307.38418919612167"/>
    <n v="60.12"/>
    <n v="100"/>
    <n v="39.200000000000003"/>
    <n v="32.15"/>
    <s v=""/>
    <n v="60.12"/>
    <n v="63.79"/>
    <n v="22.6"/>
    <n v="101.2"/>
    <n v="10.6"/>
    <s v=""/>
    <s v=""/>
    <n v="0"/>
    <m/>
    <s v=""/>
    <n v="8.6999999999999993"/>
    <n v="37.909999999999997"/>
    <n v="0"/>
    <n v="0"/>
    <n v="0.6"/>
    <n v="1"/>
    <n v="0"/>
    <n v="74"/>
    <n v="165.39118197968043"/>
    <n v="21"/>
    <n v="50"/>
    <n v="421.30367219999999"/>
    <n v="0"/>
  </r>
  <r>
    <x v="12"/>
    <x v="4"/>
    <n v="350280419"/>
    <s v="Araçatuba"/>
    <n v="0.56701035738275796"/>
    <n v="187313"/>
    <n v="183700"/>
    <n v="3613"/>
    <n v="160.46600000000001"/>
    <n v="98.07"/>
    <n v="1.2817018"/>
    <n v="0.80444080000000007"/>
    <n v="0.47726099999999982"/>
    <n v="0"/>
    <n v="0.25069560000000002"/>
    <n v="0.92840600000000018"/>
    <n v="4.3732900000000012E-2"/>
    <n v="5.8867300000000025E-2"/>
    <n v="0.63996592117013895"/>
    <n v="6"/>
    <n v="21.91"/>
    <n v="78.09"/>
    <n v="171.08"/>
    <n v="10264.86"/>
    <n v="2458.65"/>
    <n v="23"/>
    <n v="1"/>
    <n v="1436.1100404136391"/>
    <n v="114.48473944680831"/>
    <n v="98.07"/>
    <n v="100"/>
    <n v="97.09"/>
    <n v="41.02"/>
    <s v=""/>
    <n v="100"/>
    <n v="46.95"/>
    <n v="15"/>
    <n v="39.200000000000003"/>
    <n v="70.2"/>
    <s v=""/>
    <s v=""/>
    <n v="0"/>
    <m/>
    <s v=""/>
    <n v="9.3000000000000007"/>
    <n v="98"/>
    <n v="98"/>
    <n v="76"/>
    <n v="8.1"/>
    <n v="3"/>
    <n v="1"/>
    <n v="20"/>
    <n v="39.220838437937708"/>
    <n v="39"/>
    <n v="139"/>
    <n v="10059.5628"/>
    <n v="10059.5628"/>
  </r>
  <r>
    <x v="0"/>
    <x v="4"/>
    <n v="350280420"/>
    <s v="Araçatuba"/>
    <m/>
    <m/>
    <m/>
    <m/>
    <m/>
    <m/>
    <n v="0"/>
    <n v="0"/>
    <n v="0"/>
    <n v="0"/>
    <n v="0"/>
    <n v="0"/>
    <n v="0"/>
    <n v="0"/>
    <n v="0"/>
    <n v="0"/>
    <n v="0"/>
    <n v="0"/>
    <m/>
    <s v=""/>
    <m/>
    <m/>
    <m/>
    <s v=""/>
    <s v=""/>
    <m/>
    <m/>
    <m/>
    <m/>
    <s v=""/>
    <m/>
    <m/>
    <m/>
    <m/>
    <m/>
    <s v=""/>
    <s v=""/>
    <m/>
    <m/>
    <s v=""/>
    <m/>
    <m/>
    <m/>
    <m/>
    <m/>
    <m/>
    <m/>
    <n v="0"/>
    <m/>
    <n v="0"/>
    <n v="0"/>
    <m/>
    <m/>
  </r>
  <r>
    <x v="8"/>
    <x v="4"/>
    <n v="350290310"/>
    <s v="Araçoiaba da Serra"/>
    <n v="2.2832244370468699"/>
    <n v="30388"/>
    <n v="20887"/>
    <n v="9501"/>
    <n v="118.91200000000001"/>
    <n v="68.73"/>
    <n v="3.0716799999999995E-2"/>
    <n v="1.0954400000000001E-2"/>
    <n v="1.9762399999999996E-2"/>
    <n v="0"/>
    <n v="9.5873000000000017E-3"/>
    <n v="1.3541000000000002E-3"/>
    <n v="1.0574699999999999E-2"/>
    <n v="9.2006999999999957E-3"/>
    <n v="8.9614493370370377E-2"/>
    <n v="43"/>
    <n v="29.69"/>
    <n v="70.31"/>
    <n v="15.36"/>
    <n v="1184.598"/>
    <n v="797.57"/>
    <n v="3"/>
    <n v="0"/>
    <n v="2386.8895616690797"/>
    <n v="373.60010530472556"/>
    <n v="96.88"/>
    <n v="78.33"/>
    <n v="27.34"/>
    <n v="18.440000000000001"/>
    <s v=""/>
    <n v="99.85"/>
    <n v="3.7"/>
    <n v="1.3"/>
    <n v="2.2999999999999998"/>
    <n v="5.5"/>
    <s v=""/>
    <s v=""/>
    <n v="0"/>
    <m/>
    <s v=""/>
    <n v="9.3000000000000007"/>
    <n v="40.840000000000003"/>
    <n v="40.840000000000003"/>
    <n v="32.700000000000003"/>
    <n v="4.2"/>
    <n v="0"/>
    <n v="0"/>
    <n v="33"/>
    <n v="11.158909261106578"/>
    <n v="19"/>
    <n v="45"/>
    <n v="483.7898232"/>
    <n v="483.7898232"/>
  </r>
  <r>
    <x v="11"/>
    <x v="4"/>
    <n v="35030008"/>
    <s v="Aramina"/>
    <n v="0.75870589648041598"/>
    <n v="5371"/>
    <n v="5127"/>
    <n v="244"/>
    <n v="26.497"/>
    <n v="95.46"/>
    <n v="5.7579199999999997E-2"/>
    <n v="4.4176399999999998E-2"/>
    <n v="1.3402799999999999E-2"/>
    <n v="0"/>
    <n v="3.3333E-3"/>
    <n v="1.2349999999999999E-4"/>
    <n v="3.9611099999999996E-2"/>
    <n v="1.4511300000000001E-2"/>
    <n v="1.2812206125992064E-2"/>
    <n v="2"/>
    <n v="58.33"/>
    <n v="41.67"/>
    <n v="3.61"/>
    <n v="278.58600000000001"/>
    <n v="28.88"/>
    <n v="0"/>
    <n v="0"/>
    <n v="19258.625954198473"/>
    <n v="2407.3282442748095"/>
    <m/>
    <m/>
    <m/>
    <m/>
    <s v=""/>
    <m/>
    <n v="5.59"/>
    <n v="1.8"/>
    <n v="7.1"/>
    <n v="3.3"/>
    <s v=""/>
    <s v=""/>
    <n v="0"/>
    <m/>
    <s v=""/>
    <n v="7.5"/>
    <n v="98.5"/>
    <n v="98.5"/>
    <n v="89.6"/>
    <n v="9.6999999999999993"/>
    <n v="0"/>
    <n v="0"/>
    <n v="6"/>
    <n v="23.415171208601723"/>
    <n v="7"/>
    <n v="5"/>
    <n v="274.40721000000002"/>
    <n v="274.40721000000002"/>
  </r>
  <r>
    <x v="14"/>
    <x v="4"/>
    <n v="350310914"/>
    <s v="Arandu"/>
    <n v="-5.1934678046006197E-2"/>
    <n v="6144"/>
    <n v="4908"/>
    <n v="1236"/>
    <n v="21.457999999999998"/>
    <n v="79.88"/>
    <n v="0.13291779999999997"/>
    <n v="0.11016209999999999"/>
    <n v="2.27557E-2"/>
    <n v="0.1"/>
    <n v="1.7281299999999999E-2"/>
    <n v="0"/>
    <n v="0.11013889999999998"/>
    <n v="5.4975999999999983E-3"/>
    <n v="1.0105599999999999E-2"/>
    <n v="2"/>
    <n v="52.94"/>
    <n v="47.06"/>
    <n v="3.36"/>
    <n v="258.822"/>
    <n v="122.96"/>
    <n v="0"/>
    <n v="0"/>
    <n v="16989.609375"/>
    <n v="2001.7968749999993"/>
    <n v="63.16"/>
    <n v="75.36"/>
    <n v="62.52"/>
    <n v="41.32"/>
    <s v=""/>
    <n v="83.81"/>
    <n v="8.98"/>
    <n v="4"/>
    <n v="10.1"/>
    <n v="5.8"/>
    <s v=""/>
    <s v=""/>
    <n v="0"/>
    <m/>
    <s v=""/>
    <n v="9.6"/>
    <n v="73.94"/>
    <n v="73.935298935298903"/>
    <n v="52.5"/>
    <n v="6.5"/>
    <n v="0"/>
    <n v="0"/>
    <n v="0"/>
    <n v="168.22355921469287"/>
    <n v="9"/>
    <n v="8"/>
    <n v="191.3608194"/>
    <n v="191.3608194"/>
  </r>
  <r>
    <x v="15"/>
    <x v="4"/>
    <n v="35031582"/>
    <s v="Arapeí"/>
    <n v="-0.25538044824439099"/>
    <n v="2471"/>
    <n v="1896"/>
    <n v="575"/>
    <n v="15.869"/>
    <n v="76.73"/>
    <n v="7.8335000000000002E-3"/>
    <n v="7.1400000000000005E-3"/>
    <n v="6.935E-4"/>
    <n v="0"/>
    <n v="7.1111000000000004E-3"/>
    <n v="0"/>
    <n v="2.3099999999999999E-5"/>
    <n v="6.9930000000000003E-4"/>
    <n v="5.1768736979166674E-3"/>
    <n v="3"/>
    <n v="75"/>
    <n v="25"/>
    <n v="1.32"/>
    <n v="102.16800000000001"/>
    <n v="14.37"/>
    <n v="1"/>
    <n v="0"/>
    <n v="28715.499797652774"/>
    <n v="2807.7377579927152"/>
    <n v="80.45"/>
    <m/>
    <n v="67.930000000000007"/>
    <n v="17.12"/>
    <s v=""/>
    <n v="100"/>
    <n v="0.81"/>
    <n v="0.3"/>
    <n v="1"/>
    <n v="0.3"/>
    <s v=""/>
    <s v=""/>
    <n v="0"/>
    <m/>
    <s v=""/>
    <m/>
    <n v="87.69"/>
    <n v="87.6914949815108"/>
    <n v="85.9"/>
    <n v="9.8000000000000007"/>
    <n v="0"/>
    <n v="0"/>
    <n v="21"/>
    <n v="135.21674293149192"/>
    <n v="3"/>
    <n v="1"/>
    <n v="89.592646590000001"/>
    <n v="89.592646590000001"/>
  </r>
  <r>
    <x v="3"/>
    <x v="4"/>
    <n v="35032089"/>
    <s v="Araraquara"/>
    <m/>
    <m/>
    <m/>
    <m/>
    <m/>
    <m/>
    <n v="0.50562250000000009"/>
    <n v="0.45620560000000004"/>
    <n v="4.9416900000000007E-2"/>
    <n v="0"/>
    <n v="0.1773622"/>
    <n v="4.7164300000000006E-2"/>
    <n v="0.28058340000000004"/>
    <n v="5.1259999999999988E-4"/>
    <n v="0"/>
    <n v="9"/>
    <n v="42.31"/>
    <n v="57.69"/>
    <m/>
    <s v=""/>
    <m/>
    <m/>
    <m/>
    <s v=""/>
    <s v=""/>
    <m/>
    <m/>
    <m/>
    <m/>
    <s v=""/>
    <m/>
    <m/>
    <m/>
    <m/>
    <m/>
    <s v=""/>
    <s v=""/>
    <m/>
    <m/>
    <s v=""/>
    <m/>
    <m/>
    <m/>
    <m/>
    <m/>
    <m/>
    <m/>
    <n v="2"/>
    <m/>
    <n v="11"/>
    <n v="15"/>
    <m/>
    <m/>
  </r>
  <r>
    <x v="7"/>
    <x v="4"/>
    <n v="350320813"/>
    <s v="Araraquara"/>
    <n v="1.1131154176528699"/>
    <n v="221205"/>
    <n v="214916"/>
    <n v="6289"/>
    <n v="219.892"/>
    <n v="97.16"/>
    <n v="3.7049851000000014"/>
    <n v="2.0891373999999998"/>
    <n v="1.6158477000000016"/>
    <n v="0"/>
    <n v="1.2338561999999997"/>
    <n v="1.7652733999999999"/>
    <n v="0.61364720000000017"/>
    <n v="9.2208299999999979E-2"/>
    <n v="0.74843892472222218"/>
    <n v="23"/>
    <n v="10.35"/>
    <n v="89.65"/>
    <n v="199.95"/>
    <n v="11996.802"/>
    <n v="5806.61"/>
    <n v="33"/>
    <n v="2"/>
    <n v="1424.2202481860718"/>
    <n v="156.8210483488167"/>
    <n v="97.12"/>
    <n v="97.16"/>
    <n v="97.18"/>
    <n v="52.93"/>
    <s v=""/>
    <n v="99.52"/>
    <n v="93.57"/>
    <n v="42.1"/>
    <n v="74.900000000000006"/>
    <n v="151.4"/>
    <s v=""/>
    <s v=""/>
    <n v="0"/>
    <m/>
    <s v=""/>
    <n v="10"/>
    <n v="99"/>
    <n v="99"/>
    <n v="51.6"/>
    <n v="6.8"/>
    <n v="11"/>
    <n v="2"/>
    <n v="47"/>
    <n v="164.87651286415795"/>
    <n v="47"/>
    <n v="407"/>
    <n v="11876.833979999999"/>
    <n v="11876.833979999999"/>
  </r>
  <r>
    <x v="3"/>
    <x v="4"/>
    <n v="35033079"/>
    <s v="Araras"/>
    <n v="1.1396240021658699"/>
    <n v="126338"/>
    <n v="119997"/>
    <n v="6341"/>
    <n v="196.34200000000001"/>
    <n v="94.98"/>
    <n v="0.91430839999999991"/>
    <n v="0.77095150000000001"/>
    <n v="0.14335689999999995"/>
    <n v="0"/>
    <n v="0.14984279999999994"/>
    <n v="0.46794180000000007"/>
    <n v="0.26470430000000006"/>
    <n v="3.1819500000000001E-2"/>
    <n v="0.44013585648148146"/>
    <n v="32"/>
    <n v="27.5"/>
    <n v="72.5"/>
    <n v="110.79"/>
    <n v="6647.2380000000003"/>
    <n v="6647.24"/>
    <n v="17"/>
    <n v="0"/>
    <n v="2136.7138944735552"/>
    <n v="252.11227025914604"/>
    <n v="100"/>
    <n v="99.92"/>
    <n v="100"/>
    <n v="44.92"/>
    <s v=""/>
    <n v="100"/>
    <n v="29.59"/>
    <n v="10.7"/>
    <n v="37.1"/>
    <n v="14.2"/>
    <s v=""/>
    <s v=""/>
    <n v="0"/>
    <m/>
    <s v=""/>
    <n v="9.5"/>
    <n v="100"/>
    <n v="0"/>
    <n v="0"/>
    <n v="1.5"/>
    <n v="3"/>
    <n v="0"/>
    <n v="81"/>
    <n v="34.080386269622451"/>
    <n v="55"/>
    <n v="145"/>
    <n v="6647.2380000000003"/>
    <n v="0"/>
  </r>
  <r>
    <x v="0"/>
    <x v="4"/>
    <n v="350335620"/>
    <s v="Arco-Íris"/>
    <n v="-0.94906116781671201"/>
    <n v="1849"/>
    <n v="1134"/>
    <n v="715"/>
    <n v="7.0250000000000004"/>
    <n v="61.33"/>
    <n v="2.3463800000000003E-2"/>
    <n v="2.0419600000000003E-2"/>
    <n v="3.0441999999999999E-3"/>
    <n v="0"/>
    <n v="2.9805000000000001E-3"/>
    <n v="0"/>
    <n v="2.0419600000000003E-2"/>
    <n v="6.3700000000000003E-5"/>
    <n v="2.7840932291666671E-3"/>
    <n v="11"/>
    <n v="72.22"/>
    <n v="27.78"/>
    <n v="0.75"/>
    <n v="57.618000000000002"/>
    <n v="19.55"/>
    <n v="0"/>
    <n v="0"/>
    <n v="32405.840995132505"/>
    <n v="4093.3693888588427"/>
    <n v="57.82"/>
    <n v="72.98"/>
    <n v="56.65"/>
    <n v="12.69"/>
    <s v=""/>
    <n v="100"/>
    <n v="2.97"/>
    <n v="1.2"/>
    <n v="3.7"/>
    <n v="1.3"/>
    <s v=""/>
    <s v=""/>
    <n v="0"/>
    <m/>
    <s v=""/>
    <n v="8"/>
    <n v="83.63"/>
    <n v="83.628318584070797"/>
    <n v="66.099999999999994"/>
    <n v="7"/>
    <n v="0"/>
    <n v="0"/>
    <n v="1"/>
    <n v="107.75501224497278"/>
    <n v="13"/>
    <n v="5"/>
    <n v="48.184964600000001"/>
    <n v="48.184964600000001"/>
  </r>
  <r>
    <x v="7"/>
    <x v="4"/>
    <n v="350340613"/>
    <s v="Arealva"/>
    <n v="0.56427033173589403"/>
    <n v="8060"/>
    <n v="6608"/>
    <n v="1452"/>
    <n v="15.914"/>
    <n v="81.99"/>
    <n v="0.11379180000000001"/>
    <n v="9.0495300000000015E-2"/>
    <n v="2.3296499999999998E-2"/>
    <n v="0"/>
    <n v="1.47364E-2"/>
    <n v="1.5818499999999999E-2"/>
    <n v="8.1926700000000005E-2"/>
    <n v="1.3102000000000003E-3"/>
    <n v="1.4382062499999999E-2"/>
    <n v="3"/>
    <n v="56.25"/>
    <n v="43.75"/>
    <n v="4.63"/>
    <n v="357.37200000000001"/>
    <n v="141.01"/>
    <n v="0"/>
    <n v="0"/>
    <n v="16315.771712158808"/>
    <n v="1682.4416873449129"/>
    <n v="68.52"/>
    <n v="78.77"/>
    <n v="61.74"/>
    <n v="23.26"/>
    <s v=""/>
    <n v="86.99"/>
    <n v="5.29"/>
    <n v="2.7"/>
    <n v="5.3"/>
    <n v="5.4"/>
    <s v=""/>
    <s v=""/>
    <n v="0"/>
    <m/>
    <s v=""/>
    <n v="7.5"/>
    <n v="73.91"/>
    <n v="73.912382111347696"/>
    <n v="60.5"/>
    <n v="6.5"/>
    <n v="0"/>
    <n v="0"/>
    <n v="8"/>
    <n v="104.29658472141948"/>
    <n v="27"/>
    <n v="21"/>
    <n v="264.14215819999998"/>
    <n v="264.14215819999998"/>
  </r>
  <r>
    <x v="15"/>
    <x v="4"/>
    <n v="35035052"/>
    <s v="Areias"/>
    <n v="0.236341310589916"/>
    <n v="3772"/>
    <n v="2529"/>
    <n v="1243"/>
    <n v="12.304"/>
    <n v="67.05"/>
    <n v="1.3900300000000001E-2"/>
    <n v="1.3900300000000001E-2"/>
    <n v="0"/>
    <n v="0.01"/>
    <n v="9.7222000000000003E-3"/>
    <n v="1.1600000000000001E-5"/>
    <n v="0"/>
    <n v="4.1665000000000001E-3"/>
    <n v="7.6166895833333342E-3"/>
    <n v="5"/>
    <n v="100"/>
    <n v="0"/>
    <n v="1.82"/>
    <n v="140.07599999999999"/>
    <n v="140.08000000000001"/>
    <n v="0"/>
    <n v="0"/>
    <n v="37789.692470837748"/>
    <n v="3845.853658536585"/>
    <n v="77.540000000000006"/>
    <n v="63.97"/>
    <n v="63.97"/>
    <n v="50"/>
    <s v=""/>
    <n v="95.41"/>
    <n v="0.71"/>
    <n v="0.3"/>
    <n v="0.9"/>
    <n v="0"/>
    <s v=""/>
    <s v=""/>
    <n v="0"/>
    <m/>
    <s v=""/>
    <n v="7.9"/>
    <n v="90"/>
    <n v="0"/>
    <n v="0"/>
    <n v="1.4"/>
    <n v="0"/>
    <n v="0"/>
    <n v="31"/>
    <n v="131.29063342533706"/>
    <n v="7"/>
    <n v="0"/>
    <n v="126.0684"/>
    <n v="0"/>
  </r>
  <r>
    <x v="7"/>
    <x v="4"/>
    <n v="350360413"/>
    <s v="Areiópolis"/>
    <n v="0.20091501605772299"/>
    <n v="10719"/>
    <n v="9791"/>
    <n v="928"/>
    <n v="124.712"/>
    <n v="91.34"/>
    <n v="2.84814E-2"/>
    <n v="0"/>
    <n v="2.84814E-2"/>
    <n v="0"/>
    <n v="2.6851800000000002E-2"/>
    <n v="1.6295999999999999E-3"/>
    <n v="0"/>
    <n v="0"/>
    <n v="3.1088375250000001E-2"/>
    <n v="2"/>
    <n v="0"/>
    <n v="100"/>
    <n v="6.89"/>
    <n v="531.57600000000002"/>
    <n v="129.94"/>
    <n v="1"/>
    <n v="0"/>
    <n v="2177.1284634760705"/>
    <n v="235.36523929471036"/>
    <n v="95.28"/>
    <n v="88.86"/>
    <n v="95.04"/>
    <n v="19.850000000000001"/>
    <s v=""/>
    <n v="100"/>
    <n v="7.5"/>
    <n v="3.8"/>
    <n v="0"/>
    <n v="35.6"/>
    <s v=""/>
    <s v=""/>
    <n v="0"/>
    <m/>
    <s v=""/>
    <n v="4.8"/>
    <n v="98.12"/>
    <n v="98.124038954382399"/>
    <n v="75.599999999999994"/>
    <n v="8.4"/>
    <n v="0"/>
    <n v="0"/>
    <n v="0"/>
    <n v="86.849183281136561"/>
    <n v="0"/>
    <n v="3"/>
    <n v="521.6038413"/>
    <n v="521.6038413"/>
  </r>
  <r>
    <x v="10"/>
    <x v="4"/>
    <n v="350370315"/>
    <s v="Ariranha"/>
    <n v="1.04363591915528"/>
    <n v="9025"/>
    <n v="8547"/>
    <n v="478"/>
    <n v="67.801000000000002"/>
    <n v="94.7"/>
    <n v="0.64652700000000007"/>
    <n v="0.41241050000000001"/>
    <n v="0.23411650000000003"/>
    <n v="0"/>
    <n v="3.5208499999999997E-2"/>
    <n v="0.60858709999999994"/>
    <n v="0"/>
    <n v="2.7314000000000001E-3"/>
    <n v="2.2256966145833331E-2"/>
    <n v="1"/>
    <n v="10.34"/>
    <n v="89.66"/>
    <n v="6.21"/>
    <n v="478.92599999999999"/>
    <n v="478.93"/>
    <n v="2"/>
    <n v="0"/>
    <n v="3564.1795013850415"/>
    <n v="419.31523545706381"/>
    <n v="94.7"/>
    <m/>
    <n v="94.7"/>
    <n v="0"/>
    <s v=""/>
    <n v="100"/>
    <n v="195.92"/>
    <n v="63.4"/>
    <n v="196.4"/>
    <n v="195.1"/>
    <s v=""/>
    <s v=""/>
    <n v="0"/>
    <m/>
    <s v=""/>
    <n v="9.5"/>
    <n v="100"/>
    <n v="0"/>
    <n v="0"/>
    <n v="1.5"/>
    <n v="1"/>
    <n v="0"/>
    <n v="1"/>
    <n v="157.25413684269031"/>
    <n v="3"/>
    <n v="26"/>
    <n v="478.92599999999999"/>
    <n v="0"/>
  </r>
  <r>
    <x v="6"/>
    <x v="4"/>
    <n v="35038025"/>
    <s v="Artur Nogueira"/>
    <n v="2.2467346428647601"/>
    <n v="49620"/>
    <n v="44926"/>
    <n v="4694"/>
    <n v="279.15600000000001"/>
    <n v="90.54"/>
    <n v="0.23432450000000002"/>
    <n v="0.20483410000000002"/>
    <n v="2.94904E-2"/>
    <n v="0"/>
    <n v="0.13194440000000002"/>
    <n v="3.15263E-2"/>
    <n v="5.8357999999999979E-2"/>
    <n v="1.2495800000000003E-2"/>
    <n v="0.13669333680555554"/>
    <n v="23"/>
    <n v="24.53"/>
    <n v="75.47"/>
    <n v="37.03"/>
    <n v="2499.66"/>
    <n v="2499.66"/>
    <n v="6"/>
    <n v="0"/>
    <n v="1366.4328899637244"/>
    <n v="184.30955259975812"/>
    <n v="90.5"/>
    <n v="100"/>
    <n v="87.79"/>
    <n v="33.770000000000003"/>
    <s v=""/>
    <n v="99.95"/>
    <n v="28.58"/>
    <n v="10.9"/>
    <n v="38.6"/>
    <n v="10.199999999999999"/>
    <s v=""/>
    <s v=""/>
    <n v="0"/>
    <m/>
    <s v=""/>
    <n v="9.5"/>
    <n v="98"/>
    <n v="0"/>
    <n v="0"/>
    <n v="1.5"/>
    <n v="1"/>
    <n v="0"/>
    <n v="24"/>
    <n v="96.566521152211138"/>
    <n v="26"/>
    <n v="80"/>
    <n v="2449.6668"/>
    <n v="0"/>
  </r>
  <r>
    <x v="15"/>
    <x v="4"/>
    <n v="35039012"/>
    <s v="Arujá"/>
    <m/>
    <m/>
    <m/>
    <m/>
    <m/>
    <m/>
    <n v="1.0222999999999999E-3"/>
    <n v="6.9439999999999997E-4"/>
    <n v="3.279E-4"/>
    <n v="0"/>
    <n v="0"/>
    <n v="1.0222999999999999E-3"/>
    <n v="0"/>
    <n v="0"/>
    <n v="0"/>
    <n v="3"/>
    <n v="33.33"/>
    <n v="66.67"/>
    <m/>
    <s v=""/>
    <m/>
    <m/>
    <m/>
    <s v=""/>
    <s v=""/>
    <m/>
    <m/>
    <m/>
    <m/>
    <s v=""/>
    <m/>
    <m/>
    <m/>
    <m/>
    <m/>
    <s v=""/>
    <s v=""/>
    <m/>
    <m/>
    <s v=""/>
    <m/>
    <m/>
    <m/>
    <m/>
    <m/>
    <m/>
    <m/>
    <n v="6"/>
    <m/>
    <n v="1"/>
    <n v="2"/>
    <m/>
    <m/>
  </r>
  <r>
    <x v="18"/>
    <x v="4"/>
    <n v="35039016"/>
    <s v="Arujá"/>
    <n v="2.0284234221600799"/>
    <n v="83849"/>
    <n v="80655"/>
    <n v="3194"/>
    <n v="860.43100000000004"/>
    <n v="96.19"/>
    <n v="1.8625100000000002E-2"/>
    <n v="5.8939999999999999E-3"/>
    <n v="1.2731100000000002E-2"/>
    <n v="0"/>
    <n v="0"/>
    <n v="1.4860999999999999E-2"/>
    <n v="1.693E-4"/>
    <n v="3.5947999999999996E-3"/>
    <n v="0.25523480324074072"/>
    <n v="6"/>
    <n v="27.78"/>
    <n v="72.22"/>
    <n v="65.44"/>
    <n v="4417.1459999999997"/>
    <n v="2339.8000000000002"/>
    <n v="13"/>
    <n v="1"/>
    <n v="552.87385657551079"/>
    <n v="67.698839580674786"/>
    <n v="100"/>
    <n v="96.01"/>
    <n v="66.959999999999994"/>
    <n v="29.14"/>
    <s v=""/>
    <n v="100"/>
    <n v="3.27"/>
    <n v="1.3"/>
    <n v="1.6"/>
    <n v="7.3"/>
    <s v=""/>
    <s v=""/>
    <n v="0"/>
    <m/>
    <s v=""/>
    <n v="9.5"/>
    <n v="62.71"/>
    <n v="62.705568964870402"/>
    <n v="47"/>
    <n v="6"/>
    <n v="2"/>
    <n v="1"/>
    <n v="55"/>
    <n v="0"/>
    <n v="10"/>
    <n v="26"/>
    <n v="2769.796531"/>
    <n v="2769.796531"/>
  </r>
  <r>
    <x v="10"/>
    <x v="4"/>
    <n v="350395015"/>
    <s v="Aspásia"/>
    <n v="-0.30351323630309901"/>
    <n v="1782"/>
    <n v="1298"/>
    <n v="484"/>
    <n v="25.681000000000001"/>
    <n v="72.84"/>
    <n v="1.94235E-2"/>
    <n v="1.2739500000000001E-2"/>
    <n v="6.6839999999999998E-3"/>
    <n v="0"/>
    <n v="4.6204000000000002E-3"/>
    <n v="0"/>
    <n v="1.3680299999999999E-2"/>
    <n v="1.1228E-3"/>
    <n v="3.9162234375000006E-3"/>
    <n v="1"/>
    <n v="77.5"/>
    <n v="22.5"/>
    <n v="0.9"/>
    <n v="69.227999999999994"/>
    <n v="10.38"/>
    <n v="0"/>
    <n v="1"/>
    <n v="9379.3939393939399"/>
    <n v="1061.818181818182"/>
    <n v="84.39"/>
    <n v="69.489999999999995"/>
    <n v="84.39"/>
    <n v="14.42"/>
    <s v=""/>
    <n v="100"/>
    <n v="11.43"/>
    <n v="3.7"/>
    <n v="11.6"/>
    <n v="11.1"/>
    <s v=""/>
    <s v=""/>
    <n v="0"/>
    <m/>
    <s v=""/>
    <n v="8.1999999999999993"/>
    <n v="100"/>
    <n v="100"/>
    <n v="85"/>
    <n v="10"/>
    <n v="0"/>
    <n v="1"/>
    <n v="3"/>
    <n v="127.67402268527992"/>
    <n v="31"/>
    <n v="9"/>
    <n v="69.227999999999994"/>
    <n v="69.227999999999994"/>
  </r>
  <r>
    <x v="5"/>
    <x v="4"/>
    <n v="350400817"/>
    <s v="Assis"/>
    <n v="0.74312021799709504"/>
    <n v="99001"/>
    <n v="94680"/>
    <n v="4321"/>
    <n v="214.422"/>
    <n v="95.64"/>
    <n v="0.35034959999999998"/>
    <n v="0.29458990000000002"/>
    <n v="5.5759699999999982E-2"/>
    <n v="0"/>
    <n v="0.28485600000000005"/>
    <n v="1.3739299999999999E-2"/>
    <n v="4.0798799999999989E-2"/>
    <n v="1.095550000000001E-2"/>
    <n v="0.29313015879745369"/>
    <n v="9"/>
    <n v="16.260000000000002"/>
    <n v="83.74"/>
    <n v="78.239999999999995"/>
    <n v="5281.4160000000002"/>
    <n v="942.9"/>
    <n v="3"/>
    <n v="0"/>
    <n v="1350.6190846557106"/>
    <n v="146.52942899566676"/>
    <n v="97.27"/>
    <m/>
    <n v="97"/>
    <n v="26.97"/>
    <s v=""/>
    <n v="100"/>
    <n v="15.64"/>
    <n v="8.3000000000000007"/>
    <n v="16.5"/>
    <n v="12.1"/>
    <s v=""/>
    <s v=""/>
    <n v="0"/>
    <m/>
    <s v=""/>
    <n v="10"/>
    <n v="99.57"/>
    <n v="99.572029364717807"/>
    <n v="82.1"/>
    <n v="10"/>
    <n v="2"/>
    <n v="0"/>
    <n v="16"/>
    <n v="97.226433871285323"/>
    <n v="20"/>
    <n v="103"/>
    <n v="5258.8130899999996"/>
    <n v="5258.8130899999996"/>
  </r>
  <r>
    <x v="6"/>
    <x v="4"/>
    <n v="35041075"/>
    <s v="Atibaia"/>
    <n v="1.0879735044585701"/>
    <n v="134652"/>
    <n v="124870"/>
    <n v="9782"/>
    <n v="281.64"/>
    <n v="92.74"/>
    <n v="1.0149793999999999"/>
    <n v="0.88565870000000013"/>
    <n v="0.12932069999999982"/>
    <n v="0"/>
    <n v="0.70076999999999989"/>
    <n v="7.4043199999999976E-2"/>
    <n v="0.15156539999999996"/>
    <n v="8.8600799999999869E-2"/>
    <n v="0.39137024587500002"/>
    <n v="140"/>
    <n v="18.77"/>
    <n v="81.23"/>
    <n v="113.41"/>
    <n v="6804.5940000000001"/>
    <n v="3687.98"/>
    <n v="23"/>
    <n v="0"/>
    <n v="1384.1440156848766"/>
    <n v="182.67890562338479"/>
    <n v="83.43"/>
    <n v="91.02"/>
    <n v="45.77"/>
    <n v="50.6"/>
    <s v=""/>
    <n v="91.66"/>
    <n v="45.31"/>
    <n v="17.2"/>
    <n v="60.7"/>
    <n v="16.600000000000001"/>
    <s v=""/>
    <s v=""/>
    <n v="0"/>
    <m/>
    <s v=""/>
    <n v="9.6"/>
    <n v="55"/>
    <n v="48.020499999999998"/>
    <n v="45.8"/>
    <n v="5.6"/>
    <n v="0"/>
    <n v="0"/>
    <n v="113"/>
    <n v="179.11428050253281"/>
    <n v="143"/>
    <n v="619"/>
    <n v="3742.5266999999999"/>
    <n v="3267.600062"/>
  </r>
  <r>
    <x v="16"/>
    <x v="4"/>
    <n v="350420618"/>
    <s v="Auriflama"/>
    <n v="0.28021419186570201"/>
    <n v="14387"/>
    <n v="13324"/>
    <n v="1063"/>
    <n v="33.234000000000002"/>
    <n v="92.61"/>
    <n v="5.2030999999999996E-3"/>
    <n v="4.9884999999999999E-3"/>
    <n v="2.1460000000000001E-4"/>
    <n v="0"/>
    <n v="0"/>
    <n v="8.4900000000000004E-5"/>
    <n v="4.9884999999999999E-3"/>
    <n v="1.2970000000000001E-4"/>
    <n v="4.1437657201388894E-2"/>
    <n v="9"/>
    <n v="33.33"/>
    <n v="66.67"/>
    <n v="9.59"/>
    <n v="739.63800000000003"/>
    <n v="173.28"/>
    <n v="0"/>
    <n v="1"/>
    <n v="7036.252172099812"/>
    <n v="547.99471745325638"/>
    <n v="94.62"/>
    <n v="93.18"/>
    <n v="92.24"/>
    <n v="15.95"/>
    <s v=""/>
    <n v="100"/>
    <n v="5.01"/>
    <n v="1.6"/>
    <n v="0.7"/>
    <n v="18.2"/>
    <s v=""/>
    <s v=""/>
    <n v="0"/>
    <m/>
    <s v=""/>
    <n v="9"/>
    <n v="94.53"/>
    <n v="94.533012483080199"/>
    <n v="76.599999999999994"/>
    <n v="8.4"/>
    <n v="0"/>
    <n v="1"/>
    <n v="2"/>
    <n v="0"/>
    <n v="2"/>
    <n v="4"/>
    <n v="699.20208290000005"/>
    <n v="699.20208290000005"/>
  </r>
  <r>
    <x v="12"/>
    <x v="4"/>
    <n v="350420619"/>
    <s v="Auriflama"/>
    <m/>
    <m/>
    <m/>
    <m/>
    <m/>
    <m/>
    <n v="4.53958E-2"/>
    <n v="1.3889999999999999E-4"/>
    <n v="4.5256900000000003E-2"/>
    <n v="0"/>
    <n v="4.5138900000000003E-2"/>
    <n v="0"/>
    <n v="1.3889999999999999E-4"/>
    <n v="1.1800000000000001E-4"/>
    <n v="0"/>
    <n v="0"/>
    <n v="16.670000000000002"/>
    <n v="83.33"/>
    <m/>
    <s v=""/>
    <m/>
    <m/>
    <m/>
    <s v=""/>
    <s v=""/>
    <m/>
    <m/>
    <m/>
    <m/>
    <s v=""/>
    <m/>
    <m/>
    <m/>
    <m/>
    <m/>
    <s v=""/>
    <s v=""/>
    <m/>
    <m/>
    <s v=""/>
    <m/>
    <m/>
    <m/>
    <m/>
    <m/>
    <m/>
    <m/>
    <n v="1"/>
    <m/>
    <n v="1"/>
    <n v="5"/>
    <m/>
    <m/>
  </r>
  <r>
    <x v="2"/>
    <x v="4"/>
    <n v="350430516"/>
    <s v="Avaí"/>
    <n v="0.70096356240068003"/>
    <n v="5158"/>
    <n v="3464"/>
    <n v="1694"/>
    <n v="9.5139999999999993"/>
    <n v="67.16"/>
    <n v="0.20071670000000003"/>
    <n v="0.18975700000000004"/>
    <n v="1.0959699999999999E-2"/>
    <n v="0"/>
    <n v="9.8333999999999991E-3"/>
    <n v="3.01E-5"/>
    <n v="0.19022930000000005"/>
    <n v="6.2390000000000004E-4"/>
    <n v="8.2635458333333352E-3"/>
    <n v="6"/>
    <n v="23.81"/>
    <n v="76.19"/>
    <n v="2.4900000000000002"/>
    <n v="192.40199999999999"/>
    <n v="56.53"/>
    <n v="0"/>
    <n v="0"/>
    <n v="24639.410624272976"/>
    <n v="2262.1791392012401"/>
    <n v="61.52"/>
    <n v="67.150000000000006"/>
    <n v="59.93"/>
    <n v="16.64"/>
    <s v=""/>
    <n v="91.61"/>
    <n v="12.16"/>
    <n v="5"/>
    <n v="14.8"/>
    <n v="3"/>
    <s v=""/>
    <s v=""/>
    <n v="0"/>
    <m/>
    <s v=""/>
    <n v="9.6"/>
    <n v="85.09"/>
    <n v="85.085432956849104"/>
    <n v="70.599999999999994"/>
    <n v="7.7"/>
    <n v="0"/>
    <n v="0"/>
    <n v="1"/>
    <n v="121.01342694394202"/>
    <n v="5"/>
    <n v="16"/>
    <n v="163.70607469999999"/>
    <n v="163.70607469999999"/>
  </r>
  <r>
    <x v="12"/>
    <x v="4"/>
    <n v="350440419"/>
    <s v="Avanhandava"/>
    <n v="1.3576670618489699"/>
    <n v="11787"/>
    <n v="9966"/>
    <n v="1821"/>
    <n v="34.633000000000003"/>
    <n v="84.55"/>
    <n v="2.8974100000000003E-2"/>
    <n v="2.7536600000000001E-2"/>
    <n v="1.4374999999999998E-3"/>
    <n v="0"/>
    <n v="0"/>
    <n v="2.2220000000000003E-4"/>
    <n v="2.7987999999999999E-2"/>
    <n v="7.6390000000000008E-4"/>
    <n v="2.5955956250000002E-2"/>
    <n v="2"/>
    <n v="12.5"/>
    <n v="87.5"/>
    <n v="7.65"/>
    <n v="589.84199999999998"/>
    <n v="75.5"/>
    <n v="0"/>
    <n v="0"/>
    <n v="6554.950369050649"/>
    <n v="508.34308984474438"/>
    <n v="84.56"/>
    <n v="84.56"/>
    <n v="84.56"/>
    <n v="49.11"/>
    <s v=""/>
    <n v="100"/>
    <n v="3.76"/>
    <n v="1.2"/>
    <n v="4.7"/>
    <n v="0.8"/>
    <s v=""/>
    <s v=""/>
    <n v="0"/>
    <m/>
    <s v=""/>
    <n v="5.8"/>
    <n v="100"/>
    <n v="100"/>
    <n v="87.2"/>
    <n v="9.6999999999999993"/>
    <n v="0"/>
    <n v="0"/>
    <n v="3"/>
    <n v="0"/>
    <n v="2"/>
    <n v="14"/>
    <n v="589.84199999999998"/>
    <n v="589.84199999999998"/>
  </r>
  <r>
    <x v="14"/>
    <x v="4"/>
    <n v="350450314"/>
    <s v="Avaré"/>
    <m/>
    <m/>
    <m/>
    <m/>
    <m/>
    <m/>
    <n v="9.5105999999999996E-2"/>
    <n v="9.1328599999999996E-2"/>
    <n v="3.7773999999999998E-3"/>
    <n v="0.12"/>
    <n v="0"/>
    <n v="0"/>
    <n v="9.1314699999999999E-2"/>
    <n v="3.7912999999999996E-3"/>
    <n v="0"/>
    <n v="6"/>
    <n v="52.94"/>
    <n v="47.06"/>
    <m/>
    <s v=""/>
    <m/>
    <m/>
    <m/>
    <s v=""/>
    <s v=""/>
    <m/>
    <m/>
    <m/>
    <m/>
    <s v=""/>
    <m/>
    <m/>
    <m/>
    <m/>
    <m/>
    <s v=""/>
    <s v=""/>
    <m/>
    <m/>
    <s v=""/>
    <m/>
    <m/>
    <m/>
    <m/>
    <m/>
    <m/>
    <m/>
    <n v="3"/>
    <m/>
    <n v="9"/>
    <n v="8"/>
    <m/>
    <m/>
  </r>
  <r>
    <x v="5"/>
    <x v="4"/>
    <n v="350450317"/>
    <s v="Avaré"/>
    <n v="0.65571767615757404"/>
    <n v="85810"/>
    <n v="82585"/>
    <n v="3225"/>
    <n v="70.53"/>
    <n v="96.24"/>
    <n v="0.49664549999999996"/>
    <n v="0.37137289999999995"/>
    <n v="0.12527259999999998"/>
    <n v="0"/>
    <n v="0.22568520000000003"/>
    <n v="9.9034800000000006E-2"/>
    <n v="0.1499007"/>
    <n v="2.2024800000000001E-2"/>
    <n v="0.25339404980324076"/>
    <n v="20"/>
    <n v="35.29"/>
    <n v="64.709999999999994"/>
    <n v="68.11"/>
    <n v="4597.5060000000003"/>
    <n v="801.45"/>
    <n v="8"/>
    <n v="0"/>
    <n v="4494.6425824495982"/>
    <n v="507.16326768441905"/>
    <n v="97.01"/>
    <n v="100"/>
    <n v="93.42"/>
    <n v="31.41"/>
    <s v=""/>
    <n v="100"/>
    <n v="9.83"/>
    <n v="4.8"/>
    <n v="10"/>
    <n v="9.4"/>
    <s v=""/>
    <s v=""/>
    <n v="0"/>
    <m/>
    <s v=""/>
    <n v="9.5"/>
    <n v="93.17"/>
    <n v="93.170281495154597"/>
    <n v="82.6"/>
    <n v="9.4"/>
    <n v="0"/>
    <n v="0"/>
    <n v="19"/>
    <n v="89.189150327518689"/>
    <n v="18"/>
    <n v="33"/>
    <n v="4283.509282"/>
    <n v="4283.509282"/>
  </r>
  <r>
    <x v="2"/>
    <x v="4"/>
    <n v="350460216"/>
    <s v="Bady Bassitt"/>
    <n v="1.6646970674989201"/>
    <n v="15750"/>
    <n v="14781"/>
    <n v="969"/>
    <n v="143.71700000000001"/>
    <n v="93.85"/>
    <n v="0.2223493"/>
    <n v="0.1764444"/>
    <n v="4.5904899999999998E-2"/>
    <n v="0"/>
    <n v="3.2814900000000001E-2"/>
    <n v="3.6186E-3"/>
    <n v="0.1765833"/>
    <n v="9.3325000000000005E-3"/>
    <n v="4.4845609374999998E-2"/>
    <n v="1"/>
    <n v="10.81"/>
    <n v="89.19"/>
    <n v="10.87"/>
    <n v="838.67399999999998"/>
    <n v="187.86"/>
    <n v="2"/>
    <n v="0"/>
    <n v="1661.8971428571429"/>
    <n v="140.16"/>
    <n v="93.54"/>
    <n v="93.54"/>
    <n v="89.79"/>
    <n v="0"/>
    <s v=""/>
    <n v="100"/>
    <n v="65.400000000000006"/>
    <n v="26.8"/>
    <n v="65.3"/>
    <n v="65.599999999999994"/>
    <s v=""/>
    <s v=""/>
    <n v="0"/>
    <m/>
    <s v=""/>
    <n v="10"/>
    <n v="97"/>
    <n v="97"/>
    <n v="77.599999999999994"/>
    <n v="8.1999999999999993"/>
    <n v="0"/>
    <n v="0"/>
    <n v="10"/>
    <n v="73.58579905571861"/>
    <n v="4"/>
    <n v="33"/>
    <n v="813.51378"/>
    <n v="813.51378"/>
  </r>
  <r>
    <x v="2"/>
    <x v="4"/>
    <n v="350470116"/>
    <s v="Balbinos"/>
    <n v="3.0203529784741798"/>
    <n v="3695"/>
    <n v="1189"/>
    <n v="2506"/>
    <n v="40.667000000000002"/>
    <n v="32.18"/>
    <n v="1.34585E-2"/>
    <n v="0"/>
    <n v="1.34585E-2"/>
    <n v="0"/>
    <n v="1.34354E-2"/>
    <n v="2.3099999999999999E-5"/>
    <n v="0"/>
    <n v="0"/>
    <n v="8.7939075520833323E-3"/>
    <n v="0"/>
    <n v="0"/>
    <n v="100"/>
    <n v="1.1299999999999999"/>
    <n v="86.994"/>
    <n v="22.62"/>
    <n v="0"/>
    <n v="0"/>
    <n v="5803.648173207037"/>
    <n v="597.43437077131284"/>
    <n v="91.39"/>
    <n v="51.14"/>
    <n v="30.5"/>
    <n v="10.45"/>
    <s v=""/>
    <n v="100"/>
    <n v="4.8099999999999996"/>
    <n v="2"/>
    <n v="0"/>
    <n v="19.2"/>
    <s v=""/>
    <s v=""/>
    <n v="0"/>
    <m/>
    <s v=""/>
    <n v="7.5"/>
    <n v="100"/>
    <n v="100"/>
    <n v="74"/>
    <n v="8.1"/>
    <n v="0"/>
    <n v="0"/>
    <n v="0"/>
    <n v="147.82961866502927"/>
    <n v="0"/>
    <n v="8"/>
    <n v="86.994"/>
    <n v="86.994"/>
  </r>
  <r>
    <x v="10"/>
    <x v="4"/>
    <n v="350480015"/>
    <s v="Bálsamo"/>
    <n v="0.70671528305077402"/>
    <n v="8397"/>
    <n v="7793"/>
    <n v="604"/>
    <n v="55.826999999999998"/>
    <n v="92.81"/>
    <n v="1.6817499999999999E-2"/>
    <n v="2.1875000000000002E-3"/>
    <n v="1.4630000000000001E-2"/>
    <n v="0"/>
    <n v="1.1993E-2"/>
    <n v="1.1774000000000001E-3"/>
    <n v="2.1991000000000003E-3"/>
    <n v="1.4480000000000001E-3"/>
    <n v="2.1867187499999999E-2"/>
    <n v="2"/>
    <n v="8.33"/>
    <n v="91.67"/>
    <n v="5.67"/>
    <n v="437.29199999999997"/>
    <n v="52.69"/>
    <n v="0"/>
    <n v="0"/>
    <n v="4356.5273311897108"/>
    <n v="450.67524115755629"/>
    <n v="100"/>
    <n v="97.27"/>
    <n v="100"/>
    <n v="8.2100000000000009"/>
    <s v=""/>
    <n v="100"/>
    <n v="5.19"/>
    <n v="1.7"/>
    <n v="1.8"/>
    <n v="12.2"/>
    <s v=""/>
    <s v=""/>
    <n v="0"/>
    <m/>
    <s v=""/>
    <n v="8.3000000000000007"/>
    <n v="98.82"/>
    <n v="98.82"/>
    <n v="88"/>
    <n v="10"/>
    <n v="0"/>
    <n v="0"/>
    <n v="5"/>
    <n v="54.876741693461952"/>
    <n v="1"/>
    <n v="11"/>
    <n v="432.13195439999998"/>
    <n v="432.13195439999998"/>
  </r>
  <r>
    <x v="16"/>
    <x v="4"/>
    <n v="350480018"/>
    <s v="Bálsamo"/>
    <m/>
    <m/>
    <m/>
    <m/>
    <m/>
    <m/>
    <n v="2.3841999999999999E-3"/>
    <n v="2.3841999999999999E-3"/>
    <n v="0"/>
    <n v="0"/>
    <n v="0"/>
    <n v="0"/>
    <n v="2.3841999999999999E-3"/>
    <n v="0"/>
    <n v="0"/>
    <n v="1"/>
    <n v="100"/>
    <n v="0"/>
    <m/>
    <s v=""/>
    <m/>
    <m/>
    <m/>
    <s v=""/>
    <s v=""/>
    <m/>
    <m/>
    <m/>
    <m/>
    <s v=""/>
    <m/>
    <m/>
    <m/>
    <m/>
    <m/>
    <s v=""/>
    <s v=""/>
    <m/>
    <m/>
    <s v=""/>
    <m/>
    <m/>
    <m/>
    <m/>
    <m/>
    <m/>
    <m/>
    <n v="0"/>
    <m/>
    <n v="2"/>
    <n v="0"/>
    <m/>
    <m/>
  </r>
  <r>
    <x v="15"/>
    <x v="4"/>
    <n v="35049092"/>
    <s v="Bananal"/>
    <n v="0.396353738043009"/>
    <n v="10468"/>
    <n v="8659"/>
    <n v="1809"/>
    <n v="16.984999999999999"/>
    <n v="82.72"/>
    <n v="2.6611E-3"/>
    <n v="9.1580000000000003E-4"/>
    <n v="1.7453E-3"/>
    <n v="0.03"/>
    <n v="8.3330000000000003E-4"/>
    <n v="8.7730000000000002E-4"/>
    <n v="8.4499999999999994E-5"/>
    <n v="8.6599999999999991E-4"/>
    <n v="2.1058671875000001E-2"/>
    <n v="11"/>
    <n v="60"/>
    <n v="40"/>
    <n v="6.04"/>
    <n v="466.23599999999999"/>
    <n v="201.59"/>
    <n v="1"/>
    <n v="0"/>
    <n v="28167.902178066488"/>
    <n v="2861.9793656858992"/>
    <n v="77.25"/>
    <n v="89.64"/>
    <n v="70.45"/>
    <n v="24.28"/>
    <s v=""/>
    <n v="96.81"/>
    <n v="7.0000000000000007E-2"/>
    <n v="0"/>
    <n v="0"/>
    <n v="0.2"/>
    <s v=""/>
    <s v=""/>
    <n v="0"/>
    <m/>
    <s v=""/>
    <m/>
    <n v="82.27"/>
    <n v="82.265552460538501"/>
    <n v="56.8"/>
    <n v="6.9"/>
    <n v="0"/>
    <n v="0"/>
    <n v="44"/>
    <n v="4.7486375491094446"/>
    <n v="6"/>
    <n v="4"/>
    <n v="383.5516212"/>
    <n v="383.5516212"/>
  </r>
  <r>
    <x v="14"/>
    <x v="4"/>
    <n v="350500514"/>
    <s v="Barão de Antonina"/>
    <n v="0.96907476212642096"/>
    <n v="3274"/>
    <n v="2056"/>
    <n v="1218"/>
    <n v="21.132999999999999"/>
    <n v="62.8"/>
    <n v="4.0232000000000002E-3"/>
    <n v="0"/>
    <n v="4.0232000000000002E-3"/>
    <n v="0"/>
    <n v="3.9537000000000001E-3"/>
    <n v="0"/>
    <n v="0"/>
    <n v="6.9499999999999995E-5"/>
    <n v="6.2657880208333329E-3"/>
    <n v="0"/>
    <n v="0"/>
    <n v="100"/>
    <n v="1.45"/>
    <n v="112.05"/>
    <n v="39.729999999999997"/>
    <n v="0"/>
    <n v="0"/>
    <n v="17049.089798411729"/>
    <n v="2022.7733659132568"/>
    <n v="73.489999999999995"/>
    <n v="61.39"/>
    <n v="56.51"/>
    <n v="35.83"/>
    <s v=""/>
    <n v="100"/>
    <n v="0.51"/>
    <n v="0.2"/>
    <n v="0"/>
    <n v="1.9"/>
    <s v=""/>
    <s v=""/>
    <n v="0"/>
    <m/>
    <s v=""/>
    <n v="7.6"/>
    <n v="88.41"/>
    <n v="88.405088062622298"/>
    <n v="64.5"/>
    <n v="7"/>
    <n v="0"/>
    <n v="0"/>
    <n v="13"/>
    <n v="63.83873802784683"/>
    <n v="0"/>
    <n v="3"/>
    <n v="99.057901169999994"/>
    <n v="99.057901169999994"/>
  </r>
  <r>
    <x v="12"/>
    <x v="4"/>
    <n v="350510419"/>
    <s v="Barbosa"/>
    <n v="1.03643138677958"/>
    <n v="7002"/>
    <n v="5962"/>
    <n v="1040"/>
    <n v="34.134"/>
    <n v="85.15"/>
    <n v="5.2254599999999998E-2"/>
    <n v="4.9892300000000001E-2"/>
    <n v="2.3623000000000003E-3"/>
    <n v="0"/>
    <n v="0"/>
    <n v="9.8030000000000014E-4"/>
    <n v="4.9892300000000001E-2"/>
    <n v="1.3820000000000002E-3"/>
    <n v="1.8234375000000001E-2"/>
    <n v="1"/>
    <n v="12.12"/>
    <n v="87.88"/>
    <n v="4.26"/>
    <n v="328.32"/>
    <n v="65.66"/>
    <n v="0"/>
    <n v="0"/>
    <n v="6845.8611825192802"/>
    <n v="540.46272493573269"/>
    <n v="100"/>
    <n v="98.57"/>
    <n v="100"/>
    <n v="14.45"/>
    <s v=""/>
    <n v="100"/>
    <n v="10.89"/>
    <n v="3.4"/>
    <n v="13.9"/>
    <n v="2"/>
    <s v=""/>
    <s v=""/>
    <n v="0"/>
    <m/>
    <s v=""/>
    <n v="7.8"/>
    <n v="100"/>
    <n v="100"/>
    <n v="80"/>
    <n v="9.6999999999999993"/>
    <n v="0"/>
    <n v="0"/>
    <n v="0"/>
    <n v="0"/>
    <n v="4"/>
    <n v="29"/>
    <n v="328.32"/>
    <n v="328.32"/>
  </r>
  <r>
    <x v="7"/>
    <x v="4"/>
    <n v="350520313"/>
    <s v="Bariri"/>
    <n v="0.881977671231993"/>
    <n v="33093"/>
    <n v="31728"/>
    <n v="1365"/>
    <n v="75.108999999999995"/>
    <n v="95.88"/>
    <n v="0.60557759999999994"/>
    <n v="0.30502489999999999"/>
    <n v="0.30055269999999989"/>
    <n v="0"/>
    <n v="7.7527799999999994E-2"/>
    <n v="0.162909"/>
    <n v="0.35393560000000002"/>
    <n v="1.12052E-2"/>
    <n v="0.10073447916666667"/>
    <n v="3"/>
    <n v="39.06"/>
    <n v="60.94"/>
    <n v="26.06"/>
    <n v="1758.78"/>
    <n v="125.37"/>
    <n v="3"/>
    <n v="0"/>
    <n v="3459.211313570846"/>
    <n v="352.59178678270342"/>
    <n v="100"/>
    <n v="94.88"/>
    <n v="100"/>
    <n v="47.63"/>
    <s v=""/>
    <n v="100"/>
    <n v="32.56"/>
    <n v="16.7"/>
    <n v="20.5"/>
    <n v="81.2"/>
    <s v=""/>
    <s v=""/>
    <n v="0"/>
    <m/>
    <s v=""/>
    <n v="9.6"/>
    <n v="98.8"/>
    <n v="98.8"/>
    <n v="92.9"/>
    <n v="9.6999999999999993"/>
    <n v="1"/>
    <n v="0"/>
    <n v="1"/>
    <n v="77.431283355272882"/>
    <n v="25"/>
    <n v="39"/>
    <n v="1737.67464"/>
    <n v="1737.67464"/>
  </r>
  <r>
    <x v="8"/>
    <x v="4"/>
    <n v="350530210"/>
    <s v="Barra Bonita"/>
    <m/>
    <m/>
    <m/>
    <m/>
    <m/>
    <m/>
    <n v="0"/>
    <n v="0"/>
    <n v="0"/>
    <n v="0"/>
    <n v="0"/>
    <n v="0"/>
    <n v="0"/>
    <n v="0"/>
    <n v="0"/>
    <n v="0"/>
    <n v="0"/>
    <n v="0"/>
    <m/>
    <s v=""/>
    <m/>
    <m/>
    <m/>
    <s v=""/>
    <s v=""/>
    <m/>
    <m/>
    <m/>
    <m/>
    <s v=""/>
    <m/>
    <m/>
    <m/>
    <m/>
    <m/>
    <s v=""/>
    <s v=""/>
    <m/>
    <m/>
    <s v=""/>
    <m/>
    <m/>
    <m/>
    <m/>
    <m/>
    <m/>
    <m/>
    <n v="0"/>
    <m/>
    <n v="0"/>
    <n v="0"/>
    <m/>
    <m/>
  </r>
  <r>
    <x v="7"/>
    <x v="4"/>
    <n v="350530213"/>
    <s v="Barra Bonita"/>
    <n v="-0.120525227429502"/>
    <n v="35029"/>
    <n v="34355"/>
    <n v="674"/>
    <n v="233.24700000000001"/>
    <n v="98.08"/>
    <n v="4.2510173999999994"/>
    <n v="4.2435004999999997"/>
    <n v="7.5169000000000008E-3"/>
    <n v="0"/>
    <n v="0"/>
    <n v="4.2324358999999996"/>
    <n v="0"/>
    <n v="1.8581500000000001E-2"/>
    <n v="0.10662762731481482"/>
    <n v="4"/>
    <n v="40"/>
    <n v="60"/>
    <n v="28.45"/>
    <n v="1920.4559999999999"/>
    <n v="1436.51"/>
    <n v="1"/>
    <n v="0"/>
    <n v="1188.3730623197921"/>
    <n v="135.04239344543089"/>
    <n v="100"/>
    <n v="100"/>
    <n v="100"/>
    <n v="30.35"/>
    <s v=""/>
    <n v="100"/>
    <n v="696.89"/>
    <n v="322"/>
    <n v="922.5"/>
    <n v="5"/>
    <s v=""/>
    <s v=""/>
    <n v="0"/>
    <m/>
    <s v=""/>
    <n v="7.4"/>
    <n v="100"/>
    <n v="28"/>
    <n v="25.2"/>
    <n v="3.9"/>
    <n v="0"/>
    <n v="0"/>
    <n v="4"/>
    <n v="0"/>
    <n v="6"/>
    <n v="9"/>
    <n v="1920.4559999999999"/>
    <n v="537.72767999999996"/>
  </r>
  <r>
    <x v="17"/>
    <x v="4"/>
    <n v="350535111"/>
    <s v="Barra do Chapéu"/>
    <n v="0.55060824419570498"/>
    <n v="5409"/>
    <n v="1593"/>
    <n v="3816"/>
    <n v="13.28"/>
    <n v="29.45"/>
    <n v="8.2664999999999995E-3"/>
    <n v="6.7571999999999997E-3"/>
    <n v="1.5093000000000001E-3"/>
    <n v="0"/>
    <n v="7.1815000000000004E-3"/>
    <n v="0"/>
    <n v="1.0283E-3"/>
    <n v="5.6699999999999996E-5"/>
    <n v="5.4244945312499999E-3"/>
    <n v="9"/>
    <n v="95.65"/>
    <n v="4.3499999999999996"/>
    <n v="1.1599999999999999"/>
    <n v="89.316000000000003"/>
    <n v="89.32"/>
    <n v="0"/>
    <n v="0"/>
    <n v="71246.05657237937"/>
    <n v="9153.5440931780377"/>
    <n v="38.51"/>
    <n v="56.45"/>
    <n v="17.850000000000001"/>
    <n v="29.83"/>
    <s v=""/>
    <n v="100"/>
    <n v="0.16"/>
    <n v="0.1"/>
    <n v="0.2"/>
    <n v="0.1"/>
    <s v=""/>
    <s v=""/>
    <n v="0"/>
    <m/>
    <s v=""/>
    <n v="6.3"/>
    <n v="58.5"/>
    <n v="0"/>
    <n v="0"/>
    <n v="0.9"/>
    <n v="0"/>
    <n v="0"/>
    <n v="2"/>
    <n v="129.04428163165548"/>
    <n v="22"/>
    <n v="1"/>
    <n v="52.250984889999998"/>
    <n v="0"/>
  </r>
  <r>
    <x v="17"/>
    <x v="4"/>
    <n v="350540111"/>
    <s v="Barra do Turvo"/>
    <n v="-0.346845672483787"/>
    <n v="7665"/>
    <n v="3408"/>
    <n v="4257"/>
    <n v="7.61"/>
    <n v="44.46"/>
    <n v="3.6860000000000001E-4"/>
    <n v="5.6700000000000003E-5"/>
    <n v="3.1189999999999999E-4"/>
    <n v="0.01"/>
    <n v="0"/>
    <n v="1.638E-4"/>
    <n v="0"/>
    <n v="2.0479999999999999E-4"/>
    <n v="8.3336914062499996E-3"/>
    <n v="3"/>
    <n v="25"/>
    <n v="75"/>
    <n v="2.2400000000000002"/>
    <n v="173.07"/>
    <n v="73.790000000000006"/>
    <n v="4"/>
    <n v="1"/>
    <n v="127008"/>
    <n v="16416"/>
    <n v="41.75"/>
    <m/>
    <n v="30.91"/>
    <n v="27.08"/>
    <s v=""/>
    <n v="100"/>
    <n v="0"/>
    <n v="0"/>
    <n v="0"/>
    <n v="0"/>
    <s v=""/>
    <s v=""/>
    <n v="0"/>
    <m/>
    <s v=""/>
    <n v="8.6999999999999993"/>
    <n v="66.709999999999994"/>
    <n v="66.7060561299852"/>
    <n v="57.4"/>
    <n v="6.7"/>
    <n v="0"/>
    <n v="1"/>
    <n v="8"/>
    <n v="0"/>
    <n v="1"/>
    <n v="3"/>
    <n v="115.4481713"/>
    <n v="115.4481713"/>
  </r>
  <r>
    <x v="9"/>
    <x v="4"/>
    <n v="350550012"/>
    <s v="Barretos"/>
    <n v="0.63838234070230404"/>
    <n v="115907"/>
    <n v="112376"/>
    <n v="3531"/>
    <n v="74.128"/>
    <n v="96.95"/>
    <n v="3.0746902000000005"/>
    <n v="2.2373017999999991"/>
    <n v="0.83738840000000148"/>
    <n v="1.32"/>
    <n v="0.60581020000000019"/>
    <n v="9.1988300000000009E-2"/>
    <n v="2.2932682999999998"/>
    <n v="8.3623400000000001E-2"/>
    <n v="0.39148058780671297"/>
    <n v="87"/>
    <n v="48.05"/>
    <n v="51.95"/>
    <n v="104.66"/>
    <n v="6279.8760000000002"/>
    <n v="643.67999999999995"/>
    <n v="15"/>
    <n v="0"/>
    <n v="4960.022086672936"/>
    <n v="576.81002872993008"/>
    <n v="96.95"/>
    <m/>
    <n v="96.95"/>
    <n v="28.03"/>
    <s v=""/>
    <n v="100"/>
    <n v="47.83"/>
    <n v="17.2"/>
    <n v="51.8"/>
    <n v="39.5"/>
    <s v=""/>
    <s v=""/>
    <n v="0"/>
    <m/>
    <s v=""/>
    <n v="8.5"/>
    <n v="100"/>
    <n v="100"/>
    <n v="89.8"/>
    <n v="10"/>
    <n v="0"/>
    <n v="0"/>
    <n v="55"/>
    <n v="154.79694750514741"/>
    <n v="148"/>
    <n v="160"/>
    <n v="6279.8760000000002"/>
    <n v="6279.8760000000002"/>
  </r>
  <r>
    <x v="10"/>
    <x v="4"/>
    <n v="350550015"/>
    <s v="Barretos"/>
    <m/>
    <m/>
    <m/>
    <m/>
    <m/>
    <m/>
    <n v="5.7855700000000003E-2"/>
    <n v="5.7508500000000004E-2"/>
    <n v="3.4719999999999998E-4"/>
    <n v="0"/>
    <n v="0"/>
    <n v="3.4719999999999998E-4"/>
    <n v="5.7508500000000004E-2"/>
    <n v="0"/>
    <n v="0"/>
    <n v="2"/>
    <n v="91.67"/>
    <n v="8.33"/>
    <m/>
    <s v=""/>
    <m/>
    <m/>
    <m/>
    <s v=""/>
    <s v=""/>
    <m/>
    <m/>
    <m/>
    <m/>
    <s v=""/>
    <m/>
    <m/>
    <m/>
    <m/>
    <m/>
    <s v=""/>
    <s v=""/>
    <m/>
    <m/>
    <s v=""/>
    <m/>
    <m/>
    <m/>
    <m/>
    <m/>
    <m/>
    <m/>
    <n v="1"/>
    <m/>
    <n v="11"/>
    <n v="1"/>
    <m/>
    <m/>
  </r>
  <r>
    <x v="3"/>
    <x v="4"/>
    <n v="35056099"/>
    <s v="Barrinha"/>
    <n v="1.4445114546548099"/>
    <n v="30829"/>
    <n v="30487"/>
    <n v="342"/>
    <n v="210.33600000000001"/>
    <n v="98.89"/>
    <n v="0.14761599999999997"/>
    <n v="7.3548600000000006E-2"/>
    <n v="7.4067399999999978E-2"/>
    <n v="0.01"/>
    <n v="0"/>
    <n v="6.9675899999999999E-2"/>
    <n v="7.2717599999999993E-2"/>
    <n v="5.2225000000000006E-3"/>
    <n v="9.2801248846064818E-2"/>
    <n v="1"/>
    <n v="29.63"/>
    <n v="70.37"/>
    <n v="24.98"/>
    <n v="1686.366"/>
    <n v="1675.58"/>
    <n v="1"/>
    <n v="0"/>
    <n v="2066.3245645333941"/>
    <n v="245.50390865743293"/>
    <n v="98.89"/>
    <n v="100"/>
    <n v="98.89"/>
    <n v="19.600000000000001"/>
    <s v=""/>
    <n v="100"/>
    <n v="20.22"/>
    <n v="7.3"/>
    <n v="15"/>
    <n v="30.9"/>
    <s v=""/>
    <s v=""/>
    <n v="0"/>
    <m/>
    <s v=""/>
    <n v="8.5"/>
    <n v="100"/>
    <n v="0.8"/>
    <n v="0.6"/>
    <n v="1.6"/>
    <n v="0"/>
    <n v="0"/>
    <n v="6"/>
    <n v="0"/>
    <n v="8"/>
    <n v="19"/>
    <n v="1686.366"/>
    <n v="13.490928"/>
  </r>
  <r>
    <x v="18"/>
    <x v="4"/>
    <n v="35057086"/>
    <s v="Barueri"/>
    <n v="1.14022100452931"/>
    <n v="255276"/>
    <n v="255276"/>
    <n v="0"/>
    <n v="3978.1210000000001"/>
    <n v="100"/>
    <n v="0.12172199999999997"/>
    <n v="6.1474799999999996E-2"/>
    <n v="6.024719999999998E-2"/>
    <n v="0"/>
    <n v="4.1666700000000001E-2"/>
    <n v="2.6843600000000009E-2"/>
    <n v="1.273E-4"/>
    <n v="5.3084399999999983E-2"/>
    <n v="0.88932958333333334"/>
    <n v="6"/>
    <n v="10.24"/>
    <n v="89.76"/>
    <n v="238.44"/>
    <n v="14306.49"/>
    <n v="11132.84"/>
    <n v="29"/>
    <n v="1"/>
    <n v="122.3015089550134"/>
    <n v="17.295162882527148"/>
    <n v="100"/>
    <n v="100"/>
    <n v="93.5"/>
    <n v="41.48"/>
    <s v=""/>
    <n v="100"/>
    <n v="32.9"/>
    <n v="12.3"/>
    <n v="26.7"/>
    <n v="43"/>
    <s v=""/>
    <s v=""/>
    <n v="0"/>
    <m/>
    <s v=""/>
    <n v="9.8000000000000007"/>
    <n v="72.97"/>
    <n v="27.729075106527802"/>
    <n v="22.2"/>
    <n v="3.6"/>
    <n v="6"/>
    <n v="1"/>
    <n v="114"/>
    <n v="4.7226585944187365"/>
    <n v="13"/>
    <n v="114"/>
    <n v="10439.624620000001"/>
    <n v="3967.0573570000001"/>
  </r>
  <r>
    <x v="1"/>
    <x v="4"/>
    <n v="350580721"/>
    <s v="Bastos"/>
    <n v="-0.18317091301114399"/>
    <n v="20267"/>
    <n v="17782"/>
    <n v="2485"/>
    <n v="118.90300000000001"/>
    <n v="87.74"/>
    <n v="0.12868160000000001"/>
    <n v="4.0658200000000005E-2"/>
    <n v="8.8023399999999988E-2"/>
    <n v="0"/>
    <n v="4.1635499999999999E-2"/>
    <n v="3.8370000000000001E-2"/>
    <n v="3.3022599999999999E-2"/>
    <n v="1.5653500000000011E-2"/>
    <n v="5.401784152314814E-2"/>
    <n v="6"/>
    <n v="3.82"/>
    <n v="96.18"/>
    <n v="12.7"/>
    <n v="979.88400000000001"/>
    <n v="189.07"/>
    <n v="0"/>
    <n v="0"/>
    <n v="2053.9556915182316"/>
    <n v="217.84378546405486"/>
    <n v="87.56"/>
    <n v="86.12"/>
    <n v="87.33"/>
    <n v="11.04"/>
    <s v=""/>
    <n v="100"/>
    <n v="21.1"/>
    <n v="9.6999999999999993"/>
    <n v="8.6999999999999993"/>
    <n v="62.9"/>
    <s v=""/>
    <s v=""/>
    <n v="0"/>
    <m/>
    <s v=""/>
    <n v="10"/>
    <n v="97.23"/>
    <n v="97.234270264180694"/>
    <n v="80.7"/>
    <n v="9.5"/>
    <n v="0"/>
    <n v="0"/>
    <n v="5"/>
    <n v="77.752088598360302"/>
    <n v="6"/>
    <n v="151"/>
    <n v="952.78305680000005"/>
    <n v="952.78305680000005"/>
  </r>
  <r>
    <x v="4"/>
    <x v="4"/>
    <n v="35059064"/>
    <s v="Batatais"/>
    <m/>
    <m/>
    <m/>
    <m/>
    <m/>
    <m/>
    <n v="3.7666599999999995E-2"/>
    <n v="3.6039199999999993E-2"/>
    <n v="1.6274E-3"/>
    <n v="0"/>
    <n v="0"/>
    <n v="1.3056000000000001E-3"/>
    <n v="3.4042999999999997E-2"/>
    <n v="2.3180000000000002E-3"/>
    <n v="0"/>
    <n v="7"/>
    <n v="78.95"/>
    <n v="21.05"/>
    <m/>
    <s v=""/>
    <m/>
    <m/>
    <m/>
    <s v=""/>
    <s v=""/>
    <m/>
    <m/>
    <m/>
    <m/>
    <s v=""/>
    <m/>
    <m/>
    <m/>
    <m/>
    <m/>
    <s v=""/>
    <s v=""/>
    <m/>
    <m/>
    <s v=""/>
    <m/>
    <m/>
    <m/>
    <m/>
    <m/>
    <m/>
    <m/>
    <n v="1"/>
    <m/>
    <n v="15"/>
    <n v="4"/>
    <m/>
    <m/>
  </r>
  <r>
    <x v="11"/>
    <x v="4"/>
    <n v="35059068"/>
    <s v="Batatais"/>
    <n v="0.79349079664059496"/>
    <n v="58821"/>
    <n v="52019"/>
    <n v="6802"/>
    <n v="69.143000000000001"/>
    <n v="88.44"/>
    <n v="0.69964669999999973"/>
    <n v="0.51261979999999974"/>
    <n v="0.1870269"/>
    <n v="7.0000000000000007E-2"/>
    <n v="0.22340560000000004"/>
    <n v="3.80039E-2"/>
    <n v="0.41402499999999987"/>
    <n v="2.421220000000001E-2"/>
    <n v="0.15835185070833335"/>
    <n v="59"/>
    <n v="47.6"/>
    <n v="52.4"/>
    <n v="43.18"/>
    <n v="2914.9740000000002"/>
    <n v="315.39999999999998"/>
    <n v="8"/>
    <n v="0"/>
    <n v="7243.1845769368083"/>
    <n v="847.09338501555567"/>
    <n v="88.44"/>
    <m/>
    <n v="88.44"/>
    <n v="18.920000000000002"/>
    <s v=""/>
    <n v="100"/>
    <n v="17.39"/>
    <n v="5.5"/>
    <n v="20.6"/>
    <n v="11.9"/>
    <s v=""/>
    <s v=""/>
    <n v="0"/>
    <m/>
    <s v=""/>
    <n v="4.2"/>
    <n v="98"/>
    <n v="98"/>
    <n v="89.2"/>
    <n v="9.6999999999999993"/>
    <n v="0"/>
    <n v="0"/>
    <n v="22"/>
    <n v="140.82563544567685"/>
    <n v="129"/>
    <n v="142"/>
    <n v="2856.67452"/>
    <n v="2856.67452"/>
  </r>
  <r>
    <x v="7"/>
    <x v="4"/>
    <n v="350600313"/>
    <s v="Bauru"/>
    <n v="0.67595120900107997"/>
    <n v="356769"/>
    <n v="350801"/>
    <n v="5968"/>
    <n v="529.73199999999997"/>
    <n v="98.33"/>
    <n v="0.21820589999999965"/>
    <n v="1.58364E-2"/>
    <n v="0.20236949999999965"/>
    <n v="0"/>
    <n v="2.35011E-2"/>
    <n v="7.9864600000000008E-2"/>
    <n v="6.6955999999999986E-3"/>
    <n v="0.10814459999999987"/>
    <n v="1.2209110046145835"/>
    <n v="5"/>
    <n v="1.95"/>
    <n v="98.05"/>
    <n v="326.87"/>
    <n v="19612.259999999998"/>
    <n v="17649.89"/>
    <n v="19"/>
    <n v="0"/>
    <n v="458.76138341616002"/>
    <n v="43.312731767614338"/>
    <n v="98.23"/>
    <n v="100"/>
    <n v="97.15"/>
    <n v="51.52"/>
    <s v=""/>
    <n v="99.9"/>
    <n v="33.56"/>
    <n v="14.7"/>
    <n v="29.9"/>
    <n v="46.8"/>
    <s v=""/>
    <s v=""/>
    <n v="0"/>
    <m/>
    <s v=""/>
    <n v="9.6"/>
    <n v="98"/>
    <n v="10.78"/>
    <n v="10"/>
    <n v="2.2999999999999998"/>
    <n v="5"/>
    <n v="0"/>
    <n v="26"/>
    <n v="1.9657452434525566"/>
    <n v="7"/>
    <n v="352"/>
    <n v="19220.014800000001"/>
    <n v="2114.2016279999998"/>
  </r>
  <r>
    <x v="2"/>
    <x v="4"/>
    <n v="350600316"/>
    <s v="Bauru"/>
    <m/>
    <m/>
    <m/>
    <m/>
    <m/>
    <m/>
    <n v="0.54352689999999992"/>
    <n v="0.51667639999999992"/>
    <n v="2.6850499999999996E-2"/>
    <n v="0"/>
    <n v="0.34722219999999998"/>
    <n v="0"/>
    <n v="0.19378289999999998"/>
    <n v="2.5218000000000003E-3"/>
    <n v="0"/>
    <n v="2"/>
    <n v="33.33"/>
    <n v="66.67"/>
    <m/>
    <s v=""/>
    <m/>
    <m/>
    <m/>
    <s v=""/>
    <s v=""/>
    <m/>
    <m/>
    <m/>
    <m/>
    <s v=""/>
    <m/>
    <m/>
    <m/>
    <m/>
    <m/>
    <s v=""/>
    <s v=""/>
    <m/>
    <m/>
    <s v=""/>
    <m/>
    <m/>
    <m/>
    <m/>
    <m/>
    <m/>
    <m/>
    <n v="6"/>
    <m/>
    <n v="7"/>
    <n v="14"/>
    <m/>
    <m/>
  </r>
  <r>
    <x v="9"/>
    <x v="4"/>
    <n v="350610212"/>
    <s v="Bebedouro"/>
    <n v="-8.8450515877092101E-2"/>
    <n v="74593"/>
    <n v="71524"/>
    <n v="3069"/>
    <n v="109.292"/>
    <n v="95.89"/>
    <n v="1.9091331000000005"/>
    <n v="1.3759897000000005"/>
    <n v="0.53314339999999993"/>
    <n v="0"/>
    <n v="9.7372499999999987E-2"/>
    <n v="0.16251589999999999"/>
    <n v="1.3689787000000004"/>
    <n v="0.28026600000000007"/>
    <n v="0.22705971064814814"/>
    <n v="48"/>
    <n v="36.590000000000003"/>
    <n v="63.41"/>
    <n v="59.23"/>
    <n v="3998.0520000000001"/>
    <n v="2814.64"/>
    <n v="11"/>
    <n v="0"/>
    <n v="3153.8959419784696"/>
    <n v="359.3581167133645"/>
    <n v="100"/>
    <n v="95.29"/>
    <n v="100"/>
    <n v="44.2"/>
    <s v=""/>
    <n v="100"/>
    <n v="87.74"/>
    <n v="30.9"/>
    <n v="83.8"/>
    <n v="96.1"/>
    <s v=""/>
    <s v=""/>
    <n v="0"/>
    <m/>
    <s v=""/>
    <n v="10"/>
    <n v="100"/>
    <n v="36"/>
    <n v="29.6"/>
    <n v="4.5"/>
    <n v="1"/>
    <n v="0"/>
    <n v="12"/>
    <n v="42.720040346704771"/>
    <n v="60"/>
    <n v="104"/>
    <n v="3998.0520000000001"/>
    <n v="1439.29872"/>
  </r>
  <r>
    <x v="10"/>
    <x v="4"/>
    <n v="350610215"/>
    <s v="Bebedouro"/>
    <m/>
    <m/>
    <m/>
    <m/>
    <m/>
    <m/>
    <n v="0.39849229999999997"/>
    <n v="0.11502"/>
    <n v="0.28347229999999995"/>
    <n v="0"/>
    <n v="0"/>
    <n v="7.8703999999999996E-3"/>
    <n v="0.39006629999999998"/>
    <n v="5.5559999999999995E-4"/>
    <n v="0"/>
    <n v="3"/>
    <n v="40"/>
    <n v="60"/>
    <m/>
    <s v=""/>
    <m/>
    <m/>
    <m/>
    <s v=""/>
    <s v=""/>
    <m/>
    <m/>
    <m/>
    <m/>
    <s v=""/>
    <m/>
    <m/>
    <m/>
    <m/>
    <m/>
    <s v=""/>
    <s v=""/>
    <m/>
    <m/>
    <s v=""/>
    <m/>
    <m/>
    <m/>
    <m/>
    <m/>
    <m/>
    <m/>
    <n v="1"/>
    <m/>
    <n v="16"/>
    <n v="24"/>
    <m/>
    <m/>
  </r>
  <r>
    <x v="12"/>
    <x v="4"/>
    <n v="350620119"/>
    <s v="Bento de Abreu"/>
    <n v="1.1266367774441299"/>
    <n v="2840"/>
    <n v="2680"/>
    <n v="160"/>
    <n v="9.4090000000000007"/>
    <n v="94.37"/>
    <n v="5.7903000000000008E-3"/>
    <n v="0"/>
    <n v="5.7903000000000008E-3"/>
    <n v="0"/>
    <n v="0"/>
    <n v="4.3808000000000007E-3"/>
    <n v="0"/>
    <n v="1.4095000000000002E-3"/>
    <n v="6.8278333333333325E-3"/>
    <n v="0"/>
    <n v="0"/>
    <n v="100"/>
    <n v="1.86"/>
    <n v="143.208"/>
    <n v="34.36"/>
    <n v="1"/>
    <n v="0"/>
    <n v="23874.084507042255"/>
    <n v="2776.0563380281692"/>
    <n v="92.32"/>
    <n v="91.39"/>
    <n v="91.94"/>
    <n v="18.809999999999999"/>
    <s v=""/>
    <n v="100"/>
    <n v="19.87"/>
    <n v="7.9"/>
    <n v="27"/>
    <n v="2.4"/>
    <s v=""/>
    <s v=""/>
    <n v="0"/>
    <m/>
    <s v=""/>
    <n v="9"/>
    <n v="93.84"/>
    <n v="93.839218632607"/>
    <n v="76"/>
    <n v="8.1"/>
    <n v="0"/>
    <n v="0"/>
    <n v="0"/>
    <n v="0"/>
    <n v="0"/>
    <n v="5"/>
    <n v="134.38526820000001"/>
    <n v="134.38526820000001"/>
  </r>
  <r>
    <x v="0"/>
    <x v="4"/>
    <n v="350620120"/>
    <s v="Bento de Abreu"/>
    <m/>
    <m/>
    <m/>
    <m/>
    <m/>
    <m/>
    <n v="0.16509989999999999"/>
    <n v="0.16485339999999998"/>
    <n v="2.4649999999999997E-4"/>
    <n v="0"/>
    <n v="0"/>
    <n v="0.16485339999999998"/>
    <n v="0"/>
    <n v="2.4649999999999997E-4"/>
    <n v="0"/>
    <n v="1"/>
    <n v="66.67"/>
    <n v="33.33"/>
    <m/>
    <s v=""/>
    <m/>
    <m/>
    <m/>
    <s v=""/>
    <s v=""/>
    <m/>
    <m/>
    <m/>
    <m/>
    <s v=""/>
    <m/>
    <m/>
    <m/>
    <m/>
    <m/>
    <s v=""/>
    <s v=""/>
    <m/>
    <m/>
    <s v=""/>
    <m/>
    <m/>
    <m/>
    <m/>
    <m/>
    <m/>
    <m/>
    <n v="2"/>
    <m/>
    <n v="2"/>
    <n v="1"/>
    <m/>
    <m/>
  </r>
  <r>
    <x v="14"/>
    <x v="4"/>
    <n v="350630014"/>
    <s v="Bernardino de Campos"/>
    <n v="-2.0398519766140499E-2"/>
    <n v="10773"/>
    <n v="9785"/>
    <n v="988"/>
    <n v="44.148000000000003"/>
    <n v="90.83"/>
    <n v="0.20544350000000003"/>
    <n v="0.17279770000000003"/>
    <n v="3.2645800000000003E-2"/>
    <n v="0"/>
    <n v="2.5787000000000001E-2"/>
    <n v="2.4074999999999999E-3"/>
    <n v="0.17703370000000002"/>
    <n v="2.1529999999999997E-4"/>
    <n v="2.5148221875000001E-2"/>
    <n v="14"/>
    <n v="69.7"/>
    <n v="30.3"/>
    <n v="7.01"/>
    <n v="540.59400000000005"/>
    <n v="78.099999999999994"/>
    <n v="0"/>
    <n v="0"/>
    <n v="7406.1152882205515"/>
    <n v="848.92230576441091"/>
    <n v="89.64"/>
    <m/>
    <n v="88.37"/>
    <n v="20.62"/>
    <s v=""/>
    <n v="100"/>
    <n v="17.14"/>
    <n v="8.1999999999999993"/>
    <n v="19"/>
    <n v="11.3"/>
    <s v=""/>
    <s v=""/>
    <n v="0"/>
    <m/>
    <s v=""/>
    <n v="4.5"/>
    <n v="95.59"/>
    <n v="95.590341722938405"/>
    <n v="85.6"/>
    <n v="9.9"/>
    <n v="0"/>
    <n v="0"/>
    <n v="0"/>
    <n v="103.38703121530335"/>
    <n v="23"/>
    <n v="10"/>
    <n v="516.75565189999998"/>
    <n v="516.75565189999998"/>
  </r>
  <r>
    <x v="5"/>
    <x v="4"/>
    <n v="350630017"/>
    <s v="Bernardino de Campos"/>
    <m/>
    <m/>
    <m/>
    <m/>
    <m/>
    <m/>
    <n v="2E-3"/>
    <n v="2E-3"/>
    <n v="0"/>
    <n v="0"/>
    <n v="0"/>
    <n v="0"/>
    <n v="2E-3"/>
    <n v="0"/>
    <n v="0"/>
    <n v="0"/>
    <n v="100"/>
    <n v="0"/>
    <m/>
    <s v=""/>
    <m/>
    <m/>
    <m/>
    <s v=""/>
    <s v=""/>
    <m/>
    <m/>
    <m/>
    <m/>
    <s v=""/>
    <m/>
    <m/>
    <m/>
    <m/>
    <m/>
    <s v=""/>
    <s v=""/>
    <m/>
    <m/>
    <s v=""/>
    <m/>
    <m/>
    <m/>
    <m/>
    <m/>
    <m/>
    <m/>
    <n v="0"/>
    <m/>
    <n v="1"/>
    <n v="0"/>
    <m/>
    <m/>
  </r>
  <r>
    <x v="18"/>
    <x v="4"/>
    <n v="35063596"/>
    <s v="Bertioga"/>
    <m/>
    <m/>
    <m/>
    <m/>
    <m/>
    <m/>
    <n v="0"/>
    <n v="0"/>
    <n v="0"/>
    <n v="0"/>
    <n v="0"/>
    <n v="0"/>
    <n v="0"/>
    <n v="0"/>
    <n v="0"/>
    <n v="0"/>
    <n v="0"/>
    <n v="0"/>
    <m/>
    <s v=""/>
    <m/>
    <m/>
    <m/>
    <s v=""/>
    <s v=""/>
    <m/>
    <m/>
    <m/>
    <m/>
    <s v=""/>
    <m/>
    <m/>
    <m/>
    <m/>
    <m/>
    <s v=""/>
    <s v=""/>
    <m/>
    <m/>
    <s v=""/>
    <m/>
    <m/>
    <m/>
    <m/>
    <m/>
    <m/>
    <m/>
    <n v="0"/>
    <m/>
    <n v="0"/>
    <n v="0"/>
    <m/>
    <m/>
  </r>
  <r>
    <x v="19"/>
    <x v="4"/>
    <n v="35063597"/>
    <s v="Bertioga"/>
    <n v="3.5501491609509799"/>
    <n v="57109"/>
    <n v="56441"/>
    <n v="668"/>
    <n v="116.146"/>
    <n v="98.83"/>
    <n v="1.7869699999999999"/>
    <n v="1.7862293"/>
    <n v="7.4069999999999995E-4"/>
    <n v="0"/>
    <n v="0.73248609999999992"/>
    <n v="5.5600000000000003E-5"/>
    <n v="7.4069999999999995E-4"/>
    <n v="1.0536875999999999"/>
    <n v="0.12938817301041666"/>
    <n v="10"/>
    <n v="94.44"/>
    <n v="5.56"/>
    <n v="45.6"/>
    <n v="3077.7840000000001"/>
    <n v="2390.81"/>
    <n v="6"/>
    <n v="0"/>
    <n v="15185.697525784028"/>
    <n v="1927.2030678176818"/>
    <n v="74.430000000000007"/>
    <n v="98.89"/>
    <n v="50.48"/>
    <n v="39.68"/>
    <s v=""/>
    <n v="75.67"/>
    <n v="17.399999999999999"/>
    <n v="6.5"/>
    <n v="26.3"/>
    <n v="0"/>
    <s v=""/>
    <s v=""/>
    <n v="0"/>
    <m/>
    <s v=""/>
    <n v="9.5"/>
    <n v="26.7"/>
    <n v="26.702811389178098"/>
    <n v="22.3"/>
    <n v="3.8"/>
    <n v="0"/>
    <n v="0"/>
    <n v="29"/>
    <n v="565.73949764409213"/>
    <n v="17"/>
    <n v="1"/>
    <n v="821.85485649999998"/>
    <n v="821.85485649999998"/>
  </r>
  <r>
    <x v="12"/>
    <x v="4"/>
    <n v="350640919"/>
    <s v="Bilac"/>
    <n v="1.19621248968769"/>
    <n v="7537"/>
    <n v="7048"/>
    <n v="489"/>
    <n v="47.920999999999999"/>
    <n v="93.51"/>
    <n v="7.6556000000000003E-3"/>
    <n v="4.6110999999999999E-3"/>
    <n v="3.0445000000000003E-3"/>
    <n v="0"/>
    <n v="2.2222000000000001E-3"/>
    <n v="4.5669999999999999E-4"/>
    <n v="4.6515999999999997E-3"/>
    <n v="3.2509999999999999E-4"/>
    <n v="1.9225238281249998E-2"/>
    <n v="0"/>
    <n v="7.69"/>
    <n v="92.31"/>
    <n v="5"/>
    <n v="385.39800000000002"/>
    <n v="34.69"/>
    <n v="1"/>
    <n v="0"/>
    <n v="4811.7818760780156"/>
    <n v="418.41581531113189"/>
    <n v="97.95"/>
    <n v="100"/>
    <n v="98.57"/>
    <n v="7.27"/>
    <s v=""/>
    <n v="97.94"/>
    <n v="1.96"/>
    <n v="0.7"/>
    <n v="1.6"/>
    <n v="3"/>
    <s v=""/>
    <s v=""/>
    <n v="13.267878466233199"/>
    <m/>
    <s v=""/>
    <n v="9"/>
    <n v="100"/>
    <n v="100"/>
    <n v="91"/>
    <n v="9.6999999999999993"/>
    <n v="0"/>
    <n v="0"/>
    <n v="8"/>
    <n v="10.402991998026684"/>
    <n v="1"/>
    <n v="12"/>
    <n v="385.39800000000002"/>
    <n v="385.39800000000002"/>
  </r>
  <r>
    <x v="0"/>
    <x v="4"/>
    <n v="350640920"/>
    <s v="Bilac"/>
    <m/>
    <m/>
    <m/>
    <m/>
    <m/>
    <m/>
    <n v="0"/>
    <n v="0"/>
    <n v="0"/>
    <n v="0"/>
    <n v="0"/>
    <n v="0"/>
    <n v="0"/>
    <n v="0"/>
    <n v="0"/>
    <n v="0"/>
    <n v="0"/>
    <n v="0"/>
    <m/>
    <s v=""/>
    <m/>
    <m/>
    <m/>
    <s v=""/>
    <s v=""/>
    <m/>
    <m/>
    <m/>
    <m/>
    <s v=""/>
    <m/>
    <m/>
    <m/>
    <m/>
    <m/>
    <s v=""/>
    <s v=""/>
    <m/>
    <m/>
    <s v=""/>
    <m/>
    <m/>
    <m/>
    <m/>
    <m/>
    <m/>
    <m/>
    <n v="0"/>
    <m/>
    <n v="0"/>
    <n v="0"/>
    <m/>
    <m/>
  </r>
  <r>
    <x v="12"/>
    <x v="4"/>
    <n v="350650819"/>
    <s v="Birigui"/>
    <n v="1.2655994061251601"/>
    <n v="116637"/>
    <n v="113416"/>
    <n v="3221"/>
    <n v="219.8"/>
    <n v="97.24"/>
    <n v="0.28715509999999989"/>
    <n v="8.1867900000000007E-2"/>
    <n v="0.20528719999999989"/>
    <n v="0"/>
    <n v="0.18518519999999999"/>
    <n v="1.2059499999999999E-2"/>
    <n v="8.1850500000000007E-2"/>
    <n v="8.0598999999999966E-3"/>
    <n v="0.4063395486111111"/>
    <n v="19"/>
    <n v="29.63"/>
    <n v="70.37"/>
    <n v="104.38"/>
    <n v="6262.5420000000004"/>
    <n v="1598.21"/>
    <n v="7"/>
    <n v="0"/>
    <n v="1038.2489261555081"/>
    <n v="81.113197355899061"/>
    <n v="100"/>
    <n v="97.02"/>
    <n v="100"/>
    <n v="20.64"/>
    <s v=""/>
    <n v="100"/>
    <n v="23.73"/>
    <n v="7.5"/>
    <n v="9"/>
    <n v="68.400000000000006"/>
    <s v=""/>
    <s v=""/>
    <n v="0"/>
    <m/>
    <s v=""/>
    <n v="7.6"/>
    <n v="98"/>
    <n v="98"/>
    <n v="74.5"/>
    <n v="8"/>
    <n v="1"/>
    <n v="0"/>
    <n v="13"/>
    <n v="45.528425828187103"/>
    <n v="32"/>
    <n v="76"/>
    <n v="6137.2911599999998"/>
    <n v="6137.2911599999998"/>
  </r>
  <r>
    <x v="18"/>
    <x v="4"/>
    <n v="35066076"/>
    <s v="Biritiba Mirim"/>
    <n v="1.32409314747719"/>
    <n v="30822"/>
    <n v="26719"/>
    <n v="4103"/>
    <n v="97.316000000000003"/>
    <n v="86.69"/>
    <n v="0.75469840000000132"/>
    <n v="0.74144470000000129"/>
    <n v="1.32537E-2"/>
    <n v="0"/>
    <n v="0.10972229999999999"/>
    <n v="2.8739999999999999E-4"/>
    <n v="0.6410156000000018"/>
    <n v="3.6731000000000003E-3"/>
    <n v="5.2211718854166665E-2"/>
    <n v="25"/>
    <n v="76.34"/>
    <n v="23.66"/>
    <n v="21.61"/>
    <n v="1458.9179999999999"/>
    <n v="751.04"/>
    <n v="1"/>
    <n v="1"/>
    <n v="9720.0700798131202"/>
    <n v="1278.9565894490947"/>
    <n v="55.65"/>
    <m/>
    <n v="47.58"/>
    <n v="27.91"/>
    <s v=""/>
    <n v="64.84"/>
    <n v="21.26"/>
    <n v="7.9"/>
    <n v="32.200000000000003"/>
    <n v="1.1000000000000001"/>
    <s v=""/>
    <s v=""/>
    <n v="0"/>
    <m/>
    <s v=""/>
    <n v="9.8000000000000007"/>
    <n v="55.69"/>
    <n v="55.136784987565001"/>
    <n v="48.5"/>
    <n v="5.7"/>
    <n v="0"/>
    <n v="1"/>
    <n v="11"/>
    <n v="210.68067172284185"/>
    <n v="142"/>
    <n v="44"/>
    <n v="812.52573819999998"/>
    <n v="804.40048079999997"/>
  </r>
  <r>
    <x v="19"/>
    <x v="4"/>
    <n v="35066077"/>
    <s v="Biritiba Mirim"/>
    <m/>
    <m/>
    <m/>
    <m/>
    <m/>
    <m/>
    <n v="0"/>
    <n v="0"/>
    <n v="0"/>
    <n v="0"/>
    <n v="0"/>
    <n v="0"/>
    <n v="0"/>
    <n v="0"/>
    <n v="0"/>
    <n v="0"/>
    <n v="0"/>
    <n v="0"/>
    <m/>
    <s v=""/>
    <m/>
    <m/>
    <m/>
    <s v=""/>
    <s v=""/>
    <m/>
    <m/>
    <m/>
    <m/>
    <s v=""/>
    <m/>
    <m/>
    <m/>
    <m/>
    <m/>
    <s v=""/>
    <s v=""/>
    <m/>
    <m/>
    <s v=""/>
    <m/>
    <m/>
    <m/>
    <m/>
    <m/>
    <m/>
    <m/>
    <n v="0"/>
    <m/>
    <n v="0"/>
    <n v="0"/>
    <m/>
    <m/>
  </r>
  <r>
    <x v="7"/>
    <x v="4"/>
    <n v="350670613"/>
    <s v="Boa Esperança do Sul"/>
    <n v="0.69580702099354397"/>
    <n v="14211"/>
    <n v="12930"/>
    <n v="1281"/>
    <n v="20.565000000000001"/>
    <n v="90.99"/>
    <n v="1.1010977999999998"/>
    <n v="0.99292569999999991"/>
    <n v="0.10817209999999999"/>
    <n v="0"/>
    <n v="0"/>
    <n v="0"/>
    <n v="1.0865984000000002"/>
    <n v="1.4499400000000003E-2"/>
    <n v="4.3258020833333334E-2"/>
    <n v="21"/>
    <n v="62.69"/>
    <n v="37.31"/>
    <n v="9.15"/>
    <n v="705.83399999999995"/>
    <n v="83.29"/>
    <n v="2"/>
    <n v="0"/>
    <n v="12205.193160227993"/>
    <n v="1242.7105763141228"/>
    <n v="100"/>
    <m/>
    <n v="100"/>
    <n v="10.91"/>
    <s v=""/>
    <n v="100"/>
    <n v="38.909999999999997"/>
    <n v="20"/>
    <n v="43.7"/>
    <n v="19.3"/>
    <s v=""/>
    <s v=""/>
    <n v="0"/>
    <m/>
    <s v=""/>
    <n v="8.4"/>
    <n v="98"/>
    <n v="98"/>
    <n v="88.2"/>
    <n v="10"/>
    <n v="1"/>
    <n v="0"/>
    <n v="10"/>
    <n v="0"/>
    <n v="42"/>
    <n v="25"/>
    <n v="691.71731999999997"/>
    <n v="691.71731999999997"/>
  </r>
  <r>
    <x v="7"/>
    <x v="4"/>
    <n v="350680513"/>
    <s v="Bocaina"/>
    <n v="1.26924043446239"/>
    <n v="11646"/>
    <n v="10827"/>
    <n v="819"/>
    <n v="31.991"/>
    <n v="92.97"/>
    <n v="1.0126769000000002"/>
    <n v="0.96840270000000017"/>
    <n v="4.42742E-2"/>
    <n v="0"/>
    <n v="3.2538099999999993E-2"/>
    <n v="0.2403149"/>
    <n v="0.73750789999999999"/>
    <n v="2.3160000000000004E-3"/>
    <n v="3.545020833333333E-2"/>
    <n v="1"/>
    <n v="59.46"/>
    <n v="40.54"/>
    <n v="7.69"/>
    <n v="593.40599999999995"/>
    <n v="84.06"/>
    <n v="0"/>
    <n v="0"/>
    <n v="8015.3323029366302"/>
    <n v="812.36476043276673"/>
    <n v="100"/>
    <n v="92.14"/>
    <n v="98.02"/>
    <n v="26.97"/>
    <s v=""/>
    <n v="100"/>
    <n v="66.62"/>
    <n v="34.200000000000003"/>
    <n v="79.400000000000006"/>
    <n v="14.8"/>
    <s v=""/>
    <s v=""/>
    <n v="0"/>
    <m/>
    <s v=""/>
    <n v="9.6"/>
    <n v="99.8"/>
    <n v="99.795615013006298"/>
    <n v="85.8"/>
    <n v="9.8000000000000007"/>
    <n v="0"/>
    <n v="0"/>
    <n v="8"/>
    <n v="93.088310482425484"/>
    <n v="22"/>
    <n v="15"/>
    <n v="592.19316719999995"/>
    <n v="592.19316719999995"/>
  </r>
  <r>
    <x v="8"/>
    <x v="4"/>
    <n v="350690410"/>
    <s v="Bofete"/>
    <n v="1.9134698358148201"/>
    <n v="10512"/>
    <n v="6702"/>
    <n v="3810"/>
    <n v="16.088999999999999"/>
    <n v="63.76"/>
    <n v="1.24563E-2"/>
    <n v="1.0715499999999999E-2"/>
    <n v="1.7407999999999998E-3"/>
    <n v="0"/>
    <n v="1.6175999999999999E-3"/>
    <n v="0"/>
    <n v="8.1597000000000006E-3"/>
    <n v="2.679E-3"/>
    <n v="1.6794562500000002E-2"/>
    <n v="16"/>
    <n v="62.5"/>
    <n v="37.5"/>
    <n v="4.9400000000000004"/>
    <n v="380.75400000000002"/>
    <n v="95.09"/>
    <n v="0"/>
    <n v="0"/>
    <n v="18750"/>
    <n v="2609.9999999999995"/>
    <n v="61.35"/>
    <n v="90.42"/>
    <n v="55.06"/>
    <n v="32.229999999999997"/>
    <s v=""/>
    <n v="96.23"/>
    <n v="0.71"/>
    <n v="0.3"/>
    <n v="1"/>
    <n v="0.2"/>
    <s v=""/>
    <s v=""/>
    <n v="0"/>
    <m/>
    <s v=""/>
    <n v="8"/>
    <n v="87.47"/>
    <n v="87.473715830579806"/>
    <n v="75"/>
    <n v="8"/>
    <n v="0"/>
    <n v="0"/>
    <n v="12"/>
    <n v="11.908616256005477"/>
    <n v="10"/>
    <n v="6"/>
    <n v="333.05967199999998"/>
    <n v="333.05967199999998"/>
  </r>
  <r>
    <x v="14"/>
    <x v="4"/>
    <n v="350690414"/>
    <s v="Bofete"/>
    <m/>
    <m/>
    <m/>
    <m/>
    <m/>
    <m/>
    <n v="4.6074000000000011E-3"/>
    <n v="4.5600000000000007E-3"/>
    <n v="4.74E-5"/>
    <n v="0"/>
    <n v="0"/>
    <n v="0"/>
    <n v="5.3700000000000004E-4"/>
    <n v="4.0704000000000001E-3"/>
    <n v="0"/>
    <n v="6"/>
    <n v="71.430000000000007"/>
    <n v="28.57"/>
    <m/>
    <s v=""/>
    <m/>
    <m/>
    <m/>
    <s v=""/>
    <s v=""/>
    <m/>
    <m/>
    <m/>
    <m/>
    <s v=""/>
    <m/>
    <m/>
    <m/>
    <m/>
    <m/>
    <s v=""/>
    <s v=""/>
    <m/>
    <m/>
    <s v=""/>
    <m/>
    <m/>
    <m/>
    <m/>
    <m/>
    <m/>
    <m/>
    <n v="0"/>
    <m/>
    <n v="5"/>
    <n v="2"/>
    <m/>
    <m/>
  </r>
  <r>
    <x v="8"/>
    <x v="4"/>
    <n v="350700110"/>
    <s v="Boituva"/>
    <n v="2.4274113319435502"/>
    <n v="54017"/>
    <n v="50813"/>
    <n v="3204"/>
    <n v="216.92699999999999"/>
    <n v="94.07"/>
    <n v="0.46387849999999986"/>
    <n v="0.13582229999999998"/>
    <n v="0.32805619999999991"/>
    <n v="0"/>
    <n v="0"/>
    <n v="0.44037559999999998"/>
    <n v="6.304699999999999E-3"/>
    <n v="1.7198200000000011E-2"/>
    <n v="0.12841728994212961"/>
    <n v="20"/>
    <n v="8.49"/>
    <n v="91.51"/>
    <n v="42.77"/>
    <n v="2886.7860000000001"/>
    <n v="1490.39"/>
    <n v="3"/>
    <n v="1"/>
    <n v="1319.4246255808357"/>
    <n v="204.33567210322676"/>
    <n v="78.099999999999994"/>
    <n v="93.91"/>
    <n v="66.709999999999994"/>
    <n v="23.81"/>
    <s v=""/>
    <n v="83.02"/>
    <n v="56.57"/>
    <n v="20.5"/>
    <n v="28.9"/>
    <n v="93.7"/>
    <s v=""/>
    <s v=""/>
    <n v="0"/>
    <m/>
    <s v=""/>
    <n v="9.3000000000000007"/>
    <n v="69.400000000000006"/>
    <n v="69.395927915782806"/>
    <n v="48.4"/>
    <n v="5.9"/>
    <n v="1"/>
    <n v="1"/>
    <n v="35"/>
    <n v="0"/>
    <n v="9"/>
    <n v="97"/>
    <n v="2003.3119320000001"/>
    <n v="2003.3119320000001"/>
  </r>
  <r>
    <x v="6"/>
    <x v="4"/>
    <n v="35071005"/>
    <s v="Bom Jesus dos Perdões"/>
    <n v="2.8028907082711298"/>
    <n v="22541"/>
    <n v="20288"/>
    <n v="2253"/>
    <n v="207.732"/>
    <n v="90"/>
    <n v="0.21980719999999998"/>
    <n v="0.16635559999999999"/>
    <n v="5.3451599999999995E-2"/>
    <n v="0"/>
    <n v="0.11485539999999998"/>
    <n v="6.3931600000000005E-2"/>
    <n v="1.5365999999999999E-3"/>
    <n v="3.9483600000000008E-2"/>
    <n v="6.1752947916666669E-2"/>
    <n v="11"/>
    <n v="26.67"/>
    <n v="73.33"/>
    <n v="14.52"/>
    <n v="1120.2840000000001"/>
    <n v="1120.28"/>
    <n v="1"/>
    <n v="0"/>
    <n v="1846.7468169114059"/>
    <n v="237.83860520828708"/>
    <n v="90"/>
    <n v="88.17"/>
    <n v="87.25"/>
    <n v="33.630000000000003"/>
    <s v=""/>
    <n v="96.97"/>
    <n v="43.96"/>
    <n v="16.7"/>
    <n v="50.4"/>
    <n v="31.4"/>
    <s v=""/>
    <s v=""/>
    <n v="0"/>
    <m/>
    <s v=""/>
    <n v="8.6"/>
    <n v="85"/>
    <n v="0"/>
    <n v="0"/>
    <n v="1.6"/>
    <n v="0"/>
    <n v="0"/>
    <n v="13"/>
    <n v="186.22592747343541"/>
    <n v="24"/>
    <n v="66"/>
    <n v="952.2414"/>
    <n v="0"/>
  </r>
  <r>
    <x v="14"/>
    <x v="4"/>
    <n v="350715914"/>
    <s v="Bom Sucesso de Itararé"/>
    <n v="0.84987390855342204"/>
    <n v="3734"/>
    <n v="2695"/>
    <n v="1039"/>
    <n v="28.029"/>
    <n v="72.17"/>
    <n v="1.5850599999999999E-2"/>
    <n v="1.2396900000000001E-2"/>
    <n v="3.4537000000000001E-3"/>
    <n v="0"/>
    <n v="6.9037000000000005E-3"/>
    <n v="0"/>
    <n v="8.6689000000000002E-3"/>
    <n v="2.7800000000000004E-4"/>
    <n v="5.6651781249999998E-3"/>
    <n v="3"/>
    <n v="87.5"/>
    <n v="12.5"/>
    <n v="1.84"/>
    <n v="141.858"/>
    <n v="44.96"/>
    <n v="1"/>
    <n v="0"/>
    <n v="12499.539367970005"/>
    <n v="1435.7579003749333"/>
    <n v="58.26"/>
    <n v="68.06"/>
    <n v="55.91"/>
    <n v="52.67"/>
    <s v=""/>
    <n v="85.61"/>
    <n v="2.4"/>
    <n v="1.1000000000000001"/>
    <n v="2.5"/>
    <n v="2"/>
    <s v=""/>
    <s v=""/>
    <n v="0"/>
    <m/>
    <s v=""/>
    <n v="7.6"/>
    <n v="74.239999999999995"/>
    <n v="74.241856982403604"/>
    <n v="68.3"/>
    <n v="7.2"/>
    <n v="0"/>
    <n v="0"/>
    <n v="0"/>
    <n v="123.56186946902045"/>
    <n v="7"/>
    <n v="1"/>
    <n v="105.31801350000001"/>
    <n v="105.31801350000001"/>
  </r>
  <r>
    <x v="1"/>
    <x v="4"/>
    <n v="350720921"/>
    <s v="Borá"/>
    <n v="3.71586476343388E-2"/>
    <n v="809"/>
    <n v="630"/>
    <n v="179"/>
    <n v="6.8170000000000002"/>
    <n v="77.87"/>
    <n v="5.2699600000000006E-2"/>
    <n v="1.5306E-3"/>
    <n v="5.1169000000000006E-2"/>
    <n v="0"/>
    <n v="1.5306E-3"/>
    <n v="5.1057900000000003E-2"/>
    <n v="1.111E-4"/>
    <n v="0"/>
    <n v="2.1067708333333333E-3"/>
    <n v="0"/>
    <n v="16.670000000000002"/>
    <n v="83.33"/>
    <n v="0.46"/>
    <n v="35.262"/>
    <n v="2.82"/>
    <n v="0"/>
    <n v="0"/>
    <n v="35083.312731767612"/>
    <n v="3898.1458590852894"/>
    <n v="100"/>
    <n v="99.76"/>
    <n v="99.76"/>
    <n v="19.420000000000002"/>
    <s v=""/>
    <n v="100"/>
    <n v="12.55"/>
    <n v="5.9"/>
    <n v="0.5"/>
    <n v="51.2"/>
    <s v=""/>
    <s v=""/>
    <n v="0"/>
    <m/>
    <s v=""/>
    <n v="10"/>
    <n v="100"/>
    <n v="100"/>
    <n v="92"/>
    <n v="10"/>
    <n v="0"/>
    <n v="0"/>
    <n v="0"/>
    <n v="94.932014833127326"/>
    <n v="1"/>
    <n v="5"/>
    <n v="35.262"/>
    <n v="35.262"/>
  </r>
  <r>
    <x v="7"/>
    <x v="4"/>
    <n v="350730813"/>
    <s v="Boracéia"/>
    <n v="1.2258645855908199"/>
    <n v="4568"/>
    <n v="4140"/>
    <n v="428"/>
    <n v="37.814999999999998"/>
    <n v="90.63"/>
    <n v="1.6046399999999999E-2"/>
    <n v="2.1088999999999999E-3"/>
    <n v="1.3937499999999999E-2"/>
    <n v="0"/>
    <n v="1.37755E-2"/>
    <n v="0"/>
    <n v="2.0834E-3"/>
    <n v="1.875E-4"/>
    <n v="1.0483797916666666E-2"/>
    <n v="0"/>
    <n v="37.5"/>
    <n v="62.5"/>
    <n v="2.93"/>
    <n v="226.36799999999999"/>
    <n v="51.41"/>
    <n v="0"/>
    <n v="0"/>
    <n v="6696.5674255691765"/>
    <n v="690.3677758318737"/>
    <n v="88.13"/>
    <n v="100"/>
    <n v="87.79"/>
    <n v="17.96"/>
    <s v=""/>
    <n v="98.28"/>
    <n v="3.21"/>
    <n v="1.7"/>
    <n v="0.5"/>
    <n v="13.9"/>
    <s v=""/>
    <s v=""/>
    <n v="0"/>
    <m/>
    <s v=""/>
    <n v="9.6"/>
    <n v="93.12"/>
    <n v="93.122721749696197"/>
    <n v="77.3"/>
    <n v="8.1999999999999993"/>
    <n v="0"/>
    <n v="0"/>
    <n v="1"/>
    <n v="133.53939203409709"/>
    <n v="3"/>
    <n v="5"/>
    <n v="210.8000428"/>
    <n v="210.8000428"/>
  </r>
  <r>
    <x v="2"/>
    <x v="4"/>
    <n v="350740716"/>
    <s v="Borborema"/>
    <n v="0.693748477446676"/>
    <n v="15045"/>
    <n v="13961"/>
    <n v="1084"/>
    <n v="27.225999999999999"/>
    <n v="92.79"/>
    <n v="0.7532283999999998"/>
    <n v="0.67401909999999976"/>
    <n v="7.9209299999999996E-2"/>
    <n v="0"/>
    <n v="4.9914300000000002E-2"/>
    <n v="9.2600000000000001E-5"/>
    <n v="0.68668109999999971"/>
    <n v="1.6540399999999997E-2"/>
    <n v="4.0974308732638888E-2"/>
    <n v="6"/>
    <n v="53.85"/>
    <n v="46.15"/>
    <n v="9.89"/>
    <n v="763.18200000000002"/>
    <n v="262.07"/>
    <n v="2"/>
    <n v="0"/>
    <n v="8677.9022931206364"/>
    <n v="775.56131605184419"/>
    <n v="89.47"/>
    <n v="90.13"/>
    <n v="89.47"/>
    <n v="41.37"/>
    <s v=""/>
    <n v="99.27"/>
    <n v="44.57"/>
    <n v="18.2"/>
    <n v="51.1"/>
    <n v="21.4"/>
    <s v=""/>
    <s v=""/>
    <n v="0"/>
    <m/>
    <s v=""/>
    <n v="8.6"/>
    <n v="98"/>
    <n v="98"/>
    <n v="65.7"/>
    <n v="7.7"/>
    <n v="0"/>
    <n v="0"/>
    <n v="4"/>
    <n v="122.02768404527475"/>
    <n v="28"/>
    <n v="24"/>
    <n v="747.91836000000001"/>
    <n v="747.91836000000001"/>
  </r>
  <r>
    <x v="7"/>
    <x v="4"/>
    <n v="350745613"/>
    <s v="Borebi"/>
    <n v="1.3830359881373999"/>
    <n v="2470"/>
    <n v="2252"/>
    <n v="218"/>
    <n v="7.0949999999999998"/>
    <n v="91.17"/>
    <n v="7.4535999999999995E-3"/>
    <n v="6.4814E-3"/>
    <n v="9.7219999999999989E-4"/>
    <n v="0"/>
    <n v="0"/>
    <n v="0"/>
    <n v="7.3378999999999996E-3"/>
    <n v="1.1569999999999999E-4"/>
    <n v="6.0636784722222217E-3"/>
    <n v="9"/>
    <n v="42.86"/>
    <n v="57.14"/>
    <n v="1.56"/>
    <n v="119.988"/>
    <n v="24"/>
    <n v="0"/>
    <n v="0"/>
    <n v="40217.975708502025"/>
    <n v="4213.3117408906865"/>
    <m/>
    <m/>
    <m/>
    <m/>
    <s v=""/>
    <m/>
    <n v="1.39"/>
    <n v="0.7"/>
    <n v="1.6"/>
    <n v="0.6"/>
    <s v=""/>
    <s v=""/>
    <n v="0"/>
    <m/>
    <s v=""/>
    <n v="8.5"/>
    <n v="100"/>
    <n v="100"/>
    <n v="80"/>
    <n v="9.8000000000000007"/>
    <n v="0"/>
    <n v="0"/>
    <n v="2"/>
    <n v="0"/>
    <n v="3"/>
    <n v="4"/>
    <n v="119.988"/>
    <n v="119.988"/>
  </r>
  <r>
    <x v="5"/>
    <x v="4"/>
    <n v="350745617"/>
    <s v="Borebi"/>
    <m/>
    <m/>
    <m/>
    <m/>
    <m/>
    <m/>
    <n v="1.5428300000000001E-2"/>
    <n v="1.45833E-2"/>
    <n v="8.4499999999999983E-4"/>
    <n v="0"/>
    <n v="5.5559999999999995E-4"/>
    <n v="0"/>
    <n v="1.45833E-2"/>
    <n v="2.8939999999999999E-4"/>
    <n v="0"/>
    <n v="2"/>
    <n v="42.86"/>
    <n v="57.14"/>
    <m/>
    <s v=""/>
    <m/>
    <m/>
    <m/>
    <s v=""/>
    <s v=""/>
    <m/>
    <m/>
    <m/>
    <m/>
    <s v=""/>
    <m/>
    <m/>
    <m/>
    <m/>
    <m/>
    <s v=""/>
    <s v=""/>
    <m/>
    <m/>
    <s v=""/>
    <m/>
    <m/>
    <m/>
    <m/>
    <m/>
    <m/>
    <m/>
    <n v="0"/>
    <m/>
    <n v="3"/>
    <n v="4"/>
    <m/>
    <m/>
  </r>
  <r>
    <x v="6"/>
    <x v="4"/>
    <n v="35075065"/>
    <s v="Botucatu"/>
    <m/>
    <m/>
    <m/>
    <m/>
    <m/>
    <m/>
    <n v="0"/>
    <n v="0"/>
    <n v="0"/>
    <n v="0"/>
    <n v="0"/>
    <n v="0"/>
    <n v="0"/>
    <n v="0"/>
    <n v="0"/>
    <n v="0"/>
    <n v="0"/>
    <n v="0"/>
    <m/>
    <s v=""/>
    <m/>
    <m/>
    <m/>
    <s v=""/>
    <s v=""/>
    <m/>
    <m/>
    <m/>
    <m/>
    <s v=""/>
    <m/>
    <m/>
    <m/>
    <m/>
    <m/>
    <s v=""/>
    <s v=""/>
    <m/>
    <m/>
    <s v=""/>
    <m/>
    <m/>
    <m/>
    <m/>
    <m/>
    <m/>
    <m/>
    <n v="0"/>
    <m/>
    <n v="0"/>
    <n v="0"/>
    <m/>
    <m/>
  </r>
  <r>
    <x v="8"/>
    <x v="4"/>
    <n v="350750610"/>
    <s v="Botucatu"/>
    <n v="1.2939916688369"/>
    <n v="136091"/>
    <n v="131367"/>
    <n v="4724"/>
    <n v="91.775000000000006"/>
    <n v="96.53"/>
    <n v="0.111652"/>
    <n v="0.1023358"/>
    <n v="9.3162000000000002E-3"/>
    <n v="0"/>
    <n v="0.10214130000000002"/>
    <n v="2.8958999999999999E-3"/>
    <n v="2.2637000000000004E-3"/>
    <n v="4.3511000000000001E-3"/>
    <n v="0.47122123049652775"/>
    <n v="15"/>
    <n v="45.45"/>
    <n v="54.55"/>
    <n v="122.29"/>
    <n v="7337.6279999999997"/>
    <n v="1469.28"/>
    <n v="4"/>
    <n v="1"/>
    <n v="3151.4912815689504"/>
    <n v="414.79186720650154"/>
    <n v="99.39"/>
    <n v="100"/>
    <n v="93.1"/>
    <n v="35.29"/>
    <s v=""/>
    <n v="100"/>
    <n v="4.9800000000000004"/>
    <n v="2.2000000000000002"/>
    <n v="6.6"/>
    <n v="1.4"/>
    <s v=""/>
    <s v=""/>
    <n v="0"/>
    <m/>
    <s v=""/>
    <n v="9.6999999999999993"/>
    <n v="93.32"/>
    <n v="93.320892383232206"/>
    <n v="80"/>
    <n v="9.9"/>
    <n v="1"/>
    <n v="1"/>
    <n v="45"/>
    <n v="21.645883801229026"/>
    <n v="15"/>
    <n v="18"/>
    <n v="6847.5399289999996"/>
    <n v="6847.5399289999996"/>
  </r>
  <r>
    <x v="5"/>
    <x v="4"/>
    <n v="350750617"/>
    <s v="Botucatu"/>
    <m/>
    <m/>
    <m/>
    <m/>
    <m/>
    <m/>
    <n v="0.18174799999999999"/>
    <n v="0.16641529999999999"/>
    <n v="1.5332699999999999E-2"/>
    <n v="0"/>
    <n v="1.6777999999999999E-3"/>
    <n v="0.1113426"/>
    <n v="6.7515300000000014E-2"/>
    <n v="1.2122999999999999E-3"/>
    <n v="0"/>
    <n v="11"/>
    <n v="60.87"/>
    <n v="39.130000000000003"/>
    <m/>
    <s v=""/>
    <m/>
    <m/>
    <m/>
    <s v=""/>
    <s v=""/>
    <m/>
    <m/>
    <m/>
    <m/>
    <s v=""/>
    <m/>
    <m/>
    <m/>
    <m/>
    <m/>
    <s v=""/>
    <s v=""/>
    <m/>
    <m/>
    <s v=""/>
    <m/>
    <m/>
    <m/>
    <m/>
    <m/>
    <m/>
    <m/>
    <n v="1"/>
    <m/>
    <n v="14"/>
    <n v="9"/>
    <m/>
    <m/>
  </r>
  <r>
    <x v="6"/>
    <x v="4"/>
    <n v="35076055"/>
    <s v="Bragança Paulista"/>
    <n v="1.3262353002267699"/>
    <n v="157759"/>
    <n v="154418"/>
    <n v="3341"/>
    <n v="307.16899999999998"/>
    <n v="97.88"/>
    <n v="0.88869229999999988"/>
    <n v="0.84223520000000007"/>
    <n v="4.64570999999998E-2"/>
    <n v="0"/>
    <n v="0.58506250000000004"/>
    <n v="0.10428200000000001"/>
    <n v="8.6628899999999995E-2"/>
    <n v="0.11271889999999975"/>
    <n v="0.51629444658101853"/>
    <n v="131"/>
    <n v="18.559999999999999"/>
    <n v="81.44"/>
    <n v="141.72"/>
    <n v="8503.1640000000007"/>
    <n v="2115.5700000000002"/>
    <n v="17"/>
    <n v="0"/>
    <n v="1255.371040637935"/>
    <n v="165.91687320533217"/>
    <n v="93.94"/>
    <n v="100"/>
    <n v="83.37"/>
    <n v="26.57"/>
    <s v=""/>
    <n v="96.9"/>
    <n v="37.340000000000003"/>
    <n v="14.2"/>
    <n v="54.3"/>
    <n v="5.6"/>
    <s v=""/>
    <s v=""/>
    <n v="0"/>
    <m/>
    <s v=""/>
    <n v="9.5"/>
    <n v="79.92"/>
    <n v="79.915105824755997"/>
    <n v="75.099999999999994"/>
    <n v="8.1"/>
    <n v="2"/>
    <n v="0"/>
    <n v="163"/>
    <n v="113.30743607140464"/>
    <n v="111"/>
    <n v="487"/>
    <n v="6795.3125090000003"/>
    <n v="6795.3125090000003"/>
  </r>
  <r>
    <x v="12"/>
    <x v="4"/>
    <n v="350770419"/>
    <s v="Braúna"/>
    <n v="1.21722161530409"/>
    <n v="5353"/>
    <n v="4872"/>
    <n v="481"/>
    <n v="27.378"/>
    <n v="91.01"/>
    <n v="7.2106999999999996E-3"/>
    <n v="7.0832999999999998E-3"/>
    <n v="1.2740000000000001E-4"/>
    <n v="0"/>
    <n v="0"/>
    <n v="0"/>
    <n v="7.1006999999999997E-3"/>
    <n v="1.0999999999999999E-4"/>
    <n v="1.244154296875E-2"/>
    <n v="0"/>
    <n v="25"/>
    <n v="75"/>
    <n v="3.37"/>
    <n v="259.95600000000002"/>
    <n v="33.79"/>
    <n v="1"/>
    <n v="0"/>
    <n v="8719.0883616663559"/>
    <n v="1001.5169064076217"/>
    <n v="89.25"/>
    <n v="87.43"/>
    <n v="87.43"/>
    <n v="0.7"/>
    <s v=""/>
    <n v="100"/>
    <n v="22.72"/>
    <n v="8.9"/>
    <n v="31.9"/>
    <n v="0.7"/>
    <s v=""/>
    <s v=""/>
    <n v="0"/>
    <m/>
    <s v=""/>
    <n v="7.8"/>
    <n v="100"/>
    <n v="100"/>
    <n v="87"/>
    <n v="9.6999999999999993"/>
    <n v="0"/>
    <n v="0"/>
    <n v="0"/>
    <n v="0"/>
    <n v="1"/>
    <n v="3"/>
    <n v="259.95600000000002"/>
    <n v="259.95600000000002"/>
  </r>
  <r>
    <x v="0"/>
    <x v="4"/>
    <n v="350770420"/>
    <s v="Braúna"/>
    <m/>
    <m/>
    <m/>
    <m/>
    <m/>
    <m/>
    <n v="0.12453699999999999"/>
    <n v="0.1235555"/>
    <n v="9.8149999999999995E-4"/>
    <n v="0"/>
    <n v="0"/>
    <n v="9.0833300000000006E-2"/>
    <n v="3.3703700000000003E-2"/>
    <n v="0"/>
    <n v="0"/>
    <n v="3"/>
    <n v="75"/>
    <n v="25"/>
    <m/>
    <s v=""/>
    <m/>
    <m/>
    <m/>
    <s v=""/>
    <s v=""/>
    <m/>
    <m/>
    <m/>
    <m/>
    <s v=""/>
    <m/>
    <m/>
    <m/>
    <m/>
    <m/>
    <s v=""/>
    <s v=""/>
    <m/>
    <m/>
    <s v=""/>
    <m/>
    <m/>
    <m/>
    <m/>
    <m/>
    <m/>
    <m/>
    <n v="7"/>
    <m/>
    <n v="3"/>
    <n v="1"/>
    <m/>
    <m/>
  </r>
  <r>
    <x v="12"/>
    <x v="4"/>
    <n v="350775319"/>
    <s v="Brejo Alegre"/>
    <n v="0.83486213996382097"/>
    <n v="2695"/>
    <n v="2276"/>
    <n v="419"/>
    <n v="25.707999999999998"/>
    <n v="84.45"/>
    <n v="2.20295E-2"/>
    <n v="1.28171E-2"/>
    <n v="9.2124000000000008E-3"/>
    <n v="0"/>
    <n v="4.3292000000000001E-3"/>
    <n v="3.7038000000000001E-3"/>
    <n v="1.31643E-2"/>
    <n v="8.3219999999999995E-4"/>
    <n v="5.9016289062499994E-3"/>
    <n v="1"/>
    <n v="11.11"/>
    <n v="88.89"/>
    <n v="1.6"/>
    <n v="123.55200000000001"/>
    <n v="39.53"/>
    <n v="0"/>
    <n v="0"/>
    <n v="8893.2690166975881"/>
    <n v="702.10018552875692"/>
    <n v="84.09"/>
    <n v="99.96"/>
    <n v="70.069999999999993"/>
    <n v="18.09"/>
    <s v=""/>
    <n v="100"/>
    <n v="9.18"/>
    <n v="2.9"/>
    <n v="7.1"/>
    <n v="15.4"/>
    <s v=""/>
    <s v=""/>
    <n v="0"/>
    <m/>
    <s v=""/>
    <n v="7.5"/>
    <n v="80.95"/>
    <n v="80.954485196641599"/>
    <n v="68"/>
    <n v="7.3"/>
    <n v="0"/>
    <n v="0"/>
    <n v="0"/>
    <n v="67.777897654050761"/>
    <n v="1"/>
    <n v="8"/>
    <n v="100.0208856"/>
    <n v="100.0208856"/>
  </r>
  <r>
    <x v="4"/>
    <x v="4"/>
    <n v="35078034"/>
    <s v="Brodowski"/>
    <n v="1.59317801155505"/>
    <n v="22927"/>
    <n v="22560"/>
    <n v="367"/>
    <n v="81.941000000000003"/>
    <n v="98.4"/>
    <n v="3.2499599999999997E-2"/>
    <n v="2.9442999999999993E-2"/>
    <n v="3.0566E-3"/>
    <n v="0"/>
    <n v="0"/>
    <n v="2.6967999999999996E-3"/>
    <n v="2.8841099999999995E-2"/>
    <n v="9.6170000000000001E-4"/>
    <n v="6.7500272305555553E-2"/>
    <n v="3"/>
    <n v="45.83"/>
    <n v="54.17"/>
    <n v="16.239999999999998"/>
    <n v="1253.07"/>
    <n v="288.19"/>
    <n v="0"/>
    <n v="0"/>
    <n v="6107.2028612552886"/>
    <n v="605.21830156583928"/>
    <n v="96.72"/>
    <n v="100"/>
    <n v="96.3"/>
    <n v="31.62"/>
    <s v=""/>
    <n v="99.12"/>
    <n v="2.34"/>
    <n v="0.7"/>
    <n v="3.1"/>
    <n v="0.7"/>
    <s v=""/>
    <s v=""/>
    <n v="0"/>
    <m/>
    <s v=""/>
    <n v="10"/>
    <n v="100"/>
    <n v="100"/>
    <n v="77"/>
    <n v="8.5"/>
    <n v="0"/>
    <n v="0"/>
    <n v="2"/>
    <n v="0"/>
    <n v="11"/>
    <n v="13"/>
    <n v="1253.07"/>
    <n v="1253.07"/>
  </r>
  <r>
    <x v="7"/>
    <x v="4"/>
    <n v="350790213"/>
    <s v="Brotas"/>
    <n v="1.14337415260266"/>
    <n v="23003"/>
    <n v="19930"/>
    <n v="3073"/>
    <n v="20.884"/>
    <n v="86.64"/>
    <n v="0.48493599999999998"/>
    <n v="0.43483849999999996"/>
    <n v="5.0097500000000017E-2"/>
    <n v="0"/>
    <n v="0.11120370000000002"/>
    <n v="0.15416669999999999"/>
    <n v="0.13478449999999997"/>
    <n v="8.4781099999999998E-2"/>
    <n v="7.0020706018518522E-2"/>
    <n v="45"/>
    <n v="58.45"/>
    <n v="41.55"/>
    <n v="14.26"/>
    <n v="1100.25"/>
    <n v="164.17"/>
    <n v="3"/>
    <n v="0"/>
    <n v="12489.369212711386"/>
    <n v="1274.9850019562673"/>
    <n v="100"/>
    <n v="86.19"/>
    <n v="95.77"/>
    <n v="32.299999999999997"/>
    <s v=""/>
    <n v="100"/>
    <n v="10.34"/>
    <n v="5.3"/>
    <n v="11.6"/>
    <n v="5.4"/>
    <s v=""/>
    <s v=""/>
    <n v="0"/>
    <m/>
    <s v=""/>
    <n v="9.5"/>
    <n v="99.8"/>
    <n v="99.8"/>
    <n v="85.1"/>
    <n v="10"/>
    <n v="0"/>
    <n v="0"/>
    <n v="35"/>
    <n v="158.52453697145469"/>
    <n v="83"/>
    <n v="59"/>
    <n v="1098.0495000000001"/>
    <n v="1098.0495000000001"/>
  </r>
  <r>
    <x v="14"/>
    <x v="4"/>
    <n v="350800914"/>
    <s v="Buri"/>
    <n v="0.49438673415283002"/>
    <n v="19181"/>
    <n v="15833"/>
    <n v="3348"/>
    <n v="16.050999999999998"/>
    <n v="82.55"/>
    <n v="0.84306110000000023"/>
    <n v="0.84108190000000027"/>
    <n v="1.9792E-3"/>
    <n v="0.1"/>
    <n v="4.4083400000000002E-2"/>
    <n v="2.72E-4"/>
    <n v="0.78320750000000028"/>
    <n v="1.54982E-2"/>
    <n v="4.745663562962963E-2"/>
    <n v="35"/>
    <n v="96.05"/>
    <n v="3.95"/>
    <n v="11.11"/>
    <n v="857.19600000000003"/>
    <n v="443.54"/>
    <n v="5"/>
    <n v="0"/>
    <n v="22064.18434909546"/>
    <n v="2597.7206610708513"/>
    <n v="81.28"/>
    <n v="80.760000000000005"/>
    <n v="75.27"/>
    <n v="26.16"/>
    <s v=""/>
    <n v="100"/>
    <n v="14.05"/>
    <n v="6.3"/>
    <n v="19"/>
    <n v="0.1"/>
    <s v=""/>
    <s v=""/>
    <n v="0"/>
    <m/>
    <s v=""/>
    <n v="8.6"/>
    <n v="86.96"/>
    <n v="86.962868930498203"/>
    <n v="48.3"/>
    <n v="6.4"/>
    <n v="0"/>
    <n v="0"/>
    <n v="5"/>
    <n v="92.716222749950944"/>
    <n v="73"/>
    <n v="3"/>
    <n v="745.44223399999998"/>
    <n v="745.44223399999998"/>
  </r>
  <r>
    <x v="12"/>
    <x v="4"/>
    <n v="350810819"/>
    <s v="Buritama"/>
    <n v="0.90005121772143104"/>
    <n v="16160"/>
    <n v="15411"/>
    <n v="749"/>
    <n v="49.472999999999999"/>
    <n v="95.37"/>
    <n v="0.23656659999999996"/>
    <n v="0.15708519999999998"/>
    <n v="7.948139999999998E-2"/>
    <n v="0"/>
    <n v="5.7869999999999996E-3"/>
    <n v="4.9639700000000002E-2"/>
    <n v="0.15115060000000002"/>
    <n v="2.9989300000000003E-2"/>
    <n v="4.9151388148148144E-2"/>
    <n v="5"/>
    <n v="16.36"/>
    <n v="83.64"/>
    <n v="11.02"/>
    <n v="850.33799999999997"/>
    <n v="195.58"/>
    <n v="1"/>
    <n v="0"/>
    <n v="4625.0198019801983"/>
    <n v="370.78217821782169"/>
    <n v="99.92"/>
    <n v="98.72"/>
    <n v="99.92"/>
    <n v="8.33"/>
    <s v=""/>
    <n v="99.92"/>
    <n v="31.54"/>
    <n v="10"/>
    <n v="28.1"/>
    <n v="41.8"/>
    <s v=""/>
    <s v=""/>
    <n v="0"/>
    <m/>
    <s v=""/>
    <n v="7.2"/>
    <n v="100"/>
    <n v="100"/>
    <n v="77"/>
    <n v="8.5"/>
    <n v="0"/>
    <n v="0"/>
    <n v="2"/>
    <n v="12.207183206942771"/>
    <n v="9"/>
    <n v="46"/>
    <n v="850.33799999999997"/>
    <n v="850.33799999999997"/>
  </r>
  <r>
    <x v="11"/>
    <x v="4"/>
    <n v="35082078"/>
    <s v="Buritizal"/>
    <n v="0.74953923717198101"/>
    <n v="4211"/>
    <n v="3494"/>
    <n v="717"/>
    <n v="15.815"/>
    <n v="82.97"/>
    <n v="0.17740250000000002"/>
    <n v="0.15066640000000003"/>
    <n v="2.6736099999999999E-2"/>
    <n v="0"/>
    <n v="2.0370399999999997E-2"/>
    <n v="0.13483790000000001"/>
    <n v="2.2008999999999997E-2"/>
    <n v="1.852E-4"/>
    <n v="8.8288440104166682E-3"/>
    <n v="2"/>
    <n v="53.85"/>
    <n v="46.15"/>
    <n v="2.5"/>
    <n v="192.78"/>
    <n v="42.02"/>
    <n v="1"/>
    <n v="0"/>
    <n v="32352.296366658749"/>
    <n v="3969.1474709095237"/>
    <n v="80.510000000000005"/>
    <m/>
    <n v="79.89"/>
    <n v="25.77"/>
    <s v=""/>
    <n v="98.71"/>
    <n v="13.14"/>
    <n v="4.0999999999999996"/>
    <n v="18.399999999999999"/>
    <n v="5"/>
    <s v=""/>
    <s v=""/>
    <n v="0"/>
    <m/>
    <s v=""/>
    <n v="10"/>
    <n v="94.22"/>
    <n v="94.222477723483706"/>
    <n v="78.2"/>
    <n v="8.5"/>
    <n v="0"/>
    <n v="0"/>
    <n v="1"/>
    <n v="226.53022271548915"/>
    <n v="7"/>
    <n v="6"/>
    <n v="181.64209260000001"/>
    <n v="181.64209260000001"/>
  </r>
  <r>
    <x v="5"/>
    <x v="4"/>
    <n v="350830617"/>
    <s v="Cabrália Paulista"/>
    <n v="-0.46045261671079402"/>
    <n v="4319"/>
    <n v="3757"/>
    <n v="562"/>
    <n v="18.055"/>
    <n v="86.99"/>
    <n v="0.27445239999999999"/>
    <n v="0.27194079999999998"/>
    <n v="2.5116000000000001E-3"/>
    <n v="0"/>
    <n v="1.1296299999999999E-2"/>
    <n v="0"/>
    <n v="0.2630403"/>
    <n v="1.158E-4"/>
    <n v="1.1247395833333333E-2"/>
    <n v="1"/>
    <n v="57.14"/>
    <n v="42.86"/>
    <n v="2.65"/>
    <n v="204.22800000000001"/>
    <n v="36.409999999999997"/>
    <n v="0"/>
    <n v="0"/>
    <n v="15990.701551285019"/>
    <n v="1752.4056494558918"/>
    <n v="100"/>
    <n v="86.52"/>
    <n v="100"/>
    <n v="2.61"/>
    <s v=""/>
    <n v="99.71"/>
    <n v="23.66"/>
    <n v="12.5"/>
    <n v="29.6"/>
    <n v="1"/>
    <s v=""/>
    <s v=""/>
    <n v="0"/>
    <m/>
    <s v=""/>
    <n v="9.6"/>
    <n v="99"/>
    <n v="99"/>
    <n v="82.2"/>
    <n v="9.8000000000000007"/>
    <n v="0"/>
    <n v="0"/>
    <n v="2"/>
    <n v="97.800416763139609"/>
    <n v="8"/>
    <n v="6"/>
    <n v="202.18572"/>
    <n v="202.18572"/>
  </r>
  <r>
    <x v="6"/>
    <x v="4"/>
    <n v="35084055"/>
    <s v="Cabreúva"/>
    <m/>
    <m/>
    <m/>
    <m/>
    <m/>
    <m/>
    <n v="0.12388350000000001"/>
    <n v="0.1004428"/>
    <n v="2.3440700000000005E-2"/>
    <n v="0"/>
    <n v="8.6027800000000001E-2"/>
    <n v="2.7652600000000003E-2"/>
    <n v="2.3966E-3"/>
    <n v="7.8065000000000009E-3"/>
    <n v="0"/>
    <n v="22"/>
    <n v="16.13"/>
    <n v="83.87"/>
    <m/>
    <s v=""/>
    <m/>
    <m/>
    <m/>
    <s v=""/>
    <s v=""/>
    <m/>
    <m/>
    <m/>
    <m/>
    <s v=""/>
    <m/>
    <m/>
    <m/>
    <m/>
    <m/>
    <s v=""/>
    <s v=""/>
    <m/>
    <m/>
    <s v=""/>
    <m/>
    <m/>
    <m/>
    <m/>
    <m/>
    <m/>
    <m/>
    <n v="45"/>
    <m/>
    <n v="10"/>
    <n v="52"/>
    <m/>
    <m/>
  </r>
  <r>
    <x v="8"/>
    <x v="4"/>
    <n v="350840510"/>
    <s v="Cabreúva"/>
    <n v="1.9616949284198699"/>
    <n v="46306"/>
    <n v="40695"/>
    <n v="5611"/>
    <n v="178.23"/>
    <n v="87.88"/>
    <n v="2.4294900000000001E-2"/>
    <n v="0.02"/>
    <n v="4.2948999999999999E-3"/>
    <n v="0"/>
    <n v="2.14074E-2"/>
    <n v="1.042E-4"/>
    <n v="0"/>
    <n v="2.7832999999999998E-3"/>
    <n v="0.1052649001203704"/>
    <n v="7"/>
    <n v="10"/>
    <n v="90"/>
    <n v="32.01"/>
    <n v="2160.6480000000001"/>
    <n v="784.87"/>
    <n v="10"/>
    <n v="0"/>
    <n v="1886.4665486114111"/>
    <n v="265.60359348680515"/>
    <n v="74.680000000000007"/>
    <m/>
    <n v="64.19"/>
    <n v="32.07"/>
    <s v=""/>
    <n v="88.12"/>
    <n v="14.39"/>
    <n v="5.3"/>
    <n v="18.8"/>
    <n v="7.1"/>
    <s v=""/>
    <s v=""/>
    <n v="0"/>
    <m/>
    <s v=""/>
    <n v="8.1999999999999993"/>
    <n v="67.319999999999993"/>
    <n v="67.3233138740529"/>
    <n v="63.7"/>
    <n v="6.8"/>
    <n v="1"/>
    <n v="0"/>
    <n v="2"/>
    <n v="19.949669810151821"/>
    <n v="1"/>
    <n v="9"/>
    <n v="1454.619835"/>
    <n v="1454.619835"/>
  </r>
  <r>
    <x v="15"/>
    <x v="4"/>
    <n v="35085042"/>
    <s v="Caçapava"/>
    <n v="0.89628765925624498"/>
    <n v="88913"/>
    <n v="76077"/>
    <n v="12836"/>
    <n v="240.364"/>
    <n v="85.56"/>
    <n v="0.75358509999999979"/>
    <n v="0.2184854"/>
    <n v="0.53509969999999984"/>
    <n v="0.04"/>
    <n v="0.35539609999999999"/>
    <n v="0.16067449999999997"/>
    <n v="0.19267669999999998"/>
    <n v="4.4837799999999997E-2"/>
    <n v="0.27064952546296295"/>
    <n v="42"/>
    <n v="24.79"/>
    <n v="75.209999999999994"/>
    <n v="62.9"/>
    <n v="4245.4260000000004"/>
    <n v="817.46"/>
    <n v="16"/>
    <n v="0"/>
    <n v="1982.6823973997052"/>
    <n v="202.16976145220605"/>
    <n v="100"/>
    <n v="98.9"/>
    <n v="91.38"/>
    <n v="39.71"/>
    <s v=""/>
    <n v="100"/>
    <n v="31.14"/>
    <n v="13.5"/>
    <n v="11.8"/>
    <n v="93.9"/>
    <s v=""/>
    <s v=""/>
    <n v="0"/>
    <m/>
    <s v=""/>
    <n v="9.8000000000000007"/>
    <n v="99.65"/>
    <n v="98.651436031331599"/>
    <n v="80.7"/>
    <n v="10"/>
    <n v="1"/>
    <n v="0"/>
    <n v="89"/>
    <n v="131.16594215073914"/>
    <n v="29"/>
    <n v="88"/>
    <n v="4230.4785000000002"/>
    <n v="4188.1737149999999"/>
  </r>
  <r>
    <x v="15"/>
    <x v="4"/>
    <n v="35086032"/>
    <s v="Cachoeira Paulista"/>
    <n v="0.82655110310962998"/>
    <n v="31423"/>
    <n v="26010"/>
    <n v="5413"/>
    <n v="109.16800000000001"/>
    <n v="82.77"/>
    <n v="0.14838500000000002"/>
    <n v="0.14159910000000001"/>
    <n v="6.7859000000000001E-3"/>
    <n v="0"/>
    <n v="9.904170000000001E-2"/>
    <n v="1.7446800000000002E-2"/>
    <n v="2.5216000000000002E-2"/>
    <n v="6.6804999999999989E-3"/>
    <n v="8.9299801694444431E-2"/>
    <n v="12"/>
    <n v="52.17"/>
    <n v="47.83"/>
    <n v="21.26"/>
    <n v="1434.7260000000001"/>
    <n v="394.25"/>
    <n v="3"/>
    <n v="0"/>
    <n v="4345.5710785093725"/>
    <n v="441.58228049517862"/>
    <n v="93.36"/>
    <m/>
    <n v="85.42"/>
    <n v="28"/>
    <s v=""/>
    <n v="100"/>
    <n v="7.89"/>
    <n v="3.4"/>
    <n v="9.8000000000000007"/>
    <n v="1.5"/>
    <s v=""/>
    <s v=""/>
    <n v="3.1823823314133"/>
    <m/>
    <s v=""/>
    <n v="9.6"/>
    <n v="98.69"/>
    <n v="98.694930306189406"/>
    <n v="72.5"/>
    <n v="8.1999999999999993"/>
    <n v="0"/>
    <n v="0"/>
    <n v="71"/>
    <n v="110.86250822677812"/>
    <n v="12"/>
    <n v="11"/>
    <n v="1416.0018259999999"/>
    <n v="1416.0018259999999"/>
  </r>
  <r>
    <x v="4"/>
    <x v="4"/>
    <n v="35087024"/>
    <s v="Caconde"/>
    <n v="4.49852942296936E-2"/>
    <n v="18719"/>
    <n v="13175"/>
    <n v="5544"/>
    <n v="39.786000000000001"/>
    <n v="70.38"/>
    <n v="8.0180299999999996E-2"/>
    <n v="7.6163999999999996E-2"/>
    <n v="4.0163000000000004E-3"/>
    <n v="0.01"/>
    <n v="3.5599599999999995E-2"/>
    <n v="0"/>
    <n v="4.3358200000000006E-2"/>
    <n v="1.2225000000000001E-3"/>
    <n v="3.960699912847223E-2"/>
    <n v="12"/>
    <n v="78.13"/>
    <n v="21.88"/>
    <n v="9.07"/>
    <n v="699.57"/>
    <n v="699.57"/>
    <n v="0"/>
    <n v="0"/>
    <n v="12399.431593568033"/>
    <n v="1229.8349270794381"/>
    <n v="69.510000000000005"/>
    <n v="68.180000000000007"/>
    <n v="60.66"/>
    <n v="77.91"/>
    <s v=""/>
    <n v="99.61"/>
    <n v="3.47"/>
    <n v="1.1000000000000001"/>
    <n v="4.8"/>
    <n v="0.6"/>
    <s v=""/>
    <s v=""/>
    <n v="0"/>
    <m/>
    <s v=""/>
    <n v="3.4"/>
    <n v="100"/>
    <n v="0"/>
    <n v="0"/>
    <n v="1.5"/>
    <n v="0"/>
    <n v="0"/>
    <n v="4"/>
    <n v="90.893025960456384"/>
    <n v="25"/>
    <n v="7"/>
    <n v="699.57"/>
    <n v="0"/>
  </r>
  <r>
    <x v="2"/>
    <x v="4"/>
    <n v="350880116"/>
    <s v="Cafelândia"/>
    <n v="0.40659362322932302"/>
    <n v="17000"/>
    <n v="15111"/>
    <n v="1889"/>
    <n v="18.481000000000002"/>
    <n v="88.89"/>
    <n v="0.46646939999999998"/>
    <n v="0.45195819999999998"/>
    <n v="1.45112E-2"/>
    <n v="0"/>
    <n v="1.3879600000000001E-2"/>
    <n v="8.1327000000000014E-3"/>
    <n v="0.44123290000000004"/>
    <n v="3.2242E-3"/>
    <n v="4.4953214120370365E-2"/>
    <n v="10"/>
    <n v="55.17"/>
    <n v="44.83"/>
    <n v="10.69"/>
    <n v="824.31"/>
    <n v="797.28"/>
    <n v="2"/>
    <n v="0"/>
    <n v="12632.950588235293"/>
    <n v="1242.8894117647058"/>
    <n v="86.87"/>
    <n v="85.36"/>
    <n v="86.87"/>
    <n v="1.86"/>
    <s v=""/>
    <n v="100"/>
    <n v="16.72"/>
    <n v="6.8"/>
    <n v="21.3"/>
    <n v="2.2000000000000002"/>
    <s v=""/>
    <s v=""/>
    <n v="0"/>
    <m/>
    <s v=""/>
    <n v="6.8"/>
    <n v="100"/>
    <n v="4"/>
    <n v="3.3"/>
    <n v="1.8"/>
    <n v="0"/>
    <n v="0"/>
    <n v="1"/>
    <n v="31.143490568911197"/>
    <n v="16"/>
    <n v="13"/>
    <n v="824.31"/>
    <n v="32.9724"/>
  </r>
  <r>
    <x v="0"/>
    <x v="4"/>
    <n v="350880120"/>
    <s v="Cafelândia"/>
    <m/>
    <m/>
    <m/>
    <m/>
    <m/>
    <m/>
    <n v="0"/>
    <n v="0"/>
    <n v="0"/>
    <n v="0"/>
    <n v="0"/>
    <n v="0"/>
    <n v="0"/>
    <n v="0"/>
    <n v="0"/>
    <n v="0"/>
    <n v="0"/>
    <n v="0"/>
    <m/>
    <s v=""/>
    <m/>
    <m/>
    <m/>
    <s v=""/>
    <s v=""/>
    <m/>
    <m/>
    <m/>
    <m/>
    <s v=""/>
    <m/>
    <m/>
    <m/>
    <m/>
    <m/>
    <s v=""/>
    <s v=""/>
    <m/>
    <m/>
    <s v=""/>
    <m/>
    <m/>
    <m/>
    <m/>
    <m/>
    <m/>
    <m/>
    <n v="0"/>
    <m/>
    <n v="0"/>
    <n v="0"/>
    <m/>
    <m/>
  </r>
  <r>
    <x v="1"/>
    <x v="4"/>
    <n v="350890021"/>
    <s v="Caiabu"/>
    <n v="-2.1951495940841802E-2"/>
    <n v="4095"/>
    <n v="3437"/>
    <n v="658"/>
    <n v="16.253"/>
    <n v="83.93"/>
    <n v="0.50982189999999994"/>
    <n v="0.50283809999999995"/>
    <n v="6.9838000000000001E-3"/>
    <n v="0"/>
    <n v="0.49770139999999996"/>
    <n v="0"/>
    <n v="0"/>
    <n v="1.2120500000000001E-2"/>
    <n v="8.9226210937499995E-3"/>
    <n v="0"/>
    <n v="40"/>
    <n v="60"/>
    <n v="2.4"/>
    <n v="185.00399999999999"/>
    <n v="54.35"/>
    <n v="0"/>
    <n v="0"/>
    <n v="14324.043956043955"/>
    <n v="1540.2197802197798"/>
    <n v="83.67"/>
    <m/>
    <n v="75.209999999999994"/>
    <n v="13.28"/>
    <s v=""/>
    <n v="100"/>
    <n v="59.28"/>
    <n v="27.4"/>
    <n v="76.2"/>
    <n v="3.5"/>
    <s v=""/>
    <s v=""/>
    <n v="0"/>
    <m/>
    <s v=""/>
    <n v="7.1"/>
    <n v="82.79"/>
    <n v="82.788798133022198"/>
    <n v="70.599999999999994"/>
    <n v="7.8"/>
    <n v="0"/>
    <n v="0"/>
    <n v="5"/>
    <n v="5581.3196006813796"/>
    <n v="4"/>
    <n v="6"/>
    <n v="153.16258809999999"/>
    <n v="153.16258809999999"/>
  </r>
  <r>
    <x v="18"/>
    <x v="4"/>
    <n v="35090076"/>
    <s v="Caieiras"/>
    <n v="1.6948932322582"/>
    <n v="94994"/>
    <n v="93114"/>
    <n v="1880"/>
    <n v="990.65599999999995"/>
    <n v="98.02"/>
    <n v="0.21069879999999999"/>
    <n v="0.18148549999999999"/>
    <n v="2.9213300000000001E-2"/>
    <n v="0"/>
    <n v="0"/>
    <n v="0.2019156"/>
    <n v="1.3406999999999998E-3"/>
    <n v="7.4424999999999995E-3"/>
    <n v="0.27597428190740741"/>
    <n v="7"/>
    <n v="13.33"/>
    <n v="86.67"/>
    <n v="75.69"/>
    <n v="5109.1019999999999"/>
    <n v="5109.1000000000004"/>
    <n v="8"/>
    <n v="1"/>
    <n v="471.40998378844978"/>
    <n v="66.395772364570391"/>
    <n v="95.44"/>
    <n v="100"/>
    <n v="73.569999999999993"/>
    <n v="29.12"/>
    <s v=""/>
    <n v="97.87"/>
    <n v="39.75"/>
    <n v="14.8"/>
    <n v="55"/>
    <n v="14.6"/>
    <s v=""/>
    <s v=""/>
    <n v="0"/>
    <m/>
    <s v=""/>
    <n v="8.6"/>
    <n v="72.37"/>
    <n v="0"/>
    <n v="0"/>
    <n v="1.1000000000000001"/>
    <n v="1"/>
    <n v="1"/>
    <n v="77"/>
    <n v="0"/>
    <n v="6"/>
    <n v="39"/>
    <n v="3697.567035"/>
    <n v="0"/>
  </r>
  <r>
    <x v="1"/>
    <x v="4"/>
    <n v="350910621"/>
    <s v="Caiuá"/>
    <m/>
    <m/>
    <m/>
    <m/>
    <m/>
    <m/>
    <n v="1.3650000000000001E-4"/>
    <n v="0"/>
    <n v="1.3650000000000001E-4"/>
    <n v="0"/>
    <n v="0"/>
    <n v="0"/>
    <n v="1.1340000000000001E-4"/>
    <n v="2.3099999999999999E-5"/>
    <n v="0"/>
    <n v="0"/>
    <n v="0"/>
    <n v="100"/>
    <m/>
    <s v=""/>
    <m/>
    <m/>
    <m/>
    <s v=""/>
    <s v=""/>
    <m/>
    <m/>
    <m/>
    <m/>
    <s v=""/>
    <m/>
    <m/>
    <m/>
    <m/>
    <m/>
    <s v=""/>
    <s v=""/>
    <m/>
    <m/>
    <s v=""/>
    <m/>
    <m/>
    <m/>
    <m/>
    <m/>
    <m/>
    <m/>
    <n v="0"/>
    <m/>
    <n v="0"/>
    <n v="3"/>
    <m/>
    <m/>
  </r>
  <r>
    <x v="13"/>
    <x v="4"/>
    <n v="350910622"/>
    <s v="Caiuá"/>
    <n v="1.3903923983373401"/>
    <n v="5381"/>
    <n v="2061"/>
    <n v="3320"/>
    <n v="10.048"/>
    <n v="38.299999999999997"/>
    <n v="3.8618399999999997E-2"/>
    <n v="3.125E-2"/>
    <n v="7.3683999999999989E-3"/>
    <n v="0"/>
    <n v="7.2699999999999996E-3"/>
    <n v="0"/>
    <n v="3.125E-2"/>
    <n v="9.8400000000000007E-5"/>
    <n v="1.4013020833333334E-2"/>
    <n v="0"/>
    <n v="14.29"/>
    <n v="85.71"/>
    <n v="1.51"/>
    <n v="116.42400000000001"/>
    <n v="4.62"/>
    <n v="0"/>
    <n v="0"/>
    <n v="23266.664188812487"/>
    <n v="2988.9165582605465"/>
    <n v="100"/>
    <n v="62.19"/>
    <n v="43.03"/>
    <n v="0"/>
    <s v=""/>
    <n v="100"/>
    <n v="2"/>
    <n v="1"/>
    <n v="2.2000000000000002"/>
    <n v="1.5"/>
    <s v=""/>
    <s v=""/>
    <n v="0"/>
    <m/>
    <s v=""/>
    <n v="7.2"/>
    <n v="99"/>
    <n v="99"/>
    <n v="96"/>
    <n v="10"/>
    <n v="0"/>
    <n v="0"/>
    <n v="5"/>
    <n v="49.953540234157217"/>
    <n v="1"/>
    <n v="6"/>
    <n v="115.25976"/>
    <n v="115.25976"/>
  </r>
  <r>
    <x v="18"/>
    <x v="4"/>
    <n v="35092056"/>
    <s v="Cajamar"/>
    <n v="2.1055457179679302"/>
    <n v="72289"/>
    <n v="71289"/>
    <n v="1000"/>
    <n v="563.17399999999998"/>
    <n v="98.62"/>
    <n v="0.269451"/>
    <n v="0.1045966"/>
    <n v="0.16485439999999998"/>
    <n v="0"/>
    <n v="0.14445169999999999"/>
    <n v="6.9944099999999995E-2"/>
    <n v="3.4700000000000003E-5"/>
    <n v="5.5020500000000007E-2"/>
    <n v="0.22004637731481483"/>
    <n v="7"/>
    <n v="5"/>
    <n v="95"/>
    <n v="57.13"/>
    <n v="3856.0320000000002"/>
    <n v="3856.03"/>
    <n v="12"/>
    <n v="1"/>
    <n v="833.23548534355155"/>
    <n v="117.78721520563292"/>
    <n v="100"/>
    <n v="98.66"/>
    <n v="85.51"/>
    <n v="30.07"/>
    <s v=""/>
    <n v="100"/>
    <n v="37.950000000000003"/>
    <n v="14.1"/>
    <n v="23.8"/>
    <n v="61.1"/>
    <s v=""/>
    <s v=""/>
    <n v="0"/>
    <m/>
    <s v=""/>
    <n v="8.6"/>
    <n v="72"/>
    <n v="0"/>
    <n v="0"/>
    <n v="1.1000000000000001"/>
    <n v="2"/>
    <n v="1"/>
    <n v="109"/>
    <n v="65.440750153311001"/>
    <n v="5"/>
    <n v="95"/>
    <n v="2776.4347579999999"/>
    <n v="0"/>
  </r>
  <r>
    <x v="8"/>
    <x v="4"/>
    <n v="350920510"/>
    <s v="Cajamar"/>
    <m/>
    <m/>
    <m/>
    <m/>
    <m/>
    <m/>
    <n v="0"/>
    <n v="0"/>
    <n v="0"/>
    <n v="0"/>
    <n v="0"/>
    <n v="0"/>
    <n v="0"/>
    <n v="0"/>
    <n v="0"/>
    <n v="0"/>
    <n v="0"/>
    <n v="0"/>
    <m/>
    <s v=""/>
    <m/>
    <m/>
    <m/>
    <s v=""/>
    <s v=""/>
    <m/>
    <m/>
    <m/>
    <m/>
    <s v=""/>
    <m/>
    <m/>
    <m/>
    <m/>
    <m/>
    <s v=""/>
    <s v=""/>
    <m/>
    <m/>
    <s v=""/>
    <m/>
    <m/>
    <m/>
    <m/>
    <m/>
    <m/>
    <m/>
    <n v="0"/>
    <m/>
    <n v="0"/>
    <n v="0"/>
    <m/>
    <m/>
  </r>
  <r>
    <x v="17"/>
    <x v="4"/>
    <n v="350925411"/>
    <s v="Cajati"/>
    <n v="-0.123626406936161"/>
    <n v="28601"/>
    <n v="21083"/>
    <n v="7518"/>
    <n v="62.869"/>
    <n v="73.709999999999994"/>
    <n v="1.2777954999999999"/>
    <n v="1.2684434999999998"/>
    <n v="9.3519999999999992E-3"/>
    <n v="0"/>
    <n v="9.4386199999999976E-2"/>
    <n v="1.1744409999999998"/>
    <n v="3.8334000000000003E-3"/>
    <n v="5.1348999999999995E-3"/>
    <n v="6.615758881597221E-2"/>
    <n v="9"/>
    <n v="61.54"/>
    <n v="38.46"/>
    <n v="14.78"/>
    <n v="1140.318"/>
    <n v="546.75"/>
    <n v="8"/>
    <n v="6"/>
    <n v="15116.903604769064"/>
    <n v="1951.6352575084793"/>
    <n v="75.989999999999995"/>
    <n v="99"/>
    <n v="57.73"/>
    <n v="25.12"/>
    <s v=""/>
    <n v="100"/>
    <n v="21.37"/>
    <n v="9.3000000000000007"/>
    <n v="30.1"/>
    <n v="0.5"/>
    <s v=""/>
    <s v=""/>
    <n v="0"/>
    <m/>
    <s v=""/>
    <n v="8.1"/>
    <n v="73.540000000000006"/>
    <n v="73.542558250118901"/>
    <n v="52.1"/>
    <n v="6.5"/>
    <n v="0"/>
    <n v="6"/>
    <n v="15"/>
    <n v="142.08498478001647"/>
    <n v="16"/>
    <n v="10"/>
    <n v="838.61902940000004"/>
    <n v="838.61902940000004"/>
  </r>
  <r>
    <x v="10"/>
    <x v="4"/>
    <n v="350930415"/>
    <s v="Cajobi"/>
    <n v="0.41902993900897501"/>
    <n v="9987"/>
    <n v="9433"/>
    <n v="554"/>
    <n v="56.491"/>
    <n v="94.45"/>
    <n v="0.4426638"/>
    <n v="0.3356461"/>
    <n v="0.10701769999999999"/>
    <n v="0"/>
    <n v="0"/>
    <n v="8.7769999999999992E-4"/>
    <n v="0.43800289999999992"/>
    <n v="3.7832000000000005E-3"/>
    <n v="2.4405731250000003E-2"/>
    <n v="8"/>
    <n v="65.22"/>
    <n v="34.78"/>
    <n v="6.8"/>
    <n v="524.71799999999996"/>
    <n v="75.239999999999995"/>
    <n v="0"/>
    <n v="0"/>
    <n v="4326.0558726344243"/>
    <n v="473.65575247822176"/>
    <n v="93.84"/>
    <n v="93.5"/>
    <n v="93.84"/>
    <n v="13.01"/>
    <s v=""/>
    <n v="98.8"/>
    <n v="100.61"/>
    <n v="32.299999999999997"/>
    <n v="115.7"/>
    <n v="71.3"/>
    <s v=""/>
    <s v=""/>
    <n v="0"/>
    <m/>
    <s v=""/>
    <n v="7.1"/>
    <n v="100"/>
    <n v="100"/>
    <n v="85.7"/>
    <n v="10"/>
    <n v="0"/>
    <n v="0"/>
    <n v="13"/>
    <n v="0"/>
    <n v="30"/>
    <n v="16"/>
    <n v="524.71799999999996"/>
    <n v="524.71799999999996"/>
  </r>
  <r>
    <x v="4"/>
    <x v="4"/>
    <n v="35094034"/>
    <s v="Cajuru"/>
    <n v="1.0375213445665401"/>
    <n v="24758"/>
    <n v="22089"/>
    <n v="2669"/>
    <n v="37.472999999999999"/>
    <n v="89.22"/>
    <n v="0.32792719999999997"/>
    <n v="0.3205575"/>
    <n v="7.369699999999999E-3"/>
    <n v="0"/>
    <n v="0.12131939999999999"/>
    <n v="4.1355599999999999E-2"/>
    <n v="0.16059969999999996"/>
    <n v="4.6524999999999995E-3"/>
    <n v="6.7984866243055553E-2"/>
    <n v="27"/>
    <n v="59.63"/>
    <n v="40.369999999999997"/>
    <n v="15.85"/>
    <n v="1222.56"/>
    <n v="293.18"/>
    <n v="2"/>
    <n v="1"/>
    <n v="12979.717263106875"/>
    <n v="1299.2454964052024"/>
    <n v="90.21"/>
    <n v="90.39"/>
    <n v="89.23"/>
    <n v="24.25"/>
    <s v=""/>
    <n v="100"/>
    <n v="10.25"/>
    <n v="3.2"/>
    <n v="14.7"/>
    <n v="0.7"/>
    <s v=""/>
    <s v=""/>
    <n v="0"/>
    <m/>
    <s v=""/>
    <n v="10"/>
    <n v="95.02"/>
    <n v="95.023879918125999"/>
    <n v="76"/>
    <n v="8.4"/>
    <n v="1"/>
    <n v="1"/>
    <n v="12"/>
    <n v="177.98078702899528"/>
    <n v="65"/>
    <n v="44"/>
    <n v="1161.7239460000001"/>
    <n v="1161.7239460000001"/>
  </r>
  <r>
    <x v="14"/>
    <x v="4"/>
    <n v="350945214"/>
    <s v="Campina do Monte Alegre"/>
    <n v="0.46126170783140602"/>
    <n v="5714"/>
    <n v="4959"/>
    <n v="755"/>
    <n v="31.041"/>
    <n v="86.79"/>
    <n v="0.13651780000000002"/>
    <n v="0.10747150000000001"/>
    <n v="2.9046299999999997E-2"/>
    <n v="0.05"/>
    <n v="2.6430599999999999E-2"/>
    <n v="6.2500000000000001E-4"/>
    <n v="0.1016891"/>
    <n v="7.7730999999999998E-3"/>
    <n v="1.2640736979166664E-2"/>
    <n v="7"/>
    <n v="63.64"/>
    <n v="36.36"/>
    <n v="3.51"/>
    <n v="271.02600000000001"/>
    <n v="87.87"/>
    <n v="2"/>
    <n v="0"/>
    <n v="11369.296464823241"/>
    <n v="1324.5782289114456"/>
    <n v="84.95"/>
    <n v="84.29"/>
    <n v="67.28"/>
    <n v="33.76"/>
    <s v=""/>
    <n v="100"/>
    <n v="14.84"/>
    <n v="6.6"/>
    <n v="15.8"/>
    <n v="12.1"/>
    <s v=""/>
    <s v=""/>
    <n v="0"/>
    <m/>
    <s v=""/>
    <n v="9.1999999999999993"/>
    <n v="74.430000000000007"/>
    <n v="74.428021866774699"/>
    <n v="67.599999999999994"/>
    <n v="7.3"/>
    <n v="0"/>
    <n v="0"/>
    <n v="1"/>
    <n v="205.68421004923115"/>
    <n v="14"/>
    <n v="8"/>
    <n v="201.7192905"/>
    <n v="201.7192905"/>
  </r>
  <r>
    <x v="6"/>
    <x v="4"/>
    <n v="35095025"/>
    <s v="Campinas"/>
    <n v="0.99507024738485494"/>
    <n v="1142620"/>
    <n v="1122972"/>
    <n v="19648"/>
    <n v="1435.9929999999999"/>
    <n v="98.28"/>
    <n v="4.9715099999999994"/>
    <n v="4.7148870000000001"/>
    <n v="0.25662299999999938"/>
    <n v="0"/>
    <n v="4.5724260000000001"/>
    <n v="8.5646200000000033E-2"/>
    <n v="6.5592200000000003E-2"/>
    <n v="0.2478455999999995"/>
    <n v="4.567973906365741"/>
    <n v="274"/>
    <n v="15.04"/>
    <n v="84.96"/>
    <n v="1268.51"/>
    <n v="62272.421999999999"/>
    <n v="13980.62"/>
    <n v="156"/>
    <n v="1"/>
    <n v="270.47732404473931"/>
    <n v="35.60364775690956"/>
    <n v="97.85"/>
    <n v="98.28"/>
    <n v="90.87"/>
    <n v="21.59"/>
    <s v=""/>
    <n v="99.56"/>
    <n v="133.63999999999999"/>
    <n v="50.7"/>
    <n v="194"/>
    <n v="19.899999999999999"/>
    <s v=""/>
    <s v=""/>
    <n v="0.43759080009101903"/>
    <m/>
    <s v=""/>
    <n v="9.5"/>
    <n v="92.46"/>
    <n v="80.810040000000001"/>
    <n v="77.5"/>
    <n v="7.9"/>
    <n v="23"/>
    <n v="1"/>
    <n v="700"/>
    <n v="100.08813740438947"/>
    <n v="120"/>
    <n v="678"/>
    <n v="57577.081380000003"/>
    <n v="50322.369129999999"/>
  </r>
  <r>
    <x v="6"/>
    <x v="4"/>
    <n v="35096015"/>
    <s v="Campo Limpo Paulista"/>
    <n v="1.2884924665048201"/>
    <n v="79446"/>
    <n v="79446"/>
    <n v="0"/>
    <n v="992.45500000000004"/>
    <n v="100"/>
    <n v="0.54213759999999989"/>
    <n v="0.52531389999999989"/>
    <n v="1.6823700000000007E-2"/>
    <n v="0"/>
    <n v="0.35611110000000001"/>
    <n v="0.1714938"/>
    <n v="1.6945E-3"/>
    <n v="1.2838200000000001E-2"/>
    <n v="0.19257094325694443"/>
    <n v="6"/>
    <n v="21.88"/>
    <n v="78.13"/>
    <n v="65.349999999999994"/>
    <n v="4411.4219999999996"/>
    <n v="2085.5300000000002"/>
    <n v="7"/>
    <n v="0"/>
    <n v="396.94887093119854"/>
    <n v="55.572841930367794"/>
    <n v="79.63"/>
    <m/>
    <n v="60.96"/>
    <n v="41.82"/>
    <s v=""/>
    <n v="79.63"/>
    <n v="142.66999999999999"/>
    <n v="54.2"/>
    <n v="218.9"/>
    <n v="12"/>
    <s v=""/>
    <s v=""/>
    <n v="1.2587166125418501"/>
    <m/>
    <s v=""/>
    <n v="8.6"/>
    <n v="57.3"/>
    <n v="53.800229024053898"/>
    <n v="52.7"/>
    <n v="6.2"/>
    <n v="0"/>
    <n v="0"/>
    <n v="75"/>
    <n v="184.86693474051"/>
    <n v="7"/>
    <n v="25"/>
    <n v="2527.53476"/>
    <n v="2373.3551389999998"/>
  </r>
  <r>
    <x v="20"/>
    <x v="4"/>
    <n v="35097001"/>
    <s v="Campos do Jordão"/>
    <n v="0.51705644352379998"/>
    <n v="49219"/>
    <n v="48912"/>
    <n v="307"/>
    <n v="170.00800000000001"/>
    <n v="99.38"/>
    <n v="0.91941990000000007"/>
    <n v="0.91608660000000008"/>
    <n v="3.3332999999999995E-3"/>
    <n v="0"/>
    <n v="0.26999989999999996"/>
    <n v="1.0430999999999999E-3"/>
    <n v="0.63603700000000007"/>
    <n v="1.2339899999999997E-2"/>
    <n v="9.3608613490740733E-2"/>
    <n v="18"/>
    <n v="62"/>
    <n v="38"/>
    <n v="40.67"/>
    <n v="2745.252"/>
    <n v="1527.96"/>
    <n v="9"/>
    <n v="0"/>
    <n v="6016.4375546028969"/>
    <n v="820.13206282126805"/>
    <n v="62.48"/>
    <m/>
    <n v="47.77"/>
    <n v="34.29"/>
    <s v=""/>
    <n v="62.87"/>
    <n v="21.58"/>
    <n v="9.8000000000000007"/>
    <n v="30.7"/>
    <n v="0.3"/>
    <s v=""/>
    <s v=""/>
    <n v="0"/>
    <m/>
    <s v=""/>
    <n v="9.8000000000000007"/>
    <n v="47.65"/>
    <n v="47.172127620335701"/>
    <n v="44.3"/>
    <n v="5.0999999999999996"/>
    <n v="0"/>
    <n v="0"/>
    <n v="102"/>
    <n v="288.43499538288427"/>
    <n v="31"/>
    <n v="19"/>
    <n v="1308.0745219999999"/>
    <n v="1294.9937769999999"/>
  </r>
  <r>
    <x v="5"/>
    <x v="4"/>
    <n v="350980917"/>
    <s v="Campos Novos Paulista"/>
    <n v="0.69307856389886302"/>
    <n v="4705"/>
    <n v="3803"/>
    <n v="902"/>
    <n v="9.7089999999999996"/>
    <n v="80.83"/>
    <n v="0.18946009999999999"/>
    <n v="0.1891227"/>
    <n v="3.3740000000000002E-4"/>
    <n v="0"/>
    <n v="0"/>
    <n v="5.8000000000000004E-6"/>
    <n v="0.18411049999999998"/>
    <n v="5.3438000000000001E-3"/>
    <n v="1.209699609375E-2"/>
    <n v="10"/>
    <n v="55"/>
    <n v="45"/>
    <n v="2.65"/>
    <n v="204.39"/>
    <n v="32.700000000000003"/>
    <n v="0"/>
    <n v="0"/>
    <n v="29759.795961742828"/>
    <n v="3284.3018065887354"/>
    <n v="98.73"/>
    <n v="98.73"/>
    <n v="98.73"/>
    <n v="0"/>
    <s v=""/>
    <n v="97.94"/>
    <n v="8.06"/>
    <n v="4.3"/>
    <n v="10.199999999999999"/>
    <n v="0.1"/>
    <s v=""/>
    <s v=""/>
    <n v="0"/>
    <m/>
    <s v=""/>
    <n v="8.8000000000000007"/>
    <n v="100"/>
    <n v="100"/>
    <n v="84"/>
    <n v="10"/>
    <n v="0"/>
    <n v="0"/>
    <n v="3"/>
    <n v="0"/>
    <n v="11"/>
    <n v="9"/>
    <n v="204.39"/>
    <n v="204.39"/>
  </r>
  <r>
    <x v="17"/>
    <x v="4"/>
    <n v="350990811"/>
    <s v="Cananéia"/>
    <n v="-3.2631779364678003E-2"/>
    <n v="12236"/>
    <n v="10560"/>
    <n v="1676"/>
    <n v="9.8520000000000003"/>
    <n v="86.3"/>
    <n v="0.28059209999999996"/>
    <n v="0.27981199999999995"/>
    <n v="7.8009999999999993E-4"/>
    <n v="0"/>
    <n v="0.11651109999999999"/>
    <n v="7.9100000000000004E-4"/>
    <n v="0.1624138"/>
    <n v="8.7619999999999994E-4"/>
    <n v="2.5765702083333335E-2"/>
    <n v="5"/>
    <n v="78.95"/>
    <n v="21.05"/>
    <n v="7.53"/>
    <n v="581.04"/>
    <n v="255.79"/>
    <n v="3"/>
    <n v="0"/>
    <n v="86185.341614906822"/>
    <n v="11133.991500490356"/>
    <n v="80.86"/>
    <n v="100"/>
    <n v="61.94"/>
    <n v="14.85"/>
    <s v=""/>
    <n v="94.73"/>
    <n v="1.92"/>
    <n v="0.8"/>
    <n v="2.7"/>
    <n v="0"/>
    <s v=""/>
    <s v=""/>
    <n v="0"/>
    <m/>
    <s v=""/>
    <n v="8.4"/>
    <n v="66.540000000000006"/>
    <n v="66.540176453846897"/>
    <n v="56"/>
    <n v="6.6"/>
    <n v="0"/>
    <n v="0"/>
    <n v="24"/>
    <n v="454.09203142064581"/>
    <n v="15"/>
    <n v="4"/>
    <n v="386.62504130000002"/>
    <n v="386.62504130000002"/>
  </r>
  <r>
    <x v="15"/>
    <x v="4"/>
    <n v="35099572"/>
    <s v="Canas"/>
    <n v="1.71217035223308"/>
    <n v="4797"/>
    <n v="4567"/>
    <n v="230"/>
    <n v="89.68"/>
    <n v="95.21"/>
    <n v="3.7879299999999998E-2"/>
    <n v="1.8115300000000001E-2"/>
    <n v="1.9763999999999997E-2"/>
    <n v="0.14000000000000001"/>
    <n v="1.9583400000000001E-2"/>
    <n v="1.806E-4"/>
    <n v="1.6031900000000002E-2"/>
    <n v="2.0834E-3"/>
    <n v="1.1215485937500002E-2"/>
    <n v="1"/>
    <n v="70"/>
    <n v="30"/>
    <n v="3.19"/>
    <n v="246.29400000000001"/>
    <n v="89.89"/>
    <n v="1"/>
    <n v="0"/>
    <n v="5390.7692307692305"/>
    <n v="525.92870544090022"/>
    <n v="89.78"/>
    <n v="92.82"/>
    <n v="77.55"/>
    <n v="28.24"/>
    <s v=""/>
    <n v="96.73"/>
    <n v="10.82"/>
    <n v="4.5999999999999996"/>
    <n v="6.7"/>
    <n v="24.7"/>
    <s v=""/>
    <s v=""/>
    <n v="0"/>
    <m/>
    <s v=""/>
    <n v="9.6"/>
    <n v="76.510000000000005"/>
    <n v="76.506955177743393"/>
    <n v="63.5"/>
    <n v="7.3"/>
    <n v="0"/>
    <n v="0"/>
    <n v="10"/>
    <n v="178.32486359889387"/>
    <n v="7"/>
    <n v="3"/>
    <n v="188.43204019999999"/>
    <n v="188.43204019999999"/>
  </r>
  <r>
    <x v="5"/>
    <x v="4"/>
    <n v="351000517"/>
    <s v="Cândido Mota"/>
    <n v="8.5805208042333297E-2"/>
    <n v="29976"/>
    <n v="28412"/>
    <n v="1564"/>
    <n v="50.271000000000001"/>
    <n v="94.78"/>
    <n v="0.34687949999999995"/>
    <n v="0.20944469999999998"/>
    <n v="0.13743479999999997"/>
    <n v="0.03"/>
    <n v="6.7130000000000002E-3"/>
    <n v="0.1178526"/>
    <n v="0.20944469999999998"/>
    <n v="1.2869200000000001E-2"/>
    <n v="8.5598237416666667E-2"/>
    <n v="24"/>
    <n v="33.33"/>
    <n v="66.67"/>
    <n v="23.46"/>
    <n v="1583.874"/>
    <n v="597.79999999999995"/>
    <n v="2"/>
    <n v="0"/>
    <n v="5891.4331465172136"/>
    <n v="641.74539631705352"/>
    <n v="93.81"/>
    <n v="99.57"/>
    <n v="93.6"/>
    <n v="35.46"/>
    <s v=""/>
    <n v="99.79"/>
    <n v="11.72"/>
    <n v="6.2"/>
    <n v="8.9"/>
    <n v="22.5"/>
    <s v=""/>
    <s v=""/>
    <n v="0"/>
    <m/>
    <s v=""/>
    <n v="7.1"/>
    <n v="93.2"/>
    <n v="93.2"/>
    <n v="62.3"/>
    <n v="7.4"/>
    <n v="0"/>
    <n v="0"/>
    <n v="2"/>
    <n v="8.1777384806723177"/>
    <n v="19"/>
    <n v="38"/>
    <n v="1476.170568"/>
    <n v="1476.170568"/>
  </r>
  <r>
    <x v="10"/>
    <x v="4"/>
    <n v="351010415"/>
    <s v="Cândido Rodrigues"/>
    <n v="7.50754240401275E-2"/>
    <n v="2675"/>
    <n v="2240"/>
    <n v="435"/>
    <n v="38.478000000000002"/>
    <n v="83.74"/>
    <n v="5.3863999999999995E-3"/>
    <n v="0"/>
    <n v="5.3863999999999995E-3"/>
    <n v="0"/>
    <n v="3.4721999999999999E-3"/>
    <n v="7.2219999999999999E-4"/>
    <n v="9.722E-4"/>
    <n v="2.1979999999999998E-4"/>
    <n v="5.7832942708333328E-3"/>
    <n v="0"/>
    <n v="0"/>
    <n v="100"/>
    <n v="1.57"/>
    <n v="121.392"/>
    <n v="8.15"/>
    <n v="0"/>
    <n v="0"/>
    <n v="6248.2542056074763"/>
    <n v="589.45794392523385"/>
    <n v="83.02"/>
    <n v="80.69"/>
    <n v="80.94"/>
    <n v="15.61"/>
    <s v=""/>
    <n v="100"/>
    <n v="10.8"/>
    <n v="4.0999999999999996"/>
    <n v="9.3000000000000007"/>
    <n v="15.4"/>
    <s v=""/>
    <s v=""/>
    <n v="0"/>
    <m/>
    <s v=""/>
    <n v="8.5"/>
    <n v="96.37"/>
    <n v="96.372592924317104"/>
    <n v="93.3"/>
    <n v="9.6"/>
    <n v="0"/>
    <n v="0"/>
    <n v="1"/>
    <n v="51.873549217956715"/>
    <n v="0"/>
    <n v="7"/>
    <n v="116.988618"/>
    <n v="116.988618"/>
  </r>
  <r>
    <x v="2"/>
    <x v="4"/>
    <n v="351010416"/>
    <s v="Cândido Rodrigues"/>
    <m/>
    <m/>
    <m/>
    <m/>
    <m/>
    <m/>
    <n v="1.6217499999999999E-2"/>
    <n v="1.3888899999999999E-2"/>
    <n v="2.3286000000000001E-3"/>
    <n v="0"/>
    <n v="0"/>
    <n v="0"/>
    <n v="5.8008000000000001E-3"/>
    <n v="1.0416699999999999E-2"/>
    <n v="0"/>
    <n v="0"/>
    <n v="40"/>
    <n v="60"/>
    <m/>
    <s v=""/>
    <m/>
    <m/>
    <m/>
    <s v=""/>
    <s v=""/>
    <m/>
    <m/>
    <m/>
    <m/>
    <s v=""/>
    <m/>
    <m/>
    <m/>
    <m/>
    <m/>
    <s v=""/>
    <s v=""/>
    <m/>
    <m/>
    <s v=""/>
    <m/>
    <m/>
    <m/>
    <m/>
    <m/>
    <m/>
    <m/>
    <n v="0"/>
    <m/>
    <n v="2"/>
    <n v="3"/>
    <m/>
    <m/>
  </r>
  <r>
    <x v="5"/>
    <x v="4"/>
    <n v="351015317"/>
    <s v="Canitar"/>
    <n v="1.54451909017543"/>
    <n v="4736"/>
    <n v="4518"/>
    <n v="218"/>
    <n v="82.537000000000006"/>
    <n v="95.4"/>
    <n v="1.77626E-2"/>
    <n v="1.7175900000000001E-2"/>
    <n v="5.867E-4"/>
    <n v="0"/>
    <n v="0"/>
    <n v="1.042E-4"/>
    <n v="1.7175900000000001E-2"/>
    <n v="4.8250000000000002E-4"/>
    <n v="1.1680899999999999E-2"/>
    <n v="2"/>
    <n v="50"/>
    <n v="50"/>
    <n v="3.29"/>
    <n v="253.476"/>
    <n v="65.900000000000006"/>
    <n v="0"/>
    <n v="0"/>
    <n v="3662.3310810810813"/>
    <n v="399.5270270270268"/>
    <n v="94.71"/>
    <m/>
    <n v="94.71"/>
    <n v="43.71"/>
    <s v=""/>
    <n v="100"/>
    <n v="6.13"/>
    <n v="3.2"/>
    <n v="7.5"/>
    <n v="1"/>
    <s v=""/>
    <s v=""/>
    <n v="0"/>
    <m/>
    <s v=""/>
    <n v="8.3000000000000007"/>
    <n v="100"/>
    <n v="100"/>
    <n v="74"/>
    <n v="8.3000000000000007"/>
    <n v="0"/>
    <n v="0"/>
    <n v="0"/>
    <n v="0"/>
    <n v="2"/>
    <n v="2"/>
    <n v="253.476"/>
    <n v="253.476"/>
  </r>
  <r>
    <x v="14"/>
    <x v="4"/>
    <n v="351020314"/>
    <s v="Capão Bonito"/>
    <n v="-0.17093018031602"/>
    <n v="46190"/>
    <n v="38720"/>
    <n v="7470"/>
    <n v="28.146999999999998"/>
    <n v="83.83"/>
    <n v="0.27789599999999998"/>
    <n v="0.27232119999999999"/>
    <n v="5.5747999999999995E-3"/>
    <n v="0"/>
    <n v="9.0712500000000001E-2"/>
    <n v="1.1342000000000001E-3"/>
    <n v="0.18471179999999998"/>
    <n v="1.3375000000000001E-3"/>
    <n v="0.11993308344907408"/>
    <n v="50"/>
    <n v="76.84"/>
    <n v="23.16"/>
    <n v="31.11"/>
    <n v="2099.8440000000001"/>
    <n v="410.39"/>
    <n v="15"/>
    <n v="2"/>
    <n v="12644.440788049362"/>
    <n v="1481.5570469798658"/>
    <n v="85.3"/>
    <n v="81.91"/>
    <n v="77.47"/>
    <n v="29.01"/>
    <s v=""/>
    <n v="100"/>
    <n v="3.36"/>
    <n v="1.5"/>
    <n v="4.5"/>
    <n v="0.3"/>
    <s v=""/>
    <s v=""/>
    <n v="0"/>
    <m/>
    <s v=""/>
    <n v="7.9"/>
    <n v="88.1"/>
    <n v="88.1035598705502"/>
    <n v="80.5"/>
    <n v="9.3000000000000007"/>
    <n v="1"/>
    <n v="2"/>
    <n v="13"/>
    <n v="75.875644470226916"/>
    <n v="73"/>
    <n v="22"/>
    <n v="1850.0373159999999"/>
    <n v="1850.0373159999999"/>
  </r>
  <r>
    <x v="8"/>
    <x v="4"/>
    <n v="351030210"/>
    <s v="Capela do Alto"/>
    <n v="1.74337232508555"/>
    <n v="19304"/>
    <n v="16462"/>
    <n v="2842"/>
    <n v="113.566"/>
    <n v="85.28"/>
    <n v="0.4174194"/>
    <n v="0.40009879999999998"/>
    <n v="1.7320599999999998E-2"/>
    <n v="0"/>
    <n v="0.25111119999999998"/>
    <n v="8.6799999999999996E-5"/>
    <n v="0.16487890000000002"/>
    <n v="1.3424999999999999E-3"/>
    <n v="4.985872421296296E-2"/>
    <n v="11"/>
    <n v="33.33"/>
    <n v="66.67"/>
    <n v="11.45"/>
    <n v="883.27800000000002"/>
    <n v="340.17"/>
    <n v="1"/>
    <n v="0"/>
    <n v="2466.8130957314547"/>
    <n v="375.73974305843353"/>
    <n v="84.85"/>
    <n v="96.22"/>
    <n v="59.86"/>
    <n v="31.35"/>
    <s v=""/>
    <n v="100"/>
    <n v="77.3"/>
    <n v="27.6"/>
    <n v="129.1"/>
    <n v="7.5"/>
    <s v=""/>
    <s v=""/>
    <n v="0"/>
    <m/>
    <s v=""/>
    <n v="9.3000000000000007"/>
    <n v="65.41"/>
    <n v="65.412934102343797"/>
    <n v="61.5"/>
    <n v="7"/>
    <n v="0"/>
    <n v="0"/>
    <n v="13"/>
    <n v="503.42242799454056"/>
    <n v="8"/>
    <n v="16"/>
    <n v="577.77805609999996"/>
    <n v="577.77805609999996"/>
  </r>
  <r>
    <x v="6"/>
    <x v="4"/>
    <n v="35104015"/>
    <s v="Capivari"/>
    <n v="1.28473310372561"/>
    <n v="51993"/>
    <n v="50368"/>
    <n v="1625"/>
    <n v="160.869"/>
    <n v="96.87"/>
    <n v="0.3445416"/>
    <n v="0.13521040000000001"/>
    <n v="0.20933120000000002"/>
    <n v="0"/>
    <n v="0.23331220000000005"/>
    <n v="8.3505600000000013E-2"/>
    <n v="1.11036E-2"/>
    <n v="1.6620199999999998E-2"/>
    <n v="0.1495611140625"/>
    <n v="23"/>
    <n v="11.19"/>
    <n v="88.81"/>
    <n v="40.619999999999997"/>
    <n v="2741.85"/>
    <n v="2163.6999999999998"/>
    <n v="10"/>
    <n v="0"/>
    <n v="2474.6962091050718"/>
    <n v="327.53332179331835"/>
    <n v="94.5"/>
    <n v="94.5"/>
    <n v="90.77"/>
    <n v="23.89"/>
    <s v=""/>
    <n v="100"/>
    <n v="22.23"/>
    <n v="8.4"/>
    <n v="13.4"/>
    <n v="38.799999999999997"/>
    <s v=""/>
    <s v=""/>
    <n v="0"/>
    <m/>
    <s v=""/>
    <n v="9.8000000000000007"/>
    <n v="95"/>
    <n v="26.125"/>
    <n v="21.1"/>
    <n v="3.4"/>
    <n v="0"/>
    <n v="0"/>
    <n v="47"/>
    <n v="155.78915780383383"/>
    <n v="16"/>
    <n v="127"/>
    <n v="2604.7575000000002"/>
    <n v="716.30831250000006"/>
  </r>
  <r>
    <x v="21"/>
    <x v="4"/>
    <n v="35105003"/>
    <s v="Caraguatatuba"/>
    <n v="1.8417829924286999"/>
    <n v="110384"/>
    <n v="106111"/>
    <n v="4273"/>
    <n v="228.09"/>
    <n v="96.13"/>
    <n v="0.8490742"/>
    <n v="0.83786360000000004"/>
    <n v="1.1210600000000001E-2"/>
    <n v="0"/>
    <n v="0.70363880000000001"/>
    <n v="4.2736000000000007E-3"/>
    <n v="1.9931000000000003E-3"/>
    <n v="0.13916870000000001"/>
    <n v="0.27229995274074076"/>
    <n v="15"/>
    <n v="76.599999999999994"/>
    <n v="23.4"/>
    <n v="99.28"/>
    <n v="5957.0640000000003"/>
    <n v="2057.3000000000002"/>
    <n v="22"/>
    <n v="1"/>
    <n v="7828.0040585592114"/>
    <n v="862.79460791419058"/>
    <n v="81.040000000000006"/>
    <n v="95.87"/>
    <n v="67.31"/>
    <n v="35.340000000000003"/>
    <s v=""/>
    <n v="84.54"/>
    <n v="8.44"/>
    <n v="3.1"/>
    <n v="11.9"/>
    <n v="0.4"/>
    <s v=""/>
    <s v=""/>
    <n v="0"/>
    <m/>
    <s v=""/>
    <n v="9.4"/>
    <n v="68.91"/>
    <n v="68.910073989755304"/>
    <n v="65.5"/>
    <n v="7.3"/>
    <n v="1"/>
    <n v="1"/>
    <n v="127"/>
    <n v="258.53842166116158"/>
    <n v="36"/>
    <n v="11"/>
    <n v="4105.01721"/>
    <n v="4105.01721"/>
  </r>
  <r>
    <x v="18"/>
    <x v="4"/>
    <n v="35106096"/>
    <s v="Carapicuíba"/>
    <n v="0.68858516177814399"/>
    <n v="385474"/>
    <n v="385474"/>
    <n v="0"/>
    <n v="11022.991"/>
    <n v="100"/>
    <n v="1.0790005"/>
    <n v="1.0509264"/>
    <n v="2.8074099999999994E-2"/>
    <n v="0"/>
    <n v="1.05"/>
    <n v="5.8247000000000004E-3"/>
    <n v="0"/>
    <n v="2.31758E-2"/>
    <n v="1.3429128935185186"/>
    <n v="8"/>
    <n v="7.41"/>
    <n v="92.59"/>
    <n v="355.02"/>
    <n v="21301.11"/>
    <n v="15163.62"/>
    <n v="10"/>
    <n v="1"/>
    <n v="41.723592252655173"/>
    <n v="6.5448772161027717"/>
    <n v="100"/>
    <m/>
    <n v="77.84"/>
    <n v="35.369999999999997"/>
    <s v=""/>
    <n v="100"/>
    <n v="567.9"/>
    <n v="211.6"/>
    <n v="955.4"/>
    <n v="35.1"/>
    <s v=""/>
    <s v=""/>
    <n v="0"/>
    <m/>
    <s v=""/>
    <n v="9.8000000000000007"/>
    <n v="69.260000000000005"/>
    <n v="36.016224879536303"/>
    <n v="28.8"/>
    <n v="4.2"/>
    <n v="5"/>
    <n v="1"/>
    <n v="74"/>
    <n v="78.18824326341317"/>
    <n v="2"/>
    <n v="25"/>
    <n v="14753.56861"/>
    <n v="7671.8556790000002"/>
  </r>
  <r>
    <x v="10"/>
    <x v="4"/>
    <n v="351070815"/>
    <s v="Cardoso"/>
    <n v="-3.1410926852593099E-2"/>
    <n v="11759"/>
    <n v="10771"/>
    <n v="988"/>
    <n v="18.443000000000001"/>
    <n v="91.6"/>
    <n v="0.10626900000000002"/>
    <n v="0.10112900000000001"/>
    <n v="5.1400000000000005E-3"/>
    <n v="0.26"/>
    <n v="0"/>
    <n v="2.8939999999999999E-4"/>
    <n v="0.1047495"/>
    <n v="1.2301E-3"/>
    <n v="3.5378965773148148E-2"/>
    <n v="0"/>
    <n v="48.15"/>
    <n v="51.85"/>
    <n v="7.83"/>
    <n v="603.93600000000004"/>
    <n v="112.76"/>
    <n v="0"/>
    <n v="0"/>
    <n v="13141.11744195935"/>
    <n v="1367.7489582447488"/>
    <n v="98.84"/>
    <n v="90.89"/>
    <n v="84.01"/>
    <n v="12.11"/>
    <s v=""/>
    <n v="100"/>
    <n v="6.81"/>
    <n v="2.2000000000000002"/>
    <n v="9.6"/>
    <n v="1"/>
    <s v=""/>
    <s v=""/>
    <n v="0"/>
    <m/>
    <s v=""/>
    <n v="5.8"/>
    <n v="82.99"/>
    <n v="82.988206890147595"/>
    <n v="81.3"/>
    <n v="9.6999999999999993"/>
    <n v="0"/>
    <n v="0"/>
    <n v="1"/>
    <n v="0"/>
    <n v="13"/>
    <n v="14"/>
    <n v="501.19565720000003"/>
    <n v="501.19565720000003"/>
  </r>
  <r>
    <x v="4"/>
    <x v="4"/>
    <n v="35108074"/>
    <s v="Casa Branca"/>
    <n v="0.46672912043181902"/>
    <n v="29013"/>
    <n v="23914"/>
    <n v="5099"/>
    <n v="33.520000000000003"/>
    <n v="82.43"/>
    <n v="1.3410529999999992"/>
    <n v="1.3276194999999991"/>
    <n v="1.3433499999999999E-2"/>
    <n v="0.05"/>
    <n v="1.8795999999999999E-3"/>
    <n v="6.6699999999999995E-5"/>
    <n v="1.3316600999999995"/>
    <n v="7.4465999999999994E-3"/>
    <n v="8.2936649107638885E-2"/>
    <n v="60"/>
    <n v="89.33"/>
    <n v="10.67"/>
    <n v="17.18"/>
    <n v="1325.646"/>
    <n v="297.61"/>
    <n v="0"/>
    <n v="0"/>
    <n v="13760.926481232551"/>
    <n v="1489.1365939406473"/>
    <n v="93.91"/>
    <n v="81.41"/>
    <n v="93.91"/>
    <n v="17.690000000000001"/>
    <s v=""/>
    <n v="99.03"/>
    <n v="54.32"/>
    <n v="18.2"/>
    <n v="79.7"/>
    <n v="1.1000000000000001"/>
    <s v=""/>
    <s v=""/>
    <n v="0"/>
    <m/>
    <s v=""/>
    <n v="7.3"/>
    <n v="100"/>
    <n v="100"/>
    <n v="77.5"/>
    <n v="8.3000000000000007"/>
    <n v="0"/>
    <n v="0"/>
    <n v="8"/>
    <n v="2.411479148867361"/>
    <n v="159"/>
    <n v="19"/>
    <n v="1325.646"/>
    <n v="1325.646"/>
  </r>
  <r>
    <x v="3"/>
    <x v="4"/>
    <n v="35108079"/>
    <s v="Casa Branca"/>
    <m/>
    <m/>
    <m/>
    <m/>
    <m/>
    <m/>
    <n v="0.96197309999999991"/>
    <n v="0.96059279999999991"/>
    <n v="1.3802999999999999E-3"/>
    <n v="0.04"/>
    <n v="0"/>
    <n v="8.4209999999999992E-4"/>
    <n v="0.95356509999999994"/>
    <n v="7.5658999999999995E-3"/>
    <n v="0"/>
    <n v="44"/>
    <n v="91.51"/>
    <n v="8.49"/>
    <m/>
    <s v=""/>
    <m/>
    <m/>
    <m/>
    <s v=""/>
    <s v=""/>
    <m/>
    <m/>
    <m/>
    <m/>
    <s v=""/>
    <m/>
    <m/>
    <m/>
    <m/>
    <m/>
    <s v=""/>
    <s v=""/>
    <m/>
    <m/>
    <s v=""/>
    <m/>
    <m/>
    <m/>
    <m/>
    <m/>
    <m/>
    <m/>
    <n v="2"/>
    <m/>
    <n v="97"/>
    <n v="9"/>
    <m/>
    <m/>
  </r>
  <r>
    <x v="4"/>
    <x v="4"/>
    <n v="35109064"/>
    <s v="Cássia dos Coqueiros"/>
    <n v="-0.84453884423839598"/>
    <n v="2542"/>
    <n v="1870"/>
    <n v="672"/>
    <n v="13.314"/>
    <n v="73.56"/>
    <n v="5.6807199999999995E-2"/>
    <n v="5.2237199999999998E-2"/>
    <n v="4.5699999999999994E-3"/>
    <n v="0"/>
    <n v="4.7943999999999999E-3"/>
    <n v="0"/>
    <n v="4.96944E-2"/>
    <n v="2.3184E-3"/>
    <n v="4.984703125E-3"/>
    <n v="12"/>
    <n v="75.86"/>
    <n v="24.14"/>
    <n v="1.24"/>
    <n v="95.957999999999998"/>
    <n v="16.739999999999998"/>
    <n v="0"/>
    <n v="0"/>
    <n v="37466.058221872539"/>
    <n v="3845.8536585365846"/>
    <n v="75.3"/>
    <n v="68.16"/>
    <n v="70.58"/>
    <n v="16.010000000000002"/>
    <s v=""/>
    <n v="100"/>
    <n v="6.34"/>
    <n v="2"/>
    <n v="8.6999999999999993"/>
    <n v="1.5"/>
    <s v=""/>
    <s v=""/>
    <n v="0"/>
    <m/>
    <s v=""/>
    <n v="7.1"/>
    <n v="85.99"/>
    <n v="85.990338164251199"/>
    <n v="82.6"/>
    <n v="9.5"/>
    <n v="0"/>
    <n v="0"/>
    <n v="3"/>
    <n v="100.30687634983278"/>
    <n v="22"/>
    <n v="7"/>
    <n v="82.514608699999997"/>
    <n v="82.514608699999997"/>
  </r>
  <r>
    <x v="11"/>
    <x v="4"/>
    <n v="35109068"/>
    <s v="Cássia dos Coqueiros"/>
    <m/>
    <m/>
    <m/>
    <m/>
    <m/>
    <m/>
    <n v="4.0230999999999999E-3"/>
    <n v="4.0230999999999999E-3"/>
    <n v="0"/>
    <n v="0"/>
    <n v="0"/>
    <n v="0"/>
    <n v="4.0230999999999999E-3"/>
    <n v="0"/>
    <n v="0"/>
    <n v="1"/>
    <n v="100"/>
    <n v="0"/>
    <m/>
    <s v=""/>
    <m/>
    <m/>
    <m/>
    <s v=""/>
    <s v=""/>
    <m/>
    <m/>
    <m/>
    <m/>
    <s v=""/>
    <m/>
    <m/>
    <m/>
    <m/>
    <m/>
    <s v=""/>
    <s v=""/>
    <m/>
    <m/>
    <s v=""/>
    <m/>
    <m/>
    <m/>
    <m/>
    <m/>
    <m/>
    <m/>
    <n v="0"/>
    <m/>
    <n v="2"/>
    <n v="0"/>
    <m/>
    <m/>
  </r>
  <r>
    <x v="12"/>
    <x v="4"/>
    <n v="351100319"/>
    <s v="Castilho"/>
    <n v="1.62923087135325"/>
    <n v="19668"/>
    <n v="14842"/>
    <n v="4826"/>
    <n v="18.507999999999999"/>
    <n v="75.459999999999994"/>
    <n v="9.9264699999999997E-2"/>
    <n v="1.56507E-2"/>
    <n v="8.3613999999999994E-2"/>
    <n v="0.28000000000000003"/>
    <n v="6.4815000000000011E-2"/>
    <n v="1.4820399999999999E-2"/>
    <n v="1.56507E-2"/>
    <n v="3.9785999999999997E-3"/>
    <n v="4.5183155263888893E-2"/>
    <n v="1"/>
    <n v="9.26"/>
    <n v="90.74"/>
    <n v="10.63"/>
    <n v="819.93600000000004"/>
    <n v="95.58"/>
    <n v="2"/>
    <n v="0"/>
    <n v="12410.445393532642"/>
    <n v="1090.3233679072603"/>
    <n v="75.47"/>
    <n v="75.47"/>
    <n v="75.47"/>
    <n v="36.4"/>
    <s v=""/>
    <n v="100"/>
    <n v="3.86"/>
    <n v="1.3"/>
    <n v="0.8"/>
    <n v="12.3"/>
    <s v=""/>
    <s v=""/>
    <n v="0"/>
    <m/>
    <s v=""/>
    <n v="9"/>
    <n v="99.15"/>
    <n v="99.15"/>
    <n v="88.3"/>
    <n v="9.6999999999999993"/>
    <n v="0"/>
    <n v="0"/>
    <n v="11"/>
    <n v="143.8589218047573"/>
    <n v="5"/>
    <n v="49"/>
    <n v="812.966544"/>
    <n v="812.966544"/>
  </r>
  <r>
    <x v="0"/>
    <x v="4"/>
    <n v="351100320"/>
    <s v="Castilho"/>
    <m/>
    <m/>
    <m/>
    <m/>
    <m/>
    <m/>
    <n v="0"/>
    <n v="0"/>
    <n v="0"/>
    <n v="0"/>
    <n v="0"/>
    <n v="0"/>
    <n v="0"/>
    <n v="0"/>
    <n v="0"/>
    <n v="0"/>
    <n v="0"/>
    <n v="0"/>
    <m/>
    <s v=""/>
    <m/>
    <m/>
    <m/>
    <s v=""/>
    <s v=""/>
    <m/>
    <m/>
    <m/>
    <m/>
    <s v=""/>
    <m/>
    <m/>
    <m/>
    <m/>
    <m/>
    <s v=""/>
    <s v=""/>
    <m/>
    <m/>
    <s v=""/>
    <m/>
    <m/>
    <m/>
    <m/>
    <m/>
    <m/>
    <m/>
    <n v="0"/>
    <m/>
    <n v="0"/>
    <n v="0"/>
    <m/>
    <m/>
  </r>
  <r>
    <x v="10"/>
    <x v="4"/>
    <n v="351110215"/>
    <s v="Catanduva"/>
    <n v="0.497211683768706"/>
    <n v="115669"/>
    <n v="114740"/>
    <n v="929"/>
    <n v="395.80099999999999"/>
    <n v="99.2"/>
    <n v="1.2042552999999991"/>
    <n v="0.27177590000000001"/>
    <n v="0.93247939999999907"/>
    <n v="0"/>
    <n v="0.57812479999999999"/>
    <n v="0.36456039999999967"/>
    <n v="0.21061289999999999"/>
    <n v="5.0957199999999939E-2"/>
    <n v="0.39974349592592595"/>
    <n v="11"/>
    <n v="2.63"/>
    <n v="97.37"/>
    <n v="107.22"/>
    <n v="6432.9120000000003"/>
    <n v="492.18"/>
    <n v="23"/>
    <n v="0"/>
    <n v="599.80807303599067"/>
    <n v="62.707207635580829"/>
    <n v="99.2"/>
    <n v="99.2"/>
    <n v="99.2"/>
    <n v="21.45"/>
    <s v=""/>
    <n v="100"/>
    <n v="165.7"/>
    <n v="55"/>
    <n v="55.4"/>
    <n v="405.4"/>
    <s v=""/>
    <s v=""/>
    <n v="0"/>
    <m/>
    <s v=""/>
    <n v="9.5"/>
    <n v="100"/>
    <n v="99.3"/>
    <n v="92.3"/>
    <n v="10"/>
    <n v="11"/>
    <n v="0"/>
    <n v="103"/>
    <n v="144.59272155540103"/>
    <n v="9"/>
    <n v="333"/>
    <n v="6432.9120000000003"/>
    <n v="6387.8816159999997"/>
  </r>
  <r>
    <x v="2"/>
    <x v="4"/>
    <n v="351110216"/>
    <s v="Catanduva"/>
    <m/>
    <m/>
    <m/>
    <m/>
    <m/>
    <m/>
    <n v="5.3473000000000001E-3"/>
    <n v="5.3473000000000001E-3"/>
    <n v="0"/>
    <n v="0"/>
    <n v="0"/>
    <n v="0"/>
    <n v="5.3473000000000001E-3"/>
    <n v="0"/>
    <n v="0"/>
    <n v="2"/>
    <n v="100"/>
    <n v="0"/>
    <m/>
    <s v=""/>
    <m/>
    <m/>
    <m/>
    <s v=""/>
    <s v=""/>
    <m/>
    <m/>
    <m/>
    <m/>
    <s v=""/>
    <m/>
    <m/>
    <m/>
    <m/>
    <m/>
    <s v=""/>
    <s v=""/>
    <m/>
    <m/>
    <s v=""/>
    <m/>
    <m/>
    <m/>
    <m/>
    <m/>
    <m/>
    <m/>
    <n v="1"/>
    <m/>
    <n v="2"/>
    <n v="0"/>
    <m/>
    <m/>
  </r>
  <r>
    <x v="10"/>
    <x v="4"/>
    <n v="351120115"/>
    <s v="Catiguá"/>
    <n v="0.67751676058278598"/>
    <n v="7382"/>
    <n v="6851"/>
    <n v="531"/>
    <n v="50.76"/>
    <n v="92.81"/>
    <n v="0.1162936"/>
    <n v="8.3385399999999998E-2"/>
    <n v="3.2908199999999999E-2"/>
    <n v="0"/>
    <n v="2.7777700000000002E-2"/>
    <n v="2.1064999999999999E-3"/>
    <n v="8.5410199999999992E-2"/>
    <n v="9.992E-4"/>
    <n v="1.9223958333333332E-2"/>
    <n v="1"/>
    <n v="10.53"/>
    <n v="89.47"/>
    <n v="4.9400000000000004"/>
    <n v="380.86200000000002"/>
    <n v="30.47"/>
    <n v="1"/>
    <n v="0"/>
    <n v="4784.6545651584938"/>
    <n v="512.64156055269575"/>
    <n v="100"/>
    <n v="92.17"/>
    <n v="99.63"/>
    <n v="14.43"/>
    <s v=""/>
    <n v="100"/>
    <n v="32.299999999999997"/>
    <n v="10.4"/>
    <n v="34.700000000000003"/>
    <n v="27.4"/>
    <s v=""/>
    <s v=""/>
    <n v="0"/>
    <m/>
    <s v=""/>
    <n v="8.9"/>
    <n v="100"/>
    <n v="100"/>
    <n v="92"/>
    <n v="10"/>
    <n v="0"/>
    <n v="0"/>
    <n v="7"/>
    <n v="145.65158493633163"/>
    <n v="2"/>
    <n v="17"/>
    <n v="380.86200000000002"/>
    <n v="380.86200000000002"/>
  </r>
  <r>
    <x v="10"/>
    <x v="4"/>
    <n v="351130015"/>
    <s v="Cedral"/>
    <n v="1.3359395708563799"/>
    <n v="8513"/>
    <n v="6938"/>
    <n v="1575"/>
    <n v="43.078000000000003"/>
    <n v="81.5"/>
    <n v="7.7016799999999996E-2"/>
    <n v="1.7661099999999999E-2"/>
    <n v="5.9355699999999997E-2"/>
    <n v="0"/>
    <n v="4.2008000000000004E-2"/>
    <n v="3.5391000000000003E-3"/>
    <n v="1.7790199999999999E-2"/>
    <n v="1.3679499999999997E-2"/>
    <n v="2.2169270833333334E-2"/>
    <n v="9"/>
    <n v="11.9"/>
    <n v="88.1"/>
    <n v="4.91"/>
    <n v="378.91800000000001"/>
    <n v="159.15"/>
    <n v="1"/>
    <n v="0"/>
    <n v="5297.3663808293195"/>
    <n v="481.57876189357455"/>
    <n v="100"/>
    <n v="79.11"/>
    <n v="95.01"/>
    <n v="40.119999999999997"/>
    <s v=""/>
    <n v="100"/>
    <n v="16.41"/>
    <n v="5.7"/>
    <n v="6.1"/>
    <n v="45.7"/>
    <s v=""/>
    <s v=""/>
    <n v="0"/>
    <m/>
    <s v=""/>
    <n v="10"/>
    <n v="100"/>
    <n v="100"/>
    <n v="58"/>
    <n v="7"/>
    <n v="0"/>
    <n v="0"/>
    <n v="7"/>
    <n v="189.45142722894397"/>
    <n v="5"/>
    <n v="37"/>
    <n v="378.91800000000001"/>
    <n v="378.91800000000001"/>
  </r>
  <r>
    <x v="2"/>
    <x v="4"/>
    <n v="351130016"/>
    <s v="Cedral"/>
    <m/>
    <m/>
    <m/>
    <m/>
    <m/>
    <m/>
    <n v="5.0463000000000001E-3"/>
    <n v="5.0000000000000001E-3"/>
    <n v="4.6300000000000001E-5"/>
    <n v="0"/>
    <n v="0"/>
    <n v="0"/>
    <n v="5.0000000000000001E-3"/>
    <n v="4.6300000000000001E-5"/>
    <n v="0"/>
    <n v="7"/>
    <n v="50"/>
    <n v="50"/>
    <m/>
    <s v=""/>
    <m/>
    <m/>
    <m/>
    <s v=""/>
    <s v=""/>
    <m/>
    <m/>
    <m/>
    <m/>
    <s v=""/>
    <m/>
    <m/>
    <m/>
    <m/>
    <m/>
    <s v=""/>
    <s v=""/>
    <m/>
    <m/>
    <s v=""/>
    <m/>
    <m/>
    <m/>
    <m/>
    <m/>
    <m/>
    <m/>
    <n v="0"/>
    <m/>
    <n v="1"/>
    <n v="1"/>
    <m/>
    <m/>
  </r>
  <r>
    <x v="14"/>
    <x v="4"/>
    <n v="351140914"/>
    <s v="Cerqueira César"/>
    <m/>
    <m/>
    <m/>
    <m/>
    <m/>
    <m/>
    <n v="6.6826600000000014E-2"/>
    <n v="6.5661100000000014E-2"/>
    <n v="1.1655000000000001E-3"/>
    <n v="0"/>
    <n v="0"/>
    <n v="1.0092500000000001E-2"/>
    <n v="5.6401899999999998E-2"/>
    <n v="3.322E-4"/>
    <n v="0"/>
    <n v="3"/>
    <n v="81.25"/>
    <n v="18.75"/>
    <m/>
    <s v=""/>
    <m/>
    <m/>
    <m/>
    <s v=""/>
    <s v=""/>
    <m/>
    <m/>
    <m/>
    <m/>
    <s v=""/>
    <m/>
    <m/>
    <m/>
    <m/>
    <m/>
    <s v=""/>
    <s v=""/>
    <m/>
    <m/>
    <s v=""/>
    <m/>
    <m/>
    <m/>
    <m/>
    <m/>
    <m/>
    <m/>
    <n v="1"/>
    <m/>
    <n v="13"/>
    <n v="3"/>
    <m/>
    <m/>
  </r>
  <r>
    <x v="5"/>
    <x v="4"/>
    <n v="351140917"/>
    <s v="Cerqueira César"/>
    <n v="1.09112613107052"/>
    <n v="18553"/>
    <n v="16935"/>
    <n v="1618"/>
    <n v="36.838000000000001"/>
    <n v="91.28"/>
    <n v="0.13723980000000002"/>
    <n v="6.8134700000000006E-2"/>
    <n v="6.9105100000000003E-2"/>
    <n v="0"/>
    <n v="1.85185E-2"/>
    <n v="5.95679E-2"/>
    <n v="4.6968900000000001E-2"/>
    <n v="1.2184500000000001E-2"/>
    <n v="5.4854156258101847E-2"/>
    <n v="2"/>
    <n v="68.42"/>
    <n v="31.58"/>
    <n v="12.11"/>
    <n v="934.41600000000005"/>
    <n v="934.42"/>
    <n v="1"/>
    <n v="0"/>
    <n v="8974.8331806176902"/>
    <n v="1019.867406888374"/>
    <n v="97.13"/>
    <n v="89.64"/>
    <n v="97.13"/>
    <n v="3.73"/>
    <s v=""/>
    <n v="98.99"/>
    <n v="8.0299999999999994"/>
    <n v="3.9"/>
    <n v="6.9"/>
    <n v="11.7"/>
    <s v=""/>
    <s v=""/>
    <n v="0"/>
    <m/>
    <s v=""/>
    <n v="7.2"/>
    <n v="95"/>
    <n v="90.25"/>
    <n v="0"/>
    <n v="2.8"/>
    <n v="0"/>
    <n v="0"/>
    <n v="2"/>
    <n v="34.637302432655211"/>
    <n v="13"/>
    <n v="6"/>
    <n v="887.6952"/>
    <n v="843.31043999999997"/>
  </r>
  <r>
    <x v="8"/>
    <x v="4"/>
    <n v="351150810"/>
    <s v="Cerquilho"/>
    <n v="2.1821294142359902"/>
    <n v="43949"/>
    <n v="41675"/>
    <n v="2274"/>
    <n v="343.99700000000001"/>
    <n v="94.83"/>
    <n v="0.37600309999999998"/>
    <n v="0.36762329999999999"/>
    <n v="8.3797999999999997E-3"/>
    <n v="0"/>
    <n v="0.21049999999999999"/>
    <n v="0.15964520000000001"/>
    <n v="1.6781000000000001E-3"/>
    <n v="4.1798E-3"/>
    <n v="0.13090367337384257"/>
    <n v="10"/>
    <n v="46.67"/>
    <n v="53.33"/>
    <n v="34.86"/>
    <n v="2352.7260000000001"/>
    <n v="416.1"/>
    <n v="5"/>
    <n v="0"/>
    <n v="810.84165737559442"/>
    <n v="114.80943821247357"/>
    <n v="97.85"/>
    <n v="100"/>
    <n v="95.97"/>
    <n v="41.07"/>
    <s v=""/>
    <n v="100"/>
    <n v="94"/>
    <n v="33.299999999999997"/>
    <n v="153.19999999999999"/>
    <n v="5.2"/>
    <s v=""/>
    <s v=""/>
    <n v="2.27536462718151"/>
    <m/>
    <s v=""/>
    <n v="7.1"/>
    <n v="98"/>
    <n v="98"/>
    <n v="82.3"/>
    <n v="9.6999999999999993"/>
    <n v="1"/>
    <n v="0"/>
    <n v="36"/>
    <n v="161.1872261196319"/>
    <n v="14"/>
    <n v="16"/>
    <n v="2305.67148"/>
    <n v="2305.67148"/>
  </r>
  <r>
    <x v="8"/>
    <x v="4"/>
    <n v="351160710"/>
    <s v="Cesário Lange"/>
    <n v="1.4383458911579901"/>
    <n v="16659"/>
    <n v="11248"/>
    <n v="5411"/>
    <n v="87.590999999999994"/>
    <n v="67.52"/>
    <n v="0.11367740000000003"/>
    <n v="9.1306000000000026E-2"/>
    <n v="2.2371399999999996E-2"/>
    <n v="0"/>
    <n v="0"/>
    <n v="1.6727000000000002E-2"/>
    <n v="8.1793100000000035E-2"/>
    <n v="1.51573E-2"/>
    <n v="4.2520072968749996E-2"/>
    <n v="16"/>
    <n v="55.32"/>
    <n v="44.68"/>
    <n v="8.2100000000000009"/>
    <n v="633.58199999999999"/>
    <n v="378.48"/>
    <n v="2"/>
    <n v="0"/>
    <n v="3274.9432739059966"/>
    <n v="492.18800648298219"/>
    <n v="83.85"/>
    <n v="67.52"/>
    <n v="67.23"/>
    <n v="23.1"/>
    <s v=""/>
    <n v="100"/>
    <n v="18.34"/>
    <n v="6.6"/>
    <n v="25.4"/>
    <n v="8.6"/>
    <s v=""/>
    <s v=""/>
    <n v="0"/>
    <m/>
    <s v=""/>
    <n v="10"/>
    <n v="94.52"/>
    <n v="94.517367622109106"/>
    <n v="40.299999999999997"/>
    <n v="5.7"/>
    <n v="0"/>
    <n v="0"/>
    <n v="14"/>
    <n v="0"/>
    <n v="26"/>
    <n v="21"/>
    <n v="598.84502810000004"/>
    <n v="598.84502810000004"/>
  </r>
  <r>
    <x v="6"/>
    <x v="4"/>
    <n v="35117065"/>
    <s v="Charqueada"/>
    <n v="1.30996208251695"/>
    <n v="16217"/>
    <n v="14788"/>
    <n v="1429"/>
    <n v="92.141999999999996"/>
    <n v="91.19"/>
    <n v="2.1082E-2"/>
    <n v="1.66736E-2"/>
    <n v="4.4083999999999998E-3"/>
    <n v="0"/>
    <n v="0"/>
    <n v="4.6288000000000006E-3"/>
    <n v="3.5231000000000004E-3"/>
    <n v="1.2930099999999998E-2"/>
    <n v="4.8465818377314812E-2"/>
    <n v="9"/>
    <n v="52.38"/>
    <n v="47.62"/>
    <n v="10.55"/>
    <n v="813.67200000000003"/>
    <n v="247.55"/>
    <n v="2"/>
    <n v="1"/>
    <n v="4200.3921810445827"/>
    <n v="544.49528272800137"/>
    <n v="98.18"/>
    <n v="93.33"/>
    <n v="76.930000000000007"/>
    <n v="44.46"/>
    <s v=""/>
    <n v="100"/>
    <n v="2.57"/>
    <n v="1"/>
    <n v="3.1"/>
    <n v="1.6"/>
    <s v=""/>
    <s v=""/>
    <n v="0"/>
    <m/>
    <s v=""/>
    <n v="7.5"/>
    <n v="77.45"/>
    <n v="74.037654740851593"/>
    <n v="69.599999999999994"/>
    <n v="7.3"/>
    <n v="0"/>
    <n v="1"/>
    <n v="23"/>
    <n v="0"/>
    <n v="11"/>
    <n v="10"/>
    <n v="630.15027829999997"/>
    <n v="602.42366609999999"/>
  </r>
  <r>
    <x v="14"/>
    <x v="4"/>
    <n v="355720414"/>
    <s v="Chavantes"/>
    <m/>
    <m/>
    <m/>
    <m/>
    <m/>
    <m/>
    <n v="0"/>
    <n v="0"/>
    <n v="0"/>
    <n v="0"/>
    <n v="0"/>
    <n v="0"/>
    <n v="0"/>
    <n v="0"/>
    <n v="0"/>
    <n v="0"/>
    <n v="0"/>
    <n v="0"/>
    <m/>
    <s v=""/>
    <m/>
    <m/>
    <m/>
    <s v=""/>
    <s v=""/>
    <m/>
    <m/>
    <m/>
    <m/>
    <s v=""/>
    <m/>
    <m/>
    <m/>
    <m/>
    <m/>
    <s v=""/>
    <s v=""/>
    <m/>
    <m/>
    <s v=""/>
    <m/>
    <m/>
    <m/>
    <m/>
    <m/>
    <m/>
    <m/>
    <n v="0"/>
    <m/>
    <n v="0"/>
    <n v="0"/>
    <m/>
    <m/>
  </r>
  <r>
    <x v="5"/>
    <x v="4"/>
    <n v="355720417"/>
    <s v="Chavantes"/>
    <n v="1.31468688117975E-2"/>
    <n v="12179"/>
    <n v="11403"/>
    <n v="776"/>
    <n v="64.709999999999994"/>
    <n v="93.63"/>
    <n v="5.17086E-2"/>
    <n v="5.0463000000000001E-2"/>
    <n v="1.2455999999999999E-3"/>
    <n v="0"/>
    <n v="0"/>
    <n v="4.1669999999999999E-4"/>
    <n v="5.0463000000000001E-2"/>
    <n v="8.2890000000000004E-4"/>
    <n v="3.7072650462962965E-2"/>
    <n v="0"/>
    <n v="25"/>
    <n v="75"/>
    <n v="8.0399999999999991"/>
    <n v="619.97400000000005"/>
    <n v="309.99"/>
    <n v="1"/>
    <n v="0"/>
    <n v="4712.6627801954182"/>
    <n v="543.76878233024047"/>
    <n v="100"/>
    <n v="94.99"/>
    <n v="95.08"/>
    <n v="53.6"/>
    <s v=""/>
    <n v="100"/>
    <n v="5.5"/>
    <n v="2.8"/>
    <n v="6.9"/>
    <n v="0.6"/>
    <s v=""/>
    <s v=""/>
    <n v="8.21085474997947"/>
    <m/>
    <s v=""/>
    <n v="7.1"/>
    <n v="100"/>
    <n v="100"/>
    <n v="50"/>
    <n v="6.4"/>
    <n v="0"/>
    <n v="0"/>
    <n v="3"/>
    <n v="0"/>
    <n v="1"/>
    <n v="3"/>
    <n v="619.97400000000005"/>
    <n v="619.97400000000005"/>
  </r>
  <r>
    <x v="0"/>
    <x v="4"/>
    <n v="351190420"/>
    <s v="Clementina"/>
    <n v="2.1639142084403802"/>
    <n v="7856"/>
    <n v="7574"/>
    <n v="282"/>
    <n v="46.557000000000002"/>
    <n v="96.41"/>
    <n v="4.6193600000000001E-2"/>
    <n v="1.39042E-2"/>
    <n v="3.2289400000000003E-2"/>
    <n v="0"/>
    <n v="2.9425999999999997E-2"/>
    <n v="0"/>
    <n v="1.39042E-2"/>
    <n v="2.8633999999999999E-3"/>
    <n v="1.9498837500000001E-2"/>
    <n v="4"/>
    <n v="21.43"/>
    <n v="78.569999999999993"/>
    <n v="5.42"/>
    <n v="418.12200000000001"/>
    <n v="44.95"/>
    <n v="0"/>
    <n v="0"/>
    <n v="5057.9633401222"/>
    <n v="602.13849287169057"/>
    <n v="95.31"/>
    <n v="95.31"/>
    <n v="95.31"/>
    <n v="16.670000000000002"/>
    <s v=""/>
    <n v="100"/>
    <n v="8.8800000000000008"/>
    <n v="3.7"/>
    <n v="3.8"/>
    <n v="21.5"/>
    <s v=""/>
    <s v=""/>
    <n v="0"/>
    <m/>
    <s v=""/>
    <n v="9.5"/>
    <n v="100"/>
    <n v="100"/>
    <n v="89.3"/>
    <n v="9.8000000000000007"/>
    <n v="0"/>
    <n v="0"/>
    <n v="16"/>
    <n v="148.72681512423497"/>
    <n v="6"/>
    <n v="22"/>
    <n v="418.12200000000001"/>
    <n v="418.12200000000001"/>
  </r>
  <r>
    <x v="9"/>
    <x v="4"/>
    <n v="351200112"/>
    <s v="Colina"/>
    <n v="0.22520212454115701"/>
    <n v="17533"/>
    <n v="16608"/>
    <n v="925"/>
    <n v="41.354999999999997"/>
    <n v="94.72"/>
    <n v="0.8715987999999999"/>
    <n v="0.72222599999999992"/>
    <n v="0.14937279999999997"/>
    <n v="0"/>
    <n v="4.2337899999999998E-2"/>
    <n v="0.3695774"/>
    <n v="0.3702454"/>
    <n v="8.9438099999999979E-2"/>
    <n v="5.3370127314814816E-2"/>
    <n v="19"/>
    <n v="45.71"/>
    <n v="54.29"/>
    <n v="11.97"/>
    <n v="923.45399999999995"/>
    <n v="120.97"/>
    <n v="1"/>
    <n v="0"/>
    <n v="7950.1009524895908"/>
    <n v="899.33268693321168"/>
    <n v="100"/>
    <n v="93.39"/>
    <n v="100"/>
    <n v="30.91"/>
    <s v=""/>
    <n v="100"/>
    <n v="60.28"/>
    <n v="21.1"/>
    <n v="73.5"/>
    <n v="32.4"/>
    <s v=""/>
    <s v=""/>
    <n v="5.7035304853704396"/>
    <m/>
    <s v=""/>
    <n v="9.1"/>
    <n v="100"/>
    <n v="100"/>
    <n v="86.9"/>
    <n v="10"/>
    <n v="0"/>
    <n v="0"/>
    <n v="5"/>
    <n v="78.695708841491523"/>
    <n v="32"/>
    <n v="38"/>
    <n v="923.45399999999995"/>
    <n v="923.45399999999995"/>
  </r>
  <r>
    <x v="10"/>
    <x v="4"/>
    <n v="351200115"/>
    <s v="Colina"/>
    <m/>
    <m/>
    <m/>
    <m/>
    <m/>
    <m/>
    <n v="6.2771799999999989E-2"/>
    <n v="4.9953799999999993E-2"/>
    <n v="1.2818E-2"/>
    <n v="0"/>
    <n v="0"/>
    <n v="5.401999999999999E-4"/>
    <n v="6.2231599999999998E-2"/>
    <n v="0"/>
    <n v="0"/>
    <n v="2"/>
    <n v="60"/>
    <n v="40"/>
    <m/>
    <s v=""/>
    <m/>
    <m/>
    <m/>
    <s v=""/>
    <s v=""/>
    <m/>
    <m/>
    <m/>
    <m/>
    <s v=""/>
    <m/>
    <m/>
    <m/>
    <m/>
    <m/>
    <s v=""/>
    <s v=""/>
    <m/>
    <m/>
    <s v=""/>
    <m/>
    <m/>
    <m/>
    <m/>
    <m/>
    <m/>
    <m/>
    <n v="0"/>
    <m/>
    <n v="9"/>
    <n v="6"/>
    <m/>
    <m/>
  </r>
  <r>
    <x v="9"/>
    <x v="4"/>
    <n v="351210012"/>
    <s v="Colômbia"/>
    <n v="7.4947259784696699E-2"/>
    <n v="6029"/>
    <n v="4462"/>
    <n v="1567"/>
    <n v="8.2669999999999995"/>
    <n v="74.010000000000005"/>
    <n v="3.8755582999999998"/>
    <n v="3.6190696999999998"/>
    <n v="0.25648860000000001"/>
    <n v="1.31"/>
    <n v="2.1215299999999999E-2"/>
    <n v="0.19356480000000001"/>
    <n v="3.6111531999999995"/>
    <n v="4.9624999999999996E-2"/>
    <n v="1.4114768229166668E-2"/>
    <n v="54"/>
    <n v="81.2"/>
    <n v="18.8"/>
    <n v="3.15"/>
    <n v="242.67599999999999"/>
    <n v="26.57"/>
    <n v="1"/>
    <n v="0"/>
    <n v="44513.411842759997"/>
    <n v="5178.4110134350631"/>
    <n v="89.9"/>
    <m/>
    <n v="86.7"/>
    <n v="29.7"/>
    <s v=""/>
    <n v="100"/>
    <n v="126.24"/>
    <n v="45.5"/>
    <n v="174"/>
    <n v="25.9"/>
    <s v=""/>
    <s v=""/>
    <n v="0"/>
    <m/>
    <s v=""/>
    <n v="8.1"/>
    <n v="100"/>
    <n v="100"/>
    <n v="89.1"/>
    <n v="10"/>
    <n v="0"/>
    <n v="0"/>
    <n v="15"/>
    <n v="148.78033885533972"/>
    <n v="95"/>
    <n v="22"/>
    <n v="242.67599999999999"/>
    <n v="242.67599999999999"/>
  </r>
  <r>
    <x v="3"/>
    <x v="4"/>
    <n v="35122099"/>
    <s v="Conchal"/>
    <n v="0.87432578470940703"/>
    <n v="26484"/>
    <n v="25432"/>
    <n v="1052"/>
    <n v="144.06800000000001"/>
    <n v="96.03"/>
    <n v="0.34901630000000011"/>
    <n v="0.3219221000000001"/>
    <n v="2.7094200000000002E-2"/>
    <n v="0.09"/>
    <n v="6.8286900000000011E-2"/>
    <n v="5.6089700000000006E-2"/>
    <n v="0.21926930000000003"/>
    <n v="5.3704E-3"/>
    <n v="8.0221783208333342E-2"/>
    <n v="6"/>
    <n v="58.9"/>
    <n v="41.1"/>
    <n v="20.67"/>
    <n v="1395.252"/>
    <n v="1254.05"/>
    <n v="0"/>
    <n v="0"/>
    <n v="2976.8917082011781"/>
    <n v="345.31943815133673"/>
    <n v="99.51"/>
    <n v="100"/>
    <n v="98.34"/>
    <n v="6.93"/>
    <s v=""/>
    <n v="99.85"/>
    <n v="38.78"/>
    <n v="14"/>
    <n v="52.8"/>
    <n v="9.3000000000000007"/>
    <s v=""/>
    <s v=""/>
    <n v="0"/>
    <m/>
    <s v=""/>
    <n v="9.5"/>
    <n v="100"/>
    <n v="11"/>
    <n v="10.1"/>
    <n v="2.2999999999999998"/>
    <n v="0"/>
    <n v="0"/>
    <n v="14"/>
    <n v="84.765006810439786"/>
    <n v="43"/>
    <n v="30"/>
    <n v="1395.252"/>
    <n v="153.47772000000001"/>
  </r>
  <r>
    <x v="8"/>
    <x v="4"/>
    <n v="351230810"/>
    <s v="Conchas"/>
    <n v="0.66286285782004595"/>
    <n v="16799"/>
    <n v="14069"/>
    <n v="2730"/>
    <n v="35.877000000000002"/>
    <n v="83.75"/>
    <n v="3.9571000000000002E-2"/>
    <n v="3.95386E-2"/>
    <n v="3.2400000000000001E-5"/>
    <n v="0"/>
    <n v="3.6788899999999999E-2"/>
    <n v="3.1520000000000002E-4"/>
    <n v="8.8889999999999998E-4"/>
    <n v="1.578E-3"/>
    <n v="3.6930307192129627E-2"/>
    <n v="22"/>
    <n v="80"/>
    <n v="20"/>
    <n v="9.94"/>
    <n v="766.69200000000001"/>
    <n v="215.52"/>
    <n v="1"/>
    <n v="0"/>
    <n v="7903.2418596345024"/>
    <n v="1201.4429430323235"/>
    <n v="72.22"/>
    <n v="79.89"/>
    <n v="67.73"/>
    <n v="38.24"/>
    <s v=""/>
    <n v="89.13"/>
    <n v="2.62"/>
    <n v="0.9"/>
    <n v="4.5"/>
    <n v="0"/>
    <s v=""/>
    <s v=""/>
    <n v="0"/>
    <m/>
    <s v=""/>
    <n v="9.8000000000000007"/>
    <n v="80.78"/>
    <n v="80.775825117874007"/>
    <n v="71.900000000000006"/>
    <n v="7.9"/>
    <n v="0"/>
    <n v="0"/>
    <n v="32"/>
    <n v="100.18871440063522"/>
    <n v="8"/>
    <n v="2"/>
    <n v="619.30178909999995"/>
    <n v="619.30178909999995"/>
  </r>
  <r>
    <x v="6"/>
    <x v="4"/>
    <n v="35124075"/>
    <s v="Cordeirópolis"/>
    <n v="1.6366834228946501"/>
    <n v="23123"/>
    <n v="20769"/>
    <n v="2354"/>
    <n v="168.363"/>
    <n v="89.82"/>
    <n v="0.15398580000000001"/>
    <n v="0.10225389999999999"/>
    <n v="5.1731900000000004E-2"/>
    <n v="0"/>
    <n v="6.1077099999999995E-2"/>
    <n v="6.9990999999999984E-2"/>
    <n v="8.2683000000000027E-3"/>
    <n v="1.4649400000000002E-2"/>
    <n v="7.0385983796296292E-2"/>
    <n v="7"/>
    <n v="13.1"/>
    <n v="86.9"/>
    <n v="14.79"/>
    <n v="1140.6420000000001"/>
    <n v="1140.6400000000001"/>
    <n v="4"/>
    <n v="0"/>
    <n v="2263.9692081477315"/>
    <n v="300.04411192319338"/>
    <n v="100"/>
    <n v="100"/>
    <n v="100"/>
    <n v="49.55"/>
    <s v=""/>
    <n v="100"/>
    <n v="24.44"/>
    <n v="9.3000000000000007"/>
    <n v="24.9"/>
    <n v="23.5"/>
    <s v=""/>
    <s v=""/>
    <n v="0"/>
    <m/>
    <s v=""/>
    <n v="7.4"/>
    <n v="100"/>
    <n v="0"/>
    <n v="0"/>
    <n v="1.5"/>
    <n v="1"/>
    <n v="0"/>
    <n v="61"/>
    <n v="86.664981733493676"/>
    <n v="11"/>
    <n v="73"/>
    <n v="1140.6420000000001"/>
    <n v="0"/>
  </r>
  <r>
    <x v="12"/>
    <x v="4"/>
    <n v="351250619"/>
    <s v="Coroados"/>
    <n v="1.4695023378321601"/>
    <n v="5680"/>
    <n v="4771"/>
    <n v="909"/>
    <n v="23.039000000000001"/>
    <n v="84"/>
    <n v="5.09743E-2"/>
    <n v="3.7209600000000002E-2"/>
    <n v="1.37647E-2"/>
    <n v="0"/>
    <n v="1.21204E-2"/>
    <n v="1.1743999999999999E-3"/>
    <n v="3.7209600000000002E-2"/>
    <n v="4.6989999999999998E-4"/>
    <n v="1.301075E-2"/>
    <n v="3"/>
    <n v="34.619999999999997"/>
    <n v="65.38"/>
    <n v="3.3"/>
    <n v="254.50200000000001"/>
    <n v="53.9"/>
    <n v="0"/>
    <n v="0"/>
    <n v="10160.366197183099"/>
    <n v="832.81690140845058"/>
    <n v="87.96"/>
    <m/>
    <n v="85.36"/>
    <n v="13.66"/>
    <s v=""/>
    <n v="100"/>
    <n v="8.7899999999999991"/>
    <n v="2.8"/>
    <n v="8.6999999999999993"/>
    <n v="9.1999999999999993"/>
    <s v=""/>
    <s v=""/>
    <n v="0"/>
    <m/>
    <s v=""/>
    <n v="7.8"/>
    <n v="91.65"/>
    <n v="91.652578191039694"/>
    <n v="78.8"/>
    <n v="8.1999999999999993"/>
    <n v="0"/>
    <n v="0"/>
    <n v="7"/>
    <n v="92.231424014757039"/>
    <n v="9"/>
    <n v="17"/>
    <n v="233.2576445"/>
    <n v="233.2576445"/>
  </r>
  <r>
    <x v="14"/>
    <x v="4"/>
    <n v="351260514"/>
    <s v="Coronel Macedo"/>
    <n v="-0.73136962935588201"/>
    <n v="4884"/>
    <n v="3916"/>
    <n v="968"/>
    <n v="16.039000000000001"/>
    <n v="80.180000000000007"/>
    <n v="0.20903569999999996"/>
    <n v="0.20841999999999997"/>
    <n v="6.1570000000000006E-4"/>
    <n v="0"/>
    <n v="1.1670399999999999E-2"/>
    <n v="0"/>
    <n v="0.19719499999999998"/>
    <n v="1.7029999999999999E-4"/>
    <n v="1.0092328124999999E-2"/>
    <n v="15"/>
    <n v="95.45"/>
    <n v="4.55"/>
    <n v="2.64"/>
    <n v="203.68799999999999"/>
    <n v="80.48"/>
    <n v="1"/>
    <n v="0"/>
    <n v="21824.668304668303"/>
    <n v="2582.8009828009822"/>
    <n v="79.349999999999994"/>
    <n v="92.19"/>
    <n v="73.59"/>
    <n v="24.28"/>
    <s v=""/>
    <n v="100"/>
    <n v="13.84"/>
    <n v="6.2"/>
    <n v="18.8"/>
    <n v="0.2"/>
    <s v=""/>
    <s v=""/>
    <n v="0"/>
    <m/>
    <s v=""/>
    <n v="7.4"/>
    <n v="86.42"/>
    <n v="86.415963161934002"/>
    <n v="60.5"/>
    <n v="7"/>
    <n v="0"/>
    <n v="0"/>
    <n v="0"/>
    <n v="118.90219829728336"/>
    <n v="42"/>
    <n v="2"/>
    <n v="176.018947"/>
    <n v="176.018947"/>
  </r>
  <r>
    <x v="6"/>
    <x v="4"/>
    <n v="35127045"/>
    <s v="Corumbataí"/>
    <n v="0.216402807458382"/>
    <n v="3928"/>
    <n v="2324"/>
    <n v="1604"/>
    <n v="14.122"/>
    <n v="59.16"/>
    <n v="8.7095499999999992E-2"/>
    <n v="8.2373899999999986E-2"/>
    <n v="4.7215999999999994E-3"/>
    <n v="0"/>
    <n v="7.5119999999999996E-3"/>
    <n v="1.5677E-3"/>
    <n v="7.6414299999999991E-2"/>
    <n v="1.6014999999999998E-3"/>
    <n v="1.016063125E-2"/>
    <n v="15"/>
    <n v="51.02"/>
    <n v="48.98"/>
    <n v="1.53"/>
    <n v="117.99"/>
    <n v="23.6"/>
    <n v="0"/>
    <n v="0"/>
    <n v="28019.511201629328"/>
    <n v="3612.8309572301432"/>
    <n v="99.33"/>
    <n v="54.02"/>
    <n v="99.33"/>
    <n v="16.670000000000002"/>
    <s v=""/>
    <n v="99.36"/>
    <n v="6.65"/>
    <n v="2.5"/>
    <n v="9.6"/>
    <n v="1"/>
    <s v=""/>
    <s v=""/>
    <n v="0"/>
    <m/>
    <s v=""/>
    <n v="10"/>
    <n v="100"/>
    <n v="100"/>
    <n v="80"/>
    <n v="9.8000000000000007"/>
    <n v="0"/>
    <n v="0"/>
    <n v="7"/>
    <n v="78.735265586968325"/>
    <n v="25"/>
    <n v="24"/>
    <n v="117.99"/>
    <n v="117.99"/>
  </r>
  <r>
    <x v="3"/>
    <x v="4"/>
    <n v="35127049"/>
    <s v="Corumbataí"/>
    <m/>
    <m/>
    <m/>
    <m/>
    <m/>
    <m/>
    <n v="0"/>
    <n v="0"/>
    <n v="0"/>
    <n v="0"/>
    <n v="0"/>
    <n v="0"/>
    <n v="0"/>
    <n v="0"/>
    <n v="0"/>
    <n v="0"/>
    <n v="0"/>
    <n v="0"/>
    <m/>
    <s v=""/>
    <m/>
    <m/>
    <m/>
    <s v=""/>
    <s v=""/>
    <m/>
    <m/>
    <m/>
    <m/>
    <s v=""/>
    <m/>
    <m/>
    <m/>
    <m/>
    <m/>
    <s v=""/>
    <s v=""/>
    <m/>
    <m/>
    <s v=""/>
    <m/>
    <m/>
    <m/>
    <m/>
    <m/>
    <m/>
    <m/>
    <n v="0"/>
    <m/>
    <n v="0"/>
    <n v="0"/>
    <m/>
    <m/>
  </r>
  <r>
    <x v="6"/>
    <x v="4"/>
    <n v="35128035"/>
    <s v="Cosmópolis"/>
    <n v="2.3134905172193401"/>
    <n v="66478"/>
    <n v="61740"/>
    <n v="4738"/>
    <n v="429.63900000000001"/>
    <n v="92.87"/>
    <n v="2.9755391999999996"/>
    <n v="2.9667481999999996"/>
    <n v="8.7909999999999967E-3"/>
    <n v="0"/>
    <n v="2.5925833000000003"/>
    <n v="0.32668170000000002"/>
    <n v="1.1867499999999998E-2"/>
    <n v="4.4406699999999993E-2"/>
    <n v="0.19503244853240739"/>
    <n v="11"/>
    <n v="26.56"/>
    <n v="73.44"/>
    <n v="50.49"/>
    <n v="3408.2640000000001"/>
    <n v="3408.26"/>
    <n v="10"/>
    <n v="0"/>
    <n v="901.32675471584582"/>
    <n v="118.59562562050603"/>
    <n v="96.38"/>
    <n v="92.87"/>
    <n v="96.38"/>
    <n v="0"/>
    <s v=""/>
    <n v="100"/>
    <n v="413.27"/>
    <n v="156.6"/>
    <n v="631.20000000000005"/>
    <n v="3.5"/>
    <s v=""/>
    <s v=""/>
    <n v="0"/>
    <m/>
    <s v=""/>
    <n v="9.5"/>
    <n v="100"/>
    <n v="0"/>
    <n v="0"/>
    <n v="1.5"/>
    <n v="0"/>
    <n v="0"/>
    <n v="22"/>
    <n v="1329.5223535939642"/>
    <n v="17"/>
    <n v="47"/>
    <n v="3408.2640000000001"/>
    <n v="0"/>
  </r>
  <r>
    <x v="10"/>
    <x v="4"/>
    <n v="351290215"/>
    <s v="Cosmorama"/>
    <n v="-0.30694489160380001"/>
    <n v="7079"/>
    <n v="5216"/>
    <n v="1863"/>
    <n v="16.04"/>
    <n v="73.680000000000007"/>
    <n v="7.6175800000000002E-2"/>
    <n v="5.7918600000000008E-2"/>
    <n v="1.8257199999999998E-2"/>
    <n v="0"/>
    <n v="1.3550599999999999E-2"/>
    <n v="7.5929999999999997E-4"/>
    <n v="5.836460000000001E-2"/>
    <n v="3.5013000000000002E-3"/>
    <n v="1.8434895833333333E-2"/>
    <n v="9"/>
    <n v="34.21"/>
    <n v="65.790000000000006"/>
    <n v="3.54"/>
    <n v="273.18599999999998"/>
    <n v="26.13"/>
    <n v="0"/>
    <n v="0"/>
    <n v="15101.997457267975"/>
    <n v="1514.6546122333666"/>
    <n v="100"/>
    <n v="68.69"/>
    <n v="100"/>
    <n v="0"/>
    <s v=""/>
    <n v="100"/>
    <n v="9.07"/>
    <n v="2.9"/>
    <n v="10.8"/>
    <n v="5.4"/>
    <s v=""/>
    <s v=""/>
    <n v="0"/>
    <m/>
    <s v=""/>
    <n v="9.5"/>
    <n v="98"/>
    <n v="94.08"/>
    <n v="90.4"/>
    <n v="9.6"/>
    <n v="0"/>
    <n v="0"/>
    <n v="6"/>
    <n v="75.942929792343563"/>
    <n v="13"/>
    <n v="25"/>
    <n v="267.72228000000001"/>
    <n v="257.01338879999997"/>
  </r>
  <r>
    <x v="16"/>
    <x v="4"/>
    <n v="351290218"/>
    <s v="Cosmorama"/>
    <m/>
    <m/>
    <m/>
    <m/>
    <m/>
    <m/>
    <n v="2.1733799999999998E-2"/>
    <n v="2.1733799999999998E-2"/>
    <n v="0"/>
    <n v="0"/>
    <n v="0"/>
    <n v="1.3888899999999999E-2"/>
    <n v="7.8449000000000001E-3"/>
    <n v="0"/>
    <n v="0"/>
    <n v="3"/>
    <n v="100"/>
    <n v="0"/>
    <m/>
    <s v=""/>
    <m/>
    <m/>
    <m/>
    <s v=""/>
    <s v=""/>
    <m/>
    <m/>
    <m/>
    <m/>
    <s v=""/>
    <m/>
    <m/>
    <m/>
    <m/>
    <m/>
    <s v=""/>
    <s v=""/>
    <m/>
    <m/>
    <s v=""/>
    <m/>
    <m/>
    <m/>
    <m/>
    <m/>
    <m/>
    <m/>
    <n v="0"/>
    <m/>
    <n v="6"/>
    <n v="0"/>
    <m/>
    <m/>
  </r>
  <r>
    <x v="18"/>
    <x v="4"/>
    <n v="35130096"/>
    <s v="Cotia"/>
    <n v="2.4469806553628599"/>
    <n v="229300"/>
    <n v="229300"/>
    <n v="0"/>
    <n v="707.95600000000002"/>
    <n v="100"/>
    <n v="1.3137871000000001"/>
    <n v="1.2698057"/>
    <n v="4.3981399999999955E-2"/>
    <n v="0"/>
    <n v="1.25"/>
    <n v="2.5940600000000001E-2"/>
    <n v="1.53889E-2"/>
    <n v="2.2457600000000001E-2"/>
    <n v="0.79883449074074075"/>
    <n v="6"/>
    <n v="9.7100000000000009"/>
    <n v="90.29"/>
    <n v="210.33"/>
    <n v="12619.584000000001"/>
    <n v="10206.469999999999"/>
    <n v="19"/>
    <n v="0"/>
    <n v="584.50937636284345"/>
    <n v="81.143654600959465"/>
    <n v="100"/>
    <n v="99.7"/>
    <n v="50.4"/>
    <n v="37.6"/>
    <s v=""/>
    <n v="100"/>
    <n v="83.94"/>
    <n v="31"/>
    <n v="129.9"/>
    <n v="7.6"/>
    <s v=""/>
    <s v=""/>
    <n v="0.43610989969472302"/>
    <m/>
    <s v=""/>
    <n v="8.6999999999999993"/>
    <n v="44.47"/>
    <n v="19.121965394267601"/>
    <n v="19.100000000000001"/>
    <n v="1.8"/>
    <n v="3"/>
    <n v="0"/>
    <n v="129"/>
    <n v="156.47797065458502"/>
    <n v="10"/>
    <n v="93"/>
    <n v="5611.8895009999997"/>
    <n v="2413.1124850000001"/>
  </r>
  <r>
    <x v="8"/>
    <x v="4"/>
    <n v="351300910"/>
    <s v="Cotia"/>
    <m/>
    <m/>
    <m/>
    <m/>
    <m/>
    <m/>
    <n v="4.0169999999999997E-3"/>
    <n v="3.1952E-3"/>
    <n v="8.2179999999999992E-4"/>
    <n v="0"/>
    <n v="0"/>
    <n v="5.2089999999999992E-4"/>
    <n v="7.8549999999999996E-4"/>
    <n v="2.7105999999999996E-3"/>
    <n v="0"/>
    <n v="4"/>
    <n v="54.55"/>
    <n v="45.45"/>
    <m/>
    <s v=""/>
    <m/>
    <m/>
    <m/>
    <s v=""/>
    <s v=""/>
    <m/>
    <m/>
    <m/>
    <m/>
    <s v=""/>
    <m/>
    <m/>
    <m/>
    <m/>
    <m/>
    <s v=""/>
    <s v=""/>
    <m/>
    <m/>
    <s v=""/>
    <m/>
    <m/>
    <m/>
    <m/>
    <m/>
    <m/>
    <m/>
    <n v="6"/>
    <m/>
    <n v="6"/>
    <n v="5"/>
    <m/>
    <m/>
  </r>
  <r>
    <x v="4"/>
    <x v="4"/>
    <n v="35131084"/>
    <s v="Cravinhos"/>
    <n v="0.91853493594038504"/>
    <n v="33372"/>
    <n v="32768"/>
    <n v="604"/>
    <n v="107.188"/>
    <n v="98.19"/>
    <n v="3.3450599999999997E-2"/>
    <n v="1.25819E-2"/>
    <n v="2.08687E-2"/>
    <n v="0"/>
    <n v="0"/>
    <n v="3.1396000000000002E-3"/>
    <n v="1.2140099999999999E-2"/>
    <n v="1.8170900000000004E-2"/>
    <n v="9.9054314625000014E-2"/>
    <n v="8"/>
    <n v="23.26"/>
    <n v="76.739999999999995"/>
    <n v="26.82"/>
    <n v="1810.5119999999999"/>
    <n v="340.74"/>
    <n v="3"/>
    <n v="0"/>
    <n v="4233.5275080906149"/>
    <n v="453.59223300970876"/>
    <n v="97.51"/>
    <n v="97.51"/>
    <n v="97.51"/>
    <n v="26.21"/>
    <s v=""/>
    <n v="100"/>
    <n v="4.28"/>
    <n v="1.4"/>
    <n v="4.2"/>
    <n v="4.3"/>
    <s v=""/>
    <s v=""/>
    <n v="0"/>
    <m/>
    <s v=""/>
    <n v="10"/>
    <n v="99"/>
    <n v="99"/>
    <n v="81.2"/>
    <n v="9.6999999999999993"/>
    <n v="1"/>
    <n v="0"/>
    <n v="6"/>
    <n v="0"/>
    <n v="10"/>
    <n v="33"/>
    <n v="1792.40688"/>
    <n v="1792.40688"/>
  </r>
  <r>
    <x v="3"/>
    <x v="4"/>
    <n v="35131089"/>
    <s v="Cravinhos"/>
    <m/>
    <m/>
    <m/>
    <m/>
    <m/>
    <m/>
    <n v="3.0725699999999998E-2"/>
    <n v="3.0725699999999998E-2"/>
    <n v="0"/>
    <n v="0"/>
    <n v="0"/>
    <n v="0"/>
    <n v="3.0318299999999999E-2"/>
    <n v="4.0739999999999998E-4"/>
    <n v="0"/>
    <n v="2"/>
    <n v="100"/>
    <n v="0"/>
    <m/>
    <s v=""/>
    <m/>
    <m/>
    <m/>
    <s v=""/>
    <s v=""/>
    <m/>
    <m/>
    <m/>
    <m/>
    <s v=""/>
    <m/>
    <m/>
    <m/>
    <m/>
    <m/>
    <s v=""/>
    <s v=""/>
    <m/>
    <m/>
    <s v=""/>
    <m/>
    <m/>
    <m/>
    <m/>
    <m/>
    <m/>
    <m/>
    <n v="6"/>
    <m/>
    <n v="3"/>
    <n v="0"/>
    <m/>
    <m/>
  </r>
  <r>
    <x v="11"/>
    <x v="4"/>
    <n v="35132078"/>
    <s v="Cristais Paulista"/>
    <n v="1.2115047390546001"/>
    <n v="8109"/>
    <n v="6435"/>
    <n v="1674"/>
    <n v="21.036999999999999"/>
    <n v="79.36"/>
    <n v="0.7128791000000001"/>
    <n v="0.6822950000000001"/>
    <n v="3.0584099999999996E-2"/>
    <n v="0"/>
    <n v="0.31355559999999999"/>
    <n v="2.5347999999999998E-3"/>
    <n v="0.38754790000000006"/>
    <n v="9.2407999999999987E-3"/>
    <n v="1.5383871093749999E-2"/>
    <n v="41"/>
    <n v="75"/>
    <n v="25"/>
    <n v="4.25"/>
    <n v="328.21199999999999"/>
    <n v="38.5"/>
    <n v="1"/>
    <n v="0"/>
    <n v="24034.095449500554"/>
    <n v="2955.6492785793562"/>
    <n v="72.849999999999994"/>
    <n v="72.849999999999994"/>
    <n v="72.849999999999994"/>
    <n v="31.67"/>
    <s v=""/>
    <n v="100"/>
    <n v="36.75"/>
    <n v="11.5"/>
    <n v="57.8"/>
    <n v="4"/>
    <s v=""/>
    <s v=""/>
    <n v="0"/>
    <m/>
    <s v=""/>
    <n v="4.3"/>
    <n v="97"/>
    <n v="97"/>
    <n v="88.3"/>
    <n v="10"/>
    <n v="0"/>
    <n v="0"/>
    <n v="2"/>
    <n v="2041.0987461248858"/>
    <n v="72"/>
    <n v="24"/>
    <n v="318.36563999999998"/>
    <n v="318.36563999999998"/>
  </r>
  <r>
    <x v="5"/>
    <x v="4"/>
    <n v="351330617"/>
    <s v="Cruzália"/>
    <n v="-1.1405354903796401"/>
    <n v="2172"/>
    <n v="1507"/>
    <n v="665"/>
    <n v="14.561"/>
    <n v="69.38"/>
    <n v="9.2878099999999991E-2"/>
    <n v="8.7625299999999989E-2"/>
    <n v="5.2528000000000002E-3"/>
    <n v="0.19"/>
    <n v="5.2528000000000002E-3"/>
    <n v="0"/>
    <n v="8.7625299999999989E-2"/>
    <n v="0"/>
    <n v="4.7552093749999996E-3"/>
    <n v="1"/>
    <n v="75"/>
    <n v="25"/>
    <n v="1.02"/>
    <n v="78.353999999999999"/>
    <n v="14.1"/>
    <n v="0"/>
    <n v="0"/>
    <n v="19891.491712707182"/>
    <n v="2177.9005524861882"/>
    <n v="84.07"/>
    <n v="100"/>
    <n v="82.24"/>
    <n v="26.81"/>
    <s v=""/>
    <n v="100"/>
    <n v="12.72"/>
    <n v="6.8"/>
    <n v="15.1"/>
    <n v="3.5"/>
    <s v=""/>
    <s v=""/>
    <n v="0"/>
    <m/>
    <s v=""/>
    <n v="8.3000000000000007"/>
    <n v="100"/>
    <n v="100"/>
    <n v="82"/>
    <n v="10"/>
    <n v="0"/>
    <n v="0"/>
    <n v="0"/>
    <n v="105.14784115052768"/>
    <n v="6"/>
    <n v="2"/>
    <n v="78.353999999999999"/>
    <n v="78.353999999999999"/>
  </r>
  <r>
    <x v="15"/>
    <x v="4"/>
    <n v="35134052"/>
    <s v="Cruzeiro"/>
    <n v="0.39686914264462902"/>
    <n v="78848"/>
    <n v="76990"/>
    <n v="1858"/>
    <n v="258.88299999999998"/>
    <n v="97.64"/>
    <n v="1.7618600000000002E-2"/>
    <n v="9.0562000000000004E-3"/>
    <n v="8.5624000000000013E-3"/>
    <n v="0.17"/>
    <n v="0"/>
    <n v="5.8540999999999992E-3"/>
    <n v="6.7412000000000001E-3"/>
    <n v="5.0232999999999996E-3"/>
    <n v="0.24001185185185187"/>
    <n v="10"/>
    <n v="54.17"/>
    <n v="45.83"/>
    <n v="63.47"/>
    <n v="4283.9279999999999"/>
    <n v="4283.93"/>
    <n v="10"/>
    <n v="0"/>
    <n v="1851.8120941558441"/>
    <n v="183.98133116883113"/>
    <n v="100"/>
    <n v="99.5"/>
    <n v="97.45"/>
    <n v="62.07"/>
    <s v=""/>
    <n v="100"/>
    <n v="0.88"/>
    <n v="0.4"/>
    <n v="0.6"/>
    <n v="1.9"/>
    <s v=""/>
    <s v=""/>
    <n v="0"/>
    <m/>
    <s v=""/>
    <n v="9.6"/>
    <n v="72"/>
    <n v="0"/>
    <n v="0"/>
    <n v="1.1000000000000001"/>
    <n v="0"/>
    <n v="0"/>
    <n v="20"/>
    <n v="0"/>
    <n v="13"/>
    <n v="11"/>
    <n v="3084.4281599999999"/>
    <n v="0"/>
  </r>
  <r>
    <x v="19"/>
    <x v="4"/>
    <n v="35135047"/>
    <s v="Cubatão"/>
    <n v="0.84723306824421296"/>
    <n v="125047"/>
    <n v="125047"/>
    <n v="0"/>
    <n v="878.88"/>
    <n v="100"/>
    <n v="10.896712500000001"/>
    <n v="10.865953300000001"/>
    <n v="3.0759200000000014E-2"/>
    <n v="0"/>
    <n v="4.5833332999999996"/>
    <n v="6.2916063000000015"/>
    <n v="0"/>
    <n v="2.1772900000000012E-2"/>
    <n v="0.37290636379629627"/>
    <n v="33"/>
    <n v="56"/>
    <n v="44"/>
    <n v="115.1"/>
    <n v="6905.8980000000001"/>
    <n v="3773.37"/>
    <n v="43"/>
    <n v="4"/>
    <n v="1924.2339280430558"/>
    <n v="244.62738010508056"/>
    <n v="85.6"/>
    <m/>
    <n v="51.75"/>
    <n v="40.83"/>
    <s v=""/>
    <n v="85.6"/>
    <n v="382.34"/>
    <n v="142.80000000000001"/>
    <n v="578"/>
    <n v="3.2"/>
    <s v=""/>
    <s v=""/>
    <n v="0"/>
    <m/>
    <s v=""/>
    <n v="9.5"/>
    <n v="49.06"/>
    <n v="49.064587615621797"/>
    <n v="45.4"/>
    <n v="5.7"/>
    <n v="6"/>
    <n v="4"/>
    <n v="98"/>
    <n v="1228.9948482894511"/>
    <n v="42"/>
    <n v="33"/>
    <n v="3388.350375"/>
    <n v="3388.350375"/>
  </r>
  <r>
    <x v="15"/>
    <x v="4"/>
    <n v="35136032"/>
    <s v="Cunha"/>
    <n v="-0.39286932782682799"/>
    <n v="21694"/>
    <n v="13011"/>
    <n v="8683"/>
    <n v="15.417"/>
    <n v="59.98"/>
    <n v="0.1404666"/>
    <n v="0.13903699999999999"/>
    <n v="1.4295999999999998E-3"/>
    <n v="0"/>
    <n v="8.6806000000000001E-3"/>
    <n v="1.34E-4"/>
    <n v="0.1237393"/>
    <n v="7.9126999999999999E-3"/>
    <n v="4.6914593211805557E-2"/>
    <n v="33"/>
    <n v="81.08"/>
    <n v="18.920000000000002"/>
    <n v="8.57"/>
    <n v="661.23"/>
    <n v="618.37"/>
    <n v="2"/>
    <n v="0"/>
    <n v="30948.715773946715"/>
    <n v="3139.935466027473"/>
    <m/>
    <m/>
    <m/>
    <m/>
    <s v=""/>
    <m/>
    <n v="1.52"/>
    <n v="0.7"/>
    <n v="2"/>
    <n v="0.1"/>
    <s v=""/>
    <s v=""/>
    <n v="0"/>
    <m/>
    <s v=""/>
    <n v="9.6"/>
    <n v="90"/>
    <n v="14.4"/>
    <n v="6.5"/>
    <n v="2"/>
    <n v="0"/>
    <n v="0"/>
    <n v="10"/>
    <n v="19.183796306977776"/>
    <n v="30"/>
    <n v="7"/>
    <n v="595.10699999999997"/>
    <n v="95.217119999999994"/>
  </r>
  <r>
    <x v="3"/>
    <x v="4"/>
    <n v="35137029"/>
    <s v="Descalvado"/>
    <n v="0.54141912010530202"/>
    <n v="31923"/>
    <n v="29221"/>
    <n v="2702"/>
    <n v="42.268999999999998"/>
    <n v="91.54"/>
    <n v="1.1620639999999995"/>
    <n v="0.67638229999999977"/>
    <n v="0.48568169999999988"/>
    <n v="0.08"/>
    <n v="3.2564799999999998E-2"/>
    <n v="0.31575369999999997"/>
    <n v="0.7198249999999996"/>
    <n v="9.392049999999999E-2"/>
    <n v="8.7776389718749986E-2"/>
    <n v="31"/>
    <n v="54.17"/>
    <n v="45.83"/>
    <n v="23.68"/>
    <n v="1598.076"/>
    <n v="1598.08"/>
    <n v="4"/>
    <n v="0"/>
    <n v="10086.224978855371"/>
    <n v="1195.3312658584719"/>
    <n v="90.33"/>
    <n v="89.23"/>
    <n v="90"/>
    <n v="41.71"/>
    <s v=""/>
    <n v="99.98"/>
    <n v="31.49"/>
    <n v="11.4"/>
    <n v="27.3"/>
    <n v="40.1"/>
    <s v=""/>
    <s v=""/>
    <n v="0"/>
    <m/>
    <s v=""/>
    <n v="10"/>
    <n v="100"/>
    <n v="0"/>
    <n v="0"/>
    <n v="1.5"/>
    <n v="0"/>
    <n v="0"/>
    <n v="21"/>
    <n v="37.595531219428644"/>
    <n v="65"/>
    <n v="55"/>
    <n v="1598.076"/>
    <n v="0"/>
  </r>
  <r>
    <x v="18"/>
    <x v="4"/>
    <n v="35138016"/>
    <s v="Diadema"/>
    <n v="0.57742981571129404"/>
    <n v="397868"/>
    <n v="397868"/>
    <n v="0"/>
    <n v="12981.011"/>
    <n v="100"/>
    <n v="0.12339260000000001"/>
    <n v="4.6300000000000001E-5"/>
    <n v="0.12334630000000001"/>
    <n v="0"/>
    <n v="0"/>
    <n v="3.6606599999999989E-2"/>
    <n v="0"/>
    <n v="8.6785999999999988E-2"/>
    <n v="1.3860910648148148"/>
    <n v="0"/>
    <n v="1.3"/>
    <n v="98.7"/>
    <n v="373.66"/>
    <n v="22419.72"/>
    <n v="16925.5"/>
    <n v="38"/>
    <n v="2"/>
    <n v="34.082861652608401"/>
    <n v="4.7557481375732653"/>
    <n v="100"/>
    <n v="100"/>
    <n v="94"/>
    <n v="39.22"/>
    <s v=""/>
    <n v="100"/>
    <n v="77.12"/>
    <n v="28.7"/>
    <n v="0"/>
    <n v="205.6"/>
    <s v=""/>
    <s v=""/>
    <n v="0"/>
    <m/>
    <s v=""/>
    <n v="8"/>
    <n v="89.77"/>
    <n v="26.9298828862864"/>
    <n v="24.5"/>
    <n v="3.4"/>
    <n v="4"/>
    <n v="2"/>
    <n v="88"/>
    <n v="0"/>
    <n v="1"/>
    <n v="76"/>
    <n v="20125.3478"/>
    <n v="6037.6043390000004"/>
  </r>
  <r>
    <x v="16"/>
    <x v="4"/>
    <n v="351385018"/>
    <s v="Dirce Reis"/>
    <n v="0.27909043728659999"/>
    <n v="1710"/>
    <n v="1370"/>
    <n v="340"/>
    <n v="19.344000000000001"/>
    <n v="80.12"/>
    <n v="1.3540699999999999E-2"/>
    <n v="8.1378999999999983E-3"/>
    <n v="5.4028000000000001E-3"/>
    <n v="0"/>
    <n v="4.4397999999999998E-3"/>
    <n v="9.6299999999999999E-4"/>
    <n v="8.1378999999999983E-3"/>
    <n v="0"/>
    <n v="3.4992656249999998E-3"/>
    <n v="1"/>
    <n v="66.67"/>
    <n v="33.33"/>
    <n v="0.94"/>
    <n v="72.738"/>
    <n v="16.489999999999998"/>
    <n v="0"/>
    <n v="0"/>
    <n v="11987.368421052632"/>
    <n v="737.68421052631595"/>
    <n v="78.58"/>
    <n v="100"/>
    <n v="75.55"/>
    <n v="15.17"/>
    <s v=""/>
    <n v="100"/>
    <n v="6.77"/>
    <n v="2.1"/>
    <n v="5.0999999999999996"/>
    <n v="13.5"/>
    <s v=""/>
    <s v=""/>
    <n v="0"/>
    <m/>
    <s v=""/>
    <n v="9"/>
    <n v="90.98"/>
    <n v="90.975788701393995"/>
    <n v="77.3"/>
    <n v="8.1"/>
    <n v="0"/>
    <n v="0"/>
    <n v="0"/>
    <n v="114.30969891003917"/>
    <n v="6"/>
    <n v="3"/>
    <n v="66.173969189999994"/>
    <n v="66.173969189999994"/>
  </r>
  <r>
    <x v="4"/>
    <x v="4"/>
    <n v="35139004"/>
    <s v="Divinolândia"/>
    <n v="-0.56427376359987602"/>
    <n v="10993"/>
    <n v="7927"/>
    <n v="3066"/>
    <n v="49.46"/>
    <n v="72.11"/>
    <n v="9.835269999999996E-2"/>
    <n v="9.7352799999999962E-2"/>
    <n v="9.9989999999999996E-4"/>
    <n v="0"/>
    <n v="0"/>
    <n v="2.3099999999999999E-5"/>
    <n v="8.5879199999999947E-2"/>
    <n v="1.24504E-2"/>
    <n v="2.0480188020833338E-2"/>
    <n v="37"/>
    <n v="94.59"/>
    <n v="5.41"/>
    <n v="5.36"/>
    <n v="413.262"/>
    <n v="110.96"/>
    <n v="1"/>
    <n v="0"/>
    <n v="9839.7598471754754"/>
    <n v="1004.057127262804"/>
    <n v="71.540000000000006"/>
    <n v="87.44"/>
    <n v="63.5"/>
    <n v="27.04"/>
    <s v=""/>
    <n v="100"/>
    <n v="9.11"/>
    <n v="2.9"/>
    <n v="13.3"/>
    <n v="0.3"/>
    <s v=""/>
    <s v=""/>
    <n v="0"/>
    <m/>
    <s v=""/>
    <n v="9.6999999999999993"/>
    <n v="84.92"/>
    <n v="74.644265619059695"/>
    <n v="73.099999999999994"/>
    <n v="7.8"/>
    <n v="0"/>
    <n v="0"/>
    <n v="9"/>
    <n v="0"/>
    <n v="70"/>
    <n v="4"/>
    <n v="350.94014220000003"/>
    <n v="308.47638499999999"/>
  </r>
  <r>
    <x v="3"/>
    <x v="4"/>
    <n v="35140079"/>
    <s v="Dobrada"/>
    <m/>
    <m/>
    <m/>
    <m/>
    <m/>
    <m/>
    <n v="2.7778E-3"/>
    <n v="2.7778E-3"/>
    <n v="0"/>
    <n v="0"/>
    <n v="0"/>
    <n v="2.7778E-3"/>
    <n v="0"/>
    <n v="0"/>
    <n v="0"/>
    <n v="0"/>
    <n v="100"/>
    <n v="0"/>
    <m/>
    <s v=""/>
    <m/>
    <m/>
    <m/>
    <s v=""/>
    <s v=""/>
    <m/>
    <m/>
    <m/>
    <m/>
    <s v=""/>
    <m/>
    <m/>
    <m/>
    <m/>
    <m/>
    <s v=""/>
    <s v=""/>
    <m/>
    <m/>
    <s v=""/>
    <m/>
    <m/>
    <m/>
    <m/>
    <m/>
    <m/>
    <m/>
    <n v="1"/>
    <m/>
    <n v="1"/>
    <n v="0"/>
    <m/>
    <m/>
  </r>
  <r>
    <x v="2"/>
    <x v="4"/>
    <n v="351400716"/>
    <s v="Dobrada"/>
    <n v="1.2346544979926"/>
    <n v="8521"/>
    <n v="8331"/>
    <n v="190"/>
    <n v="56.773000000000003"/>
    <n v="97.77"/>
    <n v="1.2627300000000001E-2"/>
    <n v="0"/>
    <n v="1.2627300000000001E-2"/>
    <n v="0"/>
    <n v="5.7869999999999996E-3"/>
    <n v="2.2106999999999999E-3"/>
    <n v="0"/>
    <n v="4.6296000000000002E-3"/>
    <n v="2.1695264843749996E-2"/>
    <n v="4"/>
    <n v="0"/>
    <n v="100"/>
    <n v="5.93"/>
    <n v="457.70400000000001"/>
    <n v="73.23"/>
    <n v="1"/>
    <n v="0"/>
    <n v="6069.5974650862572"/>
    <n v="666.1753315338575"/>
    <n v="97.77"/>
    <n v="86.52"/>
    <n v="97.77"/>
    <n v="6.54"/>
    <s v=""/>
    <n v="100"/>
    <n v="2.48"/>
    <n v="0.9"/>
    <n v="0.6"/>
    <n v="7"/>
    <s v=""/>
    <s v=""/>
    <n v="0"/>
    <m/>
    <s v=""/>
    <n v="7.4"/>
    <n v="100"/>
    <n v="100"/>
    <n v="84"/>
    <n v="9.5"/>
    <n v="0"/>
    <n v="0"/>
    <n v="4"/>
    <n v="27.655804357366438"/>
    <n v="0"/>
    <n v="4"/>
    <n v="457.70400000000001"/>
    <n v="457.70400000000001"/>
  </r>
  <r>
    <x v="6"/>
    <x v="4"/>
    <n v="35141065"/>
    <s v="Dois Córregos"/>
    <m/>
    <m/>
    <m/>
    <m/>
    <m/>
    <m/>
    <n v="3.3796E-3"/>
    <n v="0"/>
    <n v="3.3796E-3"/>
    <n v="0"/>
    <n v="0"/>
    <n v="0"/>
    <n v="0"/>
    <n v="3.3796E-3"/>
    <n v="0"/>
    <n v="0"/>
    <n v="0"/>
    <n v="100"/>
    <m/>
    <s v=""/>
    <m/>
    <m/>
    <m/>
    <s v=""/>
    <s v=""/>
    <m/>
    <m/>
    <m/>
    <m/>
    <s v=""/>
    <m/>
    <m/>
    <m/>
    <m/>
    <m/>
    <s v=""/>
    <s v=""/>
    <m/>
    <m/>
    <s v=""/>
    <m/>
    <m/>
    <m/>
    <m/>
    <m/>
    <m/>
    <m/>
    <n v="0"/>
    <m/>
    <n v="0"/>
    <n v="2"/>
    <m/>
    <m/>
  </r>
  <r>
    <x v="8"/>
    <x v="4"/>
    <n v="351410610"/>
    <s v="Dois Córregos"/>
    <m/>
    <m/>
    <m/>
    <m/>
    <m/>
    <m/>
    <n v="0"/>
    <n v="0"/>
    <n v="0"/>
    <n v="0"/>
    <n v="0"/>
    <n v="0"/>
    <n v="0"/>
    <n v="0"/>
    <n v="0"/>
    <n v="0"/>
    <n v="0"/>
    <n v="0"/>
    <m/>
    <s v=""/>
    <m/>
    <m/>
    <m/>
    <s v=""/>
    <s v=""/>
    <m/>
    <m/>
    <m/>
    <m/>
    <s v=""/>
    <m/>
    <m/>
    <m/>
    <m/>
    <m/>
    <s v=""/>
    <s v=""/>
    <m/>
    <m/>
    <s v=""/>
    <m/>
    <m/>
    <m/>
    <m/>
    <m/>
    <m/>
    <m/>
    <n v="0"/>
    <m/>
    <n v="0"/>
    <n v="0"/>
    <m/>
    <m/>
  </r>
  <r>
    <x v="7"/>
    <x v="4"/>
    <n v="351410613"/>
    <s v="Dois Córregos"/>
    <n v="0.93404276148754095"/>
    <n v="26087"/>
    <n v="25089"/>
    <n v="998"/>
    <n v="41.24"/>
    <n v="96.17"/>
    <n v="0.73825560000000023"/>
    <n v="0.73289010000000021"/>
    <n v="5.3655000000000005E-3"/>
    <n v="0"/>
    <n v="2.3099999999999999E-5"/>
    <n v="0.2500694"/>
    <n v="2.2545299999999997E-2"/>
    <n v="0.46561779999999992"/>
    <n v="7.3627417398148154E-2"/>
    <n v="5"/>
    <n v="67.739999999999995"/>
    <n v="32.26"/>
    <n v="20.23"/>
    <n v="1365.5519999999999"/>
    <n v="183.08"/>
    <n v="1"/>
    <n v="0"/>
    <n v="7470.8659485567523"/>
    <n v="882.48092919845135"/>
    <n v="92.72"/>
    <n v="94.69"/>
    <n v="87.38"/>
    <n v="34.6"/>
    <s v=""/>
    <n v="97.92"/>
    <n v="26.97"/>
    <n v="12"/>
    <n v="36.299999999999997"/>
    <n v="1.2"/>
    <s v=""/>
    <s v=""/>
    <n v="0"/>
    <m/>
    <s v=""/>
    <n v="7.4"/>
    <n v="98"/>
    <n v="98"/>
    <n v="86.6"/>
    <n v="9.5"/>
    <n v="0"/>
    <n v="0"/>
    <n v="17"/>
    <n v="0"/>
    <n v="21"/>
    <n v="10"/>
    <n v="1338.2409600000001"/>
    <n v="1338.2409600000001"/>
  </r>
  <r>
    <x v="10"/>
    <x v="4"/>
    <n v="351420515"/>
    <s v="Dolcinópolis"/>
    <n v="-0.31909725538299399"/>
    <n v="2063"/>
    <n v="1933"/>
    <n v="130"/>
    <n v="26.401"/>
    <n v="93.7"/>
    <n v="2.0880599999999999E-2"/>
    <n v="1.24443E-2"/>
    <n v="8.4363000000000007E-3"/>
    <n v="0"/>
    <n v="8.3277999999999998E-3"/>
    <n v="0"/>
    <n v="1.2490299999999999E-2"/>
    <n v="6.2500000000000001E-5"/>
    <n v="5.3723958333333332E-3"/>
    <n v="5"/>
    <n v="73.33"/>
    <n v="26.67"/>
    <n v="1.39"/>
    <n v="107.40600000000001"/>
    <n v="14.25"/>
    <n v="0"/>
    <n v="0"/>
    <n v="9783.344643722734"/>
    <n v="1070.0533204071737"/>
    <n v="100"/>
    <n v="92.99"/>
    <n v="98.55"/>
    <n v="15.13"/>
    <s v=""/>
    <n v="100"/>
    <n v="9.94"/>
    <n v="3.3"/>
    <n v="8.9"/>
    <n v="12.1"/>
    <s v=""/>
    <s v=""/>
    <n v="0"/>
    <m/>
    <s v=""/>
    <n v="5.4"/>
    <n v="99.69"/>
    <n v="99.689922480620197"/>
    <n v="86.7"/>
    <n v="9.6999999999999993"/>
    <n v="0"/>
    <n v="0"/>
    <n v="0"/>
    <n v="148.90935530780419"/>
    <n v="11"/>
    <n v="4"/>
    <n v="107.07295809999999"/>
    <n v="107.07295809999999"/>
  </r>
  <r>
    <x v="7"/>
    <x v="4"/>
    <n v="351430413"/>
    <s v="Dourado"/>
    <n v="-0.116510684569937"/>
    <n v="8528"/>
    <n v="7811"/>
    <n v="717"/>
    <n v="41.402000000000001"/>
    <n v="91.59"/>
    <n v="7.5920399999999999E-2"/>
    <n v="4.3605299999999993E-2"/>
    <n v="3.2315099999999999E-2"/>
    <n v="0"/>
    <n v="2.9882199999999998E-2"/>
    <n v="1.0394E-3"/>
    <n v="4.290419999999999E-2"/>
    <n v="2.0946000000000003E-3"/>
    <n v="2.1288908333333332E-2"/>
    <n v="12"/>
    <n v="45.33"/>
    <n v="54.67"/>
    <n v="5.7"/>
    <n v="439.452"/>
    <n v="38.03"/>
    <n v="0"/>
    <n v="0"/>
    <n v="6286.4915572232649"/>
    <n v="665.62851782363998"/>
    <n v="95.86"/>
    <n v="100"/>
    <n v="93.77"/>
    <n v="33.46"/>
    <s v=""/>
    <n v="100"/>
    <n v="8.6300000000000008"/>
    <n v="4.5"/>
    <n v="6.2"/>
    <n v="18"/>
    <s v=""/>
    <s v=""/>
    <n v="0"/>
    <m/>
    <s v=""/>
    <n v="9.5"/>
    <n v="98.22"/>
    <n v="98.221369161868196"/>
    <n v="91.3"/>
    <n v="10"/>
    <n v="0"/>
    <n v="0"/>
    <n v="5"/>
    <n v="140.91845166634113"/>
    <n v="34"/>
    <n v="41"/>
    <n v="431.63577120000002"/>
    <n v="431.63577120000002"/>
  </r>
  <r>
    <x v="0"/>
    <x v="4"/>
    <n v="351440320"/>
    <s v="Dracena"/>
    <n v="0.49977232786784198"/>
    <n v="44396"/>
    <n v="41147"/>
    <n v="3249"/>
    <n v="90.968000000000004"/>
    <n v="92.68"/>
    <n v="0.23559660000000002"/>
    <n v="7.0648999999999998E-3"/>
    <n v="0.2285317"/>
    <n v="0"/>
    <n v="0.19013989999999997"/>
    <n v="5.6024000000000004E-3"/>
    <n v="2.5027900000000002E-2"/>
    <n v="1.48264E-2"/>
    <n v="0.13514060185185184"/>
    <n v="0"/>
    <n v="5.97"/>
    <n v="94.03"/>
    <n v="34.049999999999997"/>
    <n v="2298.1860000000001"/>
    <n v="416.89"/>
    <n v="5"/>
    <n v="0"/>
    <n v="2642.4434633750789"/>
    <n v="305.44373366969995"/>
    <n v="100"/>
    <n v="100"/>
    <n v="92.34"/>
    <n v="38.369999999999997"/>
    <s v=""/>
    <n v="100"/>
    <n v="19.510000000000002"/>
    <n v="8.8000000000000007"/>
    <n v="5.0999999999999996"/>
    <n v="61.4"/>
    <s v=""/>
    <s v=""/>
    <n v="0"/>
    <m/>
    <s v=""/>
    <n v="7.4"/>
    <n v="100"/>
    <n v="100"/>
    <n v="81.900000000000006"/>
    <n v="9.6999999999999993"/>
    <n v="2"/>
    <n v="0"/>
    <n v="10"/>
    <n v="140.59431243934216"/>
    <n v="4"/>
    <n v="63"/>
    <n v="2298.1860000000001"/>
    <n v="2298.1860000000001"/>
  </r>
  <r>
    <x v="1"/>
    <x v="4"/>
    <n v="351440321"/>
    <s v="Dracena"/>
    <m/>
    <m/>
    <m/>
    <m/>
    <m/>
    <m/>
    <n v="9.2231400000000005E-2"/>
    <n v="5.66667E-2"/>
    <n v="3.5564700000000005E-2"/>
    <n v="0"/>
    <n v="4.4154999999999993E-3"/>
    <n v="8.1770799999999991E-2"/>
    <n v="5.7568999999999988E-3"/>
    <n v="2.8820000000000001E-4"/>
    <n v="0"/>
    <n v="1"/>
    <n v="5.88"/>
    <n v="94.12"/>
    <m/>
    <s v=""/>
    <m/>
    <m/>
    <m/>
    <s v=""/>
    <s v=""/>
    <m/>
    <m/>
    <m/>
    <m/>
    <s v=""/>
    <m/>
    <m/>
    <m/>
    <m/>
    <m/>
    <s v=""/>
    <s v=""/>
    <m/>
    <m/>
    <s v=""/>
    <m/>
    <m/>
    <m/>
    <m/>
    <m/>
    <m/>
    <m/>
    <n v="4"/>
    <m/>
    <n v="1"/>
    <n v="16"/>
    <m/>
    <m/>
  </r>
  <r>
    <x v="2"/>
    <x v="4"/>
    <n v="351450216"/>
    <s v="Duartina"/>
    <m/>
    <m/>
    <m/>
    <m/>
    <m/>
    <m/>
    <n v="0"/>
    <n v="0"/>
    <n v="0"/>
    <n v="0"/>
    <n v="0"/>
    <n v="0"/>
    <n v="0"/>
    <n v="0"/>
    <n v="0"/>
    <n v="0"/>
    <n v="0"/>
    <n v="0"/>
    <m/>
    <s v=""/>
    <m/>
    <m/>
    <m/>
    <s v=""/>
    <s v=""/>
    <m/>
    <m/>
    <m/>
    <m/>
    <s v=""/>
    <m/>
    <m/>
    <m/>
    <m/>
    <m/>
    <s v=""/>
    <s v=""/>
    <m/>
    <m/>
    <s v=""/>
    <m/>
    <m/>
    <m/>
    <m/>
    <m/>
    <m/>
    <m/>
    <n v="0"/>
    <m/>
    <n v="0"/>
    <n v="0"/>
    <m/>
    <m/>
  </r>
  <r>
    <x v="5"/>
    <x v="4"/>
    <n v="351450217"/>
    <s v="Duartina"/>
    <n v="-0.27379310987441002"/>
    <n v="12088"/>
    <n v="11040"/>
    <n v="1048"/>
    <n v="45.738999999999997"/>
    <n v="91.33"/>
    <n v="6.57301E-2"/>
    <n v="5.7647900000000002E-2"/>
    <n v="8.0821999999999995E-3"/>
    <n v="0"/>
    <n v="0.02"/>
    <n v="7.2445000000000001E-3"/>
    <n v="3.5962000000000001E-2"/>
    <n v="2.5236E-3"/>
    <n v="3.4517997527777781E-2"/>
    <n v="2"/>
    <n v="25"/>
    <n v="75"/>
    <n v="7.89"/>
    <n v="608.74199999999996"/>
    <n v="133.91999999999999"/>
    <n v="0"/>
    <n v="0"/>
    <n v="6156.9291859695568"/>
    <n v="652.21707478491066"/>
    <n v="93.81"/>
    <n v="89.77"/>
    <n v="92.67"/>
    <n v="25.92"/>
    <s v=""/>
    <n v="100"/>
    <n v="5.43"/>
    <n v="2.8"/>
    <n v="6"/>
    <n v="3.2"/>
    <s v=""/>
    <s v=""/>
    <n v="0"/>
    <m/>
    <s v=""/>
    <n v="7.5"/>
    <n v="97.5"/>
    <n v="97.499547019387506"/>
    <n v="78"/>
    <n v="8.3000000000000007"/>
    <n v="0"/>
    <n v="0"/>
    <n v="2"/>
    <n v="57.940788668013944"/>
    <n v="6"/>
    <n v="18"/>
    <n v="593.5206925"/>
    <n v="593.5206925"/>
  </r>
  <r>
    <x v="3"/>
    <x v="4"/>
    <n v="35146019"/>
    <s v="Dumont"/>
    <n v="2.03834619352194"/>
    <n v="9079"/>
    <n v="8862"/>
    <n v="217"/>
    <n v="81.888999999999996"/>
    <n v="97.61"/>
    <n v="1.51337E-2"/>
    <n v="0"/>
    <n v="1.51337E-2"/>
    <n v="0"/>
    <n v="1.4976800000000002E-2"/>
    <n v="1.2219999999999999E-4"/>
    <n v="0"/>
    <n v="3.4700000000000003E-5"/>
    <n v="2.2059132812500003E-2"/>
    <n v="3"/>
    <n v="0"/>
    <n v="100"/>
    <n v="6.3"/>
    <n v="485.67599999999999"/>
    <n v="82.56"/>
    <n v="1"/>
    <n v="0"/>
    <n v="5245.0005507214455"/>
    <n v="625.23185372838441"/>
    <n v="93.3"/>
    <n v="100"/>
    <n v="93.3"/>
    <n v="32.44"/>
    <s v=""/>
    <n v="96.73"/>
    <n v="2.75"/>
    <n v="1"/>
    <n v="0"/>
    <n v="8.4"/>
    <s v=""/>
    <s v=""/>
    <n v="0"/>
    <m/>
    <s v=""/>
    <n v="10"/>
    <n v="100"/>
    <n v="100"/>
    <n v="83"/>
    <n v="10"/>
    <n v="0"/>
    <n v="0"/>
    <n v="1"/>
    <n v="67.999046596700836"/>
    <n v="0"/>
    <n v="5"/>
    <n v="485.67599999999999"/>
    <n v="485.67599999999999"/>
  </r>
  <r>
    <x v="5"/>
    <x v="4"/>
    <n v="351470017"/>
    <s v="Echaporã"/>
    <n v="-0.48875925196391101"/>
    <n v="6253"/>
    <n v="5101"/>
    <n v="1152"/>
    <n v="12.151"/>
    <n v="81.58"/>
    <n v="3.0700000000000002E-2"/>
    <n v="2.6006000000000001E-2"/>
    <n v="4.6940000000000003E-3"/>
    <n v="0"/>
    <n v="1.25865E-2"/>
    <n v="0"/>
    <n v="1.6261600000000001E-2"/>
    <n v="1.8519000000000001E-3"/>
    <n v="1.5389870572916669E-2"/>
    <n v="2"/>
    <n v="71.430000000000007"/>
    <n v="28.57"/>
    <n v="3.5"/>
    <n v="270.16199999999998"/>
    <n v="24.31"/>
    <n v="0"/>
    <n v="0"/>
    <n v="22695.026387334081"/>
    <n v="2521.6695985926744"/>
    <n v="94.51"/>
    <n v="86.05"/>
    <n v="92.55"/>
    <n v="22.45"/>
    <s v=""/>
    <n v="100"/>
    <n v="1.33"/>
    <n v="0.7"/>
    <n v="1.4"/>
    <n v="0.9"/>
    <s v=""/>
    <s v=""/>
    <n v="0"/>
    <m/>
    <s v=""/>
    <n v="7.7"/>
    <n v="100"/>
    <n v="100"/>
    <n v="91"/>
    <n v="10"/>
    <n v="0"/>
    <n v="0"/>
    <n v="1"/>
    <n v="84.471145734504091"/>
    <n v="5"/>
    <n v="2"/>
    <n v="270.16199999999998"/>
    <n v="270.16199999999998"/>
  </r>
  <r>
    <x v="1"/>
    <x v="4"/>
    <n v="351470021"/>
    <s v="Echaporã"/>
    <m/>
    <m/>
    <m/>
    <m/>
    <m/>
    <m/>
    <n v="0"/>
    <n v="0"/>
    <n v="0"/>
    <n v="0"/>
    <n v="0"/>
    <n v="0"/>
    <n v="0"/>
    <n v="0"/>
    <n v="0"/>
    <n v="1"/>
    <n v="0"/>
    <n v="0"/>
    <m/>
    <s v=""/>
    <m/>
    <m/>
    <m/>
    <s v=""/>
    <s v=""/>
    <m/>
    <m/>
    <m/>
    <m/>
    <s v=""/>
    <m/>
    <m/>
    <m/>
    <m/>
    <m/>
    <s v=""/>
    <s v=""/>
    <m/>
    <m/>
    <s v=""/>
    <m/>
    <m/>
    <m/>
    <m/>
    <m/>
    <m/>
    <m/>
    <n v="0"/>
    <m/>
    <n v="0"/>
    <n v="0"/>
    <m/>
    <m/>
  </r>
  <r>
    <x v="17"/>
    <x v="4"/>
    <n v="351480911"/>
    <s v="Eldorado"/>
    <n v="0.23508581384976701"/>
    <n v="14909"/>
    <n v="7337"/>
    <n v="7572"/>
    <n v="8.9990000000000006"/>
    <n v="49.21"/>
    <n v="7.0786099999999991E-2"/>
    <n v="6.6804599999999992E-2"/>
    <n v="3.9814999999999998E-3"/>
    <n v="0.02"/>
    <n v="3.4559999999999999E-3"/>
    <n v="5.2550000000000003E-4"/>
    <n v="6.4307399999999987E-2"/>
    <n v="2.4971999999999998E-3"/>
    <n v="1.839164921875E-2"/>
    <n v="46"/>
    <n v="57.89"/>
    <n v="42.11"/>
    <n v="5.3"/>
    <n v="408.94200000000001"/>
    <n v="145.43"/>
    <n v="1"/>
    <n v="0"/>
    <n v="106163.51465557716"/>
    <n v="13706.706016500098"/>
    <n v="47.37"/>
    <n v="58.49"/>
    <n v="40.43"/>
    <n v="30.06"/>
    <s v=""/>
    <n v="96.26"/>
    <n v="0.32"/>
    <n v="0.1"/>
    <n v="0.4"/>
    <n v="0.1"/>
    <s v=""/>
    <s v=""/>
    <n v="0"/>
    <m/>
    <s v=""/>
    <n v="6.3"/>
    <n v="80.61"/>
    <n v="80.364985649856493"/>
    <n v="64.400000000000006"/>
    <n v="7.4"/>
    <n v="0"/>
    <n v="0"/>
    <n v="30"/>
    <n v="16.31175086213338"/>
    <n v="11"/>
    <n v="8"/>
    <n v="329.63508489999998"/>
    <n v="328.64617959999998"/>
  </r>
  <r>
    <x v="6"/>
    <x v="4"/>
    <n v="35149085"/>
    <s v="Elias Fausto"/>
    <n v="1.0842724492656099"/>
    <n v="16756"/>
    <n v="13822"/>
    <n v="2934"/>
    <n v="83.168999999999997"/>
    <n v="82.49"/>
    <n v="0.18763350000000001"/>
    <n v="0.13815720000000001"/>
    <n v="4.9476300000000001E-2"/>
    <n v="0"/>
    <n v="3.4722200000000002E-2"/>
    <n v="0.12527969999999999"/>
    <n v="1.9070400000000001E-2"/>
    <n v="8.5612000000000014E-3"/>
    <n v="4.1732253120370363E-2"/>
    <n v="20"/>
    <n v="21.05"/>
    <n v="78.95"/>
    <n v="9.61"/>
    <n v="741.15"/>
    <n v="207.12"/>
    <n v="3"/>
    <n v="0"/>
    <n v="4065.2757221293864"/>
    <n v="564.62162807352604"/>
    <n v="81.819999999999993"/>
    <n v="100"/>
    <n v="83.68"/>
    <n v="23.48"/>
    <s v=""/>
    <n v="100"/>
    <n v="25.07"/>
    <n v="9.3000000000000007"/>
    <n v="27.9"/>
    <n v="20.399999999999999"/>
    <s v=""/>
    <s v=""/>
    <n v="0"/>
    <m/>
    <s v=""/>
    <n v="9.8000000000000007"/>
    <n v="87.19"/>
    <n v="87.191256830601105"/>
    <n v="72.099999999999994"/>
    <n v="7.7"/>
    <n v="0"/>
    <n v="0"/>
    <n v="4"/>
    <n v="83.867985510026983"/>
    <n v="12"/>
    <n v="45"/>
    <n v="646.21799999999996"/>
    <n v="646.21799999999996"/>
  </r>
  <r>
    <x v="8"/>
    <x v="4"/>
    <n v="351490810"/>
    <s v="Elias Fausto"/>
    <m/>
    <m/>
    <m/>
    <m/>
    <m/>
    <m/>
    <n v="1.29607E-2"/>
    <n v="1.2130000000000001E-3"/>
    <n v="1.17477E-2"/>
    <n v="0"/>
    <n v="1.15741E-2"/>
    <n v="0"/>
    <n v="1.1111000000000001E-3"/>
    <n v="2.7549999999999997E-4"/>
    <n v="0"/>
    <n v="0"/>
    <n v="50"/>
    <n v="50"/>
    <m/>
    <s v=""/>
    <m/>
    <m/>
    <m/>
    <s v=""/>
    <s v=""/>
    <m/>
    <m/>
    <m/>
    <m/>
    <s v=""/>
    <m/>
    <m/>
    <m/>
    <m/>
    <m/>
    <s v=""/>
    <s v=""/>
    <m/>
    <m/>
    <s v=""/>
    <m/>
    <m/>
    <m/>
    <m/>
    <m/>
    <m/>
    <m/>
    <n v="0"/>
    <m/>
    <n v="2"/>
    <n v="2"/>
    <m/>
    <m/>
  </r>
  <r>
    <x v="2"/>
    <x v="4"/>
    <n v="351492416"/>
    <s v="Elisiário"/>
    <n v="1.46269338095446"/>
    <n v="3359"/>
    <n v="3121"/>
    <n v="238"/>
    <n v="36.231000000000002"/>
    <n v="92.91"/>
    <n v="0.29660409999999998"/>
    <n v="0.27111099999999999"/>
    <n v="2.5493100000000001E-2"/>
    <n v="0"/>
    <n v="1.6944400000000002E-2"/>
    <n v="0"/>
    <n v="0.27964119999999998"/>
    <n v="1.8499999999999999E-5"/>
    <n v="8.0134893229166677E-3"/>
    <n v="0"/>
    <n v="29.41"/>
    <n v="70.59"/>
    <n v="2.2400000000000002"/>
    <n v="172.85400000000001"/>
    <n v="51.34"/>
    <n v="3"/>
    <n v="0"/>
    <n v="6196.4155998809165"/>
    <n v="563.31050908008353"/>
    <n v="91.61"/>
    <n v="91.61"/>
    <n v="91.61"/>
    <n v="9.93"/>
    <s v=""/>
    <n v="100"/>
    <n v="109.85"/>
    <n v="44.9"/>
    <n v="129.1"/>
    <n v="42.5"/>
    <s v=""/>
    <s v=""/>
    <n v="0"/>
    <m/>
    <s v=""/>
    <n v="7.4"/>
    <n v="100"/>
    <n v="95"/>
    <n v="70.3"/>
    <n v="7.7"/>
    <n v="0"/>
    <n v="0"/>
    <n v="0"/>
    <n v="212.14229301315791"/>
    <n v="5"/>
    <n v="12"/>
    <n v="172.85400000000001"/>
    <n v="164.21129999999999"/>
  </r>
  <r>
    <x v="10"/>
    <x v="4"/>
    <n v="351495715"/>
    <s v="Embaúba"/>
    <n v="-0.19311562935314699"/>
    <n v="2408"/>
    <n v="2105"/>
    <n v="303"/>
    <n v="28.768999999999998"/>
    <n v="87.42"/>
    <n v="0.20502309999999996"/>
    <n v="0.18608209999999997"/>
    <n v="1.8941E-2"/>
    <n v="0"/>
    <n v="0"/>
    <n v="4.0509999999999998E-4"/>
    <n v="0.19364890000000001"/>
    <n v="1.0969100000000001E-2"/>
    <n v="5.0593083333333334E-3"/>
    <n v="2"/>
    <n v="64"/>
    <n v="36"/>
    <n v="1.48"/>
    <n v="113.83199999999999"/>
    <n v="24.59"/>
    <n v="0"/>
    <n v="0"/>
    <n v="8381.6611295681068"/>
    <n v="1047.7076411960131"/>
    <n v="80.680000000000007"/>
    <n v="85.03"/>
    <n v="80.680000000000007"/>
    <n v="58.44"/>
    <s v=""/>
    <n v="94.88"/>
    <n v="97.63"/>
    <n v="32"/>
    <n v="143.1"/>
    <n v="23.7"/>
    <s v=""/>
    <s v=""/>
    <n v="0"/>
    <m/>
    <s v=""/>
    <n v="9.5"/>
    <n v="98"/>
    <n v="98"/>
    <n v="78.400000000000006"/>
    <n v="8.3000000000000007"/>
    <n v="0"/>
    <n v="0"/>
    <n v="0"/>
    <n v="0"/>
    <n v="16"/>
    <n v="9"/>
    <n v="111.55535999999999"/>
    <n v="111.55535999999999"/>
  </r>
  <r>
    <x v="18"/>
    <x v="4"/>
    <n v="35150046"/>
    <s v="Embu das Artes"/>
    <n v="1.32248178430059"/>
    <n v="258917"/>
    <n v="258917"/>
    <n v="0"/>
    <n v="3694.5920000000001"/>
    <n v="100"/>
    <n v="0.18514019999999998"/>
    <n v="0.1050263"/>
    <n v="8.0113899999999974E-2"/>
    <n v="0"/>
    <n v="0"/>
    <n v="0.13531129999999997"/>
    <n v="1.5258600000000001E-2"/>
    <n v="3.4570299999999991E-2"/>
    <n v="0.90201408564814811"/>
    <n v="10"/>
    <n v="7.06"/>
    <n v="92.94"/>
    <n v="238"/>
    <n v="14280.191999999999"/>
    <n v="10161.36"/>
    <n v="12"/>
    <n v="0"/>
    <n v="120.58165358010483"/>
    <n v="17.051951011327954"/>
    <n v="100"/>
    <m/>
    <n v="72.5"/>
    <n v="43.02"/>
    <s v=""/>
    <n v="100"/>
    <n v="50.04"/>
    <n v="18.7"/>
    <n v="45.7"/>
    <n v="57.2"/>
    <s v=""/>
    <s v=""/>
    <n v="0"/>
    <m/>
    <s v=""/>
    <n v="6.6"/>
    <n v="65.55"/>
    <n v="36.053656736707197"/>
    <n v="28.8"/>
    <n v="3.7"/>
    <n v="2"/>
    <n v="0"/>
    <n v="90"/>
    <n v="0"/>
    <n v="6"/>
    <n v="79"/>
    <n v="9360.9661909999995"/>
    <n v="5148.5314049999997"/>
  </r>
  <r>
    <x v="18"/>
    <x v="4"/>
    <n v="35151036"/>
    <s v="Embu-Guaçu"/>
    <n v="0.86126542427496"/>
    <n v="65950"/>
    <n v="64191"/>
    <n v="1759"/>
    <n v="425.37400000000002"/>
    <n v="97.33"/>
    <n v="8.5684600000000014E-2"/>
    <n v="4.6299999999999998E-4"/>
    <n v="8.5221600000000008E-2"/>
    <n v="0"/>
    <n v="7.2037000000000004E-2"/>
    <n v="2.0965000000000003E-3"/>
    <n v="4.1669999999999999E-4"/>
    <n v="1.1134400000000003E-2"/>
    <n v="0.15869333246527775"/>
    <n v="1"/>
    <n v="7.69"/>
    <n v="92.31"/>
    <n v="52.78"/>
    <n v="3562.92"/>
    <n v="2474.1"/>
    <n v="3"/>
    <n v="0"/>
    <n v="1085.4695981804398"/>
    <n v="153.01774071266107"/>
    <n v="79.05"/>
    <m/>
    <n v="37.130000000000003"/>
    <n v="45.12"/>
    <s v=""/>
    <n v="81.22"/>
    <n v="10.08"/>
    <n v="3.8"/>
    <n v="0.1"/>
    <n v="26.6"/>
    <s v=""/>
    <s v=""/>
    <n v="0"/>
    <m/>
    <s v=""/>
    <n v="8.6"/>
    <n v="36.25"/>
    <n v="36.251172974663703"/>
    <n v="30.6"/>
    <n v="4.5"/>
    <n v="1"/>
    <n v="0"/>
    <n v="5"/>
    <n v="45.370526210200836"/>
    <n v="2"/>
    <n v="24"/>
    <n v="1291.6002920000001"/>
    <n v="1291.6002920000001"/>
  </r>
  <r>
    <x v="1"/>
    <x v="4"/>
    <n v="351512921"/>
    <s v="Emilianópolis"/>
    <n v="0.22185228387077099"/>
    <n v="3057"/>
    <n v="2627"/>
    <n v="430"/>
    <n v="13.689"/>
    <n v="85.93"/>
    <n v="5.5035000000000006E-3"/>
    <n v="0"/>
    <n v="5.5035000000000006E-3"/>
    <n v="0"/>
    <n v="5.2199000000000004E-3"/>
    <n v="1.852E-4"/>
    <n v="4.6300000000000001E-5"/>
    <n v="5.2099999999999999E-5"/>
    <n v="7.0717007812499998E-3"/>
    <n v="0"/>
    <n v="0"/>
    <n v="100"/>
    <n v="1.84"/>
    <n v="142.23599999999999"/>
    <n v="19.37"/>
    <n v="0"/>
    <n v="0"/>
    <n v="17537.19332679097"/>
    <n v="1960.0392541707563"/>
    <n v="88.83"/>
    <m/>
    <n v="88.42"/>
    <n v="16.28"/>
    <s v=""/>
    <n v="100"/>
    <n v="0.7"/>
    <n v="0.3"/>
    <n v="0"/>
    <n v="2.9"/>
    <s v=""/>
    <s v=""/>
    <n v="0"/>
    <m/>
    <s v=""/>
    <n v="8.6999999999999993"/>
    <n v="98.17"/>
    <n v="98.166539343009902"/>
    <n v="86.4"/>
    <n v="10"/>
    <n v="0"/>
    <n v="0"/>
    <n v="1"/>
    <n v="70.704348991363801"/>
    <n v="0"/>
    <n v="4"/>
    <n v="139.62815889999999"/>
    <n v="139.62815889999999"/>
  </r>
  <r>
    <x v="6"/>
    <x v="4"/>
    <n v="35151525"/>
    <s v="Engenheiro Coelho"/>
    <m/>
    <m/>
    <m/>
    <m/>
    <m/>
    <m/>
    <n v="8.4420999999999993E-3"/>
    <n v="5.1666999999999998E-3"/>
    <n v="3.2753999999999999E-3"/>
    <n v="0"/>
    <n v="0"/>
    <n v="0"/>
    <n v="5.3403000000000001E-3"/>
    <n v="3.1018E-3"/>
    <n v="0"/>
    <n v="0"/>
    <n v="25"/>
    <n v="75"/>
    <m/>
    <s v=""/>
    <m/>
    <m/>
    <m/>
    <s v=""/>
    <s v=""/>
    <m/>
    <m/>
    <m/>
    <m/>
    <s v=""/>
    <m/>
    <m/>
    <m/>
    <m/>
    <m/>
    <s v=""/>
    <s v=""/>
    <m/>
    <m/>
    <s v=""/>
    <m/>
    <m/>
    <m/>
    <m/>
    <m/>
    <m/>
    <m/>
    <n v="1"/>
    <m/>
    <n v="1"/>
    <n v="3"/>
    <m/>
    <m/>
  </r>
  <r>
    <x v="3"/>
    <x v="4"/>
    <n v="35151529"/>
    <s v="Engenheiro Coelho"/>
    <n v="3.46429105841806"/>
    <n v="18761"/>
    <n v="14067"/>
    <n v="4694"/>
    <n v="170.86500000000001"/>
    <n v="74.98"/>
    <n v="0.17652990000000002"/>
    <n v="0.15055470000000001"/>
    <n v="2.59752E-2"/>
    <n v="0"/>
    <n v="4.4050899999999997E-2"/>
    <n v="3.89532E-2"/>
    <n v="8.2478199999999988E-2"/>
    <n v="1.1047600000000001E-2"/>
    <n v="4.1768891090277781E-2"/>
    <n v="10"/>
    <n v="37.78"/>
    <n v="62.22"/>
    <n v="9.76"/>
    <n v="752.70600000000002"/>
    <n v="75.27"/>
    <n v="1"/>
    <n v="0"/>
    <n v="2386.9260700389104"/>
    <n v="302.56809338521413"/>
    <n v="73.14"/>
    <n v="100"/>
    <n v="72.010000000000005"/>
    <n v="49.12"/>
    <s v=""/>
    <n v="100"/>
    <n v="34.9"/>
    <n v="13"/>
    <n v="44.5"/>
    <n v="16.3"/>
    <s v=""/>
    <s v=""/>
    <n v="5.3302062789829998"/>
    <m/>
    <s v=""/>
    <n v="9.5"/>
    <n v="100"/>
    <n v="100"/>
    <n v="90"/>
    <n v="10"/>
    <n v="0"/>
    <n v="0"/>
    <n v="13"/>
    <n v="105.34155648255057"/>
    <n v="17"/>
    <n v="28"/>
    <n v="752.70600000000002"/>
    <n v="752.70600000000002"/>
  </r>
  <r>
    <x v="3"/>
    <x v="4"/>
    <n v="35151869"/>
    <s v="Espírito Santo do Pinhal"/>
    <n v="0.19499115225136701"/>
    <n v="42350"/>
    <n v="38266"/>
    <n v="4084"/>
    <n v="108.476"/>
    <n v="90.36"/>
    <n v="9.3481899999999979E-2"/>
    <n v="8.9693099999999984E-2"/>
    <n v="3.7888000000000002E-3"/>
    <n v="0.15"/>
    <n v="0"/>
    <n v="1.9847999999999997E-3"/>
    <n v="8.646849999999999E-2"/>
    <n v="5.0285999999999994E-3"/>
    <n v="0.11263095237268518"/>
    <n v="48"/>
    <n v="71.62"/>
    <n v="28.38"/>
    <n v="31.31"/>
    <n v="2113.3980000000001"/>
    <n v="413.95"/>
    <n v="8"/>
    <n v="0"/>
    <n v="3916.8680047225503"/>
    <n v="469.1305785123966"/>
    <n v="87.37"/>
    <n v="88.88"/>
    <n v="86.71"/>
    <n v="17.77"/>
    <s v=""/>
    <n v="98.31"/>
    <n v="4.92"/>
    <n v="1.8"/>
    <n v="7.1"/>
    <n v="0.6"/>
    <s v=""/>
    <s v=""/>
    <n v="0"/>
    <m/>
    <s v=""/>
    <n v="9.5"/>
    <n v="94.6"/>
    <n v="94.603581901968994"/>
    <n v="80.400000000000006"/>
    <n v="9.9"/>
    <n v="0"/>
    <n v="0"/>
    <n v="18"/>
    <n v="0"/>
    <n v="53"/>
    <n v="21"/>
    <n v="1999.3502080000001"/>
    <n v="1999.3502080000001"/>
  </r>
  <r>
    <x v="5"/>
    <x v="4"/>
    <n v="351519417"/>
    <s v="Espírito Santo do Turvo"/>
    <n v="1.2896608269727701"/>
    <n v="4573"/>
    <n v="3911"/>
    <n v="662"/>
    <n v="23.905999999999999"/>
    <n v="85.52"/>
    <n v="0.36323119999999998"/>
    <n v="0.30379249999999997"/>
    <n v="5.9438700000000004E-2"/>
    <n v="0"/>
    <n v="1.26389E-2"/>
    <n v="4.861E-4"/>
    <n v="0.21109570000000002"/>
    <n v="0.13901050000000001"/>
    <n v="9.9498476562499983E-3"/>
    <n v="3"/>
    <n v="60"/>
    <n v="40"/>
    <n v="2.8"/>
    <n v="215.62200000000001"/>
    <n v="49.13"/>
    <n v="0"/>
    <n v="0"/>
    <n v="12344.071725344413"/>
    <n v="1379.225891099934"/>
    <n v="83.55"/>
    <n v="91.26"/>
    <n v="82.07"/>
    <n v="40.130000000000003"/>
    <s v=""/>
    <n v="97.67"/>
    <n v="38.229999999999997"/>
    <n v="20.3"/>
    <n v="40.5"/>
    <n v="29.7"/>
    <s v=""/>
    <s v=""/>
    <n v="0"/>
    <m/>
    <s v=""/>
    <n v="9.6"/>
    <n v="93.03"/>
    <n v="93.029835390946502"/>
    <n v="77.2"/>
    <n v="8.4"/>
    <n v="0"/>
    <n v="0"/>
    <n v="6"/>
    <n v="130.65526678525623"/>
    <n v="6"/>
    <n v="4"/>
    <n v="200.59279169999999"/>
    <n v="200.59279169999999"/>
  </r>
  <r>
    <x v="3"/>
    <x v="4"/>
    <n v="35573039"/>
    <s v="Estiva Gerbi"/>
    <n v="1.0857132865641901"/>
    <n v="10678"/>
    <n v="8517"/>
    <n v="2161"/>
    <n v="144.845"/>
    <n v="79.760000000000005"/>
    <n v="8.9418700000000004E-2"/>
    <n v="7.6191800000000004E-2"/>
    <n v="1.32269E-2"/>
    <n v="0"/>
    <n v="2.9398199999999999E-2"/>
    <n v="6.0228E-3"/>
    <n v="4.7521599999999997E-2"/>
    <n v="6.4760999999999994E-3"/>
    <n v="2.2179095833333336E-2"/>
    <n v="8"/>
    <n v="47.22"/>
    <n v="52.78"/>
    <n v="6.13"/>
    <n v="472.5"/>
    <n v="472.5"/>
    <n v="0"/>
    <n v="0"/>
    <n v="3012.4292938752574"/>
    <n v="354.40344633826561"/>
    <n v="79.760000000000005"/>
    <n v="100"/>
    <n v="79.760000000000005"/>
    <n v="66.06"/>
    <s v=""/>
    <n v="100"/>
    <n v="24.17"/>
    <n v="8.8000000000000007"/>
    <n v="30.5"/>
    <n v="11"/>
    <s v=""/>
    <s v=""/>
    <n v="0"/>
    <m/>
    <s v=""/>
    <n v="7.9"/>
    <n v="100"/>
    <n v="0"/>
    <n v="0"/>
    <n v="1.5"/>
    <n v="0"/>
    <n v="0"/>
    <n v="14"/>
    <n v="130.75375217241913"/>
    <n v="17"/>
    <n v="19"/>
    <n v="472.5"/>
    <n v="0"/>
  </r>
  <r>
    <x v="13"/>
    <x v="4"/>
    <n v="351530122"/>
    <s v="Estrela do Norte"/>
    <n v="8.3210883993811699E-2"/>
    <n v="2656"/>
    <n v="2229"/>
    <n v="427"/>
    <n v="10.089"/>
    <n v="83.92"/>
    <n v="5.2423000000000001E-3"/>
    <n v="8.1170000000000005E-4"/>
    <n v="4.4305999999999998E-3"/>
    <n v="0"/>
    <n v="4.3565000000000001E-3"/>
    <n v="0"/>
    <n v="0"/>
    <n v="8.8580000000000006E-4"/>
    <n v="6.4089833333333323E-3"/>
    <n v="0"/>
    <n v="28.57"/>
    <n v="71.430000000000007"/>
    <n v="1.53"/>
    <n v="117.88200000000001"/>
    <n v="19.309999999999999"/>
    <n v="0"/>
    <n v="0"/>
    <n v="23390.783132530119"/>
    <n v="3205.8433734939758"/>
    <n v="92.66"/>
    <n v="78.95"/>
    <n v="91.61"/>
    <n v="11.66"/>
    <s v=""/>
    <n v="100"/>
    <n v="0.52"/>
    <n v="0.3"/>
    <n v="0.1"/>
    <n v="1.6"/>
    <s v=""/>
    <s v=""/>
    <n v="0"/>
    <m/>
    <s v=""/>
    <n v="7.3"/>
    <n v="98.38"/>
    <n v="98.376916140667305"/>
    <n v="83.6"/>
    <n v="10"/>
    <n v="0"/>
    <n v="0"/>
    <n v="2"/>
    <n v="62.412395101667208"/>
    <n v="2"/>
    <n v="5"/>
    <n v="115.9686763"/>
    <n v="115.9686763"/>
  </r>
  <r>
    <x v="10"/>
    <x v="4"/>
    <n v="351520215"/>
    <s v="Estrela d'Oeste"/>
    <n v="-0.13528458343059499"/>
    <n v="8144"/>
    <n v="6989"/>
    <n v="1155"/>
    <n v="27.489000000000001"/>
    <n v="85.82"/>
    <n v="4.9003400000000003E-2"/>
    <n v="4.7462400000000002E-2"/>
    <n v="1.5409999999999998E-3"/>
    <n v="0"/>
    <n v="1.7919999999999999E-4"/>
    <n v="0"/>
    <n v="4.7423699999999992E-2"/>
    <n v="1.4005000000000001E-3"/>
    <n v="1.9664366666666665E-2"/>
    <n v="1"/>
    <n v="64.290000000000006"/>
    <n v="35.71"/>
    <n v="4.93"/>
    <n v="380.37599999999998"/>
    <n v="74.010000000000005"/>
    <n v="1"/>
    <n v="0"/>
    <n v="8790.1178781925337"/>
    <n v="813.18271119842814"/>
    <n v="92.72"/>
    <m/>
    <n v="89.41"/>
    <n v="15.48"/>
    <s v=""/>
    <n v="100"/>
    <n v="13.14"/>
    <n v="4.2"/>
    <n v="13.4"/>
    <n v="12.6"/>
    <s v=""/>
    <s v=""/>
    <n v="0"/>
    <m/>
    <s v=""/>
    <n v="8.6"/>
    <n v="97.39"/>
    <n v="97.391802808827705"/>
    <n v="80.5"/>
    <n v="9.6999999999999993"/>
    <n v="0"/>
    <n v="0"/>
    <n v="15"/>
    <n v="0"/>
    <n v="9"/>
    <n v="5"/>
    <n v="370.45504390000002"/>
    <n v="370.45504390000002"/>
  </r>
  <r>
    <x v="16"/>
    <x v="4"/>
    <n v="351520218"/>
    <s v="Estrela d'Oeste"/>
    <m/>
    <m/>
    <m/>
    <m/>
    <m/>
    <m/>
    <n v="4.5621200000000001E-2"/>
    <n v="2.0802599999999997E-2"/>
    <n v="2.48186E-2"/>
    <n v="0"/>
    <n v="0"/>
    <n v="2.1442799999999998E-2"/>
    <n v="2.3927599999999997E-2"/>
    <n v="2.5079999999999997E-4"/>
    <n v="0"/>
    <n v="7"/>
    <n v="46.67"/>
    <n v="53.33"/>
    <m/>
    <s v=""/>
    <m/>
    <m/>
    <m/>
    <s v=""/>
    <s v=""/>
    <m/>
    <m/>
    <m/>
    <m/>
    <s v=""/>
    <m/>
    <m/>
    <m/>
    <m/>
    <m/>
    <s v=""/>
    <s v=""/>
    <m/>
    <m/>
    <s v=""/>
    <m/>
    <m/>
    <m/>
    <m/>
    <m/>
    <m/>
    <m/>
    <n v="0"/>
    <m/>
    <n v="7"/>
    <n v="8"/>
    <m/>
    <m/>
  </r>
  <r>
    <x v="13"/>
    <x v="4"/>
    <n v="351535022"/>
    <s v="Euclides da Cunha Paulista"/>
    <n v="-0.41831790513849898"/>
    <n v="9507"/>
    <n v="6106"/>
    <n v="3401"/>
    <n v="16.472999999999999"/>
    <n v="64.23"/>
    <n v="0.10443270000000054"/>
    <n v="4.2014000000000001E-3"/>
    <n v="0.10023130000000055"/>
    <n v="0.05"/>
    <n v="8.8700800000000371E-2"/>
    <n v="9.410000000000001E-5"/>
    <n v="4.8263999999999998E-3"/>
    <n v="1.0811400000000001E-2"/>
    <n v="1.6533267187499999E-2"/>
    <n v="0"/>
    <n v="0.99"/>
    <n v="99.01"/>
    <n v="4.28"/>
    <n v="330.53399999999999"/>
    <n v="86.51"/>
    <n v="0"/>
    <n v="0"/>
    <n v="14396.364783843484"/>
    <n v="2023.4521931208578"/>
    <n v="66.78"/>
    <n v="83.33"/>
    <n v="59.02"/>
    <n v="21.91"/>
    <s v=""/>
    <n v="100"/>
    <n v="4.7300000000000004"/>
    <n v="2.4"/>
    <n v="0.3"/>
    <n v="16.399999999999999"/>
    <s v=""/>
    <s v=""/>
    <n v="0"/>
    <m/>
    <s v=""/>
    <n v="7.2"/>
    <n v="90.03"/>
    <n v="90.032786885245898"/>
    <n v="73.8"/>
    <n v="8.1999999999999993"/>
    <n v="0"/>
    <n v="0"/>
    <n v="0"/>
    <n v="538.3086052543116"/>
    <n v="2"/>
    <n v="201"/>
    <n v="297.58897180000002"/>
    <n v="297.58897180000002"/>
  </r>
  <r>
    <x v="14"/>
    <x v="4"/>
    <n v="351540014"/>
    <s v="Fartura"/>
    <n v="0.20491041408599001"/>
    <n v="15497"/>
    <n v="12716"/>
    <n v="2781"/>
    <n v="36.085000000000001"/>
    <n v="82.05"/>
    <n v="2.45293E-2"/>
    <n v="2.31944E-2"/>
    <n v="1.3348999999999998E-3"/>
    <n v="0.06"/>
    <n v="0"/>
    <n v="9.7219999999999989E-4"/>
    <n v="2.33101E-2"/>
    <n v="2.4699999999999999E-4"/>
    <n v="4.1077883550925925E-2"/>
    <n v="0"/>
    <n v="21.43"/>
    <n v="78.569999999999993"/>
    <n v="8.94"/>
    <n v="689.904"/>
    <n v="49.91"/>
    <n v="2"/>
    <n v="0"/>
    <n v="9869.6263792992195"/>
    <n v="1159.9354713815576"/>
    <n v="87.08"/>
    <n v="79.88"/>
    <n v="85.18"/>
    <n v="34.78"/>
    <s v=""/>
    <n v="100"/>
    <n v="1.1299999999999999"/>
    <n v="0.5"/>
    <n v="1.4"/>
    <n v="0.2"/>
    <s v=""/>
    <s v=""/>
    <n v="0"/>
    <m/>
    <s v=""/>
    <n v="8.5"/>
    <n v="99.75"/>
    <n v="99.747514596812394"/>
    <n v="92.8"/>
    <n v="10"/>
    <n v="0"/>
    <n v="0"/>
    <n v="0"/>
    <n v="0"/>
    <n v="3"/>
    <n v="11"/>
    <n v="688.16209309999999"/>
    <n v="688.16209309999999"/>
  </r>
  <r>
    <x v="10"/>
    <x v="4"/>
    <n v="351560815"/>
    <s v="Fernando Prestes"/>
    <n v="0.115779708690389"/>
    <n v="5563"/>
    <n v="4930"/>
    <n v="633"/>
    <n v="32.701999999999998"/>
    <n v="88.62"/>
    <n v="4.3402200000000002E-2"/>
    <n v="8.7388999999999991E-3"/>
    <n v="3.4663300000000001E-2"/>
    <n v="0"/>
    <n v="1.9907399999999999E-2"/>
    <n v="2.3842999999999998E-3"/>
    <n v="8.6798999999999991E-3"/>
    <n v="1.24306E-2"/>
    <n v="1.4484081770833331E-2"/>
    <n v="4"/>
    <n v="29.41"/>
    <n v="70.59"/>
    <n v="3.43"/>
    <n v="264.54599999999999"/>
    <n v="54.33"/>
    <n v="2"/>
    <n v="0"/>
    <n v="7142.7934567679313"/>
    <n v="736.9548804601834"/>
    <n v="99.98"/>
    <n v="84.89"/>
    <n v="95.56"/>
    <n v="17.82"/>
    <s v=""/>
    <n v="100"/>
    <n v="10.72"/>
    <n v="3.8"/>
    <n v="2.8"/>
    <n v="30.1"/>
    <s v=""/>
    <s v=""/>
    <n v="0"/>
    <m/>
    <s v=""/>
    <n v="8.5"/>
    <n v="99.33"/>
    <n v="99.328449328449295"/>
    <n v="79.5"/>
    <n v="8.6999999999999993"/>
    <n v="0"/>
    <n v="0"/>
    <n v="10"/>
    <n v="138.08262281613256"/>
    <n v="5"/>
    <n v="12"/>
    <n v="262.7694396"/>
    <n v="262.7694396"/>
  </r>
  <r>
    <x v="2"/>
    <x v="4"/>
    <n v="351560816"/>
    <s v="Fernando Prestes"/>
    <m/>
    <m/>
    <m/>
    <m/>
    <m/>
    <m/>
    <n v="4.8414E-3"/>
    <n v="3.5519999999999996E-4"/>
    <n v="4.4862000000000001E-3"/>
    <n v="0"/>
    <n v="4.1666999999999997E-3"/>
    <n v="0"/>
    <n v="3.5519999999999996E-4"/>
    <n v="3.1950000000000001E-4"/>
    <n v="0"/>
    <n v="0"/>
    <n v="28.57"/>
    <n v="71.430000000000007"/>
    <m/>
    <s v=""/>
    <m/>
    <m/>
    <m/>
    <s v=""/>
    <s v=""/>
    <m/>
    <m/>
    <m/>
    <m/>
    <s v=""/>
    <m/>
    <m/>
    <m/>
    <m/>
    <m/>
    <s v=""/>
    <s v=""/>
    <m/>
    <m/>
    <s v=""/>
    <m/>
    <m/>
    <m/>
    <m/>
    <m/>
    <m/>
    <m/>
    <n v="0"/>
    <m/>
    <n v="2"/>
    <n v="5"/>
    <m/>
    <m/>
  </r>
  <r>
    <x v="10"/>
    <x v="4"/>
    <n v="351550915"/>
    <s v="Fernandópolis"/>
    <n v="0.30082272523366299"/>
    <n v="65663"/>
    <n v="63651"/>
    <n v="2012"/>
    <n v="119.485"/>
    <n v="96.94"/>
    <n v="0.4317299"/>
    <n v="0.22973830000000003"/>
    <n v="0.20199159999999997"/>
    <n v="0"/>
    <n v="0.18392239999999999"/>
    <n v="0.16978450000000003"/>
    <n v="7.4830999999999995E-2"/>
    <n v="3.192E-3"/>
    <n v="0.19987695601851851"/>
    <n v="6"/>
    <n v="23.53"/>
    <n v="76.47"/>
    <n v="53.04"/>
    <n v="3580.4160000000002"/>
    <n v="413.74"/>
    <n v="10"/>
    <n v="0"/>
    <n v="1993.1224586144406"/>
    <n v="187.30548406256187"/>
    <n v="100"/>
    <n v="96.94"/>
    <n v="99.35"/>
    <n v="16.11"/>
    <s v=""/>
    <n v="100"/>
    <n v="39.32"/>
    <n v="12.4"/>
    <n v="34"/>
    <n v="51.8"/>
    <s v=""/>
    <s v=""/>
    <n v="0"/>
    <m/>
    <s v=""/>
    <n v="8.9"/>
    <n v="97.19"/>
    <n v="97.191691431985802"/>
    <n v="88.4"/>
    <n v="9.6999999999999993"/>
    <n v="3"/>
    <n v="0"/>
    <n v="55"/>
    <n v="92.056635074506772"/>
    <n v="16"/>
    <n v="52"/>
    <n v="3479.8668710000002"/>
    <n v="3479.8668710000002"/>
  </r>
  <r>
    <x v="16"/>
    <x v="4"/>
    <n v="351550918"/>
    <s v="Fernandópolis"/>
    <m/>
    <m/>
    <m/>
    <m/>
    <m/>
    <m/>
    <n v="8.3405800000000002E-2"/>
    <n v="8.3371100000000004E-2"/>
    <n v="3.4700000000000003E-5"/>
    <n v="0"/>
    <n v="0"/>
    <n v="3.4700000000000003E-5"/>
    <n v="8.3371100000000004E-2"/>
    <n v="0"/>
    <n v="0"/>
    <n v="2"/>
    <n v="90.91"/>
    <n v="9.09"/>
    <m/>
    <s v=""/>
    <m/>
    <m/>
    <m/>
    <s v=""/>
    <s v=""/>
    <m/>
    <m/>
    <m/>
    <m/>
    <s v=""/>
    <m/>
    <m/>
    <m/>
    <m/>
    <m/>
    <s v=""/>
    <s v=""/>
    <m/>
    <m/>
    <s v=""/>
    <m/>
    <m/>
    <m/>
    <m/>
    <m/>
    <m/>
    <m/>
    <n v="1"/>
    <m/>
    <n v="10"/>
    <n v="1"/>
    <m/>
    <m/>
  </r>
  <r>
    <x v="5"/>
    <x v="4"/>
    <n v="351565717"/>
    <s v="Fernão"/>
    <n v="0.54282909098104504"/>
    <n v="1613"/>
    <n v="944"/>
    <n v="669"/>
    <n v="16.082000000000001"/>
    <n v="58.52"/>
    <n v="0.10195610000000001"/>
    <n v="9.9229300000000006E-2"/>
    <n v="2.7268000000000001E-3"/>
    <n v="0"/>
    <n v="2.5208000000000001E-3"/>
    <n v="0"/>
    <n v="9.5518200000000011E-2"/>
    <n v="3.9170999999999997E-3"/>
    <n v="2.2628205729166668E-3"/>
    <n v="1"/>
    <n v="62.5"/>
    <n v="37.5"/>
    <n v="0.64"/>
    <n v="49.356000000000002"/>
    <n v="29.35"/>
    <n v="0"/>
    <n v="0"/>
    <n v="17791.543707377557"/>
    <n v="1955.1146931184123"/>
    <n v="53.87"/>
    <n v="90.89"/>
    <n v="53.69"/>
    <n v="7.37"/>
    <s v=""/>
    <n v="99.02"/>
    <n v="21.24"/>
    <n v="11.2"/>
    <n v="26.1"/>
    <n v="2.7"/>
    <s v=""/>
    <s v=""/>
    <n v="0"/>
    <m/>
    <s v=""/>
    <n v="9.6"/>
    <n v="90.06"/>
    <n v="90.064102564102598"/>
    <n v="40.5"/>
    <n v="5.5"/>
    <n v="0"/>
    <n v="0"/>
    <n v="2"/>
    <n v="132.57790016170588"/>
    <n v="10"/>
    <n v="6"/>
    <n v="44.452038459999997"/>
    <n v="44.452038459999997"/>
  </r>
  <r>
    <x v="18"/>
    <x v="4"/>
    <n v="35157076"/>
    <s v="Ferraz de Vasconcelos"/>
    <n v="1.4833939744114799"/>
    <n v="183163"/>
    <n v="174944"/>
    <n v="8219"/>
    <n v="6091.22"/>
    <n v="95.51"/>
    <n v="2.7248999999999997E-3"/>
    <n v="5.2099999999999999E-5"/>
    <n v="2.6727999999999999E-3"/>
    <n v="0"/>
    <n v="0"/>
    <n v="2.0709999999999999E-3"/>
    <n v="5.2099999999999999E-5"/>
    <n v="6.0179999999999999E-4"/>
    <n v="0.61934236513657415"/>
    <n v="1"/>
    <n v="11.11"/>
    <n v="88.89"/>
    <n v="160.58000000000001"/>
    <n v="9635.0040000000008"/>
    <n v="5960.1"/>
    <n v="6"/>
    <n v="0"/>
    <n v="70.591549603358757"/>
    <n v="10.330470673662257"/>
    <n v="97.06"/>
    <n v="88.33"/>
    <n v="81.5"/>
    <n v="34.4"/>
    <s v=""/>
    <n v="100"/>
    <n v="1.82"/>
    <n v="0.7"/>
    <n v="0.1"/>
    <n v="4.5"/>
    <s v=""/>
    <s v=""/>
    <n v="0"/>
    <m/>
    <s v=""/>
    <n v="9.6"/>
    <n v="79.2"/>
    <n v="44.350195627157603"/>
    <n v="38.1"/>
    <n v="4.7"/>
    <n v="0"/>
    <n v="0"/>
    <n v="63"/>
    <n v="0"/>
    <n v="1"/>
    <n v="8"/>
    <n v="7630.6127189999997"/>
    <n v="4273.1431229999998"/>
  </r>
  <r>
    <x v="1"/>
    <x v="4"/>
    <n v="351580621"/>
    <s v="Flora Rica"/>
    <n v="-1.6700234595776"/>
    <n v="1641"/>
    <n v="1395"/>
    <n v="246"/>
    <n v="7.2889999999999997"/>
    <n v="85.01"/>
    <n v="5.7436300000000003E-2"/>
    <n v="0"/>
    <n v="5.7436300000000003E-2"/>
    <n v="0"/>
    <n v="6.9166999999999996E-3"/>
    <n v="0"/>
    <n v="5.03703E-2"/>
    <n v="1.493E-4"/>
    <n v="3.6973781250000002E-3"/>
    <n v="0"/>
    <n v="0"/>
    <n v="100"/>
    <n v="0.91"/>
    <n v="70.037999999999997"/>
    <n v="15.21"/>
    <n v="0"/>
    <n v="0"/>
    <n v="33246.361974405852"/>
    <n v="3651.3345521023775"/>
    <n v="86.52"/>
    <n v="93.76"/>
    <n v="84.21"/>
    <n v="25.93"/>
    <s v=""/>
    <n v="100"/>
    <n v="7.18"/>
    <n v="3.3"/>
    <n v="0"/>
    <n v="30.2"/>
    <s v=""/>
    <s v=""/>
    <n v="0"/>
    <m/>
    <s v=""/>
    <n v="8.1999999999999993"/>
    <n v="85.09"/>
    <n v="85.089605734767005"/>
    <n v="78.3"/>
    <n v="8.4"/>
    <n v="0"/>
    <n v="0"/>
    <n v="0"/>
    <n v="189.32334652680402"/>
    <n v="0"/>
    <n v="12"/>
    <n v="59.59505806"/>
    <n v="59.59505806"/>
  </r>
  <r>
    <x v="16"/>
    <x v="4"/>
    <n v="351590518"/>
    <s v="Floreal"/>
    <n v="-0.68118574281703603"/>
    <n v="2912"/>
    <n v="2430"/>
    <n v="482"/>
    <n v="14.298"/>
    <n v="83.45"/>
    <n v="1.78198E-2"/>
    <n v="8.6806000000000001E-3"/>
    <n v="9.1392000000000001E-3"/>
    <n v="0"/>
    <n v="8.0999999999999996E-3"/>
    <n v="0"/>
    <n v="8.6806000000000001E-3"/>
    <n v="1.0392000000000001E-3"/>
    <n v="6.7711583333333325E-3"/>
    <n v="0"/>
    <n v="33.33"/>
    <n v="66.67"/>
    <n v="1.7"/>
    <n v="131.38200000000001"/>
    <n v="34.26"/>
    <n v="2"/>
    <n v="0"/>
    <n v="16677.692307692309"/>
    <n v="1299.5604395604396"/>
    <n v="89.29"/>
    <n v="81.209999999999994"/>
    <n v="88.79"/>
    <n v="16.34"/>
    <s v=""/>
    <n v="100"/>
    <n v="9.94"/>
    <n v="3.2"/>
    <n v="10.7"/>
    <n v="7.7"/>
    <s v=""/>
    <s v=""/>
    <n v="0"/>
    <m/>
    <s v=""/>
    <n v="8.1999999999999993"/>
    <n v="98.56"/>
    <n v="98.560263266145597"/>
    <n v="73.900000000000006"/>
    <n v="8.3000000000000007"/>
    <n v="0"/>
    <n v="0"/>
    <n v="1"/>
    <n v="118.14817504144419"/>
    <n v="4"/>
    <n v="8"/>
    <n v="129.49044509999999"/>
    <n v="129.49044509999999"/>
  </r>
  <r>
    <x v="12"/>
    <x v="4"/>
    <n v="351590519"/>
    <s v="Floreal"/>
    <m/>
    <m/>
    <m/>
    <m/>
    <m/>
    <m/>
    <n v="3.0868100000000002E-2"/>
    <n v="3.0740800000000002E-2"/>
    <n v="1.273E-4"/>
    <n v="0"/>
    <n v="0"/>
    <n v="0"/>
    <n v="3.0740800000000002E-2"/>
    <n v="1.273E-4"/>
    <n v="0"/>
    <n v="0"/>
    <n v="40"/>
    <n v="60"/>
    <m/>
    <s v=""/>
    <m/>
    <m/>
    <m/>
    <s v=""/>
    <s v=""/>
    <m/>
    <m/>
    <m/>
    <m/>
    <s v=""/>
    <m/>
    <m/>
    <m/>
    <m/>
    <m/>
    <s v=""/>
    <s v=""/>
    <m/>
    <m/>
    <s v=""/>
    <m/>
    <m/>
    <m/>
    <m/>
    <m/>
    <m/>
    <m/>
    <n v="1"/>
    <m/>
    <n v="2"/>
    <n v="3"/>
    <m/>
    <m/>
  </r>
  <r>
    <x v="0"/>
    <x v="4"/>
    <n v="351600220"/>
    <s v="Flórida Paulista"/>
    <m/>
    <m/>
    <m/>
    <m/>
    <m/>
    <m/>
    <n v="5.72685E-2"/>
    <n v="5.2083299999999999E-2"/>
    <n v="5.1852000000000001E-3"/>
    <n v="0"/>
    <n v="0"/>
    <n v="5.6712899999999997E-2"/>
    <n v="5.5559999999999995E-4"/>
    <n v="0"/>
    <n v="0"/>
    <n v="1"/>
    <n v="33.33"/>
    <n v="66.67"/>
    <m/>
    <s v=""/>
    <m/>
    <m/>
    <m/>
    <s v=""/>
    <s v=""/>
    <m/>
    <m/>
    <m/>
    <m/>
    <s v=""/>
    <m/>
    <m/>
    <m/>
    <m/>
    <m/>
    <s v=""/>
    <s v=""/>
    <m/>
    <m/>
    <s v=""/>
    <m/>
    <m/>
    <m/>
    <m/>
    <m/>
    <m/>
    <m/>
    <n v="0"/>
    <m/>
    <n v="1"/>
    <n v="2"/>
    <m/>
    <m/>
  </r>
  <r>
    <x v="1"/>
    <x v="4"/>
    <n v="351600221"/>
    <s v="Flórida Paulista"/>
    <n v="0.20256165379422"/>
    <n v="12380"/>
    <n v="9768"/>
    <n v="2612"/>
    <n v="23.585000000000001"/>
    <n v="78.900000000000006"/>
    <n v="2.9209400000000003E-2"/>
    <n v="0"/>
    <n v="2.9209400000000003E-2"/>
    <n v="0"/>
    <n v="2.8166700000000003E-2"/>
    <n v="8.0099999999999995E-5"/>
    <n v="1.7210000000000001E-4"/>
    <n v="7.9050000000000008E-4"/>
    <n v="2.3380145833333334E-2"/>
    <n v="1"/>
    <n v="0"/>
    <n v="100"/>
    <n v="7.81"/>
    <n v="602.58600000000001"/>
    <n v="90.36"/>
    <n v="2"/>
    <n v="0"/>
    <n v="9883.6575121163169"/>
    <n v="1197.2471728594508"/>
    <n v="72.52"/>
    <n v="78.900000000000006"/>
    <n v="71.599999999999994"/>
    <n v="27.31"/>
    <s v=""/>
    <n v="91.91"/>
    <n v="5.18"/>
    <n v="2.2000000000000002"/>
    <n v="4.3"/>
    <n v="7.3"/>
    <s v=""/>
    <s v=""/>
    <n v="0"/>
    <m/>
    <s v=""/>
    <n v="9"/>
    <n v="99.48"/>
    <n v="99.479273024300596"/>
    <n v="85"/>
    <n v="9.6999999999999993"/>
    <n v="0"/>
    <n v="0"/>
    <n v="6"/>
    <n v="119.75973203759955"/>
    <n v="0"/>
    <n v="19"/>
    <n v="599.44817209999997"/>
    <n v="599.44817209999997"/>
  </r>
  <r>
    <x v="5"/>
    <x v="4"/>
    <n v="351610117"/>
    <s v="Florínea"/>
    <n v="-0.80280052965268101"/>
    <n v="2740"/>
    <n v="2483"/>
    <n v="257"/>
    <n v="12.051"/>
    <n v="90.62"/>
    <n v="0.1338337"/>
    <n v="0.1282432"/>
    <n v="5.5905E-3"/>
    <n v="0"/>
    <n v="1.43725E-2"/>
    <n v="2.407E-4"/>
    <n v="0.11580850000000002"/>
    <n v="3.4119999999999997E-3"/>
    <n v="5.8795833333333339E-3"/>
    <n v="4"/>
    <n v="65"/>
    <n v="35"/>
    <n v="1.73"/>
    <n v="133.21799999999999"/>
    <n v="33.74"/>
    <n v="0"/>
    <n v="1"/>
    <n v="24515.211678832118"/>
    <n v="2647.1824817518259"/>
    <n v="82.4"/>
    <n v="88.8"/>
    <n v="80.17"/>
    <n v="22.59"/>
    <s v=""/>
    <n v="92.78"/>
    <n v="11.95"/>
    <n v="6.3"/>
    <n v="14.4"/>
    <n v="2.4"/>
    <s v=""/>
    <s v=""/>
    <n v="0"/>
    <m/>
    <s v=""/>
    <n v="3.3"/>
    <n v="82.97"/>
    <n v="82.971014492753596"/>
    <n v="74.7"/>
    <n v="8.1"/>
    <n v="0"/>
    <n v="1"/>
    <n v="2"/>
    <n v="238.11211111898518"/>
    <n v="13"/>
    <n v="7"/>
    <n v="110.53232610000001"/>
    <n v="110.53232610000001"/>
  </r>
  <r>
    <x v="11"/>
    <x v="4"/>
    <n v="35162008"/>
    <s v="Franca"/>
    <n v="0.82858123232742997"/>
    <n v="333405"/>
    <n v="327552"/>
    <n v="5853"/>
    <n v="548.96799999999996"/>
    <n v="98.24"/>
    <n v="0.32606570000000012"/>
    <n v="0.3011003000000001"/>
    <n v="2.4965400000000016E-2"/>
    <n v="0.68"/>
    <n v="1.9444400000000001E-2"/>
    <n v="4.9393799999999995E-2"/>
    <n v="0.24121090000000003"/>
    <n v="1.6016600000000006E-2"/>
    <n v="1.1611666496354165"/>
    <n v="33"/>
    <n v="47.47"/>
    <n v="52.53"/>
    <n v="304.79000000000002"/>
    <n v="18287.207999999999"/>
    <n v="1212.8800000000001"/>
    <n v="23"/>
    <n v="1"/>
    <n v="920.33796733702252"/>
    <n v="113.50519638277768"/>
    <n v="99.97"/>
    <n v="98.24"/>
    <n v="99.62"/>
    <n v="25.85"/>
    <s v=""/>
    <n v="100"/>
    <n v="10.69"/>
    <n v="3.4"/>
    <n v="16.3"/>
    <n v="2.1"/>
    <s v=""/>
    <s v=""/>
    <n v="0"/>
    <m/>
    <s v=""/>
    <n v="7.6"/>
    <n v="96.94"/>
    <n v="96.944832402234596"/>
    <n v="93.4"/>
    <n v="9.9"/>
    <n v="1"/>
    <n v="1"/>
    <n v="49"/>
    <n v="1.6362853691987818"/>
    <n v="75"/>
    <n v="83"/>
    <n v="17728.50315"/>
    <n v="17728.50315"/>
  </r>
  <r>
    <x v="18"/>
    <x v="4"/>
    <n v="35163096"/>
    <s v="Francisco Morato"/>
    <n v="1.27440246249566"/>
    <n v="166077"/>
    <n v="165739"/>
    <n v="338"/>
    <n v="3378.2950000000001"/>
    <n v="99.8"/>
    <n v="1.0515399999999999E-2"/>
    <n v="9.4135999999999994E-3"/>
    <n v="1.1018E-3"/>
    <n v="0"/>
    <n v="0"/>
    <n v="7.5000000000000002E-4"/>
    <n v="5.5786999999999998E-3"/>
    <n v="4.1866999999999998E-3"/>
    <n v="0.52529136340625016"/>
    <n v="5"/>
    <n v="37.5"/>
    <n v="62.5"/>
    <n v="152.63999999999999"/>
    <n v="9158.2379999999994"/>
    <n v="9158.24"/>
    <n v="4"/>
    <n v="0"/>
    <n v="134.82035441391645"/>
    <n v="18.988782311819218"/>
    <n v="90.79"/>
    <n v="99.45"/>
    <n v="40.07"/>
    <n v="41.57"/>
    <s v=""/>
    <n v="90.98"/>
    <n v="4.04"/>
    <n v="1.5"/>
    <n v="5.9"/>
    <n v="1.1000000000000001"/>
    <s v=""/>
    <s v=""/>
    <n v="0"/>
    <m/>
    <s v=""/>
    <n v="8.6"/>
    <n v="37.770000000000003"/>
    <n v="0"/>
    <n v="0"/>
    <n v="0.6"/>
    <n v="0"/>
    <n v="0"/>
    <n v="68"/>
    <n v="0"/>
    <n v="3"/>
    <n v="5"/>
    <n v="3459.4476960000002"/>
    <n v="0"/>
  </r>
  <r>
    <x v="18"/>
    <x v="4"/>
    <n v="35164086"/>
    <s v="Franco da Rocha"/>
    <n v="1.66065306606178"/>
    <n v="144159"/>
    <n v="132811"/>
    <n v="11348"/>
    <n v="1076.376"/>
    <n v="92.13"/>
    <n v="8.8881000000000002E-2"/>
    <n v="6.4234399999999997E-2"/>
    <n v="2.4646600000000005E-2"/>
    <n v="0"/>
    <n v="4.7599099999999998E-2"/>
    <n v="1.9915800000000001E-2"/>
    <n v="1.1711300000000001E-2"/>
    <n v="9.6547999999999998E-3"/>
    <n v="0.46631181807291661"/>
    <n v="5"/>
    <n v="17.649999999999999"/>
    <n v="82.35"/>
    <n v="122.42"/>
    <n v="7345.4579999999996"/>
    <n v="7345.46"/>
    <n v="10"/>
    <n v="0"/>
    <n v="428.7665702453541"/>
    <n v="59.064782635839578"/>
    <n v="92.85"/>
    <n v="88.45"/>
    <n v="58.42"/>
    <n v="35.64"/>
    <s v=""/>
    <n v="100"/>
    <n v="12.18"/>
    <n v="4.5"/>
    <n v="14"/>
    <n v="9.1"/>
    <s v=""/>
    <s v=""/>
    <n v="0"/>
    <m/>
    <s v=""/>
    <n v="8.6"/>
    <n v="59.42"/>
    <n v="0"/>
    <n v="0"/>
    <n v="0.9"/>
    <n v="0"/>
    <n v="0"/>
    <n v="117"/>
    <n v="10.293541390043497"/>
    <n v="9"/>
    <n v="42"/>
    <n v="4364.9991030000001"/>
    <n v="0"/>
  </r>
  <r>
    <x v="0"/>
    <x v="4"/>
    <n v="351650720"/>
    <s v="Gabriel Monteiro"/>
    <n v="-4.4368925140403401E-2"/>
    <n v="2698"/>
    <n v="2346"/>
    <n v="352"/>
    <n v="19.475999999999999"/>
    <n v="86.95"/>
    <n v="1.8020700000000001E-2"/>
    <n v="1.49389E-2"/>
    <n v="3.0818E-3"/>
    <n v="0"/>
    <n v="2.7463000000000001E-3"/>
    <n v="0"/>
    <n v="1.51009E-2"/>
    <n v="1.7350000000000002E-4"/>
    <n v="6.5581072916666662E-3"/>
    <n v="2"/>
    <n v="25"/>
    <n v="75"/>
    <n v="1.63"/>
    <n v="125.604"/>
    <n v="25.12"/>
    <n v="0"/>
    <n v="0"/>
    <n v="12389.97776130467"/>
    <n v="1519.5255744996293"/>
    <n v="93.34"/>
    <n v="83.34"/>
    <n v="92.8"/>
    <n v="6.18"/>
    <s v=""/>
    <n v="100"/>
    <n v="4.0999999999999996"/>
    <n v="1.7"/>
    <n v="4.8"/>
    <n v="2.4"/>
    <s v=""/>
    <s v=""/>
    <n v="0"/>
    <m/>
    <s v=""/>
    <n v="9.5"/>
    <n v="100"/>
    <n v="100"/>
    <n v="80"/>
    <n v="9.5"/>
    <n v="0"/>
    <n v="0"/>
    <n v="4"/>
    <n v="45.744905756758143"/>
    <n v="4"/>
    <n v="12"/>
    <n v="125.604"/>
    <n v="125.604"/>
  </r>
  <r>
    <x v="2"/>
    <x v="4"/>
    <n v="351660616"/>
    <s v="Gália"/>
    <m/>
    <m/>
    <m/>
    <m/>
    <m/>
    <m/>
    <n v="2.3297999999999999E-3"/>
    <n v="6.9439999999999997E-4"/>
    <n v="1.6354E-3"/>
    <n v="0"/>
    <n v="0"/>
    <n v="0"/>
    <n v="2.3297999999999999E-3"/>
    <n v="0"/>
    <n v="0"/>
    <n v="1"/>
    <n v="50"/>
    <n v="50"/>
    <m/>
    <s v=""/>
    <m/>
    <m/>
    <m/>
    <s v=""/>
    <s v=""/>
    <m/>
    <m/>
    <m/>
    <m/>
    <s v=""/>
    <m/>
    <m/>
    <m/>
    <m/>
    <m/>
    <s v=""/>
    <s v=""/>
    <m/>
    <m/>
    <s v=""/>
    <m/>
    <m/>
    <m/>
    <m/>
    <m/>
    <m/>
    <m/>
    <n v="0"/>
    <m/>
    <n v="1"/>
    <n v="1"/>
    <m/>
    <m/>
  </r>
  <r>
    <x v="5"/>
    <x v="4"/>
    <n v="351660617"/>
    <s v="Gália"/>
    <n v="-0.96657627902750898"/>
    <n v="6696"/>
    <n v="5114"/>
    <n v="1582"/>
    <n v="18.82"/>
    <n v="76.37"/>
    <n v="0.19853649999999998"/>
    <n v="0.13923469999999999"/>
    <n v="5.9301799999999988E-2"/>
    <n v="0"/>
    <n v="1.6956000000000002E-2"/>
    <n v="6.1040000000000001E-3"/>
    <n v="0.17456569999999996"/>
    <n v="9.1080000000000002E-4"/>
    <n v="1.3641356250000002E-2"/>
    <n v="23"/>
    <n v="50"/>
    <n v="50"/>
    <n v="3.57"/>
    <n v="275.02199999999999"/>
    <n v="62.06"/>
    <n v="1"/>
    <n v="0"/>
    <n v="14694.193548387097"/>
    <n v="1601.2903225806454"/>
    <n v="78.23"/>
    <n v="74.52"/>
    <n v="76.760000000000005"/>
    <n v="38.01"/>
    <s v=""/>
    <n v="100"/>
    <n v="13.02"/>
    <n v="6.5"/>
    <n v="11.7"/>
    <n v="17.899999999999999"/>
    <s v=""/>
    <s v=""/>
    <n v="0"/>
    <m/>
    <s v=""/>
    <n v="9.5"/>
    <n v="93.3"/>
    <n v="93.296853625170996"/>
    <n v="77.400000000000006"/>
    <n v="7.9"/>
    <n v="0"/>
    <n v="0"/>
    <n v="5"/>
    <n v="124.62103978847409"/>
    <n v="20"/>
    <n v="20"/>
    <n v="256.58687279999998"/>
    <n v="256.58687279999998"/>
  </r>
  <r>
    <x v="0"/>
    <x v="4"/>
    <n v="351660620"/>
    <s v="Gália"/>
    <m/>
    <m/>
    <m/>
    <m/>
    <m/>
    <m/>
    <n v="2.2764E-3"/>
    <n v="2.2764E-3"/>
    <n v="0"/>
    <n v="0"/>
    <n v="0"/>
    <n v="0"/>
    <n v="2.2764E-3"/>
    <n v="0"/>
    <n v="0"/>
    <n v="2"/>
    <n v="100"/>
    <n v="0"/>
    <m/>
    <s v=""/>
    <m/>
    <m/>
    <m/>
    <s v=""/>
    <s v=""/>
    <m/>
    <m/>
    <m/>
    <m/>
    <s v=""/>
    <m/>
    <m/>
    <m/>
    <m/>
    <m/>
    <s v=""/>
    <s v=""/>
    <m/>
    <m/>
    <s v=""/>
    <m/>
    <m/>
    <m/>
    <m/>
    <m/>
    <m/>
    <m/>
    <n v="0"/>
    <m/>
    <n v="14"/>
    <n v="0"/>
    <m/>
    <m/>
  </r>
  <r>
    <x v="5"/>
    <x v="4"/>
    <n v="351670517"/>
    <s v="Garça"/>
    <m/>
    <m/>
    <m/>
    <m/>
    <m/>
    <m/>
    <n v="1.3114600000000001E-2"/>
    <n v="5.8000000000000004E-6"/>
    <n v="1.31088E-2"/>
    <n v="0"/>
    <n v="0"/>
    <n v="0"/>
    <n v="1.31088E-2"/>
    <n v="5.8000000000000004E-6"/>
    <n v="0"/>
    <n v="3"/>
    <n v="20"/>
    <n v="80"/>
    <m/>
    <s v=""/>
    <m/>
    <m/>
    <m/>
    <s v=""/>
    <s v=""/>
    <m/>
    <m/>
    <m/>
    <m/>
    <s v=""/>
    <m/>
    <m/>
    <m/>
    <m/>
    <m/>
    <s v=""/>
    <s v=""/>
    <m/>
    <m/>
    <s v=""/>
    <m/>
    <m/>
    <m/>
    <m/>
    <m/>
    <m/>
    <m/>
    <n v="1"/>
    <m/>
    <n v="1"/>
    <n v="4"/>
    <m/>
    <m/>
  </r>
  <r>
    <x v="0"/>
    <x v="4"/>
    <n v="351670520"/>
    <s v="Garça"/>
    <n v="-0.13778689242521799"/>
    <n v="42712"/>
    <n v="39667"/>
    <n v="3045"/>
    <n v="76.852000000000004"/>
    <n v="92.87"/>
    <n v="0.10065930000000001"/>
    <n v="9.6543000000000004E-2"/>
    <n v="4.1162999999999998E-3"/>
    <n v="0"/>
    <n v="4.6180600000000002E-2"/>
    <n v="0"/>
    <n v="5.0750000000000003E-2"/>
    <n v="3.7576000000000003E-3"/>
    <n v="0.11818321416666669"/>
    <n v="18"/>
    <n v="68.75"/>
    <n v="31.25"/>
    <n v="32.4"/>
    <n v="2187.1619999999998"/>
    <n v="441.81"/>
    <n v="1"/>
    <n v="0"/>
    <n v="3071.4965349316353"/>
    <n v="361.7868514703128"/>
    <n v="90.9"/>
    <n v="90.9"/>
    <n v="90.9"/>
    <n v="36.950000000000003"/>
    <s v=""/>
    <n v="100"/>
    <n v="14.92"/>
    <n v="6.6"/>
    <n v="18.600000000000001"/>
    <n v="4.8"/>
    <s v=""/>
    <s v=""/>
    <n v="0"/>
    <m/>
    <s v=""/>
    <n v="7.6"/>
    <n v="100"/>
    <n v="100"/>
    <n v="79.8"/>
    <n v="8.1999999999999993"/>
    <n v="0"/>
    <n v="0"/>
    <n v="1"/>
    <n v="38.922617162136888"/>
    <n v="22"/>
    <n v="10"/>
    <n v="2187.1619999999998"/>
    <n v="2187.1619999999998"/>
  </r>
  <r>
    <x v="1"/>
    <x v="4"/>
    <n v="351670521"/>
    <s v="Garça"/>
    <m/>
    <m/>
    <m/>
    <m/>
    <m/>
    <m/>
    <n v="0.16076570000000001"/>
    <n v="0.15459580000000001"/>
    <n v="6.169899999999999E-3"/>
    <n v="0"/>
    <n v="8.7880600000000003E-2"/>
    <n v="2.2424999999999997E-3"/>
    <n v="6.9860199999999983E-2"/>
    <n v="7.8239999999999994E-4"/>
    <n v="0"/>
    <n v="18"/>
    <n v="66.67"/>
    <n v="33.33"/>
    <m/>
    <s v=""/>
    <m/>
    <m/>
    <m/>
    <s v=""/>
    <s v=""/>
    <m/>
    <m/>
    <m/>
    <m/>
    <s v=""/>
    <m/>
    <m/>
    <m/>
    <m/>
    <m/>
    <s v=""/>
    <s v=""/>
    <m/>
    <m/>
    <s v=""/>
    <m/>
    <m/>
    <m/>
    <m/>
    <m/>
    <m/>
    <m/>
    <n v="8"/>
    <m/>
    <n v="26"/>
    <n v="13"/>
    <m/>
    <m/>
  </r>
  <r>
    <x v="12"/>
    <x v="4"/>
    <n v="351680419"/>
    <s v="Gastão Vidigal"/>
    <n v="1.5253015127269001"/>
    <n v="4563"/>
    <n v="4218"/>
    <n v="345"/>
    <n v="25.234999999999999"/>
    <n v="92.44"/>
    <n v="6.2932000000000002E-2"/>
    <n v="5.4043200000000007E-2"/>
    <n v="8.8887999999999988E-3"/>
    <n v="0"/>
    <n v="8.7452999999999993E-3"/>
    <n v="0"/>
    <n v="5.0571000000000005E-2"/>
    <n v="3.6156999999999999E-3"/>
    <n v="9.6084421874999999E-3"/>
    <n v="0"/>
    <n v="30"/>
    <n v="70"/>
    <n v="2.91"/>
    <n v="224.154"/>
    <n v="64.430000000000007"/>
    <n v="1"/>
    <n v="0"/>
    <n v="9122.8402366863902"/>
    <n v="760.23668639053244"/>
    <n v="80.86"/>
    <n v="89.58"/>
    <n v="80.099999999999994"/>
    <n v="18.71"/>
    <s v=""/>
    <n v="90.27"/>
    <n v="14.98"/>
    <n v="4.8"/>
    <n v="17.399999999999999"/>
    <n v="8.1"/>
    <s v=""/>
    <s v=""/>
    <n v="0"/>
    <m/>
    <s v=""/>
    <n v="7.7"/>
    <n v="78.3"/>
    <n v="78.303464755077698"/>
    <n v="71.3"/>
    <n v="7.8"/>
    <n v="0"/>
    <n v="0"/>
    <n v="5"/>
    <n v="93.667629199127134"/>
    <n v="3"/>
    <n v="7"/>
    <n v="175.52034839999999"/>
    <n v="175.52034839999999"/>
  </r>
  <r>
    <x v="7"/>
    <x v="4"/>
    <n v="351685313"/>
    <s v="Gavião Peixoto"/>
    <n v="0.50550589105720101"/>
    <n v="4535"/>
    <n v="3925"/>
    <n v="610"/>
    <n v="18.608000000000001"/>
    <n v="86.55"/>
    <n v="0.68963479999999999"/>
    <n v="0.34875010000000001"/>
    <n v="0.34088469999999998"/>
    <n v="0"/>
    <n v="1.25001E-2"/>
    <n v="1.9548700000000002E-2"/>
    <n v="0.65385140000000008"/>
    <n v="3.7346000000000002E-3"/>
    <n v="1.1774466145833334E-2"/>
    <n v="43"/>
    <n v="63.27"/>
    <n v="36.729999999999997"/>
    <n v="2.67"/>
    <n v="205.95599999999999"/>
    <n v="205.96"/>
    <n v="0"/>
    <n v="0"/>
    <n v="13907.828004410143"/>
    <n v="1390.7828004410148"/>
    <n v="99.7"/>
    <n v="100"/>
    <n v="99.7"/>
    <n v="50"/>
    <s v=""/>
    <n v="99.63"/>
    <n v="66.95"/>
    <n v="34.5"/>
    <n v="42"/>
    <n v="170.4"/>
    <s v=""/>
    <s v=""/>
    <n v="0"/>
    <m/>
    <s v=""/>
    <n v="8.5"/>
    <n v="100"/>
    <n v="0"/>
    <n v="0"/>
    <n v="1.5"/>
    <n v="0"/>
    <n v="0"/>
    <n v="1"/>
    <n v="110.40840271641825"/>
    <n v="31"/>
    <n v="18"/>
    <n v="205.95599999999999"/>
    <n v="0"/>
  </r>
  <r>
    <x v="16"/>
    <x v="4"/>
    <n v="351690318"/>
    <s v="General Salgado"/>
    <n v="-4.8563731556505702E-2"/>
    <n v="10679"/>
    <n v="9319"/>
    <n v="1360"/>
    <n v="21.649000000000001"/>
    <n v="87.26"/>
    <n v="0.12961689999999998"/>
    <n v="0.12018519999999999"/>
    <n v="9.4316999999999995E-3"/>
    <n v="0"/>
    <n v="9.1342999999999997E-3"/>
    <n v="0.1111111"/>
    <n v="9.1319999999999995E-3"/>
    <n v="2.3949999999999997E-4"/>
    <n v="3.2002824728009256E-2"/>
    <n v="1"/>
    <n v="28.57"/>
    <n v="71.430000000000007"/>
    <n v="6.53"/>
    <n v="503.71199999999999"/>
    <n v="64.63"/>
    <n v="0"/>
    <n v="0"/>
    <n v="10778.762056372319"/>
    <n v="826.86393857102712"/>
    <n v="98.45"/>
    <n v="85.14"/>
    <n v="92.52"/>
    <n v="15.62"/>
    <s v=""/>
    <n v="100"/>
    <n v="11.42"/>
    <n v="3.6"/>
    <n v="14"/>
    <n v="3.4"/>
    <s v=""/>
    <s v=""/>
    <n v="0"/>
    <m/>
    <s v=""/>
    <n v="0.6"/>
    <n v="97.51"/>
    <n v="97.5064488392089"/>
    <n v="87.2"/>
    <n v="10"/>
    <n v="0"/>
    <n v="0"/>
    <n v="6"/>
    <n v="28.122517548030974"/>
    <n v="4"/>
    <n v="10"/>
    <n v="491.15168360000001"/>
    <n v="491.15168360000001"/>
  </r>
  <r>
    <x v="12"/>
    <x v="4"/>
    <n v="351690319"/>
    <s v="General Salgado"/>
    <m/>
    <m/>
    <m/>
    <m/>
    <m/>
    <m/>
    <n v="1.6999999999999999E-3"/>
    <n v="1.6999999999999999E-3"/>
    <n v="0"/>
    <n v="0"/>
    <n v="0"/>
    <n v="0"/>
    <n v="1.6999999999999999E-3"/>
    <n v="0"/>
    <n v="0"/>
    <n v="0"/>
    <n v="100"/>
    <n v="0"/>
    <m/>
    <s v=""/>
    <m/>
    <m/>
    <m/>
    <s v=""/>
    <s v=""/>
    <m/>
    <m/>
    <m/>
    <m/>
    <s v=""/>
    <m/>
    <m/>
    <m/>
    <m/>
    <m/>
    <s v=""/>
    <s v=""/>
    <m/>
    <m/>
    <s v=""/>
    <m/>
    <m/>
    <m/>
    <m/>
    <m/>
    <m/>
    <m/>
    <n v="2"/>
    <m/>
    <n v="1"/>
    <n v="0"/>
    <m/>
    <m/>
  </r>
  <r>
    <x v="0"/>
    <x v="4"/>
    <n v="351700020"/>
    <s v="Getulina"/>
    <n v="0.15962325190626001"/>
    <n v="10807"/>
    <n v="8640"/>
    <n v="2167"/>
    <n v="16"/>
    <n v="79.95"/>
    <n v="0.32544360000000006"/>
    <n v="0.32304200000000005"/>
    <n v="2.4015999999999998E-3"/>
    <n v="0"/>
    <n v="0"/>
    <n v="0"/>
    <n v="0.32304200000000005"/>
    <n v="2.4015999999999998E-3"/>
    <n v="2.1788488020833337E-2"/>
    <n v="5"/>
    <n v="66.67"/>
    <n v="33.33"/>
    <n v="6.14"/>
    <n v="473.47199999999998"/>
    <n v="56.82"/>
    <n v="0"/>
    <n v="0"/>
    <n v="14152.826871472194"/>
    <n v="1780.0462663088742"/>
    <n v="77.42"/>
    <n v="77.42"/>
    <n v="76.42"/>
    <n v="0"/>
    <s v=""/>
    <n v="100"/>
    <n v="16.11"/>
    <n v="6.7"/>
    <n v="22.9"/>
    <n v="0.4"/>
    <s v=""/>
    <s v=""/>
    <n v="0"/>
    <m/>
    <s v=""/>
    <n v="8.5"/>
    <n v="100"/>
    <n v="100"/>
    <n v="88"/>
    <n v="9.5"/>
    <n v="0"/>
    <n v="0"/>
    <n v="10"/>
    <n v="0"/>
    <n v="8"/>
    <n v="4"/>
    <n v="473.47199999999998"/>
    <n v="473.47199999999998"/>
  </r>
  <r>
    <x v="12"/>
    <x v="4"/>
    <n v="351710919"/>
    <s v="Glicério"/>
    <n v="0.36171838212040203"/>
    <n v="4681"/>
    <n v="3545"/>
    <n v="1136"/>
    <n v="17.076000000000001"/>
    <n v="75.73"/>
    <n v="0.20638059999999997"/>
    <n v="0.19838489999999998"/>
    <n v="7.9957000000000014E-3"/>
    <n v="0"/>
    <n v="1.7361E-3"/>
    <n v="0.17738570000000001"/>
    <n v="1.46394E-2"/>
    <n v="1.2619399999999999E-2"/>
    <n v="8.0344976562499986E-3"/>
    <n v="3"/>
    <n v="34.380000000000003"/>
    <n v="65.63"/>
    <n v="2.4700000000000002"/>
    <n v="190.35"/>
    <n v="63.51"/>
    <n v="0"/>
    <n v="0"/>
    <n v="13406.673787652211"/>
    <n v="1077.9235206152534"/>
    <n v="65.91"/>
    <n v="87.74"/>
    <n v="64.239999999999995"/>
    <n v="20.75"/>
    <s v=""/>
    <n v="89.5"/>
    <n v="32.76"/>
    <n v="10.4"/>
    <n v="42.2"/>
    <n v="5"/>
    <s v=""/>
    <s v=""/>
    <n v="0"/>
    <m/>
    <s v=""/>
    <n v="7.3"/>
    <n v="82.55"/>
    <n v="82.549575070821504"/>
    <n v="66.599999999999994"/>
    <n v="7.6"/>
    <n v="0"/>
    <n v="0"/>
    <n v="7"/>
    <n v="24.892657706411917"/>
    <n v="11"/>
    <n v="21"/>
    <n v="157.1331161"/>
    <n v="157.1331161"/>
  </r>
  <r>
    <x v="2"/>
    <x v="4"/>
    <n v="351720816"/>
    <s v="Guaiçara"/>
    <n v="1.31524304116779"/>
    <n v="11454"/>
    <n v="10576"/>
    <n v="878"/>
    <n v="42.531999999999996"/>
    <n v="92.33"/>
    <n v="0.10490629999999998"/>
    <n v="4.4513899999999995E-2"/>
    <n v="6.0392399999999992E-2"/>
    <n v="0"/>
    <n v="2.5969799999999998E-2"/>
    <n v="2.6953899999999996E-2"/>
    <n v="4.8611099999999997E-2"/>
    <n v="3.3714999999999999E-3"/>
    <n v="3.135478146527778E-2"/>
    <n v="1"/>
    <n v="6.45"/>
    <n v="93.55"/>
    <n v="7.47"/>
    <n v="576.55799999999999"/>
    <n v="63.42"/>
    <n v="1"/>
    <n v="0"/>
    <n v="5589.1461498166573"/>
    <n v="550.65479308538488"/>
    <n v="89.93"/>
    <n v="100"/>
    <n v="89.93"/>
    <n v="9.2899999999999991"/>
    <s v=""/>
    <n v="98.99"/>
    <n v="14.45"/>
    <n v="5.9"/>
    <n v="9.4"/>
    <n v="30.2"/>
    <s v=""/>
    <s v=""/>
    <n v="0"/>
    <m/>
    <s v=""/>
    <n v="7.6"/>
    <n v="100"/>
    <n v="100"/>
    <n v="89"/>
    <n v="9.5"/>
    <n v="0"/>
    <n v="0"/>
    <n v="4"/>
    <n v="82.921962089872466"/>
    <n v="2"/>
    <n v="29"/>
    <n v="576.55799999999999"/>
    <n v="576.55799999999999"/>
  </r>
  <r>
    <x v="0"/>
    <x v="4"/>
    <n v="351720820"/>
    <s v="Guaiçara"/>
    <m/>
    <m/>
    <m/>
    <m/>
    <m/>
    <m/>
    <n v="1.4999999999999999E-2"/>
    <n v="1.4999999999999999E-2"/>
    <n v="0"/>
    <n v="0"/>
    <n v="0"/>
    <n v="0"/>
    <n v="1.4999999999999999E-2"/>
    <n v="0"/>
    <n v="0"/>
    <n v="3"/>
    <n v="100"/>
    <n v="0"/>
    <m/>
    <s v=""/>
    <m/>
    <m/>
    <m/>
    <s v=""/>
    <s v=""/>
    <m/>
    <m/>
    <m/>
    <m/>
    <s v=""/>
    <m/>
    <m/>
    <m/>
    <m/>
    <m/>
    <s v=""/>
    <s v=""/>
    <m/>
    <m/>
    <s v=""/>
    <m/>
    <m/>
    <m/>
    <m/>
    <m/>
    <m/>
    <m/>
    <n v="0"/>
    <m/>
    <n v="4"/>
    <n v="0"/>
    <m/>
    <m/>
  </r>
  <r>
    <x v="0"/>
    <x v="4"/>
    <n v="351730720"/>
    <s v="Guaimbê"/>
    <n v="0.175063159082023"/>
    <n v="5479"/>
    <n v="4921"/>
    <n v="558"/>
    <n v="25.196999999999999"/>
    <n v="89.82"/>
    <n v="0.18674689999999999"/>
    <n v="0.18521989999999999"/>
    <n v="1.5270000000000001E-3"/>
    <n v="0"/>
    <n v="0"/>
    <n v="0"/>
    <n v="0.18662419999999999"/>
    <n v="1.227E-4"/>
    <n v="1.4268229166666667E-2"/>
    <n v="4"/>
    <n v="28.57"/>
    <n v="71.430000000000007"/>
    <n v="3.5"/>
    <n v="269.73"/>
    <n v="74.11"/>
    <n v="0"/>
    <n v="0"/>
    <n v="9554.6194561051288"/>
    <n v="1208.7169191458293"/>
    <n v="100"/>
    <n v="88.25"/>
    <n v="100"/>
    <n v="0"/>
    <s v=""/>
    <n v="100"/>
    <n v="27.06"/>
    <n v="11.2"/>
    <n v="38.6"/>
    <n v="0.7"/>
    <s v=""/>
    <s v=""/>
    <n v="0"/>
    <m/>
    <s v=""/>
    <n v="8.9"/>
    <n v="99"/>
    <n v="98.01"/>
    <n v="72.5"/>
    <n v="7.7"/>
    <n v="0"/>
    <n v="0"/>
    <n v="6"/>
    <n v="0"/>
    <n v="2"/>
    <n v="5"/>
    <n v="267.03269999999998"/>
    <n v="264.36237299999999"/>
  </r>
  <r>
    <x v="11"/>
    <x v="4"/>
    <n v="35174068"/>
    <s v="Guaíra"/>
    <n v="0.56481333342492901"/>
    <n v="38473"/>
    <n v="37235"/>
    <n v="1238"/>
    <n v="30.565999999999999"/>
    <n v="96.78"/>
    <n v="0.71395089999999994"/>
    <n v="0.48936379999999996"/>
    <n v="0.22458709999999993"/>
    <n v="0.81"/>
    <n v="0.17488419999999999"/>
    <n v="0.20041429999999999"/>
    <n v="0.33022329999999994"/>
    <n v="8.4291000000000001E-3"/>
    <n v="0.11711109953703704"/>
    <n v="21"/>
    <n v="44.19"/>
    <n v="55.81"/>
    <n v="30.89"/>
    <n v="2085.1019999999999"/>
    <n v="1132.21"/>
    <n v="8"/>
    <n v="0"/>
    <n v="14033.122449510047"/>
    <n v="1672.1711330023652"/>
    <n v="100"/>
    <n v="99.93"/>
    <n v="100"/>
    <n v="26.69"/>
    <s v=""/>
    <n v="100"/>
    <n v="53.75"/>
    <n v="18.100000000000001"/>
    <n v="74.2"/>
    <n v="16.2"/>
    <s v=""/>
    <s v=""/>
    <n v="0"/>
    <m/>
    <s v=""/>
    <n v="7.4"/>
    <n v="100"/>
    <n v="100"/>
    <n v="45.7"/>
    <n v="6.2"/>
    <n v="2"/>
    <n v="0"/>
    <n v="6"/>
    <n v="149.4307548061704"/>
    <n v="38"/>
    <n v="48"/>
    <n v="2085.1019999999999"/>
    <n v="2085.1019999999999"/>
  </r>
  <r>
    <x v="9"/>
    <x v="4"/>
    <n v="351740612"/>
    <s v="Guaíra"/>
    <m/>
    <m/>
    <m/>
    <m/>
    <m/>
    <m/>
    <n v="2.3929373999999997"/>
    <n v="2.2867949999999997"/>
    <n v="0.10614239999999998"/>
    <n v="0.57999999999999996"/>
    <n v="0"/>
    <n v="4.6300000000000001E-5"/>
    <n v="2.3926149999999993"/>
    <n v="2.7609999999999999E-4"/>
    <n v="0"/>
    <n v="19"/>
    <n v="72.13"/>
    <n v="27.87"/>
    <m/>
    <s v=""/>
    <m/>
    <m/>
    <m/>
    <s v=""/>
    <s v=""/>
    <m/>
    <m/>
    <m/>
    <m/>
    <s v=""/>
    <m/>
    <m/>
    <m/>
    <m/>
    <m/>
    <s v=""/>
    <s v=""/>
    <m/>
    <m/>
    <s v=""/>
    <m/>
    <m/>
    <m/>
    <m/>
    <m/>
    <m/>
    <m/>
    <n v="2"/>
    <m/>
    <n v="44"/>
    <n v="17"/>
    <m/>
    <m/>
  </r>
  <r>
    <x v="10"/>
    <x v="4"/>
    <n v="351750515"/>
    <s v="Guapiaçu"/>
    <n v="1.96565732326652"/>
    <n v="19753"/>
    <n v="17788"/>
    <n v="1965"/>
    <n v="60.773000000000003"/>
    <n v="90.05"/>
    <n v="0.22577389999999997"/>
    <n v="5.6796800000000001E-2"/>
    <n v="0.16897709999999996"/>
    <n v="0"/>
    <n v="6.9845700000000011E-2"/>
    <n v="4.7271100000000003E-2"/>
    <n v="8.3551800000000009E-2"/>
    <n v="2.5105300000000004E-2"/>
    <n v="5.2912434259259261E-2"/>
    <n v="4"/>
    <n v="16.670000000000002"/>
    <n v="83.33"/>
    <n v="12.59"/>
    <n v="971.51400000000001"/>
    <n v="354.5"/>
    <n v="3"/>
    <n v="0"/>
    <n v="4023.2228015997571"/>
    <n v="431.05958588568825"/>
    <n v="88"/>
    <n v="90.95"/>
    <n v="81.12"/>
    <n v="40.51"/>
    <s v=""/>
    <n v="99.49"/>
    <n v="27.87"/>
    <n v="9"/>
    <n v="10.5"/>
    <n v="62.6"/>
    <s v=""/>
    <s v=""/>
    <n v="0"/>
    <m/>
    <s v=""/>
    <n v="10"/>
    <n v="87"/>
    <n v="87"/>
    <n v="63.5"/>
    <n v="7.4"/>
    <n v="0"/>
    <n v="0"/>
    <n v="18"/>
    <n v="132.29404577573476"/>
    <n v="14"/>
    <n v="70"/>
    <n v="845.21717999999998"/>
    <n v="845.21717999999998"/>
  </r>
  <r>
    <x v="14"/>
    <x v="4"/>
    <n v="351760414"/>
    <s v="Guapiara"/>
    <n v="-0.66827722661230204"/>
    <n v="17707"/>
    <n v="7328"/>
    <n v="10379"/>
    <n v="43.44"/>
    <n v="41.38"/>
    <n v="5.5438900000000013E-2"/>
    <n v="4.7503700000000017E-2"/>
    <n v="7.9351999999999999E-3"/>
    <n v="0"/>
    <n v="3.06653E-2"/>
    <n v="2.8939999999999999E-4"/>
    <n v="2.3917300000000016E-2"/>
    <n v="5.6689999999999996E-4"/>
    <n v="2.5615204427083333E-2"/>
    <n v="16"/>
    <n v="98.75"/>
    <n v="1.25"/>
    <n v="5"/>
    <n v="385.39800000000002"/>
    <n v="141.97"/>
    <n v="3"/>
    <n v="2"/>
    <n v="8050.0773705314286"/>
    <n v="943.92500141187099"/>
    <n v="55.55"/>
    <n v="70"/>
    <n v="32"/>
    <n v="46.92"/>
    <s v=""/>
    <n v="100"/>
    <n v="2.74"/>
    <n v="1.2"/>
    <n v="3.2"/>
    <n v="1.5"/>
    <s v=""/>
    <s v=""/>
    <n v="0"/>
    <m/>
    <s v=""/>
    <n v="5.4"/>
    <n v="72.38"/>
    <n v="65.795825920350396"/>
    <n v="63.2"/>
    <n v="6.8"/>
    <n v="0"/>
    <n v="2"/>
    <n v="12"/>
    <n v="121.0218723346328"/>
    <n v="394"/>
    <n v="5"/>
    <n v="278.96127300000001"/>
    <n v="253.57579720000001"/>
  </r>
  <r>
    <x v="11"/>
    <x v="4"/>
    <n v="35177038"/>
    <s v="Guará"/>
    <n v="0.450203435368146"/>
    <n v="20421"/>
    <n v="19884"/>
    <n v="537"/>
    <n v="56.314999999999998"/>
    <n v="97.37"/>
    <n v="0.12541069999999999"/>
    <n v="3.3871100000000001E-2"/>
    <n v="9.1539599999999999E-2"/>
    <n v="0"/>
    <n v="7.2916700000000001E-2"/>
    <n v="1.34357E-2"/>
    <n v="3.15118E-2"/>
    <n v="7.5464999999999994E-3"/>
    <n v="6.0171989166666676E-2"/>
    <n v="1"/>
    <n v="34.380000000000003"/>
    <n v="65.63"/>
    <n v="14.23"/>
    <n v="1097.604"/>
    <n v="471.21"/>
    <n v="4"/>
    <n v="0"/>
    <n v="9034.1119435874843"/>
    <n v="1096.447774349934"/>
    <n v="96.8"/>
    <m/>
    <n v="96.8"/>
    <n v="41.91"/>
    <s v=""/>
    <n v="100"/>
    <n v="6.85"/>
    <n v="2.1"/>
    <n v="3"/>
    <n v="12.9"/>
    <s v=""/>
    <s v=""/>
    <n v="0"/>
    <m/>
    <s v=""/>
    <n v="10"/>
    <n v="100"/>
    <n v="100"/>
    <n v="57.1"/>
    <n v="6.9"/>
    <n v="2"/>
    <n v="0"/>
    <n v="7"/>
    <n v="121.31890770272162"/>
    <n v="11"/>
    <n v="21"/>
    <n v="1097.604"/>
    <n v="1097.604"/>
  </r>
  <r>
    <x v="12"/>
    <x v="4"/>
    <n v="351780219"/>
    <s v="Guaraçaí"/>
    <n v="-0.252562179889737"/>
    <n v="8434"/>
    <n v="6823"/>
    <n v="1611"/>
    <n v="14.837999999999999"/>
    <n v="80.900000000000006"/>
    <n v="1.5080000000000002E-3"/>
    <n v="0"/>
    <n v="1.5080000000000002E-3"/>
    <n v="0"/>
    <n v="0"/>
    <n v="6.8869999999999999E-4"/>
    <n v="3.4700000000000003E-5"/>
    <n v="7.8459999999999977E-4"/>
    <n v="1.8097958333333334E-2"/>
    <n v="0"/>
    <n v="0"/>
    <n v="100"/>
    <n v="4.6900000000000004"/>
    <n v="361.85399999999998"/>
    <n v="134.03"/>
    <n v="3"/>
    <n v="0"/>
    <n v="15480.085368745553"/>
    <n v="1570.4434432060705"/>
    <n v="82.4"/>
    <n v="82.4"/>
    <n v="82.4"/>
    <n v="19.86"/>
    <s v=""/>
    <n v="99.3"/>
    <n v="0.1"/>
    <n v="0"/>
    <n v="0"/>
    <n v="0.4"/>
    <s v=""/>
    <s v=""/>
    <n v="0"/>
    <m/>
    <s v=""/>
    <n v="7.9"/>
    <n v="78.900000000000006"/>
    <n v="78.900000000000006"/>
    <n v="63"/>
    <n v="7.3"/>
    <n v="0"/>
    <n v="0"/>
    <n v="4"/>
    <n v="0"/>
    <n v="0"/>
    <n v="13"/>
    <n v="285.50280600000002"/>
    <n v="285.50280600000002"/>
  </r>
  <r>
    <x v="0"/>
    <x v="4"/>
    <n v="351780220"/>
    <s v="Guaraçaí"/>
    <m/>
    <m/>
    <m/>
    <m/>
    <m/>
    <m/>
    <n v="1.1600000000000001E-5"/>
    <n v="0"/>
    <n v="1.1600000000000001E-5"/>
    <n v="0"/>
    <n v="0"/>
    <n v="0"/>
    <n v="0"/>
    <n v="1.1600000000000001E-5"/>
    <n v="0"/>
    <n v="2"/>
    <n v="0"/>
    <n v="100"/>
    <m/>
    <s v=""/>
    <m/>
    <m/>
    <m/>
    <s v=""/>
    <s v=""/>
    <m/>
    <m/>
    <m/>
    <m/>
    <s v=""/>
    <m/>
    <m/>
    <m/>
    <m/>
    <m/>
    <s v=""/>
    <s v=""/>
    <m/>
    <m/>
    <s v=""/>
    <m/>
    <m/>
    <m/>
    <m/>
    <m/>
    <m/>
    <m/>
    <n v="6"/>
    <m/>
    <n v="0"/>
    <n v="1"/>
    <m/>
    <m/>
  </r>
  <r>
    <x v="9"/>
    <x v="4"/>
    <n v="351790112"/>
    <s v="Guaraci"/>
    <n v="1.1156567046839001"/>
    <n v="10589"/>
    <n v="9718"/>
    <n v="871"/>
    <n v="16.576000000000001"/>
    <n v="91.77"/>
    <n v="0.25529099999999999"/>
    <n v="0.22737399999999997"/>
    <n v="2.7917000000000001E-2"/>
    <n v="0.35"/>
    <n v="2.7778E-3"/>
    <n v="0"/>
    <n v="0.24390210000000001"/>
    <n v="8.6111000000000017E-3"/>
    <n v="2.5303297916666665E-2"/>
    <n v="3"/>
    <n v="59.26"/>
    <n v="40.74"/>
    <n v="6.81"/>
    <n v="525.36599999999999"/>
    <n v="15.76"/>
    <n v="0"/>
    <n v="0"/>
    <n v="22693.769005571819"/>
    <n v="2650.5845688922464"/>
    <n v="91.76"/>
    <n v="100"/>
    <n v="91.76"/>
    <n v="17.97"/>
    <s v=""/>
    <n v="94.05"/>
    <n v="9.2799999999999994"/>
    <n v="3.4"/>
    <n v="12.2"/>
    <n v="3.1"/>
    <s v=""/>
    <s v=""/>
    <n v="0"/>
    <m/>
    <s v=""/>
    <n v="8.3000000000000007"/>
    <n v="100"/>
    <n v="100"/>
    <n v="97"/>
    <n v="10"/>
    <n v="0"/>
    <n v="0"/>
    <n v="1"/>
    <n v="11.856162030262359"/>
    <n v="16"/>
    <n v="11"/>
    <n v="525.36599999999999"/>
    <n v="525.36599999999999"/>
  </r>
  <r>
    <x v="10"/>
    <x v="4"/>
    <n v="351800815"/>
    <s v="Guarani d'Oeste"/>
    <n v="-0.20870670074384401"/>
    <n v="1942"/>
    <n v="1726"/>
    <n v="216"/>
    <n v="22.974"/>
    <n v="88.88"/>
    <n v="4.9599900000000002E-2"/>
    <n v="2.59098E-2"/>
    <n v="2.3690100000000002E-2"/>
    <n v="0"/>
    <n v="2.3148100000000001E-2"/>
    <n v="0"/>
    <n v="2.6295599999999999E-2"/>
    <n v="1.562E-4"/>
    <n v="4.6714203125000006E-3"/>
    <n v="1"/>
    <n v="55.56"/>
    <n v="44.44"/>
    <n v="1.24"/>
    <n v="95.957999999999998"/>
    <n v="15.25"/>
    <n v="0"/>
    <n v="0"/>
    <n v="10717.693099897013"/>
    <n v="1136.7250257466526"/>
    <n v="92.37"/>
    <m/>
    <n v="88.6"/>
    <n v="15.4"/>
    <s v=""/>
    <n v="100"/>
    <n v="23.62"/>
    <n v="7.5"/>
    <n v="18.5"/>
    <n v="33.799999999999997"/>
    <s v=""/>
    <s v=""/>
    <n v="0"/>
    <m/>
    <s v=""/>
    <n v="8.9"/>
    <n v="93.46"/>
    <n v="93.456861609727895"/>
    <n v="84.1"/>
    <n v="9.9"/>
    <n v="0"/>
    <n v="0"/>
    <n v="1"/>
    <n v="492.35561052931899"/>
    <n v="5"/>
    <n v="4"/>
    <n v="89.679335260000002"/>
    <n v="89.679335260000002"/>
  </r>
  <r>
    <x v="2"/>
    <x v="4"/>
    <n v="351810716"/>
    <s v="Guarantã"/>
    <n v="8.4174263896086302E-2"/>
    <n v="6445"/>
    <n v="5731"/>
    <n v="714"/>
    <n v="13.956"/>
    <n v="88.92"/>
    <n v="9.9069699999999997E-2"/>
    <n v="6.3173499999999994E-2"/>
    <n v="3.5896200000000003E-2"/>
    <n v="0"/>
    <n v="2.6805499999999999E-2"/>
    <n v="8.2088000000000005E-3"/>
    <n v="6.3881800000000002E-2"/>
    <n v="1.7359999999999999E-4"/>
    <n v="1.6728467447916666E-2"/>
    <n v="4"/>
    <n v="29.17"/>
    <n v="70.83"/>
    <n v="3.98"/>
    <n v="306.82799999999997"/>
    <n v="270.01"/>
    <n v="0"/>
    <n v="0"/>
    <n v="16636.524437548487"/>
    <n v="1761.5143522110156"/>
    <n v="99.67"/>
    <n v="99.67"/>
    <n v="99.67"/>
    <n v="0"/>
    <s v=""/>
    <n v="99.67"/>
    <n v="7.08"/>
    <n v="2.9"/>
    <n v="6.1"/>
    <n v="10"/>
    <s v=""/>
    <s v=""/>
    <n v="0"/>
    <m/>
    <s v=""/>
    <n v="7.8"/>
    <n v="100"/>
    <n v="100"/>
    <n v="12"/>
    <n v="3.8"/>
    <n v="0"/>
    <n v="0"/>
    <n v="5"/>
    <n v="161.40151561440575"/>
    <n v="7"/>
    <n v="17"/>
    <n v="306.82799999999997"/>
    <n v="306.82799999999997"/>
  </r>
  <r>
    <x v="0"/>
    <x v="4"/>
    <n v="351810720"/>
    <s v="Guarantã"/>
    <m/>
    <m/>
    <m/>
    <m/>
    <m/>
    <m/>
    <n v="0"/>
    <n v="0"/>
    <n v="0"/>
    <n v="0"/>
    <n v="0"/>
    <n v="0"/>
    <n v="0"/>
    <n v="0"/>
    <n v="0"/>
    <n v="0"/>
    <n v="0"/>
    <n v="0"/>
    <m/>
    <s v=""/>
    <m/>
    <m/>
    <m/>
    <s v=""/>
    <s v=""/>
    <m/>
    <m/>
    <m/>
    <m/>
    <s v=""/>
    <m/>
    <m/>
    <m/>
    <m/>
    <m/>
    <s v=""/>
    <s v=""/>
    <m/>
    <m/>
    <s v=""/>
    <m/>
    <m/>
    <m/>
    <m/>
    <m/>
    <m/>
    <m/>
    <n v="0"/>
    <m/>
    <n v="0"/>
    <n v="0"/>
    <m/>
    <m/>
  </r>
  <r>
    <x v="12"/>
    <x v="4"/>
    <n v="351820619"/>
    <s v="Guararapes"/>
    <n v="0.53488523745386396"/>
    <n v="31570"/>
    <n v="29513"/>
    <n v="2057"/>
    <n v="33.003"/>
    <n v="93.48"/>
    <n v="0.16746199999999994"/>
    <n v="0.14925339999999995"/>
    <n v="1.8208599999999998E-2"/>
    <n v="0"/>
    <n v="0"/>
    <n v="3.7315599999999997E-2"/>
    <n v="0.12951449999999998"/>
    <n v="6.3190000000000002E-4"/>
    <n v="8.8939157465277779E-2"/>
    <n v="6"/>
    <n v="30.77"/>
    <n v="69.23"/>
    <n v="24.06"/>
    <n v="1624.374"/>
    <n v="1155.0899999999999"/>
    <n v="5"/>
    <n v="0"/>
    <n v="7022.4288881849861"/>
    <n v="679.26765917009834"/>
    <n v="92.55"/>
    <n v="92.55"/>
    <n v="92.55"/>
    <n v="39.68"/>
    <s v=""/>
    <n v="100"/>
    <n v="7.21"/>
    <n v="2.6"/>
    <n v="8.8000000000000007"/>
    <n v="3.1"/>
    <s v=""/>
    <s v=""/>
    <n v="0"/>
    <m/>
    <s v=""/>
    <n v="8.3000000000000007"/>
    <n v="100"/>
    <n v="100"/>
    <n v="28.9"/>
    <n v="5.0999999999999996"/>
    <n v="0"/>
    <n v="0"/>
    <n v="4"/>
    <n v="0"/>
    <n v="8"/>
    <n v="18"/>
    <n v="1624.374"/>
    <n v="1624.374"/>
  </r>
  <r>
    <x v="0"/>
    <x v="4"/>
    <n v="351820620"/>
    <s v="Guararapes"/>
    <m/>
    <m/>
    <m/>
    <m/>
    <m/>
    <m/>
    <n v="1.2102999999999999E-2"/>
    <n v="9.2592999999999998E-3"/>
    <n v="2.8437000000000002E-3"/>
    <n v="0"/>
    <n v="0"/>
    <n v="1.0925900000000001E-2"/>
    <n v="1.9700000000000001E-5"/>
    <n v="1.1574000000000001E-3"/>
    <n v="0"/>
    <n v="5"/>
    <n v="20"/>
    <n v="80"/>
    <m/>
    <s v=""/>
    <m/>
    <m/>
    <m/>
    <s v=""/>
    <s v=""/>
    <m/>
    <m/>
    <m/>
    <m/>
    <s v=""/>
    <m/>
    <m/>
    <m/>
    <m/>
    <m/>
    <s v=""/>
    <s v=""/>
    <m/>
    <m/>
    <s v=""/>
    <m/>
    <m/>
    <m/>
    <m/>
    <m/>
    <m/>
    <m/>
    <n v="2"/>
    <m/>
    <n v="1"/>
    <n v="4"/>
    <m/>
    <m/>
  </r>
  <r>
    <x v="15"/>
    <x v="4"/>
    <n v="35183052"/>
    <s v="Guararema"/>
    <n v="1.39174806177444"/>
    <n v="27973"/>
    <n v="24072"/>
    <n v="3901"/>
    <n v="103.41200000000001"/>
    <n v="86.05"/>
    <n v="8.3619699999999991E-2"/>
    <n v="4.3748299999999997E-2"/>
    <n v="3.9871399999999994E-2"/>
    <n v="0.19"/>
    <n v="2.0124699999999999E-2"/>
    <n v="2.3391599999999999E-2"/>
    <n v="2.40766E-2"/>
    <n v="1.6026800000000008E-2"/>
    <n v="6.0302729997685184E-2"/>
    <n v="33"/>
    <n v="34.83"/>
    <n v="65.17"/>
    <n v="17.27"/>
    <n v="1332.018"/>
    <n v="798.91"/>
    <n v="2"/>
    <n v="0"/>
    <n v="4498.2175669395492"/>
    <n v="462.22285775569293"/>
    <n v="70.819999999999993"/>
    <n v="99.93"/>
    <n v="41.83"/>
    <n v="38.590000000000003"/>
    <s v=""/>
    <n v="82.3"/>
    <n v="4.83"/>
    <n v="2.1"/>
    <n v="3.3"/>
    <n v="9.6999999999999993"/>
    <s v=""/>
    <s v=""/>
    <n v="0"/>
    <m/>
    <s v=""/>
    <n v="8.1"/>
    <n v="41.13"/>
    <n v="41.132943143812703"/>
    <n v="40"/>
    <n v="5.2"/>
    <n v="0"/>
    <n v="0"/>
    <n v="161"/>
    <n v="33.165994310320166"/>
    <n v="31"/>
    <n v="58"/>
    <n v="547.89820659999998"/>
    <n v="547.89820659999998"/>
  </r>
  <r>
    <x v="15"/>
    <x v="4"/>
    <n v="35184042"/>
    <s v="Guaratinguetá"/>
    <n v="0.60065472031998202"/>
    <n v="116020"/>
    <n v="110600"/>
    <n v="5420"/>
    <n v="154.39699999999999"/>
    <n v="95.33"/>
    <n v="1.2995151000000003"/>
    <n v="1.2487693000000002"/>
    <n v="5.0745799999999994E-2"/>
    <n v="0.2"/>
    <n v="0.71294460000000004"/>
    <n v="0.19366070000000002"/>
    <n v="0.38577510000000004"/>
    <n v="7.1346999999999999E-3"/>
    <n v="0.40188616303240743"/>
    <n v="21"/>
    <n v="61.63"/>
    <n v="38.369999999999997"/>
    <n v="102.67"/>
    <n v="6160.2659999999996"/>
    <n v="5384.65"/>
    <n v="17"/>
    <n v="0"/>
    <n v="3049.7665919669021"/>
    <n v="307.15118083089129"/>
    <n v="99.43"/>
    <n v="100"/>
    <n v="91.48"/>
    <n v="58.9"/>
    <s v=""/>
    <n v="98.25"/>
    <n v="26.74"/>
    <n v="11.6"/>
    <n v="33.5"/>
    <n v="4.5"/>
    <s v=""/>
    <s v=""/>
    <n v="0"/>
    <m/>
    <s v=""/>
    <n v="9.6"/>
    <n v="97"/>
    <n v="16.489999999999998"/>
    <n v="12.6"/>
    <n v="2.7"/>
    <n v="0"/>
    <n v="0"/>
    <n v="65"/>
    <n v="177.41342339833304"/>
    <n v="53"/>
    <n v="33"/>
    <n v="5975.45802"/>
    <n v="1015.827863"/>
  </r>
  <r>
    <x v="8"/>
    <x v="4"/>
    <n v="351850310"/>
    <s v="Guareí"/>
    <m/>
    <m/>
    <m/>
    <m/>
    <m/>
    <m/>
    <n v="0"/>
    <n v="0"/>
    <n v="0"/>
    <n v="0"/>
    <n v="0"/>
    <n v="0"/>
    <n v="0"/>
    <n v="0"/>
    <n v="0"/>
    <n v="0"/>
    <n v="0"/>
    <n v="0"/>
    <m/>
    <s v=""/>
    <m/>
    <m/>
    <m/>
    <s v=""/>
    <s v=""/>
    <m/>
    <m/>
    <m/>
    <m/>
    <s v=""/>
    <m/>
    <m/>
    <m/>
    <m/>
    <m/>
    <s v=""/>
    <s v=""/>
    <m/>
    <m/>
    <s v=""/>
    <m/>
    <m/>
    <m/>
    <m/>
    <m/>
    <m/>
    <m/>
    <n v="0"/>
    <m/>
    <n v="0"/>
    <n v="0"/>
    <m/>
    <m/>
  </r>
  <r>
    <x v="14"/>
    <x v="4"/>
    <n v="351850314"/>
    <s v="Guareí"/>
    <n v="1.7829248199612699"/>
    <n v="15279"/>
    <n v="8825"/>
    <n v="6454"/>
    <n v="26.981999999999999"/>
    <n v="57.76"/>
    <n v="6.7919300000000002E-2"/>
    <n v="5.1938999999999999E-2"/>
    <n v="1.5980299999999999E-2"/>
    <n v="0"/>
    <n v="6.1959799999999995E-2"/>
    <n v="4.3622000000000001E-3"/>
    <n v="7.4069999999999995E-4"/>
    <n v="8.565999999999999E-4"/>
    <n v="2.514270859375E-2"/>
    <n v="3"/>
    <n v="30.77"/>
    <n v="69.23"/>
    <n v="6.96"/>
    <n v="536.92200000000003"/>
    <n v="171.29"/>
    <n v="6"/>
    <n v="0"/>
    <n v="12900.058904378559"/>
    <n v="1527.3669742784209"/>
    <n v="63.19"/>
    <m/>
    <n v="42.97"/>
    <n v="21.38"/>
    <s v=""/>
    <n v="100"/>
    <n v="2.44"/>
    <n v="1.1000000000000001"/>
    <n v="2.5"/>
    <n v="2.2000000000000002"/>
    <s v=""/>
    <s v=""/>
    <n v="0"/>
    <m/>
    <s v=""/>
    <n v="7.6"/>
    <n v="79.180000000000007"/>
    <n v="79.1832556023206"/>
    <n v="68.099999999999994"/>
    <n v="7.4"/>
    <n v="0"/>
    <n v="0"/>
    <n v="8"/>
    <n v="246.59236600869656"/>
    <n v="4"/>
    <n v="9"/>
    <n v="425.1523196"/>
    <n v="425.1523196"/>
  </r>
  <r>
    <x v="3"/>
    <x v="4"/>
    <n v="35186029"/>
    <s v="Guariba"/>
    <n v="1.1304071656227399"/>
    <n v="37679"/>
    <n v="37016"/>
    <n v="663"/>
    <n v="139.32"/>
    <n v="98.24"/>
    <n v="0.46923920000000002"/>
    <n v="0.33190560000000002"/>
    <n v="0.1373336"/>
    <n v="0.01"/>
    <n v="0.1120139"/>
    <n v="0.33730840000000001"/>
    <n v="3.9351999999999998E-3"/>
    <n v="1.5981699999999998E-2"/>
    <n v="0.11368486947222223"/>
    <n v="3"/>
    <n v="40"/>
    <n v="60"/>
    <n v="30.44"/>
    <n v="2054.8620000000001"/>
    <n v="311.62"/>
    <n v="1"/>
    <n v="0"/>
    <n v="3038.1825419995221"/>
    <n v="359.89490166936497"/>
    <n v="99.12"/>
    <n v="100"/>
    <n v="100"/>
    <n v="27.14"/>
    <s v=""/>
    <n v="100"/>
    <n v="35.82"/>
    <n v="12.9"/>
    <n v="37.700000000000003"/>
    <n v="31.9"/>
    <s v=""/>
    <s v=""/>
    <n v="0"/>
    <m/>
    <s v=""/>
    <n v="9.5"/>
    <n v="97.51"/>
    <n v="97.5112630950442"/>
    <n v="84.8"/>
    <n v="10"/>
    <n v="0"/>
    <n v="0"/>
    <n v="9"/>
    <n v="98.517947480571365"/>
    <n v="8"/>
    <n v="12"/>
    <n v="2003.7218909999999"/>
    <n v="2003.7218909999999"/>
  </r>
  <r>
    <x v="19"/>
    <x v="4"/>
    <n v="35187017"/>
    <s v="Guarujá"/>
    <n v="0.86119189089797199"/>
    <n v="305938"/>
    <n v="305879"/>
    <n v="59"/>
    <n v="2145.578"/>
    <n v="99.98"/>
    <n v="2.2045600000000005E-2"/>
    <n v="2.0469000000000005E-2"/>
    <n v="1.5766000000000003E-3"/>
    <n v="0"/>
    <n v="5.3199999999999999E-5"/>
    <n v="0"/>
    <n v="4.1669999999999999E-4"/>
    <n v="2.1575700000000007E-2"/>
    <n v="0.87344413762731499"/>
    <n v="7"/>
    <n v="56.76"/>
    <n v="43.24"/>
    <n v="282.02"/>
    <n v="16921.493999999999"/>
    <n v="16335.84"/>
    <n v="30"/>
    <n v="9"/>
    <n v="824.63767168511265"/>
    <n v="105.14130313985189"/>
    <n v="81.95"/>
    <n v="100"/>
    <n v="64.39"/>
    <n v="48.69"/>
    <s v=""/>
    <n v="81.96"/>
    <n v="0.74"/>
    <n v="0.3"/>
    <n v="1"/>
    <n v="0.2"/>
    <s v=""/>
    <s v=""/>
    <n v="0"/>
    <m/>
    <s v=""/>
    <n v="9.5"/>
    <n v="62.03"/>
    <n v="3.7215262183351099"/>
    <n v="3.5"/>
    <n v="1.8"/>
    <n v="10"/>
    <n v="9"/>
    <n v="24"/>
    <n v="0"/>
    <n v="21"/>
    <n v="16"/>
    <n v="10495.6306"/>
    <n v="629.73783570000001"/>
  </r>
  <r>
    <x v="15"/>
    <x v="4"/>
    <n v="35188002"/>
    <s v="Guarulhos"/>
    <m/>
    <m/>
    <m/>
    <m/>
    <m/>
    <m/>
    <n v="7.9166600000000004E-2"/>
    <n v="7.9166600000000004E-2"/>
    <n v="0"/>
    <n v="0"/>
    <n v="0"/>
    <n v="7.9166600000000004E-2"/>
    <n v="0"/>
    <n v="0"/>
    <n v="0"/>
    <n v="0"/>
    <n v="100"/>
    <n v="0"/>
    <m/>
    <s v=""/>
    <m/>
    <m/>
    <m/>
    <s v=""/>
    <s v=""/>
    <m/>
    <m/>
    <m/>
    <m/>
    <s v=""/>
    <m/>
    <m/>
    <m/>
    <m/>
    <m/>
    <s v=""/>
    <s v=""/>
    <m/>
    <m/>
    <s v=""/>
    <m/>
    <m/>
    <m/>
    <m/>
    <m/>
    <m/>
    <m/>
    <n v="0"/>
    <m/>
    <n v="2"/>
    <n v="0"/>
    <m/>
    <m/>
  </r>
  <r>
    <x v="18"/>
    <x v="4"/>
    <n v="35188006"/>
    <s v="Guarulhos"/>
    <n v="1.1208143722989601"/>
    <n v="1300708"/>
    <n v="1300708"/>
    <n v="0"/>
    <n v="4090.1480000000001"/>
    <n v="100"/>
    <n v="0.81205999999999956"/>
    <n v="0.23025709999999999"/>
    <n v="0.58180289999999957"/>
    <n v="0"/>
    <n v="0.31855730000000004"/>
    <n v="0.32261499999999987"/>
    <n v="2.7320000000000003E-4"/>
    <n v="0.17061449999999997"/>
    <n v="5.3057324551111105"/>
    <n v="16"/>
    <n v="11.45"/>
    <n v="88.55"/>
    <n v="1470.8"/>
    <n v="72202.698000000004"/>
    <n v="52595.199999999997"/>
    <n v="124"/>
    <n v="5"/>
    <n v="113.22535111646887"/>
    <n v="15.032059463000154"/>
    <n v="99.84"/>
    <n v="100"/>
    <n v="88.25"/>
    <n v="18.13"/>
    <s v=""/>
    <n v="99.84"/>
    <n v="49.79"/>
    <n v="19.100000000000001"/>
    <n v="26.4"/>
    <n v="93.8"/>
    <s v=""/>
    <s v=""/>
    <n v="0.15376241247074701"/>
    <m/>
    <s v=""/>
    <n v="9.6"/>
    <n v="87"/>
    <n v="28.274999999999999"/>
    <n v="27.2"/>
    <n v="4.0999999999999996"/>
    <n v="17"/>
    <n v="5"/>
    <n v="524"/>
    <n v="6.012364978801398"/>
    <n v="34"/>
    <n v="263"/>
    <n v="62816.347260000002"/>
    <n v="20415.312859999998"/>
  </r>
  <r>
    <x v="3"/>
    <x v="4"/>
    <n v="35188599"/>
    <s v="Guatapará"/>
    <n v="0.72013362231981803"/>
    <n v="7250"/>
    <n v="5641"/>
    <n v="1609"/>
    <n v="17.57"/>
    <n v="77.81"/>
    <n v="0.10556360000000001"/>
    <n v="0.1029612"/>
    <n v="2.6023999999999999E-3"/>
    <n v="0.03"/>
    <n v="0"/>
    <n v="0"/>
    <n v="0.1029699"/>
    <n v="2.5937E-3"/>
    <n v="1.8880208333333332E-2"/>
    <n v="1"/>
    <n v="50"/>
    <n v="50"/>
    <n v="3.85"/>
    <n v="297.27"/>
    <n v="223.25"/>
    <n v="1"/>
    <n v="0"/>
    <n v="24445.837241379311"/>
    <n v="2914.3613793103436"/>
    <n v="100"/>
    <n v="57.83"/>
    <n v="73.040000000000006"/>
    <n v="11.5"/>
    <s v=""/>
    <n v="99.46"/>
    <n v="5.2"/>
    <n v="1.9"/>
    <n v="7.6"/>
    <n v="0.4"/>
    <s v=""/>
    <s v=""/>
    <n v="0"/>
    <m/>
    <s v=""/>
    <n v="10"/>
    <n v="100"/>
    <n v="30"/>
    <n v="24.9"/>
    <n v="3.8"/>
    <n v="0"/>
    <n v="0"/>
    <n v="1"/>
    <n v="0"/>
    <n v="13"/>
    <n v="13"/>
    <n v="297.27"/>
    <n v="89.180999999999997"/>
  </r>
  <r>
    <x v="16"/>
    <x v="4"/>
    <n v="351890918"/>
    <s v="Guzolândia"/>
    <n v="0.82716302922269902"/>
    <n v="4970"/>
    <n v="4347"/>
    <n v="623"/>
    <n v="19.591999999999999"/>
    <n v="87.46"/>
    <n v="2.4248E-3"/>
    <n v="0"/>
    <n v="2.4248E-3"/>
    <n v="0"/>
    <n v="2.2315E-3"/>
    <n v="1.3889999999999999E-4"/>
    <n v="0"/>
    <n v="5.4400000000000001E-5"/>
    <n v="1.1138494791666667E-2"/>
    <n v="0"/>
    <n v="0"/>
    <n v="100"/>
    <n v="3.04"/>
    <n v="234.846"/>
    <n v="41.81"/>
    <n v="0"/>
    <n v="0"/>
    <n v="11738.752515090544"/>
    <n v="951.79074446680056"/>
    <n v="86.06"/>
    <n v="84.58"/>
    <n v="85.01"/>
    <n v="17.38"/>
    <s v=""/>
    <n v="100"/>
    <n v="0.46"/>
    <n v="0.1"/>
    <n v="0"/>
    <n v="1.8"/>
    <s v=""/>
    <s v=""/>
    <n v="0"/>
    <m/>
    <s v=""/>
    <n v="9"/>
    <n v="93.4"/>
    <n v="93.404304559129798"/>
    <n v="82.2"/>
    <n v="9.6"/>
    <n v="0"/>
    <n v="0"/>
    <n v="0"/>
    <n v="17.955747499171185"/>
    <n v="0"/>
    <n v="3"/>
    <n v="219.35627310000001"/>
    <n v="219.35627310000001"/>
  </r>
  <r>
    <x v="12"/>
    <x v="4"/>
    <n v="351890919"/>
    <s v="Guzolândia"/>
    <m/>
    <m/>
    <m/>
    <m/>
    <m/>
    <m/>
    <n v="2.7779999999999998E-4"/>
    <n v="0"/>
    <n v="2.7779999999999998E-4"/>
    <n v="0"/>
    <n v="0"/>
    <n v="0"/>
    <n v="0"/>
    <n v="2.7779999999999998E-4"/>
    <n v="0"/>
    <n v="0"/>
    <n v="0"/>
    <n v="100"/>
    <m/>
    <s v=""/>
    <m/>
    <m/>
    <m/>
    <s v=""/>
    <s v=""/>
    <m/>
    <m/>
    <m/>
    <m/>
    <s v=""/>
    <m/>
    <m/>
    <m/>
    <m/>
    <m/>
    <s v=""/>
    <s v=""/>
    <m/>
    <m/>
    <s v=""/>
    <m/>
    <m/>
    <m/>
    <m/>
    <m/>
    <m/>
    <m/>
    <n v="1"/>
    <m/>
    <n v="0"/>
    <n v="1"/>
    <m/>
    <m/>
  </r>
  <r>
    <x v="0"/>
    <x v="4"/>
    <n v="351900620"/>
    <s v="Herculândia"/>
    <n v="0.66560889559215097"/>
    <n v="9036"/>
    <n v="8391"/>
    <n v="645"/>
    <n v="24.747"/>
    <n v="92.86"/>
    <n v="4.9256000000000005E-3"/>
    <n v="3.8540000000000004E-4"/>
    <n v="4.5402000000000003E-3"/>
    <n v="0"/>
    <n v="0"/>
    <n v="3.9525999999999997E-3"/>
    <n v="3.8540000000000004E-4"/>
    <n v="5.8759999999999997E-4"/>
    <n v="2.0993676201923078E-2"/>
    <n v="0"/>
    <n v="25"/>
    <n v="75"/>
    <n v="5.95"/>
    <n v="459.32400000000001"/>
    <n v="165.36"/>
    <n v="0"/>
    <n v="0"/>
    <n v="9248.6055776892426"/>
    <n v="1116.8127490039838"/>
    <m/>
    <n v="91.09"/>
    <m/>
    <m/>
    <s v=""/>
    <m/>
    <n v="1.89"/>
    <n v="0.8"/>
    <n v="0"/>
    <n v="6.7"/>
    <s v=""/>
    <s v=""/>
    <n v="0"/>
    <m/>
    <s v=""/>
    <n v="9"/>
    <n v="80"/>
    <n v="80"/>
    <n v="64"/>
    <n v="6.9"/>
    <n v="0"/>
    <n v="0"/>
    <n v="0"/>
    <n v="0"/>
    <n v="2"/>
    <n v="6"/>
    <n v="367.45920000000001"/>
    <n v="367.45920000000001"/>
  </r>
  <r>
    <x v="1"/>
    <x v="4"/>
    <n v="351900621"/>
    <s v="Herculândia"/>
    <m/>
    <m/>
    <m/>
    <m/>
    <m/>
    <m/>
    <n v="1.6753400000000002E-2"/>
    <n v="0"/>
    <n v="1.6753400000000002E-2"/>
    <n v="0"/>
    <n v="0"/>
    <n v="0"/>
    <n v="1.6741800000000001E-2"/>
    <n v="1.1600000000000001E-5"/>
    <n v="0"/>
    <n v="0"/>
    <n v="0"/>
    <n v="100"/>
    <m/>
    <s v=""/>
    <m/>
    <m/>
    <m/>
    <s v=""/>
    <s v=""/>
    <m/>
    <m/>
    <m/>
    <m/>
    <s v=""/>
    <m/>
    <m/>
    <m/>
    <m/>
    <m/>
    <s v=""/>
    <s v=""/>
    <m/>
    <m/>
    <s v=""/>
    <m/>
    <m/>
    <m/>
    <m/>
    <m/>
    <m/>
    <m/>
    <n v="0"/>
    <m/>
    <n v="0"/>
    <n v="5"/>
    <m/>
    <m/>
  </r>
  <r>
    <x v="6"/>
    <x v="4"/>
    <n v="35190555"/>
    <s v="Holambra"/>
    <n v="3.2893566844561599"/>
    <n v="13335"/>
    <n v="10743"/>
    <n v="2592"/>
    <n v="207.452"/>
    <n v="80.56"/>
    <n v="8.6250099999999968E-2"/>
    <n v="4.0655000000000011E-2"/>
    <n v="4.5595099999999958E-2"/>
    <n v="0"/>
    <n v="0"/>
    <n v="4.0601999999999999E-3"/>
    <n v="6.8025499999999961E-2"/>
    <n v="1.4164399999999999E-2"/>
    <n v="3.8561918402777777E-2"/>
    <n v="14"/>
    <n v="17.73"/>
    <n v="82.27"/>
    <n v="6.95"/>
    <n v="535.78800000000001"/>
    <n v="139.30000000000001"/>
    <n v="4"/>
    <n v="0"/>
    <n v="1868.2744656917885"/>
    <n v="236.49043869516302"/>
    <n v="95"/>
    <n v="100"/>
    <n v="90"/>
    <n v="29.87"/>
    <s v=""/>
    <n v="100"/>
    <n v="29.74"/>
    <n v="10.9"/>
    <n v="21.4"/>
    <n v="45.6"/>
    <s v=""/>
    <s v=""/>
    <n v="0"/>
    <m/>
    <s v=""/>
    <n v="9.5"/>
    <n v="100"/>
    <n v="100"/>
    <n v="74"/>
    <n v="8.3000000000000007"/>
    <n v="0"/>
    <n v="0"/>
    <n v="7"/>
    <n v="0"/>
    <n v="36"/>
    <n v="167"/>
    <n v="535.78800000000001"/>
    <n v="535.78800000000001"/>
  </r>
  <r>
    <x v="6"/>
    <x v="4"/>
    <n v="35190715"/>
    <s v="Hortolândia"/>
    <n v="2.0077079721979398"/>
    <n v="215281"/>
    <n v="215281"/>
    <n v="0"/>
    <n v="3459.9969999999998"/>
    <n v="100"/>
    <n v="0.10204600000000003"/>
    <n v="2.7083600000000006E-2"/>
    <n v="7.4962400000000012E-2"/>
    <n v="0"/>
    <n v="4.1203000000000004E-3"/>
    <n v="4.32827E-2"/>
    <n v="1.20026E-2"/>
    <n v="4.2640400000000002E-2"/>
    <n v="0.74999515046296295"/>
    <n v="16"/>
    <n v="11.24"/>
    <n v="88.76"/>
    <n v="197.14"/>
    <n v="11828.106"/>
    <n v="2583.5500000000002"/>
    <n v="14"/>
    <n v="1"/>
    <n v="115.72521495162137"/>
    <n v="16.113637524909301"/>
    <n v="100"/>
    <n v="100"/>
    <n v="94.58"/>
    <n v="29.09"/>
    <s v=""/>
    <n v="100"/>
    <n v="34.020000000000003"/>
    <n v="12.9"/>
    <n v="14.3"/>
    <n v="68.099999999999994"/>
    <s v=""/>
    <s v=""/>
    <n v="0.92901835275755895"/>
    <m/>
    <s v=""/>
    <n v="9.5"/>
    <n v="86.84"/>
    <n v="86.841735448149194"/>
    <n v="78.2"/>
    <n v="8.4"/>
    <n v="0"/>
    <n v="1"/>
    <n v="118"/>
    <n v="0.53333678191530287"/>
    <n v="10"/>
    <n v="79"/>
    <n v="10271.73252"/>
    <n v="10271.73252"/>
  </r>
  <r>
    <x v="7"/>
    <x v="4"/>
    <n v="351910513"/>
    <s v="Iacanga"/>
    <n v="1.52861059881118"/>
    <n v="10820"/>
    <n v="9531"/>
    <n v="1289"/>
    <n v="19.742999999999999"/>
    <n v="88.09"/>
    <n v="0.2786207"/>
    <n v="0.22386339999999999"/>
    <n v="5.4757300000000002E-2"/>
    <n v="0"/>
    <n v="0"/>
    <n v="0.195324"/>
    <n v="4.3167499999999998E-2"/>
    <n v="4.0129199999999997E-2"/>
    <n v="2.4556328124999999E-2"/>
    <n v="3"/>
    <n v="41.67"/>
    <n v="58.33"/>
    <n v="6.84"/>
    <n v="527.36400000000003"/>
    <n v="348.99"/>
    <n v="0"/>
    <n v="0"/>
    <n v="12940.835489833642"/>
    <n v="1282.4251386321632"/>
    <n v="87.15"/>
    <n v="97.43"/>
    <n v="81.92"/>
    <n v="14.94"/>
    <s v=""/>
    <n v="100"/>
    <n v="22.89"/>
    <n v="11.1"/>
    <n v="25.6"/>
    <n v="12.4"/>
    <s v=""/>
    <s v=""/>
    <n v="0"/>
    <m/>
    <s v=""/>
    <n v="7.3"/>
    <n v="96.64"/>
    <n v="96.64"/>
    <n v="33.799999999999997"/>
    <n v="5.2"/>
    <n v="0"/>
    <n v="0"/>
    <n v="18"/>
    <n v="0"/>
    <n v="10"/>
    <n v="14"/>
    <n v="509.64456960000001"/>
    <n v="509.64456960000001"/>
  </r>
  <r>
    <x v="2"/>
    <x v="4"/>
    <n v="351910516"/>
    <s v="Iacanga"/>
    <m/>
    <m/>
    <m/>
    <m/>
    <m/>
    <m/>
    <n v="0.21575469999999999"/>
    <n v="0.21575469999999999"/>
    <n v="0"/>
    <n v="0"/>
    <n v="0"/>
    <n v="0"/>
    <n v="0.21575469999999999"/>
    <n v="0"/>
    <n v="0"/>
    <n v="1"/>
    <n v="100"/>
    <n v="0"/>
    <m/>
    <s v=""/>
    <m/>
    <m/>
    <m/>
    <s v=""/>
    <s v=""/>
    <m/>
    <m/>
    <m/>
    <m/>
    <s v=""/>
    <m/>
    <m/>
    <m/>
    <m/>
    <m/>
    <s v=""/>
    <s v=""/>
    <m/>
    <m/>
    <s v=""/>
    <m/>
    <m/>
    <m/>
    <m/>
    <m/>
    <m/>
    <m/>
    <n v="0"/>
    <m/>
    <n v="3"/>
    <n v="0"/>
    <m/>
    <m/>
  </r>
  <r>
    <x v="0"/>
    <x v="4"/>
    <n v="351920420"/>
    <s v="Iacri"/>
    <n v="-0.35132842124552299"/>
    <n v="6337"/>
    <n v="5222"/>
    <n v="1115"/>
    <n v="19.556999999999999"/>
    <n v="82.4"/>
    <n v="1.6486000000000001E-3"/>
    <n v="1.1111000000000001E-3"/>
    <n v="5.3750000000000011E-4"/>
    <n v="0"/>
    <n v="0"/>
    <n v="3.7889999999999999E-4"/>
    <n v="1.1458E-3"/>
    <n v="1.239E-4"/>
    <n v="1.3972754947916667E-2"/>
    <n v="2"/>
    <n v="14.29"/>
    <n v="85.71"/>
    <n v="3.56"/>
    <n v="274.32"/>
    <n v="46.93"/>
    <n v="0"/>
    <n v="0"/>
    <n v="11893.804639419284"/>
    <n v="1443.1813160801644"/>
    <n v="84.67"/>
    <n v="82.86"/>
    <n v="83.74"/>
    <n v="18.61"/>
    <s v=""/>
    <n v="100"/>
    <n v="1"/>
    <n v="0.4"/>
    <n v="1.2"/>
    <n v="0.6"/>
    <s v=""/>
    <s v=""/>
    <n v="0"/>
    <m/>
    <s v=""/>
    <n v="10"/>
    <n v="95.28"/>
    <n v="95.278310940499097"/>
    <n v="82.9"/>
    <n v="9.4"/>
    <n v="0"/>
    <n v="0"/>
    <n v="1"/>
    <n v="0"/>
    <n v="1"/>
    <n v="6"/>
    <n v="261.36746260000001"/>
    <n v="261.36746260000001"/>
  </r>
  <r>
    <x v="1"/>
    <x v="4"/>
    <n v="351920421"/>
    <s v="Iacri"/>
    <m/>
    <m/>
    <m/>
    <m/>
    <m/>
    <m/>
    <n v="8.4530000000000004E-3"/>
    <n v="7.3582999999999999E-3"/>
    <n v="1.0947000000000001E-3"/>
    <n v="0"/>
    <n v="0"/>
    <n v="1.019E-4"/>
    <n v="7.3582999999999999E-3"/>
    <n v="9.9280000000000006E-4"/>
    <n v="0"/>
    <n v="5"/>
    <n v="42.86"/>
    <n v="57.14"/>
    <m/>
    <s v=""/>
    <m/>
    <m/>
    <m/>
    <s v=""/>
    <s v=""/>
    <m/>
    <m/>
    <m/>
    <m/>
    <s v=""/>
    <m/>
    <m/>
    <m/>
    <m/>
    <m/>
    <s v=""/>
    <s v=""/>
    <m/>
    <m/>
    <s v=""/>
    <m/>
    <m/>
    <m/>
    <m/>
    <m/>
    <m/>
    <m/>
    <n v="0"/>
    <m/>
    <n v="3"/>
    <n v="4"/>
    <m/>
    <m/>
  </r>
  <r>
    <x v="5"/>
    <x v="4"/>
    <n v="351925317"/>
    <s v="Iaras"/>
    <n v="2.9201424133164"/>
    <n v="6677"/>
    <n v="2971"/>
    <n v="3706"/>
    <n v="16.635999999999999"/>
    <n v="44.5"/>
    <n v="0.15240890000000001"/>
    <n v="0.13325770000000001"/>
    <n v="1.91512E-2"/>
    <n v="0"/>
    <n v="5.7241000000000002E-3"/>
    <n v="0"/>
    <n v="0.1421674"/>
    <n v="4.5173999999999995E-3"/>
    <n v="6.2144786458333346E-3"/>
    <n v="12"/>
    <n v="45.71"/>
    <n v="54.29"/>
    <n v="2.56"/>
    <n v="197.74799999999999"/>
    <n v="56.46"/>
    <n v="0"/>
    <n v="0"/>
    <n v="17664.316309719936"/>
    <n v="1936.4624831511155"/>
    <n v="35.74"/>
    <n v="44.5"/>
    <n v="31.52"/>
    <n v="23.51"/>
    <s v=""/>
    <n v="80.31"/>
    <n v="7.7"/>
    <n v="4.0999999999999996"/>
    <n v="8.5"/>
    <n v="4.7"/>
    <s v=""/>
    <s v=""/>
    <n v="0"/>
    <m/>
    <s v=""/>
    <n v="7.3"/>
    <n v="82.12"/>
    <n v="82.1223386279148"/>
    <n v="71.400000000000006"/>
    <n v="7.7"/>
    <n v="0"/>
    <n v="0"/>
    <n v="7"/>
    <n v="96.548726642143393"/>
    <n v="16"/>
    <n v="19"/>
    <n v="162.3952822"/>
    <n v="162.3952822"/>
  </r>
  <r>
    <x v="3"/>
    <x v="4"/>
    <n v="35193039"/>
    <s v="Ibaté"/>
    <m/>
    <m/>
    <m/>
    <m/>
    <m/>
    <m/>
    <n v="1.852E-4"/>
    <n v="9.2600000000000001E-5"/>
    <n v="9.2600000000000001E-5"/>
    <n v="0"/>
    <n v="0"/>
    <n v="0"/>
    <n v="0"/>
    <n v="1.852E-4"/>
    <n v="0"/>
    <n v="3"/>
    <n v="50"/>
    <n v="50"/>
    <m/>
    <s v=""/>
    <m/>
    <m/>
    <m/>
    <s v=""/>
    <s v=""/>
    <m/>
    <m/>
    <m/>
    <m/>
    <s v=""/>
    <m/>
    <m/>
    <m/>
    <m/>
    <m/>
    <s v=""/>
    <s v=""/>
    <m/>
    <m/>
    <s v=""/>
    <m/>
    <m/>
    <m/>
    <m/>
    <m/>
    <m/>
    <m/>
    <n v="0"/>
    <m/>
    <n v="2"/>
    <n v="2"/>
    <m/>
    <m/>
  </r>
  <r>
    <x v="7"/>
    <x v="4"/>
    <n v="351930313"/>
    <s v="Ibaté"/>
    <n v="1.3596354710651499"/>
    <n v="33192"/>
    <n v="31996"/>
    <n v="1196"/>
    <n v="114.637"/>
    <n v="96.4"/>
    <n v="0.20627230000000005"/>
    <n v="0.19228050000000005"/>
    <n v="1.3991800000000002E-2"/>
    <n v="0"/>
    <n v="0"/>
    <n v="0.14304359999999999"/>
    <n v="5.2600599999999997E-2"/>
    <n v="1.0628100000000003E-2"/>
    <n v="8.1484055000000014E-2"/>
    <n v="7"/>
    <n v="45.71"/>
    <n v="54.29"/>
    <n v="26.03"/>
    <n v="1756.7280000000001"/>
    <n v="966.2"/>
    <n v="2"/>
    <n v="0"/>
    <n v="2451.2798264642083"/>
    <n v="266.03036876355748"/>
    <m/>
    <m/>
    <m/>
    <m/>
    <s v=""/>
    <m/>
    <n v="16.260000000000002"/>
    <n v="8"/>
    <n v="19.399999999999999"/>
    <n v="5"/>
    <s v=""/>
    <s v=""/>
    <n v="0"/>
    <m/>
    <s v=""/>
    <n v="8"/>
    <n v="100"/>
    <n v="50"/>
    <n v="45"/>
    <n v="5.7"/>
    <n v="0"/>
    <n v="0"/>
    <n v="8"/>
    <n v="0"/>
    <n v="16"/>
    <n v="19"/>
    <n v="1756.7280000000001"/>
    <n v="878.36400000000003"/>
  </r>
  <r>
    <x v="2"/>
    <x v="4"/>
    <n v="351940216"/>
    <s v="Ibirá"/>
    <n v="1.2349704548626099"/>
    <n v="11627"/>
    <n v="10827"/>
    <n v="800"/>
    <n v="42.944000000000003"/>
    <n v="93.12"/>
    <n v="8.4449499999999997E-2"/>
    <n v="7.1395E-2"/>
    <n v="1.30545E-2"/>
    <n v="0"/>
    <n v="2.9075E-2"/>
    <n v="3.5110000000000002E-4"/>
    <n v="4.9676399999999996E-2"/>
    <n v="5.3469999999999976E-3"/>
    <n v="3.1789429145833326E-2"/>
    <n v="4"/>
    <n v="19.440000000000001"/>
    <n v="80.56"/>
    <n v="7.73"/>
    <n v="596.37599999999998"/>
    <n v="161.44"/>
    <n v="3"/>
    <n v="0"/>
    <n v="5478.861271179152"/>
    <n v="488.21536079814211"/>
    <n v="89.82"/>
    <n v="100"/>
    <n v="88.35"/>
    <n v="15.6"/>
    <s v=""/>
    <n v="97.43"/>
    <n v="10.3"/>
    <n v="4.2"/>
    <n v="11.2"/>
    <n v="7.3"/>
    <s v=""/>
    <s v=""/>
    <n v="0"/>
    <m/>
    <s v=""/>
    <n v="8.6"/>
    <n v="91.05"/>
    <n v="91.050041778850598"/>
    <n v="72.900000000000006"/>
    <n v="8.1"/>
    <n v="1"/>
    <n v="0"/>
    <n v="4"/>
    <n v="91.225293373351008"/>
    <n v="7"/>
    <n v="29"/>
    <n v="543.00059720000002"/>
    <n v="543.00059720000002"/>
  </r>
  <r>
    <x v="5"/>
    <x v="4"/>
    <n v="351950117"/>
    <s v="Ibirarema"/>
    <n v="1.3287924588295299"/>
    <n v="7197"/>
    <n v="6725"/>
    <n v="472"/>
    <n v="31.504000000000001"/>
    <n v="93.44"/>
    <n v="0.19546830000000001"/>
    <n v="0.19093100000000002"/>
    <n v="4.5373000000000002E-3"/>
    <n v="0"/>
    <n v="4.3287000000000004E-3"/>
    <n v="0.1745139"/>
    <n v="1.6451800000000003E-2"/>
    <n v="1.739E-4"/>
    <n v="1.7150975781250001E-2"/>
    <n v="2"/>
    <n v="55.56"/>
    <n v="44.44"/>
    <n v="4.82"/>
    <n v="372.06"/>
    <n v="74.92"/>
    <n v="0"/>
    <n v="0"/>
    <n v="9289.4706127553145"/>
    <n v="1007.8199249687374"/>
    <n v="91.51"/>
    <n v="92.37"/>
    <n v="91.51"/>
    <n v="49.48"/>
    <s v=""/>
    <n v="99.07"/>
    <n v="17.45"/>
    <n v="9.1999999999999993"/>
    <n v="21.5"/>
    <n v="2"/>
    <s v=""/>
    <s v=""/>
    <n v="0"/>
    <m/>
    <s v=""/>
    <n v="8.3000000000000007"/>
    <n v="98.6"/>
    <n v="98.6"/>
    <n v="79.900000000000006"/>
    <n v="8.6999999999999993"/>
    <n v="0"/>
    <n v="0"/>
    <n v="0"/>
    <n v="23.32228819524618"/>
    <n v="5"/>
    <n v="4"/>
    <n v="366.85115999999999"/>
    <n v="366.85115999999999"/>
  </r>
  <r>
    <x v="7"/>
    <x v="4"/>
    <n v="351960013"/>
    <s v="Ibitinga"/>
    <n v="1.1532381047814499"/>
    <n v="56538"/>
    <n v="54593"/>
    <n v="1945"/>
    <n v="82.096000000000004"/>
    <n v="96.56"/>
    <n v="0.49313479999999998"/>
    <n v="0.18375459999999999"/>
    <n v="0.30938019999999999"/>
    <n v="0"/>
    <n v="0.19780090000000003"/>
    <n v="7.1952000000000006E-3"/>
    <n v="0.17109469999999996"/>
    <n v="0.11704399999999998"/>
    <n v="0.17210062500000001"/>
    <n v="9"/>
    <n v="27.52"/>
    <n v="72.48"/>
    <n v="44.71"/>
    <n v="3017.9520000000002"/>
    <n v="3017.95"/>
    <n v="2"/>
    <n v="1"/>
    <n v="3090.1241642788923"/>
    <n v="312.35912129894939"/>
    <n v="100"/>
    <n v="100"/>
    <n v="100"/>
    <n v="14.26"/>
    <s v=""/>
    <n v="100"/>
    <n v="44.8"/>
    <n v="22.2"/>
    <n v="42.1"/>
    <n v="55.4"/>
    <s v=""/>
    <s v=""/>
    <n v="0"/>
    <m/>
    <s v=""/>
    <n v="9.5"/>
    <n v="82"/>
    <n v="0"/>
    <n v="0"/>
    <n v="1.2"/>
    <n v="0"/>
    <n v="1"/>
    <n v="8"/>
    <n v="115.04897207665574"/>
    <n v="30"/>
    <n v="79"/>
    <n v="2474.72064"/>
    <n v="0"/>
  </r>
  <r>
    <x v="2"/>
    <x v="4"/>
    <n v="351960016"/>
    <s v="Ibitinga"/>
    <m/>
    <m/>
    <m/>
    <m/>
    <m/>
    <m/>
    <n v="0.73894520000000008"/>
    <n v="0.73833180000000009"/>
    <n v="6.1339999999999995E-4"/>
    <n v="0"/>
    <n v="0"/>
    <n v="2.0829999999999999E-4"/>
    <n v="0.73833180000000009"/>
    <n v="4.0509999999999998E-4"/>
    <n v="0"/>
    <n v="5"/>
    <n v="83.33"/>
    <n v="16.670000000000002"/>
    <m/>
    <s v=""/>
    <m/>
    <m/>
    <m/>
    <s v=""/>
    <s v=""/>
    <m/>
    <m/>
    <m/>
    <m/>
    <s v=""/>
    <m/>
    <m/>
    <m/>
    <m/>
    <m/>
    <s v=""/>
    <s v=""/>
    <m/>
    <m/>
    <s v=""/>
    <m/>
    <m/>
    <m/>
    <m/>
    <m/>
    <m/>
    <m/>
    <n v="0"/>
    <m/>
    <n v="15"/>
    <n v="3"/>
    <m/>
    <m/>
  </r>
  <r>
    <x v="18"/>
    <x v="4"/>
    <n v="35197096"/>
    <s v="Ibiúna"/>
    <m/>
    <m/>
    <m/>
    <m/>
    <m/>
    <m/>
    <n v="0"/>
    <n v="0"/>
    <n v="0"/>
    <n v="0"/>
    <n v="0"/>
    <n v="0"/>
    <n v="0"/>
    <n v="0"/>
    <n v="0"/>
    <n v="0"/>
    <n v="0"/>
    <n v="0"/>
    <m/>
    <s v=""/>
    <m/>
    <m/>
    <m/>
    <s v=""/>
    <s v=""/>
    <m/>
    <m/>
    <m/>
    <m/>
    <s v=""/>
    <m/>
    <m/>
    <m/>
    <m/>
    <m/>
    <s v=""/>
    <s v=""/>
    <m/>
    <m/>
    <s v=""/>
    <m/>
    <m/>
    <m/>
    <m/>
    <m/>
    <m/>
    <m/>
    <n v="0"/>
    <m/>
    <n v="0"/>
    <n v="0"/>
    <m/>
    <m/>
  </r>
  <r>
    <x v="8"/>
    <x v="4"/>
    <n v="351970910"/>
    <s v="Ibiúna"/>
    <n v="0.76446862229884205"/>
    <n v="74364"/>
    <n v="26872"/>
    <n v="47492"/>
    <n v="70.174999999999997"/>
    <n v="36.14"/>
    <n v="0.32042090000000001"/>
    <n v="0.28656209999999999"/>
    <n v="3.3858799999999994E-2"/>
    <n v="0"/>
    <n v="0.13540279999999999"/>
    <n v="3.38959E-2"/>
    <n v="0.10824860000000001"/>
    <n v="4.2873599999999998E-2"/>
    <n v="0.10070873804166668"/>
    <n v="103"/>
    <n v="69.23"/>
    <n v="30.77"/>
    <n v="21.57"/>
    <n v="1455.7860000000001"/>
    <n v="932.49"/>
    <n v="3"/>
    <n v="0"/>
    <n v="8371.263514603841"/>
    <n v="1132.2833629175411"/>
    <n v="44.49"/>
    <n v="49.35"/>
    <n v="17.04"/>
    <n v="40.46"/>
    <s v=""/>
    <n v="100"/>
    <n v="3.92"/>
    <n v="1.6"/>
    <n v="5.2"/>
    <n v="1.3"/>
    <s v=""/>
    <s v=""/>
    <n v="0"/>
    <m/>
    <s v=""/>
    <n v="7.9"/>
    <n v="39.94"/>
    <n v="39.940097341819502"/>
    <n v="35.9"/>
    <n v="4.9000000000000004"/>
    <n v="0"/>
    <n v="0"/>
    <n v="158"/>
    <n v="134.04993710093544"/>
    <n v="171"/>
    <n v="76"/>
    <n v="581.44234549999999"/>
    <n v="581.44234549999999"/>
  </r>
  <r>
    <x v="17"/>
    <x v="4"/>
    <n v="351970911"/>
    <s v="Ibiúna"/>
    <m/>
    <m/>
    <m/>
    <m/>
    <m/>
    <m/>
    <n v="1.4074000000000001E-3"/>
    <n v="0"/>
    <n v="1.4074000000000001E-3"/>
    <n v="0"/>
    <n v="0"/>
    <n v="1.4074000000000001E-3"/>
    <n v="0"/>
    <n v="0"/>
    <n v="0"/>
    <n v="0"/>
    <n v="0"/>
    <n v="100"/>
    <m/>
    <s v=""/>
    <m/>
    <m/>
    <m/>
    <s v=""/>
    <s v=""/>
    <m/>
    <m/>
    <m/>
    <m/>
    <s v=""/>
    <m/>
    <m/>
    <m/>
    <m/>
    <m/>
    <s v=""/>
    <s v=""/>
    <m/>
    <m/>
    <s v=""/>
    <m/>
    <m/>
    <m/>
    <m/>
    <m/>
    <m/>
    <m/>
    <n v="16"/>
    <m/>
    <n v="0"/>
    <n v="2"/>
    <m/>
    <m/>
  </r>
  <r>
    <x v="9"/>
    <x v="4"/>
    <n v="351980812"/>
    <s v="Icém"/>
    <n v="0.84695756988983895"/>
    <n v="7814"/>
    <n v="6747"/>
    <n v="1067"/>
    <n v="21.518000000000001"/>
    <n v="86.35"/>
    <n v="3.1284699999999999E-2"/>
    <n v="2.52585E-2"/>
    <n v="6.0261999999999998E-3"/>
    <n v="1.93"/>
    <n v="2.1941800000000001E-2"/>
    <n v="1.4468E-3"/>
    <n v="7.4979999999999995E-3"/>
    <n v="3.9809999999999997E-4"/>
    <n v="1.8521621874999998E-2"/>
    <n v="6"/>
    <n v="33.33"/>
    <n v="66.67"/>
    <n v="4.84"/>
    <n v="373.30200000000002"/>
    <n v="49.31"/>
    <n v="1"/>
    <n v="0"/>
    <n v="14367.56590734579"/>
    <n v="1614.3332480163808"/>
    <n v="91.02"/>
    <n v="84.42"/>
    <n v="89.21"/>
    <n v="25.53"/>
    <s v=""/>
    <n v="100"/>
    <n v="13.12"/>
    <n v="4.5"/>
    <n v="18"/>
    <n v="3.1"/>
    <s v=""/>
    <s v=""/>
    <n v="0"/>
    <m/>
    <s v=""/>
    <n v="7.4"/>
    <n v="99.76"/>
    <n v="99.761904761904702"/>
    <n v="86.8"/>
    <n v="10"/>
    <n v="0"/>
    <n v="0"/>
    <n v="0"/>
    <n v="118.78009468325787"/>
    <n v="4"/>
    <n v="8"/>
    <n v="372.41318569999999"/>
    <n v="372.41318569999999"/>
  </r>
  <r>
    <x v="10"/>
    <x v="4"/>
    <n v="351980815"/>
    <s v="Icém"/>
    <m/>
    <m/>
    <m/>
    <m/>
    <m/>
    <m/>
    <n v="0.13012209999999999"/>
    <n v="0.12376189999999999"/>
    <n v="6.3601999999999999E-3"/>
    <n v="0"/>
    <n v="5.5556000000000008E-3"/>
    <n v="0.11506040000000001"/>
    <n v="3.3333E-3"/>
    <n v="6.1728E-3"/>
    <n v="0"/>
    <n v="2"/>
    <n v="46.67"/>
    <n v="53.33"/>
    <m/>
    <s v=""/>
    <m/>
    <m/>
    <m/>
    <s v=""/>
    <s v=""/>
    <m/>
    <m/>
    <m/>
    <m/>
    <s v=""/>
    <m/>
    <m/>
    <m/>
    <m/>
    <m/>
    <s v=""/>
    <s v=""/>
    <m/>
    <m/>
    <s v=""/>
    <m/>
    <m/>
    <m/>
    <m/>
    <m/>
    <m/>
    <m/>
    <n v="5"/>
    <m/>
    <n v="7"/>
    <n v="8"/>
    <m/>
    <m/>
  </r>
  <r>
    <x v="5"/>
    <x v="4"/>
    <n v="351990717"/>
    <s v="Iepê"/>
    <m/>
    <m/>
    <m/>
    <m/>
    <m/>
    <m/>
    <n v="0"/>
    <n v="0"/>
    <n v="0"/>
    <n v="0"/>
    <n v="0"/>
    <n v="0"/>
    <n v="0"/>
    <n v="0"/>
    <n v="0"/>
    <n v="0"/>
    <n v="0"/>
    <n v="0"/>
    <m/>
    <s v=""/>
    <m/>
    <m/>
    <m/>
    <s v=""/>
    <s v=""/>
    <m/>
    <m/>
    <m/>
    <m/>
    <s v=""/>
    <m/>
    <m/>
    <m/>
    <m/>
    <m/>
    <s v=""/>
    <s v=""/>
    <m/>
    <m/>
    <s v=""/>
    <m/>
    <m/>
    <m/>
    <m/>
    <m/>
    <m/>
    <m/>
    <n v="0"/>
    <m/>
    <n v="0"/>
    <n v="0"/>
    <m/>
    <m/>
  </r>
  <r>
    <x v="13"/>
    <x v="4"/>
    <n v="351990722"/>
    <s v="Iepê"/>
    <n v="0.39972497748284003"/>
    <n v="7799"/>
    <n v="7134"/>
    <n v="665"/>
    <n v="13.084"/>
    <n v="91.47"/>
    <n v="4.8522000000000001E-3"/>
    <n v="9.7200000000000004E-5"/>
    <n v="4.7549999999999997E-3"/>
    <n v="0.27"/>
    <n v="1.8110999999999999E-3"/>
    <n v="9.5830000000000004E-4"/>
    <n v="9.3059999999999996E-4"/>
    <n v="1.1522000000000001E-3"/>
    <n v="1.8033156510416669E-2"/>
    <n v="2"/>
    <n v="15.38"/>
    <n v="84.62"/>
    <n v="5.0199999999999996"/>
    <n v="386.91"/>
    <n v="74.48"/>
    <n v="0"/>
    <n v="0"/>
    <n v="19247.513783818438"/>
    <n v="2507.0291062956785"/>
    <n v="88.79"/>
    <n v="98.88"/>
    <n v="80.55"/>
    <n v="0"/>
    <s v=""/>
    <n v="100"/>
    <n v="0.2"/>
    <n v="0.1"/>
    <n v="0"/>
    <n v="0.8"/>
    <s v=""/>
    <s v=""/>
    <n v="0"/>
    <m/>
    <s v=""/>
    <n v="7.4"/>
    <n v="95"/>
    <n v="95"/>
    <n v="80.7"/>
    <n v="9.9"/>
    <n v="0"/>
    <n v="0"/>
    <n v="0"/>
    <n v="11.090681760814977"/>
    <n v="2"/>
    <n v="11"/>
    <n v="367.56450000000001"/>
    <n v="367.56450000000001"/>
  </r>
  <r>
    <x v="8"/>
    <x v="4"/>
    <n v="352000410"/>
    <s v="Igaraçu do Tietê"/>
    <m/>
    <m/>
    <m/>
    <m/>
    <m/>
    <m/>
    <n v="0"/>
    <n v="0"/>
    <n v="0"/>
    <n v="0"/>
    <n v="0"/>
    <n v="0"/>
    <n v="0"/>
    <n v="0"/>
    <n v="0"/>
    <n v="0"/>
    <n v="0"/>
    <n v="0"/>
    <m/>
    <s v=""/>
    <m/>
    <m/>
    <m/>
    <s v=""/>
    <s v=""/>
    <m/>
    <m/>
    <m/>
    <m/>
    <s v=""/>
    <m/>
    <m/>
    <m/>
    <m/>
    <m/>
    <s v=""/>
    <s v=""/>
    <m/>
    <m/>
    <s v=""/>
    <m/>
    <m/>
    <m/>
    <m/>
    <m/>
    <m/>
    <m/>
    <n v="0"/>
    <m/>
    <n v="0"/>
    <n v="0"/>
    <m/>
    <m/>
  </r>
  <r>
    <x v="7"/>
    <x v="4"/>
    <n v="352000413"/>
    <s v="Igaraçu do Tietê"/>
    <n v="0.29398736472299197"/>
    <n v="23817"/>
    <n v="23680"/>
    <n v="137"/>
    <n v="246.50200000000001"/>
    <n v="99.42"/>
    <n v="0.19744579999999998"/>
    <n v="0.19712169999999998"/>
    <n v="3.2409999999999996E-4"/>
    <n v="0"/>
    <n v="0"/>
    <n v="0"/>
    <n v="0.19349999999999998"/>
    <n v="3.9457999999999993E-3"/>
    <n v="7.1418279190972225E-2"/>
    <n v="12"/>
    <n v="87.5"/>
    <n v="12.5"/>
    <n v="17.07"/>
    <n v="1316.7360000000001"/>
    <n v="526.69000000000005"/>
    <n v="1"/>
    <n v="0"/>
    <n v="1046.0360246882478"/>
    <n v="119.16866104043326"/>
    <n v="98.51"/>
    <n v="97.86"/>
    <n v="98.51"/>
    <n v="1.51"/>
    <s v=""/>
    <n v="98.81"/>
    <n v="53.36"/>
    <n v="25"/>
    <n v="70.400000000000006"/>
    <n v="0.4"/>
    <s v=""/>
    <s v=""/>
    <n v="0"/>
    <m/>
    <s v=""/>
    <n v="9"/>
    <n v="80"/>
    <n v="80"/>
    <n v="60"/>
    <n v="6.9"/>
    <n v="0"/>
    <n v="0"/>
    <n v="2"/>
    <n v="0"/>
    <n v="14"/>
    <n v="2"/>
    <n v="1053.3887999999999"/>
    <n v="1053.3887999999999"/>
  </r>
  <r>
    <x v="11"/>
    <x v="4"/>
    <n v="35201038"/>
    <s v="Igarapava"/>
    <n v="0.63255516519198396"/>
    <n v="28899"/>
    <n v="27467"/>
    <n v="1432"/>
    <n v="61.868000000000002"/>
    <n v="95.04"/>
    <n v="0.13487179999999999"/>
    <n v="3.7832000000000005E-3"/>
    <n v="0.13108859999999997"/>
    <n v="0.31"/>
    <n v="9.1921300000000011E-2"/>
    <n v="3.1200699999999998E-2"/>
    <n v="2.0486000000000002E-3"/>
    <n v="9.7012000000000053E-3"/>
    <n v="8.1036140791666669E-2"/>
    <n v="2"/>
    <n v="12.77"/>
    <n v="87.23"/>
    <n v="22.56"/>
    <n v="1522.854"/>
    <n v="169.75"/>
    <n v="3"/>
    <n v="0"/>
    <n v="8282.5786359389604"/>
    <n v="1014.8614138897541"/>
    <n v="92.12"/>
    <n v="94.31"/>
    <n v="90.38"/>
    <n v="28.94"/>
    <s v=""/>
    <n v="97.68"/>
    <n v="5.69"/>
    <n v="1.8"/>
    <n v="0.3"/>
    <n v="14.1"/>
    <s v=""/>
    <s v=""/>
    <n v="0"/>
    <m/>
    <s v=""/>
    <m/>
    <n v="91.6"/>
    <n v="91.601241555596104"/>
    <n v="88.9"/>
    <n v="9.9"/>
    <n v="0"/>
    <n v="0"/>
    <n v="3"/>
    <n v="113.52959198355703"/>
    <n v="6"/>
    <n v="41"/>
    <n v="1394.9531710000001"/>
    <n v="1394.9531710000001"/>
  </r>
  <r>
    <x v="15"/>
    <x v="4"/>
    <n v="35202022"/>
    <s v="Igaratá"/>
    <n v="0.48402780723175698"/>
    <n v="9122"/>
    <n v="7602"/>
    <n v="1520"/>
    <n v="31.099"/>
    <n v="83.34"/>
    <n v="0.21086180000000002"/>
    <n v="0.20623350000000001"/>
    <n v="4.6283000000000001E-3"/>
    <n v="0"/>
    <n v="5.3124999999999999E-2"/>
    <n v="1.4815E-3"/>
    <n v="0.15038980000000002"/>
    <n v="5.8655000000000001E-3"/>
    <n v="1.2813559375E-2"/>
    <n v="35"/>
    <n v="69.05"/>
    <n v="30.95"/>
    <n v="5.22"/>
    <n v="402.51600000000002"/>
    <n v="307.77999999999997"/>
    <n v="1"/>
    <n v="0"/>
    <n v="15107.686910765184"/>
    <n v="1521.1401008550754"/>
    <n v="53.94"/>
    <n v="79.319999999999993"/>
    <n v="25.08"/>
    <n v="20.04"/>
    <s v=""/>
    <n v="68"/>
    <n v="11.16"/>
    <n v="4.8"/>
    <n v="14.2"/>
    <n v="1.1000000000000001"/>
    <s v=""/>
    <s v=""/>
    <n v="0"/>
    <m/>
    <s v=""/>
    <n v="8.5"/>
    <n v="29.06"/>
    <n v="29.057453005030499"/>
    <n v="23.5"/>
    <n v="4"/>
    <n v="1"/>
    <n v="0"/>
    <n v="38"/>
    <n v="413.62433691458193"/>
    <n v="29"/>
    <n v="13"/>
    <n v="116.9608975"/>
    <n v="116.9608975"/>
  </r>
  <r>
    <x v="17"/>
    <x v="4"/>
    <n v="352030111"/>
    <s v="Iguape"/>
    <n v="0.21270117135032701"/>
    <n v="29158"/>
    <n v="25394"/>
    <n v="3764"/>
    <n v="14.718999999999999"/>
    <n v="87.09"/>
    <n v="4.0451400000000012E-2"/>
    <n v="3.9771300000000009E-2"/>
    <n v="6.801E-4"/>
    <n v="0.19"/>
    <n v="1.083E-4"/>
    <n v="2.3099999999999999E-5"/>
    <n v="3.9189400000000006E-2"/>
    <n v="1.1305999999999998E-3"/>
    <n v="5.733664217592592E-2"/>
    <n v="56"/>
    <n v="80.650000000000006"/>
    <n v="19.350000000000001"/>
    <n v="20.9"/>
    <n v="1410.6420000000001"/>
    <n v="915.94"/>
    <n v="4"/>
    <n v="0"/>
    <n v="63725.259620001372"/>
    <n v="8230.6385897523833"/>
    <n v="64.599999999999994"/>
    <n v="98.3"/>
    <n v="45.3"/>
    <n v="28.03"/>
    <s v=""/>
    <n v="75.47"/>
    <n v="0.16"/>
    <n v="0.1"/>
    <n v="0.2"/>
    <n v="0"/>
    <s v=""/>
    <s v=""/>
    <n v="0"/>
    <m/>
    <s v=""/>
    <n v="8.6"/>
    <n v="52.34"/>
    <n v="52.342793984131397"/>
    <n v="35.1"/>
    <n v="5.0999999999999996"/>
    <n v="0"/>
    <n v="0"/>
    <n v="2"/>
    <n v="0"/>
    <n v="25"/>
    <n v="6"/>
    <n v="738.36943589999998"/>
    <n v="738.36943589999998"/>
  </r>
  <r>
    <x v="17"/>
    <x v="4"/>
    <n v="352042611"/>
    <s v="Ilha Comprida"/>
    <n v="1.9607545428667501"/>
    <n v="9774"/>
    <n v="9774"/>
    <n v="0"/>
    <n v="51.843000000000004"/>
    <n v="100"/>
    <n v="0"/>
    <n v="0"/>
    <n v="0"/>
    <n v="0"/>
    <n v="0"/>
    <n v="0"/>
    <n v="0"/>
    <n v="0"/>
    <n v="2.2314754687500004E-2"/>
    <n v="0"/>
    <n v="0"/>
    <n v="0"/>
    <n v="7.33"/>
    <n v="565.70399999999995"/>
    <n v="366.63"/>
    <n v="1"/>
    <n v="0"/>
    <n v="18423.425414364639"/>
    <n v="2387.6243093922658"/>
    <n v="87.67"/>
    <n v="47.73"/>
    <n v="40.229999999999997"/>
    <n v="24.75"/>
    <s v=""/>
    <n v="87.67"/>
    <n v="0"/>
    <n v="0"/>
    <n v="0"/>
    <n v="0"/>
    <s v=""/>
    <s v=""/>
    <n v="0"/>
    <m/>
    <s v=""/>
    <n v="8.6"/>
    <n v="39.76"/>
    <n v="39.763130792996897"/>
    <n v="35.200000000000003"/>
    <n v="4.5999999999999996"/>
    <n v="0"/>
    <n v="0"/>
    <n v="14"/>
    <n v="0"/>
    <n v="0"/>
    <n v="0"/>
    <n v="224.9416214"/>
    <n v="224.9416214"/>
  </r>
  <r>
    <x v="16"/>
    <x v="4"/>
    <n v="352044218"/>
    <s v="Ilha Solteira"/>
    <n v="0.32728413283686902"/>
    <n v="25539"/>
    <n v="23966"/>
    <n v="1573"/>
    <n v="38.731999999999999"/>
    <n v="93.84"/>
    <n v="0.13870709999999997"/>
    <n v="1.7673600000000001E-2"/>
    <n v="0.12103349999999997"/>
    <n v="0.75"/>
    <n v="0.11167819999999999"/>
    <n v="5.3796E-3"/>
    <n v="2.1319400000000002E-2"/>
    <n v="3.299E-4"/>
    <n v="7.7452604156249993E-2"/>
    <n v="5"/>
    <n v="6.67"/>
    <n v="93.33"/>
    <n v="17.37"/>
    <n v="1339.9559999999999"/>
    <n v="512.61"/>
    <n v="1"/>
    <n v="0"/>
    <n v="6025.9086103606251"/>
    <n v="481.57876189357467"/>
    <n v="99.63"/>
    <n v="100"/>
    <n v="93.84"/>
    <n v="33.33"/>
    <s v=""/>
    <n v="100"/>
    <n v="9.06"/>
    <n v="2.9"/>
    <n v="1.5"/>
    <n v="31.2"/>
    <s v=""/>
    <s v=""/>
    <n v="0"/>
    <m/>
    <s v=""/>
    <n v="8.9"/>
    <n v="90.8"/>
    <n v="90.8"/>
    <n v="61.7"/>
    <n v="7.4"/>
    <n v="0"/>
    <n v="0"/>
    <n v="2"/>
    <n v="144.60456329403127"/>
    <n v="2"/>
    <n v="28"/>
    <n v="1216.6800479999999"/>
    <n v="1216.6800479999999"/>
  </r>
  <r>
    <x v="12"/>
    <x v="4"/>
    <n v="352044219"/>
    <s v="Ilha Solteira"/>
    <m/>
    <m/>
    <m/>
    <m/>
    <m/>
    <m/>
    <n v="8.9000000000000006E-4"/>
    <n v="5.6700000000000003E-5"/>
    <n v="8.3330000000000003E-4"/>
    <n v="0"/>
    <n v="8.3330000000000003E-4"/>
    <n v="0"/>
    <n v="5.6700000000000003E-5"/>
    <n v="0"/>
    <n v="0"/>
    <n v="0"/>
    <n v="50"/>
    <n v="50"/>
    <m/>
    <s v=""/>
    <m/>
    <m/>
    <m/>
    <s v=""/>
    <s v=""/>
    <m/>
    <m/>
    <m/>
    <m/>
    <s v=""/>
    <m/>
    <m/>
    <m/>
    <m/>
    <m/>
    <s v=""/>
    <s v=""/>
    <m/>
    <m/>
    <s v=""/>
    <m/>
    <m/>
    <m/>
    <m/>
    <m/>
    <m/>
    <m/>
    <n v="1"/>
    <m/>
    <n v="1"/>
    <n v="1"/>
    <m/>
    <m/>
  </r>
  <r>
    <x v="21"/>
    <x v="4"/>
    <n v="35204003"/>
    <s v="Ilhabela"/>
    <n v="2.27048402335461"/>
    <n v="31508"/>
    <n v="31291"/>
    <n v="217"/>
    <n v="90.462000000000003"/>
    <n v="99.31"/>
    <n v="0.15982109999999997"/>
    <n v="0.15965229999999997"/>
    <n v="1.6880000000000001E-4"/>
    <n v="0"/>
    <n v="0.1517569"/>
    <n v="4.6300000000000001E-5"/>
    <n v="6.9439999999999997E-4"/>
    <n v="7.323500000000001E-3"/>
    <n v="6.5189869662037034E-2"/>
    <n v="13"/>
    <n v="91.43"/>
    <n v="8.57"/>
    <n v="26.04"/>
    <n v="1758.0239999999999"/>
    <n v="1741"/>
    <n v="5"/>
    <n v="2"/>
    <n v="19397.222292751048"/>
    <n v="2131.8928526088612"/>
    <n v="67.97"/>
    <n v="97.61"/>
    <n v="34.200000000000003"/>
    <n v="22.97"/>
    <s v=""/>
    <n v="68.44"/>
    <n v="2.25"/>
    <n v="0.8"/>
    <n v="3.2"/>
    <n v="0"/>
    <s v=""/>
    <s v=""/>
    <n v="0"/>
    <m/>
    <s v=""/>
    <n v="9.4"/>
    <n v="27.66"/>
    <n v="1.10638845955693"/>
    <n v="1"/>
    <n v="1"/>
    <n v="2"/>
    <n v="2"/>
    <n v="42"/>
    <n v="233.16506197667147"/>
    <n v="32"/>
    <n v="3"/>
    <n v="486.26436630000001"/>
    <n v="19.45057465"/>
  </r>
  <r>
    <x v="6"/>
    <x v="4"/>
    <n v="35205095"/>
    <s v="Indaiatuba"/>
    <n v="2.4889275821043899"/>
    <n v="229256"/>
    <n v="226951"/>
    <n v="2305"/>
    <n v="738.202"/>
    <n v="98.99"/>
    <n v="0.91222919999999985"/>
    <n v="0.84071370000000001"/>
    <n v="7.1515499999999871E-2"/>
    <n v="0"/>
    <n v="0.80024780000000006"/>
    <n v="3.4531999999999986E-2"/>
    <n v="1.8219000000000006E-2"/>
    <n v="5.9230399999999683E-2"/>
    <n v="0.78286731587037028"/>
    <n v="77"/>
    <n v="3.79"/>
    <n v="96.21"/>
    <n v="209.7"/>
    <n v="12582.054"/>
    <n v="3461.1"/>
    <n v="20"/>
    <n v="0"/>
    <n v="502.08675018320133"/>
    <n v="66.027846599434682"/>
    <n v="98.02"/>
    <n v="98.99"/>
    <n v="95.4"/>
    <n v="32.520000000000003"/>
    <s v=""/>
    <n v="99.01"/>
    <n v="66.099999999999994"/>
    <n v="25"/>
    <n v="93.4"/>
    <n v="14.9"/>
    <s v=""/>
    <s v=""/>
    <n v="0.43619360016749797"/>
    <m/>
    <s v=""/>
    <n v="9.8000000000000007"/>
    <n v="95.9"/>
    <n v="76.144599999999997"/>
    <n v="72.5"/>
    <n v="7.8"/>
    <n v="1"/>
    <n v="0"/>
    <n v="103"/>
    <n v="102.18845311105906"/>
    <n v="27"/>
    <n v="685"/>
    <n v="12066.18979"/>
    <n v="9580.5546900000008"/>
  </r>
  <r>
    <x v="8"/>
    <x v="4"/>
    <n v="352050910"/>
    <s v="Indaiatuba"/>
    <m/>
    <m/>
    <m/>
    <m/>
    <m/>
    <m/>
    <n v="0"/>
    <n v="0"/>
    <n v="0"/>
    <n v="0"/>
    <n v="0"/>
    <n v="0"/>
    <n v="0"/>
    <n v="0"/>
    <n v="0"/>
    <n v="0"/>
    <n v="0"/>
    <n v="0"/>
    <m/>
    <s v=""/>
    <m/>
    <m/>
    <m/>
    <s v=""/>
    <s v=""/>
    <m/>
    <m/>
    <m/>
    <m/>
    <s v=""/>
    <m/>
    <m/>
    <m/>
    <m/>
    <m/>
    <s v=""/>
    <s v=""/>
    <m/>
    <m/>
    <s v=""/>
    <m/>
    <m/>
    <m/>
    <m/>
    <m/>
    <m/>
    <m/>
    <n v="0"/>
    <m/>
    <n v="0"/>
    <n v="0"/>
    <m/>
    <m/>
  </r>
  <r>
    <x v="1"/>
    <x v="4"/>
    <n v="352060821"/>
    <s v="Indiana"/>
    <n v="-0.173479177617131"/>
    <n v="4796"/>
    <n v="4181"/>
    <n v="615"/>
    <n v="37.585999999999999"/>
    <n v="87.18"/>
    <n v="6.2645000000000001E-3"/>
    <n v="6.1371999999999998E-3"/>
    <n v="1.273E-4"/>
    <n v="0"/>
    <n v="0"/>
    <n v="0"/>
    <n v="6.1834999999999998E-3"/>
    <n v="8.1000000000000004E-5"/>
    <n v="1.0682340625E-2"/>
    <n v="0"/>
    <n v="25"/>
    <n v="75"/>
    <n v="2.96"/>
    <n v="227.988"/>
    <n v="43.89"/>
    <n v="0"/>
    <n v="0"/>
    <n v="6312.4603836530441"/>
    <n v="723.3027522935779"/>
    <n v="85.53"/>
    <n v="97.24"/>
    <n v="72.53"/>
    <n v="0"/>
    <s v=""/>
    <n v="100"/>
    <n v="1.39"/>
    <n v="0.7"/>
    <n v="1.8"/>
    <n v="0.1"/>
    <s v=""/>
    <s v=""/>
    <n v="0"/>
    <m/>
    <s v=""/>
    <n v="7.4"/>
    <n v="95"/>
    <n v="95"/>
    <n v="80.7"/>
    <n v="9.9"/>
    <n v="0"/>
    <n v="0"/>
    <n v="14"/>
    <n v="0"/>
    <n v="1"/>
    <n v="3"/>
    <n v="216.58860000000001"/>
    <n v="216.58860000000001"/>
  </r>
  <r>
    <x v="13"/>
    <x v="4"/>
    <n v="352060822"/>
    <s v="Indiana"/>
    <m/>
    <m/>
    <m/>
    <m/>
    <m/>
    <m/>
    <n v="0"/>
    <n v="0"/>
    <n v="0"/>
    <n v="0"/>
    <n v="0"/>
    <n v="0"/>
    <n v="0"/>
    <n v="0"/>
    <n v="0"/>
    <n v="0"/>
    <n v="0"/>
    <n v="0"/>
    <m/>
    <s v=""/>
    <m/>
    <m/>
    <m/>
    <s v=""/>
    <s v=""/>
    <m/>
    <m/>
    <m/>
    <m/>
    <s v=""/>
    <m/>
    <m/>
    <m/>
    <m/>
    <m/>
    <s v=""/>
    <s v=""/>
    <m/>
    <m/>
    <s v=""/>
    <m/>
    <m/>
    <m/>
    <m/>
    <m/>
    <m/>
    <m/>
    <n v="0"/>
    <m/>
    <n v="0"/>
    <n v="0"/>
    <m/>
    <m/>
  </r>
  <r>
    <x v="10"/>
    <x v="4"/>
    <n v="352070715"/>
    <s v="Indiaporã"/>
    <n v="-0.28016588089943001"/>
    <n v="3866"/>
    <n v="3453"/>
    <n v="413"/>
    <n v="13.833"/>
    <n v="89.32"/>
    <n v="5.0296000000000004E-3"/>
    <n v="4.6616000000000001E-3"/>
    <n v="3.6800000000000005E-4"/>
    <n v="0"/>
    <n v="0"/>
    <n v="0"/>
    <n v="4.6616000000000001E-3"/>
    <n v="3.6800000000000005E-4"/>
    <n v="8.4357328125000009E-3"/>
    <n v="1"/>
    <n v="40"/>
    <n v="60"/>
    <n v="2.4"/>
    <n v="185.11199999999999"/>
    <n v="41.96"/>
    <n v="0"/>
    <n v="0"/>
    <n v="17864.418003103983"/>
    <n v="1876.1717537506465"/>
    <n v="83.79"/>
    <n v="100"/>
    <n v="75.58"/>
    <n v="19.41"/>
    <s v=""/>
    <n v="96.79"/>
    <n v="0.72"/>
    <n v="0.2"/>
    <n v="1"/>
    <n v="0.2"/>
    <s v=""/>
    <s v=""/>
    <n v="0"/>
    <m/>
    <s v=""/>
    <n v="8.6999999999999993"/>
    <n v="89.09"/>
    <n v="89.091964026689894"/>
    <n v="77.3"/>
    <n v="8.4"/>
    <n v="0"/>
    <n v="0"/>
    <n v="0"/>
    <n v="0"/>
    <n v="2"/>
    <n v="3"/>
    <n v="164.91991640000001"/>
    <n v="164.91991640000001"/>
  </r>
  <r>
    <x v="0"/>
    <x v="4"/>
    <n v="352080620"/>
    <s v="Inúbia Paulista"/>
    <m/>
    <m/>
    <m/>
    <m/>
    <m/>
    <m/>
    <n v="0"/>
    <n v="0"/>
    <n v="0"/>
    <n v="0"/>
    <n v="0"/>
    <n v="0"/>
    <n v="0"/>
    <n v="0"/>
    <n v="0"/>
    <n v="0"/>
    <n v="0"/>
    <n v="0"/>
    <m/>
    <s v=""/>
    <m/>
    <m/>
    <m/>
    <s v=""/>
    <s v=""/>
    <m/>
    <m/>
    <m/>
    <m/>
    <s v=""/>
    <m/>
    <m/>
    <m/>
    <m/>
    <m/>
    <s v=""/>
    <s v=""/>
    <m/>
    <m/>
    <s v=""/>
    <m/>
    <m/>
    <m/>
    <m/>
    <m/>
    <m/>
    <m/>
    <n v="0"/>
    <m/>
    <n v="0"/>
    <n v="0"/>
    <m/>
    <m/>
  </r>
  <r>
    <x v="1"/>
    <x v="4"/>
    <n v="352080621"/>
    <s v="Inúbia Paulista"/>
    <n v="0.76694883035230998"/>
    <n v="3793"/>
    <n v="3395"/>
    <n v="398"/>
    <n v="43.744"/>
    <n v="89.51"/>
    <n v="8.6204000000000003E-3"/>
    <n v="7.5000000000000002E-4"/>
    <n v="7.8703999999999996E-3"/>
    <n v="0"/>
    <n v="7.8703999999999996E-3"/>
    <n v="0"/>
    <n v="7.5000000000000002E-4"/>
    <n v="0"/>
    <n v="8.8691007812500017E-3"/>
    <n v="0"/>
    <n v="50"/>
    <n v="50"/>
    <n v="2.39"/>
    <n v="184.626"/>
    <n v="113.11"/>
    <n v="0"/>
    <n v="0"/>
    <n v="5237.9857632480889"/>
    <n v="581.99841813867647"/>
    <n v="89.79"/>
    <n v="98.54"/>
    <n v="89.35"/>
    <n v="17.28"/>
    <s v=""/>
    <n v="100"/>
    <n v="3.19"/>
    <n v="1.4"/>
    <n v="0.4"/>
    <n v="11.2"/>
    <s v=""/>
    <s v=""/>
    <n v="0"/>
    <m/>
    <s v=""/>
    <n v="8.4"/>
    <n v="90.08"/>
    <n v="90.082889283599798"/>
    <n v="38.700000000000003"/>
    <n v="5.6"/>
    <n v="0"/>
    <n v="0"/>
    <n v="0"/>
    <n v="90.200801606772231"/>
    <n v="2"/>
    <n v="2"/>
    <n v="166.3164352"/>
    <n v="166.3164352"/>
  </r>
  <r>
    <x v="14"/>
    <x v="4"/>
    <n v="352090514"/>
    <s v="Ipaussu"/>
    <n v="0.67237845727319301"/>
    <n v="14163"/>
    <n v="13238"/>
    <n v="925"/>
    <n v="67.72"/>
    <n v="93.47"/>
    <n v="0.47854239999999998"/>
    <n v="0.41673579999999999"/>
    <n v="6.1806600000000003E-2"/>
    <n v="0"/>
    <n v="3.2407E-3"/>
    <n v="0.46728389999999997"/>
    <n v="3.8500000000000001E-3"/>
    <n v="4.1678000000000002E-3"/>
    <n v="3.9464642159722223E-2"/>
    <n v="3"/>
    <n v="30"/>
    <n v="70"/>
    <n v="9.4600000000000009"/>
    <n v="730.02599999999995"/>
    <n v="151.85"/>
    <n v="1"/>
    <n v="0"/>
    <n v="4898.623173056556"/>
    <n v="578.9281931794111"/>
    <n v="91.54"/>
    <n v="100"/>
    <n v="91.54"/>
    <n v="0.4"/>
    <s v=""/>
    <n v="99.36"/>
    <n v="46.01"/>
    <n v="21.8"/>
    <n v="53.4"/>
    <n v="23.8"/>
    <s v=""/>
    <s v=""/>
    <n v="0"/>
    <m/>
    <s v=""/>
    <n v="7.4"/>
    <n v="99"/>
    <n v="99"/>
    <n v="79.2"/>
    <n v="8.6"/>
    <n v="1"/>
    <n v="0"/>
    <n v="1"/>
    <n v="7.601741295051732"/>
    <n v="3"/>
    <n v="7"/>
    <n v="722.72573999999997"/>
    <n v="722.72573999999997"/>
  </r>
  <r>
    <x v="5"/>
    <x v="4"/>
    <n v="352090517"/>
    <s v="Ipaussu"/>
    <m/>
    <m/>
    <m/>
    <m/>
    <m/>
    <m/>
    <n v="0"/>
    <n v="0"/>
    <n v="0"/>
    <n v="0"/>
    <n v="0"/>
    <n v="0"/>
    <n v="0"/>
    <n v="0"/>
    <n v="0"/>
    <n v="0"/>
    <n v="0"/>
    <n v="0"/>
    <m/>
    <s v=""/>
    <m/>
    <m/>
    <m/>
    <s v=""/>
    <s v=""/>
    <m/>
    <m/>
    <m/>
    <m/>
    <s v=""/>
    <m/>
    <m/>
    <m/>
    <m/>
    <m/>
    <s v=""/>
    <s v=""/>
    <m/>
    <m/>
    <s v=""/>
    <m/>
    <m/>
    <m/>
    <m/>
    <m/>
    <m/>
    <m/>
    <n v="0"/>
    <m/>
    <n v="0"/>
    <n v="0"/>
    <m/>
    <m/>
  </r>
  <r>
    <x v="8"/>
    <x v="4"/>
    <n v="352100210"/>
    <s v="Iperó"/>
    <n v="2.8621949962351501"/>
    <n v="32077"/>
    <n v="19794"/>
    <n v="12283"/>
    <n v="187.65100000000001"/>
    <n v="61.71"/>
    <n v="0.10287920000000003"/>
    <n v="8.268140000000003E-2"/>
    <n v="2.0197799999999998E-2"/>
    <n v="0"/>
    <n v="1.6150399999999999E-2"/>
    <n v="7.8023599999999985E-2"/>
    <n v="6.4216999999999989E-3"/>
    <n v="2.2834999999999999E-3"/>
    <n v="6.4277592978009265E-2"/>
    <n v="10"/>
    <n v="50"/>
    <n v="50"/>
    <n v="14.75"/>
    <n v="1137.8879999999999"/>
    <n v="580.32000000000005"/>
    <n v="4"/>
    <n v="0"/>
    <n v="1504.1955295071234"/>
    <n v="226.12089659257416"/>
    <n v="65.83"/>
    <n v="100"/>
    <n v="46.3"/>
    <n v="36.53"/>
    <s v=""/>
    <n v="100"/>
    <n v="18.71"/>
    <n v="6.7"/>
    <n v="25.8"/>
    <n v="8.8000000000000007"/>
    <s v=""/>
    <s v=""/>
    <n v="0"/>
    <m/>
    <s v=""/>
    <n v="9.3000000000000007"/>
    <n v="70"/>
    <n v="70"/>
    <n v="49"/>
    <n v="6.2"/>
    <n v="1"/>
    <n v="0"/>
    <n v="14"/>
    <n v="24.892033535658285"/>
    <n v="18"/>
    <n v="18"/>
    <n v="796.52160000000003"/>
    <n v="796.52160000000003"/>
  </r>
  <r>
    <x v="6"/>
    <x v="4"/>
    <n v="35211015"/>
    <s v="Ipeúna"/>
    <n v="2.6628069910384902"/>
    <n v="6932"/>
    <n v="6171"/>
    <n v="761"/>
    <n v="36.383000000000003"/>
    <n v="89.02"/>
    <n v="4.2073399999999997E-2"/>
    <n v="1.1531599999999999E-2"/>
    <n v="3.0541800000000001E-2"/>
    <n v="0"/>
    <n v="2.8667799999999997E-2"/>
    <n v="7.0369999999999999E-3"/>
    <n v="3.0674000000000001E-3"/>
    <n v="3.3012000000000002E-3"/>
    <n v="1.5535622916666667E-2"/>
    <n v="8"/>
    <n v="23.08"/>
    <n v="76.92"/>
    <n v="4.25"/>
    <n v="327.51"/>
    <n v="158.52000000000001"/>
    <n v="1"/>
    <n v="1"/>
    <n v="10645.447201384881"/>
    <n v="1410.2942873629547"/>
    <n v="86.06"/>
    <n v="100"/>
    <n v="79.180000000000007"/>
    <n v="45.8"/>
    <s v=""/>
    <n v="100"/>
    <n v="4.7300000000000004"/>
    <n v="1.8"/>
    <n v="2"/>
    <n v="9.9"/>
    <s v=""/>
    <s v=""/>
    <n v="0"/>
    <m/>
    <s v=""/>
    <n v="9.5"/>
    <n v="86"/>
    <n v="86"/>
    <n v="51.6"/>
    <n v="6.1"/>
    <n v="0"/>
    <n v="1"/>
    <n v="2"/>
    <n v="186.66776450198662"/>
    <n v="9"/>
    <n v="30"/>
    <n v="281.65859999999998"/>
    <n v="281.65859999999998"/>
  </r>
  <r>
    <x v="10"/>
    <x v="4"/>
    <n v="352115015"/>
    <s v="Ipiguá"/>
    <n v="1.98119379707442"/>
    <n v="4940"/>
    <n v="3113"/>
    <n v="1827"/>
    <n v="36.424999999999997"/>
    <n v="63.02"/>
    <n v="3.4183699999999997E-2"/>
    <n v="7.9089E-3"/>
    <n v="2.6274799999999997E-2"/>
    <n v="0"/>
    <n v="2.3223299999999999E-2"/>
    <n v="1.672E-4"/>
    <n v="7.9089E-3"/>
    <n v="2.8842999999999998E-3"/>
    <n v="1.2864583333333334E-2"/>
    <n v="6"/>
    <n v="26.32"/>
    <n v="73.680000000000007"/>
    <n v="2.16"/>
    <n v="166.482"/>
    <n v="166.48"/>
    <n v="0"/>
    <n v="0"/>
    <n v="6256.1295546558704"/>
    <n v="638.38056680161947"/>
    <n v="100"/>
    <n v="100"/>
    <n v="100"/>
    <n v="0"/>
    <s v=""/>
    <n v="100"/>
    <n v="11.03"/>
    <n v="3.5"/>
    <n v="3.8"/>
    <n v="26.3"/>
    <s v=""/>
    <s v=""/>
    <n v="0"/>
    <m/>
    <s v=""/>
    <n v="7.2"/>
    <n v="100"/>
    <n v="0"/>
    <n v="0"/>
    <n v="1.8"/>
    <n v="0"/>
    <n v="0"/>
    <n v="1"/>
    <n v="178.78542510121457"/>
    <n v="5"/>
    <n v="14"/>
    <n v="166.482"/>
    <n v="0"/>
  </r>
  <r>
    <x v="17"/>
    <x v="4"/>
    <n v="352120011"/>
    <s v="Iporanga"/>
    <n v="-0.17969522320676601"/>
    <n v="4353"/>
    <n v="2692"/>
    <n v="1661"/>
    <n v="3.7519999999999998"/>
    <n v="61.84"/>
    <n v="4.78209E-2"/>
    <n v="4.77688E-2"/>
    <n v="5.2099999999999999E-5"/>
    <n v="0"/>
    <n v="6.9555999999999993E-3"/>
    <n v="5.5699999999999999E-5"/>
    <n v="4.05762E-2"/>
    <n v="2.3339999999999998E-4"/>
    <n v="5.6815718749999994E-3"/>
    <n v="8"/>
    <n v="93.33"/>
    <n v="6.67"/>
    <n v="1.69"/>
    <n v="130.13999999999999"/>
    <n v="48.75"/>
    <n v="1"/>
    <n v="0"/>
    <n v="252331.46795313575"/>
    <n v="32600.964851826328"/>
    <n v="50.12"/>
    <m/>
    <n v="44.67"/>
    <n v="26.13"/>
    <s v=""/>
    <n v="89.75"/>
    <n v="0.31"/>
    <n v="0.1"/>
    <n v="0.4"/>
    <n v="0"/>
    <s v=""/>
    <s v=""/>
    <n v="0"/>
    <m/>
    <s v=""/>
    <n v="8.6999999999999993"/>
    <n v="65.83"/>
    <n v="65.828957239309801"/>
    <n v="62.5"/>
    <n v="7"/>
    <n v="0"/>
    <n v="0"/>
    <n v="13"/>
    <n v="123.20534095153026"/>
    <n v="14"/>
    <n v="1"/>
    <n v="85.66980495"/>
    <n v="85.66980495"/>
  </r>
  <r>
    <x v="11"/>
    <x v="4"/>
    <n v="35213098"/>
    <s v="Ipuã"/>
    <n v="1.3567575179493501"/>
    <n v="15197"/>
    <n v="14663"/>
    <n v="534"/>
    <n v="32.64"/>
    <n v="96.49"/>
    <n v="0.28445189999999998"/>
    <n v="0.24606629999999996"/>
    <n v="3.8385599999999999E-2"/>
    <n v="0.01"/>
    <n v="5.0740799999999996E-2"/>
    <n v="6.3271000000000004E-3"/>
    <n v="0.22731629999999997"/>
    <n v="6.7700000000000006E-5"/>
    <n v="4.5718151751157413E-2"/>
    <n v="12"/>
    <n v="66.67"/>
    <n v="33.33"/>
    <n v="10.57"/>
    <n v="815.4"/>
    <n v="206.21"/>
    <n v="2"/>
    <n v="0"/>
    <n v="15169.320260577746"/>
    <n v="1846.8803053234194"/>
    <n v="98.83"/>
    <n v="95.86"/>
    <n v="98.83"/>
    <n v="18.7"/>
    <s v=""/>
    <n v="96.68"/>
    <n v="12.63"/>
    <n v="4"/>
    <n v="17.899999999999999"/>
    <n v="4.3"/>
    <s v=""/>
    <s v=""/>
    <n v="0"/>
    <m/>
    <s v=""/>
    <n v="8.6999999999999993"/>
    <n v="100"/>
    <n v="100"/>
    <n v="74.7"/>
    <n v="8.4"/>
    <n v="1"/>
    <n v="0"/>
    <n v="1"/>
    <n v="111.55306600667396"/>
    <n v="14"/>
    <n v="7"/>
    <n v="815.4"/>
    <n v="815.4"/>
  </r>
  <r>
    <x v="9"/>
    <x v="4"/>
    <n v="352130912"/>
    <s v="Ipuã"/>
    <m/>
    <m/>
    <m/>
    <m/>
    <m/>
    <m/>
    <n v="7.4073999999999997E-3"/>
    <n v="7.4073999999999997E-3"/>
    <n v="0"/>
    <n v="0"/>
    <n v="0"/>
    <n v="0"/>
    <n v="7.4073999999999997E-3"/>
    <n v="0"/>
    <n v="0"/>
    <n v="0"/>
    <n v="100"/>
    <n v="0"/>
    <m/>
    <s v=""/>
    <m/>
    <m/>
    <m/>
    <s v=""/>
    <s v=""/>
    <m/>
    <m/>
    <m/>
    <m/>
    <s v=""/>
    <m/>
    <m/>
    <m/>
    <m/>
    <m/>
    <s v=""/>
    <s v=""/>
    <m/>
    <m/>
    <s v=""/>
    <m/>
    <m/>
    <m/>
    <m/>
    <m/>
    <m/>
    <m/>
    <n v="0"/>
    <m/>
    <n v="1"/>
    <n v="0"/>
    <m/>
    <m/>
  </r>
  <r>
    <x v="6"/>
    <x v="4"/>
    <n v="35214085"/>
    <s v="Iracemápolis"/>
    <n v="2.10369431645745"/>
    <n v="22331"/>
    <n v="21927"/>
    <n v="404"/>
    <n v="192.59200000000001"/>
    <n v="98.19"/>
    <n v="0.38685989999999998"/>
    <n v="0.3824514"/>
    <n v="4.4085000000000001E-3"/>
    <n v="0"/>
    <n v="9.9638900000000002E-2"/>
    <n v="0.22888069999999999"/>
    <n v="5.5555599999999997E-2"/>
    <n v="2.7847000000000002E-3"/>
    <n v="6.6574862363425927E-2"/>
    <n v="9"/>
    <n v="50"/>
    <n v="50"/>
    <n v="15.71"/>
    <n v="1211.8679999999999"/>
    <n v="242.37"/>
    <n v="2"/>
    <n v="0"/>
    <n v="2047.7005060230174"/>
    <n v="268.31937665129203"/>
    <n v="97.94"/>
    <n v="97.94"/>
    <n v="97.94"/>
    <n v="4.96"/>
    <s v=""/>
    <n v="99.99"/>
    <n v="70.34"/>
    <n v="26.7"/>
    <n v="106.2"/>
    <n v="2.2999999999999998"/>
    <s v=""/>
    <s v=""/>
    <n v="0"/>
    <m/>
    <s v=""/>
    <n v="7.1"/>
    <n v="100"/>
    <n v="100"/>
    <n v="80"/>
    <n v="10"/>
    <n v="0"/>
    <n v="0"/>
    <n v="12"/>
    <n v="150.206844520548"/>
    <n v="12"/>
    <n v="12"/>
    <n v="1211.8679999999999"/>
    <n v="1211.8679999999999"/>
  </r>
  <r>
    <x v="2"/>
    <x v="4"/>
    <n v="352150716"/>
    <s v="Irapuã"/>
    <n v="0.752447147340218"/>
    <n v="7560"/>
    <n v="6906"/>
    <n v="654"/>
    <n v="29.367999999999999"/>
    <n v="91.35"/>
    <n v="0.20588859999999998"/>
    <n v="0.10004239999999998"/>
    <n v="0.10584619999999999"/>
    <n v="0"/>
    <n v="1.5043999999999998E-2"/>
    <n v="3.3950000000000001E-4"/>
    <n v="0.18884450000000003"/>
    <n v="1.6605999999999999E-3"/>
    <n v="1.6988343750000003E-2"/>
    <n v="5"/>
    <n v="26.32"/>
    <n v="73.680000000000007"/>
    <n v="4.8899999999999997"/>
    <n v="376.97399999999999"/>
    <n v="103.54"/>
    <n v="0"/>
    <n v="0"/>
    <n v="8009.1428571428569"/>
    <n v="750.85714285714312"/>
    <n v="86.29"/>
    <m/>
    <n v="86.29"/>
    <n v="11.94"/>
    <s v=""/>
    <n v="96.75"/>
    <n v="26.06"/>
    <n v="10.7"/>
    <n v="16.399999999999999"/>
    <n v="58.8"/>
    <s v=""/>
    <s v=""/>
    <n v="0"/>
    <m/>
    <s v=""/>
    <n v="8.1"/>
    <n v="87.39"/>
    <n v="87.39092495637"/>
    <n v="72.5"/>
    <n v="8"/>
    <n v="0"/>
    <n v="0"/>
    <n v="0"/>
    <n v="88.295835195823585"/>
    <n v="10"/>
    <n v="28"/>
    <n v="329.44106540000001"/>
    <n v="329.44106540000001"/>
  </r>
  <r>
    <x v="0"/>
    <x v="4"/>
    <n v="352160620"/>
    <s v="Irapuru"/>
    <m/>
    <m/>
    <m/>
    <m/>
    <m/>
    <m/>
    <n v="1.3541300000000001E-2"/>
    <n v="1.2426700000000001E-2"/>
    <n v="1.1146000000000001E-3"/>
    <n v="0"/>
    <n v="0"/>
    <n v="0"/>
    <n v="1.2718700000000003E-2"/>
    <n v="8.2259999999999994E-4"/>
    <n v="0"/>
    <n v="0"/>
    <n v="25"/>
    <n v="75"/>
    <m/>
    <s v=""/>
    <m/>
    <m/>
    <m/>
    <s v=""/>
    <s v=""/>
    <m/>
    <m/>
    <m/>
    <m/>
    <s v=""/>
    <m/>
    <m/>
    <m/>
    <m/>
    <m/>
    <s v=""/>
    <s v=""/>
    <m/>
    <m/>
    <s v=""/>
    <m/>
    <m/>
    <m/>
    <m/>
    <m/>
    <m/>
    <m/>
    <n v="2"/>
    <m/>
    <n v="2"/>
    <n v="6"/>
    <m/>
    <m/>
  </r>
  <r>
    <x v="1"/>
    <x v="4"/>
    <n v="352160621"/>
    <s v="Irapuru"/>
    <n v="-0.262758022534615"/>
    <n v="7502"/>
    <n v="5304"/>
    <n v="2198"/>
    <n v="35.155000000000001"/>
    <n v="70.7"/>
    <n v="1.2072000000000001E-3"/>
    <n v="0"/>
    <n v="1.2072000000000001E-3"/>
    <n v="0"/>
    <n v="0"/>
    <n v="0"/>
    <n v="4.0280000000000003E-4"/>
    <n v="8.0440000000000004E-4"/>
    <n v="1.3761481250000001E-2"/>
    <n v="0"/>
    <n v="0"/>
    <n v="100"/>
    <n v="4.07"/>
    <n v="313.74"/>
    <n v="46.54"/>
    <n v="1"/>
    <n v="0"/>
    <n v="6683.8496400959748"/>
    <n v="840.73580378565691"/>
    <n v="70.44"/>
    <n v="93.71"/>
    <n v="70.44"/>
    <n v="62.96"/>
    <s v=""/>
    <n v="99.62"/>
    <n v="2.14"/>
    <n v="0.9"/>
    <n v="2.5"/>
    <n v="1.2"/>
    <s v=""/>
    <s v=""/>
    <n v="0"/>
    <m/>
    <s v=""/>
    <n v="8.1"/>
    <n v="97"/>
    <n v="97"/>
    <n v="85.2"/>
    <n v="9.6999999999999993"/>
    <n v="0"/>
    <n v="0"/>
    <n v="1"/>
    <n v="0"/>
    <n v="0"/>
    <n v="10"/>
    <n v="304.32780000000002"/>
    <n v="304.32780000000002"/>
  </r>
  <r>
    <x v="14"/>
    <x v="4"/>
    <n v="352170514"/>
    <s v="Itaberá"/>
    <n v="-0.403575871559747"/>
    <n v="17665"/>
    <n v="12885"/>
    <n v="4780"/>
    <n v="16.312999999999999"/>
    <n v="72.94"/>
    <n v="0.6625707999999999"/>
    <n v="0.65746179999999987"/>
    <n v="5.1089999999999998E-3"/>
    <n v="0"/>
    <n v="6.1782599999999986E-2"/>
    <n v="0"/>
    <n v="0.59364459999999986"/>
    <n v="7.1435999999999999E-3"/>
    <n v="3.816194075810185E-2"/>
    <n v="35"/>
    <n v="79.52"/>
    <n v="20.48"/>
    <n v="8.5399999999999991"/>
    <n v="658.74599999999998"/>
    <n v="340.16"/>
    <n v="3"/>
    <n v="1"/>
    <n v="21886.858760260402"/>
    <n v="2552.8717803566369"/>
    <n v="70.97"/>
    <n v="94.73"/>
    <n v="63.14"/>
    <n v="28.39"/>
    <s v=""/>
    <n v="100"/>
    <n v="12.11"/>
    <n v="5.4"/>
    <n v="16.3"/>
    <n v="0.4"/>
    <s v=""/>
    <s v=""/>
    <n v="0"/>
    <m/>
    <s v=""/>
    <n v="7.4"/>
    <n v="79.959999999999994"/>
    <n v="79.960998439937597"/>
    <n v="48.4"/>
    <n v="6.1"/>
    <n v="0"/>
    <n v="1"/>
    <n v="10"/>
    <n v="162.46553180563095"/>
    <n v="66"/>
    <n v="17"/>
    <n v="526.73987880000004"/>
    <n v="526.73987880000004"/>
  </r>
  <r>
    <x v="14"/>
    <x v="4"/>
    <n v="352180414"/>
    <s v="Itaí"/>
    <n v="1.0893824400498999"/>
    <n v="25505"/>
    <n v="20028"/>
    <n v="5477"/>
    <n v="22.931000000000001"/>
    <n v="78.53"/>
    <n v="1.6499887999999996"/>
    <n v="1.6438293999999996"/>
    <n v="6.1593999999999989E-3"/>
    <n v="0.52"/>
    <n v="5.8083299999999997E-2"/>
    <n v="0.47845709999999997"/>
    <n v="1.1086784999999992"/>
    <n v="4.7698999999999988E-3"/>
    <n v="5.1077216302083346E-2"/>
    <n v="84"/>
    <n v="86.96"/>
    <n v="13.04"/>
    <n v="14.45"/>
    <n v="1114.6679999999999"/>
    <n v="354.47"/>
    <n v="3"/>
    <n v="0"/>
    <n v="15319.78200352872"/>
    <n v="1805.2366202705352"/>
    <n v="65.790000000000006"/>
    <n v="90"/>
    <n v="64.81"/>
    <n v="25"/>
    <s v=""/>
    <n v="83.79"/>
    <n v="29.84"/>
    <n v="13.3"/>
    <n v="40.4"/>
    <n v="0.4"/>
    <s v=""/>
    <s v=""/>
    <n v="0"/>
    <m/>
    <s v=""/>
    <n v="9.5"/>
    <n v="81.19"/>
    <n v="81.190105865235097"/>
    <n v="68.2"/>
    <n v="7.4"/>
    <n v="0"/>
    <n v="0"/>
    <n v="7"/>
    <n v="113.55356497302749"/>
    <n v="160"/>
    <n v="24"/>
    <n v="905.00012919999995"/>
    <n v="905.00012919999995"/>
  </r>
  <r>
    <x v="2"/>
    <x v="4"/>
    <n v="352190316"/>
    <s v="Itajobi"/>
    <n v="0.10595723607216299"/>
    <n v="14619"/>
    <n v="12622"/>
    <n v="1997"/>
    <n v="29.131"/>
    <n v="86.34"/>
    <n v="0.79741119999999999"/>
    <n v="0.66051319999999991"/>
    <n v="0.13689800000000005"/>
    <n v="0"/>
    <n v="4.5979399999999997E-2"/>
    <n v="4.1659999999999999E-4"/>
    <n v="0.73996659999999992"/>
    <n v="1.1048600000000007E-2"/>
    <n v="4.4499965277777775E-2"/>
    <n v="10"/>
    <n v="19.8"/>
    <n v="80.2"/>
    <n v="8.8800000000000008"/>
    <n v="685.20600000000002"/>
    <n v="181.86"/>
    <n v="2"/>
    <n v="0"/>
    <n v="8089.4726041452905"/>
    <n v="733.44551610917313"/>
    <n v="100"/>
    <n v="89.99"/>
    <n v="100"/>
    <n v="36.82"/>
    <s v=""/>
    <n v="99.77"/>
    <n v="52.12"/>
    <n v="21.3"/>
    <n v="55.5"/>
    <n v="40.299999999999997"/>
    <s v=""/>
    <s v=""/>
    <n v="0"/>
    <m/>
    <s v=""/>
    <n v="9.5"/>
    <n v="100"/>
    <n v="95.4"/>
    <n v="73.5"/>
    <n v="8.1999999999999993"/>
    <n v="1"/>
    <n v="0"/>
    <n v="1"/>
    <n v="103.37086717452183"/>
    <n v="20"/>
    <n v="81"/>
    <n v="685.20600000000002"/>
    <n v="653.68652399999996"/>
  </r>
  <r>
    <x v="7"/>
    <x v="4"/>
    <n v="352200013"/>
    <s v="Itaju"/>
    <n v="1.51197779520802"/>
    <n v="3502"/>
    <n v="2730"/>
    <n v="772"/>
    <n v="15.307"/>
    <n v="77.959999999999994"/>
    <n v="0.40210239999999997"/>
    <n v="0.19344909999999998"/>
    <n v="0.20865330000000001"/>
    <n v="0"/>
    <n v="5.0926000000000001E-3"/>
    <n v="2.7930000000000001E-4"/>
    <n v="0.38350460000000003"/>
    <n v="1.3225900000000002E-2"/>
    <n v="6.4878197916666668E-3"/>
    <n v="4"/>
    <n v="34.479999999999997"/>
    <n v="65.52"/>
    <n v="1.86"/>
    <n v="143.53200000000001"/>
    <n v="8.61"/>
    <n v="0"/>
    <n v="0"/>
    <n v="16659.508852084524"/>
    <n v="1710.9765848086802"/>
    <n v="71.14"/>
    <n v="97.29"/>
    <n v="83.83"/>
    <n v="44.74"/>
    <s v=""/>
    <n v="97.82"/>
    <n v="42.33"/>
    <n v="21.7"/>
    <n v="25.5"/>
    <n v="109.8"/>
    <s v=""/>
    <s v=""/>
    <n v="0"/>
    <m/>
    <s v=""/>
    <n v="9.5"/>
    <n v="100"/>
    <n v="100"/>
    <n v="94"/>
    <n v="9.8000000000000007"/>
    <n v="0"/>
    <n v="0"/>
    <n v="1"/>
    <n v="77.067492016690892"/>
    <n v="10"/>
    <n v="19"/>
    <n v="143.53200000000001"/>
    <n v="143.53200000000001"/>
  </r>
  <r>
    <x v="19"/>
    <x v="4"/>
    <n v="35221097"/>
    <s v="Itanhaém"/>
    <n v="1.4899329960033301"/>
    <n v="94088"/>
    <n v="93319"/>
    <n v="769"/>
    <n v="157.07"/>
    <n v="99.18"/>
    <n v="1.6720678000000002"/>
    <n v="1.6715122000000002"/>
    <n v="5.5559999999999995E-4"/>
    <n v="0"/>
    <n v="1.6599999000000001"/>
    <n v="0"/>
    <n v="2.8664999999999997E-3"/>
    <n v="9.2014000000000037E-3"/>
    <n v="0.26265939308333325"/>
    <n v="8"/>
    <n v="77.78"/>
    <n v="22.22"/>
    <n v="77.22"/>
    <n v="5212.4579999999996"/>
    <n v="4618.6899999999996"/>
    <n v="13"/>
    <n v="2"/>
    <n v="11406.02499787433"/>
    <n v="1444.6067511266051"/>
    <n v="91.71"/>
    <n v="96"/>
    <n v="37.51"/>
    <n v="45.2"/>
    <s v=""/>
    <n v="92.58"/>
    <n v="13.16"/>
    <n v="4.9000000000000004"/>
    <n v="19.899999999999999"/>
    <n v="0"/>
    <s v=""/>
    <s v=""/>
    <n v="0"/>
    <m/>
    <s v=""/>
    <n v="8"/>
    <n v="33.9"/>
    <n v="33.901905182916998"/>
    <n v="11.4"/>
    <n v="3.2"/>
    <n v="2"/>
    <n v="2"/>
    <n v="22"/>
    <n v="631.99719625992441"/>
    <n v="14"/>
    <n v="4"/>
    <n v="1767.1225690000001"/>
    <n v="1767.1225690000001"/>
  </r>
  <r>
    <x v="17"/>
    <x v="4"/>
    <n v="352215811"/>
    <s v="Itaóca"/>
    <n v="-0.27818190010967497"/>
    <n v="3186"/>
    <n v="1737"/>
    <n v="1449"/>
    <n v="17.457999999999998"/>
    <n v="54.52"/>
    <n v="1.17611E-2"/>
    <n v="1.17611E-2"/>
    <n v="0"/>
    <n v="0"/>
    <n v="5.1638999999999999E-3"/>
    <n v="6.4815000000000003E-3"/>
    <n v="1.0410000000000001E-4"/>
    <n v="1.1600000000000001E-5"/>
    <n v="5.1731015625E-3"/>
    <n v="3"/>
    <n v="100"/>
    <n v="0"/>
    <n v="1.27"/>
    <n v="98.334000000000003"/>
    <n v="64.22"/>
    <n v="0"/>
    <n v="0"/>
    <n v="57806.101694915254"/>
    <n v="7522.7118644067777"/>
    <n v="62.35"/>
    <n v="84.88"/>
    <n v="21.11"/>
    <n v="23.23"/>
    <s v=""/>
    <n v="100"/>
    <n v="0.46"/>
    <n v="0.2"/>
    <n v="0.7"/>
    <n v="0"/>
    <s v=""/>
    <s v=""/>
    <n v="0"/>
    <m/>
    <s v=""/>
    <n v="7.5"/>
    <n v="37.31"/>
    <n v="37.305699481865297"/>
    <n v="34.700000000000003"/>
    <n v="4.5999999999999996"/>
    <n v="0"/>
    <n v="0"/>
    <n v="8"/>
    <n v="96.653814729739324"/>
    <n v="8"/>
    <n v="0"/>
    <n v="36.684186529999998"/>
    <n v="36.684186529999998"/>
  </r>
  <r>
    <x v="18"/>
    <x v="4"/>
    <n v="35222086"/>
    <s v="Itapecerica da Serra"/>
    <n v="1.21714916111675"/>
    <n v="162907"/>
    <n v="161557"/>
    <n v="1350"/>
    <n v="1075.578"/>
    <n v="99.17"/>
    <n v="5.4560199999999996E-2"/>
    <n v="1.5939000000000002E-2"/>
    <n v="3.8621199999999994E-2"/>
    <n v="0"/>
    <n v="1.5898200000000001E-2"/>
    <n v="1.9053299999999999E-2"/>
    <n v="1.4433E-3"/>
    <n v="1.8165399999999998E-2"/>
    <n v="0.53212063151851852"/>
    <n v="6"/>
    <n v="11.11"/>
    <n v="88.89"/>
    <n v="150.93"/>
    <n v="9055.8539999999994"/>
    <n v="7151.13"/>
    <n v="6"/>
    <n v="0"/>
    <n v="435.56139392414076"/>
    <n v="61.946509358100009"/>
    <n v="93.76"/>
    <n v="99.17"/>
    <n v="28.21"/>
    <n v="46.15"/>
    <s v=""/>
    <n v="94.54"/>
    <n v="6.5"/>
    <n v="2.4"/>
    <n v="3.1"/>
    <n v="12.1"/>
    <s v=""/>
    <s v=""/>
    <n v="0"/>
    <m/>
    <s v=""/>
    <n v="8.6"/>
    <n v="26.83"/>
    <n v="26.291359499325001"/>
    <n v="21"/>
    <n v="3.2"/>
    <n v="4"/>
    <n v="0"/>
    <n v="45"/>
    <n v="3.0068369937735029"/>
    <n v="7"/>
    <n v="56"/>
    <n v="2429.4970720000001"/>
    <n v="2380.9071309999999"/>
  </r>
  <r>
    <x v="17"/>
    <x v="4"/>
    <n v="352220811"/>
    <s v="Itapecerica da Serra"/>
    <m/>
    <m/>
    <m/>
    <m/>
    <m/>
    <m/>
    <n v="0"/>
    <n v="0"/>
    <n v="0"/>
    <n v="0"/>
    <n v="0"/>
    <n v="0"/>
    <n v="0"/>
    <n v="0"/>
    <n v="0"/>
    <n v="0"/>
    <n v="0"/>
    <n v="0"/>
    <m/>
    <s v=""/>
    <m/>
    <m/>
    <m/>
    <s v=""/>
    <s v=""/>
    <m/>
    <m/>
    <m/>
    <m/>
    <s v=""/>
    <m/>
    <m/>
    <m/>
    <m/>
    <m/>
    <s v=""/>
    <s v=""/>
    <m/>
    <m/>
    <s v=""/>
    <m/>
    <m/>
    <m/>
    <m/>
    <m/>
    <m/>
    <m/>
    <n v="0"/>
    <m/>
    <n v="0"/>
    <n v="0"/>
    <m/>
    <m/>
  </r>
  <r>
    <x v="8"/>
    <x v="4"/>
    <n v="352230710"/>
    <s v="Itapetininga"/>
    <m/>
    <m/>
    <m/>
    <m/>
    <m/>
    <m/>
    <n v="4.5195999999999995E-3"/>
    <n v="4.1666999999999997E-3"/>
    <n v="3.5289999999999996E-4"/>
    <n v="0"/>
    <n v="0"/>
    <n v="0"/>
    <n v="4.1666999999999997E-3"/>
    <n v="3.5289999999999996E-4"/>
    <n v="0"/>
    <n v="1"/>
    <n v="25"/>
    <n v="75"/>
    <m/>
    <s v=""/>
    <m/>
    <m/>
    <m/>
    <s v=""/>
    <s v=""/>
    <m/>
    <m/>
    <m/>
    <m/>
    <s v=""/>
    <m/>
    <m/>
    <m/>
    <m/>
    <m/>
    <s v=""/>
    <s v=""/>
    <m/>
    <m/>
    <s v=""/>
    <m/>
    <m/>
    <m/>
    <m/>
    <m/>
    <m/>
    <m/>
    <n v="0"/>
    <m/>
    <n v="1"/>
    <n v="3"/>
    <m/>
    <m/>
  </r>
  <r>
    <x v="14"/>
    <x v="4"/>
    <n v="352230714"/>
    <s v="Itapetininga"/>
    <n v="1.1456903498958699"/>
    <n v="153861"/>
    <n v="140853"/>
    <n v="13008"/>
    <n v="85.855999999999995"/>
    <n v="91.55"/>
    <n v="1.6041272999999998"/>
    <n v="1.4569999999999999"/>
    <n v="0.14712729999999996"/>
    <n v="0"/>
    <n v="0.47824129999999998"/>
    <n v="0.11432409999999997"/>
    <n v="0.98920080000000044"/>
    <n v="2.2361100000000009E-2"/>
    <n v="0.48992262909722223"/>
    <n v="99"/>
    <n v="45.05"/>
    <n v="54.95"/>
    <n v="129.53"/>
    <n v="7771.95"/>
    <n v="2182.94"/>
    <n v="27"/>
    <n v="1"/>
    <n v="3978.3555286914811"/>
    <n v="479.61627702926666"/>
    <n v="91.4"/>
    <m/>
    <n v="85.61"/>
    <n v="40.58"/>
    <s v=""/>
    <n v="100"/>
    <n v="18.88"/>
    <n v="8.3000000000000007"/>
    <n v="23.6"/>
    <n v="6.3"/>
    <s v=""/>
    <s v=""/>
    <n v="0.64993728105237802"/>
    <m/>
    <s v=""/>
    <n v="10"/>
    <n v="90.01"/>
    <n v="90.014637106850898"/>
    <n v="71.900000000000006"/>
    <n v="8"/>
    <n v="3"/>
    <n v="1"/>
    <n v="49"/>
    <n v="97.566426127490374"/>
    <n v="82"/>
    <n v="100"/>
    <n v="6995.892589"/>
    <n v="6995.892589"/>
  </r>
  <r>
    <x v="14"/>
    <x v="4"/>
    <n v="352240614"/>
    <s v="Itapeva"/>
    <n v="0.38506456924301002"/>
    <n v="89992"/>
    <n v="79833"/>
    <n v="10159"/>
    <n v="49.262999999999998"/>
    <n v="88.71"/>
    <n v="1.3508572999999997"/>
    <n v="1.3260646999999997"/>
    <n v="2.4792599999999998E-2"/>
    <n v="0"/>
    <n v="0.43052319999999999"/>
    <n v="3.6794299999999995E-2"/>
    <n v="0.86415689999999978"/>
    <n v="1.9382900000000005E-2"/>
    <n v="0.24128105088888888"/>
    <n v="75"/>
    <n v="78.95"/>
    <n v="21.05"/>
    <n v="62.8"/>
    <n v="4239"/>
    <n v="1047.6600000000001"/>
    <n v="13"/>
    <n v="1"/>
    <n v="7183.8385634278602"/>
    <n v="848.04338163392299"/>
    <n v="88.08"/>
    <n v="94.48"/>
    <n v="77.5"/>
    <n v="43.73"/>
    <s v=""/>
    <n v="100"/>
    <n v="14.73"/>
    <n v="6.6"/>
    <n v="19.600000000000001"/>
    <n v="1"/>
    <s v=""/>
    <s v=""/>
    <n v="0"/>
    <m/>
    <s v=""/>
    <n v="2.2000000000000002"/>
    <n v="83.46"/>
    <n v="80.951900297394005"/>
    <n v="75.3"/>
    <n v="7.8"/>
    <n v="2"/>
    <n v="1"/>
    <n v="7"/>
    <n v="178.6298585869794"/>
    <n v="135"/>
    <n v="36"/>
    <n v="3537.6814989999998"/>
    <n v="3431.551054"/>
  </r>
  <r>
    <x v="18"/>
    <x v="4"/>
    <n v="35225056"/>
    <s v="Itapevi"/>
    <n v="1.8549717096408"/>
    <n v="222501"/>
    <n v="222501"/>
    <n v="0"/>
    <n v="2435.6979999999999"/>
    <n v="100"/>
    <n v="0.14040400000000003"/>
    <n v="9.0027300000000005E-2"/>
    <n v="5.037670000000001E-2"/>
    <n v="0"/>
    <n v="3.7999999999999999E-2"/>
    <n v="6.0549699999999998E-2"/>
    <n v="5.7870000000000003E-4"/>
    <n v="4.127560000000001E-2"/>
    <n v="0.74166175922222222"/>
    <n v="13"/>
    <n v="8"/>
    <n v="92"/>
    <n v="203.84"/>
    <n v="12230.352000000001"/>
    <n v="9447.98"/>
    <n v="7"/>
    <n v="0"/>
    <n v="170.08103334367036"/>
    <n v="25.512155001550553"/>
    <n v="95.68"/>
    <n v="100"/>
    <n v="62.96"/>
    <n v="52.8"/>
    <s v=""/>
    <n v="95.68"/>
    <n v="31.2"/>
    <n v="11.7"/>
    <n v="33.299999999999997"/>
    <n v="28"/>
    <s v=""/>
    <s v=""/>
    <n v="0"/>
    <m/>
    <s v=""/>
    <n v="8.6999999999999993"/>
    <n v="56.87"/>
    <n v="28.437161540587901"/>
    <n v="22.7"/>
    <n v="3.6"/>
    <n v="1"/>
    <n v="0"/>
    <n v="87"/>
    <n v="5.1236294075415794"/>
    <n v="8"/>
    <n v="92"/>
    <n v="6955.9299099999998"/>
    <n v="3477.9649549999999"/>
  </r>
  <r>
    <x v="8"/>
    <x v="4"/>
    <n v="352250510"/>
    <s v="Itapevi"/>
    <m/>
    <m/>
    <m/>
    <m/>
    <m/>
    <m/>
    <n v="0"/>
    <n v="0"/>
    <n v="0"/>
    <n v="0"/>
    <n v="0"/>
    <n v="0"/>
    <n v="0"/>
    <n v="0"/>
    <n v="0"/>
    <n v="0"/>
    <n v="0"/>
    <n v="0"/>
    <m/>
    <s v=""/>
    <m/>
    <m/>
    <m/>
    <s v=""/>
    <s v=""/>
    <m/>
    <m/>
    <m/>
    <m/>
    <s v=""/>
    <m/>
    <m/>
    <m/>
    <m/>
    <m/>
    <s v=""/>
    <s v=""/>
    <m/>
    <m/>
    <s v=""/>
    <m/>
    <m/>
    <m/>
    <m/>
    <m/>
    <m/>
    <m/>
    <n v="0"/>
    <m/>
    <n v="0"/>
    <n v="0"/>
    <m/>
    <m/>
  </r>
  <r>
    <x v="3"/>
    <x v="4"/>
    <n v="35226049"/>
    <s v="Itapira"/>
    <n v="0.57463765923768695"/>
    <n v="70571"/>
    <n v="65894"/>
    <n v="4677"/>
    <n v="136.369"/>
    <n v="93.37"/>
    <n v="0.30100570000000004"/>
    <n v="0.25212350000000006"/>
    <n v="4.8882199999999987E-2"/>
    <n v="0.25"/>
    <n v="6.004869999999999E-2"/>
    <n v="7.5060200000000007E-2"/>
    <n v="0.1364474"/>
    <n v="2.9449400000000001E-2"/>
    <n v="0.21269013064004627"/>
    <n v="40"/>
    <n v="33.880000000000003"/>
    <n v="66.12"/>
    <n v="54.48"/>
    <n v="3677.1840000000002"/>
    <n v="638.36"/>
    <n v="3"/>
    <n v="0"/>
    <n v="3154.8959204205694"/>
    <n v="375.37005285457195"/>
    <n v="99.01"/>
    <m/>
    <n v="99.01"/>
    <n v="39.51"/>
    <s v=""/>
    <n v="99.02"/>
    <n v="11.8"/>
    <n v="4.3"/>
    <n v="14.7"/>
    <n v="5.8"/>
    <s v=""/>
    <s v=""/>
    <n v="0"/>
    <m/>
    <s v=""/>
    <n v="7.2"/>
    <n v="100"/>
    <n v="100"/>
    <n v="82.6"/>
    <n v="9.6999999999999993"/>
    <n v="0"/>
    <n v="0"/>
    <n v="67"/>
    <n v="28.210053667954693"/>
    <n v="41"/>
    <n v="80"/>
    <n v="3677.1840000000002"/>
    <n v="3677.1840000000002"/>
  </r>
  <r>
    <x v="17"/>
    <x v="4"/>
    <n v="352265311"/>
    <s v="Itapirapuã Paulista"/>
    <n v="0.58259759878094297"/>
    <n v="4040"/>
    <n v="2033"/>
    <n v="2007"/>
    <n v="9.9429999999999996"/>
    <n v="50.32"/>
    <n v="1.4338699999999999E-2"/>
    <n v="2.6928999999999998E-3"/>
    <n v="1.16458E-2"/>
    <n v="0"/>
    <n v="1.30347E-2"/>
    <n v="1.304E-3"/>
    <n v="0"/>
    <n v="0"/>
    <n v="6.2777812500000004E-3"/>
    <n v="1"/>
    <n v="50"/>
    <n v="50"/>
    <n v="1.42"/>
    <n v="109.566"/>
    <n v="58.48"/>
    <n v="0"/>
    <n v="0"/>
    <n v="94686.059405940599"/>
    <n v="12177.267326732674"/>
    <n v="59.67"/>
    <n v="73.3"/>
    <n v="36.049999999999997"/>
    <n v="29.26"/>
    <s v=""/>
    <n v="100"/>
    <n v="0.27"/>
    <n v="0.1"/>
    <n v="0.1"/>
    <n v="0.7"/>
    <s v=""/>
    <s v=""/>
    <n v="0"/>
    <m/>
    <s v=""/>
    <n v="7.9"/>
    <n v="66.62"/>
    <n v="66.617137196632001"/>
    <n v="46.6"/>
    <n v="5.8"/>
    <n v="0"/>
    <n v="0"/>
    <n v="10"/>
    <n v="207.07953148256001"/>
    <n v="2"/>
    <n v="2"/>
    <n v="72.989732540000006"/>
    <n v="72.989732540000006"/>
  </r>
  <r>
    <x v="2"/>
    <x v="4"/>
    <n v="352270316"/>
    <s v="Itápolis"/>
    <n v="0.42562938979453502"/>
    <n v="40978"/>
    <n v="38017"/>
    <n v="2961"/>
    <n v="41.095999999999997"/>
    <n v="92.77"/>
    <n v="0.82570300000000008"/>
    <n v="0.50597650000000005"/>
    <n v="0.31972650000000002"/>
    <n v="0"/>
    <n v="0.12607699999999999"/>
    <n v="0.19635650000000002"/>
    <n v="0.4876878"/>
    <n v="1.5581700000000004E-2"/>
    <n v="0.10649983001388888"/>
    <n v="10"/>
    <n v="38.35"/>
    <n v="61.65"/>
    <n v="30.87"/>
    <n v="2083.806"/>
    <n v="375.09"/>
    <n v="3"/>
    <n v="0"/>
    <n v="5641.0483674166626"/>
    <n v="515.62106496168701"/>
    <n v="85.38"/>
    <n v="90.7"/>
    <n v="85.38"/>
    <n v="9.14"/>
    <s v=""/>
    <n v="94.13"/>
    <n v="27.62"/>
    <n v="11.3"/>
    <n v="21.8"/>
    <n v="47.7"/>
    <s v=""/>
    <s v=""/>
    <n v="0"/>
    <m/>
    <s v=""/>
    <n v="4.5"/>
    <n v="100"/>
    <n v="100"/>
    <n v="82"/>
    <n v="9.8000000000000007"/>
    <n v="1"/>
    <n v="0"/>
    <n v="7"/>
    <n v="118.31004799122033"/>
    <n v="51"/>
    <n v="82"/>
    <n v="2083.806"/>
    <n v="2083.806"/>
  </r>
  <r>
    <x v="14"/>
    <x v="4"/>
    <n v="352280214"/>
    <s v="Itaporanga"/>
    <n v="5.4896177068752799E-2"/>
    <n v="14617"/>
    <n v="11590"/>
    <n v="3027"/>
    <n v="28.788"/>
    <n v="79.290000000000006"/>
    <n v="0.16377460000000002"/>
    <n v="0.16138850000000002"/>
    <n v="2.3861000000000004E-3"/>
    <n v="0.01"/>
    <n v="2.45761E-2"/>
    <n v="0"/>
    <n v="0.13523350000000001"/>
    <n v="3.9649999999999998E-3"/>
    <n v="3.6622910417824076E-2"/>
    <n v="12"/>
    <n v="78.13"/>
    <n v="21.88"/>
    <n v="8.0399999999999991"/>
    <n v="619.97400000000005"/>
    <n v="157.04"/>
    <n v="3"/>
    <n v="1"/>
    <n v="12103.50687555586"/>
    <n v="1423.941985359512"/>
    <n v="82.31"/>
    <n v="89.83"/>
    <n v="69.39"/>
    <n v="27.73"/>
    <s v=""/>
    <n v="100"/>
    <n v="6.52"/>
    <n v="2.9"/>
    <n v="8.6999999999999993"/>
    <n v="0.4"/>
    <s v=""/>
    <s v=""/>
    <n v="0"/>
    <m/>
    <s v=""/>
    <n v="7.6"/>
    <n v="85.83"/>
    <n v="85.826908082820694"/>
    <n v="74.7"/>
    <n v="7.9"/>
    <n v="1"/>
    <n v="1"/>
    <n v="1"/>
    <n v="68.263280320377547"/>
    <n v="25"/>
    <n v="7"/>
    <n v="532.10451509999996"/>
    <n v="532.10451509999996"/>
  </r>
  <r>
    <x v="7"/>
    <x v="4"/>
    <n v="352290113"/>
    <s v="Itapuí"/>
    <n v="1.42080788057466"/>
    <n v="13163"/>
    <n v="12710"/>
    <n v="453"/>
    <n v="94.244"/>
    <n v="96.56"/>
    <n v="1.3263799999999999E-2"/>
    <n v="0"/>
    <n v="1.3263799999999999E-2"/>
    <n v="0"/>
    <n v="0"/>
    <n v="4.8842E-3"/>
    <n v="0"/>
    <n v="8.3796000000000009E-3"/>
    <n v="3.2314250902777779E-2"/>
    <n v="0"/>
    <n v="0"/>
    <n v="100"/>
    <n v="9.01"/>
    <n v="695.19600000000003"/>
    <n v="695.2"/>
    <n v="1"/>
    <n v="0"/>
    <n v="2755.1773911722253"/>
    <n v="287.49677125275394"/>
    <m/>
    <n v="96.47"/>
    <m/>
    <m/>
    <s v=""/>
    <m/>
    <n v="2.21"/>
    <n v="1.2"/>
    <n v="0"/>
    <n v="11.1"/>
    <s v=""/>
    <s v=""/>
    <n v="0"/>
    <m/>
    <s v=""/>
    <n v="7.5"/>
    <n v="87"/>
    <n v="0"/>
    <n v="0"/>
    <n v="1.6"/>
    <n v="1"/>
    <n v="0"/>
    <n v="1"/>
    <n v="0"/>
    <n v="0"/>
    <n v="6"/>
    <n v="604.82051999999999"/>
    <n v="0"/>
  </r>
  <r>
    <x v="16"/>
    <x v="4"/>
    <n v="352300818"/>
    <s v="Itapura"/>
    <m/>
    <m/>
    <m/>
    <m/>
    <m/>
    <m/>
    <n v="0"/>
    <n v="0"/>
    <n v="0"/>
    <n v="0"/>
    <n v="0"/>
    <n v="0"/>
    <n v="0"/>
    <n v="0"/>
    <n v="0"/>
    <n v="0"/>
    <n v="0"/>
    <n v="0"/>
    <m/>
    <s v=""/>
    <m/>
    <m/>
    <m/>
    <s v=""/>
    <s v=""/>
    <m/>
    <m/>
    <m/>
    <m/>
    <s v=""/>
    <m/>
    <m/>
    <m/>
    <m/>
    <m/>
    <s v=""/>
    <s v=""/>
    <m/>
    <m/>
    <s v=""/>
    <m/>
    <m/>
    <m/>
    <m/>
    <m/>
    <m/>
    <m/>
    <n v="0"/>
    <m/>
    <n v="0"/>
    <n v="0"/>
    <m/>
    <m/>
  </r>
  <r>
    <x v="12"/>
    <x v="4"/>
    <n v="352300819"/>
    <s v="Itapura"/>
    <n v="1.3079459016685799"/>
    <n v="4694"/>
    <n v="3751"/>
    <n v="943"/>
    <n v="15.276"/>
    <n v="79.91"/>
    <n v="2.7735300000000001E-2"/>
    <n v="2.61126E-2"/>
    <n v="1.6226999999999999E-3"/>
    <n v="0.42"/>
    <n v="1.3332999999999999E-3"/>
    <n v="2.8939999999999999E-4"/>
    <n v="2.61126E-2"/>
    <n v="0"/>
    <n v="9.6557046875000007E-3"/>
    <n v="0"/>
    <n v="62.5"/>
    <n v="37.5"/>
    <n v="2.66"/>
    <n v="205.416"/>
    <n v="90.38"/>
    <n v="0"/>
    <n v="0"/>
    <n v="14914.767788666382"/>
    <n v="1276.4891350660414"/>
    <n v="78.989999999999995"/>
    <n v="92.44"/>
    <n v="63.03"/>
    <n v="45.21"/>
    <s v=""/>
    <n v="97.27"/>
    <n v="3.91"/>
    <n v="1.2"/>
    <n v="5"/>
    <n v="0.9"/>
    <s v=""/>
    <s v=""/>
    <n v="0"/>
    <m/>
    <s v=""/>
    <n v="7.9"/>
    <n v="80"/>
    <n v="80"/>
    <n v="56"/>
    <n v="6.8"/>
    <n v="0"/>
    <n v="0"/>
    <n v="1"/>
    <n v="10.356571916439941"/>
    <n v="5"/>
    <n v="3"/>
    <n v="164.33279999999999"/>
    <n v="164.33279999999999"/>
  </r>
  <r>
    <x v="15"/>
    <x v="4"/>
    <n v="35231072"/>
    <s v="Itaquaquecetuba"/>
    <m/>
    <m/>
    <m/>
    <m/>
    <m/>
    <m/>
    <n v="0"/>
    <n v="0"/>
    <n v="0"/>
    <n v="0"/>
    <n v="0"/>
    <n v="0"/>
    <n v="0"/>
    <n v="0"/>
    <n v="0"/>
    <n v="0"/>
    <n v="0"/>
    <n v="0"/>
    <m/>
    <s v=""/>
    <m/>
    <m/>
    <m/>
    <s v=""/>
    <s v=""/>
    <m/>
    <m/>
    <m/>
    <m/>
    <s v=""/>
    <m/>
    <m/>
    <m/>
    <m/>
    <m/>
    <s v=""/>
    <s v=""/>
    <m/>
    <m/>
    <s v=""/>
    <m/>
    <m/>
    <m/>
    <m/>
    <m/>
    <m/>
    <m/>
    <n v="3"/>
    <m/>
    <n v="0"/>
    <n v="0"/>
    <m/>
    <m/>
  </r>
  <r>
    <x v="18"/>
    <x v="4"/>
    <n v="35231076"/>
    <s v="Itaquaquecetuba"/>
    <n v="1.4968137991314201"/>
    <n v="350610"/>
    <n v="350610"/>
    <n v="0"/>
    <n v="4287.2340000000004"/>
    <n v="100"/>
    <n v="4.6027200000000004E-2"/>
    <n v="1.60579E-2"/>
    <n v="2.9969300000000004E-2"/>
    <n v="0"/>
    <n v="3.1250000000000001E-4"/>
    <n v="2.46614E-2"/>
    <n v="4.0500000000000002E-5"/>
    <n v="2.1012800000000005E-2"/>
    <n v="1.2055749197916668"/>
    <n v="2"/>
    <n v="20.93"/>
    <n v="79.069999999999993"/>
    <n v="321.10000000000002"/>
    <n v="19265.795999999998"/>
    <n v="17803.62"/>
    <n v="22"/>
    <n v="4"/>
    <n v="107.93531274065201"/>
    <n v="13.491914092581503"/>
    <n v="98.7"/>
    <n v="95"/>
    <n v="66.89"/>
    <n v="49.32"/>
    <s v=""/>
    <n v="98.7"/>
    <n v="10.23"/>
    <n v="3.8"/>
    <n v="5.4"/>
    <n v="20"/>
    <s v=""/>
    <s v=""/>
    <n v="0"/>
    <m/>
    <s v=""/>
    <n v="9.6"/>
    <n v="61.74"/>
    <n v="8.6440621499755892"/>
    <n v="7.6"/>
    <n v="1.8"/>
    <n v="3"/>
    <n v="4"/>
    <n v="157"/>
    <n v="0"/>
    <n v="9"/>
    <n v="34"/>
    <n v="11895.33843"/>
    <n v="1665.3473799999999"/>
  </r>
  <r>
    <x v="14"/>
    <x v="4"/>
    <n v="352320614"/>
    <s v="Itararé"/>
    <n v="0.147151309263993"/>
    <n v="48504"/>
    <n v="44910"/>
    <n v="3594"/>
    <n v="48.331000000000003"/>
    <n v="92.59"/>
    <n v="0.1286767"/>
    <n v="0.12069779999999999"/>
    <n v="7.9789000000000006E-3"/>
    <n v="0.09"/>
    <n v="4.3619999999999996E-3"/>
    <n v="6.0634000000000009E-3"/>
    <n v="0.11330229999999998"/>
    <n v="4.9490000000000003E-3"/>
    <n v="0.12983925727777779"/>
    <n v="10"/>
    <n v="59.57"/>
    <n v="40.43"/>
    <n v="37.119999999999997"/>
    <n v="2505.7620000000002"/>
    <n v="2505.7600000000002"/>
    <n v="9"/>
    <n v="1"/>
    <n v="7340.455220188026"/>
    <n v="864.73033151904963"/>
    <n v="87.94"/>
    <n v="97.53"/>
    <n v="79.52"/>
    <n v="33.67"/>
    <s v=""/>
    <n v="95.22"/>
    <n v="2.5499999999999998"/>
    <n v="1.1000000000000001"/>
    <n v="3.2"/>
    <n v="0.6"/>
    <s v=""/>
    <s v=""/>
    <n v="0"/>
    <m/>
    <s v=""/>
    <n v="9.3000000000000007"/>
    <n v="81.89"/>
    <n v="0"/>
    <n v="0"/>
    <n v="1.2"/>
    <n v="0"/>
    <n v="1"/>
    <n v="63"/>
    <n v="3.0807323484933451"/>
    <n v="28"/>
    <n v="19"/>
    <n v="2052.0180220000002"/>
    <n v="0"/>
  </r>
  <r>
    <x v="19"/>
    <x v="4"/>
    <n v="35233057"/>
    <s v="Itariri"/>
    <m/>
    <m/>
    <m/>
    <m/>
    <m/>
    <m/>
    <n v="0.22411110000000001"/>
    <n v="0.22411110000000001"/>
    <n v="0"/>
    <n v="0"/>
    <n v="0.22411110000000001"/>
    <n v="0"/>
    <n v="0"/>
    <n v="0"/>
    <n v="0"/>
    <n v="1"/>
    <n v="100"/>
    <n v="0"/>
    <m/>
    <s v=""/>
    <m/>
    <m/>
    <m/>
    <s v=""/>
    <s v=""/>
    <m/>
    <m/>
    <m/>
    <m/>
    <s v=""/>
    <m/>
    <m/>
    <m/>
    <m/>
    <m/>
    <s v=""/>
    <s v=""/>
    <m/>
    <m/>
    <s v=""/>
    <m/>
    <m/>
    <m/>
    <m/>
    <m/>
    <m/>
    <m/>
    <n v="1"/>
    <m/>
    <n v="1"/>
    <n v="0"/>
    <m/>
    <m/>
  </r>
  <r>
    <x v="17"/>
    <x v="4"/>
    <n v="352330511"/>
    <s v="Itariri"/>
    <n v="1.1665337451092399"/>
    <n v="16538"/>
    <n v="11340"/>
    <n v="5198"/>
    <n v="60.628"/>
    <n v="68.569999999999993"/>
    <n v="3.9546000000000005E-2"/>
    <n v="3.9176800000000005E-2"/>
    <n v="3.6920000000000003E-4"/>
    <n v="0"/>
    <n v="2.2339299999999999E-2"/>
    <n v="0"/>
    <n v="1.7153700000000004E-2"/>
    <n v="5.3000000000000001E-5"/>
    <n v="1.6671509895833336E-2"/>
    <n v="18"/>
    <n v="77.78"/>
    <n v="22.22"/>
    <n v="7.56"/>
    <n v="583.20000000000005"/>
    <n v="443.07"/>
    <n v="1"/>
    <n v="1"/>
    <n v="18706.503809408634"/>
    <n v="2383.6014028298455"/>
    <n v="38.71"/>
    <n v="63.86"/>
    <n v="26.71"/>
    <n v="36.4"/>
    <s v=""/>
    <n v="60.62"/>
    <n v="6.49"/>
    <n v="2.7"/>
    <n v="9.4"/>
    <n v="0"/>
    <s v=""/>
    <s v=""/>
    <n v="0"/>
    <m/>
    <s v=""/>
    <n v="5.0999999999999996"/>
    <n v="36.619999999999997"/>
    <n v="36.107042253521101"/>
    <n v="24"/>
    <n v="4.0999999999999996"/>
    <n v="0"/>
    <n v="1"/>
    <n v="4"/>
    <n v="131.9616527684658"/>
    <n v="7"/>
    <n v="2"/>
    <n v="213.5661972"/>
    <n v="210.5762704"/>
  </r>
  <r>
    <x v="6"/>
    <x v="4"/>
    <n v="35234045"/>
    <s v="Itatiba"/>
    <n v="1.8232154076845299"/>
    <n v="111835"/>
    <n v="96298"/>
    <n v="15537"/>
    <n v="346.75400000000002"/>
    <n v="86.11"/>
    <n v="1.7971812"/>
    <n v="1.7447153"/>
    <n v="5.2465899999999996E-2"/>
    <n v="0"/>
    <n v="1.5307917"/>
    <n v="0.12338779999999995"/>
    <n v="3.1169099999999998E-2"/>
    <n v="0.1118326"/>
    <n v="0.29562391414351857"/>
    <n v="108"/>
    <n v="21.33"/>
    <n v="78.67"/>
    <n v="77.61"/>
    <n v="5238.7020000000002"/>
    <n v="892.76"/>
    <n v="25"/>
    <n v="0"/>
    <n v="1113.8480797603613"/>
    <n v="146.63316493047793"/>
    <n v="86.84"/>
    <n v="100"/>
    <n v="81.7"/>
    <n v="35.299999999999997"/>
    <s v=""/>
    <n v="100"/>
    <n v="119.81"/>
    <n v="45.5"/>
    <n v="178"/>
    <n v="10.1"/>
    <s v=""/>
    <s v=""/>
    <n v="0"/>
    <m/>
    <s v=""/>
    <n v="9.1"/>
    <n v="92.18"/>
    <n v="92.176016081412101"/>
    <n v="83"/>
    <n v="9.9"/>
    <n v="2"/>
    <n v="0"/>
    <n v="127"/>
    <n v="517.88773734209292"/>
    <n v="45"/>
    <n v="166"/>
    <n v="4828.8267980000001"/>
    <n v="4828.8267980000001"/>
  </r>
  <r>
    <x v="14"/>
    <x v="4"/>
    <n v="352350314"/>
    <s v="Itatinga"/>
    <m/>
    <m/>
    <m/>
    <m/>
    <m/>
    <m/>
    <n v="0"/>
    <n v="0"/>
    <n v="0"/>
    <n v="0.06"/>
    <n v="0"/>
    <n v="0"/>
    <n v="0"/>
    <n v="0"/>
    <n v="0"/>
    <n v="2"/>
    <n v="0"/>
    <n v="0"/>
    <m/>
    <s v=""/>
    <m/>
    <m/>
    <m/>
    <s v=""/>
    <s v=""/>
    <m/>
    <m/>
    <m/>
    <m/>
    <s v=""/>
    <m/>
    <m/>
    <m/>
    <m/>
    <m/>
    <s v=""/>
    <s v=""/>
    <m/>
    <m/>
    <s v=""/>
    <m/>
    <m/>
    <m/>
    <m/>
    <m/>
    <m/>
    <m/>
    <n v="0"/>
    <m/>
    <n v="0"/>
    <n v="0"/>
    <m/>
    <m/>
  </r>
  <r>
    <x v="5"/>
    <x v="4"/>
    <n v="352350317"/>
    <s v="Itatinga"/>
    <n v="1.38588039444087"/>
    <n v="19528"/>
    <n v="18065"/>
    <n v="1463"/>
    <n v="19.928999999999998"/>
    <n v="92.51"/>
    <n v="0.21974340000000003"/>
    <n v="0.20752380000000004"/>
    <n v="1.2219599999999999E-2"/>
    <n v="0"/>
    <n v="5.2325099999999999E-2"/>
    <n v="4.2303000000000002E-3"/>
    <n v="0.16253220000000002"/>
    <n v="6.558E-4"/>
    <n v="4.8338942185185182E-2"/>
    <n v="6"/>
    <n v="51.85"/>
    <n v="48.15"/>
    <n v="12.7"/>
    <n v="979.93799999999999"/>
    <n v="321.56"/>
    <n v="0"/>
    <n v="0"/>
    <n v="16633.59278984023"/>
    <n v="1889.4469479721427"/>
    <n v="81.319999999999993"/>
    <n v="96.24"/>
    <n v="80.510000000000005"/>
    <n v="36.909999999999997"/>
    <s v=""/>
    <n v="89.41"/>
    <n v="4.5"/>
    <n v="2.1"/>
    <n v="5.6"/>
    <n v="1"/>
    <s v=""/>
    <s v=""/>
    <n v="0"/>
    <m/>
    <s v=""/>
    <n v="9.6999999999999993"/>
    <n v="81.03"/>
    <n v="81.034194232163799"/>
    <n v="67.2"/>
    <n v="7.1"/>
    <n v="0"/>
    <n v="0"/>
    <n v="6"/>
    <n v="107.57372348114156"/>
    <n v="14"/>
    <n v="13"/>
    <n v="794.08486230000005"/>
    <n v="794.08486230000005"/>
  </r>
  <r>
    <x v="6"/>
    <x v="4"/>
    <n v="35236025"/>
    <s v="Itirapina"/>
    <m/>
    <m/>
    <m/>
    <m/>
    <m/>
    <m/>
    <n v="4.3404100000000001E-2"/>
    <n v="2.5554800000000003E-2"/>
    <n v="1.7849300000000002E-2"/>
    <n v="0"/>
    <n v="1.33565E-2"/>
    <n v="1.6668E-3"/>
    <n v="2.7877299999999997E-2"/>
    <n v="5.0349999999999993E-4"/>
    <n v="0"/>
    <n v="22"/>
    <n v="35"/>
    <n v="65"/>
    <m/>
    <s v=""/>
    <m/>
    <m/>
    <m/>
    <s v=""/>
    <s v=""/>
    <m/>
    <m/>
    <m/>
    <m/>
    <s v=""/>
    <m/>
    <m/>
    <m/>
    <m/>
    <m/>
    <s v=""/>
    <s v=""/>
    <m/>
    <m/>
    <s v=""/>
    <m/>
    <m/>
    <m/>
    <m/>
    <m/>
    <m/>
    <m/>
    <n v="4"/>
    <m/>
    <n v="7"/>
    <n v="13"/>
    <m/>
    <m/>
  </r>
  <r>
    <x v="7"/>
    <x v="4"/>
    <n v="352360213"/>
    <s v="Itirapina"/>
    <n v="1.3292113299499899"/>
    <n v="16524"/>
    <n v="15145"/>
    <n v="1379"/>
    <n v="29.283999999999999"/>
    <n v="91.65"/>
    <n v="0.30887909999999996"/>
    <n v="0.1169287"/>
    <n v="0.19195039999999999"/>
    <n v="0"/>
    <n v="0.1051851"/>
    <n v="9.2592999999999998E-3"/>
    <n v="0.17247180000000001"/>
    <n v="2.19629E-2"/>
    <n v="3.8594230875000003E-2"/>
    <n v="3"/>
    <n v="18.75"/>
    <n v="81.25"/>
    <n v="10.97"/>
    <n v="846.28800000000001"/>
    <n v="42.31"/>
    <n v="1"/>
    <n v="2"/>
    <n v="10878.431372549019"/>
    <n v="1316.8627450980391"/>
    <n v="76.73"/>
    <n v="100"/>
    <n v="86.04"/>
    <n v="31.36"/>
    <s v=""/>
    <n v="85.08"/>
    <n v="14.2"/>
    <n v="6.2"/>
    <n v="8"/>
    <n v="30.4"/>
    <s v=""/>
    <s v=""/>
    <n v="0"/>
    <m/>
    <s v=""/>
    <n v="7.1"/>
    <n v="100"/>
    <n v="100"/>
    <n v="95"/>
    <n v="10"/>
    <n v="0"/>
    <n v="2"/>
    <n v="6"/>
    <n v="272.06138746507662"/>
    <n v="9"/>
    <n v="39"/>
    <n v="846.28800000000001"/>
    <n v="846.28800000000001"/>
  </r>
  <r>
    <x v="11"/>
    <x v="4"/>
    <n v="35237018"/>
    <s v="Itirapuã"/>
    <n v="0.66818008356142"/>
    <n v="6131"/>
    <n v="5226"/>
    <n v="905"/>
    <n v="37.965000000000003"/>
    <n v="85.24"/>
    <n v="0.13223219999999999"/>
    <n v="0.11548259999999999"/>
    <n v="1.67496E-2"/>
    <n v="0"/>
    <n v="1.5117599999999998E-2"/>
    <n v="0"/>
    <n v="0.10657989999999998"/>
    <n v="1.0534699999999999E-2"/>
    <n v="1.3807522916666669E-2"/>
    <n v="3"/>
    <n v="72.73"/>
    <n v="27.27"/>
    <n v="3.71"/>
    <n v="286.36200000000002"/>
    <n v="25.46"/>
    <n v="0"/>
    <n v="0"/>
    <n v="13270.735605937041"/>
    <n v="1645.9827108138968"/>
    <n v="86.48"/>
    <n v="83.34"/>
    <n v="85.57"/>
    <n v="26.56"/>
    <s v=""/>
    <n v="100"/>
    <n v="16.32"/>
    <n v="5.0999999999999996"/>
    <n v="23.6"/>
    <n v="5.2"/>
    <s v=""/>
    <s v=""/>
    <n v="0"/>
    <m/>
    <s v=""/>
    <n v="10"/>
    <n v="95.9"/>
    <n v="95.904633724283798"/>
    <n v="91.1"/>
    <n v="9.9"/>
    <n v="0"/>
    <n v="0"/>
    <n v="0"/>
    <n v="108.63643023104402"/>
    <n v="16"/>
    <n v="6"/>
    <n v="274.6344272"/>
    <n v="274.6344272"/>
  </r>
  <r>
    <x v="4"/>
    <x v="4"/>
    <n v="35238004"/>
    <s v="Itobi"/>
    <n v="6.6168438488012293E-2"/>
    <n v="7584"/>
    <n v="7035"/>
    <n v="549"/>
    <n v="54.715000000000003"/>
    <n v="92.76"/>
    <n v="0.41555120000000006"/>
    <n v="0.41484430000000005"/>
    <n v="7.0690000000000011E-4"/>
    <n v="0"/>
    <n v="1.9377800000000001E-2"/>
    <n v="3.3330000000000002E-4"/>
    <n v="0.38291600000000003"/>
    <n v="1.2924100000000001E-2"/>
    <n v="1.7067950000000002E-2"/>
    <n v="21"/>
    <n v="86.76"/>
    <n v="13.24"/>
    <n v="4.95"/>
    <n v="381.61799999999999"/>
    <n v="71.23"/>
    <n v="0"/>
    <n v="0"/>
    <n v="9106.518987341773"/>
    <n v="914.81012658227837"/>
    <n v="86.42"/>
    <n v="89.26"/>
    <n v="84.32"/>
    <n v="14.45"/>
    <s v=""/>
    <n v="95.9"/>
    <n v="60.22"/>
    <n v="19"/>
    <n v="88.3"/>
    <n v="0.3"/>
    <s v=""/>
    <s v=""/>
    <n v="0"/>
    <m/>
    <s v=""/>
    <n v="7.2"/>
    <n v="84.72"/>
    <n v="84.724992875463101"/>
    <n v="81.3"/>
    <n v="9.8000000000000007"/>
    <n v="0"/>
    <n v="0"/>
    <n v="1"/>
    <n v="111.31975427628976"/>
    <n v="59"/>
    <n v="9"/>
    <n v="323.32582330000002"/>
    <n v="323.32582330000002"/>
  </r>
  <r>
    <x v="6"/>
    <x v="4"/>
    <n v="35239095"/>
    <s v="Itu"/>
    <m/>
    <m/>
    <m/>
    <m/>
    <m/>
    <m/>
    <n v="2.8469999999999998E-4"/>
    <n v="0"/>
    <n v="2.8469999999999998E-4"/>
    <n v="0"/>
    <n v="0"/>
    <n v="0"/>
    <n v="0"/>
    <n v="2.8469999999999998E-4"/>
    <n v="0"/>
    <n v="8"/>
    <n v="0"/>
    <n v="100"/>
    <m/>
    <s v=""/>
    <m/>
    <m/>
    <m/>
    <s v=""/>
    <s v=""/>
    <m/>
    <m/>
    <m/>
    <m/>
    <s v=""/>
    <m/>
    <m/>
    <m/>
    <m/>
    <m/>
    <s v=""/>
    <s v=""/>
    <m/>
    <m/>
    <s v=""/>
    <m/>
    <m/>
    <m/>
    <m/>
    <m/>
    <m/>
    <m/>
    <n v="0"/>
    <m/>
    <n v="0"/>
    <n v="3"/>
    <m/>
    <m/>
  </r>
  <r>
    <x v="8"/>
    <x v="4"/>
    <n v="352390910"/>
    <s v="Itu"/>
    <n v="1.0989242879360499"/>
    <n v="163775"/>
    <n v="154843"/>
    <n v="8932"/>
    <n v="255.90600000000001"/>
    <n v="94.55"/>
    <n v="1.6039923999999997"/>
    <n v="1.3005837"/>
    <n v="0.3034086999999997"/>
    <n v="0"/>
    <n v="1.0513310999999999"/>
    <n v="0.19600589999999998"/>
    <n v="5.5631400000000004E-2"/>
    <n v="0.30102399999999974"/>
    <n v="0.53398592329282413"/>
    <n v="199"/>
    <n v="15.9"/>
    <n v="84.1"/>
    <n v="142.05000000000001"/>
    <n v="8523.1440000000002"/>
    <n v="2651.21"/>
    <n v="25"/>
    <n v="0"/>
    <n v="1138.0110517478247"/>
    <n v="167.52446954663412"/>
    <n v="93.59"/>
    <n v="100"/>
    <n v="93.59"/>
    <n v="54.41"/>
    <s v=""/>
    <n v="100"/>
    <n v="74.97"/>
    <n v="27.1"/>
    <n v="102.4"/>
    <n v="34.9"/>
    <s v=""/>
    <s v=""/>
    <n v="1.2211876049458099"/>
    <m/>
    <s v=""/>
    <n v="8.9"/>
    <n v="98"/>
    <n v="72.52"/>
    <n v="68.900000000000006"/>
    <n v="7.6"/>
    <n v="2"/>
    <n v="0"/>
    <n v="159"/>
    <n v="196.82166779210368"/>
    <n v="76"/>
    <n v="402"/>
    <n v="8352.6811199999993"/>
    <n v="6180.9840290000002"/>
  </r>
  <r>
    <x v="6"/>
    <x v="4"/>
    <n v="35240065"/>
    <s v="Itupeva"/>
    <n v="3.7952914947652499"/>
    <n v="53551"/>
    <n v="48948"/>
    <n v="4603"/>
    <n v="267.06099999999998"/>
    <n v="91.4"/>
    <n v="0.19307779999999999"/>
    <n v="0.13968720000000001"/>
    <n v="5.3390599999999989E-2"/>
    <n v="0"/>
    <n v="7.3833300000000004E-2"/>
    <n v="2.3138699999999998E-2"/>
    <n v="3.0626900000000006E-2"/>
    <n v="6.5478899999999979E-2"/>
    <n v="0.12649440379629628"/>
    <n v="43"/>
    <n v="13.82"/>
    <n v="86.18"/>
    <n v="38.619999999999997"/>
    <n v="2607.0659999999998"/>
    <n v="824.79"/>
    <n v="6"/>
    <n v="0"/>
    <n v="1460.4634834083397"/>
    <n v="194.33586674385162"/>
    <n v="77.599999999999994"/>
    <n v="97.36"/>
    <n v="69.040000000000006"/>
    <n v="26.22"/>
    <s v=""/>
    <n v="89.36"/>
    <n v="20.54"/>
    <n v="7.8"/>
    <n v="22.9"/>
    <n v="16.2"/>
    <s v=""/>
    <s v=""/>
    <n v="0"/>
    <m/>
    <s v=""/>
    <n v="9.5"/>
    <n v="72.040000000000006"/>
    <n v="72.044751644975804"/>
    <n v="68.400000000000006"/>
    <n v="7.5"/>
    <n v="0"/>
    <n v="0"/>
    <n v="118"/>
    <n v="58.500611710197013"/>
    <n v="21"/>
    <n v="131"/>
    <n v="1878.2542249999999"/>
    <n v="1878.2542249999999"/>
  </r>
  <r>
    <x v="11"/>
    <x v="4"/>
    <n v="35241058"/>
    <s v="Ituverava"/>
    <n v="0.45435792966044303"/>
    <n v="39688"/>
    <n v="37365"/>
    <n v="2323"/>
    <n v="56.878999999999998"/>
    <n v="94.15"/>
    <n v="0.25570229999999999"/>
    <n v="0.24775839999999999"/>
    <n v="7.9439000000000003E-3"/>
    <n v="0"/>
    <n v="0.21299999999999999"/>
    <n v="3.0840000000000004E-3"/>
    <n v="3.4304000000000001E-2"/>
    <n v="5.314300000000001E-3"/>
    <n v="0.12080953703703703"/>
    <n v="6"/>
    <n v="41.3"/>
    <n v="58.7"/>
    <n v="31.04"/>
    <n v="2094.8760000000002"/>
    <n v="406.27"/>
    <n v="4"/>
    <n v="0"/>
    <n v="8891.5500907075184"/>
    <n v="1088.5990727675871"/>
    <n v="100"/>
    <n v="94.15"/>
    <n v="100"/>
    <n v="68.48"/>
    <s v=""/>
    <n v="100"/>
    <n v="7.31"/>
    <n v="2.2999999999999998"/>
    <n v="11.6"/>
    <n v="0.6"/>
    <s v=""/>
    <s v=""/>
    <n v="0"/>
    <m/>
    <s v=""/>
    <m/>
    <n v="100"/>
    <n v="100"/>
    <n v="80.599999999999994"/>
    <n v="10"/>
    <n v="2"/>
    <n v="0"/>
    <n v="9"/>
    <n v="176.3105837701371"/>
    <n v="19"/>
    <n v="27"/>
    <n v="2094.8760000000002"/>
    <n v="2094.8760000000002"/>
  </r>
  <r>
    <x v="9"/>
    <x v="4"/>
    <n v="352420412"/>
    <s v="Jaborandi"/>
    <n v="0.216046892821531"/>
    <n v="6651"/>
    <n v="6284"/>
    <n v="367"/>
    <n v="24.254000000000001"/>
    <n v="94.48"/>
    <n v="0.57913859999999995"/>
    <n v="0.55627629999999995"/>
    <n v="2.2862299999999999E-2"/>
    <n v="0.04"/>
    <n v="1.65509E-2"/>
    <n v="6.1319499999999999E-2"/>
    <n v="0.50072070000000002"/>
    <n v="5.4750000000000003E-4"/>
    <n v="1.390647890625E-2"/>
    <n v="7"/>
    <n v="70"/>
    <n v="30"/>
    <n v="4.5199999999999996"/>
    <n v="348.51600000000002"/>
    <n v="102.34"/>
    <n v="1"/>
    <n v="0"/>
    <n v="15741.921515561569"/>
    <n v="1849.201623815967"/>
    <n v="80.290000000000006"/>
    <n v="93.54"/>
    <n v="84.99"/>
    <n v="22.6"/>
    <s v=""/>
    <n v="85.84"/>
    <n v="48.26"/>
    <n v="17.399999999999999"/>
    <n v="68.7"/>
    <n v="5.9"/>
    <s v=""/>
    <s v=""/>
    <n v="0"/>
    <m/>
    <s v=""/>
    <n v="7.3"/>
    <n v="87.21"/>
    <n v="87.205226258763503"/>
    <n v="70.599999999999994"/>
    <n v="7.9"/>
    <n v="1"/>
    <n v="0"/>
    <n v="0"/>
    <n v="122.24517877318088"/>
    <n v="21"/>
    <n v="9"/>
    <n v="303.92416630000002"/>
    <n v="303.92416630000002"/>
  </r>
  <r>
    <x v="3"/>
    <x v="4"/>
    <n v="35243039"/>
    <s v="Jaboticabal"/>
    <n v="0.425818219071528"/>
    <n v="73315"/>
    <n v="71752"/>
    <n v="1563"/>
    <n v="103.77200000000001"/>
    <n v="97.87"/>
    <n v="1.3098430999999999"/>
    <n v="1.1923899999999998"/>
    <n v="0.11745309999999999"/>
    <n v="0.06"/>
    <n v="0.38176019999999994"/>
    <n v="0.41832330000000001"/>
    <n v="0.47795410000000005"/>
    <n v="3.1805500000000007E-2"/>
    <n v="0.21977732587962967"/>
    <n v="11"/>
    <n v="44.76"/>
    <n v="55.24"/>
    <n v="59.14"/>
    <n v="3992.0039999999999"/>
    <n v="817.58"/>
    <n v="6"/>
    <n v="0"/>
    <n v="4099.2713632953692"/>
    <n v="490.36404555684385"/>
    <n v="98.48"/>
    <n v="97.38"/>
    <n v="98.48"/>
    <n v="46.31"/>
    <s v=""/>
    <n v="97.4"/>
    <n v="37.97"/>
    <n v="13.7"/>
    <n v="51.6"/>
    <n v="10.3"/>
    <s v=""/>
    <s v=""/>
    <n v="0"/>
    <m/>
    <s v=""/>
    <n v="10"/>
    <n v="100"/>
    <n v="99"/>
    <n v="79.5"/>
    <n v="8.6"/>
    <n v="2"/>
    <n v="0"/>
    <n v="34"/>
    <n v="173.81228862945508"/>
    <n v="47"/>
    <n v="58"/>
    <n v="3992.0039999999999"/>
    <n v="3952.0839599999999"/>
  </r>
  <r>
    <x v="15"/>
    <x v="4"/>
    <n v="35244022"/>
    <s v="Jacareí"/>
    <n v="0.84902914805005103"/>
    <n v="221650"/>
    <n v="218589"/>
    <n v="3061"/>
    <n v="481.77499999999998"/>
    <n v="98.62"/>
    <n v="1.7871249"/>
    <n v="1.4237994999999999"/>
    <n v="0.36332540000000013"/>
    <n v="2.25"/>
    <n v="2.3611099999999999E-2"/>
    <n v="1.7072295000000004"/>
    <n v="1.8592000000000001E-2"/>
    <n v="3.7692300000000005E-2"/>
    <n v="0.77048464548611106"/>
    <n v="82"/>
    <n v="16.07"/>
    <n v="83.93"/>
    <n v="202.56"/>
    <n v="12153.348"/>
    <n v="5116.01"/>
    <n v="37"/>
    <n v="0"/>
    <n v="980.2979472140762"/>
    <n v="98.172073088202126"/>
    <n v="99.78"/>
    <n v="99.91"/>
    <n v="99.2"/>
    <n v="47.58"/>
    <s v=""/>
    <n v="100"/>
    <n v="59.97"/>
    <n v="25.9"/>
    <n v="62.2"/>
    <n v="52.7"/>
    <s v=""/>
    <s v=""/>
    <n v="0"/>
    <m/>
    <s v=""/>
    <n v="10"/>
    <n v="93"/>
    <n v="60.078000000000003"/>
    <n v="57.9"/>
    <n v="6.6"/>
    <n v="2"/>
    <n v="0"/>
    <n v="135"/>
    <n v="3.1149225543434444"/>
    <n v="27"/>
    <n v="141"/>
    <n v="11302.61364"/>
    <n v="7301.4884110000003"/>
  </r>
  <r>
    <x v="2"/>
    <x v="4"/>
    <n v="352450116"/>
    <s v="Jaci"/>
    <n v="2.56450044622474"/>
    <n v="6464"/>
    <n v="5814"/>
    <n v="650"/>
    <n v="44.752000000000002"/>
    <n v="89.94"/>
    <n v="2.9007499999999999E-2"/>
    <n v="1.6949599999999999E-2"/>
    <n v="1.20579E-2"/>
    <n v="0"/>
    <n v="9.5486000000000008E-3"/>
    <n v="2.8919999999999998E-4"/>
    <n v="1.6949599999999999E-2"/>
    <n v="2.2201E-3"/>
    <n v="1.4772933333333335E-2"/>
    <n v="0"/>
    <n v="12.5"/>
    <n v="87.5"/>
    <n v="3.98"/>
    <n v="307.31400000000002"/>
    <n v="50.4"/>
    <n v="0"/>
    <n v="0"/>
    <n v="4976.287128712871"/>
    <n v="487.87128712871271"/>
    <n v="87.76"/>
    <n v="86.11"/>
    <n v="84.51"/>
    <n v="0"/>
    <s v=""/>
    <n v="98.14"/>
    <n v="6.91"/>
    <n v="2.8"/>
    <n v="5.3"/>
    <n v="12.1"/>
    <s v=""/>
    <s v=""/>
    <n v="0"/>
    <m/>
    <s v=""/>
    <n v="10"/>
    <n v="95"/>
    <n v="95"/>
    <n v="83.6"/>
    <n v="9.9"/>
    <n v="0"/>
    <n v="0"/>
    <n v="1"/>
    <n v="67.691363484570871"/>
    <n v="2"/>
    <n v="14"/>
    <n v="291.94830000000002"/>
    <n v="291.94830000000002"/>
  </r>
  <r>
    <x v="17"/>
    <x v="4"/>
    <n v="352460011"/>
    <s v="Jacupiranga"/>
    <n v="-3.6620176365575997E-2"/>
    <n v="17169"/>
    <n v="9348"/>
    <n v="7821"/>
    <n v="24.236999999999998"/>
    <n v="54.45"/>
    <n v="8.4524599999999964E-2"/>
    <n v="8.004039999999997E-2"/>
    <n v="4.4841999999999998E-3"/>
    <n v="0"/>
    <n v="0"/>
    <n v="1.8580000000000001E-3"/>
    <n v="6.9242399999999982E-2"/>
    <n v="1.3424200000000001E-2"/>
    <n v="3.368293508680556E-2"/>
    <n v="37"/>
    <n v="62.07"/>
    <n v="37.93"/>
    <n v="6.81"/>
    <n v="525.58199999999999"/>
    <n v="168.32"/>
    <n v="2"/>
    <n v="0"/>
    <n v="38885.032325703301"/>
    <n v="5032.8289358727943"/>
    <n v="64.45"/>
    <n v="55.58"/>
    <n v="53.93"/>
    <n v="25.1"/>
    <s v=""/>
    <n v="100"/>
    <n v="0.91"/>
    <n v="0.4"/>
    <n v="1.2"/>
    <n v="0.2"/>
    <s v=""/>
    <s v=""/>
    <n v="5.82445104548896"/>
    <m/>
    <s v=""/>
    <n v="8.5"/>
    <n v="93.12"/>
    <n v="85.017262414383595"/>
    <n v="68"/>
    <n v="7.7"/>
    <n v="0"/>
    <n v="0"/>
    <n v="27"/>
    <n v="0"/>
    <n v="18"/>
    <n v="11"/>
    <n v="489.41448869999999"/>
    <n v="446.8354281"/>
  </r>
  <r>
    <x v="6"/>
    <x v="4"/>
    <n v="35247095"/>
    <s v="Jaguariúna"/>
    <n v="2.9712307859145901"/>
    <n v="51248"/>
    <n v="50221"/>
    <n v="1027"/>
    <n v="359.78699999999998"/>
    <n v="98"/>
    <n v="3.3662103999999999"/>
    <n v="3.3242853999999999"/>
    <n v="4.192499999999999E-2"/>
    <n v="0"/>
    <n v="0.3361574"/>
    <n v="2.9890001999999991"/>
    <n v="2.5582699999999996E-2"/>
    <n v="1.5470100000000007E-2"/>
    <n v="0.14886885605555558"/>
    <n v="31"/>
    <n v="15.65"/>
    <n v="84.35"/>
    <n v="41.23"/>
    <n v="2783.0520000000001"/>
    <n v="1364.15"/>
    <n v="9"/>
    <n v="0"/>
    <n v="1119.9562909772089"/>
    <n v="147.6865438651264"/>
    <n v="95.43"/>
    <n v="100"/>
    <n v="90.59"/>
    <n v="39.82"/>
    <s v=""/>
    <n v="98.27"/>
    <n v="487.86"/>
    <n v="185"/>
    <n v="738.7"/>
    <n v="17.5"/>
    <s v=""/>
    <s v=""/>
    <n v="1.9512956603184499"/>
    <m/>
    <s v=""/>
    <n v="9.5"/>
    <n v="96"/>
    <n v="57.936"/>
    <n v="51"/>
    <n v="6.2"/>
    <n v="3"/>
    <n v="0"/>
    <n v="39"/>
    <n v="225.70200974380427"/>
    <n v="18"/>
    <n v="97"/>
    <n v="2671.7299200000002"/>
    <n v="1612.389007"/>
  </r>
  <r>
    <x v="10"/>
    <x v="4"/>
    <n v="352480815"/>
    <s v="Jales"/>
    <m/>
    <m/>
    <m/>
    <m/>
    <m/>
    <m/>
    <n v="5.1928000000000002E-2"/>
    <n v="4.4000700000000004E-2"/>
    <n v="7.9273E-3"/>
    <n v="0"/>
    <n v="0"/>
    <n v="3.6227000000000004E-3"/>
    <n v="4.4020400000000008E-2"/>
    <n v="4.2848999999999995E-3"/>
    <n v="0"/>
    <n v="4"/>
    <n v="83.02"/>
    <n v="16.98"/>
    <m/>
    <s v=""/>
    <m/>
    <m/>
    <m/>
    <s v=""/>
    <s v=""/>
    <m/>
    <m/>
    <m/>
    <m/>
    <s v=""/>
    <m/>
    <m/>
    <m/>
    <m/>
    <m/>
    <s v=""/>
    <s v=""/>
    <m/>
    <m/>
    <s v=""/>
    <m/>
    <m/>
    <m/>
    <m/>
    <m/>
    <m/>
    <m/>
    <n v="7"/>
    <m/>
    <n v="44"/>
    <n v="9"/>
    <m/>
    <m/>
  </r>
  <r>
    <x v="16"/>
    <x v="4"/>
    <n v="352480818"/>
    <s v="Jales"/>
    <n v="7.7682687267355305E-2"/>
    <n v="47187"/>
    <n v="44404"/>
    <n v="2783"/>
    <n v="127.961"/>
    <n v="94.1"/>
    <n v="0.21712549999999997"/>
    <n v="9.5113000000000055E-3"/>
    <n v="0.20761419999999997"/>
    <n v="0"/>
    <n v="0.1760486"/>
    <n v="1.93177E-2"/>
    <n v="1.8215599999999995E-2"/>
    <n v="3.5436E-3"/>
    <n v="0.1416541724791667"/>
    <n v="7"/>
    <n v="37.840000000000003"/>
    <n v="62.16"/>
    <n v="36.9"/>
    <n v="2490.8040000000001"/>
    <n v="402.42"/>
    <n v="7"/>
    <n v="0"/>
    <n v="1857.9286667938204"/>
    <n v="173.76311272172421"/>
    <n v="98.62"/>
    <m/>
    <n v="97.65"/>
    <n v="18.14"/>
    <s v=""/>
    <n v="100"/>
    <n v="30.57"/>
    <n v="9.6999999999999993"/>
    <n v="8.6"/>
    <n v="82.9"/>
    <s v=""/>
    <s v=""/>
    <n v="0"/>
    <m/>
    <s v=""/>
    <n v="9.1"/>
    <n v="97.49"/>
    <n v="97.493017388953902"/>
    <n v="83.8"/>
    <n v="10"/>
    <n v="0"/>
    <n v="0"/>
    <n v="6"/>
    <n v="124.24625192447796"/>
    <n v="42"/>
    <n v="69"/>
    <n v="2428.3599770000001"/>
    <n v="2428.3599770000001"/>
  </r>
  <r>
    <x v="15"/>
    <x v="4"/>
    <n v="35249072"/>
    <s v="Jambeiro"/>
    <n v="2.0784739231465998"/>
    <n v="5916"/>
    <n v="2832"/>
    <n v="3084"/>
    <n v="32.194000000000003"/>
    <n v="47.87"/>
    <n v="5.2681299999999993E-2"/>
    <n v="3.7564499999999994E-2"/>
    <n v="1.51168E-2"/>
    <n v="0"/>
    <n v="0"/>
    <n v="7.9000000000000009E-5"/>
    <n v="2.27972E-2"/>
    <n v="2.9805100000000001E-2"/>
    <n v="1.1060146875000001E-2"/>
    <n v="52"/>
    <n v="74.58"/>
    <n v="25.42"/>
    <n v="2.08"/>
    <n v="160.27199999999999"/>
    <n v="13.46"/>
    <n v="1"/>
    <n v="0"/>
    <n v="14126.166328600406"/>
    <n v="1439.2697768762671"/>
    <n v="71.790000000000006"/>
    <n v="72.58"/>
    <n v="48.58"/>
    <n v="24.6"/>
    <s v=""/>
    <n v="100"/>
    <n v="4.58"/>
    <n v="2"/>
    <n v="4.3"/>
    <n v="5.6"/>
    <s v=""/>
    <s v=""/>
    <n v="0"/>
    <m/>
    <s v=""/>
    <n v="9.4"/>
    <n v="95.42"/>
    <n v="95.417406749555994"/>
    <n v="91.6"/>
    <n v="9.9"/>
    <n v="0"/>
    <n v="0"/>
    <n v="80"/>
    <n v="0"/>
    <n v="44"/>
    <n v="15"/>
    <n v="152.92738610000001"/>
    <n v="152.92738610000001"/>
  </r>
  <r>
    <x v="18"/>
    <x v="4"/>
    <n v="35250036"/>
    <s v="Jandira"/>
    <n v="1.42427389901569"/>
    <n v="117518"/>
    <n v="117518"/>
    <n v="0"/>
    <n v="6707.6480000000001"/>
    <n v="100"/>
    <n v="1.5209499999999999E-2"/>
    <n v="2.5371E-3"/>
    <n v="1.2672399999999999E-2"/>
    <n v="0"/>
    <n v="0"/>
    <n v="7.4356999999999999E-3"/>
    <n v="0"/>
    <n v="7.7738E-3"/>
    <n v="0.40940877314814816"/>
    <n v="1"/>
    <n v="7.41"/>
    <n v="92.59"/>
    <n v="108.16"/>
    <n v="6489.558"/>
    <n v="5355.1"/>
    <n v="4"/>
    <n v="0"/>
    <n v="64.404091288143093"/>
    <n v="10.734015214690514"/>
    <n v="100"/>
    <n v="100"/>
    <n v="74.430000000000007"/>
    <n v="49.79"/>
    <s v=""/>
    <n v="100"/>
    <n v="16.899999999999999"/>
    <n v="6.3"/>
    <n v="5.0999999999999996"/>
    <n v="31.7"/>
    <s v=""/>
    <s v=""/>
    <n v="0"/>
    <m/>
    <s v=""/>
    <n v="8.6999999999999993"/>
    <n v="66.22"/>
    <n v="21.851454456708801"/>
    <n v="17.5"/>
    <n v="3.1"/>
    <n v="1"/>
    <n v="0"/>
    <n v="73"/>
    <n v="0"/>
    <n v="2"/>
    <n v="25"/>
    <n v="4297.1600330000001"/>
    <n v="1418.062811"/>
  </r>
  <r>
    <x v="4"/>
    <x v="4"/>
    <n v="35251024"/>
    <s v="Jardinópolis"/>
    <n v="1.6342938723909599"/>
    <n v="40962"/>
    <n v="39910"/>
    <n v="1052"/>
    <n v="81.376999999999995"/>
    <n v="97.43"/>
    <n v="0.6451148000000001"/>
    <n v="0.52425350000000015"/>
    <n v="0.12086129999999999"/>
    <n v="0.03"/>
    <n v="4.5588000000000004E-2"/>
    <n v="0.46892139999999999"/>
    <n v="0.10287160000000001"/>
    <n v="2.7733799999999992E-2"/>
    <n v="0.12468756944444444"/>
    <n v="4"/>
    <n v="40.58"/>
    <n v="59.42"/>
    <n v="32.520000000000003"/>
    <n v="2194.9920000000002"/>
    <n v="2194.9899999999998"/>
    <n v="3"/>
    <n v="0"/>
    <n v="6043.5916215028565"/>
    <n v="600.50974073531586"/>
    <n v="100"/>
    <n v="100"/>
    <n v="100"/>
    <n v="0"/>
    <s v=""/>
    <n v="100"/>
    <n v="26.12"/>
    <n v="8.1999999999999993"/>
    <n v="31"/>
    <n v="15.5"/>
    <s v=""/>
    <s v=""/>
    <n v="0"/>
    <m/>
    <s v=""/>
    <n v="10"/>
    <n v="100"/>
    <n v="0"/>
    <n v="0"/>
    <n v="1.5"/>
    <n v="1"/>
    <n v="0"/>
    <n v="7"/>
    <n v="36.892210029401269"/>
    <n v="28"/>
    <n v="41"/>
    <n v="2194.9920000000002"/>
    <n v="0"/>
  </r>
  <r>
    <x v="6"/>
    <x v="4"/>
    <n v="35252015"/>
    <s v="Jarinu"/>
    <n v="2.70141383192315"/>
    <n v="27510"/>
    <n v="22853"/>
    <n v="4657"/>
    <n v="132.47"/>
    <n v="83.07"/>
    <n v="0.15209099999999998"/>
    <n v="0.13315669999999999"/>
    <n v="1.8934299999999998E-2"/>
    <n v="0"/>
    <n v="5.0888900000000008E-2"/>
    <n v="7.4972000000000007E-3"/>
    <n v="5.4202200000000013E-2"/>
    <n v="3.9502700000000016E-2"/>
    <n v="5.2957132083333337E-2"/>
    <n v="29"/>
    <n v="24.43"/>
    <n v="75.569999999999993"/>
    <n v="15.15"/>
    <n v="1168.992"/>
    <n v="973.83"/>
    <n v="2"/>
    <n v="0"/>
    <n v="2900.2573609596511"/>
    <n v="389.75790621592142"/>
    <n v="63.24"/>
    <n v="100"/>
    <n v="15.26"/>
    <n v="35.229999999999997"/>
    <s v=""/>
    <n v="81.83"/>
    <n v="15.68"/>
    <n v="6"/>
    <n v="21.1"/>
    <n v="5.6"/>
    <s v=""/>
    <s v=""/>
    <n v="0"/>
    <m/>
    <s v=""/>
    <n v="7.5"/>
    <n v="17.760000000000002"/>
    <n v="17.760497667185099"/>
    <n v="16.7"/>
    <n v="3.4"/>
    <n v="1"/>
    <n v="0"/>
    <n v="30"/>
    <n v="96.304308775154965"/>
    <n v="32"/>
    <n v="99"/>
    <n v="207.61879690000001"/>
    <n v="207.61879690000001"/>
  </r>
  <r>
    <x v="7"/>
    <x v="4"/>
    <n v="352530013"/>
    <s v="Jaú"/>
    <n v="1.3661739526950301"/>
    <n v="141344"/>
    <n v="137568"/>
    <n v="3776"/>
    <n v="205.34"/>
    <n v="97.33"/>
    <n v="1.2237595000000003"/>
    <n v="0.94265230000000033"/>
    <n v="0.28110720000000006"/>
    <n v="0"/>
    <n v="0.36175920000000006"/>
    <n v="0.73829060000000046"/>
    <n v="9.5237399999999972E-2"/>
    <n v="2.8472300000000006E-2"/>
    <n v="0.47709963751851847"/>
    <n v="7"/>
    <n v="34.46"/>
    <n v="65.540000000000006"/>
    <n v="126.27"/>
    <n v="7576.2"/>
    <n v="515.82000000000005"/>
    <n v="3"/>
    <n v="1"/>
    <n v="1256.1387819787185"/>
    <n v="127.17568485397334"/>
    <n v="96.89"/>
    <m/>
    <n v="96.89"/>
    <n v="59.2"/>
    <s v=""/>
    <n v="100"/>
    <n v="42.05"/>
    <n v="21.7"/>
    <n v="40.299999999999997"/>
    <n v="49.3"/>
    <s v=""/>
    <s v=""/>
    <n v="0"/>
    <m/>
    <s v=""/>
    <n v="9.6"/>
    <n v="99.14"/>
    <n v="99.14"/>
    <n v="93.2"/>
    <n v="9.5"/>
    <n v="0"/>
    <n v="1"/>
    <n v="8"/>
    <n v="75.87513624676545"/>
    <n v="51"/>
    <n v="97"/>
    <n v="7511.04468"/>
    <n v="7511.04468"/>
  </r>
  <r>
    <x v="11"/>
    <x v="4"/>
    <n v="35254098"/>
    <s v="Jeriquara"/>
    <n v="-0.25388824158568701"/>
    <n v="3146"/>
    <n v="2685"/>
    <n v="461"/>
    <n v="22.314"/>
    <n v="85.35"/>
    <n v="0.34560809999999992"/>
    <n v="0.31633179999999994"/>
    <n v="2.9276299999999998E-2"/>
    <n v="0"/>
    <n v="8.1574000000000004E-3"/>
    <n v="9.2592599999999997E-2"/>
    <n v="0.2444431"/>
    <n v="4.15E-4"/>
    <n v="8.1566604166666661E-3"/>
    <n v="14"/>
    <n v="71.430000000000007"/>
    <n v="28.57"/>
    <n v="1.85"/>
    <n v="142.88399999999999"/>
    <n v="22.86"/>
    <n v="0"/>
    <n v="0"/>
    <n v="22754.837889383343"/>
    <n v="2806.7641449459629"/>
    <n v="99.56"/>
    <m/>
    <n v="97.57"/>
    <n v="23.42"/>
    <s v=""/>
    <n v="100"/>
    <n v="48.68"/>
    <n v="15.2"/>
    <n v="73.599999999999994"/>
    <n v="10.5"/>
    <s v=""/>
    <s v=""/>
    <n v="0"/>
    <m/>
    <s v=""/>
    <n v="7.2"/>
    <n v="100"/>
    <n v="100"/>
    <n v="84"/>
    <n v="10"/>
    <n v="0"/>
    <n v="0"/>
    <n v="3"/>
    <n v="98.079355904696513"/>
    <n v="25"/>
    <n v="10"/>
    <n v="142.88399999999999"/>
    <n v="142.88399999999999"/>
  </r>
  <r>
    <x v="6"/>
    <x v="4"/>
    <n v="35255085"/>
    <s v="Joanópolis"/>
    <n v="0.93836436472318796"/>
    <n v="12336"/>
    <n v="12336"/>
    <n v="0"/>
    <n v="32.933"/>
    <n v="100"/>
    <n v="0.15476020000000001"/>
    <n v="0.1473314"/>
    <n v="7.4288000000000002E-3"/>
    <n v="0"/>
    <n v="6.50834E-2"/>
    <n v="6.4609999999999993E-4"/>
    <n v="8.3344999999999975E-2"/>
    <n v="5.6857000000000001E-3"/>
    <n v="2.2156612499999999E-2"/>
    <n v="51"/>
    <n v="51.35"/>
    <n v="48.65"/>
    <n v="8.99"/>
    <n v="693.19799999999998"/>
    <n v="326.77"/>
    <n v="0"/>
    <n v="0"/>
    <n v="11401.634241245136"/>
    <n v="1508.2879377431905"/>
    <n v="68.97"/>
    <n v="100"/>
    <n v="60.27"/>
    <n v="16.760000000000002"/>
    <s v=""/>
    <n v="68.97"/>
    <n v="9.16"/>
    <n v="3.5"/>
    <n v="13.4"/>
    <n v="1.3"/>
    <s v=""/>
    <s v=""/>
    <n v="0"/>
    <m/>
    <s v=""/>
    <n v="7.7"/>
    <n v="58.09"/>
    <n v="58.088653924359498"/>
    <n v="52.9"/>
    <n v="6.3"/>
    <n v="0"/>
    <n v="0"/>
    <n v="37"/>
    <n v="293.3661452083436"/>
    <n v="38"/>
    <n v="36"/>
    <n v="402.66938720000002"/>
    <n v="402.66938720000002"/>
  </r>
  <r>
    <x v="5"/>
    <x v="4"/>
    <n v="352560717"/>
    <s v="João Ramalho"/>
    <n v="0.65968014290520605"/>
    <n v="4290"/>
    <n v="3764"/>
    <n v="526"/>
    <n v="10.311999999999999"/>
    <n v="87.74"/>
    <n v="3.4652599999999999E-2"/>
    <n v="1.0999999999999999E-2"/>
    <n v="2.3652599999999999E-2"/>
    <n v="0"/>
    <n v="2.3512199999999997E-2"/>
    <n v="1.404E-4"/>
    <n v="1.0999999999999999E-2"/>
    <n v="0"/>
    <n v="9.4234765624999998E-3"/>
    <n v="0"/>
    <n v="11.11"/>
    <n v="88.89"/>
    <n v="2.65"/>
    <n v="204.768"/>
    <n v="22.32"/>
    <n v="0"/>
    <n v="0"/>
    <n v="26904.839160839161"/>
    <n v="2940.4195804195815"/>
    <n v="84.35"/>
    <n v="93.81"/>
    <n v="84.35"/>
    <n v="40"/>
    <s v=""/>
    <n v="98.81"/>
    <n v="5.88"/>
    <n v="3"/>
    <n v="5.9"/>
    <n v="5.9"/>
    <s v=""/>
    <s v=""/>
    <n v="0"/>
    <m/>
    <s v=""/>
    <n v="10"/>
    <n v="99"/>
    <n v="99"/>
    <n v="89.1"/>
    <n v="10"/>
    <n v="0"/>
    <n v="0"/>
    <n v="3"/>
    <n v="254.68307625983977"/>
    <n v="1"/>
    <n v="8"/>
    <n v="202.72031999999999"/>
    <n v="202.72031999999999"/>
  </r>
  <r>
    <x v="1"/>
    <x v="4"/>
    <n v="352560721"/>
    <s v="João Ramalho"/>
    <m/>
    <m/>
    <m/>
    <m/>
    <m/>
    <m/>
    <n v="7.5254500000000002E-2"/>
    <n v="7.5254500000000002E-2"/>
    <n v="0"/>
    <n v="0"/>
    <n v="0"/>
    <n v="0"/>
    <n v="7.5254500000000002E-2"/>
    <n v="0"/>
    <n v="0"/>
    <n v="0"/>
    <n v="100"/>
    <n v="0"/>
    <m/>
    <s v=""/>
    <m/>
    <m/>
    <m/>
    <s v=""/>
    <s v=""/>
    <m/>
    <m/>
    <m/>
    <m/>
    <s v=""/>
    <m/>
    <m/>
    <m/>
    <m/>
    <m/>
    <s v=""/>
    <s v=""/>
    <m/>
    <m/>
    <s v=""/>
    <m/>
    <m/>
    <m/>
    <m/>
    <m/>
    <m/>
    <m/>
    <n v="1"/>
    <m/>
    <n v="3"/>
    <n v="0"/>
    <m/>
    <m/>
  </r>
  <r>
    <x v="2"/>
    <x v="4"/>
    <n v="352570616"/>
    <s v="José Bonifácio"/>
    <m/>
    <m/>
    <m/>
    <m/>
    <m/>
    <m/>
    <n v="5.5600000000000003E-5"/>
    <n v="0"/>
    <n v="5.5600000000000003E-5"/>
    <n v="0"/>
    <n v="0"/>
    <n v="0"/>
    <n v="0"/>
    <n v="5.5600000000000003E-5"/>
    <n v="0"/>
    <n v="0"/>
    <n v="0"/>
    <n v="100"/>
    <m/>
    <s v=""/>
    <m/>
    <m/>
    <m/>
    <s v=""/>
    <s v=""/>
    <m/>
    <m/>
    <m/>
    <m/>
    <s v=""/>
    <m/>
    <m/>
    <m/>
    <m/>
    <m/>
    <s v=""/>
    <s v=""/>
    <m/>
    <m/>
    <s v=""/>
    <m/>
    <m/>
    <m/>
    <m/>
    <m/>
    <m/>
    <m/>
    <n v="0"/>
    <m/>
    <n v="0"/>
    <n v="1"/>
    <m/>
    <m/>
  </r>
  <r>
    <x v="12"/>
    <x v="4"/>
    <n v="352570619"/>
    <s v="José Bonifácio"/>
    <n v="1.0780784373310801"/>
    <n v="34726"/>
    <n v="31873"/>
    <n v="2853"/>
    <n v="40.442999999999998"/>
    <n v="91.78"/>
    <n v="0.29423479999999996"/>
    <n v="0.22742439999999997"/>
    <n v="6.6810399999999978E-2"/>
    <n v="0"/>
    <n v="0"/>
    <n v="0.18040999999999999"/>
    <n v="8.5622600000000007E-2"/>
    <n v="2.8202200000000007E-2"/>
    <n v="9.5769002638888892E-2"/>
    <n v="12"/>
    <n v="17.91"/>
    <n v="82.09"/>
    <n v="26"/>
    <n v="1755.0540000000001"/>
    <n v="662.54"/>
    <n v="1"/>
    <n v="1"/>
    <n v="5748.5135057305761"/>
    <n v="463.15037723895642"/>
    <n v="90.6"/>
    <m/>
    <n v="89.72"/>
    <n v="57.49"/>
    <s v=""/>
    <n v="100"/>
    <n v="14.01"/>
    <n v="4.5999999999999996"/>
    <n v="14.3"/>
    <n v="13.1"/>
    <s v=""/>
    <s v=""/>
    <n v="0"/>
    <m/>
    <s v=""/>
    <n v="10"/>
    <n v="100"/>
    <n v="77"/>
    <n v="62.2"/>
    <n v="6.9"/>
    <n v="0"/>
    <n v="1"/>
    <n v="12"/>
    <n v="0"/>
    <n v="12"/>
    <n v="55"/>
    <n v="1755.0540000000001"/>
    <n v="1351.39158"/>
  </r>
  <r>
    <x v="0"/>
    <x v="4"/>
    <n v="352580520"/>
    <s v="Júlio Mesquita"/>
    <n v="0.43466907772886598"/>
    <n v="4547"/>
    <n v="4338"/>
    <n v="209"/>
    <n v="35.465000000000003"/>
    <n v="95.4"/>
    <n v="1.48457E-2"/>
    <n v="1.0416699999999999E-2"/>
    <n v="4.4289999999999998E-3"/>
    <n v="0"/>
    <n v="0"/>
    <n v="0"/>
    <n v="1.4799399999999999E-2"/>
    <n v="4.6300000000000001E-5"/>
    <n v="1.0564214883814102E-2"/>
    <n v="0"/>
    <n v="25"/>
    <n v="75"/>
    <n v="3.14"/>
    <n v="241.92"/>
    <n v="53.46"/>
    <n v="0"/>
    <n v="0"/>
    <n v="6519.4281944138993"/>
    <n v="832.26742907411483"/>
    <m/>
    <m/>
    <m/>
    <m/>
    <s v=""/>
    <m/>
    <n v="3.81"/>
    <n v="1.6"/>
    <n v="3.9"/>
    <n v="3.7"/>
    <s v=""/>
    <s v=""/>
    <n v="0"/>
    <m/>
    <s v=""/>
    <n v="8.6999999999999993"/>
    <n v="95"/>
    <n v="95"/>
    <n v="77.900000000000006"/>
    <n v="8"/>
    <n v="0"/>
    <n v="0"/>
    <n v="4"/>
    <n v="0"/>
    <n v="1"/>
    <n v="3"/>
    <n v="229.82400000000001"/>
    <n v="229.82400000000001"/>
  </r>
  <r>
    <x v="8"/>
    <x v="4"/>
    <n v="352585410"/>
    <s v="Jumirim"/>
    <n v="2.0178975230990002"/>
    <n v="3120"/>
    <n v="1958"/>
    <n v="1162"/>
    <n v="54.988"/>
    <n v="62.76"/>
    <n v="1.1640000000000003E-2"/>
    <n v="3.2409999999999996E-4"/>
    <n v="1.1315900000000002E-2"/>
    <n v="0"/>
    <n v="4.45E-3"/>
    <n v="6.3798000000000006E-3"/>
    <n v="2.7779999999999998E-4"/>
    <n v="5.3240000000000004E-4"/>
    <n v="8.1250000000000003E-3"/>
    <n v="4"/>
    <n v="13.33"/>
    <n v="86.67"/>
    <n v="1.3"/>
    <n v="99.9"/>
    <n v="35.369999999999997"/>
    <n v="0"/>
    <n v="0"/>
    <n v="5154.9230769230771"/>
    <n v="707.53846153846155"/>
    <n v="100"/>
    <n v="100"/>
    <n v="57.99"/>
    <n v="40.93"/>
    <s v=""/>
    <n v="100"/>
    <n v="6.47"/>
    <n v="2.2999999999999998"/>
    <n v="0.3"/>
    <n v="16.2"/>
    <s v=""/>
    <s v=""/>
    <n v="0"/>
    <m/>
    <s v=""/>
    <n v="10"/>
    <n v="95"/>
    <n v="95"/>
    <n v="64.599999999999994"/>
    <n v="7.3"/>
    <n v="0"/>
    <n v="0"/>
    <n v="8"/>
    <n v="49.230769230769226"/>
    <n v="2"/>
    <n v="13"/>
    <n v="94.905000000000001"/>
    <n v="94.905000000000001"/>
  </r>
  <r>
    <x v="6"/>
    <x v="4"/>
    <n v="35259045"/>
    <s v="Jundiaí"/>
    <n v="1.16199908540962"/>
    <n v="394185"/>
    <n v="380960"/>
    <n v="13225"/>
    <n v="912.529"/>
    <n v="96.64"/>
    <n v="2.4174409999999997"/>
    <n v="2.1434038999999996"/>
    <n v="0.27403709999999998"/>
    <n v="0"/>
    <n v="2.0130647999999995"/>
    <n v="0.30070819999999998"/>
    <n v="2.3356499999999999E-2"/>
    <n v="8.0311499999999952E-2"/>
    <n v="1.3489535367534726"/>
    <n v="76"/>
    <n v="11.71"/>
    <n v="88.29"/>
    <n v="349.46"/>
    <n v="20967.444"/>
    <n v="2611.6799999999998"/>
    <n v="78"/>
    <n v="2"/>
    <n v="415.21579968796379"/>
    <n v="56.002130979108792"/>
    <n v="98.23"/>
    <n v="98.59"/>
    <n v="98.23"/>
    <n v="42.08"/>
    <s v=""/>
    <n v="99.5"/>
    <n v="123.34"/>
    <n v="46.6"/>
    <n v="170.1"/>
    <n v="39.1"/>
    <s v=""/>
    <s v=""/>
    <n v="0"/>
    <m/>
    <s v=""/>
    <n v="9.8000000000000007"/>
    <n v="99.5"/>
    <n v="99.5"/>
    <n v="87.5"/>
    <n v="10"/>
    <n v="13"/>
    <n v="2"/>
    <n v="523"/>
    <n v="149.2267854417498"/>
    <n v="41"/>
    <n v="309"/>
    <n v="20862.606779999998"/>
    <n v="20862.606779999998"/>
  </r>
  <r>
    <x v="8"/>
    <x v="4"/>
    <n v="352590410"/>
    <s v="Jundiaí"/>
    <m/>
    <m/>
    <m/>
    <m/>
    <m/>
    <m/>
    <n v="0"/>
    <n v="0"/>
    <n v="0"/>
    <n v="0"/>
    <n v="0"/>
    <n v="0"/>
    <n v="0"/>
    <n v="0"/>
    <n v="0"/>
    <n v="0"/>
    <n v="0"/>
    <n v="0"/>
    <m/>
    <s v=""/>
    <m/>
    <m/>
    <m/>
    <s v=""/>
    <s v=""/>
    <m/>
    <m/>
    <m/>
    <m/>
    <s v=""/>
    <m/>
    <m/>
    <m/>
    <m/>
    <m/>
    <s v=""/>
    <s v=""/>
    <m/>
    <m/>
    <s v=""/>
    <m/>
    <m/>
    <m/>
    <m/>
    <m/>
    <m/>
    <m/>
    <n v="0"/>
    <m/>
    <n v="0"/>
    <n v="0"/>
    <m/>
    <m/>
  </r>
  <r>
    <x v="0"/>
    <x v="4"/>
    <n v="352600120"/>
    <s v="Junqueirópolis"/>
    <m/>
    <m/>
    <m/>
    <m/>
    <m/>
    <m/>
    <n v="0.24792249999999996"/>
    <n v="0.17410490000000001"/>
    <n v="7.3817599999999955E-2"/>
    <n v="0"/>
    <n v="0"/>
    <n v="0.15835250000000001"/>
    <n v="8.6381399999999969E-2"/>
    <n v="3.1885999999999998E-3"/>
    <n v="0"/>
    <n v="0"/>
    <n v="11.11"/>
    <n v="88.89"/>
    <m/>
    <s v=""/>
    <m/>
    <m/>
    <m/>
    <s v=""/>
    <s v=""/>
    <m/>
    <m/>
    <m/>
    <m/>
    <s v=""/>
    <m/>
    <m/>
    <m/>
    <m/>
    <m/>
    <s v=""/>
    <s v=""/>
    <m/>
    <m/>
    <s v=""/>
    <m/>
    <m/>
    <m/>
    <m/>
    <m/>
    <m/>
    <m/>
    <n v="1"/>
    <m/>
    <n v="4"/>
    <n v="32"/>
    <m/>
    <m/>
  </r>
  <r>
    <x v="1"/>
    <x v="4"/>
    <n v="352600121"/>
    <s v="Junqueirópolis"/>
    <n v="0.803854078410282"/>
    <n v="19534"/>
    <n v="16406"/>
    <n v="3128"/>
    <n v="33.515000000000001"/>
    <n v="83.99"/>
    <n v="9.4155799999999984E-2"/>
    <n v="7.0740599999999987E-2"/>
    <n v="2.3415200000000004E-2"/>
    <n v="0"/>
    <n v="0"/>
    <n v="5.58342E-2"/>
    <n v="3.7696600000000004E-2"/>
    <n v="6.2500000000000001E-4"/>
    <n v="4.8894890701388895E-2"/>
    <n v="2"/>
    <n v="28.57"/>
    <n v="71.430000000000007"/>
    <n v="11.63"/>
    <n v="897.48"/>
    <n v="375.02"/>
    <n v="2"/>
    <n v="0"/>
    <n v="6974.2766458482647"/>
    <n v="839.49626292617995"/>
    <n v="82.23"/>
    <n v="80"/>
    <n v="82.23"/>
    <n v="0"/>
    <s v=""/>
    <n v="100"/>
    <n v="18.29"/>
    <n v="7.9"/>
    <n v="18.100000000000001"/>
    <n v="18.7"/>
    <s v=""/>
    <s v=""/>
    <n v="0"/>
    <m/>
    <s v=""/>
    <n v="8.4"/>
    <n v="92.4"/>
    <n v="92.4"/>
    <n v="58.2"/>
    <n v="7.2"/>
    <n v="0"/>
    <n v="0"/>
    <n v="1"/>
    <n v="0"/>
    <n v="4"/>
    <n v="10"/>
    <n v="829.27152000000001"/>
    <n v="829.27152000000001"/>
  </r>
  <r>
    <x v="17"/>
    <x v="4"/>
    <n v="352610011"/>
    <s v="Juquiá"/>
    <n v="-0.569690602215012"/>
    <n v="18896"/>
    <n v="12183"/>
    <n v="6713"/>
    <n v="23.016999999999999"/>
    <n v="64.47"/>
    <n v="0.17713889999999996"/>
    <n v="0.17535639999999997"/>
    <n v="1.7825000000000002E-3"/>
    <n v="0"/>
    <n v="3.2841700000000008E-2"/>
    <n v="9.9139999999999992E-4"/>
    <n v="0.1166389"/>
    <n v="2.66669E-2"/>
    <n v="3.7813039296296293E-2"/>
    <n v="111"/>
    <n v="84.71"/>
    <n v="15.29"/>
    <n v="8.51"/>
    <n v="656.47799999999995"/>
    <n v="539.75"/>
    <n v="4"/>
    <n v="1"/>
    <n v="41222.438611346319"/>
    <n v="5340.5588484335294"/>
    <n v="65.739999999999995"/>
    <n v="93.39"/>
    <n v="47.17"/>
    <n v="30.74"/>
    <s v=""/>
    <n v="100"/>
    <n v="1.64"/>
    <n v="0.7"/>
    <n v="2.2999999999999998"/>
    <n v="0.1"/>
    <s v=""/>
    <s v=""/>
    <n v="0"/>
    <m/>
    <s v=""/>
    <n v="8"/>
    <n v="68.790000000000006"/>
    <n v="65.694517507808598"/>
    <n v="17.8"/>
    <n v="4.0999999999999996"/>
    <n v="0"/>
    <n v="1"/>
    <n v="15"/>
    <n v="87.271482573558373"/>
    <n v="72"/>
    <n v="13"/>
    <n v="451.59168030000001"/>
    <n v="431.27005459999998"/>
  </r>
  <r>
    <x v="18"/>
    <x v="4"/>
    <n v="35262096"/>
    <s v="Juquitiba"/>
    <m/>
    <m/>
    <m/>
    <m/>
    <m/>
    <m/>
    <n v="3.4700000000000003E-5"/>
    <n v="0"/>
    <n v="3.4700000000000003E-5"/>
    <n v="0"/>
    <n v="0"/>
    <n v="0"/>
    <n v="0"/>
    <n v="3.4700000000000003E-5"/>
    <n v="0"/>
    <n v="0"/>
    <n v="0"/>
    <n v="100"/>
    <m/>
    <s v=""/>
    <m/>
    <m/>
    <m/>
    <s v=""/>
    <s v=""/>
    <m/>
    <m/>
    <m/>
    <m/>
    <s v=""/>
    <m/>
    <m/>
    <m/>
    <m/>
    <m/>
    <s v=""/>
    <s v=""/>
    <m/>
    <m/>
    <s v=""/>
    <m/>
    <m/>
    <m/>
    <m/>
    <m/>
    <m/>
    <m/>
    <n v="0"/>
    <m/>
    <n v="0"/>
    <n v="1"/>
    <m/>
    <m/>
  </r>
  <r>
    <x v="17"/>
    <x v="4"/>
    <n v="352620911"/>
    <s v="Juquitiba"/>
    <n v="0.54667253425277895"/>
    <n v="29684"/>
    <n v="24588"/>
    <n v="5096"/>
    <n v="56.91"/>
    <n v="82.83"/>
    <n v="7.1656899999999996E-2"/>
    <n v="6.1501300000000002E-2"/>
    <n v="1.0155600000000001E-2"/>
    <n v="0"/>
    <n v="5.3139600000000002E-2"/>
    <n v="2.3260000000000002E-4"/>
    <n v="1.5844399999999998E-2"/>
    <n v="2.4402999999999998E-3"/>
    <n v="3.8935066699074074E-2"/>
    <n v="25"/>
    <n v="19.440000000000001"/>
    <n v="80.56"/>
    <n v="16.71"/>
    <n v="1288.71"/>
    <n v="1106.83"/>
    <n v="4"/>
    <n v="2"/>
    <n v="16849.513542649238"/>
    <n v="2177.9005524861877"/>
    <n v="43.09"/>
    <n v="93.39"/>
    <n v="13.6"/>
    <n v="31.44"/>
    <s v=""/>
    <n v="55.68"/>
    <n v="1.04"/>
    <n v="0.5"/>
    <n v="1.3"/>
    <n v="0.5"/>
    <s v=""/>
    <s v=""/>
    <n v="0"/>
    <m/>
    <s v=""/>
    <n v="0.8"/>
    <n v="15.34"/>
    <n v="15.3404665272824"/>
    <n v="14.1"/>
    <n v="3.2"/>
    <n v="0"/>
    <n v="2"/>
    <n v="48"/>
    <n v="136.12407655451739"/>
    <n v="7"/>
    <n v="29"/>
    <n v="197.6941262"/>
    <n v="197.6941262"/>
  </r>
  <r>
    <x v="15"/>
    <x v="4"/>
    <n v="35263082"/>
    <s v="Lagoinha"/>
    <n v="-0.148224032450017"/>
    <n v="4818"/>
    <n v="3305"/>
    <n v="1513"/>
    <n v="18.826000000000001"/>
    <n v="68.599999999999994"/>
    <n v="4.3074100000000004E-2"/>
    <n v="4.3074100000000004E-2"/>
    <n v="0"/>
    <n v="0.01"/>
    <n v="1.6E-2"/>
    <n v="4.6300000000000001E-5"/>
    <n v="2.6750000000000003E-2"/>
    <n v="2.7779999999999998E-4"/>
    <n v="7.9321343750000002E-3"/>
    <n v="8"/>
    <n v="100"/>
    <n v="0"/>
    <n v="2.25"/>
    <n v="173.232"/>
    <n v="27.27"/>
    <n v="0"/>
    <n v="0"/>
    <n v="25330.909090909092"/>
    <n v="2552.7272727272721"/>
    <n v="63.22"/>
    <n v="64.819999999999993"/>
    <n v="62.09"/>
    <n v="25.39"/>
    <s v=""/>
    <n v="97.54"/>
    <n v="2.58"/>
    <n v="1.1000000000000001"/>
    <n v="3.4"/>
    <n v="0"/>
    <s v=""/>
    <s v=""/>
    <n v="0"/>
    <m/>
    <s v=""/>
    <n v="5.7"/>
    <n v="85.11"/>
    <n v="85.106382978723403"/>
    <n v="84.3"/>
    <n v="9.5"/>
    <n v="0"/>
    <n v="0"/>
    <n v="1"/>
    <n v="201.71115671499197"/>
    <n v="7"/>
    <n v="0"/>
    <n v="147.4314894"/>
    <n v="147.4314894"/>
  </r>
  <r>
    <x v="8"/>
    <x v="4"/>
    <n v="352640710"/>
    <s v="Laranjal Paulista"/>
    <n v="1.0981798237710501"/>
    <n v="26830"/>
    <n v="24193"/>
    <n v="2637"/>
    <n v="69.370999999999995"/>
    <n v="90.17"/>
    <n v="0.22193869999999999"/>
    <n v="0.2141014"/>
    <n v="7.8373000000000019E-3"/>
    <n v="0"/>
    <n v="0.1100139"/>
    <n v="0.10245139999999998"/>
    <n v="4.5605999999999997E-3"/>
    <n v="4.9128000000000002E-3"/>
    <n v="7.1738948333333344E-2"/>
    <n v="8"/>
    <n v="33.33"/>
    <n v="66.67"/>
    <n v="17.329999999999998"/>
    <n v="1336.5540000000001"/>
    <n v="249.36"/>
    <n v="4"/>
    <n v="0"/>
    <n v="4043.378307864331"/>
    <n v="599.45434215430487"/>
    <n v="87.84"/>
    <m/>
    <n v="83.93"/>
    <n v="53"/>
    <s v=""/>
    <n v="98.09"/>
    <n v="18.04"/>
    <n v="6.5"/>
    <n v="29.7"/>
    <n v="1.5"/>
    <s v=""/>
    <s v=""/>
    <n v="0"/>
    <m/>
    <s v=""/>
    <n v="10"/>
    <n v="90.62"/>
    <n v="90.622792804021799"/>
    <n v="81.3"/>
    <n v="9.6999999999999993"/>
    <n v="0"/>
    <n v="0"/>
    <n v="23"/>
    <n v="153.33372255317653"/>
    <n v="10"/>
    <n v="20"/>
    <n v="1211.2225619999999"/>
    <n v="1211.2225619999999"/>
  </r>
  <r>
    <x v="12"/>
    <x v="4"/>
    <n v="352650619"/>
    <s v="Lavínia"/>
    <n v="1.6355459065835001"/>
    <n v="8594"/>
    <n v="4195"/>
    <n v="4399"/>
    <n v="15.959"/>
    <n v="48.81"/>
    <n v="5.2099999999999999E-5"/>
    <n v="0"/>
    <n v="5.2099999999999999E-5"/>
    <n v="0"/>
    <n v="0"/>
    <n v="0"/>
    <n v="0"/>
    <n v="5.2099999999999999E-5"/>
    <n v="1.0923779687500003E-2"/>
    <n v="0"/>
    <n v="0"/>
    <n v="100"/>
    <n v="3.72"/>
    <n v="286.68599999999998"/>
    <n v="93.32"/>
    <n v="0"/>
    <n v="0"/>
    <n v="14127.717011868746"/>
    <n v="1394.4240167558758"/>
    <n v="48.81"/>
    <n v="48.81"/>
    <n v="45.97"/>
    <n v="2.7"/>
    <s v=""/>
    <n v="100"/>
    <n v="0.83"/>
    <n v="0.3"/>
    <n v="0"/>
    <n v="3.1"/>
    <s v=""/>
    <s v=""/>
    <n v="0"/>
    <m/>
    <s v=""/>
    <n v="7.2"/>
    <n v="95"/>
    <n v="95"/>
    <n v="67.400000000000006"/>
    <n v="7.5"/>
    <n v="0"/>
    <n v="0"/>
    <n v="1"/>
    <n v="0"/>
    <n v="0"/>
    <n v="1"/>
    <n v="272.35169999999999"/>
    <n v="272.35169999999999"/>
  </r>
  <r>
    <x v="0"/>
    <x v="4"/>
    <n v="352650620"/>
    <s v="Lavínia"/>
    <m/>
    <m/>
    <m/>
    <m/>
    <m/>
    <m/>
    <n v="1.1569900000000001E-2"/>
    <n v="0"/>
    <n v="1.1569900000000001E-2"/>
    <n v="0"/>
    <n v="5.6480999999999996E-3"/>
    <n v="1.0629999999999999E-3"/>
    <n v="0"/>
    <n v="4.8587999999999999E-3"/>
    <n v="0"/>
    <n v="0"/>
    <n v="0"/>
    <n v="100"/>
    <m/>
    <s v=""/>
    <m/>
    <m/>
    <m/>
    <s v=""/>
    <s v=""/>
    <m/>
    <m/>
    <m/>
    <m/>
    <s v=""/>
    <m/>
    <m/>
    <m/>
    <m/>
    <m/>
    <s v=""/>
    <s v=""/>
    <m/>
    <m/>
    <s v=""/>
    <m/>
    <m/>
    <m/>
    <m/>
    <m/>
    <m/>
    <m/>
    <n v="0"/>
    <m/>
    <n v="0"/>
    <n v="4"/>
    <m/>
    <m/>
  </r>
  <r>
    <x v="15"/>
    <x v="4"/>
    <n v="35266052"/>
    <s v="Lavrinhas"/>
    <n v="0.85779898002518196"/>
    <n v="6938"/>
    <n v="6471"/>
    <n v="467"/>
    <n v="41.58"/>
    <n v="93.27"/>
    <n v="4.4530400000000005E-2"/>
    <n v="4.3825600000000006E-2"/>
    <n v="7.048E-4"/>
    <n v="0"/>
    <n v="1.8749999999999999E-2"/>
    <n v="5.7175999999999998E-3"/>
    <n v="1.2154400000000001E-2"/>
    <n v="7.9083999999999995E-3"/>
    <n v="1.7167936458333335E-2"/>
    <n v="21"/>
    <n v="80.95"/>
    <n v="19.05"/>
    <n v="4.5599999999999996"/>
    <n v="352.02600000000001"/>
    <n v="315.58"/>
    <n v="1"/>
    <n v="0"/>
    <n v="11363.505332948977"/>
    <n v="1136.3505332948982"/>
    <n v="95.02"/>
    <m/>
    <n v="60.91"/>
    <n v="23.91"/>
    <s v=""/>
    <n v="100"/>
    <n v="4.12"/>
    <n v="1.8"/>
    <n v="5.3"/>
    <n v="0.3"/>
    <s v=""/>
    <s v=""/>
    <n v="0"/>
    <m/>
    <s v=""/>
    <n v="9.6"/>
    <n v="59.42"/>
    <n v="10.4582880223707"/>
    <n v="10.4"/>
    <n v="1.8"/>
    <n v="0"/>
    <n v="0"/>
    <n v="21"/>
    <n v="110.67142545706115"/>
    <n v="17"/>
    <n v="4"/>
    <n v="209.18121020000001"/>
    <n v="36.815892990000002"/>
  </r>
  <r>
    <x v="3"/>
    <x v="4"/>
    <n v="35267049"/>
    <s v="Leme"/>
    <n v="1.0766800407691299"/>
    <n v="97403"/>
    <n v="95606"/>
    <n v="1797"/>
    <n v="241.64699999999999"/>
    <n v="98.16"/>
    <n v="0.23013189999999989"/>
    <n v="0.2052237999999999"/>
    <n v="2.4908099999999996E-2"/>
    <n v="0.41"/>
    <n v="0"/>
    <n v="1.7444400000000002E-2"/>
    <n v="0.2048666999999999"/>
    <n v="7.8207999999999993E-3"/>
    <n v="0.2932908046157407"/>
    <n v="17"/>
    <n v="43.88"/>
    <n v="56.12"/>
    <n v="78.58"/>
    <n v="5304.2039999999997"/>
    <n v="3935.73"/>
    <n v="13"/>
    <n v="0"/>
    <n v="1719.209469934191"/>
    <n v="203.97400490744636"/>
    <n v="98.92"/>
    <n v="100"/>
    <n v="98.92"/>
    <n v="57"/>
    <s v=""/>
    <n v="98.88"/>
    <n v="11.99"/>
    <n v="4.3"/>
    <n v="15.9"/>
    <n v="4"/>
    <s v=""/>
    <s v=""/>
    <n v="0"/>
    <m/>
    <s v=""/>
    <n v="3.6"/>
    <n v="100"/>
    <n v="60"/>
    <n v="25.8"/>
    <n v="4.3"/>
    <n v="0"/>
    <n v="0"/>
    <n v="58"/>
    <n v="0"/>
    <n v="43"/>
    <n v="55"/>
    <n v="5304.2039999999997"/>
    <n v="3182.5223999999998"/>
  </r>
  <r>
    <x v="7"/>
    <x v="4"/>
    <n v="352680313"/>
    <s v="Lençóis Paulista"/>
    <n v="0.89176480552510795"/>
    <n v="64470"/>
    <n v="63264"/>
    <n v="1206"/>
    <n v="80.200999999999993"/>
    <n v="98.13"/>
    <n v="0.6663148000000001"/>
    <n v="0.38846639999999999"/>
    <n v="0.27784840000000011"/>
    <n v="0"/>
    <n v="0"/>
    <n v="0.65839700000000001"/>
    <n v="1.3172000000000001E-3"/>
    <n v="6.6005999999999999E-3"/>
    <n v="0.19184958722222223"/>
    <n v="14"/>
    <n v="15.15"/>
    <n v="84.85"/>
    <n v="52.14"/>
    <n v="3519.18"/>
    <n v="596.15"/>
    <n v="3"/>
    <n v="0"/>
    <n v="3370.2968822708235"/>
    <n v="357.08515588645884"/>
    <n v="97.76"/>
    <n v="97.76"/>
    <n v="97.76"/>
    <n v="20.41"/>
    <s v=""/>
    <n v="100"/>
    <n v="33.06"/>
    <n v="17.2"/>
    <n v="31.4"/>
    <n v="39.6"/>
    <s v=""/>
    <s v=""/>
    <n v="0"/>
    <m/>
    <s v=""/>
    <n v="8.6"/>
    <n v="100"/>
    <n v="100"/>
    <n v="83.1"/>
    <n v="9.5"/>
    <n v="0"/>
    <n v="0"/>
    <n v="17"/>
    <n v="0"/>
    <n v="10"/>
    <n v="56"/>
    <n v="3519.18"/>
    <n v="3519.18"/>
  </r>
  <r>
    <x v="5"/>
    <x v="4"/>
    <n v="352680317"/>
    <s v="Lençóis Paulista"/>
    <m/>
    <m/>
    <m/>
    <m/>
    <m/>
    <m/>
    <n v="0.52054390000000006"/>
    <n v="0.50925920000000002"/>
    <n v="1.12847E-2"/>
    <n v="0"/>
    <n v="0"/>
    <n v="0"/>
    <n v="0.51776610000000001"/>
    <n v="2.7778000000000004E-3"/>
    <n v="0"/>
    <n v="0"/>
    <n v="28.57"/>
    <n v="71.430000000000007"/>
    <m/>
    <s v=""/>
    <m/>
    <m/>
    <m/>
    <s v=""/>
    <s v=""/>
    <m/>
    <m/>
    <m/>
    <m/>
    <s v=""/>
    <m/>
    <m/>
    <m/>
    <m/>
    <m/>
    <s v=""/>
    <s v=""/>
    <m/>
    <m/>
    <s v=""/>
    <m/>
    <m/>
    <m/>
    <m/>
    <m/>
    <m/>
    <m/>
    <n v="0"/>
    <m/>
    <n v="2"/>
    <n v="5"/>
    <m/>
    <m/>
  </r>
  <r>
    <x v="6"/>
    <x v="4"/>
    <n v="35269025"/>
    <s v="Limeira"/>
    <n v="0.831902675184093"/>
    <n v="288741"/>
    <n v="281402"/>
    <n v="7339"/>
    <n v="496.99"/>
    <n v="97.46"/>
    <n v="2.7013197000000022"/>
    <n v="2.4464726000000026"/>
    <n v="0.25484709999999977"/>
    <n v="0"/>
    <n v="1.9212999999999999E-3"/>
    <n v="2.5279924"/>
    <n v="0.1313135"/>
    <n v="4.0092499999999968E-2"/>
    <n v="0.97593856456250005"/>
    <n v="33"/>
    <n v="15.98"/>
    <n v="84.02"/>
    <n v="260.81"/>
    <n v="15648.498"/>
    <n v="7079.38"/>
    <n v="47"/>
    <n v="3"/>
    <n v="771.08605982524125"/>
    <n v="102.66584932517378"/>
    <n v="97.02"/>
    <n v="97.02"/>
    <n v="97.02"/>
    <n v="15.57"/>
    <s v=""/>
    <n v="100"/>
    <n v="100.8"/>
    <n v="38.299999999999997"/>
    <n v="140.6"/>
    <n v="27.1"/>
    <s v=""/>
    <s v=""/>
    <n v="0"/>
    <m/>
    <s v=""/>
    <n v="8.5"/>
    <n v="100"/>
    <n v="100"/>
    <n v="54.8"/>
    <n v="6.8"/>
    <n v="9"/>
    <n v="3"/>
    <n v="256"/>
    <n v="0.20493093239906682"/>
    <n v="58"/>
    <n v="305"/>
    <n v="15648.498"/>
    <n v="15648.498"/>
  </r>
  <r>
    <x v="3"/>
    <x v="4"/>
    <n v="35270099"/>
    <s v="Lindóia"/>
    <n v="1.8460196082293201"/>
    <n v="7370"/>
    <n v="7370"/>
    <n v="0"/>
    <n v="151.64599999999999"/>
    <n v="100"/>
    <n v="4.9102999999999994E-3"/>
    <n v="2.1935000000000001E-3"/>
    <n v="2.7167999999999997E-3"/>
    <n v="0"/>
    <n v="0"/>
    <n v="4.7219999999999999E-4"/>
    <n v="1.6056E-3"/>
    <n v="2.8324999999999995E-3"/>
    <n v="1.9192708333333332E-2"/>
    <n v="15"/>
    <n v="43.75"/>
    <n v="56.25"/>
    <n v="5.31"/>
    <n v="409.91399999999999"/>
    <n v="341.79"/>
    <n v="0"/>
    <n v="0"/>
    <n v="2781.3297150610583"/>
    <n v="299.527815468114"/>
    <n v="100"/>
    <n v="90.77"/>
    <n v="66.2"/>
    <n v="6.82"/>
    <s v=""/>
    <n v="100"/>
    <n v="2.13"/>
    <n v="0.8"/>
    <n v="1.4"/>
    <n v="3.9"/>
    <s v=""/>
    <s v=""/>
    <n v="0"/>
    <m/>
    <s v=""/>
    <n v="9.5"/>
    <n v="100"/>
    <n v="22"/>
    <n v="16.600000000000001"/>
    <n v="2.9"/>
    <n v="0"/>
    <n v="0"/>
    <n v="10"/>
    <n v="0"/>
    <n v="7"/>
    <n v="9"/>
    <n v="409.91399999999999"/>
    <n v="90.181079999999994"/>
  </r>
  <r>
    <x v="2"/>
    <x v="4"/>
    <n v="352710816"/>
    <s v="Lins"/>
    <n v="0.62225918362937005"/>
    <n v="73801"/>
    <n v="72938"/>
    <n v="863"/>
    <n v="129.149"/>
    <n v="98.83"/>
    <n v="0.24392209999999992"/>
    <n v="7.9995400000000008E-2"/>
    <n v="0.16392669999999993"/>
    <n v="0"/>
    <n v="5.7869999999999996E-3"/>
    <n v="0.20567349999999998"/>
    <n v="6.8126999999999997E-3"/>
    <n v="2.5648899999999995E-2"/>
    <n v="0.22464887731481481"/>
    <n v="2"/>
    <n v="15.71"/>
    <n v="84.29"/>
    <n v="60.53"/>
    <n v="4086.018"/>
    <n v="1435.82"/>
    <n v="3"/>
    <n v="0"/>
    <n v="1828.8922914323655"/>
    <n v="175.19762604842751"/>
    <n v="100"/>
    <n v="98.83"/>
    <n v="99.59"/>
    <n v="16.37"/>
    <s v=""/>
    <n v="100"/>
    <n v="28.49"/>
    <n v="11.6"/>
    <n v="25"/>
    <n v="40"/>
    <s v=""/>
    <s v=""/>
    <n v="0"/>
    <m/>
    <s v=""/>
    <n v="9.6"/>
    <n v="92.66"/>
    <n v="92.657424327777804"/>
    <n v="64.900000000000006"/>
    <n v="7.6"/>
    <n v="0"/>
    <n v="0"/>
    <n v="11"/>
    <n v="2.6708346250009596"/>
    <n v="11"/>
    <n v="59"/>
    <n v="3785.9990360000002"/>
    <n v="3785.9990360000002"/>
  </r>
  <r>
    <x v="0"/>
    <x v="4"/>
    <n v="352710820"/>
    <s v="Lins"/>
    <m/>
    <m/>
    <m/>
    <m/>
    <m/>
    <m/>
    <n v="0.25466430000000001"/>
    <n v="0.25462960000000001"/>
    <n v="3.4700000000000003E-5"/>
    <n v="0"/>
    <n v="0"/>
    <n v="0"/>
    <n v="0.25462960000000001"/>
    <n v="3.4700000000000003E-5"/>
    <n v="0"/>
    <n v="0"/>
    <n v="66.67"/>
    <n v="33.33"/>
    <m/>
    <s v=""/>
    <m/>
    <m/>
    <m/>
    <s v=""/>
    <s v=""/>
    <m/>
    <m/>
    <m/>
    <m/>
    <s v=""/>
    <m/>
    <m/>
    <m/>
    <m/>
    <m/>
    <s v=""/>
    <s v=""/>
    <m/>
    <m/>
    <s v=""/>
    <m/>
    <m/>
    <m/>
    <m/>
    <m/>
    <m/>
    <m/>
    <n v="5"/>
    <m/>
    <n v="2"/>
    <n v="1"/>
    <m/>
    <m/>
  </r>
  <r>
    <x v="15"/>
    <x v="4"/>
    <n v="35272072"/>
    <s v="Lorena"/>
    <n v="0.51446219394057902"/>
    <n v="85046"/>
    <n v="82854"/>
    <n v="2192"/>
    <n v="205.53399999999999"/>
    <n v="97.42"/>
    <n v="0.32074809999999998"/>
    <n v="5.2578999999999985E-3"/>
    <n v="0.3154902"/>
    <n v="0.04"/>
    <n v="0.21722230000000001"/>
    <n v="9.3602899999999989E-2"/>
    <n v="2.0833000000000002E-3"/>
    <n v="7.8395999999999969E-3"/>
    <n v="0.25432218837037035"/>
    <n v="14"/>
    <n v="22.5"/>
    <n v="77.5"/>
    <n v="68.06"/>
    <n v="4594.05"/>
    <n v="1155.07"/>
    <n v="15"/>
    <n v="0"/>
    <n v="2306.4449827152366"/>
    <n v="229.90287609058632"/>
    <n v="98.24"/>
    <n v="98.57"/>
    <n v="96.85"/>
    <n v="35.78"/>
    <s v=""/>
    <n v="100"/>
    <n v="11.92"/>
    <n v="5.2"/>
    <n v="0.3"/>
    <n v="50.9"/>
    <s v=""/>
    <s v=""/>
    <n v="0"/>
    <m/>
    <s v=""/>
    <n v="9.6"/>
    <n v="95.97"/>
    <n v="95.970718131768393"/>
    <n v="74.900000000000006"/>
    <n v="8.3000000000000007"/>
    <n v="1"/>
    <n v="0"/>
    <n v="48"/>
    <n v="85.32483987751084"/>
    <n v="18"/>
    <n v="62"/>
    <n v="4408.9427759999999"/>
    <n v="4408.9427759999999"/>
  </r>
  <r>
    <x v="12"/>
    <x v="4"/>
    <n v="352725619"/>
    <s v="Lourdes"/>
    <n v="0.39631504315980098"/>
    <n v="2166"/>
    <n v="1826"/>
    <n v="340"/>
    <n v="19.027999999999999"/>
    <n v="84.3"/>
    <n v="1.31951E-2"/>
    <n v="4.3055999999999997E-3"/>
    <n v="8.8894999999999998E-3"/>
    <n v="0"/>
    <n v="5.3934999999999999E-3"/>
    <n v="0"/>
    <n v="4.3344999999999998E-3"/>
    <n v="3.4670999999999994E-3"/>
    <n v="4.6698734375000004E-3"/>
    <n v="3"/>
    <n v="16.670000000000002"/>
    <n v="83.33"/>
    <n v="1.3"/>
    <n v="100.008"/>
    <n v="22.47"/>
    <n v="0"/>
    <n v="0"/>
    <n v="11938.836565096954"/>
    <n v="1019.168975069252"/>
    <n v="82.79"/>
    <n v="81.95"/>
    <n v="81.459999999999994"/>
    <n v="12.4"/>
    <s v=""/>
    <n v="100"/>
    <n v="5.08"/>
    <n v="1.6"/>
    <n v="2.2999999999999998"/>
    <n v="12.7"/>
    <s v=""/>
    <s v=""/>
    <n v="0"/>
    <m/>
    <s v=""/>
    <n v="8.3000000000000007"/>
    <n v="93.41"/>
    <n v="93.410214168039502"/>
    <n v="77.5"/>
    <n v="8.4"/>
    <n v="0"/>
    <n v="0"/>
    <n v="0"/>
    <n v="107.06928285998114"/>
    <n v="2"/>
    <n v="10"/>
    <n v="93.417686990000007"/>
    <n v="93.417686990000007"/>
  </r>
  <r>
    <x v="6"/>
    <x v="4"/>
    <n v="35273065"/>
    <s v="Louveira"/>
    <n v="3.4848834498754999"/>
    <n v="44269"/>
    <n v="43042"/>
    <n v="1227"/>
    <n v="799.80100000000004"/>
    <n v="97.23"/>
    <n v="0.45946740000000008"/>
    <n v="0.41281570000000006"/>
    <n v="4.6651700000000011E-2"/>
    <n v="0"/>
    <n v="0.36555550000000003"/>
    <n v="8.2655800000000015E-2"/>
    <n v="7.4430999999999994E-3"/>
    <n v="3.813E-3"/>
    <n v="0.12956598657986113"/>
    <n v="32"/>
    <n v="26.03"/>
    <n v="73.97"/>
    <n v="34.54"/>
    <n v="2331.3960000000002"/>
    <n v="725.2"/>
    <n v="6"/>
    <n v="0"/>
    <n v="520.03162483905214"/>
    <n v="64.11348799385577"/>
    <n v="96.15"/>
    <n v="100"/>
    <n v="87.82"/>
    <n v="46.5"/>
    <s v=""/>
    <n v="97.62"/>
    <n v="170.17"/>
    <n v="62.9"/>
    <n v="229.3"/>
    <n v="51.8"/>
    <s v=""/>
    <s v=""/>
    <n v="2.2589170751541698"/>
    <m/>
    <s v=""/>
    <n v="9.5"/>
    <n v="70.3"/>
    <n v="70.3"/>
    <n v="68.900000000000006"/>
    <n v="7"/>
    <n v="2"/>
    <n v="0"/>
    <n v="91"/>
    <n v="282.48154447109238"/>
    <n v="19"/>
    <n v="54"/>
    <n v="1638.9713879999999"/>
    <n v="1638.9713879999999"/>
  </r>
  <r>
    <x v="0"/>
    <x v="4"/>
    <n v="352740520"/>
    <s v="Lucélia"/>
    <n v="0.638485107335374"/>
    <n v="20596"/>
    <n v="17943"/>
    <n v="2653"/>
    <n v="65.495999999999995"/>
    <n v="87.12"/>
    <n v="6.4422199999999999E-2"/>
    <n v="5.2931100000000002E-2"/>
    <n v="1.1491099999999999E-2"/>
    <n v="0"/>
    <n v="7.9103000000000003E-3"/>
    <n v="5.48598E-2"/>
    <n v="0"/>
    <n v="1.6520999999999999E-3"/>
    <n v="5.4336753375000005E-2"/>
    <n v="7"/>
    <n v="20"/>
    <n v="80"/>
    <n v="12.93"/>
    <n v="997.54200000000003"/>
    <n v="227.13"/>
    <n v="2"/>
    <n v="0"/>
    <n v="3521.6935327248011"/>
    <n v="428.7279083317149"/>
    <n v="86.67"/>
    <n v="97.75"/>
    <n v="85.08"/>
    <n v="29.03"/>
    <s v=""/>
    <n v="100"/>
    <n v="6.92"/>
    <n v="3"/>
    <n v="7.5"/>
    <n v="5.5"/>
    <s v=""/>
    <s v=""/>
    <n v="0"/>
    <m/>
    <s v=""/>
    <n v="10"/>
    <n v="96.54"/>
    <n v="96.5395796064401"/>
    <n v="77.2"/>
    <n v="8.5"/>
    <n v="0"/>
    <n v="0"/>
    <n v="7"/>
    <n v="14.722999633026932"/>
    <n v="4"/>
    <n v="16"/>
    <n v="963.02285319999999"/>
    <n v="963.02285319999999"/>
  </r>
  <r>
    <x v="1"/>
    <x v="4"/>
    <n v="352740521"/>
    <s v="Lucélia"/>
    <m/>
    <m/>
    <m/>
    <m/>
    <m/>
    <m/>
    <n v="4.7452000000000006E-3"/>
    <n v="8.3330000000000003E-4"/>
    <n v="3.9119000000000003E-3"/>
    <n v="0"/>
    <n v="3.7036999999999999E-3"/>
    <n v="0"/>
    <n v="8.3330000000000003E-4"/>
    <n v="2.0819999999999999E-4"/>
    <n v="0"/>
    <n v="1"/>
    <n v="14.29"/>
    <n v="85.71"/>
    <m/>
    <s v=""/>
    <m/>
    <m/>
    <m/>
    <s v=""/>
    <s v=""/>
    <m/>
    <m/>
    <m/>
    <m/>
    <s v=""/>
    <m/>
    <m/>
    <m/>
    <m/>
    <m/>
    <s v=""/>
    <s v=""/>
    <m/>
    <m/>
    <s v=""/>
    <m/>
    <m/>
    <m/>
    <m/>
    <m/>
    <m/>
    <m/>
    <n v="0"/>
    <m/>
    <n v="1"/>
    <n v="6"/>
    <m/>
    <m/>
  </r>
  <r>
    <x v="5"/>
    <x v="4"/>
    <n v="352750417"/>
    <s v="Lucianópolis"/>
    <n v="6.6882422641967296E-2"/>
    <n v="2251"/>
    <n v="1814"/>
    <n v="437"/>
    <n v="11.791"/>
    <n v="80.59"/>
    <n v="0.50516749999999988"/>
    <n v="0.50124469999999988"/>
    <n v="3.9227999999999997E-3"/>
    <n v="0"/>
    <n v="3.7916999999999998E-3"/>
    <n v="6.1699999999999995E-5"/>
    <n v="0.50131409999999987"/>
    <n v="0"/>
    <n v="4.7599270833333339E-3"/>
    <n v="5"/>
    <n v="81.25"/>
    <n v="18.75"/>
    <n v="1.31"/>
    <n v="101.358"/>
    <n v="25.99"/>
    <n v="1"/>
    <n v="0"/>
    <n v="24517.103509551311"/>
    <n v="2661.8569524655718"/>
    <n v="81.2"/>
    <n v="91.57"/>
    <n v="79.680000000000007"/>
    <n v="10.62"/>
    <s v=""/>
    <n v="100"/>
    <n v="54.91"/>
    <n v="28.9"/>
    <n v="68.7"/>
    <n v="2.1"/>
    <s v=""/>
    <s v=""/>
    <n v="0"/>
    <m/>
    <s v=""/>
    <n v="9.6"/>
    <n v="97.85"/>
    <n v="97.845303867403302"/>
    <n v="74.400000000000006"/>
    <n v="8.1"/>
    <n v="1"/>
    <n v="0"/>
    <n v="1"/>
    <n v="84.034900744715529"/>
    <n v="13"/>
    <n v="3"/>
    <n v="99.174043089999998"/>
    <n v="99.174043089999998"/>
  </r>
  <r>
    <x v="4"/>
    <x v="4"/>
    <n v="35276034"/>
    <s v="Luís Antônio"/>
    <m/>
    <m/>
    <m/>
    <m/>
    <m/>
    <m/>
    <n v="0"/>
    <n v="0"/>
    <n v="0"/>
    <n v="0"/>
    <n v="0"/>
    <n v="0"/>
    <n v="0"/>
    <n v="0"/>
    <n v="0"/>
    <n v="0"/>
    <n v="0"/>
    <n v="0"/>
    <m/>
    <s v=""/>
    <m/>
    <m/>
    <m/>
    <s v=""/>
    <s v=""/>
    <m/>
    <m/>
    <m/>
    <m/>
    <s v=""/>
    <m/>
    <m/>
    <m/>
    <m/>
    <m/>
    <s v=""/>
    <s v=""/>
    <m/>
    <m/>
    <s v=""/>
    <m/>
    <m/>
    <m/>
    <m/>
    <m/>
    <m/>
    <m/>
    <n v="0"/>
    <m/>
    <n v="0"/>
    <n v="0"/>
    <m/>
    <m/>
  </r>
  <r>
    <x v="3"/>
    <x v="4"/>
    <n v="35276039"/>
    <s v="Luís Antônio"/>
    <n v="3.2116967024860701"/>
    <n v="13161"/>
    <n v="12896"/>
    <n v="265"/>
    <n v="22.021999999999998"/>
    <n v="97.99"/>
    <n v="0.80419459999999998"/>
    <n v="0.52875490000000003"/>
    <n v="0.27543969999999995"/>
    <n v="0.87"/>
    <n v="0"/>
    <n v="0.15431710000000001"/>
    <n v="0.57521319999999998"/>
    <n v="7.4664300000000003E-2"/>
    <n v="3.7714216437499996E-2"/>
    <n v="7"/>
    <n v="45.83"/>
    <n v="54.17"/>
    <n v="9.27"/>
    <n v="714.74400000000003"/>
    <n v="185.83"/>
    <n v="2"/>
    <n v="0"/>
    <n v="19385.019375427401"/>
    <n v="2324.2853886482794"/>
    <n v="94.14"/>
    <m/>
    <n v="94.14"/>
    <n v="0"/>
    <s v=""/>
    <n v="97.46"/>
    <n v="27.45"/>
    <n v="9.9"/>
    <n v="27"/>
    <n v="28.4"/>
    <s v=""/>
    <s v=""/>
    <n v="0"/>
    <m/>
    <s v=""/>
    <n v="9"/>
    <n v="100"/>
    <n v="100"/>
    <n v="74"/>
    <n v="8.3000000000000007"/>
    <n v="2"/>
    <n v="0"/>
    <n v="4"/>
    <n v="0"/>
    <n v="11"/>
    <n v="13"/>
    <n v="714.74400000000003"/>
    <n v="714.74400000000003"/>
  </r>
  <r>
    <x v="0"/>
    <x v="4"/>
    <n v="352770220"/>
    <s v="Luiziânia"/>
    <n v="1.4849488083239899"/>
    <n v="5465"/>
    <n v="5115"/>
    <n v="350"/>
    <n v="32.722999999999999"/>
    <n v="93.6"/>
    <n v="1.1166100000000002E-2"/>
    <n v="1.3611000000000001E-3"/>
    <n v="9.8050000000000012E-3"/>
    <n v="0"/>
    <n v="9.6123000000000007E-3"/>
    <n v="0"/>
    <n v="1.4721999999999999E-3"/>
    <n v="8.1600000000000005E-5"/>
    <n v="1.2464184895833333E-2"/>
    <n v="2"/>
    <n v="22.22"/>
    <n v="77.78"/>
    <n v="3.58"/>
    <n v="275.88600000000002"/>
    <n v="59.08"/>
    <n v="0"/>
    <n v="0"/>
    <n v="6693.8261665141808"/>
    <n v="865.58096980786809"/>
    <n v="87.58"/>
    <n v="91.67"/>
    <n v="87.12"/>
    <n v="9.16"/>
    <s v=""/>
    <n v="95.54"/>
    <n v="2.33"/>
    <n v="1"/>
    <n v="0.4"/>
    <n v="6.5"/>
    <s v=""/>
    <s v=""/>
    <n v="0"/>
    <m/>
    <s v=""/>
    <n v="7.8"/>
    <n v="89.3"/>
    <n v="89.300492610837495"/>
    <n v="78.599999999999994"/>
    <n v="8"/>
    <n v="0"/>
    <n v="0"/>
    <n v="7"/>
    <n v="80.22987530731281"/>
    <n v="2"/>
    <n v="7"/>
    <n v="246.36755700000001"/>
    <n v="246.36755700000001"/>
  </r>
  <r>
    <x v="5"/>
    <x v="4"/>
    <n v="352780117"/>
    <s v="Lupércio"/>
    <n v="0.16075666830066601"/>
    <n v="4393"/>
    <n v="4126"/>
    <n v="267"/>
    <n v="28.335999999999999"/>
    <n v="93.92"/>
    <n v="1.41592E-2"/>
    <n v="1.7440999999999999E-3"/>
    <n v="1.24151E-2"/>
    <n v="0"/>
    <n v="1.15741E-2"/>
    <n v="7.0220000000000005E-4"/>
    <n v="1.6423E-3"/>
    <n v="2.4059999999999999E-4"/>
    <n v="1.033384609375E-2"/>
    <n v="1"/>
    <n v="53.85"/>
    <n v="46.15"/>
    <n v="2.84"/>
    <n v="218.7"/>
    <n v="38.99"/>
    <n v="0"/>
    <n v="0"/>
    <n v="9619.4491236057365"/>
    <n v="1005.0170726155247"/>
    <n v="90.33"/>
    <n v="88.8"/>
    <n v="89.65"/>
    <n v="30.29"/>
    <s v=""/>
    <n v="100"/>
    <n v="2.37"/>
    <n v="1.2"/>
    <n v="0.7"/>
    <n v="8.9"/>
    <s v=""/>
    <s v=""/>
    <n v="0"/>
    <m/>
    <s v=""/>
    <n v="9.6"/>
    <n v="90.3"/>
    <n v="90.299051787016793"/>
    <n v="82.2"/>
    <n v="9.4"/>
    <n v="0"/>
    <n v="0"/>
    <n v="0"/>
    <n v="116.12326999197042"/>
    <n v="7"/>
    <n v="6"/>
    <n v="197.48402630000001"/>
    <n v="197.48402630000001"/>
  </r>
  <r>
    <x v="1"/>
    <x v="4"/>
    <n v="352780121"/>
    <s v="Lupércio"/>
    <m/>
    <m/>
    <m/>
    <m/>
    <m/>
    <m/>
    <n v="1.9288E-3"/>
    <n v="1.9288E-3"/>
    <n v="0"/>
    <n v="0"/>
    <n v="1.9288E-3"/>
    <n v="0"/>
    <n v="0"/>
    <n v="0"/>
    <n v="0"/>
    <n v="0"/>
    <n v="100"/>
    <n v="0"/>
    <m/>
    <s v=""/>
    <m/>
    <m/>
    <m/>
    <s v=""/>
    <s v=""/>
    <m/>
    <m/>
    <m/>
    <m/>
    <s v=""/>
    <m/>
    <m/>
    <m/>
    <m/>
    <m/>
    <s v=""/>
    <s v=""/>
    <m/>
    <m/>
    <s v=""/>
    <m/>
    <m/>
    <m/>
    <m/>
    <m/>
    <m/>
    <m/>
    <n v="0"/>
    <m/>
    <n v="1"/>
    <n v="0"/>
    <m/>
    <m/>
  </r>
  <r>
    <x v="5"/>
    <x v="4"/>
    <n v="352790017"/>
    <s v="Lutécia"/>
    <m/>
    <m/>
    <m/>
    <m/>
    <m/>
    <m/>
    <n v="0"/>
    <n v="0"/>
    <n v="0"/>
    <n v="0"/>
    <n v="0"/>
    <n v="0"/>
    <n v="0"/>
    <n v="0"/>
    <n v="0"/>
    <n v="0"/>
    <n v="0"/>
    <n v="0"/>
    <m/>
    <s v=""/>
    <m/>
    <m/>
    <m/>
    <s v=""/>
    <s v=""/>
    <m/>
    <m/>
    <m/>
    <m/>
    <s v=""/>
    <m/>
    <m/>
    <m/>
    <m/>
    <m/>
    <s v=""/>
    <s v=""/>
    <m/>
    <m/>
    <s v=""/>
    <m/>
    <m/>
    <m/>
    <m/>
    <m/>
    <m/>
    <m/>
    <n v="2"/>
    <m/>
    <n v="0"/>
    <n v="0"/>
    <m/>
    <m/>
  </r>
  <r>
    <x v="1"/>
    <x v="4"/>
    <n v="352790021"/>
    <s v="Lutécia"/>
    <n v="-0.57703284343510997"/>
    <n v="2652"/>
    <n v="2181"/>
    <n v="471"/>
    <n v="5.5880000000000001"/>
    <n v="82.24"/>
    <n v="0"/>
    <n v="0"/>
    <n v="0"/>
    <n v="0"/>
    <n v="0"/>
    <n v="0"/>
    <n v="0"/>
    <n v="0"/>
    <n v="6.0906218749999996E-3"/>
    <n v="0"/>
    <n v="0"/>
    <n v="0"/>
    <n v="1.51"/>
    <n v="116.64"/>
    <n v="9.9700000000000006"/>
    <n v="0"/>
    <n v="0"/>
    <n v="47208.868778280543"/>
    <n v="5113.3031674208141"/>
    <n v="88.19"/>
    <n v="79.5"/>
    <n v="85.76"/>
    <n v="24.92"/>
    <s v=""/>
    <n v="100"/>
    <n v="0"/>
    <n v="0"/>
    <n v="0"/>
    <n v="0"/>
    <s v=""/>
    <s v=""/>
    <n v="0"/>
    <m/>
    <s v=""/>
    <n v="10"/>
    <n v="99.4"/>
    <n v="99.403122130394905"/>
    <n v="91.5"/>
    <n v="10"/>
    <n v="0"/>
    <n v="0"/>
    <n v="2"/>
    <n v="0"/>
    <n v="0"/>
    <n v="0"/>
    <n v="115.94380169999999"/>
    <n v="115.94380169999999"/>
  </r>
  <r>
    <x v="7"/>
    <x v="4"/>
    <n v="352800713"/>
    <s v="Macatuba"/>
    <n v="0.35346455629528001"/>
    <n v="16672"/>
    <n v="16267"/>
    <n v="405"/>
    <n v="73.710999999999999"/>
    <n v="97.57"/>
    <n v="0.68164730000000007"/>
    <n v="0.53370580000000001"/>
    <n v="0.1479415"/>
    <n v="0"/>
    <n v="4.9409800000000004E-2"/>
    <n v="0.5716232"/>
    <n v="5.9977799999999991E-2"/>
    <n v="6.364999999999998E-4"/>
    <n v="4.8932435777777776E-2"/>
    <n v="6"/>
    <n v="33.33"/>
    <n v="66.67"/>
    <n v="11.59"/>
    <n v="894.024"/>
    <n v="134.1"/>
    <n v="2"/>
    <n v="1"/>
    <n v="3461.5451055662188"/>
    <n v="340.47984644913618"/>
    <n v="96.42"/>
    <n v="97.87"/>
    <n v="96.42"/>
    <n v="44.55"/>
    <s v=""/>
    <n v="99.37"/>
    <n v="72.52"/>
    <n v="37.200000000000003"/>
    <n v="70.2"/>
    <n v="82.2"/>
    <s v=""/>
    <s v=""/>
    <n v="0"/>
    <m/>
    <s v=""/>
    <n v="9.1"/>
    <n v="100"/>
    <n v="100"/>
    <n v="85"/>
    <n v="9.5"/>
    <n v="0"/>
    <n v="1"/>
    <n v="3"/>
    <n v="100.13807655627254"/>
    <n v="14"/>
    <n v="28"/>
    <n v="894.024"/>
    <n v="894.024"/>
  </r>
  <r>
    <x v="12"/>
    <x v="4"/>
    <n v="352810619"/>
    <s v="Macaubal"/>
    <n v="0.264936827776796"/>
    <n v="7736"/>
    <n v="6955"/>
    <n v="781"/>
    <n v="31.111999999999998"/>
    <n v="89.9"/>
    <n v="1.6697E-2"/>
    <n v="3.8286999999999996E-3"/>
    <n v="1.2868300000000001E-2"/>
    <n v="0"/>
    <n v="0"/>
    <n v="7.5350000000000005E-4"/>
    <n v="1.3675300000000001E-2"/>
    <n v="2.2681999999999989E-3"/>
    <n v="1.7806902083333333E-2"/>
    <n v="1"/>
    <n v="7.84"/>
    <n v="92.16"/>
    <n v="4.99"/>
    <n v="384.69600000000003"/>
    <n v="162.68"/>
    <n v="1"/>
    <n v="0"/>
    <n v="7337.7456049638058"/>
    <n v="570.7135470527403"/>
    <n v="88.39"/>
    <n v="88.39"/>
    <n v="88.14"/>
    <n v="8.14"/>
    <s v=""/>
    <n v="100"/>
    <n v="2.93"/>
    <n v="0.9"/>
    <n v="0.9"/>
    <n v="9.1999999999999993"/>
    <s v=""/>
    <s v=""/>
    <n v="0"/>
    <m/>
    <s v=""/>
    <n v="8.9"/>
    <n v="99.5"/>
    <n v="99.5"/>
    <n v="57.7"/>
    <n v="6.7"/>
    <n v="0"/>
    <n v="0"/>
    <n v="0"/>
    <n v="0"/>
    <n v="4"/>
    <n v="47"/>
    <n v="382.77251999999999"/>
    <n v="382.77251999999999"/>
  </r>
  <r>
    <x v="10"/>
    <x v="4"/>
    <n v="352820515"/>
    <s v="Macedônia"/>
    <n v="-0.31586136676609"/>
    <n v="3609"/>
    <n v="2820"/>
    <n v="789"/>
    <n v="10.965999999999999"/>
    <n v="78.14"/>
    <n v="5.31067E-2"/>
    <n v="4.53671E-2"/>
    <n v="7.739600000000001E-3"/>
    <n v="0"/>
    <n v="7.6874999999999999E-3"/>
    <n v="0"/>
    <n v="4.53671E-2"/>
    <n v="5.2099999999999999E-5"/>
    <n v="7.1973234375E-3"/>
    <n v="1"/>
    <n v="60"/>
    <n v="40"/>
    <n v="1.98"/>
    <n v="153.09"/>
    <n v="39.06"/>
    <n v="1"/>
    <n v="0"/>
    <n v="22020.149625935162"/>
    <n v="2271.9201995012468"/>
    <n v="76.58"/>
    <n v="75.78"/>
    <n v="75.89"/>
    <n v="12.72"/>
    <s v=""/>
    <n v="100"/>
    <n v="6.64"/>
    <n v="2.1"/>
    <n v="8.4"/>
    <n v="3"/>
    <s v=""/>
    <s v=""/>
    <n v="0"/>
    <m/>
    <s v=""/>
    <n v="8.1999999999999993"/>
    <n v="94.28"/>
    <n v="94.282670454545496"/>
    <n v="74.5"/>
    <n v="8.3000000000000007"/>
    <n v="0"/>
    <n v="0"/>
    <n v="3"/>
    <n v="111.1524314485832"/>
    <n v="6"/>
    <n v="4"/>
    <n v="144.3373402"/>
    <n v="144.3373402"/>
  </r>
  <r>
    <x v="16"/>
    <x v="4"/>
    <n v="352830418"/>
    <s v="Magda"/>
    <m/>
    <m/>
    <m/>
    <m/>
    <m/>
    <m/>
    <n v="7.5097200000000003E-2"/>
    <n v="6.7574099999999998E-2"/>
    <n v="7.5230999999999996E-3"/>
    <n v="0"/>
    <n v="0"/>
    <n v="1.1569999999999999E-4"/>
    <n v="7.4981500000000006E-2"/>
    <n v="0"/>
    <n v="0"/>
    <n v="2"/>
    <n v="70"/>
    <n v="30"/>
    <m/>
    <s v=""/>
    <m/>
    <m/>
    <m/>
    <s v=""/>
    <s v=""/>
    <m/>
    <m/>
    <m/>
    <m/>
    <s v=""/>
    <m/>
    <m/>
    <m/>
    <m/>
    <m/>
    <s v=""/>
    <s v=""/>
    <m/>
    <m/>
    <s v=""/>
    <m/>
    <m/>
    <m/>
    <m/>
    <m/>
    <m/>
    <m/>
    <n v="3"/>
    <m/>
    <n v="7"/>
    <n v="3"/>
    <m/>
    <m/>
  </r>
  <r>
    <x v="12"/>
    <x v="4"/>
    <n v="352830419"/>
    <s v="Magda"/>
    <n v="-0.43924714526036901"/>
    <n v="3133"/>
    <n v="2650"/>
    <n v="483"/>
    <n v="10.039"/>
    <n v="84.58"/>
    <n v="6.7367E-3"/>
    <n v="0"/>
    <n v="6.7367E-3"/>
    <n v="0"/>
    <n v="6.6157999999999998E-3"/>
    <n v="0"/>
    <n v="0"/>
    <n v="1.209E-4"/>
    <n v="7.4400591145833339E-3"/>
    <n v="0"/>
    <n v="0"/>
    <n v="100"/>
    <n v="1.86"/>
    <n v="143.37"/>
    <n v="49.3"/>
    <n v="1"/>
    <n v="0"/>
    <n v="23453.201404404725"/>
    <n v="1912.492818384934"/>
    <n v="91.19"/>
    <n v="82.97"/>
    <n v="87.75"/>
    <n v="19.91"/>
    <s v=""/>
    <n v="100"/>
    <n v="11.06"/>
    <n v="3.5"/>
    <n v="12.3"/>
    <n v="7.5"/>
    <s v=""/>
    <s v=""/>
    <n v="0"/>
    <m/>
    <s v=""/>
    <n v="8.9"/>
    <n v="95.09"/>
    <n v="95.094339622641499"/>
    <n v="65.599999999999994"/>
    <n v="7.7"/>
    <n v="1"/>
    <n v="0"/>
    <n v="3"/>
    <n v="94.085273950031265"/>
    <n v="0"/>
    <n v="7"/>
    <n v="136.3367547"/>
    <n v="136.3367547"/>
  </r>
  <r>
    <x v="8"/>
    <x v="4"/>
    <n v="352840310"/>
    <s v="Mairinque"/>
    <n v="0.76333478147436695"/>
    <n v="45149"/>
    <n v="36236"/>
    <n v="8913"/>
    <n v="215.24100000000001"/>
    <n v="80.260000000000005"/>
    <n v="0.27065739999999999"/>
    <n v="0.17020979999999999"/>
    <n v="0.1004476"/>
    <n v="0"/>
    <n v="0.16490730000000003"/>
    <n v="6.7679999999999997E-3"/>
    <n v="3.6716600000000002E-2"/>
    <n v="6.2265499999999988E-2"/>
    <n v="0.13743271990740741"/>
    <n v="46"/>
    <n v="21"/>
    <n v="79"/>
    <n v="29.72"/>
    <n v="2006.37"/>
    <n v="2006.37"/>
    <n v="7"/>
    <n v="1"/>
    <n v="1299.1862499723138"/>
    <n v="202.56129703869414"/>
    <n v="100"/>
    <n v="100"/>
    <n v="80"/>
    <n v="37.880000000000003"/>
    <s v=""/>
    <n v="100"/>
    <n v="40.4"/>
    <n v="14.6"/>
    <n v="44.8"/>
    <n v="34.6"/>
    <s v=""/>
    <s v=""/>
    <n v="0"/>
    <m/>
    <s v=""/>
    <n v="8.6999999999999993"/>
    <n v="75"/>
    <n v="0"/>
    <n v="0"/>
    <n v="1.1000000000000001"/>
    <n v="0"/>
    <n v="1"/>
    <n v="26"/>
    <n v="120.0587459166678"/>
    <n v="21"/>
    <n v="79"/>
    <n v="1504.7774999999999"/>
    <n v="0"/>
  </r>
  <r>
    <x v="6"/>
    <x v="4"/>
    <n v="35285025"/>
    <s v="Mairiporã"/>
    <m/>
    <m/>
    <m/>
    <m/>
    <m/>
    <m/>
    <n v="4.9768999999999994E-3"/>
    <n v="0"/>
    <n v="4.9768999999999994E-3"/>
    <n v="0"/>
    <n v="0"/>
    <n v="4.9768999999999994E-3"/>
    <n v="0"/>
    <n v="0"/>
    <n v="0"/>
    <n v="1"/>
    <n v="0"/>
    <n v="100"/>
    <m/>
    <s v=""/>
    <m/>
    <m/>
    <m/>
    <s v=""/>
    <s v=""/>
    <m/>
    <m/>
    <m/>
    <m/>
    <s v=""/>
    <m/>
    <m/>
    <m/>
    <m/>
    <m/>
    <s v=""/>
    <s v=""/>
    <m/>
    <m/>
    <s v=""/>
    <m/>
    <m/>
    <m/>
    <m/>
    <m/>
    <m/>
    <m/>
    <n v="6"/>
    <m/>
    <n v="0"/>
    <n v="4"/>
    <m/>
    <m/>
  </r>
  <r>
    <x v="18"/>
    <x v="4"/>
    <n v="35285026"/>
    <s v="Mairiporã"/>
    <n v="2.3797954653481002"/>
    <n v="91745"/>
    <n v="83059"/>
    <n v="8686"/>
    <n v="285.38299999999998"/>
    <n v="90.53"/>
    <n v="2.3189185000000001"/>
    <n v="2.2617107999999999"/>
    <n v="5.7207700000000007E-2"/>
    <n v="0"/>
    <n v="2.2795833000000001"/>
    <n v="4.7092000000000002E-3"/>
    <n v="1.8584000000000001E-3"/>
    <n v="3.2767600000000001E-2"/>
    <n v="0.1527886613252315"/>
    <n v="23"/>
    <n v="17.649999999999999"/>
    <n v="82.35"/>
    <n v="65.709999999999994"/>
    <n v="4435.1819999999998"/>
    <n v="3771.22"/>
    <n v="5"/>
    <n v="0"/>
    <n v="1591.4946863589296"/>
    <n v="216.55327265791047"/>
    <n v="54.71"/>
    <m/>
    <n v="21.96"/>
    <n v="33.86"/>
    <s v=""/>
    <n v="62.6"/>
    <n v="135.11000000000001"/>
    <n v="50.2"/>
    <n v="207.5"/>
    <n v="9.9"/>
    <s v=""/>
    <s v=""/>
    <n v="0"/>
    <m/>
    <s v=""/>
    <n v="9.6"/>
    <n v="24.62"/>
    <n v="18.712804959744702"/>
    <n v="15"/>
    <n v="3"/>
    <n v="0"/>
    <n v="0"/>
    <n v="36"/>
    <n v="1492.2573312863242"/>
    <n v="15"/>
    <n v="70"/>
    <n v="1092.03547"/>
    <n v="829.94695730000001"/>
  </r>
  <r>
    <x v="14"/>
    <x v="4"/>
    <n v="352860114"/>
    <s v="Manduri"/>
    <n v="0.67282752401800505"/>
    <n v="9328"/>
    <n v="8425"/>
    <n v="903"/>
    <n v="40.756999999999998"/>
    <n v="90.32"/>
    <n v="0.14201659999999999"/>
    <n v="0.13261390000000001"/>
    <n v="9.4026999999999999E-3"/>
    <n v="0"/>
    <n v="9.2592999999999998E-3"/>
    <n v="1.67847E-2"/>
    <n v="0.11587779999999999"/>
    <n v="9.48E-5"/>
    <n v="2.2622829166666667E-2"/>
    <n v="6"/>
    <n v="64.290000000000006"/>
    <n v="35.71"/>
    <n v="5.85"/>
    <n v="450.9"/>
    <n v="71.459999999999994"/>
    <n v="0"/>
    <n v="0"/>
    <n v="8282.9331046312182"/>
    <n v="980.42881646655212"/>
    <n v="93.13"/>
    <n v="86.5"/>
    <n v="93.13"/>
    <n v="10.99"/>
    <s v=""/>
    <n v="99.58"/>
    <n v="13.47"/>
    <n v="6.3"/>
    <n v="17"/>
    <n v="3.2"/>
    <s v=""/>
    <s v=""/>
    <n v="0"/>
    <m/>
    <s v=""/>
    <n v="7.3"/>
    <n v="99"/>
    <n v="99"/>
    <n v="84.2"/>
    <n v="9.5"/>
    <n v="0"/>
    <n v="0"/>
    <n v="0"/>
    <n v="39.782822624417555"/>
    <n v="9"/>
    <n v="5"/>
    <n v="446.39100000000002"/>
    <n v="446.39100000000002"/>
  </r>
  <r>
    <x v="5"/>
    <x v="4"/>
    <n v="352860117"/>
    <s v="Manduri"/>
    <m/>
    <m/>
    <m/>
    <m/>
    <m/>
    <m/>
    <n v="1.1490800000000001E-2"/>
    <n v="1.14734E-2"/>
    <n v="1.7399999999999999E-5"/>
    <n v="0"/>
    <n v="0"/>
    <n v="0"/>
    <n v="1.14734E-2"/>
    <n v="1.7399999999999999E-5"/>
    <n v="0"/>
    <n v="0"/>
    <n v="50"/>
    <n v="50"/>
    <m/>
    <s v=""/>
    <m/>
    <m/>
    <m/>
    <s v=""/>
    <s v=""/>
    <m/>
    <m/>
    <m/>
    <m/>
    <s v=""/>
    <m/>
    <m/>
    <m/>
    <m/>
    <m/>
    <s v=""/>
    <s v=""/>
    <m/>
    <m/>
    <s v=""/>
    <m/>
    <m/>
    <m/>
    <m/>
    <m/>
    <m/>
    <m/>
    <n v="0"/>
    <m/>
    <n v="1"/>
    <n v="1"/>
    <m/>
    <m/>
  </r>
  <r>
    <x v="13"/>
    <x v="4"/>
    <n v="352870022"/>
    <s v="Marabá Paulista"/>
    <n v="1.0914454859902101"/>
    <n v="4880"/>
    <n v="2172"/>
    <n v="2708"/>
    <n v="5.3209999999999997"/>
    <n v="44.51"/>
    <n v="0.24723900000000004"/>
    <n v="0.23085330000000004"/>
    <n v="1.63857E-2"/>
    <n v="0"/>
    <n v="6.4841000000000005E-3"/>
    <n v="8.3333299999999999E-2"/>
    <n v="0.14491660000000001"/>
    <n v="1.2504999999999999E-2"/>
    <n v="5.0032708333333327E-3"/>
    <n v="4"/>
    <n v="47.62"/>
    <n v="52.38"/>
    <n v="1.72"/>
    <n v="132.786"/>
    <n v="26.08"/>
    <n v="0"/>
    <n v="0"/>
    <n v="43878.983606557376"/>
    <n v="6203.8032786885269"/>
    <n v="39.369999999999997"/>
    <n v="63.45"/>
    <n v="38.92"/>
    <n v="15.68"/>
    <s v=""/>
    <n v="88.45"/>
    <n v="7.13"/>
    <n v="3.6"/>
    <n v="9.1999999999999993"/>
    <n v="1.7"/>
    <s v=""/>
    <s v=""/>
    <n v="0"/>
    <m/>
    <s v=""/>
    <n v="7.8"/>
    <n v="96.82"/>
    <n v="96.818810511756595"/>
    <n v="80.400000000000006"/>
    <n v="9.9"/>
    <n v="0"/>
    <n v="0"/>
    <n v="1"/>
    <n v="119.9215513185125"/>
    <n v="10"/>
    <n v="11"/>
    <n v="128.56182570000001"/>
    <n v="128.56182570000001"/>
  </r>
  <r>
    <x v="5"/>
    <x v="4"/>
    <n v="352880917"/>
    <s v="Maracaí"/>
    <n v="0.172540897963391"/>
    <n v="13457"/>
    <n v="12359"/>
    <n v="1098"/>
    <n v="25.247"/>
    <n v="91.84"/>
    <n v="0.21112340000000002"/>
    <n v="0.16088920000000001"/>
    <n v="5.0234200000000007E-2"/>
    <n v="0.27"/>
    <n v="3.0119E-2"/>
    <n v="9.6631900000000007E-2"/>
    <n v="7.7491099999999993E-2"/>
    <n v="6.8814000000000002E-3"/>
    <n v="3.6780550913194446E-2"/>
    <n v="3"/>
    <n v="32.26"/>
    <n v="67.739999999999995"/>
    <n v="8.85"/>
    <n v="682.72199999999998"/>
    <n v="124.97"/>
    <n v="0"/>
    <n v="0"/>
    <n v="11623.583265215129"/>
    <n v="1265.4707587129376"/>
    <n v="89.79"/>
    <n v="90.64"/>
    <n v="88.29"/>
    <n v="28.5"/>
    <s v=""/>
    <n v="99.06"/>
    <n v="8.06"/>
    <n v="4.3"/>
    <n v="7.7"/>
    <n v="9.3000000000000007"/>
    <s v=""/>
    <s v=""/>
    <n v="0"/>
    <m/>
    <s v=""/>
    <n v="10"/>
    <n v="92.84"/>
    <n v="92.835724126752595"/>
    <n v="81.7"/>
    <n v="9.9"/>
    <n v="0"/>
    <n v="0"/>
    <n v="9"/>
    <n v="81.564846787648221"/>
    <n v="10"/>
    <n v="21"/>
    <n v="633.8099125"/>
    <n v="633.8099125"/>
  </r>
  <r>
    <x v="2"/>
    <x v="4"/>
    <n v="352885816"/>
    <s v="Marapoama"/>
    <n v="1.19833142659027"/>
    <n v="2805"/>
    <n v="2472"/>
    <n v="333"/>
    <n v="24.745999999999999"/>
    <n v="88.13"/>
    <n v="0.1716047"/>
    <n v="0.11893919999999999"/>
    <n v="5.2665499999999997E-2"/>
    <n v="0"/>
    <n v="0"/>
    <n v="0.1107754"/>
    <n v="3.8152200000000004E-2"/>
    <n v="2.2677099999999999E-2"/>
    <n v="7.3046875000000004E-3"/>
    <n v="2"/>
    <n v="20.69"/>
    <n v="79.31"/>
    <n v="1.71"/>
    <n v="131.54400000000001"/>
    <n v="42.09"/>
    <n v="1"/>
    <n v="1"/>
    <n v="9668.7914438502667"/>
    <n v="899.42245989304763"/>
    <n v="100"/>
    <n v="100"/>
    <n v="83.51"/>
    <n v="40"/>
    <s v=""/>
    <n v="100"/>
    <n v="49.03"/>
    <n v="20"/>
    <n v="44.1"/>
    <n v="65.8"/>
    <s v=""/>
    <s v=""/>
    <n v="0"/>
    <m/>
    <s v=""/>
    <n v="7.5"/>
    <n v="100"/>
    <n v="100"/>
    <n v="68"/>
    <n v="7.9"/>
    <n v="0"/>
    <n v="1"/>
    <n v="0"/>
    <n v="0"/>
    <n v="6"/>
    <n v="23"/>
    <n v="131.54400000000001"/>
    <n v="131.54400000000001"/>
  </r>
  <r>
    <x v="1"/>
    <x v="4"/>
    <n v="352890821"/>
    <s v="Mariápolis"/>
    <n v="0.168470133247411"/>
    <n v="3954"/>
    <n v="3308"/>
    <n v="646"/>
    <n v="21.247"/>
    <n v="83.66"/>
    <n v="1.5975799999999998E-2"/>
    <n v="0"/>
    <n v="1.5975799999999998E-2"/>
    <n v="0"/>
    <n v="1.5722300000000002E-2"/>
    <n v="0"/>
    <n v="9.2600000000000001E-5"/>
    <n v="1.6090000000000001E-4"/>
    <n v="8.6792359375000017E-3"/>
    <n v="0"/>
    <n v="0"/>
    <n v="100"/>
    <n v="2.29"/>
    <n v="176.47200000000001"/>
    <n v="41.96"/>
    <n v="0"/>
    <n v="0"/>
    <n v="11405.280728376329"/>
    <n v="1196.3581183611534"/>
    <n v="84.29"/>
    <m/>
    <n v="81"/>
    <n v="18.329999999999998"/>
    <s v=""/>
    <n v="100"/>
    <n v="2.42"/>
    <n v="1.1000000000000001"/>
    <n v="0"/>
    <n v="10.7"/>
    <s v=""/>
    <s v=""/>
    <n v="0"/>
    <m/>
    <s v=""/>
    <n v="9"/>
    <n v="91.83"/>
    <n v="91.833636915604103"/>
    <n v="76.2"/>
    <n v="8"/>
    <n v="0"/>
    <n v="0"/>
    <n v="2"/>
    <n v="184.34802458669765"/>
    <n v="0"/>
    <n v="12"/>
    <n v="162.06065570000001"/>
    <n v="162.06065570000001"/>
  </r>
  <r>
    <x v="5"/>
    <x v="4"/>
    <n v="352900517"/>
    <s v="Marília"/>
    <m/>
    <m/>
    <m/>
    <m/>
    <m/>
    <m/>
    <n v="0"/>
    <n v="0"/>
    <n v="0"/>
    <n v="0"/>
    <n v="0"/>
    <n v="0"/>
    <n v="0"/>
    <n v="0"/>
    <n v="0"/>
    <n v="1"/>
    <n v="0"/>
    <n v="0"/>
    <m/>
    <s v=""/>
    <m/>
    <m/>
    <m/>
    <s v=""/>
    <s v=""/>
    <m/>
    <m/>
    <m/>
    <m/>
    <s v=""/>
    <m/>
    <m/>
    <m/>
    <m/>
    <m/>
    <s v=""/>
    <s v=""/>
    <m/>
    <m/>
    <s v=""/>
    <m/>
    <m/>
    <m/>
    <m/>
    <m/>
    <m/>
    <m/>
    <n v="0"/>
    <m/>
    <n v="0"/>
    <n v="0"/>
    <m/>
    <m/>
  </r>
  <r>
    <x v="0"/>
    <x v="4"/>
    <n v="352900520"/>
    <s v="Marília"/>
    <m/>
    <m/>
    <m/>
    <m/>
    <m/>
    <m/>
    <n v="0.17989559999999999"/>
    <n v="9.5885000000000012E-2"/>
    <n v="8.4010599999999991E-2"/>
    <n v="0"/>
    <n v="0.12521290000000002"/>
    <n v="8.5550999999999995E-3"/>
    <n v="2.3233900000000002E-2"/>
    <n v="2.2893699999999999E-2"/>
    <n v="0"/>
    <n v="18"/>
    <n v="22"/>
    <n v="78"/>
    <m/>
    <s v=""/>
    <m/>
    <m/>
    <m/>
    <s v=""/>
    <s v=""/>
    <m/>
    <m/>
    <m/>
    <m/>
    <s v=""/>
    <m/>
    <m/>
    <m/>
    <m/>
    <m/>
    <s v=""/>
    <s v=""/>
    <m/>
    <m/>
    <s v=""/>
    <m/>
    <m/>
    <m/>
    <m/>
    <m/>
    <m/>
    <m/>
    <n v="14"/>
    <m/>
    <n v="22"/>
    <n v="78"/>
    <m/>
    <m/>
  </r>
  <r>
    <x v="1"/>
    <x v="4"/>
    <n v="352900521"/>
    <s v="Marília"/>
    <n v="0.76819305139252902"/>
    <n v="226005"/>
    <n v="215866"/>
    <n v="10139"/>
    <n v="193.15799999999999"/>
    <n v="95.51"/>
    <n v="0.2980622"/>
    <n v="0.17909449999999999"/>
    <n v="0.11896770000000002"/>
    <n v="0"/>
    <n v="0.16726849999999999"/>
    <n v="8.3035700000000004E-2"/>
    <n v="6.8234000000000003E-3"/>
    <n v="4.0934600000000002E-2"/>
    <n v="0.7837335471875001"/>
    <n v="12"/>
    <n v="17.02"/>
    <n v="82.98"/>
    <n v="200.84"/>
    <n v="12050.477999999999"/>
    <n v="12050.48"/>
    <n v="13"/>
    <n v="0"/>
    <n v="1230.7140107519745"/>
    <n v="143.72283799030998"/>
    <n v="99.54"/>
    <n v="95.51"/>
    <n v="99.36"/>
    <n v="54.06"/>
    <s v=""/>
    <n v="99.95"/>
    <n v="12.22"/>
    <n v="5.4"/>
    <n v="9.5"/>
    <n v="19.7"/>
    <s v=""/>
    <s v=""/>
    <n v="0"/>
    <m/>
    <s v=""/>
    <n v="9.8000000000000007"/>
    <n v="80"/>
    <n v="0"/>
    <n v="0"/>
    <n v="1.2"/>
    <n v="1"/>
    <n v="0"/>
    <n v="11"/>
    <n v="21.308262304107672"/>
    <n v="16"/>
    <n v="78"/>
    <n v="9640.3824000000004"/>
    <n v="0"/>
  </r>
  <r>
    <x v="16"/>
    <x v="4"/>
    <n v="352910418"/>
    <s v="Marinópolis"/>
    <n v="-0.34571546288791899"/>
    <n v="2100"/>
    <n v="1704"/>
    <n v="396"/>
    <n v="26.888999999999999"/>
    <n v="81.14"/>
    <n v="1.49239E-2"/>
    <n v="4.5242999999999993E-3"/>
    <n v="1.03996E-2"/>
    <n v="0"/>
    <n v="1.3889E-3"/>
    <n v="1.1569999999999999E-4"/>
    <n v="1.3182800000000001E-2"/>
    <n v="2.3649999999999998E-4"/>
    <n v="4.3799218749999997E-3"/>
    <n v="5"/>
    <n v="59.38"/>
    <n v="40.630000000000003"/>
    <n v="1.19"/>
    <n v="91.584000000000003"/>
    <n v="9.09"/>
    <n v="0"/>
    <n v="0"/>
    <n v="8709.942857142858"/>
    <n v="600.68571428571397"/>
    <n v="80.09"/>
    <n v="79.069999999999993"/>
    <n v="78.930000000000007"/>
    <n v="12.36"/>
    <s v=""/>
    <n v="100"/>
    <n v="8.2899999999999991"/>
    <n v="2.6"/>
    <n v="3.2"/>
    <n v="26"/>
    <s v=""/>
    <s v=""/>
    <n v="0"/>
    <m/>
    <s v=""/>
    <n v="9"/>
    <n v="93.83"/>
    <n v="93.827160493827193"/>
    <n v="90.1"/>
    <n v="9.9"/>
    <n v="0"/>
    <n v="0"/>
    <n v="8"/>
    <n v="22.83145746749193"/>
    <n v="19"/>
    <n v="13"/>
    <n v="85.930666669999994"/>
    <n v="85.930666669999994"/>
  </r>
  <r>
    <x v="1"/>
    <x v="4"/>
    <n v="352920321"/>
    <s v="Martinópolis"/>
    <n v="0.68266345960788"/>
    <n v="25102"/>
    <n v="21541"/>
    <n v="3561"/>
    <n v="20.030999999999999"/>
    <n v="85.81"/>
    <n v="5.9586899999999984E-2"/>
    <n v="5.1847399999999988E-2"/>
    <n v="7.7394999999999999E-3"/>
    <n v="0"/>
    <n v="2.3148000000000001E-3"/>
    <n v="5.3917000000000001E-3"/>
    <n v="3.9688600000000004E-2"/>
    <n v="1.2191800000000001E-2"/>
    <n v="7.5936281004629624E-2"/>
    <n v="24"/>
    <n v="61.9"/>
    <n v="38.1"/>
    <n v="15.27"/>
    <n v="1177.6320000000001"/>
    <n v="237.01"/>
    <n v="0"/>
    <n v="0"/>
    <n v="11834.480121105888"/>
    <n v="1457.3245159748224"/>
    <n v="99.38"/>
    <n v="83.99"/>
    <n v="99.38"/>
    <n v="32.83"/>
    <s v=""/>
    <n v="99.38"/>
    <n v="5.71"/>
    <n v="2.8"/>
    <n v="7.4"/>
    <n v="0.7"/>
    <s v=""/>
    <s v=""/>
    <n v="0"/>
    <m/>
    <s v=""/>
    <n v="7.1"/>
    <n v="99"/>
    <n v="99"/>
    <n v="79.900000000000006"/>
    <n v="8.6999999999999993"/>
    <n v="0"/>
    <n v="0"/>
    <n v="37"/>
    <n v="2.6337871351351345"/>
    <n v="13"/>
    <n v="8"/>
    <n v="1165.8556799999999"/>
    <n v="1165.8556799999999"/>
  </r>
  <r>
    <x v="13"/>
    <x v="4"/>
    <n v="352920322"/>
    <s v="Martinópolis"/>
    <m/>
    <m/>
    <m/>
    <m/>
    <m/>
    <m/>
    <n v="0.2007188"/>
    <n v="0.2003982"/>
    <n v="3.2059999999999999E-4"/>
    <n v="0"/>
    <n v="0"/>
    <n v="8.3333299999999999E-2"/>
    <n v="0.11689819999999999"/>
    <n v="4.8729999999999997E-4"/>
    <n v="0"/>
    <n v="2"/>
    <n v="57.14"/>
    <n v="42.86"/>
    <m/>
    <s v=""/>
    <m/>
    <m/>
    <m/>
    <s v=""/>
    <s v=""/>
    <m/>
    <m/>
    <m/>
    <m/>
    <s v=""/>
    <m/>
    <m/>
    <m/>
    <m/>
    <m/>
    <s v=""/>
    <s v=""/>
    <m/>
    <m/>
    <s v=""/>
    <m/>
    <m/>
    <m/>
    <m/>
    <m/>
    <m/>
    <m/>
    <n v="18"/>
    <m/>
    <n v="4"/>
    <n v="3"/>
    <m/>
    <m/>
  </r>
  <r>
    <x v="3"/>
    <x v="4"/>
    <n v="35293029"/>
    <s v="Matão"/>
    <m/>
    <m/>
    <m/>
    <m/>
    <m/>
    <m/>
    <n v="0"/>
    <n v="0"/>
    <n v="0"/>
    <n v="0"/>
    <n v="0"/>
    <n v="0"/>
    <n v="0"/>
    <n v="0"/>
    <n v="0"/>
    <n v="0"/>
    <n v="0"/>
    <n v="0"/>
    <m/>
    <s v=""/>
    <m/>
    <m/>
    <m/>
    <s v=""/>
    <s v=""/>
    <m/>
    <m/>
    <m/>
    <m/>
    <s v=""/>
    <m/>
    <m/>
    <m/>
    <m/>
    <m/>
    <s v=""/>
    <s v=""/>
    <m/>
    <m/>
    <s v=""/>
    <m/>
    <m/>
    <m/>
    <m/>
    <m/>
    <m/>
    <m/>
    <n v="0"/>
    <m/>
    <n v="0"/>
    <n v="0"/>
    <m/>
    <m/>
  </r>
  <r>
    <x v="7"/>
    <x v="4"/>
    <n v="352930213"/>
    <s v="Matão"/>
    <m/>
    <m/>
    <m/>
    <m/>
    <m/>
    <m/>
    <n v="4.0176400000000001E-2"/>
    <n v="3.9811800000000001E-2"/>
    <n v="3.6460000000000003E-4"/>
    <n v="0"/>
    <n v="0"/>
    <n v="0"/>
    <n v="3.9811800000000001E-2"/>
    <n v="3.6460000000000003E-4"/>
    <n v="0"/>
    <n v="24"/>
    <n v="69.23"/>
    <n v="30.77"/>
    <m/>
    <s v=""/>
    <m/>
    <m/>
    <m/>
    <s v=""/>
    <s v=""/>
    <m/>
    <m/>
    <m/>
    <m/>
    <s v=""/>
    <m/>
    <m/>
    <m/>
    <m/>
    <m/>
    <s v=""/>
    <s v=""/>
    <m/>
    <m/>
    <s v=""/>
    <m/>
    <m/>
    <m/>
    <m/>
    <m/>
    <m/>
    <m/>
    <n v="6"/>
    <m/>
    <n v="9"/>
    <n v="4"/>
    <m/>
    <m/>
  </r>
  <r>
    <x v="2"/>
    <x v="4"/>
    <n v="352930216"/>
    <s v="Matão"/>
    <n v="0.48552791098286402"/>
    <n v="78890"/>
    <n v="77442"/>
    <n v="1448"/>
    <n v="149.69399999999999"/>
    <n v="98.16"/>
    <n v="1.0068405000000002"/>
    <n v="0.13570689999999996"/>
    <n v="0.87113360000000029"/>
    <n v="0"/>
    <n v="6.3425899999999993E-2"/>
    <n v="0.33094889999999993"/>
    <n v="0.59780600000000006"/>
    <n v="1.4659700000000003E-2"/>
    <n v="0.24013969907407406"/>
    <n v="32"/>
    <n v="19.29"/>
    <n v="80.709999999999994"/>
    <n v="64.3"/>
    <n v="4340.3040000000001"/>
    <n v="46.66"/>
    <n v="15"/>
    <n v="0"/>
    <n v="1702.9200152110534"/>
    <n v="171.89098745088106"/>
    <n v="100"/>
    <n v="98.17"/>
    <n v="100"/>
    <n v="37"/>
    <s v=""/>
    <n v="100"/>
    <n v="56.29"/>
    <n v="24.6"/>
    <n v="12.3"/>
    <n v="202.7"/>
    <s v=""/>
    <s v=""/>
    <n v="0"/>
    <m/>
    <s v=""/>
    <n v="8.5"/>
    <n v="100"/>
    <n v="100"/>
    <n v="98.9"/>
    <n v="10"/>
    <n v="2"/>
    <n v="0"/>
    <n v="34"/>
    <n v="26.234729302532717"/>
    <n v="27"/>
    <n v="113"/>
    <n v="4340.3040000000001"/>
    <n v="4340.3040000000001"/>
  </r>
  <r>
    <x v="18"/>
    <x v="4"/>
    <n v="35294016"/>
    <s v="Mauá"/>
    <n v="1.1248989008826999"/>
    <n v="443910"/>
    <n v="443910"/>
    <n v="0"/>
    <n v="7126.5050000000001"/>
    <n v="100"/>
    <n v="8.009719999999998E-2"/>
    <n v="4.4884999999999994E-3"/>
    <n v="7.5608699999999973E-2"/>
    <n v="0"/>
    <n v="0"/>
    <n v="6.3436900000000004E-2"/>
    <n v="6.1699999999999995E-5"/>
    <n v="1.6598600000000002E-2"/>
    <n v="1.5169540164236111"/>
    <n v="4"/>
    <n v="7.35"/>
    <n v="92.65"/>
    <n v="411.93"/>
    <n v="24715.583999999999"/>
    <n v="11600.98"/>
    <n v="43"/>
    <n v="0"/>
    <n v="63.937284584713119"/>
    <n v="8.5249712779617504"/>
    <n v="98.09"/>
    <n v="100"/>
    <n v="92.37"/>
    <n v="49.05"/>
    <s v=""/>
    <n v="98.09"/>
    <n v="24.27"/>
    <n v="8.9"/>
    <n v="2.1"/>
    <n v="63"/>
    <s v=""/>
    <s v=""/>
    <n v="0"/>
    <m/>
    <s v=""/>
    <n v="8"/>
    <n v="91"/>
    <n v="55.51"/>
    <n v="53.1"/>
    <n v="6"/>
    <n v="9"/>
    <n v="0"/>
    <n v="122"/>
    <n v="0"/>
    <n v="5"/>
    <n v="63"/>
    <n v="22491.18144"/>
    <n v="13719.62068"/>
  </r>
  <r>
    <x v="2"/>
    <x v="4"/>
    <n v="352950016"/>
    <s v="Mendonça"/>
    <n v="1.38365790560693"/>
    <n v="4899"/>
    <n v="4173"/>
    <n v="726"/>
    <n v="25.126999999999999"/>
    <n v="85.18"/>
    <n v="0.10227839999999998"/>
    <n v="5.3213599999999979E-2"/>
    <n v="4.9064799999999999E-2"/>
    <n v="0"/>
    <n v="2.0266199999999998E-2"/>
    <n v="5.5254600000000001E-2"/>
    <n v="2.4188100000000001E-2"/>
    <n v="2.5694999999999997E-3"/>
    <n v="1.1895425529233868E-2"/>
    <n v="6"/>
    <n v="32.26"/>
    <n v="67.739999999999995"/>
    <n v="2.99"/>
    <n v="230.958"/>
    <n v="39.26"/>
    <n v="0"/>
    <n v="0"/>
    <n v="9140.8695652173919"/>
    <n v="836.84017146356371"/>
    <m/>
    <n v="81.75"/>
    <m/>
    <m/>
    <s v=""/>
    <m/>
    <n v="17.63"/>
    <n v="7.2"/>
    <n v="11.8"/>
    <n v="37.700000000000003"/>
    <s v=""/>
    <s v=""/>
    <n v="0"/>
    <m/>
    <s v=""/>
    <n v="9.5"/>
    <n v="100"/>
    <n v="100"/>
    <n v="83"/>
    <n v="10"/>
    <n v="0"/>
    <n v="0"/>
    <n v="0"/>
    <n v="168.1318583420875"/>
    <n v="10"/>
    <n v="21"/>
    <n v="230.958"/>
    <n v="230.958"/>
  </r>
  <r>
    <x v="10"/>
    <x v="4"/>
    <n v="352960915"/>
    <s v="Meridiano"/>
    <n v="-0.42063613270184602"/>
    <n v="3786"/>
    <n v="2697"/>
    <n v="1089"/>
    <n v="16.594000000000001"/>
    <n v="71.239999999999995"/>
    <n v="8.7782399999999997E-2"/>
    <n v="7.7826300000000001E-2"/>
    <n v="9.9561000000000007E-3"/>
    <n v="0"/>
    <n v="9.0834000000000002E-3"/>
    <n v="0"/>
    <n v="7.6437400000000003E-2"/>
    <n v="2.2615999999999999E-3"/>
    <n v="9.2678125E-3"/>
    <n v="2"/>
    <n v="52.63"/>
    <n v="47.37"/>
    <n v="1.89"/>
    <n v="146.178"/>
    <n v="13.23"/>
    <n v="0"/>
    <n v="0"/>
    <n v="14493.565768621236"/>
    <n v="1249.4453248811412"/>
    <n v="94"/>
    <n v="100"/>
    <n v="90.34"/>
    <n v="18.600000000000001"/>
    <s v=""/>
    <n v="100"/>
    <n v="51.59"/>
    <n v="16.3"/>
    <n v="39.1"/>
    <n v="84.9"/>
    <s v=""/>
    <s v=""/>
    <n v="0"/>
    <m/>
    <s v=""/>
    <n v="8.9"/>
    <n v="100"/>
    <n v="100"/>
    <n v="91"/>
    <n v="10"/>
    <n v="0"/>
    <n v="0"/>
    <n v="3"/>
    <n v="97.11029436557979"/>
    <n v="10"/>
    <n v="9"/>
    <n v="146.178"/>
    <n v="146.178"/>
  </r>
  <r>
    <x v="16"/>
    <x v="4"/>
    <n v="352960918"/>
    <s v="Meridiano"/>
    <m/>
    <m/>
    <m/>
    <m/>
    <m/>
    <m/>
    <n v="0.19595410000000002"/>
    <n v="7.8592900000000007E-2"/>
    <n v="0.1173612"/>
    <n v="0"/>
    <n v="0"/>
    <n v="0.18323050000000002"/>
    <n v="1.01852E-2"/>
    <n v="2.5383999999999997E-3"/>
    <n v="0"/>
    <n v="1"/>
    <n v="57.14"/>
    <n v="42.86"/>
    <m/>
    <s v=""/>
    <m/>
    <m/>
    <m/>
    <s v=""/>
    <s v=""/>
    <m/>
    <m/>
    <m/>
    <m/>
    <s v=""/>
    <m/>
    <m/>
    <m/>
    <m/>
    <m/>
    <s v=""/>
    <s v=""/>
    <m/>
    <m/>
    <s v=""/>
    <m/>
    <m/>
    <m/>
    <m/>
    <m/>
    <m/>
    <m/>
    <n v="1"/>
    <m/>
    <n v="4"/>
    <n v="3"/>
    <m/>
    <m/>
  </r>
  <r>
    <x v="10"/>
    <x v="4"/>
    <n v="352965815"/>
    <s v="Mesópolis"/>
    <n v="-0.13145974322478199"/>
    <n v="1888"/>
    <n v="1579"/>
    <n v="309"/>
    <n v="12.611000000000001"/>
    <n v="83.63"/>
    <n v="8.8848899999999995E-2"/>
    <n v="8.1201899999999994E-2"/>
    <n v="7.6470000000000002E-3"/>
    <n v="0.16"/>
    <n v="5.2037000000000003E-3"/>
    <n v="0"/>
    <n v="8.3438399999999996E-2"/>
    <n v="2.0679999999999999E-4"/>
    <n v="4.4195916666666659E-3"/>
    <n v="4"/>
    <n v="77.78"/>
    <n v="22.22"/>
    <n v="1.05"/>
    <n v="81.054000000000002"/>
    <n v="13.65"/>
    <n v="0"/>
    <n v="0"/>
    <n v="19542.966101694914"/>
    <n v="2004.406779661017"/>
    <n v="89.89"/>
    <n v="77.849999999999994"/>
    <n v="84.6"/>
    <n v="14.25"/>
    <s v=""/>
    <n v="100"/>
    <n v="24.01"/>
    <n v="7.6"/>
    <n v="32.5"/>
    <n v="6.4"/>
    <s v=""/>
    <s v=""/>
    <n v="0"/>
    <m/>
    <s v=""/>
    <n v="8.5"/>
    <n v="93.44"/>
    <n v="93.443666454487598"/>
    <n v="83.2"/>
    <n v="9.9"/>
    <n v="0"/>
    <n v="0"/>
    <n v="8"/>
    <n v="113.13262348897241"/>
    <n v="21"/>
    <n v="6"/>
    <n v="75.739829409999999"/>
    <n v="75.739829409999999"/>
  </r>
  <r>
    <x v="11"/>
    <x v="4"/>
    <n v="35297088"/>
    <s v="Miguelópolis"/>
    <n v="0.561065834921326"/>
    <n v="21061"/>
    <n v="20015"/>
    <n v="1046"/>
    <n v="25.47"/>
    <n v="95.03"/>
    <n v="0.49138660000000012"/>
    <n v="0.39873530000000013"/>
    <n v="9.2651300000000006E-2"/>
    <n v="1.07"/>
    <n v="9.2268500000000017E-2"/>
    <n v="0"/>
    <n v="0.39873530000000013"/>
    <n v="3.8280000000000003E-4"/>
    <n v="5.3710766497685185E-2"/>
    <n v="5"/>
    <n v="57.89"/>
    <n v="42.11"/>
    <n v="14.41"/>
    <n v="1111.5899999999999"/>
    <n v="202.03"/>
    <n v="1"/>
    <n v="0"/>
    <n v="20289.293006030104"/>
    <n v="2470.6519158634451"/>
    <n v="83.78"/>
    <n v="98.85"/>
    <n v="84.76"/>
    <n v="29.71"/>
    <s v=""/>
    <n v="88.93"/>
    <n v="11.59"/>
    <n v="3.6"/>
    <n v="15.4"/>
    <n v="5.6"/>
    <s v=""/>
    <s v=""/>
    <n v="4.74811262523147"/>
    <m/>
    <s v=""/>
    <n v="10"/>
    <n v="86.13"/>
    <n v="86.131569717921707"/>
    <n v="81.8"/>
    <n v="9.8000000000000007"/>
    <n v="0"/>
    <n v="0"/>
    <n v="0"/>
    <n v="171.28781806523835"/>
    <n v="22"/>
    <n v="16"/>
    <n v="957.4299158"/>
    <n v="957.4299158"/>
  </r>
  <r>
    <x v="8"/>
    <x v="4"/>
    <n v="352980710"/>
    <s v="Mineiros do Tietê"/>
    <m/>
    <m/>
    <m/>
    <m/>
    <m/>
    <m/>
    <n v="0"/>
    <n v="0"/>
    <n v="0"/>
    <n v="0"/>
    <n v="0"/>
    <n v="0"/>
    <n v="0"/>
    <n v="0"/>
    <n v="0"/>
    <n v="0"/>
    <n v="0"/>
    <n v="0"/>
    <m/>
    <s v=""/>
    <m/>
    <m/>
    <m/>
    <s v=""/>
    <s v=""/>
    <m/>
    <m/>
    <m/>
    <m/>
    <s v=""/>
    <m/>
    <m/>
    <m/>
    <m/>
    <m/>
    <s v=""/>
    <s v=""/>
    <m/>
    <m/>
    <s v=""/>
    <m/>
    <m/>
    <m/>
    <m/>
    <m/>
    <m/>
    <m/>
    <n v="0"/>
    <m/>
    <n v="0"/>
    <n v="0"/>
    <m/>
    <m/>
  </r>
  <r>
    <x v="7"/>
    <x v="4"/>
    <n v="352980713"/>
    <s v="Mineiros do Tietê"/>
    <n v="0.44369970719968499"/>
    <n v="12377"/>
    <n v="11824"/>
    <n v="553"/>
    <n v="58.411999999999999"/>
    <n v="95.53"/>
    <n v="2.9597100000000001E-2"/>
    <n v="2.3611000000000001E-3"/>
    <n v="2.7236E-2"/>
    <n v="0"/>
    <n v="2.3148100000000001E-2"/>
    <n v="4.0878999999999993E-3"/>
    <n v="2.3611000000000001E-3"/>
    <n v="0"/>
    <n v="3.5991270258101851E-2"/>
    <n v="0"/>
    <n v="25"/>
    <n v="75"/>
    <n v="8.5299999999999994"/>
    <n v="658.09799999999996"/>
    <n v="186.5"/>
    <n v="1"/>
    <n v="0"/>
    <n v="4611.7928415609595"/>
    <n v="611.50844307990633"/>
    <n v="95.53"/>
    <n v="95.53"/>
    <n v="95.53"/>
    <n v="0"/>
    <s v=""/>
    <n v="100"/>
    <n v="3.89"/>
    <n v="1.6"/>
    <n v="0.5"/>
    <n v="11.3"/>
    <s v=""/>
    <s v=""/>
    <n v="0"/>
    <m/>
    <s v=""/>
    <n v="7.1"/>
    <n v="99.53"/>
    <n v="99.53"/>
    <n v="71.7"/>
    <n v="7.6"/>
    <n v="0"/>
    <n v="0"/>
    <n v="0"/>
    <n v="63.904385244148365"/>
    <n v="1"/>
    <n v="3"/>
    <n v="655.00493940000001"/>
    <n v="655.00493940000001"/>
  </r>
  <r>
    <x v="10"/>
    <x v="4"/>
    <n v="353000315"/>
    <s v="Mira Estrela"/>
    <n v="0.51187378846189202"/>
    <n v="2893"/>
    <n v="1930"/>
    <n v="963"/>
    <n v="13.324"/>
    <n v="66.709999999999994"/>
    <n v="5.9068999999999997E-3"/>
    <n v="0"/>
    <n v="5.9068999999999997E-3"/>
    <n v="0.03"/>
    <n v="5.6735000000000006E-3"/>
    <n v="4.0099999999999999E-5"/>
    <n v="0"/>
    <n v="1.9329999999999998E-4"/>
    <n v="4.8133794270833336E-3"/>
    <n v="0"/>
    <n v="0"/>
    <n v="100"/>
    <n v="1.41"/>
    <n v="109.026"/>
    <n v="30.99"/>
    <n v="0"/>
    <n v="0"/>
    <n v="18095.319737296923"/>
    <n v="1962.1431040442453"/>
    <n v="63.89"/>
    <n v="100"/>
    <n v="63.26"/>
    <n v="14.71"/>
    <s v=""/>
    <n v="95.79"/>
    <n v="1.1100000000000001"/>
    <n v="0.4"/>
    <n v="0"/>
    <n v="3.3"/>
    <s v=""/>
    <s v=""/>
    <n v="0"/>
    <m/>
    <s v=""/>
    <n v="8.5"/>
    <n v="85.2"/>
    <n v="85.202492211838006"/>
    <n v="71.599999999999994"/>
    <n v="7.9"/>
    <n v="0"/>
    <n v="0"/>
    <n v="1"/>
    <n v="124.65254590651912"/>
    <n v="0"/>
    <n v="8"/>
    <n v="92.892869160000004"/>
    <n v="92.892869160000004"/>
  </r>
  <r>
    <x v="17"/>
    <x v="4"/>
    <n v="352990611"/>
    <s v="Miracatu"/>
    <n v="-0.71477998664774001"/>
    <n v="20008"/>
    <n v="10600"/>
    <n v="9408"/>
    <n v="19.992999999999999"/>
    <n v="52.98"/>
    <n v="0.16330149999999999"/>
    <n v="0.15954369999999998"/>
    <n v="3.7577999999999991E-3"/>
    <n v="0"/>
    <n v="4.0017799999999999E-2"/>
    <n v="3.9824000000000005E-3"/>
    <n v="5.0195600000000007E-2"/>
    <n v="6.9105700000000006E-2"/>
    <n v="3.3131765925925927E-2"/>
    <n v="84"/>
    <n v="79.25"/>
    <n v="20.75"/>
    <n v="7.34"/>
    <n v="566.56799999999998"/>
    <n v="344.8"/>
    <n v="9"/>
    <n v="6"/>
    <n v="47332.371051579372"/>
    <n v="6131.2994802079147"/>
    <n v="54.4"/>
    <n v="73.5"/>
    <n v="42.55"/>
    <n v="36.33"/>
    <s v=""/>
    <n v="100"/>
    <n v="1.25"/>
    <n v="0.5"/>
    <n v="1.7"/>
    <n v="0.1"/>
    <s v=""/>
    <s v=""/>
    <n v="0"/>
    <m/>
    <s v=""/>
    <n v="8.6"/>
    <n v="65.900000000000006"/>
    <n v="60.8954343510729"/>
    <n v="39.1"/>
    <n v="5.4"/>
    <n v="0"/>
    <n v="6"/>
    <n v="71"/>
    <n v="120.73005733962286"/>
    <n v="42"/>
    <n v="11"/>
    <n v="373.39182299999999"/>
    <n v="345.01404450000001"/>
  </r>
  <r>
    <x v="12"/>
    <x v="4"/>
    <n v="353010219"/>
    <s v="Mirandópolis"/>
    <n v="0.48521489312107802"/>
    <n v="28232"/>
    <n v="25540"/>
    <n v="2692"/>
    <n v="30.745000000000001"/>
    <n v="90.46"/>
    <n v="2.7604199999999999E-2"/>
    <n v="2.0833299999999999E-2"/>
    <n v="6.7708999999999998E-3"/>
    <n v="0"/>
    <n v="2.54629E-2"/>
    <n v="1.4897000000000001E-3"/>
    <n v="0"/>
    <n v="6.5160000000000001E-4"/>
    <n v="8.4657213675925935E-2"/>
    <n v="1"/>
    <n v="5"/>
    <n v="95"/>
    <n v="20.77"/>
    <n v="1402.164"/>
    <n v="350.54"/>
    <n v="0"/>
    <n v="0"/>
    <n v="7484.1031453669593"/>
    <n v="737.24001133465583"/>
    <n v="98.51"/>
    <n v="88.98"/>
    <n v="80.95"/>
    <n v="80.13"/>
    <s v=""/>
    <n v="99.06"/>
    <n v="7.52"/>
    <n v="2.7"/>
    <n v="6.6"/>
    <n v="10"/>
    <s v=""/>
    <s v=""/>
    <n v="0"/>
    <m/>
    <s v=""/>
    <n v="9.5"/>
    <n v="100"/>
    <n v="100"/>
    <n v="75"/>
    <n v="8.1"/>
    <n v="0"/>
    <n v="0"/>
    <n v="2"/>
    <n v="29.53085616035256"/>
    <n v="1"/>
    <n v="19"/>
    <n v="1402.164"/>
    <n v="1402.164"/>
  </r>
  <r>
    <x v="0"/>
    <x v="4"/>
    <n v="353010220"/>
    <s v="Mirandópolis"/>
    <m/>
    <m/>
    <m/>
    <m/>
    <m/>
    <m/>
    <n v="0.15207640000000006"/>
    <n v="9.3067000000000066E-2"/>
    <n v="5.9009400000000004E-2"/>
    <n v="0"/>
    <n v="0"/>
    <n v="0.15146309999999999"/>
    <n v="5.103000000000001E-4"/>
    <n v="1.0300000000000001E-4"/>
    <n v="0"/>
    <n v="3"/>
    <n v="70.59"/>
    <n v="29.41"/>
    <m/>
    <s v=""/>
    <m/>
    <m/>
    <m/>
    <s v=""/>
    <s v=""/>
    <m/>
    <m/>
    <m/>
    <m/>
    <s v=""/>
    <m/>
    <m/>
    <m/>
    <m/>
    <m/>
    <s v=""/>
    <s v=""/>
    <m/>
    <m/>
    <s v=""/>
    <m/>
    <m/>
    <m/>
    <m/>
    <m/>
    <m/>
    <m/>
    <n v="5"/>
    <m/>
    <n v="12"/>
    <n v="5"/>
    <m/>
    <m/>
  </r>
  <r>
    <x v="13"/>
    <x v="4"/>
    <n v="353020122"/>
    <s v="Mirante do Paranapanema"/>
    <n v="0.46125455356671502"/>
    <n v="17498"/>
    <n v="10304"/>
    <n v="7194"/>
    <n v="14.135999999999999"/>
    <n v="58.89"/>
    <n v="0.26918919999999996"/>
    <n v="0.22872189999999998"/>
    <n v="4.0467299999999998E-2"/>
    <n v="0"/>
    <n v="3.9593400000000001E-2"/>
    <n v="5.463E-4"/>
    <n v="0.22682179999999999"/>
    <n v="2.2277E-3"/>
    <n v="3.0626563078703706E-2"/>
    <n v="0"/>
    <n v="20.45"/>
    <n v="79.55"/>
    <n v="7.44"/>
    <n v="574.12800000000004"/>
    <n v="225.28"/>
    <n v="0"/>
    <n v="0"/>
    <n v="16598.84329637673"/>
    <n v="2342.9420505200592"/>
    <n v="57.5"/>
    <m/>
    <n v="43.29"/>
    <n v="19.190000000000001"/>
    <s v=""/>
    <n v="97.66"/>
    <n v="5.72"/>
    <n v="2.9"/>
    <n v="6.7"/>
    <n v="3.1"/>
    <s v=""/>
    <s v=""/>
    <n v="0"/>
    <m/>
    <s v=""/>
    <n v="7.4"/>
    <n v="70.650000000000006"/>
    <n v="70.653442240373394"/>
    <n v="60.8"/>
    <n v="7"/>
    <n v="0"/>
    <n v="0"/>
    <n v="6"/>
    <n v="130.60557888003487"/>
    <n v="9"/>
    <n v="35"/>
    <n v="405.64119490000002"/>
    <n v="405.64119490000002"/>
  </r>
  <r>
    <x v="10"/>
    <x v="4"/>
    <n v="353030015"/>
    <s v="Mirassol"/>
    <n v="0.873600849577993"/>
    <n v="56311"/>
    <n v="54888"/>
    <n v="1423"/>
    <n v="230.97200000000001"/>
    <n v="97.47"/>
    <n v="0.23820549999999999"/>
    <n v="3.7990699999999995E-2"/>
    <n v="0.2002148"/>
    <n v="0"/>
    <n v="0.13147449999999997"/>
    <n v="6.3671999999999999E-3"/>
    <n v="5.1491500000000003E-2"/>
    <n v="4.8872299999999973E-2"/>
    <n v="0.16707297728125001"/>
    <n v="12"/>
    <n v="3.88"/>
    <n v="96.12"/>
    <n v="45.47"/>
    <n v="3069.4140000000002"/>
    <n v="666.06"/>
    <n v="2"/>
    <n v="0"/>
    <n v="1052.8614302711726"/>
    <n v="106.4062083784696"/>
    <n v="97.47"/>
    <n v="100"/>
    <n v="97.47"/>
    <n v="34.14"/>
    <s v=""/>
    <n v="100"/>
    <n v="40.33"/>
    <n v="14.6"/>
    <n v="13.7"/>
    <n v="109"/>
    <s v=""/>
    <s v=""/>
    <n v="1.7758519649802"/>
    <m/>
    <s v=""/>
    <n v="8.8000000000000007"/>
    <n v="100"/>
    <n v="80"/>
    <n v="78.3"/>
    <n v="8.3000000000000007"/>
    <n v="1"/>
    <n v="0"/>
    <n v="7"/>
    <n v="78.408849912020855"/>
    <n v="5"/>
    <n v="124"/>
    <n v="3069.4140000000002"/>
    <n v="2455.5311999999999"/>
  </r>
  <r>
    <x v="2"/>
    <x v="4"/>
    <n v="353030016"/>
    <s v="Mirassol"/>
    <m/>
    <m/>
    <m/>
    <m/>
    <m/>
    <m/>
    <n v="1.1868199999999999E-2"/>
    <n v="8.3295999999999995E-3"/>
    <n v="3.5385999999999994E-3"/>
    <n v="0"/>
    <n v="0"/>
    <n v="3.1989999999999996E-3"/>
    <n v="8.3817000000000006E-3"/>
    <n v="2.875E-4"/>
    <n v="0"/>
    <n v="2"/>
    <n v="33.33"/>
    <n v="66.67"/>
    <m/>
    <s v=""/>
    <m/>
    <m/>
    <m/>
    <s v=""/>
    <s v=""/>
    <m/>
    <m/>
    <m/>
    <m/>
    <s v=""/>
    <m/>
    <m/>
    <m/>
    <m/>
    <m/>
    <s v=""/>
    <s v=""/>
    <m/>
    <m/>
    <s v=""/>
    <m/>
    <m/>
    <m/>
    <m/>
    <m/>
    <m/>
    <m/>
    <n v="0"/>
    <m/>
    <n v="5"/>
    <n v="10"/>
    <m/>
    <m/>
  </r>
  <r>
    <x v="16"/>
    <x v="4"/>
    <n v="353030018"/>
    <s v="Mirassol"/>
    <m/>
    <m/>
    <m/>
    <m/>
    <m/>
    <m/>
    <n v="2.4136500000000002E-2"/>
    <n v="2.0740700000000001E-2"/>
    <n v="3.3958E-3"/>
    <n v="0"/>
    <n v="1.57407E-2"/>
    <n v="2.2222000000000001E-3"/>
    <n v="5.0000000000000001E-3"/>
    <n v="1.1735999999999999E-3"/>
    <n v="0"/>
    <n v="2"/>
    <n v="60"/>
    <n v="40"/>
    <m/>
    <s v=""/>
    <m/>
    <m/>
    <m/>
    <s v=""/>
    <s v=""/>
    <m/>
    <m/>
    <m/>
    <m/>
    <s v=""/>
    <m/>
    <m/>
    <m/>
    <m/>
    <m/>
    <s v=""/>
    <s v=""/>
    <m/>
    <m/>
    <s v=""/>
    <m/>
    <m/>
    <m/>
    <m/>
    <m/>
    <m/>
    <m/>
    <n v="0"/>
    <m/>
    <n v="3"/>
    <n v="2"/>
    <m/>
    <m/>
  </r>
  <r>
    <x v="10"/>
    <x v="4"/>
    <n v="353040915"/>
    <s v="Mirassolândia"/>
    <n v="1.1261981390390301"/>
    <n v="4540"/>
    <n v="3691"/>
    <n v="849"/>
    <n v="27.28"/>
    <n v="81.3"/>
    <n v="6.4352700000000013E-2"/>
    <n v="2.66944E-2"/>
    <n v="3.7658300000000006E-2"/>
    <n v="0"/>
    <n v="2.19478E-2"/>
    <n v="2.263E-4"/>
    <n v="4.1848400000000001E-2"/>
    <n v="3.302E-4"/>
    <n v="9.0894583333333313E-3"/>
    <n v="3"/>
    <n v="16"/>
    <n v="84"/>
    <n v="2.68"/>
    <n v="206.982"/>
    <n v="69.540000000000006"/>
    <n v="0"/>
    <n v="0"/>
    <n v="8821.7444933920706"/>
    <n v="972.47577092510994"/>
    <n v="76.88"/>
    <n v="80.38"/>
    <n v="58.17"/>
    <n v="0"/>
    <s v=""/>
    <n v="84.87"/>
    <n v="15.7"/>
    <n v="5.0999999999999996"/>
    <n v="9.9"/>
    <n v="26.9"/>
    <s v=""/>
    <s v=""/>
    <n v="0"/>
    <m/>
    <s v=""/>
    <n v="9"/>
    <n v="100"/>
    <n v="80"/>
    <n v="66.400000000000006"/>
    <n v="7.5"/>
    <n v="0"/>
    <n v="0"/>
    <n v="1"/>
    <n v="242.03862533062571"/>
    <n v="4"/>
    <n v="21"/>
    <n v="206.982"/>
    <n v="165.5856"/>
  </r>
  <r>
    <x v="4"/>
    <x v="4"/>
    <n v="35305084"/>
    <s v="Mococa"/>
    <n v="3.4622684974472399E-2"/>
    <n v="66557"/>
    <n v="62634"/>
    <n v="3923"/>
    <n v="77.929000000000002"/>
    <n v="94.11"/>
    <n v="0.90915840000000048"/>
    <n v="0.84458780000000044"/>
    <n v="6.457060000000002E-2"/>
    <n v="0.68"/>
    <n v="7.3912000000000005E-3"/>
    <n v="0.15500579999999994"/>
    <n v="0.71409220000000018"/>
    <n v="3.2669200000000009E-2"/>
    <n v="0.19127303186458333"/>
    <n v="95"/>
    <n v="62.63"/>
    <n v="37.369999999999997"/>
    <n v="50.84"/>
    <n v="3431.9160000000002"/>
    <n v="850.01"/>
    <n v="9"/>
    <n v="0"/>
    <n v="6178.6054058926939"/>
    <n v="620.70345718707256"/>
    <n v="94.41"/>
    <m/>
    <n v="93.78"/>
    <n v="28.09"/>
    <s v=""/>
    <n v="100"/>
    <n v="22.17"/>
    <n v="7"/>
    <n v="30.3"/>
    <n v="4.9000000000000004"/>
    <s v=""/>
    <s v=""/>
    <n v="0"/>
    <m/>
    <s v=""/>
    <n v="7.6"/>
    <n v="95.11"/>
    <n v="95.110521096574004"/>
    <n v="75.2"/>
    <n v="8.3000000000000007"/>
    <n v="0"/>
    <n v="0"/>
    <n v="32"/>
    <n v="3.6596899896247947"/>
    <n v="124"/>
    <n v="74"/>
    <n v="3264.1131909999999"/>
    <n v="3264.1131909999999"/>
  </r>
  <r>
    <x v="15"/>
    <x v="4"/>
    <n v="35306072"/>
    <s v="Mogi das Cruzes"/>
    <m/>
    <m/>
    <m/>
    <m/>
    <m/>
    <m/>
    <n v="9.2033900000000002E-2"/>
    <n v="5.2806900000000011E-2"/>
    <n v="3.9226999999999998E-2"/>
    <n v="0"/>
    <n v="9.2592999999999998E-3"/>
    <n v="2.6314700000000003E-2"/>
    <n v="4.9379999999999997E-3"/>
    <n v="5.1521899999999995E-2"/>
    <n v="0"/>
    <n v="19"/>
    <n v="29.03"/>
    <n v="70.97"/>
    <m/>
    <s v=""/>
    <m/>
    <m/>
    <m/>
    <s v=""/>
    <s v=""/>
    <m/>
    <m/>
    <m/>
    <m/>
    <s v=""/>
    <m/>
    <m/>
    <m/>
    <m/>
    <m/>
    <s v=""/>
    <s v=""/>
    <m/>
    <m/>
    <s v=""/>
    <m/>
    <m/>
    <m/>
    <m/>
    <m/>
    <m/>
    <m/>
    <n v="61"/>
    <m/>
    <n v="18"/>
    <n v="44"/>
    <m/>
    <m/>
  </r>
  <r>
    <x v="18"/>
    <x v="4"/>
    <n v="35306076"/>
    <s v="Mogi das Cruzes"/>
    <n v="1.28801343438005"/>
    <n v="415107"/>
    <n v="384031"/>
    <n v="31076"/>
    <n v="581.25199999999995"/>
    <n v="92.51"/>
    <n v="1.5359112999999995"/>
    <n v="1.3837637999999997"/>
    <n v="0.15214749999999999"/>
    <n v="0"/>
    <n v="1.1328715999999999"/>
    <n v="0.2297515"/>
    <n v="0.10779550000000004"/>
    <n v="6.5492699999999987E-2"/>
    <n v="1.3058718509375002"/>
    <n v="91"/>
    <n v="44.48"/>
    <n v="55.52"/>
    <n v="356.03"/>
    <n v="21361.914000000001"/>
    <n v="12007.14"/>
    <n v="76"/>
    <n v="1"/>
    <n v="872.14448322962517"/>
    <n v="111.67703748672031"/>
    <n v="90.3"/>
    <n v="92.14"/>
    <n v="85.79"/>
    <n v="48.73"/>
    <s v=""/>
    <n v="98"/>
    <n v="36.58"/>
    <n v="14.2"/>
    <n v="48.2"/>
    <n v="13"/>
    <s v=""/>
    <s v=""/>
    <n v="0"/>
    <m/>
    <s v=""/>
    <n v="9.4"/>
    <n v="93"/>
    <n v="49.103999999999999"/>
    <n v="43.8"/>
    <n v="5.2"/>
    <n v="10"/>
    <n v="1"/>
    <n v="189"/>
    <n v="86.761959007432964"/>
    <n v="129"/>
    <n v="161"/>
    <n v="19866.580020000001"/>
    <n v="10489.554249999999"/>
  </r>
  <r>
    <x v="19"/>
    <x v="4"/>
    <n v="35306077"/>
    <s v="Mogi das Cruzes"/>
    <m/>
    <m/>
    <m/>
    <m/>
    <m/>
    <m/>
    <n v="0"/>
    <n v="0"/>
    <n v="0"/>
    <n v="0"/>
    <n v="0"/>
    <n v="0"/>
    <n v="0"/>
    <n v="0"/>
    <n v="0"/>
    <n v="0"/>
    <n v="0"/>
    <n v="0"/>
    <m/>
    <s v=""/>
    <m/>
    <m/>
    <m/>
    <s v=""/>
    <s v=""/>
    <m/>
    <m/>
    <m/>
    <m/>
    <s v=""/>
    <m/>
    <m/>
    <m/>
    <m/>
    <m/>
    <s v=""/>
    <s v=""/>
    <m/>
    <m/>
    <s v=""/>
    <m/>
    <m/>
    <m/>
    <m/>
    <m/>
    <m/>
    <m/>
    <n v="0"/>
    <m/>
    <n v="0"/>
    <n v="0"/>
    <m/>
    <m/>
  </r>
  <r>
    <x v="3"/>
    <x v="4"/>
    <n v="35307069"/>
    <s v="Mogi Guaçu"/>
    <n v="0.86361970513362296"/>
    <n v="144106"/>
    <n v="137735"/>
    <n v="6371"/>
    <n v="177.22200000000001"/>
    <n v="95.58"/>
    <n v="3.3275632000000006"/>
    <n v="3.2082258000000006"/>
    <n v="0.11933739999999997"/>
    <n v="1.82"/>
    <n v="1.7824E-2"/>
    <n v="0.1116003"/>
    <n v="2.0381364"/>
    <n v="1.1600025000000003"/>
    <n v="0.47663293005092588"/>
    <n v="117"/>
    <n v="60.22"/>
    <n v="39.78"/>
    <n v="126.73"/>
    <n v="7604.0640000000003"/>
    <n v="3916.08"/>
    <n v="5"/>
    <n v="0"/>
    <n v="2383.1557325857357"/>
    <n v="282.30219421814496"/>
    <n v="94.94"/>
    <n v="98.43"/>
    <n v="92.09"/>
    <n v="44.59"/>
    <s v=""/>
    <n v="100"/>
    <n v="84.67"/>
    <n v="30.6"/>
    <n v="121.5"/>
    <n v="9.3000000000000007"/>
    <s v=""/>
    <s v=""/>
    <n v="0"/>
    <m/>
    <s v=""/>
    <n v="7.3"/>
    <n v="100"/>
    <n v="73"/>
    <n v="48.5"/>
    <n v="5.8"/>
    <n v="0"/>
    <n v="0"/>
    <n v="30"/>
    <n v="3.7764910615967691"/>
    <n v="168"/>
    <n v="111"/>
    <n v="7604.0640000000003"/>
    <n v="5550.9667200000004"/>
  </r>
  <r>
    <x v="6"/>
    <x v="4"/>
    <n v="35308055"/>
    <s v="Mogi Mirim"/>
    <m/>
    <m/>
    <m/>
    <m/>
    <m/>
    <m/>
    <n v="4.4023600000000003E-2"/>
    <n v="4.1789700000000006E-2"/>
    <n v="2.2338999999999996E-3"/>
    <n v="0"/>
    <n v="0"/>
    <n v="4.6299999999999998E-4"/>
    <n v="3.95048E-2"/>
    <n v="4.0558E-3"/>
    <n v="0"/>
    <n v="10"/>
    <n v="60.87"/>
    <n v="39.130000000000003"/>
    <m/>
    <s v=""/>
    <m/>
    <m/>
    <m/>
    <s v=""/>
    <s v=""/>
    <m/>
    <m/>
    <m/>
    <m/>
    <s v=""/>
    <m/>
    <m/>
    <m/>
    <m/>
    <m/>
    <s v=""/>
    <s v=""/>
    <m/>
    <m/>
    <s v=""/>
    <m/>
    <m/>
    <m/>
    <m/>
    <m/>
    <m/>
    <m/>
    <n v="10"/>
    <m/>
    <n v="14"/>
    <n v="9"/>
    <m/>
    <m/>
  </r>
  <r>
    <x v="3"/>
    <x v="4"/>
    <n v="35308059"/>
    <s v="Mogi Mirim"/>
    <n v="0.52125219213992002"/>
    <n v="89042"/>
    <n v="84609"/>
    <n v="4433"/>
    <n v="178.398"/>
    <n v="95.02"/>
    <n v="0.30991489999999994"/>
    <n v="0.24216879999999999"/>
    <n v="6.7746099999999948E-2"/>
    <n v="0.88"/>
    <n v="0"/>
    <n v="7.9820400000000027E-2"/>
    <n v="0.2134576"/>
    <n v="1.66369E-2"/>
    <n v="0.25361418567361105"/>
    <n v="25"/>
    <n v="43.71"/>
    <n v="56.29"/>
    <n v="68.819999999999993"/>
    <n v="4645.08"/>
    <n v="1978.43"/>
    <n v="1"/>
    <n v="0"/>
    <n v="2316.271422474787"/>
    <n v="283.33595381954575"/>
    <n v="93.57"/>
    <n v="97.9"/>
    <n v="93.12"/>
    <n v="45.79"/>
    <s v=""/>
    <n v="100"/>
    <n v="14.75"/>
    <n v="5.4"/>
    <n v="17.7"/>
    <n v="8.6999999999999993"/>
    <s v=""/>
    <s v=""/>
    <n v="0"/>
    <m/>
    <s v=""/>
    <n v="9.5"/>
    <n v="92"/>
    <n v="59.8"/>
    <n v="57.4"/>
    <n v="6.6"/>
    <n v="0"/>
    <n v="0"/>
    <n v="54"/>
    <n v="0"/>
    <n v="66"/>
    <n v="85"/>
    <n v="4273.4736000000003"/>
    <n v="2777.7578400000002"/>
  </r>
  <r>
    <x v="6"/>
    <x v="4"/>
    <n v="35309045"/>
    <s v="Mombuca"/>
    <n v="0.30127363828817999"/>
    <n v="3307"/>
    <n v="2853"/>
    <n v="454"/>
    <n v="24.827000000000002"/>
    <n v="86.27"/>
    <n v="1.48612E-2"/>
    <n v="4.0289999999999996E-3"/>
    <n v="1.08322E-2"/>
    <n v="0"/>
    <n v="8.3333000000000001E-3"/>
    <n v="7.2800000000000002E-4"/>
    <n v="2.9795999999999998E-3"/>
    <n v="2.8203E-3"/>
    <n v="7.7077213541666663E-3"/>
    <n v="3"/>
    <n v="15"/>
    <n v="85"/>
    <n v="1.99"/>
    <n v="153.41399999999999"/>
    <n v="37.869999999999997"/>
    <n v="0"/>
    <n v="0"/>
    <n v="15162.455397641366"/>
    <n v="2002.588448745086"/>
    <n v="89.5"/>
    <n v="82.2"/>
    <n v="82.03"/>
    <n v="18.07"/>
    <s v=""/>
    <n v="100"/>
    <n v="2.48"/>
    <n v="0.9"/>
    <n v="1"/>
    <n v="5.2"/>
    <s v=""/>
    <s v=""/>
    <n v="0"/>
    <m/>
    <s v=""/>
    <n v="9.8000000000000007"/>
    <n v="89.93"/>
    <n v="89.929577464788693"/>
    <n v="75.3"/>
    <n v="7.7"/>
    <n v="0"/>
    <n v="0"/>
    <n v="15"/>
    <n v="103.79202402893472"/>
    <n v="3"/>
    <n v="17"/>
    <n v="137.964562"/>
    <n v="137.964562"/>
  </r>
  <r>
    <x v="8"/>
    <x v="4"/>
    <n v="353090410"/>
    <s v="Mombuca"/>
    <m/>
    <m/>
    <m/>
    <m/>
    <m/>
    <m/>
    <n v="0"/>
    <n v="0"/>
    <n v="0"/>
    <n v="0"/>
    <n v="0"/>
    <n v="0"/>
    <n v="0"/>
    <n v="0"/>
    <n v="0"/>
    <n v="0"/>
    <n v="0"/>
    <n v="0"/>
    <m/>
    <s v=""/>
    <m/>
    <m/>
    <m/>
    <s v=""/>
    <s v=""/>
    <m/>
    <m/>
    <m/>
    <m/>
    <s v=""/>
    <m/>
    <m/>
    <m/>
    <m/>
    <m/>
    <s v=""/>
    <s v=""/>
    <m/>
    <m/>
    <s v=""/>
    <m/>
    <m/>
    <m/>
    <m/>
    <m/>
    <m/>
    <m/>
    <n v="0"/>
    <m/>
    <n v="0"/>
    <n v="0"/>
    <m/>
    <m/>
  </r>
  <r>
    <x v="12"/>
    <x v="4"/>
    <n v="353100119"/>
    <s v="Monções"/>
    <n v="0.23889270625590001"/>
    <n v="2163"/>
    <n v="1878"/>
    <n v="285"/>
    <n v="20.701000000000001"/>
    <n v="86.82"/>
    <n v="0.15325659999999999"/>
    <n v="0.1404089"/>
    <n v="1.2847700000000002E-2"/>
    <n v="0"/>
    <n v="4.7546000000000003E-3"/>
    <n v="0.13805940000000003"/>
    <n v="7.1450999999999997E-3"/>
    <n v="3.2974999999999997E-3"/>
    <n v="5.4722773437499992E-3"/>
    <n v="0"/>
    <n v="33.33"/>
    <n v="66.67"/>
    <n v="1.35"/>
    <n v="104.274"/>
    <n v="9.7899999999999991"/>
    <n v="0"/>
    <n v="0"/>
    <n v="11226.407766990291"/>
    <n v="874.78502080443832"/>
    <n v="97.15"/>
    <n v="92.82"/>
    <n v="95.18"/>
    <n v="17.809999999999999"/>
    <s v=""/>
    <n v="100"/>
    <n v="63.86"/>
    <n v="19.899999999999999"/>
    <n v="78"/>
    <n v="21.4"/>
    <s v=""/>
    <s v=""/>
    <n v="0"/>
    <m/>
    <s v=""/>
    <n v="4.3"/>
    <n v="99.57"/>
    <n v="99.573333333333395"/>
    <n v="90.6"/>
    <n v="10"/>
    <n v="0"/>
    <n v="0"/>
    <n v="1"/>
    <n v="91.36963801205367"/>
    <n v="5"/>
    <n v="10"/>
    <n v="103.8290976"/>
    <n v="103.8290976"/>
  </r>
  <r>
    <x v="19"/>
    <x v="4"/>
    <n v="35311007"/>
    <s v="Mongaguá"/>
    <n v="2.0886284943794999"/>
    <n v="51380"/>
    <n v="51156"/>
    <n v="224"/>
    <n v="358.87400000000002"/>
    <n v="99.56"/>
    <n v="9.2540600000000001E-2"/>
    <n v="9.2395900000000003E-2"/>
    <n v="1.4469999999999999E-4"/>
    <n v="0"/>
    <n v="9.1666700000000004E-2"/>
    <n v="1.4469999999999999E-4"/>
    <n v="7.2920000000000005E-4"/>
    <n v="0"/>
    <n v="0.14459158599537036"/>
    <n v="1"/>
    <n v="66.67"/>
    <n v="33.33"/>
    <n v="42.52"/>
    <n v="2870.154"/>
    <n v="831.85"/>
    <n v="4"/>
    <n v="0"/>
    <n v="4996.1666017905809"/>
    <n v="632.19307123394333"/>
    <n v="92.45"/>
    <n v="99.56"/>
    <n v="76.709999999999994"/>
    <n v="40.54"/>
    <s v=""/>
    <n v="92.86"/>
    <n v="3.04"/>
    <n v="1.1000000000000001"/>
    <n v="4.5999999999999996"/>
    <n v="0"/>
    <s v=""/>
    <s v=""/>
    <n v="3.8925652004671099"/>
    <m/>
    <s v=""/>
    <n v="9.5"/>
    <n v="79.53"/>
    <n v="79.526473369051402"/>
    <n v="71"/>
    <n v="7.8"/>
    <n v="0"/>
    <n v="0"/>
    <n v="6"/>
    <n v="63.627492130106191"/>
    <n v="2"/>
    <n v="1"/>
    <n v="2282.532256"/>
    <n v="2282.532256"/>
  </r>
  <r>
    <x v="6"/>
    <x v="4"/>
    <n v="35312095"/>
    <s v="Monte Alegre do Sul"/>
    <n v="1.01517604605965"/>
    <n v="7536"/>
    <n v="4543"/>
    <n v="2993"/>
    <n v="67.977999999999994"/>
    <n v="60.28"/>
    <n v="0.15264090000000002"/>
    <n v="0.13968840000000002"/>
    <n v="1.29525E-2"/>
    <n v="0"/>
    <n v="2.9325199999999999E-2"/>
    <n v="3.6507200000000004E-2"/>
    <n v="7.4487200000000003E-2"/>
    <n v="1.23213E-2"/>
    <n v="1.72386E-2"/>
    <n v="21"/>
    <n v="67.650000000000006"/>
    <n v="32.35"/>
    <n v="3.12"/>
    <n v="241.05600000000001"/>
    <n v="241.06"/>
    <n v="2"/>
    <n v="0"/>
    <n v="5900.4458598726114"/>
    <n v="753.24840764331236"/>
    <n v="87.84"/>
    <n v="97.96"/>
    <n v="47.69"/>
    <n v="28.92"/>
    <s v=""/>
    <n v="99.13"/>
    <n v="28.8"/>
    <n v="10.8"/>
    <n v="39.9"/>
    <n v="7.2"/>
    <s v=""/>
    <s v=""/>
    <n v="0"/>
    <m/>
    <s v=""/>
    <n v="9.5"/>
    <n v="80"/>
    <n v="0"/>
    <n v="0"/>
    <n v="1.2"/>
    <n v="2"/>
    <n v="0"/>
    <n v="51"/>
    <n v="168.22711821145572"/>
    <n v="46"/>
    <n v="22"/>
    <n v="192.84479999999999"/>
    <n v="0"/>
  </r>
  <r>
    <x v="3"/>
    <x v="4"/>
    <n v="35313089"/>
    <s v="Monte Alto"/>
    <m/>
    <m/>
    <m/>
    <m/>
    <m/>
    <m/>
    <n v="0.110379"/>
    <n v="4.8289499999999999E-2"/>
    <n v="6.2089499999999999E-2"/>
    <n v="0"/>
    <n v="1.35903E-2"/>
    <n v="3.6690000000000003E-4"/>
    <n v="9.2397899999999963E-2"/>
    <n v="4.0239000000000004E-3"/>
    <n v="0"/>
    <n v="12"/>
    <n v="30.77"/>
    <n v="69.23"/>
    <m/>
    <s v=""/>
    <m/>
    <m/>
    <m/>
    <s v=""/>
    <s v=""/>
    <m/>
    <m/>
    <m/>
    <m/>
    <s v=""/>
    <m/>
    <m/>
    <m/>
    <m/>
    <m/>
    <s v=""/>
    <s v=""/>
    <m/>
    <m/>
    <s v=""/>
    <m/>
    <m/>
    <m/>
    <m/>
    <m/>
    <m/>
    <m/>
    <n v="6"/>
    <m/>
    <n v="16"/>
    <n v="36"/>
    <m/>
    <m/>
  </r>
  <r>
    <x v="10"/>
    <x v="4"/>
    <n v="353130815"/>
    <s v="Monte Alto"/>
    <n v="0.486067731094186"/>
    <n v="47811"/>
    <n v="46088"/>
    <n v="1723"/>
    <n v="137.73599999999999"/>
    <n v="96.4"/>
    <n v="0.28268929999999998"/>
    <n v="2.5016899999999995E-2"/>
    <n v="0.25767239999999997"/>
    <n v="0"/>
    <n v="4.9259200000000003E-2"/>
    <n v="9.5219000000000015E-3"/>
    <n v="0.20288859999999995"/>
    <n v="2.1019599999999999E-2"/>
    <n v="0.1455357986111111"/>
    <n v="26"/>
    <n v="12.88"/>
    <n v="87.12"/>
    <n v="37.99"/>
    <n v="2564.0819999999999"/>
    <n v="202.63"/>
    <n v="4"/>
    <n v="0"/>
    <n v="2156.882725732572"/>
    <n v="244.05095061805869"/>
    <n v="100"/>
    <n v="95.5"/>
    <n v="98.76"/>
    <n v="19.27"/>
    <s v=""/>
    <n v="100"/>
    <n v="35.729999999999997"/>
    <n v="12"/>
    <n v="10"/>
    <n v="86.4"/>
    <s v=""/>
    <s v=""/>
    <n v="0"/>
    <m/>
    <s v=""/>
    <n v="10"/>
    <n v="95.81"/>
    <n v="95.809503098836601"/>
    <n v="92.1"/>
    <n v="9.9"/>
    <n v="0"/>
    <n v="0"/>
    <n v="1"/>
    <n v="33.66869214833789"/>
    <n v="17"/>
    <n v="115"/>
    <n v="2456.634223"/>
    <n v="2456.634223"/>
  </r>
  <r>
    <x v="10"/>
    <x v="4"/>
    <n v="353140715"/>
    <s v="Monte Aprazível"/>
    <m/>
    <m/>
    <m/>
    <m/>
    <m/>
    <m/>
    <n v="0"/>
    <n v="0"/>
    <n v="0"/>
    <n v="0"/>
    <n v="0"/>
    <n v="0"/>
    <n v="0"/>
    <n v="0"/>
    <n v="0"/>
    <n v="0"/>
    <n v="0"/>
    <n v="0"/>
    <m/>
    <s v=""/>
    <m/>
    <m/>
    <m/>
    <s v=""/>
    <s v=""/>
    <m/>
    <m/>
    <m/>
    <m/>
    <s v=""/>
    <m/>
    <m/>
    <m/>
    <m/>
    <m/>
    <s v=""/>
    <s v=""/>
    <m/>
    <m/>
    <s v=""/>
    <m/>
    <m/>
    <m/>
    <m/>
    <m/>
    <m/>
    <m/>
    <n v="0"/>
    <m/>
    <n v="0"/>
    <n v="0"/>
    <m/>
    <m/>
  </r>
  <r>
    <x v="16"/>
    <x v="4"/>
    <n v="353140718"/>
    <s v="Monte Aprazível"/>
    <n v="1.2134375087134599"/>
    <n v="22909"/>
    <n v="21153"/>
    <n v="1756"/>
    <n v="47.438000000000002"/>
    <n v="92.33"/>
    <n v="4.3779100000000015E-2"/>
    <n v="2.5088799999999998E-2"/>
    <n v="1.8690300000000017E-2"/>
    <n v="0"/>
    <n v="0"/>
    <n v="1.3698499999999999E-2"/>
    <n v="2.46643E-2"/>
    <n v="5.4162999999999989E-3"/>
    <n v="6.4113965275462967E-2"/>
    <n v="7"/>
    <n v="12.5"/>
    <n v="87.5"/>
    <n v="15.38"/>
    <n v="1186.4880000000001"/>
    <n v="140.72"/>
    <n v="4"/>
    <n v="0"/>
    <n v="4941.9110393295214"/>
    <n v="399.20729844166038"/>
    <n v="91.94"/>
    <n v="91.06"/>
    <n v="88.23"/>
    <n v="18.84"/>
    <s v=""/>
    <n v="100"/>
    <n v="8.4499999999999993"/>
    <n v="2.7"/>
    <n v="8.4"/>
    <n v="8.5"/>
    <s v=""/>
    <s v=""/>
    <n v="0"/>
    <m/>
    <s v=""/>
    <n v="10"/>
    <n v="91.92"/>
    <n v="91.917801718001002"/>
    <n v="88.1"/>
    <n v="9.9"/>
    <n v="0"/>
    <n v="0"/>
    <n v="9"/>
    <n v="0"/>
    <n v="8"/>
    <n v="56"/>
    <n v="1090.593687"/>
    <n v="1090.593687"/>
  </r>
  <r>
    <x v="12"/>
    <x v="4"/>
    <n v="353140719"/>
    <s v="Monte Aprazível"/>
    <m/>
    <m/>
    <m/>
    <m/>
    <m/>
    <m/>
    <n v="5.1658700000000002E-2"/>
    <n v="4.5750100000000002E-2"/>
    <n v="5.9085999999999991E-3"/>
    <n v="0"/>
    <n v="1.7014E-3"/>
    <n v="4.4027800000000006E-2"/>
    <n v="5.7501000000000002E-3"/>
    <n v="1.7940000000000002E-4"/>
    <n v="0"/>
    <n v="3"/>
    <n v="35.71"/>
    <n v="64.290000000000006"/>
    <m/>
    <s v=""/>
    <m/>
    <m/>
    <m/>
    <s v=""/>
    <s v=""/>
    <m/>
    <m/>
    <m/>
    <m/>
    <s v=""/>
    <m/>
    <m/>
    <m/>
    <m/>
    <m/>
    <s v=""/>
    <s v=""/>
    <m/>
    <m/>
    <s v=""/>
    <m/>
    <m/>
    <m/>
    <m/>
    <m/>
    <m/>
    <m/>
    <n v="0"/>
    <m/>
    <n v="5"/>
    <n v="9"/>
    <m/>
    <m/>
  </r>
  <r>
    <x v="9"/>
    <x v="4"/>
    <n v="353150612"/>
    <s v="Monte Azul Paulista"/>
    <m/>
    <m/>
    <m/>
    <m/>
    <m/>
    <m/>
    <n v="1.1921299999999999E-2"/>
    <n v="1.1921299999999999E-2"/>
    <n v="0"/>
    <n v="0"/>
    <n v="0"/>
    <n v="0"/>
    <n v="1.1921299999999999E-2"/>
    <n v="0"/>
    <n v="0"/>
    <n v="1"/>
    <n v="100"/>
    <n v="0"/>
    <m/>
    <s v=""/>
    <m/>
    <m/>
    <m/>
    <s v=""/>
    <s v=""/>
    <m/>
    <m/>
    <m/>
    <m/>
    <s v=""/>
    <m/>
    <m/>
    <m/>
    <m/>
    <m/>
    <s v=""/>
    <s v=""/>
    <m/>
    <m/>
    <s v=""/>
    <m/>
    <m/>
    <m/>
    <m/>
    <m/>
    <m/>
    <m/>
    <n v="0"/>
    <m/>
    <n v="2"/>
    <n v="0"/>
    <m/>
    <m/>
  </r>
  <r>
    <x v="10"/>
    <x v="4"/>
    <n v="353150615"/>
    <s v="Monte Azul Paulista"/>
    <n v="-0.43629094520329897"/>
    <n v="18481"/>
    <n v="17522"/>
    <n v="959"/>
    <n v="70.138999999999996"/>
    <n v="94.81"/>
    <n v="0.65308520000000003"/>
    <n v="0.40704589999999996"/>
    <n v="0.24603930000000002"/>
    <n v="0"/>
    <n v="7.2303200000000012E-2"/>
    <n v="1.1569999999999999E-4"/>
    <n v="0.56514100000000012"/>
    <n v="1.5525299999999999E-2"/>
    <n v="5.5018193680555556E-2"/>
    <n v="5"/>
    <n v="23.66"/>
    <n v="76.34"/>
    <n v="12.62"/>
    <n v="973.51199999999994"/>
    <n v="783.68"/>
    <n v="1"/>
    <n v="0"/>
    <n v="3532.250419349602"/>
    <n v="358.34424544126404"/>
    <n v="97.8"/>
    <n v="100"/>
    <n v="96.31"/>
    <n v="0"/>
    <s v=""/>
    <n v="97.38"/>
    <n v="100.76"/>
    <n v="32.1"/>
    <n v="93.1"/>
    <n v="117.2"/>
    <s v=""/>
    <s v=""/>
    <n v="0"/>
    <m/>
    <s v=""/>
    <n v="6.5"/>
    <n v="100"/>
    <n v="25"/>
    <n v="19.5"/>
    <n v="3.3"/>
    <n v="0"/>
    <n v="0"/>
    <n v="17"/>
    <n v="130.86580126211254"/>
    <n v="22"/>
    <n v="71"/>
    <n v="973.51199999999994"/>
    <n v="243.37799999999999"/>
  </r>
  <r>
    <x v="0"/>
    <x v="4"/>
    <n v="353160520"/>
    <s v="Monte Castelo"/>
    <n v="-0.17531092655630501"/>
    <n v="4011"/>
    <n v="3284"/>
    <n v="727"/>
    <n v="17.202999999999999"/>
    <n v="81.87"/>
    <n v="0.16740270000000004"/>
    <n v="1.2500000000000001E-2"/>
    <n v="0.15490270000000003"/>
    <n v="0"/>
    <n v="1.7222100000000001E-2"/>
    <n v="2.8170999999999999E-3"/>
    <n v="0.13195840000000003"/>
    <n v="1.54051E-2"/>
    <n v="8.2559750000000005E-3"/>
    <n v="0"/>
    <n v="11.11"/>
    <n v="88.89"/>
    <n v="2.3199999999999998"/>
    <n v="178.79400000000001"/>
    <n v="41.12"/>
    <n v="0"/>
    <n v="0"/>
    <n v="13523.290949887809"/>
    <n v="1729.7232610321614"/>
    <n v="79.040000000000006"/>
    <n v="100"/>
    <n v="79.040000000000006"/>
    <n v="0"/>
    <s v=""/>
    <n v="100"/>
    <n v="23.25"/>
    <n v="9.6999999999999993"/>
    <n v="2.5"/>
    <n v="70.400000000000006"/>
    <s v=""/>
    <s v=""/>
    <n v="0"/>
    <m/>
    <s v=""/>
    <n v="7.4"/>
    <n v="100"/>
    <n v="100"/>
    <n v="77"/>
    <n v="8.5"/>
    <n v="0"/>
    <n v="0"/>
    <n v="0"/>
    <n v="205.91147623387909"/>
    <n v="4"/>
    <n v="32"/>
    <n v="178.79400000000001"/>
    <n v="178.79400000000001"/>
  </r>
  <r>
    <x v="6"/>
    <x v="4"/>
    <n v="35318035"/>
    <s v="Monte Mor"/>
    <n v="2.2704863444474599"/>
    <n v="55313"/>
    <n v="52524"/>
    <n v="2789"/>
    <n v="229.715"/>
    <n v="94.96"/>
    <n v="0.11595840000000003"/>
    <n v="2.9647099999999992E-2"/>
    <n v="8.6311300000000035E-2"/>
    <n v="0"/>
    <n v="1.6666799999999999E-2"/>
    <n v="2.0304699999999998E-2"/>
    <n v="3.2636499999999999E-2"/>
    <n v="4.6350399999999993E-2"/>
    <n v="0.16837174768518517"/>
    <n v="20"/>
    <n v="15.09"/>
    <n v="84.91"/>
    <n v="42.33"/>
    <n v="2857.4639999999999"/>
    <n v="1544.46"/>
    <n v="2"/>
    <n v="0"/>
    <n v="1681.9047963408241"/>
    <n v="216.65214325746214"/>
    <n v="100"/>
    <n v="96.45"/>
    <n v="79.099999999999994"/>
    <n v="31.35"/>
    <s v=""/>
    <n v="100"/>
    <n v="10.45"/>
    <n v="3.9"/>
    <n v="4.0999999999999996"/>
    <n v="22.7"/>
    <s v=""/>
    <s v=""/>
    <n v="0"/>
    <m/>
    <s v=""/>
    <n v="9.8000000000000007"/>
    <n v="56.28"/>
    <n v="56.276806493181802"/>
    <n v="45.9"/>
    <n v="5.5"/>
    <n v="1"/>
    <n v="0"/>
    <n v="47"/>
    <n v="10.096705791630747"/>
    <n v="16"/>
    <n v="90"/>
    <n v="1608.0894860000001"/>
    <n v="1608.0894860000001"/>
  </r>
  <r>
    <x v="15"/>
    <x v="4"/>
    <n v="35317042"/>
    <s v="Monteiro Lobato"/>
    <n v="1.03586541683902"/>
    <n v="4330"/>
    <n v="1901"/>
    <n v="2429"/>
    <n v="13.013"/>
    <n v="43.9"/>
    <n v="4.9925400000000002E-2"/>
    <n v="4.9300400000000001E-2"/>
    <n v="6.2500000000000001E-4"/>
    <n v="0"/>
    <n v="1.11644E-2"/>
    <n v="0"/>
    <n v="3.4027799999999997E-2"/>
    <n v="4.7331999999999999E-3"/>
    <n v="5.589533854166666E-3"/>
    <n v="22"/>
    <n v="95.45"/>
    <n v="4.55"/>
    <n v="1.36"/>
    <n v="105.084"/>
    <n v="42.51"/>
    <n v="2"/>
    <n v="0"/>
    <n v="37435.344110854501"/>
    <n v="3787.2332563510395"/>
    <n v="49.57"/>
    <n v="71.48"/>
    <n v="37.1"/>
    <n v="18.66"/>
    <s v=""/>
    <n v="100"/>
    <n v="2.2400000000000002"/>
    <n v="1"/>
    <n v="2.9"/>
    <n v="0.1"/>
    <s v=""/>
    <s v=""/>
    <n v="0"/>
    <m/>
    <s v=""/>
    <n v="9.8000000000000007"/>
    <n v="78.37"/>
    <n v="78.371232152300394"/>
    <n v="59.5"/>
    <n v="7"/>
    <n v="0"/>
    <n v="0"/>
    <n v="12"/>
    <n v="196.79637492132107"/>
    <n v="21"/>
    <n v="1"/>
    <n v="82.355625590000002"/>
    <n v="82.355625590000002"/>
  </r>
  <r>
    <x v="4"/>
    <x v="4"/>
    <n v="35319024"/>
    <s v="Morro Agudo"/>
    <m/>
    <m/>
    <m/>
    <m/>
    <m/>
    <m/>
    <n v="4.9277999999999995E-3"/>
    <n v="4.9277999999999995E-3"/>
    <n v="0"/>
    <n v="0"/>
    <n v="0"/>
    <n v="0"/>
    <n v="4.9277999999999995E-3"/>
    <n v="0"/>
    <n v="0"/>
    <n v="1"/>
    <n v="100"/>
    <n v="0"/>
    <m/>
    <s v=""/>
    <m/>
    <m/>
    <m/>
    <s v=""/>
    <s v=""/>
    <m/>
    <m/>
    <m/>
    <m/>
    <s v=""/>
    <m/>
    <m/>
    <m/>
    <m/>
    <m/>
    <s v=""/>
    <s v=""/>
    <m/>
    <m/>
    <s v=""/>
    <m/>
    <m/>
    <m/>
    <m/>
    <m/>
    <m/>
    <m/>
    <n v="0"/>
    <m/>
    <n v="2"/>
    <n v="0"/>
    <m/>
    <m/>
  </r>
  <r>
    <x v="9"/>
    <x v="4"/>
    <n v="353190212"/>
    <s v="Morro Agudo"/>
    <n v="1.1963206747145601"/>
    <n v="31073"/>
    <n v="30190"/>
    <n v="883"/>
    <n v="22.416"/>
    <n v="97.16"/>
    <n v="1.3785099999999999"/>
    <n v="1.3233760999999999"/>
    <n v="5.51339E-2"/>
    <n v="0.17"/>
    <n v="0"/>
    <n v="0.2886513"/>
    <n v="1.0818638"/>
    <n v="7.994900000000001E-3"/>
    <n v="9.0660332656249995E-2"/>
    <n v="14"/>
    <n v="60.66"/>
    <n v="39.340000000000003"/>
    <n v="24.48"/>
    <n v="1652.2380000000001"/>
    <n v="262.55"/>
    <n v="2"/>
    <n v="0"/>
    <n v="17578.074855984294"/>
    <n v="1989.2047758504168"/>
    <n v="95.85"/>
    <n v="95.85"/>
    <n v="95.85"/>
    <n v="0"/>
    <s v=""/>
    <n v="100"/>
    <n v="22.75"/>
    <n v="8"/>
    <n v="32.200000000000003"/>
    <n v="2.8"/>
    <s v=""/>
    <s v=""/>
    <n v="0"/>
    <m/>
    <s v=""/>
    <n v="10"/>
    <n v="99.94"/>
    <n v="97.801283999999995"/>
    <n v="84.1"/>
    <n v="10"/>
    <n v="0"/>
    <n v="0"/>
    <n v="11"/>
    <n v="0"/>
    <n v="37"/>
    <n v="24"/>
    <n v="1651.2466569999999"/>
    <n v="1615.909979"/>
  </r>
  <r>
    <x v="6"/>
    <x v="4"/>
    <n v="35320095"/>
    <s v="Morungaba"/>
    <n v="1.40087311910462"/>
    <n v="12674"/>
    <n v="11211"/>
    <n v="1463"/>
    <n v="86.512"/>
    <n v="88.46"/>
    <n v="6.2668500000000002E-2"/>
    <n v="4.9666100000000005E-2"/>
    <n v="1.3002400000000001E-2"/>
    <n v="0"/>
    <n v="3.3061699999999999E-2"/>
    <n v="1.75569E-2"/>
    <n v="6.8211999999999995E-3"/>
    <n v="5.2287000000000002E-3"/>
    <n v="3.3390489131944444E-2"/>
    <n v="25"/>
    <n v="44.23"/>
    <n v="55.77"/>
    <n v="7.82"/>
    <n v="603.45000000000005"/>
    <n v="90.85"/>
    <n v="0"/>
    <n v="0"/>
    <n v="4354.426384724633"/>
    <n v="572.29603913523761"/>
    <n v="86.55"/>
    <n v="85.4"/>
    <n v="83.35"/>
    <n v="30.44"/>
    <s v=""/>
    <n v="100"/>
    <n v="9.5"/>
    <n v="3.6"/>
    <n v="11.6"/>
    <n v="5.7"/>
    <s v=""/>
    <s v=""/>
    <n v="0"/>
    <m/>
    <s v=""/>
    <n v="9.5"/>
    <n v="89.42"/>
    <n v="89.415467625899296"/>
    <n v="84.9"/>
    <n v="9.8000000000000007"/>
    <n v="0"/>
    <n v="0"/>
    <n v="41"/>
    <n v="98.830537850459748"/>
    <n v="23"/>
    <n v="29"/>
    <n v="539.57763939999995"/>
    <n v="539.57763939999995"/>
  </r>
  <r>
    <x v="3"/>
    <x v="4"/>
    <n v="35320589"/>
    <s v="Motuca"/>
    <n v="0.86128985254780899"/>
    <n v="4502"/>
    <n v="3473"/>
    <n v="1029"/>
    <n v="19.623000000000001"/>
    <n v="77.14"/>
    <n v="0.57720420000000017"/>
    <n v="0.57461510000000016"/>
    <n v="2.5890999999999996E-3"/>
    <n v="0"/>
    <n v="0"/>
    <n v="0.46805560000000002"/>
    <n v="0.10500169999999999"/>
    <n v="4.1469000000000002E-3"/>
    <n v="1.1723958333333333E-2"/>
    <n v="9"/>
    <n v="57.69"/>
    <n v="42.31"/>
    <n v="2.35"/>
    <n v="181.602"/>
    <n v="20.16"/>
    <n v="1"/>
    <n v="0"/>
    <n v="21785.197689915592"/>
    <n v="2591.8080852954236"/>
    <n v="100"/>
    <n v="100"/>
    <n v="100"/>
    <n v="43.49"/>
    <s v=""/>
    <n v="100"/>
    <n v="51.08"/>
    <n v="18.600000000000001"/>
    <n v="75.599999999999994"/>
    <n v="0.7"/>
    <s v=""/>
    <s v=""/>
    <n v="0"/>
    <m/>
    <s v=""/>
    <n v="9.5"/>
    <n v="100"/>
    <n v="100"/>
    <n v="88.9"/>
    <n v="10"/>
    <n v="1"/>
    <n v="0"/>
    <n v="1"/>
    <n v="0"/>
    <n v="15"/>
    <n v="11"/>
    <n v="181.602"/>
    <n v="181.602"/>
  </r>
  <r>
    <x v="12"/>
    <x v="4"/>
    <n v="353210819"/>
    <s v="Murutinga do Sul"/>
    <n v="0.33576258755521099"/>
    <n v="4247"/>
    <n v="2610"/>
    <n v="1637"/>
    <n v="17.106000000000002"/>
    <n v="61.46"/>
    <n v="6.9450000000000002E-4"/>
    <n v="0"/>
    <n v="6.9450000000000002E-4"/>
    <n v="0"/>
    <n v="5.5559999999999995E-4"/>
    <n v="0"/>
    <n v="4.6300000000000001E-5"/>
    <n v="9.2600000000000001E-5"/>
    <n v="7.7319731770833329E-3"/>
    <n v="0"/>
    <n v="0"/>
    <n v="100"/>
    <n v="1.91"/>
    <n v="147.15"/>
    <n v="92.7"/>
    <n v="1"/>
    <n v="0"/>
    <n v="13811.386861313869"/>
    <n v="1113.8215210736989"/>
    <n v="69.91"/>
    <n v="63.71"/>
    <n v="65.849999999999994"/>
    <n v="1.64"/>
    <s v=""/>
    <n v="100"/>
    <n v="0.11"/>
    <n v="0"/>
    <n v="0"/>
    <n v="0.5"/>
    <s v=""/>
    <s v=""/>
    <n v="0"/>
    <m/>
    <s v=""/>
    <n v="7.3"/>
    <n v="100"/>
    <n v="100"/>
    <n v="37"/>
    <n v="5.6"/>
    <n v="0"/>
    <n v="0"/>
    <n v="2"/>
    <n v="12.933309222591246"/>
    <n v="0"/>
    <n v="4"/>
    <n v="147.15"/>
    <n v="147.15"/>
  </r>
  <r>
    <x v="0"/>
    <x v="4"/>
    <n v="353210820"/>
    <s v="Murutinga do Sul"/>
    <m/>
    <m/>
    <m/>
    <m/>
    <m/>
    <m/>
    <n v="0"/>
    <n v="0"/>
    <n v="0"/>
    <n v="0"/>
    <n v="0"/>
    <n v="0"/>
    <n v="0"/>
    <n v="0"/>
    <n v="0"/>
    <n v="0"/>
    <n v="0"/>
    <n v="0"/>
    <m/>
    <s v=""/>
    <m/>
    <m/>
    <m/>
    <s v=""/>
    <s v=""/>
    <m/>
    <m/>
    <m/>
    <m/>
    <s v=""/>
    <m/>
    <m/>
    <m/>
    <m/>
    <m/>
    <s v=""/>
    <s v=""/>
    <m/>
    <m/>
    <s v=""/>
    <m/>
    <m/>
    <m/>
    <m/>
    <m/>
    <m/>
    <m/>
    <n v="0"/>
    <m/>
    <n v="0"/>
    <n v="0"/>
    <m/>
    <m/>
  </r>
  <r>
    <x v="13"/>
    <x v="4"/>
    <n v="353215722"/>
    <s v="Nantes"/>
    <n v="1.42666039707888"/>
    <n v="2930"/>
    <n v="2757"/>
    <n v="173"/>
    <n v="10.266"/>
    <n v="94.1"/>
    <n v="6.9491000000000006E-3"/>
    <n v="2.9629999999999999E-4"/>
    <n v="6.6528000000000004E-3"/>
    <n v="0"/>
    <n v="6.5972000000000001E-3"/>
    <n v="0"/>
    <n v="2.9629999999999999E-4"/>
    <n v="5.5600000000000003E-5"/>
    <n v="6.8526901041666673E-3"/>
    <n v="0"/>
    <n v="25"/>
    <n v="75"/>
    <n v="1.89"/>
    <n v="146.178"/>
    <n v="30.14"/>
    <n v="0"/>
    <n v="0"/>
    <n v="22817.856655290103"/>
    <n v="3228.9419795221847"/>
    <n v="89.81"/>
    <m/>
    <n v="89.81"/>
    <n v="0"/>
    <s v=""/>
    <n v="100"/>
    <n v="0.64"/>
    <n v="0.3"/>
    <n v="0"/>
    <n v="2.2000000000000002"/>
    <s v=""/>
    <s v=""/>
    <n v="0"/>
    <m/>
    <s v=""/>
    <n v="8.1"/>
    <n v="98"/>
    <n v="98"/>
    <n v="79.400000000000006"/>
    <n v="8.6"/>
    <n v="0"/>
    <n v="0"/>
    <n v="2"/>
    <n v="102.14966522043312"/>
    <n v="1"/>
    <n v="3"/>
    <n v="143.25443999999999"/>
    <n v="143.25443999999999"/>
  </r>
  <r>
    <x v="13"/>
    <x v="4"/>
    <n v="353220722"/>
    <s v="Narandiba"/>
    <n v="1.3192117405783901"/>
    <n v="4616"/>
    <n v="3603"/>
    <n v="1013"/>
    <n v="12.888999999999999"/>
    <n v="78.05"/>
    <n v="6.9140599999999997E-2"/>
    <n v="2.2777800000000001E-2"/>
    <n v="4.6362799999999996E-2"/>
    <n v="0.05"/>
    <n v="6.3003E-3"/>
    <n v="6.2347100000000003E-2"/>
    <n v="0"/>
    <n v="4.9320000000000006E-4"/>
    <n v="1.0750231250000001E-2"/>
    <n v="0"/>
    <n v="7.14"/>
    <n v="92.86"/>
    <n v="2.38"/>
    <n v="183.87"/>
    <n v="34.94"/>
    <n v="0"/>
    <n v="0"/>
    <n v="18377.781629116118"/>
    <n v="2596.1178509532069"/>
    <n v="89.43"/>
    <n v="72.42"/>
    <n v="88.64"/>
    <n v="6.82"/>
    <s v=""/>
    <n v="100"/>
    <n v="5.05"/>
    <n v="2.6"/>
    <n v="2.2999999999999998"/>
    <n v="12.2"/>
    <s v=""/>
    <s v=""/>
    <n v="0"/>
    <m/>
    <s v=""/>
    <n v="7.2"/>
    <n v="100"/>
    <n v="100"/>
    <n v="81"/>
    <n v="10"/>
    <n v="0"/>
    <n v="0"/>
    <n v="1"/>
    <n v="55.81275286519999"/>
    <n v="1"/>
    <n v="13"/>
    <n v="183.87"/>
    <n v="183.87"/>
  </r>
  <r>
    <x v="15"/>
    <x v="4"/>
    <n v="35323062"/>
    <s v="Natividade da Serra"/>
    <n v="-0.17634131623438501"/>
    <n v="6683"/>
    <n v="2819"/>
    <n v="3864"/>
    <n v="8.0269999999999992"/>
    <n v="42.18"/>
    <n v="1.7830199999999997E-2"/>
    <n v="1.7234199999999998E-2"/>
    <n v="5.9599999999999996E-4"/>
    <n v="0.01"/>
    <n v="0"/>
    <n v="0"/>
    <n v="1.5393400000000002E-2"/>
    <n v="2.4368000000000003E-3"/>
    <n v="1.7403645833333332E-2"/>
    <n v="48"/>
    <n v="88.24"/>
    <n v="11.76"/>
    <n v="1.98"/>
    <n v="152.60400000000001"/>
    <n v="104.98"/>
    <n v="1"/>
    <n v="0"/>
    <n v="58891.108783480471"/>
    <n v="5945.7369444860124"/>
    <n v="100"/>
    <m/>
    <n v="100"/>
    <n v="93.52"/>
    <s v=""/>
    <n v="100"/>
    <n v="0.33"/>
    <n v="0.1"/>
    <n v="0.4"/>
    <n v="0"/>
    <s v=""/>
    <s v=""/>
    <n v="0"/>
    <m/>
    <s v=""/>
    <n v="7.5"/>
    <n v="96"/>
    <n v="48"/>
    <n v="31.2"/>
    <n v="4.2"/>
    <n v="0"/>
    <n v="0"/>
    <n v="7"/>
    <n v="0"/>
    <n v="15"/>
    <n v="2"/>
    <n v="146.49984000000001"/>
    <n v="73.249920000000003"/>
  </r>
  <r>
    <x v="6"/>
    <x v="4"/>
    <n v="35324055"/>
    <s v="Nazaré Paulista"/>
    <n v="1.1998585611413299"/>
    <n v="17646"/>
    <n v="16630"/>
    <n v="1016"/>
    <n v="54.039000000000001"/>
    <n v="94.24"/>
    <n v="31.043333199999999"/>
    <n v="31.031723499999998"/>
    <n v="1.1609700000000006E-2"/>
    <n v="0"/>
    <n v="31.0266898"/>
    <n v="2.9892E-3"/>
    <n v="1.9535999999999998E-3"/>
    <n v="1.1700600000000002E-2"/>
    <n v="1.7880360937499999E-2"/>
    <n v="27"/>
    <n v="21.05"/>
    <n v="78.95"/>
    <n v="10.65"/>
    <n v="821.88"/>
    <n v="726.15"/>
    <n v="1"/>
    <n v="0"/>
    <n v="7398.7895273716413"/>
    <n v="982.93097585855151"/>
    <n v="38.909999999999997"/>
    <n v="89.09"/>
    <n v="12.7"/>
    <n v="28.15"/>
    <s v=""/>
    <n v="45.91"/>
    <n v="1977.28"/>
    <n v="749.8"/>
    <n v="3042.3"/>
    <n v="2.1"/>
    <s v=""/>
    <s v=""/>
    <n v="0"/>
    <m/>
    <s v=""/>
    <n v="9.6"/>
    <n v="13.24"/>
    <n v="13.235294117647101"/>
    <n v="11.6"/>
    <n v="3"/>
    <n v="0"/>
    <n v="0"/>
    <n v="15"/>
    <n v="173525.57987198074"/>
    <n v="20"/>
    <n v="75"/>
    <n v="108.77823530000001"/>
    <n v="108.77823530000001"/>
  </r>
  <r>
    <x v="18"/>
    <x v="4"/>
    <n v="35324056"/>
    <s v="Nazaré Paulista"/>
    <m/>
    <m/>
    <m/>
    <m/>
    <m/>
    <m/>
    <n v="2.3099999999999999E-5"/>
    <n v="2.3099999999999999E-5"/>
    <n v="0"/>
    <n v="0"/>
    <n v="0"/>
    <n v="0"/>
    <n v="0"/>
    <n v="2.3099999999999999E-5"/>
    <n v="0"/>
    <n v="0"/>
    <n v="100"/>
    <n v="0"/>
    <m/>
    <s v=""/>
    <m/>
    <m/>
    <m/>
    <s v=""/>
    <s v=""/>
    <m/>
    <m/>
    <m/>
    <m/>
    <s v=""/>
    <m/>
    <m/>
    <m/>
    <m/>
    <m/>
    <s v=""/>
    <s v=""/>
    <m/>
    <m/>
    <s v=""/>
    <m/>
    <m/>
    <m/>
    <m/>
    <m/>
    <m/>
    <m/>
    <n v="0"/>
    <m/>
    <n v="1"/>
    <n v="0"/>
    <m/>
    <m/>
  </r>
  <r>
    <x v="2"/>
    <x v="4"/>
    <n v="353250416"/>
    <s v="Neves Paulista"/>
    <m/>
    <m/>
    <m/>
    <m/>
    <m/>
    <m/>
    <n v="0"/>
    <n v="0"/>
    <n v="0"/>
    <n v="0"/>
    <n v="0"/>
    <n v="0"/>
    <n v="0"/>
    <n v="0"/>
    <n v="0"/>
    <n v="0"/>
    <n v="0"/>
    <n v="0"/>
    <m/>
    <s v=""/>
    <m/>
    <m/>
    <m/>
    <s v=""/>
    <s v=""/>
    <m/>
    <m/>
    <m/>
    <m/>
    <s v=""/>
    <m/>
    <m/>
    <m/>
    <m/>
    <m/>
    <s v=""/>
    <s v=""/>
    <m/>
    <m/>
    <s v=""/>
    <m/>
    <m/>
    <m/>
    <m/>
    <m/>
    <m/>
    <m/>
    <n v="0"/>
    <m/>
    <n v="0"/>
    <n v="0"/>
    <m/>
    <m/>
  </r>
  <r>
    <x v="16"/>
    <x v="4"/>
    <n v="353250418"/>
    <s v="Neves Paulista"/>
    <n v="-0.18438732553994799"/>
    <n v="8697"/>
    <n v="7952"/>
    <n v="745"/>
    <n v="37.463999999999999"/>
    <n v="91.43"/>
    <n v="8.9843000000000006E-3"/>
    <n v="2.5460000000000001E-4"/>
    <n v="8.7297E-3"/>
    <n v="0"/>
    <n v="1.8056000000000001E-3"/>
    <n v="1.2331E-3"/>
    <n v="5.6308E-3"/>
    <n v="3.1480000000000001E-4"/>
    <n v="1.9820591341145829E-2"/>
    <n v="1"/>
    <n v="12.5"/>
    <n v="87.5"/>
    <n v="5.69"/>
    <n v="438.69600000000003"/>
    <n v="152.31"/>
    <n v="2"/>
    <n v="0"/>
    <n v="6381.8972059330799"/>
    <n v="543.91169368747831"/>
    <m/>
    <n v="90.24"/>
    <m/>
    <m/>
    <s v=""/>
    <m/>
    <n v="4.22"/>
    <n v="1.4"/>
    <n v="3.7"/>
    <n v="5.8"/>
    <s v=""/>
    <s v=""/>
    <n v="0"/>
    <m/>
    <s v=""/>
    <n v="10"/>
    <n v="96"/>
    <n v="96"/>
    <n v="65.3"/>
    <n v="7.4"/>
    <n v="1"/>
    <n v="0"/>
    <n v="1"/>
    <n v="10.090516299824886"/>
    <n v="1"/>
    <n v="7"/>
    <n v="421.14816000000002"/>
    <n v="421.14816000000002"/>
  </r>
  <r>
    <x v="12"/>
    <x v="4"/>
    <n v="353250419"/>
    <s v="Neves Paulista"/>
    <m/>
    <m/>
    <m/>
    <m/>
    <m/>
    <m/>
    <n v="1.6319400000000001E-2"/>
    <n v="1.6319400000000001E-2"/>
    <n v="0"/>
    <n v="0"/>
    <n v="0"/>
    <n v="0"/>
    <n v="1.6319400000000001E-2"/>
    <n v="0"/>
    <n v="0"/>
    <n v="0"/>
    <n v="100"/>
    <n v="0"/>
    <m/>
    <s v=""/>
    <m/>
    <m/>
    <m/>
    <s v=""/>
    <s v=""/>
    <m/>
    <m/>
    <m/>
    <m/>
    <s v=""/>
    <m/>
    <m/>
    <m/>
    <m/>
    <m/>
    <s v=""/>
    <s v=""/>
    <m/>
    <m/>
    <s v=""/>
    <m/>
    <m/>
    <m/>
    <m/>
    <m/>
    <m/>
    <m/>
    <n v="0"/>
    <m/>
    <n v="2"/>
    <n v="0"/>
    <m/>
    <m/>
  </r>
  <r>
    <x v="16"/>
    <x v="4"/>
    <n v="353260318"/>
    <s v="Nhandeara"/>
    <n v="0.24890326372482"/>
    <n v="10793"/>
    <n v="8946"/>
    <n v="1847"/>
    <n v="24.673999999999999"/>
    <n v="82.89"/>
    <n v="6.0790300000000005E-2"/>
    <n v="4.4977000000000003E-2"/>
    <n v="1.5813299999999999E-2"/>
    <n v="0"/>
    <n v="0"/>
    <n v="1.7901999999999998E-3"/>
    <n v="5.8246699999999992E-2"/>
    <n v="7.534000000000001E-4"/>
    <n v="2.2982906510416665E-2"/>
    <n v="2"/>
    <n v="19.350000000000001"/>
    <n v="80.650000000000006"/>
    <n v="6.44"/>
    <n v="496.53"/>
    <n v="263.64"/>
    <n v="1"/>
    <n v="0"/>
    <n v="9466.9359770221436"/>
    <n v="759.69239321782641"/>
    <n v="81.77"/>
    <n v="99.58"/>
    <n v="80.61"/>
    <n v="16.420000000000002"/>
    <s v=""/>
    <n v="100"/>
    <n v="6.77"/>
    <n v="2.1"/>
    <n v="6.5"/>
    <n v="7.5"/>
    <s v=""/>
    <s v=""/>
    <n v="0"/>
    <m/>
    <s v=""/>
    <n v="8.9"/>
    <n v="95.57"/>
    <n v="95.5655095184771"/>
    <n v="46.9"/>
    <n v="6.5"/>
    <n v="0"/>
    <n v="0"/>
    <n v="0"/>
    <n v="0"/>
    <n v="6"/>
    <n v="25"/>
    <n v="474.51142440000001"/>
    <n v="474.51142440000001"/>
  </r>
  <r>
    <x v="12"/>
    <x v="4"/>
    <n v="353260319"/>
    <s v="Nhandeara"/>
    <m/>
    <m/>
    <m/>
    <m/>
    <m/>
    <m/>
    <n v="8.2866000000000016E-3"/>
    <n v="4.6628000000000008E-3"/>
    <n v="3.6238000000000004E-3"/>
    <n v="0"/>
    <n v="0"/>
    <n v="0"/>
    <n v="8.1580999999999997E-3"/>
    <n v="1.2850000000000001E-4"/>
    <n v="0"/>
    <n v="0"/>
    <n v="33.33"/>
    <n v="66.67"/>
    <m/>
    <s v=""/>
    <m/>
    <m/>
    <m/>
    <s v=""/>
    <s v=""/>
    <m/>
    <m/>
    <m/>
    <m/>
    <s v=""/>
    <m/>
    <m/>
    <m/>
    <m/>
    <m/>
    <s v=""/>
    <s v=""/>
    <m/>
    <m/>
    <s v=""/>
    <m/>
    <m/>
    <m/>
    <m/>
    <m/>
    <m/>
    <m/>
    <n v="2"/>
    <m/>
    <n v="3"/>
    <n v="6"/>
    <m/>
    <m/>
  </r>
  <r>
    <x v="12"/>
    <x v="4"/>
    <n v="353270219"/>
    <s v="Nipoã"/>
    <n v="2.1274319569854199"/>
    <n v="4720"/>
    <n v="4252"/>
    <n v="468"/>
    <n v="34.191000000000003"/>
    <n v="90.08"/>
    <n v="1.08091E-2"/>
    <n v="8.4880000000000003E-4"/>
    <n v="9.9603000000000001E-3"/>
    <n v="0"/>
    <n v="9.2592999999999998E-3"/>
    <n v="9.6100000000000005E-5"/>
    <n v="0"/>
    <n v="1.4537E-3"/>
    <n v="1.0536416666666668E-2"/>
    <n v="0"/>
    <n v="4"/>
    <n v="96"/>
    <n v="3.06"/>
    <n v="235.81800000000001"/>
    <n v="76.27"/>
    <n v="0"/>
    <n v="0"/>
    <n v="6814.9830508474579"/>
    <n v="534.50847457627128"/>
    <n v="85.72"/>
    <n v="88.83"/>
    <n v="80.61"/>
    <n v="13.83"/>
    <s v=""/>
    <n v="96.5"/>
    <n v="3.38"/>
    <n v="1.1000000000000001"/>
    <n v="0.4"/>
    <n v="12.5"/>
    <s v=""/>
    <s v=""/>
    <n v="0"/>
    <m/>
    <s v=""/>
    <n v="7.3"/>
    <n v="85.64"/>
    <n v="85.643212508884204"/>
    <n v="67.7"/>
    <n v="7.4"/>
    <n v="0"/>
    <n v="0"/>
    <n v="1"/>
    <n v="85.418034277940777"/>
    <n v="1"/>
    <n v="24"/>
    <n v="201.9621109"/>
    <n v="201.9621109"/>
  </r>
  <r>
    <x v="2"/>
    <x v="4"/>
    <n v="353280116"/>
    <s v="Nova Aliança"/>
    <n v="1.4008492363924301"/>
    <n v="6237"/>
    <n v="5352"/>
    <n v="885"/>
    <n v="28.632000000000001"/>
    <n v="85.81"/>
    <n v="0.11535860000000001"/>
    <n v="6.7171700000000001E-2"/>
    <n v="4.8186899999999998E-2"/>
    <n v="0"/>
    <n v="2.08565E-2"/>
    <n v="3.3067000000000001E-3"/>
    <n v="8.7981999999999991E-2"/>
    <n v="3.2133999999999991E-3"/>
    <n v="1.5144268019153223E-2"/>
    <n v="0"/>
    <n v="19.350000000000001"/>
    <n v="80.650000000000006"/>
    <n v="3.85"/>
    <n v="297.32400000000001"/>
    <n v="2.97"/>
    <n v="1"/>
    <n v="0"/>
    <n v="8191.1688311688313"/>
    <n v="758.44155844155864"/>
    <m/>
    <n v="82.86"/>
    <m/>
    <m/>
    <s v=""/>
    <m/>
    <n v="17.48"/>
    <n v="7.1"/>
    <n v="13.2"/>
    <n v="32.1"/>
    <s v=""/>
    <s v=""/>
    <n v="0"/>
    <m/>
    <s v=""/>
    <n v="10"/>
    <n v="100"/>
    <n v="100"/>
    <n v="99"/>
    <n v="9.6999999999999993"/>
    <n v="1"/>
    <n v="0"/>
    <n v="0"/>
    <n v="138.66632559223683"/>
    <n v="6"/>
    <n v="25"/>
    <n v="297.32400000000001"/>
    <n v="297.32400000000001"/>
  </r>
  <r>
    <x v="14"/>
    <x v="4"/>
    <n v="353282714"/>
    <s v="Nova Campina"/>
    <n v="1.28157726116225"/>
    <n v="9183"/>
    <n v="6893"/>
    <n v="2290"/>
    <n v="23.832000000000001"/>
    <n v="75.06"/>
    <n v="0.48957189999999995"/>
    <n v="0.48949899999999996"/>
    <n v="7.290000000000001E-5"/>
    <n v="0"/>
    <n v="1.3944400000000001E-2"/>
    <n v="0.47506479999999995"/>
    <n v="4.5560000000000002E-4"/>
    <n v="1.071E-4"/>
    <n v="1.3021207031250001E-2"/>
    <n v="3"/>
    <n v="88.89"/>
    <n v="11.11"/>
    <n v="4.46"/>
    <n v="343.71"/>
    <n v="179.29"/>
    <n v="0"/>
    <n v="0"/>
    <n v="14869.964064031363"/>
    <n v="1751.4276380267886"/>
    <n v="54.45"/>
    <n v="50"/>
    <n v="53.55"/>
    <n v="49.93"/>
    <s v=""/>
    <n v="80.47"/>
    <n v="25.24"/>
    <n v="11.3"/>
    <n v="34.200000000000003"/>
    <n v="0"/>
    <s v=""/>
    <s v=""/>
    <n v="0"/>
    <m/>
    <s v=""/>
    <n v="7.3"/>
    <n v="71.39"/>
    <n v="71.394938198940594"/>
    <n v="47.8"/>
    <n v="6"/>
    <n v="0"/>
    <n v="0"/>
    <n v="1"/>
    <n v="107.5169142645606"/>
    <n v="16"/>
    <n v="2"/>
    <n v="245.39154210000001"/>
    <n v="245.39154210000001"/>
  </r>
  <r>
    <x v="16"/>
    <x v="4"/>
    <n v="353284318"/>
    <s v="Nova Canaã Paulista"/>
    <n v="-1.2782778148860201"/>
    <n v="2003"/>
    <n v="941"/>
    <n v="1062"/>
    <n v="16.141999999999999"/>
    <n v="46.98"/>
    <n v="1.7031200000000003E-2"/>
    <n v="2.8503000000000001E-3"/>
    <n v="1.4180900000000001E-2"/>
    <n v="0"/>
    <n v="4.5092999999999999E-3"/>
    <n v="0"/>
    <n v="6.2151000000000003E-3"/>
    <n v="6.3067999999999996E-3"/>
    <n v="4.1494440104166662E-3"/>
    <n v="4"/>
    <n v="33.33"/>
    <n v="66.67"/>
    <n v="0.57999999999999996"/>
    <n v="45.09"/>
    <n v="8.83"/>
    <n v="0"/>
    <n v="0"/>
    <n v="14642.276585122316"/>
    <n v="1102.1068397403892"/>
    <n v="79.55"/>
    <n v="41.65"/>
    <n v="61.75"/>
    <n v="12.5"/>
    <s v=""/>
    <n v="100"/>
    <n v="5.87"/>
    <n v="1.8"/>
    <n v="1.3"/>
    <n v="20.3"/>
    <s v=""/>
    <s v=""/>
    <n v="0"/>
    <m/>
    <s v=""/>
    <n v="9.5"/>
    <n v="95.73"/>
    <n v="95.726495726495699"/>
    <n v="80.400000000000006"/>
    <n v="9.9"/>
    <n v="0"/>
    <n v="0"/>
    <n v="2"/>
    <n v="120.49807124636742"/>
    <n v="5"/>
    <n v="10"/>
    <n v="43.163076920000002"/>
    <n v="43.163076920000002"/>
  </r>
  <r>
    <x v="12"/>
    <x v="4"/>
    <n v="353286819"/>
    <s v="Nova Castilho"/>
    <n v="0.92548494539024295"/>
    <n v="1159"/>
    <n v="869"/>
    <n v="290"/>
    <n v="6.306"/>
    <n v="74.98"/>
    <n v="2.5116000000000001E-3"/>
    <n v="2.3148000000000001E-3"/>
    <n v="1.9680000000000001E-4"/>
    <n v="0"/>
    <n v="0"/>
    <n v="0"/>
    <n v="2.3148000000000001E-3"/>
    <n v="1.9680000000000001E-4"/>
    <n v="2.6282813198678858E-3"/>
    <n v="2"/>
    <n v="33.33"/>
    <n v="66.67"/>
    <n v="0.56999999999999995"/>
    <n v="43.956000000000003"/>
    <n v="5.71"/>
    <n v="0"/>
    <n v="0"/>
    <n v="37005.142364106992"/>
    <n v="2993.0629853321825"/>
    <m/>
    <n v="66.290000000000006"/>
    <m/>
    <m/>
    <s v=""/>
    <m/>
    <n v="0.57999999999999996"/>
    <n v="0.2"/>
    <n v="0.7"/>
    <n v="0.2"/>
    <s v=""/>
    <s v=""/>
    <n v="0"/>
    <m/>
    <s v=""/>
    <n v="8.9"/>
    <n v="100"/>
    <n v="100"/>
    <n v="87"/>
    <n v="10"/>
    <n v="0"/>
    <n v="0"/>
    <n v="3"/>
    <n v="0"/>
    <n v="2"/>
    <n v="4"/>
    <n v="43.956000000000003"/>
    <n v="43.956000000000003"/>
  </r>
  <r>
    <x v="7"/>
    <x v="4"/>
    <n v="353290013"/>
    <s v="Nova Europa"/>
    <n v="1.9009380573288901"/>
    <n v="10184"/>
    <n v="9595"/>
    <n v="589"/>
    <n v="63.302"/>
    <n v="94.22"/>
    <n v="0.84577940000000007"/>
    <n v="0.83051320000000006"/>
    <n v="1.5266200000000001E-2"/>
    <n v="0"/>
    <n v="0"/>
    <n v="0.5651389"/>
    <n v="0.27715670000000003"/>
    <n v="3.4837999999999996E-3"/>
    <n v="2.5772945833333338E-2"/>
    <n v="15"/>
    <n v="33.33"/>
    <n v="66.67"/>
    <n v="6.88"/>
    <n v="530.82000000000005"/>
    <n v="143.32"/>
    <n v="0"/>
    <n v="0"/>
    <n v="4087.541241162608"/>
    <n v="402.56087981146896"/>
    <n v="97.18"/>
    <n v="100"/>
    <n v="97.18"/>
    <n v="35"/>
    <s v=""/>
    <n v="94.61"/>
    <n v="124.38"/>
    <n v="64.099999999999994"/>
    <n v="151"/>
    <n v="11.7"/>
    <s v=""/>
    <s v=""/>
    <n v="0"/>
    <m/>
    <s v=""/>
    <n v="7.3"/>
    <n v="100"/>
    <n v="100"/>
    <n v="73"/>
    <n v="8.1999999999999993"/>
    <n v="0"/>
    <n v="0"/>
    <n v="5"/>
    <n v="0"/>
    <n v="5"/>
    <n v="10"/>
    <n v="530.82000000000005"/>
    <n v="530.82000000000005"/>
  </r>
  <r>
    <x v="10"/>
    <x v="4"/>
    <n v="353300715"/>
    <s v="Nova Granada"/>
    <n v="1.04227399034968"/>
    <n v="20245"/>
    <n v="18915"/>
    <n v="1330"/>
    <n v="38.064999999999998"/>
    <n v="93.43"/>
    <n v="0.25780569999999997"/>
    <n v="0.22452149999999996"/>
    <n v="3.3284199999999993E-2"/>
    <n v="0"/>
    <n v="6.0000000000000001E-3"/>
    <n v="5.5640000000000008E-4"/>
    <n v="0.24913539999999998"/>
    <n v="2.1138999999999997E-3"/>
    <n v="5.7139075601851858E-2"/>
    <n v="30"/>
    <n v="37.78"/>
    <n v="62.22"/>
    <n v="13.56"/>
    <n v="1045.71"/>
    <n v="220.1"/>
    <n v="2"/>
    <n v="0"/>
    <n v="6355.4892566065691"/>
    <n v="685.39590022227719"/>
    <n v="92.72"/>
    <n v="92.67"/>
    <n v="90.16"/>
    <n v="16.5"/>
    <s v=""/>
    <n v="100"/>
    <n v="19.68"/>
    <n v="6.3"/>
    <n v="25.8"/>
    <n v="7.6"/>
    <s v=""/>
    <s v=""/>
    <n v="0"/>
    <m/>
    <s v=""/>
    <n v="10"/>
    <n v="91.81"/>
    <n v="91.805194115460196"/>
    <n v="79"/>
    <n v="8.1999999999999993"/>
    <n v="1"/>
    <n v="0"/>
    <n v="11"/>
    <n v="10.500694904146371"/>
    <n v="17"/>
    <n v="28"/>
    <n v="960.01609540000004"/>
    <n v="960.01609540000004"/>
  </r>
  <r>
    <x v="0"/>
    <x v="4"/>
    <n v="353310620"/>
    <s v="Nova Guataporanga"/>
    <n v="0.124302391447562"/>
    <n v="2187"/>
    <n v="1941"/>
    <n v="246"/>
    <n v="64.096999999999994"/>
    <n v="88.75"/>
    <n v="4.3797999999999997E-3"/>
    <n v="0"/>
    <n v="4.3797999999999997E-3"/>
    <n v="0"/>
    <n v="4.0210000000000003E-3"/>
    <n v="0"/>
    <n v="2.0829999999999999E-4"/>
    <n v="1.505E-4"/>
    <n v="5.2488000000000005E-3"/>
    <n v="0"/>
    <n v="0"/>
    <n v="100"/>
    <n v="1.4"/>
    <n v="107.622"/>
    <n v="10.76"/>
    <n v="0"/>
    <n v="0"/>
    <n v="3893.3333333333335"/>
    <n v="432.59259259259261"/>
    <n v="92.16"/>
    <m/>
    <n v="90.68"/>
    <n v="28.93"/>
    <s v=""/>
    <n v="100"/>
    <n v="3.98"/>
    <n v="1.6"/>
    <n v="0"/>
    <n v="14.6"/>
    <s v=""/>
    <s v=""/>
    <n v="0"/>
    <m/>
    <s v=""/>
    <n v="8.6999999999999993"/>
    <n v="100"/>
    <n v="100"/>
    <n v="90"/>
    <n v="9.6999999999999993"/>
    <n v="0"/>
    <n v="0"/>
    <n v="0"/>
    <n v="76.207895137936291"/>
    <n v="0"/>
    <n v="6"/>
    <n v="107.622"/>
    <n v="107.622"/>
  </r>
  <r>
    <x v="0"/>
    <x v="4"/>
    <n v="353320520"/>
    <s v="Nova Independência"/>
    <n v="2.8207594965033298"/>
    <n v="3488"/>
    <n v="2898"/>
    <n v="590"/>
    <n v="13.148"/>
    <n v="83.08"/>
    <n v="0.52742099999999992"/>
    <n v="0.50972209999999996"/>
    <n v="1.76989E-2"/>
    <n v="0"/>
    <n v="1.0059999999999999E-2"/>
    <n v="0.50972209999999996"/>
    <n v="1.3889E-3"/>
    <n v="6.2500000000000003E-3"/>
    <n v="8.1038006410256418E-3"/>
    <n v="2"/>
    <n v="50"/>
    <n v="50"/>
    <n v="2.0499999999999998"/>
    <n v="157.89599999999999"/>
    <n v="110.53"/>
    <n v="0"/>
    <n v="0"/>
    <n v="17540.091743119265"/>
    <n v="2169.9082568807348"/>
    <m/>
    <n v="79.739999999999995"/>
    <m/>
    <m/>
    <s v=""/>
    <m/>
    <n v="65.11"/>
    <n v="27.2"/>
    <n v="89.4"/>
    <n v="7.4"/>
    <s v=""/>
    <s v=""/>
    <n v="0"/>
    <m/>
    <s v=""/>
    <n v="8.4"/>
    <n v="100"/>
    <n v="100"/>
    <n v="30"/>
    <n v="5.2"/>
    <n v="0"/>
    <n v="0"/>
    <n v="2"/>
    <n v="123.3988895207369"/>
    <n v="6"/>
    <n v="6"/>
    <n v="157.89599999999999"/>
    <n v="157.89599999999999"/>
  </r>
  <r>
    <x v="12"/>
    <x v="4"/>
    <n v="353330419"/>
    <s v="Nova Luzitânia"/>
    <n v="2.0095298193394799"/>
    <n v="3830"/>
    <n v="3533"/>
    <n v="297"/>
    <n v="51.771000000000001"/>
    <n v="92.25"/>
    <n v="1.69213E-2"/>
    <n v="0"/>
    <n v="1.69213E-2"/>
    <n v="0"/>
    <n v="1.6434000000000001E-2"/>
    <n v="0"/>
    <n v="0"/>
    <n v="4.8730000000000008E-4"/>
    <n v="8.1377526041666662E-3"/>
    <n v="0"/>
    <n v="0"/>
    <n v="100"/>
    <n v="2.4500000000000002"/>
    <n v="188.892"/>
    <n v="50.56"/>
    <n v="0"/>
    <n v="0"/>
    <n v="4693.3472584856399"/>
    <n v="411.69712793733669"/>
    <n v="81.59"/>
    <n v="100"/>
    <n v="80.92"/>
    <n v="12.13"/>
    <s v=""/>
    <n v="90.94"/>
    <n v="9.4"/>
    <n v="3"/>
    <n v="0"/>
    <n v="33.799999999999997"/>
    <s v=""/>
    <s v=""/>
    <n v="0"/>
    <m/>
    <s v=""/>
    <n v="8.1"/>
    <n v="84.18"/>
    <n v="84.180468303826402"/>
    <n v="73.2"/>
    <n v="7.7"/>
    <n v="0"/>
    <n v="0"/>
    <n v="0"/>
    <n v="196.61448041327444"/>
    <n v="0"/>
    <n v="16"/>
    <n v="159.0101702"/>
    <n v="159.0101702"/>
  </r>
  <r>
    <x v="6"/>
    <x v="4"/>
    <n v="35334035"/>
    <s v="Nova Odessa"/>
    <n v="1.5374895411410401"/>
    <n v="55523"/>
    <n v="54618"/>
    <n v="905"/>
    <n v="757.476"/>
    <n v="98.37"/>
    <n v="0.32520569999999993"/>
    <n v="0.2061192"/>
    <n v="0.11908649999999993"/>
    <n v="0"/>
    <n v="0.1680556"/>
    <n v="0.14259059999999996"/>
    <n v="3.3024999999999999E-3"/>
    <n v="1.1257000000000001E-2"/>
    <n v="0.16901098379629628"/>
    <n v="16"/>
    <n v="12.03"/>
    <n v="87.97"/>
    <n v="45.25"/>
    <n v="3054.6179999999999"/>
    <n v="815.76"/>
    <n v="5"/>
    <n v="0"/>
    <n v="516.86256146101618"/>
    <n v="68.15770041244167"/>
    <n v="100"/>
    <n v="100"/>
    <n v="100"/>
    <n v="29.02"/>
    <s v=""/>
    <n v="100"/>
    <n v="92.92"/>
    <n v="35.700000000000003"/>
    <n v="89.6"/>
    <n v="99.2"/>
    <s v=""/>
    <s v=""/>
    <n v="1.8010554184752301"/>
    <m/>
    <s v=""/>
    <n v="9.5"/>
    <n v="98"/>
    <n v="92.12"/>
    <n v="73.3"/>
    <n v="8.1"/>
    <n v="0"/>
    <n v="0"/>
    <n v="27"/>
    <n v="99.401823613123995"/>
    <n v="16"/>
    <n v="117"/>
    <n v="2993.5256399999998"/>
    <n v="2813.9141020000002"/>
  </r>
  <r>
    <x v="10"/>
    <x v="4"/>
    <n v="353325415"/>
    <s v="Novais"/>
    <n v="2.6557841309466301"/>
    <n v="5174"/>
    <n v="4796"/>
    <n v="378"/>
    <n v="44.249000000000002"/>
    <n v="92.69"/>
    <n v="0.12545700000000001"/>
    <n v="0.11727990000000001"/>
    <n v="8.1770999999999996E-3"/>
    <n v="0"/>
    <n v="4.6296000000000002E-3"/>
    <n v="3.4318E-3"/>
    <n v="0.11727990000000001"/>
    <n v="1.1569999999999999E-4"/>
    <n v="1.2146773437500001E-2"/>
    <n v="2"/>
    <n v="66.67"/>
    <n v="33.33"/>
    <n v="3.46"/>
    <n v="266.54399999999998"/>
    <n v="23.99"/>
    <n v="1"/>
    <n v="0"/>
    <n v="5424.6308465403945"/>
    <n v="609.50908388094297"/>
    <n v="90.15"/>
    <n v="91.05"/>
    <n v="90.15"/>
    <n v="0"/>
    <s v=""/>
    <n v="99.01"/>
    <n v="43.26"/>
    <n v="14.1"/>
    <n v="61.7"/>
    <n v="8.1999999999999993"/>
    <s v=""/>
    <s v=""/>
    <n v="0"/>
    <m/>
    <s v=""/>
    <n v="9.5"/>
    <n v="100"/>
    <n v="100"/>
    <n v="91"/>
    <n v="10"/>
    <n v="0"/>
    <n v="0"/>
    <n v="1"/>
    <n v="41.163194701267756"/>
    <n v="8"/>
    <n v="4"/>
    <n v="266.54399999999998"/>
    <n v="266.54399999999998"/>
  </r>
  <r>
    <x v="2"/>
    <x v="4"/>
    <n v="353350216"/>
    <s v="Novo Horizonte"/>
    <n v="0.86420507387479095"/>
    <n v="38059"/>
    <n v="35629"/>
    <n v="2430"/>
    <n v="40.796999999999997"/>
    <n v="93.62"/>
    <n v="0.6542036"/>
    <n v="0.42435939999999994"/>
    <n v="0.22984420000000005"/>
    <n v="0"/>
    <n v="0.11685509999999999"/>
    <n v="0.25196750000000001"/>
    <n v="0.25126439999999994"/>
    <n v="3.4116600000000004E-2"/>
    <n v="0.10896934826620372"/>
    <n v="14"/>
    <n v="23.31"/>
    <n v="76.69"/>
    <n v="29.69"/>
    <n v="2004.1559999999999"/>
    <n v="369.15"/>
    <n v="5"/>
    <n v="0"/>
    <n v="5725.6827557213801"/>
    <n v="522.02317454478566"/>
    <n v="94.06"/>
    <n v="100"/>
    <n v="93.22"/>
    <n v="13.97"/>
    <s v=""/>
    <n v="100"/>
    <n v="23.2"/>
    <n v="9.5"/>
    <n v="19.399999999999999"/>
    <n v="36.5"/>
    <s v=""/>
    <s v=""/>
    <n v="0"/>
    <m/>
    <s v=""/>
    <n v="9.5"/>
    <n v="94.86"/>
    <n v="94.861181505885"/>
    <n v="81.599999999999994"/>
    <n v="9.6999999999999993"/>
    <n v="1"/>
    <n v="0"/>
    <n v="7"/>
    <n v="107.36964280467018"/>
    <n v="31"/>
    <n v="102"/>
    <n v="1901.1660609999999"/>
    <n v="1901.1660609999999"/>
  </r>
  <r>
    <x v="11"/>
    <x v="4"/>
    <n v="35336018"/>
    <s v="Nuporanga"/>
    <n v="0.70559602088022799"/>
    <n v="7099"/>
    <n v="6668"/>
    <n v="431"/>
    <n v="20.459"/>
    <n v="93.93"/>
    <n v="4.6656199999999995E-2"/>
    <n v="3.2194399999999998E-2"/>
    <n v="1.44618E-2"/>
    <n v="0.01"/>
    <n v="1.04166E-2"/>
    <n v="1.4664999999999999E-3"/>
    <n v="3.3444399999999999E-2"/>
    <n v="1.3286999999999999E-3"/>
    <n v="1.8376057291666668E-2"/>
    <n v="2"/>
    <n v="40"/>
    <n v="60"/>
    <n v="4.6399999999999997"/>
    <n v="357.58800000000002"/>
    <n v="28.61"/>
    <n v="1"/>
    <n v="0"/>
    <n v="23544.273841386112"/>
    <n v="2843.0821242428506"/>
    <n v="99.4"/>
    <n v="90.72"/>
    <n v="99.4"/>
    <n v="35.42"/>
    <s v=""/>
    <n v="99.4"/>
    <n v="10.220000000000001"/>
    <n v="3.3"/>
    <n v="12.9"/>
    <n v="5.9"/>
    <s v=""/>
    <s v=""/>
    <n v="0"/>
    <m/>
    <s v=""/>
    <n v="10"/>
    <n v="100"/>
    <n v="100"/>
    <n v="92"/>
    <n v="10"/>
    <n v="0"/>
    <n v="0"/>
    <n v="1"/>
    <n v="54.418637476358356"/>
    <n v="6"/>
    <n v="9"/>
    <n v="357.58800000000002"/>
    <n v="357.58800000000002"/>
  </r>
  <r>
    <x v="9"/>
    <x v="4"/>
    <n v="353360112"/>
    <s v="Nuporanga"/>
    <m/>
    <m/>
    <m/>
    <m/>
    <m/>
    <m/>
    <n v="0.12601859999999998"/>
    <n v="0.10277789999999999"/>
    <n v="2.3240700000000003E-2"/>
    <n v="0"/>
    <n v="0"/>
    <n v="2.3240700000000003E-2"/>
    <n v="0.10277789999999999"/>
    <n v="0"/>
    <n v="0"/>
    <n v="3"/>
    <n v="60"/>
    <n v="40"/>
    <m/>
    <s v=""/>
    <m/>
    <m/>
    <m/>
    <s v=""/>
    <s v=""/>
    <m/>
    <m/>
    <m/>
    <m/>
    <s v=""/>
    <m/>
    <m/>
    <m/>
    <m/>
    <m/>
    <s v=""/>
    <s v=""/>
    <m/>
    <m/>
    <s v=""/>
    <m/>
    <m/>
    <m/>
    <m/>
    <m/>
    <m/>
    <m/>
    <n v="0"/>
    <m/>
    <n v="3"/>
    <n v="2"/>
    <m/>
    <m/>
  </r>
  <r>
    <x v="5"/>
    <x v="4"/>
    <n v="353370017"/>
    <s v="Ocauçu"/>
    <n v="-4.5668215455096903E-2"/>
    <n v="4150"/>
    <n v="3492"/>
    <n v="658"/>
    <n v="13.82"/>
    <n v="84.14"/>
    <n v="3.8792499999999994E-2"/>
    <n v="3.8470199999999996E-2"/>
    <n v="3.2230000000000003E-4"/>
    <n v="0"/>
    <n v="0"/>
    <n v="6.8669999999999994E-4"/>
    <n v="3.73379E-2"/>
    <n v="7.6789999999999985E-4"/>
    <n v="8.623138020833334E-3"/>
    <n v="6"/>
    <n v="55"/>
    <n v="45"/>
    <n v="2.41"/>
    <n v="185.59800000000001"/>
    <n v="45.64"/>
    <n v="0"/>
    <n v="0"/>
    <n v="19985.465060240964"/>
    <n v="2203.7204819277113"/>
    <n v="79.790000000000006"/>
    <n v="90.36"/>
    <n v="79.790000000000006"/>
    <n v="50"/>
    <s v=""/>
    <n v="99.94"/>
    <n v="2.87"/>
    <n v="1.5"/>
    <n v="3.6"/>
    <n v="0.1"/>
    <s v=""/>
    <s v=""/>
    <n v="0"/>
    <m/>
    <s v=""/>
    <n v="7.2"/>
    <n v="93.1"/>
    <n v="93.1"/>
    <n v="75.400000000000006"/>
    <n v="8.3000000000000007"/>
    <n v="0"/>
    <n v="0"/>
    <n v="1"/>
    <n v="0"/>
    <n v="11"/>
    <n v="9"/>
    <n v="172.79173800000001"/>
    <n v="172.79173800000001"/>
  </r>
  <r>
    <x v="1"/>
    <x v="4"/>
    <n v="353370021"/>
    <s v="Ocauçu"/>
    <m/>
    <m/>
    <m/>
    <m/>
    <m/>
    <m/>
    <n v="0"/>
    <n v="0"/>
    <n v="0"/>
    <n v="0"/>
    <n v="0"/>
    <n v="0"/>
    <n v="0"/>
    <n v="0"/>
    <n v="0"/>
    <n v="1"/>
    <n v="0"/>
    <n v="0"/>
    <m/>
    <s v=""/>
    <m/>
    <m/>
    <m/>
    <s v=""/>
    <s v=""/>
    <m/>
    <m/>
    <m/>
    <m/>
    <s v=""/>
    <m/>
    <m/>
    <m/>
    <m/>
    <m/>
    <s v=""/>
    <s v=""/>
    <m/>
    <m/>
    <s v=""/>
    <m/>
    <m/>
    <m/>
    <m/>
    <m/>
    <m/>
    <m/>
    <n v="0"/>
    <m/>
    <n v="0"/>
    <n v="0"/>
    <m/>
    <m/>
  </r>
  <r>
    <x v="14"/>
    <x v="4"/>
    <n v="353380914"/>
    <s v="Óleo"/>
    <m/>
    <m/>
    <m/>
    <m/>
    <m/>
    <m/>
    <n v="2.7177E-2"/>
    <n v="2.7177E-2"/>
    <n v="0"/>
    <n v="0"/>
    <n v="0"/>
    <n v="0"/>
    <n v="2.7177E-2"/>
    <n v="0"/>
    <n v="0"/>
    <n v="3"/>
    <n v="100"/>
    <n v="0"/>
    <m/>
    <s v=""/>
    <m/>
    <m/>
    <m/>
    <s v=""/>
    <s v=""/>
    <m/>
    <m/>
    <m/>
    <m/>
    <s v=""/>
    <m/>
    <m/>
    <m/>
    <m/>
    <m/>
    <s v=""/>
    <s v=""/>
    <m/>
    <m/>
    <s v=""/>
    <m/>
    <m/>
    <m/>
    <m/>
    <m/>
    <m/>
    <m/>
    <n v="0"/>
    <m/>
    <n v="3"/>
    <n v="0"/>
    <m/>
    <m/>
  </r>
  <r>
    <x v="5"/>
    <x v="4"/>
    <n v="353380917"/>
    <s v="Óleo"/>
    <n v="-0.86698160288710702"/>
    <n v="2572"/>
    <n v="1791"/>
    <n v="781"/>
    <n v="12.992000000000001"/>
    <n v="69.63"/>
    <n v="2.3045700000000002E-2"/>
    <n v="1.6624400000000001E-2"/>
    <n v="6.4212999999999996E-3"/>
    <n v="0"/>
    <n v="7.2406999999999992E-3"/>
    <n v="0"/>
    <n v="1.5805E-2"/>
    <n v="0"/>
    <n v="5.3918229166666663E-3"/>
    <n v="1"/>
    <n v="66.67"/>
    <n v="33.33"/>
    <n v="1.2"/>
    <n v="92.772000000000006"/>
    <n v="83.71"/>
    <n v="1"/>
    <n v="0"/>
    <n v="23051.197511664075"/>
    <n v="2452.2550544323476"/>
    <n v="80.5"/>
    <m/>
    <n v="65.83"/>
    <n v="34.28"/>
    <s v=""/>
    <n v="100"/>
    <n v="5.18"/>
    <n v="2.7"/>
    <n v="5.7"/>
    <n v="3.2"/>
    <s v=""/>
    <s v=""/>
    <n v="0"/>
    <m/>
    <s v=""/>
    <n v="9.1999999999999993"/>
    <n v="85.73"/>
    <n v="14.5741466144376"/>
    <n v="9.8000000000000007"/>
    <n v="2.2000000000000002"/>
    <n v="0"/>
    <n v="0"/>
    <n v="4"/>
    <n v="129.82622219216987"/>
    <n v="4"/>
    <n v="2"/>
    <n v="79.533689980000005"/>
    <n v="13.520727300000001"/>
  </r>
  <r>
    <x v="9"/>
    <x v="4"/>
    <n v="353390812"/>
    <s v="Olímpia"/>
    <m/>
    <m/>
    <m/>
    <m/>
    <m/>
    <m/>
    <n v="8.1644699999999987E-2"/>
    <n v="8.0518499999999993E-2"/>
    <n v="1.1261999999999999E-3"/>
    <n v="0"/>
    <n v="0"/>
    <n v="5.4169999999999999E-4"/>
    <n v="8.0981499999999984E-2"/>
    <n v="1.215E-4"/>
    <n v="0"/>
    <n v="1"/>
    <n v="58.33"/>
    <n v="41.67"/>
    <m/>
    <s v=""/>
    <m/>
    <m/>
    <m/>
    <s v=""/>
    <s v=""/>
    <m/>
    <m/>
    <m/>
    <m/>
    <s v=""/>
    <m/>
    <m/>
    <m/>
    <m/>
    <m/>
    <s v=""/>
    <s v=""/>
    <m/>
    <m/>
    <s v=""/>
    <m/>
    <m/>
    <m/>
    <m/>
    <m/>
    <m/>
    <m/>
    <n v="0"/>
    <m/>
    <n v="7"/>
    <n v="5"/>
    <m/>
    <m/>
  </r>
  <r>
    <x v="10"/>
    <x v="4"/>
    <n v="353390815"/>
    <s v="Olímpia"/>
    <n v="0.62733819678601999"/>
    <n v="51598"/>
    <n v="49089"/>
    <n v="2509"/>
    <n v="64.215999999999994"/>
    <n v="95.14"/>
    <n v="0.88473120000000016"/>
    <n v="0.7303807000000001"/>
    <n v="0.15435050000000006"/>
    <n v="0"/>
    <n v="7.8861100000000003E-2"/>
    <n v="0.15910519999999997"/>
    <n v="0.57903880000000019"/>
    <n v="6.7726099999999984E-2"/>
    <n v="0.14833063386111112"/>
    <n v="17"/>
    <n v="40.26"/>
    <n v="59.74"/>
    <n v="40.57"/>
    <n v="2738.7719999999999"/>
    <n v="2224.96"/>
    <n v="10"/>
    <n v="0"/>
    <n v="4021.6070390325208"/>
    <n v="427.83053606728942"/>
    <n v="94.44"/>
    <n v="94.44"/>
    <n v="94.44"/>
    <n v="27.34"/>
    <s v=""/>
    <n v="100"/>
    <n v="44.95"/>
    <n v="14.7"/>
    <n v="55.9"/>
    <n v="22.2"/>
    <s v=""/>
    <s v=""/>
    <n v="0"/>
    <m/>
    <s v=""/>
    <n v="9.5"/>
    <n v="100"/>
    <n v="26.74"/>
    <n v="18.8"/>
    <n v="3.6"/>
    <n v="0"/>
    <n v="0"/>
    <n v="23"/>
    <n v="53.259396217487605"/>
    <n v="62"/>
    <n v="92"/>
    <n v="2738.7719999999999"/>
    <n v="732.34763280000004"/>
  </r>
  <r>
    <x v="10"/>
    <x v="4"/>
    <n v="353400515"/>
    <s v="Onda Verde"/>
    <n v="0.96555477172946003"/>
    <n v="4093"/>
    <n v="3389"/>
    <n v="704"/>
    <n v="16.812999999999999"/>
    <n v="82.8"/>
    <n v="0.10481960000000001"/>
    <n v="8.7877400000000008E-2"/>
    <n v="1.6942200000000001E-2"/>
    <n v="0"/>
    <n v="7.1649000000000001E-3"/>
    <n v="5.4235999999999999E-2"/>
    <n v="4.2599599999999994E-2"/>
    <n v="8.1909999999999991E-4"/>
    <n v="9.9543039062499998E-3"/>
    <n v="16"/>
    <n v="47.83"/>
    <n v="52.17"/>
    <n v="2.33"/>
    <n v="179.71199999999999"/>
    <n v="14.38"/>
    <n v="0"/>
    <n v="0"/>
    <n v="14485.140483752748"/>
    <n v="1540.9723918885898"/>
    <n v="93.39"/>
    <n v="96.52"/>
    <n v="92.58"/>
    <n v="10.17"/>
    <s v=""/>
    <n v="100"/>
    <n v="17.47"/>
    <n v="5.6"/>
    <n v="22"/>
    <n v="8.5"/>
    <s v=""/>
    <s v=""/>
    <n v="0"/>
    <m/>
    <s v=""/>
    <n v="10"/>
    <n v="100"/>
    <n v="100"/>
    <n v="92"/>
    <n v="9.6999999999999993"/>
    <n v="0"/>
    <n v="0"/>
    <n v="7"/>
    <n v="70.321341059367455"/>
    <n v="11"/>
    <n v="12"/>
    <n v="179.71199999999999"/>
    <n v="179.71199999999999"/>
  </r>
  <r>
    <x v="0"/>
    <x v="4"/>
    <n v="353410420"/>
    <s v="Oriente"/>
    <m/>
    <m/>
    <m/>
    <m/>
    <m/>
    <m/>
    <n v="4.4552099999999997E-2"/>
    <n v="4.4499999999999998E-2"/>
    <n v="5.2099999999999999E-5"/>
    <n v="0"/>
    <n v="0"/>
    <n v="5.2099999999999999E-5"/>
    <n v="4.4499999999999998E-2"/>
    <n v="0"/>
    <n v="0"/>
    <n v="0"/>
    <n v="50"/>
    <n v="50"/>
    <m/>
    <s v=""/>
    <m/>
    <m/>
    <m/>
    <s v=""/>
    <s v=""/>
    <m/>
    <m/>
    <m/>
    <m/>
    <s v=""/>
    <m/>
    <m/>
    <m/>
    <m/>
    <m/>
    <s v=""/>
    <s v=""/>
    <m/>
    <m/>
    <s v=""/>
    <m/>
    <m/>
    <m/>
    <m/>
    <m/>
    <m/>
    <m/>
    <n v="0"/>
    <m/>
    <n v="1"/>
    <n v="1"/>
    <m/>
    <m/>
  </r>
  <r>
    <x v="1"/>
    <x v="4"/>
    <n v="353410421"/>
    <s v="Oriente"/>
    <n v="0.27351161133673002"/>
    <n v="6198"/>
    <n v="5869"/>
    <n v="329"/>
    <n v="28.454999999999998"/>
    <n v="94.69"/>
    <n v="9.9490999999999989E-3"/>
    <n v="0"/>
    <n v="9.9490999999999989E-3"/>
    <n v="0"/>
    <n v="9.4120999999999996E-3"/>
    <n v="1.771E-4"/>
    <n v="2.9629999999999999E-4"/>
    <n v="6.3600000000000001E-5"/>
    <n v="1.53545765625E-2"/>
    <n v="0"/>
    <n v="0"/>
    <n v="100"/>
    <n v="4.22"/>
    <n v="325.18799999999999"/>
    <n v="57.16"/>
    <n v="0"/>
    <n v="0"/>
    <n v="8446.2342691190715"/>
    <n v="966.73765730880905"/>
    <n v="95.13"/>
    <m/>
    <n v="94.59"/>
    <n v="29.32"/>
    <s v=""/>
    <n v="100"/>
    <n v="7.47"/>
    <n v="3.3"/>
    <n v="8.1999999999999993"/>
    <n v="5.3"/>
    <s v=""/>
    <s v=""/>
    <n v="0"/>
    <m/>
    <s v=""/>
    <n v="9.1999999999999993"/>
    <n v="98.12"/>
    <n v="98.121584699453607"/>
    <n v="82.4"/>
    <n v="9.5"/>
    <n v="0"/>
    <n v="0"/>
    <n v="0"/>
    <n v="58.614446079746784"/>
    <n v="0"/>
    <n v="10"/>
    <n v="319.07961890000001"/>
    <n v="319.07961890000001"/>
  </r>
  <r>
    <x v="10"/>
    <x v="4"/>
    <n v="353420315"/>
    <s v="Orindiúva"/>
    <n v="2.4512386255333798"/>
    <n v="6421"/>
    <n v="5967"/>
    <n v="454"/>
    <n v="25.86"/>
    <n v="92.93"/>
    <n v="0.48449920000000002"/>
    <n v="0.37794720000000004"/>
    <n v="0.10655200000000001"/>
    <n v="0.08"/>
    <n v="1.7067199999999998E-2"/>
    <n v="0.34814820000000002"/>
    <n v="0.11504209999999999"/>
    <n v="4.2417000000000002E-3"/>
    <n v="1.4656266927083335E-2"/>
    <n v="6"/>
    <n v="62.07"/>
    <n v="37.93"/>
    <n v="4.26"/>
    <n v="328.69799999999998"/>
    <n v="181.01"/>
    <n v="2"/>
    <n v="0"/>
    <n v="9282.5167419405079"/>
    <n v="982.2769039090482"/>
    <n v="87.65"/>
    <n v="92.74"/>
    <n v="87.33"/>
    <n v="20.61"/>
    <s v=""/>
    <n v="95.24"/>
    <n v="80.75"/>
    <n v="25.6"/>
    <n v="94.5"/>
    <n v="53.3"/>
    <s v=""/>
    <s v=""/>
    <n v="0"/>
    <m/>
    <s v=""/>
    <n v="9"/>
    <n v="88.1"/>
    <n v="88.096043287115293"/>
    <n v="44.9"/>
    <n v="6.2"/>
    <n v="0"/>
    <n v="0"/>
    <n v="1"/>
    <n v="115.99133725236457"/>
    <n v="18"/>
    <n v="11"/>
    <n v="289.56993240000003"/>
    <n v="289.56993240000003"/>
  </r>
  <r>
    <x v="4"/>
    <x v="4"/>
    <n v="35343024"/>
    <s v="Orlândia"/>
    <m/>
    <m/>
    <m/>
    <m/>
    <m/>
    <m/>
    <n v="0"/>
    <n v="0"/>
    <n v="0"/>
    <n v="0"/>
    <n v="0"/>
    <n v="0"/>
    <n v="0"/>
    <n v="0"/>
    <n v="0"/>
    <n v="0"/>
    <n v="0"/>
    <n v="0"/>
    <m/>
    <s v=""/>
    <m/>
    <m/>
    <m/>
    <s v=""/>
    <s v=""/>
    <m/>
    <m/>
    <m/>
    <m/>
    <s v=""/>
    <m/>
    <m/>
    <m/>
    <m/>
    <m/>
    <s v=""/>
    <s v=""/>
    <m/>
    <m/>
    <s v=""/>
    <m/>
    <m/>
    <m/>
    <m/>
    <m/>
    <m/>
    <m/>
    <n v="0"/>
    <m/>
    <n v="0"/>
    <n v="0"/>
    <m/>
    <m/>
  </r>
  <r>
    <x v="11"/>
    <x v="4"/>
    <n v="35343028"/>
    <s v="Orlândia"/>
    <m/>
    <m/>
    <m/>
    <m/>
    <m/>
    <m/>
    <n v="0"/>
    <n v="0"/>
    <n v="0"/>
    <n v="0"/>
    <n v="0"/>
    <n v="0"/>
    <n v="0"/>
    <n v="0"/>
    <n v="0"/>
    <n v="0"/>
    <n v="0"/>
    <n v="0"/>
    <m/>
    <s v=""/>
    <m/>
    <m/>
    <m/>
    <s v=""/>
    <s v=""/>
    <m/>
    <m/>
    <m/>
    <m/>
    <s v=""/>
    <m/>
    <m/>
    <m/>
    <m/>
    <m/>
    <s v=""/>
    <s v=""/>
    <m/>
    <m/>
    <s v=""/>
    <m/>
    <m/>
    <m/>
    <m/>
    <m/>
    <m/>
    <m/>
    <n v="0"/>
    <m/>
    <n v="0"/>
    <n v="0"/>
    <m/>
    <m/>
  </r>
  <r>
    <x v="9"/>
    <x v="4"/>
    <n v="353430212"/>
    <s v="Orlândia"/>
    <n v="0.74385125862541601"/>
    <n v="41341"/>
    <n v="40276"/>
    <n v="1065"/>
    <n v="139.46299999999999"/>
    <n v="97.42"/>
    <n v="9.1465800000000014E-2"/>
    <n v="3.48568E-2"/>
    <n v="5.6609000000000007E-2"/>
    <n v="0"/>
    <n v="9.7222000000000003E-3"/>
    <n v="2.8384699999999999E-2"/>
    <n v="3.7740799999999998E-2"/>
    <n v="1.5618099999999999E-2"/>
    <n v="0.12584123842592593"/>
    <n v="1"/>
    <n v="31.03"/>
    <n v="68.97"/>
    <n v="33.51"/>
    <n v="2261.9520000000002"/>
    <n v="2261.9499999999998"/>
    <n v="4"/>
    <n v="0"/>
    <n v="2952.1375873829852"/>
    <n v="343.27181248639369"/>
    <n v="100"/>
    <n v="97.42"/>
    <n v="100"/>
    <n v="58.65"/>
    <s v=""/>
    <n v="99.76"/>
    <n v="6.88"/>
    <n v="2.4"/>
    <n v="4"/>
    <n v="12.6"/>
    <s v=""/>
    <s v=""/>
    <n v="0"/>
    <m/>
    <s v=""/>
    <n v="10"/>
    <n v="100"/>
    <n v="0"/>
    <n v="0"/>
    <n v="1.5"/>
    <n v="0"/>
    <n v="0"/>
    <n v="8"/>
    <n v="7.9465206518023193"/>
    <n v="9"/>
    <n v="20"/>
    <n v="2261.9520000000002"/>
    <n v="0"/>
  </r>
  <r>
    <x v="18"/>
    <x v="4"/>
    <n v="35344016"/>
    <s v="Osasco"/>
    <n v="0.17095329309893001"/>
    <n v="674552"/>
    <n v="674552"/>
    <n v="0"/>
    <n v="10387.311"/>
    <n v="100"/>
    <n v="0.14695709999999995"/>
    <n v="3.1296299999999999E-2"/>
    <n v="0.11566079999999997"/>
    <n v="0"/>
    <n v="7.5690000000000002E-4"/>
    <n v="9.7296800000000003E-2"/>
    <n v="3.924E-4"/>
    <n v="4.8511000000000012E-2"/>
    <n v="2.7559821296296296"/>
    <n v="7"/>
    <n v="1.56"/>
    <n v="98.44"/>
    <n v="766.02"/>
    <n v="37604.627999999997"/>
    <n v="28533.94"/>
    <n v="86"/>
    <n v="1"/>
    <n v="44.41347738943773"/>
    <n v="6.0776337480283198"/>
    <n v="100"/>
    <n v="100"/>
    <n v="85.28"/>
    <n v="44.91"/>
    <s v=""/>
    <n v="100"/>
    <n v="41.99"/>
    <n v="15.5"/>
    <n v="14.2"/>
    <n v="89"/>
    <s v=""/>
    <s v=""/>
    <n v="0"/>
    <m/>
    <s v=""/>
    <n v="8.6"/>
    <n v="70.12"/>
    <n v="30.151471974233999"/>
    <n v="24.1"/>
    <n v="3.8"/>
    <n v="17"/>
    <n v="1"/>
    <n v="360"/>
    <n v="3.6284705522905109E-2"/>
    <n v="2"/>
    <n v="126"/>
    <n v="26368.253189999999"/>
    <n v="11338.34887"/>
  </r>
  <r>
    <x v="1"/>
    <x v="4"/>
    <n v="353450021"/>
    <s v="Oscar Bressane"/>
    <n v="-3.9642425837538298E-3"/>
    <n v="2522"/>
    <n v="2167"/>
    <n v="355"/>
    <n v="11.39"/>
    <n v="85.92"/>
    <n v="1.43596E-2"/>
    <n v="1.1325E-2"/>
    <n v="3.0346000000000001E-3"/>
    <n v="0"/>
    <n v="6.0124999999999996E-3"/>
    <n v="4.0509999999999998E-4"/>
    <n v="5.6366000000000003E-3"/>
    <n v="2.3054E-3"/>
    <n v="5.4222999999999997E-3"/>
    <n v="1"/>
    <n v="33.33"/>
    <n v="66.67"/>
    <n v="1.51"/>
    <n v="116.85599999999999"/>
    <n v="22.92"/>
    <n v="0"/>
    <n v="0"/>
    <n v="20507.153053132435"/>
    <n v="2250.7850911974629"/>
    <n v="82.56"/>
    <m/>
    <n v="81.260000000000005"/>
    <n v="27.25"/>
    <s v=""/>
    <n v="99.77"/>
    <n v="1.89"/>
    <n v="0.9"/>
    <n v="2"/>
    <n v="1.7"/>
    <s v=""/>
    <s v=""/>
    <n v="0"/>
    <m/>
    <s v=""/>
    <n v="7.5"/>
    <n v="91.35"/>
    <n v="91.3465987968533"/>
    <n v="80.400000000000006"/>
    <n v="9.9"/>
    <n v="0"/>
    <n v="0"/>
    <n v="0"/>
    <n v="110.65415045275991"/>
    <n v="4"/>
    <n v="8"/>
    <n v="106.7439815"/>
    <n v="106.7439815"/>
  </r>
  <r>
    <x v="0"/>
    <x v="4"/>
    <n v="353460920"/>
    <s v="Osvaldo Cruz"/>
    <m/>
    <m/>
    <m/>
    <m/>
    <m/>
    <m/>
    <n v="5.9580000000000006E-4"/>
    <n v="5.4020000000000001E-4"/>
    <n v="5.5600000000000003E-5"/>
    <n v="0"/>
    <n v="0"/>
    <n v="0"/>
    <n v="5.4020000000000001E-4"/>
    <n v="5.5600000000000003E-5"/>
    <n v="0"/>
    <n v="0"/>
    <n v="66.67"/>
    <n v="33.33"/>
    <m/>
    <s v=""/>
    <m/>
    <m/>
    <m/>
    <s v=""/>
    <s v=""/>
    <m/>
    <m/>
    <m/>
    <m/>
    <s v=""/>
    <m/>
    <m/>
    <m/>
    <m/>
    <m/>
    <s v=""/>
    <s v=""/>
    <m/>
    <m/>
    <s v=""/>
    <m/>
    <m/>
    <m/>
    <m/>
    <m/>
    <m/>
    <m/>
    <n v="1"/>
    <m/>
    <n v="2"/>
    <n v="1"/>
    <m/>
    <m/>
  </r>
  <r>
    <x v="1"/>
    <x v="4"/>
    <n v="353460921"/>
    <s v="Osvaldo Cruz"/>
    <n v="0.18774529680716201"/>
    <n v="31159"/>
    <n v="28274"/>
    <n v="2885"/>
    <n v="125.672"/>
    <n v="90.74"/>
    <n v="2.4362999999999998E-3"/>
    <n v="0"/>
    <n v="2.4362999999999998E-3"/>
    <n v="0"/>
    <n v="0"/>
    <n v="6.713E-4"/>
    <n v="1.3484E-3"/>
    <n v="4.1659999999999999E-4"/>
    <n v="9.0199895451388887E-2"/>
    <n v="0"/>
    <n v="0"/>
    <n v="100"/>
    <n v="23.43"/>
    <n v="1581.5519999999999"/>
    <n v="411.2"/>
    <n v="1"/>
    <n v="0"/>
    <n v="1761.0526653615327"/>
    <n v="212.54083892294358"/>
    <n v="95.1"/>
    <n v="89.86"/>
    <n v="93.7"/>
    <n v="22.44"/>
    <s v=""/>
    <n v="100"/>
    <n v="0.4"/>
    <n v="0.2"/>
    <n v="0.1"/>
    <n v="1.2"/>
    <s v=""/>
    <s v=""/>
    <n v="0"/>
    <m/>
    <s v=""/>
    <n v="9.6"/>
    <n v="100"/>
    <n v="100"/>
    <n v="74"/>
    <n v="8"/>
    <n v="0"/>
    <n v="0"/>
    <n v="6"/>
    <n v="0"/>
    <n v="0"/>
    <n v="13"/>
    <n v="1581.5519999999999"/>
    <n v="1581.5519999999999"/>
  </r>
  <r>
    <x v="5"/>
    <x v="4"/>
    <n v="353470817"/>
    <s v="Ourinhos"/>
    <n v="0.78264207991234302"/>
    <n v="107616"/>
    <n v="104837"/>
    <n v="2779"/>
    <n v="363.322"/>
    <n v="97.42"/>
    <n v="0.94172960000000006"/>
    <n v="0.84470140000000005"/>
    <n v="9.7028200000000009E-2"/>
    <n v="0.01"/>
    <n v="0.67281480000000005"/>
    <n v="0.24340349999999999"/>
    <n v="1.22291E-2"/>
    <n v="1.3282200000000003E-2"/>
    <n v="0.3749122222222222"/>
    <n v="7"/>
    <n v="12.96"/>
    <n v="87.04"/>
    <n v="97.37"/>
    <n v="5842.152"/>
    <n v="3349.93"/>
    <n v="12"/>
    <n v="0"/>
    <n v="817.58697591436214"/>
    <n v="87.912578055307776"/>
    <n v="100"/>
    <n v="97.42"/>
    <n v="97.42"/>
    <n v="64.86"/>
    <s v=""/>
    <n v="100"/>
    <n v="64.06"/>
    <n v="33.799999999999997"/>
    <n v="72.2"/>
    <n v="32.299999999999997"/>
    <s v=""/>
    <s v=""/>
    <n v="0"/>
    <m/>
    <s v=""/>
    <n v="1.2"/>
    <n v="98"/>
    <n v="85.26"/>
    <n v="42.7"/>
    <n v="5.8"/>
    <n v="5"/>
    <n v="0"/>
    <n v="21"/>
    <n v="179.50868499589535"/>
    <n v="7"/>
    <n v="47"/>
    <n v="5725.3089600000003"/>
    <n v="4981.018795"/>
  </r>
  <r>
    <x v="0"/>
    <x v="4"/>
    <n v="353480720"/>
    <s v="Ouro Verde"/>
    <m/>
    <m/>
    <m/>
    <m/>
    <m/>
    <m/>
    <n v="0"/>
    <n v="0"/>
    <n v="0"/>
    <n v="0"/>
    <n v="0"/>
    <n v="0"/>
    <n v="0"/>
    <n v="0"/>
    <n v="0"/>
    <n v="0"/>
    <n v="0"/>
    <n v="0"/>
    <m/>
    <s v=""/>
    <m/>
    <m/>
    <m/>
    <s v=""/>
    <s v=""/>
    <m/>
    <m/>
    <m/>
    <m/>
    <s v=""/>
    <m/>
    <m/>
    <m/>
    <m/>
    <m/>
    <s v=""/>
    <s v=""/>
    <m/>
    <m/>
    <s v=""/>
    <m/>
    <m/>
    <m/>
    <m/>
    <m/>
    <m/>
    <m/>
    <n v="0"/>
    <m/>
    <n v="0"/>
    <n v="0"/>
    <m/>
    <m/>
  </r>
  <r>
    <x v="1"/>
    <x v="4"/>
    <n v="353480721"/>
    <s v="Ouro Verde"/>
    <n v="0.67391143855532998"/>
    <n v="8082"/>
    <n v="7548"/>
    <n v="534"/>
    <n v="30.332000000000001"/>
    <n v="93.39"/>
    <n v="1.8728099999999998E-2"/>
    <n v="8.6806000000000001E-3"/>
    <n v="1.0047499999999999E-2"/>
    <n v="0"/>
    <n v="8.3333000000000001E-3"/>
    <n v="1.1180999999999999E-3"/>
    <n v="8.8137000000000007E-3"/>
    <n v="4.6299999999999998E-4"/>
    <n v="1.80687421875E-2"/>
    <n v="0"/>
    <n v="16.670000000000002"/>
    <n v="83.33"/>
    <n v="5.4"/>
    <n v="416.61"/>
    <n v="76.239999999999995"/>
    <n v="1"/>
    <n v="0"/>
    <n v="7804.0089086859689"/>
    <n v="936.48106904231622"/>
    <n v="85.85"/>
    <m/>
    <n v="85.63"/>
    <n v="21.42"/>
    <s v=""/>
    <n v="93.31"/>
    <n v="2.06"/>
    <n v="0.9"/>
    <n v="1.3"/>
    <n v="4.2"/>
    <s v=""/>
    <s v=""/>
    <n v="12.3731749566939"/>
    <m/>
    <s v=""/>
    <n v="8.4"/>
    <n v="95"/>
    <n v="95"/>
    <n v="81.7"/>
    <n v="9.6"/>
    <n v="0"/>
    <n v="0"/>
    <n v="0"/>
    <n v="44.275356397162049"/>
    <n v="1"/>
    <n v="5"/>
    <n v="395.77949999999998"/>
    <n v="395.77949999999998"/>
  </r>
  <r>
    <x v="10"/>
    <x v="4"/>
    <n v="353475715"/>
    <s v="Ouroeste"/>
    <n v="2.1061623032736101"/>
    <n v="9259"/>
    <n v="8559"/>
    <n v="700"/>
    <n v="32.200000000000003"/>
    <n v="92.44"/>
    <n v="0.15613600000000002"/>
    <n v="0.15027910000000003"/>
    <n v="5.8568999999999991E-3"/>
    <n v="0.03"/>
    <n v="8.5190000000000005E-4"/>
    <n v="0.12822800000000001"/>
    <n v="2.30963E-2"/>
    <n v="3.9598000000000003E-3"/>
    <n v="2.4111979166666665E-2"/>
    <n v="5"/>
    <n v="42.11"/>
    <n v="57.89"/>
    <n v="6.12"/>
    <n v="471.85199999999998"/>
    <n v="87.5"/>
    <n v="1"/>
    <n v="0"/>
    <n v="7493.1634085754404"/>
    <n v="783.37617453288681"/>
    <n v="100"/>
    <n v="92.47"/>
    <n v="98.05"/>
    <n v="14.52"/>
    <s v=""/>
    <n v="100"/>
    <n v="22.31"/>
    <n v="7.1"/>
    <n v="32"/>
    <n v="2.5"/>
    <s v=""/>
    <s v=""/>
    <n v="0"/>
    <m/>
    <s v=""/>
    <n v="8.9"/>
    <n v="97.67"/>
    <n v="97.6672950047125"/>
    <n v="81.5"/>
    <n v="9.6999999999999993"/>
    <n v="0"/>
    <n v="0"/>
    <n v="9"/>
    <n v="4.1473161248514963"/>
    <n v="8"/>
    <n v="11"/>
    <n v="460.8450848"/>
    <n v="460.8450848"/>
  </r>
  <r>
    <x v="0"/>
    <x v="4"/>
    <n v="353490620"/>
    <s v="Pacaembu"/>
    <n v="0.13048500317012199"/>
    <n v="13122"/>
    <n v="9668"/>
    <n v="3454"/>
    <n v="38.625999999999998"/>
    <n v="73.680000000000007"/>
    <n v="4.6531299999999998E-2"/>
    <n v="4.1833299999999997E-2"/>
    <n v="4.6979999999999999E-3"/>
    <n v="0"/>
    <n v="0"/>
    <n v="0"/>
    <n v="4.5711799999999997E-2"/>
    <n v="8.1950000000000013E-4"/>
    <n v="2.4750689062500001E-2"/>
    <n v="0"/>
    <n v="14.29"/>
    <n v="85.71"/>
    <n v="7.23"/>
    <n v="557.98199999999997"/>
    <n v="210.88"/>
    <n v="2"/>
    <n v="0"/>
    <n v="6056.2962962962965"/>
    <n v="720.98765432098776"/>
    <n v="72.430000000000007"/>
    <n v="73.680000000000007"/>
    <n v="68.08"/>
    <n v="23.14"/>
    <s v=""/>
    <n v="82.83"/>
    <n v="4.5"/>
    <n v="1.9"/>
    <n v="5.4"/>
    <n v="2.2999999999999998"/>
    <s v=""/>
    <s v=""/>
    <n v="0"/>
    <m/>
    <s v=""/>
    <n v="7.1"/>
    <n v="83.6"/>
    <n v="66.211200000000005"/>
    <n v="62.2"/>
    <n v="7"/>
    <n v="0"/>
    <n v="0"/>
    <n v="8"/>
    <n v="0"/>
    <n v="2"/>
    <n v="12"/>
    <n v="466.47295200000002"/>
    <n v="369.44657799999999"/>
  </r>
  <r>
    <x v="1"/>
    <x v="4"/>
    <n v="353490621"/>
    <s v="Pacaembu"/>
    <m/>
    <m/>
    <m/>
    <m/>
    <m/>
    <m/>
    <n v="2.0520999999999998E-3"/>
    <n v="0"/>
    <n v="2.0520999999999998E-3"/>
    <n v="0"/>
    <n v="0"/>
    <n v="0"/>
    <n v="1.9965E-3"/>
    <n v="5.5600000000000003E-5"/>
    <n v="0"/>
    <n v="0"/>
    <n v="0"/>
    <n v="100"/>
    <m/>
    <s v=""/>
    <m/>
    <m/>
    <m/>
    <s v=""/>
    <s v=""/>
    <m/>
    <m/>
    <m/>
    <m/>
    <s v=""/>
    <m/>
    <m/>
    <m/>
    <m/>
    <m/>
    <s v=""/>
    <s v=""/>
    <m/>
    <m/>
    <s v=""/>
    <m/>
    <m/>
    <m/>
    <m/>
    <m/>
    <m/>
    <m/>
    <n v="2"/>
    <m/>
    <n v="0"/>
    <n v="3"/>
    <m/>
    <m/>
  </r>
  <r>
    <x v="10"/>
    <x v="4"/>
    <n v="353500215"/>
    <s v="Palestina"/>
    <n v="1.4236059952554601"/>
    <n v="11766"/>
    <n v="9995"/>
    <n v="1771"/>
    <n v="16.920999999999999"/>
    <n v="84.95"/>
    <n v="0.55262209999999989"/>
    <n v="0.47728869999999995"/>
    <n v="7.5333399999999953E-2"/>
    <n v="0"/>
    <n v="3.0650400000000005E-2"/>
    <n v="1.45995E-2"/>
    <n v="0.50542089999999995"/>
    <n v="1.9513E-3"/>
    <n v="2.5474615624999999E-2"/>
    <n v="29"/>
    <n v="43.59"/>
    <n v="56.41"/>
    <n v="7.21"/>
    <n v="556.20000000000005"/>
    <n v="135.71"/>
    <n v="0"/>
    <n v="0"/>
    <n v="14232.208057113718"/>
    <n v="1527.7511473737893"/>
    <n v="83.14"/>
    <n v="96.55"/>
    <n v="68.319999999999993"/>
    <n v="18.32"/>
    <s v=""/>
    <n v="100"/>
    <n v="32.51"/>
    <n v="10.4"/>
    <n v="42.2"/>
    <n v="13.2"/>
    <s v=""/>
    <s v=""/>
    <n v="0"/>
    <m/>
    <s v=""/>
    <n v="10"/>
    <n v="90"/>
    <n v="90"/>
    <n v="75.599999999999994"/>
    <n v="8.3000000000000007"/>
    <n v="0"/>
    <n v="0"/>
    <n v="1"/>
    <n v="121.68976543684357"/>
    <n v="34"/>
    <n v="44"/>
    <n v="500.58"/>
    <n v="500.58"/>
  </r>
  <r>
    <x v="10"/>
    <x v="4"/>
    <n v="353510115"/>
    <s v="Palmares Paulista"/>
    <n v="2.1071145456273102"/>
    <n v="12204"/>
    <n v="11852"/>
    <n v="352"/>
    <n v="148.41300000000001"/>
    <n v="97.12"/>
    <n v="5.8972100000000006E-2"/>
    <n v="2.3395100000000002E-2"/>
    <n v="3.5577000000000004E-2"/>
    <n v="0"/>
    <n v="2.6041599999999998E-2"/>
    <n v="3.26527E-2"/>
    <n v="0"/>
    <n v="2.7779999999999998E-4"/>
    <n v="3.1669309375000003E-2"/>
    <n v="5"/>
    <n v="18.18"/>
    <n v="81.819999999999993"/>
    <n v="8.52"/>
    <n v="657.45"/>
    <n v="338.65"/>
    <n v="1"/>
    <n v="0"/>
    <n v="1602.1238938053098"/>
    <n v="180.88495575221239"/>
    <n v="85.25"/>
    <n v="97.4"/>
    <n v="85.25"/>
    <n v="15.49"/>
    <s v=""/>
    <n v="87.78"/>
    <n v="29.49"/>
    <n v="9.5"/>
    <n v="18"/>
    <n v="50.8"/>
    <s v=""/>
    <s v=""/>
    <n v="0"/>
    <m/>
    <s v=""/>
    <n v="9.5"/>
    <n v="80.819999999999993"/>
    <n v="80.816326530612201"/>
    <n v="48.5"/>
    <n v="6.2"/>
    <n v="1"/>
    <n v="0"/>
    <n v="20"/>
    <n v="82.098411721363902"/>
    <n v="2"/>
    <n v="9"/>
    <n v="531.32693879999999"/>
    <n v="531.32693879999999"/>
  </r>
  <r>
    <x v="16"/>
    <x v="4"/>
    <n v="353520018"/>
    <s v="Palmeira d'Oeste"/>
    <n v="-0.68698314537266603"/>
    <n v="9276"/>
    <n v="7360"/>
    <n v="1916"/>
    <n v="28.978999999999999"/>
    <n v="79.34"/>
    <n v="7.8185900000000003E-2"/>
    <n v="7.3453700000000011E-2"/>
    <n v="4.7321999999999989E-3"/>
    <n v="0"/>
    <n v="1.6493500000000001E-2"/>
    <n v="0"/>
    <n v="6.0746600000000005E-2"/>
    <n v="9.4580000000000022E-4"/>
    <n v="2.0151143749999999E-2"/>
    <n v="6"/>
    <n v="79.790000000000006"/>
    <n v="20.21"/>
    <n v="5.07"/>
    <n v="390.85199999999998"/>
    <n v="42.29"/>
    <n v="1"/>
    <n v="1"/>
    <n v="8159.3790426908154"/>
    <n v="645.95084087968928"/>
    <n v="83.42"/>
    <m/>
    <n v="78.83"/>
    <n v="16.489999999999998"/>
    <s v=""/>
    <n v="100"/>
    <n v="10.42"/>
    <n v="3.3"/>
    <n v="13.1"/>
    <n v="2.5"/>
    <s v=""/>
    <s v=""/>
    <n v="0"/>
    <m/>
    <s v=""/>
    <n v="9.5"/>
    <n v="92.9"/>
    <n v="92.896992788134497"/>
    <n v="89.2"/>
    <n v="9.9"/>
    <n v="0"/>
    <n v="1"/>
    <n v="2"/>
    <n v="79.399959617676799"/>
    <n v="150"/>
    <n v="38"/>
    <n v="363.08975429999998"/>
    <n v="363.08975429999998"/>
  </r>
  <r>
    <x v="5"/>
    <x v="4"/>
    <n v="353530917"/>
    <s v="Palmital"/>
    <n v="0.19893266395232301"/>
    <n v="21446"/>
    <n v="20133"/>
    <n v="1313"/>
    <n v="39.061"/>
    <n v="93.88"/>
    <n v="0.81937380000000004"/>
    <n v="0.64728040000000009"/>
    <n v="0.17209339999999998"/>
    <n v="0"/>
    <n v="7.7970499999999998E-2"/>
    <n v="0.44551250000000003"/>
    <n v="0.29386970000000007"/>
    <n v="2.0211000000000001E-3"/>
    <n v="5.9693153833333332E-2"/>
    <n v="8"/>
    <n v="30"/>
    <n v="70"/>
    <n v="14.21"/>
    <n v="1096.578"/>
    <n v="219.32"/>
    <n v="0"/>
    <n v="0"/>
    <n v="7587.6974727221859"/>
    <n v="838.17588361465994"/>
    <n v="91.44"/>
    <n v="91.7"/>
    <n v="91.44"/>
    <n v="30.02"/>
    <s v=""/>
    <n v="99.72"/>
    <n v="30.01"/>
    <n v="15.9"/>
    <n v="30"/>
    <n v="30.2"/>
    <s v=""/>
    <s v=""/>
    <n v="0"/>
    <m/>
    <s v=""/>
    <n v="3.4"/>
    <n v="100"/>
    <n v="100"/>
    <n v="80"/>
    <n v="10"/>
    <n v="0"/>
    <n v="0"/>
    <n v="1"/>
    <n v="130.66825086471459"/>
    <n v="21"/>
    <n v="49"/>
    <n v="1096.578"/>
    <n v="1096.578"/>
  </r>
  <r>
    <x v="0"/>
    <x v="4"/>
    <n v="353540820"/>
    <s v="Panorama"/>
    <n v="0.47764589777994398"/>
    <n v="14957"/>
    <n v="14612"/>
    <n v="345"/>
    <n v="42.353999999999999"/>
    <n v="97.69"/>
    <n v="6.8256999999999996E-3"/>
    <n v="0"/>
    <n v="6.8256999999999996E-3"/>
    <n v="0.01"/>
    <n v="1.4385999999999999E-3"/>
    <n v="4.5468999999999996E-3"/>
    <n v="0"/>
    <n v="8.4019999999999993E-4"/>
    <n v="4.4235812217592589E-2"/>
    <n v="0"/>
    <n v="0"/>
    <n v="100"/>
    <n v="10.57"/>
    <n v="815.07600000000002"/>
    <n v="347.7"/>
    <n v="0"/>
    <n v="0"/>
    <n v="5587.3771478237613"/>
    <n v="653.61770408504367"/>
    <n v="97.16"/>
    <m/>
    <n v="95.6"/>
    <n v="39.26"/>
    <s v=""/>
    <n v="99.4"/>
    <n v="0.59"/>
    <n v="0.3"/>
    <n v="0"/>
    <n v="2.2000000000000002"/>
    <s v=""/>
    <s v=""/>
    <n v="0"/>
    <m/>
    <s v=""/>
    <n v="8.6"/>
    <n v="94"/>
    <n v="94"/>
    <n v="57.3"/>
    <n v="7.1"/>
    <n v="0"/>
    <n v="0"/>
    <n v="0"/>
    <n v="2.2606118207597867"/>
    <n v="0"/>
    <n v="19"/>
    <n v="766.17143999999996"/>
    <n v="766.17143999999996"/>
  </r>
  <r>
    <x v="1"/>
    <x v="4"/>
    <n v="353540821"/>
    <s v="Panorama"/>
    <m/>
    <m/>
    <m/>
    <m/>
    <m/>
    <m/>
    <n v="0"/>
    <n v="0"/>
    <n v="0"/>
    <n v="0"/>
    <n v="0"/>
    <n v="0"/>
    <n v="0"/>
    <n v="0"/>
    <n v="0"/>
    <n v="0"/>
    <n v="0"/>
    <n v="0"/>
    <m/>
    <s v=""/>
    <m/>
    <m/>
    <m/>
    <s v=""/>
    <s v=""/>
    <m/>
    <m/>
    <m/>
    <m/>
    <s v=""/>
    <m/>
    <m/>
    <m/>
    <m/>
    <m/>
    <s v=""/>
    <s v=""/>
    <m/>
    <m/>
    <s v=""/>
    <m/>
    <m/>
    <m/>
    <m/>
    <m/>
    <m/>
    <m/>
    <n v="0"/>
    <m/>
    <n v="0"/>
    <n v="0"/>
    <m/>
    <m/>
  </r>
  <r>
    <x v="5"/>
    <x v="4"/>
    <n v="353550717"/>
    <s v="Paraguaçu Paulista"/>
    <n v="0.50442972743052195"/>
    <n v="43447"/>
    <n v="39373"/>
    <n v="4074"/>
    <n v="43.4"/>
    <n v="90.62"/>
    <n v="0.37696189999999996"/>
    <n v="0.34246319999999997"/>
    <n v="3.44987E-2"/>
    <n v="0"/>
    <n v="0.11419899999999998"/>
    <n v="0.18384770000000003"/>
    <n v="6.221899999999999E-2"/>
    <n v="1.6696199999999994E-2"/>
    <n v="0.12197589363773148"/>
    <n v="29"/>
    <n v="48.86"/>
    <n v="51.14"/>
    <n v="32.64"/>
    <n v="2203.4699999999998"/>
    <n v="112.62"/>
    <n v="1"/>
    <n v="0"/>
    <n v="6721.3699449904479"/>
    <n v="740.36688378944496"/>
    <n v="92.23"/>
    <n v="100"/>
    <n v="91.34"/>
    <n v="16.46"/>
    <s v=""/>
    <n v="100"/>
    <n v="7.69"/>
    <n v="4.0999999999999996"/>
    <n v="8.8000000000000007"/>
    <n v="3.4"/>
    <s v=""/>
    <s v=""/>
    <n v="0"/>
    <m/>
    <s v=""/>
    <n v="10"/>
    <n v="98.59"/>
    <n v="98.587426826164403"/>
    <n v="94.9"/>
    <n v="10"/>
    <n v="0"/>
    <n v="0"/>
    <n v="8"/>
    <n v="93.461090220482518"/>
    <n v="43"/>
    <n v="45"/>
    <n v="2172.3443739999998"/>
    <n v="2172.3443739999998"/>
  </r>
  <r>
    <x v="15"/>
    <x v="4"/>
    <n v="35356062"/>
    <s v="Paraibuna"/>
    <n v="0.31790107908862297"/>
    <n v="17893"/>
    <n v="5394"/>
    <n v="12499"/>
    <n v="22.096"/>
    <n v="30.15"/>
    <n v="3.83941E-2"/>
    <n v="3.3597099999999998E-2"/>
    <n v="4.797E-3"/>
    <n v="0.01"/>
    <n v="9.3000000000000007E-6"/>
    <n v="8.8791999999999986E-3"/>
    <n v="1.06035E-2"/>
    <n v="1.8902100000000002E-2"/>
    <n v="4.3905010878472227E-2"/>
    <n v="45"/>
    <n v="71.430000000000007"/>
    <n v="28.57"/>
    <n v="3.83"/>
    <n v="295.75799999999998"/>
    <n v="295.76"/>
    <n v="5"/>
    <n v="0"/>
    <n v="21026.349969261722"/>
    <n v="2203.0961828648074"/>
    <n v="80.61"/>
    <n v="54.77"/>
    <n v="47.99"/>
    <n v="37.299999999999997"/>
    <s v=""/>
    <n v="100"/>
    <n v="0.75"/>
    <n v="0.3"/>
    <n v="0.9"/>
    <n v="0.4"/>
    <s v=""/>
    <s v=""/>
    <n v="0"/>
    <m/>
    <s v=""/>
    <n v="9.4"/>
    <n v="86"/>
    <n v="0"/>
    <n v="0"/>
    <n v="1.3"/>
    <n v="0"/>
    <n v="0"/>
    <n v="247"/>
    <n v="0"/>
    <n v="50"/>
    <n v="20"/>
    <n v="254.35187999999999"/>
    <n v="0"/>
  </r>
  <r>
    <x v="18"/>
    <x v="4"/>
    <n v="35356066"/>
    <s v="Paraibuna"/>
    <m/>
    <m/>
    <m/>
    <m/>
    <m/>
    <m/>
    <n v="0"/>
    <n v="0"/>
    <n v="0"/>
    <n v="0"/>
    <n v="0"/>
    <n v="0"/>
    <n v="0"/>
    <n v="0"/>
    <n v="0"/>
    <n v="0"/>
    <n v="0"/>
    <n v="0"/>
    <m/>
    <s v=""/>
    <m/>
    <m/>
    <m/>
    <s v=""/>
    <s v=""/>
    <m/>
    <m/>
    <m/>
    <m/>
    <s v=""/>
    <m/>
    <m/>
    <m/>
    <m/>
    <m/>
    <s v=""/>
    <s v=""/>
    <m/>
    <m/>
    <s v=""/>
    <m/>
    <m/>
    <m/>
    <m/>
    <m/>
    <m/>
    <m/>
    <n v="2"/>
    <m/>
    <n v="0"/>
    <n v="0"/>
    <m/>
    <m/>
  </r>
  <r>
    <x v="10"/>
    <x v="4"/>
    <n v="353570515"/>
    <s v="Paraíso"/>
    <n v="0.72578702506516102"/>
    <n v="6135"/>
    <n v="5524"/>
    <n v="611"/>
    <n v="39.692999999999998"/>
    <n v="90.04"/>
    <n v="0.38223169999999995"/>
    <n v="0.27840169999999997"/>
    <n v="0.10382999999999996"/>
    <n v="0"/>
    <n v="2.3729799999999995E-2"/>
    <n v="7.79971E-2"/>
    <n v="0.27938320000000005"/>
    <n v="1.1215999999999999E-3"/>
    <n v="1.4052984374999999E-2"/>
    <n v="2"/>
    <n v="38.78"/>
    <n v="61.22"/>
    <n v="3.9"/>
    <n v="300.67200000000003"/>
    <n v="120.27"/>
    <n v="2"/>
    <n v="1"/>
    <n v="6219.8141809290955"/>
    <n v="668.24449877750612"/>
    <n v="87.96"/>
    <n v="91.63"/>
    <n v="87.96"/>
    <n v="6.08"/>
    <s v=""/>
    <n v="100"/>
    <n v="98.01"/>
    <n v="31.6"/>
    <n v="107.1"/>
    <n v="79.900000000000006"/>
    <s v=""/>
    <s v=""/>
    <n v="0"/>
    <m/>
    <s v=""/>
    <n v="9.5"/>
    <n v="100"/>
    <n v="100"/>
    <n v="60"/>
    <n v="7.1"/>
    <n v="0"/>
    <n v="1"/>
    <n v="5"/>
    <n v="170.78222930849876"/>
    <n v="19"/>
    <n v="30"/>
    <n v="300.67200000000003"/>
    <n v="300.67200000000003"/>
  </r>
  <r>
    <x v="14"/>
    <x v="4"/>
    <n v="353580414"/>
    <s v="Paranapanema"/>
    <n v="1.19354713660822"/>
    <n v="19083"/>
    <n v="16089"/>
    <n v="2994"/>
    <n v="18.712"/>
    <n v="84.31"/>
    <n v="0.82093780000000049"/>
    <n v="0.80568220000000046"/>
    <n v="1.5255600000000001E-2"/>
    <n v="0.34"/>
    <n v="0"/>
    <n v="2.5232000000000002E-3"/>
    <n v="0.80605710000000041"/>
    <n v="1.2357500000000002E-2"/>
    <n v="4.0040264232638893E-2"/>
    <n v="75"/>
    <n v="87.43"/>
    <n v="12.57"/>
    <n v="11.12"/>
    <n v="858.00599999999997"/>
    <n v="391"/>
    <n v="3"/>
    <n v="0"/>
    <n v="18872.353403552901"/>
    <n v="2214.4442697689037"/>
    <n v="68.930000000000007"/>
    <n v="91.43"/>
    <n v="59.5"/>
    <n v="15.61"/>
    <s v=""/>
    <n v="84.79"/>
    <n v="16.100000000000001"/>
    <n v="7.2"/>
    <n v="21.4"/>
    <n v="1.1000000000000001"/>
    <s v=""/>
    <s v=""/>
    <n v="0"/>
    <m/>
    <s v=""/>
    <n v="7.8"/>
    <n v="66.87"/>
    <n v="66.873511345117194"/>
    <n v="54.4"/>
    <n v="6"/>
    <n v="0"/>
    <n v="0"/>
    <n v="2"/>
    <n v="0"/>
    <n v="146"/>
    <n v="21"/>
    <n v="573.77873980000004"/>
    <n v="573.77873980000004"/>
  </r>
  <r>
    <x v="10"/>
    <x v="4"/>
    <n v="353590315"/>
    <s v="Paranapuã"/>
    <n v="0.24113961341187801"/>
    <n v="3866"/>
    <n v="3511"/>
    <n v="355"/>
    <n v="27.710999999999999"/>
    <n v="90.82"/>
    <n v="0.23349460000000005"/>
    <n v="0.19954160000000004"/>
    <n v="3.3952999999999997E-2"/>
    <n v="0"/>
    <n v="1.3888899999999999E-2"/>
    <n v="9.7222199999999995E-2"/>
    <n v="0.11912489999999995"/>
    <n v="3.2586E-3"/>
    <n v="9.9428687500000019E-3"/>
    <n v="4"/>
    <n v="85.71"/>
    <n v="14.29"/>
    <n v="2.5099999999999998"/>
    <n v="193.86"/>
    <n v="34.880000000000003"/>
    <n v="0"/>
    <n v="0"/>
    <n v="8157.2684945680294"/>
    <n v="897.29953440248335"/>
    <n v="98.76"/>
    <n v="88.97"/>
    <n v="97.27"/>
    <n v="12.55"/>
    <s v=""/>
    <n v="100"/>
    <n v="72.97"/>
    <n v="23.3"/>
    <n v="95"/>
    <n v="30.9"/>
    <s v=""/>
    <s v=""/>
    <n v="0"/>
    <m/>
    <s v=""/>
    <n v="8.6999999999999993"/>
    <n v="97.63"/>
    <n v="97.6306023408507"/>
    <n v="82"/>
    <n v="10"/>
    <n v="0"/>
    <n v="0"/>
    <n v="0"/>
    <n v="140.8044333281579"/>
    <n v="36"/>
    <n v="6"/>
    <n v="189.26668570000001"/>
    <n v="189.26668570000001"/>
  </r>
  <r>
    <x v="0"/>
    <x v="4"/>
    <n v="353600020"/>
    <s v="Parapuã"/>
    <n v="-0.35239893110832199"/>
    <n v="10631"/>
    <n v="9001"/>
    <n v="1630"/>
    <n v="29.108000000000001"/>
    <n v="84.67"/>
    <n v="1.2863E-3"/>
    <n v="0"/>
    <n v="1.2863E-3"/>
    <n v="0"/>
    <n v="0"/>
    <n v="9.4490000000000004E-4"/>
    <n v="0"/>
    <n v="3.4140000000000006E-4"/>
    <n v="2.5459030208333334E-2"/>
    <n v="2"/>
    <n v="0"/>
    <n v="100"/>
    <n v="6.37"/>
    <n v="491.07600000000002"/>
    <n v="491.09"/>
    <n v="0"/>
    <n v="0"/>
    <n v="8068.6595804722037"/>
    <n v="919.5898786567584"/>
    <n v="91.96"/>
    <n v="81.19"/>
    <n v="90.26"/>
    <n v="13.14"/>
    <s v=""/>
    <n v="100"/>
    <n v="16.260000000000002"/>
    <n v="7.4"/>
    <n v="21.4"/>
    <n v="0.9"/>
    <s v=""/>
    <s v=""/>
    <n v="0"/>
    <m/>
    <s v=""/>
    <n v="8.1999999999999993"/>
    <n v="98.73"/>
    <n v="98.732206405693901"/>
    <n v="0"/>
    <n v="3"/>
    <n v="0"/>
    <n v="0"/>
    <n v="8"/>
    <n v="0"/>
    <n v="0"/>
    <n v="8"/>
    <n v="484.85016990000003"/>
    <n v="484.85016990000003"/>
  </r>
  <r>
    <x v="1"/>
    <x v="4"/>
    <n v="353600021"/>
    <s v="Parapuã"/>
    <m/>
    <m/>
    <m/>
    <m/>
    <m/>
    <m/>
    <n v="0.19865550000000001"/>
    <n v="0.19699810000000001"/>
    <n v="1.6573999999999998E-3"/>
    <n v="0"/>
    <n v="6.5100000000000005E-2"/>
    <n v="0.1168981"/>
    <n v="1.5601900000000002E-2"/>
    <n v="1.0555E-3"/>
    <n v="0"/>
    <n v="5"/>
    <n v="41.67"/>
    <n v="58.33"/>
    <m/>
    <s v=""/>
    <m/>
    <m/>
    <m/>
    <s v=""/>
    <s v=""/>
    <m/>
    <m/>
    <m/>
    <m/>
    <s v=""/>
    <m/>
    <m/>
    <m/>
    <m/>
    <m/>
    <s v=""/>
    <s v=""/>
    <m/>
    <m/>
    <s v=""/>
    <m/>
    <m/>
    <m/>
    <m/>
    <m/>
    <m/>
    <m/>
    <n v="5"/>
    <m/>
    <n v="5"/>
    <n v="7"/>
    <m/>
    <m/>
  </r>
  <r>
    <x v="14"/>
    <x v="4"/>
    <n v="353610914"/>
    <s v="Pardinho"/>
    <m/>
    <m/>
    <m/>
    <m/>
    <m/>
    <m/>
    <n v="0"/>
    <n v="0"/>
    <n v="0"/>
    <n v="0"/>
    <n v="0"/>
    <n v="0"/>
    <n v="0"/>
    <n v="0"/>
    <n v="0"/>
    <n v="0"/>
    <n v="0"/>
    <n v="0"/>
    <m/>
    <s v=""/>
    <m/>
    <m/>
    <m/>
    <s v=""/>
    <s v=""/>
    <m/>
    <m/>
    <m/>
    <m/>
    <s v=""/>
    <m/>
    <m/>
    <m/>
    <m/>
    <m/>
    <s v=""/>
    <s v=""/>
    <m/>
    <m/>
    <s v=""/>
    <m/>
    <m/>
    <m/>
    <m/>
    <m/>
    <m/>
    <m/>
    <n v="0"/>
    <m/>
    <n v="0"/>
    <n v="0"/>
    <m/>
    <m/>
  </r>
  <r>
    <x v="5"/>
    <x v="4"/>
    <n v="353610917"/>
    <s v="Pardinho"/>
    <n v="1.4964072038571801"/>
    <n v="6064"/>
    <n v="5166"/>
    <n v="898"/>
    <n v="28.870999999999999"/>
    <n v="85.19"/>
    <n v="1.6889899999999999E-2"/>
    <n v="1.4183299999999999E-2"/>
    <n v="2.7066E-3"/>
    <n v="0"/>
    <n v="1.4183299999999999E-2"/>
    <n v="1.8657000000000001E-3"/>
    <n v="0"/>
    <n v="8.409E-4"/>
    <n v="1.1381054166666665E-2"/>
    <n v="1"/>
    <n v="16.670000000000002"/>
    <n v="83.33"/>
    <n v="3.41"/>
    <n v="262.87200000000001"/>
    <n v="112.86"/>
    <n v="1"/>
    <n v="1"/>
    <n v="11025.118733509235"/>
    <n v="1248.1266490765172"/>
    <n v="72.069999999999993"/>
    <n v="78.63"/>
    <n v="60.86"/>
    <n v="36.99"/>
    <s v=""/>
    <n v="91.66"/>
    <n v="1.67"/>
    <n v="0.8"/>
    <n v="1.8"/>
    <n v="1.1000000000000001"/>
    <s v=""/>
    <s v=""/>
    <n v="0"/>
    <m/>
    <s v=""/>
    <n v="9.6999999999999993"/>
    <n v="60.71"/>
    <n v="60.709386635312498"/>
    <n v="57.1"/>
    <n v="6.3"/>
    <n v="0"/>
    <n v="1"/>
    <n v="2"/>
    <n v="123.01145214653155"/>
    <n v="1"/>
    <n v="5"/>
    <n v="159.5879788"/>
    <n v="159.5879788"/>
  </r>
  <r>
    <x v="17"/>
    <x v="4"/>
    <n v="353620811"/>
    <s v="Pariquera-Açu"/>
    <n v="0.40381980901220699"/>
    <n v="18937"/>
    <n v="13236"/>
    <n v="5701"/>
    <n v="52.648000000000003"/>
    <n v="69.89"/>
    <n v="4.6288999999999997E-2"/>
    <n v="3.7104499999999999E-2"/>
    <n v="9.1845E-3"/>
    <n v="0"/>
    <n v="2.6620000000000003E-3"/>
    <n v="1.2760000000000001E-4"/>
    <n v="3.3632299999999997E-2"/>
    <n v="9.8670999999999984E-3"/>
    <n v="4.1941685134259263E-2"/>
    <n v="27"/>
    <n v="52.78"/>
    <n v="47.22"/>
    <n v="9.35"/>
    <n v="721.44"/>
    <n v="336"/>
    <n v="5"/>
    <n v="1"/>
    <n v="18135.2400063368"/>
    <n v="2331.4358134868248"/>
    <n v="72.760000000000005"/>
    <n v="100"/>
    <n v="60.19"/>
    <n v="30.41"/>
    <s v=""/>
    <n v="100"/>
    <n v="0.97"/>
    <n v="0.4"/>
    <n v="1.1000000000000001"/>
    <n v="0.7"/>
    <s v=""/>
    <s v=""/>
    <n v="0"/>
    <m/>
    <s v=""/>
    <n v="8.4"/>
    <n v="82.2"/>
    <n v="82.197285616801906"/>
    <n v="53.4"/>
    <n v="6.7"/>
    <n v="0"/>
    <n v="1"/>
    <n v="5"/>
    <n v="7.1527884261128731"/>
    <n v="19"/>
    <n v="17"/>
    <n v="593.00409739999998"/>
    <n v="593.00409739999998"/>
  </r>
  <r>
    <x v="10"/>
    <x v="4"/>
    <n v="353625715"/>
    <s v="Parisi"/>
    <n v="0.23732931778126501"/>
    <n v="2049"/>
    <n v="1693"/>
    <n v="356"/>
    <n v="24.245999999999999"/>
    <n v="82.63"/>
    <n v="2.3767199999999999E-2"/>
    <n v="1.5410799999999999E-2"/>
    <n v="8.3563999999999999E-3"/>
    <n v="0"/>
    <n v="1.2731000000000001E-3"/>
    <n v="2.5460000000000001E-4"/>
    <n v="1.7725599999999998E-2"/>
    <n v="4.5138999999999995E-3"/>
    <n v="4.29703046875E-3"/>
    <n v="1"/>
    <n v="37.5"/>
    <n v="62.5"/>
    <n v="1.21"/>
    <n v="93.528000000000006"/>
    <n v="6.55"/>
    <n v="0"/>
    <n v="2"/>
    <n v="10004.099560761348"/>
    <n v="1077.3645680819909"/>
    <n v="80.53"/>
    <n v="100"/>
    <n v="80.53"/>
    <n v="21.65"/>
    <s v=""/>
    <n v="99.6"/>
    <n v="11.32"/>
    <n v="3.7"/>
    <n v="11"/>
    <n v="11.9"/>
    <s v=""/>
    <s v=""/>
    <n v="0"/>
    <m/>
    <s v=""/>
    <n v="8.6999999999999993"/>
    <n v="100"/>
    <n v="100"/>
    <n v="93"/>
    <n v="10"/>
    <n v="0"/>
    <n v="2"/>
    <n v="0"/>
    <n v="23.271885253606278"/>
    <n v="3"/>
    <n v="5"/>
    <n v="93.528000000000006"/>
    <n v="93.528000000000006"/>
  </r>
  <r>
    <x v="11"/>
    <x v="4"/>
    <n v="35363078"/>
    <s v="Patrocínio Paulista"/>
    <n v="1.18697976814592"/>
    <n v="13890"/>
    <n v="11596"/>
    <n v="2294"/>
    <n v="23.146000000000001"/>
    <n v="83.48"/>
    <n v="0.2448835"/>
    <n v="0.21603169999999999"/>
    <n v="2.8851800000000004E-2"/>
    <n v="0.81"/>
    <n v="1.45833E-2"/>
    <n v="2.7945000000000005E-2"/>
    <n v="0.19851780000000002"/>
    <n v="3.8373999999999999E-3"/>
    <n v="4.2280902777777775E-2"/>
    <n v="15"/>
    <n v="71.67"/>
    <n v="28.33"/>
    <n v="8.0399999999999991"/>
    <n v="620.298"/>
    <n v="74.44"/>
    <n v="0"/>
    <n v="0"/>
    <n v="21886.755939524839"/>
    <n v="2679.0842332613393"/>
    <n v="100"/>
    <n v="80.760000000000005"/>
    <n v="100"/>
    <n v="45.39"/>
    <s v=""/>
    <n v="100"/>
    <n v="8.11"/>
    <n v="2.5"/>
    <n v="11.7"/>
    <n v="2.4"/>
    <s v=""/>
    <s v=""/>
    <n v="0"/>
    <m/>
    <s v=""/>
    <n v="7.8"/>
    <n v="100"/>
    <n v="100"/>
    <n v="88"/>
    <n v="10"/>
    <n v="0"/>
    <n v="0"/>
    <n v="7"/>
    <n v="35.477009747965411"/>
    <n v="43"/>
    <n v="17"/>
    <n v="620.298"/>
    <n v="620.298"/>
  </r>
  <r>
    <x v="0"/>
    <x v="4"/>
    <n v="353640620"/>
    <s v="Paulicéia"/>
    <n v="1.43262138059757"/>
    <n v="6833"/>
    <n v="5947"/>
    <n v="886"/>
    <n v="18.274999999999999"/>
    <n v="87.03"/>
    <n v="0.12339299999999997"/>
    <n v="0"/>
    <n v="0.12339299999999997"/>
    <n v="0.06"/>
    <n v="8.9119999999999998E-4"/>
    <n v="0.11568579999999998"/>
    <n v="8.3339999999999998E-4"/>
    <n v="5.9826000000000011E-3"/>
    <n v="1.5875364042467949E-2"/>
    <n v="0"/>
    <n v="0"/>
    <n v="100"/>
    <n v="4.1100000000000003"/>
    <n v="317.19600000000003"/>
    <n v="183.97"/>
    <n v="0"/>
    <n v="0"/>
    <n v="12507.326211034684"/>
    <n v="1569.1848382847938"/>
    <m/>
    <n v="84.93"/>
    <m/>
    <m/>
    <s v=""/>
    <m/>
    <n v="10.92"/>
    <n v="4.5999999999999996"/>
    <n v="0"/>
    <n v="36.299999999999997"/>
    <s v=""/>
    <s v=""/>
    <n v="0"/>
    <m/>
    <s v=""/>
    <n v="8.6999999999999993"/>
    <n v="60"/>
    <n v="60"/>
    <n v="42"/>
    <n v="5.6"/>
    <n v="0"/>
    <n v="0"/>
    <n v="1"/>
    <n v="6.2990681493974883"/>
    <n v="0"/>
    <n v="23"/>
    <n v="190.3176"/>
    <n v="190.3176"/>
  </r>
  <r>
    <x v="6"/>
    <x v="4"/>
    <n v="35365055"/>
    <s v="Paulínia"/>
    <n v="3.4078781946144101"/>
    <n v="96955"/>
    <n v="96865"/>
    <n v="90"/>
    <n v="695.86599999999999"/>
    <n v="99.91"/>
    <n v="3.3449184999999999"/>
    <n v="3.2451183000000001"/>
    <n v="9.9800199999999964E-2"/>
    <n v="0"/>
    <n v="2.2409723000000001"/>
    <n v="0.98089270000000028"/>
    <n v="1.8054899999999999E-2"/>
    <n v="0.10499859999999997"/>
    <n v="0.29512922453703705"/>
    <n v="26"/>
    <n v="14.67"/>
    <n v="85.33"/>
    <n v="90.03"/>
    <n v="5401.89"/>
    <n v="1106.6400000000001"/>
    <n v="70"/>
    <n v="2"/>
    <n v="526.92816254963645"/>
    <n v="68.305502552730644"/>
    <n v="100"/>
    <m/>
    <n v="94.04"/>
    <n v="27.82"/>
    <s v=""/>
    <n v="100"/>
    <n v="548.35"/>
    <n v="206.5"/>
    <n v="811.3"/>
    <n v="47.5"/>
    <s v=""/>
    <s v=""/>
    <n v="1.0314063225207599"/>
    <m/>
    <s v=""/>
    <n v="9.5"/>
    <n v="90.92"/>
    <n v="87.377847758081302"/>
    <n v="79.5"/>
    <n v="8.5"/>
    <n v="7"/>
    <n v="2"/>
    <n v="66"/>
    <n v="759.32839369446026"/>
    <n v="33"/>
    <n v="192"/>
    <n v="4911.6079300000001"/>
    <n v="4720.0552200000002"/>
  </r>
  <r>
    <x v="5"/>
    <x v="4"/>
    <n v="353657017"/>
    <s v="Paulistânia"/>
    <n v="-7.2945919757871902E-2"/>
    <n v="1775"/>
    <n v="1319"/>
    <n v="456"/>
    <n v="6.9189999999999996"/>
    <n v="74.31"/>
    <n v="0.1012634"/>
    <n v="5.6457E-3"/>
    <n v="9.56177E-2"/>
    <n v="0"/>
    <n v="2.5041999999999998E-3"/>
    <n v="0"/>
    <n v="9.737019999999999E-2"/>
    <n v="1.389E-3"/>
    <n v="3.0521679687500001E-3"/>
    <n v="5"/>
    <n v="55"/>
    <n v="45"/>
    <n v="0.88"/>
    <n v="67.715999999999994"/>
    <n v="20.36"/>
    <n v="0"/>
    <n v="0"/>
    <n v="42817.892957746481"/>
    <n v="4619.3577464788732"/>
    <n v="66.03"/>
    <n v="76.09"/>
    <n v="65.430000000000007"/>
    <n v="17.420000000000002"/>
    <s v=""/>
    <n v="96.89"/>
    <n v="7.97"/>
    <n v="4.2"/>
    <n v="0.6"/>
    <n v="36.799999999999997"/>
    <s v=""/>
    <s v=""/>
    <n v="0"/>
    <m/>
    <s v=""/>
    <n v="8.6"/>
    <n v="85.28"/>
    <n v="85.2784134248665"/>
    <n v="69.900000000000006"/>
    <n v="7.3"/>
    <n v="0"/>
    <n v="0"/>
    <n v="10"/>
    <n v="98.290789717861912"/>
    <n v="11"/>
    <n v="9"/>
    <n v="57.747130429999999"/>
    <n v="57.747130429999999"/>
  </r>
  <r>
    <x v="10"/>
    <x v="4"/>
    <n v="353660415"/>
    <s v="Paulo de Faria"/>
    <n v="-6.7710596029857406E-2"/>
    <n v="8534"/>
    <n v="7783"/>
    <n v="751"/>
    <n v="11.52"/>
    <n v="91.2"/>
    <n v="0.23972540000000001"/>
    <n v="0.22513050000000001"/>
    <n v="1.4594900000000001E-2"/>
    <n v="0.26"/>
    <n v="2.5305600000000001E-2"/>
    <n v="2.0486000000000002E-3"/>
    <n v="0.21058870000000002"/>
    <n v="1.7825E-3"/>
    <n v="1.9592641666666667E-2"/>
    <n v="8"/>
    <n v="57.14"/>
    <n v="42.86"/>
    <n v="5.65"/>
    <n v="435.56400000000002"/>
    <n v="114.8"/>
    <n v="0"/>
    <n v="0"/>
    <n v="21100.370283571596"/>
    <n v="2254.1551441293655"/>
    <n v="88.16"/>
    <n v="90.23"/>
    <n v="86.67"/>
    <n v="20.6"/>
    <s v=""/>
    <n v="97.71"/>
    <n v="13.1"/>
    <n v="4.2"/>
    <n v="18.5"/>
    <n v="2.4"/>
    <s v=""/>
    <s v=""/>
    <n v="0"/>
    <m/>
    <s v=""/>
    <n v="7.5"/>
    <n v="92.05"/>
    <n v="92.054512728207797"/>
    <n v="73.599999999999994"/>
    <n v="8.1999999999999993"/>
    <n v="0"/>
    <n v="0"/>
    <n v="3"/>
    <n v="127.59892425600256"/>
    <n v="12"/>
    <n v="9"/>
    <n v="400.95631780000002"/>
    <n v="400.95631780000002"/>
  </r>
  <r>
    <x v="7"/>
    <x v="4"/>
    <n v="353670313"/>
    <s v="Pederneiras"/>
    <n v="1.0608853911509699"/>
    <n v="43993"/>
    <n v="40913"/>
    <n v="3080"/>
    <n v="60.332000000000001"/>
    <n v="93"/>
    <n v="0.71425129999999992"/>
    <n v="0.12635869999999999"/>
    <n v="0.58789259999999988"/>
    <n v="0"/>
    <n v="0.2042129"/>
    <n v="0.37139440000000001"/>
    <n v="9.425059999999999E-2"/>
    <n v="4.4393400000000006E-2"/>
    <n v="0.13339161319328702"/>
    <n v="5"/>
    <n v="25"/>
    <n v="75"/>
    <n v="33.71"/>
    <n v="2275.6680000000001"/>
    <n v="433.19"/>
    <n v="1"/>
    <n v="1"/>
    <n v="4286.7110676698567"/>
    <n v="451.61002886822894"/>
    <n v="99.61"/>
    <m/>
    <n v="96.16"/>
    <n v="36.44"/>
    <s v=""/>
    <n v="100"/>
    <n v="23.11"/>
    <n v="11.9"/>
    <n v="5.0999999999999996"/>
    <n v="93.3"/>
    <s v=""/>
    <s v=""/>
    <n v="0"/>
    <m/>
    <s v=""/>
    <n v="8"/>
    <n v="99.61"/>
    <n v="99.612117641282495"/>
    <n v="81"/>
    <n v="9.8000000000000007"/>
    <n v="0"/>
    <n v="1"/>
    <n v="16"/>
    <n v="152.93315307942191"/>
    <n v="21"/>
    <n v="63"/>
    <n v="2266.841085"/>
    <n v="2266.841085"/>
  </r>
  <r>
    <x v="6"/>
    <x v="4"/>
    <n v="35368025"/>
    <s v="Pedra Bela"/>
    <n v="0.32633796001206899"/>
    <n v="5896"/>
    <n v="1600"/>
    <n v="4296"/>
    <n v="37.511000000000003"/>
    <n v="27.14"/>
    <n v="1.5014100000000002E-2"/>
    <n v="1.28716E-2"/>
    <n v="2.1425000000000016E-3"/>
    <n v="0"/>
    <n v="0"/>
    <n v="4.3790000000000018E-3"/>
    <n v="8.0187999999999995E-3"/>
    <n v="2.6163000000000011E-3"/>
    <n v="3.7848020833333336E-3"/>
    <n v="7"/>
    <n v="25"/>
    <n v="75"/>
    <n v="1.06"/>
    <n v="81.540000000000006"/>
    <n v="81.540000000000006"/>
    <n v="0"/>
    <n v="0"/>
    <n v="9948.6024423337858"/>
    <n v="1337.1777476255086"/>
    <n v="24.65"/>
    <n v="24.91"/>
    <n v="20.69"/>
    <n v="10.71"/>
    <s v=""/>
    <n v="98.94"/>
    <n v="2.11"/>
    <n v="0.8"/>
    <n v="2.8"/>
    <n v="0.9"/>
    <s v=""/>
    <s v=""/>
    <n v="0"/>
    <m/>
    <s v=""/>
    <n v="7.3"/>
    <n v="72.19"/>
    <n v="0"/>
    <n v="0"/>
    <n v="1.1000000000000001"/>
    <n v="0"/>
    <n v="0"/>
    <n v="10"/>
    <n v="0"/>
    <n v="22"/>
    <n v="66"/>
    <n v="58.86715006"/>
    <n v="0"/>
  </r>
  <r>
    <x v="10"/>
    <x v="4"/>
    <n v="353690115"/>
    <s v="Pedranópolis"/>
    <n v="-0.70176689201827402"/>
    <n v="2467"/>
    <n v="1560"/>
    <n v="907"/>
    <n v="9.4890000000000008"/>
    <n v="63.23"/>
    <n v="3.3150800000000001E-2"/>
    <n v="2.69965E-2"/>
    <n v="6.1543000000000006E-3"/>
    <n v="0.01"/>
    <n v="3.5097000000000001E-3"/>
    <n v="0"/>
    <n v="2.9600600000000001E-2"/>
    <n v="4.0500000000000002E-5"/>
    <n v="4.7695333333333326E-3"/>
    <n v="1"/>
    <n v="30.77"/>
    <n v="69.23"/>
    <n v="1.1100000000000001"/>
    <n v="85.914000000000001"/>
    <n v="21.16"/>
    <n v="0"/>
    <n v="0"/>
    <n v="25566.274827725982"/>
    <n v="2684.4588569112284"/>
    <n v="74.239999999999995"/>
    <n v="86"/>
    <n v="64.819999999999993"/>
    <n v="9.41"/>
    <s v=""/>
    <n v="100"/>
    <n v="5.18"/>
    <n v="1.7"/>
    <n v="6.3"/>
    <n v="2.9"/>
    <s v=""/>
    <s v=""/>
    <n v="0"/>
    <m/>
    <s v=""/>
    <n v="8.9"/>
    <n v="94.17"/>
    <n v="94.170403587444"/>
    <n v="75.400000000000006"/>
    <n v="8.3000000000000007"/>
    <n v="0"/>
    <n v="0"/>
    <n v="1"/>
    <n v="83.865647233132535"/>
    <n v="4"/>
    <n v="9"/>
    <n v="80.905560539999996"/>
    <n v="80.905560539999996"/>
  </r>
  <r>
    <x v="11"/>
    <x v="4"/>
    <n v="35370088"/>
    <s v="Pedregulho"/>
    <n v="0.38935166383289299"/>
    <n v="16057"/>
    <n v="11943"/>
    <n v="4114"/>
    <n v="22.876999999999999"/>
    <n v="74.38"/>
    <n v="0.3991865"/>
    <n v="0.36367670000000002"/>
    <n v="3.5509799999999994E-2"/>
    <n v="0.22"/>
    <n v="3.2573399999999995E-2"/>
    <n v="1.4813999999999999E-3"/>
    <n v="0.36173969999999994"/>
    <n v="3.3919999999999992E-3"/>
    <n v="3.8241529611111109E-2"/>
    <n v="24"/>
    <n v="64.099999999999994"/>
    <n v="35.9"/>
    <n v="8.56"/>
    <n v="660.63599999999997"/>
    <n v="114.55"/>
    <n v="3"/>
    <n v="0"/>
    <n v="22409.276950862553"/>
    <n v="2749.6045338481658"/>
    <n v="78.239999999999995"/>
    <m/>
    <n v="74.12"/>
    <n v="23.53"/>
    <s v=""/>
    <n v="100"/>
    <n v="11.18"/>
    <n v="3.5"/>
    <n v="16.8"/>
    <n v="2.5"/>
    <s v=""/>
    <s v=""/>
    <n v="0"/>
    <m/>
    <s v=""/>
    <n v="10"/>
    <n v="95.44"/>
    <n v="95.442336746684603"/>
    <n v="82.7"/>
    <n v="9.9"/>
    <n v="0"/>
    <n v="0"/>
    <n v="6"/>
    <n v="86.293619359859036"/>
    <n v="50"/>
    <n v="28"/>
    <n v="630.52643579999994"/>
    <n v="630.52643579999994"/>
  </r>
  <r>
    <x v="6"/>
    <x v="4"/>
    <n v="35371075"/>
    <s v="Pedreira"/>
    <n v="1.34391284484274"/>
    <n v="44707"/>
    <n v="44332"/>
    <n v="375"/>
    <n v="407.50200000000001"/>
    <n v="99.16"/>
    <n v="0.25887769999999999"/>
    <n v="0.2409655"/>
    <n v="1.79122E-2"/>
    <n v="0"/>
    <n v="0.16041669999999997"/>
    <n v="9.4094800000000006E-2"/>
    <n v="0"/>
    <n v="4.3661999999999998E-3"/>
    <n v="0.1349441469398148"/>
    <n v="24"/>
    <n v="29.55"/>
    <n v="70.45"/>
    <n v="36.57"/>
    <n v="2468.1779999999999"/>
    <n v="334.78"/>
    <n v="11"/>
    <n v="0"/>
    <n v="902.9029011116827"/>
    <n v="119.91679155389534"/>
    <n v="99.16"/>
    <n v="99.16"/>
    <n v="98"/>
    <n v="56.13"/>
    <s v=""/>
    <n v="100"/>
    <n v="53.93"/>
    <n v="20.2"/>
    <n v="77.7"/>
    <n v="10.5"/>
    <s v=""/>
    <s v=""/>
    <n v="0"/>
    <m/>
    <s v=""/>
    <n v="8.6"/>
    <n v="98"/>
    <n v="88.2"/>
    <n v="86.4"/>
    <n v="9.8000000000000007"/>
    <n v="3"/>
    <n v="0"/>
    <n v="64"/>
    <n v="118.56757305032291"/>
    <n v="13"/>
    <n v="31"/>
    <n v="2418.8144400000001"/>
    <n v="2176.932996"/>
  </r>
  <r>
    <x v="5"/>
    <x v="4"/>
    <n v="353715617"/>
    <s v="Pedrinhas Paulista"/>
    <n v="0.18969467136069601"/>
    <n v="2983"/>
    <n v="2568"/>
    <n v="415"/>
    <n v="19.603000000000002"/>
    <n v="86.09"/>
    <n v="5.6361499999999995E-2"/>
    <n v="4.5455999999999996E-2"/>
    <n v="1.0905499999999999E-2"/>
    <n v="0.2"/>
    <n v="6.2059999999999997E-3"/>
    <n v="0"/>
    <n v="4.85289E-2"/>
    <n v="1.6266E-3"/>
    <n v="6.7265096354166666E-3"/>
    <n v="0"/>
    <n v="33.33"/>
    <n v="66.67"/>
    <n v="1.82"/>
    <n v="140.238"/>
    <n v="20.18"/>
    <n v="1"/>
    <n v="0"/>
    <n v="15117.82769024472"/>
    <n v="1691.5051961112977"/>
    <n v="86.59"/>
    <n v="84.35"/>
    <n v="85.9"/>
    <n v="12.19"/>
    <s v=""/>
    <n v="100"/>
    <n v="7.42"/>
    <n v="3.9"/>
    <n v="7.6"/>
    <n v="6.8"/>
    <s v=""/>
    <s v=""/>
    <n v="0"/>
    <m/>
    <s v=""/>
    <n v="9.1"/>
    <n v="95.12"/>
    <n v="95.119094103865706"/>
    <n v="85.6"/>
    <n v="9.9"/>
    <n v="1"/>
    <n v="0"/>
    <n v="0"/>
    <n v="89.199307296143289"/>
    <n v="6"/>
    <n v="12"/>
    <n v="133.39311520000001"/>
    <n v="133.39311520000001"/>
  </r>
  <r>
    <x v="17"/>
    <x v="4"/>
    <n v="353720611"/>
    <s v="Pedro de Toledo"/>
    <n v="0.74186860862732695"/>
    <n v="10653"/>
    <n v="7457"/>
    <n v="3196"/>
    <n v="15.874000000000001"/>
    <n v="70"/>
    <n v="2.76752E-2"/>
    <n v="2.7617300000000001E-2"/>
    <n v="5.7899999999999998E-5"/>
    <n v="0"/>
    <n v="2.1972200000000001E-2"/>
    <n v="0"/>
    <n v="5.0667000000000004E-3"/>
    <n v="6.3630000000000002E-4"/>
    <n v="1.6176469531250005E-2"/>
    <n v="10"/>
    <n v="85.71"/>
    <n v="14.29"/>
    <n v="5.33"/>
    <n v="411.37200000000001"/>
    <n v="252.29"/>
    <n v="1"/>
    <n v="0"/>
    <n v="60182.754153759503"/>
    <n v="7755.9673331455897"/>
    <n v="58.31"/>
    <m/>
    <n v="33.53"/>
    <n v="28.32"/>
    <s v=""/>
    <n v="84.6"/>
    <n v="0.31"/>
    <n v="0.1"/>
    <n v="0.4"/>
    <n v="0"/>
    <s v=""/>
    <s v=""/>
    <n v="0"/>
    <m/>
    <s v=""/>
    <n v="6.3"/>
    <n v="46.59"/>
    <n v="46.590296495956899"/>
    <n v="38.700000000000003"/>
    <n v="5.2"/>
    <n v="0"/>
    <n v="0"/>
    <n v="16"/>
    <n v="136.00000888636416"/>
    <n v="6"/>
    <n v="1"/>
    <n v="191.6594345"/>
    <n v="191.6594345"/>
  </r>
  <r>
    <x v="12"/>
    <x v="4"/>
    <n v="353730519"/>
    <s v="Penápolis"/>
    <n v="0.50161471552134795"/>
    <n v="59953"/>
    <n v="57825"/>
    <n v="2128"/>
    <n v="84.62"/>
    <n v="96.45"/>
    <n v="0.91379440000000012"/>
    <n v="0.88901390000000013"/>
    <n v="2.4780499999999994E-2"/>
    <n v="0"/>
    <n v="0.19342590000000001"/>
    <n v="0.68705250000000007"/>
    <n v="2.7891200000000001E-2"/>
    <n v="5.424799999999997E-3"/>
    <n v="0.17430175936226852"/>
    <n v="19"/>
    <n v="18.670000000000002"/>
    <n v="81.33"/>
    <n v="47.68"/>
    <n v="3218.7240000000002"/>
    <n v="965.62"/>
    <n v="4"/>
    <n v="0"/>
    <n v="2756.30310409821"/>
    <n v="215.66493753440193"/>
    <n v="95.51"/>
    <n v="95.51"/>
    <n v="95.51"/>
    <n v="24.74"/>
    <s v=""/>
    <n v="100"/>
    <n v="55.38"/>
    <n v="17.399999999999999"/>
    <n v="71.7"/>
    <n v="6"/>
    <s v=""/>
    <s v=""/>
    <n v="0"/>
    <m/>
    <s v=""/>
    <n v="9"/>
    <n v="100"/>
    <n v="100"/>
    <n v="70"/>
    <n v="7.8"/>
    <n v="1"/>
    <n v="0"/>
    <n v="13"/>
    <n v="110.727511131353"/>
    <n v="14"/>
    <n v="61"/>
    <n v="3218.7240000000002"/>
    <n v="3218.7240000000002"/>
  </r>
  <r>
    <x v="16"/>
    <x v="4"/>
    <n v="353740418"/>
    <s v="Pereira Barreto"/>
    <m/>
    <m/>
    <m/>
    <m/>
    <m/>
    <m/>
    <n v="0"/>
    <n v="0"/>
    <n v="0"/>
    <n v="0.11"/>
    <n v="0"/>
    <n v="0"/>
    <n v="0"/>
    <n v="0"/>
    <n v="0"/>
    <n v="0"/>
    <n v="0"/>
    <n v="0"/>
    <m/>
    <s v=""/>
    <m/>
    <m/>
    <m/>
    <s v=""/>
    <s v=""/>
    <m/>
    <m/>
    <m/>
    <m/>
    <s v=""/>
    <m/>
    <m/>
    <m/>
    <m/>
    <m/>
    <s v=""/>
    <s v=""/>
    <m/>
    <m/>
    <s v=""/>
    <m/>
    <m/>
    <m/>
    <m/>
    <m/>
    <m/>
    <m/>
    <n v="2"/>
    <m/>
    <n v="0"/>
    <n v="0"/>
    <m/>
    <m/>
  </r>
  <r>
    <x v="12"/>
    <x v="4"/>
    <n v="353740419"/>
    <s v="Pereira Barreto"/>
    <n v="8.9194574118978104E-2"/>
    <n v="25237"/>
    <n v="23576"/>
    <n v="1661"/>
    <n v="25.753"/>
    <n v="93.42"/>
    <n v="0.963615"/>
    <n v="0.94731679999999996"/>
    <n v="1.6298200000000006E-2"/>
    <n v="0"/>
    <n v="2.0091000000000002E-3"/>
    <n v="3.6488999999999996E-3"/>
    <n v="0.94926519999999992"/>
    <n v="8.6917999999999978E-3"/>
    <n v="7.1435811306712949E-2"/>
    <n v="5"/>
    <n v="26"/>
    <n v="74"/>
    <n v="16.8"/>
    <n v="1295.73"/>
    <n v="127.5"/>
    <n v="1"/>
    <n v="0"/>
    <n v="9047.0594761659468"/>
    <n v="712.2684946705233"/>
    <n v="92.99"/>
    <n v="100"/>
    <n v="89.26"/>
    <n v="23.48"/>
    <s v=""/>
    <n v="99.91"/>
    <n v="42.26"/>
    <n v="13.3"/>
    <n v="55.4"/>
    <n v="2.9"/>
    <s v=""/>
    <s v=""/>
    <n v="0"/>
    <m/>
    <s v=""/>
    <n v="9"/>
    <n v="98"/>
    <n v="98"/>
    <n v="90.2"/>
    <n v="10"/>
    <n v="0"/>
    <n v="0"/>
    <n v="10"/>
    <n v="2.7997162255397479"/>
    <n v="13"/>
    <n v="37"/>
    <n v="1269.8154"/>
    <n v="1269.8154"/>
  </r>
  <r>
    <x v="8"/>
    <x v="4"/>
    <n v="353750310"/>
    <s v="Pereiras"/>
    <n v="1.5551302451992901"/>
    <n v="8056"/>
    <n v="5380"/>
    <n v="2676"/>
    <n v="36.262"/>
    <n v="66.78"/>
    <n v="4.14104E-2"/>
    <n v="2.9519400000000001E-2"/>
    <n v="1.1891000000000001E-2"/>
    <n v="0"/>
    <n v="2.83564E-2"/>
    <n v="1.09199E-2"/>
    <n v="1.1574000000000001E-3"/>
    <n v="9.7670000000000005E-4"/>
    <n v="1.709408723958333E-2"/>
    <n v="13"/>
    <n v="30.77"/>
    <n v="69.23"/>
    <n v="3.89"/>
    <n v="299.75400000000002"/>
    <n v="98.92"/>
    <n v="0"/>
    <n v="1"/>
    <n v="7829.1956305858985"/>
    <n v="1174.3793445878848"/>
    <m/>
    <m/>
    <m/>
    <m/>
    <s v=""/>
    <m/>
    <n v="5.75"/>
    <n v="2.1"/>
    <n v="7"/>
    <n v="4"/>
    <s v=""/>
    <s v=""/>
    <n v="0"/>
    <m/>
    <s v=""/>
    <n v="10"/>
    <n v="100"/>
    <n v="100"/>
    <n v="67"/>
    <n v="7.7"/>
    <n v="0"/>
    <n v="1"/>
    <n v="32"/>
    <n v="163.79932784689885"/>
    <n v="4"/>
    <n v="9"/>
    <n v="299.75400000000002"/>
    <n v="299.75400000000002"/>
  </r>
  <r>
    <x v="19"/>
    <x v="4"/>
    <n v="35376027"/>
    <s v="Peruíbe"/>
    <n v="1.1755526130968501"/>
    <n v="63609"/>
    <n v="63117"/>
    <n v="492"/>
    <n v="194.994"/>
    <n v="99.23"/>
    <n v="0.1494955"/>
    <n v="0.14930450000000001"/>
    <n v="1.9099999999999998E-4"/>
    <n v="0"/>
    <n v="0.14905560000000001"/>
    <n v="1.7359999999999999E-4"/>
    <n v="2.0829999999999999E-4"/>
    <n v="5.8E-5"/>
    <n v="0.18334315083680555"/>
    <n v="4"/>
    <n v="80"/>
    <n v="20"/>
    <n v="52.14"/>
    <n v="3519.18"/>
    <n v="2302.48"/>
    <n v="8"/>
    <n v="0"/>
    <n v="8676.1307362165735"/>
    <n v="1105.5869452435973"/>
    <n v="94.69"/>
    <m/>
    <n v="73.02"/>
    <n v="40.659999999999997"/>
    <s v=""/>
    <n v="95.76"/>
    <n v="2.25"/>
    <n v="0.9"/>
    <n v="3.4"/>
    <n v="0"/>
    <s v=""/>
    <s v=""/>
    <n v="3.1442091527928402"/>
    <m/>
    <s v=""/>
    <n v="7.2"/>
    <n v="73"/>
    <n v="73.001210422373703"/>
    <n v="34.6"/>
    <n v="5.3"/>
    <n v="0"/>
    <n v="0"/>
    <n v="15"/>
    <n v="81.268375349688128"/>
    <n v="8"/>
    <n v="2"/>
    <n v="2569.0439970000002"/>
    <n v="2569.0439970000002"/>
  </r>
  <r>
    <x v="17"/>
    <x v="4"/>
    <n v="353760211"/>
    <s v="Peruíbe"/>
    <m/>
    <m/>
    <m/>
    <m/>
    <m/>
    <m/>
    <n v="0"/>
    <n v="0"/>
    <n v="0"/>
    <n v="0"/>
    <n v="0"/>
    <n v="0"/>
    <n v="0"/>
    <n v="0"/>
    <n v="0"/>
    <n v="0"/>
    <n v="0"/>
    <n v="0"/>
    <m/>
    <s v=""/>
    <m/>
    <m/>
    <m/>
    <s v=""/>
    <s v=""/>
    <m/>
    <m/>
    <m/>
    <m/>
    <s v=""/>
    <m/>
    <m/>
    <m/>
    <m/>
    <m/>
    <s v=""/>
    <s v=""/>
    <m/>
    <m/>
    <s v=""/>
    <m/>
    <m/>
    <m/>
    <m/>
    <m/>
    <m/>
    <m/>
    <n v="0"/>
    <m/>
    <n v="0"/>
    <n v="0"/>
    <m/>
    <m/>
  </r>
  <r>
    <x v="0"/>
    <x v="4"/>
    <n v="353770120"/>
    <s v="Piacatu"/>
    <n v="1.2303018642750201"/>
    <n v="5656"/>
    <n v="5131"/>
    <n v="525"/>
    <n v="24.323"/>
    <n v="90.72"/>
    <n v="0.1753498"/>
    <n v="0.15890560000000001"/>
    <n v="1.6444199999999999E-2"/>
    <n v="0"/>
    <n v="1.63389E-2"/>
    <n v="0"/>
    <n v="0.1589623"/>
    <n v="4.8600000000000002E-5"/>
    <n v="1.4101704166666664E-2"/>
    <n v="9"/>
    <n v="46.67"/>
    <n v="53.33"/>
    <n v="3.58"/>
    <n v="275.88600000000002"/>
    <n v="52.42"/>
    <n v="1"/>
    <n v="0"/>
    <n v="9478.6421499292792"/>
    <n v="1170.8910891089108"/>
    <n v="95.74"/>
    <n v="94.99"/>
    <n v="94.51"/>
    <n v="17.489999999999998"/>
    <s v=""/>
    <n v="100"/>
    <n v="24.7"/>
    <n v="10.3"/>
    <n v="31.8"/>
    <n v="7.8"/>
    <s v=""/>
    <s v=""/>
    <n v="0"/>
    <m/>
    <s v=""/>
    <n v="9"/>
    <n v="100"/>
    <n v="100"/>
    <n v="81"/>
    <n v="9.6999999999999993"/>
    <n v="0"/>
    <n v="0"/>
    <n v="2"/>
    <n v="113.46146402518139"/>
    <n v="7"/>
    <n v="8"/>
    <n v="275.88600000000002"/>
    <n v="275.88600000000002"/>
  </r>
  <r>
    <x v="8"/>
    <x v="4"/>
    <n v="353780010"/>
    <s v="Piedade"/>
    <n v="0.26357273014148103"/>
    <n v="52927"/>
    <n v="24617"/>
    <n v="28310"/>
    <n v="70.991"/>
    <n v="46.51"/>
    <n v="0.30661579999999994"/>
    <n v="0.30248089999999994"/>
    <n v="4.1348999999999995E-3"/>
    <n v="0"/>
    <n v="8.3255599999999999E-2"/>
    <n v="1.8094000000000001E-3"/>
    <n v="0.21653349999999993"/>
    <n v="5.0173000000000006E-3"/>
    <n v="8.7868743812499997E-2"/>
    <n v="166"/>
    <n v="79.099999999999994"/>
    <n v="20.9"/>
    <n v="20.02"/>
    <n v="1351.0260000000001"/>
    <n v="613.32000000000005"/>
    <n v="5"/>
    <n v="0"/>
    <n v="5720.0597048765285"/>
    <n v="792.46660494643561"/>
    <n v="54.54"/>
    <n v="63.78"/>
    <n v="31.68"/>
    <n v="42.97"/>
    <s v=""/>
    <n v="100"/>
    <n v="9.16"/>
    <n v="3.7"/>
    <n v="13.7"/>
    <n v="0.4"/>
    <s v=""/>
    <s v=""/>
    <n v="0"/>
    <m/>
    <s v=""/>
    <n v="9.3000000000000007"/>
    <n v="63.49"/>
    <n v="60.698598207008999"/>
    <n v="54.6"/>
    <n v="6.4"/>
    <n v="1"/>
    <n v="0"/>
    <n v="20"/>
    <n v="94.459072018954501"/>
    <n v="159"/>
    <n v="42"/>
    <n v="857.79690730000004"/>
    <n v="820.05384340000001"/>
  </r>
  <r>
    <x v="17"/>
    <x v="4"/>
    <n v="353780011"/>
    <s v="Piedade"/>
    <m/>
    <m/>
    <m/>
    <m/>
    <m/>
    <m/>
    <n v="3.4874799999999997E-2"/>
    <n v="3.4874799999999997E-2"/>
    <n v="0"/>
    <n v="0"/>
    <n v="0"/>
    <n v="0"/>
    <n v="3.4824999999999995E-2"/>
    <n v="4.9800000000000004E-5"/>
    <n v="0"/>
    <n v="7"/>
    <n v="100"/>
    <n v="0"/>
    <m/>
    <s v=""/>
    <m/>
    <m/>
    <m/>
    <s v=""/>
    <s v=""/>
    <m/>
    <m/>
    <m/>
    <m/>
    <s v=""/>
    <m/>
    <m/>
    <m/>
    <m/>
    <m/>
    <s v=""/>
    <s v=""/>
    <m/>
    <m/>
    <s v=""/>
    <m/>
    <m/>
    <m/>
    <m/>
    <m/>
    <m/>
    <m/>
    <n v="0"/>
    <m/>
    <n v="6"/>
    <n v="0"/>
    <m/>
    <m/>
  </r>
  <r>
    <x v="14"/>
    <x v="4"/>
    <n v="353780014"/>
    <s v="Piedade"/>
    <m/>
    <m/>
    <m/>
    <m/>
    <m/>
    <m/>
    <n v="1.3818800000000001E-2"/>
    <n v="1.2770100000000001E-2"/>
    <n v="1.0487000000000001E-3"/>
    <n v="0"/>
    <n v="1.0487000000000001E-3"/>
    <n v="0"/>
    <n v="1.2770100000000001E-2"/>
    <n v="0"/>
    <n v="0"/>
    <n v="8"/>
    <n v="88.89"/>
    <n v="11.11"/>
    <m/>
    <s v=""/>
    <m/>
    <m/>
    <m/>
    <s v=""/>
    <s v=""/>
    <m/>
    <m/>
    <m/>
    <m/>
    <s v=""/>
    <m/>
    <m/>
    <m/>
    <m/>
    <m/>
    <s v=""/>
    <s v=""/>
    <m/>
    <m/>
    <s v=""/>
    <m/>
    <m/>
    <m/>
    <m/>
    <m/>
    <m/>
    <m/>
    <n v="0"/>
    <m/>
    <n v="8"/>
    <n v="1"/>
    <m/>
    <m/>
  </r>
  <r>
    <x v="8"/>
    <x v="4"/>
    <n v="353790910"/>
    <s v="Pilar do Sul"/>
    <m/>
    <m/>
    <m/>
    <m/>
    <m/>
    <m/>
    <n v="0"/>
    <n v="0"/>
    <n v="0"/>
    <n v="0"/>
    <n v="0"/>
    <n v="0"/>
    <n v="0"/>
    <n v="0"/>
    <n v="0"/>
    <n v="0"/>
    <n v="0"/>
    <n v="0"/>
    <m/>
    <s v=""/>
    <m/>
    <m/>
    <m/>
    <s v=""/>
    <s v=""/>
    <m/>
    <m/>
    <m/>
    <m/>
    <s v=""/>
    <m/>
    <m/>
    <m/>
    <m/>
    <m/>
    <s v=""/>
    <s v=""/>
    <m/>
    <m/>
    <s v=""/>
    <m/>
    <m/>
    <m/>
    <m/>
    <m/>
    <m/>
    <m/>
    <n v="4"/>
    <m/>
    <n v="0"/>
    <n v="0"/>
    <m/>
    <m/>
  </r>
  <r>
    <x v="14"/>
    <x v="4"/>
    <n v="353790914"/>
    <s v="Pilar do Sul"/>
    <n v="0.72863782903671603"/>
    <n v="27518"/>
    <n v="22423"/>
    <n v="5095"/>
    <n v="40.325000000000003"/>
    <n v="81.48"/>
    <n v="5.6305500000000001E-2"/>
    <n v="5.4478100000000002E-2"/>
    <n v="1.8273999999999999E-3"/>
    <n v="0"/>
    <n v="3.0715099999999999E-2"/>
    <n v="8.9800000000000001E-5"/>
    <n v="2.4829700000000003E-2"/>
    <n v="6.7089999999999999E-4"/>
    <n v="7.273252641435185E-2"/>
    <n v="28"/>
    <n v="64.099999999999994"/>
    <n v="35.9"/>
    <n v="15.68"/>
    <n v="1209.924"/>
    <n v="364.86"/>
    <n v="3"/>
    <n v="0"/>
    <n v="8709.7027400247116"/>
    <n v="1042.8723017661164"/>
    <n v="86.83"/>
    <n v="95"/>
    <n v="61.54"/>
    <n v="35.78"/>
    <s v=""/>
    <n v="100"/>
    <n v="1.69"/>
    <n v="0.7"/>
    <n v="2.2000000000000002"/>
    <n v="0.2"/>
    <s v=""/>
    <s v=""/>
    <n v="0"/>
    <m/>
    <s v=""/>
    <n v="7.9"/>
    <n v="73.52"/>
    <n v="73.5205706850913"/>
    <n v="69.8"/>
    <n v="7.6"/>
    <n v="0"/>
    <n v="0"/>
    <n v="13"/>
    <n v="42.621921069254874"/>
    <n v="25"/>
    <n v="14"/>
    <n v="889.54302970000003"/>
    <n v="889.54302970000003"/>
  </r>
  <r>
    <x v="15"/>
    <x v="4"/>
    <n v="35380062"/>
    <s v="Pindamonhangaba"/>
    <n v="1.2588712032970599"/>
    <n v="157459"/>
    <n v="152743"/>
    <n v="4716"/>
    <n v="215.64699999999999"/>
    <n v="97"/>
    <n v="2.2945534999999997"/>
    <n v="2.2428345999999997"/>
    <n v="5.1718899999999991E-2"/>
    <n v="0.81"/>
    <n v="3.64149E-2"/>
    <n v="0.12937420000000002"/>
    <n v="2.0595211"/>
    <n v="6.9243300000000021E-2"/>
    <n v="0.54855508101851846"/>
    <n v="101"/>
    <n v="70.34"/>
    <n v="29.66"/>
    <n v="140.84"/>
    <n v="8450.4060000000009"/>
    <n v="5897.78"/>
    <n v="27"/>
    <n v="1"/>
    <n v="2233.1298941311707"/>
    <n v="226.31720003302451"/>
    <n v="100"/>
    <n v="100"/>
    <n v="97.73"/>
    <n v="34.799999999999997"/>
    <s v=""/>
    <n v="100"/>
    <n v="47.6"/>
    <n v="20.6"/>
    <n v="60.8"/>
    <n v="4.5999999999999996"/>
    <s v=""/>
    <s v=""/>
    <n v="0"/>
    <m/>
    <s v=""/>
    <n v="8.6999999999999993"/>
    <n v="95.9"/>
    <n v="95.895991418173196"/>
    <n v="30.2"/>
    <n v="5.0999999999999996"/>
    <n v="0"/>
    <n v="1"/>
    <n v="158"/>
    <n v="6.5626955698154745"/>
    <n v="102"/>
    <n v="43"/>
    <n v="8103.6006129999996"/>
    <n v="8103.6006129999996"/>
  </r>
  <r>
    <x v="10"/>
    <x v="4"/>
    <n v="353810515"/>
    <s v="Pindorama"/>
    <n v="1.02846849552867"/>
    <n v="15844"/>
    <n v="14997"/>
    <n v="847"/>
    <n v="85.861000000000004"/>
    <n v="94.65"/>
    <n v="8.8960499999999984E-2"/>
    <n v="9.0451000000000004E-3"/>
    <n v="7.9915399999999984E-2"/>
    <n v="0"/>
    <n v="7.25219E-2"/>
    <n v="0"/>
    <n v="9.4618000000000011E-3"/>
    <n v="6.9768000000000009E-3"/>
    <n v="4.5648599513888888E-2"/>
    <n v="1"/>
    <n v="24.14"/>
    <n v="75.86"/>
    <n v="10.93"/>
    <n v="843.42600000000004"/>
    <n v="82.99"/>
    <n v="7"/>
    <n v="0"/>
    <n v="2806.4731128502904"/>
    <n v="318.4650340823024"/>
    <n v="94.65"/>
    <n v="94.65"/>
    <n v="94.65"/>
    <n v="45"/>
    <s v=""/>
    <n v="100"/>
    <n v="19.5"/>
    <n v="6.8"/>
    <n v="4.7"/>
    <n v="49.9"/>
    <s v=""/>
    <s v=""/>
    <n v="0"/>
    <m/>
    <s v=""/>
    <n v="9.5"/>
    <n v="98"/>
    <n v="98"/>
    <n v="90.2"/>
    <n v="10"/>
    <n v="2"/>
    <n v="0"/>
    <n v="6"/>
    <n v="159.91728284629906"/>
    <n v="7"/>
    <n v="22"/>
    <n v="826.55748000000006"/>
    <n v="826.55748000000006"/>
  </r>
  <r>
    <x v="2"/>
    <x v="4"/>
    <n v="353810516"/>
    <s v="Pindorama"/>
    <m/>
    <m/>
    <m/>
    <m/>
    <m/>
    <m/>
    <n v="6.5839000000000002E-3"/>
    <n v="6.5839000000000002E-3"/>
    <n v="0"/>
    <n v="0"/>
    <n v="0"/>
    <n v="0"/>
    <n v="6.5839000000000002E-3"/>
    <n v="0"/>
    <n v="0"/>
    <n v="0"/>
    <n v="100"/>
    <n v="0"/>
    <m/>
    <s v=""/>
    <m/>
    <m/>
    <m/>
    <s v=""/>
    <s v=""/>
    <m/>
    <m/>
    <m/>
    <m/>
    <s v=""/>
    <m/>
    <m/>
    <m/>
    <m/>
    <m/>
    <s v=""/>
    <s v=""/>
    <m/>
    <m/>
    <s v=""/>
    <m/>
    <m/>
    <m/>
    <m/>
    <m/>
    <m/>
    <m/>
    <n v="3"/>
    <m/>
    <n v="2"/>
    <n v="0"/>
    <m/>
    <m/>
  </r>
  <r>
    <x v="6"/>
    <x v="4"/>
    <n v="35382045"/>
    <s v="Pinhalzinho"/>
    <n v="1.44085425028329"/>
    <n v="14119"/>
    <n v="7047"/>
    <n v="7072"/>
    <n v="91.12"/>
    <n v="49.91"/>
    <n v="6.8397200000000019E-2"/>
    <n v="5.8429900000000014E-2"/>
    <n v="9.9673000000000019E-3"/>
    <n v="0"/>
    <n v="2.1511400000000003E-2"/>
    <n v="2.0370000000000002E-4"/>
    <n v="2.8859500000000007E-2"/>
    <n v="1.7822600000000011E-2"/>
    <n v="2.0472549999999999E-2"/>
    <n v="25"/>
    <n v="37.270000000000003"/>
    <n v="62.73"/>
    <n v="5.03"/>
    <n v="388.20600000000002"/>
    <n v="95.18"/>
    <n v="2"/>
    <n v="0"/>
    <n v="4288.4850201855652"/>
    <n v="558.39648700332884"/>
    <n v="55.68"/>
    <n v="47.96"/>
    <n v="44.88"/>
    <n v="26.11"/>
    <s v=""/>
    <n v="100"/>
    <n v="9.3699999999999992"/>
    <n v="3.6"/>
    <n v="12.2"/>
    <n v="4"/>
    <s v=""/>
    <s v=""/>
    <n v="0"/>
    <m/>
    <s v=""/>
    <n v="9.5"/>
    <n v="85.77"/>
    <n v="85.773460934152297"/>
    <n v="75.5"/>
    <n v="8.1999999999999993"/>
    <n v="0"/>
    <n v="0"/>
    <n v="6"/>
    <n v="107.46096602523866"/>
    <n v="41"/>
    <n v="69"/>
    <n v="332.97772179999998"/>
    <n v="332.97772179999998"/>
  </r>
  <r>
    <x v="1"/>
    <x v="4"/>
    <n v="353830321"/>
    <s v="Piquerobi"/>
    <n v="2.8340673445970101E-2"/>
    <n v="3534"/>
    <n v="2760"/>
    <n v="774"/>
    <n v="7.3239999999999998"/>
    <n v="78.099999999999994"/>
    <n v="8.1063999999999997E-3"/>
    <n v="0"/>
    <n v="8.1063999999999997E-3"/>
    <n v="0"/>
    <n v="5.6898000000000001E-3"/>
    <n v="0"/>
    <n v="0"/>
    <n v="2.4166000000000001E-3"/>
    <n v="7.0910078125000012E-3"/>
    <n v="1"/>
    <n v="0"/>
    <n v="100"/>
    <n v="1.95"/>
    <n v="150.17400000000001"/>
    <n v="31.76"/>
    <n v="0"/>
    <n v="0"/>
    <n v="32035.72156196944"/>
    <n v="3837.1477079796259"/>
    <n v="77.05"/>
    <n v="94.95"/>
    <n v="73.709999999999994"/>
    <n v="13.89"/>
    <s v=""/>
    <n v="100"/>
    <n v="0.47"/>
    <n v="0.2"/>
    <n v="0"/>
    <n v="1.9"/>
    <s v=""/>
    <s v=""/>
    <n v="0"/>
    <m/>
    <s v=""/>
    <n v="8.1"/>
    <n v="92.77"/>
    <n v="92.768895348837205"/>
    <n v="78.900000000000006"/>
    <n v="8.5"/>
    <n v="0"/>
    <n v="0"/>
    <n v="2"/>
    <n v="84.61420659307727"/>
    <n v="0"/>
    <n v="3"/>
    <n v="139.31476090000001"/>
    <n v="139.31476090000001"/>
  </r>
  <r>
    <x v="13"/>
    <x v="4"/>
    <n v="353830322"/>
    <s v="Piquerobi"/>
    <m/>
    <m/>
    <m/>
    <m/>
    <m/>
    <m/>
    <n v="3.4700000000000003E-5"/>
    <n v="0"/>
    <n v="3.4700000000000003E-5"/>
    <n v="0"/>
    <n v="0"/>
    <n v="0"/>
    <n v="3.4700000000000003E-5"/>
    <n v="0"/>
    <n v="0"/>
    <n v="0"/>
    <n v="0"/>
    <n v="100"/>
    <m/>
    <s v=""/>
    <m/>
    <m/>
    <m/>
    <s v=""/>
    <s v=""/>
    <m/>
    <m/>
    <m/>
    <m/>
    <s v=""/>
    <m/>
    <m/>
    <m/>
    <m/>
    <m/>
    <s v=""/>
    <s v=""/>
    <m/>
    <m/>
    <s v=""/>
    <m/>
    <m/>
    <m/>
    <m/>
    <m/>
    <m/>
    <m/>
    <n v="1"/>
    <m/>
    <n v="0"/>
    <n v="1"/>
    <m/>
    <m/>
  </r>
  <r>
    <x v="15"/>
    <x v="4"/>
    <n v="35385012"/>
    <s v="Piquete"/>
    <n v="-0.565065401082121"/>
    <n v="13790"/>
    <n v="12929"/>
    <n v="861"/>
    <n v="78.406000000000006"/>
    <n v="93.76"/>
    <n v="0.14897350000000001"/>
    <n v="0.14133290000000001"/>
    <n v="7.6406000000000009E-3"/>
    <n v="0"/>
    <n v="0.11444449999999998"/>
    <n v="2.8944399999999999E-2"/>
    <n v="4.7222000000000002E-3"/>
    <n v="8.6240000000000004E-4"/>
    <n v="3.9315194236111115E-2"/>
    <n v="18"/>
    <n v="80"/>
    <n v="20"/>
    <n v="9.2100000000000009"/>
    <n v="710.47799999999995"/>
    <n v="710.48"/>
    <n v="0"/>
    <n v="0"/>
    <n v="5923.0050761421317"/>
    <n v="594.58738216098652"/>
    <n v="93.66"/>
    <n v="93.66"/>
    <n v="73.52"/>
    <n v="60.13"/>
    <s v=""/>
    <n v="100"/>
    <n v="13.3"/>
    <n v="5.8"/>
    <n v="16.399999999999999"/>
    <n v="2.9"/>
    <s v=""/>
    <s v=""/>
    <n v="0"/>
    <m/>
    <s v=""/>
    <n v="7.3"/>
    <n v="76"/>
    <n v="0"/>
    <n v="0"/>
    <n v="1.1000000000000001"/>
    <n v="0"/>
    <n v="0"/>
    <n v="3"/>
    <n v="289.96422939020022"/>
    <n v="12"/>
    <n v="3"/>
    <n v="539.96328000000005"/>
    <n v="0"/>
  </r>
  <r>
    <x v="6"/>
    <x v="4"/>
    <n v="35386005"/>
    <s v="Piracaia"/>
    <n v="0.52017596295033097"/>
    <n v="25811"/>
    <n v="25811"/>
    <n v="0"/>
    <n v="67.088999999999999"/>
    <n v="100"/>
    <n v="0.17761370000000001"/>
    <n v="0.16964570000000001"/>
    <n v="7.9679999999999994E-3"/>
    <n v="0"/>
    <n v="0.1027778"/>
    <n v="1.7429500000000001E-2"/>
    <n v="2.3222299999999998E-2"/>
    <n v="3.4184100000000009E-2"/>
    <n v="5.2349995670138885E-2"/>
    <n v="45"/>
    <n v="36.43"/>
    <n v="63.57"/>
    <n v="21.47"/>
    <n v="1449.414"/>
    <n v="890.25"/>
    <n v="2"/>
    <n v="0"/>
    <n v="5889.0984463988225"/>
    <n v="769.7369338654064"/>
    <n v="66.63"/>
    <n v="100"/>
    <n v="48.18"/>
    <n v="29.47"/>
    <s v=""/>
    <n v="66.63"/>
    <n v="9.76"/>
    <n v="3.7"/>
    <n v="14.3"/>
    <n v="1.3"/>
    <s v=""/>
    <s v=""/>
    <n v="0"/>
    <m/>
    <s v=""/>
    <n v="9.6"/>
    <n v="45.93"/>
    <n v="45.926529978254102"/>
    <n v="38.6"/>
    <n v="5.2"/>
    <n v="0"/>
    <n v="0"/>
    <n v="58"/>
    <n v="196.75264282543679"/>
    <n v="51"/>
    <n v="89"/>
    <n v="665.66555519999997"/>
    <n v="665.66555519999997"/>
  </r>
  <r>
    <x v="6"/>
    <x v="4"/>
    <n v="35387095"/>
    <s v="Piracicaba"/>
    <n v="0.81335161888145302"/>
    <n v="380494"/>
    <n v="373282"/>
    <n v="7212"/>
    <n v="277.83199999999999"/>
    <n v="98.1"/>
    <n v="4.0047473"/>
    <n v="3.8959142"/>
    <n v="0.10883310000000003"/>
    <n v="0"/>
    <n v="2.8613656000000005"/>
    <n v="0.88053940000000019"/>
    <n v="0.13225919999999999"/>
    <n v="0.13058309999999995"/>
    <n v="1.325563587962963"/>
    <n v="60"/>
    <n v="36.43"/>
    <n v="63.57"/>
    <n v="347.35"/>
    <n v="20841.3"/>
    <n v="1487.23"/>
    <n v="49"/>
    <n v="1"/>
    <n v="1315.3330144496365"/>
    <n v="179.02453126724731"/>
    <n v="100"/>
    <n v="100"/>
    <n v="100"/>
    <n v="55.59"/>
    <s v=""/>
    <n v="100"/>
    <n v="67.36"/>
    <n v="25.3"/>
    <n v="102.9"/>
    <n v="5"/>
    <s v=""/>
    <s v=""/>
    <n v="0"/>
    <m/>
    <s v=""/>
    <n v="9.65"/>
    <n v="100"/>
    <n v="100"/>
    <n v="92.9"/>
    <n v="10"/>
    <n v="11"/>
    <n v="1"/>
    <n v="329"/>
    <n v="215.83272398094402"/>
    <n v="94"/>
    <n v="164"/>
    <n v="20841.3"/>
    <n v="20841.3"/>
  </r>
  <r>
    <x v="8"/>
    <x v="4"/>
    <n v="353870910"/>
    <s v="Piracicaba"/>
    <m/>
    <m/>
    <m/>
    <m/>
    <m/>
    <m/>
    <n v="3.2388E-3"/>
    <n v="3.2388E-3"/>
    <n v="0"/>
    <n v="0"/>
    <n v="0"/>
    <n v="0"/>
    <n v="8.0829999999999986E-4"/>
    <n v="2.4304999999999999E-3"/>
    <n v="0"/>
    <n v="7"/>
    <n v="100"/>
    <n v="0"/>
    <m/>
    <s v=""/>
    <m/>
    <m/>
    <m/>
    <s v=""/>
    <s v=""/>
    <m/>
    <m/>
    <m/>
    <m/>
    <s v=""/>
    <m/>
    <m/>
    <m/>
    <m/>
    <m/>
    <s v=""/>
    <s v=""/>
    <m/>
    <m/>
    <s v=""/>
    <m/>
    <m/>
    <m/>
    <m/>
    <m/>
    <m/>
    <m/>
    <n v="27"/>
    <m/>
    <n v="6"/>
    <n v="0"/>
    <m/>
    <m/>
  </r>
  <r>
    <x v="14"/>
    <x v="4"/>
    <n v="353880814"/>
    <s v="Piraju"/>
    <n v="2.73443557108566E-2"/>
    <n v="28568"/>
    <n v="26085"/>
    <n v="2483"/>
    <n v="56.545000000000002"/>
    <n v="91.31"/>
    <n v="6.0983099999999998E-2"/>
    <n v="5.7847299999999997E-2"/>
    <n v="3.1358000000000002E-3"/>
    <n v="0.16"/>
    <n v="0"/>
    <n v="4.1199999999999999E-4"/>
    <n v="5.8151299999999996E-2"/>
    <n v="2.4197999999999997E-3"/>
    <n v="7.9168805481481488E-2"/>
    <n v="9"/>
    <n v="60.53"/>
    <n v="39.47"/>
    <n v="21.38"/>
    <n v="1443.4739999999999"/>
    <n v="401.17"/>
    <n v="2"/>
    <n v="0"/>
    <n v="6236.9924390926908"/>
    <n v="761.6858022962756"/>
    <n v="91.04"/>
    <m/>
    <n v="89.24"/>
    <n v="35.130000000000003"/>
    <s v=""/>
    <n v="100"/>
    <n v="2.4"/>
    <n v="1.1000000000000001"/>
    <n v="3.1"/>
    <n v="0.5"/>
    <s v=""/>
    <s v=""/>
    <n v="0"/>
    <m/>
    <s v=""/>
    <n v="7.6"/>
    <n v="95.01"/>
    <n v="90.259662994664694"/>
    <n v="72.2"/>
    <n v="7.8"/>
    <n v="0"/>
    <n v="0"/>
    <n v="7"/>
    <n v="0"/>
    <n v="23"/>
    <n v="15"/>
    <n v="1371.447124"/>
    <n v="1302.8747679999999"/>
  </r>
  <r>
    <x v="2"/>
    <x v="4"/>
    <n v="353890716"/>
    <s v="Pirajuí"/>
    <n v="0.63437518900242296"/>
    <n v="23140"/>
    <n v="18929"/>
    <n v="4211"/>
    <n v="28.239000000000001"/>
    <n v="81.8"/>
    <n v="0.26845260000000004"/>
    <n v="0.25747920000000002"/>
    <n v="1.0973400000000003E-2"/>
    <n v="0"/>
    <n v="2.5000000000000001E-3"/>
    <n v="0"/>
    <n v="0.25790279999999999"/>
    <n v="8.0498000000000028E-3"/>
    <n v="6.8662700648148167E-2"/>
    <n v="2"/>
    <n v="41.67"/>
    <n v="58.33"/>
    <n v="14.12"/>
    <n v="1089.6120000000001"/>
    <n v="751.4"/>
    <n v="1"/>
    <n v="0"/>
    <n v="8299.6646499567851"/>
    <n v="844.95764909248044"/>
    <n v="97.48"/>
    <n v="99.13"/>
    <n v="79.52"/>
    <n v="27.15"/>
    <s v=""/>
    <n v="99.41"/>
    <n v="10.7"/>
    <n v="4.4000000000000004"/>
    <n v="13.6"/>
    <n v="1.8"/>
    <s v=""/>
    <s v=""/>
    <n v="0"/>
    <m/>
    <s v=""/>
    <n v="7.7"/>
    <n v="97"/>
    <n v="38.799999999999997"/>
    <n v="31"/>
    <n v="4.4000000000000004"/>
    <n v="0"/>
    <n v="0"/>
    <n v="1"/>
    <n v="4.369184392226364"/>
    <n v="10"/>
    <n v="14"/>
    <n v="1056.92364"/>
    <n v="422.76945599999999"/>
  </r>
  <r>
    <x v="0"/>
    <x v="4"/>
    <n v="353890720"/>
    <s v="Pirajuí"/>
    <m/>
    <m/>
    <m/>
    <m/>
    <m/>
    <m/>
    <n v="0"/>
    <n v="0"/>
    <n v="0"/>
    <n v="0"/>
    <n v="0"/>
    <n v="0"/>
    <n v="0"/>
    <n v="0"/>
    <n v="0"/>
    <n v="0"/>
    <n v="0"/>
    <n v="0"/>
    <m/>
    <s v=""/>
    <m/>
    <m/>
    <m/>
    <s v=""/>
    <s v=""/>
    <m/>
    <m/>
    <m/>
    <m/>
    <s v=""/>
    <m/>
    <m/>
    <m/>
    <m/>
    <m/>
    <s v=""/>
    <s v=""/>
    <m/>
    <m/>
    <s v=""/>
    <m/>
    <m/>
    <m/>
    <m/>
    <m/>
    <m/>
    <m/>
    <n v="0"/>
    <m/>
    <n v="0"/>
    <n v="0"/>
    <m/>
    <m/>
  </r>
  <r>
    <x v="10"/>
    <x v="4"/>
    <n v="353900415"/>
    <s v="Pirangi"/>
    <n v="0.33316188986658402"/>
    <n v="10760"/>
    <n v="9806"/>
    <n v="954"/>
    <n v="49.863"/>
    <n v="91.13"/>
    <n v="0.48273509999999997"/>
    <n v="0.31482479999999996"/>
    <n v="0.16791030000000001"/>
    <n v="0"/>
    <n v="2.9166999999999999E-3"/>
    <n v="0.10993549999999999"/>
    <n v="0.34413049999999995"/>
    <n v="2.5752399999999998E-2"/>
    <n v="3.2602575833333335E-2"/>
    <n v="3"/>
    <n v="38.64"/>
    <n v="61.36"/>
    <n v="7.08"/>
    <n v="545.94000000000005"/>
    <n v="158.32"/>
    <n v="2"/>
    <n v="0"/>
    <n v="4777.2936802973982"/>
    <n v="527.55390334572508"/>
    <n v="99.54"/>
    <n v="100"/>
    <n v="99.54"/>
    <n v="26"/>
    <s v=""/>
    <n v="99.54"/>
    <n v="91.08"/>
    <n v="29.6"/>
    <n v="89.9"/>
    <n v="93.3"/>
    <s v=""/>
    <s v=""/>
    <n v="0"/>
    <m/>
    <s v=""/>
    <n v="8.5"/>
    <n v="100"/>
    <n v="100"/>
    <n v="71"/>
    <n v="8.1"/>
    <n v="0"/>
    <n v="0"/>
    <n v="3"/>
    <n v="9.2017269289893271"/>
    <n v="34"/>
    <n v="54"/>
    <n v="545.94000000000005"/>
    <n v="545.94000000000005"/>
  </r>
  <r>
    <x v="18"/>
    <x v="4"/>
    <n v="35391036"/>
    <s v="Pirapora do Bom Jesus"/>
    <n v="1.95509574059998"/>
    <n v="17548"/>
    <n v="17548"/>
    <n v="0"/>
    <n v="162.09100000000001"/>
    <n v="100"/>
    <n v="6.80785E-2"/>
    <n v="1.5705800000000002E-2"/>
    <n v="5.2372700000000001E-2"/>
    <n v="0"/>
    <n v="6.4006900000000005E-2"/>
    <n v="3.4606999999999997E-3"/>
    <n v="0"/>
    <n v="6.1089999999999994E-4"/>
    <n v="4.3832994842592593E-2"/>
    <n v="2"/>
    <n v="22.22"/>
    <n v="77.78"/>
    <n v="12.54"/>
    <n v="967.30200000000002"/>
    <n v="774.56"/>
    <n v="1"/>
    <n v="0"/>
    <n v="2551.9215865055849"/>
    <n v="377.39685434237526"/>
    <n v="82.06"/>
    <m/>
    <n v="51.39"/>
    <n v="56.25"/>
    <s v=""/>
    <n v="82.06"/>
    <n v="12.61"/>
    <n v="4.8"/>
    <n v="4.8"/>
    <n v="24.9"/>
    <s v=""/>
    <s v=""/>
    <n v="0"/>
    <m/>
    <s v=""/>
    <n v="9.8000000000000007"/>
    <n v="45.12"/>
    <n v="20.7556782243689"/>
    <n v="19.899999999999999"/>
    <n v="2.7"/>
    <n v="0"/>
    <n v="0"/>
    <n v="8"/>
    <n v="146.00873207461311"/>
    <n v="4"/>
    <n v="14"/>
    <n v="436.45671859999999"/>
    <n v="200.7700906"/>
  </r>
  <r>
    <x v="8"/>
    <x v="4"/>
    <n v="353910310"/>
    <s v="Pirapora do Bom Jesus"/>
    <m/>
    <m/>
    <m/>
    <m/>
    <m/>
    <m/>
    <n v="0"/>
    <n v="0"/>
    <n v="0"/>
    <n v="0"/>
    <n v="0"/>
    <n v="0"/>
    <n v="0"/>
    <n v="0"/>
    <n v="0"/>
    <n v="0"/>
    <n v="0"/>
    <n v="0"/>
    <m/>
    <s v=""/>
    <m/>
    <m/>
    <m/>
    <s v=""/>
    <s v=""/>
    <m/>
    <m/>
    <m/>
    <m/>
    <s v=""/>
    <m/>
    <m/>
    <m/>
    <m/>
    <m/>
    <s v=""/>
    <s v=""/>
    <m/>
    <m/>
    <s v=""/>
    <m/>
    <m/>
    <m/>
    <m/>
    <m/>
    <m/>
    <m/>
    <n v="0"/>
    <m/>
    <n v="0"/>
    <n v="0"/>
    <m/>
    <m/>
  </r>
  <r>
    <x v="13"/>
    <x v="4"/>
    <n v="353920222"/>
    <s v="Pirapozinho"/>
    <n v="0.99621202764787997"/>
    <n v="26215"/>
    <n v="25060"/>
    <n v="1155"/>
    <n v="54.524000000000001"/>
    <n v="95.59"/>
    <n v="8.951439999999998E-2"/>
    <n v="1.9950000000000002E-3"/>
    <n v="8.7519399999999983E-2"/>
    <n v="0"/>
    <n v="7.0861099999999996E-2"/>
    <n v="1.6163899999999998E-2"/>
    <n v="1.1666000000000001E-3"/>
    <n v="1.3227999999999998E-3"/>
    <n v="7.639060102430556E-2"/>
    <n v="0"/>
    <n v="12.5"/>
    <n v="87.5"/>
    <n v="20.38"/>
    <n v="1375.4880000000001"/>
    <n v="367.03"/>
    <n v="2"/>
    <n v="1"/>
    <n v="4354.7709326721342"/>
    <n v="601.48769788289144"/>
    <n v="95.73"/>
    <n v="96.98"/>
    <n v="91.11"/>
    <n v="17.649999999999999"/>
    <s v=""/>
    <n v="100"/>
    <n v="4.8600000000000003"/>
    <n v="2.5"/>
    <n v="0.1"/>
    <n v="17.5"/>
    <s v=""/>
    <s v=""/>
    <n v="0"/>
    <m/>
    <s v=""/>
    <n v="3.8"/>
    <n v="91.65"/>
    <n v="91.645275148403698"/>
    <n v="73.3"/>
    <n v="8.1"/>
    <n v="0"/>
    <n v="1"/>
    <n v="12"/>
    <n v="92.943371367649789"/>
    <n v="4"/>
    <n v="28"/>
    <n v="1260.5697620000001"/>
    <n v="1260.5697620000001"/>
  </r>
  <r>
    <x v="3"/>
    <x v="4"/>
    <n v="35393019"/>
    <s v="Pirassununga"/>
    <n v="0.61470337487004001"/>
    <n v="72356"/>
    <n v="67243"/>
    <n v="5113"/>
    <n v="99.534999999999997"/>
    <n v="92.93"/>
    <n v="1.7858831000000011"/>
    <n v="1.708579900000001"/>
    <n v="7.7303199999999975E-2"/>
    <n v="0.28000000000000003"/>
    <n v="0.49996299999999994"/>
    <n v="0.5288463000000001"/>
    <n v="0.74651830000000008"/>
    <n v="1.0555499999999997E-2"/>
    <n v="0.20181537194907406"/>
    <n v="42"/>
    <n v="70"/>
    <n v="30"/>
    <n v="55"/>
    <n v="3712.77"/>
    <n v="419.54"/>
    <n v="12"/>
    <n v="0"/>
    <n v="4275.6393388246997"/>
    <n v="505.58018685388919"/>
    <n v="91.63"/>
    <n v="91.63"/>
    <n v="91.63"/>
    <n v="45.23"/>
    <s v=""/>
    <n v="100"/>
    <n v="50.45"/>
    <n v="18.2"/>
    <n v="71.8"/>
    <n v="6.7"/>
    <s v=""/>
    <s v=""/>
    <n v="0"/>
    <m/>
    <s v=""/>
    <n v="8.3000000000000007"/>
    <n v="100"/>
    <n v="100"/>
    <n v="88.7"/>
    <n v="10"/>
    <n v="0"/>
    <n v="0"/>
    <n v="38"/>
    <n v="247.7511971318863"/>
    <n v="119"/>
    <n v="51"/>
    <n v="3712.77"/>
    <n v="3712.77"/>
  </r>
  <r>
    <x v="2"/>
    <x v="4"/>
    <n v="353940016"/>
    <s v="Piratininga"/>
    <n v="1.02896235236862"/>
    <n v="12764"/>
    <n v="11088"/>
    <n v="1676"/>
    <n v="32.134"/>
    <n v="86.87"/>
    <n v="5.9959600000000002E-2"/>
    <n v="3.5384899999999997E-2"/>
    <n v="2.4574700000000001E-2"/>
    <n v="0"/>
    <n v="2.3491399999999999E-2"/>
    <n v="0"/>
    <n v="3.4431999999999997E-2"/>
    <n v="2.0362000000000002E-3"/>
    <n v="3.321575424537037E-2"/>
    <n v="0"/>
    <n v="42.31"/>
    <n v="57.69"/>
    <n v="7.93"/>
    <n v="611.98199999999997"/>
    <n v="134.4"/>
    <n v="0"/>
    <n v="0"/>
    <n v="8054.4782199937326"/>
    <n v="815.3306173613289"/>
    <n v="85.49"/>
    <n v="90.8"/>
    <n v="77.8"/>
    <n v="17"/>
    <s v=""/>
    <n v="99.69"/>
    <n v="4.92"/>
    <n v="2.2999999999999998"/>
    <n v="4"/>
    <n v="8.1"/>
    <s v=""/>
    <s v=""/>
    <n v="0"/>
    <m/>
    <s v=""/>
    <n v="9.6"/>
    <n v="90.74"/>
    <n v="90.742587723274994"/>
    <n v="78"/>
    <n v="8.1999999999999993"/>
    <n v="0"/>
    <n v="0"/>
    <n v="6"/>
    <n v="69.244250273816235"/>
    <n v="11"/>
    <n v="15"/>
    <n v="555.32830320000005"/>
    <n v="555.32830320000005"/>
  </r>
  <r>
    <x v="5"/>
    <x v="4"/>
    <n v="353940017"/>
    <s v="Piratininga"/>
    <m/>
    <m/>
    <m/>
    <m/>
    <m/>
    <m/>
    <n v="1.4378E-2"/>
    <n v="1.21227E-2"/>
    <n v="2.2553E-3"/>
    <n v="0"/>
    <n v="4.5140000000000002E-4"/>
    <n v="0"/>
    <n v="1.0298600000000002E-2"/>
    <n v="3.6280000000000001E-3"/>
    <n v="0"/>
    <n v="0"/>
    <n v="55.56"/>
    <n v="44.44"/>
    <m/>
    <s v=""/>
    <m/>
    <m/>
    <m/>
    <s v=""/>
    <s v=""/>
    <m/>
    <m/>
    <m/>
    <m/>
    <s v=""/>
    <m/>
    <m/>
    <m/>
    <m/>
    <m/>
    <s v=""/>
    <s v=""/>
    <m/>
    <m/>
    <s v=""/>
    <m/>
    <m/>
    <m/>
    <m/>
    <m/>
    <m/>
    <m/>
    <n v="7"/>
    <m/>
    <n v="5"/>
    <n v="4"/>
    <m/>
    <m/>
  </r>
  <r>
    <x v="3"/>
    <x v="4"/>
    <n v="35395099"/>
    <s v="Pitangueiras"/>
    <n v="0.99242781906827604"/>
    <n v="37295"/>
    <n v="36185"/>
    <n v="1110"/>
    <n v="86.816999999999993"/>
    <n v="97.02"/>
    <n v="0.45023209999999991"/>
    <n v="0.31398829999999989"/>
    <n v="0.1362438"/>
    <n v="0.09"/>
    <n v="0.10972209999999998"/>
    <n v="0.25626589999999999"/>
    <n v="5.8461500000000007E-2"/>
    <n v="2.5782600000000003E-2"/>
    <n v="0.11251491427662039"/>
    <n v="9"/>
    <n v="53.7"/>
    <n v="46.3"/>
    <n v="29.66"/>
    <n v="2001.78"/>
    <n v="1868.35"/>
    <n v="3"/>
    <n v="0"/>
    <n v="4633.7921973454886"/>
    <n v="558.08446172409163"/>
    <n v="99.11"/>
    <n v="99.11"/>
    <n v="99.11"/>
    <n v="29.08"/>
    <s v=""/>
    <n v="99.11"/>
    <n v="32.229999999999997"/>
    <n v="11.7"/>
    <n v="37.9"/>
    <n v="20.8"/>
    <s v=""/>
    <s v=""/>
    <n v="0"/>
    <m/>
    <s v=""/>
    <n v="9.5"/>
    <n v="100"/>
    <n v="9.66"/>
    <n v="6.7"/>
    <n v="2.4"/>
    <n v="1"/>
    <n v="0"/>
    <n v="8"/>
    <n v="97.764816964231599"/>
    <n v="29"/>
    <n v="25"/>
    <n v="2001.78"/>
    <n v="193.371948"/>
  </r>
  <r>
    <x v="9"/>
    <x v="4"/>
    <n v="353950912"/>
    <s v="Pitangueiras"/>
    <m/>
    <m/>
    <m/>
    <m/>
    <m/>
    <m/>
    <n v="0.19104559999999995"/>
    <n v="0.18988819999999995"/>
    <n v="1.1574000000000001E-3"/>
    <n v="0"/>
    <n v="0"/>
    <n v="0.15625"/>
    <n v="3.3360400000000005E-2"/>
    <n v="1.4352E-3"/>
    <n v="0"/>
    <n v="1"/>
    <n v="90"/>
    <n v="10"/>
    <m/>
    <s v=""/>
    <m/>
    <m/>
    <m/>
    <s v=""/>
    <s v=""/>
    <m/>
    <m/>
    <m/>
    <m/>
    <s v=""/>
    <m/>
    <m/>
    <m/>
    <m/>
    <m/>
    <s v=""/>
    <s v=""/>
    <m/>
    <m/>
    <s v=""/>
    <m/>
    <m/>
    <m/>
    <m/>
    <m/>
    <m/>
    <m/>
    <n v="3"/>
    <m/>
    <n v="9"/>
    <n v="1"/>
    <m/>
    <m/>
  </r>
  <r>
    <x v="12"/>
    <x v="4"/>
    <n v="353960819"/>
    <s v="Planalto"/>
    <n v="1.7649591783718901"/>
    <n v="4897"/>
    <n v="4274"/>
    <n v="623"/>
    <n v="16.913"/>
    <n v="87.28"/>
    <n v="0.28170459999999997"/>
    <n v="0.25965279999999996"/>
    <n v="2.2051800000000007E-2"/>
    <n v="0"/>
    <n v="1.3958400000000001E-2"/>
    <n v="8.4664299999999998E-2"/>
    <n v="0.15172450000000001"/>
    <n v="3.1357400000000001E-2"/>
    <n v="1.0986368489583334E-2"/>
    <n v="2"/>
    <n v="15.56"/>
    <n v="84.44"/>
    <n v="2.96"/>
    <n v="228.042"/>
    <n v="60.52"/>
    <n v="0"/>
    <n v="0"/>
    <n v="13588.107004288338"/>
    <n v="1094.7763937104351"/>
    <n v="86.15"/>
    <n v="84.38"/>
    <n v="85.37"/>
    <n v="10.71"/>
    <s v=""/>
    <n v="100"/>
    <n v="42.05"/>
    <n v="13.4"/>
    <n v="51.9"/>
    <n v="13"/>
    <s v=""/>
    <s v=""/>
    <n v="0"/>
    <m/>
    <s v=""/>
    <n v="7.6"/>
    <n v="92.99"/>
    <n v="92.987012987013003"/>
    <n v="73.5"/>
    <n v="7.9"/>
    <n v="0"/>
    <n v="0"/>
    <n v="6"/>
    <n v="127.43064292148971"/>
    <n v="7"/>
    <n v="38"/>
    <n v="212.04944420000001"/>
    <n v="212.04944420000001"/>
  </r>
  <r>
    <x v="5"/>
    <x v="4"/>
    <n v="353970717"/>
    <s v="Platina"/>
    <n v="0.95407256053474698"/>
    <n v="3378"/>
    <n v="2743"/>
    <n v="635"/>
    <n v="10.304"/>
    <n v="81.2"/>
    <n v="0.17399630000000002"/>
    <n v="0.16539800000000002"/>
    <n v="8.5982999999999997E-3"/>
    <n v="0"/>
    <n v="8.3657000000000002E-3"/>
    <n v="2.2222200000000001E-2"/>
    <n v="0.14317579999999999"/>
    <n v="2.3260000000000002E-4"/>
    <n v="6.8096609374999999E-3"/>
    <n v="4"/>
    <n v="61.54"/>
    <n v="38.46"/>
    <n v="1.91"/>
    <n v="147.15"/>
    <n v="37.86"/>
    <n v="0"/>
    <n v="0"/>
    <n v="28100.461811722915"/>
    <n v="3080.7815275310841"/>
    <n v="77.41"/>
    <n v="92.46"/>
    <n v="77.09"/>
    <n v="19.920000000000002"/>
    <s v=""/>
    <n v="98.31"/>
    <n v="10.94"/>
    <n v="5.8"/>
    <n v="13.1"/>
    <n v="2.6"/>
    <s v=""/>
    <s v=""/>
    <n v="0"/>
    <m/>
    <s v=""/>
    <n v="10"/>
    <n v="92.84"/>
    <n v="92.838780756518503"/>
    <n v="74.3"/>
    <n v="8.1999999999999993"/>
    <n v="0"/>
    <n v="0"/>
    <n v="1"/>
    <n v="117.48015170542403"/>
    <n v="8"/>
    <n v="5"/>
    <n v="136.61226590000001"/>
    <n v="136.61226590000001"/>
  </r>
  <r>
    <x v="18"/>
    <x v="4"/>
    <n v="35398066"/>
    <s v="Poá"/>
    <n v="0.95266267134868099"/>
    <n v="111929"/>
    <n v="110161"/>
    <n v="1768"/>
    <n v="6515.076"/>
    <n v="98.42"/>
    <n v="1.9071699999999997E-2"/>
    <n v="1.5056599999999998E-2"/>
    <n v="4.0150999999999997E-3"/>
    <n v="0"/>
    <n v="0"/>
    <n v="3.4954000000000001E-3"/>
    <n v="2.8900000000000001E-5"/>
    <n v="1.5547399999999998E-2"/>
    <n v="0.38993783564814816"/>
    <n v="0"/>
    <n v="27.27"/>
    <n v="72.73"/>
    <n v="101.56"/>
    <n v="6093.3059999999996"/>
    <n v="1443.2"/>
    <n v="8"/>
    <n v="0"/>
    <n v="73.255009872329779"/>
    <n v="11.270001518819969"/>
    <n v="100"/>
    <n v="100"/>
    <n v="99.98"/>
    <n v="30.61"/>
    <s v=""/>
    <n v="100"/>
    <n v="19.07"/>
    <n v="7.3"/>
    <n v="25.1"/>
    <n v="10"/>
    <s v=""/>
    <s v=""/>
    <n v="0"/>
    <m/>
    <s v=""/>
    <n v="9.6"/>
    <n v="95.42"/>
    <n v="88.738400546821595"/>
    <n v="76.3"/>
    <n v="8"/>
    <n v="1"/>
    <n v="0"/>
    <n v="27"/>
    <n v="0"/>
    <n v="3"/>
    <n v="8"/>
    <n v="5814.0884779999997"/>
    <n v="5407.1022849999999"/>
  </r>
  <r>
    <x v="16"/>
    <x v="4"/>
    <n v="353990518"/>
    <s v="Poloni"/>
    <m/>
    <m/>
    <m/>
    <m/>
    <m/>
    <m/>
    <n v="4.3411999999999999E-3"/>
    <n v="4.1444000000000003E-3"/>
    <n v="1.9680000000000001E-4"/>
    <n v="0"/>
    <n v="0"/>
    <n v="1.042E-4"/>
    <n v="4.1444000000000003E-3"/>
    <n v="9.2600000000000001E-5"/>
    <n v="0"/>
    <n v="1"/>
    <n v="33.33"/>
    <n v="66.67"/>
    <m/>
    <s v=""/>
    <m/>
    <m/>
    <m/>
    <s v=""/>
    <s v=""/>
    <m/>
    <m/>
    <m/>
    <m/>
    <s v=""/>
    <m/>
    <m/>
    <m/>
    <m/>
    <m/>
    <s v=""/>
    <s v=""/>
    <m/>
    <m/>
    <s v=""/>
    <m/>
    <m/>
    <m/>
    <m/>
    <m/>
    <m/>
    <m/>
    <n v="0"/>
    <m/>
    <n v="2"/>
    <n v="4"/>
    <m/>
    <m/>
  </r>
  <r>
    <x v="12"/>
    <x v="4"/>
    <n v="353990519"/>
    <s v="Poloni"/>
    <n v="0.851185674953858"/>
    <n v="5562"/>
    <n v="4951"/>
    <n v="611"/>
    <n v="41.27"/>
    <n v="89.01"/>
    <n v="1.6905400000000004E-2"/>
    <n v="0"/>
    <n v="1.6905400000000004E-2"/>
    <n v="0"/>
    <n v="9.1295999999999999E-3"/>
    <n v="7.523199999999999E-3"/>
    <n v="0"/>
    <n v="2.5260000000000001E-4"/>
    <n v="1.3062009375000001E-2"/>
    <n v="0"/>
    <n v="0"/>
    <n v="100"/>
    <n v="3.67"/>
    <n v="282.798"/>
    <n v="59.77"/>
    <n v="0"/>
    <n v="0"/>
    <n v="5669.9029126213591"/>
    <n v="510.29126213592235"/>
    <n v="90.18"/>
    <n v="89"/>
    <n v="89.87"/>
    <n v="14.9"/>
    <s v=""/>
    <n v="100"/>
    <n v="6.64"/>
    <n v="2.1"/>
    <n v="1.8"/>
    <n v="19"/>
    <s v=""/>
    <s v=""/>
    <n v="0"/>
    <m/>
    <s v=""/>
    <n v="7.8"/>
    <n v="98.58"/>
    <n v="98.582709050415104"/>
    <n v="78.900000000000006"/>
    <n v="8.6"/>
    <n v="0"/>
    <n v="0"/>
    <n v="2"/>
    <n v="68.902109481145573"/>
    <n v="0"/>
    <n v="23"/>
    <n v="278.78992950000003"/>
    <n v="278.78992950000003"/>
  </r>
  <r>
    <x v="0"/>
    <x v="4"/>
    <n v="354000220"/>
    <s v="Pompéia"/>
    <n v="0.73708330818553802"/>
    <n v="20775"/>
    <n v="19425"/>
    <n v="1350"/>
    <n v="26.417999999999999"/>
    <n v="93.5"/>
    <n v="7.3669000000000009E-3"/>
    <n v="0"/>
    <n v="7.3669000000000009E-3"/>
    <n v="0"/>
    <n v="5.4630000000000008E-3"/>
    <n v="3.704E-4"/>
    <n v="0"/>
    <n v="1.5334999999999999E-3"/>
    <n v="5.881200520833333E-2"/>
    <n v="3"/>
    <n v="0"/>
    <n v="100"/>
    <n v="14.02"/>
    <n v="1081.4580000000001"/>
    <n v="251.33"/>
    <n v="2"/>
    <n v="0"/>
    <n v="8728.3754512635387"/>
    <n v="1062.5848375451264"/>
    <n v="93"/>
    <n v="93.04"/>
    <n v="93"/>
    <n v="28.73"/>
    <s v=""/>
    <n v="99.96"/>
    <n v="0.44"/>
    <n v="0.2"/>
    <n v="0"/>
    <n v="1.6"/>
    <s v=""/>
    <s v=""/>
    <n v="0"/>
    <m/>
    <s v=""/>
    <n v="7.2"/>
    <n v="95"/>
    <n v="95"/>
    <n v="76.8"/>
    <n v="7.9"/>
    <n v="0"/>
    <n v="0"/>
    <n v="8"/>
    <n v="8.5016655737008069"/>
    <n v="0"/>
    <n v="6"/>
    <n v="1027.3851"/>
    <n v="1027.3851"/>
  </r>
  <r>
    <x v="1"/>
    <x v="4"/>
    <n v="354000221"/>
    <s v="Pompéia"/>
    <m/>
    <m/>
    <m/>
    <m/>
    <m/>
    <m/>
    <n v="3.5811999999999997E-3"/>
    <n v="0"/>
    <n v="3.5811999999999997E-3"/>
    <n v="0"/>
    <n v="0"/>
    <n v="2.8450999999999997E-3"/>
    <n v="1.111E-4"/>
    <n v="6.2500000000000001E-4"/>
    <n v="0"/>
    <n v="0"/>
    <n v="0"/>
    <n v="100"/>
    <m/>
    <s v=""/>
    <m/>
    <m/>
    <m/>
    <s v=""/>
    <s v=""/>
    <m/>
    <m/>
    <m/>
    <m/>
    <s v=""/>
    <m/>
    <m/>
    <m/>
    <m/>
    <m/>
    <s v=""/>
    <s v=""/>
    <m/>
    <m/>
    <s v=""/>
    <m/>
    <m/>
    <m/>
    <m/>
    <m/>
    <m/>
    <m/>
    <n v="0"/>
    <m/>
    <n v="0"/>
    <n v="5"/>
    <m/>
    <m/>
  </r>
  <r>
    <x v="2"/>
    <x v="4"/>
    <n v="354010116"/>
    <s v="Pongaí"/>
    <n v="-0.57517419120790603"/>
    <n v="3385"/>
    <n v="2931"/>
    <n v="454"/>
    <n v="18.459"/>
    <n v="86.59"/>
    <n v="3.3827700000000002E-2"/>
    <n v="2.1533199999999999E-2"/>
    <n v="1.22945E-2"/>
    <n v="0"/>
    <n v="9.7222000000000003E-3"/>
    <n v="2.3812999999999998E-3"/>
    <n v="1.0030799999999999E-2"/>
    <n v="1.16934E-2"/>
    <n v="8.0155742187500018E-3"/>
    <n v="2"/>
    <n v="36.36"/>
    <n v="63.64"/>
    <n v="2.06"/>
    <n v="158.54400000000001"/>
    <n v="18.34"/>
    <n v="0"/>
    <n v="0"/>
    <n v="12763.462333825702"/>
    <n v="1211.1314623338262"/>
    <n v="90.93"/>
    <n v="84.03"/>
    <n v="90.98"/>
    <n v="17.579999999999998"/>
    <s v=""/>
    <n v="100"/>
    <n v="6.04"/>
    <n v="2.5"/>
    <n v="5"/>
    <n v="9.5"/>
    <s v=""/>
    <s v=""/>
    <n v="0"/>
    <m/>
    <s v=""/>
    <n v="9.5"/>
    <n v="98.26"/>
    <n v="98.257601639904394"/>
    <n v="88.4"/>
    <n v="9.6999999999999993"/>
    <n v="0"/>
    <n v="0"/>
    <n v="2"/>
    <n v="124.75712565430482"/>
    <n v="4"/>
    <n v="7"/>
    <n v="155.7815319"/>
    <n v="155.7815319"/>
  </r>
  <r>
    <x v="4"/>
    <x v="4"/>
    <n v="35402004"/>
    <s v="Pontal"/>
    <m/>
    <m/>
    <m/>
    <m/>
    <m/>
    <m/>
    <n v="0.58912039999999999"/>
    <n v="0.48888890000000002"/>
    <n v="0.1002315"/>
    <n v="0.28999999999999998"/>
    <n v="0"/>
    <n v="0.58912039999999999"/>
    <n v="0"/>
    <n v="0"/>
    <n v="0"/>
    <n v="1"/>
    <n v="40"/>
    <n v="60"/>
    <m/>
    <s v=""/>
    <m/>
    <m/>
    <m/>
    <s v=""/>
    <s v=""/>
    <m/>
    <m/>
    <m/>
    <m/>
    <s v=""/>
    <m/>
    <m/>
    <m/>
    <m/>
    <m/>
    <s v=""/>
    <s v=""/>
    <m/>
    <m/>
    <s v=""/>
    <m/>
    <m/>
    <m/>
    <m/>
    <m/>
    <m/>
    <m/>
    <n v="4"/>
    <m/>
    <n v="2"/>
    <n v="3"/>
    <m/>
    <m/>
  </r>
  <r>
    <x v="3"/>
    <x v="4"/>
    <n v="35402009"/>
    <s v="Pontal"/>
    <n v="2.5488046750748801"/>
    <n v="46092"/>
    <n v="45502"/>
    <n v="590"/>
    <n v="129.74199999999999"/>
    <n v="98.72"/>
    <n v="6.49869E-2"/>
    <n v="5.84707E-2"/>
    <n v="6.5161999999999998E-3"/>
    <n v="0.11"/>
    <n v="4.7222299999999995E-2"/>
    <n v="1.0555500000000001E-2"/>
    <n v="3.7040000000000003E-3"/>
    <n v="3.5050999999999997E-3"/>
    <n v="0.14030319444444445"/>
    <n v="0"/>
    <n v="50"/>
    <n v="50"/>
    <n v="36.75"/>
    <n v="2480.922"/>
    <n v="2480.92"/>
    <n v="1"/>
    <n v="0"/>
    <n v="3639.927102317105"/>
    <n v="389.99218953397559"/>
    <n v="100"/>
    <n v="98.13"/>
    <n v="100"/>
    <n v="0"/>
    <s v=""/>
    <n v="100"/>
    <n v="36.96"/>
    <n v="12.3"/>
    <n v="45.6"/>
    <n v="18.7"/>
    <s v=""/>
    <s v=""/>
    <n v="0"/>
    <m/>
    <s v=""/>
    <n v="10"/>
    <n v="100"/>
    <n v="0"/>
    <n v="0"/>
    <n v="1.5"/>
    <n v="0"/>
    <n v="0"/>
    <n v="5"/>
    <n v="33.498880895837686"/>
    <n v="5"/>
    <n v="5"/>
    <n v="2480.922"/>
    <n v="0"/>
  </r>
  <r>
    <x v="16"/>
    <x v="4"/>
    <n v="354025918"/>
    <s v="Pontalinda"/>
    <n v="1.1783744957365001"/>
    <n v="4333"/>
    <n v="3727"/>
    <n v="606"/>
    <n v="20.608000000000001"/>
    <n v="86.01"/>
    <n v="0.29637439999999998"/>
    <n v="0.28902719999999998"/>
    <n v="7.3471999999999999E-3"/>
    <n v="0"/>
    <n v="6.7128999999999999E-3"/>
    <n v="0"/>
    <n v="0.28868929999999998"/>
    <n v="9.7219999999999989E-4"/>
    <n v="8.8612106770833317E-3"/>
    <n v="5"/>
    <n v="76.92"/>
    <n v="23.08"/>
    <n v="2.6"/>
    <n v="200.61"/>
    <n v="48.34"/>
    <n v="0"/>
    <n v="0"/>
    <n v="11499.395338102931"/>
    <n v="946.15278098315252"/>
    <n v="78.53"/>
    <n v="100"/>
    <n v="77.819999999999993"/>
    <n v="15.87"/>
    <s v=""/>
    <n v="94.62"/>
    <n v="59.27"/>
    <n v="18.8"/>
    <n v="78.099999999999994"/>
    <n v="5.7"/>
    <s v=""/>
    <s v=""/>
    <n v="0"/>
    <m/>
    <s v=""/>
    <n v="7.7"/>
    <n v="87.25"/>
    <n v="87.246690083761195"/>
    <n v="75.900000000000006"/>
    <n v="8.1999999999999993"/>
    <n v="0"/>
    <n v="0"/>
    <n v="1"/>
    <n v="78.995977582422753"/>
    <n v="20"/>
    <n v="6"/>
    <n v="175.02558500000001"/>
    <n v="175.02558500000001"/>
  </r>
  <r>
    <x v="10"/>
    <x v="4"/>
    <n v="354030915"/>
    <s v="Pontes Gestal"/>
    <n v="5.9671980312492302E-2"/>
    <n v="2522"/>
    <n v="2205"/>
    <n v="317"/>
    <n v="11.615"/>
    <n v="87.43"/>
    <n v="0.1504462"/>
    <n v="4.7410399999999998E-2"/>
    <n v="0.10303580000000001"/>
    <n v="0.3"/>
    <n v="8.8170999999999996E-3"/>
    <n v="9.3055499999999999E-2"/>
    <n v="4.8521500000000002E-2"/>
    <n v="5.2099999999999999E-5"/>
    <n v="6.5677083333333334E-3"/>
    <n v="2"/>
    <n v="36.36"/>
    <n v="63.64"/>
    <n v="1.53"/>
    <n v="118.044"/>
    <n v="21.25"/>
    <n v="1"/>
    <n v="0"/>
    <n v="20757.240285487707"/>
    <n v="2250.7850911974629"/>
    <n v="100"/>
    <m/>
    <n v="99.19"/>
    <n v="10.77"/>
    <s v=""/>
    <n v="100"/>
    <n v="28.39"/>
    <n v="9.1"/>
    <n v="13.5"/>
    <n v="57.2"/>
    <s v=""/>
    <s v=""/>
    <n v="0"/>
    <m/>
    <s v=""/>
    <n v="8.1999999999999993"/>
    <n v="100"/>
    <n v="100"/>
    <n v="82"/>
    <n v="10"/>
    <n v="0"/>
    <n v="0"/>
    <n v="3"/>
    <n v="137.03409992069783"/>
    <n v="4"/>
    <n v="7"/>
    <n v="118.044"/>
    <n v="118.044"/>
  </r>
  <r>
    <x v="10"/>
    <x v="4"/>
    <n v="354040815"/>
    <s v="Populina"/>
    <n v="-0.57699294227847597"/>
    <n v="4079"/>
    <n v="3374"/>
    <n v="705"/>
    <n v="12.932"/>
    <n v="82.72"/>
    <n v="5.0792699999999996E-2"/>
    <n v="4.4675099999999995E-2"/>
    <n v="6.1175999999999999E-3"/>
    <n v="0.04"/>
    <n v="0"/>
    <n v="0"/>
    <n v="5.0747600000000004E-2"/>
    <n v="4.5099999999999998E-5"/>
    <n v="1.027079453125E-2"/>
    <n v="2"/>
    <n v="41.67"/>
    <n v="58.33"/>
    <n v="2.41"/>
    <n v="185.59800000000001"/>
    <n v="37.119999999999997"/>
    <n v="0"/>
    <n v="0"/>
    <n v="19328.266732042168"/>
    <n v="2010.1397401323854"/>
    <n v="96.69"/>
    <n v="94.03"/>
    <n v="94.48"/>
    <n v="14.37"/>
    <s v=""/>
    <n v="100"/>
    <n v="6.43"/>
    <n v="2"/>
    <n v="8.4"/>
    <n v="2.4"/>
    <s v=""/>
    <s v=""/>
    <n v="0"/>
    <m/>
    <s v=""/>
    <n v="9.1999999999999993"/>
    <n v="100"/>
    <n v="100"/>
    <n v="80"/>
    <n v="10"/>
    <n v="0"/>
    <n v="0"/>
    <n v="0"/>
    <n v="0"/>
    <n v="5"/>
    <n v="7"/>
    <n v="185.59800000000001"/>
    <n v="185.59800000000001"/>
  </r>
  <r>
    <x v="8"/>
    <x v="4"/>
    <n v="354050710"/>
    <s v="Porangaba"/>
    <n v="1.5216939746462801"/>
    <n v="8939"/>
    <n v="4316"/>
    <n v="4623"/>
    <n v="33.533000000000001"/>
    <n v="48.28"/>
    <n v="4.0033700000000005E-2"/>
    <n v="3.1758300000000003E-2"/>
    <n v="8.2753999999999987E-3"/>
    <n v="0"/>
    <n v="3.1758300000000003E-2"/>
    <n v="0"/>
    <n v="0"/>
    <n v="8.2753999999999987E-3"/>
    <n v="1.6758297135416666E-2"/>
    <n v="3"/>
    <n v="20"/>
    <n v="80"/>
    <n v="3.19"/>
    <n v="245.97"/>
    <n v="116.09"/>
    <n v="0"/>
    <n v="0"/>
    <n v="8325.8709027855457"/>
    <n v="1270.0481038147443"/>
    <n v="71.989999999999995"/>
    <n v="72.72"/>
    <n v="35.36"/>
    <n v="32.39"/>
    <s v=""/>
    <n v="100"/>
    <n v="4.71"/>
    <n v="1.7"/>
    <n v="6.5"/>
    <n v="2.2999999999999998"/>
    <s v=""/>
    <s v=""/>
    <n v="0"/>
    <m/>
    <s v=""/>
    <n v="9.8000000000000007"/>
    <n v="72.33"/>
    <n v="72.3334885887284"/>
    <n v="52.8"/>
    <n v="6.2"/>
    <n v="0"/>
    <n v="0"/>
    <n v="9"/>
    <n v="190.95018868218904"/>
    <n v="1"/>
    <n v="4"/>
    <n v="177.9186819"/>
    <n v="177.9186819"/>
  </r>
  <r>
    <x v="8"/>
    <x v="4"/>
    <n v="354060610"/>
    <s v="Porto Feliz"/>
    <n v="0.60409999982422602"/>
    <n v="50607"/>
    <n v="43490"/>
    <n v="7117"/>
    <n v="90.927999999999997"/>
    <n v="85.94"/>
    <n v="0.55869789999999997"/>
    <n v="0.38575929999999992"/>
    <n v="0.17293860000000003"/>
    <n v="0"/>
    <n v="0.1863332"/>
    <n v="7.9592400000000008E-2"/>
    <n v="0.10677650000000002"/>
    <n v="0.18599579999999991"/>
    <n v="0.15404677083333335"/>
    <n v="77"/>
    <n v="18.489999999999998"/>
    <n v="81.510000000000005"/>
    <n v="35.11"/>
    <n v="2370.2220000000002"/>
    <n v="369.63"/>
    <n v="7"/>
    <n v="1"/>
    <n v="3134.4691445847411"/>
    <n v="473.59772363507022"/>
    <n v="100"/>
    <n v="88.09"/>
    <n v="100"/>
    <n v="30.76"/>
    <s v=""/>
    <n v="100"/>
    <n v="30.87"/>
    <n v="11.1"/>
    <n v="36.700000000000003"/>
    <n v="22.8"/>
    <s v=""/>
    <s v=""/>
    <n v="0"/>
    <m/>
    <s v=""/>
    <n v="9.3000000000000007"/>
    <n v="99"/>
    <n v="99"/>
    <n v="84.4"/>
    <n v="10"/>
    <n v="0"/>
    <n v="1"/>
    <n v="84"/>
    <n v="120.74255045646984"/>
    <n v="27"/>
    <n v="119"/>
    <n v="2346.5197800000001"/>
    <n v="2346.5197800000001"/>
  </r>
  <r>
    <x v="3"/>
    <x v="4"/>
    <n v="35407059"/>
    <s v="Porto Ferreira"/>
    <n v="0.63296944267434696"/>
    <n v="53117"/>
    <n v="52164"/>
    <n v="953"/>
    <n v="217.773"/>
    <n v="98.21"/>
    <n v="0.37431819999999993"/>
    <n v="0.35774709999999993"/>
    <n v="1.6571099999999998E-2"/>
    <n v="0.32"/>
    <n v="0"/>
    <n v="6.6306000000000004E-2"/>
    <n v="0.30601210000000001"/>
    <n v="2.0000999999999999E-3"/>
    <n v="0.15879296410995367"/>
    <n v="25"/>
    <n v="61.4"/>
    <n v="38.6"/>
    <n v="43.29"/>
    <n v="2922.0479999999998"/>
    <n v="2385.4"/>
    <n v="2"/>
    <n v="0"/>
    <n v="1971.1113202929382"/>
    <n v="231.54620931151979"/>
    <n v="98.21"/>
    <n v="96.37"/>
    <n v="96.25"/>
    <n v="33.880000000000003"/>
    <s v=""/>
    <n v="100"/>
    <n v="31.19"/>
    <n v="11.3"/>
    <n v="44.2"/>
    <n v="4.2"/>
    <s v=""/>
    <s v=""/>
    <n v="0"/>
    <m/>
    <s v=""/>
    <n v="5.9"/>
    <n v="98"/>
    <n v="21.5992"/>
    <n v="18.399999999999999"/>
    <n v="3.5"/>
    <n v="0"/>
    <n v="0"/>
    <n v="20"/>
    <n v="0"/>
    <n v="35"/>
    <n v="22"/>
    <n v="2863.6070399999999"/>
    <n v="631.13899160000005"/>
  </r>
  <r>
    <x v="15"/>
    <x v="4"/>
    <n v="35407542"/>
    <s v="Potim"/>
    <n v="1.72024984559467"/>
    <n v="20171"/>
    <n v="15296"/>
    <n v="4875"/>
    <n v="451.75799999999998"/>
    <n v="75.83"/>
    <n v="0.1007256"/>
    <n v="5.5555599999999997E-2"/>
    <n v="4.5170000000000002E-2"/>
    <n v="0"/>
    <n v="2.30092E-2"/>
    <n v="1.85185E-2"/>
    <n v="5.5555599999999997E-2"/>
    <n v="3.6422999999999998E-3"/>
    <n v="4.3621013168402771E-2"/>
    <n v="1"/>
    <n v="11.11"/>
    <n v="88.89"/>
    <n v="12.16"/>
    <n v="938.19600000000003"/>
    <n v="909.1"/>
    <n v="0"/>
    <n v="0"/>
    <n v="1047.4998760596895"/>
    <n v="93.805959050121416"/>
    <m/>
    <n v="96.02"/>
    <m/>
    <m/>
    <s v=""/>
    <m/>
    <n v="34.729999999999997"/>
    <n v="15"/>
    <n v="24.2"/>
    <n v="75.3"/>
    <s v=""/>
    <s v=""/>
    <n v="0"/>
    <m/>
    <s v=""/>
    <n v="9.6"/>
    <n v="100"/>
    <n v="10"/>
    <n v="3.1"/>
    <n v="1.8"/>
    <n v="0"/>
    <n v="0"/>
    <n v="1"/>
    <n v="52.726881677888748"/>
    <n v="1"/>
    <n v="8"/>
    <n v="938.19600000000003"/>
    <n v="93.819599999999994"/>
  </r>
  <r>
    <x v="2"/>
    <x v="4"/>
    <n v="354080416"/>
    <s v="Potirendaba"/>
    <n v="1.00014946267533"/>
    <n v="16194"/>
    <n v="14791"/>
    <n v="1403"/>
    <n v="47.296999999999997"/>
    <n v="91.34"/>
    <n v="0.22204759999999996"/>
    <n v="0.1117142"/>
    <n v="0.11033339999999997"/>
    <n v="0"/>
    <n v="6.5057900000000002E-2"/>
    <n v="9.8481999999999997E-3"/>
    <n v="0.13373450000000001"/>
    <n v="1.3407000000000002E-2"/>
    <n v="4.9294236111111112E-2"/>
    <n v="3"/>
    <n v="13.58"/>
    <n v="86.42"/>
    <n v="10.6"/>
    <n v="818.04600000000005"/>
    <n v="139.07"/>
    <n v="2"/>
    <n v="0"/>
    <n v="4907.4175620600226"/>
    <n v="447.89922193404959"/>
    <n v="100"/>
    <m/>
    <n v="100"/>
    <n v="0"/>
    <s v=""/>
    <n v="100"/>
    <n v="21.56"/>
    <n v="8.8000000000000007"/>
    <n v="14"/>
    <n v="48"/>
    <s v=""/>
    <s v=""/>
    <n v="0"/>
    <m/>
    <s v=""/>
    <n v="7.1"/>
    <n v="100"/>
    <n v="100"/>
    <n v="83"/>
    <n v="10"/>
    <n v="1"/>
    <n v="0"/>
    <n v="11"/>
    <n v="131.86125828887478"/>
    <n v="11"/>
    <n v="70"/>
    <n v="818.04600000000005"/>
    <n v="818.04600000000005"/>
  </r>
  <r>
    <x v="1"/>
    <x v="4"/>
    <n v="354085321"/>
    <s v="Pracinha"/>
    <n v="2.3098371479330901"/>
    <n v="2885"/>
    <n v="1382"/>
    <n v="1503"/>
    <n v="45.756999999999998"/>
    <n v="47.9"/>
    <n v="9.3809999999999998E-4"/>
    <n v="0"/>
    <n v="9.3809999999999998E-4"/>
    <n v="0"/>
    <n v="4.6300000000000001E-5"/>
    <n v="0"/>
    <n v="8.6629999999999997E-4"/>
    <n v="2.55E-5"/>
    <n v="3.59498046875E-3"/>
    <n v="0"/>
    <n v="0"/>
    <n v="100"/>
    <n v="1.23"/>
    <n v="94.662000000000006"/>
    <n v="42.6"/>
    <n v="0"/>
    <n v="0"/>
    <n v="5356.201039861352"/>
    <n v="655.86135181975737"/>
    <n v="47.85"/>
    <n v="73.930000000000007"/>
    <n v="47.47"/>
    <n v="12.04"/>
    <s v=""/>
    <n v="99.89"/>
    <n v="0.41"/>
    <n v="0.2"/>
    <n v="0"/>
    <n v="1.6"/>
    <s v=""/>
    <s v=""/>
    <n v="0"/>
    <m/>
    <s v=""/>
    <n v="8.1999999999999993"/>
    <n v="100"/>
    <n v="100"/>
    <n v="55"/>
    <n v="7.1"/>
    <n v="0"/>
    <n v="0"/>
    <n v="1"/>
    <n v="0"/>
    <n v="0"/>
    <n v="4"/>
    <n v="94.662000000000006"/>
    <n v="94.662000000000006"/>
  </r>
  <r>
    <x v="3"/>
    <x v="4"/>
    <n v="35409039"/>
    <s v="Pradópolis"/>
    <n v="2.3833155469982898"/>
    <n v="19609"/>
    <n v="18243"/>
    <n v="1366"/>
    <n v="117.279"/>
    <n v="93.03"/>
    <n v="0.16972770000000001"/>
    <n v="1.6208800000000002E-2"/>
    <n v="0.15351890000000001"/>
    <n v="1.36"/>
    <n v="0.1256341"/>
    <n v="3.84889E-2"/>
    <n v="5.3240000000000006E-3"/>
    <n v="2.8069999999999999E-4"/>
    <n v="5.9689432870370374E-2"/>
    <n v="4"/>
    <n v="33.33"/>
    <n v="66.67"/>
    <n v="13.08"/>
    <n v="1009.098"/>
    <n v="10.09"/>
    <n v="1"/>
    <n v="0"/>
    <n v="3586.3776837166606"/>
    <n v="418.1426895813147"/>
    <n v="100"/>
    <m/>
    <n v="92.65"/>
    <n v="52.33"/>
    <s v=""/>
    <n v="100"/>
    <n v="21.22"/>
    <n v="7.6"/>
    <n v="3"/>
    <n v="59"/>
    <s v=""/>
    <s v=""/>
    <n v="0"/>
    <m/>
    <s v=""/>
    <n v="10"/>
    <n v="100"/>
    <n v="100"/>
    <n v="99"/>
    <n v="10"/>
    <n v="0"/>
    <n v="0"/>
    <n v="3"/>
    <n v="211.0926405912393"/>
    <n v="6"/>
    <n v="12"/>
    <n v="1009.098"/>
    <n v="1009.098"/>
  </r>
  <r>
    <x v="19"/>
    <x v="4"/>
    <n v="35410007"/>
    <s v="Praia Grande"/>
    <n v="2.3700462242329099"/>
    <n v="295928"/>
    <n v="295928"/>
    <n v="0"/>
    <n v="1985.028"/>
    <n v="100"/>
    <n v="1.1535008"/>
    <n v="1.1483056"/>
    <n v="5.1951999999999996E-3"/>
    <n v="0"/>
    <n v="1.1483056"/>
    <n v="6.1190000000000007E-4"/>
    <n v="0"/>
    <n v="4.5833000000000002E-3"/>
    <n v="0.94497140098148169"/>
    <n v="5"/>
    <n v="41.67"/>
    <n v="58.33"/>
    <n v="274.23"/>
    <n v="16454.07"/>
    <n v="16454.07"/>
    <n v="30"/>
    <n v="1"/>
    <n v="893.02695250196007"/>
    <n v="112.96044983915006"/>
    <n v="91.66"/>
    <n v="100"/>
    <n v="70.52"/>
    <n v="29.85"/>
    <s v=""/>
    <n v="91.66"/>
    <n v="36.85"/>
    <n v="13.8"/>
    <n v="55.5"/>
    <n v="0.5"/>
    <s v=""/>
    <s v=""/>
    <n v="0"/>
    <m/>
    <s v=""/>
    <n v="9.5"/>
    <n v="70.239999999999995"/>
    <n v="0"/>
    <n v="0"/>
    <n v="1.2"/>
    <n v="7"/>
    <n v="1"/>
    <n v="15"/>
    <n v="121.48515804897855"/>
    <n v="5"/>
    <n v="7"/>
    <n v="11557.193590000001"/>
    <n v="0"/>
  </r>
  <r>
    <x v="5"/>
    <x v="4"/>
    <n v="354105917"/>
    <s v="Pratânia"/>
    <n v="1.25826383274528"/>
    <n v="4926"/>
    <n v="3909"/>
    <n v="1017"/>
    <n v="27.393999999999998"/>
    <n v="79.349999999999994"/>
    <n v="0.10394970000000001"/>
    <n v="9.3009300000000003E-2"/>
    <n v="1.0940400000000001E-2"/>
    <n v="0"/>
    <n v="1.0648100000000001E-2"/>
    <n v="2.0550000000000001E-4"/>
    <n v="9.3009300000000003E-2"/>
    <n v="8.6799999999999996E-5"/>
    <n v="1.1078368750000001E-2"/>
    <n v="4"/>
    <n v="14.29"/>
    <n v="85.71"/>
    <n v="2.69"/>
    <n v="207.63"/>
    <n v="40.15"/>
    <n v="0"/>
    <n v="0"/>
    <n v="10179.098660170524"/>
    <n v="1088.331303288672"/>
    <n v="86.36"/>
    <n v="78.83"/>
    <n v="85.51"/>
    <n v="30.38"/>
    <s v=""/>
    <n v="100"/>
    <n v="12.37"/>
    <n v="6.5"/>
    <n v="13.9"/>
    <n v="6.4"/>
    <s v=""/>
    <s v=""/>
    <n v="0"/>
    <m/>
    <s v=""/>
    <n v="8"/>
    <n v="97.19"/>
    <n v="97.185644203459901"/>
    <n v="80.7"/>
    <n v="10"/>
    <n v="0"/>
    <n v="0"/>
    <n v="2"/>
    <n v="99.292596665009896"/>
    <n v="1"/>
    <n v="6"/>
    <n v="201.78655309999999"/>
    <n v="201.78655309999999"/>
  </r>
  <r>
    <x v="2"/>
    <x v="4"/>
    <n v="354110916"/>
    <s v="Presidente Alves"/>
    <n v="-0.31290807890505001"/>
    <n v="4052"/>
    <n v="3495"/>
    <n v="557"/>
    <n v="14.042"/>
    <n v="86.25"/>
    <n v="0.20187519999999998"/>
    <n v="0.19166689999999997"/>
    <n v="1.02083E-2"/>
    <n v="0"/>
    <n v="9.1806000000000006E-3"/>
    <n v="0"/>
    <n v="0.19197709999999996"/>
    <n v="7.1749999999999993E-4"/>
    <n v="9.2299072916666672E-3"/>
    <n v="0"/>
    <n v="63.16"/>
    <n v="36.840000000000003"/>
    <n v="2.4300000000000002"/>
    <n v="187.27199999999999"/>
    <n v="48.02"/>
    <n v="0"/>
    <n v="0"/>
    <n v="16966.554787759131"/>
    <n v="1634.3928923988151"/>
    <n v="87.47"/>
    <n v="83.23"/>
    <n v="85.65"/>
    <n v="18.260000000000002"/>
    <s v=""/>
    <n v="100"/>
    <n v="22.68"/>
    <n v="9.3000000000000007"/>
    <n v="28.2"/>
    <n v="4.9000000000000004"/>
    <s v=""/>
    <s v=""/>
    <n v="0"/>
    <m/>
    <s v=""/>
    <n v="8.6999999999999993"/>
    <n v="92.26"/>
    <n v="92.261392949269094"/>
    <n v="74.400000000000006"/>
    <n v="8"/>
    <n v="0"/>
    <n v="0"/>
    <n v="0"/>
    <n v="97.509105081973658"/>
    <n v="12"/>
    <n v="7"/>
    <n v="172.7797558"/>
    <n v="172.7797558"/>
  </r>
  <r>
    <x v="0"/>
    <x v="4"/>
    <n v="354110920"/>
    <s v="Presidente Alves"/>
    <m/>
    <m/>
    <m/>
    <m/>
    <m/>
    <m/>
    <n v="0"/>
    <n v="0"/>
    <n v="0"/>
    <n v="0"/>
    <n v="0"/>
    <n v="0"/>
    <n v="0"/>
    <n v="0"/>
    <n v="0"/>
    <n v="0"/>
    <n v="0"/>
    <n v="0"/>
    <m/>
    <s v=""/>
    <m/>
    <m/>
    <m/>
    <s v=""/>
    <s v=""/>
    <m/>
    <m/>
    <m/>
    <m/>
    <s v=""/>
    <m/>
    <m/>
    <m/>
    <m/>
    <m/>
    <s v=""/>
    <s v=""/>
    <m/>
    <m/>
    <s v=""/>
    <m/>
    <m/>
    <m/>
    <m/>
    <m/>
    <m/>
    <m/>
    <n v="0"/>
    <m/>
    <n v="0"/>
    <n v="0"/>
    <m/>
    <m/>
  </r>
  <r>
    <x v="1"/>
    <x v="4"/>
    <n v="354120821"/>
    <s v="Presidente Bernardes"/>
    <m/>
    <m/>
    <m/>
    <m/>
    <m/>
    <m/>
    <n v="6.9200000000000002E-5"/>
    <n v="0"/>
    <n v="6.9200000000000002E-5"/>
    <n v="0"/>
    <n v="0"/>
    <n v="0"/>
    <n v="0"/>
    <n v="6.9200000000000002E-5"/>
    <n v="0"/>
    <n v="0"/>
    <n v="0"/>
    <n v="100"/>
    <m/>
    <s v=""/>
    <m/>
    <m/>
    <m/>
    <s v=""/>
    <s v=""/>
    <m/>
    <m/>
    <m/>
    <m/>
    <s v=""/>
    <m/>
    <m/>
    <m/>
    <m/>
    <m/>
    <s v=""/>
    <s v=""/>
    <m/>
    <m/>
    <s v=""/>
    <m/>
    <m/>
    <m/>
    <m/>
    <m/>
    <m/>
    <m/>
    <n v="1"/>
    <m/>
    <n v="0"/>
    <n v="2"/>
    <m/>
    <m/>
  </r>
  <r>
    <x v="13"/>
    <x v="4"/>
    <n v="354120822"/>
    <s v="Presidente Bernardes"/>
    <n v="-0.31397701504671799"/>
    <n v="13679"/>
    <n v="11131"/>
    <n v="2548"/>
    <n v="18.148"/>
    <n v="81.37"/>
    <n v="8.3576399999999995E-2"/>
    <n v="3.5219899999999998E-2"/>
    <n v="4.835649999999999E-2"/>
    <n v="0"/>
    <n v="4.3013999999999997E-2"/>
    <n v="9.7E-5"/>
    <n v="3.6377399999999997E-2"/>
    <n v="4.0879999999999996E-3"/>
    <n v="3.3968788386574071E-2"/>
    <n v="1"/>
    <n v="21.43"/>
    <n v="78.569999999999993"/>
    <n v="7.31"/>
    <n v="563.81399999999996"/>
    <n v="173.41"/>
    <n v="1"/>
    <n v="0"/>
    <n v="12933.4717450106"/>
    <n v="1706.0194458659264"/>
    <n v="81.58"/>
    <n v="77.38"/>
    <n v="74.239999999999995"/>
    <n v="13.36"/>
    <s v=""/>
    <n v="100"/>
    <n v="3"/>
    <n v="1.5"/>
    <n v="1.7"/>
    <n v="6.5"/>
    <s v=""/>
    <s v=""/>
    <n v="0"/>
    <m/>
    <s v=""/>
    <n v="7.1"/>
    <n v="83.43"/>
    <n v="83.425065415501194"/>
    <n v="69.2"/>
    <n v="7.8"/>
    <n v="0"/>
    <n v="0"/>
    <n v="21"/>
    <n v="126.58679347243202"/>
    <n v="9"/>
    <n v="33"/>
    <n v="470.36219829999999"/>
    <n v="470.36219829999999"/>
  </r>
  <r>
    <x v="1"/>
    <x v="4"/>
    <n v="354130721"/>
    <s v="Presidente Epitácio"/>
    <m/>
    <m/>
    <m/>
    <m/>
    <m/>
    <m/>
    <n v="3.6782E-3"/>
    <n v="0"/>
    <n v="3.6782E-3"/>
    <n v="0.02"/>
    <n v="3.6782E-3"/>
    <n v="0"/>
    <n v="0"/>
    <n v="0"/>
    <n v="0"/>
    <n v="0"/>
    <n v="0"/>
    <n v="100"/>
    <m/>
    <s v=""/>
    <m/>
    <m/>
    <m/>
    <s v=""/>
    <s v=""/>
    <m/>
    <m/>
    <m/>
    <m/>
    <s v=""/>
    <m/>
    <m/>
    <m/>
    <m/>
    <m/>
    <s v=""/>
    <s v=""/>
    <m/>
    <m/>
    <s v=""/>
    <m/>
    <m/>
    <m/>
    <m/>
    <m/>
    <m/>
    <m/>
    <n v="0"/>
    <m/>
    <n v="0"/>
    <n v="2"/>
    <m/>
    <m/>
  </r>
  <r>
    <x v="13"/>
    <x v="4"/>
    <n v="354130722"/>
    <s v="Presidente Epitácio"/>
    <n v="0.33013473189864601"/>
    <n v="41947"/>
    <n v="39306"/>
    <n v="2641"/>
    <n v="32.725999999999999"/>
    <n v="93.7"/>
    <n v="0.27461419999999997"/>
    <n v="0.14922160000000001"/>
    <n v="0.12539259999999997"/>
    <n v="0.15"/>
    <n v="6.6111E-3"/>
    <n v="0.11002279999999999"/>
    <n v="0.15669499999999995"/>
    <n v="1.2853000000000003E-3"/>
    <n v="0.11824990384374999"/>
    <n v="0"/>
    <n v="5.41"/>
    <n v="94.59"/>
    <n v="32.630000000000003"/>
    <n v="2202.3359999999998"/>
    <n v="578.91999999999996"/>
    <n v="1"/>
    <n v="0"/>
    <n v="7149.6736357784821"/>
    <n v="954.7934298042768"/>
    <n v="92.61"/>
    <n v="97.94"/>
    <n v="81.48"/>
    <n v="15.86"/>
    <s v=""/>
    <n v="99.27"/>
    <n v="5.86"/>
    <n v="2.9"/>
    <n v="4.3"/>
    <n v="10.199999999999999"/>
    <s v=""/>
    <s v=""/>
    <n v="0"/>
    <m/>
    <s v=""/>
    <n v="7.8"/>
    <n v="85.71"/>
    <n v="85.713193506460399"/>
    <n v="73.7"/>
    <n v="8.1"/>
    <n v="0"/>
    <n v="0"/>
    <n v="0"/>
    <n v="5.919666547255277"/>
    <n v="2"/>
    <n v="35"/>
    <n v="1887.692517"/>
    <n v="1887.692517"/>
  </r>
  <r>
    <x v="1"/>
    <x v="4"/>
    <n v="354140621"/>
    <s v="Presidente Prudente"/>
    <m/>
    <m/>
    <m/>
    <m/>
    <m/>
    <m/>
    <n v="8.3912999999999991E-3"/>
    <n v="4.7422999999999996E-3"/>
    <n v="3.6489999999999999E-3"/>
    <n v="0"/>
    <n v="0"/>
    <n v="1.4873E-3"/>
    <n v="1.2303000000000001E-3"/>
    <n v="5.6737000000000003E-3"/>
    <n v="0"/>
    <n v="1"/>
    <n v="20.83"/>
    <n v="79.17"/>
    <m/>
    <s v=""/>
    <m/>
    <m/>
    <m/>
    <s v=""/>
    <s v=""/>
    <m/>
    <m/>
    <m/>
    <m/>
    <s v=""/>
    <m/>
    <m/>
    <m/>
    <m/>
    <m/>
    <s v=""/>
    <s v=""/>
    <m/>
    <m/>
    <s v=""/>
    <m/>
    <m/>
    <m/>
    <m/>
    <m/>
    <m/>
    <m/>
    <n v="15"/>
    <m/>
    <n v="5"/>
    <n v="19"/>
    <m/>
    <m/>
  </r>
  <r>
    <x v="13"/>
    <x v="4"/>
    <n v="354140622"/>
    <s v="Presidente Prudente"/>
    <n v="0.74003106889208903"/>
    <n v="216044"/>
    <n v="211637"/>
    <n v="4407"/>
    <n v="384.34500000000003"/>
    <n v="97.96"/>
    <n v="0.35925309999999999"/>
    <n v="0.2399551"/>
    <n v="0.11929799999999999"/>
    <n v="0"/>
    <n v="0.23670850000000002"/>
    <n v="5.8901800000000004E-2"/>
    <n v="8.1053999999999987E-3"/>
    <n v="5.5537399999999931E-2"/>
    <n v="0.75265328703703704"/>
    <n v="4"/>
    <n v="1.95"/>
    <n v="98.05"/>
    <n v="197.27"/>
    <n v="11835.99"/>
    <n v="1159.52"/>
    <n v="20"/>
    <n v="0"/>
    <n v="621.83333024754222"/>
    <n v="71.525430004998952"/>
    <n v="100"/>
    <n v="100"/>
    <n v="98.98"/>
    <n v="28.96"/>
    <s v=""/>
    <n v="100"/>
    <n v="18.29"/>
    <n v="8.6"/>
    <n v="16.100000000000001"/>
    <n v="25.1"/>
    <s v=""/>
    <s v=""/>
    <n v="0"/>
    <m/>
    <s v=""/>
    <n v="7.1"/>
    <n v="99.77"/>
    <n v="99.771595373147804"/>
    <n v="90.2"/>
    <n v="9.6999999999999993"/>
    <n v="1"/>
    <n v="0"/>
    <n v="73"/>
    <n v="31.488602266389563"/>
    <n v="6"/>
    <n v="302"/>
    <n v="11808.956050000001"/>
    <n v="11808.956050000001"/>
  </r>
  <r>
    <x v="1"/>
    <x v="4"/>
    <n v="354150521"/>
    <s v="Presidente Venceslau"/>
    <m/>
    <m/>
    <m/>
    <m/>
    <m/>
    <m/>
    <n v="8.7790000000000003E-4"/>
    <n v="0"/>
    <n v="8.7790000000000003E-4"/>
    <n v="0"/>
    <n v="4.6589999999999999E-4"/>
    <n v="0"/>
    <n v="2.6199999999999997E-4"/>
    <n v="1.5000000000000001E-4"/>
    <n v="0"/>
    <n v="0"/>
    <n v="0"/>
    <n v="100"/>
    <m/>
    <s v=""/>
    <m/>
    <m/>
    <m/>
    <s v=""/>
    <s v=""/>
    <m/>
    <m/>
    <m/>
    <m/>
    <s v=""/>
    <m/>
    <m/>
    <m/>
    <m/>
    <m/>
    <s v=""/>
    <s v=""/>
    <m/>
    <m/>
    <s v=""/>
    <m/>
    <m/>
    <m/>
    <m/>
    <m/>
    <m/>
    <m/>
    <n v="0"/>
    <m/>
    <n v="0"/>
    <n v="17"/>
    <m/>
    <m/>
  </r>
  <r>
    <x v="13"/>
    <x v="4"/>
    <n v="354150522"/>
    <s v="Presidente Venceslau"/>
    <n v="3.5864827795051298E-2"/>
    <n v="37995"/>
    <n v="36711"/>
    <n v="1284"/>
    <n v="50.323999999999998"/>
    <n v="96.62"/>
    <n v="2.5957000000000004E-2"/>
    <n v="0"/>
    <n v="2.5957000000000004E-2"/>
    <n v="0"/>
    <n v="4.3172000000000002E-3"/>
    <n v="2.1009699999999999E-2"/>
    <n v="0"/>
    <n v="6.3010000000000008E-4"/>
    <n v="0.11108766137152778"/>
    <n v="0"/>
    <n v="0"/>
    <n v="100"/>
    <n v="30.22"/>
    <n v="2039.58"/>
    <n v="1359.99"/>
    <n v="2"/>
    <n v="0"/>
    <n v="4747.6225819186739"/>
    <n v="564.4026845637585"/>
    <n v="96.05"/>
    <n v="95.68"/>
    <n v="93.94"/>
    <n v="54.8"/>
    <s v=""/>
    <n v="99.95"/>
    <n v="0.98"/>
    <n v="0.5"/>
    <n v="0"/>
    <n v="3.9"/>
    <s v=""/>
    <s v=""/>
    <n v="0"/>
    <m/>
    <s v=""/>
    <n v="7.5"/>
    <n v="98"/>
    <n v="39.200000000000003"/>
    <n v="33.299999999999997"/>
    <n v="4.2"/>
    <n v="0"/>
    <n v="0"/>
    <n v="13"/>
    <n v="3.6007599319443555"/>
    <n v="0"/>
    <n v="14"/>
    <n v="1998.7883999999999"/>
    <n v="799.51535999999999"/>
  </r>
  <r>
    <x v="2"/>
    <x v="4"/>
    <n v="354160416"/>
    <s v="Promissão"/>
    <m/>
    <m/>
    <m/>
    <m/>
    <m/>
    <m/>
    <n v="2.5460000000000001E-4"/>
    <n v="0"/>
    <n v="2.5460000000000001E-4"/>
    <n v="0"/>
    <n v="0"/>
    <n v="1.1569999999999999E-4"/>
    <n v="1.273E-4"/>
    <n v="1.1600000000000001E-5"/>
    <n v="0"/>
    <n v="0"/>
    <n v="0"/>
    <n v="100"/>
    <m/>
    <s v=""/>
    <m/>
    <m/>
    <m/>
    <s v=""/>
    <s v=""/>
    <m/>
    <m/>
    <m/>
    <m/>
    <s v=""/>
    <m/>
    <m/>
    <m/>
    <m/>
    <m/>
    <s v=""/>
    <s v=""/>
    <m/>
    <m/>
    <s v=""/>
    <m/>
    <m/>
    <m/>
    <m/>
    <m/>
    <m/>
    <m/>
    <n v="0"/>
    <m/>
    <n v="0"/>
    <n v="3"/>
    <m/>
    <m/>
  </r>
  <r>
    <x v="12"/>
    <x v="4"/>
    <n v="354160419"/>
    <s v="Promissão"/>
    <n v="1.1816072192932101"/>
    <n v="38094"/>
    <n v="32504"/>
    <n v="5590"/>
    <n v="48.704000000000001"/>
    <n v="85.33"/>
    <n v="0.47171799999999997"/>
    <n v="0.35009259999999998"/>
    <n v="0.12162539999999997"/>
    <n v="0"/>
    <n v="0.17798150000000001"/>
    <n v="0.16750489999999998"/>
    <n v="0.11092720000000002"/>
    <n v="1.5304400000000003E-2"/>
    <n v="0.10363115568750002"/>
    <n v="5"/>
    <n v="18.329999999999998"/>
    <n v="81.67"/>
    <n v="26.39"/>
    <n v="1781.5139999999999"/>
    <n v="374.12"/>
    <n v="5"/>
    <n v="1"/>
    <n v="4826.3474562923293"/>
    <n v="447.03732871318317"/>
    <n v="89.37"/>
    <m/>
    <n v="84.14"/>
    <n v="0.2"/>
    <s v=""/>
    <n v="99.82"/>
    <n v="22.51"/>
    <n v="8.1"/>
    <n v="22.5"/>
    <n v="22.6"/>
    <s v=""/>
    <s v=""/>
    <n v="0"/>
    <m/>
    <s v=""/>
    <n v="10"/>
    <n v="100"/>
    <n v="100"/>
    <n v="79"/>
    <n v="8.1"/>
    <n v="0"/>
    <n v="1"/>
    <n v="2"/>
    <n v="171.76301742379425"/>
    <n v="11"/>
    <n v="49"/>
    <n v="1781.5139999999999"/>
    <n v="1781.5139999999999"/>
  </r>
  <r>
    <x v="0"/>
    <x v="4"/>
    <n v="354160420"/>
    <s v="Promissão"/>
    <m/>
    <m/>
    <m/>
    <m/>
    <m/>
    <m/>
    <n v="6.6890000000000005E-4"/>
    <n v="6.3420000000000002E-4"/>
    <n v="3.4700000000000003E-5"/>
    <n v="0"/>
    <n v="0"/>
    <n v="0"/>
    <n v="0"/>
    <n v="6.6890000000000005E-4"/>
    <n v="0"/>
    <n v="1"/>
    <n v="66.67"/>
    <n v="33.33"/>
    <m/>
    <s v=""/>
    <m/>
    <m/>
    <m/>
    <s v=""/>
    <s v=""/>
    <m/>
    <m/>
    <m/>
    <m/>
    <s v=""/>
    <m/>
    <m/>
    <m/>
    <m/>
    <m/>
    <s v=""/>
    <s v=""/>
    <m/>
    <m/>
    <s v=""/>
    <m/>
    <m/>
    <m/>
    <m/>
    <m/>
    <m/>
    <m/>
    <n v="0"/>
    <m/>
    <n v="2"/>
    <n v="1"/>
    <m/>
    <m/>
  </r>
  <r>
    <x v="8"/>
    <x v="4"/>
    <n v="354165310"/>
    <s v="Quadra"/>
    <n v="1.6829995300467999"/>
    <n v="3526"/>
    <n v="909"/>
    <n v="2617"/>
    <n v="17.196999999999999"/>
    <n v="25.78"/>
    <n v="0.24230189999999996"/>
    <n v="0.24153549999999996"/>
    <n v="7.6639999999999987E-4"/>
    <n v="0"/>
    <n v="2.3839999999999999E-4"/>
    <n v="0"/>
    <n v="0.24153549999999996"/>
    <n v="5.2799999999999993E-4"/>
    <n v="2.8832395833333331E-3"/>
    <n v="27"/>
    <n v="71.430000000000007"/>
    <n v="28.57"/>
    <n v="0.65"/>
    <n v="50.22"/>
    <n v="20.329999999999998"/>
    <n v="0"/>
    <n v="0"/>
    <n v="16098.922291548497"/>
    <n v="2504.2768009075439"/>
    <n v="31.4"/>
    <n v="25.59"/>
    <n v="18.05"/>
    <n v="27.77"/>
    <s v=""/>
    <n v="100"/>
    <n v="37.28"/>
    <n v="13.5"/>
    <n v="65.3"/>
    <n v="0.3"/>
    <s v=""/>
    <s v=""/>
    <n v="0"/>
    <m/>
    <s v=""/>
    <n v="10"/>
    <n v="67.63"/>
    <n v="67.627494456762705"/>
    <n v="59.5"/>
    <n v="6.6"/>
    <n v="0"/>
    <n v="0"/>
    <n v="12"/>
    <n v="0"/>
    <n v="20"/>
    <n v="8"/>
    <n v="33.962527719999997"/>
    <n v="33.962527719999997"/>
  </r>
  <r>
    <x v="5"/>
    <x v="4"/>
    <n v="354170317"/>
    <s v="Quatá"/>
    <n v="0.93530537682189296"/>
    <n v="13488"/>
    <n v="12768"/>
    <n v="720"/>
    <n v="20.664000000000001"/>
    <n v="94.66"/>
    <n v="3.1264599999999997E-2"/>
    <n v="3.11805E-2"/>
    <n v="8.4099999999999998E-5"/>
    <n v="0"/>
    <n v="0"/>
    <n v="2.4305500000000001E-2"/>
    <n v="6.9560000000000004E-3"/>
    <n v="3.1E-6"/>
    <n v="3.7004874388888886E-2"/>
    <n v="2"/>
    <n v="50"/>
    <n v="50"/>
    <n v="9.06"/>
    <n v="699.19200000000001"/>
    <n v="132.4"/>
    <n v="0"/>
    <n v="0"/>
    <n v="12111.245551601423"/>
    <n v="1332.7046263345201"/>
    <n v="90.13"/>
    <n v="90.59"/>
    <n v="89.17"/>
    <n v="19.59"/>
    <s v=""/>
    <n v="96.05"/>
    <n v="14.27"/>
    <n v="6.9"/>
    <n v="12.9"/>
    <n v="18.8"/>
    <s v=""/>
    <s v=""/>
    <n v="0"/>
    <m/>
    <s v=""/>
    <n v="10"/>
    <n v="90.07"/>
    <n v="90.070029113226894"/>
    <n v="81.099999999999994"/>
    <n v="9.8000000000000007"/>
    <n v="0"/>
    <n v="0"/>
    <n v="0"/>
    <n v="0"/>
    <n v="3"/>
    <n v="3"/>
    <n v="629.76243799999997"/>
    <n v="629.76243799999997"/>
  </r>
  <r>
    <x v="1"/>
    <x v="4"/>
    <n v="354170321"/>
    <s v="Quatá"/>
    <m/>
    <m/>
    <m/>
    <m/>
    <m/>
    <m/>
    <n v="0.32416429999999996"/>
    <n v="0.2172529"/>
    <n v="0.10691139999999998"/>
    <n v="0"/>
    <n v="0"/>
    <n v="0.13462039999999997"/>
    <n v="0.18539130000000004"/>
    <n v="4.1526000000000002E-3"/>
    <n v="0"/>
    <n v="0"/>
    <n v="39.29"/>
    <n v="60.71"/>
    <m/>
    <s v=""/>
    <m/>
    <m/>
    <m/>
    <s v=""/>
    <s v=""/>
    <m/>
    <m/>
    <m/>
    <m/>
    <s v=""/>
    <m/>
    <m/>
    <m/>
    <m/>
    <m/>
    <s v=""/>
    <s v=""/>
    <m/>
    <m/>
    <s v=""/>
    <m/>
    <m/>
    <m/>
    <m/>
    <m/>
    <m/>
    <m/>
    <n v="2"/>
    <m/>
    <n v="11"/>
    <n v="17"/>
    <m/>
    <m/>
  </r>
  <r>
    <x v="0"/>
    <x v="4"/>
    <n v="354180220"/>
    <s v="Queiroz"/>
    <n v="1.86040072948777"/>
    <n v="3089"/>
    <n v="2727"/>
    <n v="362"/>
    <n v="13.117000000000001"/>
    <n v="88.28"/>
    <n v="0.17581720000000001"/>
    <n v="0.1666667"/>
    <n v="9.1505000000000006E-3"/>
    <n v="0"/>
    <n v="7.1722000000000001E-3"/>
    <n v="0.16725609999999999"/>
    <n v="0"/>
    <n v="1.3889E-3"/>
    <n v="7.9718723958333328E-3"/>
    <n v="3"/>
    <n v="14.29"/>
    <n v="85.71"/>
    <n v="1.91"/>
    <n v="147.52799999999999"/>
    <n v="59.01"/>
    <n v="0"/>
    <n v="0"/>
    <n v="17968.06733570735"/>
    <n v="2246.0084169634183"/>
    <n v="99.1"/>
    <n v="84.92"/>
    <n v="98.82"/>
    <n v="6.88"/>
    <s v=""/>
    <n v="100"/>
    <n v="23.76"/>
    <n v="10"/>
    <n v="32.1"/>
    <n v="4.2"/>
    <s v=""/>
    <s v=""/>
    <n v="0"/>
    <m/>
    <s v=""/>
    <n v="7.3"/>
    <n v="100"/>
    <n v="100"/>
    <n v="60"/>
    <n v="6.9"/>
    <n v="0"/>
    <n v="0"/>
    <n v="2"/>
    <n v="87.808731154034746"/>
    <n v="1"/>
    <n v="6"/>
    <n v="147.52799999999999"/>
    <n v="147.52799999999999"/>
  </r>
  <r>
    <x v="15"/>
    <x v="4"/>
    <n v="35419012"/>
    <s v="Queluz"/>
    <n v="1.50849086437319"/>
    <n v="12168"/>
    <n v="9980"/>
    <n v="2188"/>
    <n v="48.786999999999999"/>
    <n v="82.02"/>
    <n v="3.7238100000000003E-2"/>
    <n v="3.4755500000000002E-2"/>
    <n v="2.4825999999999997E-3"/>
    <n v="0"/>
    <n v="3.4166700000000001E-2"/>
    <n v="5.0920000000000002E-4"/>
    <n v="0"/>
    <n v="2.5622000000000002E-3"/>
    <n v="2.489053125E-2"/>
    <n v="3"/>
    <n v="50"/>
    <n v="50"/>
    <n v="7.34"/>
    <n v="565.86599999999999"/>
    <n v="437.93"/>
    <n v="2"/>
    <n v="0"/>
    <n v="10263.195266272189"/>
    <n v="1062.6035502958578"/>
    <n v="78.55"/>
    <n v="90.54"/>
    <n v="54.55"/>
    <n v="29.77"/>
    <s v=""/>
    <n v="95.77"/>
    <n v="2.17"/>
    <n v="0.9"/>
    <n v="2.7"/>
    <n v="0.6"/>
    <s v=""/>
    <s v=""/>
    <n v="0"/>
    <m/>
    <s v=""/>
    <n v="9.6"/>
    <n v="64.599999999999994"/>
    <n v="22.6097462746677"/>
    <n v="22.6"/>
    <n v="1.5"/>
    <n v="0"/>
    <n v="0"/>
    <n v="11"/>
    <n v="136.598129057611"/>
    <n v="7"/>
    <n v="7"/>
    <n v="365.5453339"/>
    <n v="127.9408669"/>
  </r>
  <r>
    <x v="0"/>
    <x v="4"/>
    <n v="354200820"/>
    <s v="Quintana"/>
    <n v="0.87812782237612896"/>
    <n v="6307"/>
    <n v="5809"/>
    <n v="498"/>
    <n v="19.724"/>
    <n v="92.1"/>
    <n v="1.7254099999999998E-2"/>
    <n v="0"/>
    <n v="1.7254099999999998E-2"/>
    <n v="0"/>
    <n v="1.5996900000000001E-2"/>
    <n v="7.0370000000000003E-4"/>
    <n v="5.5349999999999996E-4"/>
    <n v="0"/>
    <n v="1.6424479166666665E-2"/>
    <n v="0"/>
    <n v="0"/>
    <n v="100"/>
    <n v="4.1500000000000004"/>
    <n v="320.38200000000001"/>
    <n v="72.13"/>
    <n v="0"/>
    <n v="0"/>
    <n v="12000.380529570319"/>
    <n v="1300.041224036785"/>
    <n v="100"/>
    <n v="99.28"/>
    <n v="97.39"/>
    <n v="12.03"/>
    <s v=""/>
    <n v="100"/>
    <n v="1.86"/>
    <n v="0.8"/>
    <n v="0.4"/>
    <n v="6.6"/>
    <s v=""/>
    <s v=""/>
    <n v="0"/>
    <m/>
    <s v=""/>
    <n v="9"/>
    <n v="99.34"/>
    <n v="99.343015214384494"/>
    <n v="77.5"/>
    <n v="8"/>
    <n v="0"/>
    <n v="0"/>
    <n v="0"/>
    <n v="97.41557000158555"/>
    <n v="0"/>
    <n v="8"/>
    <n v="318.27713899999998"/>
    <n v="318.27713899999998"/>
  </r>
  <r>
    <x v="1"/>
    <x v="4"/>
    <n v="354200821"/>
    <s v="Quintana"/>
    <m/>
    <m/>
    <m/>
    <m/>
    <m/>
    <m/>
    <n v="2.8700000000000002E-3"/>
    <n v="2.8700000000000002E-3"/>
    <n v="0"/>
    <n v="0"/>
    <n v="0"/>
    <n v="3.8190000000000001E-4"/>
    <n v="0"/>
    <n v="2.4881E-3"/>
    <n v="0"/>
    <n v="3"/>
    <n v="100"/>
    <n v="0"/>
    <m/>
    <s v=""/>
    <m/>
    <m/>
    <m/>
    <s v=""/>
    <s v=""/>
    <m/>
    <m/>
    <m/>
    <m/>
    <s v=""/>
    <m/>
    <m/>
    <m/>
    <m/>
    <m/>
    <s v=""/>
    <s v=""/>
    <m/>
    <m/>
    <s v=""/>
    <m/>
    <m/>
    <m/>
    <m/>
    <m/>
    <m/>
    <m/>
    <n v="5"/>
    <m/>
    <n v="2"/>
    <n v="0"/>
    <m/>
    <m/>
  </r>
  <r>
    <x v="6"/>
    <x v="4"/>
    <n v="35421075"/>
    <s v="Rafard"/>
    <n v="0.33527177379892897"/>
    <n v="8810"/>
    <n v="7874"/>
    <n v="936"/>
    <n v="66.506"/>
    <n v="89.38"/>
    <n v="0.57410269999999997"/>
    <n v="0.54410740000000002"/>
    <n v="2.9995299999999999E-2"/>
    <n v="0"/>
    <n v="2.5752400000000002E-2"/>
    <n v="0.54272670000000001"/>
    <n v="2.4407000000000001E-3"/>
    <n v="3.1829000000000002E-3"/>
    <n v="1.981791145833333E-2"/>
    <n v="6"/>
    <n v="21.74"/>
    <n v="78.260000000000005"/>
    <n v="5.57"/>
    <n v="429.786"/>
    <n v="429.79"/>
    <n v="3"/>
    <n v="0"/>
    <n v="5405.148694665153"/>
    <n v="715.91373439273536"/>
    <n v="86.38"/>
    <n v="88.14"/>
    <n v="86.38"/>
    <n v="35"/>
    <s v=""/>
    <n v="98"/>
    <n v="107.03"/>
    <n v="40.4"/>
    <n v="156.5"/>
    <n v="15.5"/>
    <s v=""/>
    <s v=""/>
    <n v="0"/>
    <m/>
    <s v=""/>
    <n v="9.8000000000000007"/>
    <n v="100"/>
    <n v="0"/>
    <n v="0"/>
    <n v="1.5"/>
    <n v="2"/>
    <n v="0"/>
    <n v="3"/>
    <n v="131.19445030655405"/>
    <n v="5"/>
    <n v="18"/>
    <n v="429.786"/>
    <n v="0"/>
  </r>
  <r>
    <x v="8"/>
    <x v="4"/>
    <n v="354210710"/>
    <s v="Rafard"/>
    <m/>
    <m/>
    <m/>
    <m/>
    <m/>
    <m/>
    <n v="3.5960100000000002E-2"/>
    <n v="3.4918400000000002E-2"/>
    <n v="1.0417E-3"/>
    <n v="0"/>
    <n v="0"/>
    <n v="0"/>
    <n v="3.0288800000000001E-2"/>
    <n v="5.6713000000000006E-3"/>
    <n v="0"/>
    <n v="4"/>
    <n v="75"/>
    <n v="25"/>
    <m/>
    <s v=""/>
    <m/>
    <m/>
    <m/>
    <s v=""/>
    <s v=""/>
    <m/>
    <m/>
    <m/>
    <m/>
    <s v=""/>
    <m/>
    <m/>
    <m/>
    <m/>
    <m/>
    <s v=""/>
    <s v=""/>
    <m/>
    <m/>
    <s v=""/>
    <m/>
    <m/>
    <m/>
    <m/>
    <m/>
    <m/>
    <m/>
    <n v="0"/>
    <m/>
    <n v="3"/>
    <n v="1"/>
    <m/>
    <m/>
  </r>
  <r>
    <x v="5"/>
    <x v="4"/>
    <n v="354220617"/>
    <s v="Rancharia"/>
    <n v="-5.3298940951407303E-2"/>
    <n v="28809"/>
    <n v="26225"/>
    <n v="2584"/>
    <n v="18.178999999999998"/>
    <n v="91.03"/>
    <n v="2.2914800000000003E-2"/>
    <n v="1.2563700000000001E-2"/>
    <n v="1.0351100000000002E-2"/>
    <n v="0"/>
    <n v="0"/>
    <n v="9.907599999999999E-3"/>
    <n v="1.0056300000000001E-2"/>
    <n v="2.9508999999999998E-3"/>
    <n v="8.7694062500000003E-2"/>
    <n v="1"/>
    <n v="34.619999999999997"/>
    <n v="65.38"/>
    <n v="21.38"/>
    <n v="1442.88"/>
    <n v="566.01"/>
    <n v="0"/>
    <n v="0"/>
    <n v="14427.591377694471"/>
    <n v="1620.0937207122779"/>
    <n v="100"/>
    <n v="89.67"/>
    <n v="100"/>
    <n v="65.58"/>
    <s v=""/>
    <n v="99.93"/>
    <n v="3.03"/>
    <n v="1.5"/>
    <n v="3.7"/>
    <n v="0.7"/>
    <s v=""/>
    <s v=""/>
    <n v="0"/>
    <m/>
    <s v=""/>
    <n v="10"/>
    <n v="93"/>
    <n v="93"/>
    <n v="60.8"/>
    <n v="7.4"/>
    <n v="0"/>
    <n v="0"/>
    <n v="6"/>
    <n v="0"/>
    <n v="9"/>
    <n v="17"/>
    <n v="1341.8784000000001"/>
    <n v="1341.8784000000001"/>
  </r>
  <r>
    <x v="1"/>
    <x v="4"/>
    <n v="354220621"/>
    <s v="Rancharia"/>
    <m/>
    <m/>
    <m/>
    <m/>
    <m/>
    <m/>
    <n v="0.17274930000000002"/>
    <n v="0.17254620000000001"/>
    <n v="2.031E-4"/>
    <n v="0"/>
    <n v="0"/>
    <n v="7.0601800000000006E-2"/>
    <n v="0.1020954"/>
    <n v="5.2099999999999999E-5"/>
    <n v="0"/>
    <n v="6"/>
    <n v="62.5"/>
    <n v="37.5"/>
    <m/>
    <s v=""/>
    <m/>
    <m/>
    <m/>
    <s v=""/>
    <s v=""/>
    <m/>
    <m/>
    <m/>
    <m/>
    <s v=""/>
    <m/>
    <m/>
    <m/>
    <m/>
    <m/>
    <s v=""/>
    <s v=""/>
    <m/>
    <m/>
    <s v=""/>
    <m/>
    <m/>
    <m/>
    <m/>
    <m/>
    <m/>
    <m/>
    <n v="1"/>
    <m/>
    <n v="5"/>
    <n v="3"/>
    <m/>
    <m/>
  </r>
  <r>
    <x v="13"/>
    <x v="4"/>
    <n v="354220622"/>
    <s v="Rancharia"/>
    <m/>
    <m/>
    <m/>
    <m/>
    <m/>
    <m/>
    <n v="5.2082999999999999E-3"/>
    <n v="5.2082999999999999E-3"/>
    <n v="0"/>
    <n v="0"/>
    <n v="0"/>
    <n v="0"/>
    <n v="5.2082999999999999E-3"/>
    <n v="0"/>
    <n v="0"/>
    <n v="0"/>
    <n v="100"/>
    <n v="0"/>
    <m/>
    <s v=""/>
    <m/>
    <m/>
    <m/>
    <s v=""/>
    <s v=""/>
    <m/>
    <m/>
    <m/>
    <m/>
    <s v=""/>
    <m/>
    <m/>
    <m/>
    <m/>
    <m/>
    <s v=""/>
    <s v=""/>
    <m/>
    <m/>
    <s v=""/>
    <m/>
    <m/>
    <m/>
    <m/>
    <m/>
    <m/>
    <m/>
    <n v="3"/>
    <m/>
    <n v="1"/>
    <n v="0"/>
    <m/>
    <m/>
  </r>
  <r>
    <x v="15"/>
    <x v="4"/>
    <n v="35423052"/>
    <s v="Redenção da Serra"/>
    <n v="-0.26400607551253502"/>
    <n v="3845"/>
    <n v="2563"/>
    <n v="1282"/>
    <n v="12.439"/>
    <n v="66.66"/>
    <n v="8.5133999999999991E-3"/>
    <n v="7.6024999999999999E-3"/>
    <n v="9.1089999999999997E-4"/>
    <n v="0"/>
    <n v="5.0000000000000001E-3"/>
    <n v="0"/>
    <n v="1.5003E-3"/>
    <n v="2.0131000000000003E-3"/>
    <n v="4.4537916666666667E-3"/>
    <n v="18"/>
    <n v="80"/>
    <n v="20"/>
    <n v="1.57"/>
    <n v="120.90600000000001"/>
    <n v="67.11"/>
    <n v="0"/>
    <n v="0"/>
    <n v="37974.429128738622"/>
    <n v="3854.8556566970092"/>
    <n v="44.48"/>
    <n v="79.099999999999994"/>
    <n v="36.799999999999997"/>
    <n v="29.66"/>
    <s v=""/>
    <n v="77.849999999999994"/>
    <n v="0.43"/>
    <n v="0.2"/>
    <n v="0.5"/>
    <n v="0.2"/>
    <s v=""/>
    <s v=""/>
    <n v="0"/>
    <m/>
    <s v=""/>
    <n v="7.5"/>
    <n v="50"/>
    <n v="50"/>
    <n v="44.5"/>
    <n v="5.4"/>
    <n v="0"/>
    <n v="0"/>
    <n v="3"/>
    <n v="112.26389499583689"/>
    <n v="12"/>
    <n v="3"/>
    <n v="60.453000000000003"/>
    <n v="60.453000000000003"/>
  </r>
  <r>
    <x v="1"/>
    <x v="4"/>
    <n v="354240421"/>
    <s v="Regente Feijó"/>
    <m/>
    <m/>
    <m/>
    <m/>
    <m/>
    <m/>
    <n v="1.3299999999999998E-4"/>
    <n v="0"/>
    <n v="1.3299999999999998E-4"/>
    <n v="0"/>
    <n v="0"/>
    <n v="0"/>
    <n v="0"/>
    <n v="1.3299999999999998E-4"/>
    <n v="0"/>
    <n v="0"/>
    <n v="0"/>
    <n v="100"/>
    <m/>
    <s v=""/>
    <m/>
    <m/>
    <m/>
    <s v=""/>
    <s v=""/>
    <m/>
    <m/>
    <m/>
    <m/>
    <s v=""/>
    <m/>
    <m/>
    <m/>
    <m/>
    <m/>
    <s v=""/>
    <s v=""/>
    <m/>
    <m/>
    <s v=""/>
    <m/>
    <m/>
    <m/>
    <m/>
    <m/>
    <m/>
    <m/>
    <n v="18"/>
    <m/>
    <n v="0"/>
    <n v="3"/>
    <m/>
    <m/>
  </r>
  <r>
    <x v="13"/>
    <x v="4"/>
    <n v="354240422"/>
    <s v="Regente Feijó"/>
    <n v="0.63999619701795596"/>
    <n v="19109"/>
    <n v="17826"/>
    <n v="1283"/>
    <n v="72.084999999999994"/>
    <n v="93.29"/>
    <n v="4.4187199999999996E-2"/>
    <n v="4.8230000000000001E-4"/>
    <n v="4.3704899999999998E-2"/>
    <n v="0"/>
    <n v="3.2476799999999993E-2"/>
    <n v="6.2887999999999998E-3"/>
    <n v="3.5380999999999998E-3"/>
    <n v="1.8835E-3"/>
    <n v="5.6742339797453703E-2"/>
    <n v="1"/>
    <n v="2.04"/>
    <n v="97.96"/>
    <n v="12.82"/>
    <n v="988.63199999999995"/>
    <n v="145.30000000000001"/>
    <n v="1"/>
    <n v="0"/>
    <n v="3284.1404573761056"/>
    <n v="429.08367784813441"/>
    <n v="97.55"/>
    <n v="92.19"/>
    <n v="95.73"/>
    <n v="15.25"/>
    <s v=""/>
    <n v="100"/>
    <n v="4.43"/>
    <n v="2.2000000000000002"/>
    <n v="0.1"/>
    <n v="16.899999999999999"/>
    <s v=""/>
    <s v=""/>
    <n v="0"/>
    <m/>
    <s v=""/>
    <n v="7.5"/>
    <n v="98.81"/>
    <n v="98.806642274134504"/>
    <n v="85.3"/>
    <n v="10"/>
    <n v="0"/>
    <n v="0"/>
    <n v="13"/>
    <n v="56.395277519796579"/>
    <n v="1"/>
    <n v="48"/>
    <n v="976.83408359999999"/>
    <n v="976.83408359999999"/>
  </r>
  <r>
    <x v="2"/>
    <x v="4"/>
    <n v="354250316"/>
    <s v="Reginópolis"/>
    <n v="1.43559296326796"/>
    <n v="7249"/>
    <n v="4318"/>
    <n v="2931"/>
    <n v="17.684000000000001"/>
    <n v="59.57"/>
    <n v="0.68657509999999999"/>
    <n v="0.64111940000000001"/>
    <n v="4.5455700000000002E-2"/>
    <n v="0"/>
    <n v="9.2592000000000004E-3"/>
    <n v="4.07E-5"/>
    <n v="0.67588630000000005"/>
    <n v="1.3888999999999998E-3"/>
    <n v="1.8877604166666666E-2"/>
    <n v="1"/>
    <n v="37.5"/>
    <n v="62.5"/>
    <n v="3.69"/>
    <n v="284.47199999999998"/>
    <n v="284.47000000000003"/>
    <n v="0"/>
    <n v="0"/>
    <n v="13138.187336184301"/>
    <n v="1218.1100841495379"/>
    <n v="100"/>
    <n v="90.46"/>
    <n v="100"/>
    <n v="19.64"/>
    <s v=""/>
    <n v="100"/>
    <n v="55.82"/>
    <n v="22.7"/>
    <n v="67.5"/>
    <n v="16.2"/>
    <s v=""/>
    <s v=""/>
    <n v="0"/>
    <m/>
    <s v=""/>
    <n v="8.6"/>
    <n v="100"/>
    <n v="0"/>
    <n v="0"/>
    <n v="1.8"/>
    <n v="0"/>
    <n v="0"/>
    <n v="1"/>
    <n v="47.675541453993652"/>
    <n v="9"/>
    <n v="15"/>
    <n v="284.47199999999998"/>
    <n v="0"/>
  </r>
  <r>
    <x v="17"/>
    <x v="4"/>
    <n v="354260211"/>
    <s v="Registro"/>
    <n v="-6.6362134714881296E-2"/>
    <n v="54050"/>
    <n v="47982"/>
    <n v="6068"/>
    <n v="75.453999999999994"/>
    <n v="88.77"/>
    <n v="9.8082200000000008E-2"/>
    <n v="8.2526900000000014E-2"/>
    <n v="1.5555300000000001E-2"/>
    <n v="0.26"/>
    <n v="2.5347E-3"/>
    <n v="2.6329999999999999E-3"/>
    <n v="7.8197300000000011E-2"/>
    <n v="1.4717199999999996E-2"/>
    <n v="0.14917681140046296"/>
    <n v="143"/>
    <n v="63.83"/>
    <n v="36.17"/>
    <n v="40.020000000000003"/>
    <n v="2701.5659999999998"/>
    <n v="835.52"/>
    <n v="12"/>
    <n v="2"/>
    <n v="12684.415171137834"/>
    <n v="1645.3565217391308"/>
    <n v="90.67"/>
    <n v="100"/>
    <n v="80.099999999999994"/>
    <n v="37.07"/>
    <s v=""/>
    <n v="100"/>
    <n v="1.03"/>
    <n v="0.5"/>
    <n v="1.2"/>
    <n v="0.6"/>
    <s v=""/>
    <s v=""/>
    <n v="0"/>
    <m/>
    <s v=""/>
    <n v="8.4"/>
    <n v="86.21"/>
    <n v="86.212288639159397"/>
    <n v="69.099999999999994"/>
    <n v="7.8"/>
    <n v="1"/>
    <n v="2"/>
    <n v="52"/>
    <n v="2.0110364150005484"/>
    <n v="60"/>
    <n v="34"/>
    <n v="2329.081878"/>
    <n v="2329.081878"/>
  </r>
  <r>
    <x v="11"/>
    <x v="4"/>
    <n v="35427018"/>
    <s v="Restinga"/>
    <n v="1.43057584300159"/>
    <n v="7129"/>
    <n v="5773"/>
    <n v="1356"/>
    <n v="29.027000000000001"/>
    <n v="80.98"/>
    <n v="9.3978100000000009E-2"/>
    <n v="2.5995399999999998E-2"/>
    <n v="6.7982700000000007E-2"/>
    <n v="0"/>
    <n v="6.4814800000000006E-2"/>
    <n v="2.7211000000000002E-3"/>
    <n v="2.4562500000000001E-2"/>
    <n v="1.8797000000000002E-3"/>
    <n v="1.7245125260416671E-2"/>
    <n v="3"/>
    <n v="42.11"/>
    <n v="57.89"/>
    <n v="4.0199999999999996"/>
    <n v="310.12200000000001"/>
    <n v="77.53"/>
    <n v="0"/>
    <n v="0"/>
    <n v="17517.5424323187"/>
    <n v="2167.5746949081217"/>
    <n v="92.89"/>
    <n v="83.91"/>
    <n v="89.38"/>
    <n v="19.149999999999999"/>
    <s v=""/>
    <n v="100"/>
    <n v="7.58"/>
    <n v="2.4"/>
    <n v="3.5"/>
    <n v="13.9"/>
    <s v=""/>
    <s v=""/>
    <n v="0"/>
    <m/>
    <s v=""/>
    <n v="9.5"/>
    <n v="100"/>
    <n v="100"/>
    <n v="75"/>
    <n v="8.4"/>
    <n v="0"/>
    <n v="0"/>
    <n v="8"/>
    <n v="376.91810884781881"/>
    <n v="8"/>
    <n v="11"/>
    <n v="310.12200000000001"/>
    <n v="310.12200000000001"/>
  </r>
  <r>
    <x v="17"/>
    <x v="4"/>
    <n v="354280011"/>
    <s v="Ribeira"/>
    <n v="-0.57721018343038799"/>
    <n v="3272"/>
    <n v="1377"/>
    <n v="1895"/>
    <n v="9.766"/>
    <n v="42.08"/>
    <n v="2.5582999999999999E-3"/>
    <n v="2.5582999999999999E-3"/>
    <n v="0"/>
    <n v="0"/>
    <n v="2.5582999999999999E-3"/>
    <n v="0"/>
    <n v="0"/>
    <n v="0"/>
    <n v="5.6953250000000002E-3"/>
    <n v="3"/>
    <n v="100"/>
    <n v="0"/>
    <n v="0.88"/>
    <n v="67.554000000000002"/>
    <n v="67.55"/>
    <n v="1"/>
    <n v="2"/>
    <n v="95032.078239608803"/>
    <n v="12240.44009779951"/>
    <n v="66.84"/>
    <n v="58.84"/>
    <n v="19.239999999999998"/>
    <n v="30.34"/>
    <s v=""/>
    <n v="100"/>
    <n v="0.06"/>
    <n v="0"/>
    <n v="0.1"/>
    <n v="0"/>
    <s v=""/>
    <s v=""/>
    <n v="0"/>
    <m/>
    <s v=""/>
    <n v="0"/>
    <n v="38.78"/>
    <n v="0"/>
    <n v="0"/>
    <n v="0.6"/>
    <n v="0"/>
    <n v="2"/>
    <n v="6"/>
    <n v="52.674781509395864"/>
    <n v="2"/>
    <n v="0"/>
    <n v="26.199461880000001"/>
    <n v="0"/>
  </r>
  <r>
    <x v="7"/>
    <x v="4"/>
    <n v="354290913"/>
    <s v="Ribeirão Bonito"/>
    <n v="0.69003573842538701"/>
    <n v="12625"/>
    <n v="11858"/>
    <n v="767"/>
    <n v="26.776"/>
    <n v="93.92"/>
    <n v="0.22670170000000001"/>
    <n v="0.1156035"/>
    <n v="0.11109820000000001"/>
    <n v="0"/>
    <n v="4.38705E-2"/>
    <n v="3.7270000000000001E-4"/>
    <n v="0.17030580000000001"/>
    <n v="1.2152700000000009E-2"/>
    <n v="3.5513408998842595E-2"/>
    <n v="22"/>
    <n v="34.21"/>
    <n v="65.790000000000006"/>
    <n v="8.4"/>
    <n v="648.37800000000004"/>
    <n v="648.38"/>
    <n v="3"/>
    <n v="0"/>
    <n v="9566.9607920792077"/>
    <n v="974.18138613861356"/>
    <n v="92.41"/>
    <n v="96.26"/>
    <n v="92.28"/>
    <n v="3.82"/>
    <s v=""/>
    <n v="99.95"/>
    <n v="11.45"/>
    <n v="5.9"/>
    <n v="7.3"/>
    <n v="28.5"/>
    <s v=""/>
    <s v=""/>
    <n v="7.9207920792079198"/>
    <m/>
    <s v=""/>
    <n v="9"/>
    <n v="96"/>
    <n v="0"/>
    <n v="0"/>
    <n v="1.4"/>
    <n v="0"/>
    <n v="0"/>
    <n v="4"/>
    <n v="123.89686386185564"/>
    <n v="39"/>
    <n v="75"/>
    <n v="622.44287999999995"/>
    <n v="0"/>
  </r>
  <r>
    <x v="14"/>
    <x v="4"/>
    <n v="354300614"/>
    <s v="Ribeirão Branco"/>
    <n v="-1.1167695310815"/>
    <n v="17736"/>
    <n v="9930"/>
    <n v="7806"/>
    <n v="25.417000000000002"/>
    <n v="55.99"/>
    <n v="0.2349681999999996"/>
    <n v="0.2182331999999996"/>
    <n v="1.6735E-2"/>
    <n v="0"/>
    <n v="3.4863999999999999E-2"/>
    <n v="4.1689799999999999E-2"/>
    <n v="0.15833569999999972"/>
    <n v="7.8700000000000002E-5"/>
    <n v="3.6474330333333339E-2"/>
    <n v="37"/>
    <n v="96.2"/>
    <n v="3.8"/>
    <n v="6.21"/>
    <n v="478.76400000000001"/>
    <n v="189.8"/>
    <n v="2"/>
    <n v="2"/>
    <n v="13922.354533152909"/>
    <n v="1635.8322056833556"/>
    <n v="67.56"/>
    <m/>
    <n v="47.05"/>
    <n v="44.16"/>
    <s v=""/>
    <n v="100"/>
    <n v="6.71"/>
    <n v="3"/>
    <n v="8.5"/>
    <n v="1.8"/>
    <s v=""/>
    <s v=""/>
    <n v="0"/>
    <m/>
    <s v=""/>
    <n v="7.8"/>
    <n v="76.5"/>
    <n v="68.846622032866705"/>
    <n v="60.4"/>
    <n v="6.9"/>
    <n v="0"/>
    <n v="2"/>
    <n v="18"/>
    <n v="95.957896087852319"/>
    <n v="152"/>
    <n v="6"/>
    <n v="366.23649060000002"/>
    <n v="329.6128415"/>
  </r>
  <r>
    <x v="11"/>
    <x v="4"/>
    <n v="35431058"/>
    <s v="Ribeirão Corrente"/>
    <n v="0.92794061048162602"/>
    <n v="4511"/>
    <n v="3677"/>
    <n v="834"/>
    <n v="30.385000000000002"/>
    <n v="81.510000000000005"/>
    <n v="0.16247879999999998"/>
    <n v="0.13679709999999998"/>
    <n v="2.5681699999999998E-2"/>
    <n v="0"/>
    <n v="1.9293999999999999E-2"/>
    <n v="2.3149999999999999E-4"/>
    <n v="0.14014539999999998"/>
    <n v="2.8079000000000003E-3"/>
    <n v="8.8128963541666654E-3"/>
    <n v="12"/>
    <n v="70.59"/>
    <n v="29.41"/>
    <n v="2.57"/>
    <n v="198.018"/>
    <n v="54.1"/>
    <n v="1"/>
    <n v="0"/>
    <n v="16708.277543781867"/>
    <n v="1957.4551097317667"/>
    <n v="75.02"/>
    <n v="100"/>
    <n v="74.48"/>
    <n v="23.15"/>
    <s v=""/>
    <n v="94.36"/>
    <n v="21.96"/>
    <n v="6.8"/>
    <n v="29.7"/>
    <n v="9.1999999999999993"/>
    <s v=""/>
    <s v=""/>
    <n v="0"/>
    <m/>
    <s v=""/>
    <n v="7.2"/>
    <n v="84.51"/>
    <n v="84.510125889436196"/>
    <n v="72.7"/>
    <n v="8"/>
    <n v="0"/>
    <n v="0"/>
    <n v="2"/>
    <n v="215.59314028488438"/>
    <n v="36"/>
    <n v="15"/>
    <n v="167.34526109999999"/>
    <n v="167.34526109999999"/>
  </r>
  <r>
    <x v="5"/>
    <x v="4"/>
    <n v="354320417"/>
    <s v="Ribeirão do Sul"/>
    <n v="-0.19635683911662899"/>
    <n v="4383"/>
    <n v="3468"/>
    <n v="915"/>
    <n v="21.553000000000001"/>
    <n v="79.12"/>
    <n v="0.10426719999999999"/>
    <n v="9.0401899999999993E-2"/>
    <n v="1.3865299999999999E-2"/>
    <n v="0"/>
    <n v="9.6643000000000007E-3"/>
    <n v="2.3103300000000004E-2"/>
    <n v="7.0850899999999994E-2"/>
    <n v="6.487000000000001E-4"/>
    <n v="8.0286515625000009E-3"/>
    <n v="5"/>
    <n v="39.130000000000003"/>
    <n v="60.87"/>
    <n v="2.37"/>
    <n v="182.952"/>
    <n v="65.459999999999994"/>
    <n v="0"/>
    <n v="0"/>
    <n v="13382.833675564681"/>
    <n v="1439.014373716632"/>
    <n v="70.34"/>
    <m/>
    <n v="68.739999999999995"/>
    <n v="32.44"/>
    <s v=""/>
    <n v="94.92"/>
    <n v="10.53"/>
    <n v="5.6"/>
    <n v="11.4"/>
    <n v="6.9"/>
    <s v=""/>
    <s v=""/>
    <n v="0"/>
    <m/>
    <s v=""/>
    <n v="7.1"/>
    <n v="80.28"/>
    <n v="80.278019113814096"/>
    <n v="64.2"/>
    <n v="7.4"/>
    <n v="0"/>
    <n v="0"/>
    <n v="0"/>
    <n v="124.55391695795738"/>
    <n v="9"/>
    <n v="14"/>
    <n v="146.87024149999999"/>
    <n v="146.87024149999999"/>
  </r>
  <r>
    <x v="1"/>
    <x v="4"/>
    <n v="354323821"/>
    <s v="Ribeirão dos Índios"/>
    <n v="-0.26060391709944503"/>
    <n v="2156"/>
    <n v="1879"/>
    <n v="277"/>
    <n v="10.945"/>
    <n v="87.15"/>
    <n v="1.215E-4"/>
    <n v="0"/>
    <n v="1.215E-4"/>
    <n v="0"/>
    <n v="0"/>
    <n v="0"/>
    <n v="0"/>
    <n v="1.215E-4"/>
    <n v="5.0115770833333339E-3"/>
    <n v="0"/>
    <n v="0"/>
    <n v="100"/>
    <n v="1.33"/>
    <n v="102.492"/>
    <n v="15.32"/>
    <n v="0"/>
    <n v="0"/>
    <n v="21940.630797773654"/>
    <n v="2340.3339517625218"/>
    <n v="89.26"/>
    <m/>
    <n v="88.19"/>
    <n v="16.71"/>
    <s v=""/>
    <n v="100"/>
    <n v="0.02"/>
    <n v="0"/>
    <n v="0"/>
    <n v="0.1"/>
    <s v=""/>
    <s v=""/>
    <n v="0"/>
    <m/>
    <s v=""/>
    <n v="9.5"/>
    <n v="97.76"/>
    <n v="97.761194029850799"/>
    <n v="85"/>
    <n v="10"/>
    <n v="0"/>
    <n v="0"/>
    <n v="1"/>
    <n v="0"/>
    <n v="0"/>
    <n v="2"/>
    <n v="100.19740299999999"/>
    <n v="100.19740299999999"/>
  </r>
  <r>
    <x v="14"/>
    <x v="4"/>
    <n v="354325314"/>
    <s v="Ribeirão Grande"/>
    <n v="2.1429918916360299E-2"/>
    <n v="7475"/>
    <n v="2366"/>
    <n v="5109"/>
    <n v="22.51"/>
    <n v="31.65"/>
    <n v="0.1424898"/>
    <n v="0.14013400000000001"/>
    <n v="2.3557999999999999E-3"/>
    <n v="0"/>
    <n v="3.163E-3"/>
    <n v="0.13703700000000002"/>
    <n v="1.1564999999999998E-3"/>
    <n v="1.1333000000000001E-3"/>
    <n v="1.6616302083333333E-2"/>
    <n v="4"/>
    <n v="69.23"/>
    <n v="30.77"/>
    <n v="1.7"/>
    <n v="131.166"/>
    <n v="10.78"/>
    <n v="0"/>
    <n v="0"/>
    <n v="15905.113043478261"/>
    <n v="1856.2996655518393"/>
    <n v="85.36"/>
    <n v="45.51"/>
    <n v="39.130000000000003"/>
    <n v="23.06"/>
    <s v=""/>
    <n v="100"/>
    <n v="8.48"/>
    <n v="3.8"/>
    <n v="11.3"/>
    <n v="0.5"/>
    <s v=""/>
    <s v=""/>
    <n v="0"/>
    <m/>
    <s v=""/>
    <n v="7.5"/>
    <n v="96.62"/>
    <n v="96.615905245346895"/>
    <n v="91.8"/>
    <n v="9.8000000000000007"/>
    <n v="0"/>
    <n v="0"/>
    <n v="24"/>
    <n v="18.054558619327782"/>
    <n v="9"/>
    <n v="4"/>
    <n v="126.7272183"/>
    <n v="126.7272183"/>
  </r>
  <r>
    <x v="18"/>
    <x v="4"/>
    <n v="35433036"/>
    <s v="Ribeirão Pires"/>
    <n v="0.59474391167004803"/>
    <n v="116875"/>
    <n v="116875"/>
    <n v="0"/>
    <n v="1178.413"/>
    <n v="100"/>
    <n v="1.3443700000000003E-2"/>
    <n v="1.9418E-3"/>
    <n v="1.1501900000000002E-2"/>
    <n v="0"/>
    <n v="0"/>
    <n v="3.7169E-3"/>
    <n v="3.0860000000000002E-4"/>
    <n v="9.4182000000000016E-3"/>
    <n v="0.36661469039351852"/>
    <n v="7"/>
    <n v="25"/>
    <n v="75"/>
    <n v="109.02"/>
    <n v="6541.02"/>
    <n v="3620.95"/>
    <n v="18"/>
    <n v="0"/>
    <n v="393.94703743315506"/>
    <n v="56.663614973262042"/>
    <n v="90.04"/>
    <n v="100"/>
    <n v="73.08"/>
    <n v="36.1"/>
    <s v=""/>
    <n v="90.04"/>
    <n v="2.44"/>
    <n v="0.9"/>
    <n v="0.6"/>
    <n v="5.5"/>
    <s v=""/>
    <s v=""/>
    <n v="0"/>
    <m/>
    <s v=""/>
    <n v="8"/>
    <n v="70.08"/>
    <n v="49.0575049735885"/>
    <n v="44.6"/>
    <n v="5.2"/>
    <n v="4"/>
    <n v="0"/>
    <n v="112"/>
    <n v="0"/>
    <n v="9"/>
    <n v="27"/>
    <n v="4584.0874450000001"/>
    <n v="3208.8612119999998"/>
  </r>
  <r>
    <x v="4"/>
    <x v="4"/>
    <n v="35434024"/>
    <s v="Ribeirão Preto"/>
    <n v="1.4908642762928399"/>
    <n v="654893"/>
    <n v="653035"/>
    <n v="1858"/>
    <n v="1006.955"/>
    <n v="99.72"/>
    <n v="3.9827379999999986"/>
    <n v="0.12533089999999994"/>
    <n v="3.8574070999999988"/>
    <n v="0"/>
    <n v="3.3693530999999992"/>
    <n v="0.22460409999999997"/>
    <n v="8.8156599999999988E-2"/>
    <n v="0.30062419999999973"/>
    <n v="2.6596083984490737"/>
    <n v="57"/>
    <n v="14.31"/>
    <n v="85.69"/>
    <n v="739.74"/>
    <n v="36314.514000000003"/>
    <n v="1796.66"/>
    <n v="54"/>
    <n v="3"/>
    <n v="469.50570551219818"/>
    <n v="48.635975647930259"/>
    <n v="99.4"/>
    <n v="100"/>
    <n v="98"/>
    <n v="61.48"/>
    <s v=""/>
    <n v="99.68"/>
    <n v="126.44"/>
    <n v="40.9"/>
    <n v="5.9"/>
    <n v="381.9"/>
    <s v=""/>
    <s v=""/>
    <n v="0"/>
    <m/>
    <s v=""/>
    <n v="10"/>
    <n v="98.5"/>
    <n v="98.5"/>
    <n v="95.1"/>
    <n v="10"/>
    <n v="20"/>
    <n v="3"/>
    <n v="140"/>
    <n v="126.67278393182251"/>
    <n v="77"/>
    <n v="461"/>
    <n v="35769.796289999998"/>
    <n v="35769.796289999998"/>
  </r>
  <r>
    <x v="3"/>
    <x v="4"/>
    <n v="35434029"/>
    <s v="Ribeirão Preto"/>
    <m/>
    <m/>
    <m/>
    <m/>
    <m/>
    <m/>
    <n v="2.3149999999999999E-4"/>
    <n v="0"/>
    <n v="2.3149999999999999E-4"/>
    <n v="0"/>
    <n v="0"/>
    <n v="0"/>
    <n v="0"/>
    <n v="2.3149999999999999E-4"/>
    <n v="0"/>
    <n v="1"/>
    <n v="0"/>
    <n v="100"/>
    <m/>
    <s v=""/>
    <m/>
    <m/>
    <m/>
    <s v=""/>
    <s v=""/>
    <m/>
    <m/>
    <m/>
    <m/>
    <s v=""/>
    <m/>
    <m/>
    <m/>
    <m/>
    <m/>
    <s v=""/>
    <s v=""/>
    <m/>
    <m/>
    <s v=""/>
    <m/>
    <m/>
    <m/>
    <m/>
    <m/>
    <m/>
    <m/>
    <n v="2"/>
    <m/>
    <n v="0"/>
    <n v="1"/>
    <m/>
    <m/>
  </r>
  <r>
    <x v="11"/>
    <x v="4"/>
    <n v="35436008"/>
    <s v="Rifaina"/>
    <n v="9.8973232710597395E-2"/>
    <n v="3454"/>
    <n v="3049"/>
    <n v="405"/>
    <n v="20.131"/>
    <n v="88.27"/>
    <n v="2.9289099999999998E-2"/>
    <n v="1.51305E-2"/>
    <n v="1.41586E-2"/>
    <n v="0"/>
    <n v="1.3831100000000001E-2"/>
    <n v="0"/>
    <n v="1.51305E-2"/>
    <n v="3.2749999999999999E-4"/>
    <n v="7.579011458333334E-3"/>
    <n v="0"/>
    <n v="30"/>
    <n v="70"/>
    <n v="2.21"/>
    <n v="170.58600000000001"/>
    <n v="34.520000000000003"/>
    <n v="0"/>
    <n v="0"/>
    <n v="24377.857556456282"/>
    <n v="2921.6907932831496"/>
    <n v="84.26"/>
    <n v="86.72"/>
    <n v="79.569999999999993"/>
    <n v="16.489999999999998"/>
    <s v=""/>
    <n v="96.23"/>
    <n v="3.53"/>
    <n v="1.1000000000000001"/>
    <n v="3"/>
    <n v="4.4000000000000004"/>
    <s v=""/>
    <s v=""/>
    <n v="0"/>
    <m/>
    <s v=""/>
    <n v="7.4"/>
    <n v="87.65"/>
    <n v="87.651888341543497"/>
    <n v="79.8"/>
    <n v="8.5"/>
    <n v="0"/>
    <n v="0"/>
    <n v="1"/>
    <n v="184.72066016744981"/>
    <n v="3"/>
    <n v="7"/>
    <n v="149.52185019999999"/>
    <n v="149.52185019999999"/>
  </r>
  <r>
    <x v="3"/>
    <x v="4"/>
    <n v="35437099"/>
    <s v="Rincão"/>
    <n v="2.5859234752267899E-2"/>
    <n v="10456"/>
    <n v="8572"/>
    <n v="1884"/>
    <n v="33.360999999999997"/>
    <n v="81.98"/>
    <n v="0.27938689999999999"/>
    <n v="0.1044351"/>
    <n v="0.17495179999999996"/>
    <n v="0.03"/>
    <n v="0"/>
    <n v="5.2468999999999997E-3"/>
    <n v="0.27266199999999996"/>
    <n v="1.4779999999999999E-3"/>
    <n v="2.2120974999999998E-2"/>
    <n v="5"/>
    <n v="45.45"/>
    <n v="54.55"/>
    <n v="6.15"/>
    <n v="474.17399999999998"/>
    <n v="428.66"/>
    <n v="1"/>
    <n v="0"/>
    <n v="12788.125478194339"/>
    <n v="1508.0336648814077"/>
    <n v="81.239999999999995"/>
    <n v="81.239999999999995"/>
    <n v="81.239999999999995"/>
    <n v="46.44"/>
    <s v=""/>
    <n v="100"/>
    <n v="18.260000000000002"/>
    <n v="6.6"/>
    <n v="10.1"/>
    <n v="35"/>
    <s v=""/>
    <s v=""/>
    <n v="0"/>
    <m/>
    <s v=""/>
    <n v="10"/>
    <n v="100"/>
    <n v="12"/>
    <n v="9.6"/>
    <n v="2.2999999999999998"/>
    <n v="0"/>
    <n v="0"/>
    <n v="1"/>
    <n v="0"/>
    <n v="15"/>
    <n v="18"/>
    <n v="474.17399999999998"/>
    <n v="56.900880000000001"/>
  </r>
  <r>
    <x v="0"/>
    <x v="4"/>
    <n v="354380820"/>
    <s v="Rinópolis"/>
    <n v="-0.27650357607496001"/>
    <n v="9795"/>
    <n v="8833"/>
    <n v="962"/>
    <n v="27.321999999999999"/>
    <n v="90.18"/>
    <n v="1.7730999999999997E-2"/>
    <n v="1.1566699999999999E-2"/>
    <n v="6.1642999999999993E-3"/>
    <n v="0"/>
    <n v="0"/>
    <n v="2.3839999999999999E-4"/>
    <n v="1.1168600000000001E-2"/>
    <n v="6.3239999999999998E-3"/>
    <n v="2.2171390625000002E-2"/>
    <n v="4"/>
    <n v="44.12"/>
    <n v="55.88"/>
    <n v="6.16"/>
    <n v="474.822"/>
    <n v="161.44"/>
    <n v="1"/>
    <n v="1"/>
    <n v="8306.5727411944863"/>
    <n v="1030.2725880551304"/>
    <n v="86.92"/>
    <n v="87.24"/>
    <n v="84.22"/>
    <n v="4.32"/>
    <s v=""/>
    <n v="100"/>
    <n v="1.66"/>
    <n v="0.7"/>
    <n v="1.5"/>
    <n v="1.9"/>
    <s v=""/>
    <s v=""/>
    <n v="0"/>
    <m/>
    <s v=""/>
    <n v="9.1999999999999993"/>
    <n v="100"/>
    <n v="100"/>
    <n v="66"/>
    <n v="7.3"/>
    <n v="0"/>
    <n v="1"/>
    <n v="3"/>
    <n v="0"/>
    <n v="15"/>
    <n v="19"/>
    <n v="474.822"/>
    <n v="474.822"/>
  </r>
  <r>
    <x v="6"/>
    <x v="4"/>
    <n v="35439075"/>
    <s v="Rio Claro"/>
    <n v="0.89008957074501205"/>
    <n v="195490"/>
    <n v="191051"/>
    <n v="4439"/>
    <n v="392.54199999999997"/>
    <n v="97.73"/>
    <n v="1.1643520000000001"/>
    <n v="1.0383095"/>
    <n v="0.1260425"/>
    <n v="0"/>
    <n v="0.93562040000000002"/>
    <n v="0.126388"/>
    <n v="7.7112600000000003E-2"/>
    <n v="2.523100000000001E-2"/>
    <n v="0.68104733796296302"/>
    <n v="27"/>
    <n v="23.91"/>
    <n v="76.09"/>
    <n v="176.91"/>
    <n v="10614.78"/>
    <n v="5017.08"/>
    <n v="29"/>
    <n v="1"/>
    <n v="982.42488106808537"/>
    <n v="129.05417156887816"/>
    <n v="100"/>
    <n v="100"/>
    <n v="100"/>
    <n v="39.08"/>
    <s v=""/>
    <n v="100"/>
    <n v="50.63"/>
    <n v="19.100000000000001"/>
    <n v="69.2"/>
    <n v="15.8"/>
    <s v=""/>
    <s v=""/>
    <n v="0"/>
    <m/>
    <s v=""/>
    <n v="8.8000000000000007"/>
    <n v="99.5"/>
    <n v="54.725000000000001"/>
    <n v="52.7"/>
    <n v="6.2"/>
    <n v="2"/>
    <n v="1"/>
    <n v="97"/>
    <n v="137.43538045381831"/>
    <n v="55"/>
    <n v="175"/>
    <n v="10561.706099999999"/>
    <n v="5808.9383550000002"/>
  </r>
  <r>
    <x v="3"/>
    <x v="4"/>
    <n v="35439079"/>
    <s v="Rio Claro"/>
    <m/>
    <m/>
    <m/>
    <m/>
    <m/>
    <m/>
    <n v="1.5430000000000001E-4"/>
    <n v="1.5430000000000001E-4"/>
    <n v="0"/>
    <n v="0"/>
    <n v="0"/>
    <n v="0"/>
    <n v="1.5430000000000001E-4"/>
    <n v="0"/>
    <n v="0"/>
    <n v="1"/>
    <n v="100"/>
    <n v="0"/>
    <m/>
    <s v=""/>
    <m/>
    <m/>
    <m/>
    <s v=""/>
    <s v=""/>
    <m/>
    <m/>
    <m/>
    <m/>
    <s v=""/>
    <m/>
    <m/>
    <m/>
    <m/>
    <m/>
    <s v=""/>
    <s v=""/>
    <m/>
    <m/>
    <s v=""/>
    <m/>
    <m/>
    <m/>
    <m/>
    <m/>
    <m/>
    <m/>
    <n v="0"/>
    <m/>
    <n v="1"/>
    <n v="0"/>
    <m/>
    <m/>
  </r>
  <r>
    <x v="6"/>
    <x v="4"/>
    <n v="35440045"/>
    <s v="Rio das Pedras"/>
    <n v="1.9056597990805499"/>
    <n v="32594"/>
    <n v="31804"/>
    <n v="790"/>
    <n v="143.624"/>
    <n v="97.58"/>
    <n v="0.2305567"/>
    <n v="0.1938001"/>
    <n v="3.6756600000000007E-2"/>
    <n v="0"/>
    <n v="7.6649499999999995E-2"/>
    <n v="0.13914989999999999"/>
    <n v="7.5093E-3"/>
    <n v="7.2479999999999992E-3"/>
    <n v="9.4969107620370377E-2"/>
    <n v="16"/>
    <n v="31.82"/>
    <n v="68.180000000000007"/>
    <n v="25.92"/>
    <n v="1749.546"/>
    <n v="1749.55"/>
    <n v="1"/>
    <n v="0"/>
    <n v="2709.112106522673"/>
    <n v="357.98981407621045"/>
    <n v="95.72"/>
    <n v="96.82"/>
    <n v="95.72"/>
    <n v="56.09"/>
    <s v=""/>
    <n v="98.86"/>
    <n v="21.75"/>
    <n v="8.1999999999999993"/>
    <n v="28.1"/>
    <n v="9.9"/>
    <s v=""/>
    <s v=""/>
    <n v="0"/>
    <m/>
    <s v=""/>
    <n v="9.8000000000000007"/>
    <n v="99"/>
    <n v="0"/>
    <n v="0"/>
    <n v="1.5"/>
    <n v="0"/>
    <n v="0"/>
    <n v="12"/>
    <n v="81.078997085873326"/>
    <n v="14"/>
    <n v="30"/>
    <n v="1732.05054"/>
    <n v="0"/>
  </r>
  <r>
    <x v="8"/>
    <x v="4"/>
    <n v="354400410"/>
    <s v="Rio das Pedras"/>
    <m/>
    <m/>
    <m/>
    <m/>
    <m/>
    <m/>
    <n v="0"/>
    <n v="0"/>
    <n v="0"/>
    <n v="0"/>
    <n v="0"/>
    <n v="0"/>
    <n v="0"/>
    <n v="0"/>
    <n v="0"/>
    <n v="0"/>
    <n v="0"/>
    <n v="0"/>
    <m/>
    <s v=""/>
    <m/>
    <m/>
    <m/>
    <s v=""/>
    <s v=""/>
    <m/>
    <m/>
    <m/>
    <m/>
    <s v=""/>
    <m/>
    <m/>
    <m/>
    <m/>
    <m/>
    <s v=""/>
    <s v=""/>
    <m/>
    <m/>
    <s v=""/>
    <m/>
    <m/>
    <m/>
    <m/>
    <m/>
    <m/>
    <m/>
    <n v="0"/>
    <m/>
    <n v="0"/>
    <n v="0"/>
    <m/>
    <m/>
  </r>
  <r>
    <x v="18"/>
    <x v="4"/>
    <n v="35441036"/>
    <s v="Rio Grande da Serra"/>
    <n v="1.3940153341033299"/>
    <n v="47508"/>
    <n v="47508"/>
    <n v="0"/>
    <n v="1295.5550000000001"/>
    <n v="100"/>
    <n v="0.1118167"/>
    <n v="0.1"/>
    <n v="1.1816699999999999E-2"/>
    <n v="0"/>
    <n v="0.1"/>
    <n v="1.1793499999999998E-2"/>
    <n v="0"/>
    <n v="2.3200000000000001E-5"/>
    <n v="0.12420851129166667"/>
    <n v="2"/>
    <n v="14.29"/>
    <n v="85.71"/>
    <n v="39.090000000000003"/>
    <n v="2638.4940000000001"/>
    <n v="1629.59"/>
    <n v="2"/>
    <n v="0"/>
    <n v="358.45415508966909"/>
    <n v="53.104319272543584"/>
    <n v="85.89"/>
    <n v="80.8"/>
    <n v="52.4"/>
    <n v="32.840000000000003"/>
    <s v=""/>
    <n v="85.89"/>
    <n v="55.91"/>
    <n v="20.7"/>
    <n v="83.3"/>
    <n v="14.8"/>
    <s v=""/>
    <s v=""/>
    <n v="0"/>
    <m/>
    <s v=""/>
    <n v="8"/>
    <n v="49.43"/>
    <n v="42.019458795629703"/>
    <n v="38.200000000000003"/>
    <n v="4.5"/>
    <n v="0"/>
    <n v="0"/>
    <n v="92"/>
    <n v="80.509780658412211"/>
    <n v="1"/>
    <n v="6"/>
    <n v="1304.3304700000001"/>
    <n v="1108.680899"/>
  </r>
  <r>
    <x v="10"/>
    <x v="4"/>
    <n v="354420215"/>
    <s v="Riolândia"/>
    <n v="1.3406124661624601"/>
    <n v="11084"/>
    <n v="8769"/>
    <n v="2315"/>
    <n v="17.574999999999999"/>
    <n v="79.11"/>
    <n v="0.14263279999999998"/>
    <n v="0.13437939999999998"/>
    <n v="8.2533999999999993E-3"/>
    <n v="0.27"/>
    <n v="6.0677999999999999E-3"/>
    <n v="1.6880000000000001E-4"/>
    <n v="0.13073360000000001"/>
    <n v="5.6625999999999994E-3"/>
    <n v="2.172059895833333E-2"/>
    <n v="9"/>
    <n v="65.52"/>
    <n v="34.479999999999997"/>
    <n v="6.61"/>
    <n v="509.54399999999998"/>
    <n v="86.11"/>
    <n v="2"/>
    <n v="0"/>
    <n v="13799.133886683509"/>
    <n v="1479.4947672320461"/>
    <n v="75.25"/>
    <n v="79.11"/>
    <n v="74.489999999999995"/>
    <n v="18.96"/>
    <s v=""/>
    <n v="95.13"/>
    <n v="9.1999999999999993"/>
    <n v="2.9"/>
    <n v="13"/>
    <n v="1.6"/>
    <s v=""/>
    <s v=""/>
    <n v="0"/>
    <m/>
    <s v=""/>
    <n v="8.5"/>
    <n v="100"/>
    <n v="100"/>
    <n v="83.1"/>
    <n v="9.6999999999999993"/>
    <n v="1"/>
    <n v="0"/>
    <n v="3"/>
    <n v="27.623547635632946"/>
    <n v="19"/>
    <n v="10"/>
    <n v="509.54399999999998"/>
    <n v="509.54399999999998"/>
  </r>
  <r>
    <x v="14"/>
    <x v="4"/>
    <n v="354350114"/>
    <s v="Riversul"/>
    <n v="-1.2398615224095899"/>
    <n v="5855"/>
    <n v="4360"/>
    <n v="1495"/>
    <n v="15.161"/>
    <n v="74.47"/>
    <n v="2.7449399999999999E-2"/>
    <n v="2.5477199999999998E-2"/>
    <n v="1.9721999999999999E-3"/>
    <n v="0"/>
    <n v="1.4542100000000001E-2"/>
    <n v="9.2500000000000013E-3"/>
    <n v="3.5994999999999998E-3"/>
    <n v="5.7800000000000002E-5"/>
    <n v="1.169627734375E-2"/>
    <n v="2"/>
    <n v="40"/>
    <n v="60"/>
    <n v="2.99"/>
    <n v="230.904"/>
    <n v="61.37"/>
    <n v="1"/>
    <n v="0"/>
    <n v="23645.267292912042"/>
    <n v="2746.9444918872759"/>
    <n v="76.709999999999994"/>
    <n v="96.83"/>
    <n v="67.41"/>
    <n v="40.82"/>
    <s v=""/>
    <n v="100"/>
    <n v="1.4"/>
    <n v="0.6"/>
    <n v="1.8"/>
    <n v="0.4"/>
    <s v=""/>
    <s v=""/>
    <n v="0"/>
    <m/>
    <s v=""/>
    <n v="7.5"/>
    <n v="88.46"/>
    <n v="88.456252863032503"/>
    <n v="73.400000000000006"/>
    <n v="8.1"/>
    <n v="0"/>
    <n v="0"/>
    <n v="2"/>
    <n v="128.24593295075522"/>
    <n v="4"/>
    <n v="6"/>
    <n v="204.24902610000001"/>
    <n v="204.24902610000001"/>
  </r>
  <r>
    <x v="13"/>
    <x v="4"/>
    <n v="354425122"/>
    <s v="Rosana"/>
    <n v="-1.4467313061551501"/>
    <n v="18791"/>
    <n v="17594"/>
    <n v="1197"/>
    <n v="25.350999999999999"/>
    <n v="93.63"/>
    <n v="0.11359340000000027"/>
    <n v="2.2893500000000001E-2"/>
    <n v="9.0699900000000278E-2"/>
    <n v="0.01"/>
    <n v="3.0398100000000001E-2"/>
    <n v="5.7409999999999991E-4"/>
    <n v="7.0352200000000004E-2"/>
    <n v="1.2269000000000009E-2"/>
    <n v="4.7263910508101845E-2"/>
    <n v="1"/>
    <n v="2.94"/>
    <n v="97.06"/>
    <n v="10.220000000000001"/>
    <n v="788.18399999999997"/>
    <n v="259.95999999999998"/>
    <n v="0"/>
    <n v="0"/>
    <n v="9314.2887552551747"/>
    <n v="1325.8176786759618"/>
    <n v="82.63"/>
    <n v="100"/>
    <n v="82.32"/>
    <n v="20.55"/>
    <s v=""/>
    <n v="100"/>
    <n v="4"/>
    <n v="2"/>
    <n v="1.1000000000000001"/>
    <n v="11.5"/>
    <s v=""/>
    <s v=""/>
    <n v="0"/>
    <m/>
    <s v=""/>
    <n v="7.8"/>
    <n v="77.930000000000007"/>
    <n v="77.928005020252201"/>
    <n v="67"/>
    <n v="7.5"/>
    <n v="0"/>
    <n v="0"/>
    <n v="0"/>
    <n v="63.47337678471925"/>
    <n v="4"/>
    <n v="132"/>
    <n v="614.21606710000003"/>
    <n v="614.21606710000003"/>
  </r>
  <r>
    <x v="15"/>
    <x v="4"/>
    <n v="35443012"/>
    <s v="Roseira"/>
    <n v="1.10424452275273"/>
    <n v="10240"/>
    <n v="9793"/>
    <n v="447"/>
    <n v="78.653999999999996"/>
    <n v="95.63"/>
    <n v="0.51858359999999992"/>
    <n v="0.47857469999999996"/>
    <n v="4.00089E-2"/>
    <n v="0.24"/>
    <n v="3.8715300000000001E-2"/>
    <n v="1.2936E-3"/>
    <n v="0.47551399999999994"/>
    <n v="3.0607E-3"/>
    <n v="2.437866666666667E-2"/>
    <n v="1"/>
    <n v="66.67"/>
    <n v="33.33"/>
    <n v="6.93"/>
    <n v="534.81600000000003"/>
    <n v="151.9"/>
    <n v="3"/>
    <n v="0"/>
    <n v="5974.59375"/>
    <n v="615.93749999999977"/>
    <n v="91.42"/>
    <n v="94.97"/>
    <n v="89.15"/>
    <n v="32.83"/>
    <s v=""/>
    <n v="96.26"/>
    <n v="61.74"/>
    <n v="26.7"/>
    <n v="74.8"/>
    <n v="20"/>
    <s v=""/>
    <s v=""/>
    <n v="0"/>
    <m/>
    <s v=""/>
    <n v="9.6"/>
    <n v="89.5"/>
    <n v="89.497998152140397"/>
    <n v="71.599999999999994"/>
    <n v="7.7"/>
    <n v="0"/>
    <n v="0"/>
    <n v="17"/>
    <n v="159.97593524392911"/>
    <n v="20"/>
    <n v="10"/>
    <n v="478.6496138"/>
    <n v="478.6496138"/>
  </r>
  <r>
    <x v="12"/>
    <x v="4"/>
    <n v="354440019"/>
    <s v="Rubiácea"/>
    <n v="1.5033510768211999"/>
    <n v="2965"/>
    <n v="1751"/>
    <n v="1214"/>
    <n v="12.515000000000001"/>
    <n v="59.06"/>
    <n v="3.40617E-2"/>
    <n v="3.0048200000000001E-2"/>
    <n v="4.0134999999999997E-3"/>
    <n v="0"/>
    <n v="3.9287000000000002E-3"/>
    <n v="2.8016900000000001E-2"/>
    <n v="2.0895000000000006E-3"/>
    <n v="2.6599999999999999E-5"/>
    <n v="6.8380312500000004E-3"/>
    <n v="2"/>
    <n v="25"/>
    <n v="75"/>
    <n v="1.21"/>
    <n v="93.257999999999996"/>
    <n v="13.76"/>
    <n v="0"/>
    <n v="0"/>
    <n v="18506.792580101181"/>
    <n v="2020.8566610455318"/>
    <n v="88.56"/>
    <n v="57.28"/>
    <n v="86.77"/>
    <n v="12.63"/>
    <s v=""/>
    <n v="100"/>
    <n v="22.37"/>
    <n v="8.5"/>
    <n v="30.6"/>
    <n v="2.1"/>
    <s v=""/>
    <s v=""/>
    <n v="0"/>
    <m/>
    <s v=""/>
    <n v="8.1999999999999993"/>
    <n v="100"/>
    <n v="100"/>
    <n v="85.3"/>
    <n v="9.6999999999999993"/>
    <n v="0"/>
    <n v="0"/>
    <n v="3"/>
    <n v="58.496369112089099"/>
    <n v="3"/>
    <n v="9"/>
    <n v="93.257999999999996"/>
    <n v="93.257999999999996"/>
  </r>
  <r>
    <x v="0"/>
    <x v="4"/>
    <n v="354440020"/>
    <s v="Rubiácea"/>
    <m/>
    <m/>
    <m/>
    <m/>
    <m/>
    <m/>
    <n v="0.11361110000000001"/>
    <n v="0.11361110000000001"/>
    <n v="0"/>
    <n v="0"/>
    <n v="0"/>
    <n v="0.1111111"/>
    <n v="2.5000000000000001E-3"/>
    <n v="0"/>
    <n v="0"/>
    <n v="2"/>
    <n v="100"/>
    <n v="0"/>
    <m/>
    <s v=""/>
    <m/>
    <m/>
    <m/>
    <s v=""/>
    <s v=""/>
    <m/>
    <m/>
    <m/>
    <m/>
    <s v=""/>
    <m/>
    <m/>
    <m/>
    <m/>
    <m/>
    <s v=""/>
    <s v=""/>
    <m/>
    <m/>
    <s v=""/>
    <m/>
    <m/>
    <m/>
    <m/>
    <m/>
    <m/>
    <m/>
    <n v="0"/>
    <m/>
    <n v="2"/>
    <n v="0"/>
    <m/>
    <m/>
  </r>
  <r>
    <x v="16"/>
    <x v="4"/>
    <n v="354450918"/>
    <s v="Rubinéia"/>
    <n v="0.59635183863466801"/>
    <n v="2945"/>
    <n v="2530"/>
    <n v="415"/>
    <n v="12.565"/>
    <n v="85.91"/>
    <n v="1.04811E-2"/>
    <n v="0"/>
    <n v="1.04811E-2"/>
    <n v="0.27"/>
    <n v="9.2963000000000004E-3"/>
    <n v="0"/>
    <n v="3.4700000000000003E-5"/>
    <n v="1.1501E-3"/>
    <n v="7.557299479166669E-3"/>
    <n v="3"/>
    <n v="0"/>
    <n v="100"/>
    <n v="1.77"/>
    <n v="136.88999999999999"/>
    <n v="40.11"/>
    <n v="0"/>
    <n v="0"/>
    <n v="19382.057724957554"/>
    <n v="1499.1646859083189"/>
    <n v="98.54"/>
    <n v="92.5"/>
    <n v="69.94"/>
    <n v="10.52"/>
    <s v=""/>
    <n v="100"/>
    <n v="1.84"/>
    <n v="0.6"/>
    <n v="0"/>
    <n v="7.5"/>
    <s v=""/>
    <s v=""/>
    <n v="0"/>
    <m/>
    <s v=""/>
    <n v="7.5"/>
    <n v="79.739999999999995"/>
    <n v="79.737783075089396"/>
    <n v="70.7"/>
    <n v="7.8"/>
    <n v="0"/>
    <n v="0"/>
    <n v="3"/>
    <n v="119.09015945193713"/>
    <n v="0"/>
    <n v="8"/>
    <n v="109.1530513"/>
    <n v="109.1530513"/>
  </r>
  <r>
    <x v="2"/>
    <x v="4"/>
    <n v="354460816"/>
    <s v="Sabino"/>
    <n v="0.56387340871422198"/>
    <n v="5377"/>
    <n v="4839"/>
    <n v="538"/>
    <n v="17.253"/>
    <n v="89.99"/>
    <n v="9.5492799999999989E-2"/>
    <n v="6.5962599999999996E-2"/>
    <n v="2.9530199999999996E-2"/>
    <n v="0"/>
    <n v="2.2867499999999999E-2"/>
    <n v="1.5740999999999999E-3"/>
    <n v="6.3610899999999998E-2"/>
    <n v="7.4403000000000004E-3"/>
    <n v="1.4002604166666667E-2"/>
    <n v="1"/>
    <n v="15"/>
    <n v="85"/>
    <n v="3.39"/>
    <n v="261.68400000000003"/>
    <n v="86.36"/>
    <n v="2"/>
    <n v="0"/>
    <n v="13724.054305374744"/>
    <n v="1231.6458992002974"/>
    <n v="100"/>
    <m/>
    <n v="100"/>
    <n v="9.98"/>
    <s v=""/>
    <n v="100"/>
    <n v="10.050000000000001"/>
    <n v="4.0999999999999996"/>
    <n v="8.9"/>
    <n v="14.1"/>
    <s v=""/>
    <s v=""/>
    <n v="0"/>
    <m/>
    <s v=""/>
    <n v="7.5"/>
    <n v="100"/>
    <n v="100"/>
    <n v="67"/>
    <n v="7.4"/>
    <n v="0"/>
    <n v="0"/>
    <n v="0"/>
    <n v="164.25516087037383"/>
    <n v="3"/>
    <n v="17"/>
    <n v="261.68400000000003"/>
    <n v="261.68400000000003"/>
  </r>
  <r>
    <x v="1"/>
    <x v="4"/>
    <n v="354470721"/>
    <s v="Sagres"/>
    <n v="-0.17172833395227"/>
    <n v="2365"/>
    <n v="1922"/>
    <n v="443"/>
    <n v="15.88"/>
    <n v="81.27"/>
    <n v="5.0277999999999998E-3"/>
    <n v="0"/>
    <n v="5.0277999999999998E-3"/>
    <n v="0"/>
    <n v="4.7083999999999997E-3"/>
    <n v="0"/>
    <n v="1.9559999999999998E-4"/>
    <n v="1.238E-4"/>
    <n v="5.2627408854166663E-3"/>
    <n v="0"/>
    <n v="0"/>
    <n v="100"/>
    <n v="1.3"/>
    <n v="100.65600000000001"/>
    <n v="21.5"/>
    <n v="1"/>
    <n v="0"/>
    <n v="15868.00845665962"/>
    <n v="1733.4799154334046"/>
    <n v="85.45"/>
    <n v="75.959999999999994"/>
    <n v="80.849999999999994"/>
    <n v="25.31"/>
    <s v=""/>
    <n v="100"/>
    <n v="0.91"/>
    <n v="0.4"/>
    <n v="0"/>
    <n v="3.9"/>
    <s v=""/>
    <s v=""/>
    <n v="0"/>
    <m/>
    <s v=""/>
    <n v="7.2"/>
    <n v="92.52"/>
    <n v="92.524830109775195"/>
    <n v="78.599999999999994"/>
    <n v="8.5"/>
    <n v="0"/>
    <n v="0"/>
    <n v="0"/>
    <n v="95.007527614655416"/>
    <n v="0"/>
    <n v="11"/>
    <n v="93.131793000000002"/>
    <n v="93.131793000000002"/>
  </r>
  <r>
    <x v="2"/>
    <x v="4"/>
    <n v="354480616"/>
    <s v="Sales"/>
    <n v="1.41499352588021"/>
    <n v="5836"/>
    <n v="5389"/>
    <n v="447"/>
    <n v="18.908000000000001"/>
    <n v="92.34"/>
    <n v="4.3559299999999995E-2"/>
    <n v="2.3535499999999997E-2"/>
    <n v="2.0023800000000001E-2"/>
    <n v="0"/>
    <n v="4.1666999999999997E-3"/>
    <n v="4.6289999999999998E-4"/>
    <n v="1.4140700000000001E-2"/>
    <n v="2.4789000000000005E-2"/>
    <n v="1.5065694791666664E-2"/>
    <n v="1"/>
    <n v="12.24"/>
    <n v="87.76"/>
    <n v="3.83"/>
    <n v="295.27199999999999"/>
    <n v="72.84"/>
    <n v="1"/>
    <n v="0"/>
    <n v="12266.401644962303"/>
    <n v="1080.7402330363266"/>
    <n v="99.13"/>
    <n v="90.02"/>
    <n v="99.13"/>
    <n v="55.56"/>
    <s v=""/>
    <n v="99.09"/>
    <n v="4.7300000000000004"/>
    <n v="1.9"/>
    <n v="3.3"/>
    <n v="10"/>
    <s v=""/>
    <s v=""/>
    <n v="0"/>
    <m/>
    <s v=""/>
    <n v="7.8"/>
    <n v="100"/>
    <n v="93"/>
    <n v="75.3"/>
    <n v="7.8"/>
    <n v="0"/>
    <n v="0"/>
    <n v="1"/>
    <n v="26.550385198381509"/>
    <n v="6"/>
    <n v="43"/>
    <n v="295.27199999999999"/>
    <n v="274.60296"/>
  </r>
  <r>
    <x v="4"/>
    <x v="4"/>
    <n v="35449054"/>
    <s v="Sales Oliveira"/>
    <n v="1.0572651465518199"/>
    <n v="11169"/>
    <n v="10387"/>
    <n v="782"/>
    <n v="36.770000000000003"/>
    <n v="93"/>
    <n v="8.4716200000000005E-2"/>
    <n v="7.3564000000000004E-2"/>
    <n v="1.1152199999999999E-2"/>
    <n v="0"/>
    <n v="0"/>
    <n v="1.7071999999999999E-3"/>
    <n v="7.5426099999999996E-2"/>
    <n v="7.5829000000000009E-3"/>
    <n v="3.3287666177083335E-2"/>
    <n v="2"/>
    <n v="32.14"/>
    <n v="67.86"/>
    <n v="7.32"/>
    <n v="564.29999999999995"/>
    <n v="108.63"/>
    <n v="0"/>
    <n v="0"/>
    <n v="13327.058823529413"/>
    <n v="1327.0588235294117"/>
    <n v="97.91"/>
    <n v="100"/>
    <n v="88.38"/>
    <n v="46.72"/>
    <s v=""/>
    <n v="97.61"/>
    <n v="5.69"/>
    <n v="1.8"/>
    <n v="7.2"/>
    <n v="2.4"/>
    <s v=""/>
    <s v=""/>
    <n v="0"/>
    <m/>
    <s v=""/>
    <n v="10"/>
    <n v="95"/>
    <n v="95"/>
    <n v="80.7"/>
    <n v="9.6"/>
    <n v="0"/>
    <n v="0"/>
    <n v="6"/>
    <n v="0"/>
    <n v="9"/>
    <n v="19"/>
    <n v="536.08500000000004"/>
    <n v="536.08500000000004"/>
  </r>
  <r>
    <x v="9"/>
    <x v="4"/>
    <n v="354490512"/>
    <s v="Sales Oliveira"/>
    <m/>
    <m/>
    <m/>
    <m/>
    <m/>
    <m/>
    <n v="0"/>
    <n v="0"/>
    <n v="0"/>
    <n v="0"/>
    <n v="0"/>
    <n v="0"/>
    <n v="0"/>
    <n v="0"/>
    <n v="0"/>
    <n v="0"/>
    <n v="0"/>
    <n v="0"/>
    <m/>
    <s v=""/>
    <m/>
    <m/>
    <m/>
    <s v=""/>
    <s v=""/>
    <m/>
    <m/>
    <m/>
    <m/>
    <s v=""/>
    <m/>
    <m/>
    <m/>
    <m/>
    <m/>
    <s v=""/>
    <s v=""/>
    <m/>
    <m/>
    <s v=""/>
    <m/>
    <m/>
    <m/>
    <m/>
    <m/>
    <m/>
    <m/>
    <n v="0"/>
    <m/>
    <n v="0"/>
    <n v="0"/>
    <m/>
    <m/>
  </r>
  <r>
    <x v="15"/>
    <x v="4"/>
    <n v="35450012"/>
    <s v="Salesópolis"/>
    <m/>
    <m/>
    <m/>
    <m/>
    <m/>
    <m/>
    <n v="2.8900000000000001E-5"/>
    <n v="0"/>
    <n v="2.8900000000000001E-5"/>
    <n v="0"/>
    <n v="0"/>
    <n v="2.8900000000000001E-5"/>
    <n v="0"/>
    <n v="0"/>
    <n v="0"/>
    <n v="0"/>
    <n v="0"/>
    <n v="100"/>
    <m/>
    <s v=""/>
    <m/>
    <m/>
    <m/>
    <s v=""/>
    <s v=""/>
    <m/>
    <m/>
    <m/>
    <m/>
    <s v=""/>
    <m/>
    <m/>
    <m/>
    <m/>
    <m/>
    <s v=""/>
    <s v=""/>
    <m/>
    <m/>
    <s v=""/>
    <m/>
    <m/>
    <m/>
    <m/>
    <m/>
    <m/>
    <m/>
    <n v="0"/>
    <m/>
    <n v="0"/>
    <n v="1"/>
    <m/>
    <m/>
  </r>
  <r>
    <x v="18"/>
    <x v="4"/>
    <n v="35450016"/>
    <s v="Salesópolis"/>
    <n v="0.72886341207461003"/>
    <n v="16346"/>
    <n v="10672"/>
    <n v="5674"/>
    <n v="38.384999999999998"/>
    <n v="65.290000000000006"/>
    <n v="2.5539779000000005"/>
    <n v="2.5474848000000003"/>
    <n v="6.4930999999999999E-3"/>
    <n v="0"/>
    <n v="2.5465393000000001"/>
    <n v="0"/>
    <n v="7.2535000000000004E-3"/>
    <n v="1.851E-4"/>
    <n v="3.0983634891203708E-2"/>
    <n v="17"/>
    <n v="81.25"/>
    <n v="18.75"/>
    <n v="7.49"/>
    <n v="577.476"/>
    <n v="233.38"/>
    <n v="2"/>
    <n v="0"/>
    <n v="11942.239079897223"/>
    <n v="1659.1802275786126"/>
    <n v="62.27"/>
    <n v="99.21"/>
    <n v="51.76"/>
    <n v="25.3"/>
    <s v=""/>
    <n v="97.8"/>
    <n v="110.56"/>
    <n v="41.3"/>
    <n v="175.7"/>
    <n v="0.8"/>
    <s v=""/>
    <s v=""/>
    <n v="0"/>
    <m/>
    <s v=""/>
    <n v="9.8000000000000007"/>
    <n v="76.84"/>
    <n v="75.307888040712498"/>
    <n v="59.6"/>
    <n v="6.7"/>
    <n v="0"/>
    <n v="0"/>
    <n v="31"/>
    <n v="8220.4686730384128"/>
    <n v="26"/>
    <n v="6"/>
    <n v="443.76018319999997"/>
    <n v="434.88497949999999"/>
  </r>
  <r>
    <x v="19"/>
    <x v="4"/>
    <n v="35450017"/>
    <s v="Salesópolis"/>
    <m/>
    <m/>
    <m/>
    <m/>
    <m/>
    <m/>
    <n v="0"/>
    <n v="0"/>
    <n v="0"/>
    <n v="0"/>
    <n v="0"/>
    <n v="0"/>
    <n v="0"/>
    <n v="0"/>
    <n v="0"/>
    <n v="0"/>
    <n v="0"/>
    <n v="0"/>
    <m/>
    <s v=""/>
    <m/>
    <m/>
    <m/>
    <s v=""/>
    <s v=""/>
    <m/>
    <m/>
    <m/>
    <m/>
    <s v=""/>
    <m/>
    <m/>
    <m/>
    <m/>
    <m/>
    <s v=""/>
    <s v=""/>
    <m/>
    <m/>
    <s v=""/>
    <m/>
    <m/>
    <m/>
    <m/>
    <m/>
    <m/>
    <m/>
    <n v="0"/>
    <m/>
    <n v="0"/>
    <n v="0"/>
    <m/>
    <m/>
  </r>
  <r>
    <x v="0"/>
    <x v="4"/>
    <n v="354510020"/>
    <s v="Salmourão"/>
    <n v="0.70803520257558505"/>
    <n v="4991"/>
    <n v="4629"/>
    <n v="362"/>
    <n v="28.890999999999998"/>
    <n v="92.75"/>
    <n v="5.6174599999999998E-2"/>
    <n v="4.3506999999999997E-2"/>
    <n v="1.2667600000000001E-2"/>
    <n v="0"/>
    <n v="1.2462899999999999E-2"/>
    <n v="0"/>
    <n v="4.3629599999999991E-2"/>
    <n v="8.2100000000000003E-5"/>
    <n v="1.1160863802083334E-2"/>
    <n v="1"/>
    <n v="17.649999999999999"/>
    <n v="82.35"/>
    <n v="3.26"/>
    <n v="251.208"/>
    <n v="59.67"/>
    <n v="1"/>
    <n v="0"/>
    <n v="8087.7739931877377"/>
    <n v="1010.9717491484674"/>
    <n v="85.87"/>
    <m/>
    <n v="84.83"/>
    <n v="23.37"/>
    <s v=""/>
    <n v="95.74"/>
    <n v="10.6"/>
    <n v="4.4000000000000004"/>
    <n v="11.8"/>
    <n v="7.9"/>
    <s v=""/>
    <s v=""/>
    <n v="0"/>
    <m/>
    <s v=""/>
    <n v="8.4"/>
    <n v="87.64"/>
    <n v="87.641181581233695"/>
    <n v="76.2"/>
    <n v="8.3000000000000007"/>
    <n v="0"/>
    <n v="0"/>
    <n v="1"/>
    <n v="107.51855960969642"/>
    <n v="3"/>
    <n v="14"/>
    <n v="220.16165939999999"/>
    <n v="220.16165939999999"/>
  </r>
  <r>
    <x v="6"/>
    <x v="4"/>
    <n v="35451595"/>
    <s v="Saltinho"/>
    <n v="1.5340534848112199"/>
    <n v="7584"/>
    <n v="6350"/>
    <n v="1234"/>
    <n v="74.793000000000006"/>
    <n v="83.73"/>
    <n v="1.4114399999999999E-2"/>
    <n v="1.3761399999999998E-2"/>
    <n v="3.5300000000000002E-4"/>
    <n v="0"/>
    <n v="1.3618499999999999E-2"/>
    <n v="2.6039999999999999E-4"/>
    <n v="1.2349999999999999E-4"/>
    <n v="1.12E-4"/>
    <n v="1.975E-2"/>
    <n v="5"/>
    <n v="41.67"/>
    <n v="58.33"/>
    <n v="4.63"/>
    <n v="356.88600000000002"/>
    <n v="53.53"/>
    <n v="3"/>
    <n v="0"/>
    <n v="4075.0632911392404"/>
    <n v="623.7341772151899"/>
    <n v="100"/>
    <n v="83.46"/>
    <n v="100"/>
    <n v="40.85"/>
    <s v=""/>
    <n v="100"/>
    <n v="3.92"/>
    <n v="1.4"/>
    <n v="6.6"/>
    <n v="0.2"/>
    <s v=""/>
    <s v=""/>
    <n v="0"/>
    <m/>
    <s v=""/>
    <n v="9.8000000000000007"/>
    <n v="100"/>
    <n v="100"/>
    <n v="85"/>
    <n v="9.6999999999999993"/>
    <n v="1"/>
    <n v="0"/>
    <n v="3"/>
    <n v="70.886075949367083"/>
    <n v="5"/>
    <n v="7"/>
    <n v="356.88600000000002"/>
    <n v="356.88600000000002"/>
  </r>
  <r>
    <x v="8"/>
    <x v="4"/>
    <n v="354515910"/>
    <s v="Saltinho"/>
    <m/>
    <m/>
    <m/>
    <m/>
    <m/>
    <m/>
    <n v="0"/>
    <n v="0"/>
    <n v="0"/>
    <n v="0"/>
    <n v="0"/>
    <n v="0"/>
    <n v="0"/>
    <n v="0"/>
    <n v="0"/>
    <n v="0"/>
    <n v="0"/>
    <n v="0"/>
    <m/>
    <s v=""/>
    <m/>
    <m/>
    <m/>
    <s v=""/>
    <s v=""/>
    <m/>
    <m/>
    <m/>
    <m/>
    <s v=""/>
    <m/>
    <m/>
    <m/>
    <m/>
    <m/>
    <s v=""/>
    <s v=""/>
    <m/>
    <m/>
    <s v=""/>
    <m/>
    <m/>
    <m/>
    <m/>
    <m/>
    <m/>
    <m/>
    <n v="14"/>
    <m/>
    <n v="0"/>
    <n v="0"/>
    <m/>
    <m/>
  </r>
  <r>
    <x v="6"/>
    <x v="4"/>
    <n v="35452095"/>
    <s v="Salto"/>
    <n v="1.0287896797580101"/>
    <n v="111492"/>
    <n v="110708"/>
    <n v="784"/>
    <n v="830.41899999999998"/>
    <n v="99.3"/>
    <n v="0.41375800000000001"/>
    <n v="0.3915283"/>
    <n v="2.2229699999999998E-2"/>
    <n v="0"/>
    <n v="0.300037"/>
    <n v="0.10757780000000002"/>
    <n v="2.1110000000000001E-4"/>
    <n v="5.9321000000000009E-3"/>
    <n v="0.38064710833333332"/>
    <n v="7"/>
    <n v="27.27"/>
    <n v="72.73"/>
    <n v="102.94"/>
    <n v="6176.6819999999998"/>
    <n v="1333.01"/>
    <n v="14"/>
    <n v="1"/>
    <n v="395.99612528253147"/>
    <n v="53.742331288343557"/>
    <n v="98"/>
    <n v="100"/>
    <n v="97.31"/>
    <n v="44.05"/>
    <s v=""/>
    <n v="91.6"/>
    <n v="81.44"/>
    <n v="29.7"/>
    <n v="122.4"/>
    <n v="12.5"/>
    <s v=""/>
    <s v=""/>
    <n v="0"/>
    <m/>
    <s v=""/>
    <n v="9.6"/>
    <n v="91.57"/>
    <n v="88.108654000000001"/>
    <n v="78.400000000000006"/>
    <n v="8.4"/>
    <n v="0"/>
    <n v="1"/>
    <n v="20"/>
    <n v="78.813156183834579"/>
    <n v="9"/>
    <n v="24"/>
    <n v="5655.9877070000002"/>
    <n v="5442.1913720000002"/>
  </r>
  <r>
    <x v="8"/>
    <x v="4"/>
    <n v="354520910"/>
    <s v="Salto"/>
    <m/>
    <m/>
    <m/>
    <m/>
    <m/>
    <m/>
    <n v="1.5924999999999999E-3"/>
    <n v="3.4700000000000003E-5"/>
    <n v="1.5578E-3"/>
    <n v="0"/>
    <n v="0"/>
    <n v="1.0878999999999999E-3"/>
    <n v="0"/>
    <n v="5.0460000000000001E-4"/>
    <n v="0"/>
    <n v="6"/>
    <n v="14.29"/>
    <n v="85.71"/>
    <m/>
    <s v=""/>
    <m/>
    <m/>
    <m/>
    <s v=""/>
    <s v=""/>
    <m/>
    <m/>
    <m/>
    <m/>
    <s v=""/>
    <m/>
    <m/>
    <m/>
    <m/>
    <m/>
    <s v=""/>
    <s v=""/>
    <m/>
    <m/>
    <s v=""/>
    <m/>
    <m/>
    <m/>
    <m/>
    <m/>
    <m/>
    <m/>
    <n v="8"/>
    <m/>
    <n v="1"/>
    <n v="6"/>
    <m/>
    <m/>
  </r>
  <r>
    <x v="8"/>
    <x v="4"/>
    <n v="354530810"/>
    <s v="Salto de Pirapora"/>
    <n v="1.11843703024168"/>
    <n v="42656"/>
    <n v="33523"/>
    <n v="9133"/>
    <n v="152.17400000000001"/>
    <n v="78.59"/>
    <n v="0.45711109999999999"/>
    <n v="0.44660549999999999"/>
    <n v="1.0505600000000002E-2"/>
    <n v="0"/>
    <n v="0.27211109999999999"/>
    <n v="4.9616900000000005E-2"/>
    <n v="0.1187574"/>
    <n v="1.66257E-2"/>
    <n v="0.12984407407407408"/>
    <n v="26"/>
    <n v="60.98"/>
    <n v="39.020000000000003"/>
    <n v="27.59"/>
    <n v="1862.3520000000001"/>
    <n v="301.25"/>
    <n v="5"/>
    <n v="0"/>
    <n v="1855.6676669167291"/>
    <n v="280.9377344336084"/>
    <n v="100"/>
    <n v="100"/>
    <n v="73.739999999999995"/>
    <n v="41.24"/>
    <s v=""/>
    <n v="100"/>
    <n v="50.79"/>
    <n v="18.2"/>
    <n v="85.9"/>
    <n v="2.8"/>
    <s v=""/>
    <s v=""/>
    <n v="0"/>
    <m/>
    <s v=""/>
    <n v="9.3000000000000007"/>
    <n v="90.13"/>
    <n v="90.133373295369395"/>
    <n v="83.8"/>
    <n v="9.6"/>
    <n v="0"/>
    <n v="0"/>
    <n v="7"/>
    <n v="209.48202830175222"/>
    <n v="25"/>
    <n v="16"/>
    <n v="1678.60068"/>
    <n v="1678.60068"/>
  </r>
  <r>
    <x v="5"/>
    <x v="4"/>
    <n v="354540717"/>
    <s v="Salto Grande"/>
    <n v="0.29253431148012998"/>
    <n v="8962"/>
    <n v="8199"/>
    <n v="763"/>
    <n v="47.4"/>
    <n v="91.49"/>
    <n v="0.10479769999999999"/>
    <n v="0.10017519999999999"/>
    <n v="4.622499999999999E-3"/>
    <n v="0.3"/>
    <n v="0"/>
    <n v="3.4952999999999998E-3"/>
    <n v="9.7261600000000004E-2"/>
    <n v="4.0407999999999998E-3"/>
    <n v="2.3338541666666667E-2"/>
    <n v="1"/>
    <n v="58.33"/>
    <n v="41.67"/>
    <n v="5.85"/>
    <n v="451.22399999999999"/>
    <n v="261.83"/>
    <n v="0"/>
    <n v="0"/>
    <n v="6228.3775942869897"/>
    <n v="668.58290560142848"/>
    <n v="100"/>
    <n v="90.29"/>
    <n v="79.48"/>
    <n v="36.020000000000003"/>
    <s v=""/>
    <n v="100"/>
    <n v="11.27"/>
    <n v="5.9"/>
    <n v="13.5"/>
    <n v="2.4"/>
    <s v=""/>
    <s v=""/>
    <n v="0"/>
    <m/>
    <s v=""/>
    <n v="8.3000000000000007"/>
    <n v="67.7"/>
    <n v="67.7"/>
    <n v="42"/>
    <n v="5.7"/>
    <n v="0"/>
    <n v="0"/>
    <n v="0"/>
    <n v="0"/>
    <n v="14"/>
    <n v="10"/>
    <n v="305.47864800000002"/>
    <n v="305.47864800000002"/>
  </r>
  <r>
    <x v="13"/>
    <x v="4"/>
    <n v="354550622"/>
    <s v="Sandovalina"/>
    <n v="1.4836305846111799"/>
    <n v="4009"/>
    <n v="3060"/>
    <n v="949"/>
    <n v="8.8030000000000008"/>
    <n v="76.33"/>
    <n v="2.0358899999999999E-2"/>
    <n v="2.7222000000000001E-3"/>
    <n v="1.7636699999999998E-2"/>
    <n v="0"/>
    <n v="1.1749899999999999E-2"/>
    <n v="5.7869999999999996E-3"/>
    <n v="9.98E-5"/>
    <n v="2.7222000000000001E-3"/>
    <n v="7.6390242187500011E-3"/>
    <n v="1"/>
    <n v="18.18"/>
    <n v="81.819999999999993"/>
    <n v="2.02"/>
    <n v="155.46600000000001"/>
    <n v="35.47"/>
    <n v="0"/>
    <n v="0"/>
    <n v="26509.433774008481"/>
    <n v="3775.8243951110003"/>
    <n v="73.17"/>
    <n v="69.78"/>
    <n v="72.25"/>
    <n v="16.79"/>
    <s v=""/>
    <n v="100"/>
    <n v="1.18"/>
    <n v="0.6"/>
    <n v="0.2"/>
    <n v="3.7"/>
    <s v=""/>
    <s v=""/>
    <n v="0"/>
    <m/>
    <s v=""/>
    <n v="7.4"/>
    <n v="91.89"/>
    <n v="91.890102615028098"/>
    <n v="77.2"/>
    <n v="8.4"/>
    <n v="0"/>
    <n v="0"/>
    <n v="2"/>
    <n v="157.08812613194723"/>
    <n v="2"/>
    <n v="9"/>
    <n v="142.8578669"/>
    <n v="142.8578669"/>
  </r>
  <r>
    <x v="10"/>
    <x v="4"/>
    <n v="354560515"/>
    <s v="Santa Adélia"/>
    <n v="0.453813259681768"/>
    <n v="14683"/>
    <n v="13891"/>
    <n v="792"/>
    <n v="44.356999999999999"/>
    <n v="94.61"/>
    <n v="0.29731299999999999"/>
    <n v="0.2149538"/>
    <n v="8.2359200000000007E-2"/>
    <n v="0"/>
    <n v="4.6988699999999994E-2"/>
    <n v="0.19403929999999997"/>
    <n v="5.2928299999999998E-2"/>
    <n v="3.3566999999999998E-3"/>
    <n v="4.4243362813657407E-2"/>
    <n v="2"/>
    <n v="12.9"/>
    <n v="87.1"/>
    <n v="10.1"/>
    <n v="779.32799999999997"/>
    <n v="54.09"/>
    <n v="6"/>
    <n v="0"/>
    <n v="5305.0412041136005"/>
    <n v="536.9474902948989"/>
    <n v="98.99"/>
    <n v="100"/>
    <n v="98.99"/>
    <n v="15"/>
    <s v=""/>
    <n v="97.69"/>
    <n v="86.48"/>
    <n v="33.6"/>
    <n v="104.8"/>
    <n v="34.5"/>
    <s v=""/>
    <s v=""/>
    <n v="0"/>
    <m/>
    <s v=""/>
    <n v="9.5"/>
    <n v="99"/>
    <n v="99"/>
    <n v="93.1"/>
    <n v="10"/>
    <n v="4"/>
    <n v="0"/>
    <n v="10"/>
    <n v="106.2306231060078"/>
    <n v="4"/>
    <n v="27"/>
    <n v="771.53471999999999"/>
    <n v="771.53471999999999"/>
  </r>
  <r>
    <x v="2"/>
    <x v="4"/>
    <n v="354560516"/>
    <s v="Santa Adélia"/>
    <m/>
    <m/>
    <m/>
    <m/>
    <m/>
    <m/>
    <n v="0.53290190000000004"/>
    <n v="0.52907660000000001"/>
    <n v="3.8252999999999998E-3"/>
    <n v="0"/>
    <n v="0"/>
    <n v="1.00077E-2"/>
    <n v="0.52254109999999998"/>
    <n v="3.5309999999999996E-4"/>
    <n v="0"/>
    <n v="2"/>
    <n v="71.430000000000007"/>
    <n v="28.57"/>
    <m/>
    <s v=""/>
    <m/>
    <m/>
    <m/>
    <s v=""/>
    <s v=""/>
    <m/>
    <m/>
    <m/>
    <m/>
    <s v=""/>
    <m/>
    <m/>
    <m/>
    <m/>
    <m/>
    <s v=""/>
    <s v=""/>
    <m/>
    <m/>
    <s v=""/>
    <m/>
    <m/>
    <m/>
    <m/>
    <m/>
    <m/>
    <m/>
    <n v="2"/>
    <m/>
    <n v="15"/>
    <n v="6"/>
    <m/>
    <m/>
  </r>
  <r>
    <x v="10"/>
    <x v="4"/>
    <n v="354570415"/>
    <s v="Santa Albertina"/>
    <n v="1.05361134905557E-2"/>
    <n v="5698"/>
    <n v="5009"/>
    <n v="689"/>
    <n v="20.774000000000001"/>
    <n v="87.91"/>
    <n v="0.1228645"/>
    <n v="8.5024999999999996E-3"/>
    <n v="0.11436200000000001"/>
    <n v="0"/>
    <n v="1.2104999999999999E-2"/>
    <n v="0.1015047"/>
    <n v="9.0232999999999997E-3"/>
    <n v="2.3149999999999999E-4"/>
    <n v="1.4838541666666667E-2"/>
    <n v="10"/>
    <n v="52.94"/>
    <n v="47.06"/>
    <n v="3.58"/>
    <n v="276.20999999999998"/>
    <n v="13.81"/>
    <n v="1"/>
    <n v="0"/>
    <n v="11677.950157950158"/>
    <n v="1272.9519129519131"/>
    <n v="100"/>
    <m/>
    <n v="98.88"/>
    <n v="15.58"/>
    <s v=""/>
    <n v="100"/>
    <n v="18.07"/>
    <n v="5.8"/>
    <n v="1.9"/>
    <n v="49.7"/>
    <s v=""/>
    <s v=""/>
    <n v="0"/>
    <m/>
    <s v=""/>
    <n v="7.5"/>
    <n v="100"/>
    <n v="100"/>
    <n v="95"/>
    <n v="10"/>
    <n v="0"/>
    <n v="0"/>
    <n v="0"/>
    <n v="80.870480870480876"/>
    <n v="9"/>
    <n v="8"/>
    <n v="276.20999999999998"/>
    <n v="276.20999999999998"/>
  </r>
  <r>
    <x v="6"/>
    <x v="4"/>
    <n v="35458035"/>
    <s v="Santa Bárbara d'Oeste"/>
    <n v="0.50812934819493005"/>
    <n v="185487"/>
    <n v="184031"/>
    <n v="1456"/>
    <n v="683.21900000000005"/>
    <n v="99.22"/>
    <n v="1.0431182999999999"/>
    <n v="0.99713289999999999"/>
    <n v="4.5985399999999996E-2"/>
    <n v="0"/>
    <n v="0.83553239999999995"/>
    <n v="0.19797539999999997"/>
    <n v="2.8976000000000002E-3"/>
    <n v="6.7128999999999991E-3"/>
    <n v="0.63973693437500001"/>
    <n v="16"/>
    <n v="11.54"/>
    <n v="88.46"/>
    <n v="170.57"/>
    <n v="10234.35"/>
    <n v="5234.68"/>
    <n v="16"/>
    <n v="0"/>
    <n v="571.25814747125139"/>
    <n v="74.807614549806729"/>
    <n v="99"/>
    <m/>
    <n v="99"/>
    <n v="54.13"/>
    <s v=""/>
    <n v="99.78"/>
    <n v="82.14"/>
    <n v="31"/>
    <n v="120.1"/>
    <n v="10.5"/>
    <s v=""/>
    <s v=""/>
    <n v="0.53912134004000301"/>
    <m/>
    <s v=""/>
    <n v="1.8"/>
    <n v="99"/>
    <n v="53.46"/>
    <n v="48.9"/>
    <n v="6"/>
    <n v="2"/>
    <n v="0"/>
    <n v="68"/>
    <n v="130.67871418378274"/>
    <n v="12"/>
    <n v="92"/>
    <n v="10132.0065"/>
    <n v="5471.2835100000002"/>
  </r>
  <r>
    <x v="15"/>
    <x v="4"/>
    <n v="35460092"/>
    <s v="Santa Branca"/>
    <n v="0.36457718884155299"/>
    <n v="14019"/>
    <n v="12366"/>
    <n v="1653"/>
    <n v="50.978000000000002"/>
    <n v="88.21"/>
    <n v="1.3618700000000003E-2"/>
    <n v="1.2110100000000002E-2"/>
    <n v="1.5086000000000001E-3"/>
    <n v="7.0000000000000007E-2"/>
    <n v="0"/>
    <n v="4.2450000000000002E-4"/>
    <n v="4.4579000000000008E-3"/>
    <n v="8.7363000000000024E-3"/>
    <n v="3.0316939348958329E-2"/>
    <n v="13"/>
    <n v="61.11"/>
    <n v="38.89"/>
    <n v="9.02"/>
    <n v="695.46600000000001"/>
    <n v="674.81"/>
    <n v="3"/>
    <n v="0"/>
    <n v="9447.9777444896208"/>
    <n v="944.79777444896251"/>
    <m/>
    <n v="95.88"/>
    <m/>
    <m/>
    <s v=""/>
    <m/>
    <n v="0.75"/>
    <n v="0.3"/>
    <n v="0.9"/>
    <n v="0.4"/>
    <s v=""/>
    <s v=""/>
    <n v="0"/>
    <m/>
    <s v=""/>
    <n v="9.4"/>
    <n v="99"/>
    <n v="3.96"/>
    <n v="3"/>
    <n v="1.7"/>
    <n v="0"/>
    <n v="0"/>
    <n v="15"/>
    <n v="0"/>
    <n v="22"/>
    <n v="14"/>
    <n v="688.51134000000002"/>
    <n v="27.540453599999999"/>
  </r>
  <r>
    <x v="10"/>
    <x v="4"/>
    <n v="354610815"/>
    <s v="Santa Clara d'Oeste"/>
    <n v="-0.322011392873578"/>
    <n v="2044"/>
    <n v="1607"/>
    <n v="437"/>
    <n v="11.145"/>
    <n v="78.62"/>
    <n v="1.32382E-2"/>
    <n v="6.9400000000000006E-5"/>
    <n v="1.31688E-2"/>
    <n v="0.03"/>
    <n v="1.00695E-2"/>
    <n v="2.6229999999999999E-3"/>
    <n v="5.2079999999999997E-4"/>
    <n v="2.4899999999999999E-5"/>
    <n v="4.771994791666667E-3"/>
    <n v="0"/>
    <n v="22.22"/>
    <n v="77.78"/>
    <n v="1.1299999999999999"/>
    <n v="86.94"/>
    <n v="15.23"/>
    <n v="0"/>
    <n v="0"/>
    <n v="21291.428571428572"/>
    <n v="2314.2857142857147"/>
    <n v="89.65"/>
    <m/>
    <n v="88.34"/>
    <n v="17.68"/>
    <s v=""/>
    <n v="100"/>
    <n v="3.01"/>
    <n v="1"/>
    <n v="0"/>
    <n v="8.8000000000000007"/>
    <s v=""/>
    <s v=""/>
    <n v="0"/>
    <m/>
    <s v=""/>
    <n v="9.5"/>
    <n v="99.38"/>
    <n v="99.376947040498393"/>
    <n v="82.5"/>
    <n v="10"/>
    <n v="0"/>
    <n v="0"/>
    <n v="0"/>
    <n v="209.55597054428887"/>
    <n v="2"/>
    <n v="7"/>
    <n v="86.398317759999998"/>
    <n v="86.398317759999998"/>
  </r>
  <r>
    <x v="16"/>
    <x v="4"/>
    <n v="354610818"/>
    <s v="Santa Clara d'Oeste"/>
    <m/>
    <m/>
    <m/>
    <m/>
    <m/>
    <m/>
    <n v="0"/>
    <n v="0"/>
    <n v="0"/>
    <n v="0"/>
    <n v="0"/>
    <n v="0"/>
    <n v="0"/>
    <n v="0"/>
    <n v="0"/>
    <n v="0"/>
    <n v="0"/>
    <n v="0"/>
    <m/>
    <s v=""/>
    <m/>
    <m/>
    <m/>
    <s v=""/>
    <s v=""/>
    <m/>
    <m/>
    <m/>
    <m/>
    <s v=""/>
    <m/>
    <m/>
    <m/>
    <m/>
    <m/>
    <s v=""/>
    <s v=""/>
    <m/>
    <m/>
    <s v=""/>
    <m/>
    <m/>
    <m/>
    <m/>
    <m/>
    <m/>
    <m/>
    <n v="0"/>
    <m/>
    <n v="0"/>
    <n v="0"/>
    <m/>
    <m/>
  </r>
  <r>
    <x v="3"/>
    <x v="4"/>
    <n v="35462079"/>
    <s v="Santa Cruz da Conceição"/>
    <n v="0.991990014731159"/>
    <n v="4213"/>
    <n v="3130"/>
    <n v="1083"/>
    <n v="28.193999999999999"/>
    <n v="74.290000000000006"/>
    <n v="0.47345709999999996"/>
    <n v="0.46929599999999999"/>
    <n v="4.1611E-3"/>
    <n v="0"/>
    <n v="0.4101667"/>
    <n v="7.5929999999999997E-4"/>
    <n v="6.0025099999999998E-2"/>
    <n v="2.506E-3"/>
    <n v="8.3086065104166669E-3"/>
    <n v="6"/>
    <n v="60"/>
    <n v="40"/>
    <n v="2.0699999999999998"/>
    <n v="159.732"/>
    <n v="43.9"/>
    <n v="0"/>
    <n v="0"/>
    <n v="15195.366722050794"/>
    <n v="1796.4965582720151"/>
    <n v="75.73"/>
    <n v="100"/>
    <n v="75.73"/>
    <n v="29.62"/>
    <s v=""/>
    <n v="98.04"/>
    <n v="64.86"/>
    <n v="23.3"/>
    <n v="95.8"/>
    <n v="1.7"/>
    <s v=""/>
    <s v=""/>
    <n v="0"/>
    <m/>
    <s v=""/>
    <n v="3.6"/>
    <n v="98"/>
    <n v="98"/>
    <n v="72.5"/>
    <n v="8.1999999999999993"/>
    <n v="0"/>
    <n v="0"/>
    <n v="1"/>
    <n v="4934.6421627498512"/>
    <n v="12"/>
    <n v="8"/>
    <n v="156.53736000000001"/>
    <n v="156.53736000000001"/>
  </r>
  <r>
    <x v="4"/>
    <x v="4"/>
    <n v="35462564"/>
    <s v="Santa Cruz da Esperança"/>
    <n v="0.68523092934793495"/>
    <n v="2030"/>
    <n v="1388"/>
    <n v="642"/>
    <n v="13.733000000000001"/>
    <n v="68.37"/>
    <n v="3.0384899999999999E-2"/>
    <n v="2.23287E-2"/>
    <n v="8.0561999999999995E-3"/>
    <n v="0"/>
    <n v="8.0215000000000009E-3"/>
    <n v="0"/>
    <n v="0.02"/>
    <n v="2.3634000000000003E-3"/>
    <n v="4.2101354166666667E-3"/>
    <n v="1"/>
    <n v="42.86"/>
    <n v="57.14"/>
    <n v="0.99"/>
    <n v="76.733999999999995"/>
    <n v="20.72"/>
    <n v="0"/>
    <n v="0"/>
    <n v="36351.842364532022"/>
    <n v="3728.3940886699506"/>
    <n v="79.64"/>
    <n v="67.760000000000005"/>
    <n v="77.87"/>
    <n v="26.67"/>
    <s v=""/>
    <n v="100"/>
    <n v="4.1100000000000003"/>
    <n v="1.3"/>
    <n v="4.5"/>
    <n v="3.4"/>
    <s v=""/>
    <s v=""/>
    <n v="0"/>
    <m/>
    <s v=""/>
    <n v="9.1"/>
    <n v="100"/>
    <n v="100"/>
    <n v="73"/>
    <n v="7.9"/>
    <n v="0"/>
    <n v="0"/>
    <n v="2"/>
    <n v="190.01764096067774"/>
    <n v="3"/>
    <n v="4"/>
    <n v="76.733999999999995"/>
    <n v="76.733999999999995"/>
  </r>
  <r>
    <x v="3"/>
    <x v="4"/>
    <n v="35463069"/>
    <s v="Santa Cruz das Palmeiras"/>
    <n v="1.36448522163153"/>
    <n v="32262"/>
    <n v="31479"/>
    <n v="783"/>
    <n v="109.104"/>
    <n v="97.57"/>
    <n v="0.34198100000000003"/>
    <n v="0.33184750000000002"/>
    <n v="1.01335E-2"/>
    <n v="0.03"/>
    <n v="7.7233899999999994E-2"/>
    <n v="7.8129999999999996E-4"/>
    <n v="0.26179720000000001"/>
    <n v="2.1686000000000001E-3"/>
    <n v="9.5150757215277784E-2"/>
    <n v="20"/>
    <n v="80"/>
    <n v="20"/>
    <n v="25.66"/>
    <n v="1732.05"/>
    <n v="1732.05"/>
    <n v="2"/>
    <n v="0"/>
    <n v="3880.6620792263343"/>
    <n v="449.64850288264824"/>
    <n v="96.89"/>
    <n v="96.89"/>
    <n v="96.89"/>
    <n v="33.36"/>
    <s v=""/>
    <n v="100"/>
    <n v="23.91"/>
    <n v="8.6"/>
    <n v="34.200000000000003"/>
    <n v="2.2000000000000002"/>
    <s v=""/>
    <s v=""/>
    <n v="0"/>
    <m/>
    <s v=""/>
    <n v="9.1"/>
    <n v="100"/>
    <n v="0"/>
    <n v="0"/>
    <n v="1.5"/>
    <n v="0"/>
    <n v="0"/>
    <n v="8"/>
    <n v="80.924211486607661"/>
    <n v="36"/>
    <n v="9"/>
    <n v="1732.05"/>
    <n v="0"/>
  </r>
  <r>
    <x v="5"/>
    <x v="4"/>
    <n v="354640517"/>
    <s v="Santa Cruz do Rio Pardo"/>
    <n v="0.54758362849651698"/>
    <n v="45235"/>
    <n v="42124"/>
    <n v="3111"/>
    <n v="40.518999999999998"/>
    <n v="93.12"/>
    <n v="0.66800570000000015"/>
    <n v="0.56038610000000011"/>
    <n v="0.10761960000000001"/>
    <n v="0"/>
    <n v="0.13717599999999999"/>
    <n v="2.8598899999999997E-2"/>
    <n v="0.49683290000000008"/>
    <n v="5.3979000000000006E-3"/>
    <n v="0.13042423259259259"/>
    <n v="9"/>
    <n v="34.15"/>
    <n v="65.849999999999994"/>
    <n v="34.299999999999997"/>
    <n v="2315.0340000000001"/>
    <n v="495.92"/>
    <n v="5"/>
    <n v="2"/>
    <n v="7152.854205814082"/>
    <n v="780.81839283740464"/>
    <n v="94.72"/>
    <n v="90.92"/>
    <n v="91.19"/>
    <n v="32.869999999999997"/>
    <s v=""/>
    <n v="100"/>
    <n v="12.3"/>
    <n v="6.5"/>
    <n v="13"/>
    <n v="9.6"/>
    <s v=""/>
    <s v=""/>
    <n v="0"/>
    <m/>
    <s v=""/>
    <n v="3.1"/>
    <n v="94.67"/>
    <n v="94.6726389021252"/>
    <n v="78.599999999999994"/>
    <n v="8.5"/>
    <n v="0"/>
    <n v="2"/>
    <n v="9"/>
    <n v="105.04182947960921"/>
    <n v="28"/>
    <n v="54"/>
    <n v="2191.7037789999999"/>
    <n v="2191.7037789999999"/>
  </r>
  <r>
    <x v="3"/>
    <x v="4"/>
    <n v="35465049"/>
    <s v="Santa Ernestina"/>
    <m/>
    <m/>
    <m/>
    <m/>
    <m/>
    <m/>
    <n v="9.0573000000000001E-2"/>
    <n v="9.05556E-2"/>
    <n v="1.7399999999999999E-5"/>
    <n v="0"/>
    <n v="0"/>
    <n v="0.08"/>
    <n v="3.8888999999999998E-3"/>
    <n v="6.6841000000000001E-3"/>
    <n v="0"/>
    <n v="5"/>
    <n v="75"/>
    <n v="25"/>
    <m/>
    <s v=""/>
    <m/>
    <m/>
    <m/>
    <s v=""/>
    <s v=""/>
    <m/>
    <m/>
    <m/>
    <m/>
    <s v=""/>
    <m/>
    <m/>
    <m/>
    <m/>
    <m/>
    <s v=""/>
    <s v=""/>
    <m/>
    <m/>
    <s v=""/>
    <m/>
    <m/>
    <m/>
    <m/>
    <m/>
    <m/>
    <m/>
    <n v="4"/>
    <m/>
    <n v="3"/>
    <n v="1"/>
    <m/>
    <m/>
  </r>
  <r>
    <x v="2"/>
    <x v="4"/>
    <n v="354650416"/>
    <s v="Santa Ernestina"/>
    <n v="-0.224716450119233"/>
    <n v="5538"/>
    <n v="5280"/>
    <n v="258"/>
    <n v="41.033999999999999"/>
    <n v="95.34"/>
    <n v="3.6110000000000003E-2"/>
    <n v="1.0416700000000001E-2"/>
    <n v="2.5693299999999999E-2"/>
    <n v="0"/>
    <n v="2.4027800000000002E-2"/>
    <n v="0"/>
    <n v="1.0416700000000001E-2"/>
    <n v="1.6655000000000001E-3"/>
    <n v="1.4421875000000001E-2"/>
    <n v="1"/>
    <n v="18.18"/>
    <n v="81.819999999999993"/>
    <n v="3.67"/>
    <n v="283.01400000000001"/>
    <n v="19.809999999999999"/>
    <n v="1"/>
    <n v="0"/>
    <n v="7858.374864572048"/>
    <n v="797.22643553629473"/>
    <n v="100"/>
    <n v="99.98"/>
    <n v="98.55"/>
    <n v="15.24"/>
    <s v=""/>
    <n v="100"/>
    <n v="24.36"/>
    <n v="9.1999999999999993"/>
    <n v="26.6"/>
    <n v="18.399999999999999"/>
    <s v=""/>
    <s v=""/>
    <n v="0"/>
    <m/>
    <s v=""/>
    <n v="8.1"/>
    <n v="100"/>
    <n v="100"/>
    <n v="93"/>
    <n v="10"/>
    <n v="1"/>
    <n v="0"/>
    <n v="0"/>
    <n v="166.41386782231854"/>
    <n v="2"/>
    <n v="9"/>
    <n v="283.01400000000001"/>
    <n v="283.01400000000001"/>
  </r>
  <r>
    <x v="10"/>
    <x v="4"/>
    <n v="354660315"/>
    <s v="Santa Fé do Sul"/>
    <m/>
    <m/>
    <m/>
    <m/>
    <m/>
    <m/>
    <n v="0"/>
    <n v="0"/>
    <n v="0"/>
    <n v="0"/>
    <n v="0"/>
    <n v="0"/>
    <n v="0"/>
    <n v="0"/>
    <n v="0"/>
    <n v="0"/>
    <n v="0"/>
    <n v="0"/>
    <m/>
    <s v=""/>
    <m/>
    <m/>
    <m/>
    <s v=""/>
    <s v=""/>
    <m/>
    <m/>
    <m/>
    <m/>
    <s v=""/>
    <m/>
    <m/>
    <m/>
    <m/>
    <m/>
    <s v=""/>
    <s v=""/>
    <m/>
    <m/>
    <s v=""/>
    <m/>
    <m/>
    <m/>
    <m/>
    <m/>
    <m/>
    <m/>
    <n v="0"/>
    <m/>
    <n v="0"/>
    <n v="0"/>
    <m/>
    <m/>
  </r>
  <r>
    <x v="16"/>
    <x v="4"/>
    <n v="354660318"/>
    <s v="Santa Fé do Sul"/>
    <n v="0.67782390791917302"/>
    <n v="30204"/>
    <n v="29015"/>
    <n v="1189"/>
    <n v="145.03700000000001"/>
    <n v="96.06"/>
    <n v="7.1708300000000003E-2"/>
    <n v="1.7943700000000003E-2"/>
    <n v="5.3764600000000003E-2"/>
    <n v="0.06"/>
    <n v="1.3009299999999998E-2"/>
    <n v="3.66538E-2"/>
    <n v="1.7418200000000002E-2"/>
    <n v="4.6269999999999992E-3"/>
    <n v="9.1940416666666663E-2"/>
    <n v="5"/>
    <n v="23.26"/>
    <n v="76.739999999999995"/>
    <n v="24.27"/>
    <n v="1638.09"/>
    <n v="425.9"/>
    <n v="8"/>
    <n v="1"/>
    <n v="1628.7961859356376"/>
    <n v="125.29201430274136"/>
    <n v="100"/>
    <n v="100"/>
    <n v="100"/>
    <n v="41.27"/>
    <s v=""/>
    <n v="100"/>
    <n v="14.94"/>
    <n v="4.5999999999999996"/>
    <n v="5"/>
    <n v="44.8"/>
    <s v=""/>
    <s v=""/>
    <n v="3.3108197589723201"/>
    <m/>
    <s v=""/>
    <n v="7.5"/>
    <n v="100"/>
    <n v="100"/>
    <n v="74"/>
    <n v="8.3000000000000007"/>
    <n v="3"/>
    <n v="1"/>
    <n v="12"/>
    <n v="14.139592217785976"/>
    <n v="10"/>
    <n v="33"/>
    <n v="1638.09"/>
    <n v="1638.09"/>
  </r>
  <r>
    <x v="6"/>
    <x v="4"/>
    <n v="35467025"/>
    <s v="Santa Gertrudes"/>
    <n v="2.3857783959617498"/>
    <n v="24376"/>
    <n v="24117"/>
    <n v="259"/>
    <n v="249.524"/>
    <n v="98.94"/>
    <n v="0.23722909999999997"/>
    <n v="0.1473149"/>
    <n v="8.9914199999999986E-2"/>
    <n v="0"/>
    <n v="0.19435190000000002"/>
    <n v="3.3646600000000006E-2"/>
    <n v="7.3148999999999992E-3"/>
    <n v="1.9157000000000004E-3"/>
    <n v="7.36881119537037E-2"/>
    <n v="5"/>
    <n v="11.9"/>
    <n v="88.1"/>
    <n v="17.45"/>
    <n v="1345.896"/>
    <n v="270.26"/>
    <n v="4"/>
    <n v="0"/>
    <n v="1604.2271086314408"/>
    <n v="206.99704627502459"/>
    <n v="99.31"/>
    <n v="98.94"/>
    <n v="99.31"/>
    <n v="21.82"/>
    <s v=""/>
    <n v="100"/>
    <n v="50.47"/>
    <n v="19.100000000000001"/>
    <n v="47.5"/>
    <n v="56.2"/>
    <s v=""/>
    <s v=""/>
    <n v="0"/>
    <m/>
    <s v=""/>
    <n v="9.8000000000000007"/>
    <n v="99.9"/>
    <n v="99.9"/>
    <n v="79.900000000000006"/>
    <n v="10"/>
    <n v="1"/>
    <n v="0"/>
    <n v="17"/>
    <n v="263.27177458676795"/>
    <n v="5"/>
    <n v="37"/>
    <n v="1344.5501039999999"/>
    <n v="1344.5501039999999"/>
  </r>
  <r>
    <x v="15"/>
    <x v="4"/>
    <n v="35468012"/>
    <s v="Santa Isabel"/>
    <n v="1.0638101955398001"/>
    <n v="53310"/>
    <n v="42716"/>
    <n v="10594"/>
    <n v="147.47300000000001"/>
    <n v="80.13"/>
    <n v="0.1477406"/>
    <n v="0.12521379999999999"/>
    <n v="2.25268E-2"/>
    <n v="0"/>
    <n v="7.8703999999999996E-3"/>
    <n v="0.1139664"/>
    <n v="9.9903000000000006E-3"/>
    <n v="1.5913500000000004E-2"/>
    <n v="0.10319045170138889"/>
    <n v="46"/>
    <n v="34"/>
    <n v="66"/>
    <n v="34.83"/>
    <n v="2350.7820000000002"/>
    <n v="2350.7800000000002"/>
    <n v="4"/>
    <n v="0"/>
    <n v="3188.5019696117051"/>
    <n v="325.35734383792897"/>
    <n v="63.59"/>
    <n v="97.34"/>
    <n v="47.75"/>
    <n v="47.63"/>
    <s v=""/>
    <n v="81.040000000000006"/>
    <n v="6.31"/>
    <n v="2.7"/>
    <n v="7"/>
    <n v="4.0999999999999996"/>
    <s v=""/>
    <s v=""/>
    <n v="0"/>
    <m/>
    <s v=""/>
    <n v="8.6999999999999993"/>
    <n v="82"/>
    <n v="0"/>
    <n v="0"/>
    <n v="1.2"/>
    <n v="1"/>
    <n v="0"/>
    <n v="68"/>
    <n v="7.7526552777870279"/>
    <n v="34"/>
    <n v="66"/>
    <n v="1927.6412399999999"/>
    <n v="0"/>
  </r>
  <r>
    <x v="3"/>
    <x v="4"/>
    <n v="35469009"/>
    <s v="Santa Lúcia"/>
    <n v="0.48522692693084801"/>
    <n v="8444"/>
    <n v="8048"/>
    <n v="396"/>
    <n v="55.44"/>
    <n v="95.31"/>
    <n v="3.1730899999999999E-2"/>
    <n v="1.96186E-2"/>
    <n v="1.2112299999999999E-2"/>
    <n v="0"/>
    <n v="1.15741E-2"/>
    <n v="0"/>
    <n v="1.9157400000000002E-2"/>
    <n v="9.993999999999999E-4"/>
    <n v="2.0674606250000001E-2"/>
    <n v="1"/>
    <n v="54.55"/>
    <n v="45.45"/>
    <n v="5.74"/>
    <n v="442.85399999999998"/>
    <n v="110.71"/>
    <n v="0"/>
    <n v="0"/>
    <n v="7880.2652771198473"/>
    <n v="933.68072003789678"/>
    <n v="94.02"/>
    <n v="94.02"/>
    <n v="94.02"/>
    <n v="16.670000000000002"/>
    <s v=""/>
    <n v="100"/>
    <n v="4.18"/>
    <n v="1.5"/>
    <n v="3.8"/>
    <n v="4.8"/>
    <s v=""/>
    <s v=""/>
    <n v="0"/>
    <m/>
    <s v=""/>
    <n v="7.9"/>
    <n v="100"/>
    <n v="100"/>
    <n v="75"/>
    <n v="8.1"/>
    <n v="0"/>
    <n v="0"/>
    <n v="0"/>
    <n v="58.042217853604825"/>
    <n v="6"/>
    <n v="5"/>
    <n v="442.85399999999998"/>
    <n v="442.85399999999998"/>
  </r>
  <r>
    <x v="6"/>
    <x v="4"/>
    <n v="35470075"/>
    <s v="Santa Maria da Serra"/>
    <n v="1.3986744814337599"/>
    <n v="5845"/>
    <n v="5255"/>
    <n v="590"/>
    <n v="22.789000000000001"/>
    <n v="89.91"/>
    <n v="4.1114900000000003E-2"/>
    <n v="3.8926000000000002E-2"/>
    <n v="2.1888999999999997E-3"/>
    <n v="0"/>
    <n v="0"/>
    <n v="2.407E-4"/>
    <n v="2.3416999999999999E-3"/>
    <n v="3.8532499999999997E-2"/>
    <n v="1.2448023437500001E-2"/>
    <n v="1"/>
    <n v="50"/>
    <n v="50"/>
    <n v="3.68"/>
    <n v="283.82400000000001"/>
    <n v="36.9"/>
    <n v="0"/>
    <n v="1"/>
    <n v="16617.77245508982"/>
    <n v="2212.1060735671513"/>
    <n v="81.78"/>
    <n v="85.41"/>
    <n v="0"/>
    <n v="29.25"/>
    <s v=""/>
    <n v="92.77"/>
    <n v="3.51"/>
    <n v="1.3"/>
    <n v="5.0999999999999996"/>
    <n v="0.5"/>
    <s v=""/>
    <s v=""/>
    <n v="0"/>
    <m/>
    <s v=""/>
    <n v="5.0999999999999996"/>
    <n v="100"/>
    <n v="100"/>
    <n v="87"/>
    <n v="10"/>
    <n v="0"/>
    <n v="1"/>
    <n v="7"/>
    <n v="0"/>
    <n v="6"/>
    <n v="6"/>
    <n v="283.82400000000001"/>
    <n v="283.82400000000001"/>
  </r>
  <r>
    <x v="0"/>
    <x v="4"/>
    <n v="354710620"/>
    <s v="Santa Mercedes"/>
    <n v="-0.12349101390355401"/>
    <n v="2815"/>
    <n v="2530"/>
    <n v="285"/>
    <n v="16.869"/>
    <n v="89.88"/>
    <n v="0.18488019999999999"/>
    <n v="7.9358300000000007E-2"/>
    <n v="0.1055219"/>
    <n v="0"/>
    <n v="7.0207999999999998E-3"/>
    <n v="9.5347200000000007E-2"/>
    <n v="8.1447400000000003E-2"/>
    <n v="1.0647999999999999E-3"/>
    <n v="7.3307291666666668E-3"/>
    <n v="2"/>
    <n v="20"/>
    <n v="80"/>
    <n v="1.79"/>
    <n v="137.916"/>
    <n v="37.82"/>
    <n v="0"/>
    <n v="0"/>
    <n v="13555.438721136767"/>
    <n v="1680.4262877442277"/>
    <n v="100"/>
    <n v="86.84"/>
    <n v="84.6"/>
    <n v="17.899999999999999"/>
    <s v=""/>
    <n v="100"/>
    <n v="36.979999999999997"/>
    <n v="15.3"/>
    <n v="22.7"/>
    <n v="70.3"/>
    <s v=""/>
    <s v=""/>
    <n v="0"/>
    <m/>
    <s v=""/>
    <n v="7.1"/>
    <n v="88.51"/>
    <n v="88.510301109350195"/>
    <n v="72.599999999999994"/>
    <n v="8.1"/>
    <n v="0"/>
    <n v="0"/>
    <n v="1"/>
    <n v="95.488454706927172"/>
    <n v="3"/>
    <n v="12"/>
    <n v="122.06986689999999"/>
    <n v="122.06986689999999"/>
  </r>
  <r>
    <x v="4"/>
    <x v="4"/>
    <n v="35475024"/>
    <s v="Santa Rita do Passa Quatro"/>
    <m/>
    <m/>
    <m/>
    <m/>
    <m/>
    <m/>
    <n v="1.8499999999999999E-5"/>
    <n v="0"/>
    <n v="1.8499999999999999E-5"/>
    <n v="0"/>
    <n v="0"/>
    <n v="0"/>
    <n v="0"/>
    <n v="1.8499999999999999E-5"/>
    <n v="0"/>
    <n v="0"/>
    <n v="0"/>
    <n v="100"/>
    <m/>
    <s v=""/>
    <m/>
    <m/>
    <m/>
    <s v=""/>
    <s v=""/>
    <m/>
    <m/>
    <m/>
    <m/>
    <s v=""/>
    <m/>
    <m/>
    <m/>
    <m/>
    <m/>
    <s v=""/>
    <s v=""/>
    <m/>
    <m/>
    <s v=""/>
    <m/>
    <m/>
    <m/>
    <m/>
    <m/>
    <m/>
    <m/>
    <n v="0"/>
    <m/>
    <n v="0"/>
    <n v="1"/>
    <m/>
    <m/>
  </r>
  <r>
    <x v="3"/>
    <x v="4"/>
    <n v="35475029"/>
    <s v="Santa Rita do Passa Quatro"/>
    <n v="0"/>
    <n v="26430"/>
    <n v="24073"/>
    <n v="2357"/>
    <n v="35.1"/>
    <n v="91.08"/>
    <n v="0.29999960000000003"/>
    <n v="0.28880640000000002"/>
    <n v="1.1193199999999997E-2"/>
    <n v="0.11"/>
    <n v="0.15252309999999999"/>
    <n v="1.7429299999999998E-2"/>
    <n v="0.12363529999999998"/>
    <n v="6.4118999999999999E-3"/>
    <n v="7.2012970590277794E-2"/>
    <n v="30"/>
    <n v="61.05"/>
    <n v="38.950000000000003"/>
    <n v="17.260000000000002"/>
    <n v="1331.4780000000001"/>
    <n v="682.38"/>
    <n v="0"/>
    <n v="0"/>
    <n v="12122.805902383654"/>
    <n v="1419.8955732122588"/>
    <n v="89.51"/>
    <n v="90"/>
    <n v="85.93"/>
    <n v="47.41"/>
    <s v=""/>
    <n v="100"/>
    <n v="8.1999999999999993"/>
    <n v="3"/>
    <n v="11.7"/>
    <n v="0.9"/>
    <s v=""/>
    <s v=""/>
    <n v="0"/>
    <m/>
    <s v=""/>
    <n v="8.6999999999999993"/>
    <n v="100"/>
    <n v="65"/>
    <n v="48.8"/>
    <n v="5.8"/>
    <n v="0"/>
    <n v="0"/>
    <n v="47"/>
    <n v="212.46172563898642"/>
    <n v="58"/>
    <n v="37"/>
    <n v="1331.4780000000001"/>
    <n v="865.46069999999997"/>
  </r>
  <r>
    <x v="10"/>
    <x v="4"/>
    <n v="354740315"/>
    <s v="Santa Rita d'Oeste"/>
    <n v="-0.64683897615716002"/>
    <n v="2461"/>
    <n v="1860"/>
    <n v="601"/>
    <n v="11.704000000000001"/>
    <n v="75.58"/>
    <n v="1.3666200000000002E-2"/>
    <n v="2.503E-3"/>
    <n v="1.1163200000000002E-2"/>
    <n v="0.01"/>
    <n v="6.4814999999999994E-3"/>
    <n v="0"/>
    <n v="7.0863000000000011E-3"/>
    <n v="9.8400000000000007E-5"/>
    <n v="4.5695130208333332E-3"/>
    <n v="2"/>
    <n v="54.55"/>
    <n v="45.45"/>
    <n v="1.25"/>
    <n v="96.174000000000007"/>
    <n v="42.32"/>
    <n v="0"/>
    <n v="0"/>
    <n v="20374.741974806988"/>
    <n v="2178.4315318976023"/>
    <n v="71.3"/>
    <m/>
    <n v="69.42"/>
    <n v="57.98"/>
    <s v=""/>
    <n v="99.55"/>
    <n v="2.68"/>
    <n v="0.9"/>
    <n v="0.7"/>
    <n v="6.6"/>
    <s v=""/>
    <s v=""/>
    <n v="0"/>
    <m/>
    <s v=""/>
    <n v="9"/>
    <n v="100"/>
    <n v="100"/>
    <n v="56"/>
    <n v="7.1"/>
    <n v="0"/>
    <n v="0"/>
    <n v="2"/>
    <n v="131.30502030839583"/>
    <n v="6"/>
    <n v="5"/>
    <n v="96.174000000000007"/>
    <n v="96.174000000000007"/>
  </r>
  <r>
    <x v="4"/>
    <x v="4"/>
    <n v="35476014"/>
    <s v="Santa Rosa de Viterbo"/>
    <n v="0.87060026283805003"/>
    <n v="24930"/>
    <n v="23904"/>
    <n v="1026"/>
    <n v="86.063000000000002"/>
    <n v="95.88"/>
    <n v="0.17980779999999996"/>
    <n v="0.17762329999999996"/>
    <n v="2.1844999999999998E-3"/>
    <n v="0.22"/>
    <n v="0"/>
    <n v="0.1083581"/>
    <n v="7.0053899999999988E-2"/>
    <n v="1.3958E-3"/>
    <n v="7.2441213125000001E-2"/>
    <n v="3"/>
    <n v="34"/>
    <n v="66"/>
    <n v="17.260000000000002"/>
    <n v="1331.64"/>
    <n v="342.98"/>
    <n v="3"/>
    <n v="0"/>
    <n v="5616.5198555956677"/>
    <n v="569.24187725631759"/>
    <n v="95.46"/>
    <n v="95.33"/>
    <n v="94.29"/>
    <n v="25.07"/>
    <s v=""/>
    <n v="100"/>
    <n v="12.84"/>
    <n v="4"/>
    <n v="18.7"/>
    <n v="0.5"/>
    <s v=""/>
    <s v=""/>
    <n v="0"/>
    <m/>
    <s v=""/>
    <n v="7.7"/>
    <n v="95.67"/>
    <n v="95.674631503800398"/>
    <n v="74.2"/>
    <n v="8"/>
    <n v="0"/>
    <n v="0"/>
    <n v="10"/>
    <n v="0"/>
    <n v="17"/>
    <n v="33"/>
    <n v="1274.041663"/>
    <n v="1274.041663"/>
  </r>
  <r>
    <x v="3"/>
    <x v="4"/>
    <n v="35476019"/>
    <s v="Santa Rosa de Viterbo"/>
    <m/>
    <m/>
    <m/>
    <m/>
    <m/>
    <m/>
    <n v="0"/>
    <n v="0"/>
    <n v="0"/>
    <n v="0"/>
    <n v="0"/>
    <n v="0"/>
    <n v="0"/>
    <n v="0"/>
    <n v="0"/>
    <n v="0"/>
    <n v="0"/>
    <n v="0"/>
    <m/>
    <s v=""/>
    <m/>
    <m/>
    <m/>
    <s v=""/>
    <s v=""/>
    <m/>
    <m/>
    <m/>
    <m/>
    <s v=""/>
    <m/>
    <m/>
    <m/>
    <m/>
    <m/>
    <s v=""/>
    <s v=""/>
    <m/>
    <m/>
    <s v=""/>
    <m/>
    <m/>
    <m/>
    <m/>
    <m/>
    <m/>
    <m/>
    <n v="0"/>
    <m/>
    <n v="0"/>
    <n v="0"/>
    <m/>
    <m/>
  </r>
  <r>
    <x v="10"/>
    <x v="4"/>
    <n v="354765015"/>
    <s v="Santa Salete"/>
    <m/>
    <m/>
    <m/>
    <m/>
    <m/>
    <m/>
    <n v="2.0168E-3"/>
    <n v="1.9640999999999999E-3"/>
    <n v="5.27E-5"/>
    <n v="0"/>
    <n v="0"/>
    <n v="0"/>
    <n v="1.4959999999999999E-3"/>
    <n v="5.2079999999999997E-4"/>
    <n v="0"/>
    <n v="0"/>
    <n v="85.71"/>
    <n v="14.29"/>
    <m/>
    <s v=""/>
    <m/>
    <m/>
    <m/>
    <s v=""/>
    <s v=""/>
    <m/>
    <m/>
    <m/>
    <m/>
    <s v=""/>
    <m/>
    <m/>
    <m/>
    <m/>
    <m/>
    <s v=""/>
    <s v=""/>
    <m/>
    <m/>
    <s v=""/>
    <m/>
    <m/>
    <m/>
    <m/>
    <m/>
    <m/>
    <m/>
    <n v="3"/>
    <m/>
    <n v="6"/>
    <n v="1"/>
    <m/>
    <m/>
  </r>
  <r>
    <x v="16"/>
    <x v="4"/>
    <n v="354765018"/>
    <s v="Santa Salete"/>
    <n v="8.3368547862794407E-2"/>
    <n v="1446"/>
    <n v="956"/>
    <n v="490"/>
    <n v="18.263999999999999"/>
    <n v="66.11"/>
    <n v="1.8702199999999999E-2"/>
    <n v="1.6022499999999999E-2"/>
    <n v="2.6797000000000001E-3"/>
    <n v="0"/>
    <n v="0"/>
    <n v="0"/>
    <n v="1.86675E-2"/>
    <n v="3.4700000000000003E-5"/>
    <n v="2.7910812500000002E-3"/>
    <n v="0"/>
    <n v="81.819999999999993"/>
    <n v="18.18"/>
    <n v="0.61"/>
    <n v="46.764000000000003"/>
    <n v="3.83"/>
    <n v="0"/>
    <n v="0"/>
    <n v="13739.751037344398"/>
    <n v="872.36514522821597"/>
    <n v="74.12"/>
    <m/>
    <n v="71.7"/>
    <n v="14.45"/>
    <s v=""/>
    <n v="100"/>
    <n v="10.9"/>
    <n v="3.3"/>
    <n v="12"/>
    <n v="6.8"/>
    <s v=""/>
    <s v=""/>
    <n v="0"/>
    <m/>
    <s v=""/>
    <n v="8.1999999999999993"/>
    <n v="97.67"/>
    <n v="97.671957671957699"/>
    <n v="91.8"/>
    <n v="10"/>
    <n v="0"/>
    <n v="0"/>
    <n v="0"/>
    <n v="0"/>
    <n v="18"/>
    <n v="4"/>
    <n v="45.675314290000003"/>
    <n v="45.675314290000003"/>
  </r>
  <r>
    <x v="10"/>
    <x v="4"/>
    <n v="354720515"/>
    <s v="Santana da Ponte Pensa"/>
    <m/>
    <m/>
    <m/>
    <m/>
    <m/>
    <m/>
    <n v="0"/>
    <n v="0"/>
    <n v="0"/>
    <n v="0"/>
    <n v="0"/>
    <n v="0"/>
    <n v="0"/>
    <n v="0"/>
    <n v="0"/>
    <n v="0"/>
    <n v="0"/>
    <n v="0"/>
    <m/>
    <s v=""/>
    <m/>
    <m/>
    <m/>
    <s v=""/>
    <s v=""/>
    <m/>
    <m/>
    <m/>
    <m/>
    <s v=""/>
    <m/>
    <m/>
    <m/>
    <m/>
    <m/>
    <s v=""/>
    <s v=""/>
    <m/>
    <m/>
    <s v=""/>
    <m/>
    <m/>
    <m/>
    <m/>
    <m/>
    <m/>
    <m/>
    <n v="2"/>
    <m/>
    <n v="0"/>
    <n v="0"/>
    <m/>
    <m/>
  </r>
  <r>
    <x v="16"/>
    <x v="4"/>
    <n v="354720518"/>
    <s v="Santana da Ponte Pensa"/>
    <n v="-1.1234824168079001"/>
    <n v="1555"/>
    <n v="1109"/>
    <n v="446"/>
    <n v="11.97"/>
    <n v="71.319999999999993"/>
    <n v="1.1274800000000001E-2"/>
    <n v="8.7425000000000003E-3"/>
    <n v="2.5323000000000003E-3"/>
    <n v="0.06"/>
    <n v="2.4606000000000003E-3"/>
    <n v="0"/>
    <n v="8.7425000000000003E-3"/>
    <n v="7.1700000000000008E-5"/>
    <n v="3.3853645833333327E-3"/>
    <n v="0"/>
    <n v="42.86"/>
    <n v="57.14"/>
    <n v="0.74"/>
    <n v="56.808"/>
    <n v="4.54"/>
    <n v="0"/>
    <n v="0"/>
    <n v="19671.974276527329"/>
    <n v="1622.4308681672023"/>
    <n v="83.6"/>
    <n v="66.88"/>
    <n v="82.07"/>
    <n v="15.24"/>
    <s v=""/>
    <n v="100"/>
    <n v="3.76"/>
    <n v="1.2"/>
    <n v="4"/>
    <n v="3.2"/>
    <s v=""/>
    <s v=""/>
    <n v="0"/>
    <m/>
    <s v=""/>
    <n v="8"/>
    <n v="100"/>
    <n v="100"/>
    <n v="92"/>
    <n v="10"/>
    <n v="0"/>
    <n v="0"/>
    <n v="2"/>
    <n v="59.077831966645654"/>
    <n v="3"/>
    <n v="4"/>
    <n v="56.808"/>
    <n v="56.808"/>
  </r>
  <r>
    <x v="18"/>
    <x v="4"/>
    <n v="35473046"/>
    <s v="Santana de Parnaíba"/>
    <n v="2.9736809642592301"/>
    <n v="126747"/>
    <n v="126747"/>
    <n v="0"/>
    <n v="689.51700000000005"/>
    <n v="100"/>
    <n v="0.31147749999999996"/>
    <n v="0.183696"/>
    <n v="0.12778149999999999"/>
    <n v="0"/>
    <n v="0.13247779999999998"/>
    <n v="3.4048699999999994E-2"/>
    <n v="1.0831999999999999E-3"/>
    <n v="0.14386779999999993"/>
    <n v="0.44156072916666667"/>
    <n v="19"/>
    <n v="17.48"/>
    <n v="82.52"/>
    <n v="116.33"/>
    <n v="6980.0940000000001"/>
    <n v="6260.78"/>
    <n v="7"/>
    <n v="0"/>
    <n v="614.56223815948306"/>
    <n v="84.595611730455147"/>
    <n v="100"/>
    <n v="94.99"/>
    <n v="38.57"/>
    <n v="44.7"/>
    <s v=""/>
    <n v="100"/>
    <n v="34.61"/>
    <n v="12.6"/>
    <n v="32.799999999999997"/>
    <n v="37.6"/>
    <s v=""/>
    <s v=""/>
    <n v="0"/>
    <m/>
    <s v=""/>
    <n v="9.8000000000000007"/>
    <n v="33.9"/>
    <n v="12.8815305723696"/>
    <n v="10.3"/>
    <n v="2.2000000000000002"/>
    <n v="3"/>
    <n v="0"/>
    <n v="128"/>
    <n v="29.89396277361811"/>
    <n v="18"/>
    <n v="85"/>
    <n v="2366.1656379999999"/>
    <n v="899.14294259999997"/>
  </r>
  <r>
    <x v="8"/>
    <x v="4"/>
    <n v="354730410"/>
    <s v="Santana de Parnaíba"/>
    <m/>
    <m/>
    <m/>
    <m/>
    <m/>
    <m/>
    <n v="0"/>
    <n v="0"/>
    <n v="0"/>
    <n v="0"/>
    <n v="0"/>
    <n v="0"/>
    <n v="0"/>
    <n v="0"/>
    <n v="0"/>
    <n v="0"/>
    <n v="0"/>
    <n v="0"/>
    <m/>
    <s v=""/>
    <m/>
    <m/>
    <m/>
    <s v=""/>
    <s v=""/>
    <m/>
    <m/>
    <m/>
    <m/>
    <s v=""/>
    <m/>
    <m/>
    <m/>
    <m/>
    <m/>
    <s v=""/>
    <s v=""/>
    <m/>
    <m/>
    <s v=""/>
    <m/>
    <m/>
    <m/>
    <m/>
    <m/>
    <m/>
    <m/>
    <n v="2"/>
    <m/>
    <n v="0"/>
    <n v="0"/>
    <m/>
    <m/>
  </r>
  <r>
    <x v="1"/>
    <x v="4"/>
    <n v="354770021"/>
    <s v="Santo Anastácio"/>
    <m/>
    <m/>
    <m/>
    <m/>
    <m/>
    <m/>
    <n v="3.4700000000000003E-5"/>
    <n v="0"/>
    <n v="3.4700000000000003E-5"/>
    <n v="0"/>
    <n v="0"/>
    <n v="3.4700000000000003E-5"/>
    <n v="0"/>
    <n v="0"/>
    <n v="0"/>
    <n v="1"/>
    <n v="0"/>
    <n v="100"/>
    <m/>
    <s v=""/>
    <m/>
    <m/>
    <m/>
    <s v=""/>
    <s v=""/>
    <m/>
    <m/>
    <m/>
    <m/>
    <s v=""/>
    <m/>
    <m/>
    <m/>
    <m/>
    <m/>
    <s v=""/>
    <s v=""/>
    <m/>
    <m/>
    <s v=""/>
    <m/>
    <m/>
    <m/>
    <m/>
    <m/>
    <m/>
    <m/>
    <n v="0"/>
    <m/>
    <n v="0"/>
    <n v="1"/>
    <m/>
    <m/>
  </r>
  <r>
    <x v="13"/>
    <x v="4"/>
    <n v="354770022"/>
    <s v="Santo Anastácio"/>
    <n v="-0.21830388640210499"/>
    <n v="20231"/>
    <n v="18992"/>
    <n v="1239"/>
    <n v="36.613999999999997"/>
    <n v="93.88"/>
    <n v="9.6034599999999998E-2"/>
    <n v="5.7374500000000002E-2"/>
    <n v="3.8660099999999996E-2"/>
    <n v="0"/>
    <n v="2.8303200000000001E-2"/>
    <n v="5.8602499999999995E-2"/>
    <n v="4.0777000000000001E-3"/>
    <n v="5.0511999999999996E-3"/>
    <n v="5.6286669467592601E-2"/>
    <n v="2"/>
    <n v="25.93"/>
    <n v="74.069999999999993"/>
    <n v="13.72"/>
    <n v="1058.616"/>
    <n v="232.05"/>
    <n v="1"/>
    <n v="0"/>
    <n v="6375.4752607384708"/>
    <n v="857.33774899906052"/>
    <n v="91.4"/>
    <n v="93.19"/>
    <n v="90.17"/>
    <n v="19.95"/>
    <s v=""/>
    <n v="98.08"/>
    <n v="4.6900000000000004"/>
    <n v="2.2999999999999998"/>
    <n v="3.8"/>
    <n v="7"/>
    <s v=""/>
    <s v=""/>
    <n v="0"/>
    <m/>
    <s v=""/>
    <n v="7.2"/>
    <n v="93.12"/>
    <n v="93.118517348496795"/>
    <n v="78.099999999999994"/>
    <n v="8.5"/>
    <n v="0"/>
    <n v="0"/>
    <n v="15"/>
    <n v="49.745348703072892"/>
    <n v="7"/>
    <n v="20"/>
    <n v="985.7675236"/>
    <n v="985.7675236"/>
  </r>
  <r>
    <x v="18"/>
    <x v="4"/>
    <n v="35478096"/>
    <s v="Santo André"/>
    <n v="0.29796474756644797"/>
    <n v="687250"/>
    <n v="687250"/>
    <n v="0"/>
    <n v="3930.7370000000001"/>
    <n v="100"/>
    <n v="0.70262609999999959"/>
    <n v="0.48411099999999996"/>
    <n v="0.21851509999999963"/>
    <n v="0"/>
    <n v="0.15"/>
    <n v="0.44269540000000007"/>
    <n v="0"/>
    <n v="0.10993070000000003"/>
    <n v="2.8047730419560186"/>
    <n v="9"/>
    <n v="5.22"/>
    <n v="94.78"/>
    <n v="784.02"/>
    <n v="38488.446000000004"/>
    <n v="24446.84"/>
    <n v="151"/>
    <n v="0"/>
    <n v="130.7786104037832"/>
    <n v="17.43714805383776"/>
    <n v="99.89"/>
    <n v="100"/>
    <n v="98.77"/>
    <n v="39.700000000000003"/>
    <s v=""/>
    <n v="99.89"/>
    <n v="66.92"/>
    <n v="24.7"/>
    <n v="72.3"/>
    <n v="57.5"/>
    <s v=""/>
    <s v=""/>
    <n v="0"/>
    <m/>
    <s v=""/>
    <n v="9.6"/>
    <n v="98"/>
    <n v="40.013399999999997"/>
    <n v="36.5"/>
    <n v="4.8"/>
    <n v="54"/>
    <n v="0"/>
    <n v="321"/>
    <n v="5.34802630217066"/>
    <n v="7"/>
    <n v="127"/>
    <n v="37718.677080000001"/>
    <n v="15400.53585"/>
  </r>
  <r>
    <x v="19"/>
    <x v="4"/>
    <n v="35478097"/>
    <s v="Santo André"/>
    <m/>
    <m/>
    <m/>
    <m/>
    <m/>
    <m/>
    <n v="0"/>
    <n v="0"/>
    <n v="0"/>
    <n v="0"/>
    <n v="0"/>
    <n v="0"/>
    <n v="0"/>
    <n v="0"/>
    <n v="0"/>
    <n v="0"/>
    <n v="0"/>
    <n v="0"/>
    <m/>
    <s v=""/>
    <m/>
    <m/>
    <m/>
    <s v=""/>
    <s v=""/>
    <m/>
    <m/>
    <m/>
    <m/>
    <s v=""/>
    <m/>
    <m/>
    <m/>
    <m/>
    <m/>
    <s v=""/>
    <s v=""/>
    <m/>
    <m/>
    <s v=""/>
    <m/>
    <m/>
    <m/>
    <m/>
    <m/>
    <m/>
    <m/>
    <n v="0"/>
    <m/>
    <n v="0"/>
    <n v="0"/>
    <m/>
    <m/>
  </r>
  <r>
    <x v="4"/>
    <x v="4"/>
    <n v="35479084"/>
    <s v="Santo Antônio da Alegria"/>
    <m/>
    <m/>
    <m/>
    <m/>
    <m/>
    <m/>
    <n v="0"/>
    <n v="0"/>
    <n v="0"/>
    <n v="0"/>
    <n v="0"/>
    <n v="0"/>
    <n v="0"/>
    <n v="0"/>
    <n v="0"/>
    <n v="0"/>
    <n v="0"/>
    <n v="0"/>
    <m/>
    <s v=""/>
    <m/>
    <m/>
    <m/>
    <s v=""/>
    <s v=""/>
    <m/>
    <m/>
    <m/>
    <m/>
    <s v=""/>
    <m/>
    <m/>
    <m/>
    <m/>
    <m/>
    <s v=""/>
    <s v=""/>
    <m/>
    <m/>
    <s v=""/>
    <m/>
    <m/>
    <m/>
    <m/>
    <m/>
    <m/>
    <m/>
    <n v="0"/>
    <m/>
    <n v="0"/>
    <n v="0"/>
    <m/>
    <m/>
  </r>
  <r>
    <x v="11"/>
    <x v="4"/>
    <n v="35479088"/>
    <s v="Santo Antônio da Alegria"/>
    <n v="0.61495017733030899"/>
    <n v="6508"/>
    <n v="4870"/>
    <n v="1638"/>
    <n v="21.015000000000001"/>
    <n v="74.83"/>
    <n v="0.12065789999999998"/>
    <n v="7.855609999999999E-2"/>
    <n v="4.2101799999999995E-2"/>
    <n v="0.01"/>
    <n v="2.1990600000000003E-2"/>
    <n v="0"/>
    <n v="8.813929999999999E-2"/>
    <n v="1.0528000000000004E-2"/>
    <n v="1.6947916666666667E-2"/>
    <n v="2"/>
    <n v="59.18"/>
    <n v="40.82"/>
    <n v="3.52"/>
    <n v="271.35000000000002"/>
    <n v="64.569999999999993"/>
    <n v="1"/>
    <n v="0"/>
    <n v="23744.068838352796"/>
    <n v="2810.5224339274746"/>
    <n v="100"/>
    <n v="100"/>
    <n v="100"/>
    <n v="52.5"/>
    <s v=""/>
    <n v="99.8"/>
    <n v="7.83"/>
    <n v="2.5"/>
    <n v="8.1999999999999993"/>
    <n v="7.3"/>
    <s v=""/>
    <s v=""/>
    <n v="0"/>
    <m/>
    <s v=""/>
    <n v="8.1"/>
    <n v="98.33"/>
    <n v="98.33"/>
    <n v="76.2"/>
    <n v="7.9"/>
    <n v="0"/>
    <n v="0"/>
    <n v="0"/>
    <n v="129.80946527350952"/>
    <n v="29"/>
    <n v="20"/>
    <n v="266.81845499999997"/>
    <n v="266.81845499999997"/>
  </r>
  <r>
    <x v="6"/>
    <x v="4"/>
    <n v="35480055"/>
    <s v="Santo Antônio de Posse"/>
    <n v="1.1393284364244101"/>
    <n v="22006"/>
    <n v="20752"/>
    <n v="1254"/>
    <n v="142.79400000000001"/>
    <n v="94.3"/>
    <n v="0.26134900000000005"/>
    <n v="0.2041906"/>
    <n v="5.7158400000000067E-2"/>
    <n v="0"/>
    <n v="7.628710000000001E-2"/>
    <n v="6.0945000000000001E-3"/>
    <n v="0.15011600000000003"/>
    <n v="2.8851399999999992E-2"/>
    <n v="6.6985856481481476E-2"/>
    <n v="20"/>
    <n v="17.239999999999998"/>
    <n v="82.76"/>
    <n v="14.43"/>
    <n v="1112.94"/>
    <n v="979.38"/>
    <n v="3"/>
    <n v="0"/>
    <n v="2751.4823230028173"/>
    <n v="358.26592747432517"/>
    <n v="100"/>
    <n v="90.37"/>
    <n v="100"/>
    <n v="30.05"/>
    <s v=""/>
    <n v="100"/>
    <n v="36.299999999999997"/>
    <n v="13.6"/>
    <n v="43.4"/>
    <n v="22.9"/>
    <s v=""/>
    <s v=""/>
    <n v="0"/>
    <m/>
    <s v=""/>
    <n v="9.5"/>
    <n v="80"/>
    <n v="24"/>
    <n v="12"/>
    <n v="2.4"/>
    <n v="0"/>
    <n v="0"/>
    <n v="26"/>
    <n v="113.45678624115305"/>
    <n v="20"/>
    <n v="96"/>
    <n v="890.35199999999998"/>
    <n v="267.10559999999998"/>
  </r>
  <r>
    <x v="12"/>
    <x v="4"/>
    <n v="354805419"/>
    <s v="Santo Antônio do Aracanguá"/>
    <n v="0.86945139134257898"/>
    <n v="8019"/>
    <n v="6733"/>
    <n v="1286"/>
    <n v="6.14"/>
    <n v="83.96"/>
    <n v="0.32591249999999999"/>
    <n v="0.27166950000000001"/>
    <n v="5.4243E-2"/>
    <n v="0"/>
    <n v="0"/>
    <n v="0.14043210000000003"/>
    <n v="0.17926980000000001"/>
    <n v="6.2106000000000001E-3"/>
    <n v="1.6232210156249999E-2"/>
    <n v="1"/>
    <n v="55.17"/>
    <n v="44.83"/>
    <n v="4.51"/>
    <n v="347.86799999999999"/>
    <n v="153.07"/>
    <n v="1"/>
    <n v="0"/>
    <n v="37556.902356902356"/>
    <n v="2949.4949494949497"/>
    <n v="77.73"/>
    <n v="92.68"/>
    <n v="77.73"/>
    <n v="16.09"/>
    <s v=""/>
    <n v="99.29"/>
    <n v="10.83"/>
    <n v="3.4"/>
    <n v="12"/>
    <n v="7.2"/>
    <s v=""/>
    <s v=""/>
    <n v="0"/>
    <m/>
    <s v=""/>
    <n v="7.8"/>
    <n v="100"/>
    <n v="80"/>
    <n v="56"/>
    <n v="6.8"/>
    <n v="0"/>
    <n v="0"/>
    <n v="3"/>
    <n v="0"/>
    <n v="16"/>
    <n v="13"/>
    <n v="347.86799999999999"/>
    <n v="278.2944"/>
  </r>
  <r>
    <x v="3"/>
    <x v="4"/>
    <n v="35481049"/>
    <s v="Santo Antônio do Jardim"/>
    <n v="-0.312089943753524"/>
    <n v="5858"/>
    <n v="3692"/>
    <n v="2166"/>
    <n v="53.521999999999998"/>
    <n v="63.02"/>
    <n v="2.5290699999999999E-2"/>
    <n v="2.4681499999999999E-2"/>
    <n v="6.0920000000000006E-4"/>
    <n v="0.04"/>
    <n v="9.8221999999999997E-3"/>
    <n v="9.6000000000000002E-5"/>
    <n v="1.4779799999999999E-2"/>
    <n v="5.9269999999999993E-4"/>
    <n v="8.9624348958333329E-3"/>
    <n v="7"/>
    <n v="54.17"/>
    <n v="45.83"/>
    <n v="2.5099999999999998"/>
    <n v="193.86"/>
    <n v="81.040000000000006"/>
    <n v="0"/>
    <n v="0"/>
    <n v="7913.6087401843633"/>
    <n v="915.1792420621374"/>
    <n v="58.75"/>
    <m/>
    <n v="56.75"/>
    <n v="29.24"/>
    <s v=""/>
    <n v="98.86"/>
    <n v="4.7699999999999996"/>
    <n v="1.7"/>
    <n v="6.9"/>
    <n v="0.4"/>
    <s v=""/>
    <s v=""/>
    <n v="0"/>
    <m/>
    <s v=""/>
    <n v="9.5"/>
    <n v="85.59"/>
    <n v="85.586075605112896"/>
    <n v="58.2"/>
    <n v="7.1"/>
    <n v="0"/>
    <n v="0"/>
    <n v="0"/>
    <n v="111.57682165868825"/>
    <n v="13"/>
    <n v="11"/>
    <n v="165.9171662"/>
    <n v="165.9171662"/>
  </r>
  <r>
    <x v="20"/>
    <x v="4"/>
    <n v="35482031"/>
    <s v="Santo Antônio do Pinhal"/>
    <n v="0.19709312050288899"/>
    <n v="6565"/>
    <n v="4326"/>
    <n v="2239"/>
    <n v="49.402000000000001"/>
    <n v="65.89"/>
    <n v="2.8374400000000004E-2"/>
    <n v="2.7599800000000004E-2"/>
    <n v="7.7459999999999985E-4"/>
    <n v="0.01"/>
    <n v="0"/>
    <n v="8.6799999999999996E-5"/>
    <n v="2.7282200000000006E-2"/>
    <n v="1.0053999999999998E-3"/>
    <n v="9.8680156249999987E-3"/>
    <n v="22"/>
    <n v="86.11"/>
    <n v="13.89"/>
    <n v="2.82"/>
    <n v="217.72800000000001"/>
    <n v="137.86000000000001"/>
    <n v="3"/>
    <n v="0"/>
    <n v="20895.902513328256"/>
    <n v="2882.1934501142428"/>
    <n v="57.72"/>
    <m/>
    <n v="29.45"/>
    <n v="28.81"/>
    <s v=""/>
    <n v="97.12"/>
    <n v="1.43"/>
    <n v="0.7"/>
    <n v="2"/>
    <n v="0.1"/>
    <s v=""/>
    <s v=""/>
    <n v="0"/>
    <m/>
    <s v=""/>
    <n v="9.8000000000000007"/>
    <n v="43.05"/>
    <n v="43.047130191320598"/>
    <n v="36.700000000000003"/>
    <n v="4.5"/>
    <n v="0"/>
    <n v="0"/>
    <n v="13"/>
    <n v="0"/>
    <n v="31"/>
    <n v="5"/>
    <n v="93.725655619999998"/>
    <n v="93.725655619999998"/>
  </r>
  <r>
    <x v="1"/>
    <x v="4"/>
    <n v="354830221"/>
    <s v="Santo Expedito"/>
    <n v="0.75637042379965702"/>
    <n v="2907"/>
    <n v="2668"/>
    <n v="239"/>
    <n v="30.954999999999998"/>
    <n v="91.78"/>
    <n v="6.5292000000000006E-3"/>
    <n v="0"/>
    <n v="6.5292000000000006E-3"/>
    <n v="0"/>
    <n v="6.2268000000000002E-3"/>
    <n v="0"/>
    <n v="1.2850000000000001E-4"/>
    <n v="1.739E-4"/>
    <n v="7.1115515625000004E-3"/>
    <n v="0"/>
    <n v="0"/>
    <n v="100"/>
    <n v="1.88"/>
    <n v="144.88200000000001"/>
    <n v="29.24"/>
    <n v="1"/>
    <n v="0"/>
    <n v="7702.2910216718265"/>
    <n v="867.86377708978341"/>
    <n v="93.94"/>
    <n v="98.85"/>
    <n v="85.54"/>
    <n v="9.06"/>
    <s v=""/>
    <n v="100"/>
    <n v="1.98"/>
    <n v="0.9"/>
    <n v="0"/>
    <n v="8.1999999999999993"/>
    <s v=""/>
    <s v=""/>
    <n v="0"/>
    <m/>
    <s v=""/>
    <n v="7.6"/>
    <n v="88.69"/>
    <n v="88.692046739540103"/>
    <n v="79.8"/>
    <n v="8.5"/>
    <n v="0"/>
    <n v="0"/>
    <n v="1"/>
    <n v="84.36977426471411"/>
    <n v="0"/>
    <n v="9"/>
    <n v="128.49881120000001"/>
    <n v="128.49881120000001"/>
  </r>
  <r>
    <x v="0"/>
    <x v="4"/>
    <n v="354840120"/>
    <s v="Santópolis do Aguapeí"/>
    <n v="1.02717703389821"/>
    <n v="4519"/>
    <n v="4397"/>
    <n v="122"/>
    <n v="35.429000000000002"/>
    <n v="97.3"/>
    <n v="2.1830800000000001E-2"/>
    <n v="1.4342500000000001E-2"/>
    <n v="7.4883000000000007E-3"/>
    <n v="0"/>
    <n v="1.88871E-2"/>
    <n v="0"/>
    <n v="0"/>
    <n v="2.9437E-3"/>
    <n v="1.0634948697916669E-2"/>
    <n v="0"/>
    <n v="33.33"/>
    <n v="66.67"/>
    <n v="3.15"/>
    <n v="242.62200000000001"/>
    <n v="38.47"/>
    <n v="0"/>
    <n v="0"/>
    <n v="6420.2522682009294"/>
    <n v="767.63885815445883"/>
    <n v="90.37"/>
    <n v="96.62"/>
    <n v="90.3"/>
    <n v="12.1"/>
    <s v=""/>
    <n v="93.52"/>
    <n v="5.74"/>
    <n v="2.4"/>
    <n v="5.3"/>
    <n v="6.8"/>
    <s v=""/>
    <s v=""/>
    <n v="0"/>
    <m/>
    <s v=""/>
    <n v="9"/>
    <n v="89.51"/>
    <n v="89.513365318711493"/>
    <n v="84.1"/>
    <n v="9.3000000000000007"/>
    <n v="0"/>
    <n v="0"/>
    <n v="0"/>
    <n v="178.65624498707737"/>
    <n v="2"/>
    <n v="4"/>
    <n v="217.17911720000001"/>
    <n v="217.17911720000001"/>
  </r>
  <r>
    <x v="19"/>
    <x v="4"/>
    <n v="35485007"/>
    <s v="Santos"/>
    <n v="0.10820144814862601"/>
    <n v="424599"/>
    <n v="424281"/>
    <n v="318"/>
    <n v="1514.8019999999999"/>
    <n v="99.93"/>
    <n v="2.9573985999999999"/>
    <n v="2.9562295000000001"/>
    <n v="1.1691E-3"/>
    <n v="0"/>
    <n v="2"/>
    <n v="0.9509527000000001"/>
    <n v="0"/>
    <n v="6.4458999999999992E-3"/>
    <n v="1.4790685019687499"/>
    <n v="9"/>
    <n v="63.64"/>
    <n v="36.36"/>
    <n v="390.63"/>
    <n v="23437.835999999999"/>
    <n v="23437.84"/>
    <n v="91"/>
    <n v="6"/>
    <n v="1075.4648032614302"/>
    <n v="136.6612733426127"/>
    <n v="99.99"/>
    <n v="100"/>
    <n v="99.88"/>
    <n v="17.25"/>
    <s v=""/>
    <n v="100"/>
    <n v="54.67"/>
    <n v="20.399999999999999"/>
    <n v="82.8"/>
    <n v="0.1"/>
    <s v=""/>
    <s v=""/>
    <n v="0"/>
    <m/>
    <s v=""/>
    <n v="9.5"/>
    <n v="97.25"/>
    <n v="0"/>
    <n v="0"/>
    <n v="1.7"/>
    <n v="27"/>
    <n v="6"/>
    <n v="50"/>
    <n v="135.22024147886671"/>
    <n v="14"/>
    <n v="8"/>
    <n v="22792.836589999999"/>
    <n v="0"/>
  </r>
  <r>
    <x v="20"/>
    <x v="4"/>
    <n v="35486091"/>
    <s v="São Bento do Sapucaí"/>
    <n v="4.0122713982260201E-2"/>
    <n v="10491"/>
    <n v="5270"/>
    <n v="5221"/>
    <n v="41.597999999999999"/>
    <n v="50.23"/>
    <n v="9.3939300000000003E-2"/>
    <n v="9.1917700000000005E-2"/>
    <n v="2.0216000000000001E-3"/>
    <n v="0"/>
    <n v="6.2222199999999998E-2"/>
    <n v="0"/>
    <n v="1.7155100000000003E-2"/>
    <n v="1.4562E-2"/>
    <n v="1.8107903125000002E-2"/>
    <n v="1"/>
    <n v="93.33"/>
    <n v="6.67"/>
    <n v="3.67"/>
    <n v="282.85199999999998"/>
    <n v="131.11000000000001"/>
    <n v="1"/>
    <n v="0"/>
    <n v="24859.662567915355"/>
    <n v="3366.7257649413782"/>
    <n v="66.28"/>
    <n v="73.53"/>
    <n v="46.31"/>
    <n v="21.44"/>
    <s v=""/>
    <n v="100"/>
    <n v="2.5099999999999998"/>
    <n v="1.1000000000000001"/>
    <n v="3.5"/>
    <n v="0.2"/>
    <s v=""/>
    <s v=""/>
    <n v="0"/>
    <m/>
    <s v=""/>
    <n v="9.8000000000000007"/>
    <n v="87.33"/>
    <n v="64.712211849876098"/>
    <n v="53.6"/>
    <n v="6.1"/>
    <n v="0"/>
    <n v="0"/>
    <n v="23"/>
    <n v="342.39193556542727"/>
    <n v="28"/>
    <n v="2"/>
    <n v="247.01725429999999"/>
    <n v="183.03978549999999"/>
  </r>
  <r>
    <x v="18"/>
    <x v="4"/>
    <n v="35487086"/>
    <s v="São Bernardo do Campo"/>
    <n v="0.71485255648322499"/>
    <n v="795541"/>
    <n v="782548"/>
    <n v="12993"/>
    <n v="1958.5920000000001"/>
    <n v="98.37"/>
    <n v="5.9059032999999994"/>
    <n v="5.5086994000000002"/>
    <n v="0.39720389999999911"/>
    <n v="0"/>
    <n v="5.5709491"/>
    <n v="0.22036259999999999"/>
    <n v="5.7870000000000003E-4"/>
    <n v="0.1140129000000001"/>
    <n v="3.2503006134259258"/>
    <n v="13"/>
    <n v="5.13"/>
    <n v="94.87"/>
    <n v="889.34"/>
    <n v="43658.298000000003"/>
    <n v="32387.279999999999"/>
    <n v="125"/>
    <n v="4"/>
    <n v="376.58901301127156"/>
    <n v="49.947595409916012"/>
    <n v="100"/>
    <n v="99.35"/>
    <n v="95.07"/>
    <n v="40.9"/>
    <s v=""/>
    <n v="100"/>
    <n v="176.81"/>
    <n v="65.7"/>
    <n v="257.5"/>
    <n v="31.5"/>
    <s v=""/>
    <s v=""/>
    <n v="0.12570062385219599"/>
    <m/>
    <s v=""/>
    <n v="8"/>
    <n v="89.67"/>
    <n v="28.6948874584888"/>
    <n v="25.8"/>
    <n v="3.7"/>
    <n v="13"/>
    <n v="4"/>
    <n v="368"/>
    <n v="171.39953076918567"/>
    <n v="20"/>
    <n v="370"/>
    <n v="39149.060870000001"/>
    <n v="12527.699479999999"/>
  </r>
  <r>
    <x v="19"/>
    <x v="4"/>
    <n v="35487087"/>
    <s v="São Bernardo do Campo"/>
    <m/>
    <m/>
    <m/>
    <m/>
    <m/>
    <m/>
    <n v="0.33552779999999999"/>
    <n v="0.33552779999999999"/>
    <n v="0"/>
    <n v="0"/>
    <n v="0.32"/>
    <n v="0"/>
    <n v="1.55278E-2"/>
    <n v="0"/>
    <n v="0"/>
    <n v="3"/>
    <n v="100"/>
    <n v="0"/>
    <m/>
    <s v=""/>
    <m/>
    <m/>
    <m/>
    <s v=""/>
    <s v=""/>
    <m/>
    <m/>
    <m/>
    <m/>
    <s v=""/>
    <m/>
    <m/>
    <m/>
    <m/>
    <m/>
    <s v=""/>
    <s v=""/>
    <m/>
    <m/>
    <s v=""/>
    <m/>
    <m/>
    <m/>
    <m/>
    <m/>
    <m/>
    <m/>
    <n v="6"/>
    <m/>
    <n v="5"/>
    <n v="0"/>
    <m/>
    <m/>
  </r>
  <r>
    <x v="18"/>
    <x v="4"/>
    <n v="35488076"/>
    <s v="São Caetano do Sul"/>
    <n v="0.34920926079979903"/>
    <n v="150732"/>
    <n v="150732"/>
    <n v="0"/>
    <n v="9813.2810000000009"/>
    <n v="100"/>
    <n v="3.4403500000000004E-2"/>
    <n v="0"/>
    <n v="3.4403500000000004E-2"/>
    <n v="0"/>
    <n v="3.1250000000000002E-3"/>
    <n v="8.3156999999999988E-3"/>
    <n v="0"/>
    <n v="2.2962799999999998E-2"/>
    <n v="0.52511958333333331"/>
    <n v="0"/>
    <n v="0"/>
    <n v="100"/>
    <n v="142.94"/>
    <n v="8576.5499999999993"/>
    <n v="1443.09"/>
    <n v="57"/>
    <n v="1"/>
    <n v="48.120372581800815"/>
    <n v="8.3687604490088354"/>
    <n v="100"/>
    <n v="100"/>
    <n v="100"/>
    <n v="12.21"/>
    <s v=""/>
    <n v="100"/>
    <n v="38.229999999999997"/>
    <n v="15"/>
    <n v="0"/>
    <n v="86"/>
    <s v=""/>
    <s v=""/>
    <n v="0"/>
    <m/>
    <s v=""/>
    <n v="8"/>
    <n v="100"/>
    <n v="91.4"/>
    <n v="83.2"/>
    <n v="9.9"/>
    <n v="18"/>
    <n v="1"/>
    <n v="15"/>
    <n v="0.57129844233892757"/>
    <n v="0"/>
    <n v="70"/>
    <n v="8576.5499999999993"/>
    <n v="7838.9666999999999"/>
  </r>
  <r>
    <x v="3"/>
    <x v="4"/>
    <n v="35489069"/>
    <s v="São Carlos"/>
    <m/>
    <m/>
    <m/>
    <m/>
    <m/>
    <m/>
    <n v="0.64554900000000004"/>
    <n v="0.57375880000000001"/>
    <n v="7.1790199999999985E-2"/>
    <n v="0.02"/>
    <n v="1.6652199999999999E-2"/>
    <n v="8.7153999999999981E-3"/>
    <n v="0.58322760000000007"/>
    <n v="3.6953799999999988E-2"/>
    <n v="0"/>
    <n v="31"/>
    <n v="64.52"/>
    <n v="35.479999999999997"/>
    <m/>
    <s v=""/>
    <m/>
    <m/>
    <m/>
    <s v=""/>
    <s v=""/>
    <m/>
    <m/>
    <m/>
    <m/>
    <s v=""/>
    <m/>
    <m/>
    <m/>
    <m/>
    <m/>
    <s v=""/>
    <s v=""/>
    <m/>
    <m/>
    <s v=""/>
    <m/>
    <m/>
    <m/>
    <m/>
    <m/>
    <m/>
    <m/>
    <n v="26"/>
    <m/>
    <n v="60"/>
    <n v="33"/>
    <m/>
    <m/>
  </r>
  <r>
    <x v="7"/>
    <x v="4"/>
    <n v="354890613"/>
    <s v="São Carlos"/>
    <n v="1.11914047847732"/>
    <n v="235096"/>
    <n v="225681"/>
    <n v="9415"/>
    <n v="206.05799999999999"/>
    <n v="96"/>
    <n v="0.37621369999999987"/>
    <n v="6.7780900000000005E-2"/>
    <n v="0.3084327999999999"/>
    <n v="0"/>
    <n v="0.12184030000000003"/>
    <n v="9.6637799999999968E-2"/>
    <n v="2.5975999999999992E-2"/>
    <n v="0.13175959999999998"/>
    <n v="0.78618360845370372"/>
    <n v="41"/>
    <n v="19.399999999999999"/>
    <n v="80.599999999999994"/>
    <n v="210.6"/>
    <n v="12636.108"/>
    <n v="2230.7800000000002"/>
    <n v="26"/>
    <n v="2"/>
    <n v="1746.5151257358696"/>
    <n v="198.52860108211107"/>
    <n v="95.99"/>
    <n v="100"/>
    <n v="95.99"/>
    <n v="43.57"/>
    <s v=""/>
    <n v="100"/>
    <n v="19.39"/>
    <n v="7.8"/>
    <n v="16.899999999999999"/>
    <n v="25.7"/>
    <s v=""/>
    <s v=""/>
    <n v="0.425358151563617"/>
    <m/>
    <s v=""/>
    <n v="9.6"/>
    <n v="100"/>
    <n v="90.7"/>
    <n v="82.3"/>
    <n v="9.9"/>
    <n v="1"/>
    <n v="2"/>
    <n v="68"/>
    <n v="15.518003515737794"/>
    <n v="58"/>
    <n v="241"/>
    <n v="12636.108"/>
    <n v="11460.94996"/>
  </r>
  <r>
    <x v="16"/>
    <x v="4"/>
    <n v="354900318"/>
    <s v="São Francisco"/>
    <n v="-0.42332035450084499"/>
    <n v="2723"/>
    <n v="2191"/>
    <n v="532"/>
    <n v="36.152000000000001"/>
    <n v="80.459999999999994"/>
    <n v="1.9154300000000006E-2"/>
    <n v="1.1284400000000007E-2"/>
    <n v="7.8698999999999991E-3"/>
    <n v="0"/>
    <n v="7.1364999999999996E-3"/>
    <n v="0"/>
    <n v="1.0924500000000005E-2"/>
    <n v="1.0933E-3"/>
    <n v="6.318210937499999E-3"/>
    <n v="1"/>
    <n v="75.38"/>
    <n v="24.62"/>
    <n v="1.55"/>
    <n v="119.556"/>
    <n v="23.91"/>
    <n v="0"/>
    <n v="0"/>
    <n v="6485.5526992287914"/>
    <n v="579.06720528828475"/>
    <n v="89.1"/>
    <n v="77.58"/>
    <n v="86.62"/>
    <n v="15.25"/>
    <s v=""/>
    <n v="100"/>
    <n v="10.64"/>
    <n v="3.4"/>
    <n v="8.6999999999999993"/>
    <n v="15.7"/>
    <s v=""/>
    <s v=""/>
    <n v="0"/>
    <m/>
    <s v=""/>
    <n v="9"/>
    <n v="100"/>
    <n v="100"/>
    <n v="80"/>
    <n v="10"/>
    <n v="0"/>
    <n v="0"/>
    <n v="0"/>
    <n v="110.79085629214167"/>
    <n v="49"/>
    <n v="16"/>
    <n v="119.556"/>
    <n v="119.556"/>
  </r>
  <r>
    <x v="4"/>
    <x v="4"/>
    <n v="35491024"/>
    <s v="São João da Boa Vista"/>
    <m/>
    <m/>
    <m/>
    <m/>
    <m/>
    <m/>
    <n v="0"/>
    <n v="0"/>
    <n v="0"/>
    <n v="0"/>
    <n v="0"/>
    <n v="0"/>
    <n v="0"/>
    <n v="0"/>
    <n v="0"/>
    <n v="0"/>
    <n v="0"/>
    <n v="0"/>
    <m/>
    <s v=""/>
    <m/>
    <m/>
    <m/>
    <s v=""/>
    <s v=""/>
    <m/>
    <m/>
    <m/>
    <m/>
    <s v=""/>
    <m/>
    <m/>
    <m/>
    <m/>
    <m/>
    <s v=""/>
    <s v=""/>
    <m/>
    <m/>
    <s v=""/>
    <m/>
    <m/>
    <m/>
    <m/>
    <m/>
    <m/>
    <m/>
    <n v="0"/>
    <m/>
    <n v="0"/>
    <n v="0"/>
    <m/>
    <m/>
  </r>
  <r>
    <x v="3"/>
    <x v="4"/>
    <n v="35491029"/>
    <s v="São João da Boa Vista"/>
    <n v="0.55504795232714799"/>
    <n v="86021"/>
    <n v="83414"/>
    <n v="2607"/>
    <n v="166.65899999999999"/>
    <n v="96.97"/>
    <n v="0.97862599999999988"/>
    <n v="0.96446709999999991"/>
    <n v="1.4158900000000002E-2"/>
    <n v="0.6"/>
    <n v="0"/>
    <n v="0.11990539999999998"/>
    <n v="0.84141240000000039"/>
    <n v="1.7308199999999999E-2"/>
    <n v="0.25922786770833334"/>
    <n v="95"/>
    <n v="70.790000000000006"/>
    <n v="29.21"/>
    <n v="68.790000000000006"/>
    <n v="4643.5140000000001"/>
    <n v="1460.43"/>
    <n v="13"/>
    <n v="0"/>
    <n v="2555.2588321456387"/>
    <n v="304.28476767301009"/>
    <n v="99"/>
    <n v="96.01"/>
    <n v="97.28"/>
    <n v="27.57"/>
    <s v=""/>
    <n v="100"/>
    <n v="38.83"/>
    <n v="14"/>
    <n v="57.1"/>
    <n v="1.7"/>
    <s v=""/>
    <s v=""/>
    <n v="0"/>
    <m/>
    <s v=""/>
    <n v="10"/>
    <n v="97.95"/>
    <n v="97.954376096728495"/>
    <n v="68.5"/>
    <n v="7.9"/>
    <n v="0"/>
    <n v="0"/>
    <n v="63"/>
    <n v="0"/>
    <n v="126"/>
    <n v="52"/>
    <n v="4548.5251680000001"/>
    <n v="4548.5251680000001"/>
  </r>
  <r>
    <x v="16"/>
    <x v="4"/>
    <n v="354920118"/>
    <s v="São João das Duas Pontes"/>
    <n v="-0.45112185779280201"/>
    <n v="2508"/>
    <n v="1927"/>
    <n v="581"/>
    <n v="19.361999999999998"/>
    <n v="76.83"/>
    <n v="1.02425E-2"/>
    <n v="3.1067999999999998E-3"/>
    <n v="7.1357E-3"/>
    <n v="0"/>
    <n v="1.6666999999999999E-3"/>
    <n v="0"/>
    <n v="5.4737000000000006E-3"/>
    <n v="3.1021E-3"/>
    <n v="6.3131062499999996E-3"/>
    <n v="3"/>
    <n v="41.67"/>
    <n v="58.33"/>
    <n v="1.39"/>
    <n v="107.568"/>
    <n v="8.7100000000000009"/>
    <n v="0"/>
    <n v="0"/>
    <n v="12071.196172248803"/>
    <n v="880.19138755980839"/>
    <n v="96.66"/>
    <m/>
    <n v="94.17"/>
    <n v="16.13"/>
    <s v=""/>
    <n v="100"/>
    <n v="3.41"/>
    <n v="1.1000000000000001"/>
    <n v="1.4"/>
    <n v="10.199999999999999"/>
    <s v=""/>
    <s v=""/>
    <n v="0"/>
    <m/>
    <s v=""/>
    <n v="9"/>
    <n v="100"/>
    <n v="100"/>
    <n v="91.9"/>
    <n v="10"/>
    <n v="0"/>
    <n v="0"/>
    <n v="0"/>
    <n v="31.680125770099309"/>
    <n v="5"/>
    <n v="7"/>
    <n v="107.568"/>
    <n v="107.568"/>
  </r>
  <r>
    <x v="16"/>
    <x v="4"/>
    <n v="354925018"/>
    <s v="São João de Iracema"/>
    <n v="0.50093344635926396"/>
    <n v="1826"/>
    <n v="1583"/>
    <n v="243"/>
    <n v="10.263999999999999"/>
    <n v="86.69"/>
    <n v="1.41493E-2"/>
    <n v="1.41204E-2"/>
    <n v="2.8900000000000001E-5"/>
    <n v="0"/>
    <n v="0"/>
    <n v="0"/>
    <n v="1.41204E-2"/>
    <n v="2.8900000000000001E-5"/>
    <n v="3.8612291666666673E-3"/>
    <n v="0"/>
    <n v="66.67"/>
    <n v="33.33"/>
    <n v="1.08"/>
    <n v="83.43"/>
    <n v="8.34"/>
    <n v="0"/>
    <n v="0"/>
    <n v="23315.224534501642"/>
    <n v="1899.759036144578"/>
    <n v="81.2"/>
    <n v="81.569999999999993"/>
    <n v="81.2"/>
    <n v="68.38"/>
    <s v=""/>
    <n v="99.55"/>
    <n v="3.37"/>
    <n v="1"/>
    <n v="4.5999999999999996"/>
    <n v="0"/>
    <s v=""/>
    <s v=""/>
    <n v="0"/>
    <m/>
    <s v=""/>
    <n v="8.9"/>
    <n v="100"/>
    <n v="100"/>
    <n v="90"/>
    <n v="10"/>
    <n v="0"/>
    <n v="0"/>
    <n v="0"/>
    <n v="0"/>
    <n v="2"/>
    <n v="1"/>
    <n v="83.43"/>
    <n v="83.43"/>
  </r>
  <r>
    <x v="0"/>
    <x v="4"/>
    <n v="354930020"/>
    <s v="São João do Pau d'Alho"/>
    <n v="-0.52706718954604903"/>
    <n v="2027"/>
    <n v="1713"/>
    <n v="314"/>
    <n v="17.2"/>
    <n v="84.51"/>
    <n v="4.9585600000000001E-2"/>
    <n v="0"/>
    <n v="4.9585600000000001E-2"/>
    <n v="0"/>
    <n v="0"/>
    <n v="2.3149999999999999E-4"/>
    <n v="4.3358899999999999E-2"/>
    <n v="5.9952000000000009E-3"/>
    <n v="4.7094047876602568E-3"/>
    <n v="0"/>
    <n v="0"/>
    <n v="100"/>
    <n v="1.21"/>
    <n v="93.528000000000006"/>
    <n v="18.71"/>
    <n v="0"/>
    <n v="0"/>
    <n v="13379.851998026641"/>
    <n v="1711.3764183522444"/>
    <m/>
    <m/>
    <m/>
    <m/>
    <s v=""/>
    <m/>
    <n v="13.77"/>
    <n v="5.8"/>
    <n v="0"/>
    <n v="45.1"/>
    <s v=""/>
    <s v=""/>
    <n v="0"/>
    <m/>
    <s v=""/>
    <n v="9"/>
    <n v="100"/>
    <n v="100"/>
    <n v="80"/>
    <n v="9.6999999999999993"/>
    <n v="0"/>
    <n v="0"/>
    <n v="0"/>
    <n v="0"/>
    <n v="0"/>
    <n v="17"/>
    <n v="93.528000000000006"/>
    <n v="93.528000000000006"/>
  </r>
  <r>
    <x v="11"/>
    <x v="4"/>
    <n v="35494098"/>
    <s v="São Joaquim da Barra"/>
    <n v="0.92090105668889399"/>
    <n v="48874"/>
    <n v="48008"/>
    <n v="866"/>
    <n v="118.54900000000001"/>
    <n v="98.23"/>
    <n v="0.105242"/>
    <n v="4.3219E-2"/>
    <n v="6.2023000000000009E-2"/>
    <n v="0.18"/>
    <n v="4.1817E-2"/>
    <n v="1.1213500000000001E-2"/>
    <n v="3.3008299999999997E-2"/>
    <n v="1.92032E-2"/>
    <n v="0.1472392039513889"/>
    <n v="1"/>
    <n v="25"/>
    <n v="75"/>
    <n v="39.69"/>
    <n v="2679.1559999999999"/>
    <n v="2679.16"/>
    <n v="4"/>
    <n v="0"/>
    <n v="3955.3889593648973"/>
    <n v="477.4857797601997"/>
    <n v="98.97"/>
    <n v="98.21"/>
    <n v="98.97"/>
    <n v="24.62"/>
    <s v=""/>
    <n v="100"/>
    <n v="20.75"/>
    <n v="6.7"/>
    <n v="28.1"/>
    <n v="8.4"/>
    <s v=""/>
    <s v=""/>
    <n v="0"/>
    <m/>
    <s v=""/>
    <n v="10"/>
    <n v="100"/>
    <n v="0"/>
    <n v="0"/>
    <n v="1.5"/>
    <n v="1"/>
    <n v="0"/>
    <n v="10"/>
    <n v="28.525011595326422"/>
    <n v="8"/>
    <n v="24"/>
    <n v="2679.1559999999999"/>
    <n v="0"/>
  </r>
  <r>
    <x v="9"/>
    <x v="4"/>
    <n v="354940912"/>
    <s v="São Joaquim da Barra"/>
    <m/>
    <m/>
    <m/>
    <m/>
    <m/>
    <m/>
    <n v="0.30555559999999998"/>
    <n v="0.30555559999999998"/>
    <n v="0"/>
    <n v="0"/>
    <n v="0"/>
    <n v="0.30555559999999998"/>
    <n v="0"/>
    <n v="0"/>
    <n v="0"/>
    <n v="0"/>
    <n v="100"/>
    <n v="0"/>
    <m/>
    <s v=""/>
    <m/>
    <m/>
    <m/>
    <s v=""/>
    <s v=""/>
    <m/>
    <m/>
    <m/>
    <m/>
    <s v=""/>
    <m/>
    <m/>
    <m/>
    <m/>
    <m/>
    <s v=""/>
    <s v=""/>
    <m/>
    <m/>
    <s v=""/>
    <m/>
    <m/>
    <m/>
    <m/>
    <m/>
    <m/>
    <m/>
    <n v="0"/>
    <m/>
    <n v="1"/>
    <n v="0"/>
    <m/>
    <m/>
  </r>
  <r>
    <x v="11"/>
    <x v="4"/>
    <n v="35495088"/>
    <s v="São José da Bela Vista"/>
    <n v="0.34164553562070499"/>
    <n v="8589"/>
    <n v="7766"/>
    <n v="823"/>
    <n v="31.012"/>
    <n v="90.42"/>
    <n v="0.11976410000000003"/>
    <n v="0.10533580000000002"/>
    <n v="1.44283E-2"/>
    <n v="0"/>
    <n v="3.5000000000000003E-2"/>
    <n v="2.5460000000000001E-4"/>
    <n v="8.1400800000000009E-2"/>
    <n v="3.1086999999999998E-3"/>
    <n v="2.1360664062500003E-2"/>
    <n v="16"/>
    <n v="58.82"/>
    <n v="41.18"/>
    <n v="5.52"/>
    <n v="425.73599999999999"/>
    <n v="131.97999999999999"/>
    <n v="1"/>
    <n v="0"/>
    <n v="16338.945162417045"/>
    <n v="1982.7034579112815"/>
    <n v="95.5"/>
    <n v="99.65"/>
    <n v="95.5"/>
    <n v="40.43"/>
    <s v=""/>
    <n v="95.51"/>
    <n v="8.6199999999999992"/>
    <n v="2.7"/>
    <n v="12.4"/>
    <n v="2.7"/>
    <s v=""/>
    <s v=""/>
    <n v="0"/>
    <m/>
    <s v=""/>
    <n v="9.5"/>
    <n v="100"/>
    <n v="100"/>
    <n v="69"/>
    <n v="8"/>
    <n v="0"/>
    <n v="0"/>
    <n v="6"/>
    <n v="163.85258387844186"/>
    <n v="20"/>
    <n v="14"/>
    <n v="425.73599999999999"/>
    <n v="425.73599999999999"/>
  </r>
  <r>
    <x v="15"/>
    <x v="4"/>
    <n v="35496072"/>
    <s v="São José do Barreiro"/>
    <n v="-0.117205997735814"/>
    <n v="4069"/>
    <n v="3086"/>
    <n v="983"/>
    <n v="7.1310000000000002"/>
    <n v="75.84"/>
    <n v="1.2870200000000002E-2"/>
    <n v="1.2800800000000001E-2"/>
    <n v="6.9400000000000006E-5"/>
    <n v="0"/>
    <n v="1.1944400000000001E-2"/>
    <n v="6.9400000000000006E-5"/>
    <n v="0"/>
    <n v="8.564E-4"/>
    <n v="8.7994597482638891E-3"/>
    <n v="3"/>
    <n v="83.33"/>
    <n v="16.670000000000002"/>
    <n v="2.06"/>
    <n v="158.976"/>
    <n v="158.97999999999999"/>
    <n v="0"/>
    <n v="0"/>
    <n v="66342.629638731873"/>
    <n v="6665.2641926763363"/>
    <m/>
    <n v="70.38"/>
    <m/>
    <m/>
    <s v=""/>
    <m/>
    <n v="0.35"/>
    <n v="0.2"/>
    <n v="0.5"/>
    <n v="0"/>
    <s v=""/>
    <s v=""/>
    <n v="0"/>
    <m/>
    <s v=""/>
    <n v="0"/>
    <n v="91"/>
    <n v="0"/>
    <n v="0"/>
    <n v="1.4"/>
    <n v="0"/>
    <n v="0"/>
    <n v="59"/>
    <n v="136.37200854708803"/>
    <n v="5"/>
    <n v="1"/>
    <n v="144.66816"/>
    <n v="0"/>
  </r>
  <r>
    <x v="4"/>
    <x v="4"/>
    <n v="35497064"/>
    <s v="São José do Rio Pardo"/>
    <n v="0.26425260408557999"/>
    <n v="52716"/>
    <n v="47922"/>
    <n v="4794"/>
    <n v="125.80800000000001"/>
    <n v="90.91"/>
    <n v="0.37532670000000001"/>
    <n v="0.37240690000000004"/>
    <n v="2.9197999999999997E-3"/>
    <n v="0.41"/>
    <n v="5.5555599999999997E-2"/>
    <n v="1.7816999999999998E-3"/>
    <n v="0.31438030000000006"/>
    <n v="3.6091000000000001E-3"/>
    <n v="0.1461689601527778"/>
    <n v="49"/>
    <n v="82.52"/>
    <n v="17.48"/>
    <n v="38.65"/>
    <n v="2609.1179999999999"/>
    <n v="2400.77"/>
    <n v="6"/>
    <n v="0"/>
    <n v="3876.4944229455955"/>
    <n v="394.82813567038477"/>
    <n v="91.09"/>
    <n v="91.64"/>
    <n v="88.28"/>
    <n v="40"/>
    <s v=""/>
    <n v="100"/>
    <n v="18.399999999999999"/>
    <n v="5.8"/>
    <n v="27"/>
    <n v="0.4"/>
    <s v=""/>
    <s v=""/>
    <n v="0"/>
    <m/>
    <s v=""/>
    <n v="9.6999999999999993"/>
    <n v="92"/>
    <n v="11.96"/>
    <n v="8"/>
    <n v="2.1"/>
    <n v="0"/>
    <n v="0"/>
    <n v="21"/>
    <n v="38.311827587381089"/>
    <n v="85"/>
    <n v="18"/>
    <n v="2400.3885599999999"/>
    <n v="312.05051279999998"/>
  </r>
  <r>
    <x v="10"/>
    <x v="4"/>
    <n v="354980515"/>
    <s v="São José do Rio Preto"/>
    <n v="1.1226879325358301"/>
    <n v="433779"/>
    <n v="407463"/>
    <n v="26316"/>
    <n v="1005.724"/>
    <n v="93.93"/>
    <n v="2.3606912000000007"/>
    <n v="0.59852309999999997"/>
    <n v="1.7621681000000007"/>
    <n v="0"/>
    <n v="1.8987968000000008"/>
    <n v="4.9699500000000001E-2"/>
    <n v="8.3606400000000025E-2"/>
    <n v="0.32858849999999956"/>
    <n v="1.4194679748229169"/>
    <n v="43"/>
    <n v="2.46"/>
    <n v="97.54"/>
    <n v="377.6"/>
    <n v="22655.808000000001"/>
    <n v="1796.6"/>
    <n v="52"/>
    <n v="4"/>
    <n v="242.8200535295623"/>
    <n v="26.172221338515705"/>
    <n v="93.93"/>
    <n v="100"/>
    <n v="93.93"/>
    <n v="32"/>
    <s v=""/>
    <n v="100"/>
    <n v="220.63"/>
    <n v="70.7"/>
    <n v="84.3"/>
    <n v="489.5"/>
    <s v=""/>
    <s v=""/>
    <n v="0.46106427466520999"/>
    <m/>
    <s v=""/>
    <n v="10"/>
    <n v="99"/>
    <n v="99"/>
    <n v="92.1"/>
    <n v="10"/>
    <n v="23"/>
    <n v="4"/>
    <n v="62"/>
    <n v="133.78251807596479"/>
    <n v="23"/>
    <n v="912"/>
    <n v="22429.249919999998"/>
    <n v="22429.249919999998"/>
  </r>
  <r>
    <x v="15"/>
    <x v="4"/>
    <n v="35499042"/>
    <s v="São José dos Campos"/>
    <n v="1.37420960006631"/>
    <n v="680008"/>
    <n v="666174"/>
    <n v="13834"/>
    <n v="618.40800000000002"/>
    <n v="97.97"/>
    <n v="3.5162704999999992"/>
    <n v="1.8956719999999998"/>
    <n v="1.6205984999999992"/>
    <n v="2.91"/>
    <n v="2.8128175999999998"/>
    <n v="0.5412872999999998"/>
    <n v="6.8331800000000012E-2"/>
    <n v="9.3833799999999939E-2"/>
    <n v="2.7782734259259261"/>
    <n v="149"/>
    <n v="28.81"/>
    <n v="71.19"/>
    <n v="750.02"/>
    <n v="36818.982000000004"/>
    <n v="4393.2"/>
    <n v="66"/>
    <n v="0"/>
    <n v="764.73900307055203"/>
    <n v="77.44779473182669"/>
    <n v="100"/>
    <n v="99.14"/>
    <n v="97.33"/>
    <n v="35.51"/>
    <s v=""/>
    <n v="100"/>
    <n v="49.25"/>
    <n v="21.3"/>
    <n v="34.700000000000003"/>
    <n v="97"/>
    <s v=""/>
    <s v=""/>
    <n v="0.14705709344595899"/>
    <m/>
    <s v=""/>
    <n v="8.8000000000000007"/>
    <n v="92.81"/>
    <n v="92.627054824501798"/>
    <n v="88.1"/>
    <n v="9.6"/>
    <n v="6"/>
    <n v="0"/>
    <n v="416"/>
    <n v="101.2499336368414"/>
    <n v="104"/>
    <n v="257"/>
    <n v="34172.684009999997"/>
    <n v="34104.338640000002"/>
  </r>
  <r>
    <x v="18"/>
    <x v="4"/>
    <n v="35499536"/>
    <s v="São Lourenço da Serra"/>
    <m/>
    <m/>
    <m/>
    <m/>
    <m/>
    <m/>
    <n v="0"/>
    <n v="0"/>
    <n v="0"/>
    <n v="0"/>
    <n v="0"/>
    <n v="0"/>
    <n v="0"/>
    <n v="0"/>
    <n v="0"/>
    <n v="0"/>
    <n v="0"/>
    <n v="0"/>
    <m/>
    <s v=""/>
    <m/>
    <m/>
    <m/>
    <s v=""/>
    <s v=""/>
    <m/>
    <m/>
    <m/>
    <m/>
    <s v=""/>
    <m/>
    <m/>
    <m/>
    <m/>
    <m/>
    <s v=""/>
    <s v=""/>
    <m/>
    <m/>
    <s v=""/>
    <m/>
    <m/>
    <m/>
    <m/>
    <m/>
    <m/>
    <m/>
    <n v="0"/>
    <m/>
    <n v="0"/>
    <n v="0"/>
    <m/>
    <m/>
  </r>
  <r>
    <x v="17"/>
    <x v="4"/>
    <n v="354995311"/>
    <s v="São Lourenço da Serra"/>
    <n v="1.15982005618456"/>
    <n v="14920"/>
    <n v="13773"/>
    <n v="1147"/>
    <n v="79.91"/>
    <n v="92.31"/>
    <n v="4.4586199999999993E-2"/>
    <n v="4.3301599999999996E-2"/>
    <n v="1.2845999999999999E-3"/>
    <n v="0"/>
    <n v="3.6881399999999995E-2"/>
    <n v="3.3569999999999997E-4"/>
    <n v="6.4827999999999995E-3"/>
    <n v="8.8630000000000002E-4"/>
    <n v="1.8428531249999998E-2"/>
    <n v="31"/>
    <n v="50"/>
    <n v="50"/>
    <n v="9.76"/>
    <n v="753.19200000000001"/>
    <n v="592.35"/>
    <n v="2"/>
    <n v="0"/>
    <n v="10335.860589812333"/>
    <n v="1331.6139410187666"/>
    <n v="47.43"/>
    <m/>
    <n v="28.36"/>
    <n v="30.06"/>
    <s v=""/>
    <n v="52.11"/>
    <n v="2.13"/>
    <n v="0.9"/>
    <n v="3"/>
    <n v="0.2"/>
    <s v=""/>
    <s v=""/>
    <n v="0"/>
    <m/>
    <s v=""/>
    <n v="8.6"/>
    <n v="28.42"/>
    <n v="28.420052616194099"/>
    <n v="21.4"/>
    <n v="3.8"/>
    <n v="0"/>
    <n v="0"/>
    <n v="9"/>
    <n v="200.77563153601838"/>
    <n v="11"/>
    <n v="11"/>
    <n v="214.05756270000001"/>
    <n v="214.05756270000001"/>
  </r>
  <r>
    <x v="15"/>
    <x v="4"/>
    <n v="35500012"/>
    <s v="São Luiz do Paraitinga"/>
    <n v="1.4306495178884E-2"/>
    <n v="10493"/>
    <n v="6270"/>
    <n v="4223"/>
    <n v="17.001999999999999"/>
    <n v="59.75"/>
    <n v="5.3438999999999995E-3"/>
    <n v="3.6147999999999996E-3"/>
    <n v="1.7290999999999999E-3"/>
    <n v="0.03"/>
    <n v="1.1944E-3"/>
    <n v="7.4669999999999999E-4"/>
    <n v="1.4895999999999998E-3"/>
    <n v="1.9132000000000001E-3"/>
    <n v="1.5384268229166668E-2"/>
    <n v="46"/>
    <n v="74.19"/>
    <n v="25.81"/>
    <n v="4.47"/>
    <n v="344.57400000000001"/>
    <n v="83.23"/>
    <n v="1"/>
    <n v="0"/>
    <n v="27649.976174592586"/>
    <n v="2825.1062613170698"/>
    <n v="56.3"/>
    <n v="83.84"/>
    <n v="51.35"/>
    <n v="30"/>
    <s v=""/>
    <n v="94.72"/>
    <n v="0.13"/>
    <n v="0.1"/>
    <n v="0.1"/>
    <n v="0.2"/>
    <s v=""/>
    <s v=""/>
    <n v="0"/>
    <m/>
    <s v=""/>
    <n v="6.8"/>
    <n v="82.75"/>
    <n v="82.750359367513198"/>
    <n v="75.8"/>
    <n v="8.1999999999999993"/>
    <n v="0"/>
    <n v="0"/>
    <n v="14"/>
    <n v="6.5001466764868541"/>
    <n v="23"/>
    <n v="8"/>
    <n v="285.13622329999998"/>
    <n v="285.13622329999998"/>
  </r>
  <r>
    <x v="8"/>
    <x v="4"/>
    <n v="355010010"/>
    <s v="São Manuel"/>
    <m/>
    <m/>
    <m/>
    <m/>
    <m/>
    <m/>
    <n v="2.0732599999999997E-2"/>
    <n v="2.0732599999999997E-2"/>
    <n v="0"/>
    <n v="0"/>
    <n v="0"/>
    <n v="6.7406999999999996E-3"/>
    <n v="0"/>
    <n v="1.3991899999999998E-2"/>
    <n v="0"/>
    <n v="3"/>
    <n v="100"/>
    <n v="0"/>
    <m/>
    <s v=""/>
    <m/>
    <m/>
    <m/>
    <s v=""/>
    <s v=""/>
    <m/>
    <m/>
    <m/>
    <m/>
    <s v=""/>
    <m/>
    <m/>
    <m/>
    <m/>
    <m/>
    <s v=""/>
    <s v=""/>
    <m/>
    <m/>
    <s v=""/>
    <m/>
    <m/>
    <m/>
    <m/>
    <m/>
    <m/>
    <m/>
    <n v="4"/>
    <m/>
    <n v="6"/>
    <n v="0"/>
    <m/>
    <m/>
  </r>
  <r>
    <x v="7"/>
    <x v="4"/>
    <n v="355010013"/>
    <s v="São Manuel"/>
    <n v="0.335961571425414"/>
    <n v="39080"/>
    <n v="38453"/>
    <n v="627"/>
    <n v="60.027000000000001"/>
    <n v="98.4"/>
    <n v="0.14827370000000001"/>
    <n v="5.4729200000000006E-2"/>
    <n v="9.3544500000000003E-2"/>
    <n v="0"/>
    <n v="8.8419600000000001E-2"/>
    <n v="1.4582999999999998E-3"/>
    <n v="5.4729200000000006E-2"/>
    <n v="3.6665999999999995E-3"/>
    <n v="0.11540192828703703"/>
    <n v="0"/>
    <n v="5"/>
    <n v="95"/>
    <n v="31.64"/>
    <n v="2135.6999999999998"/>
    <n v="505.9"/>
    <n v="2"/>
    <n v="0"/>
    <n v="4623.8812691914027"/>
    <n v="613.28966223132056"/>
    <n v="97.01"/>
    <n v="97.58"/>
    <n v="94.34"/>
    <n v="38.57"/>
    <s v=""/>
    <n v="99.42"/>
    <n v="6.95"/>
    <n v="2.9"/>
    <n v="4.5"/>
    <n v="12.3"/>
    <s v=""/>
    <s v=""/>
    <n v="0"/>
    <m/>
    <s v=""/>
    <n v="8.1999999999999993"/>
    <n v="91.81"/>
    <n v="91.809558555271806"/>
    <n v="76.3"/>
    <n v="8"/>
    <n v="1"/>
    <n v="0"/>
    <n v="6"/>
    <n v="76.2552249396728"/>
    <n v="2"/>
    <n v="38"/>
    <n v="1960.776742"/>
    <n v="1960.776742"/>
  </r>
  <r>
    <x v="5"/>
    <x v="4"/>
    <n v="355010017"/>
    <s v="São Manuel"/>
    <m/>
    <m/>
    <m/>
    <m/>
    <m/>
    <m/>
    <n v="0"/>
    <n v="0"/>
    <n v="0"/>
    <n v="0"/>
    <n v="0"/>
    <n v="0"/>
    <n v="0"/>
    <n v="0"/>
    <n v="0"/>
    <n v="4"/>
    <n v="0"/>
    <n v="0"/>
    <m/>
    <s v=""/>
    <m/>
    <m/>
    <m/>
    <s v=""/>
    <s v=""/>
    <m/>
    <m/>
    <m/>
    <m/>
    <s v=""/>
    <m/>
    <m/>
    <m/>
    <m/>
    <m/>
    <s v=""/>
    <s v=""/>
    <m/>
    <m/>
    <s v=""/>
    <m/>
    <m/>
    <m/>
    <m/>
    <m/>
    <m/>
    <m/>
    <n v="0"/>
    <m/>
    <n v="0"/>
    <n v="0"/>
    <m/>
    <m/>
  </r>
  <r>
    <x v="17"/>
    <x v="4"/>
    <n v="355020911"/>
    <s v="São Miguel Arcanjo"/>
    <m/>
    <m/>
    <m/>
    <m/>
    <m/>
    <m/>
    <n v="0"/>
    <n v="0"/>
    <n v="0"/>
    <n v="0"/>
    <n v="0"/>
    <n v="0"/>
    <n v="0"/>
    <n v="0"/>
    <n v="0"/>
    <n v="0"/>
    <n v="0"/>
    <n v="0"/>
    <m/>
    <s v=""/>
    <m/>
    <m/>
    <m/>
    <s v=""/>
    <s v=""/>
    <m/>
    <m/>
    <m/>
    <m/>
    <s v=""/>
    <m/>
    <m/>
    <m/>
    <m/>
    <m/>
    <s v=""/>
    <s v=""/>
    <m/>
    <m/>
    <s v=""/>
    <m/>
    <m/>
    <m/>
    <m/>
    <m/>
    <m/>
    <m/>
    <n v="0"/>
    <m/>
    <n v="0"/>
    <n v="0"/>
    <m/>
    <m/>
  </r>
  <r>
    <x v="14"/>
    <x v="4"/>
    <n v="355020914"/>
    <s v="São Miguel Arcanjo"/>
    <n v="0.13519420998593401"/>
    <n v="31745"/>
    <n v="23380"/>
    <n v="8365"/>
    <n v="34.134"/>
    <n v="73.650000000000006"/>
    <n v="0.14900160000000001"/>
    <n v="0.13763010000000001"/>
    <n v="1.1371500000000001E-2"/>
    <n v="0"/>
    <n v="5.5005100000000008E-2"/>
    <n v="1.5057999999999998E-3"/>
    <n v="8.6592600000000006E-2"/>
    <n v="5.8980999999999999E-3"/>
    <n v="6.7178004768518512E-2"/>
    <n v="47"/>
    <n v="54.39"/>
    <n v="45.61"/>
    <n v="15.72"/>
    <n v="1212.4079999999999"/>
    <n v="410.87"/>
    <n v="5"/>
    <n v="0"/>
    <n v="10778.56670341786"/>
    <n v="1271.5728461174986"/>
    <n v="69.52"/>
    <n v="100"/>
    <n v="55.44"/>
    <n v="41.05"/>
    <s v=""/>
    <n v="100"/>
    <n v="3.07"/>
    <n v="1.4"/>
    <n v="3.9"/>
    <n v="0.9"/>
    <s v=""/>
    <s v=""/>
    <n v="0"/>
    <m/>
    <s v=""/>
    <n v="8.3000000000000007"/>
    <n v="74.12"/>
    <n v="74.116177927055105"/>
    <n v="66.099999999999994"/>
    <n v="7.4"/>
    <n v="1"/>
    <n v="0"/>
    <n v="10"/>
    <n v="81.872035630588627"/>
    <n v="31"/>
    <n v="26"/>
    <n v="898.59047050000004"/>
    <n v="898.59047050000004"/>
  </r>
  <r>
    <x v="18"/>
    <x v="4"/>
    <n v="35503086"/>
    <s v="São Paulo"/>
    <n v="0.61661254372660201"/>
    <n v="11638802"/>
    <n v="11534180"/>
    <n v="104622"/>
    <n v="7642.0739999999996"/>
    <n v="99.1"/>
    <n v="19.154903800000007"/>
    <n v="17.625960599999999"/>
    <n v="1.5289432000000069"/>
    <n v="0"/>
    <n v="16.230502500000011"/>
    <n v="1.7491202000000026"/>
    <n v="9.4833499999999987E-2"/>
    <n v="1.0804476000000078"/>
    <n v="47.219185489097221"/>
    <n v="59"/>
    <n v="3.49"/>
    <n v="96.51"/>
    <n v="12190.5"/>
    <n v="644217.94799999997"/>
    <n v="296966.52"/>
    <n v="2031"/>
    <n v="10"/>
    <n v="81.395098911382803"/>
    <n v="11.054993460667175"/>
    <n v="99.3"/>
    <n v="100"/>
    <n v="96.3"/>
    <n v="36.69"/>
    <s v=""/>
    <n v="100"/>
    <n v="170.87"/>
    <n v="63.8"/>
    <n v="247.2"/>
    <n v="37.5"/>
    <s v=""/>
    <s v=""/>
    <n v="6.8735596670516402E-2"/>
    <m/>
    <s v=""/>
    <n v="9.1999999999999993"/>
    <n v="87.78"/>
    <n v="65.831443337373699"/>
    <n v="53.9"/>
    <n v="6.4"/>
    <n v="421"/>
    <n v="10"/>
    <n v="1729"/>
    <n v="34.373739893814339"/>
    <n v="68"/>
    <n v="1880"/>
    <n v="565463.9645"/>
    <n v="424097.97340000002"/>
  </r>
  <r>
    <x v="19"/>
    <x v="4"/>
    <n v="35503087"/>
    <s v="São Paulo"/>
    <m/>
    <m/>
    <m/>
    <m/>
    <m/>
    <m/>
    <n v="0"/>
    <n v="0"/>
    <n v="0"/>
    <n v="0"/>
    <n v="0"/>
    <n v="0"/>
    <n v="0"/>
    <n v="0"/>
    <n v="0"/>
    <n v="0"/>
    <n v="0"/>
    <n v="0"/>
    <m/>
    <s v=""/>
    <m/>
    <m/>
    <m/>
    <s v=""/>
    <s v=""/>
    <m/>
    <m/>
    <m/>
    <m/>
    <s v=""/>
    <m/>
    <m/>
    <m/>
    <m/>
    <m/>
    <s v=""/>
    <s v=""/>
    <m/>
    <m/>
    <s v=""/>
    <m/>
    <m/>
    <m/>
    <m/>
    <m/>
    <m/>
    <m/>
    <n v="0"/>
    <m/>
    <n v="0"/>
    <n v="0"/>
    <m/>
    <m/>
  </r>
  <r>
    <x v="6"/>
    <x v="4"/>
    <n v="35504075"/>
    <s v="São Pedro"/>
    <n v="0.96780550049937497"/>
    <n v="33249"/>
    <n v="28561"/>
    <n v="4688"/>
    <n v="53.783999999999999"/>
    <n v="85.9"/>
    <n v="0.2505443"/>
    <n v="0.20789499999999997"/>
    <n v="4.2649300000000015E-2"/>
    <n v="0"/>
    <n v="0.10032219999999999"/>
    <n v="1.22512E-2"/>
    <n v="6.4289500000000013E-2"/>
    <n v="7.3681400000000008E-2"/>
    <n v="0.10120934027777778"/>
    <n v="37"/>
    <n v="41.12"/>
    <n v="58.88"/>
    <n v="23.26"/>
    <n v="1569.8879999999999"/>
    <n v="1402.46"/>
    <n v="4"/>
    <n v="0"/>
    <n v="6885.9622845799877"/>
    <n v="901.05567084724373"/>
    <n v="100"/>
    <m/>
    <n v="80.78"/>
    <n v="50.72"/>
    <s v=""/>
    <n v="100"/>
    <n v="11.88"/>
    <n v="4.5999999999999996"/>
    <n v="15.6"/>
    <n v="4.5"/>
    <s v=""/>
    <s v=""/>
    <n v="0"/>
    <m/>
    <s v=""/>
    <n v="9.5"/>
    <n v="90"/>
    <n v="13.5"/>
    <n v="10.7"/>
    <n v="2.5"/>
    <n v="0"/>
    <n v="0"/>
    <n v="22"/>
    <n v="98.805110008168569"/>
    <n v="44"/>
    <n v="63"/>
    <n v="1412.8992000000001"/>
    <n v="211.93487999999999"/>
  </r>
  <r>
    <x v="7"/>
    <x v="4"/>
    <n v="355040713"/>
    <s v="São Pedro"/>
    <m/>
    <m/>
    <m/>
    <m/>
    <m/>
    <m/>
    <n v="8.5651599999999994E-2"/>
    <n v="8.5611099999999996E-2"/>
    <n v="4.0500000000000002E-5"/>
    <n v="0"/>
    <n v="0"/>
    <n v="0"/>
    <n v="8.5611099999999996E-2"/>
    <n v="4.0500000000000002E-5"/>
    <n v="0"/>
    <n v="2"/>
    <n v="60"/>
    <n v="40"/>
    <m/>
    <s v=""/>
    <m/>
    <m/>
    <m/>
    <s v=""/>
    <s v=""/>
    <m/>
    <m/>
    <m/>
    <m/>
    <s v=""/>
    <m/>
    <m/>
    <m/>
    <m/>
    <m/>
    <s v=""/>
    <s v=""/>
    <m/>
    <m/>
    <s v=""/>
    <m/>
    <m/>
    <m/>
    <m/>
    <m/>
    <m/>
    <m/>
    <n v="0"/>
    <m/>
    <n v="3"/>
    <n v="2"/>
    <m/>
    <m/>
  </r>
  <r>
    <x v="5"/>
    <x v="4"/>
    <n v="355050617"/>
    <s v="São Pedro do Turvo"/>
    <n v="0.24895055439850799"/>
    <n v="7289"/>
    <n v="5504"/>
    <n v="1785"/>
    <n v="9.9710000000000001"/>
    <n v="75.510000000000005"/>
    <n v="0.16551690000000002"/>
    <n v="0.15669530000000004"/>
    <n v="8.8215999999999989E-3"/>
    <n v="0"/>
    <n v="0"/>
    <n v="6.5635999999999993E-3"/>
    <n v="0.15746450000000001"/>
    <n v="1.4887999999999998E-3"/>
    <n v="1.3368861197916668E-2"/>
    <n v="6"/>
    <n v="36.36"/>
    <n v="63.64"/>
    <n v="3.8"/>
    <n v="293.49"/>
    <n v="49.89"/>
    <n v="0"/>
    <n v="0"/>
    <n v="29679.923171902868"/>
    <n v="3244.8895596103716"/>
    <n v="70.430000000000007"/>
    <n v="71.55"/>
    <n v="70.430000000000007"/>
    <n v="3.34"/>
    <s v=""/>
    <n v="98.44"/>
    <n v="4.5599999999999996"/>
    <n v="2.4"/>
    <n v="5.4"/>
    <n v="1.2"/>
    <s v=""/>
    <s v=""/>
    <n v="0"/>
    <m/>
    <s v=""/>
    <n v="7.3"/>
    <n v="100"/>
    <n v="100"/>
    <n v="83"/>
    <n v="10"/>
    <n v="0"/>
    <n v="0"/>
    <n v="4"/>
    <n v="0"/>
    <n v="8"/>
    <n v="14"/>
    <n v="293.49"/>
    <n v="293.49"/>
  </r>
  <r>
    <x v="18"/>
    <x v="4"/>
    <n v="35506056"/>
    <s v="São Roque"/>
    <m/>
    <m/>
    <m/>
    <m/>
    <m/>
    <m/>
    <n v="3.6666700000000003E-2"/>
    <n v="3.6666700000000003E-2"/>
    <n v="0"/>
    <n v="0"/>
    <n v="0"/>
    <n v="0"/>
    <n v="3.6666700000000003E-2"/>
    <n v="0"/>
    <n v="0"/>
    <n v="0"/>
    <n v="100"/>
    <n v="0"/>
    <m/>
    <s v=""/>
    <m/>
    <m/>
    <m/>
    <s v=""/>
    <s v=""/>
    <m/>
    <m/>
    <m/>
    <m/>
    <s v=""/>
    <m/>
    <m/>
    <m/>
    <m/>
    <m/>
    <s v=""/>
    <s v=""/>
    <m/>
    <m/>
    <s v=""/>
    <m/>
    <m/>
    <m/>
    <m/>
    <m/>
    <m/>
    <m/>
    <n v="0"/>
    <m/>
    <n v="1"/>
    <n v="0"/>
    <m/>
    <m/>
  </r>
  <r>
    <x v="8"/>
    <x v="4"/>
    <n v="355060510"/>
    <s v="São Roque"/>
    <n v="1.2748404126333299"/>
    <n v="84281"/>
    <n v="80172"/>
    <n v="4109"/>
    <n v="274.04000000000002"/>
    <n v="95.12"/>
    <n v="0.39759579999999983"/>
    <n v="0.31871119999999986"/>
    <n v="7.8884599999999971E-2"/>
    <n v="0"/>
    <n v="0.1672333"/>
    <n v="0.14240730000000001"/>
    <n v="2.2859000000000004E-2"/>
    <n v="6.5096199999999993E-2"/>
    <n v="0.1713752685648148"/>
    <n v="78"/>
    <n v="34.159999999999997"/>
    <n v="65.84"/>
    <n v="63.49"/>
    <n v="4285.71"/>
    <n v="4285.71"/>
    <n v="11"/>
    <n v="1"/>
    <n v="1092.596433359832"/>
    <n v="168.37958733285083"/>
    <n v="66.8"/>
    <m/>
    <n v="42.48"/>
    <n v="52.62"/>
    <s v=""/>
    <n v="73.66"/>
    <n v="40.97"/>
    <n v="14.9"/>
    <n v="58.3"/>
    <n v="17.5"/>
    <s v=""/>
    <s v=""/>
    <n v="0"/>
    <m/>
    <s v=""/>
    <n v="8.6999999999999993"/>
    <n v="43.85"/>
    <n v="0"/>
    <n v="0"/>
    <n v="0.7"/>
    <n v="0"/>
    <n v="1"/>
    <n v="110"/>
    <n v="97.446966180443923"/>
    <n v="55"/>
    <n v="106"/>
    <n v="1879.1852819999999"/>
    <n v="0"/>
  </r>
  <r>
    <x v="21"/>
    <x v="4"/>
    <n v="35507043"/>
    <s v="São Sebastião"/>
    <n v="1.98370969342281"/>
    <n v="82079"/>
    <n v="81154"/>
    <n v="925"/>
    <n v="203.49799999999999"/>
    <n v="98.87"/>
    <n v="1.1737582000000004"/>
    <n v="1.1669378000000004"/>
    <n v="6.8203999999999982E-3"/>
    <n v="0"/>
    <n v="0.63271659999999974"/>
    <n v="6.4013999999999998E-3"/>
    <n v="0.50135739999999995"/>
    <n v="3.3282800000000001E-2"/>
    <n v="0.18051442572337964"/>
    <n v="14"/>
    <n v="74.63"/>
    <n v="25.37"/>
    <n v="66.680000000000007"/>
    <n v="4500.576"/>
    <n v="3672.08"/>
    <n v="19"/>
    <n v="4"/>
    <n v="8783.1596388844901"/>
    <n v="968.22232239671553"/>
    <n v="72.25"/>
    <m/>
    <n v="53.29"/>
    <n v="42.12"/>
    <s v=""/>
    <n v="73.08"/>
    <n v="13.99"/>
    <n v="5.0999999999999996"/>
    <n v="19.899999999999999"/>
    <n v="0.3"/>
    <s v=""/>
    <s v=""/>
    <n v="0"/>
    <m/>
    <s v=""/>
    <n v="9.4"/>
    <n v="36.43"/>
    <n v="19.987292613283699"/>
    <n v="18.399999999999999"/>
    <n v="3.1"/>
    <n v="5"/>
    <n v="4"/>
    <n v="223"/>
    <n v="350.6644953517507"/>
    <n v="50"/>
    <n v="17"/>
    <n v="1639.707062"/>
    <n v="899.54329440000004"/>
  </r>
  <r>
    <x v="4"/>
    <x v="4"/>
    <n v="35508034"/>
    <s v="São Sebastião da Grama"/>
    <n v="-0.27649695640112898"/>
    <n v="11968"/>
    <n v="8268"/>
    <n v="3700"/>
    <n v="47.457999999999998"/>
    <n v="69.08"/>
    <n v="7.7729400000000004E-2"/>
    <n v="7.7579000000000009E-2"/>
    <n v="1.5040000000000002E-4"/>
    <n v="0"/>
    <n v="1.8055600000000002E-2"/>
    <n v="1.7799999999999999E-5"/>
    <n v="5.55731E-2"/>
    <n v="4.0828999999999996E-3"/>
    <n v="2.0532599999999998E-2"/>
    <n v="16"/>
    <n v="84"/>
    <n v="16"/>
    <n v="5.69"/>
    <n v="438.80399999999997"/>
    <n v="438.83"/>
    <n v="0"/>
    <n v="0"/>
    <n v="10566.457219251337"/>
    <n v="1054.0106951871658"/>
    <n v="65.88"/>
    <n v="85.29"/>
    <n v="100"/>
    <n v="34.17"/>
    <s v=""/>
    <n v="100"/>
    <n v="6.17"/>
    <n v="1.9"/>
    <n v="9"/>
    <n v="0"/>
    <s v=""/>
    <s v=""/>
    <n v="0"/>
    <m/>
    <s v=""/>
    <n v="7.3"/>
    <n v="100"/>
    <n v="10"/>
    <n v="0"/>
    <n v="1.6"/>
    <n v="0"/>
    <n v="0"/>
    <n v="1"/>
    <n v="87.665468571929523"/>
    <n v="21"/>
    <n v="4"/>
    <n v="438.80399999999997"/>
    <n v="43.880400000000002"/>
  </r>
  <r>
    <x v="4"/>
    <x v="4"/>
    <n v="35509024"/>
    <s v="São Simão"/>
    <n v="0.36235801705735099"/>
    <n v="14638"/>
    <n v="13396"/>
    <n v="1242"/>
    <n v="23.687999999999999"/>
    <n v="91.52"/>
    <n v="7.3319899999999993E-2"/>
    <n v="5.0538E-2"/>
    <n v="2.2781900000000001E-2"/>
    <n v="0"/>
    <n v="2.4074999999999999E-3"/>
    <n v="2.45854E-2"/>
    <n v="1.9209E-2"/>
    <n v="2.7118E-2"/>
    <n v="4.0039639912037038E-2"/>
    <n v="5"/>
    <n v="48.57"/>
    <n v="51.43"/>
    <n v="9.57"/>
    <n v="737.96400000000006"/>
    <n v="737.96"/>
    <n v="1"/>
    <n v="0"/>
    <n v="19949.676185271212"/>
    <n v="2089.760896297309"/>
    <n v="89.86"/>
    <m/>
    <n v="89.86"/>
    <n v="0"/>
    <s v=""/>
    <n v="99.72"/>
    <n v="2.59"/>
    <n v="0.8"/>
    <n v="2.7"/>
    <n v="2.2999999999999998"/>
    <s v=""/>
    <s v=""/>
    <n v="0"/>
    <m/>
    <s v=""/>
    <n v="7.5"/>
    <n v="99"/>
    <n v="0"/>
    <n v="0"/>
    <n v="1.5"/>
    <n v="1"/>
    <n v="0"/>
    <n v="10"/>
    <n v="4.9950499165172166"/>
    <n v="17"/>
    <n v="18"/>
    <n v="730.58435999999995"/>
    <n v="0"/>
  </r>
  <r>
    <x v="3"/>
    <x v="4"/>
    <n v="35509029"/>
    <s v="São Simão"/>
    <m/>
    <m/>
    <m/>
    <m/>
    <m/>
    <m/>
    <n v="4.8690000000000001E-3"/>
    <n v="4.8690000000000001E-3"/>
    <n v="0"/>
    <n v="0"/>
    <n v="0"/>
    <n v="0"/>
    <n v="4.8690000000000001E-3"/>
    <n v="0"/>
    <n v="0"/>
    <n v="0"/>
    <n v="100"/>
    <n v="0"/>
    <m/>
    <s v=""/>
    <m/>
    <m/>
    <m/>
    <s v=""/>
    <s v=""/>
    <m/>
    <m/>
    <m/>
    <m/>
    <s v=""/>
    <m/>
    <m/>
    <m/>
    <m/>
    <m/>
    <s v=""/>
    <s v=""/>
    <m/>
    <m/>
    <s v=""/>
    <m/>
    <m/>
    <m/>
    <m/>
    <m/>
    <m/>
    <m/>
    <n v="5"/>
    <m/>
    <n v="2"/>
    <n v="0"/>
    <m/>
    <m/>
  </r>
  <r>
    <x v="19"/>
    <x v="4"/>
    <n v="35510097"/>
    <s v="São Vicente"/>
    <n v="0.79806041196117705"/>
    <n v="347733"/>
    <n v="347076"/>
    <n v="657"/>
    <n v="2342.8989999999999"/>
    <n v="99.81"/>
    <n v="0.18356240000000001"/>
    <n v="0.18079240000000002"/>
    <n v="2.7699999999999999E-3"/>
    <n v="0"/>
    <n v="0.17750000000000002"/>
    <n v="3.5845E-3"/>
    <n v="0"/>
    <n v="2.4778999999999999E-3"/>
    <n v="1.1007061498125001"/>
    <n v="4"/>
    <n v="58.33"/>
    <n v="41.67"/>
    <n v="321.58"/>
    <n v="19294.901999999998"/>
    <n v="17058.759999999998"/>
    <n v="24"/>
    <n v="3"/>
    <n v="721.89455703082535"/>
    <n v="90.690270983772052"/>
    <n v="90.86"/>
    <n v="99.81"/>
    <n v="71.86"/>
    <n v="56.44"/>
    <s v=""/>
    <n v="91.03"/>
    <n v="6.18"/>
    <n v="2.2999999999999998"/>
    <n v="9.1999999999999993"/>
    <n v="0.3"/>
    <s v=""/>
    <s v=""/>
    <n v="0"/>
    <m/>
    <s v=""/>
    <n v="9.5"/>
    <n v="70.75"/>
    <n v="12.7355107351984"/>
    <n v="11.6"/>
    <n v="2.2999999999999998"/>
    <n v="7"/>
    <n v="3"/>
    <n v="37"/>
    <n v="16.171436857177675"/>
    <n v="7"/>
    <n v="5"/>
    <n v="13651.690640000001"/>
    <n v="2457.3043160000002"/>
  </r>
  <r>
    <x v="8"/>
    <x v="4"/>
    <n v="355110810"/>
    <s v="Sarapuí"/>
    <n v="1.1847940917808899"/>
    <n v="9675"/>
    <n v="7535"/>
    <n v="2140"/>
    <n v="27.295000000000002"/>
    <n v="77.88"/>
    <n v="1.6629599999999998E-2"/>
    <n v="3.3102000000000001E-3"/>
    <n v="1.3319399999999999E-2"/>
    <n v="0"/>
    <n v="9.6498E-3"/>
    <n v="3.1228000000000002E-3"/>
    <n v="3.3102000000000001E-3"/>
    <n v="5.4680000000000006E-4"/>
    <n v="2.1194296875000001E-2"/>
    <n v="12"/>
    <n v="26.67"/>
    <n v="73.33"/>
    <n v="5.12"/>
    <n v="395.01"/>
    <n v="395.01"/>
    <n v="1"/>
    <n v="0"/>
    <n v="10691.274418604651"/>
    <n v="1531.9813953488372"/>
    <n v="84.12"/>
    <n v="80.52"/>
    <n v="46.93"/>
    <n v="18.11"/>
    <s v=""/>
    <n v="100"/>
    <n v="1.37"/>
    <n v="0.5"/>
    <n v="0.4"/>
    <n v="2.9"/>
    <s v=""/>
    <s v=""/>
    <n v="0"/>
    <m/>
    <s v=""/>
    <n v="9.3000000000000007"/>
    <n v="56.49"/>
    <n v="0"/>
    <n v="0"/>
    <n v="0.8"/>
    <n v="0"/>
    <n v="0"/>
    <n v="6"/>
    <n v="47.182504137684447"/>
    <n v="4"/>
    <n v="11"/>
    <n v="223.15603139999999"/>
    <n v="0"/>
  </r>
  <r>
    <x v="14"/>
    <x v="4"/>
    <n v="355110814"/>
    <s v="Sarapuí"/>
    <m/>
    <m/>
    <m/>
    <m/>
    <m/>
    <m/>
    <n v="1.9680000000000001E-4"/>
    <n v="0"/>
    <n v="1.9680000000000001E-4"/>
    <n v="0"/>
    <n v="0"/>
    <n v="0"/>
    <n v="1.852E-4"/>
    <n v="1.1600000000000001E-5"/>
    <n v="0"/>
    <n v="0"/>
    <n v="0"/>
    <n v="100"/>
    <m/>
    <s v=""/>
    <m/>
    <m/>
    <m/>
    <s v=""/>
    <s v=""/>
    <m/>
    <m/>
    <m/>
    <m/>
    <s v=""/>
    <m/>
    <m/>
    <m/>
    <m/>
    <m/>
    <s v=""/>
    <s v=""/>
    <m/>
    <m/>
    <s v=""/>
    <m/>
    <m/>
    <m/>
    <m/>
    <m/>
    <m/>
    <m/>
    <n v="0"/>
    <m/>
    <n v="0"/>
    <n v="2"/>
    <m/>
    <m/>
  </r>
  <r>
    <x v="14"/>
    <x v="4"/>
    <n v="355120714"/>
    <s v="Sarutaiá"/>
    <n v="-5.7620440212213797E-2"/>
    <n v="3633"/>
    <n v="3075"/>
    <n v="558"/>
    <n v="25.672999999999998"/>
    <n v="84.64"/>
    <n v="2.30688E-2"/>
    <n v="1.49035E-2"/>
    <n v="8.1653000000000003E-3"/>
    <n v="0"/>
    <n v="7.9541999999999998E-3"/>
    <n v="0"/>
    <n v="1.43479E-2"/>
    <n v="7.6669999999999993E-4"/>
    <n v="8.1364062500000004E-3"/>
    <n v="1"/>
    <n v="50"/>
    <n v="50"/>
    <n v="2.11"/>
    <n v="162.54"/>
    <n v="30.62"/>
    <n v="1"/>
    <n v="0"/>
    <n v="13454.665565648225"/>
    <n v="1649.281585466556"/>
    <n v="86"/>
    <n v="81.64"/>
    <n v="78.33"/>
    <n v="17.25"/>
    <s v=""/>
    <n v="100"/>
    <n v="3.3"/>
    <n v="1.5"/>
    <n v="2.9"/>
    <n v="4.3"/>
    <s v=""/>
    <s v=""/>
    <n v="0"/>
    <m/>
    <s v=""/>
    <n v="9.6999999999999993"/>
    <n v="88.22"/>
    <n v="88.218015665796301"/>
    <n v="81.2"/>
    <n v="9.8000000000000007"/>
    <n v="0"/>
    <n v="0"/>
    <n v="0"/>
    <n v="98.323507383864964"/>
    <n v="3"/>
    <n v="3"/>
    <n v="143.3895627"/>
    <n v="143.3895627"/>
  </r>
  <r>
    <x v="16"/>
    <x v="4"/>
    <n v="355130618"/>
    <s v="Sebastianópolis do Sul"/>
    <n v="1.3050770720279401"/>
    <n v="3207"/>
    <n v="2652"/>
    <n v="555"/>
    <n v="19.077000000000002"/>
    <n v="82.69"/>
    <n v="0.11466209999999999"/>
    <n v="1.4194499999999999E-2"/>
    <n v="0.10046759999999999"/>
    <n v="0"/>
    <n v="6.8564999999999997E-3"/>
    <n v="0.10706019999999999"/>
    <n v="3.056E-4"/>
    <n v="4.3980000000000001E-4"/>
    <n v="7.0587406249999997E-3"/>
    <n v="3"/>
    <n v="18.18"/>
    <n v="81.819999999999993"/>
    <n v="1.83"/>
    <n v="141.048"/>
    <n v="16.03"/>
    <n v="0"/>
    <n v="1"/>
    <n v="12390.196445275958"/>
    <n v="885.01403180542593"/>
    <n v="84.52"/>
    <n v="88.94"/>
    <n v="84.23"/>
    <n v="8.74"/>
    <s v=""/>
    <n v="100"/>
    <n v="29.4"/>
    <n v="9.1"/>
    <n v="4.7"/>
    <n v="111.6"/>
    <s v=""/>
    <s v=""/>
    <n v="0"/>
    <m/>
    <s v=""/>
    <n v="8.9"/>
    <n v="98.48"/>
    <n v="98.479665526415801"/>
    <n v="88.6"/>
    <n v="10"/>
    <n v="0"/>
    <n v="1"/>
    <n v="2"/>
    <n v="99.167831372186171"/>
    <n v="2"/>
    <n v="9"/>
    <n v="138.90359860000001"/>
    <n v="138.90359860000001"/>
  </r>
  <r>
    <x v="4"/>
    <x v="4"/>
    <n v="35514054"/>
    <s v="Serra Azul"/>
    <n v="2.00187828119003"/>
    <n v="11863"/>
    <n v="8449"/>
    <n v="3414"/>
    <n v="41.941000000000003"/>
    <n v="71.22"/>
    <n v="0.2650111"/>
    <n v="0.23266409999999998"/>
    <n v="3.2347000000000001E-2"/>
    <n v="0"/>
    <n v="3.2801400000000001E-2"/>
    <n v="5.7847000000000003E-3"/>
    <n v="0.2245953"/>
    <n v="1.8297000000000003E-3"/>
    <n v="1.8047824479166665E-2"/>
    <n v="4"/>
    <n v="38"/>
    <n v="62"/>
    <n v="6.74"/>
    <n v="519.85799999999995"/>
    <n v="113.78"/>
    <n v="1"/>
    <n v="0"/>
    <n v="11803.071735648655"/>
    <n v="1196.2572705049311"/>
    <n v="58.42"/>
    <n v="71.23"/>
    <n v="57.07"/>
    <n v="31.13"/>
    <s v=""/>
    <n v="82.02"/>
    <n v="18.93"/>
    <n v="6"/>
    <n v="24.5"/>
    <n v="7.2"/>
    <s v=""/>
    <s v=""/>
    <n v="0"/>
    <m/>
    <s v=""/>
    <n v="3.1"/>
    <n v="80.53"/>
    <n v="80.530131938666301"/>
    <n v="78.099999999999994"/>
    <n v="8.3000000000000007"/>
    <n v="0"/>
    <n v="0"/>
    <n v="3"/>
    <n v="182.84752291387386"/>
    <n v="19"/>
    <n v="31"/>
    <n v="418.64233330000002"/>
    <n v="418.64233330000002"/>
  </r>
  <r>
    <x v="6"/>
    <x v="4"/>
    <n v="35516035"/>
    <s v="Serra Negra"/>
    <m/>
    <m/>
    <m/>
    <m/>
    <m/>
    <m/>
    <n v="5.5600000000000003E-5"/>
    <n v="5.5600000000000003E-5"/>
    <n v="0"/>
    <n v="0"/>
    <n v="0"/>
    <n v="0"/>
    <n v="2.7800000000000001E-5"/>
    <n v="2.7800000000000001E-5"/>
    <n v="0"/>
    <n v="2"/>
    <n v="100"/>
    <n v="0"/>
    <m/>
    <s v=""/>
    <m/>
    <m/>
    <m/>
    <s v=""/>
    <s v=""/>
    <m/>
    <m/>
    <m/>
    <m/>
    <s v=""/>
    <m/>
    <m/>
    <m/>
    <m/>
    <m/>
    <s v=""/>
    <s v=""/>
    <m/>
    <m/>
    <s v=""/>
    <m/>
    <m/>
    <m/>
    <m/>
    <m/>
    <m/>
    <m/>
    <n v="2"/>
    <m/>
    <n v="2"/>
    <n v="0"/>
    <m/>
    <m/>
  </r>
  <r>
    <x v="3"/>
    <x v="4"/>
    <n v="35516039"/>
    <s v="Serra Negra"/>
    <n v="0.62766565679679398"/>
    <n v="27072"/>
    <n v="23541"/>
    <n v="3531"/>
    <n v="133.35300000000001"/>
    <n v="86.96"/>
    <n v="0.16939289999999999"/>
    <n v="0.16245959999999998"/>
    <n v="6.933299999999999E-3"/>
    <n v="0"/>
    <n v="8.0504199999999998E-2"/>
    <n v="1.3425999999999998E-3"/>
    <n v="7.4073899999999984E-2"/>
    <n v="1.3472199999999998E-2"/>
    <n v="6.3288319999999995E-2"/>
    <n v="43"/>
    <n v="65.63"/>
    <n v="34.380000000000003"/>
    <n v="17.329999999999998"/>
    <n v="1336.8240000000001"/>
    <n v="409.36"/>
    <n v="1"/>
    <n v="0"/>
    <n v="3040.372340425532"/>
    <n v="361.11702127659566"/>
    <n v="76.8"/>
    <n v="100"/>
    <n v="64.78"/>
    <n v="26.76"/>
    <s v=""/>
    <n v="88.52"/>
    <n v="17.84"/>
    <n v="6.5"/>
    <n v="25.4"/>
    <n v="2.2000000000000002"/>
    <s v=""/>
    <s v=""/>
    <n v="0"/>
    <m/>
    <s v=""/>
    <n v="9.5"/>
    <n v="72.27"/>
    <n v="72.268800272375202"/>
    <n v="69.400000000000006"/>
    <n v="7.6"/>
    <n v="0"/>
    <n v="0"/>
    <n v="29"/>
    <n v="127.98570099506514"/>
    <n v="42"/>
    <n v="22"/>
    <n v="966.10666660000004"/>
    <n v="966.10666660000004"/>
  </r>
  <r>
    <x v="4"/>
    <x v="4"/>
    <n v="35515044"/>
    <s v="Serrana"/>
    <n v="1.52651719190997"/>
    <n v="42296"/>
    <n v="41997"/>
    <n v="299"/>
    <n v="336.37700000000001"/>
    <n v="99.29"/>
    <n v="0.36735580000000007"/>
    <n v="0"/>
    <n v="0.36735580000000007"/>
    <n v="1.53"/>
    <n v="0.1965278"/>
    <n v="0.1533988"/>
    <n v="3.7580999999999995E-3"/>
    <n v="1.36711E-2"/>
    <n v="0.12874824074074073"/>
    <n v="0"/>
    <n v="0"/>
    <n v="100"/>
    <n v="34.270000000000003"/>
    <n v="2313.0360000000001"/>
    <n v="2313.04"/>
    <n v="2"/>
    <n v="0"/>
    <n v="1446.4686968034803"/>
    <n v="149.12048420654435"/>
    <n v="100"/>
    <n v="100"/>
    <n v="100"/>
    <n v="40.01"/>
    <s v=""/>
    <n v="100"/>
    <n v="60.22"/>
    <n v="18.899999999999999"/>
    <n v="0"/>
    <n v="183.7"/>
    <s v=""/>
    <s v=""/>
    <n v="0"/>
    <m/>
    <s v=""/>
    <n v="10"/>
    <n v="100"/>
    <n v="0"/>
    <n v="0"/>
    <n v="1.5"/>
    <n v="1"/>
    <n v="0"/>
    <n v="11"/>
    <n v="153.01179951398115"/>
    <n v="0"/>
    <n v="47"/>
    <n v="2313.0360000000001"/>
    <n v="0"/>
  </r>
  <r>
    <x v="4"/>
    <x v="4"/>
    <n v="35517024"/>
    <s v="Sertãozinho"/>
    <m/>
    <m/>
    <m/>
    <m/>
    <m/>
    <m/>
    <n v="0.2878347"/>
    <n v="0.26467499999999999"/>
    <n v="2.3159699999999998E-2"/>
    <n v="0.31"/>
    <n v="0"/>
    <n v="0.28634249999999994"/>
    <n v="0"/>
    <n v="1.4922000000000002E-3"/>
    <n v="0"/>
    <n v="4"/>
    <n v="62.5"/>
    <n v="37.5"/>
    <m/>
    <s v=""/>
    <m/>
    <m/>
    <m/>
    <s v=""/>
    <s v=""/>
    <m/>
    <m/>
    <m/>
    <m/>
    <s v=""/>
    <m/>
    <m/>
    <m/>
    <m/>
    <m/>
    <s v=""/>
    <s v=""/>
    <m/>
    <m/>
    <s v=""/>
    <m/>
    <m/>
    <m/>
    <m/>
    <m/>
    <m/>
    <m/>
    <n v="2"/>
    <m/>
    <n v="5"/>
    <n v="3"/>
    <m/>
    <m/>
  </r>
  <r>
    <x v="3"/>
    <x v="4"/>
    <n v="35517029"/>
    <s v="Sertãozinho"/>
    <n v="1.29064769248595"/>
    <n v="117916"/>
    <n v="117160"/>
    <n v="756"/>
    <n v="292.74099999999999"/>
    <n v="99.36"/>
    <n v="2.9637893999999996"/>
    <n v="2.1085853000000001"/>
    <n v="0.85520409999999958"/>
    <n v="0.05"/>
    <n v="0.69643520000000003"/>
    <n v="2.1701098999999995"/>
    <n v="7.0969500000000005E-2"/>
    <n v="2.6274799999999987E-2"/>
    <n v="0.40603009831481474"/>
    <n v="10"/>
    <n v="16.670000000000002"/>
    <n v="83.33"/>
    <n v="107.98"/>
    <n v="6478.7039999999997"/>
    <n v="2789.07"/>
    <n v="9"/>
    <n v="0"/>
    <n v="1503.0387733640896"/>
    <n v="171.16455782082156"/>
    <n v="98.84"/>
    <n v="100"/>
    <n v="98.84"/>
    <n v="34.590000000000003"/>
    <s v=""/>
    <n v="99.19"/>
    <n v="166.75"/>
    <n v="57.9"/>
    <n v="181.2"/>
    <n v="137.19999999999999"/>
    <s v=""/>
    <s v=""/>
    <n v="0.84806133179551502"/>
    <m/>
    <s v=""/>
    <n v="10"/>
    <n v="100"/>
    <n v="100"/>
    <n v="57"/>
    <n v="7.2"/>
    <n v="0"/>
    <n v="0"/>
    <n v="16"/>
    <n v="171.41586372258482"/>
    <n v="17"/>
    <n v="85"/>
    <n v="6478.7039999999997"/>
    <n v="6478.7039999999997"/>
  </r>
  <r>
    <x v="17"/>
    <x v="4"/>
    <n v="355180111"/>
    <s v="Sete Barras"/>
    <n v="-0.52251917938138703"/>
    <n v="12680"/>
    <n v="8430"/>
    <n v="4250"/>
    <n v="12.052"/>
    <n v="66.48"/>
    <n v="0.13291130000000001"/>
    <n v="0.1290462"/>
    <n v="3.8650999999999998E-3"/>
    <n v="0.09"/>
    <n v="3.2365600000000001E-2"/>
    <n v="6.3719999999999998E-4"/>
    <n v="9.9504099999999998E-2"/>
    <n v="4.0440000000000002E-4"/>
    <n v="2.1638552083333332E-2"/>
    <n v="170"/>
    <n v="82.76"/>
    <n v="17.239999999999998"/>
    <n v="5.07"/>
    <n v="391.06799999999998"/>
    <n v="165.07"/>
    <n v="1"/>
    <n v="0"/>
    <n v="79163.318611987386"/>
    <n v="10221.842271293379"/>
    <n v="65.53"/>
    <n v="91.62"/>
    <n v="49.99"/>
    <n v="35.83"/>
    <s v=""/>
    <n v="100"/>
    <n v="0.96"/>
    <n v="0.4"/>
    <n v="1.3"/>
    <n v="0.1"/>
    <s v=""/>
    <s v=""/>
    <n v="7.8864353312302802"/>
    <m/>
    <s v=""/>
    <n v="8.6"/>
    <n v="69.94"/>
    <n v="69.101861414675099"/>
    <n v="57.8"/>
    <n v="6.8"/>
    <n v="0"/>
    <n v="0"/>
    <n v="5"/>
    <n v="147.884201663601"/>
    <n v="48"/>
    <n v="10"/>
    <n v="273.51747710000001"/>
    <n v="270.2352674"/>
  </r>
  <r>
    <x v="10"/>
    <x v="4"/>
    <n v="355190015"/>
    <s v="Severínia"/>
    <n v="1.1301218994465201"/>
    <n v="16492"/>
    <n v="15884"/>
    <n v="608"/>
    <n v="117.464"/>
    <n v="96.31"/>
    <n v="0.32945359999999996"/>
    <n v="0.23567649999999998"/>
    <n v="9.3777099999999988E-2"/>
    <n v="0"/>
    <n v="3.5028900000000009E-2"/>
    <n v="0.11539750000000001"/>
    <n v="0.17880150000000003"/>
    <n v="2.2570000000000001E-4"/>
    <n v="4.5879006995370376E-2"/>
    <n v="10"/>
    <n v="40.479999999999997"/>
    <n v="59.52"/>
    <n v="11.32"/>
    <n v="872.96400000000006"/>
    <n v="260"/>
    <n v="4"/>
    <n v="0"/>
    <n v="2007.8098471986418"/>
    <n v="210.34198399223868"/>
    <n v="91.39"/>
    <n v="96.98"/>
    <n v="95.51"/>
    <n v="0"/>
    <s v=""/>
    <n v="95.89"/>
    <n v="96.9"/>
    <n v="31.4"/>
    <n v="102.5"/>
    <n v="85.3"/>
    <s v=""/>
    <s v=""/>
    <n v="0"/>
    <m/>
    <s v=""/>
    <n v="7.7"/>
    <n v="99.6"/>
    <n v="99.6"/>
    <n v="70.2"/>
    <n v="8.1"/>
    <n v="0"/>
    <n v="0"/>
    <n v="7"/>
    <n v="76.287614515135061"/>
    <n v="17"/>
    <n v="25"/>
    <n v="869.47214399999996"/>
    <n v="869.47214399999996"/>
  </r>
  <r>
    <x v="15"/>
    <x v="4"/>
    <n v="35520072"/>
    <s v="Silveiras"/>
    <n v="0.63071031669412703"/>
    <n v="6039"/>
    <n v="3151"/>
    <n v="2888"/>
    <n v="14.561999999999999"/>
    <n v="52.18"/>
    <n v="1.5816E-2"/>
    <n v="1.25521E-2"/>
    <n v="3.2639000000000001E-3"/>
    <n v="0"/>
    <n v="1.52639E-2"/>
    <n v="0"/>
    <n v="0"/>
    <n v="5.5210000000000003E-4"/>
    <n v="9.9108796875000005E-3"/>
    <n v="8"/>
    <n v="60"/>
    <n v="40"/>
    <n v="2.15"/>
    <n v="166.21199999999999"/>
    <n v="33.83"/>
    <n v="1"/>
    <n v="0"/>
    <n v="32324.530551415799"/>
    <n v="3237.675111773473"/>
    <n v="63.02"/>
    <m/>
    <n v="51.62"/>
    <n v="10.59"/>
    <s v=""/>
    <n v="100"/>
    <n v="0.59"/>
    <n v="0.3"/>
    <n v="0.6"/>
    <n v="0.5"/>
    <s v=""/>
    <s v=""/>
    <n v="0"/>
    <m/>
    <s v=""/>
    <n v="9.6"/>
    <n v="93.7"/>
    <n v="93.702046035805594"/>
    <n v="79.599999999999994"/>
    <n v="8.3000000000000007"/>
    <n v="0"/>
    <n v="0"/>
    <n v="65"/>
    <n v="151.34882546216963"/>
    <n v="3"/>
    <n v="2"/>
    <n v="155.74404480000001"/>
    <n v="155.74404480000001"/>
  </r>
  <r>
    <x v="6"/>
    <x v="4"/>
    <n v="35521065"/>
    <s v="Socorro"/>
    <m/>
    <m/>
    <m/>
    <m/>
    <m/>
    <m/>
    <n v="1.8928E-3"/>
    <n v="1.3146E-3"/>
    <n v="5.7819999999999996E-4"/>
    <n v="0"/>
    <n v="0"/>
    <n v="1.2685000000000001E-3"/>
    <n v="2.7779999999999998E-4"/>
    <n v="3.4650000000000002E-4"/>
    <n v="0"/>
    <n v="8"/>
    <n v="61.54"/>
    <n v="38.46"/>
    <m/>
    <s v=""/>
    <m/>
    <m/>
    <m/>
    <s v=""/>
    <s v=""/>
    <m/>
    <m/>
    <m/>
    <m/>
    <s v=""/>
    <m/>
    <m/>
    <m/>
    <m/>
    <m/>
    <s v=""/>
    <s v=""/>
    <m/>
    <m/>
    <s v=""/>
    <m/>
    <m/>
    <m/>
    <m/>
    <m/>
    <m/>
    <m/>
    <n v="1"/>
    <m/>
    <n v="8"/>
    <n v="5"/>
    <m/>
    <m/>
  </r>
  <r>
    <x v="3"/>
    <x v="4"/>
    <n v="35521069"/>
    <s v="Socorro"/>
    <n v="0.79335315883970503"/>
    <n v="38036"/>
    <n v="26693"/>
    <n v="11343"/>
    <n v="84.888999999999996"/>
    <n v="70.180000000000007"/>
    <n v="0.12683439999999996"/>
    <n v="0.11344219999999997"/>
    <n v="1.3392200000000005E-2"/>
    <n v="0.08"/>
    <n v="2.6458300000000001E-2"/>
    <n v="1.86225E-2"/>
    <n v="7.097450000000001E-2"/>
    <n v="1.0779099999999998E-2"/>
    <n v="6.9757979976851847E-2"/>
    <n v="80"/>
    <n v="61.31"/>
    <n v="38.69"/>
    <n v="21.7"/>
    <n v="1464.8579999999999"/>
    <n v="506.28"/>
    <n v="0"/>
    <n v="0"/>
    <n v="4817.1248291092652"/>
    <n v="588.66757808392072"/>
    <n v="60.25"/>
    <n v="87.73"/>
    <n v="53.81"/>
    <n v="23.25"/>
    <s v=""/>
    <n v="88.61"/>
    <n v="6.07"/>
    <n v="2.2000000000000002"/>
    <n v="8.1"/>
    <n v="2"/>
    <s v=""/>
    <s v=""/>
    <n v="0"/>
    <m/>
    <s v=""/>
    <n v="7.5"/>
    <n v="75.97"/>
    <n v="71.029725150602403"/>
    <n v="65.400000000000006"/>
    <n v="7.1"/>
    <n v="0"/>
    <n v="0"/>
    <n v="66"/>
    <n v="37.271721469898807"/>
    <n v="84"/>
    <n v="53"/>
    <n v="1112.8177659999999"/>
    <n v="1040.4846110000001"/>
  </r>
  <r>
    <x v="8"/>
    <x v="4"/>
    <n v="355220510"/>
    <s v="Sorocaba"/>
    <n v="1.3887220508614699"/>
    <n v="630550"/>
    <n v="624133"/>
    <n v="6417"/>
    <n v="1403.9680000000001"/>
    <n v="98.98"/>
    <n v="0.87861619999999974"/>
    <n v="0.56646600000000003"/>
    <n v="0.31215019999999971"/>
    <n v="0"/>
    <n v="0.39469169999999998"/>
    <n v="0.32684009999999991"/>
    <n v="5.7333800000000004E-2"/>
    <n v="9.9750599999999953E-2"/>
    <n v="2.5373047376736109"/>
    <n v="116"/>
    <n v="10.54"/>
    <n v="89.46"/>
    <n v="710.43"/>
    <n v="34875.413999999997"/>
    <n v="6559.37"/>
    <n v="48"/>
    <n v="2"/>
    <n v="202.05446039172151"/>
    <n v="30.008088176988345"/>
    <n v="98.49"/>
    <n v="100"/>
    <n v="96.11"/>
    <n v="40.950000000000003"/>
    <s v=""/>
    <n v="99.5"/>
    <n v="61.02"/>
    <n v="21.7"/>
    <n v="67.400000000000006"/>
    <n v="52"/>
    <s v=""/>
    <s v=""/>
    <n v="0.15859170565379399"/>
    <m/>
    <s v=""/>
    <n v="9.3000000000000007"/>
    <n v="98"/>
    <n v="89.866"/>
    <n v="81.2"/>
    <n v="9.8000000000000007"/>
    <n v="4"/>
    <n v="2"/>
    <n v="213"/>
    <n v="15.567700408038702"/>
    <n v="35"/>
    <n v="297"/>
    <n v="34177.905720000002"/>
    <n v="31341.13955"/>
  </r>
  <r>
    <x v="16"/>
    <x v="4"/>
    <n v="355230418"/>
    <s v="Sud Mennucci"/>
    <m/>
    <m/>
    <m/>
    <m/>
    <m/>
    <m/>
    <n v="6.9829999999999996E-3"/>
    <n v="6.9443999999999999E-3"/>
    <n v="3.8600000000000003E-5"/>
    <n v="0.06"/>
    <n v="0"/>
    <n v="0"/>
    <n v="6.9443999999999999E-3"/>
    <n v="3.8600000000000003E-5"/>
    <n v="0"/>
    <n v="4"/>
    <n v="80"/>
    <n v="20"/>
    <m/>
    <s v=""/>
    <m/>
    <m/>
    <m/>
    <s v=""/>
    <s v=""/>
    <m/>
    <m/>
    <m/>
    <m/>
    <s v=""/>
    <m/>
    <m/>
    <m/>
    <m/>
    <m/>
    <s v=""/>
    <s v=""/>
    <m/>
    <m/>
    <s v=""/>
    <m/>
    <m/>
    <m/>
    <m/>
    <m/>
    <m/>
    <m/>
    <n v="1"/>
    <m/>
    <n v="4"/>
    <n v="1"/>
    <m/>
    <m/>
  </r>
  <r>
    <x v="12"/>
    <x v="4"/>
    <n v="355230419"/>
    <s v="Sud Mennucci"/>
    <n v="0.32347512868078399"/>
    <n v="7615"/>
    <n v="6553"/>
    <n v="1062"/>
    <n v="12.891999999999999"/>
    <n v="86.05"/>
    <n v="0.90894980000000003"/>
    <n v="0.905277"/>
    <n v="3.6727999999999982E-3"/>
    <n v="0"/>
    <n v="3.4700000000000003E-5"/>
    <n v="0.32754629999999996"/>
    <n v="0.5792873999999999"/>
    <n v="2.0813999999999997E-3"/>
    <n v="1.914260286458333E-2"/>
    <n v="1"/>
    <n v="34.21"/>
    <n v="65.790000000000006"/>
    <n v="4.6500000000000004"/>
    <n v="358.34399999999999"/>
    <n v="39.82"/>
    <n v="1"/>
    <n v="0"/>
    <n v="17931.829284307289"/>
    <n v="1408.04202232436"/>
    <n v="96.53"/>
    <n v="85.93"/>
    <n v="95.14"/>
    <n v="17.559999999999999"/>
    <s v=""/>
    <n v="100"/>
    <n v="67.349999999999994"/>
    <n v="21.2"/>
    <n v="89.4"/>
    <n v="1.1000000000000001"/>
    <s v=""/>
    <s v=""/>
    <n v="0"/>
    <m/>
    <s v=""/>
    <n v="8.6999999999999993"/>
    <n v="98.85"/>
    <n v="98.853386332365105"/>
    <n v="88.9"/>
    <n v="10"/>
    <n v="0"/>
    <n v="0"/>
    <n v="1"/>
    <n v="0"/>
    <n v="13"/>
    <n v="25"/>
    <n v="354.23517870000001"/>
    <n v="354.23517870000001"/>
  </r>
  <r>
    <x v="6"/>
    <x v="4"/>
    <n v="35524035"/>
    <s v="Sumaré"/>
    <n v="1.83801007491788"/>
    <n v="267313"/>
    <n v="264166"/>
    <n v="3147"/>
    <n v="1746.8009999999999"/>
    <n v="98.82"/>
    <n v="0.51781739999999976"/>
    <n v="0.28168829999999995"/>
    <n v="0.23612909999999976"/>
    <n v="0"/>
    <n v="0.2040139"/>
    <n v="0.24279849999999997"/>
    <n v="2.7832800000000001E-2"/>
    <n v="4.3172200000000022E-2"/>
    <n v="0.90202234851620366"/>
    <n v="19"/>
    <n v="10.09"/>
    <n v="89.91"/>
    <n v="239.71"/>
    <n v="14382.846"/>
    <n v="11237.24"/>
    <n v="22"/>
    <n v="1"/>
    <n v="214.71278987553916"/>
    <n v="28.313774489082082"/>
    <n v="96.86"/>
    <n v="98.63"/>
    <n v="92.01"/>
    <n v="53.33"/>
    <s v=""/>
    <n v="98.01"/>
    <n v="75.05"/>
    <n v="28.5"/>
    <n v="62.6"/>
    <n v="98.4"/>
    <s v=""/>
    <s v=""/>
    <n v="0"/>
    <m/>
    <s v=""/>
    <n v="9.5"/>
    <n v="93"/>
    <n v="26.04"/>
    <n v="21.9"/>
    <n v="3.7"/>
    <n v="1"/>
    <n v="1"/>
    <n v="57"/>
    <n v="22.615847637874285"/>
    <n v="23"/>
    <n v="205"/>
    <n v="13376.046780000001"/>
    <n v="3745.2930980000001"/>
  </r>
  <r>
    <x v="16"/>
    <x v="4"/>
    <n v="355255118"/>
    <s v="Suzanápolis"/>
    <n v="1.7812757728392901"/>
    <n v="3738"/>
    <n v="2495"/>
    <n v="1243"/>
    <n v="11.4"/>
    <n v="66.75"/>
    <n v="0.11090289999999997"/>
    <n v="1.861E-4"/>
    <n v="0.11071679999999998"/>
    <n v="0.08"/>
    <n v="0"/>
    <n v="0.11071679999999998"/>
    <n v="1.861E-4"/>
    <n v="0"/>
    <n v="6.4976953125000002E-3"/>
    <n v="1"/>
    <n v="18.18"/>
    <n v="81.819999999999993"/>
    <n v="1.77"/>
    <n v="136.62"/>
    <n v="17.22"/>
    <n v="0"/>
    <n v="0"/>
    <n v="20838.394863563404"/>
    <n v="1687.3194221508834"/>
    <n v="66.75"/>
    <n v="66.75"/>
    <n v="64.38"/>
    <n v="34.799999999999997"/>
    <s v=""/>
    <n v="100"/>
    <n v="14.22"/>
    <n v="4.5"/>
    <n v="0"/>
    <n v="55.4"/>
    <s v=""/>
    <s v=""/>
    <n v="0"/>
    <m/>
    <s v=""/>
    <n v="9.1999999999999993"/>
    <n v="95"/>
    <n v="95"/>
    <n v="87.4"/>
    <n v="9.9"/>
    <n v="0"/>
    <n v="0"/>
    <n v="1"/>
    <n v="0"/>
    <n v="2"/>
    <n v="9"/>
    <n v="129.78899999999999"/>
    <n v="129.78899999999999"/>
  </r>
  <r>
    <x v="18"/>
    <x v="4"/>
    <n v="35525026"/>
    <s v="Suzano"/>
    <n v="1.13665752388401"/>
    <n v="279626"/>
    <n v="269782"/>
    <n v="9844"/>
    <n v="1358.2650000000001"/>
    <n v="96.48"/>
    <n v="17.061575900000001"/>
    <n v="16.991001600000001"/>
    <n v="7.0574299999999993E-2"/>
    <n v="0"/>
    <n v="15.001041600000001"/>
    <n v="2.0053273000000003"/>
    <n v="4.3140199999999997E-2"/>
    <n v="1.2066799999999999E-2"/>
    <n v="0.9741600231481482"/>
    <n v="31"/>
    <n v="41.98"/>
    <n v="58.02"/>
    <n v="250.1"/>
    <n v="15007.464"/>
    <n v="6994.17"/>
    <n v="34"/>
    <n v="0"/>
    <n v="322.54854698776222"/>
    <n v="45.111684893393317"/>
    <n v="100"/>
    <n v="100"/>
    <n v="90"/>
    <n v="32.200000000000003"/>
    <s v=""/>
    <n v="100"/>
    <n v="1609.58"/>
    <n v="596.6"/>
    <n v="2574.4"/>
    <n v="17.600000000000001"/>
    <s v=""/>
    <s v=""/>
    <n v="0.357620536001659"/>
    <m/>
    <s v=""/>
    <n v="9.5"/>
    <n v="88.7"/>
    <n v="62.087609567838001"/>
    <n v="53.4"/>
    <n v="6"/>
    <n v="4"/>
    <n v="0"/>
    <n v="211"/>
    <n v="1539.8907411045218"/>
    <n v="55"/>
    <n v="76"/>
    <n v="13311.10808"/>
    <n v="9317.7756539999991"/>
  </r>
  <r>
    <x v="10"/>
    <x v="4"/>
    <n v="355260115"/>
    <s v="Tabapuã"/>
    <n v="0.62721746836547099"/>
    <n v="11714"/>
    <n v="10950"/>
    <n v="764"/>
    <n v="33.895000000000003"/>
    <n v="93.48"/>
    <n v="0.40610109999999994"/>
    <n v="0.29746149999999993"/>
    <n v="0.1086396"/>
    <n v="0"/>
    <n v="4.7614500000000004E-2"/>
    <n v="0"/>
    <n v="0.34777550000000002"/>
    <n v="1.0711100000000001E-2"/>
    <n v="3.5657199074074074E-2"/>
    <n v="10"/>
    <n v="34.619999999999997"/>
    <n v="65.38"/>
    <n v="7.89"/>
    <n v="608.74199999999996"/>
    <n v="147.62"/>
    <n v="2"/>
    <n v="0"/>
    <n v="7214.9974389619256"/>
    <n v="780.72733481304442"/>
    <n v="100"/>
    <n v="94.43"/>
    <n v="100"/>
    <n v="7.62"/>
    <s v=""/>
    <n v="100"/>
    <n v="47.22"/>
    <n v="15.2"/>
    <n v="52.2"/>
    <n v="37.5"/>
    <s v=""/>
    <s v=""/>
    <n v="0"/>
    <m/>
    <s v=""/>
    <n v="9.5"/>
    <n v="100"/>
    <n v="100"/>
    <n v="75.8"/>
    <n v="8.1"/>
    <n v="0"/>
    <n v="0"/>
    <n v="13"/>
    <n v="134.61517238155767"/>
    <n v="18"/>
    <n v="34"/>
    <n v="608.74199999999996"/>
    <n v="608.74199999999996"/>
  </r>
  <r>
    <x v="7"/>
    <x v="4"/>
    <n v="355270013"/>
    <s v="Tabatinga"/>
    <n v="0.90875988211556202"/>
    <n v="15423"/>
    <n v="13684"/>
    <n v="1739"/>
    <n v="42.085999999999999"/>
    <n v="88.72"/>
    <n v="4.2402700000000002E-2"/>
    <n v="1.04993E-2"/>
    <n v="3.1903400000000005E-2"/>
    <n v="0"/>
    <n v="1.9965299999999998E-2"/>
    <n v="6.1990000000000005E-4"/>
    <n v="2.1070999999999999E-2"/>
    <n v="7.4649999999999998E-4"/>
    <n v="3.786239395833333E-2"/>
    <n v="4"/>
    <n v="16.670000000000002"/>
    <n v="83.33"/>
    <n v="9.6"/>
    <n v="740.93399999999997"/>
    <n v="137.51"/>
    <n v="2"/>
    <n v="0"/>
    <n v="6175.1099007975099"/>
    <n v="613.42151332425613"/>
    <m/>
    <n v="74.900000000000006"/>
    <m/>
    <m/>
    <s v=""/>
    <m/>
    <n v="10.78"/>
    <n v="5.3"/>
    <n v="4"/>
    <n v="37.6"/>
    <s v=""/>
    <s v=""/>
    <n v="0"/>
    <m/>
    <s v=""/>
    <n v="9.5"/>
    <n v="100"/>
    <n v="100"/>
    <n v="81.400000000000006"/>
    <n v="10"/>
    <n v="2"/>
    <n v="0"/>
    <n v="5"/>
    <n v="52.822861708135861"/>
    <n v="4"/>
    <n v="20"/>
    <n v="740.93399999999997"/>
    <n v="740.93399999999997"/>
  </r>
  <r>
    <x v="2"/>
    <x v="4"/>
    <n v="355270016"/>
    <s v="Tabatinga"/>
    <m/>
    <m/>
    <m/>
    <m/>
    <m/>
    <m/>
    <n v="0.1181865"/>
    <n v="3.7144900000000002E-2"/>
    <n v="8.1041599999999991E-2"/>
    <n v="0"/>
    <n v="0"/>
    <n v="2.3099999999999999E-5"/>
    <n v="0.11816339999999999"/>
    <n v="0"/>
    <n v="0"/>
    <n v="5"/>
    <n v="80"/>
    <n v="20"/>
    <m/>
    <s v=""/>
    <m/>
    <m/>
    <m/>
    <s v=""/>
    <s v=""/>
    <m/>
    <m/>
    <m/>
    <m/>
    <s v=""/>
    <m/>
    <m/>
    <m/>
    <m/>
    <m/>
    <s v=""/>
    <s v=""/>
    <m/>
    <m/>
    <s v=""/>
    <m/>
    <m/>
    <m/>
    <m/>
    <m/>
    <m/>
    <m/>
    <n v="1"/>
    <m/>
    <n v="8"/>
    <n v="2"/>
    <m/>
    <m/>
  </r>
  <r>
    <x v="18"/>
    <x v="4"/>
    <n v="35528096"/>
    <s v="Taboão da Serra"/>
    <n v="1.7287578174407101"/>
    <n v="268325"/>
    <n v="268325"/>
    <n v="0"/>
    <n v="13101.807000000001"/>
    <n v="100"/>
    <n v="0.10493250000000001"/>
    <n v="2.6939999999999999E-4"/>
    <n v="0.10466310000000001"/>
    <n v="0"/>
    <n v="0"/>
    <n v="2.6765900000000009E-2"/>
    <n v="0"/>
    <n v="7.8166600000000017E-2"/>
    <n v="0.93478964120370367"/>
    <n v="1"/>
    <n v="1.69"/>
    <n v="98.31"/>
    <n v="248.35"/>
    <n v="14901.191999999999"/>
    <n v="10817.56"/>
    <n v="15"/>
    <n v="0"/>
    <n v="37.609317059536011"/>
    <n v="5.8764557905524999"/>
    <n v="100"/>
    <n v="97.84"/>
    <n v="90"/>
    <n v="35.49"/>
    <s v=""/>
    <n v="100"/>
    <n v="87.44"/>
    <n v="32.799999999999997"/>
    <n v="0.4"/>
    <n v="209.3"/>
    <s v=""/>
    <s v=""/>
    <n v="0"/>
    <m/>
    <s v=""/>
    <n v="8.6"/>
    <n v="83.55"/>
    <n v="34.255942171496301"/>
    <n v="27.4"/>
    <n v="4.2"/>
    <n v="1"/>
    <n v="0"/>
    <n v="78"/>
    <n v="0"/>
    <n v="1"/>
    <n v="58"/>
    <n v="12450.10662"/>
    <n v="5104.5437140000004"/>
  </r>
  <r>
    <x v="13"/>
    <x v="4"/>
    <n v="355290822"/>
    <s v="Taciba"/>
    <n v="0.68745582779457004"/>
    <n v="5920"/>
    <n v="5137"/>
    <n v="783"/>
    <n v="9.7319999999999993"/>
    <n v="86.77"/>
    <n v="0.11654359999999998"/>
    <n v="0.10146309999999999"/>
    <n v="1.50805E-2"/>
    <n v="0"/>
    <n v="1.3555600000000001E-2"/>
    <n v="8.5999999999999998E-4"/>
    <n v="0.10151519999999999"/>
    <n v="6.1279999999999993E-4"/>
    <n v="1.3454124999999999E-2"/>
    <n v="1"/>
    <n v="40.909999999999997"/>
    <n v="59.09"/>
    <n v="3.66"/>
    <n v="282.096"/>
    <n v="64.23"/>
    <n v="1"/>
    <n v="0"/>
    <n v="24131.432432432433"/>
    <n v="3409.297297297298"/>
    <n v="87.27"/>
    <n v="84.92"/>
    <n v="86.51"/>
    <n v="20.54"/>
    <s v=""/>
    <n v="100"/>
    <n v="5.05"/>
    <n v="2.6"/>
    <n v="6.1"/>
    <n v="2.4"/>
    <s v=""/>
    <s v=""/>
    <n v="0"/>
    <m/>
    <s v=""/>
    <n v="7.3"/>
    <n v="95.35"/>
    <n v="95.346108721157606"/>
    <n v="77.2"/>
    <n v="8.4"/>
    <n v="0"/>
    <n v="0"/>
    <n v="0"/>
    <n v="104.05730584486173"/>
    <n v="9"/>
    <n v="13"/>
    <n v="268.96755889999997"/>
    <n v="268.96755889999997"/>
  </r>
  <r>
    <x v="14"/>
    <x v="4"/>
    <n v="355300514"/>
    <s v="Taguaí"/>
    <n v="2.7615313450676"/>
    <n v="12367"/>
    <n v="8860"/>
    <n v="3507"/>
    <n v="84.822000000000003"/>
    <n v="71.64"/>
    <n v="3.5906099999999996E-2"/>
    <n v="2.8472600000000001E-2"/>
    <n v="7.4334999999999991E-3"/>
    <n v="0.03"/>
    <n v="2.7908399999999996E-2"/>
    <n v="6.3659999999999997E-4"/>
    <n v="7.2452999999999997E-3"/>
    <n v="1.158E-4"/>
    <n v="3.2619322297453707E-2"/>
    <n v="2"/>
    <n v="53.33"/>
    <n v="46.67"/>
    <n v="6.44"/>
    <n v="497.12400000000002"/>
    <n v="69.599999999999994"/>
    <n v="1"/>
    <n v="0"/>
    <n v="4207.5200129376562"/>
    <n v="510.00242581062491"/>
    <n v="86.65"/>
    <n v="71.64"/>
    <n v="84.18"/>
    <n v="16.98"/>
    <s v=""/>
    <n v="100"/>
    <n v="4.8499999999999996"/>
    <n v="2.2000000000000002"/>
    <n v="5.3"/>
    <n v="3.7"/>
    <s v=""/>
    <s v=""/>
    <n v="0"/>
    <m/>
    <s v=""/>
    <n v="8.8000000000000007"/>
    <n v="100"/>
    <n v="100"/>
    <n v="86"/>
    <n v="9.8000000000000007"/>
    <n v="0"/>
    <n v="0"/>
    <n v="1"/>
    <n v="85.838693228110714"/>
    <n v="8"/>
    <n v="7"/>
    <n v="497.12400000000002"/>
    <n v="497.12400000000002"/>
  </r>
  <r>
    <x v="10"/>
    <x v="4"/>
    <n v="355310415"/>
    <s v="Taiaçu"/>
    <n v="0.283542967191597"/>
    <n v="5982"/>
    <n v="5523"/>
    <n v="459"/>
    <n v="55.942999999999998"/>
    <n v="92.33"/>
    <n v="0.10249299999999999"/>
    <n v="2.8903399999999992E-2"/>
    <n v="7.3589599999999991E-2"/>
    <n v="0"/>
    <n v="2.8920399999999999E-2"/>
    <n v="1.1523000000000002E-3"/>
    <n v="7.1737400000000007E-2"/>
    <n v="6.8289999999999996E-4"/>
    <n v="1.5515812499999997E-2"/>
    <n v="3"/>
    <n v="29.55"/>
    <n v="70.45"/>
    <n v="3.95"/>
    <n v="304.72199999999998"/>
    <n v="127.98"/>
    <n v="1"/>
    <n v="0"/>
    <n v="4270.170511534604"/>
    <n v="474.46339017051156"/>
    <n v="99.6"/>
    <n v="90.58"/>
    <n v="99.6"/>
    <n v="22.04"/>
    <s v=""/>
    <n v="99.61"/>
    <n v="39.42"/>
    <n v="12.7"/>
    <n v="17"/>
    <n v="81.8"/>
    <s v=""/>
    <s v=""/>
    <n v="0"/>
    <m/>
    <s v=""/>
    <n v="8.3000000000000007"/>
    <n v="100"/>
    <n v="100"/>
    <n v="58"/>
    <n v="7.3"/>
    <n v="1"/>
    <n v="0"/>
    <n v="1"/>
    <n v="186.90609982558121"/>
    <n v="13"/>
    <n v="31"/>
    <n v="304.72199999999998"/>
    <n v="304.72199999999998"/>
  </r>
  <r>
    <x v="3"/>
    <x v="4"/>
    <n v="35532039"/>
    <s v="Taiúva"/>
    <m/>
    <m/>
    <m/>
    <m/>
    <m/>
    <m/>
    <n v="7.1855E-3"/>
    <n v="7.0891000000000001E-3"/>
    <n v="9.6400000000000012E-5"/>
    <n v="0"/>
    <n v="0"/>
    <n v="9.6400000000000012E-5"/>
    <n v="7.0891000000000001E-3"/>
    <n v="0"/>
    <n v="0"/>
    <n v="2"/>
    <n v="33.33"/>
    <n v="66.67"/>
    <m/>
    <s v=""/>
    <m/>
    <m/>
    <m/>
    <s v=""/>
    <s v=""/>
    <m/>
    <m/>
    <m/>
    <m/>
    <s v=""/>
    <m/>
    <m/>
    <m/>
    <m/>
    <m/>
    <s v=""/>
    <s v=""/>
    <m/>
    <m/>
    <s v=""/>
    <m/>
    <m/>
    <m/>
    <m/>
    <m/>
    <m/>
    <m/>
    <n v="1"/>
    <m/>
    <n v="1"/>
    <n v="2"/>
    <m/>
    <m/>
  </r>
  <r>
    <x v="10"/>
    <x v="4"/>
    <n v="355320315"/>
    <s v="Taiúva"/>
    <n v="1.43390296594417"/>
    <n v="6330"/>
    <n v="5886"/>
    <n v="444"/>
    <n v="47.896000000000001"/>
    <n v="92.99"/>
    <n v="5.7253500000000006E-2"/>
    <n v="2.7983800000000003E-2"/>
    <n v="2.9269700000000003E-2"/>
    <n v="0"/>
    <n v="2.3315300000000004E-2"/>
    <n v="0"/>
    <n v="3.3891900000000003E-2"/>
    <n v="4.6300000000000001E-5"/>
    <n v="1.6484374999999999E-2"/>
    <n v="0"/>
    <n v="27.78"/>
    <n v="72.22"/>
    <n v="3.58"/>
    <n v="275.94"/>
    <n v="57.12"/>
    <n v="4"/>
    <n v="0"/>
    <n v="7672.2654028436018"/>
    <n v="896.75829383886287"/>
    <n v="100"/>
    <n v="91.18"/>
    <n v="100"/>
    <n v="0"/>
    <s v=""/>
    <n v="100"/>
    <n v="11.72"/>
    <n v="4.2"/>
    <n v="9.5"/>
    <n v="16.3"/>
    <s v=""/>
    <s v=""/>
    <n v="0"/>
    <m/>
    <s v=""/>
    <n v="8.3000000000000007"/>
    <n v="100"/>
    <n v="100"/>
    <n v="79.3"/>
    <n v="8.4"/>
    <n v="1"/>
    <n v="0"/>
    <n v="0"/>
    <n v="139.52606635071089"/>
    <n v="5"/>
    <n v="13"/>
    <n v="275.94"/>
    <n v="275.94"/>
  </r>
  <r>
    <x v="4"/>
    <x v="4"/>
    <n v="35533024"/>
    <s v="Tambaú"/>
    <n v="7.3238447746337698E-2"/>
    <n v="22620"/>
    <n v="20459"/>
    <n v="2161"/>
    <n v="40.28"/>
    <n v="90.45"/>
    <n v="0.7549885999999999"/>
    <n v="0.74924119999999994"/>
    <n v="5.7473999999999997E-3"/>
    <n v="0.28999999999999998"/>
    <n v="0.28598150000000006"/>
    <n v="3.3192999999999999E-3"/>
    <n v="0.46378389999999997"/>
    <n v="1.9039E-3"/>
    <n v="6.885486111111111E-2"/>
    <n v="34"/>
    <n v="65.17"/>
    <n v="34.83"/>
    <n v="14.46"/>
    <n v="1115.154"/>
    <n v="167.27"/>
    <n v="3"/>
    <n v="0"/>
    <n v="12045.580901856763"/>
    <n v="1185.0397877984083"/>
    <n v="100"/>
    <n v="99.88"/>
    <n v="100"/>
    <n v="2.37"/>
    <s v=""/>
    <n v="100"/>
    <n v="27.86"/>
    <n v="8.6999999999999993"/>
    <n v="40.299999999999997"/>
    <n v="0.7"/>
    <s v=""/>
    <s v=""/>
    <n v="0"/>
    <m/>
    <s v=""/>
    <n v="7.3"/>
    <n v="100"/>
    <n v="100"/>
    <n v="85"/>
    <n v="10"/>
    <n v="0"/>
    <n v="0"/>
    <n v="21"/>
    <n v="415.36646125606399"/>
    <n v="58"/>
    <n v="31"/>
    <n v="1115.154"/>
    <n v="1115.154"/>
  </r>
  <r>
    <x v="3"/>
    <x v="4"/>
    <n v="35533029"/>
    <s v="Tambaú"/>
    <m/>
    <m/>
    <m/>
    <m/>
    <m/>
    <m/>
    <n v="6.9400000000000006E-5"/>
    <n v="0"/>
    <n v="6.9400000000000006E-5"/>
    <n v="0"/>
    <n v="0"/>
    <n v="0"/>
    <n v="0"/>
    <n v="6.9400000000000006E-5"/>
    <n v="0"/>
    <n v="0"/>
    <n v="0"/>
    <n v="100"/>
    <m/>
    <s v=""/>
    <m/>
    <m/>
    <m/>
    <s v=""/>
    <s v=""/>
    <m/>
    <m/>
    <m/>
    <m/>
    <s v=""/>
    <m/>
    <m/>
    <m/>
    <m/>
    <m/>
    <s v=""/>
    <s v=""/>
    <m/>
    <m/>
    <s v=""/>
    <m/>
    <m/>
    <m/>
    <m/>
    <m/>
    <m/>
    <m/>
    <n v="0"/>
    <m/>
    <n v="0"/>
    <n v="1"/>
    <m/>
    <m/>
  </r>
  <r>
    <x v="10"/>
    <x v="4"/>
    <n v="355340115"/>
    <s v="Tanabi"/>
    <n v="0.53029575595533496"/>
    <n v="24750"/>
    <n v="22883"/>
    <n v="1867"/>
    <n v="33.210999999999999"/>
    <n v="92.46"/>
    <n v="0.24594280000000002"/>
    <n v="0.1324516"/>
    <n v="0.1134912"/>
    <n v="0"/>
    <n v="3.3461000000000003E-3"/>
    <n v="6.2458300000000001E-2"/>
    <n v="0.1493149"/>
    <n v="3.0823499999999997E-2"/>
    <n v="7.4931713541666667E-2"/>
    <n v="11"/>
    <n v="29.33"/>
    <n v="70.67"/>
    <n v="16.190000000000001"/>
    <n v="1248.912"/>
    <n v="182.84"/>
    <n v="2"/>
    <n v="0"/>
    <n v="7301.0618181818181"/>
    <n v="739.02545454545475"/>
    <n v="99.46"/>
    <n v="90.35"/>
    <n v="95.68"/>
    <n v="21.47"/>
    <s v=""/>
    <n v="99.58"/>
    <n v="13.68"/>
    <n v="4.3"/>
    <n v="10.9"/>
    <n v="19.600000000000001"/>
    <s v=""/>
    <s v=""/>
    <n v="0"/>
    <m/>
    <s v=""/>
    <n v="7.8"/>
    <n v="97"/>
    <n v="97"/>
    <n v="85.4"/>
    <n v="10"/>
    <n v="2"/>
    <n v="0"/>
    <n v="21"/>
    <n v="4.0036452634061472"/>
    <n v="22"/>
    <n v="53"/>
    <n v="1211.4446399999999"/>
    <n v="1211.4446399999999"/>
  </r>
  <r>
    <x v="16"/>
    <x v="4"/>
    <n v="355340118"/>
    <s v="Tanabi"/>
    <m/>
    <m/>
    <m/>
    <m/>
    <m/>
    <m/>
    <n v="3.0382E-3"/>
    <n v="3.0382E-3"/>
    <n v="0"/>
    <n v="0"/>
    <n v="0"/>
    <n v="0"/>
    <n v="3.0382E-3"/>
    <n v="0"/>
    <n v="0"/>
    <n v="1"/>
    <n v="100"/>
    <n v="0"/>
    <m/>
    <s v=""/>
    <m/>
    <m/>
    <m/>
    <s v=""/>
    <s v=""/>
    <m/>
    <m/>
    <m/>
    <m/>
    <s v=""/>
    <m/>
    <m/>
    <m/>
    <m/>
    <m/>
    <s v=""/>
    <s v=""/>
    <m/>
    <m/>
    <s v=""/>
    <m/>
    <m/>
    <m/>
    <m/>
    <m/>
    <m/>
    <m/>
    <n v="2"/>
    <m/>
    <n v="1"/>
    <n v="0"/>
    <m/>
    <m/>
  </r>
  <r>
    <x v="17"/>
    <x v="4"/>
    <n v="355350011"/>
    <s v="Tapiraí"/>
    <n v="-0.69394678437829604"/>
    <n v="7765"/>
    <n v="5724"/>
    <n v="2041"/>
    <n v="10.281000000000001"/>
    <n v="73.72"/>
    <n v="1.198E-4"/>
    <n v="1.1600000000000001E-5"/>
    <n v="1.082E-4"/>
    <n v="0"/>
    <n v="5.7899999999999998E-5"/>
    <n v="3.4700000000000003E-5"/>
    <n v="0"/>
    <n v="2.72E-5"/>
    <n v="1.3196455729166669E-2"/>
    <n v="11"/>
    <n v="16.670000000000002"/>
    <n v="83.33"/>
    <n v="4.01"/>
    <n v="309.25799999999998"/>
    <n v="169.47"/>
    <n v="3"/>
    <n v="1"/>
    <n v="87196.126207340625"/>
    <n v="11209.189954925952"/>
    <n v="65.260000000000005"/>
    <n v="90"/>
    <n v="58.85"/>
    <n v="31.55"/>
    <s v=""/>
    <n v="91.27"/>
    <n v="0.21"/>
    <n v="0.1"/>
    <n v="0.3"/>
    <n v="0"/>
    <s v=""/>
    <s v=""/>
    <n v="0"/>
    <m/>
    <s v=""/>
    <n v="9"/>
    <n v="75.33"/>
    <n v="75.332400279916001"/>
    <n v="45.2"/>
    <n v="6.1"/>
    <n v="1"/>
    <n v="1"/>
    <n v="8"/>
    <n v="0"/>
    <n v="1"/>
    <n v="5"/>
    <n v="232.9714745"/>
    <n v="232.9714745"/>
  </r>
  <r>
    <x v="14"/>
    <x v="4"/>
    <n v="355350014"/>
    <s v="Tapiraí"/>
    <m/>
    <m/>
    <m/>
    <m/>
    <m/>
    <m/>
    <n v="1.9830500000000001E-2"/>
    <n v="1.9830500000000001E-2"/>
    <n v="0"/>
    <n v="0"/>
    <n v="1.9622199999999999E-2"/>
    <n v="0"/>
    <n v="0"/>
    <n v="2.0829999999999999E-4"/>
    <n v="0"/>
    <n v="12"/>
    <n v="100"/>
    <n v="0"/>
    <m/>
    <s v=""/>
    <m/>
    <m/>
    <m/>
    <s v=""/>
    <s v=""/>
    <m/>
    <m/>
    <m/>
    <m/>
    <s v=""/>
    <m/>
    <m/>
    <m/>
    <m/>
    <m/>
    <s v=""/>
    <s v=""/>
    <m/>
    <m/>
    <s v=""/>
    <m/>
    <m/>
    <m/>
    <m/>
    <m/>
    <m/>
    <m/>
    <n v="0"/>
    <m/>
    <n v="2"/>
    <n v="0"/>
    <m/>
    <m/>
  </r>
  <r>
    <x v="4"/>
    <x v="4"/>
    <n v="35536094"/>
    <s v="Tapiratiba"/>
    <n v="-0.17467825813011201"/>
    <n v="12644"/>
    <n v="11023"/>
    <n v="1621"/>
    <n v="57.322000000000003"/>
    <n v="87.18"/>
    <n v="6.2882700000000014E-2"/>
    <n v="5.684270000000001E-2"/>
    <n v="6.0399999999999994E-3"/>
    <n v="0.2"/>
    <n v="2.3148100000000001E-2"/>
    <n v="0"/>
    <n v="3.2419400000000001E-2"/>
    <n v="7.3151999999999991E-3"/>
    <n v="3.1741137597222219E-2"/>
    <n v="8"/>
    <n v="72.73"/>
    <n v="27.27"/>
    <n v="7.54"/>
    <n v="582.01199999999994"/>
    <n v="177.8"/>
    <n v="2"/>
    <n v="0"/>
    <n v="8679.6330275229357"/>
    <n v="848.0101233786778"/>
    <n v="82.47"/>
    <n v="82.47"/>
    <n v="82.47"/>
    <n v="52.99"/>
    <s v=""/>
    <n v="100"/>
    <n v="5.77"/>
    <n v="1.8"/>
    <n v="7.6"/>
    <n v="1.8"/>
    <s v=""/>
    <s v=""/>
    <n v="0"/>
    <m/>
    <s v=""/>
    <n v="7.3"/>
    <n v="100"/>
    <n v="85"/>
    <n v="69.5"/>
    <n v="7.6"/>
    <n v="0"/>
    <n v="0"/>
    <n v="10"/>
    <n v="72.461171026248323"/>
    <n v="16"/>
    <n v="6"/>
    <n v="582.01199999999994"/>
    <n v="494.71019999999999"/>
  </r>
  <r>
    <x v="3"/>
    <x v="4"/>
    <n v="35536589"/>
    <s v="Taquaral"/>
    <n v="-5.4679803189194902E-2"/>
    <n v="2735"/>
    <n v="2636"/>
    <n v="99"/>
    <n v="50.451999999999998"/>
    <n v="96.38"/>
    <n v="7.4012700000000001E-2"/>
    <n v="9.1435000000000006E-3"/>
    <n v="6.4869200000000002E-2"/>
    <n v="0"/>
    <n v="0"/>
    <n v="0"/>
    <n v="7.3958300000000005E-2"/>
    <n v="5.4400000000000001E-5"/>
    <n v="7.1174101562500019E-3"/>
    <n v="4"/>
    <n v="33.33"/>
    <n v="66.67"/>
    <n v="1.89"/>
    <n v="146.01599999999999"/>
    <n v="33.58"/>
    <n v="1"/>
    <n v="0"/>
    <n v="7956.0658135283365"/>
    <n v="922.44241316270552"/>
    <n v="99.93"/>
    <n v="95.85"/>
    <n v="99.93"/>
    <n v="0"/>
    <s v=""/>
    <n v="99.93"/>
    <n v="33.07"/>
    <n v="12"/>
    <n v="5.4"/>
    <n v="91.9"/>
    <s v=""/>
    <s v=""/>
    <n v="0"/>
    <m/>
    <s v=""/>
    <n v="8.3000000000000007"/>
    <n v="100"/>
    <n v="100"/>
    <n v="77"/>
    <n v="8.5"/>
    <n v="0"/>
    <n v="0"/>
    <n v="0"/>
    <n v="0"/>
    <n v="1"/>
    <n v="2"/>
    <n v="146.01599999999999"/>
    <n v="146.01599999999999"/>
  </r>
  <r>
    <x v="9"/>
    <x v="4"/>
    <n v="355365812"/>
    <s v="Taquaral"/>
    <m/>
    <m/>
    <m/>
    <m/>
    <m/>
    <m/>
    <n v="8.6574000000000009E-3"/>
    <n v="0"/>
    <n v="8.6574000000000009E-3"/>
    <n v="0"/>
    <n v="0"/>
    <n v="0"/>
    <n v="8.6574000000000009E-3"/>
    <n v="0"/>
    <n v="0"/>
    <n v="0"/>
    <n v="0"/>
    <n v="100"/>
    <m/>
    <s v=""/>
    <m/>
    <m/>
    <m/>
    <s v=""/>
    <s v=""/>
    <m/>
    <m/>
    <m/>
    <m/>
    <s v=""/>
    <m/>
    <m/>
    <m/>
    <m/>
    <m/>
    <s v=""/>
    <s v=""/>
    <m/>
    <m/>
    <s v=""/>
    <m/>
    <m/>
    <m/>
    <m/>
    <m/>
    <m/>
    <m/>
    <n v="0"/>
    <m/>
    <n v="0"/>
    <n v="2"/>
    <m/>
    <m/>
  </r>
  <r>
    <x v="3"/>
    <x v="4"/>
    <n v="35537089"/>
    <s v="Taquaritinga"/>
    <m/>
    <m/>
    <m/>
    <m/>
    <m/>
    <m/>
    <n v="2.6871200000000001E-2"/>
    <n v="2.6805600000000002E-2"/>
    <n v="6.5599999999999995E-5"/>
    <n v="0"/>
    <n v="0"/>
    <n v="0"/>
    <n v="2.6836500000000003E-2"/>
    <n v="3.4700000000000003E-5"/>
    <n v="0"/>
    <n v="4"/>
    <n v="71.430000000000007"/>
    <n v="28.57"/>
    <m/>
    <s v=""/>
    <m/>
    <m/>
    <m/>
    <s v=""/>
    <s v=""/>
    <m/>
    <m/>
    <m/>
    <m/>
    <s v=""/>
    <m/>
    <m/>
    <m/>
    <m/>
    <m/>
    <s v=""/>
    <s v=""/>
    <m/>
    <m/>
    <s v=""/>
    <m/>
    <m/>
    <m/>
    <m/>
    <m/>
    <m/>
    <m/>
    <n v="7"/>
    <m/>
    <n v="5"/>
    <n v="2"/>
    <m/>
    <m/>
  </r>
  <r>
    <x v="2"/>
    <x v="4"/>
    <n v="355370816"/>
    <s v="Taquaritinga"/>
    <n v="0.153137763683908"/>
    <n v="54262"/>
    <n v="51967"/>
    <n v="2295"/>
    <n v="91.316000000000003"/>
    <n v="95.77"/>
    <n v="0.31058519999999995"/>
    <n v="0.16819809999999999"/>
    <n v="0.14238709999999996"/>
    <n v="0"/>
    <n v="5.1157399999999992E-2"/>
    <n v="1.8476099999999999E-2"/>
    <n v="0.21473239999999999"/>
    <n v="2.6219300000000001E-2"/>
    <n v="0.15655051743981482"/>
    <n v="14"/>
    <n v="37.799999999999997"/>
    <n v="62.2"/>
    <n v="43.04"/>
    <n v="2905.5239999999999"/>
    <n v="436.99"/>
    <n v="7"/>
    <n v="1"/>
    <n v="3051.1960488002655"/>
    <n v="302.21370388116912"/>
    <n v="94.78"/>
    <m/>
    <n v="94.78"/>
    <n v="58.65"/>
    <s v=""/>
    <n v="100"/>
    <n v="16.38"/>
    <n v="6.4"/>
    <n v="12.7"/>
    <n v="27.4"/>
    <s v=""/>
    <s v=""/>
    <n v="0"/>
    <m/>
    <s v=""/>
    <n v="7.4"/>
    <n v="100"/>
    <n v="100"/>
    <n v="85"/>
    <n v="9.6999999999999993"/>
    <n v="1"/>
    <n v="1"/>
    <n v="1"/>
    <n v="32.577343616642295"/>
    <n v="48"/>
    <n v="79"/>
    <n v="2905.5239999999999"/>
    <n v="2905.5239999999999"/>
  </r>
  <r>
    <x v="14"/>
    <x v="4"/>
    <n v="355380714"/>
    <s v="Taquarituba"/>
    <n v="0.28204328712673199"/>
    <n v="22865"/>
    <n v="20565"/>
    <n v="2300"/>
    <n v="51.142000000000003"/>
    <n v="89.94"/>
    <n v="0.45287409999999989"/>
    <n v="0.43667839999999991"/>
    <n v="1.61957E-2"/>
    <n v="0.09"/>
    <n v="5.9248E-3"/>
    <n v="8.1641699999999998E-2"/>
    <n v="0.35537229999999997"/>
    <n v="9.9352999999999993E-3"/>
    <n v="6.4812112777777792E-2"/>
    <n v="41"/>
    <n v="82.52"/>
    <n v="17.48"/>
    <n v="14.27"/>
    <n v="1100.4659999999999"/>
    <n v="297.18"/>
    <n v="3"/>
    <n v="0"/>
    <n v="6978.8830089656676"/>
    <n v="813.74327574896108"/>
    <n v="93.12"/>
    <m/>
    <n v="91.32"/>
    <n v="28.04"/>
    <s v=""/>
    <n v="100"/>
    <n v="20.04"/>
    <n v="9"/>
    <n v="26.1"/>
    <n v="2.7"/>
    <s v=""/>
    <s v=""/>
    <n v="0"/>
    <m/>
    <s v=""/>
    <n v="9.3000000000000007"/>
    <n v="94.86"/>
    <n v="94.861158557415493"/>
    <n v="73"/>
    <n v="8"/>
    <n v="0"/>
    <n v="0"/>
    <n v="7"/>
    <n v="9.2575287902930814"/>
    <n v="85"/>
    <n v="18"/>
    <n v="1043.9147969999999"/>
    <n v="1043.9147969999999"/>
  </r>
  <r>
    <x v="14"/>
    <x v="4"/>
    <n v="355385614"/>
    <s v="Taquarivaí"/>
    <n v="1.1412041172456999"/>
    <n v="5500"/>
    <n v="3118"/>
    <n v="2382"/>
    <n v="23.609000000000002"/>
    <n v="56.69"/>
    <n v="0.1320334"/>
    <n v="0.1294535"/>
    <n v="2.5799E-3"/>
    <n v="0"/>
    <n v="1.0237000000000001E-2"/>
    <n v="0"/>
    <n v="0.12154519999999999"/>
    <n v="2.5119999999999998E-4"/>
    <n v="1.1877994791666667E-2"/>
    <n v="14"/>
    <n v="71.430000000000007"/>
    <n v="28.57"/>
    <n v="2.16"/>
    <n v="166.80600000000001"/>
    <n v="103.72"/>
    <n v="3"/>
    <n v="1"/>
    <n v="15137.28"/>
    <n v="1777.4836363636359"/>
    <n v="82.93"/>
    <n v="87.63"/>
    <n v="47.17"/>
    <n v="38.9"/>
    <s v=""/>
    <n v="100"/>
    <n v="11.19"/>
    <n v="5"/>
    <n v="14.9"/>
    <n v="0.8"/>
    <s v=""/>
    <s v=""/>
    <n v="0"/>
    <m/>
    <s v=""/>
    <n v="9.5"/>
    <n v="78.78"/>
    <n v="78.777094791329702"/>
    <n v="37.799999999999997"/>
    <n v="5.0999999999999996"/>
    <n v="0"/>
    <n v="1"/>
    <n v="0"/>
    <n v="84.189294366552289"/>
    <n v="15"/>
    <n v="6"/>
    <n v="131.40492069999999"/>
    <n v="131.40492069999999"/>
  </r>
  <r>
    <x v="13"/>
    <x v="4"/>
    <n v="355390622"/>
    <s v="Tarabai"/>
    <n v="1.07779106132437"/>
    <n v="7004"/>
    <n v="6546"/>
    <n v="458"/>
    <n v="35.514000000000003"/>
    <n v="93.46"/>
    <n v="1.38499E-2"/>
    <n v="0"/>
    <n v="1.38499E-2"/>
    <n v="0"/>
    <n v="1.23727E-2"/>
    <n v="1.0059999999999999E-3"/>
    <n v="5.2099999999999999E-5"/>
    <n v="4.191E-4"/>
    <n v="1.6193102083333334E-2"/>
    <n v="0"/>
    <n v="0"/>
    <n v="100"/>
    <n v="4.68"/>
    <n v="361.31400000000002"/>
    <n v="100.54"/>
    <n v="0"/>
    <n v="0"/>
    <n v="6618.7778412335811"/>
    <n v="900.51399200456854"/>
    <n v="88.78"/>
    <n v="92.47"/>
    <n v="87.49"/>
    <n v="15.46"/>
    <s v=""/>
    <n v="96.01"/>
    <n v="1.85"/>
    <n v="0.9"/>
    <n v="0"/>
    <n v="6.9"/>
    <s v=""/>
    <s v=""/>
    <n v="0"/>
    <m/>
    <s v=""/>
    <n v="8.5"/>
    <n v="90.22"/>
    <n v="90.215053763440807"/>
    <n v="72.2"/>
    <n v="8"/>
    <n v="0"/>
    <n v="0"/>
    <n v="2"/>
    <n v="74.105628052273801"/>
    <n v="0"/>
    <n v="10"/>
    <n v="325.95961940000001"/>
    <n v="325.95961940000001"/>
  </r>
  <r>
    <x v="5"/>
    <x v="4"/>
    <n v="355395517"/>
    <s v="Tarumã"/>
    <n v="1.6275446010263701"/>
    <n v="14059"/>
    <n v="13345"/>
    <n v="714"/>
    <n v="46.323"/>
    <n v="94.92"/>
    <n v="0.63458150000000002"/>
    <n v="0.55826660000000006"/>
    <n v="7.6314899999999991E-2"/>
    <n v="0"/>
    <n v="2.42115E-2"/>
    <n v="0.2106017"/>
    <n v="0.39589630000000003"/>
    <n v="3.872E-3"/>
    <n v="4.2179082814814813E-2"/>
    <n v="10"/>
    <n v="50"/>
    <n v="50"/>
    <n v="9.4700000000000006"/>
    <n v="730.67399999999998"/>
    <n v="123.76"/>
    <n v="0"/>
    <n v="0"/>
    <n v="6213.4376555942808"/>
    <n v="672.93548616544581"/>
    <n v="98.56"/>
    <n v="94.11"/>
    <n v="98.48"/>
    <n v="14.16"/>
    <s v=""/>
    <n v="100"/>
    <n v="43.46"/>
    <n v="22.9"/>
    <n v="48.1"/>
    <n v="25.4"/>
    <s v=""/>
    <s v=""/>
    <n v="0"/>
    <m/>
    <s v=""/>
    <n v="7.9"/>
    <n v="97.72"/>
    <n v="97.721098702082699"/>
    <n v="83.1"/>
    <n v="10"/>
    <n v="0"/>
    <n v="0"/>
    <n v="3"/>
    <n v="56.900241537661735"/>
    <n v="16"/>
    <n v="16"/>
    <n v="714.02266069999996"/>
    <n v="714.02266069999996"/>
  </r>
  <r>
    <x v="8"/>
    <x v="4"/>
    <n v="355400310"/>
    <s v="Tatuí"/>
    <n v="1.22155328626943"/>
    <n v="115049"/>
    <n v="111079"/>
    <n v="3970"/>
    <n v="219.49199999999999"/>
    <n v="96.55"/>
    <n v="1.0729225"/>
    <n v="0.90518940000000003"/>
    <n v="0.16773309999999991"/>
    <n v="0"/>
    <n v="0.44292769999999998"/>
    <n v="0.17888929999999997"/>
    <n v="0.42918760000000006"/>
    <n v="2.1917900000000004E-2"/>
    <n v="0.39744049893981476"/>
    <n v="101"/>
    <n v="31.11"/>
    <n v="68.89"/>
    <n v="101.03"/>
    <n v="6061.8779999999997"/>
    <n v="2287.44"/>
    <n v="7"/>
    <n v="0"/>
    <n v="1296.5369538196769"/>
    <n v="197.35869064485567"/>
    <n v="99.16"/>
    <n v="100"/>
    <n v="91.29"/>
    <n v="42.84"/>
    <s v=""/>
    <n v="100"/>
    <n v="63.11"/>
    <n v="22.7"/>
    <n v="92.4"/>
    <n v="23.3"/>
    <s v=""/>
    <s v=""/>
    <n v="0"/>
    <m/>
    <s v=""/>
    <n v="10"/>
    <n v="87.91"/>
    <n v="74.370189981790006"/>
    <n v="62.3"/>
    <n v="7.1"/>
    <n v="1"/>
    <n v="0"/>
    <n v="58"/>
    <n v="111.46322561030308"/>
    <n v="42"/>
    <n v="93"/>
    <n v="5328.8772870000003"/>
    <n v="4508.2301850000003"/>
  </r>
  <r>
    <x v="15"/>
    <x v="4"/>
    <n v="35541022"/>
    <s v="Taubaté"/>
    <n v="1.12482761411996"/>
    <n v="296449"/>
    <n v="290373"/>
    <n v="6076"/>
    <n v="473.62099999999998"/>
    <n v="97.95"/>
    <n v="0.86575760000000002"/>
    <n v="0.80557129999999999"/>
    <n v="6.0186300000000061E-2"/>
    <n v="7.0000000000000007E-2"/>
    <n v="0.50218280000000015"/>
    <n v="4.7891400000000015E-2"/>
    <n v="0.27156879999999994"/>
    <n v="4.4114600000000004E-2"/>
    <n v="1.0327679282407407"/>
    <n v="55"/>
    <n v="34.590000000000003"/>
    <n v="65.41"/>
    <n v="268.73"/>
    <n v="16123.806"/>
    <n v="4137.4399999999996"/>
    <n v="36"/>
    <n v="1"/>
    <n v="994.64528468640469"/>
    <n v="101.06021609113201"/>
    <n v="100"/>
    <n v="99.94"/>
    <n v="97.03"/>
    <n v="35.96"/>
    <s v=""/>
    <n v="100"/>
    <n v="21.38"/>
    <n v="9.3000000000000007"/>
    <n v="26"/>
    <n v="6.3"/>
    <s v=""/>
    <s v=""/>
    <n v="0"/>
    <m/>
    <s v=""/>
    <n v="9.8000000000000007"/>
    <n v="94.58"/>
    <n v="94.579578280950003"/>
    <n v="74.3"/>
    <n v="8.1"/>
    <n v="1"/>
    <n v="1"/>
    <n v="317"/>
    <n v="48.607241401766558"/>
    <n v="64"/>
    <n v="121"/>
    <n v="15249.827719999999"/>
    <n v="15249.827719999999"/>
  </r>
  <r>
    <x v="14"/>
    <x v="4"/>
    <n v="355420114"/>
    <s v="Tejupá"/>
    <n v="-0.70746768435281404"/>
    <n v="4716"/>
    <n v="3405"/>
    <n v="1311"/>
    <n v="15.914"/>
    <n v="72.2"/>
    <n v="2.9438499999999999E-2"/>
    <n v="2.7343599999999999E-2"/>
    <n v="2.0949000000000002E-3"/>
    <n v="0"/>
    <n v="2.0833000000000002E-3"/>
    <n v="2.0829999999999999E-4"/>
    <n v="2.7146899999999998E-2"/>
    <n v="0"/>
    <n v="9.6323704545454511E-3"/>
    <n v="2"/>
    <n v="88.89"/>
    <n v="11.11"/>
    <n v="2.14"/>
    <n v="165.13200000000001"/>
    <n v="165.13"/>
    <n v="0"/>
    <n v="0"/>
    <n v="22401.526717557252"/>
    <n v="2674.8091603053426"/>
    <m/>
    <m/>
    <m/>
    <m/>
    <s v=""/>
    <m/>
    <n v="1.96"/>
    <n v="0.9"/>
    <n v="2.5"/>
    <n v="0.5"/>
    <s v=""/>
    <s v=""/>
    <n v="0"/>
    <m/>
    <s v=""/>
    <n v="7.6"/>
    <n v="100"/>
    <n v="0"/>
    <n v="0"/>
    <n v="1.5"/>
    <n v="0"/>
    <n v="0"/>
    <n v="0"/>
    <n v="20.763321027133188"/>
    <n v="16"/>
    <n v="2"/>
    <n v="165.13200000000001"/>
    <n v="0"/>
  </r>
  <r>
    <x v="13"/>
    <x v="4"/>
    <n v="355430022"/>
    <s v="Teodoro Sampaio"/>
    <n v="0.51650867608212803"/>
    <n v="22026"/>
    <n v="18084"/>
    <n v="3942"/>
    <n v="14.148999999999999"/>
    <n v="82.1"/>
    <n v="0.23453039999999997"/>
    <n v="0.13322219999999999"/>
    <n v="0.1013082"/>
    <n v="0"/>
    <n v="5.6958899999999993E-2"/>
    <n v="0.14024739999999999"/>
    <n v="3.7249999999999998E-2"/>
    <n v="7.4099999999999999E-5"/>
    <n v="5.8659189423611105E-2"/>
    <n v="1"/>
    <n v="12.9"/>
    <n v="87.1"/>
    <n v="12.96"/>
    <n v="999.48599999999999"/>
    <n v="184.83"/>
    <n v="0"/>
    <n v="0"/>
    <n v="16551.174067011714"/>
    <n v="2319.4551893217108"/>
    <n v="87.49"/>
    <n v="81.2"/>
    <n v="86.06"/>
    <n v="17.3"/>
    <s v=""/>
    <n v="100"/>
    <n v="3.98"/>
    <n v="2"/>
    <n v="3.1"/>
    <n v="6.3"/>
    <s v=""/>
    <s v=""/>
    <n v="0"/>
    <m/>
    <s v=""/>
    <n v="8.3000000000000007"/>
    <n v="97.64"/>
    <n v="97.637009096960298"/>
    <n v="81.5"/>
    <n v="10"/>
    <n v="0"/>
    <n v="0"/>
    <n v="0"/>
    <n v="97.171475705828186"/>
    <n v="4"/>
    <n v="27"/>
    <n v="975.86823670000001"/>
    <n v="975.86823670000001"/>
  </r>
  <r>
    <x v="9"/>
    <x v="4"/>
    <n v="355440912"/>
    <s v="Terra Roxa"/>
    <n v="0.80354446087749198"/>
    <n v="8880"/>
    <n v="8522"/>
    <n v="358"/>
    <n v="40.384"/>
    <n v="95.97"/>
    <n v="0.14494509999999999"/>
    <n v="8.6330000000000004E-2"/>
    <n v="5.8615100000000003E-2"/>
    <n v="0"/>
    <n v="2.6610999999999999E-2"/>
    <n v="2.5989999999999997E-4"/>
    <n v="0.10749199999999999"/>
    <n v="1.05822E-2"/>
    <n v="1.8756687500000001E-2"/>
    <n v="1"/>
    <n v="53.33"/>
    <n v="46.67"/>
    <n v="6.11"/>
    <n v="471.69"/>
    <n v="226.17"/>
    <n v="3"/>
    <n v="0"/>
    <n v="9446.594594594595"/>
    <n v="1100.9189189189187"/>
    <n v="81.11"/>
    <n v="95.32"/>
    <n v="86.19"/>
    <n v="38.35"/>
    <s v=""/>
    <n v="85.09"/>
    <n v="15.1"/>
    <n v="5.4"/>
    <n v="13.3"/>
    <n v="18.899999999999999"/>
    <s v=""/>
    <s v=""/>
    <n v="0"/>
    <m/>
    <s v=""/>
    <n v="7.3"/>
    <n v="86.75"/>
    <n v="86.747555660266201"/>
    <n v="52.1"/>
    <n v="6.7"/>
    <n v="1"/>
    <n v="0"/>
    <n v="3"/>
    <n v="143.94865831186877"/>
    <n v="16"/>
    <n v="14"/>
    <n v="409.17954529999997"/>
    <n v="409.17954529999997"/>
  </r>
  <r>
    <x v="6"/>
    <x v="4"/>
    <n v="35545085"/>
    <s v="Tietê"/>
    <m/>
    <m/>
    <m/>
    <m/>
    <m/>
    <m/>
    <n v="0"/>
    <n v="0"/>
    <n v="0"/>
    <n v="0"/>
    <n v="0"/>
    <n v="0"/>
    <n v="0"/>
    <n v="0"/>
    <n v="0"/>
    <n v="0"/>
    <n v="0"/>
    <n v="0"/>
    <m/>
    <s v=""/>
    <m/>
    <m/>
    <m/>
    <s v=""/>
    <s v=""/>
    <m/>
    <m/>
    <m/>
    <m/>
    <s v=""/>
    <m/>
    <m/>
    <m/>
    <m/>
    <m/>
    <s v=""/>
    <s v=""/>
    <m/>
    <m/>
    <s v=""/>
    <m/>
    <m/>
    <m/>
    <m/>
    <m/>
    <m/>
    <m/>
    <n v="0"/>
    <m/>
    <n v="0"/>
    <n v="0"/>
    <m/>
    <m/>
  </r>
  <r>
    <x v="8"/>
    <x v="4"/>
    <n v="355450810"/>
    <s v="Tietê"/>
    <n v="1.28136834621289"/>
    <n v="39431"/>
    <n v="35958"/>
    <n v="3473"/>
    <n v="100.459"/>
    <n v="91.19"/>
    <n v="0.11044769999999998"/>
    <n v="6.7258100000000001E-2"/>
    <n v="4.3189599999999988E-2"/>
    <n v="0"/>
    <n v="5.3865000000000007E-3"/>
    <n v="4.4380500000000003E-2"/>
    <n v="4.6953799999999997E-2"/>
    <n v="1.3726899999999998E-2"/>
    <n v="0.11798677082175923"/>
    <n v="33"/>
    <n v="18.600000000000001"/>
    <n v="81.400000000000006"/>
    <n v="29.54"/>
    <n v="1993.896"/>
    <n v="1354.43"/>
    <n v="8"/>
    <n v="0"/>
    <n v="2975.1697902665414"/>
    <n v="423.88171743044813"/>
    <n v="98.3"/>
    <m/>
    <n v="89.04"/>
    <n v="40"/>
    <s v=""/>
    <n v="97.94"/>
    <n v="8.24"/>
    <n v="3"/>
    <n v="8.3000000000000007"/>
    <n v="8.1"/>
    <s v=""/>
    <s v=""/>
    <n v="0"/>
    <m/>
    <s v=""/>
    <n v="9.3000000000000007"/>
    <n v="97"/>
    <n v="36.569000000000003"/>
    <n v="32.1"/>
    <n v="4.5999999999999996"/>
    <n v="0"/>
    <n v="0"/>
    <n v="47"/>
    <n v="4.2377632383493413"/>
    <n v="8"/>
    <n v="35"/>
    <n v="1934.0791200000001"/>
    <n v="729.14782820000005"/>
  </r>
  <r>
    <x v="14"/>
    <x v="4"/>
    <n v="355460714"/>
    <s v="Timburi"/>
    <n v="-0.404461589724947"/>
    <n v="2587"/>
    <n v="1967"/>
    <n v="620"/>
    <n v="13.117000000000001"/>
    <n v="76.03"/>
    <n v="2.3160100000000003E-2"/>
    <n v="1.0603400000000001E-2"/>
    <n v="1.2556700000000001E-2"/>
    <n v="0.06"/>
    <n v="1.2500000000000001E-2"/>
    <n v="0"/>
    <n v="8.9367000000000023E-3"/>
    <n v="1.7233999999999999E-3"/>
    <n v="4.5595875000000001E-3"/>
    <n v="10"/>
    <n v="78.569999999999993"/>
    <n v="21.43"/>
    <n v="1.37"/>
    <n v="105.84"/>
    <n v="43.93"/>
    <n v="0"/>
    <n v="0"/>
    <n v="27671.71240819482"/>
    <n v="3169.4472361809044"/>
    <n v="67.680000000000007"/>
    <n v="92.76"/>
    <n v="64.94"/>
    <n v="25.14"/>
    <s v=""/>
    <n v="93.06"/>
    <n v="2.29"/>
    <n v="1"/>
    <n v="1.4"/>
    <n v="4.8"/>
    <s v=""/>
    <s v=""/>
    <n v="0"/>
    <m/>
    <s v=""/>
    <n v="9"/>
    <n v="84.77"/>
    <n v="84.768211920529794"/>
    <n v="58.5"/>
    <n v="7.1"/>
    <n v="0"/>
    <n v="0"/>
    <n v="2"/>
    <n v="285.11351081649383"/>
    <n v="11"/>
    <n v="3"/>
    <n v="89.718675500000003"/>
    <n v="89.718675500000003"/>
  </r>
  <r>
    <x v="8"/>
    <x v="4"/>
    <n v="355465610"/>
    <s v="Torre de Pedra"/>
    <n v="0.31051479044221802"/>
    <n v="2293"/>
    <n v="1579"/>
    <n v="714"/>
    <n v="32.159999999999997"/>
    <n v="68.86"/>
    <n v="1.7511200000000001E-2"/>
    <n v="1.7511200000000001E-2"/>
    <n v="0"/>
    <n v="0"/>
    <n v="1.7511200000000001E-2"/>
    <n v="0"/>
    <n v="0"/>
    <n v="0"/>
    <n v="5.4554291666666678E-3"/>
    <n v="0"/>
    <n v="100"/>
    <n v="0"/>
    <n v="1.0900000000000001"/>
    <n v="83.915999999999997"/>
    <n v="34.11"/>
    <n v="0"/>
    <n v="0"/>
    <n v="9077.0867858700385"/>
    <n v="1375.3161796772783"/>
    <n v="91.36"/>
    <n v="88.05"/>
    <n v="56.77"/>
    <n v="29.21"/>
    <s v=""/>
    <n v="100"/>
    <n v="7.3"/>
    <n v="2.7"/>
    <n v="12.5"/>
    <n v="0"/>
    <s v=""/>
    <s v=""/>
    <n v="0"/>
    <m/>
    <s v=""/>
    <n v="7.2"/>
    <n v="76.099999999999994"/>
    <n v="76.099426386233304"/>
    <n v="59.4"/>
    <n v="6.8"/>
    <n v="0"/>
    <n v="0"/>
    <n v="19"/>
    <n v="329.94654407726853"/>
    <n v="2"/>
    <n v="0"/>
    <n v="63.859594649999998"/>
    <n v="63.859594649999998"/>
  </r>
  <r>
    <x v="6"/>
    <x v="4"/>
    <n v="35547065"/>
    <s v="Torrinha"/>
    <m/>
    <m/>
    <m/>
    <m/>
    <m/>
    <m/>
    <n v="0"/>
    <n v="0"/>
    <n v="0"/>
    <n v="0"/>
    <n v="0"/>
    <n v="0"/>
    <n v="0"/>
    <n v="0"/>
    <n v="0"/>
    <n v="3"/>
    <n v="0"/>
    <n v="0"/>
    <m/>
    <s v=""/>
    <m/>
    <m/>
    <m/>
    <s v=""/>
    <s v=""/>
    <m/>
    <m/>
    <m/>
    <m/>
    <s v=""/>
    <m/>
    <m/>
    <m/>
    <m/>
    <m/>
    <s v=""/>
    <s v=""/>
    <m/>
    <m/>
    <s v=""/>
    <m/>
    <m/>
    <m/>
    <m/>
    <m/>
    <m/>
    <m/>
    <n v="0"/>
    <m/>
    <n v="0"/>
    <n v="0"/>
    <m/>
    <m/>
  </r>
  <r>
    <x v="7"/>
    <x v="4"/>
    <n v="355470613"/>
    <s v="Torrinha"/>
    <n v="0.46137997081496801"/>
    <n v="9558"/>
    <n v="8265"/>
    <n v="1293"/>
    <n v="30.716000000000001"/>
    <n v="86.47"/>
    <n v="4.1095899999999998E-2"/>
    <n v="3.8118300000000001E-2"/>
    <n v="2.9775999999999991E-3"/>
    <n v="0"/>
    <n v="2.5000000000000001E-2"/>
    <n v="1.2406E-2"/>
    <n v="1.2744E-3"/>
    <n v="2.4154999999999992E-3"/>
    <n v="2.2643001562500001E-2"/>
    <n v="7"/>
    <n v="45.16"/>
    <n v="54.84"/>
    <n v="5.89"/>
    <n v="454.464"/>
    <n v="78.06"/>
    <n v="0"/>
    <n v="0"/>
    <n v="10063.276836158193"/>
    <n v="1154.8022598870061"/>
    <n v="90.97"/>
    <n v="85.1"/>
    <n v="88.54"/>
    <n v="36.75"/>
    <s v=""/>
    <n v="100"/>
    <n v="3"/>
    <n v="1.3"/>
    <n v="3.7"/>
    <n v="0.9"/>
    <s v=""/>
    <s v=""/>
    <n v="0"/>
    <m/>
    <s v=""/>
    <n v="8.8000000000000007"/>
    <n v="97.44"/>
    <n v="97.438698713279905"/>
    <n v="82.8"/>
    <n v="10"/>
    <n v="0"/>
    <n v="0"/>
    <n v="1"/>
    <n v="110.4093904290654"/>
    <n v="14"/>
    <n v="17"/>
    <n v="442.82380769999997"/>
    <n v="442.82380769999997"/>
  </r>
  <r>
    <x v="7"/>
    <x v="4"/>
    <n v="355475513"/>
    <s v="Trabiju"/>
    <n v="1.0406734507106801"/>
    <n v="1637"/>
    <n v="1523"/>
    <n v="114"/>
    <n v="25.827999999999999"/>
    <n v="93.04"/>
    <n v="7.6504099999999992E-2"/>
    <n v="6.7802699999999994E-2"/>
    <n v="8.7013999999999998E-3"/>
    <n v="0"/>
    <n v="7.3703999999999992E-3"/>
    <n v="3.4489999999999998E-3"/>
    <n v="6.5557400000000002E-2"/>
    <n v="1.273E-4"/>
    <n v="4.2297692708333336E-3"/>
    <n v="0"/>
    <n v="42.86"/>
    <n v="57.14"/>
    <n v="1.08"/>
    <n v="83.16"/>
    <n v="15.8"/>
    <n v="0"/>
    <n v="0"/>
    <n v="14255.736102626755"/>
    <n v="1733.8057422113627"/>
    <n v="99.22"/>
    <m/>
    <n v="99.22"/>
    <n v="28.89"/>
    <s v=""/>
    <n v="99.22"/>
    <n v="19.62"/>
    <n v="10.3"/>
    <n v="22.6"/>
    <n v="9.6999999999999993"/>
    <s v=""/>
    <s v=""/>
    <n v="0"/>
    <m/>
    <s v=""/>
    <n v="7.5"/>
    <n v="90"/>
    <n v="90"/>
    <n v="81"/>
    <n v="9.8000000000000007"/>
    <n v="0"/>
    <n v="0"/>
    <n v="1"/>
    <n v="165.49366057077827"/>
    <n v="6"/>
    <n v="8"/>
    <n v="74.843999999999994"/>
    <n v="74.843999999999994"/>
  </r>
  <r>
    <x v="15"/>
    <x v="4"/>
    <n v="35548052"/>
    <s v="Tremembé"/>
    <n v="1.37532589862182"/>
    <n v="44174"/>
    <n v="40642"/>
    <n v="3532"/>
    <n v="229.571"/>
    <n v="92"/>
    <n v="0.46603980000000006"/>
    <n v="0.45113050000000005"/>
    <n v="1.49093E-2"/>
    <n v="1.17"/>
    <n v="8.5068999999999995E-3"/>
    <n v="3.2592599999999999E-2"/>
    <n v="0.40918000000000004"/>
    <n v="1.5760300000000001E-2"/>
    <n v="0.13372528135416667"/>
    <n v="51"/>
    <n v="73.33"/>
    <n v="26.67"/>
    <n v="32.74"/>
    <n v="2210.1120000000001"/>
    <n v="753.62"/>
    <n v="4"/>
    <n v="0"/>
    <n v="2070.32190881514"/>
    <n v="214.17123194639385"/>
    <n v="99.45"/>
    <n v="100"/>
    <n v="81.64"/>
    <n v="35.369999999999997"/>
    <s v=""/>
    <n v="100"/>
    <n v="36.99"/>
    <n v="16.100000000000001"/>
    <n v="47"/>
    <n v="5"/>
    <s v=""/>
    <s v=""/>
    <n v="0"/>
    <m/>
    <s v=""/>
    <n v="9.8000000000000007"/>
    <n v="84.49"/>
    <n v="84.489078210906897"/>
    <n v="65.900000000000006"/>
    <n v="7"/>
    <n v="0"/>
    <n v="0"/>
    <n v="39"/>
    <n v="6.7302157893119841"/>
    <n v="33"/>
    <n v="12"/>
    <n v="1867.3032559999999"/>
    <n v="1867.3032559999999"/>
  </r>
  <r>
    <x v="10"/>
    <x v="4"/>
    <n v="355490415"/>
    <s v="Três Fronteiras"/>
    <m/>
    <m/>
    <m/>
    <m/>
    <m/>
    <m/>
    <n v="1.4699000000000001E-3"/>
    <n v="1.1600000000000001E-5"/>
    <n v="1.4583E-3"/>
    <n v="0"/>
    <n v="0"/>
    <n v="0"/>
    <n v="1.4699000000000001E-3"/>
    <n v="0"/>
    <n v="0"/>
    <n v="0"/>
    <n v="50"/>
    <n v="50"/>
    <m/>
    <s v=""/>
    <m/>
    <m/>
    <m/>
    <s v=""/>
    <s v=""/>
    <m/>
    <m/>
    <m/>
    <m/>
    <s v=""/>
    <m/>
    <m/>
    <m/>
    <m/>
    <m/>
    <s v=""/>
    <s v=""/>
    <m/>
    <m/>
    <s v=""/>
    <m/>
    <m/>
    <m/>
    <m/>
    <m/>
    <m/>
    <m/>
    <n v="1"/>
    <m/>
    <n v="1"/>
    <n v="1"/>
    <m/>
    <m/>
  </r>
  <r>
    <x v="16"/>
    <x v="4"/>
    <n v="355490418"/>
    <s v="Três Fronteiras"/>
    <n v="0.30112993909923202"/>
    <n v="5503"/>
    <n v="4798"/>
    <n v="705"/>
    <n v="36.037999999999997"/>
    <n v="87.19"/>
    <n v="2.2790299999999999E-2"/>
    <n v="2.1694399999999999E-2"/>
    <n v="1.0958999999999999E-3"/>
    <n v="0.04"/>
    <n v="0"/>
    <n v="5.6849999999999999E-4"/>
    <n v="2.1972200000000001E-2"/>
    <n v="2.496E-4"/>
    <n v="1.4306366927083335E-2"/>
    <n v="0"/>
    <n v="50"/>
    <n v="50"/>
    <n v="3.41"/>
    <n v="262.76400000000001"/>
    <n v="78.760000000000005"/>
    <n v="0"/>
    <n v="0"/>
    <n v="6475.6823550790477"/>
    <n v="515.76231146647262"/>
    <n v="99.83"/>
    <n v="84.73"/>
    <n v="90.3"/>
    <n v="19.29"/>
    <s v=""/>
    <n v="100"/>
    <n v="6.93"/>
    <n v="2.1"/>
    <n v="8.3000000000000007"/>
    <n v="2.8"/>
    <s v=""/>
    <s v=""/>
    <n v="0"/>
    <m/>
    <s v=""/>
    <n v="8"/>
    <n v="92.14"/>
    <n v="92.138825005226806"/>
    <n v="70"/>
    <n v="7.6"/>
    <n v="0"/>
    <n v="0"/>
    <n v="1"/>
    <n v="0"/>
    <n v="8"/>
    <n v="8"/>
    <n v="242.1076621"/>
    <n v="242.1076621"/>
  </r>
  <r>
    <x v="6"/>
    <x v="4"/>
    <n v="35549535"/>
    <s v="Tuiuti"/>
    <n v="1.33031689437906"/>
    <n v="6325"/>
    <n v="3328"/>
    <n v="2997"/>
    <n v="50.012"/>
    <n v="52.62"/>
    <n v="2.1957800000000003E-2"/>
    <n v="1.7399200000000004E-2"/>
    <n v="4.5585999999999995E-3"/>
    <n v="0"/>
    <n v="0"/>
    <n v="1.8890000000000001E-4"/>
    <n v="1.53803E-2"/>
    <n v="6.3885999999999995E-3"/>
    <n v="1.2816360677083333E-2"/>
    <n v="29"/>
    <n v="44.59"/>
    <n v="55.41"/>
    <n v="2.3199999999999998"/>
    <n v="178.74"/>
    <n v="178.74"/>
    <n v="1"/>
    <n v="0"/>
    <n v="7578.6118577075094"/>
    <n v="997.1857707509879"/>
    <n v="77.81"/>
    <m/>
    <n v="47.73"/>
    <n v="48.05"/>
    <s v=""/>
    <n v="100"/>
    <n v="3.79"/>
    <n v="1.4"/>
    <n v="4.5999999999999996"/>
    <n v="2.2999999999999998"/>
    <s v=""/>
    <s v=""/>
    <n v="0"/>
    <m/>
    <s v=""/>
    <n v="9.5"/>
    <n v="43.65"/>
    <n v="0"/>
    <n v="0"/>
    <n v="0.6"/>
    <n v="0"/>
    <n v="0"/>
    <n v="11"/>
    <n v="0"/>
    <n v="33"/>
    <n v="41"/>
    <n v="78.020009999999999"/>
    <n v="0"/>
  </r>
  <r>
    <x v="0"/>
    <x v="4"/>
    <n v="355500020"/>
    <s v="Tupã"/>
    <n v="-0.10093289307199201"/>
    <n v="63057"/>
    <n v="60528"/>
    <n v="2529"/>
    <n v="100.232"/>
    <n v="95.99"/>
    <n v="0.22301940000000001"/>
    <n v="1.0986099999999999E-2"/>
    <n v="0.21203330000000001"/>
    <n v="0"/>
    <n v="0.20058980000000001"/>
    <n v="6.6292999999999994E-3"/>
    <n v="1.1020800000000001E-2"/>
    <n v="4.779499999999999E-3"/>
    <n v="0.18966020262847222"/>
    <n v="7"/>
    <n v="14.06"/>
    <n v="85.94"/>
    <n v="50.46"/>
    <n v="3405.78"/>
    <n v="330.32"/>
    <n v="0"/>
    <n v="0"/>
    <n v="2360.5613968314383"/>
    <n v="270.06422760359663"/>
    <n v="98.81"/>
    <n v="95.99"/>
    <n v="98.04"/>
    <n v="19.23"/>
    <s v=""/>
    <n v="100"/>
    <n v="12.01"/>
    <n v="5.3"/>
    <n v="1.8"/>
    <n v="41.4"/>
    <s v=""/>
    <s v=""/>
    <n v="0"/>
    <m/>
    <s v=""/>
    <n v="7.9"/>
    <n v="99.23"/>
    <n v="99.232090365624103"/>
    <n v="90.3"/>
    <n v="9.5"/>
    <n v="0"/>
    <n v="0"/>
    <n v="3"/>
    <n v="105.97900730589298"/>
    <n v="9"/>
    <n v="55"/>
    <n v="3379.6266869999999"/>
    <n v="3379.6266869999999"/>
  </r>
  <r>
    <x v="1"/>
    <x v="4"/>
    <n v="355500021"/>
    <s v="Tupã"/>
    <m/>
    <m/>
    <m/>
    <m/>
    <m/>
    <m/>
    <n v="2.7919800000000002E-2"/>
    <n v="1.6312600000000003E-2"/>
    <n v="1.16072E-2"/>
    <n v="0"/>
    <n v="0"/>
    <n v="9.634199999999999E-3"/>
    <n v="1.6312600000000003E-2"/>
    <n v="1.9729999999999999E-3"/>
    <n v="0"/>
    <n v="9"/>
    <n v="39.130000000000003"/>
    <n v="60.87"/>
    <m/>
    <s v=""/>
    <m/>
    <m/>
    <m/>
    <s v=""/>
    <s v=""/>
    <m/>
    <m/>
    <m/>
    <m/>
    <s v=""/>
    <m/>
    <m/>
    <m/>
    <m/>
    <m/>
    <s v=""/>
    <s v=""/>
    <m/>
    <m/>
    <s v=""/>
    <m/>
    <m/>
    <m/>
    <m/>
    <m/>
    <m/>
    <m/>
    <n v="4"/>
    <m/>
    <n v="9"/>
    <n v="14"/>
    <m/>
    <m/>
  </r>
  <r>
    <x v="0"/>
    <x v="4"/>
    <n v="355510920"/>
    <s v="Tupi Paulista"/>
    <n v="0.60621624445729205"/>
    <n v="14783"/>
    <n v="11610"/>
    <n v="3173"/>
    <n v="60.424999999999997"/>
    <n v="78.540000000000006"/>
    <n v="0.1263339"/>
    <n v="5.2903000000000004E-3"/>
    <n v="0.1210436"/>
    <n v="0"/>
    <n v="4.8888999999999998E-3"/>
    <n v="4.1669999999999999E-4"/>
    <n v="7.2767200000000004E-2"/>
    <n v="4.8261100000000001E-2"/>
    <n v="4.4999178240740741E-2"/>
    <n v="1"/>
    <n v="8.33"/>
    <n v="91.67"/>
    <n v="8.3800000000000008"/>
    <n v="646.21799999999996"/>
    <n v="191.8"/>
    <n v="1"/>
    <n v="0"/>
    <n v="3711.8744503821958"/>
    <n v="447.9848474599201"/>
    <n v="100"/>
    <n v="78.53"/>
    <n v="100"/>
    <n v="9.86"/>
    <s v=""/>
    <n v="100"/>
    <n v="17.55"/>
    <n v="7.3"/>
    <n v="1"/>
    <n v="57.6"/>
    <s v=""/>
    <s v=""/>
    <n v="0"/>
    <m/>
    <s v=""/>
    <n v="7.1"/>
    <n v="100"/>
    <n v="100"/>
    <n v="70.3"/>
    <n v="7.8"/>
    <n v="0"/>
    <n v="0"/>
    <n v="3"/>
    <n v="11.11131401833727"/>
    <n v="3"/>
    <n v="33"/>
    <n v="646.21799999999996"/>
    <n v="646.21799999999996"/>
  </r>
  <r>
    <x v="12"/>
    <x v="4"/>
    <n v="355520819"/>
    <s v="Turiúba"/>
    <n v="1.56140245314518E-2"/>
    <n v="1923"/>
    <n v="1607"/>
    <n v="316"/>
    <n v="12.561"/>
    <n v="83.57"/>
    <n v="6.1623400000000002E-2"/>
    <n v="5.6079200000000003E-2"/>
    <n v="5.5442E-3"/>
    <n v="0"/>
    <n v="5.0926000000000001E-3"/>
    <n v="0"/>
    <n v="5.6079200000000003E-2"/>
    <n v="4.5159999999999997E-4"/>
    <n v="3.9902250000000009E-3"/>
    <n v="7"/>
    <n v="40"/>
    <n v="60"/>
    <n v="1.1499999999999999"/>
    <n v="88.992000000000004"/>
    <n v="18.850000000000001"/>
    <n v="0"/>
    <n v="0"/>
    <n v="18367.301092043683"/>
    <n v="1311.9500780031194"/>
    <n v="79.680000000000007"/>
    <n v="95.88"/>
    <n v="77.989999999999995"/>
    <n v="20.98"/>
    <s v=""/>
    <n v="97.33"/>
    <n v="17.61"/>
    <n v="5.5"/>
    <n v="20.8"/>
    <n v="6.9"/>
    <s v=""/>
    <s v=""/>
    <n v="0"/>
    <m/>
    <s v=""/>
    <n v="8.3000000000000007"/>
    <n v="91.65"/>
    <n v="91.651090342679097"/>
    <n v="78.8"/>
    <n v="8.1999999999999993"/>
    <n v="0"/>
    <n v="0"/>
    <n v="0"/>
    <n v="125.30621706795979"/>
    <n v="6"/>
    <n v="9"/>
    <n v="81.562138320000003"/>
    <n v="81.562138320000003"/>
  </r>
  <r>
    <x v="10"/>
    <x v="4"/>
    <n v="355530715"/>
    <s v="Turmalina"/>
    <n v="-1.41835643554636"/>
    <n v="1869"/>
    <n v="1386"/>
    <n v="483"/>
    <n v="12.683"/>
    <n v="74.16"/>
    <n v="7.9757499999999981E-2"/>
    <n v="7.2874599999999984E-2"/>
    <n v="6.8828999999999991E-3"/>
    <n v="0"/>
    <n v="1.8564E-3"/>
    <n v="0"/>
    <n v="7.7828299999999975E-2"/>
    <n v="7.2800000000000008E-5"/>
    <n v="4.2816648437500006E-3"/>
    <n v="1"/>
    <n v="87.04"/>
    <n v="12.96"/>
    <n v="0.92"/>
    <n v="71.225999999999999"/>
    <n v="6.86"/>
    <n v="0"/>
    <n v="0"/>
    <n v="18897.977528089887"/>
    <n v="2024.7833065810594"/>
    <n v="87.97"/>
    <n v="71.14"/>
    <n v="85.76"/>
    <n v="10.64"/>
    <s v=""/>
    <n v="100"/>
    <n v="22.15"/>
    <n v="7.1"/>
    <n v="30.4"/>
    <n v="5.7"/>
    <s v=""/>
    <s v=""/>
    <n v="0"/>
    <m/>
    <s v=""/>
    <n v="8.6999999999999993"/>
    <n v="100"/>
    <n v="100"/>
    <n v="90.4"/>
    <n v="9.6999999999999993"/>
    <n v="0"/>
    <n v="0"/>
    <n v="23"/>
    <n v="46.710802292697544"/>
    <n v="47"/>
    <n v="7"/>
    <n v="71.225999999999999"/>
    <n v="71.225999999999999"/>
  </r>
  <r>
    <x v="2"/>
    <x v="4"/>
    <n v="355535616"/>
    <s v="Ubarana"/>
    <m/>
    <m/>
    <m/>
    <m/>
    <m/>
    <m/>
    <n v="0.12546299999999999"/>
    <n v="0.12546299999999999"/>
    <n v="0"/>
    <n v="0"/>
    <n v="0"/>
    <n v="0"/>
    <n v="0.12546299999999999"/>
    <n v="0"/>
    <n v="0"/>
    <n v="0"/>
    <n v="100"/>
    <n v="0"/>
    <m/>
    <s v=""/>
    <m/>
    <m/>
    <m/>
    <s v=""/>
    <s v=""/>
    <m/>
    <m/>
    <m/>
    <m/>
    <s v=""/>
    <m/>
    <m/>
    <m/>
    <m/>
    <m/>
    <s v=""/>
    <s v=""/>
    <m/>
    <m/>
    <s v=""/>
    <m/>
    <m/>
    <m/>
    <m/>
    <m/>
    <m/>
    <m/>
    <n v="0"/>
    <m/>
    <n v="1"/>
    <n v="0"/>
    <m/>
    <m/>
  </r>
  <r>
    <x v="12"/>
    <x v="4"/>
    <n v="355535619"/>
    <s v="Ubarana"/>
    <n v="1.67671733758881"/>
    <n v="5764"/>
    <n v="5312"/>
    <n v="452"/>
    <n v="27.416"/>
    <n v="92.16"/>
    <n v="3.1344500000000004E-2"/>
    <n v="1.21528E-2"/>
    <n v="1.9191700000000003E-2"/>
    <n v="0"/>
    <n v="1.90046E-2"/>
    <n v="1.158E-4"/>
    <n v="1.21528E-2"/>
    <n v="7.1299999999999998E-5"/>
    <n v="1.5010416666666667E-2"/>
    <n v="1"/>
    <n v="9.09"/>
    <n v="90.91"/>
    <n v="3.85"/>
    <n v="296.62200000000001"/>
    <n v="94.92"/>
    <n v="0"/>
    <n v="0"/>
    <n v="8589.7848716169319"/>
    <n v="711.25607217210245"/>
    <n v="100"/>
    <n v="99.12"/>
    <n v="100"/>
    <n v="34.58"/>
    <s v=""/>
    <n v="100"/>
    <n v="27.51"/>
    <n v="10"/>
    <n v="31.3"/>
    <n v="14.8"/>
    <s v=""/>
    <s v=""/>
    <n v="0"/>
    <m/>
    <s v=""/>
    <n v="7.4"/>
    <n v="100"/>
    <n v="100"/>
    <n v="68"/>
    <n v="7.9"/>
    <n v="0"/>
    <n v="0"/>
    <n v="1"/>
    <n v="126.57876474670367"/>
    <n v="1"/>
    <n v="10"/>
    <n v="296.62200000000001"/>
    <n v="296.62200000000001"/>
  </r>
  <r>
    <x v="21"/>
    <x v="4"/>
    <n v="35554063"/>
    <s v="Ubatuba"/>
    <n v="1.3379937272292299"/>
    <n v="84872"/>
    <n v="82870"/>
    <n v="2002"/>
    <n v="119.182"/>
    <n v="97.64"/>
    <n v="0.81460819999999989"/>
    <n v="0.80955619999999995"/>
    <n v="5.0520000000000001E-3"/>
    <n v="0"/>
    <n v="0.80138899999999991"/>
    <n v="3.3995000000000002E-3"/>
    <n v="1.1569999999999999E-4"/>
    <n v="9.7040000000000026E-3"/>
    <n v="0.18763873074999998"/>
    <n v="11"/>
    <n v="69.39"/>
    <n v="30.61"/>
    <n v="68.209999999999994"/>
    <n v="4604.2560000000003"/>
    <n v="3684.28"/>
    <n v="17"/>
    <n v="0"/>
    <n v="14621.330945423697"/>
    <n v="1612.6194740314827"/>
    <n v="72.63"/>
    <m/>
    <n v="30.13"/>
    <n v="17.739999999999998"/>
    <s v=""/>
    <n v="74.41"/>
    <n v="5.64"/>
    <n v="2.1"/>
    <n v="8"/>
    <n v="0.1"/>
    <s v=""/>
    <s v=""/>
    <n v="0"/>
    <m/>
    <s v=""/>
    <n v="9.4"/>
    <n v="29.84"/>
    <n v="29.725497050469698"/>
    <n v="20"/>
    <n v="3.7"/>
    <n v="3"/>
    <n v="0"/>
    <n v="50"/>
    <n v="426.88414955610131"/>
    <n v="34"/>
    <n v="15"/>
    <n v="1374.1345200000001"/>
    <n v="1368.6379810000001"/>
  </r>
  <r>
    <x v="5"/>
    <x v="4"/>
    <n v="355550517"/>
    <s v="Ubirajara"/>
    <n v="0.60382321744543199"/>
    <n v="4570"/>
    <n v="3356"/>
    <n v="1214"/>
    <n v="16.13"/>
    <n v="73.44"/>
    <n v="0.42335960000000006"/>
    <n v="0.42208980000000007"/>
    <n v="1.2698E-3"/>
    <n v="0"/>
    <n v="0"/>
    <n v="4.9351999999999998E-3"/>
    <n v="0.40998790000000002"/>
    <n v="8.4364999999999996E-3"/>
    <n v="8.3319192708333333E-3"/>
    <n v="4"/>
    <n v="70.59"/>
    <n v="29.41"/>
    <n v="2.41"/>
    <n v="185.54400000000001"/>
    <n v="48.3"/>
    <n v="0"/>
    <n v="0"/>
    <n v="17872.70021881838"/>
    <n v="1932.1838074398249"/>
    <n v="70.010000000000005"/>
    <n v="72.94"/>
    <n v="67.78"/>
    <n v="6.67"/>
    <s v=""/>
    <n v="95.98"/>
    <n v="30.9"/>
    <n v="16.3"/>
    <n v="38.700000000000003"/>
    <n v="0.5"/>
    <s v=""/>
    <s v=""/>
    <n v="0"/>
    <m/>
    <s v=""/>
    <n v="7.1"/>
    <n v="89.12"/>
    <n v="89.118086696562003"/>
    <n v="74"/>
    <n v="7.9"/>
    <n v="0"/>
    <n v="0"/>
    <n v="1"/>
    <n v="0"/>
    <n v="12"/>
    <n v="5"/>
    <n v="165.35326280000001"/>
    <n v="165.35326280000001"/>
  </r>
  <r>
    <x v="10"/>
    <x v="4"/>
    <n v="355560415"/>
    <s v="Uchoa"/>
    <n v="0.31991172213257102"/>
    <n v="9607"/>
    <n v="8994"/>
    <n v="613"/>
    <n v="38.091000000000001"/>
    <n v="93.62"/>
    <n v="5.38234E-2"/>
    <n v="9.2527999999999985E-3"/>
    <n v="4.4570600000000002E-2"/>
    <n v="0"/>
    <n v="0"/>
    <n v="2.1297499999999997E-2"/>
    <n v="2.7192600000000001E-2"/>
    <n v="5.3333E-3"/>
    <n v="2.5018229166666666E-2"/>
    <n v="1"/>
    <n v="39.29"/>
    <n v="60.71"/>
    <n v="6.51"/>
    <n v="502.2"/>
    <n v="40.18"/>
    <n v="2"/>
    <n v="0"/>
    <n v="6466.7346726345377"/>
    <n v="689.34735088997616"/>
    <n v="100"/>
    <n v="100"/>
    <n v="100"/>
    <n v="0"/>
    <s v=""/>
    <n v="100"/>
    <n v="8.5399999999999991"/>
    <n v="2.7"/>
    <n v="2.2000000000000002"/>
    <n v="21.2"/>
    <s v=""/>
    <s v=""/>
    <n v="0"/>
    <m/>
    <s v=""/>
    <n v="10"/>
    <n v="100"/>
    <n v="100"/>
    <n v="92"/>
    <n v="10"/>
    <n v="2"/>
    <n v="0"/>
    <n v="6"/>
    <n v="0"/>
    <n v="11"/>
    <n v="17"/>
    <n v="502.2"/>
    <n v="502.2"/>
  </r>
  <r>
    <x v="12"/>
    <x v="4"/>
    <n v="355570319"/>
    <s v="União Paulista"/>
    <n v="1.0885260477290399"/>
    <n v="1686"/>
    <n v="1331"/>
    <n v="355"/>
    <n v="21.300999999999998"/>
    <n v="78.94"/>
    <n v="4.1355000000000003E-3"/>
    <n v="0"/>
    <n v="4.1355000000000003E-3"/>
    <n v="0"/>
    <n v="4.0555999999999995E-3"/>
    <n v="0"/>
    <n v="0"/>
    <n v="7.9900000000000004E-5"/>
    <n v="3.4246875000000002E-3"/>
    <n v="2"/>
    <n v="0"/>
    <n v="100"/>
    <n v="0.95"/>
    <n v="73.278000000000006"/>
    <n v="20.28"/>
    <n v="0"/>
    <n v="0"/>
    <n v="11035.729537366547"/>
    <n v="935.23131672597833"/>
    <n v="78"/>
    <n v="79.36"/>
    <n v="76.989999999999995"/>
    <n v="9.8000000000000007"/>
    <s v=""/>
    <n v="100"/>
    <n v="2.1800000000000002"/>
    <n v="0.7"/>
    <n v="0"/>
    <n v="8.3000000000000007"/>
    <s v=""/>
    <s v=""/>
    <n v="0"/>
    <m/>
    <s v=""/>
    <n v="8.6999999999999993"/>
    <n v="96.44"/>
    <n v="96.444780635400903"/>
    <n v="72.3"/>
    <n v="7.8"/>
    <n v="0"/>
    <n v="0"/>
    <n v="0"/>
    <n v="116.79897800894241"/>
    <n v="0"/>
    <n v="5"/>
    <n v="70.672806350000002"/>
    <n v="70.672806350000002"/>
  </r>
  <r>
    <x v="10"/>
    <x v="4"/>
    <n v="355580215"/>
    <s v="Urânia"/>
    <n v="-0.180739065179047"/>
    <n v="8710"/>
    <n v="7496"/>
    <n v="1214"/>
    <n v="41.621000000000002"/>
    <n v="86.06"/>
    <n v="0.16522999999999999"/>
    <n v="0.15980349999999999"/>
    <n v="5.4265000000000008E-3"/>
    <n v="0"/>
    <n v="2.7778E-3"/>
    <n v="1.5670000000000001E-4"/>
    <n v="0.16151649999999998"/>
    <n v="7.7899999999999996E-4"/>
    <n v="2.0949364583333331E-2"/>
    <n v="6"/>
    <n v="82.35"/>
    <n v="17.649999999999999"/>
    <n v="5.39"/>
    <n v="415.42200000000003"/>
    <n v="91.39"/>
    <n v="2"/>
    <n v="0"/>
    <n v="5684.4454649827785"/>
    <n v="506.89322617680824"/>
    <n v="92.36"/>
    <n v="84.16"/>
    <n v="91.84"/>
    <n v="17.79"/>
    <s v=""/>
    <n v="100"/>
    <n v="38.89"/>
    <n v="12.1"/>
    <n v="52.9"/>
    <n v="3.9"/>
    <s v=""/>
    <s v=""/>
    <n v="0"/>
    <m/>
    <s v=""/>
    <n v="4.2"/>
    <n v="100"/>
    <n v="100"/>
    <n v="78"/>
    <n v="8.3000000000000007"/>
    <n v="0"/>
    <n v="0"/>
    <n v="6"/>
    <n v="14.320243404359424"/>
    <n v="56"/>
    <n v="12"/>
    <n v="415.42200000000003"/>
    <n v="415.42200000000003"/>
  </r>
  <r>
    <x v="16"/>
    <x v="4"/>
    <n v="355580218"/>
    <s v="Urânia"/>
    <m/>
    <m/>
    <m/>
    <m/>
    <m/>
    <m/>
    <n v="2.5312600000000001E-2"/>
    <n v="2.5312600000000001E-2"/>
    <n v="0"/>
    <n v="0"/>
    <n v="0"/>
    <n v="0"/>
    <n v="2.5312600000000001E-2"/>
    <n v="0"/>
    <n v="0"/>
    <n v="0"/>
    <n v="100"/>
    <n v="0"/>
    <m/>
    <s v=""/>
    <m/>
    <m/>
    <m/>
    <s v=""/>
    <s v=""/>
    <m/>
    <m/>
    <m/>
    <m/>
    <s v=""/>
    <m/>
    <m/>
    <m/>
    <m/>
    <m/>
    <s v=""/>
    <s v=""/>
    <m/>
    <m/>
    <s v=""/>
    <m/>
    <m/>
    <m/>
    <m/>
    <m/>
    <m/>
    <m/>
    <n v="0"/>
    <m/>
    <n v="7"/>
    <n v="0"/>
    <m/>
    <m/>
  </r>
  <r>
    <x v="2"/>
    <x v="4"/>
    <n v="355590116"/>
    <s v="Uru"/>
    <n v="-0.69461218113808798"/>
    <n v="1219"/>
    <n v="1117"/>
    <n v="102"/>
    <n v="8.26"/>
    <n v="91.63"/>
    <n v="7.6605000000000006E-3"/>
    <n v="4.8434000000000003E-3"/>
    <n v="2.8170999999999999E-3"/>
    <n v="0"/>
    <n v="2.8170999999999999E-3"/>
    <n v="0"/>
    <n v="4.8087E-3"/>
    <n v="3.4700000000000003E-5"/>
    <n v="2.8957598958333332E-3"/>
    <n v="0"/>
    <n v="75"/>
    <n v="25"/>
    <n v="0.74"/>
    <n v="56.808"/>
    <n v="12.19"/>
    <n v="0"/>
    <n v="0"/>
    <n v="28457.424118129613"/>
    <n v="2587.0385561936023"/>
    <n v="91.22"/>
    <n v="86.37"/>
    <n v="91.22"/>
    <n v="12.35"/>
    <s v=""/>
    <n v="100"/>
    <n v="1.7"/>
    <n v="0.7"/>
    <n v="1.4"/>
    <n v="2.8"/>
    <s v=""/>
    <s v=""/>
    <n v="0"/>
    <m/>
    <s v=""/>
    <n v="9.5"/>
    <n v="80.97"/>
    <n v="80.969479353680399"/>
    <n v="78.5"/>
    <n v="7.8"/>
    <n v="0"/>
    <n v="0"/>
    <n v="0"/>
    <n v="103.59974956199429"/>
    <n v="3"/>
    <n v="1"/>
    <n v="45.997141829999997"/>
    <n v="45.997141829999997"/>
  </r>
  <r>
    <x v="2"/>
    <x v="4"/>
    <n v="355600816"/>
    <s v="Urupês"/>
    <n v="0.46241972993812402"/>
    <n v="12997"/>
    <n v="11824"/>
    <n v="1173"/>
    <n v="40.017000000000003"/>
    <n v="90.97"/>
    <n v="8.3627800000000016E-2"/>
    <n v="8.1811999999999996E-3"/>
    <n v="7.5446600000000016E-2"/>
    <n v="0"/>
    <n v="3.9519799999999994E-2"/>
    <n v="2.3323000000000003E-3"/>
    <n v="3.7220599999999993E-2"/>
    <n v="4.5550999999999986E-3"/>
    <n v="3.9115569626157407E-2"/>
    <n v="5"/>
    <n v="23.53"/>
    <n v="76.47"/>
    <n v="8.4600000000000009"/>
    <n v="652.59"/>
    <n v="151.41"/>
    <n v="3"/>
    <n v="0"/>
    <n v="5920.4308686619988"/>
    <n v="558.07340155420479"/>
    <n v="98.87"/>
    <n v="88.49"/>
    <n v="95.04"/>
    <n v="7.9"/>
    <s v=""/>
    <n v="98.87"/>
    <n v="8.36"/>
    <n v="3.4"/>
    <n v="1.1000000000000001"/>
    <n v="32.799999999999997"/>
    <s v=""/>
    <s v=""/>
    <n v="0"/>
    <m/>
    <s v=""/>
    <n v="9.5"/>
    <n v="96"/>
    <n v="96"/>
    <n v="76.8"/>
    <n v="8.1999999999999993"/>
    <n v="0"/>
    <n v="0"/>
    <n v="7"/>
    <n v="102.26106990718897"/>
    <n v="12"/>
    <n v="39"/>
    <n v="626.4864"/>
    <n v="626.4864"/>
  </r>
  <r>
    <x v="10"/>
    <x v="4"/>
    <n v="355610715"/>
    <s v="Valentim Gentil"/>
    <n v="1.8847998320970201"/>
    <n v="12106"/>
    <n v="11185"/>
    <n v="921"/>
    <n v="81.134"/>
    <n v="92.39"/>
    <n v="3.6471899999999995E-2"/>
    <n v="1.0138399999999999E-2"/>
    <n v="2.6333499999999996E-2"/>
    <n v="0"/>
    <n v="0"/>
    <n v="1.9222E-3"/>
    <n v="3.0063199999999995E-2"/>
    <n v="4.4865E-3"/>
    <n v="3.6850439814814812E-2"/>
    <n v="2"/>
    <n v="17.649999999999999"/>
    <n v="82.35"/>
    <n v="8.06"/>
    <n v="621.54"/>
    <n v="74.58"/>
    <n v="0"/>
    <n v="0"/>
    <n v="2943.6378655212293"/>
    <n v="260.49892615232108"/>
    <n v="100"/>
    <n v="91.28"/>
    <n v="99.93"/>
    <n v="12.06"/>
    <s v=""/>
    <n v="100"/>
    <n v="40.11"/>
    <n v="12.8"/>
    <n v="45.1"/>
    <n v="27"/>
    <s v=""/>
    <s v=""/>
    <n v="0"/>
    <m/>
    <s v=""/>
    <n v="8.6"/>
    <n v="100"/>
    <n v="100"/>
    <n v="88"/>
    <n v="10"/>
    <n v="0"/>
    <n v="0"/>
    <n v="7"/>
    <n v="0"/>
    <n v="6"/>
    <n v="28"/>
    <n v="621.54"/>
    <n v="621.54"/>
  </r>
  <r>
    <x v="16"/>
    <x v="4"/>
    <n v="355610718"/>
    <s v="Valentim Gentil"/>
    <m/>
    <m/>
    <m/>
    <m/>
    <m/>
    <m/>
    <n v="0.10790860000000001"/>
    <n v="0.1072188"/>
    <n v="6.8979999999999996E-4"/>
    <n v="0"/>
    <n v="0"/>
    <n v="1.8600000000000001E-3"/>
    <n v="0.1056319"/>
    <n v="4.1669999999999999E-4"/>
    <n v="0"/>
    <n v="1"/>
    <n v="75"/>
    <n v="25"/>
    <m/>
    <s v=""/>
    <m/>
    <m/>
    <m/>
    <s v=""/>
    <s v=""/>
    <m/>
    <m/>
    <m/>
    <m/>
    <s v=""/>
    <m/>
    <m/>
    <m/>
    <m/>
    <m/>
    <s v=""/>
    <s v=""/>
    <m/>
    <m/>
    <s v=""/>
    <m/>
    <m/>
    <m/>
    <m/>
    <m/>
    <m/>
    <m/>
    <n v="1"/>
    <m/>
    <n v="6"/>
    <n v="2"/>
    <m/>
    <m/>
  </r>
  <r>
    <x v="6"/>
    <x v="4"/>
    <n v="35562065"/>
    <s v="Valinhos"/>
    <n v="2.04295413891986"/>
    <n v="118947"/>
    <n v="113535"/>
    <n v="5412"/>
    <n v="800.82799999999997"/>
    <n v="95.45"/>
    <n v="0.45322169999999995"/>
    <n v="0.302178"/>
    <n v="0.15104369999999995"/>
    <n v="0"/>
    <n v="0.26528870000000004"/>
    <n v="0.12630539999999998"/>
    <n v="1.30779E-2"/>
    <n v="4.854969999999996E-2"/>
    <n v="0.3739843740451389"/>
    <n v="72"/>
    <n v="16.440000000000001"/>
    <n v="83.56"/>
    <n v="104.63"/>
    <n v="6277.6080000000002"/>
    <n v="850.62"/>
    <n v="20"/>
    <n v="0"/>
    <n v="487.8327322252768"/>
    <n v="66.281621226260427"/>
    <n v="90.25"/>
    <n v="100"/>
    <n v="86.44"/>
    <n v="35.770000000000003"/>
    <s v=""/>
    <n v="94.84"/>
    <n v="64.75"/>
    <n v="24.6"/>
    <n v="67.2"/>
    <n v="60.4"/>
    <s v=""/>
    <s v=""/>
    <n v="0"/>
    <m/>
    <s v=""/>
    <n v="9.5"/>
    <n v="91"/>
    <n v="91"/>
    <n v="86.5"/>
    <n v="9.6"/>
    <n v="3"/>
    <n v="0"/>
    <n v="146"/>
    <n v="70.858575489043091"/>
    <n v="48"/>
    <n v="244"/>
    <n v="5712.6232799999998"/>
    <n v="5712.6232799999998"/>
  </r>
  <r>
    <x v="12"/>
    <x v="4"/>
    <n v="355630519"/>
    <s v="Valparaíso"/>
    <n v="1.1744927244832"/>
    <n v="23438"/>
    <n v="22687"/>
    <n v="751"/>
    <n v="27.292999999999999"/>
    <n v="96.8"/>
    <n v="5.1267699999999999E-2"/>
    <n v="4.8898499999999998E-2"/>
    <n v="2.3691999999999997E-3"/>
    <n v="0"/>
    <n v="0"/>
    <n v="1.5660000000000001E-3"/>
    <n v="4.8898499999999998E-2"/>
    <n v="8.0320000000000001E-4"/>
    <n v="6.8277009930555549E-2"/>
    <n v="5"/>
    <n v="56.25"/>
    <n v="43.75"/>
    <n v="16.850000000000001"/>
    <n v="1300.05"/>
    <n v="326.97000000000003"/>
    <n v="2"/>
    <n v="0"/>
    <n v="8369.0553801518909"/>
    <n v="861.1246693403873"/>
    <n v="95.7"/>
    <m/>
    <n v="95.6"/>
    <n v="35.75"/>
    <s v=""/>
    <n v="100"/>
    <n v="5.92"/>
    <n v="2.2000000000000002"/>
    <n v="3"/>
    <n v="13.4"/>
    <s v=""/>
    <s v=""/>
    <n v="0"/>
    <m/>
    <s v=""/>
    <n v="9"/>
    <n v="100"/>
    <n v="100"/>
    <n v="74.8"/>
    <n v="8.1"/>
    <n v="0"/>
    <n v="0"/>
    <n v="2"/>
    <n v="0"/>
    <n v="9"/>
    <n v="7"/>
    <n v="1300.05"/>
    <n v="1300.05"/>
  </r>
  <r>
    <x v="0"/>
    <x v="4"/>
    <n v="355630520"/>
    <s v="Valparaíso"/>
    <m/>
    <m/>
    <m/>
    <m/>
    <m/>
    <m/>
    <n v="8.3645799999999992E-2"/>
    <n v="0"/>
    <n v="8.3645799999999992E-2"/>
    <n v="0"/>
    <n v="0"/>
    <n v="8.2407399999999992E-2"/>
    <n v="4.8600000000000002E-5"/>
    <n v="1.1898E-3"/>
    <n v="0"/>
    <n v="0"/>
    <n v="0"/>
    <n v="100"/>
    <m/>
    <s v=""/>
    <m/>
    <m/>
    <m/>
    <s v=""/>
    <s v=""/>
    <m/>
    <m/>
    <m/>
    <m/>
    <s v=""/>
    <m/>
    <m/>
    <m/>
    <m/>
    <m/>
    <s v=""/>
    <s v=""/>
    <m/>
    <m/>
    <s v=""/>
    <m/>
    <m/>
    <m/>
    <m/>
    <m/>
    <m/>
    <m/>
    <n v="8"/>
    <m/>
    <n v="0"/>
    <n v="6"/>
    <m/>
    <m/>
  </r>
  <r>
    <x v="6"/>
    <x v="4"/>
    <n v="35563545"/>
    <s v="Vargem"/>
    <n v="1.6917524029072399"/>
    <n v="9531"/>
    <n v="5524"/>
    <n v="4007"/>
    <n v="66.837000000000003"/>
    <n v="57.96"/>
    <n v="2.4309399999999998E-2"/>
    <n v="2.0538400000000002E-2"/>
    <n v="3.770999999999997E-3"/>
    <n v="0"/>
    <n v="1.7905600000000001E-2"/>
    <n v="5.775E-4"/>
    <n v="2.9389999999999999E-4"/>
    <n v="5.5323999999999972E-3"/>
    <n v="1.2072600000000001E-2"/>
    <n v="26"/>
    <n v="17.32"/>
    <n v="82.68"/>
    <n v="3.52"/>
    <n v="271.24200000000002"/>
    <n v="137.47999999999999"/>
    <n v="1"/>
    <n v="0"/>
    <n v="5691.1048158640224"/>
    <n v="727.93201133144487"/>
    <n v="48.64"/>
    <m/>
    <n v="31.82"/>
    <n v="30.24"/>
    <s v=""/>
    <n v="96.83"/>
    <n v="3.74"/>
    <n v="1.4"/>
    <n v="4.8"/>
    <n v="1.7"/>
    <s v=""/>
    <s v=""/>
    <n v="0"/>
    <m/>
    <s v=""/>
    <n v="3.3"/>
    <n v="50.32"/>
    <n v="50.322224268090601"/>
    <n v="49.3"/>
    <n v="6"/>
    <n v="0"/>
    <n v="0"/>
    <n v="13"/>
    <n v="149.09795735798417"/>
    <n v="22"/>
    <n v="105"/>
    <n v="136.49500750000001"/>
    <n v="136.49500750000001"/>
  </r>
  <r>
    <x v="4"/>
    <x v="4"/>
    <n v="35564044"/>
    <s v="Vargem Grande do Sul"/>
    <n v="0.64621797431618799"/>
    <n v="40652"/>
    <n v="38935"/>
    <n v="1717"/>
    <n v="152.523"/>
    <n v="95.78"/>
    <n v="0.11699929999999999"/>
    <n v="0.10765299999999998"/>
    <n v="9.3463000000000001E-3"/>
    <n v="0"/>
    <n v="0"/>
    <n v="1.7155999999999999E-3"/>
    <n v="0.10595550000000001"/>
    <n v="9.3282E-3"/>
    <n v="0.12374393518518519"/>
    <n v="22"/>
    <n v="50.88"/>
    <n v="49.12"/>
    <n v="31.94"/>
    <n v="2156.058"/>
    <n v="564.88"/>
    <n v="6"/>
    <n v="0"/>
    <n v="2986.6574830266654"/>
    <n v="325.81717996654538"/>
    <n v="100"/>
    <n v="94.93"/>
    <n v="100"/>
    <n v="22.67"/>
    <s v=""/>
    <n v="100"/>
    <n v="29.92"/>
    <n v="10.1"/>
    <n v="43"/>
    <n v="2.6"/>
    <s v=""/>
    <s v=""/>
    <n v="0"/>
    <m/>
    <s v=""/>
    <n v="7.1"/>
    <n v="100"/>
    <n v="90"/>
    <n v="73.8"/>
    <n v="7.8"/>
    <n v="0"/>
    <n v="0"/>
    <n v="6"/>
    <n v="0"/>
    <n v="29"/>
    <n v="28"/>
    <n v="2156.058"/>
    <n v="1940.4521999999999"/>
  </r>
  <r>
    <x v="3"/>
    <x v="4"/>
    <n v="35564049"/>
    <s v="Vargem Grande do Sul"/>
    <m/>
    <m/>
    <m/>
    <m/>
    <m/>
    <m/>
    <n v="0.2720014"/>
    <n v="0.27039259999999998"/>
    <n v="1.6088000000000001E-3"/>
    <n v="0"/>
    <n v="0"/>
    <n v="2.7779999999999998E-4"/>
    <n v="0.26980229999999999"/>
    <n v="1.9212999999999999E-3"/>
    <n v="0"/>
    <n v="16"/>
    <n v="84"/>
    <n v="16"/>
    <m/>
    <s v=""/>
    <m/>
    <m/>
    <m/>
    <s v=""/>
    <s v=""/>
    <m/>
    <m/>
    <m/>
    <m/>
    <s v=""/>
    <m/>
    <m/>
    <m/>
    <m/>
    <m/>
    <s v=""/>
    <s v=""/>
    <m/>
    <m/>
    <s v=""/>
    <m/>
    <m/>
    <m/>
    <m/>
    <m/>
    <m/>
    <m/>
    <n v="0"/>
    <m/>
    <n v="21"/>
    <n v="4"/>
    <m/>
    <m/>
  </r>
  <r>
    <x v="18"/>
    <x v="4"/>
    <n v="35564536"/>
    <s v="Vargem Grande Paulista"/>
    <m/>
    <m/>
    <m/>
    <m/>
    <m/>
    <m/>
    <n v="0"/>
    <n v="0"/>
    <n v="0"/>
    <n v="0"/>
    <n v="0"/>
    <n v="0"/>
    <n v="0"/>
    <n v="0"/>
    <n v="0"/>
    <n v="3"/>
    <n v="0"/>
    <n v="0"/>
    <m/>
    <s v=""/>
    <m/>
    <m/>
    <m/>
    <s v=""/>
    <s v=""/>
    <m/>
    <m/>
    <m/>
    <m/>
    <s v=""/>
    <m/>
    <m/>
    <m/>
    <m/>
    <m/>
    <s v=""/>
    <s v=""/>
    <m/>
    <m/>
    <s v=""/>
    <m/>
    <m/>
    <m/>
    <m/>
    <m/>
    <m/>
    <m/>
    <n v="3"/>
    <m/>
    <n v="0"/>
    <n v="0"/>
    <m/>
    <m/>
  </r>
  <r>
    <x v="8"/>
    <x v="4"/>
    <n v="355645310"/>
    <s v="Vargem Grande Paulista"/>
    <n v="2.3518811393279799"/>
    <n v="48905"/>
    <n v="48905"/>
    <n v="0"/>
    <n v="1459.415"/>
    <n v="100"/>
    <n v="8.0597999999999989E-3"/>
    <n v="1.7388000000000002E-3"/>
    <n v="6.3209999999999985E-3"/>
    <n v="0"/>
    <n v="0"/>
    <n v="2.1250000000000002E-3"/>
    <n v="6.8139999999999997E-4"/>
    <n v="5.2533999999999992E-3"/>
    <n v="0.14042521700810187"/>
    <n v="6"/>
    <n v="21.43"/>
    <n v="78.569999999999993"/>
    <n v="39.630000000000003"/>
    <n v="2675.268"/>
    <n v="2500.5700000000002"/>
    <n v="2"/>
    <n v="0"/>
    <n v="277.28207749718842"/>
    <n v="38.690522441468154"/>
    <n v="94.33"/>
    <n v="100"/>
    <n v="33.08"/>
    <n v="33.43"/>
    <s v=""/>
    <n v="94.33"/>
    <n v="5.37"/>
    <n v="1.9"/>
    <n v="1.9"/>
    <n v="10.5"/>
    <s v=""/>
    <s v=""/>
    <n v="0"/>
    <m/>
    <s v=""/>
    <n v="8.6999999999999993"/>
    <n v="29.15"/>
    <n v="8.1625002580352195"/>
    <n v="6.5"/>
    <n v="1.5"/>
    <n v="1"/>
    <n v="0"/>
    <n v="38"/>
    <n v="0"/>
    <n v="6"/>
    <n v="22"/>
    <n v="779.88841930000001"/>
    <n v="218.36875739999999"/>
  </r>
  <r>
    <x v="6"/>
    <x v="4"/>
    <n v="35565035"/>
    <s v="Várzea Paulista"/>
    <n v="1.3369304998067899"/>
    <n v="115562"/>
    <n v="115562"/>
    <n v="0"/>
    <n v="3337.049"/>
    <n v="100"/>
    <n v="0.18422690000000003"/>
    <n v="0.14198840000000001"/>
    <n v="4.2238500000000005E-2"/>
    <n v="0"/>
    <n v="6.83333E-2"/>
    <n v="0.1037695"/>
    <n v="0"/>
    <n v="1.2124100000000002E-2"/>
    <n v="0.37493622766898144"/>
    <n v="2"/>
    <n v="11.54"/>
    <n v="88.46"/>
    <n v="105.99"/>
    <n v="6359.6880000000001"/>
    <n v="1390.12"/>
    <n v="10"/>
    <n v="0"/>
    <n v="114.61483878783683"/>
    <n v="16.373548398262404"/>
    <n v="93.13"/>
    <n v="100"/>
    <n v="88.63"/>
    <n v="36.83"/>
    <s v=""/>
    <n v="93.13"/>
    <n v="115.14"/>
    <n v="43.9"/>
    <n v="142"/>
    <n v="70.400000000000006"/>
    <s v=""/>
    <s v=""/>
    <n v="0"/>
    <m/>
    <s v=""/>
    <n v="8.6"/>
    <n v="79.739999999999995"/>
    <n v="79.736418598582006"/>
    <n v="78.099999999999994"/>
    <n v="8.3000000000000007"/>
    <n v="0"/>
    <n v="0"/>
    <n v="44"/>
    <n v="18.136417604338547"/>
    <n v="6"/>
    <n v="46"/>
    <n v="5070.9874449999998"/>
    <n v="5070.9874449999998"/>
  </r>
  <r>
    <x v="0"/>
    <x v="4"/>
    <n v="355660220"/>
    <s v="Vera Cruz"/>
    <n v="-0.32056676238413401"/>
    <n v="10604"/>
    <n v="9421"/>
    <n v="1183"/>
    <n v="42.783999999999999"/>
    <n v="88.84"/>
    <n v="2.2432400000000002E-2"/>
    <n v="1.1493000000000001E-2"/>
    <n v="1.09394E-2"/>
    <n v="0"/>
    <n v="0"/>
    <n v="0"/>
    <n v="2.1205599999999995E-2"/>
    <n v="1.2268000000000001E-3"/>
    <n v="2.4636669150641024E-2"/>
    <n v="3"/>
    <n v="50"/>
    <n v="50"/>
    <n v="6.68"/>
    <n v="515.48400000000004"/>
    <n v="91.14"/>
    <n v="0"/>
    <n v="0"/>
    <n v="5620.8072425499813"/>
    <n v="654.27385892116172"/>
    <m/>
    <n v="86.94"/>
    <m/>
    <m/>
    <s v=""/>
    <m/>
    <n v="3.64"/>
    <n v="1.6"/>
    <n v="2.2000000000000002"/>
    <n v="7.6"/>
    <s v=""/>
    <s v=""/>
    <n v="0"/>
    <m/>
    <s v=""/>
    <n v="9.6"/>
    <n v="98"/>
    <n v="98"/>
    <n v="82.3"/>
    <n v="9.5"/>
    <n v="0"/>
    <n v="0"/>
    <n v="0"/>
    <n v="0"/>
    <n v="7"/>
    <n v="7"/>
    <n v="505.17432000000002"/>
    <n v="505.17432000000002"/>
  </r>
  <r>
    <x v="1"/>
    <x v="4"/>
    <n v="355660221"/>
    <s v="Vera Cruz"/>
    <m/>
    <m/>
    <m/>
    <m/>
    <m/>
    <m/>
    <n v="8.1598999999999994E-3"/>
    <n v="2.4488999999999995E-3"/>
    <n v="5.7109999999999999E-3"/>
    <n v="0"/>
    <n v="0"/>
    <n v="0"/>
    <n v="6.324999999999999E-3"/>
    <n v="1.8349000000000009E-3"/>
    <n v="0"/>
    <n v="3"/>
    <n v="30"/>
    <n v="70"/>
    <m/>
    <s v=""/>
    <m/>
    <m/>
    <m/>
    <s v=""/>
    <s v=""/>
    <m/>
    <m/>
    <m/>
    <m/>
    <s v=""/>
    <m/>
    <m/>
    <m/>
    <m/>
    <m/>
    <s v=""/>
    <s v=""/>
    <m/>
    <m/>
    <s v=""/>
    <m/>
    <m/>
    <m/>
    <m/>
    <m/>
    <m/>
    <m/>
    <n v="1"/>
    <m/>
    <n v="6"/>
    <n v="14"/>
    <m/>
    <m/>
  </r>
  <r>
    <x v="6"/>
    <x v="4"/>
    <n v="35567015"/>
    <s v="Vinhedo"/>
    <n v="2.4398403163364799"/>
    <n v="72287"/>
    <n v="70015"/>
    <n v="2272"/>
    <n v="884.35299999999995"/>
    <n v="96.86"/>
    <n v="0.46470670000000003"/>
    <n v="0.32488520000000004"/>
    <n v="0.13982150000000002"/>
    <n v="0"/>
    <n v="0.31419790000000009"/>
    <n v="0.10002249999999994"/>
    <n v="7.1438999999999999E-3"/>
    <n v="4.3342399999999975E-2"/>
    <n v="0.20248107426157408"/>
    <n v="61"/>
    <n v="12.65"/>
    <n v="87.35"/>
    <n v="57.23"/>
    <n v="3862.8359999999998"/>
    <n v="640.23"/>
    <n v="9"/>
    <n v="0"/>
    <n v="440.62362527148724"/>
    <n v="61.076542116839818"/>
    <n v="92.02"/>
    <m/>
    <n v="82.33"/>
    <n v="30.24"/>
    <s v=""/>
    <n v="95"/>
    <n v="119.16"/>
    <n v="46"/>
    <n v="130"/>
    <n v="99.9"/>
    <s v=""/>
    <s v=""/>
    <n v="0"/>
    <m/>
    <s v=""/>
    <n v="9.5"/>
    <n v="85"/>
    <n v="85"/>
    <n v="83.4"/>
    <n v="9.5"/>
    <n v="1"/>
    <n v="0"/>
    <n v="107"/>
    <n v="155.07622188647656"/>
    <n v="21"/>
    <n v="145"/>
    <n v="3283.4106000000002"/>
    <n v="3283.4106000000002"/>
  </r>
  <r>
    <x v="9"/>
    <x v="4"/>
    <n v="355680012"/>
    <s v="Viradouro"/>
    <n v="0.67742247911890496"/>
    <n v="17952"/>
    <n v="17427"/>
    <n v="525"/>
    <n v="81.957999999999998"/>
    <n v="97.08"/>
    <n v="0.21351579999999998"/>
    <n v="0.14916309999999999"/>
    <n v="6.4352699999999999E-2"/>
    <n v="0"/>
    <n v="5.6701800000000004E-2"/>
    <n v="7.1299999999999998E-4"/>
    <n v="0.1554933"/>
    <n v="6.0769999999999986E-4"/>
    <n v="5.414281644444445E-2"/>
    <n v="2"/>
    <n v="44.83"/>
    <n v="55.17"/>
    <n v="12.6"/>
    <n v="972"/>
    <n v="413.84"/>
    <n v="3"/>
    <n v="0"/>
    <n v="4584.9465240641712"/>
    <n v="527.00534759358277"/>
    <n v="99.08"/>
    <n v="97.08"/>
    <n v="99.08"/>
    <n v="40.81"/>
    <s v=""/>
    <n v="98.64"/>
    <n v="22.71"/>
    <n v="8.1999999999999993"/>
    <n v="23.3"/>
    <n v="21.5"/>
    <s v=""/>
    <s v=""/>
    <n v="0"/>
    <m/>
    <s v=""/>
    <n v="7.5"/>
    <n v="97"/>
    <n v="97"/>
    <n v="57.4"/>
    <n v="7.2"/>
    <n v="0"/>
    <n v="0"/>
    <n v="6"/>
    <n v="105.27712399019229"/>
    <n v="13"/>
    <n v="16"/>
    <n v="942.84"/>
    <n v="942.84"/>
  </r>
  <r>
    <x v="10"/>
    <x v="4"/>
    <n v="355690915"/>
    <s v="Vista Alegre do Alto"/>
    <n v="2.3784875705054702"/>
    <n v="7595"/>
    <n v="7137"/>
    <n v="458"/>
    <n v="79.695999999999998"/>
    <n v="93.97"/>
    <n v="0.30696789999999996"/>
    <n v="0.13129639999999998"/>
    <n v="0.17567149999999998"/>
    <n v="0"/>
    <n v="0"/>
    <n v="9.031489999999999E-2"/>
    <n v="0.20566339999999997"/>
    <n v="1.09896E-2"/>
    <n v="1.8243822916666666E-2"/>
    <n v="6"/>
    <n v="13.73"/>
    <n v="86.27"/>
    <n v="5.28"/>
    <n v="406.99799999999999"/>
    <n v="118.03"/>
    <n v="0"/>
    <n v="0"/>
    <n v="2906.5437788018435"/>
    <n v="290.65437788018431"/>
    <n v="92.24"/>
    <n v="92.24"/>
    <n v="92.24"/>
    <n v="20"/>
    <s v=""/>
    <n v="100"/>
    <n v="139.53"/>
    <n v="43.9"/>
    <n v="87.5"/>
    <n v="251"/>
    <s v=""/>
    <s v=""/>
    <n v="0"/>
    <m/>
    <s v=""/>
    <n v="7.3"/>
    <n v="100"/>
    <n v="100"/>
    <n v="71"/>
    <n v="7.8"/>
    <n v="0"/>
    <n v="0"/>
    <n v="7"/>
    <n v="0"/>
    <n v="7"/>
    <n v="44"/>
    <n v="406.99799999999999"/>
    <n v="406.99799999999999"/>
  </r>
  <r>
    <x v="10"/>
    <x v="4"/>
    <n v="355695815"/>
    <s v="Vitória Brasil"/>
    <n v="0.207835593867367"/>
    <n v="1752"/>
    <n v="1521"/>
    <n v="231"/>
    <n v="35.167000000000002"/>
    <n v="86.82"/>
    <n v="1.03435E-2"/>
    <n v="4.8227000000000001E-3"/>
    <n v="5.5208000000000002E-3"/>
    <n v="0"/>
    <n v="5.0000000000000001E-3"/>
    <n v="0"/>
    <n v="5.3435000000000002E-3"/>
    <n v="0"/>
    <n v="3.9707437500000001E-3"/>
    <n v="2"/>
    <n v="70"/>
    <n v="30"/>
    <n v="1.06"/>
    <n v="81.486000000000004"/>
    <n v="14.99"/>
    <n v="0"/>
    <n v="0"/>
    <n v="6660"/>
    <n v="899.99999999999977"/>
    <n v="87.03"/>
    <n v="100"/>
    <n v="87.36"/>
    <n v="11.65"/>
    <s v=""/>
    <n v="100"/>
    <n v="8.6199999999999992"/>
    <n v="2.8"/>
    <n v="6.9"/>
    <n v="11"/>
    <s v=""/>
    <s v=""/>
    <n v="0"/>
    <m/>
    <s v=""/>
    <n v="9"/>
    <n v="93.8"/>
    <n v="93.795379537953806"/>
    <n v="81.599999999999994"/>
    <n v="9.6"/>
    <n v="0"/>
    <n v="0"/>
    <n v="1"/>
    <n v="125.92099402032679"/>
    <n v="7"/>
    <n v="3"/>
    <n v="76.430102969999993"/>
    <n v="76.430102969999993"/>
  </r>
  <r>
    <x v="8"/>
    <x v="4"/>
    <n v="355700610"/>
    <s v="Votorantim"/>
    <n v="1.0559187192308299"/>
    <n v="115495"/>
    <n v="111090"/>
    <n v="4405"/>
    <n v="627.69000000000005"/>
    <n v="96.19"/>
    <n v="2.6238301000000002"/>
    <n v="2.5945669000000002"/>
    <n v="2.9263199999999993E-2"/>
    <n v="0"/>
    <n v="2.4651250000000005"/>
    <n v="0.13466739999999999"/>
    <n v="4.4425000000000003E-3"/>
    <n v="1.95952E-2"/>
    <n v="0.38449622247685189"/>
    <n v="32"/>
    <n v="36"/>
    <n v="64"/>
    <n v="102.89"/>
    <n v="6173.55"/>
    <n v="1328.04"/>
    <n v="0"/>
    <n v="1"/>
    <n v="450.53378934152994"/>
    <n v="70.993203168968336"/>
    <n v="95.56"/>
    <n v="98.1"/>
    <n v="94.6"/>
    <n v="23.36"/>
    <s v=""/>
    <n v="99.35"/>
    <n v="437.31"/>
    <n v="159"/>
    <n v="763.1"/>
    <n v="11.3"/>
    <s v=""/>
    <s v=""/>
    <n v="0"/>
    <m/>
    <s v=""/>
    <n v="7.3"/>
    <n v="98"/>
    <n v="96.04"/>
    <n v="78.5"/>
    <n v="8.5"/>
    <n v="0"/>
    <n v="1"/>
    <n v="41"/>
    <n v="641.09862617659451"/>
    <n v="18"/>
    <n v="32"/>
    <n v="6050.0789999999997"/>
    <n v="5929.0774199999996"/>
  </r>
  <r>
    <x v="10"/>
    <x v="4"/>
    <n v="355710515"/>
    <s v="Votuporanga"/>
    <n v="0.94655245308681302"/>
    <n v="89124"/>
    <n v="86627"/>
    <n v="2497"/>
    <n v="211.35"/>
    <n v="97.2"/>
    <n v="0.31647800000000004"/>
    <n v="2.6053400000000001E-2"/>
    <n v="0.29042460000000003"/>
    <n v="0"/>
    <n v="0.20998450000000002"/>
    <n v="7.2254299999999994E-2"/>
    <n v="2.0825699999999999E-2"/>
    <n v="1.3413500000000004E-2"/>
    <n v="0.27129180555555554"/>
    <n v="7"/>
    <n v="16.3"/>
    <n v="83.7"/>
    <n v="71.56"/>
    <n v="4830.4620000000004"/>
    <n v="680.17"/>
    <n v="0"/>
    <n v="0"/>
    <n v="1135.8395045105694"/>
    <n v="102.61478389659354"/>
    <n v="100"/>
    <n v="99.18"/>
    <n v="100"/>
    <n v="23.3"/>
    <s v=""/>
    <n v="100"/>
    <n v="61.08"/>
    <n v="19.399999999999999"/>
    <n v="45.5"/>
    <n v="100.3"/>
    <s v=""/>
    <s v=""/>
    <n v="0"/>
    <m/>
    <s v=""/>
    <n v="8.9"/>
    <n v="99.79"/>
    <n v="99.79"/>
    <n v="85.9"/>
    <n v="10"/>
    <n v="0"/>
    <n v="0"/>
    <n v="31"/>
    <n v="77.407424662148856"/>
    <n v="15"/>
    <n v="77"/>
    <n v="4820.3180300000004"/>
    <n v="4820.3180300000004"/>
  </r>
  <r>
    <x v="16"/>
    <x v="4"/>
    <n v="355710518"/>
    <s v="Votuporanga"/>
    <m/>
    <m/>
    <m/>
    <m/>
    <m/>
    <m/>
    <n v="0.30658350000000001"/>
    <n v="0.30612050000000002"/>
    <n v="4.6299999999999998E-4"/>
    <n v="0"/>
    <n v="0"/>
    <n v="0.1081019"/>
    <n v="0.19848159999999998"/>
    <n v="0"/>
    <n v="0"/>
    <n v="11"/>
    <n v="88.89"/>
    <n v="11.11"/>
    <m/>
    <s v=""/>
    <m/>
    <m/>
    <m/>
    <s v=""/>
    <s v=""/>
    <m/>
    <m/>
    <m/>
    <m/>
    <s v=""/>
    <m/>
    <m/>
    <m/>
    <m/>
    <m/>
    <s v=""/>
    <s v=""/>
    <m/>
    <m/>
    <s v=""/>
    <m/>
    <m/>
    <m/>
    <m/>
    <m/>
    <m/>
    <m/>
    <n v="1"/>
    <m/>
    <n v="16"/>
    <n v="2"/>
    <m/>
    <m/>
  </r>
  <r>
    <x v="12"/>
    <x v="4"/>
    <n v="355715419"/>
    <s v="Zacarias"/>
    <n v="1.3407642155789801"/>
    <n v="2478"/>
    <n v="2057"/>
    <n v="421"/>
    <n v="7.7729999999999997"/>
    <n v="83.01"/>
    <n v="3.4005399999999998E-2"/>
    <n v="2.4156099999999996E-2"/>
    <n v="9.8493000000000001E-3"/>
    <n v="0"/>
    <n v="6.4815000000000003E-3"/>
    <n v="7.4069999999999995E-4"/>
    <n v="2.4512599999999996E-2"/>
    <n v="2.2706000000000002E-3"/>
    <n v="5.2592968749999996E-3"/>
    <n v="1"/>
    <n v="26.09"/>
    <n v="73.91"/>
    <n v="1.43"/>
    <n v="110.592"/>
    <n v="33.22"/>
    <n v="0"/>
    <n v="0"/>
    <n v="29525.230024213077"/>
    <n v="2290.7506053268758"/>
    <n v="81.5"/>
    <n v="100"/>
    <n v="77.81"/>
    <n v="10.38"/>
    <s v=""/>
    <n v="100"/>
    <n v="4.66"/>
    <n v="1.5"/>
    <n v="4.4000000000000004"/>
    <n v="5.5"/>
    <s v=""/>
    <s v=""/>
    <n v="0"/>
    <m/>
    <s v=""/>
    <n v="8.3000000000000007"/>
    <n v="87.45"/>
    <n v="87.450980392156893"/>
    <n v="70"/>
    <n v="7.6"/>
    <n v="0"/>
    <n v="0"/>
    <n v="0"/>
    <n v="114.08369108275525"/>
    <n v="6"/>
    <n v="17"/>
    <n v="96.71378824"/>
    <n v="96.71378824"/>
  </r>
  <r>
    <x v="0"/>
    <x v="5"/>
    <n v="350010520"/>
    <s v="Adamantina"/>
    <m/>
    <m/>
    <m/>
    <m/>
    <m/>
    <m/>
    <n v="8.9189800000000014E-2"/>
    <n v="8.8888900000000007E-2"/>
    <n v="3.009E-4"/>
    <n v="0"/>
    <n v="0"/>
    <n v="8.91898E-2"/>
    <n v="0"/>
    <n v="0"/>
    <n v="0"/>
    <n v="0"/>
    <n v="33.33"/>
    <n v="66.67"/>
    <m/>
    <s v=""/>
    <m/>
    <m/>
    <m/>
    <s v=""/>
    <s v=""/>
    <m/>
    <m/>
    <m/>
    <m/>
    <s v=""/>
    <m/>
    <m/>
    <m/>
    <m/>
    <m/>
    <s v=""/>
    <s v=""/>
    <m/>
    <m/>
    <s v=""/>
    <m/>
    <m/>
    <m/>
    <m/>
    <m/>
    <m/>
    <m/>
    <n v="2"/>
    <m/>
    <n v="1"/>
    <n v="2"/>
    <m/>
    <m/>
  </r>
  <r>
    <x v="1"/>
    <x v="5"/>
    <n v="350010521"/>
    <s v="Adamantina"/>
    <n v="3.4007854241746599E-2"/>
    <n v="33879"/>
    <n v="32398"/>
    <n v="1481"/>
    <n v="82.275000000000006"/>
    <n v="95.63"/>
    <n v="0.12065399999999996"/>
    <n v="1.7233999999999999E-3"/>
    <n v="0.11893059999999996"/>
    <n v="0"/>
    <n v="0.10737029999999999"/>
    <n v="1.02387E-2"/>
    <n v="2.1070999999999998E-3"/>
    <n v="9.3789999999999998E-4"/>
    <n v="0.10213702894444444"/>
    <n v="0"/>
    <n v="5.71"/>
    <n v="94.29"/>
    <n v="26.5"/>
    <n v="1789"/>
    <n v="197"/>
    <n v="4"/>
    <n v="1"/>
    <n v="2773.9095014610821"/>
    <n v="335.10316125033205"/>
    <n v="99.04"/>
    <n v="91.28"/>
    <n v="98.02"/>
    <n v="23.5"/>
    <s v=""/>
    <n v="100"/>
    <n v="16.39"/>
    <n v="7"/>
    <n v="9.8000000000000007"/>
    <n v="33.1"/>
    <n v="0"/>
    <n v="1.12151183327446"/>
    <n v="0"/>
    <m/>
    <n v="0"/>
    <n v="4.5999999999999996"/>
    <n v="100"/>
    <n v="100"/>
    <n v="89"/>
    <n v="10"/>
    <n v="0"/>
    <n v="1"/>
    <n v="22"/>
    <n v="104.76122235570477"/>
    <n v="2"/>
    <n v="33"/>
    <n v="1789"/>
    <n v="1789"/>
  </r>
  <r>
    <x v="2"/>
    <x v="5"/>
    <n v="350020416"/>
    <s v="Adolfo"/>
    <n v="-0.39953310846564399"/>
    <n v="3501"/>
    <n v="3205"/>
    <n v="296"/>
    <n v="16.605"/>
    <n v="91.55"/>
    <n v="0.26897569999999998"/>
    <n v="0.25611499999999998"/>
    <n v="1.2860700000000006E-2"/>
    <n v="0"/>
    <n v="8.7963E-3"/>
    <n v="0"/>
    <n v="0.22603009999999998"/>
    <n v="3.41493E-2"/>
    <n v="9.1171875000000003E-3"/>
    <n v="0"/>
    <n v="8.33"/>
    <n v="91.67"/>
    <n v="2.2799999999999998"/>
    <n v="176"/>
    <n v="18"/>
    <n v="1"/>
    <n v="0"/>
    <n v="13961.953727506427"/>
    <n v="1261.0796915167095"/>
    <n v="100"/>
    <n v="100"/>
    <n v="100"/>
    <n v="7.59"/>
    <n v="64.999995047234506"/>
    <n v="100"/>
    <n v="42.69"/>
    <n v="17.399999999999999"/>
    <n v="52.3"/>
    <n v="9.1999999999999993"/>
    <n v="0"/>
    <s v=""/>
    <n v="0"/>
    <m/>
    <n v="0"/>
    <n v="7.3"/>
    <n v="100"/>
    <n v="100"/>
    <n v="89.8"/>
    <n v="10"/>
    <n v="0"/>
    <n v="0"/>
    <n v="1"/>
    <n v="98.714652956298181"/>
    <n v="4"/>
    <n v="44"/>
    <n v="176"/>
    <n v="176"/>
  </r>
  <r>
    <x v="3"/>
    <x v="5"/>
    <n v="35003039"/>
    <s v="Aguaí"/>
    <n v="1.1704819843116401"/>
    <n v="33909"/>
    <n v="30950"/>
    <n v="2959"/>
    <n v="71.632999999999996"/>
    <n v="91.27"/>
    <n v="1.3108716999999996"/>
    <n v="1.2807994999999996"/>
    <n v="3.0072199999999997E-2"/>
    <n v="7.0000000000000007E-2"/>
    <n v="2.4166899999999998E-2"/>
    <n v="3.25101E-2"/>
    <n v="1.2485485999999999"/>
    <n v="5.6461000000000003E-3"/>
    <n v="8.1130562388392849E-2"/>
    <n v="64"/>
    <n v="76.680000000000007"/>
    <n v="23.32"/>
    <n v="25.16"/>
    <n v="1698"/>
    <n v="732"/>
    <n v="6"/>
    <n v="0"/>
    <n v="5924.2183491108553"/>
    <n v="697.51393435371119"/>
    <m/>
    <n v="90.21"/>
    <m/>
    <m/>
    <n v="20"/>
    <m/>
    <n v="56.99"/>
    <n v="20.6"/>
    <n v="82.6"/>
    <n v="4"/>
    <n v="0"/>
    <s v=""/>
    <n v="0"/>
    <m/>
    <n v="0"/>
    <n v="7.3"/>
    <n v="100"/>
    <n v="64"/>
    <n v="56.9"/>
    <n v="6.7"/>
    <n v="0"/>
    <n v="0"/>
    <n v="20"/>
    <n v="29.581947041246721"/>
    <n v="148"/>
    <n v="45"/>
    <n v="1698"/>
    <n v="1086.72"/>
  </r>
  <r>
    <x v="4"/>
    <x v="5"/>
    <n v="35004024"/>
    <s v="Águas da Prata"/>
    <m/>
    <m/>
    <m/>
    <m/>
    <m/>
    <m/>
    <n v="1.8102000000000001E-3"/>
    <n v="1.8102000000000001E-3"/>
    <n v="0"/>
    <n v="0"/>
    <n v="0"/>
    <n v="0"/>
    <n v="1.8102000000000001E-3"/>
    <n v="0"/>
    <n v="0"/>
    <n v="1"/>
    <n v="100"/>
    <n v="0"/>
    <m/>
    <s v=""/>
    <m/>
    <m/>
    <m/>
    <s v=""/>
    <s v=""/>
    <m/>
    <m/>
    <m/>
    <m/>
    <n v="0"/>
    <m/>
    <m/>
    <m/>
    <m/>
    <m/>
    <s v=""/>
    <s v=""/>
    <m/>
    <m/>
    <s v=""/>
    <m/>
    <m/>
    <m/>
    <m/>
    <m/>
    <m/>
    <m/>
    <n v="1"/>
    <m/>
    <n v="3"/>
    <n v="0"/>
    <m/>
    <m/>
  </r>
  <r>
    <x v="3"/>
    <x v="5"/>
    <n v="35004029"/>
    <s v="Águas da Prata"/>
    <n v="0.493662648218884"/>
    <n v="7700"/>
    <n v="6996"/>
    <n v="704"/>
    <n v="54.000999999999998"/>
    <n v="90.86"/>
    <n v="3.2535100000000004E-2"/>
    <n v="3.1388800000000001E-2"/>
    <n v="1.1463000000000001E-3"/>
    <n v="0"/>
    <n v="3.3027999999999998E-3"/>
    <n v="0"/>
    <n v="2.5730700000000002E-2"/>
    <n v="3.5016000000000005E-3"/>
    <n v="1.9019401041666668E-2"/>
    <n v="4"/>
    <n v="87.5"/>
    <n v="12.5"/>
    <n v="5.0199999999999996"/>
    <n v="387"/>
    <n v="166"/>
    <n v="0"/>
    <n v="0"/>
    <n v="8068.3012987012989"/>
    <n v="941.9844155844155"/>
    <n v="94.85"/>
    <n v="98.44"/>
    <n v="87.12"/>
    <n v="27.5"/>
    <s v=""/>
    <n v="100"/>
    <n v="4.91"/>
    <n v="1.7"/>
    <n v="7.1"/>
    <n v="0.5"/>
    <n v="0"/>
    <n v="2.8296547821165801"/>
    <n v="0"/>
    <m/>
    <n v="0"/>
    <n v="10"/>
    <n v="93"/>
    <n v="88.35"/>
    <n v="57.1"/>
    <n v="7"/>
    <n v="0"/>
    <n v="0"/>
    <n v="8"/>
    <n v="15.773367381169173"/>
    <n v="14"/>
    <n v="2"/>
    <n v="359.91"/>
    <n v="341.91449999999998"/>
  </r>
  <r>
    <x v="3"/>
    <x v="5"/>
    <n v="35005019"/>
    <s v="Águas de Lindóia"/>
    <n v="0.66993989762393902"/>
    <n v="17851"/>
    <n v="17691"/>
    <n v="160"/>
    <n v="297.517"/>
    <n v="99.1"/>
    <n v="9.9691999999999975E-3"/>
    <n v="5.7212999999999986E-3"/>
    <n v="4.2478999999999998E-3"/>
    <n v="0"/>
    <n v="0"/>
    <n v="2.8500000000000001E-3"/>
    <n v="2.4269000000000001E-3"/>
    <n v="4.6922999999999991E-3"/>
    <n v="5.3849070405092597E-2"/>
    <n v="12"/>
    <n v="52.38"/>
    <n v="47.62"/>
    <n v="12.7"/>
    <n v="980"/>
    <n v="895"/>
    <n v="0"/>
    <n v="0"/>
    <n v="1307.3015517337965"/>
    <n v="158.99613467032665"/>
    <n v="99.1"/>
    <n v="98.56"/>
    <n v="98.56"/>
    <n v="35.67"/>
    <n v="93.3333333333333"/>
    <n v="100"/>
    <n v="3.69"/>
    <n v="1.3"/>
    <n v="3.2"/>
    <n v="4.7"/>
    <s v=""/>
    <s v=""/>
    <n v="0"/>
    <m/>
    <s v=""/>
    <n v="9.8000000000000007"/>
    <n v="37"/>
    <n v="8.8800000000000008"/>
    <n v="8.6999999999999993"/>
    <n v="2"/>
    <n v="0"/>
    <n v="0"/>
    <n v="8"/>
    <n v="0"/>
    <n v="11"/>
    <n v="10"/>
    <n v="362.6"/>
    <n v="87.024000000000001"/>
  </r>
  <r>
    <x v="5"/>
    <x v="5"/>
    <n v="350055017"/>
    <s v="Águas de Santa Bárbara"/>
    <n v="0.61114001981204003"/>
    <n v="5769"/>
    <n v="4437"/>
    <n v="1332"/>
    <n v="14.122999999999999"/>
    <n v="76.91"/>
    <n v="0.24060690000000001"/>
    <n v="0.20651800000000001"/>
    <n v="3.4088899999999991E-2"/>
    <n v="0"/>
    <n v="2.8067599999999998E-2"/>
    <n v="0.1197778"/>
    <n v="8.6717100000000005E-2"/>
    <n v="6.0444000000000001E-3"/>
    <n v="1.017837890625E-2"/>
    <n v="8"/>
    <n v="57.89"/>
    <n v="42.11"/>
    <n v="3.16"/>
    <n v="244"/>
    <n v="106"/>
    <n v="0"/>
    <n v="1"/>
    <n v="20663.213728549141"/>
    <n v="2241.2480499219964"/>
    <n v="67.75"/>
    <n v="76.040000000000006"/>
    <n v="48.77"/>
    <n v="51.27"/>
    <s v=""/>
    <n v="89.09"/>
    <n v="12.03"/>
    <n v="6.4"/>
    <n v="13"/>
    <n v="8.3000000000000007"/>
    <s v=""/>
    <s v=""/>
    <n v="0"/>
    <m/>
    <s v=""/>
    <n v="10"/>
    <n v="68"/>
    <n v="68"/>
    <n v="56.6"/>
    <n v="6.5"/>
    <n v="0"/>
    <n v="1"/>
    <n v="2"/>
    <n v="275.09292253608965"/>
    <n v="11"/>
    <n v="8"/>
    <n v="165.92"/>
    <n v="165.92"/>
  </r>
  <r>
    <x v="6"/>
    <x v="5"/>
    <n v="35006005"/>
    <s v="Águas de São Pedro"/>
    <n v="2.50156370226324"/>
    <n v="2928"/>
    <n v="2928"/>
    <n v="0"/>
    <n v="804.39599999999996"/>
    <n v="100"/>
    <n v="2.0139999999999999E-4"/>
    <n v="0"/>
    <n v="2.0139999999999999E-4"/>
    <n v="0"/>
    <n v="0"/>
    <n v="0"/>
    <n v="0"/>
    <n v="2.0139999999999999E-4"/>
    <n v="7.0371125000000005E-3"/>
    <n v="1"/>
    <n v="0"/>
    <n v="100"/>
    <n v="2.2000000000000002"/>
    <n v="170"/>
    <n v="170"/>
    <n v="3"/>
    <n v="0"/>
    <n v="538.52459016393448"/>
    <n v="107.70491803278688"/>
    <n v="92.29"/>
    <n v="100"/>
    <n v="86.49"/>
    <n v="30.16"/>
    <s v=""/>
    <n v="92.29"/>
    <n v="1.01"/>
    <n v="0.4"/>
    <n v="0"/>
    <n v="2"/>
    <s v=""/>
    <s v=""/>
    <n v="0"/>
    <m/>
    <s v=""/>
    <n v="8.8000000000000007"/>
    <n v="92"/>
    <n v="0"/>
    <n v="0"/>
    <n v="1.4"/>
    <n v="0"/>
    <n v="0"/>
    <n v="3"/>
    <n v="0"/>
    <n v="0"/>
    <n v="4"/>
    <n v="156.4"/>
    <n v="0"/>
  </r>
  <r>
    <x v="7"/>
    <x v="5"/>
    <n v="350070913"/>
    <s v="Agudos"/>
    <n v="0.52182112215999299"/>
    <n v="35374"/>
    <n v="33955"/>
    <n v="1419"/>
    <n v="36.558999999999997"/>
    <n v="95.99"/>
    <n v="0.34642200000000001"/>
    <n v="1.33283E-2"/>
    <n v="0.33309369999999999"/>
    <n v="0"/>
    <n v="0"/>
    <n v="0.33187940000000005"/>
    <n v="7.7726999999999996E-3"/>
    <n v="6.7699000000000006E-3"/>
    <n v="0.10589034943055557"/>
    <n v="2"/>
    <n v="7.89"/>
    <n v="92.11"/>
    <n v="27.92"/>
    <n v="1885"/>
    <n v="1885"/>
    <n v="0"/>
    <n v="0"/>
    <n v="7631.2591168654944"/>
    <n v="811.26703228359827"/>
    <n v="98.34"/>
    <m/>
    <n v="95.23"/>
    <n v="27.06"/>
    <s v=""/>
    <n v="100"/>
    <n v="7.8"/>
    <n v="4.0999999999999996"/>
    <n v="0.4"/>
    <n v="36.700000000000003"/>
    <s v=""/>
    <s v=""/>
    <n v="0"/>
    <m/>
    <s v=""/>
    <n v="8.4"/>
    <n v="96"/>
    <n v="0"/>
    <n v="0"/>
    <n v="1.4"/>
    <n v="0"/>
    <n v="0"/>
    <n v="1"/>
    <n v="0"/>
    <n v="3"/>
    <n v="35"/>
    <n v="1809.6"/>
    <n v="0"/>
  </r>
  <r>
    <x v="2"/>
    <x v="5"/>
    <n v="350070916"/>
    <s v="Agudos"/>
    <m/>
    <m/>
    <m/>
    <m/>
    <m/>
    <m/>
    <n v="0"/>
    <n v="0"/>
    <n v="0"/>
    <n v="0"/>
    <n v="0"/>
    <n v="0"/>
    <n v="0"/>
    <n v="0"/>
    <n v="0"/>
    <n v="0"/>
    <n v="0"/>
    <n v="0"/>
    <m/>
    <s v=""/>
    <m/>
    <m/>
    <m/>
    <s v=""/>
    <s v=""/>
    <m/>
    <m/>
    <m/>
    <m/>
    <s v=""/>
    <m/>
    <m/>
    <m/>
    <m/>
    <m/>
    <s v=""/>
    <s v=""/>
    <m/>
    <m/>
    <s v=""/>
    <m/>
    <m/>
    <m/>
    <m/>
    <m/>
    <m/>
    <m/>
    <n v="0"/>
    <m/>
    <n v="0"/>
    <n v="0"/>
    <m/>
    <m/>
  </r>
  <r>
    <x v="5"/>
    <x v="5"/>
    <n v="350070917"/>
    <s v="Agudos"/>
    <m/>
    <m/>
    <m/>
    <m/>
    <m/>
    <m/>
    <n v="8.9119999999999998E-4"/>
    <n v="4.2820000000000005E-4"/>
    <n v="4.6299999999999998E-4"/>
    <n v="0"/>
    <n v="4.6299999999999998E-4"/>
    <n v="0"/>
    <n v="3.704E-4"/>
    <n v="5.7799999999999995E-5"/>
    <n v="0"/>
    <n v="0"/>
    <n v="80"/>
    <n v="20"/>
    <m/>
    <s v=""/>
    <m/>
    <m/>
    <m/>
    <s v=""/>
    <s v=""/>
    <m/>
    <m/>
    <m/>
    <m/>
    <s v=""/>
    <m/>
    <m/>
    <m/>
    <m/>
    <m/>
    <s v=""/>
    <s v=""/>
    <m/>
    <m/>
    <s v=""/>
    <m/>
    <m/>
    <m/>
    <m/>
    <m/>
    <m/>
    <m/>
    <n v="1"/>
    <m/>
    <n v="4"/>
    <n v="1"/>
    <m/>
    <m/>
  </r>
  <r>
    <x v="8"/>
    <x v="5"/>
    <n v="350075810"/>
    <s v="Alambari"/>
    <n v="2.29681115024907"/>
    <n v="5341"/>
    <n v="4204"/>
    <n v="1137"/>
    <n v="33.551000000000002"/>
    <n v="78.709999999999994"/>
    <n v="1.2109399999999999E-2"/>
    <n v="1.1735999999999999E-3"/>
    <n v="1.0935799999999999E-2"/>
    <n v="0"/>
    <n v="0"/>
    <n v="3.2410000000000002E-4"/>
    <n v="6.5672000000000005E-3"/>
    <n v="5.2180999999999998E-3"/>
    <n v="1.1029721354166666E-2"/>
    <n v="7"/>
    <n v="15.38"/>
    <n v="84.62"/>
    <n v="2.93"/>
    <n v="226"/>
    <n v="72"/>
    <n v="0"/>
    <n v="0"/>
    <n v="8443.4525369780931"/>
    <n v="1239.9475753604195"/>
    <n v="79.3"/>
    <n v="75.180000000000007"/>
    <n v="47.91"/>
    <n v="29.02"/>
    <s v=""/>
    <n v="100"/>
    <n v="2.37"/>
    <n v="0.8"/>
    <n v="0.4"/>
    <n v="5.2"/>
    <s v=""/>
    <s v=""/>
    <n v="0"/>
    <m/>
    <s v=""/>
    <n v="8.6999999999999993"/>
    <n v="74"/>
    <n v="74"/>
    <n v="68.099999999999994"/>
    <n v="7"/>
    <n v="0"/>
    <n v="0"/>
    <n v="15"/>
    <n v="0"/>
    <n v="2"/>
    <n v="11"/>
    <n v="167.24"/>
    <n v="167.24"/>
  </r>
  <r>
    <x v="1"/>
    <x v="5"/>
    <n v="350080821"/>
    <s v="Alfredo Marcondes"/>
    <n v="0.27216071442846002"/>
    <n v="3916"/>
    <n v="3429"/>
    <n v="487"/>
    <n v="32.770000000000003"/>
    <n v="87.56"/>
    <n v="8.4477000000000024E-3"/>
    <n v="5.7299999999999997E-5"/>
    <n v="8.3904000000000027E-3"/>
    <n v="0"/>
    <n v="8.0817000000000007E-3"/>
    <n v="0"/>
    <n v="1.104E-4"/>
    <n v="2.5559999999999998E-4"/>
    <n v="9.7532875000000008E-3"/>
    <n v="0"/>
    <n v="9.09"/>
    <n v="90.91"/>
    <n v="2.4"/>
    <n v="185"/>
    <n v="33"/>
    <n v="1"/>
    <n v="0"/>
    <n v="7247.803881511747"/>
    <n v="805.31154239019384"/>
    <n v="95.64"/>
    <n v="100"/>
    <n v="88.44"/>
    <n v="20.77"/>
    <s v=""/>
    <n v="100"/>
    <n v="2.0099999999999998"/>
    <n v="0.9"/>
    <n v="0"/>
    <n v="8.4"/>
    <s v=""/>
    <s v=""/>
    <n v="0"/>
    <m/>
    <s v=""/>
    <n v="8.6999999999999993"/>
    <n v="99"/>
    <n v="99"/>
    <n v="82.2"/>
    <n v="10"/>
    <n v="0"/>
    <n v="0"/>
    <n v="0"/>
    <n v="82.023625367344081"/>
    <n v="1"/>
    <n v="10"/>
    <n v="183.15"/>
    <n v="183.15"/>
  </r>
  <r>
    <x v="9"/>
    <x v="5"/>
    <n v="350090712"/>
    <s v="Altair"/>
    <n v="0.72787817695854096"/>
    <n v="3931"/>
    <n v="3227"/>
    <n v="704"/>
    <n v="12.436"/>
    <n v="82.09"/>
    <n v="3.7685200000000002E-2"/>
    <n v="2.96528E-2"/>
    <n v="8.0324000000000003E-3"/>
    <n v="0"/>
    <n v="7.3379999999999999E-3"/>
    <n v="0"/>
    <n v="3.0347200000000001E-2"/>
    <n v="0"/>
    <n v="8.2151757812500004E-3"/>
    <n v="0"/>
    <n v="40"/>
    <n v="60"/>
    <n v="2.25"/>
    <n v="174"/>
    <n v="55"/>
    <n v="0"/>
    <n v="0"/>
    <n v="22141.785805138643"/>
    <n v="2406.7158483846356"/>
    <n v="80.25"/>
    <n v="100"/>
    <n v="78.33"/>
    <n v="20.190000000000001"/>
    <s v=""/>
    <n v="100"/>
    <n v="43.15"/>
    <n v="14.4"/>
    <n v="60.1"/>
    <n v="8.1"/>
    <s v=""/>
    <s v=""/>
    <n v="0"/>
    <m/>
    <s v=""/>
    <n v="10"/>
    <n v="92"/>
    <n v="92"/>
    <n v="68.400000000000006"/>
    <n v="7.8"/>
    <n v="0"/>
    <n v="0"/>
    <n v="0"/>
    <n v="85.208158490978718"/>
    <n v="2"/>
    <n v="3"/>
    <n v="160.08000000000001"/>
    <n v="160.08000000000001"/>
  </r>
  <r>
    <x v="10"/>
    <x v="5"/>
    <n v="350090715"/>
    <s v="Altair"/>
    <m/>
    <m/>
    <m/>
    <m/>
    <m/>
    <m/>
    <n v="0.35929639999999996"/>
    <n v="0.34304639999999997"/>
    <n v="1.6250000000000001E-2"/>
    <n v="0"/>
    <n v="1.6203999999999999E-3"/>
    <n v="0"/>
    <n v="0.35059079999999992"/>
    <n v="7.0851999999999998E-3"/>
    <n v="0"/>
    <n v="20"/>
    <n v="82.35"/>
    <n v="17.649999999999999"/>
    <m/>
    <s v=""/>
    <m/>
    <m/>
    <m/>
    <s v=""/>
    <s v=""/>
    <m/>
    <m/>
    <m/>
    <m/>
    <s v=""/>
    <m/>
    <m/>
    <m/>
    <m/>
    <m/>
    <s v=""/>
    <s v=""/>
    <m/>
    <m/>
    <s v=""/>
    <m/>
    <m/>
    <m/>
    <m/>
    <m/>
    <m/>
    <m/>
    <n v="0"/>
    <m/>
    <n v="28"/>
    <n v="6"/>
    <m/>
    <m/>
  </r>
  <r>
    <x v="4"/>
    <x v="5"/>
    <n v="35010044"/>
    <s v="Altinópolis"/>
    <n v="-7.0411553898064305E-2"/>
    <n v="15562"/>
    <n v="13972"/>
    <n v="1590"/>
    <n v="16.744"/>
    <n v="89.78"/>
    <n v="0.12046090000000001"/>
    <n v="8.1210700000000025E-2"/>
    <n v="3.9250199999999992E-2"/>
    <n v="0"/>
    <n v="4.5289400000000007E-2"/>
    <n v="3.6070000000000004E-4"/>
    <n v="7.1132000000000001E-2"/>
    <n v="3.6787999999999994E-3"/>
    <n v="4.1387553266203705E-2"/>
    <n v="5"/>
    <n v="65.790000000000006"/>
    <n v="34.21"/>
    <n v="9.9"/>
    <n v="764"/>
    <n v="267"/>
    <n v="0"/>
    <n v="0"/>
    <n v="29951.296748489913"/>
    <n v="3343.6833311913624"/>
    <n v="87.37"/>
    <n v="100"/>
    <n v="87.37"/>
    <n v="38.4"/>
    <s v=""/>
    <n v="100"/>
    <n v="5.63"/>
    <n v="1.8"/>
    <n v="7.4"/>
    <n v="2.4"/>
    <n v="1"/>
    <s v=""/>
    <n v="0"/>
    <m/>
    <n v="0"/>
    <n v="10"/>
    <n v="100"/>
    <n v="100"/>
    <n v="65.099999999999994"/>
    <n v="7.7"/>
    <n v="0"/>
    <n v="0"/>
    <n v="1"/>
    <n v="108.72834088683891"/>
    <n v="25"/>
    <n v="13"/>
    <n v="764"/>
    <n v="764"/>
  </r>
  <r>
    <x v="11"/>
    <x v="5"/>
    <n v="35010048"/>
    <s v="Altinópolis"/>
    <m/>
    <m/>
    <m/>
    <m/>
    <m/>
    <m/>
    <n v="0.14078959999999988"/>
    <n v="0.14036139999999989"/>
    <n v="4.282E-4"/>
    <n v="0.02"/>
    <n v="0"/>
    <n v="0"/>
    <n v="0.13712599999999994"/>
    <n v="3.6635999999999991E-3"/>
    <n v="0"/>
    <n v="13"/>
    <n v="90.74"/>
    <n v="9.26"/>
    <m/>
    <s v=""/>
    <m/>
    <m/>
    <m/>
    <s v=""/>
    <s v=""/>
    <m/>
    <m/>
    <m/>
    <m/>
    <n v="26.932399676811201"/>
    <m/>
    <m/>
    <m/>
    <m/>
    <m/>
    <s v=""/>
    <s v=""/>
    <m/>
    <m/>
    <s v=""/>
    <m/>
    <m/>
    <m/>
    <m/>
    <m/>
    <m/>
    <m/>
    <n v="0"/>
    <m/>
    <n v="49"/>
    <n v="5"/>
    <m/>
    <m/>
  </r>
  <r>
    <x v="12"/>
    <x v="5"/>
    <n v="350110319"/>
    <s v="Alto Alegre"/>
    <n v="-0.29036622057716499"/>
    <n v="4067"/>
    <n v="3340"/>
    <n v="727"/>
    <n v="12.78"/>
    <n v="82.12"/>
    <n v="0"/>
    <n v="0"/>
    <n v="0"/>
    <n v="0"/>
    <n v="0"/>
    <n v="0"/>
    <n v="0"/>
    <n v="0"/>
    <n v="8.3956013020833331E-3"/>
    <n v="0"/>
    <n v="0"/>
    <n v="0"/>
    <n v="2.2999999999999998"/>
    <n v="178"/>
    <n v="38"/>
    <n v="0"/>
    <n v="0"/>
    <n v="17834.472584214407"/>
    <n v="2093.6119990164739"/>
    <n v="79.27"/>
    <n v="78.84"/>
    <n v="75.87"/>
    <n v="17.75"/>
    <s v=""/>
    <n v="100"/>
    <n v="1.81"/>
    <n v="0.7"/>
    <n v="2.6"/>
    <n v="0"/>
    <s v=""/>
    <s v=""/>
    <n v="0"/>
    <m/>
    <s v=""/>
    <n v="8.1999999999999993"/>
    <n v="94"/>
    <n v="94"/>
    <n v="78.7"/>
    <n v="8.1999999999999993"/>
    <n v="0"/>
    <n v="0"/>
    <n v="1"/>
    <n v="0"/>
    <n v="0"/>
    <n v="0"/>
    <n v="167.32"/>
    <n v="167.32"/>
  </r>
  <r>
    <x v="0"/>
    <x v="5"/>
    <n v="350110320"/>
    <s v="Alto Alegre"/>
    <m/>
    <m/>
    <m/>
    <m/>
    <m/>
    <m/>
    <n v="1.6666599999999997E-2"/>
    <n v="1.6666599999999997E-2"/>
    <n v="0"/>
    <n v="0"/>
    <n v="0"/>
    <n v="1.3888899999999999E-2"/>
    <n v="2.7777000000000001E-3"/>
    <n v="0"/>
    <n v="0"/>
    <n v="2"/>
    <n v="100"/>
    <n v="0"/>
    <m/>
    <s v=""/>
    <m/>
    <m/>
    <m/>
    <s v=""/>
    <s v=""/>
    <m/>
    <m/>
    <m/>
    <m/>
    <s v=""/>
    <m/>
    <m/>
    <m/>
    <m/>
    <m/>
    <s v=""/>
    <s v=""/>
    <m/>
    <m/>
    <s v=""/>
    <m/>
    <m/>
    <m/>
    <m/>
    <m/>
    <m/>
    <m/>
    <n v="22"/>
    <m/>
    <n v="3"/>
    <n v="0"/>
    <m/>
    <m/>
  </r>
  <r>
    <x v="8"/>
    <x v="5"/>
    <n v="350115210"/>
    <s v="Alumínio"/>
    <n v="0.76321012380156095"/>
    <n v="17415"/>
    <n v="14606"/>
    <n v="2809"/>
    <n v="207.965"/>
    <n v="83.87"/>
    <n v="0.1112306"/>
    <n v="0.1096134"/>
    <n v="1.6172000000000001E-3"/>
    <n v="0"/>
    <n v="1.2E-2"/>
    <n v="9.9128800000000003E-2"/>
    <n v="0"/>
    <n v="1.0179999999999999E-4"/>
    <n v="3.4642647656249997E-2"/>
    <n v="8"/>
    <n v="42.86"/>
    <n v="57.14"/>
    <n v="10.6"/>
    <n v="818"/>
    <n v="818"/>
    <n v="3"/>
    <n v="0"/>
    <n v="1358.1395348837209"/>
    <n v="199.19379844961242"/>
    <n v="65.349999999999994"/>
    <n v="100"/>
    <n v="59.25"/>
    <n v="38.78"/>
    <s v=""/>
    <n v="77.91"/>
    <n v="41.2"/>
    <n v="14.8"/>
    <n v="68.5"/>
    <n v="1.5"/>
    <n v="1"/>
    <n v="1.34883720930233"/>
    <n v="0"/>
    <m/>
    <n v="19"/>
    <n v="9.5"/>
    <n v="89"/>
    <n v="0"/>
    <n v="0"/>
    <n v="1.3"/>
    <n v="1"/>
    <n v="0"/>
    <n v="41"/>
    <n v="34.639384723341259"/>
    <n v="6"/>
    <n v="8"/>
    <n v="728.02"/>
    <n v="0"/>
  </r>
  <r>
    <x v="10"/>
    <x v="5"/>
    <n v="350120215"/>
    <s v="Álvares Florence"/>
    <n v="-0.93801376113648005"/>
    <n v="3754"/>
    <n v="2660"/>
    <n v="1094"/>
    <n v="10.375"/>
    <n v="70.86"/>
    <n v="0.19774390000000003"/>
    <n v="0.16190250000000003"/>
    <n v="3.5841399999999995E-2"/>
    <n v="0"/>
    <n v="6.4732999999999995E-3"/>
    <n v="3.4700000000000003E-5"/>
    <n v="0.1909188"/>
    <n v="3.1710000000000001E-4"/>
    <n v="9.0506593749999989E-3"/>
    <n v="10"/>
    <n v="50"/>
    <n v="50"/>
    <n v="1.83"/>
    <n v="141"/>
    <n v="55"/>
    <n v="0"/>
    <n v="0"/>
    <n v="23185.76451784763"/>
    <n v="2436.1854022376137"/>
    <n v="92.58"/>
    <n v="75.27"/>
    <n v="92.58"/>
    <n v="5.94"/>
    <n v="81.25"/>
    <n v="99.31"/>
    <n v="22.73"/>
    <n v="7.2"/>
    <n v="27.9"/>
    <n v="12.4"/>
    <s v=""/>
    <s v=""/>
    <n v="0"/>
    <m/>
    <s v=""/>
    <n v="8"/>
    <n v="99.25"/>
    <n v="87.042249999999996"/>
    <n v="61"/>
    <n v="7.3"/>
    <n v="0"/>
    <n v="0"/>
    <n v="8"/>
    <n v="66.293512454721025"/>
    <n v="17"/>
    <n v="17"/>
    <n v="139.9425"/>
    <n v="122.7295725"/>
  </r>
  <r>
    <x v="1"/>
    <x v="5"/>
    <n v="350130121"/>
    <s v="Álvares Machado"/>
    <n v="0.14563910864955301"/>
    <n v="23602"/>
    <n v="21412"/>
    <n v="2190"/>
    <n v="68.159000000000006"/>
    <n v="90.72"/>
    <n v="1.0149999999999998E-3"/>
    <n v="6.9439999999999997E-4"/>
    <n v="3.2059999999999993E-4"/>
    <n v="0"/>
    <n v="4.6300000000000001E-5"/>
    <n v="0"/>
    <n v="7.5580000000000005E-4"/>
    <n v="2.1290000000000002E-4"/>
    <n v="7.1844050925925926E-2"/>
    <n v="3"/>
    <n v="10"/>
    <n v="90"/>
    <n v="15.55"/>
    <n v="1199"/>
    <n v="153"/>
    <n v="1"/>
    <n v="0"/>
    <n v="3447.2875180069486"/>
    <n v="440.93212439623767"/>
    <n v="100"/>
    <n v="89.79"/>
    <n v="96.61"/>
    <n v="17.440000000000001"/>
    <s v=""/>
    <n v="100"/>
    <n v="0.72"/>
    <n v="0.4"/>
    <n v="0.3"/>
    <n v="1.9"/>
    <s v=""/>
    <s v=""/>
    <n v="0"/>
    <m/>
    <s v=""/>
    <n v="7.5"/>
    <n v="98"/>
    <n v="98"/>
    <n v="87.2"/>
    <n v="10"/>
    <n v="0"/>
    <n v="0"/>
    <n v="6"/>
    <n v="0"/>
    <n v="1"/>
    <n v="9"/>
    <n v="1175.02"/>
    <n v="1175.02"/>
  </r>
  <r>
    <x v="13"/>
    <x v="5"/>
    <n v="350130122"/>
    <s v="Álvares Machado"/>
    <m/>
    <m/>
    <m/>
    <m/>
    <m/>
    <m/>
    <n v="8.1920999999999973E-3"/>
    <n v="2.0923000000000001E-3"/>
    <n v="6.0997999999999981E-3"/>
    <n v="0"/>
    <n v="0"/>
    <n v="4.2673999999999993E-3"/>
    <n v="1.0311999999999999E-3"/>
    <n v="2.8935000000000002E-3"/>
    <n v="0"/>
    <n v="3"/>
    <n v="17.649999999999999"/>
    <n v="82.35"/>
    <m/>
    <s v=""/>
    <m/>
    <m/>
    <m/>
    <s v=""/>
    <s v=""/>
    <m/>
    <m/>
    <m/>
    <m/>
    <s v=""/>
    <m/>
    <m/>
    <m/>
    <m/>
    <m/>
    <s v=""/>
    <s v=""/>
    <m/>
    <m/>
    <s v=""/>
    <m/>
    <m/>
    <m/>
    <m/>
    <m/>
    <m/>
    <m/>
    <n v="13"/>
    <m/>
    <n v="3"/>
    <n v="14"/>
    <m/>
    <m/>
  </r>
  <r>
    <x v="0"/>
    <x v="5"/>
    <n v="350140020"/>
    <s v="Álvaro de Carvalho"/>
    <n v="1.02146008386064"/>
    <n v="4843"/>
    <n v="3171"/>
    <n v="1672"/>
    <n v="31.731999999999999"/>
    <n v="65.48"/>
    <n v="2.2879100000000003E-2"/>
    <n v="1.1749900000000001E-2"/>
    <n v="1.1129200000000002E-2"/>
    <n v="0"/>
    <n v="5.9903000000000005E-3"/>
    <n v="0"/>
    <n v="1.64721E-2"/>
    <n v="4.1669999999999999E-4"/>
    <n v="8.0388755208333339E-3"/>
    <n v="6"/>
    <n v="50"/>
    <n v="50"/>
    <n v="2.2400000000000002"/>
    <n v="172"/>
    <n v="16"/>
    <n v="0"/>
    <n v="0"/>
    <n v="7227.9496180053684"/>
    <n v="911.63328515383023"/>
    <n v="63.74"/>
    <n v="97.02"/>
    <n v="63.2"/>
    <n v="23.8"/>
    <s v=""/>
    <n v="100"/>
    <n v="4.97"/>
    <n v="2.1"/>
    <n v="3.7"/>
    <n v="7.9"/>
    <n v="0"/>
    <s v=""/>
    <n v="0"/>
    <m/>
    <n v="0"/>
    <n v="8.1"/>
    <n v="100"/>
    <n v="100"/>
    <n v="90.7"/>
    <n v="9.5"/>
    <n v="0"/>
    <n v="0"/>
    <n v="0"/>
    <n v="74.637304489297804"/>
    <n v="4"/>
    <n v="4"/>
    <n v="172"/>
    <n v="172"/>
  </r>
  <r>
    <x v="5"/>
    <x v="5"/>
    <n v="350150917"/>
    <s v="Alvinlândia"/>
    <n v="0.58412985980589305"/>
    <n v="3093"/>
    <n v="2819"/>
    <n v="274"/>
    <n v="36.371000000000002"/>
    <n v="91.14"/>
    <n v="8.8653499999999996E-2"/>
    <n v="7.9202099999999998E-2"/>
    <n v="9.4514000000000004E-3"/>
    <n v="0"/>
    <n v="6.4814999999999994E-3"/>
    <n v="0"/>
    <n v="8.0660399999999993E-2"/>
    <n v="1.5116000000000001E-3"/>
    <n v="7.3354039062499985E-3"/>
    <n v="5"/>
    <n v="58.33"/>
    <n v="41.67"/>
    <n v="1.99"/>
    <n v="154"/>
    <n v="51"/>
    <n v="0"/>
    <n v="0"/>
    <n v="7850.8632395732302"/>
    <n v="917.63336566440319"/>
    <n v="91.07"/>
    <n v="100"/>
    <n v="88.92"/>
    <n v="31.67"/>
    <n v="46.5477114041893"/>
    <n v="100"/>
    <n v="21.62"/>
    <n v="11.5"/>
    <n v="24.8"/>
    <n v="10.5"/>
    <n v="0"/>
    <s v=""/>
    <n v="0"/>
    <m/>
    <n v="0"/>
    <n v="8.3000000000000007"/>
    <n v="97"/>
    <n v="97"/>
    <n v="66.900000000000006"/>
    <n v="7.5"/>
    <n v="0"/>
    <n v="0"/>
    <n v="9"/>
    <n v="81.795086905682297"/>
    <n v="7"/>
    <n v="5"/>
    <n v="149.38"/>
    <n v="149.38"/>
  </r>
  <r>
    <x v="6"/>
    <x v="5"/>
    <n v="35016085"/>
    <s v="Americana"/>
    <n v="1.2629886523088101"/>
    <n v="223160"/>
    <n v="222118"/>
    <n v="1042"/>
    <n v="1669.9839999999999"/>
    <n v="99.53"/>
    <n v="2.3735125999999989"/>
    <n v="2.2247054999999993"/>
    <n v="0.14880709999999969"/>
    <n v="0"/>
    <n v="1.0710948999999998"/>
    <n v="1.2493451000000007"/>
    <n v="4.3991000000000004E-3"/>
    <n v="4.8673500000000043E-2"/>
    <n v="0.77744398148148153"/>
    <n v="13"/>
    <n v="12.64"/>
    <n v="87.36"/>
    <n v="205.43"/>
    <n v="12326"/>
    <n v="10706"/>
    <n v="25"/>
    <n v="0"/>
    <n v="230.34450618390392"/>
    <n v="29.676286072772903"/>
    <n v="100"/>
    <n v="100"/>
    <n v="100"/>
    <n v="26.16"/>
    <n v="32.2222222222222"/>
    <n v="100"/>
    <n v="382.82"/>
    <n v="145.6"/>
    <n v="542.6"/>
    <n v="70.900000000000006"/>
    <n v="0"/>
    <s v=""/>
    <n v="0.448108980103961"/>
    <m/>
    <n v="0"/>
    <n v="9.8000000000000007"/>
    <n v="98.3"/>
    <n v="14.744999999999999"/>
    <n v="13.1"/>
    <n v="3"/>
    <n v="2"/>
    <n v="0"/>
    <n v="66"/>
    <n v="137.75912162302987"/>
    <n v="33"/>
    <n v="228"/>
    <n v="12116.458000000001"/>
    <n v="1817.4686999999999"/>
  </r>
  <r>
    <x v="3"/>
    <x v="5"/>
    <n v="35017079"/>
    <s v="Américo Brasiliense"/>
    <n v="1.8387969864124101"/>
    <n v="37497"/>
    <n v="37213"/>
    <n v="284"/>
    <n v="303.79199999999997"/>
    <n v="99.24"/>
    <n v="0.14388040000000002"/>
    <n v="6.1458000000000007E-3"/>
    <n v="0.13773460000000001"/>
    <n v="0"/>
    <n v="9.479849999999998E-2"/>
    <n v="2.54629E-2"/>
    <n v="1.2037E-3"/>
    <n v="2.2415299999999996E-2"/>
    <n v="0.11327270829166668"/>
    <n v="3"/>
    <n v="17.39"/>
    <n v="82.61"/>
    <n v="30.33"/>
    <n v="2047"/>
    <n v="2047"/>
    <n v="3"/>
    <n v="0"/>
    <n v="1354.0539243139451"/>
    <n v="159.79518361468914"/>
    <n v="99.24"/>
    <n v="100"/>
    <n v="99.24"/>
    <n v="11.26"/>
    <n v="8.0054591935467396"/>
    <n v="100"/>
    <n v="24.81"/>
    <n v="8.9"/>
    <n v="1.6"/>
    <n v="72.5"/>
    <n v="0"/>
    <s v=""/>
    <n v="0"/>
    <m/>
    <n v="0"/>
    <n v="10"/>
    <n v="95"/>
    <n v="0"/>
    <n v="0"/>
    <n v="1.4"/>
    <n v="1"/>
    <n v="0"/>
    <n v="7"/>
    <n v="83.868392865988369"/>
    <n v="4"/>
    <n v="19"/>
    <n v="1944.65"/>
    <n v="0"/>
  </r>
  <r>
    <x v="10"/>
    <x v="5"/>
    <n v="350180615"/>
    <s v="Américo de Campos"/>
    <n v="0.121201878982058"/>
    <n v="5731"/>
    <n v="4926"/>
    <n v="805"/>
    <n v="22.576000000000001"/>
    <n v="85.95"/>
    <n v="2.9619699999999999E-2"/>
    <n v="2.8491099999999998E-2"/>
    <n v="1.1286E-3"/>
    <n v="0"/>
    <n v="0"/>
    <n v="0"/>
    <n v="2.89541E-2"/>
    <n v="6.6559999999999992E-4"/>
    <n v="1.2523130468749999E-2"/>
    <n v="2"/>
    <n v="63.64"/>
    <n v="36.36"/>
    <n v="3.49"/>
    <n v="269"/>
    <n v="29"/>
    <n v="0"/>
    <n v="0"/>
    <n v="10455.138719246204"/>
    <n v="1155.5679637061594"/>
    <n v="83.91"/>
    <n v="83.91"/>
    <n v="83.74"/>
    <n v="13.53"/>
    <n v="3.8935756002595698"/>
    <n v="100"/>
    <n v="4.8600000000000003"/>
    <n v="1.6"/>
    <n v="7.1"/>
    <n v="0.5"/>
    <n v="0"/>
    <s v=""/>
    <n v="0"/>
    <m/>
    <n v="0"/>
    <n v="9"/>
    <n v="99"/>
    <n v="96.03"/>
    <n v="89.2"/>
    <n v="9.9"/>
    <n v="0"/>
    <n v="0"/>
    <n v="3"/>
    <n v="0"/>
    <n v="7"/>
    <n v="4"/>
    <n v="266.31"/>
    <n v="258.32069999999999"/>
  </r>
  <r>
    <x v="6"/>
    <x v="5"/>
    <n v="35019055"/>
    <s v="Amparo"/>
    <n v="0.71188339401213596"/>
    <n v="67919"/>
    <n v="55435"/>
    <n v="12484"/>
    <n v="152.28100000000001"/>
    <n v="81.62"/>
    <n v="0.42941049999999958"/>
    <n v="0.3480921999999998"/>
    <n v="8.131829999999976E-2"/>
    <n v="0"/>
    <n v="7.7563199999999999E-2"/>
    <n v="0.23291420000000002"/>
    <n v="5.5339600000000023E-2"/>
    <n v="6.3593500000000025E-2"/>
    <n v="0.16270766827546296"/>
    <n v="118"/>
    <n v="44.04"/>
    <n v="55.96"/>
    <n v="44.25"/>
    <n v="2987"/>
    <n v="1258"/>
    <n v="16"/>
    <n v="0"/>
    <n v="2581.6069141182879"/>
    <n v="334.30880902251198"/>
    <n v="78.7"/>
    <n v="100"/>
    <n v="74.760000000000005"/>
    <n v="41.22"/>
    <n v="5.8599472604746596"/>
    <n v="99.99"/>
    <n v="20.55"/>
    <n v="7.7"/>
    <n v="25.4"/>
    <n v="11.3"/>
    <s v=""/>
    <s v=""/>
    <n v="0"/>
    <m/>
    <s v=""/>
    <n v="9.8000000000000007"/>
    <n v="89"/>
    <n v="71.466999999999999"/>
    <n v="57.9"/>
    <n v="6.8"/>
    <n v="2"/>
    <n v="0"/>
    <n v="184"/>
    <n v="47.938736278825253"/>
    <n v="96"/>
    <n v="122"/>
    <n v="2658.43"/>
    <n v="2134.71929"/>
  </r>
  <r>
    <x v="3"/>
    <x v="5"/>
    <n v="35019059"/>
    <s v="Amparo"/>
    <m/>
    <m/>
    <m/>
    <m/>
    <m/>
    <m/>
    <n v="1.6009999999999999E-4"/>
    <n v="1.37E-4"/>
    <n v="2.3099999999999999E-5"/>
    <n v="0"/>
    <n v="0"/>
    <n v="0"/>
    <n v="1.139E-4"/>
    <n v="4.6199999999999998E-5"/>
    <n v="0"/>
    <n v="13"/>
    <n v="66.67"/>
    <n v="33.33"/>
    <m/>
    <s v=""/>
    <m/>
    <m/>
    <m/>
    <s v=""/>
    <s v=""/>
    <m/>
    <m/>
    <m/>
    <m/>
    <s v=""/>
    <m/>
    <m/>
    <m/>
    <m/>
    <m/>
    <s v=""/>
    <s v=""/>
    <m/>
    <m/>
    <s v=""/>
    <m/>
    <m/>
    <m/>
    <m/>
    <m/>
    <m/>
    <m/>
    <n v="4"/>
    <m/>
    <n v="2"/>
    <n v="1"/>
    <m/>
    <m/>
  </r>
  <r>
    <x v="6"/>
    <x v="5"/>
    <n v="35020025"/>
    <s v="Analândia"/>
    <n v="1.5892639522596901"/>
    <n v="4593"/>
    <n v="3753"/>
    <n v="840"/>
    <n v="14.061999999999999"/>
    <n v="81.709999999999994"/>
    <n v="0.15826930000000003"/>
    <n v="0.15385960000000004"/>
    <n v="4.4097000000000008E-3"/>
    <n v="0"/>
    <n v="0"/>
    <n v="0.12725690000000001"/>
    <n v="2.9114299999999996E-2"/>
    <n v="1.8981E-3"/>
    <n v="1.0432826179245281E-2"/>
    <n v="13"/>
    <n v="77.78"/>
    <n v="22.22"/>
    <n v="2.63"/>
    <n v="203"/>
    <n v="58"/>
    <n v="0"/>
    <n v="0"/>
    <n v="27189.758327890268"/>
    <n v="3364.389288047028"/>
    <m/>
    <m/>
    <m/>
    <m/>
    <s v=""/>
    <m/>
    <n v="19.829999999999998"/>
    <n v="7.6"/>
    <n v="28"/>
    <n v="2.7"/>
    <n v="6"/>
    <n v="0.9375"/>
    <n v="0"/>
    <m/>
    <n v="0"/>
    <n v="10"/>
    <n v="94"/>
    <n v="89.3"/>
    <n v="71.400000000000006"/>
    <n v="8"/>
    <n v="0"/>
    <n v="0"/>
    <n v="3"/>
    <n v="0"/>
    <n v="14"/>
    <n v="4"/>
    <n v="190.82"/>
    <n v="181.279"/>
  </r>
  <r>
    <x v="3"/>
    <x v="5"/>
    <n v="35020029"/>
    <s v="Analândia"/>
    <m/>
    <m/>
    <m/>
    <m/>
    <m/>
    <m/>
    <n v="0.14031260000000001"/>
    <n v="0.1317477"/>
    <n v="8.5649000000000003E-3"/>
    <n v="0"/>
    <n v="0"/>
    <n v="8.5649000000000003E-3"/>
    <n v="0.12972220000000001"/>
    <n v="2.0255E-3"/>
    <n v="0"/>
    <n v="5"/>
    <n v="66.67"/>
    <n v="33.33"/>
    <m/>
    <s v=""/>
    <m/>
    <m/>
    <m/>
    <s v=""/>
    <s v=""/>
    <m/>
    <m/>
    <m/>
    <m/>
    <n v="0"/>
    <m/>
    <m/>
    <m/>
    <m/>
    <m/>
    <s v=""/>
    <s v=""/>
    <m/>
    <m/>
    <s v=""/>
    <m/>
    <m/>
    <m/>
    <m/>
    <m/>
    <m/>
    <m/>
    <n v="1"/>
    <m/>
    <n v="4"/>
    <n v="2"/>
    <m/>
    <m/>
  </r>
  <r>
    <x v="7"/>
    <x v="5"/>
    <n v="350200213"/>
    <s v="Analândia"/>
    <m/>
    <m/>
    <m/>
    <m/>
    <m/>
    <m/>
    <n v="2.8357E-3"/>
    <n v="2.7778E-3"/>
    <n v="5.7899999999999998E-5"/>
    <n v="0"/>
    <n v="0"/>
    <n v="0"/>
    <n v="2.7778E-3"/>
    <n v="5.7899999999999998E-5"/>
    <n v="0"/>
    <n v="0"/>
    <n v="33.33"/>
    <n v="66.67"/>
    <m/>
    <s v=""/>
    <m/>
    <m/>
    <m/>
    <s v=""/>
    <s v=""/>
    <m/>
    <m/>
    <m/>
    <m/>
    <s v=""/>
    <m/>
    <m/>
    <m/>
    <m/>
    <m/>
    <s v=""/>
    <s v=""/>
    <m/>
    <m/>
    <s v=""/>
    <m/>
    <m/>
    <m/>
    <m/>
    <m/>
    <m/>
    <m/>
    <n v="0"/>
    <m/>
    <n v="1"/>
    <n v="2"/>
    <m/>
    <m/>
  </r>
  <r>
    <x v="12"/>
    <x v="5"/>
    <n v="350210119"/>
    <s v="Andradina"/>
    <n v="6.1525479513546699E-2"/>
    <n v="55775"/>
    <n v="52341"/>
    <n v="3434"/>
    <n v="58.093000000000004"/>
    <n v="93.84"/>
    <n v="2.4402597999999998"/>
    <n v="2.1168483999999994"/>
    <n v="0.32341140000000013"/>
    <n v="0"/>
    <n v="0.17139679999999996"/>
    <n v="0.23551149999999998"/>
    <n v="2.0095961"/>
    <n v="2.3755400000000003E-2"/>
    <n v="0.16225689875578703"/>
    <n v="1"/>
    <n v="11.02"/>
    <n v="88.98"/>
    <n v="42.75"/>
    <n v="2885"/>
    <n v="769"/>
    <n v="4"/>
    <n v="1"/>
    <n v="3963.5564320932317"/>
    <n v="310.97803675481845"/>
    <n v="95.57"/>
    <m/>
    <n v="91.47"/>
    <n v="34.75"/>
    <s v=""/>
    <n v="100"/>
    <n v="110.42"/>
    <n v="34.799999999999997"/>
    <n v="127.5"/>
    <n v="58.8"/>
    <s v=""/>
    <s v=""/>
    <n v="0"/>
    <m/>
    <s v=""/>
    <n v="8.6999999999999993"/>
    <n v="98"/>
    <n v="98"/>
    <n v="73.3"/>
    <n v="7.9"/>
    <n v="0"/>
    <n v="1"/>
    <n v="21"/>
    <n v="105.38843113066783"/>
    <n v="13"/>
    <n v="105"/>
    <n v="2827.3"/>
    <n v="2827.3"/>
  </r>
  <r>
    <x v="14"/>
    <x v="5"/>
    <n v="350220014"/>
    <s v="Angatuba"/>
    <n v="1.1547416102002599"/>
    <n v="23362"/>
    <n v="17137"/>
    <n v="6225"/>
    <n v="22.71"/>
    <n v="73.349999999999994"/>
    <n v="0.51333859999999998"/>
    <n v="0.5001871"/>
    <n v="1.3151500000000003E-2"/>
    <n v="0.08"/>
    <n v="5.8429200000000001E-2"/>
    <n v="9.0474600000000016E-2"/>
    <n v="0.36410510000000007"/>
    <n v="3.2969999999999994E-4"/>
    <n v="5.6400113178240736E-2"/>
    <n v="55"/>
    <n v="78.08"/>
    <n v="21.92"/>
    <n v="12.15"/>
    <n v="937"/>
    <n v="248"/>
    <n v="3"/>
    <n v="0"/>
    <n v="15739.652427018234"/>
    <n v="1862.8405102302886"/>
    <n v="79.31"/>
    <n v="71.83"/>
    <n v="63.98"/>
    <n v="37.54"/>
    <s v=""/>
    <n v="100"/>
    <n v="9.83"/>
    <n v="4.4000000000000004"/>
    <n v="13"/>
    <n v="1"/>
    <s v=""/>
    <s v=""/>
    <n v="0"/>
    <m/>
    <s v=""/>
    <n v="7.5"/>
    <n v="90"/>
    <n v="90"/>
    <n v="73.5"/>
    <n v="7.8"/>
    <n v="0"/>
    <n v="0"/>
    <n v="5"/>
    <n v="102.83667306961452"/>
    <n v="57"/>
    <n v="16"/>
    <n v="843.3"/>
    <n v="843.3"/>
  </r>
  <r>
    <x v="6"/>
    <x v="5"/>
    <n v="35023095"/>
    <s v="Anhembi"/>
    <m/>
    <m/>
    <m/>
    <m/>
    <m/>
    <m/>
    <n v="3.0108000000000005E-3"/>
    <n v="2.9066000000000005E-3"/>
    <n v="1.042E-4"/>
    <n v="0"/>
    <n v="0"/>
    <n v="0"/>
    <n v="2.9066000000000005E-3"/>
    <n v="1.042E-4"/>
    <n v="0"/>
    <n v="0"/>
    <n v="90.91"/>
    <n v="9.09"/>
    <m/>
    <s v=""/>
    <m/>
    <m/>
    <m/>
    <s v=""/>
    <s v=""/>
    <m/>
    <m/>
    <m/>
    <m/>
    <s v=""/>
    <m/>
    <m/>
    <m/>
    <m/>
    <m/>
    <s v=""/>
    <s v=""/>
    <m/>
    <m/>
    <s v=""/>
    <m/>
    <m/>
    <m/>
    <m/>
    <m/>
    <m/>
    <m/>
    <n v="0"/>
    <m/>
    <n v="10"/>
    <n v="1"/>
    <m/>
    <m/>
  </r>
  <r>
    <x v="8"/>
    <x v="5"/>
    <n v="350230910"/>
    <s v="Anhembi"/>
    <n v="2.0165131890291099"/>
    <n v="6172"/>
    <n v="4765"/>
    <n v="1407"/>
    <n v="8.3810000000000002"/>
    <n v="77.2"/>
    <n v="0.3641493999999999"/>
    <n v="0.3631030999999999"/>
    <n v="1.0463E-3"/>
    <n v="0"/>
    <n v="1.4E-2"/>
    <n v="0"/>
    <n v="0.33319679999999996"/>
    <n v="1.6952599999999998E-2"/>
    <n v="1.2556162499999999E-2"/>
    <n v="5"/>
    <n v="78.569999999999993"/>
    <n v="21.43"/>
    <n v="3.34"/>
    <n v="257"/>
    <n v="94"/>
    <n v="1"/>
    <n v="0"/>
    <n v="35000.259235255995"/>
    <n v="5160.6221646143886"/>
    <n v="78.12"/>
    <n v="92.75"/>
    <n v="73.650000000000006"/>
    <n v="35.79"/>
    <s v=""/>
    <n v="100"/>
    <n v="14.86"/>
    <n v="5.4"/>
    <n v="25.1"/>
    <n v="0.1"/>
    <n v="0"/>
    <s v=""/>
    <n v="0"/>
    <m/>
    <n v="0"/>
    <n v="9.5"/>
    <n v="90"/>
    <n v="74.7"/>
    <n v="63.4"/>
    <n v="7.2"/>
    <n v="0"/>
    <n v="0"/>
    <n v="32"/>
    <n v="111.49903483647972"/>
    <n v="11"/>
    <n v="3"/>
    <n v="231.3"/>
    <n v="191.97900000000001"/>
  </r>
  <r>
    <x v="13"/>
    <x v="5"/>
    <n v="350240822"/>
    <s v="Anhumas"/>
    <n v="0.75670383635342298"/>
    <n v="3856"/>
    <n v="3280"/>
    <n v="576"/>
    <n v="12.015000000000001"/>
    <n v="85.06"/>
    <n v="0.28978390000000004"/>
    <n v="0.28095840000000005"/>
    <n v="8.8255000000000035E-3"/>
    <n v="0"/>
    <n v="7.4930999999999999E-3"/>
    <n v="0.28167620000000004"/>
    <n v="1.8799999999999999E-4"/>
    <n v="4.2660000000000007E-4"/>
    <n v="8.6529041666666678E-3"/>
    <n v="0"/>
    <n v="17.649999999999999"/>
    <n v="82.35"/>
    <n v="2.29"/>
    <n v="177"/>
    <n v="31"/>
    <n v="0"/>
    <n v="0"/>
    <n v="19464.647302904563"/>
    <n v="2780.6639004149374"/>
    <n v="86.17"/>
    <n v="81.849999999999994"/>
    <n v="83.77"/>
    <n v="9.34"/>
    <n v="5.3571428571428603"/>
    <n v="100"/>
    <n v="23.75"/>
    <n v="12.2"/>
    <n v="31.9"/>
    <n v="2.6"/>
    <s v=""/>
    <s v=""/>
    <n v="0"/>
    <m/>
    <s v=""/>
    <n v="8.4"/>
    <n v="97"/>
    <n v="97"/>
    <n v="82.5"/>
    <n v="10"/>
    <n v="0"/>
    <n v="0"/>
    <n v="4"/>
    <n v="80.897694752773262"/>
    <n v="3"/>
    <n v="14"/>
    <n v="171.69"/>
    <n v="171.69"/>
  </r>
  <r>
    <x v="15"/>
    <x v="5"/>
    <n v="35025072"/>
    <s v="Aparecida"/>
    <n v="0.13991640042296799"/>
    <n v="35363"/>
    <n v="34849"/>
    <n v="514"/>
    <n v="292.40100000000001"/>
    <n v="98.55"/>
    <n v="1.9891499999999999E-2"/>
    <n v="1.3709499999999999E-2"/>
    <n v="6.1819999999999991E-3"/>
    <n v="0.27"/>
    <n v="0"/>
    <n v="0"/>
    <n v="5.8107999999999996E-3"/>
    <n v="1.40807E-2"/>
    <n v="0.10764431712962963"/>
    <n v="10"/>
    <n v="52.94"/>
    <n v="47.06"/>
    <n v="28.55"/>
    <n v="1927"/>
    <n v="1927"/>
    <n v="10"/>
    <n v="0"/>
    <n v="1640.874360206996"/>
    <n v="169.43811328224422"/>
    <n v="100"/>
    <n v="98.54"/>
    <n v="97"/>
    <n v="58.32"/>
    <s v=""/>
    <n v="100"/>
    <n v="2.4900000000000002"/>
    <n v="1.1000000000000001"/>
    <n v="2.2000000000000002"/>
    <n v="3.3"/>
    <n v="3"/>
    <n v="4.8611111111111098"/>
    <n v="0"/>
    <m/>
    <n v="0"/>
    <n v="9.5"/>
    <n v="79"/>
    <n v="0"/>
    <n v="0"/>
    <n v="1.2"/>
    <n v="0"/>
    <n v="0"/>
    <n v="24"/>
    <n v="0"/>
    <n v="9"/>
    <n v="8"/>
    <n v="1522.33"/>
    <n v="0"/>
  </r>
  <r>
    <x v="16"/>
    <x v="5"/>
    <n v="350260618"/>
    <s v="Aparecida d'Oeste"/>
    <n v="-0.96684670006958995"/>
    <n v="4283"/>
    <n v="3627"/>
    <n v="656"/>
    <n v="23.917999999999999"/>
    <n v="84.68"/>
    <n v="4.2219699999999985E-2"/>
    <n v="6.2303999999999988E-3"/>
    <n v="3.5989299999999988E-2"/>
    <n v="0"/>
    <n v="1.4601800000000002E-2"/>
    <n v="0"/>
    <n v="1.8736000000000003E-2"/>
    <n v="8.8818999999999999E-3"/>
    <n v="9.4136770833333338E-3"/>
    <n v="0"/>
    <n v="38.71"/>
    <n v="61.29"/>
    <n v="2.52"/>
    <n v="194"/>
    <n v="28"/>
    <n v="0"/>
    <n v="0"/>
    <n v="10234.657950035022"/>
    <n v="809.93696007471385"/>
    <n v="84.4"/>
    <n v="81.92"/>
    <n v="81.209999999999994"/>
    <n v="15.89"/>
    <n v="9.3504426539341505"/>
    <n v="100"/>
    <n v="9.6"/>
    <n v="3"/>
    <n v="1.9"/>
    <n v="32.700000000000003"/>
    <s v=""/>
    <s v=""/>
    <n v="0"/>
    <m/>
    <s v=""/>
    <n v="8.6999999999999993"/>
    <n v="96"/>
    <n v="96"/>
    <n v="85.6"/>
    <n v="9.9"/>
    <n v="0"/>
    <n v="0"/>
    <n v="0"/>
    <n v="159.34262315580276"/>
    <n v="12"/>
    <n v="19"/>
    <n v="186.24"/>
    <n v="186.24"/>
  </r>
  <r>
    <x v="17"/>
    <x v="5"/>
    <n v="350270511"/>
    <s v="Apiaí"/>
    <n v="-0.67985879756740097"/>
    <n v="24703"/>
    <n v="19022"/>
    <n v="5681"/>
    <n v="25.498000000000001"/>
    <n v="77"/>
    <n v="5.2616999999999969E-2"/>
    <n v="5.097349999999997E-2"/>
    <n v="1.6435E-3"/>
    <n v="0"/>
    <n v="2.65629E-2"/>
    <n v="2.5000000000000001E-2"/>
    <n v="9.2799999999999979E-4"/>
    <n v="1.261E-4"/>
    <n v="5.7329029787037043E-2"/>
    <n v="6"/>
    <n v="97.14"/>
    <n v="2.86"/>
    <n v="12.76"/>
    <n v="985"/>
    <n v="734"/>
    <n v="7"/>
    <n v="4"/>
    <n v="26195.95676638465"/>
    <n v="3306.4097478039102"/>
    <n v="76.239999999999995"/>
    <n v="100"/>
    <n v="47.12"/>
    <n v="35.43"/>
    <s v=""/>
    <n v="100"/>
    <n v="0.76"/>
    <n v="0.3"/>
    <n v="1"/>
    <n v="0.1"/>
    <s v=""/>
    <s v=""/>
    <n v="0"/>
    <m/>
    <s v=""/>
    <n v="7.1"/>
    <n v="63"/>
    <n v="28.35"/>
    <n v="25.5"/>
    <n v="3.6"/>
    <n v="0"/>
    <n v="4"/>
    <n v="11"/>
    <n v="47.096558410805528"/>
    <n v="34"/>
    <n v="1"/>
    <n v="620.54999999999995"/>
    <n v="279.2475"/>
  </r>
  <r>
    <x v="14"/>
    <x v="5"/>
    <n v="350270514"/>
    <s v="Apiaí"/>
    <m/>
    <m/>
    <m/>
    <m/>
    <m/>
    <m/>
    <n v="1.5800100000000008E-2"/>
    <n v="1.5496900000000008E-2"/>
    <n v="3.032E-4"/>
    <n v="0"/>
    <n v="9.8586999999999998E-3"/>
    <n v="0"/>
    <n v="5.6813999999999996E-3"/>
    <n v="2.6000000000000003E-4"/>
    <n v="0"/>
    <n v="7"/>
    <n v="97.78"/>
    <n v="2.2200000000000002"/>
    <m/>
    <s v=""/>
    <m/>
    <m/>
    <m/>
    <s v=""/>
    <s v=""/>
    <m/>
    <m/>
    <m/>
    <m/>
    <s v=""/>
    <m/>
    <m/>
    <m/>
    <m/>
    <m/>
    <s v=""/>
    <s v=""/>
    <m/>
    <m/>
    <s v=""/>
    <m/>
    <m/>
    <m/>
    <m/>
    <m/>
    <m/>
    <m/>
    <n v="23"/>
    <m/>
    <n v="44"/>
    <n v="1"/>
    <m/>
    <m/>
  </r>
  <r>
    <x v="8"/>
    <x v="5"/>
    <n v="350275410"/>
    <s v="Araçariguama"/>
    <n v="3.1630438676244501"/>
    <n v="19138"/>
    <n v="19138"/>
    <n v="0"/>
    <n v="130.78700000000001"/>
    <n v="100"/>
    <n v="0.29393040000000004"/>
    <n v="0.27283670000000004"/>
    <n v="2.1093699999999996E-2"/>
    <n v="0"/>
    <n v="5.9063900000000003E-2"/>
    <n v="0.22339509999999999"/>
    <n v="5.5323999999999998E-3"/>
    <n v="5.9389999999999998E-3"/>
    <n v="3.3741711629629627E-2"/>
    <n v="46"/>
    <n v="27.03"/>
    <n v="72.97"/>
    <n v="14.08"/>
    <n v="717"/>
    <n v="717"/>
    <n v="5"/>
    <n v="1"/>
    <n v="2142.1674156129166"/>
    <n v="313.08600689727245"/>
    <n v="57.92"/>
    <m/>
    <n v="38.840000000000003"/>
    <n v="35.22"/>
    <s v=""/>
    <n v="57.92"/>
    <n v="63.9"/>
    <n v="22.6"/>
    <n v="101.1"/>
    <n v="11.1"/>
    <s v=""/>
    <s v=""/>
    <n v="0"/>
    <m/>
    <s v=""/>
    <n v="8.5"/>
    <n v="64"/>
    <n v="0"/>
    <n v="0"/>
    <n v="1"/>
    <n v="1"/>
    <n v="1"/>
    <n v="74"/>
    <n v="174.85775661774755"/>
    <n v="20"/>
    <n v="54"/>
    <n v="458.88"/>
    <n v="0"/>
  </r>
  <r>
    <x v="12"/>
    <x v="5"/>
    <n v="350280419"/>
    <s v="Araçatuba"/>
    <n v="0.59271198038426398"/>
    <n v="186533"/>
    <n v="182935"/>
    <n v="3598"/>
    <n v="159.797"/>
    <n v="98.07"/>
    <n v="1.4529728000000013"/>
    <n v="0.9352452"/>
    <n v="0.51772760000000129"/>
    <n v="0"/>
    <n v="0.24954980000000002"/>
    <n v="1.0998739000000008"/>
    <n v="5.176710000000001E-2"/>
    <n v="5.1782000000000022E-2"/>
    <n v="0.63730100512847221"/>
    <n v="6"/>
    <n v="22.29"/>
    <n v="77.709999999999994"/>
    <n v="170.14"/>
    <n v="10208"/>
    <n v="2445"/>
    <n v="21"/>
    <n v="1"/>
    <n v="1442.1152289407237"/>
    <n v="114.96346490969428"/>
    <n v="98.07"/>
    <n v="100"/>
    <n v="97.09"/>
    <n v="40.729999999999997"/>
    <s v=""/>
    <n v="100"/>
    <n v="53.22"/>
    <n v="17"/>
    <n v="45.6"/>
    <n v="76.099999999999994"/>
    <n v="3"/>
    <n v="0.71798848346472499"/>
    <n v="0.53609817029694495"/>
    <m/>
    <n v="0"/>
    <n v="9.6"/>
    <n v="98"/>
    <n v="98"/>
    <n v="76"/>
    <n v="8.1"/>
    <n v="1"/>
    <n v="1"/>
    <n v="19"/>
    <n v="39.227931226878113"/>
    <n v="37"/>
    <n v="129"/>
    <n v="10003.84"/>
    <n v="10003.84"/>
  </r>
  <r>
    <x v="0"/>
    <x v="5"/>
    <n v="350280420"/>
    <s v="Araçatuba"/>
    <m/>
    <m/>
    <m/>
    <m/>
    <m/>
    <m/>
    <n v="0"/>
    <n v="0"/>
    <n v="0"/>
    <n v="0"/>
    <n v="0"/>
    <n v="0"/>
    <n v="0"/>
    <n v="0"/>
    <n v="0"/>
    <n v="0"/>
    <n v="0"/>
    <n v="0"/>
    <m/>
    <s v=""/>
    <m/>
    <m/>
    <m/>
    <s v=""/>
    <s v=""/>
    <m/>
    <m/>
    <m/>
    <m/>
    <n v="2.0919899814791698"/>
    <m/>
    <m/>
    <m/>
    <m/>
    <m/>
    <s v=""/>
    <s v=""/>
    <m/>
    <m/>
    <s v=""/>
    <m/>
    <m/>
    <m/>
    <m/>
    <m/>
    <m/>
    <m/>
    <n v="0"/>
    <m/>
    <n v="0"/>
    <n v="0"/>
    <m/>
    <m/>
  </r>
  <r>
    <x v="8"/>
    <x v="5"/>
    <n v="350290310"/>
    <s v="Araçoiaba da Serra"/>
    <n v="2.4389114855094798"/>
    <n v="29907"/>
    <n v="20557"/>
    <n v="9350"/>
    <n v="117.03"/>
    <n v="68.739999999999995"/>
    <n v="2.1074500000000003E-2"/>
    <n v="1.09544E-2"/>
    <n v="1.0120100000000002E-2"/>
    <n v="0"/>
    <n v="1.7E-6"/>
    <n v="1.3541000000000002E-3"/>
    <n v="1.0521499999999998E-2"/>
    <n v="9.1972000000000026E-3"/>
    <n v="8.7859185406250012E-2"/>
    <n v="43"/>
    <n v="37.25"/>
    <n v="62.75"/>
    <n v="15.07"/>
    <n v="1164"/>
    <n v="815"/>
    <n v="3"/>
    <n v="0"/>
    <n v="2425.2783629250675"/>
    <n v="379.60878724044539"/>
    <n v="96.51"/>
    <n v="100"/>
    <n v="27.44"/>
    <n v="33.369999999999997"/>
    <s v=""/>
    <n v="100"/>
    <n v="2.54"/>
    <n v="0.9"/>
    <n v="2.2999999999999998"/>
    <n v="2.8"/>
    <s v=""/>
    <s v=""/>
    <n v="3.3436987996121301"/>
    <m/>
    <s v=""/>
    <n v="9.5"/>
    <n v="37.5"/>
    <n v="37.5"/>
    <n v="30"/>
    <n v="4"/>
    <n v="0"/>
    <n v="0"/>
    <n v="31"/>
    <n v="0"/>
    <n v="19"/>
    <n v="32"/>
    <n v="436.5"/>
    <n v="436.5"/>
  </r>
  <r>
    <x v="11"/>
    <x v="5"/>
    <n v="35030008"/>
    <s v="Aramina"/>
    <n v="0.773485389992001"/>
    <n v="5340"/>
    <n v="5083"/>
    <n v="257"/>
    <n v="26.344000000000001"/>
    <n v="95.19"/>
    <n v="5.757919999999999E-2"/>
    <n v="4.4176399999999991E-2"/>
    <n v="1.3402799999999999E-2"/>
    <n v="0"/>
    <n v="3.3333E-3"/>
    <n v="1.2349999999999999E-4"/>
    <n v="3.9611099999999996E-2"/>
    <n v="1.4511300000000001E-2"/>
    <n v="1.269528050595238E-2"/>
    <n v="2"/>
    <n v="58.33"/>
    <n v="41.67"/>
    <n v="3.59"/>
    <n v="277"/>
    <n v="48"/>
    <n v="0"/>
    <n v="1"/>
    <n v="19370.426966292136"/>
    <n v="2421.303370786517"/>
    <m/>
    <m/>
    <m/>
    <m/>
    <s v=""/>
    <m/>
    <n v="5.59"/>
    <n v="1.8"/>
    <n v="7.1"/>
    <n v="3.3"/>
    <s v=""/>
    <s v=""/>
    <n v="0"/>
    <m/>
    <s v=""/>
    <n v="8.6999999999999993"/>
    <n v="98.5"/>
    <n v="98.5"/>
    <n v="82.7"/>
    <n v="10"/>
    <n v="0"/>
    <n v="1"/>
    <n v="6"/>
    <n v="23.630828783920162"/>
    <n v="7"/>
    <n v="5"/>
    <n v="272.84500000000003"/>
    <n v="272.84500000000003"/>
  </r>
  <r>
    <x v="14"/>
    <x v="5"/>
    <n v="350310914"/>
    <s v="Arandu"/>
    <n v="-6.0081207175155499E-2"/>
    <n v="6138"/>
    <n v="4860"/>
    <n v="1278"/>
    <n v="21.437000000000001"/>
    <n v="79.180000000000007"/>
    <n v="2.5058999999999998E-2"/>
    <n v="2.3379999999999998E-3"/>
    <n v="2.2720999999999998E-2"/>
    <n v="0.1"/>
    <n v="1.7281299999999999E-2"/>
    <n v="0"/>
    <n v="2.3148000000000001E-3"/>
    <n v="5.4628999999999988E-3"/>
    <n v="1.0047778124999998E-2"/>
    <n v="1"/>
    <n v="33.33"/>
    <n v="66.67"/>
    <n v="3.35"/>
    <n v="258"/>
    <n v="20"/>
    <n v="0"/>
    <n v="0"/>
    <n v="17006.217008797656"/>
    <n v="2003.7536656891489"/>
    <n v="62.86"/>
    <n v="100"/>
    <n v="61.49"/>
    <n v="37.9"/>
    <s v=""/>
    <n v="83.41"/>
    <n v="1.69"/>
    <n v="0.8"/>
    <n v="0.2"/>
    <n v="5.8"/>
    <s v=""/>
    <s v=""/>
    <n v="0"/>
    <m/>
    <s v=""/>
    <n v="5.4"/>
    <n v="98"/>
    <n v="98"/>
    <n v="92.2"/>
    <n v="10"/>
    <n v="0"/>
    <n v="0"/>
    <n v="0"/>
    <n v="169.19163409572207"/>
    <n v="3"/>
    <n v="6"/>
    <n v="252.84"/>
    <n v="252.84"/>
  </r>
  <r>
    <x v="15"/>
    <x v="5"/>
    <n v="35031582"/>
    <s v="Arapeí"/>
    <n v="-0.31017615247415098"/>
    <n v="2472"/>
    <n v="1890"/>
    <n v="582"/>
    <n v="15.875999999999999"/>
    <n v="76.459999999999994"/>
    <n v="7.8276999999999999E-3"/>
    <n v="7.1342000000000003E-3"/>
    <n v="6.935E-4"/>
    <n v="0"/>
    <n v="7.1111000000000004E-3"/>
    <n v="0"/>
    <n v="2.3099999999999999E-5"/>
    <n v="6.935E-4"/>
    <n v="4.6575312499999993E-3"/>
    <n v="3"/>
    <n v="66.67"/>
    <n v="33.33"/>
    <n v="1.33"/>
    <n v="102"/>
    <n v="24"/>
    <n v="1"/>
    <n v="0"/>
    <n v="28703.88349514563"/>
    <n v="2806.6019417475723"/>
    <n v="72.349999999999994"/>
    <m/>
    <n v="69.81"/>
    <n v="15.71"/>
    <s v=""/>
    <n v="96.21"/>
    <n v="0.81"/>
    <n v="0.3"/>
    <n v="1"/>
    <n v="0.3"/>
    <s v=""/>
    <s v=""/>
    <n v="0"/>
    <m/>
    <s v=""/>
    <m/>
    <n v="79"/>
    <n v="79"/>
    <n v="76.5"/>
    <n v="8.1999999999999993"/>
    <n v="0"/>
    <n v="0"/>
    <n v="17"/>
    <n v="150.29421434370411"/>
    <n v="2"/>
    <n v="1"/>
    <n v="80.58"/>
    <n v="80.58"/>
  </r>
  <r>
    <x v="3"/>
    <x v="5"/>
    <n v="35032089"/>
    <s v="Araraquara"/>
    <m/>
    <m/>
    <m/>
    <m/>
    <m/>
    <m/>
    <n v="0.50207410000000008"/>
    <n v="0.45540140000000007"/>
    <n v="4.6672700000000004E-2"/>
    <n v="0"/>
    <n v="0.17499999999999999"/>
    <n v="4.7164299999999999E-2"/>
    <n v="0.27967500000000006"/>
    <n v="2.3479999999999996E-4"/>
    <n v="0"/>
    <n v="7"/>
    <n v="52.38"/>
    <n v="47.62"/>
    <m/>
    <s v=""/>
    <m/>
    <m/>
    <m/>
    <s v=""/>
    <s v=""/>
    <m/>
    <m/>
    <m/>
    <m/>
    <s v=""/>
    <m/>
    <m/>
    <m/>
    <m/>
    <m/>
    <s v=""/>
    <s v=""/>
    <m/>
    <m/>
    <s v=""/>
    <m/>
    <m/>
    <m/>
    <m/>
    <m/>
    <m/>
    <m/>
    <n v="1"/>
    <m/>
    <n v="11"/>
    <n v="10"/>
    <m/>
    <m/>
  </r>
  <r>
    <x v="7"/>
    <x v="5"/>
    <n v="350320813"/>
    <s v="Araraquara"/>
    <n v="1.1795896136340001"/>
    <n v="219631"/>
    <n v="213387"/>
    <n v="6244"/>
    <n v="218.328"/>
    <n v="97.16"/>
    <n v="3.6538809000000008"/>
    <n v="2.0891026999999998"/>
    <n v="1.5647782000000012"/>
    <n v="0"/>
    <n v="1.2142612999999998"/>
    <n v="1.737789"/>
    <n v="0.60628509999999991"/>
    <n v="9.554549999999995E-2"/>
    <n v="0.74311335401851852"/>
    <n v="23"/>
    <n v="10.53"/>
    <n v="89.47"/>
    <n v="198.06"/>
    <n v="11884"/>
    <n v="4110"/>
    <n v="32"/>
    <n v="2"/>
    <n v="1434.4270162226644"/>
    <n v="157.94491670119427"/>
    <n v="97.12"/>
    <n v="100"/>
    <n v="97.18"/>
    <n v="51.33"/>
    <s v=""/>
    <n v="99.51"/>
    <n v="92.35"/>
    <n v="41.6"/>
    <n v="74.8"/>
    <n v="146.5"/>
    <s v=""/>
    <s v=""/>
    <n v="0"/>
    <m/>
    <s v=""/>
    <n v="10"/>
    <n v="99"/>
    <n v="99"/>
    <n v="65.400000000000006"/>
    <n v="7.7"/>
    <n v="9"/>
    <n v="2"/>
    <n v="47"/>
    <n v="163.36673179604128"/>
    <n v="46"/>
    <n v="391"/>
    <n v="11765.16"/>
    <n v="11765.16"/>
  </r>
  <r>
    <x v="3"/>
    <x v="5"/>
    <n v="35033079"/>
    <s v="Araras"/>
    <n v="1.1821170469276301"/>
    <n v="125185"/>
    <n v="118829"/>
    <n v="6356"/>
    <n v="194.55"/>
    <n v="94.92"/>
    <n v="0.81889629999999991"/>
    <n v="0.71323550000000002"/>
    <n v="0.10566079999999993"/>
    <n v="0"/>
    <n v="0.13746319999999995"/>
    <n v="0.38627930000000005"/>
    <n v="0.26289929999999995"/>
    <n v="3.2254499999999985E-2"/>
    <n v="0.43611903935185187"/>
    <n v="32"/>
    <n v="34.159999999999997"/>
    <n v="65.84"/>
    <n v="109.76"/>
    <n v="6586"/>
    <n v="4004"/>
    <n v="16"/>
    <n v="1"/>
    <n v="2156.393817150617"/>
    <n v="254.43431721052835"/>
    <n v="100"/>
    <n v="96.98"/>
    <n v="100"/>
    <n v="41.11"/>
    <s v=""/>
    <n v="100"/>
    <n v="26.5"/>
    <n v="9.6"/>
    <n v="34.299999999999997"/>
    <n v="10.5"/>
    <n v="1"/>
    <s v=""/>
    <n v="0"/>
    <m/>
    <n v="0"/>
    <n v="9.8000000000000007"/>
    <n v="100"/>
    <n v="70"/>
    <n v="39.200000000000003"/>
    <n v="5.6"/>
    <n v="1"/>
    <n v="1"/>
    <n v="80"/>
    <n v="31.413441661158764"/>
    <n v="55"/>
    <n v="106"/>
    <n v="6586"/>
    <n v="4610.2"/>
  </r>
  <r>
    <x v="0"/>
    <x v="5"/>
    <n v="350335620"/>
    <s v="Arco-Íris"/>
    <n v="-1.0080207247951101"/>
    <n v="1857"/>
    <n v="1126"/>
    <n v="731"/>
    <n v="7.0549999999999997"/>
    <n v="60.64"/>
    <n v="2.3463799999999996E-2"/>
    <n v="2.0419599999999996E-2"/>
    <n v="3.0441999999999995E-3"/>
    <n v="0"/>
    <n v="2.9804999999999996E-3"/>
    <n v="0"/>
    <n v="2.0419599999999996E-2"/>
    <n v="6.3700000000000003E-5"/>
    <n v="2.7405257812500002E-3"/>
    <n v="11"/>
    <n v="72.22"/>
    <n v="27.78"/>
    <n v="0.75"/>
    <n v="58"/>
    <n v="13"/>
    <n v="0"/>
    <n v="0"/>
    <n v="32266.235864297254"/>
    <n v="4075.735056542811"/>
    <n v="56.67"/>
    <n v="88.73"/>
    <n v="55.56"/>
    <n v="8.93"/>
    <n v="31.886953241781999"/>
    <n v="99.44"/>
    <n v="2.97"/>
    <n v="1.2"/>
    <n v="3.7"/>
    <n v="1.3"/>
    <n v="0"/>
    <n v="1.31578947368421"/>
    <n v="0"/>
    <m/>
    <n v="0"/>
    <n v="7.2"/>
    <n v="99"/>
    <n v="99"/>
    <n v="77.599999999999994"/>
    <n v="8.1"/>
    <n v="0"/>
    <n v="0"/>
    <n v="1"/>
    <n v="109.46804516583126"/>
    <n v="13"/>
    <n v="5"/>
    <n v="57.42"/>
    <n v="57.42"/>
  </r>
  <r>
    <x v="7"/>
    <x v="5"/>
    <n v="350340613"/>
    <s v="Arealva"/>
    <n v="0.59321592735708295"/>
    <n v="8027"/>
    <n v="6540"/>
    <n v="1487"/>
    <n v="15.849"/>
    <n v="81.48"/>
    <n v="0.11301490000000003"/>
    <n v="9.0447500000000028E-2"/>
    <n v="2.2567400000000005E-2"/>
    <n v="0"/>
    <n v="1.47364E-2"/>
    <n v="1.5818499999999999E-2"/>
    <n v="8.1184500000000021E-2"/>
    <n v="1.2755000000000004E-3"/>
    <n v="1.4377527604166669E-2"/>
    <n v="3"/>
    <n v="60.47"/>
    <n v="39.53"/>
    <n v="4.5999999999999996"/>
    <n v="355"/>
    <n v="99"/>
    <n v="0"/>
    <n v="0"/>
    <n v="16382.847888376729"/>
    <n v="1689.3584153481995"/>
    <n v="68.78"/>
    <n v="78.77"/>
    <n v="61.38"/>
    <n v="27"/>
    <n v="0"/>
    <n v="87.32"/>
    <n v="5.26"/>
    <n v="2.7"/>
    <n v="5.3"/>
    <n v="5.2"/>
    <n v="0"/>
    <n v="0"/>
    <n v="0"/>
    <m/>
    <n v="0"/>
    <n v="7.1"/>
    <n v="88"/>
    <n v="88"/>
    <n v="72.099999999999994"/>
    <n v="7.8"/>
    <n v="0"/>
    <n v="0"/>
    <n v="8"/>
    <n v="104.32948148646179"/>
    <n v="26"/>
    <n v="17"/>
    <n v="312.39999999999998"/>
    <n v="312.39999999999998"/>
  </r>
  <r>
    <x v="15"/>
    <x v="5"/>
    <n v="35035052"/>
    <s v="Areias"/>
    <n v="0.23202259448538201"/>
    <n v="3754"/>
    <n v="2517"/>
    <n v="1237"/>
    <n v="12.244999999999999"/>
    <n v="67.05"/>
    <n v="1.3900300000000001E-2"/>
    <n v="1.3900300000000001E-2"/>
    <n v="0"/>
    <n v="0.01"/>
    <n v="9.7222000000000003E-3"/>
    <n v="1.1600000000000001E-5"/>
    <n v="0"/>
    <n v="4.1665000000000001E-3"/>
    <n v="8.2059082435344821E-3"/>
    <n v="5"/>
    <n v="100"/>
    <n v="0"/>
    <n v="1.81"/>
    <n v="140"/>
    <n v="140"/>
    <n v="0"/>
    <n v="0"/>
    <n v="37970.88971763452"/>
    <n v="3864.2940863079375"/>
    <m/>
    <n v="67.040000000000006"/>
    <m/>
    <m/>
    <n v="8.03571428571429"/>
    <m/>
    <n v="0.71"/>
    <n v="0.3"/>
    <n v="0.9"/>
    <n v="0"/>
    <s v=""/>
    <s v=""/>
    <n v="0"/>
    <m/>
    <s v=""/>
    <n v="8"/>
    <n v="90"/>
    <n v="0"/>
    <n v="0"/>
    <n v="1.4"/>
    <n v="0"/>
    <n v="0"/>
    <n v="25"/>
    <n v="121.86341478871765"/>
    <n v="7"/>
    <n v="0"/>
    <n v="126"/>
    <n v="0"/>
  </r>
  <r>
    <x v="7"/>
    <x v="5"/>
    <n v="350360413"/>
    <s v="Areiópolis"/>
    <n v="0.172917375211634"/>
    <n v="10684"/>
    <n v="9720"/>
    <n v="964"/>
    <n v="124.30500000000001"/>
    <n v="90.98"/>
    <n v="2.84814E-2"/>
    <n v="0"/>
    <n v="2.84814E-2"/>
    <n v="0"/>
    <n v="2.6851800000000002E-2"/>
    <n v="1.6295999999999999E-3"/>
    <n v="0"/>
    <n v="0"/>
    <n v="3.0752706888888891E-2"/>
    <n v="2"/>
    <n v="0"/>
    <n v="100"/>
    <n v="6.87"/>
    <n v="530"/>
    <n v="84"/>
    <n v="1"/>
    <n v="0"/>
    <n v="2184.2605765630851"/>
    <n v="236.13627854736058"/>
    <n v="94.56"/>
    <m/>
    <n v="94.33"/>
    <n v="18.34"/>
    <s v=""/>
    <n v="100"/>
    <n v="7.5"/>
    <n v="3.8"/>
    <n v="0"/>
    <n v="35.6"/>
    <s v=""/>
    <s v=""/>
    <n v="0"/>
    <m/>
    <s v=""/>
    <n v="6.6"/>
    <n v="99"/>
    <n v="99"/>
    <n v="84.2"/>
    <n v="10"/>
    <n v="0"/>
    <n v="0"/>
    <n v="0"/>
    <n v="87.797149361688341"/>
    <n v="0"/>
    <n v="3"/>
    <n v="524.70000000000005"/>
    <n v="524.70000000000005"/>
  </r>
  <r>
    <x v="10"/>
    <x v="5"/>
    <n v="350370315"/>
    <s v="Ariranha"/>
    <n v="1.11793343485727"/>
    <n v="8953"/>
    <n v="8478"/>
    <n v="475"/>
    <n v="67.260000000000005"/>
    <n v="94.69"/>
    <n v="0.66135349999999993"/>
    <n v="0.40448230000000002"/>
    <n v="0.25687119999999991"/>
    <n v="0"/>
    <n v="3.5208500000000004E-2"/>
    <n v="0.62341359999999979"/>
    <n v="0"/>
    <n v="2.7314000000000001E-3"/>
    <n v="2.1385759538312146E-2"/>
    <n v="1"/>
    <n v="9.09"/>
    <n v="90.91"/>
    <n v="6.15"/>
    <n v="474"/>
    <n v="474"/>
    <n v="2"/>
    <n v="0"/>
    <n v="3592.8426225846083"/>
    <n v="422.6873673628952"/>
    <m/>
    <m/>
    <m/>
    <m/>
    <s v=""/>
    <m/>
    <n v="200.41"/>
    <n v="64.8"/>
    <n v="192.6"/>
    <n v="214.1"/>
    <s v=""/>
    <s v=""/>
    <n v="0"/>
    <m/>
    <s v=""/>
    <n v="9.8000000000000007"/>
    <n v="100"/>
    <n v="0"/>
    <n v="0"/>
    <n v="1.5"/>
    <n v="1"/>
    <n v="0"/>
    <n v="1"/>
    <n v="163.66030833414277"/>
    <n v="3"/>
    <n v="30"/>
    <n v="474"/>
    <n v="0"/>
  </r>
  <r>
    <x v="6"/>
    <x v="5"/>
    <n v="35038025"/>
    <s v="Artur Nogueira"/>
    <n v="2.3844860054202099"/>
    <n v="48899"/>
    <n v="44273"/>
    <n v="4626"/>
    <n v="275.10000000000002"/>
    <n v="90.54"/>
    <n v="0.23547970000000001"/>
    <n v="0.21008880000000002"/>
    <n v="2.5390899999999994E-2"/>
    <n v="0"/>
    <n v="0.13194440000000002"/>
    <n v="3.1772799999999997E-2"/>
    <n v="6.3454200000000002E-2"/>
    <n v="8.3082999999999994E-3"/>
    <n v="0.13476666272916668"/>
    <n v="22"/>
    <n v="33.33"/>
    <n v="66.67"/>
    <n v="36.39"/>
    <n v="2453"/>
    <n v="2453"/>
    <n v="6"/>
    <n v="0"/>
    <n v="1386.5805026687663"/>
    <n v="187.0271375692754"/>
    <n v="90.54"/>
    <n v="100"/>
    <n v="87.83"/>
    <n v="40.58"/>
    <s v=""/>
    <n v="100"/>
    <n v="28.72"/>
    <n v="11"/>
    <n v="39.6"/>
    <n v="8.8000000000000007"/>
    <n v="0"/>
    <n v="0.19230769230769201"/>
    <n v="0"/>
    <m/>
    <n v="0"/>
    <n v="9.8000000000000007"/>
    <n v="98"/>
    <n v="0"/>
    <n v="0"/>
    <n v="1.5"/>
    <n v="1"/>
    <n v="0"/>
    <n v="20"/>
    <n v="97.947071869898068"/>
    <n v="27"/>
    <n v="54"/>
    <n v="2403.94"/>
    <n v="0"/>
  </r>
  <r>
    <x v="15"/>
    <x v="5"/>
    <n v="35039012"/>
    <s v="Arujá"/>
    <m/>
    <m/>
    <m/>
    <m/>
    <m/>
    <m/>
    <n v="1.0222999999999999E-3"/>
    <n v="6.9439999999999997E-4"/>
    <n v="3.279E-4"/>
    <n v="0"/>
    <n v="0"/>
    <n v="1.0222999999999999E-3"/>
    <n v="0"/>
    <n v="0"/>
    <n v="0"/>
    <n v="3"/>
    <n v="33.33"/>
    <n v="66.67"/>
    <m/>
    <s v=""/>
    <m/>
    <m/>
    <m/>
    <s v=""/>
    <s v=""/>
    <m/>
    <m/>
    <m/>
    <m/>
    <n v="11.4"/>
    <m/>
    <m/>
    <m/>
    <m/>
    <m/>
    <s v=""/>
    <s v=""/>
    <m/>
    <m/>
    <s v=""/>
    <m/>
    <m/>
    <m/>
    <m/>
    <m/>
    <m/>
    <m/>
    <n v="3"/>
    <m/>
    <n v="1"/>
    <n v="2"/>
    <m/>
    <m/>
  </r>
  <r>
    <x v="18"/>
    <x v="5"/>
    <n v="35039016"/>
    <s v="Arujá"/>
    <n v="2.09353841235811"/>
    <n v="82437"/>
    <n v="79273"/>
    <n v="3164"/>
    <n v="845.94200000000001"/>
    <n v="96.16"/>
    <n v="1.8123900000000005E-2"/>
    <n v="5.8940000000000008E-3"/>
    <n v="1.2229900000000004E-2"/>
    <n v="0"/>
    <n v="0"/>
    <n v="1.4568099999999997E-2"/>
    <n v="1.693E-4"/>
    <n v="3.3864999999999998E-3"/>
    <n v="0.25093670138888891"/>
    <n v="6"/>
    <n v="30.3"/>
    <n v="69.7"/>
    <n v="64.5"/>
    <n v="4352"/>
    <n v="2484"/>
    <n v="11"/>
    <n v="2"/>
    <n v="562.34360784599153"/>
    <n v="68.858400960733647"/>
    <n v="100"/>
    <n v="96.01"/>
    <n v="63.05"/>
    <n v="20.95"/>
    <s v=""/>
    <n v="100"/>
    <n v="3.19"/>
    <n v="1.3"/>
    <n v="1.6"/>
    <n v="7"/>
    <n v="0"/>
    <n v="1.45609862641363"/>
    <n v="0"/>
    <m/>
    <n v="0"/>
    <n v="9.8000000000000007"/>
    <n v="59"/>
    <n v="57.23"/>
    <n v="42.9"/>
    <n v="5.6"/>
    <n v="1"/>
    <n v="2"/>
    <n v="52"/>
    <n v="0"/>
    <n v="10"/>
    <n v="23"/>
    <n v="2567.6799999999998"/>
    <n v="2490.6496000000002"/>
  </r>
  <r>
    <x v="10"/>
    <x v="5"/>
    <n v="350395015"/>
    <s v="Aspásia"/>
    <n v="-0.31366899001985499"/>
    <n v="1786"/>
    <n v="1292"/>
    <n v="494"/>
    <n v="25.739000000000001"/>
    <n v="72.34"/>
    <n v="2.0854200000000003E-2"/>
    <n v="1.4216500000000002E-2"/>
    <n v="6.6376999999999999E-3"/>
    <n v="0"/>
    <n v="4.6204000000000002E-3"/>
    <n v="0"/>
    <n v="1.51573E-2"/>
    <n v="1.0765E-3"/>
    <n v="3.8557135416666674E-3"/>
    <n v="1"/>
    <n v="77.78"/>
    <n v="22.22"/>
    <n v="0.9"/>
    <n v="69"/>
    <n v="17"/>
    <n v="0"/>
    <n v="0"/>
    <n v="9358.3874580067186"/>
    <n v="1059.4400895856666"/>
    <n v="82.9"/>
    <n v="69.48"/>
    <n v="83.06"/>
    <n v="15.18"/>
    <n v="100"/>
    <n v="100"/>
    <n v="12.27"/>
    <n v="3.9"/>
    <n v="12.9"/>
    <n v="11.1"/>
    <n v="0"/>
    <s v=""/>
    <n v="0"/>
    <m/>
    <n v="0"/>
    <n v="9"/>
    <n v="100"/>
    <n v="100"/>
    <n v="75.400000000000006"/>
    <n v="8.4"/>
    <n v="0"/>
    <n v="0"/>
    <n v="3"/>
    <n v="129.67768341625049"/>
    <n v="28"/>
    <n v="8"/>
    <n v="69"/>
    <n v="69"/>
  </r>
  <r>
    <x v="5"/>
    <x v="5"/>
    <n v="350400817"/>
    <s v="Assis"/>
    <n v="0.766057202287862"/>
    <n v="98415"/>
    <n v="94119"/>
    <n v="4296"/>
    <n v="213.15299999999999"/>
    <n v="95.63"/>
    <n v="0.33534279999999994"/>
    <n v="0.28249979999999997"/>
    <n v="5.2842999999999994E-2"/>
    <n v="0"/>
    <n v="0.284856"/>
    <n v="1.19443E-2"/>
    <n v="2.8657199999999997E-2"/>
    <n v="9.8853000000000031E-3"/>
    <n v="0.29073602109375002"/>
    <n v="9"/>
    <n v="13.89"/>
    <n v="86.11"/>
    <n v="77.73"/>
    <n v="5247"/>
    <n v="1039"/>
    <n v="3"/>
    <n v="0"/>
    <n v="1358.6611796982168"/>
    <n v="147.40192043895755"/>
    <n v="97.05"/>
    <n v="95.63"/>
    <n v="96.74"/>
    <n v="25.92"/>
    <n v="11.320754716981099"/>
    <n v="100"/>
    <n v="14.97"/>
    <n v="7.9"/>
    <n v="15.9"/>
    <n v="11.5"/>
    <n v="0"/>
    <s v=""/>
    <n v="0"/>
    <m/>
    <n v="0"/>
    <n v="9.4"/>
    <n v="99"/>
    <n v="99"/>
    <n v="80.2"/>
    <n v="9.8000000000000007"/>
    <n v="1"/>
    <n v="0"/>
    <n v="14"/>
    <n v="98.027068998134084"/>
    <n v="15"/>
    <n v="93"/>
    <n v="5194.53"/>
    <n v="5194.53"/>
  </r>
  <r>
    <x v="6"/>
    <x v="5"/>
    <n v="35041075"/>
    <s v="Atibaia"/>
    <n v="1.12299483054126"/>
    <n v="133442"/>
    <n v="123405"/>
    <n v="10037"/>
    <n v="279.10899999999998"/>
    <n v="92.48"/>
    <n v="1.049116000000001"/>
    <n v="0.91867180000000137"/>
    <n v="0.13044419999999968"/>
    <n v="0"/>
    <n v="0.70076999999999989"/>
    <n v="0.10896039999999997"/>
    <n v="0.14931369999999991"/>
    <n v="9.0071899999999552E-2"/>
    <n v="0.38418075357407411"/>
    <n v="116"/>
    <n v="19.34"/>
    <n v="80.66"/>
    <n v="112.38"/>
    <n v="6744"/>
    <n v="3418"/>
    <n v="23"/>
    <n v="1"/>
    <n v="1396.6948936616657"/>
    <n v="184.335366676159"/>
    <n v="82.64"/>
    <n v="91.02"/>
    <n v="45.46"/>
    <n v="56.24"/>
    <n v="28.000224001791999"/>
    <n v="90.8"/>
    <n v="46.84"/>
    <n v="17.8"/>
    <n v="62.9"/>
    <n v="16.7"/>
    <n v="1"/>
    <n v="3.5620992638328199"/>
    <n v="2.24816774328922"/>
    <m/>
    <n v="0"/>
    <n v="9.6"/>
    <n v="62.22"/>
    <n v="54.224730000000001"/>
    <n v="49.3"/>
    <n v="6"/>
    <n v="0"/>
    <n v="1"/>
    <n v="98"/>
    <n v="182.46619422720244"/>
    <n v="134"/>
    <n v="559"/>
    <n v="4196.1167999999998"/>
    <n v="3656.9157909999999"/>
  </r>
  <r>
    <x v="16"/>
    <x v="5"/>
    <n v="350420618"/>
    <s v="Auriflama"/>
    <n v="0.305070823972176"/>
    <n v="14366"/>
    <n v="13273"/>
    <n v="1093"/>
    <n v="33.185000000000002"/>
    <n v="92.39"/>
    <n v="5.1891999999999997E-3"/>
    <n v="4.9884999999999999E-3"/>
    <n v="2.007E-4"/>
    <n v="0"/>
    <n v="0"/>
    <n v="8.4900000000000004E-5"/>
    <n v="4.9884999999999999E-3"/>
    <n v="1.158E-4"/>
    <n v="4.1556465016203699E-2"/>
    <n v="9"/>
    <n v="40"/>
    <n v="60"/>
    <n v="9.5500000000000007"/>
    <n v="737"/>
    <n v="164"/>
    <n v="0"/>
    <n v="0"/>
    <n v="7046.5376583600164"/>
    <n v="548.79576778504804"/>
    <n v="95.03"/>
    <n v="91.17"/>
    <n v="92.23"/>
    <n v="16.25"/>
    <n v="0"/>
    <n v="100"/>
    <n v="0.54"/>
    <n v="0.2"/>
    <n v="0.7"/>
    <n v="0.1"/>
    <n v="0"/>
    <s v=""/>
    <n v="0"/>
    <m/>
    <n v="0"/>
    <n v="9"/>
    <n v="96"/>
    <n v="96"/>
    <n v="77.7"/>
    <n v="8.5"/>
    <n v="0"/>
    <n v="0"/>
    <n v="2"/>
    <n v="0"/>
    <n v="2"/>
    <n v="3"/>
    <n v="707.52"/>
    <n v="707.52"/>
  </r>
  <r>
    <x v="12"/>
    <x v="5"/>
    <n v="350420619"/>
    <s v="Auriflama"/>
    <m/>
    <m/>
    <m/>
    <m/>
    <m/>
    <m/>
    <n v="2.5690000000000001E-4"/>
    <n v="1.3889999999999999E-4"/>
    <n v="1.1800000000000001E-4"/>
    <n v="0"/>
    <n v="0"/>
    <n v="0"/>
    <n v="1.3889999999999999E-4"/>
    <n v="1.1800000000000001E-4"/>
    <n v="0"/>
    <n v="0"/>
    <n v="25"/>
    <n v="75"/>
    <m/>
    <s v=""/>
    <m/>
    <m/>
    <m/>
    <s v=""/>
    <s v=""/>
    <m/>
    <m/>
    <m/>
    <m/>
    <n v="100"/>
    <m/>
    <m/>
    <m/>
    <m/>
    <m/>
    <s v=""/>
    <s v=""/>
    <m/>
    <m/>
    <s v=""/>
    <m/>
    <m/>
    <m/>
    <m/>
    <m/>
    <m/>
    <m/>
    <n v="1"/>
    <m/>
    <n v="1"/>
    <n v="3"/>
    <m/>
    <m/>
  </r>
  <r>
    <x v="2"/>
    <x v="5"/>
    <n v="350430516"/>
    <s v="Avaí"/>
    <n v="0.70762082298150297"/>
    <n v="5126"/>
    <n v="3442"/>
    <n v="1684"/>
    <n v="9.4550000000000001"/>
    <n v="67.150000000000006"/>
    <n v="0.20047360000000003"/>
    <n v="0.18975700000000004"/>
    <n v="1.0716600000000003E-2"/>
    <n v="0"/>
    <n v="9.8333999999999991E-3"/>
    <n v="3.01E-5"/>
    <n v="0.18998620000000002"/>
    <n v="6.2390000000000004E-4"/>
    <n v="8.1668927083333332E-3"/>
    <n v="6"/>
    <n v="25"/>
    <n v="75"/>
    <n v="2.48"/>
    <n v="191"/>
    <n v="39"/>
    <n v="0"/>
    <n v="0"/>
    <n v="24793.226687475617"/>
    <n v="2276.3012095200929"/>
    <n v="61.18"/>
    <m/>
    <n v="59.62"/>
    <n v="13.63"/>
    <s v=""/>
    <n v="91.11"/>
    <n v="12.15"/>
    <n v="5"/>
    <n v="14.8"/>
    <n v="2.9"/>
    <s v=""/>
    <s v=""/>
    <n v="0"/>
    <m/>
    <s v=""/>
    <n v="10"/>
    <n v="96"/>
    <n v="96"/>
    <n v="79.599999999999994"/>
    <n v="8.4"/>
    <n v="0"/>
    <n v="0"/>
    <n v="1"/>
    <n v="122.44559047281471"/>
    <n v="5"/>
    <n v="15"/>
    <n v="183.36"/>
    <n v="183.36"/>
  </r>
  <r>
    <x v="12"/>
    <x v="5"/>
    <n v="350440419"/>
    <s v="Avanhandava"/>
    <n v="1.5429012415051599"/>
    <n v="11707"/>
    <n v="9899"/>
    <n v="1808"/>
    <n v="34.398000000000003"/>
    <n v="84.56"/>
    <n v="2.8522700000000002E-2"/>
    <n v="2.7536600000000001E-2"/>
    <n v="9.8610000000000017E-4"/>
    <n v="0"/>
    <n v="0"/>
    <n v="2.2220000000000001E-4"/>
    <n v="2.7536600000000001E-2"/>
    <n v="7.6390000000000019E-4"/>
    <n v="2.5776740885416666E-2"/>
    <n v="2"/>
    <n v="13.33"/>
    <n v="86.67"/>
    <n v="7.53"/>
    <n v="581"/>
    <n v="74"/>
    <n v="0"/>
    <n v="0"/>
    <n v="6599.7437430597074"/>
    <n v="511.81686170667138"/>
    <n v="84.55"/>
    <n v="84.55"/>
    <n v="84.55"/>
    <n v="51.68"/>
    <s v=""/>
    <n v="100"/>
    <n v="3.7"/>
    <n v="1.2"/>
    <n v="4.7"/>
    <n v="0.5"/>
    <s v=""/>
    <s v=""/>
    <n v="0"/>
    <m/>
    <s v=""/>
    <n v="9"/>
    <n v="100"/>
    <n v="100"/>
    <n v="87.3"/>
    <n v="9.6999999999999993"/>
    <n v="0"/>
    <n v="0"/>
    <n v="3"/>
    <n v="0"/>
    <n v="2"/>
    <n v="13"/>
    <n v="581"/>
    <n v="581"/>
  </r>
  <r>
    <x v="14"/>
    <x v="5"/>
    <n v="350450314"/>
    <s v="Avaré"/>
    <m/>
    <m/>
    <m/>
    <m/>
    <m/>
    <m/>
    <n v="9.4701399999999991E-2"/>
    <n v="9.101999999999999E-2"/>
    <n v="3.6814E-3"/>
    <n v="0.12"/>
    <n v="0"/>
    <n v="0"/>
    <n v="9.1006099999999993E-2"/>
    <n v="3.6952999999999999E-3"/>
    <n v="0"/>
    <n v="6"/>
    <n v="52.94"/>
    <n v="47.06"/>
    <m/>
    <s v=""/>
    <m/>
    <m/>
    <m/>
    <s v=""/>
    <s v=""/>
    <m/>
    <m/>
    <m/>
    <m/>
    <s v=""/>
    <m/>
    <m/>
    <m/>
    <m/>
    <m/>
    <s v=""/>
    <s v=""/>
    <m/>
    <m/>
    <s v=""/>
    <m/>
    <m/>
    <m/>
    <m/>
    <m/>
    <m/>
    <m/>
    <n v="3"/>
    <m/>
    <n v="9"/>
    <n v="8"/>
    <m/>
    <m/>
  </r>
  <r>
    <x v="5"/>
    <x v="5"/>
    <n v="350450317"/>
    <s v="Avaré"/>
    <n v="0.69025910638367305"/>
    <n v="85384"/>
    <n v="82107"/>
    <n v="3277"/>
    <n v="70.180000000000007"/>
    <n v="96.16"/>
    <n v="0.47286769999999989"/>
    <n v="0.35053959999999995"/>
    <n v="0.12232809999999995"/>
    <n v="0"/>
    <n v="0.22568520000000003"/>
    <n v="9.9034799999999992E-2"/>
    <n v="0.12906739999999997"/>
    <n v="1.9080300000000001E-2"/>
    <n v="0.25094051245370369"/>
    <n v="20"/>
    <n v="36.17"/>
    <n v="63.83"/>
    <n v="67.69"/>
    <n v="4569"/>
    <n v="373"/>
    <n v="8"/>
    <n v="0"/>
    <n v="4517.0673662512881"/>
    <n v="509.69361941347324"/>
    <n v="96.55"/>
    <n v="100"/>
    <n v="92.46"/>
    <n v="30.43"/>
    <s v=""/>
    <n v="100"/>
    <n v="9.43"/>
    <n v="4.5999999999999996"/>
    <n v="9.5"/>
    <n v="9.1"/>
    <n v="2"/>
    <n v="0"/>
    <n v="1.17117961210531"/>
    <m/>
    <n v="1"/>
    <n v="9.5"/>
    <n v="98"/>
    <n v="98"/>
    <n v="91.8"/>
    <n v="9.5"/>
    <n v="0"/>
    <n v="0"/>
    <n v="19"/>
    <n v="90.061185334390757"/>
    <n v="17"/>
    <n v="30"/>
    <n v="4477.62"/>
    <n v="4477.62"/>
  </r>
  <r>
    <x v="2"/>
    <x v="5"/>
    <n v="350460216"/>
    <s v="Bady Bassitt"/>
    <n v="1.8012633587379101"/>
    <n v="15609"/>
    <n v="14645"/>
    <n v="964"/>
    <n v="142.43100000000001"/>
    <n v="93.82"/>
    <n v="0.21774269999999998"/>
    <n v="0.1764444"/>
    <n v="4.1298299999999989E-2"/>
    <n v="0"/>
    <n v="2.8196799999999998E-2"/>
    <n v="3.6186E-3"/>
    <n v="0.1765833"/>
    <n v="9.3439999999999981E-3"/>
    <n v="4.4439383045138892E-2"/>
    <n v="1"/>
    <n v="11.43"/>
    <n v="88.57"/>
    <n v="10.71"/>
    <n v="826"/>
    <n v="185"/>
    <n v="2"/>
    <n v="0"/>
    <n v="1676.90947530271"/>
    <n v="141.42610032673457"/>
    <n v="93.53"/>
    <n v="93.53"/>
    <n v="89.79"/>
    <n v="0"/>
    <n v="0.43035616790313802"/>
    <n v="100"/>
    <n v="64.040000000000006"/>
    <n v="26.2"/>
    <n v="65.3"/>
    <n v="59"/>
    <n v="0"/>
    <n v="0"/>
    <n v="0"/>
    <m/>
    <n v="0"/>
    <n v="10"/>
    <n v="97"/>
    <n v="97"/>
    <n v="77.599999999999994"/>
    <n v="8.1999999999999993"/>
    <n v="0"/>
    <n v="0"/>
    <n v="8"/>
    <n v="63.00717535065521"/>
    <n v="4"/>
    <n v="31"/>
    <n v="801.22"/>
    <n v="801.22"/>
  </r>
  <r>
    <x v="2"/>
    <x v="5"/>
    <n v="350470116"/>
    <s v="Balbinos"/>
    <n v="3.9480383200006401"/>
    <n v="3691"/>
    <n v="1187"/>
    <n v="2504"/>
    <n v="40.622999999999998"/>
    <n v="32.159999999999997"/>
    <n v="1.34585E-2"/>
    <n v="0"/>
    <n v="1.34585E-2"/>
    <n v="0"/>
    <n v="1.34354E-2"/>
    <n v="2.3099999999999999E-5"/>
    <n v="0"/>
    <n v="0"/>
    <n v="8.7843877604166665E-3"/>
    <n v="0"/>
    <n v="0"/>
    <n v="100"/>
    <n v="1.0900000000000001"/>
    <n v="79"/>
    <n v="21"/>
    <n v="0"/>
    <n v="0"/>
    <n v="5809.9376862638856"/>
    <n v="598.08182064481196"/>
    <n v="91.39"/>
    <n v="51.88"/>
    <n v="27.06"/>
    <n v="10.16"/>
    <n v="0"/>
    <n v="100"/>
    <n v="4.8099999999999996"/>
    <n v="2"/>
    <n v="0"/>
    <n v="19.2"/>
    <n v="0"/>
    <s v=""/>
    <n v="0"/>
    <m/>
    <n v="0"/>
    <n v="7.9"/>
    <n v="99"/>
    <n v="99"/>
    <n v="73.400000000000006"/>
    <n v="8.1"/>
    <n v="0"/>
    <n v="0"/>
    <n v="0"/>
    <n v="147.98982415802845"/>
    <n v="0"/>
    <n v="8"/>
    <n v="78.209999999999994"/>
    <n v="78.209999999999994"/>
  </r>
  <r>
    <x v="10"/>
    <x v="5"/>
    <n v="350480015"/>
    <s v="Bálsamo"/>
    <n v="0.77686872305999799"/>
    <n v="8366"/>
    <n v="7752"/>
    <n v="614"/>
    <n v="55.621000000000002"/>
    <n v="92.66"/>
    <n v="1.6653099999999997E-2"/>
    <n v="2.1875000000000002E-3"/>
    <n v="1.4465599999999999E-2"/>
    <n v="0"/>
    <n v="1.1993E-2"/>
    <n v="1.2480000000000002E-3"/>
    <n v="2.1875000000000002E-3"/>
    <n v="1.2246000000000002E-3"/>
    <n v="2.1786458333333335E-2"/>
    <n v="1"/>
    <n v="11.11"/>
    <n v="88.89"/>
    <n v="5.62"/>
    <n v="434"/>
    <n v="48"/>
    <n v="0"/>
    <n v="0"/>
    <n v="4372.6703322973945"/>
    <n v="452.3452067893856"/>
    <n v="100"/>
    <n v="91.59"/>
    <n v="100"/>
    <n v="9.4499999999999993"/>
    <n v="50"/>
    <n v="100"/>
    <n v="5.15"/>
    <n v="1.6"/>
    <n v="1.8"/>
    <n v="12.1"/>
    <n v="0"/>
    <s v=""/>
    <n v="0"/>
    <m/>
    <n v="0"/>
    <n v="9.5"/>
    <n v="99.9"/>
    <n v="99.9"/>
    <n v="88.9"/>
    <n v="10"/>
    <n v="0"/>
    <n v="0"/>
    <n v="5"/>
    <n v="55.080086062634471"/>
    <n v="1"/>
    <n v="8"/>
    <n v="433.56599999999997"/>
    <n v="433.56599999999997"/>
  </r>
  <r>
    <x v="16"/>
    <x v="5"/>
    <n v="350480018"/>
    <s v="Bálsamo"/>
    <m/>
    <m/>
    <m/>
    <m/>
    <m/>
    <m/>
    <n v="2.3841999999999999E-3"/>
    <n v="2.3841999999999999E-3"/>
    <n v="0"/>
    <n v="0"/>
    <n v="0"/>
    <n v="0"/>
    <n v="2.3841999999999999E-3"/>
    <n v="0"/>
    <n v="0"/>
    <n v="1"/>
    <n v="100"/>
    <n v="0"/>
    <m/>
    <s v=""/>
    <m/>
    <m/>
    <m/>
    <s v=""/>
    <s v=""/>
    <m/>
    <m/>
    <m/>
    <m/>
    <n v="30"/>
    <m/>
    <m/>
    <m/>
    <m/>
    <m/>
    <s v=""/>
    <s v=""/>
    <m/>
    <m/>
    <s v=""/>
    <m/>
    <m/>
    <m/>
    <m/>
    <m/>
    <m/>
    <m/>
    <n v="0"/>
    <m/>
    <n v="2"/>
    <n v="0"/>
    <m/>
    <m/>
  </r>
  <r>
    <x v="15"/>
    <x v="5"/>
    <n v="35049092"/>
    <s v="Bananal"/>
    <n v="0.40813114245563697"/>
    <n v="10423"/>
    <n v="8573"/>
    <n v="1850"/>
    <n v="16.911999999999999"/>
    <n v="82.25"/>
    <n v="2.6611E-3"/>
    <n v="9.1579999999999993E-4"/>
    <n v="1.7453E-3"/>
    <n v="0"/>
    <n v="8.3330000000000003E-4"/>
    <n v="8.7730000000000002E-4"/>
    <n v="8.4499999999999994E-5"/>
    <n v="8.6599999999999991E-4"/>
    <n v="2.0482280729166667E-2"/>
    <n v="9"/>
    <n v="60"/>
    <n v="40"/>
    <n v="6.02"/>
    <n v="464"/>
    <n v="91"/>
    <n v="1"/>
    <n v="0"/>
    <n v="28289.513575745947"/>
    <n v="2874.3356039527962"/>
    <n v="75.459999999999994"/>
    <m/>
    <n v="69.59"/>
    <n v="20.010000000000002"/>
    <s v=""/>
    <n v="94.58"/>
    <n v="7.0000000000000007E-2"/>
    <n v="0"/>
    <n v="0"/>
    <n v="0.2"/>
    <s v=""/>
    <s v=""/>
    <n v="9.5941667466180593"/>
    <m/>
    <s v=""/>
    <m/>
    <n v="97"/>
    <n v="97"/>
    <n v="80.400000000000006"/>
    <n v="10"/>
    <n v="0"/>
    <n v="0"/>
    <n v="33"/>
    <n v="4.8822687923420798"/>
    <n v="6"/>
    <n v="4"/>
    <n v="450.08"/>
    <n v="450.08"/>
  </r>
  <r>
    <x v="14"/>
    <x v="5"/>
    <n v="350500514"/>
    <s v="Barão de Antonina"/>
    <n v="0.92971751910571099"/>
    <n v="3247"/>
    <n v="2032"/>
    <n v="1215"/>
    <n v="20.959"/>
    <n v="62.58"/>
    <n v="4.0231999999999993E-3"/>
    <n v="0"/>
    <n v="4.0231999999999993E-3"/>
    <n v="0"/>
    <n v="3.9537000000000001E-3"/>
    <n v="0"/>
    <n v="0"/>
    <n v="6.9499999999999995E-5"/>
    <n v="6.2318723958333334E-3"/>
    <n v="0"/>
    <n v="0"/>
    <n v="100"/>
    <n v="1.44"/>
    <n v="111"/>
    <n v="20"/>
    <n v="0"/>
    <n v="0"/>
    <n v="17190.859254696643"/>
    <n v="2039.5934708962127"/>
    <n v="73.7"/>
    <n v="89.47"/>
    <n v="55.92"/>
    <n v="32.43"/>
    <s v=""/>
    <n v="100"/>
    <n v="0.51"/>
    <n v="0.2"/>
    <n v="0"/>
    <n v="1.9"/>
    <n v="0"/>
    <s v=""/>
    <n v="0"/>
    <m/>
    <n v="0"/>
    <n v="9.6999999999999993"/>
    <n v="87"/>
    <n v="87"/>
    <n v="82"/>
    <n v="9.3000000000000007"/>
    <n v="0"/>
    <n v="0"/>
    <n v="13"/>
    <n v="64.186166627455719"/>
    <n v="0"/>
    <n v="3"/>
    <n v="96.57"/>
    <n v="96.57"/>
  </r>
  <r>
    <x v="12"/>
    <x v="5"/>
    <n v="350510419"/>
    <s v="Barbosa"/>
    <n v="1.07149067677035"/>
    <n v="6934"/>
    <n v="5898"/>
    <n v="1036"/>
    <n v="33.802999999999997"/>
    <n v="85.06"/>
    <n v="2.0613999999999997E-3"/>
    <n v="0"/>
    <n v="2.0613999999999997E-3"/>
    <n v="0"/>
    <n v="0"/>
    <n v="9.8029999999999992E-4"/>
    <n v="0"/>
    <n v="1.0811000000000004E-3"/>
    <n v="1.79363078125E-2"/>
    <n v="1"/>
    <n v="0"/>
    <n v="100"/>
    <n v="4.22"/>
    <n v="325"/>
    <n v="65"/>
    <n v="0"/>
    <n v="0"/>
    <n v="6912.9968272281512"/>
    <n v="545.76290741274875"/>
    <n v="99.33"/>
    <n v="99.33"/>
    <n v="99.33"/>
    <n v="14.5"/>
    <n v="19.357249626307901"/>
    <n v="99.72"/>
    <n v="0.43"/>
    <n v="0.1"/>
    <n v="0"/>
    <n v="1.7"/>
    <n v="0"/>
    <s v=""/>
    <n v="0"/>
    <m/>
    <n v="0"/>
    <n v="7.8"/>
    <n v="100"/>
    <n v="100"/>
    <n v="80"/>
    <n v="9.6999999999999993"/>
    <n v="0"/>
    <n v="0"/>
    <n v="0"/>
    <n v="0"/>
    <n v="0"/>
    <n v="27"/>
    <n v="325"/>
    <n v="325"/>
  </r>
  <r>
    <x v="7"/>
    <x v="5"/>
    <n v="350520313"/>
    <s v="Bariri"/>
    <n v="0.93021180227326195"/>
    <n v="32872"/>
    <n v="31469"/>
    <n v="1403"/>
    <n v="74.606999999999999"/>
    <n v="95.73"/>
    <n v="0.60013289999999986"/>
    <n v="0.30502489999999993"/>
    <n v="0.29510799999999993"/>
    <n v="0"/>
    <n v="7.20475E-2"/>
    <n v="0.14670529999999998"/>
    <n v="0.35393559999999996"/>
    <n v="2.744449999999999E-2"/>
    <n v="0.10006175925925925"/>
    <n v="4"/>
    <n v="40.32"/>
    <n v="59.68"/>
    <n v="25.84"/>
    <n v="1744"/>
    <n v="52"/>
    <n v="3"/>
    <n v="0"/>
    <n v="3482.4677537113653"/>
    <n v="354.96227792650291"/>
    <n v="100"/>
    <n v="94.88"/>
    <n v="100"/>
    <n v="48.3"/>
    <n v="0.36"/>
    <n v="100"/>
    <n v="32.270000000000003"/>
    <n v="16.5"/>
    <n v="20.5"/>
    <n v="79.8"/>
    <n v="0"/>
    <n v="0"/>
    <n v="0"/>
    <m/>
    <n v="0"/>
    <n v="10"/>
    <n v="100"/>
    <n v="100"/>
    <n v="97"/>
    <n v="9.8000000000000007"/>
    <n v="1"/>
    <n v="0"/>
    <n v="0"/>
    <n v="71.955560778667248"/>
    <n v="25"/>
    <n v="37"/>
    <n v="1744"/>
    <n v="1744"/>
  </r>
  <r>
    <x v="8"/>
    <x v="5"/>
    <n v="350530210"/>
    <s v="Barra Bonita"/>
    <m/>
    <m/>
    <m/>
    <m/>
    <m/>
    <m/>
    <n v="0"/>
    <n v="0"/>
    <n v="0"/>
    <n v="0"/>
    <n v="0"/>
    <n v="0"/>
    <n v="0"/>
    <n v="0"/>
    <n v="0"/>
    <n v="0"/>
    <n v="0"/>
    <n v="0"/>
    <m/>
    <s v=""/>
    <m/>
    <m/>
    <m/>
    <s v=""/>
    <s v=""/>
    <m/>
    <m/>
    <m/>
    <m/>
    <n v="0"/>
    <m/>
    <m/>
    <m/>
    <m/>
    <m/>
    <s v=""/>
    <s v=""/>
    <m/>
    <m/>
    <s v=""/>
    <m/>
    <m/>
    <m/>
    <m/>
    <m/>
    <m/>
    <m/>
    <n v="0"/>
    <m/>
    <n v="0"/>
    <n v="0"/>
    <m/>
    <m/>
  </r>
  <r>
    <x v="7"/>
    <x v="5"/>
    <n v="350530213"/>
    <s v="Barra Bonita"/>
    <n v="-0.119581690455872"/>
    <n v="35058"/>
    <n v="34375"/>
    <n v="683"/>
    <n v="233.44"/>
    <n v="98.05"/>
    <n v="4.2510174000000003"/>
    <n v="4.2435005000000006"/>
    <n v="7.5169000000000008E-3"/>
    <n v="0"/>
    <n v="0"/>
    <n v="4.2324359000000005"/>
    <n v="0"/>
    <n v="1.8581500000000001E-2"/>
    <n v="0.10671590277777777"/>
    <n v="4"/>
    <n v="40"/>
    <n v="60"/>
    <n v="28.45"/>
    <n v="1920"/>
    <n v="1436"/>
    <n v="0"/>
    <n v="0"/>
    <n v="1187.3900393633407"/>
    <n v="134.93068629128871"/>
    <n v="100"/>
    <n v="100"/>
    <n v="100"/>
    <n v="30.07"/>
    <s v=""/>
    <n v="100"/>
    <n v="696.89"/>
    <n v="322"/>
    <n v="922.5"/>
    <n v="5"/>
    <s v=""/>
    <s v=""/>
    <n v="0"/>
    <m/>
    <s v=""/>
    <n v="8.8000000000000007"/>
    <n v="100"/>
    <n v="28"/>
    <n v="25.2"/>
    <n v="3.9"/>
    <n v="0"/>
    <n v="0"/>
    <n v="4"/>
    <n v="0"/>
    <n v="6"/>
    <n v="9"/>
    <n v="1920"/>
    <n v="537.6"/>
  </r>
  <r>
    <x v="17"/>
    <x v="5"/>
    <n v="350535111"/>
    <s v="Barra do Chapéu"/>
    <n v="0.58532486313196397"/>
    <n v="5380"/>
    <n v="1584"/>
    <n v="3796"/>
    <n v="13.209"/>
    <n v="29.44"/>
    <n v="8.2607000000000028E-3"/>
    <n v="6.751400000000002E-3"/>
    <n v="1.5093000000000001E-3"/>
    <n v="0"/>
    <n v="7.1815000000000004E-3"/>
    <n v="0"/>
    <n v="1.0225000000000002E-3"/>
    <n v="5.6699999999999996E-5"/>
    <n v="5.3407708333333328E-3"/>
    <n v="9"/>
    <n v="95.45"/>
    <n v="4.55"/>
    <n v="1.1499999999999999"/>
    <n v="89"/>
    <n v="89"/>
    <n v="0"/>
    <n v="0"/>
    <n v="71630.096654275098"/>
    <n v="9202.8847583643128"/>
    <n v="38.119999999999997"/>
    <n v="94.97"/>
    <n v="17.420000000000002"/>
    <n v="38.31"/>
    <s v=""/>
    <n v="100"/>
    <n v="0.15"/>
    <n v="0.1"/>
    <n v="0.2"/>
    <n v="0.1"/>
    <s v=""/>
    <s v=""/>
    <n v="0"/>
    <m/>
    <s v=""/>
    <n v="7.1"/>
    <n v="43"/>
    <n v="0"/>
    <n v="0"/>
    <n v="0.6"/>
    <n v="0"/>
    <n v="0"/>
    <n v="2"/>
    <n v="131.06722266214695"/>
    <n v="21"/>
    <n v="1"/>
    <n v="38.270000000000003"/>
    <n v="0"/>
  </r>
  <r>
    <x v="17"/>
    <x v="5"/>
    <n v="350540111"/>
    <s v="Barra do Turvo"/>
    <n v="-0.40598339012954998"/>
    <n v="7659"/>
    <n v="3362"/>
    <n v="4297"/>
    <n v="7.6040000000000001"/>
    <n v="43.9"/>
    <n v="3.1189999999999999E-4"/>
    <n v="0"/>
    <n v="3.1189999999999999E-4"/>
    <n v="0.01"/>
    <n v="0"/>
    <n v="1.638E-4"/>
    <n v="0"/>
    <n v="1.4809999999999999E-4"/>
    <n v="8.2035070312500014E-3"/>
    <n v="2"/>
    <n v="0"/>
    <n v="100"/>
    <n v="2.25"/>
    <n v="174"/>
    <n v="69"/>
    <n v="4"/>
    <n v="3"/>
    <n v="127107.49706227967"/>
    <n v="16428.860164512338"/>
    <n v="41.13"/>
    <m/>
    <n v="30.57"/>
    <n v="28.75"/>
    <s v=""/>
    <n v="100"/>
    <n v="0"/>
    <n v="0"/>
    <n v="0"/>
    <n v="0"/>
    <s v=""/>
    <s v=""/>
    <n v="0"/>
    <m/>
    <s v=""/>
    <n v="9.5"/>
    <n v="70"/>
    <n v="70"/>
    <n v="60.3"/>
    <n v="7"/>
    <n v="0"/>
    <n v="3"/>
    <n v="8"/>
    <n v="0"/>
    <n v="0"/>
    <n v="3"/>
    <n v="121.8"/>
    <n v="121.8"/>
  </r>
  <r>
    <x v="9"/>
    <x v="5"/>
    <n v="350550012"/>
    <s v="Barretos"/>
    <n v="0.67056578094164498"/>
    <n v="115378"/>
    <n v="111863"/>
    <n v="3515"/>
    <n v="73.789000000000001"/>
    <n v="96.95"/>
    <n v="2.7918184000000017"/>
    <n v="2.2245287"/>
    <n v="0.56728970000000178"/>
    <n v="1.3"/>
    <n v="0.60581020000000008"/>
    <n v="9.2173500000000019E-2"/>
    <n v="2.0153563000000001"/>
    <n v="7.8478399999999976E-2"/>
    <n v="0.38064991627314815"/>
    <n v="87"/>
    <n v="50.17"/>
    <n v="49.83"/>
    <n v="104.05"/>
    <n v="6243"/>
    <n v="799"/>
    <n v="15"/>
    <n v="1"/>
    <n v="4982.7634384371368"/>
    <n v="579.45466206729191"/>
    <n v="94.7"/>
    <n v="100"/>
    <n v="94.22"/>
    <n v="29.51"/>
    <s v=""/>
    <n v="97.18"/>
    <n v="43.51"/>
    <n v="15.6"/>
    <n v="51.5"/>
    <n v="26.8"/>
    <n v="8"/>
    <s v=""/>
    <n v="3.4668654336181901"/>
    <m/>
    <n v="0"/>
    <n v="7.3"/>
    <n v="100"/>
    <n v="100"/>
    <n v="87.2"/>
    <n v="10"/>
    <n v="0"/>
    <n v="1"/>
    <n v="51"/>
    <n v="159.20140110188393"/>
    <n v="145"/>
    <n v="144"/>
    <n v="6243"/>
    <n v="6243"/>
  </r>
  <r>
    <x v="10"/>
    <x v="5"/>
    <n v="350550015"/>
    <s v="Barretos"/>
    <m/>
    <m/>
    <m/>
    <m/>
    <m/>
    <m/>
    <n v="5.785570000000001E-2"/>
    <n v="5.7508500000000011E-2"/>
    <n v="3.4719999999999998E-4"/>
    <n v="0"/>
    <n v="0"/>
    <n v="3.4719999999999998E-4"/>
    <n v="5.7508500000000011E-2"/>
    <n v="0"/>
    <n v="0"/>
    <n v="2"/>
    <n v="91.67"/>
    <n v="8.33"/>
    <m/>
    <s v=""/>
    <m/>
    <m/>
    <m/>
    <s v=""/>
    <s v=""/>
    <m/>
    <m/>
    <m/>
    <m/>
    <n v="50.001025157361703"/>
    <m/>
    <m/>
    <m/>
    <m/>
    <m/>
    <s v=""/>
    <s v=""/>
    <m/>
    <m/>
    <s v=""/>
    <m/>
    <m/>
    <m/>
    <m/>
    <m/>
    <m/>
    <m/>
    <n v="1"/>
    <m/>
    <n v="11"/>
    <n v="1"/>
    <m/>
    <m/>
  </r>
  <r>
    <x v="3"/>
    <x v="5"/>
    <n v="35056099"/>
    <s v="Barrinha"/>
    <n v="1.48530576283097"/>
    <n v="30463"/>
    <n v="30125"/>
    <n v="338"/>
    <n v="207.839"/>
    <n v="98.89"/>
    <n v="0.14354189999999994"/>
    <n v="7.3548599999999978E-2"/>
    <n v="6.9993299999999967E-2"/>
    <n v="0.01"/>
    <n v="0"/>
    <n v="6.9837899999999981E-2"/>
    <n v="7.2717599999999979E-2"/>
    <n v="9.8640000000000012E-4"/>
    <n v="8.9409116548611098E-2"/>
    <n v="1"/>
    <n v="29.63"/>
    <n v="70.37"/>
    <n v="24.71"/>
    <n v="1668"/>
    <n v="1657"/>
    <n v="1"/>
    <n v="0"/>
    <n v="2091.1505761087219"/>
    <n v="248.45353379509569"/>
    <n v="96.42"/>
    <n v="100"/>
    <n v="96.42"/>
    <n v="19.600000000000001"/>
    <s v=""/>
    <n v="97.5"/>
    <n v="19.66"/>
    <n v="7.1"/>
    <n v="15"/>
    <n v="29.2"/>
    <n v="0"/>
    <s v=""/>
    <n v="0"/>
    <m/>
    <n v="0"/>
    <n v="9"/>
    <n v="100"/>
    <n v="0.8"/>
    <n v="0.7"/>
    <n v="1.6"/>
    <n v="0"/>
    <n v="0"/>
    <n v="6"/>
    <n v="0"/>
    <n v="8"/>
    <n v="19"/>
    <n v="1668"/>
    <n v="13.343999999999999"/>
  </r>
  <r>
    <x v="18"/>
    <x v="5"/>
    <n v="35057086"/>
    <s v="Barueri"/>
    <n v="1.19896023656199"/>
    <n v="253047"/>
    <n v="253047"/>
    <n v="0"/>
    <n v="3943.3850000000002"/>
    <n v="100"/>
    <n v="0.11542149999999998"/>
    <n v="6.1474800000000003E-2"/>
    <n v="5.3946699999999972E-2"/>
    <n v="0"/>
    <n v="4.1666700000000001E-2"/>
    <n v="2.841320000000001E-2"/>
    <n v="1.1600000000000001E-5"/>
    <n v="4.5330000000000016E-2"/>
    <n v="0.88156420138888891"/>
    <n v="6"/>
    <n v="11.3"/>
    <n v="88.7"/>
    <n v="236.05"/>
    <n v="14163"/>
    <n v="11257"/>
    <n v="29"/>
    <n v="0"/>
    <n v="123.37881895458156"/>
    <n v="17.447509751152946"/>
    <n v="100"/>
    <n v="100"/>
    <n v="87.9"/>
    <n v="39.200000000000003"/>
    <n v="12.7284595300261"/>
    <n v="100"/>
    <n v="31.2"/>
    <n v="11.7"/>
    <n v="26.7"/>
    <n v="38.5"/>
    <n v="8"/>
    <n v="0.17155601303825699"/>
    <n v="0"/>
    <m/>
    <n v="0"/>
    <n v="8.6"/>
    <n v="76"/>
    <n v="22.8"/>
    <n v="20.5"/>
    <n v="3.4"/>
    <n v="2"/>
    <n v="0"/>
    <n v="111"/>
    <n v="4.7642587951994582"/>
    <n v="13"/>
    <n v="102"/>
    <n v="10763.88"/>
    <n v="3229.1640000000002"/>
  </r>
  <r>
    <x v="1"/>
    <x v="5"/>
    <n v="350580721"/>
    <s v="Bastos"/>
    <n v="-0.19484507328859599"/>
    <n v="20259"/>
    <n v="17724"/>
    <n v="2535"/>
    <n v="118.85599999999999"/>
    <n v="87.49"/>
    <n v="0.12361710000000001"/>
    <n v="3.70739E-2"/>
    <n v="8.6543200000000015E-2"/>
    <n v="0"/>
    <n v="3.9903000000000008E-2"/>
    <n v="4.0528700000000008E-2"/>
    <n v="2.5879899999999997E-2"/>
    <n v="1.7305500000000012E-2"/>
    <n v="5.3786847770833333E-2"/>
    <n v="6"/>
    <n v="3.95"/>
    <n v="96.05"/>
    <n v="12.7"/>
    <n v="980"/>
    <n v="167"/>
    <n v="0"/>
    <n v="0"/>
    <n v="2054.7667703243005"/>
    <n v="217.92980897378942"/>
    <n v="87.22"/>
    <n v="86.13"/>
    <n v="87"/>
    <n v="10.83"/>
    <n v="23.8095238095238"/>
    <n v="100"/>
    <n v="20.27"/>
    <n v="9.4"/>
    <n v="7.9"/>
    <n v="61.8"/>
    <n v="0"/>
    <s v=""/>
    <n v="0"/>
    <m/>
    <n v="0"/>
    <n v="9.4"/>
    <n v="100"/>
    <n v="100"/>
    <n v="83"/>
    <n v="9.5"/>
    <n v="0"/>
    <n v="0"/>
    <n v="5"/>
    <n v="74.367622676877815"/>
    <n v="6"/>
    <n v="146"/>
    <n v="980"/>
    <n v="980"/>
  </r>
  <r>
    <x v="4"/>
    <x v="5"/>
    <n v="35059064"/>
    <s v="Batatais"/>
    <m/>
    <m/>
    <m/>
    <m/>
    <m/>
    <m/>
    <n v="3.7666599999999995E-2"/>
    <n v="3.6039199999999993E-2"/>
    <n v="1.6274E-3"/>
    <n v="0"/>
    <n v="0"/>
    <n v="1.3056000000000001E-3"/>
    <n v="3.4043000000000004E-2"/>
    <n v="2.3180000000000002E-3"/>
    <n v="0"/>
    <n v="7"/>
    <n v="78.95"/>
    <n v="21.05"/>
    <m/>
    <s v=""/>
    <m/>
    <m/>
    <m/>
    <s v=""/>
    <s v=""/>
    <m/>
    <m/>
    <m/>
    <m/>
    <n v="24.398361495135699"/>
    <m/>
    <m/>
    <m/>
    <m/>
    <m/>
    <s v=""/>
    <s v=""/>
    <m/>
    <m/>
    <s v=""/>
    <m/>
    <m/>
    <m/>
    <m/>
    <m/>
    <m/>
    <m/>
    <n v="1"/>
    <m/>
    <n v="15"/>
    <n v="4"/>
    <m/>
    <m/>
  </r>
  <r>
    <x v="11"/>
    <x v="5"/>
    <n v="35059068"/>
    <s v="Batatais"/>
    <n v="0.82606248823193795"/>
    <n v="58475"/>
    <n v="51713"/>
    <n v="6762"/>
    <n v="68.736000000000004"/>
    <n v="88.44"/>
    <n v="0.69451180000000123"/>
    <n v="0.50929170000000135"/>
    <n v="0.18522009999999983"/>
    <n v="7.0000000000000007E-2"/>
    <n v="0.22340560000000001"/>
    <n v="3.6670500000000009E-2"/>
    <n v="0.41093119999999972"/>
    <n v="2.3504500000000011E-2"/>
    <n v="0.15498182867476853"/>
    <n v="55"/>
    <n v="46.37"/>
    <n v="53.63"/>
    <n v="42.87"/>
    <n v="2894"/>
    <n v="795"/>
    <n v="7"/>
    <n v="0"/>
    <n v="7286.0429243266353"/>
    <n v="852.10568619067976"/>
    <n v="87.07"/>
    <m/>
    <n v="87.07"/>
    <n v="18.920000000000002"/>
    <s v=""/>
    <n v="98.46"/>
    <n v="17.27"/>
    <n v="5.4"/>
    <n v="20.5"/>
    <n v="11.8"/>
    <s v=""/>
    <s v=""/>
    <n v="0"/>
    <m/>
    <s v=""/>
    <n v="7.2"/>
    <n v="98"/>
    <n v="98"/>
    <n v="72.5"/>
    <n v="8.1999999999999993"/>
    <n v="0"/>
    <n v="0"/>
    <n v="22"/>
    <n v="143.88783633981279"/>
    <n v="115"/>
    <n v="133"/>
    <n v="2836.12"/>
    <n v="2836.12"/>
  </r>
  <r>
    <x v="7"/>
    <x v="5"/>
    <n v="350600313"/>
    <s v="Bauru"/>
    <n v="0.70801615630418102"/>
    <n v="354928"/>
    <n v="348991"/>
    <n v="5937"/>
    <n v="526.99800000000005"/>
    <n v="98.33"/>
    <n v="0.20850079999999932"/>
    <n v="1.72252E-2"/>
    <n v="0.19127559999999932"/>
    <n v="0"/>
    <n v="2.2112200000000002E-2"/>
    <n v="7.5972099999999959E-2"/>
    <n v="7.7777999999999996E-3"/>
    <n v="0.10263869999999968"/>
    <n v="1.2146108575740744"/>
    <n v="5"/>
    <n v="1.73"/>
    <n v="98.27"/>
    <n v="324.77"/>
    <n v="19521"/>
    <n v="17596"/>
    <n v="19"/>
    <n v="1"/>
    <n v="461.14096380110897"/>
    <n v="43.537393499526665"/>
    <n v="98.23"/>
    <n v="98.66"/>
    <n v="97.15"/>
    <n v="50.33"/>
    <s v=""/>
    <n v="99.9"/>
    <n v="33.130000000000003"/>
    <n v="14.5"/>
    <n v="30"/>
    <n v="44.5"/>
    <n v="0"/>
    <s v=""/>
    <n v="0"/>
    <m/>
    <n v="0"/>
    <n v="7.4"/>
    <n v="98"/>
    <n v="10.78"/>
    <n v="9.9"/>
    <n v="2.2999999999999998"/>
    <n v="4"/>
    <n v="1"/>
    <n v="24"/>
    <n v="1.8112797084607244"/>
    <n v="6"/>
    <n v="341"/>
    <n v="19130.580000000002"/>
    <n v="2104.3638000000001"/>
  </r>
  <r>
    <x v="2"/>
    <x v="5"/>
    <n v="350600316"/>
    <s v="Bauru"/>
    <m/>
    <m/>
    <m/>
    <m/>
    <m/>
    <m/>
    <n v="0.54352690000000004"/>
    <n v="0.51667640000000004"/>
    <n v="2.6850499999999996E-2"/>
    <n v="0"/>
    <n v="0.34722219999999998"/>
    <n v="0"/>
    <n v="0.19378289999999998"/>
    <n v="2.5218000000000003E-3"/>
    <n v="0"/>
    <n v="2"/>
    <n v="33.33"/>
    <n v="66.67"/>
    <m/>
    <s v=""/>
    <m/>
    <m/>
    <m/>
    <s v=""/>
    <s v=""/>
    <m/>
    <m/>
    <m/>
    <m/>
    <n v="24.6483978541395"/>
    <m/>
    <m/>
    <m/>
    <m/>
    <m/>
    <s v=""/>
    <s v=""/>
    <m/>
    <m/>
    <s v=""/>
    <m/>
    <m/>
    <m/>
    <m/>
    <m/>
    <m/>
    <m/>
    <n v="6"/>
    <m/>
    <n v="7"/>
    <n v="14"/>
    <m/>
    <m/>
  </r>
  <r>
    <x v="9"/>
    <x v="5"/>
    <n v="350610212"/>
    <s v="Bebedouro"/>
    <n v="-6.7749488455504103E-2"/>
    <n v="74703"/>
    <n v="71568"/>
    <n v="3135"/>
    <n v="109.453"/>
    <n v="95.8"/>
    <n v="1.6389800000000014"/>
    <n v="1.1033474000000003"/>
    <n v="0.53563260000000101"/>
    <n v="0"/>
    <n v="9.7372499999999987E-2"/>
    <n v="0.16476900000000003"/>
    <n v="1.3629602000000003"/>
    <n v="1.3878300000000008E-2"/>
    <n v="0.2271444146076389"/>
    <n v="39"/>
    <n v="33.54"/>
    <n v="66.459999999999994"/>
    <n v="59.18"/>
    <n v="3995"/>
    <n v="2874"/>
    <n v="11"/>
    <n v="0"/>
    <n v="3149.2518372756113"/>
    <n v="358.82896269226131"/>
    <n v="99.89"/>
    <n v="95.29"/>
    <n v="99.89"/>
    <n v="48.44"/>
    <s v=""/>
    <n v="99.99"/>
    <n v="68.2"/>
    <n v="24"/>
    <n v="68.400000000000006"/>
    <n v="67.8"/>
    <n v="15"/>
    <n v="3.4482758620689702"/>
    <n v="1.3386343252613699"/>
    <m/>
    <n v="0"/>
    <n v="10"/>
    <n v="100"/>
    <n v="33"/>
    <n v="28.1"/>
    <n v="4.3"/>
    <n v="1"/>
    <n v="0"/>
    <n v="12"/>
    <n v="42.70410970375579"/>
    <n v="54"/>
    <n v="107"/>
    <n v="3995"/>
    <n v="1318.35"/>
  </r>
  <r>
    <x v="10"/>
    <x v="5"/>
    <n v="350610215"/>
    <s v="Bebedouro"/>
    <m/>
    <m/>
    <m/>
    <m/>
    <m/>
    <m/>
    <n v="0.15469599999999994"/>
    <n v="0.11409409999999995"/>
    <n v="4.0601900000000003E-2"/>
    <n v="0"/>
    <n v="0"/>
    <n v="7.8703999999999996E-3"/>
    <n v="0.14627000000000001"/>
    <n v="5.5559999999999995E-4"/>
    <n v="0"/>
    <n v="3"/>
    <n v="62.5"/>
    <n v="37.5"/>
    <m/>
    <s v=""/>
    <m/>
    <m/>
    <m/>
    <s v=""/>
    <s v=""/>
    <m/>
    <m/>
    <m/>
    <m/>
    <n v="47.058823529411796"/>
    <m/>
    <m/>
    <m/>
    <m/>
    <m/>
    <s v=""/>
    <s v=""/>
    <m/>
    <m/>
    <s v=""/>
    <m/>
    <m/>
    <m/>
    <m/>
    <m/>
    <m/>
    <m/>
    <n v="1"/>
    <m/>
    <n v="15"/>
    <n v="9"/>
    <m/>
    <m/>
  </r>
  <r>
    <x v="12"/>
    <x v="5"/>
    <n v="350620119"/>
    <s v="Bento de Abreu"/>
    <n v="1.1457730526833101"/>
    <n v="2814"/>
    <n v="2645"/>
    <n v="169"/>
    <n v="9.3230000000000004"/>
    <n v="93.99"/>
    <n v="5.7903000000000008E-3"/>
    <n v="0"/>
    <n v="5.7903000000000008E-3"/>
    <n v="0"/>
    <n v="0"/>
    <n v="4.3808000000000007E-3"/>
    <n v="0"/>
    <n v="1.4095000000000002E-3"/>
    <n v="6.9001624999999994E-3"/>
    <n v="0"/>
    <n v="0"/>
    <n v="100"/>
    <n v="1.84"/>
    <n v="142"/>
    <n v="28"/>
    <n v="1"/>
    <n v="0"/>
    <n v="24094.669509594882"/>
    <n v="2801.7057569296376"/>
    <n v="94.16"/>
    <n v="91.39"/>
    <n v="93.68"/>
    <n v="14.48"/>
    <s v=""/>
    <n v="100"/>
    <n v="19.87"/>
    <n v="7.9"/>
    <n v="27"/>
    <n v="2.4"/>
    <s v=""/>
    <s v=""/>
    <n v="0"/>
    <m/>
    <s v=""/>
    <n v="9"/>
    <n v="99"/>
    <n v="99"/>
    <n v="80.3"/>
    <n v="9.6999999999999993"/>
    <n v="0"/>
    <n v="0"/>
    <n v="0"/>
    <n v="0"/>
    <n v="0"/>
    <n v="5"/>
    <n v="140.58000000000001"/>
    <n v="140.58000000000001"/>
  </r>
  <r>
    <x v="0"/>
    <x v="5"/>
    <n v="350620120"/>
    <s v="Bento de Abreu"/>
    <m/>
    <m/>
    <m/>
    <m/>
    <m/>
    <m/>
    <n v="0.16509989999999999"/>
    <n v="0.16485339999999998"/>
    <n v="2.4649999999999997E-4"/>
    <n v="0"/>
    <n v="0"/>
    <n v="0.16485339999999998"/>
    <n v="0"/>
    <n v="2.4649999999999997E-4"/>
    <n v="0"/>
    <n v="1"/>
    <n v="66.67"/>
    <n v="33.33"/>
    <m/>
    <s v=""/>
    <m/>
    <m/>
    <m/>
    <s v=""/>
    <s v=""/>
    <m/>
    <m/>
    <m/>
    <m/>
    <s v=""/>
    <m/>
    <m/>
    <m/>
    <m/>
    <m/>
    <s v=""/>
    <s v=""/>
    <m/>
    <m/>
    <s v=""/>
    <m/>
    <m/>
    <m/>
    <m/>
    <m/>
    <m/>
    <m/>
    <n v="2"/>
    <m/>
    <n v="2"/>
    <n v="1"/>
    <m/>
    <m/>
  </r>
  <r>
    <x v="14"/>
    <x v="5"/>
    <n v="350630014"/>
    <s v="Bernardino de Campos"/>
    <n v="-1.8551160076918399E-2"/>
    <n v="10770"/>
    <n v="9763"/>
    <n v="1007"/>
    <n v="44.136000000000003"/>
    <n v="90.65"/>
    <n v="0.23121539999999999"/>
    <n v="0.19856959999999999"/>
    <n v="3.264580000000001E-2"/>
    <n v="0"/>
    <n v="2.5787000000000001E-2"/>
    <n v="2.4074999999999999E-3"/>
    <n v="0.2028056"/>
    <n v="2.1529999999999997E-4"/>
    <n v="2.5107562499999993E-2"/>
    <n v="15"/>
    <n v="72.22"/>
    <n v="27.78"/>
    <n v="7"/>
    <n v="540"/>
    <n v="73"/>
    <n v="0"/>
    <n v="0"/>
    <n v="7408.1782729805018"/>
    <n v="849.15877437325889"/>
    <n v="89.52"/>
    <n v="100"/>
    <n v="87.57"/>
    <n v="20.39"/>
    <s v=""/>
    <n v="99.88"/>
    <n v="19.27"/>
    <n v="9.1999999999999993"/>
    <n v="21.8"/>
    <n v="11.3"/>
    <s v=""/>
    <s v=""/>
    <n v="0"/>
    <m/>
    <s v=""/>
    <n v="5"/>
    <n v="100"/>
    <n v="100"/>
    <n v="86.5"/>
    <n v="9.6999999999999993"/>
    <n v="0"/>
    <n v="0"/>
    <n v="0"/>
    <n v="103.55445694897705"/>
    <n v="26"/>
    <n v="10"/>
    <n v="540"/>
    <n v="540"/>
  </r>
  <r>
    <x v="5"/>
    <x v="5"/>
    <n v="350630017"/>
    <s v="Bernardino de Campos"/>
    <m/>
    <m/>
    <m/>
    <m/>
    <m/>
    <m/>
    <n v="2E-3"/>
    <n v="2E-3"/>
    <n v="0"/>
    <n v="0"/>
    <n v="0"/>
    <n v="0"/>
    <n v="2E-3"/>
    <n v="0"/>
    <n v="0"/>
    <n v="0"/>
    <n v="100"/>
    <n v="0"/>
    <m/>
    <s v=""/>
    <m/>
    <m/>
    <m/>
    <s v=""/>
    <s v=""/>
    <m/>
    <m/>
    <m/>
    <m/>
    <s v=""/>
    <m/>
    <m/>
    <m/>
    <m/>
    <m/>
    <s v=""/>
    <s v=""/>
    <m/>
    <m/>
    <s v=""/>
    <m/>
    <m/>
    <m/>
    <m/>
    <m/>
    <m/>
    <m/>
    <n v="0"/>
    <m/>
    <n v="1"/>
    <n v="0"/>
    <m/>
    <m/>
  </r>
  <r>
    <x v="18"/>
    <x v="5"/>
    <n v="35063596"/>
    <s v="Bertioga"/>
    <m/>
    <m/>
    <m/>
    <m/>
    <m/>
    <m/>
    <n v="0"/>
    <n v="0"/>
    <n v="0"/>
    <n v="0"/>
    <n v="0"/>
    <n v="0"/>
    <n v="0"/>
    <n v="0"/>
    <n v="0"/>
    <n v="0"/>
    <n v="0"/>
    <n v="0"/>
    <m/>
    <s v=""/>
    <m/>
    <m/>
    <m/>
    <s v=""/>
    <s v=""/>
    <m/>
    <m/>
    <m/>
    <m/>
    <s v=""/>
    <m/>
    <m/>
    <m/>
    <m/>
    <m/>
    <s v=""/>
    <s v=""/>
    <m/>
    <m/>
    <s v=""/>
    <m/>
    <m/>
    <m/>
    <m/>
    <m/>
    <m/>
    <m/>
    <n v="0"/>
    <m/>
    <n v="0"/>
    <n v="0"/>
    <m/>
    <m/>
  </r>
  <r>
    <x v="19"/>
    <x v="5"/>
    <n v="35063597"/>
    <s v="Bertioga"/>
    <n v="3.7548118661921102"/>
    <n v="55660"/>
    <n v="54972"/>
    <n v="688"/>
    <n v="113.199"/>
    <n v="98.76"/>
    <n v="1.7862293"/>
    <n v="1.7862293"/>
    <n v="0"/>
    <n v="0"/>
    <n v="0.73248609999999992"/>
    <n v="5.5600000000000003E-5"/>
    <n v="0"/>
    <n v="1.0536875999999999"/>
    <n v="9.7404162523148138E-2"/>
    <n v="10"/>
    <n v="100"/>
    <n v="0"/>
    <n v="44.51"/>
    <n v="3006"/>
    <n v="1849"/>
    <n v="6"/>
    <n v="1"/>
    <n v="15581.02766798419"/>
    <n v="1977.3740567732659"/>
    <n v="57.49"/>
    <n v="100"/>
    <n v="50.19"/>
    <n v="34.909999999999997"/>
    <s v=""/>
    <n v="58.44"/>
    <n v="17.39"/>
    <n v="6.5"/>
    <n v="26.3"/>
    <n v="0"/>
    <n v="0"/>
    <n v="2.0225368390638501"/>
    <n v="0"/>
    <m/>
    <n v="3"/>
    <n v="8.6999999999999993"/>
    <n v="50"/>
    <n v="49.674999999999997"/>
    <n v="38.5"/>
    <n v="5.2"/>
    <n v="0"/>
    <n v="1"/>
    <n v="29"/>
    <n v="751.50792434157006"/>
    <n v="17"/>
    <n v="0"/>
    <n v="1503"/>
    <n v="1493.2304999999999"/>
  </r>
  <r>
    <x v="12"/>
    <x v="5"/>
    <n v="350640919"/>
    <s v="Bilac"/>
    <n v="1.2338643478202"/>
    <n v="7469"/>
    <n v="6967"/>
    <n v="502"/>
    <n v="47.488999999999997"/>
    <n v="93.28"/>
    <n v="7.6555999999999994E-3"/>
    <n v="4.6110999999999999E-3"/>
    <n v="3.0444999999999995E-3"/>
    <n v="0"/>
    <n v="2.2222000000000001E-3"/>
    <n v="4.5669999999999999E-4"/>
    <n v="4.6515999999999997E-3"/>
    <n v="3.2510000000000004E-4"/>
    <n v="1.8989543489583333E-2"/>
    <n v="0"/>
    <n v="7.69"/>
    <n v="92.31"/>
    <n v="4.9400000000000004"/>
    <n v="381"/>
    <n v="34"/>
    <n v="1"/>
    <n v="0"/>
    <n v="4855.5897710536883"/>
    <n v="422.22519748292956"/>
    <n v="97.63"/>
    <n v="100"/>
    <n v="99.58"/>
    <n v="7.27"/>
    <n v="21.159420289855099"/>
    <n v="98.95"/>
    <n v="1.96"/>
    <n v="0.7"/>
    <n v="1.6"/>
    <n v="3"/>
    <n v="0"/>
    <s v=""/>
    <n v="0"/>
    <m/>
    <n v="0"/>
    <n v="9.5"/>
    <n v="100"/>
    <n v="100"/>
    <n v="91.1"/>
    <n v="9.6999999999999993"/>
    <n v="0"/>
    <n v="0"/>
    <n v="8"/>
    <n v="10.532112059971821"/>
    <n v="1"/>
    <n v="12"/>
    <n v="381"/>
    <n v="381"/>
  </r>
  <r>
    <x v="0"/>
    <x v="5"/>
    <n v="350640920"/>
    <s v="Bilac"/>
    <m/>
    <m/>
    <m/>
    <m/>
    <m/>
    <m/>
    <n v="0"/>
    <n v="0"/>
    <n v="0"/>
    <n v="0"/>
    <n v="0"/>
    <n v="0"/>
    <n v="0"/>
    <n v="0"/>
    <n v="0"/>
    <n v="0"/>
    <n v="0"/>
    <n v="0"/>
    <m/>
    <s v=""/>
    <m/>
    <m/>
    <m/>
    <s v=""/>
    <s v=""/>
    <m/>
    <m/>
    <m/>
    <m/>
    <n v="4.4585987261146496"/>
    <m/>
    <m/>
    <m/>
    <m/>
    <m/>
    <s v=""/>
    <s v=""/>
    <m/>
    <m/>
    <s v=""/>
    <m/>
    <m/>
    <m/>
    <m/>
    <m/>
    <m/>
    <m/>
    <n v="0"/>
    <m/>
    <n v="0"/>
    <n v="0"/>
    <m/>
    <m/>
  </r>
  <r>
    <x v="12"/>
    <x v="5"/>
    <n v="350650819"/>
    <s v="Birigui"/>
    <n v="1.30425536376726"/>
    <n v="115495"/>
    <n v="112268"/>
    <n v="3227"/>
    <n v="217.648"/>
    <n v="97.21"/>
    <n v="0.27938419999999986"/>
    <n v="7.3576199999999994E-2"/>
    <n v="0.20580799999999985"/>
    <n v="0"/>
    <n v="0.18518519999999999"/>
    <n v="1.2059500000000003E-2"/>
    <n v="7.3558799999999994E-2"/>
    <n v="8.5807000000000105E-3"/>
    <n v="0.40236105324074073"/>
    <n v="18"/>
    <n v="26.73"/>
    <n v="73.27"/>
    <n v="103.34"/>
    <n v="6200"/>
    <n v="1582"/>
    <n v="7"/>
    <n v="0"/>
    <n v="1048.5150006493789"/>
    <n v="81.915234425732706"/>
    <n v="100"/>
    <n v="100"/>
    <n v="100"/>
    <n v="27.47"/>
    <s v=""/>
    <n v="100"/>
    <n v="23.09"/>
    <n v="7.3"/>
    <n v="8.1"/>
    <n v="68.599999999999994"/>
    <n v="0"/>
    <s v=""/>
    <n v="0"/>
    <m/>
    <n v="0"/>
    <n v="4.4000000000000004"/>
    <n v="98"/>
    <n v="98"/>
    <n v="74.5"/>
    <n v="8"/>
    <n v="1"/>
    <n v="0"/>
    <n v="12"/>
    <n v="45.978605163186799"/>
    <n v="27"/>
    <n v="74"/>
    <n v="6076"/>
    <n v="6076"/>
  </r>
  <r>
    <x v="18"/>
    <x v="5"/>
    <n v="35066076"/>
    <s v="Biritiba Mirim"/>
    <n v="1.35116467390031"/>
    <n v="30455"/>
    <n v="26358"/>
    <n v="4097"/>
    <n v="96.156999999999996"/>
    <n v="86.55"/>
    <n v="0.76089450000000103"/>
    <n v="0.74989380000000105"/>
    <n v="1.1000699999999999E-2"/>
    <n v="0"/>
    <n v="0.10972229999999999"/>
    <n v="1.003E-4"/>
    <n v="0.64826830000000168"/>
    <n v="2.8036000000000003E-3"/>
    <n v="5.1358268634259262E-2"/>
    <n v="23"/>
    <n v="80.59"/>
    <n v="19.41"/>
    <n v="21.39"/>
    <n v="1444"/>
    <n v="224"/>
    <n v="1"/>
    <n v="0"/>
    <n v="9837.2024298144806"/>
    <n v="1294.3687407650632"/>
    <n v="55.4"/>
    <m/>
    <n v="47.47"/>
    <n v="30.97"/>
    <n v="0"/>
    <n v="64.55"/>
    <n v="21.43"/>
    <n v="8"/>
    <n v="32.6"/>
    <n v="0.9"/>
    <s v=""/>
    <s v=""/>
    <n v="0"/>
    <m/>
    <s v=""/>
    <n v="9.6"/>
    <n v="97"/>
    <n v="96.03"/>
    <n v="84.5"/>
    <n v="9.6"/>
    <n v="0"/>
    <n v="0"/>
    <n v="11"/>
    <n v="214.18167497691491"/>
    <n v="137"/>
    <n v="33"/>
    <n v="1400.68"/>
    <n v="1386.6732"/>
  </r>
  <r>
    <x v="19"/>
    <x v="5"/>
    <n v="35066077"/>
    <s v="Biritiba Mirim"/>
    <m/>
    <m/>
    <m/>
    <m/>
    <m/>
    <m/>
    <n v="0"/>
    <n v="0"/>
    <n v="0"/>
    <n v="0"/>
    <n v="0"/>
    <n v="0"/>
    <n v="0"/>
    <n v="0"/>
    <n v="0"/>
    <n v="0"/>
    <n v="0"/>
    <n v="0"/>
    <m/>
    <s v=""/>
    <m/>
    <m/>
    <m/>
    <s v=""/>
    <s v=""/>
    <m/>
    <m/>
    <m/>
    <m/>
    <s v=""/>
    <m/>
    <m/>
    <m/>
    <m/>
    <m/>
    <s v=""/>
    <s v=""/>
    <m/>
    <m/>
    <s v=""/>
    <m/>
    <m/>
    <m/>
    <m/>
    <m/>
    <m/>
    <m/>
    <n v="0"/>
    <m/>
    <n v="0"/>
    <n v="0"/>
    <m/>
    <m/>
  </r>
  <r>
    <x v="7"/>
    <x v="5"/>
    <n v="350670613"/>
    <s v="Boa Esperança do Sul"/>
    <n v="0.71577527522961304"/>
    <n v="14120"/>
    <n v="12811"/>
    <n v="1309"/>
    <n v="20.434000000000001"/>
    <n v="90.73"/>
    <n v="1.0717481000000002"/>
    <n v="0.9638363000000002"/>
    <n v="0.10791179999999997"/>
    <n v="0"/>
    <n v="0"/>
    <n v="0"/>
    <n v="1.057509"/>
    <n v="1.4239100000000001E-2"/>
    <n v="3.4428653819444446E-2"/>
    <n v="20"/>
    <n v="63.93"/>
    <n v="36.07"/>
    <n v="9.09"/>
    <n v="701"/>
    <n v="83"/>
    <n v="2"/>
    <n v="0"/>
    <n v="12283.85269121813"/>
    <n v="1250.7195467422096"/>
    <m/>
    <m/>
    <m/>
    <m/>
    <s v=""/>
    <m/>
    <n v="37.869999999999997"/>
    <n v="19.5"/>
    <n v="42.5"/>
    <n v="19.3"/>
    <s v=""/>
    <s v=""/>
    <n v="0"/>
    <m/>
    <s v=""/>
    <n v="7.3"/>
    <n v="98"/>
    <n v="98"/>
    <n v="88.2"/>
    <n v="10"/>
    <n v="1"/>
    <n v="0"/>
    <n v="10"/>
    <n v="0"/>
    <n v="39"/>
    <n v="22"/>
    <n v="686.98"/>
    <n v="686.98"/>
  </r>
  <r>
    <x v="7"/>
    <x v="5"/>
    <n v="350680513"/>
    <s v="Bocaina"/>
    <n v="1.30529046946759"/>
    <n v="11527"/>
    <n v="10701"/>
    <n v="826"/>
    <n v="31.664000000000001"/>
    <n v="92.83"/>
    <n v="1.0126769000000004"/>
    <n v="0.96840270000000039"/>
    <n v="4.42742E-2"/>
    <n v="0"/>
    <n v="3.25381E-2"/>
    <n v="0.24031489999999994"/>
    <n v="0.73750790000000022"/>
    <n v="2.3159999999999995E-3"/>
    <n v="3.5087974537037034E-2"/>
    <n v="1"/>
    <n v="59.46"/>
    <n v="40.54"/>
    <n v="7.62"/>
    <n v="588"/>
    <n v="125"/>
    <n v="0"/>
    <n v="0"/>
    <n v="8098.0792920968161"/>
    <n v="820.75127960440716"/>
    <n v="100"/>
    <n v="100"/>
    <n v="98.7"/>
    <n v="28.73"/>
    <s v=""/>
    <n v="100"/>
    <n v="66.62"/>
    <n v="34.200000000000003"/>
    <n v="79.400000000000006"/>
    <n v="14.8"/>
    <s v=""/>
    <s v=""/>
    <n v="0"/>
    <m/>
    <s v=""/>
    <n v="10"/>
    <n v="95"/>
    <n v="95"/>
    <n v="78.7"/>
    <n v="8.3000000000000007"/>
    <n v="0"/>
    <n v="0"/>
    <n v="7"/>
    <n v="94.049315856539181"/>
    <n v="22"/>
    <n v="15"/>
    <n v="558.6"/>
    <n v="558.6"/>
  </r>
  <r>
    <x v="8"/>
    <x v="5"/>
    <n v="350690410"/>
    <s v="Bofete"/>
    <n v="2.03834619352194"/>
    <n v="10376"/>
    <n v="6615"/>
    <n v="3761"/>
    <n v="15.881"/>
    <n v="63.75"/>
    <n v="1.3845199999999998E-2"/>
    <n v="1.21044E-2"/>
    <n v="1.7407999999999996E-3"/>
    <n v="0"/>
    <n v="1.6175999999999999E-3"/>
    <n v="0"/>
    <n v="8.1596999999999989E-3"/>
    <n v="4.0679000000000002E-3"/>
    <n v="1.6890722916666667E-2"/>
    <n v="16"/>
    <n v="64.709999999999994"/>
    <n v="35.29"/>
    <n v="4.8600000000000003"/>
    <n v="387"/>
    <n v="51"/>
    <n v="0"/>
    <n v="0"/>
    <n v="18995.759444872783"/>
    <n v="2644.2097147262912"/>
    <n v="62.51"/>
    <n v="100"/>
    <n v="56.3"/>
    <n v="21.55"/>
    <s v=""/>
    <n v="98.04"/>
    <n v="0.76"/>
    <n v="0.3"/>
    <n v="1.1000000000000001"/>
    <n v="0.2"/>
    <n v="0"/>
    <n v="1.1966493817311501"/>
    <n v="0"/>
    <m/>
    <n v="0"/>
    <n v="7.2"/>
    <n v="95"/>
    <n v="95"/>
    <n v="86.8"/>
    <n v="9.6999999999999993"/>
    <n v="0"/>
    <n v="0"/>
    <n v="10"/>
    <n v="11.840819424173551"/>
    <n v="11"/>
    <n v="6"/>
    <n v="367.65"/>
    <n v="367.65"/>
  </r>
  <r>
    <x v="14"/>
    <x v="5"/>
    <n v="350690414"/>
    <s v="Bofete"/>
    <m/>
    <m/>
    <m/>
    <m/>
    <m/>
    <m/>
    <n v="4.6074000000000002E-3"/>
    <n v="4.5599999999999998E-3"/>
    <n v="4.74E-5"/>
    <n v="0"/>
    <n v="0"/>
    <n v="0"/>
    <n v="5.3700000000000004E-4"/>
    <n v="4.0704000000000001E-3"/>
    <n v="0"/>
    <n v="2"/>
    <n v="71.430000000000007"/>
    <n v="28.57"/>
    <m/>
    <s v=""/>
    <m/>
    <m/>
    <m/>
    <s v=""/>
    <s v=""/>
    <m/>
    <m/>
    <m/>
    <m/>
    <n v="16.920473773265702"/>
    <m/>
    <m/>
    <m/>
    <m/>
    <m/>
    <s v=""/>
    <s v=""/>
    <m/>
    <m/>
    <s v=""/>
    <m/>
    <m/>
    <m/>
    <m/>
    <m/>
    <m/>
    <m/>
    <n v="0"/>
    <m/>
    <n v="5"/>
    <n v="2"/>
    <m/>
    <m/>
  </r>
  <r>
    <x v="8"/>
    <x v="5"/>
    <n v="350700110"/>
    <s v="Boituva"/>
    <n v="2.6219825916689499"/>
    <n v="53228"/>
    <n v="50071"/>
    <n v="3157"/>
    <n v="213.75800000000001"/>
    <n v="94.07"/>
    <n v="0.48535789999999979"/>
    <n v="0.12818339999999998"/>
    <n v="0.35717449999999984"/>
    <n v="0"/>
    <n v="0"/>
    <n v="0.46284379999999992"/>
    <n v="6.1344999999999993E-3"/>
    <n v="1.6379600000000008E-2"/>
    <n v="0.12631472609259259"/>
    <n v="18"/>
    <n v="8"/>
    <n v="92"/>
    <n v="41.94"/>
    <n v="2831"/>
    <n v="2036"/>
    <n v="3"/>
    <n v="0"/>
    <n v="1338.9824904185766"/>
    <n v="207.36454497632826"/>
    <n v="77.959999999999994"/>
    <n v="94.86"/>
    <n v="66.92"/>
    <n v="22.61"/>
    <s v=""/>
    <n v="82.88"/>
    <n v="59.19"/>
    <n v="21.5"/>
    <n v="27.3"/>
    <n v="102"/>
    <n v="450"/>
    <s v=""/>
    <n v="0"/>
    <m/>
    <n v="30"/>
    <n v="9.5"/>
    <n v="92"/>
    <n v="92"/>
    <n v="28.1"/>
    <n v="4.9000000000000004"/>
    <n v="1"/>
    <n v="0"/>
    <n v="33"/>
    <n v="0"/>
    <n v="8"/>
    <n v="92"/>
    <n v="2604.52"/>
    <n v="2604.52"/>
  </r>
  <r>
    <x v="6"/>
    <x v="5"/>
    <n v="35071005"/>
    <s v="Bom Jesus dos Perdões"/>
    <n v="3.0053760966293899"/>
    <n v="22123"/>
    <n v="19849"/>
    <n v="2274"/>
    <n v="203.88"/>
    <n v="89.72"/>
    <n v="0.20689529999999998"/>
    <n v="0.1661754"/>
    <n v="4.0719899999999982E-2"/>
    <n v="0"/>
    <n v="0.1060984"/>
    <n v="5.9701600000000014E-2"/>
    <n v="1.5366000000000002E-3"/>
    <n v="3.9558700000000002E-2"/>
    <n v="6.0607802083333343E-2"/>
    <n v="9"/>
    <n v="33.33"/>
    <n v="66.67"/>
    <n v="14.21"/>
    <n v="1097"/>
    <n v="1097"/>
    <n v="1"/>
    <n v="0"/>
    <n v="1881.6399222528589"/>
    <n v="242.33241422953483"/>
    <n v="90"/>
    <n v="100"/>
    <n v="86.97"/>
    <n v="34.909999999999997"/>
    <n v="1"/>
    <n v="96.97"/>
    <n v="41.38"/>
    <n v="15.7"/>
    <n v="50.4"/>
    <n v="24"/>
    <s v=""/>
    <s v=""/>
    <n v="0"/>
    <m/>
    <s v=""/>
    <n v="8.5"/>
    <n v="85"/>
    <n v="0"/>
    <n v="0"/>
    <n v="1.6"/>
    <n v="0"/>
    <n v="0"/>
    <n v="12"/>
    <n v="174.894974502217"/>
    <n v="27"/>
    <n v="54"/>
    <n v="932.45"/>
    <n v="0"/>
  </r>
  <r>
    <x v="14"/>
    <x v="5"/>
    <n v="350715914"/>
    <s v="Bom Sucesso de Itararé"/>
    <n v="0.87217690031435902"/>
    <n v="3703"/>
    <n v="2648"/>
    <n v="1055"/>
    <n v="27.795999999999999"/>
    <n v="71.510000000000005"/>
    <n v="1.5850599999999999E-2"/>
    <n v="1.2396900000000001E-2"/>
    <n v="3.4537000000000001E-3"/>
    <n v="0"/>
    <n v="6.9037000000000005E-3"/>
    <n v="0"/>
    <n v="8.6689000000000002E-3"/>
    <n v="2.7800000000000004E-4"/>
    <n v="5.6181453125000004E-3"/>
    <n v="3"/>
    <n v="87.5"/>
    <n v="12.5"/>
    <n v="1.82"/>
    <n v="141"/>
    <n v="15"/>
    <n v="1"/>
    <n v="1"/>
    <n v="12604.180394274912"/>
    <n v="1447.7774777207671"/>
    <n v="58.26"/>
    <n v="99.24"/>
    <n v="55.65"/>
    <n v="44.76"/>
    <s v=""/>
    <n v="85.62"/>
    <n v="2.4"/>
    <n v="1.1000000000000001"/>
    <n v="2.5"/>
    <n v="2"/>
    <s v=""/>
    <s v=""/>
    <n v="0"/>
    <m/>
    <s v=""/>
    <n v="7.1"/>
    <n v="95"/>
    <n v="95"/>
    <n v="89.4"/>
    <n v="9.9"/>
    <n v="0"/>
    <n v="1"/>
    <n v="0"/>
    <n v="124.59627885425934"/>
    <n v="7"/>
    <n v="1"/>
    <n v="133.94999999999999"/>
    <n v="133.94999999999999"/>
  </r>
  <r>
    <x v="1"/>
    <x v="5"/>
    <n v="350720921"/>
    <s v="Borá"/>
    <n v="6.2092715293560197E-2"/>
    <n v="808"/>
    <n v="629"/>
    <n v="179"/>
    <n v="6.8090000000000002"/>
    <n v="77.849999999999994"/>
    <n v="5.2699600000000006E-2"/>
    <n v="1.5306E-3"/>
    <n v="5.1169000000000006E-2"/>
    <n v="0"/>
    <n v="1.5306E-3"/>
    <n v="5.1057900000000003E-2"/>
    <n v="1.111E-4"/>
    <n v="0"/>
    <n v="2.1041666666666665E-3"/>
    <n v="0"/>
    <n v="16.670000000000002"/>
    <n v="83.33"/>
    <n v="0.46"/>
    <n v="35"/>
    <n v="3"/>
    <n v="0"/>
    <n v="0"/>
    <n v="35126.732673267325"/>
    <n v="3902.9702970297017"/>
    <n v="100"/>
    <m/>
    <n v="100"/>
    <n v="22.89"/>
    <s v=""/>
    <n v="100"/>
    <n v="12.55"/>
    <n v="5.9"/>
    <n v="0.5"/>
    <n v="51.2"/>
    <n v="0"/>
    <n v="0"/>
    <n v="0"/>
    <m/>
    <n v="0"/>
    <n v="9.4"/>
    <n v="100"/>
    <n v="100"/>
    <n v="91.4"/>
    <n v="9.6999999999999993"/>
    <n v="0"/>
    <n v="0"/>
    <n v="0"/>
    <n v="95.049504950495063"/>
    <n v="1"/>
    <n v="5"/>
    <n v="35"/>
    <n v="35"/>
  </r>
  <r>
    <x v="7"/>
    <x v="5"/>
    <n v="350730813"/>
    <s v="Boracéia"/>
    <n v="1.2623345830586701"/>
    <n v="4521"/>
    <n v="4091"/>
    <n v="430"/>
    <n v="37.424999999999997"/>
    <n v="90.49"/>
    <n v="1.6046399999999999E-2"/>
    <n v="2.1088999999999999E-3"/>
    <n v="1.39375E-2"/>
    <n v="0"/>
    <n v="1.37755E-2"/>
    <n v="0"/>
    <n v="2.0834E-3"/>
    <n v="1.875E-4"/>
    <n v="1.042655625E-2"/>
    <n v="0"/>
    <n v="37.5"/>
    <n v="62.5"/>
    <n v="2.91"/>
    <n v="224"/>
    <n v="44"/>
    <n v="0"/>
    <n v="0"/>
    <n v="6766.184472461845"/>
    <n v="697.54479097544765"/>
    <n v="88.56"/>
    <n v="100"/>
    <n v="88.21"/>
    <n v="25.2"/>
    <n v="28.894493484657399"/>
    <n v="98.77"/>
    <n v="3.21"/>
    <n v="1.7"/>
    <n v="0.5"/>
    <n v="13.9"/>
    <n v="2"/>
    <s v=""/>
    <n v="0"/>
    <m/>
    <n v="0"/>
    <n v="5.3"/>
    <n v="97"/>
    <n v="97"/>
    <n v="80.400000000000006"/>
    <n v="9.8000000000000007"/>
    <n v="0"/>
    <n v="0"/>
    <n v="1"/>
    <n v="134.27252166792846"/>
    <n v="3"/>
    <n v="5"/>
    <n v="217.28"/>
    <n v="217.28"/>
  </r>
  <r>
    <x v="2"/>
    <x v="5"/>
    <n v="350740716"/>
    <s v="Borborema"/>
    <n v="0.73679771922876602"/>
    <n v="14976"/>
    <n v="13843"/>
    <n v="1133"/>
    <n v="27.100999999999999"/>
    <n v="92.43"/>
    <n v="0.43922380000000011"/>
    <n v="0.3667275000000001"/>
    <n v="7.24963E-2"/>
    <n v="0"/>
    <n v="4.9914300000000009E-2"/>
    <n v="9.2600000000000001E-5"/>
    <n v="0.38054690000000008"/>
    <n v="8.6700000000000041E-3"/>
    <n v="4.1078145333333337E-2"/>
    <n v="6"/>
    <n v="51.02"/>
    <n v="48.98"/>
    <n v="9.82"/>
    <n v="758"/>
    <n v="164"/>
    <n v="2"/>
    <n v="0"/>
    <n v="8717.8846153846152"/>
    <n v="779.13461538461513"/>
    <n v="90.11"/>
    <n v="100"/>
    <n v="90.11"/>
    <n v="32.33"/>
    <n v="35.148514851485103"/>
    <n v="99.99"/>
    <n v="25.99"/>
    <n v="10.6"/>
    <n v="27.8"/>
    <n v="19.600000000000001"/>
    <n v="0"/>
    <n v="0"/>
    <n v="0"/>
    <m/>
    <n v="0"/>
    <n v="8.1"/>
    <n v="98"/>
    <n v="98"/>
    <n v="78.400000000000006"/>
    <n v="8.6"/>
    <n v="0"/>
    <n v="0"/>
    <n v="4"/>
    <n v="121.71922464918813"/>
    <n v="25"/>
    <n v="24"/>
    <n v="742.84"/>
    <n v="742.84"/>
  </r>
  <r>
    <x v="7"/>
    <x v="5"/>
    <n v="350745613"/>
    <s v="Borebi"/>
    <n v="1.45631470802392"/>
    <n v="2444"/>
    <n v="2215"/>
    <n v="229"/>
    <n v="7.0209999999999999"/>
    <n v="90.63"/>
    <n v="7.4536000000000003E-3"/>
    <n v="6.4814E-3"/>
    <n v="9.722000000000001E-4"/>
    <n v="0"/>
    <n v="0"/>
    <n v="0"/>
    <n v="7.3379000000000005E-3"/>
    <n v="1.1569999999999999E-4"/>
    <n v="5.4849979166666663E-3"/>
    <n v="9"/>
    <n v="42.86"/>
    <n v="57.14"/>
    <n v="1.54"/>
    <n v="119"/>
    <n v="119"/>
    <n v="0"/>
    <n v="0"/>
    <n v="40645.826513911619"/>
    <n v="4258.1342062193107"/>
    <n v="86.18"/>
    <n v="100"/>
    <n v="86.18"/>
    <n v="23.08"/>
    <n v="100"/>
    <n v="98.82"/>
    <n v="1.34"/>
    <n v="0.7"/>
    <n v="1.5"/>
    <n v="0.6"/>
    <s v=""/>
    <s v=""/>
    <n v="0"/>
    <m/>
    <s v=""/>
    <n v="8.5"/>
    <n v="100"/>
    <n v="0"/>
    <n v="0"/>
    <n v="1.8"/>
    <n v="0"/>
    <n v="0"/>
    <n v="2"/>
    <n v="0"/>
    <n v="3"/>
    <n v="4"/>
    <n v="119"/>
    <n v="0"/>
  </r>
  <r>
    <x v="5"/>
    <x v="5"/>
    <n v="350745617"/>
    <s v="Borebi"/>
    <m/>
    <m/>
    <m/>
    <m/>
    <m/>
    <m/>
    <n v="1.4733899999999999E-2"/>
    <n v="1.3888899999999999E-2"/>
    <n v="8.4499999999999994E-4"/>
    <n v="0"/>
    <n v="5.5559999999999995E-4"/>
    <n v="0"/>
    <n v="1.3888899999999999E-2"/>
    <n v="2.8939999999999999E-4"/>
    <n v="0"/>
    <n v="1"/>
    <n v="33.33"/>
    <n v="66.67"/>
    <m/>
    <s v=""/>
    <m/>
    <m/>
    <m/>
    <s v=""/>
    <s v=""/>
    <m/>
    <m/>
    <m/>
    <m/>
    <s v=""/>
    <m/>
    <m/>
    <m/>
    <m/>
    <m/>
    <s v=""/>
    <s v=""/>
    <m/>
    <m/>
    <s v=""/>
    <m/>
    <m/>
    <m/>
    <m/>
    <m/>
    <m/>
    <m/>
    <n v="0"/>
    <m/>
    <n v="2"/>
    <n v="4"/>
    <m/>
    <m/>
  </r>
  <r>
    <x v="6"/>
    <x v="5"/>
    <n v="35075065"/>
    <s v="Botucatu"/>
    <m/>
    <m/>
    <m/>
    <m/>
    <m/>
    <m/>
    <n v="0"/>
    <n v="0"/>
    <n v="0"/>
    <n v="0"/>
    <n v="0"/>
    <n v="0"/>
    <n v="0"/>
    <n v="0"/>
    <n v="0"/>
    <n v="0"/>
    <n v="0"/>
    <n v="0"/>
    <m/>
    <s v=""/>
    <m/>
    <m/>
    <m/>
    <s v=""/>
    <s v=""/>
    <m/>
    <m/>
    <m/>
    <m/>
    <s v=""/>
    <m/>
    <m/>
    <m/>
    <m/>
    <m/>
    <s v=""/>
    <s v=""/>
    <m/>
    <m/>
    <s v=""/>
    <m/>
    <m/>
    <m/>
    <m/>
    <m/>
    <m/>
    <m/>
    <n v="0"/>
    <m/>
    <n v="0"/>
    <n v="0"/>
    <m/>
    <m/>
  </r>
  <r>
    <x v="8"/>
    <x v="5"/>
    <n v="350750610"/>
    <s v="Botucatu"/>
    <n v="1.363677895758"/>
    <n v="134858"/>
    <n v="130137"/>
    <n v="4721"/>
    <n v="90.944000000000003"/>
    <n v="96.5"/>
    <n v="0.10981699999999997"/>
    <n v="0.10509809999999997"/>
    <n v="4.7189000000000007E-3"/>
    <n v="0"/>
    <n v="9.8111099999999993E-2"/>
    <n v="2.7106999999999999E-3"/>
    <n v="5.0259999999999992E-3"/>
    <n v="3.9692E-3"/>
    <n v="0.46305242459259266"/>
    <n v="12"/>
    <n v="50"/>
    <n v="50"/>
    <n v="120.95"/>
    <n v="7257"/>
    <n v="1034"/>
    <n v="4"/>
    <n v="1"/>
    <n v="3180.3052099245133"/>
    <n v="418.58428865918228"/>
    <n v="98.56"/>
    <n v="100"/>
    <n v="92.08"/>
    <n v="35.53"/>
    <s v=""/>
    <n v="100"/>
    <n v="14.04"/>
    <n v="6.1"/>
    <n v="19.7"/>
    <n v="1"/>
    <n v="0"/>
    <s v=""/>
    <n v="0"/>
    <m/>
    <n v="28"/>
    <n v="7.7"/>
    <n v="94"/>
    <n v="94"/>
    <n v="85.8"/>
    <n v="9.9"/>
    <n v="0"/>
    <n v="1"/>
    <n v="34"/>
    <n v="21.163910346916619"/>
    <n v="12"/>
    <n v="12"/>
    <n v="6821.58"/>
    <n v="6821.58"/>
  </r>
  <r>
    <x v="5"/>
    <x v="5"/>
    <n v="350750617"/>
    <s v="Botucatu"/>
    <m/>
    <m/>
    <m/>
    <m/>
    <m/>
    <m/>
    <n v="0.71688329999999989"/>
    <n v="0.70282369999999994"/>
    <n v="1.4059599999999998E-2"/>
    <n v="0"/>
    <n v="0.54225279999999998"/>
    <n v="0.1100695"/>
    <n v="6.3348700000000022E-2"/>
    <n v="1.2122999999999999E-3"/>
    <n v="0"/>
    <n v="11"/>
    <n v="57.14"/>
    <n v="42.86"/>
    <m/>
    <s v=""/>
    <m/>
    <m/>
    <m/>
    <s v=""/>
    <s v=""/>
    <m/>
    <m/>
    <m/>
    <m/>
    <n v="20.043427426089899"/>
    <m/>
    <m/>
    <m/>
    <m/>
    <m/>
    <s v=""/>
    <s v=""/>
    <m/>
    <m/>
    <s v=""/>
    <m/>
    <m/>
    <m/>
    <m/>
    <m/>
    <m/>
    <m/>
    <n v="0"/>
    <m/>
    <n v="12"/>
    <n v="9"/>
    <m/>
    <m/>
  </r>
  <r>
    <x v="6"/>
    <x v="5"/>
    <n v="35076055"/>
    <s v="Bragança Paulista"/>
    <n v="1.3911551337857799"/>
    <n v="156241"/>
    <n v="152793"/>
    <n v="3448"/>
    <n v="304.21300000000002"/>
    <n v="97.79"/>
    <n v="0.87611220000000023"/>
    <n v="0.83442070000000035"/>
    <n v="4.1691499999999861E-2"/>
    <n v="0"/>
    <n v="0.58633560000000007"/>
    <n v="0.10140460000000001"/>
    <n v="7.8461500000000003E-2"/>
    <n v="0.10991049999999973"/>
    <n v="0.49864405567245379"/>
    <n v="126"/>
    <n v="20.58"/>
    <n v="79.42"/>
    <n v="140.18"/>
    <n v="8410"/>
    <n v="1216"/>
    <n v="16"/>
    <n v="1"/>
    <n v="1267.5679239124174"/>
    <n v="167.5288816635838"/>
    <n v="91.61"/>
    <n v="100"/>
    <n v="80.31"/>
    <n v="27.41"/>
    <s v=""/>
    <n v="94.5"/>
    <n v="36.81"/>
    <n v="14"/>
    <n v="53.8"/>
    <n v="5"/>
    <n v="0"/>
    <s v=""/>
    <n v="0"/>
    <m/>
    <n v="0"/>
    <n v="9.5"/>
    <n v="91"/>
    <n v="91"/>
    <n v="85.5"/>
    <n v="9.9"/>
    <n v="0"/>
    <n v="1"/>
    <n v="162"/>
    <n v="117.51869762284461"/>
    <n v="114"/>
    <n v="440"/>
    <n v="7653.1"/>
    <n v="7653.1"/>
  </r>
  <r>
    <x v="12"/>
    <x v="5"/>
    <n v="350770419"/>
    <s v="Braúna"/>
    <n v="1.24868514776453"/>
    <n v="5304"/>
    <n v="4801"/>
    <n v="503"/>
    <n v="27.128"/>
    <n v="90.52"/>
    <n v="7.2106999999999996E-3"/>
    <n v="7.0832999999999998E-3"/>
    <n v="1.2739999999999998E-4"/>
    <n v="0"/>
    <n v="0"/>
    <n v="0"/>
    <n v="7.1006999999999997E-3"/>
    <n v="1.0999999999999999E-4"/>
    <n v="1.2330418749999999E-2"/>
    <n v="0"/>
    <n v="25"/>
    <n v="75"/>
    <n v="3.34"/>
    <n v="258"/>
    <n v="33"/>
    <n v="1"/>
    <n v="0"/>
    <n v="8799.6380090497732"/>
    <n v="1010.7692307692306"/>
    <n v="89.27"/>
    <n v="100"/>
    <n v="87.44"/>
    <n v="2.86"/>
    <n v="66.6666666666667"/>
    <n v="100"/>
    <n v="22.72"/>
    <n v="8.9"/>
    <n v="31.9"/>
    <n v="0.7"/>
    <s v=""/>
    <s v=""/>
    <n v="0"/>
    <m/>
    <s v=""/>
    <n v="9"/>
    <n v="100"/>
    <n v="100"/>
    <n v="87.2"/>
    <n v="9.6999999999999993"/>
    <n v="0"/>
    <n v="0"/>
    <n v="0"/>
    <n v="0"/>
    <n v="1"/>
    <n v="3"/>
    <n v="258"/>
    <n v="258"/>
  </r>
  <r>
    <x v="0"/>
    <x v="5"/>
    <n v="350770420"/>
    <s v="Braúna"/>
    <m/>
    <m/>
    <m/>
    <m/>
    <m/>
    <m/>
    <n v="0.12453700000000001"/>
    <n v="0.12355550000000001"/>
    <n v="9.8149999999999995E-4"/>
    <n v="0"/>
    <n v="0"/>
    <n v="9.0833300000000006E-2"/>
    <n v="3.3703700000000003E-2"/>
    <n v="0"/>
    <n v="0"/>
    <n v="3"/>
    <n v="75"/>
    <n v="25"/>
    <m/>
    <s v=""/>
    <m/>
    <m/>
    <m/>
    <s v=""/>
    <s v=""/>
    <m/>
    <m/>
    <m/>
    <m/>
    <s v=""/>
    <m/>
    <m/>
    <m/>
    <m/>
    <m/>
    <s v=""/>
    <s v=""/>
    <m/>
    <m/>
    <s v=""/>
    <m/>
    <m/>
    <m/>
    <m/>
    <m/>
    <m/>
    <m/>
    <n v="7"/>
    <m/>
    <n v="3"/>
    <n v="1"/>
    <m/>
    <m/>
  </r>
  <r>
    <x v="12"/>
    <x v="5"/>
    <n v="350775319"/>
    <s v="Brejo Alegre"/>
    <n v="0.87356770853128696"/>
    <n v="2677"/>
    <n v="2250"/>
    <n v="427"/>
    <n v="25.536999999999999"/>
    <n v="84.05"/>
    <n v="9.2066000000000005E-3"/>
    <n v="0"/>
    <n v="9.2066000000000005E-3"/>
    <n v="0"/>
    <n v="4.3292000000000001E-3"/>
    <n v="3.7038000000000001E-3"/>
    <n v="3.4719999999999998E-4"/>
    <n v="8.2639999999999992E-4"/>
    <n v="5.9361080729166673E-3"/>
    <n v="1"/>
    <n v="0"/>
    <n v="100"/>
    <n v="1.59"/>
    <n v="123"/>
    <n v="35"/>
    <n v="0"/>
    <n v="0"/>
    <n v="8953.0668658946579"/>
    <n v="706.82106836010462"/>
    <n v="85.15"/>
    <n v="100"/>
    <n v="71.13"/>
    <n v="15.66"/>
    <s v=""/>
    <n v="100"/>
    <n v="3.84"/>
    <n v="1.2"/>
    <n v="0"/>
    <n v="15.3"/>
    <n v="0"/>
    <s v=""/>
    <n v="0"/>
    <m/>
    <n v="0"/>
    <n v="8.1999999999999993"/>
    <n v="85"/>
    <n v="85"/>
    <n v="71.5"/>
    <n v="7.6"/>
    <n v="0"/>
    <n v="0"/>
    <n v="0"/>
    <n v="67.384217923017474"/>
    <n v="0"/>
    <n v="8"/>
    <n v="104.55"/>
    <n v="104.55"/>
  </r>
  <r>
    <x v="4"/>
    <x v="5"/>
    <n v="35078034"/>
    <s v="Brodowski"/>
    <n v="1.68445013063625"/>
    <n v="22680"/>
    <n v="22292"/>
    <n v="388"/>
    <n v="81.058000000000007"/>
    <n v="98.29"/>
    <n v="3.2297099999999995E-2"/>
    <n v="2.9442999999999993E-2"/>
    <n v="2.8540999999999992E-3"/>
    <n v="0"/>
    <n v="0"/>
    <n v="2.6967999999999996E-3"/>
    <n v="2.8841099999999995E-2"/>
    <n v="7.5919999999999991E-4"/>
    <n v="6.7097546249999987E-2"/>
    <n v="3"/>
    <n v="45.83"/>
    <n v="54.17"/>
    <n v="16.03"/>
    <n v="1236"/>
    <n v="352"/>
    <n v="0"/>
    <n v="0"/>
    <n v="6173.7142857142853"/>
    <n v="611.80952380952374"/>
    <n v="97.19"/>
    <n v="97.58"/>
    <n v="97.09"/>
    <n v="31.62"/>
    <n v="7.9745942131263199"/>
    <n v="99.59"/>
    <n v="2.3199999999999998"/>
    <n v="0.7"/>
    <n v="3.1"/>
    <n v="0.6"/>
    <n v="0"/>
    <s v=""/>
    <n v="0"/>
    <m/>
    <n v="0"/>
    <n v="10"/>
    <n v="100"/>
    <n v="100"/>
    <n v="71.5"/>
    <n v="7.8"/>
    <n v="0"/>
    <n v="0"/>
    <n v="2"/>
    <n v="0"/>
    <n v="11"/>
    <n v="13"/>
    <n v="1236"/>
    <n v="1236"/>
  </r>
  <r>
    <x v="7"/>
    <x v="5"/>
    <n v="350790213"/>
    <s v="Brotas"/>
    <n v="1.19284277067773"/>
    <n v="22796"/>
    <n v="19734"/>
    <n v="3062"/>
    <n v="20.696000000000002"/>
    <n v="86.57"/>
    <n v="0.31910299999999991"/>
    <n v="0.27785969999999993"/>
    <n v="4.1243299999999976E-2"/>
    <n v="0"/>
    <n v="5.7869999999999996E-3"/>
    <n v="0.11020300000000001"/>
    <n v="0.11867099999999996"/>
    <n v="8.4442000000000003E-2"/>
    <n v="6.9390601851851849E-2"/>
    <n v="41"/>
    <n v="56.69"/>
    <n v="43.31"/>
    <n v="14.13"/>
    <n v="1090"/>
    <n v="241"/>
    <n v="2"/>
    <n v="2"/>
    <n v="12602.779434988595"/>
    <n v="1286.5625548341823"/>
    <n v="100"/>
    <n v="86.19"/>
    <n v="95.73"/>
    <n v="21.31"/>
    <n v="96.078431372549005"/>
    <n v="100"/>
    <n v="6.8"/>
    <n v="3.5"/>
    <n v="7.4"/>
    <n v="4.4000000000000004"/>
    <n v="3"/>
    <s v=""/>
    <n v="4.3867345148271601"/>
    <m/>
    <n v="0"/>
    <n v="8.1"/>
    <n v="99.8"/>
    <n v="99.8"/>
    <n v="77.900000000000006"/>
    <n v="8.6"/>
    <n v="0"/>
    <n v="2"/>
    <n v="31"/>
    <n v="8.6467040778950626"/>
    <n v="72"/>
    <n v="55"/>
    <n v="1087.82"/>
    <n v="1087.82"/>
  </r>
  <r>
    <x v="14"/>
    <x v="5"/>
    <n v="350800914"/>
    <s v="Buri"/>
    <n v="0.48933108665141201"/>
    <n v="19059"/>
    <n v="15678"/>
    <n v="3381"/>
    <n v="15.949"/>
    <n v="82.26"/>
    <n v="0.83603670000000041"/>
    <n v="0.83405750000000045"/>
    <n v="1.9792E-3"/>
    <n v="0.1"/>
    <n v="4.4083400000000002E-2"/>
    <n v="2.72E-4"/>
    <n v="0.77618310000000046"/>
    <n v="1.54982E-2"/>
    <n v="4.6470209687499993E-2"/>
    <n v="32"/>
    <n v="95.89"/>
    <n v="4.1100000000000003"/>
    <n v="11.06"/>
    <n v="854"/>
    <n v="193"/>
    <n v="5"/>
    <n v="0"/>
    <n v="22205.421060916102"/>
    <n v="2614.3491263969777"/>
    <n v="80.099999999999994"/>
    <n v="79.2"/>
    <n v="73.88"/>
    <n v="26.33"/>
    <n v="9.6742986133505298"/>
    <n v="99.18"/>
    <n v="13.93"/>
    <n v="6.2"/>
    <n v="18.899999999999999"/>
    <n v="0.1"/>
    <n v="37"/>
    <n v="1.4983863531581401"/>
    <n v="0"/>
    <m/>
    <n v="232"/>
    <n v="7.2"/>
    <n v="98"/>
    <n v="98"/>
    <n v="77.400000000000006"/>
    <n v="8.5"/>
    <n v="0"/>
    <n v="0"/>
    <n v="5"/>
    <n v="94.684315598936379"/>
    <n v="70"/>
    <n v="3"/>
    <n v="836.92"/>
    <n v="836.92"/>
  </r>
  <r>
    <x v="12"/>
    <x v="5"/>
    <n v="350810819"/>
    <s v="Buritama"/>
    <n v="0.932536608051171"/>
    <n v="16053"/>
    <n v="15282"/>
    <n v="771"/>
    <n v="49.146000000000001"/>
    <n v="95.2"/>
    <n v="0.23565000000000003"/>
    <n v="0.15708520000000001"/>
    <n v="7.8564800000000004E-2"/>
    <n v="0"/>
    <n v="5.7869999999999996E-3"/>
    <n v="4.9871199999999997E-2"/>
    <n v="0.1511506"/>
    <n v="2.8841200000000004E-2"/>
    <n v="4.8865034722222221E-2"/>
    <n v="5"/>
    <n v="16.670000000000002"/>
    <n v="83.33"/>
    <n v="10.94"/>
    <n v="844"/>
    <n v="194"/>
    <n v="1"/>
    <n v="0"/>
    <n v="4655.8475051392261"/>
    <n v="373.25359745841888"/>
    <n v="100"/>
    <n v="93.47"/>
    <n v="100"/>
    <n v="6.25"/>
    <n v="15"/>
    <n v="99.55"/>
    <n v="31.42"/>
    <n v="9.9"/>
    <n v="28.1"/>
    <n v="41.3"/>
    <s v=""/>
    <s v=""/>
    <n v="0"/>
    <m/>
    <s v=""/>
    <n v="7.2"/>
    <n v="100"/>
    <n v="100"/>
    <n v="77"/>
    <n v="8.5"/>
    <n v="0"/>
    <n v="0"/>
    <n v="2"/>
    <n v="12.278718380346094"/>
    <n v="9"/>
    <n v="45"/>
    <n v="844"/>
    <n v="844"/>
  </r>
  <r>
    <x v="11"/>
    <x v="5"/>
    <n v="35082078"/>
    <s v="Buritizal"/>
    <n v="0.81889585431747003"/>
    <n v="4188"/>
    <n v="3465"/>
    <n v="723"/>
    <n v="15.728"/>
    <n v="82.74"/>
    <n v="0.1599768"/>
    <n v="0.13324070000000002"/>
    <n v="2.6736099999999995E-2"/>
    <n v="0"/>
    <n v="2.0370399999999997E-2"/>
    <n v="0.13483790000000001"/>
    <n v="4.5833000000000002E-3"/>
    <n v="1.852E-4"/>
    <n v="8.8002531249999991E-3"/>
    <n v="2"/>
    <n v="40"/>
    <n v="60"/>
    <n v="2.48"/>
    <n v="192"/>
    <n v="19"/>
    <n v="1"/>
    <n v="1"/>
    <n v="32529.971346704871"/>
    <n v="3990.9455587392558"/>
    <n v="80.69"/>
    <m/>
    <n v="79.84"/>
    <n v="18.95"/>
    <s v=""/>
    <n v="98.93"/>
    <n v="11.85"/>
    <n v="3.7"/>
    <n v="16.2"/>
    <n v="5"/>
    <s v=""/>
    <s v=""/>
    <n v="0"/>
    <m/>
    <s v=""/>
    <n v="10"/>
    <n v="100"/>
    <n v="100"/>
    <n v="90.1"/>
    <n v="10"/>
    <n v="0"/>
    <n v="1"/>
    <n v="1"/>
    <n v="227.26619014154781"/>
    <n v="4"/>
    <n v="6"/>
    <n v="192"/>
    <n v="192"/>
  </r>
  <r>
    <x v="5"/>
    <x v="5"/>
    <n v="350830617"/>
    <s v="Cabrália Paulista"/>
    <n v="-0.50620859159161702"/>
    <n v="4322"/>
    <n v="3756"/>
    <n v="566"/>
    <n v="18.068000000000001"/>
    <n v="86.9"/>
    <n v="0.27440029999999999"/>
    <n v="0.27188869999999998"/>
    <n v="2.5115999999999997E-3"/>
    <n v="0"/>
    <n v="1.1296299999999999E-2"/>
    <n v="0"/>
    <n v="0.2630403"/>
    <n v="6.3700000000000003E-5"/>
    <n v="1.1255208333333334E-2"/>
    <n v="1"/>
    <n v="53.85"/>
    <n v="46.15"/>
    <n v="2.66"/>
    <n v="205"/>
    <n v="18"/>
    <n v="0"/>
    <n v="0"/>
    <n v="15979.6020360944"/>
    <n v="1751.1892642295225"/>
    <n v="100"/>
    <n v="91.12"/>
    <n v="99.89"/>
    <n v="0.87"/>
    <s v=""/>
    <n v="100"/>
    <n v="23.66"/>
    <n v="12.5"/>
    <n v="29.6"/>
    <n v="1"/>
    <n v="0"/>
    <s v=""/>
    <n v="0"/>
    <m/>
    <n v="0"/>
    <n v="7.4"/>
    <n v="99"/>
    <n v="99"/>
    <n v="91.2"/>
    <n v="9.8000000000000007"/>
    <n v="0"/>
    <n v="0"/>
    <n v="2"/>
    <n v="97.732531235539085"/>
    <n v="7"/>
    <n v="6"/>
    <n v="202.95"/>
    <n v="202.95"/>
  </r>
  <r>
    <x v="6"/>
    <x v="5"/>
    <n v="35084055"/>
    <s v="Cabreúva"/>
    <m/>
    <m/>
    <m/>
    <m/>
    <m/>
    <m/>
    <n v="0.11828610000000001"/>
    <n v="0.1004428"/>
    <n v="1.784330000000001E-2"/>
    <n v="0"/>
    <n v="8.6027800000000001E-2"/>
    <n v="2.4158300000000004E-2"/>
    <n v="2.3966E-3"/>
    <n v="5.7033999999999991E-3"/>
    <n v="0"/>
    <n v="22"/>
    <n v="18.52"/>
    <n v="81.48"/>
    <m/>
    <s v=""/>
    <m/>
    <m/>
    <m/>
    <s v=""/>
    <s v=""/>
    <m/>
    <m/>
    <m/>
    <m/>
    <n v="100"/>
    <m/>
    <m/>
    <m/>
    <m/>
    <m/>
    <s v=""/>
    <s v=""/>
    <m/>
    <m/>
    <s v=""/>
    <m/>
    <m/>
    <m/>
    <m/>
    <m/>
    <m/>
    <m/>
    <n v="45"/>
    <m/>
    <n v="10"/>
    <n v="44"/>
    <m/>
    <m/>
  </r>
  <r>
    <x v="8"/>
    <x v="5"/>
    <n v="350840510"/>
    <s v="Cabreúva"/>
    <n v="2.0264541188541201"/>
    <n v="45556"/>
    <n v="39820"/>
    <n v="5736"/>
    <n v="175.34399999999999"/>
    <n v="87.41"/>
    <n v="2.4294900000000001E-2"/>
    <n v="0.02"/>
    <n v="4.2948999999999991E-3"/>
    <n v="0"/>
    <n v="2.14074E-2"/>
    <n v="1.042E-4"/>
    <n v="0"/>
    <n v="2.7832999999999998E-3"/>
    <n v="0.10333809149999997"/>
    <n v="7"/>
    <n v="10"/>
    <n v="90"/>
    <n v="31.55"/>
    <n v="2130"/>
    <n v="556"/>
    <n v="8"/>
    <n v="0"/>
    <n v="1917.523926595838"/>
    <n v="269.97629291421549"/>
    <n v="74.52"/>
    <n v="84.56"/>
    <n v="62.88"/>
    <n v="31.46"/>
    <s v=""/>
    <n v="87.93"/>
    <n v="13.84"/>
    <n v="5.0999999999999996"/>
    <n v="18.8"/>
    <n v="5.7"/>
    <n v="20"/>
    <s v=""/>
    <n v="0"/>
    <m/>
    <n v="101"/>
    <n v="7.4"/>
    <n v="80"/>
    <n v="80"/>
    <n v="73.900000000000006"/>
    <n v="7.7"/>
    <n v="1"/>
    <n v="0"/>
    <n v="2"/>
    <n v="20.321644898967396"/>
    <n v="1"/>
    <n v="9"/>
    <n v="1704"/>
    <n v="1704"/>
  </r>
  <r>
    <x v="15"/>
    <x v="5"/>
    <n v="35085042"/>
    <s v="Caçapava"/>
    <n v="0.93562960376532001"/>
    <n v="88346"/>
    <n v="75592"/>
    <n v="12754"/>
    <n v="238.83099999999999"/>
    <n v="85.56"/>
    <n v="0.76108800000000065"/>
    <n v="0.21847150000000004"/>
    <n v="0.54261650000000061"/>
    <n v="0.04"/>
    <n v="0.35539609999999994"/>
    <n v="0.16961739999999997"/>
    <n v="0.19182019999999997"/>
    <n v="4.425430000000001E-2"/>
    <n v="0.26892358796296295"/>
    <n v="39"/>
    <n v="25.69"/>
    <n v="74.31"/>
    <n v="62.4"/>
    <n v="4213"/>
    <n v="1188"/>
    <n v="15"/>
    <n v="0"/>
    <n v="1995.4071491635161"/>
    <n v="203.46727639055527"/>
    <n v="100"/>
    <n v="99.19"/>
    <n v="89"/>
    <n v="36.11"/>
    <n v="49.704820312947803"/>
    <n v="100"/>
    <n v="31.45"/>
    <n v="13.6"/>
    <n v="11.8"/>
    <n v="95.2"/>
    <n v="2"/>
    <n v="2.28167166416792"/>
    <n v="0"/>
    <m/>
    <n v="0"/>
    <n v="9.6"/>
    <n v="98"/>
    <n v="97.02"/>
    <n v="71.8"/>
    <n v="8.1"/>
    <n v="0"/>
    <n v="0"/>
    <n v="89"/>
    <n v="132.00775829634244"/>
    <n v="28"/>
    <n v="81"/>
    <n v="4128.74"/>
    <n v="4087.4526000000001"/>
  </r>
  <r>
    <x v="15"/>
    <x v="5"/>
    <n v="35086032"/>
    <s v="Cachoeira Paulista"/>
    <n v="0.85592494076176495"/>
    <n v="31225"/>
    <n v="25789"/>
    <n v="5436"/>
    <n v="108.48"/>
    <n v="82.59"/>
    <n v="0.15079819999999999"/>
    <n v="0.14159910000000001"/>
    <n v="9.1991E-3"/>
    <n v="0"/>
    <n v="9.904170000000001E-2"/>
    <n v="1.7186400000000001E-2"/>
    <n v="2.5216000000000002E-2"/>
    <n v="9.3541000000000023E-3"/>
    <n v="8.9497499768518507E-2"/>
    <n v="11"/>
    <n v="52.17"/>
    <n v="47.83"/>
    <n v="21.1"/>
    <n v="1424"/>
    <n v="145"/>
    <n v="3"/>
    <n v="1"/>
    <n v="4373.1266613290636"/>
    <n v="444.38238590872692"/>
    <n v="94.16"/>
    <n v="86.7"/>
    <n v="85.33"/>
    <n v="31.05"/>
    <n v="34.727605345570701"/>
    <n v="100"/>
    <n v="8.02"/>
    <n v="3.5"/>
    <n v="9.8000000000000007"/>
    <n v="2.1"/>
    <n v="0"/>
    <n v="22.719527433829398"/>
    <n v="0"/>
    <m/>
    <n v="0"/>
    <n v="9.5"/>
    <n v="100"/>
    <n v="100"/>
    <n v="89.8"/>
    <n v="10"/>
    <n v="0"/>
    <n v="1"/>
    <n v="66"/>
    <n v="110.61761530328704"/>
    <n v="12"/>
    <n v="11"/>
    <n v="1424"/>
    <n v="1424"/>
  </r>
  <r>
    <x v="4"/>
    <x v="5"/>
    <n v="35087024"/>
    <s v="Caconde"/>
    <n v="2.8946217601588699E-2"/>
    <n v="18685"/>
    <n v="13084"/>
    <n v="5601"/>
    <n v="39.713999999999999"/>
    <n v="70.02"/>
    <n v="7.3307500000000012E-2"/>
    <n v="7.2714900000000013E-2"/>
    <n v="5.9259999999999998E-4"/>
    <n v="0.01"/>
    <n v="3.2222199999999999E-2"/>
    <n v="0"/>
    <n v="3.9955400000000002E-2"/>
    <n v="1.1299000000000001E-3"/>
    <n v="3.9586248611111111E-2"/>
    <n v="12"/>
    <n v="92.31"/>
    <n v="7.69"/>
    <n v="9.06"/>
    <n v="698"/>
    <n v="698"/>
    <n v="0"/>
    <n v="0"/>
    <n v="12421.994112924805"/>
    <n v="1232.072785656944"/>
    <n v="69.599999999999994"/>
    <n v="68.180000000000007"/>
    <n v="60.74"/>
    <n v="78.239999999999995"/>
    <n v="19.4441986016462"/>
    <n v="99.74"/>
    <n v="3.17"/>
    <n v="1"/>
    <n v="4.5999999999999996"/>
    <n v="0.1"/>
    <n v="0"/>
    <s v=""/>
    <n v="0"/>
    <m/>
    <n v="0"/>
    <n v="7.1"/>
    <n v="100"/>
    <n v="0"/>
    <n v="0"/>
    <n v="1.5"/>
    <n v="0"/>
    <n v="0"/>
    <n v="4"/>
    <n v="80.836151751490306"/>
    <n v="24"/>
    <n v="2"/>
    <n v="698"/>
    <n v="0"/>
  </r>
  <r>
    <x v="2"/>
    <x v="5"/>
    <n v="350880116"/>
    <s v="Cafelândia"/>
    <n v="0.425394746112495"/>
    <n v="16939"/>
    <n v="15004"/>
    <n v="1935"/>
    <n v="18.414999999999999"/>
    <n v="88.58"/>
    <n v="0.44442849999999989"/>
    <n v="0.42996359999999989"/>
    <n v="1.4464900000000003E-2"/>
    <n v="0"/>
    <n v="1.3879599999999999E-2"/>
    <n v="4.1669999999999994E-4"/>
    <n v="0.42737869999999989"/>
    <n v="2.7534999999999999E-3"/>
    <n v="4.4791911410879633E-2"/>
    <n v="10"/>
    <n v="53.85"/>
    <n v="46.15"/>
    <n v="10.64"/>
    <n v="820"/>
    <n v="794"/>
    <n v="2"/>
    <n v="1"/>
    <n v="12678.443827852883"/>
    <n v="1247.3652517858195"/>
    <n v="86.87"/>
    <n v="91.43"/>
    <n v="86.87"/>
    <n v="1.86"/>
    <n v="100"/>
    <n v="100"/>
    <n v="15.93"/>
    <n v="6.5"/>
    <n v="20.3"/>
    <n v="2.2000000000000002"/>
    <s v=""/>
    <s v=""/>
    <n v="0"/>
    <m/>
    <s v=""/>
    <n v="7"/>
    <n v="100"/>
    <n v="4"/>
    <n v="3.2"/>
    <n v="1.8"/>
    <n v="0"/>
    <n v="1"/>
    <n v="1"/>
    <n v="31.255643170877278"/>
    <n v="14"/>
    <n v="12"/>
    <n v="820"/>
    <n v="32.799999999999997"/>
  </r>
  <r>
    <x v="0"/>
    <x v="5"/>
    <n v="350880120"/>
    <s v="Cafelândia"/>
    <m/>
    <m/>
    <m/>
    <m/>
    <m/>
    <m/>
    <n v="0"/>
    <n v="0"/>
    <n v="0"/>
    <n v="0"/>
    <n v="0"/>
    <n v="0"/>
    <n v="0"/>
    <n v="0"/>
    <n v="0"/>
    <n v="0"/>
    <n v="0"/>
    <n v="0"/>
    <m/>
    <s v=""/>
    <m/>
    <m/>
    <m/>
    <s v=""/>
    <s v=""/>
    <m/>
    <m/>
    <m/>
    <m/>
    <s v=""/>
    <m/>
    <m/>
    <m/>
    <m/>
    <m/>
    <s v=""/>
    <s v=""/>
    <m/>
    <m/>
    <s v=""/>
    <m/>
    <m/>
    <m/>
    <m/>
    <m/>
    <m/>
    <m/>
    <n v="0"/>
    <m/>
    <n v="0"/>
    <n v="0"/>
    <m/>
    <m/>
  </r>
  <r>
    <x v="1"/>
    <x v="5"/>
    <n v="350890021"/>
    <s v="Caiabu"/>
    <n v="-2.6828957044422501E-2"/>
    <n v="4094"/>
    <n v="3420"/>
    <n v="674"/>
    <n v="16.248999999999999"/>
    <n v="83.54"/>
    <n v="0.51140519999999989"/>
    <n v="0.50442139999999991"/>
    <n v="6.9837999999999992E-3"/>
    <n v="0"/>
    <n v="0.49770139999999996"/>
    <n v="0"/>
    <n v="0"/>
    <n v="1.37038E-2"/>
    <n v="8.7221390625000002E-3"/>
    <n v="0"/>
    <n v="45.45"/>
    <n v="54.55"/>
    <n v="2.4"/>
    <n v="185"/>
    <n v="29"/>
    <n v="0"/>
    <n v="0"/>
    <n v="14327.542745481192"/>
    <n v="1540.5959941377621"/>
    <n v="81.81"/>
    <m/>
    <n v="71.64"/>
    <n v="14.07"/>
    <s v=""/>
    <n v="100"/>
    <n v="59.47"/>
    <n v="27.5"/>
    <n v="76.400000000000006"/>
    <n v="3.5"/>
    <s v=""/>
    <s v=""/>
    <n v="0"/>
    <m/>
    <s v=""/>
    <n v="9.1999999999999993"/>
    <n v="99"/>
    <n v="99"/>
    <n v="84.3"/>
    <n v="10"/>
    <n v="0"/>
    <n v="0"/>
    <n v="3"/>
    <n v="5709.6085768811372"/>
    <n v="5"/>
    <n v="6"/>
    <n v="183.15"/>
    <n v="183.15"/>
  </r>
  <r>
    <x v="18"/>
    <x v="5"/>
    <n v="35090076"/>
    <s v="Caieiras"/>
    <n v="1.7502565960040299"/>
    <n v="93639"/>
    <n v="91719"/>
    <n v="1920"/>
    <n v="976.52499999999998"/>
    <n v="97.95"/>
    <n v="0.21018680000000001"/>
    <n v="0.18148549999999999"/>
    <n v="2.8701299999999999E-2"/>
    <n v="0"/>
    <n v="0"/>
    <n v="0.2019156"/>
    <n v="1.3406999999999998E-3"/>
    <n v="6.9305E-3"/>
    <n v="0.27659833463888889"/>
    <n v="7"/>
    <n v="13.95"/>
    <n v="86.05"/>
    <n v="74.73"/>
    <n v="5044"/>
    <n v="5044"/>
    <n v="7"/>
    <n v="0"/>
    <n v="478.2315061032262"/>
    <n v="67.356550155383971"/>
    <n v="97.04"/>
    <n v="100"/>
    <n v="74.7"/>
    <n v="27.72"/>
    <s v=""/>
    <n v="99.5"/>
    <n v="39.659999999999997"/>
    <n v="14.8"/>
    <n v="55"/>
    <n v="14.4"/>
    <n v="4"/>
    <s v=""/>
    <n v="0"/>
    <m/>
    <n v="0"/>
    <n v="8.5"/>
    <n v="76"/>
    <n v="0"/>
    <n v="0"/>
    <n v="1.1000000000000001"/>
    <n v="1"/>
    <n v="0"/>
    <n v="77"/>
    <n v="0"/>
    <n v="6"/>
    <n v="37"/>
    <n v="3833.44"/>
    <n v="0"/>
  </r>
  <r>
    <x v="1"/>
    <x v="5"/>
    <n v="350910621"/>
    <s v="Caiuá"/>
    <m/>
    <m/>
    <m/>
    <m/>
    <m/>
    <m/>
    <n v="7.9800000000000002E-5"/>
    <n v="0"/>
    <n v="7.9800000000000002E-5"/>
    <n v="0"/>
    <n v="0"/>
    <n v="0"/>
    <n v="5.6700000000000003E-5"/>
    <n v="2.3099999999999999E-5"/>
    <n v="0"/>
    <n v="0"/>
    <n v="0"/>
    <n v="100"/>
    <m/>
    <s v=""/>
    <m/>
    <m/>
    <m/>
    <s v=""/>
    <s v=""/>
    <m/>
    <m/>
    <m/>
    <m/>
    <n v="2.2321726926418499"/>
    <m/>
    <m/>
    <m/>
    <m/>
    <m/>
    <s v=""/>
    <s v=""/>
    <m/>
    <m/>
    <s v=""/>
    <m/>
    <m/>
    <m/>
    <m/>
    <m/>
    <m/>
    <m/>
    <n v="0"/>
    <m/>
    <n v="0"/>
    <n v="2"/>
    <m/>
    <m/>
  </r>
  <r>
    <x v="13"/>
    <x v="5"/>
    <n v="350910622"/>
    <s v="Caiuá"/>
    <n v="1.46211270401209"/>
    <n v="5329"/>
    <n v="2042"/>
    <n v="3287"/>
    <n v="9.9510000000000005"/>
    <n v="38.32"/>
    <n v="7.3684000000000006E-3"/>
    <n v="0"/>
    <n v="7.3684000000000006E-3"/>
    <n v="0"/>
    <n v="7.2700000000000004E-3"/>
    <n v="0"/>
    <n v="0"/>
    <n v="9.8400000000000007E-5"/>
    <n v="1.3727726041666668E-2"/>
    <n v="0"/>
    <n v="0"/>
    <n v="100"/>
    <n v="1.49"/>
    <n v="115"/>
    <n v="26"/>
    <n v="0"/>
    <n v="0"/>
    <n v="23493.698630136987"/>
    <n v="3018.0821917808221"/>
    <n v="98.92"/>
    <n v="70.14"/>
    <n v="42.79"/>
    <n v="0"/>
    <s v=""/>
    <n v="99.2"/>
    <n v="0.38"/>
    <n v="0.2"/>
    <n v="0"/>
    <n v="1.5"/>
    <n v="0"/>
    <s v=""/>
    <n v="0"/>
    <m/>
    <n v="0"/>
    <n v="7.5"/>
    <n v="99"/>
    <n v="99"/>
    <n v="77.400000000000006"/>
    <n v="8"/>
    <n v="0"/>
    <n v="0"/>
    <n v="5"/>
    <n v="50.991693589699125"/>
    <n v="0"/>
    <n v="6"/>
    <n v="113.85"/>
    <n v="113.85"/>
  </r>
  <r>
    <x v="18"/>
    <x v="5"/>
    <n v="35092056"/>
    <s v="Cajamar"/>
    <n v="2.1595401273850601"/>
    <n v="71013"/>
    <n v="69980"/>
    <n v="1033"/>
    <n v="553.23299999999995"/>
    <n v="98.55"/>
    <n v="0.27652149999999998"/>
    <n v="0.1045966"/>
    <n v="0.17192489999999999"/>
    <n v="0"/>
    <n v="0.14445169999999999"/>
    <n v="6.9876900000000006E-2"/>
    <n v="3.4700000000000003E-5"/>
    <n v="6.2158200000000011E-2"/>
    <n v="0.21616225694444444"/>
    <n v="7"/>
    <n v="5.15"/>
    <n v="94.85"/>
    <n v="56.29"/>
    <n v="3799"/>
    <n v="3799"/>
    <n v="11"/>
    <n v="0"/>
    <n v="848.2075113007478"/>
    <n v="119.90367960795908"/>
    <n v="100"/>
    <n v="100"/>
    <n v="85.15"/>
    <n v="35.03"/>
    <n v="98.484848484848499"/>
    <n v="100"/>
    <n v="38.950000000000003"/>
    <n v="14.5"/>
    <n v="23.8"/>
    <n v="63.7"/>
    <n v="23"/>
    <s v=""/>
    <n v="0"/>
    <m/>
    <n v="0"/>
    <n v="8.5"/>
    <n v="71"/>
    <n v="0"/>
    <n v="0"/>
    <n v="1.1000000000000001"/>
    <n v="3"/>
    <n v="0"/>
    <n v="105"/>
    <n v="66.616624953638066"/>
    <n v="5"/>
    <n v="92"/>
    <n v="2697.29"/>
    <n v="0"/>
  </r>
  <r>
    <x v="8"/>
    <x v="5"/>
    <n v="350920510"/>
    <s v="Cajamar"/>
    <m/>
    <m/>
    <m/>
    <m/>
    <m/>
    <m/>
    <n v="0"/>
    <n v="0"/>
    <n v="0"/>
    <n v="0"/>
    <n v="0"/>
    <n v="0"/>
    <n v="0"/>
    <n v="0"/>
    <n v="0"/>
    <n v="0"/>
    <n v="0"/>
    <n v="0"/>
    <m/>
    <s v=""/>
    <m/>
    <m/>
    <m/>
    <s v=""/>
    <s v=""/>
    <m/>
    <m/>
    <m/>
    <m/>
    <n v="80"/>
    <m/>
    <m/>
    <m/>
    <m/>
    <m/>
    <s v=""/>
    <s v=""/>
    <m/>
    <m/>
    <s v=""/>
    <m/>
    <m/>
    <m/>
    <m/>
    <m/>
    <m/>
    <m/>
    <n v="0"/>
    <m/>
    <n v="0"/>
    <n v="0"/>
    <m/>
    <m/>
  </r>
  <r>
    <x v="17"/>
    <x v="5"/>
    <n v="350925411"/>
    <s v="Cajati"/>
    <n v="-0.17959755586336401"/>
    <n v="28503"/>
    <n v="20978"/>
    <n v="7525"/>
    <n v="62.654000000000003"/>
    <n v="73.599999999999994"/>
    <n v="1.2747267000000002"/>
    <n v="1.2653747000000002"/>
    <n v="9.3520000000000027E-3"/>
    <n v="0"/>
    <n v="9.4386199999999976E-2"/>
    <n v="1.1740242999999999"/>
    <n v="3.8334000000000003E-3"/>
    <n v="2.4827999999999994E-3"/>
    <n v="6.5540471187500005E-2"/>
    <n v="10"/>
    <n v="52.38"/>
    <n v="47.62"/>
    <n v="14.81"/>
    <n v="1142"/>
    <n v="441"/>
    <n v="8"/>
    <n v="5"/>
    <n v="15168.879065361542"/>
    <n v="1958.3454373223876"/>
    <n v="75.540000000000006"/>
    <n v="100"/>
    <n v="56.84"/>
    <n v="28.72"/>
    <s v=""/>
    <n v="100"/>
    <n v="21.32"/>
    <n v="9.3000000000000007"/>
    <n v="30.1"/>
    <n v="0.5"/>
    <n v="0"/>
    <n v="10.676156583629901"/>
    <n v="0"/>
    <m/>
    <n v="0"/>
    <n v="9.1"/>
    <n v="71"/>
    <n v="71"/>
    <n v="61.4"/>
    <n v="7.1"/>
    <n v="0"/>
    <n v="5"/>
    <n v="14"/>
    <n v="143.42283217812422"/>
    <n v="11"/>
    <n v="10"/>
    <n v="810.82"/>
    <n v="810.82"/>
  </r>
  <r>
    <x v="10"/>
    <x v="5"/>
    <n v="350930415"/>
    <s v="Cajobi"/>
    <n v="0.44555292058110502"/>
    <n v="9958"/>
    <n v="9392"/>
    <n v="566"/>
    <n v="56.326999999999998"/>
    <n v="94.32"/>
    <n v="0.42743229999999999"/>
    <n v="0.32071549999999999"/>
    <n v="0.10671679999999999"/>
    <n v="0"/>
    <n v="0"/>
    <n v="8.7769999999999992E-4"/>
    <n v="0.42307229999999996"/>
    <n v="3.4822999999999998E-3"/>
    <n v="2.4067759895833336E-2"/>
    <n v="8"/>
    <n v="65.849999999999994"/>
    <n v="34.15"/>
    <n v="6.77"/>
    <n v="522"/>
    <n v="75"/>
    <n v="0"/>
    <n v="0"/>
    <n v="4338.654348262703"/>
    <n v="475.03514762000412"/>
    <n v="92.81"/>
    <n v="93.5"/>
    <n v="92.81"/>
    <n v="21.04"/>
    <n v="70"/>
    <n v="97.67"/>
    <n v="97.14"/>
    <n v="31.2"/>
    <n v="110.6"/>
    <n v="71.099999999999994"/>
    <s v=""/>
    <s v=""/>
    <n v="0"/>
    <m/>
    <s v=""/>
    <n v="7.3"/>
    <n v="100"/>
    <n v="100"/>
    <n v="85.6"/>
    <n v="10"/>
    <n v="0"/>
    <n v="0"/>
    <n v="13"/>
    <n v="0"/>
    <n v="27"/>
    <n v="14"/>
    <n v="522"/>
    <n v="522"/>
  </r>
  <r>
    <x v="4"/>
    <x v="5"/>
    <n v="35094034"/>
    <s v="Cajuru"/>
    <n v="1.0593124094981501"/>
    <n v="24537"/>
    <n v="21882"/>
    <n v="2655"/>
    <n v="37.137999999999998"/>
    <n v="89.18"/>
    <n v="0.32566200000000001"/>
    <n v="0.31685380000000002"/>
    <n v="8.8082000000000039E-3"/>
    <n v="0"/>
    <n v="0.12131939999999999"/>
    <n v="4.0475999999999998E-2"/>
    <n v="0.15695389999999995"/>
    <n v="6.9126999999999991E-3"/>
    <n v="6.6369688270833324E-2"/>
    <n v="25"/>
    <n v="63.92"/>
    <n v="36.08"/>
    <n v="15.71"/>
    <n v="1212"/>
    <n v="144"/>
    <n v="2"/>
    <n v="0"/>
    <n v="13096.623059053674"/>
    <n v="1310.9475486000733"/>
    <n v="88.86"/>
    <m/>
    <n v="87.4"/>
    <n v="21.41"/>
    <s v=""/>
    <n v="99.87"/>
    <n v="10.18"/>
    <n v="3.2"/>
    <n v="14.5"/>
    <n v="0.9"/>
    <n v="11"/>
    <n v="0.17897625581672799"/>
    <n v="0"/>
    <m/>
    <n v="0"/>
    <n v="10"/>
    <n v="99"/>
    <n v="99"/>
    <n v="88.1"/>
    <n v="10"/>
    <n v="1"/>
    <n v="0"/>
    <n v="12"/>
    <n v="182.31214150989825"/>
    <n v="62"/>
    <n v="35"/>
    <n v="1199.8800000000001"/>
    <n v="1199.8800000000001"/>
  </r>
  <r>
    <x v="14"/>
    <x v="5"/>
    <n v="350945214"/>
    <s v="Campina do Monte Alegre"/>
    <n v="0.49660268080076198"/>
    <n v="5690"/>
    <n v="4919"/>
    <n v="771"/>
    <n v="30.91"/>
    <n v="86.45"/>
    <n v="0.1089252"/>
    <n v="9.2147400000000004E-2"/>
    <n v="1.6777799999999999E-2"/>
    <n v="0.06"/>
    <n v="1.4162099999999999E-2"/>
    <n v="6.2500000000000001E-4"/>
    <n v="8.6365000000000011E-2"/>
    <n v="7.7730999999999998E-3"/>
    <n v="1.2454283854166666E-2"/>
    <n v="7"/>
    <n v="66.67"/>
    <n v="33.33"/>
    <n v="3.5"/>
    <n v="270"/>
    <n v="100"/>
    <n v="2"/>
    <n v="0"/>
    <n v="11417.251318101933"/>
    <n v="1330.1652021089631"/>
    <n v="84.05"/>
    <n v="89.82"/>
    <n v="65.97"/>
    <n v="34.340000000000003"/>
    <n v="55.5555555555556"/>
    <n v="99.34"/>
    <n v="11.84"/>
    <n v="5.3"/>
    <n v="13.6"/>
    <n v="7"/>
    <s v=""/>
    <s v=""/>
    <n v="0"/>
    <m/>
    <s v=""/>
    <n v="7.2"/>
    <n v="77"/>
    <n v="77"/>
    <n v="63"/>
    <n v="7"/>
    <n v="0"/>
    <n v="0"/>
    <n v="1"/>
    <n v="112.41112025334323"/>
    <n v="12"/>
    <n v="6"/>
    <n v="207.9"/>
    <n v="207.9"/>
  </r>
  <r>
    <x v="6"/>
    <x v="5"/>
    <n v="35095025"/>
    <s v="Campinas"/>
    <n v="1.02839112795252"/>
    <n v="1134546"/>
    <n v="1115037"/>
    <n v="19509"/>
    <n v="1425.846"/>
    <n v="98.28"/>
    <n v="5.0034458999999964"/>
    <n v="4.7306092999999967"/>
    <n v="0.27283659999999971"/>
    <n v="0"/>
    <n v="4.572426000000001"/>
    <n v="9.8553000000000002E-2"/>
    <n v="7.1026200000000012E-2"/>
    <n v="0.26144069999999975"/>
    <n v="4.5338414726597218"/>
    <n v="269"/>
    <n v="17.77"/>
    <n v="82.23"/>
    <n v="1258.49"/>
    <n v="61783"/>
    <n v="15146"/>
    <n v="153"/>
    <n v="1"/>
    <n v="272.40217672972273"/>
    <n v="35.857021222585949"/>
    <n v="97.81"/>
    <n v="98.28"/>
    <n v="90.87"/>
    <n v="20.79"/>
    <s v=""/>
    <n v="99.53"/>
    <n v="134.5"/>
    <n v="51.1"/>
    <n v="194.7"/>
    <n v="21.2"/>
    <n v="474"/>
    <n v="6.8478260869565197E-2"/>
    <n v="1.1458327824521899"/>
    <m/>
    <n v="367"/>
    <n v="9.8000000000000007"/>
    <n v="92.45"/>
    <n v="80.061700000000002"/>
    <n v="75.5"/>
    <n v="7.8"/>
    <n v="19"/>
    <n v="1"/>
    <n v="649"/>
    <n v="100.84163788192384"/>
    <n v="121"/>
    <n v="560"/>
    <n v="57118.383500000004"/>
    <n v="49464.520109999998"/>
  </r>
  <r>
    <x v="6"/>
    <x v="5"/>
    <n v="35096015"/>
    <s v="Campo Limpo Paulista"/>
    <n v="1.33788123979741"/>
    <n v="78619"/>
    <n v="78619"/>
    <n v="0"/>
    <n v="982.12400000000002"/>
    <n v="100"/>
    <n v="0.54422219999999999"/>
    <n v="0.52543329999999999"/>
    <n v="1.8788900000000004E-2"/>
    <n v="0"/>
    <n v="0.35611110000000001"/>
    <n v="0.17380859999999998"/>
    <n v="1.6945E-3"/>
    <n v="1.2608000000000003E-2"/>
    <n v="0.19219369989236113"/>
    <n v="6"/>
    <n v="25"/>
    <n v="75"/>
    <n v="64.680000000000007"/>
    <n v="4366"/>
    <n v="1579"/>
    <n v="7"/>
    <n v="0"/>
    <n v="401.12441012986682"/>
    <n v="56.157417418181353"/>
    <n v="80.31"/>
    <n v="95"/>
    <n v="59.59"/>
    <n v="39.270000000000003"/>
    <n v="95.545467571249603"/>
    <n v="80.31"/>
    <n v="143.22"/>
    <n v="54.4"/>
    <n v="218.9"/>
    <n v="13.4"/>
    <n v="9"/>
    <n v="8.9663227564726498"/>
    <n v="2.5439143209656701"/>
    <m/>
    <n v="0"/>
    <n v="8.5"/>
    <n v="70"/>
    <n v="67.2"/>
    <n v="63.8"/>
    <n v="7.1"/>
    <n v="0"/>
    <n v="0"/>
    <n v="68"/>
    <n v="185.22979691809837"/>
    <n v="8"/>
    <n v="24"/>
    <n v="3056.2"/>
    <n v="2933.9520000000002"/>
  </r>
  <r>
    <x v="20"/>
    <x v="5"/>
    <n v="35097001"/>
    <s v="Campos do Jordão"/>
    <n v="0.55388606527375694"/>
    <n v="48997"/>
    <n v="48691"/>
    <n v="306"/>
    <n v="169.24100000000001"/>
    <n v="99.38"/>
    <n v="0.88429490000000011"/>
    <n v="0.88108660000000005"/>
    <n v="3.2082999999999986E-3"/>
    <n v="0"/>
    <n v="0.26999989999999996"/>
    <n v="1.0430999999999999E-3"/>
    <n v="0.60103700000000004"/>
    <n v="1.2214899999999999E-2"/>
    <n v="9.449888066666666E-2"/>
    <n v="18"/>
    <n v="62.5"/>
    <n v="37.5"/>
    <n v="40.43"/>
    <n v="2729"/>
    <n v="838"/>
    <n v="9"/>
    <n v="0"/>
    <n v="6043.6973692266874"/>
    <n v="823.84799069330757"/>
    <n v="63.36"/>
    <m/>
    <n v="48.48"/>
    <n v="32.14"/>
    <n v="0"/>
    <n v="63.75"/>
    <n v="20.76"/>
    <n v="9.4"/>
    <n v="29.6"/>
    <n v="0.3"/>
    <n v="0"/>
    <n v="0.198912611059541"/>
    <n v="0"/>
    <m/>
    <n v="0"/>
    <n v="9.6"/>
    <n v="70"/>
    <n v="70"/>
    <n v="69.3"/>
    <n v="7"/>
    <n v="0"/>
    <n v="0"/>
    <n v="69"/>
    <n v="285.7176699821369"/>
    <n v="30"/>
    <n v="18"/>
    <n v="1910.3"/>
    <n v="1910.3"/>
  </r>
  <r>
    <x v="5"/>
    <x v="5"/>
    <n v="350980917"/>
    <s v="Campos Novos Paulista"/>
    <n v="0.73207576268239405"/>
    <n v="4677"/>
    <n v="3758"/>
    <n v="919"/>
    <n v="9.6519999999999992"/>
    <n v="80.349999999999994"/>
    <n v="0.18944910000000004"/>
    <n v="0.18912270000000003"/>
    <n v="3.2640000000000002E-4"/>
    <n v="0"/>
    <n v="0"/>
    <n v="5.8000000000000004E-6"/>
    <n v="0.18409950000000003"/>
    <n v="5.3438000000000001E-3"/>
    <n v="1.2101737499999999E-2"/>
    <n v="10"/>
    <n v="57.89"/>
    <n v="42.11"/>
    <n v="2.63"/>
    <n v="203"/>
    <n v="41"/>
    <n v="0"/>
    <n v="0"/>
    <n v="29937.960230917255"/>
    <n v="3303.9640795381656"/>
    <n v="99.36"/>
    <n v="100"/>
    <n v="99.36"/>
    <n v="0"/>
    <n v="18.181818181818201"/>
    <n v="98.56"/>
    <n v="8.06"/>
    <n v="4.3"/>
    <n v="10.199999999999999"/>
    <n v="0.1"/>
    <n v="4"/>
    <s v=""/>
    <n v="0"/>
    <m/>
    <n v="10"/>
    <n v="8.8000000000000007"/>
    <n v="100"/>
    <n v="100"/>
    <n v="79.8"/>
    <n v="10"/>
    <n v="0"/>
    <n v="0"/>
    <n v="2"/>
    <n v="0"/>
    <n v="11"/>
    <n v="8"/>
    <n v="203"/>
    <n v="203"/>
  </r>
  <r>
    <x v="17"/>
    <x v="5"/>
    <n v="350990811"/>
    <s v="Cananéia"/>
    <n v="-4.8189124029485199E-2"/>
    <n v="12211"/>
    <n v="10522"/>
    <n v="1689"/>
    <n v="9.8320000000000007"/>
    <n v="86.17"/>
    <n v="0.27996320000000002"/>
    <n v="0.27923980000000004"/>
    <n v="7.2339999999999991E-4"/>
    <n v="0"/>
    <n v="0.11651109999999999"/>
    <n v="2.1879999999999998E-4"/>
    <n v="0.1624138"/>
    <n v="8.1949999999999992E-4"/>
    <n v="2.5544521614583333E-2"/>
    <n v="5"/>
    <n v="82.35"/>
    <n v="17.649999999999999"/>
    <n v="7.53"/>
    <n v="581"/>
    <n v="306"/>
    <n v="3"/>
    <n v="0"/>
    <n v="86361.791827041176"/>
    <n v="11156.786503971829"/>
    <n v="80.33"/>
    <n v="95.21"/>
    <n v="58.98"/>
    <n v="14.27"/>
    <n v="11.1111111111111"/>
    <n v="94.11"/>
    <n v="1.92"/>
    <n v="0.8"/>
    <n v="2.7"/>
    <n v="0"/>
    <n v="5"/>
    <n v="3.1446540880503102"/>
    <n v="0"/>
    <m/>
    <n v="0"/>
    <n v="8.6"/>
    <n v="67"/>
    <n v="67"/>
    <n v="47.3"/>
    <n v="6.1"/>
    <n v="0"/>
    <n v="0"/>
    <n v="24"/>
    <n v="458.02384466344773"/>
    <n v="14"/>
    <n v="3"/>
    <n v="389.27"/>
    <n v="389.27"/>
  </r>
  <r>
    <x v="15"/>
    <x v="5"/>
    <n v="35099572"/>
    <s v="Canas"/>
    <n v="1.7657866253652199"/>
    <n v="4733"/>
    <n v="4492"/>
    <n v="241"/>
    <n v="88.483999999999995"/>
    <n v="94.91"/>
    <n v="3.7879299999999991E-2"/>
    <n v="1.8115299999999994E-2"/>
    <n v="1.9764E-2"/>
    <n v="0.14000000000000001"/>
    <n v="1.9583400000000001E-2"/>
    <n v="1.806E-4"/>
    <n v="1.6031899999999998E-2"/>
    <n v="2.0834E-3"/>
    <n v="1.1169386979166668E-2"/>
    <n v="1"/>
    <n v="70"/>
    <n v="30"/>
    <n v="3.15"/>
    <n v="243"/>
    <n v="86"/>
    <n v="1"/>
    <n v="0"/>
    <n v="5463.6636382843863"/>
    <n v="533.04035495457401"/>
    <n v="90.62"/>
    <n v="92.81"/>
    <n v="75.7"/>
    <n v="24.54"/>
    <n v="14.334862385321101"/>
    <n v="97.65"/>
    <n v="10.82"/>
    <n v="4.5999999999999996"/>
    <n v="6.7"/>
    <n v="24.7"/>
    <n v="0"/>
    <n v="1.9188191881918799"/>
    <n v="0"/>
    <m/>
    <n v="0"/>
    <n v="9.5"/>
    <n v="90"/>
    <n v="90"/>
    <n v="64.599999999999994"/>
    <n v="7.3"/>
    <n v="0"/>
    <n v="0"/>
    <n v="10"/>
    <n v="179.06085658330528"/>
    <n v="7"/>
    <n v="3"/>
    <n v="218.7"/>
    <n v="218.7"/>
  </r>
  <r>
    <x v="5"/>
    <x v="5"/>
    <n v="351000517"/>
    <s v="Cândido Mota"/>
    <n v="0.10708554385336901"/>
    <n v="29965"/>
    <n v="28374"/>
    <n v="1591"/>
    <n v="50.252000000000002"/>
    <n v="94.69"/>
    <n v="0.2254178"/>
    <n v="0.16317990000000002"/>
    <n v="6.2237899999999978E-2"/>
    <n v="0.03"/>
    <n v="6.7130000000000002E-3"/>
    <n v="4.0843299999999992E-2"/>
    <n v="0.16317990000000002"/>
    <n v="1.4681600000000001E-2"/>
    <n v="8.5758373368055543E-2"/>
    <n v="21"/>
    <n v="33.33"/>
    <n v="66.67"/>
    <n v="23.41"/>
    <n v="1581"/>
    <n v="739"/>
    <n v="1"/>
    <n v="0"/>
    <n v="5893.5958618388122"/>
    <n v="641.98097780744195"/>
    <n v="94.02"/>
    <n v="99.78"/>
    <n v="93.8"/>
    <n v="28.85"/>
    <n v="21.7741935483871"/>
    <n v="100"/>
    <n v="7.62"/>
    <n v="4"/>
    <n v="6.9"/>
    <n v="10.199999999999999"/>
    <n v="0"/>
    <s v=""/>
    <n v="0"/>
    <m/>
    <n v="0"/>
    <n v="4.4000000000000004"/>
    <n v="93.2"/>
    <n v="93.2"/>
    <n v="53.3"/>
    <n v="6.4"/>
    <n v="0"/>
    <n v="0"/>
    <n v="2"/>
    <n v="8.1624682524674093"/>
    <n v="16"/>
    <n v="32"/>
    <n v="1473.492"/>
    <n v="1473.492"/>
  </r>
  <r>
    <x v="10"/>
    <x v="5"/>
    <n v="351010415"/>
    <s v="Cândido Rodrigues"/>
    <n v="8.6390375250222598E-2"/>
    <n v="2675"/>
    <n v="2227"/>
    <n v="448"/>
    <n v="38.478000000000002"/>
    <n v="83.25"/>
    <n v="5.3633000000000005E-3"/>
    <n v="0"/>
    <n v="5.3633000000000005E-3"/>
    <n v="0"/>
    <n v="3.4721999999999999E-3"/>
    <n v="7.2219999999999999E-4"/>
    <n v="9.722E-4"/>
    <n v="1.9670000000000001E-4"/>
    <n v="5.738014322916667E-3"/>
    <n v="0"/>
    <n v="0"/>
    <n v="100"/>
    <n v="1.57"/>
    <n v="121"/>
    <n v="22"/>
    <n v="0"/>
    <n v="0"/>
    <n v="6248.2542056074763"/>
    <n v="589.45794392523385"/>
    <n v="82.37"/>
    <m/>
    <n v="80.760000000000005"/>
    <n v="12.55"/>
    <n v="9.4583333333333304"/>
    <n v="100"/>
    <n v="5.58"/>
    <n v="2.1"/>
    <n v="2.2999999999999998"/>
    <n v="15.4"/>
    <n v="0"/>
    <s v=""/>
    <n v="0"/>
    <m/>
    <n v="0"/>
    <n v="9"/>
    <n v="98"/>
    <n v="98"/>
    <n v="81.8"/>
    <n v="9.6999999999999993"/>
    <n v="0"/>
    <n v="0"/>
    <n v="1"/>
    <n v="52.282894938384928"/>
    <n v="0"/>
    <n v="6"/>
    <n v="118.58"/>
    <n v="118.58"/>
  </r>
  <r>
    <x v="2"/>
    <x v="5"/>
    <n v="351010416"/>
    <s v="Cândido Rodrigues"/>
    <m/>
    <m/>
    <m/>
    <m/>
    <m/>
    <m/>
    <n v="5.8008000000000001E-3"/>
    <n v="3.4721999999999999E-3"/>
    <n v="2.3286000000000001E-3"/>
    <n v="0"/>
    <n v="0"/>
    <n v="0"/>
    <n v="5.8007999999999992E-3"/>
    <n v="0"/>
    <n v="0"/>
    <n v="0"/>
    <n v="25"/>
    <n v="75"/>
    <m/>
    <s v=""/>
    <m/>
    <m/>
    <m/>
    <s v=""/>
    <s v=""/>
    <m/>
    <m/>
    <m/>
    <m/>
    <n v="15"/>
    <m/>
    <m/>
    <m/>
    <m/>
    <m/>
    <s v=""/>
    <s v=""/>
    <m/>
    <m/>
    <s v=""/>
    <m/>
    <m/>
    <m/>
    <m/>
    <m/>
    <m/>
    <m/>
    <n v="0"/>
    <m/>
    <n v="1"/>
    <n v="3"/>
    <m/>
    <m/>
  </r>
  <r>
    <x v="5"/>
    <x v="5"/>
    <n v="351015317"/>
    <s v="Canitar"/>
    <n v="1.6228748999042899"/>
    <n v="4674"/>
    <n v="4457"/>
    <n v="217"/>
    <n v="81.456999999999994"/>
    <n v="95.36"/>
    <n v="1.77626E-2"/>
    <n v="1.7175900000000001E-2"/>
    <n v="5.867E-4"/>
    <n v="0"/>
    <n v="0"/>
    <n v="1.042E-4"/>
    <n v="1.7175900000000001E-2"/>
    <n v="4.8250000000000002E-4"/>
    <n v="1.1360010937500001E-2"/>
    <n v="2"/>
    <n v="50"/>
    <n v="50"/>
    <n v="3.24"/>
    <n v="250"/>
    <n v="65"/>
    <n v="0"/>
    <n v="0"/>
    <n v="3710.9114249037229"/>
    <n v="404.82670089858772"/>
    <n v="93.33"/>
    <m/>
    <n v="93.33"/>
    <n v="43.71"/>
    <s v=""/>
    <n v="98.53"/>
    <n v="6.13"/>
    <n v="3.2"/>
    <n v="7.5"/>
    <n v="1"/>
    <s v=""/>
    <s v=""/>
    <n v="0"/>
    <m/>
    <s v=""/>
    <n v="8"/>
    <n v="100"/>
    <n v="100"/>
    <n v="74"/>
    <n v="8.1"/>
    <n v="0"/>
    <n v="0"/>
    <n v="0"/>
    <n v="0"/>
    <n v="2"/>
    <n v="2"/>
    <n v="250"/>
    <n v="250"/>
  </r>
  <r>
    <x v="14"/>
    <x v="5"/>
    <n v="351020314"/>
    <s v="Capão Bonito"/>
    <n v="-0.19726614306697601"/>
    <n v="46133"/>
    <n v="38531"/>
    <n v="7602"/>
    <n v="28.111999999999998"/>
    <n v="83.52"/>
    <n v="0.27238960000000001"/>
    <n v="0.26822119999999999"/>
    <n v="4.1684000000000001E-3"/>
    <n v="0"/>
    <n v="8.9566599999999996E-2"/>
    <n v="9.0269999999999999E-4"/>
    <n v="0.18061180000000002"/>
    <n v="1.3085000000000004E-3"/>
    <n v="0.11794547525578702"/>
    <n v="48"/>
    <n v="80.680000000000007"/>
    <n v="19.32"/>
    <n v="31.12"/>
    <n v="2100"/>
    <n v="514"/>
    <n v="14"/>
    <n v="3"/>
    <n v="12660.063728784167"/>
    <n v="1483.3875967311903"/>
    <n v="83.99"/>
    <n v="100"/>
    <n v="76.319999999999993"/>
    <n v="29.65"/>
    <s v=""/>
    <n v="100"/>
    <n v="3.29"/>
    <n v="1.5"/>
    <n v="4.4000000000000004"/>
    <n v="0.2"/>
    <n v="0"/>
    <s v=""/>
    <n v="0"/>
    <m/>
    <n v="0"/>
    <n v="8.6"/>
    <n v="97"/>
    <n v="97"/>
    <n v="75.5"/>
    <n v="8.1999999999999993"/>
    <n v="0"/>
    <n v="3"/>
    <n v="12"/>
    <n v="76.306445673153647"/>
    <n v="71"/>
    <n v="17"/>
    <n v="2037"/>
    <n v="2037"/>
  </r>
  <r>
    <x v="8"/>
    <x v="5"/>
    <n v="351030210"/>
    <s v="Capela do Alto"/>
    <n v="1.78693526643583"/>
    <n v="19006"/>
    <n v="16135"/>
    <n v="2871"/>
    <n v="111.813"/>
    <n v="84.89"/>
    <n v="0.4170548"/>
    <n v="0.40009880000000003"/>
    <n v="1.6955999999999995E-2"/>
    <n v="0"/>
    <n v="0.25111119999999998"/>
    <n v="3.4700000000000003E-5"/>
    <n v="0.16487889999999999"/>
    <n v="1.0299999999999999E-3"/>
    <n v="4.9181610622685189E-2"/>
    <n v="11"/>
    <n v="36.36"/>
    <n v="63.64"/>
    <n v="11.3"/>
    <n v="871"/>
    <n v="257"/>
    <n v="1"/>
    <n v="0"/>
    <n v="2505.4908976112806"/>
    <n v="381.631063874566"/>
    <n v="85.01"/>
    <n v="98.98"/>
    <n v="59.14"/>
    <n v="43.28"/>
    <n v="2.8905251627822102"/>
    <n v="100"/>
    <n v="77.23"/>
    <n v="27.6"/>
    <n v="129.1"/>
    <n v="7.4"/>
    <s v=""/>
    <s v=""/>
    <n v="0"/>
    <m/>
    <s v=""/>
    <n v="9.5"/>
    <n v="75"/>
    <n v="75"/>
    <n v="70.5"/>
    <n v="7.7"/>
    <n v="0"/>
    <n v="0"/>
    <n v="13"/>
    <n v="510.35335529297487"/>
    <n v="8"/>
    <n v="14"/>
    <n v="653.25"/>
    <n v="653.25"/>
  </r>
  <r>
    <x v="6"/>
    <x v="5"/>
    <n v="35104015"/>
    <s v="Capivari"/>
    <n v="1.3357462475145401"/>
    <n v="51447"/>
    <n v="49709"/>
    <n v="1738"/>
    <n v="159.18"/>
    <n v="96.62"/>
    <n v="0.32932839999999985"/>
    <n v="0.13651870000000002"/>
    <n v="0.19280969999999986"/>
    <n v="0"/>
    <n v="0.22399280000000008"/>
    <n v="7.8394200000000011E-2"/>
    <n v="1.08536E-2"/>
    <n v="1.6087799999999999E-2"/>
    <n v="0.14799051093749999"/>
    <n v="23"/>
    <n v="11.28"/>
    <n v="88.72"/>
    <n v="40.18"/>
    <n v="2712"/>
    <n v="2166"/>
    <n v="10"/>
    <n v="0"/>
    <n v="2500.9598227301885"/>
    <n v="331.00938830252494"/>
    <n v="94.5"/>
    <n v="94.5"/>
    <n v="89.77"/>
    <n v="29.39"/>
    <s v=""/>
    <n v="100"/>
    <n v="21.25"/>
    <n v="8.1"/>
    <n v="13.5"/>
    <n v="35.700000000000003"/>
    <s v=""/>
    <s v=""/>
    <n v="0"/>
    <m/>
    <s v=""/>
    <n v="9.8000000000000007"/>
    <n v="95"/>
    <n v="25.193999999999999"/>
    <n v="20.100000000000001"/>
    <n v="3.3"/>
    <n v="0"/>
    <n v="0"/>
    <n v="46"/>
    <n v="151.36105590891614"/>
    <n v="15"/>
    <n v="118"/>
    <n v="2576.4"/>
    <n v="683.26128000000006"/>
  </r>
  <r>
    <x v="21"/>
    <x v="5"/>
    <n v="35105003"/>
    <s v="Caraguatatuba"/>
    <n v="1.95826618931298"/>
    <n v="108998"/>
    <n v="104734"/>
    <n v="4264"/>
    <n v="225.226"/>
    <n v="96.09"/>
    <n v="0.84601859999999984"/>
    <n v="0.83554869999999981"/>
    <n v="1.0469900000000004E-2"/>
    <n v="0"/>
    <n v="0.70363880000000001"/>
    <n v="4.2735999999999998E-3"/>
    <n v="1.9931000000000003E-3"/>
    <n v="0.13611310000000001"/>
    <n v="0.26742104217592588"/>
    <n v="15"/>
    <n v="75.61"/>
    <n v="24.39"/>
    <n v="97.77"/>
    <n v="5910"/>
    <n v="1924"/>
    <n v="22"/>
    <n v="2"/>
    <n v="7927.5436246536638"/>
    <n v="873.76575716985644"/>
    <n v="80.599999999999994"/>
    <n v="100"/>
    <n v="64.62"/>
    <n v="31.46"/>
    <s v=""/>
    <n v="84.08"/>
    <n v="8.41"/>
    <n v="3.1"/>
    <n v="11.9"/>
    <n v="0.3"/>
    <n v="5"/>
    <s v=""/>
    <n v="0"/>
    <m/>
    <n v="0"/>
    <n v="10"/>
    <n v="71"/>
    <n v="71"/>
    <n v="67.400000000000006"/>
    <n v="7.4"/>
    <n v="0"/>
    <n v="2"/>
    <n v="121"/>
    <n v="263.25527500445003"/>
    <n v="31"/>
    <n v="10"/>
    <n v="4196.1000000000004"/>
    <n v="4196.1000000000004"/>
  </r>
  <r>
    <x v="18"/>
    <x v="5"/>
    <n v="35106096"/>
    <s v="Carapicuíba"/>
    <n v="0.70365510122292196"/>
    <n v="383226"/>
    <n v="383226"/>
    <n v="0"/>
    <n v="10958.707"/>
    <n v="100"/>
    <n v="1.0771179"/>
    <n v="1.0509264"/>
    <n v="2.61915E-2"/>
    <n v="0"/>
    <n v="1.05"/>
    <n v="3.7413999999999998E-3"/>
    <n v="0"/>
    <n v="2.3376500000000001E-2"/>
    <n v="1.3350813194444444"/>
    <n v="8"/>
    <n v="8.33"/>
    <n v="91.67"/>
    <n v="353.06"/>
    <n v="21184"/>
    <n v="15445"/>
    <n v="9"/>
    <n v="1"/>
    <n v="41.968342440231091"/>
    <n v="6.5832694023891909"/>
    <n v="100"/>
    <m/>
    <n v="76.510000000000005"/>
    <n v="19.96"/>
    <n v="0.36101083032490999"/>
    <n v="100"/>
    <n v="566.9"/>
    <n v="211.2"/>
    <n v="955.4"/>
    <n v="32.700000000000003"/>
    <s v=""/>
    <s v=""/>
    <n v="0"/>
    <m/>
    <s v=""/>
    <n v="8.6"/>
    <n v="70"/>
    <n v="30.1"/>
    <n v="27.1"/>
    <n v="4"/>
    <n v="4"/>
    <n v="1"/>
    <n v="63"/>
    <n v="78.646894740234046"/>
    <n v="2"/>
    <n v="22"/>
    <n v="14828.8"/>
    <n v="6376.384"/>
  </r>
  <r>
    <x v="10"/>
    <x v="5"/>
    <n v="351070815"/>
    <s v="Cardoso"/>
    <n v="0"/>
    <n v="11768"/>
    <n v="10767"/>
    <n v="1001"/>
    <n v="18.457999999999998"/>
    <n v="91.49"/>
    <n v="0.10524190000000001"/>
    <n v="0.10107460000000001"/>
    <n v="4.1673000000000005E-3"/>
    <n v="0.28999999999999998"/>
    <n v="0"/>
    <n v="2.8939999999999999E-4"/>
    <n v="0.10464299999999999"/>
    <n v="3.0949999999999999E-4"/>
    <n v="3.4936781194444447E-2"/>
    <n v="0"/>
    <n v="54.55"/>
    <n v="45.45"/>
    <n v="7.81"/>
    <n v="603"/>
    <n v="107"/>
    <n v="0"/>
    <n v="0"/>
    <n v="13131.067301155676"/>
    <n v="1366.7029231815093"/>
    <n v="97.53"/>
    <n v="83.46"/>
    <n v="81.34"/>
    <n v="7.96"/>
    <s v=""/>
    <n v="100"/>
    <n v="6.75"/>
    <n v="2.1"/>
    <n v="9.6"/>
    <n v="0.8"/>
    <s v=""/>
    <s v=""/>
    <n v="0"/>
    <m/>
    <s v=""/>
    <n v="8.1999999999999993"/>
    <n v="84"/>
    <n v="84"/>
    <n v="82.3"/>
    <n v="9.8000000000000007"/>
    <n v="0"/>
    <n v="0"/>
    <n v="1"/>
    <n v="0"/>
    <n v="12"/>
    <n v="10"/>
    <n v="506.52"/>
    <n v="506.52"/>
  </r>
  <r>
    <x v="4"/>
    <x v="5"/>
    <n v="35108074"/>
    <s v="Casa Branca"/>
    <n v="0.476204099962385"/>
    <n v="28903"/>
    <n v="23793"/>
    <n v="5110"/>
    <n v="33.393000000000001"/>
    <n v="82.32"/>
    <n v="1.2583372999999987"/>
    <n v="1.2449234999999987"/>
    <n v="1.3413800000000003E-2"/>
    <n v="0.05"/>
    <n v="1.8795999999999999E-3"/>
    <n v="6.6699999999999995E-5"/>
    <n v="1.250422399999999"/>
    <n v="5.9685999999999993E-3"/>
    <n v="8.2701384953703702E-2"/>
    <n v="58"/>
    <n v="88.82"/>
    <n v="11.18"/>
    <n v="17.11"/>
    <n v="1320"/>
    <n v="241"/>
    <n v="0"/>
    <n v="0"/>
    <n v="13813.29827353562"/>
    <n v="1494.8039995848183"/>
    <n v="94"/>
    <n v="100"/>
    <n v="94"/>
    <n v="17.23"/>
    <s v=""/>
    <n v="99.03"/>
    <n v="52.4"/>
    <n v="17.5"/>
    <n v="76.900000000000006"/>
    <n v="1.1000000000000001"/>
    <n v="0"/>
    <s v=""/>
    <n v="0"/>
    <m/>
    <n v="0"/>
    <n v="8.4"/>
    <n v="100"/>
    <n v="100"/>
    <n v="81.7"/>
    <n v="9.8000000000000007"/>
    <n v="0"/>
    <n v="0"/>
    <n v="8"/>
    <n v="2.4183391863626005"/>
    <n v="143"/>
    <n v="18"/>
    <n v="1320"/>
    <n v="1320"/>
  </r>
  <r>
    <x v="3"/>
    <x v="5"/>
    <n v="35108079"/>
    <s v="Casa Branca"/>
    <m/>
    <m/>
    <m/>
    <m/>
    <m/>
    <m/>
    <n v="0.96331589999999989"/>
    <n v="0.96193559999999989"/>
    <n v="1.3802999999999999E-3"/>
    <n v="0.04"/>
    <n v="0"/>
    <n v="8.4209999999999992E-4"/>
    <n v="0.95490789999999981"/>
    <n v="7.5658999999999995E-3"/>
    <n v="0"/>
    <n v="41"/>
    <n v="90.82"/>
    <n v="9.18"/>
    <m/>
    <s v=""/>
    <m/>
    <m/>
    <m/>
    <s v=""/>
    <s v=""/>
    <m/>
    <m/>
    <m/>
    <m/>
    <n v="80.056179775280896"/>
    <m/>
    <m/>
    <m/>
    <m/>
    <m/>
    <s v=""/>
    <s v=""/>
    <m/>
    <m/>
    <s v=""/>
    <m/>
    <m/>
    <m/>
    <m/>
    <m/>
    <m/>
    <m/>
    <n v="2"/>
    <m/>
    <n v="89"/>
    <n v="9"/>
    <m/>
    <m/>
  </r>
  <r>
    <x v="4"/>
    <x v="5"/>
    <n v="35109064"/>
    <s v="Cássia dos Coqueiros"/>
    <n v="-0.90154120931327197"/>
    <n v="2553"/>
    <n v="1856"/>
    <n v="697"/>
    <n v="13.372"/>
    <n v="72.7"/>
    <n v="4.2918299999999993E-2"/>
    <n v="4.1855199999999995E-2"/>
    <n v="1.0630999999999998E-3"/>
    <n v="0"/>
    <n v="4.7943999999999999E-3"/>
    <n v="0"/>
    <n v="3.5789399999999992E-2"/>
    <n v="2.3345000000000002E-3"/>
    <n v="4.8287601562500004E-3"/>
    <n v="9"/>
    <n v="78.95"/>
    <n v="21.05"/>
    <n v="1.25"/>
    <n v="97"/>
    <n v="14"/>
    <n v="0"/>
    <n v="0"/>
    <n v="37304.629847238546"/>
    <n v="3829.2831962397172"/>
    <n v="72.63"/>
    <m/>
    <n v="67.63"/>
    <n v="23.04"/>
    <s v=""/>
    <n v="100"/>
    <n v="4.8899999999999997"/>
    <n v="1.6"/>
    <n v="7.1"/>
    <n v="0.3"/>
    <n v="0"/>
    <s v=""/>
    <n v="0"/>
    <m/>
    <n v="0"/>
    <n v="8.1"/>
    <n v="92"/>
    <n v="92"/>
    <n v="85.6"/>
    <n v="9.6"/>
    <n v="0"/>
    <n v="0"/>
    <n v="4"/>
    <n v="103.54624868929054"/>
    <n v="15"/>
    <n v="4"/>
    <n v="89.24"/>
    <n v="89.24"/>
  </r>
  <r>
    <x v="11"/>
    <x v="5"/>
    <n v="35109068"/>
    <s v="Cássia dos Coqueiros"/>
    <m/>
    <m/>
    <m/>
    <m/>
    <m/>
    <m/>
    <n v="4.0230999999999999E-3"/>
    <n v="4.0230999999999999E-3"/>
    <n v="0"/>
    <n v="0"/>
    <n v="0"/>
    <n v="0"/>
    <n v="4.0230999999999999E-3"/>
    <n v="0"/>
    <n v="0"/>
    <n v="1"/>
    <n v="100"/>
    <n v="0"/>
    <m/>
    <s v=""/>
    <m/>
    <m/>
    <m/>
    <s v=""/>
    <s v=""/>
    <m/>
    <m/>
    <m/>
    <m/>
    <n v="0"/>
    <m/>
    <m/>
    <m/>
    <m/>
    <m/>
    <s v=""/>
    <s v=""/>
    <m/>
    <m/>
    <s v=""/>
    <m/>
    <m/>
    <m/>
    <m/>
    <m/>
    <m/>
    <m/>
    <n v="0"/>
    <m/>
    <n v="2"/>
    <n v="0"/>
    <m/>
    <m/>
  </r>
  <r>
    <x v="12"/>
    <x v="5"/>
    <n v="351100319"/>
    <s v="Castilho"/>
    <n v="1.6780983129181199"/>
    <n v="19412"/>
    <n v="14649"/>
    <n v="4763"/>
    <n v="18.268000000000001"/>
    <n v="75.459999999999994"/>
    <n v="9.9150099999999977E-2"/>
    <n v="1.5594E-2"/>
    <n v="8.355609999999998E-2"/>
    <n v="0.28000000000000003"/>
    <n v="6.4814999999999998E-2"/>
    <n v="1.4820399999999999E-2"/>
    <n v="1.5594E-2"/>
    <n v="3.9206999999999992E-3"/>
    <n v="4.4589139324074066E-2"/>
    <n v="1"/>
    <n v="7.84"/>
    <n v="92.16"/>
    <n v="10.5"/>
    <n v="810"/>
    <n v="123"/>
    <n v="2"/>
    <n v="0"/>
    <n v="12574.110859262311"/>
    <n v="1104.7022460333812"/>
    <n v="75.459999999999994"/>
    <n v="100"/>
    <n v="73.95"/>
    <n v="30.42"/>
    <s v=""/>
    <n v="100"/>
    <n v="3.86"/>
    <n v="1.3"/>
    <n v="0.8"/>
    <n v="12.3"/>
    <n v="0"/>
    <s v=""/>
    <n v="0"/>
    <m/>
    <n v="0"/>
    <n v="9"/>
    <n v="98.5"/>
    <n v="98.5"/>
    <n v="84.8"/>
    <n v="9.6999999999999993"/>
    <n v="0"/>
    <n v="0"/>
    <n v="10"/>
    <n v="145.77540850829104"/>
    <n v="4"/>
    <n v="47"/>
    <n v="797.85"/>
    <n v="797.85"/>
  </r>
  <r>
    <x v="0"/>
    <x v="5"/>
    <n v="351100320"/>
    <s v="Castilho"/>
    <m/>
    <m/>
    <m/>
    <m/>
    <m/>
    <m/>
    <n v="0"/>
    <n v="0"/>
    <n v="0"/>
    <n v="0"/>
    <n v="0"/>
    <n v="0"/>
    <n v="0"/>
    <n v="0"/>
    <n v="0"/>
    <n v="0"/>
    <n v="0"/>
    <n v="0"/>
    <m/>
    <s v=""/>
    <m/>
    <m/>
    <m/>
    <s v=""/>
    <s v=""/>
    <m/>
    <m/>
    <m/>
    <m/>
    <n v="12.3009933324262"/>
    <m/>
    <m/>
    <m/>
    <m/>
    <m/>
    <s v=""/>
    <s v=""/>
    <m/>
    <m/>
    <s v=""/>
    <m/>
    <m/>
    <m/>
    <m/>
    <m/>
    <m/>
    <m/>
    <n v="0"/>
    <m/>
    <n v="0"/>
    <n v="0"/>
    <m/>
    <m/>
  </r>
  <r>
    <x v="10"/>
    <x v="5"/>
    <n v="351110215"/>
    <s v="Catanduva"/>
    <n v="0.52854190952069702"/>
    <n v="115288"/>
    <n v="114362"/>
    <n v="926"/>
    <n v="394.49799999999999"/>
    <n v="99.2"/>
    <n v="1.1640007000000046"/>
    <n v="0.27177589999999996"/>
    <n v="0.89222480000000459"/>
    <n v="0"/>
    <n v="0.5447915000000001"/>
    <n v="0.36038679999999967"/>
    <n v="0.19527719999999998"/>
    <n v="6.3545199999999913E-2"/>
    <n v="0.39842678814814814"/>
    <n v="10"/>
    <n v="2.67"/>
    <n v="97.33"/>
    <n v="106.67"/>
    <n v="6400"/>
    <n v="670"/>
    <n v="23"/>
    <n v="0"/>
    <n v="601.79029907709389"/>
    <n v="62.914440358059807"/>
    <n v="99.2"/>
    <n v="99.2"/>
    <n v="99.2"/>
    <n v="20.22"/>
    <s v=""/>
    <n v="100"/>
    <n v="160.18"/>
    <n v="53.2"/>
    <n v="55.4"/>
    <n v="387.9"/>
    <n v="2"/>
    <s v=""/>
    <n v="0"/>
    <m/>
    <n v="0"/>
    <n v="9.8000000000000007"/>
    <n v="98"/>
    <n v="97.313999999999993"/>
    <n v="89.5"/>
    <n v="10"/>
    <n v="9"/>
    <n v="0"/>
    <n v="93"/>
    <n v="136.78799122245545"/>
    <n v="9"/>
    <n v="328"/>
    <n v="6272"/>
    <n v="6228.0959999999995"/>
  </r>
  <r>
    <x v="2"/>
    <x v="5"/>
    <n v="351110216"/>
    <s v="Catanduva"/>
    <m/>
    <m/>
    <m/>
    <m/>
    <m/>
    <m/>
    <n v="5.3473000000000001E-3"/>
    <n v="5.3473000000000001E-3"/>
    <n v="0"/>
    <n v="0"/>
    <n v="0"/>
    <n v="0"/>
    <n v="5.3473000000000001E-3"/>
    <n v="0"/>
    <n v="0"/>
    <n v="2"/>
    <n v="100"/>
    <n v="0"/>
    <m/>
    <s v=""/>
    <m/>
    <m/>
    <m/>
    <s v=""/>
    <s v=""/>
    <m/>
    <m/>
    <m/>
    <m/>
    <n v="0"/>
    <m/>
    <m/>
    <m/>
    <m/>
    <m/>
    <s v=""/>
    <s v=""/>
    <m/>
    <m/>
    <s v=""/>
    <m/>
    <m/>
    <m/>
    <m/>
    <m/>
    <m/>
    <m/>
    <n v="1"/>
    <m/>
    <n v="2"/>
    <n v="0"/>
    <m/>
    <m/>
  </r>
  <r>
    <x v="10"/>
    <x v="5"/>
    <n v="351120115"/>
    <s v="Catiguá"/>
    <n v="0.71181862458338196"/>
    <n v="7346"/>
    <n v="6812"/>
    <n v="534"/>
    <n v="50.512"/>
    <n v="92.73"/>
    <n v="0.1163005"/>
    <n v="8.3385399999999998E-2"/>
    <n v="3.2915099999999996E-2"/>
    <n v="0"/>
    <n v="2.7777700000000002E-2"/>
    <n v="2.1064999999999999E-3"/>
    <n v="8.5410199999999992E-2"/>
    <n v="1.0061E-3"/>
    <n v="1.8904471874999999E-2"/>
    <n v="1"/>
    <n v="11.11"/>
    <n v="88.89"/>
    <n v="4.91"/>
    <n v="378"/>
    <n v="34"/>
    <n v="1"/>
    <n v="1"/>
    <n v="4808.1023686359922"/>
    <n v="515.15382521099923"/>
    <n v="98.82"/>
    <n v="100"/>
    <n v="98.2"/>
    <n v="16.16"/>
    <s v=""/>
    <n v="100"/>
    <n v="32.31"/>
    <n v="10.4"/>
    <n v="34.700000000000003"/>
    <n v="27.4"/>
    <n v="0"/>
    <n v="0.78802206461780899"/>
    <n v="0"/>
    <m/>
    <n v="45"/>
    <n v="9.5"/>
    <n v="99"/>
    <n v="99"/>
    <n v="91"/>
    <n v="10"/>
    <n v="0"/>
    <n v="1"/>
    <n v="7"/>
    <n v="148.11310352990225"/>
    <n v="2"/>
    <n v="16"/>
    <n v="374.22"/>
    <n v="374.22"/>
  </r>
  <r>
    <x v="10"/>
    <x v="5"/>
    <n v="351130015"/>
    <s v="Cedral"/>
    <n v="1.41146058553416"/>
    <n v="8434"/>
    <n v="6842"/>
    <n v="1592"/>
    <n v="42.677999999999997"/>
    <n v="81.12"/>
    <n v="6.3134400000000007E-2"/>
    <n v="1.7661099999999999E-2"/>
    <n v="4.5473300000000001E-2"/>
    <n v="0"/>
    <n v="3.2149200000000003E-2"/>
    <n v="3.3279999999999998E-3"/>
    <n v="1.7790199999999999E-2"/>
    <n v="9.866999999999999E-3"/>
    <n v="2.0193280208333331E-2"/>
    <n v="8"/>
    <n v="14.29"/>
    <n v="85.71"/>
    <n v="4.8600000000000003"/>
    <n v="374"/>
    <n v="94"/>
    <n v="1"/>
    <n v="0"/>
    <n v="5346.9860090111451"/>
    <n v="486.08963718283138"/>
    <n v="91.94"/>
    <n v="79.11"/>
    <n v="87.26"/>
    <n v="39.9"/>
    <n v="75"/>
    <n v="91.98"/>
    <n v="13.64"/>
    <n v="4.8"/>
    <n v="6.1"/>
    <n v="35"/>
    <s v=""/>
    <s v=""/>
    <n v="0"/>
    <m/>
    <s v=""/>
    <n v="10"/>
    <n v="100"/>
    <n v="100"/>
    <n v="74.900000000000006"/>
    <n v="8.1"/>
    <n v="0"/>
    <n v="0"/>
    <n v="1"/>
    <n v="158.46855820281388"/>
    <n v="5"/>
    <n v="30"/>
    <n v="374"/>
    <n v="374"/>
  </r>
  <r>
    <x v="2"/>
    <x v="5"/>
    <n v="351130016"/>
    <s v="Cedral"/>
    <m/>
    <m/>
    <m/>
    <m/>
    <m/>
    <m/>
    <n v="5.0463000000000001E-3"/>
    <n v="5.0000000000000001E-3"/>
    <n v="4.6300000000000001E-5"/>
    <n v="0"/>
    <n v="0"/>
    <n v="0"/>
    <n v="5.0000000000000001E-3"/>
    <n v="4.6300000000000001E-5"/>
    <n v="0"/>
    <n v="7"/>
    <n v="50"/>
    <n v="50"/>
    <m/>
    <s v=""/>
    <m/>
    <m/>
    <m/>
    <s v=""/>
    <s v=""/>
    <m/>
    <m/>
    <m/>
    <m/>
    <s v=""/>
    <m/>
    <m/>
    <m/>
    <m/>
    <m/>
    <s v=""/>
    <s v=""/>
    <m/>
    <m/>
    <s v=""/>
    <m/>
    <m/>
    <m/>
    <m/>
    <m/>
    <m/>
    <m/>
    <n v="0"/>
    <m/>
    <n v="1"/>
    <n v="1"/>
    <m/>
    <m/>
  </r>
  <r>
    <x v="14"/>
    <x v="5"/>
    <n v="351140914"/>
    <s v="Cerqueira César"/>
    <m/>
    <m/>
    <m/>
    <m/>
    <m/>
    <m/>
    <n v="2.1041600000000001E-2"/>
    <n v="1.99305E-2"/>
    <n v="1.1111000000000001E-3"/>
    <n v="0"/>
    <n v="0"/>
    <n v="1.0092500000000001E-2"/>
    <n v="1.0671299999999998E-2"/>
    <n v="2.7779999999999998E-4"/>
    <n v="0"/>
    <n v="1"/>
    <n v="80"/>
    <n v="20"/>
    <m/>
    <s v=""/>
    <m/>
    <m/>
    <m/>
    <s v=""/>
    <s v=""/>
    <m/>
    <m/>
    <m/>
    <m/>
    <s v=""/>
    <m/>
    <m/>
    <m/>
    <m/>
    <m/>
    <s v=""/>
    <s v=""/>
    <m/>
    <m/>
    <s v=""/>
    <m/>
    <m/>
    <m/>
    <m/>
    <m/>
    <m/>
    <m/>
    <n v="1"/>
    <m/>
    <n v="8"/>
    <n v="2"/>
    <m/>
    <m/>
  </r>
  <r>
    <x v="5"/>
    <x v="5"/>
    <n v="351140917"/>
    <s v="Cerqueira César"/>
    <n v="1.14006284695007"/>
    <n v="18391"/>
    <n v="16740"/>
    <n v="1651"/>
    <n v="36.515999999999998"/>
    <n v="91.02"/>
    <n v="0.13722819999999999"/>
    <n v="6.8134700000000006E-2"/>
    <n v="6.9093499999999988E-2"/>
    <n v="0"/>
    <n v="1.85185E-2"/>
    <n v="5.95679E-2"/>
    <n v="4.6968900000000001E-2"/>
    <n v="1.21729E-2"/>
    <n v="5.4929404393518524E-2"/>
    <n v="2"/>
    <n v="72.22"/>
    <n v="27.78"/>
    <n v="11.99"/>
    <n v="925"/>
    <n v="449"/>
    <n v="1"/>
    <n v="0"/>
    <n v="9053.8894024250985"/>
    <n v="1028.8510684573978"/>
    <n v="98.12"/>
    <n v="100"/>
    <n v="98.12"/>
    <n v="3.73"/>
    <s v=""/>
    <n v="100"/>
    <n v="6.23"/>
    <n v="3"/>
    <n v="4.5"/>
    <n v="11.7"/>
    <s v=""/>
    <s v=""/>
    <n v="0"/>
    <m/>
    <s v=""/>
    <n v="7.4"/>
    <n v="95"/>
    <n v="90.25"/>
    <n v="51.5"/>
    <n v="6.2"/>
    <n v="0"/>
    <n v="0"/>
    <n v="2"/>
    <n v="34.58985257492057"/>
    <n v="13"/>
    <n v="5"/>
    <n v="878.75"/>
    <n v="834.8125"/>
  </r>
  <r>
    <x v="8"/>
    <x v="5"/>
    <n v="351150810"/>
    <s v="Cerquilho"/>
    <n v="2.33676061133874"/>
    <n v="43355"/>
    <n v="41112"/>
    <n v="2243"/>
    <n v="339.34699999999998"/>
    <n v="94.83"/>
    <n v="0.32992440000000006"/>
    <n v="0.32374370000000008"/>
    <n v="6.180699999999999E-3"/>
    <n v="0"/>
    <n v="0.1666667"/>
    <n v="0.15744609999999998"/>
    <n v="1.6318000000000003E-3"/>
    <n v="4.1798E-3"/>
    <n v="0.12920040896990739"/>
    <n v="9"/>
    <n v="46.43"/>
    <n v="53.57"/>
    <n v="34.24"/>
    <n v="2312"/>
    <n v="199"/>
    <n v="5"/>
    <n v="1"/>
    <n v="821.95087071848695"/>
    <n v="116.38242417252914"/>
    <n v="97.9"/>
    <n v="94.83"/>
    <n v="94.45"/>
    <n v="37.74"/>
    <s v=""/>
    <n v="100"/>
    <n v="82.48"/>
    <n v="29.2"/>
    <n v="134.9"/>
    <n v="3.9"/>
    <n v="0"/>
    <s v=""/>
    <n v="0"/>
    <m/>
    <n v="0"/>
    <n v="8.4"/>
    <n v="98"/>
    <n v="98"/>
    <n v="91.4"/>
    <n v="10"/>
    <n v="1"/>
    <n v="1"/>
    <n v="35"/>
    <n v="129.25655679534006"/>
    <n v="13"/>
    <n v="15"/>
    <n v="2265.7600000000002"/>
    <n v="2265.7600000000002"/>
  </r>
  <r>
    <x v="8"/>
    <x v="5"/>
    <n v="351160710"/>
    <s v="Cesário Lange"/>
    <n v="1.55314186575226"/>
    <n v="16516"/>
    <n v="11151"/>
    <n v="5365"/>
    <n v="86.838999999999999"/>
    <n v="67.52"/>
    <n v="0.11186970000000003"/>
    <n v="8.9986600000000042E-2"/>
    <n v="2.1883099999999992E-2"/>
    <n v="0"/>
    <n v="0"/>
    <n v="1.6944599999999997E-2"/>
    <n v="8.1445900000000043E-2"/>
    <n v="1.3479200000000002E-2"/>
    <n v="4.1506543111111113E-2"/>
    <n v="13"/>
    <n v="58.54"/>
    <n v="41.46"/>
    <n v="8.11"/>
    <n v="626"/>
    <n v="276"/>
    <n v="2"/>
    <n v="0"/>
    <n v="3303.2986195204649"/>
    <n v="496.44950351174617"/>
    <n v="82.56"/>
    <n v="67.52"/>
    <n v="65.75"/>
    <n v="23.88"/>
    <n v="20.8333333333333"/>
    <n v="100"/>
    <n v="18.04"/>
    <n v="6.5"/>
    <n v="25"/>
    <n v="8.4"/>
    <n v="5"/>
    <s v=""/>
    <n v="0"/>
    <m/>
    <n v="43"/>
    <n v="10"/>
    <n v="84"/>
    <n v="84"/>
    <n v="55.9"/>
    <n v="6.6"/>
    <n v="0"/>
    <n v="0"/>
    <n v="14"/>
    <n v="0"/>
    <n v="24"/>
    <n v="17"/>
    <n v="525.84"/>
    <n v="525.84"/>
  </r>
  <r>
    <x v="6"/>
    <x v="5"/>
    <n v="35117065"/>
    <s v="Charqueada"/>
    <n v="1.3382247316542999"/>
    <n v="16043"/>
    <n v="14617"/>
    <n v="1426"/>
    <n v="91.153000000000006"/>
    <n v="91.11"/>
    <n v="2.3045599999999999E-2"/>
    <n v="1.86383E-2"/>
    <n v="4.4073000000000003E-3"/>
    <n v="0"/>
    <n v="0"/>
    <n v="4.5721000000000008E-3"/>
    <n v="3.8481000000000001E-3"/>
    <n v="1.4625400000000002E-2"/>
    <n v="4.739885781712963E-2"/>
    <n v="9"/>
    <n v="56.52"/>
    <n v="43.48"/>
    <n v="10.44"/>
    <n v="806"/>
    <n v="244"/>
    <n v="2"/>
    <n v="2"/>
    <n v="4245.9490120301689"/>
    <n v="550.40079785576256"/>
    <n v="97.06"/>
    <n v="90.72"/>
    <n v="76.3"/>
    <n v="41.31"/>
    <n v="30.955120828538501"/>
    <n v="100"/>
    <n v="2.81"/>
    <n v="1.1000000000000001"/>
    <n v="3.5"/>
    <n v="1.6"/>
    <s v=""/>
    <s v=""/>
    <n v="0"/>
    <m/>
    <s v=""/>
    <n v="7.8"/>
    <n v="78"/>
    <n v="74.88"/>
    <n v="69.7"/>
    <n v="7.3"/>
    <n v="0"/>
    <n v="2"/>
    <n v="18"/>
    <n v="0"/>
    <n v="13"/>
    <n v="10"/>
    <n v="628.67999999999995"/>
    <n v="603.53279999999995"/>
  </r>
  <r>
    <x v="14"/>
    <x v="5"/>
    <n v="355720414"/>
    <s v="Chavantes"/>
    <m/>
    <m/>
    <m/>
    <m/>
    <m/>
    <m/>
    <n v="0"/>
    <n v="0"/>
    <n v="0"/>
    <n v="0"/>
    <n v="0"/>
    <n v="0"/>
    <n v="0"/>
    <n v="0"/>
    <n v="0"/>
    <n v="0"/>
    <n v="0"/>
    <n v="0"/>
    <m/>
    <s v=""/>
    <m/>
    <m/>
    <m/>
    <s v=""/>
    <s v=""/>
    <m/>
    <m/>
    <m/>
    <m/>
    <s v=""/>
    <m/>
    <m/>
    <m/>
    <m/>
    <m/>
    <s v=""/>
    <s v=""/>
    <m/>
    <m/>
    <s v=""/>
    <m/>
    <m/>
    <m/>
    <m/>
    <m/>
    <m/>
    <m/>
    <n v="0"/>
    <m/>
    <n v="0"/>
    <n v="0"/>
    <m/>
    <m/>
  </r>
  <r>
    <x v="5"/>
    <x v="5"/>
    <n v="355720417"/>
    <s v="Chavantes"/>
    <n v="-8.2179059999187799E-4"/>
    <n v="12168"/>
    <n v="11367"/>
    <n v="801"/>
    <n v="64.650999999999996"/>
    <n v="93.42"/>
    <n v="5.17086E-2"/>
    <n v="5.0463000000000001E-2"/>
    <n v="1.2455999999999999E-3"/>
    <n v="0"/>
    <n v="0"/>
    <n v="4.1669999999999999E-4"/>
    <n v="5.0463000000000001E-2"/>
    <n v="8.2890000000000004E-4"/>
    <n v="3.6031701333333332E-2"/>
    <n v="0"/>
    <n v="25"/>
    <n v="75"/>
    <n v="8.0399999999999991"/>
    <n v="620"/>
    <n v="310"/>
    <n v="1"/>
    <n v="0"/>
    <n v="4716.9230769230771"/>
    <n v="544.26035502958575"/>
    <n v="97.28"/>
    <n v="100"/>
    <n v="95.1"/>
    <n v="0.74"/>
    <s v=""/>
    <n v="99.97"/>
    <n v="5.5"/>
    <n v="2.8"/>
    <n v="6.9"/>
    <n v="0.6"/>
    <n v="0"/>
    <s v=""/>
    <n v="0"/>
    <m/>
    <n v="0"/>
    <n v="7.8"/>
    <n v="100"/>
    <n v="100"/>
    <n v="50"/>
    <n v="6.6"/>
    <n v="0"/>
    <n v="0"/>
    <n v="3"/>
    <n v="0"/>
    <n v="1"/>
    <n v="3"/>
    <n v="620"/>
    <n v="620"/>
  </r>
  <r>
    <x v="0"/>
    <x v="5"/>
    <n v="351190420"/>
    <s v="Clementina"/>
    <n v="2.2670893185413199"/>
    <n v="7743"/>
    <n v="7454"/>
    <n v="289"/>
    <n v="45.887"/>
    <n v="96.27"/>
    <n v="4.5721399999999988E-2"/>
    <n v="1.3431999999999998E-2"/>
    <n v="3.2289399999999989E-2"/>
    <n v="0"/>
    <n v="2.9425999999999997E-2"/>
    <n v="0"/>
    <n v="1.3431999999999998E-2"/>
    <n v="2.8633999999999999E-3"/>
    <n v="1.9220384374999996E-2"/>
    <n v="4"/>
    <n v="18.52"/>
    <n v="81.48"/>
    <n v="5.33"/>
    <n v="411"/>
    <n v="102"/>
    <n v="0"/>
    <n v="0"/>
    <n v="5131.7783804726851"/>
    <n v="610.92599767531976"/>
    <n v="95.32"/>
    <n v="95.32"/>
    <n v="95.32"/>
    <n v="17"/>
    <n v="1.6666666666666701"/>
    <n v="100"/>
    <n v="8.7899999999999991"/>
    <n v="3.6"/>
    <n v="3.6"/>
    <n v="21.5"/>
    <n v="0"/>
    <s v=""/>
    <n v="0"/>
    <m/>
    <n v="0"/>
    <n v="7.8"/>
    <n v="100"/>
    <n v="100"/>
    <n v="75.2"/>
    <n v="7.9"/>
    <n v="0"/>
    <n v="0"/>
    <n v="16"/>
    <n v="150.88147788407591"/>
    <n v="5"/>
    <n v="22"/>
    <n v="411"/>
    <n v="411"/>
  </r>
  <r>
    <x v="9"/>
    <x v="5"/>
    <n v="351200112"/>
    <s v="Colina"/>
    <n v="0.25885737187560898"/>
    <n v="17515"/>
    <n v="16559"/>
    <n v="956"/>
    <n v="41.313000000000002"/>
    <n v="94.54"/>
    <n v="0.8200945999999999"/>
    <n v="0.6592541999999999"/>
    <n v="0.16084039999999997"/>
    <n v="0"/>
    <n v="4.2337899999999991E-2"/>
    <n v="0.37131979999999998"/>
    <n v="0.31699880000000003"/>
    <n v="8.9438099999999965E-2"/>
    <n v="5.3315335648148145E-2"/>
    <n v="19"/>
    <n v="40.58"/>
    <n v="59.42"/>
    <n v="11.93"/>
    <n v="920"/>
    <n v="132"/>
    <n v="1"/>
    <n v="0"/>
    <n v="7958.2711961176137"/>
    <n v="900.25692263773908"/>
    <n v="100"/>
    <n v="100"/>
    <n v="100"/>
    <n v="11.54"/>
    <n v="8.4765625"/>
    <n v="100"/>
    <n v="56.96"/>
    <n v="20"/>
    <n v="67.5"/>
    <n v="34.700000000000003"/>
    <n v="0"/>
    <n v="0"/>
    <n v="0"/>
    <m/>
    <n v="0"/>
    <n v="9.1"/>
    <n v="99.15"/>
    <n v="99.15"/>
    <n v="85.7"/>
    <n v="10"/>
    <n v="0"/>
    <n v="0"/>
    <n v="5"/>
    <n v="78.776583677868743"/>
    <n v="28"/>
    <n v="41"/>
    <n v="912.18"/>
    <n v="912.18"/>
  </r>
  <r>
    <x v="10"/>
    <x v="5"/>
    <n v="351200115"/>
    <s v="Colina"/>
    <m/>
    <m/>
    <m/>
    <m/>
    <m/>
    <m/>
    <n v="6.2771800000000003E-2"/>
    <n v="4.9953800000000007E-2"/>
    <n v="1.2818E-2"/>
    <n v="0"/>
    <n v="0"/>
    <n v="5.401999999999999E-4"/>
    <n v="6.2231600000000012E-2"/>
    <n v="0"/>
    <n v="0"/>
    <n v="2"/>
    <n v="60"/>
    <n v="40"/>
    <m/>
    <s v=""/>
    <m/>
    <m/>
    <m/>
    <s v=""/>
    <s v=""/>
    <m/>
    <m/>
    <m/>
    <m/>
    <n v="6"/>
    <m/>
    <m/>
    <m/>
    <m/>
    <m/>
    <s v=""/>
    <s v=""/>
    <m/>
    <m/>
    <s v=""/>
    <m/>
    <m/>
    <m/>
    <m/>
    <m/>
    <m/>
    <m/>
    <n v="0"/>
    <m/>
    <n v="9"/>
    <n v="6"/>
    <m/>
    <m/>
  </r>
  <r>
    <x v="9"/>
    <x v="5"/>
    <n v="351210012"/>
    <s v="Colômbia"/>
    <n v="0.10181261863666501"/>
    <n v="6025"/>
    <n v="4442"/>
    <n v="1583"/>
    <n v="8.2620000000000005"/>
    <n v="73.73"/>
    <n v="3.8412845000000004"/>
    <n v="3.5804267000000003"/>
    <n v="0.26085780000000003"/>
    <n v="1.24"/>
    <n v="2.1215299999999999E-2"/>
    <n v="0.19356480000000001"/>
    <n v="3.5771398000000008"/>
    <n v="4.9364599999999995E-2"/>
    <n v="1.4000279947916666E-2"/>
    <n v="56"/>
    <n v="81.58"/>
    <n v="18.420000000000002"/>
    <n v="3.14"/>
    <n v="242"/>
    <n v="43"/>
    <n v="1"/>
    <n v="1"/>
    <n v="44542.964315352699"/>
    <n v="5181.8489626556002"/>
    <n v="89.23"/>
    <m/>
    <n v="85.35"/>
    <n v="28.36"/>
    <s v=""/>
    <n v="100"/>
    <n v="125.12"/>
    <n v="45.1"/>
    <n v="172.1"/>
    <n v="26.3"/>
    <s v=""/>
    <s v=""/>
    <n v="0"/>
    <m/>
    <s v=""/>
    <n v="8.9"/>
    <n v="100"/>
    <n v="100"/>
    <n v="82.2"/>
    <n v="10"/>
    <n v="0"/>
    <n v="1"/>
    <n v="13"/>
    <n v="149.99700061801221"/>
    <n v="93"/>
    <n v="21"/>
    <n v="242"/>
    <n v="242"/>
  </r>
  <r>
    <x v="3"/>
    <x v="5"/>
    <n v="35122099"/>
    <s v="Conchal"/>
    <n v="0.89752234455586799"/>
    <n v="26288"/>
    <n v="25190"/>
    <n v="1098"/>
    <n v="143.00200000000001"/>
    <n v="95.82"/>
    <n v="0.3497458"/>
    <n v="0.32117760000000001"/>
    <n v="2.8568200000000002E-2"/>
    <n v="0.09"/>
    <n v="6.8286900000000011E-2"/>
    <n v="5.6068400000000011E-2"/>
    <n v="0.21968220000000002"/>
    <n v="5.7082999999999995E-3"/>
    <n v="8.002018518518518E-2"/>
    <n v="7"/>
    <n v="62.32"/>
    <n v="37.68"/>
    <n v="20.51"/>
    <n v="1385"/>
    <n v="1245"/>
    <n v="0"/>
    <n v="0"/>
    <n v="2999.0870359099208"/>
    <n v="347.89409616555088"/>
    <n v="100"/>
    <n v="100"/>
    <n v="98.96"/>
    <n v="1.99"/>
    <s v=""/>
    <n v="100"/>
    <n v="38.86"/>
    <n v="14"/>
    <n v="52.7"/>
    <n v="9.9"/>
    <n v="6"/>
    <s v=""/>
    <n v="0"/>
    <m/>
    <n v="0"/>
    <n v="9.8000000000000007"/>
    <n v="100"/>
    <n v="11"/>
    <n v="10.1"/>
    <n v="2.2999999999999998"/>
    <n v="0"/>
    <n v="0"/>
    <n v="11"/>
    <n v="84.978558650710823"/>
    <n v="43"/>
    <n v="26"/>
    <n v="1385"/>
    <n v="152.35"/>
  </r>
  <r>
    <x v="8"/>
    <x v="5"/>
    <n v="351230810"/>
    <s v="Conchas"/>
    <n v="0.71527472313583895"/>
    <n v="16717"/>
    <n v="13928"/>
    <n v="2789"/>
    <n v="35.701999999999998"/>
    <n v="83.32"/>
    <n v="3.9559400000000002E-2"/>
    <n v="3.95386E-2"/>
    <n v="2.0800000000000001E-5"/>
    <n v="0"/>
    <n v="3.6788899999999999E-2"/>
    <n v="3.1520000000000002E-4"/>
    <n v="8.8889999999999998E-4"/>
    <n v="1.5663999999999999E-3"/>
    <n v="3.7131688179398145E-2"/>
    <n v="20"/>
    <n v="88.89"/>
    <n v="11.11"/>
    <n v="9.8699999999999992"/>
    <n v="761"/>
    <n v="117"/>
    <n v="1"/>
    <n v="0"/>
    <n v="7942.0087336244542"/>
    <n v="1207.3362445414848"/>
    <n v="72.97"/>
    <n v="80.47"/>
    <n v="68.37"/>
    <n v="39.909999999999997"/>
    <n v="25.3239104829211"/>
    <n v="90.07"/>
    <n v="2.62"/>
    <n v="0.9"/>
    <n v="4.5"/>
    <n v="0"/>
    <n v="0"/>
    <s v=""/>
    <n v="0"/>
    <m/>
    <n v="0"/>
    <n v="9.8000000000000007"/>
    <n v="91"/>
    <n v="91"/>
    <n v="84.6"/>
    <n v="9.9"/>
    <n v="0"/>
    <n v="0"/>
    <n v="32"/>
    <n v="99.645348256826054"/>
    <n v="8"/>
    <n v="1"/>
    <n v="692.51"/>
    <n v="692.51"/>
  </r>
  <r>
    <x v="6"/>
    <x v="5"/>
    <n v="35124075"/>
    <s v="Cordeirópolis"/>
    <n v="1.6980692379222599"/>
    <n v="22824"/>
    <n v="20500"/>
    <n v="2324"/>
    <n v="166.18600000000001"/>
    <n v="89.82"/>
    <n v="0.15441220000000003"/>
    <n v="0.10328380000000002"/>
    <n v="5.1128399999999997E-2"/>
    <n v="0"/>
    <n v="6.1077099999999995E-2"/>
    <n v="7.0221999999999993E-2"/>
    <n v="8.8282000000000031E-3"/>
    <n v="1.4284900000000001E-2"/>
    <n v="5.1843854716981122E-2"/>
    <n v="7"/>
    <n v="16.25"/>
    <n v="83.75"/>
    <n v="14.61"/>
    <n v="1127"/>
    <n v="1127"/>
    <n v="4"/>
    <n v="0"/>
    <n v="2293.627760252366"/>
    <n v="303.9747634069401"/>
    <m/>
    <n v="100"/>
    <m/>
    <m/>
    <n v="5.5555555555555598"/>
    <m/>
    <n v="24.51"/>
    <n v="9.3000000000000007"/>
    <n v="25.2"/>
    <n v="23.2"/>
    <n v="0"/>
    <s v=""/>
    <n v="0"/>
    <m/>
    <n v="0"/>
    <n v="8.1999999999999993"/>
    <n v="100"/>
    <n v="0"/>
    <n v="0"/>
    <n v="1.5"/>
    <n v="1"/>
    <n v="0"/>
    <n v="47"/>
    <n v="117.66100405342708"/>
    <n v="13"/>
    <n v="67"/>
    <n v="1127"/>
    <n v="0"/>
  </r>
  <r>
    <x v="12"/>
    <x v="5"/>
    <n v="351250619"/>
    <s v="Coroados"/>
    <n v="1.5453213753266799"/>
    <n v="5620"/>
    <n v="4694"/>
    <n v="926"/>
    <n v="22.795000000000002"/>
    <n v="83.52"/>
    <n v="5.0835400000000017E-2"/>
    <n v="3.7209600000000009E-2"/>
    <n v="1.3625800000000004E-2"/>
    <n v="0"/>
    <n v="1.21204E-2"/>
    <n v="1.1744000000000001E-3"/>
    <n v="3.7209600000000009E-2"/>
    <n v="3.3099999999999997E-4"/>
    <n v="1.2511817708333331E-2"/>
    <n v="3"/>
    <n v="36"/>
    <n v="64"/>
    <n v="3.26"/>
    <n v="252"/>
    <n v="48"/>
    <n v="0"/>
    <n v="1"/>
    <n v="10268.839857651246"/>
    <n v="841.70818505338059"/>
    <n v="85.49"/>
    <n v="80.98"/>
    <n v="82.18"/>
    <n v="19.059999999999999"/>
    <n v="14.285714285714301"/>
    <n v="100"/>
    <n v="8.76"/>
    <n v="2.8"/>
    <n v="8.6999999999999993"/>
    <n v="9.1"/>
    <s v=""/>
    <s v=""/>
    <n v="0"/>
    <m/>
    <s v=""/>
    <n v="9"/>
    <n v="94"/>
    <n v="94"/>
    <n v="81"/>
    <n v="9.6"/>
    <n v="0"/>
    <n v="1"/>
    <n v="7"/>
    <n v="95.90932572497087"/>
    <n v="9"/>
    <n v="16"/>
    <n v="236.88"/>
    <n v="236.88"/>
  </r>
  <r>
    <x v="14"/>
    <x v="5"/>
    <n v="351260514"/>
    <s v="Coronel Macedo"/>
    <n v="-0.79551719863945003"/>
    <n v="4895"/>
    <n v="3902"/>
    <n v="993"/>
    <n v="16.074999999999999"/>
    <n v="79.709999999999994"/>
    <n v="0.13932550000000002"/>
    <n v="0.13870980000000002"/>
    <n v="6.1570000000000006E-4"/>
    <n v="0"/>
    <n v="1.1670399999999999E-2"/>
    <n v="0"/>
    <n v="0.12748480000000001"/>
    <n v="1.7029999999999999E-4"/>
    <n v="1.0025826822916667E-2"/>
    <n v="13"/>
    <n v="95.12"/>
    <n v="4.88"/>
    <n v="2.66"/>
    <n v="205"/>
    <n v="56"/>
    <n v="1"/>
    <n v="0"/>
    <n v="21775.624106230847"/>
    <n v="2576.9969356486204"/>
    <n v="78.650000000000006"/>
    <n v="100"/>
    <n v="72.98"/>
    <n v="29.45"/>
    <s v=""/>
    <n v="100"/>
    <n v="9.23"/>
    <n v="4.0999999999999996"/>
    <n v="12.5"/>
    <n v="0.2"/>
    <n v="0"/>
    <s v=""/>
    <n v="0"/>
    <m/>
    <n v="0"/>
    <n v="7.6"/>
    <n v="90"/>
    <n v="90"/>
    <n v="72.7"/>
    <n v="7.6"/>
    <n v="0"/>
    <n v="0"/>
    <n v="0"/>
    <n v="119.69087649280796"/>
    <n v="39"/>
    <n v="2"/>
    <n v="184.5"/>
    <n v="184.5"/>
  </r>
  <r>
    <x v="6"/>
    <x v="5"/>
    <n v="35127045"/>
    <s v="Corumbataí"/>
    <n v="0.222133680297154"/>
    <n v="3919"/>
    <n v="2286"/>
    <n v="1633"/>
    <n v="14.09"/>
    <n v="58.33"/>
    <n v="8.9212499999999972E-2"/>
    <n v="8.4531399999999965E-2"/>
    <n v="4.6811000000000005E-3"/>
    <n v="0"/>
    <n v="7.5119999999999996E-3"/>
    <n v="1.5677E-3"/>
    <n v="7.8594899999999968E-2"/>
    <n v="1.5379E-3"/>
    <n v="1.0159803385416668E-2"/>
    <n v="15"/>
    <n v="56.6"/>
    <n v="43.4"/>
    <n v="1.53"/>
    <n v="118"/>
    <n v="18"/>
    <n v="0"/>
    <n v="0"/>
    <n v="28083.858127073232"/>
    <n v="3621.1278387343714"/>
    <n v="99.55"/>
    <n v="53.91"/>
    <n v="99.55"/>
    <n v="16.670000000000002"/>
    <n v="0"/>
    <n v="99.54"/>
    <n v="6.81"/>
    <n v="2.6"/>
    <n v="9.8000000000000007"/>
    <n v="1"/>
    <n v="0"/>
    <s v=""/>
    <n v="0"/>
    <m/>
    <n v="0"/>
    <n v="9.5"/>
    <n v="100"/>
    <n v="100"/>
    <n v="84.7"/>
    <n v="9.8000000000000007"/>
    <n v="0"/>
    <n v="0"/>
    <n v="7"/>
    <n v="78.741681275871557"/>
    <n v="30"/>
    <n v="23"/>
    <n v="118"/>
    <n v="118"/>
  </r>
  <r>
    <x v="3"/>
    <x v="5"/>
    <n v="35127049"/>
    <s v="Corumbataí"/>
    <m/>
    <m/>
    <m/>
    <m/>
    <m/>
    <m/>
    <n v="0"/>
    <n v="0"/>
    <n v="0"/>
    <n v="0"/>
    <n v="0"/>
    <n v="0"/>
    <n v="0"/>
    <n v="0"/>
    <n v="0"/>
    <n v="0"/>
    <n v="0"/>
    <n v="0"/>
    <m/>
    <s v=""/>
    <m/>
    <m/>
    <m/>
    <s v=""/>
    <s v=""/>
    <m/>
    <m/>
    <m/>
    <m/>
    <n v="11.764705882352899"/>
    <m/>
    <m/>
    <m/>
    <m/>
    <m/>
    <s v=""/>
    <s v=""/>
    <m/>
    <m/>
    <s v=""/>
    <m/>
    <m/>
    <m/>
    <m/>
    <m/>
    <m/>
    <m/>
    <n v="0"/>
    <m/>
    <n v="0"/>
    <n v="0"/>
    <m/>
    <m/>
  </r>
  <r>
    <x v="6"/>
    <x v="5"/>
    <n v="35128035"/>
    <s v="Cosmópolis"/>
    <n v="2.4106774036924699"/>
    <n v="65328"/>
    <n v="60672"/>
    <n v="4656"/>
    <n v="422.20600000000002"/>
    <n v="92.87"/>
    <n v="2.9764282999999998"/>
    <n v="2.9684879999999998"/>
    <n v="7.9402999999999956E-3"/>
    <n v="0"/>
    <n v="2.5925833000000003"/>
    <n v="0.32798749999999993"/>
    <n v="1.1450800000000001E-2"/>
    <n v="4.44067E-2"/>
    <n v="0.19348807722222219"/>
    <n v="11"/>
    <n v="30.65"/>
    <n v="69.349999999999994"/>
    <n v="49.64"/>
    <n v="3350"/>
    <n v="3350"/>
    <n v="10"/>
    <n v="0"/>
    <n v="917.19324026451136"/>
    <n v="120.68332108743571"/>
    <n v="97.3"/>
    <n v="100"/>
    <n v="97.3"/>
    <m/>
    <s v=""/>
    <n v="100"/>
    <n v="413.39"/>
    <n v="156.69999999999999"/>
    <n v="631.6"/>
    <n v="3.2"/>
    <s v=""/>
    <s v=""/>
    <n v="1.5307372030369799"/>
    <m/>
    <s v=""/>
    <n v="9.8000000000000007"/>
    <n v="100"/>
    <n v="0"/>
    <n v="0"/>
    <n v="1.5"/>
    <n v="0"/>
    <n v="0"/>
    <n v="21"/>
    <n v="1340.1342538651229"/>
    <n v="19"/>
    <n v="43"/>
    <n v="3350"/>
    <n v="0"/>
  </r>
  <r>
    <x v="10"/>
    <x v="5"/>
    <n v="351290215"/>
    <s v="Cosmorama"/>
    <n v="-0.30332825316302697"/>
    <n v="7100"/>
    <n v="5175"/>
    <n v="1925"/>
    <n v="16.088000000000001"/>
    <n v="72.89"/>
    <n v="0.14595849999999999"/>
    <n v="0.14125189999999999"/>
    <n v="4.7065999999999992E-3"/>
    <n v="0"/>
    <n v="5.2099999999999999E-5"/>
    <n v="7.5929999999999997E-4"/>
    <n v="0.14169789999999999"/>
    <n v="3.4491999999999999E-3"/>
    <n v="1.8489583333333334E-2"/>
    <n v="9"/>
    <n v="50"/>
    <n v="50"/>
    <n v="3.54"/>
    <n v="273"/>
    <n v="55"/>
    <n v="1"/>
    <n v="0"/>
    <n v="15057.329577464789"/>
    <n v="1510.1746478873242"/>
    <n v="100"/>
    <n v="68.62"/>
    <n v="100"/>
    <n v="0"/>
    <s v=""/>
    <n v="100"/>
    <n v="15.51"/>
    <n v="4.9000000000000004"/>
    <n v="22"/>
    <n v="1.4"/>
    <n v="0"/>
    <s v=""/>
    <n v="0"/>
    <m/>
    <n v="0"/>
    <n v="9.5"/>
    <n v="98"/>
    <n v="94.08"/>
    <n v="79.900000000000006"/>
    <n v="9.6"/>
    <n v="0"/>
    <n v="0"/>
    <n v="6"/>
    <n v="0"/>
    <n v="14"/>
    <n v="14"/>
    <n v="267.54000000000002"/>
    <n v="256.83839999999998"/>
  </r>
  <r>
    <x v="16"/>
    <x v="5"/>
    <n v="351290218"/>
    <s v="Cosmorama"/>
    <m/>
    <m/>
    <m/>
    <m/>
    <m/>
    <m/>
    <n v="2.1560199999999998E-2"/>
    <n v="2.1560199999999998E-2"/>
    <n v="0"/>
    <n v="0"/>
    <n v="0"/>
    <n v="1.3888899999999999E-2"/>
    <n v="7.6713000000000007E-3"/>
    <n v="0"/>
    <n v="0"/>
    <n v="2"/>
    <n v="100"/>
    <n v="0"/>
    <m/>
    <s v=""/>
    <m/>
    <m/>
    <m/>
    <s v=""/>
    <s v=""/>
    <m/>
    <m/>
    <m/>
    <m/>
    <n v="17.0347003154574"/>
    <m/>
    <m/>
    <m/>
    <m/>
    <m/>
    <s v=""/>
    <s v=""/>
    <m/>
    <m/>
    <s v=""/>
    <m/>
    <m/>
    <m/>
    <m/>
    <m/>
    <m/>
    <m/>
    <n v="0"/>
    <m/>
    <n v="5"/>
    <n v="0"/>
    <m/>
    <m/>
  </r>
  <r>
    <x v="18"/>
    <x v="5"/>
    <n v="35130096"/>
    <s v="Cotia"/>
    <n v="2.5419691830927502"/>
    <n v="224980"/>
    <n v="224980"/>
    <n v="0"/>
    <n v="694.61900000000003"/>
    <n v="100"/>
    <n v="1.31315"/>
    <n v="1.2658611"/>
    <n v="4.7288900000000016E-2"/>
    <n v="0"/>
    <n v="1.25"/>
    <n v="2.9670600000000002E-2"/>
    <n v="1.5388899999999999E-2"/>
    <n v="1.8090499999999995E-2"/>
    <n v="0.77837637775462964"/>
    <n v="6"/>
    <n v="5.49"/>
    <n v="94.51"/>
    <n v="206.59"/>
    <n v="12396"/>
    <n v="10379"/>
    <n v="17"/>
    <n v="3"/>
    <n v="595.73295404035912"/>
    <n v="82.701751266779283"/>
    <n v="99.31"/>
    <n v="100"/>
    <n v="46.34"/>
    <n v="38.97"/>
    <s v=""/>
    <n v="99.31"/>
    <n v="83.9"/>
    <n v="31"/>
    <n v="129.5"/>
    <n v="8.1999999999999993"/>
    <n v="0"/>
    <s v=""/>
    <n v="0.88896790825851202"/>
    <m/>
    <n v="0"/>
    <n v="8.5"/>
    <n v="44"/>
    <n v="18.920000000000002"/>
    <n v="16.3"/>
    <n v="2.9"/>
    <n v="0"/>
    <n v="3"/>
    <n v="115"/>
    <n v="160.59069053532377"/>
    <n v="5"/>
    <n v="86"/>
    <n v="5454.24"/>
    <n v="2345.3231999999998"/>
  </r>
  <r>
    <x v="8"/>
    <x v="5"/>
    <n v="351300910"/>
    <s v="Cotia"/>
    <m/>
    <m/>
    <m/>
    <m/>
    <m/>
    <m/>
    <n v="4.0169999999999997E-3"/>
    <n v="3.1951999999999996E-3"/>
    <n v="8.2179999999999992E-4"/>
    <n v="0"/>
    <n v="0"/>
    <n v="5.2089999999999992E-4"/>
    <n v="7.8549999999999996E-4"/>
    <n v="2.7105999999999996E-3"/>
    <n v="0"/>
    <n v="4"/>
    <n v="54.55"/>
    <n v="45.45"/>
    <m/>
    <s v=""/>
    <m/>
    <m/>
    <m/>
    <s v=""/>
    <s v=""/>
    <m/>
    <m/>
    <m/>
    <m/>
    <n v="15"/>
    <m/>
    <m/>
    <m/>
    <m/>
    <m/>
    <s v=""/>
    <s v=""/>
    <m/>
    <m/>
    <s v=""/>
    <m/>
    <m/>
    <m/>
    <m/>
    <m/>
    <m/>
    <m/>
    <n v="6"/>
    <m/>
    <n v="6"/>
    <n v="5"/>
    <m/>
    <m/>
  </r>
  <r>
    <x v="4"/>
    <x v="5"/>
    <n v="35131084"/>
    <s v="Cravinhos"/>
    <n v="0.95454894392592604"/>
    <n v="33113"/>
    <n v="32481"/>
    <n v="632"/>
    <n v="106.35599999999999"/>
    <n v="98.09"/>
    <n v="2.5065200000000006E-2"/>
    <n v="1.2529800000000001E-2"/>
    <n v="1.2535400000000006E-2"/>
    <n v="0"/>
    <n v="0"/>
    <n v="3.1395999999999998E-3"/>
    <n v="1.2093800000000002E-2"/>
    <n v="9.8317999999999982E-3"/>
    <n v="9.8285554362268546E-2"/>
    <n v="7"/>
    <n v="20"/>
    <n v="80"/>
    <n v="26.61"/>
    <n v="1796"/>
    <n v="551"/>
    <n v="3"/>
    <n v="0"/>
    <n v="4266.6408963247059"/>
    <n v="457.14009603478996"/>
    <n v="97.51"/>
    <m/>
    <n v="97.51"/>
    <n v="25"/>
    <s v=""/>
    <n v="100"/>
    <n v="1.92"/>
    <n v="0.6"/>
    <n v="1.6"/>
    <n v="2.6"/>
    <n v="7"/>
    <n v="0.51161362938708699"/>
    <n v="0"/>
    <m/>
    <n v="0"/>
    <n v="10"/>
    <n v="99"/>
    <n v="99"/>
    <n v="69.3"/>
    <n v="7.7"/>
    <n v="1"/>
    <n v="0"/>
    <n v="6"/>
    <n v="0"/>
    <n v="8"/>
    <n v="32"/>
    <n v="1778.04"/>
    <n v="1778.04"/>
  </r>
  <r>
    <x v="3"/>
    <x v="5"/>
    <n v="35131089"/>
    <s v="Cravinhos"/>
    <m/>
    <m/>
    <m/>
    <m/>
    <m/>
    <m/>
    <n v="3.7407E-3"/>
    <n v="3.7407E-3"/>
    <n v="0"/>
    <n v="0"/>
    <n v="0"/>
    <n v="0"/>
    <n v="3.3333E-3"/>
    <n v="4.0739999999999998E-4"/>
    <n v="0"/>
    <n v="1"/>
    <n v="100"/>
    <n v="0"/>
    <m/>
    <s v=""/>
    <m/>
    <m/>
    <m/>
    <s v=""/>
    <s v=""/>
    <m/>
    <m/>
    <m/>
    <m/>
    <n v="14"/>
    <m/>
    <m/>
    <m/>
    <m/>
    <m/>
    <s v=""/>
    <s v=""/>
    <m/>
    <m/>
    <s v=""/>
    <m/>
    <m/>
    <m/>
    <m/>
    <m/>
    <m/>
    <m/>
    <n v="6"/>
    <m/>
    <n v="2"/>
    <n v="0"/>
    <m/>
    <m/>
  </r>
  <r>
    <x v="11"/>
    <x v="5"/>
    <n v="35132078"/>
    <s v="Cristais Paulista"/>
    <n v="1.2552957404884599"/>
    <n v="8032"/>
    <n v="6294"/>
    <n v="1738"/>
    <n v="20.837"/>
    <n v="78.36"/>
    <n v="0.67346869999999992"/>
    <n v="0.6548255999999999"/>
    <n v="1.8643099999999999E-2"/>
    <n v="0"/>
    <n v="0.31355559999999999"/>
    <n v="1.1459E-3"/>
    <n v="0.35195440000000006"/>
    <n v="6.8127999999999991E-3"/>
    <n v="1.5239883333333332E-2"/>
    <n v="33"/>
    <n v="80"/>
    <n v="20"/>
    <n v="4.21"/>
    <n v="325"/>
    <n v="38"/>
    <n v="1"/>
    <n v="0"/>
    <n v="24264.501992031874"/>
    <n v="2983.9840637450197"/>
    <n v="72.86"/>
    <n v="72.86"/>
    <n v="72.86"/>
    <n v="36.04"/>
    <s v=""/>
    <n v="100"/>
    <n v="34.71"/>
    <n v="10.9"/>
    <n v="55.5"/>
    <n v="2.5"/>
    <n v="0"/>
    <s v=""/>
    <n v="0"/>
    <m/>
    <n v="0"/>
    <n v="7.5"/>
    <n v="97"/>
    <n v="97"/>
    <n v="88.3"/>
    <n v="10"/>
    <n v="0"/>
    <n v="0"/>
    <n v="2"/>
    <n v="2060.3832269057179"/>
    <n v="64"/>
    <n v="16"/>
    <n v="315.25"/>
    <n v="315.25"/>
  </r>
  <r>
    <x v="5"/>
    <x v="5"/>
    <n v="351330617"/>
    <s v="Cruzália"/>
    <n v="-1.2060157878337801"/>
    <n v="2186"/>
    <n v="1506"/>
    <n v="680"/>
    <n v="14.654"/>
    <n v="68.89"/>
    <n v="9.2878100000000019E-2"/>
    <n v="8.7625300000000017E-2"/>
    <n v="5.2528000000000002E-3"/>
    <n v="0.22"/>
    <n v="5.2528000000000002E-3"/>
    <n v="0"/>
    <n v="8.7625300000000017E-2"/>
    <n v="0"/>
    <n v="4.6799755208333333E-3"/>
    <n v="1"/>
    <n v="75"/>
    <n v="25"/>
    <n v="1.03"/>
    <n v="79"/>
    <n v="16"/>
    <n v="0"/>
    <n v="0"/>
    <n v="19764.098810612992"/>
    <n v="2163.9524245196712"/>
    <n v="82.21"/>
    <n v="100"/>
    <n v="80.31"/>
    <n v="21.09"/>
    <n v="14.285714285714301"/>
    <n v="100"/>
    <n v="12.72"/>
    <n v="6.8"/>
    <n v="15.1"/>
    <n v="3.5"/>
    <s v=""/>
    <s v=""/>
    <n v="0"/>
    <m/>
    <s v=""/>
    <n v="7.9"/>
    <n v="98"/>
    <n v="98"/>
    <n v="79.7"/>
    <n v="9.8000000000000007"/>
    <n v="0"/>
    <n v="0"/>
    <n v="0"/>
    <n v="106.83816566437258"/>
    <n v="6"/>
    <n v="2"/>
    <n v="77.42"/>
    <n v="77.42"/>
  </r>
  <r>
    <x v="15"/>
    <x v="5"/>
    <n v="35134052"/>
    <s v="Cruzeiro"/>
    <n v="0.41661228681704199"/>
    <n v="78581"/>
    <n v="76709"/>
    <n v="1872"/>
    <n v="258.00599999999997"/>
    <n v="97.62"/>
    <n v="1.8142200000000001E-2"/>
    <n v="8.2603000000000017E-3"/>
    <n v="9.881899999999999E-3"/>
    <n v="0.03"/>
    <n v="0"/>
    <n v="7.1735999999999987E-3"/>
    <n v="6.7412000000000001E-3"/>
    <n v="4.2274000000000001E-3"/>
    <n v="0.2391991087962963"/>
    <n v="10"/>
    <n v="54.17"/>
    <n v="45.83"/>
    <n v="63.21"/>
    <n v="4267"/>
    <n v="4267"/>
    <n v="10"/>
    <n v="1"/>
    <n v="1858.1041218615187"/>
    <n v="184.60645703159796"/>
    <n v="100"/>
    <m/>
    <n v="97.45"/>
    <n v="63.91"/>
    <s v=""/>
    <n v="100"/>
    <n v="0.91"/>
    <n v="0.4"/>
    <n v="0.5"/>
    <n v="2.1"/>
    <s v=""/>
    <s v=""/>
    <n v="0"/>
    <m/>
    <s v=""/>
    <n v="9.5"/>
    <n v="73"/>
    <n v="0"/>
    <n v="0"/>
    <n v="1.1000000000000001"/>
    <n v="0"/>
    <n v="1"/>
    <n v="20"/>
    <n v="0"/>
    <n v="13"/>
    <n v="11"/>
    <n v="3114.91"/>
    <n v="0"/>
  </r>
  <r>
    <x v="19"/>
    <x v="5"/>
    <n v="35135047"/>
    <s v="Cubatão"/>
    <n v="0.85946855232696995"/>
    <n v="124043"/>
    <n v="124043"/>
    <n v="0"/>
    <n v="871.82299999999998"/>
    <n v="100"/>
    <n v="10.820971800000001"/>
    <n v="10.7902126"/>
    <n v="3.0759200000000035E-2"/>
    <n v="0"/>
    <n v="4.5833332999999996"/>
    <n v="6.2158656000000017"/>
    <n v="0"/>
    <n v="2.1772900000000019E-2"/>
    <n v="0.3728940754016204"/>
    <n v="33"/>
    <n v="54.79"/>
    <n v="45.21"/>
    <n v="114.31"/>
    <n v="6858"/>
    <n v="3211"/>
    <n v="40"/>
    <n v="4"/>
    <n v="1939.8086147545609"/>
    <n v="246.60738614835185"/>
    <n v="86.29"/>
    <n v="100"/>
    <n v="51.82"/>
    <n v="37.590000000000003"/>
    <s v=""/>
    <n v="86.29"/>
    <n v="379.68"/>
    <n v="141.80000000000001"/>
    <n v="573.9"/>
    <n v="3.2"/>
    <n v="0"/>
    <n v="3.7435752155085198"/>
    <n v="0.80617205323960195"/>
    <m/>
    <n v="0"/>
    <n v="8.6999999999999993"/>
    <n v="60"/>
    <n v="60"/>
    <n v="53.2"/>
    <n v="6.4"/>
    <n v="2"/>
    <n v="4"/>
    <n v="93"/>
    <n v="1229.0353487284408"/>
    <n v="40"/>
    <n v="33"/>
    <n v="4114.8"/>
    <n v="4114.8"/>
  </r>
  <r>
    <x v="15"/>
    <x v="5"/>
    <n v="35136032"/>
    <s v="Cunha"/>
    <n v="-0.443870251310852"/>
    <n v="21697"/>
    <n v="12858"/>
    <n v="8839"/>
    <n v="15.419"/>
    <n v="59.26"/>
    <n v="0.13963330000000002"/>
    <n v="0.13820370000000001"/>
    <n v="1.4296000000000001E-3"/>
    <n v="0"/>
    <n v="8.6806000000000001E-3"/>
    <n v="1.34E-4"/>
    <n v="0.1237393"/>
    <n v="7.0794000000000004E-3"/>
    <n v="4.7427701427801727E-2"/>
    <n v="33"/>
    <n v="80.56"/>
    <n v="19.440000000000001"/>
    <n v="8.6"/>
    <n v="664"/>
    <n v="601"/>
    <n v="2"/>
    <n v="0"/>
    <n v="30944.4365580495"/>
    <n v="3139.5013135456516"/>
    <m/>
    <m/>
    <m/>
    <m/>
    <n v="92.225352112676006"/>
    <m/>
    <n v="1.51"/>
    <n v="0.7"/>
    <n v="2"/>
    <n v="0.1"/>
    <n v="7"/>
    <s v=""/>
    <n v="0"/>
    <m/>
    <n v="0"/>
    <n v="9.5"/>
    <n v="90"/>
    <n v="14.4"/>
    <n v="9.5"/>
    <n v="2.2000000000000002"/>
    <n v="0"/>
    <n v="0"/>
    <n v="9"/>
    <n v="18.976251703238297"/>
    <n v="29"/>
    <n v="7"/>
    <n v="597.6"/>
    <n v="95.616"/>
  </r>
  <r>
    <x v="3"/>
    <x v="5"/>
    <n v="35137029"/>
    <s v="Descalvado"/>
    <n v="0.573388250669704"/>
    <n v="31797"/>
    <n v="28999"/>
    <n v="2798"/>
    <n v="42.101999999999997"/>
    <n v="91.2"/>
    <n v="1.1344715000000001"/>
    <n v="0.65709420000000007"/>
    <n v="0.47737729999999989"/>
    <n v="0.08"/>
    <n v="2.4335599999999999E-2"/>
    <n v="0.28408700000000003"/>
    <n v="0.7322498999999999"/>
    <n v="9.3798999999999993E-2"/>
    <n v="8.7420257583333313E-2"/>
    <n v="31"/>
    <n v="55.75"/>
    <n v="44.25"/>
    <n v="23.54"/>
    <n v="1589"/>
    <n v="1589"/>
    <n v="3"/>
    <n v="0"/>
    <n v="10126.193037078971"/>
    <n v="1200.0679309368809"/>
    <n v="90.32"/>
    <n v="100"/>
    <n v="88.86"/>
    <n v="44.67"/>
    <n v="100"/>
    <n v="99.98"/>
    <n v="30.74"/>
    <n v="11.1"/>
    <n v="26.5"/>
    <n v="39.5"/>
    <n v="18"/>
    <n v="0.22222222222222199"/>
    <n v="0"/>
    <m/>
    <n v="0"/>
    <n v="10"/>
    <n v="100"/>
    <n v="0"/>
    <n v="0"/>
    <n v="1.5"/>
    <n v="0"/>
    <n v="0"/>
    <n v="20"/>
    <n v="27.45359103651921"/>
    <n v="63"/>
    <n v="50"/>
    <n v="1589"/>
    <n v="0"/>
  </r>
  <r>
    <x v="18"/>
    <x v="5"/>
    <n v="35138016"/>
    <s v="Diadema"/>
    <n v="0.60997944081191402"/>
    <n v="396234"/>
    <n v="396234"/>
    <n v="0"/>
    <n v="12927.7"/>
    <n v="100"/>
    <n v="0.11876009999999991"/>
    <n v="4.6300000000000001E-5"/>
    <n v="0.11871379999999991"/>
    <n v="0"/>
    <n v="0"/>
    <n v="3.6243900000000023E-2"/>
    <n v="0"/>
    <n v="8.2516199999999984E-2"/>
    <n v="1.3803985416666666"/>
    <n v="0"/>
    <n v="1.33"/>
    <n v="98.67"/>
    <n v="371.19"/>
    <n v="22271"/>
    <n v="17022"/>
    <n v="29"/>
    <n v="0"/>
    <n v="34.223413437514196"/>
    <n v="4.7753600145368642"/>
    <n v="100"/>
    <n v="100"/>
    <n v="100"/>
    <n v="43.16"/>
    <n v="35.294117647058798"/>
    <n v="100"/>
    <n v="74.23"/>
    <n v="27.6"/>
    <n v="0"/>
    <n v="197.9"/>
    <n v="6"/>
    <s v=""/>
    <n v="0"/>
    <m/>
    <n v="0"/>
    <n v="8.3000000000000007"/>
    <n v="90"/>
    <n v="24.3"/>
    <n v="23.6"/>
    <n v="3.3"/>
    <n v="0"/>
    <n v="0"/>
    <n v="88"/>
    <n v="0"/>
    <n v="1"/>
    <n v="74"/>
    <n v="20043.900000000001"/>
    <n v="5411.8530000000001"/>
  </r>
  <r>
    <x v="16"/>
    <x v="5"/>
    <n v="351385018"/>
    <s v="Dirce Reis"/>
    <n v="0.33392047910445499"/>
    <n v="1708"/>
    <n v="1357"/>
    <n v="351"/>
    <n v="19.321000000000002"/>
    <n v="79.45"/>
    <n v="9.1008999999999986E-3"/>
    <n v="8.1378999999999983E-3"/>
    <n v="9.6299999999999999E-4"/>
    <n v="0"/>
    <n v="0"/>
    <n v="9.6299999999999999E-4"/>
    <n v="8.1378999999999983E-3"/>
    <n v="0"/>
    <n v="3.4738229166666667E-3"/>
    <n v="1"/>
    <n v="85.71"/>
    <n v="14.29"/>
    <n v="0.94"/>
    <n v="72"/>
    <n v="15"/>
    <n v="0"/>
    <n v="0"/>
    <n v="12001.405152224825"/>
    <n v="738.54800936768163"/>
    <n v="78.099999999999994"/>
    <m/>
    <n v="74.94"/>
    <n v="10.75"/>
    <n v="2.0140105078809101"/>
    <n v="100"/>
    <n v="4.55"/>
    <n v="1.4"/>
    <n v="5.0999999999999996"/>
    <n v="2.4"/>
    <s v=""/>
    <s v=""/>
    <n v="0"/>
    <m/>
    <s v=""/>
    <n v="9"/>
    <n v="96"/>
    <n v="96"/>
    <n v="79.2"/>
    <n v="8.3000000000000007"/>
    <n v="0"/>
    <n v="0"/>
    <n v="0"/>
    <n v="0"/>
    <n v="6"/>
    <n v="1"/>
    <n v="69.12"/>
    <n v="69.12"/>
  </r>
  <r>
    <x v="4"/>
    <x v="5"/>
    <n v="35139004"/>
    <s v="Divinolândia"/>
    <n v="-0.60292655649734095"/>
    <n v="11020"/>
    <n v="7855"/>
    <n v="3165"/>
    <n v="49.582000000000001"/>
    <n v="71.28"/>
    <n v="9.7080699999999978E-2"/>
    <n v="9.6103899999999978E-2"/>
    <n v="9.7679999999999989E-4"/>
    <n v="0"/>
    <n v="0"/>
    <n v="0"/>
    <n v="8.5424999999999973E-2"/>
    <n v="1.16557E-2"/>
    <n v="2.0214812499999998E-2"/>
    <n v="26"/>
    <n v="95.24"/>
    <n v="4.76"/>
    <n v="5.38"/>
    <n v="415"/>
    <n v="94"/>
    <n v="1"/>
    <n v="0"/>
    <n v="9815.6515426497281"/>
    <n v="1001.5970961887481"/>
    <n v="70.44"/>
    <n v="95.72"/>
    <n v="62.43"/>
    <n v="19.87"/>
    <s v=""/>
    <n v="100"/>
    <n v="8.99"/>
    <n v="2.8"/>
    <n v="13.2"/>
    <n v="0.3"/>
    <s v=""/>
    <s v=""/>
    <n v="0"/>
    <m/>
    <s v=""/>
    <n v="7.3"/>
    <n v="100"/>
    <n v="88"/>
    <n v="77.3"/>
    <n v="8.4"/>
    <n v="0"/>
    <n v="0"/>
    <n v="8"/>
    <n v="0"/>
    <n v="60"/>
    <n v="3"/>
    <n v="415"/>
    <n v="365.2"/>
  </r>
  <r>
    <x v="3"/>
    <x v="5"/>
    <n v="35140079"/>
    <s v="Dobrada"/>
    <m/>
    <m/>
    <m/>
    <m/>
    <m/>
    <m/>
    <n v="2.7778E-3"/>
    <n v="2.7778E-3"/>
    <n v="0"/>
    <n v="0"/>
    <n v="0"/>
    <n v="2.7778E-3"/>
    <n v="0"/>
    <n v="0"/>
    <n v="0"/>
    <n v="0"/>
    <n v="100"/>
    <n v="0"/>
    <m/>
    <s v=""/>
    <m/>
    <m/>
    <m/>
    <s v=""/>
    <s v=""/>
    <m/>
    <m/>
    <m/>
    <m/>
    <s v=""/>
    <m/>
    <m/>
    <m/>
    <m/>
    <m/>
    <s v=""/>
    <s v=""/>
    <m/>
    <m/>
    <s v=""/>
    <m/>
    <m/>
    <m/>
    <m/>
    <m/>
    <m/>
    <m/>
    <n v="1"/>
    <m/>
    <n v="1"/>
    <n v="0"/>
    <m/>
    <m/>
  </r>
  <r>
    <x v="2"/>
    <x v="5"/>
    <n v="351400716"/>
    <s v="Dobrada"/>
    <n v="1.2451707861027099"/>
    <n v="8428"/>
    <n v="8240"/>
    <n v="188"/>
    <n v="56.152999999999999"/>
    <n v="97.77"/>
    <n v="7.9976999999999999E-3"/>
    <n v="0"/>
    <n v="7.9976999999999999E-3"/>
    <n v="0"/>
    <n v="5.7869999999999996E-3"/>
    <n v="2.2106999999999999E-3"/>
    <n v="0"/>
    <n v="0"/>
    <n v="2.1458478125E-2"/>
    <n v="3"/>
    <n v="0"/>
    <n v="100"/>
    <n v="5.88"/>
    <n v="454"/>
    <n v="32"/>
    <n v="1"/>
    <n v="0"/>
    <n v="6136.5733270052206"/>
    <n v="673.52634076886568"/>
    <n v="97.77"/>
    <n v="87.29"/>
    <n v="97.77"/>
    <n v="26.36"/>
    <s v=""/>
    <n v="100"/>
    <n v="1.74"/>
    <n v="0.7"/>
    <n v="0.6"/>
    <n v="4.4000000000000004"/>
    <n v="0"/>
    <s v=""/>
    <n v="0"/>
    <m/>
    <n v="0"/>
    <n v="8"/>
    <n v="100"/>
    <n v="100"/>
    <n v="93"/>
    <n v="9.5"/>
    <n v="0"/>
    <n v="0"/>
    <n v="2"/>
    <n v="27.960976379819574"/>
    <n v="0"/>
    <n v="3"/>
    <n v="454"/>
    <n v="454"/>
  </r>
  <r>
    <x v="6"/>
    <x v="5"/>
    <n v="35141065"/>
    <s v="Dois Córregos"/>
    <m/>
    <m/>
    <m/>
    <m/>
    <m/>
    <m/>
    <n v="3.3796E-3"/>
    <n v="0"/>
    <n v="3.3796E-3"/>
    <n v="0"/>
    <n v="0"/>
    <n v="0"/>
    <n v="0"/>
    <n v="3.3796E-3"/>
    <n v="0"/>
    <n v="0"/>
    <n v="0"/>
    <n v="100"/>
    <m/>
    <s v=""/>
    <m/>
    <m/>
    <m/>
    <s v=""/>
    <s v=""/>
    <m/>
    <m/>
    <m/>
    <m/>
    <n v="27.831821929101402"/>
    <m/>
    <m/>
    <m/>
    <m/>
    <m/>
    <s v=""/>
    <s v=""/>
    <m/>
    <m/>
    <s v=""/>
    <m/>
    <m/>
    <m/>
    <m/>
    <m/>
    <m/>
    <m/>
    <n v="0"/>
    <m/>
    <n v="0"/>
    <n v="2"/>
    <m/>
    <m/>
  </r>
  <r>
    <x v="8"/>
    <x v="5"/>
    <n v="351410610"/>
    <s v="Dois Córregos"/>
    <m/>
    <m/>
    <m/>
    <m/>
    <m/>
    <m/>
    <n v="0"/>
    <n v="0"/>
    <n v="0"/>
    <n v="0"/>
    <n v="0"/>
    <n v="0"/>
    <n v="0"/>
    <n v="0"/>
    <n v="0"/>
    <n v="0"/>
    <n v="0"/>
    <n v="0"/>
    <m/>
    <s v=""/>
    <m/>
    <m/>
    <m/>
    <s v=""/>
    <s v=""/>
    <m/>
    <m/>
    <m/>
    <m/>
    <s v=""/>
    <m/>
    <m/>
    <m/>
    <m/>
    <m/>
    <s v=""/>
    <s v=""/>
    <m/>
    <m/>
    <s v=""/>
    <m/>
    <m/>
    <m/>
    <m/>
    <m/>
    <m/>
    <m/>
    <n v="0"/>
    <m/>
    <n v="0"/>
    <n v="0"/>
    <m/>
    <m/>
  </r>
  <r>
    <x v="7"/>
    <x v="5"/>
    <n v="351410613"/>
    <s v="Dois Córregos"/>
    <n v="0.94872590238446197"/>
    <n v="25870"/>
    <n v="24829"/>
    <n v="1041"/>
    <n v="40.896999999999998"/>
    <n v="95.98"/>
    <n v="0.73525850000000004"/>
    <n v="0.72856720000000008"/>
    <n v="6.6913000000000007E-3"/>
    <n v="0"/>
    <n v="2.3099999999999999E-5"/>
    <n v="0.25011670000000003"/>
    <n v="1.8291799999999997E-2"/>
    <n v="0.46682689999999993"/>
    <n v="7.353469650462964E-2"/>
    <n v="4"/>
    <n v="62.96"/>
    <n v="37.04"/>
    <n v="20.09"/>
    <n v="1356"/>
    <n v="182"/>
    <n v="1"/>
    <n v="0"/>
    <n v="7533.5322767684575"/>
    <n v="889.88326246617703"/>
    <n v="93.38"/>
    <n v="94.69"/>
    <n v="88"/>
    <n v="45.42"/>
    <s v=""/>
    <n v="93.38"/>
    <n v="26.86"/>
    <n v="12"/>
    <n v="36.1"/>
    <n v="1.4"/>
    <n v="0"/>
    <s v=""/>
    <n v="0"/>
    <m/>
    <n v="0"/>
    <n v="8.1999999999999993"/>
    <n v="98"/>
    <n v="98"/>
    <n v="86.6"/>
    <n v="9.8000000000000007"/>
    <n v="0"/>
    <n v="0"/>
    <n v="17"/>
    <n v="0"/>
    <n v="17"/>
    <n v="10"/>
    <n v="1328.88"/>
    <n v="1328.88"/>
  </r>
  <r>
    <x v="10"/>
    <x v="5"/>
    <n v="351420515"/>
    <s v="Dolcinópolis"/>
    <n v="-0.285461652646468"/>
    <n v="2069"/>
    <n v="1938"/>
    <n v="131"/>
    <n v="26.478000000000002"/>
    <n v="93.67"/>
    <n v="2.0880599999999999E-2"/>
    <n v="1.24443E-2"/>
    <n v="8.436299999999999E-3"/>
    <n v="0"/>
    <n v="8.3277999999999998E-3"/>
    <n v="0"/>
    <n v="1.2490299999999999E-2"/>
    <n v="6.2500000000000001E-5"/>
    <n v="5.3880208333333332E-3"/>
    <n v="5"/>
    <n v="73.33"/>
    <n v="26.67"/>
    <n v="1.39"/>
    <n v="108"/>
    <n v="15"/>
    <n v="0"/>
    <n v="0"/>
    <n v="9754.9734171097152"/>
    <n v="1066.9502174963748"/>
    <n v="100"/>
    <n v="100"/>
    <n v="100"/>
    <n v="20.22"/>
    <n v="16.226449112052599"/>
    <n v="100"/>
    <n v="9.94"/>
    <n v="3.3"/>
    <n v="8.9"/>
    <n v="12.1"/>
    <s v=""/>
    <s v=""/>
    <n v="0"/>
    <m/>
    <s v=""/>
    <n v="8.4"/>
    <n v="97"/>
    <n v="97"/>
    <n v="86.1"/>
    <n v="9.6999999999999993"/>
    <n v="0"/>
    <n v="0"/>
    <n v="0"/>
    <n v="148.47752537457711"/>
    <n v="11"/>
    <n v="4"/>
    <n v="104.76"/>
    <n v="104.76"/>
  </r>
  <r>
    <x v="7"/>
    <x v="5"/>
    <n v="351430413"/>
    <s v="Dourado"/>
    <n v="-0.10130677294479799"/>
    <n v="8540"/>
    <n v="7819"/>
    <n v="721"/>
    <n v="41.46"/>
    <n v="91.56"/>
    <n v="6.1165799999999992E-2"/>
    <n v="2.8917799999999997E-2"/>
    <n v="3.2247999999999999E-2"/>
    <n v="0"/>
    <n v="2.9882199999999998E-2"/>
    <n v="1.0394E-3"/>
    <n v="2.8216699999999994E-2"/>
    <n v="2.0275000000000002E-3"/>
    <n v="2.1138723958333334E-2"/>
    <n v="12"/>
    <n v="45.83"/>
    <n v="54.17"/>
    <n v="5.69"/>
    <n v="439"/>
    <n v="39"/>
    <n v="0"/>
    <n v="0"/>
    <n v="6277.6580796252929"/>
    <n v="664.69320843091361"/>
    <n v="95.05"/>
    <m/>
    <n v="92.93"/>
    <n v="30.61"/>
    <s v=""/>
    <n v="100"/>
    <n v="6.95"/>
    <n v="3.6"/>
    <n v="4.0999999999999996"/>
    <n v="17.899999999999999"/>
    <s v=""/>
    <s v=""/>
    <n v="0"/>
    <m/>
    <s v=""/>
    <n v="9.5"/>
    <n v="98"/>
    <n v="98"/>
    <n v="91.1"/>
    <n v="10"/>
    <n v="0"/>
    <n v="0"/>
    <n v="5"/>
    <n v="141.91963554249151"/>
    <n v="33"/>
    <n v="39"/>
    <n v="430.22"/>
    <n v="430.22"/>
  </r>
  <r>
    <x v="0"/>
    <x v="5"/>
    <n v="351440320"/>
    <s v="Dracena"/>
    <n v="0.52876498927656401"/>
    <n v="44247"/>
    <n v="40984"/>
    <n v="3263"/>
    <n v="90.662999999999997"/>
    <n v="92.63"/>
    <n v="0.23563759999999989"/>
    <n v="7.0648999999999998E-3"/>
    <n v="0.22857269999999988"/>
    <n v="0"/>
    <n v="0.1901399"/>
    <n v="5.7116000000000007E-3"/>
    <n v="2.5027900000000002E-2"/>
    <n v="1.4758199999999999E-2"/>
    <n v="0.13468704861111111"/>
    <n v="0"/>
    <n v="5.97"/>
    <n v="94.03"/>
    <n v="33.869999999999997"/>
    <n v="2286"/>
    <n v="411"/>
    <n v="5"/>
    <n v="1"/>
    <n v="2651.3417858837888"/>
    <n v="306.47230320699703"/>
    <n v="100"/>
    <n v="100"/>
    <n v="92.34"/>
    <n v="22.88"/>
    <s v=""/>
    <n v="100"/>
    <n v="19.5"/>
    <n v="8.8000000000000007"/>
    <n v="5.0999999999999996"/>
    <n v="61.4"/>
    <n v="0"/>
    <s v=""/>
    <n v="0"/>
    <m/>
    <n v="0"/>
    <n v="9.4"/>
    <n v="100"/>
    <n v="100"/>
    <n v="82"/>
    <n v="9.6999999999999993"/>
    <n v="2"/>
    <n v="1"/>
    <n v="10"/>
    <n v="141.06775815438414"/>
    <n v="4"/>
    <n v="63"/>
    <n v="2286"/>
    <n v="2286"/>
  </r>
  <r>
    <x v="1"/>
    <x v="5"/>
    <n v="351440321"/>
    <s v="Dracena"/>
    <m/>
    <m/>
    <m/>
    <m/>
    <m/>
    <m/>
    <n v="9.2034699999999997E-2"/>
    <n v="5.66667E-2"/>
    <n v="3.5368000000000004E-2"/>
    <n v="0"/>
    <n v="4.4154999999999993E-3"/>
    <n v="8.1574099999999983E-2"/>
    <n v="5.7568999999999997E-3"/>
    <n v="2.8820000000000001E-4"/>
    <n v="0"/>
    <n v="1"/>
    <n v="5.88"/>
    <n v="94.12"/>
    <m/>
    <s v=""/>
    <m/>
    <m/>
    <m/>
    <s v=""/>
    <s v=""/>
    <m/>
    <m/>
    <m/>
    <m/>
    <n v="0.04"/>
    <m/>
    <m/>
    <m/>
    <m/>
    <m/>
    <s v=""/>
    <s v=""/>
    <m/>
    <m/>
    <s v=""/>
    <m/>
    <m/>
    <m/>
    <m/>
    <m/>
    <m/>
    <m/>
    <n v="4"/>
    <m/>
    <n v="1"/>
    <n v="16"/>
    <m/>
    <m/>
  </r>
  <r>
    <x v="2"/>
    <x v="5"/>
    <n v="351450216"/>
    <s v="Duartina"/>
    <m/>
    <m/>
    <m/>
    <m/>
    <m/>
    <m/>
    <n v="0"/>
    <n v="0"/>
    <n v="0"/>
    <n v="0"/>
    <n v="0"/>
    <n v="0"/>
    <n v="0"/>
    <n v="0"/>
    <n v="0"/>
    <n v="0"/>
    <n v="0"/>
    <n v="0"/>
    <m/>
    <s v=""/>
    <m/>
    <m/>
    <m/>
    <s v=""/>
    <s v=""/>
    <m/>
    <m/>
    <m/>
    <m/>
    <s v=""/>
    <m/>
    <m/>
    <m/>
    <m/>
    <m/>
    <s v=""/>
    <s v=""/>
    <m/>
    <m/>
    <s v=""/>
    <m/>
    <m/>
    <m/>
    <m/>
    <m/>
    <m/>
    <m/>
    <n v="0"/>
    <m/>
    <n v="0"/>
    <n v="0"/>
    <m/>
    <m/>
  </r>
  <r>
    <x v="5"/>
    <x v="5"/>
    <n v="351450217"/>
    <s v="Duartina"/>
    <n v="-0.25794010939712603"/>
    <n v="12116"/>
    <n v="11037"/>
    <n v="1079"/>
    <n v="45.844999999999999"/>
    <n v="91.09"/>
    <n v="6.538999999999999E-2"/>
    <n v="5.7647899999999995E-2"/>
    <n v="7.7420999999999992E-3"/>
    <n v="0"/>
    <n v="0.02"/>
    <n v="7.2444999999999992E-3"/>
    <n v="3.6070699999999997E-2"/>
    <n v="2.0747999999999999E-3"/>
    <n v="3.4214392032407413E-2"/>
    <n v="2"/>
    <n v="27.27"/>
    <n v="72.73"/>
    <n v="7.9"/>
    <n v="609"/>
    <n v="113"/>
    <n v="0"/>
    <n v="0"/>
    <n v="6142.7005612413341"/>
    <n v="650.70980521624301"/>
    <n v="92.77"/>
    <n v="87.53"/>
    <n v="90.59"/>
    <n v="24.24"/>
    <s v=""/>
    <n v="100"/>
    <n v="5.4"/>
    <n v="2.8"/>
    <n v="6"/>
    <n v="3.1"/>
    <n v="8"/>
    <s v=""/>
    <n v="0"/>
    <m/>
    <n v="0"/>
    <n v="7.8"/>
    <n v="97"/>
    <n v="97"/>
    <n v="81.400000000000006"/>
    <n v="9.8000000000000007"/>
    <n v="0"/>
    <n v="0"/>
    <n v="2"/>
    <n v="58.454933178576631"/>
    <n v="6"/>
    <n v="16"/>
    <n v="590.73"/>
    <n v="590.73"/>
  </r>
  <r>
    <x v="3"/>
    <x v="5"/>
    <n v="35146019"/>
    <s v="Dumont"/>
    <n v="2.1727294930264902"/>
    <n v="8960"/>
    <n v="8731"/>
    <n v="229"/>
    <n v="80.814999999999998"/>
    <n v="97.44"/>
    <n v="1.5689999999999999E-4"/>
    <n v="0"/>
    <n v="1.5689999999999999E-4"/>
    <n v="0"/>
    <n v="0"/>
    <n v="1.2219999999999999E-4"/>
    <n v="0"/>
    <n v="3.4700000000000003E-5"/>
    <n v="2.2117666666666667E-2"/>
    <n v="2"/>
    <n v="0"/>
    <n v="100"/>
    <n v="6.2"/>
    <n v="478"/>
    <n v="86"/>
    <n v="1"/>
    <n v="0"/>
    <n v="5314.6607142857147"/>
    <n v="633.53571428571445"/>
    <n v="94.79"/>
    <n v="96.45"/>
    <n v="94.79"/>
    <n v="51.09"/>
    <n v="34.9908294273487"/>
    <n v="98.28"/>
    <n v="0.03"/>
    <n v="0"/>
    <n v="0"/>
    <n v="0.1"/>
    <n v="0"/>
    <s v=""/>
    <n v="0"/>
    <m/>
    <n v="0"/>
    <n v="10"/>
    <n v="100"/>
    <n v="100"/>
    <n v="82"/>
    <n v="10"/>
    <n v="1"/>
    <n v="0"/>
    <n v="1"/>
    <n v="0"/>
    <n v="0"/>
    <n v="2"/>
    <n v="478"/>
    <n v="478"/>
  </r>
  <r>
    <x v="5"/>
    <x v="5"/>
    <n v="351470017"/>
    <s v="Echaporã"/>
    <n v="-0.54238929927442603"/>
    <n v="6262"/>
    <n v="5089"/>
    <n v="1173"/>
    <n v="12.169"/>
    <n v="81.27"/>
    <n v="3.0700000000000002E-2"/>
    <n v="2.6006000000000001E-2"/>
    <n v="4.6940000000000003E-3"/>
    <n v="0"/>
    <n v="1.25865E-2"/>
    <n v="0"/>
    <n v="1.6261600000000001E-2"/>
    <n v="1.8519000000000001E-3"/>
    <n v="1.5015754166666666E-2"/>
    <n v="2"/>
    <n v="71.430000000000007"/>
    <n v="28.57"/>
    <n v="3.52"/>
    <n v="272"/>
    <n v="32"/>
    <n v="0"/>
    <n v="0"/>
    <n v="22662.408176301502"/>
    <n v="2518.0453529223878"/>
    <n v="92.08"/>
    <m/>
    <n v="90.18"/>
    <n v="24.56"/>
    <n v="0"/>
    <n v="100"/>
    <n v="1.33"/>
    <n v="0.7"/>
    <n v="1.4"/>
    <n v="0.9"/>
    <s v=""/>
    <s v=""/>
    <n v="0"/>
    <m/>
    <s v=""/>
    <n v="7.7"/>
    <n v="97"/>
    <n v="97"/>
    <n v="88.2"/>
    <n v="10"/>
    <n v="0"/>
    <n v="0"/>
    <n v="1"/>
    <n v="86.575738092853044"/>
    <n v="5"/>
    <n v="2"/>
    <n v="263.83999999999997"/>
    <n v="263.83999999999997"/>
  </r>
  <r>
    <x v="1"/>
    <x v="5"/>
    <n v="351470021"/>
    <s v="Echaporã"/>
    <m/>
    <m/>
    <m/>
    <m/>
    <m/>
    <m/>
    <n v="0"/>
    <n v="0"/>
    <n v="0"/>
    <n v="0"/>
    <n v="0"/>
    <n v="0"/>
    <n v="0"/>
    <n v="0"/>
    <n v="0"/>
    <n v="1"/>
    <n v="0"/>
    <n v="0"/>
    <m/>
    <s v=""/>
    <m/>
    <m/>
    <m/>
    <s v=""/>
    <s v=""/>
    <m/>
    <m/>
    <m/>
    <m/>
    <s v=""/>
    <m/>
    <m/>
    <m/>
    <m/>
    <m/>
    <s v=""/>
    <s v=""/>
    <m/>
    <m/>
    <s v=""/>
    <m/>
    <m/>
    <m/>
    <m/>
    <m/>
    <m/>
    <m/>
    <n v="0"/>
    <m/>
    <n v="0"/>
    <n v="0"/>
    <m/>
    <m/>
  </r>
  <r>
    <x v="17"/>
    <x v="5"/>
    <n v="351480911"/>
    <s v="Eldorado"/>
    <n v="0.23431061995708999"/>
    <n v="14828"/>
    <n v="7297"/>
    <n v="7531"/>
    <n v="8.9499999999999993"/>
    <n v="49.21"/>
    <n v="7.0452799999999996E-2"/>
    <n v="6.6804599999999992E-2"/>
    <n v="3.6481999999999999E-3"/>
    <n v="0.02"/>
    <n v="3.4559999999999999E-3"/>
    <n v="1.9220000000000001E-4"/>
    <n v="6.4307399999999987E-2"/>
    <n v="2.4971999999999998E-3"/>
    <n v="1.8477078125000001E-2"/>
    <n v="44"/>
    <n v="61.11"/>
    <n v="38.89"/>
    <n v="5.28"/>
    <n v="408"/>
    <n v="156"/>
    <n v="1"/>
    <n v="0"/>
    <n v="106743.44753169679"/>
    <n v="13781.580793094145"/>
    <n v="47.85"/>
    <n v="78.23"/>
    <n v="40.65"/>
    <n v="29.99"/>
    <s v=""/>
    <n v="97.23"/>
    <n v="0.32"/>
    <n v="0.1"/>
    <n v="0.4"/>
    <n v="0.1"/>
    <s v=""/>
    <s v=""/>
    <n v="0"/>
    <m/>
    <s v=""/>
    <n v="5.0999999999999996"/>
    <n v="79"/>
    <n v="77.42"/>
    <n v="61.8"/>
    <n v="7.2"/>
    <n v="0"/>
    <n v="0"/>
    <n v="24"/>
    <n v="16.236333362367052"/>
    <n v="11"/>
    <n v="7"/>
    <n v="322.32"/>
    <n v="315.87360000000001"/>
  </r>
  <r>
    <x v="6"/>
    <x v="5"/>
    <n v="35149085"/>
    <s v="Elias Fausto"/>
    <n v="1.12143732372403"/>
    <n v="16612"/>
    <n v="13628"/>
    <n v="2984"/>
    <n v="82.453999999999994"/>
    <n v="82.04"/>
    <n v="0.18755520000000001"/>
    <n v="0.13815720000000001"/>
    <n v="4.9398000000000004E-2"/>
    <n v="0"/>
    <n v="3.4722200000000002E-2"/>
    <n v="0.12527969999999999"/>
    <n v="1.9070400000000005E-2"/>
    <n v="8.4829000000000033E-3"/>
    <n v="3.9340830648148147E-2"/>
    <n v="20"/>
    <n v="21.82"/>
    <n v="78.180000000000007"/>
    <n v="9.52"/>
    <n v="735"/>
    <n v="170"/>
    <n v="3"/>
    <n v="0"/>
    <n v="4100.5152901516976"/>
    <n v="569.51601252106923"/>
    <n v="77.8"/>
    <n v="100"/>
    <n v="75.83"/>
    <n v="22.62"/>
    <s v=""/>
    <n v="97.73"/>
    <n v="24.9"/>
    <n v="9.1999999999999993"/>
    <n v="27.7"/>
    <n v="20.3"/>
    <n v="0"/>
    <n v="0.27450980392156898"/>
    <n v="0"/>
    <m/>
    <n v="0"/>
    <n v="9.8000000000000007"/>
    <n v="93"/>
    <n v="93"/>
    <n v="76.900000000000006"/>
    <n v="8.1"/>
    <n v="0"/>
    <n v="0"/>
    <n v="4"/>
    <n v="88.966093047269013"/>
    <n v="12"/>
    <n v="43"/>
    <n v="683.55"/>
    <n v="683.55"/>
  </r>
  <r>
    <x v="8"/>
    <x v="5"/>
    <n v="351490810"/>
    <s v="Elias Fausto"/>
    <m/>
    <m/>
    <m/>
    <m/>
    <m/>
    <m/>
    <n v="1.1676000000000001E-2"/>
    <n v="1.019E-4"/>
    <n v="1.15741E-2"/>
    <n v="0"/>
    <n v="1.15741E-2"/>
    <n v="0"/>
    <n v="0"/>
    <n v="1.019E-4"/>
    <n v="0"/>
    <n v="0"/>
    <n v="50"/>
    <n v="50"/>
    <m/>
    <s v=""/>
    <m/>
    <m/>
    <m/>
    <s v=""/>
    <s v=""/>
    <m/>
    <m/>
    <m/>
    <m/>
    <n v="4"/>
    <m/>
    <m/>
    <m/>
    <m/>
    <m/>
    <s v=""/>
    <s v=""/>
    <m/>
    <m/>
    <s v=""/>
    <m/>
    <m/>
    <m/>
    <m/>
    <m/>
    <m/>
    <m/>
    <n v="0"/>
    <m/>
    <n v="1"/>
    <n v="1"/>
    <m/>
    <m/>
  </r>
  <r>
    <x v="2"/>
    <x v="5"/>
    <n v="351492416"/>
    <s v="Elisiário"/>
    <n v="1.5753706018106799"/>
    <n v="3324"/>
    <n v="3084"/>
    <n v="240"/>
    <n v="35.853999999999999"/>
    <n v="92.78"/>
    <n v="0.27706710000000001"/>
    <n v="0.27111099999999999"/>
    <n v="5.9560999999999998E-3"/>
    <n v="0"/>
    <n v="0"/>
    <n v="0"/>
    <n v="0.27704859999999998"/>
    <n v="1.8499999999999999E-5"/>
    <n v="7.9291249999999987E-3"/>
    <n v="0"/>
    <n v="50"/>
    <n v="50"/>
    <n v="2.21"/>
    <n v="171"/>
    <n v="51"/>
    <n v="3"/>
    <n v="0"/>
    <n v="6261.6606498194942"/>
    <n v="569.24187725631793"/>
    <n v="91.6"/>
    <n v="91.6"/>
    <n v="91.6"/>
    <n v="14.2"/>
    <s v=""/>
    <n v="100"/>
    <n v="102.62"/>
    <n v="42"/>
    <n v="129.1"/>
    <n v="9.9"/>
    <n v="0"/>
    <s v=""/>
    <n v="0"/>
    <m/>
    <n v="0"/>
    <n v="9.8000000000000007"/>
    <n v="100"/>
    <n v="95"/>
    <n v="70.2"/>
    <n v="7.7"/>
    <n v="0"/>
    <n v="0"/>
    <n v="0"/>
    <n v="0"/>
    <n v="5"/>
    <n v="5"/>
    <n v="171"/>
    <n v="162.44999999999999"/>
  </r>
  <r>
    <x v="10"/>
    <x v="5"/>
    <n v="351495715"/>
    <s v="Embaúba"/>
    <n v="-0.225581099470618"/>
    <n v="2408"/>
    <n v="2096"/>
    <n v="312"/>
    <n v="28.768999999999998"/>
    <n v="87.04"/>
    <n v="0.19078700000000001"/>
    <n v="0.17184600000000003"/>
    <n v="1.8940999999999996E-2"/>
    <n v="0"/>
    <n v="0"/>
    <n v="4.0509999999999998E-4"/>
    <n v="0.17941280000000001"/>
    <n v="1.0969100000000001E-2"/>
    <n v="5.3308354166666672E-3"/>
    <n v="2"/>
    <n v="64"/>
    <n v="36"/>
    <n v="1.48"/>
    <n v="114"/>
    <n v="35"/>
    <n v="0"/>
    <n v="0"/>
    <n v="8381.6611295681068"/>
    <n v="1047.7076411960131"/>
    <n v="85.01"/>
    <n v="85.01"/>
    <n v="79.81"/>
    <n v="54.14"/>
    <n v="6.4456721915285504"/>
    <n v="100"/>
    <n v="90.85"/>
    <n v="29.8"/>
    <n v="132.19999999999999"/>
    <n v="23.7"/>
    <n v="0"/>
    <s v=""/>
    <n v="0"/>
    <m/>
    <n v="0"/>
    <n v="9.8000000000000007"/>
    <n v="98"/>
    <n v="98"/>
    <n v="69.3"/>
    <n v="7.7"/>
    <n v="0"/>
    <n v="0"/>
    <n v="0"/>
    <n v="0"/>
    <n v="16"/>
    <n v="9"/>
    <n v="111.72"/>
    <n v="111.72"/>
  </r>
  <r>
    <x v="18"/>
    <x v="5"/>
    <n v="35150046"/>
    <s v="Embu das Artes"/>
    <n v="1.35667814021931"/>
    <n v="256031"/>
    <n v="256031"/>
    <n v="0"/>
    <n v="3653.41"/>
    <n v="100"/>
    <n v="0.17425459999999998"/>
    <n v="0.10502629999999999"/>
    <n v="6.9228299999999993E-2"/>
    <n v="0"/>
    <n v="0"/>
    <n v="0.13573119999999994"/>
    <n v="1.5258600000000001E-2"/>
    <n v="2.3264799999999999E-2"/>
    <n v="0.88535934665046301"/>
    <n v="10"/>
    <n v="7.5"/>
    <n v="92.5"/>
    <n v="235.6"/>
    <n v="14136"/>
    <n v="9518"/>
    <n v="12"/>
    <n v="0"/>
    <n v="121.94085872413888"/>
    <n v="17.244161839777213"/>
    <n v="99.26"/>
    <n v="100"/>
    <n v="65.959999999999994"/>
    <n v="40.43"/>
    <n v="6.0147481624944397E-4"/>
    <n v="99.26"/>
    <n v="47.1"/>
    <n v="17.600000000000001"/>
    <n v="45.7"/>
    <n v="49.4"/>
    <n v="4"/>
    <n v="2.9344445096543201E-2"/>
    <n v="0"/>
    <m/>
    <n v="0"/>
    <n v="7.6"/>
    <n v="66"/>
    <n v="36.299999999999997"/>
    <n v="32.700000000000003"/>
    <n v="3.9"/>
    <n v="2"/>
    <n v="0"/>
    <n v="90"/>
    <n v="0"/>
    <n v="6"/>
    <n v="74"/>
    <n v="9329.76"/>
    <n v="5131.3680000000004"/>
  </r>
  <r>
    <x v="18"/>
    <x v="5"/>
    <n v="35151036"/>
    <s v="Embu-Guaçu"/>
    <n v="0.88738804861145903"/>
    <n v="65435"/>
    <n v="63690"/>
    <n v="1745"/>
    <n v="422.05200000000002"/>
    <n v="97.33"/>
    <n v="9.01869E-2"/>
    <n v="4.6299999999999998E-4"/>
    <n v="8.9723899999999995E-2"/>
    <n v="0"/>
    <n v="7.2037000000000004E-2"/>
    <n v="2.0965000000000003E-3"/>
    <n v="4.1669999999999999E-4"/>
    <n v="1.56367E-2"/>
    <n v="0.15665737306134261"/>
    <n v="1"/>
    <n v="7.69"/>
    <n v="92.31"/>
    <n v="52.4"/>
    <n v="3538"/>
    <n v="2742"/>
    <n v="3"/>
    <n v="0"/>
    <n v="1094.0126843432413"/>
    <n v="154.22205241843048"/>
    <n v="78.650000000000006"/>
    <m/>
    <n v="36.85"/>
    <n v="60.5"/>
    <n v="72.741840989764597"/>
    <n v="80.81"/>
    <n v="10.61"/>
    <n v="4"/>
    <n v="0.1"/>
    <n v="28"/>
    <n v="2"/>
    <n v="1.24776442207711"/>
    <n v="0"/>
    <m/>
    <n v="0"/>
    <n v="8.5"/>
    <n v="45"/>
    <n v="45"/>
    <n v="22.5"/>
    <n v="4.0999999999999996"/>
    <n v="1"/>
    <n v="0"/>
    <n v="3"/>
    <n v="45.960173206662176"/>
    <n v="2"/>
    <n v="24"/>
    <n v="1592.1"/>
    <n v="1592.1"/>
  </r>
  <r>
    <x v="1"/>
    <x v="5"/>
    <n v="351512921"/>
    <s v="Emilianópolis"/>
    <n v="0.26916823675757801"/>
    <n v="3054"/>
    <n v="2609"/>
    <n v="445"/>
    <n v="13.676"/>
    <n v="85.43"/>
    <n v="5.4514000000000003E-3"/>
    <n v="0"/>
    <n v="5.4514000000000003E-3"/>
    <n v="0"/>
    <n v="5.2199000000000004E-3"/>
    <n v="1.852E-4"/>
    <n v="4.6300000000000001E-5"/>
    <n v="0"/>
    <n v="7.0663515624999991E-3"/>
    <n v="0"/>
    <n v="0"/>
    <n v="100"/>
    <n v="1.84"/>
    <n v="142"/>
    <n v="19"/>
    <n v="0"/>
    <n v="0"/>
    <n v="17554.420432220038"/>
    <n v="1961.9646365422402"/>
    <n v="88.85"/>
    <m/>
    <n v="88.41"/>
    <n v="14.94"/>
    <n v="0"/>
    <n v="100"/>
    <n v="0.69"/>
    <n v="0.3"/>
    <n v="0"/>
    <n v="2.9"/>
    <s v=""/>
    <s v=""/>
    <n v="0"/>
    <m/>
    <s v=""/>
    <n v="9.5"/>
    <n v="98"/>
    <n v="98"/>
    <n v="86.6"/>
    <n v="10"/>
    <n v="0"/>
    <n v="0"/>
    <n v="1"/>
    <n v="70.757872089667927"/>
    <n v="0"/>
    <n v="3"/>
    <n v="139.16"/>
    <n v="139.16"/>
  </r>
  <r>
    <x v="6"/>
    <x v="5"/>
    <n v="35151525"/>
    <s v="Engenheiro Coelho"/>
    <m/>
    <m/>
    <m/>
    <m/>
    <m/>
    <m/>
    <n v="7.6550999999999998E-3"/>
    <n v="5.1666999999999998E-3"/>
    <n v="2.4884E-3"/>
    <n v="0"/>
    <n v="0"/>
    <n v="0"/>
    <n v="5.3403000000000001E-3"/>
    <n v="2.3148000000000001E-3"/>
    <n v="0"/>
    <n v="0"/>
    <n v="33.33"/>
    <n v="66.67"/>
    <m/>
    <s v=""/>
    <m/>
    <m/>
    <m/>
    <s v=""/>
    <s v=""/>
    <m/>
    <m/>
    <m/>
    <m/>
    <s v=""/>
    <m/>
    <m/>
    <m/>
    <m/>
    <m/>
    <s v=""/>
    <s v=""/>
    <m/>
    <m/>
    <s v=""/>
    <m/>
    <m/>
    <m/>
    <m/>
    <m/>
    <m/>
    <m/>
    <n v="1"/>
    <m/>
    <n v="1"/>
    <n v="2"/>
    <m/>
    <m/>
  </r>
  <r>
    <x v="3"/>
    <x v="5"/>
    <n v="35151529"/>
    <s v="Engenheiro Coelho"/>
    <n v="3.6829979843512999"/>
    <n v="18343"/>
    <n v="13699"/>
    <n v="4644"/>
    <n v="167.05799999999999"/>
    <n v="74.680000000000007"/>
    <n v="0.17413749999999997"/>
    <n v="0.14771669999999998"/>
    <n v="2.6420800000000001E-2"/>
    <n v="0"/>
    <n v="4.4050899999999997E-2"/>
    <n v="3.8953199999999993E-2"/>
    <n v="7.964019999999998E-2"/>
    <n v="1.14932E-2"/>
    <n v="4.0804767791666668E-2"/>
    <n v="10"/>
    <n v="37.78"/>
    <n v="62.22"/>
    <n v="9.5299999999999994"/>
    <n v="735"/>
    <n v="85"/>
    <n v="1"/>
    <n v="0"/>
    <n v="2441.3193043667884"/>
    <n v="309.46301041269157"/>
    <n v="73.08"/>
    <n v="100"/>
    <n v="71.92"/>
    <n v="48"/>
    <s v=""/>
    <n v="99.91"/>
    <n v="34.299999999999997"/>
    <n v="12.8"/>
    <n v="43.7"/>
    <n v="16.100000000000001"/>
    <n v="60"/>
    <s v=""/>
    <n v="0"/>
    <m/>
    <n v="0"/>
    <n v="9.8000000000000007"/>
    <n v="98.33"/>
    <n v="98.33"/>
    <n v="88.4"/>
    <n v="10"/>
    <n v="0"/>
    <n v="0"/>
    <n v="12"/>
    <n v="107.83053643301426"/>
    <n v="17"/>
    <n v="28"/>
    <n v="722.72550000000001"/>
    <n v="722.72550000000001"/>
  </r>
  <r>
    <x v="3"/>
    <x v="5"/>
    <n v="35151869"/>
    <s v="Espírito Santo do Pinhal"/>
    <n v="0.213145733710385"/>
    <n v="42294"/>
    <n v="38118"/>
    <n v="4176"/>
    <n v="108.33199999999999"/>
    <n v="90.13"/>
    <n v="8.8708499999999982E-2"/>
    <n v="8.6123399999999989E-2"/>
    <n v="2.585099999999999E-3"/>
    <n v="0.15"/>
    <n v="0"/>
    <n v="1.9848000000000001E-3"/>
    <n v="8.3804099999999992E-2"/>
    <n v="2.9196000000000005E-3"/>
    <n v="0.11308710700000001"/>
    <n v="46"/>
    <n v="70.489999999999995"/>
    <n v="29.51"/>
    <n v="31.21"/>
    <n v="2107"/>
    <n v="352"/>
    <n v="8"/>
    <n v="0"/>
    <n v="3922.0541920839837"/>
    <n v="469.75173783515385"/>
    <n v="87.84"/>
    <n v="100"/>
    <n v="86.98"/>
    <n v="17.29"/>
    <n v="0.57499353132277298"/>
    <n v="98.83"/>
    <n v="4.67"/>
    <n v="1.7"/>
    <n v="6.8"/>
    <n v="0.4"/>
    <n v="6"/>
    <s v=""/>
    <n v="0"/>
    <m/>
    <n v="0"/>
    <n v="9.8000000000000007"/>
    <n v="98"/>
    <n v="98"/>
    <n v="83.3"/>
    <n v="10"/>
    <n v="0"/>
    <n v="0"/>
    <n v="18"/>
    <n v="0"/>
    <n v="43"/>
    <n v="18"/>
    <n v="2064.86"/>
    <n v="2064.86"/>
  </r>
  <r>
    <x v="5"/>
    <x v="5"/>
    <n v="351519417"/>
    <s v="Espírito Santo do Turvo"/>
    <n v="1.3343427779465999"/>
    <n v="4519"/>
    <n v="3865"/>
    <n v="654"/>
    <n v="23.623999999999999"/>
    <n v="85.53"/>
    <n v="0.35146030000000006"/>
    <n v="0.29202160000000005"/>
    <n v="5.9438700000000004E-2"/>
    <n v="0"/>
    <n v="1.26389E-2"/>
    <n v="4.861E-4"/>
    <n v="0.19942900000000002"/>
    <n v="0.13890630000000001"/>
    <n v="1.0041829947916667E-2"/>
    <n v="3"/>
    <n v="42.86"/>
    <n v="57.14"/>
    <n v="2.77"/>
    <n v="213"/>
    <n v="42"/>
    <n v="0"/>
    <n v="0"/>
    <n v="12491.577782695287"/>
    <n v="1395.7070148262885"/>
    <n v="85.33"/>
    <n v="92.92"/>
    <n v="83.66"/>
    <n v="53.76"/>
    <n v="23.529411764705898"/>
    <n v="99.77"/>
    <n v="37"/>
    <n v="19.600000000000001"/>
    <n v="38.9"/>
    <n v="29.7"/>
    <n v="0"/>
    <n v="0.15267175572519101"/>
    <n v="0"/>
    <m/>
    <n v="0"/>
    <n v="10"/>
    <n v="97"/>
    <n v="97"/>
    <n v="80.3"/>
    <n v="9.8000000000000007"/>
    <n v="0"/>
    <n v="0"/>
    <n v="6"/>
    <n v="129.45847586969992"/>
    <n v="3"/>
    <n v="4"/>
    <n v="206.61"/>
    <n v="206.61"/>
  </r>
  <r>
    <x v="3"/>
    <x v="5"/>
    <n v="35573039"/>
    <s v="Estiva Gerbi"/>
    <n v="1.1165537962576599"/>
    <n v="10581"/>
    <n v="8439"/>
    <n v="2142"/>
    <n v="143.53"/>
    <n v="79.760000000000005"/>
    <n v="7.8707200000000005E-2"/>
    <n v="6.5480300000000005E-2"/>
    <n v="1.32269E-2"/>
    <n v="0"/>
    <n v="2.9398199999999999E-2"/>
    <n v="6.0228E-3"/>
    <n v="3.6810100000000005E-2"/>
    <n v="6.4760999999999994E-3"/>
    <n v="2.197761875E-2"/>
    <n v="7"/>
    <n v="42.42"/>
    <n v="57.58"/>
    <n v="6.07"/>
    <n v="468"/>
    <n v="468"/>
    <n v="0"/>
    <n v="0"/>
    <n v="3040.045364332294"/>
    <n v="357.65239580379927"/>
    <n v="79.760000000000005"/>
    <n v="100"/>
    <n v="79.760000000000005"/>
    <n v="38.229999999999997"/>
    <n v="17.119393556538199"/>
    <n v="100"/>
    <n v="21.27"/>
    <n v="7.7"/>
    <n v="26.2"/>
    <n v="11"/>
    <s v=""/>
    <s v=""/>
    <n v="0"/>
    <m/>
    <s v=""/>
    <n v="7.9"/>
    <n v="100"/>
    <n v="0"/>
    <n v="0"/>
    <n v="1.5"/>
    <n v="0"/>
    <n v="0"/>
    <n v="14"/>
    <n v="131.95242091457246"/>
    <n v="14"/>
    <n v="19"/>
    <n v="468"/>
    <n v="0"/>
  </r>
  <r>
    <x v="13"/>
    <x v="5"/>
    <n v="351530122"/>
    <s v="Estrela do Norte"/>
    <n v="8.7077228743193097E-2"/>
    <n v="2654"/>
    <n v="2207"/>
    <n v="447"/>
    <n v="10.081"/>
    <n v="83.16"/>
    <n v="5.2423000000000001E-3"/>
    <n v="8.1170000000000005E-4"/>
    <n v="4.4305999999999998E-3"/>
    <n v="0"/>
    <n v="4.3565000000000001E-3"/>
    <n v="0"/>
    <n v="0"/>
    <n v="8.8580000000000006E-4"/>
    <n v="6.2707661458333338E-3"/>
    <n v="0"/>
    <n v="28.57"/>
    <n v="71.430000000000007"/>
    <n v="1.53"/>
    <n v="118"/>
    <n v="21"/>
    <n v="0"/>
    <n v="0"/>
    <n v="23408.409947249434"/>
    <n v="3208.2592313489072"/>
    <n v="90.73"/>
    <m/>
    <n v="89.35"/>
    <n v="12.87"/>
    <s v=""/>
    <n v="100"/>
    <n v="0.52"/>
    <n v="0.3"/>
    <n v="0.1"/>
    <n v="1.6"/>
    <s v=""/>
    <s v=""/>
    <n v="0"/>
    <m/>
    <s v=""/>
    <n v="7.4"/>
    <n v="97"/>
    <n v="97"/>
    <n v="82.2"/>
    <n v="10"/>
    <n v="0"/>
    <n v="0"/>
    <n v="2"/>
    <n v="63.788058858770157"/>
    <n v="2"/>
    <n v="5"/>
    <n v="114.46"/>
    <n v="114.46"/>
  </r>
  <r>
    <x v="10"/>
    <x v="5"/>
    <n v="351520215"/>
    <s v="Estrela d'Oeste"/>
    <n v="-0.142314773552188"/>
    <n v="8157"/>
    <n v="6968"/>
    <n v="1189"/>
    <n v="27.533000000000001"/>
    <n v="85.42"/>
    <n v="4.9740299999999987E-2"/>
    <n v="4.7462399999999988E-2"/>
    <n v="2.2779000000000002E-3"/>
    <n v="0"/>
    <n v="1.7919999999999999E-4"/>
    <n v="7.3689999999999997E-4"/>
    <n v="4.7423699999999992E-2"/>
    <n v="1.4005000000000001E-3"/>
    <n v="1.939624140625E-2"/>
    <n v="1"/>
    <n v="56.25"/>
    <n v="43.75"/>
    <n v="4.93"/>
    <n v="380"/>
    <n v="86"/>
    <n v="1"/>
    <n v="0"/>
    <n v="8776.1088635527776"/>
    <n v="811.88672305994839"/>
    <n v="91.31"/>
    <n v="100"/>
    <n v="88.5"/>
    <n v="15.43"/>
    <s v=""/>
    <n v="100"/>
    <n v="12.66"/>
    <n v="4"/>
    <n v="13.4"/>
    <n v="10.9"/>
    <n v="0"/>
    <s v=""/>
    <n v="0"/>
    <m/>
    <n v="0"/>
    <n v="9"/>
    <n v="96"/>
    <n v="96"/>
    <n v="77.400000000000006"/>
    <n v="8.5"/>
    <n v="0"/>
    <n v="0"/>
    <n v="15"/>
    <n v="0"/>
    <n v="9"/>
    <n v="7"/>
    <n v="364.8"/>
    <n v="364.8"/>
  </r>
  <r>
    <x v="16"/>
    <x v="5"/>
    <n v="351520218"/>
    <s v="Estrela d'Oeste"/>
    <m/>
    <m/>
    <m/>
    <m/>
    <m/>
    <m/>
    <n v="4.1423799999999997E-2"/>
    <n v="2.0802599999999997E-2"/>
    <n v="2.0621199999999999E-2"/>
    <n v="0"/>
    <n v="0"/>
    <n v="2.03704E-2"/>
    <n v="2.0802599999999997E-2"/>
    <n v="2.5079999999999997E-4"/>
    <n v="0"/>
    <n v="7"/>
    <n v="63.64"/>
    <n v="36.36"/>
    <m/>
    <s v=""/>
    <m/>
    <m/>
    <m/>
    <s v=""/>
    <s v=""/>
    <m/>
    <m/>
    <m/>
    <m/>
    <n v="60"/>
    <m/>
    <m/>
    <m/>
    <m/>
    <m/>
    <s v=""/>
    <s v=""/>
    <m/>
    <m/>
    <s v=""/>
    <m/>
    <m/>
    <m/>
    <m/>
    <m/>
    <m/>
    <m/>
    <n v="0"/>
    <m/>
    <n v="7"/>
    <n v="4"/>
    <m/>
    <m/>
  </r>
  <r>
    <x v="13"/>
    <x v="5"/>
    <n v="351535022"/>
    <s v="Euclides da Cunha Paulista"/>
    <n v="-0.468738205386032"/>
    <n v="9500"/>
    <n v="6094"/>
    <n v="3406"/>
    <n v="16.460999999999999"/>
    <n v="64.150000000000006"/>
    <n v="0.10408390000000016"/>
    <n v="4.2014000000000001E-3"/>
    <n v="9.9882500000000166E-2"/>
    <n v="0.05"/>
    <n v="8.8700800000000163E-2"/>
    <n v="4.0500000000000002E-5"/>
    <n v="4.8263999999999998E-3"/>
    <n v="1.0516200000000002E-2"/>
    <n v="1.6761067708333334E-2"/>
    <n v="0"/>
    <n v="1"/>
    <n v="99"/>
    <n v="4.3"/>
    <n v="332"/>
    <n v="84"/>
    <n v="0"/>
    <n v="0"/>
    <n v="14406.972631578947"/>
    <n v="2024.9431578947365"/>
    <n v="67.75"/>
    <n v="81.87"/>
    <n v="59.95"/>
    <n v="20.95"/>
    <s v=""/>
    <n v="100"/>
    <n v="4.71"/>
    <n v="2.4"/>
    <n v="0.3"/>
    <n v="16.399999999999999"/>
    <n v="0"/>
    <n v="0"/>
    <n v="0"/>
    <m/>
    <n v="0"/>
    <n v="7.1"/>
    <n v="91"/>
    <n v="91"/>
    <n v="74.7"/>
    <n v="8.1999999999999993"/>
    <n v="0"/>
    <n v="0"/>
    <n v="0"/>
    <n v="530.99242571373077"/>
    <n v="2"/>
    <n v="198"/>
    <n v="302.12"/>
    <n v="302.12"/>
  </r>
  <r>
    <x v="14"/>
    <x v="5"/>
    <n v="351540014"/>
    <s v="Fartura"/>
    <n v="0.20473142999608601"/>
    <n v="15461"/>
    <n v="12632"/>
    <n v="2829"/>
    <n v="36.000999999999998"/>
    <n v="81.7"/>
    <n v="2.35514E-2"/>
    <n v="2.3159700000000002E-2"/>
    <n v="3.9169999999999998E-4"/>
    <n v="0.06"/>
    <n v="0"/>
    <n v="1.9100000000000001E-4"/>
    <n v="2.3148100000000001E-2"/>
    <n v="2.1230000000000001E-4"/>
    <n v="4.0954220585648148E-2"/>
    <n v="0"/>
    <n v="25"/>
    <n v="75"/>
    <n v="8.92"/>
    <n v="689"/>
    <n v="130"/>
    <n v="2"/>
    <n v="0"/>
    <n v="9892.6072052260533"/>
    <n v="1162.6363107172883"/>
    <n v="87.02"/>
    <m/>
    <n v="85.02"/>
    <n v="15"/>
    <n v="14.6784795655902"/>
    <n v="100"/>
    <n v="1.0900000000000001"/>
    <n v="0.5"/>
    <n v="1.4"/>
    <n v="0.1"/>
    <s v=""/>
    <s v=""/>
    <n v="0"/>
    <m/>
    <s v=""/>
    <n v="9.1999999999999993"/>
    <n v="99"/>
    <n v="99"/>
    <n v="81.099999999999994"/>
    <n v="10"/>
    <n v="0"/>
    <n v="0"/>
    <n v="0"/>
    <n v="0"/>
    <n v="2"/>
    <n v="6"/>
    <n v="682.11"/>
    <n v="682.11"/>
  </r>
  <r>
    <x v="10"/>
    <x v="5"/>
    <n v="351560815"/>
    <s v="Fernando Prestes"/>
    <n v="0.13952911647312499"/>
    <n v="5561"/>
    <n v="4898"/>
    <n v="663"/>
    <n v="32.691000000000003"/>
    <n v="88.08"/>
    <n v="4.3390600000000001E-2"/>
    <n v="8.7388999999999991E-3"/>
    <n v="3.4651700000000001E-2"/>
    <n v="0"/>
    <n v="1.9907399999999999E-2"/>
    <n v="2.3842999999999998E-3"/>
    <n v="8.6798999999999991E-3"/>
    <n v="1.2418999999999999E-2"/>
    <n v="1.4352883072916666E-2"/>
    <n v="4"/>
    <n v="31.25"/>
    <n v="68.75"/>
    <n v="3.42"/>
    <n v="264"/>
    <n v="61"/>
    <n v="2"/>
    <n v="0"/>
    <n v="7145.362344901996"/>
    <n v="737.21992447401544"/>
    <n v="99.11"/>
    <m/>
    <n v="94.79"/>
    <n v="15.58"/>
    <s v=""/>
    <n v="100"/>
    <n v="10.72"/>
    <n v="3.8"/>
    <n v="2.8"/>
    <n v="30.1"/>
    <s v=""/>
    <s v=""/>
    <n v="0"/>
    <m/>
    <s v=""/>
    <n v="9"/>
    <n v="96"/>
    <n v="96"/>
    <n v="76.900000000000006"/>
    <n v="8.4"/>
    <n v="2"/>
    <n v="0"/>
    <n v="9"/>
    <n v="139.34482639058925"/>
    <n v="5"/>
    <n v="11"/>
    <n v="253.44"/>
    <n v="253.44"/>
  </r>
  <r>
    <x v="2"/>
    <x v="5"/>
    <n v="351560816"/>
    <s v="Fernando Prestes"/>
    <m/>
    <m/>
    <m/>
    <m/>
    <m/>
    <m/>
    <n v="4.8413999999999983E-3"/>
    <n v="3.5519999999999996E-4"/>
    <n v="4.4861999999999983E-3"/>
    <n v="0"/>
    <n v="4.1666999999999997E-3"/>
    <n v="0"/>
    <n v="3.5519999999999996E-4"/>
    <n v="3.1950000000000001E-4"/>
    <n v="0"/>
    <n v="0"/>
    <n v="28.57"/>
    <n v="71.430000000000007"/>
    <m/>
    <s v=""/>
    <m/>
    <m/>
    <m/>
    <s v=""/>
    <s v=""/>
    <m/>
    <m/>
    <m/>
    <m/>
    <s v=""/>
    <m/>
    <m/>
    <m/>
    <m/>
    <m/>
    <s v=""/>
    <s v=""/>
    <m/>
    <m/>
    <s v=""/>
    <m/>
    <m/>
    <m/>
    <m/>
    <m/>
    <m/>
    <m/>
    <n v="0"/>
    <m/>
    <n v="2"/>
    <n v="5"/>
    <m/>
    <m/>
  </r>
  <r>
    <x v="10"/>
    <x v="5"/>
    <n v="351550915"/>
    <s v="Fernandópolis"/>
    <n v="0.328819039753658"/>
    <n v="65552"/>
    <n v="63544"/>
    <n v="2008"/>
    <n v="119.283"/>
    <n v="96.94"/>
    <n v="0.24632240000000002"/>
    <n v="0.22973830000000003"/>
    <n v="1.6584099999999991E-2"/>
    <n v="0"/>
    <n v="0"/>
    <n v="0.16892219999999997"/>
    <n v="7.4830999999999995E-2"/>
    <n v="2.5692000000000002E-3"/>
    <n v="0.19953907407407406"/>
    <n v="6"/>
    <n v="27.12"/>
    <n v="72.88"/>
    <n v="52.83"/>
    <n v="3566"/>
    <n v="491"/>
    <n v="10"/>
    <n v="0"/>
    <n v="1996.4974371491337"/>
    <n v="187.62265072003905"/>
    <n v="100"/>
    <n v="100"/>
    <n v="100"/>
    <n v="17.100000000000001"/>
    <s v=""/>
    <n v="100"/>
    <n v="26.35"/>
    <n v="8.3000000000000007"/>
    <n v="35.700000000000003"/>
    <n v="4.3"/>
    <n v="6"/>
    <n v="1.7842486528922701"/>
    <n v="0"/>
    <m/>
    <n v="0"/>
    <n v="10"/>
    <n v="98"/>
    <n v="98"/>
    <n v="86.2"/>
    <n v="10"/>
    <n v="2"/>
    <n v="0"/>
    <n v="55"/>
    <n v="0"/>
    <n v="16"/>
    <n v="43"/>
    <n v="3494.68"/>
    <n v="3494.68"/>
  </r>
  <r>
    <x v="16"/>
    <x v="5"/>
    <n v="351550918"/>
    <s v="Fernandópolis"/>
    <m/>
    <m/>
    <m/>
    <m/>
    <m/>
    <m/>
    <n v="9.8837900000000006E-2"/>
    <n v="9.8803200000000008E-2"/>
    <n v="3.4700000000000003E-5"/>
    <n v="0"/>
    <n v="0"/>
    <n v="3.4700000000000003E-5"/>
    <n v="9.8803200000000008E-2"/>
    <n v="0"/>
    <n v="0"/>
    <n v="2"/>
    <n v="90.91"/>
    <n v="9.09"/>
    <m/>
    <s v=""/>
    <m/>
    <m/>
    <m/>
    <s v=""/>
    <s v=""/>
    <m/>
    <m/>
    <m/>
    <m/>
    <n v="5.0632911392405102"/>
    <m/>
    <m/>
    <m/>
    <m/>
    <m/>
    <s v=""/>
    <s v=""/>
    <m/>
    <m/>
    <s v=""/>
    <m/>
    <m/>
    <m/>
    <m/>
    <m/>
    <m/>
    <m/>
    <n v="1"/>
    <m/>
    <n v="10"/>
    <n v="1"/>
    <m/>
    <m/>
  </r>
  <r>
    <x v="5"/>
    <x v="5"/>
    <n v="351565717"/>
    <s v="Fernão"/>
    <n v="0.59242022557570695"/>
    <n v="1604"/>
    <n v="928"/>
    <n v="676"/>
    <n v="15.992000000000001"/>
    <n v="57.86"/>
    <n v="3.8562600000000009E-2"/>
    <n v="3.6729300000000006E-2"/>
    <n v="1.8332999999999999E-3"/>
    <n v="0"/>
    <n v="1.6272999999999999E-3"/>
    <n v="0"/>
    <n v="3.3018200000000004E-2"/>
    <n v="3.9170999999999997E-3"/>
    <n v="2.2973958333333331E-3"/>
    <n v="1"/>
    <n v="60"/>
    <n v="40"/>
    <n v="0.64"/>
    <n v="49"/>
    <n v="9"/>
    <n v="0"/>
    <n v="0"/>
    <n v="17891.371571072319"/>
    <n v="1966.0847880299245"/>
    <n v="55"/>
    <n v="100"/>
    <n v="54.88"/>
    <n v="9.4499999999999993"/>
    <s v=""/>
    <n v="100"/>
    <n v="8.0299999999999994"/>
    <n v="4.2"/>
    <n v="9.6999999999999993"/>
    <n v="1.8"/>
    <n v="0"/>
    <n v="0"/>
    <n v="0"/>
    <m/>
    <n v="0"/>
    <n v="10"/>
    <n v="100"/>
    <n v="100"/>
    <n v="81.599999999999994"/>
    <n v="9.5"/>
    <n v="0"/>
    <n v="0"/>
    <n v="2"/>
    <n v="87.05508954885515"/>
    <n v="9"/>
    <n v="6"/>
    <n v="49"/>
    <n v="49"/>
  </r>
  <r>
    <x v="18"/>
    <x v="5"/>
    <n v="35157076"/>
    <s v="Ferraz de Vasconcelos"/>
    <n v="1.5130997464246401"/>
    <n v="180775"/>
    <n v="172664"/>
    <n v="8111"/>
    <n v="6011.8059999999996"/>
    <n v="95.51"/>
    <n v="2.7249000000000002E-3"/>
    <n v="5.2099999999999999E-5"/>
    <n v="2.6728000000000003E-3"/>
    <n v="0"/>
    <n v="0"/>
    <n v="2.0710000000000004E-3"/>
    <n v="5.2099999999999999E-5"/>
    <n v="6.0179999999999999E-4"/>
    <n v="0.60761490416666664"/>
    <n v="1"/>
    <n v="11.11"/>
    <n v="88.89"/>
    <n v="158.77000000000001"/>
    <n v="9527"/>
    <n v="5776"/>
    <n v="5"/>
    <n v="0"/>
    <n v="71.524049232471299"/>
    <n v="10.466934034020191"/>
    <n v="96.48"/>
    <n v="89.64"/>
    <n v="80.41"/>
    <n v="14.35"/>
    <n v="19.525065963060701"/>
    <n v="100"/>
    <n v="1.82"/>
    <n v="0.7"/>
    <n v="0.1"/>
    <n v="4.5"/>
    <s v=""/>
    <s v=""/>
    <n v="0"/>
    <m/>
    <s v=""/>
    <n v="9.6"/>
    <n v="79"/>
    <n v="44.24"/>
    <n v="39.4"/>
    <n v="4.8"/>
    <n v="0"/>
    <n v="0"/>
    <n v="62"/>
    <n v="0"/>
    <n v="1"/>
    <n v="8"/>
    <n v="7526.33"/>
    <n v="4214.7448000000004"/>
  </r>
  <r>
    <x v="1"/>
    <x v="5"/>
    <n v="351580621"/>
    <s v="Flora Rica"/>
    <n v="-1.7431449290249099"/>
    <n v="1654"/>
    <n v="1396"/>
    <n v="258"/>
    <n v="7.3470000000000004"/>
    <n v="84.4"/>
    <n v="5.6435100000000016E-2"/>
    <n v="0"/>
    <n v="5.6435100000000016E-2"/>
    <n v="0"/>
    <n v="6.0301E-3"/>
    <n v="0"/>
    <n v="5.0370300000000021E-2"/>
    <n v="3.4700000000000003E-5"/>
    <n v="3.392422916666667E-3"/>
    <n v="0"/>
    <n v="0"/>
    <n v="100"/>
    <n v="0.93"/>
    <n v="71"/>
    <n v="6"/>
    <n v="0"/>
    <n v="0"/>
    <n v="32985.054413542923"/>
    <n v="3622.6360338573168"/>
    <n v="78.760000000000005"/>
    <m/>
    <n v="76.5"/>
    <n v="27.52"/>
    <s v=""/>
    <n v="97.35"/>
    <n v="7.05"/>
    <n v="3.3"/>
    <n v="0"/>
    <n v="29.7"/>
    <s v=""/>
    <s v=""/>
    <n v="0"/>
    <m/>
    <s v=""/>
    <n v="8.6"/>
    <n v="100"/>
    <n v="100"/>
    <n v="91.5"/>
    <n v="10"/>
    <n v="0"/>
    <n v="0"/>
    <n v="0"/>
    <n v="176.8647408470961"/>
    <n v="0"/>
    <n v="11"/>
    <n v="71"/>
    <n v="71"/>
  </r>
  <r>
    <x v="16"/>
    <x v="5"/>
    <n v="351590518"/>
    <s v="Floreal"/>
    <n v="-0.70021673087341496"/>
    <n v="2926"/>
    <n v="2432"/>
    <n v="494"/>
    <n v="14.367000000000001"/>
    <n v="83.12"/>
    <n v="9.7198000000000007E-3"/>
    <n v="8.6806000000000001E-3"/>
    <n v="1.0392000000000001E-3"/>
    <n v="0"/>
    <n v="0"/>
    <n v="0"/>
    <n v="8.6806000000000001E-3"/>
    <n v="1.0392000000000001E-3"/>
    <n v="6.6856052083333322E-3"/>
    <n v="0"/>
    <n v="40"/>
    <n v="60"/>
    <n v="1.71"/>
    <n v="132"/>
    <n v="34"/>
    <n v="2"/>
    <n v="0"/>
    <n v="16597.894736842107"/>
    <n v="1293.3424470266575"/>
    <n v="87.74"/>
    <n v="81.2"/>
    <n v="87.18"/>
    <n v="13.07"/>
    <s v=""/>
    <n v="100"/>
    <n v="8.2799999999999994"/>
    <n v="2.6"/>
    <n v="10.7"/>
    <n v="1"/>
    <s v=""/>
    <s v=""/>
    <n v="0"/>
    <m/>
    <s v=""/>
    <n v="9"/>
    <n v="99"/>
    <n v="99"/>
    <n v="74.2"/>
    <n v="8.3000000000000007"/>
    <n v="0"/>
    <n v="0"/>
    <n v="1"/>
    <n v="0"/>
    <n v="4"/>
    <n v="6"/>
    <n v="130.68"/>
    <n v="130.68"/>
  </r>
  <r>
    <x v="12"/>
    <x v="5"/>
    <n v="351590519"/>
    <s v="Floreal"/>
    <m/>
    <m/>
    <m/>
    <m/>
    <m/>
    <m/>
    <n v="3.0868100000000002E-2"/>
    <n v="3.0740800000000002E-2"/>
    <n v="1.273E-4"/>
    <n v="0"/>
    <n v="0"/>
    <n v="0"/>
    <n v="3.0740800000000002E-2"/>
    <n v="1.273E-4"/>
    <n v="0"/>
    <n v="0"/>
    <n v="40"/>
    <n v="60"/>
    <m/>
    <s v=""/>
    <m/>
    <m/>
    <m/>
    <s v=""/>
    <s v=""/>
    <m/>
    <m/>
    <m/>
    <m/>
    <s v=""/>
    <m/>
    <m/>
    <m/>
    <m/>
    <m/>
    <s v=""/>
    <s v=""/>
    <m/>
    <m/>
    <s v=""/>
    <m/>
    <m/>
    <m/>
    <m/>
    <m/>
    <m/>
    <m/>
    <n v="1"/>
    <m/>
    <n v="2"/>
    <n v="3"/>
    <m/>
    <m/>
  </r>
  <r>
    <x v="0"/>
    <x v="5"/>
    <n v="351600220"/>
    <s v="Flórida Paulista"/>
    <m/>
    <m/>
    <m/>
    <m/>
    <m/>
    <m/>
    <n v="5.72685E-2"/>
    <n v="5.2083299999999999E-2"/>
    <n v="5.1852000000000001E-3"/>
    <n v="0"/>
    <n v="0"/>
    <n v="5.6712899999999997E-2"/>
    <n v="5.5559999999999995E-4"/>
    <n v="0"/>
    <n v="0"/>
    <n v="1"/>
    <n v="33.33"/>
    <n v="66.67"/>
    <m/>
    <s v=""/>
    <m/>
    <m/>
    <m/>
    <s v=""/>
    <s v=""/>
    <m/>
    <m/>
    <m/>
    <m/>
    <s v=""/>
    <m/>
    <m/>
    <m/>
    <m/>
    <m/>
    <s v=""/>
    <s v=""/>
    <m/>
    <m/>
    <s v=""/>
    <m/>
    <m/>
    <m/>
    <m/>
    <m/>
    <m/>
    <m/>
    <n v="0"/>
    <m/>
    <n v="1"/>
    <n v="2"/>
    <m/>
    <m/>
  </r>
  <r>
    <x v="1"/>
    <x v="5"/>
    <n v="351600221"/>
    <s v="Flórida Paulista"/>
    <n v="0.39404199633905601"/>
    <n v="12447"/>
    <n v="9821"/>
    <n v="2626"/>
    <n v="23.713000000000001"/>
    <n v="78.900000000000006"/>
    <n v="2.9040399999999994E-2"/>
    <n v="0"/>
    <n v="2.9040399999999994E-2"/>
    <n v="0"/>
    <n v="2.8166699999999996E-2"/>
    <n v="8.0099999999999995E-5"/>
    <n v="1.663E-4"/>
    <n v="6.2730000000000001E-4"/>
    <n v="2.4047992968750001E-2"/>
    <n v="1"/>
    <n v="0"/>
    <n v="100"/>
    <n v="7.73"/>
    <n v="596"/>
    <n v="87"/>
    <n v="2"/>
    <n v="0"/>
    <n v="9830.4555314533627"/>
    <n v="1190.8026030368765"/>
    <n v="74.19"/>
    <n v="100"/>
    <n v="72.739999999999995"/>
    <n v="18.82"/>
    <s v=""/>
    <n v="94.03"/>
    <n v="5.17"/>
    <n v="2.2000000000000002"/>
    <n v="4.3"/>
    <n v="7.3"/>
    <n v="1"/>
    <s v=""/>
    <n v="0"/>
    <m/>
    <n v="0"/>
    <n v="9"/>
    <n v="100"/>
    <n v="100"/>
    <n v="85.4"/>
    <n v="9.6999999999999993"/>
    <n v="0"/>
    <n v="0"/>
    <n v="1"/>
    <n v="116.43383311191738"/>
    <n v="0"/>
    <n v="16"/>
    <n v="596"/>
    <n v="596"/>
  </r>
  <r>
    <x v="5"/>
    <x v="5"/>
    <n v="351610117"/>
    <s v="Florínea"/>
    <n v="-0.86303417423092599"/>
    <n v="2750"/>
    <n v="2485"/>
    <n v="265"/>
    <n v="12.095000000000001"/>
    <n v="90.36"/>
    <n v="0.12886149999999996"/>
    <n v="0.12824319999999997"/>
    <n v="6.182999999999999E-4"/>
    <n v="0"/>
    <n v="9.4003000000000003E-3"/>
    <n v="2.407E-4"/>
    <n v="0.11580849999999998"/>
    <n v="3.4119999999999997E-3"/>
    <n v="5.7513671875000002E-3"/>
    <n v="4"/>
    <n v="76.47"/>
    <n v="23.53"/>
    <n v="1.74"/>
    <n v="134"/>
    <n v="24"/>
    <n v="0"/>
    <n v="0"/>
    <n v="24426.065454545456"/>
    <n v="2637.5563636363645"/>
    <n v="80.31"/>
    <m/>
    <n v="78.209999999999994"/>
    <n v="18.5"/>
    <n v="28.947368421052602"/>
    <n v="90.46"/>
    <n v="11.51"/>
    <n v="6"/>
    <n v="14.4"/>
    <n v="0.3"/>
    <n v="1"/>
    <s v=""/>
    <n v="0"/>
    <m/>
    <n v="0"/>
    <n v="3.9"/>
    <n v="90"/>
    <n v="90"/>
    <n v="82.1"/>
    <n v="9.6"/>
    <n v="0"/>
    <n v="0"/>
    <n v="2"/>
    <n v="156.48453153122557"/>
    <n v="13"/>
    <n v="4"/>
    <n v="120.6"/>
    <n v="120.6"/>
  </r>
  <r>
    <x v="11"/>
    <x v="5"/>
    <n v="35162008"/>
    <s v="Franca"/>
    <n v="0.86637518622403298"/>
    <n v="331259"/>
    <n v="325443"/>
    <n v="5816"/>
    <n v="545.43499999999995"/>
    <n v="98.24"/>
    <n v="0.27262690000000012"/>
    <n v="0.25182660000000012"/>
    <n v="2.0800300000000015E-2"/>
    <n v="0.68"/>
    <n v="1.9444400000000001E-2"/>
    <n v="4.8229699999999986E-2"/>
    <n v="0.19277240000000004"/>
    <n v="1.2180400000000004E-2"/>
    <n v="1.1535772617638886"/>
    <n v="27"/>
    <n v="46.02"/>
    <n v="53.98"/>
    <n v="302.5"/>
    <n v="18146"/>
    <n v="650"/>
    <n v="22"/>
    <n v="2"/>
    <n v="926.30020618307731"/>
    <n v="114.24051874816983"/>
    <n v="99.96"/>
    <n v="98.24"/>
    <n v="99.96"/>
    <n v="26.42"/>
    <n v="9.5454545454545503"/>
    <n v="100"/>
    <n v="8.94"/>
    <n v="2.8"/>
    <n v="13.6"/>
    <n v="1.7"/>
    <n v="0"/>
    <s v=""/>
    <n v="0"/>
    <m/>
    <n v="0"/>
    <n v="9"/>
    <n v="100"/>
    <n v="100"/>
    <n v="96.4"/>
    <n v="10"/>
    <n v="3"/>
    <n v="2"/>
    <n v="47"/>
    <n v="1.6470504949922349"/>
    <n v="52"/>
    <n v="61"/>
    <n v="18146"/>
    <n v="18146"/>
  </r>
  <r>
    <x v="18"/>
    <x v="5"/>
    <n v="35163096"/>
    <s v="Francisco Morato"/>
    <n v="1.2999519047614401"/>
    <n v="164058"/>
    <n v="163725"/>
    <n v="333"/>
    <n v="3337.2249999999999"/>
    <n v="99.8"/>
    <n v="1.3528100000000001E-2"/>
    <n v="1.2635800000000001E-2"/>
    <n v="8.9229999999999995E-4"/>
    <n v="0"/>
    <n v="0"/>
    <n v="7.5000000000000002E-4"/>
    <n v="8.7778000000000005E-3"/>
    <n v="4.0003E-3"/>
    <n v="0.52353490194444441"/>
    <n v="2"/>
    <n v="50"/>
    <n v="50"/>
    <n v="151.11000000000001"/>
    <n v="9067"/>
    <n v="9067"/>
    <n v="4"/>
    <n v="0"/>
    <n v="136.47953772446331"/>
    <n v="19.222470102037086"/>
    <n v="91.6"/>
    <m/>
    <n v="40.21"/>
    <n v="35.409999999999997"/>
    <n v="79.1666666666667"/>
    <n v="91.78"/>
    <n v="5.2"/>
    <n v="1.9"/>
    <n v="7.9"/>
    <n v="0.9"/>
    <n v="0"/>
    <s v=""/>
    <n v="0"/>
    <m/>
    <n v="0"/>
    <n v="8.5"/>
    <n v="38"/>
    <n v="0"/>
    <n v="0"/>
    <n v="0.6"/>
    <n v="0"/>
    <n v="0"/>
    <n v="67"/>
    <n v="0"/>
    <n v="3"/>
    <n v="3"/>
    <n v="3445.46"/>
    <n v="0"/>
  </r>
  <r>
    <x v="18"/>
    <x v="5"/>
    <n v="35164086"/>
    <s v="Franco da Rocha"/>
    <n v="1.7158843514409401"/>
    <n v="142214"/>
    <n v="131019"/>
    <n v="11195"/>
    <n v="1061.8530000000001"/>
    <n v="92.13"/>
    <n v="9.9898899999999999E-2"/>
    <n v="7.8123299999999993E-2"/>
    <n v="2.1775600000000006E-2"/>
    <n v="0"/>
    <n v="4.7599099999999998E-2"/>
    <n v="3.0769500000000005E-2"/>
    <n v="1.1711299999999999E-2"/>
    <n v="9.8189999999999979E-3"/>
    <n v="0.47255506566203698"/>
    <n v="6"/>
    <n v="20.41"/>
    <n v="79.59"/>
    <n v="120.85"/>
    <n v="7251"/>
    <n v="7251"/>
    <n v="10"/>
    <n v="0"/>
    <n v="434.63062708312822"/>
    <n v="59.872586383900305"/>
    <n v="95.38"/>
    <n v="100"/>
    <n v="59.45"/>
    <n v="20"/>
    <n v="0"/>
    <n v="100"/>
    <n v="13.68"/>
    <n v="5.0999999999999996"/>
    <n v="17"/>
    <n v="8.1"/>
    <n v="4"/>
    <n v="1.0808084447166499"/>
    <n v="0"/>
    <m/>
    <n v="300"/>
    <n v="8.5"/>
    <n v="59"/>
    <n v="0"/>
    <n v="0"/>
    <n v="0.9"/>
    <n v="0"/>
    <n v="0"/>
    <n v="116"/>
    <n v="10.157546387266695"/>
    <n v="10"/>
    <n v="39"/>
    <n v="4278.09"/>
    <n v="0"/>
  </r>
  <r>
    <x v="0"/>
    <x v="5"/>
    <n v="351650720"/>
    <s v="Gabriel Monteiro"/>
    <n v="-4.0619689357346299E-2"/>
    <n v="2702"/>
    <n v="2335"/>
    <n v="367"/>
    <n v="19.504999999999999"/>
    <n v="86.42"/>
    <n v="1.79629E-2"/>
    <n v="1.49389E-2"/>
    <n v="3.0240000000000006E-3"/>
    <n v="0"/>
    <n v="2.7463000000000001E-3"/>
    <n v="0"/>
    <n v="1.51009E-2"/>
    <n v="1.1570000000000001E-4"/>
    <n v="6.5242041666666679E-3"/>
    <n v="2"/>
    <n v="26.67"/>
    <n v="73.33"/>
    <n v="1.63"/>
    <n v="126"/>
    <n v="25"/>
    <n v="0"/>
    <n v="0"/>
    <n v="12371.635825314583"/>
    <n v="1517.2760917838639"/>
    <n v="92.72"/>
    <n v="83.33"/>
    <n v="92.15"/>
    <n v="9.57"/>
    <n v="49.927007299270102"/>
    <n v="100"/>
    <n v="4.08"/>
    <n v="1.7"/>
    <n v="4.8"/>
    <n v="2.2999999999999998"/>
    <n v="0"/>
    <n v="0"/>
    <n v="0"/>
    <m/>
    <n v="0"/>
    <n v="9.5"/>
    <n v="100"/>
    <n v="100"/>
    <n v="80.2"/>
    <n v="9.5"/>
    <n v="0"/>
    <n v="0"/>
    <n v="4"/>
    <n v="45.982619846992826"/>
    <n v="4"/>
    <n v="11"/>
    <n v="126"/>
    <n v="126"/>
  </r>
  <r>
    <x v="2"/>
    <x v="5"/>
    <n v="351660616"/>
    <s v="Gália"/>
    <m/>
    <m/>
    <m/>
    <m/>
    <m/>
    <m/>
    <n v="2.3297999999999999E-3"/>
    <n v="6.9439999999999997E-4"/>
    <n v="1.6354E-3"/>
    <n v="0"/>
    <n v="0"/>
    <n v="0"/>
    <n v="2.3297999999999999E-3"/>
    <n v="0"/>
    <n v="0"/>
    <n v="1"/>
    <n v="50"/>
    <n v="50"/>
    <m/>
    <s v=""/>
    <m/>
    <m/>
    <m/>
    <s v=""/>
    <s v=""/>
    <m/>
    <m/>
    <m/>
    <m/>
    <n v="16.5364583333333"/>
    <m/>
    <m/>
    <m/>
    <m/>
    <m/>
    <s v=""/>
    <s v=""/>
    <m/>
    <m/>
    <s v=""/>
    <m/>
    <m/>
    <m/>
    <m/>
    <m/>
    <m/>
    <m/>
    <n v="0"/>
    <m/>
    <n v="1"/>
    <n v="1"/>
    <m/>
    <m/>
  </r>
  <r>
    <x v="5"/>
    <x v="5"/>
    <n v="351660617"/>
    <s v="Gália"/>
    <n v="-1.0298238242714699"/>
    <n v="6730"/>
    <n v="5120"/>
    <n v="1610"/>
    <n v="18.916"/>
    <n v="76.08"/>
    <n v="0.1775273"/>
    <n v="0.123031"/>
    <n v="5.4496299999999991E-2"/>
    <n v="0"/>
    <n v="1.6956000000000002E-2"/>
    <n v="1.4721000000000001E-3"/>
    <n v="0.15830409999999998"/>
    <n v="7.9509999999999997E-4"/>
    <n v="1.3363606770833333E-2"/>
    <n v="23"/>
    <n v="54.29"/>
    <n v="45.71"/>
    <n v="3.6"/>
    <n v="277"/>
    <n v="33"/>
    <n v="1"/>
    <n v="0"/>
    <n v="14619.95839524517"/>
    <n v="1593.2005943536408"/>
    <n v="76.25"/>
    <n v="100"/>
    <n v="74.569999999999993"/>
    <n v="40"/>
    <s v=""/>
    <n v="100"/>
    <n v="11.68"/>
    <n v="5.8"/>
    <n v="10.3"/>
    <n v="16.5"/>
    <s v=""/>
    <s v=""/>
    <n v="0"/>
    <m/>
    <s v=""/>
    <n v="9.5"/>
    <n v="100"/>
    <n v="100"/>
    <n v="88.1"/>
    <n v="9.5"/>
    <n v="0"/>
    <n v="0"/>
    <n v="4"/>
    <n v="127.21116605363801"/>
    <n v="19"/>
    <n v="16"/>
    <n v="277"/>
    <n v="277"/>
  </r>
  <r>
    <x v="0"/>
    <x v="5"/>
    <n v="351660620"/>
    <s v="Gália"/>
    <m/>
    <m/>
    <m/>
    <m/>
    <m/>
    <m/>
    <n v="2.2764E-3"/>
    <n v="2.2764E-3"/>
    <n v="0"/>
    <n v="0"/>
    <n v="0"/>
    <n v="0"/>
    <n v="2.2764E-3"/>
    <n v="0"/>
    <n v="0"/>
    <n v="2"/>
    <n v="100"/>
    <n v="0"/>
    <m/>
    <s v=""/>
    <m/>
    <m/>
    <m/>
    <s v=""/>
    <s v=""/>
    <m/>
    <m/>
    <m/>
    <m/>
    <s v=""/>
    <m/>
    <m/>
    <m/>
    <m/>
    <m/>
    <s v=""/>
    <s v=""/>
    <m/>
    <m/>
    <s v=""/>
    <m/>
    <m/>
    <m/>
    <m/>
    <m/>
    <m/>
    <m/>
    <n v="0"/>
    <m/>
    <n v="14"/>
    <n v="0"/>
    <m/>
    <m/>
  </r>
  <r>
    <x v="5"/>
    <x v="5"/>
    <n v="351670517"/>
    <s v="Garça"/>
    <m/>
    <m/>
    <m/>
    <m/>
    <m/>
    <m/>
    <n v="1.3114600000000001E-2"/>
    <n v="5.8000000000000004E-6"/>
    <n v="1.31088E-2"/>
    <n v="0"/>
    <n v="0"/>
    <n v="0"/>
    <n v="1.31088E-2"/>
    <n v="5.8000000000000004E-6"/>
    <n v="0"/>
    <n v="3"/>
    <n v="20"/>
    <n v="80"/>
    <m/>
    <s v=""/>
    <m/>
    <m/>
    <m/>
    <s v=""/>
    <s v=""/>
    <m/>
    <m/>
    <m/>
    <m/>
    <s v=""/>
    <m/>
    <m/>
    <m/>
    <m/>
    <m/>
    <s v=""/>
    <s v=""/>
    <m/>
    <m/>
    <s v=""/>
    <m/>
    <m/>
    <m/>
    <m/>
    <m/>
    <m/>
    <m/>
    <n v="1"/>
    <m/>
    <n v="1"/>
    <n v="4"/>
    <m/>
    <m/>
  </r>
  <r>
    <x v="0"/>
    <x v="5"/>
    <n v="351670520"/>
    <s v="Garça"/>
    <n v="-0.123545503016786"/>
    <n v="42769"/>
    <n v="39609"/>
    <n v="3160"/>
    <n v="76.953999999999994"/>
    <n v="92.61"/>
    <n v="0.10064769999999998"/>
    <n v="9.6542999999999976E-2"/>
    <n v="4.1047000000000002E-3"/>
    <n v="0"/>
    <n v="4.6180600000000002E-2"/>
    <n v="0"/>
    <n v="5.074999999999999E-2"/>
    <n v="3.7171000000000001E-3"/>
    <n v="0.11834093197916666"/>
    <n v="18"/>
    <n v="70.97"/>
    <n v="29.03"/>
    <n v="32.380000000000003"/>
    <n v="2186"/>
    <n v="245"/>
    <n v="1"/>
    <n v="0"/>
    <n v="3067.4030255558932"/>
    <n v="361.3046832986509"/>
    <n v="90.9"/>
    <n v="100"/>
    <n v="90.9"/>
    <n v="35.07"/>
    <s v=""/>
    <n v="100"/>
    <n v="10.220000000000001"/>
    <n v="4.5"/>
    <n v="12.2"/>
    <n v="4.8"/>
    <n v="0"/>
    <s v=""/>
    <n v="0"/>
    <m/>
    <n v="0"/>
    <n v="6.3"/>
    <n v="100"/>
    <n v="100"/>
    <n v="88.8"/>
    <n v="9.5"/>
    <n v="0"/>
    <n v="0"/>
    <n v="1"/>
    <n v="38.870743394261993"/>
    <n v="22"/>
    <n v="9"/>
    <n v="2186"/>
    <n v="2186"/>
  </r>
  <r>
    <x v="1"/>
    <x v="5"/>
    <n v="351670521"/>
    <s v="Garça"/>
    <m/>
    <m/>
    <m/>
    <m/>
    <m/>
    <m/>
    <n v="7.4309499999999987E-2"/>
    <n v="6.7978199999999989E-2"/>
    <n v="6.3312999999999989E-3"/>
    <n v="0"/>
    <n v="1.806E-4"/>
    <n v="1.9924999999999999E-3"/>
    <n v="7.0942600000000008E-2"/>
    <n v="1.1938000000000001E-3"/>
    <n v="0"/>
    <n v="18"/>
    <n v="62.5"/>
    <n v="37.5"/>
    <m/>
    <s v=""/>
    <m/>
    <m/>
    <m/>
    <s v=""/>
    <s v=""/>
    <m/>
    <m/>
    <m/>
    <m/>
    <n v="100"/>
    <m/>
    <m/>
    <m/>
    <m/>
    <m/>
    <s v=""/>
    <s v=""/>
    <m/>
    <m/>
    <s v=""/>
    <m/>
    <m/>
    <m/>
    <m/>
    <m/>
    <m/>
    <m/>
    <n v="8"/>
    <m/>
    <n v="25"/>
    <n v="15"/>
    <m/>
    <m/>
  </r>
  <r>
    <x v="12"/>
    <x v="5"/>
    <n v="351680419"/>
    <s v="Gastão Vidigal"/>
    <n v="1.5673362349976101"/>
    <n v="4513"/>
    <n v="4153"/>
    <n v="360"/>
    <n v="24.959"/>
    <n v="92.02"/>
    <n v="6.2932000000000002E-2"/>
    <n v="5.4043200000000007E-2"/>
    <n v="8.8887999999999988E-3"/>
    <n v="0"/>
    <n v="8.7452999999999993E-3"/>
    <n v="0"/>
    <n v="5.0571000000000005E-2"/>
    <n v="3.6156999999999999E-3"/>
    <n v="9.5231351562500011E-3"/>
    <n v="0"/>
    <n v="30"/>
    <n v="70"/>
    <n v="2.87"/>
    <n v="222"/>
    <n v="42"/>
    <n v="1"/>
    <n v="0"/>
    <n v="9223.9131398183035"/>
    <n v="768.65942831819177"/>
    <n v="81.03"/>
    <m/>
    <n v="80.069999999999993"/>
    <n v="14.11"/>
    <s v=""/>
    <n v="90.46"/>
    <n v="14.98"/>
    <n v="4.8"/>
    <n v="17.399999999999999"/>
    <n v="8.1"/>
    <s v=""/>
    <s v=""/>
    <n v="0"/>
    <m/>
    <s v=""/>
    <n v="8.5"/>
    <n v="99"/>
    <n v="99"/>
    <n v="81.099999999999994"/>
    <n v="9.6999999999999993"/>
    <n v="0"/>
    <n v="0"/>
    <n v="5"/>
    <n v="94.506691885952392"/>
    <n v="3"/>
    <n v="7"/>
    <n v="219.78"/>
    <n v="219.78"/>
  </r>
  <r>
    <x v="7"/>
    <x v="5"/>
    <n v="351685313"/>
    <s v="Gavião Peixoto"/>
    <n v="0.52644180307166399"/>
    <n v="4516"/>
    <n v="3872"/>
    <n v="644"/>
    <n v="18.53"/>
    <n v="85.74"/>
    <n v="0.65271800000000024"/>
    <n v="0.31877770000000027"/>
    <n v="0.33394029999999997"/>
    <n v="0"/>
    <n v="1.25001E-2"/>
    <n v="1.2604300000000001E-2"/>
    <n v="0.62387899999999974"/>
    <n v="3.7346000000000002E-3"/>
    <n v="1.1627523958333334E-2"/>
    <n v="43"/>
    <n v="66.67"/>
    <n v="33.33"/>
    <n v="2.66"/>
    <n v="205"/>
    <n v="205"/>
    <n v="0"/>
    <n v="0"/>
    <n v="13966.341895482728"/>
    <n v="1396.6341895482733"/>
    <n v="98.87"/>
    <m/>
    <n v="98.87"/>
    <n v="61"/>
    <s v=""/>
    <n v="92.28"/>
    <n v="63.37"/>
    <n v="32.6"/>
    <n v="38.4"/>
    <n v="167"/>
    <n v="0"/>
    <s v=""/>
    <n v="0"/>
    <m/>
    <n v="0"/>
    <n v="8.5"/>
    <n v="100"/>
    <n v="0"/>
    <n v="0"/>
    <n v="1.5"/>
    <n v="0"/>
    <n v="0"/>
    <n v="1"/>
    <n v="111.80368276672546"/>
    <n v="34"/>
    <n v="17"/>
    <n v="205"/>
    <n v="0"/>
  </r>
  <r>
    <x v="16"/>
    <x v="5"/>
    <n v="351690318"/>
    <s v="General Salgado"/>
    <n v="-6.2483589597828203E-2"/>
    <n v="10686"/>
    <n v="9290"/>
    <n v="1396"/>
    <n v="21.663"/>
    <n v="86.94"/>
    <n v="0.12041089999999999"/>
    <n v="0.12018519999999999"/>
    <n v="2.2569999999999998E-4"/>
    <n v="0"/>
    <n v="0"/>
    <n v="0.1111111"/>
    <n v="9.1319999999999995E-3"/>
    <n v="1.6779999999999999E-4"/>
    <n v="3.2199453451388887E-2"/>
    <n v="1"/>
    <n v="57.14"/>
    <n v="42.86"/>
    <n v="6.53"/>
    <n v="504"/>
    <n v="113"/>
    <n v="0"/>
    <n v="0"/>
    <n v="10771.701291409321"/>
    <n v="826.32229084783808"/>
    <n v="98.99"/>
    <n v="85.15"/>
    <n v="91.97"/>
    <n v="12.54"/>
    <n v="27.171419797916801"/>
    <n v="100"/>
    <n v="10.62"/>
    <n v="3.3"/>
    <n v="14"/>
    <n v="0.1"/>
    <s v=""/>
    <s v=""/>
    <n v="0"/>
    <m/>
    <s v=""/>
    <n v="10"/>
    <n v="92"/>
    <n v="92"/>
    <n v="77.599999999999994"/>
    <n v="8.1"/>
    <n v="0"/>
    <n v="0"/>
    <n v="6"/>
    <n v="0"/>
    <n v="4"/>
    <n v="3"/>
    <n v="463.68"/>
    <n v="463.68"/>
  </r>
  <r>
    <x v="12"/>
    <x v="5"/>
    <n v="351690319"/>
    <s v="General Salgado"/>
    <m/>
    <m/>
    <m/>
    <m/>
    <m/>
    <m/>
    <n v="1.6999999999999999E-3"/>
    <n v="1.6999999999999999E-3"/>
    <n v="0"/>
    <n v="0"/>
    <n v="0"/>
    <n v="0"/>
    <n v="1.6999999999999999E-3"/>
    <n v="0"/>
    <n v="0"/>
    <n v="0"/>
    <n v="100"/>
    <n v="0"/>
    <m/>
    <s v=""/>
    <m/>
    <m/>
    <m/>
    <s v=""/>
    <s v=""/>
    <m/>
    <m/>
    <m/>
    <m/>
    <s v=""/>
    <m/>
    <m/>
    <m/>
    <m/>
    <m/>
    <s v=""/>
    <s v=""/>
    <m/>
    <m/>
    <s v=""/>
    <m/>
    <m/>
    <m/>
    <m/>
    <m/>
    <m/>
    <m/>
    <n v="2"/>
    <m/>
    <n v="1"/>
    <n v="0"/>
    <m/>
    <m/>
  </r>
  <r>
    <x v="0"/>
    <x v="5"/>
    <n v="351700020"/>
    <s v="Getulina"/>
    <n v="0.189985390414149"/>
    <n v="10797"/>
    <n v="8589"/>
    <n v="2208"/>
    <n v="15.984999999999999"/>
    <n v="79.55"/>
    <n v="0.32317509999999999"/>
    <n v="0.323042"/>
    <n v="1.3310000000000001E-4"/>
    <n v="0"/>
    <n v="0"/>
    <n v="0"/>
    <n v="0.323042"/>
    <n v="1.3310000000000001E-4"/>
    <n v="2.52611841796875E-2"/>
    <n v="5"/>
    <n v="72.73"/>
    <n v="27.27"/>
    <n v="6.12"/>
    <n v="472"/>
    <n v="57"/>
    <n v="0"/>
    <n v="0"/>
    <n v="14165.934981939428"/>
    <n v="1781.6949152542377"/>
    <m/>
    <n v="77.42"/>
    <m/>
    <m/>
    <s v=""/>
    <m/>
    <n v="16"/>
    <n v="6.7"/>
    <n v="22.9"/>
    <n v="0"/>
    <n v="0"/>
    <n v="2.2865853658536599"/>
    <n v="0"/>
    <m/>
    <n v="0"/>
    <n v="9.5"/>
    <n v="100"/>
    <n v="100"/>
    <n v="87.9"/>
    <n v="9.5"/>
    <n v="0"/>
    <n v="0"/>
    <n v="10"/>
    <n v="0"/>
    <n v="8"/>
    <n v="3"/>
    <n v="472"/>
    <n v="472"/>
  </r>
  <r>
    <x v="12"/>
    <x v="5"/>
    <n v="351710919"/>
    <s v="Glicério"/>
    <n v="0.36752709513931903"/>
    <n v="4664"/>
    <n v="3516"/>
    <n v="1148"/>
    <n v="17.013999999999999"/>
    <n v="75.39"/>
    <n v="0.20595399999999997"/>
    <n v="0.19799909999999998"/>
    <n v="7.9549000000000009E-3"/>
    <n v="0"/>
    <n v="1.7361E-3"/>
    <n v="0.17738570000000001"/>
    <n v="1.4241999999999999E-2"/>
    <n v="1.2590199999999999E-2"/>
    <n v="8.0976270833333329E-3"/>
    <n v="3"/>
    <n v="34.479999999999997"/>
    <n v="65.52"/>
    <n v="2.46"/>
    <n v="190"/>
    <n v="41"/>
    <n v="0"/>
    <n v="0"/>
    <n v="13455.540308747855"/>
    <n v="1081.8524871355062"/>
    <n v="66.67"/>
    <n v="94.28"/>
    <n v="64.569999999999993"/>
    <n v="14.54"/>
    <n v="29.397354238118599"/>
    <n v="90.53"/>
    <n v="32.69"/>
    <n v="10.3"/>
    <n v="42.1"/>
    <n v="5"/>
    <s v=""/>
    <s v=""/>
    <n v="0"/>
    <m/>
    <s v=""/>
    <n v="9"/>
    <n v="97"/>
    <n v="97"/>
    <n v="78.400000000000006"/>
    <n v="8.5"/>
    <n v="0"/>
    <n v="0"/>
    <n v="7"/>
    <n v="24.698593543736195"/>
    <n v="10"/>
    <n v="19"/>
    <n v="184.3"/>
    <n v="184.3"/>
  </r>
  <r>
    <x v="2"/>
    <x v="5"/>
    <n v="351720816"/>
    <s v="Guaiçara"/>
    <n v="1.35372647511578"/>
    <n v="11334"/>
    <n v="10440"/>
    <n v="894"/>
    <n v="42.087000000000003"/>
    <n v="92.11"/>
    <n v="0.10986"/>
    <n v="4.4513899999999995E-2"/>
    <n v="6.5346100000000004E-2"/>
    <n v="0"/>
    <n v="2.5969799999999994E-2"/>
    <n v="3.19365E-2"/>
    <n v="4.8611099999999997E-2"/>
    <n v="3.3425999999999998E-3"/>
    <n v="3.1015937013888894E-2"/>
    <n v="1"/>
    <n v="6.45"/>
    <n v="93.55"/>
    <n v="7.4"/>
    <n v="571"/>
    <n v="63"/>
    <n v="1"/>
    <n v="0"/>
    <n v="5648.3218634197983"/>
    <n v="556.48491265219673"/>
    <n v="89.9"/>
    <n v="100"/>
    <n v="89.9"/>
    <n v="9.2899999999999991"/>
    <s v=""/>
    <n v="98.95"/>
    <n v="15.04"/>
    <n v="6.2"/>
    <n v="9.4"/>
    <n v="32.700000000000003"/>
    <n v="0"/>
    <s v=""/>
    <n v="0"/>
    <m/>
    <n v="0"/>
    <n v="8.6"/>
    <n v="100"/>
    <n v="100"/>
    <n v="89"/>
    <n v="9.5"/>
    <n v="0"/>
    <n v="0"/>
    <n v="4"/>
    <n v="83.827872065761653"/>
    <n v="2"/>
    <n v="29"/>
    <n v="571"/>
    <n v="571"/>
  </r>
  <r>
    <x v="0"/>
    <x v="5"/>
    <n v="351720820"/>
    <s v="Guaiçara"/>
    <m/>
    <m/>
    <m/>
    <m/>
    <m/>
    <m/>
    <n v="1.4999999999999999E-2"/>
    <n v="1.4999999999999999E-2"/>
    <n v="0"/>
    <n v="0"/>
    <n v="0"/>
    <n v="0"/>
    <n v="1.4999999999999999E-2"/>
    <n v="0"/>
    <n v="0"/>
    <n v="3"/>
    <n v="100"/>
    <n v="0"/>
    <m/>
    <s v=""/>
    <m/>
    <m/>
    <m/>
    <s v=""/>
    <s v=""/>
    <m/>
    <m/>
    <m/>
    <m/>
    <n v="4.9171880750828096"/>
    <m/>
    <m/>
    <m/>
    <m/>
    <m/>
    <s v=""/>
    <s v=""/>
    <m/>
    <m/>
    <s v=""/>
    <m/>
    <m/>
    <m/>
    <m/>
    <m/>
    <m/>
    <m/>
    <n v="0"/>
    <m/>
    <n v="4"/>
    <n v="0"/>
    <m/>
    <m/>
  </r>
  <r>
    <x v="0"/>
    <x v="5"/>
    <n v="351730720"/>
    <s v="Guaimbê"/>
    <n v="0.20537444106358799"/>
    <n v="5466"/>
    <n v="4889"/>
    <n v="577"/>
    <n v="25.137"/>
    <n v="89.44"/>
    <n v="0.1874826"/>
    <n v="0.1859915"/>
    <n v="1.4911000000000002E-3"/>
    <n v="0"/>
    <n v="0"/>
    <n v="0"/>
    <n v="0.18662419999999999"/>
    <n v="8.5840000000000005E-4"/>
    <n v="1.3556818750000001E-2"/>
    <n v="4"/>
    <n v="42.86"/>
    <n v="57.14"/>
    <n v="3.48"/>
    <n v="269"/>
    <n v="74"/>
    <n v="0"/>
    <n v="0"/>
    <n v="9577.3435784851808"/>
    <n v="1211.5916575192095"/>
    <n v="95.24"/>
    <n v="83.22"/>
    <n v="95.24"/>
    <n v="3.45"/>
    <s v=""/>
    <n v="95.24"/>
    <n v="27.17"/>
    <n v="11.3"/>
    <n v="38.700000000000003"/>
    <n v="0.7"/>
    <s v=""/>
    <s v=""/>
    <n v="0"/>
    <m/>
    <s v=""/>
    <n v="7.6"/>
    <n v="99"/>
    <n v="98.01"/>
    <n v="72.5"/>
    <n v="7.7"/>
    <n v="0"/>
    <n v="0"/>
    <n v="6"/>
    <n v="0"/>
    <n v="3"/>
    <n v="4"/>
    <n v="266.31"/>
    <n v="263.64690000000002"/>
  </r>
  <r>
    <x v="11"/>
    <x v="5"/>
    <n v="35174068"/>
    <s v="Guaíra"/>
    <n v="0.60570901965810697"/>
    <n v="38327"/>
    <n v="37079"/>
    <n v="1248"/>
    <n v="30.45"/>
    <n v="96.74"/>
    <n v="0.69243980000000005"/>
    <n v="0.48377710000000007"/>
    <n v="0.20866269999999995"/>
    <n v="0.79"/>
    <n v="0.17488419999999999"/>
    <n v="0.2038865"/>
    <n v="0.30803629999999999"/>
    <n v="5.6327999999999994E-3"/>
    <n v="0.11666667824074074"/>
    <n v="20"/>
    <n v="44.3"/>
    <n v="55.7"/>
    <n v="30.7"/>
    <n v="2073"/>
    <n v="1125"/>
    <n v="8"/>
    <n v="0"/>
    <n v="14086.579173950478"/>
    <n v="1678.5409763352206"/>
    <n v="100"/>
    <m/>
    <n v="100"/>
    <n v="35.14"/>
    <s v=""/>
    <n v="100"/>
    <n v="52.35"/>
    <n v="17.7"/>
    <n v="72.5"/>
    <n v="15.4"/>
    <s v=""/>
    <s v=""/>
    <n v="0"/>
    <m/>
    <s v=""/>
    <n v="7.3"/>
    <n v="100"/>
    <n v="100"/>
    <n v="45.7"/>
    <n v="6.2"/>
    <n v="2"/>
    <n v="0"/>
    <n v="6"/>
    <n v="149.99998511904909"/>
    <n v="35"/>
    <n v="44"/>
    <n v="2073"/>
    <n v="2073"/>
  </r>
  <r>
    <x v="9"/>
    <x v="5"/>
    <n v="351740612"/>
    <s v="Guaíra"/>
    <m/>
    <m/>
    <m/>
    <m/>
    <m/>
    <m/>
    <n v="2.3336115999999998"/>
    <n v="2.2275155"/>
    <n v="0.10609610000000001"/>
    <n v="0.56999999999999995"/>
    <n v="0"/>
    <n v="0"/>
    <n v="2.3333355"/>
    <n v="2.7610000000000004E-4"/>
    <n v="0"/>
    <n v="18"/>
    <n v="72.41"/>
    <n v="27.59"/>
    <m/>
    <s v=""/>
    <m/>
    <m/>
    <m/>
    <s v=""/>
    <s v=""/>
    <m/>
    <m/>
    <m/>
    <m/>
    <s v=""/>
    <m/>
    <m/>
    <m/>
    <m/>
    <m/>
    <s v=""/>
    <s v=""/>
    <m/>
    <m/>
    <s v=""/>
    <m/>
    <m/>
    <m/>
    <m/>
    <m/>
    <m/>
    <m/>
    <n v="2"/>
    <m/>
    <n v="42"/>
    <n v="16"/>
    <m/>
    <m/>
  </r>
  <r>
    <x v="10"/>
    <x v="5"/>
    <n v="351750515"/>
    <s v="Guapiaçu"/>
    <n v="2.0657975772378601"/>
    <n v="19489"/>
    <n v="17505"/>
    <n v="1984"/>
    <n v="59.960999999999999"/>
    <n v="89.82"/>
    <n v="0.21921489999999996"/>
    <n v="5.6750500000000002E-2"/>
    <n v="0.16246439999999995"/>
    <n v="0"/>
    <n v="6.9845699999999997E-2"/>
    <n v="4.3121800000000009E-2"/>
    <n v="8.3551800000000009E-2"/>
    <n v="2.2695599999999996E-2"/>
    <n v="5.2472215179398145E-2"/>
    <n v="4"/>
    <n v="16.670000000000002"/>
    <n v="83.33"/>
    <n v="12.41"/>
    <n v="957"/>
    <n v="156"/>
    <n v="2"/>
    <n v="1"/>
    <n v="4077.7217917799785"/>
    <n v="436.89876340499768"/>
    <n v="88.45"/>
    <n v="90.83"/>
    <n v="81.22"/>
    <n v="11.5"/>
    <s v=""/>
    <n v="100"/>
    <n v="27.06"/>
    <n v="8.6999999999999993"/>
    <n v="10.5"/>
    <n v="60.2"/>
    <n v="0"/>
    <n v="0"/>
    <n v="0"/>
    <m/>
    <n v="0"/>
    <n v="10"/>
    <n v="90"/>
    <n v="90"/>
    <n v="83.7"/>
    <n v="9.8000000000000007"/>
    <n v="0"/>
    <n v="1"/>
    <n v="18"/>
    <n v="133.40393532210487"/>
    <n v="13"/>
    <n v="65"/>
    <n v="861.3"/>
    <n v="861.3"/>
  </r>
  <r>
    <x v="14"/>
    <x v="5"/>
    <n v="351760414"/>
    <s v="Guapiara"/>
    <n v="-0.77018775521150395"/>
    <n v="17690"/>
    <n v="7286"/>
    <n v="10404"/>
    <n v="43.398000000000003"/>
    <n v="41.19"/>
    <n v="5.3205199999999481E-2"/>
    <n v="4.5269999999999477E-2"/>
    <n v="7.9351999999999999E-3"/>
    <n v="0"/>
    <n v="3.06653E-2"/>
    <n v="2.8939999999999999E-4"/>
    <n v="2.1683600000000282E-2"/>
    <n v="5.6689999999999996E-4"/>
    <n v="2.5060833333333334E-2"/>
    <n v="15"/>
    <n v="98.68"/>
    <n v="1.32"/>
    <n v="5.03"/>
    <n v="388"/>
    <n v="177"/>
    <n v="2"/>
    <n v="3"/>
    <n v="8057.813453928773"/>
    <n v="944.83210853589594"/>
    <n v="54.4"/>
    <n v="80"/>
    <n v="31.08"/>
    <n v="47.5"/>
    <n v="8.9166524045866904"/>
    <n v="100"/>
    <n v="2.63"/>
    <n v="1.2"/>
    <n v="3"/>
    <n v="1.5"/>
    <n v="5"/>
    <n v="4.1666666666666696"/>
    <n v="0"/>
    <m/>
    <n v="75"/>
    <n v="4.3"/>
    <n v="73"/>
    <n v="58.4"/>
    <n v="54.4"/>
    <n v="6.1"/>
    <n v="0"/>
    <n v="3"/>
    <n v="10"/>
    <n v="123.69899910218467"/>
    <n v="375"/>
    <n v="5"/>
    <n v="283.24"/>
    <n v="226.59200000000001"/>
  </r>
  <r>
    <x v="11"/>
    <x v="5"/>
    <n v="35177038"/>
    <s v="Guará"/>
    <n v="0.45917711725307297"/>
    <n v="20322"/>
    <n v="19772"/>
    <n v="550"/>
    <n v="56.042000000000002"/>
    <n v="97.29"/>
    <n v="0.14028469999999998"/>
    <n v="3.3698899999999997E-2"/>
    <n v="0.10658579999999998"/>
    <n v="0"/>
    <n v="8.7962899999999997E-2"/>
    <n v="1.34357E-2"/>
    <n v="3.1339600000000002E-2"/>
    <n v="7.5464999999999994E-3"/>
    <n v="5.9880278333333335E-2"/>
    <n v="1"/>
    <n v="29.41"/>
    <n v="70.59"/>
    <n v="14.17"/>
    <n v="1093"/>
    <n v="175"/>
    <n v="4"/>
    <n v="0"/>
    <n v="9078.1222320637735"/>
    <n v="1101.7891939769709"/>
    <n v="96.8"/>
    <n v="100"/>
    <n v="96.8"/>
    <n v="44.25"/>
    <n v="0"/>
    <n v="100"/>
    <n v="7.67"/>
    <n v="2.4"/>
    <n v="3"/>
    <n v="15"/>
    <s v=""/>
    <s v=""/>
    <n v="0"/>
    <m/>
    <s v=""/>
    <n v="10"/>
    <n v="100"/>
    <n v="100"/>
    <n v="84"/>
    <n v="10"/>
    <n v="1"/>
    <n v="0"/>
    <n v="7"/>
    <n v="146.95990474548839"/>
    <n v="10"/>
    <n v="24"/>
    <n v="1093"/>
    <n v="1093"/>
  </r>
  <r>
    <x v="12"/>
    <x v="5"/>
    <n v="351780219"/>
    <s v="Guaraçaí"/>
    <n v="-0.31897637681607099"/>
    <n v="8440"/>
    <n v="6801"/>
    <n v="1639"/>
    <n v="14.849"/>
    <n v="80.58"/>
    <n v="2.194999999999999E-3"/>
    <n v="0"/>
    <n v="2.194999999999999E-3"/>
    <n v="0"/>
    <n v="0"/>
    <n v="6.8869999999999999E-4"/>
    <n v="3.4700000000000003E-5"/>
    <n v="1.4716000000000004E-3"/>
    <n v="1.7585531249999998E-2"/>
    <n v="0"/>
    <n v="0"/>
    <n v="100"/>
    <n v="4.71"/>
    <n v="363"/>
    <n v="116"/>
    <n v="1"/>
    <n v="0"/>
    <n v="15469.080568720377"/>
    <n v="1569.3270142180093"/>
    <n v="80.010000000000005"/>
    <n v="82.11"/>
    <n v="78.400000000000006"/>
    <n v="24.08"/>
    <s v=""/>
    <n v="98.94"/>
    <n v="0.15"/>
    <n v="0.1"/>
    <n v="0"/>
    <n v="0.5"/>
    <s v=""/>
    <s v=""/>
    <n v="0"/>
    <m/>
    <s v=""/>
    <n v="7.5"/>
    <n v="100"/>
    <n v="100"/>
    <n v="68"/>
    <n v="7.6"/>
    <n v="0"/>
    <n v="0"/>
    <n v="3"/>
    <n v="0"/>
    <n v="0"/>
    <n v="13"/>
    <n v="363"/>
    <n v="363"/>
  </r>
  <r>
    <x v="0"/>
    <x v="5"/>
    <n v="351780220"/>
    <s v="Guaraçaí"/>
    <m/>
    <m/>
    <m/>
    <m/>
    <m/>
    <m/>
    <n v="1.1600000000000001E-5"/>
    <n v="0"/>
    <n v="1.1600000000000001E-5"/>
    <n v="0"/>
    <n v="0"/>
    <n v="0"/>
    <n v="0"/>
    <n v="1.1600000000000001E-5"/>
    <n v="0"/>
    <n v="2"/>
    <n v="0"/>
    <n v="100"/>
    <m/>
    <s v=""/>
    <m/>
    <m/>
    <m/>
    <s v=""/>
    <s v=""/>
    <m/>
    <m/>
    <m/>
    <m/>
    <s v=""/>
    <m/>
    <m/>
    <m/>
    <m/>
    <m/>
    <s v=""/>
    <s v=""/>
    <m/>
    <m/>
    <s v=""/>
    <m/>
    <m/>
    <m/>
    <m/>
    <m/>
    <m/>
    <m/>
    <n v="5"/>
    <m/>
    <n v="0"/>
    <n v="1"/>
    <m/>
    <m/>
  </r>
  <r>
    <x v="9"/>
    <x v="5"/>
    <n v="351790112"/>
    <s v="Guaraci"/>
    <n v="1.1555525720828399"/>
    <n v="10494"/>
    <n v="9597"/>
    <n v="897"/>
    <n v="16.427"/>
    <n v="91.45"/>
    <n v="0.24793370000000001"/>
    <n v="0.21734310000000001"/>
    <n v="3.0590600000000003E-2"/>
    <n v="0.35"/>
    <n v="0"/>
    <n v="0"/>
    <n v="0.2390448"/>
    <n v="8.8889000000000017E-3"/>
    <n v="2.5294912499999999E-2"/>
    <n v="2"/>
    <n v="56.67"/>
    <n v="43.33"/>
    <n v="6.75"/>
    <n v="521"/>
    <n v="427"/>
    <n v="0"/>
    <n v="0"/>
    <n v="22899.210977701543"/>
    <n v="2674.5797598627782"/>
    <n v="92.56"/>
    <n v="100"/>
    <n v="92.56"/>
    <n v="18.809999999999999"/>
    <s v=""/>
    <n v="94.87"/>
    <n v="9.02"/>
    <n v="3.3"/>
    <n v="11.7"/>
    <n v="3.4"/>
    <s v=""/>
    <s v=""/>
    <n v="0"/>
    <m/>
    <s v=""/>
    <n v="7.7"/>
    <n v="100"/>
    <n v="100"/>
    <n v="18"/>
    <n v="4.7"/>
    <n v="0"/>
    <n v="0"/>
    <n v="1"/>
    <n v="0"/>
    <n v="17"/>
    <n v="13"/>
    <n v="521"/>
    <n v="521"/>
  </r>
  <r>
    <x v="10"/>
    <x v="5"/>
    <n v="351800815"/>
    <s v="Guarani d'Oeste"/>
    <n v="-0.183043502147895"/>
    <n v="1947"/>
    <n v="1728"/>
    <n v="219"/>
    <n v="23.033000000000001"/>
    <n v="88.75"/>
    <n v="2.6451800000000001E-2"/>
    <n v="2.59098E-2"/>
    <n v="5.4200000000000006E-4"/>
    <n v="0"/>
    <n v="0"/>
    <n v="0"/>
    <n v="2.6295599999999999E-2"/>
    <n v="1.562E-4"/>
    <n v="4.5784921875000007E-3"/>
    <n v="1"/>
    <n v="62.5"/>
    <n v="37.5"/>
    <n v="1.25"/>
    <n v="96"/>
    <n v="44"/>
    <n v="0"/>
    <n v="0"/>
    <n v="10690.169491525423"/>
    <n v="1133.8058551617871"/>
    <n v="90.3"/>
    <n v="100"/>
    <n v="86.04"/>
    <n v="20.41"/>
    <s v=""/>
    <n v="100"/>
    <n v="12.6"/>
    <n v="4"/>
    <n v="18.5"/>
    <n v="0.8"/>
    <n v="0"/>
    <s v=""/>
    <n v="0"/>
    <m/>
    <n v="0"/>
    <n v="10"/>
    <n v="95"/>
    <n v="95"/>
    <n v="54.2"/>
    <n v="6.9"/>
    <n v="0"/>
    <n v="0"/>
    <n v="1"/>
    <n v="0"/>
    <n v="5"/>
    <n v="3"/>
    <n v="91.2"/>
    <n v="91.2"/>
  </r>
  <r>
    <x v="2"/>
    <x v="5"/>
    <n v="351810716"/>
    <s v="Guarantã"/>
    <n v="8.1156603991350301E-2"/>
    <n v="6436"/>
    <n v="5689"/>
    <n v="747"/>
    <n v="13.936999999999999"/>
    <n v="88.39"/>
    <n v="9.8138699999999995E-2"/>
    <n v="6.3173499999999994E-2"/>
    <n v="3.4965199999999995E-2"/>
    <n v="0"/>
    <n v="2.6805499999999999E-2"/>
    <n v="8.1134000000000015E-3"/>
    <n v="6.3173499999999994E-2"/>
    <n v="4.6300000000000001E-5"/>
    <n v="1.4194396874999999E-2"/>
    <n v="4"/>
    <n v="33.33"/>
    <n v="66.67"/>
    <n v="3.97"/>
    <n v="306"/>
    <n v="270"/>
    <n v="0"/>
    <n v="2"/>
    <n v="16659.788688626475"/>
    <n v="1763.9776258545676"/>
    <n v="84.69"/>
    <n v="99.83"/>
    <n v="85.15"/>
    <n v="0"/>
    <n v="0"/>
    <n v="98.71"/>
    <n v="7.01"/>
    <n v="2.9"/>
    <n v="6.1"/>
    <n v="9.6999999999999993"/>
    <n v="0"/>
    <s v=""/>
    <n v="0"/>
    <m/>
    <n v="0"/>
    <n v="7.8"/>
    <n v="100"/>
    <n v="100"/>
    <n v="11.8"/>
    <n v="3.8"/>
    <n v="0"/>
    <n v="2"/>
    <n v="5"/>
    <n v="190.21590165309507"/>
    <n v="7"/>
    <n v="14"/>
    <n v="306"/>
    <n v="306"/>
  </r>
  <r>
    <x v="0"/>
    <x v="5"/>
    <n v="351810720"/>
    <s v="Guarantã"/>
    <m/>
    <m/>
    <m/>
    <m/>
    <m/>
    <m/>
    <n v="0"/>
    <n v="0"/>
    <n v="0"/>
    <n v="0"/>
    <n v="0"/>
    <n v="0"/>
    <n v="0"/>
    <n v="0"/>
    <n v="0"/>
    <n v="0"/>
    <n v="0"/>
    <n v="0"/>
    <m/>
    <s v=""/>
    <m/>
    <m/>
    <m/>
    <s v=""/>
    <s v=""/>
    <m/>
    <m/>
    <m/>
    <m/>
    <n v="100"/>
    <m/>
    <m/>
    <m/>
    <m/>
    <m/>
    <s v=""/>
    <s v=""/>
    <m/>
    <m/>
    <s v=""/>
    <m/>
    <m/>
    <m/>
    <m/>
    <m/>
    <m/>
    <m/>
    <n v="0"/>
    <m/>
    <n v="0"/>
    <n v="0"/>
    <m/>
    <m/>
  </r>
  <r>
    <x v="12"/>
    <x v="5"/>
    <n v="351820619"/>
    <s v="Guararapes"/>
    <n v="0.55395672631035597"/>
    <n v="31445"/>
    <n v="29351"/>
    <n v="2094"/>
    <n v="32.872"/>
    <n v="93.34"/>
    <n v="0.1532182"/>
    <n v="0.13505590000000001"/>
    <n v="1.8162299999999989E-2"/>
    <n v="0"/>
    <n v="0"/>
    <n v="3.7315600000000004E-2"/>
    <n v="0.115317"/>
    <n v="5.8560000000000003E-4"/>
    <n v="8.8587006857638886E-2"/>
    <n v="6"/>
    <n v="29.17"/>
    <n v="70.83"/>
    <n v="23.95"/>
    <n v="1617"/>
    <n v="1150"/>
    <n v="5"/>
    <n v="2"/>
    <n v="7050.3444108761332"/>
    <n v="681.96788042614105"/>
    <n v="92.55"/>
    <n v="100"/>
    <n v="92.55"/>
    <n v="37.299999999999997"/>
    <s v=""/>
    <n v="100"/>
    <n v="6.64"/>
    <n v="2.4"/>
    <n v="8"/>
    <n v="3.1"/>
    <n v="9"/>
    <n v="0.14191106906338699"/>
    <n v="0"/>
    <m/>
    <n v="0"/>
    <n v="9.1"/>
    <n v="100"/>
    <n v="100"/>
    <n v="28.9"/>
    <n v="5.0999999999999996"/>
    <n v="0"/>
    <n v="2"/>
    <n v="4"/>
    <n v="0"/>
    <n v="7"/>
    <n v="17"/>
    <n v="1617"/>
    <n v="1617"/>
  </r>
  <r>
    <x v="0"/>
    <x v="5"/>
    <n v="351820620"/>
    <s v="Guararapes"/>
    <m/>
    <m/>
    <m/>
    <m/>
    <m/>
    <m/>
    <n v="1.2102999999999999E-2"/>
    <n v="9.2592999999999998E-3"/>
    <n v="2.8437000000000002E-3"/>
    <n v="0"/>
    <n v="0"/>
    <n v="1.0925900000000001E-2"/>
    <n v="1.9700000000000001E-5"/>
    <n v="1.1574000000000001E-3"/>
    <n v="0"/>
    <n v="5"/>
    <n v="20"/>
    <n v="80"/>
    <m/>
    <s v=""/>
    <m/>
    <m/>
    <m/>
    <s v=""/>
    <s v=""/>
    <m/>
    <m/>
    <m/>
    <m/>
    <n v="11.1034482758621"/>
    <m/>
    <m/>
    <m/>
    <m/>
    <m/>
    <s v=""/>
    <s v=""/>
    <m/>
    <m/>
    <s v=""/>
    <m/>
    <m/>
    <m/>
    <m/>
    <m/>
    <m/>
    <m/>
    <n v="2"/>
    <m/>
    <n v="1"/>
    <n v="4"/>
    <m/>
    <m/>
  </r>
  <r>
    <x v="15"/>
    <x v="5"/>
    <n v="35183052"/>
    <s v="Guararema"/>
    <n v="1.42106270842983"/>
    <n v="27621"/>
    <n v="23769"/>
    <n v="3852"/>
    <n v="102.111"/>
    <n v="86.05"/>
    <n v="7.9034500000000008E-2"/>
    <n v="4.34832E-2"/>
    <n v="3.5551300000000001E-2"/>
    <n v="0.19"/>
    <n v="2.0124700000000002E-2"/>
    <n v="2.3391600000000002E-2"/>
    <n v="2.3909899999999991E-2"/>
    <n v="1.1608300000000007E-2"/>
    <n v="5.6248056562500003E-2"/>
    <n v="30"/>
    <n v="33.729999999999997"/>
    <n v="66.27"/>
    <n v="17.07"/>
    <n v="1317"/>
    <n v="214"/>
    <n v="2"/>
    <n v="0"/>
    <n v="4555.5425219941353"/>
    <n v="468.11339198435968"/>
    <n v="66.900000000000006"/>
    <n v="100"/>
    <n v="36.299999999999997"/>
    <n v="38.1"/>
    <s v=""/>
    <n v="77.739999999999995"/>
    <n v="4.57"/>
    <n v="2"/>
    <n v="3.3"/>
    <n v="8.6999999999999993"/>
    <n v="4"/>
    <n v="0.78960155490767703"/>
    <n v="0"/>
    <m/>
    <n v="0"/>
    <n v="10"/>
    <n v="87"/>
    <n v="86.13"/>
    <n v="83.8"/>
    <n v="9.8000000000000007"/>
    <n v="0"/>
    <n v="0"/>
    <n v="159"/>
    <n v="35.556784042444221"/>
    <n v="28"/>
    <n v="55"/>
    <n v="1145.79"/>
    <n v="1134.3321000000001"/>
  </r>
  <r>
    <x v="15"/>
    <x v="5"/>
    <n v="35184042"/>
    <s v="Guaratinguetá"/>
    <n v="0.62152906115067197"/>
    <n v="115446"/>
    <n v="110040"/>
    <n v="5406"/>
    <n v="153.63300000000001"/>
    <n v="95.32"/>
    <n v="1.3003877000000013"/>
    <n v="1.2487577000000012"/>
    <n v="5.1629999999999995E-2"/>
    <n v="0.2"/>
    <n v="0.71294460000000015"/>
    <n v="0.19458660000000003"/>
    <n v="0.38576349999999993"/>
    <n v="7.0929999999999986E-3"/>
    <n v="0.40219034722222224"/>
    <n v="21"/>
    <n v="61.18"/>
    <n v="38.82"/>
    <n v="102.09"/>
    <n v="6125"/>
    <n v="5254"/>
    <n v="17"/>
    <n v="1"/>
    <n v="3064.9300971882958"/>
    <n v="308.67834312145942"/>
    <n v="100"/>
    <n v="100"/>
    <n v="92"/>
    <n v="60.42"/>
    <n v="10.4707517751813"/>
    <n v="98.81"/>
    <n v="26.76"/>
    <n v="11.6"/>
    <n v="33.5"/>
    <n v="4.5999999999999996"/>
    <n v="0"/>
    <n v="5.0651114484301401"/>
    <n v="0"/>
    <m/>
    <n v="0"/>
    <n v="9.5"/>
    <n v="100"/>
    <n v="18"/>
    <n v="14.2"/>
    <n v="2.9"/>
    <n v="0"/>
    <n v="1"/>
    <n v="64"/>
    <n v="177.2792422603932"/>
    <n v="52"/>
    <n v="33"/>
    <n v="6125"/>
    <n v="1102.5"/>
  </r>
  <r>
    <x v="8"/>
    <x v="5"/>
    <n v="351850310"/>
    <s v="Guareí"/>
    <m/>
    <m/>
    <m/>
    <m/>
    <m/>
    <m/>
    <n v="0"/>
    <n v="0"/>
    <n v="0"/>
    <n v="0"/>
    <n v="0"/>
    <n v="0"/>
    <n v="0"/>
    <n v="0"/>
    <n v="0"/>
    <n v="0"/>
    <n v="0"/>
    <n v="0"/>
    <m/>
    <s v=""/>
    <m/>
    <m/>
    <m/>
    <s v=""/>
    <s v=""/>
    <m/>
    <m/>
    <m/>
    <m/>
    <n v="83"/>
    <m/>
    <m/>
    <m/>
    <m/>
    <m/>
    <s v=""/>
    <s v=""/>
    <m/>
    <m/>
    <s v=""/>
    <m/>
    <m/>
    <m/>
    <m/>
    <m/>
    <m/>
    <m/>
    <n v="0"/>
    <m/>
    <n v="0"/>
    <n v="0"/>
    <m/>
    <m/>
  </r>
  <r>
    <x v="14"/>
    <x v="5"/>
    <n v="351850314"/>
    <s v="Guareí"/>
    <n v="2.0657850342992399"/>
    <n v="15163"/>
    <n v="8758"/>
    <n v="6405"/>
    <n v="26.777000000000001"/>
    <n v="57.76"/>
    <n v="6.7676199999999992E-2"/>
    <n v="5.1938999999999999E-2"/>
    <n v="1.57372E-2"/>
    <n v="0"/>
    <n v="6.1959799999999995E-2"/>
    <n v="4.3622000000000001E-3"/>
    <n v="7.4069999999999995E-4"/>
    <n v="6.134999999999999E-4"/>
    <n v="2.5066334374999999E-2"/>
    <n v="3"/>
    <n v="33.33"/>
    <n v="66.67"/>
    <n v="6.82"/>
    <n v="526"/>
    <n v="194"/>
    <n v="5"/>
    <n v="1"/>
    <n v="12998.746949812043"/>
    <n v="1539.0516388577453"/>
    <n v="63.48"/>
    <n v="100"/>
    <n v="43.37"/>
    <n v="28.28"/>
    <s v=""/>
    <n v="100"/>
    <n v="2.4300000000000002"/>
    <n v="1.1000000000000001"/>
    <n v="2.5"/>
    <n v="2.1"/>
    <n v="8"/>
    <n v="22.2222222222222"/>
    <n v="0"/>
    <m/>
    <n v="210"/>
    <n v="9"/>
    <n v="79"/>
    <n v="79"/>
    <n v="63.1"/>
    <n v="6.8"/>
    <n v="0"/>
    <n v="1"/>
    <n v="7"/>
    <n v="247.34370439834206"/>
    <n v="4"/>
    <n v="8"/>
    <n v="415.54"/>
    <n v="415.54"/>
  </r>
  <r>
    <x v="3"/>
    <x v="5"/>
    <n v="35186029"/>
    <s v="Guariba"/>
    <n v="1.1722733765095401"/>
    <n v="37351"/>
    <n v="36676"/>
    <n v="675"/>
    <n v="138.107"/>
    <n v="98.19"/>
    <n v="0.1413267"/>
    <n v="3.9734000000000002E-3"/>
    <n v="0.13735330000000001"/>
    <n v="0.01"/>
    <n v="0.1120139"/>
    <n v="9.3762000000000012E-3"/>
    <n v="3.9351999999999998E-3"/>
    <n v="1.6001399999999999E-2"/>
    <n v="0.11070555402893519"/>
    <n v="3"/>
    <n v="14.29"/>
    <n v="85.71"/>
    <n v="30.16"/>
    <n v="2036"/>
    <n v="265"/>
    <n v="1"/>
    <n v="0"/>
    <n v="3064.8625204144469"/>
    <n v="363.05533988380506"/>
    <n v="97.37"/>
    <n v="100"/>
    <n v="100"/>
    <n v="25.75"/>
    <n v="31.380753138075299"/>
    <n v="99.44"/>
    <n v="10.79"/>
    <n v="3.9"/>
    <n v="0.5"/>
    <n v="31.9"/>
    <n v="3"/>
    <n v="0"/>
    <n v="0"/>
    <m/>
    <n v="76"/>
    <n v="9.6999999999999993"/>
    <n v="100"/>
    <n v="100"/>
    <n v="87"/>
    <n v="10"/>
    <n v="0"/>
    <n v="0"/>
    <n v="9"/>
    <n v="101.16926922268641"/>
    <n v="2"/>
    <n v="12"/>
    <n v="2036"/>
    <n v="2036"/>
  </r>
  <r>
    <x v="19"/>
    <x v="5"/>
    <n v="35187017"/>
    <s v="Guarujá"/>
    <n v="0.87132313780855497"/>
    <n v="303376"/>
    <n v="303318"/>
    <n v="58"/>
    <n v="2127.6109999999999"/>
    <n v="99.98"/>
    <n v="2.2024800000000011E-2"/>
    <n v="2.050600000000001E-2"/>
    <n v="1.518799999999999E-3"/>
    <n v="0"/>
    <n v="5.3199999999999999E-5"/>
    <n v="0"/>
    <n v="4.1669999999999999E-4"/>
    <n v="2.1554900000000012E-2"/>
    <n v="0.86750367199999989"/>
    <n v="6"/>
    <n v="61.11"/>
    <n v="38.89"/>
    <n v="280.05"/>
    <n v="16803"/>
    <n v="16616"/>
    <n v="29"/>
    <n v="1"/>
    <n v="831.60170877063445"/>
    <n v="106.02921786825591"/>
    <n v="82.08"/>
    <n v="100"/>
    <n v="62.8"/>
    <n v="51.25"/>
    <n v="10.009614898031501"/>
    <n v="82.09"/>
    <n v="0.74"/>
    <n v="0.3"/>
    <n v="1"/>
    <n v="0.1"/>
    <n v="3"/>
    <s v=""/>
    <n v="0"/>
    <m/>
    <n v="0"/>
    <n v="8.6999999999999993"/>
    <n v="62"/>
    <n v="3.72"/>
    <n v="1.1000000000000001"/>
    <n v="1.6"/>
    <n v="6"/>
    <n v="1"/>
    <n v="21"/>
    <n v="0"/>
    <n v="22"/>
    <n v="14"/>
    <n v="10417.86"/>
    <n v="625.07159999999999"/>
  </r>
  <r>
    <x v="15"/>
    <x v="5"/>
    <n v="35188002"/>
    <s v="Guarulhos"/>
    <m/>
    <m/>
    <m/>
    <m/>
    <m/>
    <m/>
    <n v="7.9166600000000004E-2"/>
    <n v="7.9166600000000004E-2"/>
    <n v="0"/>
    <n v="0"/>
    <n v="0"/>
    <n v="7.9166600000000004E-2"/>
    <n v="0"/>
    <n v="0"/>
    <n v="0"/>
    <n v="0"/>
    <n v="100"/>
    <n v="0"/>
    <m/>
    <s v=""/>
    <m/>
    <m/>
    <m/>
    <s v=""/>
    <s v=""/>
    <m/>
    <m/>
    <m/>
    <m/>
    <n v="4.67741935483871"/>
    <m/>
    <m/>
    <m/>
    <m/>
    <m/>
    <s v=""/>
    <s v=""/>
    <m/>
    <m/>
    <s v=""/>
    <m/>
    <m/>
    <m/>
    <m/>
    <m/>
    <m/>
    <m/>
    <n v="0"/>
    <m/>
    <n v="2"/>
    <n v="0"/>
    <m/>
    <m/>
  </r>
  <r>
    <x v="18"/>
    <x v="5"/>
    <n v="35188006"/>
    <s v="Guarulhos"/>
    <n v="1.1553436153273"/>
    <n v="1288364"/>
    <n v="1288364"/>
    <n v="0"/>
    <n v="4051.3319999999999"/>
    <n v="100"/>
    <n v="0.78668940000000198"/>
    <n v="0.21920949999999995"/>
    <n v="0.56747990000000204"/>
    <n v="0"/>
    <n v="0.31392950000000008"/>
    <n v="0.32882830000000007"/>
    <n v="2.7320000000000003E-4"/>
    <n v="0.14365839999999988"/>
    <n v="5.2553799075555556"/>
    <n v="15"/>
    <n v="10.43"/>
    <n v="89.57"/>
    <n v="1457.26"/>
    <n v="71538"/>
    <n v="70610"/>
    <n v="113"/>
    <n v="5"/>
    <n v="114.31017942134366"/>
    <n v="15.176083777565971"/>
    <n v="99.84"/>
    <n v="100"/>
    <n v="87.53"/>
    <n v="29.42"/>
    <s v=""/>
    <n v="99.84"/>
    <n v="48.37"/>
    <n v="18.5"/>
    <n v="25.5"/>
    <n v="91.5"/>
    <n v="0"/>
    <s v=""/>
    <n v="0"/>
    <m/>
    <n v="2023"/>
    <n v="9.6"/>
    <n v="86"/>
    <n v="1.3932"/>
    <n v="1.3"/>
    <n v="1.9"/>
    <n v="8"/>
    <n v="5"/>
    <n v="477"/>
    <n v="5.974829708287472"/>
    <n v="29"/>
    <n v="249"/>
    <n v="61522.68"/>
    <n v="996.667416"/>
  </r>
  <r>
    <x v="3"/>
    <x v="5"/>
    <n v="35188599"/>
    <s v="Guatapará"/>
    <n v="0.76407851030895202"/>
    <n v="7204"/>
    <n v="5555"/>
    <n v="1649"/>
    <n v="17.457999999999998"/>
    <n v="77.11"/>
    <n v="0.1048043"/>
    <n v="0.1026186"/>
    <n v="2.1857000000000005E-3"/>
    <n v="0.03"/>
    <n v="0"/>
    <n v="0"/>
    <n v="0.1027662"/>
    <n v="2.0381000000000002E-3"/>
    <n v="1.7550369791666666E-2"/>
    <n v="1"/>
    <n v="50"/>
    <n v="50"/>
    <n v="3.83"/>
    <n v="295"/>
    <n v="224"/>
    <n v="1"/>
    <n v="0"/>
    <n v="24601.932259855635"/>
    <n v="2932.9705719044964"/>
    <n v="93.55"/>
    <n v="100"/>
    <n v="93.55"/>
    <n v="50"/>
    <n v="20"/>
    <n v="93.55"/>
    <n v="5.16"/>
    <n v="1.9"/>
    <n v="7.5"/>
    <n v="0.3"/>
    <n v="0"/>
    <s v=""/>
    <n v="0"/>
    <m/>
    <n v="0"/>
    <n v="10"/>
    <n v="100"/>
    <n v="30"/>
    <n v="24.1"/>
    <n v="4"/>
    <n v="0"/>
    <n v="0"/>
    <n v="1"/>
    <n v="0"/>
    <n v="12"/>
    <n v="12"/>
    <n v="295"/>
    <n v="88.5"/>
  </r>
  <r>
    <x v="16"/>
    <x v="5"/>
    <n v="351890918"/>
    <s v="Guzolândia"/>
    <n v="0.842010767756318"/>
    <n v="4936"/>
    <n v="4296"/>
    <n v="640"/>
    <n v="19.457999999999998"/>
    <n v="87.03"/>
    <n v="1.9329999999999998E-4"/>
    <n v="0"/>
    <n v="1.9329999999999998E-4"/>
    <n v="0"/>
    <n v="0"/>
    <n v="1.3889999999999999E-4"/>
    <n v="0"/>
    <n v="5.4400000000000001E-5"/>
    <n v="1.1131708333333334E-2"/>
    <n v="0"/>
    <n v="0"/>
    <n v="100"/>
    <n v="3.02"/>
    <n v="233"/>
    <n v="30"/>
    <n v="0"/>
    <n v="0"/>
    <n v="11819.611021069692"/>
    <n v="958.34683954619106"/>
    <n v="86.6"/>
    <n v="100"/>
    <n v="85.07"/>
    <n v="16.09"/>
    <n v="21.818181818181799"/>
    <n v="100"/>
    <n v="0.08"/>
    <n v="0"/>
    <n v="0"/>
    <n v="0.3"/>
    <n v="0"/>
    <s v=""/>
    <n v="0"/>
    <m/>
    <n v="0"/>
    <n v="8.1999999999999993"/>
    <n v="97"/>
    <n v="97"/>
    <n v="87.1"/>
    <n v="9.6999999999999993"/>
    <n v="0"/>
    <n v="0"/>
    <n v="0"/>
    <n v="0"/>
    <n v="0"/>
    <n v="2"/>
    <n v="226.01"/>
    <n v="226.01"/>
  </r>
  <r>
    <x v="12"/>
    <x v="5"/>
    <n v="351890919"/>
    <s v="Guzolândia"/>
    <m/>
    <m/>
    <m/>
    <m/>
    <m/>
    <m/>
    <n v="2.7779999999999998E-4"/>
    <n v="0"/>
    <n v="2.7779999999999998E-4"/>
    <n v="0"/>
    <n v="0"/>
    <n v="0"/>
    <n v="0"/>
    <n v="2.7779999999999998E-4"/>
    <n v="0"/>
    <n v="0"/>
    <n v="0"/>
    <n v="100"/>
    <m/>
    <s v=""/>
    <m/>
    <m/>
    <m/>
    <s v=""/>
    <s v=""/>
    <m/>
    <m/>
    <m/>
    <m/>
    <n v="13.8"/>
    <m/>
    <m/>
    <m/>
    <m/>
    <m/>
    <s v=""/>
    <s v=""/>
    <m/>
    <m/>
    <s v=""/>
    <m/>
    <m/>
    <m/>
    <m/>
    <m/>
    <m/>
    <m/>
    <n v="1"/>
    <m/>
    <n v="0"/>
    <n v="1"/>
    <m/>
    <m/>
  </r>
  <r>
    <x v="0"/>
    <x v="5"/>
    <n v="351900620"/>
    <s v="Herculândia"/>
    <n v="0.71075404452047897"/>
    <n v="8980"/>
    <n v="8318"/>
    <n v="662"/>
    <n v="24.593"/>
    <n v="92.63"/>
    <n v="4.4515000000000006E-3"/>
    <n v="3.8540000000000004E-4"/>
    <n v="4.0661000000000004E-3"/>
    <n v="0"/>
    <n v="0"/>
    <n v="3.9525999999999997E-3"/>
    <n v="3.8540000000000004E-4"/>
    <n v="1.1350000000000001E-4"/>
    <n v="2.0013239583333332E-2"/>
    <n v="0"/>
    <n v="28.57"/>
    <n v="71.430000000000007"/>
    <n v="5.92"/>
    <n v="456"/>
    <n v="57"/>
    <n v="0"/>
    <n v="0"/>
    <n v="9306.2806236080178"/>
    <n v="1123.7772828507793"/>
    <n v="85.58"/>
    <n v="100"/>
    <n v="76.849999999999994"/>
    <n v="0"/>
    <s v=""/>
    <n v="93.73"/>
    <n v="1.84"/>
    <n v="0.8"/>
    <n v="0"/>
    <n v="6.5"/>
    <n v="0"/>
    <n v="4.08163265306122E-2"/>
    <n v="0"/>
    <m/>
    <n v="0"/>
    <n v="8"/>
    <n v="100"/>
    <n v="100"/>
    <n v="87.5"/>
    <n v="9.5"/>
    <n v="0"/>
    <n v="0"/>
    <n v="0"/>
    <n v="0"/>
    <n v="2"/>
    <n v="5"/>
    <n v="456"/>
    <n v="456"/>
  </r>
  <r>
    <x v="1"/>
    <x v="5"/>
    <n v="351900621"/>
    <s v="Herculândia"/>
    <m/>
    <m/>
    <m/>
    <m/>
    <m/>
    <m/>
    <n v="1.6753400000000002E-2"/>
    <n v="0"/>
    <n v="1.6753400000000002E-2"/>
    <n v="0"/>
    <n v="0"/>
    <n v="0"/>
    <n v="1.6741800000000001E-2"/>
    <n v="1.1600000000000001E-5"/>
    <n v="0"/>
    <n v="0"/>
    <n v="0"/>
    <n v="100"/>
    <m/>
    <s v=""/>
    <m/>
    <m/>
    <m/>
    <s v=""/>
    <s v=""/>
    <m/>
    <m/>
    <m/>
    <m/>
    <n v="30"/>
    <m/>
    <m/>
    <m/>
    <m/>
    <m/>
    <s v=""/>
    <s v=""/>
    <m/>
    <m/>
    <s v=""/>
    <m/>
    <m/>
    <m/>
    <m/>
    <m/>
    <m/>
    <m/>
    <n v="0"/>
    <m/>
    <n v="0"/>
    <n v="5"/>
    <m/>
    <m/>
  </r>
  <r>
    <x v="6"/>
    <x v="5"/>
    <n v="35190555"/>
    <s v="Holambra"/>
    <n v="3.5072464160269998"/>
    <n v="13060"/>
    <n v="10364"/>
    <n v="2696"/>
    <n v="203.17400000000001"/>
    <n v="79.36"/>
    <n v="8.2063399999999953E-2"/>
    <n v="3.8762600000000001E-2"/>
    <n v="4.3300799999999945E-2"/>
    <n v="0"/>
    <n v="0"/>
    <n v="3.6573999999999999E-3"/>
    <n v="6.564309999999994E-2"/>
    <n v="1.2762900000000008E-2"/>
    <n v="2.4633744791666665E-2"/>
    <n v="14"/>
    <n v="18.600000000000001"/>
    <n v="81.400000000000006"/>
    <n v="6.78"/>
    <n v="523"/>
    <n v="84"/>
    <n v="4"/>
    <n v="0"/>
    <n v="1907.614088820827"/>
    <n v="241.47013782542106"/>
    <n v="72.430000000000007"/>
    <n v="100"/>
    <n v="72.430000000000007"/>
    <n v="30"/>
    <s v=""/>
    <n v="100"/>
    <n v="28.3"/>
    <n v="10.4"/>
    <n v="20.399999999999999"/>
    <n v="43.3"/>
    <s v=""/>
    <s v=""/>
    <n v="15.313935681470101"/>
    <m/>
    <s v=""/>
    <n v="9.8000000000000007"/>
    <n v="100"/>
    <n v="100"/>
    <n v="83.9"/>
    <n v="10"/>
    <n v="0"/>
    <n v="0"/>
    <n v="7"/>
    <n v="0"/>
    <n v="32"/>
    <n v="140"/>
    <n v="523"/>
    <n v="523"/>
  </r>
  <r>
    <x v="6"/>
    <x v="5"/>
    <n v="35190715"/>
    <s v="Hortolândia"/>
    <n v="2.0700140003368399"/>
    <n v="211690"/>
    <n v="211690"/>
    <n v="0"/>
    <n v="3402.2820000000002"/>
    <n v="100"/>
    <n v="0.10671949999999998"/>
    <n v="3.8626200000000013E-2"/>
    <n v="6.8093299999999968E-2"/>
    <n v="0"/>
    <n v="4.1203000000000004E-3"/>
    <n v="4.1101100000000002E-2"/>
    <n v="2.4008200000000004E-2"/>
    <n v="3.7489900000000007E-2"/>
    <n v="0.73748483796296294"/>
    <n v="16"/>
    <n v="13.92"/>
    <n v="86.08"/>
    <n v="194.24"/>
    <n v="11654"/>
    <n v="2032"/>
    <n v="13"/>
    <n v="0"/>
    <n v="117.68831782323208"/>
    <n v="16.386980962728515"/>
    <n v="100"/>
    <n v="100"/>
    <n v="92.44"/>
    <n v="27.51"/>
    <s v=""/>
    <n v="100"/>
    <n v="35.57"/>
    <n v="13.5"/>
    <n v="20.3"/>
    <n v="61.9"/>
    <n v="16"/>
    <n v="0.12278727105290101"/>
    <n v="0.47238887051821099"/>
    <m/>
    <n v="0"/>
    <n v="9.8000000000000007"/>
    <n v="86"/>
    <n v="86"/>
    <n v="82.6"/>
    <n v="9.8000000000000007"/>
    <n v="0"/>
    <n v="0"/>
    <n v="117"/>
    <n v="0.54238403206343389"/>
    <n v="11"/>
    <n v="68"/>
    <n v="10022.44"/>
    <n v="10022.44"/>
  </r>
  <r>
    <x v="7"/>
    <x v="5"/>
    <n v="351910513"/>
    <s v="Iacanga"/>
    <n v="1.60690140277964"/>
    <n v="10702"/>
    <n v="9411"/>
    <n v="1291"/>
    <n v="19.527999999999999"/>
    <n v="87.94"/>
    <n v="0.2265305"/>
    <n v="0.1719106"/>
    <n v="5.4619900000000006E-2"/>
    <n v="0"/>
    <n v="0"/>
    <n v="0.1275462"/>
    <n v="5.8992500000000003E-2"/>
    <n v="3.9991800000000001E-2"/>
    <n v="2.4363771874999995E-2"/>
    <n v="3"/>
    <n v="47.83"/>
    <n v="52.17"/>
    <n v="6.75"/>
    <n v="521"/>
    <n v="83"/>
    <n v="0"/>
    <n v="0"/>
    <n v="13083.520837226686"/>
    <n v="1296.5651280134559"/>
    <n v="87.42"/>
    <n v="97.43"/>
    <n v="81.92"/>
    <n v="17.940000000000001"/>
    <n v="67.176870748299294"/>
    <n v="100"/>
    <n v="25.24"/>
    <n v="12.3"/>
    <n v="28.5"/>
    <n v="12.4"/>
    <n v="3"/>
    <s v=""/>
    <n v="0"/>
    <m/>
    <n v="0"/>
    <n v="8.6"/>
    <n v="96.64"/>
    <n v="96.64"/>
    <n v="84.1"/>
    <n v="9.8000000000000007"/>
    <n v="0"/>
    <n v="0"/>
    <n v="18"/>
    <n v="0"/>
    <n v="11"/>
    <n v="12"/>
    <n v="503.49439999999998"/>
    <n v="503.49439999999998"/>
  </r>
  <r>
    <x v="2"/>
    <x v="5"/>
    <n v="351910516"/>
    <s v="Iacanga"/>
    <m/>
    <m/>
    <m/>
    <m/>
    <m/>
    <m/>
    <n v="0.31875940000000014"/>
    <n v="0.31875940000000014"/>
    <n v="0"/>
    <n v="0"/>
    <n v="0"/>
    <n v="0"/>
    <n v="0.31875940000000014"/>
    <n v="0"/>
    <n v="0"/>
    <n v="3"/>
    <n v="100"/>
    <n v="0"/>
    <m/>
    <s v=""/>
    <m/>
    <m/>
    <m/>
    <s v=""/>
    <s v=""/>
    <m/>
    <m/>
    <m/>
    <m/>
    <n v="15.853658536585399"/>
    <m/>
    <m/>
    <m/>
    <m/>
    <m/>
    <s v=""/>
    <s v=""/>
    <m/>
    <m/>
    <s v=""/>
    <m/>
    <m/>
    <m/>
    <m/>
    <m/>
    <m/>
    <m/>
    <n v="0"/>
    <m/>
    <n v="14"/>
    <n v="0"/>
    <m/>
    <m/>
  </r>
  <r>
    <x v="0"/>
    <x v="5"/>
    <n v="351920420"/>
    <s v="Iacri"/>
    <n v="-0.37314850305654201"/>
    <n v="6353"/>
    <n v="5199"/>
    <n v="1154"/>
    <n v="19.606000000000002"/>
    <n v="81.84"/>
    <n v="1.2697000000000001E-3"/>
    <n v="1.1111000000000001E-3"/>
    <n v="1.5860000000000001E-4"/>
    <n v="0"/>
    <n v="0"/>
    <n v="0"/>
    <n v="1.1458E-3"/>
    <n v="1.239E-4"/>
    <n v="1.3943511458333332E-2"/>
    <n v="2"/>
    <n v="20"/>
    <n v="80"/>
    <n v="3.57"/>
    <n v="275"/>
    <n v="52"/>
    <n v="0"/>
    <n v="0"/>
    <n v="11863.850149535652"/>
    <n v="1439.5466708641591"/>
    <n v="84.28"/>
    <n v="100"/>
    <n v="83.21"/>
    <n v="18.43"/>
    <s v=""/>
    <n v="100"/>
    <n v="0.73"/>
    <n v="0.3"/>
    <n v="0.8"/>
    <n v="0.4"/>
    <n v="0"/>
    <s v=""/>
    <n v="0"/>
    <m/>
    <n v="0"/>
    <n v="9.4"/>
    <n v="100"/>
    <n v="100"/>
    <n v="81.099999999999994"/>
    <n v="9.6999999999999993"/>
    <n v="0"/>
    <n v="0"/>
    <n v="0"/>
    <n v="0"/>
    <n v="1"/>
    <n v="4"/>
    <n v="275"/>
    <n v="275"/>
  </r>
  <r>
    <x v="1"/>
    <x v="5"/>
    <n v="351920421"/>
    <s v="Iacri"/>
    <m/>
    <m/>
    <m/>
    <m/>
    <m/>
    <m/>
    <n v="6.0946999999999998E-3"/>
    <n v="5.0000000000000001E-3"/>
    <n v="1.0947000000000001E-3"/>
    <n v="0"/>
    <n v="0"/>
    <n v="1.019E-4"/>
    <n v="5.0000000000000001E-3"/>
    <n v="9.9280000000000006E-4"/>
    <n v="0"/>
    <n v="4"/>
    <n v="33.33"/>
    <n v="66.67"/>
    <m/>
    <s v=""/>
    <m/>
    <m/>
    <m/>
    <s v=""/>
    <s v=""/>
    <m/>
    <m/>
    <m/>
    <m/>
    <n v="33.3333333333333"/>
    <m/>
    <m/>
    <m/>
    <m/>
    <m/>
    <s v=""/>
    <s v=""/>
    <m/>
    <m/>
    <s v=""/>
    <m/>
    <m/>
    <m/>
    <m/>
    <m/>
    <m/>
    <m/>
    <n v="0"/>
    <m/>
    <n v="2"/>
    <n v="4"/>
    <m/>
    <m/>
  </r>
  <r>
    <x v="5"/>
    <x v="5"/>
    <n v="351925317"/>
    <s v="Iaras"/>
    <n v="3.55499347772066"/>
    <n v="6624"/>
    <n v="2947"/>
    <n v="3677"/>
    <n v="16.503"/>
    <n v="44.49"/>
    <n v="0.17335340000000005"/>
    <n v="0.15559110000000004"/>
    <n v="1.7762300000000002E-2"/>
    <n v="0"/>
    <n v="5.7241000000000002E-3"/>
    <n v="0"/>
    <n v="0.16450080000000003"/>
    <n v="3.1285000000000002E-3"/>
    <n v="6.2445000000000009E-3"/>
    <n v="12"/>
    <n v="47.06"/>
    <n v="52.94"/>
    <n v="2.48"/>
    <n v="191"/>
    <n v="31"/>
    <n v="0"/>
    <n v="0"/>
    <n v="17805.652173913044"/>
    <n v="1951.9565217391303"/>
    <n v="36.200000000000003"/>
    <n v="100"/>
    <n v="31.62"/>
    <n v="23.54"/>
    <s v=""/>
    <n v="81.36"/>
    <n v="8.76"/>
    <n v="4.5999999999999996"/>
    <n v="9.9"/>
    <n v="4.3"/>
    <n v="0"/>
    <s v=""/>
    <n v="0"/>
    <m/>
    <n v="0"/>
    <n v="7.3"/>
    <n v="91"/>
    <n v="91"/>
    <n v="83.8"/>
    <n v="9.6999999999999993"/>
    <n v="0"/>
    <n v="0"/>
    <n v="6"/>
    <n v="96.084554407878926"/>
    <n v="16"/>
    <n v="18"/>
    <n v="173.81"/>
    <n v="173.81"/>
  </r>
  <r>
    <x v="3"/>
    <x v="5"/>
    <n v="35193039"/>
    <s v="Ibaté"/>
    <m/>
    <m/>
    <m/>
    <m/>
    <m/>
    <m/>
    <n v="1.852E-4"/>
    <n v="9.2600000000000001E-5"/>
    <n v="9.2600000000000001E-5"/>
    <n v="0"/>
    <n v="0"/>
    <n v="0"/>
    <n v="0"/>
    <n v="1.852E-4"/>
    <n v="0"/>
    <n v="3"/>
    <n v="50"/>
    <n v="50"/>
    <m/>
    <s v=""/>
    <m/>
    <m/>
    <m/>
    <s v=""/>
    <s v=""/>
    <m/>
    <m/>
    <m/>
    <m/>
    <n v="12.0141342756184"/>
    <m/>
    <m/>
    <m/>
    <m/>
    <m/>
    <s v=""/>
    <s v=""/>
    <m/>
    <m/>
    <s v=""/>
    <m/>
    <m/>
    <m/>
    <m/>
    <m/>
    <m/>
    <m/>
    <n v="0"/>
    <m/>
    <n v="2"/>
    <n v="2"/>
    <m/>
    <m/>
  </r>
  <r>
    <x v="7"/>
    <x v="5"/>
    <n v="351930313"/>
    <s v="Ibaté"/>
    <n v="1.40872975193493"/>
    <n v="32816"/>
    <n v="31616"/>
    <n v="1200"/>
    <n v="113.33799999999999"/>
    <n v="96.34"/>
    <n v="0.1928359"/>
    <n v="0.1869229"/>
    <n v="5.9129999999999999E-3"/>
    <n v="0"/>
    <n v="0"/>
    <n v="0.1358248"/>
    <n v="5.2600600000000004E-2"/>
    <n v="4.4104999999999995E-3"/>
    <n v="8.0014922361111115E-2"/>
    <n v="6"/>
    <n v="48.15"/>
    <n v="51.85"/>
    <n v="25.76"/>
    <n v="1739"/>
    <n v="1043"/>
    <n v="1"/>
    <n v="1"/>
    <n v="2479.3661628473915"/>
    <n v="269.07849829351534"/>
    <m/>
    <m/>
    <m/>
    <m/>
    <s v=""/>
    <m/>
    <n v="15.2"/>
    <n v="7.5"/>
    <n v="18.899999999999999"/>
    <n v="2.1"/>
    <s v=""/>
    <s v=""/>
    <n v="0"/>
    <m/>
    <s v=""/>
    <n v="9.1"/>
    <n v="100"/>
    <n v="50"/>
    <n v="40"/>
    <n v="4.8"/>
    <n v="0"/>
    <n v="1"/>
    <n v="6"/>
    <n v="0"/>
    <n v="13"/>
    <n v="14"/>
    <n v="1739"/>
    <n v="869.5"/>
  </r>
  <r>
    <x v="2"/>
    <x v="5"/>
    <n v="351940216"/>
    <s v="Ibirá"/>
    <n v="1.29001661202537"/>
    <n v="11521"/>
    <n v="10716"/>
    <n v="805"/>
    <n v="42.552"/>
    <n v="93.01"/>
    <n v="8.43859E-2"/>
    <n v="7.1395E-2"/>
    <n v="1.2990899999999996E-2"/>
    <n v="0"/>
    <n v="2.9075E-2"/>
    <n v="3.5109999999999997E-4"/>
    <n v="4.9676399999999996E-2"/>
    <n v="5.283399999999998E-3"/>
    <n v="3.1306730695601852E-2"/>
    <n v="4"/>
    <n v="20.59"/>
    <n v="79.41"/>
    <n v="7.65"/>
    <n v="591"/>
    <n v="126"/>
    <n v="3"/>
    <n v="0"/>
    <n v="5529.2700286433474"/>
    <n v="492.70723027514958"/>
    <n v="89.27"/>
    <n v="100"/>
    <n v="87.27"/>
    <n v="15.83"/>
    <s v=""/>
    <n v="96.83"/>
    <n v="10.29"/>
    <n v="4.2"/>
    <n v="11.2"/>
    <n v="7.2"/>
    <n v="0"/>
    <s v=""/>
    <n v="0"/>
    <m/>
    <n v="0"/>
    <n v="9"/>
    <n v="98"/>
    <n v="98"/>
    <n v="78.7"/>
    <n v="8.6"/>
    <n v="0"/>
    <n v="0"/>
    <n v="4"/>
    <n v="92.631837805006214"/>
    <n v="7"/>
    <n v="27"/>
    <n v="579.17999999999995"/>
    <n v="579.17999999999995"/>
  </r>
  <r>
    <x v="5"/>
    <x v="5"/>
    <n v="351950117"/>
    <s v="Ibirarema"/>
    <n v="1.3978955048364701"/>
    <n v="7121"/>
    <n v="6643"/>
    <n v="478"/>
    <n v="31.170999999999999"/>
    <n v="93.29"/>
    <n v="0.19046830000000001"/>
    <n v="0.18593100000000001"/>
    <n v="4.5373000000000011E-3"/>
    <n v="0"/>
    <n v="4.3287000000000004E-3"/>
    <n v="0.1745139"/>
    <n v="1.1451800000000002E-2"/>
    <n v="1.739E-4"/>
    <n v="1.6969862239583335E-2"/>
    <n v="2"/>
    <n v="50"/>
    <n v="50"/>
    <n v="4.7699999999999996"/>
    <n v="368"/>
    <n v="56"/>
    <n v="0"/>
    <n v="0"/>
    <n v="9388.613958713664"/>
    <n v="1018.5760426906337"/>
    <n v="91.51"/>
    <n v="92.37"/>
    <n v="91.51"/>
    <n v="46.27"/>
    <n v="12.280701754386"/>
    <n v="99.08"/>
    <n v="17.010000000000002"/>
    <n v="9"/>
    <n v="20.9"/>
    <n v="2"/>
    <n v="5"/>
    <n v="0"/>
    <n v="0"/>
    <m/>
    <n v="0"/>
    <n v="8.5"/>
    <n v="98.6"/>
    <n v="98.6"/>
    <n v="84.8"/>
    <n v="9.8000000000000007"/>
    <n v="0"/>
    <n v="0"/>
    <n v="0"/>
    <n v="23.571199008732869"/>
    <n v="4"/>
    <n v="4"/>
    <n v="362.84800000000001"/>
    <n v="362.84800000000001"/>
  </r>
  <r>
    <x v="7"/>
    <x v="5"/>
    <n v="351960013"/>
    <s v="Ibitinga"/>
    <n v="1.19240094206181"/>
    <n v="56057"/>
    <n v="54092"/>
    <n v="1965"/>
    <n v="81.397999999999996"/>
    <n v="96.49"/>
    <n v="0.4569322999999999"/>
    <n v="0.17319210000000002"/>
    <n v="0.28374019999999989"/>
    <n v="0"/>
    <n v="0.1978009"/>
    <n v="7.1952000000000006E-3"/>
    <n v="0.16704379999999999"/>
    <n v="8.4892399999999979E-2"/>
    <n v="0.1638963293460648"/>
    <n v="8"/>
    <n v="24"/>
    <n v="76"/>
    <n v="44.3"/>
    <n v="2990"/>
    <n v="2990"/>
    <n v="2"/>
    <n v="1"/>
    <n v="3116.6391351659918"/>
    <n v="315.03933496262732"/>
    <n v="96.05"/>
    <n v="97.78"/>
    <n v="96.05"/>
    <n v="12.35"/>
    <n v="4.46286260758687"/>
    <n v="100"/>
    <n v="20.87"/>
    <n v="10.4"/>
    <n v="13.2"/>
    <n v="50.7"/>
    <s v=""/>
    <s v=""/>
    <n v="0"/>
    <m/>
    <s v=""/>
    <n v="9.8000000000000007"/>
    <n v="82"/>
    <n v="0"/>
    <n v="0"/>
    <n v="1.2"/>
    <n v="0"/>
    <n v="1"/>
    <n v="8"/>
    <n v="120.80807470796115"/>
    <n v="24"/>
    <n v="76"/>
    <n v="2451.8000000000002"/>
    <n v="0"/>
  </r>
  <r>
    <x v="2"/>
    <x v="5"/>
    <n v="351960016"/>
    <s v="Ibitinga"/>
    <m/>
    <m/>
    <m/>
    <m/>
    <m/>
    <m/>
    <n v="0.11712809999999999"/>
    <n v="0.11691979999999999"/>
    <n v="2.0829999999999999E-4"/>
    <n v="0"/>
    <n v="0"/>
    <n v="2.0829999999999999E-4"/>
    <n v="0.11691979999999999"/>
    <n v="0"/>
    <n v="0"/>
    <n v="5"/>
    <n v="90"/>
    <n v="10"/>
    <m/>
    <s v=""/>
    <m/>
    <m/>
    <m/>
    <s v=""/>
    <s v=""/>
    <m/>
    <m/>
    <m/>
    <m/>
    <s v=""/>
    <m/>
    <m/>
    <m/>
    <m/>
    <m/>
    <s v=""/>
    <s v=""/>
    <m/>
    <m/>
    <s v=""/>
    <m/>
    <m/>
    <m/>
    <m/>
    <m/>
    <m/>
    <m/>
    <n v="0"/>
    <m/>
    <n v="9"/>
    <n v="1"/>
    <m/>
    <m/>
  </r>
  <r>
    <x v="18"/>
    <x v="5"/>
    <n v="35197096"/>
    <s v="Ibiúna"/>
    <m/>
    <m/>
    <m/>
    <m/>
    <m/>
    <m/>
    <n v="0"/>
    <n v="0"/>
    <n v="0"/>
    <n v="0"/>
    <n v="0"/>
    <n v="0"/>
    <n v="0"/>
    <n v="0"/>
    <n v="0"/>
    <n v="0"/>
    <n v="0"/>
    <n v="0"/>
    <m/>
    <s v=""/>
    <m/>
    <m/>
    <m/>
    <s v=""/>
    <s v=""/>
    <m/>
    <m/>
    <m/>
    <m/>
    <s v=""/>
    <m/>
    <m/>
    <m/>
    <m/>
    <m/>
    <s v=""/>
    <s v=""/>
    <m/>
    <m/>
    <s v=""/>
    <m/>
    <m/>
    <m/>
    <m/>
    <m/>
    <m/>
    <m/>
    <n v="0"/>
    <m/>
    <n v="0"/>
    <n v="0"/>
    <m/>
    <m/>
  </r>
  <r>
    <x v="8"/>
    <x v="5"/>
    <n v="351970910"/>
    <s v="Ibiúna"/>
    <n v="0.79443095680098397"/>
    <n v="73857"/>
    <n v="26549"/>
    <n v="47308"/>
    <n v="69.697000000000003"/>
    <n v="35.950000000000003"/>
    <n v="0.31909039999999939"/>
    <n v="0.27920639999999941"/>
    <n v="3.9883999999999989E-2"/>
    <n v="0"/>
    <n v="0.13540279999999999"/>
    <n v="3.9212899999999981E-2"/>
    <n v="0.10416439999999998"/>
    <n v="4.0310299999999993E-2"/>
    <n v="9.8246051701388892E-2"/>
    <n v="98"/>
    <n v="68.58"/>
    <n v="31.42"/>
    <n v="21.41"/>
    <n v="1446"/>
    <n v="977"/>
    <n v="3"/>
    <n v="0"/>
    <n v="8428.7290304236558"/>
    <n v="1140.0560542670298"/>
    <n v="43.7"/>
    <m/>
    <n v="16.600000000000001"/>
    <n v="46.87"/>
    <s v=""/>
    <n v="100"/>
    <n v="3.89"/>
    <n v="1.6"/>
    <n v="5"/>
    <n v="1.5"/>
    <s v=""/>
    <s v=""/>
    <n v="0"/>
    <m/>
    <s v=""/>
    <n v="7.2"/>
    <n v="36"/>
    <n v="36"/>
    <n v="32.4"/>
    <n v="4.7"/>
    <n v="0"/>
    <n v="0"/>
    <n v="146"/>
    <n v="137.41010214875791"/>
    <n v="155"/>
    <n v="71"/>
    <n v="520.55999999999995"/>
    <n v="520.55999999999995"/>
  </r>
  <r>
    <x v="17"/>
    <x v="5"/>
    <n v="351970911"/>
    <s v="Ibiúna"/>
    <m/>
    <m/>
    <m/>
    <m/>
    <m/>
    <m/>
    <n v="0"/>
    <n v="0"/>
    <n v="0"/>
    <n v="0"/>
    <n v="0"/>
    <n v="0"/>
    <n v="0"/>
    <n v="0"/>
    <n v="0"/>
    <n v="0"/>
    <n v="0"/>
    <n v="0"/>
    <m/>
    <s v=""/>
    <m/>
    <m/>
    <m/>
    <s v=""/>
    <s v=""/>
    <m/>
    <m/>
    <m/>
    <m/>
    <s v=""/>
    <m/>
    <m/>
    <m/>
    <m/>
    <m/>
    <s v=""/>
    <s v=""/>
    <m/>
    <m/>
    <s v=""/>
    <m/>
    <m/>
    <m/>
    <m/>
    <m/>
    <m/>
    <m/>
    <n v="16"/>
    <m/>
    <n v="0"/>
    <n v="0"/>
    <m/>
    <m/>
  </r>
  <r>
    <x v="9"/>
    <x v="5"/>
    <n v="351980812"/>
    <s v="Icém"/>
    <n v="0.87296491429675904"/>
    <n v="7760"/>
    <n v="6694"/>
    <n v="1066"/>
    <n v="21.37"/>
    <n v="86.26"/>
    <n v="3.1284699999999999E-2"/>
    <n v="2.52585E-2"/>
    <n v="6.0261999999999998E-3"/>
    <n v="1.93"/>
    <n v="2.1941800000000001E-2"/>
    <n v="1.4468E-3"/>
    <n v="7.4979999999999995E-3"/>
    <n v="3.9809999999999997E-4"/>
    <n v="1.8389583333333334E-2"/>
    <n v="6"/>
    <n v="33.33"/>
    <n v="66.67"/>
    <n v="4.8"/>
    <n v="371"/>
    <n v="48"/>
    <n v="1"/>
    <n v="0"/>
    <n v="14467.546391752578"/>
    <n v="1625.5670103092784"/>
    <n v="91"/>
    <n v="100"/>
    <n v="89.52"/>
    <n v="22.3"/>
    <s v=""/>
    <n v="100"/>
    <n v="13.12"/>
    <n v="4.5"/>
    <n v="18"/>
    <n v="3.1"/>
    <n v="0"/>
    <s v=""/>
    <n v="0"/>
    <m/>
    <n v="0"/>
    <n v="4"/>
    <n v="100"/>
    <n v="100"/>
    <n v="87.1"/>
    <n v="10"/>
    <n v="0"/>
    <n v="0"/>
    <n v="0"/>
    <n v="119.63294437521242"/>
    <n v="4"/>
    <n v="8"/>
    <n v="371"/>
    <n v="371"/>
  </r>
  <r>
    <x v="10"/>
    <x v="5"/>
    <n v="351980815"/>
    <s v="Icém"/>
    <m/>
    <m/>
    <m/>
    <m/>
    <m/>
    <m/>
    <n v="0.13012209999999999"/>
    <n v="0.12376189999999999"/>
    <n v="6.3601999999999999E-3"/>
    <n v="0"/>
    <n v="5.5555999999999999E-3"/>
    <n v="0.11506040000000001"/>
    <n v="3.3333E-3"/>
    <n v="6.1728E-3"/>
    <n v="0"/>
    <n v="2"/>
    <n v="46.67"/>
    <n v="53.33"/>
    <m/>
    <s v=""/>
    <m/>
    <m/>
    <m/>
    <s v=""/>
    <s v=""/>
    <m/>
    <m/>
    <m/>
    <m/>
    <n v="16.6666666666667"/>
    <m/>
    <m/>
    <m/>
    <m/>
    <m/>
    <s v=""/>
    <s v=""/>
    <m/>
    <m/>
    <s v=""/>
    <m/>
    <m/>
    <m/>
    <m/>
    <m/>
    <m/>
    <m/>
    <n v="5"/>
    <m/>
    <n v="7"/>
    <n v="8"/>
    <m/>
    <m/>
  </r>
  <r>
    <x v="5"/>
    <x v="5"/>
    <n v="351990717"/>
    <s v="Iepê"/>
    <m/>
    <m/>
    <m/>
    <m/>
    <m/>
    <m/>
    <n v="0"/>
    <n v="0"/>
    <n v="0"/>
    <n v="0"/>
    <n v="0"/>
    <n v="0"/>
    <n v="0"/>
    <n v="0"/>
    <n v="0"/>
    <n v="0"/>
    <n v="0"/>
    <n v="0"/>
    <m/>
    <s v=""/>
    <m/>
    <m/>
    <m/>
    <s v=""/>
    <s v=""/>
    <m/>
    <m/>
    <m/>
    <m/>
    <s v=""/>
    <m/>
    <m/>
    <m/>
    <m/>
    <m/>
    <s v=""/>
    <s v=""/>
    <m/>
    <m/>
    <s v=""/>
    <m/>
    <m/>
    <m/>
    <m/>
    <m/>
    <m/>
    <m/>
    <n v="0"/>
    <m/>
    <n v="0"/>
    <n v="0"/>
    <m/>
    <m/>
  </r>
  <r>
    <x v="13"/>
    <x v="5"/>
    <n v="351990722"/>
    <s v="Iepê"/>
    <n v="0.41347174479868798"/>
    <n v="7768"/>
    <n v="7075"/>
    <n v="693"/>
    <n v="13.032"/>
    <n v="91.08"/>
    <n v="4.5964000000000005E-3"/>
    <n v="0"/>
    <n v="4.5964000000000005E-3"/>
    <n v="0.13"/>
    <n v="1.8110999999999999E-3"/>
    <n v="9.5830000000000004E-4"/>
    <n v="8.3339999999999998E-4"/>
    <n v="9.9360000000000008E-4"/>
    <n v="1.7060368854166667E-2"/>
    <n v="2"/>
    <n v="0"/>
    <n v="100"/>
    <n v="4.99"/>
    <n v="385"/>
    <n v="56"/>
    <n v="0"/>
    <n v="0"/>
    <n v="19324.3254376931"/>
    <n v="2517.0339855818738"/>
    <m/>
    <n v="100"/>
    <m/>
    <m/>
    <s v=""/>
    <m/>
    <n v="0.19"/>
    <n v="0.1"/>
    <n v="0"/>
    <n v="0.7"/>
    <s v=""/>
    <s v=""/>
    <n v="0"/>
    <m/>
    <s v=""/>
    <n v="7.9"/>
    <n v="95"/>
    <n v="95"/>
    <n v="85.5"/>
    <n v="9.9"/>
    <n v="0"/>
    <n v="0"/>
    <n v="0"/>
    <n v="11.72307596099564"/>
    <n v="0"/>
    <n v="8"/>
    <n v="365.75"/>
    <n v="365.75"/>
  </r>
  <r>
    <x v="8"/>
    <x v="5"/>
    <n v="352000410"/>
    <s v="Igaraçu do Tietê"/>
    <m/>
    <m/>
    <m/>
    <m/>
    <m/>
    <m/>
    <n v="0"/>
    <n v="0"/>
    <n v="0"/>
    <n v="0"/>
    <n v="0"/>
    <n v="0"/>
    <n v="0"/>
    <n v="0"/>
    <n v="0"/>
    <n v="0"/>
    <n v="0"/>
    <n v="0"/>
    <m/>
    <s v=""/>
    <m/>
    <m/>
    <m/>
    <s v=""/>
    <s v=""/>
    <m/>
    <m/>
    <m/>
    <m/>
    <s v=""/>
    <m/>
    <m/>
    <m/>
    <m/>
    <m/>
    <s v=""/>
    <s v=""/>
    <m/>
    <m/>
    <s v=""/>
    <m/>
    <m/>
    <m/>
    <m/>
    <m/>
    <m/>
    <m/>
    <n v="0"/>
    <m/>
    <n v="0"/>
    <n v="0"/>
    <m/>
    <m/>
  </r>
  <r>
    <x v="7"/>
    <x v="5"/>
    <n v="352000413"/>
    <s v="Igaraçu do Tietê"/>
    <n v="0.29627458986689598"/>
    <n v="23739"/>
    <n v="23603"/>
    <n v="136"/>
    <n v="245.69399999999999"/>
    <n v="99.43"/>
    <n v="0.19744580000000003"/>
    <n v="0.19712170000000004"/>
    <n v="3.2409999999999996E-4"/>
    <n v="0"/>
    <n v="0"/>
    <n v="0"/>
    <n v="0.19350000000000006"/>
    <n v="3.9457999999999993E-3"/>
    <n v="7.1401169579861104E-2"/>
    <n v="12"/>
    <n v="87.5"/>
    <n v="12.5"/>
    <n v="17.02"/>
    <n v="1313"/>
    <n v="525"/>
    <n v="1"/>
    <n v="0"/>
    <n v="1049.4730190825223"/>
    <n v="119.56021736383163"/>
    <n v="98.81"/>
    <n v="98.16"/>
    <n v="98.81"/>
    <n v="1.51"/>
    <s v=""/>
    <n v="99.11"/>
    <n v="53.36"/>
    <n v="25"/>
    <n v="70.400000000000006"/>
    <n v="0.4"/>
    <s v=""/>
    <s v=""/>
    <n v="0"/>
    <m/>
    <s v=""/>
    <n v="9"/>
    <n v="80"/>
    <n v="80"/>
    <n v="60"/>
    <n v="6.9"/>
    <n v="0"/>
    <n v="0"/>
    <n v="2"/>
    <n v="0"/>
    <n v="14"/>
    <n v="2"/>
    <n v="1050.4000000000001"/>
    <n v="1050.4000000000001"/>
  </r>
  <r>
    <x v="11"/>
    <x v="5"/>
    <n v="35201038"/>
    <s v="Igarapava"/>
    <n v="0.65734606317127098"/>
    <n v="28761"/>
    <n v="27304"/>
    <n v="1457"/>
    <n v="61.572000000000003"/>
    <n v="94.93"/>
    <n v="0.13394859999999997"/>
    <n v="3.7415E-3"/>
    <n v="0.13020709999999996"/>
    <n v="0.63"/>
    <n v="9.1921300000000011E-2"/>
    <n v="3.1200699999999994E-2"/>
    <n v="2.0485999999999998E-3"/>
    <n v="8.7779999999999976E-3"/>
    <n v="8.0412793350694428E-2"/>
    <n v="2"/>
    <n v="12.2"/>
    <n v="87.8"/>
    <n v="22.43"/>
    <n v="1514"/>
    <n v="380"/>
    <n v="2"/>
    <n v="0"/>
    <n v="8322.3198080734328"/>
    <n v="1019.7308855742152"/>
    <n v="91.85"/>
    <n v="94.31"/>
    <n v="90.01"/>
    <n v="26.46"/>
    <s v=""/>
    <n v="97.39"/>
    <n v="5.65"/>
    <n v="1.8"/>
    <n v="0.3"/>
    <n v="14"/>
    <s v=""/>
    <s v=""/>
    <n v="0"/>
    <m/>
    <s v=""/>
    <m/>
    <n v="96"/>
    <n v="96"/>
    <n v="74.900000000000006"/>
    <n v="8.3000000000000007"/>
    <n v="0"/>
    <n v="0"/>
    <n v="2"/>
    <n v="114.40965568596991"/>
    <n v="5"/>
    <n v="36"/>
    <n v="1453.44"/>
    <n v="1453.44"/>
  </r>
  <r>
    <x v="15"/>
    <x v="5"/>
    <n v="35202022"/>
    <s v="Igaratá"/>
    <n v="0.51454217403006397"/>
    <n v="9075"/>
    <n v="7507"/>
    <n v="1568"/>
    <n v="30.939"/>
    <n v="82.72"/>
    <n v="0.2081774000000001"/>
    <n v="0.20354910000000009"/>
    <n v="4.6283000000000001E-3"/>
    <n v="0"/>
    <n v="5.3124999999999999E-2"/>
    <n v="1.4815E-3"/>
    <n v="0.14936660000000002"/>
    <n v="4.2042999999999994E-3"/>
    <n v="1.253484375E-2"/>
    <n v="35"/>
    <n v="66.67"/>
    <n v="33.33"/>
    <n v="5.19"/>
    <n v="400"/>
    <n v="189"/>
    <n v="1"/>
    <n v="0"/>
    <n v="15185.930578512396"/>
    <n v="1529.0181818181816"/>
    <n v="53.04"/>
    <m/>
    <n v="24.9"/>
    <n v="20.99"/>
    <s v=""/>
    <n v="66.87"/>
    <n v="11.01"/>
    <n v="4.8"/>
    <n v="14"/>
    <n v="1.1000000000000001"/>
    <n v="5"/>
    <s v=""/>
    <n v="0"/>
    <m/>
    <n v="0"/>
    <n v="8.1"/>
    <n v="60"/>
    <n v="60"/>
    <n v="52.8"/>
    <n v="6.3"/>
    <n v="1"/>
    <n v="0"/>
    <n v="26"/>
    <n v="422.82138538823028"/>
    <n v="26"/>
    <n v="13"/>
    <n v="240"/>
    <n v="240"/>
  </r>
  <r>
    <x v="17"/>
    <x v="5"/>
    <n v="352030111"/>
    <s v="Iguape"/>
    <n v="0.239702536764796"/>
    <n v="29082"/>
    <n v="25272"/>
    <n v="3810"/>
    <n v="14.680999999999999"/>
    <n v="86.9"/>
    <n v="4.0249999999999987E-2"/>
    <n v="3.9723299999999989E-2"/>
    <n v="5.2669999999999995E-4"/>
    <n v="0.18"/>
    <n v="0"/>
    <n v="2.3099999999999999E-5"/>
    <n v="3.9152999999999993E-2"/>
    <n v="1.0739E-3"/>
    <n v="5.7789165333333337E-2"/>
    <n v="54"/>
    <n v="84.62"/>
    <n v="15.38"/>
    <n v="20.81"/>
    <n v="1405"/>
    <n v="727"/>
    <n v="4"/>
    <n v="1"/>
    <n v="63891.792861563852"/>
    <n v="8252.1477202393216"/>
    <n v="65.28"/>
    <m/>
    <n v="45.71"/>
    <n v="25.79"/>
    <n v="28"/>
    <n v="76.260000000000005"/>
    <n v="0.16"/>
    <n v="0.1"/>
    <n v="0.2"/>
    <n v="0"/>
    <s v=""/>
    <s v=""/>
    <n v="0"/>
    <m/>
    <s v=""/>
    <n v="8.5"/>
    <n v="68"/>
    <n v="68"/>
    <n v="48.3"/>
    <n v="6.2"/>
    <n v="0"/>
    <n v="1"/>
    <n v="2"/>
    <n v="0"/>
    <n v="22"/>
    <n v="4"/>
    <n v="955.4"/>
    <n v="955.4"/>
  </r>
  <r>
    <x v="17"/>
    <x v="5"/>
    <n v="352042611"/>
    <s v="Ilha Comprida"/>
    <n v="2.1335821044730299"/>
    <n v="9647"/>
    <n v="9647"/>
    <n v="0"/>
    <n v="51.17"/>
    <n v="100"/>
    <n v="0"/>
    <n v="0"/>
    <n v="0"/>
    <n v="0"/>
    <n v="0"/>
    <n v="0"/>
    <n v="0"/>
    <n v="0"/>
    <n v="2.2416713802083335E-2"/>
    <n v="0"/>
    <n v="0"/>
    <n v="0"/>
    <n v="7.2"/>
    <n v="1423"/>
    <n v="853"/>
    <n v="1"/>
    <n v="1"/>
    <n v="18665.96454856432"/>
    <n v="2419.0567015652541"/>
    <n v="89.23"/>
    <m/>
    <n v="40.6"/>
    <n v="22.92"/>
    <s v=""/>
    <n v="89.23"/>
    <n v="0"/>
    <n v="0"/>
    <n v="0"/>
    <n v="0"/>
    <s v=""/>
    <s v=""/>
    <n v="0"/>
    <m/>
    <s v=""/>
    <n v="8.5"/>
    <n v="44"/>
    <n v="44"/>
    <n v="40.1"/>
    <n v="5"/>
    <n v="0"/>
    <n v="1"/>
    <n v="14"/>
    <n v="0"/>
    <n v="0"/>
    <n v="0"/>
    <n v="626.12"/>
    <n v="626.12"/>
  </r>
  <r>
    <x v="16"/>
    <x v="5"/>
    <n v="352044218"/>
    <s v="Ilha Solteira"/>
    <n v="0.35158586749246501"/>
    <n v="25487"/>
    <n v="23917"/>
    <n v="1570"/>
    <n v="38.652999999999999"/>
    <n v="93.84"/>
    <n v="0.13870709999999997"/>
    <n v="1.7673600000000001E-2"/>
    <n v="0.12103349999999997"/>
    <n v="0.97"/>
    <n v="0.11167819999999999"/>
    <n v="5.3796000000000009E-3"/>
    <n v="2.1319400000000002E-2"/>
    <n v="3.299E-4"/>
    <n v="7.7581956018518514E-2"/>
    <n v="5"/>
    <n v="6.67"/>
    <n v="93.33"/>
    <n v="17.3"/>
    <n v="1631"/>
    <n v="402"/>
    <n v="1"/>
    <n v="0"/>
    <n v="6038.2030054537609"/>
    <n v="482.56130576372283"/>
    <n v="100"/>
    <n v="100"/>
    <n v="93.84"/>
    <n v="28.28"/>
    <s v=""/>
    <n v="100"/>
    <n v="9.06"/>
    <n v="2.9"/>
    <n v="1.5"/>
    <n v="31.2"/>
    <n v="4"/>
    <s v=""/>
    <n v="0"/>
    <m/>
    <n v="0"/>
    <n v="9.6"/>
    <n v="90.8"/>
    <n v="90.8"/>
    <n v="75.400000000000006"/>
    <n v="8.3000000000000007"/>
    <n v="1"/>
    <n v="0"/>
    <n v="0"/>
    <n v="144.36346509910891"/>
    <n v="2"/>
    <n v="28"/>
    <n v="1480.9480000000001"/>
    <n v="1480.9480000000001"/>
  </r>
  <r>
    <x v="12"/>
    <x v="5"/>
    <n v="352044219"/>
    <s v="Ilha Solteira"/>
    <m/>
    <m/>
    <m/>
    <m/>
    <m/>
    <m/>
    <n v="8.9000000000000006E-4"/>
    <n v="5.6700000000000003E-5"/>
    <n v="8.3330000000000003E-4"/>
    <n v="0"/>
    <n v="8.3330000000000003E-4"/>
    <n v="0"/>
    <n v="5.6700000000000003E-5"/>
    <n v="0"/>
    <n v="0"/>
    <n v="0"/>
    <n v="50"/>
    <n v="50"/>
    <m/>
    <s v=""/>
    <m/>
    <m/>
    <m/>
    <s v=""/>
    <s v=""/>
    <m/>
    <m/>
    <m/>
    <m/>
    <n v="0"/>
    <m/>
    <m/>
    <m/>
    <m/>
    <m/>
    <s v=""/>
    <s v=""/>
    <m/>
    <m/>
    <s v=""/>
    <m/>
    <m/>
    <m/>
    <m/>
    <m/>
    <m/>
    <m/>
    <n v="1"/>
    <m/>
    <n v="1"/>
    <n v="1"/>
    <m/>
    <m/>
  </r>
  <r>
    <x v="21"/>
    <x v="5"/>
    <n v="35204003"/>
    <s v="Ilhabela"/>
    <n v="2.42894045092374"/>
    <n v="31036"/>
    <n v="30822"/>
    <n v="214"/>
    <n v="89.106999999999999"/>
    <n v="99.31"/>
    <n v="0.15978639999999991"/>
    <n v="0.15961759999999992"/>
    <n v="1.6880000000000001E-4"/>
    <n v="0"/>
    <n v="0.15175689999999997"/>
    <n v="4.6300000000000001E-5"/>
    <n v="6.9439999999999997E-4"/>
    <n v="7.2888000000000007E-3"/>
    <n v="6.4251093597222225E-2"/>
    <n v="13"/>
    <n v="91.18"/>
    <n v="8.82"/>
    <n v="25.58"/>
    <n v="552"/>
    <n v="546"/>
    <n v="5"/>
    <n v="1"/>
    <n v="19692.218069338833"/>
    <n v="2164.3149890449799"/>
    <n v="68.010000000000005"/>
    <n v="99.31"/>
    <n v="27.83"/>
    <n v="28.02"/>
    <s v=""/>
    <n v="68.48"/>
    <n v="2.25"/>
    <n v="0.8"/>
    <n v="3.2"/>
    <n v="0"/>
    <s v=""/>
    <s v=""/>
    <n v="0"/>
    <m/>
    <s v=""/>
    <n v="10"/>
    <n v="30"/>
    <n v="1.2"/>
    <n v="1.1000000000000001"/>
    <n v="1.1000000000000001"/>
    <n v="2"/>
    <n v="1"/>
    <n v="37"/>
    <n v="236.5718488044092"/>
    <n v="31"/>
    <n v="3"/>
    <n v="165.6"/>
    <n v="6.6239999999999997"/>
  </r>
  <r>
    <x v="6"/>
    <x v="5"/>
    <n v="35205095"/>
    <s v="Indaiatuba"/>
    <n v="2.6582541007860199"/>
    <n v="225974"/>
    <n v="223702"/>
    <n v="2272"/>
    <n v="727.63400000000001"/>
    <n v="98.99"/>
    <n v="0.93121119999999991"/>
    <n v="0.86653540000000018"/>
    <n v="6.467579999999977E-2"/>
    <n v="0"/>
    <n v="0.82608110000000012"/>
    <n v="3.2316699999999997E-2"/>
    <n v="1.81843E-2"/>
    <n v="5.462909999999975E-2"/>
    <n v="0.76843217177546297"/>
    <n v="69"/>
    <n v="4.55"/>
    <n v="95.45"/>
    <n v="205.84"/>
    <n v="12351"/>
    <n v="3005"/>
    <n v="18"/>
    <n v="0"/>
    <n v="509.37895510102931"/>
    <n v="66.986821492738088"/>
    <n v="97.61"/>
    <n v="99.55"/>
    <n v="94.95"/>
    <n v="32.49"/>
    <s v=""/>
    <n v="98.6"/>
    <n v="67.48"/>
    <n v="25.5"/>
    <n v="96.3"/>
    <n v="13.5"/>
    <n v="0"/>
    <s v=""/>
    <n v="0"/>
    <m/>
    <n v="0"/>
    <n v="9.8000000000000007"/>
    <n v="94.8"/>
    <n v="77.736000000000004"/>
    <n v="75.7"/>
    <n v="8.1"/>
    <n v="1"/>
    <n v="0"/>
    <n v="95"/>
    <n v="107.491595268783"/>
    <n v="26"/>
    <n v="546"/>
    <n v="11708.748"/>
    <n v="9601.1733600000007"/>
  </r>
  <r>
    <x v="8"/>
    <x v="5"/>
    <n v="352050910"/>
    <s v="Indaiatuba"/>
    <m/>
    <m/>
    <m/>
    <m/>
    <m/>
    <m/>
    <n v="0"/>
    <n v="0"/>
    <n v="0"/>
    <n v="0"/>
    <n v="0"/>
    <n v="0"/>
    <n v="0"/>
    <n v="0"/>
    <n v="0"/>
    <n v="0"/>
    <n v="0"/>
    <n v="0"/>
    <m/>
    <s v=""/>
    <m/>
    <m/>
    <m/>
    <s v=""/>
    <s v=""/>
    <m/>
    <m/>
    <m/>
    <m/>
    <n v="0"/>
    <m/>
    <m/>
    <m/>
    <m/>
    <m/>
    <s v=""/>
    <s v=""/>
    <m/>
    <m/>
    <s v=""/>
    <m/>
    <m/>
    <m/>
    <m/>
    <m/>
    <m/>
    <m/>
    <n v="0"/>
    <m/>
    <n v="0"/>
    <n v="0"/>
    <m/>
    <m/>
  </r>
  <r>
    <x v="1"/>
    <x v="5"/>
    <n v="352060821"/>
    <s v="Indiana"/>
    <n v="-0.210009502019226"/>
    <n v="4801"/>
    <n v="4173"/>
    <n v="628"/>
    <n v="37.625"/>
    <n v="86.92"/>
    <n v="6.2645000000000001E-3"/>
    <n v="6.1371999999999998E-3"/>
    <n v="1.273E-4"/>
    <n v="0"/>
    <n v="0"/>
    <n v="0"/>
    <n v="6.1834999999999998E-3"/>
    <n v="8.1000000000000004E-5"/>
    <n v="1.0765592364583331E-2"/>
    <n v="0"/>
    <n v="25"/>
    <n v="75"/>
    <n v="2.96"/>
    <n v="228"/>
    <n v="72"/>
    <n v="0"/>
    <n v="0"/>
    <n v="6305.8862736929805"/>
    <n v="722.54946886065397"/>
    <m/>
    <m/>
    <m/>
    <m/>
    <s v=""/>
    <m/>
    <n v="1.39"/>
    <n v="0.7"/>
    <n v="1.8"/>
    <n v="0.1"/>
    <s v=""/>
    <s v=""/>
    <n v="0"/>
    <m/>
    <s v=""/>
    <n v="8.6"/>
    <n v="95"/>
    <n v="95"/>
    <n v="68.400000000000006"/>
    <n v="7.4"/>
    <n v="0"/>
    <n v="0"/>
    <n v="9"/>
    <n v="0"/>
    <n v="1"/>
    <n v="3"/>
    <n v="216.6"/>
    <n v="216.6"/>
  </r>
  <r>
    <x v="13"/>
    <x v="5"/>
    <n v="352060822"/>
    <s v="Indiana"/>
    <m/>
    <m/>
    <m/>
    <m/>
    <m/>
    <m/>
    <n v="0"/>
    <n v="0"/>
    <n v="0"/>
    <n v="0"/>
    <n v="0"/>
    <n v="0"/>
    <n v="0"/>
    <n v="0"/>
    <n v="0"/>
    <n v="0"/>
    <n v="0"/>
    <n v="0"/>
    <m/>
    <s v=""/>
    <m/>
    <m/>
    <m/>
    <s v=""/>
    <s v=""/>
    <m/>
    <m/>
    <m/>
    <m/>
    <s v=""/>
    <m/>
    <m/>
    <m/>
    <m/>
    <m/>
    <s v=""/>
    <s v=""/>
    <m/>
    <m/>
    <s v=""/>
    <m/>
    <m/>
    <m/>
    <m/>
    <m/>
    <m/>
    <m/>
    <n v="0"/>
    <m/>
    <n v="0"/>
    <n v="0"/>
    <m/>
    <m/>
  </r>
  <r>
    <x v="10"/>
    <x v="5"/>
    <n v="352070715"/>
    <s v="Indiaporã"/>
    <n v="-0.32495092803262998"/>
    <n v="3869"/>
    <n v="3441"/>
    <n v="428"/>
    <n v="13.843999999999999"/>
    <n v="88.94"/>
    <n v="5.0179999999999999E-3"/>
    <n v="4.6616000000000001E-3"/>
    <n v="3.5640000000000004E-4"/>
    <n v="0"/>
    <n v="0"/>
    <n v="0"/>
    <n v="4.6616000000000001E-3"/>
    <n v="3.5640000000000004E-4"/>
    <n v="8.5017244791666668E-3"/>
    <n v="1"/>
    <n v="50"/>
    <n v="50"/>
    <n v="2.41"/>
    <n v="186"/>
    <n v="48"/>
    <n v="0"/>
    <n v="0"/>
    <n v="17850.566037735851"/>
    <n v="1874.7169811320753"/>
    <n v="84.38"/>
    <n v="100"/>
    <n v="75.91"/>
    <n v="17.18"/>
    <s v=""/>
    <n v="97.47"/>
    <n v="0.72"/>
    <n v="0.2"/>
    <n v="1"/>
    <n v="0.2"/>
    <n v="0"/>
    <s v=""/>
    <n v="0"/>
    <m/>
    <n v="0"/>
    <n v="8.6999999999999993"/>
    <n v="90"/>
    <n v="90"/>
    <n v="74.2"/>
    <n v="8.1999999999999993"/>
    <n v="0"/>
    <n v="0"/>
    <n v="0"/>
    <n v="0"/>
    <n v="2"/>
    <n v="2"/>
    <n v="167.4"/>
    <n v="167.4"/>
  </r>
  <r>
    <x v="0"/>
    <x v="5"/>
    <n v="352080620"/>
    <s v="Inúbia Paulista"/>
    <m/>
    <m/>
    <m/>
    <m/>
    <m/>
    <m/>
    <n v="0"/>
    <n v="0"/>
    <n v="0"/>
    <n v="0"/>
    <n v="0"/>
    <n v="0"/>
    <n v="0"/>
    <n v="0"/>
    <n v="0"/>
    <n v="0"/>
    <n v="0"/>
    <n v="0"/>
    <m/>
    <s v=""/>
    <m/>
    <m/>
    <m/>
    <s v=""/>
    <s v=""/>
    <m/>
    <m/>
    <m/>
    <m/>
    <n v="38.738738738738697"/>
    <m/>
    <m/>
    <m/>
    <m/>
    <m/>
    <s v=""/>
    <s v=""/>
    <m/>
    <m/>
    <s v=""/>
    <m/>
    <m/>
    <m/>
    <m/>
    <m/>
    <m/>
    <m/>
    <n v="0"/>
    <m/>
    <n v="0"/>
    <n v="0"/>
    <m/>
    <m/>
  </r>
  <r>
    <x v="1"/>
    <x v="5"/>
    <n v="352080621"/>
    <s v="Inúbia Paulista"/>
    <n v="0.827071266143942"/>
    <n v="3769"/>
    <n v="3362"/>
    <n v="407"/>
    <n v="43.466999999999999"/>
    <n v="89.2"/>
    <n v="7.043999999999999E-3"/>
    <n v="7.5000000000000002E-4"/>
    <n v="6.2939999999999992E-3"/>
    <n v="0"/>
    <n v="6.2939999999999992E-3"/>
    <n v="0"/>
    <n v="7.5000000000000002E-4"/>
    <n v="0"/>
    <n v="8.1710742187499994E-3"/>
    <n v="0"/>
    <n v="50"/>
    <n v="50"/>
    <n v="2.38"/>
    <n v="183"/>
    <n v="31"/>
    <n v="0"/>
    <n v="0"/>
    <n v="5271.3398779517111"/>
    <n v="585.70443088352351"/>
    <n v="83.25"/>
    <n v="87.53"/>
    <n v="82.74"/>
    <n v="21.37"/>
    <s v=""/>
    <n v="95.11"/>
    <n v="2.61"/>
    <n v="1.1000000000000001"/>
    <n v="0.4"/>
    <n v="9"/>
    <n v="2"/>
    <n v="1.5209125475285199"/>
    <n v="0"/>
    <m/>
    <n v="0"/>
    <n v="9"/>
    <n v="100"/>
    <n v="100"/>
    <n v="83.1"/>
    <n v="9.6999999999999993"/>
    <n v="0"/>
    <n v="0"/>
    <n v="0"/>
    <n v="73.429757696141365"/>
    <n v="2"/>
    <n v="2"/>
    <n v="183"/>
    <n v="183"/>
  </r>
  <r>
    <x v="14"/>
    <x v="5"/>
    <n v="352090514"/>
    <s v="Ipaussu"/>
    <n v="0.69420469380350203"/>
    <n v="14078"/>
    <n v="13133"/>
    <n v="945"/>
    <n v="67.313999999999993"/>
    <n v="93.29"/>
    <n v="0.47854239999999998"/>
    <n v="0.41673579999999999"/>
    <n v="6.1806600000000003E-2"/>
    <n v="0"/>
    <n v="3.2407E-3"/>
    <n v="0.46728389999999997"/>
    <n v="3.8500000000000001E-3"/>
    <n v="4.1678000000000002E-3"/>
    <n v="3.9480626715277772E-2"/>
    <n v="3"/>
    <n v="30"/>
    <n v="70"/>
    <n v="9.4"/>
    <n v="725"/>
    <n v="145"/>
    <n v="1"/>
    <n v="0"/>
    <n v="4928.2000284131273"/>
    <n v="582.42363972155135"/>
    <n v="92.13"/>
    <n v="100"/>
    <n v="92.13"/>
    <n v="0.4"/>
    <n v="70"/>
    <n v="100"/>
    <n v="46.01"/>
    <n v="21.8"/>
    <n v="53.4"/>
    <n v="23.8"/>
    <n v="0"/>
    <n v="1.3031013812874599"/>
    <n v="0"/>
    <m/>
    <n v="0"/>
    <n v="7.2"/>
    <n v="100"/>
    <n v="100"/>
    <n v="80"/>
    <n v="9.5"/>
    <n v="1"/>
    <n v="0"/>
    <n v="1"/>
    <n v="7.5986635714652762"/>
    <n v="3"/>
    <n v="7"/>
    <n v="725"/>
    <n v="725"/>
  </r>
  <r>
    <x v="5"/>
    <x v="5"/>
    <n v="352090517"/>
    <s v="Ipaussu"/>
    <m/>
    <m/>
    <m/>
    <m/>
    <m/>
    <m/>
    <n v="0"/>
    <n v="0"/>
    <n v="0"/>
    <n v="0"/>
    <n v="0"/>
    <n v="0"/>
    <n v="0"/>
    <n v="0"/>
    <n v="0"/>
    <n v="0"/>
    <n v="0"/>
    <n v="0"/>
    <m/>
    <s v=""/>
    <m/>
    <m/>
    <m/>
    <s v=""/>
    <s v=""/>
    <m/>
    <m/>
    <m/>
    <m/>
    <n v="4.5201668984700998"/>
    <m/>
    <m/>
    <m/>
    <m/>
    <m/>
    <s v=""/>
    <s v=""/>
    <m/>
    <m/>
    <s v=""/>
    <m/>
    <m/>
    <m/>
    <m/>
    <m/>
    <m/>
    <m/>
    <n v="0"/>
    <m/>
    <n v="0"/>
    <n v="0"/>
    <m/>
    <m/>
  </r>
  <r>
    <x v="8"/>
    <x v="5"/>
    <n v="352100210"/>
    <s v="Iperó"/>
    <n v="3.1206335108958601"/>
    <n v="31531"/>
    <n v="19456"/>
    <n v="12075"/>
    <n v="184.45699999999999"/>
    <n v="61.7"/>
    <n v="0.10260140000000002"/>
    <n v="8.244990000000002E-2"/>
    <n v="2.0151499999999999E-2"/>
    <n v="0"/>
    <n v="1.6150399999999999E-2"/>
    <n v="7.7977300000000013E-2"/>
    <n v="6.4216999999999989E-3"/>
    <n v="2.052E-3"/>
    <n v="8.0527035497685195E-2"/>
    <n v="10"/>
    <n v="51.43"/>
    <n v="48.57"/>
    <n v="14.41"/>
    <n v="1112"/>
    <n v="567"/>
    <n v="4"/>
    <n v="0"/>
    <n v="1530.242618375567"/>
    <n v="230.03647204338591"/>
    <n v="83.9"/>
    <n v="100"/>
    <n v="73.97"/>
    <n v="35.69"/>
    <s v=""/>
    <n v="100"/>
    <n v="18.649999999999999"/>
    <n v="6.7"/>
    <n v="25.8"/>
    <n v="8.8000000000000007"/>
    <n v="15"/>
    <s v=""/>
    <n v="0"/>
    <m/>
    <n v="0"/>
    <n v="9.5"/>
    <n v="70"/>
    <n v="70"/>
    <n v="49"/>
    <n v="6.2"/>
    <n v="1"/>
    <n v="0"/>
    <n v="12"/>
    <n v="19.869103464587283"/>
    <n v="18"/>
    <n v="17"/>
    <n v="778.4"/>
    <n v="778.4"/>
  </r>
  <r>
    <x v="6"/>
    <x v="5"/>
    <n v="35211015"/>
    <s v="Ipeúna"/>
    <n v="2.7635649631334802"/>
    <n v="6781"/>
    <n v="6006"/>
    <n v="775"/>
    <n v="35.590000000000003"/>
    <n v="88.57"/>
    <n v="4.0844400000000003E-2"/>
    <n v="1.27911E-2"/>
    <n v="2.8053300000000003E-2"/>
    <n v="0"/>
    <n v="2.86678E-2"/>
    <n v="4.5485000000000005E-3"/>
    <n v="3.0673999999999996E-3"/>
    <n v="4.5607E-3"/>
    <n v="1.5198975781249999E-2"/>
    <n v="8"/>
    <n v="25"/>
    <n v="75"/>
    <n v="4.17"/>
    <n v="321"/>
    <n v="156"/>
    <n v="1"/>
    <n v="0"/>
    <n v="10882.501106031559"/>
    <n v="1441.6988644742667"/>
    <n v="86.07"/>
    <n v="100"/>
    <n v="79.19"/>
    <n v="32.54"/>
    <n v="31.131879543094499"/>
    <n v="100"/>
    <n v="4.59"/>
    <n v="1.7"/>
    <n v="2.2000000000000002"/>
    <n v="9"/>
    <n v="0"/>
    <n v="0"/>
    <n v="0"/>
    <m/>
    <n v="0"/>
    <n v="8.8000000000000007"/>
    <n v="86"/>
    <n v="86"/>
    <n v="51.4"/>
    <n v="6.1"/>
    <n v="0"/>
    <n v="0"/>
    <n v="2"/>
    <n v="190.80233048186997"/>
    <n v="9"/>
    <n v="27"/>
    <n v="276.06"/>
    <n v="276.06"/>
  </r>
  <r>
    <x v="10"/>
    <x v="5"/>
    <n v="352115015"/>
    <s v="Ipiguá"/>
    <n v="2.0745855234810802"/>
    <n v="4870"/>
    <n v="3048"/>
    <n v="1822"/>
    <n v="35.908999999999999"/>
    <n v="62.59"/>
    <n v="3.4183699999999997E-2"/>
    <n v="7.9089E-3"/>
    <n v="2.6274799999999997E-2"/>
    <n v="0"/>
    <n v="2.3223299999999999E-2"/>
    <n v="1.672E-4"/>
    <n v="7.9089E-3"/>
    <n v="2.8842999999999998E-3"/>
    <n v="1.1632821283545196E-2"/>
    <n v="6"/>
    <n v="26.32"/>
    <n v="73.680000000000007"/>
    <n v="2.12"/>
    <n v="164"/>
    <n v="164"/>
    <n v="0"/>
    <n v="0"/>
    <n v="6346.0533880903495"/>
    <n v="647.55646817248464"/>
    <m/>
    <m/>
    <m/>
    <m/>
    <n v="18.551711776304"/>
    <m/>
    <n v="11.03"/>
    <n v="3.5"/>
    <n v="3.8"/>
    <n v="26.3"/>
    <s v=""/>
    <s v=""/>
    <n v="0"/>
    <m/>
    <s v=""/>
    <n v="4.0999999999999996"/>
    <n v="100"/>
    <n v="0"/>
    <n v="0"/>
    <n v="1.8"/>
    <n v="0"/>
    <n v="0"/>
    <n v="1"/>
    <n v="197.71643902527629"/>
    <n v="5"/>
    <n v="14"/>
    <n v="164"/>
    <n v="0"/>
  </r>
  <r>
    <x v="17"/>
    <x v="5"/>
    <n v="352120011"/>
    <s v="Iporanga"/>
    <n v="-0.25452436822811503"/>
    <n v="4339"/>
    <n v="2641"/>
    <n v="1698"/>
    <n v="3.74"/>
    <n v="60.87"/>
    <n v="5.20107E-2"/>
    <n v="5.1958600000000001E-2"/>
    <n v="5.2099999999999999E-5"/>
    <n v="0"/>
    <n v="1.11454E-2"/>
    <n v="5.5699999999999999E-5"/>
    <n v="4.0576200000000007E-2"/>
    <n v="2.3339999999999998E-4"/>
    <n v="5.6926776041666674E-3"/>
    <n v="8"/>
    <n v="94.44"/>
    <n v="5.56"/>
    <n v="1.69"/>
    <n v="131"/>
    <n v="36"/>
    <n v="1"/>
    <n v="0"/>
    <n v="253145.62802489052"/>
    <n v="32706.153491587924"/>
    <n v="50.38"/>
    <m/>
    <n v="43.94"/>
    <n v="29.71"/>
    <s v=""/>
    <n v="90.21"/>
    <n v="0.34"/>
    <n v="0.1"/>
    <n v="0.5"/>
    <n v="0"/>
    <s v=""/>
    <s v=""/>
    <n v="0"/>
    <m/>
    <s v=""/>
    <n v="7.3"/>
    <n v="74"/>
    <n v="74"/>
    <n v="72.5"/>
    <n v="7.8"/>
    <n v="0"/>
    <n v="0"/>
    <n v="13"/>
    <n v="193.23068624066678"/>
    <n v="17"/>
    <n v="1"/>
    <n v="96.94"/>
    <n v="96.94"/>
  </r>
  <r>
    <x v="11"/>
    <x v="5"/>
    <n v="35213098"/>
    <s v="Ipuã"/>
    <n v="1.4266731296170401"/>
    <n v="15036"/>
    <n v="14494"/>
    <n v="542"/>
    <n v="32.293999999999997"/>
    <n v="96.4"/>
    <n v="0.26642299999999997"/>
    <n v="0.22722949999999997"/>
    <n v="3.9193499999999992E-2"/>
    <n v="0.01"/>
    <n v="5.0740800000000003E-2"/>
    <n v="7.0794000000000004E-3"/>
    <n v="0.20847949999999998"/>
    <n v="1.2330000000000002E-4"/>
    <n v="4.5769305555555556E-2"/>
    <n v="12"/>
    <n v="59.09"/>
    <n v="40.909999999999997"/>
    <n v="10.45"/>
    <n v="806"/>
    <n v="103"/>
    <n v="1"/>
    <n v="0"/>
    <n v="15331.747805267358"/>
    <n v="1866.6560255387074"/>
    <n v="100"/>
    <n v="100"/>
    <n v="100"/>
    <n v="18.7"/>
    <s v=""/>
    <n v="97.83"/>
    <n v="11.85"/>
    <n v="3.7"/>
    <n v="16.5"/>
    <n v="4.4000000000000004"/>
    <n v="0"/>
    <s v=""/>
    <n v="0"/>
    <m/>
    <n v="0"/>
    <n v="7.8"/>
    <n v="100"/>
    <n v="100"/>
    <n v="87.2"/>
    <n v="9.6999999999999993"/>
    <n v="1"/>
    <n v="0"/>
    <n v="1"/>
    <n v="111.4283893560398"/>
    <n v="13"/>
    <n v="9"/>
    <n v="806"/>
    <n v="806"/>
  </r>
  <r>
    <x v="9"/>
    <x v="5"/>
    <n v="352130912"/>
    <s v="Ipuã"/>
    <m/>
    <m/>
    <m/>
    <m/>
    <m/>
    <m/>
    <n v="7.4073999999999997E-3"/>
    <n v="7.4073999999999997E-3"/>
    <n v="0"/>
    <n v="0"/>
    <n v="0"/>
    <n v="0"/>
    <n v="7.4073999999999997E-3"/>
    <n v="0"/>
    <n v="0"/>
    <n v="0"/>
    <n v="100"/>
    <n v="0"/>
    <m/>
    <s v=""/>
    <m/>
    <m/>
    <m/>
    <s v=""/>
    <s v=""/>
    <m/>
    <m/>
    <m/>
    <m/>
    <n v="37.3333333333333"/>
    <m/>
    <m/>
    <m/>
    <m/>
    <m/>
    <s v=""/>
    <s v=""/>
    <m/>
    <m/>
    <s v=""/>
    <m/>
    <m/>
    <m/>
    <m/>
    <m/>
    <m/>
    <m/>
    <n v="0"/>
    <m/>
    <n v="1"/>
    <n v="0"/>
    <m/>
    <m/>
  </r>
  <r>
    <x v="6"/>
    <x v="5"/>
    <n v="35214085"/>
    <s v="Iracemápolis"/>
    <n v="2.2168839427415099"/>
    <n v="22012"/>
    <n v="21609"/>
    <n v="403"/>
    <n v="189.84"/>
    <n v="98.17"/>
    <n v="0.38685989999999998"/>
    <n v="0.3824514"/>
    <n v="4.4084999999999992E-3"/>
    <n v="0"/>
    <n v="9.9638900000000002E-2"/>
    <n v="0.22888069999999999"/>
    <n v="5.5555599999999997E-2"/>
    <n v="2.7847000000000002E-3"/>
    <n v="4.9999427358490563E-2"/>
    <n v="9"/>
    <n v="50"/>
    <n v="50"/>
    <n v="15.46"/>
    <n v="1193"/>
    <n v="239"/>
    <n v="2"/>
    <n v="0"/>
    <n v="2077.3759767399602"/>
    <n v="272.20788660730517"/>
    <m/>
    <m/>
    <m/>
    <m/>
    <s v=""/>
    <m/>
    <n v="70.34"/>
    <n v="26.7"/>
    <n v="106.2"/>
    <n v="2.2999999999999998"/>
    <s v=""/>
    <s v=""/>
    <n v="0"/>
    <m/>
    <s v=""/>
    <n v="7"/>
    <n v="100"/>
    <n v="100"/>
    <n v="80"/>
    <n v="10"/>
    <n v="0"/>
    <n v="0"/>
    <n v="12"/>
    <n v="200.00229059227149"/>
    <n v="12"/>
    <n v="12"/>
    <n v="1193"/>
    <n v="1193"/>
  </r>
  <r>
    <x v="2"/>
    <x v="5"/>
    <n v="352150716"/>
    <s v="Irapuã"/>
    <n v="0.77719233461639403"/>
    <n v="7517"/>
    <n v="6846"/>
    <n v="671"/>
    <n v="29.201000000000001"/>
    <n v="91.07"/>
    <n v="0.20730259999999998"/>
    <n v="0.10182479999999998"/>
    <n v="0.1054778"/>
    <n v="0"/>
    <n v="1.5043999999999998E-2"/>
    <n v="0"/>
    <n v="0.19059799999999996"/>
    <n v="1.6605999999999997E-3"/>
    <n v="1.6662683333333334E-2"/>
    <n v="5"/>
    <n v="27.78"/>
    <n v="72.22"/>
    <n v="4.8499999999999996"/>
    <n v="374"/>
    <n v="64"/>
    <n v="0"/>
    <n v="1"/>
    <n v="8054.9580949847013"/>
    <n v="755.15232140481601"/>
    <n v="85.12"/>
    <n v="89.19"/>
    <n v="85.04"/>
    <n v="14.41"/>
    <s v=""/>
    <n v="95.43"/>
    <n v="26.24"/>
    <n v="10.8"/>
    <n v="16.7"/>
    <n v="58.6"/>
    <s v=""/>
    <s v=""/>
    <n v="0"/>
    <m/>
    <s v=""/>
    <n v="8.1"/>
    <n v="100"/>
    <n v="100"/>
    <n v="82.9"/>
    <n v="10"/>
    <n v="0"/>
    <n v="1"/>
    <n v="0"/>
    <n v="90.021515142118957"/>
    <n v="10"/>
    <n v="26"/>
    <n v="374"/>
    <n v="374"/>
  </r>
  <r>
    <x v="0"/>
    <x v="5"/>
    <n v="352160620"/>
    <s v="Irapuru"/>
    <m/>
    <m/>
    <m/>
    <m/>
    <m/>
    <m/>
    <n v="1.35645E-2"/>
    <n v="1.2426700000000001E-2"/>
    <n v="1.1378E-3"/>
    <n v="0"/>
    <n v="0"/>
    <n v="0"/>
    <n v="1.2741900000000004E-2"/>
    <n v="8.2259999999999994E-4"/>
    <n v="0"/>
    <n v="0"/>
    <n v="25"/>
    <n v="75"/>
    <m/>
    <s v=""/>
    <m/>
    <m/>
    <m/>
    <s v=""/>
    <s v=""/>
    <m/>
    <m/>
    <m/>
    <m/>
    <s v=""/>
    <m/>
    <m/>
    <m/>
    <m/>
    <m/>
    <s v=""/>
    <s v=""/>
    <m/>
    <m/>
    <s v=""/>
    <m/>
    <m/>
    <m/>
    <m/>
    <m/>
    <m/>
    <m/>
    <n v="2"/>
    <m/>
    <n v="2"/>
    <n v="6"/>
    <m/>
    <m/>
  </r>
  <r>
    <x v="1"/>
    <x v="5"/>
    <n v="352160621"/>
    <s v="Irapuru"/>
    <n v="-0.15899314169874901"/>
    <n v="7544"/>
    <n v="5333"/>
    <n v="2211"/>
    <n v="35.350999999999999"/>
    <n v="70.69"/>
    <n v="1.4387E-3"/>
    <n v="0"/>
    <n v="1.4387E-3"/>
    <n v="0"/>
    <n v="0"/>
    <n v="0"/>
    <n v="4.0280000000000003E-4"/>
    <n v="1.0359E-3"/>
    <n v="1.3889604166666666E-2"/>
    <n v="0"/>
    <n v="0"/>
    <n v="100"/>
    <n v="4.05"/>
    <n v="313"/>
    <n v="67"/>
    <n v="1"/>
    <n v="0"/>
    <n v="6646.6383881230113"/>
    <n v="836.05514316012705"/>
    <n v="70.7"/>
    <n v="70.7"/>
    <n v="70.599999999999994"/>
    <n v="62.96"/>
    <s v=""/>
    <n v="100"/>
    <n v="2.17"/>
    <n v="0.9"/>
    <n v="2.5"/>
    <n v="1.3"/>
    <n v="0"/>
    <s v=""/>
    <n v="0"/>
    <m/>
    <n v="0"/>
    <n v="7.9"/>
    <n v="97"/>
    <n v="97"/>
    <n v="78.599999999999994"/>
    <n v="8.6"/>
    <n v="0"/>
    <n v="0"/>
    <n v="1"/>
    <n v="0"/>
    <n v="0"/>
    <n v="11"/>
    <n v="303.61"/>
    <n v="303.61"/>
  </r>
  <r>
    <x v="14"/>
    <x v="5"/>
    <n v="352170514"/>
    <s v="Itaberá"/>
    <n v="-0.45508087925938401"/>
    <n v="17678"/>
    <n v="12755"/>
    <n v="4923"/>
    <n v="16.324999999999999"/>
    <n v="72.150000000000006"/>
    <n v="0.57389749999999962"/>
    <n v="0.56927109999999959"/>
    <n v="4.6264000000000001E-3"/>
    <n v="0"/>
    <n v="3.4263199999999994E-2"/>
    <n v="0"/>
    <n v="0.53297329999999976"/>
    <n v="6.6609999999999994E-3"/>
    <n v="3.7232180053240742E-2"/>
    <n v="33"/>
    <n v="82.89"/>
    <n v="17.11"/>
    <n v="8.57"/>
    <n v="661"/>
    <n v="144"/>
    <n v="3"/>
    <n v="0"/>
    <n v="21870.763661047629"/>
    <n v="2550.9944563864688"/>
    <n v="69.19"/>
    <m/>
    <n v="61.3"/>
    <n v="25.12"/>
    <n v="3.3505939689308599"/>
    <n v="100"/>
    <n v="10.49"/>
    <n v="4.7"/>
    <n v="14.1"/>
    <n v="0.3"/>
    <n v="3"/>
    <n v="3.4482758620689702"/>
    <n v="0"/>
    <m/>
    <n v="160"/>
    <n v="7.4"/>
    <n v="96"/>
    <n v="96"/>
    <n v="78.2"/>
    <n v="8.3000000000000007"/>
    <n v="0"/>
    <n v="0"/>
    <n v="10"/>
    <n v="91.318853613678186"/>
    <n v="63"/>
    <n v="13"/>
    <n v="634.55999999999995"/>
    <n v="634.55999999999995"/>
  </r>
  <r>
    <x v="14"/>
    <x v="5"/>
    <n v="352180414"/>
    <s v="Itaí"/>
    <n v="1.13774713227071"/>
    <n v="25260"/>
    <n v="19835"/>
    <n v="5425"/>
    <n v="22.71"/>
    <n v="78.52"/>
    <n v="1.5773392999999993"/>
    <n v="1.5714026999999993"/>
    <n v="5.9365999999999993E-3"/>
    <n v="0.52"/>
    <n v="0"/>
    <n v="0.47845709999999997"/>
    <n v="1.0943350999999994"/>
    <n v="4.5471000000000001E-3"/>
    <n v="5.0824932638888876E-2"/>
    <n v="82"/>
    <n v="87.85"/>
    <n v="12.15"/>
    <n v="14.31"/>
    <n v="1104"/>
    <n v="334"/>
    <n v="3"/>
    <n v="0"/>
    <n v="15468.370546318291"/>
    <n v="1822.7458432304038"/>
    <n v="66.099999999999994"/>
    <n v="90"/>
    <n v="65"/>
    <n v="23.32"/>
    <n v="0"/>
    <n v="84.18"/>
    <n v="28.52"/>
    <n v="12.7"/>
    <n v="38.6"/>
    <n v="0.4"/>
    <n v="2"/>
    <n v="1.42105263157895"/>
    <n v="0"/>
    <m/>
    <n v="0"/>
    <n v="9.6999999999999993"/>
    <n v="93"/>
    <n v="93"/>
    <n v="69.7"/>
    <n v="7.4"/>
    <n v="0"/>
    <n v="0"/>
    <n v="5"/>
    <n v="0"/>
    <n v="159"/>
    <n v="22"/>
    <n v="1026.72"/>
    <n v="1026.72"/>
  </r>
  <r>
    <x v="2"/>
    <x v="5"/>
    <n v="352190316"/>
    <s v="Itajobi"/>
    <n v="0.13297837151153799"/>
    <n v="14620"/>
    <n v="12560"/>
    <n v="2060"/>
    <n v="29.132999999999999"/>
    <n v="85.91"/>
    <n v="0.73508859999999987"/>
    <n v="0.65089899999999989"/>
    <n v="8.4189599999999989E-2"/>
    <n v="0"/>
    <n v="2.3148000000000001E-3"/>
    <n v="4.1659999999999999E-4"/>
    <n v="0.72160249999999981"/>
    <n v="1.0754700000000011E-2"/>
    <n v="4.4503009259259256E-2"/>
    <n v="10"/>
    <n v="25"/>
    <n v="75"/>
    <n v="8.86"/>
    <n v="684"/>
    <n v="149"/>
    <n v="2"/>
    <n v="0"/>
    <n v="8088.9192886456913"/>
    <n v="733.39534883720944"/>
    <n v="100"/>
    <n v="97"/>
    <n v="100"/>
    <n v="16.670000000000002"/>
    <n v="1.46031746031746"/>
    <n v="99.76"/>
    <n v="48.05"/>
    <n v="19.600000000000001"/>
    <n v="54.7"/>
    <n v="24.8"/>
    <n v="0"/>
    <s v=""/>
    <n v="0"/>
    <m/>
    <n v="0"/>
    <n v="9.8000000000000007"/>
    <n v="100"/>
    <n v="95.4"/>
    <n v="78.2"/>
    <n v="8.5"/>
    <n v="1"/>
    <n v="0"/>
    <n v="1"/>
    <n v="4.4940781158161389"/>
    <n v="20"/>
    <n v="60"/>
    <n v="684"/>
    <n v="652.53599999999994"/>
  </r>
  <r>
    <x v="7"/>
    <x v="5"/>
    <n v="352200013"/>
    <s v="Itaju"/>
    <n v="1.6289821470983901"/>
    <n v="3465"/>
    <n v="2673"/>
    <n v="792"/>
    <n v="15.146000000000001"/>
    <n v="77.14"/>
    <n v="0.34940369999999998"/>
    <n v="0.14868789999999998"/>
    <n v="0.20071579999999997"/>
    <n v="0"/>
    <n v="5.0926000000000001E-3"/>
    <n v="2.7930000000000001E-4"/>
    <n v="0.33884989999999998"/>
    <n v="5.1818999999999997E-3"/>
    <n v="6.5058984375000002E-3"/>
    <n v="4"/>
    <n v="33.33"/>
    <n v="66.67"/>
    <n v="1.84"/>
    <n v="142"/>
    <n v="9"/>
    <n v="0"/>
    <n v="0"/>
    <n v="16837.402597402597"/>
    <n v="1729.2467532467526"/>
    <n v="72.099999999999994"/>
    <n v="98.61"/>
    <n v="84.97"/>
    <n v="44.74"/>
    <n v="8.2440230832646293"/>
    <n v="99.12"/>
    <n v="36.78"/>
    <n v="18.899999999999999"/>
    <n v="19.600000000000001"/>
    <n v="105.6"/>
    <s v=""/>
    <s v=""/>
    <n v="0"/>
    <m/>
    <s v=""/>
    <n v="9.5"/>
    <n v="100"/>
    <n v="100"/>
    <n v="93.7"/>
    <n v="9.8000000000000007"/>
    <n v="0"/>
    <n v="0"/>
    <n v="1"/>
    <n v="76.853336215333442"/>
    <n v="9"/>
    <n v="18"/>
    <n v="142"/>
    <n v="142"/>
  </r>
  <r>
    <x v="19"/>
    <x v="5"/>
    <n v="35221097"/>
    <s v="Itanhaém"/>
    <n v="1.5545418543301299"/>
    <n v="92956"/>
    <n v="92179"/>
    <n v="777"/>
    <n v="155.18"/>
    <n v="99.16"/>
    <n v="1.6634567000000002"/>
    <n v="1.6629011000000002"/>
    <n v="5.5559999999999995E-4"/>
    <n v="0"/>
    <n v="1.6599999000000003"/>
    <n v="0"/>
    <n v="2.8665000000000006E-3"/>
    <n v="5.9029999999999998E-4"/>
    <n v="0.25768834119907408"/>
    <n v="8"/>
    <n v="76.47"/>
    <n v="23.53"/>
    <n v="76.260000000000005"/>
    <n v="5147"/>
    <n v="3920"/>
    <n v="12"/>
    <n v="1"/>
    <n v="11544.925341021559"/>
    <n v="1462.1988897973238"/>
    <n v="91.07"/>
    <n v="95"/>
    <n v="33.14"/>
    <n v="39.270000000000003"/>
    <s v=""/>
    <n v="91.93"/>
    <n v="13.09"/>
    <n v="4.9000000000000004"/>
    <n v="19.8"/>
    <n v="0"/>
    <n v="0"/>
    <n v="7.4626865671641802"/>
    <n v="1.0757777873402501"/>
    <m/>
    <n v="0"/>
    <n v="8.3000000000000007"/>
    <n v="30"/>
    <n v="30"/>
    <n v="23.8"/>
    <n v="4"/>
    <n v="1"/>
    <n v="1"/>
    <n v="22"/>
    <n v="644.18902006807775"/>
    <n v="13"/>
    <n v="4"/>
    <n v="1544.1"/>
    <n v="1544.1"/>
  </r>
  <r>
    <x v="17"/>
    <x v="5"/>
    <n v="352215811"/>
    <s v="Itaóca"/>
    <n v="-0.25684874025372301"/>
    <n v="3186"/>
    <n v="1737"/>
    <n v="1449"/>
    <n v="17.457999999999998"/>
    <n v="54.52"/>
    <n v="1.1749500000000001E-2"/>
    <n v="1.1749500000000001E-2"/>
    <n v="0"/>
    <n v="0"/>
    <n v="5.1638999999999999E-3"/>
    <n v="6.4815000000000003E-3"/>
    <n v="1.0410000000000001E-4"/>
    <n v="0"/>
    <n v="4.9972078125000005E-3"/>
    <n v="3"/>
    <n v="100"/>
    <n v="0"/>
    <n v="1.27"/>
    <n v="98"/>
    <n v="22"/>
    <n v="0"/>
    <n v="0"/>
    <n v="57806.101694915254"/>
    <n v="7522.7118644067777"/>
    <n v="60.23"/>
    <n v="84.93"/>
    <n v="20.53"/>
    <n v="18.72"/>
    <n v="17.3611111111111"/>
    <n v="100"/>
    <n v="0.46"/>
    <n v="0.2"/>
    <n v="0.7"/>
    <n v="0"/>
    <n v="0"/>
    <n v="21.2765957446809"/>
    <n v="0"/>
    <m/>
    <n v="0"/>
    <n v="7.5"/>
    <n v="79"/>
    <n v="79"/>
    <n v="77.599999999999994"/>
    <n v="8"/>
    <n v="0"/>
    <n v="0"/>
    <n v="8"/>
    <n v="100.05587495266887"/>
    <n v="7"/>
    <n v="0"/>
    <n v="77.42"/>
    <n v="77.42"/>
  </r>
  <r>
    <x v="18"/>
    <x v="5"/>
    <n v="35222086"/>
    <s v="Itapecerica da Serra"/>
    <n v="1.2707431097806099"/>
    <n v="161271"/>
    <n v="159934"/>
    <n v="1337"/>
    <n v="1064.7760000000001"/>
    <n v="99.17"/>
    <n v="5.1203599999999995E-2"/>
    <n v="1.1124199999999999E-2"/>
    <n v="4.0079399999999994E-2"/>
    <n v="0"/>
    <n v="1.75301E-2"/>
    <n v="1.37637E-2"/>
    <n v="1.4433E-3"/>
    <n v="1.8466500000000004E-2"/>
    <n v="0.50728110365625001"/>
    <n v="6"/>
    <n v="10.17"/>
    <n v="89.83"/>
    <n v="149.27000000000001"/>
    <n v="8956"/>
    <n v="6666"/>
    <n v="6"/>
    <n v="1"/>
    <n v="439.97990959316928"/>
    <n v="62.57492047547295"/>
    <n v="90.29"/>
    <n v="99.17"/>
    <n v="27.53"/>
    <n v="44.08"/>
    <n v="97.719298245613999"/>
    <n v="91.05"/>
    <n v="6.1"/>
    <n v="2.2999999999999998"/>
    <n v="2.1"/>
    <n v="12.5"/>
    <n v="0"/>
    <n v="8.8899286466253393"/>
    <n v="1.2401485697986601"/>
    <m/>
    <n v="0"/>
    <n v="8.5"/>
    <n v="29"/>
    <n v="28.42"/>
    <n v="25.6"/>
    <n v="3.6"/>
    <n v="4"/>
    <n v="1"/>
    <n v="42"/>
    <n v="3.5483285047016802"/>
    <n v="6"/>
    <n v="53"/>
    <n v="2597.2399999999998"/>
    <n v="2545.2952"/>
  </r>
  <r>
    <x v="17"/>
    <x v="5"/>
    <n v="352220811"/>
    <s v="Itapecerica da Serra"/>
    <m/>
    <m/>
    <m/>
    <m/>
    <m/>
    <m/>
    <n v="0"/>
    <n v="0"/>
    <n v="0"/>
    <n v="0"/>
    <n v="0"/>
    <n v="0"/>
    <n v="0"/>
    <n v="0"/>
    <n v="0"/>
    <n v="0"/>
    <n v="0"/>
    <n v="0"/>
    <m/>
    <s v=""/>
    <m/>
    <m/>
    <m/>
    <s v=""/>
    <s v=""/>
    <m/>
    <m/>
    <m/>
    <m/>
    <n v="0"/>
    <m/>
    <m/>
    <m/>
    <m/>
    <m/>
    <s v=""/>
    <s v=""/>
    <m/>
    <m/>
    <s v=""/>
    <m/>
    <m/>
    <m/>
    <m/>
    <m/>
    <m/>
    <m/>
    <n v="0"/>
    <m/>
    <n v="0"/>
    <n v="0"/>
    <m/>
    <m/>
  </r>
  <r>
    <x v="8"/>
    <x v="5"/>
    <n v="352230710"/>
    <s v="Itapetininga"/>
    <m/>
    <m/>
    <m/>
    <m/>
    <m/>
    <m/>
    <n v="4.5195999999999995E-3"/>
    <n v="4.1666999999999997E-3"/>
    <n v="3.5289999999999996E-4"/>
    <n v="0"/>
    <n v="0"/>
    <n v="0"/>
    <n v="4.1666999999999997E-3"/>
    <n v="3.5289999999999996E-4"/>
    <n v="0"/>
    <n v="1"/>
    <n v="25"/>
    <n v="75"/>
    <m/>
    <s v=""/>
    <m/>
    <m/>
    <m/>
    <s v=""/>
    <s v=""/>
    <m/>
    <m/>
    <m/>
    <m/>
    <s v=""/>
    <m/>
    <m/>
    <m/>
    <m/>
    <m/>
    <s v=""/>
    <s v=""/>
    <m/>
    <m/>
    <s v=""/>
    <m/>
    <m/>
    <m/>
    <m/>
    <m/>
    <m/>
    <m/>
    <n v="0"/>
    <m/>
    <n v="1"/>
    <n v="3"/>
    <m/>
    <m/>
  </r>
  <r>
    <x v="14"/>
    <x v="5"/>
    <n v="352230714"/>
    <s v="Itapetininga"/>
    <n v="1.1834158728000199"/>
    <n v="152329"/>
    <n v="139261"/>
    <n v="13068"/>
    <n v="85.001000000000005"/>
    <n v="91.42"/>
    <n v="1.1002856000000003"/>
    <n v="0.98040590000000039"/>
    <n v="0.11987969999999998"/>
    <n v="0"/>
    <n v="4.2510999999999998E-3"/>
    <n v="0.12208679999999998"/>
    <n v="0.95160910000000043"/>
    <n v="2.2338600000000014E-2"/>
    <n v="0.48255023923263884"/>
    <n v="98"/>
    <n v="47.5"/>
    <n v="52.5"/>
    <n v="128.27000000000001"/>
    <n v="7694"/>
    <n v="3237"/>
    <n v="25"/>
    <n v="1"/>
    <n v="4018.3665618496807"/>
    <n v="484.43986371603569"/>
    <n v="90.93"/>
    <m/>
    <n v="84.71"/>
    <n v="41.71"/>
    <s v=""/>
    <n v="100"/>
    <n v="12.97"/>
    <n v="5.7"/>
    <n v="15.9"/>
    <n v="5.0999999999999996"/>
    <n v="232"/>
    <s v=""/>
    <n v="0"/>
    <m/>
    <n v="6"/>
    <n v="8.5"/>
    <n v="91"/>
    <n v="91"/>
    <n v="57.9"/>
    <n v="6.8"/>
    <n v="2"/>
    <n v="1"/>
    <n v="46"/>
    <n v="0.82892923364018645"/>
    <n v="76"/>
    <n v="84"/>
    <n v="7001.54"/>
    <n v="7001.54"/>
  </r>
  <r>
    <x v="14"/>
    <x v="5"/>
    <n v="352240614"/>
    <s v="Itapeva"/>
    <n v="0.401598109095547"/>
    <n v="89572"/>
    <n v="78882"/>
    <n v="10690"/>
    <n v="49.033999999999999"/>
    <n v="88.07"/>
    <n v="1.3182244000000003"/>
    <n v="1.2971795000000004"/>
    <n v="2.1044899999999998E-2"/>
    <n v="0"/>
    <n v="0.42705100000000001"/>
    <n v="3.663339999999999E-2"/>
    <n v="0.83996800000000016"/>
    <n v="1.4572E-2"/>
    <n v="0.23663771648611115"/>
    <n v="69"/>
    <n v="80"/>
    <n v="20"/>
    <n v="62.51"/>
    <n v="4219"/>
    <n v="793"/>
    <n v="11"/>
    <n v="1"/>
    <n v="7217.5233331844775"/>
    <n v="852.01982762470413"/>
    <n v="86.79"/>
    <n v="84.28"/>
    <n v="76.16"/>
    <n v="46.7"/>
    <n v="85"/>
    <n v="100"/>
    <n v="14.38"/>
    <n v="6.4"/>
    <n v="19.2"/>
    <n v="0.9"/>
    <n v="1"/>
    <n v="8.8357955750335795E-2"/>
    <n v="0"/>
    <m/>
    <n v="20"/>
    <n v="2.4"/>
    <n v="92"/>
    <n v="89.24"/>
    <n v="81.2"/>
    <n v="9.8000000000000007"/>
    <n v="3"/>
    <n v="1"/>
    <n v="7"/>
    <n v="180.44460804499931"/>
    <n v="128"/>
    <n v="32"/>
    <n v="3881.48"/>
    <n v="3765.0356000000002"/>
  </r>
  <r>
    <x v="18"/>
    <x v="5"/>
    <n v="35225056"/>
    <s v="Itapevi"/>
    <n v="1.9014259157987601"/>
    <n v="218853"/>
    <n v="218853"/>
    <n v="0"/>
    <n v="2395.7640000000001"/>
    <n v="100"/>
    <n v="0.13025940000000003"/>
    <n v="8.9110599999999998E-2"/>
    <n v="4.1148800000000027E-2"/>
    <n v="0"/>
    <n v="3.7999999999999999E-2"/>
    <n v="5.996180000000003E-2"/>
    <n v="5.7870000000000003E-4"/>
    <n v="3.1718900000000001E-2"/>
    <n v="0.71631169494791669"/>
    <n v="13"/>
    <n v="7.87"/>
    <n v="92.13"/>
    <n v="201.06"/>
    <n v="12064"/>
    <n v="9746"/>
    <n v="7"/>
    <n v="0"/>
    <n v="172.916066949048"/>
    <n v="25.9374100423572"/>
    <n v="93.95"/>
    <n v="100"/>
    <n v="60.52"/>
    <n v="52.58"/>
    <n v="43.921293042867198"/>
    <n v="93.95"/>
    <n v="28.95"/>
    <n v="10.9"/>
    <n v="33"/>
    <n v="22.9"/>
    <n v="0"/>
    <s v=""/>
    <n v="0"/>
    <m/>
    <n v="0"/>
    <n v="8.5"/>
    <n v="61"/>
    <n v="21.35"/>
    <n v="19.2"/>
    <n v="3.2"/>
    <n v="1"/>
    <n v="0"/>
    <n v="86"/>
    <n v="5.3049531744365828"/>
    <n v="7"/>
    <n v="82"/>
    <n v="7359.04"/>
    <n v="2575.6640000000002"/>
  </r>
  <r>
    <x v="8"/>
    <x v="5"/>
    <n v="352250510"/>
    <s v="Itapevi"/>
    <m/>
    <m/>
    <m/>
    <m/>
    <m/>
    <m/>
    <n v="0"/>
    <n v="0"/>
    <n v="0"/>
    <n v="0"/>
    <n v="0"/>
    <n v="0"/>
    <n v="0"/>
    <n v="0"/>
    <n v="0"/>
    <n v="0"/>
    <n v="0"/>
    <n v="0"/>
    <m/>
    <s v=""/>
    <m/>
    <m/>
    <m/>
    <s v=""/>
    <s v=""/>
    <m/>
    <m/>
    <m/>
    <m/>
    <n v="0"/>
    <m/>
    <m/>
    <m/>
    <m/>
    <m/>
    <s v=""/>
    <s v=""/>
    <m/>
    <m/>
    <s v=""/>
    <m/>
    <m/>
    <m/>
    <m/>
    <m/>
    <m/>
    <m/>
    <n v="0"/>
    <m/>
    <n v="0"/>
    <n v="0"/>
    <m/>
    <m/>
  </r>
  <r>
    <x v="3"/>
    <x v="5"/>
    <n v="35226049"/>
    <s v="Itapira"/>
    <n v="0.62440747591929702"/>
    <n v="70341"/>
    <n v="65611"/>
    <n v="4730"/>
    <n v="135.92500000000001"/>
    <n v="93.28"/>
    <n v="0.30081340000000006"/>
    <n v="0.25212350000000006"/>
    <n v="4.8689900000000008E-2"/>
    <n v="0.26"/>
    <n v="5.7618099999999992E-2"/>
    <n v="7.8131899999999976E-2"/>
    <n v="0.13644739999999997"/>
    <n v="2.8615999999999985E-2"/>
    <n v="0.21199694604513891"/>
    <n v="39"/>
    <n v="34.17"/>
    <n v="65.83"/>
    <n v="54.15"/>
    <n v="3654"/>
    <n v="634"/>
    <n v="3"/>
    <n v="0"/>
    <n v="3165.2117541689768"/>
    <n v="376.59743250735698"/>
    <n v="99.01"/>
    <m/>
    <n v="99.01"/>
    <n v="40.65"/>
    <s v=""/>
    <n v="99.02"/>
    <n v="11.8"/>
    <n v="4.3"/>
    <n v="14.7"/>
    <n v="5.8"/>
    <n v="20"/>
    <s v=""/>
    <n v="0"/>
    <m/>
    <n v="0"/>
    <n v="7.2"/>
    <n v="100"/>
    <n v="100"/>
    <n v="82.6"/>
    <n v="9.6999999999999993"/>
    <n v="0"/>
    <n v="0"/>
    <n v="66"/>
    <n v="27.358884683013546"/>
    <n v="41"/>
    <n v="79"/>
    <n v="3654"/>
    <n v="3654"/>
  </r>
  <r>
    <x v="17"/>
    <x v="5"/>
    <n v="352265311"/>
    <s v="Itapirapuã Paulista"/>
    <n v="0.59036777714383004"/>
    <n v="4006"/>
    <n v="2005"/>
    <n v="2001"/>
    <n v="9.859"/>
    <n v="50.05"/>
    <n v="7.1627999999999995E-3"/>
    <n v="2.6928999999999998E-3"/>
    <n v="4.4698999999999997E-3"/>
    <n v="0"/>
    <n v="5.8587999999999999E-3"/>
    <n v="1.304E-3"/>
    <n v="0"/>
    <n v="0"/>
    <n v="6.2896286458333341E-3"/>
    <n v="1"/>
    <n v="66.67"/>
    <n v="33.33"/>
    <n v="1.41"/>
    <n v="109"/>
    <n v="43"/>
    <n v="0"/>
    <n v="0"/>
    <n v="95489.685471792312"/>
    <n v="12280.61907139291"/>
    <n v="60.29"/>
    <n v="98.69"/>
    <n v="36.44"/>
    <n v="35.25"/>
    <n v="100"/>
    <n v="100"/>
    <n v="0.14000000000000001"/>
    <n v="0.1"/>
    <n v="0.1"/>
    <n v="0.3"/>
    <s v=""/>
    <s v=""/>
    <n v="0"/>
    <m/>
    <s v=""/>
    <n v="7.5"/>
    <n v="62"/>
    <n v="62"/>
    <n v="60.6"/>
    <n v="6.6"/>
    <n v="0"/>
    <n v="0"/>
    <n v="10"/>
    <n v="95.395139170494531"/>
    <n v="2"/>
    <n v="1"/>
    <n v="67.58"/>
    <n v="67.58"/>
  </r>
  <r>
    <x v="2"/>
    <x v="5"/>
    <n v="352270316"/>
    <s v="Itápolis"/>
    <n v="0.45025994103213801"/>
    <n v="40837"/>
    <n v="37765"/>
    <n v="3072"/>
    <n v="40.954999999999998"/>
    <n v="92.48"/>
    <n v="0.7417338"/>
    <n v="0.42709650000000016"/>
    <n v="0.31463729999999979"/>
    <n v="0"/>
    <n v="0.12607699999999999"/>
    <n v="0.14656209999999997"/>
    <n v="0.45287410000000006"/>
    <n v="1.6220599999999998E-2"/>
    <n v="0.10664303686226854"/>
    <n v="10"/>
    <n v="36.130000000000003"/>
    <n v="63.87"/>
    <n v="30.72"/>
    <n v="2074"/>
    <n v="124"/>
    <n v="2"/>
    <n v="0"/>
    <n v="5660.5255038323094"/>
    <n v="517.40137620295343"/>
    <n v="85.79"/>
    <n v="90.7"/>
    <n v="85.79"/>
    <n v="10"/>
    <s v=""/>
    <n v="94.59"/>
    <n v="24.81"/>
    <n v="10.1"/>
    <n v="18.399999999999999"/>
    <n v="47"/>
    <s v=""/>
    <s v=""/>
    <n v="0"/>
    <m/>
    <s v=""/>
    <n v="2.7"/>
    <n v="100"/>
    <n v="100"/>
    <n v="94"/>
    <n v="9.8000000000000007"/>
    <n v="1"/>
    <n v="0"/>
    <n v="6"/>
    <n v="118.15117396059466"/>
    <n v="43"/>
    <n v="76"/>
    <n v="2074"/>
    <n v="2074"/>
  </r>
  <r>
    <x v="14"/>
    <x v="5"/>
    <n v="352280214"/>
    <s v="Itaporanga"/>
    <n v="5.6338562726510097E-2"/>
    <n v="14600"/>
    <n v="11497"/>
    <n v="3103"/>
    <n v="28.754999999999999"/>
    <n v="78.75"/>
    <n v="0.16460329999999998"/>
    <n v="0.16236189999999998"/>
    <n v="2.2414000000000002E-3"/>
    <n v="0.01"/>
    <n v="2.4431399999999999E-2"/>
    <n v="0"/>
    <n v="0.13620690000000002"/>
    <n v="3.9649999999999998E-3"/>
    <n v="3.6482544212962958E-2"/>
    <n v="12"/>
    <n v="80.650000000000006"/>
    <n v="19.350000000000001"/>
    <n v="8.02"/>
    <n v="619"/>
    <n v="161"/>
    <n v="3"/>
    <n v="1"/>
    <n v="12117.6"/>
    <n v="1425.5999999999992"/>
    <n v="82.09"/>
    <n v="89.06"/>
    <n v="69.2"/>
    <n v="15.5"/>
    <s v=""/>
    <n v="100"/>
    <n v="6.56"/>
    <n v="2.9"/>
    <n v="8.8000000000000007"/>
    <n v="0.3"/>
    <s v=""/>
    <s v=""/>
    <n v="0"/>
    <m/>
    <s v=""/>
    <n v="9.6999999999999993"/>
    <n v="86"/>
    <n v="86"/>
    <n v="74"/>
    <n v="7.9"/>
    <n v="1"/>
    <n v="1"/>
    <n v="1"/>
    <n v="65.784885669986608"/>
    <n v="25"/>
    <n v="6"/>
    <n v="532.34"/>
    <n v="532.34"/>
  </r>
  <r>
    <x v="7"/>
    <x v="5"/>
    <n v="352290113"/>
    <s v="Itapuí"/>
    <n v="1.45834203000819"/>
    <n v="13013"/>
    <n v="12547"/>
    <n v="466"/>
    <n v="93.17"/>
    <n v="96.42"/>
    <n v="1.3263800000000001E-2"/>
    <n v="0"/>
    <n v="1.3263800000000001E-2"/>
    <n v="0"/>
    <n v="0"/>
    <n v="4.8842E-3"/>
    <n v="0"/>
    <n v="8.3796000000000009E-3"/>
    <n v="3.1729466866319445E-2"/>
    <n v="0"/>
    <n v="0"/>
    <n v="100"/>
    <n v="8.91"/>
    <n v="688"/>
    <n v="688"/>
    <n v="1"/>
    <n v="0"/>
    <n v="2786.9361407822948"/>
    <n v="290.81072773380464"/>
    <m/>
    <n v="95.54"/>
    <m/>
    <m/>
    <s v=""/>
    <m/>
    <n v="2.21"/>
    <n v="1.2"/>
    <n v="0"/>
    <n v="11.1"/>
    <n v="0"/>
    <s v=""/>
    <n v="0"/>
    <m/>
    <n v="0"/>
    <n v="8.3000000000000007"/>
    <n v="87"/>
    <n v="0"/>
    <n v="0"/>
    <n v="1.3"/>
    <n v="1"/>
    <n v="0"/>
    <n v="0"/>
    <n v="0"/>
    <n v="0"/>
    <n v="6"/>
    <n v="598.55999999999995"/>
    <n v="0"/>
  </r>
  <r>
    <x v="16"/>
    <x v="5"/>
    <n v="352300818"/>
    <s v="Itapura"/>
    <m/>
    <m/>
    <m/>
    <m/>
    <m/>
    <m/>
    <n v="0"/>
    <n v="0"/>
    <n v="0"/>
    <n v="0"/>
    <n v="0"/>
    <n v="0"/>
    <n v="0"/>
    <n v="0"/>
    <n v="0"/>
    <n v="0"/>
    <n v="0"/>
    <n v="0"/>
    <m/>
    <s v=""/>
    <m/>
    <m/>
    <m/>
    <s v=""/>
    <s v=""/>
    <m/>
    <m/>
    <m/>
    <m/>
    <n v="0"/>
    <m/>
    <m/>
    <m/>
    <m/>
    <m/>
    <s v=""/>
    <s v=""/>
    <m/>
    <m/>
    <s v=""/>
    <m/>
    <m/>
    <m/>
    <m/>
    <m/>
    <m/>
    <m/>
    <n v="0"/>
    <m/>
    <n v="0"/>
    <n v="0"/>
    <m/>
    <m/>
  </r>
  <r>
    <x v="12"/>
    <x v="5"/>
    <n v="352300819"/>
    <s v="Itapura"/>
    <n v="1.3193411721838399"/>
    <n v="4640"/>
    <n v="3708"/>
    <n v="932"/>
    <n v="15.101000000000001"/>
    <n v="79.91"/>
    <n v="2.7735300000000001E-2"/>
    <n v="2.61126E-2"/>
    <n v="1.6226999999999999E-3"/>
    <n v="0.43"/>
    <n v="1.3332999999999999E-3"/>
    <n v="2.8939999999999999E-4"/>
    <n v="2.61126E-2"/>
    <n v="0"/>
    <n v="9.6316249999999996E-3"/>
    <n v="0"/>
    <n v="62.5"/>
    <n v="37.5"/>
    <n v="2.64"/>
    <n v="204"/>
    <n v="82"/>
    <n v="0"/>
    <n v="0"/>
    <n v="15088.344827586207"/>
    <n v="1291.3448275862065"/>
    <n v="79.709999999999994"/>
    <n v="93.28"/>
    <n v="63.6"/>
    <n v="29.52"/>
    <s v=""/>
    <n v="98.14"/>
    <n v="3.91"/>
    <n v="1.2"/>
    <n v="5"/>
    <n v="0.9"/>
    <s v=""/>
    <s v=""/>
    <n v="0"/>
    <m/>
    <s v=""/>
    <n v="8.4"/>
    <n v="85"/>
    <n v="85"/>
    <n v="59.8"/>
    <n v="7.1"/>
    <n v="0"/>
    <n v="0"/>
    <n v="1"/>
    <n v="10.382464018273136"/>
    <n v="5"/>
    <n v="3"/>
    <n v="173.4"/>
    <n v="173.4"/>
  </r>
  <r>
    <x v="15"/>
    <x v="5"/>
    <n v="35231072"/>
    <s v="Itaquaquecetuba"/>
    <m/>
    <m/>
    <m/>
    <m/>
    <m/>
    <m/>
    <n v="0"/>
    <n v="0"/>
    <n v="0"/>
    <n v="0"/>
    <n v="0"/>
    <n v="0"/>
    <n v="0"/>
    <n v="0"/>
    <n v="0"/>
    <n v="0"/>
    <n v="0"/>
    <n v="0"/>
    <m/>
    <s v=""/>
    <m/>
    <m/>
    <m/>
    <s v=""/>
    <s v=""/>
    <m/>
    <m/>
    <m/>
    <m/>
    <s v=""/>
    <m/>
    <m/>
    <m/>
    <m/>
    <m/>
    <s v=""/>
    <s v=""/>
    <m/>
    <m/>
    <s v=""/>
    <m/>
    <m/>
    <m/>
    <m/>
    <m/>
    <m/>
    <m/>
    <n v="3"/>
    <m/>
    <n v="0"/>
    <n v="0"/>
    <m/>
    <m/>
  </r>
  <r>
    <x v="18"/>
    <x v="5"/>
    <n v="35231076"/>
    <s v="Itaquaquecetuba"/>
    <n v="1.51678674409532"/>
    <n v="345787"/>
    <n v="345787"/>
    <n v="0"/>
    <n v="4228.259"/>
    <n v="100"/>
    <n v="4.3859200000000001E-2"/>
    <n v="1.60579E-2"/>
    <n v="2.7801299999999998E-2"/>
    <n v="0"/>
    <n v="3.1250000000000001E-4"/>
    <n v="2.3766499999999996E-2"/>
    <n v="4.0500000000000002E-5"/>
    <n v="1.9739700000000002E-2"/>
    <n v="1.1757398346296295"/>
    <n v="2"/>
    <n v="22.5"/>
    <n v="77.5"/>
    <n v="317.52"/>
    <n v="19051"/>
    <n v="17449"/>
    <n v="21"/>
    <n v="1"/>
    <n v="109.44078290971031"/>
    <n v="13.680097863713792"/>
    <n v="97.6"/>
    <m/>
    <n v="66.19"/>
    <n v="43.38"/>
    <s v=""/>
    <n v="97.6"/>
    <n v="9.75"/>
    <n v="3.7"/>
    <n v="5.4"/>
    <n v="18.5"/>
    <n v="3"/>
    <n v="3.8461538461538498"/>
    <n v="0.289195371717271"/>
    <m/>
    <n v="23"/>
    <n v="9.6"/>
    <n v="63"/>
    <n v="9.4499999999999993"/>
    <n v="8.4"/>
    <n v="1.9"/>
    <n v="2"/>
    <n v="1"/>
    <n v="155"/>
    <n v="0"/>
    <n v="9"/>
    <n v="31"/>
    <n v="12002.13"/>
    <n v="1800.3195000000001"/>
  </r>
  <r>
    <x v="14"/>
    <x v="5"/>
    <n v="352320614"/>
    <s v="Itararé"/>
    <n v="0.150272334267543"/>
    <n v="48377"/>
    <n v="44774"/>
    <n v="3603"/>
    <n v="48.204000000000001"/>
    <n v="92.55"/>
    <n v="0.12109249999999998"/>
    <n v="0.11346189999999998"/>
    <n v="7.6305999999999987E-3"/>
    <n v="0.09"/>
    <n v="4.3619999999999996E-3"/>
    <n v="4.0552999999999995E-3"/>
    <n v="0.11037189999999998"/>
    <n v="2.3032999999999999E-3"/>
    <n v="0.12773218955324073"/>
    <n v="8"/>
    <n v="51.43"/>
    <n v="48.57"/>
    <n v="37.020000000000003"/>
    <n v="2499"/>
    <n v="2499"/>
    <n v="8"/>
    <n v="1"/>
    <n v="7359.7254893854515"/>
    <n v="867.00043409057992"/>
    <n v="86.74"/>
    <n v="92.36"/>
    <n v="77.8"/>
    <n v="30.85"/>
    <n v="0.12891581797086499"/>
    <n v="93.92"/>
    <n v="2.4"/>
    <n v="1.1000000000000001"/>
    <n v="3.1"/>
    <n v="0.6"/>
    <s v=""/>
    <s v=""/>
    <n v="0"/>
    <m/>
    <s v=""/>
    <n v="9.6"/>
    <n v="94"/>
    <n v="0"/>
    <n v="0"/>
    <n v="1.4"/>
    <n v="0"/>
    <n v="1"/>
    <n v="50"/>
    <n v="3.1315520496364302"/>
    <n v="18"/>
    <n v="17"/>
    <n v="2349.06"/>
    <n v="0"/>
  </r>
  <r>
    <x v="19"/>
    <x v="5"/>
    <n v="35233057"/>
    <s v="Itariri"/>
    <m/>
    <m/>
    <m/>
    <m/>
    <m/>
    <m/>
    <n v="0.22411110000000001"/>
    <n v="0.22411110000000001"/>
    <n v="0"/>
    <n v="0"/>
    <n v="0.22411110000000001"/>
    <n v="0"/>
    <n v="0"/>
    <n v="0"/>
    <n v="0"/>
    <n v="1"/>
    <n v="100"/>
    <n v="0"/>
    <m/>
    <s v=""/>
    <m/>
    <m/>
    <m/>
    <s v=""/>
    <s v=""/>
    <m/>
    <m/>
    <m/>
    <m/>
    <s v=""/>
    <m/>
    <m/>
    <m/>
    <m/>
    <m/>
    <s v=""/>
    <s v=""/>
    <m/>
    <m/>
    <s v=""/>
    <m/>
    <m/>
    <m/>
    <m/>
    <m/>
    <m/>
    <m/>
    <n v="1"/>
    <m/>
    <n v="1"/>
    <n v="0"/>
    <m/>
    <m/>
  </r>
  <r>
    <x v="17"/>
    <x v="5"/>
    <n v="352330511"/>
    <s v="Itariri"/>
    <n v="1.1793839047152801"/>
    <n v="16360"/>
    <n v="11097"/>
    <n v="5263"/>
    <n v="59.975000000000001"/>
    <n v="67.83"/>
    <n v="3.9493E-2"/>
    <n v="3.91759E-2"/>
    <n v="3.1710000000000001E-4"/>
    <n v="0"/>
    <n v="2.2339299999999999E-2"/>
    <n v="0"/>
    <n v="1.7153700000000001E-2"/>
    <n v="0"/>
    <n v="1.6283312500000001E-2"/>
    <n v="18"/>
    <n v="85.71"/>
    <n v="14.29"/>
    <n v="7.49"/>
    <n v="578"/>
    <n v="339"/>
    <n v="1"/>
    <n v="0"/>
    <n v="18910.034229828852"/>
    <n v="2409.5354523227375"/>
    <n v="38.22"/>
    <n v="79.290000000000006"/>
    <n v="26.17"/>
    <n v="25.03"/>
    <s v=""/>
    <n v="59.85"/>
    <n v="6.49"/>
    <n v="2.7"/>
    <n v="9.4"/>
    <n v="0"/>
    <n v="0"/>
    <s v=""/>
    <n v="0"/>
    <m/>
    <n v="0"/>
    <n v="6.4"/>
    <n v="64"/>
    <n v="63.36"/>
    <n v="41.3"/>
    <n v="5.6"/>
    <n v="0"/>
    <n v="0"/>
    <n v="4"/>
    <n v="135.10764471295383"/>
    <n v="6"/>
    <n v="1"/>
    <n v="369.92"/>
    <n v="366.2208"/>
  </r>
  <r>
    <x v="6"/>
    <x v="5"/>
    <n v="35234045"/>
    <s v="Itatiba"/>
    <n v="1.90895858017113"/>
    <n v="110364"/>
    <n v="94736"/>
    <n v="15628"/>
    <n v="342.19299999999998"/>
    <n v="85.84"/>
    <n v="1.8519545000000002"/>
    <n v="1.8015093000000002"/>
    <n v="5.0445199999999968E-2"/>
    <n v="0"/>
    <n v="1.5307917"/>
    <n v="0.17456099999999994"/>
    <n v="3.3269799999999995E-2"/>
    <n v="0.11333199999999996"/>
    <n v="0.29190345526388889"/>
    <n v="100"/>
    <n v="24.04"/>
    <n v="75.959999999999994"/>
    <n v="76.510000000000005"/>
    <n v="5164"/>
    <n v="454"/>
    <n v="25"/>
    <n v="2"/>
    <n v="1128.6941393932805"/>
    <n v="148.58758290746982"/>
    <n v="86.89"/>
    <n v="84.42"/>
    <n v="81.61"/>
    <n v="36.700000000000003"/>
    <n v="3.5253654342218401"/>
    <n v="100"/>
    <n v="123.46"/>
    <n v="46.9"/>
    <n v="183.8"/>
    <n v="9.6999999999999993"/>
    <s v=""/>
    <s v=""/>
    <n v="0"/>
    <m/>
    <s v=""/>
    <n v="9.6"/>
    <n v="96"/>
    <n v="96"/>
    <n v="91.2"/>
    <n v="9.9"/>
    <n v="2"/>
    <n v="2"/>
    <n v="126"/>
    <n v="524.48848151383925"/>
    <n v="44"/>
    <n v="139"/>
    <n v="4957.4399999999996"/>
    <n v="4957.4399999999996"/>
  </r>
  <r>
    <x v="14"/>
    <x v="5"/>
    <n v="352350314"/>
    <s v="Itatinga"/>
    <m/>
    <m/>
    <m/>
    <m/>
    <m/>
    <m/>
    <n v="0"/>
    <n v="0"/>
    <n v="0"/>
    <n v="0.06"/>
    <n v="0"/>
    <n v="0"/>
    <n v="0"/>
    <n v="0"/>
    <n v="0"/>
    <n v="2"/>
    <n v="0"/>
    <n v="0"/>
    <m/>
    <s v=""/>
    <m/>
    <m/>
    <m/>
    <s v=""/>
    <s v=""/>
    <m/>
    <m/>
    <m/>
    <m/>
    <s v=""/>
    <m/>
    <m/>
    <m/>
    <m/>
    <m/>
    <s v=""/>
    <s v=""/>
    <m/>
    <m/>
    <s v=""/>
    <m/>
    <m/>
    <m/>
    <m/>
    <m/>
    <m/>
    <m/>
    <n v="0"/>
    <m/>
    <n v="0"/>
    <n v="0"/>
    <m/>
    <m/>
  </r>
  <r>
    <x v="5"/>
    <x v="5"/>
    <n v="352350317"/>
    <s v="Itatinga"/>
    <n v="1.4256474600206701"/>
    <n v="19281"/>
    <n v="17791"/>
    <n v="1490"/>
    <n v="19.677"/>
    <n v="92.27"/>
    <n v="0.20075610000000002"/>
    <n v="0.18853650000000002"/>
    <n v="1.2219599999999999E-2"/>
    <n v="0"/>
    <n v="5.2325099999999999E-2"/>
    <n v="4.2303000000000002E-3"/>
    <n v="0.1435507"/>
    <n v="6.5000000000000008E-4"/>
    <n v="4.6858899944444442E-2"/>
    <n v="5"/>
    <n v="48"/>
    <n v="52"/>
    <n v="12.57"/>
    <n v="969"/>
    <n v="206"/>
    <n v="0"/>
    <n v="1"/>
    <n v="16846.678076863234"/>
    <n v="1913.6517815466002"/>
    <n v="79.84"/>
    <n v="96.26"/>
    <n v="78.98"/>
    <n v="33.94"/>
    <s v=""/>
    <n v="87.77"/>
    <n v="4.1100000000000003"/>
    <n v="1.9"/>
    <n v="5.0999999999999996"/>
    <n v="1"/>
    <n v="0"/>
    <s v=""/>
    <n v="0"/>
    <m/>
    <n v="0"/>
    <n v="7.7"/>
    <n v="95"/>
    <n v="95"/>
    <n v="78.7"/>
    <n v="8.1999999999999993"/>
    <n v="0"/>
    <n v="1"/>
    <n v="6"/>
    <n v="110.9714484583522"/>
    <n v="12"/>
    <n v="13"/>
    <n v="920.55"/>
    <n v="920.55"/>
  </r>
  <r>
    <x v="6"/>
    <x v="5"/>
    <n v="35236025"/>
    <s v="Itirapina"/>
    <m/>
    <m/>
    <m/>
    <m/>
    <m/>
    <m/>
    <n v="4.0452700000000008E-2"/>
    <n v="2.5543200000000002E-2"/>
    <n v="1.4909500000000003E-2"/>
    <n v="0"/>
    <n v="1.0416700000000001E-2"/>
    <n v="1.6668E-3"/>
    <n v="2.78657E-2"/>
    <n v="5.0349999999999993E-4"/>
    <n v="0"/>
    <n v="9"/>
    <n v="31.58"/>
    <n v="68.42"/>
    <m/>
    <s v=""/>
    <m/>
    <m/>
    <m/>
    <s v=""/>
    <s v=""/>
    <m/>
    <m/>
    <m/>
    <m/>
    <n v="0"/>
    <m/>
    <m/>
    <m/>
    <m/>
    <m/>
    <s v=""/>
    <s v=""/>
    <m/>
    <m/>
    <s v=""/>
    <m/>
    <m/>
    <m/>
    <m/>
    <m/>
    <m/>
    <m/>
    <n v="0"/>
    <m/>
    <n v="6"/>
    <n v="13"/>
    <m/>
    <m/>
  </r>
  <r>
    <x v="7"/>
    <x v="5"/>
    <n v="352360213"/>
    <s v="Itirapina"/>
    <n v="1.42224904579484"/>
    <n v="16370"/>
    <n v="14967"/>
    <n v="1403"/>
    <n v="29.010999999999999"/>
    <n v="91.43"/>
    <n v="0.30371229999999999"/>
    <n v="0.10646569999999998"/>
    <n v="0.19724660000000002"/>
    <n v="0"/>
    <n v="0.1079976"/>
    <n v="9.2592999999999998E-3"/>
    <n v="0.16742540000000006"/>
    <n v="1.9030000000000002E-2"/>
    <n v="3.6480526053240737E-2"/>
    <n v="2"/>
    <n v="19.149999999999999"/>
    <n v="80.849999999999994"/>
    <n v="10.83"/>
    <n v="836"/>
    <n v="42"/>
    <n v="1"/>
    <n v="3"/>
    <n v="10980.769700671961"/>
    <n v="1329.2510690287111"/>
    <n v="73.209999999999994"/>
    <n v="100"/>
    <n v="86.65"/>
    <n v="28.79"/>
    <s v=""/>
    <n v="81.17"/>
    <n v="13.88"/>
    <n v="6"/>
    <n v="7.4"/>
    <n v="30.7"/>
    <n v="0"/>
    <s v=""/>
    <n v="0"/>
    <m/>
    <n v="0"/>
    <n v="7.2"/>
    <n v="100"/>
    <n v="100"/>
    <n v="95"/>
    <n v="10"/>
    <n v="0"/>
    <n v="3"/>
    <n v="5"/>
    <n v="296.04836246709181"/>
    <n v="9"/>
    <n v="38"/>
    <n v="836"/>
    <n v="836"/>
  </r>
  <r>
    <x v="11"/>
    <x v="5"/>
    <n v="35237018"/>
    <s v="Itirapuã"/>
    <n v="0.67945875457562399"/>
    <n v="6094"/>
    <n v="5177"/>
    <n v="917"/>
    <n v="37.735999999999997"/>
    <n v="84.95"/>
    <n v="0.11051459999999999"/>
    <n v="9.498029999999999E-2"/>
    <n v="1.5534299999999999E-2"/>
    <n v="0"/>
    <n v="1.5117599999999998E-2"/>
    <n v="0"/>
    <n v="9.3730399999999992E-2"/>
    <n v="1.6666000000000003E-3"/>
    <n v="1.3614694270833333E-2"/>
    <n v="2"/>
    <n v="73.33"/>
    <n v="26.67"/>
    <n v="3.69"/>
    <n v="284"/>
    <n v="23"/>
    <n v="0"/>
    <n v="1"/>
    <n v="13351.309484739088"/>
    <n v="1655.9763702001972"/>
    <n v="85.79"/>
    <n v="83.34"/>
    <n v="84.83"/>
    <n v="21.31"/>
    <n v="10.4678238780694"/>
    <n v="100"/>
    <n v="13.64"/>
    <n v="4.3"/>
    <n v="19.399999999999999"/>
    <n v="4.9000000000000004"/>
    <s v=""/>
    <s v=""/>
    <n v="0"/>
    <m/>
    <s v=""/>
    <n v="9.6"/>
    <n v="100"/>
    <n v="100"/>
    <n v="91.9"/>
    <n v="10"/>
    <n v="0"/>
    <n v="1"/>
    <n v="0"/>
    <n v="110.17507776237323"/>
    <n v="11"/>
    <n v="4"/>
    <n v="284"/>
    <n v="284"/>
  </r>
  <r>
    <x v="4"/>
    <x v="5"/>
    <n v="35238004"/>
    <s v="Itobi"/>
    <n v="5.8248991405607201E-2"/>
    <n v="7578"/>
    <n v="7001"/>
    <n v="577"/>
    <n v="54.670999999999999"/>
    <n v="92.39"/>
    <n v="0.42612409999999995"/>
    <n v="0.42549699999999996"/>
    <n v="6.2710000000000001E-4"/>
    <n v="0"/>
    <n v="1.9377800000000001E-2"/>
    <n v="3.3330000000000002E-4"/>
    <n v="0.39414740000000009"/>
    <n v="1.22656E-2"/>
    <n v="1.6932093749999998E-2"/>
    <n v="19"/>
    <n v="89.71"/>
    <n v="10.29"/>
    <n v="4.9400000000000004"/>
    <n v="381"/>
    <n v="26"/>
    <n v="0"/>
    <n v="0"/>
    <n v="9113.7292161520181"/>
    <n v="915.53444180522558"/>
    <n v="85.8"/>
    <n v="90.13"/>
    <n v="83.39"/>
    <n v="12.52"/>
    <s v=""/>
    <n v="95.21"/>
    <n v="61.76"/>
    <n v="19.5"/>
    <n v="90.5"/>
    <n v="0.3"/>
    <s v=""/>
    <s v=""/>
    <n v="0"/>
    <m/>
    <s v=""/>
    <n v="8.4"/>
    <n v="98"/>
    <n v="98"/>
    <n v="93.2"/>
    <n v="10"/>
    <n v="0"/>
    <n v="0"/>
    <n v="1"/>
    <n v="112.21293881626424"/>
    <n v="61"/>
    <n v="7"/>
    <n v="373.38"/>
    <n v="373.38"/>
  </r>
  <r>
    <x v="6"/>
    <x v="5"/>
    <n v="35239095"/>
    <s v="Itu"/>
    <m/>
    <m/>
    <m/>
    <m/>
    <m/>
    <m/>
    <n v="2.8469999999999998E-4"/>
    <n v="0"/>
    <n v="2.8469999999999998E-4"/>
    <n v="0"/>
    <n v="0"/>
    <n v="0"/>
    <n v="0"/>
    <n v="2.8469999999999998E-4"/>
    <n v="0"/>
    <n v="8"/>
    <n v="0"/>
    <n v="100"/>
    <m/>
    <s v=""/>
    <m/>
    <m/>
    <m/>
    <s v=""/>
    <s v=""/>
    <m/>
    <m/>
    <m/>
    <m/>
    <s v=""/>
    <m/>
    <m/>
    <m/>
    <m/>
    <m/>
    <s v=""/>
    <s v=""/>
    <m/>
    <m/>
    <s v=""/>
    <m/>
    <m/>
    <m/>
    <m/>
    <m/>
    <m/>
    <m/>
    <n v="0"/>
    <m/>
    <n v="0"/>
    <n v="3"/>
    <m/>
    <m/>
  </r>
  <r>
    <x v="8"/>
    <x v="5"/>
    <n v="352390910"/>
    <s v="Itu"/>
    <n v="1.1362265648126899"/>
    <n v="162309"/>
    <n v="153218"/>
    <n v="9091"/>
    <n v="253.61600000000001"/>
    <n v="94.4"/>
    <n v="1.5828449"/>
    <n v="1.3015094000000005"/>
    <n v="0.28133549999999963"/>
    <n v="0"/>
    <n v="1.0513310999999996"/>
    <n v="0.19491659999999994"/>
    <n v="5.7092900000000002E-2"/>
    <n v="0.27950429999999971"/>
    <n v="0.5241735340625"/>
    <n v="201"/>
    <n v="17"/>
    <n v="83"/>
    <n v="140.75"/>
    <n v="8446"/>
    <n v="3362"/>
    <n v="25"/>
    <n v="0"/>
    <n v="1148.2897436371366"/>
    <n v="169.03757647450237"/>
    <n v="92.7"/>
    <n v="100"/>
    <n v="92.7"/>
    <n v="55.05"/>
    <s v=""/>
    <n v="99.05"/>
    <n v="73.98"/>
    <n v="26.8"/>
    <n v="102.5"/>
    <n v="32.4"/>
    <n v="0"/>
    <n v="8.0718393703965302E-2"/>
    <n v="0"/>
    <m/>
    <n v="0"/>
    <n v="9.1"/>
    <n v="98"/>
    <n v="72.52"/>
    <n v="60.2"/>
    <n v="7"/>
    <n v="2"/>
    <n v="0"/>
    <n v="141"/>
    <n v="200.50611709722142"/>
    <n v="77"/>
    <n v="376"/>
    <n v="8277.08"/>
    <n v="6125.0392000000002"/>
  </r>
  <r>
    <x v="6"/>
    <x v="5"/>
    <n v="35240065"/>
    <s v="Itupeva"/>
    <n v="4.0660768859737404"/>
    <n v="52234"/>
    <n v="47419"/>
    <n v="4815"/>
    <n v="260.49299999999999"/>
    <n v="90.78"/>
    <n v="0.19085859999999993"/>
    <n v="0.13968719999999996"/>
    <n v="5.1171399999999978E-2"/>
    <n v="0"/>
    <n v="7.3833300000000004E-2"/>
    <n v="2.5130900000000005E-2"/>
    <n v="3.0626899999999999E-2"/>
    <n v="6.1267499999999989E-2"/>
    <n v="0.12425797538194443"/>
    <n v="44"/>
    <n v="15.56"/>
    <n v="84.44"/>
    <n v="37.6"/>
    <n v="2539"/>
    <n v="289"/>
    <n v="3"/>
    <n v="2"/>
    <n v="1497.2868246735843"/>
    <n v="199.23574683156562"/>
    <n v="78.150000000000006"/>
    <n v="97.23"/>
    <n v="68.819999999999993"/>
    <n v="24.94"/>
    <n v="20"/>
    <n v="89.99"/>
    <n v="20.3"/>
    <n v="7.7"/>
    <n v="22.9"/>
    <n v="15.5"/>
    <n v="1"/>
    <s v=""/>
    <n v="0"/>
    <m/>
    <n v="0"/>
    <n v="9.8000000000000007"/>
    <n v="97"/>
    <n v="94.09"/>
    <n v="88.6"/>
    <n v="9.9"/>
    <n v="0"/>
    <n v="2"/>
    <n v="116"/>
    <n v="59.553521431955282"/>
    <n v="21"/>
    <n v="114"/>
    <n v="2462.83"/>
    <n v="2388.9450999999999"/>
  </r>
  <r>
    <x v="11"/>
    <x v="5"/>
    <n v="35241058"/>
    <s v="Ituverava"/>
    <n v="0.49487599543036598"/>
    <n v="39550"/>
    <n v="37235"/>
    <n v="2315"/>
    <n v="56.680999999999997"/>
    <n v="94.15"/>
    <n v="0.25458539999999996"/>
    <n v="0.24775839999999999"/>
    <n v="6.8269999999999989E-3"/>
    <n v="0"/>
    <n v="0.21299999999999999"/>
    <n v="3.0839999999999999E-3"/>
    <n v="3.3192899999999997E-2"/>
    <n v="5.3085000000000007E-3"/>
    <n v="0.12038946759259259"/>
    <n v="6"/>
    <n v="42.22"/>
    <n v="57.78"/>
    <n v="30.88"/>
    <n v="2084"/>
    <n v="306"/>
    <n v="4"/>
    <n v="0"/>
    <n v="8922.5749683944377"/>
    <n v="1092.3974715549937"/>
    <n v="100"/>
    <n v="100"/>
    <n v="100"/>
    <n v="41.22"/>
    <n v="0"/>
    <n v="100"/>
    <n v="7.27"/>
    <n v="2.2999999999999998"/>
    <n v="11.6"/>
    <n v="0.5"/>
    <s v=""/>
    <s v=""/>
    <n v="0"/>
    <m/>
    <s v=""/>
    <m/>
    <n v="100"/>
    <n v="100"/>
    <n v="85.3"/>
    <n v="10"/>
    <n v="2"/>
    <n v="0"/>
    <n v="9"/>
    <n v="176.92577619896844"/>
    <n v="19"/>
    <n v="26"/>
    <n v="2084"/>
    <n v="2084"/>
  </r>
  <r>
    <x v="9"/>
    <x v="5"/>
    <n v="352420412"/>
    <s v="Jaborandi"/>
    <n v="0.22090235892482399"/>
    <n v="6644"/>
    <n v="6268"/>
    <n v="376"/>
    <n v="24.228999999999999"/>
    <n v="94.34"/>
    <n v="0.57215479999999985"/>
    <n v="0.55536889999999983"/>
    <n v="1.6785899999999996E-2"/>
    <n v="0.04"/>
    <n v="1.65509E-2"/>
    <n v="5.5555599999999997E-2"/>
    <n v="0.49981330000000002"/>
    <n v="2.3499999999999997E-4"/>
    <n v="1.3890112499999999E-2"/>
    <n v="7"/>
    <n v="74.069999999999993"/>
    <n v="25.93"/>
    <n v="4.51"/>
    <n v="348"/>
    <n v="97"/>
    <n v="1"/>
    <n v="0"/>
    <n v="15758.506923540037"/>
    <n v="1851.1499096929556"/>
    <n v="80.28"/>
    <n v="93.53"/>
    <n v="85.19"/>
    <n v="16.11"/>
    <s v=""/>
    <n v="85.83"/>
    <n v="47.68"/>
    <n v="17.2"/>
    <n v="68.599999999999994"/>
    <n v="4.3"/>
    <n v="24"/>
    <s v=""/>
    <n v="0"/>
    <m/>
    <n v="0"/>
    <n v="9.1"/>
    <n v="96"/>
    <n v="96"/>
    <n v="72.099999999999994"/>
    <n v="8.1"/>
    <n v="1"/>
    <n v="0"/>
    <n v="0"/>
    <n v="122.38921750993738"/>
    <n v="20"/>
    <n v="7"/>
    <n v="334.08"/>
    <n v="334.08"/>
  </r>
  <r>
    <x v="3"/>
    <x v="5"/>
    <n v="35243039"/>
    <s v="Jaboticabal"/>
    <n v="0.455732236592366"/>
    <n v="73091"/>
    <n v="71445"/>
    <n v="1646"/>
    <n v="103.455"/>
    <n v="97.75"/>
    <n v="1.3101746000000001"/>
    <n v="1.1889949"/>
    <n v="0.12117970000000002"/>
    <n v="0.06"/>
    <n v="0.38701019999999997"/>
    <n v="0.41682559999999991"/>
    <n v="0.47455899999999995"/>
    <n v="3.1779799999999997E-2"/>
    <n v="0.22019602766319446"/>
    <n v="10"/>
    <n v="44.55"/>
    <n v="55.45"/>
    <n v="58.85"/>
    <n v="3972"/>
    <n v="680"/>
    <n v="6"/>
    <n v="1"/>
    <n v="4111.8342887633225"/>
    <n v="491.86685091187707"/>
    <n v="98.97"/>
    <n v="100"/>
    <n v="98.97"/>
    <n v="54.12"/>
    <n v="7.2075471698113196"/>
    <n v="97.88"/>
    <n v="37.979999999999997"/>
    <n v="13.7"/>
    <n v="51.5"/>
    <n v="10.6"/>
    <s v=""/>
    <s v=""/>
    <n v="0"/>
    <m/>
    <s v=""/>
    <n v="10"/>
    <n v="100"/>
    <n v="99"/>
    <n v="82.9"/>
    <n v="10"/>
    <n v="2"/>
    <n v="1"/>
    <n v="32"/>
    <n v="175.75248931917343"/>
    <n v="45"/>
    <n v="56"/>
    <n v="3972"/>
    <n v="3932.28"/>
  </r>
  <r>
    <x v="15"/>
    <x v="5"/>
    <n v="35244022"/>
    <s v="Jacareí"/>
    <n v="0.88026621410639505"/>
    <n v="220103"/>
    <n v="217063"/>
    <n v="3040"/>
    <n v="478.41199999999998"/>
    <n v="98.62"/>
    <n v="1.7931427000000002"/>
    <n v="1.4237879000000002"/>
    <n v="0.36935479999999993"/>
    <n v="2.25"/>
    <n v="2.3611099999999999E-2"/>
    <n v="1.7072295000000002"/>
    <n v="2.5131399999999998E-2"/>
    <n v="3.7170700000000008E-2"/>
    <n v="0.75621225878009257"/>
    <n v="82"/>
    <n v="15.85"/>
    <n v="84.15"/>
    <n v="201.07"/>
    <n v="12064"/>
    <n v="5488"/>
    <n v="36"/>
    <n v="1"/>
    <n v="987.18799834622882"/>
    <n v="98.862078208838582"/>
    <n v="98.62"/>
    <n v="99"/>
    <n v="89.84"/>
    <n v="52.93"/>
    <s v=""/>
    <n v="100"/>
    <n v="60.17"/>
    <n v="26"/>
    <n v="62.2"/>
    <n v="53.5"/>
    <s v=""/>
    <s v=""/>
    <n v="0"/>
    <m/>
    <s v=""/>
    <n v="10"/>
    <n v="93"/>
    <n v="57.66"/>
    <n v="54.5"/>
    <n v="6.4"/>
    <n v="1"/>
    <n v="1"/>
    <n v="134"/>
    <n v="3.1737121054763584"/>
    <n v="26"/>
    <n v="138"/>
    <n v="11219.52"/>
    <n v="6956.1023999999998"/>
  </r>
  <r>
    <x v="2"/>
    <x v="5"/>
    <n v="352450116"/>
    <s v="Jaci"/>
    <n v="2.6625713890287699"/>
    <n v="6344"/>
    <n v="5675"/>
    <n v="669"/>
    <n v="43.920999999999999"/>
    <n v="89.45"/>
    <n v="2.90213E-2"/>
    <n v="1.6949599999999999E-2"/>
    <n v="1.2071700000000001E-2"/>
    <n v="0"/>
    <n v="9.5486000000000008E-3"/>
    <n v="2.8919999999999998E-4"/>
    <n v="1.7394E-2"/>
    <n v="1.7895000000000001E-3"/>
    <n v="1.5224232758620688E-2"/>
    <n v="0"/>
    <n v="12.5"/>
    <n v="87.5"/>
    <n v="3.91"/>
    <n v="302"/>
    <n v="49"/>
    <n v="0"/>
    <n v="0"/>
    <n v="5070.4161412358135"/>
    <n v="497.09962168978547"/>
    <m/>
    <m/>
    <m/>
    <m/>
    <s v=""/>
    <m/>
    <n v="6.91"/>
    <n v="2.8"/>
    <n v="5.3"/>
    <n v="12.1"/>
    <n v="0"/>
    <s v=""/>
    <n v="0"/>
    <m/>
    <n v="0"/>
    <n v="10"/>
    <n v="95"/>
    <n v="95"/>
    <n v="83.8"/>
    <n v="9.9"/>
    <n v="0"/>
    <n v="0"/>
    <n v="1"/>
    <n v="65.684755077969513"/>
    <n v="2"/>
    <n v="14"/>
    <n v="286.89999999999998"/>
    <n v="286.89999999999998"/>
  </r>
  <r>
    <x v="17"/>
    <x v="5"/>
    <n v="352460011"/>
    <s v="Jacupiranga"/>
    <n v="-2.90993946949092E-2"/>
    <n v="17155"/>
    <n v="9340"/>
    <n v="7815"/>
    <n v="24.216999999999999"/>
    <n v="54.44"/>
    <n v="8.2481799999999966E-2"/>
    <n v="8.004039999999997E-2"/>
    <n v="2.4413999999999998E-3"/>
    <n v="0"/>
    <n v="0"/>
    <n v="1.8580000000000001E-3"/>
    <n v="6.9242399999999996E-2"/>
    <n v="1.13814E-2"/>
    <n v="3.4115000862268513E-2"/>
    <n v="36"/>
    <n v="69.23"/>
    <n v="30.77"/>
    <n v="6.8"/>
    <n v="525"/>
    <n v="200"/>
    <n v="2"/>
    <n v="1"/>
    <n v="38916.765957446805"/>
    <n v="5036.9361702127662"/>
    <n v="65.33"/>
    <n v="100"/>
    <n v="53.09"/>
    <n v="27.58"/>
    <n v="10"/>
    <n v="100"/>
    <n v="0.89"/>
    <n v="0.4"/>
    <n v="1.2"/>
    <n v="0.1"/>
    <n v="2"/>
    <n v="1.1764705882352899"/>
    <n v="0"/>
    <m/>
    <n v="50"/>
    <n v="7.3"/>
    <n v="85"/>
    <n v="77.349999999999994"/>
    <n v="61.9"/>
    <n v="7.2"/>
    <n v="0"/>
    <n v="1"/>
    <n v="25"/>
    <n v="0"/>
    <n v="18"/>
    <n v="8"/>
    <n v="446.25"/>
    <n v="406.08749999999998"/>
  </r>
  <r>
    <x v="6"/>
    <x v="5"/>
    <n v="35247095"/>
    <s v="Jaguariúna"/>
    <n v="3.2055114623783099"/>
    <n v="50386"/>
    <n v="49338"/>
    <n v="1048"/>
    <n v="353.73500000000001"/>
    <n v="97.92"/>
    <n v="3.3672604999999991"/>
    <n v="3.3242622999999991"/>
    <n v="4.2998199999999979E-2"/>
    <n v="0"/>
    <n v="0.3361574"/>
    <n v="2.9904430999999989"/>
    <n v="2.5498999999999997E-2"/>
    <n v="1.5161000000000004E-2"/>
    <n v="0.14895687825925927"/>
    <n v="30"/>
    <n v="17.71"/>
    <n v="82.29"/>
    <n v="40.33"/>
    <n v="2722"/>
    <n v="1305"/>
    <n v="10"/>
    <n v="1"/>
    <n v="1139.116421228119"/>
    <n v="150.21315444766401"/>
    <n v="97.12"/>
    <n v="100"/>
    <n v="92.18"/>
    <n v="41.52"/>
    <n v="66.6666666666667"/>
    <n v="100"/>
    <n v="488.01"/>
    <n v="185"/>
    <n v="738.7"/>
    <n v="17.899999999999999"/>
    <n v="1"/>
    <n v="0.55574080248971902"/>
    <n v="3.9693565673004398"/>
    <m/>
    <n v="16"/>
    <n v="9.8000000000000007"/>
    <n v="98"/>
    <n v="59.143000000000001"/>
    <n v="52.1"/>
    <n v="6.3"/>
    <n v="2"/>
    <n v="1"/>
    <n v="39"/>
    <n v="225.56863699519295"/>
    <n v="17"/>
    <n v="79"/>
    <n v="2667.56"/>
    <n v="1609.87246"/>
  </r>
  <r>
    <x v="10"/>
    <x v="5"/>
    <n v="352480815"/>
    <s v="Jales"/>
    <m/>
    <m/>
    <m/>
    <m/>
    <m/>
    <m/>
    <n v="5.1106199999999997E-2"/>
    <n v="4.4000699999999997E-2"/>
    <n v="7.1054999999999998E-3"/>
    <n v="0"/>
    <n v="0"/>
    <n v="2.8587999999999999E-3"/>
    <n v="4.4020400000000001E-2"/>
    <n v="4.2269999999999999E-3"/>
    <n v="0"/>
    <n v="4"/>
    <n v="86.27"/>
    <n v="13.73"/>
    <m/>
    <s v=""/>
    <m/>
    <m/>
    <m/>
    <s v=""/>
    <s v=""/>
    <m/>
    <m/>
    <m/>
    <m/>
    <n v="1.048"/>
    <m/>
    <m/>
    <m/>
    <m/>
    <m/>
    <s v=""/>
    <s v=""/>
    <m/>
    <m/>
    <s v=""/>
    <m/>
    <m/>
    <m/>
    <m/>
    <m/>
    <m/>
    <m/>
    <n v="7"/>
    <m/>
    <n v="44"/>
    <n v="7"/>
    <m/>
    <m/>
  </r>
  <r>
    <x v="16"/>
    <x v="5"/>
    <n v="352480818"/>
    <s v="Jales"/>
    <n v="9.2262086279881805E-2"/>
    <n v="47170"/>
    <n v="44388"/>
    <n v="2782"/>
    <n v="127.91500000000001"/>
    <n v="94.1"/>
    <n v="3.15883E-2"/>
    <n v="9.511300000000002E-3"/>
    <n v="2.2076999999999996E-2"/>
    <n v="0"/>
    <n v="1.019E-4"/>
    <n v="9.7688999999999988E-3"/>
    <n v="1.8163499999999996E-2"/>
    <n v="3.5539999999999994E-3"/>
    <n v="0.1406698389699074"/>
    <n v="7"/>
    <n v="42.86"/>
    <n v="57.14"/>
    <n v="36.83"/>
    <n v="2486"/>
    <n v="829"/>
    <n v="7"/>
    <n v="0"/>
    <n v="1858.5982616069537"/>
    <n v="173.8257366970532"/>
    <n v="97.97"/>
    <m/>
    <n v="96.25"/>
    <n v="17.79"/>
    <s v=""/>
    <n v="100"/>
    <n v="9.4"/>
    <n v="3"/>
    <n v="8.6"/>
    <n v="11.2"/>
    <s v=""/>
    <s v=""/>
    <n v="0"/>
    <m/>
    <s v=""/>
    <n v="9"/>
    <n v="98"/>
    <n v="98"/>
    <n v="66.7"/>
    <n v="7.8"/>
    <n v="0"/>
    <n v="0"/>
    <n v="3"/>
    <n v="0"/>
    <n v="42"/>
    <n v="56"/>
    <n v="2436.2800000000002"/>
    <n v="2436.2800000000002"/>
  </r>
  <r>
    <x v="15"/>
    <x v="5"/>
    <n v="35249072"/>
    <s v="Jambeiro"/>
    <n v="2.2329263346845298"/>
    <n v="5844"/>
    <n v="2798"/>
    <n v="3046"/>
    <n v="31.802"/>
    <n v="47.88"/>
    <n v="4.9000700000000001E-2"/>
    <n v="3.7471900000000002E-2"/>
    <n v="1.1528799999999999E-2"/>
    <n v="0"/>
    <n v="0"/>
    <n v="7.9000000000000009E-5"/>
    <n v="2.2750900000000001E-2"/>
    <n v="2.6170800000000001E-2"/>
    <n v="1.10366375E-2"/>
    <n v="51"/>
    <n v="77.36"/>
    <n v="22.64"/>
    <n v="2.04"/>
    <n v="157"/>
    <n v="8"/>
    <n v="1"/>
    <n v="0"/>
    <n v="14300.205338809035"/>
    <n v="1457.0020533880897"/>
    <n v="72.52"/>
    <m/>
    <n v="48.98"/>
    <n v="23.96"/>
    <s v=""/>
    <n v="100"/>
    <n v="4.26"/>
    <n v="1.8"/>
    <n v="4.3"/>
    <n v="4.3"/>
    <s v=""/>
    <s v=""/>
    <n v="0"/>
    <m/>
    <s v=""/>
    <n v="10"/>
    <n v="99"/>
    <n v="99"/>
    <n v="94.9"/>
    <n v="10"/>
    <n v="0"/>
    <n v="0"/>
    <n v="79"/>
    <n v="0"/>
    <n v="41"/>
    <n v="12"/>
    <n v="155.43"/>
    <n v="155.43"/>
  </r>
  <r>
    <x v="18"/>
    <x v="5"/>
    <n v="35250036"/>
    <s v="Jandira"/>
    <n v="1.45728035694457"/>
    <n v="116045"/>
    <n v="116045"/>
    <n v="0"/>
    <n v="6623.5730000000003"/>
    <n v="100"/>
    <n v="1.1811299999999999E-2"/>
    <n v="1.6203999999999999E-3"/>
    <n v="1.0190899999999999E-2"/>
    <n v="0"/>
    <n v="0"/>
    <n v="7.2689999999999986E-3"/>
    <n v="0"/>
    <n v="4.5423E-3"/>
    <n v="0.40427714120370373"/>
    <n v="1"/>
    <n v="4.17"/>
    <n v="95.83"/>
    <n v="106.95"/>
    <n v="6417"/>
    <n v="5317"/>
    <n v="3"/>
    <n v="0"/>
    <n v="65.221595070877683"/>
    <n v="10.870265845146278"/>
    <n v="100"/>
    <n v="100"/>
    <n v="70.989999999999995"/>
    <n v="50.38"/>
    <s v=""/>
    <n v="100"/>
    <n v="13.12"/>
    <n v="4.9000000000000004"/>
    <n v="3.2"/>
    <n v="25.5"/>
    <n v="0"/>
    <s v=""/>
    <n v="0"/>
    <m/>
    <n v="0"/>
    <n v="8.5"/>
    <n v="68"/>
    <n v="19.04"/>
    <n v="17.100000000000001"/>
    <n v="3"/>
    <n v="1"/>
    <n v="0"/>
    <n v="72"/>
    <n v="0"/>
    <n v="1"/>
    <n v="23"/>
    <n v="4363.5600000000004"/>
    <n v="1221.7968000000001"/>
  </r>
  <r>
    <x v="4"/>
    <x v="5"/>
    <n v="35251024"/>
    <s v="Jardinópolis"/>
    <n v="1.7283931775264401"/>
    <n v="40493"/>
    <n v="39373"/>
    <n v="1120"/>
    <n v="80.444999999999993"/>
    <n v="97.23"/>
    <n v="0.59916570000000002"/>
    <n v="0.52017020000000003"/>
    <n v="7.8995499999999982E-2"/>
    <n v="0.02"/>
    <n v="4.5588000000000004E-2"/>
    <n v="0.42704629999999999"/>
    <n v="9.8788300000000023E-2"/>
    <n v="2.7743099999999996E-2"/>
    <n v="0.12325994212962962"/>
    <n v="4"/>
    <n v="40"/>
    <n v="60"/>
    <n v="32.090000000000003"/>
    <n v="2166"/>
    <n v="2166"/>
    <n v="3"/>
    <n v="1"/>
    <n v="6113.5900032104319"/>
    <n v="607.46499394957175"/>
    <n v="100"/>
    <n v="100"/>
    <n v="100"/>
    <n v="38.4"/>
    <n v="7.3684210526315796"/>
    <n v="100"/>
    <n v="24.26"/>
    <n v="7.6"/>
    <n v="30.8"/>
    <n v="10.1"/>
    <n v="0"/>
    <s v=""/>
    <n v="0"/>
    <m/>
    <n v="0"/>
    <n v="10"/>
    <n v="100"/>
    <n v="0"/>
    <n v="0"/>
    <n v="1.5"/>
    <n v="1"/>
    <n v="1"/>
    <n v="7"/>
    <n v="37.319504784143795"/>
    <n v="26"/>
    <n v="39"/>
    <n v="2166"/>
    <n v="0"/>
  </r>
  <r>
    <x v="6"/>
    <x v="5"/>
    <n v="35252015"/>
    <s v="Jarinu"/>
    <n v="2.8313382393979398"/>
    <n v="26961"/>
    <n v="22163"/>
    <n v="4798"/>
    <n v="129.82599999999999"/>
    <n v="82.2"/>
    <n v="0.1509066"/>
    <n v="0.13298679999999999"/>
    <n v="1.7919800000000003E-2"/>
    <n v="0"/>
    <n v="5.0888900000000008E-2"/>
    <n v="6.8490999999999995E-3"/>
    <n v="5.4071500000000008E-2"/>
    <n v="3.9097100000000003E-2"/>
    <n v="5.0357406305555553E-2"/>
    <n v="27"/>
    <n v="25.64"/>
    <n v="74.36"/>
    <n v="14.86"/>
    <n v="1147"/>
    <n v="854"/>
    <n v="2"/>
    <n v="0"/>
    <n v="2959.3145654834761"/>
    <n v="397.69444753532872"/>
    <n v="61.36"/>
    <n v="100"/>
    <n v="15.37"/>
    <n v="39.25"/>
    <n v="0.28125"/>
    <n v="79.400000000000006"/>
    <n v="15.56"/>
    <n v="6"/>
    <n v="21.1"/>
    <n v="5.3"/>
    <s v=""/>
    <s v=""/>
    <n v="0"/>
    <m/>
    <s v=""/>
    <n v="8.3000000000000007"/>
    <n v="29"/>
    <n v="29"/>
    <n v="25.5"/>
    <n v="3.8"/>
    <n v="1"/>
    <n v="0"/>
    <n v="24"/>
    <n v="101.27606590884636"/>
    <n v="30"/>
    <n v="87"/>
    <n v="332.63"/>
    <n v="332.63"/>
  </r>
  <r>
    <x v="7"/>
    <x v="5"/>
    <n v="352530013"/>
    <s v="Jaú"/>
    <n v="1.41940447730036"/>
    <n v="139844"/>
    <n v="136018"/>
    <n v="3826"/>
    <n v="203.161"/>
    <n v="97.26"/>
    <n v="1.0870277000000002"/>
    <n v="0.93250420000000023"/>
    <n v="0.15452349999999998"/>
    <n v="0"/>
    <n v="0.22287040000000002"/>
    <n v="0.74362730000000021"/>
    <n v="9.3237400000000012E-2"/>
    <n v="2.7292599999999997E-2"/>
    <n v="0.48299819237962971"/>
    <n v="7"/>
    <n v="36.03"/>
    <n v="63.97"/>
    <n v="124.92"/>
    <n v="7495"/>
    <n v="467"/>
    <n v="3"/>
    <n v="1"/>
    <n v="1269.6124252738766"/>
    <n v="128.53980149309237"/>
    <n v="99.14"/>
    <m/>
    <n v="99.14"/>
    <n v="62.87"/>
    <s v=""/>
    <n v="100"/>
    <n v="37.35"/>
    <n v="19.3"/>
    <n v="39.9"/>
    <n v="27.1"/>
    <n v="0"/>
    <s v=""/>
    <n v="0"/>
    <m/>
    <n v="0"/>
    <n v="10"/>
    <n v="99.76"/>
    <n v="99.76"/>
    <n v="93.8"/>
    <n v="9.8000000000000007"/>
    <n v="0"/>
    <n v="1"/>
    <n v="8"/>
    <n v="46.169945047066591"/>
    <n v="49"/>
    <n v="87"/>
    <n v="7477.0119999999997"/>
    <n v="7477.0119999999997"/>
  </r>
  <r>
    <x v="11"/>
    <x v="5"/>
    <n v="35254098"/>
    <s v="Jeriquara"/>
    <n v="-0.28148832358425602"/>
    <n v="3148"/>
    <n v="2673"/>
    <n v="475"/>
    <n v="22.327999999999999"/>
    <n v="84.91"/>
    <n v="0.29270790000000008"/>
    <n v="0.26515040000000006"/>
    <n v="2.7557500000000006E-2"/>
    <n v="0"/>
    <n v="8.1574000000000004E-3"/>
    <n v="9.2592599999999997E-2"/>
    <n v="0.19093570000000004"/>
    <n v="1.0222E-3"/>
    <n v="7.7470312499999996E-3"/>
    <n v="12"/>
    <n v="70.37"/>
    <n v="29.63"/>
    <n v="1.86"/>
    <n v="143"/>
    <n v="20"/>
    <n v="0"/>
    <n v="0"/>
    <n v="22740.38119440915"/>
    <n v="2804.9809402795427"/>
    <n v="94.5"/>
    <m/>
    <n v="92.16"/>
    <n v="24.66"/>
    <n v="20"/>
    <n v="100"/>
    <n v="41.23"/>
    <n v="12.9"/>
    <n v="61.7"/>
    <n v="9.8000000000000007"/>
    <n v="12"/>
    <n v="10.6382978723404"/>
    <n v="0"/>
    <m/>
    <n v="0"/>
    <n v="8"/>
    <n v="99"/>
    <n v="99"/>
    <n v="86"/>
    <n v="9.6999999999999993"/>
    <n v="0"/>
    <n v="0"/>
    <n v="3"/>
    <n v="103.26536374821001"/>
    <n v="19"/>
    <n v="8"/>
    <n v="141.57"/>
    <n v="141.57"/>
  </r>
  <r>
    <x v="6"/>
    <x v="5"/>
    <n v="35255085"/>
    <s v="Joanópolis"/>
    <n v="1.0002654971840199"/>
    <n v="12255"/>
    <n v="12255"/>
    <n v="0"/>
    <n v="32.716999999999999"/>
    <n v="100"/>
    <n v="0.15466969999999999"/>
    <n v="0.1477561"/>
    <n v="6.9135999999999998E-3"/>
    <n v="0"/>
    <n v="6.50834E-2"/>
    <n v="6.4609999999999993E-4"/>
    <n v="8.3727999999999969E-2"/>
    <n v="5.2121999999999984E-3"/>
    <n v="2.1743050781249995E-2"/>
    <n v="51"/>
    <n v="54.05"/>
    <n v="45.95"/>
    <n v="8.91"/>
    <n v="687"/>
    <n v="131"/>
    <n v="0"/>
    <n v="0"/>
    <n v="11476.99388004896"/>
    <n v="1518.2570379436961"/>
    <n v="68.13"/>
    <n v="94.99"/>
    <n v="59.01"/>
    <n v="19.59"/>
    <n v="47.904191616766497"/>
    <n v="68.13"/>
    <n v="9.15"/>
    <n v="3.5"/>
    <n v="13.4"/>
    <n v="1.2"/>
    <s v=""/>
    <s v=""/>
    <n v="0"/>
    <m/>
    <s v=""/>
    <n v="7.1"/>
    <n v="89"/>
    <n v="89"/>
    <n v="80.900000000000006"/>
    <n v="9.8000000000000007"/>
    <n v="0"/>
    <n v="0"/>
    <n v="35"/>
    <n v="298.9460892767284"/>
    <n v="40"/>
    <n v="34"/>
    <n v="611.42999999999995"/>
    <n v="611.42999999999995"/>
  </r>
  <r>
    <x v="5"/>
    <x v="5"/>
    <n v="352560717"/>
    <s v="João Ramalho"/>
    <n v="0.68607973703862501"/>
    <n v="4267"/>
    <n v="3728"/>
    <n v="539"/>
    <n v="10.256"/>
    <n v="87.37"/>
    <n v="2.3860899999999997E-2"/>
    <n v="2.0829999999999999E-4"/>
    <n v="2.3652599999999996E-2"/>
    <n v="0"/>
    <n v="2.3512199999999997E-2"/>
    <n v="1.404E-4"/>
    <n v="2.0829999999999999E-4"/>
    <n v="0"/>
    <n v="9.4285143229166663E-3"/>
    <n v="0"/>
    <n v="11.11"/>
    <n v="88.89"/>
    <n v="2.64"/>
    <n v="204"/>
    <n v="22"/>
    <n v="0"/>
    <n v="0"/>
    <n v="27049.86172955238"/>
    <n v="2956.269041481135"/>
    <n v="84.85"/>
    <n v="94.36"/>
    <n v="84.85"/>
    <n v="40"/>
    <s v=""/>
    <n v="99.39"/>
    <n v="5.3"/>
    <n v="2.7"/>
    <n v="5.0999999999999996"/>
    <n v="5.9"/>
    <s v=""/>
    <s v=""/>
    <n v="0"/>
    <m/>
    <s v=""/>
    <n v="9.4"/>
    <n v="99"/>
    <n v="99"/>
    <n v="89.2"/>
    <n v="9.5"/>
    <n v="0"/>
    <n v="0"/>
    <n v="3"/>
    <n v="254.54699625015485"/>
    <n v="1"/>
    <n v="8"/>
    <n v="201.96"/>
    <n v="201.96"/>
  </r>
  <r>
    <x v="1"/>
    <x v="5"/>
    <n v="352560721"/>
    <s v="João Ramalho"/>
    <m/>
    <m/>
    <m/>
    <m/>
    <m/>
    <m/>
    <n v="7.5254500000000002E-2"/>
    <n v="7.5254500000000002E-2"/>
    <n v="0"/>
    <n v="0"/>
    <n v="0"/>
    <n v="0"/>
    <n v="7.5254500000000002E-2"/>
    <n v="0"/>
    <n v="0"/>
    <n v="0"/>
    <n v="100"/>
    <n v="0"/>
    <m/>
    <s v=""/>
    <m/>
    <m/>
    <m/>
    <s v=""/>
    <s v=""/>
    <m/>
    <m/>
    <m/>
    <m/>
    <s v=""/>
    <m/>
    <m/>
    <m/>
    <m/>
    <m/>
    <s v=""/>
    <s v=""/>
    <m/>
    <m/>
    <s v=""/>
    <m/>
    <m/>
    <m/>
    <m/>
    <m/>
    <m/>
    <m/>
    <n v="1"/>
    <m/>
    <n v="3"/>
    <n v="0"/>
    <m/>
    <m/>
  </r>
  <r>
    <x v="2"/>
    <x v="5"/>
    <n v="352570616"/>
    <s v="José Bonifácio"/>
    <m/>
    <m/>
    <m/>
    <m/>
    <m/>
    <m/>
    <n v="5.5600000000000003E-5"/>
    <n v="0"/>
    <n v="5.5600000000000003E-5"/>
    <n v="0"/>
    <n v="0"/>
    <n v="0"/>
    <n v="0"/>
    <n v="5.5600000000000003E-5"/>
    <n v="0"/>
    <n v="0"/>
    <n v="0"/>
    <n v="100"/>
    <m/>
    <s v=""/>
    <m/>
    <m/>
    <m/>
    <s v=""/>
    <s v=""/>
    <m/>
    <m/>
    <m/>
    <m/>
    <s v=""/>
    <m/>
    <m/>
    <m/>
    <m/>
    <m/>
    <s v=""/>
    <s v=""/>
    <m/>
    <m/>
    <s v=""/>
    <m/>
    <m/>
    <m/>
    <m/>
    <m/>
    <m/>
    <m/>
    <n v="0"/>
    <m/>
    <n v="0"/>
    <n v="1"/>
    <m/>
    <m/>
  </r>
  <r>
    <x v="12"/>
    <x v="5"/>
    <n v="352570619"/>
    <s v="José Bonifácio"/>
    <n v="1.1177909624170199"/>
    <n v="34419"/>
    <n v="31535"/>
    <n v="2884"/>
    <n v="40.085000000000001"/>
    <n v="91.62"/>
    <n v="0.29118129999999998"/>
    <n v="0.2274244"/>
    <n v="6.3756899999999991E-2"/>
    <n v="0"/>
    <n v="0"/>
    <n v="0.18040999999999996"/>
    <n v="8.5622599999999993E-2"/>
    <n v="2.5148700000000003E-2"/>
    <n v="9.4733756104166664E-2"/>
    <n v="12"/>
    <n v="18.46"/>
    <n v="81.540000000000006"/>
    <n v="25.76"/>
    <n v="1739"/>
    <n v="656"/>
    <n v="1"/>
    <n v="0"/>
    <n v="5799.7873267671921"/>
    <n v="467.28144338882595"/>
    <n v="90.42"/>
    <m/>
    <n v="90.29"/>
    <n v="58.34"/>
    <s v=""/>
    <n v="99.8"/>
    <n v="13.87"/>
    <n v="4.5999999999999996"/>
    <n v="14.3"/>
    <n v="12.5"/>
    <s v=""/>
    <s v=""/>
    <n v="0"/>
    <m/>
    <s v=""/>
    <n v="10"/>
    <n v="100"/>
    <n v="77"/>
    <n v="62.3"/>
    <n v="6.9"/>
    <n v="0"/>
    <n v="0"/>
    <n v="12"/>
    <n v="0"/>
    <n v="12"/>
    <n v="53"/>
    <n v="1739"/>
    <n v="1339.03"/>
  </r>
  <r>
    <x v="0"/>
    <x v="5"/>
    <n v="352580520"/>
    <s v="Júlio Mesquita"/>
    <n v="0.42534497597297399"/>
    <n v="4524"/>
    <n v="4315"/>
    <n v="209"/>
    <n v="35.286000000000001"/>
    <n v="95.38"/>
    <n v="4.4289999999999998E-3"/>
    <n v="0"/>
    <n v="4.4289999999999998E-3"/>
    <n v="0"/>
    <n v="0"/>
    <n v="0"/>
    <n v="4.3826999999999998E-3"/>
    <n v="4.6300000000000001E-5"/>
    <n v="1.0584569531249999E-2"/>
    <n v="0"/>
    <n v="0"/>
    <n v="100"/>
    <n v="3.12"/>
    <n v="241"/>
    <n v="55"/>
    <n v="0"/>
    <n v="0"/>
    <n v="6552.5729442970824"/>
    <n v="836.49867374005305"/>
    <m/>
    <m/>
    <m/>
    <m/>
    <s v=""/>
    <m/>
    <n v="1.1399999999999999"/>
    <n v="0.5"/>
    <n v="0"/>
    <n v="3.7"/>
    <s v=""/>
    <s v=""/>
    <n v="0"/>
    <m/>
    <s v=""/>
    <n v="8.1"/>
    <n v="95"/>
    <n v="95"/>
    <n v="77.2"/>
    <n v="7.9"/>
    <n v="0"/>
    <n v="0"/>
    <n v="4"/>
    <n v="0"/>
    <n v="0"/>
    <n v="3"/>
    <n v="228.95"/>
    <n v="228.95"/>
  </r>
  <r>
    <x v="8"/>
    <x v="5"/>
    <n v="352585410"/>
    <s v="Jumirim"/>
    <n v="2.1039768534124099"/>
    <n v="3075"/>
    <n v="1906"/>
    <n v="1169"/>
    <n v="54.195"/>
    <n v="61.98"/>
    <n v="1.1186200000000002E-2"/>
    <n v="3.2409999999999996E-4"/>
    <n v="1.0862100000000001E-2"/>
    <n v="0"/>
    <n v="4.45E-3"/>
    <n v="5.9260000000000007E-3"/>
    <n v="2.7779999999999998E-4"/>
    <n v="5.3239999999999993E-4"/>
    <n v="8.0078124999999993E-3"/>
    <n v="4"/>
    <n v="15.38"/>
    <n v="84.62"/>
    <n v="1.28"/>
    <n v="99"/>
    <n v="48"/>
    <n v="0"/>
    <n v="1"/>
    <n v="5230.3609756097558"/>
    <n v="717.89268292682925"/>
    <n v="100"/>
    <n v="100"/>
    <n v="58.02"/>
    <n v="33.53"/>
    <s v=""/>
    <n v="100"/>
    <n v="6.21"/>
    <n v="2.2000000000000002"/>
    <n v="0.3"/>
    <n v="15.5"/>
    <n v="0"/>
    <s v=""/>
    <n v="0"/>
    <m/>
    <n v="0"/>
    <n v="10"/>
    <n v="95"/>
    <n v="95"/>
    <n v="51.5"/>
    <n v="6.5"/>
    <n v="0"/>
    <n v="1"/>
    <n v="8"/>
    <n v="49.951219512195131"/>
    <n v="2"/>
    <n v="11"/>
    <n v="94.05"/>
    <n v="94.05"/>
  </r>
  <r>
    <x v="6"/>
    <x v="5"/>
    <n v="35259045"/>
    <s v="Jundiaí"/>
    <n v="1.21068366319075"/>
    <n v="391040"/>
    <n v="377413"/>
    <n v="13627"/>
    <n v="905.24800000000005"/>
    <n v="96.52"/>
    <n v="2.4082468000000006"/>
    <n v="2.1347658000000007"/>
    <n v="0.27348099999999997"/>
    <n v="0"/>
    <n v="2.0130184999999998"/>
    <n v="0.30530379999999929"/>
    <n v="2.2891200000000004E-2"/>
    <n v="6.7033299999999962E-2"/>
    <n v="1.3323330222222223"/>
    <n v="68"/>
    <n v="11.78"/>
    <n v="88.22"/>
    <n v="346.15"/>
    <n v="20767"/>
    <n v="1553"/>
    <n v="78"/>
    <n v="1"/>
    <n v="418.55523731587562"/>
    <n v="56.452536824877249"/>
    <n v="97.8"/>
    <n v="100"/>
    <n v="97.8"/>
    <n v="37.5"/>
    <n v="100"/>
    <n v="99.5"/>
    <n v="122.87"/>
    <n v="46.4"/>
    <n v="169.4"/>
    <n v="39.1"/>
    <s v=""/>
    <s v=""/>
    <n v="0"/>
    <m/>
    <s v=""/>
    <n v="8.6"/>
    <n v="99.5"/>
    <n v="99.5"/>
    <n v="92.5"/>
    <n v="10"/>
    <n v="9"/>
    <n v="1"/>
    <n v="467"/>
    <n v="151.08835151758686"/>
    <n v="37"/>
    <n v="277"/>
    <n v="20663.165000000001"/>
    <n v="20663.165000000001"/>
  </r>
  <r>
    <x v="8"/>
    <x v="5"/>
    <n v="352590410"/>
    <s v="Jundiaí"/>
    <m/>
    <m/>
    <m/>
    <m/>
    <m/>
    <m/>
    <n v="0"/>
    <n v="0"/>
    <n v="0"/>
    <n v="0"/>
    <n v="0"/>
    <n v="0"/>
    <n v="0"/>
    <n v="0"/>
    <n v="0"/>
    <n v="0"/>
    <n v="0"/>
    <n v="0"/>
    <m/>
    <s v=""/>
    <m/>
    <m/>
    <m/>
    <s v=""/>
    <s v=""/>
    <m/>
    <m/>
    <m/>
    <m/>
    <s v=""/>
    <m/>
    <m/>
    <m/>
    <m/>
    <m/>
    <s v=""/>
    <s v=""/>
    <m/>
    <m/>
    <s v=""/>
    <m/>
    <m/>
    <m/>
    <m/>
    <m/>
    <m/>
    <m/>
    <n v="0"/>
    <m/>
    <n v="0"/>
    <n v="0"/>
    <m/>
    <m/>
  </r>
  <r>
    <x v="0"/>
    <x v="5"/>
    <n v="352600120"/>
    <s v="Junqueirópolis"/>
    <m/>
    <m/>
    <m/>
    <m/>
    <m/>
    <m/>
    <n v="0.24740169999999995"/>
    <n v="0.17410490000000001"/>
    <n v="7.329679999999994E-2"/>
    <n v="0"/>
    <n v="0"/>
    <n v="0.15835249999999998"/>
    <n v="8.6381399999999969E-2"/>
    <n v="2.6677999999999997E-3"/>
    <n v="0"/>
    <n v="0"/>
    <n v="11.43"/>
    <n v="88.57"/>
    <m/>
    <s v=""/>
    <m/>
    <m/>
    <m/>
    <s v=""/>
    <s v=""/>
    <m/>
    <m/>
    <m/>
    <m/>
    <s v=""/>
    <m/>
    <m/>
    <m/>
    <m/>
    <m/>
    <s v=""/>
    <s v=""/>
    <m/>
    <m/>
    <s v=""/>
    <m/>
    <m/>
    <m/>
    <m/>
    <m/>
    <m/>
    <m/>
    <n v="0"/>
    <m/>
    <n v="4"/>
    <n v="31"/>
    <m/>
    <m/>
  </r>
  <r>
    <x v="1"/>
    <x v="5"/>
    <n v="352600121"/>
    <s v="Junqueirópolis"/>
    <n v="0.82592030106758396"/>
    <n v="19402"/>
    <n v="16241"/>
    <n v="3161"/>
    <n v="33.289000000000001"/>
    <n v="83.71"/>
    <n v="9.3183599999999991E-2"/>
    <n v="7.0740599999999987E-2"/>
    <n v="2.2443000000000005E-2"/>
    <n v="0"/>
    <n v="0"/>
    <n v="5.58342E-2"/>
    <n v="3.6770700000000003E-2"/>
    <n v="5.7870000000000003E-4"/>
    <n v="4.8564485993055559E-2"/>
    <n v="2"/>
    <n v="33.33"/>
    <n v="66.67"/>
    <n v="11.55"/>
    <n v="891"/>
    <n v="553"/>
    <n v="2"/>
    <n v="0"/>
    <n v="7021.7255952994537"/>
    <n v="845.20771054530462"/>
    <n v="82.23"/>
    <n v="79.98"/>
    <n v="82.23"/>
    <n v="0"/>
    <s v=""/>
    <n v="100"/>
    <n v="18.21"/>
    <n v="7.9"/>
    <n v="18.100000000000001"/>
    <n v="18.399999999999999"/>
    <n v="0"/>
    <s v=""/>
    <n v="5.1541078239356803"/>
    <m/>
    <n v="0"/>
    <n v="7.8"/>
    <n v="92.4"/>
    <n v="92.4"/>
    <n v="37.9"/>
    <n v="5.6"/>
    <n v="0"/>
    <n v="0"/>
    <n v="0"/>
    <n v="0"/>
    <n v="4"/>
    <n v="8"/>
    <n v="823.28399999999999"/>
    <n v="823.28399999999999"/>
  </r>
  <r>
    <x v="17"/>
    <x v="5"/>
    <n v="352610011"/>
    <s v="Juquiá"/>
    <n v="-0.62072107765511797"/>
    <n v="18912"/>
    <n v="12150"/>
    <n v="6762"/>
    <n v="23.036000000000001"/>
    <n v="64.239999999999995"/>
    <n v="0.17820040000000001"/>
    <n v="0.17669000000000001"/>
    <n v="1.5104000000000001E-3"/>
    <n v="0"/>
    <n v="3.2841700000000008E-2"/>
    <n v="9.5490000000000006E-4"/>
    <n v="0.11597779999999998"/>
    <n v="2.8426000000000007E-2"/>
    <n v="3.7637813111111106E-2"/>
    <n v="101"/>
    <n v="92.11"/>
    <n v="7.89"/>
    <n v="8.5500000000000007"/>
    <n v="659"/>
    <n v="413"/>
    <n v="4"/>
    <n v="3"/>
    <n v="41187.563451776652"/>
    <n v="5336.0406091370542"/>
    <n v="65.38"/>
    <n v="92.98"/>
    <n v="46.54"/>
    <n v="31.24"/>
    <n v="93.525179856115102"/>
    <n v="100"/>
    <n v="1.65"/>
    <n v="0.7"/>
    <n v="2.2999999999999998"/>
    <n v="0"/>
    <s v=""/>
    <s v=""/>
    <n v="5.28764805414552"/>
    <m/>
    <s v=""/>
    <n v="6.1"/>
    <n v="72"/>
    <n v="68.400000000000006"/>
    <n v="37.299999999999997"/>
    <n v="5.4"/>
    <n v="0"/>
    <n v="3"/>
    <n v="15"/>
    <n v="87.677782719682057"/>
    <n v="70"/>
    <n v="6"/>
    <n v="474.48"/>
    <n v="450.75599999999997"/>
  </r>
  <r>
    <x v="18"/>
    <x v="5"/>
    <n v="35262096"/>
    <s v="Juquitiba"/>
    <m/>
    <m/>
    <m/>
    <m/>
    <m/>
    <m/>
    <n v="3.4700000000000003E-5"/>
    <n v="0"/>
    <n v="3.4700000000000003E-5"/>
    <n v="0"/>
    <n v="0"/>
    <n v="0"/>
    <n v="0"/>
    <n v="3.4700000000000003E-5"/>
    <n v="0"/>
    <n v="0"/>
    <n v="0"/>
    <n v="100"/>
    <m/>
    <s v=""/>
    <m/>
    <m/>
    <m/>
    <s v=""/>
    <s v=""/>
    <m/>
    <m/>
    <m/>
    <m/>
    <s v=""/>
    <m/>
    <m/>
    <m/>
    <m/>
    <m/>
    <s v=""/>
    <s v=""/>
    <m/>
    <m/>
    <s v=""/>
    <m/>
    <m/>
    <m/>
    <m/>
    <m/>
    <m/>
    <m/>
    <n v="0"/>
    <m/>
    <n v="0"/>
    <n v="1"/>
    <m/>
    <m/>
  </r>
  <r>
    <x v="17"/>
    <x v="5"/>
    <n v="352620911"/>
    <s v="Juquitiba"/>
    <n v="0.570935491996716"/>
    <n v="29508"/>
    <n v="24199"/>
    <n v="5309"/>
    <n v="56.572000000000003"/>
    <n v="82.01"/>
    <n v="6.11926E-2"/>
    <n v="4.7256899999999998E-2"/>
    <n v="1.3935700000000004E-2"/>
    <n v="0"/>
    <n v="5.8111799999999998E-2"/>
    <n v="2.3260000000000002E-4"/>
    <n v="1.9444E-3"/>
    <n v="9.0380000000000007E-4"/>
    <n v="3.8794037819444446E-2"/>
    <n v="20"/>
    <n v="13.64"/>
    <n v="86.36"/>
    <n v="16.600000000000001"/>
    <n v="1281"/>
    <n v="867"/>
    <n v="4"/>
    <n v="0"/>
    <n v="16950.012200081335"/>
    <n v="2190.8906059373726"/>
    <n v="43.19"/>
    <m/>
    <n v="13.52"/>
    <n v="29.28"/>
    <s v=""/>
    <n v="55.81"/>
    <n v="0.88"/>
    <n v="0.4"/>
    <n v="1"/>
    <n v="0.7"/>
    <s v=""/>
    <s v=""/>
    <n v="0"/>
    <m/>
    <s v=""/>
    <n v="8.5"/>
    <n v="34"/>
    <n v="34"/>
    <n v="32.299999999999997"/>
    <n v="4.4000000000000004"/>
    <n v="0"/>
    <n v="0"/>
    <n v="27"/>
    <n v="149.50751007137777"/>
    <n v="3"/>
    <n v="19"/>
    <n v="435.54"/>
    <n v="435.54"/>
  </r>
  <r>
    <x v="15"/>
    <x v="5"/>
    <n v="35263082"/>
    <s v="Lagoinha"/>
    <n v="-0.17269452024522"/>
    <n v="4818"/>
    <n v="3276"/>
    <n v="1542"/>
    <n v="18.826000000000001"/>
    <n v="68"/>
    <n v="4.3074099999999997E-2"/>
    <n v="4.3074099999999997E-2"/>
    <n v="0"/>
    <n v="0.01"/>
    <n v="1.6E-2"/>
    <n v="4.6300000000000001E-5"/>
    <n v="2.6749999999999999E-2"/>
    <n v="2.7779999999999998E-4"/>
    <n v="7.8819468750000003E-3"/>
    <n v="7"/>
    <n v="100"/>
    <n v="0"/>
    <n v="2.25"/>
    <n v="173"/>
    <n v="7"/>
    <n v="0"/>
    <n v="0"/>
    <n v="25330.909090909092"/>
    <n v="2552.7272727272721"/>
    <n v="62.82"/>
    <n v="64.59"/>
    <n v="60.9"/>
    <n v="25.46"/>
    <s v=""/>
    <n v="96.92"/>
    <n v="2.58"/>
    <n v="1.1000000000000001"/>
    <n v="3.4"/>
    <n v="0"/>
    <s v=""/>
    <s v=""/>
    <n v="0"/>
    <m/>
    <s v=""/>
    <n v="6.1"/>
    <n v="100"/>
    <n v="100"/>
    <n v="96"/>
    <n v="9.6999999999999993"/>
    <n v="0"/>
    <n v="0"/>
    <n v="1"/>
    <n v="202.99553211591518"/>
    <n v="7"/>
    <n v="0"/>
    <n v="173"/>
    <n v="173"/>
  </r>
  <r>
    <x v="8"/>
    <x v="5"/>
    <n v="352640710"/>
    <s v="Laranjal Paulista"/>
    <n v="1.1391394103247099"/>
    <n v="26585"/>
    <n v="23945"/>
    <n v="2640"/>
    <n v="68.738"/>
    <n v="90.07"/>
    <n v="0.22335819999999998"/>
    <n v="0.21410139999999997"/>
    <n v="9.2568000000000008E-3"/>
    <n v="0"/>
    <n v="0.1100139"/>
    <n v="0.10296809999999999"/>
    <n v="5.8568999999999991E-3"/>
    <n v="4.5193000000000004E-3"/>
    <n v="7.1213337962962961E-2"/>
    <n v="8"/>
    <n v="34.479999999999997"/>
    <n v="65.52"/>
    <n v="17.170000000000002"/>
    <n v="1324"/>
    <n v="322"/>
    <n v="4"/>
    <n v="0"/>
    <n v="4080.6409629490313"/>
    <n v="604.97874741395526"/>
    <n v="88"/>
    <n v="100"/>
    <n v="83.55"/>
    <n v="38.81"/>
    <s v=""/>
    <n v="98.27"/>
    <n v="18.16"/>
    <n v="6.5"/>
    <n v="29.7"/>
    <n v="1.8"/>
    <s v=""/>
    <s v=""/>
    <n v="0"/>
    <m/>
    <s v=""/>
    <n v="9.5"/>
    <n v="92"/>
    <n v="92"/>
    <n v="75.7"/>
    <n v="8.1"/>
    <n v="0"/>
    <n v="0"/>
    <n v="23"/>
    <n v="154.46544586522461"/>
    <n v="10"/>
    <n v="19"/>
    <n v="1218.08"/>
    <n v="1218.08"/>
  </r>
  <r>
    <x v="12"/>
    <x v="5"/>
    <n v="352650619"/>
    <s v="Lavínia"/>
    <n v="2.1838138708961199"/>
    <n v="8616"/>
    <n v="4205"/>
    <n v="4411"/>
    <n v="15.999000000000001"/>
    <n v="48.8"/>
    <n v="5.2099999999999999E-5"/>
    <n v="0"/>
    <n v="5.2099999999999999E-5"/>
    <n v="0"/>
    <n v="0"/>
    <n v="0"/>
    <n v="0"/>
    <n v="5.2099999999999999E-5"/>
    <n v="1.0487287499999999E-2"/>
    <n v="0"/>
    <n v="0"/>
    <n v="100"/>
    <n v="3.62"/>
    <n v="279"/>
    <n v="72"/>
    <n v="0"/>
    <n v="0"/>
    <n v="14091.643454038996"/>
    <n v="1390.8635097493031"/>
    <n v="46.74"/>
    <n v="100"/>
    <n v="44"/>
    <n v="1.94"/>
    <s v=""/>
    <n v="95.76"/>
    <n v="0.08"/>
    <n v="0"/>
    <n v="0"/>
    <n v="0.3"/>
    <n v="0"/>
    <s v=""/>
    <n v="0"/>
    <m/>
    <n v="0"/>
    <n v="8.4"/>
    <n v="95"/>
    <n v="95"/>
    <n v="74.2"/>
    <n v="7.9"/>
    <n v="0"/>
    <n v="0"/>
    <n v="1"/>
    <n v="0"/>
    <n v="0"/>
    <n v="1"/>
    <n v="265.05"/>
    <n v="265.05"/>
  </r>
  <r>
    <x v="0"/>
    <x v="5"/>
    <n v="352650620"/>
    <s v="Lavínia"/>
    <m/>
    <m/>
    <m/>
    <m/>
    <m/>
    <m/>
    <n v="1.0629999999999999E-3"/>
    <n v="0"/>
    <n v="1.0629999999999999E-3"/>
    <n v="0"/>
    <n v="0"/>
    <n v="1.0629999999999999E-3"/>
    <n v="0"/>
    <n v="0"/>
    <n v="0"/>
    <n v="0"/>
    <n v="0"/>
    <n v="100"/>
    <m/>
    <s v=""/>
    <m/>
    <m/>
    <m/>
    <s v=""/>
    <s v=""/>
    <m/>
    <m/>
    <m/>
    <m/>
    <n v="0"/>
    <m/>
    <m/>
    <m/>
    <m/>
    <m/>
    <s v=""/>
    <s v=""/>
    <m/>
    <m/>
    <s v=""/>
    <m/>
    <m/>
    <m/>
    <m/>
    <m/>
    <m/>
    <m/>
    <n v="0"/>
    <m/>
    <n v="0"/>
    <n v="1"/>
    <m/>
    <m/>
  </r>
  <r>
    <x v="15"/>
    <x v="5"/>
    <n v="35266052"/>
    <s v="Lavrinhas"/>
    <n v="0.88911350781482001"/>
    <n v="6882"/>
    <n v="6404"/>
    <n v="478"/>
    <n v="41.244"/>
    <n v="93.05"/>
    <n v="0.10381629999999997"/>
    <n v="0.10310799999999998"/>
    <n v="7.0829999999999992E-4"/>
    <n v="0"/>
    <n v="1.8749999999999999E-2"/>
    <n v="6.5000000000000002E-2"/>
    <n v="1.2154400000000001E-2"/>
    <n v="7.9118999999999995E-3"/>
    <n v="1.6701395312499999E-2"/>
    <n v="21"/>
    <n v="85"/>
    <n v="15"/>
    <n v="4.53"/>
    <n v="350"/>
    <n v="286"/>
    <n v="1"/>
    <n v="0"/>
    <n v="11455.972101133391"/>
    <n v="1145.5972101133398"/>
    <n v="93.19"/>
    <m/>
    <n v="59.02"/>
    <n v="27.34"/>
    <s v=""/>
    <n v="100"/>
    <n v="9.61"/>
    <n v="4.2"/>
    <n v="12.4"/>
    <n v="0.3"/>
    <s v=""/>
    <s v=""/>
    <n v="0"/>
    <m/>
    <s v=""/>
    <n v="9.5"/>
    <n v="61"/>
    <n v="18.3"/>
    <n v="18.3"/>
    <n v="2.5"/>
    <n v="0"/>
    <n v="0"/>
    <n v="20"/>
    <n v="113.76295000801299"/>
    <n v="17"/>
    <n v="3"/>
    <n v="213.5"/>
    <n v="64.05"/>
  </r>
  <r>
    <x v="3"/>
    <x v="5"/>
    <n v="35267049"/>
    <s v="Leme"/>
    <n v="1.1116830275110601"/>
    <n v="96529"/>
    <n v="94726"/>
    <n v="1803"/>
    <n v="239.47900000000001"/>
    <n v="98.13"/>
    <n v="0.21457019999999991"/>
    <n v="0.1986651999999999"/>
    <n v="1.5904999999999999E-2"/>
    <n v="0.41"/>
    <n v="0"/>
    <n v="8.9182000000000011E-3"/>
    <n v="0.19772939999999989"/>
    <n v="7.9225999999999984E-3"/>
    <n v="0.28971883358796297"/>
    <n v="18"/>
    <n v="48.28"/>
    <n v="51.72"/>
    <n v="77.87"/>
    <n v="5256"/>
    <n v="3900"/>
    <n v="13"/>
    <n v="0"/>
    <n v="1734.7756632721773"/>
    <n v="205.82084140517352"/>
    <n v="98.6"/>
    <n v="98.99"/>
    <n v="98.6"/>
    <n v="58.82"/>
    <s v=""/>
    <n v="98.56"/>
    <n v="11.18"/>
    <n v="4"/>
    <n v="15.4"/>
    <n v="2.5"/>
    <s v=""/>
    <s v=""/>
    <n v="0"/>
    <m/>
    <s v=""/>
    <n v="4.4000000000000004"/>
    <n v="100"/>
    <n v="60"/>
    <n v="25.8"/>
    <n v="4.3"/>
    <n v="0"/>
    <n v="0"/>
    <n v="58"/>
    <n v="0"/>
    <n v="42"/>
    <n v="45"/>
    <n v="5256"/>
    <n v="3153.6"/>
  </r>
  <r>
    <x v="7"/>
    <x v="5"/>
    <n v="352680313"/>
    <s v="Lençóis Paulista"/>
    <n v="0.924219186167763"/>
    <n v="64010"/>
    <n v="62788"/>
    <n v="1222"/>
    <n v="79.628"/>
    <n v="98.09"/>
    <n v="0.47402680000000008"/>
    <n v="0.20993059999999999"/>
    <n v="0.26409620000000006"/>
    <n v="0"/>
    <n v="0"/>
    <n v="0.46022000000000013"/>
    <n v="1.3171999999999999E-3"/>
    <n v="1.2489600000000003E-2"/>
    <n v="0.19048072092592597"/>
    <n v="12"/>
    <n v="11.11"/>
    <n v="88.89"/>
    <n v="51.72"/>
    <n v="3491"/>
    <n v="591"/>
    <n v="3"/>
    <n v="0"/>
    <n v="3394.5171067020779"/>
    <n v="359.65130448367444"/>
    <n v="97.76"/>
    <n v="100"/>
    <n v="97.76"/>
    <n v="21.31"/>
    <s v=""/>
    <n v="100"/>
    <n v="27.7"/>
    <n v="14.4"/>
    <n v="25.1"/>
    <n v="37.700000000000003"/>
    <n v="43"/>
    <n v="2.29085183115762"/>
    <n v="0"/>
    <m/>
    <n v="0"/>
    <n v="8.5"/>
    <n v="100"/>
    <n v="100"/>
    <n v="83.1"/>
    <n v="9.8000000000000007"/>
    <n v="0"/>
    <n v="0"/>
    <n v="10"/>
    <n v="0"/>
    <n v="6"/>
    <n v="48"/>
    <n v="3491"/>
    <n v="3491"/>
  </r>
  <r>
    <x v="5"/>
    <x v="5"/>
    <n v="352680317"/>
    <s v="Lençóis Paulista"/>
    <m/>
    <m/>
    <m/>
    <m/>
    <m/>
    <m/>
    <n v="0.52054390000000006"/>
    <n v="0.50925920000000002"/>
    <n v="1.12847E-2"/>
    <n v="0"/>
    <n v="0"/>
    <n v="0"/>
    <n v="0.51776610000000001"/>
    <n v="2.7778E-3"/>
    <n v="0"/>
    <n v="0"/>
    <n v="28.57"/>
    <n v="71.430000000000007"/>
    <m/>
    <s v=""/>
    <m/>
    <m/>
    <m/>
    <s v=""/>
    <s v=""/>
    <m/>
    <m/>
    <m/>
    <m/>
    <n v="57.439085608371599"/>
    <m/>
    <m/>
    <m/>
    <m/>
    <m/>
    <s v=""/>
    <s v=""/>
    <m/>
    <m/>
    <s v=""/>
    <m/>
    <m/>
    <m/>
    <m/>
    <m/>
    <m/>
    <m/>
    <n v="0"/>
    <m/>
    <n v="2"/>
    <n v="5"/>
    <m/>
    <m/>
  </r>
  <r>
    <x v="6"/>
    <x v="5"/>
    <n v="35269025"/>
    <s v="Limeira"/>
    <n v="0.87648705245235703"/>
    <n v="286882"/>
    <n v="279414"/>
    <n v="7468"/>
    <n v="493.79"/>
    <n v="97.4"/>
    <n v="2.6578877000000003"/>
    <n v="2.4525374000000006"/>
    <n v="0.20535029999999965"/>
    <n v="0"/>
    <n v="1.9212999999999999E-3"/>
    <n v="2.4850517999999995"/>
    <n v="0.13159129999999994"/>
    <n v="3.9323299999999964E-2"/>
    <n v="0.96965518329166667"/>
    <n v="37"/>
    <n v="17.2"/>
    <n v="82.8"/>
    <n v="258.83"/>
    <n v="15530"/>
    <n v="6971"/>
    <n v="45"/>
    <n v="2"/>
    <n v="776.08270996437557"/>
    <n v="103.33112568930781"/>
    <n v="97.02"/>
    <n v="100"/>
    <n v="97.02"/>
    <n v="15.94"/>
    <s v=""/>
    <n v="100"/>
    <n v="99.17"/>
    <n v="37.6"/>
    <n v="141"/>
    <n v="21.8"/>
    <n v="27"/>
    <s v=""/>
    <n v="0"/>
    <m/>
    <n v="4"/>
    <n v="8.8000000000000007"/>
    <n v="100"/>
    <n v="100"/>
    <n v="55.1"/>
    <n v="6.8"/>
    <n v="6"/>
    <n v="2"/>
    <n v="254"/>
    <n v="0.20625888815554463"/>
    <n v="59"/>
    <n v="284"/>
    <n v="15530"/>
    <n v="15530"/>
  </r>
  <r>
    <x v="3"/>
    <x v="5"/>
    <n v="35270099"/>
    <s v="Lindóia"/>
    <n v="1.9578321744201199"/>
    <n v="7285"/>
    <n v="7285"/>
    <n v="0"/>
    <n v="149.89699999999999"/>
    <n v="100"/>
    <n v="4.7331999999999999E-3"/>
    <n v="2.1934999999999997E-3"/>
    <n v="2.5396999999999998E-3"/>
    <n v="0"/>
    <n v="0"/>
    <n v="4.7219999999999999E-4"/>
    <n v="1.6056000000000002E-3"/>
    <n v="2.6553999999999996E-3"/>
    <n v="1.8971354166666666E-2"/>
    <n v="15"/>
    <n v="46.67"/>
    <n v="53.33"/>
    <n v="5.24"/>
    <n v="404"/>
    <n v="337"/>
    <n v="0"/>
    <n v="0"/>
    <n v="2813.7817433081673"/>
    <n v="303.02264927934112"/>
    <n v="100"/>
    <n v="100"/>
    <n v="64.14"/>
    <n v="6.82"/>
    <n v="13.7498567283388"/>
    <n v="100"/>
    <n v="2.06"/>
    <n v="0.7"/>
    <n v="1.4"/>
    <n v="3.6"/>
    <s v=""/>
    <s v=""/>
    <n v="0"/>
    <m/>
    <s v=""/>
    <n v="9.8000000000000007"/>
    <n v="100"/>
    <n v="22"/>
    <n v="16.600000000000001"/>
    <n v="2.9"/>
    <n v="0"/>
    <n v="0"/>
    <n v="10"/>
    <n v="0"/>
    <n v="7"/>
    <n v="8"/>
    <n v="404"/>
    <n v="88.88"/>
  </r>
  <r>
    <x v="2"/>
    <x v="5"/>
    <n v="352710816"/>
    <s v="Lins"/>
    <n v="0.65613260395494"/>
    <n v="73484"/>
    <n v="72625"/>
    <n v="859"/>
    <n v="128.59399999999999"/>
    <n v="98.83"/>
    <n v="0.23055659999999994"/>
    <n v="7.5273200000000012E-2"/>
    <n v="0.15528339999999993"/>
    <n v="0"/>
    <n v="0"/>
    <n v="0.20781459999999993"/>
    <n v="6.4114999999999997E-3"/>
    <n v="1.6330500000000001E-2"/>
    <n v="0.22368393518518517"/>
    <n v="0"/>
    <n v="15.63"/>
    <n v="84.38"/>
    <n v="60.16"/>
    <n v="4061"/>
    <n v="1156"/>
    <n v="3"/>
    <n v="0"/>
    <n v="1836.7818844918622"/>
    <n v="175.95340482281856"/>
    <n v="100"/>
    <n v="98.83"/>
    <n v="100"/>
    <n v="15.3"/>
    <s v=""/>
    <n v="100"/>
    <n v="27.73"/>
    <n v="11.3"/>
    <n v="24.6"/>
    <n v="37.9"/>
    <n v="10"/>
    <n v="0.18734687995388399"/>
    <n v="0"/>
    <m/>
    <n v="0"/>
    <n v="10"/>
    <n v="98"/>
    <n v="98"/>
    <n v="71.5"/>
    <n v="7.9"/>
    <n v="0"/>
    <n v="0"/>
    <n v="10"/>
    <n v="0"/>
    <n v="10"/>
    <n v="54"/>
    <n v="3979.78"/>
    <n v="3979.78"/>
  </r>
  <r>
    <x v="0"/>
    <x v="5"/>
    <n v="352710820"/>
    <s v="Lins"/>
    <m/>
    <m/>
    <m/>
    <m/>
    <m/>
    <m/>
    <n v="0.25466430000000001"/>
    <n v="0.25462960000000001"/>
    <n v="3.4700000000000003E-5"/>
    <n v="0"/>
    <n v="0"/>
    <n v="0"/>
    <n v="0.25462960000000001"/>
    <n v="3.4700000000000003E-5"/>
    <n v="0"/>
    <n v="0"/>
    <n v="66.67"/>
    <n v="33.33"/>
    <m/>
    <s v=""/>
    <m/>
    <m/>
    <m/>
    <s v=""/>
    <s v=""/>
    <m/>
    <m/>
    <m/>
    <m/>
    <n v="23.284848484848499"/>
    <m/>
    <m/>
    <m/>
    <m/>
    <m/>
    <s v=""/>
    <s v=""/>
    <m/>
    <m/>
    <s v=""/>
    <m/>
    <m/>
    <m/>
    <m/>
    <m/>
    <m/>
    <m/>
    <n v="5"/>
    <m/>
    <n v="2"/>
    <n v="1"/>
    <m/>
    <m/>
  </r>
  <r>
    <x v="15"/>
    <x v="5"/>
    <n v="35272072"/>
    <s v="Lorena"/>
    <n v="0.51904517111136494"/>
    <n v="84653"/>
    <n v="82437"/>
    <n v="2216"/>
    <n v="204.58500000000001"/>
    <n v="97.38"/>
    <n v="0.34092289999999986"/>
    <n v="5.257900000000002E-3"/>
    <n v="0.33566499999999988"/>
    <n v="0.04"/>
    <n v="0.21722230000000001"/>
    <n v="0.11431589999999998"/>
    <n v="2.0833000000000002E-3"/>
    <n v="7.3013999999999987E-3"/>
    <n v="0.2513947195416667"/>
    <n v="14"/>
    <n v="23.08"/>
    <n v="76.92"/>
    <n v="67.739999999999995"/>
    <n v="4572"/>
    <n v="861"/>
    <n v="15"/>
    <n v="0"/>
    <n v="2317.1526112482725"/>
    <n v="230.97019597651592"/>
    <n v="97.56"/>
    <n v="97.14"/>
    <n v="95.97"/>
    <n v="39.700000000000003"/>
    <s v=""/>
    <n v="100"/>
    <n v="12.67"/>
    <n v="5.5"/>
    <n v="0.3"/>
    <n v="54.1"/>
    <s v=""/>
    <s v=""/>
    <n v="0"/>
    <m/>
    <s v=""/>
    <n v="9.5"/>
    <n v="99"/>
    <n v="99"/>
    <n v="81.2"/>
    <n v="10"/>
    <n v="1"/>
    <n v="0"/>
    <n v="48"/>
    <n v="86.318439940037777"/>
    <n v="18"/>
    <n v="60"/>
    <n v="4526.28"/>
    <n v="4526.28"/>
  </r>
  <r>
    <x v="12"/>
    <x v="5"/>
    <n v="352725619"/>
    <s v="Lourdes"/>
    <n v="0.46473576809116202"/>
    <n v="2163"/>
    <n v="1816"/>
    <n v="347"/>
    <n v="19.001999999999999"/>
    <n v="83.96"/>
    <n v="1.0556200000000002E-2"/>
    <n v="1.6666999999999999E-3"/>
    <n v="8.8895000000000016E-3"/>
    <n v="0"/>
    <n v="5.3934999999999999E-3"/>
    <n v="0"/>
    <n v="1.6956E-3"/>
    <n v="3.4670999999999994E-3"/>
    <n v="4.6183429687500005E-3"/>
    <n v="3"/>
    <n v="9.09"/>
    <n v="90.91"/>
    <n v="1.29"/>
    <n v="100"/>
    <n v="18"/>
    <n v="0"/>
    <n v="0"/>
    <n v="11955.395284327324"/>
    <n v="1020.5825242718447"/>
    <n v="81.99"/>
    <n v="100"/>
    <n v="81.010000000000005"/>
    <n v="13.57"/>
    <s v=""/>
    <n v="100"/>
    <n v="4.0599999999999996"/>
    <n v="1.3"/>
    <n v="0.9"/>
    <n v="12.7"/>
    <n v="0"/>
    <n v="1.4903129657228"/>
    <n v="0"/>
    <m/>
    <n v="0"/>
    <n v="8.6999999999999993"/>
    <n v="99"/>
    <n v="99"/>
    <n v="82"/>
    <n v="10"/>
    <n v="0"/>
    <n v="0"/>
    <n v="0"/>
    <n v="108.26393868607163"/>
    <n v="1"/>
    <n v="10"/>
    <n v="99"/>
    <n v="99"/>
  </r>
  <r>
    <x v="6"/>
    <x v="5"/>
    <n v="35273065"/>
    <s v="Louveira"/>
    <n v="3.7067409858926101"/>
    <n v="43322"/>
    <n v="42064"/>
    <n v="1258"/>
    <n v="782.69200000000001"/>
    <n v="97.1"/>
    <n v="0.45363819999999999"/>
    <n v="0.4124449"/>
    <n v="4.1193300000000002E-2"/>
    <n v="0"/>
    <n v="0.36555550000000003"/>
    <n v="7.7259199999999972E-2"/>
    <n v="7.0723000000000001E-3"/>
    <n v="3.7512000000000001E-3"/>
    <n v="0.13187136574074074"/>
    <n v="29"/>
    <n v="29.03"/>
    <n v="70.97"/>
    <n v="33.74"/>
    <n v="2279"/>
    <n v="2279"/>
    <n v="6"/>
    <n v="0"/>
    <n v="531.39928904482713"/>
    <n v="65.514980841143085"/>
    <n v="100"/>
    <n v="100"/>
    <n v="86.8"/>
    <n v="47.2"/>
    <n v="21.910604732690601"/>
    <n v="99.94"/>
    <n v="168.01"/>
    <n v="62.1"/>
    <n v="229.1"/>
    <n v="45.8"/>
    <n v="5"/>
    <n v="0.34644032565390598"/>
    <n v="0"/>
    <m/>
    <n v="40"/>
    <n v="9.8000000000000007"/>
    <n v="77.7"/>
    <n v="55.788600000000002"/>
    <n v="0"/>
    <n v="2.2000000000000002"/>
    <n v="2"/>
    <n v="0"/>
    <n v="87"/>
    <n v="277.54319366006752"/>
    <n v="18"/>
    <n v="44"/>
    <n v="1770.7829999999999"/>
    <n v="1271.422194"/>
  </r>
  <r>
    <x v="0"/>
    <x v="5"/>
    <n v="352740520"/>
    <s v="Lucélia"/>
    <n v="0.66494219979538205"/>
    <n v="20491"/>
    <n v="17834"/>
    <n v="2657"/>
    <n v="65.162999999999997"/>
    <n v="87.03"/>
    <n v="6.3101600000000008E-2"/>
    <n v="5.2931100000000002E-2"/>
    <n v="1.0170500000000001E-2"/>
    <n v="0"/>
    <n v="7.5978E-3"/>
    <n v="5.48598E-2"/>
    <n v="0"/>
    <n v="6.4400000000000004E-4"/>
    <n v="5.4752094298611109E-2"/>
    <n v="7"/>
    <n v="22.22"/>
    <n v="77.78"/>
    <n v="12.85"/>
    <n v="991"/>
    <n v="214"/>
    <n v="1"/>
    <n v="0"/>
    <n v="3539.7393977843931"/>
    <n v="430.9247962520131"/>
    <n v="87.78"/>
    <n v="100"/>
    <n v="86.04"/>
    <n v="27.68"/>
    <n v="4.76615117564268E-2"/>
    <n v="100"/>
    <n v="6.7"/>
    <n v="2.9"/>
    <n v="7.4"/>
    <n v="5"/>
    <n v="15"/>
    <n v="0.84530853761623004"/>
    <n v="0"/>
    <m/>
    <n v="0"/>
    <n v="9.4"/>
    <n v="98"/>
    <n v="98"/>
    <n v="78.400000000000006"/>
    <n v="8.6"/>
    <n v="0"/>
    <n v="0"/>
    <n v="7"/>
    <n v="14.611313233734943"/>
    <n v="4"/>
    <n v="14"/>
    <n v="971.18"/>
    <n v="971.18"/>
  </r>
  <r>
    <x v="1"/>
    <x v="5"/>
    <n v="352740521"/>
    <s v="Lucélia"/>
    <m/>
    <m/>
    <m/>
    <m/>
    <m/>
    <m/>
    <n v="3.8574999999999994E-3"/>
    <n v="0"/>
    <n v="3.8574999999999994E-3"/>
    <n v="0"/>
    <n v="3.7036999999999999E-3"/>
    <n v="0"/>
    <n v="0"/>
    <n v="1.538E-4"/>
    <n v="0"/>
    <n v="1"/>
    <n v="0"/>
    <n v="100"/>
    <m/>
    <s v=""/>
    <m/>
    <m/>
    <m/>
    <s v=""/>
    <s v=""/>
    <m/>
    <m/>
    <m/>
    <m/>
    <n v="89.895492519297306"/>
    <m/>
    <m/>
    <m/>
    <m/>
    <m/>
    <s v=""/>
    <s v=""/>
    <m/>
    <m/>
    <s v=""/>
    <m/>
    <m/>
    <m/>
    <m/>
    <m/>
    <m/>
    <m/>
    <n v="0"/>
    <m/>
    <n v="0"/>
    <n v="5"/>
    <m/>
    <m/>
  </r>
  <r>
    <x v="5"/>
    <x v="5"/>
    <n v="352750417"/>
    <s v="Lucianópolis"/>
    <n v="7.5905077915927599E-2"/>
    <n v="2249"/>
    <n v="1807"/>
    <n v="442"/>
    <n v="11.78"/>
    <n v="80.349999999999994"/>
    <n v="0.50516749999999999"/>
    <n v="0.50124469999999999"/>
    <n v="3.9227999999999997E-3"/>
    <n v="0"/>
    <n v="3.7916999999999998E-3"/>
    <n v="6.1699999999999995E-5"/>
    <n v="0.50131409999999998"/>
    <n v="0"/>
    <n v="4.6901020833333331E-3"/>
    <n v="5"/>
    <n v="81.25"/>
    <n v="18.75"/>
    <n v="1.31"/>
    <n v="101"/>
    <n v="12"/>
    <n v="1"/>
    <n v="0"/>
    <n v="24538.906180524678"/>
    <n v="2664.2240995998231"/>
    <n v="80.08"/>
    <n v="100"/>
    <n v="78.680000000000007"/>
    <n v="23.69"/>
    <s v=""/>
    <n v="100"/>
    <n v="54.91"/>
    <n v="28.9"/>
    <n v="68.7"/>
    <n v="2.1"/>
    <n v="0"/>
    <s v=""/>
    <n v="0"/>
    <m/>
    <n v="0"/>
    <n v="10"/>
    <n v="100"/>
    <n v="100"/>
    <n v="88.1"/>
    <n v="9.8000000000000007"/>
    <n v="1"/>
    <n v="0"/>
    <n v="1"/>
    <n v="85.285990132588623"/>
    <n v="13"/>
    <n v="3"/>
    <n v="101"/>
    <n v="101"/>
  </r>
  <r>
    <x v="4"/>
    <x v="5"/>
    <n v="35276034"/>
    <s v="Luís Antônio"/>
    <m/>
    <m/>
    <m/>
    <m/>
    <m/>
    <m/>
    <n v="0"/>
    <n v="0"/>
    <n v="0"/>
    <n v="0"/>
    <n v="0"/>
    <n v="0"/>
    <n v="0"/>
    <n v="0"/>
    <n v="0"/>
    <n v="0"/>
    <n v="0"/>
    <n v="0"/>
    <m/>
    <s v=""/>
    <m/>
    <m/>
    <m/>
    <s v=""/>
    <s v=""/>
    <m/>
    <m/>
    <m/>
    <m/>
    <n v="16"/>
    <m/>
    <m/>
    <m/>
    <m/>
    <m/>
    <s v=""/>
    <s v=""/>
    <m/>
    <m/>
    <s v=""/>
    <m/>
    <m/>
    <m/>
    <m/>
    <m/>
    <m/>
    <m/>
    <n v="0"/>
    <m/>
    <n v="0"/>
    <n v="0"/>
    <m/>
    <m/>
  </r>
  <r>
    <x v="3"/>
    <x v="5"/>
    <n v="35276039"/>
    <s v="Luís Antônio"/>
    <n v="3.4784883255908601"/>
    <n v="12921"/>
    <n v="12637"/>
    <n v="284"/>
    <n v="21.620999999999999"/>
    <n v="97.8"/>
    <n v="0.84402099999999991"/>
    <n v="0.56856969999999996"/>
    <n v="0.27545130000000001"/>
    <n v="0.87"/>
    <n v="0"/>
    <n v="0.1941435"/>
    <n v="0.57521319999999998"/>
    <n v="7.4664300000000003E-2"/>
    <n v="3.7860294673611107E-2"/>
    <n v="7"/>
    <n v="45.83"/>
    <n v="54.17"/>
    <n v="9.0500000000000007"/>
    <n v="698"/>
    <n v="140"/>
    <n v="2"/>
    <n v="0"/>
    <n v="19745.084745762713"/>
    <n v="2367.4576271186447"/>
    <n v="96.26"/>
    <n v="96.59"/>
    <n v="96.26"/>
    <n v="0"/>
    <s v=""/>
    <n v="99.66"/>
    <n v="28.81"/>
    <n v="10.4"/>
    <n v="29"/>
    <n v="28.4"/>
    <n v="1"/>
    <s v=""/>
    <n v="0"/>
    <m/>
    <n v="0"/>
    <n v="7.8"/>
    <n v="100"/>
    <n v="100"/>
    <n v="79.900000000000006"/>
    <n v="10"/>
    <n v="2"/>
    <n v="0"/>
    <n v="4"/>
    <n v="0"/>
    <n v="11"/>
    <n v="13"/>
    <n v="698"/>
    <n v="698"/>
  </r>
  <r>
    <x v="0"/>
    <x v="5"/>
    <n v="352770220"/>
    <s v="Luiziânia"/>
    <n v="1.5299497065368599"/>
    <n v="5395"/>
    <n v="5035"/>
    <n v="360"/>
    <n v="32.302999999999997"/>
    <n v="93.33"/>
    <n v="1.11661E-2"/>
    <n v="1.3611000000000001E-3"/>
    <n v="9.8049999999999995E-3"/>
    <n v="0"/>
    <n v="9.6123000000000007E-3"/>
    <n v="0"/>
    <n v="1.4722000000000001E-3"/>
    <n v="8.1600000000000005E-5"/>
    <n v="1.2346682291666668E-2"/>
    <n v="2"/>
    <n v="22.22"/>
    <n v="77.78"/>
    <n v="3.54"/>
    <n v="273"/>
    <n v="33"/>
    <n v="0"/>
    <n v="0"/>
    <n v="6780.6784059314177"/>
    <n v="876.811862835959"/>
    <n v="87.88"/>
    <n v="91.67"/>
    <n v="87.41"/>
    <n v="8.39"/>
    <n v="1.6180039714642901E-2"/>
    <n v="95.86"/>
    <n v="2.33"/>
    <n v="1"/>
    <n v="0.4"/>
    <n v="6.5"/>
    <n v="0"/>
    <s v=""/>
    <n v="0"/>
    <m/>
    <n v="0"/>
    <n v="7.7"/>
    <n v="100"/>
    <n v="100"/>
    <n v="87.9"/>
    <n v="9.5"/>
    <n v="0"/>
    <n v="0"/>
    <n v="7"/>
    <n v="80.993418019263771"/>
    <n v="2"/>
    <n v="7"/>
    <n v="273"/>
    <n v="273"/>
  </r>
  <r>
    <x v="5"/>
    <x v="5"/>
    <n v="352780117"/>
    <s v="Lupércio"/>
    <n v="0.181925723648968"/>
    <n v="4386"/>
    <n v="4100"/>
    <n v="286"/>
    <n v="28.291"/>
    <n v="93.48"/>
    <n v="1.41245E-2"/>
    <n v="1.7094E-3"/>
    <n v="1.24151E-2"/>
    <n v="0"/>
    <n v="1.15741E-2"/>
    <n v="7.0220000000000005E-4"/>
    <n v="1.6423000000000002E-3"/>
    <n v="2.0589999999999999E-4"/>
    <n v="1.03973328125E-2"/>
    <n v="1"/>
    <n v="50"/>
    <n v="50"/>
    <n v="2.83"/>
    <n v="218"/>
    <n v="41"/>
    <n v="0"/>
    <n v="0"/>
    <n v="9634.8016415868678"/>
    <n v="1006.6210670314638"/>
    <n v="91.03"/>
    <m/>
    <n v="90.04"/>
    <n v="26"/>
    <n v="9.6923076923076893E-3"/>
    <n v="100"/>
    <n v="2.36"/>
    <n v="1.2"/>
    <n v="0.7"/>
    <n v="8.9"/>
    <n v="0"/>
    <s v=""/>
    <n v="0"/>
    <m/>
    <n v="0"/>
    <n v="10"/>
    <n v="100"/>
    <n v="100"/>
    <n v="81.2"/>
    <n v="9.5"/>
    <n v="0"/>
    <n v="0"/>
    <n v="0"/>
    <n v="115.41421455292095"/>
    <n v="6"/>
    <n v="6"/>
    <n v="218"/>
    <n v="218"/>
  </r>
  <r>
    <x v="1"/>
    <x v="5"/>
    <n v="352780121"/>
    <s v="Lupércio"/>
    <m/>
    <m/>
    <m/>
    <m/>
    <m/>
    <m/>
    <n v="1.9288E-3"/>
    <n v="1.9288E-3"/>
    <n v="0"/>
    <n v="0"/>
    <n v="1.9288E-3"/>
    <n v="0"/>
    <n v="0"/>
    <n v="0"/>
    <n v="0"/>
    <n v="0"/>
    <n v="100"/>
    <n v="0"/>
    <m/>
    <s v=""/>
    <m/>
    <m/>
    <m/>
    <s v=""/>
    <s v=""/>
    <m/>
    <m/>
    <m/>
    <m/>
    <n v="100"/>
    <m/>
    <m/>
    <m/>
    <m/>
    <m/>
    <s v=""/>
    <s v=""/>
    <m/>
    <m/>
    <s v=""/>
    <m/>
    <m/>
    <m/>
    <m/>
    <m/>
    <m/>
    <m/>
    <n v="0"/>
    <m/>
    <n v="1"/>
    <n v="0"/>
    <m/>
    <m/>
  </r>
  <r>
    <x v="5"/>
    <x v="5"/>
    <n v="352790017"/>
    <s v="Lutécia"/>
    <m/>
    <m/>
    <m/>
    <m/>
    <m/>
    <m/>
    <n v="0"/>
    <n v="0"/>
    <n v="0"/>
    <n v="0"/>
    <n v="0"/>
    <n v="0"/>
    <n v="0"/>
    <n v="0"/>
    <n v="0"/>
    <n v="0"/>
    <n v="0"/>
    <n v="0"/>
    <m/>
    <s v=""/>
    <m/>
    <m/>
    <m/>
    <s v=""/>
    <s v=""/>
    <m/>
    <m/>
    <m/>
    <m/>
    <s v=""/>
    <m/>
    <m/>
    <m/>
    <m/>
    <m/>
    <s v=""/>
    <s v=""/>
    <m/>
    <m/>
    <s v=""/>
    <m/>
    <m/>
    <m/>
    <m/>
    <m/>
    <m/>
    <m/>
    <n v="2"/>
    <m/>
    <n v="0"/>
    <n v="0"/>
    <m/>
    <m/>
  </r>
  <r>
    <x v="1"/>
    <x v="5"/>
    <n v="352790021"/>
    <s v="Lutécia"/>
    <n v="-0.60353299304978203"/>
    <n v="2660"/>
    <n v="2176"/>
    <n v="484"/>
    <n v="5.6040000000000001"/>
    <n v="81.8"/>
    <n v="0"/>
    <n v="0"/>
    <n v="0"/>
    <n v="0"/>
    <n v="0"/>
    <n v="0"/>
    <n v="0"/>
    <n v="0"/>
    <n v="6.0487291666666667E-3"/>
    <n v="0"/>
    <n v="0"/>
    <n v="0"/>
    <n v="1.52"/>
    <n v="117"/>
    <n v="9"/>
    <n v="0"/>
    <n v="0"/>
    <n v="47066.887218045114"/>
    <n v="5097.9248120300745"/>
    <n v="87.32"/>
    <n v="79.52"/>
    <n v="84.9"/>
    <n v="19.84"/>
    <s v=""/>
    <n v="100"/>
    <n v="0"/>
    <n v="0"/>
    <n v="0"/>
    <n v="0"/>
    <n v="0"/>
    <s v=""/>
    <n v="0"/>
    <m/>
    <n v="0"/>
    <n v="7.2"/>
    <n v="100"/>
    <n v="100"/>
    <n v="92.3"/>
    <n v="9.8000000000000007"/>
    <n v="0"/>
    <n v="0"/>
    <n v="2"/>
    <n v="0"/>
    <n v="0"/>
    <n v="0"/>
    <n v="117"/>
    <n v="117"/>
  </r>
  <r>
    <x v="7"/>
    <x v="5"/>
    <n v="352800713"/>
    <s v="Macatuba"/>
    <n v="0.334237928011549"/>
    <n v="16607"/>
    <n v="16191"/>
    <n v="416"/>
    <n v="73.424000000000007"/>
    <n v="97.5"/>
    <n v="0.68164730000000007"/>
    <n v="0.53370580000000001"/>
    <n v="0.1479415"/>
    <n v="0"/>
    <n v="4.9409800000000004E-2"/>
    <n v="0.5716232"/>
    <n v="5.9977799999999991E-2"/>
    <n v="6.3649999999999991E-4"/>
    <n v="4.8883204247685184E-2"/>
    <n v="6"/>
    <n v="33.33"/>
    <n v="66.67"/>
    <n v="11.56"/>
    <n v="891"/>
    <n v="125"/>
    <n v="1"/>
    <n v="0"/>
    <n v="3475.0936352140666"/>
    <n v="341.81248870958018"/>
    <n v="96.7"/>
    <n v="99.92"/>
    <n v="96.7"/>
    <n v="31.17"/>
    <n v="13.8817480719794"/>
    <n v="99.66"/>
    <n v="72.52"/>
    <n v="37.200000000000003"/>
    <n v="70.2"/>
    <n v="82.2"/>
    <n v="0"/>
    <s v=""/>
    <n v="0"/>
    <m/>
    <n v="0"/>
    <n v="9"/>
    <n v="100"/>
    <n v="100"/>
    <n v="86"/>
    <n v="9.5"/>
    <n v="0"/>
    <n v="0"/>
    <n v="3"/>
    <n v="100.23892818425533"/>
    <n v="14"/>
    <n v="28"/>
    <n v="891"/>
    <n v="891"/>
  </r>
  <r>
    <x v="12"/>
    <x v="5"/>
    <n v="352810619"/>
    <s v="Macaubal"/>
    <n v="0.30506980006503898"/>
    <n v="7733"/>
    <n v="6935"/>
    <n v="798"/>
    <n v="31.1"/>
    <n v="89.68"/>
    <n v="6.8503999999999969E-3"/>
    <n v="3.8286999999999996E-3"/>
    <n v="3.0216999999999974E-3"/>
    <n v="0"/>
    <n v="0"/>
    <n v="7.5350000000000005E-4"/>
    <n v="3.8286999999999996E-3"/>
    <n v="2.2681999999999989E-3"/>
    <n v="1.7387683547008551E-2"/>
    <n v="1"/>
    <n v="8.51"/>
    <n v="91.49"/>
    <n v="4.97"/>
    <n v="383"/>
    <n v="162"/>
    <n v="1"/>
    <n v="0"/>
    <n v="7340.5922669080564"/>
    <n v="570.93495409284867"/>
    <m/>
    <n v="88.39"/>
    <m/>
    <m/>
    <n v="78.728923476005207"/>
    <m/>
    <n v="1.2"/>
    <n v="0.4"/>
    <n v="0.9"/>
    <n v="2.2000000000000002"/>
    <n v="0"/>
    <n v="0"/>
    <n v="0"/>
    <m/>
    <n v="0"/>
    <n v="10"/>
    <n v="99.5"/>
    <n v="99.5"/>
    <n v="57.7"/>
    <n v="6.7"/>
    <n v="0"/>
    <n v="0"/>
    <n v="0"/>
    <n v="0"/>
    <n v="4"/>
    <n v="43"/>
    <n v="381.08499999999998"/>
    <n v="381.08499999999998"/>
  </r>
  <r>
    <x v="10"/>
    <x v="5"/>
    <n v="352820515"/>
    <s v="Macedônia"/>
    <n v="-0.32051391013259201"/>
    <n v="3617"/>
    <n v="2813"/>
    <n v="804"/>
    <n v="10.991"/>
    <n v="77.77"/>
    <n v="5.3106700000000007E-2"/>
    <n v="4.5367100000000007E-2"/>
    <n v="7.7396000000000001E-3"/>
    <n v="0"/>
    <n v="7.6874999999999999E-3"/>
    <n v="0"/>
    <n v="4.5367100000000007E-2"/>
    <n v="5.2099999999999999E-5"/>
    <n v="7.2038583333333345E-3"/>
    <n v="1"/>
    <n v="60"/>
    <n v="40"/>
    <n v="1.99"/>
    <n v="153"/>
    <n v="35"/>
    <n v="1"/>
    <n v="0"/>
    <n v="21971.445949682056"/>
    <n v="2266.8952170306884"/>
    <n v="76.48"/>
    <n v="75.790000000000006"/>
    <n v="75.73"/>
    <n v="10"/>
    <n v="4"/>
    <n v="100"/>
    <n v="6.64"/>
    <n v="2.1"/>
    <n v="8.4"/>
    <n v="3"/>
    <n v="0"/>
    <s v=""/>
    <n v="0"/>
    <m/>
    <n v="0"/>
    <n v="8.4"/>
    <n v="98"/>
    <n v="98"/>
    <n v="77.099999999999994"/>
    <n v="8.5"/>
    <n v="0"/>
    <n v="0"/>
    <n v="3"/>
    <n v="111.05160082039369"/>
    <n v="6"/>
    <n v="4"/>
    <n v="149.94"/>
    <n v="149.94"/>
  </r>
  <r>
    <x v="16"/>
    <x v="5"/>
    <n v="352830418"/>
    <s v="Magda"/>
    <m/>
    <m/>
    <m/>
    <m/>
    <m/>
    <m/>
    <n v="7.5097200000000003E-2"/>
    <n v="6.7574099999999998E-2"/>
    <n v="7.5230999999999996E-3"/>
    <n v="0"/>
    <n v="0"/>
    <n v="1.1569999999999999E-4"/>
    <n v="7.4981500000000006E-2"/>
    <n v="0"/>
    <n v="0"/>
    <n v="2"/>
    <n v="70"/>
    <n v="30"/>
    <m/>
    <s v=""/>
    <m/>
    <m/>
    <m/>
    <s v=""/>
    <s v=""/>
    <m/>
    <m/>
    <m/>
    <m/>
    <n v="30"/>
    <m/>
    <m/>
    <m/>
    <m/>
    <m/>
    <s v=""/>
    <s v=""/>
    <m/>
    <m/>
    <s v=""/>
    <m/>
    <m/>
    <m/>
    <m/>
    <m/>
    <m/>
    <m/>
    <n v="3"/>
    <m/>
    <n v="7"/>
    <n v="3"/>
    <m/>
    <m/>
  </r>
  <r>
    <x v="12"/>
    <x v="5"/>
    <n v="352830419"/>
    <s v="Magda"/>
    <n v="-0.50117117374172104"/>
    <n v="3144"/>
    <n v="2651"/>
    <n v="493"/>
    <n v="10.074"/>
    <n v="84.32"/>
    <n v="1.2089999999999998E-4"/>
    <n v="0"/>
    <n v="1.2089999999999998E-4"/>
    <n v="0"/>
    <n v="0"/>
    <n v="0"/>
    <n v="0"/>
    <n v="1.2089999999999998E-4"/>
    <n v="7.1435937499999998E-3"/>
    <n v="0"/>
    <n v="0"/>
    <n v="100"/>
    <n v="1.87"/>
    <n v="144"/>
    <n v="49"/>
    <n v="1"/>
    <n v="0"/>
    <n v="23371.145038167939"/>
    <n v="1905.8015267175567"/>
    <n v="87.25"/>
    <m/>
    <n v="83.51"/>
    <n v="21.28"/>
    <s v=""/>
    <n v="100"/>
    <n v="10.16"/>
    <n v="3.2"/>
    <n v="12.3"/>
    <n v="4"/>
    <s v=""/>
    <s v=""/>
    <n v="0"/>
    <m/>
    <s v=""/>
    <n v="10"/>
    <n v="96"/>
    <n v="96"/>
    <n v="66"/>
    <n v="7.8"/>
    <n v="1"/>
    <n v="0"/>
    <n v="3"/>
    <n v="0"/>
    <n v="0"/>
    <n v="5"/>
    <n v="138.24"/>
    <n v="138.24"/>
  </r>
  <r>
    <x v="8"/>
    <x v="5"/>
    <n v="352840310"/>
    <s v="Mairinque"/>
    <n v="0.77137554403221598"/>
    <n v="44860"/>
    <n v="36004"/>
    <n v="8856"/>
    <n v="213.863"/>
    <n v="80.260000000000005"/>
    <n v="0.27125969999999999"/>
    <n v="0.17016350000000002"/>
    <n v="0.1010962"/>
    <n v="0"/>
    <n v="0.16490730000000003"/>
    <n v="7.5264999999999993E-3"/>
    <n v="3.6716600000000009E-2"/>
    <n v="6.2109299999999992E-2"/>
    <n v="0.13655300925925926"/>
    <n v="46"/>
    <n v="21.51"/>
    <n v="78.489999999999995"/>
    <n v="29.54"/>
    <n v="1995"/>
    <n v="1995"/>
    <n v="7"/>
    <n v="1"/>
    <n v="1307.5559518502007"/>
    <n v="203.86625055728939"/>
    <n v="100"/>
    <m/>
    <n v="78.45"/>
    <n v="39.08"/>
    <s v=""/>
    <n v="100"/>
    <n v="40.49"/>
    <n v="14.6"/>
    <n v="44.8"/>
    <n v="34.9"/>
    <s v=""/>
    <s v=""/>
    <n v="0"/>
    <m/>
    <s v=""/>
    <n v="8.5"/>
    <n v="75"/>
    <n v="0"/>
    <n v="0"/>
    <n v="1.1000000000000001"/>
    <n v="0"/>
    <n v="1"/>
    <n v="24"/>
    <n v="120.83219615228791"/>
    <n v="20"/>
    <n v="73"/>
    <n v="1496.25"/>
    <n v="0"/>
  </r>
  <r>
    <x v="6"/>
    <x v="5"/>
    <n v="35285025"/>
    <s v="Mairiporã"/>
    <m/>
    <m/>
    <m/>
    <m/>
    <m/>
    <m/>
    <n v="5.0231999999999994E-3"/>
    <n v="0"/>
    <n v="5.0231999999999994E-3"/>
    <n v="0"/>
    <n v="0"/>
    <n v="5.0231999999999994E-3"/>
    <n v="0"/>
    <n v="0"/>
    <n v="0"/>
    <n v="1"/>
    <n v="0"/>
    <n v="100"/>
    <m/>
    <s v=""/>
    <m/>
    <m/>
    <m/>
    <s v=""/>
    <s v=""/>
    <m/>
    <m/>
    <m/>
    <m/>
    <s v=""/>
    <m/>
    <m/>
    <m/>
    <m/>
    <m/>
    <s v=""/>
    <s v=""/>
    <m/>
    <m/>
    <s v=""/>
    <m/>
    <m/>
    <m/>
    <m/>
    <m/>
    <m/>
    <m/>
    <n v="6"/>
    <m/>
    <n v="0"/>
    <n v="5"/>
    <m/>
    <m/>
  </r>
  <r>
    <x v="18"/>
    <x v="5"/>
    <n v="35285026"/>
    <s v="Mairiporã"/>
    <n v="2.4952422690757401"/>
    <n v="90103"/>
    <n v="81154"/>
    <n v="8949"/>
    <n v="280.27600000000001"/>
    <n v="90.07"/>
    <n v="2.3181211000000004"/>
    <n v="2.2616703000000005"/>
    <n v="5.6450799999999968E-2"/>
    <n v="0"/>
    <n v="2.2795833000000001"/>
    <n v="4.7091999999999993E-3"/>
    <n v="1.8584000000000001E-3"/>
    <n v="3.1970200000000004E-2"/>
    <n v="0.15441505910879627"/>
    <n v="23"/>
    <n v="17.95"/>
    <n v="82.05"/>
    <n v="64.55"/>
    <n v="4353"/>
    <n v="3362"/>
    <n v="5"/>
    <n v="1"/>
    <n v="1620.4974307181781"/>
    <n v="220.49965040009764"/>
    <n v="56.3"/>
    <m/>
    <n v="23.15"/>
    <n v="39.06"/>
    <s v=""/>
    <n v="64.430000000000007"/>
    <n v="135.07"/>
    <n v="50.2"/>
    <n v="207.5"/>
    <n v="9.8000000000000007"/>
    <s v=""/>
    <s v=""/>
    <n v="0"/>
    <m/>
    <s v=""/>
    <n v="9.6"/>
    <n v="37"/>
    <n v="28.12"/>
    <n v="22.8"/>
    <n v="3.7"/>
    <n v="0"/>
    <n v="1"/>
    <n v="36"/>
    <n v="1476.5399263251775"/>
    <n v="14"/>
    <n v="64"/>
    <n v="1610.61"/>
    <n v="1224.0636"/>
  </r>
  <r>
    <x v="14"/>
    <x v="5"/>
    <n v="352860114"/>
    <s v="Manduri"/>
    <n v="0.70549926124778795"/>
    <n v="9280"/>
    <n v="8330"/>
    <n v="950"/>
    <n v="40.546999999999997"/>
    <n v="89.76"/>
    <n v="0.14201659999999997"/>
    <n v="0.13261389999999998"/>
    <n v="9.4026999999999982E-3"/>
    <n v="0"/>
    <n v="9.2592999999999998E-3"/>
    <n v="1.67847E-2"/>
    <n v="0.11587779999999999"/>
    <n v="9.48E-5"/>
    <n v="2.1641250000000001E-2"/>
    <n v="6"/>
    <n v="64.290000000000006"/>
    <n v="35.71"/>
    <n v="5.81"/>
    <n v="448"/>
    <n v="58"/>
    <n v="0"/>
    <n v="0"/>
    <n v="8325.7758620689656"/>
    <n v="985.49999999999977"/>
    <n v="89.55"/>
    <n v="78.19"/>
    <n v="89.55"/>
    <n v="15.47"/>
    <s v=""/>
    <n v="99.64"/>
    <n v="13.47"/>
    <n v="6.3"/>
    <n v="17"/>
    <n v="3.2"/>
    <n v="0"/>
    <n v="0"/>
    <n v="0"/>
    <m/>
    <n v="0"/>
    <n v="7.7"/>
    <n v="99"/>
    <n v="99"/>
    <n v="87.1"/>
    <n v="9.5"/>
    <n v="0"/>
    <n v="0"/>
    <n v="0"/>
    <n v="41.587246577716165"/>
    <n v="9"/>
    <n v="5"/>
    <n v="443.52"/>
    <n v="443.52"/>
  </r>
  <r>
    <x v="5"/>
    <x v="5"/>
    <n v="352860117"/>
    <s v="Manduri"/>
    <m/>
    <m/>
    <m/>
    <m/>
    <m/>
    <m/>
    <n v="1.1490800000000001E-2"/>
    <n v="1.14734E-2"/>
    <n v="1.7399999999999999E-5"/>
    <n v="0"/>
    <n v="0"/>
    <n v="0"/>
    <n v="1.14734E-2"/>
    <n v="1.7399999999999999E-5"/>
    <n v="0"/>
    <n v="0"/>
    <n v="50"/>
    <n v="50"/>
    <m/>
    <s v=""/>
    <m/>
    <m/>
    <m/>
    <s v=""/>
    <s v=""/>
    <m/>
    <m/>
    <m/>
    <m/>
    <n v="13.0769230769231"/>
    <m/>
    <m/>
    <m/>
    <m/>
    <m/>
    <s v=""/>
    <s v=""/>
    <m/>
    <m/>
    <s v=""/>
    <m/>
    <m/>
    <m/>
    <m/>
    <m/>
    <m/>
    <m/>
    <n v="0"/>
    <m/>
    <n v="1"/>
    <n v="1"/>
    <m/>
    <m/>
  </r>
  <r>
    <x v="13"/>
    <x v="5"/>
    <n v="352870022"/>
    <s v="Marabá Paulista"/>
    <n v="1.33148681856465"/>
    <n v="4867"/>
    <n v="2166"/>
    <n v="2701"/>
    <n v="5.3070000000000004"/>
    <n v="44.5"/>
    <n v="0.24723899999999999"/>
    <n v="0.23085329999999998"/>
    <n v="1.63857E-2"/>
    <n v="0"/>
    <n v="6.4841000000000005E-3"/>
    <n v="8.3333299999999999E-2"/>
    <n v="0.14491660000000001"/>
    <n v="1.2505E-2"/>
    <n v="5.10654765625E-3"/>
    <n v="4"/>
    <n v="47.62"/>
    <n v="52.38"/>
    <n v="1.69"/>
    <n v="131"/>
    <n v="25"/>
    <n v="0"/>
    <n v="1"/>
    <n v="43996.186562564209"/>
    <n v="6220.3739469899347"/>
    <n v="40.29"/>
    <n v="44.51"/>
    <n v="39.409999999999997"/>
    <n v="14.39"/>
    <s v=""/>
    <n v="90.53"/>
    <n v="7.13"/>
    <n v="3.6"/>
    <n v="9.1999999999999993"/>
    <n v="1.7"/>
    <n v="5"/>
    <n v="0"/>
    <n v="0"/>
    <m/>
    <n v="0"/>
    <n v="7.3"/>
    <n v="97"/>
    <n v="97"/>
    <n v="80.900000000000006"/>
    <n v="10"/>
    <n v="0"/>
    <n v="1"/>
    <n v="1"/>
    <n v="117.49621082369586"/>
    <n v="10"/>
    <n v="11"/>
    <n v="127.07"/>
    <n v="127.07"/>
  </r>
  <r>
    <x v="5"/>
    <x v="5"/>
    <n v="352880917"/>
    <s v="Maracaí"/>
    <n v="0.187166456479604"/>
    <n v="13441"/>
    <n v="12320"/>
    <n v="1121"/>
    <n v="25.216999999999999"/>
    <n v="91.66"/>
    <n v="0.2366211"/>
    <n v="0.15713920000000003"/>
    <n v="7.9481899999999966E-2"/>
    <n v="0.27"/>
    <n v="3.0119E-2"/>
    <n v="0.12583329999999998"/>
    <n v="7.4852200000000008E-2"/>
    <n v="5.816599999999999E-3"/>
    <n v="3.6536340497685185E-2"/>
    <n v="3"/>
    <n v="28.13"/>
    <n v="71.88"/>
    <n v="8.83"/>
    <n v="681"/>
    <n v="106"/>
    <n v="0"/>
    <n v="0"/>
    <n v="11637.419834833718"/>
    <n v="1266.9771594375418"/>
    <n v="89.3"/>
    <n v="100"/>
    <n v="87.69"/>
    <n v="22.87"/>
    <n v="69.565217391304301"/>
    <n v="98.51"/>
    <n v="9.0299999999999994"/>
    <n v="4.8"/>
    <n v="7.6"/>
    <n v="14.7"/>
    <s v=""/>
    <s v=""/>
    <n v="0"/>
    <m/>
    <s v=""/>
    <n v="9.4"/>
    <n v="96"/>
    <n v="96"/>
    <n v="84.4"/>
    <n v="9.6999999999999993"/>
    <n v="0"/>
    <n v="0"/>
    <n v="9"/>
    <n v="82.11002960709952"/>
    <n v="9"/>
    <n v="23"/>
    <n v="653.76"/>
    <n v="653.76"/>
  </r>
  <r>
    <x v="2"/>
    <x v="5"/>
    <n v="352885816"/>
    <s v="Marapoama"/>
    <n v="1.2670251728016799"/>
    <n v="2781"/>
    <n v="2434"/>
    <n v="347"/>
    <n v="24.535"/>
    <n v="87.52"/>
    <n v="0.16374509999999998"/>
    <n v="0.11887249999999999"/>
    <n v="4.4872599999999992E-2"/>
    <n v="0"/>
    <n v="0"/>
    <n v="0.1107291"/>
    <n v="3.0446599999999997E-2"/>
    <n v="2.25694E-2"/>
    <n v="6.6738006465517242E-3"/>
    <n v="1"/>
    <n v="20.83"/>
    <n v="79.17"/>
    <n v="1.69"/>
    <n v="130"/>
    <n v="42"/>
    <n v="1"/>
    <n v="0"/>
    <n v="9752.2330097087379"/>
    <n v="907.18446601941696"/>
    <m/>
    <m/>
    <m/>
    <m/>
    <s v=""/>
    <m/>
    <n v="46.78"/>
    <n v="19"/>
    <n v="44"/>
    <n v="56.1"/>
    <s v=""/>
    <s v=""/>
    <n v="0"/>
    <m/>
    <s v=""/>
    <n v="7.5"/>
    <n v="100"/>
    <n v="100"/>
    <n v="67.7"/>
    <n v="7.9"/>
    <n v="0"/>
    <n v="0"/>
    <n v="0"/>
    <n v="0"/>
    <n v="5"/>
    <n v="19"/>
    <n v="130"/>
    <n v="130"/>
  </r>
  <r>
    <x v="1"/>
    <x v="5"/>
    <n v="352890821"/>
    <s v="Mariápolis"/>
    <n v="0.16099082883320701"/>
    <n v="3948"/>
    <n v="3281"/>
    <n v="667"/>
    <n v="21.213999999999999"/>
    <n v="83.11"/>
    <n v="1.5975799999999995E-2"/>
    <n v="0"/>
    <n v="1.5975799999999995E-2"/>
    <n v="0"/>
    <n v="1.5722299999999998E-2"/>
    <n v="0"/>
    <n v="9.2600000000000001E-5"/>
    <n v="1.6090000000000001E-4"/>
    <n v="8.6198000000000004E-3"/>
    <n v="0"/>
    <n v="0"/>
    <n v="100"/>
    <n v="2.2799999999999998"/>
    <n v="176"/>
    <n v="30"/>
    <n v="0"/>
    <n v="0"/>
    <n v="11422.613981762917"/>
    <n v="1198.1762917933133"/>
    <n v="83.84"/>
    <n v="100"/>
    <n v="80.28"/>
    <n v="4.6500000000000004"/>
    <s v=""/>
    <n v="100"/>
    <n v="2.42"/>
    <n v="1.1000000000000001"/>
    <n v="0"/>
    <n v="10.7"/>
    <s v=""/>
    <s v=""/>
    <n v="0"/>
    <m/>
    <s v=""/>
    <n v="8.1999999999999993"/>
    <n v="100"/>
    <n v="100"/>
    <n v="83"/>
    <n v="9.6999999999999993"/>
    <n v="0"/>
    <n v="0"/>
    <n v="2"/>
    <n v="185.61915589688854"/>
    <n v="0"/>
    <n v="12"/>
    <n v="176"/>
    <n v="176"/>
  </r>
  <r>
    <x v="5"/>
    <x v="5"/>
    <n v="352900517"/>
    <s v="Marília"/>
    <m/>
    <m/>
    <m/>
    <m/>
    <m/>
    <m/>
    <n v="0"/>
    <n v="0"/>
    <n v="0"/>
    <n v="0"/>
    <n v="0"/>
    <n v="0"/>
    <n v="0"/>
    <n v="0"/>
    <n v="0"/>
    <n v="1"/>
    <n v="0"/>
    <n v="0"/>
    <m/>
    <s v=""/>
    <m/>
    <m/>
    <m/>
    <s v=""/>
    <s v=""/>
    <m/>
    <m/>
    <m/>
    <m/>
    <s v=""/>
    <m/>
    <m/>
    <m/>
    <m/>
    <m/>
    <s v=""/>
    <s v=""/>
    <m/>
    <m/>
    <s v=""/>
    <m/>
    <m/>
    <m/>
    <m/>
    <m/>
    <m/>
    <m/>
    <n v="0"/>
    <m/>
    <n v="0"/>
    <n v="0"/>
    <m/>
    <m/>
  </r>
  <r>
    <x v="0"/>
    <x v="5"/>
    <n v="352900520"/>
    <s v="Marília"/>
    <m/>
    <m/>
    <m/>
    <m/>
    <m/>
    <m/>
    <n v="0.13161290000000006"/>
    <n v="9.5113400000000056E-2"/>
    <n v="3.6499500000000011E-2"/>
    <n v="0"/>
    <n v="7.8916600000000003E-2"/>
    <n v="8.5551000000000012E-3"/>
    <n v="2.3233900000000002E-2"/>
    <n v="2.090729999999999E-2"/>
    <n v="0"/>
    <n v="18"/>
    <n v="30"/>
    <n v="70"/>
    <m/>
    <s v=""/>
    <m/>
    <m/>
    <m/>
    <s v=""/>
    <s v=""/>
    <m/>
    <m/>
    <m/>
    <m/>
    <s v=""/>
    <m/>
    <m/>
    <m/>
    <m/>
    <m/>
    <s v=""/>
    <s v=""/>
    <m/>
    <m/>
    <s v=""/>
    <m/>
    <m/>
    <m/>
    <m/>
    <m/>
    <m/>
    <m/>
    <n v="14"/>
    <m/>
    <n v="21"/>
    <n v="49"/>
    <m/>
    <m/>
  </r>
  <r>
    <x v="1"/>
    <x v="5"/>
    <n v="352900521"/>
    <s v="Marília"/>
    <n v="0.80015076780828298"/>
    <n v="224637"/>
    <n v="214559"/>
    <n v="10078"/>
    <n v="191.989"/>
    <n v="95.51"/>
    <n v="0.2980704999999999"/>
    <n v="0.18162169999999997"/>
    <n v="0.11644879999999994"/>
    <n v="0"/>
    <n v="0.16726849999999999"/>
    <n v="8.5350499999999996E-2"/>
    <n v="8.2194E-3"/>
    <n v="3.7232099999999997E-2"/>
    <n v="0.75958141588194439"/>
    <n v="13"/>
    <n v="17.98"/>
    <n v="82.02"/>
    <n v="199.4"/>
    <n v="12011"/>
    <n v="12011"/>
    <n v="13"/>
    <n v="1"/>
    <n v="1238.2088436010097"/>
    <n v="144.59808491032203"/>
    <n v="97.06"/>
    <n v="95.51"/>
    <n v="96.99"/>
    <n v="50.89"/>
    <s v=""/>
    <n v="99.28"/>
    <n v="10.99"/>
    <n v="4.9000000000000004"/>
    <n v="9.6"/>
    <n v="14.8"/>
    <n v="0"/>
    <s v=""/>
    <n v="0"/>
    <m/>
    <n v="0"/>
    <n v="9.6999999999999993"/>
    <n v="80"/>
    <n v="0"/>
    <n v="0"/>
    <n v="1.2"/>
    <n v="1"/>
    <n v="1"/>
    <n v="8"/>
    <n v="21.985793294599965"/>
    <n v="16"/>
    <n v="73"/>
    <n v="9608.7999999999993"/>
    <n v="0"/>
  </r>
  <r>
    <x v="16"/>
    <x v="5"/>
    <n v="352910418"/>
    <s v="Marinópolis"/>
    <n v="-0.38213455753865999"/>
    <n v="2101"/>
    <n v="1698"/>
    <n v="403"/>
    <n v="26.901"/>
    <n v="80.819999999999993"/>
    <n v="1.3519600000000003E-2"/>
    <n v="4.5243000000000011E-3"/>
    <n v="8.9953000000000012E-3"/>
    <n v="0"/>
    <n v="0"/>
    <n v="1.003E-4"/>
    <n v="1.31828E-2"/>
    <n v="2.3649999999999998E-4"/>
    <n v="4.3666877604166664E-3"/>
    <n v="5"/>
    <n v="61.29"/>
    <n v="38.71"/>
    <n v="1.19"/>
    <n v="92"/>
    <n v="9"/>
    <n v="0"/>
    <n v="0"/>
    <n v="8705.7972394098051"/>
    <n v="600.39980961446895"/>
    <n v="79.81"/>
    <n v="100"/>
    <n v="78.739999999999995"/>
    <n v="11.08"/>
    <n v="39.965546942291098"/>
    <n v="100"/>
    <n v="7.51"/>
    <n v="2.2999999999999998"/>
    <n v="3.2"/>
    <n v="22.5"/>
    <n v="3"/>
    <s v=""/>
    <n v="0"/>
    <m/>
    <n v="0"/>
    <n v="9"/>
    <n v="98"/>
    <n v="98"/>
    <n v="90.2"/>
    <n v="10"/>
    <n v="0"/>
    <n v="0"/>
    <n v="8"/>
    <n v="0"/>
    <n v="19"/>
    <n v="12"/>
    <n v="90.16"/>
    <n v="90.16"/>
  </r>
  <r>
    <x v="1"/>
    <x v="5"/>
    <n v="352920321"/>
    <s v="Martinópolis"/>
    <n v="0.70526092486369296"/>
    <n v="24961"/>
    <n v="21348"/>
    <n v="3613"/>
    <n v="19.917999999999999"/>
    <n v="85.53"/>
    <n v="5.2608999999999996E-2"/>
    <n v="4.4921599999999999E-2"/>
    <n v="7.6873999999999987E-3"/>
    <n v="0"/>
    <n v="2.3148000000000001E-3"/>
    <n v="5.3916999999999993E-3"/>
    <n v="3.9636500000000005E-2"/>
    <n v="5.2659999999999998E-3"/>
    <n v="7.5980821759259257E-2"/>
    <n v="24"/>
    <n v="50"/>
    <n v="50"/>
    <n v="15.17"/>
    <n v="1171"/>
    <n v="228"/>
    <n v="0"/>
    <n v="0"/>
    <n v="11901.33087616682"/>
    <n v="1465.5566684027078"/>
    <n v="100"/>
    <n v="83.99"/>
    <n v="100"/>
    <n v="41.79"/>
    <n v="1.13250283125708"/>
    <n v="100"/>
    <n v="5.56"/>
    <n v="2.7"/>
    <n v="7.2"/>
    <n v="0.7"/>
    <n v="0"/>
    <s v=""/>
    <n v="0"/>
    <m/>
    <n v="0"/>
    <n v="7.1"/>
    <n v="99"/>
    <n v="99"/>
    <n v="80.5"/>
    <n v="10"/>
    <n v="0"/>
    <n v="0"/>
    <n v="32"/>
    <n v="2.6322431814924059"/>
    <n v="7"/>
    <n v="7"/>
    <n v="1159.29"/>
    <n v="1159.29"/>
  </r>
  <r>
    <x v="13"/>
    <x v="5"/>
    <n v="352920322"/>
    <s v="Martinópolis"/>
    <m/>
    <m/>
    <m/>
    <m/>
    <m/>
    <m/>
    <n v="0.2007188"/>
    <n v="0.2003982"/>
    <n v="3.2059999999999999E-4"/>
    <n v="0"/>
    <n v="0"/>
    <n v="8.3333299999999999E-2"/>
    <n v="0.11689819999999999"/>
    <n v="4.8729999999999997E-4"/>
    <n v="0"/>
    <n v="2"/>
    <n v="57.14"/>
    <n v="42.86"/>
    <m/>
    <s v=""/>
    <m/>
    <m/>
    <m/>
    <s v=""/>
    <s v=""/>
    <m/>
    <m/>
    <m/>
    <m/>
    <n v="3.9931506849315102"/>
    <m/>
    <m/>
    <m/>
    <m/>
    <m/>
    <s v=""/>
    <s v=""/>
    <m/>
    <m/>
    <s v=""/>
    <m/>
    <m/>
    <m/>
    <m/>
    <m/>
    <m/>
    <m/>
    <n v="18"/>
    <m/>
    <n v="4"/>
    <n v="3"/>
    <m/>
    <m/>
  </r>
  <r>
    <x v="3"/>
    <x v="5"/>
    <n v="35293029"/>
    <s v="Matão"/>
    <m/>
    <m/>
    <m/>
    <m/>
    <m/>
    <m/>
    <n v="0"/>
    <n v="0"/>
    <n v="0"/>
    <n v="0"/>
    <n v="0"/>
    <n v="0"/>
    <n v="0"/>
    <n v="0"/>
    <n v="0"/>
    <n v="0"/>
    <n v="0"/>
    <n v="0"/>
    <m/>
    <s v=""/>
    <m/>
    <m/>
    <m/>
    <s v=""/>
    <s v=""/>
    <m/>
    <m/>
    <m/>
    <m/>
    <s v=""/>
    <m/>
    <m/>
    <m/>
    <m/>
    <m/>
    <s v=""/>
    <s v=""/>
    <m/>
    <m/>
    <s v=""/>
    <m/>
    <m/>
    <m/>
    <m/>
    <m/>
    <m/>
    <m/>
    <n v="0"/>
    <m/>
    <n v="0"/>
    <n v="0"/>
    <m/>
    <m/>
  </r>
  <r>
    <x v="7"/>
    <x v="5"/>
    <n v="352930213"/>
    <s v="Matão"/>
    <m/>
    <m/>
    <m/>
    <m/>
    <m/>
    <m/>
    <n v="4.0870799999999999E-2"/>
    <n v="3.9811800000000001E-2"/>
    <n v="1.059E-3"/>
    <n v="0"/>
    <n v="0"/>
    <n v="0"/>
    <n v="3.9811800000000001E-2"/>
    <n v="1.059E-3"/>
    <n v="0"/>
    <n v="23"/>
    <n v="64.290000000000006"/>
    <n v="35.71"/>
    <m/>
    <s v=""/>
    <m/>
    <m/>
    <m/>
    <s v=""/>
    <s v=""/>
    <m/>
    <m/>
    <m/>
    <m/>
    <s v=""/>
    <m/>
    <m/>
    <m/>
    <m/>
    <m/>
    <s v=""/>
    <s v=""/>
    <m/>
    <m/>
    <s v=""/>
    <m/>
    <m/>
    <m/>
    <m/>
    <m/>
    <m/>
    <m/>
    <n v="6"/>
    <m/>
    <n v="9"/>
    <n v="5"/>
    <m/>
    <m/>
  </r>
  <r>
    <x v="2"/>
    <x v="5"/>
    <n v="352930216"/>
    <s v="Matão"/>
    <n v="0.52091553821207404"/>
    <n v="78610"/>
    <n v="77168"/>
    <n v="1442"/>
    <n v="149.16200000000001"/>
    <n v="98.17"/>
    <n v="0.96082500000000082"/>
    <n v="0.13598979999999997"/>
    <n v="0.82483520000000088"/>
    <n v="0"/>
    <n v="6.25E-2"/>
    <n v="0.29004409999999992"/>
    <n v="0.59451829999999994"/>
    <n v="1.3762600000000005E-2"/>
    <n v="0.23928738425925927"/>
    <n v="32"/>
    <n v="20.440000000000001"/>
    <n v="79.56"/>
    <n v="63.96"/>
    <n v="4317"/>
    <n v="87"/>
    <n v="13"/>
    <n v="0"/>
    <n v="1708.9856252385193"/>
    <n v="172.50324386210414"/>
    <n v="100"/>
    <n v="100"/>
    <n v="100"/>
    <n v="37.44"/>
    <s v=""/>
    <n v="100"/>
    <n v="53.85"/>
    <n v="23.5"/>
    <n v="12.3"/>
    <n v="192.1"/>
    <n v="15"/>
    <n v="0.255466993664419"/>
    <n v="0"/>
    <m/>
    <n v="30"/>
    <n v="7.2"/>
    <n v="100"/>
    <n v="100"/>
    <n v="98"/>
    <n v="10"/>
    <n v="2"/>
    <n v="0"/>
    <n v="32"/>
    <n v="26.328174464785725"/>
    <n v="28"/>
    <n v="109"/>
    <n v="4317"/>
    <n v="4317"/>
  </r>
  <r>
    <x v="18"/>
    <x v="5"/>
    <n v="35294016"/>
    <s v="Mauá"/>
    <n v="1.1712201422466899"/>
    <n v="439947"/>
    <n v="439947"/>
    <n v="0"/>
    <n v="7062.8829999999998"/>
    <n v="100"/>
    <n v="8.7098999999999954E-2"/>
    <n v="8.5885000000000006E-3"/>
    <n v="7.8510499999999955E-2"/>
    <n v="0"/>
    <n v="0"/>
    <n v="7.0923600000000003E-2"/>
    <n v="6.1699999999999995E-5"/>
    <n v="1.6113700000000002E-2"/>
    <n v="1.5020320145833335"/>
    <n v="5"/>
    <n v="9.23"/>
    <n v="90.77"/>
    <n v="407.96"/>
    <n v="24477"/>
    <n v="17725"/>
    <n v="42"/>
    <n v="2"/>
    <n v="64.513225456702742"/>
    <n v="8.6017633942270333"/>
    <n v="98"/>
    <n v="100"/>
    <n v="92.25"/>
    <n v="48.53"/>
    <n v="58.909090909090899"/>
    <n v="98"/>
    <n v="26.39"/>
    <n v="9.6999999999999993"/>
    <n v="4.0999999999999996"/>
    <n v="65.400000000000006"/>
    <s v=""/>
    <s v=""/>
    <n v="0"/>
    <m/>
    <s v=""/>
    <n v="8.3000000000000007"/>
    <n v="88"/>
    <n v="27.896000000000001"/>
    <n v="27.6"/>
    <n v="3.9"/>
    <n v="6"/>
    <n v="2"/>
    <n v="123"/>
    <n v="0"/>
    <n v="6"/>
    <n v="59"/>
    <n v="21539.759999999998"/>
    <n v="6828.1039199999996"/>
  </r>
  <r>
    <x v="2"/>
    <x v="5"/>
    <n v="352950016"/>
    <s v="Mendonça"/>
    <n v="1.5100544047495399"/>
    <n v="4864"/>
    <n v="4119"/>
    <n v="745"/>
    <n v="24.946999999999999"/>
    <n v="84.68"/>
    <n v="0.10556549999999998"/>
    <n v="5.6608699999999984E-2"/>
    <n v="4.8956799999999995E-2"/>
    <n v="0"/>
    <n v="1.6099500000000003E-2"/>
    <n v="5.5254600000000001E-2"/>
    <n v="2.7583200000000002E-2"/>
    <n v="6.6282000000000008E-3"/>
    <n v="1.167255172413793E-2"/>
    <n v="5"/>
    <n v="32.26"/>
    <n v="67.739999999999995"/>
    <n v="2.95"/>
    <n v="228"/>
    <n v="39"/>
    <n v="0"/>
    <n v="0"/>
    <n v="9206.644736842105"/>
    <n v="842.86184210526289"/>
    <m/>
    <n v="100"/>
    <m/>
    <m/>
    <s v=""/>
    <m/>
    <n v="18.2"/>
    <n v="7.4"/>
    <n v="12.6"/>
    <n v="37.700000000000003"/>
    <n v="3"/>
    <s v=""/>
    <n v="0"/>
    <m/>
    <n v="0"/>
    <n v="9.8000000000000007"/>
    <n v="100"/>
    <n v="100"/>
    <n v="82.9"/>
    <n v="10"/>
    <n v="0"/>
    <n v="0"/>
    <n v="0"/>
    <n v="137.07371257060478"/>
    <n v="10"/>
    <n v="21"/>
    <n v="228"/>
    <n v="228"/>
  </r>
  <r>
    <x v="10"/>
    <x v="5"/>
    <n v="352960915"/>
    <s v="Meridiano"/>
    <n v="-0.42436403847672099"/>
    <n v="3798"/>
    <n v="2694"/>
    <n v="1104"/>
    <n v="16.646000000000001"/>
    <n v="70.930000000000007"/>
    <n v="7.8699000000000005E-2"/>
    <n v="7.7826300000000001E-2"/>
    <n v="8.7270000000000002E-4"/>
    <n v="0"/>
    <n v="0"/>
    <n v="0"/>
    <n v="7.6437400000000003E-2"/>
    <n v="2.2615999999999999E-3"/>
    <n v="8.9935453125000002E-3"/>
    <n v="0"/>
    <n v="62.5"/>
    <n v="37.5"/>
    <n v="1.9"/>
    <n v="147"/>
    <n v="19"/>
    <n v="0"/>
    <n v="0"/>
    <n v="14447.772511848341"/>
    <n v="1245.4976303317537"/>
    <n v="90.93"/>
    <n v="100"/>
    <n v="86.61"/>
    <n v="18.14"/>
    <n v="37.190082644628099"/>
    <n v="100"/>
    <n v="49.94"/>
    <n v="15.8"/>
    <n v="39.1"/>
    <n v="78.8"/>
    <n v="0"/>
    <s v=""/>
    <n v="0"/>
    <m/>
    <n v="0"/>
    <n v="10"/>
    <n v="96"/>
    <n v="96"/>
    <n v="87.1"/>
    <n v="9.9"/>
    <n v="0"/>
    <n v="0"/>
    <n v="3"/>
    <n v="0"/>
    <n v="10"/>
    <n v="6"/>
    <n v="141.12"/>
    <n v="141.12"/>
  </r>
  <r>
    <x v="16"/>
    <x v="5"/>
    <n v="352960918"/>
    <s v="Meridiano"/>
    <m/>
    <m/>
    <m/>
    <m/>
    <m/>
    <m/>
    <n v="0.19595410000000002"/>
    <n v="7.8592900000000007E-2"/>
    <n v="0.1173612"/>
    <n v="0"/>
    <n v="0"/>
    <n v="0.18323050000000002"/>
    <n v="1.01852E-2"/>
    <n v="2.5383999999999997E-3"/>
    <n v="0"/>
    <n v="1"/>
    <n v="57.14"/>
    <n v="42.86"/>
    <m/>
    <s v=""/>
    <m/>
    <m/>
    <m/>
    <s v=""/>
    <s v=""/>
    <m/>
    <m/>
    <m/>
    <m/>
    <n v="3.6923076923076898"/>
    <m/>
    <m/>
    <m/>
    <m/>
    <m/>
    <s v=""/>
    <s v=""/>
    <m/>
    <m/>
    <s v=""/>
    <m/>
    <m/>
    <m/>
    <m/>
    <m/>
    <m/>
    <m/>
    <n v="1"/>
    <m/>
    <n v="4"/>
    <n v="3"/>
    <m/>
    <m/>
  </r>
  <r>
    <x v="10"/>
    <x v="5"/>
    <n v="352965815"/>
    <s v="Mesópolis"/>
    <n v="-0.147185138734507"/>
    <n v="1887"/>
    <n v="1563"/>
    <n v="324"/>
    <n v="12.603999999999999"/>
    <n v="82.83"/>
    <n v="9.8942999999999989E-2"/>
    <n v="9.1329199999999985E-2"/>
    <n v="7.6138000000000004E-3"/>
    <n v="0.16"/>
    <n v="5.2037000000000003E-3"/>
    <n v="0"/>
    <n v="9.3565699999999988E-2"/>
    <n v="1.7359999999999999E-4"/>
    <n v="4.3769554687499998E-3"/>
    <n v="4"/>
    <n v="80.77"/>
    <n v="19.23"/>
    <n v="1.05"/>
    <n v="81"/>
    <n v="11"/>
    <n v="0"/>
    <n v="0"/>
    <n v="19553.322734499205"/>
    <n v="2005.4689984101749"/>
    <n v="89.07"/>
    <m/>
    <n v="83.27"/>
    <n v="17.53"/>
    <s v=""/>
    <n v="100"/>
    <n v="26.74"/>
    <n v="8.5"/>
    <n v="36.5"/>
    <n v="6.3"/>
    <s v=""/>
    <s v=""/>
    <n v="0"/>
    <m/>
    <s v=""/>
    <n v="8.5"/>
    <n v="93"/>
    <n v="93"/>
    <n v="86.4"/>
    <n v="9.9"/>
    <n v="0"/>
    <n v="0"/>
    <n v="8"/>
    <n v="114.23465547452632"/>
    <n v="21"/>
    <n v="5"/>
    <n v="75.33"/>
    <n v="75.33"/>
  </r>
  <r>
    <x v="11"/>
    <x v="5"/>
    <n v="35297088"/>
    <s v="Miguelópolis"/>
    <n v="0.60215292930902997"/>
    <n v="20972"/>
    <n v="19904"/>
    <n v="1068"/>
    <n v="25.363"/>
    <n v="94.91"/>
    <n v="0.4882495"/>
    <n v="0.40547919999999998"/>
    <n v="8.2770300000000019E-2"/>
    <n v="1.07"/>
    <n v="8.2437600000000014E-2"/>
    <n v="0"/>
    <n v="0.40547919999999998"/>
    <n v="3.3270000000000001E-4"/>
    <n v="5.4007269166666663E-2"/>
    <n v="5"/>
    <n v="59.46"/>
    <n v="40.54"/>
    <n v="14.33"/>
    <n v="1106"/>
    <n v="66"/>
    <n v="1"/>
    <n v="1"/>
    <n v="20375.395765782949"/>
    <n v="2481.136753766928"/>
    <n v="84.6"/>
    <m/>
    <n v="84.84"/>
    <n v="30.8"/>
    <s v=""/>
    <n v="89.81"/>
    <n v="11.52"/>
    <n v="3.6"/>
    <n v="15.7"/>
    <n v="5"/>
    <s v=""/>
    <s v=""/>
    <n v="9.5365248903299609"/>
    <m/>
    <s v=""/>
    <n v="10"/>
    <n v="99"/>
    <n v="99"/>
    <n v="94"/>
    <n v="10"/>
    <n v="0"/>
    <n v="1"/>
    <n v="0"/>
    <n v="151.8314131880056"/>
    <n v="22"/>
    <n v="15"/>
    <n v="1094.94"/>
    <n v="1094.94"/>
  </r>
  <r>
    <x v="8"/>
    <x v="5"/>
    <n v="352980710"/>
    <s v="Mineiros do Tietê"/>
    <m/>
    <m/>
    <m/>
    <m/>
    <m/>
    <m/>
    <n v="0"/>
    <n v="0"/>
    <n v="0"/>
    <n v="0"/>
    <n v="0"/>
    <n v="0"/>
    <n v="0"/>
    <n v="0"/>
    <n v="0"/>
    <n v="0"/>
    <n v="0"/>
    <n v="0"/>
    <m/>
    <s v=""/>
    <m/>
    <m/>
    <m/>
    <s v=""/>
    <s v=""/>
    <m/>
    <m/>
    <m/>
    <m/>
    <s v=""/>
    <m/>
    <m/>
    <m/>
    <m/>
    <m/>
    <s v=""/>
    <s v=""/>
    <m/>
    <m/>
    <s v=""/>
    <m/>
    <m/>
    <m/>
    <m/>
    <m/>
    <m/>
    <m/>
    <n v="0"/>
    <m/>
    <n v="0"/>
    <n v="0"/>
    <m/>
    <m/>
  </r>
  <r>
    <x v="7"/>
    <x v="5"/>
    <n v="352980713"/>
    <s v="Mineiros do Tietê"/>
    <n v="0.45340283156531902"/>
    <n v="12322"/>
    <n v="11771"/>
    <n v="551"/>
    <n v="58.152999999999999"/>
    <n v="95.53"/>
    <n v="2.7236E-2"/>
    <n v="0"/>
    <n v="2.7236E-2"/>
    <n v="0"/>
    <n v="2.3148100000000001E-2"/>
    <n v="4.0878999999999993E-3"/>
    <n v="0"/>
    <n v="0"/>
    <n v="3.5831334905092591E-2"/>
    <n v="0"/>
    <n v="0"/>
    <n v="100"/>
    <n v="8.49"/>
    <n v="655"/>
    <n v="186"/>
    <n v="1"/>
    <n v="0"/>
    <n v="4632.3778607368931"/>
    <n v="614.23794838500248"/>
    <n v="95.53"/>
    <n v="98.43"/>
    <n v="95.1"/>
    <n v="16.86"/>
    <s v=""/>
    <n v="100"/>
    <n v="3.58"/>
    <n v="1.5"/>
    <n v="0"/>
    <n v="11.3"/>
    <n v="0"/>
    <n v="0"/>
    <n v="0"/>
    <m/>
    <n v="0"/>
    <n v="7.1"/>
    <n v="99.53"/>
    <n v="99.53"/>
    <n v="71.599999999999994"/>
    <n v="8"/>
    <n v="0"/>
    <n v="0"/>
    <n v="0"/>
    <n v="64.189626372895987"/>
    <n v="0"/>
    <n v="3"/>
    <n v="651.92150000000004"/>
    <n v="651.92150000000004"/>
  </r>
  <r>
    <x v="10"/>
    <x v="5"/>
    <n v="353000315"/>
    <s v="Mira Estrela"/>
    <n v="0.53593658815716005"/>
    <n v="2882"/>
    <n v="1922"/>
    <n v="960"/>
    <n v="13.273999999999999"/>
    <n v="66.69"/>
    <n v="6.5010000000000003E-4"/>
    <n v="0"/>
    <n v="6.5010000000000003E-4"/>
    <n v="0.03"/>
    <n v="4.1669999999999999E-4"/>
    <n v="4.0099999999999999E-5"/>
    <n v="0"/>
    <n v="1.9329999999999998E-4"/>
    <n v="4.3207484374999999E-3"/>
    <n v="0"/>
    <n v="0"/>
    <n v="100"/>
    <n v="1.4"/>
    <n v="108"/>
    <n v="18"/>
    <n v="0"/>
    <n v="0"/>
    <n v="18164.385843164469"/>
    <n v="1969.6321998612082"/>
    <n v="57.57"/>
    <n v="100"/>
    <n v="56.87"/>
    <n v="12.99"/>
    <n v="31.9197446420429"/>
    <n v="86.29"/>
    <n v="0.12"/>
    <n v="0"/>
    <n v="0"/>
    <n v="0.4"/>
    <n v="0"/>
    <n v="0"/>
    <n v="0"/>
    <m/>
    <n v="0"/>
    <n v="8.1999999999999993"/>
    <n v="99"/>
    <n v="99"/>
    <n v="83.3"/>
    <n v="10"/>
    <n v="0"/>
    <n v="0"/>
    <n v="1"/>
    <n v="0"/>
    <n v="0"/>
    <n v="4"/>
    <n v="106.92"/>
    <n v="106.92"/>
  </r>
  <r>
    <x v="17"/>
    <x v="5"/>
    <n v="352990611"/>
    <s v="Miracatu"/>
    <n v="-0.79086666355326896"/>
    <n v="20027"/>
    <n v="10558"/>
    <n v="9469"/>
    <n v="20.012"/>
    <n v="52.72"/>
    <n v="0.14623370000000008"/>
    <n v="0.13893660000000008"/>
    <n v="7.2970999999999999E-3"/>
    <n v="0"/>
    <n v="4.35293E-2"/>
    <n v="3.9824000000000005E-3"/>
    <n v="5.01956E-2"/>
    <n v="4.8526399999999997E-2"/>
    <n v="3.2687726344907408E-2"/>
    <n v="83"/>
    <n v="76.09"/>
    <n v="23.91"/>
    <n v="7.39"/>
    <n v="570"/>
    <n v="345"/>
    <n v="9"/>
    <n v="5"/>
    <n v="47287.465921006638"/>
    <n v="6125.4825984920335"/>
    <n v="53.62"/>
    <m/>
    <n v="36.68"/>
    <n v="37.369999999999997"/>
    <n v="25.725190839694701"/>
    <n v="100"/>
    <n v="1.1200000000000001"/>
    <n v="0.5"/>
    <n v="1.5"/>
    <n v="0.2"/>
    <s v=""/>
    <s v=""/>
    <n v="4.9932591002147104"/>
    <m/>
    <s v=""/>
    <n v="8.5"/>
    <n v="67"/>
    <n v="61.64"/>
    <n v="39.5"/>
    <n v="5.4"/>
    <n v="0"/>
    <n v="5"/>
    <n v="71"/>
    <n v="134.60709850458898"/>
    <n v="35"/>
    <n v="11"/>
    <n v="381.9"/>
    <n v="351.34800000000001"/>
  </r>
  <r>
    <x v="12"/>
    <x v="5"/>
    <n v="353010219"/>
    <s v="Mirandópolis"/>
    <n v="0.50695623024406"/>
    <n v="28128"/>
    <n v="25381"/>
    <n v="2747"/>
    <n v="30.632000000000001"/>
    <n v="90.23"/>
    <n v="2.2974599999999998E-2"/>
    <n v="2.0833299999999999E-2"/>
    <n v="2.1413000000000001E-3"/>
    <n v="0"/>
    <n v="2.0833299999999999E-2"/>
    <n v="1.4896999999999998E-3"/>
    <n v="0"/>
    <n v="6.515999999999999E-4"/>
    <n v="8.4567971444444445E-2"/>
    <n v="1"/>
    <n v="5.26"/>
    <n v="94.74"/>
    <n v="20.67"/>
    <n v="1396"/>
    <n v="349"/>
    <n v="0"/>
    <n v="1"/>
    <n v="7511.7747440273033"/>
    <n v="739.96587030716739"/>
    <n v="98.77"/>
    <n v="90.21"/>
    <n v="80.19"/>
    <n v="21.57"/>
    <s v=""/>
    <n v="99.4"/>
    <n v="7.32"/>
    <n v="2.6"/>
    <n v="6.6"/>
    <n v="9.3000000000000007"/>
    <n v="0"/>
    <n v="0.43080236941303202"/>
    <n v="0"/>
    <m/>
    <n v="0"/>
    <n v="2.6"/>
    <n v="100"/>
    <n v="100"/>
    <n v="75"/>
    <n v="8.1"/>
    <n v="0"/>
    <n v="1"/>
    <n v="2"/>
    <n v="24.832096172243663"/>
    <n v="1"/>
    <n v="18"/>
    <n v="1396"/>
    <n v="1396"/>
  </r>
  <r>
    <x v="0"/>
    <x v="5"/>
    <n v="353010220"/>
    <s v="Mirandópolis"/>
    <m/>
    <m/>
    <m/>
    <m/>
    <m/>
    <m/>
    <n v="0.15190630000000005"/>
    <n v="9.2896900000000046E-2"/>
    <n v="5.9009400000000004E-2"/>
    <n v="0"/>
    <n v="0"/>
    <n v="0.15146309999999999"/>
    <n v="3.9690000000000005E-4"/>
    <n v="4.6300000000000001E-5"/>
    <n v="0"/>
    <n v="3"/>
    <n v="64.290000000000006"/>
    <n v="35.71"/>
    <m/>
    <s v=""/>
    <m/>
    <m/>
    <m/>
    <s v=""/>
    <s v=""/>
    <m/>
    <m/>
    <m/>
    <m/>
    <n v="36"/>
    <m/>
    <m/>
    <m/>
    <m/>
    <m/>
    <s v=""/>
    <s v=""/>
    <m/>
    <m/>
    <s v=""/>
    <m/>
    <m/>
    <m/>
    <m/>
    <m/>
    <m/>
    <m/>
    <n v="5"/>
    <m/>
    <n v="9"/>
    <n v="5"/>
    <m/>
    <m/>
  </r>
  <r>
    <x v="13"/>
    <x v="5"/>
    <n v="353020122"/>
    <s v="Mirante do Paranapanema"/>
    <n v="0.46425323189795997"/>
    <n v="17432"/>
    <n v="10265"/>
    <n v="7167"/>
    <n v="14.082000000000001"/>
    <n v="58.89"/>
    <n v="0.26913359999999997"/>
    <n v="0.22866629999999999"/>
    <n v="4.0467299999999998E-2"/>
    <n v="0"/>
    <n v="3.9593399999999994E-2"/>
    <n v="5.463E-4"/>
    <n v="0.2267662"/>
    <n v="2.2277E-3"/>
    <n v="2.5866545833333334E-2"/>
    <n v="0"/>
    <n v="18.600000000000001"/>
    <n v="81.400000000000006"/>
    <n v="7.41"/>
    <n v="572"/>
    <n v="72"/>
    <n v="0"/>
    <n v="0"/>
    <n v="16661.688848095455"/>
    <n v="2351.812758145938"/>
    <n v="56.98"/>
    <m/>
    <n v="42.38"/>
    <n v="17.329999999999998"/>
    <s v=""/>
    <n v="96.77"/>
    <n v="5.71"/>
    <n v="2.9"/>
    <n v="6.7"/>
    <n v="3.1"/>
    <n v="0"/>
    <s v=""/>
    <n v="0"/>
    <m/>
    <n v="0"/>
    <n v="7.2"/>
    <n v="94"/>
    <n v="94"/>
    <n v="87.4"/>
    <n v="9.9"/>
    <n v="0"/>
    <n v="0"/>
    <n v="6"/>
    <n v="154.63989764127442"/>
    <n v="8"/>
    <n v="35"/>
    <n v="537.67999999999995"/>
    <n v="537.67999999999995"/>
  </r>
  <r>
    <x v="10"/>
    <x v="5"/>
    <n v="353030015"/>
    <s v="Mirassol"/>
    <n v="0.91678092190357097"/>
    <n v="55939"/>
    <n v="54526"/>
    <n v="1413"/>
    <n v="229.446"/>
    <n v="97.47"/>
    <n v="0.21064109999999989"/>
    <n v="3.7990699999999995E-2"/>
    <n v="0.1726503999999999"/>
    <n v="0"/>
    <n v="0.11631559999999998"/>
    <n v="5.5283999999999993E-3"/>
    <n v="5.1491500000000003E-2"/>
    <n v="3.7305599999999974E-2"/>
    <n v="0.16596926490625"/>
    <n v="12"/>
    <n v="4.2699999999999996"/>
    <n v="95.73"/>
    <n v="45.12"/>
    <n v="3046"/>
    <n v="755"/>
    <n v="2"/>
    <n v="0"/>
    <n v="1059.8630651245107"/>
    <n v="107.11382041151973"/>
    <n v="97.47"/>
    <n v="100"/>
    <n v="97.47"/>
    <n v="32.71"/>
    <n v="0"/>
    <n v="100"/>
    <n v="36.08"/>
    <n v="13.1"/>
    <n v="13.7"/>
    <n v="93.8"/>
    <s v=""/>
    <s v=""/>
    <n v="0"/>
    <m/>
    <s v=""/>
    <n v="9.3000000000000007"/>
    <n v="100"/>
    <n v="80"/>
    <n v="75.2"/>
    <n v="8.1"/>
    <n v="1"/>
    <n v="0"/>
    <n v="7"/>
    <n v="69.892458742601633"/>
    <n v="5"/>
    <n v="112"/>
    <n v="3046"/>
    <n v="2436.8000000000002"/>
  </r>
  <r>
    <x v="2"/>
    <x v="5"/>
    <n v="353030016"/>
    <s v="Mirassol"/>
    <m/>
    <m/>
    <m/>
    <m/>
    <m/>
    <m/>
    <n v="1.17374E-2"/>
    <n v="8.3296000000000012E-3"/>
    <n v="3.4077999999999995E-3"/>
    <n v="0"/>
    <n v="0"/>
    <n v="3.1989999999999996E-3"/>
    <n v="8.3296000000000012E-3"/>
    <n v="2.0879999999999998E-4"/>
    <n v="0"/>
    <n v="1"/>
    <n v="41.67"/>
    <n v="58.33"/>
    <m/>
    <s v=""/>
    <m/>
    <m/>
    <m/>
    <s v=""/>
    <s v=""/>
    <m/>
    <m/>
    <m/>
    <m/>
    <s v=""/>
    <m/>
    <m/>
    <m/>
    <m/>
    <m/>
    <s v=""/>
    <s v=""/>
    <m/>
    <m/>
    <s v=""/>
    <m/>
    <m/>
    <m/>
    <m/>
    <m/>
    <m/>
    <m/>
    <n v="0"/>
    <m/>
    <n v="5"/>
    <n v="7"/>
    <m/>
    <m/>
  </r>
  <r>
    <x v="16"/>
    <x v="5"/>
    <n v="353030018"/>
    <s v="Mirassol"/>
    <m/>
    <m/>
    <m/>
    <m/>
    <m/>
    <m/>
    <n v="2.2962899999999998E-2"/>
    <n v="2.0740699999999997E-2"/>
    <n v="2.2222000000000001E-3"/>
    <n v="0"/>
    <n v="1.57407E-2"/>
    <n v="2.2222000000000001E-3"/>
    <n v="5.0000000000000001E-3"/>
    <n v="0"/>
    <n v="0"/>
    <n v="2"/>
    <n v="75"/>
    <n v="25"/>
    <m/>
    <s v=""/>
    <m/>
    <m/>
    <m/>
    <s v=""/>
    <s v=""/>
    <m/>
    <m/>
    <m/>
    <m/>
    <s v=""/>
    <m/>
    <m/>
    <m/>
    <m/>
    <m/>
    <s v=""/>
    <s v=""/>
    <m/>
    <m/>
    <s v=""/>
    <m/>
    <m/>
    <m/>
    <m/>
    <m/>
    <m/>
    <m/>
    <n v="0"/>
    <m/>
    <n v="3"/>
    <n v="1"/>
    <m/>
    <m/>
  </r>
  <r>
    <x v="10"/>
    <x v="5"/>
    <n v="353040915"/>
    <s v="Mirassolândia"/>
    <n v="1.16178037962595"/>
    <n v="4501"/>
    <n v="3659"/>
    <n v="842"/>
    <n v="27.045999999999999"/>
    <n v="81.290000000000006"/>
    <n v="6.05032E-2"/>
    <n v="2.66944E-2"/>
    <n v="3.38088E-2"/>
    <n v="0"/>
    <n v="1.81978E-2"/>
    <n v="2.263E-4"/>
    <n v="4.1848400000000001E-2"/>
    <n v="2.307E-4"/>
    <n v="1.075140217602401E-2"/>
    <n v="3"/>
    <n v="18.18"/>
    <n v="81.819999999999993"/>
    <n v="2.66"/>
    <n v="205"/>
    <n v="69"/>
    <n v="0"/>
    <n v="0"/>
    <n v="8898.1826260830931"/>
    <n v="980.90202177293918"/>
    <m/>
    <n v="81.3"/>
    <m/>
    <m/>
    <s v=""/>
    <m/>
    <n v="14.76"/>
    <n v="4.8"/>
    <n v="9.9"/>
    <n v="24.1"/>
    <s v=""/>
    <s v=""/>
    <n v="0"/>
    <m/>
    <s v=""/>
    <n v="9.1999999999999993"/>
    <n v="100"/>
    <n v="80"/>
    <n v="66.3"/>
    <n v="7.5"/>
    <n v="0"/>
    <n v="0"/>
    <n v="1"/>
    <n v="167.42002303793086"/>
    <n v="4"/>
    <n v="18"/>
    <n v="205"/>
    <n v="164"/>
  </r>
  <r>
    <x v="4"/>
    <x v="5"/>
    <n v="35305084"/>
    <s v="Mococa"/>
    <n v="3.7214446444555599E-2"/>
    <n v="66508"/>
    <n v="62410"/>
    <n v="4098"/>
    <n v="77.872"/>
    <n v="93.84"/>
    <n v="1.4890850000000004"/>
    <n v="1.4212460000000005"/>
    <n v="6.783900000000001E-2"/>
    <n v="0.68"/>
    <n v="7.3912000000000005E-3"/>
    <n v="0.1592152"/>
    <n v="0.62135549999999995"/>
    <n v="0.7011231"/>
    <n v="0.18912796825"/>
    <n v="91"/>
    <n v="62.5"/>
    <n v="37.5"/>
    <n v="50.77"/>
    <n v="3427"/>
    <n v="711"/>
    <n v="9"/>
    <n v="0"/>
    <n v="6183.1575148854272"/>
    <n v="621.16076261502349"/>
    <n v="93.42"/>
    <m/>
    <n v="92.72"/>
    <n v="26.87"/>
    <s v=""/>
    <n v="100"/>
    <n v="36.32"/>
    <n v="11.4"/>
    <n v="50.9"/>
    <n v="5.2"/>
    <s v=""/>
    <s v=""/>
    <n v="0"/>
    <m/>
    <s v=""/>
    <n v="7.9"/>
    <n v="100"/>
    <n v="100"/>
    <n v="79.3"/>
    <n v="8.6"/>
    <n v="0"/>
    <n v="0"/>
    <n v="32"/>
    <n v="3.7011976942231017"/>
    <n v="110"/>
    <n v="66"/>
    <n v="3427"/>
    <n v="3427"/>
  </r>
  <r>
    <x v="15"/>
    <x v="5"/>
    <n v="35306072"/>
    <s v="Mogi das Cruzes"/>
    <m/>
    <m/>
    <m/>
    <m/>
    <m/>
    <m/>
    <n v="8.2774600000000018E-2"/>
    <n v="5.2806900000000011E-2"/>
    <n v="2.996770000000001E-2"/>
    <n v="0"/>
    <n v="0"/>
    <n v="2.6314700000000007E-2"/>
    <n v="4.9380000000000005E-3"/>
    <n v="5.1521900000000002E-2"/>
    <n v="0"/>
    <n v="17"/>
    <n v="29.51"/>
    <n v="70.489999999999995"/>
    <m/>
    <s v=""/>
    <m/>
    <m/>
    <m/>
    <s v=""/>
    <s v=""/>
    <m/>
    <m/>
    <m/>
    <m/>
    <s v=""/>
    <m/>
    <m/>
    <m/>
    <m/>
    <m/>
    <s v=""/>
    <s v=""/>
    <m/>
    <m/>
    <s v=""/>
    <m/>
    <m/>
    <m/>
    <m/>
    <m/>
    <m/>
    <m/>
    <n v="59"/>
    <m/>
    <n v="18"/>
    <n v="43"/>
    <m/>
    <m/>
  </r>
  <r>
    <x v="18"/>
    <x v="5"/>
    <n v="35306076"/>
    <s v="Mogi das Cruzes"/>
    <n v="1.3440223458763401"/>
    <n v="410774"/>
    <n v="379774"/>
    <n v="31000"/>
    <n v="575.18499999999995"/>
    <n v="92.45"/>
    <n v="1.4969908000000014"/>
    <n v="1.3687214000000014"/>
    <n v="0.12826940000000001"/>
    <n v="0"/>
    <n v="1.1202870999999999"/>
    <n v="0.22966819999999999"/>
    <n v="9.2018100000000033E-2"/>
    <n v="5.5017400000000001E-2"/>
    <n v="1.3185721787453704"/>
    <n v="85"/>
    <n v="45.91"/>
    <n v="54.09"/>
    <n v="352.14"/>
    <n v="21157"/>
    <n v="12499"/>
    <n v="72"/>
    <n v="1"/>
    <n v="881.34419413107935"/>
    <n v="112.85504924849189"/>
    <n v="92.14"/>
    <n v="92.14"/>
    <n v="90.02"/>
    <n v="48.83"/>
    <s v=""/>
    <n v="100"/>
    <n v="35.5"/>
    <n v="13.8"/>
    <n v="47.7"/>
    <n v="10.8"/>
    <n v="3"/>
    <s v=""/>
    <n v="0"/>
    <m/>
    <n v="20"/>
    <n v="10"/>
    <n v="85"/>
    <n v="45.05"/>
    <n v="40.9"/>
    <n v="4.9000000000000004"/>
    <n v="6"/>
    <n v="1"/>
    <n v="175"/>
    <n v="84.940363375912199"/>
    <n v="118"/>
    <n v="139"/>
    <n v="17983.45"/>
    <n v="9531.2284999999993"/>
  </r>
  <r>
    <x v="19"/>
    <x v="5"/>
    <n v="35306077"/>
    <s v="Mogi das Cruzes"/>
    <m/>
    <m/>
    <m/>
    <m/>
    <m/>
    <m/>
    <n v="0"/>
    <n v="0"/>
    <n v="0"/>
    <n v="0"/>
    <n v="0"/>
    <n v="0"/>
    <n v="0"/>
    <n v="0"/>
    <n v="0"/>
    <n v="0"/>
    <n v="0"/>
    <n v="0"/>
    <m/>
    <s v=""/>
    <m/>
    <m/>
    <m/>
    <s v=""/>
    <s v=""/>
    <m/>
    <m/>
    <m/>
    <m/>
    <n v="26.956521739130402"/>
    <m/>
    <m/>
    <m/>
    <m/>
    <m/>
    <s v=""/>
    <s v=""/>
    <m/>
    <m/>
    <s v=""/>
    <m/>
    <m/>
    <m/>
    <m/>
    <m/>
    <m/>
    <m/>
    <n v="0"/>
    <m/>
    <n v="0"/>
    <n v="0"/>
    <m/>
    <m/>
  </r>
  <r>
    <x v="3"/>
    <x v="5"/>
    <n v="35307069"/>
    <s v="Mogi Guaçu"/>
    <n v="0.88649472177559896"/>
    <n v="143070"/>
    <n v="136604"/>
    <n v="6466"/>
    <n v="175.94800000000001"/>
    <n v="95.48"/>
    <n v="3.2685647000000002"/>
    <n v="3.1728801000000004"/>
    <n v="9.5684599999999967E-2"/>
    <n v="1.82"/>
    <n v="1.7824E-2"/>
    <n v="9.4419800000000012E-2"/>
    <n v="2.0020938000000004"/>
    <n v="1.1542271000000004"/>
    <n v="0.47320634326388888"/>
    <n v="115"/>
    <n v="62.11"/>
    <n v="37.89"/>
    <n v="125.8"/>
    <n v="7548"/>
    <n v="3887"/>
    <n v="5"/>
    <n v="0"/>
    <n v="2400.412665128958"/>
    <n v="284.34640385825122"/>
    <n v="94.94"/>
    <n v="100"/>
    <n v="92.09"/>
    <n v="49.31"/>
    <s v=""/>
    <n v="100"/>
    <n v="83.17"/>
    <n v="30"/>
    <n v="120.2"/>
    <n v="7.4"/>
    <n v="6"/>
    <n v="1.1193445118538601"/>
    <n v="0"/>
    <m/>
    <n v="20"/>
    <n v="7.3"/>
    <n v="100"/>
    <n v="73"/>
    <n v="48.5"/>
    <n v="5.8"/>
    <n v="0"/>
    <n v="0"/>
    <n v="30"/>
    <n v="3.8038374286885022"/>
    <n v="159"/>
    <n v="97"/>
    <n v="7548"/>
    <n v="5510.04"/>
  </r>
  <r>
    <x v="6"/>
    <x v="5"/>
    <n v="35308055"/>
    <s v="Mogi Mirim"/>
    <m/>
    <m/>
    <m/>
    <m/>
    <m/>
    <m/>
    <n v="4.3508499999999999E-2"/>
    <n v="4.1789699999999999E-2"/>
    <n v="1.7188000000000004E-3"/>
    <n v="0"/>
    <n v="0"/>
    <n v="0"/>
    <n v="3.95048E-2"/>
    <n v="4.0036999999999998E-3"/>
    <n v="0"/>
    <n v="11"/>
    <n v="66.67"/>
    <n v="33.33"/>
    <m/>
    <s v=""/>
    <m/>
    <m/>
    <m/>
    <s v=""/>
    <s v=""/>
    <m/>
    <m/>
    <m/>
    <m/>
    <n v="66.6666666666667"/>
    <m/>
    <m/>
    <m/>
    <m/>
    <m/>
    <s v=""/>
    <s v=""/>
    <m/>
    <m/>
    <s v=""/>
    <m/>
    <m/>
    <m/>
    <m/>
    <m/>
    <m/>
    <m/>
    <n v="10"/>
    <m/>
    <n v="14"/>
    <n v="7"/>
    <m/>
    <m/>
  </r>
  <r>
    <x v="3"/>
    <x v="5"/>
    <n v="35308059"/>
    <s v="Mogi Mirim"/>
    <n v="0.54104076245091703"/>
    <n v="88695"/>
    <n v="84096"/>
    <n v="4599"/>
    <n v="177.703"/>
    <n v="94.81"/>
    <n v="0.27441829999999995"/>
    <n v="0.21321619999999994"/>
    <n v="6.1202100000000002E-2"/>
    <n v="0.88"/>
    <n v="0"/>
    <n v="7.8065900000000008E-2"/>
    <n v="0.18453969999999997"/>
    <n v="1.1812699999999999E-2"/>
    <n v="0.25262584171874997"/>
    <n v="24"/>
    <n v="47.69"/>
    <n v="52.31"/>
    <n v="68.48"/>
    <n v="4621"/>
    <n v="1968"/>
    <n v="0"/>
    <n v="0"/>
    <n v="2325.3333333333335"/>
    <n v="284.44444444444434"/>
    <n v="93.57"/>
    <n v="98.38"/>
    <n v="92.63"/>
    <n v="46.46"/>
    <s v=""/>
    <n v="100"/>
    <n v="13.25"/>
    <n v="4.9000000000000004"/>
    <n v="15.9"/>
    <n v="7.9"/>
    <s v=""/>
    <s v=""/>
    <n v="0"/>
    <m/>
    <s v=""/>
    <n v="9.8000000000000007"/>
    <n v="92"/>
    <n v="59.8"/>
    <n v="57.4"/>
    <n v="6.6"/>
    <n v="0"/>
    <n v="0"/>
    <n v="54"/>
    <n v="0"/>
    <n v="62"/>
    <n v="68"/>
    <n v="4251.32"/>
    <n v="2763.3580000000002"/>
  </r>
  <r>
    <x v="6"/>
    <x v="5"/>
    <n v="35309045"/>
    <s v="Mombuca"/>
    <n v="0.33948600861082301"/>
    <n v="3301"/>
    <n v="2828"/>
    <n v="473"/>
    <n v="24.782"/>
    <n v="85.67"/>
    <n v="1.46549E-2"/>
    <n v="4.0599E-3"/>
    <n v="1.0595E-2"/>
    <n v="0"/>
    <n v="8.3333000000000001E-3"/>
    <n v="7.2800000000000002E-4"/>
    <n v="2.6979999999999999E-3"/>
    <n v="2.8955999999999999E-3"/>
    <n v="7.5123539062499998E-3"/>
    <n v="3"/>
    <n v="19.05"/>
    <n v="80.95"/>
    <n v="1.98"/>
    <n v="153"/>
    <n v="31"/>
    <n v="0"/>
    <n v="0"/>
    <n v="15190.015146925174"/>
    <n v="2006.2284156316266"/>
    <n v="87.39"/>
    <n v="100"/>
    <n v="79.63"/>
    <n v="19.170000000000002"/>
    <s v=""/>
    <n v="100"/>
    <n v="2.44"/>
    <n v="0.9"/>
    <n v="1"/>
    <n v="5"/>
    <n v="0"/>
    <s v=""/>
    <n v="0"/>
    <m/>
    <n v="0"/>
    <n v="9.8000000000000007"/>
    <n v="95"/>
    <n v="95"/>
    <n v="79.7"/>
    <n v="8.1"/>
    <n v="0"/>
    <n v="0"/>
    <n v="2"/>
    <n v="106.49125560158043"/>
    <n v="4"/>
    <n v="17"/>
    <n v="145.35"/>
    <n v="145.35"/>
  </r>
  <r>
    <x v="8"/>
    <x v="5"/>
    <n v="353090410"/>
    <s v="Mombuca"/>
    <m/>
    <m/>
    <m/>
    <m/>
    <m/>
    <m/>
    <n v="0"/>
    <n v="0"/>
    <n v="0"/>
    <n v="0"/>
    <n v="0"/>
    <n v="0"/>
    <n v="0"/>
    <n v="0"/>
    <n v="0"/>
    <n v="0"/>
    <n v="0"/>
    <n v="0"/>
    <m/>
    <s v=""/>
    <m/>
    <m/>
    <m/>
    <s v=""/>
    <s v=""/>
    <m/>
    <m/>
    <m/>
    <m/>
    <n v="23.0224321133412"/>
    <m/>
    <m/>
    <m/>
    <m/>
    <m/>
    <s v=""/>
    <s v=""/>
    <m/>
    <m/>
    <s v=""/>
    <m/>
    <m/>
    <m/>
    <m/>
    <m/>
    <m/>
    <m/>
    <n v="0"/>
    <m/>
    <n v="0"/>
    <n v="0"/>
    <m/>
    <m/>
  </r>
  <r>
    <x v="12"/>
    <x v="5"/>
    <n v="353100119"/>
    <s v="Monções"/>
    <n v="0.25826046487986698"/>
    <n v="2160"/>
    <n v="1873"/>
    <n v="287"/>
    <n v="20.672000000000001"/>
    <n v="86.71"/>
    <n v="0.15325659999999999"/>
    <n v="0.1404089"/>
    <n v="1.28477E-2"/>
    <n v="0"/>
    <n v="4.7546000000000003E-3"/>
    <n v="0.13805940000000003"/>
    <n v="7.1450999999999997E-3"/>
    <n v="3.2974999999999997E-3"/>
    <n v="5.28525E-3"/>
    <n v="0"/>
    <n v="33.33"/>
    <n v="66.67"/>
    <n v="1.35"/>
    <n v="104"/>
    <n v="26"/>
    <n v="0"/>
    <n v="0"/>
    <n v="11242"/>
    <n v="876"/>
    <n v="93.96"/>
    <n v="86.13"/>
    <n v="91.5"/>
    <n v="16.73"/>
    <s v=""/>
    <n v="100"/>
    <n v="63.86"/>
    <n v="19.899999999999999"/>
    <n v="78"/>
    <n v="21.4"/>
    <s v=""/>
    <s v=""/>
    <n v="0"/>
    <m/>
    <s v=""/>
    <n v="10"/>
    <n v="95"/>
    <n v="95"/>
    <n v="75"/>
    <n v="8"/>
    <n v="0"/>
    <n v="0"/>
    <n v="1"/>
    <n v="94.602904309162298"/>
    <n v="5"/>
    <n v="10"/>
    <n v="98.8"/>
    <n v="98.8"/>
  </r>
  <r>
    <x v="19"/>
    <x v="5"/>
    <n v="35311007"/>
    <s v="Mongaguá"/>
    <n v="2.2140280079182602"/>
    <n v="50603"/>
    <n v="50382"/>
    <n v="221"/>
    <n v="353.447"/>
    <n v="99.56"/>
    <n v="9.2395900000000003E-2"/>
    <n v="9.2395900000000003E-2"/>
    <n v="0"/>
    <n v="0"/>
    <n v="9.1666700000000004E-2"/>
    <n v="0"/>
    <n v="7.2920000000000005E-4"/>
    <n v="0"/>
    <n v="0.14285168331712964"/>
    <n v="1"/>
    <n v="100"/>
    <n v="0"/>
    <n v="41.81"/>
    <n v="2822"/>
    <n v="1132"/>
    <n v="4"/>
    <n v="0"/>
    <n v="5072.8818449499049"/>
    <n v="641.90028259194139"/>
    <n v="92.74"/>
    <n v="99.56"/>
    <n v="75.88"/>
    <n v="32.619999999999997"/>
    <s v=""/>
    <n v="93.15"/>
    <n v="3.04"/>
    <n v="1.1000000000000001"/>
    <n v="4.5999999999999996"/>
    <n v="0"/>
    <s v=""/>
    <s v=""/>
    <n v="0"/>
    <m/>
    <s v=""/>
    <n v="8.6999999999999993"/>
    <n v="78"/>
    <n v="78"/>
    <n v="59.9"/>
    <n v="7.1"/>
    <n v="0"/>
    <n v="0"/>
    <n v="6"/>
    <n v="64.40246125469919"/>
    <n v="2"/>
    <n v="0"/>
    <n v="2201.16"/>
    <n v="2201.16"/>
  </r>
  <r>
    <x v="6"/>
    <x v="5"/>
    <n v="35312095"/>
    <s v="Monte Alegre do Sul"/>
    <n v="1.0660794332718799"/>
    <n v="7484"/>
    <n v="4474"/>
    <n v="3010"/>
    <n v="67.509"/>
    <n v="59.78"/>
    <n v="0.14185079999999989"/>
    <n v="0.12896099999999988"/>
    <n v="1.2889800000000002E-2"/>
    <n v="0"/>
    <n v="2.9267999999999999E-2"/>
    <n v="3.6704000000000001E-2"/>
    <n v="6.3638599999999976E-2"/>
    <n v="1.2240200000000001E-2"/>
    <n v="1.6673338541666666E-2"/>
    <n v="21"/>
    <n v="67.739999999999995"/>
    <n v="32.26"/>
    <n v="3.1"/>
    <n v="239"/>
    <n v="239"/>
    <n v="2"/>
    <n v="0"/>
    <n v="5941.4430785676113"/>
    <n v="758.48209513629104"/>
    <n v="85.55"/>
    <n v="71.099999999999994"/>
    <n v="45.05"/>
    <n v="18.89"/>
    <s v=""/>
    <n v="100"/>
    <n v="26.76"/>
    <n v="10.1"/>
    <n v="36.799999999999997"/>
    <n v="7.2"/>
    <n v="0"/>
    <n v="0.724112961622013"/>
    <n v="13.3618385889898"/>
    <m/>
    <n v="0"/>
    <n v="9.8000000000000007"/>
    <n v="92"/>
    <n v="0"/>
    <n v="0"/>
    <n v="1.4"/>
    <n v="1"/>
    <n v="0"/>
    <n v="51"/>
    <n v="173.93037349735937"/>
    <n v="42"/>
    <n v="20"/>
    <n v="219.88"/>
    <n v="0"/>
  </r>
  <r>
    <x v="3"/>
    <x v="5"/>
    <n v="35313089"/>
    <s v="Monte Alto"/>
    <m/>
    <m/>
    <m/>
    <m/>
    <m/>
    <m/>
    <n v="0.10046929999999998"/>
    <n v="4.3789500000000002E-2"/>
    <n v="5.6679799999999982E-2"/>
    <n v="0"/>
    <n v="1.35903E-2"/>
    <n v="3.7849999999999998E-4"/>
    <n v="8.2476599999999997E-2"/>
    <n v="4.0239000000000004E-3"/>
    <n v="0"/>
    <n v="12"/>
    <n v="30.61"/>
    <n v="69.39"/>
    <m/>
    <s v=""/>
    <m/>
    <m/>
    <m/>
    <s v=""/>
    <s v=""/>
    <m/>
    <m/>
    <m/>
    <m/>
    <n v="0"/>
    <m/>
    <m/>
    <m/>
    <m/>
    <m/>
    <s v=""/>
    <s v=""/>
    <m/>
    <m/>
    <s v=""/>
    <m/>
    <m/>
    <m/>
    <m/>
    <m/>
    <m/>
    <m/>
    <n v="6"/>
    <m/>
    <n v="15"/>
    <n v="34"/>
    <m/>
    <m/>
  </r>
  <r>
    <x v="10"/>
    <x v="5"/>
    <n v="353130815"/>
    <s v="Monte Alto"/>
    <n v="0.52575649360775401"/>
    <n v="47664"/>
    <n v="45882"/>
    <n v="1782"/>
    <n v="137.31299999999999"/>
    <n v="96.26"/>
    <n v="0.24908149999999996"/>
    <n v="2.6229800000000001E-2"/>
    <n v="0.22285169999999996"/>
    <n v="0"/>
    <n v="4.9259200000000003E-2"/>
    <n v="7.7923999999999988E-3"/>
    <n v="0.17509009999999994"/>
    <n v="1.6939799999999998E-2"/>
    <n v="0.14508833333333335"/>
    <n v="26"/>
    <n v="14.78"/>
    <n v="85.22"/>
    <n v="37.78"/>
    <n v="2550"/>
    <n v="199"/>
    <n v="4"/>
    <n v="0"/>
    <n v="2163.5347432024168"/>
    <n v="244.80362537764358"/>
    <n v="100"/>
    <n v="99.45"/>
    <n v="99.18"/>
    <n v="20.99"/>
    <s v=""/>
    <n v="100"/>
    <n v="31.78"/>
    <n v="10.7"/>
    <n v="9.6"/>
    <n v="75.5"/>
    <n v="0"/>
    <s v=""/>
    <n v="0"/>
    <m/>
    <n v="0"/>
    <n v="10"/>
    <n v="99"/>
    <n v="99"/>
    <n v="92.2"/>
    <n v="10"/>
    <n v="0"/>
    <n v="0"/>
    <n v="0"/>
    <n v="33.772529378654383"/>
    <n v="17"/>
    <n v="98"/>
    <n v="2524.5"/>
    <n v="2524.5"/>
  </r>
  <r>
    <x v="10"/>
    <x v="5"/>
    <n v="353140715"/>
    <s v="Monte Aprazível"/>
    <m/>
    <m/>
    <m/>
    <m/>
    <m/>
    <m/>
    <n v="0"/>
    <n v="0"/>
    <n v="0"/>
    <n v="0"/>
    <n v="0"/>
    <n v="0"/>
    <n v="0"/>
    <n v="0"/>
    <n v="0"/>
    <n v="0"/>
    <n v="0"/>
    <n v="0"/>
    <m/>
    <s v=""/>
    <m/>
    <m/>
    <m/>
    <s v=""/>
    <s v=""/>
    <m/>
    <m/>
    <m/>
    <m/>
    <n v="100"/>
    <m/>
    <m/>
    <m/>
    <m/>
    <m/>
    <s v=""/>
    <s v=""/>
    <m/>
    <m/>
    <s v=""/>
    <m/>
    <m/>
    <m/>
    <m/>
    <m/>
    <m/>
    <m/>
    <n v="0"/>
    <m/>
    <n v="0"/>
    <n v="0"/>
    <m/>
    <m/>
  </r>
  <r>
    <x v="16"/>
    <x v="5"/>
    <n v="353140718"/>
    <s v="Monte Aprazível"/>
    <n v="1.31602188951865"/>
    <n v="22773"/>
    <n v="20990"/>
    <n v="1783"/>
    <n v="47.155999999999999"/>
    <n v="92.17"/>
    <n v="4.3568500000000003E-2"/>
    <n v="2.5088799999999998E-2"/>
    <n v="1.8479700000000005E-2"/>
    <n v="0"/>
    <n v="0"/>
    <n v="1.3698499999999999E-2"/>
    <n v="2.46643E-2"/>
    <n v="5.2056999999999997E-3"/>
    <n v="6.3643233934027779E-2"/>
    <n v="7"/>
    <n v="13.33"/>
    <n v="86.67"/>
    <n v="15.21"/>
    <n v="1173"/>
    <n v="127"/>
    <n v="4"/>
    <n v="0"/>
    <n v="4971.4240548017387"/>
    <n v="401.59135818732699"/>
    <n v="91.81"/>
    <n v="91.18"/>
    <n v="87.36"/>
    <n v="17.32"/>
    <s v=""/>
    <n v="100"/>
    <n v="8.42"/>
    <n v="2.7"/>
    <n v="8.4"/>
    <n v="8.4"/>
    <s v=""/>
    <s v=""/>
    <n v="0"/>
    <m/>
    <s v=""/>
    <n v="10"/>
    <n v="93"/>
    <n v="93"/>
    <n v="89.2"/>
    <n v="9.9"/>
    <n v="0"/>
    <n v="0"/>
    <n v="9"/>
    <n v="0"/>
    <n v="8"/>
    <n v="52"/>
    <n v="1090.8900000000001"/>
    <n v="1090.8900000000001"/>
  </r>
  <r>
    <x v="12"/>
    <x v="5"/>
    <n v="353140719"/>
    <s v="Monte Aprazível"/>
    <m/>
    <m/>
    <m/>
    <m/>
    <m/>
    <m/>
    <n v="5.1629800000000003E-2"/>
    <n v="4.5750100000000002E-2"/>
    <n v="5.8796999999999999E-3"/>
    <n v="0"/>
    <n v="1.7014E-3"/>
    <n v="4.4027800000000006E-2"/>
    <n v="5.7501000000000002E-3"/>
    <n v="1.5050000000000003E-4"/>
    <n v="0"/>
    <n v="3"/>
    <n v="38.46"/>
    <n v="61.54"/>
    <m/>
    <s v=""/>
    <m/>
    <m/>
    <m/>
    <s v=""/>
    <s v=""/>
    <m/>
    <m/>
    <m/>
    <m/>
    <s v=""/>
    <m/>
    <m/>
    <m/>
    <m/>
    <m/>
    <s v=""/>
    <s v=""/>
    <m/>
    <m/>
    <s v=""/>
    <m/>
    <m/>
    <m/>
    <m/>
    <m/>
    <m/>
    <m/>
    <n v="0"/>
    <m/>
    <n v="5"/>
    <n v="8"/>
    <m/>
    <m/>
  </r>
  <r>
    <x v="9"/>
    <x v="5"/>
    <n v="353150612"/>
    <s v="Monte Azul Paulista"/>
    <m/>
    <m/>
    <m/>
    <m/>
    <m/>
    <m/>
    <n v="1.1921299999999999E-2"/>
    <n v="1.1921299999999999E-2"/>
    <n v="0"/>
    <n v="0"/>
    <n v="0"/>
    <n v="0"/>
    <n v="1.1921299999999999E-2"/>
    <n v="0"/>
    <n v="0"/>
    <n v="1"/>
    <n v="100"/>
    <n v="0"/>
    <m/>
    <s v=""/>
    <m/>
    <m/>
    <m/>
    <s v=""/>
    <s v=""/>
    <m/>
    <m/>
    <m/>
    <m/>
    <s v=""/>
    <m/>
    <m/>
    <m/>
    <m/>
    <m/>
    <s v=""/>
    <s v=""/>
    <m/>
    <m/>
    <s v=""/>
    <m/>
    <m/>
    <m/>
    <m/>
    <m/>
    <m/>
    <m/>
    <n v="0"/>
    <m/>
    <n v="2"/>
    <n v="0"/>
    <m/>
    <m/>
  </r>
  <r>
    <x v="10"/>
    <x v="5"/>
    <n v="353150615"/>
    <s v="Monte Azul Paulista"/>
    <n v="-0.43769687131863799"/>
    <n v="18554"/>
    <n v="17559"/>
    <n v="995"/>
    <n v="70.415999999999997"/>
    <n v="94.64"/>
    <n v="0.64857120000000001"/>
    <n v="0.40704589999999996"/>
    <n v="0.24152530000000008"/>
    <n v="0"/>
    <n v="6.3969800000000007E-2"/>
    <n v="1.1569999999999999E-4"/>
    <n v="0.565141"/>
    <n v="1.9344700000000003E-2"/>
    <n v="5.6478032407407411E-2"/>
    <n v="5"/>
    <n v="24.18"/>
    <n v="75.819999999999993"/>
    <n v="12.64"/>
    <n v="975"/>
    <n v="790"/>
    <n v="1"/>
    <n v="0"/>
    <n v="3518.3529158133015"/>
    <n v="356.9343537781611"/>
    <n v="100"/>
    <n v="100"/>
    <n v="100"/>
    <n v="0"/>
    <s v=""/>
    <n v="95.97"/>
    <n v="100.07"/>
    <n v="31.9"/>
    <n v="93.1"/>
    <n v="115"/>
    <n v="3"/>
    <n v="0.72046109510086498"/>
    <n v="0"/>
    <m/>
    <n v="60"/>
    <n v="7.1"/>
    <n v="100"/>
    <n v="25"/>
    <n v="19"/>
    <n v="3.6"/>
    <n v="0"/>
    <n v="0"/>
    <n v="17"/>
    <n v="113.31839526266153"/>
    <n v="22"/>
    <n v="69"/>
    <n v="975"/>
    <n v="243.75"/>
  </r>
  <r>
    <x v="0"/>
    <x v="5"/>
    <n v="353160520"/>
    <s v="Monte Castelo"/>
    <n v="-0.15794215036245601"/>
    <n v="4017"/>
    <n v="3271"/>
    <n v="746"/>
    <n v="17.228999999999999"/>
    <n v="81.430000000000007"/>
    <n v="0.16740270000000004"/>
    <n v="1.2500000000000001E-2"/>
    <n v="0.15490270000000003"/>
    <n v="0"/>
    <n v="1.7222100000000001E-2"/>
    <n v="2.8170999999999999E-3"/>
    <n v="0.1319584"/>
    <n v="1.54051E-2"/>
    <n v="8.2651867187500012E-3"/>
    <n v="0"/>
    <n v="11.11"/>
    <n v="88.89"/>
    <n v="2.3199999999999998"/>
    <n v="179"/>
    <n v="50"/>
    <n v="0"/>
    <n v="0"/>
    <n v="13503.091859596714"/>
    <n v="1727.1396564600445"/>
    <n v="79.010000000000005"/>
    <n v="79.040000000000006"/>
    <n v="79.010000000000005"/>
    <n v="0"/>
    <n v="2.4093816631130101"/>
    <n v="99.97"/>
    <n v="23.25"/>
    <n v="9.6999999999999993"/>
    <n v="2.5"/>
    <n v="70.400000000000006"/>
    <n v="0"/>
    <s v=""/>
    <n v="0"/>
    <m/>
    <n v="0"/>
    <n v="8.5"/>
    <n v="100"/>
    <n v="100"/>
    <n v="72.099999999999994"/>
    <n v="8.1999999999999993"/>
    <n v="0"/>
    <n v="0"/>
    <n v="0"/>
    <n v="205.68198370442894"/>
    <n v="4"/>
    <n v="32"/>
    <n v="179"/>
    <n v="179"/>
  </r>
  <r>
    <x v="6"/>
    <x v="5"/>
    <n v="35318035"/>
    <s v="Monte Mor"/>
    <n v="2.3448532300706302"/>
    <n v="54288"/>
    <n v="51467"/>
    <n v="2821"/>
    <n v="225.458"/>
    <n v="94.8"/>
    <n v="0.11224229999999998"/>
    <n v="3.0980399999999995E-2"/>
    <n v="8.1261899999999984E-2"/>
    <n v="0"/>
    <n v="1.6666799999999999E-2"/>
    <n v="1.6919799999999999E-2"/>
    <n v="3.327539999999999E-2"/>
    <n v="4.5380299999999998E-2"/>
    <n v="0.16525166666666666"/>
    <n v="18"/>
    <n v="18.75"/>
    <n v="81.25"/>
    <n v="41.64"/>
    <n v="2810"/>
    <n v="1337"/>
    <n v="2"/>
    <n v="0"/>
    <n v="1713.6604774535808"/>
    <n v="220.74270557029183"/>
    <n v="100"/>
    <n v="100"/>
    <n v="62"/>
    <n v="29.58"/>
    <n v="99.792523698801602"/>
    <n v="100"/>
    <n v="10.11"/>
    <n v="3.8"/>
    <n v="4.2"/>
    <n v="21.4"/>
    <n v="0"/>
    <s v=""/>
    <n v="0"/>
    <m/>
    <n v="0"/>
    <n v="9.8000000000000007"/>
    <n v="65"/>
    <n v="64.349999999999994"/>
    <n v="52.4"/>
    <n v="6.1"/>
    <n v="1"/>
    <n v="0"/>
    <n v="42"/>
    <n v="10.287339512460793"/>
    <n v="18"/>
    <n v="78"/>
    <n v="1826.5"/>
    <n v="1808.2349999999999"/>
  </r>
  <r>
    <x v="15"/>
    <x v="5"/>
    <n v="35317042"/>
    <s v="Monteiro Lobato"/>
    <n v="1.07015444402521"/>
    <n v="4298"/>
    <n v="1882"/>
    <n v="2416"/>
    <n v="12.917"/>
    <n v="43.79"/>
    <n v="4.9781000000000006E-2"/>
    <n v="4.9156000000000005E-2"/>
    <n v="6.2500000000000001E-4"/>
    <n v="0"/>
    <n v="1.11644E-2"/>
    <n v="0"/>
    <n v="3.4027799999999997E-2"/>
    <n v="4.5887999999999997E-3"/>
    <n v="5.5471062499999994E-3"/>
    <n v="21"/>
    <n v="95.24"/>
    <n v="4.76"/>
    <n v="1.35"/>
    <n v="105"/>
    <n v="34"/>
    <n v="2"/>
    <n v="0"/>
    <n v="37714.062354583526"/>
    <n v="3815.4304327594232"/>
    <n v="49.56"/>
    <m/>
    <n v="36.89"/>
    <n v="23.51"/>
    <n v="5"/>
    <n v="100"/>
    <n v="2.23"/>
    <n v="1"/>
    <n v="2.9"/>
    <n v="0.1"/>
    <s v=""/>
    <s v=""/>
    <n v="0"/>
    <m/>
    <s v=""/>
    <n v="9.6"/>
    <n v="87"/>
    <n v="87"/>
    <n v="67.599999999999994"/>
    <n v="7.7"/>
    <n v="0"/>
    <n v="0"/>
    <n v="12"/>
    <n v="198.3015919336321"/>
    <n v="20"/>
    <n v="1"/>
    <n v="91.35"/>
    <n v="91.35"/>
  </r>
  <r>
    <x v="4"/>
    <x v="5"/>
    <n v="35319024"/>
    <s v="Morro Agudo"/>
    <m/>
    <m/>
    <m/>
    <m/>
    <m/>
    <m/>
    <n v="4.9277999999999995E-3"/>
    <n v="4.9277999999999995E-3"/>
    <n v="0"/>
    <n v="0"/>
    <n v="0"/>
    <n v="0"/>
    <n v="4.9277999999999995E-3"/>
    <n v="0"/>
    <n v="0"/>
    <n v="1"/>
    <n v="100"/>
    <n v="0"/>
    <m/>
    <s v=""/>
    <m/>
    <m/>
    <m/>
    <s v=""/>
    <s v=""/>
    <m/>
    <m/>
    <m/>
    <m/>
    <s v=""/>
    <m/>
    <m/>
    <m/>
    <m/>
    <m/>
    <s v=""/>
    <s v=""/>
    <m/>
    <m/>
    <s v=""/>
    <m/>
    <m/>
    <m/>
    <m/>
    <m/>
    <m/>
    <m/>
    <n v="0"/>
    <m/>
    <n v="2"/>
    <n v="0"/>
    <m/>
    <m/>
  </r>
  <r>
    <x v="9"/>
    <x v="5"/>
    <n v="353190212"/>
    <s v="Morro Agudo"/>
    <n v="1.23285441009866"/>
    <n v="30766"/>
    <n v="29844"/>
    <n v="922"/>
    <n v="22.195"/>
    <n v="97"/>
    <n v="1.3749502999999998"/>
    <n v="1.3214316999999998"/>
    <n v="5.35186E-2"/>
    <n v="0.15"/>
    <n v="0"/>
    <n v="0.29096609999999995"/>
    <n v="1.0799194000000001"/>
    <n v="4.0647999999999995E-3"/>
    <n v="8.9764612187499981E-2"/>
    <n v="13"/>
    <n v="66.67"/>
    <n v="33.33"/>
    <n v="24.25"/>
    <n v="1637"/>
    <n v="1637"/>
    <n v="2"/>
    <n v="0"/>
    <n v="17753.4785152441"/>
    <n v="2009.0541506858219"/>
    <n v="95.85"/>
    <n v="95.85"/>
    <n v="95.85"/>
    <n v="2.57"/>
    <s v=""/>
    <n v="100"/>
    <n v="22.7"/>
    <n v="8"/>
    <n v="32.200000000000003"/>
    <n v="2.7"/>
    <n v="0"/>
    <s v=""/>
    <n v="0"/>
    <m/>
    <n v="0"/>
    <n v="10"/>
    <n v="100"/>
    <n v="0"/>
    <n v="0"/>
    <n v="1.5"/>
    <n v="0"/>
    <n v="0"/>
    <n v="11"/>
    <n v="0"/>
    <n v="36"/>
    <n v="18"/>
    <n v="1637"/>
    <n v="0"/>
  </r>
  <r>
    <x v="6"/>
    <x v="5"/>
    <n v="35320095"/>
    <s v="Morungaba"/>
    <n v="1.45406669244457"/>
    <n v="12535"/>
    <n v="11030"/>
    <n v="1505"/>
    <n v="85.563000000000002"/>
    <n v="87.99"/>
    <n v="6.426910000000001E-2"/>
    <n v="5.3880100000000007E-2"/>
    <n v="1.0389000000000001E-2"/>
    <n v="0"/>
    <n v="3.3000000000000002E-2"/>
    <n v="1.7522199999999998E-2"/>
    <n v="1.1046699999999998E-2"/>
    <n v="2.7001999999999998E-3"/>
    <n v="3.2677062060185183E-2"/>
    <n v="23"/>
    <n v="59.46"/>
    <n v="40.54"/>
    <n v="7.73"/>
    <n v="597"/>
    <n v="75"/>
    <n v="0"/>
    <n v="0"/>
    <n v="4402.7124052652571"/>
    <n v="578.64220183486248"/>
    <n v="85.64"/>
    <n v="92.78"/>
    <n v="82.41"/>
    <n v="31.83"/>
    <n v="100"/>
    <n v="100"/>
    <n v="9.74"/>
    <n v="3.7"/>
    <n v="12.5"/>
    <n v="4.5"/>
    <n v="0"/>
    <s v=""/>
    <n v="0"/>
    <m/>
    <n v="0"/>
    <n v="9.8000000000000007"/>
    <n v="96"/>
    <n v="96"/>
    <n v="87.4"/>
    <n v="9.9"/>
    <n v="0"/>
    <n v="0"/>
    <n v="38"/>
    <n v="100.98827103617829"/>
    <n v="22"/>
    <n v="15"/>
    <n v="573.12"/>
    <n v="573.12"/>
  </r>
  <r>
    <x v="3"/>
    <x v="5"/>
    <n v="35320589"/>
    <s v="Motuca"/>
    <n v="0.90000766679765298"/>
    <n v="4469"/>
    <n v="3414"/>
    <n v="1055"/>
    <n v="19.478999999999999"/>
    <n v="76.39"/>
    <n v="0.57709999999999995"/>
    <n v="0.57461509999999993"/>
    <n v="2.4849E-3"/>
    <n v="0"/>
    <n v="0"/>
    <n v="0.46805560000000002"/>
    <n v="0.10494959999999998"/>
    <n v="4.0948E-3"/>
    <n v="1.1638020833333334E-2"/>
    <n v="9"/>
    <n v="62.5"/>
    <n v="37.5"/>
    <n v="2.34"/>
    <n v="180"/>
    <n v="10"/>
    <n v="0"/>
    <n v="0"/>
    <n v="21946.06399641978"/>
    <n v="2610.9465204743783"/>
    <n v="100"/>
    <n v="100"/>
    <n v="100"/>
    <n v="9.09"/>
    <n v="0"/>
    <n v="100"/>
    <n v="51.07"/>
    <n v="18.600000000000001"/>
    <n v="75.599999999999994"/>
    <n v="0.7"/>
    <n v="0"/>
    <s v=""/>
    <n v="0"/>
    <m/>
    <n v="0"/>
    <n v="7.9"/>
    <n v="100"/>
    <n v="100"/>
    <n v="94.4"/>
    <n v="10"/>
    <n v="0"/>
    <n v="0"/>
    <n v="1"/>
    <n v="0"/>
    <n v="15"/>
    <n v="9"/>
    <n v="180"/>
    <n v="180"/>
  </r>
  <r>
    <x v="12"/>
    <x v="5"/>
    <n v="353210819"/>
    <s v="Murutinga do Sul"/>
    <n v="0.37319958254251601"/>
    <n v="4239"/>
    <n v="2606"/>
    <n v="1633"/>
    <n v="17.073"/>
    <n v="61.48"/>
    <n v="6.9449999999999991E-4"/>
    <n v="0"/>
    <n v="6.9449999999999991E-4"/>
    <n v="0"/>
    <n v="5.5559999999999995E-4"/>
    <n v="0"/>
    <n v="4.6300000000000001E-5"/>
    <n v="9.2600000000000001E-5"/>
    <n v="7.7207203125000002E-3"/>
    <n v="0"/>
    <n v="0"/>
    <n v="100"/>
    <n v="1.9"/>
    <n v="147"/>
    <n v="92"/>
    <n v="1"/>
    <n v="0"/>
    <n v="13837.452229299362"/>
    <n v="1115.9235668789806"/>
    <n v="69.94"/>
    <n v="62.72"/>
    <n v="64.55"/>
    <n v="1.64"/>
    <n v="0"/>
    <n v="100"/>
    <n v="0.11"/>
    <n v="0"/>
    <n v="0"/>
    <n v="0.5"/>
    <s v=""/>
    <s v=""/>
    <n v="0"/>
    <m/>
    <s v=""/>
    <n v="8.1999999999999993"/>
    <n v="100"/>
    <n v="100"/>
    <n v="37.4"/>
    <n v="5.6"/>
    <n v="0"/>
    <n v="0"/>
    <n v="2"/>
    <n v="12.952159377940164"/>
    <n v="0"/>
    <n v="4"/>
    <n v="147"/>
    <n v="147"/>
  </r>
  <r>
    <x v="0"/>
    <x v="5"/>
    <n v="353210820"/>
    <s v="Murutinga do Sul"/>
    <m/>
    <m/>
    <m/>
    <m/>
    <m/>
    <m/>
    <n v="0"/>
    <n v="0"/>
    <n v="0"/>
    <n v="0"/>
    <n v="0"/>
    <n v="0"/>
    <n v="0"/>
    <n v="0"/>
    <n v="0"/>
    <n v="0"/>
    <n v="0"/>
    <n v="0"/>
    <m/>
    <s v=""/>
    <m/>
    <m/>
    <m/>
    <s v=""/>
    <s v=""/>
    <m/>
    <m/>
    <m/>
    <m/>
    <s v=""/>
    <m/>
    <m/>
    <m/>
    <m/>
    <m/>
    <s v=""/>
    <s v=""/>
    <m/>
    <m/>
    <s v=""/>
    <m/>
    <m/>
    <m/>
    <m/>
    <m/>
    <m/>
    <m/>
    <n v="0"/>
    <m/>
    <n v="0"/>
    <n v="0"/>
    <m/>
    <m/>
  </r>
  <r>
    <x v="13"/>
    <x v="5"/>
    <n v="353215722"/>
    <s v="Nantes"/>
    <n v="1.4488439728339999"/>
    <n v="2896"/>
    <n v="2710"/>
    <n v="186"/>
    <n v="10.146000000000001"/>
    <n v="93.58"/>
    <n v="7.0573000000000007E-3"/>
    <n v="2.9629999999999999E-4"/>
    <n v="6.7610000000000005E-3"/>
    <n v="0"/>
    <n v="6.5972000000000001E-3"/>
    <n v="0"/>
    <n v="2.9629999999999999E-4"/>
    <n v="1.638E-4"/>
    <n v="6.7724166666666662E-3"/>
    <n v="0"/>
    <n v="25"/>
    <n v="75"/>
    <n v="1.87"/>
    <n v="144"/>
    <n v="24"/>
    <n v="0"/>
    <n v="0"/>
    <n v="23085.745856353591"/>
    <n v="3266.8508287292825"/>
    <n v="89.8"/>
    <n v="97.35"/>
    <n v="67.14"/>
    <n v="0"/>
    <s v=""/>
    <n v="100"/>
    <n v="0.65"/>
    <n v="0.3"/>
    <n v="0"/>
    <n v="2.2999999999999998"/>
    <n v="0"/>
    <s v=""/>
    <n v="0"/>
    <m/>
    <n v="0"/>
    <n v="9.5"/>
    <n v="98"/>
    <n v="98"/>
    <n v="83.3"/>
    <n v="10"/>
    <n v="0"/>
    <n v="0"/>
    <n v="2"/>
    <n v="103.36044494210586"/>
    <n v="1"/>
    <n v="3"/>
    <n v="141.12"/>
    <n v="141.12"/>
  </r>
  <r>
    <x v="13"/>
    <x v="5"/>
    <n v="353220722"/>
    <s v="Narandiba"/>
    <n v="1.2806865922327"/>
    <n v="4561"/>
    <n v="3521"/>
    <n v="1040"/>
    <n v="12.734999999999999"/>
    <n v="77.2"/>
    <n v="6.90249E-2"/>
    <n v="2.2777800000000001E-2"/>
    <n v="4.6247100000000006E-2"/>
    <n v="0.05"/>
    <n v="6.3003E-3"/>
    <n v="6.2231400000000006E-2"/>
    <n v="0"/>
    <n v="4.9320000000000006E-4"/>
    <n v="1.0303821614583333E-2"/>
    <n v="0"/>
    <n v="7.69"/>
    <n v="92.31"/>
    <n v="2.36"/>
    <n v="182"/>
    <n v="25"/>
    <n v="0"/>
    <n v="0"/>
    <n v="18599.394869546151"/>
    <n v="2627.4238105678587"/>
    <n v="86.75"/>
    <n v="72.41"/>
    <n v="85.38"/>
    <n v="11.12"/>
    <n v="49.210903873744599"/>
    <n v="100"/>
    <n v="5.04"/>
    <n v="2.6"/>
    <n v="2.2999999999999998"/>
    <n v="12.2"/>
    <n v="0"/>
    <s v=""/>
    <n v="0"/>
    <m/>
    <n v="0"/>
    <n v="7.4"/>
    <n v="99"/>
    <n v="99"/>
    <n v="86.3"/>
    <n v="10"/>
    <n v="0"/>
    <n v="0"/>
    <n v="1"/>
    <n v="58.230821771099038"/>
    <n v="1"/>
    <n v="12"/>
    <n v="180.18"/>
    <n v="180.18"/>
  </r>
  <r>
    <x v="15"/>
    <x v="5"/>
    <n v="35323062"/>
    <s v="Natividade da Serra"/>
    <n v="-0.22769577953906101"/>
    <n v="6679"/>
    <n v="2812"/>
    <n v="3867"/>
    <n v="8.0220000000000002"/>
    <n v="42.1"/>
    <n v="1.7866300000000005E-2"/>
    <n v="1.7270300000000006E-2"/>
    <n v="5.9599999999999996E-4"/>
    <n v="0.01"/>
    <n v="0"/>
    <n v="0"/>
    <n v="1.5393400000000002E-2"/>
    <n v="2.4729000000000001E-3"/>
    <n v="1.7393229166666666E-2"/>
    <n v="45"/>
    <n v="88.89"/>
    <n v="11.11"/>
    <n v="1.98"/>
    <n v="153"/>
    <n v="13"/>
    <n v="1"/>
    <n v="0"/>
    <n v="58926.378200329389"/>
    <n v="5949.2977990717209"/>
    <n v="100"/>
    <n v="84"/>
    <n v="100"/>
    <n v="94.91"/>
    <n v="16.6666666666667"/>
    <n v="100"/>
    <n v="0.33"/>
    <n v="0.1"/>
    <n v="0.4"/>
    <n v="0"/>
    <s v=""/>
    <s v=""/>
    <n v="0"/>
    <m/>
    <s v=""/>
    <n v="3.5"/>
    <n v="96"/>
    <n v="96"/>
    <n v="91.5"/>
    <n v="9.9"/>
    <n v="0"/>
    <n v="0"/>
    <n v="7"/>
    <n v="0"/>
    <n v="16"/>
    <n v="2"/>
    <n v="146.88"/>
    <n v="146.88"/>
  </r>
  <r>
    <x v="6"/>
    <x v="5"/>
    <n v="35324055"/>
    <s v="Nazaré Paulista"/>
    <n v="1.2154289178927"/>
    <n v="17452"/>
    <n v="16283"/>
    <n v="1169"/>
    <n v="53.445"/>
    <n v="93.3"/>
    <n v="31.042961700000003"/>
    <n v="31.031779100000001"/>
    <n v="1.1182600000000011E-2"/>
    <n v="0"/>
    <n v="31.026689799999996"/>
    <n v="3.1558000000000003E-3"/>
    <n v="1.9535999999999998E-3"/>
    <n v="1.1162500000000009E-2"/>
    <n v="1.7279297916666669E-2"/>
    <n v="27"/>
    <n v="23.6"/>
    <n v="76.400000000000006"/>
    <n v="10.56"/>
    <n v="814"/>
    <n v="542"/>
    <n v="1"/>
    <n v="0"/>
    <n v="7481.0359844143932"/>
    <n v="993.85743754297505"/>
    <n v="38.020000000000003"/>
    <n v="100"/>
    <n v="12.8"/>
    <n v="26.95"/>
    <s v=""/>
    <n v="44.86"/>
    <n v="1977.26"/>
    <n v="749.8"/>
    <n v="3042.3"/>
    <n v="2"/>
    <s v=""/>
    <s v=""/>
    <n v="0"/>
    <m/>
    <s v=""/>
    <n v="9.6"/>
    <n v="38"/>
    <n v="38"/>
    <n v="33.4"/>
    <n v="4.7"/>
    <n v="0"/>
    <n v="0"/>
    <n v="12"/>
    <n v="179561.69370789683"/>
    <n v="21"/>
    <n v="68"/>
    <n v="309.32"/>
    <n v="309.32"/>
  </r>
  <r>
    <x v="18"/>
    <x v="5"/>
    <n v="35324056"/>
    <s v="Nazaré Paulista"/>
    <m/>
    <m/>
    <m/>
    <m/>
    <m/>
    <m/>
    <n v="2.3099999999999999E-5"/>
    <n v="2.3099999999999999E-5"/>
    <n v="0"/>
    <n v="0"/>
    <n v="0"/>
    <n v="0"/>
    <n v="0"/>
    <n v="2.3099999999999999E-5"/>
    <n v="0"/>
    <n v="0"/>
    <n v="100"/>
    <n v="0"/>
    <m/>
    <s v=""/>
    <m/>
    <m/>
    <m/>
    <s v=""/>
    <s v=""/>
    <m/>
    <m/>
    <m/>
    <m/>
    <s v=""/>
    <m/>
    <m/>
    <m/>
    <m/>
    <m/>
    <s v=""/>
    <s v=""/>
    <m/>
    <m/>
    <s v=""/>
    <m/>
    <m/>
    <m/>
    <m/>
    <m/>
    <m/>
    <m/>
    <n v="0"/>
    <m/>
    <n v="1"/>
    <n v="0"/>
    <m/>
    <m/>
  </r>
  <r>
    <x v="2"/>
    <x v="5"/>
    <n v="353250416"/>
    <s v="Neves Paulista"/>
    <m/>
    <m/>
    <m/>
    <m/>
    <m/>
    <m/>
    <n v="0"/>
    <n v="0"/>
    <n v="0"/>
    <n v="0"/>
    <n v="0"/>
    <n v="0"/>
    <n v="0"/>
    <n v="0"/>
    <n v="0"/>
    <n v="0"/>
    <n v="0"/>
    <n v="0"/>
    <m/>
    <s v=""/>
    <m/>
    <m/>
    <m/>
    <s v=""/>
    <s v=""/>
    <m/>
    <m/>
    <m/>
    <m/>
    <s v=""/>
    <m/>
    <m/>
    <m/>
    <m/>
    <m/>
    <s v=""/>
    <s v=""/>
    <m/>
    <m/>
    <s v=""/>
    <m/>
    <m/>
    <m/>
    <m/>
    <m/>
    <m/>
    <m/>
    <n v="0"/>
    <m/>
    <n v="0"/>
    <n v="0"/>
    <m/>
    <m/>
  </r>
  <r>
    <x v="16"/>
    <x v="5"/>
    <n v="353250418"/>
    <s v="Neves Paulista"/>
    <n v="-0.17161360831063899"/>
    <n v="8716"/>
    <n v="7955"/>
    <n v="761"/>
    <n v="37.545999999999999"/>
    <n v="91.27"/>
    <n v="8.9380000000000032E-3"/>
    <n v="2.5460000000000001E-4"/>
    <n v="8.6834000000000026E-3"/>
    <n v="0"/>
    <n v="1.8056000000000001E-3"/>
    <n v="1.2331E-3"/>
    <n v="5.6308E-3"/>
    <n v="2.6850000000000002E-4"/>
    <n v="1.9553498611111109E-2"/>
    <n v="1"/>
    <n v="14.29"/>
    <n v="85.71"/>
    <n v="5.69"/>
    <n v="439"/>
    <n v="152"/>
    <n v="2"/>
    <n v="0"/>
    <n v="6367.9853143643877"/>
    <n v="542.7260211106011"/>
    <m/>
    <m/>
    <m/>
    <m/>
    <s v=""/>
    <m/>
    <n v="4.21"/>
    <n v="1.4"/>
    <n v="3.7"/>
    <n v="5.8"/>
    <n v="0"/>
    <s v=""/>
    <n v="0"/>
    <m/>
    <n v="0"/>
    <n v="10"/>
    <n v="96"/>
    <n v="96"/>
    <n v="65.400000000000006"/>
    <n v="7.4"/>
    <n v="1"/>
    <n v="0"/>
    <n v="1"/>
    <n v="10.228348592632507"/>
    <n v="1"/>
    <n v="6"/>
    <n v="421.44"/>
    <n v="421.44"/>
  </r>
  <r>
    <x v="12"/>
    <x v="5"/>
    <n v="353250419"/>
    <s v="Neves Paulista"/>
    <m/>
    <m/>
    <m/>
    <m/>
    <m/>
    <m/>
    <n v="1.6319400000000001E-2"/>
    <n v="1.6319400000000001E-2"/>
    <n v="0"/>
    <n v="0"/>
    <n v="0"/>
    <n v="0"/>
    <n v="1.6319400000000001E-2"/>
    <n v="0"/>
    <n v="0"/>
    <n v="0"/>
    <n v="100"/>
    <n v="0"/>
    <m/>
    <s v=""/>
    <m/>
    <m/>
    <m/>
    <s v=""/>
    <s v=""/>
    <m/>
    <m/>
    <m/>
    <m/>
    <n v="7.7294685990338197"/>
    <m/>
    <m/>
    <m/>
    <m/>
    <m/>
    <s v=""/>
    <s v=""/>
    <m/>
    <m/>
    <s v=""/>
    <m/>
    <m/>
    <m/>
    <m/>
    <m/>
    <m/>
    <m/>
    <n v="0"/>
    <m/>
    <n v="2"/>
    <n v="0"/>
    <m/>
    <m/>
  </r>
  <r>
    <x v="16"/>
    <x v="5"/>
    <n v="353260318"/>
    <s v="Nhandeara"/>
    <n v="0.28988605050903599"/>
    <n v="10795"/>
    <n v="8915"/>
    <n v="1880"/>
    <n v="24.678999999999998"/>
    <n v="82.58"/>
    <n v="6.1207000000000011E-2"/>
    <n v="4.5729300000000007E-2"/>
    <n v="1.54777E-2"/>
    <n v="0"/>
    <n v="0"/>
    <n v="1.7901999999999998E-3"/>
    <n v="5.8738600000000002E-2"/>
    <n v="6.7820000000000011E-4"/>
    <n v="2.2838171875E-2"/>
    <n v="2"/>
    <n v="24.14"/>
    <n v="75.86"/>
    <n v="6.41"/>
    <n v="494"/>
    <n v="254"/>
    <n v="1"/>
    <n v="0"/>
    <n v="9465.1820287169994"/>
    <n v="759.5516442797591"/>
    <n v="81.239999999999995"/>
    <n v="100"/>
    <n v="80.040000000000006"/>
    <n v="16.54"/>
    <s v=""/>
    <n v="100"/>
    <n v="6.81"/>
    <n v="2.1"/>
    <n v="6.6"/>
    <n v="7.3"/>
    <n v="0"/>
    <s v=""/>
    <n v="0"/>
    <m/>
    <n v="0"/>
    <n v="10"/>
    <n v="99"/>
    <n v="99"/>
    <n v="48.6"/>
    <n v="6.6"/>
    <n v="0"/>
    <n v="0"/>
    <n v="0"/>
    <n v="0"/>
    <n v="7"/>
    <n v="22"/>
    <n v="489.06"/>
    <n v="489.06"/>
  </r>
  <r>
    <x v="12"/>
    <x v="5"/>
    <n v="353260319"/>
    <s v="Nhandeara"/>
    <m/>
    <m/>
    <m/>
    <m/>
    <m/>
    <m/>
    <n v="8.2866000000000016E-3"/>
    <n v="4.6628000000000008E-3"/>
    <n v="3.6237999999999999E-3"/>
    <n v="0"/>
    <n v="0"/>
    <n v="0"/>
    <n v="8.1580999999999997E-3"/>
    <n v="1.2850000000000001E-4"/>
    <n v="0"/>
    <n v="0"/>
    <n v="33.33"/>
    <n v="66.67"/>
    <m/>
    <s v=""/>
    <m/>
    <m/>
    <m/>
    <s v=""/>
    <s v=""/>
    <m/>
    <m/>
    <m/>
    <m/>
    <n v="0"/>
    <m/>
    <m/>
    <m/>
    <m/>
    <m/>
    <s v=""/>
    <s v=""/>
    <m/>
    <m/>
    <s v=""/>
    <m/>
    <m/>
    <m/>
    <m/>
    <m/>
    <m/>
    <m/>
    <n v="2"/>
    <m/>
    <n v="3"/>
    <n v="6"/>
    <m/>
    <m/>
  </r>
  <r>
    <x v="12"/>
    <x v="5"/>
    <n v="353270219"/>
    <s v="Nipoã"/>
    <n v="2.2894918488638401"/>
    <n v="4660"/>
    <n v="4190"/>
    <n v="470"/>
    <n v="33.756"/>
    <n v="89.91"/>
    <n v="1.0762800000000003E-2"/>
    <n v="8.4880000000000003E-4"/>
    <n v="9.9140000000000027E-3"/>
    <n v="0"/>
    <n v="9.2592999999999998E-3"/>
    <n v="9.6100000000000005E-5"/>
    <n v="0"/>
    <n v="1.4074000000000001E-3"/>
    <n v="1.0277484375E-2"/>
    <n v="0"/>
    <n v="4.17"/>
    <n v="95.83"/>
    <n v="3.01"/>
    <n v="232"/>
    <n v="60"/>
    <n v="0"/>
    <n v="0"/>
    <n v="6902.7296137339054"/>
    <n v="541.39055793991429"/>
    <n v="84.69"/>
    <n v="100"/>
    <n v="79.92"/>
    <n v="12.13"/>
    <s v=""/>
    <n v="95.34"/>
    <n v="3.36"/>
    <n v="1.1000000000000001"/>
    <n v="0.4"/>
    <n v="12.4"/>
    <s v=""/>
    <s v=""/>
    <n v="0"/>
    <m/>
    <s v=""/>
    <n v="2"/>
    <n v="94"/>
    <n v="94"/>
    <n v="74.099999999999994"/>
    <n v="7.9"/>
    <n v="0"/>
    <n v="0"/>
    <n v="1"/>
    <n v="87.570067456317574"/>
    <n v="1"/>
    <n v="23"/>
    <n v="218.08"/>
    <n v="218.08"/>
  </r>
  <r>
    <x v="2"/>
    <x v="5"/>
    <n v="353280116"/>
    <s v="Nova Aliança"/>
    <n v="1.5143930173347999"/>
    <n v="6184"/>
    <n v="5279"/>
    <n v="905"/>
    <n v="28.388999999999999"/>
    <n v="85.37"/>
    <n v="0.10359119999999999"/>
    <n v="6.7171700000000001E-2"/>
    <n v="3.64195E-2"/>
    <n v="0"/>
    <n v="1.8348400000000004E-2"/>
    <n v="3.3067000000000001E-3"/>
    <n v="7.8722700000000007E-2"/>
    <n v="3.2133999999999991E-3"/>
    <n v="1.484026724137931E-2"/>
    <n v="0"/>
    <n v="20.69"/>
    <n v="79.31"/>
    <n v="3.8"/>
    <n v="293"/>
    <n v="88"/>
    <n v="1"/>
    <n v="0"/>
    <n v="8261.3712807244501"/>
    <n v="764.94178525226403"/>
    <m/>
    <n v="82.85"/>
    <m/>
    <m/>
    <s v=""/>
    <m/>
    <n v="15.7"/>
    <n v="6.4"/>
    <n v="13.2"/>
    <n v="24.3"/>
    <n v="0"/>
    <n v="0.149551345962114"/>
    <n v="0"/>
    <m/>
    <n v="0"/>
    <n v="10"/>
    <n v="100"/>
    <n v="100"/>
    <n v="70"/>
    <n v="7.8"/>
    <n v="0"/>
    <n v="0"/>
    <n v="0"/>
    <n v="121.29161629792196"/>
    <n v="6"/>
    <n v="23"/>
    <n v="293"/>
    <n v="293"/>
  </r>
  <r>
    <x v="14"/>
    <x v="5"/>
    <n v="353282714"/>
    <s v="Nova Campina"/>
    <n v="1.3212968808027401"/>
    <n v="9064"/>
    <n v="6700"/>
    <n v="2364"/>
    <n v="23.523"/>
    <n v="73.92"/>
    <n v="0.48952559999999995"/>
    <n v="0.48945269999999996"/>
    <n v="7.290000000000001E-5"/>
    <n v="0"/>
    <n v="1.3944400000000001E-2"/>
    <n v="0.47506479999999995"/>
    <n v="4.5560000000000007E-4"/>
    <n v="6.0800000000000001E-5"/>
    <n v="1.2328456249999998E-2"/>
    <n v="1"/>
    <n v="88.24"/>
    <n v="11.76"/>
    <n v="4.41"/>
    <n v="340"/>
    <n v="107"/>
    <n v="0"/>
    <n v="0"/>
    <n v="15065.189761694615"/>
    <n v="1774.4218887908207"/>
    <n v="52.23"/>
    <n v="100"/>
    <n v="51.11"/>
    <n v="42.37"/>
    <n v="8.4546299163827801"/>
    <n v="77.180000000000007"/>
    <n v="25.23"/>
    <n v="11.3"/>
    <n v="34.200000000000003"/>
    <n v="0"/>
    <n v="2"/>
    <s v=""/>
    <n v="0"/>
    <m/>
    <n v="500"/>
    <n v="7.1"/>
    <n v="98"/>
    <n v="98"/>
    <n v="68.5"/>
    <n v="7.4"/>
    <n v="0"/>
    <n v="0"/>
    <n v="1"/>
    <n v="113.55841896263372"/>
    <n v="15"/>
    <n v="2"/>
    <n v="333.2"/>
    <n v="333.2"/>
  </r>
  <r>
    <x v="16"/>
    <x v="5"/>
    <n v="353284318"/>
    <s v="Nova Canaã Paulista"/>
    <n v="-1.34961114227852"/>
    <n v="2020"/>
    <n v="931"/>
    <n v="1089"/>
    <n v="16.279"/>
    <n v="46.09"/>
    <n v="1.70312E-2"/>
    <n v="2.8503000000000001E-3"/>
    <n v="1.41809E-2"/>
    <n v="0"/>
    <n v="4.5092999999999999E-3"/>
    <n v="0"/>
    <n v="6.2150999999999994E-3"/>
    <n v="6.3067999999999996E-3"/>
    <n v="3.6165364583333331E-3"/>
    <n v="2"/>
    <n v="33.33"/>
    <n v="66.67"/>
    <n v="0.59"/>
    <n v="46"/>
    <n v="19"/>
    <n v="0"/>
    <n v="0"/>
    <n v="14519.049504950495"/>
    <n v="1092.8316831683167"/>
    <n v="68.75"/>
    <m/>
    <n v="51.53"/>
    <n v="10.52"/>
    <n v="0"/>
    <n v="100"/>
    <n v="5.87"/>
    <n v="1.8"/>
    <n v="1.3"/>
    <n v="20.3"/>
    <s v=""/>
    <s v=""/>
    <n v="0"/>
    <m/>
    <s v=""/>
    <n v="9.5"/>
    <n v="74"/>
    <n v="74"/>
    <n v="58.7"/>
    <n v="7"/>
    <n v="0"/>
    <n v="0"/>
    <n v="2"/>
    <n v="138.25382538253825"/>
    <n v="5"/>
    <n v="10"/>
    <n v="34.04"/>
    <n v="34.04"/>
  </r>
  <r>
    <x v="12"/>
    <x v="5"/>
    <n v="353286819"/>
    <s v="Nova Castilho"/>
    <n v="1.00585968522873"/>
    <n v="1155"/>
    <n v="851"/>
    <n v="304"/>
    <n v="6.2839999999999998"/>
    <n v="73.680000000000007"/>
    <n v="2.5116000000000001E-3"/>
    <n v="2.3148000000000001E-3"/>
    <n v="1.9680000000000001E-4"/>
    <n v="0"/>
    <n v="0"/>
    <n v="0"/>
    <n v="2.3148000000000001E-3"/>
    <n v="1.9680000000000001E-4"/>
    <n v="2.5970224358974362E-3"/>
    <n v="2"/>
    <n v="33.33"/>
    <n v="66.67"/>
    <n v="0.56000000000000005"/>
    <n v="44"/>
    <n v="9"/>
    <n v="0"/>
    <n v="0"/>
    <n v="37133.2987012987"/>
    <n v="3003.4285714285711"/>
    <m/>
    <m/>
    <m/>
    <m/>
    <s v=""/>
    <m/>
    <n v="0.57999999999999996"/>
    <n v="0.2"/>
    <n v="0.7"/>
    <n v="0.2"/>
    <s v=""/>
    <s v=""/>
    <n v="0"/>
    <m/>
    <s v=""/>
    <n v="10"/>
    <n v="100"/>
    <n v="100"/>
    <n v="79.5"/>
    <n v="10"/>
    <n v="0"/>
    <n v="0"/>
    <n v="0"/>
    <n v="0"/>
    <n v="2"/>
    <n v="4"/>
    <n v="44"/>
    <n v="44"/>
  </r>
  <r>
    <x v="7"/>
    <x v="5"/>
    <n v="353290013"/>
    <s v="Nova Europa"/>
    <n v="2.0221266087369698"/>
    <n v="10048"/>
    <n v="9446"/>
    <n v="602"/>
    <n v="62.456000000000003"/>
    <n v="94.01"/>
    <n v="0.84890439999999989"/>
    <n v="0.83051319999999995"/>
    <n v="1.8391199999999996E-2"/>
    <n v="0"/>
    <n v="0"/>
    <n v="0.5651389"/>
    <n v="0.27715669999999998"/>
    <n v="6.6087999999999997E-3"/>
    <n v="2.5567449999999995E-2"/>
    <n v="15"/>
    <n v="31.25"/>
    <n v="68.75"/>
    <n v="6.78"/>
    <n v="523"/>
    <n v="230"/>
    <n v="0"/>
    <n v="0"/>
    <n v="4142.8662420382161"/>
    <n v="408.00955414012736"/>
    <n v="97.71"/>
    <n v="100"/>
    <n v="97.71"/>
    <n v="36.67"/>
    <s v=""/>
    <n v="95.03"/>
    <n v="124.84"/>
    <n v="64.3"/>
    <n v="151"/>
    <n v="14.1"/>
    <n v="0"/>
    <s v=""/>
    <n v="0"/>
    <m/>
    <n v="0"/>
    <n v="7.3"/>
    <n v="100"/>
    <n v="100"/>
    <n v="56"/>
    <n v="7.1"/>
    <n v="0"/>
    <n v="0"/>
    <n v="5"/>
    <n v="0"/>
    <n v="5"/>
    <n v="11"/>
    <n v="523"/>
    <n v="523"/>
  </r>
  <r>
    <x v="10"/>
    <x v="5"/>
    <n v="353300715"/>
    <s v="Nova Granada"/>
    <n v="1.0687429489428999"/>
    <n v="20079"/>
    <n v="18743"/>
    <n v="1336"/>
    <n v="37.752000000000002"/>
    <n v="93.35"/>
    <n v="0.23048289999999996"/>
    <n v="0.19736869999999995"/>
    <n v="3.3114200000000003E-2"/>
    <n v="0"/>
    <n v="6.0000000000000001E-3"/>
    <n v="3.3350000000000003E-4"/>
    <n v="0.22192649999999994"/>
    <n v="2.2228999999999999E-3"/>
    <n v="5.6805024812500007E-2"/>
    <n v="30"/>
    <n v="40.479999999999997"/>
    <n v="59.52"/>
    <n v="13.44"/>
    <n v="1037"/>
    <n v="201"/>
    <n v="1"/>
    <n v="1"/>
    <n v="6408.0322725235319"/>
    <n v="691.06230389959671"/>
    <n v="92.94"/>
    <n v="92.67"/>
    <n v="89.42"/>
    <n v="18.190000000000001"/>
    <n v="11"/>
    <n v="100"/>
    <n v="17.59"/>
    <n v="5.6"/>
    <n v="22.7"/>
    <n v="7.5"/>
    <n v="0"/>
    <s v=""/>
    <n v="0"/>
    <m/>
    <n v="0"/>
    <n v="10"/>
    <n v="96"/>
    <n v="96"/>
    <n v="80.599999999999994"/>
    <n v="9.6"/>
    <n v="1"/>
    <n v="1"/>
    <n v="11"/>
    <n v="10.562445874822844"/>
    <n v="17"/>
    <n v="25"/>
    <n v="995.52"/>
    <n v="995.52"/>
  </r>
  <r>
    <x v="0"/>
    <x v="5"/>
    <n v="353310620"/>
    <s v="Nova Guataporanga"/>
    <n v="0.184848089295753"/>
    <n v="2186"/>
    <n v="1934"/>
    <n v="252"/>
    <n v="64.067999999999998"/>
    <n v="88.47"/>
    <n v="4.3797999999999997E-3"/>
    <n v="0"/>
    <n v="4.3797999999999997E-3"/>
    <n v="0"/>
    <n v="4.0210000000000003E-3"/>
    <n v="0"/>
    <n v="2.0829999999999999E-4"/>
    <n v="1.505E-4"/>
    <n v="5.3095890624999999E-3"/>
    <n v="0"/>
    <n v="0"/>
    <n v="100"/>
    <n v="1.39"/>
    <n v="107"/>
    <n v="11"/>
    <n v="0"/>
    <n v="0"/>
    <n v="3895.114364135407"/>
    <n v="432.7904849039341"/>
    <n v="93.27"/>
    <n v="100"/>
    <n v="90.52"/>
    <n v="24.66"/>
    <n v="37.5"/>
    <n v="100"/>
    <n v="3.98"/>
    <n v="1.6"/>
    <n v="0"/>
    <n v="14.6"/>
    <s v=""/>
    <s v=""/>
    <n v="0"/>
    <m/>
    <s v=""/>
    <n v="7.9"/>
    <n v="100"/>
    <n v="100"/>
    <n v="89.7"/>
    <n v="10"/>
    <n v="0"/>
    <n v="0"/>
    <n v="0"/>
    <n v="75.335397013128073"/>
    <n v="0"/>
    <n v="6"/>
    <n v="107"/>
    <n v="107"/>
  </r>
  <r>
    <x v="0"/>
    <x v="5"/>
    <n v="353320520"/>
    <s v="Nova Independência"/>
    <n v="3.0303174185486701"/>
    <n v="3429"/>
    <n v="2831"/>
    <n v="598"/>
    <n v="12.926"/>
    <n v="82.56"/>
    <n v="0.52742099999999992"/>
    <n v="0.50972209999999996"/>
    <n v="1.76989E-2"/>
    <n v="0"/>
    <n v="1.0059999999999999E-2"/>
    <n v="0.50972209999999996"/>
    <n v="1.3889E-3"/>
    <n v="6.2500000000000003E-3"/>
    <n v="7.1205328124999993E-3"/>
    <n v="2"/>
    <n v="50"/>
    <n v="50"/>
    <n v="2"/>
    <n v="154"/>
    <n v="69"/>
    <n v="0"/>
    <n v="0"/>
    <n v="17841.889763779527"/>
    <n v="2207.2440944881896"/>
    <n v="79.739999999999995"/>
    <n v="79.739999999999995"/>
    <n v="79.739999999999995"/>
    <n v="0"/>
    <s v=""/>
    <n v="100"/>
    <n v="65.11"/>
    <n v="27.2"/>
    <n v="89.4"/>
    <n v="7.4"/>
    <n v="0"/>
    <s v=""/>
    <n v="0"/>
    <m/>
    <n v="0"/>
    <n v="8.3000000000000007"/>
    <n v="100"/>
    <n v="100"/>
    <n v="55.2"/>
    <n v="7.1"/>
    <n v="0"/>
    <n v="0"/>
    <n v="2"/>
    <n v="140.43892870551954"/>
    <n v="6"/>
    <n v="6"/>
    <n v="154"/>
    <n v="154"/>
  </r>
  <r>
    <x v="12"/>
    <x v="5"/>
    <n v="353330419"/>
    <s v="Nova Luzitânia"/>
    <n v="2.08688195360984"/>
    <n v="3778"/>
    <n v="3471"/>
    <n v="307"/>
    <n v="51.067999999999998"/>
    <n v="91.87"/>
    <n v="1.69213E-2"/>
    <n v="0"/>
    <n v="1.69213E-2"/>
    <n v="0"/>
    <n v="1.6434000000000001E-2"/>
    <n v="0"/>
    <n v="0"/>
    <n v="4.8730000000000014E-4"/>
    <n v="8.1591026041666678E-3"/>
    <n v="0"/>
    <n v="0"/>
    <n v="100"/>
    <n v="2.41"/>
    <n v="186"/>
    <n v="26"/>
    <n v="0"/>
    <n v="0"/>
    <n v="4757.9460031762837"/>
    <n v="417.3636844891476"/>
    <n v="82.93"/>
    <n v="100"/>
    <n v="82.18"/>
    <n v="9.25"/>
    <n v="16.6666666666667"/>
    <n v="92.43"/>
    <n v="9.4"/>
    <n v="3"/>
    <n v="0"/>
    <n v="33.799999999999997"/>
    <n v="0"/>
    <s v=""/>
    <n v="0"/>
    <m/>
    <n v="0"/>
    <n v="8"/>
    <n v="99"/>
    <n v="99"/>
    <n v="86"/>
    <n v="9.6999999999999993"/>
    <n v="0"/>
    <n v="0"/>
    <n v="0"/>
    <n v="196.099997465765"/>
    <n v="0"/>
    <n v="16"/>
    <n v="184.14"/>
    <n v="184.14"/>
  </r>
  <r>
    <x v="6"/>
    <x v="5"/>
    <n v="35334035"/>
    <s v="Nova Odessa"/>
    <n v="1.6209215866262101"/>
    <n v="54911"/>
    <n v="54016"/>
    <n v="895"/>
    <n v="749.12699999999995"/>
    <n v="98.37"/>
    <n v="0.30451620000000001"/>
    <n v="0.19085890000000003"/>
    <n v="0.11365729999999999"/>
    <n v="0"/>
    <n v="0.1680556"/>
    <n v="0.12290139999999997"/>
    <n v="3.3024999999999999E-3"/>
    <n v="1.0256700000000002E-2"/>
    <n v="0.16714806712962962"/>
    <n v="15"/>
    <n v="8.77"/>
    <n v="91.23"/>
    <n v="44.67"/>
    <n v="3015"/>
    <n v="267"/>
    <n v="3"/>
    <n v="0"/>
    <n v="522.62315383074429"/>
    <n v="68.917338966691545"/>
    <n v="100"/>
    <n v="100"/>
    <n v="100"/>
    <n v="29"/>
    <n v="8.6088828018000395E-3"/>
    <n v="100"/>
    <n v="87"/>
    <n v="33.5"/>
    <n v="83"/>
    <n v="94.7"/>
    <n v="2"/>
    <s v=""/>
    <n v="0"/>
    <m/>
    <n v="0"/>
    <n v="9.8000000000000007"/>
    <n v="98"/>
    <n v="92.12"/>
    <n v="91.1"/>
    <n v="9.9"/>
    <n v="0"/>
    <n v="0"/>
    <n v="27"/>
    <n v="100.50968753931787"/>
    <n v="10"/>
    <n v="104"/>
    <n v="2954.7"/>
    <n v="2777.4180000000001"/>
  </r>
  <r>
    <x v="10"/>
    <x v="5"/>
    <n v="353325415"/>
    <s v="Novais"/>
    <n v="2.82078853925336"/>
    <n v="5094"/>
    <n v="4713"/>
    <n v="381"/>
    <n v="43.564999999999998"/>
    <n v="92.52"/>
    <n v="0.12545699999999999"/>
    <n v="0.11727989999999999"/>
    <n v="8.1770999999999996E-3"/>
    <n v="0"/>
    <n v="4.6296000000000002E-3"/>
    <n v="3.4318E-3"/>
    <n v="0.11727989999999999"/>
    <n v="1.1569999999999999E-4"/>
    <n v="1.2077025000000002E-2"/>
    <n v="0"/>
    <n v="66.67"/>
    <n v="33.33"/>
    <n v="3.39"/>
    <n v="261"/>
    <n v="24"/>
    <n v="1"/>
    <n v="0"/>
    <n v="5509.8233215547707"/>
    <n v="619.08127208480551"/>
    <n v="91.04"/>
    <n v="91.04"/>
    <n v="91.04"/>
    <n v="17.82"/>
    <n v="23.703703703703699"/>
    <n v="100"/>
    <n v="43.26"/>
    <n v="14.1"/>
    <n v="61.7"/>
    <n v="8.1999999999999993"/>
    <s v=""/>
    <s v=""/>
    <n v="0"/>
    <m/>
    <s v=""/>
    <n v="9.8000000000000007"/>
    <n v="100"/>
    <n v="100"/>
    <n v="90.8"/>
    <n v="10"/>
    <n v="0"/>
    <n v="0"/>
    <n v="1"/>
    <n v="41.400924482643688"/>
    <n v="8"/>
    <n v="4"/>
    <n v="261"/>
    <n v="261"/>
  </r>
  <r>
    <x v="2"/>
    <x v="5"/>
    <n v="353350216"/>
    <s v="Novo Horizonte"/>
    <n v="0.91759014269052797"/>
    <n v="37838"/>
    <n v="35400"/>
    <n v="2438"/>
    <n v="40.56"/>
    <n v="93.56"/>
    <n v="0.63848019999999983"/>
    <n v="0.41764639999999986"/>
    <n v="0.22083380000000002"/>
    <n v="0"/>
    <n v="0.11685509999999999"/>
    <n v="0.25196749999999996"/>
    <n v="0.2357551"/>
    <n v="3.3902499999999974E-2"/>
    <n v="0.1077146257962963"/>
    <n v="13"/>
    <n v="22.83"/>
    <n v="77.17"/>
    <n v="29.43"/>
    <n v="1987"/>
    <n v="312"/>
    <n v="5"/>
    <n v="0"/>
    <n v="5759.1246894656169"/>
    <n v="525.07214969078689"/>
    <n v="93.52"/>
    <n v="98.1"/>
    <n v="92.04"/>
    <n v="14.72"/>
    <s v=""/>
    <n v="100"/>
    <n v="22.64"/>
    <n v="9.1999999999999993"/>
    <n v="19.100000000000001"/>
    <n v="35.1"/>
    <n v="1"/>
    <s v=""/>
    <n v="0"/>
    <m/>
    <n v="0"/>
    <n v="9.8000000000000007"/>
    <n v="98"/>
    <n v="98"/>
    <n v="84.3"/>
    <n v="9.8000000000000007"/>
    <n v="1"/>
    <n v="0"/>
    <n v="7"/>
    <n v="108.62034671249165"/>
    <n v="29"/>
    <n v="98"/>
    <n v="1947.26"/>
    <n v="1947.26"/>
  </r>
  <r>
    <x v="11"/>
    <x v="5"/>
    <n v="35336018"/>
    <s v="Nuporanga"/>
    <n v="0.71455919578984295"/>
    <n v="7057"/>
    <n v="6599"/>
    <n v="458"/>
    <n v="20.338000000000001"/>
    <n v="93.51"/>
    <n v="4.5001099999999995E-2"/>
    <n v="3.2194399999999998E-2"/>
    <n v="1.2806699999999999E-2"/>
    <n v="0.01"/>
    <n v="9.2592000000000004E-3"/>
    <n v="1.4664999999999999E-3"/>
    <n v="3.3444399999999999E-2"/>
    <n v="8.3100000000000003E-4"/>
    <n v="1.8377604166666665E-2"/>
    <n v="1"/>
    <n v="46.15"/>
    <n v="53.85"/>
    <n v="4.6100000000000003"/>
    <n v="355"/>
    <n v="68"/>
    <n v="1"/>
    <n v="0"/>
    <n v="23684.398469604646"/>
    <n v="2860.0028340654662"/>
    <n v="100"/>
    <m/>
    <n v="100"/>
    <n v="35.42"/>
    <n v="6.3407407407407401"/>
    <n v="100"/>
    <n v="10.119999999999999"/>
    <n v="3.2"/>
    <n v="12.9"/>
    <n v="5.6"/>
    <s v=""/>
    <s v=""/>
    <n v="0"/>
    <m/>
    <s v=""/>
    <n v="9.6"/>
    <n v="100"/>
    <n v="100"/>
    <n v="80.8"/>
    <n v="10"/>
    <n v="0"/>
    <n v="0"/>
    <n v="0"/>
    <n v="48.972651268244292"/>
    <n v="6"/>
    <n v="7"/>
    <n v="355"/>
    <n v="355"/>
  </r>
  <r>
    <x v="9"/>
    <x v="5"/>
    <n v="353360112"/>
    <s v="Nuporanga"/>
    <m/>
    <m/>
    <m/>
    <m/>
    <m/>
    <m/>
    <n v="0.12601859999999998"/>
    <n v="0.10277789999999999"/>
    <n v="2.3240700000000003E-2"/>
    <n v="0"/>
    <n v="0"/>
    <n v="2.3240700000000003E-2"/>
    <n v="0.10277789999999999"/>
    <n v="0"/>
    <n v="0"/>
    <n v="3"/>
    <n v="60"/>
    <n v="40"/>
    <m/>
    <s v=""/>
    <m/>
    <m/>
    <m/>
    <s v=""/>
    <s v=""/>
    <m/>
    <m/>
    <m/>
    <m/>
    <s v=""/>
    <m/>
    <m/>
    <m/>
    <m/>
    <m/>
    <s v=""/>
    <s v=""/>
    <m/>
    <m/>
    <s v=""/>
    <m/>
    <m/>
    <m/>
    <m/>
    <m/>
    <m/>
    <m/>
    <n v="0"/>
    <m/>
    <n v="3"/>
    <n v="2"/>
    <m/>
    <m/>
  </r>
  <r>
    <x v="5"/>
    <x v="5"/>
    <n v="353370017"/>
    <s v="Ocauçu"/>
    <n v="-6.4812927976787296E-2"/>
    <n v="4151"/>
    <n v="3466"/>
    <n v="685"/>
    <n v="13.824"/>
    <n v="83.5"/>
    <n v="3.8792499999999994E-2"/>
    <n v="3.8470199999999996E-2"/>
    <n v="3.2229999999999997E-4"/>
    <n v="0"/>
    <n v="0"/>
    <n v="6.8669999999999994E-4"/>
    <n v="3.73379E-2"/>
    <n v="7.6789999999999985E-4"/>
    <n v="8.6317018229166657E-3"/>
    <n v="6"/>
    <n v="55"/>
    <n v="45"/>
    <n v="2.4"/>
    <n v="185"/>
    <n v="46"/>
    <n v="0"/>
    <n v="0"/>
    <n v="19980.650445675739"/>
    <n v="2203.1895928691888"/>
    <n v="79.849999999999994"/>
    <n v="79.849999999999994"/>
    <n v="79.849999999999994"/>
    <n v="50"/>
    <s v=""/>
    <n v="100"/>
    <n v="2.87"/>
    <n v="1.5"/>
    <n v="3.6"/>
    <n v="0.1"/>
    <n v="15"/>
    <s v=""/>
    <n v="0"/>
    <m/>
    <n v="0"/>
    <n v="8.1999999999999993"/>
    <n v="93.1"/>
    <n v="93.1"/>
    <n v="75.099999999999994"/>
    <n v="7.8"/>
    <n v="0"/>
    <n v="0"/>
    <n v="1"/>
    <n v="0"/>
    <n v="11"/>
    <n v="9"/>
    <n v="172.23500000000001"/>
    <n v="172.23500000000001"/>
  </r>
  <r>
    <x v="1"/>
    <x v="5"/>
    <n v="353370021"/>
    <s v="Ocauçu"/>
    <m/>
    <m/>
    <m/>
    <m/>
    <m/>
    <m/>
    <n v="0"/>
    <n v="0"/>
    <n v="0"/>
    <n v="0"/>
    <n v="0"/>
    <n v="0"/>
    <n v="0"/>
    <n v="0"/>
    <n v="0"/>
    <n v="1"/>
    <n v="0"/>
    <n v="0"/>
    <m/>
    <s v=""/>
    <m/>
    <m/>
    <m/>
    <s v=""/>
    <s v=""/>
    <m/>
    <m/>
    <m/>
    <m/>
    <n v="18.939393939393899"/>
    <m/>
    <m/>
    <m/>
    <m/>
    <m/>
    <s v=""/>
    <s v=""/>
    <m/>
    <m/>
    <s v=""/>
    <m/>
    <m/>
    <m/>
    <m/>
    <m/>
    <m/>
    <m/>
    <n v="0"/>
    <m/>
    <n v="0"/>
    <n v="0"/>
    <m/>
    <m/>
  </r>
  <r>
    <x v="14"/>
    <x v="5"/>
    <n v="353380914"/>
    <s v="Óleo"/>
    <m/>
    <m/>
    <m/>
    <m/>
    <m/>
    <m/>
    <n v="2.7177E-2"/>
    <n v="2.7177E-2"/>
    <n v="0"/>
    <n v="0"/>
    <n v="0"/>
    <n v="0"/>
    <n v="2.7177E-2"/>
    <n v="0"/>
    <n v="0"/>
    <n v="4"/>
    <n v="100"/>
    <n v="0"/>
    <m/>
    <s v=""/>
    <m/>
    <m/>
    <m/>
    <s v=""/>
    <s v=""/>
    <m/>
    <m/>
    <m/>
    <m/>
    <s v=""/>
    <m/>
    <m/>
    <m/>
    <m/>
    <m/>
    <s v=""/>
    <s v=""/>
    <m/>
    <m/>
    <s v=""/>
    <m/>
    <m/>
    <m/>
    <m/>
    <m/>
    <m/>
    <m/>
    <n v="0"/>
    <m/>
    <n v="3"/>
    <n v="0"/>
    <m/>
    <m/>
  </r>
  <r>
    <x v="5"/>
    <x v="5"/>
    <n v="353380917"/>
    <s v="Óleo"/>
    <n v="-0.93357132671641996"/>
    <n v="2583"/>
    <n v="1784"/>
    <n v="799"/>
    <n v="13.047000000000001"/>
    <n v="69.069999999999993"/>
    <n v="2.3045700000000002E-2"/>
    <n v="1.6624400000000001E-2"/>
    <n v="6.4212999999999996E-3"/>
    <n v="0"/>
    <n v="7.2406999999999992E-3"/>
    <n v="0"/>
    <n v="1.5805E-2"/>
    <n v="0"/>
    <n v="5.3139843749999997E-3"/>
    <n v="0"/>
    <n v="66.67"/>
    <n v="33.33"/>
    <n v="1.21"/>
    <n v="94"/>
    <n v="82"/>
    <n v="1"/>
    <n v="0"/>
    <n v="22953.031358885019"/>
    <n v="2441.8118466898945"/>
    <n v="79"/>
    <m/>
    <n v="64.31"/>
    <n v="32.200000000000003"/>
    <s v=""/>
    <n v="100"/>
    <n v="5.18"/>
    <n v="2.7"/>
    <n v="5.7"/>
    <n v="3.2"/>
    <s v=""/>
    <s v=""/>
    <n v="0"/>
    <m/>
    <s v=""/>
    <n v="9.5"/>
    <n v="89"/>
    <n v="15.13"/>
    <n v="12.8"/>
    <n v="2.4"/>
    <n v="0"/>
    <n v="0"/>
    <n v="1"/>
    <n v="131.7278995574766"/>
    <n v="4"/>
    <n v="2"/>
    <n v="83.66"/>
    <n v="14.222200000000001"/>
  </r>
  <r>
    <x v="9"/>
    <x v="5"/>
    <n v="353390812"/>
    <s v="Olímpia"/>
    <m/>
    <m/>
    <m/>
    <m/>
    <m/>
    <m/>
    <n v="9.5915500000000001E-2"/>
    <n v="7.9974500000000004E-2"/>
    <n v="1.5940999999999997E-2"/>
    <n v="0"/>
    <n v="0"/>
    <n v="5.4169999999999999E-4"/>
    <n v="9.5321700000000009E-2"/>
    <n v="5.2099999999999999E-5"/>
    <n v="0"/>
    <n v="1"/>
    <n v="60"/>
    <n v="40"/>
    <m/>
    <s v=""/>
    <m/>
    <m/>
    <m/>
    <s v=""/>
    <s v=""/>
    <m/>
    <m/>
    <m/>
    <m/>
    <s v=""/>
    <m/>
    <m/>
    <m/>
    <m/>
    <m/>
    <s v=""/>
    <s v=""/>
    <m/>
    <m/>
    <s v=""/>
    <m/>
    <m/>
    <m/>
    <m/>
    <m/>
    <m/>
    <m/>
    <n v="0"/>
    <m/>
    <n v="6"/>
    <n v="4"/>
    <m/>
    <m/>
  </r>
  <r>
    <x v="10"/>
    <x v="5"/>
    <n v="353390815"/>
    <s v="Olímpia"/>
    <n v="0.66929798849988398"/>
    <n v="51371"/>
    <n v="48821"/>
    <n v="2550"/>
    <n v="63.933"/>
    <n v="95.04"/>
    <n v="0.77000179999999996"/>
    <n v="0.66093629999999992"/>
    <n v="0.10906549999999998"/>
    <n v="0"/>
    <n v="3.1667000000000002E-3"/>
    <n v="0.15797909999999998"/>
    <n v="0.5789230999999998"/>
    <n v="2.9932900000000005E-2"/>
    <n v="0.14767806876388889"/>
    <n v="17"/>
    <n v="42.36"/>
    <n v="57.64"/>
    <n v="40.32"/>
    <n v="2725"/>
    <n v="2214"/>
    <n v="9"/>
    <n v="1"/>
    <n v="4039.3778591033852"/>
    <n v="429.72104884078567"/>
    <n v="94.44"/>
    <n v="100"/>
    <n v="94.44"/>
    <n v="27.1"/>
    <s v=""/>
    <n v="100"/>
    <n v="40.28"/>
    <n v="13.2"/>
    <n v="51.1"/>
    <n v="17.899999999999999"/>
    <n v="6"/>
    <s v=""/>
    <n v="0"/>
    <m/>
    <n v="0"/>
    <n v="10"/>
    <n v="100"/>
    <n v="26.74"/>
    <n v="18.8"/>
    <n v="3.6"/>
    <n v="0"/>
    <n v="1"/>
    <n v="19"/>
    <n v="2.031445850498268"/>
    <n v="61"/>
    <n v="83"/>
    <n v="2725"/>
    <n v="728.66499999999996"/>
  </r>
  <r>
    <x v="10"/>
    <x v="5"/>
    <n v="353400515"/>
    <s v="Onda Verde"/>
    <n v="1.01227790794127"/>
    <n v="4060"/>
    <n v="3335"/>
    <n v="725"/>
    <n v="16.678000000000001"/>
    <n v="82.14"/>
    <n v="9.7762800000000011E-2"/>
    <n v="8.7877400000000008E-2"/>
    <n v="9.8854000000000025E-3"/>
    <n v="0"/>
    <n v="0"/>
    <n v="5.4235999999999999E-2"/>
    <n v="4.2599599999999994E-2"/>
    <n v="9.2719999999999999E-4"/>
    <n v="9.643557291666667E-3"/>
    <n v="16"/>
    <n v="52.38"/>
    <n v="47.62"/>
    <n v="2.31"/>
    <n v="178"/>
    <n v="16"/>
    <n v="0"/>
    <n v="0"/>
    <n v="14602.876847290639"/>
    <n v="1553.4975369458123"/>
    <n v="91.21"/>
    <n v="96.67"/>
    <n v="90.71"/>
    <n v="17.02"/>
    <n v="54.558011049723802"/>
    <n v="100"/>
    <n v="16.29"/>
    <n v="5.2"/>
    <n v="22"/>
    <n v="4.9000000000000004"/>
    <s v=""/>
    <s v=""/>
    <n v="0"/>
    <m/>
    <s v=""/>
    <n v="10"/>
    <n v="99"/>
    <n v="99"/>
    <n v="91"/>
    <n v="9.6999999999999993"/>
    <n v="0"/>
    <n v="0"/>
    <n v="7"/>
    <n v="0"/>
    <n v="11"/>
    <n v="10"/>
    <n v="176.22"/>
    <n v="176.22"/>
  </r>
  <r>
    <x v="0"/>
    <x v="5"/>
    <n v="353410420"/>
    <s v="Oriente"/>
    <m/>
    <m/>
    <m/>
    <m/>
    <m/>
    <m/>
    <n v="4.4499999999999998E-2"/>
    <n v="4.4499999999999998E-2"/>
    <n v="0"/>
    <n v="0"/>
    <n v="0"/>
    <n v="0"/>
    <n v="4.4499999999999998E-2"/>
    <n v="0"/>
    <n v="0"/>
    <n v="0"/>
    <n v="100"/>
    <n v="0"/>
    <m/>
    <s v=""/>
    <m/>
    <m/>
    <m/>
    <s v=""/>
    <s v=""/>
    <m/>
    <m/>
    <m/>
    <m/>
    <s v=""/>
    <m/>
    <m/>
    <m/>
    <m/>
    <m/>
    <s v=""/>
    <s v=""/>
    <m/>
    <m/>
    <s v=""/>
    <m/>
    <m/>
    <m/>
    <m/>
    <m/>
    <m/>
    <m/>
    <n v="0"/>
    <m/>
    <n v="1"/>
    <n v="0"/>
    <m/>
    <m/>
  </r>
  <r>
    <x v="1"/>
    <x v="5"/>
    <n v="353410421"/>
    <s v="Oriente"/>
    <n v="0.27427530948349599"/>
    <n v="6181"/>
    <n v="5844"/>
    <n v="337"/>
    <n v="28.376999999999999"/>
    <n v="94.55"/>
    <n v="9.9490999999999989E-3"/>
    <n v="0"/>
    <n v="9.9490999999999989E-3"/>
    <n v="0"/>
    <n v="9.4120999999999996E-3"/>
    <n v="1.771E-4"/>
    <n v="2.9629999999999999E-4"/>
    <n v="6.3600000000000001E-5"/>
    <n v="1.5351092968750001E-2"/>
    <n v="0"/>
    <n v="0"/>
    <n v="100"/>
    <n v="4.2"/>
    <n v="324"/>
    <n v="52"/>
    <n v="0"/>
    <n v="0"/>
    <n v="8469.4644879469342"/>
    <n v="969.39653777705848"/>
    <n v="95.37"/>
    <n v="100"/>
    <n v="94.7"/>
    <n v="29.57"/>
    <s v=""/>
    <n v="100"/>
    <n v="7.46"/>
    <n v="3.3"/>
    <n v="8.1999999999999993"/>
    <n v="5.2"/>
    <s v=""/>
    <s v=""/>
    <n v="0"/>
    <m/>
    <s v=""/>
    <n v="8.6999999999999993"/>
    <n v="100"/>
    <n v="100"/>
    <n v="84"/>
    <n v="9.5"/>
    <n v="0"/>
    <n v="0"/>
    <n v="0"/>
    <n v="58.627747342297845"/>
    <n v="0"/>
    <n v="10"/>
    <n v="324"/>
    <n v="324"/>
  </r>
  <r>
    <x v="10"/>
    <x v="5"/>
    <n v="353420315"/>
    <s v="Orindiúva"/>
    <n v="2.6076112092422701"/>
    <n v="6314"/>
    <n v="5861"/>
    <n v="453"/>
    <n v="25.428999999999998"/>
    <n v="92.83"/>
    <n v="0.4925540000000001"/>
    <n v="0.38601810000000009"/>
    <n v="0.1065359"/>
    <n v="0.08"/>
    <n v="1.7067200000000001E-2"/>
    <n v="0.3566358"/>
    <n v="0.11462539999999999"/>
    <n v="4.2256000000000004E-3"/>
    <n v="1.4444919270833332E-2"/>
    <n v="6"/>
    <n v="62.96"/>
    <n v="37.04"/>
    <n v="4.18"/>
    <n v="323"/>
    <n v="128"/>
    <n v="2"/>
    <n v="0"/>
    <n v="9439.8226164079824"/>
    <n v="998.92302819132055"/>
    <n v="87.85"/>
    <n v="92.85"/>
    <n v="87.43"/>
    <n v="17.8"/>
    <s v=""/>
    <n v="95.45"/>
    <n v="82.09"/>
    <n v="26.1"/>
    <n v="96.5"/>
    <n v="53.3"/>
    <n v="2"/>
    <s v=""/>
    <n v="0"/>
    <m/>
    <n v="0"/>
    <n v="7.5"/>
    <n v="99"/>
    <n v="99"/>
    <n v="60.4"/>
    <n v="7.4"/>
    <n v="0"/>
    <n v="0"/>
    <n v="1"/>
    <n v="117.68843896778154"/>
    <n v="17"/>
    <n v="10"/>
    <n v="319.77"/>
    <n v="319.77"/>
  </r>
  <r>
    <x v="4"/>
    <x v="5"/>
    <n v="35343024"/>
    <s v="Orlândia"/>
    <m/>
    <m/>
    <m/>
    <m/>
    <m/>
    <m/>
    <n v="0"/>
    <n v="0"/>
    <n v="0"/>
    <n v="0"/>
    <n v="0"/>
    <n v="0"/>
    <n v="0"/>
    <n v="0"/>
    <n v="0"/>
    <n v="0"/>
    <n v="0"/>
    <n v="0"/>
    <m/>
    <s v=""/>
    <m/>
    <m/>
    <m/>
    <s v=""/>
    <s v=""/>
    <m/>
    <m/>
    <m/>
    <m/>
    <n v="94.669385377221104"/>
    <m/>
    <m/>
    <m/>
    <m/>
    <m/>
    <s v=""/>
    <s v=""/>
    <m/>
    <m/>
    <s v=""/>
    <m/>
    <m/>
    <m/>
    <m/>
    <m/>
    <m/>
    <m/>
    <n v="0"/>
    <m/>
    <n v="0"/>
    <n v="0"/>
    <m/>
    <m/>
  </r>
  <r>
    <x v="11"/>
    <x v="5"/>
    <n v="35343028"/>
    <s v="Orlândia"/>
    <m/>
    <m/>
    <m/>
    <m/>
    <m/>
    <m/>
    <n v="0"/>
    <n v="0"/>
    <n v="0"/>
    <n v="0"/>
    <n v="0"/>
    <n v="0"/>
    <n v="0"/>
    <n v="0"/>
    <n v="0"/>
    <n v="0"/>
    <n v="0"/>
    <n v="0"/>
    <m/>
    <s v=""/>
    <m/>
    <m/>
    <m/>
    <s v=""/>
    <s v=""/>
    <m/>
    <m/>
    <m/>
    <m/>
    <s v=""/>
    <m/>
    <m/>
    <m/>
    <m/>
    <m/>
    <s v=""/>
    <s v=""/>
    <m/>
    <m/>
    <s v=""/>
    <m/>
    <m/>
    <m/>
    <m/>
    <m/>
    <m/>
    <m/>
    <n v="0"/>
    <m/>
    <n v="0"/>
    <n v="0"/>
    <m/>
    <m/>
  </r>
  <r>
    <x v="9"/>
    <x v="5"/>
    <n v="353430212"/>
    <s v="Orlândia"/>
    <n v="0.78412663483276002"/>
    <n v="41113"/>
    <n v="40054"/>
    <n v="1059"/>
    <n v="138.69399999999999"/>
    <n v="97.42"/>
    <n v="8.7669400000000008E-2"/>
    <n v="3.4625199999999995E-2"/>
    <n v="5.3044200000000007E-2"/>
    <n v="0"/>
    <n v="9.7222000000000003E-3"/>
    <n v="2.8384699999999999E-2"/>
    <n v="3.7740799999999998E-2"/>
    <n v="1.1821700000000001E-2"/>
    <n v="0.12419609184722222"/>
    <n v="1"/>
    <n v="20.83"/>
    <n v="79.17"/>
    <n v="33.26"/>
    <n v="2245"/>
    <n v="1190"/>
    <n v="2"/>
    <n v="0"/>
    <n v="2968.50923065697"/>
    <n v="345.17549193685699"/>
    <n v="99.24"/>
    <n v="97.42"/>
    <n v="99.24"/>
    <n v="64.400000000000006"/>
    <s v=""/>
    <n v="99.24"/>
    <n v="6.59"/>
    <n v="2.2999999999999998"/>
    <n v="3.9"/>
    <n v="11.8"/>
    <n v="0"/>
    <s v=""/>
    <n v="0"/>
    <m/>
    <n v="0"/>
    <n v="10"/>
    <n v="100"/>
    <n v="50"/>
    <n v="47"/>
    <n v="5.5"/>
    <n v="0"/>
    <n v="0"/>
    <n v="8"/>
    <n v="8.0517831529685608"/>
    <n v="5"/>
    <n v="19"/>
    <n v="2245"/>
    <n v="1122.5"/>
  </r>
  <r>
    <x v="18"/>
    <x v="5"/>
    <n v="35344016"/>
    <s v="Osasco"/>
    <n v="0.16919696787123201"/>
    <n v="672958"/>
    <n v="672958"/>
    <n v="0"/>
    <n v="10362.766"/>
    <n v="100"/>
    <n v="0.13235679999999997"/>
    <n v="3.1296299999999999E-2"/>
    <n v="0.10106049999999997"/>
    <n v="0"/>
    <n v="0"/>
    <n v="8.6332800000000001E-2"/>
    <n v="0"/>
    <n v="4.6024000000000009E-2"/>
    <n v="2.7494696064814814"/>
    <n v="6"/>
    <n v="1.71"/>
    <n v="98.29"/>
    <n v="764.33"/>
    <n v="37522"/>
    <n v="27137"/>
    <n v="80"/>
    <n v="1"/>
    <n v="44.518677242859141"/>
    <n v="6.0920295174438808"/>
    <n v="100"/>
    <n v="100"/>
    <n v="81.239999999999995"/>
    <n v="35.71"/>
    <n v="33.3333333333333"/>
    <n v="100"/>
    <n v="37.82"/>
    <n v="13.9"/>
    <n v="14.2"/>
    <n v="77.7"/>
    <n v="0"/>
    <n v="1.24151887419068"/>
    <n v="0"/>
    <m/>
    <n v="0"/>
    <n v="5.3"/>
    <n v="75"/>
    <n v="30.75"/>
    <n v="27.7"/>
    <n v="4"/>
    <n v="10"/>
    <n v="1"/>
    <n v="311"/>
    <n v="0"/>
    <n v="2"/>
    <n v="115"/>
    <n v="28141.5"/>
    <n v="11538.014999999999"/>
  </r>
  <r>
    <x v="1"/>
    <x v="5"/>
    <n v="353450021"/>
    <s v="Oscar Bressane"/>
    <n v="-1.9788271951748398E-2"/>
    <n v="2524"/>
    <n v="2156"/>
    <n v="368"/>
    <n v="11.398999999999999"/>
    <n v="85.42"/>
    <n v="1.43596E-2"/>
    <n v="1.1325E-2"/>
    <n v="3.0345999999999997E-3"/>
    <n v="0"/>
    <n v="6.0124999999999996E-3"/>
    <n v="4.0509999999999998E-4"/>
    <n v="5.6366000000000003E-3"/>
    <n v="2.3054E-3"/>
    <n v="5.3740166666666669E-3"/>
    <n v="1"/>
    <n v="33.33"/>
    <n v="66.67"/>
    <n v="1.51"/>
    <n v="117"/>
    <n v="15"/>
    <n v="0"/>
    <n v="0"/>
    <n v="20490.903328050714"/>
    <n v="2249.0015847860545"/>
    <n v="81.760000000000005"/>
    <m/>
    <n v="80.27"/>
    <n v="19.25"/>
    <n v="1.54770924887609"/>
    <n v="98.8"/>
    <n v="1.89"/>
    <n v="0.9"/>
    <n v="2"/>
    <n v="1.7"/>
    <s v=""/>
    <s v=""/>
    <n v="0"/>
    <m/>
    <s v=""/>
    <n v="7.2"/>
    <n v="99"/>
    <n v="99"/>
    <n v="87.2"/>
    <n v="9.5"/>
    <n v="0"/>
    <n v="0"/>
    <n v="0"/>
    <n v="111.64833256316659"/>
    <n v="4"/>
    <n v="8"/>
    <n v="115.83"/>
    <n v="115.83"/>
  </r>
  <r>
    <x v="0"/>
    <x v="5"/>
    <n v="353460920"/>
    <s v="Osvaldo Cruz"/>
    <m/>
    <m/>
    <m/>
    <m/>
    <m/>
    <m/>
    <n v="5.9580000000000006E-4"/>
    <n v="5.4020000000000001E-4"/>
    <n v="5.5600000000000003E-5"/>
    <n v="0"/>
    <n v="0"/>
    <n v="0"/>
    <n v="5.4020000000000001E-4"/>
    <n v="5.5600000000000003E-5"/>
    <n v="0"/>
    <n v="0"/>
    <n v="66.67"/>
    <n v="33.33"/>
    <m/>
    <s v=""/>
    <m/>
    <m/>
    <m/>
    <s v=""/>
    <s v=""/>
    <m/>
    <m/>
    <m/>
    <m/>
    <s v=""/>
    <m/>
    <m/>
    <m/>
    <m/>
    <m/>
    <s v=""/>
    <s v=""/>
    <m/>
    <m/>
    <s v=""/>
    <m/>
    <m/>
    <m/>
    <m/>
    <m/>
    <m/>
    <m/>
    <n v="1"/>
    <m/>
    <n v="2"/>
    <n v="1"/>
    <m/>
    <m/>
  </r>
  <r>
    <x v="1"/>
    <x v="5"/>
    <n v="353460921"/>
    <s v="Osvaldo Cruz"/>
    <n v="0.22107522365697499"/>
    <n v="31134"/>
    <n v="28208"/>
    <n v="2926"/>
    <n v="125.571"/>
    <n v="90.6"/>
    <n v="2.4362999999999989E-3"/>
    <n v="0"/>
    <n v="2.4362999999999989E-3"/>
    <n v="0"/>
    <n v="0"/>
    <n v="6.713E-4"/>
    <n v="1.3484E-3"/>
    <n v="4.1660000000000004E-4"/>
    <n v="8.7530790638888883E-2"/>
    <n v="0"/>
    <n v="0"/>
    <n v="100"/>
    <n v="23.35"/>
    <n v="1576"/>
    <n v="410"/>
    <n v="1"/>
    <n v="0"/>
    <n v="1762.466756600501"/>
    <n v="212.71150510695699"/>
    <n v="92.36"/>
    <n v="89.86"/>
    <n v="90.55"/>
    <n v="22.46"/>
    <s v=""/>
    <n v="100"/>
    <n v="0.4"/>
    <n v="0.2"/>
    <n v="0.1"/>
    <n v="1.2"/>
    <n v="0"/>
    <s v=""/>
    <n v="0"/>
    <m/>
    <n v="50"/>
    <n v="9.3000000000000007"/>
    <n v="100"/>
    <n v="100"/>
    <n v="74"/>
    <n v="8"/>
    <n v="0"/>
    <n v="0"/>
    <n v="6"/>
    <n v="0"/>
    <n v="0"/>
    <n v="13"/>
    <n v="1576"/>
    <n v="1576"/>
  </r>
  <r>
    <x v="5"/>
    <x v="5"/>
    <n v="353470817"/>
    <s v="Ourinhos"/>
    <n v="0.80672755003126095"/>
    <n v="106909"/>
    <n v="104148"/>
    <n v="2761"/>
    <n v="360.935"/>
    <n v="97.42"/>
    <n v="0.87675270000000016"/>
    <n v="0.84470140000000016"/>
    <n v="3.2051299999999984E-2"/>
    <n v="0.01"/>
    <n v="0.60799999999999998"/>
    <n v="0.24328190000000002"/>
    <n v="1.22291E-2"/>
    <n v="1.3241700000000006E-2"/>
    <n v="0.37244917824074075"/>
    <n v="7"/>
    <n v="14.29"/>
    <n v="85.71"/>
    <n v="96.69"/>
    <n v="5802"/>
    <n v="1616"/>
    <n v="12"/>
    <n v="0"/>
    <n v="822.99376104911653"/>
    <n v="88.493952800980296"/>
    <n v="100"/>
    <n v="100"/>
    <n v="97.42"/>
    <n v="61.7"/>
    <n v="5.7647058823529402"/>
    <n v="100"/>
    <n v="59.64"/>
    <n v="31.4"/>
    <n v="72.2"/>
    <n v="10.7"/>
    <s v=""/>
    <s v=""/>
    <n v="1.8707498900934401"/>
    <m/>
    <s v=""/>
    <n v="3.7"/>
    <n v="98"/>
    <n v="85.26"/>
    <n v="72.099999999999994"/>
    <n v="7.8"/>
    <n v="5"/>
    <n v="0"/>
    <n v="21"/>
    <n v="163.24374854896465"/>
    <n v="7"/>
    <n v="42"/>
    <n v="5685.96"/>
    <n v="4946.7852000000003"/>
  </r>
  <r>
    <x v="0"/>
    <x v="5"/>
    <n v="353480720"/>
    <s v="Ouro Verde"/>
    <m/>
    <m/>
    <m/>
    <m/>
    <m/>
    <m/>
    <n v="0"/>
    <n v="0"/>
    <n v="0"/>
    <n v="0"/>
    <n v="0"/>
    <n v="0"/>
    <n v="0"/>
    <n v="0"/>
    <n v="0"/>
    <n v="0"/>
    <n v="0"/>
    <n v="0"/>
    <m/>
    <s v=""/>
    <m/>
    <m/>
    <m/>
    <s v=""/>
    <s v=""/>
    <m/>
    <m/>
    <m/>
    <m/>
    <s v=""/>
    <m/>
    <m/>
    <m/>
    <m/>
    <m/>
    <s v=""/>
    <s v=""/>
    <m/>
    <m/>
    <s v=""/>
    <m/>
    <m/>
    <m/>
    <m/>
    <m/>
    <m/>
    <m/>
    <n v="0"/>
    <m/>
    <n v="0"/>
    <n v="0"/>
    <m/>
    <m/>
  </r>
  <r>
    <x v="1"/>
    <x v="5"/>
    <n v="353480721"/>
    <s v="Ouro Verde"/>
    <n v="0.70467215823803997"/>
    <n v="8037"/>
    <n v="7489"/>
    <n v="548"/>
    <n v="30.163"/>
    <n v="93.18"/>
    <n v="1.8728100000000004E-2"/>
    <n v="8.6806000000000001E-3"/>
    <n v="1.0047500000000003E-2"/>
    <n v="0"/>
    <n v="8.3333000000000001E-3"/>
    <n v="1.1180999999999999E-3"/>
    <n v="8.8137000000000007E-3"/>
    <n v="4.6299999999999998E-4"/>
    <n v="1.8030925781250002E-2"/>
    <n v="0"/>
    <n v="16.670000000000002"/>
    <n v="83.33"/>
    <n v="5.36"/>
    <n v="414"/>
    <n v="76"/>
    <n v="1"/>
    <n v="0"/>
    <n v="7847.7043673012322"/>
    <n v="941.72452407614787"/>
    <n v="86.15"/>
    <m/>
    <n v="86.15"/>
    <n v="21.28"/>
    <s v=""/>
    <n v="93.63"/>
    <n v="2.06"/>
    <n v="0.9"/>
    <n v="1.3"/>
    <n v="4.2"/>
    <n v="2"/>
    <s v=""/>
    <n v="12.442453651860101"/>
    <m/>
    <n v="0"/>
    <n v="9"/>
    <n v="95"/>
    <n v="95"/>
    <n v="81.599999999999994"/>
    <n v="9.9"/>
    <n v="0"/>
    <n v="0"/>
    <n v="0"/>
    <n v="44.368215459680052"/>
    <n v="1"/>
    <n v="5"/>
    <n v="393.3"/>
    <n v="393.3"/>
  </r>
  <r>
    <x v="10"/>
    <x v="5"/>
    <n v="353475715"/>
    <s v="Ouroeste"/>
    <n v="2.2539996883700999"/>
    <n v="9134"/>
    <n v="8418"/>
    <n v="716"/>
    <n v="31.765000000000001"/>
    <n v="92.16"/>
    <n v="0.15523200000000004"/>
    <n v="0.15027910000000003"/>
    <n v="4.9528999999999997E-3"/>
    <n v="0.03"/>
    <n v="0"/>
    <n v="0.12817360000000003"/>
    <n v="2.30963E-2"/>
    <n v="3.9620999999999996E-3"/>
    <n v="2.3786458333333333E-2"/>
    <n v="5"/>
    <n v="47.06"/>
    <n v="52.94"/>
    <n v="6.01"/>
    <n v="464"/>
    <n v="68"/>
    <n v="1"/>
    <n v="0"/>
    <n v="7595.7083424567554"/>
    <n v="794.09678125684252"/>
    <n v="100"/>
    <n v="100"/>
    <n v="99.1"/>
    <n v="14.01"/>
    <n v="13.610149942329899"/>
    <n v="100"/>
    <n v="22.18"/>
    <n v="7.1"/>
    <n v="32"/>
    <n v="2.2000000000000002"/>
    <s v=""/>
    <s v=""/>
    <n v="0"/>
    <m/>
    <s v=""/>
    <n v="10"/>
    <n v="96"/>
    <n v="96"/>
    <n v="85.3"/>
    <n v="9.6"/>
    <n v="0"/>
    <n v="0"/>
    <n v="9"/>
    <n v="0"/>
    <n v="8"/>
    <n v="9"/>
    <n v="445.44"/>
    <n v="445.44"/>
  </r>
  <r>
    <x v="0"/>
    <x v="5"/>
    <n v="353490620"/>
    <s v="Pacaembu"/>
    <n v="0.188405458185259"/>
    <n v="13139"/>
    <n v="9681"/>
    <n v="3458"/>
    <n v="38.676000000000002"/>
    <n v="73.680000000000007"/>
    <n v="4.6364599999999999E-2"/>
    <n v="4.1833299999999997E-2"/>
    <n v="4.5313000000000003E-3"/>
    <n v="0"/>
    <n v="0"/>
    <n v="0"/>
    <n v="4.5711799999999997E-2"/>
    <n v="6.5280000000000004E-4"/>
    <n v="3.0740640820312498E-2"/>
    <n v="0"/>
    <n v="15.38"/>
    <n v="84.62"/>
    <n v="7.2"/>
    <n v="568"/>
    <n v="215"/>
    <n v="2"/>
    <n v="0"/>
    <n v="6048.460309003729"/>
    <n v="720.05479869092028"/>
    <m/>
    <n v="94.2"/>
    <m/>
    <m/>
    <s v=""/>
    <m/>
    <n v="4.4800000000000004"/>
    <n v="1.9"/>
    <n v="5.4"/>
    <n v="2.2000000000000002"/>
    <n v="15"/>
    <n v="31.25"/>
    <n v="0"/>
    <m/>
    <n v="0"/>
    <n v="8.1999999999999993"/>
    <n v="83.55"/>
    <n v="66.171599999999998"/>
    <n v="62.1"/>
    <n v="7"/>
    <n v="0"/>
    <n v="0"/>
    <n v="8"/>
    <n v="0"/>
    <n v="2"/>
    <n v="11"/>
    <n v="474.56400000000002"/>
    <n v="375.85468800000001"/>
  </r>
  <r>
    <x v="1"/>
    <x v="5"/>
    <n v="353490621"/>
    <s v="Pacaembu"/>
    <m/>
    <m/>
    <m/>
    <m/>
    <m/>
    <m/>
    <n v="2.0520999999999998E-3"/>
    <n v="0"/>
    <n v="2.0520999999999998E-3"/>
    <n v="0"/>
    <n v="0"/>
    <n v="0"/>
    <n v="1.9965E-3"/>
    <n v="5.5600000000000003E-5"/>
    <n v="0"/>
    <n v="0"/>
    <n v="0"/>
    <n v="100"/>
    <m/>
    <s v=""/>
    <m/>
    <m/>
    <m/>
    <s v=""/>
    <s v=""/>
    <m/>
    <m/>
    <m/>
    <m/>
    <n v="1.2993333333333299"/>
    <m/>
    <m/>
    <m/>
    <m/>
    <m/>
    <s v=""/>
    <s v=""/>
    <m/>
    <m/>
    <s v=""/>
    <m/>
    <m/>
    <m/>
    <m/>
    <m/>
    <m/>
    <m/>
    <n v="2"/>
    <m/>
    <n v="0"/>
    <n v="3"/>
    <m/>
    <m/>
  </r>
  <r>
    <x v="10"/>
    <x v="5"/>
    <n v="353500215"/>
    <s v="Palestina"/>
    <n v="1.5360614954473799"/>
    <n v="11670"/>
    <n v="9881"/>
    <n v="1789"/>
    <n v="16.783000000000001"/>
    <n v="84.67"/>
    <n v="0.55262209999999989"/>
    <n v="0.4772886999999999"/>
    <n v="7.5333399999999981E-2"/>
    <n v="0"/>
    <n v="3.0650400000000005E-2"/>
    <n v="1.45995E-2"/>
    <n v="0.50542089999999995"/>
    <n v="1.9513E-3"/>
    <n v="2.5364015624999996E-2"/>
    <n v="27"/>
    <n v="43.59"/>
    <n v="56.41"/>
    <n v="7.12"/>
    <n v="549"/>
    <n v="198"/>
    <n v="0"/>
    <n v="0"/>
    <n v="14349.285347043702"/>
    <n v="1540.3187660668384"/>
    <n v="83.46"/>
    <n v="97.78"/>
    <n v="69.02"/>
    <n v="15.32"/>
    <s v=""/>
    <n v="100"/>
    <n v="32.51"/>
    <n v="10.4"/>
    <n v="42.2"/>
    <n v="13.2"/>
    <n v="0"/>
    <s v=""/>
    <n v="0"/>
    <m/>
    <n v="0"/>
    <n v="10"/>
    <n v="90"/>
    <n v="90"/>
    <n v="63.9"/>
    <n v="7.5"/>
    <n v="0"/>
    <n v="0"/>
    <n v="1"/>
    <n v="122.22039466591758"/>
    <n v="34"/>
    <n v="44"/>
    <n v="494.1"/>
    <n v="494.1"/>
  </r>
  <r>
    <x v="10"/>
    <x v="5"/>
    <n v="353510115"/>
    <s v="Palmares Paulista"/>
    <n v="2.2110931996545302"/>
    <n v="12014"/>
    <n v="11668"/>
    <n v="346"/>
    <n v="146.102"/>
    <n v="97.12"/>
    <n v="5.2908800000000006E-2"/>
    <n v="1.7237599999999999E-2"/>
    <n v="3.5671200000000007E-2"/>
    <n v="0"/>
    <n v="2.6041599999999998E-2"/>
    <n v="2.6404199999999996E-2"/>
    <n v="1.852E-4"/>
    <n v="2.7779999999999998E-4"/>
    <n v="3.1084834490740738E-2"/>
    <n v="5"/>
    <n v="18.18"/>
    <n v="81.819999999999993"/>
    <n v="8.39"/>
    <n v="647"/>
    <n v="259"/>
    <n v="1"/>
    <n v="0"/>
    <n v="1627.4612951556517"/>
    <n v="183.74563009821875"/>
    <n v="85"/>
    <m/>
    <n v="84.9"/>
    <n v="18.13"/>
    <n v="25"/>
    <n v="87.52"/>
    <n v="26.45"/>
    <n v="8.5"/>
    <n v="13.3"/>
    <n v="51"/>
    <s v=""/>
    <s v=""/>
    <n v="0"/>
    <m/>
    <s v=""/>
    <n v="9.8000000000000007"/>
    <n v="100"/>
    <n v="100"/>
    <n v="60"/>
    <n v="7.4"/>
    <n v="1"/>
    <n v="0"/>
    <n v="7"/>
    <n v="83.642073139378098"/>
    <n v="2"/>
    <n v="9"/>
    <n v="647"/>
    <n v="647"/>
  </r>
  <r>
    <x v="16"/>
    <x v="5"/>
    <n v="353520018"/>
    <s v="Palmeira d'Oeste"/>
    <n v="-0.73795983146291999"/>
    <n v="9313"/>
    <n v="7339"/>
    <n v="1974"/>
    <n v="29.094999999999999"/>
    <n v="78.8"/>
    <n v="7.3925700000000025E-2"/>
    <n v="6.9721300000000028E-2"/>
    <n v="4.2043999999999996E-3"/>
    <n v="0"/>
    <n v="1.6493500000000001E-2"/>
    <n v="0"/>
    <n v="5.6532700000000033E-2"/>
    <n v="8.9950000000000002E-4"/>
    <n v="1.9877434374999999E-2"/>
    <n v="4"/>
    <n v="80"/>
    <n v="20"/>
    <n v="5.09"/>
    <n v="393"/>
    <n v="68"/>
    <n v="1"/>
    <n v="0"/>
    <n v="8126.9623107484158"/>
    <n v="643.38451626758274"/>
    <n v="81.96"/>
    <n v="24.17"/>
    <n v="77.03"/>
    <n v="15.92"/>
    <s v=""/>
    <n v="100"/>
    <n v="9.86"/>
    <n v="3.1"/>
    <n v="12.5"/>
    <n v="2.2000000000000002"/>
    <s v=""/>
    <s v=""/>
    <n v="0"/>
    <m/>
    <s v=""/>
    <n v="9.5"/>
    <n v="93"/>
    <n v="93"/>
    <n v="82.7"/>
    <n v="9.9"/>
    <n v="0"/>
    <n v="0"/>
    <n v="2"/>
    <n v="80.493285492232957"/>
    <n v="144"/>
    <n v="36"/>
    <n v="365.49"/>
    <n v="365.49"/>
  </r>
  <r>
    <x v="5"/>
    <x v="5"/>
    <n v="353530917"/>
    <s v="Palmital"/>
    <n v="0.20358780441409599"/>
    <n v="21408"/>
    <n v="20044"/>
    <n v="1364"/>
    <n v="38.991999999999997"/>
    <n v="93.63"/>
    <n v="0.81044039999999995"/>
    <n v="0.63993040000000001"/>
    <n v="0.17050999999999997"/>
    <n v="0"/>
    <n v="7.7970500000000012E-2"/>
    <n v="0.4444048000000001"/>
    <n v="0.28651970000000004"/>
    <n v="1.5453999999999999E-3"/>
    <n v="5.9613450222222225E-2"/>
    <n v="8"/>
    <n v="30.77"/>
    <n v="69.23"/>
    <n v="14.18"/>
    <n v="1094"/>
    <n v="142"/>
    <n v="0"/>
    <n v="1"/>
    <n v="7601.1659192825109"/>
    <n v="839.66367713004468"/>
    <n v="91.48"/>
    <n v="100"/>
    <n v="91.48"/>
    <n v="29.79"/>
    <s v=""/>
    <n v="99.76"/>
    <n v="29.69"/>
    <n v="15.7"/>
    <n v="29.6"/>
    <n v="29.9"/>
    <n v="0"/>
    <s v=""/>
    <n v="0"/>
    <m/>
    <n v="0"/>
    <n v="7.6"/>
    <n v="100"/>
    <n v="100"/>
    <n v="87"/>
    <n v="9.8000000000000007"/>
    <n v="0"/>
    <n v="1"/>
    <n v="1"/>
    <n v="130.84295525462437"/>
    <n v="20"/>
    <n v="45"/>
    <n v="1094"/>
    <n v="1094"/>
  </r>
  <r>
    <x v="0"/>
    <x v="5"/>
    <n v="353540820"/>
    <s v="Panorama"/>
    <n v="0.51222673675459496"/>
    <n v="14897"/>
    <n v="14545"/>
    <n v="352"/>
    <n v="42.183999999999997"/>
    <n v="97.64"/>
    <n v="6.1583999999999996E-3"/>
    <n v="0"/>
    <n v="6.1583999999999996E-3"/>
    <n v="0.01"/>
    <n v="1.4385999999999999E-3"/>
    <n v="4.319400000000001E-3"/>
    <n v="0"/>
    <n v="4.0039999999999997E-4"/>
    <n v="4.4271487376157402E-2"/>
    <n v="0"/>
    <n v="0"/>
    <n v="100"/>
    <n v="10.51"/>
    <n v="810"/>
    <n v="254"/>
    <n v="0"/>
    <n v="0"/>
    <n v="5609.8811841310335"/>
    <n v="656.25025172853577"/>
    <n v="97.63"/>
    <n v="100"/>
    <n v="96.07"/>
    <n v="20.27"/>
    <n v="0.37244444444444402"/>
    <n v="99.89"/>
    <n v="0.54"/>
    <n v="0.2"/>
    <n v="0"/>
    <n v="2"/>
    <n v="0"/>
    <s v=""/>
    <n v="0"/>
    <m/>
    <n v="0"/>
    <n v="8.6"/>
    <n v="94"/>
    <n v="94"/>
    <n v="68.599999999999994"/>
    <n v="7.6"/>
    <n v="0"/>
    <n v="0"/>
    <n v="0"/>
    <n v="2.2587901587841257"/>
    <n v="0"/>
    <n v="15"/>
    <n v="761.4"/>
    <n v="761.4"/>
  </r>
  <r>
    <x v="1"/>
    <x v="5"/>
    <n v="353540821"/>
    <s v="Panorama"/>
    <m/>
    <m/>
    <m/>
    <m/>
    <m/>
    <m/>
    <n v="0"/>
    <n v="0"/>
    <n v="0"/>
    <n v="0"/>
    <n v="0"/>
    <n v="0"/>
    <n v="0"/>
    <n v="0"/>
    <n v="0"/>
    <n v="0"/>
    <n v="0"/>
    <n v="0"/>
    <m/>
    <s v=""/>
    <m/>
    <m/>
    <m/>
    <s v=""/>
    <s v=""/>
    <m/>
    <m/>
    <m/>
    <m/>
    <n v="5.2083333333333304"/>
    <m/>
    <m/>
    <m/>
    <m/>
    <m/>
    <s v=""/>
    <s v=""/>
    <m/>
    <m/>
    <s v=""/>
    <m/>
    <m/>
    <m/>
    <m/>
    <m/>
    <m/>
    <m/>
    <n v="0"/>
    <m/>
    <n v="0"/>
    <n v="0"/>
    <m/>
    <m/>
  </r>
  <r>
    <x v="5"/>
    <x v="5"/>
    <n v="353550717"/>
    <s v="Paraguaçu Paulista"/>
    <n v="0.52129660999933303"/>
    <n v="43264"/>
    <n v="39207"/>
    <n v="4057"/>
    <n v="43.216999999999999"/>
    <n v="90.62"/>
    <n v="0.37464429999999999"/>
    <n v="0.34024100000000002"/>
    <n v="3.4403299999999991E-2"/>
    <n v="0"/>
    <n v="0.11419899999999998"/>
    <n v="0.18662550000000003"/>
    <n v="5.7218999999999985E-2"/>
    <n v="1.6600799999999995E-2"/>
    <n v="0.12150163614814814"/>
    <n v="28"/>
    <n v="49.43"/>
    <n v="50.57"/>
    <n v="32.479999999999997"/>
    <n v="2192"/>
    <n v="504"/>
    <n v="1"/>
    <n v="0"/>
    <n v="6749.8002958579882"/>
    <n v="743.49852071005955"/>
    <n v="92.26"/>
    <n v="100"/>
    <n v="91.01"/>
    <n v="17.72"/>
    <s v=""/>
    <n v="100"/>
    <n v="7.65"/>
    <n v="4"/>
    <n v="8.8000000000000007"/>
    <n v="3.4"/>
    <s v=""/>
    <s v=""/>
    <n v="0"/>
    <m/>
    <s v=""/>
    <n v="9.4"/>
    <n v="100"/>
    <n v="100"/>
    <n v="77"/>
    <n v="8.5"/>
    <n v="0"/>
    <n v="0"/>
    <n v="8"/>
    <n v="93.825897011788939"/>
    <n v="43"/>
    <n v="44"/>
    <n v="2192"/>
    <n v="2192"/>
  </r>
  <r>
    <x v="15"/>
    <x v="5"/>
    <n v="35356062"/>
    <s v="Paraibuna"/>
    <n v="0.28807673427402303"/>
    <n v="17809"/>
    <n v="5369"/>
    <n v="12440"/>
    <n v="21.992000000000001"/>
    <n v="30.15"/>
    <n v="3.8592700000000028E-2"/>
    <n v="3.3853600000000025E-2"/>
    <n v="4.7391000000000039E-3"/>
    <n v="0"/>
    <n v="9.3000000000000007E-6"/>
    <n v="8.8791999999999986E-3"/>
    <n v="1.0603500000000004E-2"/>
    <n v="1.9100700000000005E-2"/>
    <n v="3.8928881169181036E-2"/>
    <n v="44"/>
    <n v="73.13"/>
    <n v="26.87"/>
    <n v="3.82"/>
    <n v="295"/>
    <n v="295"/>
    <n v="5"/>
    <n v="0"/>
    <n v="21125.52529619855"/>
    <n v="2213.487562468415"/>
    <m/>
    <n v="100"/>
    <m/>
    <m/>
    <s v=""/>
    <m/>
    <n v="0.76"/>
    <n v="0.3"/>
    <n v="0.9"/>
    <n v="0.4"/>
    <n v="18"/>
    <s v=""/>
    <n v="0"/>
    <m/>
    <n v="50"/>
    <n v="10"/>
    <n v="86"/>
    <n v="0"/>
    <n v="0"/>
    <n v="1.3"/>
    <n v="0"/>
    <n v="0"/>
    <n v="241"/>
    <n v="0"/>
    <n v="49"/>
    <n v="18"/>
    <n v="253.7"/>
    <n v="0"/>
  </r>
  <r>
    <x v="18"/>
    <x v="5"/>
    <n v="35356066"/>
    <s v="Paraibuna"/>
    <m/>
    <m/>
    <m/>
    <m/>
    <m/>
    <m/>
    <n v="0"/>
    <n v="0"/>
    <n v="0"/>
    <n v="0"/>
    <n v="0"/>
    <n v="0"/>
    <n v="0"/>
    <n v="0"/>
    <n v="0"/>
    <n v="0"/>
    <n v="0"/>
    <n v="0"/>
    <m/>
    <s v=""/>
    <m/>
    <m/>
    <m/>
    <s v=""/>
    <s v=""/>
    <m/>
    <m/>
    <m/>
    <m/>
    <n v="6.6666666666666696"/>
    <m/>
    <m/>
    <m/>
    <m/>
    <m/>
    <s v=""/>
    <s v=""/>
    <m/>
    <m/>
    <s v=""/>
    <m/>
    <m/>
    <m/>
    <m/>
    <m/>
    <m/>
    <m/>
    <n v="2"/>
    <m/>
    <n v="0"/>
    <n v="0"/>
    <m/>
    <m/>
  </r>
  <r>
    <x v="10"/>
    <x v="5"/>
    <n v="353570515"/>
    <s v="Paraíso"/>
    <n v="0.75463208894666101"/>
    <n v="6103"/>
    <n v="5478"/>
    <n v="625"/>
    <n v="39.485999999999997"/>
    <n v="89.76"/>
    <n v="0.36904769999999998"/>
    <n v="0.26624899999999996"/>
    <n v="0.10279869999999999"/>
    <n v="0"/>
    <n v="2.3729799999999999E-2"/>
    <n v="6.0751799999999995E-2"/>
    <n v="0.2793832"/>
    <n v="5.1828999999999998E-3"/>
    <n v="1.457805098428672E-2"/>
    <n v="2"/>
    <n v="41.3"/>
    <n v="58.7"/>
    <n v="3.87"/>
    <n v="299"/>
    <n v="105"/>
    <n v="2"/>
    <n v="0"/>
    <n v="6252.4266754055379"/>
    <n v="671.74832049811573"/>
    <m/>
    <m/>
    <m/>
    <m/>
    <s v=""/>
    <m/>
    <n v="94.63"/>
    <n v="30.5"/>
    <n v="102.4"/>
    <n v="79.099999999999994"/>
    <s v=""/>
    <s v=""/>
    <n v="0"/>
    <m/>
    <s v=""/>
    <n v="9.8000000000000007"/>
    <n v="100"/>
    <n v="100"/>
    <n v="64.900000000000006"/>
    <n v="7.4"/>
    <n v="0"/>
    <n v="0"/>
    <n v="5"/>
    <n v="164.63106094133531"/>
    <n v="19"/>
    <n v="27"/>
    <n v="299"/>
    <n v="299"/>
  </r>
  <r>
    <x v="14"/>
    <x v="5"/>
    <n v="353580414"/>
    <s v="Paranapanema"/>
    <n v="1.21218206180178"/>
    <n v="18870"/>
    <n v="15821"/>
    <n v="3049"/>
    <n v="18.503"/>
    <n v="83.84"/>
    <n v="0.76657649999999988"/>
    <n v="0.75132899999999991"/>
    <n v="1.5247500000000001E-2"/>
    <n v="0.34"/>
    <n v="0"/>
    <n v="2.5232000000000002E-3"/>
    <n v="0.75170389999999987"/>
    <n v="1.2349400000000002E-2"/>
    <n v="3.9311888472222223E-2"/>
    <n v="74"/>
    <n v="87.1"/>
    <n v="12.9"/>
    <n v="11.02"/>
    <n v="850"/>
    <n v="155"/>
    <n v="3"/>
    <n v="1"/>
    <n v="19085.379968203499"/>
    <n v="2239.4403815580281"/>
    <n v="68.44"/>
    <n v="89.43"/>
    <n v="59.15"/>
    <n v="18.649999999999999"/>
    <s v=""/>
    <n v="84.18"/>
    <n v="15.03"/>
    <n v="6.7"/>
    <n v="20"/>
    <n v="1.1000000000000001"/>
    <n v="12"/>
    <s v=""/>
    <n v="0"/>
    <m/>
    <n v="0"/>
    <n v="9.1999999999999993"/>
    <n v="88"/>
    <n v="88"/>
    <n v="81.8"/>
    <n v="9.3000000000000007"/>
    <n v="0"/>
    <n v="1"/>
    <n v="2"/>
    <n v="0"/>
    <n v="135"/>
    <n v="20"/>
    <n v="748"/>
    <n v="748"/>
  </r>
  <r>
    <x v="10"/>
    <x v="5"/>
    <n v="353590315"/>
    <s v="Paranapuã"/>
    <n v="0.26816173694037498"/>
    <n v="3860"/>
    <n v="3496"/>
    <n v="364"/>
    <n v="27.667999999999999"/>
    <n v="90.57"/>
    <n v="0.23335270000000008"/>
    <n v="0.19939970000000007"/>
    <n v="3.3953000000000004E-2"/>
    <n v="0"/>
    <n v="1.3888899999999999E-2"/>
    <n v="9.7222199999999995E-2"/>
    <n v="0.11898299999999996"/>
    <n v="3.2586E-3"/>
    <n v="9.6188385416666657E-3"/>
    <n v="4"/>
    <n v="85.37"/>
    <n v="14.63"/>
    <n v="2.5"/>
    <n v="193"/>
    <n v="41"/>
    <n v="0"/>
    <n v="0"/>
    <n v="8169.948186528497"/>
    <n v="898.69430051813481"/>
    <n v="95.69"/>
    <n v="100"/>
    <n v="93.5"/>
    <n v="14.19"/>
    <n v="23.255813953488399"/>
    <n v="100"/>
    <n v="72.92"/>
    <n v="23.3"/>
    <n v="95"/>
    <n v="30.9"/>
    <n v="0"/>
    <s v=""/>
    <n v="0"/>
    <m/>
    <n v="0"/>
    <n v="8.4"/>
    <n v="97"/>
    <n v="97"/>
    <n v="78.8"/>
    <n v="8.6"/>
    <n v="0"/>
    <n v="0"/>
    <n v="0"/>
    <n v="145.54771804677998"/>
    <n v="35"/>
    <n v="6"/>
    <n v="187.21"/>
    <n v="187.21"/>
  </r>
  <r>
    <x v="0"/>
    <x v="5"/>
    <n v="353600020"/>
    <s v="Parapuã"/>
    <n v="-0.34507570444933799"/>
    <n v="10662"/>
    <n v="8984"/>
    <n v="1678"/>
    <n v="29.193000000000001"/>
    <n v="84.26"/>
    <n v="1.0605999999999999E-3"/>
    <n v="0"/>
    <n v="1.0605999999999999E-3"/>
    <n v="0"/>
    <n v="0"/>
    <n v="8.3300000000000005E-5"/>
    <n v="0"/>
    <n v="9.7729999999999996E-4"/>
    <n v="2.4708629687500001E-2"/>
    <n v="1"/>
    <n v="0"/>
    <n v="100"/>
    <n v="6.37"/>
    <n v="492"/>
    <n v="54"/>
    <n v="0"/>
    <n v="1"/>
    <n v="8045.199774901519"/>
    <n v="916.91615081598184"/>
    <n v="88.99"/>
    <n v="100"/>
    <n v="86.96"/>
    <n v="8.33"/>
    <n v="3.23404255319149"/>
    <n v="100"/>
    <n v="16.239999999999998"/>
    <n v="7.3"/>
    <n v="21.4"/>
    <n v="0.9"/>
    <n v="50"/>
    <n v="2.9090909090909101"/>
    <n v="0"/>
    <m/>
    <n v="0"/>
    <n v="9.4"/>
    <n v="100"/>
    <n v="100"/>
    <n v="89"/>
    <n v="9.5"/>
    <n v="0"/>
    <n v="1"/>
    <n v="8"/>
    <n v="0"/>
    <n v="0"/>
    <n v="5"/>
    <n v="492"/>
    <n v="492"/>
  </r>
  <r>
    <x v="1"/>
    <x v="5"/>
    <n v="353600021"/>
    <s v="Parapuã"/>
    <m/>
    <m/>
    <m/>
    <m/>
    <m/>
    <m/>
    <n v="0.1986607"/>
    <n v="0.19699810000000001"/>
    <n v="1.6626E-3"/>
    <n v="0"/>
    <n v="6.5100000000000005E-2"/>
    <n v="0.1168981"/>
    <n v="1.56019E-2"/>
    <n v="1.0606999999999999E-3"/>
    <n v="0"/>
    <n v="5"/>
    <n v="41.67"/>
    <n v="58.33"/>
    <m/>
    <s v=""/>
    <m/>
    <m/>
    <m/>
    <s v=""/>
    <s v=""/>
    <m/>
    <m/>
    <m/>
    <m/>
    <n v="23.4741784037559"/>
    <m/>
    <m/>
    <m/>
    <m/>
    <m/>
    <s v=""/>
    <s v=""/>
    <m/>
    <m/>
    <s v=""/>
    <m/>
    <m/>
    <m/>
    <m/>
    <m/>
    <m/>
    <m/>
    <n v="5"/>
    <m/>
    <n v="5"/>
    <n v="7"/>
    <m/>
    <m/>
  </r>
  <r>
    <x v="14"/>
    <x v="5"/>
    <n v="353610914"/>
    <s v="Pardinho"/>
    <m/>
    <m/>
    <m/>
    <m/>
    <m/>
    <m/>
    <n v="0"/>
    <n v="0"/>
    <n v="0"/>
    <n v="0"/>
    <n v="0"/>
    <n v="0"/>
    <n v="0"/>
    <n v="0"/>
    <n v="0"/>
    <n v="0"/>
    <n v="0"/>
    <n v="0"/>
    <m/>
    <s v=""/>
    <m/>
    <m/>
    <m/>
    <s v=""/>
    <s v=""/>
    <m/>
    <m/>
    <m/>
    <m/>
    <s v=""/>
    <m/>
    <m/>
    <m/>
    <m/>
    <m/>
    <s v=""/>
    <s v=""/>
    <m/>
    <m/>
    <s v=""/>
    <m/>
    <m/>
    <m/>
    <m/>
    <m/>
    <m/>
    <m/>
    <n v="0"/>
    <m/>
    <n v="0"/>
    <n v="0"/>
    <m/>
    <m/>
  </r>
  <r>
    <x v="5"/>
    <x v="5"/>
    <n v="353610917"/>
    <s v="Pardinho"/>
    <n v="1.5198573052015401"/>
    <n v="5985"/>
    <n v="5041"/>
    <n v="944"/>
    <n v="28.495000000000001"/>
    <n v="84.23"/>
    <n v="1.9585000000000002E-3"/>
    <n v="0"/>
    <n v="1.9585000000000002E-3"/>
    <n v="0"/>
    <n v="0"/>
    <n v="1.1176000000000001E-3"/>
    <n v="0"/>
    <n v="8.409E-4"/>
    <n v="9.9905859374999993E-3"/>
    <n v="0"/>
    <n v="0"/>
    <n v="100"/>
    <n v="3.37"/>
    <n v="260"/>
    <n v="45"/>
    <n v="1"/>
    <n v="0"/>
    <n v="11170.646616541353"/>
    <n v="1264.6015037593984"/>
    <n v="64.099999999999994"/>
    <n v="100"/>
    <n v="53.35"/>
    <n v="36.6"/>
    <s v=""/>
    <n v="81.510000000000005"/>
    <n v="0.19"/>
    <n v="0.1"/>
    <n v="0"/>
    <n v="0.8"/>
    <n v="0"/>
    <s v=""/>
    <n v="0"/>
    <m/>
    <n v="0"/>
    <n v="7.7"/>
    <n v="88"/>
    <n v="88"/>
    <n v="82.7"/>
    <n v="9.5"/>
    <n v="0"/>
    <n v="0"/>
    <n v="2"/>
    <n v="0"/>
    <n v="0"/>
    <n v="4"/>
    <n v="228.8"/>
    <n v="228.8"/>
  </r>
  <r>
    <x v="17"/>
    <x v="5"/>
    <n v="353620811"/>
    <s v="Pariquera-Açu"/>
    <n v="0.40552769778159398"/>
    <n v="18859"/>
    <n v="13143"/>
    <n v="5716"/>
    <n v="52.430999999999997"/>
    <n v="69.69"/>
    <n v="3.6628399999999998E-2"/>
    <n v="3.2213800000000001E-2"/>
    <n v="4.4145999999999994E-3"/>
    <n v="0"/>
    <n v="3.4719999999999998E-4"/>
    <n v="1.2760000000000001E-4"/>
    <n v="2.8741600000000003E-2"/>
    <n v="7.4119999999999993E-3"/>
    <n v="4.103412814351852E-2"/>
    <n v="18"/>
    <n v="41.67"/>
    <n v="58.33"/>
    <n v="9.32"/>
    <n v="718"/>
    <n v="333"/>
    <n v="5"/>
    <n v="0"/>
    <n v="18210.246566626014"/>
    <n v="2341.0785301447586"/>
    <n v="71.48"/>
    <n v="100"/>
    <n v="58.88"/>
    <n v="23.67"/>
    <n v="0"/>
    <n v="100"/>
    <n v="0.77"/>
    <n v="0.3"/>
    <n v="1"/>
    <n v="0.3"/>
    <n v="3"/>
    <n v="17.6819407008086"/>
    <n v="0"/>
    <m/>
    <n v="15"/>
    <n v="8.6"/>
    <n v="80"/>
    <n v="80"/>
    <n v="53.6"/>
    <n v="6.7"/>
    <n v="0"/>
    <n v="0"/>
    <n v="5"/>
    <n v="0"/>
    <n v="10"/>
    <n v="14"/>
    <n v="574.4"/>
    <n v="574.4"/>
  </r>
  <r>
    <x v="10"/>
    <x v="5"/>
    <n v="353625715"/>
    <s v="Parisi"/>
    <n v="0.24747598704870599"/>
    <n v="2048"/>
    <n v="1687"/>
    <n v="361"/>
    <n v="24.234000000000002"/>
    <n v="82.37"/>
    <n v="2.3767199999999999E-2"/>
    <n v="1.5410799999999999E-2"/>
    <n v="8.3563999999999999E-3"/>
    <n v="0"/>
    <n v="1.2731000000000001E-3"/>
    <n v="2.5460000000000001E-4"/>
    <n v="1.7725600000000001E-2"/>
    <n v="4.5138999999999995E-3"/>
    <n v="4.3109333333333335E-3"/>
    <n v="1"/>
    <n v="37.5"/>
    <n v="62.5"/>
    <n v="1.21"/>
    <n v="93"/>
    <n v="7"/>
    <n v="0"/>
    <n v="0"/>
    <n v="10008.984375"/>
    <n v="1077.8906249999998"/>
    <n v="80.83"/>
    <n v="80.83"/>
    <n v="80.83"/>
    <n v="19.73"/>
    <n v="15.3061224489796"/>
    <n v="100"/>
    <n v="11.32"/>
    <n v="3.7"/>
    <n v="11"/>
    <n v="11.9"/>
    <n v="0"/>
    <s v=""/>
    <n v="0"/>
    <m/>
    <n v="0"/>
    <n v="8.6999999999999993"/>
    <n v="100"/>
    <n v="100"/>
    <n v="92.5"/>
    <n v="10"/>
    <n v="0"/>
    <n v="0"/>
    <n v="0"/>
    <n v="23.196832859086971"/>
    <n v="3"/>
    <n v="5"/>
    <n v="93"/>
    <n v="93"/>
  </r>
  <r>
    <x v="11"/>
    <x v="5"/>
    <n v="35363078"/>
    <s v="Patrocínio Paulista"/>
    <n v="1.2231401463075999"/>
    <n v="13750"/>
    <n v="11420"/>
    <n v="2330"/>
    <n v="22.911999999999999"/>
    <n v="83.05"/>
    <n v="0.23551340000000001"/>
    <n v="0.21111680000000002"/>
    <n v="2.4396600000000001E-2"/>
    <n v="0.81"/>
    <n v="1.45833E-2"/>
    <n v="2.1904200000000002E-2"/>
    <n v="0.19718160000000001"/>
    <n v="1.8443000000000001E-3"/>
    <n v="4.1854745370370372E-2"/>
    <n v="11"/>
    <n v="78.260000000000005"/>
    <n v="21.74"/>
    <n v="7.97"/>
    <n v="615"/>
    <n v="123"/>
    <n v="0"/>
    <n v="1"/>
    <n v="22109.602909090911"/>
    <n v="2706.3621818181819"/>
    <n v="100"/>
    <n v="80.760000000000005"/>
    <n v="100"/>
    <n v="52.12"/>
    <n v="31.751824817518202"/>
    <n v="100"/>
    <n v="7.8"/>
    <n v="2.4"/>
    <n v="11.5"/>
    <n v="2.1"/>
    <n v="0"/>
    <n v="0.65"/>
    <n v="0"/>
    <m/>
    <n v="0"/>
    <n v="9"/>
    <n v="100"/>
    <n v="100"/>
    <n v="80"/>
    <n v="10"/>
    <n v="0"/>
    <n v="1"/>
    <n v="7"/>
    <n v="35.83823021085378"/>
    <n v="36"/>
    <n v="10"/>
    <n v="615"/>
    <n v="615"/>
  </r>
  <r>
    <x v="0"/>
    <x v="5"/>
    <n v="353640620"/>
    <s v="Paulicéia"/>
    <n v="1.49178483591235"/>
    <n v="6757"/>
    <n v="5842"/>
    <n v="915"/>
    <n v="18.071999999999999"/>
    <n v="86.46"/>
    <n v="0.12305739999999997"/>
    <n v="0"/>
    <n v="0.12305739999999997"/>
    <n v="0.02"/>
    <n v="8.9119999999999998E-4"/>
    <n v="0.11566269999999999"/>
    <n v="8.3339999999999998E-4"/>
    <n v="5.6701000000000017E-3"/>
    <n v="1.7596354166666668E-2"/>
    <n v="0"/>
    <n v="0"/>
    <n v="100"/>
    <n v="4.0599999999999996"/>
    <n v="313"/>
    <n v="193"/>
    <n v="0"/>
    <n v="0"/>
    <n v="12648.003551872132"/>
    <n v="1586.8343939618169"/>
    <n v="100"/>
    <n v="83.14"/>
    <n v="45.72"/>
    <n v="30.56"/>
    <n v="82.139667797821005"/>
    <n v="100"/>
    <n v="10.89"/>
    <n v="4.5"/>
    <n v="0"/>
    <n v="36.200000000000003"/>
    <n v="0"/>
    <s v=""/>
    <n v="0"/>
    <m/>
    <n v="0"/>
    <n v="8.6999999999999993"/>
    <n v="55"/>
    <n v="55"/>
    <n v="38.299999999999997"/>
    <n v="5.3"/>
    <n v="0"/>
    <n v="0"/>
    <n v="1"/>
    <n v="5.6829954121651616"/>
    <n v="0"/>
    <n v="21"/>
    <n v="172.15"/>
    <n v="172.15"/>
  </r>
  <r>
    <x v="6"/>
    <x v="5"/>
    <n v="35365055"/>
    <s v="Paulínia"/>
    <n v="3.6793967147685298"/>
    <n v="95033"/>
    <n v="94945"/>
    <n v="88"/>
    <n v="682.07100000000003"/>
    <n v="99.91"/>
    <n v="3.3701615000000009"/>
    <n v="3.2746090000000008"/>
    <n v="9.5552499999999929E-2"/>
    <n v="0"/>
    <n v="2.2409723000000001"/>
    <n v="1.0070865"/>
    <n v="1.8008699999999999E-2"/>
    <n v="0.10409399999999994"/>
    <n v="0.28927869212962964"/>
    <n v="26"/>
    <n v="17.39"/>
    <n v="82.61"/>
    <n v="78.09"/>
    <n v="5271"/>
    <n v="1182"/>
    <n v="71"/>
    <n v="1"/>
    <n v="537.58504940389128"/>
    <n v="69.686950848652558"/>
    <n v="100"/>
    <m/>
    <n v="100"/>
    <n v="29.75"/>
    <n v="18.267132256656499"/>
    <n v="100"/>
    <n v="552.49"/>
    <n v="208"/>
    <n v="818.7"/>
    <n v="45.5"/>
    <s v=""/>
    <s v=""/>
    <n v="0"/>
    <m/>
    <s v=""/>
    <n v="9.8000000000000007"/>
    <n v="93"/>
    <n v="90.21"/>
    <n v="77.599999999999994"/>
    <n v="8.4"/>
    <n v="5"/>
    <n v="1"/>
    <n v="53"/>
    <n v="774.68547147460765"/>
    <n v="36"/>
    <n v="171"/>
    <n v="4902.03"/>
    <n v="4754.9691000000003"/>
  </r>
  <r>
    <x v="5"/>
    <x v="5"/>
    <n v="353657017"/>
    <s v="Paulistânia"/>
    <n v="-6.7279910452189298E-2"/>
    <n v="1777"/>
    <n v="1303"/>
    <n v="474"/>
    <n v="6.9269999999999996"/>
    <n v="73.33"/>
    <n v="0.1011592"/>
    <n v="5.5414999999999987E-3"/>
    <n v="9.56177E-2"/>
    <n v="0"/>
    <n v="2.5041999999999998E-3"/>
    <n v="0"/>
    <n v="9.737019999999999E-2"/>
    <n v="1.2848E-3"/>
    <n v="2.9945226562499996E-3"/>
    <n v="5"/>
    <n v="50"/>
    <n v="50"/>
    <n v="0.88"/>
    <n v="68"/>
    <n v="21"/>
    <n v="0"/>
    <n v="0"/>
    <n v="42769.701744513222"/>
    <n v="4614.1586944288129"/>
    <n v="64.709999999999994"/>
    <n v="100"/>
    <n v="63.78"/>
    <n v="13.89"/>
    <s v=""/>
    <n v="94.97"/>
    <n v="7.97"/>
    <n v="4.2"/>
    <n v="0.5"/>
    <n v="36.799999999999997"/>
    <n v="0"/>
    <s v=""/>
    <n v="0"/>
    <m/>
    <n v="0"/>
    <n v="8.6"/>
    <n v="86"/>
    <n v="86"/>
    <n v="69.099999999999994"/>
    <n v="7.6"/>
    <n v="0"/>
    <n v="0"/>
    <n v="10"/>
    <n v="100.18291208245056"/>
    <n v="9"/>
    <n v="9"/>
    <n v="58.48"/>
    <n v="58.48"/>
  </r>
  <r>
    <x v="10"/>
    <x v="5"/>
    <n v="353660415"/>
    <s v="Paulo de Faria"/>
    <n v="-4.0901046848851298E-2"/>
    <n v="8538"/>
    <n v="7774"/>
    <n v="764"/>
    <n v="11.525"/>
    <n v="91.05"/>
    <n v="0.23970800000000003"/>
    <n v="0.22513050000000004"/>
    <n v="1.4577500000000002E-2"/>
    <n v="0.25"/>
    <n v="2.5305600000000001E-2"/>
    <n v="2.0486000000000002E-3"/>
    <n v="0.21058870000000002"/>
    <n v="1.7650999999999999E-3"/>
    <n v="1.9777476562499997E-2"/>
    <n v="8"/>
    <n v="60"/>
    <n v="40"/>
    <n v="5.64"/>
    <n v="435"/>
    <n v="114"/>
    <n v="0"/>
    <n v="0"/>
    <n v="21090.484891075193"/>
    <n v="2253.0990864371051"/>
    <n v="88.95"/>
    <m/>
    <n v="87.27"/>
    <n v="18.12"/>
    <n v="30.869565217391301"/>
    <n v="98.58"/>
    <n v="13.1"/>
    <n v="4.2"/>
    <n v="18.5"/>
    <n v="2.4"/>
    <s v=""/>
    <s v=""/>
    <n v="0"/>
    <m/>
    <s v=""/>
    <n v="7.2"/>
    <n v="97"/>
    <n v="97"/>
    <n v="73.8"/>
    <n v="8.1999999999999993"/>
    <n v="0"/>
    <n v="0"/>
    <n v="3"/>
    <n v="126.40641955001688"/>
    <n v="12"/>
    <n v="8"/>
    <n v="421.95"/>
    <n v="421.95"/>
  </r>
  <r>
    <x v="7"/>
    <x v="5"/>
    <n v="353670313"/>
    <s v="Pederneiras"/>
    <n v="1.0994839657942199"/>
    <n v="43608"/>
    <n v="40555"/>
    <n v="3053"/>
    <n v="59.804000000000002"/>
    <n v="93"/>
    <n v="0.71202190000000043"/>
    <n v="0.12495830000000001"/>
    <n v="0.58706360000000046"/>
    <n v="0"/>
    <n v="0.20421290000000003"/>
    <n v="0.3712515999999999"/>
    <n v="9.3258799999999989E-2"/>
    <n v="4.32986E-2"/>
    <n v="0.13274194444444445"/>
    <n v="4"/>
    <n v="23.94"/>
    <n v="76.06"/>
    <n v="33.409999999999997"/>
    <n v="2255"/>
    <n v="477"/>
    <n v="1"/>
    <n v="0"/>
    <n v="4324.5569620253164"/>
    <n v="455.59713813979079"/>
    <n v="100"/>
    <n v="92.4"/>
    <n v="97.25"/>
    <n v="42.35"/>
    <s v=""/>
    <n v="100"/>
    <n v="23.04"/>
    <n v="11.9"/>
    <n v="5.0999999999999996"/>
    <n v="93.2"/>
    <n v="0"/>
    <s v=""/>
    <n v="0"/>
    <m/>
    <n v="0"/>
    <n v="8"/>
    <n v="97"/>
    <n v="97"/>
    <n v="78.8"/>
    <n v="8.4"/>
    <n v="0"/>
    <n v="0"/>
    <n v="15"/>
    <n v="153.68164211680556"/>
    <n v="17"/>
    <n v="54"/>
    <n v="2187.35"/>
    <n v="2187.35"/>
  </r>
  <r>
    <x v="6"/>
    <x v="5"/>
    <n v="35368025"/>
    <s v="Pedra Bela"/>
    <n v="0.33788423806697698"/>
    <n v="5879"/>
    <n v="1573"/>
    <n v="4306"/>
    <n v="37.402999999999999"/>
    <n v="26.76"/>
    <n v="2.253730000000001E-2"/>
    <n v="2.0394800000000008E-2"/>
    <n v="2.1425000000000016E-3"/>
    <n v="0"/>
    <n v="0"/>
    <n v="4.3790000000000009E-3"/>
    <n v="1.5565100000000002E-2"/>
    <n v="2.5932000000000025E-3"/>
    <n v="3.7509244791666665E-3"/>
    <n v="5"/>
    <n v="27.47"/>
    <n v="72.53"/>
    <n v="1.05"/>
    <n v="81"/>
    <n v="81"/>
    <n v="0"/>
    <n v="0"/>
    <n v="9977.3703010716108"/>
    <n v="1341.0443953053236"/>
    <n v="24.5"/>
    <n v="100"/>
    <n v="20.23"/>
    <n v="12.5"/>
    <n v="0"/>
    <n v="98.34"/>
    <n v="3.17"/>
    <n v="1.2"/>
    <n v="4.4000000000000004"/>
    <n v="0.9"/>
    <s v=""/>
    <s v=""/>
    <n v="0"/>
    <m/>
    <s v=""/>
    <n v="7.3"/>
    <n v="84"/>
    <n v="0"/>
    <n v="0"/>
    <n v="1.3"/>
    <n v="0"/>
    <n v="0"/>
    <n v="10"/>
    <n v="0"/>
    <n v="25"/>
    <n v="66"/>
    <n v="68.040000000000006"/>
    <n v="0"/>
  </r>
  <r>
    <x v="10"/>
    <x v="5"/>
    <n v="353690115"/>
    <s v="Pedranópolis"/>
    <n v="-0.70623773292873804"/>
    <n v="2478"/>
    <n v="1563"/>
    <n v="915"/>
    <n v="9.5310000000000006"/>
    <n v="63.08"/>
    <n v="2.9833999999999999E-2"/>
    <n v="2.69965E-2"/>
    <n v="2.8375000000000006E-3"/>
    <n v="0.01"/>
    <n v="1.929E-4"/>
    <n v="0"/>
    <n v="2.9600600000000001E-2"/>
    <n v="4.0500000000000002E-5"/>
    <n v="4.7733765624999999E-3"/>
    <n v="1"/>
    <n v="44.44"/>
    <n v="55.56"/>
    <n v="1.1200000000000001"/>
    <n v="86"/>
    <n v="26"/>
    <n v="0"/>
    <n v="0"/>
    <n v="25452.78450363196"/>
    <n v="2672.5423728813562"/>
    <n v="73.97"/>
    <n v="77.819999999999993"/>
    <n v="64.510000000000005"/>
    <n v="17.670000000000002"/>
    <s v=""/>
    <n v="100"/>
    <n v="4.66"/>
    <n v="1.5"/>
    <n v="6.3"/>
    <n v="1.4"/>
    <s v=""/>
    <s v=""/>
    <n v="0"/>
    <m/>
    <s v=""/>
    <n v="10"/>
    <n v="88"/>
    <n v="88"/>
    <n v="69.8"/>
    <n v="7.9"/>
    <n v="0"/>
    <n v="0"/>
    <n v="1"/>
    <n v="0"/>
    <n v="4"/>
    <n v="5"/>
    <n v="75.680000000000007"/>
    <n v="75.680000000000007"/>
  </r>
  <r>
    <x v="11"/>
    <x v="5"/>
    <n v="35370088"/>
    <s v="Pedregulho"/>
    <n v="0.399202979761548"/>
    <n v="16002"/>
    <n v="11886"/>
    <n v="4116"/>
    <n v="22.797999999999998"/>
    <n v="74.28"/>
    <n v="0.36728990000000017"/>
    <n v="0.33762270000000016"/>
    <n v="2.9667199999999991E-2"/>
    <n v="0.22"/>
    <n v="3.2573400000000009E-2"/>
    <n v="1.4813999999999999E-3"/>
    <n v="0.33019960000000026"/>
    <n v="3.0355000000000004E-3"/>
    <n v="3.8261541354166657E-2"/>
    <n v="19"/>
    <n v="60.61"/>
    <n v="39.39"/>
    <n v="8.5299999999999994"/>
    <n v="658"/>
    <n v="157"/>
    <n v="2"/>
    <n v="0"/>
    <n v="22486.299212598424"/>
    <n v="2759.0551181102364"/>
    <n v="78.55"/>
    <m/>
    <n v="74.64"/>
    <n v="26.86"/>
    <s v=""/>
    <n v="100"/>
    <n v="10.29"/>
    <n v="3.2"/>
    <n v="15.6"/>
    <n v="2.1"/>
    <s v=""/>
    <s v=""/>
    <n v="0"/>
    <m/>
    <s v=""/>
    <n v="10"/>
    <n v="94"/>
    <n v="94"/>
    <n v="76.099999999999994"/>
    <n v="8.4"/>
    <n v="0"/>
    <n v="0"/>
    <n v="6"/>
    <n v="86.248485638716488"/>
    <n v="40"/>
    <n v="26"/>
    <n v="618.52"/>
    <n v="618.52"/>
  </r>
  <r>
    <x v="6"/>
    <x v="5"/>
    <n v="35371075"/>
    <s v="Pedreira"/>
    <n v="1.4106171401543099"/>
    <n v="44259"/>
    <n v="43887"/>
    <n v="372"/>
    <n v="403.41800000000001"/>
    <n v="99.16"/>
    <n v="0.27839009999999992"/>
    <n v="0.26047789999999993"/>
    <n v="1.7912200000000003E-2"/>
    <n v="0"/>
    <n v="0.16041669999999997"/>
    <n v="0.11208100000000001"/>
    <n v="9.2599999999999996E-4"/>
    <n v="4.9663999999999993E-3"/>
    <n v="0.13359189834722221"/>
    <n v="24"/>
    <n v="32.61"/>
    <n v="67.39"/>
    <n v="36.159999999999997"/>
    <n v="2440"/>
    <n v="1020"/>
    <n v="10"/>
    <n v="0"/>
    <n v="912.04229648207149"/>
    <n v="121.13061750152509"/>
    <n v="99.16"/>
    <n v="99.16"/>
    <n v="98"/>
    <n v="57.84"/>
    <s v=""/>
    <n v="100"/>
    <n v="58"/>
    <n v="21.7"/>
    <n v="84"/>
    <n v="10.5"/>
    <n v="3"/>
    <s v=""/>
    <n v="0"/>
    <m/>
    <n v="0"/>
    <n v="7.7"/>
    <n v="98"/>
    <n v="88.2"/>
    <n v="58.2"/>
    <n v="7.1"/>
    <n v="1"/>
    <n v="0"/>
    <n v="61"/>
    <n v="119.76774189115855"/>
    <n v="15"/>
    <n v="31"/>
    <n v="2391.1999999999998"/>
    <n v="2152.08"/>
  </r>
  <r>
    <x v="5"/>
    <x v="5"/>
    <n v="353715617"/>
    <s v="Pedrinhas Paulista"/>
    <n v="0.21412265845501799"/>
    <n v="2977"/>
    <n v="2554"/>
    <n v="423"/>
    <n v="19.564"/>
    <n v="85.79"/>
    <n v="5.3606900000000006E-2"/>
    <n v="4.5456000000000003E-2"/>
    <n v="8.1509000000000043E-3"/>
    <n v="0.2"/>
    <n v="6.2059999999999997E-3"/>
    <n v="0"/>
    <n v="4.6676999999999996E-2"/>
    <n v="7.2389999999999998E-4"/>
    <n v="6.6873963541666673E-3"/>
    <n v="0"/>
    <n v="35.29"/>
    <n v="64.709999999999994"/>
    <n v="1.81"/>
    <n v="140"/>
    <n v="17"/>
    <n v="1"/>
    <n v="0"/>
    <n v="15148.29694323144"/>
    <n v="1694.9143432986232"/>
    <n v="86.26"/>
    <n v="91.18"/>
    <n v="85.35"/>
    <n v="14.66"/>
    <n v="79.069767441860506"/>
    <n v="100"/>
    <n v="7.05"/>
    <n v="3.7"/>
    <n v="7.6"/>
    <n v="5.0999999999999996"/>
    <n v="0"/>
    <n v="0"/>
    <n v="0"/>
    <m/>
    <n v="0"/>
    <n v="9.5"/>
    <n v="98"/>
    <n v="98"/>
    <n v="87.9"/>
    <n v="10"/>
    <n v="1"/>
    <n v="0"/>
    <n v="0"/>
    <n v="89.721016704230848"/>
    <n v="6"/>
    <n v="11"/>
    <n v="137.19999999999999"/>
    <n v="137.19999999999999"/>
  </r>
  <r>
    <x v="17"/>
    <x v="5"/>
    <n v="353720611"/>
    <s v="Pedro de Toledo"/>
    <n v="0.80220919588256401"/>
    <n v="10574"/>
    <n v="7383"/>
    <n v="3191"/>
    <n v="15.756"/>
    <n v="69.819999999999993"/>
    <n v="2.76752E-2"/>
    <n v="2.7617300000000001E-2"/>
    <n v="5.7899999999999998E-5"/>
    <n v="0"/>
    <n v="2.1972200000000001E-2"/>
    <n v="0"/>
    <n v="5.0667000000000004E-3"/>
    <n v="6.3630000000000002E-4"/>
    <n v="1.6117089062499999E-2"/>
    <n v="10"/>
    <n v="85.71"/>
    <n v="14.29"/>
    <n v="5.29"/>
    <n v="408"/>
    <n v="188"/>
    <n v="1"/>
    <n v="0"/>
    <n v="60632.388878380938"/>
    <n v="7813.9133724229214"/>
    <n v="58.53"/>
    <n v="72.95"/>
    <n v="33.25"/>
    <n v="23.1"/>
    <n v="0"/>
    <n v="84.92"/>
    <n v="0.31"/>
    <n v="0.1"/>
    <n v="0.4"/>
    <n v="0"/>
    <s v=""/>
    <s v=""/>
    <n v="0"/>
    <m/>
    <s v=""/>
    <n v="7.7"/>
    <n v="62"/>
    <n v="62"/>
    <n v="53.9"/>
    <n v="6.4"/>
    <n v="0"/>
    <n v="0"/>
    <n v="16"/>
    <n v="136.50107606086203"/>
    <n v="6"/>
    <n v="1"/>
    <n v="252.96"/>
    <n v="252.96"/>
  </r>
  <r>
    <x v="12"/>
    <x v="5"/>
    <n v="353730519"/>
    <s v="Penápolis"/>
    <n v="0.529412597643097"/>
    <n v="59749"/>
    <n v="57551"/>
    <n v="2198"/>
    <n v="84.331999999999994"/>
    <n v="96.32"/>
    <n v="0.91209580000000012"/>
    <n v="0.88901390000000013"/>
    <n v="2.3081899999999995E-2"/>
    <n v="0"/>
    <n v="0.19342590000000001"/>
    <n v="0.68611040000000034"/>
    <n v="2.7752300000000001E-2"/>
    <n v="4.8071999999999967E-3"/>
    <n v="0.17370866879282407"/>
    <n v="19"/>
    <n v="20.29"/>
    <n v="79.709999999999994"/>
    <n v="47.43"/>
    <n v="3201"/>
    <n v="960"/>
    <n v="4"/>
    <n v="2"/>
    <n v="2765.7139031615593"/>
    <n v="216.40127868248837"/>
    <n v="95.51"/>
    <n v="95.51"/>
    <n v="95.51"/>
    <n v="24.36"/>
    <s v=""/>
    <n v="100"/>
    <n v="55.28"/>
    <n v="17.399999999999999"/>
    <n v="71.7"/>
    <n v="5.6"/>
    <s v=""/>
    <s v=""/>
    <n v="0"/>
    <m/>
    <s v=""/>
    <n v="8.4"/>
    <n v="100"/>
    <n v="100"/>
    <n v="70"/>
    <n v="7.8"/>
    <n v="0"/>
    <n v="2"/>
    <n v="12"/>
    <n v="111.1055661995683"/>
    <n v="14"/>
    <n v="55"/>
    <n v="3201"/>
    <n v="3201"/>
  </r>
  <r>
    <x v="16"/>
    <x v="5"/>
    <n v="353740418"/>
    <s v="Pereira Barreto"/>
    <m/>
    <m/>
    <m/>
    <m/>
    <m/>
    <m/>
    <n v="0"/>
    <n v="0"/>
    <n v="0"/>
    <n v="0.11"/>
    <n v="0"/>
    <n v="0"/>
    <n v="0"/>
    <n v="0"/>
    <n v="0"/>
    <n v="0"/>
    <n v="0"/>
    <n v="0"/>
    <m/>
    <s v=""/>
    <m/>
    <m/>
    <m/>
    <s v=""/>
    <s v=""/>
    <m/>
    <m/>
    <m/>
    <m/>
    <s v=""/>
    <m/>
    <m/>
    <m/>
    <m/>
    <m/>
    <s v=""/>
    <s v=""/>
    <m/>
    <m/>
    <s v=""/>
    <m/>
    <m/>
    <m/>
    <m/>
    <m/>
    <m/>
    <m/>
    <n v="0"/>
    <m/>
    <n v="0"/>
    <n v="0"/>
    <m/>
    <m/>
  </r>
  <r>
    <x v="12"/>
    <x v="5"/>
    <n v="353740419"/>
    <s v="Pereira Barreto"/>
    <n v="6.2518494104768493E-2"/>
    <n v="25199"/>
    <n v="23527"/>
    <n v="1672"/>
    <n v="25.713999999999999"/>
    <n v="93.36"/>
    <n v="0.96361500000000022"/>
    <n v="0.94731680000000018"/>
    <n v="1.6298200000000009E-2"/>
    <n v="0"/>
    <n v="2.0090999999999998E-3"/>
    <n v="3.6488999999999996E-3"/>
    <n v="0.94926520000000014"/>
    <n v="8.6917999999999995E-3"/>
    <n v="7.1366601212962968E-2"/>
    <n v="5"/>
    <n v="26"/>
    <n v="74"/>
    <n v="16.79"/>
    <n v="1295"/>
    <n v="216"/>
    <n v="1"/>
    <n v="0"/>
    <n v="9060.7024088257476"/>
    <n v="713.3425929600379"/>
    <n v="93.04"/>
    <n v="92.99"/>
    <n v="89.3"/>
    <n v="20"/>
    <s v=""/>
    <n v="99.95"/>
    <n v="42.26"/>
    <n v="13.3"/>
    <n v="55.4"/>
    <n v="2.9"/>
    <s v=""/>
    <s v=""/>
    <n v="0"/>
    <m/>
    <s v=""/>
    <n v="9"/>
    <n v="98"/>
    <n v="98"/>
    <n v="83.3"/>
    <n v="10"/>
    <n v="0"/>
    <n v="0"/>
    <n v="7"/>
    <n v="2.8024313418427469"/>
    <n v="13"/>
    <n v="37"/>
    <n v="1269.0999999999999"/>
    <n v="1269.0999999999999"/>
  </r>
  <r>
    <x v="8"/>
    <x v="5"/>
    <n v="353750310"/>
    <s v="Pereiras"/>
    <n v="1.61934617519357"/>
    <n v="7965"/>
    <n v="5319"/>
    <n v="2646"/>
    <n v="35.853000000000002"/>
    <n v="66.78"/>
    <n v="3.9468200000000002E-2"/>
    <n v="2.8361999999999998E-2"/>
    <n v="1.1106200000000002E-2"/>
    <n v="0"/>
    <n v="2.83564E-2"/>
    <n v="1.08643E-2"/>
    <n v="0"/>
    <n v="2.475E-4"/>
    <n v="1.44987890625E-2"/>
    <n v="8"/>
    <n v="30"/>
    <n v="70"/>
    <n v="3.84"/>
    <n v="296"/>
    <n v="80"/>
    <n v="0"/>
    <n v="0"/>
    <n v="7918.6440677966102"/>
    <n v="1187.7966101694915"/>
    <n v="69.900000000000006"/>
    <n v="97.41"/>
    <n v="69.900000000000006"/>
    <n v="23.96"/>
    <s v=""/>
    <n v="99.98"/>
    <n v="5.48"/>
    <n v="2"/>
    <n v="6.8"/>
    <n v="3.7"/>
    <s v=""/>
    <s v=""/>
    <n v="0"/>
    <m/>
    <s v=""/>
    <n v="10"/>
    <n v="100"/>
    <n v="100"/>
    <n v="73"/>
    <n v="8.1"/>
    <n v="0"/>
    <n v="0"/>
    <n v="27"/>
    <n v="193.11957625771549"/>
    <n v="3"/>
    <n v="7"/>
    <n v="296"/>
    <n v="296"/>
  </r>
  <r>
    <x v="19"/>
    <x v="5"/>
    <n v="35376027"/>
    <s v="Peruíbe"/>
    <n v="1.2205723570779801"/>
    <n v="62977"/>
    <n v="62460"/>
    <n v="517"/>
    <n v="193.05699999999999"/>
    <n v="99.18"/>
    <n v="0.1494955"/>
    <n v="0.14930450000000001"/>
    <n v="1.9099999999999998E-4"/>
    <n v="0"/>
    <n v="0.14905560000000001"/>
    <n v="1.7359999999999999E-4"/>
    <n v="2.0829999999999999E-4"/>
    <n v="5.8E-5"/>
    <n v="0.17732326012731481"/>
    <n v="4"/>
    <n v="80"/>
    <n v="20"/>
    <n v="51.6"/>
    <n v="3483"/>
    <n v="1278"/>
    <n v="7"/>
    <n v="0"/>
    <n v="8763.1992632230813"/>
    <n v="1116.6819632564268"/>
    <n v="92.5"/>
    <m/>
    <n v="70.819999999999993"/>
    <n v="33.18"/>
    <s v=""/>
    <n v="93.55"/>
    <n v="2.25"/>
    <n v="0.9"/>
    <n v="3.4"/>
    <n v="0"/>
    <n v="6"/>
    <s v=""/>
    <n v="1.5878812899947601"/>
    <m/>
    <n v="36"/>
    <n v="7.1"/>
    <n v="74"/>
    <n v="74"/>
    <n v="63.3"/>
    <n v="7.2"/>
    <n v="0"/>
    <n v="0"/>
    <n v="15"/>
    <n v="84.027329462034899"/>
    <n v="8"/>
    <n v="2"/>
    <n v="2577.42"/>
    <n v="2577.42"/>
  </r>
  <r>
    <x v="17"/>
    <x v="5"/>
    <n v="353760211"/>
    <s v="Peruíbe"/>
    <m/>
    <m/>
    <m/>
    <m/>
    <m/>
    <m/>
    <n v="0"/>
    <n v="0"/>
    <n v="0"/>
    <n v="0"/>
    <n v="0"/>
    <n v="0"/>
    <n v="0"/>
    <n v="0"/>
    <n v="0"/>
    <n v="0"/>
    <n v="0"/>
    <n v="0"/>
    <m/>
    <s v=""/>
    <m/>
    <m/>
    <m/>
    <s v=""/>
    <s v=""/>
    <m/>
    <m/>
    <m/>
    <m/>
    <n v="0"/>
    <m/>
    <m/>
    <m/>
    <m/>
    <m/>
    <s v=""/>
    <s v=""/>
    <m/>
    <m/>
    <s v=""/>
    <m/>
    <m/>
    <m/>
    <m/>
    <m/>
    <m/>
    <m/>
    <n v="0"/>
    <m/>
    <n v="0"/>
    <n v="0"/>
    <m/>
    <m/>
  </r>
  <r>
    <x v="0"/>
    <x v="5"/>
    <n v="353770120"/>
    <s v="Piacatu"/>
    <n v="1.2478093916777899"/>
    <n v="5599"/>
    <n v="5058"/>
    <n v="541"/>
    <n v="24.077999999999999"/>
    <n v="90.34"/>
    <n v="2.5691499999999999E-2"/>
    <n v="1.3072299999999999E-2"/>
    <n v="1.2619199999999999E-2"/>
    <n v="0"/>
    <n v="1.25139E-2"/>
    <n v="0"/>
    <n v="1.3128999999999998E-2"/>
    <n v="4.8600000000000002E-5"/>
    <n v="1.4026661458333334E-2"/>
    <n v="9"/>
    <n v="46.15"/>
    <n v="53.85"/>
    <n v="3.54"/>
    <n v="273"/>
    <n v="57"/>
    <n v="1"/>
    <n v="0"/>
    <n v="9575.1384175745661"/>
    <n v="1182.8112162886227"/>
    <n v="96.2"/>
    <n v="92.35"/>
    <n v="94.91"/>
    <n v="23.91"/>
    <s v=""/>
    <n v="100"/>
    <n v="3.62"/>
    <n v="1.5"/>
    <n v="2.6"/>
    <n v="6"/>
    <n v="1"/>
    <n v="0"/>
    <n v="0"/>
    <m/>
    <n v="0"/>
    <n v="8"/>
    <n v="100"/>
    <n v="100"/>
    <n v="79.099999999999994"/>
    <n v="8.3000000000000007"/>
    <n v="0"/>
    <n v="0"/>
    <n v="2"/>
    <n v="92.680642778874599"/>
    <n v="6"/>
    <n v="7"/>
    <n v="273"/>
    <n v="273"/>
  </r>
  <r>
    <x v="8"/>
    <x v="5"/>
    <n v="353780010"/>
    <s v="Piedade"/>
    <n v="0.26921578233216598"/>
    <n v="52776"/>
    <n v="24464"/>
    <n v="28312"/>
    <n v="70.789000000000001"/>
    <n v="46.35"/>
    <n v="0.29023259999999934"/>
    <n v="0.28842959999999934"/>
    <n v="1.8029999999999999E-3"/>
    <n v="0"/>
    <n v="8.3088899999999993E-2"/>
    <n v="1.4844000000000001E-3"/>
    <n v="0.20303399999999988"/>
    <n v="2.6253000000000005E-3"/>
    <n v="8.6429251666666665E-2"/>
    <n v="150"/>
    <n v="87.88"/>
    <n v="12.12"/>
    <n v="17.45"/>
    <n v="1346"/>
    <n v="695"/>
    <n v="5"/>
    <n v="0"/>
    <n v="5736.4256480218282"/>
    <n v="794.73396998635747"/>
    <n v="53.8"/>
    <n v="47.34"/>
    <n v="31.39"/>
    <n v="40.369999999999997"/>
    <n v="15.094339622641501"/>
    <n v="100"/>
    <n v="8.74"/>
    <n v="3.5"/>
    <n v="13.2"/>
    <n v="0.2"/>
    <n v="1"/>
    <s v=""/>
    <n v="0"/>
    <m/>
    <n v="4"/>
    <n v="9.5"/>
    <n v="56"/>
    <n v="53.76"/>
    <n v="48.4"/>
    <n v="5.9"/>
    <n v="1"/>
    <n v="0"/>
    <n v="10"/>
    <n v="96.03230202675789"/>
    <n v="145"/>
    <n v="20"/>
    <n v="753.76"/>
    <n v="723.6096"/>
  </r>
  <r>
    <x v="17"/>
    <x v="5"/>
    <n v="353780011"/>
    <s v="Piedade"/>
    <m/>
    <m/>
    <m/>
    <m/>
    <m/>
    <m/>
    <n v="3.4874799999999991E-2"/>
    <n v="3.4874799999999991E-2"/>
    <n v="0"/>
    <n v="0"/>
    <n v="0"/>
    <n v="0"/>
    <n v="3.4824999999999995E-2"/>
    <n v="4.9799999999999998E-5"/>
    <n v="0"/>
    <n v="7"/>
    <n v="100"/>
    <n v="0"/>
    <m/>
    <s v=""/>
    <m/>
    <m/>
    <m/>
    <s v=""/>
    <s v=""/>
    <m/>
    <m/>
    <m/>
    <m/>
    <n v="0"/>
    <m/>
    <m/>
    <m/>
    <m/>
    <m/>
    <s v=""/>
    <s v=""/>
    <m/>
    <m/>
    <s v=""/>
    <m/>
    <m/>
    <m/>
    <m/>
    <m/>
    <m/>
    <m/>
    <n v="0"/>
    <m/>
    <n v="6"/>
    <n v="0"/>
    <m/>
    <m/>
  </r>
  <r>
    <x v="14"/>
    <x v="5"/>
    <n v="353780014"/>
    <s v="Piedade"/>
    <m/>
    <m/>
    <m/>
    <m/>
    <m/>
    <m/>
    <n v="1.3818799999999999E-2"/>
    <n v="1.27701E-2"/>
    <n v="1.0487000000000001E-3"/>
    <n v="0"/>
    <n v="1.0487000000000001E-3"/>
    <n v="0"/>
    <n v="1.27701E-2"/>
    <n v="0"/>
    <n v="0"/>
    <n v="8"/>
    <n v="88.89"/>
    <n v="11.11"/>
    <m/>
    <s v=""/>
    <m/>
    <m/>
    <m/>
    <s v=""/>
    <s v=""/>
    <m/>
    <m/>
    <m/>
    <m/>
    <s v=""/>
    <m/>
    <m/>
    <m/>
    <m/>
    <m/>
    <s v=""/>
    <s v=""/>
    <m/>
    <m/>
    <s v=""/>
    <m/>
    <m/>
    <m/>
    <m/>
    <m/>
    <m/>
    <m/>
    <n v="0"/>
    <m/>
    <n v="8"/>
    <n v="1"/>
    <m/>
    <m/>
  </r>
  <r>
    <x v="8"/>
    <x v="5"/>
    <n v="353790910"/>
    <s v="Pilar do Sul"/>
    <m/>
    <m/>
    <m/>
    <m/>
    <m/>
    <m/>
    <n v="0"/>
    <n v="0"/>
    <n v="0"/>
    <n v="0"/>
    <n v="0"/>
    <n v="0"/>
    <n v="0"/>
    <n v="0"/>
    <n v="0"/>
    <n v="0"/>
    <n v="0"/>
    <n v="0"/>
    <m/>
    <s v=""/>
    <m/>
    <m/>
    <m/>
    <s v=""/>
    <s v=""/>
    <m/>
    <m/>
    <m/>
    <m/>
    <s v=""/>
    <m/>
    <m/>
    <m/>
    <m/>
    <m/>
    <s v=""/>
    <s v=""/>
    <m/>
    <m/>
    <s v=""/>
    <m/>
    <m/>
    <m/>
    <m/>
    <m/>
    <m/>
    <m/>
    <n v="4"/>
    <m/>
    <n v="0"/>
    <n v="0"/>
    <m/>
    <m/>
  </r>
  <r>
    <x v="14"/>
    <x v="5"/>
    <n v="353790914"/>
    <s v="Pilar do Sul"/>
    <n v="0.76479962567108695"/>
    <n v="27345"/>
    <n v="22156"/>
    <n v="5189"/>
    <n v="40.072000000000003"/>
    <n v="81.02"/>
    <n v="5.1849700000000012E-2"/>
    <n v="5.0022300000000013E-2"/>
    <n v="1.8273999999999999E-3"/>
    <n v="0"/>
    <n v="3.0715099999999999E-2"/>
    <n v="8.9800000000000001E-5"/>
    <n v="2.03739E-2"/>
    <n v="6.7089999999999999E-4"/>
    <n v="7.0344157968750001E-2"/>
    <n v="23"/>
    <n v="56.25"/>
    <n v="43.75"/>
    <n v="15.57"/>
    <n v="1192"/>
    <n v="139"/>
    <n v="3"/>
    <n v="0"/>
    <n v="8764.8052660449812"/>
    <n v="1049.4701042238064"/>
    <n v="84.51"/>
    <n v="90"/>
    <n v="61.2"/>
    <n v="34.39"/>
    <s v=""/>
    <n v="100"/>
    <n v="1.55"/>
    <n v="0.7"/>
    <n v="2.1"/>
    <n v="0.2"/>
    <n v="0"/>
    <n v="1.32297006780222"/>
    <n v="0"/>
    <m/>
    <n v="44"/>
    <n v="9.5"/>
    <n v="93"/>
    <n v="93"/>
    <n v="88.3"/>
    <n v="9.9"/>
    <n v="0"/>
    <n v="0"/>
    <n v="13"/>
    <n v="44.069046947397645"/>
    <n v="18"/>
    <n v="14"/>
    <n v="1108.56"/>
    <n v="1108.56"/>
  </r>
  <r>
    <x v="15"/>
    <x v="5"/>
    <n v="35380062"/>
    <s v="Pindamonhangaba"/>
    <n v="1.3089401636926701"/>
    <n v="155957"/>
    <n v="151159"/>
    <n v="4798"/>
    <n v="213.59"/>
    <n v="96.92"/>
    <n v="2.2039202999999996"/>
    <n v="2.1452506999999996"/>
    <n v="5.8669599999999988E-2"/>
    <n v="0.81"/>
    <n v="9.3000000000000007E-6"/>
    <n v="0.1353174"/>
    <n v="1.9984100000000002"/>
    <n v="7.0183599999999999E-2"/>
    <n v="0.54332241898148148"/>
    <n v="97"/>
    <n v="69.06"/>
    <n v="30.94"/>
    <n v="139.35"/>
    <n v="8361"/>
    <n v="3562"/>
    <n v="26"/>
    <n v="0"/>
    <n v="2254.6368550305533"/>
    <n v="228.49682925421754"/>
    <n v="100"/>
    <n v="100"/>
    <n v="96.69"/>
    <n v="34.99"/>
    <n v="0"/>
    <n v="100"/>
    <n v="45.72"/>
    <n v="19.8"/>
    <n v="58.1"/>
    <n v="5.2"/>
    <n v="0"/>
    <s v=""/>
    <n v="0"/>
    <m/>
    <n v="0"/>
    <n v="9.4"/>
    <n v="99"/>
    <n v="99"/>
    <n v="57.4"/>
    <n v="6.9"/>
    <n v="0"/>
    <n v="0"/>
    <n v="149"/>
    <n v="0"/>
    <n v="96"/>
    <n v="43"/>
    <n v="8277.39"/>
    <n v="8277.39"/>
  </r>
  <r>
    <x v="10"/>
    <x v="5"/>
    <n v="353810515"/>
    <s v="Pindorama"/>
    <n v="1.1047222607255101"/>
    <n v="15743"/>
    <n v="14901"/>
    <n v="842"/>
    <n v="85.313999999999993"/>
    <n v="94.65"/>
    <n v="8.8902700000000015E-2"/>
    <n v="8.9873000000000001E-3"/>
    <n v="7.9915400000000011E-2"/>
    <n v="0"/>
    <n v="7.25219E-2"/>
    <n v="0"/>
    <n v="9.4040000000000009E-3"/>
    <n v="6.9768000000000009E-3"/>
    <n v="4.535760553819445E-2"/>
    <n v="1"/>
    <n v="21.43"/>
    <n v="78.569999999999993"/>
    <n v="10.83"/>
    <n v="835"/>
    <n v="82"/>
    <n v="6"/>
    <n v="0"/>
    <n v="2824.478180778759"/>
    <n v="320.50816235787329"/>
    <n v="94.65"/>
    <n v="94.65"/>
    <n v="94.65"/>
    <n v="43.99"/>
    <n v="44.4444444444444"/>
    <n v="100"/>
    <n v="19.489999999999998"/>
    <n v="6.8"/>
    <n v="4.7"/>
    <n v="49.9"/>
    <s v=""/>
    <s v=""/>
    <n v="0"/>
    <m/>
    <s v=""/>
    <n v="9.8000000000000007"/>
    <n v="98"/>
    <n v="98"/>
    <n v="90.2"/>
    <n v="10"/>
    <n v="1"/>
    <n v="0"/>
    <n v="6"/>
    <n v="160.94324013318695"/>
    <n v="6"/>
    <n v="22"/>
    <n v="818.3"/>
    <n v="818.3"/>
  </r>
  <r>
    <x v="2"/>
    <x v="5"/>
    <n v="353810516"/>
    <s v="Pindorama"/>
    <m/>
    <m/>
    <m/>
    <m/>
    <m/>
    <m/>
    <n v="6.5839000000000002E-3"/>
    <n v="6.5839000000000002E-3"/>
    <n v="0"/>
    <n v="0"/>
    <n v="0"/>
    <n v="0"/>
    <n v="6.5839000000000002E-3"/>
    <n v="0"/>
    <n v="0"/>
    <n v="0"/>
    <n v="100"/>
    <n v="0"/>
    <m/>
    <s v=""/>
    <m/>
    <m/>
    <m/>
    <s v=""/>
    <s v=""/>
    <m/>
    <m/>
    <m/>
    <m/>
    <s v=""/>
    <m/>
    <m/>
    <m/>
    <m/>
    <m/>
    <s v=""/>
    <s v=""/>
    <m/>
    <m/>
    <s v=""/>
    <m/>
    <m/>
    <m/>
    <m/>
    <m/>
    <m/>
    <m/>
    <n v="3"/>
    <m/>
    <n v="2"/>
    <n v="0"/>
    <m/>
    <m/>
  </r>
  <r>
    <x v="6"/>
    <x v="5"/>
    <n v="35382045"/>
    <s v="Pinhalzinho"/>
    <n v="1.5061779683901899"/>
    <n v="13964"/>
    <n v="6955"/>
    <n v="7009"/>
    <n v="90.119"/>
    <n v="49.81"/>
    <n v="5.011110000000002E-2"/>
    <n v="4.1296100000000009E-2"/>
    <n v="8.8150000000000138E-3"/>
    <n v="0"/>
    <n v="2.1511400000000003E-2"/>
    <n v="2.0370000000000002E-4"/>
    <n v="1.5287699999999998E-2"/>
    <n v="1.31083E-2"/>
    <n v="2.0080522916666666E-2"/>
    <n v="22"/>
    <n v="36.89"/>
    <n v="63.11"/>
    <n v="4.97"/>
    <n v="384"/>
    <n v="87"/>
    <n v="2"/>
    <n v="0"/>
    <n v="4336.087081065597"/>
    <n v="564.59467201374969"/>
    <n v="55.22"/>
    <n v="97.07"/>
    <n v="43.71"/>
    <n v="28.07"/>
    <s v=""/>
    <n v="100"/>
    <n v="6.86"/>
    <n v="2.6"/>
    <n v="8.6"/>
    <n v="3.5"/>
    <s v=""/>
    <s v=""/>
    <n v="0"/>
    <m/>
    <s v=""/>
    <n v="9.8000000000000007"/>
    <n v="88"/>
    <n v="88"/>
    <n v="77.3"/>
    <n v="8.4"/>
    <n v="0"/>
    <n v="0"/>
    <n v="4"/>
    <n v="109.55889989169646"/>
    <n v="38"/>
    <n v="65"/>
    <n v="337.92"/>
    <n v="337.92"/>
  </r>
  <r>
    <x v="1"/>
    <x v="5"/>
    <n v="353830321"/>
    <s v="Piquerobi"/>
    <n v="5.6786068119585302E-2"/>
    <n v="3533"/>
    <n v="2744"/>
    <n v="789"/>
    <n v="7.3220000000000001"/>
    <n v="77.67"/>
    <n v="8.1063999999999997E-3"/>
    <n v="0"/>
    <n v="8.1063999999999997E-3"/>
    <n v="0"/>
    <n v="5.6898000000000001E-3"/>
    <n v="0"/>
    <n v="0"/>
    <n v="2.4166000000000001E-3"/>
    <n v="7.1294835937500004E-3"/>
    <n v="0"/>
    <n v="0"/>
    <n v="100"/>
    <n v="1.94"/>
    <n v="150"/>
    <n v="33"/>
    <n v="0"/>
    <n v="1"/>
    <n v="32044.7891310501"/>
    <n v="3838.2337956410979"/>
    <n v="77.489999999999995"/>
    <m/>
    <n v="74.150000000000006"/>
    <n v="3.98"/>
    <s v=""/>
    <n v="100"/>
    <n v="0.47"/>
    <n v="0.2"/>
    <n v="0"/>
    <n v="1.9"/>
    <s v=""/>
    <s v=""/>
    <n v="0"/>
    <m/>
    <s v=""/>
    <n v="7.1"/>
    <n v="92"/>
    <n v="92"/>
    <n v="78"/>
    <n v="8.5"/>
    <n v="0"/>
    <n v="1"/>
    <n v="2"/>
    <n v="84.157567951483159"/>
    <n v="0"/>
    <n v="3"/>
    <n v="138"/>
    <n v="138"/>
  </r>
  <r>
    <x v="13"/>
    <x v="5"/>
    <n v="353830322"/>
    <s v="Piquerobi"/>
    <m/>
    <m/>
    <m/>
    <m/>
    <m/>
    <m/>
    <n v="3.4700000000000003E-5"/>
    <n v="0"/>
    <n v="3.4700000000000003E-5"/>
    <n v="0"/>
    <n v="0"/>
    <n v="0"/>
    <n v="3.4700000000000003E-5"/>
    <n v="0"/>
    <n v="0"/>
    <n v="0"/>
    <n v="0"/>
    <n v="100"/>
    <m/>
    <s v=""/>
    <m/>
    <m/>
    <m/>
    <s v=""/>
    <s v=""/>
    <m/>
    <m/>
    <m/>
    <m/>
    <s v=""/>
    <m/>
    <m/>
    <m/>
    <m/>
    <m/>
    <s v=""/>
    <s v=""/>
    <m/>
    <m/>
    <s v=""/>
    <m/>
    <m/>
    <m/>
    <m/>
    <m/>
    <m/>
    <m/>
    <n v="1"/>
    <m/>
    <n v="0"/>
    <n v="1"/>
    <m/>
    <m/>
  </r>
  <r>
    <x v="15"/>
    <x v="5"/>
    <n v="35385012"/>
    <s v="Piquete"/>
    <n v="-0.61311947506504905"/>
    <n v="13826"/>
    <n v="12961"/>
    <n v="865"/>
    <n v="78.61"/>
    <n v="93.74"/>
    <n v="0.14894640000000003"/>
    <n v="0.14130750000000003"/>
    <n v="7.6389000000000006E-3"/>
    <n v="0"/>
    <n v="0.11444449999999998"/>
    <n v="2.8944399999999999E-2"/>
    <n v="4.7222000000000002E-3"/>
    <n v="8.3530000000000008E-4"/>
    <n v="3.9417829986111111E-2"/>
    <n v="18"/>
    <n v="83.33"/>
    <n v="16.670000000000002"/>
    <n v="9.26"/>
    <n v="714"/>
    <n v="714"/>
    <n v="0"/>
    <n v="0"/>
    <n v="5907.5828149862582"/>
    <n v="593.03920150441229"/>
    <n v="93.66"/>
    <n v="93.66"/>
    <n v="73.05"/>
    <n v="56.45"/>
    <s v=""/>
    <n v="100"/>
    <n v="13.3"/>
    <n v="5.8"/>
    <n v="16.399999999999999"/>
    <n v="2.9"/>
    <n v="0"/>
    <s v=""/>
    <n v="0"/>
    <m/>
    <n v="8"/>
    <n v="8.4"/>
    <n v="76"/>
    <n v="0"/>
    <n v="0"/>
    <n v="1.1000000000000001"/>
    <n v="0"/>
    <n v="0"/>
    <n v="3"/>
    <n v="289.20922344068146"/>
    <n v="10"/>
    <n v="2"/>
    <n v="542.64"/>
    <n v="0"/>
  </r>
  <r>
    <x v="6"/>
    <x v="5"/>
    <n v="35386005"/>
    <s v="Piracaia"/>
    <n v="0.54946582150718903"/>
    <n v="25693"/>
    <n v="25693"/>
    <n v="0"/>
    <n v="66.781999999999996"/>
    <n v="100"/>
    <n v="0.16472809999999993"/>
    <n v="0.15861369999999994"/>
    <n v="6.1143999999999981E-3"/>
    <n v="0"/>
    <n v="0.1027778"/>
    <n v="1.7269299999999994E-2"/>
    <n v="2.2944600000000002E-2"/>
    <n v="2.173640000000001E-2"/>
    <n v="5.1524099875E-2"/>
    <n v="45"/>
    <n v="36.43"/>
    <n v="63.57"/>
    <n v="21.35"/>
    <n v="1441"/>
    <n v="515"/>
    <n v="2"/>
    <n v="0"/>
    <n v="5916.1452535710114"/>
    <n v="773.27209745845187"/>
    <n v="65.88"/>
    <n v="100"/>
    <n v="46.8"/>
    <n v="30.37"/>
    <n v="100"/>
    <n v="65.88"/>
    <n v="9.0500000000000007"/>
    <n v="3.4"/>
    <n v="13.3"/>
    <n v="1"/>
    <n v="0"/>
    <s v=""/>
    <n v="0"/>
    <m/>
    <n v="0"/>
    <n v="9.6"/>
    <n v="85"/>
    <n v="76.5"/>
    <n v="64.3"/>
    <n v="7.3"/>
    <n v="0"/>
    <n v="0"/>
    <n v="58"/>
    <n v="199.9064520290176"/>
    <n v="47"/>
    <n v="82"/>
    <n v="1224.8499999999999"/>
    <n v="1102.365"/>
  </r>
  <r>
    <x v="6"/>
    <x v="5"/>
    <n v="35387095"/>
    <s v="Piracicaba"/>
    <n v="0.85384249482653995"/>
    <n v="378185"/>
    <n v="370911"/>
    <n v="7274"/>
    <n v="276.14600000000002"/>
    <n v="98.08"/>
    <n v="3.6012806000000008"/>
    <n v="3.4973418000000009"/>
    <n v="0.10393879999999994"/>
    <n v="0"/>
    <n v="2.4613656000000002"/>
    <n v="0.87722459999999991"/>
    <n v="0.13352479999999989"/>
    <n v="0.12916560000000002"/>
    <n v="1.3171242464641204"/>
    <n v="62"/>
    <n v="38"/>
    <n v="62"/>
    <n v="344.7"/>
    <n v="20574"/>
    <n v="1642"/>
    <n v="46"/>
    <n v="0"/>
    <n v="1323.363750545368"/>
    <n v="180.11756151090074"/>
    <n v="99.97"/>
    <n v="100"/>
    <n v="99.95"/>
    <n v="54.43"/>
    <n v="10"/>
    <n v="100"/>
    <n v="60.58"/>
    <n v="22.7"/>
    <n v="92.4"/>
    <n v="4.8"/>
    <n v="0"/>
    <n v="5.0021509248977098"/>
    <n v="0"/>
    <m/>
    <n v="500"/>
    <n v="9.8000000000000007"/>
    <n v="99.9"/>
    <n v="98.900999999999996"/>
    <n v="92"/>
    <n v="10"/>
    <n v="10"/>
    <n v="0"/>
    <n v="295"/>
    <n v="186.84645784986995"/>
    <n v="95"/>
    <n v="155"/>
    <n v="20553.425999999999"/>
    <n v="20347.891739999999"/>
  </r>
  <r>
    <x v="8"/>
    <x v="5"/>
    <n v="353870910"/>
    <s v="Piracicaba"/>
    <m/>
    <m/>
    <m/>
    <m/>
    <m/>
    <m/>
    <n v="3.2388E-3"/>
    <n v="3.2388E-3"/>
    <n v="0"/>
    <n v="0"/>
    <n v="0"/>
    <n v="0"/>
    <n v="8.0829999999999997E-4"/>
    <n v="2.4304999999999999E-3"/>
    <n v="0"/>
    <n v="7"/>
    <n v="100"/>
    <n v="0"/>
    <m/>
    <s v=""/>
    <m/>
    <m/>
    <m/>
    <s v=""/>
    <s v=""/>
    <m/>
    <m/>
    <m/>
    <m/>
    <n v="0.76530612244898"/>
    <m/>
    <m/>
    <m/>
    <m/>
    <m/>
    <s v=""/>
    <s v=""/>
    <m/>
    <m/>
    <s v=""/>
    <m/>
    <m/>
    <m/>
    <m/>
    <m/>
    <m/>
    <m/>
    <n v="27"/>
    <m/>
    <n v="6"/>
    <n v="0"/>
    <m/>
    <m/>
  </r>
  <r>
    <x v="14"/>
    <x v="5"/>
    <n v="353880814"/>
    <s v="Piraju"/>
    <n v="4.6326599725521299E-2"/>
    <n v="28566"/>
    <n v="26021"/>
    <n v="2545"/>
    <n v="56.540999999999997"/>
    <n v="91.09"/>
    <n v="7.0507199999999964E-2"/>
    <n v="6.7612099999999967E-2"/>
    <n v="2.8951000000000003E-3"/>
    <n v="0.11"/>
    <n v="0"/>
    <n v="4.1199999999999999E-4"/>
    <n v="6.793059999999998E-2"/>
    <n v="2.1646000000000005E-3"/>
    <n v="7.8450237125000002E-2"/>
    <n v="8"/>
    <n v="60"/>
    <n v="40"/>
    <n v="21.34"/>
    <n v="1440"/>
    <n v="492"/>
    <n v="2"/>
    <n v="0"/>
    <n v="6237.4291115311908"/>
    <n v="761.73913043478262"/>
    <n v="90.22"/>
    <n v="100"/>
    <n v="88.03"/>
    <n v="37.17"/>
    <s v=""/>
    <n v="100"/>
    <n v="2.78"/>
    <n v="1.2"/>
    <n v="3.7"/>
    <n v="0.4"/>
    <n v="0"/>
    <s v=""/>
    <n v="0"/>
    <m/>
    <n v="0"/>
    <n v="7.5"/>
    <n v="99"/>
    <n v="94.05"/>
    <n v="65.8"/>
    <n v="7.5"/>
    <n v="0"/>
    <n v="0"/>
    <n v="7"/>
    <n v="0"/>
    <n v="21"/>
    <n v="14"/>
    <n v="1425.6"/>
    <n v="1354.32"/>
  </r>
  <r>
    <x v="2"/>
    <x v="5"/>
    <n v="353890716"/>
    <s v="Pirajuí"/>
    <n v="0.73220437697003604"/>
    <n v="23111"/>
    <n v="18894"/>
    <n v="4217"/>
    <n v="28.204000000000001"/>
    <n v="81.75"/>
    <n v="0.26825930000000003"/>
    <n v="0.25747920000000002"/>
    <n v="1.0780100000000003E-2"/>
    <n v="0"/>
    <n v="2.5000000000000001E-3"/>
    <n v="0"/>
    <n v="0.25770950000000004"/>
    <n v="8.0498000000000011E-3"/>
    <n v="6.8787698094907396E-2"/>
    <n v="2"/>
    <n v="45.45"/>
    <n v="54.55"/>
    <n v="14"/>
    <n v="1080"/>
    <n v="751"/>
    <n v="1"/>
    <n v="0"/>
    <n v="8310.0791830729959"/>
    <n v="846.01791354766112"/>
    <n v="97.78"/>
    <n v="100"/>
    <n v="79.239999999999995"/>
    <n v="27.17"/>
    <n v="10"/>
    <n v="99.99"/>
    <n v="10.69"/>
    <n v="4.4000000000000004"/>
    <n v="13.6"/>
    <n v="1.7"/>
    <n v="0"/>
    <s v=""/>
    <n v="0"/>
    <m/>
    <n v="0"/>
    <n v="7.2"/>
    <n v="95"/>
    <n v="38"/>
    <n v="30.5"/>
    <n v="4"/>
    <n v="0"/>
    <n v="0"/>
    <n v="1"/>
    <n v="4.3612449363559982"/>
    <n v="10"/>
    <n v="12"/>
    <n v="1026"/>
    <n v="410.4"/>
  </r>
  <r>
    <x v="0"/>
    <x v="5"/>
    <n v="353890720"/>
    <s v="Pirajuí"/>
    <m/>
    <m/>
    <m/>
    <m/>
    <m/>
    <m/>
    <n v="0"/>
    <n v="0"/>
    <n v="0"/>
    <n v="0"/>
    <n v="0"/>
    <n v="0"/>
    <n v="0"/>
    <n v="0"/>
    <n v="0"/>
    <n v="0"/>
    <n v="0"/>
    <n v="0"/>
    <m/>
    <s v=""/>
    <m/>
    <m/>
    <m/>
    <s v=""/>
    <s v=""/>
    <m/>
    <m/>
    <m/>
    <m/>
    <n v="33.683048039756997"/>
    <m/>
    <m/>
    <m/>
    <m/>
    <m/>
    <s v=""/>
    <s v=""/>
    <m/>
    <m/>
    <s v=""/>
    <m/>
    <m/>
    <m/>
    <m/>
    <m/>
    <m/>
    <m/>
    <n v="0"/>
    <m/>
    <n v="0"/>
    <n v="0"/>
    <m/>
    <m/>
  </r>
  <r>
    <x v="10"/>
    <x v="5"/>
    <n v="353900415"/>
    <s v="Pirangi"/>
    <n v="0.377218049122097"/>
    <n v="10744"/>
    <n v="9768"/>
    <n v="976"/>
    <n v="49.789000000000001"/>
    <n v="90.92"/>
    <n v="0.47989719999999991"/>
    <n v="0.31482480000000002"/>
    <n v="0.1650723999999999"/>
    <n v="0"/>
    <n v="0"/>
    <n v="0.11318549999999999"/>
    <n v="0.34107499999999996"/>
    <n v="2.5636699999999998E-2"/>
    <n v="3.2704537037037039E-2"/>
    <n v="3"/>
    <n v="39.53"/>
    <n v="60.47"/>
    <n v="7.04"/>
    <n v="543"/>
    <n v="207"/>
    <n v="2"/>
    <n v="0"/>
    <n v="4784.4080416976922"/>
    <n v="528.33953834698457"/>
    <n v="100"/>
    <n v="100"/>
    <n v="100"/>
    <n v="16.87"/>
    <s v=""/>
    <n v="100"/>
    <n v="90.55"/>
    <n v="29.4"/>
    <n v="89.9"/>
    <n v="91.7"/>
    <s v=""/>
    <s v=""/>
    <n v="0"/>
    <m/>
    <s v=""/>
    <n v="8"/>
    <n v="100"/>
    <n v="100"/>
    <n v="61.9"/>
    <n v="7.5"/>
    <n v="0"/>
    <n v="0"/>
    <n v="3"/>
    <n v="0"/>
    <n v="34"/>
    <n v="52"/>
    <n v="543"/>
    <n v="543"/>
  </r>
  <r>
    <x v="18"/>
    <x v="5"/>
    <n v="35391036"/>
    <s v="Pirapora do Bom Jesus"/>
    <n v="2.0220451445927701"/>
    <n v="17236"/>
    <n v="17236"/>
    <n v="0"/>
    <n v="159.209"/>
    <n v="100"/>
    <n v="6.8078500000000014E-2"/>
    <n v="1.5705799999999999E-2"/>
    <n v="5.2372700000000008E-2"/>
    <n v="0"/>
    <n v="6.4006899999999992E-2"/>
    <n v="3.4607000000000001E-3"/>
    <n v="0"/>
    <n v="6.1089999999999994E-4"/>
    <n v="4.339992881481481E-2"/>
    <n v="2"/>
    <n v="22.22"/>
    <n v="77.78"/>
    <n v="12.35"/>
    <n v="953"/>
    <n v="747"/>
    <n v="1"/>
    <n v="0"/>
    <n v="2598.115572058482"/>
    <n v="384.22835924808544"/>
    <n v="82.72"/>
    <m/>
    <n v="48.01"/>
    <n v="59.54"/>
    <s v=""/>
    <n v="82.72"/>
    <n v="12.61"/>
    <n v="4.8"/>
    <n v="4.8"/>
    <n v="24.9"/>
    <s v=""/>
    <s v=""/>
    <n v="0"/>
    <m/>
    <s v=""/>
    <n v="8.6"/>
    <n v="45"/>
    <n v="22.5"/>
    <n v="21.6"/>
    <n v="2.8"/>
    <n v="0"/>
    <n v="0"/>
    <n v="8"/>
    <n v="147.46567966294276"/>
    <n v="4"/>
    <n v="14"/>
    <n v="428.85"/>
    <n v="214.42500000000001"/>
  </r>
  <r>
    <x v="8"/>
    <x v="5"/>
    <n v="353910310"/>
    <s v="Pirapora do Bom Jesus"/>
    <m/>
    <m/>
    <m/>
    <m/>
    <m/>
    <m/>
    <n v="0"/>
    <n v="0"/>
    <n v="0"/>
    <n v="0"/>
    <n v="0"/>
    <n v="0"/>
    <n v="0"/>
    <n v="0"/>
    <n v="0"/>
    <n v="0"/>
    <n v="0"/>
    <n v="0"/>
    <m/>
    <s v=""/>
    <m/>
    <m/>
    <m/>
    <s v=""/>
    <s v=""/>
    <m/>
    <m/>
    <m/>
    <m/>
    <s v=""/>
    <m/>
    <m/>
    <m/>
    <m/>
    <m/>
    <s v=""/>
    <s v=""/>
    <m/>
    <m/>
    <s v=""/>
    <m/>
    <m/>
    <m/>
    <m/>
    <m/>
    <m/>
    <m/>
    <n v="0"/>
    <m/>
    <n v="0"/>
    <n v="0"/>
    <m/>
    <m/>
  </r>
  <r>
    <x v="13"/>
    <x v="5"/>
    <n v="353920222"/>
    <s v="Pirapozinho"/>
    <n v="1.0000891389147399"/>
    <n v="25971"/>
    <n v="24804"/>
    <n v="1167"/>
    <n v="54.015999999999998"/>
    <n v="95.51"/>
    <n v="8.8679799999999989E-2"/>
    <n v="1.1666000000000001E-3"/>
    <n v="8.7513199999999985E-2"/>
    <n v="0"/>
    <n v="7.0861099999999982E-2"/>
    <n v="1.6157700000000001E-2"/>
    <n v="1.1666000000000001E-3"/>
    <n v="4.9439999999999998E-4"/>
    <n v="7.5363363204861117E-2"/>
    <n v="0"/>
    <n v="6.67"/>
    <n v="93.33"/>
    <n v="20.21"/>
    <n v="1364"/>
    <n v="288"/>
    <n v="2"/>
    <n v="0"/>
    <n v="4395.6844172346082"/>
    <n v="607.13873166223868"/>
    <n v="95.33"/>
    <n v="100"/>
    <n v="90.43"/>
    <n v="18.07"/>
    <s v=""/>
    <n v="100"/>
    <n v="4.82"/>
    <n v="2.4"/>
    <n v="0.1"/>
    <n v="17.5"/>
    <n v="2"/>
    <n v="0"/>
    <n v="0"/>
    <m/>
    <n v="0"/>
    <n v="3.6"/>
    <n v="95"/>
    <n v="95"/>
    <n v="78.900000000000006"/>
    <n v="8.6"/>
    <n v="0"/>
    <n v="0"/>
    <n v="5"/>
    <n v="94.21023290454788"/>
    <n v="2"/>
    <n v="28"/>
    <n v="1295.8"/>
    <n v="1295.8"/>
  </r>
  <r>
    <x v="3"/>
    <x v="5"/>
    <n v="35393019"/>
    <s v="Pirassununga"/>
    <n v="0.64026428371715105"/>
    <n v="72022"/>
    <n v="66790"/>
    <n v="5232"/>
    <n v="99.075999999999993"/>
    <n v="92.74"/>
    <n v="1.6896456000000009"/>
    <n v="1.630674600000001"/>
    <n v="5.8970999999999996E-2"/>
    <n v="0.28999999999999998"/>
    <n v="0.49996299999999988"/>
    <n v="0.42175219999999991"/>
    <n v="0.75280970000000047"/>
    <n v="1.5120700000000004E-2"/>
    <n v="0.20088377907175925"/>
    <n v="42"/>
    <n v="73.55"/>
    <n v="26.45"/>
    <n v="54.68"/>
    <n v="3690"/>
    <n v="514"/>
    <n v="12"/>
    <n v="0"/>
    <n v="4295.4674960428756"/>
    <n v="507.92480075532484"/>
    <n v="91.63"/>
    <n v="98.54"/>
    <n v="91.63"/>
    <n v="45.42"/>
    <n v="1.25"/>
    <n v="100"/>
    <n v="47.73"/>
    <n v="17.2"/>
    <n v="68.5"/>
    <n v="5.0999999999999996"/>
    <n v="9"/>
    <s v=""/>
    <n v="1.38846463580573"/>
    <m/>
    <n v="0"/>
    <n v="7.1"/>
    <n v="99"/>
    <n v="97.02"/>
    <n v="86.1"/>
    <n v="9.6999999999999993"/>
    <n v="0"/>
    <n v="0"/>
    <n v="38"/>
    <n v="248.90013634271142"/>
    <n v="114"/>
    <n v="41"/>
    <n v="3653.1"/>
    <n v="3580.038"/>
  </r>
  <r>
    <x v="2"/>
    <x v="5"/>
    <n v="353940016"/>
    <s v="Piratininga"/>
    <n v="1.07302855271563"/>
    <n v="12654"/>
    <n v="10970"/>
    <n v="1684"/>
    <n v="31.856999999999999"/>
    <n v="86.69"/>
    <n v="3.6276900000000008E-2"/>
    <n v="3.4432000000000004E-2"/>
    <n v="1.8449000000000002E-3"/>
    <n v="0"/>
    <n v="4.6299999999999998E-4"/>
    <n v="3.4719999999999998E-4"/>
    <n v="3.4432000000000004E-2"/>
    <n v="1.0347000000000002E-3"/>
    <n v="3.3045056895833341E-2"/>
    <n v="0"/>
    <n v="47.62"/>
    <n v="52.38"/>
    <n v="7.86"/>
    <n v="606"/>
    <n v="115"/>
    <n v="0"/>
    <n v="0"/>
    <n v="8124.4950213371267"/>
    <n v="822.41820768136574"/>
    <n v="85.79"/>
    <n v="91.65"/>
    <n v="77.67"/>
    <n v="19.100000000000001"/>
    <n v="20"/>
    <n v="100"/>
    <n v="3.28"/>
    <n v="1.5"/>
    <n v="3.9"/>
    <n v="1.2"/>
    <s v=""/>
    <s v=""/>
    <n v="0"/>
    <m/>
    <s v=""/>
    <n v="10"/>
    <n v="91"/>
    <n v="91"/>
    <n v="81"/>
    <n v="9.4"/>
    <n v="0"/>
    <n v="0"/>
    <n v="5"/>
    <n v="0"/>
    <n v="10"/>
    <n v="11"/>
    <n v="551.46"/>
    <n v="551.46"/>
  </r>
  <r>
    <x v="5"/>
    <x v="5"/>
    <n v="353940017"/>
    <s v="Piratininga"/>
    <m/>
    <m/>
    <m/>
    <m/>
    <m/>
    <m/>
    <n v="1.3266900000000002E-2"/>
    <n v="1.1011600000000002E-2"/>
    <n v="2.2553E-3"/>
    <n v="0"/>
    <n v="4.5140000000000002E-4"/>
    <n v="0"/>
    <n v="9.1875000000000012E-3"/>
    <n v="3.6280000000000001E-3"/>
    <n v="0"/>
    <n v="0"/>
    <n v="50"/>
    <n v="50"/>
    <m/>
    <s v=""/>
    <m/>
    <m/>
    <m/>
    <s v=""/>
    <s v=""/>
    <m/>
    <m/>
    <m/>
    <m/>
    <s v=""/>
    <m/>
    <m/>
    <m/>
    <m/>
    <m/>
    <s v=""/>
    <s v=""/>
    <m/>
    <m/>
    <s v=""/>
    <m/>
    <m/>
    <m/>
    <m/>
    <m/>
    <m/>
    <m/>
    <n v="7"/>
    <m/>
    <n v="4"/>
    <n v="4"/>
    <m/>
    <m/>
  </r>
  <r>
    <x v="3"/>
    <x v="5"/>
    <n v="35395099"/>
    <s v="Pitangueiras"/>
    <n v="1.0370357244464901"/>
    <n v="36980"/>
    <n v="35832"/>
    <n v="1148"/>
    <n v="86.084000000000003"/>
    <n v="96.9"/>
    <n v="0.31711610000000001"/>
    <n v="0.19903210000000005"/>
    <n v="0.11808399999999999"/>
    <n v="0.02"/>
    <n v="0.10972209999999998"/>
    <n v="0.14043249999999999"/>
    <n v="5.9286599999999988E-2"/>
    <n v="7.6749000000000001E-3"/>
    <n v="0.11256643518518518"/>
    <n v="7"/>
    <n v="53.49"/>
    <n v="46.51"/>
    <n v="29.39"/>
    <n v="1984"/>
    <n v="1832"/>
    <n v="3"/>
    <n v="0"/>
    <n v="4673.2633856138455"/>
    <n v="562.83829096809075"/>
    <n v="100"/>
    <n v="100"/>
    <n v="100"/>
    <n v="29.08"/>
    <s v=""/>
    <n v="100"/>
    <n v="25.33"/>
    <n v="9.1999999999999993"/>
    <n v="28.9"/>
    <n v="18.100000000000001"/>
    <n v="0"/>
    <s v=""/>
    <n v="0"/>
    <m/>
    <n v="0"/>
    <n v="10"/>
    <n v="100"/>
    <n v="9.6"/>
    <n v="7.7"/>
    <n v="2.1"/>
    <n v="1"/>
    <n v="0"/>
    <n v="8"/>
    <n v="97.72007065786255"/>
    <n v="23"/>
    <n v="20"/>
    <n v="1984"/>
    <n v="190.464"/>
  </r>
  <r>
    <x v="9"/>
    <x v="5"/>
    <n v="353950912"/>
    <s v="Pitangueiras"/>
    <m/>
    <m/>
    <m/>
    <m/>
    <m/>
    <m/>
    <n v="0.18699469999999996"/>
    <n v="0.18583729999999996"/>
    <n v="1.1574000000000001E-3"/>
    <n v="0"/>
    <n v="0"/>
    <n v="0.15625"/>
    <n v="2.9309500000000002E-2"/>
    <n v="1.4352E-3"/>
    <n v="0"/>
    <n v="1"/>
    <n v="90"/>
    <n v="10"/>
    <m/>
    <s v=""/>
    <m/>
    <m/>
    <m/>
    <s v=""/>
    <s v=""/>
    <m/>
    <m/>
    <m/>
    <m/>
    <n v="0"/>
    <m/>
    <m/>
    <m/>
    <m/>
    <m/>
    <s v=""/>
    <s v=""/>
    <m/>
    <m/>
    <s v=""/>
    <m/>
    <m/>
    <m/>
    <m/>
    <m/>
    <m/>
    <m/>
    <n v="3"/>
    <m/>
    <n v="9"/>
    <n v="1"/>
    <m/>
    <m/>
  </r>
  <r>
    <x v="12"/>
    <x v="5"/>
    <n v="353960819"/>
    <s v="Planalto"/>
    <n v="1.79116964634936"/>
    <n v="4832"/>
    <n v="4197"/>
    <n v="635"/>
    <n v="16.689"/>
    <n v="86.86"/>
    <n v="0.28176280000000004"/>
    <n v="0.25965280000000002"/>
    <n v="2.2110000000000008E-2"/>
    <n v="0"/>
    <n v="1.3958400000000001E-2"/>
    <n v="8.4664299999999998E-2"/>
    <n v="0.15172450000000001"/>
    <n v="3.1415600000000002E-2"/>
    <n v="1.0700866666666668E-2"/>
    <n v="2"/>
    <n v="15.56"/>
    <n v="84.44"/>
    <n v="2.92"/>
    <n v="225"/>
    <n v="53"/>
    <n v="0"/>
    <n v="0"/>
    <n v="13770.894039735098"/>
    <n v="1109.5033112582782"/>
    <n v="85.04"/>
    <m/>
    <n v="83.73"/>
    <n v="7.71"/>
    <s v=""/>
    <n v="100"/>
    <n v="42.05"/>
    <n v="13.4"/>
    <n v="51.9"/>
    <n v="13"/>
    <s v=""/>
    <s v=""/>
    <n v="20.695364238410601"/>
    <m/>
    <s v=""/>
    <n v="7.1"/>
    <n v="97"/>
    <n v="97"/>
    <n v="76.400000000000006"/>
    <n v="8.1"/>
    <n v="0"/>
    <n v="0"/>
    <n v="6"/>
    <n v="130.83052463040377"/>
    <n v="7"/>
    <n v="38"/>
    <n v="218.25"/>
    <n v="218.25"/>
  </r>
  <r>
    <x v="5"/>
    <x v="5"/>
    <n v="353970717"/>
    <s v="Platina"/>
    <n v="0.97003370392441102"/>
    <n v="3347"/>
    <n v="2704"/>
    <n v="643"/>
    <n v="10.210000000000001"/>
    <n v="80.790000000000006"/>
    <n v="0.16571160000000001"/>
    <n v="0.16012020000000002"/>
    <n v="5.5913999999999998E-3"/>
    <n v="0"/>
    <n v="5.3588000000000004E-3"/>
    <n v="2.2222200000000001E-2"/>
    <n v="0.13789799999999999"/>
    <n v="2.3259999999999999E-4"/>
    <n v="6.7672156250000006E-3"/>
    <n v="4"/>
    <n v="58.33"/>
    <n v="41.67"/>
    <n v="1.89"/>
    <n v="146"/>
    <n v="29"/>
    <n v="0"/>
    <n v="0"/>
    <n v="28360.729011054675"/>
    <n v="3109.3158051986861"/>
    <n v="77.64"/>
    <n v="100"/>
    <n v="77.290000000000006"/>
    <n v="22.5"/>
    <s v=""/>
    <n v="98.59"/>
    <n v="10.42"/>
    <n v="5.5"/>
    <n v="12.7"/>
    <n v="1.7"/>
    <n v="0"/>
    <s v=""/>
    <n v="0"/>
    <m/>
    <n v="0"/>
    <n v="9.4"/>
    <n v="100"/>
    <n v="100"/>
    <n v="80.099999999999994"/>
    <n v="9.8000000000000007"/>
    <n v="0"/>
    <n v="0"/>
    <n v="1"/>
    <n v="73.885631507419276"/>
    <n v="7"/>
    <n v="5"/>
    <n v="146"/>
    <n v="146"/>
  </r>
  <r>
    <x v="18"/>
    <x v="5"/>
    <n v="35398066"/>
    <s v="Poá"/>
    <n v="0.97617835311507595"/>
    <n v="111045"/>
    <n v="109290"/>
    <n v="1755"/>
    <n v="6463.62"/>
    <n v="98.42"/>
    <n v="1.9071699999999997E-2"/>
    <n v="1.5056599999999998E-2"/>
    <n v="4.0150999999999997E-3"/>
    <n v="0"/>
    <n v="0"/>
    <n v="3.4953999999999992E-3"/>
    <n v="2.8900000000000001E-5"/>
    <n v="1.5547399999999998E-2"/>
    <n v="0.38685815972222221"/>
    <n v="0"/>
    <n v="27.27"/>
    <n v="72.73"/>
    <n v="100.8"/>
    <n v="6048"/>
    <n v="1192"/>
    <n v="7"/>
    <n v="0"/>
    <n v="73.838173713359453"/>
    <n v="11.359719032824533"/>
    <n v="100"/>
    <n v="100"/>
    <n v="98.56"/>
    <n v="4.8899999999999997"/>
    <n v="24.953212726138499"/>
    <n v="100"/>
    <n v="19.07"/>
    <n v="7.3"/>
    <n v="25.1"/>
    <n v="10"/>
    <n v="9"/>
    <s v=""/>
    <n v="0"/>
    <m/>
    <n v="100"/>
    <n v="9.6"/>
    <n v="97"/>
    <n v="90.21"/>
    <n v="80.3"/>
    <n v="9.6"/>
    <n v="1"/>
    <n v="0"/>
    <n v="26"/>
    <n v="0"/>
    <n v="3"/>
    <n v="8"/>
    <n v="5866.56"/>
    <n v="5455.9008000000003"/>
  </r>
  <r>
    <x v="16"/>
    <x v="5"/>
    <n v="353990518"/>
    <s v="Poloni"/>
    <m/>
    <m/>
    <m/>
    <m/>
    <m/>
    <m/>
    <n v="4.3470000000000002E-3"/>
    <n v="4.1444000000000003E-3"/>
    <n v="2.0259999999999999E-4"/>
    <n v="0"/>
    <n v="0"/>
    <n v="1.0999999999999999E-4"/>
    <n v="4.1444000000000003E-3"/>
    <n v="9.2600000000000001E-5"/>
    <n v="0"/>
    <n v="1"/>
    <n v="33.33"/>
    <n v="66.67"/>
    <m/>
    <s v=""/>
    <m/>
    <m/>
    <m/>
    <s v=""/>
    <s v=""/>
    <m/>
    <m/>
    <m/>
    <m/>
    <n v="25.294117647058801"/>
    <m/>
    <m/>
    <m/>
    <m/>
    <m/>
    <s v=""/>
    <s v=""/>
    <m/>
    <m/>
    <s v=""/>
    <m/>
    <m/>
    <m/>
    <m/>
    <m/>
    <m/>
    <m/>
    <n v="0"/>
    <m/>
    <n v="2"/>
    <n v="4"/>
    <m/>
    <m/>
  </r>
  <r>
    <x v="12"/>
    <x v="5"/>
    <n v="353990519"/>
    <s v="Poloni"/>
    <n v="0.91291367817840596"/>
    <n v="5537"/>
    <n v="4928"/>
    <n v="609"/>
    <n v="41.085000000000001"/>
    <n v="89"/>
    <n v="1.6905399999999998E-2"/>
    <n v="0"/>
    <n v="1.6905399999999998E-2"/>
    <n v="0"/>
    <n v="9.1295999999999999E-3"/>
    <n v="7.5231999999999999E-3"/>
    <n v="0"/>
    <n v="2.5260000000000007E-4"/>
    <n v="1.2834592968750003E-2"/>
    <n v="0"/>
    <n v="0"/>
    <n v="100"/>
    <n v="3.63"/>
    <n v="280"/>
    <n v="58"/>
    <n v="0"/>
    <n v="0"/>
    <n v="5695.502979953043"/>
    <n v="512.59526819577388"/>
    <n v="89.01"/>
    <m/>
    <n v="88.38"/>
    <n v="14.21"/>
    <s v=""/>
    <n v="100"/>
    <n v="6.64"/>
    <n v="2.1"/>
    <n v="1.8"/>
    <n v="19"/>
    <s v=""/>
    <s v=""/>
    <n v="0"/>
    <m/>
    <s v=""/>
    <n v="9.5"/>
    <n v="99"/>
    <n v="99"/>
    <n v="79.3"/>
    <n v="8.6"/>
    <n v="0"/>
    <n v="0"/>
    <n v="2"/>
    <n v="70.122987319609052"/>
    <n v="0"/>
    <n v="23"/>
    <n v="277.2"/>
    <n v="277.2"/>
  </r>
  <r>
    <x v="0"/>
    <x v="5"/>
    <n v="354000220"/>
    <s v="Pompéia"/>
    <n v="0.76750570041157495"/>
    <n v="20650"/>
    <n v="19293"/>
    <n v="1357"/>
    <n v="26.259"/>
    <n v="93.43"/>
    <n v="7.3669000000000009E-3"/>
    <n v="0"/>
    <n v="7.3669000000000009E-3"/>
    <n v="0"/>
    <n v="5.4630000000000008E-3"/>
    <n v="3.704E-4"/>
    <n v="0"/>
    <n v="1.5334999999999999E-3"/>
    <n v="6.2851931770833341E-2"/>
    <n v="3"/>
    <n v="0"/>
    <n v="100"/>
    <n v="13.92"/>
    <n v="1074"/>
    <n v="267"/>
    <n v="2"/>
    <n v="0"/>
    <n v="8781.2106537530271"/>
    <n v="1069.0169491525423"/>
    <n v="99.99"/>
    <n v="100"/>
    <n v="100"/>
    <n v="26.7"/>
    <s v=""/>
    <n v="100"/>
    <n v="0.43"/>
    <n v="0.2"/>
    <n v="0"/>
    <n v="1.5"/>
    <s v=""/>
    <s v=""/>
    <n v="0"/>
    <m/>
    <s v=""/>
    <n v="8"/>
    <n v="99.13"/>
    <n v="93.182199999999995"/>
    <n v="75.099999999999994"/>
    <n v="7.8"/>
    <n v="0"/>
    <n v="0"/>
    <n v="8"/>
    <n v="7.9552049700408221"/>
    <n v="0"/>
    <n v="6"/>
    <n v="1064.6561999999999"/>
    <n v="1000.776828"/>
  </r>
  <r>
    <x v="1"/>
    <x v="5"/>
    <n v="354000221"/>
    <s v="Pompéia"/>
    <m/>
    <m/>
    <m/>
    <m/>
    <m/>
    <m/>
    <n v="3.2361E-3"/>
    <n v="0"/>
    <n v="3.2361E-3"/>
    <n v="0"/>
    <n v="0"/>
    <n v="2.5000000000000001E-3"/>
    <n v="1.111E-4"/>
    <n v="6.2500000000000001E-4"/>
    <n v="0"/>
    <n v="0"/>
    <n v="0"/>
    <n v="100"/>
    <m/>
    <s v=""/>
    <m/>
    <m/>
    <m/>
    <s v=""/>
    <s v=""/>
    <m/>
    <m/>
    <m/>
    <m/>
    <s v=""/>
    <m/>
    <m/>
    <m/>
    <m/>
    <m/>
    <s v=""/>
    <s v=""/>
    <m/>
    <m/>
    <s v=""/>
    <m/>
    <m/>
    <m/>
    <m/>
    <m/>
    <m/>
    <m/>
    <n v="0"/>
    <m/>
    <n v="0"/>
    <n v="4"/>
    <m/>
    <m/>
  </r>
  <r>
    <x v="2"/>
    <x v="5"/>
    <n v="354010116"/>
    <s v="Pongaí"/>
    <n v="-0.59596465278926003"/>
    <n v="3393"/>
    <n v="2924"/>
    <n v="469"/>
    <n v="18.503"/>
    <n v="86.18"/>
    <n v="2.9999600000000001E-2"/>
    <n v="2.0086399999999997E-2"/>
    <n v="9.9132000000000022E-3"/>
    <n v="0"/>
    <n v="9.7222000000000003E-3"/>
    <n v="0"/>
    <n v="1.0030799999999999E-2"/>
    <n v="1.02466E-2"/>
    <n v="7.8489632812499995E-3"/>
    <n v="2"/>
    <n v="33.33"/>
    <n v="66.67"/>
    <n v="2.06"/>
    <n v="159"/>
    <n v="16"/>
    <n v="0"/>
    <n v="0"/>
    <n v="12733.368700265251"/>
    <n v="1208.275862068966"/>
    <n v="88.83"/>
    <n v="94.07"/>
    <n v="88.91"/>
    <n v="14.84"/>
    <s v=""/>
    <n v="100"/>
    <n v="5.36"/>
    <n v="2.2000000000000002"/>
    <n v="4.7"/>
    <n v="7.6"/>
    <n v="0"/>
    <n v="0.40387722132471698"/>
    <n v="0"/>
    <m/>
    <n v="0"/>
    <n v="8.6"/>
    <n v="100"/>
    <n v="100"/>
    <n v="89.9"/>
    <n v="9.6999999999999993"/>
    <n v="0"/>
    <n v="0"/>
    <n v="2"/>
    <n v="127.40536095879702"/>
    <n v="3"/>
    <n v="6"/>
    <n v="159"/>
    <n v="159"/>
  </r>
  <r>
    <x v="4"/>
    <x v="5"/>
    <n v="35402004"/>
    <s v="Pontal"/>
    <m/>
    <m/>
    <m/>
    <m/>
    <m/>
    <m/>
    <n v="0.58912039999999999"/>
    <n v="0.48888890000000002"/>
    <n v="0.1002315"/>
    <n v="0.28999999999999998"/>
    <n v="0"/>
    <n v="0.58912039999999999"/>
    <n v="0"/>
    <n v="0"/>
    <n v="0"/>
    <n v="1"/>
    <n v="40"/>
    <n v="60"/>
    <m/>
    <s v=""/>
    <m/>
    <m/>
    <m/>
    <s v=""/>
    <s v=""/>
    <m/>
    <m/>
    <m/>
    <m/>
    <n v="10"/>
    <m/>
    <m/>
    <m/>
    <m/>
    <m/>
    <s v=""/>
    <s v=""/>
    <m/>
    <m/>
    <s v=""/>
    <m/>
    <m/>
    <m/>
    <m/>
    <m/>
    <m/>
    <m/>
    <n v="4"/>
    <m/>
    <n v="2"/>
    <n v="3"/>
    <m/>
    <m/>
  </r>
  <r>
    <x v="3"/>
    <x v="5"/>
    <n v="35402009"/>
    <s v="Pontal"/>
    <n v="2.6952167796267599"/>
    <n v="45327"/>
    <n v="44711"/>
    <n v="616"/>
    <n v="127.58799999999999"/>
    <n v="98.64"/>
    <n v="6.70124E-2"/>
    <n v="6.04962E-2"/>
    <n v="6.5162000000000006E-3"/>
    <n v="0.11"/>
    <n v="4.7222299999999995E-2"/>
    <n v="1.0555500000000001E-2"/>
    <n v="5.7295000000000002E-3"/>
    <n v="3.5050999999999997E-3"/>
    <n v="0.13539442455208331"/>
    <n v="0"/>
    <n v="54.55"/>
    <n v="45.45"/>
    <n v="36.1"/>
    <n v="2436"/>
    <n v="2436"/>
    <n v="1"/>
    <n v="0"/>
    <n v="3701.3594546296908"/>
    <n v="396.57422728175266"/>
    <n v="98.13"/>
    <n v="98.13"/>
    <n v="98.13"/>
    <n v="0"/>
    <s v=""/>
    <n v="100"/>
    <n v="37.07"/>
    <n v="12.3"/>
    <n v="45.8"/>
    <n v="18.7"/>
    <n v="0"/>
    <s v=""/>
    <n v="2.2061905707415002"/>
    <m/>
    <n v="0"/>
    <n v="10"/>
    <n v="100"/>
    <n v="0"/>
    <n v="0"/>
    <n v="1.5"/>
    <n v="0"/>
    <n v="0"/>
    <n v="3"/>
    <n v="34.713393963959064"/>
    <n v="6"/>
    <n v="5"/>
    <n v="2436"/>
    <n v="0"/>
  </r>
  <r>
    <x v="16"/>
    <x v="5"/>
    <n v="354025918"/>
    <s v="Pontalinda"/>
    <n v="1.21606250303283"/>
    <n v="4295"/>
    <n v="3675"/>
    <n v="620"/>
    <n v="20.427"/>
    <n v="85.56"/>
    <n v="0.28966149999999991"/>
    <n v="0.28902719999999993"/>
    <n v="6.3429999999999997E-4"/>
    <n v="0"/>
    <n v="0"/>
    <n v="0"/>
    <n v="0.28868929999999993"/>
    <n v="9.7219999999999989E-4"/>
    <n v="8.8539635416666658E-3"/>
    <n v="5"/>
    <n v="83.33"/>
    <n v="16.670000000000002"/>
    <n v="2.58"/>
    <n v="199"/>
    <n v="24"/>
    <n v="0"/>
    <n v="0"/>
    <n v="11601.136204889406"/>
    <n v="954.52386495925498"/>
    <n v="79.16"/>
    <m/>
    <n v="78.19"/>
    <n v="15.39"/>
    <n v="0"/>
    <n v="95.38"/>
    <n v="57.93"/>
    <n v="18.3"/>
    <n v="78.099999999999994"/>
    <n v="0.5"/>
    <s v=""/>
    <s v=""/>
    <n v="0"/>
    <m/>
    <s v=""/>
    <n v="8.5"/>
    <n v="99"/>
    <n v="99"/>
    <n v="87.9"/>
    <n v="9.6999999999999993"/>
    <n v="0"/>
    <n v="0"/>
    <n v="1"/>
    <n v="0"/>
    <n v="20"/>
    <n v="4"/>
    <n v="197.01"/>
    <n v="197.01"/>
  </r>
  <r>
    <x v="10"/>
    <x v="5"/>
    <n v="354030915"/>
    <s v="Pontes Gestal"/>
    <n v="1.5886888683902499E-2"/>
    <n v="2520"/>
    <n v="2192"/>
    <n v="328"/>
    <n v="11.606"/>
    <n v="86.98"/>
    <n v="0.15044619999999997"/>
    <n v="4.7410400000000005E-2"/>
    <n v="0.10303579999999998"/>
    <n v="0.3"/>
    <n v="8.8170999999999996E-3"/>
    <n v="9.3055499999999985E-2"/>
    <n v="4.8521500000000002E-2"/>
    <n v="5.2099999999999999E-5"/>
    <n v="6.5624999999999998E-3"/>
    <n v="2"/>
    <n v="36.36"/>
    <n v="63.64"/>
    <n v="1.53"/>
    <n v="118"/>
    <n v="39"/>
    <n v="1"/>
    <n v="0"/>
    <n v="20773.714285714286"/>
    <n v="2252.5714285714294"/>
    <n v="100"/>
    <m/>
    <n v="100"/>
    <n v="10.74"/>
    <s v=""/>
    <n v="100"/>
    <n v="28.39"/>
    <n v="9.1"/>
    <n v="13.5"/>
    <n v="57.2"/>
    <s v=""/>
    <s v=""/>
    <n v="0"/>
    <m/>
    <s v=""/>
    <n v="9"/>
    <n v="99"/>
    <n v="99"/>
    <n v="66.900000000000006"/>
    <n v="7.9"/>
    <n v="0"/>
    <n v="0"/>
    <n v="3"/>
    <n v="137.14285714285714"/>
    <n v="4"/>
    <n v="7"/>
    <n v="116.82"/>
    <n v="116.82"/>
  </r>
  <r>
    <x v="10"/>
    <x v="5"/>
    <n v="354040815"/>
    <s v="Populina"/>
    <n v="-0.571839714243771"/>
    <n v="4100"/>
    <n v="3379"/>
    <n v="721"/>
    <n v="12.997999999999999"/>
    <n v="82.41"/>
    <n v="5.0747599999999997E-2"/>
    <n v="4.4675099999999995E-2"/>
    <n v="6.0724999999999998E-3"/>
    <n v="0.04"/>
    <n v="0"/>
    <n v="0"/>
    <n v="5.0747600000000004E-2"/>
    <n v="0"/>
    <n v="1.0153906250000001E-2"/>
    <n v="2"/>
    <n v="45.45"/>
    <n v="54.55"/>
    <n v="2.41"/>
    <n v="186"/>
    <n v="42"/>
    <n v="0"/>
    <n v="0"/>
    <n v="19229.268292682926"/>
    <n v="1999.8439024390243"/>
    <n v="95.1"/>
    <n v="93.7"/>
    <n v="92.97"/>
    <n v="10.46"/>
    <s v=""/>
    <n v="100"/>
    <n v="6.42"/>
    <n v="2"/>
    <n v="8.4"/>
    <n v="2.2999999999999998"/>
    <n v="0"/>
    <s v=""/>
    <n v="0"/>
    <m/>
    <n v="0"/>
    <n v="8.5"/>
    <n v="97"/>
    <n v="97"/>
    <n v="77.400000000000006"/>
    <n v="8.5"/>
    <n v="0"/>
    <n v="0"/>
    <n v="0"/>
    <n v="0"/>
    <n v="5"/>
    <n v="6"/>
    <n v="180.42"/>
    <n v="180.42"/>
  </r>
  <r>
    <x v="8"/>
    <x v="5"/>
    <n v="354050710"/>
    <s v="Porangaba"/>
    <n v="1.64475291391459"/>
    <n v="8849"/>
    <n v="4273"/>
    <n v="4576"/>
    <n v="33.195999999999998"/>
    <n v="48.29"/>
    <n v="3.9981600000000006E-2"/>
    <n v="3.1758300000000003E-2"/>
    <n v="8.2232999999999994E-3"/>
    <n v="0"/>
    <n v="3.1758300000000003E-2"/>
    <n v="0"/>
    <n v="0"/>
    <n v="8.2232999999999994E-3"/>
    <n v="1.6359127864583333E-2"/>
    <n v="3"/>
    <n v="25"/>
    <n v="75"/>
    <n v="3.14"/>
    <n v="243"/>
    <n v="82"/>
    <n v="0"/>
    <n v="0"/>
    <n v="8410.5503446717139"/>
    <n v="1282.9653068143293"/>
    <n v="70.989999999999995"/>
    <n v="73.05"/>
    <n v="35.630000000000003"/>
    <n v="34.369999999999997"/>
    <n v="8.5536547433903607"/>
    <n v="100"/>
    <n v="4.7"/>
    <n v="1.7"/>
    <n v="6.5"/>
    <n v="2.2999999999999998"/>
    <n v="0"/>
    <n v="1.13421550094518"/>
    <n v="0"/>
    <m/>
    <n v="0"/>
    <n v="9.8000000000000007"/>
    <n v="81"/>
    <n v="81"/>
    <n v="66.3"/>
    <n v="7.2"/>
    <n v="0"/>
    <n v="0"/>
    <n v="9"/>
    <n v="195.6094497511591"/>
    <n v="1"/>
    <n v="3"/>
    <n v="196.83"/>
    <n v="196.83"/>
  </r>
  <r>
    <x v="8"/>
    <x v="5"/>
    <n v="354060610"/>
    <s v="Porto Feliz"/>
    <n v="0.61528544144771002"/>
    <n v="50339"/>
    <n v="43109"/>
    <n v="7230"/>
    <n v="90.447000000000003"/>
    <n v="85.64"/>
    <n v="0.54486479999999982"/>
    <n v="0.38888440000000002"/>
    <n v="0.15598039999999982"/>
    <n v="0"/>
    <n v="0.17223599999999997"/>
    <n v="8.0771099999999998E-2"/>
    <n v="0.10722800000000002"/>
    <n v="0.1846296999999999"/>
    <n v="0.15323098379629629"/>
    <n v="74"/>
    <n v="20.440000000000001"/>
    <n v="79.56"/>
    <n v="34.92"/>
    <n v="2357"/>
    <n v="236"/>
    <n v="7"/>
    <n v="0"/>
    <n v="3151.156757186277"/>
    <n v="476.11911241780729"/>
    <n v="100"/>
    <n v="98"/>
    <n v="100"/>
    <n v="28.6"/>
    <n v="1.5071590052750601"/>
    <n v="100"/>
    <n v="30.1"/>
    <n v="10.8"/>
    <n v="37"/>
    <n v="20.5"/>
    <s v=""/>
    <s v=""/>
    <n v="0"/>
    <m/>
    <s v=""/>
    <n v="9.5"/>
    <n v="99"/>
    <n v="99"/>
    <n v="90"/>
    <n v="10"/>
    <n v="0"/>
    <n v="0"/>
    <n v="84"/>
    <n v="112.24883880446465"/>
    <n v="28"/>
    <n v="109"/>
    <n v="2333.4299999999998"/>
    <n v="2333.4299999999998"/>
  </r>
  <r>
    <x v="3"/>
    <x v="5"/>
    <n v="35407059"/>
    <s v="Porto Ferreira"/>
    <n v="0.67236676996000899"/>
    <n v="52873"/>
    <n v="51925"/>
    <n v="948"/>
    <n v="216.773"/>
    <n v="98.21"/>
    <n v="0.46195359999999996"/>
    <n v="0.44559429999999994"/>
    <n v="1.6359300000000004E-2"/>
    <n v="0.32"/>
    <n v="0"/>
    <n v="0.14952699999999999"/>
    <n v="0.31052599999999991"/>
    <n v="1.9006000000000003E-3"/>
    <n v="0.15806352752199077"/>
    <n v="24"/>
    <n v="64.290000000000006"/>
    <n v="35.71"/>
    <n v="43.02"/>
    <n v="2904"/>
    <n v="2480"/>
    <n v="2"/>
    <n v="0"/>
    <n v="1980.2076674295008"/>
    <n v="232.61475611370636"/>
    <n v="98.21"/>
    <n v="100"/>
    <n v="96.24"/>
    <n v="43.5"/>
    <s v=""/>
    <n v="100"/>
    <n v="38.5"/>
    <n v="13.9"/>
    <n v="55"/>
    <n v="4.2"/>
    <n v="12"/>
    <n v="10.9657138679728"/>
    <n v="0"/>
    <m/>
    <n v="0"/>
    <n v="7.9"/>
    <n v="96"/>
    <n v="24"/>
    <n v="14.6"/>
    <n v="3.3"/>
    <n v="0"/>
    <n v="0"/>
    <n v="20"/>
    <n v="0"/>
    <n v="36"/>
    <n v="20"/>
    <n v="2787.84"/>
    <n v="696.96"/>
  </r>
  <r>
    <x v="15"/>
    <x v="5"/>
    <n v="35407542"/>
    <s v="Potim"/>
    <n v="1.99095959315738"/>
    <n v="20042"/>
    <n v="15198"/>
    <n v="4844"/>
    <n v="448.86900000000003"/>
    <n v="75.83"/>
    <n v="0.1007256"/>
    <n v="5.5555599999999997E-2"/>
    <n v="4.5170000000000009E-2"/>
    <n v="0"/>
    <n v="2.30092E-2"/>
    <n v="1.86921E-2"/>
    <n v="5.5555599999999997E-2"/>
    <n v="3.4686999999999995E-3"/>
    <n v="4.3810019450431038E-2"/>
    <n v="1"/>
    <n v="11.11"/>
    <n v="88.89"/>
    <n v="11.92"/>
    <n v="919"/>
    <n v="849"/>
    <n v="0"/>
    <n v="0"/>
    <n v="1054.2420916076239"/>
    <n v="94.409739546951357"/>
    <m/>
    <m/>
    <m/>
    <m/>
    <n v="52.806571484451403"/>
    <m/>
    <n v="34.729999999999997"/>
    <n v="15"/>
    <n v="24.2"/>
    <n v="75.3"/>
    <s v=""/>
    <s v=""/>
    <n v="0"/>
    <m/>
    <s v=""/>
    <n v="9.5"/>
    <n v="100"/>
    <n v="10"/>
    <n v="7.6"/>
    <n v="2.1"/>
    <n v="0"/>
    <n v="0"/>
    <n v="1"/>
    <n v="52.499406045741225"/>
    <n v="1"/>
    <n v="8"/>
    <n v="919"/>
    <n v="91.9"/>
  </r>
  <r>
    <x v="2"/>
    <x v="5"/>
    <n v="354080416"/>
    <s v="Potirendaba"/>
    <n v="1.04021487846011"/>
    <n v="16092"/>
    <n v="14665"/>
    <n v="1427"/>
    <n v="46.999000000000002"/>
    <n v="91.13"/>
    <n v="0.21481279999999997"/>
    <n v="0.1117142"/>
    <n v="0.10309859999999998"/>
    <n v="0"/>
    <n v="5.973379999999999E-2"/>
    <n v="1.0282999999999999E-2"/>
    <n v="0.13373450000000003"/>
    <n v="1.1061499999999995E-2"/>
    <n v="4.898375E-2"/>
    <n v="3"/>
    <n v="13.92"/>
    <n v="86.08"/>
    <n v="10.51"/>
    <n v="811"/>
    <n v="138"/>
    <n v="1"/>
    <n v="0"/>
    <n v="4938.5234899328862"/>
    <n v="450.73825503355698"/>
    <n v="100"/>
    <n v="100"/>
    <n v="100"/>
    <n v="0"/>
    <s v=""/>
    <n v="100"/>
    <n v="20.86"/>
    <n v="8.5"/>
    <n v="14"/>
    <n v="44.8"/>
    <s v=""/>
    <s v=""/>
    <n v="0"/>
    <m/>
    <s v=""/>
    <n v="5.8"/>
    <n v="100"/>
    <n v="100"/>
    <n v="83"/>
    <n v="9.6999999999999993"/>
    <n v="1"/>
    <n v="0"/>
    <n v="11"/>
    <n v="122.48960114323629"/>
    <n v="11"/>
    <n v="68"/>
    <n v="811"/>
    <n v="811"/>
  </r>
  <r>
    <x v="1"/>
    <x v="5"/>
    <n v="354085321"/>
    <s v="Pracinha"/>
    <n v="2.9508520118239701"/>
    <n v="2877"/>
    <n v="1378"/>
    <n v="1499"/>
    <n v="45.63"/>
    <n v="47.9"/>
    <n v="8.9179999999999999E-4"/>
    <n v="0"/>
    <n v="8.9179999999999999E-4"/>
    <n v="0"/>
    <n v="0"/>
    <n v="0"/>
    <n v="8.6629999999999997E-4"/>
    <n v="2.55E-5"/>
    <n v="3.0568124999999996E-3"/>
    <n v="0"/>
    <n v="0"/>
    <n v="100"/>
    <n v="1.19"/>
    <n v="92"/>
    <n v="15"/>
    <n v="0"/>
    <n v="0"/>
    <n v="5371.094890510949"/>
    <n v="657.6850886339937"/>
    <n v="40.799999999999997"/>
    <n v="100"/>
    <n v="87.03"/>
    <n v="15.01"/>
    <s v=""/>
    <n v="85.17"/>
    <n v="0.39"/>
    <n v="0.2"/>
    <n v="0"/>
    <n v="1.5"/>
    <s v=""/>
    <s v=""/>
    <n v="0"/>
    <m/>
    <s v=""/>
    <n v="8.5"/>
    <n v="100"/>
    <n v="100"/>
    <n v="83.7"/>
    <n v="10"/>
    <n v="0"/>
    <n v="0"/>
    <n v="0"/>
    <n v="0"/>
    <n v="0"/>
    <n v="3"/>
    <n v="92"/>
    <n v="92"/>
  </r>
  <r>
    <x v="3"/>
    <x v="5"/>
    <n v="35409039"/>
    <s v="Pradópolis"/>
    <n v="2.5257275197118099"/>
    <n v="19297"/>
    <n v="17941"/>
    <n v="1356"/>
    <n v="115.413"/>
    <n v="92.97"/>
    <n v="0.16861659999999995"/>
    <n v="1.6208799999999999E-2"/>
    <n v="0.15240779999999995"/>
    <n v="1.36"/>
    <n v="0.12452299999999999"/>
    <n v="3.8488900000000006E-2"/>
    <n v="5.3240000000000006E-3"/>
    <n v="2.8069999999999999E-4"/>
    <n v="5.7658899972222226E-2"/>
    <n v="4"/>
    <n v="35.29"/>
    <n v="64.709999999999994"/>
    <n v="12.85"/>
    <n v="991"/>
    <n v="10"/>
    <n v="1"/>
    <n v="0"/>
    <n v="3644.3633725449554"/>
    <n v="424.90335285277501"/>
    <n v="98.16"/>
    <n v="100"/>
    <n v="91.35"/>
    <n v="15.71"/>
    <s v=""/>
    <n v="98.16"/>
    <n v="21.08"/>
    <n v="7.6"/>
    <n v="3"/>
    <n v="58.6"/>
    <n v="2"/>
    <n v="0.69735006973500702"/>
    <n v="0"/>
    <m/>
    <n v="0"/>
    <n v="10"/>
    <n v="100"/>
    <n v="100"/>
    <n v="99"/>
    <n v="10"/>
    <n v="0"/>
    <n v="0"/>
    <n v="2"/>
    <n v="216.79220390992552"/>
    <n v="6"/>
    <n v="11"/>
    <n v="991"/>
    <n v="991"/>
  </r>
  <r>
    <x v="19"/>
    <x v="5"/>
    <n v="35410007"/>
    <s v="Praia Grande"/>
    <n v="2.4972797168973"/>
    <n v="290918"/>
    <n v="290918"/>
    <n v="0"/>
    <n v="1951.422"/>
    <n v="100"/>
    <n v="1.1535008"/>
    <n v="1.1483056"/>
    <n v="5.1951999999999996E-3"/>
    <n v="0"/>
    <n v="1.1483056"/>
    <n v="6.1190000000000007E-4"/>
    <n v="0"/>
    <n v="4.5833000000000002E-3"/>
    <n v="0.92289223577314827"/>
    <n v="5"/>
    <n v="41.67"/>
    <n v="58.33"/>
    <n v="269.33"/>
    <n v="16160"/>
    <n v="16160"/>
    <n v="29"/>
    <n v="0"/>
    <n v="908.40608006379819"/>
    <n v="114.90578101045655"/>
    <n v="91.06"/>
    <n v="100"/>
    <n v="67.64"/>
    <n v="27.65"/>
    <n v="34.285714285714299"/>
    <n v="91.06"/>
    <n v="36.85"/>
    <n v="13.8"/>
    <n v="55.5"/>
    <n v="0.5"/>
    <s v=""/>
    <s v=""/>
    <n v="0"/>
    <m/>
    <s v=""/>
    <n v="8.6999999999999993"/>
    <n v="70"/>
    <n v="0"/>
    <n v="0"/>
    <n v="1.2"/>
    <n v="4"/>
    <n v="0"/>
    <n v="15"/>
    <n v="124.3915546692479"/>
    <n v="5"/>
    <n v="7"/>
    <n v="11312"/>
    <n v="0"/>
  </r>
  <r>
    <x v="5"/>
    <x v="5"/>
    <n v="354105917"/>
    <s v="Pratânia"/>
    <n v="1.2785072195790299"/>
    <n v="4870"/>
    <n v="3837"/>
    <n v="1033"/>
    <n v="27.082999999999998"/>
    <n v="78.790000000000006"/>
    <n v="0.10392080000000001"/>
    <n v="9.3009300000000003E-2"/>
    <n v="1.0911500000000001E-2"/>
    <n v="0"/>
    <n v="1.0648100000000001E-2"/>
    <n v="2.0550000000000001E-4"/>
    <n v="9.3009300000000003E-2"/>
    <n v="5.7899999999999998E-5"/>
    <n v="1.0762192708333333E-2"/>
    <n v="4"/>
    <n v="16.670000000000002"/>
    <n v="83.33"/>
    <n v="2.66"/>
    <n v="205"/>
    <n v="42"/>
    <n v="0"/>
    <n v="0"/>
    <n v="10296.147843942505"/>
    <n v="1100.8459958932235"/>
    <n v="84.86"/>
    <n v="69.709999999999994"/>
    <n v="84.01"/>
    <n v="26.65"/>
    <s v=""/>
    <n v="100"/>
    <n v="12.37"/>
    <n v="6.5"/>
    <n v="13.9"/>
    <n v="6.4"/>
    <s v=""/>
    <s v=""/>
    <n v="0"/>
    <m/>
    <s v=""/>
    <n v="8"/>
    <n v="95"/>
    <n v="95"/>
    <n v="79.5"/>
    <n v="8.6"/>
    <n v="0"/>
    <n v="0"/>
    <n v="2"/>
    <n v="102.20965465041829"/>
    <n v="1"/>
    <n v="5"/>
    <n v="194.75"/>
    <n v="194.75"/>
  </r>
  <r>
    <x v="2"/>
    <x v="5"/>
    <n v="354110916"/>
    <s v="Presidente Alves"/>
    <n v="-0.35266769816812998"/>
    <n v="4060"/>
    <n v="3483"/>
    <n v="577"/>
    <n v="14.069000000000001"/>
    <n v="85.79"/>
    <n v="0.20181959999999999"/>
    <n v="0.1916669"/>
    <n v="1.0152700000000001E-2"/>
    <n v="0"/>
    <n v="9.1806000000000006E-3"/>
    <n v="0"/>
    <n v="0.19192149999999999"/>
    <n v="7.1749999999999993E-4"/>
    <n v="9.2090104166666666E-3"/>
    <n v="0"/>
    <n v="66.67"/>
    <n v="33.33"/>
    <n v="2.4300000000000002"/>
    <n v="188"/>
    <n v="39"/>
    <n v="0"/>
    <n v="0"/>
    <n v="16933.123152709359"/>
    <n v="1631.1724137931033"/>
    <n v="87.1"/>
    <n v="83.23"/>
    <n v="85.12"/>
    <n v="19.170000000000002"/>
    <s v=""/>
    <n v="100"/>
    <n v="22.68"/>
    <n v="9.3000000000000007"/>
    <n v="28.2"/>
    <n v="4.8"/>
    <n v="0"/>
    <s v=""/>
    <n v="0"/>
    <m/>
    <n v="0"/>
    <n v="8.6999999999999993"/>
    <n v="98"/>
    <n v="98"/>
    <n v="79.3"/>
    <n v="8.4"/>
    <n v="0"/>
    <n v="0"/>
    <n v="0"/>
    <n v="97.730370504431235"/>
    <n v="12"/>
    <n v="6"/>
    <n v="184.24"/>
    <n v="184.24"/>
  </r>
  <r>
    <x v="0"/>
    <x v="5"/>
    <n v="354110920"/>
    <s v="Presidente Alves"/>
    <m/>
    <m/>
    <m/>
    <m/>
    <m/>
    <m/>
    <n v="0"/>
    <n v="0"/>
    <n v="0"/>
    <n v="0"/>
    <n v="0"/>
    <n v="0"/>
    <n v="0"/>
    <n v="0"/>
    <n v="0"/>
    <n v="0"/>
    <n v="0"/>
    <n v="0"/>
    <m/>
    <s v=""/>
    <m/>
    <m/>
    <m/>
    <s v=""/>
    <s v=""/>
    <m/>
    <m/>
    <m/>
    <m/>
    <n v="29.411764705882401"/>
    <m/>
    <m/>
    <m/>
    <m/>
    <m/>
    <s v=""/>
    <s v=""/>
    <m/>
    <m/>
    <s v=""/>
    <m/>
    <m/>
    <m/>
    <m/>
    <m/>
    <m/>
    <m/>
    <n v="0"/>
    <m/>
    <n v="0"/>
    <n v="0"/>
    <m/>
    <m/>
  </r>
  <r>
    <x v="1"/>
    <x v="5"/>
    <n v="354120821"/>
    <s v="Presidente Bernardes"/>
    <m/>
    <m/>
    <m/>
    <m/>
    <m/>
    <m/>
    <n v="5.7599999999999997E-5"/>
    <n v="0"/>
    <n v="5.7599999999999997E-5"/>
    <n v="0"/>
    <n v="0"/>
    <n v="0"/>
    <n v="0"/>
    <n v="5.7599999999999997E-5"/>
    <n v="0"/>
    <n v="0"/>
    <n v="0"/>
    <n v="100"/>
    <m/>
    <s v=""/>
    <m/>
    <m/>
    <m/>
    <s v=""/>
    <s v=""/>
    <m/>
    <m/>
    <m/>
    <m/>
    <s v=""/>
    <m/>
    <m/>
    <m/>
    <m/>
    <m/>
    <s v=""/>
    <s v=""/>
    <m/>
    <m/>
    <s v=""/>
    <m/>
    <m/>
    <m/>
    <m/>
    <m/>
    <m/>
    <m/>
    <n v="1"/>
    <m/>
    <n v="0"/>
    <n v="1"/>
    <m/>
    <m/>
  </r>
  <r>
    <x v="13"/>
    <x v="5"/>
    <n v="354120822"/>
    <s v="Presidente Bernardes"/>
    <n v="-0.40846628479775898"/>
    <n v="13667"/>
    <n v="11036"/>
    <n v="2631"/>
    <n v="18.132000000000001"/>
    <n v="80.75"/>
    <n v="7.8535800000000003E-2"/>
    <n v="3.5081000000000001E-2"/>
    <n v="4.3454800000000002E-2"/>
    <n v="0"/>
    <n v="3.9342599999999998E-2"/>
    <n v="9.7E-5"/>
    <n v="3.50059E-2"/>
    <n v="4.0902999999999998E-3"/>
    <n v="3.3473045562499991E-2"/>
    <n v="1"/>
    <n v="20"/>
    <n v="80"/>
    <n v="7.35"/>
    <n v="567"/>
    <n v="134"/>
    <n v="1"/>
    <n v="0"/>
    <n v="12944.827687129582"/>
    <n v="1707.5173776249364"/>
    <n v="80.459999999999994"/>
    <n v="81.96"/>
    <n v="73.16"/>
    <n v="11.56"/>
    <s v=""/>
    <n v="100"/>
    <n v="2.82"/>
    <n v="1.4"/>
    <n v="1.7"/>
    <n v="5.9"/>
    <s v=""/>
    <s v=""/>
    <n v="0"/>
    <m/>
    <s v=""/>
    <n v="7.2"/>
    <n v="92"/>
    <n v="92"/>
    <n v="76.400000000000006"/>
    <n v="8.3000000000000007"/>
    <n v="0"/>
    <n v="0"/>
    <n v="21"/>
    <n v="116.51165690071501"/>
    <n v="8"/>
    <n v="32"/>
    <n v="521.64"/>
    <n v="521.64"/>
  </r>
  <r>
    <x v="1"/>
    <x v="5"/>
    <n v="354130721"/>
    <s v="Presidente Epitácio"/>
    <m/>
    <m/>
    <m/>
    <m/>
    <m/>
    <m/>
    <n v="2.3795999999999999E-3"/>
    <n v="0"/>
    <n v="2.3795999999999999E-3"/>
    <n v="0.02"/>
    <n v="2.3795999999999999E-3"/>
    <n v="0"/>
    <n v="0"/>
    <n v="0"/>
    <n v="0"/>
    <n v="0"/>
    <n v="0"/>
    <n v="100"/>
    <m/>
    <s v=""/>
    <m/>
    <m/>
    <m/>
    <s v=""/>
    <s v=""/>
    <m/>
    <m/>
    <m/>
    <m/>
    <s v=""/>
    <m/>
    <m/>
    <m/>
    <m/>
    <m/>
    <s v=""/>
    <s v=""/>
    <m/>
    <m/>
    <s v=""/>
    <m/>
    <m/>
    <m/>
    <m/>
    <m/>
    <m/>
    <m/>
    <n v="0"/>
    <m/>
    <n v="0"/>
    <n v="1"/>
    <m/>
    <m/>
  </r>
  <r>
    <x v="13"/>
    <x v="5"/>
    <n v="354130722"/>
    <s v="Presidente Epitácio"/>
    <n v="0.34815486559445202"/>
    <n v="41835"/>
    <n v="39173"/>
    <n v="2662"/>
    <n v="32.637999999999998"/>
    <n v="93.64"/>
    <n v="0.2745436"/>
    <n v="0.14922160000000001"/>
    <n v="0.12532199999999999"/>
    <n v="0.15"/>
    <n v="6.6111E-3"/>
    <n v="0.11002279999999999"/>
    <n v="0.15663829999999998"/>
    <n v="1.2714000000000002E-3"/>
    <n v="0.1182270657638889"/>
    <n v="0"/>
    <n v="5.71"/>
    <n v="94.29"/>
    <n v="32.49"/>
    <n v="2193"/>
    <n v="458"/>
    <n v="1"/>
    <n v="0"/>
    <n v="7168.8146288992466"/>
    <n v="957.34958766583009"/>
    <n v="92.84"/>
    <n v="93.29"/>
    <n v="81.59"/>
    <n v="15.16"/>
    <s v=""/>
    <n v="99.52"/>
    <n v="5.83"/>
    <n v="2.9"/>
    <n v="4.3"/>
    <n v="10.1"/>
    <s v=""/>
    <s v=""/>
    <n v="0"/>
    <m/>
    <s v=""/>
    <n v="6.1"/>
    <n v="92"/>
    <n v="92"/>
    <n v="79.099999999999994"/>
    <n v="8.5"/>
    <n v="0"/>
    <n v="0"/>
    <n v="0"/>
    <n v="5.9208100571316642"/>
    <n v="2"/>
    <n v="33"/>
    <n v="2017.56"/>
    <n v="2017.56"/>
  </r>
  <r>
    <x v="1"/>
    <x v="5"/>
    <n v="354140621"/>
    <s v="Presidente Prudente"/>
    <m/>
    <m/>
    <m/>
    <m/>
    <m/>
    <m/>
    <n v="5.1544E-3"/>
    <n v="3.1589999999999999E-3"/>
    <n v="1.9953999999999996E-3"/>
    <n v="0"/>
    <n v="0"/>
    <n v="1.4873E-3"/>
    <n v="1.2303000000000001E-3"/>
    <n v="2.4368000000000003E-3"/>
    <n v="0"/>
    <n v="1"/>
    <n v="21.05"/>
    <n v="78.95"/>
    <m/>
    <s v=""/>
    <m/>
    <m/>
    <m/>
    <s v=""/>
    <s v=""/>
    <m/>
    <m/>
    <m/>
    <m/>
    <s v=""/>
    <m/>
    <m/>
    <m/>
    <m/>
    <m/>
    <s v=""/>
    <s v=""/>
    <m/>
    <m/>
    <s v=""/>
    <m/>
    <m/>
    <m/>
    <m/>
    <m/>
    <m/>
    <m/>
    <n v="15"/>
    <m/>
    <n v="4"/>
    <n v="15"/>
    <m/>
    <m/>
  </r>
  <r>
    <x v="13"/>
    <x v="5"/>
    <n v="354140622"/>
    <s v="Presidente Prudente"/>
    <n v="0.77666003229073199"/>
    <n v="214805"/>
    <n v="210423"/>
    <n v="4382"/>
    <n v="382.14100000000002"/>
    <n v="97.96"/>
    <n v="0.34455760000000002"/>
    <n v="0.23554159999999999"/>
    <n v="0.10901600000000002"/>
    <n v="0"/>
    <n v="0.23577190000000001"/>
    <n v="5.8818500000000003E-2"/>
    <n v="8.1054000000000057E-3"/>
    <n v="4.186179999999997E-2"/>
    <n v="0.74833686342592598"/>
    <n v="1"/>
    <n v="1.06"/>
    <n v="98.94"/>
    <n v="195.89"/>
    <n v="11752"/>
    <n v="1358"/>
    <n v="20"/>
    <n v="0"/>
    <n v="625.42007867600853"/>
    <n v="71.937990270245066"/>
    <n v="100"/>
    <n v="100"/>
    <n v="100"/>
    <n v="27.74"/>
    <s v=""/>
    <n v="100"/>
    <n v="17.399999999999999"/>
    <n v="8.1999999999999993"/>
    <n v="15.7"/>
    <n v="22.7"/>
    <n v="0"/>
    <s v=""/>
    <n v="0"/>
    <m/>
    <n v="0"/>
    <n v="5.0999999999999996"/>
    <n v="100"/>
    <n v="100"/>
    <n v="88.4"/>
    <n v="9.6999999999999993"/>
    <n v="1"/>
    <n v="0"/>
    <n v="67"/>
    <n v="31.536599562873253"/>
    <n v="3"/>
    <n v="281"/>
    <n v="11752"/>
    <n v="11752"/>
  </r>
  <r>
    <x v="1"/>
    <x v="5"/>
    <n v="354150521"/>
    <s v="Presidente Venceslau"/>
    <m/>
    <m/>
    <m/>
    <m/>
    <m/>
    <m/>
    <n v="8.0839999999999981E-4"/>
    <n v="0"/>
    <n v="8.0839999999999981E-4"/>
    <n v="0"/>
    <n v="4.6589999999999999E-4"/>
    <n v="0"/>
    <n v="2.6199999999999997E-4"/>
    <n v="8.0499999999999992E-5"/>
    <n v="0"/>
    <n v="0"/>
    <n v="0"/>
    <n v="100"/>
    <m/>
    <s v=""/>
    <m/>
    <m/>
    <m/>
    <s v=""/>
    <s v=""/>
    <m/>
    <m/>
    <m/>
    <m/>
    <n v="55.056179775280903"/>
    <m/>
    <m/>
    <m/>
    <m/>
    <m/>
    <s v=""/>
    <s v=""/>
    <m/>
    <m/>
    <s v=""/>
    <m/>
    <m/>
    <m/>
    <m/>
    <m/>
    <m/>
    <m/>
    <n v="0"/>
    <m/>
    <n v="0"/>
    <n v="15"/>
    <m/>
    <m/>
  </r>
  <r>
    <x v="13"/>
    <x v="5"/>
    <n v="354150522"/>
    <s v="Presidente Venceslau"/>
    <n v="5.1469293634909298E-2"/>
    <n v="37994"/>
    <n v="36662"/>
    <n v="1332"/>
    <n v="50.323"/>
    <n v="96.49"/>
    <n v="2.5910700000000002E-2"/>
    <n v="0"/>
    <n v="2.5910700000000002E-2"/>
    <n v="0"/>
    <n v="4.3172000000000002E-3"/>
    <n v="2.1009699999999999E-2"/>
    <n v="0"/>
    <n v="5.8379999999999999E-4"/>
    <n v="0.11562990180092592"/>
    <n v="0"/>
    <n v="0"/>
    <n v="100"/>
    <n v="30.16"/>
    <n v="2036"/>
    <n v="2036"/>
    <n v="2"/>
    <n v="0"/>
    <n v="4747.7475390851187"/>
    <n v="564.41753961151767"/>
    <n v="99.98"/>
    <n v="95.68"/>
    <n v="99.22"/>
    <n v="20.2"/>
    <s v=""/>
    <n v="99.99"/>
    <n v="0.98"/>
    <n v="0.5"/>
    <n v="0"/>
    <n v="3.9"/>
    <n v="10"/>
    <n v="0.148148148148148"/>
    <n v="0"/>
    <m/>
    <n v="66"/>
    <n v="9.4"/>
    <n v="98"/>
    <n v="0"/>
    <n v="0"/>
    <n v="1.5"/>
    <n v="0"/>
    <n v="0"/>
    <n v="13"/>
    <n v="3.4593128055116704"/>
    <n v="0"/>
    <n v="13"/>
    <n v="1995.28"/>
    <n v="0"/>
  </r>
  <r>
    <x v="2"/>
    <x v="5"/>
    <n v="354160416"/>
    <s v="Promissão"/>
    <m/>
    <m/>
    <m/>
    <m/>
    <m/>
    <m/>
    <n v="1.1600000000000001E-5"/>
    <n v="0"/>
    <n v="1.1600000000000001E-5"/>
    <n v="0"/>
    <n v="0"/>
    <n v="0"/>
    <n v="0"/>
    <n v="1.1600000000000001E-5"/>
    <n v="0"/>
    <n v="0"/>
    <n v="0"/>
    <n v="100"/>
    <m/>
    <s v=""/>
    <m/>
    <m/>
    <m/>
    <s v=""/>
    <s v=""/>
    <m/>
    <m/>
    <m/>
    <m/>
    <n v="14.632683658170899"/>
    <m/>
    <m/>
    <m/>
    <m/>
    <m/>
    <s v=""/>
    <s v=""/>
    <m/>
    <m/>
    <s v=""/>
    <m/>
    <m/>
    <m/>
    <m/>
    <m/>
    <m/>
    <m/>
    <n v="0"/>
    <m/>
    <n v="0"/>
    <n v="1"/>
    <m/>
    <m/>
  </r>
  <r>
    <x v="12"/>
    <x v="5"/>
    <n v="354160419"/>
    <s v="Promissão"/>
    <n v="1.22105463136102"/>
    <n v="37711"/>
    <n v="32114"/>
    <n v="5597"/>
    <n v="48.215000000000003"/>
    <n v="85.16"/>
    <n v="0.47002929999999998"/>
    <n v="0.35009260000000003"/>
    <n v="0.11993669999999998"/>
    <n v="0"/>
    <n v="0.17798150000000001"/>
    <n v="0.16750489999999998"/>
    <n v="0.1104816"/>
    <n v="1.4061300000000004E-2"/>
    <n v="0.10302544811921295"/>
    <n v="5"/>
    <n v="19.3"/>
    <n v="80.7"/>
    <n v="26.14"/>
    <n v="1765"/>
    <n v="371"/>
    <n v="5"/>
    <n v="0"/>
    <n v="4875.3647476863516"/>
    <n v="451.5775237994219"/>
    <n v="89.75"/>
    <m/>
    <n v="83.53"/>
    <n v="5.51"/>
    <s v=""/>
    <n v="99.1"/>
    <n v="22.38"/>
    <n v="8.1"/>
    <n v="22.4"/>
    <n v="22.2"/>
    <s v=""/>
    <s v=""/>
    <n v="0"/>
    <m/>
    <s v=""/>
    <n v="4.5"/>
    <n v="100"/>
    <n v="100"/>
    <n v="79"/>
    <n v="8.1"/>
    <n v="0"/>
    <n v="0"/>
    <n v="2"/>
    <n v="172.77284714552502"/>
    <n v="11"/>
    <n v="46"/>
    <n v="1765"/>
    <n v="1765"/>
  </r>
  <r>
    <x v="0"/>
    <x v="5"/>
    <n v="354160420"/>
    <s v="Promissão"/>
    <m/>
    <m/>
    <m/>
    <m/>
    <m/>
    <m/>
    <n v="3.4700000000000003E-5"/>
    <n v="0"/>
    <n v="3.4700000000000003E-5"/>
    <n v="0"/>
    <n v="0"/>
    <n v="0"/>
    <n v="0"/>
    <n v="3.4700000000000003E-5"/>
    <n v="0"/>
    <n v="1"/>
    <n v="0"/>
    <n v="100"/>
    <m/>
    <s v=""/>
    <m/>
    <m/>
    <m/>
    <s v=""/>
    <s v=""/>
    <m/>
    <m/>
    <m/>
    <m/>
    <s v=""/>
    <m/>
    <m/>
    <m/>
    <m/>
    <m/>
    <s v=""/>
    <s v=""/>
    <m/>
    <m/>
    <s v=""/>
    <m/>
    <m/>
    <m/>
    <m/>
    <m/>
    <m/>
    <m/>
    <n v="0"/>
    <m/>
    <n v="0"/>
    <n v="1"/>
    <m/>
    <m/>
  </r>
  <r>
    <x v="8"/>
    <x v="5"/>
    <n v="354165310"/>
    <s v="Quadra"/>
    <n v="1.76884731737512"/>
    <n v="3482"/>
    <n v="896"/>
    <n v="2586"/>
    <n v="16.983000000000001"/>
    <n v="25.73"/>
    <n v="0.2422473"/>
    <n v="0.24153549999999999"/>
    <n v="7.1179999999999995E-4"/>
    <n v="0"/>
    <n v="2.3839999999999999E-4"/>
    <n v="0"/>
    <n v="0.24153549999999999"/>
    <n v="4.7339999999999996E-4"/>
    <n v="2.7937609375000001E-3"/>
    <n v="27"/>
    <n v="74.069999999999993"/>
    <n v="25.93"/>
    <n v="0.64"/>
    <n v="50"/>
    <n v="7"/>
    <n v="0"/>
    <n v="0"/>
    <n v="16302.354968408961"/>
    <n v="2535.9218839747273"/>
    <n v="30.81"/>
    <n v="100"/>
    <n v="17.84"/>
    <n v="22.23"/>
    <s v=""/>
    <n v="100"/>
    <n v="37.270000000000003"/>
    <n v="13.5"/>
    <n v="65.3"/>
    <n v="0.3"/>
    <n v="0"/>
    <n v="1.1111111111111101"/>
    <n v="0"/>
    <m/>
    <n v="0"/>
    <n v="10"/>
    <n v="89"/>
    <n v="89"/>
    <n v="86"/>
    <n v="9.5"/>
    <n v="0"/>
    <n v="0"/>
    <n v="12"/>
    <n v="0"/>
    <n v="20"/>
    <n v="7"/>
    <n v="44.5"/>
    <n v="44.5"/>
  </r>
  <r>
    <x v="5"/>
    <x v="5"/>
    <n v="354170317"/>
    <s v="Quatá"/>
    <n v="0.95079400406232795"/>
    <n v="13379"/>
    <n v="12651"/>
    <n v="728"/>
    <n v="20.497"/>
    <n v="94.56"/>
    <n v="3.1264599999999997E-2"/>
    <n v="3.11805E-2"/>
    <n v="8.4099999999999998E-5"/>
    <n v="0"/>
    <n v="0"/>
    <n v="2.4305500000000001E-2"/>
    <n v="6.9560000000000004E-3"/>
    <n v="3.1E-6"/>
    <n v="3.6437040646990736E-2"/>
    <n v="2"/>
    <n v="50"/>
    <n v="50"/>
    <n v="9"/>
    <n v="694"/>
    <n v="117"/>
    <n v="0"/>
    <n v="0"/>
    <n v="12209.917034158008"/>
    <n v="1343.5622991254957"/>
    <n v="89.47"/>
    <n v="97.07"/>
    <n v="88.15"/>
    <n v="24.38"/>
    <n v="33.3333333333333"/>
    <n v="95.34"/>
    <n v="18.29"/>
    <n v="8.8000000000000007"/>
    <n v="18.100000000000001"/>
    <n v="18.8"/>
    <s v=""/>
    <s v=""/>
    <n v="0"/>
    <m/>
    <s v=""/>
    <n v="9.4"/>
    <n v="99"/>
    <n v="99"/>
    <n v="83.1"/>
    <n v="9.5"/>
    <n v="0"/>
    <n v="0"/>
    <n v="0"/>
    <n v="0"/>
    <n v="3"/>
    <n v="3"/>
    <n v="687.06"/>
    <n v="687.06"/>
  </r>
  <r>
    <x v="1"/>
    <x v="5"/>
    <n v="354170321"/>
    <s v="Quatá"/>
    <m/>
    <m/>
    <m/>
    <m/>
    <m/>
    <m/>
    <n v="0.42416429999999999"/>
    <n v="0.3172529"/>
    <n v="0.10691139999999998"/>
    <n v="0"/>
    <n v="0"/>
    <n v="0.23462039999999998"/>
    <n v="0.18539130000000001"/>
    <n v="4.1526000000000002E-3"/>
    <n v="0"/>
    <n v="0"/>
    <n v="39.29"/>
    <n v="60.71"/>
    <m/>
    <s v=""/>
    <m/>
    <m/>
    <m/>
    <s v=""/>
    <s v=""/>
    <m/>
    <m/>
    <m/>
    <m/>
    <s v=""/>
    <m/>
    <m/>
    <m/>
    <m/>
    <m/>
    <s v=""/>
    <s v=""/>
    <m/>
    <m/>
    <s v=""/>
    <m/>
    <m/>
    <m/>
    <m/>
    <m/>
    <m/>
    <m/>
    <n v="1"/>
    <m/>
    <n v="11"/>
    <n v="17"/>
    <m/>
    <m/>
  </r>
  <r>
    <x v="0"/>
    <x v="5"/>
    <n v="354180220"/>
    <s v="Queiroz"/>
    <n v="1.9516828239496"/>
    <n v="3044"/>
    <n v="2672"/>
    <n v="372"/>
    <n v="12.926"/>
    <n v="87.78"/>
    <n v="0.17383889999999999"/>
    <n v="0.1666667"/>
    <n v="7.1722000000000001E-3"/>
    <n v="0"/>
    <n v="7.1722000000000001E-3"/>
    <n v="0.1666667"/>
    <n v="0"/>
    <n v="0"/>
    <n v="7.7843958333333341E-3"/>
    <n v="3"/>
    <n v="20"/>
    <n v="80"/>
    <n v="1.88"/>
    <n v="145"/>
    <n v="58"/>
    <n v="0"/>
    <n v="0"/>
    <n v="18233.692509855453"/>
    <n v="2279.2115637319312"/>
    <n v="98.2"/>
    <m/>
    <n v="97.66"/>
    <n v="7.87"/>
    <s v=""/>
    <n v="100"/>
    <n v="23.49"/>
    <n v="9.9"/>
    <n v="32.1"/>
    <n v="3.3"/>
    <s v=""/>
    <s v=""/>
    <n v="0"/>
    <m/>
    <s v=""/>
    <n v="8.5"/>
    <n v="100"/>
    <n v="100"/>
    <n v="60"/>
    <n v="6.9"/>
    <n v="0"/>
    <n v="0"/>
    <n v="2"/>
    <n v="89.923484749137558"/>
    <n v="1"/>
    <n v="4"/>
    <n v="145"/>
    <n v="145"/>
  </r>
  <r>
    <x v="15"/>
    <x v="5"/>
    <n v="35419012"/>
    <s v="Queluz"/>
    <n v="1.61503063882362"/>
    <n v="12051"/>
    <n v="9884"/>
    <n v="2167"/>
    <n v="48.317999999999998"/>
    <n v="82.02"/>
    <n v="3.5064699999999983E-2"/>
    <n v="3.4381899999999986E-2"/>
    <n v="6.8280000000000001E-4"/>
    <n v="0"/>
    <n v="3.4166700000000001E-2"/>
    <n v="5.0920000000000002E-4"/>
    <n v="0"/>
    <n v="3.8879999999999996E-4"/>
    <n v="2.4899123437500007E-2"/>
    <n v="3"/>
    <n v="70"/>
    <n v="30"/>
    <n v="7.23"/>
    <n v="558"/>
    <n v="558"/>
    <n v="2"/>
    <n v="0"/>
    <n v="10362.837938760269"/>
    <n v="1072.9200896191187"/>
    <n v="79.34"/>
    <n v="100"/>
    <n v="54.19"/>
    <n v="25.15"/>
    <s v=""/>
    <n v="96.74"/>
    <n v="2.04"/>
    <n v="0.9"/>
    <n v="2.6"/>
    <n v="0.2"/>
    <n v="14"/>
    <n v="4.4296788482835003"/>
    <n v="0"/>
    <m/>
    <n v="4"/>
    <n v="9.5"/>
    <n v="100"/>
    <n v="0"/>
    <n v="0"/>
    <n v="1.5"/>
    <n v="0"/>
    <n v="0"/>
    <n v="11"/>
    <n v="136.55099178629467"/>
    <n v="7"/>
    <n v="3"/>
    <n v="558"/>
    <n v="0"/>
  </r>
  <r>
    <x v="0"/>
    <x v="5"/>
    <n v="354200820"/>
    <s v="Quintana"/>
    <n v="0.90090435027330196"/>
    <n v="6260"/>
    <n v="5759"/>
    <n v="501"/>
    <n v="19.577000000000002"/>
    <n v="92"/>
    <n v="1.28462E-2"/>
    <n v="0"/>
    <n v="1.28462E-2"/>
    <n v="0"/>
    <n v="1.1657300000000001E-2"/>
    <n v="6.3539999999999994E-4"/>
    <n v="5.5349999999999996E-4"/>
    <n v="0"/>
    <n v="1.6271109374999999E-2"/>
    <n v="0"/>
    <n v="0"/>
    <n v="100"/>
    <n v="4.12"/>
    <n v="318"/>
    <n v="75"/>
    <n v="0"/>
    <n v="0"/>
    <n v="12090.479233226837"/>
    <n v="1309.8019169329079"/>
    <n v="99.81"/>
    <n v="100"/>
    <n v="96.91"/>
    <n v="12.84"/>
    <n v="9.8697196999605197"/>
    <n v="100"/>
    <n v="1.46"/>
    <n v="0.7"/>
    <n v="0.4"/>
    <n v="4.9000000000000004"/>
    <n v="0"/>
    <s v=""/>
    <n v="0"/>
    <m/>
    <n v="0"/>
    <n v="7.2"/>
    <n v="98"/>
    <n v="98"/>
    <n v="76.400000000000006"/>
    <n v="7.9"/>
    <n v="0"/>
    <n v="0"/>
    <n v="0"/>
    <n v="73.750349305853661"/>
    <n v="0"/>
    <n v="7"/>
    <n v="311.64"/>
    <n v="311.64"/>
  </r>
  <r>
    <x v="1"/>
    <x v="5"/>
    <n v="354200821"/>
    <s v="Quintana"/>
    <m/>
    <m/>
    <m/>
    <m/>
    <m/>
    <m/>
    <n v="2.8700000000000002E-3"/>
    <n v="2.8700000000000002E-3"/>
    <n v="0"/>
    <n v="0"/>
    <n v="0"/>
    <n v="3.8190000000000001E-4"/>
    <n v="0"/>
    <n v="2.4881E-3"/>
    <n v="0"/>
    <n v="3"/>
    <n v="100"/>
    <n v="0"/>
    <m/>
    <s v=""/>
    <m/>
    <m/>
    <m/>
    <s v=""/>
    <s v=""/>
    <m/>
    <m/>
    <m/>
    <m/>
    <n v="16.6666666666667"/>
    <m/>
    <m/>
    <m/>
    <m/>
    <m/>
    <s v=""/>
    <s v=""/>
    <m/>
    <m/>
    <s v=""/>
    <m/>
    <m/>
    <m/>
    <m/>
    <m/>
    <m/>
    <m/>
    <n v="5"/>
    <m/>
    <n v="2"/>
    <n v="0"/>
    <m/>
    <m/>
  </r>
  <r>
    <x v="6"/>
    <x v="5"/>
    <n v="35421075"/>
    <s v="Rafard"/>
    <n v="0.30729699752665202"/>
    <n v="8770"/>
    <n v="7821"/>
    <n v="949"/>
    <n v="66.203999999999994"/>
    <n v="89.18"/>
    <n v="0.59407379999999999"/>
    <n v="0.56407850000000004"/>
    <n v="2.9995299999999999E-2"/>
    <n v="0"/>
    <n v="4.5752400000000006E-2"/>
    <n v="0.54272670000000001"/>
    <n v="2.4118E-3"/>
    <n v="3.1829000000000002E-3"/>
    <n v="1.9481276041666665E-2"/>
    <n v="6"/>
    <n v="21.74"/>
    <n v="78.260000000000005"/>
    <n v="5.56"/>
    <n v="429"/>
    <n v="429"/>
    <n v="3"/>
    <n v="0"/>
    <n v="5429.8015963511971"/>
    <n v="719.17901938426428"/>
    <n v="85.3"/>
    <n v="77.739999999999995"/>
    <n v="85.3"/>
    <n v="34.340000000000003"/>
    <s v=""/>
    <n v="96.76"/>
    <n v="110.35"/>
    <n v="41.7"/>
    <n v="161.9"/>
    <n v="15"/>
    <s v=""/>
    <s v=""/>
    <n v="0"/>
    <m/>
    <s v=""/>
    <n v="9.5"/>
    <n v="100"/>
    <n v="0"/>
    <n v="0"/>
    <n v="1.5"/>
    <n v="0"/>
    <n v="0"/>
    <n v="3"/>
    <n v="236.12416302512696"/>
    <n v="5"/>
    <n v="18"/>
    <n v="429"/>
    <n v="0"/>
  </r>
  <r>
    <x v="8"/>
    <x v="5"/>
    <n v="354210710"/>
    <s v="Rafard"/>
    <m/>
    <m/>
    <m/>
    <m/>
    <m/>
    <m/>
    <n v="3.4918400000000002E-2"/>
    <n v="3.4918400000000002E-2"/>
    <n v="0"/>
    <n v="0"/>
    <n v="0"/>
    <n v="0"/>
    <n v="3.0288800000000001E-2"/>
    <n v="4.6296000000000002E-3"/>
    <n v="0"/>
    <n v="4"/>
    <n v="100"/>
    <n v="0"/>
    <m/>
    <s v=""/>
    <m/>
    <m/>
    <m/>
    <s v=""/>
    <s v=""/>
    <m/>
    <m/>
    <m/>
    <m/>
    <s v=""/>
    <m/>
    <m/>
    <m/>
    <m/>
    <m/>
    <s v=""/>
    <s v=""/>
    <m/>
    <m/>
    <s v=""/>
    <m/>
    <m/>
    <m/>
    <m/>
    <m/>
    <m/>
    <m/>
    <n v="0"/>
    <m/>
    <n v="3"/>
    <n v="0"/>
    <m/>
    <m/>
  </r>
  <r>
    <x v="5"/>
    <x v="5"/>
    <n v="354220617"/>
    <s v="Rancharia"/>
    <n v="-6.05637707662421E-2"/>
    <n v="28799"/>
    <n v="26155"/>
    <n v="2644"/>
    <n v="18.172999999999998"/>
    <n v="90.82"/>
    <n v="2.3626500000000002E-2"/>
    <n v="1.2563700000000002E-2"/>
    <n v="1.1062799999999999E-2"/>
    <n v="0"/>
    <n v="0"/>
    <n v="9.9075999999999973E-3"/>
    <n v="1.0866500000000001E-2"/>
    <n v="2.8524000000000002E-3"/>
    <n v="7.8607970461805551E-2"/>
    <n v="1"/>
    <n v="36"/>
    <n v="64"/>
    <n v="21.36"/>
    <n v="1442"/>
    <n v="342"/>
    <n v="0"/>
    <n v="0"/>
    <n v="14432.601131983749"/>
    <n v="1620.6562727872501"/>
    <n v="89.67"/>
    <n v="100"/>
    <n v="100"/>
    <n v="65.569999999999993"/>
    <s v=""/>
    <n v="100"/>
    <n v="3.05"/>
    <n v="1.5"/>
    <n v="3.7"/>
    <n v="0.8"/>
    <s v=""/>
    <s v=""/>
    <n v="0"/>
    <m/>
    <s v=""/>
    <n v="9.4"/>
    <n v="93"/>
    <n v="93"/>
    <n v="76.3"/>
    <n v="8.4"/>
    <n v="0"/>
    <n v="0"/>
    <n v="6"/>
    <n v="0"/>
    <n v="9"/>
    <n v="16"/>
    <n v="1341.06"/>
    <n v="1341.06"/>
  </r>
  <r>
    <x v="1"/>
    <x v="5"/>
    <n v="354220621"/>
    <s v="Rancharia"/>
    <m/>
    <m/>
    <m/>
    <m/>
    <m/>
    <m/>
    <n v="0.17274930000000002"/>
    <n v="0.17254620000000001"/>
    <n v="2.031E-4"/>
    <n v="0"/>
    <n v="0"/>
    <n v="7.0601800000000006E-2"/>
    <n v="0.10209539999999999"/>
    <n v="5.2099999999999999E-5"/>
    <n v="0"/>
    <n v="6"/>
    <n v="62.5"/>
    <n v="37.5"/>
    <m/>
    <s v=""/>
    <m/>
    <m/>
    <m/>
    <s v=""/>
    <s v=""/>
    <m/>
    <m/>
    <m/>
    <m/>
    <s v=""/>
    <m/>
    <m/>
    <m/>
    <m/>
    <m/>
    <s v=""/>
    <s v=""/>
    <m/>
    <m/>
    <s v=""/>
    <m/>
    <m/>
    <m/>
    <m/>
    <m/>
    <m/>
    <m/>
    <n v="1"/>
    <m/>
    <n v="5"/>
    <n v="3"/>
    <m/>
    <m/>
  </r>
  <r>
    <x v="13"/>
    <x v="5"/>
    <n v="354220622"/>
    <s v="Rancharia"/>
    <m/>
    <m/>
    <m/>
    <m/>
    <m/>
    <m/>
    <n v="5.2082999999999999E-3"/>
    <n v="5.2082999999999999E-3"/>
    <n v="0"/>
    <n v="0"/>
    <n v="0"/>
    <n v="0"/>
    <n v="5.2082999999999999E-3"/>
    <n v="0"/>
    <n v="0"/>
    <n v="0"/>
    <n v="100"/>
    <n v="0"/>
    <m/>
    <s v=""/>
    <m/>
    <m/>
    <m/>
    <s v=""/>
    <s v=""/>
    <m/>
    <m/>
    <m/>
    <m/>
    <s v=""/>
    <m/>
    <m/>
    <m/>
    <m/>
    <m/>
    <s v=""/>
    <s v=""/>
    <m/>
    <m/>
    <s v=""/>
    <m/>
    <m/>
    <m/>
    <m/>
    <m/>
    <m/>
    <m/>
    <n v="3"/>
    <m/>
    <n v="1"/>
    <n v="0"/>
    <m/>
    <m/>
  </r>
  <r>
    <x v="15"/>
    <x v="5"/>
    <n v="35423052"/>
    <s v="Redenção da Serra"/>
    <n v="-0.28656705403024002"/>
    <n v="3847"/>
    <n v="2506"/>
    <n v="1341"/>
    <n v="12.445"/>
    <n v="65.14"/>
    <n v="8.5133999999999991E-3"/>
    <n v="7.6024999999999999E-3"/>
    <n v="9.1089999999999997E-4"/>
    <n v="0"/>
    <n v="5.0000000000000001E-3"/>
    <n v="0"/>
    <n v="1.5003E-3"/>
    <n v="2.0131000000000003E-3"/>
    <n v="4.4130299479166659E-3"/>
    <n v="18"/>
    <n v="80"/>
    <n v="20"/>
    <n v="1.57"/>
    <n v="121"/>
    <n v="42"/>
    <n v="0"/>
    <n v="0"/>
    <n v="37954.68676891084"/>
    <n v="3852.8515726540163"/>
    <n v="44.05"/>
    <n v="78.88"/>
    <n v="36.36"/>
    <n v="33.1"/>
    <s v=""/>
    <n v="77.069999999999993"/>
    <n v="0.43"/>
    <n v="0.2"/>
    <n v="0.5"/>
    <n v="0.2"/>
    <s v=""/>
    <s v=""/>
    <n v="0"/>
    <m/>
    <s v=""/>
    <n v="3.5"/>
    <n v="76"/>
    <n v="76"/>
    <n v="65.3"/>
    <n v="7.4"/>
    <n v="0"/>
    <n v="0"/>
    <n v="3"/>
    <n v="113.30083999000358"/>
    <n v="12"/>
    <n v="3"/>
    <n v="91.96"/>
    <n v="91.96"/>
  </r>
  <r>
    <x v="1"/>
    <x v="5"/>
    <n v="354240421"/>
    <s v="Regente Feijó"/>
    <m/>
    <m/>
    <m/>
    <m/>
    <m/>
    <m/>
    <n v="1.3299999999999998E-4"/>
    <n v="0"/>
    <n v="1.3299999999999998E-4"/>
    <n v="0"/>
    <n v="0"/>
    <n v="0"/>
    <n v="0"/>
    <n v="1.3299999999999998E-4"/>
    <n v="0"/>
    <n v="0"/>
    <n v="0"/>
    <n v="100"/>
    <m/>
    <s v=""/>
    <m/>
    <m/>
    <m/>
    <s v=""/>
    <s v=""/>
    <m/>
    <m/>
    <m/>
    <m/>
    <s v=""/>
    <m/>
    <m/>
    <m/>
    <m/>
    <m/>
    <s v=""/>
    <s v=""/>
    <m/>
    <m/>
    <s v=""/>
    <m/>
    <m/>
    <m/>
    <m/>
    <m/>
    <m/>
    <m/>
    <n v="9"/>
    <m/>
    <n v="0"/>
    <n v="3"/>
    <m/>
    <m/>
  </r>
  <r>
    <x v="13"/>
    <x v="5"/>
    <n v="354240422"/>
    <s v="Regente Feijó"/>
    <n v="0.674968342771609"/>
    <n v="19014"/>
    <n v="17705"/>
    <n v="1309"/>
    <n v="71.727000000000004"/>
    <n v="93.12"/>
    <n v="4.0764500000000002E-2"/>
    <n v="4.8230000000000001E-4"/>
    <n v="4.0282200000000004E-2"/>
    <n v="0"/>
    <n v="3.2476799999999993E-2"/>
    <n v="6.2287000000000002E-3"/>
    <n v="2.0479999999999999E-4"/>
    <n v="1.8542000000000003E-3"/>
    <n v="5.5702041166666667E-2"/>
    <n v="1"/>
    <n v="2.13"/>
    <n v="97.87"/>
    <n v="12.73"/>
    <n v="982"/>
    <n v="134"/>
    <n v="1"/>
    <n v="1"/>
    <n v="3300.549069106974"/>
    <n v="431.22751656674029"/>
    <n v="96.24"/>
    <n v="100"/>
    <n v="94.31"/>
    <n v="13.31"/>
    <s v=""/>
    <n v="100"/>
    <n v="4.09"/>
    <n v="2.1"/>
    <n v="0.1"/>
    <n v="15.5"/>
    <n v="9"/>
    <s v=""/>
    <n v="0"/>
    <m/>
    <n v="0"/>
    <n v="7.3"/>
    <n v="100"/>
    <n v="100"/>
    <n v="86.4"/>
    <n v="10"/>
    <n v="0"/>
    <n v="1"/>
    <n v="12"/>
    <n v="57.448523123690322"/>
    <n v="1"/>
    <n v="46"/>
    <n v="982"/>
    <n v="982"/>
  </r>
  <r>
    <x v="2"/>
    <x v="5"/>
    <n v="354250316"/>
    <s v="Reginópolis"/>
    <n v="1.8624151247259799"/>
    <n v="7258"/>
    <n v="4323"/>
    <n v="2935"/>
    <n v="17.706"/>
    <n v="59.56"/>
    <n v="0.18939650000000002"/>
    <n v="0.14396390000000001"/>
    <n v="4.5432600000000004E-2"/>
    <n v="0"/>
    <n v="9.2592000000000004E-3"/>
    <n v="4.07E-5"/>
    <n v="0.17873080000000002"/>
    <n v="1.3657999999999999E-3"/>
    <n v="1.8901041666666667E-2"/>
    <n v="2"/>
    <n v="31.82"/>
    <n v="68.180000000000007"/>
    <n v="3.6"/>
    <n v="278"/>
    <n v="278"/>
    <n v="0"/>
    <n v="0"/>
    <n v="13121.895839074125"/>
    <n v="1216.599614218793"/>
    <n v="100"/>
    <n v="100"/>
    <n v="100"/>
    <n v="25.45"/>
    <n v="0"/>
    <n v="100"/>
    <n v="15.4"/>
    <n v="6.3"/>
    <n v="15.2"/>
    <n v="16.2"/>
    <n v="0"/>
    <n v="1.2"/>
    <n v="0"/>
    <m/>
    <n v="0"/>
    <n v="7.8"/>
    <n v="100"/>
    <n v="0"/>
    <n v="0"/>
    <n v="1.5"/>
    <n v="0"/>
    <n v="0"/>
    <n v="1"/>
    <n v="47.616423257095612"/>
    <n v="7"/>
    <n v="15"/>
    <n v="278"/>
    <n v="0"/>
  </r>
  <r>
    <x v="17"/>
    <x v="5"/>
    <n v="354260211"/>
    <s v="Registro"/>
    <n v="-7.3946622148790594E-2"/>
    <n v="54008"/>
    <n v="47944"/>
    <n v="6064"/>
    <n v="75.394999999999996"/>
    <n v="88.77"/>
    <n v="9.5659200000000014E-2"/>
    <n v="8.2526900000000014E-2"/>
    <n v="1.3132300000000001E-2"/>
    <n v="0.2"/>
    <n v="2.5347E-3"/>
    <n v="8.4539999999999995E-4"/>
    <n v="7.8095399999999995E-2"/>
    <n v="1.41837E-2"/>
    <n v="0.14680862120370367"/>
    <n v="137"/>
    <n v="70.59"/>
    <n v="29.41"/>
    <n v="39.97"/>
    <n v="2698"/>
    <n v="778"/>
    <n v="12"/>
    <n v="0"/>
    <n v="12694.279366019849"/>
    <n v="1646.6360539179384"/>
    <n v="89.3"/>
    <n v="99.86"/>
    <n v="78.03"/>
    <n v="34"/>
    <n v="100"/>
    <n v="100"/>
    <n v="1.01"/>
    <n v="0.4"/>
    <n v="1.2"/>
    <n v="0.5"/>
    <n v="8"/>
    <n v="5.0472508591065299"/>
    <n v="1.8515775440675499"/>
    <m/>
    <n v="305"/>
    <n v="8.9"/>
    <n v="86"/>
    <n v="86"/>
    <n v="71.2"/>
    <n v="7.9"/>
    <n v="1"/>
    <n v="0"/>
    <n v="54"/>
    <n v="2.0434767218727319"/>
    <n v="60"/>
    <n v="25"/>
    <n v="2320.2800000000002"/>
    <n v="2320.2800000000002"/>
  </r>
  <r>
    <x v="11"/>
    <x v="5"/>
    <n v="35427018"/>
    <s v="Restinga"/>
    <n v="1.46993359874883"/>
    <n v="7041"/>
    <n v="5675"/>
    <n v="1366"/>
    <n v="28.669"/>
    <n v="80.599999999999994"/>
    <n v="9.560819999999999E-2"/>
    <n v="2.7625500000000001E-2"/>
    <n v="6.7982699999999993E-2"/>
    <n v="0"/>
    <n v="6.4814800000000006E-2"/>
    <n v="2.7210999999999997E-3"/>
    <n v="2.6192600000000003E-2"/>
    <n v="1.8797000000000002E-3"/>
    <n v="1.7074425000000001E-2"/>
    <n v="3"/>
    <n v="42.11"/>
    <n v="57.89"/>
    <n v="3.98"/>
    <n v="307"/>
    <n v="74"/>
    <n v="0"/>
    <n v="0"/>
    <n v="17736.480613549211"/>
    <n v="2194.6655304644228"/>
    <n v="93.12"/>
    <n v="100"/>
    <n v="89.31"/>
    <n v="23.64"/>
    <n v="10"/>
    <n v="100"/>
    <n v="7.71"/>
    <n v="2.4"/>
    <n v="3.7"/>
    <n v="13.9"/>
    <s v=""/>
    <s v=""/>
    <n v="0"/>
    <m/>
    <s v=""/>
    <n v="9.5"/>
    <n v="100"/>
    <n v="100"/>
    <n v="75.900000000000006"/>
    <n v="8.4"/>
    <n v="0"/>
    <n v="0"/>
    <n v="8"/>
    <n v="380.68631886578908"/>
    <n v="8"/>
    <n v="11"/>
    <n v="307"/>
    <n v="307"/>
  </r>
  <r>
    <x v="17"/>
    <x v="5"/>
    <n v="354280011"/>
    <s v="Ribeira"/>
    <n v="-0.581738406384402"/>
    <n v="3279"/>
    <n v="1351"/>
    <n v="1928"/>
    <n v="9.7870000000000008"/>
    <n v="41.2"/>
    <n v="0"/>
    <n v="0"/>
    <n v="0"/>
    <n v="0"/>
    <n v="0"/>
    <n v="0"/>
    <n v="0"/>
    <n v="0"/>
    <n v="5.6853078124999993E-3"/>
    <n v="1"/>
    <n v="0"/>
    <n v="0"/>
    <n v="0.88"/>
    <n v="68"/>
    <n v="68"/>
    <n v="1"/>
    <n v="2"/>
    <n v="94829.204025617568"/>
    <n v="12214.30924062214"/>
    <n v="66.58"/>
    <n v="99.5"/>
    <n v="17.809999999999999"/>
    <n v="21.91"/>
    <s v=""/>
    <n v="100"/>
    <n v="0"/>
    <n v="0"/>
    <n v="0"/>
    <n v="0"/>
    <s v=""/>
    <s v=""/>
    <n v="0"/>
    <m/>
    <s v=""/>
    <n v="4.4000000000000004"/>
    <n v="42"/>
    <n v="0"/>
    <n v="0"/>
    <n v="0.6"/>
    <n v="0"/>
    <n v="2"/>
    <n v="1"/>
    <n v="0"/>
    <n v="0"/>
    <n v="0"/>
    <n v="28.56"/>
    <n v="0"/>
  </r>
  <r>
    <x v="7"/>
    <x v="5"/>
    <n v="354290913"/>
    <s v="Ribeirão Bonito"/>
    <n v="0.70338863817980302"/>
    <n v="12542"/>
    <n v="11754"/>
    <n v="788"/>
    <n v="26.6"/>
    <n v="93.72"/>
    <n v="0.21982019999999997"/>
    <n v="0.11554569999999996"/>
    <n v="0.10427450000000001"/>
    <n v="0"/>
    <n v="3.7851999999999997E-2"/>
    <n v="1.8869999999999998E-4"/>
    <n v="0.17027109999999998"/>
    <n v="1.1508400000000007E-2"/>
    <n v="3.5299023513888889E-2"/>
    <n v="22"/>
    <n v="35.85"/>
    <n v="64.150000000000006"/>
    <n v="8.36"/>
    <n v="644"/>
    <n v="644"/>
    <n v="3"/>
    <n v="0"/>
    <n v="9630.2726837824903"/>
    <n v="980.62828894913059"/>
    <n v="92.46"/>
    <n v="92.46"/>
    <n v="91.9"/>
    <n v="5.73"/>
    <s v=""/>
    <n v="100"/>
    <n v="11.1"/>
    <n v="5.7"/>
    <n v="7.3"/>
    <n v="26.7"/>
    <n v="3"/>
    <s v=""/>
    <n v="0"/>
    <m/>
    <n v="0"/>
    <n v="9.6"/>
    <n v="96"/>
    <n v="0"/>
    <n v="0"/>
    <n v="1.4"/>
    <n v="0"/>
    <n v="0"/>
    <n v="4"/>
    <n v="107.65170312727878"/>
    <n v="38"/>
    <n v="68"/>
    <n v="618.24"/>
    <n v="0"/>
  </r>
  <r>
    <x v="14"/>
    <x v="5"/>
    <n v="354300614"/>
    <s v="Ribeirão Branco"/>
    <n v="-1.25393944126145"/>
    <n v="17748"/>
    <n v="9787"/>
    <n v="7961"/>
    <n v="25.434000000000001"/>
    <n v="55.14"/>
    <n v="0.2347297999999996"/>
    <n v="0.21806769999999961"/>
    <n v="1.6662099999999999E-2"/>
    <n v="0"/>
    <n v="3.4863999999999999E-2"/>
    <n v="4.1689799999999999E-2"/>
    <n v="0.15817019999999959"/>
    <n v="5.8000000000000004E-6"/>
    <n v="3.6174861000000003E-2"/>
    <n v="37"/>
    <n v="96.75"/>
    <n v="3.25"/>
    <n v="6.28"/>
    <n v="485"/>
    <n v="192"/>
    <n v="2"/>
    <n v="1"/>
    <n v="13912.941176470587"/>
    <n v="1634.7261663286001"/>
    <n v="66.959999999999994"/>
    <m/>
    <n v="46.64"/>
    <n v="44.55"/>
    <n v="35.808752614038902"/>
    <n v="100"/>
    <n v="6.71"/>
    <n v="3"/>
    <n v="8.5"/>
    <n v="1.8"/>
    <s v=""/>
    <s v=""/>
    <n v="0"/>
    <m/>
    <s v=""/>
    <n v="8.1999999999999993"/>
    <n v="76"/>
    <n v="68.400000000000006"/>
    <n v="60.4"/>
    <n v="6.9"/>
    <n v="0"/>
    <n v="1"/>
    <n v="2"/>
    <n v="96.752272247846378"/>
    <n v="149"/>
    <n v="5"/>
    <n v="368.6"/>
    <n v="331.74"/>
  </r>
  <r>
    <x v="11"/>
    <x v="5"/>
    <n v="35431058"/>
    <s v="Ribeirão Corrente"/>
    <n v="0.93871864958754403"/>
    <n v="4473"/>
    <n v="3632"/>
    <n v="841"/>
    <n v="30.129000000000001"/>
    <n v="81.2"/>
    <n v="0.12798709999999999"/>
    <n v="0.10131929999999999"/>
    <n v="2.6667799999999998E-2"/>
    <n v="0"/>
    <n v="2.0335699999999998E-2"/>
    <n v="2.3149999999999999E-4"/>
    <n v="0.10534009999999999"/>
    <n v="2.0798000000000001E-3"/>
    <n v="8.6641078124999986E-3"/>
    <n v="11"/>
    <n v="65.91"/>
    <n v="34.090000000000003"/>
    <n v="2.5499999999999998"/>
    <n v="197"/>
    <n v="29"/>
    <n v="1"/>
    <n v="0"/>
    <n v="16850.221327967807"/>
    <n v="1974.0845070422536"/>
    <n v="74.38"/>
    <n v="100"/>
    <n v="73.84"/>
    <n v="19.78"/>
    <s v=""/>
    <n v="93.57"/>
    <n v="17.3"/>
    <n v="5.4"/>
    <n v="22"/>
    <n v="9.5"/>
    <n v="0"/>
    <n v="0"/>
    <n v="0"/>
    <m/>
    <n v="0"/>
    <n v="8.6"/>
    <n v="100"/>
    <n v="100"/>
    <n v="85.3"/>
    <n v="10"/>
    <n v="0"/>
    <n v="0"/>
    <n v="2"/>
    <n v="230.83738606236329"/>
    <n v="29"/>
    <n v="15"/>
    <n v="197"/>
    <n v="197"/>
  </r>
  <r>
    <x v="5"/>
    <x v="5"/>
    <n v="354320417"/>
    <s v="Ribeirão do Sul"/>
    <n v="-0.20277809206007399"/>
    <n v="4389"/>
    <n v="3439"/>
    <n v="950"/>
    <n v="21.582000000000001"/>
    <n v="78.349999999999994"/>
    <n v="9.4359799999999994E-2"/>
    <n v="8.0494499999999997E-2"/>
    <n v="1.3865300000000001E-2"/>
    <n v="0"/>
    <n v="9.6643000000000007E-3"/>
    <n v="2.3103300000000004E-2"/>
    <n v="6.0943499999999998E-2"/>
    <n v="6.4869999999999999E-4"/>
    <n v="7.75047109375E-3"/>
    <n v="5"/>
    <n v="36.36"/>
    <n v="63.64"/>
    <n v="2.37"/>
    <n v="183"/>
    <n v="52"/>
    <n v="0"/>
    <n v="0"/>
    <n v="13364.538619275461"/>
    <n v="1437.0471633629525"/>
    <n v="67.81"/>
    <n v="100"/>
    <n v="64.55"/>
    <n v="25.22"/>
    <n v="0"/>
    <n v="91.5"/>
    <n v="9.5299999999999994"/>
    <n v="5.0999999999999996"/>
    <n v="10.199999999999999"/>
    <n v="6.9"/>
    <n v="8"/>
    <s v=""/>
    <n v="0"/>
    <m/>
    <n v="0"/>
    <n v="7.3"/>
    <n v="93"/>
    <n v="93"/>
    <n v="71.599999999999994"/>
    <n v="7.8"/>
    <n v="0"/>
    <n v="0"/>
    <n v="0"/>
    <n v="129.02441514895818"/>
    <n v="8"/>
    <n v="14"/>
    <n v="170.19"/>
    <n v="170.19"/>
  </r>
  <r>
    <x v="1"/>
    <x v="5"/>
    <n v="354323821"/>
    <s v="Ribeirão dos Índios"/>
    <n v="-0.25112596785294999"/>
    <n v="2160"/>
    <n v="1874"/>
    <n v="286"/>
    <n v="10.965"/>
    <n v="86.76"/>
    <n v="5.2099999999999999E-5"/>
    <n v="0"/>
    <n v="5.2099999999999999E-5"/>
    <n v="0"/>
    <n v="0"/>
    <n v="0"/>
    <n v="0"/>
    <n v="5.2099999999999999E-5"/>
    <n v="5.0186250000000005E-3"/>
    <n v="0"/>
    <n v="0"/>
    <n v="100"/>
    <n v="1.33"/>
    <n v="103"/>
    <n v="13"/>
    <n v="0"/>
    <n v="0"/>
    <n v="21900"/>
    <n v="2335.9999999999986"/>
    <n v="89.22"/>
    <n v="84.59"/>
    <n v="87.8"/>
    <n v="13.5"/>
    <n v="12.280701754386"/>
    <n v="100"/>
    <n v="0.01"/>
    <n v="0"/>
    <n v="0"/>
    <n v="0"/>
    <s v=""/>
    <s v=""/>
    <n v="0"/>
    <m/>
    <s v=""/>
    <n v="9.5"/>
    <n v="100"/>
    <n v="100"/>
    <n v="87.4"/>
    <n v="10"/>
    <n v="0"/>
    <n v="0"/>
    <n v="1"/>
    <n v="0"/>
    <n v="0"/>
    <n v="1"/>
    <n v="103"/>
    <n v="103"/>
  </r>
  <r>
    <x v="14"/>
    <x v="5"/>
    <n v="354325314"/>
    <s v="Ribeirão Grande"/>
    <n v="2.5484384356477801E-2"/>
    <n v="7466"/>
    <n v="2362"/>
    <n v="5104"/>
    <n v="22.483000000000001"/>
    <n v="31.64"/>
    <n v="0.1424898"/>
    <n v="0.14013400000000001"/>
    <n v="2.3557999999999999E-3"/>
    <n v="0"/>
    <n v="3.163E-3"/>
    <n v="0.13703700000000002"/>
    <n v="1.1564999999999998E-3"/>
    <n v="1.1333000000000001E-3"/>
    <n v="1.6329930729166667E-2"/>
    <n v="4"/>
    <n v="69.23"/>
    <n v="30.77"/>
    <n v="1.7"/>
    <n v="131"/>
    <n v="1"/>
    <n v="0"/>
    <n v="0"/>
    <n v="15924.286096972945"/>
    <n v="1858.5373694079826"/>
    <n v="83.99"/>
    <n v="98.93"/>
    <n v="37.270000000000003"/>
    <n v="18.510000000000002"/>
    <s v=""/>
    <n v="100"/>
    <n v="8.48"/>
    <n v="3.8"/>
    <n v="11.3"/>
    <n v="0.5"/>
    <n v="0"/>
    <s v=""/>
    <n v="0"/>
    <m/>
    <n v="0"/>
    <n v="7.3"/>
    <n v="100"/>
    <n v="100"/>
    <n v="99.2"/>
    <n v="9.8000000000000007"/>
    <n v="0"/>
    <n v="0"/>
    <n v="24"/>
    <n v="18.371174071435227"/>
    <n v="9"/>
    <n v="4"/>
    <n v="131"/>
    <n v="131"/>
  </r>
  <r>
    <x v="18"/>
    <x v="5"/>
    <n v="35433036"/>
    <s v="Ribeirão Pires"/>
    <n v="0.62964800588516401"/>
    <n v="116358"/>
    <n v="116358"/>
    <n v="0"/>
    <n v="1173.2"/>
    <n v="100"/>
    <n v="1.3062899999999999E-2"/>
    <n v="1.8850999999999996E-3"/>
    <n v="1.11778E-2"/>
    <n v="0"/>
    <n v="0"/>
    <n v="3.7169000000000004E-3"/>
    <n v="3.0860000000000002E-4"/>
    <n v="9.037400000000001E-3"/>
    <n v="0.36219592329861111"/>
    <n v="7"/>
    <n v="23.53"/>
    <n v="76.47"/>
    <n v="108.36"/>
    <n v="6501"/>
    <n v="3158"/>
    <n v="16"/>
    <n v="0"/>
    <n v="395.69741659361625"/>
    <n v="56.915381838807825"/>
    <n v="89.35"/>
    <n v="100"/>
    <n v="72.63"/>
    <n v="33.46"/>
    <n v="42.105263157894697"/>
    <n v="89.35"/>
    <n v="2.38"/>
    <n v="0.9"/>
    <n v="0.6"/>
    <n v="5.3"/>
    <n v="20"/>
    <s v=""/>
    <n v="0"/>
    <m/>
    <n v="200"/>
    <n v="8.3000000000000007"/>
    <n v="79"/>
    <n v="55.3"/>
    <n v="51.4"/>
    <n v="5.8"/>
    <n v="0"/>
    <n v="0"/>
    <n v="106"/>
    <n v="0"/>
    <n v="8"/>
    <n v="26"/>
    <n v="5135.79"/>
    <n v="3595.0529999999999"/>
  </r>
  <r>
    <x v="4"/>
    <x v="5"/>
    <n v="35434024"/>
    <s v="Ribeirão Preto"/>
    <n v="1.5591986512162299"/>
    <n v="647862"/>
    <n v="646023"/>
    <n v="1839"/>
    <n v="996.14400000000001"/>
    <n v="99.72"/>
    <n v="4.0504405000000032"/>
    <n v="0.14573239999999993"/>
    <n v="3.9047081000000032"/>
    <n v="2.63"/>
    <n v="3.3925543999999981"/>
    <n v="0.24574909999999994"/>
    <n v="8.7220299999999987E-2"/>
    <n v="0.32491669999999928"/>
    <n v="2.63952475925"/>
    <n v="55"/>
    <n v="13.71"/>
    <n v="86.29"/>
    <n v="730.88"/>
    <n v="35880"/>
    <n v="3144"/>
    <n v="43"/>
    <n v="4"/>
    <n v="474.60107245061448"/>
    <n v="49.163803402576463"/>
    <n v="99.72"/>
    <n v="100"/>
    <n v="97.72"/>
    <n v="23.06"/>
    <n v="7.5"/>
    <n v="100"/>
    <n v="128.59"/>
    <n v="41.5"/>
    <n v="6.8"/>
    <n v="386.6"/>
    <n v="33"/>
    <s v=""/>
    <n v="0"/>
    <m/>
    <n v="1200"/>
    <n v="10"/>
    <n v="98"/>
    <n v="96.04"/>
    <n v="91.2"/>
    <n v="9.9"/>
    <n v="16"/>
    <n v="4"/>
    <n v="115"/>
    <n v="128.54586751306297"/>
    <n v="72"/>
    <n v="453"/>
    <n v="35162.400000000001"/>
    <n v="34459.152000000002"/>
  </r>
  <r>
    <x v="3"/>
    <x v="5"/>
    <n v="35434029"/>
    <s v="Ribeirão Preto"/>
    <m/>
    <m/>
    <m/>
    <m/>
    <m/>
    <m/>
    <n v="2.3149999999999999E-4"/>
    <n v="0"/>
    <n v="2.3149999999999999E-4"/>
    <n v="0"/>
    <n v="0"/>
    <n v="0"/>
    <n v="0"/>
    <n v="2.3149999999999999E-4"/>
    <n v="0"/>
    <n v="1"/>
    <n v="0"/>
    <n v="100"/>
    <m/>
    <s v=""/>
    <m/>
    <m/>
    <m/>
    <s v=""/>
    <s v=""/>
    <m/>
    <m/>
    <m/>
    <m/>
    <n v="92.006900517538796"/>
    <m/>
    <m/>
    <m/>
    <m/>
    <m/>
    <s v=""/>
    <s v=""/>
    <m/>
    <m/>
    <s v=""/>
    <m/>
    <m/>
    <m/>
    <m/>
    <m/>
    <m/>
    <m/>
    <n v="2"/>
    <m/>
    <n v="0"/>
    <n v="1"/>
    <m/>
    <m/>
  </r>
  <r>
    <x v="11"/>
    <x v="5"/>
    <n v="35436008"/>
    <s v="Rifaina"/>
    <n v="0.12549960857717299"/>
    <n v="3450"/>
    <n v="3042"/>
    <n v="408"/>
    <n v="20.106999999999999"/>
    <n v="88.17"/>
    <n v="2.9086600000000001E-2"/>
    <n v="1.51305E-2"/>
    <n v="1.3956100000000001E-2"/>
    <n v="0"/>
    <n v="1.3831100000000001E-2"/>
    <n v="0"/>
    <n v="1.51305E-2"/>
    <n v="1.25E-4"/>
    <n v="7.5082421874999999E-3"/>
    <n v="0"/>
    <n v="37.5"/>
    <n v="62.5"/>
    <n v="2.2000000000000002"/>
    <n v="170"/>
    <n v="24"/>
    <n v="0"/>
    <n v="0"/>
    <n v="24406.121739130434"/>
    <n v="2925.0782608695645"/>
    <n v="83.57"/>
    <n v="86.99"/>
    <n v="78.400000000000006"/>
    <n v="10.66"/>
    <s v=""/>
    <n v="95.46"/>
    <n v="3.5"/>
    <n v="1.1000000000000001"/>
    <n v="3"/>
    <n v="4.4000000000000004"/>
    <n v="0"/>
    <n v="0"/>
    <n v="0"/>
    <m/>
    <n v="0"/>
    <n v="7.4"/>
    <n v="100"/>
    <n v="100"/>
    <n v="85.9"/>
    <n v="10"/>
    <n v="0"/>
    <n v="0"/>
    <n v="1"/>
    <n v="186.46175296939302"/>
    <n v="3"/>
    <n v="5"/>
    <n v="170"/>
    <n v="170"/>
  </r>
  <r>
    <x v="3"/>
    <x v="5"/>
    <n v="35437099"/>
    <s v="Rincão"/>
    <n v="2.1085124515596299E-2"/>
    <n v="10446"/>
    <n v="8551"/>
    <n v="1895"/>
    <n v="33.329000000000001"/>
    <n v="81.86"/>
    <n v="0.27975139999999998"/>
    <n v="0.10443509999999999"/>
    <n v="0.17531629999999998"/>
    <n v="0.03"/>
    <n v="0"/>
    <n v="5.2005999999999997E-3"/>
    <n v="0.27266199999999996"/>
    <n v="1.8887999999999999E-3"/>
    <n v="2.2097098437500004E-2"/>
    <n v="5"/>
    <n v="48.39"/>
    <n v="51.61"/>
    <n v="6.14"/>
    <n v="474"/>
    <n v="428"/>
    <n v="1"/>
    <n v="0"/>
    <n v="12800.367604824813"/>
    <n v="1509.4773118897185"/>
    <n v="81.23"/>
    <n v="100"/>
    <n v="81.23"/>
    <n v="46.58"/>
    <n v="3.5714285714285698"/>
    <n v="100"/>
    <n v="18.28"/>
    <n v="6.6"/>
    <n v="10.1"/>
    <n v="35.1"/>
    <n v="0"/>
    <n v="0"/>
    <n v="0"/>
    <m/>
    <n v="0"/>
    <n v="10"/>
    <n v="100"/>
    <n v="12"/>
    <n v="9.6999999999999993"/>
    <n v="2.2999999999999998"/>
    <n v="0"/>
    <n v="0"/>
    <n v="1"/>
    <n v="0"/>
    <n v="15"/>
    <n v="16"/>
    <n v="474"/>
    <n v="56.88"/>
  </r>
  <r>
    <x v="0"/>
    <x v="5"/>
    <n v="354380820"/>
    <s v="Rinópolis"/>
    <n v="-0.287858756099302"/>
    <n v="9813"/>
    <n v="8805"/>
    <n v="1008"/>
    <n v="27.372"/>
    <n v="89.73"/>
    <n v="1.4812100000000002E-2"/>
    <n v="9.0667000000000022E-3"/>
    <n v="5.7453999999999995E-3"/>
    <n v="0"/>
    <n v="0"/>
    <n v="1.4580000000000002E-4"/>
    <n v="8.6223000000000011E-3"/>
    <n v="6.043999999999999E-3"/>
    <n v="2.2958970117187498E-2"/>
    <n v="4"/>
    <n v="44.83"/>
    <n v="55.17"/>
    <n v="6.17"/>
    <n v="476"/>
    <n v="162"/>
    <n v="1"/>
    <n v="0"/>
    <n v="8291.335982879853"/>
    <n v="1028.3827575664936"/>
    <m/>
    <n v="86.92"/>
    <m/>
    <m/>
    <n v="8.8121618139654707"/>
    <m/>
    <n v="1.38"/>
    <n v="0.6"/>
    <n v="1.2"/>
    <n v="1.8"/>
    <n v="0"/>
    <s v=""/>
    <n v="0"/>
    <m/>
    <n v="0"/>
    <n v="8.9"/>
    <n v="100"/>
    <n v="100"/>
    <n v="66"/>
    <n v="7.3"/>
    <n v="0"/>
    <n v="0"/>
    <n v="3"/>
    <n v="0"/>
    <n v="13"/>
    <n v="16"/>
    <n v="476"/>
    <n v="476"/>
  </r>
  <r>
    <x v="6"/>
    <x v="5"/>
    <n v="35439075"/>
    <s v="Rio Claro"/>
    <n v="0.92200774542250397"/>
    <n v="194087"/>
    <n v="189633"/>
    <n v="4454"/>
    <n v="389.72500000000002"/>
    <n v="97.71"/>
    <n v="1.1567025999999994"/>
    <n v="1.0486914999999994"/>
    <n v="0.10801109999999989"/>
    <n v="0"/>
    <n v="0.93562040000000002"/>
    <n v="0.10964599999999995"/>
    <n v="8.6857999999999977E-2"/>
    <n v="2.4578200000000008E-2"/>
    <n v="0.67615957175925923"/>
    <n v="27"/>
    <n v="26.64"/>
    <n v="73.36"/>
    <n v="175.58"/>
    <n v="10535"/>
    <n v="5103"/>
    <n v="26"/>
    <n v="2"/>
    <n v="989.52655252541388"/>
    <n v="129.98706765522675"/>
    <n v="100"/>
    <n v="100"/>
    <n v="100"/>
    <n v="37.32"/>
    <n v="10.056214865708901"/>
    <n v="99.61"/>
    <n v="50.3"/>
    <n v="19"/>
    <n v="69.900000000000006"/>
    <n v="13.5"/>
    <n v="36"/>
    <s v=""/>
    <n v="0"/>
    <m/>
    <n v="136"/>
    <n v="9"/>
    <n v="99.5"/>
    <n v="54.725000000000001"/>
    <n v="51.6"/>
    <n v="6.2"/>
    <n v="1"/>
    <n v="2"/>
    <n v="92"/>
    <n v="138.42886192747039"/>
    <n v="57"/>
    <n v="157"/>
    <n v="10482.325000000001"/>
    <n v="5765.2787500000004"/>
  </r>
  <r>
    <x v="3"/>
    <x v="5"/>
    <n v="35439079"/>
    <s v="Rio Claro"/>
    <m/>
    <m/>
    <m/>
    <m/>
    <m/>
    <m/>
    <n v="1.5430000000000001E-4"/>
    <n v="1.5430000000000001E-4"/>
    <n v="0"/>
    <n v="0"/>
    <n v="0"/>
    <n v="0"/>
    <n v="1.5430000000000001E-4"/>
    <n v="0"/>
    <n v="0"/>
    <n v="1"/>
    <n v="100"/>
    <n v="0"/>
    <m/>
    <s v=""/>
    <m/>
    <m/>
    <m/>
    <s v=""/>
    <s v=""/>
    <m/>
    <m/>
    <m/>
    <m/>
    <n v="4.0712121212121204"/>
    <m/>
    <m/>
    <m/>
    <m/>
    <m/>
    <s v=""/>
    <s v=""/>
    <m/>
    <m/>
    <s v=""/>
    <m/>
    <m/>
    <m/>
    <m/>
    <m/>
    <m/>
    <m/>
    <n v="0"/>
    <m/>
    <n v="1"/>
    <n v="0"/>
    <m/>
    <m/>
  </r>
  <r>
    <x v="6"/>
    <x v="5"/>
    <n v="35440045"/>
    <s v="Rio das Pedras"/>
    <n v="2.0009587533298401"/>
    <n v="32154"/>
    <n v="31345"/>
    <n v="809"/>
    <n v="141.685"/>
    <n v="97.48"/>
    <n v="0.23034299999999999"/>
    <n v="0.19380009999999998"/>
    <n v="3.654290000000001E-2"/>
    <n v="0"/>
    <n v="7.6649500000000009E-2"/>
    <n v="0.13861589999999996"/>
    <n v="7.0695000000000003E-3"/>
    <n v="8.0080999999999989E-3"/>
    <n v="9.4763718013888887E-2"/>
    <n v="15"/>
    <n v="33.33"/>
    <n v="66.67"/>
    <n v="25.55"/>
    <n v="1724"/>
    <n v="1724"/>
    <n v="1"/>
    <n v="0"/>
    <n v="2746.1839895502894"/>
    <n v="362.88859861914545"/>
    <n v="96.82"/>
    <n v="100"/>
    <n v="96.82"/>
    <n v="42.65"/>
    <s v=""/>
    <n v="100"/>
    <n v="21.73"/>
    <n v="8.1999999999999993"/>
    <n v="28.1"/>
    <n v="9.9"/>
    <n v="4"/>
    <s v=""/>
    <n v="0"/>
    <m/>
    <n v="0"/>
    <n v="9.8000000000000007"/>
    <n v="99"/>
    <n v="0"/>
    <n v="0"/>
    <n v="1.5"/>
    <n v="0"/>
    <n v="0"/>
    <n v="12"/>
    <n v="81.254726612472737"/>
    <n v="14"/>
    <n v="28"/>
    <n v="1706.76"/>
    <n v="0"/>
  </r>
  <r>
    <x v="8"/>
    <x v="5"/>
    <n v="354400410"/>
    <s v="Rio das Pedras"/>
    <m/>
    <m/>
    <m/>
    <m/>
    <m/>
    <m/>
    <n v="0"/>
    <n v="0"/>
    <n v="0"/>
    <n v="0"/>
    <n v="0"/>
    <n v="0"/>
    <n v="0"/>
    <n v="0"/>
    <n v="0"/>
    <n v="0"/>
    <n v="0"/>
    <n v="0"/>
    <m/>
    <s v=""/>
    <m/>
    <m/>
    <m/>
    <s v=""/>
    <s v=""/>
    <m/>
    <m/>
    <m/>
    <m/>
    <n v="0"/>
    <m/>
    <m/>
    <m/>
    <m/>
    <m/>
    <s v=""/>
    <s v=""/>
    <m/>
    <m/>
    <s v=""/>
    <m/>
    <m/>
    <m/>
    <m/>
    <m/>
    <m/>
    <m/>
    <n v="0"/>
    <m/>
    <n v="0"/>
    <n v="0"/>
    <m/>
    <m/>
  </r>
  <r>
    <x v="18"/>
    <x v="5"/>
    <n v="35441036"/>
    <s v="Rio Grande da Serra"/>
    <n v="1.44831291312868"/>
    <n v="46949"/>
    <n v="46949"/>
    <n v="0"/>
    <n v="1280.3109999999999"/>
    <n v="100"/>
    <n v="0.10623790000000001"/>
    <n v="0.1"/>
    <n v="6.2378999999999993E-3"/>
    <n v="0"/>
    <n v="0.1"/>
    <n v="6.2378999999999993E-3"/>
    <n v="0"/>
    <n v="0"/>
    <n v="0.12191813043634259"/>
    <n v="2"/>
    <n v="25"/>
    <n v="75"/>
    <n v="38.64"/>
    <n v="2608"/>
    <n v="1371"/>
    <n v="2"/>
    <n v="0"/>
    <n v="362.7221027071929"/>
    <n v="53.736607808473032"/>
    <n v="85.31"/>
    <n v="76"/>
    <n v="52.31"/>
    <n v="26.01"/>
    <s v=""/>
    <n v="85.31"/>
    <n v="53.12"/>
    <n v="19.7"/>
    <n v="83.3"/>
    <n v="7.8"/>
    <n v="7"/>
    <n v="0.385430718828291"/>
    <n v="0"/>
    <m/>
    <n v="0"/>
    <n v="8.3000000000000007"/>
    <n v="60"/>
    <n v="51"/>
    <n v="47.4"/>
    <n v="5.3"/>
    <n v="0"/>
    <n v="0"/>
    <n v="47"/>
    <n v="82.0222551330979"/>
    <n v="1"/>
    <n v="3"/>
    <n v="1564.8"/>
    <n v="1330.08"/>
  </r>
  <r>
    <x v="10"/>
    <x v="5"/>
    <n v="354420215"/>
    <s v="Riolândia"/>
    <n v="1.48309869915741"/>
    <n v="11001"/>
    <n v="8703"/>
    <n v="2298"/>
    <n v="17.443000000000001"/>
    <n v="79.11"/>
    <n v="0.12715290000000001"/>
    <n v="0.12466640000000002"/>
    <n v="2.4865E-3"/>
    <n v="0.25"/>
    <n v="3.009E-4"/>
    <n v="1.6880000000000001E-4"/>
    <n v="0.12102060000000002"/>
    <n v="5.6625999999999994E-3"/>
    <n v="2.1411842187500002E-2"/>
    <n v="8"/>
    <n v="66.67"/>
    <n v="33.33"/>
    <n v="6.52"/>
    <n v="503"/>
    <n v="125"/>
    <n v="2"/>
    <n v="0"/>
    <n v="13903.245159530952"/>
    <n v="1490.6572129806382"/>
    <n v="74.739999999999995"/>
    <n v="79.11"/>
    <n v="73.97"/>
    <n v="13.18"/>
    <n v="0"/>
    <n v="94.48"/>
    <n v="8.1999999999999993"/>
    <n v="2.6"/>
    <n v="12.1"/>
    <n v="0.5"/>
    <n v="0"/>
    <s v=""/>
    <n v="0"/>
    <m/>
    <n v="0"/>
    <n v="8.5"/>
    <n v="98"/>
    <n v="98"/>
    <n v="75.099999999999994"/>
    <n v="8.4"/>
    <n v="1"/>
    <n v="0"/>
    <n v="3"/>
    <n v="0"/>
    <n v="16"/>
    <n v="8"/>
    <n v="492.94"/>
    <n v="492.94"/>
  </r>
  <r>
    <x v="14"/>
    <x v="5"/>
    <n v="354350114"/>
    <s v="Riversul"/>
    <n v="-1.3310416333502699"/>
    <n v="5893"/>
    <n v="4373"/>
    <n v="1520"/>
    <n v="15.259"/>
    <n v="74.209999999999994"/>
    <n v="2.74147E-2"/>
    <n v="2.54425E-2"/>
    <n v="1.9721999999999999E-3"/>
    <n v="0"/>
    <n v="1.4542100000000001E-2"/>
    <n v="9.2500000000000013E-3"/>
    <n v="3.5647999999999999E-3"/>
    <n v="5.7800000000000002E-5"/>
    <n v="1.1812088802083332E-2"/>
    <n v="2"/>
    <n v="33.33"/>
    <n v="66.67"/>
    <n v="3.03"/>
    <n v="234"/>
    <n v="69"/>
    <n v="1"/>
    <n v="0"/>
    <n v="23492.794841337181"/>
    <n v="2729.2312913626338"/>
    <n v="76.97"/>
    <n v="100"/>
    <n v="67.41"/>
    <n v="43.01"/>
    <n v="86.943069306930695"/>
    <n v="100"/>
    <n v="1.4"/>
    <n v="0.6"/>
    <n v="1.8"/>
    <n v="0.4"/>
    <n v="12"/>
    <n v="2.4390243902439002"/>
    <n v="0"/>
    <m/>
    <n v="0"/>
    <n v="7.8"/>
    <n v="88"/>
    <n v="88"/>
    <n v="70.5"/>
    <n v="7.9"/>
    <n v="0"/>
    <n v="0"/>
    <n v="2"/>
    <n v="126.98854750697781"/>
    <n v="3"/>
    <n v="6"/>
    <n v="205.92"/>
    <n v="205.92"/>
  </r>
  <r>
    <x v="13"/>
    <x v="5"/>
    <n v="354425122"/>
    <s v="Rosana"/>
    <n v="-1.59644467680923"/>
    <n v="18894"/>
    <n v="17464"/>
    <n v="1430"/>
    <n v="25.49"/>
    <n v="92.43"/>
    <n v="9.3427500000000219E-2"/>
    <n v="2.7797E-3"/>
    <n v="9.0647800000000223E-2"/>
    <n v="0.04"/>
    <n v="3.0398100000000004E-2"/>
    <n v="5.7409999999999991E-4"/>
    <n v="5.0238399999999926E-2"/>
    <n v="1.2216900000000003E-2"/>
    <n v="4.6597021347222219E-2"/>
    <n v="1"/>
    <n v="2.2400000000000002"/>
    <n v="97.76"/>
    <n v="10.41"/>
    <n v="803"/>
    <n v="133"/>
    <n v="0"/>
    <n v="1"/>
    <n v="9263.5122261035249"/>
    <n v="1318.5900285805017"/>
    <n v="81.02"/>
    <n v="80.540000000000006"/>
    <n v="80.59"/>
    <n v="17.59"/>
    <n v="27.7777777777778"/>
    <n v="100"/>
    <n v="3.29"/>
    <n v="1.7"/>
    <n v="0.1"/>
    <n v="11.5"/>
    <n v="0"/>
    <s v=""/>
    <n v="0"/>
    <m/>
    <n v="0"/>
    <n v="7.4"/>
    <n v="97"/>
    <n v="97"/>
    <n v="83.4"/>
    <n v="10"/>
    <n v="0"/>
    <n v="1"/>
    <n v="0"/>
    <n v="64.38179766138289"/>
    <n v="3"/>
    <n v="131"/>
    <n v="778.91"/>
    <n v="778.91"/>
  </r>
  <r>
    <x v="15"/>
    <x v="5"/>
    <n v="35443012"/>
    <s v="Roseira"/>
    <n v="1.11447767649107"/>
    <n v="10142"/>
    <n v="9689"/>
    <n v="453"/>
    <n v="77.902000000000001"/>
    <n v="95.53"/>
    <n v="0.51870260000000001"/>
    <n v="0.4786937"/>
    <n v="4.00089E-2"/>
    <n v="0.24"/>
    <n v="3.8715300000000001E-2"/>
    <n v="1.2936E-3"/>
    <n v="0.47564299999999998"/>
    <n v="3.0506999999999999E-3"/>
    <n v="2.414799635416667E-2"/>
    <n v="1"/>
    <n v="67.739999999999995"/>
    <n v="32.26"/>
    <n v="6.88"/>
    <n v="530"/>
    <n v="153"/>
    <n v="3"/>
    <n v="0"/>
    <n v="6032.324985210018"/>
    <n v="621.88917373299137"/>
    <n v="91.43"/>
    <n v="94.97"/>
    <n v="89.05"/>
    <n v="32.33"/>
    <n v="82.352941176470594"/>
    <n v="96.27"/>
    <n v="61.75"/>
    <n v="26.7"/>
    <n v="74.8"/>
    <n v="20"/>
    <n v="0"/>
    <s v=""/>
    <n v="0"/>
    <m/>
    <n v="0"/>
    <n v="9.5"/>
    <n v="89"/>
    <n v="89"/>
    <n v="71.099999999999994"/>
    <n v="1.8"/>
    <n v="0"/>
    <n v="0"/>
    <n v="17"/>
    <n v="161.50408269078051"/>
    <n v="21"/>
    <n v="10"/>
    <n v="471.7"/>
    <n v="471.7"/>
  </r>
  <r>
    <x v="12"/>
    <x v="5"/>
    <n v="354440019"/>
    <s v="Rubiácea"/>
    <n v="1.5551824569230499"/>
    <n v="2930"/>
    <n v="1722"/>
    <n v="1208"/>
    <n v="12.368"/>
    <n v="58.77"/>
    <n v="3.0133E-2"/>
    <n v="3.0048200000000001E-2"/>
    <n v="8.4800000000000001E-5"/>
    <n v="0"/>
    <n v="0"/>
    <n v="2.8016900000000001E-2"/>
    <n v="2.0895000000000006E-3"/>
    <n v="2.6599999999999999E-5"/>
    <n v="6.8297994791666674E-3"/>
    <n v="2"/>
    <n v="42.86"/>
    <n v="57.14"/>
    <n v="1.2"/>
    <n v="92"/>
    <n v="17"/>
    <n v="0"/>
    <n v="0"/>
    <n v="18727.863481228669"/>
    <n v="2044.9965870307174"/>
    <n v="89.51"/>
    <n v="100"/>
    <n v="87.06"/>
    <n v="17.46"/>
    <n v="20"/>
    <n v="100"/>
    <n v="21.78"/>
    <n v="8.3000000000000007"/>
    <n v="30.6"/>
    <n v="0"/>
    <s v=""/>
    <s v=""/>
    <n v="0"/>
    <m/>
    <s v=""/>
    <n v="7.7"/>
    <n v="96"/>
    <n v="96"/>
    <n v="81.5"/>
    <n v="9.6"/>
    <n v="0"/>
    <n v="0"/>
    <n v="3"/>
    <n v="0"/>
    <n v="3"/>
    <n v="4"/>
    <n v="88.32"/>
    <n v="88.32"/>
  </r>
  <r>
    <x v="0"/>
    <x v="5"/>
    <n v="354440020"/>
    <s v="Rubiácea"/>
    <m/>
    <m/>
    <m/>
    <m/>
    <m/>
    <m/>
    <n v="0.11361110000000001"/>
    <n v="0.11361110000000001"/>
    <n v="0"/>
    <n v="0"/>
    <n v="0"/>
    <n v="0.1111111"/>
    <n v="2.5000000000000001E-3"/>
    <n v="0"/>
    <n v="0"/>
    <n v="2"/>
    <n v="100"/>
    <n v="0"/>
    <m/>
    <s v=""/>
    <m/>
    <m/>
    <m/>
    <s v=""/>
    <s v=""/>
    <m/>
    <m/>
    <m/>
    <m/>
    <s v=""/>
    <m/>
    <m/>
    <m/>
    <m/>
    <m/>
    <s v=""/>
    <s v=""/>
    <m/>
    <m/>
    <s v=""/>
    <m/>
    <m/>
    <m/>
    <m/>
    <m/>
    <m/>
    <m/>
    <n v="0"/>
    <m/>
    <n v="2"/>
    <n v="0"/>
    <m/>
    <m/>
  </r>
  <r>
    <x v="16"/>
    <x v="5"/>
    <n v="354450918"/>
    <s v="Rubinéia"/>
    <n v="0.65708242989357402"/>
    <n v="2934"/>
    <n v="2505"/>
    <n v="429"/>
    <n v="12.518000000000001"/>
    <n v="85.38"/>
    <n v="1.1848E-3"/>
    <n v="0"/>
    <n v="1.1848E-3"/>
    <n v="0.14000000000000001"/>
    <n v="0"/>
    <n v="0"/>
    <n v="3.4700000000000003E-5"/>
    <n v="1.1501E-3"/>
    <n v="7.3235390624999987E-3"/>
    <n v="2"/>
    <n v="0"/>
    <n v="100"/>
    <n v="1.76"/>
    <n v="136"/>
    <n v="49"/>
    <n v="0"/>
    <n v="0"/>
    <n v="19454.723926380368"/>
    <n v="1504.7852760736193"/>
    <n v="95.85"/>
    <n v="82.29"/>
    <n v="67.48"/>
    <n v="10"/>
    <s v=""/>
    <n v="100"/>
    <n v="0.21"/>
    <n v="0.1"/>
    <n v="0"/>
    <n v="0.8"/>
    <n v="0"/>
    <s v=""/>
    <n v="0"/>
    <m/>
    <n v="0"/>
    <n v="9.6999999999999993"/>
    <n v="73"/>
    <n v="73"/>
    <n v="64"/>
    <n v="7.2"/>
    <n v="0"/>
    <n v="0"/>
    <n v="3"/>
    <n v="0"/>
    <n v="0"/>
    <n v="5"/>
    <n v="99.28"/>
    <n v="99.28"/>
  </r>
  <r>
    <x v="2"/>
    <x v="5"/>
    <n v="354460816"/>
    <s v="Sabino"/>
    <n v="0.61020186419768996"/>
    <n v="5354"/>
    <n v="4800"/>
    <n v="554"/>
    <n v="17.178999999999998"/>
    <n v="89.65"/>
    <n v="9.5492799999999989E-2"/>
    <n v="6.5962599999999996E-2"/>
    <n v="2.9530199999999993E-2"/>
    <n v="0"/>
    <n v="2.2867499999999999E-2"/>
    <n v="1.5740999999999999E-3"/>
    <n v="6.3610899999999998E-2"/>
    <n v="7.4403000000000004E-3"/>
    <n v="1.2227755208333331E-2"/>
    <n v="1"/>
    <n v="15"/>
    <n v="85"/>
    <n v="3.38"/>
    <n v="261"/>
    <n v="29"/>
    <n v="2"/>
    <n v="0"/>
    <n v="13783.010833022039"/>
    <n v="1236.9368696301829"/>
    <n v="87.7"/>
    <n v="100"/>
    <n v="87.7"/>
    <n v="14.53"/>
    <n v="1.05241001894338"/>
    <n v="100"/>
    <n v="10.050000000000001"/>
    <n v="4.0999999999999996"/>
    <n v="8.9"/>
    <n v="14.1"/>
    <n v="0"/>
    <s v=""/>
    <n v="0"/>
    <m/>
    <n v="0"/>
    <n v="8.5"/>
    <n v="100"/>
    <n v="100"/>
    <n v="88.9"/>
    <n v="9.5"/>
    <n v="0"/>
    <n v="0"/>
    <n v="0"/>
    <n v="188.09666703439797"/>
    <n v="3"/>
    <n v="17"/>
    <n v="261"/>
    <n v="261"/>
  </r>
  <r>
    <x v="1"/>
    <x v="5"/>
    <n v="354470721"/>
    <s v="Sagres"/>
    <n v="-0.18823095933744299"/>
    <n v="2366"/>
    <n v="1904"/>
    <n v="462"/>
    <n v="15.887"/>
    <n v="80.47"/>
    <n v="4.1782000000000008E-3"/>
    <n v="0"/>
    <n v="4.1782000000000008E-3"/>
    <n v="0"/>
    <n v="3.8587999999999999E-3"/>
    <n v="0"/>
    <n v="1.9559999999999998E-4"/>
    <n v="1.238E-4"/>
    <n v="5.2532593749999995E-3"/>
    <n v="0"/>
    <n v="0"/>
    <n v="100"/>
    <n v="1.31"/>
    <n v="101"/>
    <n v="8"/>
    <n v="1"/>
    <n v="0"/>
    <n v="15861.301775147929"/>
    <n v="1732.7472527472535"/>
    <n v="85.26"/>
    <n v="100"/>
    <n v="80.290000000000006"/>
    <n v="20.420000000000002"/>
    <n v="8.5172280294231495"/>
    <n v="100"/>
    <n v="0.76"/>
    <n v="0.4"/>
    <n v="0"/>
    <n v="3.2"/>
    <s v=""/>
    <s v=""/>
    <n v="0"/>
    <m/>
    <s v=""/>
    <n v="7.2"/>
    <n v="100"/>
    <n v="100"/>
    <n v="92.1"/>
    <n v="10"/>
    <n v="0"/>
    <n v="0"/>
    <n v="0"/>
    <n v="76.143203951356398"/>
    <n v="0"/>
    <n v="11"/>
    <n v="101"/>
    <n v="101"/>
  </r>
  <r>
    <x v="2"/>
    <x v="5"/>
    <n v="354480616"/>
    <s v="Sales"/>
    <n v="1.4977259840013499"/>
    <n v="5784"/>
    <n v="5326"/>
    <n v="458"/>
    <n v="18.739000000000001"/>
    <n v="92.08"/>
    <n v="4.65975E-2"/>
    <n v="2.6573699999999999E-2"/>
    <n v="2.0023799999999998E-2"/>
    <n v="0"/>
    <n v="4.1666999999999997E-3"/>
    <n v="4.6289999999999998E-4"/>
    <n v="1.7178899999999997E-2"/>
    <n v="2.4789000000000005E-2"/>
    <n v="1.4859156250000002E-2"/>
    <n v="1"/>
    <n v="12.24"/>
    <n v="87.76"/>
    <n v="3.78"/>
    <n v="292"/>
    <n v="72"/>
    <n v="1"/>
    <n v="0"/>
    <n v="12376.680497925312"/>
    <n v="1090.45643153527"/>
    <n v="98.65"/>
    <n v="90.97"/>
    <n v="98.65"/>
    <n v="59.01"/>
    <s v=""/>
    <n v="98.22"/>
    <n v="5.0599999999999996"/>
    <n v="2.1"/>
    <n v="3.7"/>
    <n v="10"/>
    <s v=""/>
    <s v=""/>
    <n v="0"/>
    <m/>
    <s v=""/>
    <n v="8.1"/>
    <n v="100"/>
    <n v="93"/>
    <n v="75.3"/>
    <n v="7.8"/>
    <n v="0"/>
    <n v="0"/>
    <n v="1"/>
    <n v="26.91942888749151"/>
    <n v="6"/>
    <n v="43"/>
    <n v="292"/>
    <n v="271.56"/>
  </r>
  <r>
    <x v="4"/>
    <x v="5"/>
    <n v="35449054"/>
    <s v="Sales Oliveira"/>
    <n v="1.1178209126074801"/>
    <n v="11083"/>
    <n v="10268"/>
    <n v="815"/>
    <n v="36.487000000000002"/>
    <n v="92.65"/>
    <n v="4.40206E-2"/>
    <n v="3.3633400000000001E-2"/>
    <n v="1.0387200000000001E-2"/>
    <n v="0"/>
    <n v="0"/>
    <n v="5.9609999999999991E-4"/>
    <n v="3.7810300000000005E-2"/>
    <n v="5.6141999999999997E-3"/>
    <n v="3.3108948849537044E-2"/>
    <n v="2"/>
    <n v="26.92"/>
    <n v="73.08"/>
    <n v="7.25"/>
    <n v="559"/>
    <n v="108"/>
    <n v="0"/>
    <n v="0"/>
    <n v="13430.471893891545"/>
    <n v="1337.3563114680142"/>
    <n v="98.14"/>
    <n v="88.86"/>
    <n v="88.86"/>
    <n v="50"/>
    <s v=""/>
    <n v="98.14"/>
    <n v="2.95"/>
    <n v="0.9"/>
    <n v="3.3"/>
    <n v="2.2000000000000002"/>
    <s v=""/>
    <s v=""/>
    <n v="0"/>
    <m/>
    <s v=""/>
    <n v="9.1"/>
    <n v="95"/>
    <n v="95"/>
    <n v="80.7"/>
    <n v="9.9"/>
    <n v="0"/>
    <n v="0"/>
    <n v="6"/>
    <n v="0"/>
    <n v="7"/>
    <n v="19"/>
    <n v="531.04999999999995"/>
    <n v="531.04999999999995"/>
  </r>
  <r>
    <x v="9"/>
    <x v="5"/>
    <n v="354490512"/>
    <s v="Sales Oliveira"/>
    <m/>
    <m/>
    <m/>
    <m/>
    <m/>
    <m/>
    <n v="0"/>
    <n v="0"/>
    <n v="0"/>
    <n v="0"/>
    <n v="0"/>
    <n v="0"/>
    <n v="0"/>
    <n v="0"/>
    <n v="0"/>
    <n v="0"/>
    <n v="0"/>
    <n v="0"/>
    <m/>
    <s v=""/>
    <m/>
    <m/>
    <m/>
    <s v=""/>
    <s v=""/>
    <m/>
    <m/>
    <m/>
    <m/>
    <s v=""/>
    <m/>
    <m/>
    <m/>
    <m/>
    <m/>
    <s v=""/>
    <s v=""/>
    <m/>
    <m/>
    <s v=""/>
    <m/>
    <m/>
    <m/>
    <m/>
    <m/>
    <m/>
    <m/>
    <n v="0"/>
    <m/>
    <n v="0"/>
    <n v="0"/>
    <m/>
    <m/>
  </r>
  <r>
    <x v="15"/>
    <x v="5"/>
    <n v="35450012"/>
    <s v="Salesópolis"/>
    <m/>
    <m/>
    <m/>
    <m/>
    <m/>
    <m/>
    <n v="2.8900000000000001E-5"/>
    <n v="0"/>
    <n v="2.8900000000000001E-5"/>
    <n v="0"/>
    <n v="0"/>
    <n v="2.8900000000000001E-5"/>
    <n v="0"/>
    <n v="0"/>
    <n v="0"/>
    <n v="0"/>
    <n v="0"/>
    <n v="100"/>
    <m/>
    <s v=""/>
    <m/>
    <m/>
    <m/>
    <s v=""/>
    <s v=""/>
    <m/>
    <m/>
    <m/>
    <m/>
    <s v=""/>
    <m/>
    <m/>
    <m/>
    <m/>
    <m/>
    <s v=""/>
    <s v=""/>
    <m/>
    <m/>
    <s v=""/>
    <m/>
    <m/>
    <m/>
    <m/>
    <m/>
    <m/>
    <m/>
    <n v="0"/>
    <m/>
    <n v="0"/>
    <n v="1"/>
    <m/>
    <m/>
  </r>
  <r>
    <x v="18"/>
    <x v="5"/>
    <n v="35450016"/>
    <s v="Salesópolis"/>
    <n v="0.75119049666771998"/>
    <n v="16226"/>
    <n v="10550"/>
    <n v="5676"/>
    <n v="38.103999999999999"/>
    <n v="65.02"/>
    <n v="2.5535323000000001"/>
    <n v="2.5470971000000002"/>
    <n v="6.4352000000000012E-3"/>
    <n v="0"/>
    <n v="2.5462500000000001"/>
    <n v="0"/>
    <n v="7.1435000000000005E-3"/>
    <n v="1.3880000000000001E-4"/>
    <n v="3.0790750569444452E-2"/>
    <n v="16"/>
    <n v="80.77"/>
    <n v="19.23"/>
    <n v="7.44"/>
    <n v="574"/>
    <n v="129"/>
    <n v="1"/>
    <n v="0"/>
    <n v="12030.558363120917"/>
    <n v="1671.4507580426477"/>
    <n v="62.34"/>
    <m/>
    <n v="51.28"/>
    <n v="24.77"/>
    <s v=""/>
    <n v="97.92"/>
    <n v="110.54"/>
    <n v="41.3"/>
    <n v="175.7"/>
    <n v="0.8"/>
    <s v=""/>
    <s v=""/>
    <n v="0"/>
    <m/>
    <s v=""/>
    <n v="9.6"/>
    <n v="100"/>
    <n v="98"/>
    <n v="77.5"/>
    <n v="8.1999999999999993"/>
    <n v="0"/>
    <n v="0"/>
    <n v="31"/>
    <n v="8268.7169130802267"/>
    <n v="21"/>
    <n v="5"/>
    <n v="574"/>
    <n v="562.52"/>
  </r>
  <r>
    <x v="19"/>
    <x v="5"/>
    <n v="35450017"/>
    <s v="Salesópolis"/>
    <m/>
    <m/>
    <m/>
    <m/>
    <m/>
    <m/>
    <n v="0"/>
    <n v="0"/>
    <n v="0"/>
    <n v="0"/>
    <n v="0"/>
    <n v="0"/>
    <n v="0"/>
    <n v="0"/>
    <n v="0"/>
    <n v="0"/>
    <n v="0"/>
    <n v="0"/>
    <m/>
    <s v=""/>
    <m/>
    <m/>
    <m/>
    <s v=""/>
    <s v=""/>
    <m/>
    <m/>
    <m/>
    <m/>
    <s v=""/>
    <m/>
    <m/>
    <m/>
    <m/>
    <m/>
    <s v=""/>
    <s v=""/>
    <m/>
    <m/>
    <s v=""/>
    <m/>
    <m/>
    <m/>
    <m/>
    <m/>
    <m/>
    <m/>
    <n v="0"/>
    <m/>
    <n v="0"/>
    <n v="0"/>
    <m/>
    <m/>
  </r>
  <r>
    <x v="0"/>
    <x v="5"/>
    <n v="354510020"/>
    <s v="Salmourão"/>
    <n v="0.72790983889177197"/>
    <n v="4960"/>
    <n v="4579"/>
    <n v="381"/>
    <n v="28.712"/>
    <n v="92.32"/>
    <n v="5.6174599999999991E-2"/>
    <n v="4.3506999999999997E-2"/>
    <n v="1.2667599999999998E-2"/>
    <n v="0"/>
    <n v="1.2462899999999999E-2"/>
    <n v="0"/>
    <n v="4.3629599999999991E-2"/>
    <n v="8.2100000000000003E-5"/>
    <n v="1.1073458333333334E-2"/>
    <n v="1"/>
    <n v="17.649999999999999"/>
    <n v="82.35"/>
    <n v="3.23"/>
    <n v="250"/>
    <n v="32"/>
    <n v="1"/>
    <n v="0"/>
    <n v="8138.322580645161"/>
    <n v="1017.2903225806454"/>
    <n v="85.73"/>
    <m/>
    <n v="84.41"/>
    <n v="18.93"/>
    <s v=""/>
    <n v="95.59"/>
    <n v="10.6"/>
    <n v="4.4000000000000004"/>
    <n v="11.8"/>
    <n v="7.9"/>
    <s v=""/>
    <s v=""/>
    <n v="0"/>
    <m/>
    <s v=""/>
    <n v="8.3000000000000007"/>
    <n v="100"/>
    <n v="100"/>
    <n v="87.2"/>
    <n v="10"/>
    <n v="0"/>
    <n v="0"/>
    <n v="1"/>
    <n v="108.3672294487946"/>
    <n v="3"/>
    <n v="14"/>
    <n v="250"/>
    <n v="250"/>
  </r>
  <r>
    <x v="6"/>
    <x v="5"/>
    <n v="35451595"/>
    <s v="Saltinho"/>
    <n v="1.6471408410585899"/>
    <n v="7517"/>
    <n v="6290"/>
    <n v="1227"/>
    <n v="74.132000000000005"/>
    <n v="83.68"/>
    <n v="1.3998699999999998E-2"/>
    <n v="1.3761399999999998E-2"/>
    <n v="2.3730000000000002E-4"/>
    <n v="0"/>
    <n v="1.3618499999999999E-2"/>
    <n v="1.4469999999999999E-4"/>
    <n v="1.2349999999999999E-4"/>
    <n v="1.12E-4"/>
    <n v="1.9565733072916664E-2"/>
    <n v="5"/>
    <n v="45.45"/>
    <n v="54.55"/>
    <n v="4.57"/>
    <n v="352"/>
    <n v="39"/>
    <n v="3"/>
    <n v="0"/>
    <n v="4111.3848609817751"/>
    <n v="629.29360117067984"/>
    <n v="99.95"/>
    <n v="93.68"/>
    <n v="98.67"/>
    <n v="14.92"/>
    <s v=""/>
    <n v="99.91"/>
    <n v="3.89"/>
    <n v="1.4"/>
    <n v="6.6"/>
    <n v="0.2"/>
    <n v="0"/>
    <s v=""/>
    <n v="0"/>
    <m/>
    <n v="0"/>
    <n v="9.8000000000000007"/>
    <n v="100"/>
    <n v="100"/>
    <n v="88.9"/>
    <n v="9.6999999999999993"/>
    <n v="0"/>
    <n v="0"/>
    <n v="3"/>
    <n v="71.553669611179146"/>
    <n v="5"/>
    <n v="6"/>
    <n v="352"/>
    <n v="352"/>
  </r>
  <r>
    <x v="8"/>
    <x v="5"/>
    <n v="354515910"/>
    <s v="Saltinho"/>
    <m/>
    <m/>
    <m/>
    <m/>
    <m/>
    <m/>
    <n v="0"/>
    <n v="0"/>
    <n v="0"/>
    <n v="0"/>
    <n v="0"/>
    <n v="0"/>
    <n v="0"/>
    <n v="0"/>
    <n v="0"/>
    <n v="0"/>
    <n v="0"/>
    <n v="0"/>
    <m/>
    <s v=""/>
    <m/>
    <m/>
    <m/>
    <s v=""/>
    <s v=""/>
    <m/>
    <m/>
    <m/>
    <m/>
    <n v="20.233463035019501"/>
    <m/>
    <m/>
    <m/>
    <m/>
    <m/>
    <s v=""/>
    <s v=""/>
    <m/>
    <m/>
    <s v=""/>
    <m/>
    <m/>
    <m/>
    <m/>
    <m/>
    <m/>
    <m/>
    <n v="14"/>
    <m/>
    <n v="0"/>
    <n v="0"/>
    <m/>
    <m/>
  </r>
  <r>
    <x v="6"/>
    <x v="5"/>
    <n v="35452095"/>
    <s v="Salto"/>
    <n v="1.0652515813630099"/>
    <n v="110542"/>
    <n v="109765"/>
    <n v="777"/>
    <n v="823.34299999999996"/>
    <n v="99.3"/>
    <n v="0.41372169999999991"/>
    <n v="0.39152829999999994"/>
    <n v="2.2193399999999995E-2"/>
    <n v="0"/>
    <n v="0.300037"/>
    <n v="0.10829999999999999"/>
    <n v="2.1110000000000001E-4"/>
    <n v="5.1736000000000004E-3"/>
    <n v="0.38241006951388884"/>
    <n v="8"/>
    <n v="26.47"/>
    <n v="73.53"/>
    <n v="102.03"/>
    <n v="6122"/>
    <n v="1630"/>
    <n v="14"/>
    <n v="0"/>
    <n v="399.39932333411735"/>
    <n v="54.204193881058785"/>
    <n v="99.3"/>
    <n v="100"/>
    <n v="95.7"/>
    <n v="43.71"/>
    <s v=""/>
    <n v="100"/>
    <n v="81.569999999999993"/>
    <n v="29.7"/>
    <n v="122.4"/>
    <n v="12.9"/>
    <s v=""/>
    <s v=""/>
    <n v="0"/>
    <m/>
    <s v=""/>
    <n v="9.6"/>
    <n v="96"/>
    <n v="94.08"/>
    <n v="73.400000000000006"/>
    <n v="8.1999999999999993"/>
    <n v="0"/>
    <n v="0"/>
    <n v="20"/>
    <n v="78.449817072378167"/>
    <n v="9"/>
    <n v="25"/>
    <n v="5877.12"/>
    <n v="5759.5775999999996"/>
  </r>
  <r>
    <x v="8"/>
    <x v="5"/>
    <n v="354520910"/>
    <s v="Salto"/>
    <m/>
    <m/>
    <m/>
    <m/>
    <m/>
    <m/>
    <n v="2.2985999999999996E-3"/>
    <n v="4.6300000000000001E-5"/>
    <n v="2.2522999999999996E-3"/>
    <n v="0"/>
    <n v="0"/>
    <n v="1.0878999999999999E-3"/>
    <n v="4.6300000000000001E-5"/>
    <n v="1.1644000000000001E-3"/>
    <n v="0"/>
    <n v="10"/>
    <n v="11.11"/>
    <n v="88.89"/>
    <m/>
    <s v=""/>
    <m/>
    <m/>
    <m/>
    <s v=""/>
    <s v=""/>
    <m/>
    <m/>
    <m/>
    <m/>
    <s v=""/>
    <m/>
    <m/>
    <m/>
    <m/>
    <m/>
    <s v=""/>
    <s v=""/>
    <m/>
    <m/>
    <s v=""/>
    <m/>
    <m/>
    <m/>
    <m/>
    <m/>
    <m/>
    <m/>
    <n v="6"/>
    <m/>
    <n v="1"/>
    <n v="8"/>
    <m/>
    <m/>
  </r>
  <r>
    <x v="8"/>
    <x v="5"/>
    <n v="354530810"/>
    <s v="Salto de Pirapora"/>
    <n v="1.1619336918366601"/>
    <n v="42273"/>
    <n v="33208"/>
    <n v="9065"/>
    <n v="150.80799999999999"/>
    <n v="78.56"/>
    <n v="0.3350962999999999"/>
    <n v="0.3245906999999999"/>
    <n v="1.0505600000000002E-2"/>
    <n v="0"/>
    <n v="0.1521111"/>
    <n v="4.9616899999999992E-2"/>
    <n v="0.1173685"/>
    <n v="1.5999800000000002E-2"/>
    <n v="0.12867822916666666"/>
    <n v="24"/>
    <n v="57.89"/>
    <n v="42.11"/>
    <n v="27.33"/>
    <n v="1844"/>
    <n v="301"/>
    <n v="5"/>
    <n v="0"/>
    <n v="1872.4803065786673"/>
    <n v="283.48307430274645"/>
    <n v="100"/>
    <n v="100"/>
    <n v="73.97"/>
    <n v="41.92"/>
    <s v=""/>
    <n v="100"/>
    <n v="37.229999999999997"/>
    <n v="13.4"/>
    <n v="62.4"/>
    <n v="2.8"/>
    <s v=""/>
    <s v=""/>
    <n v="0"/>
    <m/>
    <s v=""/>
    <n v="7.3"/>
    <n v="90"/>
    <n v="90"/>
    <n v="83.7"/>
    <n v="9.6"/>
    <n v="0"/>
    <n v="0"/>
    <n v="7"/>
    <n v="118.12409992301534"/>
    <n v="22"/>
    <n v="16"/>
    <n v="1659.6"/>
    <n v="1659.6"/>
  </r>
  <r>
    <x v="5"/>
    <x v="5"/>
    <n v="354540717"/>
    <s v="Salto Grande"/>
    <n v="0.29128691303879101"/>
    <n v="8930"/>
    <n v="8154"/>
    <n v="776"/>
    <n v="47.231000000000002"/>
    <n v="91.31"/>
    <n v="8.9128099999999988E-2"/>
    <n v="8.5263099999999994E-2"/>
    <n v="3.8649999999999999E-3"/>
    <n v="0.3"/>
    <n v="0"/>
    <n v="3.4952999999999998E-3"/>
    <n v="8.2349499999999992E-2"/>
    <n v="3.2833000000000003E-3"/>
    <n v="2.0997127604166669E-2"/>
    <n v="1"/>
    <n v="61.9"/>
    <n v="38.1"/>
    <n v="5.83"/>
    <n v="450"/>
    <n v="261"/>
    <n v="0"/>
    <n v="0"/>
    <n v="6250.6965285554315"/>
    <n v="670.97872340425556"/>
    <n v="90.29"/>
    <n v="90.29"/>
    <n v="59.58"/>
    <n v="15.23"/>
    <s v=""/>
    <n v="100"/>
    <n v="9.58"/>
    <n v="5"/>
    <n v="11.5"/>
    <n v="2"/>
    <n v="1"/>
    <n v="1.54894671623296"/>
    <n v="0"/>
    <m/>
    <n v="15"/>
    <n v="7.7"/>
    <n v="67.7"/>
    <n v="67.7"/>
    <n v="42"/>
    <n v="5.2"/>
    <n v="0"/>
    <n v="0"/>
    <n v="0"/>
    <n v="0"/>
    <n v="13"/>
    <n v="8"/>
    <n v="304.64999999999998"/>
    <n v="304.64999999999998"/>
  </r>
  <r>
    <x v="13"/>
    <x v="5"/>
    <n v="354550622"/>
    <s v="Sandovalina"/>
    <n v="1.54533201327429"/>
    <n v="3960"/>
    <n v="2983"/>
    <n v="977"/>
    <n v="8.6959999999999997"/>
    <n v="75.33"/>
    <n v="2.0358899999999999E-2"/>
    <n v="2.7222000000000001E-3"/>
    <n v="1.7636699999999998E-2"/>
    <n v="0"/>
    <n v="1.1749900000000001E-2"/>
    <n v="5.7869999999999996E-3"/>
    <n v="9.98E-5"/>
    <n v="2.7222000000000001E-3"/>
    <n v="7.5374062500000007E-3"/>
    <n v="1"/>
    <n v="18.18"/>
    <n v="81.819999999999993"/>
    <n v="1.99"/>
    <n v="154"/>
    <n v="31"/>
    <n v="0"/>
    <n v="0"/>
    <n v="26837.454545454544"/>
    <n v="3822.5454545454545"/>
    <n v="73.09"/>
    <n v="69.77"/>
    <n v="71.790000000000006"/>
    <n v="19.43"/>
    <n v="45.294117647058798"/>
    <n v="100"/>
    <n v="1.18"/>
    <n v="0.6"/>
    <n v="0.2"/>
    <n v="3.7"/>
    <s v=""/>
    <s v=""/>
    <n v="0"/>
    <m/>
    <s v=""/>
    <n v="7.2"/>
    <n v="97"/>
    <n v="97"/>
    <n v="79.900000000000006"/>
    <n v="8.6"/>
    <n v="0"/>
    <n v="0"/>
    <n v="2"/>
    <n v="159.20596027313772"/>
    <n v="2"/>
    <n v="9"/>
    <n v="149.38"/>
    <n v="149.38"/>
  </r>
  <r>
    <x v="10"/>
    <x v="5"/>
    <n v="354560515"/>
    <s v="Santa Adélia"/>
    <n v="0.48857871701759598"/>
    <n v="14631"/>
    <n v="13842"/>
    <n v="789"/>
    <n v="44.2"/>
    <n v="94.61"/>
    <n v="0.29731300000000005"/>
    <n v="0.2149538"/>
    <n v="8.2359200000000021E-2"/>
    <n v="0"/>
    <n v="4.6988699999999994E-2"/>
    <n v="0.19403929999999997"/>
    <n v="5.2928299999999998E-2"/>
    <n v="3.3566999999999998E-3"/>
    <n v="4.4144571916666667E-2"/>
    <n v="2"/>
    <n v="12.9"/>
    <n v="87.1"/>
    <n v="10.050000000000001"/>
    <n v="775"/>
    <n v="54"/>
    <n v="6"/>
    <n v="1"/>
    <n v="5323.895837605085"/>
    <n v="538.8558540086118"/>
    <n v="99.12"/>
    <n v="90.18"/>
    <n v="99.12"/>
    <n v="21.1"/>
    <s v=""/>
    <n v="97.85"/>
    <n v="86.25"/>
    <n v="33.5"/>
    <n v="104.5"/>
    <n v="34.5"/>
    <n v="0"/>
    <n v="0"/>
    <n v="0"/>
    <m/>
    <n v="0"/>
    <n v="9.8000000000000007"/>
    <n v="99"/>
    <n v="99"/>
    <n v="93"/>
    <n v="10"/>
    <n v="1"/>
    <n v="1"/>
    <n v="10"/>
    <n v="106.46835603870761"/>
    <n v="4"/>
    <n v="27"/>
    <n v="767.25"/>
    <n v="767.25"/>
  </r>
  <r>
    <x v="2"/>
    <x v="5"/>
    <n v="354560516"/>
    <s v="Santa Adélia"/>
    <m/>
    <m/>
    <m/>
    <m/>
    <m/>
    <m/>
    <n v="0.53069120000000003"/>
    <n v="0.5268775"/>
    <n v="3.8136999999999997E-3"/>
    <n v="0"/>
    <n v="0"/>
    <n v="1.00077E-2"/>
    <n v="0.52034199999999997"/>
    <n v="3.4149999999999995E-4"/>
    <n v="0"/>
    <n v="2"/>
    <n v="73.680000000000007"/>
    <n v="26.32"/>
    <m/>
    <s v=""/>
    <m/>
    <m/>
    <m/>
    <s v=""/>
    <s v=""/>
    <m/>
    <m/>
    <m/>
    <m/>
    <n v="100"/>
    <m/>
    <m/>
    <m/>
    <m/>
    <m/>
    <s v=""/>
    <s v=""/>
    <m/>
    <m/>
    <s v=""/>
    <m/>
    <m/>
    <m/>
    <m/>
    <m/>
    <m/>
    <m/>
    <n v="2"/>
    <m/>
    <n v="14"/>
    <n v="5"/>
    <m/>
    <m/>
  </r>
  <r>
    <x v="10"/>
    <x v="5"/>
    <n v="354570415"/>
    <s v="Santa Albertina"/>
    <n v="3.6891011030482097E-2"/>
    <n v="5704"/>
    <n v="4994"/>
    <n v="710"/>
    <n v="20.795999999999999"/>
    <n v="87.55"/>
    <n v="0.1228645"/>
    <n v="8.5024999999999979E-3"/>
    <n v="0.11436200000000001"/>
    <n v="0"/>
    <n v="1.2104999999999999E-2"/>
    <n v="0.1015047"/>
    <n v="9.023299999999998E-3"/>
    <n v="2.3149999999999999E-4"/>
    <n v="1.4854166666666667E-2"/>
    <n v="10"/>
    <n v="52.94"/>
    <n v="47.06"/>
    <n v="3.57"/>
    <n v="276"/>
    <n v="56"/>
    <n v="1"/>
    <n v="0"/>
    <n v="11665.666199158484"/>
    <n v="1271.6129032258066"/>
    <n v="100"/>
    <m/>
    <n v="98.68"/>
    <n v="16.62"/>
    <s v=""/>
    <n v="100"/>
    <n v="18.07"/>
    <n v="5.8"/>
    <n v="1.9"/>
    <n v="49.7"/>
    <s v=""/>
    <s v=""/>
    <n v="0"/>
    <m/>
    <s v=""/>
    <n v="7.2"/>
    <n v="97"/>
    <n v="97"/>
    <n v="79.7"/>
    <n v="8.6"/>
    <n v="0"/>
    <n v="0"/>
    <n v="0"/>
    <n v="80.785413744740538"/>
    <n v="9"/>
    <n v="8"/>
    <n v="267.72000000000003"/>
    <n v="267.72000000000003"/>
  </r>
  <r>
    <x v="6"/>
    <x v="5"/>
    <n v="35458035"/>
    <s v="Santa Bárbara d'Oeste"/>
    <n v="0.52209707734665001"/>
    <n v="184682"/>
    <n v="183232"/>
    <n v="1450"/>
    <n v="680.25300000000004"/>
    <n v="99.21"/>
    <n v="0.91896200000000017"/>
    <n v="0.87815140000000014"/>
    <n v="4.0810600000000002E-2"/>
    <n v="0"/>
    <n v="0.83601170000000002"/>
    <n v="7.4222299999999991E-2"/>
    <n v="2.8975999999999997E-3"/>
    <n v="5.8304000000000003E-3"/>
    <n v="0.63831165129861112"/>
    <n v="16"/>
    <n v="12.24"/>
    <n v="87.76"/>
    <n v="169.78"/>
    <n v="10187"/>
    <n v="4943"/>
    <n v="14"/>
    <n v="0"/>
    <n v="573.74817253441051"/>
    <n v="75.133689260458524"/>
    <n v="99.21"/>
    <n v="100"/>
    <n v="99.21"/>
    <n v="51.94"/>
    <s v=""/>
    <n v="100"/>
    <n v="72.36"/>
    <n v="27.4"/>
    <n v="105.8"/>
    <n v="9.3000000000000007"/>
    <n v="0"/>
    <s v=""/>
    <n v="0"/>
    <m/>
    <n v="0"/>
    <n v="7.3"/>
    <n v="99"/>
    <n v="53.46"/>
    <n v="51.5"/>
    <n v="6.1"/>
    <n v="1"/>
    <n v="0"/>
    <n v="66"/>
    <n v="130.97050606850155"/>
    <n v="12"/>
    <n v="86"/>
    <n v="10085.129999999999"/>
    <n v="5445.9701999999997"/>
  </r>
  <r>
    <x v="15"/>
    <x v="5"/>
    <n v="35460092"/>
    <s v="Santa Branca"/>
    <n v="0.39248892771948102"/>
    <n v="13979"/>
    <n v="12331"/>
    <n v="1648"/>
    <n v="50.832999999999998"/>
    <n v="88.21"/>
    <n v="1.3485600000000002E-2"/>
    <n v="1.2110100000000002E-2"/>
    <n v="1.3755000000000004E-3"/>
    <n v="0.06"/>
    <n v="0"/>
    <n v="4.7470000000000005E-4"/>
    <n v="4.4578999999999999E-3"/>
    <n v="8.5530000000000016E-3"/>
    <n v="4.2551817129629632E-2"/>
    <n v="13"/>
    <n v="64.709999999999994"/>
    <n v="35.29"/>
    <n v="8.9700000000000006"/>
    <n v="692"/>
    <n v="678"/>
    <n v="3"/>
    <n v="0"/>
    <n v="9475.0125187781669"/>
    <n v="947.50125187781714"/>
    <n v="100"/>
    <n v="96.33"/>
    <n v="88.21"/>
    <n v="55"/>
    <n v="5.71428571428571"/>
    <n v="99.04"/>
    <n v="0.74"/>
    <n v="0.3"/>
    <n v="0.9"/>
    <n v="0.3"/>
    <n v="0"/>
    <s v=""/>
    <n v="0"/>
    <m/>
    <n v="0"/>
    <n v="10"/>
    <n v="99"/>
    <n v="3.96"/>
    <n v="2"/>
    <n v="1.7"/>
    <n v="0"/>
    <n v="0"/>
    <n v="15"/>
    <n v="0"/>
    <n v="22"/>
    <n v="12"/>
    <n v="685.08"/>
    <n v="27.403199999999998"/>
  </r>
  <r>
    <x v="10"/>
    <x v="5"/>
    <n v="354610815"/>
    <s v="Santa Clara d'Oeste"/>
    <n v="-0.31592132753991398"/>
    <n v="2053"/>
    <n v="1603"/>
    <n v="450"/>
    <n v="11.194000000000001"/>
    <n v="78.08"/>
    <n v="3.1437999999999995E-3"/>
    <n v="6.9400000000000006E-5"/>
    <n v="3.0743999999999997E-3"/>
    <n v="0.03"/>
    <n v="0"/>
    <n v="2.6229999999999999E-3"/>
    <n v="5.2079999999999997E-4"/>
    <n v="0"/>
    <n v="4.778571354166667E-3"/>
    <n v="0"/>
    <n v="33.33"/>
    <n v="66.67"/>
    <n v="1.1299999999999999"/>
    <n v="87"/>
    <n v="22"/>
    <n v="0"/>
    <n v="0"/>
    <n v="21198.090599123236"/>
    <n v="2304.1402825133955"/>
    <n v="89.38"/>
    <n v="100"/>
    <n v="86.15"/>
    <n v="15.67"/>
    <n v="3.0954276112142902"/>
    <n v="100"/>
    <n v="0.71"/>
    <n v="0.2"/>
    <n v="0"/>
    <n v="2"/>
    <n v="0"/>
    <n v="29.197080291970799"/>
    <n v="0"/>
    <m/>
    <n v="0"/>
    <n v="9.5"/>
    <n v="98"/>
    <n v="98"/>
    <n v="74.7"/>
    <n v="8.3000000000000007"/>
    <n v="0"/>
    <n v="0"/>
    <n v="0"/>
    <n v="0"/>
    <n v="2"/>
    <n v="4"/>
    <n v="85.26"/>
    <n v="85.26"/>
  </r>
  <r>
    <x v="16"/>
    <x v="5"/>
    <n v="354610818"/>
    <s v="Santa Clara d'Oeste"/>
    <m/>
    <m/>
    <m/>
    <m/>
    <m/>
    <m/>
    <n v="0"/>
    <n v="0"/>
    <n v="0"/>
    <n v="0"/>
    <n v="0"/>
    <n v="0"/>
    <n v="0"/>
    <n v="0"/>
    <n v="0"/>
    <n v="0"/>
    <n v="0"/>
    <n v="0"/>
    <m/>
    <s v=""/>
    <m/>
    <m/>
    <m/>
    <s v=""/>
    <s v=""/>
    <m/>
    <m/>
    <m/>
    <m/>
    <n v="0"/>
    <m/>
    <m/>
    <m/>
    <m/>
    <m/>
    <s v=""/>
    <s v=""/>
    <m/>
    <m/>
    <s v=""/>
    <m/>
    <m/>
    <m/>
    <m/>
    <m/>
    <m/>
    <m/>
    <n v="0"/>
    <m/>
    <n v="0"/>
    <n v="0"/>
    <m/>
    <m/>
  </r>
  <r>
    <x v="3"/>
    <x v="5"/>
    <n v="35462079"/>
    <s v="Santa Cruz da Conceição"/>
    <n v="1.0484361389215999"/>
    <n v="4180"/>
    <n v="3062"/>
    <n v="1118"/>
    <n v="27.972999999999999"/>
    <n v="73.25"/>
    <n v="0.477045"/>
    <n v="0.46929599999999999"/>
    <n v="7.7490000000000007E-3"/>
    <n v="0"/>
    <n v="0.4101667"/>
    <n v="8.7499999999999991E-4"/>
    <n v="6.3497299999999993E-2"/>
    <n v="2.506E-3"/>
    <n v="8.2925104166666676E-3"/>
    <n v="6"/>
    <n v="54.55"/>
    <n v="45.45"/>
    <n v="2.0499999999999998"/>
    <n v="158"/>
    <n v="44"/>
    <n v="0"/>
    <n v="0"/>
    <n v="15315.330143540668"/>
    <n v="1810.6794258373207"/>
    <n v="76.180000000000007"/>
    <n v="100"/>
    <n v="76.180000000000007"/>
    <n v="29.62"/>
    <s v=""/>
    <n v="95.53"/>
    <n v="65.349999999999994"/>
    <n v="23.5"/>
    <n v="95.8"/>
    <n v="3.2"/>
    <n v="0"/>
    <s v=""/>
    <n v="0"/>
    <m/>
    <n v="0"/>
    <n v="4.4000000000000004"/>
    <n v="98"/>
    <n v="98"/>
    <n v="72.2"/>
    <n v="8.1999999999999993"/>
    <n v="0"/>
    <n v="0"/>
    <n v="1"/>
    <n v="4944.2205001752327"/>
    <n v="12"/>
    <n v="10"/>
    <n v="154.84"/>
    <n v="154.84"/>
  </r>
  <r>
    <x v="4"/>
    <x v="5"/>
    <n v="35462564"/>
    <s v="Santa Cruz da Esperança"/>
    <n v="0.66811050903658997"/>
    <n v="2018"/>
    <n v="1378"/>
    <n v="640"/>
    <n v="13.651999999999999"/>
    <n v="68.290000000000006"/>
    <n v="2.8070100000000001E-2"/>
    <n v="2.0013900000000001E-2"/>
    <n v="8.0562000000000012E-3"/>
    <n v="0"/>
    <n v="8.0215000000000009E-3"/>
    <n v="0"/>
    <n v="0.02"/>
    <n v="4.8600000000000002E-5"/>
    <n v="4.0423062499999997E-3"/>
    <n v="1"/>
    <n v="33.33"/>
    <n v="66.67"/>
    <n v="0.99"/>
    <n v="76"/>
    <n v="33"/>
    <n v="0"/>
    <n v="0"/>
    <n v="36568.007928642219"/>
    <n v="3750.5649157581765"/>
    <n v="76.92"/>
    <n v="100"/>
    <n v="75.48"/>
    <n v="23.99"/>
    <n v="0"/>
    <n v="100"/>
    <n v="3.79"/>
    <n v="1.2"/>
    <n v="4"/>
    <n v="3.4"/>
    <n v="0"/>
    <n v="0"/>
    <n v="0"/>
    <m/>
    <n v="0"/>
    <n v="9.5"/>
    <n v="100"/>
    <n v="100"/>
    <n v="56.6"/>
    <n v="6.9"/>
    <n v="0"/>
    <n v="0"/>
    <n v="2"/>
    <n v="197.90682608473816"/>
    <n v="2"/>
    <n v="4"/>
    <n v="76"/>
    <n v="76"/>
  </r>
  <r>
    <x v="3"/>
    <x v="5"/>
    <n v="35463069"/>
    <s v="Santa Cruz das Palmeiras"/>
    <n v="1.4141883978381999"/>
    <n v="31905"/>
    <n v="31104"/>
    <n v="801"/>
    <n v="107.89700000000001"/>
    <n v="97.49"/>
    <n v="0.34958590000000006"/>
    <n v="0.33945240000000004"/>
    <n v="1.01335E-2"/>
    <n v="0.03"/>
    <n v="7.7233899999999994E-2"/>
    <n v="7.8129999999999996E-4"/>
    <n v="0.26940210000000009"/>
    <n v="2.1686000000000001E-3"/>
    <n v="9.4097852239583335E-2"/>
    <n v="21"/>
    <n v="79.069999999999993"/>
    <n v="20.93"/>
    <n v="25.38"/>
    <n v="1713"/>
    <n v="1713"/>
    <n v="2"/>
    <n v="0"/>
    <n v="3924.0846262341324"/>
    <n v="454.6798307475317"/>
    <n v="96.89"/>
    <n v="96.89"/>
    <n v="96.89"/>
    <n v="33.35"/>
    <n v="54.1254125412541"/>
    <n v="100"/>
    <n v="24.45"/>
    <n v="8.8000000000000007"/>
    <n v="35"/>
    <n v="2.2000000000000002"/>
    <n v="0"/>
    <s v=""/>
    <n v="0"/>
    <m/>
    <n v="0"/>
    <n v="9"/>
    <n v="100"/>
    <n v="0"/>
    <n v="0"/>
    <n v="1.5"/>
    <n v="0"/>
    <n v="0"/>
    <n v="8"/>
    <n v="81.829710420966521"/>
    <n v="34"/>
    <n v="9"/>
    <n v="1713"/>
    <n v="0"/>
  </r>
  <r>
    <x v="5"/>
    <x v="5"/>
    <n v="354640517"/>
    <s v="Santa Cruz do Rio Pardo"/>
    <n v="0.57202501927196003"/>
    <n v="45019"/>
    <n v="41821"/>
    <n v="3198"/>
    <n v="40.326000000000001"/>
    <n v="92.9"/>
    <n v="0.66109779999999996"/>
    <n v="0.55322939999999998"/>
    <n v="0.1078684"/>
    <n v="0"/>
    <n v="0.13717600000000002"/>
    <n v="3.002479999999999E-2"/>
    <n v="0.48863450000000003"/>
    <n v="5.2624999999999989E-3"/>
    <n v="0.12929441168402778"/>
    <n v="9"/>
    <n v="33.33"/>
    <n v="66.67"/>
    <n v="34.11"/>
    <n v="2302"/>
    <n v="312"/>
    <n v="3"/>
    <n v="0"/>
    <n v="7187.1734156689399"/>
    <n v="784.56473933228187"/>
    <n v="94.35"/>
    <n v="90.36"/>
    <n v="90.08"/>
    <n v="37.33"/>
    <n v="50.080036588154599"/>
    <n v="100"/>
    <n v="12.17"/>
    <n v="6.4"/>
    <n v="12.8"/>
    <n v="9.6"/>
    <n v="3"/>
    <n v="8.7999999999999995E-2"/>
    <n v="0"/>
    <m/>
    <n v="11"/>
    <n v="4"/>
    <n v="95"/>
    <n v="95"/>
    <n v="86.4"/>
    <n v="9.9"/>
    <n v="0"/>
    <n v="0"/>
    <n v="9"/>
    <n v="105.95972263271773"/>
    <n v="26"/>
    <n v="52"/>
    <n v="2186.9"/>
    <n v="2186.9"/>
  </r>
  <r>
    <x v="3"/>
    <x v="5"/>
    <n v="35465049"/>
    <s v="Santa Ernestina"/>
    <m/>
    <m/>
    <m/>
    <m/>
    <m/>
    <m/>
    <n v="1.0573000000000001E-2"/>
    <n v="1.05556E-2"/>
    <n v="1.7399999999999999E-5"/>
    <n v="0"/>
    <n v="0"/>
    <n v="0"/>
    <n v="3.8888999999999998E-3"/>
    <n v="6.6841000000000001E-3"/>
    <n v="0"/>
    <n v="5"/>
    <n v="66.67"/>
    <n v="33.33"/>
    <m/>
    <s v=""/>
    <m/>
    <m/>
    <m/>
    <s v=""/>
    <s v=""/>
    <m/>
    <m/>
    <m/>
    <m/>
    <n v="2.6470588235294099"/>
    <m/>
    <m/>
    <m/>
    <m/>
    <m/>
    <s v=""/>
    <s v=""/>
    <m/>
    <m/>
    <s v=""/>
    <m/>
    <m/>
    <m/>
    <m/>
    <m/>
    <m/>
    <m/>
    <n v="4"/>
    <m/>
    <n v="2"/>
    <n v="1"/>
    <m/>
    <m/>
  </r>
  <r>
    <x v="2"/>
    <x v="5"/>
    <n v="354650416"/>
    <s v="Santa Ernestina"/>
    <n v="-0.233395202306896"/>
    <n v="5541"/>
    <n v="5265"/>
    <n v="276"/>
    <n v="41.057000000000002"/>
    <n v="95.02"/>
    <n v="3.6110000000000003E-2"/>
    <n v="1.0416700000000001E-2"/>
    <n v="2.5693299999999999E-2"/>
    <n v="0"/>
    <n v="2.4027799999999998E-2"/>
    <n v="0"/>
    <n v="1.0416700000000001E-2"/>
    <n v="1.6655000000000001E-3"/>
    <n v="1.44296875E-2"/>
    <n v="1"/>
    <n v="18.18"/>
    <n v="81.819999999999993"/>
    <n v="3.67"/>
    <n v="283"/>
    <n v="25"/>
    <n v="1"/>
    <n v="0"/>
    <n v="7854.1201949106662"/>
    <n v="796.79480238224153"/>
    <n v="100"/>
    <n v="100"/>
    <n v="100"/>
    <n v="14.06"/>
    <s v=""/>
    <n v="100"/>
    <n v="8.98"/>
    <n v="3.4"/>
    <n v="5.5"/>
    <n v="18.399999999999999"/>
    <n v="0"/>
    <s v=""/>
    <n v="0"/>
    <m/>
    <n v="0"/>
    <n v="8.5"/>
    <n v="98"/>
    <n v="98"/>
    <n v="91.2"/>
    <n v="9.5"/>
    <n v="1"/>
    <n v="0"/>
    <n v="0"/>
    <n v="166.32376827287493"/>
    <n v="2"/>
    <n v="9"/>
    <n v="277.33999999999997"/>
    <n v="277.33999999999997"/>
  </r>
  <r>
    <x v="10"/>
    <x v="5"/>
    <n v="354660315"/>
    <s v="Santa Fé do Sul"/>
    <m/>
    <m/>
    <m/>
    <m/>
    <m/>
    <m/>
    <n v="0"/>
    <n v="0"/>
    <n v="0"/>
    <n v="0"/>
    <n v="0"/>
    <n v="0"/>
    <n v="0"/>
    <n v="0"/>
    <n v="0"/>
    <n v="0"/>
    <n v="0"/>
    <n v="0"/>
    <m/>
    <s v=""/>
    <m/>
    <m/>
    <m/>
    <s v=""/>
    <s v=""/>
    <m/>
    <m/>
    <m/>
    <m/>
    <n v="30"/>
    <m/>
    <m/>
    <m/>
    <m/>
    <m/>
    <s v=""/>
    <s v=""/>
    <m/>
    <m/>
    <s v=""/>
    <m/>
    <m/>
    <m/>
    <m/>
    <m/>
    <m/>
    <m/>
    <n v="0"/>
    <m/>
    <n v="0"/>
    <n v="0"/>
    <m/>
    <m/>
  </r>
  <r>
    <x v="16"/>
    <x v="5"/>
    <n v="354660318"/>
    <s v="Santa Fé do Sul"/>
    <n v="0.72405206868071403"/>
    <n v="30056"/>
    <n v="28873"/>
    <n v="1183"/>
    <n v="144.327"/>
    <n v="96.06"/>
    <n v="5.2802599999999998E-2"/>
    <n v="5.376999999999999E-3"/>
    <n v="4.7425599999999998E-2"/>
    <n v="0.03"/>
    <n v="8.8425999999999991E-3"/>
    <n v="3.466770000000001E-2"/>
    <n v="4.851499999999999E-3"/>
    <n v="4.4408E-3"/>
    <n v="9.1489907407407409E-2"/>
    <n v="5"/>
    <n v="22.22"/>
    <n v="77.78"/>
    <n v="24.09"/>
    <n v="1626"/>
    <n v="234"/>
    <n v="8"/>
    <n v="0"/>
    <n v="1636.8166089965398"/>
    <n v="125.90896992281075"/>
    <n v="100"/>
    <n v="100"/>
    <n v="100"/>
    <n v="35.479999999999997"/>
    <s v=""/>
    <n v="99.33"/>
    <n v="11"/>
    <n v="3.4"/>
    <n v="1.5"/>
    <n v="39.5"/>
    <n v="0"/>
    <s v=""/>
    <n v="0"/>
    <m/>
    <n v="0"/>
    <n v="9.6999999999999993"/>
    <n v="100"/>
    <n v="100"/>
    <n v="85.6"/>
    <n v="9.6999999999999993"/>
    <n v="2"/>
    <n v="0"/>
    <n v="11"/>
    <n v="9.8371506268147364"/>
    <n v="8"/>
    <n v="28"/>
    <n v="1626"/>
    <n v="1626"/>
  </r>
  <r>
    <x v="6"/>
    <x v="5"/>
    <n v="35467025"/>
    <s v="Santa Gertrudes"/>
    <n v="2.5078031934641301"/>
    <n v="23943"/>
    <n v="23688"/>
    <n v="255"/>
    <n v="245.09200000000001"/>
    <n v="98.93"/>
    <n v="0.22674889999999998"/>
    <n v="0.1473149"/>
    <n v="7.9433999999999991E-2"/>
    <n v="0"/>
    <n v="0.19435189999999999"/>
    <n v="2.4144500000000003E-2"/>
    <n v="7.3149E-3"/>
    <n v="9.3760000000000002E-4"/>
    <n v="7.2109498895833332E-2"/>
    <n v="6"/>
    <n v="12.82"/>
    <n v="87.18"/>
    <n v="17.13"/>
    <n v="1322"/>
    <n v="265"/>
    <n v="4"/>
    <n v="0"/>
    <n v="1633.23894248841"/>
    <n v="210.74050870818189"/>
    <n v="98.94"/>
    <n v="98.94"/>
    <n v="98.94"/>
    <n v="23.67"/>
    <n v="90.229885057471293"/>
    <n v="100"/>
    <n v="48.24"/>
    <n v="18.3"/>
    <n v="47.5"/>
    <n v="49.6"/>
    <n v="1"/>
    <s v=""/>
    <n v="0"/>
    <m/>
    <n v="0"/>
    <n v="8.8000000000000007"/>
    <n v="99.9"/>
    <n v="99.9"/>
    <n v="80"/>
    <n v="10"/>
    <n v="1"/>
    <n v="0"/>
    <n v="16"/>
    <n v="269.03529073228634"/>
    <n v="5"/>
    <n v="34"/>
    <n v="1320.6780000000001"/>
    <n v="1320.6780000000001"/>
  </r>
  <r>
    <x v="15"/>
    <x v="5"/>
    <n v="35468012"/>
    <s v="Santa Isabel"/>
    <n v="1.1217165842529999"/>
    <n v="52875"/>
    <n v="42225"/>
    <n v="10650"/>
    <n v="146.27000000000001"/>
    <n v="79.86"/>
    <n v="0.14688760000000001"/>
    <n v="0.1247138"/>
    <n v="2.2173799999999997E-2"/>
    <n v="0"/>
    <n v="7.8703999999999996E-3"/>
    <n v="0.11377200000000001"/>
    <n v="9.9903000000000023E-3"/>
    <n v="1.5254900000000005E-2"/>
    <n v="0.12893746223958333"/>
    <n v="44"/>
    <n v="36.26"/>
    <n v="63.74"/>
    <n v="34.479999999999997"/>
    <n v="2327"/>
    <n v="2327"/>
    <n v="3"/>
    <n v="2"/>
    <n v="3214.7336170212766"/>
    <n v="328.03404255319134"/>
    <n v="80.11"/>
    <n v="100"/>
    <n v="74.650000000000006"/>
    <n v="64.44"/>
    <n v="21.451612903225801"/>
    <n v="90.25"/>
    <n v="6.28"/>
    <n v="2.7"/>
    <n v="7"/>
    <n v="4"/>
    <n v="0"/>
    <s v=""/>
    <n v="0"/>
    <m/>
    <n v="0"/>
    <n v="9.6"/>
    <n v="82"/>
    <n v="0"/>
    <n v="0"/>
    <n v="1.2"/>
    <n v="0"/>
    <n v="2"/>
    <n v="49"/>
    <n v="6.2045582882148818"/>
    <n v="33"/>
    <n v="58"/>
    <n v="1908.14"/>
    <n v="0"/>
  </r>
  <r>
    <x v="3"/>
    <x v="5"/>
    <n v="35469009"/>
    <s v="Santa Lúcia"/>
    <n v="0.491960268620173"/>
    <n v="8415"/>
    <n v="8006"/>
    <n v="409"/>
    <n v="55.249000000000002"/>
    <n v="95.14"/>
    <n v="3.1557300000000003E-2"/>
    <n v="1.9618600000000003E-2"/>
    <n v="1.1938700000000002E-2"/>
    <n v="0"/>
    <n v="1.15741E-2"/>
    <n v="0"/>
    <n v="1.9157400000000002E-2"/>
    <n v="8.2580000000000001E-4"/>
    <n v="2.08841015625E-2"/>
    <n v="1"/>
    <n v="60"/>
    <n v="40"/>
    <n v="5.72"/>
    <n v="441"/>
    <n v="107"/>
    <n v="0"/>
    <n v="0"/>
    <n v="7907.4224598930468"/>
    <n v="936.89839572192511"/>
    <n v="95.3"/>
    <n v="94.01"/>
    <n v="95.3"/>
    <n v="10.199999999999999"/>
    <n v="3.5714285714285698"/>
    <n v="95.3"/>
    <n v="4.1500000000000004"/>
    <n v="1.5"/>
    <n v="3.8"/>
    <n v="4.8"/>
    <s v=""/>
    <s v=""/>
    <n v="0"/>
    <m/>
    <s v=""/>
    <n v="7.9"/>
    <n v="100"/>
    <n v="100"/>
    <n v="75.7"/>
    <n v="8.1"/>
    <n v="0"/>
    <n v="0"/>
    <n v="0"/>
    <n v="57.459977218016846"/>
    <n v="6"/>
    <n v="4"/>
    <n v="441"/>
    <n v="441"/>
  </r>
  <r>
    <x v="6"/>
    <x v="5"/>
    <n v="35470075"/>
    <s v="Santa Maria da Serra"/>
    <n v="1.4253632356533901"/>
    <n v="5774"/>
    <n v="5175"/>
    <n v="599"/>
    <n v="22.512"/>
    <n v="89.63"/>
    <n v="3.7750699999999998E-2"/>
    <n v="3.5716100000000001E-2"/>
    <n v="2.0345999999999997E-3"/>
    <n v="0"/>
    <n v="0"/>
    <n v="2.407E-4"/>
    <n v="2.3416999999999999E-3"/>
    <n v="3.51683E-2"/>
    <n v="1.2371997916666669E-2"/>
    <n v="1"/>
    <n v="50"/>
    <n v="50"/>
    <n v="3.64"/>
    <n v="281"/>
    <n v="37"/>
    <n v="0"/>
    <n v="1"/>
    <n v="16822.112919986146"/>
    <n v="2239.3072393488046"/>
    <n v="82.28"/>
    <n v="86.28"/>
    <n v="80.849999999999994"/>
    <n v="19"/>
    <s v=""/>
    <n v="93.33"/>
    <n v="3.23"/>
    <n v="1.2"/>
    <n v="4.7"/>
    <n v="0.5"/>
    <s v=""/>
    <s v=""/>
    <n v="0"/>
    <m/>
    <s v=""/>
    <n v="7.7"/>
    <n v="100"/>
    <n v="100"/>
    <n v="86.8"/>
    <n v="10"/>
    <n v="0"/>
    <n v="1"/>
    <n v="7"/>
    <n v="0"/>
    <n v="5"/>
    <n v="5"/>
    <n v="281"/>
    <n v="281"/>
  </r>
  <r>
    <x v="0"/>
    <x v="5"/>
    <n v="354710620"/>
    <s v="Santa Mercedes"/>
    <n v="-9.8891806243972494E-2"/>
    <n v="2816"/>
    <n v="2518"/>
    <n v="298"/>
    <n v="16.875"/>
    <n v="89.42"/>
    <n v="0.1846487"/>
    <n v="7.9358300000000007E-2"/>
    <n v="0.10529039999999999"/>
    <n v="0"/>
    <n v="7.0207999999999998E-3"/>
    <n v="9.5347199999999993E-2"/>
    <n v="8.1447400000000003E-2"/>
    <n v="8.3329999999999993E-4"/>
    <n v="7.3333333333333332E-3"/>
    <n v="2"/>
    <n v="21.43"/>
    <n v="78.569999999999993"/>
    <n v="1.79"/>
    <n v="138"/>
    <n v="25"/>
    <n v="0"/>
    <n v="0"/>
    <n v="13550.625"/>
    <n v="1679.8295454545457"/>
    <n v="100"/>
    <n v="86.82"/>
    <n v="83.86"/>
    <n v="17.36"/>
    <s v=""/>
    <n v="100"/>
    <n v="36.93"/>
    <n v="15.3"/>
    <n v="22.7"/>
    <n v="70.2"/>
    <n v="0"/>
    <s v=""/>
    <n v="0"/>
    <m/>
    <n v="0"/>
    <n v="7.2"/>
    <n v="100"/>
    <n v="100"/>
    <n v="81.900000000000006"/>
    <n v="10"/>
    <n v="0"/>
    <n v="0"/>
    <n v="1"/>
    <n v="95.454545454545453"/>
    <n v="3"/>
    <n v="11"/>
    <n v="138"/>
    <n v="138"/>
  </r>
  <r>
    <x v="4"/>
    <x v="5"/>
    <n v="35475024"/>
    <s v="Santa Rita do Passa Quatro"/>
    <m/>
    <m/>
    <m/>
    <m/>
    <m/>
    <m/>
    <n v="1.8499999999999999E-5"/>
    <n v="0"/>
    <n v="1.8499999999999999E-5"/>
    <n v="0"/>
    <n v="0"/>
    <n v="0"/>
    <n v="0"/>
    <n v="1.8499999999999999E-5"/>
    <n v="0"/>
    <n v="0"/>
    <n v="0"/>
    <n v="100"/>
    <m/>
    <s v=""/>
    <m/>
    <m/>
    <m/>
    <s v=""/>
    <s v=""/>
    <m/>
    <m/>
    <m/>
    <m/>
    <n v="46.259703599153099"/>
    <m/>
    <m/>
    <m/>
    <m/>
    <m/>
    <s v=""/>
    <s v=""/>
    <m/>
    <m/>
    <s v=""/>
    <m/>
    <m/>
    <m/>
    <m/>
    <m/>
    <m/>
    <m/>
    <n v="0"/>
    <m/>
    <n v="0"/>
    <n v="1"/>
    <m/>
    <m/>
  </r>
  <r>
    <x v="3"/>
    <x v="5"/>
    <n v="35475029"/>
    <s v="Santa Rita do Passa Quatro"/>
    <n v="1.7792150738671401E-2"/>
    <n v="26442"/>
    <n v="24021"/>
    <n v="2421"/>
    <n v="35.116"/>
    <n v="90.84"/>
    <n v="0.30712109999999987"/>
    <n v="0.29619289999999987"/>
    <n v="1.0928200000000009E-2"/>
    <n v="0.11"/>
    <n v="0.15252309999999999"/>
    <n v="1.8609799999999999E-2"/>
    <n v="0.13116079999999988"/>
    <n v="4.8273999999999999E-3"/>
    <n v="6.3265042633928556E-2"/>
    <n v="29"/>
    <n v="65.56"/>
    <n v="34.44"/>
    <n v="17.23"/>
    <n v="1329"/>
    <n v="681"/>
    <n v="0"/>
    <n v="2"/>
    <n v="12117.304288631722"/>
    <n v="1419.2511912865896"/>
    <m/>
    <n v="89.51"/>
    <m/>
    <m/>
    <s v=""/>
    <m/>
    <n v="8.39"/>
    <n v="3"/>
    <n v="12"/>
    <n v="0.9"/>
    <n v="5"/>
    <s v=""/>
    <n v="0"/>
    <m/>
    <n v="0"/>
    <n v="9.1"/>
    <n v="100"/>
    <n v="65"/>
    <n v="48.8"/>
    <n v="5.8"/>
    <n v="0"/>
    <n v="2"/>
    <n v="46"/>
    <n v="241.83971689595808"/>
    <n v="59"/>
    <n v="31"/>
    <n v="1329"/>
    <n v="863.85"/>
  </r>
  <r>
    <x v="10"/>
    <x v="5"/>
    <n v="354740315"/>
    <s v="Santa Rita d'Oeste"/>
    <n v="-0.66585995915479101"/>
    <n v="2475"/>
    <n v="1848"/>
    <n v="627"/>
    <n v="11.771000000000001"/>
    <n v="74.67"/>
    <n v="9.046499999999999E-3"/>
    <n v="2.5012999999999997E-3"/>
    <n v="6.5451999999999993E-3"/>
    <n v="0.01"/>
    <n v="6.4814999999999994E-3"/>
    <n v="0"/>
    <n v="2.5012999999999997E-3"/>
    <n v="6.3700000000000003E-5"/>
    <n v="4.5774609374999997E-3"/>
    <n v="1"/>
    <n v="62.5"/>
    <n v="37.5"/>
    <n v="1.25"/>
    <n v="97"/>
    <n v="48"/>
    <n v="0"/>
    <n v="0"/>
    <n v="20259.49090909091"/>
    <n v="2166.1090909090904"/>
    <n v="71.02"/>
    <n v="69.150000000000006"/>
    <n v="69.150000000000006"/>
    <n v="54.78"/>
    <n v="16.6666666666667"/>
    <n v="99.16"/>
    <n v="1.77"/>
    <n v="0.6"/>
    <n v="0.7"/>
    <n v="3.9"/>
    <n v="0"/>
    <n v="0"/>
    <n v="0"/>
    <m/>
    <n v="0"/>
    <n v="8.1999999999999993"/>
    <n v="100"/>
    <n v="100"/>
    <n v="50.5"/>
    <n v="6.8"/>
    <n v="0"/>
    <n v="0"/>
    <n v="2"/>
    <n v="131.07703335808097"/>
    <n v="5"/>
    <n v="3"/>
    <n v="97"/>
    <n v="97"/>
  </r>
  <r>
    <x v="4"/>
    <x v="5"/>
    <n v="35476014"/>
    <s v="Santa Rosa de Viterbo"/>
    <n v="0.907447525815819"/>
    <n v="24764"/>
    <n v="23723"/>
    <n v="1041"/>
    <n v="85.49"/>
    <n v="95.8"/>
    <n v="0.11406709999999999"/>
    <n v="0.11280849999999999"/>
    <n v="1.2586000000000001E-3"/>
    <n v="0.22"/>
    <n v="0"/>
    <n v="4.3624299999999998E-2"/>
    <n v="6.9972900000000005E-2"/>
    <n v="4.6990000000000004E-4"/>
    <n v="7.2124691407407404E-2"/>
    <n v="3"/>
    <n v="60.87"/>
    <n v="39.130000000000003"/>
    <n v="17.13"/>
    <n v="1321"/>
    <n v="296"/>
    <n v="2"/>
    <n v="0"/>
    <n v="5654.1689549345829"/>
    <n v="573.05766435147791"/>
    <n v="95.68"/>
    <n v="100"/>
    <n v="94.2"/>
    <n v="24.58"/>
    <n v="0"/>
    <n v="100"/>
    <n v="8.15"/>
    <n v="2.6"/>
    <n v="11.9"/>
    <n v="0.3"/>
    <n v="0"/>
    <s v=""/>
    <n v="0"/>
    <m/>
    <n v="0"/>
    <n v="8.1999999999999993"/>
    <n v="100"/>
    <n v="100"/>
    <n v="77.599999999999994"/>
    <n v="8.1999999999999993"/>
    <n v="0"/>
    <n v="0"/>
    <n v="10"/>
    <n v="0"/>
    <n v="14"/>
    <n v="9"/>
    <n v="1321"/>
    <n v="1321"/>
  </r>
  <r>
    <x v="3"/>
    <x v="5"/>
    <n v="35476019"/>
    <s v="Santa Rosa de Viterbo"/>
    <m/>
    <m/>
    <m/>
    <m/>
    <m/>
    <m/>
    <n v="0"/>
    <n v="0"/>
    <n v="0"/>
    <n v="0"/>
    <n v="0"/>
    <n v="0"/>
    <n v="0"/>
    <n v="0"/>
    <n v="0"/>
    <n v="0"/>
    <n v="0"/>
    <n v="0"/>
    <m/>
    <s v=""/>
    <m/>
    <m/>
    <m/>
    <s v=""/>
    <s v=""/>
    <m/>
    <m/>
    <m/>
    <m/>
    <n v="17.402668867794699"/>
    <m/>
    <m/>
    <m/>
    <m/>
    <m/>
    <s v=""/>
    <s v=""/>
    <m/>
    <m/>
    <s v=""/>
    <m/>
    <m/>
    <m/>
    <m/>
    <m/>
    <m/>
    <m/>
    <n v="0"/>
    <m/>
    <n v="0"/>
    <n v="0"/>
    <m/>
    <m/>
  </r>
  <r>
    <x v="10"/>
    <x v="5"/>
    <n v="354765015"/>
    <s v="Santa Salete"/>
    <m/>
    <m/>
    <m/>
    <m/>
    <m/>
    <m/>
    <n v="2.0168E-3"/>
    <n v="1.9640999999999999E-3"/>
    <n v="5.27E-5"/>
    <n v="0"/>
    <n v="0"/>
    <n v="0"/>
    <n v="1.4959999999999999E-3"/>
    <n v="5.2079999999999997E-4"/>
    <n v="0"/>
    <n v="0"/>
    <n v="85.71"/>
    <n v="14.29"/>
    <m/>
    <s v=""/>
    <m/>
    <m/>
    <m/>
    <s v=""/>
    <s v=""/>
    <m/>
    <m/>
    <m/>
    <m/>
    <s v=""/>
    <m/>
    <m/>
    <m/>
    <m/>
    <m/>
    <s v=""/>
    <s v=""/>
    <m/>
    <m/>
    <s v=""/>
    <m/>
    <m/>
    <m/>
    <m/>
    <m/>
    <m/>
    <m/>
    <n v="3"/>
    <m/>
    <n v="6"/>
    <n v="1"/>
    <m/>
    <m/>
  </r>
  <r>
    <x v="16"/>
    <x v="5"/>
    <n v="354765018"/>
    <s v="Santa Salete"/>
    <n v="0.153323760157065"/>
    <n v="1447"/>
    <n v="935"/>
    <n v="512"/>
    <n v="18.277000000000001"/>
    <n v="64.62"/>
    <n v="1.7684800000000001E-2"/>
    <n v="1.5086100000000002E-2"/>
    <n v="2.5987000000000002E-3"/>
    <n v="0"/>
    <n v="0"/>
    <n v="0"/>
    <n v="1.7684800000000001E-2"/>
    <n v="0"/>
    <n v="2.6769500000000004E-3"/>
    <n v="0"/>
    <n v="90"/>
    <n v="10"/>
    <n v="0.6"/>
    <n v="47"/>
    <n v="12"/>
    <n v="0"/>
    <n v="0"/>
    <n v="13730.255701451279"/>
    <n v="871.76226675881151"/>
    <n v="71.040000000000006"/>
    <m/>
    <n v="68.61"/>
    <n v="9.3800000000000008"/>
    <s v=""/>
    <n v="100"/>
    <n v="10.37"/>
    <n v="3.1"/>
    <n v="11.4"/>
    <n v="6.6"/>
    <s v=""/>
    <s v=""/>
    <n v="0"/>
    <m/>
    <s v=""/>
    <n v="9"/>
    <n v="94"/>
    <n v="94"/>
    <n v="74.5"/>
    <n v="8.3000000000000007"/>
    <n v="0"/>
    <n v="0"/>
    <n v="0"/>
    <n v="0"/>
    <n v="18"/>
    <n v="2"/>
    <n v="44.18"/>
    <n v="44.18"/>
  </r>
  <r>
    <x v="10"/>
    <x v="5"/>
    <n v="354720515"/>
    <s v="Santana da Ponte Pensa"/>
    <m/>
    <m/>
    <m/>
    <m/>
    <m/>
    <m/>
    <n v="0"/>
    <n v="0"/>
    <n v="0"/>
    <n v="0"/>
    <n v="0"/>
    <n v="0"/>
    <n v="0"/>
    <n v="0"/>
    <n v="0"/>
    <n v="0"/>
    <n v="0"/>
    <n v="0"/>
    <m/>
    <s v=""/>
    <m/>
    <m/>
    <m/>
    <s v=""/>
    <s v=""/>
    <m/>
    <m/>
    <m/>
    <m/>
    <s v=""/>
    <m/>
    <m/>
    <m/>
    <m/>
    <m/>
    <s v=""/>
    <s v=""/>
    <m/>
    <m/>
    <s v=""/>
    <m/>
    <m/>
    <m/>
    <m/>
    <m/>
    <m/>
    <m/>
    <n v="2"/>
    <m/>
    <n v="0"/>
    <n v="0"/>
    <m/>
    <m/>
  </r>
  <r>
    <x v="16"/>
    <x v="5"/>
    <n v="354720518"/>
    <s v="Santana da Ponte Pensa"/>
    <n v="-1.2114997027327801"/>
    <n v="1566"/>
    <n v="1106"/>
    <n v="460"/>
    <n v="12.054"/>
    <n v="70.63"/>
    <n v="1.23781E-2"/>
    <n v="8.7425000000000003E-3"/>
    <n v="3.6356000000000001E-3"/>
    <n v="0.06"/>
    <n v="3.5647999999999999E-3"/>
    <n v="0"/>
    <n v="8.7425000000000003E-3"/>
    <n v="7.08E-5"/>
    <n v="3.3089906249999996E-3"/>
    <n v="0"/>
    <n v="42.86"/>
    <n v="57.14"/>
    <n v="0.74"/>
    <n v="57"/>
    <n v="16"/>
    <n v="0"/>
    <n v="0"/>
    <n v="19533.793103448275"/>
    <n v="1611.0344827586205"/>
    <n v="81.14"/>
    <n v="66.88"/>
    <n v="79.2"/>
    <n v="18.72"/>
    <s v=""/>
    <n v="100"/>
    <n v="4.13"/>
    <n v="1.3"/>
    <n v="4"/>
    <n v="4.5"/>
    <n v="0"/>
    <s v=""/>
    <n v="0"/>
    <m/>
    <n v="0"/>
    <n v="8.6"/>
    <n v="97"/>
    <n v="97"/>
    <n v="71.900000000000006"/>
    <n v="8.1999999999999993"/>
    <n v="0"/>
    <n v="0"/>
    <n v="2"/>
    <n v="120.88278430828134"/>
    <n v="3"/>
    <n v="4"/>
    <n v="55.29"/>
    <n v="55.29"/>
  </r>
  <r>
    <x v="18"/>
    <x v="5"/>
    <n v="35473046"/>
    <s v="Santana de Parnaíba"/>
    <n v="3.1289686234130798"/>
    <n v="124050"/>
    <n v="124050"/>
    <n v="0"/>
    <n v="674.84500000000003"/>
    <n v="100"/>
    <n v="0.29997809999999991"/>
    <n v="0.183696"/>
    <n v="0.11628209999999994"/>
    <n v="0"/>
    <n v="0.13247780000000001"/>
    <n v="2.7837600000000001E-2"/>
    <n v="1.0831999999999999E-3"/>
    <n v="0.13857949999999988"/>
    <n v="0.43216493055555555"/>
    <n v="18"/>
    <n v="19.350000000000001"/>
    <n v="80.650000000000006"/>
    <n v="113.92"/>
    <n v="6835"/>
    <n v="6251"/>
    <n v="7"/>
    <n v="0"/>
    <n v="627.92357920193467"/>
    <n v="86.434824667472782"/>
    <n v="100"/>
    <n v="100"/>
    <n v="35.86"/>
    <n v="33.94"/>
    <n v="0"/>
    <n v="100"/>
    <n v="33.33"/>
    <n v="12.1"/>
    <n v="32.799999999999997"/>
    <n v="34.200000000000003"/>
    <n v="0"/>
    <n v="0.47605446063029599"/>
    <n v="0"/>
    <m/>
    <n v="376"/>
    <n v="8.6"/>
    <n v="32"/>
    <n v="9.6"/>
    <n v="8.5"/>
    <n v="2"/>
    <n v="2"/>
    <n v="0"/>
    <n v="134"/>
    <n v="30.543894394742239"/>
    <n v="18"/>
    <n v="75"/>
    <n v="2187.1999999999998"/>
    <n v="656.16"/>
  </r>
  <r>
    <x v="8"/>
    <x v="5"/>
    <n v="354730410"/>
    <s v="Santana de Parnaíba"/>
    <m/>
    <m/>
    <m/>
    <m/>
    <m/>
    <m/>
    <n v="0"/>
    <n v="0"/>
    <n v="0"/>
    <n v="0"/>
    <n v="0"/>
    <n v="0"/>
    <n v="0"/>
    <n v="0"/>
    <n v="0"/>
    <n v="0"/>
    <n v="0"/>
    <n v="0"/>
    <m/>
    <s v=""/>
    <m/>
    <m/>
    <m/>
    <s v=""/>
    <s v=""/>
    <m/>
    <m/>
    <m/>
    <m/>
    <n v="2.6666666666666701"/>
    <m/>
    <m/>
    <m/>
    <m/>
    <m/>
    <s v=""/>
    <s v=""/>
    <m/>
    <m/>
    <s v=""/>
    <m/>
    <m/>
    <m/>
    <m/>
    <m/>
    <m/>
    <m/>
    <n v="2"/>
    <m/>
    <n v="0"/>
    <n v="0"/>
    <m/>
    <m/>
  </r>
  <r>
    <x v="1"/>
    <x v="5"/>
    <n v="354770021"/>
    <s v="Santo Anastácio"/>
    <m/>
    <m/>
    <m/>
    <m/>
    <m/>
    <m/>
    <n v="3.4700000000000003E-5"/>
    <n v="0"/>
    <n v="3.4700000000000003E-5"/>
    <n v="0"/>
    <n v="0"/>
    <n v="3.4700000000000003E-5"/>
    <n v="0"/>
    <n v="0"/>
    <n v="0"/>
    <n v="0"/>
    <n v="0"/>
    <n v="100"/>
    <m/>
    <s v=""/>
    <m/>
    <m/>
    <m/>
    <s v=""/>
    <s v=""/>
    <m/>
    <m/>
    <m/>
    <m/>
    <s v=""/>
    <m/>
    <m/>
    <m/>
    <m/>
    <m/>
    <s v=""/>
    <s v=""/>
    <m/>
    <m/>
    <s v=""/>
    <m/>
    <m/>
    <m/>
    <m/>
    <m/>
    <m/>
    <m/>
    <n v="0"/>
    <m/>
    <n v="0"/>
    <n v="1"/>
    <m/>
    <m/>
  </r>
  <r>
    <x v="13"/>
    <x v="5"/>
    <n v="354770022"/>
    <s v="Santo Anastácio"/>
    <n v="-0.21850896248873899"/>
    <n v="20257"/>
    <n v="18995"/>
    <n v="1262"/>
    <n v="36.661000000000001"/>
    <n v="93.77"/>
    <n v="9.6034599999999998E-2"/>
    <n v="5.7374500000000002E-2"/>
    <n v="3.8660099999999996E-2"/>
    <n v="0"/>
    <n v="2.8303199999999997E-2"/>
    <n v="5.8602500000000002E-2"/>
    <n v="4.0777000000000001E-3"/>
    <n v="5.0511999999999996E-3"/>
    <n v="5.5341584751157413E-2"/>
    <n v="2"/>
    <n v="25.93"/>
    <n v="74.069999999999993"/>
    <n v="13.73"/>
    <n v="1059"/>
    <n v="182"/>
    <n v="1"/>
    <n v="0"/>
    <n v="6367.2922940218195"/>
    <n v="856.23735005183357"/>
    <n v="89.75"/>
    <n v="93.19"/>
    <n v="88.57"/>
    <n v="20.91"/>
    <s v=""/>
    <n v="96.31"/>
    <n v="4.6900000000000004"/>
    <n v="2.2999999999999998"/>
    <n v="3.8"/>
    <n v="7"/>
    <n v="0"/>
    <s v=""/>
    <n v="0"/>
    <m/>
    <n v="0"/>
    <n v="7.2"/>
    <n v="98"/>
    <n v="98"/>
    <n v="82.8"/>
    <n v="10"/>
    <n v="0"/>
    <n v="0"/>
    <n v="15"/>
    <n v="50.594864830672215"/>
    <n v="7"/>
    <n v="20"/>
    <n v="1037.82"/>
    <n v="1037.82"/>
  </r>
  <r>
    <x v="18"/>
    <x v="5"/>
    <n v="35478096"/>
    <s v="Santo André"/>
    <n v="0.315874358059753"/>
    <n v="685606"/>
    <n v="685606"/>
    <n v="0"/>
    <n v="3921.3339999999998"/>
    <n v="100"/>
    <n v="0.68740729999999961"/>
    <n v="0.48411099999999996"/>
    <n v="0.20329629999999962"/>
    <n v="0"/>
    <n v="0.15"/>
    <n v="0.43108740000000001"/>
    <n v="0"/>
    <n v="0.10631989999999998"/>
    <n v="2.7924613351180558"/>
    <n v="9"/>
    <n v="5.43"/>
    <n v="94.57"/>
    <n v="781.23"/>
    <n v="38351"/>
    <n v="24373"/>
    <n v="136"/>
    <n v="2"/>
    <n v="131.09220164350953"/>
    <n v="17.478960219134606"/>
    <n v="99.69"/>
    <n v="100"/>
    <n v="98.56"/>
    <n v="36.42"/>
    <n v="37.368421052631597"/>
    <n v="99.69"/>
    <n v="65.47"/>
    <n v="24.1"/>
    <n v="72.3"/>
    <n v="53.5"/>
    <n v="15"/>
    <s v=""/>
    <n v="0"/>
    <m/>
    <n v="426"/>
    <n v="9.1999999999999993"/>
    <n v="98"/>
    <n v="39.200000000000003"/>
    <n v="36.4"/>
    <n v="4.7"/>
    <n v="44"/>
    <n v="2"/>
    <n v="301"/>
    <n v="5.3716052614085168"/>
    <n v="7"/>
    <n v="122"/>
    <n v="37583.980000000003"/>
    <n v="15033.592000000001"/>
  </r>
  <r>
    <x v="19"/>
    <x v="5"/>
    <n v="35478097"/>
    <s v="Santo André"/>
    <m/>
    <m/>
    <m/>
    <m/>
    <m/>
    <m/>
    <n v="0"/>
    <n v="0"/>
    <n v="0"/>
    <n v="0"/>
    <n v="0"/>
    <n v="0"/>
    <n v="0"/>
    <n v="0"/>
    <n v="0"/>
    <n v="0"/>
    <n v="0"/>
    <n v="0"/>
    <m/>
    <s v=""/>
    <m/>
    <m/>
    <m/>
    <s v=""/>
    <s v=""/>
    <m/>
    <m/>
    <m/>
    <m/>
    <n v="32.7102803738318"/>
    <m/>
    <m/>
    <m/>
    <m/>
    <m/>
    <s v=""/>
    <s v=""/>
    <m/>
    <m/>
    <s v=""/>
    <m/>
    <m/>
    <m/>
    <m/>
    <m/>
    <m/>
    <m/>
    <n v="0"/>
    <m/>
    <n v="0"/>
    <n v="0"/>
    <m/>
    <m/>
  </r>
  <r>
    <x v="4"/>
    <x v="5"/>
    <n v="35479084"/>
    <s v="Santo Antônio da Alegria"/>
    <m/>
    <m/>
    <m/>
    <m/>
    <m/>
    <m/>
    <n v="0"/>
    <n v="0"/>
    <n v="0"/>
    <n v="0"/>
    <n v="0"/>
    <n v="0"/>
    <n v="0"/>
    <n v="0"/>
    <n v="0"/>
    <n v="0"/>
    <n v="0"/>
    <n v="0"/>
    <m/>
    <s v=""/>
    <m/>
    <m/>
    <m/>
    <s v=""/>
    <s v=""/>
    <m/>
    <m/>
    <m/>
    <m/>
    <s v=""/>
    <m/>
    <m/>
    <m/>
    <m/>
    <m/>
    <s v=""/>
    <s v=""/>
    <m/>
    <m/>
    <s v=""/>
    <m/>
    <m/>
    <m/>
    <m/>
    <m/>
    <m/>
    <m/>
    <n v="0"/>
    <m/>
    <n v="0"/>
    <n v="0"/>
    <m/>
    <m/>
  </r>
  <r>
    <x v="11"/>
    <x v="5"/>
    <n v="35479088"/>
    <s v="Santo Antônio da Alegria"/>
    <n v="0.64612567670168097"/>
    <n v="6477"/>
    <n v="4838"/>
    <n v="1639"/>
    <n v="20.914999999999999"/>
    <n v="74.7"/>
    <n v="0.10548149999999999"/>
    <n v="6.3636599999999988E-2"/>
    <n v="4.1844900000000004E-2"/>
    <n v="0.01"/>
    <n v="2.1990599999999999E-2"/>
    <n v="0"/>
    <n v="7.3252199999999976E-2"/>
    <n v="1.0238700000000009E-2"/>
    <n v="1.6825019531249999E-2"/>
    <n v="2"/>
    <n v="62.5"/>
    <n v="37.5"/>
    <n v="3.49"/>
    <n v="270"/>
    <n v="46"/>
    <n v="1"/>
    <n v="0"/>
    <n v="23857.711903659103"/>
    <n v="2823.9740620657717"/>
    <n v="99.75"/>
    <n v="74.06"/>
    <n v="99.75"/>
    <n v="52.63"/>
    <s v=""/>
    <n v="99.78"/>
    <n v="6.85"/>
    <n v="2.2000000000000002"/>
    <n v="6.6"/>
    <n v="7.2"/>
    <n v="1"/>
    <s v=""/>
    <n v="0"/>
    <m/>
    <n v="0"/>
    <n v="9.1"/>
    <n v="100"/>
    <n v="90"/>
    <n v="83"/>
    <n v="9.4"/>
    <n v="0"/>
    <n v="0"/>
    <n v="0"/>
    <n v="130.7576491019118"/>
    <n v="25"/>
    <n v="15"/>
    <n v="270"/>
    <n v="243"/>
  </r>
  <r>
    <x v="6"/>
    <x v="5"/>
    <n v="35480055"/>
    <s v="Santo Antônio de Posse"/>
    <n v="1.1700691081868899"/>
    <n v="21800"/>
    <n v="20469"/>
    <n v="1331"/>
    <n v="141.45699999999999"/>
    <n v="93.89"/>
    <n v="0.27115830000000002"/>
    <n v="0.21656119999999998"/>
    <n v="5.4597100000000051E-2"/>
    <n v="0"/>
    <n v="7.628710000000001E-2"/>
    <n v="2.41338E-2"/>
    <n v="0.14717"/>
    <n v="2.3567399999999995E-2"/>
    <n v="5.994853657407407E-2"/>
    <n v="19"/>
    <n v="21.15"/>
    <n v="78.849999999999994"/>
    <n v="14.29"/>
    <n v="1102"/>
    <n v="1102"/>
    <n v="3"/>
    <n v="0"/>
    <n v="2777.4825688073392"/>
    <n v="361.651376146789"/>
    <n v="90.34"/>
    <n v="91.21"/>
    <n v="88.47"/>
    <n v="11.82"/>
    <n v="20"/>
    <n v="97"/>
    <n v="37.659999999999997"/>
    <n v="14.1"/>
    <n v="46.1"/>
    <n v="21.8"/>
    <n v="0"/>
    <s v=""/>
    <n v="0"/>
    <m/>
    <n v="0"/>
    <n v="9.8000000000000007"/>
    <n v="98"/>
    <n v="0"/>
    <n v="0"/>
    <n v="1.5"/>
    <n v="0"/>
    <n v="0"/>
    <n v="26"/>
    <n v="126.77540494435972"/>
    <n v="22"/>
    <n v="82"/>
    <n v="1079.96"/>
    <n v="0"/>
  </r>
  <r>
    <x v="12"/>
    <x v="5"/>
    <n v="354805419"/>
    <s v="Santo Antônio do Aracanguá"/>
    <n v="0.89120303637908505"/>
    <n v="7962"/>
    <n v="6618"/>
    <n v="1344"/>
    <n v="6.0960000000000001"/>
    <n v="83.12"/>
    <n v="0.32301899999999995"/>
    <n v="0.26877599999999996"/>
    <n v="5.4243000000000006E-2"/>
    <n v="0"/>
    <n v="0"/>
    <n v="0.1404321"/>
    <n v="0.17926980000000003"/>
    <n v="3.3170999999999999E-3"/>
    <n v="1.6235015625000002E-2"/>
    <n v="1"/>
    <n v="53.57"/>
    <n v="46.43"/>
    <n v="4.4800000000000004"/>
    <n v="346"/>
    <n v="152"/>
    <n v="1"/>
    <n v="1"/>
    <n v="37825.7724189902"/>
    <n v="2970.6103993971365"/>
    <n v="78.3"/>
    <n v="89.36"/>
    <n v="78.3"/>
    <n v="23.34"/>
    <n v="5.7471264367816097"/>
    <n v="100"/>
    <n v="10.73"/>
    <n v="3.4"/>
    <n v="11.9"/>
    <n v="7.2"/>
    <n v="0"/>
    <s v=""/>
    <n v="0"/>
    <m/>
    <n v="0"/>
    <n v="7.3"/>
    <n v="100"/>
    <n v="80"/>
    <n v="56.1"/>
    <n v="6.8"/>
    <n v="0"/>
    <n v="1"/>
    <n v="3"/>
    <n v="0"/>
    <n v="15"/>
    <n v="13"/>
    <n v="346"/>
    <n v="276.8"/>
  </r>
  <r>
    <x v="3"/>
    <x v="5"/>
    <n v="35481049"/>
    <s v="Santo Antônio do Jardim"/>
    <n v="-0.33963070868878698"/>
    <n v="5866"/>
    <n v="3662"/>
    <n v="2204"/>
    <n v="53.594999999999999"/>
    <n v="62.43"/>
    <n v="2.5244400000000007E-2"/>
    <n v="2.4681500000000006E-2"/>
    <n v="5.6289999999999997E-4"/>
    <n v="0.04"/>
    <n v="9.8221999999999997E-3"/>
    <n v="9.6000000000000002E-5"/>
    <n v="1.4779799999999999E-2"/>
    <n v="5.4639999999999995E-4"/>
    <n v="8.7928895833333329E-3"/>
    <n v="7"/>
    <n v="56.52"/>
    <n v="43.48"/>
    <n v="2.52"/>
    <n v="194"/>
    <n v="73"/>
    <n v="0"/>
    <n v="0"/>
    <n v="7902.8162291169447"/>
    <n v="913.93112853733396"/>
    <n v="57.56"/>
    <n v="100"/>
    <n v="55.48"/>
    <n v="33.78"/>
    <n v="1.80785123966942E-2"/>
    <n v="96.86"/>
    <n v="4.76"/>
    <n v="1.7"/>
    <n v="6.9"/>
    <n v="0.3"/>
    <s v=""/>
    <s v=""/>
    <n v="0"/>
    <m/>
    <s v=""/>
    <n v="9.8000000000000007"/>
    <n v="92"/>
    <n v="92"/>
    <n v="62.4"/>
    <n v="7.4"/>
    <n v="0"/>
    <n v="0"/>
    <n v="0"/>
    <n v="113.72825628283461"/>
    <n v="13"/>
    <n v="10"/>
    <n v="178.48"/>
    <n v="178.48"/>
  </r>
  <r>
    <x v="20"/>
    <x v="5"/>
    <n v="35482031"/>
    <s v="Santo Antônio do Pinhal"/>
    <n v="0.202262510696949"/>
    <n v="6549"/>
    <n v="4247"/>
    <n v="2302"/>
    <n v="49.280999999999999"/>
    <n v="64.849999999999994"/>
    <n v="2.9300300000000001E-2"/>
    <n v="2.7599800000000001E-2"/>
    <n v="1.7005000000000002E-3"/>
    <n v="0.01"/>
    <n v="0"/>
    <n v="8.6799999999999996E-5"/>
    <n v="2.72822E-2"/>
    <n v="1.9313000000000002E-3"/>
    <n v="9.7160554687500001E-3"/>
    <n v="21"/>
    <n v="83.78"/>
    <n v="16.22"/>
    <n v="2.82"/>
    <n v="217"/>
    <n v="129"/>
    <n v="3"/>
    <n v="0"/>
    <n v="20946.95373339441"/>
    <n v="2889.2349977095746"/>
    <n v="56.97"/>
    <m/>
    <n v="29.14"/>
    <n v="28.04"/>
    <s v=""/>
    <n v="95.85"/>
    <n v="1.48"/>
    <n v="0.7"/>
    <n v="2"/>
    <n v="0.3"/>
    <n v="2"/>
    <s v=""/>
    <n v="0"/>
    <m/>
    <n v="0"/>
    <n v="9.6"/>
    <n v="46"/>
    <n v="46"/>
    <n v="40.6"/>
    <n v="5.3"/>
    <n v="0"/>
    <n v="0"/>
    <n v="13"/>
    <n v="0"/>
    <n v="31"/>
    <n v="6"/>
    <n v="99.82"/>
    <n v="99.82"/>
  </r>
  <r>
    <x v="1"/>
    <x v="5"/>
    <n v="354830221"/>
    <s v="Santo Expedito"/>
    <n v="0.83624052218631595"/>
    <n v="2891"/>
    <n v="2639"/>
    <n v="252"/>
    <n v="30.785"/>
    <n v="91.28"/>
    <n v="6.4944999999999994E-3"/>
    <n v="0"/>
    <n v="6.4944999999999994E-3"/>
    <n v="0"/>
    <n v="6.2268000000000002E-3"/>
    <n v="0"/>
    <n v="1.2850000000000001E-4"/>
    <n v="1.392E-4"/>
    <n v="7.1032773437499988E-3"/>
    <n v="0"/>
    <n v="0"/>
    <n v="100"/>
    <n v="1.86"/>
    <n v="144"/>
    <n v="16"/>
    <n v="1"/>
    <n v="0"/>
    <n v="7744.918713248011"/>
    <n v="872.66689726738173"/>
    <n v="94.35"/>
    <n v="100"/>
    <n v="85.82"/>
    <n v="17.61"/>
    <n v="0"/>
    <n v="100"/>
    <n v="1.97"/>
    <n v="0.9"/>
    <n v="0"/>
    <n v="8.1"/>
    <n v="0"/>
    <s v=""/>
    <n v="0"/>
    <m/>
    <n v="0"/>
    <n v="7.1"/>
    <n v="99"/>
    <n v="99"/>
    <n v="88.9"/>
    <n v="10"/>
    <n v="0"/>
    <n v="0"/>
    <n v="1"/>
    <n v="84.468051994045453"/>
    <n v="0"/>
    <n v="8"/>
    <n v="142.56"/>
    <n v="142.56"/>
  </r>
  <r>
    <x v="0"/>
    <x v="5"/>
    <n v="354840120"/>
    <s v="Santópolis do Aguapeí"/>
    <n v="1.08124833751273"/>
    <n v="4482"/>
    <n v="4358"/>
    <n v="124"/>
    <n v="35.139000000000003"/>
    <n v="97.23"/>
    <n v="2.1830800000000001E-2"/>
    <n v="1.4342500000000001E-2"/>
    <n v="7.4882999999999998E-3"/>
    <n v="0"/>
    <n v="1.88871E-2"/>
    <n v="0"/>
    <n v="0"/>
    <n v="2.9437E-3"/>
    <n v="1.0671595312500001E-2"/>
    <n v="0"/>
    <n v="33.33"/>
    <n v="66.67"/>
    <n v="3.12"/>
    <n v="240"/>
    <n v="77"/>
    <n v="0"/>
    <n v="0"/>
    <n v="6473.2530120481924"/>
    <n v="773.97590361445771"/>
    <n v="91.43"/>
    <n v="96.64"/>
    <n v="91.37"/>
    <n v="14.68"/>
    <n v="4.8932384341636999"/>
    <n v="94.61"/>
    <n v="5.74"/>
    <n v="2.4"/>
    <n v="5.3"/>
    <n v="6.8"/>
    <n v="0"/>
    <s v=""/>
    <n v="0"/>
    <m/>
    <n v="0"/>
    <n v="8"/>
    <n v="100"/>
    <n v="100"/>
    <n v="67.900000000000006"/>
    <n v="7.4"/>
    <n v="0"/>
    <n v="0"/>
    <n v="0"/>
    <n v="178.04273347720238"/>
    <n v="2"/>
    <n v="4"/>
    <n v="240"/>
    <n v="240"/>
  </r>
  <r>
    <x v="19"/>
    <x v="5"/>
    <n v="35485007"/>
    <s v="Santos"/>
    <n v="8.9656467814580601E-2"/>
    <n v="423579"/>
    <n v="423262"/>
    <n v="317"/>
    <n v="1511.163"/>
    <n v="99.93"/>
    <n v="2.9570906999999993"/>
    <n v="2.9562352999999995"/>
    <n v="8.5539999999999987E-4"/>
    <n v="0"/>
    <n v="2"/>
    <n v="0.9507907000000001"/>
    <n v="0"/>
    <n v="6.2999999999999992E-3"/>
    <n v="1.4756629513888888"/>
    <n v="9"/>
    <n v="78.95"/>
    <n v="21.05"/>
    <n v="390.28"/>
    <n v="23417"/>
    <n v="23417"/>
    <n v="87"/>
    <n v="16"/>
    <n v="1078.0545777765187"/>
    <n v="136.99036071193333"/>
    <n v="100"/>
    <n v="100"/>
    <n v="99.88"/>
    <n v="16.46"/>
    <n v="19.4444444444444"/>
    <n v="100"/>
    <n v="54.66"/>
    <n v="20.399999999999999"/>
    <n v="82.8"/>
    <n v="0"/>
    <n v="4"/>
    <s v=""/>
    <n v="0"/>
    <m/>
    <n v="0"/>
    <n v="8.6999999999999993"/>
    <n v="98"/>
    <n v="0"/>
    <n v="0"/>
    <n v="1.7"/>
    <n v="20"/>
    <n v="16"/>
    <n v="45"/>
    <n v="135.53230418352692"/>
    <n v="15"/>
    <n v="4"/>
    <n v="22948.66"/>
    <n v="0"/>
  </r>
  <r>
    <x v="20"/>
    <x v="5"/>
    <n v="35486091"/>
    <s v="São Bento do Sapucaí"/>
    <n v="3.72865417002766E-2"/>
    <n v="10481"/>
    <n v="5228"/>
    <n v="5253"/>
    <n v="41.558"/>
    <n v="49.88"/>
    <n v="9.3939300000000003E-2"/>
    <n v="9.1917700000000005E-2"/>
    <n v="2.0216000000000001E-3"/>
    <n v="0"/>
    <n v="6.2222200000000005E-2"/>
    <n v="0"/>
    <n v="1.71551E-2"/>
    <n v="1.4562E-2"/>
    <n v="1.8052430729166666E-2"/>
    <n v="1"/>
    <n v="93.33"/>
    <n v="6.67"/>
    <n v="3.66"/>
    <n v="282"/>
    <n v="81"/>
    <n v="1"/>
    <n v="0"/>
    <n v="24883.381356740771"/>
    <n v="3369.9379830168878"/>
    <n v="66.14"/>
    <n v="94.03"/>
    <n v="46.19"/>
    <n v="20.73"/>
    <n v="6.3084583809972406E-5"/>
    <n v="100"/>
    <n v="2.5099999999999998"/>
    <n v="1.1000000000000001"/>
    <n v="3.5"/>
    <n v="0.2"/>
    <n v="151"/>
    <s v=""/>
    <n v="0"/>
    <m/>
    <n v="0"/>
    <n v="9.6"/>
    <n v="92"/>
    <n v="92"/>
    <n v="71.3"/>
    <n v="7.7"/>
    <n v="0"/>
    <n v="0"/>
    <n v="22"/>
    <n v="343.44405432243991"/>
    <n v="28"/>
    <n v="2"/>
    <n v="259.44"/>
    <n v="259.44"/>
  </r>
  <r>
    <x v="18"/>
    <x v="5"/>
    <n v="35487086"/>
    <s v="São Bernardo do Campo"/>
    <n v="0.74836021624635796"/>
    <n v="791459"/>
    <n v="778481"/>
    <n v="12978"/>
    <n v="1948.5429999999999"/>
    <n v="98.36"/>
    <n v="5.8874424999999997"/>
    <n v="5.5086994000000002"/>
    <n v="0.37874309999999939"/>
    <n v="0"/>
    <n v="5.5709491"/>
    <n v="0.19552889999999998"/>
    <n v="5.7870000000000003E-4"/>
    <n v="0.12038580000000003"/>
    <n v="3.2336229976851851"/>
    <n v="13"/>
    <n v="5.19"/>
    <n v="94.81"/>
    <n v="883.58"/>
    <n v="43377"/>
    <n v="33115"/>
    <n v="110"/>
    <n v="2"/>
    <n v="378.53129473541901"/>
    <n v="50.205203301750302"/>
    <n v="100"/>
    <n v="100"/>
    <n v="93.73"/>
    <n v="38.04"/>
    <n v="0"/>
    <n v="100"/>
    <n v="176.29"/>
    <n v="65.5"/>
    <n v="257.5"/>
    <n v="30.1"/>
    <n v="0"/>
    <n v="0.19912301141779801"/>
    <n v="0"/>
    <m/>
    <n v="0"/>
    <n v="8.3000000000000007"/>
    <n v="89"/>
    <n v="25.81"/>
    <n v="23.7"/>
    <n v="3.5"/>
    <n v="5"/>
    <n v="2"/>
    <n v="357"/>
    <n v="172.28353472213814"/>
    <n v="20"/>
    <n v="365"/>
    <n v="38605.53"/>
    <n v="11195.6037"/>
  </r>
  <r>
    <x v="19"/>
    <x v="5"/>
    <n v="35487087"/>
    <s v="São Bernardo do Campo"/>
    <m/>
    <m/>
    <m/>
    <m/>
    <m/>
    <m/>
    <n v="0.33552779999999999"/>
    <n v="0.33552779999999999"/>
    <n v="0"/>
    <n v="0"/>
    <n v="0.32"/>
    <n v="0"/>
    <n v="1.5527800000000001E-2"/>
    <n v="0"/>
    <n v="0"/>
    <n v="3"/>
    <n v="100"/>
    <n v="0"/>
    <m/>
    <s v=""/>
    <m/>
    <m/>
    <m/>
    <s v=""/>
    <s v=""/>
    <m/>
    <m/>
    <m/>
    <m/>
    <n v="2.89235278043859"/>
    <m/>
    <m/>
    <m/>
    <m/>
    <m/>
    <s v=""/>
    <s v=""/>
    <m/>
    <m/>
    <s v=""/>
    <m/>
    <m/>
    <m/>
    <m/>
    <m/>
    <m/>
    <m/>
    <n v="6"/>
    <m/>
    <n v="5"/>
    <n v="0"/>
    <m/>
    <m/>
  </r>
  <r>
    <x v="18"/>
    <x v="5"/>
    <n v="35488076"/>
    <s v="São Caetano do Sul"/>
    <n v="0.40445797101496"/>
    <n v="150605"/>
    <n v="150605"/>
    <n v="0"/>
    <n v="9805.0130000000008"/>
    <n v="100"/>
    <n v="3.3875700000000002E-2"/>
    <n v="0"/>
    <n v="3.3875700000000002E-2"/>
    <n v="0"/>
    <n v="3.1250000000000002E-3"/>
    <n v="8.3156999999999988E-3"/>
    <n v="9.2590000000000001E-4"/>
    <n v="2.1509100000000003E-2"/>
    <n v="0.52467714120370368"/>
    <n v="0"/>
    <n v="0"/>
    <n v="100"/>
    <n v="142.22"/>
    <n v="8533"/>
    <n v="597"/>
    <n v="54"/>
    <n v="0"/>
    <n v="48.160950831645692"/>
    <n v="8.3758175359383795"/>
    <n v="100"/>
    <n v="100"/>
    <n v="100"/>
    <n v="15.95"/>
    <s v=""/>
    <n v="100"/>
    <n v="37.64"/>
    <n v="14.7"/>
    <n v="0"/>
    <n v="84.7"/>
    <n v="11"/>
    <n v="1.6207107843137301"/>
    <n v="0"/>
    <m/>
    <n v="1"/>
    <n v="8.3000000000000007"/>
    <n v="100"/>
    <n v="100"/>
    <n v="93"/>
    <n v="10"/>
    <n v="17"/>
    <n v="0"/>
    <n v="14"/>
    <n v="0.57178019860317542"/>
    <n v="0"/>
    <n v="69"/>
    <n v="8533"/>
    <n v="8533"/>
  </r>
  <r>
    <x v="3"/>
    <x v="5"/>
    <n v="35489069"/>
    <s v="São Carlos"/>
    <m/>
    <m/>
    <m/>
    <m/>
    <m/>
    <m/>
    <n v="0.72202310000000025"/>
    <n v="0.6503243000000003"/>
    <n v="7.1698799999999993E-2"/>
    <n v="0.02"/>
    <n v="1.6652200000000002E-2"/>
    <n v="8.5116999999999988E-3"/>
    <n v="0.66004890000000027"/>
    <n v="3.6810299999999997E-2"/>
    <n v="0"/>
    <n v="30"/>
    <n v="64.37"/>
    <n v="35.630000000000003"/>
    <m/>
    <s v=""/>
    <m/>
    <m/>
    <m/>
    <s v=""/>
    <s v=""/>
    <m/>
    <m/>
    <m/>
    <m/>
    <n v="42.167999999999999"/>
    <m/>
    <m/>
    <m/>
    <m/>
    <m/>
    <s v=""/>
    <s v=""/>
    <m/>
    <m/>
    <s v=""/>
    <m/>
    <m/>
    <m/>
    <m/>
    <m/>
    <m/>
    <m/>
    <n v="26"/>
    <m/>
    <n v="56"/>
    <n v="31"/>
    <m/>
    <m/>
  </r>
  <r>
    <x v="7"/>
    <x v="5"/>
    <n v="354890613"/>
    <s v="São Carlos"/>
    <n v="1.17930266398185"/>
    <n v="233249"/>
    <n v="223907"/>
    <n v="9342"/>
    <n v="204.43899999999999"/>
    <n v="95.99"/>
    <n v="0.35991219999999896"/>
    <n v="6.7749500000000004E-2"/>
    <n v="0.29216269999999894"/>
    <n v="0"/>
    <n v="0.12184030000000003"/>
    <n v="8.4554000000000004E-2"/>
    <n v="2.8464400000000008E-2"/>
    <n v="0.12505349999999998"/>
    <n v="0.78000706302199063"/>
    <n v="41"/>
    <n v="19.72"/>
    <n v="80.28"/>
    <n v="208.55"/>
    <n v="12514"/>
    <n v="2265"/>
    <n v="25"/>
    <n v="1"/>
    <n v="1760.3450389926645"/>
    <n v="200.10066495461925"/>
    <n v="95.99"/>
    <n v="100"/>
    <n v="95.99"/>
    <n v="38.22"/>
    <s v=""/>
    <n v="100"/>
    <n v="20.53"/>
    <n v="8.3000000000000007"/>
    <n v="18.899999999999999"/>
    <n v="24.6"/>
    <n v="9"/>
    <s v=""/>
    <n v="0"/>
    <m/>
    <n v="20"/>
    <n v="9.6"/>
    <n v="100"/>
    <n v="90.7"/>
    <n v="81.900000000000006"/>
    <n v="9.9"/>
    <n v="1"/>
    <n v="1"/>
    <n v="67"/>
    <n v="15.64088401037472"/>
    <n v="56"/>
    <n v="228"/>
    <n v="12514"/>
    <n v="11350.198"/>
  </r>
  <r>
    <x v="16"/>
    <x v="5"/>
    <n v="354900318"/>
    <s v="São Francisco"/>
    <n v="-0.40403714143389902"/>
    <n v="2735"/>
    <n v="2188"/>
    <n v="547"/>
    <n v="36.311999999999998"/>
    <n v="80"/>
    <n v="1.9154300000000006E-2"/>
    <n v="1.1284400000000005E-2"/>
    <n v="7.8699000000000009E-3"/>
    <n v="0"/>
    <n v="7.1364999999999996E-3"/>
    <n v="0"/>
    <n v="1.0924500000000002E-2"/>
    <n v="1.0933E-3"/>
    <n v="6.2919244791666672E-3"/>
    <n v="1"/>
    <n v="75.38"/>
    <n v="24.62"/>
    <n v="1.55"/>
    <n v="120"/>
    <n v="27"/>
    <n v="0"/>
    <n v="0"/>
    <n v="6457.0968921389394"/>
    <n v="576.52650822669091"/>
    <n v="88.34"/>
    <m/>
    <n v="85.68"/>
    <n v="18.2"/>
    <n v="37.5"/>
    <n v="100"/>
    <n v="10.64"/>
    <n v="3.4"/>
    <n v="8.6999999999999993"/>
    <n v="15.7"/>
    <s v=""/>
    <s v=""/>
    <n v="0"/>
    <m/>
    <s v=""/>
    <n v="9.5"/>
    <n v="97"/>
    <n v="97"/>
    <n v="77.5"/>
    <n v="8.5"/>
    <n v="0"/>
    <n v="0"/>
    <n v="0"/>
    <n v="111.25371932193175"/>
    <n v="49"/>
    <n v="16"/>
    <n v="116.4"/>
    <n v="116.4"/>
  </r>
  <r>
    <x v="4"/>
    <x v="5"/>
    <n v="35491024"/>
    <s v="São João da Boa Vista"/>
    <m/>
    <m/>
    <m/>
    <m/>
    <m/>
    <m/>
    <n v="0"/>
    <n v="0"/>
    <n v="0"/>
    <n v="0"/>
    <n v="0"/>
    <n v="0"/>
    <n v="0"/>
    <n v="0"/>
    <n v="0"/>
    <n v="0"/>
    <n v="0"/>
    <n v="0"/>
    <m/>
    <s v=""/>
    <m/>
    <m/>
    <m/>
    <s v=""/>
    <s v=""/>
    <m/>
    <m/>
    <m/>
    <m/>
    <s v=""/>
    <m/>
    <m/>
    <m/>
    <m/>
    <m/>
    <s v=""/>
    <s v=""/>
    <m/>
    <m/>
    <s v=""/>
    <m/>
    <m/>
    <m/>
    <m/>
    <m/>
    <m/>
    <m/>
    <n v="0"/>
    <m/>
    <n v="0"/>
    <n v="0"/>
    <m/>
    <m/>
  </r>
  <r>
    <x v="3"/>
    <x v="5"/>
    <n v="35491029"/>
    <s v="São João da Boa Vista"/>
    <n v="0.59625962013241096"/>
    <n v="85695"/>
    <n v="82990"/>
    <n v="2705"/>
    <n v="166.02699999999999"/>
    <n v="96.84"/>
    <n v="0.92611450000000028"/>
    <n v="0.91212910000000025"/>
    <n v="1.3985400000000005E-2"/>
    <n v="0.6"/>
    <n v="0"/>
    <n v="0.11796099999999998"/>
    <n v="0.79236369999999989"/>
    <n v="1.57898E-2"/>
    <n v="0.25735854954861109"/>
    <n v="94"/>
    <n v="71.430000000000007"/>
    <n v="28.57"/>
    <n v="68.38"/>
    <n v="4616"/>
    <n v="1130"/>
    <n v="12"/>
    <n v="0"/>
    <n v="2564.979520392088"/>
    <n v="305.4423245230177"/>
    <n v="98.66"/>
    <n v="100"/>
    <n v="96.91"/>
    <n v="32.54"/>
    <s v=""/>
    <n v="100"/>
    <n v="36.75"/>
    <n v="13.3"/>
    <n v="54"/>
    <n v="1.7"/>
    <n v="0"/>
    <s v=""/>
    <n v="0"/>
    <m/>
    <n v="0"/>
    <n v="10"/>
    <n v="100"/>
    <n v="100"/>
    <n v="75.5"/>
    <n v="8.4"/>
    <n v="0"/>
    <n v="0"/>
    <n v="62"/>
    <n v="0"/>
    <n v="115"/>
    <n v="46"/>
    <n v="4616"/>
    <n v="4616"/>
  </r>
  <r>
    <x v="16"/>
    <x v="5"/>
    <n v="354920118"/>
    <s v="São João das Duas Pontes"/>
    <n v="-0.43819839720796699"/>
    <n v="2517"/>
    <n v="1932"/>
    <n v="585"/>
    <n v="19.431999999999999"/>
    <n v="76.760000000000005"/>
    <n v="1.3274899999999999E-2"/>
    <n v="3.1067999999999998E-3"/>
    <n v="1.0168099999999999E-2"/>
    <n v="0"/>
    <n v="0"/>
    <n v="0"/>
    <n v="1.0172800000000001E-2"/>
    <n v="3.1020999999999996E-3"/>
    <n v="6.1056914062500005E-3"/>
    <n v="3"/>
    <n v="41.67"/>
    <n v="58.33"/>
    <n v="1.4"/>
    <n v="108"/>
    <n v="31"/>
    <n v="0"/>
    <n v="0"/>
    <n v="12028.03337306317"/>
    <n v="877.04410011918935"/>
    <n v="93.15"/>
    <m/>
    <n v="83.81"/>
    <n v="17.3"/>
    <n v="49.944347726818698"/>
    <n v="100"/>
    <n v="4.42"/>
    <n v="1.4"/>
    <n v="1.4"/>
    <n v="14.5"/>
    <s v=""/>
    <s v=""/>
    <n v="39.729837107667898"/>
    <m/>
    <s v=""/>
    <n v="8.5"/>
    <n v="89"/>
    <n v="89"/>
    <n v="71.3"/>
    <n v="8"/>
    <n v="0"/>
    <n v="0"/>
    <n v="0"/>
    <n v="0"/>
    <n v="5"/>
    <n v="7"/>
    <n v="96.12"/>
    <n v="96.12"/>
  </r>
  <r>
    <x v="16"/>
    <x v="5"/>
    <n v="354925018"/>
    <s v="São João de Iracema"/>
    <n v="0.50843911286138099"/>
    <n v="1820"/>
    <n v="1564"/>
    <n v="256"/>
    <n v="10.23"/>
    <n v="85.93"/>
    <n v="1.41493E-2"/>
    <n v="1.41204E-2"/>
    <n v="2.8900000000000001E-5"/>
    <n v="0"/>
    <n v="0"/>
    <n v="0"/>
    <n v="1.41204E-2"/>
    <n v="2.8900000000000001E-5"/>
    <n v="3.867026041666667E-3"/>
    <n v="0"/>
    <n v="66.67"/>
    <n v="33.33"/>
    <n v="1.08"/>
    <n v="83"/>
    <n v="16"/>
    <n v="0"/>
    <n v="0"/>
    <n v="23392.087912087911"/>
    <n v="1906.0219780219777"/>
    <n v="81.59"/>
    <n v="100"/>
    <n v="81.59"/>
    <n v="67.599999999999994"/>
    <s v=""/>
    <n v="100"/>
    <n v="3.37"/>
    <n v="1"/>
    <n v="4.5999999999999996"/>
    <n v="0"/>
    <n v="0"/>
    <s v=""/>
    <n v="0"/>
    <m/>
    <n v="0"/>
    <n v="10"/>
    <n v="100"/>
    <n v="100"/>
    <n v="80.7"/>
    <n v="9.5"/>
    <n v="0"/>
    <n v="0"/>
    <n v="0"/>
    <n v="0"/>
    <n v="2"/>
    <n v="1"/>
    <n v="83"/>
    <n v="83"/>
  </r>
  <r>
    <x v="0"/>
    <x v="5"/>
    <n v="354930020"/>
    <s v="São João do Pau d'Alho"/>
    <n v="-0.56154328145761001"/>
    <n v="2037"/>
    <n v="1711"/>
    <n v="326"/>
    <n v="17.285"/>
    <n v="84"/>
    <n v="4.7039300000000006E-2"/>
    <n v="0"/>
    <n v="4.7039300000000006E-2"/>
    <n v="0"/>
    <n v="0"/>
    <n v="2.3149999999999999E-4"/>
    <n v="4.3358899999999999E-2"/>
    <n v="3.4488999999999995E-3"/>
    <n v="4.3036929687499999E-3"/>
    <n v="0"/>
    <n v="0"/>
    <n v="100"/>
    <n v="1.22"/>
    <n v="94"/>
    <n v="19"/>
    <n v="0"/>
    <n v="0"/>
    <n v="13314.167893961709"/>
    <n v="1702.9749631811485"/>
    <n v="81.13"/>
    <n v="81.08"/>
    <n v="81.13"/>
    <n v="93.88"/>
    <n v="100"/>
    <n v="100"/>
    <n v="13.07"/>
    <n v="5.5"/>
    <n v="0"/>
    <n v="42.8"/>
    <n v="24"/>
    <s v=""/>
    <n v="0"/>
    <m/>
    <n v="48"/>
    <n v="9"/>
    <n v="100"/>
    <n v="100"/>
    <n v="79.8"/>
    <n v="10"/>
    <n v="0"/>
    <n v="0"/>
    <n v="0"/>
    <n v="0"/>
    <n v="0"/>
    <n v="16"/>
    <n v="94"/>
    <n v="94"/>
  </r>
  <r>
    <x v="11"/>
    <x v="5"/>
    <n v="35494098"/>
    <s v="São Joaquim da Barra"/>
    <n v="0.96502554673325602"/>
    <n v="48530"/>
    <n v="47669"/>
    <n v="861"/>
    <n v="117.714"/>
    <n v="98.23"/>
    <n v="0.10413600000000001"/>
    <n v="4.3218999999999994E-2"/>
    <n v="6.0917000000000013E-2"/>
    <n v="0.18"/>
    <n v="4.1817000000000007E-2"/>
    <n v="1.1213500000000003E-2"/>
    <n v="3.3008299999999997E-2"/>
    <n v="1.8097200000000001E-2"/>
    <n v="0.14447448402777777"/>
    <n v="1"/>
    <n v="26.67"/>
    <n v="73.33"/>
    <n v="39.369999999999997"/>
    <n v="2657"/>
    <n v="2657"/>
    <n v="4"/>
    <n v="0"/>
    <n v="3983.4263342262516"/>
    <n v="480.87038944982487"/>
    <n v="97.8"/>
    <n v="98.21"/>
    <n v="97.8"/>
    <n v="17.510000000000002"/>
    <n v="4.6260601387818001"/>
    <n v="99.59"/>
    <n v="20.69"/>
    <n v="6.7"/>
    <n v="28.1"/>
    <n v="8.1999999999999993"/>
    <n v="18"/>
    <s v=""/>
    <n v="0"/>
    <m/>
    <n v="100"/>
    <n v="10"/>
    <n v="100"/>
    <n v="0"/>
    <n v="0"/>
    <n v="1.5"/>
    <n v="0"/>
    <n v="0"/>
    <n v="8"/>
    <n v="29.070877312788852"/>
    <n v="8"/>
    <n v="22"/>
    <n v="2657"/>
    <n v="0"/>
  </r>
  <r>
    <x v="9"/>
    <x v="5"/>
    <n v="354940912"/>
    <s v="São Joaquim da Barra"/>
    <m/>
    <m/>
    <m/>
    <m/>
    <m/>
    <m/>
    <n v="0.30555559999999998"/>
    <n v="0.30555559999999998"/>
    <n v="0"/>
    <n v="0"/>
    <n v="0"/>
    <n v="0.30555559999999998"/>
    <n v="0"/>
    <n v="0"/>
    <n v="0"/>
    <n v="0"/>
    <n v="100"/>
    <n v="0"/>
    <m/>
    <s v=""/>
    <m/>
    <m/>
    <m/>
    <s v=""/>
    <s v=""/>
    <m/>
    <m/>
    <m/>
    <m/>
    <n v="30"/>
    <m/>
    <m/>
    <m/>
    <m/>
    <m/>
    <s v=""/>
    <s v=""/>
    <m/>
    <m/>
    <s v=""/>
    <m/>
    <m/>
    <m/>
    <m/>
    <m/>
    <m/>
    <m/>
    <n v="0"/>
    <m/>
    <n v="1"/>
    <n v="0"/>
    <m/>
    <m/>
  </r>
  <r>
    <x v="11"/>
    <x v="5"/>
    <n v="35495088"/>
    <s v="São José da Bela Vista"/>
    <n v="0.339388606446067"/>
    <n v="8555"/>
    <n v="7717"/>
    <n v="838"/>
    <n v="30.888999999999999"/>
    <n v="90.2"/>
    <n v="9.291290000000002E-2"/>
    <n v="8.0947600000000022E-2"/>
    <n v="1.19653E-2"/>
    <n v="0"/>
    <n v="2.3333300000000001E-2"/>
    <n v="1.1569999999999999E-4"/>
    <n v="6.6401500000000016E-2"/>
    <n v="3.0623999999999998E-3"/>
    <n v="2.135185416666667E-2"/>
    <n v="16"/>
    <n v="58.62"/>
    <n v="41.38"/>
    <n v="5.5"/>
    <n v="424"/>
    <n v="68"/>
    <n v="1"/>
    <n v="0"/>
    <n v="16403.880771478667"/>
    <n v="1990.5832846288715"/>
    <n v="95.84"/>
    <n v="100"/>
    <n v="95.84"/>
    <n v="41.81"/>
    <s v=""/>
    <n v="95.85"/>
    <n v="6.68"/>
    <n v="2.1"/>
    <n v="9.5"/>
    <n v="2.2000000000000002"/>
    <n v="0"/>
    <s v=""/>
    <n v="0"/>
    <m/>
    <n v="0"/>
    <n v="9.5"/>
    <n v="100"/>
    <n v="100"/>
    <n v="84"/>
    <n v="10"/>
    <n v="0"/>
    <n v="0"/>
    <n v="6"/>
    <n v="107.7189822507608"/>
    <n v="17"/>
    <n v="12"/>
    <n v="424"/>
    <n v="424"/>
  </r>
  <r>
    <x v="15"/>
    <x v="5"/>
    <n v="35496072"/>
    <s v="São José do Barreiro"/>
    <n v="-0.124511792339677"/>
    <n v="4068"/>
    <n v="3051"/>
    <n v="1017"/>
    <n v="7.1289999999999996"/>
    <n v="75"/>
    <n v="1.28702E-2"/>
    <n v="1.2800799999999999E-2"/>
    <n v="6.9400000000000006E-5"/>
    <n v="0"/>
    <n v="1.1944399999999999E-2"/>
    <n v="6.9400000000000006E-5"/>
    <n v="0"/>
    <n v="8.564E-4"/>
    <n v="8.8922841594827606E-3"/>
    <n v="3"/>
    <n v="83.33"/>
    <n v="16.670000000000002"/>
    <n v="2.06"/>
    <n v="158"/>
    <n v="158"/>
    <n v="0"/>
    <n v="0"/>
    <n v="66358.938053097343"/>
    <n v="6666.9026548672591"/>
    <m/>
    <n v="100"/>
    <m/>
    <m/>
    <n v="50"/>
    <m/>
    <n v="0.35"/>
    <n v="0.2"/>
    <n v="0.5"/>
    <n v="0"/>
    <n v="2"/>
    <s v=""/>
    <n v="0"/>
    <m/>
    <n v="0"/>
    <n v="9.5"/>
    <n v="50"/>
    <n v="0"/>
    <n v="0"/>
    <n v="0.8"/>
    <n v="0"/>
    <n v="0"/>
    <n v="59"/>
    <n v="134.94845401676869"/>
    <n v="5"/>
    <n v="1"/>
    <n v="79"/>
    <n v="0"/>
  </r>
  <r>
    <x v="4"/>
    <x v="5"/>
    <n v="35497064"/>
    <s v="São José do Rio Pardo"/>
    <n v="0.26800193996134902"/>
    <n v="52595"/>
    <n v="47627"/>
    <n v="4968"/>
    <n v="125.51900000000001"/>
    <n v="90.55"/>
    <n v="0.35420649999999992"/>
    <n v="0.34967779999999993"/>
    <n v="4.5286999999999984E-3"/>
    <n v="0.41"/>
    <n v="5.5555599999999997E-2"/>
    <n v="1.7817E-3"/>
    <n v="0.29268139999999992"/>
    <n v="4.1877999999999993E-3"/>
    <n v="0.14589749514467593"/>
    <n v="48"/>
    <n v="81.63"/>
    <n v="18.37"/>
    <n v="38.53"/>
    <n v="2601"/>
    <n v="2393"/>
    <n v="6"/>
    <n v="0"/>
    <n v="3885.4126818138607"/>
    <n v="395.73647685141179"/>
    <n v="91.13"/>
    <n v="91.93"/>
    <n v="88.55"/>
    <n v="52.15"/>
    <n v="20"/>
    <n v="100"/>
    <n v="17.36"/>
    <n v="5.5"/>
    <n v="25.3"/>
    <n v="0.7"/>
    <n v="1"/>
    <n v="0"/>
    <n v="0"/>
    <m/>
    <n v="0"/>
    <n v="10"/>
    <n v="92"/>
    <n v="11.96"/>
    <n v="8"/>
    <n v="2.1"/>
    <n v="0"/>
    <n v="0"/>
    <n v="21"/>
    <n v="38.383112708322294"/>
    <n v="80"/>
    <n v="18"/>
    <n v="2392.92"/>
    <n v="311.07960000000003"/>
  </r>
  <r>
    <x v="10"/>
    <x v="5"/>
    <n v="354980515"/>
    <s v="São José do Rio Preto"/>
    <n v="1.16678509383745"/>
    <n v="430312"/>
    <n v="404206"/>
    <n v="26106"/>
    <n v="997.68600000000004"/>
    <n v="93.93"/>
    <n v="2.2299585000000044"/>
    <n v="0.5985231000000002"/>
    <n v="1.6314354000000042"/>
    <n v="0"/>
    <n v="1.7752093000000007"/>
    <n v="4.9157199999999991E-2"/>
    <n v="8.353099999999998E-2"/>
    <n v="0.32206099999999943"/>
    <n v="1.3453097063518515"/>
    <n v="39"/>
    <n v="2.59"/>
    <n v="97.41"/>
    <n v="374.13"/>
    <n v="22442"/>
    <n v="1557"/>
    <n v="51"/>
    <n v="2"/>
    <n v="244.77644127981557"/>
    <n v="26.383089479261567"/>
    <n v="89.74"/>
    <n v="100"/>
    <n v="92.81"/>
    <n v="34.07"/>
    <n v="83.3333333333333"/>
    <n v="95.54"/>
    <n v="208.41"/>
    <n v="66.8"/>
    <n v="84.3"/>
    <n v="453.2"/>
    <n v="2"/>
    <n v="8.8458000141532794E-2"/>
    <n v="0"/>
    <m/>
    <n v="0"/>
    <n v="10"/>
    <n v="99"/>
    <n v="99"/>
    <n v="93.1"/>
    <n v="10"/>
    <n v="15"/>
    <n v="2"/>
    <n v="60"/>
    <n v="131.93987909396435"/>
    <n v="23"/>
    <n v="864"/>
    <n v="22217.58"/>
    <n v="22217.58"/>
  </r>
  <r>
    <x v="15"/>
    <x v="5"/>
    <n v="35499042"/>
    <s v="São José dos Campos"/>
    <n v="1.4164580724876299"/>
    <n v="672556"/>
    <n v="658874"/>
    <n v="13682"/>
    <n v="611.63099999999997"/>
    <n v="97.97"/>
    <n v="3.5088344000000018"/>
    <n v="1.8954232000000009"/>
    <n v="1.6134112000000009"/>
    <n v="2.91"/>
    <n v="2.812817600000002"/>
    <n v="0.53897259999999958"/>
    <n v="6.8158199999999974E-2"/>
    <n v="8.8885999999999965E-2"/>
    <n v="2.7467280450555549"/>
    <n v="146"/>
    <n v="28.86"/>
    <n v="71.14"/>
    <n v="742.05"/>
    <n v="36477"/>
    <n v="9935"/>
    <n v="64"/>
    <n v="2"/>
    <n v="773.21240164387791"/>
    <n v="78.305925454534645"/>
    <n v="99.96"/>
    <n v="100"/>
    <n v="96.12"/>
    <n v="35.96"/>
    <n v="0"/>
    <n v="100"/>
    <n v="49.14"/>
    <n v="21.3"/>
    <n v="34.700000000000003"/>
    <n v="96.6"/>
    <n v="10"/>
    <s v=""/>
    <n v="0"/>
    <m/>
    <n v="80"/>
    <n v="8.6"/>
    <n v="92"/>
    <n v="83.72"/>
    <n v="72.8"/>
    <n v="7.7"/>
    <n v="4"/>
    <n v="2"/>
    <n v="399"/>
    <n v="102.41275997686567"/>
    <n v="101"/>
    <n v="249"/>
    <n v="33558.839999999997"/>
    <n v="30538.544399999999"/>
  </r>
  <r>
    <x v="18"/>
    <x v="5"/>
    <n v="35499536"/>
    <s v="São Lourenço da Serra"/>
    <m/>
    <m/>
    <m/>
    <m/>
    <m/>
    <m/>
    <n v="0"/>
    <n v="0"/>
    <n v="0"/>
    <n v="0"/>
    <n v="0"/>
    <n v="0"/>
    <n v="0"/>
    <n v="0"/>
    <n v="0"/>
    <n v="0"/>
    <n v="0"/>
    <n v="0"/>
    <m/>
    <s v=""/>
    <m/>
    <m/>
    <m/>
    <s v=""/>
    <s v=""/>
    <m/>
    <m/>
    <m/>
    <m/>
    <n v="53.620800402156"/>
    <m/>
    <m/>
    <m/>
    <m/>
    <m/>
    <s v=""/>
    <s v=""/>
    <m/>
    <m/>
    <s v=""/>
    <m/>
    <m/>
    <m/>
    <m/>
    <m/>
    <m/>
    <m/>
    <n v="0"/>
    <m/>
    <n v="0"/>
    <n v="0"/>
    <m/>
    <m/>
  </r>
  <r>
    <x v="17"/>
    <x v="5"/>
    <n v="354995311"/>
    <s v="São Lourenço da Serra"/>
    <n v="1.1725475004130901"/>
    <n v="14759"/>
    <n v="13595"/>
    <n v="1164"/>
    <n v="79.048000000000002"/>
    <n v="92.11"/>
    <n v="4.399369999999999E-2"/>
    <n v="4.2801599999999988E-2"/>
    <n v="1.1921E-3"/>
    <n v="0"/>
    <n v="3.6881399999999995E-2"/>
    <n v="3.3569999999999997E-4"/>
    <n v="6.4828000000000004E-3"/>
    <n v="2.9379999999999999E-4"/>
    <n v="1.7833791666666664E-2"/>
    <n v="31"/>
    <n v="52.63"/>
    <n v="47.37"/>
    <n v="9.67"/>
    <n v="746"/>
    <n v="393"/>
    <n v="2"/>
    <n v="2"/>
    <n v="10448.610339453893"/>
    <n v="1346.13998238363"/>
    <n v="46.4"/>
    <n v="100"/>
    <n v="27.42"/>
    <n v="26.78"/>
    <s v=""/>
    <n v="50.97"/>
    <n v="2.1"/>
    <n v="0.9"/>
    <n v="2.9"/>
    <n v="0.2"/>
    <n v="3"/>
    <s v=""/>
    <n v="0"/>
    <m/>
    <n v="0"/>
    <n v="8.5"/>
    <n v="63"/>
    <n v="63"/>
    <n v="47.3"/>
    <n v="5.8"/>
    <n v="0"/>
    <n v="2"/>
    <n v="6"/>
    <n v="207.47130330762528"/>
    <n v="10"/>
    <n v="9"/>
    <n v="469.98"/>
    <n v="469.98"/>
  </r>
  <r>
    <x v="15"/>
    <x v="5"/>
    <n v="35500012"/>
    <s v="São Luiz do Paraitinga"/>
    <n v="-5.7272130068564096E-3"/>
    <n v="10473"/>
    <n v="6252"/>
    <n v="4221"/>
    <n v="16.97"/>
    <n v="59.7"/>
    <n v="5.1564999999999979E-3"/>
    <n v="3.4527999999999976E-3"/>
    <n v="1.7036999999999998E-3"/>
    <n v="0.03"/>
    <n v="1.1944E-3"/>
    <n v="7.4670000000000021E-4"/>
    <n v="1.3738999999999999E-3"/>
    <n v="1.8415000000000005E-3"/>
    <n v="1.5376764062499998E-2"/>
    <n v="44"/>
    <n v="72.41"/>
    <n v="27.59"/>
    <n v="4.47"/>
    <n v="344"/>
    <n v="80"/>
    <n v="1"/>
    <n v="0"/>
    <n v="27702.77857347465"/>
    <n v="2830.5012890289327"/>
    <n v="56.38"/>
    <n v="100"/>
    <n v="50.4"/>
    <n v="30.41"/>
    <n v="71.578947368421098"/>
    <n v="94.84"/>
    <n v="0.13"/>
    <n v="0.1"/>
    <n v="0.1"/>
    <n v="0.2"/>
    <n v="15"/>
    <s v=""/>
    <n v="0"/>
    <m/>
    <n v="0"/>
    <n v="4.3"/>
    <n v="84"/>
    <n v="84"/>
    <n v="76.7"/>
    <n v="8.1999999999999993"/>
    <n v="0"/>
    <n v="0"/>
    <n v="14"/>
    <n v="6.5033188773361283"/>
    <n v="21"/>
    <n v="8"/>
    <n v="288.95999999999998"/>
    <n v="288.95999999999998"/>
  </r>
  <r>
    <x v="8"/>
    <x v="5"/>
    <n v="355010010"/>
    <s v="São Manuel"/>
    <m/>
    <m/>
    <m/>
    <m/>
    <m/>
    <m/>
    <n v="2.07326E-2"/>
    <n v="2.07326E-2"/>
    <n v="0"/>
    <n v="0"/>
    <n v="0"/>
    <n v="6.7406999999999996E-3"/>
    <n v="0"/>
    <n v="1.39919E-2"/>
    <n v="0"/>
    <n v="3"/>
    <n v="100"/>
    <n v="0"/>
    <m/>
    <s v=""/>
    <m/>
    <m/>
    <m/>
    <s v=""/>
    <s v=""/>
    <m/>
    <m/>
    <m/>
    <m/>
    <n v="33.3333333333333"/>
    <m/>
    <m/>
    <m/>
    <m/>
    <m/>
    <s v=""/>
    <s v=""/>
    <m/>
    <m/>
    <s v=""/>
    <m/>
    <m/>
    <m/>
    <m/>
    <m/>
    <m/>
    <m/>
    <n v="4"/>
    <m/>
    <n v="6"/>
    <n v="0"/>
    <m/>
    <m/>
  </r>
  <r>
    <x v="7"/>
    <x v="5"/>
    <n v="355010013"/>
    <s v="São Manuel"/>
    <n v="0.349837005046227"/>
    <n v="38957"/>
    <n v="38296"/>
    <n v="661"/>
    <n v="59.838000000000001"/>
    <n v="98.3"/>
    <n v="6.4406900000000017E-2"/>
    <n v="5.4729200000000006E-2"/>
    <n v="9.6777000000000078E-3"/>
    <n v="0"/>
    <n v="5.0540000000000003E-3"/>
    <n v="1.4582999999999998E-3"/>
    <n v="5.4729200000000006E-2"/>
    <n v="3.1653999999999988E-3"/>
    <n v="0.11473039401041667"/>
    <n v="0"/>
    <n v="6.06"/>
    <n v="93.94"/>
    <n v="31.51"/>
    <n v="2127"/>
    <n v="466"/>
    <n v="2"/>
    <n v="0"/>
    <n v="4638.4803757989575"/>
    <n v="615.22601843057748"/>
    <n v="96.75"/>
    <n v="97.58"/>
    <n v="93.91"/>
    <n v="37.93"/>
    <s v=""/>
    <n v="99.16"/>
    <n v="3.5"/>
    <n v="1.5"/>
    <n v="4.5"/>
    <n v="1.3"/>
    <n v="6"/>
    <n v="1.85823754789272"/>
    <n v="0"/>
    <m/>
    <n v="0"/>
    <n v="8.9"/>
    <n v="94"/>
    <n v="94"/>
    <n v="78.099999999999994"/>
    <n v="8.1999999999999993"/>
    <n v="1"/>
    <n v="0"/>
    <n v="6"/>
    <n v="4.3580430827650058"/>
    <n v="2"/>
    <n v="31"/>
    <n v="1999.38"/>
    <n v="1999.38"/>
  </r>
  <r>
    <x v="5"/>
    <x v="5"/>
    <n v="355010017"/>
    <s v="São Manuel"/>
    <m/>
    <m/>
    <m/>
    <m/>
    <m/>
    <m/>
    <n v="0"/>
    <n v="0"/>
    <n v="0"/>
    <n v="0"/>
    <n v="0"/>
    <n v="0"/>
    <n v="0"/>
    <n v="0"/>
    <n v="0"/>
    <n v="4"/>
    <n v="0"/>
    <n v="0"/>
    <m/>
    <s v=""/>
    <m/>
    <m/>
    <m/>
    <s v=""/>
    <s v=""/>
    <m/>
    <m/>
    <m/>
    <m/>
    <n v="24.662709120345401"/>
    <m/>
    <m/>
    <m/>
    <m/>
    <m/>
    <s v=""/>
    <s v=""/>
    <m/>
    <m/>
    <s v=""/>
    <m/>
    <m/>
    <m/>
    <m/>
    <m/>
    <m/>
    <m/>
    <n v="0"/>
    <m/>
    <n v="0"/>
    <n v="0"/>
    <m/>
    <m/>
  </r>
  <r>
    <x v="17"/>
    <x v="5"/>
    <n v="355020911"/>
    <s v="São Miguel Arcanjo"/>
    <m/>
    <m/>
    <m/>
    <m/>
    <m/>
    <m/>
    <n v="0"/>
    <n v="0"/>
    <n v="0"/>
    <n v="0"/>
    <n v="0"/>
    <n v="0"/>
    <n v="0"/>
    <n v="0"/>
    <n v="0"/>
    <n v="0"/>
    <n v="0"/>
    <n v="0"/>
    <m/>
    <s v=""/>
    <m/>
    <m/>
    <m/>
    <s v=""/>
    <s v=""/>
    <m/>
    <m/>
    <m/>
    <m/>
    <s v=""/>
    <m/>
    <m/>
    <m/>
    <m/>
    <m/>
    <s v=""/>
    <s v=""/>
    <m/>
    <m/>
    <s v=""/>
    <m/>
    <m/>
    <m/>
    <m/>
    <m/>
    <m/>
    <m/>
    <n v="0"/>
    <m/>
    <n v="0"/>
    <n v="0"/>
    <m/>
    <m/>
  </r>
  <r>
    <x v="14"/>
    <x v="5"/>
    <n v="355020914"/>
    <s v="São Miguel Arcanjo"/>
    <n v="0.13675098334116101"/>
    <n v="31681"/>
    <n v="23068"/>
    <n v="8613"/>
    <n v="34.064999999999998"/>
    <n v="72.81"/>
    <n v="0.14550439999999998"/>
    <n v="0.13432759999999996"/>
    <n v="1.1176800000000006E-2"/>
    <n v="0"/>
    <n v="5.5005100000000001E-2"/>
    <n v="1.4613999999999999E-3"/>
    <n v="8.3290099999999992E-2"/>
    <n v="5.7478000000000008E-3"/>
    <n v="6.7360809554398132E-2"/>
    <n v="41"/>
    <n v="57.14"/>
    <n v="42.86"/>
    <n v="15.68"/>
    <n v="1210"/>
    <n v="431"/>
    <n v="5"/>
    <n v="0"/>
    <n v="10800.340898330229"/>
    <n v="1274.1415990656858"/>
    <n v="69.849999999999994"/>
    <n v="99.78"/>
    <n v="56.02"/>
    <n v="36.479999999999997"/>
    <s v=""/>
    <n v="100"/>
    <n v="3"/>
    <n v="1.3"/>
    <n v="3.8"/>
    <n v="0.9"/>
    <n v="1"/>
    <s v=""/>
    <n v="0"/>
    <m/>
    <n v="0"/>
    <n v="8.3000000000000007"/>
    <n v="76"/>
    <n v="76"/>
    <n v="64.400000000000006"/>
    <n v="7"/>
    <n v="1"/>
    <n v="0"/>
    <n v="4"/>
    <n v="81.649850059453343"/>
    <n v="28"/>
    <n v="21"/>
    <n v="919.6"/>
    <n v="919.6"/>
  </r>
  <r>
    <x v="18"/>
    <x v="5"/>
    <n v="35503086"/>
    <s v="São Paulo"/>
    <n v="0.64039559333748397"/>
    <n v="11581798"/>
    <n v="11477688"/>
    <n v="104110"/>
    <n v="7604.6450000000004"/>
    <n v="99.1"/>
    <n v="16.848212300000004"/>
    <n v="15.431877300000002"/>
    <n v="1.4163350000000023"/>
    <n v="0"/>
    <n v="14.040433"/>
    <n v="1.7380884000000014"/>
    <n v="9.4196899999999945E-2"/>
    <n v="0.97549400000000897"/>
    <n v="46.940598338518527"/>
    <n v="41"/>
    <n v="3.7"/>
    <n v="96.3"/>
    <n v="11735"/>
    <n v="639416"/>
    <n v="220200"/>
    <n v="1919"/>
    <n v="17"/>
    <n v="81.795714275106505"/>
    <n v="11.109404601945227"/>
    <n v="99.2"/>
    <n v="100"/>
    <n v="96.34"/>
    <n v="30.63"/>
    <n v="14.2210730446025"/>
    <n v="100"/>
    <n v="150.30000000000001"/>
    <n v="56.1"/>
    <n v="216.4"/>
    <n v="34.700000000000003"/>
    <n v="1419"/>
    <s v=""/>
    <n v="3.4536951861878398E-2"/>
    <m/>
    <n v="0"/>
    <n v="9.1"/>
    <n v="97"/>
    <n v="72.75"/>
    <n v="65.599999999999994"/>
    <n v="7.3"/>
    <n v="264"/>
    <n v="17"/>
    <n v="1607"/>
    <n v="29.910142812302105"/>
    <n v="63"/>
    <n v="1639"/>
    <n v="620233.52"/>
    <n v="465175.14"/>
  </r>
  <r>
    <x v="19"/>
    <x v="5"/>
    <n v="35503087"/>
    <s v="São Paulo"/>
    <m/>
    <m/>
    <m/>
    <m/>
    <m/>
    <m/>
    <n v="0"/>
    <n v="0"/>
    <n v="0"/>
    <n v="0"/>
    <n v="0"/>
    <n v="0"/>
    <n v="0"/>
    <n v="0"/>
    <n v="0"/>
    <n v="0"/>
    <n v="0"/>
    <n v="0"/>
    <m/>
    <s v=""/>
    <m/>
    <m/>
    <m/>
    <s v=""/>
    <s v=""/>
    <m/>
    <m/>
    <m/>
    <m/>
    <n v="20"/>
    <m/>
    <m/>
    <m/>
    <m/>
    <m/>
    <s v=""/>
    <s v=""/>
    <m/>
    <m/>
    <s v=""/>
    <m/>
    <m/>
    <m/>
    <m/>
    <m/>
    <m/>
    <m/>
    <n v="0"/>
    <m/>
    <n v="0"/>
    <n v="0"/>
    <m/>
    <m/>
  </r>
  <r>
    <x v="6"/>
    <x v="5"/>
    <n v="35504075"/>
    <s v="São Pedro"/>
    <n v="1.0244452901591901"/>
    <n v="33013"/>
    <n v="28261"/>
    <n v="4752"/>
    <n v="53.402000000000001"/>
    <n v="85.61"/>
    <n v="0.22035110000000002"/>
    <n v="0.20491810000000002"/>
    <n v="1.5433000000000009E-2"/>
    <n v="0"/>
    <n v="7.2313100000000005E-2"/>
    <n v="1.2233800000000001E-2"/>
    <n v="6.4206100000000002E-2"/>
    <n v="7.1598099999999998E-2"/>
    <n v="0.10049096064814815"/>
    <n v="37"/>
    <n v="46.24"/>
    <n v="53.76"/>
    <n v="23.05"/>
    <n v="1556"/>
    <n v="1431"/>
    <n v="4"/>
    <n v="0"/>
    <n v="6935.187956259655"/>
    <n v="907.49704661799922"/>
    <n v="100"/>
    <m/>
    <n v="81.510000000000005"/>
    <n v="60.14"/>
    <s v=""/>
    <n v="100"/>
    <n v="10.77"/>
    <n v="4.2"/>
    <n v="15.4"/>
    <n v="1.6"/>
    <s v=""/>
    <s v=""/>
    <n v="0"/>
    <m/>
    <s v=""/>
    <n v="8.8000000000000007"/>
    <n v="95"/>
    <n v="11.97"/>
    <n v="8"/>
    <n v="2.2999999999999998"/>
    <n v="0"/>
    <n v="0"/>
    <n v="22"/>
    <n v="71.648235359293295"/>
    <n v="43"/>
    <n v="50"/>
    <n v="1478.2"/>
    <n v="186.25319999999999"/>
  </r>
  <r>
    <x v="7"/>
    <x v="5"/>
    <n v="355040713"/>
    <s v="São Pedro"/>
    <m/>
    <m/>
    <m/>
    <m/>
    <m/>
    <m/>
    <n v="8.4540499999999991E-2"/>
    <n v="8.4499999999999992E-2"/>
    <n v="4.0500000000000002E-5"/>
    <n v="0"/>
    <n v="0"/>
    <n v="0"/>
    <n v="8.4499999999999992E-2"/>
    <n v="4.0500000000000002E-5"/>
    <n v="0"/>
    <n v="1"/>
    <n v="50"/>
    <n v="50"/>
    <m/>
    <s v=""/>
    <m/>
    <m/>
    <m/>
    <s v=""/>
    <s v=""/>
    <m/>
    <m/>
    <m/>
    <m/>
    <s v=""/>
    <m/>
    <m/>
    <m/>
    <m/>
    <m/>
    <s v=""/>
    <s v=""/>
    <m/>
    <m/>
    <s v=""/>
    <m/>
    <m/>
    <m/>
    <m/>
    <m/>
    <m/>
    <m/>
    <n v="0"/>
    <m/>
    <n v="2"/>
    <n v="2"/>
    <m/>
    <m/>
  </r>
  <r>
    <x v="5"/>
    <x v="5"/>
    <n v="355050617"/>
    <s v="São Pedro do Turvo"/>
    <n v="0.27233448326078302"/>
    <n v="7268"/>
    <n v="5443"/>
    <n v="1825"/>
    <n v="9.9420000000000002"/>
    <n v="74.89"/>
    <n v="0.16431790000000002"/>
    <n v="0.15669530000000001"/>
    <n v="7.6226000000000011E-3"/>
    <n v="0"/>
    <n v="0"/>
    <n v="7.2232999999999993E-3"/>
    <n v="0.1567451"/>
    <n v="3.4949999999999998E-4"/>
    <n v="1.320731875E-2"/>
    <n v="1"/>
    <n v="40"/>
    <n v="60"/>
    <n v="3.79"/>
    <n v="292"/>
    <n v="50"/>
    <n v="0"/>
    <n v="0"/>
    <n v="29765.679691799669"/>
    <n v="3254.2652724270774"/>
    <n v="69.78"/>
    <n v="100"/>
    <n v="69.78"/>
    <n v="5.04"/>
    <s v=""/>
    <n v="97.52"/>
    <n v="4.53"/>
    <n v="2.4"/>
    <n v="5.4"/>
    <n v="1"/>
    <n v="0"/>
    <n v="3.125"/>
    <n v="0"/>
    <m/>
    <n v="0"/>
    <n v="8.4"/>
    <n v="100"/>
    <n v="100"/>
    <n v="82.9"/>
    <n v="9.8000000000000007"/>
    <n v="0"/>
    <n v="0"/>
    <n v="0"/>
    <n v="0"/>
    <n v="8"/>
    <n v="12"/>
    <n v="292"/>
    <n v="292"/>
  </r>
  <r>
    <x v="18"/>
    <x v="5"/>
    <n v="35506056"/>
    <s v="São Roque"/>
    <m/>
    <m/>
    <m/>
    <m/>
    <m/>
    <m/>
    <n v="3.6666700000000003E-2"/>
    <n v="3.6666700000000003E-2"/>
    <n v="0"/>
    <n v="0"/>
    <n v="0"/>
    <n v="0"/>
    <n v="3.6666700000000003E-2"/>
    <n v="0"/>
    <n v="0"/>
    <n v="0"/>
    <n v="100"/>
    <n v="0"/>
    <m/>
    <s v=""/>
    <m/>
    <m/>
    <m/>
    <s v=""/>
    <s v=""/>
    <m/>
    <m/>
    <m/>
    <m/>
    <n v="0"/>
    <m/>
    <m/>
    <m/>
    <m/>
    <m/>
    <s v=""/>
    <s v=""/>
    <m/>
    <m/>
    <s v=""/>
    <m/>
    <m/>
    <m/>
    <m/>
    <m/>
    <m/>
    <m/>
    <n v="0"/>
    <m/>
    <n v="1"/>
    <n v="0"/>
    <m/>
    <m/>
  </r>
  <r>
    <x v="8"/>
    <x v="5"/>
    <n v="355060510"/>
    <s v="São Roque"/>
    <n v="1.34277823531137"/>
    <n v="83510"/>
    <n v="78992"/>
    <n v="4518"/>
    <n v="271.53300000000002"/>
    <n v="94.59"/>
    <n v="0.39478049999999976"/>
    <n v="0.31814409999999982"/>
    <n v="7.6636399999999966E-2"/>
    <n v="0"/>
    <n v="0.1672333"/>
    <n v="0.1412728"/>
    <n v="2.1951599999999998E-2"/>
    <n v="6.4322799999999986E-2"/>
    <n v="0.1669858807523148"/>
    <n v="78"/>
    <n v="36.049999999999997"/>
    <n v="63.95"/>
    <n v="62.77"/>
    <n v="4237"/>
    <n v="4237"/>
    <n v="11"/>
    <n v="1"/>
    <n v="1102.6837504490479"/>
    <n v="169.93413962399714"/>
    <n v="65.69"/>
    <n v="100"/>
    <n v="42.42"/>
    <n v="53.46"/>
    <s v=""/>
    <n v="72.430000000000007"/>
    <n v="40.700000000000003"/>
    <n v="14.8"/>
    <n v="58.2"/>
    <n v="17"/>
    <s v=""/>
    <s v=""/>
    <n v="0"/>
    <m/>
    <s v=""/>
    <n v="8.5"/>
    <n v="61"/>
    <n v="0"/>
    <n v="0"/>
    <n v="0.9"/>
    <n v="0"/>
    <n v="1"/>
    <n v="106"/>
    <n v="100.00845535420217"/>
    <n v="53"/>
    <n v="94"/>
    <n v="2584.5700000000002"/>
    <n v="0"/>
  </r>
  <r>
    <x v="21"/>
    <x v="5"/>
    <n v="35507043"/>
    <s v="São Sebastião"/>
    <n v="2.0800237360507201"/>
    <n v="80861"/>
    <n v="79950"/>
    <n v="911"/>
    <n v="200.47900000000001"/>
    <n v="98.87"/>
    <n v="1.1710720999999999"/>
    <n v="1.1642516999999999"/>
    <n v="6.8203999999999982E-3"/>
    <n v="0"/>
    <n v="0.63271659999999985"/>
    <n v="5.9375000000000001E-3"/>
    <n v="0.50135739999999995"/>
    <n v="3.1060600000000008E-2"/>
    <n v="0.16203355818171297"/>
    <n v="14"/>
    <n v="73.44"/>
    <n v="26.56"/>
    <n v="65.67"/>
    <n v="4433"/>
    <n v="3711"/>
    <n v="19"/>
    <n v="1"/>
    <n v="8915.4593685460241"/>
    <n v="982.80654456412879"/>
    <n v="65.83"/>
    <m/>
    <n v="47.08"/>
    <n v="41.65"/>
    <s v=""/>
    <n v="66.58"/>
    <n v="13.96"/>
    <n v="5.0999999999999996"/>
    <n v="19.8"/>
    <n v="0.3"/>
    <s v=""/>
    <s v=""/>
    <n v="2.4733802451119802"/>
    <m/>
    <s v=""/>
    <n v="10"/>
    <n v="53"/>
    <n v="18.02"/>
    <n v="16.3"/>
    <n v="2.9"/>
    <n v="3"/>
    <n v="1"/>
    <n v="200"/>
    <n v="390.65981584513526"/>
    <n v="47"/>
    <n v="17"/>
    <n v="2349.4899999999998"/>
    <n v="798.82659999999998"/>
  </r>
  <r>
    <x v="4"/>
    <x v="5"/>
    <n v="35508034"/>
    <s v="São Sebastião da Grama"/>
    <n v="-0.30946318687131702"/>
    <n v="11976"/>
    <n v="8212"/>
    <n v="3764"/>
    <n v="47.49"/>
    <n v="68.569999999999993"/>
    <n v="7.7891499999999989E-2"/>
    <n v="7.7578999999999995E-2"/>
    <n v="3.1249999999999995E-4"/>
    <n v="0"/>
    <n v="1.8055600000000002E-2"/>
    <n v="1.7799999999999999E-5"/>
    <n v="5.5526799999999994E-2"/>
    <n v="4.2912999999999996E-3"/>
    <n v="3.6454722222222222E-2"/>
    <n v="16"/>
    <n v="87.5"/>
    <n v="12.5"/>
    <n v="5.7"/>
    <n v="439"/>
    <n v="439"/>
    <n v="0"/>
    <n v="0"/>
    <n v="10559.39879759519"/>
    <n v="1053.306613226453"/>
    <n v="100"/>
    <n v="100"/>
    <n v="100"/>
    <n v="46.4"/>
    <s v=""/>
    <n v="100"/>
    <n v="6.18"/>
    <n v="1.9"/>
    <n v="9"/>
    <n v="0.1"/>
    <n v="0"/>
    <s v=""/>
    <n v="0"/>
    <m/>
    <n v="0"/>
    <n v="9.3000000000000007"/>
    <n v="100"/>
    <n v="0"/>
    <n v="0"/>
    <n v="1.5"/>
    <n v="0"/>
    <n v="0"/>
    <n v="1"/>
    <n v="49.376319178280511"/>
    <n v="21"/>
    <n v="3"/>
    <n v="439"/>
    <n v="0"/>
  </r>
  <r>
    <x v="4"/>
    <x v="5"/>
    <n v="35509024"/>
    <s v="São Simão"/>
    <n v="0.36795809151657399"/>
    <n v="14586"/>
    <n v="13316"/>
    <n v="1270"/>
    <n v="23.603000000000002"/>
    <n v="91.29"/>
    <n v="0.14549580000000001"/>
    <n v="4.8454700000000003E-2"/>
    <n v="9.7041099999999991E-2"/>
    <n v="0"/>
    <n v="2.4074999999999999E-3"/>
    <n v="1.7722000000000002E-2"/>
    <n v="9.8259900000000011E-2"/>
    <n v="2.7106400000000003E-2"/>
    <n v="3.9670965659722217E-2"/>
    <n v="4"/>
    <n v="48.48"/>
    <n v="51.52"/>
    <n v="9.5299999999999994"/>
    <n v="735"/>
    <n v="735"/>
    <n v="1"/>
    <n v="0"/>
    <n v="20020.798025503907"/>
    <n v="2097.2110242698482"/>
    <n v="89.35"/>
    <n v="83.42"/>
    <n v="89.35"/>
    <n v="0"/>
    <n v="100"/>
    <n v="99.16"/>
    <n v="4.82"/>
    <n v="1.6"/>
    <n v="2.4"/>
    <n v="10"/>
    <n v="12"/>
    <n v="19.918699186991901"/>
    <n v="0"/>
    <m/>
    <n v="0"/>
    <n v="7.4"/>
    <n v="99"/>
    <n v="0"/>
    <n v="0"/>
    <n v="1.5"/>
    <n v="1"/>
    <n v="0"/>
    <n v="10"/>
    <n v="5.0414704223612903"/>
    <n v="16"/>
    <n v="17"/>
    <n v="727.65"/>
    <n v="0"/>
  </r>
  <r>
    <x v="3"/>
    <x v="5"/>
    <n v="35509029"/>
    <s v="São Simão"/>
    <m/>
    <m/>
    <m/>
    <m/>
    <m/>
    <m/>
    <n v="7.9000000000000006E-6"/>
    <n v="7.9000000000000006E-6"/>
    <n v="0"/>
    <n v="0"/>
    <n v="0"/>
    <n v="0"/>
    <n v="7.9000000000000006E-6"/>
    <n v="0"/>
    <n v="0"/>
    <n v="0"/>
    <n v="100"/>
    <n v="0"/>
    <m/>
    <s v=""/>
    <m/>
    <m/>
    <m/>
    <s v=""/>
    <s v=""/>
    <m/>
    <m/>
    <m/>
    <m/>
    <n v="0"/>
    <m/>
    <m/>
    <m/>
    <m/>
    <m/>
    <s v=""/>
    <s v=""/>
    <m/>
    <m/>
    <s v=""/>
    <m/>
    <m/>
    <m/>
    <m/>
    <m/>
    <m/>
    <m/>
    <n v="5"/>
    <m/>
    <n v="1"/>
    <n v="0"/>
    <m/>
    <m/>
  </r>
  <r>
    <x v="19"/>
    <x v="5"/>
    <n v="35510097"/>
    <s v="São Vicente"/>
    <n v="0.81480470223700396"/>
    <n v="345231"/>
    <n v="344579"/>
    <n v="652"/>
    <n v="2326.0410000000002"/>
    <n v="99.81"/>
    <n v="0.18204620000000002"/>
    <n v="0.18079240000000002"/>
    <n v="1.2538E-3"/>
    <n v="0"/>
    <n v="0.17750000000000002"/>
    <n v="2.0682999999999999E-3"/>
    <n v="0"/>
    <n v="2.4778999999999999E-3"/>
    <n v="1.1004837484374999"/>
    <n v="4"/>
    <n v="63.64"/>
    <n v="36.36"/>
    <n v="319.38"/>
    <n v="19163"/>
    <n v="17412"/>
    <n v="23"/>
    <n v="1"/>
    <n v="727.12635887275474"/>
    <n v="91.347532521702888"/>
    <n v="91.5"/>
    <n v="82.84"/>
    <n v="71.680000000000007"/>
    <n v="56.64"/>
    <s v=""/>
    <n v="91.67"/>
    <n v="6.13"/>
    <n v="2.2999999999999998"/>
    <n v="9.1999999999999993"/>
    <n v="0.1"/>
    <n v="30"/>
    <s v=""/>
    <n v="0.57932225089867395"/>
    <m/>
    <n v="0"/>
    <n v="8.6999999999999993"/>
    <n v="71"/>
    <n v="12.78"/>
    <n v="9.1"/>
    <n v="2.1"/>
    <n v="5"/>
    <n v="1"/>
    <n v="37"/>
    <n v="16.174705010658247"/>
    <n v="7"/>
    <n v="4"/>
    <n v="13605.73"/>
    <n v="2449.0313999999998"/>
  </r>
  <r>
    <x v="8"/>
    <x v="5"/>
    <n v="355110810"/>
    <s v="Sarapuí"/>
    <n v="1.2214804095253"/>
    <n v="9569"/>
    <n v="7388"/>
    <n v="2181"/>
    <n v="26.995999999999999"/>
    <n v="77.209999999999994"/>
    <n v="1.56227E-2"/>
    <n v="2.1990999999999998E-3"/>
    <n v="1.3423600000000001E-2"/>
    <n v="0"/>
    <n v="9.6498E-3"/>
    <n v="3.1228000000000002E-3"/>
    <n v="2.1990999999999998E-3"/>
    <n v="6.5099999999999999E-4"/>
    <n v="2.1101638541666669E-2"/>
    <n v="12"/>
    <n v="20"/>
    <n v="80"/>
    <n v="5.07"/>
    <n v="391"/>
    <n v="391"/>
    <n v="1"/>
    <n v="0"/>
    <n v="10809.706343400565"/>
    <n v="1548.951823597032"/>
    <n v="84.68"/>
    <n v="91.5"/>
    <n v="46.07"/>
    <n v="10.89"/>
    <n v="28"/>
    <n v="100"/>
    <n v="1.29"/>
    <n v="0.5"/>
    <n v="0.3"/>
    <n v="2.9"/>
    <s v=""/>
    <s v=""/>
    <n v="0"/>
    <m/>
    <s v=""/>
    <n v="9.5"/>
    <n v="57"/>
    <n v="0"/>
    <n v="0"/>
    <n v="0.9"/>
    <n v="0"/>
    <n v="0"/>
    <n v="6"/>
    <n v="47.38968483539464"/>
    <n v="3"/>
    <n v="12"/>
    <n v="222.87"/>
    <n v="0"/>
  </r>
  <r>
    <x v="14"/>
    <x v="5"/>
    <n v="355110814"/>
    <s v="Sarapuí"/>
    <m/>
    <m/>
    <m/>
    <m/>
    <m/>
    <m/>
    <n v="1.9680000000000001E-4"/>
    <n v="0"/>
    <n v="1.9680000000000001E-4"/>
    <n v="0"/>
    <n v="0"/>
    <n v="0"/>
    <n v="1.852E-4"/>
    <n v="1.1600000000000001E-5"/>
    <n v="0"/>
    <n v="0"/>
    <n v="0"/>
    <n v="100"/>
    <m/>
    <s v=""/>
    <m/>
    <m/>
    <m/>
    <s v=""/>
    <s v=""/>
    <m/>
    <m/>
    <m/>
    <m/>
    <s v=""/>
    <m/>
    <m/>
    <m/>
    <m/>
    <m/>
    <s v=""/>
    <s v=""/>
    <m/>
    <m/>
    <s v=""/>
    <m/>
    <m/>
    <m/>
    <m/>
    <m/>
    <m/>
    <m/>
    <n v="0"/>
    <m/>
    <n v="0"/>
    <n v="2"/>
    <m/>
    <m/>
  </r>
  <r>
    <x v="14"/>
    <x v="5"/>
    <n v="355120714"/>
    <s v="Sarutaiá"/>
    <n v="-8.5024025897251193E-2"/>
    <n v="3629"/>
    <n v="3054"/>
    <n v="575"/>
    <n v="25.645"/>
    <n v="84.16"/>
    <n v="2.3069899999999997E-2"/>
    <n v="1.49035E-2"/>
    <n v="8.166399999999999E-3"/>
    <n v="0"/>
    <n v="7.9541999999999998E-3"/>
    <n v="0"/>
    <n v="1.43479E-2"/>
    <n v="7.6779999999999991E-4"/>
    <n v="8.0612942708333333E-3"/>
    <n v="1"/>
    <n v="50"/>
    <n v="50"/>
    <n v="2.11"/>
    <n v="163"/>
    <n v="33"/>
    <n v="1"/>
    <n v="0"/>
    <n v="13469.495728850923"/>
    <n v="1651.0994764397901"/>
    <n v="85.3"/>
    <m/>
    <n v="77.88"/>
    <n v="16.78"/>
    <s v=""/>
    <n v="100"/>
    <n v="3.3"/>
    <n v="1.5"/>
    <n v="2.9"/>
    <n v="4.3"/>
    <s v=""/>
    <s v=""/>
    <n v="0"/>
    <m/>
    <s v=""/>
    <n v="8.9"/>
    <n v="92"/>
    <n v="92"/>
    <n v="79.8"/>
    <n v="9.9"/>
    <n v="0"/>
    <n v="0"/>
    <n v="0"/>
    <n v="99.239647272831817"/>
    <n v="3"/>
    <n v="3"/>
    <n v="149.96"/>
    <n v="149.96"/>
  </r>
  <r>
    <x v="16"/>
    <x v="5"/>
    <n v="355130618"/>
    <s v="Sebastianópolis do Sul"/>
    <n v="1.40536312614439"/>
    <n v="3186"/>
    <n v="2610"/>
    <n v="576"/>
    <n v="18.952000000000002"/>
    <n v="81.92"/>
    <n v="0.11587159999999999"/>
    <n v="1.4194499999999999E-2"/>
    <n v="0.10167709999999999"/>
    <n v="0"/>
    <n v="6.8564999999999997E-3"/>
    <n v="0.10706019999999999"/>
    <n v="3.056E-4"/>
    <n v="1.6493E-3"/>
    <n v="7.0822125000000007E-3"/>
    <n v="3"/>
    <n v="20"/>
    <n v="80"/>
    <n v="1.81"/>
    <n v="139"/>
    <n v="28"/>
    <n v="0"/>
    <n v="0"/>
    <n v="12471.864406779661"/>
    <n v="890.84745762711896"/>
    <n v="85.36"/>
    <n v="83.98"/>
    <n v="84.79"/>
    <n v="9.41"/>
    <s v=""/>
    <n v="100"/>
    <n v="29.71"/>
    <n v="9.1999999999999993"/>
    <n v="4.7"/>
    <n v="113"/>
    <s v=""/>
    <s v=""/>
    <n v="0"/>
    <m/>
    <s v=""/>
    <n v="10"/>
    <n v="99"/>
    <n v="99"/>
    <n v="79.900000000000006"/>
    <n v="10"/>
    <n v="0"/>
    <n v="0"/>
    <n v="2"/>
    <n v="98.839169256782384"/>
    <n v="2"/>
    <n v="8"/>
    <n v="137.61000000000001"/>
    <n v="137.61000000000001"/>
  </r>
  <r>
    <x v="4"/>
    <x v="5"/>
    <n v="35514054"/>
    <s v="Serra Azul"/>
    <n v="2.32589215362347"/>
    <n v="11762"/>
    <n v="8378"/>
    <n v="3384"/>
    <n v="41.584000000000003"/>
    <n v="71.23"/>
    <n v="0.25729079999999999"/>
    <n v="0.22503630000000002"/>
    <n v="3.2254499999999985E-2"/>
    <n v="0"/>
    <n v="3.15625E-2"/>
    <n v="5.7847000000000003E-3"/>
    <n v="0.21820640000000002"/>
    <n v="1.7372000000000002E-3"/>
    <n v="1.7100845312499998E-2"/>
    <n v="4"/>
    <n v="37.78"/>
    <n v="62.22"/>
    <n v="6.59"/>
    <n v="508"/>
    <n v="45"/>
    <n v="1"/>
    <n v="0"/>
    <n v="11904.424417616052"/>
    <n v="1206.5295017854105"/>
    <n v="55.83"/>
    <n v="100"/>
    <n v="53.84"/>
    <n v="24.83"/>
    <s v=""/>
    <n v="78.38"/>
    <n v="18.38"/>
    <n v="5.8"/>
    <n v="23.7"/>
    <n v="7.2"/>
    <n v="0"/>
    <n v="2.1177467174925901"/>
    <n v="0"/>
    <m/>
    <n v="0"/>
    <n v="3.4"/>
    <n v="97"/>
    <n v="97"/>
    <n v="91.1"/>
    <n v="10"/>
    <n v="0"/>
    <n v="0"/>
    <n v="3"/>
    <n v="187.12525267162874"/>
    <n v="17"/>
    <n v="28"/>
    <n v="492.76"/>
    <n v="492.76"/>
  </r>
  <r>
    <x v="6"/>
    <x v="5"/>
    <n v="35516035"/>
    <s v="Serra Negra"/>
    <m/>
    <m/>
    <m/>
    <m/>
    <m/>
    <m/>
    <n v="5.5600000000000003E-5"/>
    <n v="5.5600000000000003E-5"/>
    <n v="0"/>
    <n v="0"/>
    <n v="0"/>
    <n v="0"/>
    <n v="2.7800000000000001E-5"/>
    <n v="2.7800000000000001E-5"/>
    <n v="0"/>
    <n v="2"/>
    <n v="100"/>
    <n v="0"/>
    <m/>
    <s v=""/>
    <m/>
    <m/>
    <m/>
    <s v=""/>
    <s v=""/>
    <m/>
    <m/>
    <m/>
    <m/>
    <n v="8.6477987421383595"/>
    <m/>
    <m/>
    <m/>
    <m/>
    <m/>
    <s v=""/>
    <s v=""/>
    <m/>
    <m/>
    <s v=""/>
    <m/>
    <m/>
    <m/>
    <m/>
    <m/>
    <m/>
    <m/>
    <n v="2"/>
    <m/>
    <n v="2"/>
    <n v="0"/>
    <m/>
    <m/>
  </r>
  <r>
    <x v="3"/>
    <x v="5"/>
    <n v="35516039"/>
    <s v="Serra Negra"/>
    <n v="0.69842068079721797"/>
    <n v="26981"/>
    <n v="23453"/>
    <n v="3528"/>
    <n v="132.905"/>
    <n v="86.92"/>
    <n v="0.16656310000000002"/>
    <n v="0.16245960000000001"/>
    <n v="4.1035000000000004E-3"/>
    <n v="0"/>
    <n v="8.0504199999999998E-2"/>
    <n v="6.0190000000000005E-4"/>
    <n v="7.4073899999999984E-2"/>
    <n v="1.1383099999999998E-2"/>
    <n v="6.2402118974537041E-2"/>
    <n v="43"/>
    <n v="68.849999999999994"/>
    <n v="31.15"/>
    <n v="17.2"/>
    <n v="1326"/>
    <n v="244"/>
    <n v="1"/>
    <n v="0"/>
    <n v="3050.6267373336791"/>
    <n v="362.33497646491969"/>
    <n v="75.98"/>
    <n v="100"/>
    <n v="62.47"/>
    <n v="29.12"/>
    <s v=""/>
    <n v="87.57"/>
    <n v="17.54"/>
    <n v="6.4"/>
    <n v="25.4"/>
    <n v="1.3"/>
    <s v=""/>
    <s v=""/>
    <n v="0"/>
    <m/>
    <s v=""/>
    <n v="9.8000000000000007"/>
    <n v="85"/>
    <n v="85"/>
    <n v="81.599999999999994"/>
    <n v="9.8000000000000007"/>
    <n v="0"/>
    <n v="0"/>
    <n v="28"/>
    <n v="129.80328445745849"/>
    <n v="42"/>
    <n v="19"/>
    <n v="1127.0999999999999"/>
    <n v="1127.0999999999999"/>
  </r>
  <r>
    <x v="4"/>
    <x v="5"/>
    <n v="35515044"/>
    <s v="Serrana"/>
    <n v="1.58205532432889"/>
    <n v="41778"/>
    <n v="41464"/>
    <n v="314"/>
    <n v="332.25700000000001"/>
    <n v="99.25"/>
    <n v="0.23212430000000009"/>
    <n v="0"/>
    <n v="0.23212430000000009"/>
    <n v="1.53"/>
    <n v="6.1342599999999997E-2"/>
    <n v="0.1533988"/>
    <n v="3.7580999999999995E-3"/>
    <n v="1.3624799999999999E-2"/>
    <n v="0.12717145833333332"/>
    <n v="0"/>
    <n v="0"/>
    <n v="100"/>
    <n v="33.86"/>
    <n v="2286"/>
    <n v="2286"/>
    <n v="2"/>
    <n v="0"/>
    <n v="1464.4032744506678"/>
    <n v="150.96940973718225"/>
    <n v="100"/>
    <m/>
    <n v="100"/>
    <n v="41.22"/>
    <s v=""/>
    <n v="100"/>
    <n v="38.049999999999997"/>
    <n v="12"/>
    <n v="0"/>
    <n v="116.1"/>
    <n v="0"/>
    <s v=""/>
    <n v="2.39360428933889"/>
    <m/>
    <n v="0"/>
    <n v="10"/>
    <n v="100"/>
    <n v="0"/>
    <n v="0"/>
    <n v="1.5"/>
    <n v="1"/>
    <n v="0"/>
    <n v="11"/>
    <n v="47.966737819512048"/>
    <n v="0"/>
    <n v="40"/>
    <n v="2286"/>
    <n v="0"/>
  </r>
  <r>
    <x v="4"/>
    <x v="5"/>
    <n v="35517024"/>
    <s v="Sertãozinho"/>
    <m/>
    <m/>
    <m/>
    <m/>
    <m/>
    <m/>
    <n v="0.2878347"/>
    <n v="0.26467499999999999"/>
    <n v="2.3159699999999998E-2"/>
    <n v="0.31"/>
    <n v="0"/>
    <n v="0.28634249999999994"/>
    <n v="0"/>
    <n v="1.4922000000000002E-3"/>
    <n v="0"/>
    <n v="4"/>
    <n v="62.5"/>
    <n v="37.5"/>
    <m/>
    <s v=""/>
    <m/>
    <m/>
    <m/>
    <s v=""/>
    <s v=""/>
    <m/>
    <m/>
    <m/>
    <m/>
    <n v="14.285714285714301"/>
    <m/>
    <m/>
    <m/>
    <m/>
    <m/>
    <s v=""/>
    <s v=""/>
    <m/>
    <m/>
    <s v=""/>
    <m/>
    <m/>
    <m/>
    <m/>
    <m/>
    <m/>
    <m/>
    <n v="2"/>
    <m/>
    <n v="5"/>
    <n v="3"/>
    <m/>
    <m/>
  </r>
  <r>
    <x v="3"/>
    <x v="5"/>
    <n v="35517029"/>
    <s v="Sertãozinho"/>
    <n v="1.3403044899337899"/>
    <n v="116832"/>
    <n v="116013"/>
    <n v="819"/>
    <n v="290.05"/>
    <n v="99.3"/>
    <n v="3.1060950000000007"/>
    <n v="2.2382149"/>
    <n v="0.86788010000000049"/>
    <n v="0.05"/>
    <n v="0.69643519999999981"/>
    <n v="2.3326701000000001"/>
    <n v="7.0969499999999991E-2"/>
    <n v="6.0202000000000016E-3"/>
    <n v="0.40648976433333328"/>
    <n v="10"/>
    <n v="16.829999999999998"/>
    <n v="83.17"/>
    <n v="106.86"/>
    <n v="6411"/>
    <n v="1731"/>
    <n v="9"/>
    <n v="1"/>
    <n v="1516.9843878389481"/>
    <n v="172.7526705012325"/>
    <n v="99.87"/>
    <n v="100"/>
    <n v="99.87"/>
    <n v="35.9"/>
    <s v=""/>
    <n v="99.38"/>
    <n v="174.05"/>
    <n v="60.4"/>
    <n v="191.1"/>
    <n v="139.19999999999999"/>
    <n v="0"/>
    <n v="0.58403634003893601"/>
    <n v="0"/>
    <m/>
    <n v="0"/>
    <n v="10"/>
    <n v="100"/>
    <n v="100"/>
    <n v="73"/>
    <n v="8.1999999999999993"/>
    <n v="0"/>
    <n v="1"/>
    <n v="16"/>
    <n v="171.22202354627066"/>
    <n v="17"/>
    <n v="84"/>
    <n v="6411"/>
    <n v="6411"/>
  </r>
  <r>
    <x v="17"/>
    <x v="5"/>
    <n v="355180111"/>
    <s v="Sete Barras"/>
    <n v="-0.57834900887127105"/>
    <n v="12693"/>
    <n v="8225"/>
    <n v="4468"/>
    <n v="12.064"/>
    <n v="64.8"/>
    <n v="0.15573630000000002"/>
    <n v="0.15187120000000001"/>
    <n v="3.8650999999999994E-3"/>
    <n v="0.06"/>
    <n v="5.7365599999999996E-2"/>
    <n v="6.3720000000000009E-4"/>
    <n v="9.7329099999999988E-2"/>
    <n v="4.0440000000000002E-4"/>
    <n v="2.1508685156249995E-2"/>
    <n v="164"/>
    <n v="82.46"/>
    <n v="17.54"/>
    <n v="5.09"/>
    <n v="384"/>
    <n v="129"/>
    <n v="1"/>
    <n v="0"/>
    <n v="79082.240605057901"/>
    <n v="10211.373197825576"/>
    <n v="65.069999999999993"/>
    <n v="91.3"/>
    <n v="48.98"/>
    <n v="29.34"/>
    <n v="34.285714285714299"/>
    <n v="100"/>
    <n v="1.1200000000000001"/>
    <n v="0.5"/>
    <n v="1.6"/>
    <n v="0.1"/>
    <n v="0"/>
    <s v=""/>
    <n v="0"/>
    <m/>
    <n v="0"/>
    <n v="8.5"/>
    <n v="81"/>
    <n v="80.19"/>
    <n v="66.400000000000006"/>
    <n v="7.5"/>
    <n v="0"/>
    <n v="0"/>
    <n v="5"/>
    <n v="265.00922574263888"/>
    <n v="47"/>
    <n v="10"/>
    <n v="311.04000000000002"/>
    <n v="307.92959999999999"/>
  </r>
  <r>
    <x v="10"/>
    <x v="5"/>
    <n v="355190015"/>
    <s v="Severínia"/>
    <n v="1.16298886549759"/>
    <n v="16338"/>
    <n v="15718"/>
    <n v="620"/>
    <n v="116.36799999999999"/>
    <n v="96.21"/>
    <n v="0.29442469999999998"/>
    <n v="0.23567650000000001"/>
    <n v="5.8748199999999993E-2"/>
    <n v="0"/>
    <n v="0"/>
    <n v="0.1153975"/>
    <n v="0.17880150000000006"/>
    <n v="2.2570000000000001E-4"/>
    <n v="4.7937223687500002E-2"/>
    <n v="10"/>
    <n v="56.67"/>
    <n v="43.33"/>
    <n v="11.21"/>
    <n v="865"/>
    <n v="115"/>
    <n v="4"/>
    <n v="0"/>
    <n v="2026.7352185089974"/>
    <n v="212.32464193903786"/>
    <n v="96.39"/>
    <n v="95.31"/>
    <n v="96.39"/>
    <n v="0"/>
    <n v="0"/>
    <n v="96.77"/>
    <n v="86.6"/>
    <n v="28"/>
    <n v="102.5"/>
    <n v="53.4"/>
    <n v="0"/>
    <s v=""/>
    <n v="0"/>
    <m/>
    <n v="0"/>
    <n v="7.3"/>
    <n v="99.6"/>
    <n v="99.6"/>
    <n v="86.7"/>
    <n v="10"/>
    <n v="0"/>
    <n v="0"/>
    <n v="7"/>
    <n v="0"/>
    <n v="17"/>
    <n v="13"/>
    <n v="861.54"/>
    <n v="861.54"/>
  </r>
  <r>
    <x v="15"/>
    <x v="5"/>
    <n v="35520072"/>
    <s v="Silveiras"/>
    <n v="0.65844192788100397"/>
    <n v="5998"/>
    <n v="3105"/>
    <n v="2893"/>
    <n v="14.462999999999999"/>
    <n v="51.77"/>
    <n v="1.5816E-2"/>
    <n v="1.25521E-2"/>
    <n v="3.2639000000000001E-3"/>
    <n v="0"/>
    <n v="1.52639E-2"/>
    <n v="0"/>
    <n v="0"/>
    <n v="5.5210000000000003E-4"/>
    <n v="9.9326255208333335E-3"/>
    <n v="8"/>
    <n v="60"/>
    <n v="40"/>
    <n v="2.14"/>
    <n v="165"/>
    <n v="18"/>
    <n v="1"/>
    <n v="1"/>
    <n v="32545.488496165388"/>
    <n v="3259.8066022007342"/>
    <n v="63.59"/>
    <m/>
    <n v="51.56"/>
    <n v="9.16"/>
    <n v="50"/>
    <n v="100"/>
    <n v="0.59"/>
    <n v="0.3"/>
    <n v="0.6"/>
    <n v="0.5"/>
    <s v=""/>
    <s v=""/>
    <n v="0"/>
    <m/>
    <s v=""/>
    <n v="9.5"/>
    <n v="96"/>
    <n v="96"/>
    <n v="89.1"/>
    <n v="9.6"/>
    <n v="0"/>
    <n v="1"/>
    <n v="46"/>
    <n v="151.01747235449506"/>
    <n v="3"/>
    <n v="2"/>
    <n v="158.4"/>
    <n v="158.4"/>
  </r>
  <r>
    <x v="6"/>
    <x v="5"/>
    <n v="35521065"/>
    <s v="Socorro"/>
    <m/>
    <m/>
    <m/>
    <m/>
    <m/>
    <m/>
    <n v="1.3604999999999999E-3"/>
    <n v="1.2916E-3"/>
    <n v="6.8900000000000008E-5"/>
    <n v="0"/>
    <n v="0"/>
    <n v="8.0550000000000001E-4"/>
    <n v="2.7779999999999998E-4"/>
    <n v="2.7720000000000002E-4"/>
    <n v="0"/>
    <n v="3"/>
    <n v="71.430000000000007"/>
    <n v="28.57"/>
    <m/>
    <s v=""/>
    <m/>
    <m/>
    <m/>
    <s v=""/>
    <s v=""/>
    <m/>
    <m/>
    <m/>
    <m/>
    <s v=""/>
    <m/>
    <m/>
    <m/>
    <m/>
    <m/>
    <s v=""/>
    <s v=""/>
    <m/>
    <m/>
    <s v=""/>
    <m/>
    <m/>
    <m/>
    <m/>
    <m/>
    <m/>
    <m/>
    <n v="1"/>
    <m/>
    <n v="5"/>
    <n v="2"/>
    <m/>
    <m/>
  </r>
  <r>
    <x v="3"/>
    <x v="5"/>
    <n v="35521069"/>
    <s v="Socorro"/>
    <n v="0.86686276590437505"/>
    <n v="37851"/>
    <n v="26428"/>
    <n v="11423"/>
    <n v="84.475999999999999"/>
    <n v="69.819999999999993"/>
    <n v="0.12657359999999995"/>
    <n v="0.11303199999999995"/>
    <n v="1.3541600000000011E-2"/>
    <n v="0.08"/>
    <n v="2.6458300000000001E-2"/>
    <n v="1.8495199999999996E-2"/>
    <n v="7.1443899999999977E-2"/>
    <n v="1.0176199999999998E-2"/>
    <n v="6.9338037770833347E-2"/>
    <n v="80"/>
    <n v="66.14"/>
    <n v="33.86"/>
    <n v="21.52"/>
    <n v="1453"/>
    <n v="346"/>
    <n v="0"/>
    <n v="0"/>
    <n v="4840.6689387334545"/>
    <n v="591.54474122216072"/>
    <n v="60.18"/>
    <n v="83.27"/>
    <n v="53.46"/>
    <n v="20.38"/>
    <s v=""/>
    <n v="88.5"/>
    <n v="6.03"/>
    <n v="2.2000000000000002"/>
    <n v="8.1"/>
    <n v="1.9"/>
    <n v="0"/>
    <n v="1.1996161228406901"/>
    <n v="0"/>
    <m/>
    <n v="0"/>
    <n v="7.2"/>
    <n v="90"/>
    <n v="82.8"/>
    <n v="76.2"/>
    <n v="8"/>
    <n v="0"/>
    <n v="0"/>
    <n v="49"/>
    <n v="37.497455705238828"/>
    <n v="84"/>
    <n v="43"/>
    <n v="1307.7"/>
    <n v="1203.0840000000001"/>
  </r>
  <r>
    <x v="8"/>
    <x v="5"/>
    <n v="355220510"/>
    <s v="Sorocaba"/>
    <n v="1.4472619776131099"/>
    <n v="623739"/>
    <n v="617391"/>
    <n v="6348"/>
    <n v="1388.8030000000001"/>
    <n v="98.98"/>
    <n v="0.94705039999999918"/>
    <n v="0.57440800000000025"/>
    <n v="0.37264239999999893"/>
    <n v="0"/>
    <n v="0.45471720000000004"/>
    <n v="0.33371069999999947"/>
    <n v="5.7333800000000004E-2"/>
    <n v="0.10128869999999998"/>
    <n v="2.5042911493159723"/>
    <n v="117"/>
    <n v="10.43"/>
    <n v="89.57"/>
    <n v="702.19"/>
    <n v="34471"/>
    <n v="6483"/>
    <n v="48"/>
    <n v="3"/>
    <n v="204.26082063170654"/>
    <n v="30.335765440352453"/>
    <n v="98.27"/>
    <n v="100"/>
    <n v="96.11"/>
    <n v="41.3"/>
    <n v="60.7609312890403"/>
    <n v="99.1"/>
    <n v="65.77"/>
    <n v="23.4"/>
    <n v="68.400000000000006"/>
    <n v="62.1"/>
    <n v="82"/>
    <n v="0.23398479913137901"/>
    <n v="0"/>
    <m/>
    <n v="12"/>
    <n v="9.5"/>
    <n v="98"/>
    <n v="89.866"/>
    <n v="81.2"/>
    <n v="9.8000000000000007"/>
    <n v="3"/>
    <n v="3"/>
    <n v="200"/>
    <n v="18.168813962557017"/>
    <n v="36"/>
    <n v="309"/>
    <n v="33781.58"/>
    <n v="30977.708859999999"/>
  </r>
  <r>
    <x v="16"/>
    <x v="5"/>
    <n v="355230418"/>
    <s v="Sud Mennucci"/>
    <m/>
    <m/>
    <m/>
    <m/>
    <m/>
    <m/>
    <n v="6.9829999999999996E-3"/>
    <n v="6.9443999999999999E-3"/>
    <n v="3.8600000000000003E-5"/>
    <n v="0.06"/>
    <n v="0"/>
    <n v="0"/>
    <n v="6.9443999999999999E-3"/>
    <n v="3.8600000000000003E-5"/>
    <n v="0"/>
    <n v="4"/>
    <n v="80"/>
    <n v="20"/>
    <m/>
    <s v=""/>
    <m/>
    <m/>
    <m/>
    <s v=""/>
    <s v=""/>
    <m/>
    <m/>
    <m/>
    <m/>
    <n v="11.838864160475801"/>
    <m/>
    <m/>
    <m/>
    <m/>
    <m/>
    <s v=""/>
    <s v=""/>
    <m/>
    <m/>
    <s v=""/>
    <m/>
    <m/>
    <m/>
    <m/>
    <m/>
    <m/>
    <m/>
    <n v="1"/>
    <m/>
    <n v="4"/>
    <n v="1"/>
    <m/>
    <m/>
  </r>
  <r>
    <x v="12"/>
    <x v="5"/>
    <n v="355230419"/>
    <s v="Sud Mennucci"/>
    <n v="0.27961480118872101"/>
    <n v="7590"/>
    <n v="6530"/>
    <n v="1060"/>
    <n v="12.85"/>
    <n v="86.03"/>
    <n v="0.44909379999999999"/>
    <n v="0.44702979999999998"/>
    <n v="2.0639999999999999E-3"/>
    <n v="0"/>
    <n v="0"/>
    <n v="0.20855029999999999"/>
    <n v="0.23887879999999997"/>
    <n v="1.6647000000000001E-3"/>
    <n v="1.8279250000000004E-2"/>
    <n v="1"/>
    <n v="29.03"/>
    <n v="70.97"/>
    <n v="4.6399999999999997"/>
    <n v="358"/>
    <n v="52"/>
    <n v="1"/>
    <n v="0"/>
    <n v="17990.893280632412"/>
    <n v="1412.6798418972335"/>
    <n v="92.48"/>
    <n v="85.93"/>
    <n v="91.09"/>
    <n v="18.22"/>
    <s v=""/>
    <n v="100"/>
    <n v="33.54"/>
    <n v="10.5"/>
    <n v="44.5"/>
    <n v="0.6"/>
    <n v="0"/>
    <s v=""/>
    <n v="0"/>
    <m/>
    <n v="0"/>
    <n v="8.6999999999999993"/>
    <n v="98"/>
    <n v="98"/>
    <n v="85.5"/>
    <n v="10"/>
    <n v="0"/>
    <n v="0"/>
    <n v="1"/>
    <n v="0"/>
    <n v="9"/>
    <n v="22"/>
    <n v="350.84"/>
    <n v="350.84"/>
  </r>
  <r>
    <x v="6"/>
    <x v="5"/>
    <n v="35524035"/>
    <s v="Sumaré"/>
    <n v="1.89999596785309"/>
    <n v="263480"/>
    <n v="260378"/>
    <n v="3102"/>
    <n v="1721.7539999999999"/>
    <n v="98.82"/>
    <n v="0.51070459999999962"/>
    <n v="0.28137889999999993"/>
    <n v="0.22932569999999972"/>
    <n v="0"/>
    <n v="0.2040139"/>
    <n v="0.23188469999999994"/>
    <n v="2.7832799999999998E-2"/>
    <n v="4.69732E-2"/>
    <n v="0.85999048624999996"/>
    <n v="19"/>
    <n v="11.06"/>
    <n v="88.94"/>
    <n v="236.54"/>
    <n v="14193"/>
    <n v="11940"/>
    <n v="21"/>
    <n v="1"/>
    <n v="217.83634431455897"/>
    <n v="28.725671777744033"/>
    <n v="93.69"/>
    <n v="98.63"/>
    <n v="89.74"/>
    <n v="75.64"/>
    <n v="0"/>
    <n v="94.8"/>
    <n v="74.02"/>
    <n v="28.1"/>
    <n v="62.5"/>
    <n v="95.6"/>
    <s v=""/>
    <s v=""/>
    <n v="0"/>
    <m/>
    <s v=""/>
    <n v="9.8000000000000007"/>
    <n v="93"/>
    <n v="15.81"/>
    <n v="15.9"/>
    <n v="3.2"/>
    <n v="0"/>
    <n v="1"/>
    <n v="52"/>
    <n v="23.721192648251808"/>
    <n v="23"/>
    <n v="185"/>
    <n v="13199.49"/>
    <n v="2243.9133000000002"/>
  </r>
  <r>
    <x v="16"/>
    <x v="5"/>
    <n v="355255118"/>
    <s v="Suzanápolis"/>
    <n v="1.83110539199445"/>
    <n v="3688"/>
    <n v="2462"/>
    <n v="1226"/>
    <n v="11.247999999999999"/>
    <n v="66.760000000000005"/>
    <n v="0.11090289999999998"/>
    <n v="1.861E-4"/>
    <n v="0.11071679999999999"/>
    <n v="0.09"/>
    <n v="0"/>
    <n v="0.11071679999999999"/>
    <n v="1.861E-4"/>
    <n v="0"/>
    <n v="6.4117416666666666E-3"/>
    <n v="1"/>
    <n v="18.18"/>
    <n v="81.819999999999993"/>
    <n v="1.75"/>
    <n v="135"/>
    <n v="17"/>
    <n v="0"/>
    <n v="0"/>
    <n v="21120.911062906725"/>
    <n v="1710.1952277657272"/>
    <n v="66.760000000000005"/>
    <n v="66.760000000000005"/>
    <n v="66.760000000000005"/>
    <n v="16.95"/>
    <s v=""/>
    <n v="100"/>
    <n v="14.22"/>
    <n v="4.5"/>
    <n v="0"/>
    <n v="55.4"/>
    <n v="0"/>
    <s v=""/>
    <n v="0"/>
    <m/>
    <n v="0"/>
    <n v="9.1999999999999993"/>
    <n v="95"/>
    <n v="95"/>
    <n v="87.4"/>
    <n v="9.9"/>
    <n v="0"/>
    <n v="0"/>
    <n v="1"/>
    <n v="0"/>
    <n v="2"/>
    <n v="9"/>
    <n v="128.25"/>
    <n v="128.25"/>
  </r>
  <r>
    <x v="18"/>
    <x v="5"/>
    <n v="35525026"/>
    <s v="Suzano"/>
    <n v="1.17680718072946"/>
    <n v="276852"/>
    <n v="267106"/>
    <n v="9746"/>
    <n v="1344.79"/>
    <n v="96.48"/>
    <n v="17.053185899999978"/>
    <n v="16.990949499999978"/>
    <n v="6.2236400000000011E-2"/>
    <n v="0"/>
    <n v="15.001041600000001"/>
    <n v="1.9961560999999997"/>
    <n v="4.3041799999999984E-2"/>
    <n v="1.29464E-2"/>
    <n v="0.96449597222222228"/>
    <n v="30"/>
    <n v="43.9"/>
    <n v="56.1"/>
    <n v="247.7"/>
    <n v="14863"/>
    <n v="6992"/>
    <n v="30"/>
    <n v="0"/>
    <n v="325.78041697368991"/>
    <n v="45.563694681634956"/>
    <n v="100"/>
    <n v="99.8"/>
    <n v="90.74"/>
    <n v="29.5"/>
    <n v="4.3308791684712"/>
    <n v="100"/>
    <n v="1608.79"/>
    <n v="596.29999999999995"/>
    <n v="2574.4"/>
    <n v="15.6"/>
    <n v="33"/>
    <s v=""/>
    <n v="0"/>
    <m/>
    <n v="28"/>
    <n v="9.8000000000000007"/>
    <n v="85"/>
    <n v="59.5"/>
    <n v="53"/>
    <n v="6"/>
    <n v="3"/>
    <n v="0"/>
    <n v="195"/>
    <n v="1555.320129065685"/>
    <n v="54"/>
    <n v="69"/>
    <n v="12633.55"/>
    <n v="8843.4850000000006"/>
  </r>
  <r>
    <x v="10"/>
    <x v="5"/>
    <n v="355260115"/>
    <s v="Tabapuã"/>
    <n v="0.68030409286770099"/>
    <n v="11670"/>
    <n v="10898"/>
    <n v="772"/>
    <n v="33.767000000000003"/>
    <n v="93.38"/>
    <n v="0.38139129999999982"/>
    <n v="0.29746149999999982"/>
    <n v="8.3929800000000013E-2"/>
    <n v="0"/>
    <n v="4.7614499999999997E-2"/>
    <n v="0"/>
    <n v="0.32322769999999984"/>
    <n v="1.0549100000000002E-2"/>
    <n v="3.5523263888888885E-2"/>
    <n v="10"/>
    <n v="38.299999999999997"/>
    <n v="61.7"/>
    <n v="7.84"/>
    <n v="605"/>
    <n v="147"/>
    <n v="1"/>
    <n v="0"/>
    <n v="7242.2005141388172"/>
    <n v="783.67095115681252"/>
    <n v="100"/>
    <n v="92.57"/>
    <n v="100"/>
    <n v="6.96"/>
    <n v="37.029780564263298"/>
    <n v="100"/>
    <n v="44.35"/>
    <n v="14.2"/>
    <n v="52.2"/>
    <n v="28.9"/>
    <n v="10"/>
    <s v=""/>
    <n v="0"/>
    <m/>
    <n v="0"/>
    <n v="9.8000000000000007"/>
    <n v="100"/>
    <n v="100"/>
    <n v="75.7"/>
    <n v="8.1"/>
    <n v="0"/>
    <n v="0"/>
    <n v="13"/>
    <n v="135.1227188755413"/>
    <n v="18"/>
    <n v="29"/>
    <n v="605"/>
    <n v="605"/>
  </r>
  <r>
    <x v="7"/>
    <x v="5"/>
    <n v="355270013"/>
    <s v="Tabatinga"/>
    <n v="0.96089065269524498"/>
    <n v="15307"/>
    <n v="13511"/>
    <n v="1796"/>
    <n v="41.77"/>
    <n v="88.27"/>
    <n v="4.2067099999999996E-2"/>
    <n v="1.04993E-2"/>
    <n v="3.15678E-2"/>
    <n v="0"/>
    <n v="1.9965299999999998E-2"/>
    <n v="6.1990000000000005E-4"/>
    <n v="2.07701E-2"/>
    <n v="7.1179999999999985E-4"/>
    <n v="3.732290396701389E-2"/>
    <n v="4"/>
    <n v="18.18"/>
    <n v="81.819999999999993"/>
    <n v="9.52"/>
    <n v="734"/>
    <n v="136"/>
    <n v="2"/>
    <n v="1"/>
    <n v="6221.9063173711374"/>
    <n v="618.07016397726545"/>
    <m/>
    <m/>
    <m/>
    <m/>
    <n v="80"/>
    <m/>
    <n v="10.76"/>
    <n v="5.3"/>
    <n v="4"/>
    <n v="37.5"/>
    <n v="0"/>
    <s v=""/>
    <n v="0"/>
    <m/>
    <n v="30"/>
    <n v="9.1"/>
    <n v="100"/>
    <n v="100"/>
    <n v="81.5"/>
    <n v="10"/>
    <n v="2"/>
    <n v="1"/>
    <n v="5"/>
    <n v="53.586398361917574"/>
    <n v="4"/>
    <n v="18"/>
    <n v="734"/>
    <n v="734"/>
  </r>
  <r>
    <x v="2"/>
    <x v="5"/>
    <n v="355270016"/>
    <s v="Tabatinga"/>
    <m/>
    <m/>
    <m/>
    <m/>
    <m/>
    <m/>
    <n v="0.1181865"/>
    <n v="3.7144900000000002E-2"/>
    <n v="8.1041599999999991E-2"/>
    <n v="0"/>
    <n v="0"/>
    <n v="2.3099999999999999E-5"/>
    <n v="0.11816339999999999"/>
    <n v="0"/>
    <n v="0"/>
    <n v="5"/>
    <n v="80"/>
    <n v="20"/>
    <m/>
    <s v=""/>
    <m/>
    <m/>
    <m/>
    <s v=""/>
    <s v=""/>
    <m/>
    <m/>
    <m/>
    <m/>
    <n v="10"/>
    <m/>
    <m/>
    <m/>
    <m/>
    <m/>
    <s v=""/>
    <s v=""/>
    <m/>
    <m/>
    <s v=""/>
    <m/>
    <m/>
    <m/>
    <m/>
    <m/>
    <m/>
    <m/>
    <n v="1"/>
    <m/>
    <n v="8"/>
    <n v="2"/>
    <m/>
    <m/>
  </r>
  <r>
    <x v="18"/>
    <x v="5"/>
    <n v="35528096"/>
    <s v="Taboão da Serra"/>
    <n v="1.7931419951518399"/>
    <n v="264574"/>
    <n v="264574"/>
    <n v="0"/>
    <n v="12918.652"/>
    <n v="100"/>
    <n v="0.10035369999999999"/>
    <n v="2.6939999999999999E-4"/>
    <n v="0.10008429999999999"/>
    <n v="0"/>
    <n v="0"/>
    <n v="2.8270500000000004E-2"/>
    <n v="0"/>
    <n v="7.2083200000000014E-2"/>
    <n v="0.92172192129629626"/>
    <n v="1"/>
    <n v="1.85"/>
    <n v="98.15"/>
    <n v="244.96"/>
    <n v="14698"/>
    <n v="10440"/>
    <n v="8"/>
    <n v="0"/>
    <n v="38.142523452795814"/>
    <n v="5.9597692894993441"/>
    <n v="100"/>
    <n v="100"/>
    <n v="94.56"/>
    <n v="31.38"/>
    <s v=""/>
    <n v="100"/>
    <n v="83.63"/>
    <n v="31.4"/>
    <n v="0.4"/>
    <n v="200.2"/>
    <n v="18"/>
    <n v="8.1187282824018503"/>
    <n v="0"/>
    <m/>
    <n v="1005"/>
    <n v="8.5"/>
    <n v="87"/>
    <n v="32.19"/>
    <n v="29"/>
    <n v="4.2"/>
    <n v="0"/>
    <n v="0"/>
    <n v="76"/>
    <n v="0"/>
    <n v="1"/>
    <n v="53"/>
    <n v="12787.26"/>
    <n v="4731.2861999999996"/>
  </r>
  <r>
    <x v="13"/>
    <x v="5"/>
    <n v="355290822"/>
    <s v="Taciba"/>
    <n v="0.71163787642833898"/>
    <n v="5887"/>
    <n v="5091"/>
    <n v="796"/>
    <n v="9.6780000000000008"/>
    <n v="86.48"/>
    <n v="0.11652619999999998"/>
    <n v="0.10146309999999999"/>
    <n v="1.5063100000000001E-2"/>
    <n v="0"/>
    <n v="1.3555600000000001E-2"/>
    <n v="8.4259999999999999E-4"/>
    <n v="0.10151519999999999"/>
    <n v="6.1279999999999993E-4"/>
    <n v="1.3261080729166666E-2"/>
    <n v="1"/>
    <n v="42.86"/>
    <n v="57.14"/>
    <n v="3.63"/>
    <n v="280"/>
    <n v="58"/>
    <n v="1"/>
    <n v="0"/>
    <n v="24266.702904705282"/>
    <n v="3428.4083573976563"/>
    <n v="86.5"/>
    <n v="84.91"/>
    <n v="85.5"/>
    <n v="16.95"/>
    <n v="0"/>
    <n v="100"/>
    <n v="5.04"/>
    <n v="2.6"/>
    <n v="6.1"/>
    <n v="2.4"/>
    <n v="0"/>
    <n v="0"/>
    <n v="0"/>
    <m/>
    <n v="0"/>
    <n v="7.1"/>
    <n v="98"/>
    <n v="98"/>
    <n v="79.3"/>
    <n v="8.6"/>
    <n v="0"/>
    <n v="0"/>
    <n v="0"/>
    <n v="105.57208937887046"/>
    <n v="9"/>
    <n v="12"/>
    <n v="274.39999999999998"/>
    <n v="274.39999999999998"/>
  </r>
  <r>
    <x v="14"/>
    <x v="5"/>
    <n v="355300514"/>
    <s v="Taguaí"/>
    <n v="2.9505906067057102"/>
    <n v="12139"/>
    <n v="8696"/>
    <n v="3443"/>
    <n v="83.257999999999996"/>
    <n v="71.64"/>
    <n v="3.5848199999999997E-2"/>
    <n v="2.8414699999999998E-2"/>
    <n v="7.4335E-3"/>
    <n v="0.03"/>
    <n v="2.7908399999999996E-2"/>
    <n v="6.3659999999999997E-4"/>
    <n v="7.2452999999999997E-3"/>
    <n v="5.7899999999999998E-5"/>
    <n v="3.257221059606482E-2"/>
    <n v="2"/>
    <n v="50"/>
    <n v="50"/>
    <n v="6.31"/>
    <n v="487"/>
    <n v="83"/>
    <n v="1"/>
    <n v="0"/>
    <n v="4286.5474915561417"/>
    <n v="519.58151412801703"/>
    <n v="88.15"/>
    <n v="88.24"/>
    <n v="85.35"/>
    <n v="17.87"/>
    <n v="47.058823529411796"/>
    <n v="100"/>
    <n v="4.84"/>
    <n v="2.2000000000000002"/>
    <n v="5.3"/>
    <n v="3.7"/>
    <n v="0"/>
    <s v=""/>
    <n v="0"/>
    <m/>
    <n v="0"/>
    <n v="9.6999999999999993"/>
    <n v="100"/>
    <n v="100"/>
    <n v="83"/>
    <n v="9.5"/>
    <n v="0"/>
    <n v="0"/>
    <n v="1"/>
    <n v="85.962848353260966"/>
    <n v="7"/>
    <n v="7"/>
    <n v="487"/>
    <n v="487"/>
  </r>
  <r>
    <x v="10"/>
    <x v="5"/>
    <n v="355310415"/>
    <s v="Taiaçu"/>
    <n v="0.332752263504976"/>
    <n v="5968"/>
    <n v="5495"/>
    <n v="473"/>
    <n v="55.811999999999998"/>
    <n v="92.07"/>
    <n v="9.9581399999999973E-2"/>
    <n v="2.8903399999999996E-2"/>
    <n v="7.0677999999999977E-2"/>
    <n v="0"/>
    <n v="2.8920399999999999E-2"/>
    <n v="1.0185000000000001E-3"/>
    <n v="6.8959599999999982E-2"/>
    <n v="6.8289999999999996E-4"/>
    <n v="1.5541666666666667E-2"/>
    <n v="3"/>
    <n v="30.95"/>
    <n v="69.05"/>
    <n v="3.93"/>
    <n v="304"/>
    <n v="127"/>
    <n v="1"/>
    <n v="0"/>
    <n v="4280.1876675603216"/>
    <n v="475.57640750670242"/>
    <n v="100"/>
    <n v="90.59"/>
    <n v="100"/>
    <n v="0"/>
    <n v="0"/>
    <n v="100"/>
    <n v="38.299999999999997"/>
    <n v="12.3"/>
    <n v="17"/>
    <n v="78.5"/>
    <n v="0"/>
    <s v=""/>
    <n v="0"/>
    <m/>
    <n v="0"/>
    <n v="8.3000000000000007"/>
    <n v="100"/>
    <n v="100"/>
    <n v="58.2"/>
    <n v="7.3"/>
    <n v="1"/>
    <n v="0"/>
    <n v="1"/>
    <n v="186.59517426273459"/>
    <n v="13"/>
    <n v="29"/>
    <n v="304"/>
    <n v="304"/>
  </r>
  <r>
    <x v="3"/>
    <x v="5"/>
    <n v="35532039"/>
    <s v="Taiúva"/>
    <m/>
    <m/>
    <m/>
    <m/>
    <m/>
    <m/>
    <n v="7.1855E-3"/>
    <n v="7.0891000000000001E-3"/>
    <n v="9.6400000000000012E-5"/>
    <n v="0"/>
    <n v="0"/>
    <n v="9.6400000000000012E-5"/>
    <n v="7.0891000000000001E-3"/>
    <n v="0"/>
    <n v="0"/>
    <n v="2"/>
    <n v="33.33"/>
    <n v="66.67"/>
    <m/>
    <s v=""/>
    <m/>
    <m/>
    <m/>
    <s v=""/>
    <s v=""/>
    <m/>
    <m/>
    <m/>
    <m/>
    <n v="8.3619210977701606"/>
    <m/>
    <m/>
    <m/>
    <m/>
    <m/>
    <s v=""/>
    <s v=""/>
    <m/>
    <m/>
    <s v=""/>
    <m/>
    <m/>
    <m/>
    <m/>
    <m/>
    <m/>
    <m/>
    <n v="1"/>
    <m/>
    <n v="1"/>
    <n v="2"/>
    <m/>
    <m/>
  </r>
  <r>
    <x v="10"/>
    <x v="5"/>
    <n v="355320315"/>
    <s v="Taiúva"/>
    <n v="1.4487930282678101"/>
    <n v="6352"/>
    <n v="5891"/>
    <n v="461"/>
    <n v="48.063000000000002"/>
    <n v="92.74"/>
    <n v="4.7747000000000005E-2"/>
    <n v="2.7983800000000003E-2"/>
    <n v="1.9763200000000002E-2"/>
    <n v="0"/>
    <n v="1.30787E-2"/>
    <n v="7.4689999999999999E-4"/>
    <n v="3.3817199999999999E-2"/>
    <n v="1.042E-4"/>
    <n v="1.6541666666666666E-2"/>
    <n v="0"/>
    <n v="41.67"/>
    <n v="58.33"/>
    <n v="3.58"/>
    <n v="276"/>
    <n v="63"/>
    <n v="4"/>
    <n v="0"/>
    <n v="7645.6926952141057"/>
    <n v="893.65239294710352"/>
    <n v="100"/>
    <n v="91.19"/>
    <n v="100"/>
    <n v="0"/>
    <s v=""/>
    <n v="100"/>
    <n v="9.99"/>
    <n v="3.6"/>
    <n v="9.5"/>
    <n v="11"/>
    <n v="0"/>
    <n v="0"/>
    <n v="0"/>
    <m/>
    <n v="0"/>
    <n v="8.3000000000000007"/>
    <n v="100"/>
    <n v="100"/>
    <n v="77.2"/>
    <n v="8.1999999999999993"/>
    <n v="1"/>
    <n v="0"/>
    <n v="0"/>
    <n v="78.589420654911834"/>
    <n v="5"/>
    <n v="7"/>
    <n v="276"/>
    <n v="276"/>
  </r>
  <r>
    <x v="4"/>
    <x v="5"/>
    <n v="35533024"/>
    <s v="Tambaú"/>
    <n v="5.8660576037095097E-2"/>
    <n v="22575"/>
    <n v="20362"/>
    <n v="2213"/>
    <n v="40.200000000000003"/>
    <n v="90.2"/>
    <n v="0.63216339999999982"/>
    <n v="0.61960519999999986"/>
    <n v="1.25582E-2"/>
    <n v="0.28999999999999998"/>
    <n v="0.16931479999999999"/>
    <n v="2.8724999999999997E-2"/>
    <n v="0.42674049999999991"/>
    <n v="7.3830999999999992E-3"/>
    <n v="6.8717881944444448E-2"/>
    <n v="33"/>
    <n v="63.95"/>
    <n v="36.049999999999997"/>
    <n v="14.44"/>
    <n v="1114"/>
    <n v="167"/>
    <n v="3"/>
    <n v="0"/>
    <n v="12069.592026578073"/>
    <n v="1187.4019933554816"/>
    <n v="100"/>
    <n v="100"/>
    <n v="100"/>
    <n v="3.13"/>
    <n v="13.157894736842101"/>
    <n v="100"/>
    <n v="23.33"/>
    <n v="7.3"/>
    <n v="33.299999999999997"/>
    <n v="1.5"/>
    <n v="2"/>
    <n v="0.773801298880752"/>
    <n v="0"/>
    <m/>
    <n v="0"/>
    <n v="8.3000000000000007"/>
    <n v="100"/>
    <n v="100"/>
    <n v="85"/>
    <n v="9.6999999999999993"/>
    <n v="0"/>
    <n v="0"/>
    <n v="20"/>
    <n v="245.93307479504313"/>
    <n v="55"/>
    <n v="31"/>
    <n v="1114"/>
    <n v="1114"/>
  </r>
  <r>
    <x v="3"/>
    <x v="5"/>
    <n v="35533029"/>
    <s v="Tambaú"/>
    <m/>
    <m/>
    <m/>
    <m/>
    <m/>
    <m/>
    <n v="8.1700000000000007E-5"/>
    <n v="1.2300000000000001E-5"/>
    <n v="6.9400000000000006E-5"/>
    <n v="0"/>
    <n v="0"/>
    <n v="0"/>
    <n v="1.2300000000000001E-5"/>
    <n v="6.9400000000000006E-5"/>
    <n v="0"/>
    <n v="0"/>
    <n v="50"/>
    <n v="50"/>
    <m/>
    <s v=""/>
    <m/>
    <m/>
    <m/>
    <s v=""/>
    <s v=""/>
    <m/>
    <m/>
    <m/>
    <m/>
    <n v="72.850318471337602"/>
    <m/>
    <m/>
    <m/>
    <m/>
    <m/>
    <s v=""/>
    <s v=""/>
    <m/>
    <m/>
    <s v=""/>
    <m/>
    <m/>
    <m/>
    <m/>
    <m/>
    <m/>
    <m/>
    <n v="0"/>
    <m/>
    <n v="1"/>
    <n v="1"/>
    <m/>
    <m/>
  </r>
  <r>
    <x v="10"/>
    <x v="5"/>
    <n v="355340115"/>
    <s v="Tanabi"/>
    <n v="0.54345026716609002"/>
    <n v="24661"/>
    <n v="22742"/>
    <n v="1919"/>
    <n v="33.091999999999999"/>
    <n v="92.22"/>
    <n v="0.22618480000000002"/>
    <n v="0.11863210000000003"/>
    <n v="0.1075527"/>
    <n v="0"/>
    <n v="2.5460000000000001E-4"/>
    <n v="6.2328999999999989E-2"/>
    <n v="0.13716210000000004"/>
    <n v="2.6439099999999997E-2"/>
    <n v="7.4872451483796301E-2"/>
    <n v="11"/>
    <n v="30.43"/>
    <n v="69.569999999999993"/>
    <n v="16.11"/>
    <n v="1243"/>
    <n v="182"/>
    <n v="2"/>
    <n v="0"/>
    <n v="7327.4108916913347"/>
    <n v="741.69255099144414"/>
    <n v="99.74"/>
    <n v="90.36"/>
    <n v="95.93"/>
    <n v="21.91"/>
    <s v=""/>
    <n v="99.82"/>
    <n v="12.59"/>
    <n v="4"/>
    <n v="9.8000000000000007"/>
    <n v="18.5"/>
    <n v="0"/>
    <s v=""/>
    <n v="0"/>
    <m/>
    <n v="0"/>
    <n v="8.6"/>
    <n v="97"/>
    <n v="97"/>
    <n v="85.4"/>
    <n v="10"/>
    <n v="2"/>
    <n v="0"/>
    <n v="21"/>
    <n v="0"/>
    <n v="21"/>
    <n v="48"/>
    <n v="1205.71"/>
    <n v="1205.71"/>
  </r>
  <r>
    <x v="16"/>
    <x v="5"/>
    <n v="355340118"/>
    <s v="Tanabi"/>
    <m/>
    <m/>
    <m/>
    <m/>
    <m/>
    <m/>
    <n v="3.0382E-3"/>
    <n v="3.0382E-3"/>
    <n v="0"/>
    <n v="0"/>
    <n v="0"/>
    <n v="0"/>
    <n v="3.0382E-3"/>
    <n v="0"/>
    <n v="0"/>
    <n v="1"/>
    <n v="100"/>
    <n v="0"/>
    <m/>
    <s v=""/>
    <m/>
    <m/>
    <m/>
    <s v=""/>
    <s v=""/>
    <m/>
    <m/>
    <m/>
    <m/>
    <n v="52.799853841234999"/>
    <m/>
    <m/>
    <m/>
    <m/>
    <m/>
    <s v=""/>
    <s v=""/>
    <m/>
    <m/>
    <s v=""/>
    <m/>
    <m/>
    <m/>
    <m/>
    <m/>
    <m/>
    <m/>
    <n v="2"/>
    <m/>
    <n v="1"/>
    <n v="0"/>
    <m/>
    <m/>
  </r>
  <r>
    <x v="17"/>
    <x v="5"/>
    <n v="355350011"/>
    <s v="Tapiraí"/>
    <n v="-0.73287228766301105"/>
    <n v="7782"/>
    <n v="5709"/>
    <n v="2073"/>
    <n v="10.303000000000001"/>
    <n v="73.36"/>
    <n v="1.082E-4"/>
    <n v="0"/>
    <n v="1.082E-4"/>
    <n v="0"/>
    <n v="5.7899999999999998E-5"/>
    <n v="3.4700000000000003E-5"/>
    <n v="0"/>
    <n v="1.56E-5"/>
    <n v="1.3176709375E-2"/>
    <n v="8"/>
    <n v="0"/>
    <n v="100"/>
    <n v="4.03"/>
    <n v="311"/>
    <n v="158"/>
    <n v="3"/>
    <n v="0"/>
    <n v="87005.643793369309"/>
    <n v="11184.703161141097"/>
    <n v="65.02"/>
    <n v="90"/>
    <n v="58.73"/>
    <n v="39.17"/>
    <s v=""/>
    <n v="90.94"/>
    <n v="0.21"/>
    <n v="0.1"/>
    <n v="0.3"/>
    <n v="0"/>
    <n v="0"/>
    <s v=""/>
    <n v="0"/>
    <m/>
    <n v="0"/>
    <n v="9"/>
    <n v="82"/>
    <n v="82"/>
    <n v="49.2"/>
    <n v="6.4"/>
    <n v="0"/>
    <n v="0"/>
    <n v="8"/>
    <n v="0"/>
    <n v="0"/>
    <n v="5"/>
    <n v="255.02"/>
    <n v="255.02"/>
  </r>
  <r>
    <x v="14"/>
    <x v="5"/>
    <n v="355350014"/>
    <s v="Tapiraí"/>
    <m/>
    <m/>
    <m/>
    <m/>
    <m/>
    <m/>
    <n v="1.9830500000000001E-2"/>
    <n v="1.9830500000000001E-2"/>
    <n v="0"/>
    <n v="0"/>
    <n v="1.9622199999999999E-2"/>
    <n v="0"/>
    <n v="0"/>
    <n v="2.0829999999999999E-4"/>
    <n v="0"/>
    <n v="12"/>
    <n v="100"/>
    <n v="0"/>
    <m/>
    <s v=""/>
    <m/>
    <m/>
    <m/>
    <s v=""/>
    <s v=""/>
    <m/>
    <m/>
    <m/>
    <m/>
    <n v="69.4444444444444"/>
    <m/>
    <m/>
    <m/>
    <m/>
    <m/>
    <s v=""/>
    <s v=""/>
    <m/>
    <m/>
    <s v=""/>
    <m/>
    <m/>
    <m/>
    <m/>
    <m/>
    <m/>
    <m/>
    <n v="0"/>
    <m/>
    <n v="2"/>
    <n v="0"/>
    <m/>
    <m/>
  </r>
  <r>
    <x v="4"/>
    <x v="5"/>
    <n v="35536094"/>
    <s v="Tapiratiba"/>
    <n v="-0.189288437491786"/>
    <n v="12652"/>
    <n v="10943"/>
    <n v="1709"/>
    <n v="57.357999999999997"/>
    <n v="86.49"/>
    <n v="5.7061500000000008E-2"/>
    <n v="5.684270000000001E-2"/>
    <n v="2.1879999999999998E-4"/>
    <n v="0.2"/>
    <n v="2.3148100000000001E-2"/>
    <n v="0"/>
    <n v="3.2419400000000008E-2"/>
    <n v="1.4940000000000001E-3"/>
    <n v="2.9331433522727275E-2"/>
    <n v="8"/>
    <n v="84.21"/>
    <n v="15.79"/>
    <n v="7.55"/>
    <n v="582"/>
    <n v="159"/>
    <n v="2"/>
    <n v="0"/>
    <n v="8674.1447992412268"/>
    <n v="847.47391716724644"/>
    <m/>
    <n v="82.47"/>
    <m/>
    <m/>
    <s v=""/>
    <m/>
    <n v="5.24"/>
    <n v="1.6"/>
    <n v="7.6"/>
    <n v="0.1"/>
    <n v="0"/>
    <n v="0.26816840976133"/>
    <n v="0"/>
    <m/>
    <n v="0"/>
    <n v="8.4"/>
    <n v="100"/>
    <n v="85"/>
    <n v="72.7"/>
    <n v="7.8"/>
    <n v="0"/>
    <n v="0"/>
    <n v="10"/>
    <n v="78.41416950241657"/>
    <n v="16"/>
    <n v="3"/>
    <n v="582"/>
    <n v="494.7"/>
  </r>
  <r>
    <x v="3"/>
    <x v="5"/>
    <n v="35536589"/>
    <s v="Taquaral"/>
    <n v="-4.0189308418569998E-2"/>
    <n v="2731"/>
    <n v="2630"/>
    <n v="101"/>
    <n v="50.378"/>
    <n v="96.3"/>
    <n v="7.0601800000000006E-2"/>
    <n v="5.7869999999999996E-3"/>
    <n v="6.4814800000000006E-2"/>
    <n v="0"/>
    <n v="0"/>
    <n v="0"/>
    <n v="7.0601800000000006E-2"/>
    <n v="0"/>
    <n v="6.5341816592261884E-3"/>
    <n v="4"/>
    <n v="50"/>
    <n v="50"/>
    <n v="1.89"/>
    <n v="146"/>
    <n v="20"/>
    <n v="1"/>
    <n v="0"/>
    <n v="7967.7187843280853"/>
    <n v="923.79348224093724"/>
    <m/>
    <n v="100"/>
    <m/>
    <m/>
    <n v="58.6031857167863"/>
    <m/>
    <n v="34.03"/>
    <n v="12.3"/>
    <n v="3.4"/>
    <n v="99.1"/>
    <s v=""/>
    <s v=""/>
    <n v="0"/>
    <m/>
    <s v=""/>
    <n v="8.3000000000000007"/>
    <n v="100"/>
    <n v="100"/>
    <n v="86.3"/>
    <n v="10"/>
    <n v="0"/>
    <n v="0"/>
    <n v="0"/>
    <n v="0"/>
    <n v="1"/>
    <n v="1"/>
    <n v="146"/>
    <n v="146"/>
  </r>
  <r>
    <x v="9"/>
    <x v="5"/>
    <n v="355365812"/>
    <s v="Taquaral"/>
    <m/>
    <m/>
    <m/>
    <m/>
    <m/>
    <m/>
    <n v="1.44796E-2"/>
    <n v="0"/>
    <n v="1.44796E-2"/>
    <n v="0"/>
    <n v="0"/>
    <n v="0"/>
    <n v="1.44796E-2"/>
    <n v="0"/>
    <n v="0"/>
    <n v="0"/>
    <n v="0"/>
    <n v="100"/>
    <m/>
    <s v=""/>
    <m/>
    <m/>
    <m/>
    <s v=""/>
    <s v=""/>
    <m/>
    <m/>
    <m/>
    <m/>
    <s v=""/>
    <m/>
    <m/>
    <m/>
    <m/>
    <m/>
    <s v=""/>
    <s v=""/>
    <m/>
    <m/>
    <s v=""/>
    <m/>
    <m/>
    <m/>
    <m/>
    <m/>
    <m/>
    <m/>
    <n v="0"/>
    <m/>
    <n v="0"/>
    <n v="4"/>
    <m/>
    <m/>
  </r>
  <r>
    <x v="3"/>
    <x v="5"/>
    <n v="35537089"/>
    <s v="Taquaritinga"/>
    <m/>
    <m/>
    <m/>
    <m/>
    <m/>
    <m/>
    <n v="7.4267999999999999E-3"/>
    <n v="7.3612E-3"/>
    <n v="6.5599999999999995E-5"/>
    <n v="0"/>
    <n v="0"/>
    <n v="0"/>
    <n v="7.3921000000000004E-3"/>
    <n v="3.4700000000000003E-5"/>
    <n v="0"/>
    <n v="4"/>
    <n v="66.67"/>
    <n v="33.33"/>
    <m/>
    <s v=""/>
    <m/>
    <m/>
    <m/>
    <s v=""/>
    <s v=""/>
    <m/>
    <m/>
    <m/>
    <m/>
    <s v=""/>
    <m/>
    <m/>
    <m/>
    <m/>
    <m/>
    <s v=""/>
    <s v=""/>
    <m/>
    <m/>
    <s v=""/>
    <m/>
    <m/>
    <m/>
    <m/>
    <m/>
    <m/>
    <m/>
    <n v="7"/>
    <m/>
    <n v="4"/>
    <n v="2"/>
    <m/>
    <m/>
  </r>
  <r>
    <x v="2"/>
    <x v="5"/>
    <n v="355370816"/>
    <s v="Taquaritinga"/>
    <n v="0.18074066614708301"/>
    <n v="54203"/>
    <n v="51839"/>
    <n v="2364"/>
    <n v="91.216999999999999"/>
    <n v="95.64"/>
    <n v="0.30315130000000001"/>
    <n v="0.16355329999999996"/>
    <n v="0.13959800000000006"/>
    <n v="0"/>
    <n v="5.1157399999999999E-2"/>
    <n v="1.8419399999999999E-2"/>
    <n v="0.20874110000000001"/>
    <n v="2.4833399999999999E-2"/>
    <n v="0.1587891941388889"/>
    <n v="14"/>
    <n v="39.17"/>
    <n v="60.83"/>
    <n v="42.9"/>
    <n v="2896"/>
    <n v="425"/>
    <n v="7"/>
    <n v="1"/>
    <n v="3054.5172776414588"/>
    <n v="302.54266369020166"/>
    <n v="96.24"/>
    <n v="96.6"/>
    <n v="96.24"/>
    <n v="55.37"/>
    <s v=""/>
    <n v="100"/>
    <n v="15.08"/>
    <n v="5.9"/>
    <n v="11.1"/>
    <n v="26.9"/>
    <n v="35"/>
    <n v="5.5358724534986701"/>
    <n v="0"/>
    <m/>
    <n v="30"/>
    <n v="7.6"/>
    <n v="100"/>
    <n v="100"/>
    <n v="85.3"/>
    <n v="9.6999999999999993"/>
    <n v="1"/>
    <n v="1"/>
    <n v="1"/>
    <n v="32.118054554387108"/>
    <n v="47"/>
    <n v="73"/>
    <n v="2896"/>
    <n v="2896"/>
  </r>
  <r>
    <x v="14"/>
    <x v="5"/>
    <n v="355380714"/>
    <s v="Taquarituba"/>
    <n v="0.26225826634163102"/>
    <n v="22784"/>
    <n v="20418"/>
    <n v="2366"/>
    <n v="50.960999999999999"/>
    <n v="89.62"/>
    <n v="0.45424290000000001"/>
    <n v="0.43832500000000002"/>
    <n v="1.5917900000000002E-2"/>
    <n v="0.08"/>
    <n v="5.9248E-3"/>
    <n v="8.1606999999999985E-2"/>
    <n v="0.35707680000000008"/>
    <n v="9.6343000000000019E-3"/>
    <n v="6.3611556740740732E-2"/>
    <n v="35"/>
    <n v="83.7"/>
    <n v="16.3"/>
    <n v="14.24"/>
    <n v="1099"/>
    <n v="241"/>
    <n v="3"/>
    <n v="0"/>
    <n v="7003.6938202247193"/>
    <n v="816.63623595505601"/>
    <n v="91.72"/>
    <n v="77.709999999999994"/>
    <n v="89.74"/>
    <n v="31.47"/>
    <n v="10.6"/>
    <n v="100"/>
    <n v="20.100000000000001"/>
    <n v="9"/>
    <n v="26.2"/>
    <n v="2.7"/>
    <n v="0"/>
    <s v=""/>
    <n v="0"/>
    <m/>
    <n v="0"/>
    <n v="9.6999999999999993"/>
    <n v="96"/>
    <n v="96"/>
    <n v="78.099999999999994"/>
    <n v="8"/>
    <n v="0"/>
    <n v="0"/>
    <n v="7"/>
    <n v="9.4322483325694702"/>
    <n v="77"/>
    <n v="15"/>
    <n v="1055.04"/>
    <n v="1055.04"/>
  </r>
  <r>
    <x v="14"/>
    <x v="5"/>
    <n v="355385614"/>
    <s v="Taquarivaí"/>
    <n v="1.1608775250055801"/>
    <n v="5440"/>
    <n v="3064"/>
    <n v="2376"/>
    <n v="23.352"/>
    <n v="56.32"/>
    <n v="0.13202409999999998"/>
    <n v="0.12945349999999997"/>
    <n v="2.5705999999999997E-3"/>
    <n v="0"/>
    <n v="1.0237000000000001E-2"/>
    <n v="0"/>
    <n v="0.12154519999999999"/>
    <n v="2.4189999999999997E-4"/>
    <n v="1.1729999999999999E-2"/>
    <n v="13"/>
    <n v="75"/>
    <n v="25"/>
    <n v="2.14"/>
    <n v="165"/>
    <n v="123"/>
    <n v="3"/>
    <n v="0"/>
    <n v="15304.235294117647"/>
    <n v="1797.0882352941173"/>
    <n v="82.8"/>
    <n v="85.64"/>
    <n v="47.23"/>
    <n v="36.68"/>
    <n v="0"/>
    <n v="100"/>
    <n v="11.19"/>
    <n v="5"/>
    <n v="14.9"/>
    <n v="0.8"/>
    <s v=""/>
    <s v=""/>
    <n v="0"/>
    <m/>
    <s v=""/>
    <n v="9.5"/>
    <n v="86"/>
    <n v="86"/>
    <n v="25.5"/>
    <n v="4.5"/>
    <n v="0"/>
    <n v="0"/>
    <n v="0"/>
    <n v="85.251491901108281"/>
    <n v="15"/>
    <n v="5"/>
    <n v="141.9"/>
    <n v="141.9"/>
  </r>
  <r>
    <x v="13"/>
    <x v="5"/>
    <n v="355390622"/>
    <s v="Tarabai"/>
    <n v="1.1176078776429701"/>
    <n v="6940"/>
    <n v="6475"/>
    <n v="465"/>
    <n v="35.189"/>
    <n v="93.3"/>
    <n v="1.3849899999999998E-2"/>
    <n v="0"/>
    <n v="1.3849899999999998E-2"/>
    <n v="0"/>
    <n v="1.23727E-2"/>
    <n v="1.0059999999999999E-3"/>
    <n v="5.2099999999999999E-5"/>
    <n v="4.1910000000000005E-4"/>
    <n v="1.6045135416666665E-2"/>
    <n v="0"/>
    <n v="0"/>
    <n v="100"/>
    <n v="4.6399999999999997"/>
    <n v="358"/>
    <n v="96"/>
    <n v="0"/>
    <n v="0"/>
    <n v="6679.8155619596546"/>
    <n v="908.81844380403436"/>
    <n v="88.78"/>
    <m/>
    <n v="87.28"/>
    <n v="13.41"/>
    <s v=""/>
    <n v="96.02"/>
    <n v="1.85"/>
    <n v="0.9"/>
    <n v="0"/>
    <n v="6.9"/>
    <n v="0"/>
    <s v=""/>
    <n v="0"/>
    <m/>
    <n v="0"/>
    <n v="9"/>
    <n v="99"/>
    <n v="99"/>
    <n v="73.2"/>
    <n v="8"/>
    <n v="0"/>
    <n v="0"/>
    <n v="1"/>
    <n v="74.789022893101702"/>
    <n v="0"/>
    <n v="10"/>
    <n v="354.42"/>
    <n v="354.42"/>
  </r>
  <r>
    <x v="5"/>
    <x v="5"/>
    <n v="355395517"/>
    <s v="Tarumã"/>
    <n v="1.66893243622697"/>
    <n v="13878"/>
    <n v="13160"/>
    <n v="718"/>
    <n v="45.726999999999997"/>
    <n v="94.83"/>
    <n v="0.59321110000000021"/>
    <n v="0.51717400000000024"/>
    <n v="7.603710000000001E-2"/>
    <n v="0"/>
    <n v="2.4211500000000004E-2"/>
    <n v="0.18921280000000001"/>
    <n v="0.3759148000000001"/>
    <n v="3.872E-3"/>
    <n v="4.1158694562500001E-2"/>
    <n v="10"/>
    <n v="55.88"/>
    <n v="44.12"/>
    <n v="9.36"/>
    <n v="722"/>
    <n v="121"/>
    <n v="0"/>
    <n v="0"/>
    <n v="6294.4747081712067"/>
    <n v="681.71206225680942"/>
    <n v="97.43"/>
    <n v="100"/>
    <n v="97.26"/>
    <n v="10.08"/>
    <n v="10.714285714285699"/>
    <n v="100"/>
    <n v="40.630000000000003"/>
    <n v="21.4"/>
    <n v="44.6"/>
    <n v="25.3"/>
    <s v=""/>
    <s v=""/>
    <n v="0"/>
    <m/>
    <s v=""/>
    <n v="5.0999999999999996"/>
    <n v="98"/>
    <n v="98"/>
    <n v="83.2"/>
    <n v="9.8000000000000007"/>
    <n v="0"/>
    <n v="0"/>
    <n v="3"/>
    <n v="58.310887298808026"/>
    <n v="19"/>
    <n v="15"/>
    <n v="707.56"/>
    <n v="707.56"/>
  </r>
  <r>
    <x v="8"/>
    <x v="5"/>
    <n v="355400310"/>
    <s v="Tatuí"/>
    <n v="1.2541664361551199"/>
    <n v="113814"/>
    <n v="109684"/>
    <n v="4130"/>
    <n v="217.136"/>
    <n v="96.37"/>
    <n v="1.0593518"/>
    <n v="0.9038931"/>
    <n v="0.15545869999999989"/>
    <n v="0"/>
    <n v="0.44292769999999998"/>
    <n v="0.16648339999999998"/>
    <n v="0.4291876"/>
    <n v="2.075310000000001E-2"/>
    <n v="0.38345978402083331"/>
    <n v="98"/>
    <n v="33.33"/>
    <n v="66.67"/>
    <n v="100.05"/>
    <n v="5979"/>
    <n v="2018"/>
    <n v="7"/>
    <n v="1"/>
    <n v="1310.605725130476"/>
    <n v="199.50023722916336"/>
    <n v="96.71"/>
    <n v="100"/>
    <n v="89.01"/>
    <n v="45.5"/>
    <s v=""/>
    <n v="100"/>
    <n v="62.31"/>
    <n v="22.4"/>
    <n v="92.2"/>
    <n v="21.6"/>
    <s v=""/>
    <s v=""/>
    <n v="0"/>
    <m/>
    <s v=""/>
    <n v="10"/>
    <n v="93"/>
    <n v="79.05"/>
    <n v="66.2"/>
    <n v="7.5"/>
    <n v="1"/>
    <n v="1"/>
    <n v="54"/>
    <n v="115.52710830712091"/>
    <n v="41"/>
    <n v="82"/>
    <n v="5560.47"/>
    <n v="4726.3995000000004"/>
  </r>
  <r>
    <x v="15"/>
    <x v="5"/>
    <n v="35541022"/>
    <s v="Taubaté"/>
    <n v="1.1642636770526"/>
    <n v="293782"/>
    <n v="287742"/>
    <n v="6040"/>
    <n v="469.36"/>
    <n v="97.94"/>
    <n v="0.86528430000000045"/>
    <n v="0.80551920000000043"/>
    <n v="5.9765100000000043E-2"/>
    <n v="7.0000000000000007E-2"/>
    <n v="0.50218280000000015"/>
    <n v="4.7363599999999999E-2"/>
    <n v="0.27156879999999978"/>
    <n v="4.4169100000000072E-2"/>
    <n v="1.0234766435185185"/>
    <n v="53"/>
    <n v="36"/>
    <n v="64"/>
    <n v="266.23"/>
    <n v="15974"/>
    <n v="4152"/>
    <n v="36"/>
    <n v="1"/>
    <n v="1003.6748337202415"/>
    <n v="101.97765690205661"/>
    <n v="100"/>
    <n v="100"/>
    <n v="96.58"/>
    <n v="38.54"/>
    <s v=""/>
    <n v="100"/>
    <n v="21.37"/>
    <n v="9.3000000000000007"/>
    <n v="26"/>
    <n v="6.3"/>
    <n v="3"/>
    <s v=""/>
    <n v="0"/>
    <m/>
    <n v="0"/>
    <n v="9.6"/>
    <n v="93"/>
    <n v="93"/>
    <n v="74"/>
    <n v="8.1999999999999993"/>
    <n v="1"/>
    <n v="1"/>
    <n v="304"/>
    <n v="49.048505716185105"/>
    <n v="63"/>
    <n v="112"/>
    <n v="14855.82"/>
    <n v="14855.82"/>
  </r>
  <r>
    <x v="14"/>
    <x v="5"/>
    <n v="355420114"/>
    <s v="Tejupá"/>
    <n v="-0.79060254970033705"/>
    <n v="4721"/>
    <n v="3354"/>
    <n v="1367"/>
    <n v="15.930999999999999"/>
    <n v="71.040000000000006"/>
    <n v="2.3099700000000001E-2"/>
    <n v="2.1016400000000001E-2"/>
    <n v="2.0833000000000002E-3"/>
    <n v="0"/>
    <n v="2.0833000000000002E-3"/>
    <n v="2.0829999999999999E-4"/>
    <n v="2.08081E-2"/>
    <n v="0"/>
    <n v="9.5652034958964641E-3"/>
    <n v="1"/>
    <n v="93.33"/>
    <n v="6.67"/>
    <n v="2.16"/>
    <n v="166"/>
    <n v="166"/>
    <n v="0"/>
    <n v="0"/>
    <n v="22377.801313281085"/>
    <n v="2671.9762762126661"/>
    <m/>
    <n v="94.74"/>
    <m/>
    <m/>
    <n v="69.958847736625501"/>
    <m/>
    <n v="1.54"/>
    <n v="0.7"/>
    <n v="1.9"/>
    <n v="0.5"/>
    <n v="4"/>
    <n v="7.10659898477157"/>
    <n v="0"/>
    <m/>
    <n v="160"/>
    <n v="7.6"/>
    <n v="100"/>
    <n v="0"/>
    <n v="0"/>
    <n v="1.5"/>
    <n v="0"/>
    <n v="0"/>
    <n v="0"/>
    <n v="20.909121283807643"/>
    <n v="14"/>
    <n v="1"/>
    <n v="166"/>
    <n v="0"/>
  </r>
  <r>
    <x v="13"/>
    <x v="5"/>
    <n v="355430022"/>
    <s v="Teodoro Sampaio"/>
    <n v="0.52897772629572104"/>
    <n v="21930"/>
    <n v="17973"/>
    <n v="3957"/>
    <n v="14.087999999999999"/>
    <n v="81.96"/>
    <n v="0.23453039999999997"/>
    <n v="0.13322219999999999"/>
    <n v="0.1013082"/>
    <n v="0.03"/>
    <n v="5.6958899999999993E-2"/>
    <n v="0.14024739999999999"/>
    <n v="3.7249999999999998E-2"/>
    <n v="7.4099999999999999E-5"/>
    <n v="5.6961626701388879E-2"/>
    <n v="0"/>
    <n v="12.9"/>
    <n v="87.1"/>
    <n v="12.89"/>
    <n v="994"/>
    <n v="189"/>
    <n v="0"/>
    <n v="0"/>
    <n v="16623.627906976744"/>
    <n v="2329.6087551299588"/>
    <n v="85.33"/>
    <n v="100"/>
    <n v="83.35"/>
    <n v="20.38"/>
    <n v="28.125"/>
    <n v="100"/>
    <n v="3.98"/>
    <n v="2"/>
    <n v="3.1"/>
    <n v="6.3"/>
    <n v="0"/>
    <s v=""/>
    <n v="0"/>
    <m/>
    <n v="0"/>
    <n v="7.8"/>
    <n v="97"/>
    <n v="97"/>
    <n v="81"/>
    <n v="10"/>
    <n v="0"/>
    <n v="0"/>
    <n v="0"/>
    <n v="100.06736692898939"/>
    <n v="4"/>
    <n v="27"/>
    <n v="964.18"/>
    <n v="964.18"/>
  </r>
  <r>
    <x v="9"/>
    <x v="5"/>
    <n v="355440912"/>
    <s v="Terra Roxa"/>
    <n v="0.84401503199105199"/>
    <n v="8820"/>
    <n v="8456"/>
    <n v="364"/>
    <n v="40.110999999999997"/>
    <n v="95.87"/>
    <n v="0.14489300000000002"/>
    <n v="8.6330000000000004E-2"/>
    <n v="5.8563000000000011E-2"/>
    <n v="0"/>
    <n v="2.6610999999999999E-2"/>
    <n v="2.5989999999999997E-4"/>
    <n v="0.10749199999999999"/>
    <n v="1.0530100000000001E-2"/>
    <n v="1.8528890624999999E-2"/>
    <n v="1"/>
    <n v="55.17"/>
    <n v="44.83"/>
    <n v="6.07"/>
    <n v="468"/>
    <n v="190"/>
    <n v="3"/>
    <n v="0"/>
    <n v="9510.8571428571431"/>
    <n v="1108.4081632653058"/>
    <n v="80.67"/>
    <n v="95.32"/>
    <n v="86.13"/>
    <n v="43.65"/>
    <n v="14.0958008018569"/>
    <n v="84.63"/>
    <n v="15.09"/>
    <n v="5.4"/>
    <n v="13.3"/>
    <n v="18.899999999999999"/>
    <n v="100"/>
    <s v=""/>
    <n v="0"/>
    <m/>
    <n v="0"/>
    <n v="8"/>
    <n v="99"/>
    <n v="99"/>
    <n v="59.4"/>
    <n v="7.4"/>
    <n v="1"/>
    <n v="0"/>
    <n v="3"/>
    <n v="145.71838404383695"/>
    <n v="16"/>
    <n v="13"/>
    <n v="463.32"/>
    <n v="463.32"/>
  </r>
  <r>
    <x v="6"/>
    <x v="5"/>
    <n v="35545085"/>
    <s v="Tietê"/>
    <m/>
    <m/>
    <m/>
    <m/>
    <m/>
    <m/>
    <n v="0"/>
    <n v="0"/>
    <n v="0"/>
    <n v="0"/>
    <n v="0"/>
    <n v="0"/>
    <n v="0"/>
    <n v="0"/>
    <n v="0"/>
    <n v="0"/>
    <n v="0"/>
    <n v="0"/>
    <m/>
    <s v=""/>
    <m/>
    <m/>
    <m/>
    <s v=""/>
    <s v=""/>
    <m/>
    <m/>
    <m/>
    <m/>
    <n v="92.592592592592595"/>
    <m/>
    <m/>
    <m/>
    <m/>
    <m/>
    <s v=""/>
    <s v=""/>
    <m/>
    <m/>
    <s v=""/>
    <m/>
    <m/>
    <m/>
    <m/>
    <m/>
    <m/>
    <m/>
    <n v="0"/>
    <m/>
    <n v="0"/>
    <n v="0"/>
    <m/>
    <m/>
  </r>
  <r>
    <x v="8"/>
    <x v="5"/>
    <n v="355450810"/>
    <s v="Tietê"/>
    <n v="1.32681481931998"/>
    <n v="39031"/>
    <n v="35575"/>
    <n v="3456"/>
    <n v="99.44"/>
    <n v="91.15"/>
    <n v="0.1095727"/>
    <n v="6.7258100000000001E-2"/>
    <n v="4.2314600000000001E-2"/>
    <n v="0"/>
    <n v="5.3865000000000007E-3"/>
    <n v="4.4380499999999996E-2"/>
    <n v="4.6953799999999997E-2"/>
    <n v="1.2851899999999999E-2"/>
    <n v="0.11800173564351851"/>
    <n v="33"/>
    <n v="19.05"/>
    <n v="80.95"/>
    <n v="29.23"/>
    <n v="1973"/>
    <n v="1284"/>
    <n v="8"/>
    <n v="0"/>
    <n v="3005.6601163177988"/>
    <n v="428.2257692603315"/>
    <n v="99.32"/>
    <n v="100"/>
    <n v="89.97"/>
    <n v="40"/>
    <s v=""/>
    <n v="98.96"/>
    <n v="8.18"/>
    <n v="2.9"/>
    <n v="8.3000000000000007"/>
    <n v="8"/>
    <n v="0"/>
    <n v="0.226142017186793"/>
    <n v="0"/>
    <m/>
    <n v="0"/>
    <n v="9.5"/>
    <n v="97"/>
    <n v="38.799999999999997"/>
    <n v="34.9"/>
    <n v="4.8"/>
    <n v="0"/>
    <n v="0"/>
    <n v="40"/>
    <n v="4.2372258109024141"/>
    <n v="8"/>
    <n v="34"/>
    <n v="1913.81"/>
    <n v="765.524"/>
  </r>
  <r>
    <x v="14"/>
    <x v="5"/>
    <n v="355460714"/>
    <s v="Timburi"/>
    <n v="-0.399555227410608"/>
    <n v="2595"/>
    <n v="1960"/>
    <n v="635"/>
    <n v="13.157999999999999"/>
    <n v="75.53"/>
    <n v="2.1436700000000003E-2"/>
    <n v="8.936700000000004E-3"/>
    <n v="1.2500000000000001E-2"/>
    <n v="0.06"/>
    <n v="1.2500000000000001E-2"/>
    <n v="0"/>
    <n v="8.936700000000004E-3"/>
    <n v="0"/>
    <n v="4.5594960937499996E-3"/>
    <n v="6"/>
    <n v="83.33"/>
    <n v="16.670000000000002"/>
    <n v="1.37"/>
    <n v="106"/>
    <n v="21"/>
    <n v="0"/>
    <n v="0"/>
    <n v="27586.404624277457"/>
    <n v="3159.6763005780349"/>
    <n v="67.47"/>
    <n v="92.63"/>
    <n v="64.47"/>
    <n v="16.07"/>
    <n v="55.825000000000003"/>
    <n v="92.77"/>
    <n v="2.12"/>
    <n v="0.9"/>
    <n v="1.2"/>
    <n v="4.8"/>
    <n v="10"/>
    <s v=""/>
    <n v="0"/>
    <m/>
    <n v="0"/>
    <n v="9"/>
    <n v="100"/>
    <n v="100"/>
    <n v="80.2"/>
    <n v="10"/>
    <n v="0"/>
    <n v="0"/>
    <n v="2"/>
    <n v="285.11922661409784"/>
    <n v="10"/>
    <n v="2"/>
    <n v="106"/>
    <n v="106"/>
  </r>
  <r>
    <x v="8"/>
    <x v="5"/>
    <n v="355465610"/>
    <s v="Torre de Pedra"/>
    <n v="0.33868273672614801"/>
    <n v="2286"/>
    <n v="1560"/>
    <n v="726"/>
    <n v="32.061999999999998"/>
    <n v="68.239999999999995"/>
    <n v="1.7511200000000001E-2"/>
    <n v="1.7511200000000001E-2"/>
    <n v="0"/>
    <n v="0"/>
    <n v="1.7511200000000001E-2"/>
    <n v="0"/>
    <n v="0"/>
    <n v="0"/>
    <n v="5.3863875E-3"/>
    <n v="0"/>
    <n v="100"/>
    <n v="0"/>
    <n v="1.08"/>
    <n v="84"/>
    <n v="35"/>
    <n v="0"/>
    <n v="0"/>
    <n v="9104.8818897637793"/>
    <n v="1379.5275590551178"/>
    <n v="90.48"/>
    <n v="100"/>
    <n v="56.17"/>
    <n v="31.58"/>
    <n v="20.118343195266299"/>
    <n v="100"/>
    <n v="7.3"/>
    <n v="2.7"/>
    <n v="12.5"/>
    <n v="0"/>
    <s v=""/>
    <s v=""/>
    <n v="0"/>
    <m/>
    <s v=""/>
    <n v="7.5"/>
    <n v="96"/>
    <n v="96"/>
    <n v="58.3"/>
    <n v="7"/>
    <n v="0"/>
    <n v="0"/>
    <n v="19"/>
    <n v="334.17573466446669"/>
    <n v="2"/>
    <n v="0"/>
    <n v="80.64"/>
    <n v="80.64"/>
  </r>
  <r>
    <x v="6"/>
    <x v="5"/>
    <n v="35547065"/>
    <s v="Torrinha"/>
    <m/>
    <m/>
    <m/>
    <m/>
    <m/>
    <m/>
    <n v="0"/>
    <n v="0"/>
    <n v="0"/>
    <n v="0"/>
    <n v="0"/>
    <n v="0"/>
    <n v="0"/>
    <n v="0"/>
    <n v="0"/>
    <n v="3"/>
    <n v="0"/>
    <n v="0"/>
    <m/>
    <s v=""/>
    <m/>
    <m/>
    <m/>
    <s v=""/>
    <s v=""/>
    <m/>
    <m/>
    <m/>
    <m/>
    <s v=""/>
    <m/>
    <m/>
    <m/>
    <m/>
    <m/>
    <s v=""/>
    <s v=""/>
    <m/>
    <m/>
    <s v=""/>
    <m/>
    <m/>
    <m/>
    <m/>
    <m/>
    <m/>
    <m/>
    <n v="0"/>
    <m/>
    <n v="0"/>
    <n v="0"/>
    <m/>
    <m/>
  </r>
  <r>
    <x v="7"/>
    <x v="5"/>
    <n v="355470613"/>
    <s v="Torrinha"/>
    <n v="0.48540011472022498"/>
    <n v="9520"/>
    <n v="8211"/>
    <n v="1309"/>
    <n v="30.594000000000001"/>
    <n v="86.25"/>
    <n v="4.06433E-2"/>
    <n v="3.7693500000000005E-2"/>
    <n v="2.9497999999999985E-3"/>
    <n v="0"/>
    <n v="2.5000000000000001E-2"/>
    <n v="1.1989300000000001E-2"/>
    <n v="1.2281000000000002E-3"/>
    <n v="2.4258999999999991E-3"/>
    <n v="2.2364562500000001E-2"/>
    <n v="7"/>
    <n v="43.33"/>
    <n v="56.67"/>
    <n v="5.86"/>
    <n v="452"/>
    <n v="101"/>
    <n v="0"/>
    <n v="0"/>
    <n v="10103.44537815126"/>
    <n v="1159.4117647058827"/>
    <n v="90.21"/>
    <n v="85.09"/>
    <n v="87.57"/>
    <n v="40.26"/>
    <s v=""/>
    <n v="100"/>
    <n v="2.97"/>
    <n v="1.3"/>
    <n v="3.7"/>
    <n v="0.8"/>
    <n v="0"/>
    <s v=""/>
    <n v="0"/>
    <m/>
    <n v="0"/>
    <n v="9.1999999999999993"/>
    <n v="96"/>
    <n v="96"/>
    <n v="77.7"/>
    <n v="8.1999999999999993"/>
    <n v="0"/>
    <n v="0"/>
    <n v="1"/>
    <n v="111.78398862038996"/>
    <n v="13"/>
    <n v="17"/>
    <n v="433.92"/>
    <n v="433.92"/>
  </r>
  <r>
    <x v="7"/>
    <x v="5"/>
    <n v="355475513"/>
    <s v="Trabiju"/>
    <n v="1.0446397566629999"/>
    <n v="1621"/>
    <n v="1505"/>
    <n v="116"/>
    <n v="25.576000000000001"/>
    <n v="92.84"/>
    <n v="7.7170799999999998E-2"/>
    <n v="6.84694E-2"/>
    <n v="8.701399999999998E-3"/>
    <n v="0"/>
    <n v="7.3703999999999992E-3"/>
    <n v="3.4489999999999998E-3"/>
    <n v="6.5557400000000002E-2"/>
    <n v="7.94E-4"/>
    <n v="4.2213541666666667E-3"/>
    <n v="0"/>
    <n v="46.67"/>
    <n v="53.33"/>
    <n v="1.07"/>
    <n v="83"/>
    <n v="10"/>
    <n v="0"/>
    <n v="0"/>
    <n v="14396.446637877852"/>
    <n v="1750.9191856878476"/>
    <n v="100"/>
    <n v="91.83"/>
    <n v="100"/>
    <n v="28.89"/>
    <n v="0.41666666666666702"/>
    <n v="100"/>
    <n v="19.79"/>
    <n v="10.4"/>
    <n v="22.8"/>
    <n v="9.6999999999999993"/>
    <s v=""/>
    <s v=""/>
    <n v="0"/>
    <m/>
    <s v=""/>
    <n v="8.1"/>
    <n v="90"/>
    <n v="90"/>
    <n v="88"/>
    <n v="9.8000000000000007"/>
    <n v="0"/>
    <n v="0"/>
    <n v="1"/>
    <n v="165.82356570018507"/>
    <n v="7"/>
    <n v="8"/>
    <n v="74.7"/>
    <n v="74.7"/>
  </r>
  <r>
    <x v="15"/>
    <x v="5"/>
    <n v="35548052"/>
    <s v="Tremembé"/>
    <n v="1.4363555940985799"/>
    <n v="43736"/>
    <n v="40116"/>
    <n v="3620"/>
    <n v="227.29400000000001"/>
    <n v="91.72"/>
    <n v="0.387762"/>
    <n v="0.37285269999999998"/>
    <n v="1.4909300000000004E-2"/>
    <n v="1.17"/>
    <n v="8.5068999999999995E-3"/>
    <n v="2.7777799999999998E-2"/>
    <n v="0.33090220000000009"/>
    <n v="2.0575100000000002E-2"/>
    <n v="0.13168043991666667"/>
    <n v="51"/>
    <n v="72.73"/>
    <n v="27.27"/>
    <n v="32.380000000000003"/>
    <n v="2185"/>
    <n v="718"/>
    <n v="4"/>
    <n v="0"/>
    <n v="2091.0554234497895"/>
    <n v="216.31607828790931"/>
    <n v="98.91"/>
    <n v="100"/>
    <n v="79.680000000000007"/>
    <n v="37.31"/>
    <s v=""/>
    <n v="100"/>
    <n v="30.77"/>
    <n v="13.4"/>
    <n v="38.799999999999997"/>
    <n v="5"/>
    <n v="0"/>
    <s v=""/>
    <n v="0"/>
    <m/>
    <n v="0"/>
    <n v="9.6"/>
    <n v="85"/>
    <n v="85"/>
    <n v="67.099999999999994"/>
    <n v="7.1"/>
    <n v="0"/>
    <n v="0"/>
    <n v="37"/>
    <n v="6.8347280778341917"/>
    <n v="32"/>
    <n v="12"/>
    <n v="1857.25"/>
    <n v="1857.25"/>
  </r>
  <r>
    <x v="10"/>
    <x v="5"/>
    <n v="355490415"/>
    <s v="Três Fronteiras"/>
    <m/>
    <m/>
    <m/>
    <m/>
    <m/>
    <m/>
    <n v="1.4699000000000001E-3"/>
    <n v="1.1600000000000001E-5"/>
    <n v="1.4583E-3"/>
    <n v="0"/>
    <n v="0"/>
    <n v="0"/>
    <n v="1.4699000000000001E-3"/>
    <n v="0"/>
    <n v="0"/>
    <n v="0"/>
    <n v="50"/>
    <n v="50"/>
    <m/>
    <s v=""/>
    <m/>
    <m/>
    <m/>
    <s v=""/>
    <s v=""/>
    <m/>
    <m/>
    <m/>
    <m/>
    <n v="66.225165562913901"/>
    <m/>
    <m/>
    <m/>
    <m/>
    <m/>
    <s v=""/>
    <s v=""/>
    <m/>
    <m/>
    <s v=""/>
    <m/>
    <m/>
    <m/>
    <m/>
    <m/>
    <m/>
    <m/>
    <n v="1"/>
    <m/>
    <n v="1"/>
    <n v="1"/>
    <m/>
    <m/>
  </r>
  <r>
    <x v="16"/>
    <x v="5"/>
    <n v="355490418"/>
    <s v="Três Fronteiras"/>
    <n v="0.30174317692244201"/>
    <n v="5492"/>
    <n v="4768"/>
    <n v="724"/>
    <n v="35.966000000000001"/>
    <n v="86.82"/>
    <n v="2.2744000000000007E-2"/>
    <n v="2.1694400000000006E-2"/>
    <n v="1.0495999999999999E-3"/>
    <n v="0.04"/>
    <n v="0"/>
    <n v="5.6849999999999999E-4"/>
    <n v="2.1972200000000008E-2"/>
    <n v="2.0330000000000001E-4"/>
    <n v="1.3262321875000002E-2"/>
    <n v="0"/>
    <n v="53.33"/>
    <n v="46.67"/>
    <n v="3.39"/>
    <n v="262"/>
    <n v="73"/>
    <n v="0"/>
    <n v="0"/>
    <n v="6488.6525855790242"/>
    <n v="516.79533867443536"/>
    <n v="92.73"/>
    <n v="84.72"/>
    <n v="83.23"/>
    <n v="16.829999999999998"/>
    <s v=""/>
    <n v="100"/>
    <n v="6.92"/>
    <n v="2.1"/>
    <n v="8.3000000000000007"/>
    <n v="2.8"/>
    <n v="0"/>
    <s v=""/>
    <n v="0"/>
    <m/>
    <n v="0"/>
    <n v="9"/>
    <n v="90"/>
    <n v="90"/>
    <n v="72.099999999999994"/>
    <n v="8"/>
    <n v="0"/>
    <n v="0"/>
    <n v="1"/>
    <n v="0"/>
    <n v="8"/>
    <n v="7"/>
    <n v="235.8"/>
    <n v="235.8"/>
  </r>
  <r>
    <x v="6"/>
    <x v="5"/>
    <n v="35549535"/>
    <s v="Tuiuti"/>
    <n v="1.42873122062164"/>
    <n v="6268"/>
    <n v="3271"/>
    <n v="2997"/>
    <n v="49.561"/>
    <n v="52.19"/>
    <n v="2.1976100000000002E-2"/>
    <n v="1.7736999999999999E-2"/>
    <n v="4.2391000000000017E-3"/>
    <n v="0"/>
    <n v="0"/>
    <n v="0"/>
    <n v="1.5137199999999998E-2"/>
    <n v="6.8388999999999985E-3"/>
    <n v="1.423752547169811E-2"/>
    <n v="23"/>
    <n v="46.38"/>
    <n v="53.62"/>
    <n v="2.29"/>
    <n v="177"/>
    <n v="177"/>
    <n v="1"/>
    <n v="0"/>
    <n v="7647.5303126994258"/>
    <n v="1006.253988513082"/>
    <m/>
    <m/>
    <m/>
    <m/>
    <n v="42.532374100719402"/>
    <m/>
    <n v="3.79"/>
    <n v="1.4"/>
    <n v="4.7"/>
    <n v="2.1"/>
    <n v="0"/>
    <s v=""/>
    <n v="0"/>
    <m/>
    <n v="0"/>
    <n v="9.8000000000000007"/>
    <n v="70"/>
    <n v="0"/>
    <n v="0"/>
    <n v="1"/>
    <n v="0"/>
    <n v="0"/>
    <n v="10"/>
    <n v="0"/>
    <n v="32"/>
    <n v="37"/>
    <n v="123.9"/>
    <n v="0"/>
  </r>
  <r>
    <x v="0"/>
    <x v="5"/>
    <n v="355500020"/>
    <s v="Tupã"/>
    <n v="-8.9557444113996798E-2"/>
    <n v="63111"/>
    <n v="60580"/>
    <n v="2531"/>
    <n v="100.318"/>
    <n v="95.99"/>
    <n v="0.22300250000000005"/>
    <n v="1.09861E-2"/>
    <n v="0.21201640000000005"/>
    <n v="0"/>
    <n v="0.20058980000000004"/>
    <n v="6.5714000000000007E-3"/>
    <n v="1.1020800000000001E-2"/>
    <n v="4.8205000000000001E-3"/>
    <n v="0.18822811922916666"/>
    <n v="3"/>
    <n v="15"/>
    <n v="85"/>
    <n v="50.41"/>
    <n v="3403"/>
    <n v="510"/>
    <n v="0"/>
    <n v="0"/>
    <n v="2358.5416171507345"/>
    <n v="269.83315111470256"/>
    <n v="97.98"/>
    <n v="100"/>
    <n v="97.1"/>
    <n v="19.25"/>
    <n v="100"/>
    <n v="100"/>
    <n v="11.97"/>
    <n v="5.3"/>
    <n v="1.7"/>
    <n v="41.4"/>
    <n v="0"/>
    <s v=""/>
    <n v="0"/>
    <m/>
    <n v="0"/>
    <n v="7.1"/>
    <n v="100"/>
    <n v="100"/>
    <n v="85"/>
    <n v="9.5"/>
    <n v="0"/>
    <n v="0"/>
    <n v="3"/>
    <n v="106.78532029281112"/>
    <n v="9"/>
    <n v="51"/>
    <n v="3403"/>
    <n v="3403"/>
  </r>
  <r>
    <x v="1"/>
    <x v="5"/>
    <n v="355500021"/>
    <s v="Tupã"/>
    <m/>
    <m/>
    <m/>
    <m/>
    <m/>
    <m/>
    <n v="2.7273900000000004E-2"/>
    <n v="1.5666700000000002E-2"/>
    <n v="1.1607200000000002E-2"/>
    <n v="0"/>
    <n v="0"/>
    <n v="9.634199999999999E-3"/>
    <n v="1.5666700000000002E-2"/>
    <n v="1.9729999999999999E-3"/>
    <n v="0"/>
    <n v="8"/>
    <n v="39.130000000000003"/>
    <n v="60.87"/>
    <m/>
    <s v=""/>
    <m/>
    <m/>
    <m/>
    <s v=""/>
    <s v=""/>
    <m/>
    <m/>
    <m/>
    <m/>
    <n v="0"/>
    <m/>
    <m/>
    <m/>
    <m/>
    <m/>
    <s v=""/>
    <s v=""/>
    <m/>
    <m/>
    <s v=""/>
    <m/>
    <m/>
    <m/>
    <m/>
    <m/>
    <m/>
    <m/>
    <n v="3"/>
    <m/>
    <n v="9"/>
    <n v="14"/>
    <m/>
    <m/>
  </r>
  <r>
    <x v="0"/>
    <x v="5"/>
    <n v="355510920"/>
    <s v="Tupi Paulista"/>
    <n v="0.64556346541930798"/>
    <n v="14762"/>
    <n v="11594"/>
    <n v="3168"/>
    <n v="60.338999999999999"/>
    <n v="78.540000000000006"/>
    <n v="0.12566370000000004"/>
    <n v="5.2903000000000004E-3"/>
    <n v="0.12037340000000003"/>
    <n v="0"/>
    <n v="4.7222000000000002E-3"/>
    <n v="4.1669999999999999E-4"/>
    <n v="7.2767200000000018E-2"/>
    <n v="4.7757599999999997E-2"/>
    <n v="4.4679123678240742E-2"/>
    <n v="1"/>
    <n v="8.57"/>
    <n v="91.43"/>
    <n v="8.33"/>
    <n v="643"/>
    <n v="156"/>
    <n v="1"/>
    <n v="0"/>
    <n v="3717.1548570654381"/>
    <n v="448.62213792169075"/>
    <n v="99.43"/>
    <n v="78.53"/>
    <n v="99.43"/>
    <n v="9.86"/>
    <s v=""/>
    <n v="100"/>
    <n v="17.45"/>
    <n v="7.2"/>
    <n v="1"/>
    <n v="57.3"/>
    <n v="0"/>
    <s v=""/>
    <n v="0"/>
    <m/>
    <n v="0"/>
    <n v="7.3"/>
    <n v="100"/>
    <n v="100"/>
    <n v="75.7"/>
    <n v="8.1"/>
    <n v="0"/>
    <n v="0"/>
    <n v="3"/>
    <n v="11.190908836994623"/>
    <n v="3"/>
    <n v="32"/>
    <n v="643"/>
    <n v="643"/>
  </r>
  <r>
    <x v="12"/>
    <x v="5"/>
    <n v="355520819"/>
    <s v="Turiúba"/>
    <n v="6.25197388985477E-2"/>
    <n v="1926"/>
    <n v="1604"/>
    <n v="322"/>
    <n v="12.581"/>
    <n v="83.28"/>
    <n v="6.1623399999999995E-2"/>
    <n v="5.6079199999999996E-2"/>
    <n v="5.5441999999999991E-3"/>
    <n v="0"/>
    <n v="5.0926000000000001E-3"/>
    <n v="0"/>
    <n v="5.6079199999999996E-2"/>
    <n v="4.5159999999999997E-4"/>
    <n v="3.9869203124999995E-3"/>
    <n v="6"/>
    <n v="40"/>
    <n v="60"/>
    <n v="1.1499999999999999"/>
    <n v="89"/>
    <n v="15"/>
    <n v="0"/>
    <n v="0"/>
    <n v="18338.691588785048"/>
    <n v="1309.9065420560739"/>
    <n v="79.489999999999995"/>
    <n v="96.07"/>
    <n v="77.8"/>
    <n v="17.559999999999999"/>
    <n v="100"/>
    <n v="97.08"/>
    <n v="17.61"/>
    <n v="5.5"/>
    <n v="20.8"/>
    <n v="6.9"/>
    <s v=""/>
    <s v=""/>
    <n v="0"/>
    <m/>
    <s v=""/>
    <n v="9.1"/>
    <n v="97"/>
    <n v="97"/>
    <n v="83.1"/>
    <n v="9.6999999999999993"/>
    <n v="0"/>
    <n v="0"/>
    <n v="0"/>
    <n v="125.41008116775598"/>
    <n v="6"/>
    <n v="9"/>
    <n v="86.33"/>
    <n v="86.33"/>
  </r>
  <r>
    <x v="10"/>
    <x v="5"/>
    <n v="355530715"/>
    <s v="Turmalina"/>
    <n v="-1.4930442913050499"/>
    <n v="1885"/>
    <n v="1389"/>
    <n v="496"/>
    <n v="12.792"/>
    <n v="73.69"/>
    <n v="7.7901100000000029E-2"/>
    <n v="7.2874600000000025E-2"/>
    <n v="5.0265000000000006E-3"/>
    <n v="0"/>
    <n v="0"/>
    <n v="0"/>
    <n v="7.7828300000000031E-2"/>
    <n v="7.2800000000000008E-5"/>
    <n v="4.2338867187499997E-3"/>
    <n v="1"/>
    <n v="90.38"/>
    <n v="9.6199999999999992"/>
    <n v="0.94"/>
    <n v="72"/>
    <n v="14"/>
    <n v="0"/>
    <n v="0"/>
    <n v="18737.570291777189"/>
    <n v="2007.5968169761272"/>
    <n v="86.25"/>
    <n v="71.11"/>
    <n v="83.54"/>
    <n v="11.19"/>
    <s v=""/>
    <n v="100"/>
    <n v="21.64"/>
    <n v="7"/>
    <n v="30.4"/>
    <n v="4.2"/>
    <n v="0"/>
    <s v=""/>
    <n v="0"/>
    <m/>
    <n v="0"/>
    <n v="8.6999999999999993"/>
    <n v="96"/>
    <n v="96"/>
    <n v="80.599999999999994"/>
    <n v="9.6"/>
    <n v="0"/>
    <n v="0"/>
    <n v="23"/>
    <n v="0"/>
    <n v="47"/>
    <n v="5"/>
    <n v="69.12"/>
    <n v="69.12"/>
  </r>
  <r>
    <x v="2"/>
    <x v="5"/>
    <n v="355535616"/>
    <s v="Ubarana"/>
    <m/>
    <m/>
    <m/>
    <m/>
    <m/>
    <m/>
    <n v="0.12546299999999999"/>
    <n v="0.12546299999999999"/>
    <n v="0"/>
    <n v="0"/>
    <n v="0"/>
    <n v="0"/>
    <n v="0.12546299999999999"/>
    <n v="0"/>
    <n v="0"/>
    <n v="0"/>
    <n v="100"/>
    <n v="0"/>
    <m/>
    <s v=""/>
    <m/>
    <m/>
    <m/>
    <s v=""/>
    <s v=""/>
    <m/>
    <m/>
    <m/>
    <m/>
    <n v="50"/>
    <m/>
    <m/>
    <m/>
    <m/>
    <m/>
    <s v=""/>
    <s v=""/>
    <m/>
    <m/>
    <s v=""/>
    <m/>
    <m/>
    <m/>
    <m/>
    <m/>
    <m/>
    <m/>
    <n v="0"/>
    <m/>
    <n v="1"/>
    <n v="0"/>
    <m/>
    <m/>
  </r>
  <r>
    <x v="12"/>
    <x v="5"/>
    <n v="355535619"/>
    <s v="Ubarana"/>
    <n v="1.7555020484080399"/>
    <n v="5691"/>
    <n v="5240"/>
    <n v="451"/>
    <n v="27.068999999999999"/>
    <n v="92.08"/>
    <n v="2.1194000000000001E-2"/>
    <n v="1.21528E-2"/>
    <n v="9.041200000000001E-3"/>
    <n v="0"/>
    <n v="8.8193999999999998E-3"/>
    <n v="1.505E-4"/>
    <n v="1.21528E-2"/>
    <n v="7.1300000000000012E-5"/>
    <n v="1.2796237820512823E-2"/>
    <n v="0"/>
    <n v="11.11"/>
    <n v="88.89"/>
    <n v="3.79"/>
    <n v="292"/>
    <n v="94"/>
    <n v="0"/>
    <n v="0"/>
    <n v="8699.9683711122834"/>
    <n v="720.37954665260918"/>
    <m/>
    <n v="89.49"/>
    <m/>
    <m/>
    <s v=""/>
    <m/>
    <n v="25.73"/>
    <n v="9.3000000000000007"/>
    <n v="31.3"/>
    <n v="7"/>
    <s v=""/>
    <s v=""/>
    <n v="0"/>
    <m/>
    <s v=""/>
    <n v="5.0999999999999996"/>
    <n v="100"/>
    <n v="100"/>
    <n v="67.8"/>
    <n v="7.9"/>
    <n v="0"/>
    <n v="0"/>
    <n v="1"/>
    <n v="70.333172345176948"/>
    <n v="1"/>
    <n v="8"/>
    <n v="292"/>
    <n v="292"/>
  </r>
  <r>
    <x v="21"/>
    <x v="5"/>
    <n v="35554063"/>
    <s v="Ubatuba"/>
    <n v="1.3897698053880101"/>
    <n v="83890"/>
    <n v="81905"/>
    <n v="1985"/>
    <n v="117.803"/>
    <n v="97.63"/>
    <n v="0.81457239999999997"/>
    <n v="0.80955619999999995"/>
    <n v="5.0162000000000002E-3"/>
    <n v="0"/>
    <n v="0.80138899999999991"/>
    <n v="3.3995000000000002E-3"/>
    <n v="1.1569999999999999E-4"/>
    <n v="9.6682000000000018E-3"/>
    <n v="0.18431856395833335"/>
    <n v="11"/>
    <n v="69.39"/>
    <n v="30.61"/>
    <n v="67.45"/>
    <n v="4552"/>
    <n v="3141"/>
    <n v="17"/>
    <n v="0"/>
    <n v="14792.485397544404"/>
    <n v="1631.4964834902848"/>
    <n v="72.180000000000007"/>
    <n v="97.6"/>
    <n v="29.68"/>
    <n v="32.03"/>
    <s v=""/>
    <n v="73.959999999999994"/>
    <n v="5.64"/>
    <n v="2.1"/>
    <n v="8"/>
    <n v="0.1"/>
    <n v="10"/>
    <s v=""/>
    <n v="0"/>
    <m/>
    <n v="0"/>
    <n v="10"/>
    <n v="47"/>
    <n v="46.06"/>
    <n v="31"/>
    <n v="4.7"/>
    <n v="2"/>
    <n v="0"/>
    <n v="49"/>
    <n v="434.573698274403"/>
    <n v="34"/>
    <n v="15"/>
    <n v="2139.44"/>
    <n v="2096.6511999999998"/>
  </r>
  <r>
    <x v="5"/>
    <x v="5"/>
    <n v="355550517"/>
    <s v="Ubirajara"/>
    <n v="0.63287491433381404"/>
    <n v="4547"/>
    <n v="3335"/>
    <n v="1212"/>
    <n v="16.047999999999998"/>
    <n v="73.349999999999994"/>
    <n v="0.42335960000000006"/>
    <n v="0.42208980000000007"/>
    <n v="1.2698000000000002E-3"/>
    <n v="0"/>
    <n v="0"/>
    <n v="4.9351999999999998E-3"/>
    <n v="0.40998790000000002"/>
    <n v="8.4364999999999996E-3"/>
    <n v="8.2769609375000011E-3"/>
    <n v="3"/>
    <n v="70.59"/>
    <n v="29.41"/>
    <n v="2.39"/>
    <n v="185"/>
    <n v="44"/>
    <n v="0"/>
    <n v="0"/>
    <n v="17963.105344182979"/>
    <n v="1941.9573345062679"/>
    <n v="69.900000000000006"/>
    <n v="72.95"/>
    <n v="66.59"/>
    <n v="14.09"/>
    <n v="0.32"/>
    <n v="95.82"/>
    <n v="30.9"/>
    <n v="16.3"/>
    <n v="38.700000000000003"/>
    <n v="0.5"/>
    <n v="0"/>
    <s v=""/>
    <n v="0"/>
    <m/>
    <n v="0"/>
    <n v="7.1"/>
    <n v="92"/>
    <n v="92"/>
    <n v="76.2"/>
    <n v="8.1"/>
    <n v="0"/>
    <n v="0"/>
    <n v="0"/>
    <n v="0"/>
    <n v="12"/>
    <n v="5"/>
    <n v="170.2"/>
    <n v="170.2"/>
  </r>
  <r>
    <x v="10"/>
    <x v="5"/>
    <n v="355560415"/>
    <s v="Uchoa"/>
    <n v="0.34435550335343301"/>
    <n v="9588"/>
    <n v="8970"/>
    <n v="618"/>
    <n v="38.015999999999998"/>
    <n v="93.55"/>
    <n v="4.796920000000001E-2"/>
    <n v="9.2527999999999985E-3"/>
    <n v="3.8716400000000012E-2"/>
    <n v="0"/>
    <n v="0"/>
    <n v="2.1245400000000001E-2"/>
    <n v="2.6613900000000003E-2"/>
    <n v="1.099E-4"/>
    <n v="2.4968750000000001E-2"/>
    <n v="1"/>
    <n v="42.31"/>
    <n v="57.69"/>
    <n v="6.48"/>
    <n v="500"/>
    <n v="25"/>
    <n v="2"/>
    <n v="0"/>
    <n v="6479.5494367959946"/>
    <n v="690.71339173967465"/>
    <n v="100"/>
    <n v="100"/>
    <n v="100"/>
    <n v="9.06"/>
    <n v="30.769230769230798"/>
    <n v="100"/>
    <n v="7.61"/>
    <n v="2.4"/>
    <n v="2.2000000000000002"/>
    <n v="18.399999999999999"/>
    <n v="3"/>
    <s v=""/>
    <n v="0"/>
    <m/>
    <n v="0"/>
    <n v="10"/>
    <n v="100"/>
    <n v="100"/>
    <n v="95"/>
    <n v="10"/>
    <n v="2"/>
    <n v="0"/>
    <n v="6"/>
    <n v="0"/>
    <n v="11"/>
    <n v="15"/>
    <n v="500"/>
    <n v="500"/>
  </r>
  <r>
    <x v="12"/>
    <x v="5"/>
    <n v="355570319"/>
    <s v="União Paulista"/>
    <n v="1.17950035848315"/>
    <n v="1672"/>
    <n v="1314"/>
    <n v="358"/>
    <n v="21.123999999999999"/>
    <n v="78.59"/>
    <n v="4.1354999999999986E-3"/>
    <n v="0"/>
    <n v="4.1354999999999986E-3"/>
    <n v="0"/>
    <n v="4.0555999999999995E-3"/>
    <n v="0"/>
    <n v="0"/>
    <n v="7.9900000000000004E-5"/>
    <n v="3.3609812500000002E-3"/>
    <n v="2"/>
    <n v="0"/>
    <n v="100"/>
    <n v="0.94"/>
    <n v="73"/>
    <n v="19"/>
    <n v="0"/>
    <n v="0"/>
    <n v="11128.133971291865"/>
    <n v="943.06220095693755"/>
    <n v="77.19"/>
    <n v="76.569999999999993"/>
    <n v="76.34"/>
    <n v="9.9"/>
    <n v="33.676754668383801"/>
    <n v="100"/>
    <n v="2.1800000000000002"/>
    <n v="0.7"/>
    <n v="0"/>
    <n v="8.3000000000000007"/>
    <s v=""/>
    <s v=""/>
    <n v="0"/>
    <m/>
    <s v=""/>
    <n v="9"/>
    <n v="98"/>
    <n v="98"/>
    <n v="74"/>
    <n v="8"/>
    <n v="0"/>
    <n v="0"/>
    <n v="0"/>
    <n v="119.01286268705009"/>
    <n v="0"/>
    <n v="5"/>
    <n v="71.540000000000006"/>
    <n v="71.540000000000006"/>
  </r>
  <r>
    <x v="10"/>
    <x v="5"/>
    <n v="355580215"/>
    <s v="Urânia"/>
    <n v="-0.157752533382749"/>
    <n v="8735"/>
    <n v="7492"/>
    <n v="1243"/>
    <n v="41.74"/>
    <n v="85.77"/>
    <n v="0.16230779999999986"/>
    <n v="0.15980349999999988"/>
    <n v="2.5042999999999997E-3"/>
    <n v="0"/>
    <n v="0"/>
    <n v="1.2300000000000001E-5"/>
    <n v="0.16151649999999987"/>
    <n v="7.7900000000000007E-4"/>
    <n v="2.1105033854166667E-2"/>
    <n v="6"/>
    <n v="84.85"/>
    <n v="15.15"/>
    <n v="5.38"/>
    <n v="415"/>
    <n v="86"/>
    <n v="2"/>
    <n v="0"/>
    <n v="5668.1763022323985"/>
    <n v="505.44247281053237"/>
    <n v="92.78"/>
    <n v="84.16"/>
    <n v="92.18"/>
    <n v="18.18"/>
    <s v=""/>
    <n v="100"/>
    <n v="38.29"/>
    <n v="12"/>
    <n v="52.9"/>
    <n v="1.8"/>
    <n v="0"/>
    <s v=""/>
    <n v="0"/>
    <m/>
    <n v="0"/>
    <n v="7.1"/>
    <n v="99"/>
    <n v="99"/>
    <n v="79.3"/>
    <n v="8.3000000000000007"/>
    <n v="0"/>
    <n v="0"/>
    <n v="5"/>
    <n v="0"/>
    <n v="56"/>
    <n v="10"/>
    <n v="410.85"/>
    <n v="410.85"/>
  </r>
  <r>
    <x v="16"/>
    <x v="5"/>
    <n v="355580218"/>
    <s v="Urânia"/>
    <m/>
    <m/>
    <m/>
    <m/>
    <m/>
    <m/>
    <n v="2.5312600000000001E-2"/>
    <n v="2.5312600000000001E-2"/>
    <n v="0"/>
    <n v="0"/>
    <n v="0"/>
    <n v="0"/>
    <n v="2.5312600000000001E-2"/>
    <n v="0"/>
    <n v="0"/>
    <n v="0"/>
    <n v="100"/>
    <n v="0"/>
    <m/>
    <s v=""/>
    <m/>
    <m/>
    <m/>
    <s v=""/>
    <s v=""/>
    <m/>
    <m/>
    <m/>
    <m/>
    <n v="19.989180416553999"/>
    <m/>
    <m/>
    <m/>
    <m/>
    <m/>
    <s v=""/>
    <s v=""/>
    <m/>
    <m/>
    <s v=""/>
    <m/>
    <m/>
    <m/>
    <m/>
    <m/>
    <m/>
    <m/>
    <n v="0"/>
    <m/>
    <n v="7"/>
    <n v="0"/>
    <m/>
    <m/>
  </r>
  <r>
    <x v="2"/>
    <x v="5"/>
    <n v="355590116"/>
    <s v="Uru"/>
    <n v="-0.78286977074902797"/>
    <n v="1223"/>
    <n v="1112"/>
    <n v="111"/>
    <n v="8.2870000000000008"/>
    <n v="90.92"/>
    <n v="7.6605000000000006E-3"/>
    <n v="4.8434000000000003E-3"/>
    <n v="2.8170999999999999E-3"/>
    <n v="0"/>
    <n v="2.8170999999999999E-3"/>
    <n v="0"/>
    <n v="4.8087E-3"/>
    <n v="3.4700000000000003E-5"/>
    <n v="2.8711835937500004E-3"/>
    <n v="0"/>
    <n v="75"/>
    <n v="25"/>
    <n v="0.74"/>
    <n v="57"/>
    <n v="2"/>
    <n v="0"/>
    <n v="0"/>
    <n v="28364.349959116924"/>
    <n v="2578.5772690106305"/>
    <n v="90.15"/>
    <n v="86.41"/>
    <n v="89.99"/>
    <n v="7.26"/>
    <s v=""/>
    <n v="100"/>
    <n v="1.7"/>
    <n v="0.7"/>
    <n v="1.4"/>
    <n v="2.8"/>
    <n v="0"/>
    <s v=""/>
    <n v="0"/>
    <m/>
    <n v="0"/>
    <n v="9.8000000000000007"/>
    <n v="99"/>
    <n v="99"/>
    <n v="96.5"/>
    <n v="9.5"/>
    <n v="0"/>
    <n v="0"/>
    <n v="0"/>
    <n v="104.48652627196699"/>
    <n v="3"/>
    <n v="1"/>
    <n v="56.43"/>
    <n v="56.43"/>
  </r>
  <r>
    <x v="2"/>
    <x v="5"/>
    <n v="355600816"/>
    <s v="Urupês"/>
    <n v="0.49891066257836703"/>
    <n v="12956"/>
    <n v="11752"/>
    <n v="1204"/>
    <n v="39.89"/>
    <n v="90.71"/>
    <n v="8.3558299999999974E-2"/>
    <n v="8.1812000000000013E-3"/>
    <n v="7.5377099999999975E-2"/>
    <n v="0"/>
    <n v="3.9519799999999994E-2"/>
    <n v="2.4402999999999998E-3"/>
    <n v="3.7220600000000013E-2"/>
    <n v="4.3775999999999997E-3"/>
    <n v="3.9209084694444445E-2"/>
    <n v="5"/>
    <n v="24"/>
    <n v="76"/>
    <n v="8.41"/>
    <n v="649"/>
    <n v="151"/>
    <n v="3"/>
    <n v="0"/>
    <n v="5939.1664093856125"/>
    <n v="559.83945662241422"/>
    <n v="99.42"/>
    <n v="88.99"/>
    <n v="95.57"/>
    <n v="7.9"/>
    <n v="24.011299435028199"/>
    <n v="99.43"/>
    <n v="8.36"/>
    <n v="3.4"/>
    <n v="1.1000000000000001"/>
    <n v="32.799999999999997"/>
    <n v="0"/>
    <s v=""/>
    <n v="0"/>
    <m/>
    <n v="0"/>
    <n v="9.8000000000000007"/>
    <n v="96"/>
    <n v="96"/>
    <n v="76.7"/>
    <n v="8.1999999999999993"/>
    <n v="0"/>
    <n v="0"/>
    <n v="4"/>
    <n v="102.01717360075897"/>
    <n v="12"/>
    <n v="38"/>
    <n v="623.04"/>
    <n v="623.04"/>
  </r>
  <r>
    <x v="10"/>
    <x v="5"/>
    <n v="355610715"/>
    <s v="Valentim Gentil"/>
    <n v="2.00839404210216"/>
    <n v="11945"/>
    <n v="11019"/>
    <n v="926"/>
    <n v="80.055000000000007"/>
    <n v="92.25"/>
    <n v="3.1531799999999992E-2"/>
    <n v="6.7897999999999995E-3"/>
    <n v="2.4741999999999993E-2"/>
    <n v="0"/>
    <n v="0"/>
    <n v="1.9221999999999998E-3"/>
    <n v="2.6668299999999999E-2"/>
    <n v="2.9413E-3"/>
    <n v="3.6360358796296295E-2"/>
    <n v="2"/>
    <n v="11.54"/>
    <n v="88.46"/>
    <n v="7.93"/>
    <n v="612"/>
    <n v="73"/>
    <n v="0"/>
    <n v="0"/>
    <n v="2983.3135203013812"/>
    <n v="264.01004604436997"/>
    <n v="100"/>
    <n v="100"/>
    <n v="100"/>
    <n v="10.75"/>
    <n v="21"/>
    <n v="100"/>
    <n v="25.57"/>
    <n v="8.1"/>
    <n v="25.6"/>
    <n v="25.4"/>
    <s v=""/>
    <s v=""/>
    <n v="0"/>
    <m/>
    <s v=""/>
    <n v="8.6"/>
    <n v="100"/>
    <n v="100"/>
    <n v="88.1"/>
    <n v="10"/>
    <n v="0"/>
    <n v="0"/>
    <n v="5"/>
    <n v="0"/>
    <n v="3"/>
    <n v="23"/>
    <n v="612"/>
    <n v="612"/>
  </r>
  <r>
    <x v="16"/>
    <x v="5"/>
    <n v="355610718"/>
    <s v="Valentim Gentil"/>
    <m/>
    <m/>
    <m/>
    <m/>
    <m/>
    <m/>
    <n v="6.0512799999999999E-2"/>
    <n v="5.9823000000000001E-2"/>
    <n v="6.8979999999999996E-4"/>
    <n v="0"/>
    <n v="0"/>
    <n v="1.8600000000000001E-3"/>
    <n v="5.8236099999999999E-2"/>
    <n v="4.1669999999999999E-4"/>
    <n v="0"/>
    <n v="1"/>
    <n v="71.430000000000007"/>
    <n v="28.57"/>
    <m/>
    <s v=""/>
    <m/>
    <m/>
    <m/>
    <s v=""/>
    <s v=""/>
    <m/>
    <m/>
    <m/>
    <m/>
    <s v=""/>
    <m/>
    <m/>
    <m/>
    <m/>
    <m/>
    <s v=""/>
    <s v=""/>
    <m/>
    <m/>
    <s v=""/>
    <m/>
    <m/>
    <m/>
    <m/>
    <m/>
    <m/>
    <m/>
    <n v="1"/>
    <m/>
    <n v="5"/>
    <n v="2"/>
    <m/>
    <m/>
  </r>
  <r>
    <x v="6"/>
    <x v="5"/>
    <n v="35562065"/>
    <s v="Valinhos"/>
    <n v="2.1762844294989798"/>
    <n v="117540"/>
    <n v="112138"/>
    <n v="5402"/>
    <n v="791.35500000000002"/>
    <n v="95.4"/>
    <n v="0.41767469999999984"/>
    <n v="0.30421839999999989"/>
    <n v="0.11345629999999998"/>
    <n v="0"/>
    <n v="0.23271919999999999"/>
    <n v="0.12565040000000002"/>
    <n v="1.50841E-2"/>
    <n v="4.4220999999999976E-2"/>
    <n v="0.36956058854166668"/>
    <n v="69"/>
    <n v="19.54"/>
    <n v="80.459999999999994"/>
    <n v="103"/>
    <n v="6181"/>
    <n v="1119"/>
    <n v="18"/>
    <n v="2"/>
    <n v="493.67228177641653"/>
    <n v="67.075038284839181"/>
    <n v="90.25"/>
    <n v="100"/>
    <n v="86.45"/>
    <n v="37.840000000000003"/>
    <s v=""/>
    <n v="94.84"/>
    <n v="59.67"/>
    <n v="22.7"/>
    <n v="67.599999999999994"/>
    <n v="45.4"/>
    <s v=""/>
    <s v=""/>
    <n v="0"/>
    <m/>
    <s v=""/>
    <n v="9.8000000000000007"/>
    <n v="91"/>
    <n v="91"/>
    <n v="81.900000000000006"/>
    <n v="9.6"/>
    <n v="4"/>
    <n v="2"/>
    <n v="121"/>
    <n v="63.047848505558399"/>
    <n v="51"/>
    <n v="210"/>
    <n v="5624.71"/>
    <n v="5624.71"/>
  </r>
  <r>
    <x v="12"/>
    <x v="5"/>
    <n v="355630519"/>
    <s v="Valparaíso"/>
    <n v="1.2943271449167699"/>
    <n v="23302"/>
    <n v="22510"/>
    <n v="792"/>
    <n v="27.134"/>
    <n v="96.6"/>
    <n v="5.0548199999999995E-2"/>
    <n v="4.8898499999999998E-2"/>
    <n v="1.6497E-3"/>
    <n v="0"/>
    <n v="0"/>
    <n v="1.5139000000000001E-3"/>
    <n v="4.8898499999999998E-2"/>
    <n v="1.3579999999999999E-4"/>
    <n v="6.7873736567129625E-2"/>
    <n v="5"/>
    <n v="60"/>
    <n v="40"/>
    <n v="16.64"/>
    <n v="1284"/>
    <n v="567"/>
    <n v="2"/>
    <n v="1"/>
    <n v="8417.9006093897515"/>
    <n v="866.15054501759494"/>
    <n v="95.69"/>
    <n v="96.03"/>
    <n v="95.61"/>
    <n v="34"/>
    <s v=""/>
    <n v="100"/>
    <n v="5.89"/>
    <n v="2.2000000000000002"/>
    <n v="3"/>
    <n v="13.3"/>
    <n v="0"/>
    <s v=""/>
    <n v="0"/>
    <m/>
    <n v="0"/>
    <n v="9"/>
    <n v="100"/>
    <n v="100"/>
    <n v="55.8"/>
    <n v="6.8"/>
    <n v="0"/>
    <n v="1"/>
    <n v="2"/>
    <n v="0"/>
    <n v="9"/>
    <n v="6"/>
    <n v="1284"/>
    <n v="1284"/>
  </r>
  <r>
    <x v="0"/>
    <x v="5"/>
    <n v="355630520"/>
    <s v="Valparaíso"/>
    <m/>
    <m/>
    <m/>
    <m/>
    <m/>
    <m/>
    <n v="8.3645799999999992E-2"/>
    <n v="0"/>
    <n v="8.3645799999999992E-2"/>
    <n v="0"/>
    <n v="0"/>
    <n v="8.2407399999999992E-2"/>
    <n v="4.8600000000000002E-5"/>
    <n v="1.1898E-3"/>
    <n v="0"/>
    <n v="0"/>
    <n v="0"/>
    <n v="100"/>
    <m/>
    <s v=""/>
    <m/>
    <m/>
    <m/>
    <s v=""/>
    <s v=""/>
    <m/>
    <m/>
    <m/>
    <m/>
    <n v="69.3333333333333"/>
    <m/>
    <m/>
    <m/>
    <m/>
    <m/>
    <s v=""/>
    <s v=""/>
    <m/>
    <m/>
    <s v=""/>
    <m/>
    <m/>
    <m/>
    <m/>
    <m/>
    <m/>
    <m/>
    <n v="8"/>
    <m/>
    <n v="0"/>
    <n v="6"/>
    <m/>
    <m/>
  </r>
  <r>
    <x v="6"/>
    <x v="5"/>
    <n v="35563545"/>
    <s v="Vargem"/>
    <n v="1.78623758187999"/>
    <n v="9417"/>
    <n v="5339"/>
    <n v="4078"/>
    <n v="66.037999999999997"/>
    <n v="56.7"/>
    <n v="4.5206100000000013E-2"/>
    <n v="4.1638200000000014E-2"/>
    <n v="3.5678999999999958E-3"/>
    <n v="0"/>
    <n v="1.7905600000000001E-2"/>
    <n v="5.2430000000000011E-4"/>
    <n v="9.1310999999999996E-3"/>
    <n v="1.7645099999999993E-2"/>
    <n v="1.1822749218749999E-2"/>
    <n v="26"/>
    <n v="26.67"/>
    <n v="73.33"/>
    <n v="3.47"/>
    <n v="267"/>
    <n v="84"/>
    <n v="1"/>
    <n v="0"/>
    <n v="5760"/>
    <n v="736.74418604651169"/>
    <n v="48.21"/>
    <n v="100"/>
    <n v="31.39"/>
    <n v="22.7"/>
    <s v=""/>
    <n v="95.98"/>
    <n v="6.95"/>
    <n v="2.6"/>
    <n v="9.6999999999999993"/>
    <n v="1.6"/>
    <s v=""/>
    <s v=""/>
    <n v="0"/>
    <m/>
    <s v=""/>
    <n v="7.1"/>
    <n v="70"/>
    <n v="70"/>
    <n v="68.5"/>
    <n v="7.5"/>
    <n v="0"/>
    <n v="0"/>
    <n v="13"/>
    <n v="152.2488523350672"/>
    <n v="36"/>
    <n v="99"/>
    <n v="186.9"/>
    <n v="186.9"/>
  </r>
  <r>
    <x v="4"/>
    <x v="5"/>
    <n v="35564044"/>
    <s v="Vargem Grande do Sul"/>
    <n v="0.67813371174769699"/>
    <n v="40443"/>
    <n v="38684"/>
    <n v="1759"/>
    <n v="151.739"/>
    <n v="95.65"/>
    <n v="8.6443200000000012E-2"/>
    <n v="7.74788E-2"/>
    <n v="8.9644000000000078E-3"/>
    <n v="0"/>
    <n v="0"/>
    <n v="1.3336999999999997E-3"/>
    <n v="7.7710299999999996E-2"/>
    <n v="7.3991999999999999E-3"/>
    <n v="0.1168661804826389"/>
    <n v="21"/>
    <n v="50"/>
    <n v="50"/>
    <n v="31.75"/>
    <n v="2143"/>
    <n v="561"/>
    <n v="6"/>
    <n v="0"/>
    <n v="3002.0918329500778"/>
    <n v="327.50092723091763"/>
    <n v="94.93"/>
    <n v="94.93"/>
    <n v="94.93"/>
    <n v="31.23"/>
    <s v=""/>
    <n v="100"/>
    <n v="20.260000000000002"/>
    <n v="6.8"/>
    <n v="28.8"/>
    <n v="2.5"/>
    <n v="5"/>
    <s v=""/>
    <n v="0"/>
    <m/>
    <n v="1"/>
    <n v="6.4"/>
    <n v="100"/>
    <n v="90"/>
    <n v="73.8"/>
    <n v="7.8"/>
    <n v="0"/>
    <n v="0"/>
    <n v="6"/>
    <n v="0"/>
    <n v="27"/>
    <n v="27"/>
    <n v="2143"/>
    <n v="1928.7"/>
  </r>
  <r>
    <x v="3"/>
    <x v="5"/>
    <n v="35564049"/>
    <s v="Vargem Grande do Sul"/>
    <m/>
    <m/>
    <m/>
    <m/>
    <m/>
    <m/>
    <n v="0.17700139999999995"/>
    <n v="0.17553149999999995"/>
    <n v="1.4698999999999999E-3"/>
    <n v="0"/>
    <n v="0"/>
    <n v="2.7779999999999998E-4"/>
    <n v="0.17497589999999996"/>
    <n v="1.7477E-3"/>
    <n v="0"/>
    <n v="11"/>
    <n v="85"/>
    <n v="15"/>
    <m/>
    <s v=""/>
    <m/>
    <m/>
    <m/>
    <s v=""/>
    <s v=""/>
    <m/>
    <m/>
    <m/>
    <m/>
    <n v="0"/>
    <m/>
    <m/>
    <m/>
    <m/>
    <m/>
    <s v=""/>
    <s v=""/>
    <m/>
    <m/>
    <s v=""/>
    <m/>
    <m/>
    <m/>
    <m/>
    <m/>
    <m/>
    <m/>
    <n v="0"/>
    <m/>
    <n v="17"/>
    <n v="3"/>
    <m/>
    <m/>
  </r>
  <r>
    <x v="18"/>
    <x v="5"/>
    <n v="35564536"/>
    <s v="Vargem Grande Paulista"/>
    <m/>
    <m/>
    <m/>
    <m/>
    <m/>
    <m/>
    <n v="0"/>
    <n v="0"/>
    <n v="0"/>
    <n v="0"/>
    <n v="0"/>
    <n v="0"/>
    <n v="0"/>
    <n v="0"/>
    <n v="0"/>
    <n v="3"/>
    <n v="0"/>
    <n v="0"/>
    <m/>
    <s v=""/>
    <m/>
    <m/>
    <m/>
    <s v=""/>
    <s v=""/>
    <m/>
    <m/>
    <m/>
    <m/>
    <s v=""/>
    <m/>
    <m/>
    <m/>
    <m/>
    <m/>
    <s v=""/>
    <s v=""/>
    <m/>
    <m/>
    <s v=""/>
    <m/>
    <m/>
    <m/>
    <m/>
    <m/>
    <m/>
    <m/>
    <n v="3"/>
    <m/>
    <n v="0"/>
    <n v="0"/>
    <m/>
    <m/>
  </r>
  <r>
    <x v="8"/>
    <x v="5"/>
    <n v="355645310"/>
    <s v="Vargem Grande Paulista"/>
    <n v="2.4356385050551701"/>
    <n v="47985"/>
    <n v="47985"/>
    <n v="0"/>
    <n v="1431.961"/>
    <n v="100"/>
    <n v="7.8978E-3"/>
    <n v="1.7388000000000002E-3"/>
    <n v="6.1590000000000004E-3"/>
    <n v="0"/>
    <n v="0"/>
    <n v="2.1250000000000002E-3"/>
    <n v="6.8140000000000008E-4"/>
    <n v="5.0914000000000003E-3"/>
    <n v="0.13506672289930555"/>
    <n v="6"/>
    <n v="25"/>
    <n v="75"/>
    <n v="38.979999999999997"/>
    <n v="2631"/>
    <n v="2612"/>
    <n v="2"/>
    <n v="0"/>
    <n v="282.59831197249139"/>
    <n v="39.432322600812753"/>
    <n v="92.47"/>
    <n v="100"/>
    <n v="30.42"/>
    <n v="36.270000000000003"/>
    <s v=""/>
    <n v="92.47"/>
    <n v="5.27"/>
    <n v="1.8"/>
    <n v="1.9"/>
    <n v="10.3"/>
    <s v=""/>
    <s v=""/>
    <n v="0"/>
    <m/>
    <s v=""/>
    <n v="8.5"/>
    <n v="27"/>
    <n v="7.29"/>
    <n v="0.7"/>
    <n v="0.9"/>
    <n v="0"/>
    <n v="0"/>
    <n v="38"/>
    <n v="0"/>
    <n v="6"/>
    <n v="18"/>
    <n v="710.37"/>
    <n v="191.79990000000001"/>
  </r>
  <r>
    <x v="6"/>
    <x v="5"/>
    <n v="35565035"/>
    <s v="Várzea Paulista"/>
    <n v="1.3725840892026899"/>
    <n v="114351"/>
    <n v="114351"/>
    <n v="0"/>
    <n v="3302.0790000000002"/>
    <n v="100"/>
    <n v="0.18016839999999998"/>
    <n v="0.1427986"/>
    <n v="3.7369799999999988E-2"/>
    <n v="0"/>
    <n v="6.83333E-2"/>
    <n v="0.10389910000000001"/>
    <n v="0"/>
    <n v="7.9359999999999986E-3"/>
    <n v="0.36809904541666671"/>
    <n v="2"/>
    <n v="13.33"/>
    <n v="86.67"/>
    <n v="104.94"/>
    <n v="6296"/>
    <n v="793"/>
    <n v="9"/>
    <n v="0"/>
    <n v="115.82863289345961"/>
    <n v="16.546947556208515"/>
    <n v="92.4"/>
    <n v="100"/>
    <n v="84.79"/>
    <n v="35.49"/>
    <s v=""/>
    <n v="92.4"/>
    <n v="112.61"/>
    <n v="42.9"/>
    <n v="142.80000000000001"/>
    <n v="62.3"/>
    <n v="0"/>
    <s v=""/>
    <n v="0"/>
    <m/>
    <n v="0"/>
    <n v="8.5"/>
    <n v="92"/>
    <n v="92"/>
    <n v="87.4"/>
    <n v="9.9"/>
    <n v="0"/>
    <n v="0"/>
    <n v="44"/>
    <n v="18.473288873386771"/>
    <n v="6"/>
    <n v="39"/>
    <n v="5792.32"/>
    <n v="5792.32"/>
  </r>
  <r>
    <x v="0"/>
    <x v="5"/>
    <n v="355660220"/>
    <s v="Vera Cruz"/>
    <n v="-0.33177869479781302"/>
    <n v="10624"/>
    <n v="9409"/>
    <n v="1215"/>
    <n v="42.865000000000002"/>
    <n v="88.56"/>
    <n v="2.2432400000000005E-2"/>
    <n v="1.1493000000000001E-2"/>
    <n v="1.0939400000000002E-2"/>
    <n v="0"/>
    <n v="0"/>
    <n v="0"/>
    <n v="2.1205599999999995E-2"/>
    <n v="1.2268000000000001E-3"/>
    <n v="2.4053399999999999E-2"/>
    <n v="3"/>
    <n v="50"/>
    <n v="50"/>
    <n v="6.69"/>
    <n v="516"/>
    <n v="104"/>
    <n v="0"/>
    <n v="0"/>
    <n v="5610.2259036144578"/>
    <n v="653.0421686746987"/>
    <n v="86.94"/>
    <n v="90.93"/>
    <n v="83.15"/>
    <n v="39.58"/>
    <n v="75"/>
    <n v="100"/>
    <n v="3.22"/>
    <n v="1.4"/>
    <n v="2.2000000000000002"/>
    <n v="6"/>
    <n v="0"/>
    <s v=""/>
    <n v="0"/>
    <m/>
    <n v="0"/>
    <n v="10"/>
    <n v="95"/>
    <n v="95"/>
    <n v="79.8"/>
    <n v="8.1"/>
    <n v="0"/>
    <n v="0"/>
    <n v="0"/>
    <n v="0"/>
    <n v="7"/>
    <n v="7"/>
    <n v="490.2"/>
    <n v="490.2"/>
  </r>
  <r>
    <x v="1"/>
    <x v="5"/>
    <n v="355660221"/>
    <s v="Vera Cruz"/>
    <m/>
    <m/>
    <m/>
    <m/>
    <m/>
    <m/>
    <n v="4.6405999999999999E-3"/>
    <n v="2.4257999999999997E-3"/>
    <n v="2.2147999999999998E-3"/>
    <n v="0"/>
    <n v="0"/>
    <n v="0"/>
    <n v="2.8287999999999998E-3"/>
    <n v="1.8118000000000008E-3"/>
    <n v="0"/>
    <n v="3"/>
    <n v="27.78"/>
    <n v="72.22"/>
    <m/>
    <s v=""/>
    <m/>
    <m/>
    <m/>
    <s v=""/>
    <s v=""/>
    <m/>
    <m/>
    <m/>
    <m/>
    <n v="17.5710594315245"/>
    <m/>
    <m/>
    <m/>
    <m/>
    <m/>
    <s v=""/>
    <s v=""/>
    <m/>
    <m/>
    <s v=""/>
    <m/>
    <m/>
    <m/>
    <m/>
    <m/>
    <m/>
    <m/>
    <n v="1"/>
    <m/>
    <n v="5"/>
    <n v="13"/>
    <m/>
    <m/>
  </r>
  <r>
    <x v="6"/>
    <x v="5"/>
    <n v="35567015"/>
    <s v="Vinhedo"/>
    <n v="2.56067635742194"/>
    <n v="71035"/>
    <n v="68803"/>
    <n v="2232"/>
    <n v="869.03599999999994"/>
    <n v="96.86"/>
    <n v="0.4536116999999999"/>
    <n v="0.32485049999999993"/>
    <n v="0.12876119999999996"/>
    <n v="0"/>
    <n v="0.31419789999999997"/>
    <n v="8.9148499999999978E-2"/>
    <n v="7.1497000000000002E-3"/>
    <n v="4.3115599999999976E-2"/>
    <n v="0.19929847625578706"/>
    <n v="60"/>
    <n v="12.82"/>
    <n v="87.18"/>
    <n v="56.22"/>
    <n v="3795"/>
    <n v="776"/>
    <n v="9"/>
    <n v="1"/>
    <n v="448.38966706553106"/>
    <n v="62.153023157598369"/>
    <n v="92.17"/>
    <n v="100"/>
    <n v="82.33"/>
    <n v="30.15"/>
    <s v=""/>
    <n v="95"/>
    <n v="116.31"/>
    <n v="44.9"/>
    <n v="129.9"/>
    <n v="92"/>
    <s v=""/>
    <s v=""/>
    <n v="0"/>
    <m/>
    <s v=""/>
    <n v="9.8000000000000007"/>
    <n v="85"/>
    <n v="85"/>
    <n v="79.599999999999994"/>
    <n v="8.1999999999999993"/>
    <n v="0"/>
    <n v="1"/>
    <n v="103"/>
    <n v="157.55263457057279"/>
    <n v="20"/>
    <n v="136"/>
    <n v="3225.75"/>
    <n v="3225.75"/>
  </r>
  <r>
    <x v="9"/>
    <x v="5"/>
    <n v="355680012"/>
    <s v="Viradouro"/>
    <n v="0.70727178899667698"/>
    <n v="17854"/>
    <n v="17332"/>
    <n v="522"/>
    <n v="81.510000000000005"/>
    <n v="97.08"/>
    <n v="0.21346370000000003"/>
    <n v="0.14916310000000002"/>
    <n v="6.4300600000000013E-2"/>
    <n v="0"/>
    <n v="5.6701800000000004E-2"/>
    <n v="7.1299999999999998E-4"/>
    <n v="0.1554933"/>
    <n v="5.5559999999999984E-4"/>
    <n v="5.4184203634259263E-2"/>
    <n v="2"/>
    <n v="46.43"/>
    <n v="53.57"/>
    <n v="12.52"/>
    <n v="966"/>
    <n v="411"/>
    <n v="3"/>
    <n v="0"/>
    <n v="4610.1131399126243"/>
    <n v="529.89806205892228"/>
    <n v="99.7"/>
    <n v="97.08"/>
    <n v="99.7"/>
    <n v="40.81"/>
    <s v=""/>
    <n v="99.25"/>
    <n v="22.71"/>
    <n v="8.1999999999999993"/>
    <n v="23.3"/>
    <n v="21.4"/>
    <n v="0"/>
    <s v=""/>
    <n v="0"/>
    <m/>
    <n v="0"/>
    <n v="5.5"/>
    <n v="97"/>
    <n v="97"/>
    <n v="57.5"/>
    <n v="7.2"/>
    <n v="0"/>
    <n v="0"/>
    <n v="6"/>
    <n v="105.19671080661668"/>
    <n v="13"/>
    <n v="15"/>
    <n v="937.02"/>
    <n v="937.02"/>
  </r>
  <r>
    <x v="10"/>
    <x v="5"/>
    <n v="355690915"/>
    <s v="Vista Alegre do Alto"/>
    <n v="2.6065819167923898"/>
    <n v="7493"/>
    <n v="7023"/>
    <n v="470"/>
    <n v="78.625"/>
    <n v="93.73"/>
    <n v="0.3070681999999999"/>
    <n v="0.13129639999999998"/>
    <n v="0.17577179999999995"/>
    <n v="0"/>
    <n v="0"/>
    <n v="8.8331899999999991E-2"/>
    <n v="0.20566339999999997"/>
    <n v="1.30729E-2"/>
    <n v="1.7898301822916664E-2"/>
    <n v="6"/>
    <n v="13.46"/>
    <n v="86.54"/>
    <n v="5.17"/>
    <n v="399"/>
    <n v="116"/>
    <n v="0"/>
    <n v="0"/>
    <n v="2946.1097023888965"/>
    <n v="294.61097023888965"/>
    <m/>
    <n v="100"/>
    <m/>
    <m/>
    <n v="23.076923076923102"/>
    <m/>
    <n v="139.58000000000001"/>
    <n v="43.9"/>
    <n v="87.5"/>
    <n v="251.1"/>
    <n v="0"/>
    <s v=""/>
    <n v="0"/>
    <m/>
    <n v="0"/>
    <n v="7.3"/>
    <n v="100"/>
    <n v="100"/>
    <n v="70.900000000000006"/>
    <n v="7.8"/>
    <n v="0"/>
    <n v="0"/>
    <n v="5"/>
    <n v="0"/>
    <n v="7"/>
    <n v="45"/>
    <n v="399"/>
    <n v="399"/>
  </r>
  <r>
    <x v="10"/>
    <x v="5"/>
    <n v="355695815"/>
    <s v="Vitória Brasil"/>
    <n v="0.25482021112179798"/>
    <n v="1751"/>
    <n v="1510"/>
    <n v="241"/>
    <n v="35.146999999999998"/>
    <n v="86.24"/>
    <n v="1.0343499999999999E-2"/>
    <n v="4.8226999999999992E-3"/>
    <n v="5.5208000000000002E-3"/>
    <n v="0"/>
    <n v="5.0000000000000001E-3"/>
    <n v="0"/>
    <n v="5.3434999999999993E-3"/>
    <n v="0"/>
    <n v="3.8914151041666667E-3"/>
    <n v="2"/>
    <n v="70"/>
    <n v="30"/>
    <n v="1.05"/>
    <n v="81"/>
    <n v="16"/>
    <n v="0"/>
    <n v="0"/>
    <n v="6663.8035408338092"/>
    <n v="900.51399200456854"/>
    <n v="85.34"/>
    <n v="82.59"/>
    <n v="85.34"/>
    <n v="11.54"/>
    <n v="100"/>
    <n v="100"/>
    <n v="8.6199999999999992"/>
    <n v="2.8"/>
    <n v="6.9"/>
    <n v="11"/>
    <n v="0"/>
    <s v=""/>
    <n v="0"/>
    <m/>
    <n v="0"/>
    <n v="9"/>
    <n v="100"/>
    <n v="100"/>
    <n v="80.2"/>
    <n v="10"/>
    <n v="0"/>
    <n v="0"/>
    <n v="1"/>
    <n v="128.4879630200935"/>
    <n v="7"/>
    <n v="3"/>
    <n v="81"/>
    <n v="81"/>
  </r>
  <r>
    <x v="8"/>
    <x v="5"/>
    <n v="355700610"/>
    <s v="Votorantim"/>
    <n v="1.09006676479828"/>
    <n v="114437"/>
    <n v="110072"/>
    <n v="4365"/>
    <n v="621.94000000000005"/>
    <n v="96.19"/>
    <n v="2.5215655000000003"/>
    <n v="2.4931305000000004"/>
    <n v="2.8434999999999992E-2"/>
    <n v="0"/>
    <n v="2.4649514000000003"/>
    <n v="3.2954400000000002E-2"/>
    <n v="4.4135999999999993E-3"/>
    <n v="1.9246100000000002E-2"/>
    <n v="0.38444249223495375"/>
    <n v="31"/>
    <n v="35.9"/>
    <n v="64.099999999999994"/>
    <n v="101.97"/>
    <n v="6117"/>
    <n v="1316"/>
    <n v="5"/>
    <n v="0"/>
    <n v="454.69909207686328"/>
    <n v="71.649553903020859"/>
    <n v="96.43"/>
    <n v="100"/>
    <n v="95.45"/>
    <n v="34.17"/>
    <n v="3.2876712328767099"/>
    <n v="100"/>
    <n v="420.26"/>
    <n v="152.80000000000001"/>
    <n v="733.3"/>
    <n v="10.9"/>
    <n v="4"/>
    <n v="0.117472002506069"/>
    <n v="0"/>
    <m/>
    <n v="22"/>
    <n v="8.1"/>
    <n v="98"/>
    <n v="96.04"/>
    <n v="78.5"/>
    <n v="8.5"/>
    <n v="0"/>
    <n v="0"/>
    <n v="35"/>
    <n v="641.18822705308651"/>
    <n v="14"/>
    <n v="25"/>
    <n v="5994.66"/>
    <n v="5874.7668000000003"/>
  </r>
  <r>
    <x v="10"/>
    <x v="5"/>
    <n v="355710515"/>
    <s v="Votuporanga"/>
    <n v="0.97947845950152601"/>
    <n v="88477"/>
    <n v="85998"/>
    <n v="2479"/>
    <n v="209.815"/>
    <n v="97.2"/>
    <n v="0.31587279999999984"/>
    <n v="2.5879800000000001E-2"/>
    <n v="0.28999299999999983"/>
    <n v="0"/>
    <n v="0.20998450000000002"/>
    <n v="7.1878199999999989E-2"/>
    <n v="2.06521E-2"/>
    <n v="1.3358000000000002E-2"/>
    <n v="0.26932234953703704"/>
    <n v="6"/>
    <n v="16.87"/>
    <n v="83.13"/>
    <n v="70.98"/>
    <n v="4791"/>
    <n v="675"/>
    <n v="8"/>
    <n v="1"/>
    <n v="1144.1454841371203"/>
    <n v="103.36516834883645"/>
    <n v="100"/>
    <n v="100"/>
    <n v="100"/>
    <n v="22.9"/>
    <n v="84.996780424983896"/>
    <n v="100"/>
    <n v="61.03"/>
    <n v="19.399999999999999"/>
    <n v="45.5"/>
    <n v="100.2"/>
    <n v="6"/>
    <n v="2.94117647058823E-2"/>
    <n v="1.1302372367960001"/>
    <m/>
    <n v="20"/>
    <n v="10"/>
    <n v="99.79"/>
    <n v="99.79"/>
    <n v="85.9"/>
    <n v="10"/>
    <n v="0"/>
    <n v="1"/>
    <n v="27"/>
    <n v="77.973476898960783"/>
    <n v="14"/>
    <n v="69"/>
    <n v="4780.9389000000001"/>
    <n v="4780.9389000000001"/>
  </r>
  <r>
    <x v="16"/>
    <x v="5"/>
    <n v="355710518"/>
    <s v="Votuporanga"/>
    <m/>
    <m/>
    <m/>
    <m/>
    <m/>
    <m/>
    <n v="0.30658349999999995"/>
    <n v="0.30612049999999996"/>
    <n v="4.6299999999999998E-4"/>
    <n v="0"/>
    <n v="0"/>
    <n v="0.10810189999999999"/>
    <n v="0.19848159999999992"/>
    <n v="0"/>
    <n v="0"/>
    <n v="11"/>
    <n v="88.89"/>
    <n v="11.11"/>
    <m/>
    <s v=""/>
    <m/>
    <m/>
    <m/>
    <s v=""/>
    <s v=""/>
    <m/>
    <m/>
    <m/>
    <m/>
    <n v="58.139175346277803"/>
    <m/>
    <m/>
    <m/>
    <m/>
    <m/>
    <s v=""/>
    <s v=""/>
    <m/>
    <m/>
    <s v=""/>
    <m/>
    <m/>
    <m/>
    <m/>
    <m/>
    <m/>
    <m/>
    <n v="1"/>
    <m/>
    <n v="16"/>
    <n v="2"/>
    <m/>
    <m/>
  </r>
  <r>
    <x v="12"/>
    <x v="5"/>
    <n v="355715419"/>
    <s v="Zacarias"/>
    <n v="1.4092884942042501"/>
    <n v="2458"/>
    <n v="2024"/>
    <n v="434"/>
    <n v="7.71"/>
    <n v="82.34"/>
    <n v="2.50703E-2"/>
    <n v="1.72117E-2"/>
    <n v="7.8586000000000003E-3"/>
    <n v="0"/>
    <n v="6.4815000000000003E-3"/>
    <n v="7.4069999999999995E-4"/>
    <n v="1.7568199999999999E-2"/>
    <n v="2.7989999999999997E-4"/>
    <n v="5.2322114583333327E-3"/>
    <n v="1"/>
    <n v="23.81"/>
    <n v="76.19"/>
    <n v="1.42"/>
    <n v="109"/>
    <n v="26"/>
    <n v="0"/>
    <n v="0"/>
    <n v="29765.467860048819"/>
    <n v="2309.3897477624078"/>
    <n v="81.739999999999995"/>
    <m/>
    <n v="76.959999999999994"/>
    <n v="10.71"/>
    <s v=""/>
    <n v="100"/>
    <n v="3.43"/>
    <n v="1.1000000000000001"/>
    <n v="3.1"/>
    <n v="4.4000000000000004"/>
    <s v=""/>
    <s v=""/>
    <n v="0"/>
    <m/>
    <s v=""/>
    <n v="7.2"/>
    <n v="95"/>
    <n v="95"/>
    <n v="76.099999999999994"/>
    <n v="8.1"/>
    <n v="0"/>
    <n v="0"/>
    <n v="0"/>
    <n v="114.67426436758042"/>
    <n v="5"/>
    <n v="16"/>
    <n v="103.55"/>
    <n v="103.55"/>
  </r>
  <r>
    <x v="0"/>
    <x v="6"/>
    <n v="350010520"/>
    <s v="Adamantina"/>
    <m/>
    <m/>
    <m/>
    <m/>
    <m/>
    <m/>
    <n v="8.9189800000000014E-2"/>
    <n v="8.8888900000000007E-2"/>
    <n v="3.009E-4"/>
    <n v="0"/>
    <n v="0"/>
    <n v="8.8999999999999996E-2"/>
    <n v="0"/>
    <n v="0"/>
    <n v="0"/>
    <n v="1"/>
    <n v="33.33"/>
    <n v="66.67"/>
    <m/>
    <s v=""/>
    <m/>
    <m/>
    <m/>
    <s v=""/>
    <s v=""/>
    <m/>
    <m/>
    <m/>
    <m/>
    <s v=""/>
    <m/>
    <m/>
    <m/>
    <m/>
    <m/>
    <s v=""/>
    <s v=""/>
    <m/>
    <m/>
    <s v=""/>
    <m/>
    <m/>
    <m/>
    <m/>
    <m/>
    <m/>
    <m/>
    <n v="2"/>
    <m/>
    <n v="1"/>
    <n v="2"/>
    <m/>
    <m/>
  </r>
  <r>
    <x v="1"/>
    <x v="6"/>
    <n v="350010521"/>
    <s v="Adamantina"/>
    <n v="4.3515460425624902E-2"/>
    <n v="33862"/>
    <n v="32318"/>
    <n v="1544"/>
    <n v="82.233000000000004"/>
    <n v="95.44"/>
    <n v="0.12059729999999995"/>
    <n v="1.6666999999999999E-3"/>
    <n v="0.11893059999999996"/>
    <n v="0"/>
    <n v="0.107"/>
    <n v="0.01"/>
    <n v="0"/>
    <n v="9.3789999999999998E-4"/>
    <n v="9.9045056659722228E-2"/>
    <n v="0"/>
    <n v="2.94"/>
    <n v="97.06"/>
    <n v="26.47"/>
    <n v="1787"/>
    <n v="228"/>
    <n v="3"/>
    <n v="0"/>
    <n v="2775.3021085582659"/>
    <n v="335.27139566475694"/>
    <n v="96.09"/>
    <n v="91.4"/>
    <n v="95.13"/>
    <n v="26.62"/>
    <s v=""/>
    <n v="100"/>
    <n v="16.39"/>
    <n v="7"/>
    <n v="9.8000000000000007"/>
    <n v="33.1"/>
    <s v=""/>
    <s v=""/>
    <n v="2.9531628373988501"/>
    <m/>
    <s v=""/>
    <n v="8.1"/>
    <n v="98"/>
    <n v="98"/>
    <n v="87.2"/>
    <n v="10"/>
    <n v="0"/>
    <n v="0"/>
    <n v="19"/>
    <n v="108.03164096074744"/>
    <n v="1"/>
    <n v="33"/>
    <n v="1751.26"/>
    <n v="1751.26"/>
  </r>
  <r>
    <x v="2"/>
    <x v="6"/>
    <n v="350020416"/>
    <s v="Adolfo"/>
    <n v="-0.398308812038839"/>
    <n v="3512"/>
    <n v="3206"/>
    <n v="306"/>
    <n v="16.657"/>
    <n v="91.29"/>
    <n v="0.27539929999999996"/>
    <n v="0.26253859999999996"/>
    <n v="1.2860700000000006E-2"/>
    <n v="0"/>
    <n v="8.9999999999999993E-3"/>
    <n v="0"/>
    <n v="0.23"/>
    <n v="4.0572900000000002E-2"/>
    <n v="8.4955645833333336E-3"/>
    <n v="0"/>
    <n v="10.199999999999999"/>
    <n v="89.8"/>
    <n v="2.29"/>
    <n v="176"/>
    <n v="18"/>
    <n v="1"/>
    <n v="0"/>
    <n v="13918.223234624145"/>
    <n v="1257.1298405466971"/>
    <n v="92.89"/>
    <n v="100"/>
    <n v="92.7"/>
    <n v="8.5299999999999994"/>
    <s v=""/>
    <n v="100"/>
    <n v="43.71"/>
    <n v="17.8"/>
    <n v="53.6"/>
    <n v="9.1999999999999993"/>
    <s v=""/>
    <s v=""/>
    <n v="0"/>
    <m/>
    <s v=""/>
    <n v="7.3"/>
    <n v="100"/>
    <n v="100"/>
    <n v="89.8"/>
    <n v="10"/>
    <n v="0"/>
    <n v="0"/>
    <n v="1"/>
    <n v="105.93763265194018"/>
    <n v="5"/>
    <n v="44"/>
    <n v="176"/>
    <n v="176"/>
  </r>
  <r>
    <x v="3"/>
    <x v="6"/>
    <n v="35003039"/>
    <s v="Aguaí"/>
    <n v="1.1906029951166199"/>
    <n v="33542"/>
    <n v="30548"/>
    <n v="2994"/>
    <n v="70.858000000000004"/>
    <n v="91.07"/>
    <n v="1.3066149999999992"/>
    <n v="1.2773199999999991"/>
    <n v="2.9294999999999998E-2"/>
    <n v="0.06"/>
    <n v="2.4E-2"/>
    <n v="2.1000000000000001E-2"/>
    <n v="1.26"/>
    <n v="5.2601999999999996E-3"/>
    <n v="8.048866820023147E-2"/>
    <n v="60"/>
    <n v="81.400000000000006"/>
    <n v="18.600000000000001"/>
    <n v="24.92"/>
    <n v="1682"/>
    <n v="1664"/>
    <n v="6"/>
    <n v="0"/>
    <n v="5989.038220738179"/>
    <n v="705.14578737105694"/>
    <m/>
    <n v="90.21"/>
    <m/>
    <m/>
    <s v=""/>
    <m/>
    <n v="56.81"/>
    <n v="20.5"/>
    <n v="82.4"/>
    <n v="3.9"/>
    <s v=""/>
    <s v=""/>
    <n v="0"/>
    <m/>
    <s v=""/>
    <n v="7.5"/>
    <n v="100"/>
    <n v="4"/>
    <n v="1.1000000000000001"/>
    <n v="1.8"/>
    <n v="0"/>
    <n v="0"/>
    <n v="20"/>
    <n v="29.817861988094098"/>
    <n v="140"/>
    <n v="32"/>
    <n v="1682"/>
    <n v="67.28"/>
  </r>
  <r>
    <x v="4"/>
    <x v="6"/>
    <n v="35004024"/>
    <s v="Águas da Prata"/>
    <m/>
    <m/>
    <m/>
    <m/>
    <m/>
    <m/>
    <n v="8.3799999999999999E-4"/>
    <n v="8.3799999999999999E-4"/>
    <n v="0"/>
    <n v="0"/>
    <n v="0"/>
    <n v="0"/>
    <n v="0"/>
    <n v="0"/>
    <n v="0"/>
    <n v="0"/>
    <n v="100"/>
    <n v="0"/>
    <m/>
    <s v=""/>
    <m/>
    <m/>
    <m/>
    <s v=""/>
    <s v=""/>
    <m/>
    <m/>
    <m/>
    <m/>
    <s v=""/>
    <m/>
    <m/>
    <m/>
    <m/>
    <m/>
    <s v=""/>
    <s v=""/>
    <m/>
    <m/>
    <s v=""/>
    <m/>
    <m/>
    <m/>
    <m/>
    <m/>
    <m/>
    <m/>
    <n v="1"/>
    <m/>
    <n v="2"/>
    <n v="0"/>
    <m/>
    <m/>
  </r>
  <r>
    <x v="3"/>
    <x v="6"/>
    <n v="35004029"/>
    <s v="Águas da Prata"/>
    <n v="0.50763686557147003"/>
    <n v="7676"/>
    <n v="6952"/>
    <n v="724"/>
    <n v="53.832999999999998"/>
    <n v="90.57"/>
    <n v="3.0320200000000002E-2"/>
    <n v="3.0273900000000003E-2"/>
    <n v="4.6300000000000001E-5"/>
    <n v="0"/>
    <n v="3.0000000000000001E-3"/>
    <n v="0"/>
    <n v="0.02"/>
    <n v="2.3669000000000003E-3"/>
    <n v="1.9243971874999998E-2"/>
    <n v="4"/>
    <n v="92.31"/>
    <n v="7.69"/>
    <n v="4.99"/>
    <n v="385"/>
    <n v="155"/>
    <n v="0"/>
    <n v="0"/>
    <n v="8093.5278791036999"/>
    <n v="944.92965085982269"/>
    <n v="96.27"/>
    <n v="98.95"/>
    <n v="82.89"/>
    <n v="27.22"/>
    <s v=""/>
    <n v="100"/>
    <n v="4.45"/>
    <n v="1.6"/>
    <n v="6.6"/>
    <n v="0"/>
    <s v=""/>
    <s v=""/>
    <n v="0"/>
    <m/>
    <s v=""/>
    <n v="8.3000000000000007"/>
    <n v="93"/>
    <n v="88.35"/>
    <n v="59.7"/>
    <n v="7.2"/>
    <n v="0"/>
    <n v="0"/>
    <n v="8"/>
    <n v="15.589297362761814"/>
    <n v="12"/>
    <n v="1"/>
    <n v="358.05"/>
    <n v="340.14749999999998"/>
  </r>
  <r>
    <x v="3"/>
    <x v="6"/>
    <n v="35005019"/>
    <s v="Águas de Lindóia"/>
    <n v="0.68619117092385595"/>
    <n v="17731"/>
    <n v="17572"/>
    <n v="159"/>
    <n v="295.517"/>
    <n v="99.1"/>
    <n v="9.7341999999999984E-3"/>
    <n v="5.6749999999999986E-3"/>
    <n v="4.0592000000000007E-3"/>
    <n v="0"/>
    <n v="0"/>
    <n v="3.0000000000000001E-3"/>
    <n v="0"/>
    <n v="4.5036E-3"/>
    <n v="5.3325161620370369E-2"/>
    <n v="12"/>
    <n v="62.5"/>
    <n v="37.5"/>
    <n v="12.63"/>
    <n v="975"/>
    <n v="890"/>
    <n v="0"/>
    <n v="0"/>
    <n v="1316.1491173650668"/>
    <n v="160.07218994980548"/>
    <n v="98.8"/>
    <n v="99.1"/>
    <n v="98.22"/>
    <n v="33.99"/>
    <s v=""/>
    <n v="99.69"/>
    <n v="3.61"/>
    <n v="1.3"/>
    <n v="3.2"/>
    <n v="4.5"/>
    <s v=""/>
    <s v=""/>
    <n v="0"/>
    <m/>
    <s v=""/>
    <n v="9.8000000000000007"/>
    <n v="37"/>
    <n v="8.8800000000000008"/>
    <n v="8.6999999999999993"/>
    <n v="2"/>
    <n v="0"/>
    <n v="0"/>
    <n v="7"/>
    <n v="0"/>
    <n v="10"/>
    <n v="6"/>
    <n v="360.75"/>
    <n v="86.58"/>
  </r>
  <r>
    <x v="5"/>
    <x v="6"/>
    <n v="350055017"/>
    <s v="Águas de Santa Bárbara"/>
    <n v="0.61126835391991396"/>
    <n v="5734"/>
    <n v="4400"/>
    <n v="1334"/>
    <n v="14.038"/>
    <n v="76.739999999999995"/>
    <n v="0.22664210000000001"/>
    <n v="0.19255320000000001"/>
    <n v="3.4088899999999991E-2"/>
    <n v="0"/>
    <n v="2.8000000000000001E-2"/>
    <n v="0.12"/>
    <n v="7.0000000000000007E-2"/>
    <n v="6.0213000000000003E-3"/>
    <n v="1.1332116145833335E-2"/>
    <n v="7"/>
    <n v="52.94"/>
    <n v="47.06"/>
    <n v="3.15"/>
    <n v="243"/>
    <n v="145"/>
    <n v="0"/>
    <n v="0"/>
    <n v="20789.340774328568"/>
    <n v="2254.9284966864316"/>
    <n v="75.89"/>
    <n v="100"/>
    <n v="59.09"/>
    <n v="46.24"/>
    <s v=""/>
    <n v="99.8"/>
    <n v="11.33"/>
    <n v="6"/>
    <n v="12.1"/>
    <n v="8.3000000000000007"/>
    <s v=""/>
    <s v=""/>
    <n v="0"/>
    <m/>
    <s v=""/>
    <n v="10"/>
    <n v="66"/>
    <n v="66"/>
    <n v="40.299999999999997"/>
    <n v="5.6"/>
    <n v="0"/>
    <n v="0"/>
    <n v="2"/>
    <n v="247.08536022457923"/>
    <n v="9"/>
    <n v="8"/>
    <n v="160.38"/>
    <n v="160.38"/>
  </r>
  <r>
    <x v="6"/>
    <x v="6"/>
    <n v="35006005"/>
    <s v="Águas de São Pedro"/>
    <n v="2.67870307892046"/>
    <n v="2880"/>
    <n v="2880"/>
    <n v="0"/>
    <n v="791.20899999999995"/>
    <n v="100"/>
    <n v="1.84E-4"/>
    <n v="0"/>
    <n v="1.84E-4"/>
    <n v="0"/>
    <n v="0"/>
    <n v="0"/>
    <n v="0"/>
    <n v="1.84E-4"/>
    <n v="7.4999999999999997E-3"/>
    <n v="0"/>
    <n v="0"/>
    <n v="100"/>
    <n v="2.15"/>
    <n v="166"/>
    <n v="166"/>
    <n v="3"/>
    <n v="0"/>
    <n v="547.5"/>
    <n v="109.5"/>
    <n v="100"/>
    <n v="100"/>
    <n v="96.58"/>
    <n v="34.090000000000003"/>
    <s v=""/>
    <n v="100"/>
    <n v="0.92"/>
    <n v="0.4"/>
    <n v="0"/>
    <n v="1.8"/>
    <s v=""/>
    <s v=""/>
    <n v="0"/>
    <m/>
    <s v=""/>
    <n v="7.3"/>
    <n v="90"/>
    <n v="0"/>
    <n v="0"/>
    <n v="1.4"/>
    <n v="0"/>
    <n v="0"/>
    <n v="3"/>
    <n v="0"/>
    <n v="0"/>
    <n v="3"/>
    <n v="149.4"/>
    <n v="0"/>
  </r>
  <r>
    <x v="7"/>
    <x v="6"/>
    <n v="350070913"/>
    <s v="Agudos"/>
    <n v="0.52930759594447296"/>
    <n v="35199"/>
    <n v="33759"/>
    <n v="1440"/>
    <n v="36.378"/>
    <n v="95.91"/>
    <n v="0.32834669999999999"/>
    <n v="7.7159999999999998E-3"/>
    <n v="0.32063069999999999"/>
    <n v="0"/>
    <n v="0"/>
    <n v="0.31900000000000001"/>
    <n v="0.01"/>
    <n v="1.1587000000000001E-3"/>
    <n v="0.10142355560416666"/>
    <n v="2"/>
    <n v="2.94"/>
    <n v="97.06"/>
    <n v="27.78"/>
    <n v="1875"/>
    <n v="1875"/>
    <n v="0"/>
    <n v="1"/>
    <n v="7669.1996931731019"/>
    <n v="815.30043467143969"/>
    <n v="94.66"/>
    <n v="95.57"/>
    <n v="94.43"/>
    <n v="30.79"/>
    <s v=""/>
    <n v="99.05"/>
    <n v="7.4"/>
    <n v="3.8"/>
    <n v="0.2"/>
    <n v="35.299999999999997"/>
    <s v=""/>
    <s v=""/>
    <n v="0"/>
    <m/>
    <s v=""/>
    <n v="7.2"/>
    <n v="94"/>
    <n v="0"/>
    <n v="0"/>
    <n v="1.4"/>
    <n v="0"/>
    <n v="1"/>
    <n v="1"/>
    <n v="0"/>
    <n v="1"/>
    <n v="33"/>
    <n v="1762.5"/>
    <n v="0"/>
  </r>
  <r>
    <x v="2"/>
    <x v="6"/>
    <n v="350070916"/>
    <s v="Agudos"/>
    <m/>
    <m/>
    <m/>
    <m/>
    <m/>
    <m/>
    <n v="0"/>
    <n v="0"/>
    <n v="0"/>
    <n v="0"/>
    <n v="0"/>
    <n v="0"/>
    <n v="0"/>
    <n v="0"/>
    <n v="0"/>
    <n v="0"/>
    <n v="0"/>
    <n v="0"/>
    <m/>
    <s v=""/>
    <m/>
    <m/>
    <m/>
    <s v=""/>
    <s v=""/>
    <m/>
    <m/>
    <m/>
    <m/>
    <s v=""/>
    <m/>
    <m/>
    <m/>
    <m/>
    <m/>
    <s v=""/>
    <s v=""/>
    <m/>
    <m/>
    <s v=""/>
    <m/>
    <m/>
    <m/>
    <m/>
    <m/>
    <m/>
    <m/>
    <n v="0"/>
    <m/>
    <n v="0"/>
    <n v="0"/>
    <m/>
    <m/>
  </r>
  <r>
    <x v="5"/>
    <x v="6"/>
    <n v="350070917"/>
    <s v="Agudos"/>
    <m/>
    <m/>
    <m/>
    <m/>
    <m/>
    <m/>
    <n v="8.9119999999999998E-4"/>
    <n v="4.2820000000000005E-4"/>
    <n v="4.6299999999999998E-4"/>
    <n v="0"/>
    <n v="0"/>
    <n v="0"/>
    <n v="0"/>
    <n v="5.7799999999999995E-5"/>
    <n v="0"/>
    <n v="0"/>
    <n v="80"/>
    <n v="20"/>
    <m/>
    <s v=""/>
    <m/>
    <m/>
    <m/>
    <s v=""/>
    <s v=""/>
    <m/>
    <m/>
    <m/>
    <m/>
    <s v=""/>
    <m/>
    <m/>
    <m/>
    <m/>
    <m/>
    <s v=""/>
    <s v=""/>
    <m/>
    <m/>
    <s v=""/>
    <m/>
    <m/>
    <m/>
    <m/>
    <m/>
    <m/>
    <m/>
    <n v="1"/>
    <m/>
    <n v="4"/>
    <n v="1"/>
    <m/>
    <m/>
  </r>
  <r>
    <x v="8"/>
    <x v="6"/>
    <n v="350075810"/>
    <s v="Alambari"/>
    <n v="2.3994717427925401"/>
    <n v="5244"/>
    <n v="4092"/>
    <n v="1152"/>
    <n v="32.942"/>
    <n v="78.03"/>
    <n v="1.0738999999999999E-2"/>
    <n v="1.7359999999999999E-4"/>
    <n v="1.0565399999999999E-2"/>
    <n v="0"/>
    <n v="0"/>
    <n v="0"/>
    <n v="0.01"/>
    <n v="5.0791999999999999E-3"/>
    <n v="9.8365968749999991E-3"/>
    <n v="7"/>
    <n v="9.09"/>
    <n v="90.91"/>
    <n v="2.87"/>
    <n v="222"/>
    <n v="130"/>
    <n v="0"/>
    <n v="0"/>
    <n v="8599.633867276887"/>
    <n v="1262.8832951945083"/>
    <n v="72.03"/>
    <n v="100"/>
    <n v="48.37"/>
    <n v="25.64"/>
    <s v=""/>
    <n v="95.81"/>
    <n v="2.11"/>
    <n v="0.8"/>
    <n v="0.1"/>
    <n v="5"/>
    <s v=""/>
    <s v=""/>
    <n v="0"/>
    <m/>
    <s v=""/>
    <n v="8.6999999999999993"/>
    <n v="74"/>
    <n v="74"/>
    <n v="41.4"/>
    <n v="5.3"/>
    <n v="0"/>
    <n v="0"/>
    <n v="14"/>
    <n v="0"/>
    <n v="1"/>
    <n v="10"/>
    <n v="164.28"/>
    <n v="164.28"/>
  </r>
  <r>
    <x v="1"/>
    <x v="6"/>
    <n v="350080821"/>
    <s v="Alfredo Marcondes"/>
    <n v="0.306907896929975"/>
    <n v="3910"/>
    <n v="3397"/>
    <n v="513"/>
    <n v="32.72"/>
    <n v="86.88"/>
    <n v="8.5502000000000026E-3"/>
    <n v="0"/>
    <n v="8.5502000000000026E-3"/>
    <n v="0"/>
    <n v="8.0000000000000002E-3"/>
    <n v="0"/>
    <n v="0"/>
    <n v="3.5810000000000003E-4"/>
    <n v="8.8952500000000004E-3"/>
    <n v="0"/>
    <n v="0"/>
    <n v="100"/>
    <n v="2.39"/>
    <n v="184"/>
    <n v="34"/>
    <n v="1"/>
    <n v="0"/>
    <n v="7258.9258312020456"/>
    <n v="806.54731457800483"/>
    <n v="87.36"/>
    <n v="83.66"/>
    <n v="82.95"/>
    <n v="17.27"/>
    <s v=""/>
    <n v="100"/>
    <n v="2.04"/>
    <n v="1"/>
    <n v="0"/>
    <n v="8.6"/>
    <s v=""/>
    <s v=""/>
    <n v="0"/>
    <m/>
    <s v=""/>
    <n v="8.6999999999999993"/>
    <n v="98"/>
    <n v="98"/>
    <n v="81.5"/>
    <n v="10"/>
    <n v="0"/>
    <n v="0"/>
    <n v="0"/>
    <n v="89.93563980776257"/>
    <n v="0"/>
    <n v="10"/>
    <n v="180.32"/>
    <n v="180.32"/>
  </r>
  <r>
    <x v="9"/>
    <x v="6"/>
    <n v="350090712"/>
    <s v="Altair"/>
    <n v="0.73530744210681398"/>
    <n v="3907"/>
    <n v="3186"/>
    <n v="721"/>
    <n v="12.36"/>
    <n v="81.55"/>
    <n v="3.0347200000000001E-2"/>
    <n v="2.96528E-2"/>
    <n v="6.9439999999999997E-4"/>
    <n v="0"/>
    <n v="0"/>
    <n v="0"/>
    <n v="0.03"/>
    <n v="0"/>
    <n v="8.0439432291666661E-3"/>
    <n v="0"/>
    <n v="66.67"/>
    <n v="33.33"/>
    <n v="2.2400000000000002"/>
    <n v="173"/>
    <n v="40"/>
    <n v="0"/>
    <n v="0"/>
    <n v="22277.798822626057"/>
    <n v="2421.4998720245717"/>
    <n v="79.06"/>
    <n v="100"/>
    <n v="75.239999999999995"/>
    <n v="17.57"/>
    <s v=""/>
    <n v="99.81"/>
    <n v="42.17"/>
    <n v="14.1"/>
    <n v="60"/>
    <n v="5.4"/>
    <s v=""/>
    <s v=""/>
    <n v="0"/>
    <m/>
    <s v=""/>
    <n v="8"/>
    <n v="92"/>
    <n v="92"/>
    <n v="76.900000000000006"/>
    <n v="8.4"/>
    <n v="0"/>
    <n v="0"/>
    <n v="0"/>
    <n v="0"/>
    <n v="2"/>
    <n v="1"/>
    <n v="159.16"/>
    <n v="159.16"/>
  </r>
  <r>
    <x v="10"/>
    <x v="6"/>
    <n v="350090715"/>
    <s v="Altair"/>
    <m/>
    <m/>
    <m/>
    <m/>
    <m/>
    <m/>
    <n v="0.35763529999999999"/>
    <n v="0.34208899999999998"/>
    <n v="1.5546300000000001E-2"/>
    <n v="0"/>
    <n v="1E-3"/>
    <n v="0"/>
    <n v="0.35"/>
    <n v="1.9147999999999999E-3"/>
    <n v="0"/>
    <n v="20"/>
    <n v="84.38"/>
    <n v="15.63"/>
    <m/>
    <s v=""/>
    <m/>
    <m/>
    <m/>
    <s v=""/>
    <s v=""/>
    <m/>
    <m/>
    <m/>
    <m/>
    <s v=""/>
    <m/>
    <m/>
    <m/>
    <m/>
    <m/>
    <s v=""/>
    <s v=""/>
    <m/>
    <m/>
    <s v=""/>
    <m/>
    <m/>
    <m/>
    <m/>
    <m/>
    <m/>
    <m/>
    <n v="0"/>
    <m/>
    <n v="27"/>
    <n v="5"/>
    <m/>
    <m/>
  </r>
  <r>
    <x v="4"/>
    <x v="6"/>
    <n v="35010044"/>
    <s v="Altinópolis"/>
    <n v="-5.5702066899721001E-2"/>
    <n v="15571"/>
    <n v="13910"/>
    <n v="1661"/>
    <n v="16.753"/>
    <n v="89.33"/>
    <n v="8.4140199999999998E-2"/>
    <n v="4.5024300000000003E-2"/>
    <n v="3.9115899999999995E-2"/>
    <n v="0"/>
    <n v="4.4999999999999998E-2"/>
    <n v="0"/>
    <n v="0.04"/>
    <n v="1.4055999999999999E-3"/>
    <n v="4.135461160300926E-2"/>
    <n v="4"/>
    <n v="65.52"/>
    <n v="34.479999999999997"/>
    <n v="9.8800000000000008"/>
    <n v="763"/>
    <n v="175"/>
    <n v="0"/>
    <n v="0"/>
    <n v="29933.984972063452"/>
    <n v="3341.750690385973"/>
    <n v="87.25"/>
    <n v="88.81"/>
    <n v="87.25"/>
    <n v="44.12"/>
    <s v=""/>
    <n v="99.87"/>
    <n v="4.83"/>
    <n v="1.5"/>
    <n v="6.2"/>
    <n v="2.4"/>
    <s v=""/>
    <s v=""/>
    <n v="0"/>
    <m/>
    <s v=""/>
    <n v="10"/>
    <n v="100"/>
    <n v="100"/>
    <n v="77.099999999999994"/>
    <n v="8.5"/>
    <n v="0"/>
    <n v="0"/>
    <n v="1"/>
    <n v="108.81495014869267"/>
    <n v="19"/>
    <n v="10"/>
    <n v="763"/>
    <n v="763"/>
  </r>
  <r>
    <x v="11"/>
    <x v="6"/>
    <n v="35010048"/>
    <s v="Altinópolis"/>
    <m/>
    <m/>
    <m/>
    <m/>
    <m/>
    <m/>
    <n v="0.13991459999999989"/>
    <n v="0.1395326999999999"/>
    <n v="3.8190000000000001E-4"/>
    <n v="0"/>
    <n v="0"/>
    <n v="0"/>
    <n v="0.14000000000000001"/>
    <n v="3.5246999999999991E-3"/>
    <n v="0"/>
    <n v="10"/>
    <n v="92"/>
    <n v="8"/>
    <m/>
    <s v=""/>
    <m/>
    <m/>
    <m/>
    <s v=""/>
    <s v=""/>
    <m/>
    <m/>
    <m/>
    <m/>
    <s v=""/>
    <m/>
    <m/>
    <m/>
    <m/>
    <m/>
    <s v=""/>
    <s v=""/>
    <m/>
    <m/>
    <s v=""/>
    <m/>
    <m/>
    <m/>
    <m/>
    <m/>
    <m/>
    <m/>
    <n v="0"/>
    <m/>
    <n v="46"/>
    <n v="4"/>
    <m/>
    <m/>
  </r>
  <r>
    <x v="12"/>
    <x v="6"/>
    <n v="350110319"/>
    <s v="Alto Alegre"/>
    <n v="-0.311247001287285"/>
    <n v="4074"/>
    <n v="3321"/>
    <n v="753"/>
    <n v="12.802"/>
    <n v="81.52"/>
    <n v="0"/>
    <n v="0"/>
    <n v="0"/>
    <n v="0"/>
    <n v="0"/>
    <n v="0"/>
    <n v="0"/>
    <n v="0"/>
    <n v="8.3347249999999994E-3"/>
    <n v="0"/>
    <n v="0"/>
    <n v="0"/>
    <n v="2.31"/>
    <n v="178"/>
    <n v="38"/>
    <n v="0"/>
    <n v="0"/>
    <n v="17803.829160530193"/>
    <n v="2090.0147275405006"/>
    <n v="78.56"/>
    <m/>
    <n v="74.680000000000007"/>
    <n v="13.57"/>
    <s v=""/>
    <n v="99.64"/>
    <n v="1.81"/>
    <n v="0.7"/>
    <n v="2.6"/>
    <n v="0"/>
    <s v=""/>
    <s v=""/>
    <n v="0"/>
    <m/>
    <s v=""/>
    <n v="7.3"/>
    <n v="94"/>
    <n v="94"/>
    <n v="78.7"/>
    <n v="8.1999999999999993"/>
    <n v="0"/>
    <n v="0"/>
    <n v="1"/>
    <n v="0"/>
    <n v="0"/>
    <n v="0"/>
    <n v="167.32"/>
    <n v="167.32"/>
  </r>
  <r>
    <x v="0"/>
    <x v="6"/>
    <n v="350110320"/>
    <s v="Alto Alegre"/>
    <m/>
    <m/>
    <m/>
    <m/>
    <m/>
    <m/>
    <n v="1.6666599999999997E-2"/>
    <n v="1.6666599999999997E-2"/>
    <n v="0"/>
    <n v="0"/>
    <n v="0"/>
    <n v="1.4E-2"/>
    <n v="0"/>
    <n v="0"/>
    <n v="0"/>
    <n v="2"/>
    <n v="100"/>
    <n v="0"/>
    <m/>
    <s v=""/>
    <m/>
    <m/>
    <m/>
    <s v=""/>
    <s v=""/>
    <m/>
    <m/>
    <m/>
    <m/>
    <s v=""/>
    <m/>
    <m/>
    <m/>
    <m/>
    <m/>
    <s v=""/>
    <s v=""/>
    <m/>
    <m/>
    <s v=""/>
    <m/>
    <m/>
    <m/>
    <m/>
    <m/>
    <m/>
    <m/>
    <n v="0"/>
    <m/>
    <n v="3"/>
    <n v="0"/>
    <m/>
    <m/>
  </r>
  <r>
    <x v="8"/>
    <x v="6"/>
    <n v="350115210"/>
    <s v="Alumínio"/>
    <n v="0.80650501235071104"/>
    <n v="17296"/>
    <n v="14506"/>
    <n v="2790"/>
    <n v="206.54400000000001"/>
    <n v="83.87"/>
    <n v="0.1112156"/>
    <n v="0.1096134"/>
    <n v="1.6022E-3"/>
    <n v="0"/>
    <n v="1.2E-2"/>
    <n v="9.9000000000000005E-2"/>
    <n v="0"/>
    <n v="8.6799999999999996E-5"/>
    <n v="3.9607619796296303E-2"/>
    <n v="8"/>
    <n v="46.15"/>
    <n v="53.85"/>
    <n v="10.52"/>
    <n v="812"/>
    <n v="812"/>
    <n v="3"/>
    <n v="0"/>
    <n v="1367.4838112858465"/>
    <n v="200.56429232192417"/>
    <n v="75.23"/>
    <n v="100"/>
    <n v="63.77"/>
    <n v="38.9"/>
    <s v=""/>
    <n v="89.7"/>
    <n v="41.19"/>
    <n v="14.8"/>
    <n v="68.5"/>
    <n v="1.5"/>
    <s v=""/>
    <s v=""/>
    <n v="0"/>
    <m/>
    <s v=""/>
    <n v="7.5"/>
    <n v="86"/>
    <n v="0"/>
    <n v="0"/>
    <n v="1.3"/>
    <n v="1"/>
    <n v="0"/>
    <n v="41"/>
    <n v="30.297200543018032"/>
    <n v="6"/>
    <n v="7"/>
    <n v="698.32"/>
    <n v="0"/>
  </r>
  <r>
    <x v="10"/>
    <x v="6"/>
    <n v="350120215"/>
    <s v="Álvares Florence"/>
    <n v="-0.97638070741058502"/>
    <n v="3783"/>
    <n v="2659"/>
    <n v="1124"/>
    <n v="10.455"/>
    <n v="70.290000000000006"/>
    <n v="0.18222310000000003"/>
    <n v="0.14650900000000003"/>
    <n v="3.5714099999999999E-2"/>
    <n v="0"/>
    <n v="6.0000000000000001E-3"/>
    <n v="0"/>
    <n v="0.18"/>
    <n v="2.9399999999999999E-4"/>
    <n v="9.0496453125000001E-3"/>
    <n v="10"/>
    <n v="53.33"/>
    <n v="46.67"/>
    <n v="1.85"/>
    <n v="143"/>
    <n v="63"/>
    <n v="0"/>
    <n v="0"/>
    <n v="23008.025376685171"/>
    <n v="2417.5099127676453"/>
    <n v="91.86"/>
    <n v="69.53"/>
    <n v="91.86"/>
    <n v="7.36"/>
    <s v=""/>
    <n v="98.56"/>
    <n v="20.95"/>
    <n v="6.6"/>
    <n v="25.3"/>
    <n v="12.3"/>
    <s v=""/>
    <s v=""/>
    <n v="0"/>
    <m/>
    <s v=""/>
    <n v="7.6"/>
    <n v="99.25"/>
    <n v="87.042249999999996"/>
    <n v="55.9"/>
    <n v="6.6"/>
    <n v="0"/>
    <n v="0"/>
    <n v="8"/>
    <n v="66.300941007183809"/>
    <n v="16"/>
    <n v="14"/>
    <n v="141.92750000000001"/>
    <n v="124.4704175"/>
  </r>
  <r>
    <x v="1"/>
    <x v="6"/>
    <n v="350130121"/>
    <s v="Álvares Machado"/>
    <n v="0.19544421706359"/>
    <n v="23583"/>
    <n v="21366"/>
    <n v="2217"/>
    <n v="68.103999999999999"/>
    <n v="90.6"/>
    <n v="9.5359999999999998E-4"/>
    <n v="6.9439999999999997E-4"/>
    <n v="2.5920000000000001E-4"/>
    <n v="0"/>
    <n v="0"/>
    <n v="0"/>
    <n v="0"/>
    <n v="1.515E-4"/>
    <n v="6.824715486458334E-2"/>
    <n v="3"/>
    <n v="11.11"/>
    <n v="88.89"/>
    <n v="15.49"/>
    <n v="1195"/>
    <n v="118"/>
    <n v="1"/>
    <n v="0"/>
    <n v="3450.0648772420814"/>
    <n v="441.28736801933604"/>
    <n v="95.07"/>
    <n v="90.09"/>
    <n v="92.03"/>
    <n v="19.77"/>
    <s v=""/>
    <n v="100"/>
    <n v="0.62"/>
    <n v="0.3"/>
    <n v="0.2"/>
    <n v="1.9"/>
    <s v=""/>
    <s v=""/>
    <n v="0"/>
    <m/>
    <s v=""/>
    <n v="7.5"/>
    <n v="98"/>
    <n v="98"/>
    <n v="90.1"/>
    <n v="10"/>
    <n v="0"/>
    <n v="0"/>
    <n v="6"/>
    <n v="0"/>
    <n v="1"/>
    <n v="8"/>
    <n v="1171.0999999999999"/>
    <n v="1171.0999999999999"/>
  </r>
  <r>
    <x v="13"/>
    <x v="6"/>
    <n v="350130122"/>
    <s v="Álvares Machado"/>
    <m/>
    <m/>
    <m/>
    <m/>
    <m/>
    <m/>
    <n v="6.989399999999998E-3"/>
    <n v="9.923E-4"/>
    <n v="5.9970999999999983E-3"/>
    <n v="0"/>
    <n v="0"/>
    <n v="4.0000000000000001E-3"/>
    <n v="0"/>
    <n v="1.7371000000000001E-3"/>
    <n v="0"/>
    <n v="3"/>
    <n v="15.38"/>
    <n v="84.62"/>
    <m/>
    <s v=""/>
    <m/>
    <m/>
    <m/>
    <s v=""/>
    <s v=""/>
    <m/>
    <m/>
    <m/>
    <m/>
    <s v=""/>
    <m/>
    <m/>
    <m/>
    <m/>
    <m/>
    <s v=""/>
    <s v=""/>
    <m/>
    <m/>
    <s v=""/>
    <m/>
    <m/>
    <m/>
    <m/>
    <m/>
    <m/>
    <m/>
    <n v="13"/>
    <m/>
    <n v="2"/>
    <n v="11"/>
    <m/>
    <m/>
  </r>
  <r>
    <x v="0"/>
    <x v="6"/>
    <n v="350140020"/>
    <s v="Álvaro de Carvalho"/>
    <n v="1.0654895430461899"/>
    <n v="4803"/>
    <n v="3126"/>
    <n v="1677"/>
    <n v="31.47"/>
    <n v="65.08"/>
    <n v="2.2879100000000003E-2"/>
    <n v="1.1749900000000001E-2"/>
    <n v="1.1129200000000002E-2"/>
    <n v="0"/>
    <n v="6.0000000000000001E-3"/>
    <n v="0"/>
    <n v="0.02"/>
    <n v="4.1669999999999999E-4"/>
    <n v="7.9099406250000021E-3"/>
    <n v="6"/>
    <n v="50"/>
    <n v="50"/>
    <n v="2.21"/>
    <n v="171"/>
    <n v="15"/>
    <n v="0"/>
    <n v="0"/>
    <n v="7288.1449094316049"/>
    <n v="919.22548407245472"/>
    <n v="63.24"/>
    <n v="95.99"/>
    <n v="63.2"/>
    <n v="21.34"/>
    <s v=""/>
    <n v="99.62"/>
    <n v="4.97"/>
    <n v="2.1"/>
    <n v="3.7"/>
    <n v="7.9"/>
    <s v=""/>
    <s v=""/>
    <n v="0"/>
    <m/>
    <s v=""/>
    <n v="5.3"/>
    <n v="100"/>
    <n v="100"/>
    <n v="91.2"/>
    <n v="9.5"/>
    <n v="0"/>
    <n v="0"/>
    <n v="0"/>
    <n v="75.85391957351132"/>
    <n v="4"/>
    <n v="4"/>
    <n v="171"/>
    <n v="171"/>
  </r>
  <r>
    <x v="5"/>
    <x v="6"/>
    <n v="350150917"/>
    <s v="Alvinlândia"/>
    <n v="0.59827426020588903"/>
    <n v="3074"/>
    <n v="2794"/>
    <n v="280"/>
    <n v="36.148000000000003"/>
    <n v="90.89"/>
    <n v="8.8653499999999996E-2"/>
    <n v="7.9202099999999998E-2"/>
    <n v="9.4514000000000004E-3"/>
    <n v="0"/>
    <n v="6.0000000000000001E-3"/>
    <n v="0"/>
    <n v="0.08"/>
    <n v="1.5116000000000001E-3"/>
    <n v="7.1822729166666653E-3"/>
    <n v="5"/>
    <n v="58.33"/>
    <n v="41.67"/>
    <n v="1.98"/>
    <n v="153"/>
    <n v="102"/>
    <n v="0"/>
    <n v="0"/>
    <n v="7899.3884189980481"/>
    <n v="923.3051398828884"/>
    <n v="89.72"/>
    <n v="89.76"/>
    <n v="88.93"/>
    <n v="14.88"/>
    <s v=""/>
    <n v="99.96"/>
    <n v="21.62"/>
    <n v="11.5"/>
    <n v="24.8"/>
    <n v="10.5"/>
    <s v=""/>
    <s v=""/>
    <n v="0"/>
    <m/>
    <s v=""/>
    <n v="8.6999999999999993"/>
    <n v="97"/>
    <n v="97"/>
    <n v="33.299999999999997"/>
    <n v="5.3"/>
    <n v="0"/>
    <n v="0"/>
    <n v="9"/>
    <n v="83.539014315048263"/>
    <n v="7"/>
    <n v="5"/>
    <n v="148.41"/>
    <n v="148.41"/>
  </r>
  <r>
    <x v="6"/>
    <x v="6"/>
    <n v="35016085"/>
    <s v="Americana"/>
    <n v="1.2945589182961701"/>
    <n v="220545"/>
    <n v="219515"/>
    <n v="1030"/>
    <n v="1650.415"/>
    <n v="99.53"/>
    <n v="2.5491938999999992"/>
    <n v="2.4187917999999993"/>
    <n v="0.13040210000000002"/>
    <n v="0"/>
    <n v="1.07"/>
    <n v="1.4390000000000001"/>
    <n v="0.01"/>
    <n v="3.4429300000000003E-2"/>
    <n v="0.76833385416666666"/>
    <n v="11"/>
    <n v="16.32"/>
    <n v="83.68"/>
    <n v="203.32"/>
    <n v="12199"/>
    <n v="5421"/>
    <n v="25"/>
    <n v="2"/>
    <n v="233.07569883697204"/>
    <n v="30.028157518873705"/>
    <n v="100"/>
    <n v="99.53"/>
    <n v="100"/>
    <n v="17.39"/>
    <s v=""/>
    <n v="100"/>
    <n v="411.16"/>
    <n v="156.4"/>
    <n v="589.9"/>
    <n v="62.1"/>
    <s v=""/>
    <s v=""/>
    <n v="0.45342220408533401"/>
    <m/>
    <s v=""/>
    <n v="9.8000000000000007"/>
    <n v="97.7"/>
    <n v="89.884"/>
    <n v="55.6"/>
    <n v="7"/>
    <n v="1"/>
    <n v="2"/>
    <n v="53"/>
    <n v="139.26237848266101"/>
    <n v="39"/>
    <n v="200"/>
    <n v="11918.423000000001"/>
    <n v="10964.94916"/>
  </r>
  <r>
    <x v="3"/>
    <x v="6"/>
    <n v="35017079"/>
    <s v="Américo Brasiliense"/>
    <n v="1.87231904789724"/>
    <n v="36861"/>
    <n v="36582"/>
    <n v="279"/>
    <n v="298.63900000000001"/>
    <n v="99.24"/>
    <n v="0.2577971"/>
    <n v="0.12072919999999999"/>
    <n v="0.13706790000000002"/>
    <n v="0"/>
    <n v="9.4E-2"/>
    <n v="0.154"/>
    <n v="0.01"/>
    <n v="3.6189999999999994E-3"/>
    <n v="0.11135144945833332"/>
    <n v="5"/>
    <n v="24"/>
    <n v="76"/>
    <n v="29.92"/>
    <n v="2020"/>
    <n v="2020"/>
    <n v="3"/>
    <n v="0"/>
    <n v="1377.4167819646782"/>
    <n v="162.55229103930978"/>
    <n v="99.24"/>
    <n v="99.24"/>
    <n v="99.24"/>
    <n v="11.26"/>
    <s v=""/>
    <n v="100"/>
    <n v="44.45"/>
    <n v="16"/>
    <n v="31"/>
    <n v="72.099999999999994"/>
    <s v=""/>
    <s v=""/>
    <n v="0"/>
    <m/>
    <s v=""/>
    <n v="10"/>
    <n v="95"/>
    <n v="0"/>
    <n v="0"/>
    <n v="1.4"/>
    <n v="1"/>
    <n v="0"/>
    <n v="9"/>
    <n v="84.417401351541386"/>
    <n v="6"/>
    <n v="19"/>
    <n v="1919"/>
    <n v="0"/>
  </r>
  <r>
    <x v="10"/>
    <x v="6"/>
    <n v="350180615"/>
    <s v="Américo de Campos"/>
    <n v="0.123078460263049"/>
    <n v="5726"/>
    <n v="4900"/>
    <n v="826"/>
    <n v="22.556999999999999"/>
    <n v="85.57"/>
    <n v="2.9619699999999999E-2"/>
    <n v="2.8491099999999998E-2"/>
    <n v="1.1286E-3"/>
    <n v="0"/>
    <n v="0"/>
    <n v="0"/>
    <n v="0.03"/>
    <n v="6.6559999999999992E-4"/>
    <n v="1.25122046875E-2"/>
    <n v="2"/>
    <n v="63.64"/>
    <n v="36.36"/>
    <n v="3.48"/>
    <n v="269"/>
    <n v="140"/>
    <n v="0"/>
    <n v="0"/>
    <n v="10464.268250087322"/>
    <n v="1156.5770171149143"/>
    <n v="83.91"/>
    <n v="100"/>
    <n v="83.91"/>
    <n v="14.38"/>
    <s v=""/>
    <n v="100"/>
    <n v="4.8600000000000003"/>
    <n v="1.6"/>
    <n v="7.1"/>
    <n v="0.5"/>
    <s v=""/>
    <s v=""/>
    <n v="0"/>
    <m/>
    <s v=""/>
    <n v="8.6999999999999993"/>
    <n v="99"/>
    <n v="96.03"/>
    <n v="48"/>
    <n v="6.6"/>
    <n v="0"/>
    <n v="0"/>
    <n v="3"/>
    <n v="0"/>
    <n v="7"/>
    <n v="4"/>
    <n v="266.31"/>
    <n v="258.32069999999999"/>
  </r>
  <r>
    <x v="6"/>
    <x v="6"/>
    <n v="35019055"/>
    <s v="Amparo"/>
    <n v="0.73444410190945897"/>
    <n v="67486"/>
    <n v="54708"/>
    <n v="12778"/>
    <n v="151.31100000000001"/>
    <n v="81.069999999999993"/>
    <n v="0.36856519999999987"/>
    <n v="0.30075889999999983"/>
    <n v="6.7806300000000028E-2"/>
    <n v="0"/>
    <n v="2.8000000000000001E-2"/>
    <n v="0.22"/>
    <n v="0.06"/>
    <n v="6.4119000000000023E-2"/>
    <n v="0.1961203303773148"/>
    <n v="119"/>
    <n v="46.51"/>
    <n v="53.49"/>
    <n v="43.95"/>
    <n v="2967"/>
    <n v="1363"/>
    <n v="15"/>
    <n v="1"/>
    <n v="2598.1708798861987"/>
    <n v="336.45378300684575"/>
    <n v="95.47"/>
    <n v="100"/>
    <n v="94.55"/>
    <n v="35.19"/>
    <s v=""/>
    <n v="92.57"/>
    <n v="17.68"/>
    <n v="6.6"/>
    <n v="22"/>
    <n v="9.4"/>
    <s v=""/>
    <s v=""/>
    <n v="0"/>
    <m/>
    <s v=""/>
    <n v="9.8000000000000007"/>
    <n v="89"/>
    <n v="55.18"/>
    <n v="54.1"/>
    <n v="6.3"/>
    <n v="2"/>
    <n v="1"/>
    <n v="178"/>
    <n v="14.276949231184222"/>
    <n v="100"/>
    <n v="115"/>
    <n v="2640.63"/>
    <n v="1637.1905999999999"/>
  </r>
  <r>
    <x v="3"/>
    <x v="6"/>
    <n v="35019059"/>
    <s v="Amparo"/>
    <m/>
    <m/>
    <m/>
    <m/>
    <m/>
    <m/>
    <n v="9.9339999999999997E-4"/>
    <n v="9.703E-4"/>
    <n v="2.3099999999999999E-5"/>
    <n v="0"/>
    <n v="0"/>
    <n v="0"/>
    <n v="0"/>
    <n v="4.6199999999999998E-5"/>
    <n v="0"/>
    <n v="13"/>
    <n v="75"/>
    <n v="25"/>
    <m/>
    <s v=""/>
    <m/>
    <m/>
    <m/>
    <s v=""/>
    <s v=""/>
    <m/>
    <m/>
    <m/>
    <m/>
    <s v=""/>
    <m/>
    <m/>
    <m/>
    <m/>
    <m/>
    <s v=""/>
    <s v=""/>
    <m/>
    <m/>
    <s v=""/>
    <m/>
    <m/>
    <m/>
    <m/>
    <m/>
    <m/>
    <m/>
    <n v="4"/>
    <m/>
    <n v="3"/>
    <n v="1"/>
    <m/>
    <m/>
  </r>
  <r>
    <x v="6"/>
    <x v="6"/>
    <n v="35020025"/>
    <s v="Analândia"/>
    <n v="1.6397872327032601"/>
    <n v="4530"/>
    <n v="3682"/>
    <n v="848"/>
    <n v="13.869"/>
    <n v="81.28"/>
    <n v="0.15760960000000004"/>
    <n v="0.15319990000000006"/>
    <n v="4.4097000000000008E-3"/>
    <n v="0"/>
    <n v="0"/>
    <n v="0.127"/>
    <n v="0.03"/>
    <n v="1.8981E-3"/>
    <n v="1.020607713068182E-2"/>
    <n v="13"/>
    <n v="75"/>
    <n v="25"/>
    <n v="2.6"/>
    <n v="200"/>
    <n v="57"/>
    <n v="0"/>
    <n v="0"/>
    <n v="27567.8940397351"/>
    <n v="3411.1788079470198"/>
    <m/>
    <m/>
    <m/>
    <m/>
    <s v=""/>
    <m/>
    <n v="11.25"/>
    <n v="4.3"/>
    <n v="15.3"/>
    <n v="2.7"/>
    <s v=""/>
    <s v=""/>
    <n v="0"/>
    <m/>
    <s v=""/>
    <n v="10"/>
    <n v="94"/>
    <n v="89.3"/>
    <n v="71.5"/>
    <n v="8"/>
    <n v="0"/>
    <n v="0"/>
    <n v="3"/>
    <n v="0"/>
    <n v="12"/>
    <n v="4"/>
    <n v="188"/>
    <n v="178.6"/>
  </r>
  <r>
    <x v="3"/>
    <x v="6"/>
    <n v="35020029"/>
    <s v="Analândia"/>
    <m/>
    <m/>
    <m/>
    <m/>
    <m/>
    <m/>
    <n v="1.05904E-2"/>
    <n v="2.0255E-3"/>
    <n v="8.5649000000000003E-3"/>
    <n v="0"/>
    <n v="0"/>
    <n v="8.9999999999999993E-3"/>
    <n v="0"/>
    <n v="2.0255E-3"/>
    <n v="0"/>
    <n v="4"/>
    <n v="33.33"/>
    <n v="66.67"/>
    <m/>
    <s v=""/>
    <m/>
    <m/>
    <m/>
    <s v=""/>
    <s v=""/>
    <m/>
    <m/>
    <m/>
    <m/>
    <s v=""/>
    <m/>
    <m/>
    <m/>
    <m/>
    <m/>
    <s v=""/>
    <s v=""/>
    <m/>
    <m/>
    <s v=""/>
    <m/>
    <m/>
    <m/>
    <m/>
    <m/>
    <m/>
    <m/>
    <n v="1"/>
    <m/>
    <n v="1"/>
    <n v="2"/>
    <m/>
    <m/>
  </r>
  <r>
    <x v="7"/>
    <x v="6"/>
    <n v="350200213"/>
    <s v="Analândia"/>
    <m/>
    <m/>
    <m/>
    <m/>
    <m/>
    <m/>
    <n v="2.8357E-3"/>
    <n v="2.7778E-3"/>
    <n v="5.7899999999999998E-5"/>
    <n v="0"/>
    <n v="0"/>
    <n v="0"/>
    <n v="0"/>
    <n v="5.7899999999999998E-5"/>
    <n v="0"/>
    <n v="0"/>
    <n v="33.33"/>
    <n v="66.67"/>
    <m/>
    <s v=""/>
    <m/>
    <m/>
    <m/>
    <s v=""/>
    <s v=""/>
    <m/>
    <m/>
    <m/>
    <m/>
    <s v=""/>
    <m/>
    <m/>
    <m/>
    <m/>
    <m/>
    <s v=""/>
    <s v=""/>
    <m/>
    <m/>
    <s v=""/>
    <m/>
    <m/>
    <m/>
    <m/>
    <m/>
    <m/>
    <m/>
    <n v="0"/>
    <m/>
    <n v="1"/>
    <n v="2"/>
    <m/>
    <m/>
  </r>
  <r>
    <x v="12"/>
    <x v="6"/>
    <n v="350210119"/>
    <s v="Andradina"/>
    <n v="5.1323489302457198E-2"/>
    <n v="55687"/>
    <n v="52205"/>
    <n v="3482"/>
    <n v="58.000999999999998"/>
    <n v="93.75"/>
    <n v="2.4224150999999994"/>
    <n v="2.1125115999999995"/>
    <n v="0.30990350000000011"/>
    <n v="0"/>
    <n v="0.16700000000000001"/>
    <n v="0.23599999999999999"/>
    <n v="2.0099999999999998"/>
    <n v="1.5025100000000007E-2"/>
    <n v="0.1582208176550926"/>
    <n v="1"/>
    <n v="9.09"/>
    <n v="90.91"/>
    <n v="42.71"/>
    <n v="2883"/>
    <n v="999"/>
    <n v="4"/>
    <n v="0"/>
    <n v="3969.8198861493706"/>
    <n v="311.46946324995059"/>
    <n v="93.34"/>
    <m/>
    <n v="91.47"/>
    <n v="35.64"/>
    <s v=""/>
    <n v="100"/>
    <n v="109.61"/>
    <n v="34.6"/>
    <n v="127.3"/>
    <n v="56.3"/>
    <s v=""/>
    <s v=""/>
    <n v="0"/>
    <m/>
    <s v=""/>
    <n v="9.5"/>
    <n v="94"/>
    <n v="88.36"/>
    <n v="65.3"/>
    <n v="7.3"/>
    <n v="0"/>
    <n v="0"/>
    <n v="21"/>
    <n v="105.54868978369537"/>
    <n v="9"/>
    <n v="90"/>
    <n v="2710.02"/>
    <n v="2547.4187999999999"/>
  </r>
  <r>
    <x v="14"/>
    <x v="6"/>
    <n v="350220014"/>
    <s v="Angatuba"/>
    <n v="1.1847393903638299"/>
    <n v="23122"/>
    <n v="16891"/>
    <n v="6231"/>
    <n v="22.477"/>
    <n v="73.05"/>
    <n v="0.51384930000000006"/>
    <n v="0.50074410000000003"/>
    <n v="1.3105200000000003E-2"/>
    <n v="0.1"/>
    <n v="5.8000000000000003E-2"/>
    <n v="0.09"/>
    <n v="0.36"/>
    <n v="2.8339999999999995E-4"/>
    <n v="5.4032982895833331E-2"/>
    <n v="51"/>
    <n v="79.17"/>
    <n v="20.83"/>
    <n v="12.03"/>
    <n v="928"/>
    <n v="260"/>
    <n v="3"/>
    <n v="0"/>
    <n v="15903.02568981922"/>
    <n v="1882.1762823285183"/>
    <n v="76.77"/>
    <n v="100"/>
    <n v="64.489999999999995"/>
    <n v="30.93"/>
    <s v=""/>
    <n v="100"/>
    <n v="9.84"/>
    <n v="4.4000000000000004"/>
    <n v="13"/>
    <n v="0.9"/>
    <s v=""/>
    <s v=""/>
    <n v="0"/>
    <m/>
    <s v=""/>
    <n v="9.5"/>
    <n v="90"/>
    <n v="90"/>
    <n v="72"/>
    <n v="7.7"/>
    <n v="0"/>
    <n v="0"/>
    <n v="5"/>
    <n v="107.34184361395414"/>
    <n v="57"/>
    <n v="15"/>
    <n v="835.2"/>
    <n v="835.2"/>
  </r>
  <r>
    <x v="6"/>
    <x v="6"/>
    <n v="35023095"/>
    <s v="Anhembi"/>
    <m/>
    <m/>
    <m/>
    <m/>
    <m/>
    <m/>
    <n v="3.0108000000000005E-3"/>
    <n v="2.9066000000000005E-3"/>
    <n v="1.042E-4"/>
    <n v="0"/>
    <n v="0"/>
    <n v="0"/>
    <n v="0"/>
    <n v="1.042E-4"/>
    <n v="0"/>
    <n v="0"/>
    <n v="90.91"/>
    <n v="9.09"/>
    <m/>
    <s v=""/>
    <m/>
    <m/>
    <m/>
    <s v=""/>
    <s v=""/>
    <m/>
    <m/>
    <m/>
    <m/>
    <s v=""/>
    <m/>
    <m/>
    <m/>
    <m/>
    <m/>
    <s v=""/>
    <s v=""/>
    <m/>
    <m/>
    <s v=""/>
    <m/>
    <m/>
    <m/>
    <m/>
    <m/>
    <m/>
    <m/>
    <n v="0"/>
    <m/>
    <n v="10"/>
    <n v="1"/>
    <m/>
    <m/>
  </r>
  <r>
    <x v="8"/>
    <x v="6"/>
    <n v="350230910"/>
    <s v="Anhembi"/>
    <n v="2.0468172941552099"/>
    <n v="6063"/>
    <n v="4661"/>
    <n v="1402"/>
    <n v="8.2330000000000005"/>
    <n v="76.88"/>
    <n v="0.13229519999999997"/>
    <n v="0.13124889999999997"/>
    <n v="1.0463E-3"/>
    <n v="0"/>
    <n v="0"/>
    <n v="0"/>
    <n v="0.12"/>
    <n v="1.6952599999999998E-2"/>
    <n v="1.2130736718750002E-2"/>
    <n v="5"/>
    <n v="70"/>
    <n v="30"/>
    <n v="3.29"/>
    <n v="253"/>
    <n v="87"/>
    <n v="1"/>
    <n v="0"/>
    <n v="35629.490351311229"/>
    <n v="5253.3993072736284"/>
    <n v="76.83"/>
    <n v="94.13"/>
    <n v="74.19"/>
    <n v="32.68"/>
    <s v=""/>
    <n v="100"/>
    <n v="5.48"/>
    <n v="2"/>
    <n v="9.1999999999999993"/>
    <n v="0.1"/>
    <s v=""/>
    <s v=""/>
    <n v="0"/>
    <m/>
    <s v=""/>
    <n v="9.1"/>
    <n v="90"/>
    <n v="74.7"/>
    <n v="65.599999999999994"/>
    <n v="7.4"/>
    <n v="0"/>
    <n v="0"/>
    <n v="31"/>
    <n v="0"/>
    <n v="7"/>
    <n v="3"/>
    <n v="227.7"/>
    <n v="188.99100000000001"/>
  </r>
  <r>
    <x v="13"/>
    <x v="6"/>
    <n v="350240822"/>
    <s v="Anhumas"/>
    <n v="0.79312005097793603"/>
    <n v="3831"/>
    <n v="3236"/>
    <n v="595"/>
    <n v="11.936999999999999"/>
    <n v="84.47"/>
    <n v="0.28965830000000009"/>
    <n v="0.28096880000000007"/>
    <n v="8.689500000000001E-3"/>
    <n v="0"/>
    <n v="7.0000000000000001E-3"/>
    <n v="0.28199999999999997"/>
    <n v="0"/>
    <n v="3.7160000000000003E-4"/>
    <n v="8.1648187500000004E-3"/>
    <n v="0"/>
    <n v="21.43"/>
    <n v="78.569999999999993"/>
    <n v="2.27"/>
    <n v="175"/>
    <n v="31"/>
    <n v="0"/>
    <n v="0"/>
    <n v="19591.667971808925"/>
    <n v="2798.8097102584179"/>
    <n v="81.84"/>
    <n v="93.2"/>
    <n v="81.81"/>
    <n v="11.48"/>
    <s v=""/>
    <n v="100"/>
    <n v="23.74"/>
    <n v="12.2"/>
    <n v="31.9"/>
    <n v="2.6"/>
    <s v=""/>
    <s v=""/>
    <n v="0"/>
    <m/>
    <s v=""/>
    <n v="8.4"/>
    <n v="97"/>
    <n v="97"/>
    <n v="82.3"/>
    <n v="10"/>
    <n v="0"/>
    <n v="0"/>
    <n v="4"/>
    <n v="85.733685147634162"/>
    <n v="3"/>
    <n v="11"/>
    <n v="169.75"/>
    <n v="169.75"/>
  </r>
  <r>
    <x v="15"/>
    <x v="6"/>
    <n v="35025072"/>
    <s v="Aparecida"/>
    <n v="0.12352578885999101"/>
    <n v="35292"/>
    <n v="34779"/>
    <n v="513"/>
    <n v="291.81400000000002"/>
    <n v="98.55"/>
    <n v="1.16183E-2"/>
    <n v="6.1539000000000003E-3"/>
    <n v="5.4643999999999995E-3"/>
    <n v="0.28999999999999998"/>
    <n v="0"/>
    <n v="0"/>
    <n v="0.01"/>
    <n v="5.8075000000000002E-3"/>
    <n v="0.10742819444444444"/>
    <n v="8"/>
    <n v="50"/>
    <n v="50"/>
    <n v="28.53"/>
    <n v="1926"/>
    <n v="1926"/>
    <n v="10"/>
    <n v="0"/>
    <n v="1644.1754505270317"/>
    <n v="169.77898673920441"/>
    <n v="100"/>
    <m/>
    <n v="80.459999999999994"/>
    <n v="0.62"/>
    <s v=""/>
    <n v="100"/>
    <n v="1.45"/>
    <n v="0.6"/>
    <n v="1"/>
    <n v="2.9"/>
    <s v=""/>
    <s v=""/>
    <n v="0"/>
    <m/>
    <s v=""/>
    <n v="9.6"/>
    <n v="79"/>
    <n v="0"/>
    <n v="0"/>
    <n v="1.2"/>
    <n v="0"/>
    <n v="0"/>
    <n v="24"/>
    <n v="0"/>
    <n v="7"/>
    <n v="7"/>
    <n v="1521.54"/>
    <n v="0"/>
  </r>
  <r>
    <x v="16"/>
    <x v="6"/>
    <n v="350260618"/>
    <s v="Aparecida d'Oeste"/>
    <n v="-0.99496920129501498"/>
    <n v="4317"/>
    <n v="3634"/>
    <n v="683"/>
    <n v="24.108000000000001"/>
    <n v="84.18"/>
    <n v="1.8515E-2"/>
    <n v="3.7675E-3"/>
    <n v="1.47475E-2"/>
    <n v="0"/>
    <n v="0"/>
    <n v="0"/>
    <n v="0.01"/>
    <n v="8.8298000000000005E-3"/>
    <n v="9.3883507812500006E-3"/>
    <n v="0"/>
    <n v="43.48"/>
    <n v="56.52"/>
    <n v="2.54"/>
    <n v="196"/>
    <n v="29"/>
    <n v="0"/>
    <n v="0"/>
    <n v="10154.051424600417"/>
    <n v="803.55802640722709"/>
    <n v="83.51"/>
    <n v="81.900000000000006"/>
    <n v="82.15"/>
    <n v="12.8"/>
    <s v=""/>
    <n v="100"/>
    <n v="4.21"/>
    <n v="1.3"/>
    <n v="1.1000000000000001"/>
    <n v="13.4"/>
    <s v=""/>
    <s v=""/>
    <n v="0"/>
    <m/>
    <s v=""/>
    <n v="7.5"/>
    <n v="96"/>
    <n v="96"/>
    <n v="85.2"/>
    <n v="9.6"/>
    <n v="0"/>
    <n v="0"/>
    <n v="0"/>
    <n v="0"/>
    <n v="10"/>
    <n v="13"/>
    <n v="188.16"/>
    <n v="188.16"/>
  </r>
  <r>
    <x v="17"/>
    <x v="6"/>
    <n v="350270511"/>
    <s v="Apiaí"/>
    <n v="-0.71492702354780702"/>
    <n v="24803"/>
    <n v="18878"/>
    <n v="5925"/>
    <n v="25.600999999999999"/>
    <n v="76.11"/>
    <n v="5.231609999999997E-2"/>
    <n v="5.0927199999999971E-2"/>
    <n v="1.3889E-3"/>
    <n v="0"/>
    <n v="2.5999999999999999E-2"/>
    <n v="2.5000000000000001E-2"/>
    <n v="0"/>
    <n v="1.261E-4"/>
    <n v="5.7017503851851843E-2"/>
    <n v="6"/>
    <n v="97.06"/>
    <n v="2.94"/>
    <n v="12.83"/>
    <n v="990"/>
    <n v="760"/>
    <n v="7"/>
    <n v="3"/>
    <n v="26090.340684594605"/>
    <n v="3293.0790630165707"/>
    <n v="75.52"/>
    <n v="100"/>
    <n v="48.07"/>
    <n v="31.86"/>
    <s v=""/>
    <n v="100"/>
    <n v="0.76"/>
    <n v="0.3"/>
    <n v="1"/>
    <n v="0.1"/>
    <s v=""/>
    <s v=""/>
    <n v="0"/>
    <m/>
    <s v=""/>
    <n v="7.5"/>
    <n v="57"/>
    <n v="24.51"/>
    <n v="23.2"/>
    <n v="3.3"/>
    <n v="0"/>
    <n v="3"/>
    <n v="11"/>
    <n v="45.600031996412199"/>
    <n v="33"/>
    <n v="1"/>
    <n v="564.29999999999995"/>
    <n v="242.649"/>
  </r>
  <r>
    <x v="14"/>
    <x v="6"/>
    <n v="350270514"/>
    <s v="Apiaí"/>
    <m/>
    <m/>
    <m/>
    <m/>
    <m/>
    <m/>
    <n v="1.5742300000000008E-2"/>
    <n v="1.5439100000000008E-2"/>
    <n v="3.032E-4"/>
    <n v="0"/>
    <n v="0.01"/>
    <n v="0"/>
    <n v="0.01"/>
    <n v="2.6000000000000003E-4"/>
    <n v="0"/>
    <n v="7"/>
    <n v="97.73"/>
    <n v="2.27"/>
    <m/>
    <s v=""/>
    <m/>
    <m/>
    <m/>
    <s v=""/>
    <s v=""/>
    <m/>
    <m/>
    <m/>
    <m/>
    <s v=""/>
    <m/>
    <m/>
    <m/>
    <m/>
    <m/>
    <s v=""/>
    <s v=""/>
    <m/>
    <m/>
    <s v=""/>
    <m/>
    <m/>
    <m/>
    <m/>
    <m/>
    <m/>
    <m/>
    <n v="0"/>
    <m/>
    <n v="43"/>
    <n v="1"/>
    <m/>
    <m/>
  </r>
  <r>
    <x v="8"/>
    <x v="6"/>
    <n v="350275410"/>
    <s v="Araçariguama"/>
    <n v="3.3770435110846799"/>
    <n v="18694"/>
    <n v="18694"/>
    <n v="0"/>
    <n v="127.752"/>
    <n v="100"/>
    <n v="0.28944610000000004"/>
    <n v="0.27255890000000005"/>
    <n v="1.6887200000000002E-2"/>
    <n v="0"/>
    <n v="5.8999999999999997E-2"/>
    <n v="0.17499999999999999"/>
    <n v="0.01"/>
    <n v="4.9671599999999982E-2"/>
    <n v="3.1502159481481481E-2"/>
    <n v="41"/>
    <n v="29.69"/>
    <n v="70.31"/>
    <n v="13.75"/>
    <n v="700"/>
    <n v="700"/>
    <n v="5"/>
    <n v="0"/>
    <n v="2193.045897079277"/>
    <n v="320.52209265004814"/>
    <n v="55.36"/>
    <n v="95"/>
    <n v="45.06"/>
    <n v="31.63"/>
    <s v=""/>
    <n v="55.36"/>
    <n v="62.92"/>
    <n v="22.3"/>
    <n v="100.9"/>
    <n v="8.9"/>
    <s v=""/>
    <s v=""/>
    <n v="0"/>
    <m/>
    <s v=""/>
    <n v="9.1"/>
    <n v="60"/>
    <n v="0"/>
    <n v="0"/>
    <n v="0.9"/>
    <n v="1"/>
    <n v="0"/>
    <n v="59"/>
    <n v="187.28874772754261"/>
    <n v="19"/>
    <n v="45"/>
    <n v="420"/>
    <n v="0"/>
  </r>
  <r>
    <x v="12"/>
    <x v="6"/>
    <n v="350280419"/>
    <s v="Araçatuba"/>
    <n v="0.61216281180649401"/>
    <n v="185509"/>
    <n v="181931"/>
    <n v="3578"/>
    <n v="158.91999999999999"/>
    <n v="98.07"/>
    <n v="1.4488573000000011"/>
    <n v="0.9352452"/>
    <n v="0.51361210000000113"/>
    <n v="0"/>
    <n v="0.25"/>
    <n v="1.097"/>
    <n v="0.05"/>
    <n v="4.9559000000000034E-2"/>
    <n v="0.6338024486840278"/>
    <n v="6"/>
    <n v="23.27"/>
    <n v="76.73"/>
    <n v="169.17"/>
    <n v="10150"/>
    <n v="2274"/>
    <n v="20"/>
    <n v="0"/>
    <n v="1450.0756297538126"/>
    <n v="115.5980572371152"/>
    <n v="98.07"/>
    <n v="100"/>
    <n v="97.09"/>
    <n v="42"/>
    <s v=""/>
    <n v="100"/>
    <n v="53.07"/>
    <n v="17"/>
    <n v="45.6"/>
    <n v="75.5"/>
    <s v=""/>
    <s v=""/>
    <n v="0"/>
    <m/>
    <s v=""/>
    <n v="9.6"/>
    <n v="100"/>
    <n v="100"/>
    <n v="77.599999999999994"/>
    <n v="8.1999999999999993"/>
    <n v="1"/>
    <n v="0"/>
    <n v="19"/>
    <n v="39.444467360307335"/>
    <n v="37"/>
    <n v="122"/>
    <n v="10150"/>
    <n v="10150"/>
  </r>
  <r>
    <x v="0"/>
    <x v="6"/>
    <n v="350280420"/>
    <s v="Araçatuba"/>
    <m/>
    <m/>
    <m/>
    <m/>
    <m/>
    <m/>
    <n v="0"/>
    <n v="0"/>
    <n v="0"/>
    <n v="0"/>
    <n v="0"/>
    <n v="0"/>
    <n v="0"/>
    <n v="0"/>
    <n v="0"/>
    <n v="0"/>
    <n v="0"/>
    <n v="0"/>
    <m/>
    <s v=""/>
    <m/>
    <m/>
    <m/>
    <s v=""/>
    <s v=""/>
    <m/>
    <m/>
    <m/>
    <m/>
    <s v=""/>
    <m/>
    <m/>
    <m/>
    <m/>
    <m/>
    <s v=""/>
    <s v=""/>
    <m/>
    <m/>
    <s v=""/>
    <m/>
    <m/>
    <m/>
    <m/>
    <m/>
    <m/>
    <m/>
    <n v="0"/>
    <m/>
    <n v="0"/>
    <n v="0"/>
    <m/>
    <m/>
  </r>
  <r>
    <x v="8"/>
    <x v="6"/>
    <n v="350290310"/>
    <s v="Araçoiaba da Serra"/>
    <n v="2.5735826802998401"/>
    <n v="29351"/>
    <n v="20174"/>
    <n v="9177"/>
    <n v="114.854"/>
    <n v="68.73"/>
    <n v="1.7983100000000002E-2"/>
    <n v="7.8919000000000003E-3"/>
    <n v="1.0091200000000003E-2"/>
    <n v="0"/>
    <n v="0"/>
    <n v="1E-3"/>
    <n v="0.01"/>
    <n v="1.0175200000000004E-2"/>
    <n v="8.6082848096064812E-2"/>
    <n v="38"/>
    <n v="37.21"/>
    <n v="62.79"/>
    <n v="14.78"/>
    <n v="1142"/>
    <n v="950"/>
    <n v="3"/>
    <n v="0"/>
    <n v="2471.2207420530817"/>
    <n v="386.79976832135191"/>
    <n v="96.35"/>
    <n v="100"/>
    <n v="27.51"/>
    <n v="19.190000000000001"/>
    <s v=""/>
    <n v="100"/>
    <n v="2.17"/>
    <n v="0.8"/>
    <n v="1.7"/>
    <n v="2.8"/>
    <s v=""/>
    <s v=""/>
    <n v="0"/>
    <m/>
    <s v=""/>
    <n v="7.4"/>
    <n v="21"/>
    <n v="21"/>
    <n v="16.8"/>
    <n v="2.9"/>
    <n v="0"/>
    <n v="0"/>
    <n v="29"/>
    <n v="0"/>
    <n v="16"/>
    <n v="27"/>
    <n v="239.82"/>
    <n v="239.82"/>
  </r>
  <r>
    <x v="11"/>
    <x v="6"/>
    <n v="35030008"/>
    <s v="Aramina"/>
    <n v="0.77737132429553901"/>
    <n v="5301"/>
    <n v="5031"/>
    <n v="270"/>
    <n v="26.152000000000001"/>
    <n v="94.91"/>
    <n v="5.1421799999999997E-2"/>
    <n v="4.3065299999999994E-2"/>
    <n v="8.3565000000000011E-3"/>
    <n v="0"/>
    <n v="0"/>
    <n v="0"/>
    <n v="0.04"/>
    <n v="1.2798300000000002E-2"/>
    <n v="1.2309902790178573E-2"/>
    <n v="2"/>
    <n v="66.67"/>
    <n v="33.33"/>
    <n v="3.57"/>
    <n v="275"/>
    <n v="45"/>
    <n v="0"/>
    <n v="0"/>
    <n v="19512.937181663838"/>
    <n v="2439.1171477079802"/>
    <m/>
    <n v="93.49"/>
    <m/>
    <m/>
    <s v=""/>
    <m/>
    <n v="4.99"/>
    <n v="1.6"/>
    <n v="6.9"/>
    <n v="2"/>
    <s v=""/>
    <s v=""/>
    <n v="0"/>
    <m/>
    <s v=""/>
    <n v="7.6"/>
    <n v="98.5"/>
    <n v="98.5"/>
    <n v="83.6"/>
    <n v="10"/>
    <n v="0"/>
    <n v="0"/>
    <n v="6"/>
    <n v="0"/>
    <n v="6"/>
    <n v="3"/>
    <n v="270.875"/>
    <n v="270.875"/>
  </r>
  <r>
    <x v="14"/>
    <x v="6"/>
    <n v="350310914"/>
    <s v="Arandu"/>
    <n v="-2.4417055107284199E-2"/>
    <n v="6135"/>
    <n v="4813"/>
    <n v="1322"/>
    <n v="21.425999999999998"/>
    <n v="78.45"/>
    <n v="2.5041599999999997E-2"/>
    <n v="2.3205999999999999E-3"/>
    <n v="2.2720999999999998E-2"/>
    <n v="0.1"/>
    <n v="1.7000000000000001E-2"/>
    <n v="0"/>
    <n v="0"/>
    <n v="5.445499999999999E-3"/>
    <n v="9.7281289062499995E-3"/>
    <n v="1"/>
    <n v="25"/>
    <n v="75"/>
    <n v="3.35"/>
    <n v="258"/>
    <n v="36"/>
    <n v="0"/>
    <n v="0"/>
    <n v="17014.533007334965"/>
    <n v="2004.7334963325177"/>
    <n v="60.89"/>
    <n v="100"/>
    <n v="59.39"/>
    <n v="40.409999999999997"/>
    <s v=""/>
    <n v="80.790000000000006"/>
    <n v="1.69"/>
    <n v="0.8"/>
    <n v="0.2"/>
    <n v="5.8"/>
    <s v=""/>
    <s v=""/>
    <n v="0"/>
    <m/>
    <s v=""/>
    <n v="9"/>
    <n v="98"/>
    <n v="98"/>
    <n v="86"/>
    <n v="9.8000000000000007"/>
    <n v="0"/>
    <n v="0"/>
    <n v="0"/>
    <n v="174.75097383915283"/>
    <n v="2"/>
    <n v="6"/>
    <n v="252.84"/>
    <n v="252.84"/>
  </r>
  <r>
    <x v="15"/>
    <x v="6"/>
    <n v="35031582"/>
    <s v="Arapeí"/>
    <n v="-0.36789907093903701"/>
    <n v="2477"/>
    <n v="1888"/>
    <n v="589"/>
    <n v="15.907999999999999"/>
    <n v="76.22"/>
    <n v="7.8276999999999999E-3"/>
    <n v="7.1342000000000003E-3"/>
    <n v="6.935E-4"/>
    <n v="0"/>
    <n v="7.0000000000000001E-3"/>
    <n v="0"/>
    <n v="0"/>
    <n v="6.935E-4"/>
    <n v="4.8404708333333341E-3"/>
    <n v="3"/>
    <n v="66.67"/>
    <n v="33.33"/>
    <n v="1.33"/>
    <n v="103"/>
    <n v="27"/>
    <n v="1"/>
    <n v="0"/>
    <n v="28645.942672587807"/>
    <n v="2800.9366168752517"/>
    <n v="75.040000000000006"/>
    <m/>
    <n v="59.36"/>
    <n v="26.42"/>
    <s v=""/>
    <n v="99.79"/>
    <n v="0.81"/>
    <n v="0.3"/>
    <n v="1"/>
    <n v="0.3"/>
    <s v=""/>
    <s v=""/>
    <n v="0"/>
    <m/>
    <s v=""/>
    <m/>
    <n v="74"/>
    <n v="74"/>
    <n v="73.8"/>
    <n v="7.9"/>
    <n v="0"/>
    <n v="0"/>
    <n v="17"/>
    <n v="144.61403117637485"/>
    <n v="2"/>
    <n v="1"/>
    <n v="76.22"/>
    <n v="76.22"/>
  </r>
  <r>
    <x v="3"/>
    <x v="6"/>
    <n v="35032089"/>
    <s v="Araraquara"/>
    <m/>
    <m/>
    <m/>
    <m/>
    <m/>
    <m/>
    <n v="0.68147069999999998"/>
    <n v="0.63461279999999998"/>
    <n v="4.6857900000000008E-2"/>
    <n v="0"/>
    <n v="0.17499999999999999"/>
    <n v="0.214"/>
    <n v="0.28999999999999998"/>
    <n v="2.3479999999999996E-4"/>
    <n v="0"/>
    <n v="8"/>
    <n v="54.17"/>
    <n v="45.83"/>
    <m/>
    <s v=""/>
    <m/>
    <m/>
    <m/>
    <s v=""/>
    <s v=""/>
    <m/>
    <m/>
    <m/>
    <m/>
    <s v=""/>
    <m/>
    <m/>
    <m/>
    <m/>
    <m/>
    <s v=""/>
    <s v=""/>
    <m/>
    <m/>
    <s v=""/>
    <m/>
    <m/>
    <m/>
    <m/>
    <m/>
    <m/>
    <m/>
    <n v="1"/>
    <m/>
    <n v="13"/>
    <n v="11"/>
    <m/>
    <m/>
  </r>
  <r>
    <x v="7"/>
    <x v="6"/>
    <n v="350320813"/>
    <s v="Araraquara"/>
    <n v="1.2148422145856299"/>
    <n v="217343"/>
    <n v="211164"/>
    <n v="6179"/>
    <n v="216.053"/>
    <n v="97.16"/>
    <n v="3.6596169000000005"/>
    <n v="2.1088155"/>
    <n v="1.5508014000000008"/>
    <n v="0"/>
    <n v="1.2569999999999999"/>
    <n v="1.788"/>
    <n v="0.52"/>
    <n v="9.2686599999999952E-2"/>
    <n v="0.7353719907592593"/>
    <n v="23"/>
    <n v="11.27"/>
    <n v="88.73"/>
    <n v="196.13"/>
    <n v="11769"/>
    <n v="6625"/>
    <n v="32"/>
    <n v="2"/>
    <n v="1449.5274289947226"/>
    <n v="159.60762481423373"/>
    <n v="97.12"/>
    <n v="100"/>
    <n v="97.18"/>
    <n v="45.47"/>
    <s v=""/>
    <n v="99.51"/>
    <n v="96.47"/>
    <n v="43.5"/>
    <n v="80.7"/>
    <n v="145.19999999999999"/>
    <s v=""/>
    <s v=""/>
    <n v="0"/>
    <m/>
    <s v=""/>
    <n v="10"/>
    <n v="99"/>
    <n v="99"/>
    <n v="43.7"/>
    <n v="6.3"/>
    <n v="4"/>
    <n v="2"/>
    <n v="42"/>
    <n v="170.93389682984369"/>
    <n v="48"/>
    <n v="378"/>
    <n v="11651.31"/>
    <n v="11651.31"/>
  </r>
  <r>
    <x v="3"/>
    <x v="6"/>
    <n v="35033079"/>
    <s v="Araras"/>
    <n v="1.20986648699726"/>
    <n v="123863"/>
    <n v="117500"/>
    <n v="6363"/>
    <n v="192.495"/>
    <n v="94.86"/>
    <n v="0.68056290000000019"/>
    <n v="0.57920770000000021"/>
    <n v="0.10135519999999992"/>
    <n v="0"/>
    <n v="4.0000000000000001E-3"/>
    <n v="0.38500000000000001"/>
    <n v="0.26"/>
    <n v="2.92105E-2"/>
    <n v="0.43151346064814816"/>
    <n v="25"/>
    <n v="34.9"/>
    <n v="65.099999999999994"/>
    <n v="108.71"/>
    <n v="6523"/>
    <n v="3966"/>
    <n v="16"/>
    <n v="0"/>
    <n v="2179.409185955451"/>
    <n v="257.149915632594"/>
    <n v="100"/>
    <n v="97.13"/>
    <n v="100"/>
    <n v="38.46"/>
    <s v=""/>
    <n v="100"/>
    <n v="22.02"/>
    <n v="8"/>
    <n v="27.8"/>
    <n v="10"/>
    <s v=""/>
    <s v=""/>
    <n v="0"/>
    <m/>
    <s v=""/>
    <n v="9.8000000000000007"/>
    <n v="100"/>
    <n v="70"/>
    <n v="39.200000000000003"/>
    <n v="5.6"/>
    <n v="1"/>
    <n v="0"/>
    <n v="74"/>
    <n v="0.92696992441252279"/>
    <n v="52"/>
    <n v="97"/>
    <n v="6523"/>
    <n v="4566.1000000000004"/>
  </r>
  <r>
    <x v="0"/>
    <x v="6"/>
    <n v="350335620"/>
    <s v="Arco-Íris"/>
    <n v="-1.0533613439294001"/>
    <n v="1871"/>
    <n v="1121"/>
    <n v="750"/>
    <n v="7.1079999999999997"/>
    <n v="59.91"/>
    <n v="2.3463799999999996E-2"/>
    <n v="2.0419599999999996E-2"/>
    <n v="3.0441999999999995E-3"/>
    <n v="0"/>
    <n v="3.0000000000000001E-3"/>
    <n v="0"/>
    <n v="0.02"/>
    <n v="6.3700000000000003E-5"/>
    <n v="2.7490057291666668E-3"/>
    <n v="8"/>
    <n v="72.22"/>
    <n v="27.78"/>
    <n v="0.76"/>
    <n v="59"/>
    <n v="13"/>
    <n v="0"/>
    <n v="0"/>
    <n v="32024.799572421165"/>
    <n v="4045.2378407268839"/>
    <n v="56.42"/>
    <n v="75.349999999999994"/>
    <n v="54.22"/>
    <n v="5.96"/>
    <s v=""/>
    <n v="98.99"/>
    <n v="2.97"/>
    <n v="1.2"/>
    <n v="3.7"/>
    <n v="1.3"/>
    <s v=""/>
    <s v=""/>
    <n v="0"/>
    <m/>
    <s v=""/>
    <n v="8.1999999999999993"/>
    <n v="99"/>
    <n v="99"/>
    <n v="78"/>
    <n v="8.3000000000000007"/>
    <n v="0"/>
    <n v="0"/>
    <n v="1"/>
    <n v="109.13036550525558"/>
    <n v="13"/>
    <n v="5"/>
    <n v="58.41"/>
    <n v="58.41"/>
  </r>
  <r>
    <x v="7"/>
    <x v="6"/>
    <n v="350340613"/>
    <s v="Arealva"/>
    <n v="0.63236498816101605"/>
    <n v="7988"/>
    <n v="6467"/>
    <n v="1521"/>
    <n v="15.772"/>
    <n v="80.959999999999994"/>
    <n v="0.10566290000000003"/>
    <n v="8.9564200000000024E-2"/>
    <n v="1.6098700000000004E-2"/>
    <n v="0"/>
    <n v="1.4999999999999999E-2"/>
    <n v="0.01"/>
    <n v="0.08"/>
    <n v="1.1771000000000004E-3"/>
    <n v="1.6385801041666665E-2"/>
    <n v="3"/>
    <n v="69.44"/>
    <n v="30.56"/>
    <n v="4.58"/>
    <n v="353"/>
    <n v="106"/>
    <n v="0"/>
    <n v="0"/>
    <n v="16462.834251377066"/>
    <n v="1697.6064096144214"/>
    <n v="78.77"/>
    <n v="78.77"/>
    <n v="75.5"/>
    <n v="26.2"/>
    <s v=""/>
    <n v="100"/>
    <n v="4.91"/>
    <n v="2.5"/>
    <n v="5.2"/>
    <n v="3.7"/>
    <s v=""/>
    <s v=""/>
    <n v="0"/>
    <m/>
    <s v=""/>
    <n v="7.1"/>
    <n v="88"/>
    <n v="88"/>
    <n v="70"/>
    <n v="7.7"/>
    <n v="0"/>
    <n v="0"/>
    <n v="8"/>
    <n v="91.542671376621882"/>
    <n v="25"/>
    <n v="11"/>
    <n v="310.64"/>
    <n v="310.64"/>
  </r>
  <r>
    <x v="15"/>
    <x v="6"/>
    <n v="35035052"/>
    <s v="Areias"/>
    <n v="0.24368323722912"/>
    <n v="3743"/>
    <n v="2510"/>
    <n v="1233"/>
    <n v="12.209"/>
    <n v="67.06"/>
    <n v="9.7797000000000005E-3"/>
    <n v="9.7797000000000005E-3"/>
    <n v="0"/>
    <n v="0.01"/>
    <n v="0.01"/>
    <n v="0"/>
    <n v="0"/>
    <n v="4.5899999999999998E-5"/>
    <n v="7.9435301831317223E-3"/>
    <n v="5"/>
    <n v="100"/>
    <n v="0"/>
    <n v="1.81"/>
    <n v="139"/>
    <n v="139"/>
    <n v="0"/>
    <n v="0"/>
    <n v="38082.479294683406"/>
    <n v="3875.6505476890188"/>
    <m/>
    <n v="67.06"/>
    <m/>
    <m/>
    <s v=""/>
    <m/>
    <n v="0.5"/>
    <n v="0.2"/>
    <n v="0.7"/>
    <n v="0"/>
    <s v=""/>
    <s v=""/>
    <n v="0"/>
    <m/>
    <s v=""/>
    <n v="7.7"/>
    <n v="90"/>
    <n v="0"/>
    <n v="0"/>
    <n v="1.4"/>
    <n v="0"/>
    <n v="0"/>
    <n v="25"/>
    <n v="125.88861336783539"/>
    <n v="5"/>
    <n v="0"/>
    <n v="125.1"/>
    <n v="0"/>
  </r>
  <r>
    <x v="7"/>
    <x v="6"/>
    <n v="350360413"/>
    <s v="Areiópolis"/>
    <n v="0.17710216689550401"/>
    <n v="10662"/>
    <n v="9659"/>
    <n v="1003"/>
    <n v="124.04900000000001"/>
    <n v="90.59"/>
    <n v="2.84814E-2"/>
    <n v="0"/>
    <n v="2.84814E-2"/>
    <n v="0"/>
    <n v="2.7E-2"/>
    <n v="2E-3"/>
    <n v="0"/>
    <n v="0"/>
    <n v="2.4675310937500004E-2"/>
    <n v="2"/>
    <n v="0"/>
    <n v="100"/>
    <n v="6.86"/>
    <n v="529"/>
    <n v="58"/>
    <n v="1"/>
    <n v="0"/>
    <n v="2188.7675858187959"/>
    <n v="236.62352279122121"/>
    <n v="88.87"/>
    <n v="100"/>
    <n v="88.87"/>
    <n v="19.63"/>
    <s v=""/>
    <n v="100"/>
    <n v="7.5"/>
    <n v="3.8"/>
    <n v="0"/>
    <n v="35.6"/>
    <s v=""/>
    <s v=""/>
    <n v="0"/>
    <m/>
    <s v=""/>
    <n v="7.2"/>
    <n v="100"/>
    <n v="100"/>
    <n v="89"/>
    <n v="10"/>
    <n v="0"/>
    <n v="0"/>
    <n v="0"/>
    <n v="109.42111355106402"/>
    <n v="0"/>
    <n v="3"/>
    <n v="529"/>
    <n v="529"/>
  </r>
  <r>
    <x v="10"/>
    <x v="6"/>
    <n v="350370315"/>
    <s v="Ariranha"/>
    <n v="1.1676948407571399"/>
    <n v="8868"/>
    <n v="8398"/>
    <n v="470"/>
    <n v="66.622"/>
    <n v="94.7"/>
    <n v="0.64313599999999993"/>
    <n v="0.40448230000000002"/>
    <n v="0.23865369999999997"/>
    <n v="0"/>
    <n v="4.7E-2"/>
    <n v="0.59399999999999997"/>
    <n v="0"/>
    <n v="2.7314000000000001E-3"/>
    <n v="2.0960044067796616E-2"/>
    <n v="1"/>
    <n v="9.3800000000000008"/>
    <n v="90.63"/>
    <n v="6.09"/>
    <n v="470"/>
    <n v="470"/>
    <n v="2"/>
    <n v="0"/>
    <n v="3627.2801082543979"/>
    <n v="426.73883626522337"/>
    <m/>
    <m/>
    <m/>
    <m/>
    <s v=""/>
    <m/>
    <n v="194.89"/>
    <n v="63.1"/>
    <n v="192.6"/>
    <n v="198.9"/>
    <s v=""/>
    <s v=""/>
    <n v="0"/>
    <m/>
    <s v=""/>
    <n v="9.6"/>
    <n v="100"/>
    <n v="0"/>
    <n v="0"/>
    <n v="1.5"/>
    <n v="1"/>
    <n v="0"/>
    <n v="1"/>
    <n v="224.23616977128228"/>
    <n v="3"/>
    <n v="29"/>
    <n v="470"/>
    <n v="0"/>
  </r>
  <r>
    <x v="6"/>
    <x v="6"/>
    <n v="35038025"/>
    <s v="Artur Nogueira"/>
    <n v="2.4677106950142398"/>
    <n v="47893"/>
    <n v="43362"/>
    <n v="4531"/>
    <n v="269.44"/>
    <n v="90.54"/>
    <n v="0.24440270000000003"/>
    <n v="0.22068750000000004"/>
    <n v="2.3715199999999992E-2"/>
    <n v="0"/>
    <n v="0.13200000000000001"/>
    <n v="3.1E-2"/>
    <n v="7.0000000000000007E-2"/>
    <n v="7.8255999999999985E-3"/>
    <n v="0.13199410577083337"/>
    <n v="23"/>
    <n v="43.37"/>
    <n v="56.63"/>
    <n v="35.74"/>
    <n v="2409"/>
    <n v="2409"/>
    <n v="6"/>
    <n v="0"/>
    <n v="1415.7058442778693"/>
    <n v="190.95567201887536"/>
    <n v="90.54"/>
    <n v="100"/>
    <n v="87.82"/>
    <n v="42.25"/>
    <s v=""/>
    <n v="100"/>
    <n v="29.81"/>
    <n v="11.4"/>
    <n v="41.6"/>
    <n v="8.1999999999999993"/>
    <s v=""/>
    <s v=""/>
    <n v="0"/>
    <m/>
    <s v=""/>
    <n v="9.8000000000000007"/>
    <n v="98"/>
    <n v="0"/>
    <n v="0"/>
    <n v="1.5"/>
    <n v="1"/>
    <n v="0"/>
    <n v="20"/>
    <n v="100.00446552452642"/>
    <n v="36"/>
    <n v="47"/>
    <n v="2360.8200000000002"/>
    <n v="0"/>
  </r>
  <r>
    <x v="15"/>
    <x v="6"/>
    <n v="35039012"/>
    <s v="Arujá"/>
    <m/>
    <m/>
    <m/>
    <m/>
    <m/>
    <m/>
    <n v="1.0222999999999999E-3"/>
    <n v="6.9439999999999997E-4"/>
    <n v="3.279E-4"/>
    <n v="0"/>
    <n v="0"/>
    <n v="1E-3"/>
    <n v="0"/>
    <n v="0"/>
    <n v="0"/>
    <n v="3"/>
    <n v="33.33"/>
    <n v="66.67"/>
    <m/>
    <s v=""/>
    <m/>
    <m/>
    <m/>
    <s v=""/>
    <s v=""/>
    <m/>
    <m/>
    <m/>
    <m/>
    <s v=""/>
    <m/>
    <m/>
    <m/>
    <m/>
    <m/>
    <s v=""/>
    <s v=""/>
    <m/>
    <m/>
    <s v=""/>
    <m/>
    <m/>
    <m/>
    <m/>
    <m/>
    <m/>
    <m/>
    <n v="3"/>
    <m/>
    <n v="1"/>
    <n v="2"/>
    <m/>
    <m/>
  </r>
  <r>
    <x v="18"/>
    <x v="6"/>
    <n v="35039016"/>
    <s v="Arujá"/>
    <n v="2.1428682922972802"/>
    <n v="80841"/>
    <n v="77714"/>
    <n v="3127"/>
    <n v="829.56399999999996"/>
    <n v="96.13"/>
    <n v="1.8054300000000002E-2"/>
    <n v="5.8940000000000008E-3"/>
    <n v="1.2160300000000001E-2"/>
    <n v="0"/>
    <n v="0"/>
    <n v="1.4999999999999999E-2"/>
    <n v="0"/>
    <n v="3.3864999999999998E-3"/>
    <n v="0.24455282020138888"/>
    <n v="6"/>
    <n v="34.479999999999997"/>
    <n v="65.52"/>
    <n v="63.48"/>
    <n v="4285"/>
    <n v="2074"/>
    <n v="11"/>
    <n v="1"/>
    <n v="573.44565257728129"/>
    <n v="70.217835009463016"/>
    <n v="99.38"/>
    <n v="96.01"/>
    <n v="66.930000000000007"/>
    <n v="30.05"/>
    <s v=""/>
    <n v="100"/>
    <n v="3.18"/>
    <n v="1.3"/>
    <n v="1.6"/>
    <n v="6.9"/>
    <s v=""/>
    <s v=""/>
    <n v="0"/>
    <m/>
    <s v=""/>
    <n v="10"/>
    <n v="56"/>
    <n v="54.32"/>
    <n v="51.6"/>
    <n v="6.2"/>
    <n v="1"/>
    <n v="1"/>
    <n v="49"/>
    <n v="0"/>
    <n v="10"/>
    <n v="19"/>
    <n v="2399.6"/>
    <n v="2327.6120000000001"/>
  </r>
  <r>
    <x v="10"/>
    <x v="6"/>
    <n v="350395015"/>
    <s v="Aspásia"/>
    <n v="-0.35586042346312802"/>
    <n v="1791"/>
    <n v="1285"/>
    <n v="506"/>
    <n v="25.811"/>
    <n v="71.75"/>
    <n v="1.6233800000000003E-2"/>
    <n v="1.4216500000000002E-2"/>
    <n v="2.0173000000000001E-3"/>
    <n v="0"/>
    <n v="0"/>
    <n v="0"/>
    <n v="0.02"/>
    <n v="1.0765E-3"/>
    <n v="3.3665203125000003E-3"/>
    <n v="1"/>
    <n v="84.85"/>
    <n v="15.15"/>
    <n v="0.9"/>
    <n v="69"/>
    <n v="17"/>
    <n v="0"/>
    <n v="0"/>
    <n v="9332.2613065326641"/>
    <n v="1056.4824120603018"/>
    <n v="72.180000000000007"/>
    <n v="69.48"/>
    <n v="72.02"/>
    <n v="14.68"/>
    <s v=""/>
    <n v="100"/>
    <n v="9.5500000000000007"/>
    <n v="3.1"/>
    <n v="12.9"/>
    <n v="3.4"/>
    <s v=""/>
    <s v=""/>
    <n v="0"/>
    <m/>
    <s v=""/>
    <n v="8.6999999999999993"/>
    <n v="100"/>
    <n v="100"/>
    <n v="75.400000000000006"/>
    <n v="8.4"/>
    <n v="0"/>
    <n v="0"/>
    <n v="3"/>
    <n v="0"/>
    <n v="28"/>
    <n v="5"/>
    <n v="69"/>
    <n v="69"/>
  </r>
  <r>
    <x v="5"/>
    <x v="6"/>
    <n v="350400817"/>
    <s v="Assis"/>
    <n v="0.77727405784244796"/>
    <n v="97738"/>
    <n v="93472"/>
    <n v="4266"/>
    <n v="211.68700000000001"/>
    <n v="95.64"/>
    <n v="0.3170269"/>
    <n v="0.26534930000000001"/>
    <n v="5.167759999999999E-2"/>
    <n v="0"/>
    <n v="0.28499999999999998"/>
    <n v="1.2E-2"/>
    <n v="0.01"/>
    <n v="8.8414000000000045E-3"/>
    <n v="0.28492787643287038"/>
    <n v="7"/>
    <n v="10.75"/>
    <n v="89.25"/>
    <n v="77.2"/>
    <n v="5211"/>
    <n v="1136"/>
    <n v="3"/>
    <n v="1"/>
    <n v="1368.072193005791"/>
    <n v="148.42292659968493"/>
    <n v="95.77"/>
    <n v="96.12"/>
    <n v="95.64"/>
    <n v="23.85"/>
    <s v=""/>
    <n v="100"/>
    <n v="14.15"/>
    <n v="7.5"/>
    <n v="14.9"/>
    <n v="11.2"/>
    <s v=""/>
    <s v=""/>
    <n v="0"/>
    <m/>
    <s v=""/>
    <n v="8.9"/>
    <n v="99"/>
    <n v="99"/>
    <n v="78.2"/>
    <n v="8.4"/>
    <n v="1"/>
    <n v="1"/>
    <n v="10"/>
    <n v="100.0253129206003"/>
    <n v="10"/>
    <n v="83"/>
    <n v="5158.8900000000003"/>
    <n v="5158.8900000000003"/>
  </r>
  <r>
    <x v="6"/>
    <x v="6"/>
    <n v="35041075"/>
    <s v="Atibaia"/>
    <n v="1.1474861273497201"/>
    <n v="132017"/>
    <n v="121732"/>
    <n v="10285"/>
    <n v="276.12799999999999"/>
    <n v="92.21"/>
    <n v="0.67768730000000044"/>
    <n v="0.55695920000000076"/>
    <n v="0.12072809999999967"/>
    <n v="0"/>
    <n v="0.33600000000000002"/>
    <n v="0.112"/>
    <n v="0.15"/>
    <n v="7.8945599999999838E-2"/>
    <n v="0.41576798342592591"/>
    <n v="103"/>
    <n v="21.62"/>
    <n v="78.38"/>
    <n v="111.32"/>
    <n v="6681"/>
    <n v="3528"/>
    <n v="23"/>
    <n v="0"/>
    <n v="1411.770908292114"/>
    <n v="186.32509449540595"/>
    <n v="90.4"/>
    <n v="91.02"/>
    <n v="55.79"/>
    <n v="54.33"/>
    <s v=""/>
    <n v="99.32"/>
    <n v="30.25"/>
    <n v="11.5"/>
    <n v="38.1"/>
    <n v="15.5"/>
    <s v=""/>
    <s v=""/>
    <n v="0"/>
    <m/>
    <s v=""/>
    <n v="9.5"/>
    <n v="64.92"/>
    <n v="51.286799999999999"/>
    <n v="47.2"/>
    <n v="5.7"/>
    <n v="0"/>
    <n v="0"/>
    <n v="86"/>
    <n v="80.81430350441174"/>
    <n v="128"/>
    <n v="464"/>
    <n v="4337.3051999999998"/>
    <n v="3426.4711080000002"/>
  </r>
  <r>
    <x v="16"/>
    <x v="6"/>
    <n v="350420618"/>
    <s v="Auriflama"/>
    <n v="0.33763542119844597"/>
    <n v="14331"/>
    <n v="13208"/>
    <n v="1123"/>
    <n v="33.104999999999997"/>
    <n v="92.16"/>
    <n v="5.1891999999999997E-3"/>
    <n v="4.9884999999999999E-3"/>
    <n v="2.007E-4"/>
    <n v="0"/>
    <n v="0"/>
    <n v="0"/>
    <n v="0"/>
    <n v="1.158E-4"/>
    <n v="4.1533742607638889E-2"/>
    <n v="9"/>
    <n v="40"/>
    <n v="60"/>
    <n v="9.51"/>
    <n v="733"/>
    <n v="163"/>
    <n v="0"/>
    <n v="0"/>
    <n v="7063.7471216244503"/>
    <n v="550.13606866234034"/>
    <n v="95.21"/>
    <n v="91.17"/>
    <n v="89.56"/>
    <n v="12.74"/>
    <s v=""/>
    <n v="100"/>
    <n v="0.54"/>
    <n v="0.2"/>
    <n v="0.7"/>
    <n v="0.1"/>
    <s v=""/>
    <s v=""/>
    <n v="0"/>
    <m/>
    <s v=""/>
    <n v="9.5"/>
    <n v="96"/>
    <n v="96"/>
    <n v="77.8"/>
    <n v="8.5"/>
    <n v="0"/>
    <n v="0"/>
    <n v="1"/>
    <n v="0"/>
    <n v="2"/>
    <n v="3"/>
    <n v="703.68"/>
    <n v="703.68"/>
  </r>
  <r>
    <x v="12"/>
    <x v="6"/>
    <n v="350420619"/>
    <s v="Auriflama"/>
    <m/>
    <m/>
    <m/>
    <m/>
    <m/>
    <m/>
    <n v="2.5690000000000001E-4"/>
    <n v="1.3889999999999999E-4"/>
    <n v="1.1800000000000001E-4"/>
    <n v="0"/>
    <n v="0"/>
    <n v="0"/>
    <n v="0"/>
    <n v="1.1800000000000001E-4"/>
    <n v="0"/>
    <n v="0"/>
    <n v="25"/>
    <n v="75"/>
    <m/>
    <s v=""/>
    <m/>
    <m/>
    <m/>
    <s v=""/>
    <s v=""/>
    <m/>
    <m/>
    <m/>
    <m/>
    <s v=""/>
    <m/>
    <m/>
    <m/>
    <m/>
    <m/>
    <s v=""/>
    <s v=""/>
    <m/>
    <m/>
    <s v=""/>
    <m/>
    <m/>
    <m/>
    <m/>
    <m/>
    <m/>
    <m/>
    <n v="1"/>
    <m/>
    <n v="1"/>
    <n v="3"/>
    <m/>
    <m/>
  </r>
  <r>
    <x v="2"/>
    <x v="6"/>
    <n v="350430516"/>
    <s v="Avaí"/>
    <n v="0.70828907161573096"/>
    <n v="5092"/>
    <n v="3419"/>
    <n v="1673"/>
    <n v="9.3919999999999995"/>
    <n v="67.14"/>
    <n v="0.19890180000000005"/>
    <n v="0.18836810000000004"/>
    <n v="1.0533700000000003E-2"/>
    <n v="0"/>
    <n v="0.01"/>
    <n v="0"/>
    <n v="0.19"/>
    <n v="6.2390000000000004E-4"/>
    <n v="8.9985187500000001E-3"/>
    <n v="6"/>
    <n v="23.53"/>
    <n v="76.47"/>
    <n v="2.46"/>
    <n v="190"/>
    <n v="39"/>
    <n v="0"/>
    <n v="0"/>
    <n v="24958.774548311078"/>
    <n v="2291.5003927729763"/>
    <n v="67.86"/>
    <n v="100"/>
    <n v="65.78"/>
    <n v="17.25"/>
    <s v=""/>
    <n v="100"/>
    <n v="12.05"/>
    <n v="4.9000000000000004"/>
    <n v="14.7"/>
    <n v="2.8"/>
    <s v=""/>
    <s v=""/>
    <n v="0"/>
    <m/>
    <s v=""/>
    <n v="10"/>
    <n v="96"/>
    <n v="96"/>
    <n v="79.5"/>
    <n v="8.4"/>
    <n v="0"/>
    <n v="0"/>
    <n v="0"/>
    <n v="111.12940115838509"/>
    <n v="4"/>
    <n v="13"/>
    <n v="182.4"/>
    <n v="182.4"/>
  </r>
  <r>
    <x v="12"/>
    <x v="6"/>
    <n v="350440419"/>
    <s v="Avanhandava"/>
    <n v="1.7095836831523701"/>
    <n v="11621"/>
    <n v="9826"/>
    <n v="1795"/>
    <n v="34.145000000000003"/>
    <n v="84.55"/>
    <n v="9.8610000000000017E-4"/>
    <n v="0"/>
    <n v="9.8610000000000017E-4"/>
    <n v="0"/>
    <n v="0"/>
    <n v="0"/>
    <n v="0"/>
    <n v="7.6390000000000019E-4"/>
    <n v="2.5590410416666667E-2"/>
    <n v="2"/>
    <n v="0"/>
    <n v="100"/>
    <n v="7.41"/>
    <n v="571"/>
    <n v="94"/>
    <n v="0"/>
    <n v="0"/>
    <n v="6648.5844591687464"/>
    <n v="515.60450907839277"/>
    <n v="84.56"/>
    <n v="84.56"/>
    <n v="84.56"/>
    <n v="54.43"/>
    <s v=""/>
    <n v="100"/>
    <n v="0.13"/>
    <n v="0"/>
    <n v="0"/>
    <n v="0.5"/>
    <s v=""/>
    <s v=""/>
    <n v="0"/>
    <m/>
    <s v=""/>
    <n v="8.1999999999999993"/>
    <n v="100"/>
    <n v="100"/>
    <n v="83.5"/>
    <n v="9.6999999999999993"/>
    <n v="0"/>
    <n v="0"/>
    <n v="2"/>
    <n v="0"/>
    <n v="0"/>
    <n v="13"/>
    <n v="571"/>
    <n v="571"/>
  </r>
  <r>
    <x v="14"/>
    <x v="6"/>
    <n v="350450314"/>
    <s v="Avaré"/>
    <m/>
    <m/>
    <m/>
    <m/>
    <m/>
    <m/>
    <n v="9.4701399999999991E-2"/>
    <n v="9.101999999999999E-2"/>
    <n v="3.6814E-3"/>
    <n v="7.0000000000000007E-2"/>
    <n v="0"/>
    <n v="0"/>
    <n v="0.09"/>
    <n v="3.6952999999999999E-3"/>
    <n v="0"/>
    <n v="6"/>
    <n v="52.94"/>
    <n v="47.06"/>
    <m/>
    <s v=""/>
    <m/>
    <m/>
    <m/>
    <s v=""/>
    <s v=""/>
    <m/>
    <m/>
    <m/>
    <m/>
    <s v=""/>
    <m/>
    <m/>
    <m/>
    <m/>
    <m/>
    <s v=""/>
    <s v=""/>
    <m/>
    <m/>
    <s v=""/>
    <m/>
    <m/>
    <m/>
    <m/>
    <m/>
    <m/>
    <m/>
    <n v="2"/>
    <m/>
    <n v="9"/>
    <n v="8"/>
    <m/>
    <m/>
  </r>
  <r>
    <x v="5"/>
    <x v="6"/>
    <n v="350450317"/>
    <s v="Avaré"/>
    <n v="0.71784774911432003"/>
    <n v="84876"/>
    <n v="81549"/>
    <n v="3327"/>
    <n v="69.763000000000005"/>
    <n v="96.08"/>
    <n v="0.47394369999999991"/>
    <n v="0.35049909999999995"/>
    <n v="0.12344459999999995"/>
    <n v="0"/>
    <n v="0.22600000000000001"/>
    <n v="9.9000000000000005E-2"/>
    <n v="0.13"/>
    <n v="2.0196800000000001E-2"/>
    <n v="0.24732895870833335"/>
    <n v="19"/>
    <n v="36.36"/>
    <n v="63.64"/>
    <n v="67.25"/>
    <n v="4540"/>
    <n v="1431"/>
    <n v="8"/>
    <n v="0"/>
    <n v="4544.1029266223668"/>
    <n v="512.74423865403651"/>
    <n v="95.73"/>
    <n v="100"/>
    <n v="92.98"/>
    <n v="29.54"/>
    <s v=""/>
    <n v="100"/>
    <n v="9.4499999999999993"/>
    <n v="4.5999999999999996"/>
    <n v="9.5"/>
    <n v="9.1999999999999993"/>
    <s v=""/>
    <s v=""/>
    <n v="0"/>
    <m/>
    <s v=""/>
    <n v="9"/>
    <n v="98"/>
    <n v="98"/>
    <n v="68.5"/>
    <n v="7.4"/>
    <n v="0"/>
    <n v="0"/>
    <n v="12"/>
    <n v="91.376279259928523"/>
    <n v="16"/>
    <n v="28"/>
    <n v="4449.2"/>
    <n v="4449.2"/>
  </r>
  <r>
    <x v="2"/>
    <x v="6"/>
    <n v="350460216"/>
    <s v="Bady Bassitt"/>
    <n v="1.9044567536683501"/>
    <n v="15396"/>
    <n v="14440"/>
    <n v="956"/>
    <n v="140.48699999999999"/>
    <n v="93.79"/>
    <n v="0.2008404"/>
    <n v="0.1764444"/>
    <n v="2.4396000000000001E-2"/>
    <n v="0"/>
    <n v="1.0999999999999999E-2"/>
    <n v="4.0000000000000001E-3"/>
    <n v="0.18"/>
    <n v="9.2282999999999983E-3"/>
    <n v="4.3837650916666665E-2"/>
    <n v="0"/>
    <n v="12.9"/>
    <n v="87.1"/>
    <n v="10.55"/>
    <n v="814"/>
    <n v="182"/>
    <n v="2"/>
    <n v="0"/>
    <n v="1700.1091192517538"/>
    <n v="143.38269680436477"/>
    <n v="93.54"/>
    <n v="93.54"/>
    <n v="89.83"/>
    <n v="0"/>
    <s v=""/>
    <n v="100"/>
    <n v="59.07"/>
    <n v="24.2"/>
    <n v="65.3"/>
    <n v="34.9"/>
    <s v=""/>
    <s v=""/>
    <n v="0"/>
    <m/>
    <s v=""/>
    <n v="10"/>
    <n v="97"/>
    <n v="97"/>
    <n v="77.599999999999994"/>
    <n v="8.1999999999999993"/>
    <n v="0"/>
    <n v="0"/>
    <n v="6"/>
    <n v="25.092585414557199"/>
    <n v="4"/>
    <n v="27"/>
    <n v="789.58"/>
    <n v="789.58"/>
  </r>
  <r>
    <x v="2"/>
    <x v="6"/>
    <n v="350470116"/>
    <s v="Balbinos"/>
    <n v="4.9958830838944497"/>
    <n v="3688"/>
    <n v="1186"/>
    <n v="2502"/>
    <n v="40.590000000000003"/>
    <n v="32.159999999999997"/>
    <n v="1.34585E-2"/>
    <n v="0"/>
    <n v="1.34585E-2"/>
    <n v="0"/>
    <n v="1.2999999999999999E-2"/>
    <n v="0"/>
    <n v="0"/>
    <n v="0"/>
    <n v="9.3141208333333333E-3"/>
    <n v="0"/>
    <n v="0"/>
    <n v="100"/>
    <n v="1.04"/>
    <n v="76"/>
    <n v="21"/>
    <n v="0"/>
    <n v="0"/>
    <n v="5814.6637744034706"/>
    <n v="598.56832971800463"/>
    <n v="96.98"/>
    <n v="100"/>
    <n v="32.17"/>
    <n v="7.66"/>
    <s v=""/>
    <n v="100"/>
    <n v="4.8099999999999996"/>
    <n v="2"/>
    <n v="0"/>
    <n v="19.2"/>
    <s v=""/>
    <s v=""/>
    <n v="0"/>
    <m/>
    <s v=""/>
    <n v="8.1999999999999993"/>
    <n v="98"/>
    <n v="98"/>
    <n v="72.400000000000006"/>
    <n v="8"/>
    <n v="0"/>
    <n v="0"/>
    <n v="0"/>
    <n v="139.57302286089802"/>
    <n v="0"/>
    <n v="8"/>
    <n v="74.48"/>
    <n v="74.48"/>
  </r>
  <r>
    <x v="10"/>
    <x v="6"/>
    <n v="350480015"/>
    <s v="Bálsamo"/>
    <n v="0.83224650793727295"/>
    <n v="8323"/>
    <n v="7698"/>
    <n v="625"/>
    <n v="55.335000000000001"/>
    <n v="92.49"/>
    <n v="1.6722500000000001E-2"/>
    <n v="2.1875000000000002E-3"/>
    <n v="1.4534999999999999E-2"/>
    <n v="0"/>
    <n v="1.2E-2"/>
    <n v="1E-3"/>
    <n v="0"/>
    <n v="1.2246000000000002E-3"/>
    <n v="2.1674479166666667E-2"/>
    <n v="1"/>
    <n v="10"/>
    <n v="90"/>
    <n v="5.58"/>
    <n v="430"/>
    <n v="48"/>
    <n v="0"/>
    <n v="1"/>
    <n v="4395.2613240418123"/>
    <n v="454.68220593535983"/>
    <n v="100"/>
    <n v="91.59"/>
    <n v="100"/>
    <n v="7.63"/>
    <s v=""/>
    <n v="100"/>
    <n v="5.16"/>
    <n v="1.6"/>
    <n v="1.8"/>
    <n v="12.1"/>
    <s v=""/>
    <s v=""/>
    <n v="0"/>
    <m/>
    <s v=""/>
    <n v="9.5"/>
    <n v="99.9"/>
    <n v="99.9"/>
    <n v="88.8"/>
    <n v="9.6999999999999993"/>
    <n v="0"/>
    <n v="1"/>
    <n v="5"/>
    <n v="55.364652168689176"/>
    <n v="1"/>
    <n v="9"/>
    <n v="429.57"/>
    <n v="429.57"/>
  </r>
  <r>
    <x v="16"/>
    <x v="6"/>
    <n v="350480018"/>
    <s v="Bálsamo"/>
    <m/>
    <m/>
    <m/>
    <m/>
    <m/>
    <m/>
    <n v="2.3841999999999999E-3"/>
    <n v="2.3841999999999999E-3"/>
    <n v="0"/>
    <n v="0"/>
    <n v="0"/>
    <n v="0"/>
    <n v="0"/>
    <n v="0"/>
    <n v="0"/>
    <n v="1"/>
    <n v="100"/>
    <n v="0"/>
    <m/>
    <s v=""/>
    <m/>
    <m/>
    <m/>
    <s v=""/>
    <s v=""/>
    <m/>
    <m/>
    <m/>
    <m/>
    <s v=""/>
    <m/>
    <m/>
    <m/>
    <m/>
    <m/>
    <s v=""/>
    <s v=""/>
    <m/>
    <m/>
    <s v=""/>
    <m/>
    <m/>
    <m/>
    <m/>
    <m/>
    <m/>
    <m/>
    <n v="0"/>
    <m/>
    <n v="2"/>
    <n v="0"/>
    <m/>
    <m/>
  </r>
  <r>
    <x v="15"/>
    <x v="6"/>
    <n v="35049092"/>
    <s v="Bananal"/>
    <n v="0.41381066917438603"/>
    <n v="10382"/>
    <n v="8491"/>
    <n v="1891"/>
    <n v="16.844999999999999"/>
    <n v="81.790000000000006"/>
    <n v="2.6121E-3"/>
    <n v="8.6679999999999993E-4"/>
    <n v="1.7453E-3"/>
    <n v="0"/>
    <n v="1E-3"/>
    <n v="1E-3"/>
    <n v="0"/>
    <n v="8.1699999999999991E-4"/>
    <n v="2.1356098437500002E-2"/>
    <n v="9"/>
    <n v="55.56"/>
    <n v="44.44"/>
    <n v="5.99"/>
    <n v="462"/>
    <n v="99"/>
    <n v="1"/>
    <n v="0"/>
    <n v="28401.232903101522"/>
    <n v="2885.6867655557689"/>
    <n v="78.989999999999995"/>
    <n v="87.87"/>
    <n v="69.58"/>
    <n v="12.72"/>
    <s v=""/>
    <n v="99"/>
    <n v="0.06"/>
    <n v="0"/>
    <n v="0"/>
    <n v="0.2"/>
    <s v=""/>
    <s v=""/>
    <n v="0"/>
    <m/>
    <s v=""/>
    <m/>
    <n v="97"/>
    <n v="97"/>
    <n v="78.599999999999994"/>
    <n v="8.6"/>
    <n v="0"/>
    <n v="0"/>
    <n v="33"/>
    <n v="4.6825032340367052"/>
    <n v="5"/>
    <n v="4"/>
    <n v="448.14"/>
    <n v="448.14"/>
  </r>
  <r>
    <x v="14"/>
    <x v="6"/>
    <n v="350500514"/>
    <s v="Barão de Antonina"/>
    <n v="0.92417140744274195"/>
    <n v="3220"/>
    <n v="2007"/>
    <n v="1213"/>
    <n v="20.785"/>
    <n v="62.33"/>
    <n v="4.0231999999999993E-3"/>
    <n v="0"/>
    <n v="4.0231999999999993E-3"/>
    <n v="0"/>
    <n v="4.0000000000000001E-3"/>
    <n v="0"/>
    <n v="0"/>
    <n v="6.9499999999999995E-5"/>
    <n v="6.0433697916666652E-3"/>
    <n v="0"/>
    <n v="0"/>
    <n v="100"/>
    <n v="1.43"/>
    <n v="110"/>
    <n v="110"/>
    <n v="0"/>
    <n v="0"/>
    <n v="17335.006211180124"/>
    <n v="2056.6956521739139"/>
    <n v="72.069999999999993"/>
    <n v="100"/>
    <n v="58.81"/>
    <n v="28.28"/>
    <s v=""/>
    <n v="100"/>
    <n v="0.51"/>
    <n v="0.2"/>
    <n v="0"/>
    <n v="1.9"/>
    <s v=""/>
    <s v=""/>
    <n v="0"/>
    <m/>
    <s v=""/>
    <n v="9"/>
    <n v="87"/>
    <n v="0"/>
    <n v="0"/>
    <n v="1.3"/>
    <n v="0"/>
    <n v="0"/>
    <n v="13"/>
    <n v="66.188238315578303"/>
    <n v="0"/>
    <n v="3"/>
    <n v="95.7"/>
    <n v="0"/>
  </r>
  <r>
    <x v="12"/>
    <x v="6"/>
    <n v="350510419"/>
    <s v="Barbosa"/>
    <n v="1.0963906593933299"/>
    <n v="6863"/>
    <n v="5831"/>
    <n v="1032"/>
    <n v="33.457000000000001"/>
    <n v="84.96"/>
    <n v="1.6914000000000002E-3"/>
    <n v="0"/>
    <n v="1.6914000000000002E-3"/>
    <n v="0"/>
    <n v="0"/>
    <n v="1E-3"/>
    <n v="0"/>
    <n v="1.0811000000000004E-3"/>
    <n v="1.7736565624999999E-2"/>
    <n v="1"/>
    <n v="0"/>
    <n v="100"/>
    <n v="4.18"/>
    <n v="323"/>
    <n v="116"/>
    <n v="0"/>
    <n v="0"/>
    <n v="6984.5140609063092"/>
    <n v="551.40900480839287"/>
    <n v="99.24"/>
    <n v="84.58"/>
    <n v="99.24"/>
    <n v="16.559999999999999"/>
    <s v=""/>
    <n v="99.78"/>
    <n v="0.35"/>
    <n v="0.1"/>
    <n v="0"/>
    <n v="1.4"/>
    <s v=""/>
    <s v=""/>
    <n v="0"/>
    <m/>
    <s v=""/>
    <n v="7.5"/>
    <n v="100"/>
    <n v="80"/>
    <n v="64.099999999999994"/>
    <n v="7.1"/>
    <n v="0"/>
    <n v="0"/>
    <n v="0"/>
    <n v="0"/>
    <n v="0"/>
    <n v="21"/>
    <n v="323"/>
    <n v="258.39999999999998"/>
  </r>
  <r>
    <x v="7"/>
    <x v="6"/>
    <n v="350520313"/>
    <s v="Bariri"/>
    <n v="0.95964011776661395"/>
    <n v="32606"/>
    <n v="31165"/>
    <n v="1441"/>
    <n v="74.004000000000005"/>
    <n v="95.58"/>
    <n v="0.59271279999999993"/>
    <n v="0.30502489999999993"/>
    <n v="0.28768789999999994"/>
    <n v="0"/>
    <n v="7.1999999999999995E-2"/>
    <n v="0.14000000000000001"/>
    <n v="0.35"/>
    <n v="2.6853099999999991E-2"/>
    <n v="9.417035470370369E-2"/>
    <n v="4"/>
    <n v="43.1"/>
    <n v="56.9"/>
    <n v="25.63"/>
    <n v="1730"/>
    <n v="52"/>
    <n v="2"/>
    <n v="0"/>
    <n v="3510.8777525608784"/>
    <n v="357.85806293320258"/>
    <n v="94.88"/>
    <n v="94.88"/>
    <n v="94.88"/>
    <n v="51.9"/>
    <s v=""/>
    <n v="100"/>
    <n v="31.87"/>
    <n v="16.3"/>
    <n v="20.5"/>
    <n v="77.8"/>
    <s v=""/>
    <s v=""/>
    <n v="0"/>
    <m/>
    <s v=""/>
    <n v="10"/>
    <n v="100"/>
    <n v="100"/>
    <n v="97"/>
    <n v="9.8000000000000007"/>
    <n v="0"/>
    <n v="0"/>
    <n v="0"/>
    <n v="76.457182545971932"/>
    <n v="25"/>
    <n v="33"/>
    <n v="1730"/>
    <n v="1730"/>
  </r>
  <r>
    <x v="8"/>
    <x v="6"/>
    <n v="350530210"/>
    <s v="Barra Bonita"/>
    <m/>
    <m/>
    <m/>
    <m/>
    <m/>
    <m/>
    <n v="0"/>
    <n v="0"/>
    <n v="0"/>
    <n v="0"/>
    <n v="0"/>
    <n v="0"/>
    <n v="0"/>
    <n v="0"/>
    <n v="0"/>
    <n v="0"/>
    <n v="0"/>
    <n v="0"/>
    <m/>
    <s v=""/>
    <m/>
    <m/>
    <m/>
    <s v=""/>
    <s v=""/>
    <m/>
    <m/>
    <m/>
    <m/>
    <s v=""/>
    <m/>
    <m/>
    <m/>
    <m/>
    <m/>
    <s v=""/>
    <s v=""/>
    <m/>
    <m/>
    <s v=""/>
    <m/>
    <m/>
    <m/>
    <m/>
    <m/>
    <m/>
    <m/>
    <n v="0"/>
    <m/>
    <n v="0"/>
    <n v="0"/>
    <m/>
    <m/>
  </r>
  <r>
    <x v="7"/>
    <x v="6"/>
    <n v="350530213"/>
    <s v="Barra Bonita"/>
    <n v="-0.108479201601297"/>
    <n v="35096"/>
    <n v="34404"/>
    <n v="692"/>
    <n v="233.69300000000001"/>
    <n v="98.03"/>
    <n v="0.37743720000000003"/>
    <n v="0.36992030000000004"/>
    <n v="7.5169000000000008E-3"/>
    <n v="0"/>
    <n v="0"/>
    <n v="0.372"/>
    <n v="0"/>
    <n v="5.0013000000000002E-3"/>
    <n v="0.10683157407407408"/>
    <n v="4"/>
    <n v="30.77"/>
    <n v="69.23"/>
    <n v="28.44"/>
    <n v="1920"/>
    <n v="1436"/>
    <n v="0"/>
    <n v="0"/>
    <n v="1186.1043993617507"/>
    <n v="134.78459083656256"/>
    <n v="100"/>
    <n v="52.34"/>
    <n v="100"/>
    <n v="30"/>
    <s v=""/>
    <n v="100"/>
    <n v="61.87"/>
    <n v="28.6"/>
    <n v="80.400000000000006"/>
    <n v="5"/>
    <s v=""/>
    <s v=""/>
    <n v="0"/>
    <m/>
    <s v=""/>
    <n v="7.1"/>
    <n v="100"/>
    <n v="28"/>
    <n v="25.2"/>
    <n v="3.9"/>
    <n v="0"/>
    <n v="0"/>
    <n v="3"/>
    <n v="0"/>
    <n v="4"/>
    <n v="9"/>
    <n v="1920"/>
    <n v="537.6"/>
  </r>
  <r>
    <x v="17"/>
    <x v="6"/>
    <n v="350535111"/>
    <s v="Barra do Chapéu"/>
    <n v="0.63644634777717501"/>
    <n v="5352"/>
    <n v="1576"/>
    <n v="3776"/>
    <n v="13.141"/>
    <n v="29.45"/>
    <n v="8.2607000000000028E-3"/>
    <n v="6.751400000000002E-3"/>
    <n v="1.5093000000000001E-3"/>
    <n v="0"/>
    <n v="7.0000000000000001E-3"/>
    <n v="0"/>
    <n v="0"/>
    <n v="5.6699999999999996E-5"/>
    <n v="5.6307500000000003E-3"/>
    <n v="9"/>
    <n v="95.45"/>
    <n v="4.55"/>
    <n v="1.1399999999999999"/>
    <n v="88"/>
    <n v="88"/>
    <n v="0"/>
    <n v="0"/>
    <n v="72004.843049327348"/>
    <n v="9251.0313901345307"/>
    <n v="40.4"/>
    <n v="95.93"/>
    <n v="21.23"/>
    <n v="30.64"/>
    <s v=""/>
    <n v="100"/>
    <n v="0.15"/>
    <n v="0.1"/>
    <n v="0.2"/>
    <n v="0.1"/>
    <s v=""/>
    <s v=""/>
    <n v="0"/>
    <m/>
    <s v=""/>
    <n v="7.5"/>
    <n v="41"/>
    <n v="0"/>
    <n v="0"/>
    <n v="0.6"/>
    <n v="0"/>
    <n v="0"/>
    <n v="2"/>
    <n v="124.31736447187318"/>
    <n v="21"/>
    <n v="1"/>
    <n v="36.08"/>
    <n v="0"/>
  </r>
  <r>
    <x v="17"/>
    <x v="6"/>
    <n v="350540111"/>
    <s v="Barra do Turvo"/>
    <n v="-0.41641599457127298"/>
    <n v="7674"/>
    <n v="3325"/>
    <n v="4349"/>
    <n v="7.6180000000000003"/>
    <n v="43.33"/>
    <n v="1.4809999999999999E-4"/>
    <n v="0"/>
    <n v="1.4809999999999999E-4"/>
    <n v="0.01"/>
    <n v="0"/>
    <n v="0"/>
    <n v="0"/>
    <n v="1.4809999999999999E-4"/>
    <n v="8.207582812500001E-3"/>
    <n v="2"/>
    <n v="0"/>
    <n v="100"/>
    <n v="2.2599999999999998"/>
    <n v="174"/>
    <n v="78"/>
    <n v="4"/>
    <n v="2"/>
    <n v="126859.0461297889"/>
    <n v="16396.747458952308"/>
    <n v="41.07"/>
    <n v="100"/>
    <n v="32.270000000000003"/>
    <n v="28.53"/>
    <s v=""/>
    <n v="100"/>
    <n v="0"/>
    <n v="0"/>
    <n v="0"/>
    <n v="0"/>
    <s v=""/>
    <s v=""/>
    <n v="0"/>
    <m/>
    <s v=""/>
    <n v="9.1"/>
    <n v="70"/>
    <n v="70"/>
    <n v="55.2"/>
    <n v="6.6"/>
    <n v="0"/>
    <n v="2"/>
    <n v="8"/>
    <n v="0"/>
    <n v="0"/>
    <n v="2"/>
    <n v="121.8"/>
    <n v="121.8"/>
  </r>
  <r>
    <x v="9"/>
    <x v="6"/>
    <n v="350550012"/>
    <s v="Barretos"/>
    <n v="0.68509972235975003"/>
    <n v="114701"/>
    <n v="111207"/>
    <n v="3494"/>
    <n v="73.356999999999999"/>
    <n v="96.95"/>
    <n v="2.8767918999999997"/>
    <n v="2.3915823999999999"/>
    <n v="0.48520949999999968"/>
    <n v="1.21"/>
    <n v="0.60599999999999998"/>
    <n v="9.1999999999999998E-2"/>
    <n v="2.15"/>
    <n v="2.7243699999999999E-2"/>
    <n v="0.37877602370254632"/>
    <n v="91"/>
    <n v="53.41"/>
    <n v="46.59"/>
    <n v="103.42"/>
    <n v="6205"/>
    <n v="894"/>
    <n v="15"/>
    <n v="4"/>
    <n v="5012.1732155778936"/>
    <n v="582.87477877263495"/>
    <n v="94.79"/>
    <n v="100"/>
    <n v="94.79"/>
    <n v="32.630000000000003"/>
    <s v=""/>
    <n v="97.47"/>
    <n v="44.73"/>
    <n v="16.100000000000001"/>
    <n v="55.2"/>
    <n v="22.9"/>
    <s v=""/>
    <s v=""/>
    <n v="0"/>
    <m/>
    <s v=""/>
    <n v="7.9"/>
    <n v="100"/>
    <n v="100"/>
    <n v="85.6"/>
    <n v="10"/>
    <n v="0"/>
    <n v="4"/>
    <n v="50"/>
    <n v="159.98900724399948"/>
    <n v="141"/>
    <n v="123"/>
    <n v="6205"/>
    <n v="6205"/>
  </r>
  <r>
    <x v="10"/>
    <x v="6"/>
    <n v="350550015"/>
    <s v="Barretos"/>
    <m/>
    <m/>
    <m/>
    <m/>
    <m/>
    <m/>
    <n v="5.329840000000001E-2"/>
    <n v="5.2951200000000011E-2"/>
    <n v="3.4719999999999998E-4"/>
    <n v="0"/>
    <n v="0"/>
    <n v="0"/>
    <n v="0.05"/>
    <n v="0"/>
    <n v="0"/>
    <n v="2"/>
    <n v="90.91"/>
    <n v="9.09"/>
    <m/>
    <s v=""/>
    <m/>
    <m/>
    <m/>
    <s v=""/>
    <s v=""/>
    <m/>
    <m/>
    <m/>
    <m/>
    <s v=""/>
    <m/>
    <m/>
    <m/>
    <m/>
    <m/>
    <s v=""/>
    <s v=""/>
    <m/>
    <m/>
    <s v=""/>
    <m/>
    <m/>
    <m/>
    <m/>
    <m/>
    <m/>
    <m/>
    <n v="1"/>
    <m/>
    <n v="10"/>
    <n v="1"/>
    <m/>
    <m/>
  </r>
  <r>
    <x v="3"/>
    <x v="6"/>
    <n v="35056099"/>
    <s v="Barrinha"/>
    <n v="1.5199978972233199"/>
    <n v="30051"/>
    <n v="29718"/>
    <n v="333"/>
    <n v="205.02799999999999"/>
    <n v="98.89"/>
    <n v="0"/>
    <n v="0"/>
    <n v="0"/>
    <n v="0"/>
    <n v="0"/>
    <n v="0"/>
    <n v="0"/>
    <n v="0"/>
    <n v="8.8199893687499989E-2"/>
    <n v="1"/>
    <n v="0"/>
    <n v="0"/>
    <n v="24.42"/>
    <n v="1649"/>
    <n v="1649"/>
    <n v="1"/>
    <n v="0"/>
    <n v="2119.8203054806827"/>
    <n v="251.85983827493263"/>
    <n v="96.42"/>
    <n v="100"/>
    <n v="96.42"/>
    <n v="19.600000000000001"/>
    <s v=""/>
    <n v="97.5"/>
    <n v="0"/>
    <n v="0"/>
    <n v="0"/>
    <n v="0"/>
    <s v=""/>
    <s v=""/>
    <n v="0"/>
    <m/>
    <s v=""/>
    <n v="8.6999999999999993"/>
    <n v="100"/>
    <n v="0"/>
    <n v="0"/>
    <n v="1.5"/>
    <n v="0"/>
    <n v="0"/>
    <n v="6"/>
    <n v="0"/>
    <n v="0"/>
    <n v="0"/>
    <n v="1649"/>
    <n v="0"/>
  </r>
  <r>
    <x v="18"/>
    <x v="6"/>
    <n v="35057086"/>
    <s v="Barueri"/>
    <n v="1.2490164099079499"/>
    <n v="250477"/>
    <n v="250477"/>
    <n v="0"/>
    <n v="3903.335"/>
    <n v="100"/>
    <n v="0.11069"/>
    <n v="6.2366700000000004E-2"/>
    <n v="4.8323299999999993E-2"/>
    <n v="0"/>
    <n v="4.2000000000000003E-2"/>
    <n v="2.8000000000000001E-2"/>
    <n v="0"/>
    <n v="4.1392500000000013E-2"/>
    <n v="0.76903193761689803"/>
    <n v="6"/>
    <n v="12.96"/>
    <n v="87.04"/>
    <n v="233.6"/>
    <n v="14016"/>
    <n v="11044"/>
    <n v="27"/>
    <n v="1"/>
    <n v="124.6447378402009"/>
    <n v="17.626528583462754"/>
    <n v="88.13"/>
    <n v="100"/>
    <n v="88.13"/>
    <n v="44.86"/>
    <s v=""/>
    <n v="88.13"/>
    <n v="29.92"/>
    <n v="11.2"/>
    <n v="27.1"/>
    <n v="34.5"/>
    <s v=""/>
    <s v=""/>
    <n v="0"/>
    <m/>
    <s v=""/>
    <n v="8.6"/>
    <n v="76"/>
    <n v="22.8"/>
    <n v="21.2"/>
    <n v="3.5"/>
    <n v="2"/>
    <n v="1"/>
    <n v="100"/>
    <n v="5.4614116716857053"/>
    <n v="14"/>
    <n v="94"/>
    <n v="10652.16"/>
    <n v="3195.6480000000001"/>
  </r>
  <r>
    <x v="1"/>
    <x v="6"/>
    <n v="350580721"/>
    <s v="Bastos"/>
    <n v="-0.177598520800548"/>
    <n v="20296"/>
    <n v="17704"/>
    <n v="2592"/>
    <n v="119.07299999999999"/>
    <n v="87.23"/>
    <n v="0.11840550000000002"/>
    <n v="3.70739E-2"/>
    <n v="8.1331600000000032E-2"/>
    <n v="0"/>
    <n v="0.04"/>
    <n v="3.9E-2"/>
    <n v="0.02"/>
    <n v="1.7228300000000009E-2"/>
    <n v="5.3186959990740738E-2"/>
    <n v="6"/>
    <n v="4.17"/>
    <n v="95.83"/>
    <n v="12.7"/>
    <n v="980"/>
    <n v="167"/>
    <n v="0"/>
    <n v="0"/>
    <n v="2051.0208908159243"/>
    <n v="217.53251872290107"/>
    <n v="86.09"/>
    <n v="86.12"/>
    <n v="85.99"/>
    <n v="12.42"/>
    <s v=""/>
    <n v="99.97"/>
    <n v="19.41"/>
    <n v="9"/>
    <n v="7.9"/>
    <n v="58.1"/>
    <s v=""/>
    <s v=""/>
    <n v="0"/>
    <m/>
    <s v=""/>
    <n v="8.9"/>
    <n v="100"/>
    <n v="100"/>
    <n v="83"/>
    <n v="9.6999999999999993"/>
    <n v="0"/>
    <n v="0"/>
    <n v="5"/>
    <n v="75.206403988803956"/>
    <n v="6"/>
    <n v="138"/>
    <n v="980"/>
    <n v="980"/>
  </r>
  <r>
    <x v="4"/>
    <x v="6"/>
    <n v="35059064"/>
    <s v="Batatais"/>
    <m/>
    <m/>
    <m/>
    <m/>
    <m/>
    <m/>
    <n v="3.7666599999999995E-2"/>
    <n v="3.6039199999999993E-2"/>
    <n v="1.6274E-3"/>
    <n v="0"/>
    <n v="0"/>
    <n v="1E-3"/>
    <n v="0.03"/>
    <n v="2.3180000000000002E-3"/>
    <n v="0"/>
    <n v="7"/>
    <n v="78.95"/>
    <n v="21.05"/>
    <m/>
    <s v=""/>
    <m/>
    <m/>
    <m/>
    <s v=""/>
    <s v=""/>
    <m/>
    <m/>
    <m/>
    <m/>
    <s v=""/>
    <m/>
    <m/>
    <m/>
    <m/>
    <m/>
    <s v=""/>
    <s v=""/>
    <m/>
    <m/>
    <s v=""/>
    <m/>
    <m/>
    <m/>
    <m/>
    <m/>
    <m/>
    <m/>
    <n v="1"/>
    <m/>
    <n v="15"/>
    <n v="4"/>
    <m/>
    <m/>
  </r>
  <r>
    <x v="11"/>
    <x v="6"/>
    <n v="35059068"/>
    <s v="Batatais"/>
    <n v="0.860210772534309"/>
    <n v="58060"/>
    <n v="51346"/>
    <n v="6714"/>
    <n v="68.248000000000005"/>
    <n v="88.44"/>
    <n v="0.63199569999999961"/>
    <n v="0.44724189999999975"/>
    <n v="0.18475379999999986"/>
    <n v="7.0000000000000007E-2"/>
    <n v="0.223"/>
    <n v="3.5999999999999997E-2"/>
    <n v="0.36"/>
    <n v="1.6528400000000044E-2"/>
    <n v="0.15506602976851852"/>
    <n v="50"/>
    <n v="43.69"/>
    <n v="56.31"/>
    <n v="42.54"/>
    <n v="2872"/>
    <n v="395"/>
    <n v="4"/>
    <n v="0"/>
    <n v="7338.1219428177747"/>
    <n v="858.19634860489145"/>
    <n v="87.74"/>
    <m/>
    <n v="87.74"/>
    <n v="19.41"/>
    <s v=""/>
    <n v="99.21"/>
    <n v="15.79"/>
    <n v="5"/>
    <n v="18.2"/>
    <n v="11.8"/>
    <s v=""/>
    <s v=""/>
    <n v="0"/>
    <m/>
    <s v=""/>
    <n v="7.9"/>
    <n v="98"/>
    <n v="98"/>
    <n v="86.2"/>
    <n v="10"/>
    <n v="0"/>
    <n v="0"/>
    <n v="21"/>
    <n v="143.80970502236551"/>
    <n v="97"/>
    <n v="125"/>
    <n v="2814.56"/>
    <n v="2814.56"/>
  </r>
  <r>
    <x v="7"/>
    <x v="6"/>
    <n v="350600313"/>
    <s v="Bauru"/>
    <n v="0.73578884945606504"/>
    <n v="352654"/>
    <n v="346755"/>
    <n v="5899"/>
    <n v="523.62199999999996"/>
    <n v="98.33"/>
    <n v="0.19958269999999939"/>
    <n v="1.72252E-2"/>
    <n v="0.1823574999999994"/>
    <n v="0"/>
    <n v="2.1999999999999999E-2"/>
    <n v="7.8E-2"/>
    <n v="0.01"/>
    <n v="9.1781599999999783E-2"/>
    <n v="1.1981060465370368"/>
    <n v="4"/>
    <n v="1.76"/>
    <n v="98.24"/>
    <n v="322.62"/>
    <n v="19392"/>
    <n v="17575"/>
    <n v="16"/>
    <n v="0"/>
    <n v="464.11451450997293"/>
    <n v="43.818133354506116"/>
    <n v="97.52"/>
    <n v="99.31"/>
    <n v="93.58"/>
    <n v="44.87"/>
    <s v=""/>
    <n v="99.18"/>
    <n v="28.38"/>
    <n v="12.4"/>
    <n v="24.4"/>
    <n v="42.7"/>
    <s v=""/>
    <s v=""/>
    <n v="0"/>
    <m/>
    <s v=""/>
    <n v="3.7"/>
    <n v="98"/>
    <n v="10.78"/>
    <n v="9.4"/>
    <n v="2.2000000000000002"/>
    <n v="3"/>
    <n v="0"/>
    <n v="19"/>
    <n v="1.8362314474238755"/>
    <n v="6"/>
    <n v="335"/>
    <n v="19004.16"/>
    <n v="2090.4576000000002"/>
  </r>
  <r>
    <x v="2"/>
    <x v="6"/>
    <n v="350600316"/>
    <s v="Bauru"/>
    <m/>
    <m/>
    <m/>
    <m/>
    <m/>
    <m/>
    <n v="0.44466500000000003"/>
    <n v="0.41781450000000003"/>
    <n v="2.6850499999999996E-2"/>
    <n v="0"/>
    <n v="0.34699999999999998"/>
    <n v="0"/>
    <n v="0.09"/>
    <n v="2.5218000000000003E-3"/>
    <n v="0"/>
    <n v="2"/>
    <n v="33.33"/>
    <n v="66.67"/>
    <m/>
    <s v=""/>
    <m/>
    <m/>
    <m/>
    <s v=""/>
    <s v=""/>
    <m/>
    <m/>
    <m/>
    <m/>
    <s v=""/>
    <m/>
    <m/>
    <m/>
    <m/>
    <m/>
    <s v=""/>
    <s v=""/>
    <m/>
    <m/>
    <s v=""/>
    <m/>
    <m/>
    <m/>
    <m/>
    <m/>
    <m/>
    <m/>
    <n v="6"/>
    <m/>
    <n v="7"/>
    <n v="14"/>
    <m/>
    <m/>
  </r>
  <r>
    <x v="9"/>
    <x v="6"/>
    <n v="350610212"/>
    <s v="Bebedouro"/>
    <n v="-5.5069631386228703E-2"/>
    <n v="74769"/>
    <n v="71566"/>
    <n v="3203"/>
    <n v="109.55"/>
    <n v="95.72"/>
    <n v="1.1912730999999996"/>
    <n v="0.75949719999999976"/>
    <n v="0.43177589999999982"/>
    <n v="0"/>
    <n v="8.4000000000000005E-2"/>
    <n v="0.16500000000000001"/>
    <n v="0.93"/>
    <n v="1.5757700000000006E-2"/>
    <n v="0.22709474139583333"/>
    <n v="44"/>
    <n v="32.17"/>
    <n v="67.83"/>
    <n v="59.13"/>
    <n v="3991"/>
    <n v="3056"/>
    <n v="10"/>
    <n v="1"/>
    <n v="3146.4719335553505"/>
    <n v="358.51221763030128"/>
    <n v="99.78"/>
    <n v="95.29"/>
    <n v="99.78"/>
    <n v="39.11"/>
    <s v=""/>
    <n v="99.91"/>
    <n v="50.38"/>
    <n v="17.8"/>
    <n v="49.1"/>
    <n v="53.1"/>
    <s v=""/>
    <s v=""/>
    <n v="0"/>
    <m/>
    <s v=""/>
    <n v="10"/>
    <n v="100"/>
    <n v="33"/>
    <n v="23.4"/>
    <n v="4"/>
    <n v="1"/>
    <n v="1"/>
    <n v="12"/>
    <n v="36.988967460759184"/>
    <n v="46"/>
    <n v="97"/>
    <n v="3991"/>
    <n v="1317.03"/>
  </r>
  <r>
    <x v="10"/>
    <x v="6"/>
    <n v="350610215"/>
    <s v="Bebedouro"/>
    <m/>
    <m/>
    <m/>
    <m/>
    <m/>
    <m/>
    <n v="0.13363119999999995"/>
    <n v="0.11409409999999995"/>
    <n v="1.9537100000000002E-2"/>
    <n v="0"/>
    <n v="0"/>
    <n v="8.0000000000000002E-3"/>
    <n v="0.13"/>
    <n v="5.5559999999999995E-4"/>
    <n v="0"/>
    <n v="3"/>
    <n v="71.430000000000007"/>
    <n v="28.57"/>
    <m/>
    <s v=""/>
    <m/>
    <m/>
    <m/>
    <s v=""/>
    <s v=""/>
    <m/>
    <m/>
    <m/>
    <m/>
    <s v=""/>
    <m/>
    <m/>
    <m/>
    <m/>
    <m/>
    <s v=""/>
    <s v=""/>
    <m/>
    <m/>
    <s v=""/>
    <m/>
    <m/>
    <m/>
    <m/>
    <m/>
    <m/>
    <m/>
    <n v="1"/>
    <m/>
    <n v="15"/>
    <n v="6"/>
    <m/>
    <m/>
  </r>
  <r>
    <x v="12"/>
    <x v="6"/>
    <n v="350620119"/>
    <s v="Bento de Abreu"/>
    <n v="1.15849099195746"/>
    <n v="2785"/>
    <n v="2605"/>
    <n v="180"/>
    <n v="9.2260000000000009"/>
    <n v="93.54"/>
    <n v="5.7903000000000008E-3"/>
    <n v="0"/>
    <n v="5.7903000000000008E-3"/>
    <n v="0"/>
    <n v="0"/>
    <n v="4.0000000000000001E-3"/>
    <n v="0"/>
    <n v="1.4095000000000002E-3"/>
    <n v="6.6477369791666666E-3"/>
    <n v="0"/>
    <n v="0"/>
    <n v="100"/>
    <n v="1.83"/>
    <n v="141"/>
    <n v="28"/>
    <n v="1"/>
    <n v="0"/>
    <n v="24345.565529622982"/>
    <n v="2830.8797127468583"/>
    <n v="91.66"/>
    <n v="91.38"/>
    <n v="91.56"/>
    <n v="19.57"/>
    <s v=""/>
    <n v="100"/>
    <n v="19.87"/>
    <n v="7.9"/>
    <n v="27"/>
    <n v="2.4"/>
    <s v=""/>
    <s v=""/>
    <n v="0"/>
    <m/>
    <s v=""/>
    <n v="9.5"/>
    <n v="99"/>
    <n v="99"/>
    <n v="80.099999999999994"/>
    <n v="9.6999999999999993"/>
    <n v="0"/>
    <n v="0"/>
    <n v="0"/>
    <n v="0"/>
    <n v="0"/>
    <n v="5"/>
    <n v="139.59"/>
    <n v="139.59"/>
  </r>
  <r>
    <x v="0"/>
    <x v="6"/>
    <n v="350620120"/>
    <s v="Bento de Abreu"/>
    <m/>
    <m/>
    <m/>
    <m/>
    <m/>
    <m/>
    <n v="0.16509989999999999"/>
    <n v="0.16485339999999998"/>
    <n v="2.4649999999999997E-4"/>
    <n v="0"/>
    <n v="0"/>
    <n v="0.16500000000000001"/>
    <n v="0"/>
    <n v="2.4649999999999997E-4"/>
    <n v="0"/>
    <n v="1"/>
    <n v="66.67"/>
    <n v="33.33"/>
    <m/>
    <s v=""/>
    <m/>
    <m/>
    <m/>
    <s v=""/>
    <s v=""/>
    <m/>
    <m/>
    <m/>
    <m/>
    <s v=""/>
    <m/>
    <m/>
    <m/>
    <m/>
    <m/>
    <s v=""/>
    <s v=""/>
    <m/>
    <m/>
    <s v=""/>
    <m/>
    <m/>
    <m/>
    <m/>
    <m/>
    <m/>
    <m/>
    <n v="2"/>
    <m/>
    <n v="2"/>
    <n v="1"/>
    <m/>
    <m/>
  </r>
  <r>
    <x v="14"/>
    <x v="6"/>
    <n v="350630014"/>
    <s v="Bernardino de Campos"/>
    <n v="-1.02068756714369E-2"/>
    <n v="10771"/>
    <n v="9743"/>
    <n v="1028"/>
    <n v="44.14"/>
    <n v="90.46"/>
    <n v="0.23121539999999999"/>
    <n v="0.19856959999999999"/>
    <n v="3.264580000000001E-2"/>
    <n v="0"/>
    <n v="2.5999999999999999E-2"/>
    <n v="2E-3"/>
    <n v="0.2"/>
    <n v="2.1529999999999997E-4"/>
    <n v="2.5143553125000002E-2"/>
    <n v="15"/>
    <n v="72.22"/>
    <n v="27.78"/>
    <n v="6.99"/>
    <n v="540"/>
    <n v="73"/>
    <n v="0"/>
    <n v="0"/>
    <n v="7407.4904837062486"/>
    <n v="849.07993686751445"/>
    <n v="89.64"/>
    <n v="89.64"/>
    <n v="89.31"/>
    <n v="14.28"/>
    <s v=""/>
    <n v="100"/>
    <n v="19.11"/>
    <n v="9.1"/>
    <n v="21.6"/>
    <n v="11.3"/>
    <s v=""/>
    <s v=""/>
    <n v="0"/>
    <m/>
    <s v=""/>
    <n v="5.2"/>
    <n v="100"/>
    <n v="100"/>
    <n v="86.5"/>
    <n v="9.6999999999999993"/>
    <n v="0"/>
    <n v="0"/>
    <n v="0"/>
    <n v="103.40622851011634"/>
    <n v="26"/>
    <n v="10"/>
    <n v="540"/>
    <n v="540"/>
  </r>
  <r>
    <x v="5"/>
    <x v="6"/>
    <n v="350630017"/>
    <s v="Bernardino de Campos"/>
    <m/>
    <m/>
    <m/>
    <m/>
    <m/>
    <m/>
    <n v="0"/>
    <n v="0"/>
    <n v="0"/>
    <n v="0"/>
    <n v="0"/>
    <n v="0"/>
    <n v="0"/>
    <n v="0"/>
    <n v="0"/>
    <n v="0"/>
    <n v="0"/>
    <n v="0"/>
    <m/>
    <s v=""/>
    <m/>
    <m/>
    <m/>
    <s v=""/>
    <s v=""/>
    <m/>
    <m/>
    <m/>
    <m/>
    <s v=""/>
    <m/>
    <m/>
    <m/>
    <m/>
    <m/>
    <s v=""/>
    <s v=""/>
    <m/>
    <m/>
    <s v=""/>
    <m/>
    <m/>
    <m/>
    <m/>
    <m/>
    <m/>
    <m/>
    <n v="0"/>
    <m/>
    <n v="0"/>
    <n v="0"/>
    <m/>
    <m/>
  </r>
  <r>
    <x v="18"/>
    <x v="6"/>
    <n v="35063596"/>
    <s v="Bertioga"/>
    <m/>
    <m/>
    <m/>
    <m/>
    <m/>
    <m/>
    <n v="0"/>
    <n v="0"/>
    <n v="0"/>
    <n v="0"/>
    <n v="0"/>
    <n v="0"/>
    <n v="0"/>
    <n v="0"/>
    <n v="0"/>
    <n v="0"/>
    <n v="0"/>
    <n v="0"/>
    <m/>
    <s v=""/>
    <m/>
    <m/>
    <m/>
    <s v=""/>
    <s v=""/>
    <m/>
    <m/>
    <m/>
    <m/>
    <s v=""/>
    <m/>
    <m/>
    <m/>
    <m/>
    <m/>
    <s v=""/>
    <s v=""/>
    <m/>
    <m/>
    <s v=""/>
    <m/>
    <m/>
    <m/>
    <m/>
    <m/>
    <m/>
    <m/>
    <n v="0"/>
    <m/>
    <n v="0"/>
    <n v="0"/>
    <m/>
    <m/>
  </r>
  <r>
    <x v="19"/>
    <x v="6"/>
    <n v="35063597"/>
    <s v="Bertioga"/>
    <n v="3.9266298789251102"/>
    <n v="53915"/>
    <n v="53211"/>
    <n v="704"/>
    <n v="109.65"/>
    <n v="98.69"/>
    <n v="1.7567987999999999"/>
    <n v="1.7567987999999999"/>
    <n v="0"/>
    <n v="0"/>
    <n v="0.70299999999999996"/>
    <n v="0"/>
    <n v="0"/>
    <n v="1.0536875999999999"/>
    <n v="0.14916527014467593"/>
    <n v="10"/>
    <n v="100"/>
    <n v="0"/>
    <n v="43.39"/>
    <n v="2930"/>
    <n v="2123"/>
    <n v="6"/>
    <n v="0"/>
    <n v="16085.319484373551"/>
    <n v="2041.3732727441341"/>
    <n v="90.89"/>
    <n v="100"/>
    <n v="43.05"/>
    <n v="41.33"/>
    <s v=""/>
    <n v="92.4"/>
    <n v="17.11"/>
    <n v="6.4"/>
    <n v="25.9"/>
    <n v="0"/>
    <s v=""/>
    <s v=""/>
    <n v="1.8547713994250199"/>
    <m/>
    <s v=""/>
    <n v="9.5"/>
    <n v="34"/>
    <n v="34"/>
    <n v="27.5"/>
    <n v="4.3"/>
    <n v="0"/>
    <n v="0"/>
    <n v="26"/>
    <n v="471.28932848655569"/>
    <n v="16"/>
    <n v="0"/>
    <n v="996.2"/>
    <n v="996.2"/>
  </r>
  <r>
    <x v="12"/>
    <x v="6"/>
    <n v="350640919"/>
    <s v="Bilac"/>
    <n v="1.2620583430302801"/>
    <n v="7381"/>
    <n v="6867"/>
    <n v="514"/>
    <n v="46.929000000000002"/>
    <n v="93.04"/>
    <n v="5.4333999999999997E-3"/>
    <n v="4.6110999999999999E-3"/>
    <n v="8.2229999999999998E-4"/>
    <n v="0"/>
    <n v="0"/>
    <n v="0"/>
    <n v="0"/>
    <n v="3.2510000000000004E-4"/>
    <n v="1.9221354166666666E-2"/>
    <n v="0"/>
    <n v="8.33"/>
    <n v="91.67"/>
    <n v="4.8899999999999997"/>
    <n v="378"/>
    <n v="68"/>
    <n v="1"/>
    <n v="0"/>
    <n v="4913.4805581899473"/>
    <n v="427.25917897303901"/>
    <n v="100"/>
    <n v="91.95"/>
    <n v="100"/>
    <n v="0"/>
    <s v=""/>
    <n v="100"/>
    <n v="1.39"/>
    <n v="0.5"/>
    <n v="1.6"/>
    <n v="0.8"/>
    <s v=""/>
    <s v=""/>
    <n v="0"/>
    <m/>
    <s v=""/>
    <n v="4.8"/>
    <n v="100"/>
    <n v="100"/>
    <n v="82"/>
    <n v="10"/>
    <n v="0"/>
    <n v="0"/>
    <n v="8"/>
    <n v="0"/>
    <n v="1"/>
    <n v="11"/>
    <n v="378"/>
    <n v="378"/>
  </r>
  <r>
    <x v="0"/>
    <x v="6"/>
    <n v="350640920"/>
    <s v="Bilac"/>
    <m/>
    <m/>
    <m/>
    <m/>
    <m/>
    <m/>
    <n v="0"/>
    <n v="0"/>
    <n v="0"/>
    <n v="0"/>
    <n v="0"/>
    <n v="0"/>
    <n v="0"/>
    <n v="0"/>
    <n v="0"/>
    <n v="0"/>
    <n v="0"/>
    <n v="0"/>
    <m/>
    <s v=""/>
    <m/>
    <m/>
    <m/>
    <s v=""/>
    <s v=""/>
    <m/>
    <m/>
    <m/>
    <m/>
    <s v=""/>
    <m/>
    <m/>
    <m/>
    <m/>
    <m/>
    <s v=""/>
    <s v=""/>
    <m/>
    <m/>
    <s v=""/>
    <m/>
    <m/>
    <m/>
    <m/>
    <m/>
    <m/>
    <m/>
    <n v="0"/>
    <m/>
    <n v="0"/>
    <n v="0"/>
    <m/>
    <m/>
  </r>
  <r>
    <x v="12"/>
    <x v="6"/>
    <n v="350650819"/>
    <s v="Birigui"/>
    <n v="1.3218464029917101"/>
    <n v="114081"/>
    <n v="110854"/>
    <n v="3227"/>
    <n v="214.98400000000001"/>
    <n v="97.17"/>
    <n v="0.29471609999999987"/>
    <n v="6.0676899999999985E-2"/>
    <n v="0.23403919999999986"/>
    <n v="0"/>
    <n v="0.214"/>
    <n v="1.2E-2"/>
    <n v="0.06"/>
    <n v="8.056100000000007E-3"/>
    <n v="0.39743496527777777"/>
    <n v="18"/>
    <n v="26.37"/>
    <n v="73.63"/>
    <n v="102.29"/>
    <n v="6137"/>
    <n v="921"/>
    <n v="7"/>
    <n v="0"/>
    <n v="1061.5110316354169"/>
    <n v="82.930549346516926"/>
    <n v="100"/>
    <n v="100"/>
    <n v="100"/>
    <n v="28.14"/>
    <s v=""/>
    <n v="100"/>
    <n v="24.36"/>
    <n v="7.7"/>
    <n v="6.7"/>
    <n v="78"/>
    <s v=""/>
    <s v=""/>
    <n v="0"/>
    <m/>
    <s v=""/>
    <n v="7.7"/>
    <n v="100"/>
    <n v="100"/>
    <n v="85"/>
    <n v="9.6999999999999993"/>
    <n v="1"/>
    <n v="0"/>
    <n v="11"/>
    <n v="53.845287580681223"/>
    <n v="24"/>
    <n v="67"/>
    <n v="6137"/>
    <n v="6137"/>
  </r>
  <r>
    <x v="18"/>
    <x v="6"/>
    <n v="35066076"/>
    <s v="Biritiba Mirim"/>
    <n v="1.3663526195111699"/>
    <n v="30062"/>
    <n v="25975"/>
    <n v="4087"/>
    <n v="94.917000000000002"/>
    <n v="86.4"/>
    <n v="0.75540140000000111"/>
    <n v="0.7449496000000011"/>
    <n v="1.0451799999999999E-2"/>
    <n v="0"/>
    <n v="0.11"/>
    <n v="0"/>
    <n v="0.64"/>
    <n v="2.748E-3"/>
    <n v="5.1839379039351846E-2"/>
    <n v="20"/>
    <n v="82.5"/>
    <n v="17.5"/>
    <n v="21.17"/>
    <n v="1429"/>
    <n v="414"/>
    <n v="1"/>
    <n v="0"/>
    <n v="9965.8040050562176"/>
    <n v="1311.2900006652917"/>
    <n v="56.65"/>
    <n v="100"/>
    <n v="52.53"/>
    <n v="27.21"/>
    <s v=""/>
    <n v="66"/>
    <n v="21.28"/>
    <n v="8"/>
    <n v="32.4"/>
    <n v="0.8"/>
    <s v=""/>
    <s v=""/>
    <n v="0"/>
    <m/>
    <s v=""/>
    <n v="10"/>
    <n v="97"/>
    <n v="96.03"/>
    <n v="71"/>
    <n v="7.8"/>
    <n v="0"/>
    <n v="0"/>
    <n v="11"/>
    <n v="212.19389976970552"/>
    <n v="132"/>
    <n v="28"/>
    <n v="1386.13"/>
    <n v="1372.2687000000001"/>
  </r>
  <r>
    <x v="19"/>
    <x v="6"/>
    <n v="35066077"/>
    <s v="Biritiba Mirim"/>
    <m/>
    <m/>
    <m/>
    <m/>
    <m/>
    <m/>
    <n v="0"/>
    <n v="0"/>
    <n v="0"/>
    <n v="0"/>
    <n v="0"/>
    <n v="0"/>
    <n v="0"/>
    <n v="0"/>
    <n v="0"/>
    <n v="0"/>
    <n v="0"/>
    <n v="0"/>
    <m/>
    <s v=""/>
    <m/>
    <m/>
    <m/>
    <s v=""/>
    <s v=""/>
    <m/>
    <m/>
    <m/>
    <m/>
    <s v=""/>
    <m/>
    <m/>
    <m/>
    <m/>
    <m/>
    <s v=""/>
    <s v=""/>
    <m/>
    <m/>
    <s v=""/>
    <m/>
    <m/>
    <m/>
    <m/>
    <m/>
    <m/>
    <m/>
    <n v="0"/>
    <m/>
    <n v="0"/>
    <n v="0"/>
    <m/>
    <m/>
  </r>
  <r>
    <x v="7"/>
    <x v="6"/>
    <n v="350670613"/>
    <s v="Boa Esperança do Sul"/>
    <n v="0.73642974049219501"/>
    <n v="14022"/>
    <n v="12684"/>
    <n v="1338"/>
    <n v="20.292000000000002"/>
    <n v="90.46"/>
    <n v="1.6394486000000001"/>
    <n v="1.5220924000000002"/>
    <n v="0.11735619999999997"/>
    <n v="0"/>
    <n v="0"/>
    <n v="0"/>
    <n v="1.63"/>
    <n v="1.3081700000000002E-2"/>
    <n v="3.3876032187500009E-2"/>
    <n v="19"/>
    <n v="58.46"/>
    <n v="41.54"/>
    <n v="9.0299999999999994"/>
    <n v="697"/>
    <n v="185"/>
    <n v="2"/>
    <n v="0"/>
    <n v="12369.704749679076"/>
    <n v="1259.4608472400514"/>
    <m/>
    <m/>
    <m/>
    <m/>
    <s v=""/>
    <m/>
    <n v="57.93"/>
    <n v="29.8"/>
    <n v="67.099999999999994"/>
    <n v="21"/>
    <s v=""/>
    <s v=""/>
    <n v="0"/>
    <m/>
    <s v=""/>
    <n v="7.1"/>
    <n v="98"/>
    <n v="98"/>
    <n v="73.5"/>
    <n v="8.1999999999999993"/>
    <n v="1"/>
    <n v="0"/>
    <n v="4"/>
    <n v="0"/>
    <n v="38"/>
    <n v="27"/>
    <n v="683.06"/>
    <n v="683.06"/>
  </r>
  <r>
    <x v="7"/>
    <x v="6"/>
    <n v="350680513"/>
    <s v="Bocaina"/>
    <n v="1.32762838677978"/>
    <n v="11387"/>
    <n v="10556"/>
    <n v="831"/>
    <n v="31.28"/>
    <n v="92.7"/>
    <n v="2.7135657000000002"/>
    <n v="2.6697915000000001"/>
    <n v="4.3774199999999999E-2"/>
    <n v="0"/>
    <n v="3.3000000000000002E-2"/>
    <n v="0.24"/>
    <n v="2.44"/>
    <n v="2.3159999999999995E-3"/>
    <n v="3.4561297859953703E-2"/>
    <n v="1"/>
    <n v="62.16"/>
    <n v="37.840000000000003"/>
    <n v="7.54"/>
    <n v="582"/>
    <n v="124"/>
    <n v="0"/>
    <n v="0"/>
    <n v="8197.6429261438479"/>
    <n v="830.84218846052534"/>
    <n v="99.71"/>
    <n v="100"/>
    <n v="98.02"/>
    <n v="26.75"/>
    <s v=""/>
    <n v="100"/>
    <n v="178.52"/>
    <n v="91.7"/>
    <n v="218.8"/>
    <n v="14.6"/>
    <s v=""/>
    <s v=""/>
    <n v="0"/>
    <m/>
    <s v=""/>
    <n v="10"/>
    <n v="95"/>
    <n v="95"/>
    <n v="78.7"/>
    <n v="8.3000000000000007"/>
    <n v="0"/>
    <n v="0"/>
    <n v="7"/>
    <n v="95.48252537772089"/>
    <n v="23"/>
    <n v="14"/>
    <n v="552.9"/>
    <n v="552.9"/>
  </r>
  <r>
    <x v="8"/>
    <x v="6"/>
    <n v="350690410"/>
    <s v="Bofete"/>
    <n v="2.1495244729405401"/>
    <n v="10215"/>
    <n v="6513"/>
    <n v="3702"/>
    <n v="15.635"/>
    <n v="63.76"/>
    <n v="2.8880699999999995E-2"/>
    <n v="2.7968599999999996E-2"/>
    <n v="9.121E-4"/>
    <n v="0"/>
    <n v="1.7000000000000001E-2"/>
    <n v="0"/>
    <n v="0.01"/>
    <n v="3.4968999999999998E-3"/>
    <n v="1.6870710937500002E-2"/>
    <n v="15"/>
    <n v="73.33"/>
    <n v="26.67"/>
    <n v="4.7699999999999996"/>
    <n v="381"/>
    <n v="46"/>
    <n v="0"/>
    <n v="0"/>
    <n v="19295.154185022027"/>
    <n v="2685.8854625550657"/>
    <n v="63.42"/>
    <n v="100"/>
    <n v="59.28"/>
    <n v="14.61"/>
    <s v=""/>
    <n v="99.47"/>
    <n v="1.46"/>
    <n v="0.6"/>
    <n v="2.2000000000000002"/>
    <n v="0.1"/>
    <s v=""/>
    <s v=""/>
    <n v="0"/>
    <m/>
    <s v=""/>
    <n v="7.2"/>
    <n v="95"/>
    <n v="95"/>
    <n v="87.9"/>
    <n v="9.6999999999999993"/>
    <n v="0"/>
    <n v="0"/>
    <n v="10"/>
    <n v="100.76635218858867"/>
    <n v="11"/>
    <n v="4"/>
    <n v="361.95"/>
    <n v="361.95"/>
  </r>
  <r>
    <x v="14"/>
    <x v="6"/>
    <n v="350690414"/>
    <s v="Bofete"/>
    <m/>
    <m/>
    <m/>
    <m/>
    <m/>
    <m/>
    <n v="6.4757E-3"/>
    <n v="6.4282999999999996E-3"/>
    <n v="4.74E-5"/>
    <n v="0"/>
    <n v="0"/>
    <n v="0"/>
    <n v="0"/>
    <n v="5.9386999999999999E-3"/>
    <n v="0"/>
    <n v="2"/>
    <n v="66.67"/>
    <n v="33.33"/>
    <m/>
    <s v=""/>
    <m/>
    <m/>
    <m/>
    <s v=""/>
    <s v=""/>
    <m/>
    <m/>
    <m/>
    <m/>
    <s v=""/>
    <m/>
    <m/>
    <m/>
    <m/>
    <m/>
    <s v=""/>
    <s v=""/>
    <m/>
    <m/>
    <s v=""/>
    <m/>
    <m/>
    <m/>
    <m/>
    <m/>
    <m/>
    <m/>
    <n v="0"/>
    <m/>
    <n v="4"/>
    <n v="2"/>
    <m/>
    <m/>
  </r>
  <r>
    <x v="8"/>
    <x v="6"/>
    <n v="350700110"/>
    <s v="Boituva"/>
    <n v="2.77162790330991"/>
    <n v="52177"/>
    <n v="49082"/>
    <n v="3095"/>
    <n v="209.53800000000001"/>
    <n v="94.07"/>
    <n v="0.48157379999999983"/>
    <n v="0.12818339999999998"/>
    <n v="0.35339039999999983"/>
    <n v="0"/>
    <n v="0"/>
    <n v="0.45900000000000002"/>
    <n v="0.01"/>
    <n v="1.6825300000000008E-2"/>
    <n v="0.12672712318171298"/>
    <n v="18"/>
    <n v="8.42"/>
    <n v="91.58"/>
    <n v="41.08"/>
    <n v="2773"/>
    <n v="1853"/>
    <n v="3"/>
    <n v="0"/>
    <n v="1365.9535810797861"/>
    <n v="211.54148379554209"/>
    <n v="79.790000000000006"/>
    <n v="95"/>
    <n v="68.650000000000006"/>
    <n v="17.239999999999998"/>
    <s v=""/>
    <n v="84.82"/>
    <n v="58.73"/>
    <n v="21.3"/>
    <n v="27.3"/>
    <n v="101"/>
    <s v=""/>
    <s v=""/>
    <n v="0"/>
    <m/>
    <s v=""/>
    <n v="9.5"/>
    <n v="91"/>
    <n v="39.130000000000003"/>
    <n v="33.200000000000003"/>
    <n v="4.7"/>
    <n v="1"/>
    <n v="0"/>
    <n v="33"/>
    <n v="0"/>
    <n v="8"/>
    <n v="87"/>
    <n v="2523.4299999999998"/>
    <n v="1085.0749000000001"/>
  </r>
  <r>
    <x v="6"/>
    <x v="6"/>
    <n v="35071005"/>
    <s v="Bom Jesus dos Perdões"/>
    <n v="3.1761843608574498"/>
    <n v="21604"/>
    <n v="19320"/>
    <n v="2284"/>
    <n v="199.09700000000001"/>
    <n v="89.43"/>
    <n v="0.15908219999999995"/>
    <n v="0.11918939999999997"/>
    <n v="3.9892799999999985E-2"/>
    <n v="0"/>
    <n v="5.8999999999999997E-2"/>
    <n v="5.8999999999999997E-2"/>
    <n v="0"/>
    <n v="3.9573100000000007E-2"/>
    <n v="5.918595833333333E-2"/>
    <n v="9"/>
    <n v="33.799999999999997"/>
    <n v="66.2"/>
    <n v="13.89"/>
    <n v="1073"/>
    <n v="1073"/>
    <n v="0"/>
    <n v="0"/>
    <n v="1926.8431771894093"/>
    <n v="248.15404554712086"/>
    <n v="90"/>
    <m/>
    <n v="86.67"/>
    <n v="31.51"/>
    <s v=""/>
    <n v="100"/>
    <n v="31.82"/>
    <n v="12.1"/>
    <n v="36.1"/>
    <n v="23.5"/>
    <s v=""/>
    <s v=""/>
    <n v="0"/>
    <m/>
    <s v=""/>
    <n v="8.4"/>
    <n v="85"/>
    <n v="0"/>
    <n v="0"/>
    <n v="1.6"/>
    <n v="0"/>
    <n v="0"/>
    <n v="12"/>
    <n v="99.685806670078705"/>
    <n v="24"/>
    <n v="47"/>
    <n v="912.05"/>
    <n v="0"/>
  </r>
  <r>
    <x v="14"/>
    <x v="6"/>
    <n v="350715914"/>
    <s v="Bom Sucesso de Itararé"/>
    <n v="0.89688986387859204"/>
    <n v="3676"/>
    <n v="2604"/>
    <n v="1072"/>
    <n v="27.593"/>
    <n v="70.84"/>
    <n v="1.2368000000000001E-2"/>
    <n v="1.2368000000000001E-2"/>
    <n v="0"/>
    <n v="0"/>
    <n v="3.0000000000000001E-3"/>
    <n v="0"/>
    <n v="0.01"/>
    <n v="2.4910000000000004E-4"/>
    <n v="6.0127489583333329E-3"/>
    <n v="2"/>
    <n v="100"/>
    <n v="0"/>
    <n v="1.81"/>
    <n v="140"/>
    <n v="44"/>
    <n v="1"/>
    <n v="1"/>
    <n v="12696.757344940152"/>
    <n v="1458.4113166485313"/>
    <n v="62.81"/>
    <n v="100"/>
    <n v="54.34"/>
    <n v="37.68"/>
    <s v=""/>
    <n v="92.31"/>
    <n v="1.87"/>
    <n v="0.8"/>
    <n v="2.5"/>
    <n v="0"/>
    <s v=""/>
    <s v=""/>
    <n v="0"/>
    <m/>
    <s v=""/>
    <n v="8.1999999999999993"/>
    <n v="95"/>
    <n v="76"/>
    <n v="68.599999999999994"/>
    <n v="7.6"/>
    <n v="0"/>
    <n v="1"/>
    <n v="0"/>
    <n v="49.893983946264186"/>
    <n v="6"/>
    <n v="0"/>
    <n v="133"/>
    <n v="106.4"/>
  </r>
  <r>
    <x v="1"/>
    <x v="6"/>
    <n v="350720921"/>
    <s v="Borá"/>
    <n v="9.9552829497362397E-2"/>
    <n v="808"/>
    <n v="629"/>
    <n v="179"/>
    <n v="6.8090000000000002"/>
    <n v="77.849999999999994"/>
    <n v="5.2699600000000006E-2"/>
    <n v="1.5306E-3"/>
    <n v="5.1169000000000006E-2"/>
    <n v="0"/>
    <n v="2E-3"/>
    <n v="5.0999999999999997E-2"/>
    <n v="0"/>
    <n v="0"/>
    <n v="2.0059020833333332E-3"/>
    <n v="0"/>
    <n v="16.670000000000002"/>
    <n v="83.33"/>
    <n v="0.46"/>
    <n v="35"/>
    <n v="4"/>
    <n v="0"/>
    <n v="0"/>
    <n v="35126.732673267325"/>
    <n v="3902.9702970297017"/>
    <n v="95.33"/>
    <m/>
    <n v="95.33"/>
    <n v="19.62"/>
    <s v=""/>
    <n v="100"/>
    <n v="12.55"/>
    <n v="5.9"/>
    <n v="0.5"/>
    <n v="51.2"/>
    <s v=""/>
    <s v=""/>
    <n v="0"/>
    <m/>
    <s v=""/>
    <n v="8.9"/>
    <n v="100"/>
    <n v="100"/>
    <n v="88.6"/>
    <n v="9.6999999999999993"/>
    <n v="0"/>
    <n v="0"/>
    <n v="0"/>
    <n v="99.705764135628925"/>
    <n v="1"/>
    <n v="5"/>
    <n v="35"/>
    <n v="35"/>
  </r>
  <r>
    <x v="7"/>
    <x v="6"/>
    <n v="350730813"/>
    <s v="Boracéia"/>
    <n v="1.27325644677139"/>
    <n v="4468"/>
    <n v="4036"/>
    <n v="432"/>
    <n v="36.987000000000002"/>
    <n v="90.33"/>
    <n v="1.6046399999999999E-2"/>
    <n v="2.1088999999999999E-3"/>
    <n v="1.39375E-2"/>
    <n v="0"/>
    <n v="1.4E-2"/>
    <n v="0"/>
    <n v="0"/>
    <n v="1.875E-4"/>
    <n v="1.0412534374999999E-2"/>
    <n v="0"/>
    <n v="37.5"/>
    <n v="62.5"/>
    <n v="2.88"/>
    <n v="222"/>
    <n v="43"/>
    <n v="0"/>
    <n v="0"/>
    <n v="6846.445837063563"/>
    <n v="705.81915846016091"/>
    <n v="89.49"/>
    <n v="100"/>
    <n v="87.4"/>
    <n v="21.44"/>
    <s v=""/>
    <n v="99.81"/>
    <n v="3.21"/>
    <n v="1.7"/>
    <n v="0.5"/>
    <n v="13.9"/>
    <s v=""/>
    <s v=""/>
    <n v="0"/>
    <m/>
    <s v=""/>
    <n v="7.3"/>
    <n v="97"/>
    <n v="97"/>
    <n v="80.599999999999994"/>
    <n v="9.8000000000000007"/>
    <n v="0"/>
    <n v="0"/>
    <n v="1"/>
    <n v="134.45333763904142"/>
    <n v="3"/>
    <n v="5"/>
    <n v="215.34"/>
    <n v="215.34"/>
  </r>
  <r>
    <x v="2"/>
    <x v="6"/>
    <n v="350740716"/>
    <s v="Borborema"/>
    <n v="0.78249761394504302"/>
    <n v="14883"/>
    <n v="13698"/>
    <n v="1185"/>
    <n v="26.933"/>
    <n v="92.04"/>
    <n v="0.51727630000000002"/>
    <n v="0.44839110000000004"/>
    <n v="6.8885199999999994E-2"/>
    <n v="0"/>
    <n v="0.05"/>
    <n v="5.0000000000000001E-3"/>
    <n v="0.46"/>
    <n v="5.6819999999999993E-4"/>
    <n v="4.0809461611111104E-2"/>
    <n v="6"/>
    <n v="61.11"/>
    <n v="38.89"/>
    <n v="9.75"/>
    <n v="752"/>
    <n v="236"/>
    <n v="2"/>
    <n v="0"/>
    <n v="8772.3604112074172"/>
    <n v="784.00322515621826"/>
    <n v="90.08"/>
    <m/>
    <n v="90.08"/>
    <m/>
    <s v=""/>
    <n v="99.94"/>
    <n v="30.61"/>
    <n v="12.5"/>
    <n v="34"/>
    <n v="18.600000000000001"/>
    <s v=""/>
    <s v=""/>
    <n v="0"/>
    <m/>
    <s v=""/>
    <n v="8"/>
    <n v="98"/>
    <n v="98"/>
    <n v="68.599999999999994"/>
    <n v="7.9"/>
    <n v="0"/>
    <n v="0"/>
    <n v="4"/>
    <n v="122.52060680552231"/>
    <n v="33"/>
    <n v="21"/>
    <n v="736.96"/>
    <n v="736.96"/>
  </r>
  <r>
    <x v="7"/>
    <x v="6"/>
    <n v="350745613"/>
    <s v="Borebi"/>
    <n v="1.49123193881857"/>
    <n v="2413"/>
    <n v="2173"/>
    <n v="240"/>
    <n v="6.9320000000000004"/>
    <n v="90.05"/>
    <n v="7.4536000000000003E-3"/>
    <n v="6.4814E-3"/>
    <n v="9.722000000000001E-4"/>
    <n v="0"/>
    <n v="0"/>
    <n v="0"/>
    <n v="0.01"/>
    <n v="1.1569999999999999E-4"/>
    <n v="5.4807776041666664E-3"/>
    <n v="9"/>
    <n v="42.86"/>
    <n v="57.14"/>
    <n v="1.52"/>
    <n v="117"/>
    <n v="117"/>
    <n v="0"/>
    <n v="0"/>
    <n v="41168.006630750104"/>
    <n v="4312.8387898881037"/>
    <n v="87.22"/>
    <m/>
    <n v="87.22"/>
    <n v="25.93"/>
    <s v=""/>
    <n v="100"/>
    <n v="1.34"/>
    <n v="0.7"/>
    <n v="1.5"/>
    <n v="0.6"/>
    <s v=""/>
    <s v=""/>
    <n v="0"/>
    <m/>
    <s v=""/>
    <n v="8.5"/>
    <n v="100"/>
    <n v="0"/>
    <n v="0"/>
    <n v="1.8"/>
    <n v="0"/>
    <n v="0"/>
    <n v="2"/>
    <n v="0"/>
    <n v="3"/>
    <n v="4"/>
    <n v="117"/>
    <n v="0"/>
  </r>
  <r>
    <x v="5"/>
    <x v="6"/>
    <n v="350745617"/>
    <s v="Borebi"/>
    <m/>
    <m/>
    <m/>
    <m/>
    <m/>
    <m/>
    <n v="1.4733899999999999E-2"/>
    <n v="1.3888899999999999E-2"/>
    <n v="8.4499999999999994E-4"/>
    <n v="0"/>
    <n v="1E-3"/>
    <n v="0"/>
    <n v="0.01"/>
    <n v="2.8939999999999999E-4"/>
    <n v="0"/>
    <n v="1"/>
    <n v="33.33"/>
    <n v="66.67"/>
    <m/>
    <s v=""/>
    <m/>
    <m/>
    <m/>
    <s v=""/>
    <s v=""/>
    <m/>
    <m/>
    <m/>
    <m/>
    <s v=""/>
    <m/>
    <m/>
    <m/>
    <m/>
    <m/>
    <s v=""/>
    <s v=""/>
    <m/>
    <m/>
    <s v=""/>
    <m/>
    <m/>
    <m/>
    <m/>
    <m/>
    <m/>
    <m/>
    <n v="0"/>
    <m/>
    <n v="2"/>
    <n v="4"/>
    <m/>
    <m/>
  </r>
  <r>
    <x v="6"/>
    <x v="6"/>
    <n v="35075065"/>
    <s v="Botucatu"/>
    <m/>
    <m/>
    <m/>
    <m/>
    <m/>
    <m/>
    <n v="0"/>
    <n v="0"/>
    <n v="0"/>
    <n v="0"/>
    <n v="0"/>
    <n v="0"/>
    <n v="0"/>
    <n v="0"/>
    <n v="0"/>
    <n v="0"/>
    <n v="0"/>
    <n v="0"/>
    <m/>
    <s v=""/>
    <m/>
    <m/>
    <m/>
    <s v=""/>
    <s v=""/>
    <m/>
    <m/>
    <m/>
    <m/>
    <s v=""/>
    <m/>
    <m/>
    <m/>
    <m/>
    <m/>
    <s v=""/>
    <s v=""/>
    <m/>
    <m/>
    <s v=""/>
    <m/>
    <m/>
    <m/>
    <m/>
    <m/>
    <m/>
    <m/>
    <n v="0"/>
    <m/>
    <n v="0"/>
    <n v="0"/>
    <m/>
    <m/>
  </r>
  <r>
    <x v="8"/>
    <x v="6"/>
    <n v="350750610"/>
    <s v="Botucatu"/>
    <n v="1.40835246364361"/>
    <n v="133281"/>
    <n v="128576"/>
    <n v="4705"/>
    <n v="89.88"/>
    <n v="96.47"/>
    <n v="1.0667299999999998E-2"/>
    <n v="6.9869999999999984E-3"/>
    <n v="3.6802999999999996E-3"/>
    <n v="0"/>
    <n v="0"/>
    <n v="3.0000000000000001E-3"/>
    <n v="0"/>
    <n v="3.6829999999999996E-3"/>
    <n v="0.44890830220833333"/>
    <n v="11"/>
    <n v="60"/>
    <n v="40"/>
    <n v="119.58"/>
    <n v="7175"/>
    <n v="1145"/>
    <n v="4"/>
    <n v="0"/>
    <n v="3217.9350395030051"/>
    <n v="423.53703828752788"/>
    <n v="96.68"/>
    <n v="100"/>
    <n v="92.58"/>
    <n v="38.979999999999997"/>
    <s v=""/>
    <n v="100"/>
    <n v="12.87"/>
    <n v="5.6"/>
    <n v="18"/>
    <n v="1"/>
    <s v=""/>
    <s v=""/>
    <n v="0"/>
    <m/>
    <s v=""/>
    <n v="7.8"/>
    <n v="92"/>
    <n v="92"/>
    <n v="84"/>
    <n v="9.9"/>
    <n v="0"/>
    <n v="0"/>
    <n v="29"/>
    <n v="0"/>
    <n v="9"/>
    <n v="6"/>
    <n v="6601"/>
    <n v="6601"/>
  </r>
  <r>
    <x v="5"/>
    <x v="6"/>
    <n v="350750617"/>
    <s v="Botucatu"/>
    <m/>
    <m/>
    <m/>
    <m/>
    <m/>
    <m/>
    <n v="0.74742030000000004"/>
    <n v="0.73239890000000007"/>
    <n v="1.5021399999999999E-2"/>
    <n v="0"/>
    <n v="0.54200000000000004"/>
    <n v="0.11"/>
    <n v="0.09"/>
    <n v="2.285E-4"/>
    <n v="0"/>
    <n v="9"/>
    <n v="57.14"/>
    <n v="42.86"/>
    <m/>
    <s v=""/>
    <m/>
    <m/>
    <m/>
    <s v=""/>
    <s v=""/>
    <m/>
    <m/>
    <m/>
    <m/>
    <s v=""/>
    <m/>
    <m/>
    <m/>
    <m/>
    <m/>
    <s v=""/>
    <s v=""/>
    <m/>
    <m/>
    <s v=""/>
    <m/>
    <m/>
    <m/>
    <m/>
    <m/>
    <m/>
    <m/>
    <n v="0"/>
    <m/>
    <n v="12"/>
    <n v="9"/>
    <m/>
    <m/>
  </r>
  <r>
    <x v="6"/>
    <x v="6"/>
    <n v="35076055"/>
    <s v="Bragança Paulista"/>
    <n v="1.42226501393994"/>
    <n v="154253"/>
    <n v="150679"/>
    <n v="3574"/>
    <n v="300.34300000000002"/>
    <n v="97.68"/>
    <n v="0.86954750000000014"/>
    <n v="0.82997250000000022"/>
    <n v="3.9574999999999964E-2"/>
    <n v="0"/>
    <n v="0.58599999999999997"/>
    <n v="8.6999999999999994E-2"/>
    <n v="0.09"/>
    <n v="0.10746129999999976"/>
    <n v="0.50164985909143511"/>
    <n v="119"/>
    <n v="23"/>
    <n v="77"/>
    <n v="138.6"/>
    <n v="8316"/>
    <n v="2262"/>
    <n v="14"/>
    <n v="0"/>
    <n v="1283.9042352498816"/>
    <n v="169.68798013652892"/>
    <n v="93.35"/>
    <n v="100"/>
    <n v="82.86"/>
    <n v="24.35"/>
    <s v=""/>
    <n v="96.3"/>
    <n v="36.54"/>
    <n v="13.8"/>
    <n v="53.5"/>
    <n v="4.8"/>
    <s v=""/>
    <s v=""/>
    <n v="0"/>
    <m/>
    <s v=""/>
    <n v="9.8000000000000007"/>
    <n v="91"/>
    <n v="91"/>
    <n v="72.8"/>
    <n v="7.6"/>
    <n v="0"/>
    <n v="0"/>
    <n v="155"/>
    <n v="116.81454492209684"/>
    <n v="115"/>
    <n v="385"/>
    <n v="7567.56"/>
    <n v="7567.56"/>
  </r>
  <r>
    <x v="12"/>
    <x v="6"/>
    <n v="350770419"/>
    <s v="Braúna"/>
    <n v="1.2749577663202301"/>
    <n v="5244"/>
    <n v="4718"/>
    <n v="526"/>
    <n v="26.821000000000002"/>
    <n v="89.97"/>
    <n v="1.2739999999999998E-4"/>
    <n v="0"/>
    <n v="1.2739999999999998E-4"/>
    <n v="0"/>
    <n v="0"/>
    <n v="0"/>
    <n v="0"/>
    <n v="1.0999999999999999E-4"/>
    <n v="1.1724415865384615E-2"/>
    <n v="0"/>
    <n v="0"/>
    <n v="100"/>
    <n v="3.3"/>
    <n v="255"/>
    <n v="33"/>
    <n v="1"/>
    <n v="0"/>
    <n v="8900.3203661327225"/>
    <n v="1022.3340961098396"/>
    <m/>
    <n v="100"/>
    <m/>
    <m/>
    <s v=""/>
    <m/>
    <n v="18.440000000000001"/>
    <n v="7.2"/>
    <n v="25.8"/>
    <n v="0.7"/>
    <s v=""/>
    <s v=""/>
    <n v="0"/>
    <m/>
    <s v=""/>
    <n v="9.5"/>
    <n v="100"/>
    <n v="100"/>
    <n v="87.1"/>
    <n v="10"/>
    <n v="0"/>
    <n v="0"/>
    <n v="0"/>
    <n v="0"/>
    <n v="0"/>
    <n v="3"/>
    <n v="255"/>
    <n v="255"/>
  </r>
  <r>
    <x v="0"/>
    <x v="6"/>
    <n v="350770420"/>
    <s v="Braúna"/>
    <m/>
    <m/>
    <m/>
    <m/>
    <m/>
    <m/>
    <n v="0.1068148"/>
    <n v="0.10583330000000001"/>
    <n v="9.8149999999999995E-4"/>
    <n v="0"/>
    <n v="0"/>
    <n v="9.0999999999999998E-2"/>
    <n v="0.02"/>
    <n v="0"/>
    <n v="0"/>
    <n v="3"/>
    <n v="66.67"/>
    <n v="33.33"/>
    <m/>
    <s v=""/>
    <m/>
    <m/>
    <m/>
    <s v=""/>
    <s v=""/>
    <m/>
    <m/>
    <m/>
    <m/>
    <s v=""/>
    <m/>
    <m/>
    <m/>
    <m/>
    <m/>
    <s v=""/>
    <s v=""/>
    <m/>
    <m/>
    <s v=""/>
    <m/>
    <m/>
    <m/>
    <m/>
    <m/>
    <m/>
    <m/>
    <n v="6"/>
    <m/>
    <n v="2"/>
    <n v="1"/>
    <m/>
    <m/>
  </r>
  <r>
    <x v="12"/>
    <x v="6"/>
    <n v="350775319"/>
    <s v="Brejo Alegre"/>
    <n v="0.91821156771294499"/>
    <n v="2656"/>
    <n v="2222"/>
    <n v="434"/>
    <n v="25.335999999999999"/>
    <n v="83.66"/>
    <n v="9.2066000000000005E-3"/>
    <n v="0"/>
    <n v="9.2066000000000005E-3"/>
    <n v="0"/>
    <n v="4.0000000000000001E-3"/>
    <n v="4.0000000000000001E-3"/>
    <n v="0"/>
    <n v="6.5279999999999993E-4"/>
    <n v="5.8888500000000002E-3"/>
    <n v="1"/>
    <n v="0"/>
    <n v="100"/>
    <n v="1.58"/>
    <n v="122"/>
    <n v="35"/>
    <n v="0"/>
    <n v="0"/>
    <n v="9023.8554216867469"/>
    <n v="712.40963855421683"/>
    <n v="85.14"/>
    <n v="100"/>
    <n v="72.209999999999994"/>
    <n v="15.69"/>
    <s v=""/>
    <n v="100"/>
    <n v="3.84"/>
    <n v="1.2"/>
    <n v="0"/>
    <n v="15.3"/>
    <s v=""/>
    <s v=""/>
    <n v="0"/>
    <m/>
    <s v=""/>
    <n v="7.8"/>
    <n v="85"/>
    <n v="85"/>
    <n v="71.3"/>
    <n v="7.6"/>
    <n v="0"/>
    <n v="0"/>
    <n v="0"/>
    <n v="67.924976863054752"/>
    <n v="0"/>
    <n v="8"/>
    <n v="103.7"/>
    <n v="103.7"/>
  </r>
  <r>
    <x v="4"/>
    <x v="6"/>
    <n v="35078034"/>
    <s v="Brodowski"/>
    <n v="1.7448263175348799"/>
    <n v="22349"/>
    <n v="21940"/>
    <n v="409"/>
    <n v="79.875"/>
    <n v="98.17"/>
    <n v="3.1373499999999992E-2"/>
    <n v="2.9442999999999993E-2"/>
    <n v="1.9305000000000001E-3"/>
    <n v="0"/>
    <n v="0"/>
    <n v="2E-3"/>
    <n v="0.03"/>
    <n v="7.7309999999999998E-4"/>
    <n v="6.2968514435185197E-2"/>
    <n v="3"/>
    <n v="47.83"/>
    <n v="52.17"/>
    <n v="15.8"/>
    <n v="1219"/>
    <n v="256"/>
    <n v="0"/>
    <n v="0"/>
    <n v="6265.1501185735378"/>
    <n v="620.87073247125147"/>
    <n v="92.56"/>
    <n v="97.58"/>
    <n v="92.56"/>
    <n v="34.479999999999997"/>
    <s v=""/>
    <n v="93.49"/>
    <n v="2.2599999999999998"/>
    <n v="0.7"/>
    <n v="3.1"/>
    <n v="0.4"/>
    <s v=""/>
    <s v=""/>
    <n v="0"/>
    <m/>
    <s v=""/>
    <n v="10"/>
    <n v="100"/>
    <n v="100"/>
    <n v="79"/>
    <n v="8.6"/>
    <n v="0"/>
    <n v="0"/>
    <n v="2"/>
    <n v="0"/>
    <n v="11"/>
    <n v="12"/>
    <n v="1219"/>
    <n v="1219"/>
  </r>
  <r>
    <x v="7"/>
    <x v="6"/>
    <n v="350790213"/>
    <s v="Brotas"/>
    <n v="1.2325544196673199"/>
    <n v="22542"/>
    <n v="19497"/>
    <n v="3045"/>
    <n v="20.465"/>
    <n v="86.49"/>
    <n v="0.24842509999999998"/>
    <n v="0.206317"/>
    <n v="4.2108099999999982E-2"/>
    <n v="0"/>
    <n v="6.0000000000000001E-3"/>
    <n v="0.11"/>
    <n v="0.11"/>
    <n v="2.0827500000000006E-2"/>
    <n v="6.7752850930555553E-2"/>
    <n v="39"/>
    <n v="56.3"/>
    <n v="43.7"/>
    <n v="13.99"/>
    <n v="1079"/>
    <n v="444"/>
    <n v="2"/>
    <n v="0"/>
    <n v="12744.785733297844"/>
    <n v="1301.0593558690452"/>
    <n v="98.74"/>
    <n v="86.18"/>
    <n v="94.43"/>
    <n v="13"/>
    <s v=""/>
    <n v="98.66"/>
    <n v="5.3"/>
    <n v="2.7"/>
    <n v="5.5"/>
    <n v="4.5"/>
    <s v=""/>
    <s v=""/>
    <n v="0"/>
    <m/>
    <s v=""/>
    <n v="9.5"/>
    <n v="96"/>
    <n v="96"/>
    <n v="58.9"/>
    <n v="7.3"/>
    <n v="0"/>
    <n v="0"/>
    <n v="31"/>
    <n v="8.8557159109803418"/>
    <n v="67"/>
    <n v="52"/>
    <n v="1035.8399999999999"/>
    <n v="1035.8399999999999"/>
  </r>
  <r>
    <x v="14"/>
    <x v="6"/>
    <n v="350800914"/>
    <s v="Buri"/>
    <n v="0.50596624118957001"/>
    <n v="18957"/>
    <n v="15539"/>
    <n v="3418"/>
    <n v="15.864000000000001"/>
    <n v="81.97"/>
    <n v="0.78738940000000002"/>
    <n v="0.78541020000000006"/>
    <n v="1.9792E-3"/>
    <n v="0.09"/>
    <n v="4.3999999999999997E-2"/>
    <n v="0"/>
    <n v="0.73"/>
    <n v="1.54982E-2"/>
    <n v="4.6602361708333338E-2"/>
    <n v="27"/>
    <n v="94.74"/>
    <n v="5.26"/>
    <n v="11.02"/>
    <n v="850"/>
    <n v="347"/>
    <n v="5"/>
    <n v="0"/>
    <n v="22324.899509416045"/>
    <n v="2628.4158885899669"/>
    <n v="80.760000000000005"/>
    <n v="77.540000000000006"/>
    <n v="76.150000000000006"/>
    <n v="23.12"/>
    <s v=""/>
    <n v="100"/>
    <n v="13.12"/>
    <n v="5.9"/>
    <n v="17.8"/>
    <n v="0.1"/>
    <s v=""/>
    <s v=""/>
    <n v="0"/>
    <m/>
    <s v=""/>
    <n v="7.6"/>
    <n v="98"/>
    <n v="98"/>
    <n v="59.2"/>
    <n v="7.3"/>
    <n v="0"/>
    <n v="0"/>
    <n v="5"/>
    <n v="94.415815823625977"/>
    <n v="54"/>
    <n v="3"/>
    <n v="833"/>
    <n v="833"/>
  </r>
  <r>
    <x v="12"/>
    <x v="6"/>
    <n v="350810819"/>
    <s v="Buritama"/>
    <n v="0.94276862937352501"/>
    <n v="15921"/>
    <n v="15129"/>
    <n v="792"/>
    <n v="48.741999999999997"/>
    <n v="95.03"/>
    <n v="0.26591609999999999"/>
    <n v="0.13767659999999998"/>
    <n v="0.12823949999999998"/>
    <n v="0"/>
    <n v="6.0000000000000001E-3"/>
    <n v="9.8000000000000004E-2"/>
    <n v="0.14000000000000001"/>
    <n v="2.7286700000000004E-2"/>
    <n v="4.846322916666667E-2"/>
    <n v="4"/>
    <n v="15.69"/>
    <n v="84.31"/>
    <n v="10.85"/>
    <n v="837"/>
    <n v="134"/>
    <n v="1"/>
    <n v="0"/>
    <n v="4694.4488411531938"/>
    <n v="376.34821933295638"/>
    <n v="100"/>
    <n v="94.21"/>
    <n v="100"/>
    <n v="16.670000000000002"/>
    <s v=""/>
    <n v="100"/>
    <n v="35.46"/>
    <n v="11.2"/>
    <n v="24.6"/>
    <n v="67.5"/>
    <s v=""/>
    <s v=""/>
    <n v="0"/>
    <m/>
    <s v=""/>
    <n v="7.2"/>
    <n v="100"/>
    <n v="100"/>
    <n v="84"/>
    <n v="10"/>
    <n v="0"/>
    <n v="0"/>
    <n v="2"/>
    <n v="12.380520454726199"/>
    <n v="8"/>
    <n v="43"/>
    <n v="837"/>
    <n v="837"/>
  </r>
  <r>
    <x v="11"/>
    <x v="6"/>
    <n v="35082078"/>
    <s v="Buritizal"/>
    <n v="0.86950249778039401"/>
    <n v="4160"/>
    <n v="3433"/>
    <n v="727"/>
    <n v="15.622999999999999"/>
    <n v="82.52"/>
    <n v="0.15520830000000002"/>
    <n v="0.12962960000000001"/>
    <n v="2.5578699999999996E-2"/>
    <n v="0"/>
    <n v="0.02"/>
    <n v="0.13500000000000001"/>
    <n v="0"/>
    <n v="0"/>
    <n v="8.7013333333333318E-3"/>
    <n v="2"/>
    <n v="40"/>
    <n v="60"/>
    <n v="2.46"/>
    <n v="190"/>
    <n v="40"/>
    <n v="1"/>
    <n v="1"/>
    <n v="32748.923076923078"/>
    <n v="4017.8076923076933"/>
    <n v="80.319999999999993"/>
    <n v="100"/>
    <n v="80.290000000000006"/>
    <n v="15.58"/>
    <s v=""/>
    <n v="98.47"/>
    <n v="11.5"/>
    <n v="3.6"/>
    <n v="15.8"/>
    <n v="4.8"/>
    <s v=""/>
    <s v=""/>
    <n v="0"/>
    <m/>
    <s v=""/>
    <n v="10"/>
    <n v="100"/>
    <n v="100"/>
    <n v="78.900000000000006"/>
    <n v="8.6"/>
    <n v="0"/>
    <n v="1"/>
    <n v="1"/>
    <n v="229.84983144345699"/>
    <n v="2"/>
    <n v="3"/>
    <n v="190"/>
    <n v="190"/>
  </r>
  <r>
    <x v="5"/>
    <x v="6"/>
    <n v="350830617"/>
    <s v="Cabrália Paulista"/>
    <n v="-0.52699732976004798"/>
    <n v="4331"/>
    <n v="3761"/>
    <n v="570"/>
    <n v="18.105"/>
    <n v="86.84"/>
    <n v="0.27575440000000001"/>
    <n v="0.27324280000000001"/>
    <n v="2.5115999999999997E-3"/>
    <n v="0"/>
    <n v="1.0999999999999999E-2"/>
    <n v="0"/>
    <n v="0.26"/>
    <n v="1.1600000000000001E-5"/>
    <n v="1.1163603645833332E-2"/>
    <n v="1"/>
    <n v="45.45"/>
    <n v="54.55"/>
    <n v="2.67"/>
    <n v="206"/>
    <n v="35"/>
    <n v="0"/>
    <n v="0"/>
    <n v="15946.395751558532"/>
    <n v="1747.5502193488794"/>
    <n v="98.98"/>
    <n v="88.44"/>
    <n v="98.98"/>
    <n v="4.4400000000000004"/>
    <s v=""/>
    <n v="99.32"/>
    <n v="23.77"/>
    <n v="12.6"/>
    <n v="29.7"/>
    <n v="1"/>
    <s v=""/>
    <s v=""/>
    <n v="0"/>
    <m/>
    <s v=""/>
    <n v="7.4"/>
    <n v="99"/>
    <n v="99"/>
    <n v="83"/>
    <n v="9.8000000000000007"/>
    <n v="0"/>
    <n v="0"/>
    <n v="2"/>
    <n v="98.534490734142139"/>
    <n v="5"/>
    <n v="6"/>
    <n v="203.94"/>
    <n v="203.94"/>
  </r>
  <r>
    <x v="6"/>
    <x v="6"/>
    <n v="35084055"/>
    <s v="Cabreúva"/>
    <m/>
    <m/>
    <m/>
    <m/>
    <m/>
    <m/>
    <n v="0.1169607"/>
    <n v="0.1004428"/>
    <n v="1.6517900000000009E-2"/>
    <n v="0"/>
    <n v="8.5999999999999993E-2"/>
    <n v="2.4E-2"/>
    <n v="0"/>
    <n v="4.435999999999999E-3"/>
    <n v="0"/>
    <n v="22"/>
    <n v="19.61"/>
    <n v="80.39"/>
    <m/>
    <s v=""/>
    <m/>
    <m/>
    <m/>
    <s v=""/>
    <s v=""/>
    <m/>
    <m/>
    <m/>
    <m/>
    <s v=""/>
    <m/>
    <m/>
    <m/>
    <m/>
    <m/>
    <s v=""/>
    <s v=""/>
    <m/>
    <m/>
    <s v=""/>
    <m/>
    <m/>
    <m/>
    <m/>
    <m/>
    <m/>
    <m/>
    <n v="45"/>
    <m/>
    <n v="10"/>
    <n v="41"/>
    <m/>
    <m/>
  </r>
  <r>
    <x v="8"/>
    <x v="6"/>
    <n v="350840510"/>
    <s v="Cabreúva"/>
    <n v="2.0773827068354001"/>
    <n v="44719"/>
    <n v="38869"/>
    <n v="5850"/>
    <n v="172.12200000000001"/>
    <n v="86.92"/>
    <n v="2.3099500000000002E-2"/>
    <n v="0.02"/>
    <n v="3.0994999999999998E-3"/>
    <n v="0"/>
    <n v="2.1000000000000001E-2"/>
    <n v="0"/>
    <n v="0"/>
    <n v="1.5879000000000002E-3"/>
    <n v="0.10741529679050926"/>
    <n v="7"/>
    <n v="14.29"/>
    <n v="85.71"/>
    <n v="31.07"/>
    <n v="2098"/>
    <n v="673"/>
    <n v="8"/>
    <n v="0"/>
    <n v="1953.4139851070015"/>
    <n v="275.0294058453901"/>
    <n v="78.91"/>
    <n v="84.75"/>
    <n v="65.19"/>
    <n v="29.8"/>
    <s v=""/>
    <n v="93.1"/>
    <n v="13.6"/>
    <n v="5.0999999999999996"/>
    <n v="18.8"/>
    <n v="5"/>
    <s v=""/>
    <s v=""/>
    <n v="0"/>
    <m/>
    <s v=""/>
    <n v="8"/>
    <n v="80"/>
    <n v="80"/>
    <n v="67.900000000000006"/>
    <n v="7.3"/>
    <n v="1"/>
    <n v="0"/>
    <n v="2"/>
    <n v="19.550288113019921"/>
    <n v="1"/>
    <n v="6"/>
    <n v="1678.4"/>
    <n v="1678.4"/>
  </r>
  <r>
    <x v="15"/>
    <x v="6"/>
    <n v="35085042"/>
    <s v="Caçapava"/>
    <n v="0.95885695371420399"/>
    <n v="87599"/>
    <n v="74953"/>
    <n v="12646"/>
    <n v="236.81200000000001"/>
    <n v="85.56"/>
    <n v="0.40608989999999995"/>
    <n v="0.20791130000000002"/>
    <n v="0.19817859999999993"/>
    <n v="0.04"/>
    <n v="2.5000000000000001E-2"/>
    <n v="0.17"/>
    <n v="0.18"/>
    <n v="2.962409999999999E-2"/>
    <n v="0.2614500639872685"/>
    <n v="36"/>
    <n v="29.11"/>
    <n v="70.89"/>
    <n v="61.9"/>
    <n v="4179"/>
    <n v="1019"/>
    <n v="15"/>
    <n v="1"/>
    <n v="2012.4229728649871"/>
    <n v="205.20234249249415"/>
    <n v="98.05"/>
    <n v="100"/>
    <n v="82.08"/>
    <n v="35.68"/>
    <s v=""/>
    <n v="100"/>
    <n v="16.78"/>
    <n v="7.3"/>
    <n v="11.2"/>
    <n v="34.799999999999997"/>
    <s v=""/>
    <s v=""/>
    <n v="0"/>
    <m/>
    <s v=""/>
    <n v="10"/>
    <n v="98"/>
    <n v="97.02"/>
    <n v="75.599999999999994"/>
    <n v="8.4"/>
    <n v="0"/>
    <n v="1"/>
    <n v="87"/>
    <n v="9.5620554146115619"/>
    <n v="23"/>
    <n v="56"/>
    <n v="4095.42"/>
    <n v="4054.4657999999999"/>
  </r>
  <r>
    <x v="15"/>
    <x v="6"/>
    <n v="35086032"/>
    <s v="Cachoeira Paulista"/>
    <n v="0.86950207117360001"/>
    <n v="30989"/>
    <n v="25538"/>
    <n v="5451"/>
    <n v="107.661"/>
    <n v="82.41"/>
    <n v="0.1502338"/>
    <n v="0.14121990000000001"/>
    <n v="9.0139E-3"/>
    <n v="0"/>
    <n v="9.9000000000000005E-2"/>
    <n v="1.7000000000000001E-2"/>
    <n v="0.03"/>
    <n v="8.789700000000001E-3"/>
    <n v="8.5774216378472226E-2"/>
    <n v="11"/>
    <n v="54.55"/>
    <n v="45.45"/>
    <n v="20.93"/>
    <n v="1413"/>
    <n v="96"/>
    <n v="3"/>
    <n v="1"/>
    <n v="4406.4306689470459"/>
    <n v="447.76662686759812"/>
    <n v="90.93"/>
    <n v="90"/>
    <n v="87.89"/>
    <n v="29.62"/>
    <s v=""/>
    <n v="100"/>
    <n v="7.99"/>
    <n v="3.5"/>
    <n v="9.8000000000000007"/>
    <n v="2"/>
    <s v=""/>
    <s v=""/>
    <n v="0"/>
    <m/>
    <s v=""/>
    <n v="9.6"/>
    <n v="100"/>
    <n v="95"/>
    <n v="93.2"/>
    <n v="9.9"/>
    <n v="0"/>
    <n v="1"/>
    <n v="64"/>
    <n v="115.4192998548305"/>
    <n v="12"/>
    <n v="10"/>
    <n v="1413"/>
    <n v="1342.35"/>
  </r>
  <r>
    <x v="4"/>
    <x v="6"/>
    <n v="35087024"/>
    <s v="Caconde"/>
    <n v="2.3079389788649401E-2"/>
    <n v="18655"/>
    <n v="12995"/>
    <n v="5660"/>
    <n v="39.65"/>
    <n v="69.66"/>
    <n v="7.157970000000001E-2"/>
    <n v="7.0709300000000017E-2"/>
    <n v="8.7040000000000001E-4"/>
    <n v="0"/>
    <n v="3.2000000000000001E-2"/>
    <n v="0"/>
    <n v="0.04"/>
    <n v="1.1299000000000001E-3"/>
    <n v="3.9573797204861108E-2"/>
    <n v="9"/>
    <n v="88"/>
    <n v="12"/>
    <n v="9.0399999999999991"/>
    <n v="697"/>
    <n v="697"/>
    <n v="0"/>
    <n v="0"/>
    <n v="12441.970517287591"/>
    <n v="1234.0541409809703"/>
    <n v="69.69"/>
    <n v="68.180000000000007"/>
    <n v="60.82"/>
    <n v="78.239999999999995"/>
    <s v=""/>
    <n v="92.93"/>
    <n v="3.1"/>
    <n v="1"/>
    <n v="4.5"/>
    <n v="0.1"/>
    <s v=""/>
    <s v=""/>
    <n v="0"/>
    <m/>
    <s v=""/>
    <n v="7.5"/>
    <n v="100"/>
    <n v="0"/>
    <n v="0"/>
    <n v="1.5"/>
    <n v="0"/>
    <n v="0"/>
    <n v="4"/>
    <n v="80.861585847691245"/>
    <n v="22"/>
    <n v="3"/>
    <n v="697"/>
    <n v="0"/>
  </r>
  <r>
    <x v="2"/>
    <x v="6"/>
    <n v="350880116"/>
    <s v="Cafelândia"/>
    <n v="0.450785772799289"/>
    <n v="16871"/>
    <n v="14889"/>
    <n v="1982"/>
    <n v="18.341000000000001"/>
    <n v="88.25"/>
    <n v="0.44184359999999989"/>
    <n v="0.42737869999999989"/>
    <n v="1.4464900000000003E-2"/>
    <n v="0"/>
    <n v="1.4E-2"/>
    <n v="0"/>
    <n v="0.43"/>
    <n v="1.6860000000000001E-4"/>
    <n v="4.3138209722222223E-2"/>
    <n v="10"/>
    <n v="50"/>
    <n v="50"/>
    <n v="10.6"/>
    <n v="817"/>
    <n v="790"/>
    <n v="2"/>
    <n v="0"/>
    <n v="12729.545373718214"/>
    <n v="1252.3928634935687"/>
    <n v="84"/>
    <n v="84.22"/>
    <n v="84"/>
    <n v="17.27"/>
    <s v=""/>
    <n v="96.7"/>
    <n v="15.84"/>
    <n v="6.5"/>
    <n v="20.2"/>
    <n v="2.2000000000000002"/>
    <s v=""/>
    <s v=""/>
    <n v="0"/>
    <m/>
    <s v=""/>
    <n v="7"/>
    <n v="100"/>
    <n v="4"/>
    <n v="3.3"/>
    <n v="1.8"/>
    <n v="0"/>
    <n v="0"/>
    <n v="1"/>
    <n v="32.45382710629282"/>
    <n v="12"/>
    <n v="12"/>
    <n v="817"/>
    <n v="32.68"/>
  </r>
  <r>
    <x v="0"/>
    <x v="6"/>
    <n v="350880120"/>
    <s v="Cafelândia"/>
    <m/>
    <m/>
    <m/>
    <m/>
    <m/>
    <m/>
    <n v="0"/>
    <n v="0"/>
    <n v="0"/>
    <n v="0"/>
    <n v="0"/>
    <n v="0"/>
    <n v="0"/>
    <n v="0"/>
    <n v="0"/>
    <n v="0"/>
    <n v="0"/>
    <n v="0"/>
    <m/>
    <s v=""/>
    <m/>
    <m/>
    <m/>
    <s v=""/>
    <s v=""/>
    <m/>
    <m/>
    <m/>
    <m/>
    <s v=""/>
    <m/>
    <m/>
    <m/>
    <m/>
    <m/>
    <s v=""/>
    <s v=""/>
    <m/>
    <m/>
    <s v=""/>
    <m/>
    <m/>
    <m/>
    <m/>
    <m/>
    <m/>
    <m/>
    <n v="0"/>
    <m/>
    <n v="0"/>
    <n v="0"/>
    <m/>
    <m/>
  </r>
  <r>
    <x v="1"/>
    <x v="6"/>
    <n v="350890021"/>
    <s v="Caiabu"/>
    <n v="-3.1729399214464001E-2"/>
    <n v="4090"/>
    <n v="3400"/>
    <n v="690"/>
    <n v="16.233000000000001"/>
    <n v="83.13"/>
    <n v="0.51140519999999989"/>
    <n v="0.50442139999999991"/>
    <n v="6.9837999999999992E-3"/>
    <n v="0"/>
    <n v="0.498"/>
    <n v="0"/>
    <n v="0"/>
    <n v="1.37038E-2"/>
    <n v="8.7104218750000007E-3"/>
    <n v="0"/>
    <n v="45.45"/>
    <n v="54.55"/>
    <n v="2.4"/>
    <n v="185"/>
    <n v="40"/>
    <n v="0"/>
    <n v="0"/>
    <n v="14341.555012224939"/>
    <n v="1542.1026894865522"/>
    <n v="81.78"/>
    <m/>
    <n v="69.959999999999994"/>
    <n v="10.98"/>
    <s v=""/>
    <n v="100"/>
    <n v="59.47"/>
    <n v="27.5"/>
    <n v="76.400000000000006"/>
    <n v="3.5"/>
    <s v=""/>
    <s v=""/>
    <n v="0"/>
    <m/>
    <s v=""/>
    <n v="8.1"/>
    <n v="92"/>
    <n v="92"/>
    <n v="78.400000000000006"/>
    <n v="8.5"/>
    <n v="0"/>
    <n v="0"/>
    <n v="3"/>
    <n v="5717.2890951392628"/>
    <n v="5"/>
    <n v="6"/>
    <n v="170.2"/>
    <n v="170.2"/>
  </r>
  <r>
    <x v="18"/>
    <x v="6"/>
    <n v="35090076"/>
    <s v="Caieiras"/>
    <n v="1.78782834684084"/>
    <n v="92142"/>
    <n v="90184"/>
    <n v="1958"/>
    <n v="960.91399999999999"/>
    <n v="97.88"/>
    <n v="0.27003100000000002"/>
    <n v="0.2425966"/>
    <n v="2.7434400000000005E-2"/>
    <n v="0"/>
    <n v="0"/>
    <n v="0.19700000000000001"/>
    <n v="0"/>
    <n v="7.1544399999999994E-2"/>
    <n v="0.27125079764583332"/>
    <n v="7"/>
    <n v="14.63"/>
    <n v="85.37"/>
    <n v="73.739999999999995"/>
    <n v="4977"/>
    <n v="4977"/>
    <n v="7"/>
    <n v="2"/>
    <n v="486.00117210392654"/>
    <n v="68.450869310412187"/>
    <n v="96.71"/>
    <n v="100"/>
    <n v="81.13"/>
    <n v="34.11"/>
    <s v=""/>
    <n v="99.17"/>
    <n v="50.95"/>
    <n v="19"/>
    <n v="73.5"/>
    <n v="13.7"/>
    <s v=""/>
    <s v=""/>
    <n v="0"/>
    <m/>
    <s v=""/>
    <n v="8.4"/>
    <n v="76"/>
    <n v="0"/>
    <n v="0"/>
    <n v="1.1000000000000001"/>
    <n v="1"/>
    <n v="2"/>
    <n v="40"/>
    <n v="0"/>
    <n v="6"/>
    <n v="35"/>
    <n v="3782.52"/>
    <n v="0"/>
  </r>
  <r>
    <x v="1"/>
    <x v="6"/>
    <n v="350910621"/>
    <s v="Caiuá"/>
    <m/>
    <m/>
    <m/>
    <m/>
    <m/>
    <m/>
    <n v="2.3099999999999999E-5"/>
    <n v="0"/>
    <n v="2.3099999999999999E-5"/>
    <n v="0"/>
    <n v="0"/>
    <n v="0"/>
    <n v="0"/>
    <n v="2.3099999999999999E-5"/>
    <n v="0"/>
    <n v="0"/>
    <n v="0"/>
    <n v="100"/>
    <m/>
    <s v=""/>
    <m/>
    <m/>
    <m/>
    <s v=""/>
    <s v=""/>
    <m/>
    <m/>
    <m/>
    <m/>
    <s v=""/>
    <m/>
    <m/>
    <m/>
    <m/>
    <m/>
    <s v=""/>
    <s v=""/>
    <m/>
    <m/>
    <s v=""/>
    <m/>
    <m/>
    <m/>
    <m/>
    <m/>
    <m/>
    <m/>
    <n v="0"/>
    <m/>
    <n v="0"/>
    <n v="1"/>
    <m/>
    <m/>
  </r>
  <r>
    <x v="13"/>
    <x v="6"/>
    <n v="350910622"/>
    <s v="Caiuá"/>
    <n v="1.5188084345294499"/>
    <n v="5267"/>
    <n v="2017"/>
    <n v="3250"/>
    <n v="9.8350000000000009"/>
    <n v="38.299999999999997"/>
    <n v="7.3684000000000006E-3"/>
    <n v="0"/>
    <n v="7.3684000000000006E-3"/>
    <n v="0"/>
    <n v="7.0000000000000001E-3"/>
    <n v="0"/>
    <n v="0"/>
    <n v="9.8400000000000007E-5"/>
    <n v="1.3716145833333334E-2"/>
    <n v="0"/>
    <n v="0"/>
    <n v="100"/>
    <n v="1.47"/>
    <n v="114"/>
    <n v="26"/>
    <n v="0"/>
    <n v="0"/>
    <n v="23770.252515663564"/>
    <n v="3053.6092652363773"/>
    <n v="100"/>
    <n v="38.31"/>
    <n v="43.15"/>
    <n v="0"/>
    <s v=""/>
    <n v="100"/>
    <n v="0.38"/>
    <n v="0.2"/>
    <n v="0"/>
    <n v="1.4"/>
    <s v=""/>
    <s v=""/>
    <n v="0"/>
    <m/>
    <s v=""/>
    <n v="7.5"/>
    <n v="99"/>
    <n v="99"/>
    <n v="77.2"/>
    <n v="8"/>
    <n v="0"/>
    <n v="0"/>
    <n v="0"/>
    <n v="51.034744636415418"/>
    <n v="0"/>
    <n v="6"/>
    <n v="112.86"/>
    <n v="112.86"/>
  </r>
  <r>
    <x v="18"/>
    <x v="6"/>
    <n v="35092056"/>
    <s v="Cajamar"/>
    <n v="2.19628533736882"/>
    <n v="69549"/>
    <n v="68479"/>
    <n v="1070"/>
    <n v="541.82799999999997"/>
    <n v="98.46"/>
    <n v="0.25820490000000001"/>
    <n v="0.1026347"/>
    <n v="0.15557020000000002"/>
    <n v="0"/>
    <n v="0.14399999999999999"/>
    <n v="6.6000000000000003E-2"/>
    <n v="0"/>
    <n v="4.7769100000000009E-2"/>
    <n v="0.21013924463194444"/>
    <n v="6"/>
    <n v="3.66"/>
    <n v="96.34"/>
    <n v="55.43"/>
    <n v="3741"/>
    <n v="3741"/>
    <n v="10"/>
    <n v="0"/>
    <n v="866.06220075055001"/>
    <n v="122.427640943795"/>
    <n v="99.26"/>
    <n v="100"/>
    <n v="79.53"/>
    <n v="38.08"/>
    <s v=""/>
    <n v="100"/>
    <n v="36.369999999999997"/>
    <n v="13.5"/>
    <n v="23.3"/>
    <n v="57.6"/>
    <s v=""/>
    <s v=""/>
    <n v="0"/>
    <m/>
    <s v=""/>
    <n v="8.4"/>
    <n v="71"/>
    <n v="0"/>
    <n v="0"/>
    <n v="1.1000000000000001"/>
    <n v="2"/>
    <n v="0"/>
    <n v="100"/>
    <n v="68.525991064740765"/>
    <n v="3"/>
    <n v="79"/>
    <n v="2656.11"/>
    <n v="0"/>
  </r>
  <r>
    <x v="8"/>
    <x v="6"/>
    <n v="350920510"/>
    <s v="Cajamar"/>
    <m/>
    <m/>
    <m/>
    <m/>
    <m/>
    <m/>
    <n v="0"/>
    <n v="0"/>
    <n v="0"/>
    <n v="0"/>
    <n v="0"/>
    <n v="0"/>
    <n v="0"/>
    <n v="0"/>
    <n v="0"/>
    <n v="0"/>
    <n v="0"/>
    <n v="0"/>
    <m/>
    <s v=""/>
    <m/>
    <m/>
    <m/>
    <s v=""/>
    <s v=""/>
    <m/>
    <m/>
    <m/>
    <m/>
    <s v=""/>
    <m/>
    <m/>
    <m/>
    <m/>
    <m/>
    <s v=""/>
    <s v=""/>
    <m/>
    <m/>
    <s v=""/>
    <m/>
    <m/>
    <m/>
    <m/>
    <m/>
    <m/>
    <m/>
    <n v="0"/>
    <m/>
    <n v="0"/>
    <n v="0"/>
    <m/>
    <m/>
  </r>
  <r>
    <x v="17"/>
    <x v="6"/>
    <n v="350925411"/>
    <s v="Cajati"/>
    <n v="-0.20106618140381899"/>
    <n v="28479"/>
    <n v="20929"/>
    <n v="7550"/>
    <n v="62.600999999999999"/>
    <n v="73.489999999999995"/>
    <n v="1.2730495000000002"/>
    <n v="1.2671235000000001"/>
    <n v="5.9259999999999998E-3"/>
    <n v="0"/>
    <n v="9.9000000000000005E-2"/>
    <n v="1.1719999999999999"/>
    <n v="0"/>
    <n v="7.3620000000000011E-4"/>
    <n v="6.630016677777778E-2"/>
    <n v="9"/>
    <n v="52.94"/>
    <n v="47.06"/>
    <n v="14.83"/>
    <n v="1144"/>
    <n v="569"/>
    <n v="7"/>
    <n v="8"/>
    <n v="15181.662277467607"/>
    <n v="1959.995786368904"/>
    <n v="76.48"/>
    <n v="100"/>
    <n v="58.18"/>
    <n v="36.979999999999997"/>
    <s v=""/>
    <n v="100"/>
    <n v="21.29"/>
    <n v="9.3000000000000007"/>
    <n v="30.1"/>
    <n v="0.3"/>
    <s v=""/>
    <s v=""/>
    <n v="0"/>
    <m/>
    <s v=""/>
    <n v="9.5"/>
    <n v="71"/>
    <n v="71"/>
    <n v="50.3"/>
    <n v="6.3"/>
    <n v="0"/>
    <n v="8"/>
    <n v="13"/>
    <n v="149.3208913513358"/>
    <n v="9"/>
    <n v="8"/>
    <n v="812.24"/>
    <n v="812.24"/>
  </r>
  <r>
    <x v="10"/>
    <x v="6"/>
    <n v="350930415"/>
    <s v="Cajobi"/>
    <n v="0.46112455083642301"/>
    <n v="9919"/>
    <n v="9341"/>
    <n v="578"/>
    <n v="56.106000000000002"/>
    <n v="94.17"/>
    <n v="0.42481809999999998"/>
    <n v="0.31810129999999998"/>
    <n v="0.10671679999999999"/>
    <n v="0"/>
    <n v="0"/>
    <n v="1E-3"/>
    <n v="0.42"/>
    <n v="8.680999999999999E-4"/>
    <n v="2.4097487239583337E-2"/>
    <n v="8"/>
    <n v="65"/>
    <n v="35"/>
    <n v="6.73"/>
    <n v="519"/>
    <n v="125"/>
    <n v="0"/>
    <n v="0"/>
    <n v="4355.7132775481396"/>
    <n v="476.90291360016141"/>
    <n v="93.29"/>
    <n v="100"/>
    <n v="93.29"/>
    <n v="21.04"/>
    <s v=""/>
    <n v="98.19"/>
    <n v="96.55"/>
    <n v="31"/>
    <n v="109.7"/>
    <n v="71.099999999999994"/>
    <s v=""/>
    <s v=""/>
    <n v="0"/>
    <m/>
    <s v=""/>
    <n v="7.7"/>
    <n v="100"/>
    <n v="100"/>
    <n v="75.900000000000006"/>
    <n v="8.4"/>
    <n v="0"/>
    <n v="0"/>
    <n v="12"/>
    <n v="0"/>
    <n v="26"/>
    <n v="14"/>
    <n v="519"/>
    <n v="519"/>
  </r>
  <r>
    <x v="4"/>
    <x v="6"/>
    <n v="35094034"/>
    <s v="Cajuru"/>
    <n v="1.07698651637427"/>
    <n v="24295"/>
    <n v="21656"/>
    <n v="2639"/>
    <n v="36.771999999999998"/>
    <n v="89.14"/>
    <n v="0.27049030000000013"/>
    <n v="0.26349420000000012"/>
    <n v="6.9960999999999982E-3"/>
    <n v="0"/>
    <n v="8.1000000000000003E-2"/>
    <n v="4.1000000000000002E-2"/>
    <n v="0.14000000000000001"/>
    <n v="5.5731000000000001E-3"/>
    <n v="6.5796455723379638E-2"/>
    <n v="20"/>
    <n v="61.54"/>
    <n v="38.46"/>
    <n v="15.58"/>
    <n v="1202"/>
    <n v="119"/>
    <n v="2"/>
    <n v="0"/>
    <n v="13227.077176373739"/>
    <n v="1324.0057625025725"/>
    <n v="88.97"/>
    <m/>
    <n v="87.83"/>
    <n v="19.22"/>
    <s v=""/>
    <n v="99.99"/>
    <n v="8.4499999999999993"/>
    <n v="2.7"/>
    <n v="12.1"/>
    <n v="0.7"/>
    <s v=""/>
    <s v=""/>
    <n v="0"/>
    <m/>
    <s v=""/>
    <n v="10"/>
    <n v="99"/>
    <n v="99"/>
    <n v="90.1"/>
    <n v="10"/>
    <n v="1"/>
    <n v="0"/>
    <n v="9"/>
    <n v="123.1069350308759"/>
    <n v="40"/>
    <n v="25"/>
    <n v="1189.98"/>
    <n v="1189.98"/>
  </r>
  <r>
    <x v="14"/>
    <x v="6"/>
    <n v="350945214"/>
    <s v="Campina do Monte Alegre"/>
    <n v="0.53435042195297799"/>
    <n v="5665"/>
    <n v="4877"/>
    <n v="788"/>
    <n v="30.774999999999999"/>
    <n v="86.09"/>
    <n v="0.1096196"/>
    <n v="9.2147400000000004E-2"/>
    <n v="1.7472199999999997E-2"/>
    <n v="0.06"/>
    <n v="1.4999999999999999E-2"/>
    <n v="1E-3"/>
    <n v="0.09"/>
    <n v="7.7730999999999998E-3"/>
    <n v="1.2457098958333331E-2"/>
    <n v="7"/>
    <n v="63.16"/>
    <n v="36.840000000000003"/>
    <n v="3.48"/>
    <n v="268"/>
    <n v="107"/>
    <n v="2"/>
    <n v="0"/>
    <n v="11467.636363636364"/>
    <n v="1336.0353045013239"/>
    <n v="84.44"/>
    <n v="85.19"/>
    <n v="65.14"/>
    <n v="17.98"/>
    <s v=""/>
    <n v="99.8"/>
    <n v="11.92"/>
    <n v="5.3"/>
    <n v="13.6"/>
    <n v="7.3"/>
    <s v=""/>
    <s v=""/>
    <n v="0"/>
    <m/>
    <s v=""/>
    <n v="8.6999999999999993"/>
    <n v="77"/>
    <n v="77"/>
    <n v="60.1"/>
    <n v="6.9"/>
    <n v="0"/>
    <n v="0"/>
    <n v="1"/>
    <n v="120.41326837149001"/>
    <n v="12"/>
    <n v="7"/>
    <n v="206.36"/>
    <n v="206.36"/>
  </r>
  <r>
    <x v="6"/>
    <x v="6"/>
    <n v="35095025"/>
    <s v="Campinas"/>
    <n v="1.0362002747960499"/>
    <n v="1123241"/>
    <n v="1103926"/>
    <n v="19315"/>
    <n v="1411.6389999999999"/>
    <n v="98.28"/>
    <n v="4.9139497999999966"/>
    <n v="4.653021899999997"/>
    <n v="0.26092789999999982"/>
    <n v="0"/>
    <n v="4.4850000000000003"/>
    <n v="9.7000000000000003E-2"/>
    <n v="7.0000000000000007E-2"/>
    <n v="0.2591006999999998"/>
    <n v="4.4886647430706024"/>
    <n v="264"/>
    <n v="19.16"/>
    <n v="80.84"/>
    <n v="1248.24"/>
    <n v="61280"/>
    <n v="18747"/>
    <n v="139"/>
    <n v="1"/>
    <n v="275.14380262116498"/>
    <n v="36.217908712377842"/>
    <n v="97.81"/>
    <n v="98.28"/>
    <n v="87.66"/>
    <n v="21.59"/>
    <s v=""/>
    <n v="99.53"/>
    <n v="132.1"/>
    <n v="50.1"/>
    <n v="191.5"/>
    <n v="20.2"/>
    <s v=""/>
    <s v=""/>
    <n v="1.1573651602817201"/>
    <m/>
    <s v=""/>
    <n v="9.8000000000000007"/>
    <n v="90"/>
    <n v="73.53"/>
    <n v="69.400000000000006"/>
    <n v="7.3"/>
    <n v="16"/>
    <n v="1"/>
    <n v="611"/>
    <n v="99.91835560728255"/>
    <n v="119"/>
    <n v="502"/>
    <n v="55152"/>
    <n v="45059.184000000001"/>
  </r>
  <r>
    <x v="6"/>
    <x v="6"/>
    <n v="35096015"/>
    <s v="Campo Limpo Paulista"/>
    <n v="1.3704586168725501"/>
    <n v="77669"/>
    <n v="77669"/>
    <n v="0"/>
    <n v="970.25599999999997"/>
    <n v="100"/>
    <n v="0.54412609999999995"/>
    <n v="0.52543329999999999"/>
    <n v="1.8692800000000002E-2"/>
    <n v="0"/>
    <n v="0.35599999999999998"/>
    <n v="0.17399999999999999"/>
    <n v="0"/>
    <n v="1.2567500000000002E-2"/>
    <n v="0.19741320306712964"/>
    <n v="6"/>
    <n v="27.59"/>
    <n v="72.41"/>
    <n v="63.99"/>
    <n v="4319"/>
    <n v="1462"/>
    <n v="7"/>
    <n v="0"/>
    <n v="406.03072010712123"/>
    <n v="56.844300814996977"/>
    <n v="83.5"/>
    <n v="95"/>
    <n v="56.89"/>
    <n v="36.36"/>
    <s v=""/>
    <n v="83.5"/>
    <n v="143.19"/>
    <n v="54.4"/>
    <n v="218.9"/>
    <n v="13.4"/>
    <s v=""/>
    <s v=""/>
    <n v="0"/>
    <m/>
    <s v=""/>
    <n v="8.4"/>
    <n v="75"/>
    <n v="67.5"/>
    <n v="66.099999999999994"/>
    <n v="7.3"/>
    <n v="0"/>
    <n v="0"/>
    <n v="68"/>
    <n v="180.33241671224164"/>
    <n v="8"/>
    <n v="21"/>
    <n v="3239.25"/>
    <n v="2915.3249999999998"/>
  </r>
  <r>
    <x v="20"/>
    <x v="6"/>
    <n v="35097001"/>
    <s v="Campos do Jordão"/>
    <n v="0.58937664387548305"/>
    <n v="48746"/>
    <n v="48442"/>
    <n v="304"/>
    <n v="168.374"/>
    <n v="99.38"/>
    <n v="0.88397649999999983"/>
    <n v="0.88066069999999985"/>
    <n v="3.315799999999999E-3"/>
    <n v="0"/>
    <n v="0.27"/>
    <n v="1E-3"/>
    <n v="0.6"/>
    <n v="1.1991399999999999E-2"/>
    <n v="0.10227965834953703"/>
    <n v="18"/>
    <n v="57.78"/>
    <n v="42.22"/>
    <n v="40.18"/>
    <n v="2712"/>
    <n v="833"/>
    <n v="9"/>
    <n v="0"/>
    <n v="6074.8172157715508"/>
    <n v="828.09009970048805"/>
    <n v="68.930000000000007"/>
    <n v="100"/>
    <n v="54.13"/>
    <n v="31.67"/>
    <s v=""/>
    <n v="69.36"/>
    <n v="20.75"/>
    <n v="9.4"/>
    <n v="29.6"/>
    <n v="0.3"/>
    <s v=""/>
    <s v=""/>
    <n v="0"/>
    <m/>
    <s v=""/>
    <n v="10"/>
    <n v="70"/>
    <n v="70"/>
    <n v="69.3"/>
    <n v="7"/>
    <n v="0"/>
    <n v="0"/>
    <n v="52"/>
    <n v="263.98210979282391"/>
    <n v="26"/>
    <n v="19"/>
    <n v="1898.4"/>
    <n v="1898.4"/>
  </r>
  <r>
    <x v="5"/>
    <x v="6"/>
    <n v="350980917"/>
    <s v="Campos Novos Paulista"/>
    <n v="0.76486439220704305"/>
    <n v="4648"/>
    <n v="3711"/>
    <n v="937"/>
    <n v="9.5920000000000005"/>
    <n v="79.84"/>
    <n v="0.18178710000000003"/>
    <n v="0.18148380000000003"/>
    <n v="3.033E-4"/>
    <n v="0"/>
    <n v="0"/>
    <n v="0"/>
    <n v="0.18"/>
    <n v="5.3207000000000003E-3"/>
    <n v="1.2104166666666666E-2"/>
    <n v="9"/>
    <n v="58.82"/>
    <n v="41.18"/>
    <n v="2.62"/>
    <n v="202"/>
    <n v="202"/>
    <n v="0"/>
    <n v="0"/>
    <n v="30124.750430292599"/>
    <n v="3324.5783132530119"/>
    <n v="100"/>
    <n v="100"/>
    <n v="77.72"/>
    <n v="0"/>
    <s v=""/>
    <n v="99.2"/>
    <n v="7.74"/>
    <n v="4.0999999999999996"/>
    <n v="9.8000000000000007"/>
    <n v="0.1"/>
    <s v=""/>
    <s v=""/>
    <n v="0"/>
    <m/>
    <s v=""/>
    <n v="9"/>
    <n v="100"/>
    <n v="0"/>
    <n v="0"/>
    <n v="1.5"/>
    <n v="0"/>
    <n v="0"/>
    <n v="2"/>
    <n v="0"/>
    <n v="10"/>
    <n v="7"/>
    <n v="202"/>
    <n v="0"/>
  </r>
  <r>
    <x v="17"/>
    <x v="6"/>
    <n v="350990811"/>
    <s v="Cananéia"/>
    <n v="-4.9801915205183199E-2"/>
    <n v="12215"/>
    <n v="10507"/>
    <n v="1708"/>
    <n v="9.8350000000000009"/>
    <n v="86.02"/>
    <n v="0.28072990000000003"/>
    <n v="0.28000650000000005"/>
    <n v="7.2339999999999991E-4"/>
    <n v="0"/>
    <n v="0.11700000000000001"/>
    <n v="0"/>
    <n v="0.16"/>
    <n v="8.1949999999999992E-4"/>
    <n v="3.0879845167824074E-2"/>
    <n v="5"/>
    <n v="82.35"/>
    <n v="17.649999999999999"/>
    <n v="7.53"/>
    <n v="581"/>
    <n v="318"/>
    <n v="3"/>
    <n v="0"/>
    <n v="86333.511256651647"/>
    <n v="11153.133033155957"/>
    <n v="83.05"/>
    <n v="95.23"/>
    <n v="50.61"/>
    <n v="21.48"/>
    <s v=""/>
    <n v="97.29"/>
    <n v="1.92"/>
    <n v="0.8"/>
    <n v="2.7"/>
    <n v="0"/>
    <s v=""/>
    <s v=""/>
    <n v="0"/>
    <m/>
    <s v=""/>
    <n v="7.8"/>
    <n v="64"/>
    <n v="64"/>
    <n v="45.3"/>
    <n v="5.9"/>
    <n v="0"/>
    <n v="0"/>
    <n v="24"/>
    <n v="378.88791010490786"/>
    <n v="14"/>
    <n v="3"/>
    <n v="371.84"/>
    <n v="371.84"/>
  </r>
  <r>
    <x v="15"/>
    <x v="6"/>
    <n v="35099572"/>
    <s v="Canas"/>
    <n v="1.78589758762646"/>
    <n v="4660"/>
    <n v="4407"/>
    <n v="253"/>
    <n v="87.119"/>
    <n v="94.57"/>
    <n v="3.6741699999999995E-2"/>
    <n v="1.6977699999999995E-2"/>
    <n v="1.9764E-2"/>
    <n v="0.14000000000000001"/>
    <n v="0.02"/>
    <n v="0"/>
    <n v="0.02"/>
    <n v="9.458E-4"/>
    <n v="1.1162156250000001E-2"/>
    <n v="1"/>
    <n v="70"/>
    <n v="30"/>
    <n v="3.11"/>
    <n v="240"/>
    <n v="65"/>
    <n v="1"/>
    <n v="0"/>
    <n v="5549.2532188841205"/>
    <n v="541.39055793991383"/>
    <n v="91.98"/>
    <n v="92.82"/>
    <n v="76.959999999999994"/>
    <n v="19.98"/>
    <s v=""/>
    <n v="99.1"/>
    <n v="10.5"/>
    <n v="4.5"/>
    <n v="6.3"/>
    <n v="24.7"/>
    <s v=""/>
    <s v=""/>
    <n v="0"/>
    <m/>
    <s v=""/>
    <n v="9.6"/>
    <n v="90"/>
    <n v="90"/>
    <n v="72.900000000000006"/>
    <n v="8.1"/>
    <n v="0"/>
    <n v="0"/>
    <n v="10"/>
    <n v="179.17685035093464"/>
    <n v="7"/>
    <n v="3"/>
    <n v="216"/>
    <n v="216"/>
  </r>
  <r>
    <x v="5"/>
    <x v="6"/>
    <n v="351000517"/>
    <s v="Cândido Mota"/>
    <n v="0.12304039385240299"/>
    <n v="29948"/>
    <n v="28326"/>
    <n v="1622"/>
    <n v="50.223999999999997"/>
    <n v="94.58"/>
    <n v="0.20851639999999999"/>
    <n v="0.15091660000000001"/>
    <n v="5.7599799999999986E-2"/>
    <n v="0"/>
    <n v="0"/>
    <n v="0.01"/>
    <n v="0.15"/>
    <n v="4.7836699999999989E-2"/>
    <n v="8.2172667287037038E-2"/>
    <n v="19"/>
    <n v="30.23"/>
    <n v="69.77"/>
    <n v="23.36"/>
    <n v="1577"/>
    <n v="117"/>
    <n v="1"/>
    <n v="0"/>
    <n v="5896.9413650327233"/>
    <n v="642.34539869106436"/>
    <n v="90.14"/>
    <n v="100"/>
    <n v="88.34"/>
    <n v="33.57"/>
    <s v=""/>
    <n v="95.88"/>
    <n v="7.04"/>
    <n v="3.7"/>
    <n v="6.4"/>
    <n v="9.4"/>
    <s v=""/>
    <s v=""/>
    <n v="0"/>
    <m/>
    <s v=""/>
    <n v="7.5"/>
    <n v="99.5"/>
    <n v="99.5"/>
    <n v="92.6"/>
    <n v="9.5"/>
    <n v="0"/>
    <n v="0"/>
    <n v="2"/>
    <n v="0"/>
    <n v="13"/>
    <n v="30"/>
    <n v="1569.115"/>
    <n v="1569.115"/>
  </r>
  <r>
    <x v="10"/>
    <x v="6"/>
    <n v="351010415"/>
    <s v="Cândido Rodrigues"/>
    <n v="0.101537068361535"/>
    <n v="2674"/>
    <n v="2213"/>
    <n v="461"/>
    <n v="38.463999999999999"/>
    <n v="82.76"/>
    <n v="1.8910999999999999E-3"/>
    <n v="0"/>
    <n v="1.8910999999999999E-3"/>
    <n v="0"/>
    <n v="0"/>
    <n v="1E-3"/>
    <n v="0"/>
    <n v="1.9670000000000001E-4"/>
    <n v="5.8660874999999987E-3"/>
    <n v="0"/>
    <n v="0"/>
    <n v="100"/>
    <n v="1.57"/>
    <n v="121"/>
    <n v="31"/>
    <n v="0"/>
    <n v="0"/>
    <n v="6250.5908750934932"/>
    <n v="589.67838444278254"/>
    <n v="84.24"/>
    <m/>
    <n v="83.27"/>
    <n v="10.32"/>
    <s v=""/>
    <n v="100"/>
    <n v="3.85"/>
    <n v="1.5"/>
    <n v="2.2999999999999998"/>
    <n v="8.4"/>
    <s v=""/>
    <s v=""/>
    <n v="0"/>
    <m/>
    <s v=""/>
    <n v="9"/>
    <n v="98"/>
    <n v="98"/>
    <n v="74.400000000000006"/>
    <n v="8.3000000000000007"/>
    <n v="0"/>
    <n v="0"/>
    <n v="1"/>
    <n v="0"/>
    <n v="0"/>
    <n v="5"/>
    <n v="118.58"/>
    <n v="118.58"/>
  </r>
  <r>
    <x v="2"/>
    <x v="6"/>
    <n v="351010416"/>
    <s v="Cândido Rodrigues"/>
    <m/>
    <m/>
    <m/>
    <m/>
    <m/>
    <m/>
    <n v="5.8008000000000001E-3"/>
    <n v="3.4721999999999999E-3"/>
    <n v="2.3286000000000001E-3"/>
    <n v="0"/>
    <n v="0"/>
    <n v="0"/>
    <n v="0.01"/>
    <n v="0"/>
    <n v="0"/>
    <n v="0"/>
    <n v="25"/>
    <n v="75"/>
    <m/>
    <s v=""/>
    <m/>
    <m/>
    <m/>
    <s v=""/>
    <s v=""/>
    <m/>
    <m/>
    <m/>
    <m/>
    <s v=""/>
    <m/>
    <m/>
    <m/>
    <m/>
    <m/>
    <s v=""/>
    <s v=""/>
    <m/>
    <m/>
    <s v=""/>
    <m/>
    <m/>
    <m/>
    <m/>
    <m/>
    <m/>
    <m/>
    <n v="0"/>
    <m/>
    <n v="1"/>
    <n v="3"/>
    <m/>
    <m/>
  </r>
  <r>
    <x v="5"/>
    <x v="6"/>
    <n v="351015317"/>
    <s v="Canitar"/>
    <n v="1.72838981406527"/>
    <n v="4610"/>
    <n v="4393"/>
    <n v="217"/>
    <n v="80.341999999999999"/>
    <n v="95.29"/>
    <n v="1.55867E-2"/>
    <n v="1.4999999999999999E-2"/>
    <n v="5.867E-4"/>
    <n v="0"/>
    <n v="0"/>
    <n v="0"/>
    <n v="0.02"/>
    <n v="4.8250000000000002E-4"/>
    <n v="1.1371333333333334E-2"/>
    <n v="2"/>
    <n v="33.33"/>
    <n v="66.67"/>
    <n v="3.19"/>
    <n v="246"/>
    <n v="34"/>
    <n v="0"/>
    <n v="1"/>
    <n v="3762.4295010845985"/>
    <n v="410.44685466377422"/>
    <n v="94.72"/>
    <n v="94.72"/>
    <n v="94.72"/>
    <n v="41.25"/>
    <s v=""/>
    <n v="100"/>
    <n v="5.37"/>
    <n v="2.8"/>
    <n v="6.5"/>
    <n v="1"/>
    <s v=""/>
    <s v=""/>
    <n v="0"/>
    <m/>
    <s v=""/>
    <n v="7.6"/>
    <n v="100"/>
    <n v="100"/>
    <n v="86.2"/>
    <n v="9.8000000000000007"/>
    <n v="0"/>
    <n v="1"/>
    <n v="0"/>
    <n v="0"/>
    <n v="1"/>
    <n v="2"/>
    <n v="246"/>
    <n v="246"/>
  </r>
  <r>
    <x v="14"/>
    <x v="6"/>
    <n v="351020314"/>
    <s v="Capão Bonito"/>
    <n v="-0.19616348066843201"/>
    <n v="46143"/>
    <n v="38395"/>
    <n v="7748"/>
    <n v="28.117999999999999"/>
    <n v="83.21"/>
    <n v="0.25547869999999995"/>
    <n v="0.25108699999999995"/>
    <n v="4.3916999999999993E-3"/>
    <n v="0"/>
    <n v="0.09"/>
    <n v="0"/>
    <n v="0.16"/>
    <n v="1.2911000000000003E-3"/>
    <n v="0.11791485828125002"/>
    <n v="43"/>
    <n v="80"/>
    <n v="20"/>
    <n v="31.12"/>
    <n v="2101"/>
    <n v="275"/>
    <n v="14"/>
    <n v="2"/>
    <n v="12657.320070216501"/>
    <n v="1483.0661205383265"/>
    <n v="83.95"/>
    <n v="100"/>
    <n v="78.19"/>
    <n v="20.37"/>
    <s v=""/>
    <n v="100"/>
    <n v="3.09"/>
    <n v="1.4"/>
    <n v="4.0999999999999996"/>
    <n v="0.2"/>
    <s v=""/>
    <s v=""/>
    <n v="0"/>
    <m/>
    <s v=""/>
    <n v="7.4"/>
    <n v="97"/>
    <n v="97"/>
    <n v="86.9"/>
    <n v="9.8000000000000007"/>
    <n v="1"/>
    <n v="2"/>
    <n v="11"/>
    <n v="76.326258888707969"/>
    <n v="64"/>
    <n v="16"/>
    <n v="2037.97"/>
    <n v="2037.97"/>
  </r>
  <r>
    <x v="8"/>
    <x v="6"/>
    <n v="351030210"/>
    <s v="Capela do Alto"/>
    <n v="1.8320970381100901"/>
    <n v="18696"/>
    <n v="15798"/>
    <n v="2898"/>
    <n v="109.989"/>
    <n v="84.5"/>
    <n v="0.41653400000000002"/>
    <n v="0.40009880000000003"/>
    <n v="1.6435199999999997E-2"/>
    <n v="0"/>
    <n v="0.251"/>
    <n v="0"/>
    <n v="0.16"/>
    <n v="1.0299999999999999E-3"/>
    <n v="4.7559919138888886E-2"/>
    <n v="10"/>
    <n v="38.1"/>
    <n v="61.9"/>
    <n v="11.14"/>
    <n v="859"/>
    <n v="359"/>
    <n v="1"/>
    <n v="0"/>
    <n v="2547.0346598202823"/>
    <n v="387.95892169448013"/>
    <n v="83.57"/>
    <n v="95"/>
    <n v="62.35"/>
    <n v="42.03"/>
    <s v=""/>
    <n v="100"/>
    <n v="77.14"/>
    <n v="27.6"/>
    <n v="129.1"/>
    <n v="7.1"/>
    <s v=""/>
    <s v=""/>
    <n v="0"/>
    <m/>
    <s v=""/>
    <n v="9.5"/>
    <n v="62"/>
    <n v="62"/>
    <n v="58.2"/>
    <n v="6.7"/>
    <n v="0"/>
    <n v="0"/>
    <n v="13"/>
    <n v="527.75531276032348"/>
    <n v="8"/>
    <n v="13"/>
    <n v="532.58000000000004"/>
    <n v="532.58000000000004"/>
  </r>
  <r>
    <x v="6"/>
    <x v="6"/>
    <n v="35104015"/>
    <s v="Capivari"/>
    <n v="1.3783003174452999"/>
    <n v="50847"/>
    <n v="48976"/>
    <n v="1871"/>
    <n v="157.32400000000001"/>
    <n v="96.32"/>
    <n v="0.3170850999999999"/>
    <n v="0.13744460000000003"/>
    <n v="0.17964049999999987"/>
    <n v="0"/>
    <n v="0.218"/>
    <n v="7.4999999999999997E-2"/>
    <n v="0.01"/>
    <n v="1.1593900000000002E-2"/>
    <n v="0.14626457343749999"/>
    <n v="22"/>
    <n v="13.01"/>
    <n v="86.99"/>
    <n v="39.729999999999997"/>
    <n v="2682"/>
    <n v="2087"/>
    <n v="10"/>
    <n v="0"/>
    <n v="2530.4714142427283"/>
    <n v="334.91533423800814"/>
    <n v="94.5"/>
    <n v="94.5"/>
    <n v="89.77"/>
    <n v="35.6"/>
    <s v=""/>
    <n v="100"/>
    <n v="20.46"/>
    <n v="7.8"/>
    <n v="13.6"/>
    <n v="33.299999999999997"/>
    <s v=""/>
    <s v=""/>
    <n v="0"/>
    <m/>
    <s v=""/>
    <n v="9.8000000000000007"/>
    <n v="94"/>
    <n v="27.73"/>
    <n v="22.2"/>
    <n v="3.5"/>
    <n v="0"/>
    <n v="0"/>
    <n v="37"/>
    <n v="149.04497711002668"/>
    <n v="16"/>
    <n v="107"/>
    <n v="2521.08"/>
    <n v="743.71860000000004"/>
  </r>
  <r>
    <x v="21"/>
    <x v="6"/>
    <n v="35105003"/>
    <s v="Caraguatatuba"/>
    <n v="2.0461985187713001"/>
    <n v="107271"/>
    <n v="103029"/>
    <n v="4242"/>
    <n v="221.65700000000001"/>
    <n v="96.05"/>
    <n v="0.8493240999999998"/>
    <n v="0.83885419999999977"/>
    <n v="1.0469900000000004E-2"/>
    <n v="0"/>
    <n v="0.70399999999999996"/>
    <n v="4.0000000000000001E-3"/>
    <n v="0"/>
    <n v="0.13930750000000003"/>
    <n v="0.3521845985"/>
    <n v="14"/>
    <n v="75"/>
    <n v="25"/>
    <n v="96.22"/>
    <n v="5816"/>
    <n v="2452"/>
    <n v="22"/>
    <n v="2"/>
    <n v="8055.1724137931033"/>
    <n v="887.83287188522536"/>
    <n v="94.24"/>
    <n v="100"/>
    <n v="69.67"/>
    <n v="34.25"/>
    <s v=""/>
    <n v="98.3"/>
    <n v="8.44"/>
    <n v="3.1"/>
    <n v="11.9"/>
    <n v="0.3"/>
    <s v=""/>
    <s v=""/>
    <n v="0"/>
    <m/>
    <s v=""/>
    <n v="10"/>
    <n v="65"/>
    <n v="65"/>
    <n v="57.8"/>
    <n v="6.7"/>
    <n v="0"/>
    <n v="2"/>
    <n v="94"/>
    <n v="199.8951694646579"/>
    <n v="30"/>
    <n v="10"/>
    <n v="3780.4"/>
    <n v="3780.4"/>
  </r>
  <r>
    <x v="18"/>
    <x v="6"/>
    <n v="35106096"/>
    <s v="Carapicuíba"/>
    <n v="0.70500171219269903"/>
    <n v="380414"/>
    <n v="380414"/>
    <n v="0"/>
    <n v="10878.296"/>
    <n v="100"/>
    <n v="1.0714124"/>
    <n v="1.05"/>
    <n v="2.1412400000000002E-2"/>
    <n v="0"/>
    <n v="1.05"/>
    <n v="4.0000000000000001E-3"/>
    <n v="0"/>
    <n v="1.7670999999999999E-2"/>
    <n v="1.3252848842592593"/>
    <n v="8"/>
    <n v="5.56"/>
    <n v="94.44"/>
    <n v="351.07"/>
    <n v="21064"/>
    <n v="15252"/>
    <n v="9"/>
    <n v="1"/>
    <n v="42.278570189320057"/>
    <n v="6.6319325787168717"/>
    <n v="100"/>
    <m/>
    <n v="67.489999999999995"/>
    <n v="28.66"/>
    <s v=""/>
    <n v="100"/>
    <n v="563.9"/>
    <n v="210.1"/>
    <n v="954.5"/>
    <n v="26.8"/>
    <s v=""/>
    <s v=""/>
    <n v="0"/>
    <m/>
    <s v=""/>
    <n v="8.6"/>
    <n v="69"/>
    <n v="29.67"/>
    <n v="27.6"/>
    <n v="4"/>
    <n v="3"/>
    <n v="1"/>
    <n v="52"/>
    <n v="79.22824839180717"/>
    <n v="1"/>
    <n v="17"/>
    <n v="14534.16"/>
    <n v="6249.6887999999999"/>
  </r>
  <r>
    <x v="10"/>
    <x v="6"/>
    <n v="351070815"/>
    <s v="Cardoso"/>
    <n v="2.29589008133857E-2"/>
    <n v="11775"/>
    <n v="10760"/>
    <n v="1015"/>
    <n v="18.469000000000001"/>
    <n v="91.38"/>
    <n v="0.10521299999999999"/>
    <n v="0.10104569999999999"/>
    <n v="4.1673000000000005E-3"/>
    <n v="0.26"/>
    <n v="0"/>
    <n v="0"/>
    <n v="0.1"/>
    <n v="2.8059999999999999E-4"/>
    <n v="3.4756842621527777E-2"/>
    <n v="0"/>
    <n v="52.38"/>
    <n v="47.62"/>
    <n v="7.8"/>
    <n v="602"/>
    <n v="126"/>
    <n v="0"/>
    <n v="0"/>
    <n v="13123.261146496816"/>
    <n v="1365.8904458598727"/>
    <n v="96.97"/>
    <n v="100"/>
    <n v="80.34"/>
    <n v="7.29"/>
    <s v=""/>
    <n v="100"/>
    <n v="6.74"/>
    <n v="2.1"/>
    <n v="9.6"/>
    <n v="0.8"/>
    <s v=""/>
    <s v=""/>
    <n v="0"/>
    <m/>
    <s v=""/>
    <n v="7.8"/>
    <n v="84"/>
    <n v="84"/>
    <n v="79.099999999999994"/>
    <n v="8.4"/>
    <n v="0"/>
    <n v="0"/>
    <n v="1"/>
    <n v="0"/>
    <n v="11"/>
    <n v="10"/>
    <n v="505.68"/>
    <n v="505.68"/>
  </r>
  <r>
    <x v="4"/>
    <x v="6"/>
    <n v="35108074"/>
    <s v="Casa Branca"/>
    <n v="0.48673719211374"/>
    <n v="28779"/>
    <n v="23661"/>
    <n v="5118"/>
    <n v="33.25"/>
    <n v="82.22"/>
    <n v="1.2562289999999985"/>
    <n v="1.2428406999999986"/>
    <n v="1.3388300000000002E-2"/>
    <n v="0.05"/>
    <n v="2E-3"/>
    <n v="0"/>
    <n v="1.25"/>
    <n v="5.9430999999999998E-3"/>
    <n v="8.251302368402777E-2"/>
    <n v="55"/>
    <n v="89.68"/>
    <n v="10.32"/>
    <n v="17.03"/>
    <n v="1313"/>
    <n v="1281"/>
    <n v="0"/>
    <n v="0"/>
    <n v="13872.815594704472"/>
    <n v="1501.2446575628062"/>
    <n v="94.19"/>
    <n v="99.52"/>
    <n v="94.19"/>
    <n v="18.600000000000001"/>
    <s v=""/>
    <n v="99.03"/>
    <n v="50.87"/>
    <n v="17"/>
    <n v="74.599999999999994"/>
    <n v="1.1000000000000001"/>
    <s v=""/>
    <s v=""/>
    <n v="0"/>
    <m/>
    <s v=""/>
    <n v="7.9"/>
    <n v="100"/>
    <n v="5"/>
    <n v="2.4"/>
    <n v="2"/>
    <n v="0"/>
    <n v="0"/>
    <n v="8"/>
    <n v="2.423859786860707"/>
    <n v="139"/>
    <n v="16"/>
    <n v="1313"/>
    <n v="65.650000000000006"/>
  </r>
  <r>
    <x v="3"/>
    <x v="6"/>
    <n v="35108079"/>
    <s v="Casa Branca"/>
    <m/>
    <m/>
    <m/>
    <m/>
    <m/>
    <m/>
    <n v="0.90074330000000014"/>
    <n v="0.8993502000000001"/>
    <n v="1.3930999999999998E-3"/>
    <n v="0.04"/>
    <n v="0"/>
    <n v="1E-3"/>
    <n v="0.9"/>
    <n v="3.5650000000000005E-4"/>
    <n v="0"/>
    <n v="39"/>
    <n v="89.89"/>
    <n v="10.11"/>
    <m/>
    <s v=""/>
    <m/>
    <m/>
    <m/>
    <s v=""/>
    <s v=""/>
    <m/>
    <m/>
    <m/>
    <m/>
    <s v=""/>
    <m/>
    <m/>
    <m/>
    <m/>
    <m/>
    <s v=""/>
    <s v=""/>
    <m/>
    <m/>
    <s v=""/>
    <m/>
    <m/>
    <m/>
    <m/>
    <m/>
    <m/>
    <m/>
    <n v="2"/>
    <m/>
    <n v="80"/>
    <n v="9"/>
    <m/>
    <m/>
  </r>
  <r>
    <x v="4"/>
    <x v="6"/>
    <n v="35109064"/>
    <s v="Cássia dos Coqueiros"/>
    <n v="-0.92435625698948898"/>
    <n v="2569"/>
    <n v="1845"/>
    <n v="724"/>
    <n v="13.456"/>
    <n v="71.819999999999993"/>
    <n v="4.1853499999999995E-2"/>
    <n v="4.0790399999999997E-2"/>
    <n v="1.0630999999999998E-3"/>
    <n v="0"/>
    <n v="5.0000000000000001E-3"/>
    <n v="0"/>
    <n v="0.03"/>
    <n v="2.3345000000000002E-3"/>
    <n v="4.5586369791666666E-3"/>
    <n v="7"/>
    <n v="76.47"/>
    <n v="23.53"/>
    <n v="1.26"/>
    <n v="97"/>
    <n v="23"/>
    <n v="0"/>
    <n v="0"/>
    <n v="37072.292720903075"/>
    <n v="3805.4340210198516"/>
    <n v="68.14"/>
    <m/>
    <n v="66.099999999999994"/>
    <n v="19.739999999999998"/>
    <s v=""/>
    <n v="100"/>
    <n v="4.78"/>
    <n v="1.5"/>
    <n v="6.9"/>
    <n v="0.3"/>
    <s v=""/>
    <s v=""/>
    <n v="0"/>
    <m/>
    <s v=""/>
    <n v="8.3000000000000007"/>
    <n v="92"/>
    <n v="92"/>
    <n v="76.3"/>
    <n v="8.3000000000000007"/>
    <n v="0"/>
    <n v="0"/>
    <n v="4"/>
    <n v="109.68190761515773"/>
    <n v="13"/>
    <n v="4"/>
    <n v="89.24"/>
    <n v="89.24"/>
  </r>
  <r>
    <x v="11"/>
    <x v="6"/>
    <n v="35109068"/>
    <s v="Cássia dos Coqueiros"/>
    <m/>
    <m/>
    <m/>
    <m/>
    <m/>
    <m/>
    <n v="4.0230999999999999E-3"/>
    <n v="4.0230999999999999E-3"/>
    <n v="0"/>
    <n v="0"/>
    <n v="0"/>
    <n v="0"/>
    <n v="0"/>
    <n v="0"/>
    <n v="0"/>
    <n v="1"/>
    <n v="100"/>
    <n v="0"/>
    <m/>
    <s v=""/>
    <m/>
    <m/>
    <m/>
    <s v=""/>
    <s v=""/>
    <m/>
    <m/>
    <m/>
    <m/>
    <s v=""/>
    <m/>
    <m/>
    <m/>
    <m/>
    <m/>
    <s v=""/>
    <s v=""/>
    <m/>
    <m/>
    <s v=""/>
    <m/>
    <m/>
    <m/>
    <m/>
    <m/>
    <m/>
    <m/>
    <n v="0"/>
    <m/>
    <n v="2"/>
    <n v="0"/>
    <m/>
    <m/>
  </r>
  <r>
    <x v="12"/>
    <x v="6"/>
    <n v="351100319"/>
    <s v="Castilho"/>
    <n v="1.71043153312329"/>
    <n v="19116"/>
    <n v="14426"/>
    <n v="4690"/>
    <n v="17.989000000000001"/>
    <n v="75.47"/>
    <n v="8.9867699999999981E-2"/>
    <n v="1.5594E-2"/>
    <n v="7.4273699999999984E-2"/>
    <n v="0.28000000000000003"/>
    <n v="5.6000000000000001E-2"/>
    <n v="1.4999999999999999E-2"/>
    <n v="0.02"/>
    <n v="3.8049999999999998E-3"/>
    <n v="4.1296555875000002E-2"/>
    <n v="1"/>
    <n v="8.16"/>
    <n v="91.84"/>
    <n v="10.36"/>
    <n v="800"/>
    <n v="87"/>
    <n v="2"/>
    <n v="0"/>
    <n v="12768.813559322034"/>
    <n v="1121.8079096045196"/>
    <n v="70.97"/>
    <n v="100"/>
    <n v="68.13"/>
    <n v="31.08"/>
    <s v=""/>
    <n v="94.04"/>
    <n v="3.5"/>
    <n v="1.2"/>
    <n v="0.8"/>
    <n v="10.9"/>
    <s v=""/>
    <s v=""/>
    <n v="0"/>
    <m/>
    <s v=""/>
    <n v="8.4"/>
    <n v="96"/>
    <n v="96"/>
    <n v="89.1"/>
    <n v="9.6"/>
    <n v="0"/>
    <n v="0"/>
    <n v="9"/>
    <n v="135.60452878808022"/>
    <n v="4"/>
    <n v="45"/>
    <n v="768"/>
    <n v="768"/>
  </r>
  <r>
    <x v="0"/>
    <x v="6"/>
    <n v="351100320"/>
    <s v="Castilho"/>
    <m/>
    <m/>
    <m/>
    <m/>
    <m/>
    <m/>
    <n v="0"/>
    <n v="0"/>
    <n v="0"/>
    <n v="0"/>
    <n v="0"/>
    <n v="0"/>
    <n v="0"/>
    <n v="0"/>
    <n v="0"/>
    <n v="0"/>
    <n v="0"/>
    <n v="0"/>
    <m/>
    <s v=""/>
    <m/>
    <m/>
    <m/>
    <s v=""/>
    <s v=""/>
    <m/>
    <m/>
    <m/>
    <m/>
    <s v=""/>
    <m/>
    <m/>
    <m/>
    <m/>
    <m/>
    <s v=""/>
    <s v=""/>
    <m/>
    <m/>
    <s v=""/>
    <m/>
    <m/>
    <m/>
    <m/>
    <m/>
    <m/>
    <m/>
    <n v="0"/>
    <m/>
    <n v="0"/>
    <n v="0"/>
    <m/>
    <m/>
  </r>
  <r>
    <x v="10"/>
    <x v="6"/>
    <n v="351110215"/>
    <s v="Catanduva"/>
    <n v="0.55092961436282695"/>
    <n v="114778"/>
    <n v="113856"/>
    <n v="922"/>
    <n v="392.75299999999999"/>
    <n v="99.2"/>
    <n v="1.0322427000000047"/>
    <n v="0.24666020000000002"/>
    <n v="0.78558250000000474"/>
    <n v="0"/>
    <n v="0.47199999999999998"/>
    <n v="0.30099999999999999"/>
    <n v="0.2"/>
    <n v="6.2358499999999893E-2"/>
    <n v="0.39666426592592591"/>
    <n v="7"/>
    <n v="2.56"/>
    <n v="97.44"/>
    <n v="106.11"/>
    <n v="6367"/>
    <n v="6367"/>
    <n v="23"/>
    <n v="1"/>
    <n v="604.46427015630172"/>
    <n v="63.193991879976991"/>
    <n v="99.2"/>
    <n v="99.2"/>
    <n v="99.2"/>
    <n v="25.85"/>
    <s v=""/>
    <n v="100"/>
    <n v="141.80000000000001"/>
    <n v="47.1"/>
    <n v="49.9"/>
    <n v="341.6"/>
    <s v=""/>
    <s v=""/>
    <n v="0"/>
    <m/>
    <s v=""/>
    <n v="9.6"/>
    <n v="98"/>
    <n v="0"/>
    <n v="0"/>
    <n v="1.5"/>
    <n v="5"/>
    <n v="1"/>
    <n v="59"/>
    <n v="118.99231681437684"/>
    <n v="8"/>
    <n v="305"/>
    <n v="6239.66"/>
    <n v="0"/>
  </r>
  <r>
    <x v="2"/>
    <x v="6"/>
    <n v="351110216"/>
    <s v="Catanduva"/>
    <m/>
    <m/>
    <m/>
    <m/>
    <m/>
    <m/>
    <n v="2.9166999999999999E-3"/>
    <n v="2.9166999999999999E-3"/>
    <n v="0"/>
    <n v="0"/>
    <n v="0"/>
    <n v="0"/>
    <n v="0"/>
    <n v="0"/>
    <n v="0"/>
    <n v="2"/>
    <n v="100"/>
    <n v="0"/>
    <m/>
    <s v=""/>
    <m/>
    <m/>
    <m/>
    <s v=""/>
    <s v=""/>
    <m/>
    <m/>
    <m/>
    <m/>
    <s v=""/>
    <m/>
    <m/>
    <m/>
    <m/>
    <m/>
    <s v=""/>
    <s v=""/>
    <m/>
    <m/>
    <s v=""/>
    <m/>
    <m/>
    <m/>
    <m/>
    <m/>
    <m/>
    <m/>
    <n v="1"/>
    <m/>
    <n v="1"/>
    <n v="0"/>
    <m/>
    <m/>
  </r>
  <r>
    <x v="10"/>
    <x v="6"/>
    <n v="351120115"/>
    <s v="Catiguá"/>
    <n v="0.73714792263937001"/>
    <n v="7301"/>
    <n v="6763"/>
    <n v="538"/>
    <n v="50.203000000000003"/>
    <n v="92.63"/>
    <n v="0.1163005"/>
    <n v="8.3385399999999998E-2"/>
    <n v="3.2915099999999996E-2"/>
    <n v="0"/>
    <n v="2.8000000000000001E-2"/>
    <n v="2E-3"/>
    <n v="0.09"/>
    <n v="1.0061E-3"/>
    <n v="1.8482557552083334E-2"/>
    <n v="1"/>
    <n v="11.11"/>
    <n v="88.89"/>
    <n v="4.87"/>
    <n v="376"/>
    <n v="30"/>
    <n v="1"/>
    <n v="0"/>
    <n v="4837.737296260786"/>
    <n v="518.32899602794134"/>
    <n v="97.21"/>
    <n v="100"/>
    <n v="97.09"/>
    <n v="13.19"/>
    <s v=""/>
    <n v="100"/>
    <n v="32.31"/>
    <n v="10.4"/>
    <n v="34.700000000000003"/>
    <n v="27.4"/>
    <s v=""/>
    <s v=""/>
    <n v="0"/>
    <m/>
    <s v=""/>
    <n v="8"/>
    <n v="100"/>
    <n v="100"/>
    <n v="92"/>
    <n v="10"/>
    <n v="0"/>
    <n v="0"/>
    <n v="7"/>
    <n v="151.49418537503146"/>
    <n v="2"/>
    <n v="16"/>
    <n v="376"/>
    <n v="376"/>
  </r>
  <r>
    <x v="10"/>
    <x v="6"/>
    <n v="351130015"/>
    <s v="Cedral"/>
    <n v="1.4770259283915801"/>
    <n v="8337"/>
    <n v="6732"/>
    <n v="1605"/>
    <n v="42.186999999999998"/>
    <n v="80.75"/>
    <n v="3.4678499999999994E-2"/>
    <n v="1.7661099999999999E-2"/>
    <n v="1.7017399999999995E-2"/>
    <n v="0"/>
    <n v="4.0000000000000001E-3"/>
    <n v="3.0000000000000001E-3"/>
    <n v="0.02"/>
    <n v="9.8102999999999992E-3"/>
    <n v="1.9980575781249999E-2"/>
    <n v="8"/>
    <n v="17.86"/>
    <n v="82.14"/>
    <n v="4.8"/>
    <n v="370"/>
    <n v="104"/>
    <n v="1"/>
    <n v="0"/>
    <n v="5409.1975530766467"/>
    <n v="491.74523209787691"/>
    <n v="92.03"/>
    <n v="100"/>
    <n v="87.47"/>
    <n v="39.880000000000003"/>
    <s v=""/>
    <n v="92.03"/>
    <n v="7.94"/>
    <n v="2.8"/>
    <n v="6.1"/>
    <n v="13.1"/>
    <s v=""/>
    <s v=""/>
    <n v="0"/>
    <m/>
    <s v=""/>
    <n v="8.1"/>
    <n v="97"/>
    <n v="97"/>
    <n v="71.900000000000006"/>
    <n v="7.8"/>
    <n v="0"/>
    <n v="0"/>
    <n v="0"/>
    <n v="20.019443102103423"/>
    <n v="5"/>
    <n v="23"/>
    <n v="358.9"/>
    <n v="358.9"/>
  </r>
  <r>
    <x v="2"/>
    <x v="6"/>
    <n v="351130016"/>
    <s v="Cedral"/>
    <m/>
    <m/>
    <m/>
    <m/>
    <m/>
    <m/>
    <n v="5.0000000000000001E-3"/>
    <n v="5.0000000000000001E-3"/>
    <n v="0"/>
    <n v="0"/>
    <n v="0"/>
    <n v="0"/>
    <n v="0.01"/>
    <n v="0"/>
    <n v="0"/>
    <n v="7"/>
    <n v="100"/>
    <n v="0"/>
    <m/>
    <s v=""/>
    <m/>
    <m/>
    <m/>
    <s v=""/>
    <s v=""/>
    <m/>
    <m/>
    <m/>
    <m/>
    <s v=""/>
    <m/>
    <m/>
    <m/>
    <m/>
    <m/>
    <s v=""/>
    <s v=""/>
    <m/>
    <m/>
    <s v=""/>
    <m/>
    <m/>
    <m/>
    <m/>
    <m/>
    <m/>
    <m/>
    <n v="0"/>
    <m/>
    <n v="1"/>
    <n v="0"/>
    <m/>
    <m/>
  </r>
  <r>
    <x v="14"/>
    <x v="6"/>
    <n v="351140914"/>
    <s v="Cerqueira César"/>
    <m/>
    <m/>
    <m/>
    <m/>
    <m/>
    <m/>
    <n v="2.0346E-2"/>
    <n v="1.9234899999999999E-2"/>
    <n v="1.1111000000000001E-3"/>
    <n v="0"/>
    <n v="0"/>
    <n v="0.01"/>
    <n v="0.01"/>
    <n v="2.7779999999999998E-4"/>
    <n v="0"/>
    <n v="1"/>
    <n v="71.430000000000007"/>
    <n v="28.57"/>
    <m/>
    <s v=""/>
    <m/>
    <m/>
    <m/>
    <s v=""/>
    <s v=""/>
    <m/>
    <m/>
    <m/>
    <m/>
    <s v=""/>
    <m/>
    <m/>
    <m/>
    <m/>
    <m/>
    <s v=""/>
    <s v=""/>
    <m/>
    <m/>
    <s v=""/>
    <m/>
    <m/>
    <m/>
    <m/>
    <m/>
    <m/>
    <m/>
    <n v="1"/>
    <m/>
    <n v="5"/>
    <n v="2"/>
    <m/>
    <m/>
  </r>
  <r>
    <x v="5"/>
    <x v="6"/>
    <n v="351140917"/>
    <s v="Cerqueira César"/>
    <n v="1.18882303105563"/>
    <n v="18212"/>
    <n v="16530"/>
    <n v="1682"/>
    <n v="36.161000000000001"/>
    <n v="90.76"/>
    <n v="0.13083929999999999"/>
    <n v="6.174580000000001E-2"/>
    <n v="6.9093499999999988E-2"/>
    <n v="0"/>
    <n v="1.9E-2"/>
    <n v="0.06"/>
    <n v="0.04"/>
    <n v="1.21729E-2"/>
    <n v="5.497132001851851E-2"/>
    <n v="2"/>
    <n v="70.59"/>
    <n v="29.41"/>
    <n v="11.87"/>
    <n v="915"/>
    <n v="940"/>
    <n v="1"/>
    <n v="0"/>
    <n v="9142.8772238084784"/>
    <n v="1038.9633208873272"/>
    <n v="99.16"/>
    <n v="98.91"/>
    <n v="99.16"/>
    <n v="15.76"/>
    <s v=""/>
    <n v="94.4"/>
    <n v="5.95"/>
    <n v="2.9"/>
    <n v="4.2"/>
    <n v="11.7"/>
    <s v=""/>
    <s v=""/>
    <n v="0"/>
    <m/>
    <s v=""/>
    <n v="8"/>
    <n v="95"/>
    <n v="90.25"/>
    <n v="-2.7"/>
    <n v="2.7"/>
    <n v="0"/>
    <n v="0"/>
    <n v="2"/>
    <n v="34.56347781643111"/>
    <n v="12"/>
    <n v="5"/>
    <n v="869.25"/>
    <n v="825.78750000000002"/>
  </r>
  <r>
    <x v="8"/>
    <x v="6"/>
    <n v="351150810"/>
    <s v="Cerquilho"/>
    <n v="2.4378723947894798"/>
    <n v="42560"/>
    <n v="40358"/>
    <n v="2202"/>
    <n v="333.125"/>
    <n v="94.83"/>
    <n v="0.41553510000000005"/>
    <n v="0.40951640000000006"/>
    <n v="6.0187000000000001E-3"/>
    <n v="0"/>
    <n v="0.16700000000000001"/>
    <n v="0.247"/>
    <n v="0"/>
    <n v="2.3149999999999999E-4"/>
    <n v="0.12688308370370369"/>
    <n v="9"/>
    <n v="50"/>
    <n v="50"/>
    <n v="33.619999999999997"/>
    <n v="2270"/>
    <n v="216"/>
    <n v="5"/>
    <n v="0"/>
    <n v="837.30451127819549"/>
    <n v="118.55639097744363"/>
    <n v="97.94"/>
    <n v="94.83"/>
    <n v="95.9"/>
    <n v="27.91"/>
    <s v=""/>
    <n v="100"/>
    <n v="103.88"/>
    <n v="36.799999999999997"/>
    <n v="170.6"/>
    <n v="3.8"/>
    <s v=""/>
    <s v=""/>
    <n v="0"/>
    <m/>
    <s v=""/>
    <n v="8.5"/>
    <n v="97"/>
    <n v="97"/>
    <n v="90.5"/>
    <n v="10"/>
    <n v="1"/>
    <n v="0"/>
    <n v="35"/>
    <n v="131.6172299137819"/>
    <n v="13"/>
    <n v="13"/>
    <n v="2201.9"/>
    <n v="2201.9"/>
  </r>
  <r>
    <x v="8"/>
    <x v="6"/>
    <n v="351160710"/>
    <s v="Cesário Lange"/>
    <n v="1.61529404732068"/>
    <n v="16311"/>
    <n v="11013"/>
    <n v="5298"/>
    <n v="85.762"/>
    <n v="67.52"/>
    <n v="5.0181199999999988E-2"/>
    <n v="3.0676699999999994E-2"/>
    <n v="1.9504499999999994E-2"/>
    <n v="0"/>
    <n v="0"/>
    <n v="1.4999999999999999E-2"/>
    <n v="0.02"/>
    <n v="1.33866E-2"/>
    <n v="4.0673592888888895E-2"/>
    <n v="9"/>
    <n v="60"/>
    <n v="40"/>
    <n v="8.01"/>
    <n v="618"/>
    <n v="246"/>
    <n v="2"/>
    <n v="1"/>
    <n v="3344.8151554165902"/>
    <n v="502.68898289497884"/>
    <n v="81.92"/>
    <n v="67.510000000000005"/>
    <n v="62.21"/>
    <n v="23.33"/>
    <s v=""/>
    <n v="100"/>
    <n v="8.09"/>
    <n v="2.9"/>
    <n v="8.5"/>
    <n v="7.5"/>
    <s v=""/>
    <s v=""/>
    <n v="0"/>
    <m/>
    <s v=""/>
    <n v="10"/>
    <n v="82"/>
    <n v="82"/>
    <n v="60.2"/>
    <n v="6.8"/>
    <n v="0"/>
    <n v="1"/>
    <n v="10"/>
    <n v="0"/>
    <n v="21"/>
    <n v="14"/>
    <n v="506.76"/>
    <n v="506.76"/>
  </r>
  <r>
    <x v="6"/>
    <x v="6"/>
    <n v="35117065"/>
    <s v="Charqueada"/>
    <n v="1.35423515465058"/>
    <n v="15843"/>
    <n v="14423"/>
    <n v="1420"/>
    <n v="90.016999999999996"/>
    <n v="91.04"/>
    <n v="2.3663799999999999E-2"/>
    <n v="1.9325799999999997E-2"/>
    <n v="4.3380000000000007E-3"/>
    <n v="0"/>
    <n v="0"/>
    <n v="5.0000000000000001E-3"/>
    <n v="0"/>
    <n v="1.46023E-2"/>
    <n v="4.5235799097222217E-2"/>
    <n v="9"/>
    <n v="68.180000000000007"/>
    <n v="31.82"/>
    <n v="10.33"/>
    <n v="797"/>
    <n v="320"/>
    <n v="2"/>
    <n v="0"/>
    <n v="4299.54932777883"/>
    <n v="557.34898693429261"/>
    <n v="93.8"/>
    <n v="98.35"/>
    <n v="77.349999999999994"/>
    <n v="37.81"/>
    <s v=""/>
    <n v="100"/>
    <n v="2.89"/>
    <n v="1.1000000000000001"/>
    <n v="3.6"/>
    <n v="1.5"/>
    <s v=""/>
    <s v=""/>
    <n v="0"/>
    <m/>
    <s v=""/>
    <n v="8.1"/>
    <n v="78"/>
    <n v="74.88"/>
    <n v="59.8"/>
    <n v="6.7"/>
    <n v="0"/>
    <n v="0"/>
    <n v="15"/>
    <n v="0"/>
    <n v="15"/>
    <n v="7"/>
    <n v="621.66"/>
    <n v="596.79359999999997"/>
  </r>
  <r>
    <x v="14"/>
    <x v="6"/>
    <n v="355720414"/>
    <s v="Chavantes"/>
    <m/>
    <m/>
    <m/>
    <m/>
    <m/>
    <m/>
    <n v="0"/>
    <n v="0"/>
    <n v="0"/>
    <n v="0"/>
    <n v="0"/>
    <n v="0"/>
    <n v="0"/>
    <n v="0"/>
    <n v="0"/>
    <n v="0"/>
    <n v="0"/>
    <n v="0"/>
    <m/>
    <s v=""/>
    <m/>
    <m/>
    <m/>
    <s v=""/>
    <s v=""/>
    <m/>
    <m/>
    <m/>
    <m/>
    <s v=""/>
    <m/>
    <m/>
    <m/>
    <m/>
    <m/>
    <s v=""/>
    <s v=""/>
    <m/>
    <m/>
    <s v=""/>
    <m/>
    <m/>
    <m/>
    <m/>
    <m/>
    <m/>
    <m/>
    <n v="0"/>
    <m/>
    <n v="0"/>
    <n v="0"/>
    <m/>
    <m/>
  </r>
  <r>
    <x v="5"/>
    <x v="6"/>
    <n v="355720417"/>
    <s v="Chavantes"/>
    <n v="-1.7257606830933799E-2"/>
    <n v="12157"/>
    <n v="11328"/>
    <n v="829"/>
    <n v="64.593000000000004"/>
    <n v="93.18"/>
    <n v="0.20268079999999999"/>
    <n v="0.2018519"/>
    <n v="8.2890000000000004E-4"/>
    <n v="0"/>
    <n v="0"/>
    <n v="0"/>
    <n v="0.2"/>
    <n v="8.2890000000000004E-4"/>
    <n v="3.6002828864583336E-2"/>
    <n v="0"/>
    <n v="50"/>
    <n v="50"/>
    <n v="8.0299999999999994"/>
    <n v="620"/>
    <n v="167"/>
    <n v="1"/>
    <n v="0"/>
    <n v="4721.1910833264783"/>
    <n v="544.75281730690131"/>
    <n v="97.29"/>
    <n v="100"/>
    <n v="95.11"/>
    <n v="0.74"/>
    <s v=""/>
    <n v="99.99"/>
    <n v="21.56"/>
    <n v="11.1"/>
    <n v="27.7"/>
    <n v="0.4"/>
    <s v=""/>
    <s v=""/>
    <n v="0"/>
    <m/>
    <s v=""/>
    <n v="7.3"/>
    <n v="100"/>
    <n v="100"/>
    <n v="73.099999999999994"/>
    <n v="8.1"/>
    <n v="0"/>
    <n v="0"/>
    <n v="3"/>
    <n v="0"/>
    <n v="2"/>
    <n v="2"/>
    <n v="620"/>
    <n v="620"/>
  </r>
  <r>
    <x v="0"/>
    <x v="6"/>
    <n v="351190420"/>
    <s v="Clementina"/>
    <n v="2.3396466723740699"/>
    <n v="7599"/>
    <n v="7303"/>
    <n v="296"/>
    <n v="45.033999999999999"/>
    <n v="96.1"/>
    <n v="4.4441299999999996E-2"/>
    <n v="1.3431999999999998E-2"/>
    <n v="3.1009299999999997E-2"/>
    <n v="0"/>
    <n v="2.8000000000000001E-2"/>
    <n v="0"/>
    <n v="0.01"/>
    <n v="2.8633999999999999E-3"/>
    <n v="1.8862934375000001E-2"/>
    <n v="4"/>
    <n v="19.23"/>
    <n v="80.77"/>
    <n v="5.24"/>
    <n v="404"/>
    <n v="45"/>
    <n v="0"/>
    <n v="0"/>
    <n v="5229.0248716936439"/>
    <n v="622.50296091591008"/>
    <n v="95.32"/>
    <n v="95.32"/>
    <n v="95.32"/>
    <n v="17"/>
    <s v=""/>
    <n v="100"/>
    <n v="8.5500000000000007"/>
    <n v="3.5"/>
    <n v="3.6"/>
    <n v="20.7"/>
    <s v=""/>
    <s v=""/>
    <n v="0"/>
    <m/>
    <s v=""/>
    <n v="8.3000000000000007"/>
    <n v="100"/>
    <n v="100"/>
    <n v="88.9"/>
    <n v="9.5"/>
    <n v="0"/>
    <n v="0"/>
    <n v="15"/>
    <n v="148.43925893688001"/>
    <n v="5"/>
    <n v="21"/>
    <n v="404"/>
    <n v="404"/>
  </r>
  <r>
    <x v="9"/>
    <x v="6"/>
    <n v="351200112"/>
    <s v="Colina"/>
    <n v="0.29232053503998001"/>
    <n v="17485"/>
    <n v="16497"/>
    <n v="988"/>
    <n v="41.241999999999997"/>
    <n v="94.35"/>
    <n v="0.71952549999999982"/>
    <n v="0.55873139999999988"/>
    <n v="0.16079409999999997"/>
    <n v="0"/>
    <n v="4.2000000000000003E-2"/>
    <n v="0.371"/>
    <n v="0.3"/>
    <n v="8.7361999999999995E-3"/>
    <n v="5.3224016203703706E-2"/>
    <n v="20"/>
    <n v="38.46"/>
    <n v="61.54"/>
    <n v="11.88"/>
    <n v="917"/>
    <n v="125"/>
    <n v="1"/>
    <n v="0"/>
    <n v="7971.9256505576204"/>
    <n v="901.8015441807263"/>
    <n v="100"/>
    <n v="100"/>
    <n v="100"/>
    <n v="8.9499999999999993"/>
    <s v=""/>
    <n v="100"/>
    <n v="50.44"/>
    <n v="17.7"/>
    <n v="58"/>
    <n v="34.6"/>
    <s v=""/>
    <s v=""/>
    <n v="0"/>
    <m/>
    <s v=""/>
    <n v="9.6"/>
    <n v="100"/>
    <n v="100"/>
    <n v="86.4"/>
    <n v="10"/>
    <n v="0"/>
    <n v="0"/>
    <n v="5"/>
    <n v="78.911745102537651"/>
    <n v="25"/>
    <n v="40"/>
    <n v="917"/>
    <n v="917"/>
  </r>
  <r>
    <x v="10"/>
    <x v="6"/>
    <n v="351200115"/>
    <s v="Colina"/>
    <m/>
    <m/>
    <m/>
    <m/>
    <m/>
    <m/>
    <n v="6.2299600000000004E-2"/>
    <n v="4.9953800000000007E-2"/>
    <n v="1.2345799999999999E-2"/>
    <n v="0"/>
    <n v="0"/>
    <n v="1E-3"/>
    <n v="0.06"/>
    <n v="0"/>
    <n v="0"/>
    <n v="2"/>
    <n v="64.290000000000006"/>
    <n v="35.71"/>
    <m/>
    <s v=""/>
    <m/>
    <m/>
    <m/>
    <s v=""/>
    <s v=""/>
    <m/>
    <m/>
    <m/>
    <m/>
    <s v=""/>
    <m/>
    <m/>
    <m/>
    <m/>
    <m/>
    <s v=""/>
    <s v=""/>
    <m/>
    <m/>
    <s v=""/>
    <m/>
    <m/>
    <m/>
    <m/>
    <m/>
    <m/>
    <m/>
    <n v="0"/>
    <m/>
    <n v="9"/>
    <n v="5"/>
    <m/>
    <m/>
  </r>
  <r>
    <x v="9"/>
    <x v="6"/>
    <n v="351210012"/>
    <s v="Colômbia"/>
    <n v="0.12209855956895101"/>
    <n v="6019"/>
    <n v="4420"/>
    <n v="1599"/>
    <n v="8.2539999999999996"/>
    <n v="73.430000000000007"/>
    <n v="3.5809342000000002"/>
    <n v="3.4126690000000002"/>
    <n v="0.16826520000000003"/>
    <n v="1.3"/>
    <n v="2.1000000000000001E-2"/>
    <n v="0.19400000000000001"/>
    <n v="3.32"/>
    <n v="4.8901599999999996E-2"/>
    <n v="1.2108535156249999E-2"/>
    <n v="56"/>
    <n v="82.14"/>
    <n v="17.86"/>
    <n v="3.14"/>
    <n v="242"/>
    <n v="43"/>
    <n v="1"/>
    <n v="0"/>
    <n v="44587.366672204684"/>
    <n v="5187.014454228276"/>
    <n v="77.25"/>
    <m/>
    <n v="77.17"/>
    <n v="37.61"/>
    <s v=""/>
    <n v="100"/>
    <n v="116.64"/>
    <n v="42.1"/>
    <n v="164.1"/>
    <n v="17"/>
    <s v=""/>
    <s v=""/>
    <n v="0"/>
    <m/>
    <s v=""/>
    <n v="7.9"/>
    <n v="100"/>
    <n v="100"/>
    <n v="82.2"/>
    <n v="10"/>
    <n v="0"/>
    <n v="0"/>
    <n v="11"/>
    <n v="173.43138314431488"/>
    <n v="92"/>
    <n v="20"/>
    <n v="242"/>
    <n v="242"/>
  </r>
  <r>
    <x v="3"/>
    <x v="6"/>
    <n v="35122099"/>
    <s v="Conchal"/>
    <n v="0.91858847408679001"/>
    <n v="26069"/>
    <n v="24921"/>
    <n v="1148"/>
    <n v="141.81"/>
    <n v="95.6"/>
    <n v="0.32894319999999999"/>
    <n v="0.3133843"/>
    <n v="1.5558900000000004E-2"/>
    <n v="0.01"/>
    <n v="6.8000000000000005E-2"/>
    <n v="3.3000000000000002E-2"/>
    <n v="0.22"/>
    <n v="5.1063999999999997E-3"/>
    <n v="7.9020268317129633E-2"/>
    <n v="5"/>
    <n v="65.08"/>
    <n v="34.92"/>
    <n v="20.34"/>
    <n v="1374"/>
    <n v="1235"/>
    <n v="0"/>
    <n v="1"/>
    <n v="3024.2817139130771"/>
    <n v="350.81667881391701"/>
    <n v="99.58"/>
    <n v="100"/>
    <n v="99.5"/>
    <n v="13.15"/>
    <s v=""/>
    <n v="99.21"/>
    <n v="36.549999999999997"/>
    <n v="13.2"/>
    <n v="51.4"/>
    <n v="5.4"/>
    <s v=""/>
    <s v=""/>
    <n v="0"/>
    <m/>
    <s v=""/>
    <n v="9.8000000000000007"/>
    <n v="100"/>
    <n v="11"/>
    <n v="10.1"/>
    <n v="2.2999999999999998"/>
    <n v="0"/>
    <n v="1"/>
    <n v="10"/>
    <n v="86.053871301850918"/>
    <n v="41"/>
    <n v="22"/>
    <n v="1374"/>
    <n v="151.13999999999999"/>
  </r>
  <r>
    <x v="8"/>
    <x v="6"/>
    <n v="351230810"/>
    <s v="Conchas"/>
    <n v="0.77408263047418202"/>
    <n v="16628"/>
    <n v="13781"/>
    <n v="2847"/>
    <n v="35.512"/>
    <n v="82.88"/>
    <n v="3.9536200000000001E-2"/>
    <n v="3.9515399999999999E-2"/>
    <n v="2.0800000000000001E-5"/>
    <n v="0"/>
    <n v="3.6999999999999998E-2"/>
    <n v="0"/>
    <n v="0"/>
    <n v="1.5432E-3"/>
    <n v="4.0603612972222217E-2"/>
    <n v="19"/>
    <n v="85.71"/>
    <n v="14.29"/>
    <n v="9.8000000000000007"/>
    <n v="756"/>
    <n v="96"/>
    <n v="1"/>
    <n v="0"/>
    <n v="7984.5176810199664"/>
    <n v="1213.7984123165745"/>
    <n v="80.22"/>
    <n v="81.03"/>
    <n v="75.73"/>
    <n v="37.450000000000003"/>
    <s v=""/>
    <n v="99"/>
    <n v="2.62"/>
    <n v="0.9"/>
    <n v="4.5"/>
    <n v="0"/>
    <s v=""/>
    <s v=""/>
    <n v="0"/>
    <m/>
    <s v=""/>
    <n v="9.8000000000000007"/>
    <n v="91"/>
    <n v="91"/>
    <n v="87.3"/>
    <n v="9.9"/>
    <n v="0"/>
    <n v="0"/>
    <n v="32"/>
    <n v="91.124895770513021"/>
    <n v="6"/>
    <n v="1"/>
    <n v="687.96"/>
    <n v="687.96"/>
  </r>
  <r>
    <x v="6"/>
    <x v="6"/>
    <n v="35124075"/>
    <s v="Cordeirópolis"/>
    <n v="1.71785104712485"/>
    <n v="22457"/>
    <n v="20171"/>
    <n v="2286"/>
    <n v="163.51400000000001"/>
    <n v="89.82"/>
    <n v="0.13911780000000001"/>
    <n v="9.9117100000000027E-2"/>
    <n v="4.00007E-2"/>
    <n v="0"/>
    <n v="6.0999999999999999E-2"/>
    <n v="5.8000000000000003E-2"/>
    <n v="0.01"/>
    <n v="1.1472300000000003E-2"/>
    <n v="5.8098052440972207E-2"/>
    <n v="7"/>
    <n v="16.670000000000002"/>
    <n v="83.33"/>
    <n v="14.43"/>
    <n v="1113"/>
    <n v="1113"/>
    <n v="4"/>
    <n v="0"/>
    <n v="2331.1110121565657"/>
    <n v="308.94242329785817"/>
    <n v="84.99"/>
    <n v="100"/>
    <n v="84.99"/>
    <n v="13.96"/>
    <s v=""/>
    <n v="94.62"/>
    <n v="22.08"/>
    <n v="8.4"/>
    <n v="24.2"/>
    <n v="18.2"/>
    <s v=""/>
    <s v=""/>
    <n v="0"/>
    <m/>
    <s v=""/>
    <n v="7.1"/>
    <n v="100"/>
    <n v="0"/>
    <n v="0"/>
    <n v="1.5"/>
    <n v="1"/>
    <n v="0"/>
    <n v="47"/>
    <n v="104.99491366251247"/>
    <n v="12"/>
    <n v="60"/>
    <n v="1113"/>
    <n v="0"/>
  </r>
  <r>
    <x v="12"/>
    <x v="6"/>
    <n v="351250619"/>
    <s v="Coroados"/>
    <n v="1.5696558530446501"/>
    <n v="5540"/>
    <n v="4600"/>
    <n v="940"/>
    <n v="22.471"/>
    <n v="83.03"/>
    <n v="3.21433E-2"/>
    <n v="1.8563799999999998E-2"/>
    <n v="1.3579500000000003E-2"/>
    <n v="0"/>
    <n v="1.2E-2"/>
    <n v="1E-3"/>
    <n v="0.02"/>
    <n v="2.8469999999999998E-4"/>
    <n v="1.1905229166666666E-2"/>
    <n v="3"/>
    <n v="28.57"/>
    <n v="71.430000000000007"/>
    <n v="3.22"/>
    <n v="249"/>
    <n v="48"/>
    <n v="0"/>
    <n v="0"/>
    <n v="10417.126353790614"/>
    <n v="853.86281588447639"/>
    <n v="82.52"/>
    <n v="80.989999999999995"/>
    <n v="81.760000000000005"/>
    <n v="14.52"/>
    <s v=""/>
    <n v="100"/>
    <n v="5.54"/>
    <n v="1.8"/>
    <n v="4.3"/>
    <n v="9.1"/>
    <s v=""/>
    <s v=""/>
    <n v="0"/>
    <m/>
    <s v=""/>
    <n v="9.5"/>
    <n v="94"/>
    <n v="94"/>
    <n v="80.7"/>
    <n v="9.6"/>
    <n v="0"/>
    <n v="0"/>
    <n v="5"/>
    <n v="100.79604375528261"/>
    <n v="6"/>
    <n v="15"/>
    <n v="234.06"/>
    <n v="234.06"/>
  </r>
  <r>
    <x v="14"/>
    <x v="6"/>
    <n v="351260514"/>
    <s v="Coronel Macedo"/>
    <n v="-0.85339303585237902"/>
    <n v="4917"/>
    <n v="3897"/>
    <n v="1020"/>
    <n v="16.146999999999998"/>
    <n v="79.260000000000005"/>
    <n v="0.14088979999999998"/>
    <n v="0.14027409999999998"/>
    <n v="6.1570000000000006E-4"/>
    <n v="0"/>
    <n v="1.2E-2"/>
    <n v="0"/>
    <n v="0.13"/>
    <n v="1.7029999999999999E-4"/>
    <n v="9.8954625000000004E-3"/>
    <n v="12"/>
    <n v="95.35"/>
    <n v="4.6500000000000004"/>
    <n v="2.69"/>
    <n v="207"/>
    <n v="47"/>
    <n v="1"/>
    <n v="0"/>
    <n v="21678.194020744355"/>
    <n v="2565.4667480170829"/>
    <n v="77.28"/>
    <n v="77.28"/>
    <n v="71.760000000000005"/>
    <n v="21.89"/>
    <s v=""/>
    <n v="100"/>
    <n v="9.33"/>
    <n v="4.2"/>
    <n v="12.6"/>
    <n v="0.2"/>
    <s v=""/>
    <s v=""/>
    <n v="0"/>
    <m/>
    <s v=""/>
    <n v="5.9"/>
    <n v="90"/>
    <n v="90"/>
    <n v="77.3"/>
    <n v="7.9"/>
    <n v="0"/>
    <n v="0"/>
    <n v="0"/>
    <n v="121.26770224231561"/>
    <n v="41"/>
    <n v="2"/>
    <n v="186.3"/>
    <n v="186.3"/>
  </r>
  <r>
    <x v="6"/>
    <x v="6"/>
    <n v="35127045"/>
    <s v="Corumbataí"/>
    <n v="0.22527255101489899"/>
    <n v="3910"/>
    <n v="2247"/>
    <n v="1663"/>
    <n v="14.058"/>
    <n v="57.47"/>
    <n v="8.6773299999999956E-2"/>
    <n v="8.3249599999999951E-2"/>
    <n v="3.5236999999999994E-3"/>
    <n v="0"/>
    <n v="2E-3"/>
    <n v="1E-3"/>
    <n v="0.08"/>
    <n v="1.0899E-3"/>
    <n v="1.0159890624999999E-2"/>
    <n v="15"/>
    <n v="71.05"/>
    <n v="28.95"/>
    <n v="1.52"/>
    <n v="117"/>
    <n v="12"/>
    <n v="0"/>
    <n v="2"/>
    <n v="28148.501278772379"/>
    <n v="3629.4629156010233"/>
    <n v="99.78"/>
    <n v="54.04"/>
    <n v="99.78"/>
    <n v="16.670000000000002"/>
    <s v=""/>
    <n v="99.77"/>
    <n v="6.62"/>
    <n v="2.5"/>
    <n v="9.6999999999999993"/>
    <n v="0.8"/>
    <s v=""/>
    <s v=""/>
    <n v="0"/>
    <m/>
    <s v=""/>
    <n v="8.6"/>
    <n v="100"/>
    <n v="100"/>
    <n v="89.7"/>
    <n v="9.8000000000000007"/>
    <n v="0"/>
    <n v="2"/>
    <n v="7"/>
    <n v="19.685251286846409"/>
    <n v="27"/>
    <n v="11"/>
    <n v="117"/>
    <n v="117"/>
  </r>
  <r>
    <x v="3"/>
    <x v="6"/>
    <n v="35127049"/>
    <s v="Corumbataí"/>
    <m/>
    <m/>
    <m/>
    <m/>
    <m/>
    <m/>
    <n v="0"/>
    <n v="0"/>
    <n v="0"/>
    <n v="0"/>
    <n v="0"/>
    <n v="0"/>
    <n v="0"/>
    <n v="0"/>
    <n v="0"/>
    <n v="0"/>
    <n v="0"/>
    <n v="0"/>
    <m/>
    <s v=""/>
    <m/>
    <m/>
    <m/>
    <s v=""/>
    <s v=""/>
    <m/>
    <m/>
    <m/>
    <m/>
    <s v=""/>
    <m/>
    <m/>
    <m/>
    <m/>
    <m/>
    <s v=""/>
    <s v=""/>
    <m/>
    <m/>
    <s v=""/>
    <m/>
    <m/>
    <m/>
    <m/>
    <m/>
    <m/>
    <m/>
    <n v="0"/>
    <m/>
    <n v="0"/>
    <n v="0"/>
    <m/>
    <m/>
  </r>
  <r>
    <x v="6"/>
    <x v="6"/>
    <n v="35128035"/>
    <s v="Cosmópolis"/>
    <n v="2.4785584010952499"/>
    <n v="63942"/>
    <n v="59384"/>
    <n v="4558"/>
    <n v="413.24900000000002"/>
    <n v="92.87"/>
    <n v="2.9756945999999997"/>
    <n v="2.9684879999999998"/>
    <n v="7.2065999999999962E-3"/>
    <n v="0"/>
    <n v="2.593"/>
    <n v="0.32800000000000001"/>
    <n v="0.01"/>
    <n v="4.4250500000000005E-2"/>
    <n v="0.17202129762499999"/>
    <n v="11"/>
    <n v="32.76"/>
    <n v="67.239999999999995"/>
    <n v="48.76"/>
    <n v="3291"/>
    <n v="3291"/>
    <n v="10"/>
    <n v="0"/>
    <n v="937.07422351506057"/>
    <n v="123.29923993619218"/>
    <n v="88.38"/>
    <n v="100"/>
    <n v="88.38"/>
    <m/>
    <s v=""/>
    <n v="95.16"/>
    <n v="413.29"/>
    <n v="156.6"/>
    <n v="631.6"/>
    <n v="2.9"/>
    <s v=""/>
    <s v=""/>
    <n v="3.1278346001063499"/>
    <m/>
    <s v=""/>
    <n v="9.8000000000000007"/>
    <n v="100"/>
    <n v="0"/>
    <n v="0"/>
    <n v="1.5"/>
    <n v="0"/>
    <n v="0"/>
    <n v="21"/>
    <n v="1507.3714916699694"/>
    <n v="19"/>
    <n v="39"/>
    <n v="3291"/>
    <n v="0"/>
  </r>
  <r>
    <x v="10"/>
    <x v="6"/>
    <n v="351290215"/>
    <s v="Cosmorama"/>
    <n v="-0.295572868101102"/>
    <n v="7123"/>
    <n v="5133"/>
    <n v="1990"/>
    <n v="16.14"/>
    <n v="72.06"/>
    <n v="0.14581439999999998"/>
    <n v="0.14125189999999999"/>
    <n v="4.5624999999999997E-3"/>
    <n v="0"/>
    <n v="0"/>
    <n v="1E-3"/>
    <n v="0.14000000000000001"/>
    <n v="3.3977E-3"/>
    <n v="1.8549479166666667E-2"/>
    <n v="7"/>
    <n v="56"/>
    <n v="44"/>
    <n v="3.55"/>
    <n v="274"/>
    <n v="44"/>
    <n v="1"/>
    <n v="0"/>
    <n v="15008.709813280921"/>
    <n v="1505.2983293556088"/>
    <n v="100"/>
    <n v="68.55"/>
    <n v="100"/>
    <n v="0"/>
    <s v=""/>
    <n v="100"/>
    <n v="15.5"/>
    <n v="4.9000000000000004"/>
    <n v="22"/>
    <n v="1.3"/>
    <s v=""/>
    <s v=""/>
    <n v="0"/>
    <m/>
    <s v=""/>
    <n v="9.1999999999999993"/>
    <n v="98"/>
    <n v="98"/>
    <n v="83.9"/>
    <n v="9.6999999999999993"/>
    <n v="0"/>
    <n v="0"/>
    <n v="6"/>
    <n v="0"/>
    <n v="14"/>
    <n v="11"/>
    <n v="268.52"/>
    <n v="268.52"/>
  </r>
  <r>
    <x v="16"/>
    <x v="6"/>
    <n v="351290218"/>
    <s v="Cosmorama"/>
    <m/>
    <m/>
    <m/>
    <m/>
    <m/>
    <m/>
    <n v="2.1560199999999998E-2"/>
    <n v="2.1560199999999998E-2"/>
    <n v="0"/>
    <n v="0"/>
    <n v="0"/>
    <n v="1.4E-2"/>
    <n v="0.01"/>
    <n v="0"/>
    <n v="0"/>
    <n v="2"/>
    <n v="100"/>
    <n v="0"/>
    <m/>
    <s v=""/>
    <m/>
    <m/>
    <m/>
    <s v=""/>
    <s v=""/>
    <m/>
    <m/>
    <m/>
    <m/>
    <s v=""/>
    <m/>
    <m/>
    <m/>
    <m/>
    <m/>
    <s v=""/>
    <s v=""/>
    <m/>
    <m/>
    <s v=""/>
    <m/>
    <m/>
    <m/>
    <m/>
    <m/>
    <m/>
    <m/>
    <n v="0"/>
    <m/>
    <n v="5"/>
    <n v="0"/>
    <m/>
    <m/>
  </r>
  <r>
    <x v="18"/>
    <x v="6"/>
    <n v="35130096"/>
    <s v="Cotia"/>
    <n v="2.6110589282236001"/>
    <n v="219888"/>
    <n v="219888"/>
    <n v="0"/>
    <n v="678.89700000000005"/>
    <n v="100"/>
    <n v="1.2991588000000001"/>
    <n v="1.2548611000000001"/>
    <n v="4.4297700000000009E-2"/>
    <n v="0"/>
    <n v="1.25"/>
    <n v="2.8000000000000001E-2"/>
    <n v="0"/>
    <n v="1.6655699999999999E-2"/>
    <n v="0.76221477500000001"/>
    <n v="6"/>
    <n v="5"/>
    <n v="95"/>
    <n v="202.78"/>
    <n v="12167"/>
    <n v="10647"/>
    <n v="17"/>
    <n v="2"/>
    <n v="609.52848722986244"/>
    <n v="84.616895874263278"/>
    <n v="99.5"/>
    <n v="100"/>
    <n v="55"/>
    <n v="36.69"/>
    <s v=""/>
    <n v="99.5"/>
    <n v="82.87"/>
    <n v="30.6"/>
    <n v="128.19999999999999"/>
    <n v="7.6"/>
    <s v=""/>
    <s v=""/>
    <n v="0"/>
    <m/>
    <s v=""/>
    <n v="9.1"/>
    <n v="44"/>
    <n v="14.52"/>
    <n v="12.5"/>
    <n v="2.5"/>
    <n v="0"/>
    <n v="2"/>
    <n v="96"/>
    <n v="163.99577140183354"/>
    <n v="4"/>
    <n v="76"/>
    <n v="5353.48"/>
    <n v="1766.6484"/>
  </r>
  <r>
    <x v="8"/>
    <x v="6"/>
    <n v="351300910"/>
    <s v="Cotia"/>
    <m/>
    <m/>
    <m/>
    <m/>
    <m/>
    <m/>
    <n v="1.8873999999999998E-3"/>
    <n v="1.0655999999999999E-3"/>
    <n v="8.2179999999999992E-4"/>
    <n v="0"/>
    <n v="0"/>
    <n v="1E-3"/>
    <n v="0"/>
    <n v="1.1041E-3"/>
    <n v="0"/>
    <n v="4"/>
    <n v="37.5"/>
    <n v="62.5"/>
    <m/>
    <s v=""/>
    <m/>
    <m/>
    <m/>
    <s v=""/>
    <s v=""/>
    <m/>
    <m/>
    <m/>
    <m/>
    <s v=""/>
    <m/>
    <m/>
    <m/>
    <m/>
    <m/>
    <s v=""/>
    <s v=""/>
    <m/>
    <m/>
    <s v=""/>
    <m/>
    <m/>
    <m/>
    <m/>
    <m/>
    <m/>
    <m/>
    <n v="5"/>
    <m/>
    <n v="3"/>
    <n v="5"/>
    <m/>
    <m/>
  </r>
  <r>
    <x v="4"/>
    <x v="6"/>
    <n v="35131084"/>
    <s v="Cravinhos"/>
    <n v="0.98190065930987602"/>
    <n v="32818"/>
    <n v="32158"/>
    <n v="660"/>
    <n v="105.40900000000001"/>
    <n v="97.99"/>
    <n v="2.8698400000000002E-2"/>
    <n v="1.6714199999999999E-2"/>
    <n v="1.1984200000000004E-2"/>
    <n v="0"/>
    <n v="0"/>
    <n v="3.0000000000000001E-3"/>
    <n v="0.02"/>
    <n v="1.0145499999999998E-2"/>
    <n v="9.7409939391203695E-2"/>
    <n v="7"/>
    <n v="31.82"/>
    <n v="68.180000000000007"/>
    <n v="26.39"/>
    <n v="1781"/>
    <n v="353"/>
    <n v="2"/>
    <n v="1"/>
    <n v="4304.9936010725824"/>
    <n v="461.24931440063381"/>
    <n v="97.51"/>
    <n v="100"/>
    <n v="97.51"/>
    <n v="41.71"/>
    <s v=""/>
    <n v="100"/>
    <n v="1.91"/>
    <n v="0.6"/>
    <n v="1.6"/>
    <n v="2.5"/>
    <s v=""/>
    <s v=""/>
    <n v="0"/>
    <m/>
    <s v=""/>
    <n v="10"/>
    <n v="99"/>
    <n v="99"/>
    <n v="80.2"/>
    <n v="9.6999999999999993"/>
    <n v="0"/>
    <n v="1"/>
    <n v="6"/>
    <n v="0"/>
    <n v="14"/>
    <n v="30"/>
    <n v="1763.19"/>
    <n v="1763.19"/>
  </r>
  <r>
    <x v="3"/>
    <x v="6"/>
    <n v="35131089"/>
    <s v="Cravinhos"/>
    <m/>
    <m/>
    <m/>
    <m/>
    <m/>
    <m/>
    <n v="0"/>
    <n v="0"/>
    <n v="0"/>
    <n v="0"/>
    <n v="0"/>
    <n v="0"/>
    <n v="0"/>
    <n v="0"/>
    <n v="0"/>
    <n v="1"/>
    <n v="0"/>
    <n v="0"/>
    <m/>
    <s v=""/>
    <m/>
    <m/>
    <m/>
    <s v=""/>
    <s v=""/>
    <m/>
    <m/>
    <m/>
    <m/>
    <s v=""/>
    <m/>
    <m/>
    <m/>
    <m/>
    <m/>
    <s v=""/>
    <s v=""/>
    <m/>
    <m/>
    <s v=""/>
    <m/>
    <m/>
    <m/>
    <m/>
    <m/>
    <m/>
    <m/>
    <n v="6"/>
    <m/>
    <n v="0"/>
    <n v="0"/>
    <m/>
    <m/>
  </r>
  <r>
    <x v="11"/>
    <x v="6"/>
    <n v="35132078"/>
    <s v="Cristais Paulista"/>
    <n v="1.27975683851105"/>
    <n v="7939"/>
    <n v="6140"/>
    <n v="1799"/>
    <n v="20.596"/>
    <n v="77.34"/>
    <n v="0.32106230000000008"/>
    <n v="0.30804890000000007"/>
    <n v="1.30134E-2"/>
    <n v="0"/>
    <n v="2.1999999999999999E-2"/>
    <n v="1E-3"/>
    <n v="0.28999999999999998"/>
    <n v="6.6587999999999986E-3"/>
    <n v="1.5061358072916663E-2"/>
    <n v="26"/>
    <n v="79.69"/>
    <n v="20.309999999999999"/>
    <n v="4.17"/>
    <n v="322"/>
    <n v="45"/>
    <n v="1"/>
    <n v="0"/>
    <n v="24548.744174329262"/>
    <n v="3018.9394130243104"/>
    <n v="72.849999999999994"/>
    <n v="91.73"/>
    <n v="72.849999999999994"/>
    <n v="36.15"/>
    <s v=""/>
    <n v="100"/>
    <n v="16.55"/>
    <n v="5.2"/>
    <n v="26.1"/>
    <n v="1.7"/>
    <s v=""/>
    <s v=""/>
    <n v="0"/>
    <m/>
    <s v=""/>
    <n v="6.7"/>
    <n v="100"/>
    <n v="100"/>
    <n v="86"/>
    <n v="10"/>
    <n v="0"/>
    <n v="0"/>
    <n v="0"/>
    <n v="146.06916516751835"/>
    <n v="51"/>
    <n v="13"/>
    <n v="322"/>
    <n v="322"/>
  </r>
  <r>
    <x v="5"/>
    <x v="6"/>
    <n v="351330617"/>
    <s v="Cruzália"/>
    <n v="-1.2443582349922"/>
    <n v="2204"/>
    <n v="1508"/>
    <n v="696"/>
    <n v="14.775"/>
    <n v="68.42"/>
    <n v="9.2878100000000019E-2"/>
    <n v="8.7625300000000017E-2"/>
    <n v="5.2528000000000002E-3"/>
    <n v="0.22"/>
    <n v="5.0000000000000001E-3"/>
    <n v="0"/>
    <n v="0.09"/>
    <n v="0"/>
    <n v="4.5193479166666661E-3"/>
    <n v="1"/>
    <n v="75"/>
    <n v="25"/>
    <n v="1.04"/>
    <n v="80"/>
    <n v="17"/>
    <n v="0"/>
    <n v="0"/>
    <n v="19602.686025408348"/>
    <n v="2146.2794918330314"/>
    <n v="78.739999999999995"/>
    <n v="100"/>
    <n v="70.14"/>
    <n v="23.27"/>
    <s v=""/>
    <n v="100"/>
    <n v="12.72"/>
    <n v="6.8"/>
    <n v="15.1"/>
    <n v="3.5"/>
    <s v=""/>
    <s v=""/>
    <n v="0"/>
    <m/>
    <s v=""/>
    <n v="7.6"/>
    <n v="97"/>
    <n v="97"/>
    <n v="78.8"/>
    <n v="8.4"/>
    <n v="0"/>
    <n v="0"/>
    <n v="0"/>
    <n v="110.63542998229374"/>
    <n v="6"/>
    <n v="2"/>
    <n v="77.599999999999994"/>
    <n v="77.599999999999994"/>
  </r>
  <r>
    <x v="15"/>
    <x v="6"/>
    <n v="35134052"/>
    <s v="Cruzeiro"/>
    <n v="0.42690478954630101"/>
    <n v="78264"/>
    <n v="76377"/>
    <n v="1887"/>
    <n v="256.96600000000001"/>
    <n v="97.59"/>
    <n v="1.4708799999999999E-2"/>
    <n v="7.4656999999999996E-3"/>
    <n v="7.2430999999999997E-3"/>
    <n v="0.03"/>
    <n v="0"/>
    <n v="5.0000000000000001E-3"/>
    <n v="0.01"/>
    <n v="3.4328000000000002E-3"/>
    <n v="0.23215919541666663"/>
    <n v="9"/>
    <n v="61.9"/>
    <n v="38.1"/>
    <n v="62.95"/>
    <n v="4249"/>
    <n v="4249"/>
    <n v="10"/>
    <n v="2"/>
    <n v="1865.6301747930083"/>
    <n v="185.35418583256669"/>
    <n v="97.45"/>
    <n v="100"/>
    <n v="97.45"/>
    <n v="47"/>
    <s v=""/>
    <n v="100"/>
    <n v="0.74"/>
    <n v="0.3"/>
    <n v="0.5"/>
    <n v="1.6"/>
    <s v=""/>
    <s v=""/>
    <n v="0"/>
    <m/>
    <s v=""/>
    <n v="9.6"/>
    <n v="73"/>
    <n v="0"/>
    <n v="0"/>
    <n v="1.1000000000000001"/>
    <n v="0"/>
    <n v="2"/>
    <n v="20"/>
    <n v="0"/>
    <n v="13"/>
    <n v="8"/>
    <n v="3101.77"/>
    <n v="0"/>
  </r>
  <r>
    <x v="19"/>
    <x v="6"/>
    <n v="35135047"/>
    <s v="Cubatão"/>
    <n v="0.86710998356844804"/>
    <n v="122940"/>
    <n v="122940"/>
    <n v="0"/>
    <n v="864.07100000000003"/>
    <n v="100"/>
    <n v="10.8203619"/>
    <n v="10.7901548"/>
    <n v="3.0207100000000035E-2"/>
    <n v="0"/>
    <n v="4.5830000000000002"/>
    <n v="6.2160000000000002"/>
    <n v="0"/>
    <n v="2.1220800000000019E-2"/>
    <n v="0.3740754004166667"/>
    <n v="33"/>
    <n v="55.71"/>
    <n v="44.29"/>
    <n v="113.49"/>
    <n v="6810"/>
    <n v="3106"/>
    <n v="40"/>
    <n v="1"/>
    <n v="1957.212298682284"/>
    <n v="248.81991215226947"/>
    <n v="87.34"/>
    <n v="100"/>
    <n v="50.4"/>
    <n v="37.19"/>
    <s v=""/>
    <n v="87.34"/>
    <n v="379.66"/>
    <n v="141.80000000000001"/>
    <n v="573.9"/>
    <n v="3.1"/>
    <s v=""/>
    <s v=""/>
    <n v="0"/>
    <m/>
    <s v=""/>
    <n v="9.5"/>
    <n v="60"/>
    <n v="60"/>
    <n v="54.4"/>
    <n v="6.4"/>
    <n v="2"/>
    <n v="1"/>
    <n v="89"/>
    <n v="1225.1540718516083"/>
    <n v="39"/>
    <n v="31"/>
    <n v="4086"/>
    <n v="4086"/>
  </r>
  <r>
    <x v="15"/>
    <x v="6"/>
    <n v="35136032"/>
    <s v="Cunha"/>
    <n v="-0.474210837752709"/>
    <n v="21733"/>
    <n v="12724"/>
    <n v="9009"/>
    <n v="15.444000000000001"/>
    <n v="58.55"/>
    <n v="0.139484"/>
    <n v="0.13810069999999999"/>
    <n v="1.3833000000000001E-3"/>
    <n v="0"/>
    <n v="8.9999999999999993E-3"/>
    <n v="0"/>
    <n v="0.12"/>
    <n v="6.9822E-3"/>
    <n v="4.6122559837029578E-2"/>
    <n v="32"/>
    <n v="81.25"/>
    <n v="18.75"/>
    <n v="8.6300000000000008"/>
    <n v="666"/>
    <n v="604"/>
    <n v="2"/>
    <n v="0"/>
    <n v="30893.178116228777"/>
    <n v="3134.3008328348596"/>
    <m/>
    <m/>
    <m/>
    <m/>
    <s v=""/>
    <m/>
    <n v="1.51"/>
    <n v="0.7"/>
    <n v="2"/>
    <n v="0.1"/>
    <s v=""/>
    <s v=""/>
    <n v="0"/>
    <m/>
    <s v=""/>
    <n v="9.6"/>
    <n v="90"/>
    <n v="14.4"/>
    <n v="9.3000000000000007"/>
    <n v="2.2000000000000002"/>
    <n v="0"/>
    <n v="0"/>
    <n v="7"/>
    <n v="19.513227435339211"/>
    <n v="26"/>
    <n v="6"/>
    <n v="599.4"/>
    <n v="95.903999999999996"/>
  </r>
  <r>
    <x v="3"/>
    <x v="6"/>
    <n v="35137029"/>
    <s v="Descalvado"/>
    <n v="0.59885192896578199"/>
    <n v="31643"/>
    <n v="28747"/>
    <n v="2896"/>
    <n v="41.898000000000003"/>
    <n v="90.85"/>
    <n v="1.2387807999999998"/>
    <n v="0.80186389999999985"/>
    <n v="0.43691689999999989"/>
    <n v="0.08"/>
    <n v="8.9999999999999993E-3"/>
    <n v="0.28100000000000003"/>
    <n v="0.86"/>
    <n v="8.9583499999999996E-2"/>
    <n v="8.691017304050927E-2"/>
    <n v="25"/>
    <n v="57.43"/>
    <n v="42.57"/>
    <n v="23.41"/>
    <n v="1580"/>
    <n v="1580"/>
    <n v="3"/>
    <n v="0"/>
    <n v="10175.47514458174"/>
    <n v="1205.9084157633599"/>
    <n v="90.23"/>
    <n v="99.41"/>
    <n v="88.84"/>
    <n v="43.71"/>
    <s v=""/>
    <n v="100"/>
    <n v="33.57"/>
    <n v="12.1"/>
    <n v="32.299999999999997"/>
    <n v="36.1"/>
    <s v=""/>
    <s v=""/>
    <n v="0"/>
    <m/>
    <s v=""/>
    <n v="10"/>
    <n v="100"/>
    <n v="0"/>
    <n v="0"/>
    <n v="1.5"/>
    <n v="0"/>
    <n v="0"/>
    <n v="18"/>
    <n v="10.355519595853357"/>
    <n v="58"/>
    <n v="43"/>
    <n v="1580"/>
    <n v="0"/>
  </r>
  <r>
    <x v="18"/>
    <x v="6"/>
    <n v="35138016"/>
    <s v="Diadema"/>
    <n v="0.63451062826298499"/>
    <n v="394131"/>
    <n v="394131"/>
    <n v="0"/>
    <n v="12859.085999999999"/>
    <n v="100"/>
    <n v="0.11097869999999992"/>
    <n v="4.6300000000000001E-5"/>
    <n v="0.11093239999999992"/>
    <n v="0"/>
    <n v="0"/>
    <n v="2.8000000000000001E-2"/>
    <n v="0"/>
    <n v="8.3409899999999981E-2"/>
    <n v="1.3730721180555556"/>
    <n v="0"/>
    <n v="1.45"/>
    <n v="98.55"/>
    <n v="368.65"/>
    <n v="22119"/>
    <n v="18257"/>
    <n v="28"/>
    <n v="0"/>
    <n v="34.406022363122922"/>
    <n v="4.8008403297380822"/>
    <n v="100"/>
    <n v="100"/>
    <n v="94.05"/>
    <n v="41.96"/>
    <s v=""/>
    <n v="100"/>
    <n v="69.36"/>
    <n v="25.8"/>
    <n v="0"/>
    <n v="184.9"/>
    <s v=""/>
    <s v=""/>
    <n v="0"/>
    <m/>
    <s v=""/>
    <n v="7.6"/>
    <n v="90"/>
    <n v="18"/>
    <n v="17.5"/>
    <n v="2.8"/>
    <n v="0"/>
    <n v="0"/>
    <n v="87"/>
    <n v="0"/>
    <n v="1"/>
    <n v="68"/>
    <n v="19907.099999999999"/>
    <n v="3981.42"/>
  </r>
  <r>
    <x v="16"/>
    <x v="6"/>
    <n v="351385018"/>
    <s v="Dirce Reis"/>
    <n v="0.346903584045966"/>
    <n v="1704"/>
    <n v="1342"/>
    <n v="362"/>
    <n v="19.276"/>
    <n v="78.760000000000005"/>
    <n v="9.1008999999999986E-3"/>
    <n v="8.1378999999999983E-3"/>
    <n v="9.6299999999999999E-4"/>
    <n v="0"/>
    <n v="0"/>
    <n v="1E-3"/>
    <n v="0.01"/>
    <n v="0"/>
    <n v="3.3995687500000004E-3"/>
    <n v="1"/>
    <n v="85.71"/>
    <n v="14.29"/>
    <n v="0.94"/>
    <n v="72"/>
    <n v="15"/>
    <n v="0"/>
    <n v="0"/>
    <n v="12029.577464788732"/>
    <n v="740.28169014084517"/>
    <n v="76.61"/>
    <n v="78.260000000000005"/>
    <n v="74.86"/>
    <n v="8.66"/>
    <s v=""/>
    <n v="100"/>
    <n v="4.55"/>
    <n v="1.4"/>
    <n v="5.0999999999999996"/>
    <n v="2.4"/>
    <s v=""/>
    <s v=""/>
    <n v="0"/>
    <m/>
    <s v=""/>
    <n v="9"/>
    <n v="96"/>
    <n v="96"/>
    <n v="79.2"/>
    <n v="8.3000000000000007"/>
    <n v="0"/>
    <n v="0"/>
    <n v="0"/>
    <n v="0"/>
    <n v="6"/>
    <n v="1"/>
    <n v="69.12"/>
    <n v="69.12"/>
  </r>
  <r>
    <x v="4"/>
    <x v="6"/>
    <n v="35139004"/>
    <s v="Divinolândia"/>
    <n v="-0.62622087158903394"/>
    <n v="11059"/>
    <n v="7790"/>
    <n v="3269"/>
    <n v="49.756999999999998"/>
    <n v="70.44"/>
    <n v="0.10145629999999999"/>
    <n v="0.10047949999999999"/>
    <n v="9.7679999999999989E-4"/>
    <n v="0"/>
    <n v="0"/>
    <n v="0"/>
    <n v="0.09"/>
    <n v="9.8630999999999996E-3"/>
    <n v="1.9272611458333335E-2"/>
    <n v="27"/>
    <n v="94.92"/>
    <n v="5.08"/>
    <n v="5.41"/>
    <n v="417"/>
    <n v="76"/>
    <n v="1"/>
    <n v="0"/>
    <n v="9781.03626005968"/>
    <n v="998.06492449588609"/>
    <n v="66.92"/>
    <n v="100"/>
    <n v="59.43"/>
    <n v="16.920000000000002"/>
    <s v=""/>
    <n v="100"/>
    <n v="9.39"/>
    <n v="3"/>
    <n v="13.8"/>
    <n v="0.3"/>
    <s v=""/>
    <s v=""/>
    <n v="0"/>
    <m/>
    <s v=""/>
    <n v="7.7"/>
    <n v="100"/>
    <n v="88"/>
    <n v="81.8"/>
    <n v="9.8000000000000007"/>
    <n v="0"/>
    <n v="0"/>
    <n v="8"/>
    <n v="0"/>
    <n v="56"/>
    <n v="3"/>
    <n v="417"/>
    <n v="366.96"/>
  </r>
  <r>
    <x v="3"/>
    <x v="6"/>
    <n v="35140079"/>
    <s v="Dobrada"/>
    <m/>
    <m/>
    <m/>
    <m/>
    <m/>
    <m/>
    <n v="0"/>
    <n v="0"/>
    <n v="0"/>
    <n v="0"/>
    <n v="0"/>
    <n v="0"/>
    <n v="0"/>
    <n v="0"/>
    <n v="0"/>
    <n v="0"/>
    <n v="0"/>
    <n v="0"/>
    <m/>
    <s v=""/>
    <m/>
    <m/>
    <m/>
    <s v=""/>
    <s v=""/>
    <m/>
    <m/>
    <m/>
    <m/>
    <s v=""/>
    <m/>
    <m/>
    <m/>
    <m/>
    <m/>
    <s v=""/>
    <s v=""/>
    <m/>
    <m/>
    <s v=""/>
    <m/>
    <m/>
    <m/>
    <m/>
    <m/>
    <m/>
    <m/>
    <n v="1"/>
    <m/>
    <n v="0"/>
    <n v="0"/>
    <m/>
    <m/>
  </r>
  <r>
    <x v="2"/>
    <x v="6"/>
    <n v="351400716"/>
    <s v="Dobrada"/>
    <n v="1.2367420833937901"/>
    <n v="8326"/>
    <n v="8140"/>
    <n v="186"/>
    <n v="55.472999999999999"/>
    <n v="97.77"/>
    <n v="7.9976999999999999E-3"/>
    <n v="0"/>
    <n v="7.9976999999999999E-3"/>
    <n v="0"/>
    <n v="6.0000000000000001E-3"/>
    <n v="2E-3"/>
    <n v="0"/>
    <n v="0"/>
    <n v="2.11987765625E-2"/>
    <n v="3"/>
    <n v="0"/>
    <n v="100"/>
    <n v="5.83"/>
    <n v="449"/>
    <n v="171"/>
    <n v="1"/>
    <n v="0"/>
    <n v="6211.7511410040834"/>
    <n v="681.77756425654582"/>
    <n v="97.77"/>
    <n v="85.75"/>
    <n v="97.77"/>
    <n v="26.36"/>
    <s v=""/>
    <n v="100"/>
    <n v="1.29"/>
    <n v="0.5"/>
    <n v="0"/>
    <n v="4.4000000000000004"/>
    <s v=""/>
    <s v=""/>
    <n v="0"/>
    <m/>
    <s v=""/>
    <n v="7.6"/>
    <n v="100"/>
    <n v="100"/>
    <n v="61.9"/>
    <n v="7"/>
    <n v="0"/>
    <n v="0"/>
    <n v="2"/>
    <n v="28.303520169243257"/>
    <n v="0"/>
    <n v="3"/>
    <n v="449"/>
    <n v="449"/>
  </r>
  <r>
    <x v="6"/>
    <x v="6"/>
    <n v="35141065"/>
    <s v="Dois Córregos"/>
    <m/>
    <m/>
    <m/>
    <m/>
    <m/>
    <m/>
    <n v="3.3796E-3"/>
    <n v="0"/>
    <n v="3.3796E-3"/>
    <n v="0"/>
    <n v="0"/>
    <n v="0"/>
    <n v="0"/>
    <n v="3.3796E-3"/>
    <n v="0"/>
    <n v="0"/>
    <n v="0"/>
    <n v="100"/>
    <m/>
    <s v=""/>
    <m/>
    <m/>
    <m/>
    <s v=""/>
    <s v=""/>
    <m/>
    <m/>
    <m/>
    <m/>
    <s v=""/>
    <m/>
    <m/>
    <m/>
    <m/>
    <m/>
    <s v=""/>
    <s v=""/>
    <m/>
    <m/>
    <s v=""/>
    <m/>
    <m/>
    <m/>
    <m/>
    <m/>
    <m/>
    <m/>
    <n v="0"/>
    <m/>
    <n v="0"/>
    <n v="2"/>
    <m/>
    <m/>
  </r>
  <r>
    <x v="8"/>
    <x v="6"/>
    <n v="351410610"/>
    <s v="Dois Córregos"/>
    <m/>
    <m/>
    <m/>
    <m/>
    <m/>
    <m/>
    <n v="0"/>
    <n v="0"/>
    <n v="0"/>
    <n v="0"/>
    <n v="0"/>
    <n v="0"/>
    <n v="0"/>
    <n v="0"/>
    <n v="0"/>
    <n v="0"/>
    <n v="0"/>
    <n v="0"/>
    <m/>
    <s v=""/>
    <m/>
    <m/>
    <m/>
    <s v=""/>
    <s v=""/>
    <m/>
    <m/>
    <m/>
    <m/>
    <s v=""/>
    <m/>
    <m/>
    <m/>
    <m/>
    <m/>
    <s v=""/>
    <s v=""/>
    <m/>
    <m/>
    <s v=""/>
    <m/>
    <m/>
    <m/>
    <m/>
    <m/>
    <m/>
    <m/>
    <n v="0"/>
    <m/>
    <n v="0"/>
    <n v="0"/>
    <m/>
    <m/>
  </r>
  <r>
    <x v="7"/>
    <x v="6"/>
    <n v="351410613"/>
    <s v="Dois Córregos"/>
    <n v="0.95246244327971097"/>
    <n v="25641"/>
    <n v="24554"/>
    <n v="1087"/>
    <n v="40.534999999999997"/>
    <n v="95.76"/>
    <n v="0.73517979999999994"/>
    <n v="0.72848849999999998"/>
    <n v="6.6913000000000007E-3"/>
    <n v="0"/>
    <n v="0"/>
    <n v="0.25"/>
    <n v="0.02"/>
    <n v="0.46674819999999995"/>
    <n v="7.3414515854166654E-2"/>
    <n v="3"/>
    <n v="60"/>
    <n v="40"/>
    <n v="17.45"/>
    <n v="1346"/>
    <n v="295"/>
    <n v="1"/>
    <n v="0"/>
    <n v="7600.814320814321"/>
    <n v="897.83081783081786"/>
    <n v="94.06"/>
    <n v="94.69"/>
    <n v="88.65"/>
    <n v="41.8"/>
    <s v=""/>
    <n v="94.06"/>
    <n v="26.86"/>
    <n v="12"/>
    <n v="36.1"/>
    <n v="1.4"/>
    <s v=""/>
    <s v=""/>
    <n v="0"/>
    <m/>
    <s v=""/>
    <n v="8.1999999999999993"/>
    <n v="95"/>
    <n v="95"/>
    <n v="78.099999999999994"/>
    <n v="8.3000000000000007"/>
    <n v="0"/>
    <n v="0"/>
    <n v="17"/>
    <n v="0"/>
    <n v="15"/>
    <n v="10"/>
    <n v="1278.7"/>
    <n v="1278.7"/>
  </r>
  <r>
    <x v="10"/>
    <x v="6"/>
    <n v="351420515"/>
    <s v="Dolcinópolis"/>
    <n v="-0.24720776245374901"/>
    <n v="2075"/>
    <n v="1942"/>
    <n v="133"/>
    <n v="26.555"/>
    <n v="93.59"/>
    <n v="1.24964E-2"/>
    <n v="1.24443E-2"/>
    <n v="5.2099999999999999E-5"/>
    <n v="0"/>
    <n v="0"/>
    <n v="0"/>
    <n v="0.01"/>
    <n v="6.2500000000000001E-5"/>
    <n v="5.4036458333333332E-3"/>
    <n v="5"/>
    <n v="91.67"/>
    <n v="8.33"/>
    <n v="1.4"/>
    <n v="108"/>
    <n v="15"/>
    <n v="0"/>
    <n v="0"/>
    <n v="9726.7662650602415"/>
    <n v="1063.8650602409637"/>
    <n v="100"/>
    <n v="93.01"/>
    <n v="100"/>
    <n v="15.56"/>
    <s v=""/>
    <n v="100"/>
    <n v="5.95"/>
    <n v="2"/>
    <n v="8.9"/>
    <n v="0.1"/>
    <s v=""/>
    <s v=""/>
    <n v="0"/>
    <m/>
    <s v=""/>
    <n v="8.5"/>
    <n v="97"/>
    <n v="97"/>
    <n v="86.1"/>
    <n v="9.6999999999999993"/>
    <n v="0"/>
    <n v="0"/>
    <n v="0"/>
    <n v="0"/>
    <n v="11"/>
    <n v="1"/>
    <n v="104.76"/>
    <n v="104.76"/>
  </r>
  <r>
    <x v="7"/>
    <x v="6"/>
    <n v="351430413"/>
    <s v="Dourado"/>
    <n v="-7.3352948090688E-2"/>
    <n v="8554"/>
    <n v="7829"/>
    <n v="725"/>
    <n v="41.527999999999999"/>
    <n v="91.52"/>
    <n v="6.0454599999999983E-2"/>
    <n v="2.88192E-2"/>
    <n v="3.1635399999999987E-2"/>
    <n v="0"/>
    <n v="0.03"/>
    <n v="1E-3"/>
    <n v="0.03"/>
    <n v="1.5564000000000003E-3"/>
    <n v="2.0957299999999998E-2"/>
    <n v="12"/>
    <n v="50"/>
    <n v="50"/>
    <n v="5.69"/>
    <n v="439"/>
    <n v="39"/>
    <n v="0"/>
    <n v="1"/>
    <n v="6267.3836801496373"/>
    <n v="663.60533083937366"/>
    <n v="94.08"/>
    <m/>
    <n v="93.06"/>
    <n v="27.54"/>
    <s v=""/>
    <n v="100"/>
    <n v="6.87"/>
    <n v="3.6"/>
    <n v="4.0999999999999996"/>
    <n v="17.600000000000001"/>
    <s v=""/>
    <s v=""/>
    <n v="0"/>
    <m/>
    <s v=""/>
    <n v="9"/>
    <n v="98"/>
    <n v="98"/>
    <n v="91.1"/>
    <n v="10"/>
    <n v="0"/>
    <n v="1"/>
    <n v="5"/>
    <n v="143.14821088594428"/>
    <n v="30"/>
    <n v="30"/>
    <n v="430.22"/>
    <n v="430.22"/>
  </r>
  <r>
    <x v="0"/>
    <x v="6"/>
    <n v="351440320"/>
    <s v="Dracena"/>
    <n v="0.54863213812312905"/>
    <n v="44043"/>
    <n v="40771"/>
    <n v="3272"/>
    <n v="90.245000000000005"/>
    <n v="92.57"/>
    <n v="8.7079799999999957E-2"/>
    <n v="7.0648999999999998E-3"/>
    <n v="8.0014899999999958E-2"/>
    <n v="0"/>
    <n v="4.2000000000000003E-2"/>
    <n v="6.0000000000000001E-3"/>
    <n v="0.02"/>
    <n v="1.47061E-2"/>
    <n v="0.1340660763888889"/>
    <n v="0"/>
    <n v="7.84"/>
    <n v="92.16"/>
    <n v="33.69"/>
    <n v="2274"/>
    <n v="409"/>
    <n v="5"/>
    <n v="0"/>
    <n v="2663.6223690484298"/>
    <n v="307.89183298140449"/>
    <n v="100"/>
    <n v="100"/>
    <n v="92.34"/>
    <n v="21.34"/>
    <s v=""/>
    <n v="100"/>
    <n v="10.66"/>
    <n v="4.8"/>
    <n v="5.0999999999999996"/>
    <n v="26.8"/>
    <s v=""/>
    <s v=""/>
    <n v="0"/>
    <m/>
    <s v=""/>
    <n v="9"/>
    <n v="100"/>
    <n v="100"/>
    <n v="82"/>
    <n v="9.6999999999999993"/>
    <n v="1"/>
    <n v="0"/>
    <n v="10"/>
    <n v="31.327835595165421"/>
    <n v="4"/>
    <n v="47"/>
    <n v="2274"/>
    <n v="2274"/>
  </r>
  <r>
    <x v="1"/>
    <x v="6"/>
    <n v="351440321"/>
    <s v="Dracena"/>
    <m/>
    <m/>
    <m/>
    <m/>
    <m/>
    <m/>
    <n v="9.1978000000000004E-2"/>
    <n v="5.66667E-2"/>
    <n v="3.5311300000000004E-2"/>
    <n v="0"/>
    <n v="4.0000000000000001E-3"/>
    <n v="8.2000000000000003E-2"/>
    <n v="0.01"/>
    <n v="2.8820000000000001E-4"/>
    <n v="0"/>
    <n v="0"/>
    <n v="6.25"/>
    <n v="93.75"/>
    <m/>
    <s v=""/>
    <m/>
    <m/>
    <m/>
    <s v=""/>
    <s v=""/>
    <m/>
    <m/>
    <m/>
    <m/>
    <s v=""/>
    <m/>
    <m/>
    <m/>
    <m/>
    <m/>
    <s v=""/>
    <s v=""/>
    <m/>
    <m/>
    <s v=""/>
    <m/>
    <m/>
    <m/>
    <m/>
    <m/>
    <m/>
    <m/>
    <n v="4"/>
    <m/>
    <n v="1"/>
    <n v="15"/>
    <m/>
    <m/>
  </r>
  <r>
    <x v="2"/>
    <x v="6"/>
    <n v="351450216"/>
    <s v="Duartina"/>
    <m/>
    <m/>
    <m/>
    <m/>
    <m/>
    <m/>
    <n v="0"/>
    <n v="0"/>
    <n v="0"/>
    <n v="0"/>
    <n v="0"/>
    <n v="0"/>
    <n v="0"/>
    <n v="0"/>
    <n v="0"/>
    <n v="0"/>
    <n v="0"/>
    <n v="0"/>
    <m/>
    <s v=""/>
    <m/>
    <m/>
    <m/>
    <s v=""/>
    <s v=""/>
    <m/>
    <m/>
    <m/>
    <m/>
    <s v=""/>
    <m/>
    <m/>
    <m/>
    <m/>
    <m/>
    <s v=""/>
    <s v=""/>
    <m/>
    <m/>
    <s v=""/>
    <m/>
    <m/>
    <m/>
    <m/>
    <m/>
    <m/>
    <m/>
    <n v="0"/>
    <m/>
    <n v="0"/>
    <n v="0"/>
    <m/>
    <m/>
  </r>
  <r>
    <x v="5"/>
    <x v="6"/>
    <n v="351450217"/>
    <s v="Duartina"/>
    <n v="-0.24776351193040999"/>
    <n v="12143"/>
    <n v="11031"/>
    <n v="1112"/>
    <n v="45.947000000000003"/>
    <n v="90.84"/>
    <n v="6.3391599999999992E-2"/>
    <n v="5.5718899999999995E-2"/>
    <n v="7.6726999999999993E-3"/>
    <n v="0"/>
    <n v="0.02"/>
    <n v="7.0000000000000001E-3"/>
    <n v="0.04"/>
    <n v="1.4579999999999999E-4"/>
    <n v="3.3181745362268512E-2"/>
    <n v="2"/>
    <n v="25"/>
    <n v="75"/>
    <n v="7.9"/>
    <n v="610"/>
    <n v="118"/>
    <n v="0"/>
    <n v="0"/>
    <n v="6129.0422465618049"/>
    <n v="649.26294984764888"/>
    <n v="89.77"/>
    <n v="95.42"/>
    <n v="89.57"/>
    <n v="24.97"/>
    <s v=""/>
    <n v="100"/>
    <n v="5.24"/>
    <n v="2.7"/>
    <n v="5.8"/>
    <n v="3.1"/>
    <s v=""/>
    <s v=""/>
    <n v="0"/>
    <m/>
    <s v=""/>
    <n v="8.3000000000000007"/>
    <n v="96"/>
    <n v="96"/>
    <n v="80.7"/>
    <n v="9.6999999999999993"/>
    <n v="0"/>
    <n v="0"/>
    <n v="2"/>
    <n v="60.274104877986069"/>
    <n v="5"/>
    <n v="15"/>
    <n v="585.6"/>
    <n v="585.6"/>
  </r>
  <r>
    <x v="3"/>
    <x v="6"/>
    <n v="35146019"/>
    <s v="Dumont"/>
    <n v="2.2170310972413398"/>
    <n v="8786"/>
    <n v="8546"/>
    <n v="240"/>
    <n v="79.245999999999995"/>
    <n v="97.27"/>
    <n v="0"/>
    <n v="0"/>
    <n v="0"/>
    <n v="0"/>
    <n v="0"/>
    <n v="0"/>
    <n v="0"/>
    <n v="0"/>
    <n v="2.2049656770833339E-2"/>
    <n v="2"/>
    <n v="0"/>
    <n v="0"/>
    <n v="6.1"/>
    <n v="470"/>
    <n v="103"/>
    <n v="1"/>
    <n v="0"/>
    <n v="5419.9134987480084"/>
    <n v="646.08240382426607"/>
    <n v="96.37"/>
    <n v="96.46"/>
    <n v="96.37"/>
    <n v="54.27"/>
    <s v=""/>
    <n v="99.91"/>
    <n v="0"/>
    <n v="0"/>
    <n v="0"/>
    <n v="0"/>
    <s v=""/>
    <s v=""/>
    <n v="0"/>
    <m/>
    <s v=""/>
    <n v="10"/>
    <n v="100"/>
    <n v="100"/>
    <n v="78.099999999999994"/>
    <n v="8.6"/>
    <n v="1"/>
    <n v="0"/>
    <n v="1"/>
    <n v="0"/>
    <n v="0"/>
    <n v="0"/>
    <n v="470"/>
    <n v="470"/>
  </r>
  <r>
    <x v="5"/>
    <x v="6"/>
    <n v="351470017"/>
    <s v="Echaporã"/>
    <n v="-0.59079612388177605"/>
    <n v="6274"/>
    <n v="5079"/>
    <n v="1195"/>
    <n v="12.192"/>
    <n v="80.95"/>
    <n v="2.63597E-2"/>
    <n v="2.16657E-2"/>
    <n v="4.6940000000000003E-3"/>
    <n v="0"/>
    <n v="1.2999999999999999E-2"/>
    <n v="0"/>
    <n v="0.01"/>
    <n v="1.8519000000000001E-3"/>
    <n v="1.3418844270833334E-2"/>
    <n v="2"/>
    <n v="66.67"/>
    <n v="33.33"/>
    <n v="3.54"/>
    <n v="273"/>
    <n v="32"/>
    <n v="0"/>
    <n v="0"/>
    <n v="22619.062798852407"/>
    <n v="2513.2291998724886"/>
    <n v="82.13"/>
    <m/>
    <n v="79.849999999999994"/>
    <n v="23.45"/>
    <s v=""/>
    <n v="100"/>
    <n v="1.1499999999999999"/>
    <n v="0.6"/>
    <n v="1.2"/>
    <n v="0.9"/>
    <s v=""/>
    <s v=""/>
    <n v="0"/>
    <m/>
    <s v=""/>
    <n v="7.5"/>
    <n v="97"/>
    <n v="97"/>
    <n v="88.3"/>
    <n v="10"/>
    <n v="0"/>
    <n v="0"/>
    <n v="1"/>
    <n v="96.878685955513191"/>
    <n v="4"/>
    <n v="2"/>
    <n v="264.81"/>
    <n v="264.81"/>
  </r>
  <r>
    <x v="1"/>
    <x v="6"/>
    <n v="351470021"/>
    <s v="Echaporã"/>
    <m/>
    <m/>
    <m/>
    <m/>
    <m/>
    <m/>
    <n v="0"/>
    <n v="0"/>
    <n v="0"/>
    <n v="0"/>
    <n v="0"/>
    <n v="0"/>
    <n v="0"/>
    <n v="0"/>
    <n v="0"/>
    <n v="1"/>
    <n v="0"/>
    <n v="0"/>
    <m/>
    <s v=""/>
    <m/>
    <m/>
    <m/>
    <s v=""/>
    <s v=""/>
    <m/>
    <m/>
    <m/>
    <m/>
    <s v=""/>
    <m/>
    <m/>
    <m/>
    <m/>
    <m/>
    <s v=""/>
    <s v=""/>
    <m/>
    <m/>
    <s v=""/>
    <m/>
    <m/>
    <m/>
    <m/>
    <m/>
    <m/>
    <m/>
    <n v="0"/>
    <m/>
    <n v="0"/>
    <n v="0"/>
    <m/>
    <m/>
  </r>
  <r>
    <x v="17"/>
    <x v="6"/>
    <n v="351480911"/>
    <s v="Eldorado"/>
    <n v="0.251587171922041"/>
    <n v="14790"/>
    <n v="7278"/>
    <n v="7512"/>
    <n v="8.9269999999999996"/>
    <n v="49.21"/>
    <n v="6.9561799999999993E-2"/>
    <n v="6.5965699999999988E-2"/>
    <n v="3.5961000000000001E-3"/>
    <n v="0.02"/>
    <n v="3.0000000000000001E-3"/>
    <n v="0"/>
    <n v="0.06"/>
    <n v="1.5889000000000001E-3"/>
    <n v="1.9666078125E-2"/>
    <n v="42"/>
    <n v="62.5"/>
    <n v="37.5"/>
    <n v="5.27"/>
    <n v="406"/>
    <n v="166"/>
    <n v="1"/>
    <n v="0"/>
    <n v="107017.70385395538"/>
    <n v="13816.989858012168"/>
    <n v="51.06"/>
    <m/>
    <n v="42.19"/>
    <n v="26.94"/>
    <s v=""/>
    <n v="100"/>
    <n v="0.32"/>
    <n v="0.1"/>
    <n v="0.4"/>
    <n v="0.1"/>
    <s v=""/>
    <s v=""/>
    <n v="0"/>
    <m/>
    <s v=""/>
    <n v="7.7"/>
    <n v="79"/>
    <n v="77.42"/>
    <n v="59.1"/>
    <n v="7"/>
    <n v="0"/>
    <n v="0"/>
    <n v="21"/>
    <n v="15.254693797775198"/>
    <n v="10"/>
    <n v="6"/>
    <n v="320.74"/>
    <n v="314.3252"/>
  </r>
  <r>
    <x v="6"/>
    <x v="6"/>
    <n v="35149085"/>
    <s v="Elias Fausto"/>
    <n v="1.1444101939282101"/>
    <n v="16438"/>
    <n v="13409"/>
    <n v="3029"/>
    <n v="81.59"/>
    <n v="81.569999999999993"/>
    <n v="0.18440590000000001"/>
    <n v="0.13815720000000001"/>
    <n v="4.624869999999999E-2"/>
    <n v="0"/>
    <n v="3.5000000000000003E-2"/>
    <n v="0.126"/>
    <n v="0.02"/>
    <n v="7.2490999999999988E-3"/>
    <n v="3.8238250634259258E-2"/>
    <n v="20"/>
    <n v="25"/>
    <n v="75"/>
    <n v="9.43"/>
    <n v="728"/>
    <n v="174"/>
    <n v="3"/>
    <n v="1"/>
    <n v="4143.9201849373403"/>
    <n v="575.54447013018626"/>
    <n v="76.42"/>
    <n v="100"/>
    <n v="72.510000000000005"/>
    <n v="20.37"/>
    <s v=""/>
    <n v="96"/>
    <n v="23.06"/>
    <n v="8.5"/>
    <n v="27.7"/>
    <n v="15.4"/>
    <s v=""/>
    <s v=""/>
    <n v="0"/>
    <m/>
    <s v=""/>
    <n v="9.8000000000000007"/>
    <n v="92"/>
    <n v="92"/>
    <n v="76.099999999999994"/>
    <n v="8"/>
    <n v="0"/>
    <n v="1"/>
    <n v="4"/>
    <n v="91.531383940043611"/>
    <n v="12"/>
    <n v="36"/>
    <n v="669.76"/>
    <n v="669.76"/>
  </r>
  <r>
    <x v="8"/>
    <x v="6"/>
    <n v="351490810"/>
    <s v="Elias Fausto"/>
    <m/>
    <m/>
    <m/>
    <m/>
    <m/>
    <m/>
    <n v="1.019E-4"/>
    <n v="1.019E-4"/>
    <n v="0"/>
    <n v="0"/>
    <n v="0"/>
    <n v="0"/>
    <n v="0"/>
    <n v="1.019E-4"/>
    <n v="0"/>
    <n v="0"/>
    <n v="100"/>
    <n v="0"/>
    <m/>
    <s v=""/>
    <m/>
    <m/>
    <m/>
    <s v=""/>
    <s v=""/>
    <m/>
    <m/>
    <m/>
    <m/>
    <s v=""/>
    <m/>
    <m/>
    <m/>
    <m/>
    <m/>
    <s v=""/>
    <s v=""/>
    <m/>
    <m/>
    <s v=""/>
    <m/>
    <m/>
    <m/>
    <m/>
    <m/>
    <m/>
    <m/>
    <n v="0"/>
    <m/>
    <n v="1"/>
    <n v="0"/>
    <m/>
    <m/>
  </r>
  <r>
    <x v="2"/>
    <x v="6"/>
    <n v="351492416"/>
    <s v="Elisiário"/>
    <n v="1.65560694933258"/>
    <n v="3282"/>
    <n v="3039"/>
    <n v="243"/>
    <n v="35.401000000000003"/>
    <n v="92.6"/>
    <n v="0.27637269999999997"/>
    <n v="0.27111099999999999"/>
    <n v="5.2617000000000002E-3"/>
    <n v="0"/>
    <n v="0"/>
    <n v="0"/>
    <n v="0.28000000000000003"/>
    <n v="1.8499999999999999E-5"/>
    <n v="7.8865497685185193E-3"/>
    <n v="0"/>
    <n v="55.56"/>
    <n v="44.44"/>
    <n v="2.1800000000000002"/>
    <n v="168"/>
    <n v="50"/>
    <n v="3"/>
    <n v="0"/>
    <n v="6341.7915904936017"/>
    <n v="576.52650822669125"/>
    <m/>
    <n v="91.6"/>
    <m/>
    <m/>
    <s v=""/>
    <m/>
    <n v="102.36"/>
    <n v="41.9"/>
    <n v="129.1"/>
    <n v="8.8000000000000007"/>
    <s v=""/>
    <s v=""/>
    <n v="0"/>
    <m/>
    <s v=""/>
    <n v="9.6"/>
    <n v="100"/>
    <n v="95"/>
    <n v="70.2"/>
    <n v="7.7"/>
    <n v="0"/>
    <n v="0"/>
    <n v="0"/>
    <n v="0"/>
    <n v="5"/>
    <n v="4"/>
    <n v="168"/>
    <n v="159.6"/>
  </r>
  <r>
    <x v="10"/>
    <x v="6"/>
    <n v="351495715"/>
    <s v="Embaúba"/>
    <n v="-0.20099524094181501"/>
    <n v="2411"/>
    <n v="2090"/>
    <n v="321"/>
    <n v="28.805"/>
    <n v="86.69"/>
    <n v="0.20014190000000001"/>
    <n v="0.18120090000000003"/>
    <n v="1.8940999999999996E-2"/>
    <n v="0"/>
    <n v="0"/>
    <n v="0"/>
    <n v="0.19"/>
    <n v="5.7407000000000005E-3"/>
    <n v="5.3381046874999994E-3"/>
    <n v="2"/>
    <n v="62.5"/>
    <n v="37.5"/>
    <n v="1.48"/>
    <n v="114"/>
    <n v="29"/>
    <n v="0"/>
    <n v="0"/>
    <n v="8371.231854002488"/>
    <n v="1046.4039817503108"/>
    <n v="85.02"/>
    <n v="100"/>
    <n v="85.02"/>
    <n v="54.14"/>
    <s v=""/>
    <n v="100"/>
    <n v="95.31"/>
    <n v="31.3"/>
    <n v="139.4"/>
    <n v="23.7"/>
    <s v=""/>
    <s v=""/>
    <n v="0"/>
    <m/>
    <s v=""/>
    <n v="9.6"/>
    <n v="98"/>
    <n v="98"/>
    <n v="74.599999999999994"/>
    <n v="8"/>
    <n v="0"/>
    <n v="0"/>
    <n v="0"/>
    <n v="0"/>
    <n v="15"/>
    <n v="9"/>
    <n v="111.72"/>
    <n v="111.72"/>
  </r>
  <r>
    <x v="18"/>
    <x v="6"/>
    <n v="35150046"/>
    <s v="Embu das Artes"/>
    <n v="1.37442196693998"/>
    <n v="252729"/>
    <n v="252729"/>
    <n v="0"/>
    <n v="3606.2930000000001"/>
    <n v="100"/>
    <n v="0.19502499999999995"/>
    <n v="0.13835959999999997"/>
    <n v="5.6665399999999991E-2"/>
    <n v="0"/>
    <n v="0"/>
    <n v="0.16900000000000001"/>
    <n v="0.02"/>
    <n v="1.0767300000000004E-2"/>
    <n v="0.61044264772727275"/>
    <n v="10"/>
    <n v="8.11"/>
    <n v="91.89"/>
    <n v="233.15"/>
    <n v="13989"/>
    <n v="9266"/>
    <n v="12"/>
    <n v="0"/>
    <n v="123.53406217727289"/>
    <n v="17.469463338200207"/>
    <m/>
    <n v="100"/>
    <n v="75"/>
    <m/>
    <s v=""/>
    <m/>
    <n v="52.71"/>
    <n v="19.7"/>
    <n v="60.2"/>
    <n v="40.5"/>
    <s v=""/>
    <s v=""/>
    <n v="0"/>
    <m/>
    <s v=""/>
    <n v="7.3"/>
    <n v="66"/>
    <n v="36.299999999999997"/>
    <n v="33.799999999999997"/>
    <n v="4"/>
    <n v="2"/>
    <n v="0"/>
    <n v="88"/>
    <n v="0"/>
    <n v="6"/>
    <n v="68"/>
    <n v="9232.74"/>
    <n v="5078.0069999999996"/>
  </r>
  <r>
    <x v="18"/>
    <x v="6"/>
    <n v="35151036"/>
    <s v="Embu-Guaçu"/>
    <n v="0.90349778424940697"/>
    <n v="64882"/>
    <n v="63152"/>
    <n v="1730"/>
    <n v="418.48599999999999"/>
    <n v="97.33"/>
    <n v="8.9754299999999995E-2"/>
    <n v="4.6299999999999998E-4"/>
    <n v="8.929129999999999E-2"/>
    <n v="0"/>
    <n v="7.1999999999999995E-2"/>
    <n v="2E-3"/>
    <n v="0"/>
    <n v="1.56367E-2"/>
    <n v="0.1496059519097222"/>
    <n v="1"/>
    <n v="8"/>
    <n v="92"/>
    <n v="52.01"/>
    <n v="3511"/>
    <n v="2774"/>
    <n v="3"/>
    <n v="1"/>
    <n v="1103.3371351068092"/>
    <n v="155.53651243796426"/>
    <n v="75.75"/>
    <m/>
    <n v="43.49"/>
    <n v="53.46"/>
    <s v=""/>
    <n v="77.83"/>
    <n v="10.56"/>
    <n v="4"/>
    <n v="0.1"/>
    <n v="27.9"/>
    <s v=""/>
    <s v=""/>
    <n v="0"/>
    <m/>
    <s v=""/>
    <n v="8.4"/>
    <n v="42"/>
    <n v="42"/>
    <n v="21"/>
    <n v="4"/>
    <n v="1"/>
    <n v="1"/>
    <n v="1"/>
    <n v="48.126427512354233"/>
    <n v="2"/>
    <n v="23"/>
    <n v="1474.62"/>
    <n v="1474.62"/>
  </r>
  <r>
    <x v="1"/>
    <x v="6"/>
    <n v="351512921"/>
    <s v="Emilianópolis"/>
    <n v="0.300272508802713"/>
    <n v="3047"/>
    <n v="2587"/>
    <n v="460"/>
    <n v="13.645"/>
    <n v="84.9"/>
    <n v="5.4514000000000003E-3"/>
    <n v="0"/>
    <n v="5.4514000000000003E-3"/>
    <n v="0"/>
    <n v="5.0000000000000001E-3"/>
    <n v="0"/>
    <n v="0"/>
    <n v="0"/>
    <n v="6.650236197916666E-3"/>
    <n v="0"/>
    <n v="0"/>
    <n v="100"/>
    <n v="1.83"/>
    <n v="141"/>
    <n v="19"/>
    <n v="0"/>
    <n v="0"/>
    <n v="17594.748933377094"/>
    <n v="1966.4719396127346"/>
    <n v="83.81"/>
    <m/>
    <n v="83.02"/>
    <n v="16.239999999999998"/>
    <s v=""/>
    <n v="100"/>
    <n v="0.69"/>
    <n v="0.3"/>
    <n v="0"/>
    <n v="2.9"/>
    <s v=""/>
    <s v=""/>
    <n v="0"/>
    <m/>
    <s v=""/>
    <n v="8.1999999999999993"/>
    <n v="98"/>
    <n v="98"/>
    <n v="86.5"/>
    <n v="10"/>
    <n v="0"/>
    <n v="0"/>
    <n v="1"/>
    <n v="75.1852994569781"/>
    <n v="0"/>
    <n v="3"/>
    <n v="138.18"/>
    <n v="138.18"/>
  </r>
  <r>
    <x v="6"/>
    <x v="6"/>
    <n v="35151525"/>
    <s v="Engenheiro Coelho"/>
    <m/>
    <m/>
    <m/>
    <m/>
    <m/>
    <m/>
    <n v="7.5508999999999993E-3"/>
    <n v="5.2360999999999996E-3"/>
    <n v="2.3148000000000001E-3"/>
    <n v="0"/>
    <n v="0"/>
    <n v="0"/>
    <n v="0.01"/>
    <n v="2.3148000000000001E-3"/>
    <n v="0"/>
    <n v="0"/>
    <n v="66.67"/>
    <n v="33.33"/>
    <m/>
    <s v=""/>
    <m/>
    <m/>
    <m/>
    <s v=""/>
    <s v=""/>
    <m/>
    <m/>
    <m/>
    <m/>
    <s v=""/>
    <m/>
    <m/>
    <m/>
    <m/>
    <m/>
    <s v=""/>
    <s v=""/>
    <m/>
    <m/>
    <s v=""/>
    <m/>
    <m/>
    <m/>
    <m/>
    <m/>
    <m/>
    <m/>
    <n v="1"/>
    <m/>
    <n v="2"/>
    <n v="1"/>
    <m/>
    <m/>
  </r>
  <r>
    <x v="3"/>
    <x v="6"/>
    <n v="35151529"/>
    <s v="Engenheiro Coelho"/>
    <n v="3.8275810395463501"/>
    <n v="17772"/>
    <n v="13218"/>
    <n v="4554"/>
    <n v="161.858"/>
    <n v="74.38"/>
    <n v="0.17511039999999997"/>
    <n v="0.14913569999999998"/>
    <n v="2.59747E-2"/>
    <n v="0"/>
    <n v="4.3999999999999997E-2"/>
    <n v="3.7999999999999999E-2"/>
    <n v="0.08"/>
    <n v="1.14932E-2"/>
    <n v="3.9567013083333331E-2"/>
    <n v="10"/>
    <n v="37.78"/>
    <n v="62.22"/>
    <n v="9.2899999999999991"/>
    <n v="717"/>
    <n v="174"/>
    <n v="1"/>
    <n v="0"/>
    <n v="2519.7569209993248"/>
    <n v="319.40580688723844"/>
    <n v="73.14"/>
    <n v="100"/>
    <n v="71.959999999999994"/>
    <n v="49.15"/>
    <s v=""/>
    <n v="100"/>
    <n v="34.46"/>
    <n v="12.9"/>
    <n v="44.1"/>
    <n v="15.7"/>
    <s v=""/>
    <s v=""/>
    <n v="0"/>
    <m/>
    <s v=""/>
    <n v="9.8000000000000007"/>
    <n v="98.33"/>
    <n v="98.33"/>
    <n v="75.7"/>
    <n v="8.4"/>
    <n v="0"/>
    <n v="0"/>
    <n v="12"/>
    <n v="111.20374415761486"/>
    <n v="17"/>
    <n v="28"/>
    <n v="705.02610000000004"/>
    <n v="705.02610000000004"/>
  </r>
  <r>
    <x v="3"/>
    <x v="6"/>
    <n v="35151869"/>
    <s v="Espírito Santo do Pinhal"/>
    <n v="0.229088495394492"/>
    <n v="42214"/>
    <n v="37946"/>
    <n v="4268"/>
    <n v="108.127"/>
    <n v="89.89"/>
    <n v="6.8428899999999987E-2"/>
    <n v="6.5902299999999983E-2"/>
    <n v="2.5265999999999995E-3"/>
    <n v="0.15"/>
    <n v="0"/>
    <n v="3.0000000000000001E-3"/>
    <n v="0.06"/>
    <n v="2.6117000000000002E-3"/>
    <n v="0.11417103653935183"/>
    <n v="35"/>
    <n v="65.959999999999994"/>
    <n v="34.04"/>
    <n v="31.11"/>
    <n v="2100"/>
    <n v="351"/>
    <n v="8"/>
    <n v="1"/>
    <n v="3929.486900080542"/>
    <n v="470.64196711991275"/>
    <n v="88.85"/>
    <n v="88.87"/>
    <n v="88.85"/>
    <n v="16.760000000000002"/>
    <s v=""/>
    <n v="99.97"/>
    <n v="3.6"/>
    <n v="1.3"/>
    <n v="5.2"/>
    <n v="0.4"/>
    <s v=""/>
    <s v=""/>
    <n v="0"/>
    <m/>
    <s v=""/>
    <n v="9.8000000000000007"/>
    <n v="98"/>
    <n v="98"/>
    <n v="83.3"/>
    <n v="9.6999999999999993"/>
    <n v="0"/>
    <n v="1"/>
    <n v="18"/>
    <n v="0"/>
    <n v="31"/>
    <n v="16"/>
    <n v="2058"/>
    <n v="2058"/>
  </r>
  <r>
    <x v="5"/>
    <x v="6"/>
    <n v="351519417"/>
    <s v="Espírito Santo do Turvo"/>
    <n v="1.37612189506671"/>
    <n v="4462"/>
    <n v="3816"/>
    <n v="646"/>
    <n v="23.326000000000001"/>
    <n v="85.52"/>
    <n v="0.34416090000000005"/>
    <n v="0.28472220000000004"/>
    <n v="5.9438700000000004E-2"/>
    <n v="0"/>
    <n v="1.2999999999999999E-2"/>
    <n v="0"/>
    <n v="0.19"/>
    <n v="0.13890630000000001"/>
    <n v="9.9384078124999994E-3"/>
    <n v="3"/>
    <n v="33.33"/>
    <n v="66.67"/>
    <n v="2.74"/>
    <n v="211"/>
    <n v="41"/>
    <n v="0"/>
    <n v="0"/>
    <n v="12651.151949798297"/>
    <n v="1413.5365307037198"/>
    <n v="85.53"/>
    <n v="93.05"/>
    <n v="85.4"/>
    <n v="43.29"/>
    <s v=""/>
    <n v="100"/>
    <n v="36.229999999999997"/>
    <n v="19.2"/>
    <n v="38"/>
    <n v="29.7"/>
    <s v=""/>
    <s v=""/>
    <n v="0"/>
    <m/>
    <s v=""/>
    <n v="10"/>
    <n v="97"/>
    <n v="97"/>
    <n v="80.599999999999994"/>
    <n v="9.8000000000000007"/>
    <n v="0"/>
    <n v="0"/>
    <n v="6"/>
    <n v="130.80566067785318"/>
    <n v="2"/>
    <n v="4"/>
    <n v="204.67"/>
    <n v="204.67"/>
  </r>
  <r>
    <x v="3"/>
    <x v="6"/>
    <n v="35573039"/>
    <s v="Estiva Gerbi"/>
    <n v="1.1487412259522101"/>
    <n v="10469"/>
    <n v="8350"/>
    <n v="2119"/>
    <n v="142.01"/>
    <n v="79.760000000000005"/>
    <n v="7.4126899999999996E-2"/>
    <n v="6.4763899999999999E-2"/>
    <n v="9.3630000000000015E-3"/>
    <n v="0"/>
    <n v="2.9000000000000001E-2"/>
    <n v="6.0000000000000001E-3"/>
    <n v="0.04"/>
    <n v="2.8611000000000001E-3"/>
    <n v="2.1535060156249997E-2"/>
    <n v="7"/>
    <n v="41.38"/>
    <n v="58.62"/>
    <n v="6.01"/>
    <n v="464"/>
    <n v="464"/>
    <n v="0"/>
    <n v="0"/>
    <n v="3072.5685356767599"/>
    <n v="361.47865125608939"/>
    <n v="78.989999999999995"/>
    <n v="100"/>
    <n v="78.989999999999995"/>
    <n v="62.53"/>
    <s v=""/>
    <n v="99.03"/>
    <n v="20.03"/>
    <n v="7.3"/>
    <n v="25.9"/>
    <n v="7.8"/>
    <s v=""/>
    <s v=""/>
    <n v="0"/>
    <m/>
    <s v=""/>
    <n v="5.9"/>
    <n v="100"/>
    <n v="0"/>
    <n v="0"/>
    <n v="1.5"/>
    <n v="0"/>
    <n v="0"/>
    <n v="14"/>
    <n v="134.66412347858474"/>
    <n v="12"/>
    <n v="17"/>
    <n v="464"/>
    <n v="0"/>
  </r>
  <r>
    <x v="13"/>
    <x v="6"/>
    <n v="351530122"/>
    <s v="Estrela do Norte"/>
    <n v="9.0847767966017998E-2"/>
    <n v="2655"/>
    <n v="2188"/>
    <n v="467"/>
    <n v="10.085000000000001"/>
    <n v="82.41"/>
    <n v="4.4591000000000006E-3"/>
    <n v="4.0099999999999999E-5"/>
    <n v="4.4190000000000002E-3"/>
    <n v="0"/>
    <n v="4.0000000000000001E-3"/>
    <n v="0"/>
    <n v="0"/>
    <n v="1.026E-4"/>
    <n v="5.5644374999999999E-3"/>
    <n v="0"/>
    <n v="20"/>
    <n v="80"/>
    <n v="4.93"/>
    <n v="118"/>
    <n v="16"/>
    <n v="0"/>
    <n v="0"/>
    <n v="23399.593220338982"/>
    <n v="3207.0508474576272"/>
    <n v="80.48"/>
    <n v="78.959999999999994"/>
    <n v="82.26"/>
    <n v="11.65"/>
    <s v=""/>
    <n v="100"/>
    <n v="0.45"/>
    <n v="0.2"/>
    <n v="0"/>
    <n v="1.6"/>
    <s v=""/>
    <s v=""/>
    <n v="0"/>
    <m/>
    <s v=""/>
    <n v="8.6999999999999993"/>
    <n v="97"/>
    <n v="97"/>
    <n v="86.4"/>
    <n v="10"/>
    <n v="0"/>
    <n v="0"/>
    <n v="0"/>
    <n v="71.885073738360788"/>
    <n v="1"/>
    <n v="4"/>
    <n v="114.46"/>
    <n v="114.46"/>
  </r>
  <r>
    <x v="10"/>
    <x v="6"/>
    <n v="351520215"/>
    <s v="Estrela d'Oeste"/>
    <n v="-0.15055768514084"/>
    <n v="8168"/>
    <n v="6945"/>
    <n v="1223"/>
    <n v="27.57"/>
    <n v="85.03"/>
    <n v="3.9636299999999992E-2"/>
    <n v="3.753759999999999E-2"/>
    <n v="2.0987000000000002E-3"/>
    <n v="0"/>
    <n v="0"/>
    <n v="1E-3"/>
    <n v="0.04"/>
    <n v="1.4005000000000001E-3"/>
    <n v="1.8826814583333337E-2"/>
    <n v="1"/>
    <n v="60"/>
    <n v="40"/>
    <n v="1.52"/>
    <n v="380"/>
    <n v="86"/>
    <n v="1"/>
    <n v="0"/>
    <n v="8764.2899118511268"/>
    <n v="810.79333986287941"/>
    <n v="88.51"/>
    <n v="100"/>
    <n v="87.77"/>
    <n v="11.26"/>
    <s v=""/>
    <n v="100"/>
    <n v="11.23"/>
    <n v="3.6"/>
    <n v="11.4"/>
    <n v="10.7"/>
    <s v=""/>
    <s v=""/>
    <n v="0"/>
    <m/>
    <s v=""/>
    <n v="9"/>
    <n v="96"/>
    <n v="96"/>
    <n v="77.400000000000006"/>
    <n v="8.1999999999999993"/>
    <n v="0"/>
    <n v="0"/>
    <n v="13"/>
    <n v="0"/>
    <n v="9"/>
    <n v="6"/>
    <n v="364.8"/>
    <n v="364.8"/>
  </r>
  <r>
    <x v="16"/>
    <x v="6"/>
    <n v="351520218"/>
    <s v="Estrela d'Oeste"/>
    <m/>
    <m/>
    <m/>
    <m/>
    <m/>
    <m/>
    <n v="4.12193E-2"/>
    <n v="2.0802599999999997E-2"/>
    <n v="2.0416699999999999E-2"/>
    <n v="0"/>
    <n v="0"/>
    <n v="0.02"/>
    <n v="0.02"/>
    <n v="4.6300000000000001E-5"/>
    <n v="0"/>
    <n v="7"/>
    <n v="77.78"/>
    <n v="22.22"/>
    <m/>
    <s v=""/>
    <m/>
    <m/>
    <m/>
    <s v=""/>
    <s v=""/>
    <m/>
    <m/>
    <m/>
    <m/>
    <s v=""/>
    <m/>
    <m/>
    <m/>
    <m/>
    <m/>
    <s v=""/>
    <s v=""/>
    <m/>
    <m/>
    <s v=""/>
    <m/>
    <m/>
    <m/>
    <m/>
    <m/>
    <m/>
    <m/>
    <n v="0"/>
    <m/>
    <n v="7"/>
    <n v="2"/>
    <m/>
    <m/>
  </r>
  <r>
    <x v="13"/>
    <x v="6"/>
    <n v="351535022"/>
    <s v="Euclides da Cunha Paulista"/>
    <n v="-0.491840483030903"/>
    <n v="9517"/>
    <n v="6098"/>
    <n v="3419"/>
    <n v="16.491"/>
    <n v="64.069999999999993"/>
    <n v="0.10283970000000017"/>
    <n v="4.2014000000000001E-3"/>
    <n v="9.8638300000000179E-2"/>
    <n v="0"/>
    <n v="8.6999999999999994E-2"/>
    <n v="0"/>
    <n v="0"/>
    <n v="1.0516200000000002E-2"/>
    <n v="1.7001723958333333E-2"/>
    <n v="0"/>
    <n v="1.01"/>
    <n v="98.99"/>
    <n v="4.32"/>
    <n v="333"/>
    <n v="85"/>
    <n v="0"/>
    <n v="0"/>
    <n v="14381.237785016287"/>
    <n v="2021.3260481244085"/>
    <n v="68.599999999999994"/>
    <n v="81.569999999999993"/>
    <n v="60.57"/>
    <n v="22.15"/>
    <s v=""/>
    <n v="100"/>
    <n v="4.6500000000000004"/>
    <n v="2.4"/>
    <n v="0.3"/>
    <n v="16.2"/>
    <s v=""/>
    <s v=""/>
    <n v="0"/>
    <m/>
    <s v=""/>
    <n v="7.1"/>
    <n v="91"/>
    <n v="91"/>
    <n v="74.5"/>
    <n v="8.1999999999999993"/>
    <n v="0"/>
    <n v="0"/>
    <n v="0"/>
    <n v="511.71281343711775"/>
    <n v="2"/>
    <n v="196"/>
    <n v="303.02999999999997"/>
    <n v="303.02999999999997"/>
  </r>
  <r>
    <x v="14"/>
    <x v="6"/>
    <n v="351540014"/>
    <s v="Fartura"/>
    <n v="0.20512053097896399"/>
    <n v="15432"/>
    <n v="12554"/>
    <n v="2878"/>
    <n v="35.933"/>
    <n v="81.349999999999994"/>
    <n v="2.35398E-2"/>
    <n v="2.3148100000000001E-2"/>
    <n v="3.9169999999999998E-4"/>
    <n v="0.06"/>
    <n v="0"/>
    <n v="0"/>
    <n v="0.02"/>
    <n v="2.1230000000000001E-4"/>
    <n v="3.8265608722222219E-2"/>
    <n v="0"/>
    <n v="14.29"/>
    <n v="85.71"/>
    <n v="8.9"/>
    <n v="687"/>
    <n v="102"/>
    <n v="2"/>
    <n v="0"/>
    <n v="9911.1975116640751"/>
    <n v="1164.8211508553652"/>
    <n v="81.459999999999994"/>
    <n v="100"/>
    <n v="80.650000000000006"/>
    <n v="7.03"/>
    <s v=""/>
    <n v="100"/>
    <n v="1.08"/>
    <n v="0.5"/>
    <n v="1.4"/>
    <n v="0.1"/>
    <s v=""/>
    <s v=""/>
    <n v="0"/>
    <m/>
    <s v=""/>
    <n v="7.2"/>
    <n v="99"/>
    <n v="99"/>
    <n v="85.2"/>
    <n v="10"/>
    <n v="0"/>
    <n v="0"/>
    <n v="0"/>
    <n v="0"/>
    <n v="1"/>
    <n v="6"/>
    <n v="680.13"/>
    <n v="680.13"/>
  </r>
  <r>
    <x v="10"/>
    <x v="6"/>
    <n v="351560815"/>
    <s v="Fernando Prestes"/>
    <n v="0.17261382366569"/>
    <n v="5556"/>
    <n v="4862"/>
    <n v="694"/>
    <n v="32.661000000000001"/>
    <n v="87.51"/>
    <n v="4.3390600000000001E-2"/>
    <n v="8.7388999999999991E-3"/>
    <n v="3.4651700000000001E-2"/>
    <n v="0"/>
    <n v="0.02"/>
    <n v="2E-3"/>
    <n v="0.01"/>
    <n v="1.2418999999999999E-2"/>
    <n v="1.2744075000000001E-2"/>
    <n v="3"/>
    <n v="31.25"/>
    <n v="68.75"/>
    <n v="3.42"/>
    <n v="264"/>
    <n v="69"/>
    <n v="2"/>
    <n v="0"/>
    <n v="7151.7926565874732"/>
    <n v="737.88336933045355"/>
    <n v="88.08"/>
    <n v="86.99"/>
    <n v="87.67"/>
    <n v="15.79"/>
    <s v=""/>
    <n v="100"/>
    <n v="10.72"/>
    <n v="3.8"/>
    <n v="2.8"/>
    <n v="30.1"/>
    <s v=""/>
    <s v=""/>
    <n v="0"/>
    <m/>
    <s v=""/>
    <n v="9"/>
    <n v="97"/>
    <n v="97"/>
    <n v="73.900000000000006"/>
    <n v="8.1999999999999993"/>
    <n v="2"/>
    <n v="0"/>
    <n v="9"/>
    <n v="156.93567402891148"/>
    <n v="5"/>
    <n v="11"/>
    <n v="256.08"/>
    <n v="256.08"/>
  </r>
  <r>
    <x v="2"/>
    <x v="6"/>
    <n v="351560816"/>
    <s v="Fernando Prestes"/>
    <m/>
    <m/>
    <m/>
    <m/>
    <m/>
    <m/>
    <n v="4.8413999999999983E-3"/>
    <n v="3.5519999999999996E-4"/>
    <n v="4.4861999999999983E-3"/>
    <n v="0"/>
    <n v="4.0000000000000001E-3"/>
    <n v="0"/>
    <n v="0"/>
    <n v="3.1950000000000001E-4"/>
    <n v="0"/>
    <n v="0"/>
    <n v="28.57"/>
    <n v="71.430000000000007"/>
    <m/>
    <s v=""/>
    <m/>
    <m/>
    <m/>
    <s v=""/>
    <s v=""/>
    <m/>
    <m/>
    <m/>
    <m/>
    <s v=""/>
    <m/>
    <m/>
    <m/>
    <m/>
    <m/>
    <s v=""/>
    <s v=""/>
    <m/>
    <m/>
    <s v=""/>
    <m/>
    <m/>
    <m/>
    <m/>
    <m/>
    <m/>
    <m/>
    <n v="0"/>
    <m/>
    <n v="2"/>
    <n v="5"/>
    <m/>
    <m/>
  </r>
  <r>
    <x v="10"/>
    <x v="6"/>
    <n v="351550915"/>
    <s v="Fernandópolis"/>
    <n v="0.35672821846242098"/>
    <n v="65375"/>
    <n v="63372"/>
    <n v="2003"/>
    <n v="118.961"/>
    <n v="96.94"/>
    <n v="0.24619080000000004"/>
    <n v="0.22973830000000003"/>
    <n v="1.6452499999999995E-2"/>
    <n v="0"/>
    <n v="0"/>
    <n v="0.16900000000000001"/>
    <n v="7.0000000000000007E-2"/>
    <n v="2.4375999999999998E-3"/>
    <n v="0.19876148900462964"/>
    <n v="6"/>
    <n v="28.57"/>
    <n v="71.430000000000007"/>
    <n v="52.61"/>
    <n v="3551"/>
    <n v="489"/>
    <n v="10"/>
    <n v="1"/>
    <n v="2001.9028680688339"/>
    <n v="188.13063097514339"/>
    <n v="99.88"/>
    <n v="100"/>
    <n v="99.83"/>
    <n v="20.5"/>
    <s v=""/>
    <n v="100"/>
    <n v="26.34"/>
    <n v="8.3000000000000007"/>
    <n v="35.700000000000003"/>
    <n v="4.2"/>
    <s v=""/>
    <s v=""/>
    <n v="0"/>
    <m/>
    <s v=""/>
    <n v="10"/>
    <n v="98"/>
    <n v="98"/>
    <n v="86.2"/>
    <n v="10"/>
    <n v="2"/>
    <n v="1"/>
    <n v="53"/>
    <n v="0"/>
    <n v="16"/>
    <n v="40"/>
    <n v="3479.98"/>
    <n v="3479.98"/>
  </r>
  <r>
    <x v="16"/>
    <x v="6"/>
    <n v="351550918"/>
    <s v="Fernandópolis"/>
    <m/>
    <m/>
    <m/>
    <m/>
    <m/>
    <m/>
    <n v="9.8803200000000008E-2"/>
    <n v="9.8803200000000008E-2"/>
    <n v="0"/>
    <n v="0"/>
    <n v="0"/>
    <n v="0"/>
    <n v="0.1"/>
    <n v="0"/>
    <n v="0"/>
    <n v="2"/>
    <n v="100"/>
    <n v="0"/>
    <m/>
    <s v=""/>
    <m/>
    <m/>
    <m/>
    <s v=""/>
    <s v=""/>
    <m/>
    <m/>
    <m/>
    <m/>
    <s v=""/>
    <m/>
    <m/>
    <m/>
    <m/>
    <m/>
    <s v=""/>
    <s v=""/>
    <m/>
    <m/>
    <s v=""/>
    <m/>
    <m/>
    <m/>
    <m/>
    <m/>
    <m/>
    <m/>
    <n v="1"/>
    <m/>
    <n v="10"/>
    <n v="0"/>
    <m/>
    <m/>
  </r>
  <r>
    <x v="5"/>
    <x v="6"/>
    <n v="351565717"/>
    <s v="Fernão"/>
    <n v="0.69637091756724601"/>
    <n v="1596"/>
    <n v="912"/>
    <n v="684"/>
    <n v="15.912000000000001"/>
    <n v="57.14"/>
    <n v="9.2708499999999999E-2"/>
    <n v="9.0979299999999999E-2"/>
    <n v="1.7292E-3"/>
    <n v="0"/>
    <n v="2E-3"/>
    <n v="0"/>
    <n v="0.09"/>
    <n v="1.8129999999999999E-3"/>
    <n v="2.2385562499999999E-3"/>
    <n v="0"/>
    <n v="66.67"/>
    <n v="33.33"/>
    <n v="0.63"/>
    <n v="49"/>
    <n v="9"/>
    <n v="0"/>
    <n v="0"/>
    <n v="17981.052631578947"/>
    <n v="1975.9398496240597"/>
    <n v="53.86"/>
    <n v="99.28"/>
    <n v="52.71"/>
    <n v="4.6100000000000003"/>
    <s v=""/>
    <n v="99"/>
    <n v="19.309999999999999"/>
    <n v="10.199999999999999"/>
    <n v="23.9"/>
    <n v="1.7"/>
    <s v=""/>
    <s v=""/>
    <n v="0"/>
    <m/>
    <s v=""/>
    <n v="9.5"/>
    <n v="100"/>
    <n v="100"/>
    <n v="81.599999999999994"/>
    <n v="9.5"/>
    <n v="0"/>
    <n v="0"/>
    <n v="2"/>
    <n v="89.343298833790755"/>
    <n v="8"/>
    <n v="4"/>
    <n v="49"/>
    <n v="49"/>
  </r>
  <r>
    <x v="18"/>
    <x v="6"/>
    <n v="35157076"/>
    <s v="Ferraz de Vasconcelos"/>
    <n v="1.5367440536511601"/>
    <n v="178160"/>
    <n v="170166"/>
    <n v="7994"/>
    <n v="5924.8419999999996"/>
    <n v="95.51"/>
    <n v="2.7249000000000002E-3"/>
    <n v="5.2099999999999999E-5"/>
    <n v="2.6728000000000003E-3"/>
    <n v="0"/>
    <n v="0"/>
    <n v="2E-3"/>
    <n v="0"/>
    <n v="6.0179999999999999E-4"/>
    <n v="0.59268078916666667"/>
    <n v="1"/>
    <n v="11.11"/>
    <n v="88.89"/>
    <n v="156.91999999999999"/>
    <n v="9416"/>
    <n v="5833"/>
    <n v="5"/>
    <n v="0"/>
    <n v="72.573866187696453"/>
    <n v="10.620565783565334"/>
    <n v="95.49"/>
    <n v="89.97"/>
    <n v="81.19"/>
    <n v="27.86"/>
    <s v=""/>
    <n v="99.98"/>
    <n v="1.82"/>
    <n v="0.7"/>
    <n v="0.1"/>
    <n v="4.5"/>
    <s v=""/>
    <s v=""/>
    <n v="0"/>
    <m/>
    <s v=""/>
    <n v="9.5"/>
    <n v="79"/>
    <n v="44.24"/>
    <n v="38.1"/>
    <n v="4.7"/>
    <n v="0"/>
    <n v="0"/>
    <n v="59"/>
    <n v="0"/>
    <n v="1"/>
    <n v="8"/>
    <n v="7438.64"/>
    <n v="4165.6383999999998"/>
  </r>
  <r>
    <x v="1"/>
    <x v="6"/>
    <n v="351580621"/>
    <s v="Flora Rica"/>
    <n v="-1.81255940618043"/>
    <n v="1674"/>
    <n v="1402"/>
    <n v="272"/>
    <n v="7.4359999999999999"/>
    <n v="83.75"/>
    <n v="5.6333400000000006E-2"/>
    <n v="0"/>
    <n v="5.6333400000000006E-2"/>
    <n v="0"/>
    <n v="6.0000000000000001E-3"/>
    <n v="0"/>
    <n v="0.05"/>
    <n v="9.2600000000000001E-5"/>
    <n v="3.5271703124999994E-3"/>
    <n v="0"/>
    <n v="0"/>
    <n v="100"/>
    <n v="0.94"/>
    <n v="73"/>
    <n v="6"/>
    <n v="0"/>
    <n v="0"/>
    <n v="32590.967741935485"/>
    <n v="3579.3548387096785"/>
    <n v="80.91"/>
    <n v="100"/>
    <n v="80.010000000000005"/>
    <n v="17.87"/>
    <s v=""/>
    <n v="100"/>
    <n v="7.04"/>
    <n v="3.3"/>
    <n v="0"/>
    <n v="29.6"/>
    <s v=""/>
    <s v=""/>
    <n v="0"/>
    <m/>
    <s v=""/>
    <n v="8.5"/>
    <n v="99"/>
    <n v="99"/>
    <n v="91.8"/>
    <n v="10"/>
    <n v="0"/>
    <n v="0"/>
    <n v="0"/>
    <n v="170.10803188994012"/>
    <n v="0"/>
    <n v="8"/>
    <n v="72.27"/>
    <n v="72.27"/>
  </r>
  <r>
    <x v="16"/>
    <x v="6"/>
    <n v="351590518"/>
    <s v="Floreal"/>
    <n v="-0.70284428887193995"/>
    <n v="2942"/>
    <n v="2435"/>
    <n v="507"/>
    <n v="14.446"/>
    <n v="82.77"/>
    <n v="9.7198000000000007E-3"/>
    <n v="8.6806000000000001E-3"/>
    <n v="1.0392000000000001E-3"/>
    <n v="0"/>
    <n v="0"/>
    <n v="0"/>
    <n v="0.01"/>
    <n v="1.0392000000000001E-3"/>
    <n v="6.5099411458333341E-3"/>
    <n v="0"/>
    <n v="40"/>
    <n v="60"/>
    <n v="1.72"/>
    <n v="133"/>
    <n v="20"/>
    <n v="2"/>
    <n v="0"/>
    <n v="16507.627464309993"/>
    <n v="1286.3086335825969"/>
    <n v="84.97"/>
    <n v="81.2"/>
    <n v="84.74"/>
    <n v="10.039999999999999"/>
    <s v=""/>
    <n v="100"/>
    <n v="8.2799999999999994"/>
    <n v="2.6"/>
    <n v="10.7"/>
    <n v="1"/>
    <s v=""/>
    <s v=""/>
    <n v="0"/>
    <m/>
    <s v=""/>
    <n v="9"/>
    <n v="99"/>
    <n v="99"/>
    <n v="85"/>
    <n v="9.6999999999999993"/>
    <n v="0"/>
    <n v="0"/>
    <n v="1"/>
    <n v="0"/>
    <n v="4"/>
    <n v="6"/>
    <n v="131.66999999999999"/>
    <n v="131.66999999999999"/>
  </r>
  <r>
    <x v="12"/>
    <x v="6"/>
    <n v="351590519"/>
    <s v="Floreal"/>
    <m/>
    <m/>
    <m/>
    <m/>
    <m/>
    <m/>
    <n v="3.0868100000000002E-2"/>
    <n v="3.0740800000000002E-2"/>
    <n v="1.273E-4"/>
    <n v="0"/>
    <n v="0"/>
    <n v="0"/>
    <n v="0.03"/>
    <n v="1.273E-4"/>
    <n v="0"/>
    <n v="0"/>
    <n v="40"/>
    <n v="60"/>
    <m/>
    <s v=""/>
    <m/>
    <m/>
    <m/>
    <s v=""/>
    <s v=""/>
    <m/>
    <m/>
    <m/>
    <m/>
    <s v=""/>
    <m/>
    <m/>
    <m/>
    <m/>
    <m/>
    <s v=""/>
    <s v=""/>
    <m/>
    <m/>
    <s v=""/>
    <m/>
    <m/>
    <m/>
    <m/>
    <m/>
    <m/>
    <m/>
    <n v="1"/>
    <m/>
    <n v="2"/>
    <n v="3"/>
    <m/>
    <m/>
  </r>
  <r>
    <x v="0"/>
    <x v="6"/>
    <n v="351600220"/>
    <s v="Flórida Paulista"/>
    <m/>
    <m/>
    <m/>
    <m/>
    <m/>
    <m/>
    <n v="5.72685E-2"/>
    <n v="5.2083299999999999E-2"/>
    <n v="5.1852000000000001E-3"/>
    <n v="0"/>
    <n v="0"/>
    <n v="5.7000000000000002E-2"/>
    <n v="0"/>
    <n v="0"/>
    <n v="0"/>
    <n v="1"/>
    <n v="33.33"/>
    <n v="66.67"/>
    <m/>
    <s v=""/>
    <m/>
    <m/>
    <m/>
    <s v=""/>
    <s v=""/>
    <m/>
    <m/>
    <m/>
    <m/>
    <s v=""/>
    <m/>
    <m/>
    <m/>
    <m/>
    <m/>
    <s v=""/>
    <s v=""/>
    <m/>
    <m/>
    <s v=""/>
    <m/>
    <m/>
    <m/>
    <m/>
    <m/>
    <m/>
    <m/>
    <n v="0"/>
    <m/>
    <n v="1"/>
    <n v="2"/>
    <m/>
    <m/>
  </r>
  <r>
    <x v="1"/>
    <x v="6"/>
    <n v="351600221"/>
    <s v="Flórida Paulista"/>
    <n v="0.59734776592819105"/>
    <n v="12522"/>
    <n v="9880"/>
    <n v="2642"/>
    <n v="23.856000000000002"/>
    <n v="78.900000000000006"/>
    <n v="2.8461699999999993E-2"/>
    <n v="0"/>
    <n v="2.8461699999999993E-2"/>
    <n v="0"/>
    <n v="2.8000000000000001E-2"/>
    <n v="0"/>
    <n v="0"/>
    <n v="4.8600000000000002E-5"/>
    <n v="3.0497200562500004E-2"/>
    <n v="1"/>
    <n v="0"/>
    <n v="100"/>
    <n v="7.65"/>
    <n v="590"/>
    <n v="85"/>
    <n v="2"/>
    <n v="0"/>
    <n v="9771.5764254911355"/>
    <n v="1183.6703402012458"/>
    <n v="80.010000000000005"/>
    <n v="100"/>
    <n v="78.900000000000006"/>
    <n v="18.34"/>
    <s v=""/>
    <n v="100"/>
    <n v="5.13"/>
    <n v="2.2000000000000002"/>
    <n v="4.3"/>
    <n v="7.2"/>
    <s v=""/>
    <s v=""/>
    <n v="0"/>
    <m/>
    <s v=""/>
    <n v="7.1"/>
    <n v="100"/>
    <n v="100"/>
    <n v="85.6"/>
    <n v="9.6999999999999993"/>
    <n v="0"/>
    <n v="0"/>
    <n v="1"/>
    <n v="91.811705610872977"/>
    <n v="0"/>
    <n v="15"/>
    <n v="590"/>
    <n v="590"/>
  </r>
  <r>
    <x v="5"/>
    <x v="6"/>
    <n v="351610117"/>
    <s v="Florínea"/>
    <n v="-0.88781766673857698"/>
    <n v="2766"/>
    <n v="2491"/>
    <n v="275"/>
    <n v="12.166"/>
    <n v="90.06"/>
    <n v="0.12825039999999996"/>
    <n v="0.12763209999999997"/>
    <n v="6.182999999999999E-4"/>
    <n v="0"/>
    <n v="8.9999999999999993E-3"/>
    <n v="0"/>
    <n v="0.12"/>
    <n v="2.8008999999999998E-3"/>
    <n v="5.885673437499999E-3"/>
    <n v="4"/>
    <n v="75"/>
    <n v="25"/>
    <n v="1.75"/>
    <n v="135"/>
    <n v="32"/>
    <n v="0"/>
    <n v="0"/>
    <n v="24284.772234273318"/>
    <n v="2622.2993492407818"/>
    <n v="81.709999999999994"/>
    <n v="88.8"/>
    <n v="79.05"/>
    <n v="19.010000000000002"/>
    <s v=""/>
    <n v="92.02"/>
    <n v="11.45"/>
    <n v="6"/>
    <n v="14.3"/>
    <n v="0.3"/>
    <s v=""/>
    <s v=""/>
    <n v="0"/>
    <m/>
    <s v=""/>
    <n v="7.1"/>
    <n v="84"/>
    <n v="84"/>
    <n v="76.3"/>
    <n v="8"/>
    <n v="0"/>
    <n v="0"/>
    <n v="0"/>
    <n v="152.91368261543988"/>
    <n v="12"/>
    <n v="4"/>
    <n v="113.4"/>
    <n v="113.4"/>
  </r>
  <r>
    <x v="11"/>
    <x v="6"/>
    <n v="35162008"/>
    <s v="Franca"/>
    <n v="0.89259144142754798"/>
    <n v="328640"/>
    <n v="322870"/>
    <n v="5770"/>
    <n v="541.12300000000005"/>
    <n v="98.24"/>
    <n v="0.23055460000000011"/>
    <n v="0.21272690000000011"/>
    <n v="1.7827700000000005E-2"/>
    <n v="0.68"/>
    <n v="0"/>
    <n v="4.8000000000000001E-2"/>
    <n v="0.17"/>
    <n v="8.1984000000000033E-3"/>
    <n v="1.1448003233333335"/>
    <n v="24"/>
    <n v="44.3"/>
    <n v="55.7"/>
    <n v="300.14999999999998"/>
    <n v="18006"/>
    <n v="879"/>
    <n v="14"/>
    <n v="0"/>
    <n v="933.68208373904577"/>
    <n v="115.15092502434273"/>
    <n v="99.99"/>
    <n v="98.24"/>
    <n v="100"/>
    <n v="24.68"/>
    <s v=""/>
    <n v="100"/>
    <n v="7.56"/>
    <n v="2.4"/>
    <n v="11.5"/>
    <n v="1.5"/>
    <s v=""/>
    <s v=""/>
    <n v="0"/>
    <m/>
    <s v=""/>
    <n v="9.8000000000000007"/>
    <n v="100"/>
    <n v="100"/>
    <n v="95.1"/>
    <n v="10"/>
    <n v="3"/>
    <n v="0"/>
    <n v="41"/>
    <n v="0"/>
    <n v="35"/>
    <n v="44"/>
    <n v="18006"/>
    <n v="18006"/>
  </r>
  <r>
    <x v="18"/>
    <x v="6"/>
    <n v="35163096"/>
    <s v="Francisco Morato"/>
    <n v="1.33106535821448"/>
    <n v="162055"/>
    <n v="161726"/>
    <n v="329"/>
    <n v="3296.4810000000002"/>
    <n v="99.8"/>
    <n v="1.3528100000000001E-2"/>
    <n v="1.2635800000000001E-2"/>
    <n v="8.9229999999999995E-4"/>
    <n v="0"/>
    <n v="0"/>
    <n v="1E-3"/>
    <n v="0.01"/>
    <n v="4.0003E-3"/>
    <n v="0.52566796945023142"/>
    <n v="2"/>
    <n v="50"/>
    <n v="50"/>
    <n v="149.55000000000001"/>
    <n v="8973"/>
    <n v="8973"/>
    <n v="3"/>
    <n v="0"/>
    <n v="138.16642497917374"/>
    <n v="19.460059856221655"/>
    <n v="93.11"/>
    <m/>
    <n v="49.9"/>
    <n v="47.07"/>
    <s v=""/>
    <n v="93.3"/>
    <n v="5.2"/>
    <n v="1.9"/>
    <n v="7.9"/>
    <n v="0.9"/>
    <s v=""/>
    <s v=""/>
    <n v="0"/>
    <m/>
    <s v=""/>
    <n v="8.4"/>
    <n v="38"/>
    <n v="0"/>
    <n v="0"/>
    <n v="0.6"/>
    <n v="0"/>
    <n v="0"/>
    <n v="13"/>
    <n v="0"/>
    <n v="3"/>
    <n v="3"/>
    <n v="3409.74"/>
    <n v="0"/>
  </r>
  <r>
    <x v="18"/>
    <x v="6"/>
    <n v="35164086"/>
    <s v="Franco da Rocha"/>
    <n v="1.7562297303569001"/>
    <n v="139981"/>
    <n v="128962"/>
    <n v="11019"/>
    <n v="1045.18"/>
    <n v="92.13"/>
    <n v="9.2351099999999992E-2"/>
    <n v="7.8123299999999993E-2"/>
    <n v="1.4227800000000001E-2"/>
    <n v="0"/>
    <n v="4.8000000000000001E-2"/>
    <n v="0.03"/>
    <n v="0.01"/>
    <n v="2.8266999999999988E-3"/>
    <n v="0.467719779017361"/>
    <n v="6"/>
    <n v="21.74"/>
    <n v="78.260000000000005"/>
    <n v="119.25"/>
    <n v="7154"/>
    <n v="7154"/>
    <n v="10"/>
    <n v="0"/>
    <n v="441.56392653288663"/>
    <n v="60.827683757081303"/>
    <n v="95.91"/>
    <n v="100"/>
    <n v="64.489999999999995"/>
    <n v="23.92"/>
    <s v=""/>
    <n v="100"/>
    <n v="12.65"/>
    <n v="4.7"/>
    <n v="17"/>
    <n v="5.3"/>
    <s v=""/>
    <s v=""/>
    <n v="0"/>
    <m/>
    <s v=""/>
    <n v="8.4"/>
    <n v="59"/>
    <n v="0"/>
    <n v="0"/>
    <n v="0.9"/>
    <n v="0"/>
    <n v="0"/>
    <n v="58"/>
    <n v="10.262555092462385"/>
    <n v="10"/>
    <n v="36"/>
    <n v="4220.8599999999997"/>
    <n v="0"/>
  </r>
  <r>
    <x v="0"/>
    <x v="6"/>
    <n v="351650720"/>
    <s v="Gabriel Monteiro"/>
    <n v="-5.9001570783912001E-2"/>
    <n v="2703"/>
    <n v="2320"/>
    <n v="383"/>
    <n v="19.512"/>
    <n v="85.83"/>
    <n v="1.80208E-2"/>
    <n v="1.49389E-2"/>
    <n v="3.0819000000000007E-3"/>
    <n v="0"/>
    <n v="3.0000000000000001E-3"/>
    <n v="0"/>
    <n v="0.02"/>
    <n v="1.7360000000000002E-4"/>
    <n v="6.0423312500000005E-3"/>
    <n v="2"/>
    <n v="25"/>
    <n v="75"/>
    <n v="1.63"/>
    <n v="126"/>
    <n v="28"/>
    <n v="0"/>
    <n v="0"/>
    <n v="12367.058823529413"/>
    <n v="1516.7147613762486"/>
    <n v="85.84"/>
    <n v="83.33"/>
    <n v="85.84"/>
    <n v="9.49"/>
    <s v=""/>
    <n v="100"/>
    <n v="4.0999999999999996"/>
    <n v="1.7"/>
    <n v="4.8"/>
    <n v="2.4"/>
    <s v=""/>
    <s v=""/>
    <n v="0"/>
    <m/>
    <s v=""/>
    <n v="8"/>
    <n v="100"/>
    <n v="100"/>
    <n v="77.8"/>
    <n v="8.1"/>
    <n v="0"/>
    <n v="0"/>
    <n v="4"/>
    <n v="49.649710945589085"/>
    <n v="4"/>
    <n v="12"/>
    <n v="126"/>
    <n v="126"/>
  </r>
  <r>
    <x v="2"/>
    <x v="6"/>
    <n v="351660616"/>
    <s v="Gália"/>
    <m/>
    <m/>
    <m/>
    <m/>
    <m/>
    <m/>
    <n v="2.3297999999999999E-3"/>
    <n v="6.9439999999999997E-4"/>
    <n v="1.6354E-3"/>
    <n v="0"/>
    <n v="0"/>
    <n v="0"/>
    <n v="0"/>
    <n v="0"/>
    <n v="0"/>
    <n v="1"/>
    <n v="50"/>
    <n v="50"/>
    <m/>
    <s v=""/>
    <m/>
    <m/>
    <m/>
    <s v=""/>
    <s v=""/>
    <m/>
    <m/>
    <m/>
    <m/>
    <s v=""/>
    <m/>
    <m/>
    <m/>
    <m/>
    <m/>
    <s v=""/>
    <s v=""/>
    <m/>
    <m/>
    <s v=""/>
    <m/>
    <m/>
    <m/>
    <m/>
    <m/>
    <m/>
    <m/>
    <n v="0"/>
    <m/>
    <n v="1"/>
    <n v="1"/>
    <m/>
    <m/>
  </r>
  <r>
    <x v="5"/>
    <x v="6"/>
    <n v="351660617"/>
    <s v="Gália"/>
    <n v="-1.0597303253454"/>
    <n v="6787"/>
    <n v="5143"/>
    <n v="1644"/>
    <n v="19.076000000000001"/>
    <n v="75.78"/>
    <n v="0.1740401"/>
    <n v="0.1196918"/>
    <n v="5.4348299999999995E-2"/>
    <n v="0"/>
    <n v="1.7000000000000001E-2"/>
    <n v="1E-3"/>
    <n v="0.15"/>
    <n v="8.0329999999999996E-4"/>
    <n v="1.3172789322916668E-2"/>
    <n v="22"/>
    <n v="60"/>
    <n v="40"/>
    <n v="3.63"/>
    <n v="280"/>
    <n v="34"/>
    <n v="1"/>
    <n v="1"/>
    <n v="14497.174009135111"/>
    <n v="1579.8202445852367"/>
    <n v="74.53"/>
    <n v="100"/>
    <n v="73.98"/>
    <n v="31.25"/>
    <s v=""/>
    <n v="100"/>
    <n v="11.31"/>
    <n v="5.7"/>
    <n v="9.9"/>
    <n v="16.5"/>
    <s v=""/>
    <s v=""/>
    <n v="0"/>
    <m/>
    <s v=""/>
    <n v="7.6"/>
    <n v="100"/>
    <n v="100"/>
    <n v="87.9"/>
    <n v="9.5"/>
    <n v="0"/>
    <n v="1"/>
    <n v="3"/>
    <n v="129.05391244984952"/>
    <n v="18"/>
    <n v="12"/>
    <n v="280"/>
    <n v="280"/>
  </r>
  <r>
    <x v="0"/>
    <x v="6"/>
    <n v="351660620"/>
    <s v="Gália"/>
    <m/>
    <m/>
    <m/>
    <m/>
    <m/>
    <m/>
    <n v="0"/>
    <n v="0"/>
    <n v="0"/>
    <n v="0"/>
    <n v="0"/>
    <n v="0"/>
    <n v="0"/>
    <n v="0"/>
    <n v="0"/>
    <n v="0"/>
    <n v="0"/>
    <n v="0"/>
    <m/>
    <s v=""/>
    <m/>
    <m/>
    <m/>
    <s v=""/>
    <s v=""/>
    <m/>
    <m/>
    <m/>
    <m/>
    <s v=""/>
    <m/>
    <m/>
    <m/>
    <m/>
    <m/>
    <s v=""/>
    <s v=""/>
    <m/>
    <m/>
    <s v=""/>
    <m/>
    <m/>
    <m/>
    <m/>
    <m/>
    <m/>
    <m/>
    <n v="0"/>
    <m/>
    <n v="0"/>
    <n v="0"/>
    <m/>
    <m/>
  </r>
  <r>
    <x v="5"/>
    <x v="6"/>
    <n v="351670517"/>
    <s v="Garça"/>
    <m/>
    <m/>
    <m/>
    <m/>
    <m/>
    <m/>
    <n v="1.3114600000000001E-2"/>
    <n v="5.8000000000000004E-6"/>
    <n v="1.31088E-2"/>
    <n v="0"/>
    <n v="0"/>
    <n v="0"/>
    <n v="0.01"/>
    <n v="5.8000000000000004E-6"/>
    <n v="0"/>
    <n v="3"/>
    <n v="20"/>
    <n v="80"/>
    <m/>
    <s v=""/>
    <m/>
    <m/>
    <m/>
    <s v=""/>
    <s v=""/>
    <m/>
    <m/>
    <m/>
    <m/>
    <s v=""/>
    <m/>
    <m/>
    <m/>
    <m/>
    <m/>
    <s v=""/>
    <s v=""/>
    <m/>
    <m/>
    <s v=""/>
    <m/>
    <m/>
    <m/>
    <m/>
    <m/>
    <m/>
    <m/>
    <n v="1"/>
    <m/>
    <n v="1"/>
    <n v="4"/>
    <m/>
    <m/>
  </r>
  <r>
    <x v="0"/>
    <x v="6"/>
    <n v="351670520"/>
    <s v="Garça"/>
    <n v="-0.105598205544033"/>
    <n v="42838"/>
    <n v="39551"/>
    <n v="3287"/>
    <n v="77.078999999999994"/>
    <n v="92.33"/>
    <n v="0.10897829999999999"/>
    <n v="0.10487359999999998"/>
    <n v="4.1047000000000002E-3"/>
    <n v="0"/>
    <n v="4.5999999999999999E-2"/>
    <n v="0"/>
    <n v="0.06"/>
    <n v="3.6940000000000002E-3"/>
    <n v="0.11853185354166666"/>
    <n v="16"/>
    <n v="70"/>
    <n v="30"/>
    <n v="32.36"/>
    <n v="2185"/>
    <n v="315"/>
    <n v="1"/>
    <n v="0"/>
    <n v="3062.4622998272562"/>
    <n v="360.72272281619121"/>
    <n v="90.9"/>
    <n v="100"/>
    <n v="90.9"/>
    <n v="29.59"/>
    <s v=""/>
    <n v="100"/>
    <n v="10.64"/>
    <n v="4.7"/>
    <n v="12.9"/>
    <n v="4.5"/>
    <s v=""/>
    <s v=""/>
    <n v="0"/>
    <m/>
    <s v=""/>
    <n v="7.5"/>
    <n v="100"/>
    <n v="100"/>
    <n v="85.6"/>
    <n v="9.5"/>
    <n v="0"/>
    <n v="0"/>
    <n v="1"/>
    <n v="38.808133531658598"/>
    <n v="21"/>
    <n v="9"/>
    <n v="2185"/>
    <n v="2185"/>
  </r>
  <r>
    <x v="1"/>
    <x v="6"/>
    <n v="351670521"/>
    <s v="Garça"/>
    <m/>
    <m/>
    <m/>
    <m/>
    <m/>
    <m/>
    <n v="7.3722899999999994E-2"/>
    <n v="6.8690299999999996E-2"/>
    <n v="5.0325999999999991E-3"/>
    <n v="0"/>
    <n v="0"/>
    <n v="2E-3"/>
    <n v="7.0000000000000007E-2"/>
    <n v="1.0307000000000001E-3"/>
    <n v="0"/>
    <n v="15"/>
    <n v="63.33"/>
    <n v="36.67"/>
    <m/>
    <s v=""/>
    <m/>
    <m/>
    <m/>
    <s v=""/>
    <s v=""/>
    <m/>
    <m/>
    <m/>
    <m/>
    <s v=""/>
    <m/>
    <m/>
    <m/>
    <m/>
    <m/>
    <s v=""/>
    <s v=""/>
    <m/>
    <m/>
    <s v=""/>
    <m/>
    <m/>
    <m/>
    <m/>
    <m/>
    <m/>
    <m/>
    <n v="8"/>
    <m/>
    <n v="19"/>
    <n v="11"/>
    <m/>
    <m/>
  </r>
  <r>
    <x v="12"/>
    <x v="6"/>
    <n v="351680419"/>
    <s v="Gastão Vidigal"/>
    <n v="1.5931264157523799"/>
    <n v="4446"/>
    <n v="4073"/>
    <n v="373"/>
    <n v="24.588000000000001"/>
    <n v="91.61"/>
    <n v="6.2897300000000003E-2"/>
    <n v="5.4043200000000007E-2"/>
    <n v="8.8540999999999984E-3"/>
    <n v="0"/>
    <n v="8.9999999999999993E-3"/>
    <n v="0"/>
    <n v="0.05"/>
    <n v="3.581E-3"/>
    <n v="1.018411875E-2"/>
    <n v="0"/>
    <n v="33.33"/>
    <n v="66.67"/>
    <n v="2.84"/>
    <n v="219"/>
    <n v="41"/>
    <n v="1"/>
    <n v="0"/>
    <n v="9362.9149797570844"/>
    <n v="780.24291497975696"/>
    <n v="87.96"/>
    <n v="89.57"/>
    <n v="86.17"/>
    <n v="12.05"/>
    <s v=""/>
    <n v="98.2"/>
    <n v="14.98"/>
    <n v="4.8"/>
    <n v="17.399999999999999"/>
    <n v="8"/>
    <s v=""/>
    <s v=""/>
    <n v="0"/>
    <m/>
    <s v=""/>
    <n v="7.2"/>
    <n v="99"/>
    <n v="99"/>
    <n v="81.3"/>
    <n v="9.6999999999999993"/>
    <n v="0"/>
    <n v="0"/>
    <n v="5"/>
    <n v="88.37288940685221"/>
    <n v="3"/>
    <n v="6"/>
    <n v="216.81"/>
    <n v="216.81"/>
  </r>
  <r>
    <x v="7"/>
    <x v="6"/>
    <n v="351685313"/>
    <s v="Gavião Peixoto"/>
    <n v="0.55954616542459601"/>
    <n v="4496"/>
    <n v="3817"/>
    <n v="679"/>
    <n v="18.448"/>
    <n v="84.9"/>
    <n v="0.59905670000000022"/>
    <n v="0.38255850000000019"/>
    <n v="0.21649819999999997"/>
    <n v="0"/>
    <n v="1.2999999999999999E-2"/>
    <n v="1.2999999999999999E-2"/>
    <n v="0.56999999999999995"/>
    <n v="4.1513000000000001E-3"/>
    <n v="1.1640425000000001E-2"/>
    <n v="43"/>
    <n v="68.63"/>
    <n v="31.37"/>
    <n v="2.64"/>
    <n v="204"/>
    <n v="204"/>
    <n v="0"/>
    <n v="0"/>
    <n v="14028.469750889679"/>
    <n v="1402.8469750889683"/>
    <n v="99.42"/>
    <n v="100"/>
    <n v="99.42"/>
    <n v="50"/>
    <s v=""/>
    <n v="92.79"/>
    <n v="58.16"/>
    <n v="30"/>
    <n v="46.1"/>
    <n v="108.2"/>
    <s v=""/>
    <s v=""/>
    <n v="0"/>
    <m/>
    <s v=""/>
    <n v="8.5"/>
    <n v="100"/>
    <n v="0"/>
    <n v="0"/>
    <n v="1.5"/>
    <n v="0"/>
    <n v="0"/>
    <n v="1"/>
    <n v="111.67977114237667"/>
    <n v="35"/>
    <n v="16"/>
    <n v="204"/>
    <n v="0"/>
  </r>
  <r>
    <x v="16"/>
    <x v="6"/>
    <n v="351690318"/>
    <s v="General Salgado"/>
    <n v="-8.6639907382601897E-2"/>
    <n v="10683"/>
    <n v="9251"/>
    <n v="1432"/>
    <n v="21.657"/>
    <n v="86.6"/>
    <n v="0.12071179999999999"/>
    <n v="0.12018519999999999"/>
    <n v="5.265999999999999E-4"/>
    <n v="0"/>
    <n v="0"/>
    <n v="0.111"/>
    <n v="0.01"/>
    <n v="1.9089999999999998E-4"/>
    <n v="3.0928682197916668E-2"/>
    <n v="1"/>
    <n v="44.44"/>
    <n v="55.56"/>
    <n v="6.54"/>
    <n v="504"/>
    <n v="113"/>
    <n v="0"/>
    <n v="0"/>
    <n v="10774.726200505476"/>
    <n v="826.55433866891303"/>
    <n v="95.11"/>
    <n v="85.14"/>
    <n v="91.53"/>
    <n v="10.73"/>
    <s v=""/>
    <n v="100"/>
    <n v="10.64"/>
    <n v="3.4"/>
    <n v="14"/>
    <n v="0.2"/>
    <s v=""/>
    <s v=""/>
    <n v="0"/>
    <m/>
    <s v=""/>
    <n v="6.3"/>
    <n v="92"/>
    <n v="92"/>
    <n v="77.599999999999994"/>
    <n v="8.1"/>
    <n v="0"/>
    <n v="0"/>
    <n v="6"/>
    <n v="0"/>
    <n v="4"/>
    <n v="5"/>
    <n v="463.68"/>
    <n v="463.68"/>
  </r>
  <r>
    <x v="12"/>
    <x v="6"/>
    <n v="351690319"/>
    <s v="General Salgado"/>
    <m/>
    <m/>
    <m/>
    <m/>
    <m/>
    <m/>
    <n v="1.6999999999999999E-3"/>
    <n v="1.6999999999999999E-3"/>
    <n v="0"/>
    <n v="0"/>
    <n v="0"/>
    <n v="0"/>
    <n v="0"/>
    <n v="0"/>
    <n v="0"/>
    <n v="0"/>
    <n v="100"/>
    <n v="0"/>
    <m/>
    <s v=""/>
    <m/>
    <m/>
    <m/>
    <s v=""/>
    <s v=""/>
    <m/>
    <m/>
    <m/>
    <m/>
    <s v=""/>
    <m/>
    <m/>
    <m/>
    <m/>
    <m/>
    <s v=""/>
    <s v=""/>
    <m/>
    <m/>
    <s v=""/>
    <m/>
    <m/>
    <m/>
    <m/>
    <m/>
    <m/>
    <m/>
    <n v="2"/>
    <m/>
    <n v="1"/>
    <n v="0"/>
    <m/>
    <m/>
  </r>
  <r>
    <x v="0"/>
    <x v="6"/>
    <n v="351700020"/>
    <s v="Getulina"/>
    <n v="0.23374640190714199"/>
    <n v="10790"/>
    <n v="8538"/>
    <n v="2252"/>
    <n v="15.975"/>
    <n v="79.13"/>
    <n v="0.32314619999999999"/>
    <n v="0.3230131"/>
    <n v="1.3310000000000001E-4"/>
    <n v="0"/>
    <n v="0"/>
    <n v="0"/>
    <n v="0.32"/>
    <n v="1.3310000000000001E-4"/>
    <n v="2.1754213541666668E-2"/>
    <n v="5"/>
    <n v="70"/>
    <n v="30"/>
    <n v="6.1"/>
    <n v="470"/>
    <n v="56"/>
    <n v="0"/>
    <n v="0"/>
    <n v="14175.125115848008"/>
    <n v="1782.8507877664508"/>
    <n v="77.42"/>
    <n v="77.42"/>
    <n v="76.900000000000006"/>
    <m/>
    <s v=""/>
    <n v="100"/>
    <n v="16"/>
    <n v="6.7"/>
    <n v="22.9"/>
    <n v="0"/>
    <s v=""/>
    <s v=""/>
    <n v="0"/>
    <m/>
    <s v=""/>
    <n v="9.5"/>
    <n v="100"/>
    <n v="100"/>
    <n v="88.1"/>
    <n v="9.5"/>
    <n v="0"/>
    <n v="0"/>
    <n v="10"/>
    <n v="0"/>
    <n v="7"/>
    <n v="3"/>
    <n v="470"/>
    <n v="470"/>
  </r>
  <r>
    <x v="12"/>
    <x v="6"/>
    <n v="351710919"/>
    <s v="Glicério"/>
    <n v="0.36922352999191299"/>
    <n v="4643"/>
    <n v="3485"/>
    <n v="1158"/>
    <n v="16.937999999999999"/>
    <n v="75.06"/>
    <n v="0.20595399999999997"/>
    <n v="0.19799909999999998"/>
    <n v="7.9549000000000009E-3"/>
    <n v="0"/>
    <n v="2E-3"/>
    <n v="0.17699999999999999"/>
    <n v="0.01"/>
    <n v="1.2590199999999999E-2"/>
    <n v="7.9317916666666669E-3"/>
    <n v="3"/>
    <n v="34.479999999999997"/>
    <n v="65.52"/>
    <n v="2.4500000000000002"/>
    <n v="189"/>
    <n v="41"/>
    <n v="0"/>
    <n v="1"/>
    <n v="13516.39888003446"/>
    <n v="1086.7456385957357"/>
    <n v="65.599999999999994"/>
    <n v="73.650000000000006"/>
    <n v="65.22"/>
    <n v="13.74"/>
    <s v=""/>
    <n v="89.07"/>
    <n v="32.69"/>
    <n v="10.3"/>
    <n v="42.1"/>
    <n v="5"/>
    <s v=""/>
    <s v=""/>
    <n v="0"/>
    <m/>
    <s v=""/>
    <n v="9.5"/>
    <n v="97"/>
    <n v="97"/>
    <n v="78.3"/>
    <n v="8.5"/>
    <n v="0"/>
    <n v="1"/>
    <n v="6"/>
    <n v="25.214984004244524"/>
    <n v="10"/>
    <n v="19"/>
    <n v="183.33"/>
    <n v="183.33"/>
  </r>
  <r>
    <x v="2"/>
    <x v="6"/>
    <n v="351720816"/>
    <s v="Guaiçara"/>
    <n v="1.3697810514405"/>
    <n v="11195"/>
    <n v="10286"/>
    <n v="909"/>
    <n v="41.570999999999998"/>
    <n v="91.88"/>
    <n v="8.4318299999999999E-2"/>
    <n v="4.4513899999999995E-2"/>
    <n v="3.9804400000000004E-2"/>
    <n v="0"/>
    <n v="1.2999999999999999E-2"/>
    <n v="2.1999999999999999E-2"/>
    <n v="0.05"/>
    <n v="5.1849999999999997E-4"/>
    <n v="3.095929308449074E-2"/>
    <n v="1"/>
    <n v="11.11"/>
    <n v="88.89"/>
    <n v="7.32"/>
    <n v="565"/>
    <n v="62"/>
    <n v="1"/>
    <n v="0"/>
    <n v="5718.4528807503339"/>
    <n v="563.39437248771753"/>
    <n v="90.85"/>
    <n v="98.31"/>
    <n v="90.85"/>
    <n v="9.2899999999999991"/>
    <s v=""/>
    <n v="100"/>
    <n v="11.97"/>
    <n v="4.9000000000000004"/>
    <n v="9.4"/>
    <n v="19.899999999999999"/>
    <s v=""/>
    <s v=""/>
    <n v="8.9325591782045599"/>
    <m/>
    <s v=""/>
    <n v="8.6"/>
    <n v="100"/>
    <n v="100"/>
    <n v="89"/>
    <n v="9.5"/>
    <n v="0"/>
    <n v="0"/>
    <n v="4"/>
    <n v="41.990622862485303"/>
    <n v="2"/>
    <n v="16"/>
    <n v="565"/>
    <n v="565"/>
  </r>
  <r>
    <x v="0"/>
    <x v="6"/>
    <n v="351720820"/>
    <s v="Guaiçara"/>
    <m/>
    <m/>
    <m/>
    <m/>
    <m/>
    <m/>
    <n v="1.4999999999999999E-2"/>
    <n v="1.4999999999999999E-2"/>
    <n v="0"/>
    <n v="0"/>
    <n v="0"/>
    <n v="0"/>
    <n v="0.02"/>
    <n v="0"/>
    <n v="0"/>
    <n v="3"/>
    <n v="100"/>
    <n v="0"/>
    <m/>
    <s v=""/>
    <m/>
    <m/>
    <m/>
    <s v=""/>
    <s v=""/>
    <m/>
    <m/>
    <m/>
    <m/>
    <s v=""/>
    <m/>
    <m/>
    <m/>
    <m/>
    <m/>
    <s v=""/>
    <s v=""/>
    <m/>
    <m/>
    <s v=""/>
    <m/>
    <m/>
    <m/>
    <m/>
    <m/>
    <m/>
    <m/>
    <n v="0"/>
    <m/>
    <n v="4"/>
    <n v="0"/>
    <m/>
    <m/>
  </r>
  <r>
    <x v="0"/>
    <x v="6"/>
    <n v="351730720"/>
    <s v="Guaimbê"/>
    <n v="0.26212341780098602"/>
    <n v="5457"/>
    <n v="4860"/>
    <n v="597"/>
    <n v="25.094999999999999"/>
    <n v="89.06"/>
    <n v="0.1860436"/>
    <n v="0.18595680000000001"/>
    <n v="8.6800000000000009E-5"/>
    <n v="0"/>
    <n v="0"/>
    <n v="0"/>
    <n v="0.19"/>
    <n v="8.5840000000000005E-4"/>
    <n v="1.35828140625E-2"/>
    <n v="3"/>
    <n v="40"/>
    <n v="60"/>
    <n v="3.47"/>
    <n v="268"/>
    <n v="89"/>
    <n v="0"/>
    <n v="0"/>
    <n v="9593.1390874106655"/>
    <n v="1213.5898845519514"/>
    <n v="95.58"/>
    <m/>
    <n v="95.58"/>
    <n v="3.45"/>
    <s v=""/>
    <n v="95.58"/>
    <n v="26.96"/>
    <n v="11.2"/>
    <n v="38.700000000000003"/>
    <n v="0"/>
    <s v=""/>
    <s v=""/>
    <n v="0"/>
    <m/>
    <s v=""/>
    <n v="8.1999999999999993"/>
    <n v="99"/>
    <n v="98.01"/>
    <n v="66.8"/>
    <n v="7.3"/>
    <n v="0"/>
    <n v="0"/>
    <n v="5"/>
    <n v="0"/>
    <n v="2"/>
    <n v="3"/>
    <n v="265.32"/>
    <n v="262.66680000000002"/>
  </r>
  <r>
    <x v="11"/>
    <x v="6"/>
    <n v="35174068"/>
    <s v="Guaíra"/>
    <n v="0.64228327280249098"/>
    <n v="38135"/>
    <n v="36877"/>
    <n v="1258"/>
    <n v="30.297999999999998"/>
    <n v="96.7"/>
    <n v="0.61487570000000003"/>
    <n v="0.40652670000000007"/>
    <n v="0.2083489999999999"/>
    <n v="0.72"/>
    <n v="0.17499999999999999"/>
    <n v="0.20399999999999999"/>
    <n v="0.23"/>
    <n v="5.4301999999999987E-3"/>
    <n v="0.1160822337962963"/>
    <n v="19"/>
    <n v="39.39"/>
    <n v="60.61"/>
    <n v="30.52"/>
    <n v="2060"/>
    <n v="836"/>
    <n v="7"/>
    <n v="0"/>
    <n v="14157.501507801233"/>
    <n v="1686.9920020978104"/>
    <n v="100"/>
    <m/>
    <n v="100"/>
    <n v="34.33"/>
    <s v=""/>
    <n v="100"/>
    <n v="22.58"/>
    <n v="7.6"/>
    <n v="27.1"/>
    <n v="14.4"/>
    <s v=""/>
    <s v=""/>
    <n v="0"/>
    <m/>
    <s v=""/>
    <n v="7.1"/>
    <n v="100"/>
    <n v="100"/>
    <n v="59.4"/>
    <n v="7.1"/>
    <n v="2"/>
    <n v="0"/>
    <n v="6"/>
    <n v="150.75519679186559"/>
    <n v="26"/>
    <n v="40"/>
    <n v="2060"/>
    <n v="2060"/>
  </r>
  <r>
    <x v="9"/>
    <x v="6"/>
    <n v="351740612"/>
    <s v="Guaíra"/>
    <m/>
    <m/>
    <m/>
    <m/>
    <m/>
    <m/>
    <n v="0.69038989999999967"/>
    <n v="0.60552069999999969"/>
    <n v="8.4869200000000006E-2"/>
    <n v="0.52"/>
    <n v="0"/>
    <n v="0"/>
    <n v="0.69"/>
    <n v="2.2980000000000006E-4"/>
    <n v="0"/>
    <n v="18"/>
    <n v="74.510000000000005"/>
    <n v="25.49"/>
    <m/>
    <s v=""/>
    <m/>
    <m/>
    <m/>
    <s v=""/>
    <s v=""/>
    <m/>
    <m/>
    <m/>
    <m/>
    <s v=""/>
    <m/>
    <m/>
    <m/>
    <m/>
    <m/>
    <s v=""/>
    <s v=""/>
    <m/>
    <m/>
    <s v=""/>
    <m/>
    <m/>
    <m/>
    <m/>
    <m/>
    <m/>
    <m/>
    <n v="0"/>
    <m/>
    <n v="38"/>
    <n v="13"/>
    <m/>
    <m/>
  </r>
  <r>
    <x v="10"/>
    <x v="6"/>
    <n v="351750515"/>
    <s v="Guapiaçu"/>
    <n v="2.1100041273105901"/>
    <n v="19146"/>
    <n v="17150"/>
    <n v="1996"/>
    <n v="58.905000000000001"/>
    <n v="89.57"/>
    <n v="0.19878619999999994"/>
    <n v="5.70699E-2"/>
    <n v="0.14171629999999993"/>
    <n v="0"/>
    <n v="5.3999999999999999E-2"/>
    <n v="4.2999999999999997E-2"/>
    <n v="0.08"/>
    <n v="1.7880800000000002E-2"/>
    <n v="5.1548721423611103E-2"/>
    <n v="4"/>
    <n v="17.809999999999999"/>
    <n v="82.19"/>
    <n v="12.21"/>
    <n v="942"/>
    <n v="154"/>
    <n v="2"/>
    <n v="0"/>
    <n v="4150.7740520213101"/>
    <n v="444.72579128799748"/>
    <n v="88.45"/>
    <n v="88.45"/>
    <n v="81.099999999999994"/>
    <n v="15.01"/>
    <s v=""/>
    <n v="100"/>
    <n v="24.54"/>
    <n v="7.9"/>
    <n v="10.6"/>
    <n v="52.5"/>
    <s v=""/>
    <s v=""/>
    <n v="0"/>
    <m/>
    <s v=""/>
    <n v="10"/>
    <n v="90"/>
    <n v="90"/>
    <n v="83.7"/>
    <n v="9.8000000000000007"/>
    <n v="0"/>
    <n v="0"/>
    <n v="17"/>
    <n v="104.75526552103022"/>
    <n v="13"/>
    <n v="60"/>
    <n v="847.8"/>
    <n v="847.8"/>
  </r>
  <r>
    <x v="14"/>
    <x v="6"/>
    <n v="351760414"/>
    <s v="Guapiara"/>
    <n v="-0.80779950900039499"/>
    <n v="17754"/>
    <n v="7276"/>
    <n v="10478"/>
    <n v="43.555"/>
    <n v="40.98"/>
    <n v="5.2076799999999562E-2"/>
    <n v="4.4141599999999559E-2"/>
    <n v="7.9351999999999999E-3"/>
    <n v="0"/>
    <n v="3.1E-2"/>
    <n v="0"/>
    <n v="0.02"/>
    <n v="5.2439999999999995E-4"/>
    <n v="2.56739484375E-2"/>
    <n v="12"/>
    <n v="98.51"/>
    <n v="1.49"/>
    <n v="5.0599999999999996"/>
    <n v="391"/>
    <n v="181"/>
    <n v="2"/>
    <n v="1"/>
    <n v="8028.7664751605271"/>
    <n v="941.42615748563708"/>
    <n v="55.53"/>
    <n v="83.32"/>
    <n v="35.36"/>
    <n v="47.87"/>
    <s v=""/>
    <n v="100"/>
    <n v="2.58"/>
    <n v="1.2"/>
    <n v="3"/>
    <n v="1.5"/>
    <s v=""/>
    <s v=""/>
    <n v="0"/>
    <m/>
    <s v=""/>
    <n v="5.9"/>
    <n v="72"/>
    <n v="57.6"/>
    <n v="53.7"/>
    <n v="6.1"/>
    <n v="0"/>
    <n v="1"/>
    <n v="10"/>
    <n v="120.744964785863"/>
    <n v="330"/>
    <n v="5"/>
    <n v="281.52"/>
    <n v="225.21600000000001"/>
  </r>
  <r>
    <x v="11"/>
    <x v="6"/>
    <n v="35177038"/>
    <s v="Guará"/>
    <n v="0.47598688164400799"/>
    <n v="20226"/>
    <n v="19662"/>
    <n v="564"/>
    <n v="55.777000000000001"/>
    <n v="97.21"/>
    <n v="0.13997309999999996"/>
    <n v="3.3424099999999998E-2"/>
    <n v="0.10654899999999998"/>
    <n v="0"/>
    <n v="8.7999999999999995E-2"/>
    <n v="1.2999999999999999E-2"/>
    <n v="0.03"/>
    <n v="7.5096999999999994E-3"/>
    <n v="5.9597407222222225E-2"/>
    <n v="1"/>
    <n v="28.13"/>
    <n v="71.88"/>
    <n v="14.11"/>
    <n v="1088"/>
    <n v="196"/>
    <n v="4"/>
    <n v="1"/>
    <n v="9121.2103233461876"/>
    <n v="1107.0186888163751"/>
    <n v="96.8"/>
    <n v="100"/>
    <n v="96.8"/>
    <n v="41.51"/>
    <s v=""/>
    <n v="100"/>
    <n v="7.65"/>
    <n v="2.4"/>
    <n v="3"/>
    <n v="15"/>
    <s v=""/>
    <s v=""/>
    <n v="0"/>
    <m/>
    <s v=""/>
    <n v="10"/>
    <n v="100"/>
    <n v="100"/>
    <n v="82"/>
    <n v="10"/>
    <n v="1"/>
    <n v="1"/>
    <n v="6"/>
    <n v="147.657430250065"/>
    <n v="9"/>
    <n v="23"/>
    <n v="1088"/>
    <n v="1088"/>
  </r>
  <r>
    <x v="12"/>
    <x v="6"/>
    <n v="351780219"/>
    <s v="Guaraçaí"/>
    <n v="-0.38848803257914799"/>
    <n v="8440"/>
    <n v="6773"/>
    <n v="1667"/>
    <n v="14.849"/>
    <n v="80.25"/>
    <n v="2.194999999999999E-3"/>
    <n v="0"/>
    <n v="2.194999999999999E-3"/>
    <n v="0"/>
    <n v="0"/>
    <n v="1E-3"/>
    <n v="0"/>
    <n v="1.4716000000000004E-3"/>
    <n v="1.7523989583333337E-2"/>
    <n v="0"/>
    <n v="0"/>
    <n v="100"/>
    <n v="4.72"/>
    <n v="364"/>
    <n v="117"/>
    <n v="1"/>
    <n v="0"/>
    <n v="15469.080568720377"/>
    <n v="1569.3270142180093"/>
    <n v="79.73"/>
    <n v="99.36"/>
    <n v="78.13"/>
    <n v="22.01"/>
    <s v=""/>
    <n v="98.59"/>
    <n v="0.15"/>
    <n v="0.1"/>
    <n v="0"/>
    <n v="0.5"/>
    <s v=""/>
    <s v=""/>
    <n v="0"/>
    <m/>
    <s v=""/>
    <n v="8.6999999999999993"/>
    <n v="100"/>
    <n v="100"/>
    <n v="67.900000000000006"/>
    <n v="7.6"/>
    <n v="0"/>
    <n v="0"/>
    <n v="2"/>
    <n v="0"/>
    <n v="0"/>
    <n v="13"/>
    <n v="364"/>
    <n v="364"/>
  </r>
  <r>
    <x v="0"/>
    <x v="6"/>
    <n v="351780220"/>
    <s v="Guaraçaí"/>
    <m/>
    <m/>
    <m/>
    <m/>
    <m/>
    <m/>
    <n v="0"/>
    <n v="0"/>
    <n v="0"/>
    <n v="0"/>
    <n v="0"/>
    <n v="0"/>
    <n v="0"/>
    <n v="0"/>
    <n v="0"/>
    <n v="2"/>
    <n v="0"/>
    <n v="0"/>
    <m/>
    <s v=""/>
    <m/>
    <m/>
    <m/>
    <s v=""/>
    <s v=""/>
    <m/>
    <m/>
    <m/>
    <m/>
    <s v=""/>
    <m/>
    <m/>
    <m/>
    <m/>
    <m/>
    <s v=""/>
    <s v=""/>
    <m/>
    <m/>
    <s v=""/>
    <m/>
    <m/>
    <m/>
    <m/>
    <m/>
    <m/>
    <m/>
    <n v="5"/>
    <m/>
    <n v="0"/>
    <n v="0"/>
    <m/>
    <m/>
  </r>
  <r>
    <x v="9"/>
    <x v="6"/>
    <n v="351790112"/>
    <s v="Guaraci"/>
    <n v="1.1705568238714199"/>
    <n v="10386"/>
    <n v="9461"/>
    <n v="925"/>
    <n v="16.257999999999999"/>
    <n v="91.09"/>
    <n v="0.19874040000000004"/>
    <n v="0.17019840000000003"/>
    <n v="2.8542000000000001E-2"/>
    <n v="0.27"/>
    <n v="0"/>
    <n v="0"/>
    <n v="0.19"/>
    <n v="8.8773000000000012E-3"/>
    <n v="2.5256371874999999E-2"/>
    <n v="2"/>
    <n v="54.17"/>
    <n v="45.83"/>
    <n v="6.69"/>
    <n v="516"/>
    <n v="459"/>
    <n v="0"/>
    <n v="0"/>
    <n v="23137.331022530328"/>
    <n v="2702.3916811091849"/>
    <n v="93.38"/>
    <n v="99.07"/>
    <n v="93.38"/>
    <n v="8.73"/>
    <s v=""/>
    <n v="95.71"/>
    <n v="7.23"/>
    <n v="2.6"/>
    <n v="9.1999999999999993"/>
    <n v="3.2"/>
    <s v=""/>
    <s v=""/>
    <n v="0"/>
    <m/>
    <s v=""/>
    <n v="7.7"/>
    <n v="100"/>
    <n v="100"/>
    <n v="11"/>
    <n v="4.2"/>
    <n v="0"/>
    <n v="0"/>
    <n v="0"/>
    <n v="0"/>
    <n v="13"/>
    <n v="11"/>
    <n v="516"/>
    <n v="516"/>
  </r>
  <r>
    <x v="10"/>
    <x v="6"/>
    <n v="351800815"/>
    <s v="Guarani d'Oeste"/>
    <n v="-0.172531768849671"/>
    <n v="1952"/>
    <n v="1730"/>
    <n v="222"/>
    <n v="23.091999999999999"/>
    <n v="88.63"/>
    <n v="2.6451800000000001E-2"/>
    <n v="2.59098E-2"/>
    <n v="5.4200000000000006E-4"/>
    <n v="0"/>
    <n v="0"/>
    <n v="0"/>
    <n v="0.03"/>
    <n v="1.562E-4"/>
    <n v="4.7137750000000008E-3"/>
    <n v="1"/>
    <n v="62.5"/>
    <n v="37.5"/>
    <n v="1.25"/>
    <n v="96"/>
    <n v="25"/>
    <n v="0"/>
    <n v="0"/>
    <n v="10662.786885245901"/>
    <n v="1130.9016393442621"/>
    <n v="92.73"/>
    <n v="100"/>
    <n v="90.45"/>
    <n v="15.05"/>
    <s v=""/>
    <n v="100"/>
    <n v="12.6"/>
    <n v="4"/>
    <n v="18.5"/>
    <n v="0.8"/>
    <s v=""/>
    <s v=""/>
    <n v="0"/>
    <m/>
    <s v=""/>
    <n v="10"/>
    <n v="95"/>
    <n v="95"/>
    <n v="74"/>
    <n v="8.1999999999999993"/>
    <n v="0"/>
    <n v="0"/>
    <n v="1"/>
    <n v="0"/>
    <n v="5"/>
    <n v="3"/>
    <n v="91.2"/>
    <n v="91.2"/>
  </r>
  <r>
    <x v="2"/>
    <x v="6"/>
    <n v="351810716"/>
    <s v="Guarantã"/>
    <n v="9.22234508484054E-2"/>
    <n v="6430"/>
    <n v="5647"/>
    <n v="783"/>
    <n v="13.923999999999999"/>
    <n v="87.82"/>
    <n v="5.6443199999999999E-2"/>
    <n v="2.1524300000000003E-2"/>
    <n v="3.4918899999999996E-2"/>
    <n v="0"/>
    <n v="2.7E-2"/>
    <n v="8.0000000000000002E-3"/>
    <n v="0.02"/>
    <n v="4.1669999999999999E-4"/>
    <n v="1.4204606770833334E-2"/>
    <n v="1"/>
    <n v="31.58"/>
    <n v="68.42"/>
    <n v="3.96"/>
    <n v="306"/>
    <n v="156"/>
    <n v="0"/>
    <n v="0"/>
    <n v="16675.334370139968"/>
    <n v="1765.6236391912903"/>
    <n v="84.83"/>
    <n v="100"/>
    <n v="85.29"/>
    <n v="0"/>
    <s v=""/>
    <n v="98.89"/>
    <n v="4.03"/>
    <n v="1.7"/>
    <n v="2.1"/>
    <n v="9.6999999999999993"/>
    <s v=""/>
    <s v=""/>
    <n v="0"/>
    <m/>
    <s v=""/>
    <n v="7.8"/>
    <n v="100"/>
    <n v="100"/>
    <n v="49"/>
    <n v="6.2"/>
    <n v="0"/>
    <n v="0"/>
    <n v="5"/>
    <n v="190.07917949154185"/>
    <n v="6"/>
    <n v="13"/>
    <n v="306"/>
    <n v="306"/>
  </r>
  <r>
    <x v="0"/>
    <x v="6"/>
    <n v="351810720"/>
    <s v="Guarantã"/>
    <m/>
    <m/>
    <m/>
    <m/>
    <m/>
    <m/>
    <n v="0"/>
    <n v="0"/>
    <n v="0"/>
    <n v="0"/>
    <n v="0"/>
    <n v="0"/>
    <n v="0"/>
    <n v="0"/>
    <n v="0"/>
    <n v="0"/>
    <n v="0"/>
    <n v="0"/>
    <m/>
    <s v=""/>
    <m/>
    <m/>
    <m/>
    <s v=""/>
    <s v=""/>
    <m/>
    <m/>
    <m/>
    <m/>
    <s v=""/>
    <m/>
    <m/>
    <m/>
    <m/>
    <m/>
    <s v=""/>
    <s v=""/>
    <m/>
    <m/>
    <s v=""/>
    <m/>
    <m/>
    <m/>
    <m/>
    <m/>
    <m/>
    <m/>
    <n v="0"/>
    <m/>
    <n v="0"/>
    <n v="0"/>
    <m/>
    <m/>
  </r>
  <r>
    <x v="12"/>
    <x v="6"/>
    <n v="351820619"/>
    <s v="Guararapes"/>
    <n v="0.555793802807658"/>
    <n v="31270"/>
    <n v="29141"/>
    <n v="2129"/>
    <n v="32.689"/>
    <n v="93.19"/>
    <n v="0.152584"/>
    <n v="0.13505590000000001"/>
    <n v="1.7528099999999991E-2"/>
    <n v="0"/>
    <n v="0"/>
    <n v="3.6999999999999998E-2"/>
    <n v="0.12"/>
    <n v="5.8560000000000003E-4"/>
    <n v="8.8093996006944439E-2"/>
    <n v="6"/>
    <n v="30.43"/>
    <n v="69.569999999999993"/>
    <n v="23.83"/>
    <n v="1609"/>
    <n v="419"/>
    <n v="5"/>
    <n v="0"/>
    <n v="7089.8010873041258"/>
    <n v="685.78445794691413"/>
    <n v="92.55"/>
    <n v="92.55"/>
    <n v="92.55"/>
    <n v="36.81"/>
    <s v=""/>
    <n v="100"/>
    <n v="9.4600000000000009"/>
    <n v="3.4"/>
    <n v="12"/>
    <n v="2.8"/>
    <s v=""/>
    <s v=""/>
    <n v="0"/>
    <m/>
    <s v=""/>
    <n v="8.9"/>
    <n v="100"/>
    <n v="100"/>
    <n v="74"/>
    <n v="8"/>
    <n v="0"/>
    <n v="0"/>
    <n v="4"/>
    <n v="0"/>
    <n v="7"/>
    <n v="16"/>
    <n v="1609"/>
    <n v="1609"/>
  </r>
  <r>
    <x v="0"/>
    <x v="6"/>
    <n v="351820620"/>
    <s v="Guararapes"/>
    <m/>
    <m/>
    <m/>
    <m/>
    <m/>
    <m/>
    <n v="8.3064900000000011E-2"/>
    <n v="8.1378600000000009E-2"/>
    <n v="1.6863000000000002E-3"/>
    <n v="0"/>
    <n v="0"/>
    <n v="8.1000000000000003E-2"/>
    <n v="0"/>
    <n v="1.6666000000000001E-3"/>
    <n v="0"/>
    <n v="5"/>
    <n v="50"/>
    <n v="50"/>
    <m/>
    <s v=""/>
    <m/>
    <m/>
    <m/>
    <s v=""/>
    <s v=""/>
    <m/>
    <m/>
    <m/>
    <m/>
    <s v=""/>
    <m/>
    <m/>
    <m/>
    <m/>
    <m/>
    <s v=""/>
    <s v=""/>
    <m/>
    <m/>
    <s v=""/>
    <m/>
    <m/>
    <m/>
    <m/>
    <m/>
    <m/>
    <m/>
    <n v="2"/>
    <m/>
    <n v="3"/>
    <n v="3"/>
    <m/>
    <m/>
  </r>
  <r>
    <x v="15"/>
    <x v="6"/>
    <n v="35183052"/>
    <s v="Guararema"/>
    <n v="1.45760559116259"/>
    <n v="27248"/>
    <n v="23448"/>
    <n v="3800"/>
    <n v="100.732"/>
    <n v="86.05"/>
    <n v="5.7215300000000004E-2"/>
    <n v="4.2662399999999996E-2"/>
    <n v="1.4552900000000006E-2"/>
    <n v="0.19"/>
    <n v="0"/>
    <n v="2.3E-2"/>
    <n v="0.02"/>
    <n v="1.1297100000000004E-2"/>
    <n v="7.0078040018518528E-2"/>
    <n v="21"/>
    <n v="39.44"/>
    <n v="60.56"/>
    <n v="16.88"/>
    <n v="1302"/>
    <n v="286"/>
    <n v="2"/>
    <n v="0"/>
    <n v="4617.9036993540813"/>
    <n v="474.52143276570752"/>
    <n v="84.49"/>
    <n v="100"/>
    <n v="43.03"/>
    <n v="28.38"/>
    <s v=""/>
    <n v="98.18"/>
    <n v="3.31"/>
    <n v="1.4"/>
    <n v="3.2"/>
    <n v="3.5"/>
    <s v=""/>
    <s v=""/>
    <n v="0"/>
    <m/>
    <s v=""/>
    <n v="10"/>
    <n v="87"/>
    <n v="86.13"/>
    <n v="78"/>
    <n v="8.4"/>
    <n v="0"/>
    <n v="0"/>
    <n v="157"/>
    <n v="0"/>
    <n v="28"/>
    <n v="43"/>
    <n v="1132.74"/>
    <n v="1121.4126000000001"/>
  </r>
  <r>
    <x v="15"/>
    <x v="6"/>
    <n v="35184042"/>
    <s v="Guaratinguetá"/>
    <n v="0.63551645083614905"/>
    <n v="114750"/>
    <n v="109364"/>
    <n v="5386"/>
    <n v="152.70699999999999"/>
    <n v="95.31"/>
    <n v="1.1041215000000009"/>
    <n v="1.053896600000001"/>
    <n v="5.0224899999999996E-2"/>
    <n v="0.17"/>
    <n v="0.68"/>
    <n v="3.3000000000000002E-2"/>
    <n v="0.39"/>
    <n v="5.1137999999999999E-3"/>
    <n v="0.39976562500000001"/>
    <n v="17"/>
    <n v="61.54"/>
    <n v="38.46"/>
    <n v="101.49"/>
    <n v="6090"/>
    <n v="5205"/>
    <n v="17"/>
    <n v="0"/>
    <n v="3083.52"/>
    <n v="310.55058823529419"/>
    <n v="100"/>
    <n v="100"/>
    <n v="91.44"/>
    <n v="58.77"/>
    <s v=""/>
    <n v="99.4"/>
    <n v="22.72"/>
    <n v="9.8000000000000007"/>
    <n v="28.3"/>
    <n v="4.4000000000000004"/>
    <s v=""/>
    <s v=""/>
    <n v="0"/>
    <m/>
    <s v=""/>
    <n v="9.6"/>
    <n v="90"/>
    <n v="16.2"/>
    <n v="14.5"/>
    <n v="2.8"/>
    <n v="0"/>
    <n v="0"/>
    <n v="60"/>
    <n v="170.09966777408638"/>
    <n v="48"/>
    <n v="30"/>
    <n v="5481"/>
    <n v="986.58"/>
  </r>
  <r>
    <x v="8"/>
    <x v="6"/>
    <n v="351850310"/>
    <s v="Guareí"/>
    <m/>
    <m/>
    <m/>
    <m/>
    <m/>
    <m/>
    <n v="0"/>
    <n v="0"/>
    <n v="0"/>
    <n v="0"/>
    <n v="0"/>
    <n v="0"/>
    <n v="0"/>
    <n v="0"/>
    <n v="0"/>
    <n v="0"/>
    <n v="0"/>
    <n v="0"/>
    <m/>
    <s v=""/>
    <m/>
    <m/>
    <m/>
    <s v=""/>
    <s v=""/>
    <m/>
    <m/>
    <m/>
    <m/>
    <s v=""/>
    <m/>
    <m/>
    <m/>
    <m/>
    <m/>
    <s v=""/>
    <s v=""/>
    <m/>
    <m/>
    <s v=""/>
    <m/>
    <m/>
    <m/>
    <m/>
    <m/>
    <m/>
    <m/>
    <n v="0"/>
    <m/>
    <n v="0"/>
    <n v="0"/>
    <m/>
    <m/>
  </r>
  <r>
    <x v="14"/>
    <x v="6"/>
    <n v="351850314"/>
    <s v="Guareí"/>
    <n v="2.3508647445005502"/>
    <n v="15033"/>
    <n v="8683"/>
    <n v="6350"/>
    <n v="26.547999999999998"/>
    <n v="57.76"/>
    <n v="5.9342899999999997E-2"/>
    <n v="5.1938999999999999E-2"/>
    <n v="7.403899999999998E-3"/>
    <n v="0"/>
    <n v="5.3999999999999999E-2"/>
    <n v="4.0000000000000001E-3"/>
    <n v="0"/>
    <n v="6.134999999999999E-4"/>
    <n v="3.2709372097222224E-2"/>
    <n v="2"/>
    <n v="36.36"/>
    <n v="63.64"/>
    <n v="6.68"/>
    <n v="515"/>
    <n v="264"/>
    <n v="5"/>
    <n v="0"/>
    <n v="13111.155457992416"/>
    <n v="1552.3608062263017"/>
    <n v="71.48"/>
    <n v="100"/>
    <n v="42.46"/>
    <n v="27.93"/>
    <s v=""/>
    <n v="100"/>
    <n v="2.13"/>
    <n v="0.9"/>
    <n v="2.5"/>
    <n v="1"/>
    <s v=""/>
    <s v=""/>
    <n v="0"/>
    <m/>
    <s v=""/>
    <n v="9.1"/>
    <n v="75"/>
    <n v="75"/>
    <n v="48.7"/>
    <n v="6.1"/>
    <n v="0"/>
    <n v="0"/>
    <n v="7"/>
    <n v="165.09029839978444"/>
    <n v="4"/>
    <n v="7"/>
    <n v="386.25"/>
    <n v="386.25"/>
  </r>
  <r>
    <x v="3"/>
    <x v="6"/>
    <n v="35186029"/>
    <s v="Guariba"/>
    <n v="1.20085691046472"/>
    <n v="36962"/>
    <n v="36275"/>
    <n v="687"/>
    <n v="136.66900000000001"/>
    <n v="98.14"/>
    <n v="0"/>
    <n v="0"/>
    <n v="0"/>
    <n v="0.01"/>
    <n v="0"/>
    <n v="0"/>
    <n v="0"/>
    <n v="0"/>
    <n v="0.1099463780462963"/>
    <n v="3"/>
    <n v="0"/>
    <n v="0"/>
    <n v="29.87"/>
    <n v="2016"/>
    <n v="262"/>
    <n v="1"/>
    <n v="0"/>
    <n v="3097.1181213137816"/>
    <n v="366.87625128510365"/>
    <n v="97.72"/>
    <n v="97.92"/>
    <n v="97.88"/>
    <n v="21.01"/>
    <s v=""/>
    <n v="99.8"/>
    <n v="0"/>
    <n v="0"/>
    <n v="0"/>
    <n v="0"/>
    <s v=""/>
    <s v=""/>
    <n v="0"/>
    <m/>
    <s v=""/>
    <n v="9.6"/>
    <n v="100"/>
    <n v="100"/>
    <n v="87"/>
    <n v="10"/>
    <n v="0"/>
    <n v="0"/>
    <n v="9"/>
    <n v="0"/>
    <n v="0"/>
    <n v="0"/>
    <n v="2016"/>
    <n v="2016"/>
  </r>
  <r>
    <x v="19"/>
    <x v="6"/>
    <n v="35187017"/>
    <s v="Guarujá"/>
    <n v="0.88213113841897295"/>
    <n v="300761"/>
    <n v="300703"/>
    <n v="58"/>
    <n v="2109.2710000000002"/>
    <n v="99.98"/>
    <n v="2.2024800000000011E-2"/>
    <n v="2.050600000000001E-2"/>
    <n v="1.518799999999999E-3"/>
    <n v="0"/>
    <n v="0"/>
    <n v="0"/>
    <n v="0"/>
    <n v="2.1554900000000012E-2"/>
    <n v="0.91272991941087966"/>
    <n v="6"/>
    <n v="61.11"/>
    <n v="38.89"/>
    <n v="278.04000000000002"/>
    <n v="16682"/>
    <n v="16496"/>
    <n v="29"/>
    <n v="5"/>
    <n v="838.83216241467483"/>
    <n v="106.95110070787106"/>
    <n v="87.11"/>
    <n v="99.98"/>
    <n v="65.099999999999994"/>
    <n v="49.42"/>
    <s v=""/>
    <n v="87.13"/>
    <n v="0.74"/>
    <n v="0.3"/>
    <n v="1"/>
    <n v="0.1"/>
    <s v=""/>
    <s v=""/>
    <n v="0.33248991724325999"/>
    <m/>
    <s v=""/>
    <n v="9.5"/>
    <n v="62"/>
    <n v="14.88"/>
    <n v="1.1000000000000001"/>
    <n v="1.9"/>
    <n v="5"/>
    <n v="5"/>
    <n v="20"/>
    <n v="0"/>
    <n v="22"/>
    <n v="14"/>
    <n v="10342.84"/>
    <n v="2482.2815999999998"/>
  </r>
  <r>
    <x v="15"/>
    <x v="6"/>
    <n v="35188002"/>
    <s v="Guarulhos"/>
    <m/>
    <m/>
    <m/>
    <m/>
    <m/>
    <m/>
    <n v="7.9166600000000004E-2"/>
    <n v="7.9166600000000004E-2"/>
    <n v="0"/>
    <n v="0"/>
    <n v="0"/>
    <n v="7.9000000000000001E-2"/>
    <n v="0"/>
    <n v="0"/>
    <n v="0"/>
    <n v="0"/>
    <n v="100"/>
    <n v="0"/>
    <m/>
    <s v=""/>
    <m/>
    <m/>
    <m/>
    <s v=""/>
    <s v=""/>
    <m/>
    <m/>
    <m/>
    <m/>
    <s v=""/>
    <m/>
    <m/>
    <m/>
    <m/>
    <m/>
    <s v=""/>
    <s v=""/>
    <m/>
    <m/>
    <s v=""/>
    <m/>
    <m/>
    <m/>
    <m/>
    <m/>
    <m/>
    <m/>
    <n v="0"/>
    <m/>
    <n v="2"/>
    <n v="0"/>
    <m/>
    <m/>
  </r>
  <r>
    <x v="18"/>
    <x v="6"/>
    <n v="35188006"/>
    <s v="Guarulhos"/>
    <n v="1.1824970301237401"/>
    <n v="1274528"/>
    <n v="1274528"/>
    <n v="0"/>
    <n v="4007.8240000000001"/>
    <n v="100"/>
    <n v="0.57177409999999951"/>
    <n v="9.4089099999999995E-2"/>
    <n v="0.47768499999999947"/>
    <n v="0"/>
    <n v="0.16400000000000001"/>
    <n v="0.26700000000000002"/>
    <n v="0"/>
    <n v="0.14057289999999992"/>
    <n v="5.1744671432962956"/>
    <n v="15"/>
    <n v="10.67"/>
    <n v="89.33"/>
    <n v="1443.42"/>
    <n v="70859"/>
    <n v="70074"/>
    <n v="111"/>
    <n v="4"/>
    <n v="115.55110597805619"/>
    <n v="15.340832057043865"/>
    <n v="99.37"/>
    <n v="100"/>
    <n v="85.96"/>
    <n v="28.3"/>
    <s v=""/>
    <n v="99.37"/>
    <n v="36.369999999999997"/>
    <n v="13.9"/>
    <n v="14.8"/>
    <n v="77"/>
    <s v=""/>
    <s v=""/>
    <n v="7.8460418288181996E-2"/>
    <m/>
    <s v=""/>
    <n v="9.6"/>
    <n v="84"/>
    <n v="1.1592"/>
    <n v="1.1000000000000001"/>
    <n v="1.8"/>
    <n v="8"/>
    <n v="4"/>
    <n v="434"/>
    <n v="3.1694084716040334"/>
    <n v="27"/>
    <n v="226"/>
    <n v="59521.56"/>
    <n v="821.39752799999997"/>
  </r>
  <r>
    <x v="3"/>
    <x v="6"/>
    <n v="35188599"/>
    <s v="Guatapará"/>
    <n v="0.78171064645815602"/>
    <n v="7155"/>
    <n v="5467"/>
    <n v="1688"/>
    <n v="17.34"/>
    <n v="76.41"/>
    <n v="9.2896999999999993E-2"/>
    <n v="9.19069E-2"/>
    <n v="9.9009999999999983E-4"/>
    <n v="0.01"/>
    <n v="0"/>
    <n v="0"/>
    <n v="0.09"/>
    <n v="8.4249999999999993E-4"/>
    <n v="1.7553972656249996E-2"/>
    <n v="1"/>
    <n v="50"/>
    <n v="50"/>
    <n v="3.8"/>
    <n v="293"/>
    <n v="237"/>
    <n v="1"/>
    <n v="0"/>
    <n v="24770.415094339623"/>
    <n v="2953.0566037735839"/>
    <n v="94.21"/>
    <n v="100"/>
    <n v="94.21"/>
    <n v="50"/>
    <s v=""/>
    <n v="94.22"/>
    <n v="4.58"/>
    <n v="1.7"/>
    <n v="6.8"/>
    <n v="0.1"/>
    <s v=""/>
    <s v=""/>
    <n v="0"/>
    <m/>
    <s v=""/>
    <n v="10"/>
    <n v="100"/>
    <n v="30"/>
    <n v="19.100000000000001"/>
    <n v="3.7"/>
    <n v="0"/>
    <n v="0"/>
    <n v="1"/>
    <n v="0"/>
    <n v="10"/>
    <n v="10"/>
    <n v="293"/>
    <n v="87.9"/>
  </r>
  <r>
    <x v="16"/>
    <x v="6"/>
    <n v="351890918"/>
    <s v="Guzolândia"/>
    <n v="0.86679841336010399"/>
    <n v="4898"/>
    <n v="4240"/>
    <n v="658"/>
    <n v="19.309000000000001"/>
    <n v="86.57"/>
    <n v="1.3889999999999999E-4"/>
    <n v="0"/>
    <n v="1.3889999999999999E-4"/>
    <n v="0"/>
    <n v="0"/>
    <n v="0"/>
    <n v="0"/>
    <n v="0"/>
    <n v="1.1178664583333334E-2"/>
    <n v="0"/>
    <n v="0"/>
    <n v="100"/>
    <n v="3"/>
    <n v="231"/>
    <n v="29"/>
    <n v="0"/>
    <n v="0"/>
    <n v="11911.310739077175"/>
    <n v="965.78195181706803"/>
    <n v="87.64"/>
    <n v="100"/>
    <n v="86.32"/>
    <n v="13.35"/>
    <s v=""/>
    <n v="100"/>
    <n v="0.02"/>
    <n v="0"/>
    <n v="0"/>
    <n v="0.1"/>
    <s v=""/>
    <s v=""/>
    <n v="0"/>
    <m/>
    <s v=""/>
    <n v="10"/>
    <n v="97"/>
    <n v="97"/>
    <n v="87.4"/>
    <n v="9.5"/>
    <n v="0"/>
    <n v="0"/>
    <n v="0"/>
    <n v="0"/>
    <n v="0"/>
    <n v="1"/>
    <n v="224.07"/>
    <n v="224.07"/>
  </r>
  <r>
    <x v="12"/>
    <x v="6"/>
    <n v="351890919"/>
    <s v="Guzolândia"/>
    <m/>
    <m/>
    <m/>
    <m/>
    <m/>
    <m/>
    <n v="0"/>
    <n v="0"/>
    <n v="0"/>
    <n v="0"/>
    <n v="0"/>
    <n v="0"/>
    <n v="0"/>
    <n v="0"/>
    <n v="0"/>
    <n v="0"/>
    <n v="0"/>
    <n v="0"/>
    <m/>
    <s v=""/>
    <m/>
    <m/>
    <m/>
    <s v=""/>
    <s v=""/>
    <m/>
    <m/>
    <m/>
    <m/>
    <s v=""/>
    <m/>
    <m/>
    <m/>
    <m/>
    <m/>
    <s v=""/>
    <s v=""/>
    <m/>
    <m/>
    <s v=""/>
    <m/>
    <m/>
    <m/>
    <m/>
    <m/>
    <m/>
    <m/>
    <n v="1"/>
    <m/>
    <n v="0"/>
    <n v="0"/>
    <m/>
    <m/>
  </r>
  <r>
    <x v="0"/>
    <x v="6"/>
    <n v="351900620"/>
    <s v="Herculândia"/>
    <n v="0.74113999018585697"/>
    <n v="8921"/>
    <n v="8240"/>
    <n v="681"/>
    <n v="24.431999999999999"/>
    <n v="92.37"/>
    <n v="4.3438000000000001E-3"/>
    <n v="3.8540000000000004E-4"/>
    <n v="3.9583999999999999E-3"/>
    <n v="0"/>
    <n v="0"/>
    <n v="4.0000000000000001E-3"/>
    <n v="0"/>
    <n v="5.7899999999999998E-5"/>
    <n v="2.0014170572916667E-2"/>
    <n v="0"/>
    <n v="40"/>
    <n v="60"/>
    <n v="5.88"/>
    <n v="453"/>
    <n v="103"/>
    <n v="0"/>
    <n v="0"/>
    <n v="9367.8287187535025"/>
    <n v="1131.2095056608002"/>
    <n v="86.15"/>
    <n v="100"/>
    <n v="77.36"/>
    <n v="0.08"/>
    <s v=""/>
    <n v="94.34"/>
    <n v="1.26"/>
    <n v="0.5"/>
    <n v="0"/>
    <n v="4.4000000000000004"/>
    <s v=""/>
    <s v=""/>
    <n v="0"/>
    <m/>
    <s v=""/>
    <n v="9.5"/>
    <n v="100"/>
    <n v="100"/>
    <n v="77.3"/>
    <n v="8"/>
    <n v="0"/>
    <n v="0"/>
    <n v="0"/>
    <n v="0"/>
    <n v="2"/>
    <n v="3"/>
    <n v="453"/>
    <n v="453"/>
  </r>
  <r>
    <x v="1"/>
    <x v="6"/>
    <n v="351900621"/>
    <s v="Herculândia"/>
    <m/>
    <m/>
    <m/>
    <m/>
    <m/>
    <m/>
    <n v="1.0156200000000001E-2"/>
    <n v="0"/>
    <n v="1.0156200000000001E-2"/>
    <n v="0"/>
    <n v="0"/>
    <n v="0"/>
    <n v="0.01"/>
    <n v="1.1600000000000001E-5"/>
    <n v="0"/>
    <n v="0"/>
    <n v="0"/>
    <n v="100"/>
    <m/>
    <s v=""/>
    <m/>
    <m/>
    <m/>
    <s v=""/>
    <s v=""/>
    <m/>
    <m/>
    <m/>
    <m/>
    <s v=""/>
    <m/>
    <m/>
    <m/>
    <m/>
    <m/>
    <s v=""/>
    <s v=""/>
    <m/>
    <m/>
    <s v=""/>
    <m/>
    <m/>
    <m/>
    <m/>
    <m/>
    <m/>
    <m/>
    <n v="0"/>
    <m/>
    <n v="0"/>
    <n v="4"/>
    <m/>
    <m/>
  </r>
  <r>
    <x v="6"/>
    <x v="6"/>
    <n v="35190555"/>
    <s v="Holambra"/>
    <n v="3.6774768320411999"/>
    <n v="12678"/>
    <n v="9901"/>
    <n v="2777"/>
    <n v="197.23099999999999"/>
    <n v="78.099999999999994"/>
    <n v="7.0194900000000046E-2"/>
    <n v="3.8878300000000005E-2"/>
    <n v="3.1316600000000042E-2"/>
    <n v="0"/>
    <n v="0"/>
    <n v="4.0000000000000001E-3"/>
    <n v="0.06"/>
    <n v="1.1139799999999995E-2"/>
    <n v="2.3913217187500002E-2"/>
    <n v="14"/>
    <n v="23.74"/>
    <n v="76.260000000000005"/>
    <n v="6.61"/>
    <n v="510"/>
    <n v="336"/>
    <n v="4"/>
    <n v="0"/>
    <n v="1965.092285849503"/>
    <n v="248.74585896829146"/>
    <n v="72.430000000000007"/>
    <n v="100"/>
    <n v="72.430000000000007"/>
    <n v="30"/>
    <s v=""/>
    <n v="100"/>
    <n v="24.21"/>
    <n v="8.9"/>
    <n v="20.5"/>
    <n v="31.3"/>
    <s v=""/>
    <s v=""/>
    <n v="0"/>
    <m/>
    <s v=""/>
    <n v="9.8000000000000007"/>
    <n v="95"/>
    <n v="42.75"/>
    <n v="34.1"/>
    <n v="4.3"/>
    <n v="0"/>
    <n v="0"/>
    <n v="5"/>
    <n v="0"/>
    <n v="33"/>
    <n v="106"/>
    <n v="484.5"/>
    <n v="218.02500000000001"/>
  </r>
  <r>
    <x v="6"/>
    <x v="6"/>
    <n v="35190715"/>
    <s v="Hortolândia"/>
    <n v="2.1178367366349899"/>
    <n v="207665"/>
    <n v="207665"/>
    <n v="0"/>
    <n v="3337.5920000000001"/>
    <n v="100"/>
    <n v="9.3939900000000007E-2"/>
    <n v="3.8626200000000013E-2"/>
    <n v="5.5313699999999993E-2"/>
    <n v="0"/>
    <n v="1E-3"/>
    <n v="4.8000000000000001E-2"/>
    <n v="0.02"/>
    <n v="2.1286300000000001E-2"/>
    <n v="0.72346255787037039"/>
    <n v="16"/>
    <n v="15.71"/>
    <n v="84.29"/>
    <n v="191.27"/>
    <n v="11476"/>
    <n v="4937"/>
    <n v="13"/>
    <n v="1"/>
    <n v="119.96937375099319"/>
    <n v="16.704596345075"/>
    <n v="100"/>
    <n v="100"/>
    <n v="84.36"/>
    <n v="26.71"/>
    <s v=""/>
    <n v="100"/>
    <n v="31.31"/>
    <n v="11.9"/>
    <n v="20.3"/>
    <n v="50.3"/>
    <s v=""/>
    <s v=""/>
    <n v="0.48154479570462"/>
    <m/>
    <s v=""/>
    <n v="9.8000000000000007"/>
    <n v="77"/>
    <n v="77"/>
    <n v="57"/>
    <n v="6.9"/>
    <n v="0"/>
    <n v="1"/>
    <n v="81"/>
    <n v="0.1382241539829874"/>
    <n v="11"/>
    <n v="59"/>
    <n v="8836.52"/>
    <n v="8836.52"/>
  </r>
  <r>
    <x v="7"/>
    <x v="6"/>
    <n v="351910513"/>
    <s v="Iacanga"/>
    <n v="1.65598348172507"/>
    <n v="10557"/>
    <n v="9267"/>
    <n v="1290"/>
    <n v="19.263999999999999"/>
    <n v="87.78"/>
    <n v="0.22103050000000002"/>
    <n v="0.1666328"/>
    <n v="5.4397700000000007E-2"/>
    <n v="0"/>
    <n v="0"/>
    <n v="0.128"/>
    <n v="0.05"/>
    <n v="3.9991800000000001E-2"/>
    <n v="2.1966257812499997E-2"/>
    <n v="3"/>
    <n v="47.62"/>
    <n v="52.38"/>
    <n v="6.66"/>
    <n v="514"/>
    <n v="82"/>
    <n v="0"/>
    <n v="0"/>
    <n v="13263.222506393862"/>
    <n v="1314.3734015345274"/>
    <n v="79.900000000000006"/>
    <n v="97.43"/>
    <n v="76.3"/>
    <n v="17.91"/>
    <s v=""/>
    <n v="91.68"/>
    <n v="24.99"/>
    <n v="12.2"/>
    <n v="28.2"/>
    <n v="12.4"/>
    <s v=""/>
    <s v=""/>
    <n v="0"/>
    <m/>
    <s v=""/>
    <n v="9"/>
    <n v="96.64"/>
    <n v="96.64"/>
    <n v="84"/>
    <n v="9.8000000000000007"/>
    <n v="0"/>
    <n v="0"/>
    <n v="18"/>
    <n v="0"/>
    <n v="10"/>
    <n v="11"/>
    <n v="496.7296"/>
    <n v="496.7296"/>
  </r>
  <r>
    <x v="2"/>
    <x v="6"/>
    <n v="351910516"/>
    <s v="Iacanga"/>
    <m/>
    <m/>
    <m/>
    <m/>
    <m/>
    <m/>
    <n v="0.31875940000000014"/>
    <n v="0.31875940000000014"/>
    <n v="0"/>
    <n v="0"/>
    <n v="0"/>
    <n v="0"/>
    <n v="0.32"/>
    <n v="0"/>
    <n v="0"/>
    <n v="3"/>
    <n v="100"/>
    <n v="0"/>
    <m/>
    <s v=""/>
    <m/>
    <m/>
    <m/>
    <s v=""/>
    <s v=""/>
    <m/>
    <m/>
    <m/>
    <m/>
    <s v=""/>
    <m/>
    <m/>
    <m/>
    <m/>
    <m/>
    <s v=""/>
    <s v=""/>
    <m/>
    <m/>
    <s v=""/>
    <m/>
    <m/>
    <m/>
    <m/>
    <m/>
    <m/>
    <m/>
    <n v="0"/>
    <m/>
    <n v="14"/>
    <n v="0"/>
    <m/>
    <m/>
  </r>
  <r>
    <x v="0"/>
    <x v="6"/>
    <n v="351920420"/>
    <s v="Iacri"/>
    <n v="-0.39793515971643401"/>
    <n v="6367"/>
    <n v="5173"/>
    <n v="1194"/>
    <n v="19.649000000000001"/>
    <n v="81.25"/>
    <n v="1.2871E-3"/>
    <n v="1.1111000000000001E-3"/>
    <n v="1.7600000000000002E-4"/>
    <n v="0"/>
    <n v="0"/>
    <n v="0"/>
    <n v="0"/>
    <n v="1.4130000000000002E-4"/>
    <n v="1.303742734375E-2"/>
    <n v="2"/>
    <n v="20"/>
    <n v="80"/>
    <n v="3.58"/>
    <n v="276"/>
    <n v="33"/>
    <n v="0"/>
    <n v="0"/>
    <n v="11837.763467881263"/>
    <n v="1436.3813412910322"/>
    <n v="78.63"/>
    <n v="100"/>
    <n v="77.89"/>
    <n v="14.36"/>
    <s v=""/>
    <n v="99.94"/>
    <n v="0.73"/>
    <n v="0.3"/>
    <n v="0.8"/>
    <n v="0.4"/>
    <s v=""/>
    <s v=""/>
    <n v="0"/>
    <m/>
    <s v=""/>
    <n v="8.9"/>
    <n v="100"/>
    <n v="100"/>
    <n v="88"/>
    <n v="9.6999999999999993"/>
    <n v="0"/>
    <n v="0"/>
    <n v="0"/>
    <n v="0"/>
    <n v="1"/>
    <n v="4"/>
    <n v="276"/>
    <n v="276"/>
  </r>
  <r>
    <x v="1"/>
    <x v="6"/>
    <n v="351920421"/>
    <s v="Iacri"/>
    <m/>
    <m/>
    <m/>
    <m/>
    <m/>
    <m/>
    <n v="6.0946999999999998E-3"/>
    <n v="5.0000000000000001E-3"/>
    <n v="1.0947000000000001E-3"/>
    <n v="0"/>
    <n v="0"/>
    <n v="0"/>
    <n v="0.01"/>
    <n v="9.9280000000000006E-4"/>
    <n v="0"/>
    <n v="4"/>
    <n v="33.33"/>
    <n v="66.67"/>
    <m/>
    <s v=""/>
    <m/>
    <m/>
    <m/>
    <s v=""/>
    <s v=""/>
    <m/>
    <m/>
    <m/>
    <m/>
    <s v=""/>
    <m/>
    <m/>
    <m/>
    <m/>
    <m/>
    <s v=""/>
    <s v=""/>
    <m/>
    <m/>
    <s v=""/>
    <m/>
    <m/>
    <m/>
    <m/>
    <m/>
    <m/>
    <m/>
    <n v="0"/>
    <m/>
    <n v="2"/>
    <n v="4"/>
    <m/>
    <m/>
  </r>
  <r>
    <x v="5"/>
    <x v="6"/>
    <n v="351925317"/>
    <s v="Iaras"/>
    <n v="4.2248093202685597"/>
    <n v="6566"/>
    <n v="2922"/>
    <n v="3644"/>
    <n v="16.359000000000002"/>
    <n v="44.5"/>
    <n v="0.17064400000000005"/>
    <n v="0.15448000000000003"/>
    <n v="1.6164000000000005E-2"/>
    <n v="0"/>
    <n v="6.0000000000000001E-3"/>
    <n v="0"/>
    <n v="0.16"/>
    <n v="1.5302E-3"/>
    <n v="7.1542041666666665E-3"/>
    <n v="11"/>
    <n v="50"/>
    <n v="50"/>
    <n v="2.4"/>
    <n v="185"/>
    <n v="35"/>
    <n v="0"/>
    <n v="0"/>
    <n v="17962.93633871459"/>
    <n v="1969.1989034419735"/>
    <n v="41.84"/>
    <n v="60.03"/>
    <n v="37.14"/>
    <n v="23.81"/>
    <s v=""/>
    <n v="94.02"/>
    <n v="8.6199999999999992"/>
    <n v="4.5999999999999996"/>
    <n v="9.8000000000000007"/>
    <n v="3.9"/>
    <s v=""/>
    <s v=""/>
    <n v="0"/>
    <m/>
    <s v=""/>
    <n v="8"/>
    <n v="88"/>
    <n v="88"/>
    <n v="81.099999999999994"/>
    <n v="9.3000000000000007"/>
    <n v="0"/>
    <n v="0"/>
    <n v="6"/>
    <n v="83.866770645931382"/>
    <n v="15"/>
    <n v="15"/>
    <n v="162.80000000000001"/>
    <n v="162.80000000000001"/>
  </r>
  <r>
    <x v="3"/>
    <x v="6"/>
    <n v="35193039"/>
    <s v="Ibaté"/>
    <m/>
    <m/>
    <m/>
    <m/>
    <m/>
    <m/>
    <n v="0"/>
    <n v="0"/>
    <n v="0"/>
    <n v="0"/>
    <n v="0"/>
    <n v="0"/>
    <n v="0"/>
    <n v="0"/>
    <n v="0"/>
    <n v="2"/>
    <n v="0"/>
    <n v="0"/>
    <m/>
    <s v=""/>
    <m/>
    <m/>
    <m/>
    <s v=""/>
    <s v=""/>
    <m/>
    <m/>
    <m/>
    <m/>
    <s v=""/>
    <m/>
    <m/>
    <m/>
    <m/>
    <m/>
    <s v=""/>
    <s v=""/>
    <m/>
    <m/>
    <s v=""/>
    <m/>
    <m/>
    <m/>
    <m/>
    <m/>
    <m/>
    <m/>
    <n v="0"/>
    <m/>
    <n v="0"/>
    <n v="0"/>
    <m/>
    <m/>
  </r>
  <r>
    <x v="7"/>
    <x v="6"/>
    <n v="351930313"/>
    <s v="Ibaté"/>
    <n v="1.43394918489204"/>
    <n v="32380"/>
    <n v="31177"/>
    <n v="1203"/>
    <n v="111.833"/>
    <n v="96.28"/>
    <n v="0.12947610000000001"/>
    <n v="0.12746000000000002"/>
    <n v="2.0160999999999998E-3"/>
    <n v="0"/>
    <n v="0"/>
    <n v="7.6999999999999999E-2"/>
    <n v="0.05"/>
    <n v="3.2490000000000004E-4"/>
    <n v="7.8227494097222253E-2"/>
    <n v="6"/>
    <n v="54.55"/>
    <n v="45.45"/>
    <n v="25.48"/>
    <n v="1721"/>
    <n v="1032"/>
    <n v="1"/>
    <n v="1"/>
    <n v="2512.7510809141445"/>
    <n v="272.7016676961087"/>
    <m/>
    <m/>
    <m/>
    <m/>
    <s v=""/>
    <m/>
    <n v="10.19"/>
    <n v="5"/>
    <n v="12.9"/>
    <n v="0.7"/>
    <s v=""/>
    <s v=""/>
    <n v="3.0883261272390401"/>
    <m/>
    <s v=""/>
    <n v="7.9"/>
    <n v="100"/>
    <n v="50"/>
    <n v="40"/>
    <n v="4.8"/>
    <n v="0"/>
    <n v="1"/>
    <n v="6"/>
    <n v="0"/>
    <n v="12"/>
    <n v="10"/>
    <n v="1721"/>
    <n v="860.5"/>
  </r>
  <r>
    <x v="2"/>
    <x v="6"/>
    <n v="351940216"/>
    <s v="Ibirá"/>
    <n v="1.32217854109162"/>
    <n v="11390"/>
    <n v="10580"/>
    <n v="810"/>
    <n v="42.067999999999998"/>
    <n v="92.89"/>
    <n v="8.4182199999999999E-2"/>
    <n v="7.1395E-2"/>
    <n v="1.2787199999999997E-2"/>
    <n v="0"/>
    <n v="2.9000000000000001E-2"/>
    <n v="0"/>
    <n v="0.05"/>
    <n v="5.283399999999998E-3"/>
    <n v="3.2146903981481484E-2"/>
    <n v="4"/>
    <n v="21.21"/>
    <n v="78.790000000000006"/>
    <n v="7.58"/>
    <n v="585"/>
    <n v="217"/>
    <n v="3"/>
    <n v="0"/>
    <n v="5592.8639157155403"/>
    <n v="498.37401229148361"/>
    <n v="92.72"/>
    <n v="100"/>
    <n v="87.58"/>
    <n v="13.33"/>
    <s v=""/>
    <n v="100"/>
    <n v="10.27"/>
    <n v="4.2"/>
    <n v="11.2"/>
    <n v="7.1"/>
    <s v=""/>
    <s v=""/>
    <n v="0"/>
    <m/>
    <s v=""/>
    <n v="9"/>
    <n v="97"/>
    <n v="97"/>
    <n v="62.9"/>
    <n v="7.6"/>
    <n v="0"/>
    <n v="0"/>
    <n v="4"/>
    <n v="90.210864525883167"/>
    <n v="7"/>
    <n v="26"/>
    <n v="567.45000000000005"/>
    <n v="567.45000000000005"/>
  </r>
  <r>
    <x v="5"/>
    <x v="6"/>
    <n v="351950117"/>
    <s v="Ibirarema"/>
    <n v="1.4489497253286301"/>
    <n v="7038"/>
    <n v="6554"/>
    <n v="484"/>
    <n v="30.808"/>
    <n v="93.12"/>
    <n v="0.17999380000000001"/>
    <n v="0.1798199"/>
    <n v="1.739E-4"/>
    <n v="0"/>
    <n v="0"/>
    <n v="0.17399999999999999"/>
    <n v="0.01"/>
    <n v="1.739E-4"/>
    <n v="1.6341356249999998E-2"/>
    <n v="1"/>
    <n v="60"/>
    <n v="40"/>
    <n v="4.71"/>
    <n v="364"/>
    <n v="55"/>
    <n v="0"/>
    <n v="0"/>
    <n v="9499.3350383631714"/>
    <n v="1030.588235294118"/>
    <n v="89.16"/>
    <n v="100"/>
    <n v="88.48"/>
    <n v="46.26"/>
    <s v=""/>
    <n v="96.53"/>
    <n v="16.07"/>
    <n v="8.5"/>
    <n v="20.2"/>
    <n v="0.1"/>
    <s v=""/>
    <s v=""/>
    <n v="0"/>
    <m/>
    <s v=""/>
    <n v="7.9"/>
    <n v="98.6"/>
    <n v="98.6"/>
    <n v="84.9"/>
    <n v="9.8000000000000007"/>
    <n v="0"/>
    <n v="0"/>
    <n v="0"/>
    <n v="0"/>
    <n v="3"/>
    <n v="2"/>
    <n v="358.904"/>
    <n v="358.904"/>
  </r>
  <r>
    <x v="7"/>
    <x v="6"/>
    <n v="351960013"/>
    <s v="Ibitinga"/>
    <n v="1.2143102106716701"/>
    <n v="55453"/>
    <n v="53469"/>
    <n v="1984"/>
    <n v="80.521000000000001"/>
    <n v="96.42"/>
    <n v="0.45942369999999999"/>
    <n v="0.17771060000000002"/>
    <n v="0.28171309999999994"/>
    <n v="0"/>
    <n v="0.19800000000000001"/>
    <n v="7.0000000000000001E-3"/>
    <n v="0.18"/>
    <n v="7.8522099999999984E-2"/>
    <n v="0.16213038784143516"/>
    <n v="8"/>
    <n v="22.68"/>
    <n v="77.319999999999993"/>
    <n v="43.87"/>
    <n v="2961"/>
    <n v="2961"/>
    <n v="2"/>
    <n v="1"/>
    <n v="3150.5859015743063"/>
    <n v="318.47077705444252"/>
    <n v="96.05"/>
    <n v="97.8"/>
    <n v="96.05"/>
    <n v="11.81"/>
    <s v=""/>
    <n v="100"/>
    <n v="20.97"/>
    <n v="10.4"/>
    <n v="13.5"/>
    <n v="50.3"/>
    <s v=""/>
    <s v=""/>
    <n v="0"/>
    <m/>
    <s v=""/>
    <n v="9.6"/>
    <n v="82"/>
    <n v="0"/>
    <n v="0"/>
    <n v="1.2"/>
    <n v="0"/>
    <n v="1"/>
    <n v="8"/>
    <n v="122.12392916351105"/>
    <n v="22"/>
    <n v="75"/>
    <n v="2428.02"/>
    <n v="0"/>
  </r>
  <r>
    <x v="2"/>
    <x v="6"/>
    <n v="351960016"/>
    <s v="Ibitinga"/>
    <m/>
    <m/>
    <m/>
    <m/>
    <m/>
    <m/>
    <n v="0.11712809999999999"/>
    <n v="0.11691979999999999"/>
    <n v="2.0829999999999999E-4"/>
    <n v="0"/>
    <n v="0"/>
    <n v="0"/>
    <n v="0.12"/>
    <n v="0"/>
    <n v="0"/>
    <n v="5"/>
    <n v="90"/>
    <n v="10"/>
    <m/>
    <s v=""/>
    <m/>
    <m/>
    <m/>
    <s v=""/>
    <s v=""/>
    <m/>
    <m/>
    <m/>
    <m/>
    <s v=""/>
    <m/>
    <m/>
    <m/>
    <m/>
    <m/>
    <s v=""/>
    <s v=""/>
    <m/>
    <m/>
    <s v=""/>
    <m/>
    <m/>
    <m/>
    <m/>
    <m/>
    <m/>
    <m/>
    <n v="0"/>
    <m/>
    <n v="9"/>
    <n v="1"/>
    <m/>
    <m/>
  </r>
  <r>
    <x v="18"/>
    <x v="6"/>
    <n v="35197096"/>
    <s v="Ibiúna"/>
    <m/>
    <m/>
    <m/>
    <m/>
    <m/>
    <m/>
    <n v="0"/>
    <n v="0"/>
    <n v="0"/>
    <n v="0"/>
    <n v="0"/>
    <n v="0"/>
    <n v="0"/>
    <n v="0"/>
    <n v="0"/>
    <n v="0"/>
    <n v="0"/>
    <n v="0"/>
    <m/>
    <s v=""/>
    <m/>
    <m/>
    <m/>
    <s v=""/>
    <s v=""/>
    <m/>
    <m/>
    <m/>
    <m/>
    <s v=""/>
    <m/>
    <m/>
    <m/>
    <m/>
    <m/>
    <s v=""/>
    <s v=""/>
    <m/>
    <m/>
    <s v=""/>
    <m/>
    <m/>
    <m/>
    <m/>
    <m/>
    <m/>
    <m/>
    <n v="0"/>
    <m/>
    <n v="0"/>
    <n v="0"/>
    <m/>
    <m/>
  </r>
  <r>
    <x v="8"/>
    <x v="6"/>
    <n v="351970910"/>
    <s v="Ibiúna"/>
    <n v="0.83091708862084201"/>
    <n v="73309"/>
    <n v="26214"/>
    <n v="47095"/>
    <n v="69.180000000000007"/>
    <n v="35.76"/>
    <n v="0.12176609999999993"/>
    <n v="8.4545699999999946E-2"/>
    <n v="3.7220399999999994E-2"/>
    <n v="0"/>
    <n v="0"/>
    <n v="3.9E-2"/>
    <n v="0.05"/>
    <n v="2.900249999999999E-2"/>
    <n v="8.9171234875000005E-2"/>
    <n v="64"/>
    <n v="64.709999999999994"/>
    <n v="35.29"/>
    <n v="21.24"/>
    <n v="1435"/>
    <n v="724"/>
    <n v="3"/>
    <n v="0"/>
    <n v="8491.7355304260054"/>
    <n v="1148.5782100424235"/>
    <n v="39.96"/>
    <m/>
    <n v="17.510000000000002"/>
    <n v="44.96"/>
    <s v=""/>
    <n v="100"/>
    <n v="1.48"/>
    <n v="0.6"/>
    <n v="1.5"/>
    <n v="1.4"/>
    <s v=""/>
    <s v=""/>
    <n v="0"/>
    <m/>
    <s v=""/>
    <n v="8"/>
    <n v="55"/>
    <n v="55"/>
    <n v="49.5"/>
    <n v="6"/>
    <n v="0"/>
    <n v="0"/>
    <n v="39"/>
    <n v="0"/>
    <n v="110"/>
    <n v="60"/>
    <n v="789.25"/>
    <n v="789.25"/>
  </r>
  <r>
    <x v="17"/>
    <x v="6"/>
    <n v="351970911"/>
    <s v="Ibiúna"/>
    <m/>
    <m/>
    <m/>
    <m/>
    <m/>
    <m/>
    <n v="0"/>
    <n v="0"/>
    <n v="0"/>
    <n v="0"/>
    <n v="0"/>
    <n v="0"/>
    <n v="0"/>
    <n v="0"/>
    <n v="0"/>
    <n v="0"/>
    <n v="0"/>
    <n v="0"/>
    <m/>
    <s v=""/>
    <m/>
    <m/>
    <m/>
    <s v=""/>
    <s v=""/>
    <m/>
    <m/>
    <m/>
    <m/>
    <s v=""/>
    <m/>
    <m/>
    <m/>
    <m/>
    <m/>
    <s v=""/>
    <s v=""/>
    <m/>
    <m/>
    <s v=""/>
    <m/>
    <m/>
    <m/>
    <m/>
    <m/>
    <m/>
    <m/>
    <n v="16"/>
    <m/>
    <n v="0"/>
    <n v="0"/>
    <m/>
    <m/>
  </r>
  <r>
    <x v="9"/>
    <x v="6"/>
    <n v="351980812"/>
    <s v="Icém"/>
    <n v="0.89179666416532299"/>
    <n v="7698"/>
    <n v="6634"/>
    <n v="1064"/>
    <n v="21.199000000000002"/>
    <n v="86.18"/>
    <n v="3.1246200000000002E-2"/>
    <n v="2.5243100000000001E-2"/>
    <n v="6.0030999999999999E-3"/>
    <n v="1.93"/>
    <n v="2.1999999999999999E-2"/>
    <n v="1E-3"/>
    <n v="0.01"/>
    <n v="3.7500000000000001E-4"/>
    <n v="1.7849737500000001E-2"/>
    <n v="2"/>
    <n v="30"/>
    <n v="70"/>
    <n v="4.7699999999999996"/>
    <n v="368"/>
    <n v="48"/>
    <n v="1"/>
    <n v="0"/>
    <n v="14584.06858924396"/>
    <n v="1638.6593920498831"/>
    <n v="89.04"/>
    <m/>
    <n v="88.44"/>
    <n v="21.32"/>
    <s v=""/>
    <n v="100"/>
    <n v="12.4"/>
    <n v="4.3"/>
    <n v="17.600000000000001"/>
    <n v="1.7"/>
    <s v=""/>
    <s v=""/>
    <n v="0"/>
    <m/>
    <s v=""/>
    <n v="8.5"/>
    <n v="100"/>
    <n v="100"/>
    <n v="87"/>
    <n v="10"/>
    <n v="0"/>
    <n v="0"/>
    <n v="0"/>
    <n v="123.25111223624437"/>
    <n v="3"/>
    <n v="7"/>
    <n v="368"/>
    <n v="368"/>
  </r>
  <r>
    <x v="10"/>
    <x v="6"/>
    <n v="351980815"/>
    <s v="Icém"/>
    <m/>
    <m/>
    <m/>
    <m/>
    <m/>
    <m/>
    <n v="0.1212332"/>
    <n v="0.1204286"/>
    <n v="8.0460000000000004E-4"/>
    <n v="0"/>
    <n v="0"/>
    <n v="0.115"/>
    <n v="0"/>
    <n v="6.1728E-3"/>
    <n v="0"/>
    <n v="2"/>
    <n v="54.55"/>
    <n v="45.45"/>
    <m/>
    <s v=""/>
    <m/>
    <m/>
    <m/>
    <s v=""/>
    <s v=""/>
    <m/>
    <m/>
    <m/>
    <m/>
    <s v=""/>
    <m/>
    <m/>
    <m/>
    <m/>
    <m/>
    <s v=""/>
    <s v=""/>
    <m/>
    <m/>
    <s v=""/>
    <m/>
    <m/>
    <m/>
    <m/>
    <m/>
    <m/>
    <m/>
    <n v="4"/>
    <m/>
    <n v="6"/>
    <n v="5"/>
    <m/>
    <m/>
  </r>
  <r>
    <x v="5"/>
    <x v="6"/>
    <n v="351990717"/>
    <s v="Iepê"/>
    <m/>
    <m/>
    <m/>
    <m/>
    <m/>
    <m/>
    <n v="0"/>
    <n v="0"/>
    <n v="0"/>
    <n v="0"/>
    <n v="0"/>
    <n v="0"/>
    <n v="0"/>
    <n v="0"/>
    <n v="0"/>
    <n v="0"/>
    <n v="0"/>
    <n v="0"/>
    <m/>
    <s v=""/>
    <m/>
    <m/>
    <m/>
    <s v=""/>
    <s v=""/>
    <m/>
    <m/>
    <m/>
    <m/>
    <s v=""/>
    <m/>
    <m/>
    <m/>
    <m/>
    <m/>
    <s v=""/>
    <s v=""/>
    <m/>
    <m/>
    <s v=""/>
    <m/>
    <m/>
    <m/>
    <m/>
    <m/>
    <m/>
    <m/>
    <n v="0"/>
    <m/>
    <n v="0"/>
    <n v="0"/>
    <m/>
    <m/>
  </r>
  <r>
    <x v="13"/>
    <x v="6"/>
    <n v="351990722"/>
    <s v="Iepê"/>
    <n v="0.40964897815927198"/>
    <n v="7739"/>
    <n v="7017"/>
    <n v="722"/>
    <n v="12.983000000000001"/>
    <n v="90.67"/>
    <n v="4.5501000000000005E-3"/>
    <n v="0"/>
    <n v="4.5501000000000005E-3"/>
    <n v="0.13"/>
    <n v="2E-3"/>
    <n v="1E-3"/>
    <n v="0"/>
    <n v="9.4729999999999999E-4"/>
    <n v="1.7894422135416671E-2"/>
    <n v="2"/>
    <n v="0"/>
    <n v="100"/>
    <n v="4.97"/>
    <n v="384"/>
    <n v="56"/>
    <n v="0"/>
    <n v="0"/>
    <n v="19396.738596717922"/>
    <n v="2526.4659516733423"/>
    <n v="88.79"/>
    <n v="100"/>
    <n v="82.48"/>
    <n v="16.41"/>
    <s v=""/>
    <n v="100"/>
    <n v="0.18"/>
    <n v="0.1"/>
    <n v="0"/>
    <n v="0.7"/>
    <s v=""/>
    <s v=""/>
    <n v="0"/>
    <m/>
    <s v=""/>
    <n v="5.0999999999999996"/>
    <n v="95"/>
    <n v="95"/>
    <n v="85.4"/>
    <n v="9.9"/>
    <n v="0"/>
    <n v="0"/>
    <n v="0"/>
    <n v="11.176667147253649"/>
    <n v="0"/>
    <n v="7"/>
    <n v="364.8"/>
    <n v="364.8"/>
  </r>
  <r>
    <x v="8"/>
    <x v="6"/>
    <n v="352000410"/>
    <s v="Igaraçu do Tietê"/>
    <m/>
    <m/>
    <m/>
    <m/>
    <m/>
    <m/>
    <n v="0"/>
    <n v="0"/>
    <n v="0"/>
    <n v="0"/>
    <n v="0"/>
    <n v="0"/>
    <n v="0"/>
    <n v="0"/>
    <n v="0"/>
    <n v="0"/>
    <n v="0"/>
    <n v="0"/>
    <m/>
    <s v=""/>
    <m/>
    <m/>
    <m/>
    <s v=""/>
    <s v=""/>
    <m/>
    <m/>
    <m/>
    <m/>
    <s v=""/>
    <m/>
    <m/>
    <m/>
    <m/>
    <m/>
    <s v=""/>
    <s v=""/>
    <m/>
    <m/>
    <s v=""/>
    <m/>
    <m/>
    <m/>
    <m/>
    <m/>
    <m/>
    <m/>
    <n v="0"/>
    <m/>
    <n v="0"/>
    <n v="0"/>
    <m/>
    <m/>
  </r>
  <r>
    <x v="7"/>
    <x v="6"/>
    <n v="352000413"/>
    <s v="Igaraçu do Tietê"/>
    <n v="0.30076136791392599"/>
    <n v="23661"/>
    <n v="23525"/>
    <n v="136"/>
    <n v="244.887"/>
    <n v="99.43"/>
    <n v="0.19437970000000004"/>
    <n v="0.19405560000000005"/>
    <n v="3.2409999999999996E-4"/>
    <n v="0"/>
    <n v="0"/>
    <n v="0"/>
    <n v="0.19"/>
    <n v="8.7969999999999997E-4"/>
    <n v="7.1382635385416671E-2"/>
    <n v="12"/>
    <n v="85.71"/>
    <n v="14.29"/>
    <n v="16.97"/>
    <n v="1309"/>
    <n v="325"/>
    <n v="0"/>
    <n v="0"/>
    <n v="1052.9326740205402"/>
    <n v="119.95435526816276"/>
    <n v="99.11"/>
    <n v="98.46"/>
    <n v="99.11"/>
    <n v="1.54"/>
    <s v=""/>
    <n v="99.41"/>
    <n v="52.54"/>
    <n v="24.6"/>
    <n v="69.3"/>
    <n v="0.4"/>
    <s v=""/>
    <s v=""/>
    <n v="0"/>
    <m/>
    <s v=""/>
    <n v="7.5"/>
    <n v="80"/>
    <n v="80"/>
    <n v="75.2"/>
    <n v="7.9"/>
    <n v="0"/>
    <n v="0"/>
    <n v="2"/>
    <n v="0"/>
    <n v="12"/>
    <n v="2"/>
    <n v="1047.2"/>
    <n v="1047.2"/>
  </r>
  <r>
    <x v="11"/>
    <x v="6"/>
    <n v="35201038"/>
    <s v="Igarapava"/>
    <n v="0.67713426273632304"/>
    <n v="28594"/>
    <n v="27112"/>
    <n v="1482"/>
    <n v="61.215000000000003"/>
    <n v="94.82"/>
    <n v="0.13274489999999997"/>
    <n v="3.7415E-3"/>
    <n v="0.12900339999999996"/>
    <n v="0.63"/>
    <n v="9.0999999999999998E-2"/>
    <n v="3.1E-2"/>
    <n v="0"/>
    <n v="8.7663999999999971E-3"/>
    <n v="8.1921677620370378E-2"/>
    <n v="2"/>
    <n v="13.16"/>
    <n v="86.84"/>
    <n v="22.29"/>
    <n v="1505"/>
    <n v="132"/>
    <n v="1"/>
    <n v="1"/>
    <n v="8370.9253689585221"/>
    <n v="1025.6865076589495"/>
    <n v="94.12"/>
    <n v="94.31"/>
    <n v="91.56"/>
    <n v="23.42"/>
    <s v=""/>
    <n v="99.8"/>
    <n v="5.6"/>
    <n v="1.7"/>
    <n v="0.3"/>
    <n v="13.9"/>
    <s v=""/>
    <s v=""/>
    <n v="0"/>
    <m/>
    <s v=""/>
    <m/>
    <n v="96"/>
    <n v="96"/>
    <n v="91.2"/>
    <n v="9.9"/>
    <n v="0"/>
    <n v="1"/>
    <n v="2"/>
    <n v="111.08170955885338"/>
    <n v="5"/>
    <n v="33"/>
    <n v="1444.8"/>
    <n v="1444.8"/>
  </r>
  <r>
    <x v="15"/>
    <x v="6"/>
    <n v="35202022"/>
    <s v="Igaratá"/>
    <n v="0.542136482688238"/>
    <n v="9025"/>
    <n v="7408"/>
    <n v="1617"/>
    <n v="30.768000000000001"/>
    <n v="82.08"/>
    <n v="0.18058830000000009"/>
    <n v="0.17596000000000009"/>
    <n v="4.6283000000000001E-3"/>
    <n v="0"/>
    <n v="2.5999999999999999E-2"/>
    <n v="1E-3"/>
    <n v="0.15"/>
    <n v="4.1151999999999994E-3"/>
    <n v="1.2075638020833333E-2"/>
    <n v="34"/>
    <n v="62.86"/>
    <n v="37.14"/>
    <n v="5.16"/>
    <n v="398"/>
    <n v="207"/>
    <n v="1"/>
    <n v="0"/>
    <n v="15270.063157894738"/>
    <n v="1537.4891966759001"/>
    <n v="51.38"/>
    <m/>
    <n v="27.18"/>
    <n v="19.36"/>
    <s v=""/>
    <n v="64.77"/>
    <n v="9.5500000000000007"/>
    <n v="4.0999999999999996"/>
    <n v="12.1"/>
    <n v="1.1000000000000001"/>
    <s v=""/>
    <s v=""/>
    <n v="0"/>
    <m/>
    <s v=""/>
    <n v="7.5"/>
    <n v="57"/>
    <n v="57"/>
    <n v="48"/>
    <n v="6"/>
    <n v="1"/>
    <n v="0"/>
    <n v="25"/>
    <n v="215.30953441254073"/>
    <n v="22"/>
    <n v="13"/>
    <n v="226.86"/>
    <n v="226.86"/>
  </r>
  <r>
    <x v="17"/>
    <x v="6"/>
    <n v="352030111"/>
    <s v="Iguape"/>
    <n v="0.28124733907504101"/>
    <n v="29031"/>
    <n v="25167"/>
    <n v="3864"/>
    <n v="14.654999999999999"/>
    <n v="86.69"/>
    <n v="4.0558999999999991E-2"/>
    <n v="4.0084399999999992E-2"/>
    <n v="4.7459999999999999E-4"/>
    <n v="0.18"/>
    <n v="0"/>
    <n v="0"/>
    <n v="0.04"/>
    <n v="1.0218E-3"/>
    <n v="6.3537905173611117E-2"/>
    <n v="54"/>
    <n v="91.67"/>
    <n v="8.33"/>
    <n v="20.72"/>
    <n v="1399"/>
    <n v="724"/>
    <n v="4"/>
    <n v="1"/>
    <n v="64004.03430815335"/>
    <n v="8266.6446212669198"/>
    <n v="71.900000000000006"/>
    <m/>
    <n v="49.95"/>
    <n v="20.05"/>
    <s v=""/>
    <n v="84"/>
    <n v="0.16"/>
    <n v="0.1"/>
    <n v="0.2"/>
    <n v="0"/>
    <s v=""/>
    <s v=""/>
    <n v="0"/>
    <m/>
    <s v=""/>
    <n v="8.4"/>
    <n v="68"/>
    <n v="68"/>
    <n v="48.2"/>
    <n v="6.2"/>
    <n v="0"/>
    <n v="1"/>
    <n v="2"/>
    <n v="0"/>
    <n v="22"/>
    <n v="2"/>
    <n v="951.32"/>
    <n v="951.32"/>
  </r>
  <r>
    <x v="17"/>
    <x v="6"/>
    <n v="352042611"/>
    <s v="Ilha Comprida"/>
    <n v="2.2982559428726099"/>
    <n v="9515"/>
    <n v="9515"/>
    <n v="0"/>
    <n v="50.469000000000001"/>
    <n v="100"/>
    <n v="0"/>
    <n v="0"/>
    <n v="0"/>
    <n v="0"/>
    <n v="0"/>
    <n v="0"/>
    <n v="0"/>
    <n v="0"/>
    <n v="2.2456886718749999E-2"/>
    <n v="0"/>
    <n v="0"/>
    <n v="0"/>
    <n v="7.07"/>
    <n v="1695"/>
    <n v="1163"/>
    <n v="1"/>
    <n v="0"/>
    <n v="18924.914345769837"/>
    <n v="2452.6158696794541"/>
    <n v="90.63"/>
    <m/>
    <n v="42.79"/>
    <n v="16.87"/>
    <s v=""/>
    <n v="90.63"/>
    <n v="0"/>
    <n v="0"/>
    <n v="0"/>
    <n v="0"/>
    <s v=""/>
    <s v=""/>
    <n v="0"/>
    <m/>
    <s v=""/>
    <n v="8.4"/>
    <n v="41"/>
    <n v="41"/>
    <n v="31.4"/>
    <n v="4.3"/>
    <n v="0"/>
    <n v="0"/>
    <n v="14"/>
    <n v="0"/>
    <n v="0"/>
    <n v="0"/>
    <n v="694.95"/>
    <n v="694.95"/>
  </r>
  <r>
    <x v="16"/>
    <x v="6"/>
    <n v="352044218"/>
    <s v="Ilha Solteira"/>
    <n v="0.36550939293478202"/>
    <n v="25400"/>
    <n v="23835"/>
    <n v="1565"/>
    <n v="38.521000000000001"/>
    <n v="93.84"/>
    <n v="0.13333099999999998"/>
    <n v="1.7673600000000001E-2"/>
    <n v="0.11565739999999998"/>
    <n v="0.49"/>
    <n v="0.112"/>
    <n v="0"/>
    <n v="0.02"/>
    <n v="2.7779999999999998E-4"/>
    <n v="7.7317129629629625E-2"/>
    <n v="5"/>
    <n v="7.41"/>
    <n v="92.59"/>
    <n v="17.239999999999998"/>
    <n v="546"/>
    <n v="133"/>
    <n v="1"/>
    <n v="0"/>
    <n v="6058.8850393700786"/>
    <n v="484.21417322834662"/>
    <n v="100"/>
    <n v="100"/>
    <n v="93.84"/>
    <n v="26.93"/>
    <s v=""/>
    <n v="100"/>
    <n v="8.7100000000000009"/>
    <n v="2.7"/>
    <n v="1.5"/>
    <n v="29.9"/>
    <s v=""/>
    <s v=""/>
    <n v="0"/>
    <m/>
    <s v=""/>
    <n v="7.6"/>
    <n v="91.2"/>
    <n v="91.2"/>
    <n v="75.599999999999994"/>
    <n v="8.3000000000000007"/>
    <n v="1"/>
    <n v="0"/>
    <n v="0"/>
    <n v="144.85793838507831"/>
    <n v="2"/>
    <n v="25"/>
    <n v="497.952"/>
    <n v="497.952"/>
  </r>
  <r>
    <x v="12"/>
    <x v="6"/>
    <n v="352044219"/>
    <s v="Ilha Solteira"/>
    <m/>
    <m/>
    <m/>
    <m/>
    <m/>
    <m/>
    <n v="8.3330000000000003E-4"/>
    <n v="0"/>
    <n v="8.3330000000000003E-4"/>
    <n v="0"/>
    <n v="1E-3"/>
    <n v="0"/>
    <n v="0"/>
    <n v="0"/>
    <n v="0"/>
    <n v="0"/>
    <n v="0"/>
    <n v="100"/>
    <m/>
    <s v=""/>
    <m/>
    <m/>
    <m/>
    <s v=""/>
    <s v=""/>
    <m/>
    <m/>
    <m/>
    <m/>
    <s v=""/>
    <m/>
    <m/>
    <m/>
    <m/>
    <m/>
    <s v=""/>
    <s v=""/>
    <m/>
    <m/>
    <s v=""/>
    <m/>
    <m/>
    <m/>
    <m/>
    <m/>
    <m/>
    <m/>
    <n v="1"/>
    <m/>
    <n v="0"/>
    <n v="1"/>
    <m/>
    <m/>
  </r>
  <r>
    <x v="21"/>
    <x v="6"/>
    <n v="35204003"/>
    <s v="Ilhabela"/>
    <n v="2.5512983583272399"/>
    <n v="30431"/>
    <n v="30222"/>
    <n v="209"/>
    <n v="87.37"/>
    <n v="99.31"/>
    <n v="0.13790579999999994"/>
    <n v="0.13773699999999994"/>
    <n v="1.6880000000000001E-4"/>
    <n v="0"/>
    <n v="0.13100000000000001"/>
    <n v="0"/>
    <n v="0"/>
    <n v="6.2971000000000008E-3"/>
    <n v="7.1279862656250012E-2"/>
    <n v="13"/>
    <n v="90"/>
    <n v="10"/>
    <n v="25.11"/>
    <n v="1330"/>
    <n v="1319"/>
    <n v="5"/>
    <n v="0"/>
    <n v="20083.719890900727"/>
    <n v="2207.3438270185011"/>
    <n v="76.95"/>
    <n v="99.31"/>
    <n v="27.81"/>
    <n v="29.08"/>
    <s v=""/>
    <n v="77.48"/>
    <n v="1.94"/>
    <n v="0.7"/>
    <n v="2.8"/>
    <n v="0"/>
    <s v=""/>
    <s v=""/>
    <n v="0"/>
    <m/>
    <s v=""/>
    <n v="10"/>
    <n v="25"/>
    <n v="1"/>
    <n v="0.8"/>
    <n v="1"/>
    <n v="2"/>
    <n v="0"/>
    <n v="35"/>
    <n v="183.78262123168327"/>
    <n v="27"/>
    <n v="3"/>
    <n v="332.5"/>
    <n v="13.3"/>
  </r>
  <r>
    <x v="6"/>
    <x v="6"/>
    <n v="35205095"/>
    <s v="Indaiatuba"/>
    <n v="2.7521055852008902"/>
    <n v="220762"/>
    <n v="218543"/>
    <n v="2219"/>
    <n v="710.851"/>
    <n v="98.99"/>
    <n v="0.9277517999999999"/>
    <n v="0.8663514000000001"/>
    <n v="6.140039999999982E-2"/>
    <n v="0"/>
    <n v="0.82599999999999996"/>
    <n v="3.1E-2"/>
    <n v="0.02"/>
    <n v="5.2076999999999811E-2"/>
    <n v="0.72702062382638888"/>
    <n v="68"/>
    <n v="5.44"/>
    <n v="94.56"/>
    <n v="201.89"/>
    <n v="12114"/>
    <n v="2804"/>
    <n v="18"/>
    <n v="0"/>
    <n v="521.40495193919242"/>
    <n v="68.568322446797893"/>
    <n v="94.53"/>
    <n v="98.99"/>
    <n v="92.09"/>
    <n v="32.97"/>
    <s v=""/>
    <n v="95.49"/>
    <n v="67.23"/>
    <n v="25.4"/>
    <n v="96.3"/>
    <n v="12.8"/>
    <s v=""/>
    <s v=""/>
    <n v="0.452976508638262"/>
    <m/>
    <s v=""/>
    <n v="9.8000000000000007"/>
    <n v="97.7"/>
    <n v="80.895600000000002"/>
    <n v="76.900000000000006"/>
    <n v="8.1999999999999993"/>
    <n v="0"/>
    <n v="0"/>
    <n v="95"/>
    <n v="113.61438354426203"/>
    <n v="26"/>
    <n v="452"/>
    <n v="11835.378000000001"/>
    <n v="9799.6929839999993"/>
  </r>
  <r>
    <x v="8"/>
    <x v="6"/>
    <n v="352050910"/>
    <s v="Indaiatuba"/>
    <m/>
    <m/>
    <m/>
    <m/>
    <m/>
    <m/>
    <n v="0"/>
    <n v="0"/>
    <n v="0"/>
    <n v="0"/>
    <n v="0"/>
    <n v="0"/>
    <n v="0"/>
    <n v="0"/>
    <n v="0"/>
    <n v="0"/>
    <n v="0"/>
    <n v="0"/>
    <m/>
    <s v=""/>
    <m/>
    <m/>
    <m/>
    <s v=""/>
    <s v=""/>
    <m/>
    <m/>
    <m/>
    <m/>
    <s v=""/>
    <m/>
    <m/>
    <m/>
    <m/>
    <m/>
    <s v=""/>
    <s v=""/>
    <m/>
    <m/>
    <s v=""/>
    <m/>
    <m/>
    <m/>
    <m/>
    <m/>
    <m/>
    <m/>
    <n v="0"/>
    <m/>
    <n v="0"/>
    <n v="0"/>
    <m/>
    <m/>
  </r>
  <r>
    <x v="1"/>
    <x v="6"/>
    <n v="352060821"/>
    <s v="Indiana"/>
    <n v="-0.22198461676277101"/>
    <n v="4806"/>
    <n v="4164"/>
    <n v="642"/>
    <n v="37.664999999999999"/>
    <n v="86.64"/>
    <n v="6.1834999999999998E-3"/>
    <n v="6.1371999999999998E-3"/>
    <n v="4.6300000000000001E-5"/>
    <n v="0"/>
    <n v="0"/>
    <n v="0"/>
    <n v="0.01"/>
    <n v="0"/>
    <n v="1.0617505312499996E-2"/>
    <n v="0"/>
    <n v="50"/>
    <n v="50"/>
    <n v="2.96"/>
    <n v="228"/>
    <n v="72"/>
    <n v="0"/>
    <n v="0"/>
    <n v="6299.3258426966295"/>
    <n v="721.79775280898866"/>
    <m/>
    <m/>
    <m/>
    <m/>
    <s v=""/>
    <m/>
    <n v="1.37"/>
    <n v="0.6"/>
    <n v="1.8"/>
    <n v="0"/>
    <s v=""/>
    <s v=""/>
    <n v="0"/>
    <m/>
    <s v=""/>
    <n v="4.5999999999999996"/>
    <n v="95"/>
    <n v="95"/>
    <n v="68.400000000000006"/>
    <n v="7.4"/>
    <n v="0"/>
    <n v="0"/>
    <n v="9"/>
    <n v="0"/>
    <n v="1"/>
    <n v="1"/>
    <n v="216.6"/>
    <n v="216.6"/>
  </r>
  <r>
    <x v="13"/>
    <x v="6"/>
    <n v="352060822"/>
    <s v="Indiana"/>
    <m/>
    <m/>
    <m/>
    <m/>
    <m/>
    <m/>
    <n v="0"/>
    <n v="0"/>
    <n v="0"/>
    <n v="0"/>
    <n v="0"/>
    <n v="0"/>
    <n v="0"/>
    <n v="0"/>
    <n v="0"/>
    <n v="0"/>
    <n v="0"/>
    <n v="0"/>
    <m/>
    <s v=""/>
    <m/>
    <m/>
    <m/>
    <s v=""/>
    <s v=""/>
    <m/>
    <m/>
    <m/>
    <m/>
    <s v=""/>
    <m/>
    <m/>
    <m/>
    <m/>
    <m/>
    <s v=""/>
    <s v=""/>
    <m/>
    <m/>
    <s v=""/>
    <m/>
    <m/>
    <m/>
    <m/>
    <m/>
    <m/>
    <m/>
    <n v="0"/>
    <m/>
    <n v="0"/>
    <n v="0"/>
    <m/>
    <m/>
  </r>
  <r>
    <x v="10"/>
    <x v="6"/>
    <n v="352070715"/>
    <s v="Indiaporã"/>
    <n v="-0.36163872074067599"/>
    <n v="3876"/>
    <n v="3432"/>
    <n v="444"/>
    <n v="13.869"/>
    <n v="88.54"/>
    <n v="5.0179999999999999E-3"/>
    <n v="4.6616000000000001E-3"/>
    <n v="3.5640000000000004E-4"/>
    <n v="0"/>
    <n v="0"/>
    <n v="0"/>
    <n v="0"/>
    <n v="3.5640000000000004E-4"/>
    <n v="8.7209999999999996E-3"/>
    <n v="1"/>
    <n v="50"/>
    <n v="50"/>
    <n v="2.41"/>
    <n v="186"/>
    <n v="48"/>
    <n v="0"/>
    <n v="0"/>
    <n v="17818.328173374612"/>
    <n v="1871.3312693498449"/>
    <n v="86.4"/>
    <n v="100"/>
    <n v="78.56"/>
    <n v="14.76"/>
    <s v=""/>
    <n v="99.8"/>
    <n v="0.72"/>
    <n v="0.2"/>
    <n v="1"/>
    <n v="0.2"/>
    <s v=""/>
    <s v=""/>
    <n v="0"/>
    <m/>
    <s v=""/>
    <n v="8.4"/>
    <n v="90"/>
    <n v="90"/>
    <n v="74.2"/>
    <n v="8.1999999999999993"/>
    <n v="0"/>
    <n v="0"/>
    <n v="0"/>
    <n v="0"/>
    <n v="2"/>
    <n v="2"/>
    <n v="167.4"/>
    <n v="167.4"/>
  </r>
  <r>
    <x v="0"/>
    <x v="6"/>
    <n v="352080620"/>
    <s v="Inúbia Paulista"/>
    <m/>
    <m/>
    <m/>
    <m/>
    <m/>
    <m/>
    <n v="0"/>
    <n v="0"/>
    <n v="0"/>
    <n v="0"/>
    <n v="0"/>
    <n v="0"/>
    <n v="0"/>
    <n v="0"/>
    <n v="0"/>
    <n v="0"/>
    <n v="0"/>
    <n v="0"/>
    <m/>
    <s v=""/>
    <m/>
    <m/>
    <m/>
    <s v=""/>
    <s v=""/>
    <m/>
    <m/>
    <m/>
    <m/>
    <s v=""/>
    <m/>
    <m/>
    <m/>
    <m/>
    <m/>
    <s v=""/>
    <s v=""/>
    <m/>
    <m/>
    <s v=""/>
    <m/>
    <m/>
    <m/>
    <m/>
    <m/>
    <m/>
    <m/>
    <n v="0"/>
    <m/>
    <n v="0"/>
    <n v="0"/>
    <m/>
    <m/>
  </r>
  <r>
    <x v="1"/>
    <x v="6"/>
    <n v="352080621"/>
    <s v="Inúbia Paulista"/>
    <n v="0.851379871241842"/>
    <n v="3740"/>
    <n v="3324"/>
    <n v="416"/>
    <n v="43.131999999999998"/>
    <n v="88.88"/>
    <n v="7.043999999999999E-3"/>
    <n v="7.5000000000000002E-4"/>
    <n v="6.2939999999999992E-3"/>
    <n v="0"/>
    <n v="6.0000000000000001E-3"/>
    <n v="0"/>
    <n v="0"/>
    <n v="0"/>
    <n v="8.5065520833333338E-3"/>
    <n v="0"/>
    <n v="50"/>
    <n v="50"/>
    <n v="2.36"/>
    <n v="182"/>
    <n v="31"/>
    <n v="0"/>
    <n v="0"/>
    <n v="5312.2139037433153"/>
    <n v="590.24598930481284"/>
    <n v="87.34"/>
    <n v="87.52"/>
    <n v="83.26"/>
    <n v="16.78"/>
    <s v=""/>
    <n v="99.79"/>
    <n v="2.61"/>
    <n v="1.1000000000000001"/>
    <n v="0.4"/>
    <n v="9"/>
    <s v=""/>
    <s v=""/>
    <n v="0"/>
    <m/>
    <s v=""/>
    <n v="9"/>
    <n v="100"/>
    <n v="100"/>
    <n v="83"/>
    <n v="9.6999999999999993"/>
    <n v="0"/>
    <n v="0"/>
    <n v="0"/>
    <n v="70.53386543950802"/>
    <n v="2"/>
    <n v="2"/>
    <n v="182"/>
    <n v="182"/>
  </r>
  <r>
    <x v="14"/>
    <x v="6"/>
    <n v="352090514"/>
    <s v="Ipaussu"/>
    <n v="0.70944742907075298"/>
    <n v="13992"/>
    <n v="13026"/>
    <n v="966"/>
    <n v="66.903000000000006"/>
    <n v="93.1"/>
    <n v="0.47565489999999994"/>
    <n v="0.41384829999999995"/>
    <n v="6.1806600000000003E-2"/>
    <n v="0"/>
    <n v="3.0000000000000001E-3"/>
    <n v="0.46700000000000003"/>
    <n v="0"/>
    <n v="4.1678000000000002E-3"/>
    <n v="3.7250428722222215E-2"/>
    <n v="3"/>
    <n v="30"/>
    <n v="70"/>
    <n v="9.34"/>
    <n v="721"/>
    <n v="144"/>
    <n v="1"/>
    <n v="0"/>
    <n v="4958.4905660377362"/>
    <n v="586.00343053173242"/>
    <n v="87.46"/>
    <n v="100"/>
    <n v="87.46"/>
    <n v="0.4"/>
    <s v=""/>
    <n v="94.93"/>
    <n v="45.74"/>
    <n v="21.6"/>
    <n v="53.1"/>
    <n v="23.8"/>
    <s v=""/>
    <s v=""/>
    <n v="0"/>
    <m/>
    <s v=""/>
    <n v="7.5"/>
    <n v="100"/>
    <n v="100"/>
    <n v="80"/>
    <n v="9.5"/>
    <n v="1"/>
    <n v="0"/>
    <n v="1"/>
    <n v="8.0535985837132458"/>
    <n v="3"/>
    <n v="7"/>
    <n v="721"/>
    <n v="721"/>
  </r>
  <r>
    <x v="5"/>
    <x v="6"/>
    <n v="352090517"/>
    <s v="Ipaussu"/>
    <m/>
    <m/>
    <m/>
    <m/>
    <m/>
    <m/>
    <n v="0"/>
    <n v="0"/>
    <n v="0"/>
    <n v="0"/>
    <n v="0"/>
    <n v="0"/>
    <n v="0"/>
    <n v="0"/>
    <n v="0"/>
    <n v="0"/>
    <n v="0"/>
    <n v="0"/>
    <m/>
    <s v=""/>
    <m/>
    <m/>
    <m/>
    <s v=""/>
    <s v=""/>
    <m/>
    <m/>
    <m/>
    <m/>
    <s v=""/>
    <m/>
    <m/>
    <m/>
    <m/>
    <m/>
    <s v=""/>
    <s v=""/>
    <m/>
    <m/>
    <s v=""/>
    <m/>
    <m/>
    <m/>
    <m/>
    <m/>
    <m/>
    <m/>
    <n v="0"/>
    <m/>
    <n v="0"/>
    <n v="0"/>
    <m/>
    <m/>
  </r>
  <r>
    <x v="8"/>
    <x v="6"/>
    <n v="352100210"/>
    <s v="Iperó"/>
    <n v="3.3368945271516499"/>
    <n v="30835"/>
    <n v="19027"/>
    <n v="11808"/>
    <n v="180.38499999999999"/>
    <n v="61.71"/>
    <n v="8.969630000000002E-2"/>
    <n v="7.0100400000000021E-2"/>
    <n v="1.9595900000000003E-2"/>
    <n v="0"/>
    <n v="1.6E-2"/>
    <n v="6.5000000000000002E-2"/>
    <n v="0.01"/>
    <n v="8.9459999999999995E-4"/>
    <n v="7.7275900422453692E-2"/>
    <n v="12"/>
    <n v="52.94"/>
    <n v="47.06"/>
    <n v="14.07"/>
    <n v="1086"/>
    <n v="554"/>
    <n v="4"/>
    <n v="0"/>
    <n v="1564.7828766012649"/>
    <n v="235.22879844332741"/>
    <n v="82.33"/>
    <n v="100"/>
    <n v="72.16"/>
    <n v="34.57"/>
    <s v=""/>
    <n v="98.58"/>
    <n v="16.309999999999999"/>
    <n v="5.9"/>
    <n v="21.9"/>
    <n v="8.5"/>
    <s v=""/>
    <s v=""/>
    <n v="0"/>
    <m/>
    <s v=""/>
    <n v="9.5"/>
    <n v="70"/>
    <n v="70"/>
    <n v="49"/>
    <n v="6.2"/>
    <n v="1"/>
    <n v="0"/>
    <n v="12"/>
    <n v="20.705032115485977"/>
    <n v="18"/>
    <n v="16"/>
    <n v="760.2"/>
    <n v="760.2"/>
  </r>
  <r>
    <x v="6"/>
    <x v="6"/>
    <n v="35211015"/>
    <s v="Ipeúna"/>
    <n v="2.8519580956646999"/>
    <n v="6617"/>
    <n v="5830"/>
    <n v="787"/>
    <n v="34.728999999999999"/>
    <n v="88.11"/>
    <n v="2.8083999999999998E-2"/>
    <n v="1.27598E-2"/>
    <n v="1.53242E-2"/>
    <n v="0"/>
    <n v="1.7000000000000001E-2"/>
    <n v="5.0000000000000001E-3"/>
    <n v="0"/>
    <n v="4.3557999999999999E-3"/>
    <n v="1.5081245833333333E-2"/>
    <n v="8"/>
    <n v="38.1"/>
    <n v="61.9"/>
    <n v="4.08"/>
    <n v="315"/>
    <n v="162"/>
    <n v="1"/>
    <n v="0"/>
    <n v="11152.220039292732"/>
    <n v="1477.4308599063022"/>
    <n v="87.52"/>
    <n v="100"/>
    <n v="79.180000000000007"/>
    <n v="35"/>
    <s v=""/>
    <n v="100"/>
    <n v="3.16"/>
    <n v="1.2"/>
    <n v="2.2000000000000002"/>
    <n v="4.9000000000000004"/>
    <s v=""/>
    <s v=""/>
    <n v="0"/>
    <m/>
    <s v=""/>
    <n v="7.3"/>
    <n v="81"/>
    <n v="81"/>
    <n v="48.6"/>
    <n v="5.9"/>
    <n v="0"/>
    <n v="0"/>
    <n v="2"/>
    <n v="112.72278290448486"/>
    <n v="8"/>
    <n v="13"/>
    <n v="255.15"/>
    <n v="255.15"/>
  </r>
  <r>
    <x v="10"/>
    <x v="6"/>
    <n v="352115015"/>
    <s v="Ipiguá"/>
    <n v="2.18253645060167"/>
    <n v="4784"/>
    <n v="2974"/>
    <n v="1810"/>
    <n v="35.274999999999999"/>
    <n v="62.17"/>
    <n v="3.4183699999999997E-2"/>
    <n v="7.9089E-3"/>
    <n v="2.6274799999999997E-2"/>
    <n v="0"/>
    <n v="2.3E-2"/>
    <n v="0"/>
    <n v="0.01"/>
    <n v="2.8842999999999998E-3"/>
    <n v="1.1307267796610171E-2"/>
    <n v="6"/>
    <n v="26.32"/>
    <n v="73.680000000000007"/>
    <n v="2.09"/>
    <n v="161"/>
    <n v="161"/>
    <n v="0"/>
    <n v="0"/>
    <n v="6460.1337792642144"/>
    <n v="659.19732441471569"/>
    <m/>
    <n v="70.84"/>
    <m/>
    <m/>
    <s v=""/>
    <m/>
    <n v="11.03"/>
    <n v="3.5"/>
    <n v="3.8"/>
    <n v="26.3"/>
    <s v=""/>
    <s v=""/>
    <n v="0"/>
    <m/>
    <s v=""/>
    <n v="7.6"/>
    <n v="100"/>
    <n v="100"/>
    <n v="0"/>
    <n v="3.3"/>
    <n v="0"/>
    <n v="0"/>
    <n v="0"/>
    <n v="203.40899688336043"/>
    <n v="5"/>
    <n v="14"/>
    <n v="161"/>
    <n v="161"/>
  </r>
  <r>
    <x v="17"/>
    <x v="6"/>
    <n v="352120011"/>
    <s v="Iporanga"/>
    <n v="-0.31540102656510999"/>
    <n v="4331"/>
    <n v="2594"/>
    <n v="1737"/>
    <n v="3.7330000000000001"/>
    <n v="59.89"/>
    <n v="5.1955000000000001E-2"/>
    <n v="5.1902900000000002E-2"/>
    <n v="5.2099999999999999E-5"/>
    <n v="0"/>
    <n v="1.0999999999999999E-2"/>
    <n v="0"/>
    <n v="0.04"/>
    <n v="2.3339999999999998E-4"/>
    <n v="6.2754385416666668E-3"/>
    <n v="8"/>
    <n v="94.12"/>
    <n v="5.88"/>
    <n v="1.7"/>
    <n v="131"/>
    <n v="36"/>
    <n v="1"/>
    <n v="0"/>
    <n v="253613.22558300622"/>
    <n v="32766.566612791503"/>
    <n v="55.64"/>
    <m/>
    <n v="40.54"/>
    <n v="22.02"/>
    <s v=""/>
    <n v="99.63"/>
    <n v="0.34"/>
    <n v="0.1"/>
    <n v="0.5"/>
    <n v="0"/>
    <s v=""/>
    <s v=""/>
    <n v="0"/>
    <m/>
    <s v=""/>
    <n v="8.5"/>
    <n v="74"/>
    <n v="74"/>
    <n v="72.5"/>
    <n v="7.8"/>
    <n v="0"/>
    <n v="0"/>
    <n v="13"/>
    <n v="175.28655450872373"/>
    <n v="16"/>
    <n v="1"/>
    <n v="96.94"/>
    <n v="96.94"/>
  </r>
  <r>
    <x v="11"/>
    <x v="6"/>
    <n v="35213098"/>
    <s v="Ipuã"/>
    <n v="1.5007113850199301"/>
    <n v="14849"/>
    <n v="14299"/>
    <n v="550"/>
    <n v="31.891999999999999"/>
    <n v="96.3"/>
    <n v="0.28431719999999999"/>
    <n v="0.24505369999999999"/>
    <n v="3.9263499999999993E-2"/>
    <n v="0.01"/>
    <n v="5.0999999999999997E-2"/>
    <n v="7.0000000000000001E-3"/>
    <n v="0.23"/>
    <n v="1.9329999999999998E-4"/>
    <n v="4.4630559997685185E-2"/>
    <n v="12"/>
    <n v="56.52"/>
    <n v="43.48"/>
    <n v="10.32"/>
    <n v="796"/>
    <n v="191"/>
    <n v="1"/>
    <n v="0"/>
    <n v="15524.827261095023"/>
    <n v="1890.1636473836625"/>
    <n v="98.74"/>
    <n v="100"/>
    <n v="98.74"/>
    <n v="30"/>
    <s v=""/>
    <n v="99.03"/>
    <n v="12.31"/>
    <n v="3.9"/>
    <n v="17.3"/>
    <n v="4.4000000000000004"/>
    <s v=""/>
    <s v=""/>
    <n v="0"/>
    <m/>
    <s v=""/>
    <n v="7.3"/>
    <n v="100"/>
    <n v="100"/>
    <n v="76"/>
    <n v="8.1"/>
    <n v="1"/>
    <n v="0"/>
    <n v="1"/>
    <n v="114.27147676983029"/>
    <n v="13"/>
    <n v="10"/>
    <n v="796"/>
    <n v="796"/>
  </r>
  <r>
    <x v="9"/>
    <x v="6"/>
    <n v="352130912"/>
    <s v="Ipuã"/>
    <m/>
    <m/>
    <m/>
    <m/>
    <m/>
    <m/>
    <n v="0"/>
    <n v="0"/>
    <n v="0"/>
    <n v="0"/>
    <n v="0"/>
    <n v="0"/>
    <n v="0"/>
    <n v="0"/>
    <n v="0"/>
    <n v="0"/>
    <n v="0"/>
    <n v="0"/>
    <m/>
    <s v=""/>
    <m/>
    <m/>
    <m/>
    <s v=""/>
    <s v=""/>
    <m/>
    <m/>
    <m/>
    <m/>
    <s v=""/>
    <m/>
    <m/>
    <m/>
    <m/>
    <m/>
    <s v=""/>
    <s v=""/>
    <m/>
    <m/>
    <s v=""/>
    <m/>
    <m/>
    <m/>
    <m/>
    <m/>
    <m/>
    <m/>
    <n v="0"/>
    <m/>
    <n v="0"/>
    <n v="0"/>
    <m/>
    <m/>
  </r>
  <r>
    <x v="6"/>
    <x v="6"/>
    <n v="35214085"/>
    <s v="Iracemápolis"/>
    <n v="2.2943653557485"/>
    <n v="21591"/>
    <n v="21189"/>
    <n v="402"/>
    <n v="186.21"/>
    <n v="98.14"/>
    <n v="0.38569100000000001"/>
    <n v="0.3824514"/>
    <n v="3.2396E-3"/>
    <n v="0"/>
    <n v="0.1"/>
    <n v="0.22800000000000001"/>
    <n v="0.06"/>
    <n v="2.5417E-3"/>
    <n v="4.8644461661931829E-2"/>
    <n v="9"/>
    <n v="60"/>
    <n v="40"/>
    <n v="15.21"/>
    <n v="1174"/>
    <n v="235"/>
    <n v="2"/>
    <n v="1"/>
    <n v="2117.8824510212589"/>
    <n v="277.51563151313053"/>
    <m/>
    <n v="97.94"/>
    <m/>
    <m/>
    <s v=""/>
    <m/>
    <n v="70.13"/>
    <n v="26.6"/>
    <n v="106.2"/>
    <n v="1.7"/>
    <s v=""/>
    <s v=""/>
    <n v="0"/>
    <m/>
    <s v=""/>
    <n v="7.3"/>
    <n v="100"/>
    <n v="100"/>
    <n v="80"/>
    <n v="10"/>
    <n v="0"/>
    <n v="1"/>
    <n v="10"/>
    <n v="205.57324838946255"/>
    <n v="12"/>
    <n v="8"/>
    <n v="1174"/>
    <n v="1174"/>
  </r>
  <r>
    <x v="2"/>
    <x v="6"/>
    <n v="352150716"/>
    <s v="Irapuã"/>
    <n v="0.79722885570758795"/>
    <n v="7467"/>
    <n v="6778"/>
    <n v="689"/>
    <n v="29.007000000000001"/>
    <n v="90.77"/>
    <n v="0.20730259999999998"/>
    <n v="0.10182479999999998"/>
    <n v="0.1054778"/>
    <n v="0"/>
    <n v="1.4999999999999999E-2"/>
    <n v="0"/>
    <n v="0.19"/>
    <n v="1.6605999999999997E-3"/>
    <n v="1.7279104687500001E-2"/>
    <n v="4"/>
    <n v="27.78"/>
    <n v="72.22"/>
    <n v="4.82"/>
    <n v="371"/>
    <n v="88"/>
    <n v="0"/>
    <n v="0"/>
    <n v="8108.8951386098834"/>
    <n v="760.20891924467685"/>
    <n v="88.86"/>
    <n v="89.2"/>
    <n v="88.51"/>
    <n v="10.51"/>
    <s v=""/>
    <n v="99.62"/>
    <n v="26.24"/>
    <n v="10.8"/>
    <n v="16.7"/>
    <n v="58.6"/>
    <s v=""/>
    <s v=""/>
    <n v="0"/>
    <m/>
    <s v=""/>
    <n v="8.6"/>
    <n v="92"/>
    <n v="92"/>
    <n v="76.3"/>
    <n v="8.3000000000000007"/>
    <n v="0"/>
    <n v="0"/>
    <n v="0"/>
    <n v="86.81005336376748"/>
    <n v="10"/>
    <n v="26"/>
    <n v="341.32"/>
    <n v="341.32"/>
  </r>
  <r>
    <x v="0"/>
    <x v="6"/>
    <n v="352160620"/>
    <s v="Irapuru"/>
    <m/>
    <m/>
    <m/>
    <m/>
    <m/>
    <m/>
    <n v="1.4559900000000001E-2"/>
    <n v="1.2426700000000001E-2"/>
    <n v="2.1332E-3"/>
    <n v="0"/>
    <n v="0"/>
    <n v="0"/>
    <n v="0.01"/>
    <n v="8.2259999999999994E-4"/>
    <n v="0"/>
    <n v="0"/>
    <n v="25"/>
    <n v="75"/>
    <m/>
    <s v=""/>
    <m/>
    <m/>
    <m/>
    <s v=""/>
    <s v=""/>
    <m/>
    <m/>
    <m/>
    <m/>
    <s v=""/>
    <m/>
    <m/>
    <m/>
    <m/>
    <m/>
    <s v=""/>
    <s v=""/>
    <m/>
    <m/>
    <s v=""/>
    <m/>
    <m/>
    <m/>
    <m/>
    <m/>
    <m/>
    <m/>
    <n v="2"/>
    <m/>
    <n v="2"/>
    <n v="6"/>
    <m/>
    <m/>
  </r>
  <r>
    <x v="1"/>
    <x v="6"/>
    <n v="352160621"/>
    <s v="Irapuru"/>
    <n v="-4.2046680528440301E-2"/>
    <n v="7593"/>
    <n v="5368"/>
    <n v="2225"/>
    <n v="35.581000000000003"/>
    <n v="70.7"/>
    <n v="3.4491999999999999E-3"/>
    <n v="0"/>
    <n v="3.4491999999999999E-3"/>
    <n v="0"/>
    <n v="0"/>
    <n v="0"/>
    <n v="0"/>
    <n v="1.1344000000000003E-3"/>
    <n v="1.3981797656249999E-2"/>
    <n v="0"/>
    <n v="0"/>
    <n v="100"/>
    <n v="4.04"/>
    <n v="311"/>
    <n v="47"/>
    <n v="1"/>
    <n v="0"/>
    <n v="6603.7455551165549"/>
    <n v="830.65981825365441"/>
    <n v="70.709999999999994"/>
    <n v="70.709999999999994"/>
    <n v="70.63"/>
    <n v="62.96"/>
    <s v=""/>
    <n v="100"/>
    <n v="2.61"/>
    <n v="1.1000000000000001"/>
    <n v="2.5"/>
    <n v="2.8"/>
    <s v=""/>
    <s v=""/>
    <n v="0"/>
    <m/>
    <s v=""/>
    <n v="7.9"/>
    <n v="100"/>
    <n v="100"/>
    <n v="84.9"/>
    <n v="10"/>
    <n v="0"/>
    <n v="0"/>
    <n v="1"/>
    <n v="0"/>
    <n v="0"/>
    <n v="9"/>
    <n v="311"/>
    <n v="311"/>
  </r>
  <r>
    <x v="14"/>
    <x v="6"/>
    <n v="352170514"/>
    <s v="Itaberá"/>
    <n v="-0.50021191036289103"/>
    <n v="17715"/>
    <n v="12639"/>
    <n v="5076"/>
    <n v="16.36"/>
    <n v="71.349999999999994"/>
    <n v="0.41542079999999992"/>
    <n v="0.41120689999999993"/>
    <n v="4.2138999999999996E-3"/>
    <n v="0"/>
    <n v="3.4000000000000002E-2"/>
    <n v="3.0000000000000001E-3"/>
    <n v="0.37"/>
    <n v="6.6088999999999992E-3"/>
    <n v="3.6458105607638881E-2"/>
    <n v="28"/>
    <n v="83.08"/>
    <n v="16.920000000000002"/>
    <n v="8.61"/>
    <n v="664"/>
    <n v="116"/>
    <n v="3"/>
    <n v="1"/>
    <n v="21825.083827265029"/>
    <n v="2545.6663844199825"/>
    <n v="67.61"/>
    <n v="100"/>
    <n v="58.87"/>
    <n v="21.9"/>
    <s v=""/>
    <n v="99.46"/>
    <n v="7.59"/>
    <n v="3.4"/>
    <n v="10.199999999999999"/>
    <n v="0.3"/>
    <s v=""/>
    <s v=""/>
    <n v="0"/>
    <m/>
    <s v=""/>
    <n v="7.1"/>
    <n v="96"/>
    <n v="96"/>
    <n v="82.5"/>
    <n v="9.4"/>
    <n v="0"/>
    <n v="1"/>
    <n v="10"/>
    <n v="93.257725362658874"/>
    <n v="54"/>
    <n v="11"/>
    <n v="637.44000000000005"/>
    <n v="637.44000000000005"/>
  </r>
  <r>
    <x v="14"/>
    <x v="6"/>
    <n v="352180414"/>
    <s v="Itaí"/>
    <n v="1.18808318554304"/>
    <n v="25000"/>
    <n v="19631"/>
    <n v="5369"/>
    <n v="22.477"/>
    <n v="78.52"/>
    <n v="1.4243041999999997"/>
    <n v="1.4178051999999997"/>
    <n v="6.4989999999999987E-3"/>
    <n v="0.33"/>
    <n v="0"/>
    <n v="0.34100000000000003"/>
    <n v="1.08"/>
    <n v="5.2646999999999998E-3"/>
    <n v="5.1960763888888886E-2"/>
    <n v="84"/>
    <n v="87.57"/>
    <n v="12.43"/>
    <n v="14.18"/>
    <n v="1094"/>
    <n v="321"/>
    <n v="3"/>
    <n v="0"/>
    <n v="15629.241599999999"/>
    <n v="1841.7023999999999"/>
    <n v="68.28"/>
    <n v="91.11"/>
    <n v="66.98"/>
    <n v="23.88"/>
    <s v=""/>
    <n v="86.96"/>
    <n v="25.76"/>
    <n v="11.5"/>
    <n v="34.799999999999997"/>
    <n v="0.4"/>
    <s v=""/>
    <s v=""/>
    <n v="0"/>
    <m/>
    <s v=""/>
    <n v="9.5"/>
    <n v="93"/>
    <n v="93"/>
    <n v="70.7"/>
    <n v="7.8"/>
    <n v="0"/>
    <n v="0"/>
    <n v="5"/>
    <n v="0"/>
    <n v="155"/>
    <n v="22"/>
    <n v="1017.42"/>
    <n v="1017.42"/>
  </r>
  <r>
    <x v="2"/>
    <x v="6"/>
    <n v="352190316"/>
    <s v="Itajobi"/>
    <n v="0.152569813728998"/>
    <n v="14607"/>
    <n v="12483"/>
    <n v="2124"/>
    <n v="29.106999999999999"/>
    <n v="85.46"/>
    <n v="0.83565569999999978"/>
    <n v="0.74335269999999976"/>
    <n v="9.2302999999999982E-2"/>
    <n v="0"/>
    <n v="2E-3"/>
    <n v="0"/>
    <n v="0.82"/>
    <n v="1.0442200000000011E-2"/>
    <n v="4.4463437500000001E-2"/>
    <n v="10"/>
    <n v="28.05"/>
    <n v="71.95"/>
    <n v="8.84"/>
    <n v="682"/>
    <n v="149"/>
    <n v="2"/>
    <n v="0"/>
    <n v="8096.1182994454712"/>
    <n v="734.04805914972292"/>
    <n v="100"/>
    <n v="97.13"/>
    <n v="100"/>
    <n v="5.24"/>
    <s v=""/>
    <n v="100"/>
    <n v="54.62"/>
    <n v="22.3"/>
    <n v="62.5"/>
    <n v="27.1"/>
    <s v=""/>
    <s v=""/>
    <n v="0"/>
    <m/>
    <s v=""/>
    <n v="9.6"/>
    <n v="100"/>
    <n v="95.4"/>
    <n v="78.2"/>
    <n v="8.3000000000000007"/>
    <n v="1"/>
    <n v="0"/>
    <n v="1"/>
    <n v="4.4980777745760214"/>
    <n v="23"/>
    <n v="59"/>
    <n v="682"/>
    <n v="650.62800000000004"/>
  </r>
  <r>
    <x v="7"/>
    <x v="6"/>
    <n v="352200013"/>
    <s v="Itaju"/>
    <n v="1.7303787245432201"/>
    <n v="3419"/>
    <n v="2609"/>
    <n v="810"/>
    <n v="14.944000000000001"/>
    <n v="76.31"/>
    <n v="0.26375090000000001"/>
    <n v="0.14868789999999998"/>
    <n v="0.115063"/>
    <n v="0"/>
    <n v="5.0000000000000001E-3"/>
    <n v="0"/>
    <n v="0.25"/>
    <n v="5.1771999999999999E-3"/>
    <n v="6.4747312499999999E-3"/>
    <n v="4"/>
    <n v="36"/>
    <n v="64"/>
    <n v="1.81"/>
    <n v="140"/>
    <n v="8"/>
    <n v="0"/>
    <n v="0"/>
    <n v="17063.936823632641"/>
    <n v="1752.5124305352438"/>
    <n v="72.72"/>
    <n v="100"/>
    <n v="85.77"/>
    <n v="44.74"/>
    <s v=""/>
    <n v="100"/>
    <n v="27.76"/>
    <n v="14.3"/>
    <n v="19.600000000000001"/>
    <n v="60.6"/>
    <s v=""/>
    <s v=""/>
    <n v="0"/>
    <m/>
    <s v=""/>
    <n v="9.5"/>
    <n v="100"/>
    <n v="100"/>
    <n v="94.3"/>
    <n v="9.8000000000000007"/>
    <n v="0"/>
    <n v="0"/>
    <n v="1"/>
    <n v="77.223282433537292"/>
    <n v="9"/>
    <n v="16"/>
    <n v="140"/>
    <n v="140"/>
  </r>
  <r>
    <x v="19"/>
    <x v="6"/>
    <n v="35221097"/>
    <s v="Itanhaém"/>
    <n v="1.6171885890228399"/>
    <n v="91716"/>
    <n v="90932"/>
    <n v="784"/>
    <n v="153.11000000000001"/>
    <n v="99.15"/>
    <n v="1.6634393000000001"/>
    <n v="1.6628837000000001"/>
    <n v="5.5559999999999995E-4"/>
    <n v="0"/>
    <n v="1.66"/>
    <n v="0"/>
    <n v="0"/>
    <n v="5.9029999999999998E-4"/>
    <n v="0.26215171541666671"/>
    <n v="8"/>
    <n v="76.47"/>
    <n v="23.53"/>
    <n v="75.27"/>
    <n v="5081"/>
    <n v="3870"/>
    <n v="12"/>
    <n v="0"/>
    <n v="11701.012691351563"/>
    <n v="1481.9678136857258"/>
    <n v="93.9"/>
    <n v="95.06"/>
    <n v="31.81"/>
    <n v="40.03"/>
    <s v=""/>
    <n v="94.79"/>
    <n v="13.09"/>
    <n v="4.9000000000000004"/>
    <n v="19.8"/>
    <n v="0"/>
    <s v=""/>
    <s v=""/>
    <n v="1.0903222992716599"/>
    <m/>
    <s v=""/>
    <n v="7.6"/>
    <n v="30"/>
    <n v="30"/>
    <n v="23.8"/>
    <n v="4"/>
    <n v="1"/>
    <n v="0"/>
    <n v="22"/>
    <n v="633.22110914345092"/>
    <n v="13"/>
    <n v="4"/>
    <n v="1524.3"/>
    <n v="1524.3"/>
  </r>
  <r>
    <x v="17"/>
    <x v="6"/>
    <n v="352215811"/>
    <s v="Itaóca"/>
    <n v="-0.18894487711046401"/>
    <n v="3195"/>
    <n v="1742"/>
    <n v="1453"/>
    <n v="17.507000000000001"/>
    <n v="54.52"/>
    <n v="1.1657800000000001E-2"/>
    <n v="1.1657800000000001E-2"/>
    <n v="0"/>
    <n v="0"/>
    <n v="5.0000000000000001E-3"/>
    <n v="6.0000000000000001E-3"/>
    <n v="0"/>
    <n v="0"/>
    <n v="5.1236484374999995E-3"/>
    <n v="3"/>
    <n v="100"/>
    <n v="0"/>
    <n v="1.27"/>
    <n v="98"/>
    <n v="71"/>
    <n v="0"/>
    <n v="0"/>
    <n v="57643.267605633802"/>
    <n v="7501.5211267605609"/>
    <n v="61.58"/>
    <n v="85"/>
    <n v="22.5"/>
    <n v="23.43"/>
    <s v=""/>
    <n v="100"/>
    <n v="0.46"/>
    <n v="0.2"/>
    <n v="0.7"/>
    <n v="0"/>
    <s v=""/>
    <s v=""/>
    <n v="0"/>
    <m/>
    <s v=""/>
    <n v="8.5"/>
    <n v="32"/>
    <n v="32"/>
    <n v="27.6"/>
    <n v="4.0999999999999996"/>
    <n v="0"/>
    <n v="0"/>
    <n v="8"/>
    <n v="97.586711129611942"/>
    <n v="7"/>
    <n v="0"/>
    <n v="31.36"/>
    <n v="31.36"/>
  </r>
  <r>
    <x v="18"/>
    <x v="6"/>
    <n v="35222086"/>
    <s v="Itapecerica da Serra"/>
    <n v="1.31916241824044"/>
    <n v="159457"/>
    <n v="158135"/>
    <n v="1322"/>
    <n v="1052.799"/>
    <n v="99.17"/>
    <n v="5.1563299999999999E-2"/>
    <n v="1.1124199999999999E-2"/>
    <n v="4.0439099999999999E-2"/>
    <n v="0"/>
    <n v="1.7999999999999999E-2"/>
    <n v="1.4999999999999999E-2"/>
    <n v="0"/>
    <n v="1.8079700000000004E-2"/>
    <n v="0.47907674487037033"/>
    <n v="9"/>
    <n v="10.91"/>
    <n v="89.09"/>
    <n v="147.56"/>
    <n v="8854"/>
    <n v="6756"/>
    <n v="6"/>
    <n v="2"/>
    <n v="444.98516841530943"/>
    <n v="63.28677950795511"/>
    <n v="86.24"/>
    <n v="100"/>
    <n v="33.31"/>
    <n v="45.12"/>
    <s v=""/>
    <n v="86.96"/>
    <n v="6.14"/>
    <n v="2.2999999999999998"/>
    <n v="2.1"/>
    <n v="12.6"/>
    <s v=""/>
    <s v=""/>
    <n v="0"/>
    <m/>
    <s v=""/>
    <n v="8.4"/>
    <n v="26"/>
    <n v="25.48"/>
    <n v="23.7"/>
    <n v="3.4"/>
    <n v="4"/>
    <n v="2"/>
    <n v="41"/>
    <n v="3.7572268311354748"/>
    <n v="6"/>
    <n v="49"/>
    <n v="2302.04"/>
    <n v="2255.9992000000002"/>
  </r>
  <r>
    <x v="17"/>
    <x v="6"/>
    <n v="352220811"/>
    <s v="Itapecerica da Serra"/>
    <m/>
    <m/>
    <m/>
    <m/>
    <m/>
    <m/>
    <n v="0"/>
    <n v="0"/>
    <n v="0"/>
    <n v="0"/>
    <n v="0"/>
    <n v="0"/>
    <n v="0"/>
    <n v="0"/>
    <n v="0"/>
    <n v="0"/>
    <n v="0"/>
    <n v="0"/>
    <m/>
    <s v=""/>
    <m/>
    <m/>
    <m/>
    <s v=""/>
    <s v=""/>
    <m/>
    <m/>
    <m/>
    <m/>
    <s v=""/>
    <m/>
    <m/>
    <m/>
    <m/>
    <m/>
    <s v=""/>
    <s v=""/>
    <m/>
    <m/>
    <s v=""/>
    <m/>
    <m/>
    <m/>
    <m/>
    <m/>
    <m/>
    <m/>
    <n v="0"/>
    <m/>
    <n v="0"/>
    <n v="0"/>
    <m/>
    <m/>
  </r>
  <r>
    <x v="8"/>
    <x v="6"/>
    <n v="352230710"/>
    <s v="Itapetininga"/>
    <m/>
    <m/>
    <m/>
    <m/>
    <m/>
    <m/>
    <n v="4.5195999999999995E-3"/>
    <n v="4.1666999999999997E-3"/>
    <n v="3.5289999999999996E-4"/>
    <n v="0"/>
    <n v="0"/>
    <n v="0"/>
    <n v="0"/>
    <n v="3.5289999999999996E-4"/>
    <n v="0"/>
    <n v="1"/>
    <n v="25"/>
    <n v="75"/>
    <m/>
    <s v=""/>
    <m/>
    <m/>
    <m/>
    <s v=""/>
    <s v=""/>
    <m/>
    <m/>
    <m/>
    <m/>
    <s v=""/>
    <m/>
    <m/>
    <m/>
    <m/>
    <m/>
    <s v=""/>
    <s v=""/>
    <m/>
    <m/>
    <s v=""/>
    <m/>
    <m/>
    <m/>
    <m/>
    <m/>
    <m/>
    <m/>
    <n v="0"/>
    <m/>
    <n v="1"/>
    <n v="3"/>
    <m/>
    <m/>
  </r>
  <r>
    <x v="14"/>
    <x v="6"/>
    <n v="352230714"/>
    <s v="Itapetininga"/>
    <n v="1.2203807309050501"/>
    <n v="150668"/>
    <n v="137552"/>
    <n v="13116"/>
    <n v="84.073999999999998"/>
    <n v="91.29"/>
    <n v="1.0914311000000003"/>
    <n v="0.98121530000000035"/>
    <n v="0.11021579999999997"/>
    <n v="0"/>
    <n v="4.0000000000000001E-3"/>
    <n v="0.13900000000000001"/>
    <n v="0.93"/>
    <n v="2.1858300000000011E-2"/>
    <n v="0.47728849690277775"/>
    <n v="87"/>
    <n v="49.33"/>
    <n v="50.67"/>
    <n v="126.98"/>
    <n v="7617"/>
    <n v="7315"/>
    <n v="25"/>
    <n v="4"/>
    <n v="4062.6659941062467"/>
    <n v="489.78044442084581"/>
    <n v="90.93"/>
    <m/>
    <n v="86.76"/>
    <n v="37.56"/>
    <s v=""/>
    <n v="100"/>
    <n v="12.86"/>
    <n v="5.6"/>
    <n v="15.9"/>
    <n v="4.7"/>
    <s v=""/>
    <s v=""/>
    <n v="0"/>
    <m/>
    <s v=""/>
    <n v="9.1"/>
    <n v="91"/>
    <n v="91"/>
    <n v="4"/>
    <n v="3.3"/>
    <n v="2"/>
    <n v="4"/>
    <n v="44"/>
    <n v="0.83806754739676625"/>
    <n v="74"/>
    <n v="76"/>
    <n v="6931.47"/>
    <n v="6931.47"/>
  </r>
  <r>
    <x v="14"/>
    <x v="6"/>
    <n v="352240614"/>
    <s v="Itapeva"/>
    <n v="0.42714928700404697"/>
    <n v="89196"/>
    <n v="77942"/>
    <n v="11254"/>
    <n v="48.828000000000003"/>
    <n v="87.38"/>
    <n v="1.4250351000000006"/>
    <n v="1.4034682000000005"/>
    <n v="2.15669E-2"/>
    <n v="0"/>
    <n v="0.42699999999999999"/>
    <n v="0.2"/>
    <n v="0.79"/>
    <n v="7.6942999999999994E-3"/>
    <n v="0.23515565304166666"/>
    <n v="63"/>
    <n v="81.12"/>
    <n v="18.88"/>
    <n v="62.21"/>
    <n v="4199"/>
    <n v="864"/>
    <n v="11"/>
    <n v="0"/>
    <n v="7247.9483384905152"/>
    <n v="855.61146239741697"/>
    <n v="86.61"/>
    <n v="64.25"/>
    <n v="74.72"/>
    <n v="42.9"/>
    <s v=""/>
    <n v="100"/>
    <n v="15.54"/>
    <n v="7"/>
    <n v="20.8"/>
    <n v="0.9"/>
    <s v=""/>
    <s v=""/>
    <n v="0"/>
    <m/>
    <s v=""/>
    <n v="7.3"/>
    <n v="92"/>
    <n v="89.24"/>
    <n v="79.400000000000006"/>
    <n v="8.5"/>
    <n v="3"/>
    <n v="0"/>
    <n v="6"/>
    <n v="181.5818563053387"/>
    <n v="116"/>
    <n v="27"/>
    <n v="3863.08"/>
    <n v="3747.1876000000002"/>
  </r>
  <r>
    <x v="18"/>
    <x v="6"/>
    <n v="35225056"/>
    <s v="Itapevi"/>
    <n v="1.9424019605220399"/>
    <n v="215034"/>
    <n v="215034"/>
    <n v="0"/>
    <n v="2353.9569999999999"/>
    <n v="100"/>
    <n v="0.12272630000000001"/>
    <n v="8.9110599999999998E-2"/>
    <n v="3.3615700000000012E-2"/>
    <n v="0"/>
    <n v="3.7999999999999999E-2"/>
    <n v="5.8999999999999997E-2"/>
    <n v="0"/>
    <n v="2.5044000000000011E-2"/>
    <n v="0.7131761894444445"/>
    <n v="10"/>
    <n v="9.4600000000000009"/>
    <n v="90.54"/>
    <n v="198.23"/>
    <n v="11894"/>
    <n v="9687"/>
    <n v="7"/>
    <n v="2"/>
    <n v="175.98705321019003"/>
    <n v="26.398057981528503"/>
    <n v="95.2"/>
    <n v="100"/>
    <n v="76.52"/>
    <n v="50.97"/>
    <s v=""/>
    <n v="95.2"/>
    <n v="27.27"/>
    <n v="10.199999999999999"/>
    <n v="33"/>
    <n v="18.7"/>
    <s v=""/>
    <s v=""/>
    <n v="0"/>
    <m/>
    <s v=""/>
    <n v="9.1"/>
    <n v="57"/>
    <n v="19.95"/>
    <n v="18.600000000000001"/>
    <n v="3.1"/>
    <n v="1"/>
    <n v="2"/>
    <n v="68"/>
    <n v="5.3282765973442743"/>
    <n v="7"/>
    <n v="67"/>
    <n v="6779.58"/>
    <n v="2372.8530000000001"/>
  </r>
  <r>
    <x v="8"/>
    <x v="6"/>
    <n v="352250510"/>
    <s v="Itapevi"/>
    <m/>
    <m/>
    <m/>
    <m/>
    <m/>
    <m/>
    <n v="0"/>
    <n v="0"/>
    <n v="0"/>
    <n v="0"/>
    <n v="0"/>
    <n v="0"/>
    <n v="0"/>
    <n v="0"/>
    <n v="0"/>
    <n v="0"/>
    <n v="0"/>
    <n v="0"/>
    <m/>
    <s v=""/>
    <m/>
    <m/>
    <m/>
    <s v=""/>
    <s v=""/>
    <m/>
    <m/>
    <m/>
    <m/>
    <s v=""/>
    <m/>
    <m/>
    <m/>
    <m/>
    <m/>
    <s v=""/>
    <s v=""/>
    <m/>
    <m/>
    <s v=""/>
    <m/>
    <m/>
    <m/>
    <m/>
    <m/>
    <m/>
    <m/>
    <n v="0"/>
    <m/>
    <n v="0"/>
    <n v="0"/>
    <m/>
    <m/>
  </r>
  <r>
    <x v="3"/>
    <x v="6"/>
    <n v="35226049"/>
    <s v="Itapira"/>
    <n v="0.65101170171752998"/>
    <n v="69967"/>
    <n v="65193"/>
    <n v="4774"/>
    <n v="135.202"/>
    <n v="93.18"/>
    <n v="0.26025030000000005"/>
    <n v="0.21456570000000003"/>
    <n v="4.5684600000000006E-2"/>
    <n v="0.03"/>
    <n v="5.6000000000000001E-2"/>
    <n v="7.6999999999999999E-2"/>
    <n v="0.1"/>
    <n v="2.8340199999999986E-2"/>
    <n v="0.21086976761689816"/>
    <n v="39"/>
    <n v="37.61"/>
    <n v="62.39"/>
    <n v="53.81"/>
    <n v="3632"/>
    <n v="634"/>
    <n v="3"/>
    <n v="0"/>
    <n v="3182.1310046164622"/>
    <n v="378.61048780139203"/>
    <n v="99.01"/>
    <m/>
    <n v="99.01"/>
    <n v="40.39"/>
    <s v=""/>
    <n v="99.02"/>
    <n v="10.210000000000001"/>
    <n v="3.7"/>
    <n v="12.5"/>
    <n v="5.4"/>
    <s v=""/>
    <s v=""/>
    <n v="0"/>
    <m/>
    <s v=""/>
    <n v="7.3"/>
    <n v="100"/>
    <n v="100"/>
    <n v="82.5"/>
    <n v="9.6999999999999993"/>
    <n v="0"/>
    <n v="0"/>
    <n v="65"/>
    <n v="26.556675540961905"/>
    <n v="41"/>
    <n v="68"/>
    <n v="3632"/>
    <n v="3632"/>
  </r>
  <r>
    <x v="17"/>
    <x v="6"/>
    <n v="352265311"/>
    <s v="Itapirapuã Paulista"/>
    <n v="0.65624312557286402"/>
    <n v="3980"/>
    <n v="1982"/>
    <n v="1998"/>
    <n v="9.7949999999999999"/>
    <n v="49.8"/>
    <n v="5.8587999999999999E-3"/>
    <n v="1.3889E-3"/>
    <n v="4.4698999999999997E-3"/>
    <n v="0"/>
    <n v="6.0000000000000001E-3"/>
    <n v="0"/>
    <n v="0"/>
    <n v="0"/>
    <n v="5.8622083333333339E-3"/>
    <n v="1"/>
    <n v="50"/>
    <n v="50"/>
    <n v="1.4"/>
    <n v="108"/>
    <n v="66"/>
    <n v="0"/>
    <n v="0"/>
    <n v="96113.487437185933"/>
    <n v="12360.844221105528"/>
    <n v="56.56"/>
    <n v="99.32"/>
    <n v="40.299999999999997"/>
    <n v="35.340000000000003"/>
    <s v=""/>
    <n v="100"/>
    <n v="0.11"/>
    <n v="0"/>
    <n v="0"/>
    <n v="0.3"/>
    <s v=""/>
    <s v=""/>
    <n v="0"/>
    <m/>
    <s v=""/>
    <n v="7.9"/>
    <n v="59"/>
    <n v="59"/>
    <n v="38.9"/>
    <n v="5.2"/>
    <n v="0"/>
    <n v="0"/>
    <n v="8"/>
    <n v="102.35050784331843"/>
    <n v="1"/>
    <n v="1"/>
    <n v="63.72"/>
    <n v="63.72"/>
  </r>
  <r>
    <x v="2"/>
    <x v="6"/>
    <n v="352270316"/>
    <s v="Itápolis"/>
    <n v="0.476169387751257"/>
    <n v="40674"/>
    <n v="37487"/>
    <n v="3187"/>
    <n v="40.790999999999997"/>
    <n v="92.16"/>
    <n v="0.7313307"/>
    <n v="0.42694590000000021"/>
    <n v="0.30438479999999984"/>
    <n v="0"/>
    <n v="0.126"/>
    <n v="0.13900000000000001"/>
    <n v="0.45"/>
    <n v="1.6174299999999999E-2"/>
    <n v="0.10673737928472223"/>
    <n v="10"/>
    <n v="36.61"/>
    <n v="63.39"/>
    <n v="30.57"/>
    <n v="2064"/>
    <n v="227"/>
    <n v="3"/>
    <n v="0"/>
    <n v="5683.2099129665139"/>
    <n v="519.474848797758"/>
    <n v="86.21"/>
    <n v="90.7"/>
    <n v="86.21"/>
    <n v="8.56"/>
    <s v=""/>
    <n v="95.05"/>
    <n v="24.46"/>
    <n v="10"/>
    <n v="18.399999999999999"/>
    <n v="45.4"/>
    <s v=""/>
    <s v=""/>
    <n v="0"/>
    <m/>
    <s v=""/>
    <n v="5.6"/>
    <n v="100"/>
    <n v="100"/>
    <n v="89"/>
    <n v="9.8000000000000007"/>
    <n v="1"/>
    <n v="0"/>
    <n v="6"/>
    <n v="118.0467431787834"/>
    <n v="41"/>
    <n v="71"/>
    <n v="2064"/>
    <n v="2064"/>
  </r>
  <r>
    <x v="14"/>
    <x v="6"/>
    <n v="352280214"/>
    <s v="Itaporanga"/>
    <n v="5.9830382641101701E-2"/>
    <n v="14589"/>
    <n v="11406"/>
    <n v="3183"/>
    <n v="28.733000000000001"/>
    <n v="78.180000000000007"/>
    <n v="0.16824000000000003"/>
    <n v="0.16601020000000002"/>
    <n v="2.2298000000000001E-3"/>
    <n v="0"/>
    <n v="2.4E-2"/>
    <n v="0"/>
    <n v="0.14000000000000001"/>
    <n v="3.9186999999999998E-3"/>
    <n v="3.6272981916666669E-2"/>
    <n v="12"/>
    <n v="83.87"/>
    <n v="16.13"/>
    <n v="8.01"/>
    <n v="618"/>
    <n v="145"/>
    <n v="3"/>
    <n v="0"/>
    <n v="12126.736582356571"/>
    <n v="1426.6748920419486"/>
    <n v="81.680000000000007"/>
    <n v="100"/>
    <n v="69.349999999999994"/>
    <n v="20.23"/>
    <s v=""/>
    <n v="100"/>
    <n v="6.7"/>
    <n v="3"/>
    <n v="9"/>
    <n v="0.3"/>
    <s v=""/>
    <s v=""/>
    <n v="0"/>
    <m/>
    <s v=""/>
    <n v="7.5"/>
    <n v="86"/>
    <n v="86"/>
    <n v="76.5"/>
    <n v="8.1"/>
    <n v="1"/>
    <n v="0"/>
    <n v="1"/>
    <n v="66.164949038756887"/>
    <n v="26"/>
    <n v="5"/>
    <n v="531.48"/>
    <n v="531.48"/>
  </r>
  <r>
    <x v="7"/>
    <x v="6"/>
    <n v="352290113"/>
    <s v="Itapuí"/>
    <n v="1.47912232024454"/>
    <n v="12837"/>
    <n v="12358"/>
    <n v="479"/>
    <n v="91.91"/>
    <n v="96.27"/>
    <n v="1.3263800000000001E-2"/>
    <n v="0"/>
    <n v="1.3263800000000001E-2"/>
    <n v="0"/>
    <n v="0"/>
    <n v="5.0000000000000001E-3"/>
    <n v="0"/>
    <n v="8.3796000000000009E-3"/>
    <n v="3.1013166822916678E-2"/>
    <n v="0"/>
    <n v="0"/>
    <n v="100"/>
    <n v="8.81"/>
    <n v="680"/>
    <n v="680"/>
    <n v="1"/>
    <n v="0"/>
    <n v="2825.1460621640572"/>
    <n v="294.7978499649451"/>
    <m/>
    <n v="100"/>
    <m/>
    <m/>
    <s v=""/>
    <m/>
    <n v="2.21"/>
    <n v="1.2"/>
    <n v="0"/>
    <n v="11.1"/>
    <s v=""/>
    <s v=""/>
    <n v="0"/>
    <m/>
    <s v=""/>
    <n v="9.1"/>
    <n v="87"/>
    <n v="0"/>
    <n v="0"/>
    <n v="1.3"/>
    <n v="1"/>
    <n v="0"/>
    <n v="0"/>
    <n v="0"/>
    <n v="0"/>
    <n v="6"/>
    <n v="591.6"/>
    <n v="0"/>
  </r>
  <r>
    <x v="16"/>
    <x v="6"/>
    <n v="352300818"/>
    <s v="Itapura"/>
    <m/>
    <m/>
    <m/>
    <m/>
    <m/>
    <m/>
    <n v="0"/>
    <n v="0"/>
    <n v="0"/>
    <n v="0"/>
    <n v="0"/>
    <n v="0"/>
    <n v="0"/>
    <n v="0"/>
    <n v="0"/>
    <n v="0"/>
    <n v="0"/>
    <n v="0"/>
    <m/>
    <s v=""/>
    <m/>
    <m/>
    <m/>
    <s v=""/>
    <s v=""/>
    <m/>
    <m/>
    <m/>
    <m/>
    <s v=""/>
    <m/>
    <m/>
    <m/>
    <m/>
    <m/>
    <s v=""/>
    <s v=""/>
    <m/>
    <m/>
    <s v=""/>
    <m/>
    <m/>
    <m/>
    <m/>
    <m/>
    <m/>
    <m/>
    <n v="0"/>
    <m/>
    <n v="0"/>
    <n v="0"/>
    <m/>
    <m/>
  </r>
  <r>
    <x v="12"/>
    <x v="6"/>
    <n v="352300819"/>
    <s v="Itapura"/>
    <n v="1.33005826283248"/>
    <n v="4581"/>
    <n v="3661"/>
    <n v="920"/>
    <n v="14.909000000000001"/>
    <n v="79.92"/>
    <n v="1.9621900000000001E-2"/>
    <n v="1.79992E-2"/>
    <n v="1.6226999999999999E-3"/>
    <n v="0.43"/>
    <n v="1E-3"/>
    <n v="0"/>
    <n v="0.02"/>
    <n v="0"/>
    <n v="9.5556796875000006E-3"/>
    <n v="0"/>
    <n v="57.14"/>
    <n v="42.86"/>
    <n v="2.61"/>
    <n v="202"/>
    <n v="89"/>
    <n v="0"/>
    <n v="0"/>
    <n v="15282.671905697445"/>
    <n v="1307.9764243614927"/>
    <n v="80.099999999999994"/>
    <n v="92.64"/>
    <n v="64.12"/>
    <n v="75.19"/>
    <s v=""/>
    <n v="99.04"/>
    <n v="2.76"/>
    <n v="0.9"/>
    <n v="3.5"/>
    <n v="0.9"/>
    <s v=""/>
    <s v=""/>
    <n v="0"/>
    <m/>
    <s v=""/>
    <n v="8.1999999999999993"/>
    <n v="80"/>
    <n v="80"/>
    <n v="55.9"/>
    <n v="6.8"/>
    <n v="0"/>
    <n v="0"/>
    <n v="1"/>
    <n v="10.464980333195161"/>
    <n v="4"/>
    <n v="3"/>
    <n v="161.6"/>
    <n v="161.6"/>
  </r>
  <r>
    <x v="15"/>
    <x v="6"/>
    <n v="35231072"/>
    <s v="Itaquaquecetuba"/>
    <m/>
    <m/>
    <m/>
    <m/>
    <m/>
    <m/>
    <n v="0"/>
    <n v="0"/>
    <n v="0"/>
    <n v="0"/>
    <n v="0"/>
    <n v="0"/>
    <n v="0"/>
    <n v="0"/>
    <n v="0"/>
    <n v="0"/>
    <n v="0"/>
    <n v="0"/>
    <m/>
    <s v=""/>
    <m/>
    <m/>
    <m/>
    <s v=""/>
    <s v=""/>
    <m/>
    <m/>
    <m/>
    <m/>
    <s v=""/>
    <m/>
    <m/>
    <m/>
    <m/>
    <m/>
    <s v=""/>
    <s v=""/>
    <m/>
    <m/>
    <s v=""/>
    <m/>
    <m/>
    <m/>
    <m/>
    <m/>
    <m/>
    <m/>
    <n v="3"/>
    <m/>
    <n v="0"/>
    <n v="0"/>
    <m/>
    <m/>
  </r>
  <r>
    <x v="18"/>
    <x v="6"/>
    <n v="35231076"/>
    <s v="Itaquaquecetuba"/>
    <n v="1.53386974904575"/>
    <n v="340751"/>
    <n v="340751"/>
    <n v="0"/>
    <n v="4166.6790000000001"/>
    <n v="100"/>
    <n v="4.2051999999999999E-2"/>
    <n v="1.60579E-2"/>
    <n v="2.5994099999999999E-2"/>
    <n v="0"/>
    <n v="0"/>
    <n v="2.4E-2"/>
    <n v="0"/>
    <n v="1.8245000000000004E-2"/>
    <n v="1.1867509396377314"/>
    <n v="2"/>
    <n v="24.32"/>
    <n v="75.680000000000007"/>
    <n v="313.87"/>
    <n v="18832"/>
    <n v="17301"/>
    <n v="21"/>
    <n v="0"/>
    <n v="111.05822139920352"/>
    <n v="13.882277674900443"/>
    <n v="99.97"/>
    <m/>
    <n v="64.61"/>
    <n v="44.94"/>
    <s v=""/>
    <n v="99.97"/>
    <n v="9.34"/>
    <n v="3.5"/>
    <n v="5.4"/>
    <n v="17.3"/>
    <s v=""/>
    <s v=""/>
    <n v="0"/>
    <m/>
    <s v=""/>
    <n v="9.5"/>
    <n v="63"/>
    <n v="9.4499999999999993"/>
    <n v="8.1"/>
    <n v="1.9"/>
    <n v="1"/>
    <n v="0"/>
    <n v="143"/>
    <n v="0"/>
    <n v="9"/>
    <n v="28"/>
    <n v="11864.16"/>
    <n v="1779.624"/>
  </r>
  <r>
    <x v="14"/>
    <x v="6"/>
    <n v="352320614"/>
    <s v="Itararé"/>
    <n v="0.17100825925795399"/>
    <n v="48285"/>
    <n v="44670"/>
    <n v="3615"/>
    <n v="48.113"/>
    <n v="92.51"/>
    <n v="0.12109249999999998"/>
    <n v="0.11346189999999998"/>
    <n v="7.6305999999999987E-3"/>
    <n v="0.09"/>
    <n v="4.0000000000000001E-3"/>
    <n v="4.0000000000000001E-3"/>
    <n v="0.11"/>
    <n v="2.3032999999999999E-3"/>
    <n v="0.13701349364583332"/>
    <n v="8"/>
    <n v="51.43"/>
    <n v="48.57"/>
    <n v="36.92"/>
    <n v="2492"/>
    <n v="2492"/>
    <n v="8"/>
    <n v="0"/>
    <n v="7373.7483690587142"/>
    <n v="868.65237651444522"/>
    <n v="93.22"/>
    <n v="100"/>
    <n v="84.3"/>
    <n v="33.119999999999997"/>
    <s v=""/>
    <n v="100"/>
    <n v="2.4"/>
    <n v="1.1000000000000001"/>
    <n v="3.1"/>
    <n v="0.6"/>
    <s v=""/>
    <s v=""/>
    <n v="0"/>
    <m/>
    <s v=""/>
    <n v="7.7"/>
    <n v="94"/>
    <n v="0"/>
    <n v="0"/>
    <n v="1.4"/>
    <n v="0"/>
    <n v="0"/>
    <n v="50"/>
    <n v="2.9194204844813423"/>
    <n v="18"/>
    <n v="17"/>
    <n v="2342.48"/>
    <n v="0"/>
  </r>
  <r>
    <x v="19"/>
    <x v="6"/>
    <n v="35233057"/>
    <s v="Itariri"/>
    <m/>
    <m/>
    <m/>
    <m/>
    <m/>
    <m/>
    <n v="0.22411110000000001"/>
    <n v="0.22411110000000001"/>
    <n v="0"/>
    <n v="0"/>
    <n v="0.224"/>
    <n v="0"/>
    <n v="0"/>
    <n v="0"/>
    <n v="0"/>
    <n v="1"/>
    <n v="100"/>
    <n v="0"/>
    <m/>
    <s v=""/>
    <m/>
    <m/>
    <m/>
    <s v=""/>
    <s v=""/>
    <m/>
    <m/>
    <m/>
    <m/>
    <s v=""/>
    <m/>
    <m/>
    <m/>
    <m/>
    <m/>
    <s v=""/>
    <s v=""/>
    <m/>
    <m/>
    <s v=""/>
    <m/>
    <m/>
    <m/>
    <m/>
    <m/>
    <m/>
    <m/>
    <n v="1"/>
    <m/>
    <n v="1"/>
    <n v="0"/>
    <m/>
    <m/>
  </r>
  <r>
    <x v="17"/>
    <x v="6"/>
    <n v="352330511"/>
    <s v="Itariri"/>
    <n v="1.19246090480092"/>
    <n v="16174"/>
    <n v="10848"/>
    <n v="5326"/>
    <n v="59.292999999999999"/>
    <n v="67.069999999999993"/>
    <n v="4.04652E-2"/>
    <n v="4.0148099999999999E-2"/>
    <n v="3.1710000000000001E-4"/>
    <n v="0"/>
    <n v="2.3E-2"/>
    <n v="0"/>
    <n v="0.02"/>
    <n v="0"/>
    <n v="1.7509197395833336E-2"/>
    <n v="18"/>
    <n v="85.71"/>
    <n v="14.29"/>
    <n v="7.42"/>
    <n v="572"/>
    <n v="250"/>
    <n v="1"/>
    <n v="0"/>
    <n v="19127.498454309385"/>
    <n v="2437.2449610485955"/>
    <n v="41.57"/>
    <n v="80.040000000000006"/>
    <n v="31.2"/>
    <n v="19.579999999999998"/>
    <s v=""/>
    <n v="65.099999999999994"/>
    <n v="6.52"/>
    <n v="2.7"/>
    <n v="9.4"/>
    <n v="0"/>
    <s v=""/>
    <s v=""/>
    <n v="12.365524916532699"/>
    <m/>
    <s v=""/>
    <n v="7.5"/>
    <n v="64"/>
    <n v="63.36"/>
    <n v="56.3"/>
    <n v="6.6"/>
    <n v="0"/>
    <n v="0"/>
    <n v="4"/>
    <n v="131.35953339285166"/>
    <n v="6"/>
    <n v="1"/>
    <n v="366.08"/>
    <n v="362.41919999999999"/>
  </r>
  <r>
    <x v="6"/>
    <x v="6"/>
    <n v="35234045"/>
    <s v="Itatiba"/>
    <n v="1.96267280285134"/>
    <n v="108484"/>
    <n v="92826"/>
    <n v="15658"/>
    <n v="336.36399999999998"/>
    <n v="85.57"/>
    <n v="1.7819964000000006"/>
    <n v="1.7348173000000007"/>
    <n v="4.7179099999999981E-2"/>
    <n v="0"/>
    <n v="1.5309999999999999"/>
    <n v="0.127"/>
    <n v="0.03"/>
    <n v="9.8652599999999951E-2"/>
    <n v="0.29356850217592595"/>
    <n v="98"/>
    <n v="27.27"/>
    <n v="72.73"/>
    <n v="75.39"/>
    <n v="5088"/>
    <n v="687"/>
    <n v="23"/>
    <n v="0"/>
    <n v="1148.2541204232882"/>
    <n v="151.16256775192656"/>
    <n v="88.9"/>
    <n v="84.42"/>
    <n v="82.84"/>
    <n v="36.11"/>
    <s v=""/>
    <n v="100"/>
    <n v="118.8"/>
    <n v="45.1"/>
    <n v="177"/>
    <n v="9.1"/>
    <s v=""/>
    <s v=""/>
    <n v="0"/>
    <m/>
    <s v=""/>
    <n v="9.8000000000000007"/>
    <n v="93"/>
    <n v="93"/>
    <n v="86.5"/>
    <n v="9.9"/>
    <n v="2"/>
    <n v="0"/>
    <n v="115"/>
    <n v="521.5137143979166"/>
    <n v="45"/>
    <n v="120"/>
    <n v="4731.84"/>
    <n v="4731.84"/>
  </r>
  <r>
    <x v="14"/>
    <x v="6"/>
    <n v="352350314"/>
    <s v="Itatinga"/>
    <m/>
    <m/>
    <m/>
    <m/>
    <m/>
    <m/>
    <n v="0"/>
    <n v="0"/>
    <n v="0"/>
    <n v="0.06"/>
    <n v="0"/>
    <n v="0"/>
    <n v="0"/>
    <n v="0"/>
    <n v="0"/>
    <n v="2"/>
    <n v="0"/>
    <n v="0"/>
    <m/>
    <s v=""/>
    <m/>
    <m/>
    <m/>
    <s v=""/>
    <s v=""/>
    <m/>
    <m/>
    <m/>
    <m/>
    <s v=""/>
    <m/>
    <m/>
    <m/>
    <m/>
    <m/>
    <s v=""/>
    <s v=""/>
    <m/>
    <m/>
    <s v=""/>
    <m/>
    <m/>
    <m/>
    <m/>
    <m/>
    <m/>
    <m/>
    <n v="0"/>
    <m/>
    <n v="0"/>
    <n v="0"/>
    <m/>
    <m/>
  </r>
  <r>
    <x v="5"/>
    <x v="6"/>
    <n v="352350317"/>
    <s v="Itatinga"/>
    <n v="1.4538973666492301"/>
    <n v="19024"/>
    <n v="17507"/>
    <n v="1517"/>
    <n v="19.414999999999999"/>
    <n v="92.03"/>
    <n v="0.17446160000000002"/>
    <n v="0.16779760000000002"/>
    <n v="6.6639999999999998E-3"/>
    <n v="0"/>
    <n v="4.7E-2"/>
    <n v="4.0000000000000001E-3"/>
    <n v="0.12"/>
    <n v="6.5000000000000008E-4"/>
    <n v="4.9616177333333344E-2"/>
    <n v="5"/>
    <n v="52.17"/>
    <n v="47.83"/>
    <n v="12.43"/>
    <n v="959"/>
    <n v="220"/>
    <n v="0"/>
    <n v="1"/>
    <n v="17074.264087468462"/>
    <n v="1939.5037846930193"/>
    <n v="85.68"/>
    <n v="97.34"/>
    <n v="84.87"/>
    <n v="32.93"/>
    <s v=""/>
    <n v="94.2"/>
    <n v="3.58"/>
    <n v="1.7"/>
    <n v="4.5"/>
    <n v="0.6"/>
    <s v=""/>
    <s v=""/>
    <n v="0"/>
    <m/>
    <s v=""/>
    <n v="7.8"/>
    <n v="95"/>
    <n v="95"/>
    <n v="77.099999999999994"/>
    <n v="8.1"/>
    <n v="0"/>
    <n v="1"/>
    <n v="5"/>
    <n v="94.72716868984638"/>
    <n v="12"/>
    <n v="11"/>
    <n v="911.05"/>
    <n v="911.05"/>
  </r>
  <r>
    <x v="6"/>
    <x v="6"/>
    <n v="35236025"/>
    <s v="Itirapina"/>
    <m/>
    <m/>
    <m/>
    <m/>
    <m/>
    <m/>
    <n v="1.8154100000000003E-2"/>
    <n v="9.8611000000000011E-3"/>
    <n v="8.2930000000000018E-3"/>
    <n v="0"/>
    <n v="4.0000000000000001E-3"/>
    <n v="2E-3"/>
    <n v="0.01"/>
    <n v="4.6879999999999996E-4"/>
    <n v="0"/>
    <n v="8"/>
    <n v="25"/>
    <n v="75"/>
    <m/>
    <s v=""/>
    <m/>
    <m/>
    <m/>
    <s v=""/>
    <s v=""/>
    <m/>
    <m/>
    <m/>
    <m/>
    <s v=""/>
    <m/>
    <m/>
    <m/>
    <m/>
    <m/>
    <s v=""/>
    <s v=""/>
    <m/>
    <m/>
    <s v=""/>
    <m/>
    <m/>
    <m/>
    <m/>
    <m/>
    <m/>
    <m/>
    <n v="0"/>
    <m/>
    <n v="3"/>
    <n v="9"/>
    <m/>
    <m/>
  </r>
  <r>
    <x v="7"/>
    <x v="6"/>
    <n v="352360213"/>
    <s v="Itirapina"/>
    <n v="1.4972751714205501"/>
    <n v="16191"/>
    <n v="14766"/>
    <n v="1425"/>
    <n v="28.693999999999999"/>
    <n v="91.2"/>
    <n v="0.28599250000000004"/>
    <n v="0.10763239999999999"/>
    <n v="0.17836010000000005"/>
    <n v="0"/>
    <n v="0.108"/>
    <n v="0"/>
    <n v="0.17"/>
    <n v="9.4027999999999994E-3"/>
    <n v="3.5224063947916669E-2"/>
    <n v="3"/>
    <n v="25.58"/>
    <n v="74.42"/>
    <n v="10.69"/>
    <n v="825"/>
    <n v="280"/>
    <n v="1"/>
    <n v="1"/>
    <n v="11102.167871039466"/>
    <n v="1343.9466370205669"/>
    <n v="71.47"/>
    <n v="100"/>
    <n v="91.1"/>
    <n v="32.840000000000003"/>
    <s v=""/>
    <n v="79.25"/>
    <n v="12.26"/>
    <n v="5.3"/>
    <n v="6.6"/>
    <n v="27.1"/>
    <s v=""/>
    <s v=""/>
    <n v="0"/>
    <m/>
    <s v=""/>
    <n v="7.2"/>
    <n v="100"/>
    <n v="100"/>
    <n v="66.099999999999994"/>
    <n v="7.8"/>
    <n v="0"/>
    <n v="1"/>
    <n v="5"/>
    <n v="306.60857350160381"/>
    <n v="11"/>
    <n v="32"/>
    <n v="825"/>
    <n v="825"/>
  </r>
  <r>
    <x v="11"/>
    <x v="6"/>
    <n v="35237018"/>
    <s v="Itirapuã"/>
    <n v="0.71050004947605905"/>
    <n v="6057"/>
    <n v="5126"/>
    <n v="931"/>
    <n v="37.506999999999998"/>
    <n v="84.63"/>
    <n v="9.3403499999999987E-2"/>
    <n v="7.7869199999999986E-2"/>
    <n v="1.5534299999999999E-2"/>
    <n v="0"/>
    <n v="1.4999999999999999E-2"/>
    <n v="0"/>
    <n v="0.08"/>
    <n v="1.6666000000000003E-3"/>
    <n v="1.3257574218749998E-2"/>
    <n v="2"/>
    <n v="69.23"/>
    <n v="30.77"/>
    <n v="3.66"/>
    <n v="283"/>
    <n v="6"/>
    <n v="0"/>
    <n v="0"/>
    <n v="13432.867756315007"/>
    <n v="1666.0921248142647"/>
    <n v="84.05"/>
    <n v="83.35"/>
    <n v="83.18"/>
    <n v="15.28"/>
    <s v=""/>
    <n v="100"/>
    <n v="11.53"/>
    <n v="3.6"/>
    <n v="15.9"/>
    <n v="4.9000000000000004"/>
    <s v=""/>
    <s v=""/>
    <n v="0"/>
    <m/>
    <s v=""/>
    <n v="7.1"/>
    <n v="100"/>
    <n v="100"/>
    <n v="97.9"/>
    <n v="10"/>
    <n v="0"/>
    <n v="0"/>
    <n v="0"/>
    <n v="113.14287027551173"/>
    <n v="9"/>
    <n v="4"/>
    <n v="283"/>
    <n v="283"/>
  </r>
  <r>
    <x v="4"/>
    <x v="6"/>
    <n v="35238004"/>
    <s v="Itobi"/>
    <n v="4.5013513063918403E-2"/>
    <n v="7572"/>
    <n v="6965"/>
    <n v="607"/>
    <n v="54.628"/>
    <n v="91.98"/>
    <n v="0.49812069999999997"/>
    <n v="0.49762369999999995"/>
    <n v="4.9700000000000005E-4"/>
    <n v="0"/>
    <n v="4.3999999999999997E-2"/>
    <n v="0"/>
    <n v="0.44"/>
    <n v="1.21355E-2"/>
    <n v="1.6701781250000002E-2"/>
    <n v="17"/>
    <n v="93.75"/>
    <n v="6.25"/>
    <n v="4.93"/>
    <n v="380"/>
    <n v="45"/>
    <n v="0"/>
    <n v="0"/>
    <n v="9120.9508716323289"/>
    <n v="916.25990491283665"/>
    <n v="84.7"/>
    <n v="90.11"/>
    <n v="80.2"/>
    <n v="22.36"/>
    <s v=""/>
    <n v="94"/>
    <n v="72.19"/>
    <n v="22.7"/>
    <n v="105.9"/>
    <n v="0.2"/>
    <s v=""/>
    <s v=""/>
    <n v="0"/>
    <m/>
    <s v=""/>
    <n v="8.1"/>
    <n v="98"/>
    <n v="98"/>
    <n v="88.2"/>
    <n v="10"/>
    <n v="0"/>
    <n v="0"/>
    <n v="1"/>
    <n v="263.44495441167385"/>
    <n v="60"/>
    <n v="4"/>
    <n v="372.4"/>
    <n v="372.4"/>
  </r>
  <r>
    <x v="6"/>
    <x v="6"/>
    <n v="35239095"/>
    <s v="Itu"/>
    <m/>
    <m/>
    <m/>
    <m/>
    <m/>
    <m/>
    <n v="2.8469999999999998E-4"/>
    <n v="0"/>
    <n v="2.8469999999999998E-4"/>
    <n v="0"/>
    <n v="0"/>
    <n v="0"/>
    <n v="0"/>
    <n v="2.8469999999999998E-4"/>
    <n v="0"/>
    <n v="8"/>
    <n v="0"/>
    <n v="100"/>
    <m/>
    <s v=""/>
    <m/>
    <m/>
    <m/>
    <s v=""/>
    <s v=""/>
    <m/>
    <m/>
    <m/>
    <m/>
    <s v=""/>
    <m/>
    <m/>
    <m/>
    <m/>
    <m/>
    <s v=""/>
    <s v=""/>
    <m/>
    <m/>
    <s v=""/>
    <m/>
    <m/>
    <m/>
    <m/>
    <m/>
    <m/>
    <m/>
    <n v="0"/>
    <m/>
    <n v="0"/>
    <n v="3"/>
    <m/>
    <m/>
  </r>
  <r>
    <x v="8"/>
    <x v="6"/>
    <n v="352390910"/>
    <s v="Itu"/>
    <n v="1.16522944948634"/>
    <n v="160608"/>
    <n v="151369"/>
    <n v="9239"/>
    <n v="250.958"/>
    <n v="94.25"/>
    <n v="1.5592064000000008"/>
    <n v="1.2990382000000009"/>
    <n v="0.26016819999999979"/>
    <n v="0"/>
    <n v="1.0509999999999999"/>
    <n v="0.19600000000000001"/>
    <n v="0.04"/>
    <n v="0.26802099999999973"/>
    <n v="0.52365996744444443"/>
    <n v="193"/>
    <n v="18.5"/>
    <n v="81.5"/>
    <n v="139.41"/>
    <n v="8366"/>
    <n v="3447"/>
    <n v="25"/>
    <n v="0"/>
    <n v="1160.4512851165571"/>
    <n v="170.82785415421401"/>
    <n v="93.59"/>
    <n v="100"/>
    <n v="93.59"/>
    <n v="35.29"/>
    <s v=""/>
    <n v="100"/>
    <n v="72.87"/>
    <n v="26.4"/>
    <n v="102.3"/>
    <n v="29.9"/>
    <s v=""/>
    <s v=""/>
    <n v="0"/>
    <m/>
    <s v=""/>
    <n v="9.1"/>
    <n v="98"/>
    <n v="73.5"/>
    <n v="58.8"/>
    <n v="6.9"/>
    <n v="2"/>
    <n v="0"/>
    <n v="138"/>
    <n v="200.70275853414392"/>
    <n v="74"/>
    <n v="326"/>
    <n v="8198.68"/>
    <n v="6149.01"/>
  </r>
  <r>
    <x v="6"/>
    <x v="6"/>
    <n v="35240065"/>
    <s v="Itupeva"/>
    <n v="4.30357563927992"/>
    <n v="50622"/>
    <n v="45615"/>
    <n v="5007"/>
    <n v="252.45400000000001"/>
    <n v="90.11"/>
    <n v="0.18619489999999994"/>
    <n v="0.13541499999999995"/>
    <n v="5.0779899999999975E-2"/>
    <n v="0"/>
    <n v="7.3999999999999996E-2"/>
    <n v="2.3E-2"/>
    <n v="0.03"/>
    <n v="5.867E-2"/>
    <n v="0.12029996053472222"/>
    <n v="40"/>
    <n v="16.53"/>
    <n v="83.47"/>
    <n v="36.56"/>
    <n v="2469"/>
    <n v="368"/>
    <n v="3"/>
    <n v="1"/>
    <n v="1544.9662202204574"/>
    <n v="205.58018252933505"/>
    <n v="78.069999999999993"/>
    <n v="60"/>
    <n v="68.12"/>
    <n v="30.25"/>
    <s v=""/>
    <n v="89.9"/>
    <n v="19.809999999999999"/>
    <n v="7.5"/>
    <n v="22.2"/>
    <n v="15.4"/>
    <s v=""/>
    <s v=""/>
    <n v="3.9508514084785298"/>
    <m/>
    <s v=""/>
    <n v="9.8000000000000007"/>
    <n v="96"/>
    <n v="87.36"/>
    <n v="85.1"/>
    <n v="9.8000000000000007"/>
    <n v="0"/>
    <n v="1"/>
    <n v="114"/>
    <n v="61.51290463527738"/>
    <n v="20"/>
    <n v="101"/>
    <n v="2370.2399999999998"/>
    <n v="2156.9184"/>
  </r>
  <r>
    <x v="11"/>
    <x v="6"/>
    <n v="35241058"/>
    <s v="Ituverava"/>
    <n v="0.52536917200365396"/>
    <n v="39373"/>
    <n v="37068"/>
    <n v="2305"/>
    <n v="56.427999999999997"/>
    <n v="94.15"/>
    <n v="4.2353200000000001E-2"/>
    <n v="3.4655400000000003E-2"/>
    <n v="7.6977999999999994E-3"/>
    <n v="0"/>
    <n v="0"/>
    <n v="3.0000000000000001E-3"/>
    <n v="0.03"/>
    <n v="6.4913999999999996E-3"/>
    <n v="0.11985068287037037"/>
    <n v="4"/>
    <n v="35.71"/>
    <n v="64.290000000000006"/>
    <n v="30.71"/>
    <n v="2073"/>
    <n v="253"/>
    <n v="3"/>
    <n v="0"/>
    <n v="8962.6861046910326"/>
    <n v="1097.3083077235669"/>
    <n v="100"/>
    <n v="94.15"/>
    <n v="100"/>
    <n v="37.61"/>
    <s v=""/>
    <n v="100"/>
    <n v="1.21"/>
    <n v="0.4"/>
    <n v="1.6"/>
    <n v="0.6"/>
    <s v=""/>
    <s v=""/>
    <n v="0"/>
    <m/>
    <s v=""/>
    <n v="10"/>
    <n v="100"/>
    <n v="100"/>
    <n v="87.8"/>
    <n v="10"/>
    <n v="1"/>
    <n v="0"/>
    <n v="9"/>
    <n v="0"/>
    <n v="15"/>
    <n v="27"/>
    <n v="2073"/>
    <n v="2073"/>
  </r>
  <r>
    <x v="9"/>
    <x v="6"/>
    <n v="352420412"/>
    <s v="Jaborandi"/>
    <n v="0.22436314484657299"/>
    <n v="6633"/>
    <n v="6248"/>
    <n v="385"/>
    <n v="24.189"/>
    <n v="94.2"/>
    <n v="0.32597420000000005"/>
    <n v="0.30918830000000003"/>
    <n v="1.6785899999999996E-2"/>
    <n v="0.04"/>
    <n v="1.7000000000000001E-2"/>
    <n v="5.6000000000000001E-2"/>
    <n v="0.25"/>
    <n v="2.3499999999999997E-4"/>
    <n v="1.5055528124999999E-2"/>
    <n v="7"/>
    <n v="72"/>
    <n v="28"/>
    <n v="4.49"/>
    <n v="347"/>
    <n v="97"/>
    <n v="1"/>
    <n v="0"/>
    <n v="15784.640434192674"/>
    <n v="1854.2198100407049"/>
    <n v="87.16"/>
    <n v="100"/>
    <n v="91.67"/>
    <n v="14.96"/>
    <s v=""/>
    <n v="93.19"/>
    <n v="27.16"/>
    <n v="9.8000000000000007"/>
    <n v="38.200000000000003"/>
    <n v="4.3"/>
    <s v=""/>
    <s v=""/>
    <n v="0"/>
    <m/>
    <s v=""/>
    <n v="8.6999999999999993"/>
    <n v="96"/>
    <n v="96"/>
    <n v="72"/>
    <n v="8.1"/>
    <n v="1"/>
    <n v="0"/>
    <n v="0"/>
    <n v="112.91533487803174"/>
    <n v="18"/>
    <n v="7"/>
    <n v="333.12"/>
    <n v="333.12"/>
  </r>
  <r>
    <x v="3"/>
    <x v="6"/>
    <n v="35243039"/>
    <s v="Jaboticabal"/>
    <n v="0.48091159149290502"/>
    <n v="72796"/>
    <n v="71063"/>
    <n v="1733"/>
    <n v="103.038"/>
    <n v="97.62"/>
    <n v="0"/>
    <n v="0"/>
    <n v="0"/>
    <n v="0.06"/>
    <n v="0"/>
    <n v="0"/>
    <n v="0"/>
    <n v="0"/>
    <n v="0.22043740961111111"/>
    <n v="10"/>
    <n v="0"/>
    <n v="0"/>
    <n v="58.55"/>
    <n v="3952"/>
    <n v="541"/>
    <n v="6"/>
    <n v="0"/>
    <n v="4128.4971701741852"/>
    <n v="493.86010220341785"/>
    <n v="99.48"/>
    <n v="100"/>
    <n v="99.48"/>
    <n v="54.11"/>
    <s v=""/>
    <n v="98.38"/>
    <n v="0"/>
    <n v="0"/>
    <n v="0"/>
    <n v="0"/>
    <s v=""/>
    <s v=""/>
    <n v="0"/>
    <m/>
    <s v=""/>
    <n v="9.6999999999999993"/>
    <n v="100"/>
    <n v="99"/>
    <n v="86.3"/>
    <n v="10"/>
    <n v="2"/>
    <n v="0"/>
    <n v="29"/>
    <n v="0"/>
    <n v="0"/>
    <n v="0"/>
    <n v="3952"/>
    <n v="3912.48"/>
  </r>
  <r>
    <x v="15"/>
    <x v="6"/>
    <n v="35244022"/>
    <s v="Jacareí"/>
    <n v="0.899087008299437"/>
    <n v="218260"/>
    <n v="215246"/>
    <n v="3014"/>
    <n v="474.40600000000001"/>
    <n v="98.62"/>
    <n v="1.6908847999999996"/>
    <n v="1.4187205000000001"/>
    <n v="0.27216429999999958"/>
    <n v="2.25"/>
    <n v="2.1000000000000001E-2"/>
    <n v="1.617"/>
    <n v="0.03"/>
    <n v="2.6308300000000007E-2"/>
    <n v="0.65559392791666671"/>
    <n v="77"/>
    <n v="12.23"/>
    <n v="87.77"/>
    <n v="199.55"/>
    <n v="11973"/>
    <n v="8111"/>
    <n v="35"/>
    <n v="2"/>
    <n v="995.52387061303034"/>
    <n v="99.69687528635572"/>
    <n v="86.22"/>
    <n v="99"/>
    <n v="78.42"/>
    <n v="14.45"/>
    <s v=""/>
    <n v="87.43"/>
    <n v="56.74"/>
    <n v="24.5"/>
    <n v="62"/>
    <n v="39.4"/>
    <s v=""/>
    <s v=""/>
    <n v="0"/>
    <m/>
    <s v=""/>
    <n v="10"/>
    <n v="93"/>
    <n v="39.06"/>
    <n v="32.299999999999997"/>
    <n v="4.5999999999999996"/>
    <n v="1"/>
    <n v="2"/>
    <n v="123"/>
    <n v="3.2032023339101663"/>
    <n v="17"/>
    <n v="122"/>
    <n v="11134.89"/>
    <n v="4676.6538"/>
  </r>
  <r>
    <x v="2"/>
    <x v="6"/>
    <n v="352450116"/>
    <s v="Jaci"/>
    <n v="2.7403919518743001"/>
    <n v="6197"/>
    <n v="5511"/>
    <n v="686"/>
    <n v="42.904000000000003"/>
    <n v="88.93"/>
    <n v="2.77308E-2"/>
    <n v="1.6949599999999999E-2"/>
    <n v="1.0781200000000001E-2"/>
    <n v="0"/>
    <n v="0.01"/>
    <n v="0"/>
    <n v="0.02"/>
    <n v="5.5110000000000001E-4"/>
    <n v="1.4891209297839507E-2"/>
    <n v="0"/>
    <n v="16.670000000000002"/>
    <n v="83.33"/>
    <n v="3.83"/>
    <n v="296"/>
    <n v="49"/>
    <n v="0"/>
    <n v="0"/>
    <n v="5190.6922704534454"/>
    <n v="508.89139906406308"/>
    <m/>
    <m/>
    <m/>
    <m/>
    <s v=""/>
    <m/>
    <n v="6.6"/>
    <n v="2.7"/>
    <n v="5.3"/>
    <n v="10.8"/>
    <s v=""/>
    <s v=""/>
    <n v="0"/>
    <m/>
    <s v=""/>
    <n v="10"/>
    <n v="95"/>
    <n v="95"/>
    <n v="83.4"/>
    <n v="9.9"/>
    <n v="0"/>
    <n v="0"/>
    <n v="1"/>
    <n v="67.153713308232469"/>
    <n v="2"/>
    <n v="10"/>
    <n v="281.2"/>
    <n v="281.2"/>
  </r>
  <r>
    <x v="17"/>
    <x v="6"/>
    <n v="352460011"/>
    <s v="Jacupiranga"/>
    <n v="9.3260752078050402E-3"/>
    <n v="17165"/>
    <n v="9346"/>
    <n v="7819"/>
    <n v="24.231000000000002"/>
    <n v="54.45"/>
    <n v="8.1971399999999972E-2"/>
    <n v="7.9582099999999975E-2"/>
    <n v="2.3893E-3"/>
    <n v="0"/>
    <n v="0"/>
    <n v="2E-3"/>
    <n v="7.0000000000000007E-2"/>
    <n v="1.13293E-2"/>
    <n v="3.2718913761574077E-2"/>
    <n v="32"/>
    <n v="70.83"/>
    <n v="29.17"/>
    <n v="6.79"/>
    <n v="524"/>
    <n v="176"/>
    <n v="2"/>
    <n v="0"/>
    <n v="38894.093795514127"/>
    <n v="5034.001747742499"/>
    <n v="62.62"/>
    <n v="100"/>
    <n v="54.67"/>
    <n v="29.85"/>
    <s v=""/>
    <n v="100"/>
    <n v="0.89"/>
    <n v="0.4"/>
    <n v="1.2"/>
    <n v="0.1"/>
    <s v=""/>
    <s v=""/>
    <n v="0"/>
    <m/>
    <s v=""/>
    <n v="3.9"/>
    <n v="83"/>
    <n v="75.53"/>
    <n v="66.400000000000006"/>
    <n v="7.4"/>
    <n v="0"/>
    <n v="0"/>
    <n v="25"/>
    <n v="0"/>
    <n v="17"/>
    <n v="7"/>
    <n v="434.92"/>
    <n v="395.77719999999999"/>
  </r>
  <r>
    <x v="6"/>
    <x v="6"/>
    <n v="35247095"/>
    <s v="Jaguariúna"/>
    <n v="3.3546037529406298"/>
    <n v="49074"/>
    <n v="48006"/>
    <n v="1068"/>
    <n v="344.524"/>
    <n v="97.82"/>
    <n v="3.1876573999999995"/>
    <n v="3.1448987999999996"/>
    <n v="4.2758599999999994E-2"/>
    <n v="0"/>
    <n v="0.33600000000000002"/>
    <n v="2.8029999999999999"/>
    <n v="0.03"/>
    <n v="1.5716600000000004E-2"/>
    <n v="0.14938034722222221"/>
    <n v="24"/>
    <n v="21.59"/>
    <n v="78.41"/>
    <n v="39.4"/>
    <n v="2659"/>
    <n v="1606"/>
    <n v="9"/>
    <n v="0"/>
    <n v="1169.5708521824183"/>
    <n v="154.22912336471447"/>
    <n v="100"/>
    <n v="100"/>
    <n v="94.56"/>
    <n v="39.96"/>
    <s v=""/>
    <n v="100"/>
    <n v="461.98"/>
    <n v="175.1"/>
    <n v="698.9"/>
    <n v="17.8"/>
    <s v=""/>
    <s v=""/>
    <n v="2.0377389248889402"/>
    <m/>
    <s v=""/>
    <n v="9.8000000000000007"/>
    <n v="98"/>
    <n v="42.14"/>
    <n v="39.6"/>
    <n v="5.2"/>
    <n v="2"/>
    <n v="0"/>
    <n v="39"/>
    <n v="224.92918663534596"/>
    <n v="19"/>
    <n v="69"/>
    <n v="2605.8200000000002"/>
    <n v="1120.5026"/>
  </r>
  <r>
    <x v="10"/>
    <x v="6"/>
    <n v="352480815"/>
    <s v="Jales"/>
    <m/>
    <m/>
    <m/>
    <m/>
    <m/>
    <m/>
    <n v="5.1106199999999997E-2"/>
    <n v="4.4000699999999997E-2"/>
    <n v="7.1054999999999998E-3"/>
    <n v="0"/>
    <n v="0"/>
    <n v="3.0000000000000001E-3"/>
    <n v="0.04"/>
    <n v="4.2269999999999999E-3"/>
    <n v="0"/>
    <n v="4"/>
    <n v="86.27"/>
    <n v="13.73"/>
    <m/>
    <s v=""/>
    <m/>
    <m/>
    <m/>
    <s v=""/>
    <s v=""/>
    <m/>
    <m/>
    <m/>
    <m/>
    <s v=""/>
    <m/>
    <m/>
    <m/>
    <m/>
    <m/>
    <s v=""/>
    <s v=""/>
    <m/>
    <m/>
    <s v=""/>
    <m/>
    <m/>
    <m/>
    <m/>
    <m/>
    <m/>
    <m/>
    <n v="7"/>
    <m/>
    <n v="44"/>
    <n v="7"/>
    <m/>
    <m/>
  </r>
  <r>
    <x v="16"/>
    <x v="6"/>
    <n v="352480818"/>
    <s v="Jales"/>
    <n v="0.10583869592481999"/>
    <n v="47137"/>
    <n v="44357"/>
    <n v="2780"/>
    <n v="127.82599999999999"/>
    <n v="94.1"/>
    <n v="3.1491099999999994E-2"/>
    <n v="9.511300000000002E-3"/>
    <n v="2.1979799999999994E-2"/>
    <n v="0"/>
    <n v="0"/>
    <n v="0.01"/>
    <n v="0.02"/>
    <n v="3.4863999999999997E-3"/>
    <n v="0.14199191987962961"/>
    <n v="7"/>
    <n v="44.21"/>
    <n v="55.79"/>
    <n v="36.76"/>
    <n v="2481"/>
    <n v="828"/>
    <n v="7"/>
    <n v="0"/>
    <n v="1859.8994420518914"/>
    <n v="173.94742983219126"/>
    <n v="98.96"/>
    <m/>
    <n v="98.24"/>
    <n v="16.100000000000001"/>
    <s v=""/>
    <n v="100"/>
    <n v="9.39"/>
    <n v="3"/>
    <n v="8.6"/>
    <n v="11.2"/>
    <s v=""/>
    <s v=""/>
    <n v="0"/>
    <m/>
    <s v=""/>
    <n v="10"/>
    <n v="98"/>
    <n v="98"/>
    <n v="66.599999999999994"/>
    <n v="7.8"/>
    <n v="0"/>
    <n v="0"/>
    <n v="3"/>
    <n v="0"/>
    <n v="42"/>
    <n v="53"/>
    <n v="2431.38"/>
    <n v="2431.38"/>
  </r>
  <r>
    <x v="15"/>
    <x v="6"/>
    <n v="35249072"/>
    <s v="Jambeiro"/>
    <n v="2.3285130207177498"/>
    <n v="5739"/>
    <n v="2748"/>
    <n v="2991"/>
    <n v="31.231000000000002"/>
    <n v="47.88"/>
    <n v="3.9828599999999992E-2"/>
    <n v="2.8299799999999996E-2"/>
    <n v="1.1528799999999999E-2"/>
    <n v="0"/>
    <n v="0"/>
    <n v="0"/>
    <n v="0.02"/>
    <n v="1.6998699999999999E-2"/>
    <n v="9.35726015625E-3"/>
    <n v="47"/>
    <n v="70.73"/>
    <n v="29.27"/>
    <n v="2"/>
    <n v="155"/>
    <n v="25"/>
    <n v="1"/>
    <n v="0"/>
    <n v="14561.840041819132"/>
    <n v="1483.6591740721374"/>
    <n v="62.61"/>
    <m/>
    <n v="48.57"/>
    <n v="9.15"/>
    <s v=""/>
    <n v="100"/>
    <n v="3.46"/>
    <n v="1.5"/>
    <n v="3.2"/>
    <n v="4.3"/>
    <s v=""/>
    <s v=""/>
    <n v="0"/>
    <m/>
    <s v=""/>
    <n v="10"/>
    <n v="99"/>
    <n v="99"/>
    <n v="83.9"/>
    <n v="10"/>
    <n v="0"/>
    <n v="0"/>
    <n v="59"/>
    <n v="0"/>
    <n v="29"/>
    <n v="12"/>
    <n v="153.44999999999999"/>
    <n v="153.44999999999999"/>
  </r>
  <r>
    <x v="18"/>
    <x v="6"/>
    <n v="35250036"/>
    <s v="Jandira"/>
    <n v="1.48934602911144"/>
    <n v="114431"/>
    <n v="114431"/>
    <n v="0"/>
    <n v="6531.45"/>
    <n v="100"/>
    <n v="1.1656699999999997E-2"/>
    <n v="1.6203999999999999E-3"/>
    <n v="1.0036299999999998E-2"/>
    <n v="0"/>
    <n v="0"/>
    <n v="7.0000000000000001E-3"/>
    <n v="0"/>
    <n v="4.5005999999999996E-3"/>
    <n v="0.39666102251157404"/>
    <n v="1"/>
    <n v="4.3499999999999996"/>
    <n v="95.65"/>
    <n v="105.71"/>
    <n v="6343"/>
    <n v="5420"/>
    <n v="3"/>
    <n v="0"/>
    <n v="66.141517595756397"/>
    <n v="11.023586265959397"/>
    <n v="99.5"/>
    <n v="100"/>
    <n v="70"/>
    <n v="47.78"/>
    <s v=""/>
    <n v="99.5"/>
    <n v="12.95"/>
    <n v="4.9000000000000004"/>
    <n v="3.2"/>
    <n v="25.1"/>
    <s v=""/>
    <s v=""/>
    <n v="0"/>
    <m/>
    <s v=""/>
    <n v="9.1"/>
    <n v="68"/>
    <n v="15.64"/>
    <n v="14.6"/>
    <n v="2.8"/>
    <n v="1"/>
    <n v="0"/>
    <n v="58"/>
    <n v="0"/>
    <n v="1"/>
    <n v="22"/>
    <n v="4313.24"/>
    <n v="992.04520000000002"/>
  </r>
  <r>
    <x v="4"/>
    <x v="6"/>
    <n v="35251024"/>
    <s v="Jardinópolis"/>
    <n v="1.79430704131027"/>
    <n v="39896"/>
    <n v="38707"/>
    <n v="1189"/>
    <n v="79.259"/>
    <n v="97.02"/>
    <n v="0.60974380000000006"/>
    <n v="0.51617020000000002"/>
    <n v="9.3573599999999993E-2"/>
    <n v="0.02"/>
    <n v="4.5999999999999999E-2"/>
    <n v="0.45400000000000001"/>
    <n v="0.09"/>
    <n v="1.5237800000000006E-2"/>
    <n v="0.12144268518518518"/>
    <n v="3"/>
    <n v="39.68"/>
    <n v="60.32"/>
    <n v="31.65"/>
    <n v="2136"/>
    <n v="2136"/>
    <n v="3"/>
    <n v="0"/>
    <n v="6205.0731902947664"/>
    <n v="616.55504311209165"/>
    <n v="100"/>
    <n v="100"/>
    <n v="100"/>
    <n v="34.770000000000003"/>
    <s v=""/>
    <n v="100"/>
    <n v="24.69"/>
    <n v="7.8"/>
    <n v="30.5"/>
    <n v="12"/>
    <s v=""/>
    <s v=""/>
    <n v="0"/>
    <m/>
    <s v=""/>
    <n v="10"/>
    <n v="100"/>
    <n v="0"/>
    <n v="0"/>
    <n v="1.5"/>
    <n v="0"/>
    <n v="0"/>
    <n v="7"/>
    <n v="37.877950351522323"/>
    <n v="25"/>
    <n v="38"/>
    <n v="2136"/>
    <n v="0"/>
  </r>
  <r>
    <x v="6"/>
    <x v="6"/>
    <n v="35252015"/>
    <s v="Jarinu"/>
    <n v="2.9306129031978898"/>
    <n v="26292"/>
    <n v="21376"/>
    <n v="4916"/>
    <n v="126.605"/>
    <n v="81.3"/>
    <n v="9.7165699999999994E-2"/>
    <n v="8.4166999999999992E-2"/>
    <n v="1.2998700000000007E-2"/>
    <n v="0"/>
    <n v="1E-3"/>
    <n v="3.0000000000000001E-3"/>
    <n v="0.05"/>
    <n v="3.9156000000000003E-2"/>
    <n v="4.4842131930555557E-2"/>
    <n v="24"/>
    <n v="29.59"/>
    <n v="70.41"/>
    <n v="14.56"/>
    <n v="1124"/>
    <n v="961"/>
    <n v="2"/>
    <n v="0"/>
    <n v="3034.6143313555453"/>
    <n v="407.81378366042895"/>
    <n v="56.03"/>
    <n v="90"/>
    <n v="17.89"/>
    <n v="41.61"/>
    <s v=""/>
    <n v="72.5"/>
    <n v="10.02"/>
    <n v="3.8"/>
    <n v="13.4"/>
    <n v="3.8"/>
    <s v=""/>
    <s v=""/>
    <n v="0"/>
    <m/>
    <s v=""/>
    <n v="7.7"/>
    <n v="29"/>
    <n v="29"/>
    <n v="14.5"/>
    <n v="3.1"/>
    <n v="0"/>
    <n v="0"/>
    <n v="17"/>
    <n v="2.2300456221587388"/>
    <n v="29"/>
    <n v="69"/>
    <n v="325.95999999999998"/>
    <n v="325.95999999999998"/>
  </r>
  <r>
    <x v="7"/>
    <x v="6"/>
    <n v="352530013"/>
    <s v="Jaú"/>
    <n v="1.44238774782639"/>
    <n v="138001"/>
    <n v="134130"/>
    <n v="3871"/>
    <n v="200.48400000000001"/>
    <n v="97.19"/>
    <n v="1.0897506000000001"/>
    <n v="0.93392040000000009"/>
    <n v="0.15583019999999995"/>
    <n v="0"/>
    <n v="0.223"/>
    <n v="0.74399999999999999"/>
    <n v="0.1"/>
    <n v="2.5806299999999997E-2"/>
    <n v="0.46461358896296301"/>
    <n v="7"/>
    <n v="33.83"/>
    <n v="66.17"/>
    <n v="123.55"/>
    <n v="7413"/>
    <n v="461"/>
    <n v="3"/>
    <n v="1"/>
    <n v="1286.5680683473308"/>
    <n v="130.25644741704775"/>
    <n v="96.64"/>
    <m/>
    <n v="96.64"/>
    <n v="26"/>
    <s v=""/>
    <n v="99.76"/>
    <n v="37.450000000000003"/>
    <n v="19.399999999999999"/>
    <n v="39.9"/>
    <n v="27.3"/>
    <s v=""/>
    <s v=""/>
    <n v="0"/>
    <m/>
    <s v=""/>
    <n v="10"/>
    <n v="99.76"/>
    <n v="99.76"/>
    <n v="93.8"/>
    <n v="9.8000000000000007"/>
    <n v="0"/>
    <n v="1"/>
    <n v="8"/>
    <n v="47.996874240752483"/>
    <n v="45"/>
    <n v="88"/>
    <n v="7395.2088000000003"/>
    <n v="7395.2088000000003"/>
  </r>
  <r>
    <x v="11"/>
    <x v="6"/>
    <n v="35254098"/>
    <s v="Jeriquara"/>
    <n v="-0.32123487966745401"/>
    <n v="3150"/>
    <n v="2660"/>
    <n v="490"/>
    <n v="22.341999999999999"/>
    <n v="84.44"/>
    <n v="0.15754550000000003"/>
    <n v="0.12998800000000002"/>
    <n v="2.7557500000000006E-2"/>
    <n v="0"/>
    <n v="8.0000000000000002E-3"/>
    <n v="1E-3"/>
    <n v="0.15"/>
    <n v="1.0222E-3"/>
    <n v="6.9562499999999998E-3"/>
    <n v="10"/>
    <n v="68"/>
    <n v="32"/>
    <n v="1.86"/>
    <n v="144"/>
    <n v="34"/>
    <n v="0"/>
    <n v="0"/>
    <n v="22725.942857142858"/>
    <n v="2803.2"/>
    <n v="84.8"/>
    <m/>
    <n v="83.93"/>
    <n v="19.170000000000002"/>
    <s v=""/>
    <n v="100"/>
    <n v="22.19"/>
    <n v="6.9"/>
    <n v="30.2"/>
    <n v="9.8000000000000007"/>
    <s v=""/>
    <s v=""/>
    <n v="0"/>
    <m/>
    <s v=""/>
    <n v="7.5"/>
    <n v="99"/>
    <n v="99"/>
    <n v="76.400000000000006"/>
    <n v="8.1"/>
    <n v="0"/>
    <n v="0"/>
    <n v="2"/>
    <n v="115.00449236298293"/>
    <n v="17"/>
    <n v="8"/>
    <n v="142.56"/>
    <n v="142.56"/>
  </r>
  <r>
    <x v="6"/>
    <x v="6"/>
    <n v="35255085"/>
    <s v="Joanópolis"/>
    <n v="1.045972088711"/>
    <n v="12153"/>
    <n v="12153"/>
    <n v="0"/>
    <n v="32.444000000000003"/>
    <n v="100"/>
    <n v="0.15761740000000002"/>
    <n v="0.15187270000000003"/>
    <n v="5.7446999999999993E-3"/>
    <n v="0"/>
    <n v="6.5000000000000002E-2"/>
    <n v="1E-3"/>
    <n v="0.08"/>
    <n v="8.1136000000000003E-3"/>
    <n v="2.1590564062500005E-2"/>
    <n v="52"/>
    <n v="58.11"/>
    <n v="41.89"/>
    <n v="8.83"/>
    <n v="681"/>
    <n v="208"/>
    <n v="0"/>
    <n v="0"/>
    <n v="11573.320167859787"/>
    <n v="1530.9997531473707"/>
    <n v="68.22"/>
    <n v="100"/>
    <n v="63.4"/>
    <n v="12.01"/>
    <s v=""/>
    <n v="68.22"/>
    <n v="9.33"/>
    <n v="3.5"/>
    <n v="13.8"/>
    <n v="1"/>
    <s v=""/>
    <s v=""/>
    <n v="0"/>
    <m/>
    <s v=""/>
    <n v="7.9"/>
    <n v="89"/>
    <n v="89"/>
    <n v="69.5"/>
    <n v="7.8"/>
    <n v="0"/>
    <n v="0"/>
    <n v="33"/>
    <n v="301.057442556105"/>
    <n v="43"/>
    <n v="31"/>
    <n v="606.09"/>
    <n v="606.09"/>
  </r>
  <r>
    <x v="5"/>
    <x v="6"/>
    <n v="352560717"/>
    <s v="João Ramalho"/>
    <n v="0.70537578778364596"/>
    <n v="4243"/>
    <n v="3692"/>
    <n v="551"/>
    <n v="10.199"/>
    <n v="87.01"/>
    <n v="3.4869999999999996E-4"/>
    <n v="2.0829999999999999E-4"/>
    <n v="1.404E-4"/>
    <n v="0"/>
    <n v="0"/>
    <n v="0"/>
    <n v="0"/>
    <n v="0"/>
    <n v="9.4329403645833348E-3"/>
    <n v="0"/>
    <n v="50"/>
    <n v="50"/>
    <n v="2.62"/>
    <n v="202"/>
    <n v="22"/>
    <n v="0"/>
    <n v="0"/>
    <n v="27202.865896771153"/>
    <n v="2972.9908083902906"/>
    <n v="85.37"/>
    <n v="94.94"/>
    <n v="85.37"/>
    <n v="40"/>
    <s v=""/>
    <n v="100"/>
    <n v="3.73"/>
    <n v="1.9"/>
    <n v="4.7"/>
    <n v="0"/>
    <s v=""/>
    <s v=""/>
    <n v="0"/>
    <m/>
    <s v=""/>
    <n v="8.9"/>
    <n v="99"/>
    <n v="99"/>
    <n v="89.1"/>
    <n v="9.5"/>
    <n v="0"/>
    <n v="0"/>
    <n v="3"/>
    <n v="0"/>
    <n v="1"/>
    <n v="1"/>
    <n v="199.98"/>
    <n v="199.98"/>
  </r>
  <r>
    <x v="1"/>
    <x v="6"/>
    <n v="352560721"/>
    <s v="João Ramalho"/>
    <m/>
    <m/>
    <m/>
    <m/>
    <m/>
    <m/>
    <n v="6.9444400000000003E-2"/>
    <n v="6.9444400000000003E-2"/>
    <n v="0"/>
    <n v="0"/>
    <n v="0"/>
    <n v="0"/>
    <n v="7.0000000000000007E-2"/>
    <n v="0"/>
    <n v="0"/>
    <n v="0"/>
    <n v="100"/>
    <n v="0"/>
    <m/>
    <s v=""/>
    <m/>
    <m/>
    <m/>
    <s v=""/>
    <s v=""/>
    <m/>
    <m/>
    <m/>
    <m/>
    <s v=""/>
    <m/>
    <m/>
    <m/>
    <m/>
    <m/>
    <s v=""/>
    <s v=""/>
    <m/>
    <m/>
    <s v=""/>
    <m/>
    <m/>
    <m/>
    <m/>
    <m/>
    <m/>
    <m/>
    <n v="1"/>
    <m/>
    <n v="1"/>
    <n v="0"/>
    <m/>
    <m/>
  </r>
  <r>
    <x v="2"/>
    <x v="6"/>
    <n v="352570616"/>
    <s v="José Bonifácio"/>
    <m/>
    <m/>
    <m/>
    <m/>
    <m/>
    <m/>
    <n v="5.5600000000000003E-5"/>
    <n v="0"/>
    <n v="5.5600000000000003E-5"/>
    <n v="0"/>
    <n v="0"/>
    <n v="0"/>
    <n v="0"/>
    <n v="5.5600000000000003E-5"/>
    <n v="0"/>
    <n v="0"/>
    <n v="0"/>
    <n v="100"/>
    <m/>
    <s v=""/>
    <m/>
    <m/>
    <m/>
    <s v=""/>
    <s v=""/>
    <m/>
    <m/>
    <m/>
    <m/>
    <s v=""/>
    <m/>
    <m/>
    <m/>
    <m/>
    <m/>
    <s v=""/>
    <s v=""/>
    <m/>
    <m/>
    <s v=""/>
    <m/>
    <m/>
    <m/>
    <m/>
    <m/>
    <m/>
    <m/>
    <n v="0"/>
    <m/>
    <n v="0"/>
    <n v="1"/>
    <m/>
    <m/>
  </r>
  <r>
    <x v="12"/>
    <x v="6"/>
    <n v="352570619"/>
    <s v="José Bonifácio"/>
    <n v="1.14845175466742"/>
    <n v="34074"/>
    <n v="31159"/>
    <n v="2915"/>
    <n v="39.683999999999997"/>
    <n v="91.45"/>
    <n v="0.27464069999999996"/>
    <n v="0.2274244"/>
    <n v="4.7216299999999989E-2"/>
    <n v="0"/>
    <n v="0"/>
    <n v="0.18"/>
    <n v="0.09"/>
    <n v="8.9993000000000087E-3"/>
    <n v="9.3970886249999996E-2"/>
    <n v="7"/>
    <n v="20.69"/>
    <n v="79.31"/>
    <n v="25.51"/>
    <n v="1722"/>
    <n v="650"/>
    <n v="1"/>
    <n v="0"/>
    <n v="5858.5103011093506"/>
    <n v="472.01267828843106"/>
    <n v="90.6"/>
    <m/>
    <n v="90.51"/>
    <n v="57.45"/>
    <s v=""/>
    <n v="100"/>
    <n v="13.08"/>
    <n v="4.3"/>
    <n v="14.3"/>
    <n v="9.3000000000000007"/>
    <s v=""/>
    <s v=""/>
    <n v="0"/>
    <m/>
    <s v=""/>
    <n v="10"/>
    <n v="100"/>
    <n v="77"/>
    <n v="62.3"/>
    <n v="6.9"/>
    <n v="0"/>
    <n v="0"/>
    <n v="12"/>
    <n v="0"/>
    <n v="12"/>
    <n v="46"/>
    <n v="1722"/>
    <n v="1325.94"/>
  </r>
  <r>
    <x v="0"/>
    <x v="6"/>
    <n v="352580520"/>
    <s v="Júlio Mesquita"/>
    <n v="0.42020528499586701"/>
    <n v="4505"/>
    <n v="4295"/>
    <n v="210"/>
    <n v="35.137999999999998"/>
    <n v="95.34"/>
    <n v="4.1669999999999999E-4"/>
    <n v="0"/>
    <n v="4.1669999999999999E-4"/>
    <n v="0"/>
    <n v="0"/>
    <n v="0"/>
    <n v="0"/>
    <n v="4.6300000000000001E-5"/>
    <n v="1.0221933826264885E-2"/>
    <n v="0"/>
    <n v="0"/>
    <n v="100"/>
    <n v="3.11"/>
    <n v="240"/>
    <n v="55"/>
    <n v="0"/>
    <n v="1"/>
    <n v="6580.208657047725"/>
    <n v="840.02663706992234"/>
    <m/>
    <m/>
    <m/>
    <m/>
    <s v=""/>
    <m/>
    <n v="0.11"/>
    <n v="0"/>
    <n v="0"/>
    <n v="0.3"/>
    <s v=""/>
    <s v=""/>
    <n v="0"/>
    <m/>
    <s v=""/>
    <n v="8.6"/>
    <n v="95"/>
    <n v="95"/>
    <n v="77.099999999999994"/>
    <n v="7.9"/>
    <n v="0"/>
    <n v="1"/>
    <n v="1"/>
    <n v="0"/>
    <n v="0"/>
    <n v="2"/>
    <n v="228"/>
    <n v="228"/>
  </r>
  <r>
    <x v="8"/>
    <x v="6"/>
    <n v="352585410"/>
    <s v="Jumirim"/>
    <n v="2.1620979074549398"/>
    <n v="3017"/>
    <n v="1846"/>
    <n v="1171"/>
    <n v="53.171999999999997"/>
    <n v="61.19"/>
    <n v="1.62372E-2"/>
    <n v="5.8333999999999999E-3"/>
    <n v="1.0403800000000001E-2"/>
    <n v="0"/>
    <n v="4.0000000000000001E-3"/>
    <n v="1.0999999999999999E-2"/>
    <n v="0"/>
    <n v="4.861E-4"/>
    <n v="7.8567708333333337E-3"/>
    <n v="4"/>
    <n v="16.670000000000002"/>
    <n v="83.33"/>
    <n v="1.26"/>
    <n v="97"/>
    <n v="40"/>
    <n v="0"/>
    <n v="0"/>
    <n v="5330.9115014915478"/>
    <n v="731.69373549883994"/>
    <n v="100"/>
    <n v="98.64"/>
    <n v="58.02"/>
    <n v="17.399999999999999"/>
    <s v=""/>
    <n v="100"/>
    <n v="9.02"/>
    <n v="3.2"/>
    <n v="5.3"/>
    <n v="14.9"/>
    <s v=""/>
    <s v=""/>
    <n v="0"/>
    <m/>
    <s v=""/>
    <n v="10"/>
    <n v="100"/>
    <n v="100"/>
    <n v="58.8"/>
    <n v="7"/>
    <n v="0"/>
    <n v="0"/>
    <n v="8"/>
    <n v="50.911501491547895"/>
    <n v="2"/>
    <n v="10"/>
    <n v="97"/>
    <n v="97"/>
  </r>
  <r>
    <x v="6"/>
    <x v="6"/>
    <n v="35259045"/>
    <s v="Jundiaí"/>
    <n v="1.2309782002935199"/>
    <n v="386677"/>
    <n v="372660"/>
    <n v="14017"/>
    <n v="895.14800000000002"/>
    <n v="96.38"/>
    <n v="2.3810255000000002"/>
    <n v="2.1406377000000005"/>
    <n v="0.2403877999999999"/>
    <n v="0"/>
    <n v="2.0129999999999999"/>
    <n v="0.27600000000000002"/>
    <n v="0.03"/>
    <n v="6.7217499999999958E-2"/>
    <n v="1.3174676146527777"/>
    <n v="68"/>
    <n v="13.27"/>
    <n v="86.73"/>
    <n v="342.76"/>
    <n v="20564"/>
    <n v="1638"/>
    <n v="76"/>
    <n v="3"/>
    <n v="423.27792964153542"/>
    <n v="57.089508814850639"/>
    <n v="97.8"/>
    <n v="100"/>
    <n v="97.8"/>
    <n v="35.76"/>
    <s v=""/>
    <n v="99.5"/>
    <n v="121.48"/>
    <n v="45.9"/>
    <n v="169.9"/>
    <n v="34.299999999999997"/>
    <s v=""/>
    <s v=""/>
    <n v="0"/>
    <m/>
    <s v=""/>
    <n v="8.6"/>
    <n v="98"/>
    <n v="98"/>
    <n v="92"/>
    <n v="10"/>
    <n v="7"/>
    <n v="3"/>
    <n v="416"/>
    <n v="152.79312960801178"/>
    <n v="39"/>
    <n v="255"/>
    <n v="20152.72"/>
    <n v="20152.72"/>
  </r>
  <r>
    <x v="8"/>
    <x v="6"/>
    <n v="352590410"/>
    <s v="Jundiaí"/>
    <m/>
    <m/>
    <m/>
    <m/>
    <m/>
    <m/>
    <n v="0"/>
    <n v="0"/>
    <n v="0"/>
    <n v="0"/>
    <n v="0"/>
    <n v="0"/>
    <n v="0"/>
    <n v="0"/>
    <n v="0"/>
    <n v="0"/>
    <n v="0"/>
    <n v="0"/>
    <m/>
    <s v=""/>
    <m/>
    <m/>
    <m/>
    <s v=""/>
    <s v=""/>
    <m/>
    <m/>
    <m/>
    <m/>
    <s v=""/>
    <m/>
    <m/>
    <m/>
    <m/>
    <m/>
    <s v=""/>
    <s v=""/>
    <m/>
    <m/>
    <s v=""/>
    <m/>
    <m/>
    <m/>
    <m/>
    <m/>
    <m/>
    <m/>
    <n v="0"/>
    <m/>
    <n v="0"/>
    <n v="0"/>
    <m/>
    <m/>
  </r>
  <r>
    <x v="0"/>
    <x v="6"/>
    <n v="352600120"/>
    <s v="Junqueirópolis"/>
    <m/>
    <m/>
    <m/>
    <m/>
    <m/>
    <m/>
    <n v="0.16978359999999992"/>
    <n v="9.5632700000000001E-2"/>
    <n v="7.4150899999999936E-2"/>
    <n v="0"/>
    <n v="0"/>
    <n v="0.158"/>
    <n v="0.01"/>
    <n v="2.6677999999999997E-3"/>
    <n v="0"/>
    <n v="0"/>
    <n v="8.57"/>
    <n v="91.43"/>
    <m/>
    <s v=""/>
    <m/>
    <m/>
    <m/>
    <s v=""/>
    <s v=""/>
    <m/>
    <m/>
    <m/>
    <m/>
    <s v=""/>
    <m/>
    <m/>
    <m/>
    <m/>
    <m/>
    <s v=""/>
    <s v=""/>
    <m/>
    <m/>
    <s v=""/>
    <m/>
    <m/>
    <m/>
    <m/>
    <m/>
    <m/>
    <m/>
    <n v="1"/>
    <m/>
    <n v="3"/>
    <n v="32"/>
    <m/>
    <m/>
  </r>
  <r>
    <x v="1"/>
    <x v="6"/>
    <n v="352600121"/>
    <s v="Junqueirópolis"/>
    <n v="0.848712394331397"/>
    <n v="19262"/>
    <n v="16069"/>
    <n v="3193"/>
    <n v="33.048999999999999"/>
    <n v="83.42"/>
    <n v="0.10188639999999999"/>
    <n v="7.0740599999999987E-2"/>
    <n v="3.1145800000000008E-2"/>
    <n v="0"/>
    <n v="0"/>
    <n v="6.5000000000000002E-2"/>
    <n v="0.04"/>
    <n v="5.7870000000000003E-4"/>
    <n v="4.8214056756944443E-2"/>
    <n v="2"/>
    <n v="33.33"/>
    <n v="66.67"/>
    <n v="11.47"/>
    <n v="884"/>
    <n v="367"/>
    <n v="2"/>
    <n v="0"/>
    <n v="7072.7608763368289"/>
    <n v="851.35084622572947"/>
    <n v="82.23"/>
    <n v="79.959999999999994"/>
    <n v="82.23"/>
    <n v="0"/>
    <s v=""/>
    <n v="100"/>
    <n v="14.53"/>
    <n v="6.3"/>
    <n v="12.3"/>
    <n v="20.2"/>
    <s v=""/>
    <s v=""/>
    <n v="0"/>
    <m/>
    <s v=""/>
    <n v="7.6"/>
    <n v="90"/>
    <n v="90"/>
    <n v="58.5"/>
    <n v="6.8"/>
    <n v="0"/>
    <n v="0"/>
    <n v="0"/>
    <n v="0"/>
    <n v="4"/>
    <n v="8"/>
    <n v="795.6"/>
    <n v="795.6"/>
  </r>
  <r>
    <x v="17"/>
    <x v="6"/>
    <n v="352610011"/>
    <s v="Juquiá"/>
    <n v="-0.63623768726637198"/>
    <n v="18981"/>
    <n v="12150"/>
    <n v="6831"/>
    <n v="23.12"/>
    <n v="64.010000000000005"/>
    <n v="0.17804490000000001"/>
    <n v="0.17653450000000001"/>
    <n v="1.5104000000000001E-3"/>
    <n v="0"/>
    <n v="3.3000000000000002E-2"/>
    <n v="1E-3"/>
    <n v="0.12"/>
    <n v="2.8426000000000007E-2"/>
    <n v="3.7676911531249996E-2"/>
    <n v="92"/>
    <n v="92.11"/>
    <n v="7.89"/>
    <n v="8.59"/>
    <n v="662"/>
    <n v="498"/>
    <n v="4"/>
    <n v="2"/>
    <n v="41037.83783783784"/>
    <n v="5316.6429587482207"/>
    <n v="65.209999999999994"/>
    <n v="92.56"/>
    <n v="44.36"/>
    <n v="28.69"/>
    <s v=""/>
    <n v="100"/>
    <n v="1.65"/>
    <n v="0.7"/>
    <n v="2.2999999999999998"/>
    <n v="0"/>
    <s v=""/>
    <s v=""/>
    <n v="0"/>
    <m/>
    <s v=""/>
    <n v="7.2"/>
    <n v="70"/>
    <n v="66.5"/>
    <n v="24.8"/>
    <n v="4.5999999999999996"/>
    <n v="0"/>
    <n v="2"/>
    <n v="13"/>
    <n v="87.586796950246665"/>
    <n v="70"/>
    <n v="6"/>
    <n v="463.4"/>
    <n v="440.23"/>
  </r>
  <r>
    <x v="18"/>
    <x v="6"/>
    <n v="35262096"/>
    <s v="Juquitiba"/>
    <m/>
    <m/>
    <m/>
    <m/>
    <m/>
    <m/>
    <n v="3.4700000000000003E-5"/>
    <n v="0"/>
    <n v="3.4700000000000003E-5"/>
    <n v="0"/>
    <n v="0"/>
    <n v="0"/>
    <n v="0"/>
    <n v="3.4700000000000003E-5"/>
    <n v="0"/>
    <n v="0"/>
    <n v="0"/>
    <n v="100"/>
    <m/>
    <s v=""/>
    <m/>
    <m/>
    <m/>
    <s v=""/>
    <s v=""/>
    <m/>
    <m/>
    <m/>
    <m/>
    <s v=""/>
    <m/>
    <m/>
    <m/>
    <m/>
    <m/>
    <s v=""/>
    <s v=""/>
    <m/>
    <m/>
    <s v=""/>
    <m/>
    <m/>
    <m/>
    <m/>
    <m/>
    <m/>
    <m/>
    <n v="0"/>
    <m/>
    <n v="0"/>
    <n v="1"/>
    <m/>
    <m/>
  </r>
  <r>
    <x v="17"/>
    <x v="6"/>
    <n v="352620911"/>
    <s v="Juquitiba"/>
    <n v="0.61196647834578199"/>
    <n v="29348"/>
    <n v="23816"/>
    <n v="5532"/>
    <n v="56.265000000000001"/>
    <n v="81.150000000000006"/>
    <n v="6.3295900000000002E-2"/>
    <n v="4.9383299999999998E-2"/>
    <n v="1.3912600000000004E-2"/>
    <n v="0"/>
    <n v="0.06"/>
    <n v="0"/>
    <n v="0"/>
    <n v="8.4600000000000007E-4"/>
    <n v="4.1067193087962965E-2"/>
    <n v="16"/>
    <n v="10"/>
    <n v="90"/>
    <n v="16.489999999999998"/>
    <n v="1272"/>
    <n v="886"/>
    <n v="4"/>
    <n v="0"/>
    <n v="17042.420607877881"/>
    <n v="2202.8349461632815"/>
    <n v="45.97"/>
    <n v="91.98"/>
    <n v="16.190000000000001"/>
    <n v="25.8"/>
    <s v=""/>
    <n v="59.4"/>
    <n v="0.92"/>
    <n v="0.4"/>
    <n v="1"/>
    <n v="0.7"/>
    <s v=""/>
    <s v=""/>
    <n v="0"/>
    <m/>
    <s v=""/>
    <n v="8.4"/>
    <n v="32"/>
    <n v="32"/>
    <n v="30.3"/>
    <n v="4.3"/>
    <n v="0"/>
    <n v="0"/>
    <n v="25"/>
    <n v="146.10202326583249"/>
    <n v="2"/>
    <n v="18"/>
    <n v="407.04"/>
    <n v="407.04"/>
  </r>
  <r>
    <x v="15"/>
    <x v="6"/>
    <n v="35263082"/>
    <s v="Lagoinha"/>
    <n v="-0.18471531189173701"/>
    <n v="4823"/>
    <n v="3249"/>
    <n v="1574"/>
    <n v="18.846"/>
    <n v="67.36"/>
    <n v="4.3074099999999997E-2"/>
    <n v="4.3074099999999997E-2"/>
    <n v="0"/>
    <n v="0.01"/>
    <n v="1.6E-2"/>
    <n v="0"/>
    <n v="0.03"/>
    <n v="2.7779999999999998E-4"/>
    <n v="8.0596851562500012E-3"/>
    <n v="7"/>
    <n v="100"/>
    <n v="0"/>
    <n v="2.25"/>
    <n v="174"/>
    <n v="95"/>
    <n v="0"/>
    <n v="0"/>
    <n v="25304.648558988181"/>
    <n v="2550.0808625336917"/>
    <n v="64.17"/>
    <n v="64.819999999999993"/>
    <n v="57.48"/>
    <n v="25.23"/>
    <s v=""/>
    <n v="99"/>
    <n v="2.58"/>
    <n v="1.1000000000000001"/>
    <n v="3.4"/>
    <n v="0"/>
    <s v=""/>
    <s v=""/>
    <n v="0"/>
    <m/>
    <s v=""/>
    <n v="4.4000000000000004"/>
    <n v="100"/>
    <n v="100"/>
    <n v="45.4"/>
    <n v="6.1"/>
    <n v="0"/>
    <n v="0"/>
    <n v="1"/>
    <n v="198.51892089844932"/>
    <n v="7"/>
    <n v="0"/>
    <n v="174"/>
    <n v="174"/>
  </r>
  <r>
    <x v="8"/>
    <x v="6"/>
    <n v="352640710"/>
    <s v="Laranjal Paulista"/>
    <n v="1.1675019754903799"/>
    <n v="26307"/>
    <n v="23668"/>
    <n v="2639"/>
    <n v="68.019000000000005"/>
    <n v="89.97"/>
    <n v="0.30624760000000001"/>
    <n v="0.29768519999999998"/>
    <n v="8.5624000000000013E-3"/>
    <n v="0"/>
    <n v="0.11"/>
    <n v="0.186"/>
    <n v="0.01"/>
    <n v="4.7697E-3"/>
    <n v="7.1645805239583332E-2"/>
    <n v="8"/>
    <n v="35.71"/>
    <n v="64.290000000000006"/>
    <n v="17"/>
    <n v="1311"/>
    <n v="316"/>
    <n v="4"/>
    <n v="1"/>
    <n v="4123.7632569278139"/>
    <n v="611.37187820732129"/>
    <n v="89.47"/>
    <n v="100"/>
    <n v="86.77"/>
    <n v="38.99"/>
    <s v=""/>
    <n v="99.91"/>
    <n v="24.9"/>
    <n v="8.9"/>
    <n v="41.3"/>
    <n v="1.7"/>
    <s v=""/>
    <s v=""/>
    <n v="0"/>
    <m/>
    <s v=""/>
    <n v="9.5"/>
    <n v="92"/>
    <n v="92"/>
    <n v="75.900000000000006"/>
    <n v="8.1"/>
    <n v="0"/>
    <n v="1"/>
    <n v="22"/>
    <n v="153.53306398352336"/>
    <n v="10"/>
    <n v="18"/>
    <n v="1206.1199999999999"/>
    <n v="1206.1199999999999"/>
  </r>
  <r>
    <x v="12"/>
    <x v="6"/>
    <n v="352650619"/>
    <s v="Lavínia"/>
    <n v="2.7588039472322499"/>
    <n v="8642"/>
    <n v="4218"/>
    <n v="4424"/>
    <n v="16.047999999999998"/>
    <n v="48.81"/>
    <n v="5.2099999999999999E-5"/>
    <n v="0"/>
    <n v="5.2099999999999999E-5"/>
    <n v="0"/>
    <n v="0"/>
    <n v="0"/>
    <n v="0"/>
    <n v="5.2099999999999999E-5"/>
    <n v="1.0818253645833333E-2"/>
    <n v="0"/>
    <n v="0"/>
    <n v="100"/>
    <n v="3.52"/>
    <n v="271"/>
    <n v="70"/>
    <n v="0"/>
    <n v="0"/>
    <n v="14049.247859291831"/>
    <n v="1386.6790094885439"/>
    <n v="48.07"/>
    <m/>
    <n v="45.26"/>
    <n v="5"/>
    <s v=""/>
    <n v="93.51"/>
    <n v="0.08"/>
    <n v="0"/>
    <n v="0"/>
    <n v="0.3"/>
    <s v=""/>
    <s v=""/>
    <n v="0"/>
    <m/>
    <s v=""/>
    <n v="8.6999999999999993"/>
    <n v="95"/>
    <n v="95"/>
    <n v="74.2"/>
    <n v="7.9"/>
    <n v="0"/>
    <n v="0"/>
    <n v="1"/>
    <n v="0"/>
    <n v="0"/>
    <n v="1"/>
    <n v="257.45"/>
    <n v="257.45"/>
  </r>
  <r>
    <x v="0"/>
    <x v="6"/>
    <n v="352650620"/>
    <s v="Lavínia"/>
    <m/>
    <m/>
    <m/>
    <m/>
    <m/>
    <m/>
    <n v="1.0629999999999999E-3"/>
    <n v="0"/>
    <n v="1.0629999999999999E-3"/>
    <n v="0"/>
    <n v="0"/>
    <n v="1E-3"/>
    <n v="0"/>
    <n v="0"/>
    <n v="0"/>
    <n v="0"/>
    <n v="0"/>
    <n v="100"/>
    <m/>
    <s v=""/>
    <m/>
    <m/>
    <m/>
    <s v=""/>
    <s v=""/>
    <m/>
    <m/>
    <m/>
    <m/>
    <s v=""/>
    <m/>
    <m/>
    <m/>
    <m/>
    <m/>
    <s v=""/>
    <s v=""/>
    <m/>
    <m/>
    <s v=""/>
    <m/>
    <m/>
    <m/>
    <m/>
    <m/>
    <m/>
    <m/>
    <n v="0"/>
    <m/>
    <n v="0"/>
    <n v="1"/>
    <m/>
    <m/>
  </r>
  <r>
    <x v="15"/>
    <x v="6"/>
    <n v="35266052"/>
    <s v="Lavrinhas"/>
    <n v="0.913516097054212"/>
    <n v="6822"/>
    <n v="6332"/>
    <n v="490"/>
    <n v="40.884999999999998"/>
    <n v="92.82"/>
    <n v="0.10351539999999998"/>
    <n v="0.10308489999999998"/>
    <n v="4.305E-4"/>
    <n v="0"/>
    <n v="1.9E-2"/>
    <n v="6.5000000000000002E-2"/>
    <n v="0.01"/>
    <n v="7.6109999999999997E-3"/>
    <n v="1.6463404687499999E-2"/>
    <n v="21"/>
    <n v="88.89"/>
    <n v="11.11"/>
    <n v="4.5"/>
    <n v="347"/>
    <n v="311"/>
    <n v="1"/>
    <n v="0"/>
    <n v="11556.728232189973"/>
    <n v="1155.672823218998"/>
    <n v="92.67"/>
    <n v="100"/>
    <n v="63.27"/>
    <n v="23.54"/>
    <s v=""/>
    <n v="100"/>
    <n v="9.58"/>
    <n v="4.0999999999999996"/>
    <n v="12.4"/>
    <n v="0.2"/>
    <s v=""/>
    <s v=""/>
    <n v="0"/>
    <m/>
    <s v=""/>
    <n v="9.6"/>
    <n v="59"/>
    <n v="10.62"/>
    <n v="10.4"/>
    <n v="1.8"/>
    <n v="0"/>
    <n v="0"/>
    <n v="20"/>
    <n v="115.40747713275819"/>
    <n v="16"/>
    <n v="2"/>
    <n v="204.73"/>
    <n v="36.851399999999998"/>
  </r>
  <r>
    <x v="3"/>
    <x v="6"/>
    <n v="35267049"/>
    <s v="Leme"/>
    <n v="1.14650660349831"/>
    <n v="95535"/>
    <n v="93724"/>
    <n v="1811"/>
    <n v="237.01300000000001"/>
    <n v="98.1"/>
    <n v="0.25135069999999987"/>
    <n v="0.23676889999999987"/>
    <n v="1.4581800000000006E-2"/>
    <n v="0.41"/>
    <n v="0"/>
    <n v="4.5999999999999999E-2"/>
    <n v="0.2"/>
    <n v="7.6519999999999991E-3"/>
    <n v="0.28603753979166663"/>
    <n v="18"/>
    <n v="52.44"/>
    <n v="47.56"/>
    <n v="77.14"/>
    <n v="5207"/>
    <n v="5207"/>
    <n v="13"/>
    <n v="0"/>
    <n v="1752.8252472915685"/>
    <n v="207.96231747527079"/>
    <n v="98.36"/>
    <n v="100"/>
    <n v="98.36"/>
    <n v="61.19"/>
    <s v=""/>
    <n v="98.37"/>
    <n v="13.09"/>
    <n v="4.7"/>
    <n v="18.399999999999999"/>
    <n v="2.2999999999999998"/>
    <s v=""/>
    <s v=""/>
    <n v="0"/>
    <m/>
    <s v=""/>
    <n v="3.4"/>
    <n v="100"/>
    <n v="0"/>
    <n v="0"/>
    <n v="1.7"/>
    <n v="0"/>
    <n v="0"/>
    <n v="39"/>
    <n v="0"/>
    <n v="43"/>
    <n v="39"/>
    <n v="5207"/>
    <n v="0"/>
  </r>
  <r>
    <x v="7"/>
    <x v="6"/>
    <n v="352680313"/>
    <s v="Lençóis Paulista"/>
    <n v="0.94937532591545803"/>
    <n v="63474"/>
    <n v="62233"/>
    <n v="1241"/>
    <n v="78.962000000000003"/>
    <n v="98.04"/>
    <n v="0.47897009999999995"/>
    <n v="0.2098959"/>
    <n v="0.26907419999999999"/>
    <n v="0"/>
    <n v="0"/>
    <n v="0.46500000000000002"/>
    <n v="0"/>
    <n v="1.2507000000000002E-2"/>
    <n v="0.18888569411111111"/>
    <n v="12"/>
    <n v="9.09"/>
    <n v="90.91"/>
    <n v="51.29"/>
    <n v="3462"/>
    <n v="587"/>
    <n v="3"/>
    <n v="0"/>
    <n v="3423.1817752150487"/>
    <n v="362.68834483410529"/>
    <n v="97.76"/>
    <n v="97.76"/>
    <n v="97.76"/>
    <n v="37.14"/>
    <s v=""/>
    <n v="100"/>
    <n v="27.8"/>
    <n v="14.5"/>
    <n v="25.1"/>
    <n v="38.200000000000003"/>
    <s v=""/>
    <s v=""/>
    <n v="0"/>
    <m/>
    <s v=""/>
    <n v="9"/>
    <n v="100"/>
    <n v="100"/>
    <n v="83"/>
    <n v="9.8000000000000007"/>
    <n v="0"/>
    <n v="0"/>
    <n v="10"/>
    <n v="0"/>
    <n v="5"/>
    <n v="50"/>
    <n v="3462"/>
    <n v="3462"/>
  </r>
  <r>
    <x v="5"/>
    <x v="6"/>
    <n v="352680317"/>
    <s v="Lençóis Paulista"/>
    <m/>
    <m/>
    <m/>
    <m/>
    <m/>
    <m/>
    <n v="0.51901609999999998"/>
    <n v="0.50925920000000002"/>
    <n v="9.7568999999999989E-3"/>
    <n v="0"/>
    <n v="0"/>
    <n v="0"/>
    <n v="0.52"/>
    <n v="1.25E-3"/>
    <n v="0"/>
    <n v="0"/>
    <n v="40"/>
    <n v="60"/>
    <m/>
    <s v=""/>
    <m/>
    <m/>
    <m/>
    <s v=""/>
    <s v=""/>
    <m/>
    <m/>
    <m/>
    <m/>
    <s v=""/>
    <m/>
    <m/>
    <m/>
    <m/>
    <m/>
    <s v=""/>
    <s v=""/>
    <m/>
    <m/>
    <s v=""/>
    <m/>
    <m/>
    <m/>
    <m/>
    <m/>
    <m/>
    <m/>
    <n v="0"/>
    <m/>
    <n v="2"/>
    <n v="3"/>
    <m/>
    <m/>
  </r>
  <r>
    <x v="6"/>
    <x v="6"/>
    <n v="35269025"/>
    <s v="Limeira"/>
    <n v="0.90865960575654503"/>
    <n v="284627"/>
    <n v="277030"/>
    <n v="7597"/>
    <n v="489.90800000000002"/>
    <n v="97.33"/>
    <n v="2.5647311000000008"/>
    <n v="2.3746578000000009"/>
    <n v="0.19007329999999981"/>
    <n v="0"/>
    <n v="2E-3"/>
    <n v="2.391"/>
    <n v="0.14000000000000001"/>
    <n v="3.2522199999999994E-2"/>
    <n v="0.96203333027083338"/>
    <n v="32"/>
    <n v="21.15"/>
    <n v="78.849999999999994"/>
    <n v="256.82"/>
    <n v="15409"/>
    <n v="6849"/>
    <n v="44"/>
    <n v="3"/>
    <n v="782.23134136958197"/>
    <n v="104.14978199538345"/>
    <n v="97.02"/>
    <n v="100"/>
    <n v="97.02"/>
    <n v="14.08"/>
    <s v=""/>
    <n v="100"/>
    <n v="95.7"/>
    <n v="36.299999999999997"/>
    <n v="136.5"/>
    <n v="20.2"/>
    <s v=""/>
    <s v=""/>
    <n v="0"/>
    <m/>
    <s v=""/>
    <n v="8.6999999999999993"/>
    <n v="100"/>
    <n v="100"/>
    <n v="55.6"/>
    <n v="6.8"/>
    <n v="5"/>
    <n v="3"/>
    <n v="249"/>
    <n v="0.20789300506220054"/>
    <n v="59"/>
    <n v="220"/>
    <n v="15409"/>
    <n v="15409"/>
  </r>
  <r>
    <x v="3"/>
    <x v="6"/>
    <n v="35270099"/>
    <s v="Lindóia"/>
    <n v="2.0277679111770501"/>
    <n v="7164"/>
    <n v="7164"/>
    <n v="0"/>
    <n v="147.40700000000001"/>
    <n v="100"/>
    <n v="4.9102999999999994E-3"/>
    <n v="2.1934999999999997E-3"/>
    <n v="2.7167999999999997E-3"/>
    <n v="0"/>
    <n v="0"/>
    <n v="0"/>
    <n v="0"/>
    <n v="2.8324999999999995E-3"/>
    <n v="1.860028125E-2"/>
    <n v="9"/>
    <n v="43.75"/>
    <n v="56.25"/>
    <n v="5.16"/>
    <n v="398"/>
    <n v="332"/>
    <n v="0"/>
    <n v="0"/>
    <n v="2861.3065326633164"/>
    <n v="308.14070351758795"/>
    <n v="99.7"/>
    <n v="100"/>
    <n v="65.08"/>
    <n v="15.29"/>
    <s v=""/>
    <n v="99.7"/>
    <n v="2.13"/>
    <n v="0.8"/>
    <n v="1.4"/>
    <n v="3.9"/>
    <s v=""/>
    <s v=""/>
    <n v="0"/>
    <m/>
    <s v=""/>
    <n v="9.8000000000000007"/>
    <n v="100"/>
    <n v="22"/>
    <n v="16.600000000000001"/>
    <n v="2.9"/>
    <n v="0"/>
    <n v="0"/>
    <n v="10"/>
    <n v="0"/>
    <n v="7"/>
    <n v="9"/>
    <n v="398"/>
    <n v="87.56"/>
  </r>
  <r>
    <x v="2"/>
    <x v="6"/>
    <n v="352710816"/>
    <s v="Lins"/>
    <n v="0.67644853523591797"/>
    <n v="73058"/>
    <n v="72204"/>
    <n v="854"/>
    <n v="127.849"/>
    <n v="98.83"/>
    <n v="0.22988819999999993"/>
    <n v="7.5199700000000008E-2"/>
    <n v="0.15468849999999992"/>
    <n v="0"/>
    <n v="0"/>
    <n v="0.20799999999999999"/>
    <n v="0.01"/>
    <n v="1.5128500000000008E-2"/>
    <n v="0.22216481187499998"/>
    <n v="0"/>
    <n v="10.71"/>
    <n v="89.29"/>
    <n v="59.78"/>
    <n v="4035"/>
    <n v="753"/>
    <n v="3"/>
    <n v="1"/>
    <n v="1847.4921295409126"/>
    <n v="176.97938624106871"/>
    <n v="99.9"/>
    <n v="98.83"/>
    <n v="99.9"/>
    <n v="15.07"/>
    <s v=""/>
    <n v="100"/>
    <n v="27.69"/>
    <n v="11.3"/>
    <n v="24.6"/>
    <n v="37.700000000000003"/>
    <s v=""/>
    <s v=""/>
    <n v="0"/>
    <m/>
    <s v=""/>
    <n v="10"/>
    <n v="98"/>
    <n v="98"/>
    <n v="81.3"/>
    <n v="9.8000000000000007"/>
    <n v="0"/>
    <n v="1"/>
    <n v="7"/>
    <n v="0"/>
    <n v="6"/>
    <n v="50"/>
    <n v="3954.3"/>
    <n v="3954.3"/>
  </r>
  <r>
    <x v="0"/>
    <x v="6"/>
    <n v="352710820"/>
    <s v="Lins"/>
    <m/>
    <m/>
    <m/>
    <m/>
    <m/>
    <m/>
    <n v="0.25466430000000001"/>
    <n v="0.25462960000000001"/>
    <n v="3.4700000000000003E-5"/>
    <n v="0"/>
    <n v="0"/>
    <n v="0"/>
    <n v="0.25"/>
    <n v="3.4700000000000003E-5"/>
    <n v="0"/>
    <n v="0"/>
    <n v="66.67"/>
    <n v="33.33"/>
    <m/>
    <s v=""/>
    <m/>
    <m/>
    <m/>
    <s v=""/>
    <s v=""/>
    <m/>
    <m/>
    <m/>
    <m/>
    <s v=""/>
    <m/>
    <m/>
    <m/>
    <m/>
    <m/>
    <s v=""/>
    <s v=""/>
    <m/>
    <m/>
    <s v=""/>
    <m/>
    <m/>
    <m/>
    <m/>
    <m/>
    <m/>
    <m/>
    <n v="5"/>
    <m/>
    <n v="2"/>
    <n v="1"/>
    <m/>
    <m/>
  </r>
  <r>
    <x v="15"/>
    <x v="6"/>
    <n v="35272072"/>
    <s v="Lorena"/>
    <n v="0.52684152764817005"/>
    <n v="84217"/>
    <n v="81977"/>
    <n v="2240"/>
    <n v="203.53100000000001"/>
    <n v="97.34"/>
    <n v="0.10586969999999997"/>
    <n v="3.6384E-3"/>
    <n v="0.10223129999999997"/>
    <n v="0.08"/>
    <n v="0"/>
    <n v="9.9000000000000005E-2"/>
    <n v="0"/>
    <n v="5.1891999999999997E-3"/>
    <n v="0.24851052578009258"/>
    <n v="14"/>
    <n v="28.33"/>
    <n v="71.67"/>
    <n v="67.42"/>
    <n v="4551"/>
    <n v="947"/>
    <n v="14"/>
    <n v="0"/>
    <n v="2329.1487466900981"/>
    <n v="232.16595224242141"/>
    <n v="96.94"/>
    <n v="97.14"/>
    <n v="94.18"/>
    <n v="40.68"/>
    <s v=""/>
    <n v="99.8"/>
    <n v="3.94"/>
    <n v="1.7"/>
    <n v="0.2"/>
    <n v="16.5"/>
    <s v=""/>
    <s v=""/>
    <n v="0"/>
    <m/>
    <s v=""/>
    <n v="9.6"/>
    <n v="99"/>
    <n v="99"/>
    <n v="79.2"/>
    <n v="8.6"/>
    <n v="0"/>
    <n v="0"/>
    <n v="46"/>
    <n v="0"/>
    <n v="17"/>
    <n v="43"/>
    <n v="4505.49"/>
    <n v="4505.49"/>
  </r>
  <r>
    <x v="12"/>
    <x v="6"/>
    <n v="352725619"/>
    <s v="Lourdes"/>
    <n v="0.50542156633019997"/>
    <n v="2156"/>
    <n v="1802"/>
    <n v="354"/>
    <n v="18.940999999999999"/>
    <n v="83.58"/>
    <n v="5.1337999999999991E-3"/>
    <n v="1.6666999999999999E-3"/>
    <n v="3.4670999999999994E-3"/>
    <n v="0"/>
    <n v="0"/>
    <n v="0"/>
    <n v="0"/>
    <n v="3.4670999999999994E-3"/>
    <n v="4.9121989583333333E-3"/>
    <n v="3"/>
    <n v="11.11"/>
    <n v="88.89"/>
    <n v="1.28"/>
    <n v="99"/>
    <n v="18"/>
    <n v="0"/>
    <n v="0"/>
    <n v="11994.211502782931"/>
    <n v="1023.8961038961039"/>
    <n v="87.49"/>
    <n v="100"/>
    <n v="86.82"/>
    <n v="15.98"/>
    <s v=""/>
    <n v="100"/>
    <n v="1.97"/>
    <n v="0.6"/>
    <n v="0.9"/>
    <n v="5"/>
    <s v=""/>
    <s v=""/>
    <n v="0"/>
    <m/>
    <s v=""/>
    <n v="7.8"/>
    <n v="99"/>
    <n v="99"/>
    <n v="81.8"/>
    <n v="10"/>
    <n v="0"/>
    <n v="0"/>
    <n v="0"/>
    <n v="0"/>
    <n v="1"/>
    <n v="8"/>
    <n v="98.01"/>
    <n v="98.01"/>
  </r>
  <r>
    <x v="6"/>
    <x v="6"/>
    <n v="35273065"/>
    <s v="Louveira"/>
    <n v="3.8367885496289"/>
    <n v="41974"/>
    <n v="40693"/>
    <n v="1281"/>
    <n v="758.33799999999997"/>
    <n v="96.95"/>
    <n v="0.33735339999999997"/>
    <n v="0.30244489999999996"/>
    <n v="3.4908499999999995E-2"/>
    <n v="0"/>
    <n v="0.25600000000000001"/>
    <n v="7.1999999999999995E-2"/>
    <n v="0.01"/>
    <n v="2.9641000000000003E-3"/>
    <n v="0.12457387673611113"/>
    <n v="28"/>
    <n v="28.57"/>
    <n v="71.430000000000007"/>
    <n v="32.92"/>
    <n v="2223"/>
    <n v="2223"/>
    <n v="5"/>
    <n v="1"/>
    <n v="548.4652403869062"/>
    <n v="67.619002239481603"/>
    <n v="97.5"/>
    <n v="100"/>
    <n v="86.5"/>
    <n v="44.96"/>
    <s v=""/>
    <n v="98.8"/>
    <n v="124.95"/>
    <n v="46.2"/>
    <n v="168"/>
    <n v="38.799999999999997"/>
    <s v=""/>
    <s v=""/>
    <n v="0"/>
    <m/>
    <s v=""/>
    <n v="9.8000000000000007"/>
    <n v="90"/>
    <n v="0"/>
    <n v="0"/>
    <n v="1.4"/>
    <n v="2"/>
    <n v="1"/>
    <n v="49"/>
    <n v="205.50054851571576"/>
    <n v="16"/>
    <n v="40"/>
    <n v="2000.7"/>
    <n v="0"/>
  </r>
  <r>
    <x v="0"/>
    <x v="6"/>
    <n v="352740520"/>
    <s v="Lucélia"/>
    <n v="0.69461009918039296"/>
    <n v="20365"/>
    <n v="17707"/>
    <n v="2658"/>
    <n v="64.762"/>
    <n v="86.95"/>
    <n v="6.3044299999999998E-2"/>
    <n v="5.2931100000000002E-2"/>
    <n v="1.0113199999999999E-2"/>
    <n v="0"/>
    <n v="8.0000000000000002E-3"/>
    <n v="5.5E-2"/>
    <n v="0"/>
    <n v="6.0700000000000001E-4"/>
    <n v="5.454560185763889E-2"/>
    <n v="6"/>
    <n v="23.53"/>
    <n v="76.47"/>
    <n v="12.77"/>
    <n v="985"/>
    <n v="213"/>
    <n v="1"/>
    <n v="0"/>
    <n v="3561.6400687453965"/>
    <n v="433.59096489074392"/>
    <n v="87.99"/>
    <n v="86.02"/>
    <n v="86.66"/>
    <n v="26.46"/>
    <s v=""/>
    <n v="100"/>
    <n v="6.69"/>
    <n v="2.9"/>
    <n v="7.4"/>
    <n v="5"/>
    <s v=""/>
    <s v=""/>
    <n v="0"/>
    <m/>
    <s v=""/>
    <n v="5.9"/>
    <n v="98"/>
    <n v="98"/>
    <n v="78.400000000000006"/>
    <n v="8.6"/>
    <n v="0"/>
    <n v="0"/>
    <n v="7"/>
    <n v="14.666627056164074"/>
    <n v="4"/>
    <n v="13"/>
    <n v="965.3"/>
    <n v="965.3"/>
  </r>
  <r>
    <x v="1"/>
    <x v="6"/>
    <n v="352740521"/>
    <s v="Lucélia"/>
    <m/>
    <m/>
    <m/>
    <m/>
    <m/>
    <m/>
    <n v="3.8574999999999994E-3"/>
    <n v="0"/>
    <n v="3.8574999999999994E-3"/>
    <n v="0"/>
    <n v="4.0000000000000001E-3"/>
    <n v="0"/>
    <n v="0"/>
    <n v="1.538E-4"/>
    <n v="0"/>
    <n v="1"/>
    <n v="0"/>
    <n v="100"/>
    <m/>
    <s v=""/>
    <m/>
    <m/>
    <m/>
    <s v=""/>
    <s v=""/>
    <m/>
    <m/>
    <m/>
    <m/>
    <s v=""/>
    <m/>
    <m/>
    <m/>
    <m/>
    <m/>
    <s v=""/>
    <s v=""/>
    <m/>
    <m/>
    <s v=""/>
    <m/>
    <m/>
    <m/>
    <m/>
    <m/>
    <m/>
    <m/>
    <n v="0"/>
    <m/>
    <n v="0"/>
    <n v="5"/>
    <m/>
    <m/>
  </r>
  <r>
    <x v="5"/>
    <x v="6"/>
    <n v="352750417"/>
    <s v="Lucianópolis"/>
    <n v="0.14792834711752101"/>
    <n v="2249"/>
    <n v="1802"/>
    <n v="447"/>
    <n v="11.78"/>
    <n v="80.12"/>
    <n v="0.49869529999999995"/>
    <n v="0.49477249999999995"/>
    <n v="3.9227999999999997E-3"/>
    <n v="0"/>
    <n v="4.0000000000000001E-3"/>
    <n v="0"/>
    <n v="0.49"/>
    <n v="0"/>
    <n v="4.6356341145833329E-3"/>
    <n v="4"/>
    <n v="80"/>
    <n v="20"/>
    <n v="1.3"/>
    <n v="101"/>
    <n v="12"/>
    <n v="0"/>
    <n v="0"/>
    <n v="24538.906180524678"/>
    <n v="2664.2240995998231"/>
    <n v="79.150000000000006"/>
    <n v="100"/>
    <n v="78.56"/>
    <n v="30.58"/>
    <s v=""/>
    <n v="100"/>
    <n v="54.21"/>
    <n v="28.5"/>
    <n v="67.8"/>
    <n v="2.1"/>
    <s v=""/>
    <s v=""/>
    <n v="0"/>
    <m/>
    <s v=""/>
    <n v="10"/>
    <n v="100"/>
    <n v="100"/>
    <n v="88.1"/>
    <n v="9.8000000000000007"/>
    <n v="0"/>
    <n v="0"/>
    <n v="1"/>
    <n v="86.288087047601991"/>
    <n v="12"/>
    <n v="3"/>
    <n v="101"/>
    <n v="101"/>
  </r>
  <r>
    <x v="4"/>
    <x v="6"/>
    <n v="35276034"/>
    <s v="Luís Antônio"/>
    <m/>
    <m/>
    <m/>
    <m/>
    <m/>
    <m/>
    <n v="9.2609999999999998E-2"/>
    <n v="0"/>
    <n v="9.2609999999999998E-2"/>
    <n v="0"/>
    <n v="0"/>
    <n v="0"/>
    <n v="0.09"/>
    <n v="1.7399999999999999E-5"/>
    <n v="0"/>
    <n v="0"/>
    <n v="0"/>
    <n v="100"/>
    <m/>
    <s v=""/>
    <m/>
    <m/>
    <m/>
    <s v=""/>
    <s v=""/>
    <m/>
    <m/>
    <m/>
    <m/>
    <s v=""/>
    <m/>
    <m/>
    <m/>
    <m/>
    <m/>
    <s v=""/>
    <s v=""/>
    <m/>
    <m/>
    <s v=""/>
    <m/>
    <m/>
    <m/>
    <m/>
    <m/>
    <m/>
    <m/>
    <n v="0"/>
    <m/>
    <n v="0"/>
    <n v="2"/>
    <m/>
    <m/>
  </r>
  <r>
    <x v="3"/>
    <x v="6"/>
    <n v="35276039"/>
    <s v="Luís Antônio"/>
    <n v="3.6726828777524601"/>
    <n v="12566"/>
    <n v="12265"/>
    <n v="301"/>
    <n v="21.027000000000001"/>
    <n v="97.6"/>
    <n v="0.16297769999999998"/>
    <n v="0.13457489999999997"/>
    <n v="2.8402799999999999E-2"/>
    <n v="0.87"/>
    <n v="0"/>
    <n v="2.3E-2"/>
    <n v="0.14000000000000001"/>
    <n v="0"/>
    <n v="3.5584599506944439E-2"/>
    <n v="7"/>
    <n v="40"/>
    <n v="60"/>
    <n v="8.82"/>
    <n v="680"/>
    <n v="170"/>
    <n v="2"/>
    <n v="0"/>
    <n v="20302.899888588254"/>
    <n v="2434.3402833041546"/>
    <n v="93.03"/>
    <n v="96.59"/>
    <n v="93.03"/>
    <n v="0"/>
    <s v=""/>
    <n v="96.32"/>
    <n v="8.7200000000000006"/>
    <n v="3.2"/>
    <n v="6.9"/>
    <n v="12.5"/>
    <s v=""/>
    <s v=""/>
    <n v="0"/>
    <m/>
    <s v=""/>
    <n v="8.6"/>
    <n v="100"/>
    <n v="100"/>
    <n v="75"/>
    <n v="8.1"/>
    <n v="2"/>
    <n v="0"/>
    <n v="4"/>
    <n v="0"/>
    <n v="4"/>
    <n v="6"/>
    <n v="680"/>
    <n v="680"/>
  </r>
  <r>
    <x v="0"/>
    <x v="6"/>
    <n v="352770220"/>
    <s v="Luiziânia"/>
    <n v="1.5693735110923399"/>
    <n v="5319"/>
    <n v="4948"/>
    <n v="371"/>
    <n v="31.847999999999999"/>
    <n v="93.03"/>
    <n v="1.1002900000000001E-2"/>
    <n v="1.3611000000000001E-3"/>
    <n v="9.6418000000000007E-3"/>
    <n v="0"/>
    <n v="0.01"/>
    <n v="0"/>
    <n v="0"/>
    <n v="2.9499999999999999E-5"/>
    <n v="1.2585529687500001E-2"/>
    <n v="2"/>
    <n v="40"/>
    <n v="60"/>
    <n v="3.5"/>
    <n v="270"/>
    <n v="32"/>
    <n v="0"/>
    <n v="0"/>
    <n v="6877.5634517766493"/>
    <n v="889.34010152284247"/>
    <n v="90.86"/>
    <n v="91.69"/>
    <n v="91.67"/>
    <n v="9.2100000000000009"/>
    <s v=""/>
    <n v="99.12"/>
    <n v="2.29"/>
    <n v="0.9"/>
    <n v="0.4"/>
    <n v="6.4"/>
    <s v=""/>
    <s v=""/>
    <n v="0"/>
    <m/>
    <s v=""/>
    <n v="9.1"/>
    <n v="100"/>
    <n v="100"/>
    <n v="88.1"/>
    <n v="9.5"/>
    <n v="0"/>
    <n v="0"/>
    <n v="1"/>
    <n v="79.456329994056901"/>
    <n v="2"/>
    <n v="3"/>
    <n v="270"/>
    <n v="270"/>
  </r>
  <r>
    <x v="5"/>
    <x v="6"/>
    <n v="352780117"/>
    <s v="Lupércio"/>
    <n v="0.21255758606375499"/>
    <n v="4379"/>
    <n v="4069"/>
    <n v="310"/>
    <n v="28.245999999999999"/>
    <n v="92.92"/>
    <n v="1.41245E-2"/>
    <n v="1.7094E-3"/>
    <n v="1.24151E-2"/>
    <n v="0"/>
    <n v="1.2E-2"/>
    <n v="1E-3"/>
    <n v="0"/>
    <n v="2.0589999999999999E-4"/>
    <n v="1.0003278124999999E-2"/>
    <n v="1"/>
    <n v="50"/>
    <n v="50"/>
    <n v="2.82"/>
    <n v="217"/>
    <n v="35"/>
    <n v="0"/>
    <n v="0"/>
    <n v="9650.2032427494869"/>
    <n v="1008.2301895409911"/>
    <n v="87.72"/>
    <m/>
    <n v="84.74"/>
    <n v="28.71"/>
    <s v=""/>
    <n v="98.81"/>
    <n v="2.36"/>
    <n v="1.2"/>
    <n v="0.7"/>
    <n v="8.9"/>
    <s v=""/>
    <s v=""/>
    <n v="0"/>
    <m/>
    <s v=""/>
    <n v="10"/>
    <n v="100"/>
    <n v="100"/>
    <n v="83.9"/>
    <n v="9.5"/>
    <n v="0"/>
    <n v="0"/>
    <n v="0"/>
    <n v="119.96067539109836"/>
    <n v="6"/>
    <n v="6"/>
    <n v="217"/>
    <n v="217"/>
  </r>
  <r>
    <x v="1"/>
    <x v="6"/>
    <n v="352780121"/>
    <s v="Lupércio"/>
    <m/>
    <m/>
    <m/>
    <m/>
    <m/>
    <m/>
    <n v="1.9288E-3"/>
    <n v="1.9288E-3"/>
    <n v="0"/>
    <n v="0"/>
    <n v="2E-3"/>
    <n v="0"/>
    <n v="0"/>
    <n v="0"/>
    <n v="0"/>
    <n v="0"/>
    <n v="100"/>
    <n v="0"/>
    <m/>
    <s v=""/>
    <m/>
    <m/>
    <m/>
    <s v=""/>
    <s v=""/>
    <m/>
    <m/>
    <m/>
    <m/>
    <s v=""/>
    <m/>
    <m/>
    <m/>
    <m/>
    <m/>
    <s v=""/>
    <s v=""/>
    <m/>
    <m/>
    <s v=""/>
    <m/>
    <m/>
    <m/>
    <m/>
    <m/>
    <m/>
    <m/>
    <n v="0"/>
    <m/>
    <n v="1"/>
    <n v="0"/>
    <m/>
    <m/>
  </r>
  <r>
    <x v="5"/>
    <x v="6"/>
    <n v="352790017"/>
    <s v="Lutécia"/>
    <m/>
    <m/>
    <m/>
    <m/>
    <m/>
    <m/>
    <n v="0"/>
    <n v="0"/>
    <n v="0"/>
    <n v="0"/>
    <n v="0"/>
    <n v="0"/>
    <n v="0"/>
    <n v="0"/>
    <n v="0"/>
    <n v="0"/>
    <n v="0"/>
    <n v="0"/>
    <m/>
    <s v=""/>
    <m/>
    <m/>
    <m/>
    <s v=""/>
    <s v=""/>
    <m/>
    <m/>
    <m/>
    <m/>
    <s v=""/>
    <m/>
    <m/>
    <m/>
    <m/>
    <m/>
    <s v=""/>
    <s v=""/>
    <m/>
    <m/>
    <s v=""/>
    <m/>
    <m/>
    <m/>
    <m/>
    <m/>
    <m/>
    <m/>
    <n v="2"/>
    <m/>
    <n v="0"/>
    <n v="0"/>
    <m/>
    <m/>
  </r>
  <r>
    <x v="1"/>
    <x v="6"/>
    <n v="352790021"/>
    <s v="Lutécia"/>
    <n v="-0.60112816812373204"/>
    <n v="2671"/>
    <n v="2174"/>
    <n v="497"/>
    <n v="5.6280000000000001"/>
    <n v="81.39"/>
    <n v="0"/>
    <n v="0"/>
    <n v="0"/>
    <n v="0"/>
    <n v="0"/>
    <n v="0"/>
    <n v="0"/>
    <n v="0"/>
    <n v="5.7224783854166652E-3"/>
    <n v="0"/>
    <n v="0"/>
    <n v="0"/>
    <n v="1.53"/>
    <n v="118"/>
    <n v="6"/>
    <n v="0"/>
    <n v="0"/>
    <n v="46873.051291651071"/>
    <n v="5076.929988768251"/>
    <n v="82.27"/>
    <n v="100"/>
    <n v="80.7"/>
    <n v="19.52"/>
    <s v=""/>
    <n v="100"/>
    <n v="0"/>
    <n v="0"/>
    <n v="0"/>
    <n v="0"/>
    <s v=""/>
    <s v=""/>
    <n v="0"/>
    <m/>
    <s v=""/>
    <n v="7.5"/>
    <n v="100"/>
    <n v="100"/>
    <n v="94.9"/>
    <n v="9.8000000000000007"/>
    <n v="0"/>
    <n v="0"/>
    <n v="2"/>
    <n v="0"/>
    <n v="0"/>
    <n v="0"/>
    <n v="118"/>
    <n v="118"/>
  </r>
  <r>
    <x v="7"/>
    <x v="6"/>
    <n v="352800713"/>
    <s v="Macatuba"/>
    <n v="0.32127982816239098"/>
    <n v="16536"/>
    <n v="16109"/>
    <n v="427"/>
    <n v="73.11"/>
    <n v="97.42"/>
    <n v="0.68005190000000004"/>
    <n v="0.53223540000000003"/>
    <n v="0.14781650000000002"/>
    <n v="0"/>
    <n v="4.9000000000000002E-2"/>
    <n v="0.57099999999999995"/>
    <n v="0.06"/>
    <n v="6.3649999999999991E-4"/>
    <n v="4.8825219444444443E-2"/>
    <n v="6"/>
    <n v="32.5"/>
    <n v="67.5"/>
    <n v="11.52"/>
    <n v="889"/>
    <n v="71"/>
    <n v="0"/>
    <n v="0"/>
    <n v="3490.0145137880986"/>
    <n v="343.28011611030468"/>
    <n v="97"/>
    <n v="97.03"/>
    <n v="97"/>
    <n v="33.19"/>
    <s v=""/>
    <n v="99.97"/>
    <n v="72.349999999999994"/>
    <n v="37.200000000000003"/>
    <n v="70"/>
    <n v="82.1"/>
    <s v=""/>
    <s v=""/>
    <n v="0"/>
    <m/>
    <s v=""/>
    <n v="9.5"/>
    <n v="100"/>
    <n v="100"/>
    <n v="92"/>
    <n v="9.8000000000000007"/>
    <n v="0"/>
    <n v="0"/>
    <n v="0"/>
    <n v="100.35797187917288"/>
    <n v="13"/>
    <n v="27"/>
    <n v="889"/>
    <n v="889"/>
  </r>
  <r>
    <x v="12"/>
    <x v="6"/>
    <n v="352810619"/>
    <s v="Macaubal"/>
    <n v="0.331166659750393"/>
    <n v="7718"/>
    <n v="6904"/>
    <n v="814"/>
    <n v="31.04"/>
    <n v="89.45"/>
    <n v="6.2057999999999992E-3"/>
    <n v="3.8286999999999996E-3"/>
    <n v="2.3770999999999992E-3"/>
    <n v="0"/>
    <n v="0"/>
    <n v="1E-3"/>
    <n v="0"/>
    <n v="1.753200000000001E-3"/>
    <n v="1.7459965104166669E-2"/>
    <n v="1"/>
    <n v="8.89"/>
    <n v="91.11"/>
    <n v="4.95"/>
    <n v="382"/>
    <n v="202"/>
    <n v="1"/>
    <n v="0"/>
    <n v="7354.8587717025139"/>
    <n v="572.04457113241756"/>
    <n v="86.87"/>
    <n v="88.38"/>
    <n v="85.12"/>
    <n v="0"/>
    <s v=""/>
    <n v="98.29"/>
    <n v="1.0900000000000001"/>
    <n v="0.3"/>
    <n v="0.9"/>
    <n v="1.7"/>
    <s v=""/>
    <s v=""/>
    <n v="0"/>
    <m/>
    <s v=""/>
    <n v="10"/>
    <n v="98"/>
    <n v="98"/>
    <n v="47.1"/>
    <n v="6"/>
    <n v="0"/>
    <n v="0"/>
    <n v="0"/>
    <n v="0"/>
    <n v="4"/>
    <n v="41"/>
    <n v="374.36"/>
    <n v="374.36"/>
  </r>
  <r>
    <x v="10"/>
    <x v="6"/>
    <n v="352820515"/>
    <s v="Macedônia"/>
    <n v="-0.31973222719498001"/>
    <n v="3626"/>
    <n v="2806"/>
    <n v="820"/>
    <n v="11.018000000000001"/>
    <n v="77.39"/>
    <n v="4.9985100000000005E-2"/>
    <n v="4.5367100000000007E-2"/>
    <n v="4.6179999999999997E-3"/>
    <n v="0"/>
    <n v="5.0000000000000001E-3"/>
    <n v="0"/>
    <n v="0.05"/>
    <n v="5.2099999999999999E-5"/>
    <n v="7.2274489583333346E-3"/>
    <n v="1"/>
    <n v="60"/>
    <n v="40"/>
    <n v="1.99"/>
    <n v="154"/>
    <n v="18"/>
    <n v="1"/>
    <n v="0"/>
    <n v="21916.911196911198"/>
    <n v="2261.2686155543297"/>
    <n v="76.540000000000006"/>
    <n v="75.790000000000006"/>
    <n v="76.22"/>
    <n v="6.47"/>
    <s v=""/>
    <n v="100"/>
    <n v="6.25"/>
    <n v="2"/>
    <n v="8.4"/>
    <n v="1.8"/>
    <s v=""/>
    <s v=""/>
    <n v="0"/>
    <m/>
    <s v=""/>
    <n v="9"/>
    <n v="98"/>
    <n v="98"/>
    <n v="88.3"/>
    <n v="10"/>
    <n v="0"/>
    <n v="0"/>
    <n v="3"/>
    <n v="69.18070302295169"/>
    <n v="6"/>
    <n v="4"/>
    <n v="150.91999999999999"/>
    <n v="150.91999999999999"/>
  </r>
  <r>
    <x v="16"/>
    <x v="6"/>
    <n v="352830418"/>
    <s v="Magda"/>
    <m/>
    <m/>
    <m/>
    <m/>
    <m/>
    <m/>
    <n v="7.5097200000000003E-2"/>
    <n v="6.7574099999999998E-2"/>
    <n v="7.5230999999999996E-3"/>
    <n v="0"/>
    <n v="0"/>
    <n v="0"/>
    <n v="7.0000000000000007E-2"/>
    <n v="0"/>
    <n v="0"/>
    <n v="2"/>
    <n v="70"/>
    <n v="30"/>
    <m/>
    <s v=""/>
    <m/>
    <m/>
    <m/>
    <s v=""/>
    <s v=""/>
    <m/>
    <m/>
    <m/>
    <m/>
    <s v=""/>
    <m/>
    <m/>
    <m/>
    <m/>
    <m/>
    <s v=""/>
    <s v=""/>
    <m/>
    <m/>
    <s v=""/>
    <m/>
    <m/>
    <m/>
    <m/>
    <m/>
    <m/>
    <m/>
    <n v="3"/>
    <m/>
    <n v="7"/>
    <n v="3"/>
    <m/>
    <m/>
  </r>
  <r>
    <x v="12"/>
    <x v="6"/>
    <n v="352830419"/>
    <s v="Magda"/>
    <n v="-0.54120340208702"/>
    <n v="3156"/>
    <n v="2653"/>
    <n v="503"/>
    <n v="10.113"/>
    <n v="84.06"/>
    <n v="1.2089999999999998E-4"/>
    <n v="0"/>
    <n v="1.2089999999999998E-4"/>
    <n v="0"/>
    <n v="0"/>
    <n v="0"/>
    <n v="0"/>
    <n v="1.2089999999999998E-4"/>
    <n v="6.8421093749999997E-3"/>
    <n v="0"/>
    <n v="0"/>
    <n v="100"/>
    <n v="1.88"/>
    <n v="145"/>
    <n v="41"/>
    <n v="1"/>
    <n v="0"/>
    <n v="23282.281368821292"/>
    <n v="1898.5551330798473"/>
    <n v="83.25"/>
    <n v="80.5"/>
    <n v="83.07"/>
    <n v="15.27"/>
    <s v=""/>
    <n v="100"/>
    <n v="10.16"/>
    <n v="3.2"/>
    <n v="12.3"/>
    <n v="4"/>
    <s v=""/>
    <s v=""/>
    <n v="0"/>
    <m/>
    <s v=""/>
    <n v="10"/>
    <n v="96"/>
    <n v="96"/>
    <n v="71.7"/>
    <n v="7.8"/>
    <n v="0"/>
    <n v="0"/>
    <n v="3"/>
    <n v="0"/>
    <n v="0"/>
    <n v="5"/>
    <n v="139.19999999999999"/>
    <n v="139.19999999999999"/>
  </r>
  <r>
    <x v="8"/>
    <x v="6"/>
    <n v="352840310"/>
    <s v="Mairinque"/>
    <n v="0.76844290218554001"/>
    <n v="44522"/>
    <n v="35733"/>
    <n v="8789"/>
    <n v="212.25200000000001"/>
    <n v="80.260000000000005"/>
    <n v="0.2739608"/>
    <n v="0.17016350000000002"/>
    <n v="0.1037973"/>
    <n v="0"/>
    <n v="0.16500000000000001"/>
    <n v="5.0000000000000001E-3"/>
    <n v="0.04"/>
    <n v="6.7153000000000004E-2"/>
    <n v="0.13419600691203704"/>
    <n v="46"/>
    <n v="21.98"/>
    <n v="78.02"/>
    <n v="29.36"/>
    <n v="1982"/>
    <n v="1982"/>
    <n v="7"/>
    <n v="0"/>
    <n v="1317.4825928754324"/>
    <n v="205.41395265262122"/>
    <n v="99.02"/>
    <n v="94.25"/>
    <n v="76.819999999999993"/>
    <n v="45.94"/>
    <s v=""/>
    <n v="97.25"/>
    <n v="40.89"/>
    <n v="14.7"/>
    <n v="44.8"/>
    <n v="35.799999999999997"/>
    <s v=""/>
    <s v=""/>
    <n v="0"/>
    <m/>
    <s v=""/>
    <n v="9.1"/>
    <n v="72"/>
    <n v="0"/>
    <n v="0"/>
    <n v="1.1000000000000001"/>
    <n v="0"/>
    <n v="0"/>
    <n v="24"/>
    <n v="122.95447815235994"/>
    <n v="20"/>
    <n v="71"/>
    <n v="1427.04"/>
    <n v="0"/>
  </r>
  <r>
    <x v="6"/>
    <x v="6"/>
    <n v="35285025"/>
    <s v="Mairiporã"/>
    <m/>
    <m/>
    <m/>
    <m/>
    <m/>
    <m/>
    <n v="5.0231999999999994E-3"/>
    <n v="0"/>
    <n v="5.0231999999999994E-3"/>
    <n v="0"/>
    <n v="0"/>
    <n v="5.0000000000000001E-3"/>
    <n v="0"/>
    <n v="0"/>
    <n v="0"/>
    <n v="1"/>
    <n v="0"/>
    <n v="100"/>
    <m/>
    <s v=""/>
    <m/>
    <m/>
    <m/>
    <s v=""/>
    <s v=""/>
    <m/>
    <m/>
    <m/>
    <m/>
    <s v=""/>
    <m/>
    <m/>
    <m/>
    <m/>
    <m/>
    <s v=""/>
    <s v=""/>
    <m/>
    <m/>
    <s v=""/>
    <m/>
    <m/>
    <m/>
    <m/>
    <m/>
    <m/>
    <m/>
    <n v="6"/>
    <m/>
    <n v="0"/>
    <n v="5"/>
    <m/>
    <m/>
  </r>
  <r>
    <x v="18"/>
    <x v="6"/>
    <n v="35285026"/>
    <s v="Mairiporã"/>
    <n v="2.58022138301284"/>
    <n v="88150"/>
    <n v="78966"/>
    <n v="9184"/>
    <n v="274.20100000000002"/>
    <n v="89.58"/>
    <n v="2.2066111000000004"/>
    <n v="2.1783370000000004"/>
    <n v="2.8274100000000003E-2"/>
    <n v="0"/>
    <n v="2.1680000000000001"/>
    <n v="5.0000000000000001E-3"/>
    <n v="0"/>
    <n v="3.1710099999999998E-2"/>
    <n v="0.20942919820601849"/>
    <n v="23"/>
    <n v="20"/>
    <n v="80"/>
    <n v="63.36"/>
    <n v="4273"/>
    <n v="3252"/>
    <n v="5"/>
    <n v="0"/>
    <n v="1656.4002268859897"/>
    <n v="225.38491208167892"/>
    <n v="78.05"/>
    <m/>
    <n v="42.89"/>
    <n v="44.1"/>
    <s v=""/>
    <n v="89.31"/>
    <n v="128.58000000000001"/>
    <n v="47.8"/>
    <n v="199.8"/>
    <n v="5.3"/>
    <s v=""/>
    <s v=""/>
    <n v="0"/>
    <m/>
    <s v=""/>
    <n v="9.5"/>
    <n v="37"/>
    <n v="28.12"/>
    <n v="23.9"/>
    <n v="3.8"/>
    <n v="0"/>
    <n v="0"/>
    <n v="36"/>
    <n v="1035.1947190607623"/>
    <n v="13"/>
    <n v="52"/>
    <n v="1581.01"/>
    <n v="1201.5676000000001"/>
  </r>
  <r>
    <x v="14"/>
    <x v="6"/>
    <n v="352860114"/>
    <s v="Manduri"/>
    <n v="0.74198357230024203"/>
    <n v="9220"/>
    <n v="8222"/>
    <n v="998"/>
    <n v="40.284999999999997"/>
    <n v="89.18"/>
    <n v="0.14194489999999998"/>
    <n v="0.13261389999999998"/>
    <n v="9.330999999999999E-3"/>
    <n v="0"/>
    <n v="8.9999999999999993E-3"/>
    <n v="1.7000000000000001E-2"/>
    <n v="0.12"/>
    <n v="7.1700000000000008E-5"/>
    <n v="2.1443703125000005E-2"/>
    <n v="6"/>
    <n v="75"/>
    <n v="25"/>
    <n v="5.77"/>
    <n v="445"/>
    <n v="31"/>
    <n v="0"/>
    <n v="0"/>
    <n v="8379.9566160520608"/>
    <n v="991.91323210412122"/>
    <n v="89.31"/>
    <m/>
    <n v="88.78"/>
    <n v="17.899999999999999"/>
    <s v=""/>
    <n v="99.96"/>
    <n v="13.46"/>
    <n v="6.3"/>
    <n v="17"/>
    <n v="3.2"/>
    <s v=""/>
    <s v=""/>
    <n v="0"/>
    <m/>
    <s v=""/>
    <n v="8.5"/>
    <n v="99"/>
    <n v="99"/>
    <n v="93"/>
    <n v="9.5"/>
    <n v="0"/>
    <n v="0"/>
    <n v="0"/>
    <n v="41.970362803183029"/>
    <n v="9"/>
    <n v="3"/>
    <n v="440.55"/>
    <n v="440.55"/>
  </r>
  <r>
    <x v="5"/>
    <x v="6"/>
    <n v="352860117"/>
    <s v="Manduri"/>
    <m/>
    <m/>
    <m/>
    <m/>
    <m/>
    <m/>
    <n v="1.14734E-2"/>
    <n v="1.14734E-2"/>
    <n v="0"/>
    <n v="0"/>
    <n v="0"/>
    <n v="0"/>
    <n v="0.01"/>
    <n v="0"/>
    <n v="0"/>
    <n v="0"/>
    <n v="100"/>
    <n v="0"/>
    <m/>
    <s v=""/>
    <m/>
    <m/>
    <m/>
    <s v=""/>
    <s v=""/>
    <m/>
    <m/>
    <m/>
    <m/>
    <s v=""/>
    <m/>
    <m/>
    <m/>
    <m/>
    <m/>
    <s v=""/>
    <s v=""/>
    <m/>
    <m/>
    <s v=""/>
    <m/>
    <m/>
    <m/>
    <m/>
    <m/>
    <m/>
    <m/>
    <n v="0"/>
    <m/>
    <n v="1"/>
    <n v="0"/>
    <m/>
    <m/>
  </r>
  <r>
    <x v="13"/>
    <x v="6"/>
    <n v="352870022"/>
    <s v="Marabá Paulista"/>
    <n v="1.5771958448977701"/>
    <n v="4853"/>
    <n v="2160"/>
    <n v="2693"/>
    <n v="5.2919999999999998"/>
    <n v="44.51"/>
    <n v="0.1366453"/>
    <n v="0.12620629999999999"/>
    <n v="1.0439E-2"/>
    <n v="0"/>
    <n v="6.0000000000000001E-3"/>
    <n v="8.3000000000000004E-2"/>
    <n v="0.04"/>
    <n v="6.5409000000000005E-3"/>
    <n v="5.6138088541666667E-3"/>
    <n v="1"/>
    <n v="50"/>
    <n v="50"/>
    <n v="1.67"/>
    <n v="128"/>
    <n v="16"/>
    <n v="0"/>
    <n v="0"/>
    <n v="44123.107356274471"/>
    <n v="6238.3185658355678"/>
    <n v="44.42"/>
    <n v="44.51"/>
    <n v="43.24"/>
    <n v="9.8000000000000007"/>
    <s v=""/>
    <n v="99.79"/>
    <n v="3.94"/>
    <n v="2"/>
    <n v="5"/>
    <n v="1.1000000000000001"/>
    <s v=""/>
    <s v=""/>
    <n v="0"/>
    <m/>
    <s v=""/>
    <n v="7.1"/>
    <n v="97"/>
    <n v="97"/>
    <n v="87.5"/>
    <n v="10"/>
    <n v="0"/>
    <n v="0"/>
    <n v="0"/>
    <n v="106.87930700644885"/>
    <n v="6"/>
    <n v="6"/>
    <n v="124.16"/>
    <n v="124.16"/>
  </r>
  <r>
    <x v="5"/>
    <x v="6"/>
    <n v="352880917"/>
    <s v="Maracaí"/>
    <n v="0.20194174583927399"/>
    <n v="13419"/>
    <n v="12275"/>
    <n v="1144"/>
    <n v="25.175000000000001"/>
    <n v="91.47"/>
    <n v="0.22556159999999997"/>
    <n v="0.14986100000000002"/>
    <n v="7.5700599999999965E-2"/>
    <n v="0.32"/>
    <n v="0.03"/>
    <n v="0.126"/>
    <n v="0.06"/>
    <n v="5.7852999999999993E-3"/>
    <n v="3.6827824250000002E-2"/>
    <n v="2"/>
    <n v="27.59"/>
    <n v="72.41"/>
    <n v="8.81"/>
    <n v="679"/>
    <n v="162"/>
    <n v="0"/>
    <n v="0"/>
    <n v="11656.498993963784"/>
    <n v="1269.0543259557344"/>
    <n v="90.16"/>
    <n v="100"/>
    <n v="85.78"/>
    <n v="21.7"/>
    <s v=""/>
    <n v="99.47"/>
    <n v="8.61"/>
    <n v="4.5"/>
    <n v="7.2"/>
    <n v="14"/>
    <s v=""/>
    <s v=""/>
    <n v="0"/>
    <m/>
    <s v=""/>
    <n v="7.4"/>
    <n v="94"/>
    <n v="94"/>
    <n v="76.099999999999994"/>
    <n v="8.1999999999999993"/>
    <n v="0"/>
    <n v="0"/>
    <n v="9"/>
    <n v="81.460147621943747"/>
    <n v="8"/>
    <n v="21"/>
    <n v="638.26"/>
    <n v="638.26"/>
  </r>
  <r>
    <x v="2"/>
    <x v="6"/>
    <n v="352885816"/>
    <s v="Marapoama"/>
    <n v="1.35796729298079"/>
    <n v="2750"/>
    <n v="2389"/>
    <n v="361"/>
    <n v="24.260999999999999"/>
    <n v="86.87"/>
    <n v="0.16248279999999998"/>
    <n v="0.11766689999999999"/>
    <n v="4.4815899999999992E-2"/>
    <n v="0"/>
    <n v="0"/>
    <n v="0.111"/>
    <n v="0.03"/>
    <n v="2.25127E-2"/>
    <n v="6.6081693672839512E-3"/>
    <n v="1"/>
    <n v="18.18"/>
    <n v="81.819999999999993"/>
    <n v="1.67"/>
    <n v="129"/>
    <n v="41"/>
    <n v="1"/>
    <n v="0"/>
    <n v="9862.1672727272726"/>
    <n v="917.4109090909086"/>
    <m/>
    <n v="100"/>
    <m/>
    <m/>
    <s v=""/>
    <m/>
    <n v="46.42"/>
    <n v="18.899999999999999"/>
    <n v="43.6"/>
    <n v="56"/>
    <s v=""/>
    <s v=""/>
    <n v="0"/>
    <m/>
    <s v=""/>
    <n v="8.1"/>
    <n v="100"/>
    <n v="100"/>
    <n v="68.2"/>
    <n v="7.9"/>
    <n v="0"/>
    <n v="0"/>
    <n v="0"/>
    <n v="0"/>
    <n v="4"/>
    <n v="18"/>
    <n v="129"/>
    <n v="129"/>
  </r>
  <r>
    <x v="1"/>
    <x v="6"/>
    <n v="352890821"/>
    <s v="Mariápolis"/>
    <n v="0.15865627706070901"/>
    <n v="3942"/>
    <n v="3254"/>
    <n v="688"/>
    <n v="21.181999999999999"/>
    <n v="82.55"/>
    <n v="1.3606599999999998E-2"/>
    <n v="0"/>
    <n v="1.3606599999999998E-2"/>
    <n v="0"/>
    <n v="1.2999999999999999E-2"/>
    <n v="0"/>
    <n v="0"/>
    <n v="1.158E-4"/>
    <n v="8.4691406249999997E-3"/>
    <n v="0"/>
    <n v="0"/>
    <n v="100"/>
    <n v="2.2799999999999998"/>
    <n v="176"/>
    <n v="30"/>
    <n v="0"/>
    <n v="0"/>
    <n v="11440"/>
    <n v="1200.0000000000002"/>
    <n v="82.5"/>
    <n v="100"/>
    <n v="78.2"/>
    <n v="10.18"/>
    <s v=""/>
    <n v="100"/>
    <n v="2.06"/>
    <n v="1"/>
    <n v="0"/>
    <n v="9.1"/>
    <s v=""/>
    <s v=""/>
    <n v="0"/>
    <m/>
    <s v=""/>
    <n v="8.5"/>
    <n v="100"/>
    <n v="100"/>
    <n v="83"/>
    <n v="9.6999999999999993"/>
    <n v="0"/>
    <n v="0"/>
    <n v="2"/>
    <n v="153.49845486831788"/>
    <n v="0"/>
    <n v="10"/>
    <n v="176"/>
    <n v="176"/>
  </r>
  <r>
    <x v="5"/>
    <x v="6"/>
    <n v="352900517"/>
    <s v="Marília"/>
    <m/>
    <m/>
    <m/>
    <m/>
    <m/>
    <m/>
    <n v="0"/>
    <n v="0"/>
    <n v="0"/>
    <n v="0"/>
    <n v="0"/>
    <n v="0"/>
    <n v="0"/>
    <n v="0"/>
    <n v="0"/>
    <n v="1"/>
    <n v="0"/>
    <n v="0"/>
    <m/>
    <s v=""/>
    <m/>
    <m/>
    <m/>
    <s v=""/>
    <s v=""/>
    <m/>
    <m/>
    <m/>
    <m/>
    <s v=""/>
    <m/>
    <m/>
    <m/>
    <m/>
    <m/>
    <s v=""/>
    <s v=""/>
    <m/>
    <m/>
    <s v=""/>
    <m/>
    <m/>
    <m/>
    <m/>
    <m/>
    <m/>
    <m/>
    <n v="0"/>
    <m/>
    <n v="0"/>
    <n v="0"/>
    <m/>
    <m/>
  </r>
  <r>
    <x v="0"/>
    <x v="6"/>
    <n v="352900520"/>
    <s v="Marília"/>
    <m/>
    <m/>
    <m/>
    <m/>
    <m/>
    <m/>
    <n v="0.13053760000000006"/>
    <n v="8.9113400000000051E-2"/>
    <n v="4.1424200000000001E-2"/>
    <n v="0"/>
    <n v="7.2999999999999995E-2"/>
    <n v="8.0000000000000002E-3"/>
    <n v="0.03"/>
    <n v="2.0878299999999989E-2"/>
    <n v="0"/>
    <n v="17"/>
    <n v="30.3"/>
    <n v="69.7"/>
    <m/>
    <s v=""/>
    <m/>
    <m/>
    <m/>
    <s v=""/>
    <s v=""/>
    <m/>
    <m/>
    <m/>
    <m/>
    <s v=""/>
    <m/>
    <m/>
    <m/>
    <m/>
    <m/>
    <s v=""/>
    <s v=""/>
    <m/>
    <m/>
    <s v=""/>
    <m/>
    <m/>
    <m/>
    <m/>
    <m/>
    <m/>
    <m/>
    <n v="13"/>
    <m/>
    <n v="20"/>
    <n v="46"/>
    <m/>
    <m/>
  </r>
  <r>
    <x v="1"/>
    <x v="6"/>
    <n v="352900521"/>
    <s v="Marília"/>
    <n v="0.82246283339109105"/>
    <n v="223002"/>
    <n v="212997"/>
    <n v="10005"/>
    <n v="190.59200000000001"/>
    <n v="95.51"/>
    <n v="0.23055279999999995"/>
    <n v="0.18162169999999997"/>
    <n v="4.8931099999999991E-2"/>
    <n v="0"/>
    <n v="0.16700000000000001"/>
    <n v="2.8000000000000001E-2"/>
    <n v="0.01"/>
    <n v="2.7102600000000004E-2"/>
    <n v="0.74193333229166669"/>
    <n v="13"/>
    <n v="19.28"/>
    <n v="80.72"/>
    <n v="198"/>
    <n v="11925"/>
    <n v="11925"/>
    <n v="14"/>
    <n v="1"/>
    <n v="1247.28710953265"/>
    <n v="145.65824521753171"/>
    <n v="95.5"/>
    <n v="95.51"/>
    <n v="95.44"/>
    <n v="49.96"/>
    <s v=""/>
    <n v="99.86"/>
    <n v="9.24"/>
    <n v="4.0999999999999996"/>
    <n v="9.4"/>
    <n v="8.8000000000000007"/>
    <s v=""/>
    <s v=""/>
    <n v="0.44842647151146597"/>
    <m/>
    <s v=""/>
    <n v="9.9"/>
    <n v="80"/>
    <n v="0"/>
    <n v="0"/>
    <n v="1.2"/>
    <n v="1"/>
    <n v="1"/>
    <n v="7"/>
    <n v="22.508760926561184"/>
    <n v="16"/>
    <n v="67"/>
    <n v="9540"/>
    <n v="0"/>
  </r>
  <r>
    <x v="16"/>
    <x v="6"/>
    <n v="352910418"/>
    <s v="Marinópolis"/>
    <n v="-0.39981110819735699"/>
    <n v="2104"/>
    <n v="1694"/>
    <n v="410"/>
    <n v="26.94"/>
    <n v="80.510000000000005"/>
    <n v="1.2784100000000001E-2"/>
    <n v="3.8297999999999991E-3"/>
    <n v="8.9543000000000018E-3"/>
    <n v="0"/>
    <n v="0"/>
    <n v="0"/>
    <n v="0.01"/>
    <n v="2.3649999999999998E-4"/>
    <n v="4.3986749999999995E-3"/>
    <n v="5"/>
    <n v="60.71"/>
    <n v="39.29"/>
    <n v="1.19"/>
    <n v="92"/>
    <n v="9"/>
    <n v="0"/>
    <n v="0"/>
    <n v="8693.3840304182504"/>
    <n v="599.54372623574113"/>
    <n v="80.28"/>
    <n v="100"/>
    <n v="79.349999999999994"/>
    <n v="11.44"/>
    <s v=""/>
    <n v="100"/>
    <n v="7.1"/>
    <n v="2.2000000000000002"/>
    <n v="2.7"/>
    <n v="22.4"/>
    <s v=""/>
    <s v=""/>
    <n v="0"/>
    <m/>
    <s v=""/>
    <n v="9.5"/>
    <n v="98"/>
    <n v="98"/>
    <n v="90.2"/>
    <n v="10"/>
    <n v="0"/>
    <n v="0"/>
    <n v="8"/>
    <n v="0"/>
    <n v="17"/>
    <n v="11"/>
    <n v="90.16"/>
    <n v="90.16"/>
  </r>
  <r>
    <x v="1"/>
    <x v="6"/>
    <n v="352920321"/>
    <s v="Martinópolis"/>
    <n v="0.71544995273196099"/>
    <n v="24808"/>
    <n v="21144"/>
    <n v="3664"/>
    <n v="19.795999999999999"/>
    <n v="85.23"/>
    <n v="5.2821899999999998E-2"/>
    <n v="4.4921599999999999E-2"/>
    <n v="7.900299999999999E-3"/>
    <n v="0"/>
    <n v="5.0000000000000001E-3"/>
    <n v="3.0000000000000001E-3"/>
    <n v="0.04"/>
    <n v="5.2659999999999998E-3"/>
    <n v="7.5515092592592592E-2"/>
    <n v="0"/>
    <n v="53.85"/>
    <n v="46.15"/>
    <n v="15.07"/>
    <n v="1163"/>
    <n v="226"/>
    <n v="0"/>
    <n v="0"/>
    <n v="11974.730732021928"/>
    <n v="1474.5952918413411"/>
    <n v="100"/>
    <n v="100"/>
    <n v="100"/>
    <n v="40.04"/>
    <s v=""/>
    <n v="100"/>
    <n v="5.56"/>
    <n v="2.7"/>
    <n v="7.2"/>
    <n v="0.7"/>
    <s v=""/>
    <s v=""/>
    <n v="0"/>
    <m/>
    <s v=""/>
    <n v="7.2"/>
    <n v="99"/>
    <n v="99"/>
    <n v="80.599999999999994"/>
    <n v="10"/>
    <n v="0"/>
    <n v="0"/>
    <n v="31"/>
    <n v="6.6211929673121519"/>
    <n v="7"/>
    <n v="6"/>
    <n v="1151.3699999999999"/>
    <n v="1151.3699999999999"/>
  </r>
  <r>
    <x v="13"/>
    <x v="6"/>
    <n v="352920322"/>
    <s v="Martinópolis"/>
    <m/>
    <m/>
    <m/>
    <m/>
    <m/>
    <m/>
    <n v="0.2006841"/>
    <n v="0.2003982"/>
    <n v="2.8590000000000001E-4"/>
    <n v="0"/>
    <n v="0"/>
    <n v="8.3000000000000004E-2"/>
    <n v="0.12"/>
    <n v="4.5260000000000005E-4"/>
    <n v="0"/>
    <n v="2"/>
    <n v="66.67"/>
    <n v="33.33"/>
    <m/>
    <s v=""/>
    <m/>
    <m/>
    <m/>
    <s v=""/>
    <s v=""/>
    <m/>
    <m/>
    <m/>
    <m/>
    <s v=""/>
    <m/>
    <m/>
    <m/>
    <m/>
    <m/>
    <s v=""/>
    <s v=""/>
    <m/>
    <m/>
    <s v=""/>
    <m/>
    <m/>
    <m/>
    <m/>
    <m/>
    <m/>
    <m/>
    <n v="18"/>
    <m/>
    <n v="4"/>
    <n v="2"/>
    <m/>
    <m/>
  </r>
  <r>
    <x v="3"/>
    <x v="6"/>
    <n v="35293029"/>
    <s v="Matão"/>
    <m/>
    <m/>
    <m/>
    <m/>
    <m/>
    <m/>
    <n v="0"/>
    <n v="0"/>
    <n v="0"/>
    <n v="0"/>
    <n v="0"/>
    <n v="0"/>
    <n v="0"/>
    <n v="0"/>
    <n v="0"/>
    <n v="0"/>
    <n v="0"/>
    <n v="0"/>
    <m/>
    <s v=""/>
    <m/>
    <m/>
    <m/>
    <s v=""/>
    <s v=""/>
    <m/>
    <m/>
    <m/>
    <m/>
    <s v=""/>
    <m/>
    <m/>
    <m/>
    <m/>
    <m/>
    <s v=""/>
    <s v=""/>
    <m/>
    <m/>
    <s v=""/>
    <m/>
    <m/>
    <m/>
    <m/>
    <m/>
    <m/>
    <m/>
    <n v="0"/>
    <m/>
    <n v="0"/>
    <n v="0"/>
    <m/>
    <m/>
  </r>
  <r>
    <x v="7"/>
    <x v="6"/>
    <n v="352930213"/>
    <s v="Matão"/>
    <m/>
    <m/>
    <m/>
    <m/>
    <m/>
    <m/>
    <n v="3.9652300000000001E-2"/>
    <n v="3.8709E-2"/>
    <n v="9.4329999999999989E-4"/>
    <n v="0"/>
    <n v="0"/>
    <n v="0"/>
    <n v="0.04"/>
    <n v="9.4329999999999989E-4"/>
    <n v="0"/>
    <n v="17"/>
    <n v="66.67"/>
    <n v="33.33"/>
    <m/>
    <s v=""/>
    <m/>
    <m/>
    <m/>
    <s v=""/>
    <s v=""/>
    <m/>
    <m/>
    <m/>
    <m/>
    <s v=""/>
    <m/>
    <m/>
    <m/>
    <m/>
    <m/>
    <s v=""/>
    <s v=""/>
    <m/>
    <m/>
    <s v=""/>
    <m/>
    <m/>
    <m/>
    <m/>
    <m/>
    <m/>
    <m/>
    <n v="6"/>
    <m/>
    <n v="8"/>
    <n v="4"/>
    <m/>
    <m/>
  </r>
  <r>
    <x v="2"/>
    <x v="6"/>
    <n v="352930216"/>
    <s v="Matão"/>
    <n v="0.54952915718482498"/>
    <n v="78233"/>
    <n v="76797"/>
    <n v="1436"/>
    <n v="148.447"/>
    <n v="98.16"/>
    <n v="0.85890890000000086"/>
    <n v="0.11753839999999996"/>
    <n v="0.74137050000000093"/>
    <n v="0"/>
    <n v="0"/>
    <n v="0.26800000000000002"/>
    <n v="0.57999999999999996"/>
    <n v="1.3736700000000008E-2"/>
    <n v="0.23813980324074074"/>
    <n v="31"/>
    <n v="19.079999999999998"/>
    <n v="80.92"/>
    <n v="63.6"/>
    <n v="4293"/>
    <n v="1607"/>
    <n v="12"/>
    <n v="2"/>
    <n v="1717.2211215216084"/>
    <n v="173.33452635077276"/>
    <n v="100"/>
    <n v="100"/>
    <n v="100"/>
    <n v="51.67"/>
    <s v=""/>
    <n v="100"/>
    <n v="48.31"/>
    <n v="21.1"/>
    <n v="10.9"/>
    <n v="172.6"/>
    <s v=""/>
    <s v=""/>
    <n v="0"/>
    <m/>
    <s v=""/>
    <n v="7.1"/>
    <n v="85"/>
    <n v="68"/>
    <n v="62.6"/>
    <n v="7"/>
    <n v="1"/>
    <n v="2"/>
    <n v="31"/>
    <n v="0"/>
    <n v="25"/>
    <n v="106"/>
    <n v="3649.05"/>
    <n v="2919.24"/>
  </r>
  <r>
    <x v="18"/>
    <x v="6"/>
    <n v="35294016"/>
    <s v="Mauá"/>
    <n v="1.2046346671124499"/>
    <n v="435171"/>
    <n v="435171"/>
    <n v="0"/>
    <n v="6986.21"/>
    <n v="100"/>
    <n v="8.5045499999999954E-2"/>
    <n v="8.5885000000000006E-3"/>
    <n v="7.6456999999999956E-2"/>
    <n v="0"/>
    <n v="0"/>
    <n v="7.0000000000000007E-2"/>
    <n v="0"/>
    <n v="1.49339E-2"/>
    <n v="1.4857261756944444"/>
    <n v="5"/>
    <n v="10"/>
    <n v="90"/>
    <n v="403.9"/>
    <n v="24234"/>
    <n v="23223"/>
    <n v="41"/>
    <n v="0"/>
    <n v="65.221257850362278"/>
    <n v="8.6961677133816391"/>
    <n v="98"/>
    <n v="100"/>
    <n v="90.16"/>
    <n v="47.76"/>
    <s v=""/>
    <n v="98"/>
    <n v="25.77"/>
    <n v="9.4"/>
    <n v="4.0999999999999996"/>
    <n v="63.7"/>
    <s v=""/>
    <s v=""/>
    <n v="0"/>
    <m/>
    <s v=""/>
    <n v="7.6"/>
    <n v="86"/>
    <n v="4.3"/>
    <n v="4.2"/>
    <n v="1.9"/>
    <n v="6"/>
    <n v="0"/>
    <n v="114"/>
    <n v="0"/>
    <n v="6"/>
    <n v="54"/>
    <n v="20841.240000000002"/>
    <n v="1042.0619999999999"/>
  </r>
  <r>
    <x v="2"/>
    <x v="6"/>
    <n v="352950016"/>
    <s v="Mendonça"/>
    <n v="1.5999472449964101"/>
    <n v="4817"/>
    <n v="4053"/>
    <n v="764"/>
    <n v="24.706"/>
    <n v="84.14"/>
    <n v="0.10556549999999998"/>
    <n v="5.6608699999999984E-2"/>
    <n v="4.8956799999999995E-2"/>
    <n v="0"/>
    <n v="1.6E-2"/>
    <n v="5.5E-2"/>
    <n v="0.03"/>
    <n v="6.6282000000000008E-3"/>
    <n v="1.157510976080247E-2"/>
    <n v="5"/>
    <n v="32.26"/>
    <n v="67.739999999999995"/>
    <n v="2.91"/>
    <n v="225"/>
    <n v="52"/>
    <n v="0"/>
    <n v="0"/>
    <n v="9296.4749844301441"/>
    <n v="851.08573801120997"/>
    <m/>
    <n v="81.739999999999995"/>
    <m/>
    <m/>
    <s v=""/>
    <m/>
    <n v="18.2"/>
    <n v="7.4"/>
    <n v="12.6"/>
    <n v="37.700000000000003"/>
    <s v=""/>
    <s v=""/>
    <n v="0"/>
    <m/>
    <s v=""/>
    <n v="8.6999999999999993"/>
    <n v="100"/>
    <n v="100"/>
    <n v="76.900000000000006"/>
    <n v="8.5"/>
    <n v="0"/>
    <n v="0"/>
    <n v="0"/>
    <n v="138.22763093082554"/>
    <n v="10"/>
    <n v="21"/>
    <n v="225"/>
    <n v="225"/>
  </r>
  <r>
    <x v="10"/>
    <x v="6"/>
    <n v="352960915"/>
    <s v="Meridiano"/>
    <n v="-0.43807618345912402"/>
    <n v="3810"/>
    <n v="2691"/>
    <n v="1119"/>
    <n v="16.699000000000002"/>
    <n v="70.63"/>
    <n v="7.8233700000000003E-2"/>
    <n v="7.7826300000000001E-2"/>
    <n v="4.0739999999999998E-4"/>
    <n v="0"/>
    <n v="0"/>
    <n v="0"/>
    <n v="0.08"/>
    <n v="1.7963E-3"/>
    <n v="8.4494687499999978E-3"/>
    <n v="0"/>
    <n v="71.430000000000007"/>
    <n v="28.57"/>
    <n v="1.9"/>
    <n v="147"/>
    <n v="37"/>
    <n v="0"/>
    <n v="1"/>
    <n v="14402.267716535433"/>
    <n v="1241.5748031496066"/>
    <n v="85.16"/>
    <n v="100"/>
    <n v="83.76"/>
    <n v="16.03"/>
    <s v=""/>
    <n v="100"/>
    <n v="49.85"/>
    <n v="15.8"/>
    <n v="39.1"/>
    <n v="78.5"/>
    <s v=""/>
    <s v=""/>
    <n v="0"/>
    <m/>
    <s v=""/>
    <n v="10"/>
    <n v="96"/>
    <n v="96"/>
    <n v="74.8"/>
    <n v="8.3000000000000007"/>
    <n v="0"/>
    <n v="1"/>
    <n v="2"/>
    <n v="0"/>
    <n v="10"/>
    <n v="4"/>
    <n v="141.12"/>
    <n v="141.12"/>
  </r>
  <r>
    <x v="16"/>
    <x v="6"/>
    <n v="352960918"/>
    <s v="Meridiano"/>
    <m/>
    <m/>
    <m/>
    <m/>
    <m/>
    <m/>
    <n v="0.19595410000000002"/>
    <n v="7.8592900000000007E-2"/>
    <n v="0.1173612"/>
    <n v="0"/>
    <n v="0"/>
    <n v="0.183"/>
    <n v="0.01"/>
    <n v="2.5383999999999997E-3"/>
    <n v="0"/>
    <n v="1"/>
    <n v="57.14"/>
    <n v="42.86"/>
    <m/>
    <s v=""/>
    <m/>
    <m/>
    <m/>
    <s v=""/>
    <s v=""/>
    <m/>
    <m/>
    <m/>
    <m/>
    <s v=""/>
    <m/>
    <m/>
    <m/>
    <m/>
    <m/>
    <s v=""/>
    <s v=""/>
    <m/>
    <m/>
    <s v=""/>
    <m/>
    <m/>
    <m/>
    <m/>
    <m/>
    <m/>
    <m/>
    <n v="1"/>
    <m/>
    <n v="4"/>
    <n v="3"/>
    <m/>
    <m/>
  </r>
  <r>
    <x v="10"/>
    <x v="6"/>
    <n v="352965815"/>
    <s v="Mesópolis"/>
    <n v="-0.17841682161970901"/>
    <n v="1887"/>
    <n v="1546"/>
    <n v="341"/>
    <n v="12.603999999999999"/>
    <n v="81.93"/>
    <n v="9.2139399999999982E-2"/>
    <n v="9.1329199999999985E-2"/>
    <n v="8.1019999999999996E-4"/>
    <n v="0.17"/>
    <n v="0"/>
    <n v="0"/>
    <n v="0.09"/>
    <n v="1.7359999999999999E-4"/>
    <n v="4.2098773437500006E-3"/>
    <n v="4"/>
    <n v="91.3"/>
    <n v="8.6999999999999993"/>
    <n v="1.05"/>
    <n v="81"/>
    <n v="11"/>
    <n v="0"/>
    <n v="0"/>
    <n v="19553.322734499205"/>
    <n v="2005.4689984101749"/>
    <n v="85.67"/>
    <m/>
    <n v="81.89"/>
    <n v="14.83"/>
    <s v=""/>
    <n v="100"/>
    <n v="24.9"/>
    <n v="7.9"/>
    <n v="36.5"/>
    <n v="0.7"/>
    <s v=""/>
    <s v=""/>
    <n v="0"/>
    <m/>
    <s v=""/>
    <n v="8.6999999999999993"/>
    <n v="93"/>
    <n v="93"/>
    <n v="86.4"/>
    <n v="9.9"/>
    <n v="0"/>
    <n v="0"/>
    <n v="8"/>
    <n v="0"/>
    <n v="21"/>
    <n v="2"/>
    <n v="75.33"/>
    <n v="75.33"/>
  </r>
  <r>
    <x v="11"/>
    <x v="6"/>
    <n v="35297088"/>
    <s v="Miguelópolis"/>
    <n v="0.62845345835358402"/>
    <n v="20864"/>
    <n v="19774"/>
    <n v="1090"/>
    <n v="25.231999999999999"/>
    <n v="94.78"/>
    <n v="0.43281160000000007"/>
    <n v="0.35011260000000005"/>
    <n v="8.2699000000000022E-2"/>
    <n v="0.99"/>
    <n v="8.2000000000000003E-2"/>
    <n v="0"/>
    <n v="0.35"/>
    <n v="2.6140000000000001E-4"/>
    <n v="5.5069199851851852E-2"/>
    <n v="4"/>
    <n v="54.55"/>
    <n v="45.45"/>
    <n v="14.24"/>
    <n v="1100"/>
    <n v="229"/>
    <n v="1"/>
    <n v="0"/>
    <n v="20480.866564417178"/>
    <n v="2493.9800613496941"/>
    <n v="86.71"/>
    <n v="99.44"/>
    <n v="87.75"/>
    <n v="30.54"/>
    <s v=""/>
    <n v="92.05"/>
    <n v="10.210000000000001"/>
    <n v="3.2"/>
    <n v="13.5"/>
    <n v="5"/>
    <s v=""/>
    <s v=""/>
    <n v="0"/>
    <m/>
    <s v=""/>
    <n v="10"/>
    <n v="99"/>
    <n v="99"/>
    <n v="79.2"/>
    <n v="8.6"/>
    <n v="0"/>
    <n v="0"/>
    <n v="0"/>
    <n v="148.9035617379549"/>
    <n v="18"/>
    <n v="15"/>
    <n v="1089"/>
    <n v="1089"/>
  </r>
  <r>
    <x v="8"/>
    <x v="6"/>
    <n v="352980710"/>
    <s v="Mineiros do Tietê"/>
    <m/>
    <m/>
    <m/>
    <m/>
    <m/>
    <m/>
    <n v="0"/>
    <n v="0"/>
    <n v="0"/>
    <n v="0"/>
    <n v="0"/>
    <n v="0"/>
    <n v="0"/>
    <n v="0"/>
    <n v="0"/>
    <n v="0"/>
    <n v="0"/>
    <n v="0"/>
    <m/>
    <s v=""/>
    <m/>
    <m/>
    <m/>
    <s v=""/>
    <s v=""/>
    <m/>
    <m/>
    <m/>
    <m/>
    <s v=""/>
    <m/>
    <m/>
    <m/>
    <m/>
    <m/>
    <s v=""/>
    <s v=""/>
    <m/>
    <m/>
    <s v=""/>
    <m/>
    <m/>
    <m/>
    <m/>
    <m/>
    <m/>
    <m/>
    <n v="0"/>
    <m/>
    <n v="0"/>
    <n v="0"/>
    <m/>
    <m/>
  </r>
  <r>
    <x v="7"/>
    <x v="6"/>
    <n v="352980713"/>
    <s v="Mineiros do Tietê"/>
    <n v="0.46846867797429897"/>
    <n v="12264"/>
    <n v="11716"/>
    <n v="548"/>
    <n v="57.878999999999998"/>
    <n v="95.53"/>
    <n v="2.7199000000000001E-2"/>
    <n v="0"/>
    <n v="2.7199000000000001E-2"/>
    <n v="0"/>
    <n v="2.3E-2"/>
    <n v="4.0000000000000001E-3"/>
    <n v="0"/>
    <n v="0"/>
    <n v="3.5662675805555551E-2"/>
    <n v="0"/>
    <n v="0"/>
    <n v="100"/>
    <n v="8.4499999999999993"/>
    <n v="652"/>
    <n v="185"/>
    <n v="1"/>
    <n v="0"/>
    <n v="4654.2857142857147"/>
    <n v="617.14285714285711"/>
    <n v="95.53"/>
    <n v="100"/>
    <n v="95.1"/>
    <n v="16.45"/>
    <s v=""/>
    <n v="100"/>
    <n v="3.58"/>
    <n v="1.5"/>
    <n v="0"/>
    <n v="11.3"/>
    <s v=""/>
    <s v=""/>
    <n v="0"/>
    <m/>
    <s v=""/>
    <n v="7.1"/>
    <n v="99.53"/>
    <n v="99.53"/>
    <n v="71.599999999999994"/>
    <n v="8"/>
    <n v="0"/>
    <n v="0"/>
    <n v="0"/>
    <n v="64.49319766526618"/>
    <n v="0"/>
    <n v="2"/>
    <n v="648.93560000000002"/>
    <n v="648.93560000000002"/>
  </r>
  <r>
    <x v="10"/>
    <x v="6"/>
    <n v="353000315"/>
    <s v="Mira Estrela"/>
    <n v="0.57920274967371299"/>
    <n v="2869"/>
    <n v="1914"/>
    <n v="955"/>
    <n v="13.214"/>
    <n v="66.709999999999994"/>
    <n v="6.5010000000000003E-4"/>
    <n v="0"/>
    <n v="6.5010000000000003E-4"/>
    <n v="0.04"/>
    <n v="0"/>
    <n v="0"/>
    <n v="0"/>
    <n v="1.9329999999999998E-4"/>
    <n v="4.6733320312499996E-3"/>
    <n v="0"/>
    <n v="0"/>
    <n v="100"/>
    <n v="1.4"/>
    <n v="107"/>
    <n v="26"/>
    <n v="0"/>
    <n v="0"/>
    <n v="18246.692227256885"/>
    <n v="1978.5569884977351"/>
    <n v="62.55"/>
    <n v="100"/>
    <n v="59.94"/>
    <n v="13.2"/>
    <s v=""/>
    <n v="93.78"/>
    <n v="0.12"/>
    <n v="0"/>
    <n v="0"/>
    <n v="0.4"/>
    <s v=""/>
    <s v=""/>
    <n v="0"/>
    <m/>
    <s v=""/>
    <n v="7.9"/>
    <n v="99"/>
    <n v="99"/>
    <n v="75.7"/>
    <n v="8.4"/>
    <n v="0"/>
    <n v="0"/>
    <n v="1"/>
    <n v="0"/>
    <n v="0"/>
    <n v="4"/>
    <n v="105.93"/>
    <n v="105.93"/>
  </r>
  <r>
    <x v="17"/>
    <x v="6"/>
    <n v="352990611"/>
    <s v="Miracatu"/>
    <n v="-0.80794806786040896"/>
    <n v="20141"/>
    <n v="10566"/>
    <n v="9575"/>
    <n v="20.126000000000001"/>
    <n v="52.46"/>
    <n v="0.11783739999999999"/>
    <n v="0.11034419999999999"/>
    <n v="7.4932000000000002E-3"/>
    <n v="0"/>
    <n v="4.3999999999999997E-2"/>
    <n v="2E-3"/>
    <n v="0.05"/>
    <n v="2.0889500000000002E-2"/>
    <n v="3.3223255528935187E-2"/>
    <n v="82"/>
    <n v="77.78"/>
    <n v="22.22"/>
    <n v="7.43"/>
    <n v="573"/>
    <n v="344"/>
    <n v="9"/>
    <n v="4"/>
    <n v="47019.814309120702"/>
    <n v="6090.8117769723431"/>
    <n v="54.19"/>
    <m/>
    <n v="38.56"/>
    <n v="29.26"/>
    <s v=""/>
    <n v="100"/>
    <n v="0.9"/>
    <n v="0.4"/>
    <n v="1.2"/>
    <n v="0.2"/>
    <s v=""/>
    <s v=""/>
    <n v="0"/>
    <m/>
    <s v=""/>
    <n v="9.5"/>
    <n v="62"/>
    <n v="57.04"/>
    <n v="40"/>
    <n v="5.4"/>
    <n v="0"/>
    <n v="4"/>
    <n v="67"/>
    <n v="132.43735238913899"/>
    <n v="28"/>
    <n v="8"/>
    <n v="355.26"/>
    <n v="326.83920000000001"/>
  </r>
  <r>
    <x v="12"/>
    <x v="6"/>
    <n v="353010219"/>
    <s v="Mirandópolis"/>
    <n v="0.52604963698514895"/>
    <n v="27996"/>
    <n v="25196"/>
    <n v="2800"/>
    <n v="30.488"/>
    <n v="90"/>
    <n v="2.0023999999999997E-3"/>
    <n v="0"/>
    <n v="2.0023999999999997E-3"/>
    <n v="0"/>
    <n v="0"/>
    <n v="1E-3"/>
    <n v="0"/>
    <n v="5.1509999999999989E-4"/>
    <n v="7.5453173138888899E-2"/>
    <n v="0"/>
    <n v="0"/>
    <n v="100"/>
    <n v="20.57"/>
    <n v="1389"/>
    <n v="388"/>
    <n v="0"/>
    <n v="0"/>
    <n v="7547.1924560651523"/>
    <n v="743.45477925417936"/>
    <n v="88.54"/>
    <n v="89.61"/>
    <n v="80.27"/>
    <n v="16.62"/>
    <s v=""/>
    <n v="99.5"/>
    <n v="6.42"/>
    <n v="2.2999999999999998"/>
    <n v="5.3"/>
    <n v="9.1999999999999993"/>
    <s v=""/>
    <s v=""/>
    <n v="0"/>
    <m/>
    <s v=""/>
    <n v="5.2"/>
    <n v="89"/>
    <n v="89"/>
    <n v="72.099999999999994"/>
    <n v="7.7"/>
    <n v="0"/>
    <n v="0"/>
    <n v="2"/>
    <n v="0"/>
    <n v="0"/>
    <n v="14"/>
    <n v="1236.21"/>
    <n v="1236.21"/>
  </r>
  <r>
    <x v="0"/>
    <x v="6"/>
    <n v="353010220"/>
    <s v="Mirandópolis"/>
    <m/>
    <m/>
    <m/>
    <m/>
    <m/>
    <m/>
    <n v="0.15146310000000002"/>
    <n v="9.2499999999999999E-2"/>
    <n v="5.8963100000000004E-2"/>
    <n v="0"/>
    <n v="0"/>
    <n v="0.151"/>
    <n v="0"/>
    <n v="0"/>
    <n v="0"/>
    <n v="3"/>
    <n v="33.33"/>
    <n v="66.67"/>
    <m/>
    <s v=""/>
    <m/>
    <m/>
    <m/>
    <s v=""/>
    <s v=""/>
    <m/>
    <m/>
    <m/>
    <m/>
    <s v=""/>
    <m/>
    <m/>
    <m/>
    <m/>
    <m/>
    <s v=""/>
    <s v=""/>
    <m/>
    <m/>
    <s v=""/>
    <m/>
    <m/>
    <m/>
    <m/>
    <m/>
    <m/>
    <m/>
    <n v="5"/>
    <m/>
    <n v="2"/>
    <n v="4"/>
    <m/>
    <m/>
  </r>
  <r>
    <x v="13"/>
    <x v="6"/>
    <n v="353020122"/>
    <s v="Mirante do Paranapanema"/>
    <n v="0.45061219537549901"/>
    <n v="17355"/>
    <n v="10219"/>
    <n v="7136"/>
    <n v="14.02"/>
    <n v="58.88"/>
    <n v="0.26905609999999996"/>
    <n v="0.22861189999999998"/>
    <n v="4.04442E-2"/>
    <n v="0"/>
    <n v="0.04"/>
    <n v="1E-3"/>
    <n v="0.23"/>
    <n v="2.2046000000000001E-3"/>
    <n v="3.0798898090277776E-2"/>
    <n v="0"/>
    <n v="17.07"/>
    <n v="82.93"/>
    <n v="7.38"/>
    <n v="569"/>
    <n v="72"/>
    <n v="0"/>
    <n v="1"/>
    <n v="16735.612791702679"/>
    <n v="2362.2471910112354"/>
    <n v="58.3"/>
    <m/>
    <n v="43.13"/>
    <n v="17.62"/>
    <s v=""/>
    <n v="99"/>
    <n v="5.71"/>
    <n v="2.9"/>
    <n v="6.7"/>
    <n v="3.1"/>
    <s v=""/>
    <s v=""/>
    <n v="0"/>
    <m/>
    <s v=""/>
    <n v="7.3"/>
    <n v="94"/>
    <n v="94"/>
    <n v="87.3"/>
    <n v="9.9"/>
    <n v="0"/>
    <n v="1"/>
    <n v="4"/>
    <n v="129.87477630774953"/>
    <n v="7"/>
    <n v="34"/>
    <n v="534.86"/>
    <n v="534.86"/>
  </r>
  <r>
    <x v="10"/>
    <x v="6"/>
    <n v="353030015"/>
    <s v="Mirassol"/>
    <n v="0.947494097355284"/>
    <n v="55493"/>
    <n v="54091"/>
    <n v="1402"/>
    <n v="227.61699999999999"/>
    <n v="97.47"/>
    <n v="0.19758069999999991"/>
    <n v="3.7990699999999995E-2"/>
    <n v="0.15958999999999993"/>
    <n v="0"/>
    <n v="9.6000000000000002E-2"/>
    <n v="5.0000000000000001E-3"/>
    <n v="0.05"/>
    <n v="4.4622799999999976E-2"/>
    <n v="0.16055814096643517"/>
    <n v="8"/>
    <n v="4.55"/>
    <n v="95.45"/>
    <n v="44.75"/>
    <n v="3021"/>
    <n v="707"/>
    <n v="2"/>
    <n v="0"/>
    <n v="1068.3812372731695"/>
    <n v="107.97469951165016"/>
    <n v="95.05"/>
    <n v="100"/>
    <n v="93.15"/>
    <n v="35.369999999999997"/>
    <s v=""/>
    <n v="97.51"/>
    <n v="39.450000000000003"/>
    <n v="14.3"/>
    <n v="21"/>
    <n v="87"/>
    <s v=""/>
    <s v=""/>
    <n v="0"/>
    <m/>
    <s v=""/>
    <n v="7.1"/>
    <n v="100"/>
    <n v="80"/>
    <n v="76.599999999999994"/>
    <n v="8.1999999999999993"/>
    <n v="1"/>
    <n v="0"/>
    <n v="7"/>
    <n v="59.791424727612466"/>
    <n v="5"/>
    <n v="105"/>
    <n v="3021"/>
    <n v="2416.8000000000002"/>
  </r>
  <r>
    <x v="2"/>
    <x v="6"/>
    <n v="353030016"/>
    <s v="Mirassol"/>
    <m/>
    <m/>
    <m/>
    <m/>
    <m/>
    <m/>
    <n v="1.1711900000000001E-2"/>
    <n v="8.3296000000000012E-3"/>
    <n v="3.3822999999999995E-3"/>
    <n v="0"/>
    <n v="0"/>
    <n v="3.0000000000000001E-3"/>
    <n v="0.01"/>
    <n v="1.8329999999999998E-4"/>
    <n v="0"/>
    <n v="1"/>
    <n v="45.45"/>
    <n v="54.55"/>
    <m/>
    <s v=""/>
    <m/>
    <m/>
    <m/>
    <s v=""/>
    <s v=""/>
    <m/>
    <m/>
    <m/>
    <m/>
    <s v=""/>
    <m/>
    <m/>
    <m/>
    <m/>
    <m/>
    <s v=""/>
    <s v=""/>
    <m/>
    <m/>
    <s v=""/>
    <m/>
    <m/>
    <m/>
    <m/>
    <m/>
    <m/>
    <m/>
    <n v="0"/>
    <m/>
    <n v="5"/>
    <n v="6"/>
    <m/>
    <m/>
  </r>
  <r>
    <x v="16"/>
    <x v="6"/>
    <n v="353030018"/>
    <s v="Mirassol"/>
    <m/>
    <m/>
    <m/>
    <m/>
    <m/>
    <m/>
    <n v="5.89499E-2"/>
    <n v="5.6615699999999998E-2"/>
    <n v="2.3342000000000003E-3"/>
    <n v="0"/>
    <n v="5.1999999999999998E-2"/>
    <n v="2E-3"/>
    <n v="0.01"/>
    <n v="0"/>
    <n v="0"/>
    <n v="2"/>
    <n v="66.67"/>
    <n v="33.33"/>
    <m/>
    <s v=""/>
    <m/>
    <m/>
    <m/>
    <s v=""/>
    <s v=""/>
    <m/>
    <m/>
    <m/>
    <m/>
    <s v=""/>
    <m/>
    <m/>
    <m/>
    <m/>
    <m/>
    <s v=""/>
    <s v=""/>
    <m/>
    <m/>
    <s v=""/>
    <m/>
    <m/>
    <m/>
    <m/>
    <m/>
    <m/>
    <m/>
    <n v="0"/>
    <m/>
    <n v="4"/>
    <n v="2"/>
    <m/>
    <m/>
  </r>
  <r>
    <x v="10"/>
    <x v="6"/>
    <n v="353040915"/>
    <s v="Mirassolândia"/>
    <n v="1.2146327043862399"/>
    <n v="4458"/>
    <n v="3625"/>
    <n v="833"/>
    <n v="26.788"/>
    <n v="81.31"/>
    <n v="6.05032E-2"/>
    <n v="2.66944E-2"/>
    <n v="3.38088E-2"/>
    <n v="0"/>
    <n v="1.7999999999999999E-2"/>
    <n v="0"/>
    <n v="0.04"/>
    <n v="2.307E-4"/>
    <n v="1.0536747457627121E-2"/>
    <n v="3"/>
    <n v="18.18"/>
    <n v="81.819999999999993"/>
    <n v="2.63"/>
    <n v="203"/>
    <n v="83"/>
    <n v="0"/>
    <n v="0"/>
    <n v="8984.0107671601618"/>
    <n v="990.36339165545064"/>
    <m/>
    <n v="81.31"/>
    <m/>
    <m/>
    <s v=""/>
    <m/>
    <n v="14.76"/>
    <n v="4.8"/>
    <n v="9.9"/>
    <n v="24.1"/>
    <s v=""/>
    <s v=""/>
    <n v="0"/>
    <m/>
    <s v=""/>
    <n v="8"/>
    <n v="80"/>
    <n v="72"/>
    <n v="59.1"/>
    <n v="6.9"/>
    <n v="0"/>
    <n v="0"/>
    <n v="1"/>
    <n v="170.83070532330672"/>
    <n v="4"/>
    <n v="18"/>
    <n v="162.4"/>
    <n v="146.16"/>
  </r>
  <r>
    <x v="4"/>
    <x v="6"/>
    <n v="35305084"/>
    <s v="Mococa"/>
    <n v="4.37383332094088E-2"/>
    <n v="66463"/>
    <n v="62180"/>
    <n v="4283"/>
    <n v="77.819000000000003"/>
    <n v="93.56"/>
    <n v="1.3565674000000001"/>
    <n v="1.2888744000000001"/>
    <n v="6.7693000000000017E-2"/>
    <n v="0.62"/>
    <n v="1E-3"/>
    <n v="0.87"/>
    <n v="0.46"/>
    <n v="3.0622099999999999E-2"/>
    <n v="0.18535838377083336"/>
    <n v="80"/>
    <n v="62.58"/>
    <n v="37.42"/>
    <n v="50.69"/>
    <n v="3422"/>
    <n v="935"/>
    <n v="9"/>
    <n v="0"/>
    <n v="6187.3439357236357"/>
    <n v="621.58133096610118"/>
    <n v="91.62"/>
    <n v="92.24"/>
    <n v="91.41"/>
    <n v="28.32"/>
    <s v=""/>
    <n v="99.32"/>
    <n v="33.090000000000003"/>
    <n v="10.4"/>
    <n v="46.2"/>
    <n v="5.2"/>
    <s v=""/>
    <s v=""/>
    <n v="0"/>
    <m/>
    <s v=""/>
    <n v="8.6"/>
    <n v="100"/>
    <n v="100"/>
    <n v="72.7"/>
    <n v="7.9"/>
    <n v="0"/>
    <n v="0"/>
    <n v="31"/>
    <n v="0.53949542483945245"/>
    <n v="97"/>
    <n v="58"/>
    <n v="3422"/>
    <n v="3422"/>
  </r>
  <r>
    <x v="15"/>
    <x v="6"/>
    <n v="35306072"/>
    <s v="Mogi das Cruzes"/>
    <m/>
    <m/>
    <m/>
    <m/>
    <m/>
    <m/>
    <n v="8.0423700000000015E-2"/>
    <n v="5.2593800000000017E-2"/>
    <n v="2.7829900000000005E-2"/>
    <n v="0"/>
    <n v="0"/>
    <n v="2.7E-2"/>
    <n v="0"/>
    <n v="4.8658300000000002E-2"/>
    <n v="0"/>
    <n v="16"/>
    <n v="31.58"/>
    <n v="68.42"/>
    <m/>
    <s v=""/>
    <m/>
    <m/>
    <m/>
    <s v=""/>
    <s v=""/>
    <m/>
    <m/>
    <m/>
    <m/>
    <s v=""/>
    <m/>
    <m/>
    <m/>
    <m/>
    <m/>
    <s v=""/>
    <s v=""/>
    <m/>
    <m/>
    <s v=""/>
    <m/>
    <m/>
    <m/>
    <m/>
    <m/>
    <m/>
    <m/>
    <n v="59"/>
    <m/>
    <n v="18"/>
    <n v="39"/>
    <m/>
    <m/>
  </r>
  <r>
    <x v="18"/>
    <x v="6"/>
    <n v="35306076"/>
    <s v="Mogi das Cruzes"/>
    <n v="1.39353355651244"/>
    <n v="405959"/>
    <n v="375075"/>
    <n v="30884"/>
    <n v="568.44299999999998"/>
    <n v="92.39"/>
    <n v="1.4741802000000013"/>
    <n v="1.3646453000000014"/>
    <n v="0.10953489999999995"/>
    <n v="0"/>
    <n v="1.115"/>
    <n v="0.22800000000000001"/>
    <n v="0.09"/>
    <n v="4.3458800000000006E-2"/>
    <n v="1.2770934499652777"/>
    <n v="77"/>
    <n v="48.68"/>
    <n v="51.32"/>
    <n v="348.17"/>
    <n v="20918"/>
    <n v="10705"/>
    <n v="69"/>
    <n v="0"/>
    <n v="891.79764458972454"/>
    <n v="114.19360083161109"/>
    <n v="90.3"/>
    <n v="92.14"/>
    <n v="87.54"/>
    <n v="53.44"/>
    <s v=""/>
    <n v="98"/>
    <n v="34.93"/>
    <n v="13.5"/>
    <n v="47.6"/>
    <n v="9.3000000000000007"/>
    <s v=""/>
    <s v=""/>
    <n v="0.24633029443860099"/>
    <m/>
    <s v=""/>
    <n v="10"/>
    <n v="93"/>
    <n v="55.8"/>
    <n v="48.8"/>
    <n v="5.7"/>
    <n v="5"/>
    <n v="0"/>
    <n v="148"/>
    <n v="87.307628116823807"/>
    <n v="111"/>
    <n v="117"/>
    <n v="19453.740000000002"/>
    <n v="11672.244000000001"/>
  </r>
  <r>
    <x v="19"/>
    <x v="6"/>
    <n v="35306077"/>
    <s v="Mogi das Cruzes"/>
    <m/>
    <m/>
    <m/>
    <m/>
    <m/>
    <m/>
    <n v="0"/>
    <n v="0"/>
    <n v="0"/>
    <n v="0"/>
    <n v="0"/>
    <n v="0"/>
    <n v="0"/>
    <n v="0"/>
    <n v="0"/>
    <n v="0"/>
    <n v="0"/>
    <n v="0"/>
    <m/>
    <s v=""/>
    <m/>
    <m/>
    <m/>
    <s v=""/>
    <s v=""/>
    <m/>
    <m/>
    <m/>
    <m/>
    <s v=""/>
    <m/>
    <m/>
    <m/>
    <m/>
    <m/>
    <s v=""/>
    <s v=""/>
    <m/>
    <m/>
    <s v=""/>
    <m/>
    <m/>
    <m/>
    <m/>
    <m/>
    <m/>
    <m/>
    <n v="0"/>
    <m/>
    <n v="0"/>
    <n v="0"/>
    <m/>
    <m/>
  </r>
  <r>
    <x v="3"/>
    <x v="6"/>
    <n v="35307069"/>
    <s v="Mogi Guaçu"/>
    <n v="0.89877971195866402"/>
    <n v="141862"/>
    <n v="135307"/>
    <n v="6555"/>
    <n v="174.46199999999999"/>
    <n v="95.38"/>
    <n v="3.2192013999999998"/>
    <n v="3.1391325999999999"/>
    <n v="8.0068799999999996E-2"/>
    <n v="1.82"/>
    <n v="1.7999999999999999E-2"/>
    <n v="8.7999999999999995E-2"/>
    <n v="1.97"/>
    <n v="1.1448960000000004"/>
    <n v="0.46921086368981474"/>
    <n v="110"/>
    <n v="64.14"/>
    <n v="35.86"/>
    <n v="124.84"/>
    <n v="7491"/>
    <n v="3925"/>
    <n v="5"/>
    <n v="0"/>
    <n v="2420.8529415911239"/>
    <n v="286.76770382484386"/>
    <n v="94.94"/>
    <n v="100"/>
    <n v="92.09"/>
    <n v="49.46"/>
    <s v=""/>
    <n v="100"/>
    <n v="81.91"/>
    <n v="29.6"/>
    <n v="118.9"/>
    <n v="6.2"/>
    <s v=""/>
    <s v=""/>
    <n v="0"/>
    <m/>
    <s v=""/>
    <n v="7.4"/>
    <n v="100"/>
    <n v="73"/>
    <n v="47.6"/>
    <n v="5.7"/>
    <n v="0"/>
    <n v="0"/>
    <n v="26"/>
    <n v="3.836228312884804"/>
    <n v="152"/>
    <n v="85"/>
    <n v="7491"/>
    <n v="5468.43"/>
  </r>
  <r>
    <x v="6"/>
    <x v="6"/>
    <n v="35308055"/>
    <s v="Mogi Mirim"/>
    <m/>
    <m/>
    <m/>
    <m/>
    <m/>
    <m/>
    <n v="5.3206400000000001E-2"/>
    <n v="5.2785100000000001E-2"/>
    <n v="4.2130000000000005E-4"/>
    <n v="0"/>
    <n v="0"/>
    <n v="0"/>
    <n v="0.05"/>
    <n v="3.1517999999999997E-3"/>
    <n v="0"/>
    <n v="11"/>
    <n v="83.33"/>
    <n v="16.670000000000002"/>
    <m/>
    <s v=""/>
    <m/>
    <m/>
    <m/>
    <s v=""/>
    <s v=""/>
    <m/>
    <m/>
    <m/>
    <m/>
    <s v=""/>
    <m/>
    <m/>
    <m/>
    <m/>
    <m/>
    <s v=""/>
    <s v=""/>
    <m/>
    <m/>
    <s v=""/>
    <m/>
    <m/>
    <m/>
    <m/>
    <m/>
    <m/>
    <m/>
    <n v="10"/>
    <m/>
    <n v="15"/>
    <n v="3"/>
    <m/>
    <m/>
  </r>
  <r>
    <x v="3"/>
    <x v="6"/>
    <n v="35308059"/>
    <s v="Mogi Mirim"/>
    <n v="0.55327739870765202"/>
    <n v="88244"/>
    <n v="83474"/>
    <n v="4770"/>
    <n v="176.79900000000001"/>
    <n v="94.59"/>
    <n v="0.27164399999999994"/>
    <n v="0.20962829999999996"/>
    <n v="6.20157E-2"/>
    <n v="0.47"/>
    <n v="0"/>
    <n v="7.9000000000000001E-2"/>
    <n v="0.18"/>
    <n v="8.3692999999999997E-3"/>
    <n v="0.266598503587963"/>
    <n v="24"/>
    <n v="48.36"/>
    <n v="51.64"/>
    <n v="68.14"/>
    <n v="4598"/>
    <n v="1786"/>
    <n v="1"/>
    <n v="0"/>
    <n v="2337.2177145188343"/>
    <n v="285.89819137845058"/>
    <n v="99.25"/>
    <m/>
    <n v="92.93"/>
    <n v="41.03"/>
    <s v=""/>
    <n v="99.32"/>
    <n v="13.54"/>
    <n v="5"/>
    <n v="16.399999999999999"/>
    <n v="7.8"/>
    <s v=""/>
    <s v=""/>
    <n v="0"/>
    <m/>
    <s v=""/>
    <n v="9.8000000000000007"/>
    <n v="98"/>
    <n v="63.7"/>
    <n v="61.2"/>
    <n v="6.9"/>
    <n v="0"/>
    <n v="0"/>
    <n v="52"/>
    <n v="0"/>
    <n v="59"/>
    <n v="63"/>
    <n v="4506.04"/>
    <n v="2928.9259999999999"/>
  </r>
  <r>
    <x v="6"/>
    <x v="6"/>
    <n v="35309045"/>
    <s v="Mombuca"/>
    <n v="0.362307517364169"/>
    <n v="3294"/>
    <n v="2801"/>
    <n v="493"/>
    <n v="24.73"/>
    <n v="85.03"/>
    <n v="6.1780999999999997E-3"/>
    <n v="4.0599E-3"/>
    <n v="2.1181999999999998E-3"/>
    <n v="0"/>
    <n v="0"/>
    <n v="1E-3"/>
    <n v="0"/>
    <n v="2.8955999999999999E-3"/>
    <n v="7.1610187500000004E-3"/>
    <n v="3"/>
    <n v="20"/>
    <n v="80"/>
    <n v="1.97"/>
    <n v="152"/>
    <n v="31"/>
    <n v="0"/>
    <n v="0"/>
    <n v="15222.295081967213"/>
    <n v="2010.4918032786882"/>
    <n v="83.48"/>
    <n v="100"/>
    <n v="77.41"/>
    <n v="19.46"/>
    <s v=""/>
    <n v="100"/>
    <n v="1.03"/>
    <n v="0.4"/>
    <n v="1"/>
    <n v="1"/>
    <s v=""/>
    <s v=""/>
    <n v="0"/>
    <m/>
    <s v=""/>
    <n v="9.8000000000000007"/>
    <n v="95"/>
    <n v="95"/>
    <n v="79.599999999999994"/>
    <n v="8.1"/>
    <n v="0"/>
    <n v="0"/>
    <n v="1"/>
    <n v="0"/>
    <n v="4"/>
    <n v="16"/>
    <n v="144.4"/>
    <n v="144.4"/>
  </r>
  <r>
    <x v="8"/>
    <x v="6"/>
    <n v="353090410"/>
    <s v="Mombuca"/>
    <m/>
    <m/>
    <m/>
    <m/>
    <m/>
    <m/>
    <n v="0"/>
    <n v="0"/>
    <n v="0"/>
    <n v="0"/>
    <n v="0"/>
    <n v="0"/>
    <n v="0"/>
    <n v="0"/>
    <n v="0"/>
    <n v="0"/>
    <n v="0"/>
    <n v="0"/>
    <m/>
    <s v=""/>
    <m/>
    <m/>
    <m/>
    <s v=""/>
    <s v=""/>
    <m/>
    <m/>
    <m/>
    <m/>
    <s v=""/>
    <m/>
    <m/>
    <m/>
    <m/>
    <m/>
    <s v=""/>
    <s v=""/>
    <m/>
    <m/>
    <s v=""/>
    <m/>
    <m/>
    <m/>
    <m/>
    <m/>
    <m/>
    <m/>
    <n v="0"/>
    <m/>
    <n v="0"/>
    <n v="0"/>
    <m/>
    <m/>
  </r>
  <r>
    <x v="12"/>
    <x v="6"/>
    <n v="353100119"/>
    <s v="Monções"/>
    <n v="0.27811628135900901"/>
    <n v="2154"/>
    <n v="1865"/>
    <n v="289"/>
    <n v="20.614000000000001"/>
    <n v="86.58"/>
    <n v="0.1185344"/>
    <n v="0.1033719"/>
    <n v="1.5162500000000001E-2"/>
    <n v="0"/>
    <n v="5.0000000000000001E-3"/>
    <n v="0.106"/>
    <n v="0.01"/>
    <n v="5.197E-4"/>
    <n v="5.1432359374999998E-3"/>
    <n v="0"/>
    <n v="33.33"/>
    <n v="66.67"/>
    <n v="1.34"/>
    <n v="104"/>
    <n v="26"/>
    <n v="0"/>
    <n v="0"/>
    <n v="11273.314763231198"/>
    <n v="878.44011142061277"/>
    <n v="91.69"/>
    <n v="100"/>
    <n v="89.94"/>
    <n v="13.14"/>
    <s v=""/>
    <n v="100"/>
    <n v="49.39"/>
    <n v="15.4"/>
    <n v="57.4"/>
    <n v="25.3"/>
    <s v=""/>
    <s v=""/>
    <n v="0"/>
    <m/>
    <s v=""/>
    <n v="10"/>
    <n v="95"/>
    <n v="95"/>
    <n v="75"/>
    <n v="8"/>
    <n v="0"/>
    <n v="0"/>
    <n v="1"/>
    <n v="97.21506189409574"/>
    <n v="5"/>
    <n v="10"/>
    <n v="98.8"/>
    <n v="98.8"/>
  </r>
  <r>
    <x v="19"/>
    <x v="6"/>
    <n v="35311007"/>
    <s v="Mongaguá"/>
    <n v="2.3209510149870201"/>
    <n v="49687"/>
    <n v="49470"/>
    <n v="217"/>
    <n v="347.04899999999998"/>
    <n v="99.56"/>
    <n v="9.2395900000000003E-2"/>
    <n v="9.2395900000000003E-2"/>
    <n v="0"/>
    <n v="0"/>
    <n v="9.1999999999999998E-2"/>
    <n v="0"/>
    <n v="0"/>
    <n v="0"/>
    <n v="0.15038420391550927"/>
    <n v="1"/>
    <n v="100"/>
    <n v="0"/>
    <n v="41.08"/>
    <n v="2773"/>
    <n v="1005"/>
    <n v="4"/>
    <n v="0"/>
    <n v="5166.4024795218074"/>
    <n v="653.73397468150642"/>
    <n v="99.43"/>
    <n v="100"/>
    <n v="79.650000000000006"/>
    <n v="29.97"/>
    <s v=""/>
    <n v="99.87"/>
    <n v="3.04"/>
    <n v="1.1000000000000001"/>
    <n v="4.5999999999999996"/>
    <n v="0"/>
    <s v=""/>
    <s v=""/>
    <n v="2.0125988689194401"/>
    <m/>
    <s v=""/>
    <n v="9.5"/>
    <n v="77"/>
    <n v="77"/>
    <n v="63.8"/>
    <n v="7.3"/>
    <n v="0"/>
    <n v="0"/>
    <n v="4"/>
    <n v="61.176637974350413"/>
    <n v="2"/>
    <n v="0"/>
    <n v="2135.21"/>
    <n v="2135.21"/>
  </r>
  <r>
    <x v="6"/>
    <x v="6"/>
    <n v="35312095"/>
    <s v="Monte Alegre do Sul"/>
    <n v="1.1085232980117901"/>
    <n v="7415"/>
    <n v="4395"/>
    <n v="3020"/>
    <n v="66.885999999999996"/>
    <n v="59.27"/>
    <n v="0.14189129999999989"/>
    <n v="0.12903039999999988"/>
    <n v="1.2860900000000001E-2"/>
    <n v="0"/>
    <n v="2.9000000000000001E-2"/>
    <n v="3.6999999999999998E-2"/>
    <n v="0.06"/>
    <n v="1.2280700000000002E-2"/>
    <n v="1.6368998697916665E-2"/>
    <n v="20"/>
    <n v="69.349999999999994"/>
    <n v="30.65"/>
    <n v="3.07"/>
    <n v="237"/>
    <n v="237"/>
    <n v="2"/>
    <n v="0"/>
    <n v="5996.7309507754553"/>
    <n v="765.54012137559027"/>
    <n v="84.77"/>
    <n v="57.2"/>
    <n v="45.47"/>
    <n v="23"/>
    <s v=""/>
    <n v="100"/>
    <n v="26.77"/>
    <n v="10.1"/>
    <n v="36.9"/>
    <n v="7.1"/>
    <s v=""/>
    <s v=""/>
    <n v="0"/>
    <m/>
    <s v=""/>
    <n v="9.8000000000000007"/>
    <n v="92"/>
    <n v="0"/>
    <n v="0"/>
    <n v="1.4"/>
    <n v="1"/>
    <n v="0"/>
    <n v="24"/>
    <n v="177.16416584290477"/>
    <n v="43"/>
    <n v="19"/>
    <n v="218.04"/>
    <n v="0"/>
  </r>
  <r>
    <x v="3"/>
    <x v="6"/>
    <n v="35313089"/>
    <s v="Monte Alto"/>
    <m/>
    <m/>
    <m/>
    <m/>
    <m/>
    <m/>
    <n v="0"/>
    <n v="0"/>
    <n v="0"/>
    <n v="0"/>
    <n v="0"/>
    <n v="0"/>
    <n v="0"/>
    <n v="0"/>
    <n v="0"/>
    <n v="11"/>
    <n v="0"/>
    <n v="0"/>
    <m/>
    <s v=""/>
    <m/>
    <m/>
    <m/>
    <s v=""/>
    <s v=""/>
    <m/>
    <m/>
    <m/>
    <m/>
    <s v=""/>
    <m/>
    <m/>
    <m/>
    <m/>
    <m/>
    <s v=""/>
    <s v=""/>
    <m/>
    <m/>
    <s v=""/>
    <m/>
    <m/>
    <m/>
    <m/>
    <m/>
    <m/>
    <m/>
    <n v="5"/>
    <m/>
    <n v="0"/>
    <n v="0"/>
    <m/>
    <m/>
  </r>
  <r>
    <x v="10"/>
    <x v="6"/>
    <n v="353130815"/>
    <s v="Monte Alto"/>
    <n v="0.55074510797030696"/>
    <n v="47453"/>
    <n v="45612"/>
    <n v="1841"/>
    <n v="136.70500000000001"/>
    <n v="96.12"/>
    <n v="0.24921919999999997"/>
    <n v="2.6229800000000001E-2"/>
    <n v="0.22298939999999998"/>
    <n v="0"/>
    <n v="4.9000000000000002E-2"/>
    <n v="8.0000000000000002E-3"/>
    <n v="0.18"/>
    <n v="1.6874999999999998E-2"/>
    <n v="0.14311714955092594"/>
    <n v="26"/>
    <n v="15.18"/>
    <n v="84.82"/>
    <n v="37.58"/>
    <n v="2537"/>
    <n v="398"/>
    <n v="4"/>
    <n v="0"/>
    <n v="2173.1549111752684"/>
    <n v="245.89214591279801"/>
    <n v="99.08"/>
    <n v="100"/>
    <n v="99.1"/>
    <n v="18.89"/>
    <s v=""/>
    <n v="100"/>
    <n v="22.66"/>
    <n v="7.6"/>
    <n v="3.6"/>
    <n v="60.3"/>
    <s v=""/>
    <s v=""/>
    <n v="0"/>
    <m/>
    <s v=""/>
    <n v="10"/>
    <n v="99"/>
    <n v="99"/>
    <n v="84.3"/>
    <n v="10"/>
    <n v="0"/>
    <n v="0"/>
    <n v="0"/>
    <n v="34.237685807572724"/>
    <n v="17"/>
    <n v="95"/>
    <n v="2511.63"/>
    <n v="2511.63"/>
  </r>
  <r>
    <x v="10"/>
    <x v="6"/>
    <n v="353140715"/>
    <s v="Monte Aprazível"/>
    <m/>
    <m/>
    <m/>
    <m/>
    <m/>
    <m/>
    <n v="0"/>
    <n v="0"/>
    <n v="0"/>
    <n v="0"/>
    <n v="0"/>
    <n v="0"/>
    <n v="0"/>
    <n v="0"/>
    <n v="0"/>
    <n v="0"/>
    <n v="0"/>
    <n v="0"/>
    <m/>
    <s v=""/>
    <m/>
    <m/>
    <m/>
    <s v=""/>
    <s v=""/>
    <m/>
    <m/>
    <m/>
    <m/>
    <s v=""/>
    <m/>
    <m/>
    <m/>
    <m/>
    <m/>
    <s v=""/>
    <s v=""/>
    <m/>
    <m/>
    <s v=""/>
    <m/>
    <m/>
    <m/>
    <m/>
    <m/>
    <m/>
    <m/>
    <n v="0"/>
    <m/>
    <n v="0"/>
    <n v="0"/>
    <m/>
    <m/>
  </r>
  <r>
    <x v="16"/>
    <x v="6"/>
    <n v="353140718"/>
    <s v="Monte Aprazível"/>
    <n v="1.37017116910556"/>
    <n v="22557"/>
    <n v="20750"/>
    <n v="1807"/>
    <n v="46.709000000000003"/>
    <n v="91.99"/>
    <n v="3.9714300000000008E-2"/>
    <n v="2.5088799999999998E-2"/>
    <n v="1.4625500000000008E-2"/>
    <n v="0"/>
    <n v="0"/>
    <n v="0.01"/>
    <n v="0.02"/>
    <n v="5.1593999999999989E-3"/>
    <n v="6.3788010868055564E-2"/>
    <n v="7"/>
    <n v="14.55"/>
    <n v="85.45"/>
    <n v="15.03"/>
    <n v="1160"/>
    <n v="184"/>
    <n v="4"/>
    <n v="0"/>
    <n v="5019.0291262135925"/>
    <n v="405.43689320388341"/>
    <n v="92.9"/>
    <n v="91.06"/>
    <n v="88.83"/>
    <n v="15.45"/>
    <s v=""/>
    <n v="100"/>
    <n v="8.08"/>
    <n v="2.5"/>
    <n v="8.4"/>
    <n v="7"/>
    <s v=""/>
    <s v=""/>
    <n v="0"/>
    <m/>
    <s v=""/>
    <n v="10"/>
    <n v="99"/>
    <n v="99"/>
    <n v="84.1"/>
    <n v="10"/>
    <n v="0"/>
    <n v="0"/>
    <n v="8"/>
    <n v="0"/>
    <n v="8"/>
    <n v="47"/>
    <n v="1148.4000000000001"/>
    <n v="1148.4000000000001"/>
  </r>
  <r>
    <x v="12"/>
    <x v="6"/>
    <n v="353140719"/>
    <s v="Monte Aprazível"/>
    <m/>
    <m/>
    <m/>
    <m/>
    <m/>
    <m/>
    <n v="5.1537200000000005E-2"/>
    <n v="4.5750100000000002E-2"/>
    <n v="5.7870999999999999E-3"/>
    <n v="0"/>
    <n v="2E-3"/>
    <n v="4.3999999999999997E-2"/>
    <n v="0.01"/>
    <n v="5.7899999999999998E-5"/>
    <n v="0"/>
    <n v="3"/>
    <n v="45.45"/>
    <n v="54.55"/>
    <m/>
    <s v=""/>
    <m/>
    <m/>
    <m/>
    <s v=""/>
    <s v=""/>
    <m/>
    <m/>
    <m/>
    <m/>
    <s v=""/>
    <m/>
    <m/>
    <m/>
    <m/>
    <m/>
    <s v=""/>
    <s v=""/>
    <m/>
    <m/>
    <s v=""/>
    <m/>
    <m/>
    <m/>
    <m/>
    <m/>
    <m/>
    <m/>
    <n v="0"/>
    <m/>
    <n v="5"/>
    <n v="6"/>
    <m/>
    <m/>
  </r>
  <r>
    <x v="9"/>
    <x v="6"/>
    <n v="353150612"/>
    <s v="Monte Azul Paulista"/>
    <m/>
    <m/>
    <m/>
    <m/>
    <m/>
    <m/>
    <n v="1.1921299999999999E-2"/>
    <n v="1.1921299999999999E-2"/>
    <n v="0"/>
    <n v="0"/>
    <n v="0"/>
    <n v="0"/>
    <n v="0.01"/>
    <n v="0"/>
    <n v="0"/>
    <n v="1"/>
    <n v="100"/>
    <n v="0"/>
    <m/>
    <s v=""/>
    <m/>
    <m/>
    <m/>
    <s v=""/>
    <s v=""/>
    <m/>
    <m/>
    <m/>
    <m/>
    <s v=""/>
    <m/>
    <m/>
    <m/>
    <m/>
    <m/>
    <s v=""/>
    <s v=""/>
    <m/>
    <m/>
    <s v=""/>
    <m/>
    <m/>
    <m/>
    <m/>
    <m/>
    <m/>
    <m/>
    <n v="0"/>
    <m/>
    <n v="2"/>
    <n v="0"/>
    <m/>
    <m/>
  </r>
  <r>
    <x v="10"/>
    <x v="6"/>
    <n v="353150615"/>
    <s v="Monte Azul Paulista"/>
    <n v="-0.41803047436378399"/>
    <n v="18630"/>
    <n v="17597"/>
    <n v="1033"/>
    <n v="70.704999999999998"/>
    <n v="94.46"/>
    <n v="0.62914409999999998"/>
    <n v="0.42527509999999996"/>
    <n v="0.20386899999999999"/>
    <n v="0"/>
    <n v="6.4000000000000001E-2"/>
    <n v="0"/>
    <n v="0.55000000000000004"/>
    <n v="1.7336600000000001E-2"/>
    <n v="5.6709374999999999E-2"/>
    <n v="5"/>
    <n v="25.29"/>
    <n v="74.709999999999994"/>
    <n v="12.67"/>
    <n v="977"/>
    <n v="754"/>
    <n v="1"/>
    <n v="0"/>
    <n v="3503.9999999999995"/>
    <n v="355.47826086956525"/>
    <n v="100"/>
    <n v="100"/>
    <n v="100"/>
    <n v="0"/>
    <s v=""/>
    <n v="94.85"/>
    <n v="97.13"/>
    <n v="31"/>
    <n v="97.2"/>
    <n v="97.1"/>
    <s v=""/>
    <s v=""/>
    <n v="0"/>
    <m/>
    <s v=""/>
    <n v="8.1"/>
    <n v="100"/>
    <n v="30"/>
    <n v="22.8"/>
    <n v="3.9"/>
    <n v="0"/>
    <n v="0"/>
    <n v="3"/>
    <n v="112.85611946878271"/>
    <n v="22"/>
    <n v="65"/>
    <n v="977"/>
    <n v="293.10000000000002"/>
  </r>
  <r>
    <x v="0"/>
    <x v="6"/>
    <n v="353160520"/>
    <s v="Monte Castelo"/>
    <n v="-0.147785916032461"/>
    <n v="4027"/>
    <n v="3261"/>
    <n v="766"/>
    <n v="17.271000000000001"/>
    <n v="80.98"/>
    <n v="0.17740270000000002"/>
    <n v="1.2500000000000001E-2"/>
    <n v="0.16490270000000001"/>
    <n v="0"/>
    <n v="1.7000000000000001E-2"/>
    <n v="3.0000000000000001E-3"/>
    <n v="0.14000000000000001"/>
    <n v="1.54051E-2"/>
    <n v="8.3528789062500015E-3"/>
    <n v="0"/>
    <n v="10.81"/>
    <n v="89.19"/>
    <n v="2.3199999999999998"/>
    <n v="179"/>
    <n v="52"/>
    <n v="0"/>
    <n v="0"/>
    <n v="13469.56046684877"/>
    <n v="1722.8507573876332"/>
    <n v="79.650000000000006"/>
    <n v="58.99"/>
    <n v="79.650000000000006"/>
    <n v="0"/>
    <s v=""/>
    <n v="100"/>
    <n v="24.64"/>
    <n v="10.3"/>
    <n v="2.5"/>
    <n v="75"/>
    <s v=""/>
    <s v=""/>
    <n v="0"/>
    <m/>
    <s v=""/>
    <n v="7.7"/>
    <n v="100"/>
    <n v="100"/>
    <n v="70.900000000000006"/>
    <n v="8.1"/>
    <n v="0"/>
    <n v="0"/>
    <n v="0"/>
    <n v="203.5226439985839"/>
    <n v="4"/>
    <n v="33"/>
    <n v="179"/>
    <n v="179"/>
  </r>
  <r>
    <x v="6"/>
    <x v="6"/>
    <n v="35318035"/>
    <s v="Monte Mor"/>
    <n v="2.3957871085434901"/>
    <n v="53151"/>
    <n v="50304"/>
    <n v="2847"/>
    <n v="220.73599999999999"/>
    <n v="94.64"/>
    <n v="7.7739900000000028E-2"/>
    <n v="3.1813699999999993E-2"/>
    <n v="4.5926200000000028E-2"/>
    <n v="0"/>
    <n v="0"/>
    <n v="1.4E-2"/>
    <n v="0.03"/>
    <n v="3.1247E-2"/>
    <n v="0.15794004202083337"/>
    <n v="18"/>
    <n v="26.92"/>
    <n v="73.08"/>
    <n v="40.92"/>
    <n v="2762"/>
    <n v="1314"/>
    <n v="2"/>
    <n v="1"/>
    <n v="1750.3189027487724"/>
    <n v="225.46480781170635"/>
    <n v="97.62"/>
    <n v="100"/>
    <n v="56.96"/>
    <n v="27.68"/>
    <s v=""/>
    <n v="100"/>
    <n v="7"/>
    <n v="2.6"/>
    <n v="4.4000000000000004"/>
    <n v="12.1"/>
    <s v=""/>
    <s v=""/>
    <n v="0"/>
    <m/>
    <s v=""/>
    <n v="9.8000000000000007"/>
    <n v="65"/>
    <n v="64.349999999999994"/>
    <n v="52.4"/>
    <n v="6.1"/>
    <n v="0"/>
    <n v="1"/>
    <n v="28"/>
    <n v="0"/>
    <n v="21"/>
    <n v="57"/>
    <n v="1795.3"/>
    <n v="1777.347"/>
  </r>
  <r>
    <x v="15"/>
    <x v="6"/>
    <n v="35317042"/>
    <s v="Monteiro Lobato"/>
    <n v="1.10117141094486"/>
    <n v="4261"/>
    <n v="1860"/>
    <n v="2401"/>
    <n v="12.805999999999999"/>
    <n v="43.65"/>
    <n v="4.4017099999999997E-2"/>
    <n v="4.3507799999999999E-2"/>
    <n v="5.0929999999999997E-4"/>
    <n v="0"/>
    <n v="5.0000000000000001E-3"/>
    <n v="0"/>
    <n v="0.03"/>
    <n v="4.5887999999999997E-3"/>
    <n v="5.3451138020833332E-3"/>
    <n v="21"/>
    <n v="94.74"/>
    <n v="5.26"/>
    <n v="1.34"/>
    <n v="104"/>
    <n v="35"/>
    <n v="2"/>
    <n v="0"/>
    <n v="38041.548932175545"/>
    <n v="3848.5613705702885"/>
    <n v="48.17"/>
    <n v="67.81"/>
    <n v="34.520000000000003"/>
    <n v="19.420000000000002"/>
    <s v=""/>
    <n v="100"/>
    <n v="1.97"/>
    <n v="0.9"/>
    <n v="2.5"/>
    <n v="0.1"/>
    <s v=""/>
    <s v=""/>
    <n v="0"/>
    <m/>
    <s v=""/>
    <n v="10"/>
    <n v="87"/>
    <n v="87"/>
    <n v="66.3"/>
    <n v="7.6"/>
    <n v="0"/>
    <n v="0"/>
    <n v="10"/>
    <n v="93.543377842604215"/>
    <n v="18"/>
    <n v="1"/>
    <n v="90.48"/>
    <n v="90.48"/>
  </r>
  <r>
    <x v="4"/>
    <x v="6"/>
    <n v="35319024"/>
    <s v="Morro Agudo"/>
    <m/>
    <m/>
    <m/>
    <m/>
    <m/>
    <m/>
    <n v="4.9277999999999995E-3"/>
    <n v="4.9277999999999995E-3"/>
    <n v="0"/>
    <n v="0"/>
    <n v="0"/>
    <n v="0"/>
    <n v="0"/>
    <n v="0"/>
    <n v="0"/>
    <n v="1"/>
    <n v="100"/>
    <n v="0"/>
    <m/>
    <s v=""/>
    <m/>
    <m/>
    <m/>
    <s v=""/>
    <s v=""/>
    <m/>
    <m/>
    <m/>
    <m/>
    <s v=""/>
    <m/>
    <m/>
    <m/>
    <m/>
    <m/>
    <s v=""/>
    <s v=""/>
    <m/>
    <m/>
    <s v=""/>
    <m/>
    <m/>
    <m/>
    <m/>
    <m/>
    <m/>
    <m/>
    <n v="0"/>
    <m/>
    <n v="2"/>
    <n v="0"/>
    <m/>
    <m/>
  </r>
  <r>
    <x v="9"/>
    <x v="6"/>
    <n v="353190212"/>
    <s v="Morro Agudo"/>
    <n v="1.25872050169307"/>
    <n v="30422"/>
    <n v="29457"/>
    <n v="965"/>
    <n v="21.946999999999999"/>
    <n v="96.83"/>
    <n v="1.2991865"/>
    <n v="1.2463101999999999"/>
    <n v="5.2876300000000001E-2"/>
    <n v="0.15"/>
    <n v="0"/>
    <n v="0.29099999999999998"/>
    <n v="1"/>
    <n v="3.4572000000000001E-3"/>
    <n v="8.8760938437499992E-2"/>
    <n v="15"/>
    <n v="68.09"/>
    <n v="31.91"/>
    <n v="24.01"/>
    <n v="1621"/>
    <n v="1621"/>
    <n v="2"/>
    <n v="0"/>
    <n v="17954.227861416079"/>
    <n v="2031.7717441325356"/>
    <n v="95.85"/>
    <n v="100"/>
    <n v="95.85"/>
    <n v="50.42"/>
    <s v=""/>
    <n v="100"/>
    <n v="21.45"/>
    <n v="7.5"/>
    <n v="30.4"/>
    <n v="2.7"/>
    <s v=""/>
    <s v=""/>
    <n v="0"/>
    <m/>
    <s v=""/>
    <n v="10"/>
    <n v="100"/>
    <n v="0"/>
    <n v="0"/>
    <n v="1.5"/>
    <n v="0"/>
    <n v="0"/>
    <n v="10"/>
    <n v="0"/>
    <n v="32"/>
    <n v="15"/>
    <n v="1621"/>
    <n v="0"/>
  </r>
  <r>
    <x v="6"/>
    <x v="6"/>
    <n v="35320095"/>
    <s v="Morungaba"/>
    <n v="1.4954986613746399"/>
    <n v="12374"/>
    <n v="10829"/>
    <n v="1545"/>
    <n v="84.463999999999999"/>
    <n v="87.51"/>
    <n v="5.8502800000000008E-2"/>
    <n v="5.5269000000000006E-2"/>
    <n v="3.2338000000000002E-3"/>
    <n v="0"/>
    <n v="3.3000000000000002E-2"/>
    <n v="0.01"/>
    <n v="0.01"/>
    <n v="4.0891E-3"/>
    <n v="3.2102925145833336E-2"/>
    <n v="23"/>
    <n v="65.709999999999994"/>
    <n v="34.29"/>
    <n v="7.64"/>
    <n v="589"/>
    <n v="63"/>
    <n v="0"/>
    <n v="0"/>
    <n v="4459.9967674155487"/>
    <n v="586.17100371747222"/>
    <n v="85.23"/>
    <n v="93.9"/>
    <n v="80.180000000000007"/>
    <n v="32.61"/>
    <s v=""/>
    <n v="99.8"/>
    <n v="8.86"/>
    <n v="3.3"/>
    <n v="12.9"/>
    <n v="1.4"/>
    <s v=""/>
    <s v=""/>
    <n v="0"/>
    <m/>
    <s v=""/>
    <n v="9.8000000000000007"/>
    <n v="96"/>
    <n v="96"/>
    <n v="89.3"/>
    <n v="9.9"/>
    <n v="0"/>
    <n v="0"/>
    <n v="31"/>
    <n v="102.79437107394899"/>
    <n v="23"/>
    <n v="12"/>
    <n v="565.44000000000005"/>
    <n v="565.44000000000005"/>
  </r>
  <r>
    <x v="3"/>
    <x v="6"/>
    <n v="35320589"/>
    <s v="Motuca"/>
    <n v="0.94036235216914399"/>
    <n v="4432"/>
    <n v="3353"/>
    <n v="1079"/>
    <n v="19.317"/>
    <n v="75.650000000000006"/>
    <n v="0.10672609999999998"/>
    <n v="0.10655949999999997"/>
    <n v="1.6660000000000001E-4"/>
    <n v="0"/>
    <n v="0"/>
    <n v="0"/>
    <n v="0.1"/>
    <n v="1.8957000000000002E-3"/>
    <n v="1.1541666666666667E-2"/>
    <n v="9"/>
    <n v="77.78"/>
    <n v="22.22"/>
    <n v="2.3199999999999998"/>
    <n v="179"/>
    <n v="43"/>
    <n v="0"/>
    <n v="0"/>
    <n v="22129.277978339349"/>
    <n v="2632.7436823104686"/>
    <n v="100"/>
    <n v="100"/>
    <n v="100"/>
    <n v="2.9"/>
    <s v=""/>
    <n v="100"/>
    <n v="9.44"/>
    <n v="3.4"/>
    <n v="14"/>
    <n v="0"/>
    <s v=""/>
    <s v=""/>
    <n v="0"/>
    <m/>
    <s v=""/>
    <n v="7.9"/>
    <n v="100"/>
    <n v="100"/>
    <n v="76"/>
    <n v="8.4"/>
    <n v="0"/>
    <n v="0"/>
    <n v="0"/>
    <n v="0"/>
    <n v="14"/>
    <n v="4"/>
    <n v="179"/>
    <n v="179"/>
  </r>
  <r>
    <x v="12"/>
    <x v="6"/>
    <n v="353210819"/>
    <s v="Murutinga do Sul"/>
    <n v="0.39392711129357899"/>
    <n v="4228"/>
    <n v="2599"/>
    <n v="1629"/>
    <n v="17.029"/>
    <n v="61.47"/>
    <n v="6.9449999999999991E-4"/>
    <n v="0"/>
    <n v="6.9449999999999991E-4"/>
    <n v="0"/>
    <n v="1E-3"/>
    <n v="0"/>
    <n v="0"/>
    <n v="9.2600000000000001E-5"/>
    <n v="7.641229166666666E-3"/>
    <n v="0"/>
    <n v="0"/>
    <n v="100"/>
    <n v="1.89"/>
    <n v="146"/>
    <n v="92"/>
    <n v="1"/>
    <n v="0"/>
    <n v="13873.453169347209"/>
    <n v="1118.8268684957425"/>
    <n v="69.400000000000006"/>
    <n v="100"/>
    <n v="64"/>
    <n v="1.64"/>
    <s v=""/>
    <n v="100"/>
    <n v="0.11"/>
    <n v="0"/>
    <n v="0"/>
    <n v="0.5"/>
    <s v=""/>
    <s v=""/>
    <n v="0"/>
    <m/>
    <s v=""/>
    <n v="8.6999999999999993"/>
    <n v="100"/>
    <n v="100"/>
    <n v="37"/>
    <n v="5.6"/>
    <n v="0"/>
    <n v="0"/>
    <n v="2"/>
    <n v="13.086899740715802"/>
    <n v="0"/>
    <n v="4"/>
    <n v="146"/>
    <n v="146"/>
  </r>
  <r>
    <x v="0"/>
    <x v="6"/>
    <n v="353210820"/>
    <s v="Murutinga do Sul"/>
    <m/>
    <m/>
    <m/>
    <m/>
    <m/>
    <m/>
    <n v="0"/>
    <n v="0"/>
    <n v="0"/>
    <n v="0"/>
    <n v="0"/>
    <n v="0"/>
    <n v="0"/>
    <n v="0"/>
    <n v="0"/>
    <n v="0"/>
    <n v="0"/>
    <n v="0"/>
    <m/>
    <s v=""/>
    <m/>
    <m/>
    <m/>
    <s v=""/>
    <s v=""/>
    <m/>
    <m/>
    <m/>
    <m/>
    <s v=""/>
    <m/>
    <m/>
    <m/>
    <m/>
    <m/>
    <s v=""/>
    <s v=""/>
    <m/>
    <m/>
    <s v=""/>
    <m/>
    <m/>
    <m/>
    <m/>
    <m/>
    <m/>
    <m/>
    <n v="0"/>
    <m/>
    <n v="0"/>
    <n v="0"/>
    <m/>
    <m/>
  </r>
  <r>
    <x v="13"/>
    <x v="6"/>
    <n v="353215722"/>
    <s v="Nantes"/>
    <n v="1.49143173574586"/>
    <n v="2856"/>
    <n v="2655"/>
    <n v="201"/>
    <n v="10.006"/>
    <n v="92.96"/>
    <n v="7.0573000000000007E-3"/>
    <n v="2.9629999999999999E-4"/>
    <n v="6.7610000000000005E-3"/>
    <n v="0"/>
    <n v="7.0000000000000001E-3"/>
    <n v="0"/>
    <n v="0"/>
    <n v="1.638E-4"/>
    <n v="6.1681790624999993E-3"/>
    <n v="0"/>
    <n v="25"/>
    <n v="75"/>
    <n v="1.85"/>
    <n v="143"/>
    <n v="24"/>
    <n v="0"/>
    <n v="0"/>
    <n v="23409.0756302521"/>
    <n v="3312.6050420168076"/>
    <m/>
    <m/>
    <m/>
    <m/>
    <s v=""/>
    <m/>
    <n v="0.65"/>
    <n v="0.3"/>
    <n v="0"/>
    <n v="2.2999999999999998"/>
    <s v=""/>
    <s v=""/>
    <n v="0"/>
    <m/>
    <s v=""/>
    <n v="9.5"/>
    <n v="98"/>
    <n v="98"/>
    <n v="83.2"/>
    <n v="10"/>
    <n v="0"/>
    <n v="0"/>
    <n v="1"/>
    <n v="113.48568076690788"/>
    <n v="1"/>
    <n v="3"/>
    <n v="140.13999999999999"/>
    <n v="140.13999999999999"/>
  </r>
  <r>
    <x v="13"/>
    <x v="6"/>
    <n v="353220722"/>
    <s v="Narandiba"/>
    <n v="1.2623452945084801"/>
    <n v="4504"/>
    <n v="3436"/>
    <n v="1068"/>
    <n v="12.576000000000001"/>
    <n v="76.290000000000006"/>
    <n v="6.9146900000000011E-2"/>
    <n v="2.2777800000000001E-2"/>
    <n v="4.6369100000000003E-2"/>
    <n v="0.05"/>
    <n v="6.0000000000000001E-3"/>
    <n v="6.3E-2"/>
    <n v="0"/>
    <n v="3.3270000000000001E-4"/>
    <n v="8.8543479166666664E-3"/>
    <n v="0"/>
    <n v="8.33"/>
    <n v="91.67"/>
    <n v="2.34"/>
    <n v="180"/>
    <n v="37"/>
    <n v="0"/>
    <n v="0"/>
    <n v="18834.777975133216"/>
    <n v="2660.6749555950273"/>
    <n v="75.489999999999995"/>
    <n v="100"/>
    <n v="75.23"/>
    <n v="13.4"/>
    <s v=""/>
    <n v="100"/>
    <n v="5.05"/>
    <n v="2.6"/>
    <n v="2.2999999999999998"/>
    <n v="12.2"/>
    <s v=""/>
    <s v=""/>
    <n v="0"/>
    <m/>
    <s v=""/>
    <n v="7.2"/>
    <n v="98"/>
    <n v="98"/>
    <n v="79.400000000000006"/>
    <n v="8.6"/>
    <n v="0"/>
    <n v="0"/>
    <n v="1"/>
    <n v="67.763318727357827"/>
    <n v="1"/>
    <n v="11"/>
    <n v="176.4"/>
    <n v="176.4"/>
  </r>
  <r>
    <x v="15"/>
    <x v="6"/>
    <n v="35323062"/>
    <s v="Natividade da Serra"/>
    <n v="-0.28010955393634701"/>
    <n v="6679"/>
    <n v="2807"/>
    <n v="3872"/>
    <n v="8.0220000000000002"/>
    <n v="42.03"/>
    <n v="1.6234400000000003E-2"/>
    <n v="1.5638400000000004E-2"/>
    <n v="5.9599999999999996E-4"/>
    <n v="0.01"/>
    <n v="0"/>
    <n v="0"/>
    <n v="0.01"/>
    <n v="1.6396000000000002E-3"/>
    <n v="1.099426015625E-2"/>
    <n v="45"/>
    <n v="88.24"/>
    <n v="11.76"/>
    <n v="1.99"/>
    <n v="153"/>
    <n v="81"/>
    <n v="1"/>
    <n v="0"/>
    <n v="58926.378200329389"/>
    <n v="5949.2977990717209"/>
    <n v="63.21"/>
    <m/>
    <n v="63.21"/>
    <n v="95.22"/>
    <s v=""/>
    <n v="100"/>
    <n v="0.3"/>
    <n v="0.1"/>
    <n v="0.4"/>
    <n v="0"/>
    <s v=""/>
    <s v=""/>
    <n v="0"/>
    <m/>
    <s v=""/>
    <n v="7.4"/>
    <n v="96"/>
    <n v="48"/>
    <n v="47.1"/>
    <n v="5.8"/>
    <n v="0"/>
    <n v="0"/>
    <n v="6"/>
    <n v="0"/>
    <n v="15"/>
    <n v="2"/>
    <n v="146.88"/>
    <n v="73.44"/>
  </r>
  <r>
    <x v="6"/>
    <x v="6"/>
    <n v="35324055"/>
    <s v="Nazaré Paulista"/>
    <n v="1.22111634532973"/>
    <n v="17236"/>
    <n v="15884"/>
    <n v="1352"/>
    <n v="52.783999999999999"/>
    <n v="92.16"/>
    <n v="31.042375699999997"/>
    <n v="31.032531499999997"/>
    <n v="9.8442000000000095E-3"/>
    <n v="0"/>
    <n v="31.027000000000001"/>
    <n v="3.0000000000000001E-3"/>
    <n v="0"/>
    <n v="1.0375800000000004E-2"/>
    <n v="1.6432551041666667E-2"/>
    <n v="24"/>
    <n v="29.17"/>
    <n v="70.83"/>
    <n v="10.46"/>
    <n v="807"/>
    <n v="549"/>
    <n v="1"/>
    <n v="0"/>
    <n v="7574.7876537479688"/>
    <n v="1006.3123694592713"/>
    <n v="36.61"/>
    <n v="84.75"/>
    <n v="13.57"/>
    <n v="23.68"/>
    <s v=""/>
    <n v="43.2"/>
    <n v="1977.22"/>
    <n v="749.8"/>
    <n v="3042.4"/>
    <n v="1.8"/>
    <s v=""/>
    <s v=""/>
    <n v="5.8018101647714104"/>
    <m/>
    <s v=""/>
    <n v="9.5"/>
    <n v="38"/>
    <n v="38"/>
    <n v="32"/>
    <n v="4.5999999999999996"/>
    <n v="0"/>
    <n v="0"/>
    <n v="11"/>
    <n v="188814.2621393805"/>
    <n v="21"/>
    <n v="51"/>
    <n v="306.66000000000003"/>
    <n v="306.66000000000003"/>
  </r>
  <r>
    <x v="18"/>
    <x v="6"/>
    <n v="35324056"/>
    <s v="Nazaré Paulista"/>
    <m/>
    <m/>
    <m/>
    <m/>
    <m/>
    <m/>
    <n v="2.3099999999999999E-5"/>
    <n v="2.3099999999999999E-5"/>
    <n v="0"/>
    <n v="0"/>
    <n v="0"/>
    <n v="0"/>
    <n v="0"/>
    <n v="2.3099999999999999E-5"/>
    <n v="0"/>
    <n v="0"/>
    <n v="100"/>
    <n v="0"/>
    <m/>
    <s v=""/>
    <m/>
    <m/>
    <m/>
    <s v=""/>
    <s v=""/>
    <m/>
    <m/>
    <m/>
    <m/>
    <s v=""/>
    <m/>
    <m/>
    <m/>
    <m/>
    <m/>
    <s v=""/>
    <s v=""/>
    <m/>
    <m/>
    <s v=""/>
    <m/>
    <m/>
    <m/>
    <m/>
    <m/>
    <m/>
    <m/>
    <n v="0"/>
    <m/>
    <n v="1"/>
    <n v="0"/>
    <m/>
    <m/>
  </r>
  <r>
    <x v="2"/>
    <x v="6"/>
    <n v="353250416"/>
    <s v="Neves Paulista"/>
    <m/>
    <m/>
    <m/>
    <m/>
    <m/>
    <m/>
    <n v="0"/>
    <n v="0"/>
    <n v="0"/>
    <n v="0"/>
    <n v="0"/>
    <n v="0"/>
    <n v="0"/>
    <n v="0"/>
    <n v="0"/>
    <n v="0"/>
    <n v="0"/>
    <n v="0"/>
    <m/>
    <s v=""/>
    <m/>
    <m/>
    <m/>
    <s v=""/>
    <s v=""/>
    <m/>
    <m/>
    <m/>
    <m/>
    <s v=""/>
    <m/>
    <m/>
    <m/>
    <m/>
    <m/>
    <s v=""/>
    <s v=""/>
    <m/>
    <m/>
    <s v=""/>
    <m/>
    <m/>
    <m/>
    <m/>
    <m/>
    <m/>
    <m/>
    <n v="0"/>
    <m/>
    <n v="0"/>
    <n v="0"/>
    <m/>
    <m/>
  </r>
  <r>
    <x v="16"/>
    <x v="6"/>
    <n v="353250418"/>
    <s v="Neves Paulista"/>
    <n v="-0.16915014850025201"/>
    <n v="8727"/>
    <n v="7949"/>
    <n v="778"/>
    <n v="37.594000000000001"/>
    <n v="91.09"/>
    <n v="8.8778000000000017E-3"/>
    <n v="2.5460000000000001E-4"/>
    <n v="8.623200000000001E-3"/>
    <n v="0"/>
    <n v="2E-3"/>
    <n v="1E-3"/>
    <n v="0.01"/>
    <n v="2.5460000000000001E-4"/>
    <n v="1.9238529211956523E-2"/>
    <n v="0"/>
    <n v="20"/>
    <n v="80"/>
    <n v="5.69"/>
    <n v="439"/>
    <n v="152"/>
    <n v="2"/>
    <n v="0"/>
    <n v="6359.9587487108975"/>
    <n v="542.04193881058768"/>
    <m/>
    <n v="90.25"/>
    <m/>
    <m/>
    <s v=""/>
    <m/>
    <n v="1.85"/>
    <n v="0.6"/>
    <n v="0.6"/>
    <n v="5.7"/>
    <s v=""/>
    <s v=""/>
    <n v="0"/>
    <m/>
    <s v=""/>
    <n v="10"/>
    <n v="96"/>
    <n v="96"/>
    <n v="65.400000000000006"/>
    <n v="7.4"/>
    <n v="1"/>
    <n v="0"/>
    <n v="1"/>
    <n v="10.395805094897916"/>
    <n v="1"/>
    <n v="4"/>
    <n v="421.44"/>
    <n v="421.44"/>
  </r>
  <r>
    <x v="12"/>
    <x v="6"/>
    <n v="353250419"/>
    <s v="Neves Paulista"/>
    <m/>
    <m/>
    <m/>
    <m/>
    <m/>
    <m/>
    <n v="2.2222000000000001E-3"/>
    <n v="2.2222000000000001E-3"/>
    <n v="0"/>
    <n v="0"/>
    <n v="0"/>
    <n v="0"/>
    <n v="0"/>
    <n v="0"/>
    <n v="0"/>
    <n v="0"/>
    <n v="100"/>
    <n v="0"/>
    <m/>
    <s v=""/>
    <m/>
    <m/>
    <m/>
    <s v=""/>
    <s v=""/>
    <m/>
    <m/>
    <m/>
    <m/>
    <s v=""/>
    <m/>
    <m/>
    <m/>
    <m/>
    <m/>
    <s v=""/>
    <s v=""/>
    <m/>
    <m/>
    <s v=""/>
    <m/>
    <m/>
    <m/>
    <m/>
    <m/>
    <m/>
    <m/>
    <n v="0"/>
    <m/>
    <n v="1"/>
    <n v="0"/>
    <m/>
    <m/>
  </r>
  <r>
    <x v="16"/>
    <x v="6"/>
    <n v="353260318"/>
    <s v="Nhandeara"/>
    <n v="0.31619053576998901"/>
    <n v="10780"/>
    <n v="8870"/>
    <n v="1910"/>
    <n v="24.645"/>
    <n v="82.28"/>
    <n v="6.0687300000000007E-2"/>
    <n v="4.5729300000000007E-2"/>
    <n v="1.4958000000000001E-2"/>
    <n v="0"/>
    <n v="0"/>
    <n v="1E-3"/>
    <n v="0.06"/>
    <n v="6.2150000000000009E-4"/>
    <n v="2.2741869791666668E-2"/>
    <n v="2"/>
    <n v="25.93"/>
    <n v="74.069999999999993"/>
    <n v="6.38"/>
    <n v="492"/>
    <n v="64"/>
    <n v="1"/>
    <n v="0"/>
    <n v="9478.3525046382183"/>
    <n v="760.60853432281999"/>
    <n v="81.010000000000005"/>
    <n v="100"/>
    <n v="80.81"/>
    <n v="16.309999999999999"/>
    <s v=""/>
    <n v="100"/>
    <n v="6.76"/>
    <n v="2.1"/>
    <n v="6.6"/>
    <n v="7.1"/>
    <s v=""/>
    <s v=""/>
    <n v="0"/>
    <m/>
    <s v=""/>
    <n v="8.3000000000000007"/>
    <n v="99"/>
    <n v="99"/>
    <n v="87"/>
    <n v="9.6999999999999993"/>
    <n v="0"/>
    <n v="0"/>
    <n v="0"/>
    <n v="0"/>
    <n v="7"/>
    <n v="20"/>
    <n v="487.08"/>
    <n v="487.08"/>
  </r>
  <r>
    <x v="12"/>
    <x v="6"/>
    <n v="353260319"/>
    <s v="Nhandeara"/>
    <m/>
    <m/>
    <m/>
    <m/>
    <m/>
    <m/>
    <n v="8.2866000000000016E-3"/>
    <n v="4.6628000000000008E-3"/>
    <n v="3.6237999999999999E-3"/>
    <n v="0"/>
    <n v="0"/>
    <n v="0"/>
    <n v="0.01"/>
    <n v="1.2850000000000001E-4"/>
    <n v="0"/>
    <n v="0"/>
    <n v="33.33"/>
    <n v="66.67"/>
    <m/>
    <s v=""/>
    <m/>
    <m/>
    <m/>
    <s v=""/>
    <s v=""/>
    <m/>
    <m/>
    <m/>
    <m/>
    <s v=""/>
    <m/>
    <m/>
    <m/>
    <m/>
    <m/>
    <s v=""/>
    <s v=""/>
    <m/>
    <m/>
    <s v=""/>
    <m/>
    <m/>
    <m/>
    <m/>
    <m/>
    <m/>
    <m/>
    <n v="2"/>
    <m/>
    <n v="3"/>
    <n v="6"/>
    <m/>
    <m/>
  </r>
  <r>
    <x v="12"/>
    <x v="6"/>
    <n v="353270219"/>
    <s v="Nipoã"/>
    <n v="2.3587087998257599"/>
    <n v="4578"/>
    <n v="4107"/>
    <n v="471"/>
    <n v="33.161999999999999"/>
    <n v="89.71"/>
    <n v="1.0762800000000003E-2"/>
    <n v="8.4880000000000003E-4"/>
    <n v="9.9140000000000027E-3"/>
    <n v="0"/>
    <n v="8.9999999999999993E-3"/>
    <n v="0"/>
    <n v="0"/>
    <n v="1.4074000000000001E-3"/>
    <n v="1.05401296875E-2"/>
    <n v="0"/>
    <n v="4.17"/>
    <n v="95.83"/>
    <n v="2.96"/>
    <n v="228"/>
    <n v="59"/>
    <n v="0"/>
    <n v="0"/>
    <n v="7026.3695937090433"/>
    <n v="551.0878112712976"/>
    <n v="88.41"/>
    <n v="88.85"/>
    <n v="81.91"/>
    <n v="9.7100000000000009"/>
    <s v=""/>
    <n v="99.5"/>
    <n v="3.36"/>
    <n v="1.1000000000000001"/>
    <n v="0.4"/>
    <n v="12.4"/>
    <s v=""/>
    <s v=""/>
    <n v="0"/>
    <m/>
    <s v=""/>
    <n v="7.6"/>
    <n v="94"/>
    <n v="94"/>
    <n v="74.099999999999994"/>
    <n v="7.9"/>
    <n v="0"/>
    <n v="0"/>
    <n v="1"/>
    <n v="85.387943667083078"/>
    <n v="1"/>
    <n v="23"/>
    <n v="214.32"/>
    <n v="214.32"/>
  </r>
  <r>
    <x v="2"/>
    <x v="6"/>
    <n v="353280116"/>
    <s v="Nova Aliança"/>
    <n v="1.62032043846818"/>
    <n v="6122"/>
    <n v="5198"/>
    <n v="924"/>
    <n v="28.103999999999999"/>
    <n v="84.91"/>
    <n v="8.2698399999999991E-2"/>
    <n v="6.7171700000000001E-2"/>
    <n v="1.5526699999999996E-2"/>
    <n v="0"/>
    <n v="0"/>
    <n v="3.0000000000000001E-3"/>
    <n v="0.08"/>
    <n v="7.1759999999999999E-4"/>
    <n v="1.4710986496913579E-2"/>
    <n v="0"/>
    <n v="33.33"/>
    <n v="66.67"/>
    <n v="3.75"/>
    <n v="289"/>
    <n v="72"/>
    <n v="1"/>
    <n v="0"/>
    <n v="8345.0375694217582"/>
    <n v="772.68866383534805"/>
    <m/>
    <n v="82.85"/>
    <m/>
    <m/>
    <s v=""/>
    <m/>
    <n v="12.53"/>
    <n v="5.0999999999999996"/>
    <n v="13.2"/>
    <n v="10.4"/>
    <s v=""/>
    <s v=""/>
    <n v="0"/>
    <m/>
    <s v=""/>
    <n v="10"/>
    <n v="100"/>
    <n v="100"/>
    <n v="75.099999999999994"/>
    <n v="8.1"/>
    <n v="0"/>
    <n v="0"/>
    <n v="0"/>
    <n v="0"/>
    <n v="6"/>
    <n v="12"/>
    <n v="289"/>
    <n v="289"/>
  </r>
  <r>
    <x v="14"/>
    <x v="6"/>
    <n v="353282714"/>
    <s v="Nova Campina"/>
    <n v="1.3654867381311899"/>
    <n v="8949"/>
    <n v="6509"/>
    <n v="2440"/>
    <n v="23.224"/>
    <n v="72.73"/>
    <n v="0.96163220000000016"/>
    <n v="0.96155930000000012"/>
    <n v="7.290000000000001E-5"/>
    <n v="0"/>
    <n v="1.4E-2"/>
    <n v="0.94699999999999995"/>
    <n v="0"/>
    <n v="6.0800000000000001E-5"/>
    <n v="1.2962067187500001E-2"/>
    <n v="2"/>
    <n v="87.5"/>
    <n v="12.5"/>
    <n v="4.3600000000000003"/>
    <n v="336"/>
    <n v="109"/>
    <n v="0"/>
    <n v="0"/>
    <n v="15258.786456587328"/>
    <n v="1797.2242708682534"/>
    <n v="55.62"/>
    <n v="100"/>
    <n v="54.61"/>
    <n v="42.09"/>
    <s v=""/>
    <n v="82.2"/>
    <n v="49.57"/>
    <n v="22.2"/>
    <n v="67.2"/>
    <n v="0"/>
    <s v=""/>
    <s v=""/>
    <n v="0"/>
    <m/>
    <s v=""/>
    <n v="8.1"/>
    <n v="98"/>
    <n v="98"/>
    <n v="67.599999999999994"/>
    <n v="7.7"/>
    <n v="0"/>
    <n v="0"/>
    <n v="2"/>
    <n v="108.00746360504081"/>
    <n v="14"/>
    <n v="2"/>
    <n v="329.28"/>
    <n v="329.28"/>
  </r>
  <r>
    <x v="16"/>
    <x v="6"/>
    <n v="353284318"/>
    <s v="Nova Canaã Paulista"/>
    <n v="-1.4262958091628299"/>
    <n v="2039"/>
    <n v="921"/>
    <n v="1118"/>
    <n v="16.431999999999999"/>
    <n v="45.17"/>
    <n v="1.2465800000000001E-2"/>
    <n v="2.8503000000000001E-3"/>
    <n v="9.6155000000000008E-3"/>
    <n v="0"/>
    <n v="0"/>
    <n v="0"/>
    <n v="0.01"/>
    <n v="6.3067999999999996E-3"/>
    <n v="3.2130179687500002E-3"/>
    <n v="1"/>
    <n v="41.67"/>
    <n v="58.33"/>
    <n v="0.6"/>
    <n v="46"/>
    <n v="19"/>
    <n v="0"/>
    <n v="0"/>
    <n v="14383.756743501717"/>
    <n v="1082.6483570377634"/>
    <n v="60.51"/>
    <n v="41.62"/>
    <n v="46.82"/>
    <n v="9.06"/>
    <s v=""/>
    <n v="100"/>
    <n v="4.3"/>
    <n v="1.3"/>
    <n v="1.3"/>
    <n v="13.7"/>
    <s v=""/>
    <s v=""/>
    <n v="0"/>
    <m/>
    <s v=""/>
    <n v="9.5"/>
    <n v="74"/>
    <n v="74"/>
    <n v="58.7"/>
    <n v="7"/>
    <n v="0"/>
    <n v="0"/>
    <n v="0"/>
    <n v="0"/>
    <n v="5"/>
    <n v="7"/>
    <n v="34.04"/>
    <n v="34.04"/>
  </r>
  <r>
    <x v="12"/>
    <x v="6"/>
    <n v="353286819"/>
    <s v="Nova Castilho"/>
    <n v="1.06993135069515"/>
    <n v="1149"/>
    <n v="830"/>
    <n v="319"/>
    <n v="6.2510000000000003"/>
    <n v="72.239999999999995"/>
    <n v="2.5116000000000001E-3"/>
    <n v="2.3148000000000001E-3"/>
    <n v="1.9680000000000001E-4"/>
    <n v="0"/>
    <n v="0"/>
    <n v="0"/>
    <n v="0"/>
    <n v="1.9680000000000001E-4"/>
    <n v="2.568908052884615E-3"/>
    <n v="2"/>
    <n v="33.33"/>
    <n v="66.67"/>
    <n v="0.56000000000000005"/>
    <n v="43"/>
    <n v="9"/>
    <n v="0"/>
    <n v="0"/>
    <n v="37327.206266318535"/>
    <n v="3019.1122715404695"/>
    <m/>
    <m/>
    <m/>
    <m/>
    <s v=""/>
    <m/>
    <n v="0.57999999999999996"/>
    <n v="0.2"/>
    <n v="0.7"/>
    <n v="0.2"/>
    <s v=""/>
    <s v=""/>
    <n v="0"/>
    <m/>
    <s v=""/>
    <n v="8.5"/>
    <n v="100"/>
    <n v="100"/>
    <n v="79.099999999999994"/>
    <n v="10"/>
    <n v="0"/>
    <n v="0"/>
    <n v="0"/>
    <n v="0"/>
    <n v="2"/>
    <n v="4"/>
    <n v="43"/>
    <n v="43"/>
  </r>
  <r>
    <x v="7"/>
    <x v="6"/>
    <n v="353290013"/>
    <s v="Nova Europa"/>
    <n v="2.1281664950731498"/>
    <n v="9890"/>
    <n v="9276"/>
    <n v="614"/>
    <n v="61.473999999999997"/>
    <n v="93.79"/>
    <n v="1.9877547"/>
    <n v="1.9724885000000001"/>
    <n v="1.5266199999999999E-2"/>
    <n v="0"/>
    <n v="0"/>
    <n v="0.01"/>
    <n v="1.42"/>
    <n v="0.55903940000000008"/>
    <n v="2.5564619791666666E-2"/>
    <n v="15"/>
    <n v="37.5"/>
    <n v="62.5"/>
    <n v="6.67"/>
    <n v="515"/>
    <n v="360"/>
    <n v="0"/>
    <n v="0"/>
    <n v="4209.0515672396359"/>
    <n v="414.52780586450962"/>
    <n v="99.26"/>
    <n v="100"/>
    <n v="99.26"/>
    <n v="36.67"/>
    <s v=""/>
    <n v="96.54"/>
    <n v="292.32"/>
    <n v="150.6"/>
    <n v="358.6"/>
    <n v="11.7"/>
    <s v=""/>
    <s v=""/>
    <n v="0"/>
    <m/>
    <s v=""/>
    <n v="8.1"/>
    <n v="100"/>
    <n v="100"/>
    <n v="30.1"/>
    <n v="5.4"/>
    <n v="0"/>
    <n v="0"/>
    <n v="5"/>
    <n v="0"/>
    <n v="6"/>
    <n v="10"/>
    <n v="515"/>
    <n v="515"/>
  </r>
  <r>
    <x v="10"/>
    <x v="6"/>
    <n v="353300715"/>
    <s v="Nova Granada"/>
    <n v="1.07884033646901"/>
    <n v="19892"/>
    <n v="18549"/>
    <n v="1343"/>
    <n v="37.401000000000003"/>
    <n v="93.25"/>
    <n v="0.16303490000000001"/>
    <n v="0.1299207"/>
    <n v="3.3114200000000003E-2"/>
    <n v="0"/>
    <n v="6.0000000000000001E-3"/>
    <n v="0"/>
    <n v="0.15"/>
    <n v="2.2228999999999999E-3"/>
    <n v="5.7432509328703703E-2"/>
    <n v="30"/>
    <n v="34.21"/>
    <n v="65.790000000000006"/>
    <n v="13.32"/>
    <n v="1028"/>
    <n v="190"/>
    <n v="1"/>
    <n v="0"/>
    <n v="6468.2726724311278"/>
    <n v="697.55881761512171"/>
    <n v="94.85"/>
    <n v="92.68"/>
    <n v="92.65"/>
    <n v="17.149999999999999"/>
    <s v=""/>
    <n v="100"/>
    <n v="12.45"/>
    <n v="4"/>
    <n v="14.9"/>
    <n v="7.5"/>
    <s v=""/>
    <s v=""/>
    <n v="0"/>
    <m/>
    <s v=""/>
    <n v="10"/>
    <n v="97"/>
    <n v="97"/>
    <n v="81.5"/>
    <n v="9.6999999999999993"/>
    <n v="0"/>
    <n v="0"/>
    <n v="10"/>
    <n v="10.447044835983357"/>
    <n v="13"/>
    <n v="25"/>
    <n v="997.16"/>
    <n v="997.16"/>
  </r>
  <r>
    <x v="0"/>
    <x v="6"/>
    <n v="353310620"/>
    <s v="Nova Guataporanga"/>
    <n v="0.23186744779306601"/>
    <n v="2184"/>
    <n v="1925"/>
    <n v="259"/>
    <n v="64.009"/>
    <n v="88.14"/>
    <n v="4.1714999999999999E-3"/>
    <n v="0"/>
    <n v="4.1714999999999999E-3"/>
    <n v="0"/>
    <n v="4.0000000000000001E-3"/>
    <n v="0"/>
    <n v="0"/>
    <n v="1.505E-4"/>
    <n v="5.1284187499999996E-3"/>
    <n v="0"/>
    <n v="0"/>
    <n v="100"/>
    <n v="1.39"/>
    <n v="107"/>
    <n v="11"/>
    <n v="0"/>
    <n v="0"/>
    <n v="3898.6813186813188"/>
    <n v="433.1868131868132"/>
    <n v="90.17"/>
    <n v="87.76"/>
    <n v="88.9"/>
    <n v="14.06"/>
    <s v=""/>
    <n v="100"/>
    <n v="3.79"/>
    <n v="1.5"/>
    <n v="0"/>
    <n v="13.9"/>
    <s v=""/>
    <s v=""/>
    <n v="0"/>
    <m/>
    <s v=""/>
    <n v="8.6999999999999993"/>
    <n v="100"/>
    <n v="100"/>
    <n v="89.7"/>
    <n v="10"/>
    <n v="0"/>
    <n v="0"/>
    <n v="0"/>
    <n v="77.996750947843339"/>
    <n v="0"/>
    <n v="5"/>
    <n v="107"/>
    <n v="107"/>
  </r>
  <r>
    <x v="0"/>
    <x v="6"/>
    <n v="353320520"/>
    <s v="Nova Independência"/>
    <n v="3.1843404588926898"/>
    <n v="3352"/>
    <n v="2749"/>
    <n v="603"/>
    <n v="12.635999999999999"/>
    <n v="82.01"/>
    <n v="0.52742099999999992"/>
    <n v="0.50972209999999996"/>
    <n v="1.76989E-2"/>
    <n v="0"/>
    <n v="0.01"/>
    <n v="0.51"/>
    <n v="0"/>
    <n v="6.2500000000000003E-3"/>
    <n v="6.9597645833333341E-3"/>
    <n v="2"/>
    <n v="50"/>
    <n v="50"/>
    <n v="1.96"/>
    <n v="151"/>
    <n v="68"/>
    <n v="0"/>
    <n v="0"/>
    <n v="18251.742243436755"/>
    <n v="2257.9474940334139"/>
    <n v="79.73"/>
    <n v="79.73"/>
    <n v="79.73"/>
    <n v="0"/>
    <s v=""/>
    <n v="100"/>
    <n v="65.11"/>
    <n v="27.2"/>
    <n v="89.4"/>
    <n v="7.4"/>
    <s v=""/>
    <s v=""/>
    <n v="0"/>
    <m/>
    <s v=""/>
    <n v="9"/>
    <n v="100"/>
    <n v="100"/>
    <n v="55"/>
    <n v="7.1"/>
    <n v="0"/>
    <n v="0"/>
    <n v="2"/>
    <n v="143.68302088761982"/>
    <n v="6"/>
    <n v="6"/>
    <n v="151"/>
    <n v="151"/>
  </r>
  <r>
    <x v="12"/>
    <x v="6"/>
    <n v="353330419"/>
    <s v="Nova Luzitânia"/>
    <n v="2.1182493614897"/>
    <n v="3707"/>
    <n v="3392"/>
    <n v="315"/>
    <n v="50.107999999999997"/>
    <n v="91.5"/>
    <n v="9.0983999999999995E-3"/>
    <n v="0"/>
    <n v="9.0983999999999995E-3"/>
    <n v="0"/>
    <n v="8.9999999999999993E-3"/>
    <n v="0"/>
    <n v="0"/>
    <n v="4.8730000000000014E-4"/>
    <n v="8.5647145833333323E-3"/>
    <n v="0"/>
    <n v="0"/>
    <n v="100"/>
    <n v="2.38"/>
    <n v="183"/>
    <n v="25"/>
    <n v="0"/>
    <n v="0"/>
    <n v="4849.0747234960882"/>
    <n v="425.35743188562168"/>
    <n v="88.72"/>
    <n v="100"/>
    <n v="85.21"/>
    <n v="8.34"/>
    <s v=""/>
    <n v="98.91"/>
    <n v="5.05"/>
    <n v="1.6"/>
    <n v="0"/>
    <n v="18.2"/>
    <s v=""/>
    <s v=""/>
    <n v="0"/>
    <m/>
    <s v=""/>
    <n v="8"/>
    <n v="99"/>
    <n v="99"/>
    <n v="86.3"/>
    <n v="9.6999999999999993"/>
    <n v="0"/>
    <n v="0"/>
    <n v="0"/>
    <n v="105.08231082812402"/>
    <n v="0"/>
    <n v="15"/>
    <n v="181.17"/>
    <n v="181.17"/>
  </r>
  <r>
    <x v="6"/>
    <x v="6"/>
    <n v="35334035"/>
    <s v="Nova Odessa"/>
    <n v="1.6756807838089101"/>
    <n v="54139"/>
    <n v="53257"/>
    <n v="882"/>
    <n v="738.59500000000003"/>
    <n v="98.37"/>
    <n v="0.29874210000000001"/>
    <n v="0.19085890000000003"/>
    <n v="0.1078832"/>
    <n v="0"/>
    <n v="0.16800000000000001"/>
    <n v="0.121"/>
    <n v="0"/>
    <n v="6.8770000000000003E-3"/>
    <n v="0.16479811342592593"/>
    <n v="15"/>
    <n v="9.7100000000000009"/>
    <n v="90.29"/>
    <n v="44.08"/>
    <n v="2975"/>
    <n v="674"/>
    <n v="3"/>
    <n v="0"/>
    <n v="530.07554627902255"/>
    <n v="69.900072036794157"/>
    <n v="100"/>
    <n v="100"/>
    <n v="100"/>
    <n v="29.44"/>
    <s v=""/>
    <n v="100"/>
    <n v="85.35"/>
    <n v="32.799999999999997"/>
    <n v="83"/>
    <n v="89.9"/>
    <s v=""/>
    <s v=""/>
    <n v="0"/>
    <m/>
    <s v=""/>
    <n v="9.8000000000000007"/>
    <n v="98"/>
    <n v="92.12"/>
    <n v="77.3"/>
    <n v="8.4"/>
    <n v="0"/>
    <n v="0"/>
    <n v="27"/>
    <n v="101.94291458045926"/>
    <n v="10"/>
    <n v="93"/>
    <n v="2915.5"/>
    <n v="2740.57"/>
  </r>
  <r>
    <x v="10"/>
    <x v="6"/>
    <n v="353325415"/>
    <s v="Novais"/>
    <n v="2.9420239077657202"/>
    <n v="4986"/>
    <n v="4602"/>
    <n v="384"/>
    <n v="42.640999999999998"/>
    <n v="92.3"/>
    <n v="0.12545699999999999"/>
    <n v="0.11727989999999999"/>
    <n v="8.1770999999999996E-3"/>
    <n v="0"/>
    <n v="5.0000000000000001E-3"/>
    <n v="3.0000000000000001E-3"/>
    <n v="0.12"/>
    <n v="1.1569999999999999E-4"/>
    <n v="1.1820974999999999E-2"/>
    <n v="0"/>
    <n v="66.67"/>
    <n v="33.33"/>
    <n v="3.32"/>
    <n v="256"/>
    <n v="23"/>
    <n v="1"/>
    <n v="0"/>
    <n v="5629.1696750902529"/>
    <n v="632.49097472924166"/>
    <n v="91.04"/>
    <n v="93.23"/>
    <n v="91.04"/>
    <n v="18.03"/>
    <s v=""/>
    <n v="100"/>
    <n v="43.26"/>
    <n v="14.1"/>
    <n v="61.7"/>
    <n v="8.1999999999999993"/>
    <s v=""/>
    <s v=""/>
    <n v="0"/>
    <m/>
    <s v=""/>
    <n v="9.6"/>
    <n v="100"/>
    <n v="100"/>
    <n v="91"/>
    <n v="10"/>
    <n v="0"/>
    <n v="0"/>
    <n v="1"/>
    <n v="42.297695410065586"/>
    <n v="8"/>
    <n v="4"/>
    <n v="256"/>
    <n v="256"/>
  </r>
  <r>
    <x v="2"/>
    <x v="6"/>
    <n v="353350216"/>
    <s v="Novo Horizonte"/>
    <n v="0.97032097020155506"/>
    <n v="37578"/>
    <n v="35130"/>
    <n v="2448"/>
    <n v="40.280999999999999"/>
    <n v="93.49"/>
    <n v="0.53524469999999991"/>
    <n v="0.40544269999999993"/>
    <n v="0.12980199999999997"/>
    <n v="0"/>
    <n v="2.9000000000000001E-2"/>
    <n v="0.252"/>
    <n v="0.22"/>
    <n v="3.1254200000000024E-2"/>
    <n v="0.10790100817361109"/>
    <n v="13"/>
    <n v="20.56"/>
    <n v="79.44"/>
    <n v="29.17"/>
    <n v="1969"/>
    <n v="276"/>
    <n v="5"/>
    <n v="0"/>
    <n v="5798.9717387833307"/>
    <n v="528.70509340571596"/>
    <n v="94.33"/>
    <n v="93.04"/>
    <n v="94"/>
    <n v="12.04"/>
    <s v=""/>
    <n v="100"/>
    <n v="18.98"/>
    <n v="7.7"/>
    <n v="18.5"/>
    <n v="20.6"/>
    <s v=""/>
    <s v=""/>
    <n v="0"/>
    <m/>
    <s v=""/>
    <n v="9.6"/>
    <n v="100"/>
    <n v="100"/>
    <n v="86"/>
    <n v="9.8000000000000007"/>
    <n v="1"/>
    <n v="0"/>
    <n v="7"/>
    <n v="26.876486597177518"/>
    <n v="22"/>
    <n v="85"/>
    <n v="1969"/>
    <n v="1969"/>
  </r>
  <r>
    <x v="11"/>
    <x v="6"/>
    <n v="35336018"/>
    <s v="Nuporanga"/>
    <n v="0.72140881571787197"/>
    <n v="7007"/>
    <n v="6520"/>
    <n v="487"/>
    <n v="20.193999999999999"/>
    <n v="93.05"/>
    <n v="4.6289299999999999E-2"/>
    <n v="3.3444399999999999E-2"/>
    <n v="1.2844899999999999E-2"/>
    <n v="0.01"/>
    <n v="8.9999999999999993E-3"/>
    <n v="1E-3"/>
    <n v="0.03"/>
    <n v="8.6919999999999999E-4"/>
    <n v="1.6557686979166666E-2"/>
    <n v="1"/>
    <n v="46.15"/>
    <n v="53.85"/>
    <n v="4.58"/>
    <n v="353"/>
    <n v="155"/>
    <n v="0"/>
    <n v="0"/>
    <n v="23853.403739118025"/>
    <n v="2880.411017553874"/>
    <n v="90.74"/>
    <m/>
    <n v="90.74"/>
    <n v="35.42"/>
    <s v=""/>
    <n v="100"/>
    <n v="9.1"/>
    <n v="2.9"/>
    <n v="13"/>
    <n v="2.7"/>
    <s v=""/>
    <s v=""/>
    <n v="0"/>
    <m/>
    <s v=""/>
    <n v="10"/>
    <n v="100"/>
    <n v="100"/>
    <n v="56.1"/>
    <n v="7.1"/>
    <n v="0"/>
    <n v="0"/>
    <n v="0"/>
    <n v="54.355418189292045"/>
    <n v="6"/>
    <n v="7"/>
    <n v="353"/>
    <n v="353"/>
  </r>
  <r>
    <x v="9"/>
    <x v="6"/>
    <n v="353360112"/>
    <s v="Nuporanga"/>
    <m/>
    <m/>
    <m/>
    <m/>
    <m/>
    <m/>
    <n v="0.10743069999999999"/>
    <n v="0.10277789999999999"/>
    <n v="4.6528000000000003E-3"/>
    <n v="0"/>
    <n v="0"/>
    <n v="5.0000000000000001E-3"/>
    <n v="0.1"/>
    <n v="0"/>
    <n v="0"/>
    <n v="3"/>
    <n v="75"/>
    <n v="25"/>
    <m/>
    <s v=""/>
    <m/>
    <m/>
    <m/>
    <s v=""/>
    <s v=""/>
    <m/>
    <m/>
    <m/>
    <m/>
    <s v=""/>
    <m/>
    <m/>
    <m/>
    <m/>
    <m/>
    <s v=""/>
    <s v=""/>
    <m/>
    <m/>
    <s v=""/>
    <m/>
    <m/>
    <m/>
    <m/>
    <m/>
    <m/>
    <m/>
    <n v="0"/>
    <m/>
    <n v="3"/>
    <n v="1"/>
    <m/>
    <m/>
  </r>
  <r>
    <x v="5"/>
    <x v="6"/>
    <n v="353370017"/>
    <s v="Ocauçu"/>
    <n v="-6.4781826388626798E-2"/>
    <n v="4153"/>
    <n v="3440"/>
    <n v="713"/>
    <n v="13.83"/>
    <n v="82.83"/>
    <n v="3.85975E-2"/>
    <n v="3.8435499999999997E-2"/>
    <n v="1.6200000000000001E-4"/>
    <n v="0"/>
    <n v="0"/>
    <n v="1E-3"/>
    <n v="0.04"/>
    <n v="6.538999999999999E-4"/>
    <n v="8.3622385416666657E-3"/>
    <n v="6"/>
    <n v="62.5"/>
    <n v="37.5"/>
    <n v="2.4"/>
    <n v="185"/>
    <n v="46"/>
    <n v="0"/>
    <n v="0"/>
    <n v="19971.028172405491"/>
    <n v="2202.1285817481344"/>
    <n v="77.319999999999993"/>
    <n v="79.86"/>
    <n v="77.319999999999993"/>
    <n v="50"/>
    <s v=""/>
    <n v="96.82"/>
    <n v="2.86"/>
    <n v="1.5"/>
    <n v="3.6"/>
    <n v="0.1"/>
    <s v=""/>
    <s v=""/>
    <n v="0"/>
    <m/>
    <s v=""/>
    <n v="8.6"/>
    <n v="93.1"/>
    <n v="93.1"/>
    <n v="75.099999999999994"/>
    <n v="7.8"/>
    <n v="0"/>
    <n v="0"/>
    <n v="1"/>
    <n v="0"/>
    <n v="10"/>
    <n v="6"/>
    <n v="172.23500000000001"/>
    <n v="172.23500000000001"/>
  </r>
  <r>
    <x v="1"/>
    <x v="6"/>
    <n v="353370021"/>
    <s v="Ocauçu"/>
    <m/>
    <m/>
    <m/>
    <m/>
    <m/>
    <m/>
    <n v="0"/>
    <n v="0"/>
    <n v="0"/>
    <n v="0"/>
    <n v="0"/>
    <n v="0"/>
    <n v="0"/>
    <n v="0"/>
    <n v="0"/>
    <n v="1"/>
    <n v="0"/>
    <n v="0"/>
    <m/>
    <s v=""/>
    <m/>
    <m/>
    <m/>
    <s v=""/>
    <s v=""/>
    <m/>
    <m/>
    <m/>
    <m/>
    <s v=""/>
    <m/>
    <m/>
    <m/>
    <m/>
    <m/>
    <s v=""/>
    <s v=""/>
    <m/>
    <m/>
    <s v=""/>
    <m/>
    <m/>
    <m/>
    <m/>
    <m/>
    <m/>
    <m/>
    <n v="0"/>
    <m/>
    <n v="0"/>
    <n v="0"/>
    <m/>
    <m/>
  </r>
  <r>
    <x v="14"/>
    <x v="6"/>
    <n v="353380914"/>
    <s v="Óleo"/>
    <m/>
    <m/>
    <m/>
    <m/>
    <m/>
    <m/>
    <n v="2.7177E-2"/>
    <n v="2.7177E-2"/>
    <n v="0"/>
    <n v="0"/>
    <n v="0"/>
    <n v="0"/>
    <n v="0.03"/>
    <n v="0"/>
    <n v="0"/>
    <n v="4"/>
    <n v="100"/>
    <n v="0"/>
    <m/>
    <s v=""/>
    <m/>
    <m/>
    <m/>
    <s v=""/>
    <s v=""/>
    <m/>
    <m/>
    <m/>
    <m/>
    <s v=""/>
    <m/>
    <m/>
    <m/>
    <m/>
    <m/>
    <s v=""/>
    <s v=""/>
    <m/>
    <m/>
    <s v=""/>
    <m/>
    <m/>
    <m/>
    <m/>
    <m/>
    <m/>
    <m/>
    <n v="0"/>
    <m/>
    <n v="3"/>
    <n v="0"/>
    <m/>
    <m/>
  </r>
  <r>
    <x v="5"/>
    <x v="6"/>
    <n v="353380917"/>
    <s v="Óleo"/>
    <n v="-0.96897687504309304"/>
    <n v="2601"/>
    <n v="1780"/>
    <n v="821"/>
    <n v="13.138"/>
    <n v="68.44"/>
    <n v="2.3045700000000002E-2"/>
    <n v="1.6624400000000001E-2"/>
    <n v="6.4212999999999996E-3"/>
    <n v="0"/>
    <n v="7.0000000000000001E-3"/>
    <n v="0"/>
    <n v="0.02"/>
    <n v="0"/>
    <n v="5.0109890625000004E-3"/>
    <n v="0"/>
    <n v="66.67"/>
    <n v="33.33"/>
    <n v="1.22"/>
    <n v="94"/>
    <n v="88"/>
    <n v="0"/>
    <n v="0"/>
    <n v="22794.186851211074"/>
    <n v="2424.913494809688"/>
    <n v="73.98"/>
    <m/>
    <n v="62.71"/>
    <n v="20.98"/>
    <s v=""/>
    <n v="100"/>
    <n v="5.18"/>
    <n v="2.7"/>
    <n v="5.7"/>
    <n v="3.2"/>
    <s v=""/>
    <s v=""/>
    <n v="0"/>
    <m/>
    <s v=""/>
    <n v="7.5"/>
    <n v="89"/>
    <n v="14.24"/>
    <n v="6.4"/>
    <n v="2"/>
    <n v="0"/>
    <n v="0"/>
    <n v="1"/>
    <n v="139.69298102015165"/>
    <n v="4"/>
    <n v="2"/>
    <n v="83.66"/>
    <n v="13.3856"/>
  </r>
  <r>
    <x v="9"/>
    <x v="6"/>
    <n v="353390812"/>
    <s v="Olímpia"/>
    <m/>
    <m/>
    <m/>
    <m/>
    <m/>
    <m/>
    <n v="9.5915500000000001E-2"/>
    <n v="7.9974500000000004E-2"/>
    <n v="1.5940999999999997E-2"/>
    <n v="0"/>
    <n v="0"/>
    <n v="1E-3"/>
    <n v="0.1"/>
    <n v="5.2099999999999999E-5"/>
    <n v="0"/>
    <n v="1"/>
    <n v="60"/>
    <n v="40"/>
    <m/>
    <s v=""/>
    <m/>
    <m/>
    <m/>
    <s v=""/>
    <s v=""/>
    <m/>
    <m/>
    <m/>
    <m/>
    <s v=""/>
    <m/>
    <m/>
    <m/>
    <m/>
    <m/>
    <s v=""/>
    <s v=""/>
    <m/>
    <m/>
    <s v=""/>
    <m/>
    <m/>
    <m/>
    <m/>
    <m/>
    <m/>
    <m/>
    <n v="0"/>
    <m/>
    <n v="6"/>
    <n v="4"/>
    <m/>
    <m/>
  </r>
  <r>
    <x v="10"/>
    <x v="6"/>
    <n v="353390815"/>
    <s v="Olímpia"/>
    <n v="0.69735522088087998"/>
    <n v="51092"/>
    <n v="48501"/>
    <n v="2591"/>
    <n v="63.585999999999999"/>
    <n v="94.93"/>
    <n v="0.7009114999999998"/>
    <n v="0.59893419999999986"/>
    <n v="0.10197729999999998"/>
    <n v="0"/>
    <n v="3.0000000000000001E-3"/>
    <n v="0.158"/>
    <n v="0.52"/>
    <n v="1.9882999999999998E-2"/>
    <n v="0.14687601738888886"/>
    <n v="16"/>
    <n v="43.94"/>
    <n v="56.06"/>
    <n v="40.049999999999997"/>
    <n v="2707"/>
    <n v="1992"/>
    <n v="9"/>
    <n v="1"/>
    <n v="4061.4358412275897"/>
    <n v="432.06764268378612"/>
    <n v="94.44"/>
    <n v="100"/>
    <n v="94.44"/>
    <n v="25.19"/>
    <s v=""/>
    <n v="100"/>
    <n v="37.06"/>
    <n v="12.1"/>
    <n v="46.8"/>
    <n v="16.8"/>
    <s v=""/>
    <s v=""/>
    <n v="0"/>
    <m/>
    <s v=""/>
    <n v="10"/>
    <n v="100"/>
    <n v="28.74"/>
    <n v="26.4"/>
    <n v="4"/>
    <n v="0"/>
    <n v="1"/>
    <n v="18"/>
    <n v="2.0425390430193877"/>
    <n v="58"/>
    <n v="74"/>
    <n v="2707"/>
    <n v="777.99180000000001"/>
  </r>
  <r>
    <x v="10"/>
    <x v="6"/>
    <n v="353400515"/>
    <s v="Onda Verde"/>
    <n v="1.0583378134272301"/>
    <n v="4023"/>
    <n v="3277"/>
    <n v="746"/>
    <n v="16.526"/>
    <n v="81.459999999999994"/>
    <n v="9.7716500000000012E-2"/>
    <n v="8.7877400000000008E-2"/>
    <n v="9.8391000000000017E-3"/>
    <n v="0"/>
    <n v="0"/>
    <n v="5.3999999999999999E-2"/>
    <n v="0.04"/>
    <n v="8.809E-4"/>
    <n v="8.8306945312500006E-3"/>
    <n v="15"/>
    <n v="55"/>
    <n v="45"/>
    <n v="2.29"/>
    <n v="176"/>
    <n v="22"/>
    <n v="0"/>
    <n v="0"/>
    <n v="14737.181208053691"/>
    <n v="1567.7852348993283"/>
    <n v="84.29"/>
    <n v="97.6"/>
    <n v="83.69"/>
    <n v="17.79"/>
    <s v=""/>
    <n v="100"/>
    <n v="16.29"/>
    <n v="5.2"/>
    <n v="22"/>
    <n v="4.9000000000000004"/>
    <s v=""/>
    <s v=""/>
    <n v="0"/>
    <m/>
    <s v=""/>
    <n v="10"/>
    <n v="95"/>
    <n v="95"/>
    <n v="87.5"/>
    <n v="9.6"/>
    <n v="0"/>
    <n v="0"/>
    <n v="7"/>
    <n v="0"/>
    <n v="11"/>
    <n v="9"/>
    <n v="167.2"/>
    <n v="167.2"/>
  </r>
  <r>
    <x v="0"/>
    <x v="6"/>
    <n v="353410420"/>
    <s v="Oriente"/>
    <m/>
    <m/>
    <m/>
    <m/>
    <m/>
    <m/>
    <n v="4.4499999999999998E-2"/>
    <n v="4.4499999999999998E-2"/>
    <n v="0"/>
    <n v="0"/>
    <n v="0"/>
    <n v="0"/>
    <n v="0.04"/>
    <n v="0"/>
    <n v="0"/>
    <n v="0"/>
    <n v="100"/>
    <n v="0"/>
    <m/>
    <s v=""/>
    <m/>
    <m/>
    <m/>
    <s v=""/>
    <s v=""/>
    <m/>
    <m/>
    <m/>
    <m/>
    <s v=""/>
    <m/>
    <m/>
    <m/>
    <m/>
    <m/>
    <s v=""/>
    <s v=""/>
    <m/>
    <m/>
    <s v=""/>
    <m/>
    <m/>
    <m/>
    <m/>
    <m/>
    <m/>
    <m/>
    <n v="0"/>
    <m/>
    <n v="1"/>
    <n v="0"/>
    <m/>
    <m/>
  </r>
  <r>
    <x v="1"/>
    <x v="6"/>
    <n v="353410421"/>
    <s v="Oriente"/>
    <n v="0.27671552476205002"/>
    <n v="6164"/>
    <n v="5818"/>
    <n v="346"/>
    <n v="28.298999999999999"/>
    <n v="94.39"/>
    <n v="4.8140000000000005E-4"/>
    <n v="0"/>
    <n v="4.8140000000000005E-4"/>
    <n v="0"/>
    <n v="0"/>
    <n v="0"/>
    <n v="0"/>
    <n v="6.3600000000000001E-5"/>
    <n v="1.4841756249999997E-2"/>
    <n v="0"/>
    <n v="0"/>
    <n v="100"/>
    <n v="4.18"/>
    <n v="323"/>
    <n v="42"/>
    <n v="0"/>
    <n v="0"/>
    <n v="8492.8228423101882"/>
    <n v="972.07008436080434"/>
    <n v="92.46"/>
    <n v="100"/>
    <n v="91.07"/>
    <n v="24.43"/>
    <s v=""/>
    <n v="99"/>
    <n v="6.16"/>
    <n v="2.7"/>
    <n v="8.1999999999999993"/>
    <n v="0.3"/>
    <s v=""/>
    <s v=""/>
    <n v="0"/>
    <m/>
    <s v=""/>
    <n v="7.9"/>
    <n v="100"/>
    <n v="100"/>
    <n v="87"/>
    <n v="9.5"/>
    <n v="0"/>
    <n v="0"/>
    <n v="0"/>
    <n v="0"/>
    <n v="0"/>
    <n v="5"/>
    <n v="323"/>
    <n v="323"/>
  </r>
  <r>
    <x v="10"/>
    <x v="6"/>
    <n v="353420315"/>
    <s v="Orindiúva"/>
    <n v="2.7202258431539899"/>
    <n v="6177"/>
    <n v="5726"/>
    <n v="451"/>
    <n v="24.876999999999999"/>
    <n v="92.7"/>
    <n v="0.52385880000000007"/>
    <n v="0.47348730000000006"/>
    <n v="5.0371500000000013E-2"/>
    <n v="0.08"/>
    <n v="0"/>
    <n v="0.318"/>
    <n v="0.2"/>
    <n v="4.0172999999999997E-3"/>
    <n v="1.476849921875E-2"/>
    <n v="6"/>
    <n v="77.27"/>
    <n v="22.73"/>
    <n v="4.0999999999999996"/>
    <n v="317"/>
    <n v="125"/>
    <n v="2"/>
    <n v="0"/>
    <n v="9649.188926663428"/>
    <n v="1021.078193297717"/>
    <n v="91.81"/>
    <n v="96.75"/>
    <n v="88.43"/>
    <n v="13.86"/>
    <s v=""/>
    <n v="99.74"/>
    <n v="87.31"/>
    <n v="27.7"/>
    <n v="118.4"/>
    <n v="25.2"/>
    <s v=""/>
    <s v=""/>
    <n v="0"/>
    <m/>
    <s v=""/>
    <n v="8.5"/>
    <n v="99"/>
    <n v="99"/>
    <n v="60.6"/>
    <n v="7.4"/>
    <n v="0"/>
    <n v="0"/>
    <n v="1"/>
    <n v="0"/>
    <n v="17"/>
    <n v="5"/>
    <n v="313.83"/>
    <n v="313.83"/>
  </r>
  <r>
    <x v="4"/>
    <x v="6"/>
    <n v="35343024"/>
    <s v="Orlândia"/>
    <m/>
    <m/>
    <m/>
    <m/>
    <m/>
    <m/>
    <n v="0"/>
    <n v="0"/>
    <n v="0"/>
    <n v="0"/>
    <n v="0"/>
    <n v="0"/>
    <n v="0"/>
    <n v="0"/>
    <n v="0"/>
    <n v="0"/>
    <n v="0"/>
    <n v="0"/>
    <m/>
    <s v=""/>
    <m/>
    <m/>
    <m/>
    <s v=""/>
    <s v=""/>
    <m/>
    <m/>
    <m/>
    <m/>
    <s v=""/>
    <m/>
    <m/>
    <m/>
    <m/>
    <m/>
    <s v=""/>
    <s v=""/>
    <m/>
    <m/>
    <s v=""/>
    <m/>
    <m/>
    <m/>
    <m/>
    <m/>
    <m/>
    <m/>
    <n v="0"/>
    <m/>
    <n v="0"/>
    <n v="0"/>
    <m/>
    <m/>
  </r>
  <r>
    <x v="11"/>
    <x v="6"/>
    <n v="35343028"/>
    <s v="Orlândia"/>
    <m/>
    <m/>
    <m/>
    <m/>
    <m/>
    <m/>
    <n v="0"/>
    <n v="0"/>
    <n v="0"/>
    <n v="0"/>
    <n v="0"/>
    <n v="0"/>
    <n v="0"/>
    <n v="0"/>
    <n v="0"/>
    <n v="0"/>
    <n v="0"/>
    <n v="0"/>
    <m/>
    <s v=""/>
    <m/>
    <m/>
    <m/>
    <s v=""/>
    <s v=""/>
    <m/>
    <m/>
    <m/>
    <m/>
    <s v=""/>
    <m/>
    <m/>
    <m/>
    <m/>
    <m/>
    <s v=""/>
    <s v=""/>
    <m/>
    <m/>
    <s v=""/>
    <m/>
    <m/>
    <m/>
    <m/>
    <m/>
    <m/>
    <m/>
    <n v="0"/>
    <m/>
    <n v="0"/>
    <n v="0"/>
    <m/>
    <m/>
  </r>
  <r>
    <x v="9"/>
    <x v="6"/>
    <n v="353430212"/>
    <s v="Orlândia"/>
    <n v="0.81774057405103995"/>
    <n v="40837"/>
    <n v="39785"/>
    <n v="1052"/>
    <n v="137.76300000000001"/>
    <n v="97.42"/>
    <n v="6.7891599999999996E-2"/>
    <n v="3.4625199999999995E-2"/>
    <n v="3.3266400000000002E-2"/>
    <n v="0"/>
    <n v="0"/>
    <n v="2.8000000000000001E-2"/>
    <n v="0.03"/>
    <n v="1.1821700000000001E-2"/>
    <n v="0.12430707175925926"/>
    <n v="1"/>
    <n v="23.81"/>
    <n v="76.19"/>
    <n v="33.01"/>
    <n v="2228"/>
    <n v="1292"/>
    <n v="2"/>
    <n v="0"/>
    <n v="2988.572128217058"/>
    <n v="347.50838700198352"/>
    <n v="100"/>
    <n v="97.42"/>
    <n v="100"/>
    <n v="60.61"/>
    <s v=""/>
    <n v="100"/>
    <n v="5.0999999999999996"/>
    <n v="1.8"/>
    <n v="3.9"/>
    <n v="7.4"/>
    <s v=""/>
    <s v=""/>
    <n v="0"/>
    <m/>
    <s v=""/>
    <n v="10"/>
    <n v="100"/>
    <n v="50"/>
    <n v="42"/>
    <n v="5.2"/>
    <n v="0"/>
    <n v="0"/>
    <n v="8"/>
    <n v="0"/>
    <n v="5"/>
    <n v="16"/>
    <n v="2228"/>
    <n v="1114"/>
  </r>
  <r>
    <x v="18"/>
    <x v="6"/>
    <n v="35344016"/>
    <s v="Osasco"/>
    <n v="0.17584759467255101"/>
    <n v="671686"/>
    <n v="671686"/>
    <n v="0"/>
    <n v="10343.178"/>
    <n v="100"/>
    <n v="0.13043449999999995"/>
    <n v="3.1296299999999999E-2"/>
    <n v="9.9138199999999968E-2"/>
    <n v="0"/>
    <n v="0"/>
    <n v="9.1999999999999998E-2"/>
    <n v="0"/>
    <n v="3.8286399999999998E-2"/>
    <n v="2.7442726620370372"/>
    <n v="5"/>
    <n v="1.8"/>
    <n v="98.2"/>
    <n v="762.6"/>
    <n v="37437"/>
    <n v="26731"/>
    <n v="77"/>
    <n v="2"/>
    <n v="44.602984132466659"/>
    <n v="6.1035662497059624"/>
    <n v="100"/>
    <n v="100"/>
    <n v="78.349999999999994"/>
    <n v="45.03"/>
    <s v=""/>
    <n v="100"/>
    <n v="37.270000000000003"/>
    <n v="13.7"/>
    <n v="14.2"/>
    <n v="76.3"/>
    <s v=""/>
    <s v=""/>
    <n v="0.14887908933638599"/>
    <m/>
    <s v=""/>
    <n v="9.1"/>
    <n v="75"/>
    <n v="30.75"/>
    <n v="28.6"/>
    <n v="4.0999999999999996"/>
    <n v="9"/>
    <n v="2"/>
    <n v="277"/>
    <n v="0"/>
    <n v="2"/>
    <n v="109"/>
    <n v="28077.75"/>
    <n v="11511.877500000001"/>
  </r>
  <r>
    <x v="1"/>
    <x v="6"/>
    <n v="353450021"/>
    <s v="Oscar Bressane"/>
    <n v="-3.94867240511299E-2"/>
    <n v="2527"/>
    <n v="2146"/>
    <n v="381"/>
    <n v="11.412000000000001"/>
    <n v="84.92"/>
    <n v="1.43596E-2"/>
    <n v="1.1325E-2"/>
    <n v="3.0345999999999997E-3"/>
    <n v="0"/>
    <n v="6.0000000000000001E-3"/>
    <n v="0"/>
    <n v="0.01"/>
    <n v="2.3054E-3"/>
    <n v="5.43502421875E-3"/>
    <n v="1"/>
    <n v="33.33"/>
    <n v="66.67"/>
    <n v="1.51"/>
    <n v="117"/>
    <n v="14"/>
    <n v="0"/>
    <n v="0"/>
    <n v="20466.576968737634"/>
    <n v="2246.3316185199851"/>
    <n v="82.59"/>
    <m/>
    <n v="78.62"/>
    <n v="14.79"/>
    <s v=""/>
    <n v="99.82"/>
    <n v="1.89"/>
    <n v="0.9"/>
    <n v="2"/>
    <n v="1.7"/>
    <s v=""/>
    <s v=""/>
    <n v="0"/>
    <m/>
    <s v=""/>
    <n v="7.5"/>
    <n v="99"/>
    <n v="99"/>
    <n v="88"/>
    <n v="9.5"/>
    <n v="0"/>
    <n v="0"/>
    <n v="0"/>
    <n v="110.39509224818025"/>
    <n v="4"/>
    <n v="8"/>
    <n v="115.83"/>
    <n v="115.83"/>
  </r>
  <r>
    <x v="0"/>
    <x v="6"/>
    <n v="353460920"/>
    <s v="Osvaldo Cruz"/>
    <m/>
    <m/>
    <m/>
    <m/>
    <m/>
    <m/>
    <n v="5.9580000000000006E-4"/>
    <n v="5.4020000000000001E-4"/>
    <n v="5.5600000000000003E-5"/>
    <n v="0"/>
    <n v="0"/>
    <n v="0"/>
    <n v="0"/>
    <n v="5.5600000000000003E-5"/>
    <n v="0"/>
    <n v="0"/>
    <n v="66.67"/>
    <n v="33.33"/>
    <m/>
    <s v=""/>
    <m/>
    <m/>
    <m/>
    <s v=""/>
    <s v=""/>
    <m/>
    <m/>
    <m/>
    <m/>
    <s v=""/>
    <m/>
    <m/>
    <m/>
    <m/>
    <m/>
    <s v=""/>
    <s v=""/>
    <m/>
    <m/>
    <s v=""/>
    <m/>
    <m/>
    <m/>
    <m/>
    <m/>
    <m/>
    <m/>
    <n v="1"/>
    <m/>
    <n v="2"/>
    <n v="1"/>
    <m/>
    <m/>
  </r>
  <r>
    <x v="1"/>
    <x v="6"/>
    <n v="353460921"/>
    <s v="Osvaldo Cruz"/>
    <n v="0.25971910105766499"/>
    <n v="31088"/>
    <n v="28122"/>
    <n v="2966"/>
    <n v="125.38500000000001"/>
    <n v="90.46"/>
    <n v="2.4362999999999989E-3"/>
    <n v="0"/>
    <n v="2.4362999999999989E-3"/>
    <n v="0"/>
    <n v="0"/>
    <n v="1E-3"/>
    <n v="0"/>
    <n v="4.1660000000000004E-4"/>
    <n v="8.5035682851851854E-2"/>
    <n v="0"/>
    <n v="0"/>
    <n v="100"/>
    <n v="23.26"/>
    <n v="1570"/>
    <n v="408"/>
    <n v="1"/>
    <n v="0"/>
    <n v="1765.0746268656717"/>
    <n v="213.02624806999484"/>
    <n v="89.86"/>
    <n v="89.86"/>
    <n v="89.19"/>
    <n v="22.05"/>
    <s v=""/>
    <n v="100"/>
    <n v="0.4"/>
    <n v="0.2"/>
    <n v="0.1"/>
    <n v="1.2"/>
    <s v=""/>
    <s v=""/>
    <n v="0"/>
    <m/>
    <s v=""/>
    <n v="8.9"/>
    <n v="100"/>
    <n v="100"/>
    <n v="74"/>
    <n v="8"/>
    <n v="0"/>
    <n v="0"/>
    <n v="5"/>
    <n v="0"/>
    <n v="0"/>
    <n v="13"/>
    <n v="1570"/>
    <n v="1570"/>
  </r>
  <r>
    <x v="5"/>
    <x v="6"/>
    <n v="353470817"/>
    <s v="Ourinhos"/>
    <n v="0.82981800816459605"/>
    <n v="106106"/>
    <n v="103366"/>
    <n v="2740"/>
    <n v="358.22399999999999"/>
    <n v="97.42"/>
    <n v="0.8396671"/>
    <n v="0.79192360000000006"/>
    <n v="4.774349999999998E-2"/>
    <n v="0.01"/>
    <n v="0.60799999999999998"/>
    <n v="0.21199999999999999"/>
    <n v="0.01"/>
    <n v="7.2786999999999999E-3"/>
    <n v="0.36011467621759258"/>
    <n v="7"/>
    <n v="14.29"/>
    <n v="85.71"/>
    <n v="95.99"/>
    <n v="5760"/>
    <n v="1780"/>
    <n v="12"/>
    <n v="0"/>
    <n v="829.22209865606089"/>
    <n v="89.163666522157101"/>
    <n v="97.42"/>
    <n v="100"/>
    <n v="95.76"/>
    <n v="59"/>
    <s v=""/>
    <n v="100"/>
    <n v="57.12"/>
    <n v="30.1"/>
    <n v="67.7"/>
    <n v="15.9"/>
    <s v=""/>
    <s v=""/>
    <n v="0"/>
    <m/>
    <s v=""/>
    <n v="7.4"/>
    <n v="98"/>
    <n v="85.26"/>
    <n v="69.099999999999994"/>
    <n v="7.6"/>
    <n v="5"/>
    <n v="0"/>
    <n v="21"/>
    <n v="168.83510730138289"/>
    <n v="6"/>
    <n v="36"/>
    <n v="5644.8"/>
    <n v="4910.9759999999997"/>
  </r>
  <r>
    <x v="0"/>
    <x v="6"/>
    <n v="353480720"/>
    <s v="Ouro Verde"/>
    <m/>
    <m/>
    <m/>
    <m/>
    <m/>
    <m/>
    <n v="0"/>
    <n v="0"/>
    <n v="0"/>
    <n v="0"/>
    <n v="0"/>
    <n v="0"/>
    <n v="0"/>
    <n v="0"/>
    <n v="0"/>
    <n v="0"/>
    <n v="0"/>
    <n v="0"/>
    <m/>
    <s v=""/>
    <m/>
    <m/>
    <m/>
    <s v=""/>
    <s v=""/>
    <m/>
    <m/>
    <m/>
    <m/>
    <s v=""/>
    <m/>
    <m/>
    <m/>
    <m/>
    <m/>
    <s v=""/>
    <s v=""/>
    <m/>
    <m/>
    <s v=""/>
    <m/>
    <m/>
    <m/>
    <m/>
    <m/>
    <m/>
    <m/>
    <n v="0"/>
    <m/>
    <n v="0"/>
    <n v="0"/>
    <m/>
    <m/>
  </r>
  <r>
    <x v="1"/>
    <x v="6"/>
    <n v="353480721"/>
    <s v="Ouro Verde"/>
    <n v="0.72415723610827998"/>
    <n v="7987"/>
    <n v="7425"/>
    <n v="562"/>
    <n v="29.975999999999999"/>
    <n v="92.96"/>
    <n v="1.8728100000000004E-2"/>
    <n v="8.6806000000000001E-3"/>
    <n v="1.0047500000000003E-2"/>
    <n v="0"/>
    <n v="8.0000000000000002E-3"/>
    <n v="1E-3"/>
    <n v="0.01"/>
    <n v="4.6299999999999998E-4"/>
    <n v="1.8039388281249999E-2"/>
    <n v="0"/>
    <n v="16.670000000000002"/>
    <n v="83.33"/>
    <n v="5.33"/>
    <n v="411"/>
    <n v="52"/>
    <n v="1"/>
    <n v="0"/>
    <n v="7896.8323525729311"/>
    <n v="947.6198823087517"/>
    <n v="86.73"/>
    <m/>
    <n v="86.73"/>
    <n v="22.73"/>
    <s v=""/>
    <n v="94.27"/>
    <n v="2.06"/>
    <n v="0.9"/>
    <n v="1.3"/>
    <n v="4.2"/>
    <s v=""/>
    <s v=""/>
    <n v="0"/>
    <m/>
    <s v=""/>
    <n v="9"/>
    <n v="95"/>
    <n v="95"/>
    <n v="87.3"/>
    <n v="9.9"/>
    <n v="0"/>
    <n v="0"/>
    <n v="0"/>
    <n v="44.347401781440333"/>
    <n v="1"/>
    <n v="5"/>
    <n v="390.45"/>
    <n v="390.45"/>
  </r>
  <r>
    <x v="10"/>
    <x v="6"/>
    <n v="353475715"/>
    <s v="Ouroeste"/>
    <n v="2.3786026546155101"/>
    <n v="8979"/>
    <n v="8245"/>
    <n v="734"/>
    <n v="31.225999999999999"/>
    <n v="91.83"/>
    <n v="0.15153300000000003"/>
    <n v="0.14755690000000002"/>
    <n v="3.9760999999999998E-3"/>
    <n v="0"/>
    <n v="0"/>
    <n v="0.125"/>
    <n v="0.02"/>
    <n v="3.5964E-3"/>
    <n v="2.2781874218750001E-2"/>
    <n v="4"/>
    <n v="54.55"/>
    <n v="45.45"/>
    <n v="5.9"/>
    <n v="455"/>
    <n v="66"/>
    <n v="0"/>
    <n v="0"/>
    <n v="7726.8292682926831"/>
    <n v="807.80487804878044"/>
    <n v="97.43"/>
    <n v="98.12"/>
    <n v="97.43"/>
    <n v="12.12"/>
    <s v=""/>
    <n v="100"/>
    <n v="21.65"/>
    <n v="6.9"/>
    <n v="31.4"/>
    <n v="1.7"/>
    <s v=""/>
    <s v=""/>
    <n v="0"/>
    <m/>
    <s v=""/>
    <n v="10"/>
    <n v="96"/>
    <n v="96"/>
    <n v="85.5"/>
    <n v="9.6"/>
    <n v="0"/>
    <n v="0"/>
    <n v="8"/>
    <n v="0"/>
    <n v="6"/>
    <n v="5"/>
    <n v="436.8"/>
    <n v="436.8"/>
  </r>
  <r>
    <x v="0"/>
    <x v="6"/>
    <n v="353490620"/>
    <s v="Pacaembu"/>
    <n v="0.245764529362336"/>
    <n v="13156"/>
    <n v="9693"/>
    <n v="3463"/>
    <n v="38.725999999999999"/>
    <n v="73.680000000000007"/>
    <n v="4.6082199999999997E-2"/>
    <n v="4.1833299999999997E-2"/>
    <n v="4.2488999999999999E-3"/>
    <n v="0"/>
    <n v="0"/>
    <n v="0"/>
    <n v="0.05"/>
    <n v="6.0070000000000002E-4"/>
    <n v="2.5243075E-2"/>
    <n v="0"/>
    <n v="18.18"/>
    <n v="81.819999999999993"/>
    <n v="7.17"/>
    <n v="565"/>
    <n v="51"/>
    <n v="2"/>
    <n v="0"/>
    <n v="6040.6445728184863"/>
    <n v="719.12435390696271"/>
    <n v="73.680000000000007"/>
    <n v="100"/>
    <n v="61.6"/>
    <n v="6.94"/>
    <s v=""/>
    <n v="100"/>
    <n v="4.46"/>
    <n v="1.9"/>
    <n v="5.4"/>
    <n v="2.1"/>
    <s v=""/>
    <s v=""/>
    <n v="0"/>
    <m/>
    <s v=""/>
    <n v="8.6999999999999993"/>
    <n v="100"/>
    <n v="100"/>
    <n v="91"/>
    <n v="10"/>
    <n v="0"/>
    <n v="0"/>
    <n v="8"/>
    <n v="0"/>
    <n v="2"/>
    <n v="9"/>
    <n v="565"/>
    <n v="565"/>
  </r>
  <r>
    <x v="1"/>
    <x v="6"/>
    <n v="353490621"/>
    <s v="Pacaembu"/>
    <m/>
    <m/>
    <m/>
    <m/>
    <m/>
    <m/>
    <n v="2.0520999999999998E-3"/>
    <n v="0"/>
    <n v="2.0520999999999998E-3"/>
    <n v="0"/>
    <n v="0"/>
    <n v="0"/>
    <n v="0"/>
    <n v="5.5600000000000003E-5"/>
    <n v="0"/>
    <n v="0"/>
    <n v="0"/>
    <n v="100"/>
    <m/>
    <s v=""/>
    <m/>
    <m/>
    <m/>
    <s v=""/>
    <s v=""/>
    <m/>
    <m/>
    <m/>
    <m/>
    <s v=""/>
    <m/>
    <m/>
    <m/>
    <m/>
    <m/>
    <s v=""/>
    <s v=""/>
    <m/>
    <m/>
    <s v=""/>
    <m/>
    <m/>
    <m/>
    <m/>
    <m/>
    <m/>
    <m/>
    <n v="2"/>
    <m/>
    <n v="0"/>
    <n v="3"/>
    <m/>
    <m/>
  </r>
  <r>
    <x v="10"/>
    <x v="6"/>
    <n v="353500215"/>
    <s v="Palestina"/>
    <n v="1.6177670238137101"/>
    <n v="11540"/>
    <n v="9737"/>
    <n v="1803"/>
    <n v="16.596"/>
    <n v="84.38"/>
    <n v="0.58450550000000001"/>
    <n v="0.51094060000000008"/>
    <n v="7.3564899999999975E-2"/>
    <n v="0"/>
    <n v="2.9000000000000001E-2"/>
    <n v="1.4999999999999999E-2"/>
    <n v="0.54"/>
    <n v="1.905E-3"/>
    <n v="2.4892140625000003E-2"/>
    <n v="27"/>
    <n v="45.45"/>
    <n v="54.55"/>
    <n v="7.02"/>
    <n v="542"/>
    <n v="196"/>
    <n v="0"/>
    <n v="0"/>
    <n v="14510.932409012132"/>
    <n v="1557.670710571924"/>
    <n v="82.83"/>
    <n v="99.09"/>
    <n v="68.510000000000005"/>
    <n v="22.61"/>
    <s v=""/>
    <n v="99.62"/>
    <n v="34.380000000000003"/>
    <n v="11"/>
    <n v="45.2"/>
    <n v="12.9"/>
    <s v=""/>
    <s v=""/>
    <n v="0"/>
    <m/>
    <s v=""/>
    <n v="9.1999999999999993"/>
    <n v="90"/>
    <n v="90"/>
    <n v="63.8"/>
    <n v="7.5"/>
    <n v="0"/>
    <n v="0"/>
    <n v="1"/>
    <n v="116.5026360604533"/>
    <n v="35"/>
    <n v="42"/>
    <n v="487.8"/>
    <n v="487.8"/>
  </r>
  <r>
    <x v="10"/>
    <x v="6"/>
    <n v="353510115"/>
    <s v="Palmares Paulista"/>
    <n v="2.27823569424719"/>
    <n v="11785"/>
    <n v="11445"/>
    <n v="340"/>
    <n v="143.31800000000001"/>
    <n v="97.11"/>
    <n v="2.6867200000000001E-2"/>
    <n v="1.7237599999999999E-2"/>
    <n v="9.6296000000000003E-3"/>
    <n v="0"/>
    <n v="0"/>
    <n v="2.5999999999999999E-2"/>
    <n v="0"/>
    <n v="2.7779999999999998E-4"/>
    <n v="3.2537102835648146E-2"/>
    <n v="5"/>
    <n v="28.57"/>
    <n v="71.430000000000007"/>
    <n v="8.25"/>
    <n v="636"/>
    <n v="255"/>
    <n v="1"/>
    <n v="0"/>
    <n v="1659.08527789563"/>
    <n v="187.31607976240986"/>
    <n v="90.7"/>
    <n v="99.74"/>
    <n v="87.41"/>
    <n v="11.85"/>
    <s v=""/>
    <n v="93.4"/>
    <n v="13.43"/>
    <n v="4.3"/>
    <n v="13.3"/>
    <n v="13.8"/>
    <s v=""/>
    <s v=""/>
    <n v="0"/>
    <m/>
    <s v=""/>
    <n v="9.6"/>
    <n v="100"/>
    <n v="100"/>
    <n v="59.9"/>
    <n v="7.4"/>
    <n v="0"/>
    <n v="0"/>
    <n v="3"/>
    <n v="0"/>
    <n v="2"/>
    <n v="5"/>
    <n v="636"/>
    <n v="636"/>
  </r>
  <r>
    <x v="16"/>
    <x v="6"/>
    <n v="353520018"/>
    <s v="Palmeira d'Oeste"/>
    <n v="-0.748552115959356"/>
    <n v="9368"/>
    <n v="7329"/>
    <n v="2039"/>
    <n v="29.266999999999999"/>
    <n v="78.23"/>
    <n v="6.8981100000000045E-2"/>
    <n v="6.5565600000000043E-2"/>
    <n v="3.4155000000000001E-3"/>
    <n v="0.02"/>
    <n v="1.6E-2"/>
    <n v="0"/>
    <n v="0.05"/>
    <n v="8.9950000000000002E-4"/>
    <n v="1.8826264583333332E-2"/>
    <n v="3"/>
    <n v="80.12"/>
    <n v="19.88"/>
    <n v="5.12"/>
    <n v="395"/>
    <n v="68"/>
    <n v="1"/>
    <n v="0"/>
    <n v="8079.2485055508114"/>
    <n v="639.6071733561057"/>
    <n v="77.17"/>
    <n v="51.83"/>
    <n v="72.900000000000006"/>
    <n v="14.7"/>
    <s v=""/>
    <n v="100"/>
    <n v="9.1999999999999993"/>
    <n v="2.9"/>
    <n v="11.7"/>
    <n v="1.8"/>
    <s v=""/>
    <s v=""/>
    <n v="0"/>
    <m/>
    <s v=""/>
    <n v="8.5"/>
    <n v="93"/>
    <n v="93"/>
    <n v="82.8"/>
    <n v="9.9"/>
    <n v="0"/>
    <n v="0"/>
    <n v="2"/>
    <n v="84.987650785300289"/>
    <n v="137"/>
    <n v="34"/>
    <n v="367.35"/>
    <n v="367.35"/>
  </r>
  <r>
    <x v="5"/>
    <x v="6"/>
    <n v="353530917"/>
    <s v="Palmital"/>
    <n v="0.19159253670322199"/>
    <n v="21362"/>
    <n v="19939"/>
    <n v="1423"/>
    <n v="38.908000000000001"/>
    <n v="93.34"/>
    <n v="0.72039359999999997"/>
    <n v="0.61400449999999995"/>
    <n v="0.10638910000000001"/>
    <n v="0"/>
    <n v="5.0000000000000001E-3"/>
    <n v="0.42699999999999999"/>
    <n v="0.28999999999999998"/>
    <n v="1.5453999999999999E-3"/>
    <n v="5.9628413217592602E-2"/>
    <n v="8"/>
    <n v="48.78"/>
    <n v="51.22"/>
    <n v="14.15"/>
    <n v="1092"/>
    <n v="142"/>
    <n v="0"/>
    <n v="0"/>
    <n v="7617.5339387697777"/>
    <n v="841.47177230596367"/>
    <n v="91.7"/>
    <n v="49.77"/>
    <n v="91.7"/>
    <n v="29.95"/>
    <s v=""/>
    <n v="100"/>
    <n v="26.39"/>
    <n v="14"/>
    <n v="28.4"/>
    <n v="18.7"/>
    <s v=""/>
    <s v=""/>
    <n v="0"/>
    <m/>
    <s v=""/>
    <n v="7.2"/>
    <n v="100"/>
    <n v="100"/>
    <n v="87"/>
    <n v="9.8000000000000007"/>
    <n v="0"/>
    <n v="0"/>
    <n v="1"/>
    <n v="8.3852642225347918"/>
    <n v="20"/>
    <n v="21"/>
    <n v="1092"/>
    <n v="1092"/>
  </r>
  <r>
    <x v="0"/>
    <x v="6"/>
    <n v="353540820"/>
    <s v="Panorama"/>
    <n v="0.53953833848807697"/>
    <n v="14832"/>
    <n v="14471"/>
    <n v="361"/>
    <n v="42"/>
    <n v="97.57"/>
    <n v="6.1525999999999994E-3"/>
    <n v="0"/>
    <n v="6.1525999999999994E-3"/>
    <n v="0.01"/>
    <n v="1E-3"/>
    <n v="4.0000000000000001E-3"/>
    <n v="0"/>
    <n v="4.0039999999999997E-4"/>
    <n v="4.3884180000000002E-2"/>
    <n v="0"/>
    <n v="0"/>
    <n v="100"/>
    <n v="10.45"/>
    <n v="805"/>
    <n v="253"/>
    <n v="0"/>
    <n v="0"/>
    <n v="5634.4660194174758"/>
    <n v="659.12621359223283"/>
    <n v="97.2"/>
    <n v="100"/>
    <n v="96.57"/>
    <n v="20.25"/>
    <s v=""/>
    <n v="99.44"/>
    <n v="0.54"/>
    <n v="0.2"/>
    <n v="0"/>
    <n v="2"/>
    <s v=""/>
    <s v=""/>
    <n v="0"/>
    <m/>
    <s v=""/>
    <n v="9"/>
    <n v="94"/>
    <n v="94"/>
    <n v="68.599999999999994"/>
    <n v="7.6"/>
    <n v="0"/>
    <n v="0"/>
    <n v="0"/>
    <n v="2.2787254997131083"/>
    <n v="0"/>
    <n v="14"/>
    <n v="756.7"/>
    <n v="756.7"/>
  </r>
  <r>
    <x v="1"/>
    <x v="6"/>
    <n v="353540821"/>
    <s v="Panorama"/>
    <m/>
    <m/>
    <m/>
    <m/>
    <m/>
    <m/>
    <n v="0"/>
    <n v="0"/>
    <n v="0"/>
    <n v="0"/>
    <n v="0"/>
    <n v="0"/>
    <n v="0"/>
    <n v="0"/>
    <n v="0"/>
    <n v="0"/>
    <n v="0"/>
    <n v="0"/>
    <m/>
    <s v=""/>
    <m/>
    <m/>
    <m/>
    <s v=""/>
    <s v=""/>
    <m/>
    <m/>
    <m/>
    <m/>
    <s v=""/>
    <m/>
    <m/>
    <m/>
    <m/>
    <m/>
    <s v=""/>
    <s v=""/>
    <m/>
    <m/>
    <s v=""/>
    <m/>
    <m/>
    <m/>
    <m/>
    <m/>
    <m/>
    <m/>
    <n v="0"/>
    <m/>
    <n v="0"/>
    <n v="0"/>
    <m/>
    <m/>
  </r>
  <r>
    <x v="5"/>
    <x v="6"/>
    <n v="353550717"/>
    <s v="Paraguaçu Paulista"/>
    <n v="0.53416246584987404"/>
    <n v="43061"/>
    <n v="39024"/>
    <n v="4037"/>
    <n v="43.014000000000003"/>
    <n v="90.62"/>
    <n v="0.33779060000000005"/>
    <n v="0.31620410000000004"/>
    <n v="2.1586500000000002E-2"/>
    <n v="0"/>
    <n v="0.114"/>
    <n v="0.182"/>
    <n v="0.03"/>
    <n v="1.6637199999999998E-2"/>
    <n v="0.1191226745185185"/>
    <n v="28"/>
    <n v="51.85"/>
    <n v="48.15"/>
    <n v="32.299999999999997"/>
    <n v="2181"/>
    <n v="196"/>
    <n v="1"/>
    <n v="0"/>
    <n v="6781.6204918603844"/>
    <n v="747.0035530990923"/>
    <n v="90.88"/>
    <n v="90.12"/>
    <n v="90.41"/>
    <n v="15.13"/>
    <s v=""/>
    <n v="100"/>
    <n v="6.89"/>
    <n v="3.6"/>
    <n v="8.1"/>
    <n v="2.1"/>
    <s v=""/>
    <s v=""/>
    <n v="0"/>
    <m/>
    <s v=""/>
    <n v="8.9"/>
    <n v="100"/>
    <n v="100"/>
    <n v="91"/>
    <n v="10"/>
    <n v="0"/>
    <n v="0"/>
    <n v="8"/>
    <n v="95.69966461949933"/>
    <n v="42"/>
    <n v="39"/>
    <n v="2181"/>
    <n v="2181"/>
  </r>
  <r>
    <x v="15"/>
    <x v="6"/>
    <n v="35356062"/>
    <s v="Paraibuna"/>
    <n v="0.26505095993618599"/>
    <n v="17724"/>
    <n v="5343"/>
    <n v="12381"/>
    <n v="21.887"/>
    <n v="30.15"/>
    <n v="3.4813199999999996E-2"/>
    <n v="3.1353699999999998E-2"/>
    <n v="3.4594999999999995E-3"/>
    <n v="0"/>
    <n v="0"/>
    <n v="8.9999999999999993E-3"/>
    <n v="0.01"/>
    <n v="1.5373299999999999E-2"/>
    <n v="1.8379418750000001E-2"/>
    <n v="42"/>
    <n v="86.79"/>
    <n v="13.21"/>
    <n v="3.82"/>
    <n v="294"/>
    <n v="294"/>
    <n v="5"/>
    <n v="0"/>
    <n v="21226.838185511173"/>
    <n v="2224.1029113067029"/>
    <n v="39.82"/>
    <n v="95.01"/>
    <n v="25.88"/>
    <n v="7.69"/>
    <s v=""/>
    <n v="71.900000000000006"/>
    <n v="0.68"/>
    <n v="0.3"/>
    <n v="0.8"/>
    <n v="0.3"/>
    <s v=""/>
    <s v=""/>
    <n v="0"/>
    <m/>
    <s v=""/>
    <n v="10"/>
    <n v="98"/>
    <n v="0"/>
    <n v="0"/>
    <n v="1.5"/>
    <n v="0"/>
    <n v="0"/>
    <n v="231"/>
    <n v="0"/>
    <n v="46"/>
    <n v="7"/>
    <n v="288.12"/>
    <n v="0"/>
  </r>
  <r>
    <x v="18"/>
    <x v="6"/>
    <n v="35356066"/>
    <s v="Paraibuna"/>
    <m/>
    <m/>
    <m/>
    <m/>
    <m/>
    <m/>
    <n v="0"/>
    <n v="0"/>
    <n v="0"/>
    <n v="0"/>
    <n v="0"/>
    <n v="0"/>
    <n v="0"/>
    <n v="0"/>
    <n v="0"/>
    <n v="0"/>
    <n v="0"/>
    <n v="0"/>
    <m/>
    <s v=""/>
    <m/>
    <m/>
    <m/>
    <s v=""/>
    <s v=""/>
    <m/>
    <m/>
    <m/>
    <m/>
    <s v=""/>
    <m/>
    <m/>
    <m/>
    <m/>
    <m/>
    <s v=""/>
    <s v=""/>
    <m/>
    <m/>
    <s v=""/>
    <m/>
    <m/>
    <m/>
    <m/>
    <m/>
    <m/>
    <m/>
    <n v="2"/>
    <m/>
    <n v="0"/>
    <n v="0"/>
    <m/>
    <m/>
  </r>
  <r>
    <x v="10"/>
    <x v="6"/>
    <n v="353570515"/>
    <s v="Paraíso"/>
    <n v="0.76739270167487394"/>
    <n v="6060"/>
    <n v="5420"/>
    <n v="640"/>
    <n v="39.207999999999998"/>
    <n v="89.44"/>
    <n v="0.37545209999999996"/>
    <n v="0.26709779999999994"/>
    <n v="0.10835429999999999"/>
    <n v="0"/>
    <n v="2.4E-2"/>
    <n v="6.6000000000000003E-2"/>
    <n v="0.28000000000000003"/>
    <n v="5.1828999999999998E-3"/>
    <n v="1.4323169491525426E-2"/>
    <n v="2"/>
    <n v="41.67"/>
    <n v="58.33"/>
    <n v="3.85"/>
    <n v="297"/>
    <n v="104"/>
    <n v="2"/>
    <n v="0"/>
    <n v="6296.7920792079212"/>
    <n v="676.51485148514848"/>
    <m/>
    <n v="87.97"/>
    <m/>
    <m/>
    <s v=""/>
    <m/>
    <n v="96.27"/>
    <n v="31"/>
    <n v="102.7"/>
    <n v="83.3"/>
    <s v=""/>
    <s v=""/>
    <n v="0"/>
    <m/>
    <s v=""/>
    <n v="9.6"/>
    <n v="100"/>
    <n v="100"/>
    <n v="65"/>
    <n v="7.4"/>
    <n v="0"/>
    <n v="0"/>
    <n v="5"/>
    <n v="167.5606786207484"/>
    <n v="20"/>
    <n v="28"/>
    <n v="297"/>
    <n v="297"/>
  </r>
  <r>
    <x v="14"/>
    <x v="6"/>
    <n v="353580414"/>
    <s v="Paranapanema"/>
    <n v="1.2484987978558"/>
    <n v="18648"/>
    <n v="15544"/>
    <n v="3104"/>
    <n v="18.285"/>
    <n v="83.35"/>
    <n v="0.78264619999999974"/>
    <n v="0.76745079999999977"/>
    <n v="1.5195400000000001E-2"/>
    <n v="0.35"/>
    <n v="0"/>
    <n v="3.0000000000000001E-3"/>
    <n v="0.77"/>
    <n v="1.2297300000000002E-2"/>
    <n v="3.8071726583333326E-2"/>
    <n v="75"/>
    <n v="87.42"/>
    <n v="12.58"/>
    <n v="10.91"/>
    <n v="841"/>
    <n v="185"/>
    <n v="3"/>
    <n v="0"/>
    <n v="19312.586872586871"/>
    <n v="2266.1003861003855"/>
    <n v="67.069999999999993"/>
    <n v="93.93"/>
    <n v="57.46"/>
    <n v="15.17"/>
    <s v=""/>
    <n v="82.5"/>
    <n v="15.35"/>
    <n v="6.9"/>
    <n v="20.399999999999999"/>
    <n v="1.1000000000000001"/>
    <s v=""/>
    <s v=""/>
    <n v="0"/>
    <m/>
    <s v=""/>
    <n v="7.2"/>
    <n v="88"/>
    <n v="88"/>
    <n v="78"/>
    <n v="7.9"/>
    <n v="0"/>
    <n v="0"/>
    <n v="2"/>
    <n v="0"/>
    <n v="132"/>
    <n v="19"/>
    <n v="740.08"/>
    <n v="740.08"/>
  </r>
  <r>
    <x v="10"/>
    <x v="6"/>
    <n v="353590315"/>
    <s v="Paranapuã"/>
    <n v="0.31437885552532102"/>
    <n v="3851"/>
    <n v="3477"/>
    <n v="374"/>
    <n v="27.603999999999999"/>
    <n v="90.29"/>
    <n v="0.22078630000000007"/>
    <n v="0.20072220000000007"/>
    <n v="2.0064100000000001E-2"/>
    <n v="0"/>
    <n v="0"/>
    <n v="9.7000000000000003E-2"/>
    <n v="0.12"/>
    <n v="3.2586E-3"/>
    <n v="9.439964322916666E-3"/>
    <n v="4"/>
    <n v="87.5"/>
    <n v="12.5"/>
    <n v="2.4900000000000002"/>
    <n v="192"/>
    <n v="41"/>
    <n v="0"/>
    <n v="0"/>
    <n v="8189.0418073227729"/>
    <n v="900.79459880550519"/>
    <n v="94.13"/>
    <n v="100"/>
    <n v="93.38"/>
    <n v="13.09"/>
    <s v=""/>
    <n v="100"/>
    <n v="69"/>
    <n v="22.1"/>
    <n v="95.6"/>
    <n v="18.2"/>
    <s v=""/>
    <s v=""/>
    <n v="0"/>
    <m/>
    <s v=""/>
    <n v="8.6999999999999993"/>
    <n v="97"/>
    <n v="97"/>
    <n v="78.599999999999994"/>
    <n v="8.6"/>
    <n v="0"/>
    <n v="0"/>
    <n v="0"/>
    <n v="0"/>
    <n v="35"/>
    <n v="5"/>
    <n v="186.24"/>
    <n v="186.24"/>
  </r>
  <r>
    <x v="0"/>
    <x v="6"/>
    <n v="353600020"/>
    <s v="Parapuã"/>
    <n v="-0.33129716521735902"/>
    <n v="10699"/>
    <n v="8970"/>
    <n v="1729"/>
    <n v="29.295000000000002"/>
    <n v="83.84"/>
    <n v="1.4170999999999999E-3"/>
    <n v="0"/>
    <n v="1.4170999999999999E-3"/>
    <n v="0"/>
    <n v="0"/>
    <n v="0"/>
    <n v="0"/>
    <n v="9.7729999999999996E-4"/>
    <n v="2.3443069270833335E-2"/>
    <n v="1"/>
    <n v="0"/>
    <n v="100"/>
    <n v="6.38"/>
    <n v="492"/>
    <n v="74"/>
    <n v="0"/>
    <n v="0"/>
    <n v="8017.3773249836431"/>
    <n v="913.74520983269451"/>
    <n v="84.14"/>
    <n v="82.66"/>
    <n v="82.69"/>
    <n v="9.7799999999999994"/>
    <s v=""/>
    <n v="100"/>
    <n v="10.95"/>
    <n v="5"/>
    <n v="14.3"/>
    <n v="0.9"/>
    <s v=""/>
    <s v=""/>
    <n v="0"/>
    <m/>
    <s v=""/>
    <n v="8.9"/>
    <n v="100"/>
    <n v="100"/>
    <n v="85"/>
    <n v="9.5"/>
    <n v="0"/>
    <n v="0"/>
    <n v="8"/>
    <n v="0"/>
    <n v="0"/>
    <n v="6"/>
    <n v="492"/>
    <n v="492"/>
  </r>
  <r>
    <x v="1"/>
    <x v="6"/>
    <n v="353600021"/>
    <s v="Parapuã"/>
    <m/>
    <m/>
    <m/>
    <m/>
    <m/>
    <m/>
    <n v="0.13330609999999998"/>
    <n v="0.13189809999999999"/>
    <n v="1.408E-3"/>
    <n v="0"/>
    <n v="0"/>
    <n v="0.11700000000000001"/>
    <n v="0.02"/>
    <n v="8.0610000000000002E-4"/>
    <n v="0"/>
    <n v="4"/>
    <n v="44.44"/>
    <n v="55.56"/>
    <m/>
    <s v=""/>
    <m/>
    <m/>
    <m/>
    <s v=""/>
    <s v=""/>
    <m/>
    <m/>
    <m/>
    <m/>
    <s v=""/>
    <m/>
    <m/>
    <m/>
    <m/>
    <m/>
    <s v=""/>
    <s v=""/>
    <m/>
    <m/>
    <s v=""/>
    <m/>
    <m/>
    <m/>
    <m/>
    <m/>
    <m/>
    <m/>
    <n v="5"/>
    <m/>
    <n v="4"/>
    <n v="5"/>
    <m/>
    <m/>
  </r>
  <r>
    <x v="14"/>
    <x v="6"/>
    <n v="353610914"/>
    <s v="Pardinho"/>
    <m/>
    <m/>
    <m/>
    <m/>
    <m/>
    <m/>
    <n v="0"/>
    <n v="0"/>
    <n v="0"/>
    <n v="0"/>
    <n v="0"/>
    <n v="0"/>
    <n v="0"/>
    <n v="0"/>
    <n v="0"/>
    <n v="0"/>
    <n v="0"/>
    <n v="0"/>
    <m/>
    <s v=""/>
    <m/>
    <m/>
    <m/>
    <s v=""/>
    <s v=""/>
    <m/>
    <m/>
    <m/>
    <m/>
    <s v=""/>
    <m/>
    <m/>
    <m/>
    <m/>
    <m/>
    <s v=""/>
    <s v=""/>
    <m/>
    <m/>
    <s v=""/>
    <m/>
    <m/>
    <m/>
    <m/>
    <m/>
    <m/>
    <m/>
    <n v="0"/>
    <m/>
    <n v="0"/>
    <n v="0"/>
    <m/>
    <m/>
  </r>
  <r>
    <x v="5"/>
    <x v="6"/>
    <n v="353610917"/>
    <s v="Pardinho"/>
    <n v="1.53339331485343"/>
    <n v="5901"/>
    <n v="4911"/>
    <n v="990"/>
    <n v="28.094999999999999"/>
    <n v="83.22"/>
    <n v="1.1610000000000001E-3"/>
    <n v="0"/>
    <n v="1.1610000000000001E-3"/>
    <n v="0"/>
    <n v="0"/>
    <n v="1E-3"/>
    <n v="0"/>
    <n v="4.3399999999999998E-5"/>
    <n v="1.0016332812500002E-2"/>
    <n v="0"/>
    <n v="0"/>
    <n v="100"/>
    <n v="3.33"/>
    <n v="257"/>
    <n v="58"/>
    <n v="1"/>
    <n v="0"/>
    <n v="11329.659379766141"/>
    <n v="1282.6029486527707"/>
    <n v="65.180000000000007"/>
    <n v="100"/>
    <n v="51.66"/>
    <n v="36.9"/>
    <s v=""/>
    <n v="82.89"/>
    <n v="0.11"/>
    <n v="0.1"/>
    <n v="0"/>
    <n v="0.5"/>
    <s v=""/>
    <s v=""/>
    <n v="0"/>
    <m/>
    <s v=""/>
    <n v="7.8"/>
    <n v="88"/>
    <n v="88"/>
    <n v="77.400000000000006"/>
    <n v="8.1"/>
    <n v="0"/>
    <n v="0"/>
    <n v="2"/>
    <n v="0"/>
    <n v="0"/>
    <n v="2"/>
    <n v="226.16"/>
    <n v="226.16"/>
  </r>
  <r>
    <x v="17"/>
    <x v="6"/>
    <n v="353620811"/>
    <s v="Pariquera-Açu"/>
    <n v="0.41855247665709699"/>
    <n v="18774"/>
    <n v="13044"/>
    <n v="5730"/>
    <n v="52.195"/>
    <n v="69.48"/>
    <n v="3.4491399999999998E-2"/>
    <n v="3.2213800000000001E-2"/>
    <n v="2.2776000000000003E-3"/>
    <n v="0"/>
    <n v="0"/>
    <n v="0"/>
    <n v="0.03"/>
    <n v="5.7093000000000005E-3"/>
    <n v="4.1929273604166671E-2"/>
    <n v="18"/>
    <n v="66.67"/>
    <n v="33.33"/>
    <n v="9.2799999999999994"/>
    <n v="716"/>
    <n v="330"/>
    <n v="5"/>
    <n v="1"/>
    <n v="18292.694151486099"/>
    <n v="2351.6778523489934"/>
    <n v="73.37"/>
    <n v="100"/>
    <n v="56.97"/>
    <n v="27.35"/>
    <s v=""/>
    <n v="100"/>
    <n v="0.73"/>
    <n v="0.3"/>
    <n v="1"/>
    <n v="0.2"/>
    <s v=""/>
    <s v=""/>
    <n v="0"/>
    <m/>
    <s v=""/>
    <n v="7.8"/>
    <n v="78"/>
    <n v="78"/>
    <n v="53.9"/>
    <n v="6.7"/>
    <n v="0"/>
    <n v="1"/>
    <n v="5"/>
    <n v="0"/>
    <n v="10"/>
    <n v="5"/>
    <n v="558.48"/>
    <n v="558.48"/>
  </r>
  <r>
    <x v="10"/>
    <x v="6"/>
    <n v="353625715"/>
    <s v="Parisi"/>
    <n v="0.27818185070345203"/>
    <n v="2044"/>
    <n v="1678"/>
    <n v="366"/>
    <n v="24.186"/>
    <n v="82.09"/>
    <n v="2.3767199999999999E-2"/>
    <n v="1.5410799999999999E-2"/>
    <n v="8.3563999999999999E-3"/>
    <n v="0"/>
    <n v="1E-3"/>
    <n v="0"/>
    <n v="0.02"/>
    <n v="4.5138999999999995E-3"/>
    <n v="4.3041104166666663E-3"/>
    <n v="1"/>
    <n v="37.5"/>
    <n v="62.5"/>
    <n v="1.2"/>
    <n v="93"/>
    <n v="9"/>
    <n v="0"/>
    <n v="0"/>
    <n v="10028.571428571429"/>
    <n v="1079.9999999999998"/>
    <n v="80.86"/>
    <n v="100"/>
    <n v="80.86"/>
    <n v="19.22"/>
    <s v=""/>
    <n v="100"/>
    <n v="11.32"/>
    <n v="3.7"/>
    <n v="11"/>
    <n v="11.9"/>
    <s v=""/>
    <s v=""/>
    <n v="0"/>
    <m/>
    <s v=""/>
    <n v="8.6999999999999993"/>
    <n v="100"/>
    <n v="100"/>
    <n v="90.3"/>
    <n v="9.6999999999999993"/>
    <n v="0"/>
    <n v="0"/>
    <n v="0"/>
    <n v="23.233604698609327"/>
    <n v="3"/>
    <n v="5"/>
    <n v="93"/>
    <n v="93"/>
  </r>
  <r>
    <x v="11"/>
    <x v="6"/>
    <n v="35363078"/>
    <s v="Patrocínio Paulista"/>
    <n v="1.24743790380286"/>
    <n v="13594"/>
    <n v="11231"/>
    <n v="2363"/>
    <n v="22.652999999999999"/>
    <n v="82.62"/>
    <n v="0.22895910000000003"/>
    <n v="0.20428470000000001"/>
    <n v="2.4674400000000003E-2"/>
    <n v="0.81"/>
    <n v="1.4999999999999999E-2"/>
    <n v="2.1999999999999999E-2"/>
    <n v="0.19"/>
    <n v="1.7899000000000001E-3"/>
    <n v="3.3683225787037044E-2"/>
    <n v="8"/>
    <n v="73.81"/>
    <n v="26.19"/>
    <n v="7.89"/>
    <n v="609"/>
    <n v="73"/>
    <n v="0"/>
    <n v="0"/>
    <n v="22363.324996321906"/>
    <n v="2737.4194497572457"/>
    <n v="81.400000000000006"/>
    <n v="100"/>
    <n v="89.97"/>
    <n v="57.03"/>
    <s v=""/>
    <n v="100"/>
    <n v="7.58"/>
    <n v="2.4"/>
    <n v="11.1"/>
    <n v="2.1"/>
    <s v=""/>
    <s v=""/>
    <n v="0"/>
    <m/>
    <s v=""/>
    <n v="8.9"/>
    <n v="100"/>
    <n v="100"/>
    <n v="88"/>
    <n v="10"/>
    <n v="0"/>
    <n v="0"/>
    <n v="5"/>
    <n v="44.532551884542883"/>
    <n v="31"/>
    <n v="11"/>
    <n v="609"/>
    <n v="609"/>
  </r>
  <r>
    <x v="0"/>
    <x v="6"/>
    <n v="353640620"/>
    <s v="Paulicéia"/>
    <n v="1.5131838749575599"/>
    <n v="6669"/>
    <n v="5725"/>
    <n v="944"/>
    <n v="17.837"/>
    <n v="85.84"/>
    <n v="9.4088999999999992E-2"/>
    <n v="0"/>
    <n v="9.4088999999999992E-2"/>
    <n v="0.02"/>
    <n v="1E-3"/>
    <n v="9.0999999999999998E-2"/>
    <n v="0"/>
    <n v="1.4802999999999997E-3"/>
    <n v="1.7367187499999999E-2"/>
    <n v="0"/>
    <n v="0"/>
    <n v="100"/>
    <n v="4.01"/>
    <n v="309"/>
    <n v="186"/>
    <n v="0"/>
    <n v="0"/>
    <n v="12814.898785425101"/>
    <n v="1607.7732793522262"/>
    <n v="100"/>
    <n v="100"/>
    <n v="38.9"/>
    <n v="14.29"/>
    <s v=""/>
    <n v="100"/>
    <n v="8.33"/>
    <n v="3.5"/>
    <n v="0"/>
    <n v="27.7"/>
    <s v=""/>
    <s v=""/>
    <n v="0"/>
    <m/>
    <s v=""/>
    <n v="8.6999999999999993"/>
    <n v="50"/>
    <n v="50"/>
    <n v="39.799999999999997"/>
    <n v="5.4"/>
    <n v="0"/>
    <n v="0"/>
    <n v="1"/>
    <n v="5.7579847053531266"/>
    <n v="0"/>
    <n v="17"/>
    <n v="154.5"/>
    <n v="154.5"/>
  </r>
  <r>
    <x v="6"/>
    <x v="6"/>
    <n v="35365055"/>
    <s v="Paulínia"/>
    <n v="3.8627901899207999"/>
    <n v="92231"/>
    <n v="92146"/>
    <n v="85"/>
    <n v="661.96100000000001"/>
    <n v="99.91"/>
    <n v="3.3686694000000008"/>
    <n v="3.2751028000000009"/>
    <n v="9.3566599999999944E-2"/>
    <n v="0"/>
    <n v="2.2410000000000001"/>
    <n v="1.008"/>
    <n v="0.02"/>
    <n v="0.10210289999999995"/>
    <n v="0.28049678150810181"/>
    <n v="22"/>
    <n v="19.07"/>
    <n v="80.930000000000007"/>
    <n v="76.11"/>
    <n v="5137"/>
    <n v="965"/>
    <n v="63"/>
    <n v="4"/>
    <n v="553.91701271806664"/>
    <n v="71.804057204193811"/>
    <n v="99.91"/>
    <m/>
    <n v="94.14"/>
    <n v="31.27"/>
    <s v=""/>
    <n v="100"/>
    <n v="552.24"/>
    <n v="207.9"/>
    <n v="818.8"/>
    <n v="44.6"/>
    <s v=""/>
    <s v=""/>
    <n v="0"/>
    <m/>
    <s v=""/>
    <n v="9.8000000000000007"/>
    <n v="90"/>
    <n v="86.4"/>
    <n v="81.2"/>
    <n v="9.8000000000000007"/>
    <n v="3"/>
    <n v="4"/>
    <n v="46"/>
    <n v="798.93964841634784"/>
    <n v="37"/>
    <n v="157"/>
    <n v="4623.3"/>
    <n v="4438.3680000000004"/>
  </r>
  <r>
    <x v="5"/>
    <x v="6"/>
    <n v="353657017"/>
    <s v="Paulistânia"/>
    <n v="-8.9596293035598698E-2"/>
    <n v="1777"/>
    <n v="1286"/>
    <n v="491"/>
    <n v="6.9269999999999996"/>
    <n v="72.37"/>
    <n v="9.7186999999999996E-2"/>
    <n v="1.5693E-3"/>
    <n v="9.56177E-2"/>
    <n v="0"/>
    <n v="3.0000000000000001E-3"/>
    <n v="0"/>
    <n v="0.09"/>
    <n v="5.2089999999999992E-4"/>
    <n v="3.0431124999999999E-3"/>
    <n v="5"/>
    <n v="43.75"/>
    <n v="56.25"/>
    <n v="0.88"/>
    <n v="68"/>
    <n v="68"/>
    <n v="0"/>
    <n v="0"/>
    <n v="42769.701744513222"/>
    <n v="4614.1586944288129"/>
    <n v="65.760000000000005"/>
    <n v="100"/>
    <n v="56.07"/>
    <n v="17.63"/>
    <s v=""/>
    <n v="96.49"/>
    <n v="7.65"/>
    <n v="4"/>
    <n v="0.2"/>
    <n v="36.799999999999997"/>
    <s v=""/>
    <s v=""/>
    <n v="0"/>
    <m/>
    <s v=""/>
    <n v="9"/>
    <n v="78"/>
    <n v="0"/>
    <n v="0"/>
    <n v="1.5"/>
    <n v="0"/>
    <n v="0"/>
    <n v="10"/>
    <n v="98.583276168725291"/>
    <n v="7"/>
    <n v="9"/>
    <n v="53.04"/>
    <n v="0"/>
  </r>
  <r>
    <x v="10"/>
    <x v="6"/>
    <n v="353660415"/>
    <s v="Paulo de Faria"/>
    <n v="-5.8474404479702501E-3"/>
    <n v="8548"/>
    <n v="7771"/>
    <n v="777"/>
    <n v="11.538"/>
    <n v="90.91"/>
    <n v="0.36609689999999995"/>
    <n v="0.35151939999999993"/>
    <n v="1.4577500000000002E-2"/>
    <n v="0.2"/>
    <n v="2.5000000000000001E-2"/>
    <n v="2E-3"/>
    <n v="0.34"/>
    <n v="1.7650999999999999E-3"/>
    <n v="2.1051676041666668E-2"/>
    <n v="8"/>
    <n v="61.9"/>
    <n v="38.1"/>
    <n v="5.63"/>
    <n v="434"/>
    <n v="114"/>
    <n v="0"/>
    <n v="0"/>
    <n v="21065.811885821244"/>
    <n v="2250.4632662611143"/>
    <n v="94.57"/>
    <n v="86.99"/>
    <n v="94.22"/>
    <n v="16.399999999999999"/>
    <s v=""/>
    <n v="100"/>
    <n v="20.010000000000002"/>
    <n v="6.4"/>
    <n v="28.8"/>
    <n v="2.4"/>
    <s v=""/>
    <s v=""/>
    <n v="0"/>
    <m/>
    <s v=""/>
    <n v="7.2"/>
    <n v="97"/>
    <n v="97"/>
    <n v="73.7"/>
    <n v="8.1999999999999993"/>
    <n v="0"/>
    <n v="0"/>
    <n v="3"/>
    <n v="118.75539007211866"/>
    <n v="13"/>
    <n v="8"/>
    <n v="420.98"/>
    <n v="420.98"/>
  </r>
  <r>
    <x v="7"/>
    <x v="6"/>
    <n v="353670313"/>
    <s v="Pederneiras"/>
    <n v="1.1252465608443001"/>
    <n v="43169"/>
    <n v="40147"/>
    <n v="3022"/>
    <n v="59.201999999999998"/>
    <n v="93"/>
    <n v="0.68936140000000046"/>
    <n v="0.102865"/>
    <n v="0.58649640000000047"/>
    <n v="0"/>
    <n v="0.20399999999999999"/>
    <n v="0.371"/>
    <n v="0.09"/>
    <n v="2.2582600000000001E-2"/>
    <n v="0.12488791700000001"/>
    <n v="3"/>
    <n v="21.88"/>
    <n v="78.13"/>
    <n v="33.11"/>
    <n v="2234"/>
    <n v="473"/>
    <n v="1"/>
    <n v="0"/>
    <n v="4368.5348282332225"/>
    <n v="460.2302578239013"/>
    <n v="95.04"/>
    <n v="93"/>
    <n v="91.1"/>
    <n v="40.39"/>
    <s v=""/>
    <n v="100"/>
    <n v="22.31"/>
    <n v="11.5"/>
    <n v="4.2"/>
    <n v="93.1"/>
    <s v=""/>
    <s v=""/>
    <n v="0"/>
    <m/>
    <s v=""/>
    <n v="8"/>
    <n v="97"/>
    <n v="97"/>
    <n v="78.8"/>
    <n v="8.4"/>
    <n v="0"/>
    <n v="0"/>
    <n v="14"/>
    <n v="163.34646689639317"/>
    <n v="14"/>
    <n v="50"/>
    <n v="2166.98"/>
    <n v="2166.98"/>
  </r>
  <r>
    <x v="6"/>
    <x v="6"/>
    <n v="35368025"/>
    <s v="Pedra Bela"/>
    <n v="0.335516993979046"/>
    <n v="5859"/>
    <n v="1546"/>
    <n v="4313"/>
    <n v="37.276000000000003"/>
    <n v="26.39"/>
    <n v="2.1045400000000006E-2"/>
    <n v="1.8937600000000006E-2"/>
    <n v="2.1078000000000017E-3"/>
    <n v="0"/>
    <n v="0"/>
    <n v="3.0000000000000001E-3"/>
    <n v="0.02"/>
    <n v="2.5979000000000028E-3"/>
    <n v="3.5169257812500002E-3"/>
    <n v="5"/>
    <n v="26.14"/>
    <n v="73.86"/>
    <n v="1.05"/>
    <n v="81"/>
    <n v="81"/>
    <n v="0"/>
    <n v="0"/>
    <n v="10011.428571428571"/>
    <n v="1345.6221198156679"/>
    <n v="23.05"/>
    <n v="100"/>
    <n v="20.329999999999998"/>
    <n v="6.07"/>
    <s v=""/>
    <n v="92.48"/>
    <n v="2.96"/>
    <n v="1.1000000000000001"/>
    <n v="4.0999999999999996"/>
    <n v="0.8"/>
    <s v=""/>
    <s v=""/>
    <n v="0"/>
    <m/>
    <s v=""/>
    <n v="9.5"/>
    <n v="83"/>
    <n v="0"/>
    <n v="0"/>
    <n v="1.2"/>
    <n v="0"/>
    <n v="0"/>
    <n v="8"/>
    <n v="0"/>
    <n v="23"/>
    <n v="65"/>
    <n v="67.23"/>
    <n v="0"/>
  </r>
  <r>
    <x v="10"/>
    <x v="6"/>
    <n v="353690115"/>
    <s v="Pedranópolis"/>
    <n v="-0.69073925265270597"/>
    <n v="2494"/>
    <n v="1569"/>
    <n v="925"/>
    <n v="9.593"/>
    <n v="62.91"/>
    <n v="2.96411E-2"/>
    <n v="2.69965E-2"/>
    <n v="2.6446000000000004E-3"/>
    <n v="0.01"/>
    <n v="0"/>
    <n v="0"/>
    <n v="0.03"/>
    <n v="4.0500000000000002E-5"/>
    <n v="4.5781786458333334E-3"/>
    <n v="1"/>
    <n v="50"/>
    <n v="50"/>
    <n v="1.1200000000000001"/>
    <n v="87"/>
    <n v="33"/>
    <n v="0"/>
    <n v="0"/>
    <n v="25289.494787489977"/>
    <n v="2655.396952686448"/>
    <n v="70.489999999999995"/>
    <n v="81.33"/>
    <n v="64.52"/>
    <n v="16.52"/>
    <s v=""/>
    <n v="100"/>
    <n v="4.63"/>
    <n v="1.5"/>
    <n v="6.3"/>
    <n v="1.3"/>
    <s v=""/>
    <s v=""/>
    <n v="0"/>
    <m/>
    <s v=""/>
    <n v="10"/>
    <n v="88"/>
    <n v="71.28"/>
    <n v="62.1"/>
    <n v="7.1"/>
    <n v="0"/>
    <n v="0"/>
    <n v="1"/>
    <n v="0"/>
    <n v="4"/>
    <n v="4"/>
    <n v="76.56"/>
    <n v="62.013599999999997"/>
  </r>
  <r>
    <x v="11"/>
    <x v="6"/>
    <n v="35370088"/>
    <s v="Pedregulho"/>
    <n v="0.39554728917050602"/>
    <n v="15940"/>
    <n v="11824"/>
    <n v="4116"/>
    <n v="22.71"/>
    <n v="74.180000000000007"/>
    <n v="0.29863350000000011"/>
    <n v="0.28503630000000013"/>
    <n v="1.35972E-2"/>
    <n v="0.22"/>
    <n v="0"/>
    <n v="1E-3"/>
    <n v="0.28999999999999998"/>
    <n v="2.7871000000000007E-3"/>
    <n v="3.7089501944444436E-2"/>
    <n v="14"/>
    <n v="67.349999999999994"/>
    <n v="32.65"/>
    <n v="8.5"/>
    <n v="656"/>
    <n v="145"/>
    <n v="1"/>
    <n v="0"/>
    <n v="22573.761606022585"/>
    <n v="2769.7867001254704"/>
    <n v="76.44"/>
    <n v="85.11"/>
    <n v="71.900000000000006"/>
    <n v="21.55"/>
    <s v=""/>
    <n v="100"/>
    <n v="8.3699999999999992"/>
    <n v="2.6"/>
    <n v="13.1"/>
    <n v="1"/>
    <s v=""/>
    <s v=""/>
    <n v="0"/>
    <m/>
    <s v=""/>
    <n v="10"/>
    <n v="94"/>
    <n v="94"/>
    <n v="77.900000000000006"/>
    <n v="8.5"/>
    <n v="0"/>
    <n v="0"/>
    <n v="5"/>
    <n v="0"/>
    <n v="33"/>
    <n v="16"/>
    <n v="616.64"/>
    <n v="616.64"/>
  </r>
  <r>
    <x v="6"/>
    <x v="6"/>
    <n v="35371075"/>
    <s v="Pedreira"/>
    <n v="1.4504805264215399"/>
    <n v="43693"/>
    <n v="43326"/>
    <n v="367"/>
    <n v="398.25900000000001"/>
    <n v="99.16"/>
    <n v="0.27781599999999995"/>
    <n v="0.26047789999999993"/>
    <n v="1.7338100000000002E-2"/>
    <n v="0"/>
    <n v="0.16"/>
    <n v="0.112"/>
    <n v="0"/>
    <n v="4.8228999999999998E-3"/>
    <n v="0.13188347713425927"/>
    <n v="24"/>
    <n v="35.71"/>
    <n v="64.290000000000006"/>
    <n v="35.74"/>
    <n v="2412"/>
    <n v="412"/>
    <n v="10"/>
    <n v="0"/>
    <n v="923.85691071796396"/>
    <n v="122.69974595472956"/>
    <n v="99.16"/>
    <n v="99.16"/>
    <n v="97.18"/>
    <n v="54.18"/>
    <s v=""/>
    <n v="100"/>
    <n v="57.88"/>
    <n v="21.7"/>
    <n v="84"/>
    <n v="10.199999999999999"/>
    <s v=""/>
    <s v=""/>
    <n v="0"/>
    <m/>
    <s v=""/>
    <n v="7.7"/>
    <n v="98"/>
    <n v="88.2"/>
    <n v="82.9"/>
    <n v="9.8000000000000007"/>
    <n v="1"/>
    <n v="0"/>
    <n v="61"/>
    <n v="121.31921562631966"/>
    <n v="15"/>
    <n v="27"/>
    <n v="2363.7600000000002"/>
    <n v="2127.384"/>
  </r>
  <r>
    <x v="5"/>
    <x v="6"/>
    <n v="353715617"/>
    <s v="Pedrinhas Paulista"/>
    <n v="0.23542126960287599"/>
    <n v="2969"/>
    <n v="2539"/>
    <n v="430"/>
    <n v="19.510999999999999"/>
    <n v="85.52"/>
    <n v="5.2414300000000004E-2"/>
    <n v="4.4310200000000001E-2"/>
    <n v="8.104100000000003E-3"/>
    <n v="0.2"/>
    <n v="6.0000000000000001E-3"/>
    <n v="0"/>
    <n v="0.05"/>
    <n v="6.7709999999999992E-4"/>
    <n v="6.340825260416667E-3"/>
    <n v="0"/>
    <n v="40"/>
    <n v="60"/>
    <n v="1.81"/>
    <n v="140"/>
    <n v="25"/>
    <n v="1"/>
    <n v="0"/>
    <n v="15189.114179858538"/>
    <n v="1699.4813068373194"/>
    <n v="82.01"/>
    <n v="91.44"/>
    <n v="79.92"/>
    <n v="16.32"/>
    <s v=""/>
    <n v="97.21"/>
    <n v="6.9"/>
    <n v="3.7"/>
    <n v="7.4"/>
    <n v="5.0999999999999996"/>
    <s v=""/>
    <s v=""/>
    <n v="0"/>
    <m/>
    <s v=""/>
    <n v="9.1999999999999993"/>
    <n v="98"/>
    <n v="98"/>
    <n v="82.1"/>
    <n v="10"/>
    <n v="1"/>
    <n v="0"/>
    <n v="0"/>
    <n v="94.624906910078295"/>
    <n v="6"/>
    <n v="9"/>
    <n v="137.19999999999999"/>
    <n v="137.19999999999999"/>
  </r>
  <r>
    <x v="17"/>
    <x v="6"/>
    <n v="353720611"/>
    <s v="Pedro de Toledo"/>
    <n v="0.87102778069405595"/>
    <n v="10497"/>
    <n v="7311"/>
    <n v="3186"/>
    <n v="15.641"/>
    <n v="69.650000000000006"/>
    <n v="3.7747100000000013E-2"/>
    <n v="3.7689200000000013E-2"/>
    <n v="5.7899999999999998E-5"/>
    <n v="0"/>
    <n v="3.2000000000000001E-2"/>
    <n v="0"/>
    <n v="0.01"/>
    <n v="3.4709999999999998E-4"/>
    <n v="1.7281779687499998E-2"/>
    <n v="10"/>
    <n v="83.33"/>
    <n v="16.670000000000002"/>
    <n v="5.25"/>
    <n v="405"/>
    <n v="218"/>
    <n v="1"/>
    <n v="0"/>
    <n v="61077.153472420694"/>
    <n v="7871.2317805087141"/>
    <n v="63.22"/>
    <n v="90"/>
    <n v="37.64"/>
    <n v="12.65"/>
    <s v=""/>
    <n v="91.72"/>
    <n v="0.43"/>
    <n v="0.2"/>
    <n v="0.6"/>
    <n v="0"/>
    <s v=""/>
    <s v=""/>
    <n v="0"/>
    <m/>
    <s v=""/>
    <n v="7.9"/>
    <n v="53"/>
    <n v="53"/>
    <n v="46.2"/>
    <n v="5.8"/>
    <n v="0"/>
    <n v="0"/>
    <n v="14"/>
    <n v="185.16611470950394"/>
    <n v="5"/>
    <n v="1"/>
    <n v="214.65"/>
    <n v="214.65"/>
  </r>
  <r>
    <x v="12"/>
    <x v="6"/>
    <n v="353730519"/>
    <s v="Penápolis"/>
    <n v="0.55656929870826499"/>
    <n v="59492"/>
    <n v="57220"/>
    <n v="2272"/>
    <n v="83.968999999999994"/>
    <n v="96.18"/>
    <n v="0.89116810000000013"/>
    <n v="0.86837500000000012"/>
    <n v="2.2793099999999997E-2"/>
    <n v="0"/>
    <n v="0.193"/>
    <n v="0.68"/>
    <n v="0.01"/>
    <n v="4.6479999999999968E-3"/>
    <n v="0.17296149096759258"/>
    <n v="16"/>
    <n v="20.309999999999999"/>
    <n v="79.69"/>
    <n v="47.16"/>
    <n v="3184"/>
    <n v="586"/>
    <n v="4"/>
    <n v="0"/>
    <n v="2777.6615343239428"/>
    <n v="217.3361124184764"/>
    <n v="95.51"/>
    <n v="95.51"/>
    <n v="95.51"/>
    <n v="27"/>
    <s v=""/>
    <n v="100"/>
    <n v="54.01"/>
    <n v="17"/>
    <n v="70"/>
    <n v="5.6"/>
    <s v=""/>
    <s v=""/>
    <n v="0"/>
    <m/>
    <s v=""/>
    <n v="6.9"/>
    <n v="100"/>
    <n v="100"/>
    <n v="81.599999999999994"/>
    <n v="9.6999999999999993"/>
    <n v="0"/>
    <n v="0"/>
    <n v="11"/>
    <n v="111.58553208596125"/>
    <n v="13"/>
    <n v="51"/>
    <n v="3184"/>
    <n v="3184"/>
  </r>
  <r>
    <x v="16"/>
    <x v="6"/>
    <n v="353740418"/>
    <s v="Pereira Barreto"/>
    <m/>
    <m/>
    <m/>
    <m/>
    <m/>
    <m/>
    <n v="0"/>
    <n v="0"/>
    <n v="0"/>
    <n v="0.11"/>
    <n v="0"/>
    <n v="0"/>
    <n v="0"/>
    <n v="0"/>
    <n v="0"/>
    <n v="0"/>
    <n v="0"/>
    <n v="0"/>
    <m/>
    <s v=""/>
    <m/>
    <m/>
    <m/>
    <s v=""/>
    <s v=""/>
    <m/>
    <m/>
    <m/>
    <m/>
    <s v=""/>
    <m/>
    <m/>
    <m/>
    <m/>
    <m/>
    <s v=""/>
    <s v=""/>
    <m/>
    <m/>
    <s v=""/>
    <m/>
    <m/>
    <m/>
    <m/>
    <m/>
    <m/>
    <m/>
    <n v="0"/>
    <m/>
    <n v="0"/>
    <n v="0"/>
    <m/>
    <m/>
  </r>
  <r>
    <x v="12"/>
    <x v="6"/>
    <n v="353740419"/>
    <s v="Pereira Barreto"/>
    <n v="4.06457642764479E-2"/>
    <n v="25151"/>
    <n v="23468"/>
    <n v="1683"/>
    <n v="25.664999999999999"/>
    <n v="93.31"/>
    <n v="0.70368980000000003"/>
    <n v="0.69052010000000008"/>
    <n v="1.3169700000000005E-2"/>
    <n v="0"/>
    <n v="1E-3"/>
    <n v="4.0000000000000001E-3"/>
    <n v="0.69"/>
    <n v="8.6604999999999998E-3"/>
    <n v="7.1261283106481485E-2"/>
    <n v="5"/>
    <n v="23.26"/>
    <n v="76.739999999999995"/>
    <n v="16.78"/>
    <n v="1295"/>
    <n v="129"/>
    <n v="1"/>
    <n v="0"/>
    <n v="9077.9945131406312"/>
    <n v="714.70398791300534"/>
    <n v="93.08"/>
    <n v="93.08"/>
    <n v="89.34"/>
    <n v="27.05"/>
    <s v=""/>
    <n v="100"/>
    <n v="30.86"/>
    <n v="9.6999999999999993"/>
    <n v="40.4"/>
    <n v="2.2999999999999998"/>
    <s v=""/>
    <s v=""/>
    <n v="0"/>
    <m/>
    <s v=""/>
    <n v="8.8000000000000007"/>
    <n v="100"/>
    <n v="100"/>
    <n v="90"/>
    <n v="10"/>
    <n v="0"/>
    <n v="0"/>
    <n v="7"/>
    <n v="1.4032865483291392"/>
    <n v="10"/>
    <n v="33"/>
    <n v="1295"/>
    <n v="1295"/>
  </r>
  <r>
    <x v="8"/>
    <x v="6"/>
    <n v="353750310"/>
    <s v="Pereiras"/>
    <n v="1.6617786178999101"/>
    <n v="7858"/>
    <n v="5248"/>
    <n v="2610"/>
    <n v="35.371000000000002"/>
    <n v="66.790000000000006"/>
    <n v="3.9363999999999996E-2"/>
    <n v="2.8361999999999998E-2"/>
    <n v="1.1002000000000001E-2"/>
    <n v="0"/>
    <n v="2.8000000000000001E-2"/>
    <n v="1.0999999999999999E-2"/>
    <n v="0"/>
    <n v="1.4330000000000001E-4"/>
    <n v="1.4306061979166665E-2"/>
    <n v="8"/>
    <n v="33.33"/>
    <n v="66.67"/>
    <n v="3.79"/>
    <n v="292"/>
    <n v="82"/>
    <n v="0"/>
    <n v="0"/>
    <n v="8026.4698396538561"/>
    <n v="1203.9704759480785"/>
    <n v="69.91"/>
    <n v="100"/>
    <n v="69.91"/>
    <n v="23.84"/>
    <s v=""/>
    <n v="100"/>
    <n v="5.47"/>
    <n v="2"/>
    <n v="6.8"/>
    <n v="3.7"/>
    <s v=""/>
    <s v=""/>
    <n v="0"/>
    <m/>
    <s v=""/>
    <n v="10"/>
    <n v="100"/>
    <n v="100"/>
    <n v="71.900000000000006"/>
    <n v="8"/>
    <n v="0"/>
    <n v="0"/>
    <n v="19"/>
    <n v="195.7212267133699"/>
    <n v="3"/>
    <n v="6"/>
    <n v="292"/>
    <n v="292"/>
  </r>
  <r>
    <x v="19"/>
    <x v="6"/>
    <n v="35376027"/>
    <s v="Peruíbe"/>
    <n v="1.2734625026214801"/>
    <n v="62307"/>
    <n v="61763"/>
    <n v="544"/>
    <n v="191.00299999999999"/>
    <n v="99.13"/>
    <n v="0.1494781"/>
    <n v="0.14930450000000001"/>
    <n v="1.7359999999999999E-4"/>
    <n v="0"/>
    <n v="0.14899999999999999"/>
    <n v="0"/>
    <n v="0"/>
    <n v="4.0599999999999998E-5"/>
    <n v="0.18715782429166669"/>
    <n v="4"/>
    <n v="88.89"/>
    <n v="11.11"/>
    <n v="51.05"/>
    <n v="3446"/>
    <n v="1350"/>
    <n v="7"/>
    <n v="0"/>
    <n v="8857.4317492416576"/>
    <n v="1128.6898743319368"/>
    <n v="98.68"/>
    <n v="100"/>
    <n v="76.08"/>
    <n v="32.78"/>
    <s v=""/>
    <n v="99.8"/>
    <n v="2.25"/>
    <n v="0.9"/>
    <n v="3.4"/>
    <n v="0"/>
    <s v=""/>
    <s v=""/>
    <n v="3.2099122089010899"/>
    <m/>
    <s v=""/>
    <n v="7.9"/>
    <n v="72"/>
    <n v="72"/>
    <n v="60.8"/>
    <n v="7"/>
    <n v="0"/>
    <n v="0"/>
    <n v="14"/>
    <n v="79.611953475051322"/>
    <n v="8"/>
    <n v="1"/>
    <n v="2481.12"/>
    <n v="2481.12"/>
  </r>
  <r>
    <x v="17"/>
    <x v="6"/>
    <n v="353760211"/>
    <s v="Peruíbe"/>
    <m/>
    <m/>
    <m/>
    <m/>
    <m/>
    <m/>
    <n v="0"/>
    <n v="0"/>
    <n v="0"/>
    <n v="0"/>
    <n v="0"/>
    <n v="0"/>
    <n v="0"/>
    <n v="0"/>
    <n v="0"/>
    <n v="0"/>
    <n v="0"/>
    <n v="0"/>
    <m/>
    <s v=""/>
    <m/>
    <m/>
    <m/>
    <s v=""/>
    <s v=""/>
    <m/>
    <m/>
    <m/>
    <m/>
    <s v=""/>
    <m/>
    <m/>
    <m/>
    <m/>
    <m/>
    <s v=""/>
    <s v=""/>
    <m/>
    <m/>
    <s v=""/>
    <m/>
    <m/>
    <m/>
    <m/>
    <m/>
    <m/>
    <m/>
    <n v="0"/>
    <m/>
    <n v="0"/>
    <n v="0"/>
    <m/>
    <m/>
  </r>
  <r>
    <x v="0"/>
    <x v="6"/>
    <n v="353770120"/>
    <s v="Piacatu"/>
    <n v="1.26144908002692"/>
    <n v="5534"/>
    <n v="4978"/>
    <n v="556"/>
    <n v="23.797999999999998"/>
    <n v="89.95"/>
    <n v="2.8142899999999998E-2"/>
    <n v="1.5572300000000001E-2"/>
    <n v="1.2570599999999999E-2"/>
    <n v="0"/>
    <n v="1.2999999999999999E-2"/>
    <n v="0"/>
    <n v="0.02"/>
    <n v="0"/>
    <n v="1.3239806770833333E-2"/>
    <n v="9"/>
    <n v="53.85"/>
    <n v="46.15"/>
    <n v="3.51"/>
    <n v="271"/>
    <n v="57"/>
    <n v="1"/>
    <n v="0"/>
    <n v="9687.6039031441996"/>
    <n v="1196.7040115648715"/>
    <n v="91.87"/>
    <n v="92.38"/>
    <n v="90.9"/>
    <n v="22.96"/>
    <s v=""/>
    <n v="100"/>
    <n v="3.96"/>
    <n v="1.7"/>
    <n v="3.1"/>
    <n v="6"/>
    <s v=""/>
    <s v=""/>
    <n v="0"/>
    <m/>
    <s v=""/>
    <n v="7.3"/>
    <n v="100"/>
    <n v="100"/>
    <n v="79"/>
    <n v="8.3000000000000007"/>
    <n v="0"/>
    <n v="0"/>
    <n v="2"/>
    <n v="98.188744178943637"/>
    <n v="7"/>
    <n v="6"/>
    <n v="271"/>
    <n v="271"/>
  </r>
  <r>
    <x v="8"/>
    <x v="6"/>
    <n v="353780010"/>
    <s v="Piedade"/>
    <n v="0.27792162121500502"/>
    <n v="52645"/>
    <n v="24320"/>
    <n v="28325"/>
    <n v="70.613"/>
    <n v="46.2"/>
    <n v="0.25136049999999993"/>
    <n v="0.24972539999999996"/>
    <n v="1.6351E-3"/>
    <n v="0"/>
    <n v="8.3000000000000004E-2"/>
    <n v="1E-3"/>
    <n v="0.17"/>
    <n v="2.2259000000000003E-3"/>
    <n v="8.4403888362268503E-2"/>
    <n v="135"/>
    <n v="86.49"/>
    <n v="13.51"/>
    <n v="17.39"/>
    <n v="1341"/>
    <n v="731"/>
    <n v="5"/>
    <n v="1"/>
    <n v="5750.6999715072652"/>
    <n v="796.71155855256904"/>
    <n v="52.67"/>
    <n v="96.19"/>
    <n v="34.85"/>
    <n v="41.41"/>
    <s v=""/>
    <n v="100"/>
    <n v="7.73"/>
    <n v="3.1"/>
    <n v="11.7"/>
    <n v="0.2"/>
    <s v=""/>
    <s v=""/>
    <n v="0"/>
    <m/>
    <s v=""/>
    <n v="7.6"/>
    <n v="64"/>
    <n v="50.56"/>
    <n v="45.5"/>
    <n v="5.6"/>
    <n v="1"/>
    <n v="1"/>
    <n v="10"/>
    <n v="98.336701792406885"/>
    <n v="128"/>
    <n v="20"/>
    <n v="858.24"/>
    <n v="678.00959999999998"/>
  </r>
  <r>
    <x v="17"/>
    <x v="6"/>
    <n v="353780011"/>
    <s v="Piedade"/>
    <m/>
    <m/>
    <m/>
    <m/>
    <m/>
    <m/>
    <n v="3.4859699999999993E-2"/>
    <n v="3.4859699999999993E-2"/>
    <n v="0"/>
    <n v="0"/>
    <n v="0"/>
    <n v="0"/>
    <n v="0.03"/>
    <n v="3.4700000000000003E-5"/>
    <n v="0"/>
    <n v="6"/>
    <n v="100"/>
    <n v="0"/>
    <m/>
    <s v=""/>
    <m/>
    <m/>
    <m/>
    <s v=""/>
    <s v=""/>
    <m/>
    <m/>
    <m/>
    <m/>
    <s v=""/>
    <m/>
    <m/>
    <m/>
    <m/>
    <m/>
    <s v=""/>
    <s v=""/>
    <m/>
    <m/>
    <s v=""/>
    <m/>
    <m/>
    <m/>
    <m/>
    <m/>
    <m/>
    <m/>
    <n v="0"/>
    <m/>
    <n v="4"/>
    <n v="0"/>
    <m/>
    <m/>
  </r>
  <r>
    <x v="14"/>
    <x v="6"/>
    <n v="353780014"/>
    <s v="Piedade"/>
    <m/>
    <m/>
    <m/>
    <m/>
    <m/>
    <m/>
    <n v="1.3818799999999999E-2"/>
    <n v="1.27701E-2"/>
    <n v="1.0487000000000001E-3"/>
    <n v="0"/>
    <n v="1E-3"/>
    <n v="0"/>
    <n v="0.01"/>
    <n v="0"/>
    <n v="0"/>
    <n v="8"/>
    <n v="88.89"/>
    <n v="11.11"/>
    <m/>
    <s v=""/>
    <m/>
    <m/>
    <m/>
    <s v=""/>
    <s v=""/>
    <m/>
    <m/>
    <m/>
    <m/>
    <s v=""/>
    <m/>
    <m/>
    <m/>
    <m/>
    <m/>
    <s v=""/>
    <s v=""/>
    <m/>
    <m/>
    <s v=""/>
    <m/>
    <m/>
    <m/>
    <m/>
    <m/>
    <m/>
    <m/>
    <n v="0"/>
    <m/>
    <n v="8"/>
    <n v="1"/>
    <m/>
    <m/>
  </r>
  <r>
    <x v="8"/>
    <x v="6"/>
    <n v="353790910"/>
    <s v="Pilar do Sul"/>
    <m/>
    <m/>
    <m/>
    <m/>
    <m/>
    <m/>
    <n v="0"/>
    <n v="0"/>
    <n v="0"/>
    <n v="0"/>
    <n v="0"/>
    <n v="0"/>
    <n v="0"/>
    <n v="0"/>
    <n v="0"/>
    <n v="0"/>
    <n v="0"/>
    <n v="0"/>
    <m/>
    <s v=""/>
    <m/>
    <m/>
    <m/>
    <s v=""/>
    <s v=""/>
    <m/>
    <m/>
    <m/>
    <m/>
    <s v=""/>
    <m/>
    <m/>
    <m/>
    <m/>
    <m/>
    <s v=""/>
    <s v=""/>
    <m/>
    <m/>
    <s v=""/>
    <m/>
    <m/>
    <m/>
    <m/>
    <m/>
    <m/>
    <m/>
    <n v="4"/>
    <m/>
    <n v="0"/>
    <n v="0"/>
    <m/>
    <m/>
  </r>
  <r>
    <x v="14"/>
    <x v="6"/>
    <n v="353790914"/>
    <s v="Pilar do Sul"/>
    <n v="0.80744537084911405"/>
    <n v="27151"/>
    <n v="21871"/>
    <n v="5280"/>
    <n v="39.787999999999997"/>
    <n v="80.55"/>
    <n v="5.0026900000000013E-2"/>
    <n v="4.8199500000000013E-2"/>
    <n v="1.8273999999999999E-3"/>
    <n v="0"/>
    <n v="3.1E-2"/>
    <n v="0"/>
    <n v="0.02"/>
    <n v="6.4780000000000003E-4"/>
    <n v="6.8307862204861125E-2"/>
    <n v="19"/>
    <n v="48.15"/>
    <n v="51.85"/>
    <n v="15.45"/>
    <n v="1183"/>
    <n v="340"/>
    <n v="3"/>
    <n v="0"/>
    <n v="8827.4317704688601"/>
    <n v="1056.968804095613"/>
    <n v="82.65"/>
    <n v="91.39"/>
    <n v="60.29"/>
    <n v="31.61"/>
    <s v=""/>
    <n v="100"/>
    <n v="1.5"/>
    <n v="0.7"/>
    <n v="2"/>
    <n v="0.2"/>
    <s v=""/>
    <s v=""/>
    <n v="0"/>
    <m/>
    <s v=""/>
    <n v="9.5"/>
    <n v="75"/>
    <n v="75"/>
    <n v="71.3"/>
    <n v="7.8"/>
    <n v="0"/>
    <n v="0"/>
    <n v="13"/>
    <n v="45.382770005344838"/>
    <n v="13"/>
    <n v="14"/>
    <n v="887.25"/>
    <n v="887.25"/>
  </r>
  <r>
    <x v="15"/>
    <x v="6"/>
    <n v="35380062"/>
    <s v="Pindamonhangaba"/>
    <n v="1.3456785860326499"/>
    <n v="154082"/>
    <n v="149206"/>
    <n v="4876"/>
    <n v="211.02199999999999"/>
    <n v="96.84"/>
    <n v="2.0809878999999989"/>
    <n v="2.0226789999999988"/>
    <n v="5.830889999999999E-2"/>
    <n v="0.84"/>
    <n v="0"/>
    <n v="0.13500000000000001"/>
    <n v="1.89"/>
    <n v="5.6636300000000007E-2"/>
    <n v="0.5220285676504629"/>
    <n v="92"/>
    <n v="63.48"/>
    <n v="36.520000000000003"/>
    <n v="137.84"/>
    <n v="8270"/>
    <n v="4194"/>
    <n v="26"/>
    <n v="0"/>
    <n v="2282.0731818122817"/>
    <n v="231.27737178904744"/>
    <n v="97.25"/>
    <n v="100"/>
    <n v="92.79"/>
    <n v="36.89"/>
    <s v=""/>
    <n v="100"/>
    <n v="43.17"/>
    <n v="18.7"/>
    <n v="54.8"/>
    <n v="5.2"/>
    <s v=""/>
    <s v=""/>
    <n v="0"/>
    <m/>
    <s v=""/>
    <n v="7.5"/>
    <n v="100"/>
    <n v="95"/>
    <n v="49.3"/>
    <n v="6.6"/>
    <n v="0"/>
    <n v="0"/>
    <n v="120"/>
    <n v="0"/>
    <n v="73"/>
    <n v="42"/>
    <n v="8270"/>
    <n v="7856.5"/>
  </r>
  <r>
    <x v="10"/>
    <x v="6"/>
    <n v="353810515"/>
    <s v="Pindorama"/>
    <n v="1.15936439441029"/>
    <n v="15596"/>
    <n v="14762"/>
    <n v="834"/>
    <n v="84.516999999999996"/>
    <n v="94.65"/>
    <n v="8.8902700000000015E-2"/>
    <n v="8.9873000000000001E-3"/>
    <n v="7.9915400000000011E-2"/>
    <n v="0"/>
    <n v="7.2999999999999995E-2"/>
    <n v="0"/>
    <n v="0.01"/>
    <n v="6.9768000000000009E-3"/>
    <n v="4.4934079652777778E-2"/>
    <n v="1"/>
    <n v="21.43"/>
    <n v="78.569999999999993"/>
    <n v="10.72"/>
    <n v="827"/>
    <n v="104"/>
    <n v="6"/>
    <n v="0"/>
    <n v="2851.1002821236216"/>
    <n v="323.5291100282123"/>
    <n v="94.65"/>
    <n v="94.65"/>
    <n v="94.65"/>
    <n v="44.52"/>
    <s v=""/>
    <n v="100"/>
    <n v="19.489999999999998"/>
    <n v="6.8"/>
    <n v="4.7"/>
    <n v="49.9"/>
    <s v=""/>
    <s v=""/>
    <n v="0"/>
    <m/>
    <s v=""/>
    <n v="9.6"/>
    <n v="100"/>
    <n v="95"/>
    <n v="87.4"/>
    <n v="9.9"/>
    <n v="1"/>
    <n v="0"/>
    <n v="4"/>
    <n v="162.46020963174931"/>
    <n v="6"/>
    <n v="22"/>
    <n v="827"/>
    <n v="785.65"/>
  </r>
  <r>
    <x v="2"/>
    <x v="6"/>
    <n v="353810516"/>
    <s v="Pindorama"/>
    <m/>
    <m/>
    <m/>
    <m/>
    <m/>
    <m/>
    <n v="6.5839000000000002E-3"/>
    <n v="6.5839000000000002E-3"/>
    <n v="0"/>
    <n v="0"/>
    <n v="0"/>
    <n v="0"/>
    <n v="0.01"/>
    <n v="0"/>
    <n v="0"/>
    <n v="0"/>
    <n v="100"/>
    <n v="0"/>
    <m/>
    <s v=""/>
    <m/>
    <m/>
    <m/>
    <s v=""/>
    <s v=""/>
    <m/>
    <m/>
    <m/>
    <m/>
    <s v=""/>
    <m/>
    <m/>
    <m/>
    <m/>
    <m/>
    <s v=""/>
    <s v=""/>
    <m/>
    <m/>
    <s v=""/>
    <m/>
    <m/>
    <m/>
    <m/>
    <m/>
    <m/>
    <m/>
    <n v="3"/>
    <m/>
    <n v="2"/>
    <n v="0"/>
    <m/>
    <m/>
  </r>
  <r>
    <x v="6"/>
    <x v="6"/>
    <n v="35382045"/>
    <s v="Pinhalzinho"/>
    <n v="1.54559398972216"/>
    <n v="13784"/>
    <n v="6850"/>
    <n v="6934"/>
    <n v="88.957999999999998"/>
    <n v="49.7"/>
    <n v="4.9268200000000012E-2"/>
    <n v="4.0212000000000005E-2"/>
    <n v="9.056200000000009E-3"/>
    <n v="0"/>
    <n v="2.1999999999999999E-2"/>
    <n v="0"/>
    <n v="0.01"/>
    <n v="1.29275E-2"/>
    <n v="1.9024791666666666E-2"/>
    <n v="19"/>
    <n v="39.53"/>
    <n v="60.47"/>
    <n v="4.91"/>
    <n v="379"/>
    <n v="92"/>
    <n v="2"/>
    <n v="0"/>
    <n v="4392.7103888566453"/>
    <n v="571.96749854904238"/>
    <n v="53"/>
    <m/>
    <n v="41.87"/>
    <n v="23.8"/>
    <s v=""/>
    <n v="100"/>
    <n v="6.75"/>
    <n v="2.6"/>
    <n v="8.4"/>
    <n v="3.6"/>
    <s v=""/>
    <s v=""/>
    <n v="0"/>
    <m/>
    <s v=""/>
    <n v="9.8000000000000007"/>
    <n v="88"/>
    <n v="88"/>
    <n v="75.7"/>
    <n v="8.1999999999999993"/>
    <n v="0"/>
    <n v="0"/>
    <n v="2"/>
    <n v="115.6385856174509"/>
    <n v="34"/>
    <n v="52"/>
    <n v="333.52"/>
    <n v="333.52"/>
  </r>
  <r>
    <x v="1"/>
    <x v="6"/>
    <n v="353830321"/>
    <s v="Piquerobi"/>
    <n v="8.8145121820826206E-2"/>
    <n v="3534"/>
    <n v="2730"/>
    <n v="804"/>
    <n v="7.3239999999999998"/>
    <n v="77.25"/>
    <n v="8.1063999999999997E-3"/>
    <n v="0"/>
    <n v="8.1063999999999997E-3"/>
    <n v="0"/>
    <n v="6.0000000000000001E-3"/>
    <n v="0"/>
    <n v="0"/>
    <n v="2.4166000000000001E-3"/>
    <n v="7.0026578125000002E-3"/>
    <n v="0"/>
    <n v="0"/>
    <n v="100"/>
    <n v="1.94"/>
    <n v="150"/>
    <n v="33"/>
    <n v="0"/>
    <n v="0"/>
    <n v="32035.72156196944"/>
    <n v="3837.1477079796259"/>
    <n v="76.09"/>
    <n v="75.459999999999994"/>
    <n v="73.31"/>
    <n v="15.64"/>
    <s v=""/>
    <n v="100"/>
    <n v="0.47"/>
    <n v="0.2"/>
    <n v="0"/>
    <n v="1.9"/>
    <s v=""/>
    <s v=""/>
    <n v="0"/>
    <m/>
    <s v=""/>
    <n v="8.1999999999999993"/>
    <n v="92"/>
    <n v="92"/>
    <n v="78"/>
    <n v="8.5"/>
    <n v="0"/>
    <n v="0"/>
    <n v="2"/>
    <n v="85.681753423532712"/>
    <n v="0"/>
    <n v="3"/>
    <n v="138"/>
    <n v="138"/>
  </r>
  <r>
    <x v="13"/>
    <x v="6"/>
    <n v="353830322"/>
    <s v="Piquerobi"/>
    <m/>
    <m/>
    <m/>
    <m/>
    <m/>
    <m/>
    <n v="3.4700000000000003E-5"/>
    <n v="0"/>
    <n v="3.4700000000000003E-5"/>
    <n v="0"/>
    <n v="0"/>
    <n v="0"/>
    <n v="0"/>
    <n v="0"/>
    <n v="0"/>
    <n v="0"/>
    <n v="0"/>
    <n v="100"/>
    <m/>
    <s v=""/>
    <m/>
    <m/>
    <m/>
    <s v=""/>
    <s v=""/>
    <m/>
    <m/>
    <m/>
    <m/>
    <s v=""/>
    <m/>
    <m/>
    <m/>
    <m/>
    <m/>
    <s v=""/>
    <s v=""/>
    <m/>
    <m/>
    <s v=""/>
    <m/>
    <m/>
    <m/>
    <m/>
    <m/>
    <m/>
    <m/>
    <n v="1"/>
    <m/>
    <n v="0"/>
    <n v="1"/>
    <m/>
    <m/>
  </r>
  <r>
    <x v="15"/>
    <x v="6"/>
    <n v="35385012"/>
    <s v="Piquete"/>
    <n v="-0.64223358016732801"/>
    <n v="13884"/>
    <n v="13013"/>
    <n v="871"/>
    <n v="78.94"/>
    <n v="93.73"/>
    <n v="0.11591859999999998"/>
    <n v="0.10827969999999998"/>
    <n v="7.6389000000000006E-3"/>
    <n v="0"/>
    <n v="8.1000000000000003E-2"/>
    <n v="2.9000000000000001E-2"/>
    <n v="0"/>
    <n v="8.3530000000000008E-4"/>
    <n v="3.9092940972222226E-2"/>
    <n v="17"/>
    <n v="81.819999999999993"/>
    <n v="18.18"/>
    <n v="9.31"/>
    <n v="718"/>
    <n v="718"/>
    <n v="0"/>
    <n v="0"/>
    <n v="5882.9040622299053"/>
    <n v="590.5617977528093"/>
    <n v="92.5"/>
    <n v="100"/>
    <n v="92.5"/>
    <n v="52.6"/>
    <s v=""/>
    <n v="98.19"/>
    <n v="10.35"/>
    <n v="4.5"/>
    <n v="12.6"/>
    <n v="2.9"/>
    <s v=""/>
    <s v=""/>
    <n v="0"/>
    <m/>
    <s v=""/>
    <n v="9.5"/>
    <n v="76"/>
    <n v="0"/>
    <n v="0"/>
    <n v="1.1000000000000001"/>
    <n v="0"/>
    <n v="0"/>
    <n v="3"/>
    <n v="207.19853248583968"/>
    <n v="9"/>
    <n v="2"/>
    <n v="545.67999999999995"/>
    <n v="0"/>
  </r>
  <r>
    <x v="6"/>
    <x v="6"/>
    <n v="35386005"/>
    <s v="Piracaia"/>
    <n v="0.58250226254879001"/>
    <n v="25573"/>
    <n v="25573"/>
    <n v="0"/>
    <n v="66.47"/>
    <n v="100"/>
    <n v="0.16064579999999995"/>
    <n v="0.15461379999999994"/>
    <n v="6.0319999999999983E-3"/>
    <n v="0"/>
    <n v="0.10299999999999999"/>
    <n v="1.7000000000000001E-2"/>
    <n v="0.02"/>
    <n v="2.303100000000001E-2"/>
    <n v="5.2933742129629632E-2"/>
    <n v="43"/>
    <n v="37.840000000000003"/>
    <n v="62.16"/>
    <n v="21.23"/>
    <n v="1433"/>
    <n v="381"/>
    <n v="2"/>
    <n v="0"/>
    <n v="5943.9064638485906"/>
    <n v="776.90063739099844"/>
    <n v="68"/>
    <n v="100"/>
    <n v="51.04"/>
    <n v="34.159999999999997"/>
    <s v=""/>
    <n v="68"/>
    <n v="8.83"/>
    <n v="3.3"/>
    <n v="13"/>
    <n v="1"/>
    <s v=""/>
    <s v=""/>
    <n v="0"/>
    <m/>
    <s v=""/>
    <n v="9.5"/>
    <n v="85"/>
    <n v="76.5"/>
    <n v="73.400000000000006"/>
    <n v="7.9"/>
    <n v="0"/>
    <n v="0"/>
    <n v="56"/>
    <n v="194.58288013676216"/>
    <n v="42"/>
    <n v="69"/>
    <n v="1218.05"/>
    <n v="1096.2449999999999"/>
  </r>
  <r>
    <x v="6"/>
    <x v="6"/>
    <n v="35387095"/>
    <s v="Piracicaba"/>
    <n v="0.88471021706628705"/>
    <n v="375358"/>
    <n v="368016"/>
    <n v="7342"/>
    <n v="274.08199999999999"/>
    <n v="98.04"/>
    <n v="3.5936220000000008"/>
    <n v="3.5265067000000005"/>
    <n v="6.7115299999999989E-2"/>
    <n v="0"/>
    <n v="2.4550000000000001"/>
    <n v="0.96"/>
    <n v="0.14000000000000001"/>
    <n v="3.9154300000000003E-2"/>
    <n v="1.3072785089421295"/>
    <n v="62"/>
    <n v="41.63"/>
    <n v="58.37"/>
    <n v="342.06"/>
    <n v="20415"/>
    <n v="1954"/>
    <n v="43"/>
    <n v="0"/>
    <n v="1333.3306336883722"/>
    <n v="181.47411271372928"/>
    <n v="99.97"/>
    <n v="100"/>
    <n v="99.95"/>
    <n v="51.81"/>
    <s v=""/>
    <n v="99.47"/>
    <n v="60.45"/>
    <n v="22.7"/>
    <n v="93.1"/>
    <n v="3.1"/>
    <s v=""/>
    <s v=""/>
    <n v="0"/>
    <m/>
    <s v=""/>
    <n v="9.8000000000000007"/>
    <n v="99.9"/>
    <n v="98.900999999999996"/>
    <n v="90.4"/>
    <n v="10"/>
    <n v="10"/>
    <n v="0"/>
    <n v="267"/>
    <n v="187.79471881524503"/>
    <n v="97"/>
    <n v="136"/>
    <n v="20394.584999999999"/>
    <n v="20190.639149999999"/>
  </r>
  <r>
    <x v="8"/>
    <x v="6"/>
    <n v="353870910"/>
    <s v="Piracicaba"/>
    <m/>
    <m/>
    <m/>
    <m/>
    <m/>
    <m/>
    <n v="3.2388E-3"/>
    <n v="3.2388E-3"/>
    <n v="0"/>
    <n v="0"/>
    <n v="0"/>
    <n v="0"/>
    <n v="0"/>
    <n v="2.4304999999999999E-3"/>
    <n v="0"/>
    <n v="7"/>
    <n v="100"/>
    <n v="0"/>
    <m/>
    <s v=""/>
    <m/>
    <m/>
    <m/>
    <s v=""/>
    <s v=""/>
    <m/>
    <m/>
    <m/>
    <m/>
    <s v=""/>
    <m/>
    <m/>
    <m/>
    <m/>
    <m/>
    <s v=""/>
    <s v=""/>
    <m/>
    <m/>
    <s v=""/>
    <m/>
    <m/>
    <m/>
    <m/>
    <m/>
    <m/>
    <m/>
    <n v="27"/>
    <m/>
    <n v="6"/>
    <n v="0"/>
    <m/>
    <m/>
  </r>
  <r>
    <x v="14"/>
    <x v="6"/>
    <n v="353880814"/>
    <s v="Piraju"/>
    <n v="6.4331847362408795E-2"/>
    <n v="28547"/>
    <n v="25940"/>
    <n v="2607"/>
    <n v="56.503"/>
    <n v="90.87"/>
    <n v="6.9358999999999976E-2"/>
    <n v="6.7522899999999983E-2"/>
    <n v="1.8360999999999998E-3"/>
    <n v="0.12"/>
    <n v="0"/>
    <n v="0"/>
    <n v="7.0000000000000007E-2"/>
    <n v="1.0709000000000003E-3"/>
    <n v="7.7859299259259246E-2"/>
    <n v="8"/>
    <n v="61.29"/>
    <n v="38.71"/>
    <n v="21.29"/>
    <n v="1437"/>
    <n v="221"/>
    <n v="2"/>
    <n v="0"/>
    <n v="6241.5805513714222"/>
    <n v="762.2461204329702"/>
    <n v="89.6"/>
    <n v="100"/>
    <n v="88.3"/>
    <n v="32.49"/>
    <s v=""/>
    <n v="99.65"/>
    <n v="2.73"/>
    <n v="1.2"/>
    <n v="3.6"/>
    <n v="0.3"/>
    <s v=""/>
    <s v=""/>
    <n v="0"/>
    <m/>
    <s v=""/>
    <n v="6.8"/>
    <n v="99"/>
    <n v="94.05"/>
    <n v="84.6"/>
    <n v="9.6999999999999993"/>
    <n v="0"/>
    <n v="0"/>
    <n v="7"/>
    <n v="0"/>
    <n v="19"/>
    <n v="12"/>
    <n v="1422.63"/>
    <n v="1351.4984999999999"/>
  </r>
  <r>
    <x v="2"/>
    <x v="6"/>
    <n v="353890716"/>
    <s v="Pirajuí"/>
    <n v="0.82021822960256496"/>
    <n v="23024"/>
    <n v="18810"/>
    <n v="4214"/>
    <n v="28.097999999999999"/>
    <n v="81.7"/>
    <n v="0.2617778"/>
    <n v="0.25720140000000002"/>
    <n v="4.5764000000000013E-3"/>
    <n v="0"/>
    <n v="3.0000000000000001E-3"/>
    <n v="0"/>
    <n v="0.26"/>
    <n v="1.9850000000000002E-3"/>
    <n v="5.5325996913580255E-2"/>
    <n v="2"/>
    <n v="52.94"/>
    <n v="47.06"/>
    <n v="13.88"/>
    <n v="1070"/>
    <n v="1070"/>
    <n v="1"/>
    <n v="0"/>
    <n v="8341.4801945795698"/>
    <n v="849.21473245309221"/>
    <m/>
    <n v="100"/>
    <m/>
    <m/>
    <s v=""/>
    <m/>
    <n v="10.43"/>
    <n v="4.3"/>
    <n v="13.6"/>
    <n v="0.7"/>
    <s v=""/>
    <s v=""/>
    <n v="0"/>
    <m/>
    <s v=""/>
    <n v="7.3"/>
    <n v="95"/>
    <n v="0"/>
    <n v="0"/>
    <n v="1.4"/>
    <n v="0"/>
    <n v="0"/>
    <n v="1"/>
    <n v="5.4224056815208037"/>
    <n v="9"/>
    <n v="8"/>
    <n v="1016.5"/>
    <n v="0"/>
  </r>
  <r>
    <x v="0"/>
    <x v="6"/>
    <n v="353890720"/>
    <s v="Pirajuí"/>
    <m/>
    <m/>
    <m/>
    <m/>
    <m/>
    <m/>
    <n v="0"/>
    <n v="0"/>
    <n v="0"/>
    <n v="0"/>
    <n v="0"/>
    <n v="0"/>
    <n v="0"/>
    <n v="0"/>
    <n v="0"/>
    <n v="0"/>
    <n v="0"/>
    <n v="0"/>
    <m/>
    <s v=""/>
    <m/>
    <m/>
    <m/>
    <s v=""/>
    <s v=""/>
    <m/>
    <m/>
    <m/>
    <m/>
    <s v=""/>
    <m/>
    <m/>
    <m/>
    <m/>
    <m/>
    <s v=""/>
    <s v=""/>
    <m/>
    <m/>
    <s v=""/>
    <m/>
    <m/>
    <m/>
    <m/>
    <m/>
    <m/>
    <m/>
    <n v="0"/>
    <m/>
    <n v="0"/>
    <n v="0"/>
    <m/>
    <m/>
  </r>
  <r>
    <x v="10"/>
    <x v="6"/>
    <n v="353900415"/>
    <s v="Pirangi"/>
    <n v="0.40835170500066498"/>
    <n v="10718"/>
    <n v="9720"/>
    <n v="998"/>
    <n v="49.668999999999997"/>
    <n v="90.69"/>
    <n v="0.47915869999999994"/>
    <n v="0.31482480000000002"/>
    <n v="0.16433389999999989"/>
    <n v="0"/>
    <n v="0"/>
    <n v="0.112"/>
    <n v="0.34"/>
    <n v="2.5740800000000001E-2"/>
    <n v="3.2465529090277778E-2"/>
    <n v="3"/>
    <n v="40.479999999999997"/>
    <n v="59.52"/>
    <n v="7.01"/>
    <n v="541"/>
    <n v="124"/>
    <n v="2"/>
    <n v="0"/>
    <n v="4796.0141817503263"/>
    <n v="529.62119798469882"/>
    <n v="99.51"/>
    <n v="89.69"/>
    <n v="89.25"/>
    <n v="16.87"/>
    <s v=""/>
    <n v="99.51"/>
    <n v="90.41"/>
    <n v="29.4"/>
    <n v="89.9"/>
    <n v="91.3"/>
    <s v=""/>
    <s v=""/>
    <n v="0"/>
    <m/>
    <s v=""/>
    <n v="9.1"/>
    <n v="100"/>
    <n v="100"/>
    <n v="77.099999999999994"/>
    <n v="8.5"/>
    <n v="0"/>
    <n v="0"/>
    <n v="3"/>
    <n v="0"/>
    <n v="34"/>
    <n v="50"/>
    <n v="541"/>
    <n v="541"/>
  </r>
  <r>
    <x v="18"/>
    <x v="6"/>
    <n v="35391036"/>
    <s v="Pirapora do Bom Jesus"/>
    <n v="2.0987506144299002"/>
    <n v="16918"/>
    <n v="16918"/>
    <n v="0"/>
    <n v="156.27199999999999"/>
    <n v="100"/>
    <n v="6.4745200000000003E-2"/>
    <n v="1.5705799999999999E-2"/>
    <n v="4.9039400000000011E-2"/>
    <n v="0"/>
    <n v="6.0999999999999999E-2"/>
    <n v="3.0000000000000001E-3"/>
    <n v="0"/>
    <n v="6.1089999999999994E-4"/>
    <n v="4.2341720310185182E-2"/>
    <n v="2"/>
    <n v="23.53"/>
    <n v="76.47"/>
    <n v="12.16"/>
    <n v="938"/>
    <n v="752"/>
    <n v="1"/>
    <n v="0"/>
    <n v="2646.9511762619695"/>
    <n v="391.45052606691104"/>
    <n v="82.22"/>
    <m/>
    <n v="55"/>
    <n v="54.95"/>
    <s v=""/>
    <n v="82.22"/>
    <n v="11.99"/>
    <n v="4.5999999999999996"/>
    <n v="4.8"/>
    <n v="23.4"/>
    <s v=""/>
    <s v=""/>
    <n v="0"/>
    <m/>
    <s v=""/>
    <n v="8.6"/>
    <n v="44"/>
    <n v="20.68"/>
    <n v="19.8"/>
    <n v="2.7"/>
    <n v="0"/>
    <n v="0"/>
    <n v="7"/>
    <n v="144.06594619474311"/>
    <n v="4"/>
    <n v="13"/>
    <n v="412.72"/>
    <n v="193.97839999999999"/>
  </r>
  <r>
    <x v="8"/>
    <x v="6"/>
    <n v="353910310"/>
    <s v="Pirapora do Bom Jesus"/>
    <m/>
    <m/>
    <m/>
    <m/>
    <m/>
    <m/>
    <n v="0"/>
    <n v="0"/>
    <n v="0"/>
    <n v="0"/>
    <n v="0"/>
    <n v="0"/>
    <n v="0"/>
    <n v="0"/>
    <n v="0"/>
    <n v="0"/>
    <n v="0"/>
    <n v="0"/>
    <m/>
    <s v=""/>
    <m/>
    <m/>
    <m/>
    <s v=""/>
    <s v=""/>
    <m/>
    <m/>
    <m/>
    <m/>
    <s v=""/>
    <m/>
    <m/>
    <m/>
    <m/>
    <m/>
    <s v=""/>
    <s v=""/>
    <m/>
    <m/>
    <s v=""/>
    <m/>
    <m/>
    <m/>
    <m/>
    <m/>
    <m/>
    <m/>
    <n v="0"/>
    <m/>
    <n v="0"/>
    <n v="0"/>
    <m/>
    <m/>
  </r>
  <r>
    <x v="13"/>
    <x v="6"/>
    <n v="353920222"/>
    <s v="Pirapozinho"/>
    <n v="1.00191042883804"/>
    <n v="25705"/>
    <n v="24526"/>
    <n v="1179"/>
    <n v="53.463000000000001"/>
    <n v="95.41"/>
    <n v="2.0561800000000005E-2"/>
    <n v="1.1666000000000001E-3"/>
    <n v="1.9395200000000005E-2"/>
    <n v="0"/>
    <n v="0"/>
    <n v="1.9E-2"/>
    <n v="0"/>
    <n v="6.4490000000000001E-4"/>
    <n v="7.4348915891203696E-2"/>
    <n v="0"/>
    <n v="8.6999999999999993"/>
    <n v="91.3"/>
    <n v="20.05"/>
    <n v="1353"/>
    <n v="325"/>
    <n v="2"/>
    <n v="0"/>
    <n v="4441.1717564676137"/>
    <n v="613.42151332425601"/>
    <n v="95.02"/>
    <n v="95.01"/>
    <n v="91.69"/>
    <n v="16.149999999999999"/>
    <s v=""/>
    <n v="100"/>
    <n v="1.1200000000000001"/>
    <n v="0.6"/>
    <n v="0.1"/>
    <n v="3.9"/>
    <s v=""/>
    <s v=""/>
    <n v="0"/>
    <m/>
    <s v=""/>
    <n v="2.8"/>
    <n v="95"/>
    <n v="95"/>
    <n v="76"/>
    <n v="8.4"/>
    <n v="0"/>
    <n v="0"/>
    <n v="5"/>
    <n v="0"/>
    <n v="2"/>
    <n v="21"/>
    <n v="1285.3499999999999"/>
    <n v="1285.3499999999999"/>
  </r>
  <r>
    <x v="3"/>
    <x v="6"/>
    <n v="35393019"/>
    <s v="Pirassununga"/>
    <n v="0.66153609581614004"/>
    <n v="71620"/>
    <n v="66269"/>
    <n v="5351"/>
    <n v="98.522999999999996"/>
    <n v="92.53"/>
    <n v="1.6692452000000007"/>
    <n v="1.6342692000000008"/>
    <n v="3.4976000000000007E-2"/>
    <n v="0.28000000000000003"/>
    <n v="0.5"/>
    <n v="0.40899999999999997"/>
    <n v="0.75"/>
    <n v="1.4283800000000003E-2"/>
    <n v="0.19976252057870372"/>
    <n v="40"/>
    <n v="76.19"/>
    <n v="23.81"/>
    <n v="54.34"/>
    <n v="3668"/>
    <n v="2811"/>
    <n v="12"/>
    <n v="1"/>
    <n v="4319.577771572187"/>
    <n v="510.77576096062563"/>
    <n v="91.63"/>
    <n v="91.63"/>
    <n v="91.63"/>
    <n v="40.85"/>
    <s v=""/>
    <n v="100"/>
    <n v="47.15"/>
    <n v="17"/>
    <n v="68.7"/>
    <n v="3"/>
    <s v=""/>
    <s v=""/>
    <n v="0"/>
    <m/>
    <s v=""/>
    <n v="9.8000000000000007"/>
    <n v="100"/>
    <n v="37"/>
    <n v="23.4"/>
    <n v="3.8"/>
    <n v="0"/>
    <n v="1"/>
    <n v="38"/>
    <n v="250.29720217362134"/>
    <n v="112"/>
    <n v="35"/>
    <n v="3668"/>
    <n v="1357.16"/>
  </r>
  <r>
    <x v="2"/>
    <x v="6"/>
    <n v="353940016"/>
    <s v="Piratininga"/>
    <n v="1.12003122810855"/>
    <n v="12533"/>
    <n v="10842"/>
    <n v="1691"/>
    <n v="31.553000000000001"/>
    <n v="86.51"/>
    <n v="3.6276900000000008E-2"/>
    <n v="3.4432000000000004E-2"/>
    <n v="1.8449000000000002E-3"/>
    <n v="0"/>
    <n v="0"/>
    <n v="0"/>
    <n v="0.03"/>
    <n v="1.0347000000000002E-3"/>
    <n v="3.3656124002314811E-2"/>
    <n v="0"/>
    <n v="47.62"/>
    <n v="52.38"/>
    <n v="7.78"/>
    <n v="600"/>
    <n v="130"/>
    <n v="0"/>
    <n v="0"/>
    <n v="8202.9330567302313"/>
    <n v="830.35825420888864"/>
    <n v="88.22"/>
    <n v="100"/>
    <n v="81.290000000000006"/>
    <n v="16.22"/>
    <s v=""/>
    <n v="100"/>
    <n v="3.16"/>
    <n v="1.5"/>
    <n v="3.7"/>
    <n v="1.2"/>
    <s v=""/>
    <s v=""/>
    <n v="0"/>
    <m/>
    <s v=""/>
    <n v="10"/>
    <n v="91"/>
    <n v="91"/>
    <n v="78.3"/>
    <n v="8"/>
    <n v="0"/>
    <n v="0"/>
    <n v="5"/>
    <n v="0"/>
    <n v="10"/>
    <n v="11"/>
    <n v="546"/>
    <n v="546"/>
  </r>
  <r>
    <x v="5"/>
    <x v="6"/>
    <n v="353940017"/>
    <s v="Piratininga"/>
    <m/>
    <m/>
    <m/>
    <m/>
    <m/>
    <m/>
    <n v="1.1442800000000001E-2"/>
    <n v="9.1875000000000012E-3"/>
    <n v="2.2553E-3"/>
    <n v="0"/>
    <n v="0"/>
    <n v="0"/>
    <n v="0.01"/>
    <n v="1.8039E-3"/>
    <n v="0"/>
    <n v="0"/>
    <n v="33.33"/>
    <n v="66.67"/>
    <m/>
    <s v=""/>
    <m/>
    <m/>
    <m/>
    <s v=""/>
    <s v=""/>
    <m/>
    <m/>
    <m/>
    <m/>
    <s v=""/>
    <m/>
    <m/>
    <m/>
    <m/>
    <m/>
    <s v=""/>
    <s v=""/>
    <m/>
    <m/>
    <s v=""/>
    <m/>
    <m/>
    <m/>
    <m/>
    <m/>
    <m/>
    <m/>
    <n v="7"/>
    <m/>
    <n v="2"/>
    <n v="4"/>
    <m/>
    <m/>
  </r>
  <r>
    <x v="3"/>
    <x v="6"/>
    <n v="35395099"/>
    <s v="Pitangueiras"/>
    <n v="1.08121035768864"/>
    <n v="36632"/>
    <n v="35445"/>
    <n v="1187"/>
    <n v="85.274000000000001"/>
    <n v="96.76"/>
    <n v="0"/>
    <n v="0"/>
    <n v="0"/>
    <n v="0.02"/>
    <n v="0"/>
    <n v="0"/>
    <n v="0"/>
    <n v="0"/>
    <n v="0.11044781189814813"/>
    <n v="7"/>
    <n v="0"/>
    <n v="0"/>
    <n v="29.12"/>
    <n v="1966"/>
    <n v="1810"/>
    <n v="3"/>
    <n v="0"/>
    <n v="4717.6588774841666"/>
    <n v="568.18519327364038"/>
    <n v="99.05"/>
    <n v="99.05"/>
    <n v="99.05"/>
    <n v="29.08"/>
    <s v=""/>
    <n v="99.05"/>
    <n v="8.6300000000000008"/>
    <n v="3.1"/>
    <n v="12.8"/>
    <n v="0.2"/>
    <s v=""/>
    <s v=""/>
    <n v="0"/>
    <m/>
    <s v=""/>
    <n v="10"/>
    <n v="100"/>
    <n v="11"/>
    <n v="7.9"/>
    <n v="2.2000000000000002"/>
    <n v="1"/>
    <n v="0"/>
    <n v="8"/>
    <n v="0"/>
    <n v="0"/>
    <n v="0"/>
    <n v="1966"/>
    <n v="216.26"/>
  </r>
  <r>
    <x v="9"/>
    <x v="6"/>
    <n v="353950912"/>
    <s v="Pitangueiras"/>
    <m/>
    <m/>
    <m/>
    <m/>
    <m/>
    <m/>
    <n v="0.17171689999999998"/>
    <n v="0.17055949999999998"/>
    <n v="1.1574000000000001E-3"/>
    <n v="0"/>
    <n v="0"/>
    <n v="0.13900000000000001"/>
    <n v="0.03"/>
    <n v="3.5184999999999999E-3"/>
    <n v="0"/>
    <n v="1"/>
    <n v="90.91"/>
    <n v="9.09"/>
    <m/>
    <s v=""/>
    <m/>
    <m/>
    <m/>
    <s v=""/>
    <s v=""/>
    <m/>
    <m/>
    <m/>
    <m/>
    <s v=""/>
    <m/>
    <m/>
    <m/>
    <m/>
    <m/>
    <s v=""/>
    <s v=""/>
    <m/>
    <m/>
    <s v=""/>
    <m/>
    <m/>
    <m/>
    <m/>
    <m/>
    <m/>
    <m/>
    <n v="3"/>
    <m/>
    <n v="10"/>
    <n v="1"/>
    <m/>
    <m/>
  </r>
  <r>
    <x v="12"/>
    <x v="6"/>
    <n v="353960819"/>
    <s v="Planalto"/>
    <n v="1.8001866431645499"/>
    <n v="4755"/>
    <n v="4109"/>
    <n v="646"/>
    <n v="16.422999999999998"/>
    <n v="86.41"/>
    <n v="0.28176280000000004"/>
    <n v="0.25965280000000002"/>
    <n v="2.2110000000000008E-2"/>
    <n v="0"/>
    <n v="1.4E-2"/>
    <n v="8.5000000000000006E-2"/>
    <n v="0.15"/>
    <n v="3.1415600000000002E-2"/>
    <n v="1.013780859375E-2"/>
    <n v="2"/>
    <n v="15.56"/>
    <n v="84.44"/>
    <n v="2.88"/>
    <n v="222"/>
    <n v="47"/>
    <n v="0"/>
    <n v="0"/>
    <n v="13993.892744479494"/>
    <n v="1127.4700315457414"/>
    <n v="81.87"/>
    <n v="85"/>
    <n v="80.33"/>
    <n v="7.9"/>
    <s v=""/>
    <n v="97.01"/>
    <n v="42.05"/>
    <n v="13.4"/>
    <n v="51.9"/>
    <n v="13"/>
    <s v=""/>
    <s v=""/>
    <n v="0"/>
    <m/>
    <s v=""/>
    <n v="6.1"/>
    <n v="100"/>
    <n v="100"/>
    <n v="78.8"/>
    <n v="8.3000000000000007"/>
    <n v="0"/>
    <n v="0"/>
    <n v="6"/>
    <n v="138.09690595885837"/>
    <n v="7"/>
    <n v="38"/>
    <n v="222"/>
    <n v="222"/>
  </r>
  <r>
    <x v="5"/>
    <x v="6"/>
    <n v="353970717"/>
    <s v="Platina"/>
    <n v="0.99367635831120205"/>
    <n v="3314"/>
    <n v="2665"/>
    <n v="649"/>
    <n v="10.109"/>
    <n v="80.42"/>
    <n v="4.6980300000000003E-2"/>
    <n v="4.1388899999999999E-2"/>
    <n v="5.5913999999999998E-3"/>
    <n v="0"/>
    <n v="5.0000000000000001E-3"/>
    <n v="2.1999999999999999E-2"/>
    <n v="0.02"/>
    <n v="2.3259999999999999E-4"/>
    <n v="6.8515223958333336E-3"/>
    <n v="3"/>
    <n v="44.44"/>
    <n v="55.56"/>
    <n v="1.88"/>
    <n v="145"/>
    <n v="62"/>
    <n v="0"/>
    <n v="0"/>
    <n v="28643.138201569102"/>
    <n v="3140.2776101388058"/>
    <n v="79.39"/>
    <n v="78.709999999999994"/>
    <n v="78.709999999999994"/>
    <n v="12.58"/>
    <s v=""/>
    <n v="100"/>
    <n v="2.95"/>
    <n v="1.6"/>
    <n v="3.3"/>
    <n v="1.7"/>
    <s v=""/>
    <s v=""/>
    <n v="0"/>
    <m/>
    <s v=""/>
    <n v="7.5"/>
    <n v="100"/>
    <n v="100"/>
    <n v="57.2"/>
    <n v="7"/>
    <n v="0"/>
    <n v="0"/>
    <n v="1"/>
    <n v="72.976481884386544"/>
    <n v="4"/>
    <n v="5"/>
    <n v="145"/>
    <n v="145"/>
  </r>
  <r>
    <x v="18"/>
    <x v="6"/>
    <n v="35398066"/>
    <s v="Poá"/>
    <n v="0.984239173354995"/>
    <n v="110001"/>
    <n v="108263"/>
    <n v="1738"/>
    <n v="6402.8519999999999"/>
    <n v="98.42"/>
    <n v="1.9083199999999998E-2"/>
    <n v="1.5056599999999998E-2"/>
    <n v="4.0266E-3"/>
    <n v="0"/>
    <n v="0"/>
    <n v="4.0000000000000001E-3"/>
    <n v="0"/>
    <n v="1.5547399999999998E-2"/>
    <n v="0.38322107638888891"/>
    <n v="0"/>
    <n v="27.27"/>
    <n v="72.73"/>
    <n v="100.02"/>
    <n v="6001"/>
    <n v="1345"/>
    <n v="7"/>
    <n v="0"/>
    <n v="74.538958736738763"/>
    <n v="11.467532113344426"/>
    <n v="100"/>
    <n v="99.19"/>
    <n v="95.59"/>
    <n v="32.4"/>
    <s v=""/>
    <n v="100"/>
    <n v="19.079999999999998"/>
    <n v="7.3"/>
    <n v="25.1"/>
    <n v="10.1"/>
    <s v=""/>
    <s v=""/>
    <n v="0"/>
    <m/>
    <s v=""/>
    <n v="9.5"/>
    <n v="97"/>
    <n v="90.21"/>
    <n v="77.599999999999994"/>
    <n v="8.1"/>
    <n v="1"/>
    <n v="0"/>
    <n v="26"/>
    <n v="0"/>
    <n v="3"/>
    <n v="8"/>
    <n v="5820.97"/>
    <n v="5413.5020999999997"/>
  </r>
  <r>
    <x v="16"/>
    <x v="6"/>
    <n v="353990518"/>
    <s v="Poloni"/>
    <m/>
    <m/>
    <m/>
    <m/>
    <m/>
    <m/>
    <n v="4.2485999999999999E-3"/>
    <n v="4.1444000000000003E-3"/>
    <n v="1.042E-4"/>
    <n v="0"/>
    <n v="0"/>
    <n v="0"/>
    <n v="0"/>
    <n v="4.6300000000000001E-5"/>
    <n v="0"/>
    <n v="1"/>
    <n v="50"/>
    <n v="50"/>
    <m/>
    <s v=""/>
    <m/>
    <m/>
    <m/>
    <s v=""/>
    <s v=""/>
    <m/>
    <m/>
    <m/>
    <m/>
    <s v=""/>
    <m/>
    <m/>
    <m/>
    <m/>
    <m/>
    <s v=""/>
    <s v=""/>
    <m/>
    <m/>
    <s v=""/>
    <m/>
    <m/>
    <m/>
    <m/>
    <m/>
    <m/>
    <m/>
    <n v="0"/>
    <m/>
    <n v="2"/>
    <n v="2"/>
    <m/>
    <m/>
  </r>
  <r>
    <x v="12"/>
    <x v="6"/>
    <n v="353990519"/>
    <s v="Poloni"/>
    <n v="0.986669593662581"/>
    <n v="5507"/>
    <n v="4902"/>
    <n v="605"/>
    <n v="40.862000000000002"/>
    <n v="89.01"/>
    <n v="1.6905399999999998E-2"/>
    <n v="0"/>
    <n v="1.6905399999999998E-2"/>
    <n v="0"/>
    <n v="8.9999999999999993E-3"/>
    <n v="8.0000000000000002E-3"/>
    <n v="0"/>
    <n v="2.5260000000000007E-4"/>
    <n v="1.2450982812499997E-2"/>
    <n v="0"/>
    <n v="0"/>
    <n v="100"/>
    <n v="3.6"/>
    <n v="278"/>
    <n v="92"/>
    <n v="0"/>
    <n v="0"/>
    <n v="5726.5298710731795"/>
    <n v="515.38768839658621"/>
    <n v="86.82"/>
    <n v="100"/>
    <n v="86.07"/>
    <n v="11.94"/>
    <s v=""/>
    <n v="97.53"/>
    <n v="6.61"/>
    <n v="2.1"/>
    <n v="1.8"/>
    <n v="18.899999999999999"/>
    <s v=""/>
    <s v=""/>
    <n v="0"/>
    <m/>
    <s v=""/>
    <n v="7.3"/>
    <n v="94"/>
    <n v="94"/>
    <n v="66.900000000000006"/>
    <n v="7.8"/>
    <n v="0"/>
    <n v="0"/>
    <n v="2"/>
    <n v="72.283450515766276"/>
    <n v="0"/>
    <n v="23"/>
    <n v="261.32"/>
    <n v="261.32"/>
  </r>
  <r>
    <x v="0"/>
    <x v="6"/>
    <n v="354000220"/>
    <s v="Pompéia"/>
    <n v="0.79328124967805702"/>
    <n v="20507"/>
    <n v="19145"/>
    <n v="1362"/>
    <n v="26.077000000000002"/>
    <n v="93.36"/>
    <n v="1.8692000000000001E-3"/>
    <n v="0"/>
    <n v="1.8692000000000001E-3"/>
    <n v="0"/>
    <n v="0"/>
    <n v="0"/>
    <n v="0"/>
    <n v="1.4988E-3"/>
    <n v="4.6530787341889888E-2"/>
    <n v="3"/>
    <n v="0"/>
    <n v="100"/>
    <n v="13.82"/>
    <n v="1066"/>
    <n v="194"/>
    <n v="2"/>
    <n v="0"/>
    <n v="8842.4440434973421"/>
    <n v="1076.4714487735896"/>
    <m/>
    <n v="100"/>
    <m/>
    <m/>
    <s v=""/>
    <m/>
    <n v="0.18"/>
    <n v="0.1"/>
    <n v="0"/>
    <n v="0.6"/>
    <s v=""/>
    <s v=""/>
    <n v="0"/>
    <m/>
    <s v=""/>
    <n v="8.1"/>
    <n v="99.13"/>
    <n v="93.182199999999995"/>
    <n v="81.8"/>
    <n v="9.4"/>
    <n v="0"/>
    <n v="0"/>
    <n v="8"/>
    <n v="0"/>
    <n v="0"/>
    <n v="2"/>
    <n v="1056.7257999999999"/>
    <n v="993.32225200000005"/>
  </r>
  <r>
    <x v="1"/>
    <x v="6"/>
    <n v="354000221"/>
    <s v="Pompéia"/>
    <m/>
    <m/>
    <m/>
    <m/>
    <m/>
    <m/>
    <n v="2.5000000000000001E-3"/>
    <n v="0"/>
    <n v="2.5000000000000001E-3"/>
    <n v="0"/>
    <n v="0"/>
    <n v="3.0000000000000001E-3"/>
    <n v="0"/>
    <n v="0"/>
    <n v="0"/>
    <n v="0"/>
    <n v="0"/>
    <n v="100"/>
    <m/>
    <s v=""/>
    <m/>
    <m/>
    <m/>
    <s v=""/>
    <s v=""/>
    <m/>
    <m/>
    <m/>
    <m/>
    <s v=""/>
    <m/>
    <m/>
    <m/>
    <m/>
    <m/>
    <s v=""/>
    <s v=""/>
    <m/>
    <m/>
    <s v=""/>
    <m/>
    <m/>
    <m/>
    <m/>
    <m/>
    <m/>
    <m/>
    <n v="0"/>
    <m/>
    <n v="0"/>
    <n v="2"/>
    <m/>
    <m/>
  </r>
  <r>
    <x v="2"/>
    <x v="6"/>
    <n v="354010116"/>
    <s v="Pongaí"/>
    <n v="-0.58192958307151699"/>
    <n v="3411"/>
    <n v="2926"/>
    <n v="485"/>
    <n v="18.600999999999999"/>
    <n v="85.78"/>
    <n v="2.9953299999999999E-2"/>
    <n v="2.0086399999999997E-2"/>
    <n v="9.8669000000000014E-3"/>
    <n v="0"/>
    <n v="0.01"/>
    <n v="0"/>
    <n v="0.01"/>
    <n v="1.0200299999999999E-2"/>
    <n v="7.6800796874999999E-3"/>
    <n v="1"/>
    <n v="37.5"/>
    <n v="62.5"/>
    <n v="2.0699999999999998"/>
    <n v="160"/>
    <n v="88"/>
    <n v="0"/>
    <n v="0"/>
    <n v="12666.174142480211"/>
    <n v="1201.8997361477577"/>
    <n v="86.46"/>
    <n v="89.98"/>
    <n v="86.03"/>
    <n v="15.05"/>
    <s v=""/>
    <n v="100"/>
    <n v="5.35"/>
    <n v="2.2000000000000002"/>
    <n v="4.7"/>
    <n v="7.6"/>
    <s v=""/>
    <s v=""/>
    <n v="0"/>
    <m/>
    <s v=""/>
    <n v="9.1"/>
    <n v="100"/>
    <n v="100"/>
    <n v="45"/>
    <n v="6.1"/>
    <n v="0"/>
    <n v="0"/>
    <n v="2"/>
    <n v="130.20698230873663"/>
    <n v="3"/>
    <n v="5"/>
    <n v="160"/>
    <n v="160"/>
  </r>
  <r>
    <x v="4"/>
    <x v="6"/>
    <n v="35402004"/>
    <s v="Pontal"/>
    <m/>
    <m/>
    <m/>
    <m/>
    <m/>
    <m/>
    <n v="0.55856479999999997"/>
    <n v="0.48611110000000002"/>
    <n v="7.2453699999999996E-2"/>
    <n v="0.28999999999999998"/>
    <n v="0"/>
    <n v="0.55900000000000005"/>
    <n v="0"/>
    <n v="0"/>
    <n v="0"/>
    <n v="2"/>
    <n v="33.33"/>
    <n v="66.67"/>
    <m/>
    <s v=""/>
    <m/>
    <m/>
    <m/>
    <s v=""/>
    <s v=""/>
    <m/>
    <m/>
    <m/>
    <m/>
    <s v=""/>
    <m/>
    <m/>
    <m/>
    <m/>
    <m/>
    <s v=""/>
    <s v=""/>
    <m/>
    <m/>
    <s v=""/>
    <m/>
    <m/>
    <m/>
    <m/>
    <m/>
    <m/>
    <m/>
    <n v="3"/>
    <m/>
    <n v="1"/>
    <n v="2"/>
    <m/>
    <m/>
  </r>
  <r>
    <x v="3"/>
    <x v="6"/>
    <n v="35402009"/>
    <s v="Pontal"/>
    <n v="2.7630238194710901"/>
    <n v="44239"/>
    <n v="43599"/>
    <n v="640"/>
    <n v="124.526"/>
    <n v="98.55"/>
    <n v="0"/>
    <n v="0"/>
    <n v="0"/>
    <n v="0.11"/>
    <n v="0"/>
    <n v="0"/>
    <n v="0"/>
    <n v="0"/>
    <n v="0.1320233079027778"/>
    <n v="0"/>
    <n v="0"/>
    <n v="0"/>
    <n v="35.42"/>
    <n v="2391"/>
    <n v="2391"/>
    <n v="1"/>
    <n v="0"/>
    <n v="3792.3895205587828"/>
    <n v="406.32744863129824"/>
    <n v="98.04"/>
    <m/>
    <n v="98.04"/>
    <n v="0"/>
    <s v=""/>
    <n v="99.91"/>
    <n v="31.56"/>
    <n v="10.5"/>
    <n v="40.5"/>
    <n v="12.7"/>
    <s v=""/>
    <s v=""/>
    <n v="0"/>
    <m/>
    <s v=""/>
    <n v="10"/>
    <n v="100"/>
    <n v="0"/>
    <n v="0"/>
    <n v="1.5"/>
    <n v="0"/>
    <n v="0"/>
    <n v="2"/>
    <n v="0"/>
    <n v="0"/>
    <n v="0"/>
    <n v="2391"/>
    <n v="0"/>
  </r>
  <r>
    <x v="16"/>
    <x v="6"/>
    <n v="354025918"/>
    <s v="Pontalinda"/>
    <n v="1.25711428922302"/>
    <n v="4249"/>
    <n v="3616"/>
    <n v="633"/>
    <n v="20.207999999999998"/>
    <n v="85.1"/>
    <n v="0.28966149999999991"/>
    <n v="0.28902719999999993"/>
    <n v="6.3429999999999997E-4"/>
    <n v="0"/>
    <n v="0"/>
    <n v="0"/>
    <n v="0.28999999999999998"/>
    <n v="9.7219999999999989E-4"/>
    <n v="9.1607997395833345E-3"/>
    <n v="5"/>
    <n v="83.33"/>
    <n v="16.670000000000002"/>
    <n v="2.5499999999999998"/>
    <n v="197"/>
    <n v="23"/>
    <n v="0"/>
    <n v="0"/>
    <n v="11726.73099552836"/>
    <n v="964.8576135561309"/>
    <n v="82.79"/>
    <m/>
    <n v="78.849999999999994"/>
    <n v="13.21"/>
    <s v=""/>
    <n v="99.75"/>
    <n v="57.93"/>
    <n v="18.3"/>
    <n v="78.099999999999994"/>
    <n v="0.5"/>
    <s v=""/>
    <s v=""/>
    <n v="0"/>
    <m/>
    <s v=""/>
    <n v="7.5"/>
    <n v="99"/>
    <n v="99"/>
    <n v="88.3"/>
    <n v="9.6999999999999993"/>
    <n v="0"/>
    <n v="0"/>
    <n v="1"/>
    <n v="0"/>
    <n v="20"/>
    <n v="4"/>
    <n v="195.03"/>
    <n v="195.03"/>
  </r>
  <r>
    <x v="10"/>
    <x v="6"/>
    <n v="354030915"/>
    <s v="Pontes Gestal"/>
    <n v="-1.1901693414817499E-2"/>
    <n v="2519"/>
    <n v="2179"/>
    <n v="340"/>
    <n v="11.601000000000001"/>
    <n v="86.5"/>
    <n v="0.14282699999999998"/>
    <n v="4.7410400000000005E-2"/>
    <n v="9.541659999999999E-2"/>
    <n v="0.3"/>
    <n v="1E-3"/>
    <n v="9.2999999999999999E-2"/>
    <n v="0.05"/>
    <n v="0"/>
    <n v="6.3749067708333343E-3"/>
    <n v="2"/>
    <n v="44.44"/>
    <n v="55.56"/>
    <n v="1.53"/>
    <n v="118"/>
    <n v="55"/>
    <n v="1"/>
    <n v="0"/>
    <n v="20781.961095672887"/>
    <n v="2253.4656609765789"/>
    <n v="97.18"/>
    <m/>
    <n v="97.07"/>
    <n v="12.7"/>
    <s v=""/>
    <n v="100"/>
    <n v="26.95"/>
    <n v="8.6"/>
    <n v="13.5"/>
    <n v="53"/>
    <s v=""/>
    <s v=""/>
    <n v="0"/>
    <m/>
    <s v=""/>
    <n v="8.4"/>
    <n v="99"/>
    <n v="99"/>
    <n v="53.4"/>
    <n v="7"/>
    <n v="0"/>
    <n v="0"/>
    <n v="3"/>
    <n v="15.686503912107863"/>
    <n v="4"/>
    <n v="5"/>
    <n v="116.82"/>
    <n v="116.82"/>
  </r>
  <r>
    <x v="10"/>
    <x v="6"/>
    <n v="354040815"/>
    <s v="Populina"/>
    <n v="-0.54796533019121396"/>
    <n v="4125"/>
    <n v="3387"/>
    <n v="738"/>
    <n v="13.077"/>
    <n v="82.11"/>
    <n v="5.0747599999999997E-2"/>
    <n v="4.4675099999999995E-2"/>
    <n v="6.0724999999999998E-3"/>
    <n v="0.04"/>
    <n v="0"/>
    <n v="0"/>
    <n v="0.05"/>
    <n v="0"/>
    <n v="9.6035156249999996E-3"/>
    <n v="2"/>
    <n v="45.45"/>
    <n v="54.55"/>
    <n v="2.42"/>
    <n v="187"/>
    <n v="42"/>
    <n v="0"/>
    <n v="0"/>
    <n v="19112.727272727272"/>
    <n v="1987.7236363636364"/>
    <n v="89.4"/>
    <n v="93.37"/>
    <n v="88.17"/>
    <n v="12.59"/>
    <s v=""/>
    <n v="100"/>
    <n v="6.42"/>
    <n v="2"/>
    <n v="8.4"/>
    <n v="2.2999999999999998"/>
    <s v=""/>
    <s v=""/>
    <n v="0"/>
    <m/>
    <s v=""/>
    <n v="9"/>
    <n v="97"/>
    <n v="97"/>
    <n v="77.5"/>
    <n v="8.1999999999999993"/>
    <n v="0"/>
    <n v="0"/>
    <n v="0"/>
    <n v="0"/>
    <n v="5"/>
    <n v="6"/>
    <n v="181.39"/>
    <n v="181.39"/>
  </r>
  <r>
    <x v="8"/>
    <x v="6"/>
    <n v="354050710"/>
    <s v="Porangaba"/>
    <n v="1.7559389352685999"/>
    <n v="8738"/>
    <n v="4219"/>
    <n v="4519"/>
    <n v="32.779000000000003"/>
    <n v="48.28"/>
    <n v="3.5352000000000001E-2"/>
    <n v="3.1758300000000003E-2"/>
    <n v="3.5937E-3"/>
    <n v="0"/>
    <n v="3.2000000000000001E-2"/>
    <n v="0"/>
    <n v="0"/>
    <n v="3.5937E-3"/>
    <n v="1.6695496354166669E-2"/>
    <n v="2"/>
    <n v="33.33"/>
    <n v="66.67"/>
    <n v="3.1"/>
    <n v="239"/>
    <n v="52"/>
    <n v="0"/>
    <n v="0"/>
    <n v="8517.3907072556649"/>
    <n v="1299.2629892423895"/>
    <n v="73.37"/>
    <n v="74.14"/>
    <n v="37.49"/>
    <n v="28.44"/>
    <s v=""/>
    <n v="100"/>
    <n v="4.16"/>
    <n v="1.5"/>
    <n v="6.5"/>
    <n v="1"/>
    <s v=""/>
    <s v=""/>
    <n v="0"/>
    <m/>
    <s v=""/>
    <n v="9.8000000000000007"/>
    <n v="88"/>
    <n v="88"/>
    <n v="78.2"/>
    <n v="8.4"/>
    <n v="0"/>
    <n v="0"/>
    <n v="9"/>
    <n v="191.66845549946055"/>
    <n v="1"/>
    <n v="2"/>
    <n v="210.32"/>
    <n v="210.32"/>
  </r>
  <r>
    <x v="8"/>
    <x v="6"/>
    <n v="354060610"/>
    <s v="Porto Feliz"/>
    <n v="0.62784966865425695"/>
    <n v="50041"/>
    <n v="42701"/>
    <n v="7340"/>
    <n v="89.911000000000001"/>
    <n v="85.33"/>
    <n v="0.49919570000000002"/>
    <n v="0.38772700000000004"/>
    <n v="0.1114687"/>
    <n v="0"/>
    <n v="0.156"/>
    <n v="7.1999999999999995E-2"/>
    <n v="0.1"/>
    <n v="0.17338419999999991"/>
    <n v="0.15232387731481481"/>
    <n v="72"/>
    <n v="23.08"/>
    <n v="76.92"/>
    <n v="34.72"/>
    <n v="2343"/>
    <n v="309"/>
    <n v="7"/>
    <n v="0"/>
    <n v="3169.9222637437301"/>
    <n v="478.95445734497713"/>
    <n v="100"/>
    <n v="98"/>
    <n v="100"/>
    <n v="31.99"/>
    <s v=""/>
    <n v="100"/>
    <n v="27.58"/>
    <n v="9.9"/>
    <n v="36.9"/>
    <n v="14.7"/>
    <s v=""/>
    <s v=""/>
    <n v="0"/>
    <m/>
    <s v=""/>
    <n v="9.5"/>
    <n v="99"/>
    <n v="99"/>
    <n v="86.8"/>
    <n v="10"/>
    <n v="0"/>
    <n v="0"/>
    <n v="75"/>
    <n v="102.41335944829422"/>
    <n v="27"/>
    <n v="90"/>
    <n v="2319.5700000000002"/>
    <n v="2319.5700000000002"/>
  </r>
  <r>
    <x v="3"/>
    <x v="6"/>
    <n v="35407059"/>
    <s v="Porto Ferreira"/>
    <n v="0.70493762962471296"/>
    <n v="52568"/>
    <n v="51625"/>
    <n v="943"/>
    <n v="215.52199999999999"/>
    <n v="98.21"/>
    <n v="0.4740878999999999"/>
    <n v="0.45767069999999987"/>
    <n v="1.6417200000000003E-2"/>
    <n v="0.32"/>
    <n v="0"/>
    <n v="0.161"/>
    <n v="0.31"/>
    <n v="1.8890000000000003E-3"/>
    <n v="0.15715173178703701"/>
    <n v="24"/>
    <n v="61.82"/>
    <n v="38.18"/>
    <n v="42.75"/>
    <n v="2886"/>
    <n v="2538"/>
    <n v="2"/>
    <n v="1"/>
    <n v="1991.6968497945518"/>
    <n v="233.96438898189004"/>
    <n v="98.21"/>
    <n v="100"/>
    <n v="94.22"/>
    <n v="39.880000000000003"/>
    <s v=""/>
    <n v="100"/>
    <n v="39.51"/>
    <n v="14.3"/>
    <n v="56.5"/>
    <n v="4.2"/>
    <s v=""/>
    <s v=""/>
    <n v="0"/>
    <m/>
    <s v=""/>
    <n v="7.4"/>
    <n v="96"/>
    <n v="19.2"/>
    <n v="12.1"/>
    <n v="3"/>
    <n v="0"/>
    <n v="1"/>
    <n v="20"/>
    <n v="0"/>
    <n v="34"/>
    <n v="21"/>
    <n v="2770.56"/>
    <n v="554.11199999999997"/>
  </r>
  <r>
    <x v="15"/>
    <x v="6"/>
    <n v="35407542"/>
    <s v="Potim"/>
    <n v="2.26821633044649"/>
    <n v="19899"/>
    <n v="15090"/>
    <n v="4809"/>
    <n v="445.666"/>
    <n v="75.83"/>
    <n v="9.7498799999999997E-2"/>
    <n v="5.5555599999999997E-2"/>
    <n v="4.1943200000000007E-2"/>
    <n v="0"/>
    <n v="2.3E-2"/>
    <n v="1.9E-2"/>
    <n v="0.06"/>
    <n v="2.419E-4"/>
    <n v="4.2230378603830651E-2"/>
    <n v="1"/>
    <n v="14.29"/>
    <n v="85.71"/>
    <n v="11.67"/>
    <n v="900"/>
    <n v="846"/>
    <n v="0"/>
    <n v="0"/>
    <n v="1061.8181818181818"/>
    <n v="95.088195386702807"/>
    <m/>
    <m/>
    <m/>
    <m/>
    <s v=""/>
    <m/>
    <n v="33.619999999999997"/>
    <n v="14.6"/>
    <n v="24.2"/>
    <n v="69.900000000000006"/>
    <s v=""/>
    <s v=""/>
    <n v="0"/>
    <m/>
    <s v=""/>
    <n v="9.6"/>
    <n v="100"/>
    <n v="10"/>
    <n v="6"/>
    <n v="2"/>
    <n v="0"/>
    <n v="0"/>
    <n v="1"/>
    <n v="54.463163155050907"/>
    <n v="1"/>
    <n v="6"/>
    <n v="900"/>
    <n v="90"/>
  </r>
  <r>
    <x v="2"/>
    <x v="6"/>
    <n v="354080416"/>
    <s v="Potirendaba"/>
    <n v="1.0748093760367501"/>
    <n v="15958"/>
    <n v="14508"/>
    <n v="1450"/>
    <n v="46.607999999999997"/>
    <n v="90.91"/>
    <n v="0.33255709999999999"/>
    <n v="0.24184210000000003"/>
    <n v="9.0714999999999976E-2"/>
    <n v="0"/>
    <n v="5.3999999999999999E-2"/>
    <n v="0.13800000000000001"/>
    <n v="0.13"/>
    <n v="7.1370999999999987E-3"/>
    <n v="4.857585648148148E-2"/>
    <n v="3"/>
    <n v="15.07"/>
    <n v="84.93"/>
    <n v="10.42"/>
    <n v="803"/>
    <n v="137"/>
    <n v="1"/>
    <n v="0"/>
    <n v="4979.9924802606847"/>
    <n v="454.52312319839575"/>
    <n v="100"/>
    <n v="100"/>
    <n v="100"/>
    <n v="0"/>
    <s v=""/>
    <n v="100"/>
    <n v="32.29"/>
    <n v="13.2"/>
    <n v="30.2"/>
    <n v="39.4"/>
    <s v=""/>
    <s v=""/>
    <n v="0"/>
    <m/>
    <s v=""/>
    <n v="7.6"/>
    <n v="100"/>
    <n v="100"/>
    <n v="82.9"/>
    <n v="9.6999999999999993"/>
    <n v="1"/>
    <n v="0"/>
    <n v="11"/>
    <n v="111.16633634774172"/>
    <n v="11"/>
    <n v="62"/>
    <n v="803"/>
    <n v="803"/>
  </r>
  <r>
    <x v="1"/>
    <x v="6"/>
    <n v="354085321"/>
    <s v="Pracinha"/>
    <n v="3.66055924909123"/>
    <n v="2871"/>
    <n v="1375"/>
    <n v="1496"/>
    <n v="45.534999999999997"/>
    <n v="47.89"/>
    <n v="8.9179999999999999E-4"/>
    <n v="0"/>
    <n v="8.9179999999999999E-4"/>
    <n v="0"/>
    <n v="0"/>
    <n v="0"/>
    <n v="0"/>
    <n v="2.55E-5"/>
    <n v="3.8676257812499991E-3"/>
    <n v="0"/>
    <n v="0"/>
    <n v="100"/>
    <n v="1.1499999999999999"/>
    <n v="89"/>
    <n v="14"/>
    <n v="0"/>
    <n v="0"/>
    <n v="5382.3197492163008"/>
    <n v="659.05956112852664"/>
    <n v="51.73"/>
    <n v="47.89"/>
    <n v="94.09"/>
    <n v="6.35"/>
    <s v=""/>
    <n v="100"/>
    <n v="0.39"/>
    <n v="0.2"/>
    <n v="0"/>
    <n v="1.5"/>
    <s v=""/>
    <s v=""/>
    <n v="0"/>
    <m/>
    <s v=""/>
    <n v="8.5"/>
    <n v="100"/>
    <n v="100"/>
    <n v="84.3"/>
    <n v="10"/>
    <n v="0"/>
    <n v="0"/>
    <n v="0"/>
    <n v="0"/>
    <n v="0"/>
    <n v="3"/>
    <n v="89"/>
    <n v="89"/>
  </r>
  <r>
    <x v="3"/>
    <x v="6"/>
    <n v="35409039"/>
    <s v="Pradópolis"/>
    <n v="2.6220168401914301"/>
    <n v="18887"/>
    <n v="17548"/>
    <n v="1339"/>
    <n v="112.961"/>
    <n v="92.91"/>
    <n v="0"/>
    <n v="0"/>
    <n v="0"/>
    <n v="1.36"/>
    <n v="0"/>
    <n v="0"/>
    <n v="0"/>
    <n v="0"/>
    <n v="5.7491678240740737E-2"/>
    <n v="4"/>
    <n v="0"/>
    <n v="0"/>
    <n v="12.61"/>
    <n v="973"/>
    <n v="370"/>
    <n v="1"/>
    <n v="0"/>
    <n v="3723.4754063641658"/>
    <n v="434.12717742362474"/>
    <n v="100"/>
    <n v="100"/>
    <n v="93.06"/>
    <n v="20"/>
    <s v=""/>
    <n v="100"/>
    <n v="0"/>
    <n v="0"/>
    <n v="0"/>
    <n v="0"/>
    <s v=""/>
    <s v=""/>
    <n v="0"/>
    <m/>
    <s v=""/>
    <n v="10"/>
    <n v="100"/>
    <n v="100"/>
    <n v="62"/>
    <n v="7.5"/>
    <n v="0"/>
    <n v="0"/>
    <n v="1"/>
    <n v="0"/>
    <n v="0"/>
    <n v="0"/>
    <n v="973"/>
    <n v="973"/>
  </r>
  <r>
    <x v="19"/>
    <x v="6"/>
    <n v="35410007"/>
    <s v="Praia Grande"/>
    <n v="2.59781371573813"/>
    <n v="284757"/>
    <n v="284757"/>
    <n v="0"/>
    <n v="1910.095"/>
    <n v="100"/>
    <n v="1.1535008"/>
    <n v="1.1483056"/>
    <n v="5.1951999999999996E-3"/>
    <n v="0"/>
    <n v="1.1479999999999999"/>
    <n v="1E-3"/>
    <n v="0"/>
    <n v="4.5833000000000002E-3"/>
    <n v="0.99183697486805555"/>
    <n v="5"/>
    <n v="41.67"/>
    <n v="58.33"/>
    <n v="264.33"/>
    <n v="15860"/>
    <n v="15860"/>
    <n v="29"/>
    <n v="0"/>
    <n v="928.06034618990941"/>
    <n v="117.39188149896228"/>
    <n v="99.98"/>
    <n v="100"/>
    <n v="68.34"/>
    <n v="30.49"/>
    <s v=""/>
    <n v="99.98"/>
    <n v="36.85"/>
    <n v="13.8"/>
    <n v="55.5"/>
    <n v="0.5"/>
    <s v=""/>
    <s v=""/>
    <n v="0"/>
    <m/>
    <s v=""/>
    <n v="9.5"/>
    <n v="67"/>
    <n v="0"/>
    <n v="0"/>
    <n v="1.2"/>
    <n v="3"/>
    <n v="0"/>
    <n v="10"/>
    <n v="115.74482793936158"/>
    <n v="5"/>
    <n v="7"/>
    <n v="10626.2"/>
    <n v="0"/>
  </r>
  <r>
    <x v="5"/>
    <x v="6"/>
    <n v="354105917"/>
    <s v="Pratânia"/>
    <n v="1.3067449413398"/>
    <n v="4813"/>
    <n v="3764"/>
    <n v="1049"/>
    <n v="26.765999999999998"/>
    <n v="78.2"/>
    <n v="1.0911500000000001E-2"/>
    <n v="0"/>
    <n v="1.0911500000000001E-2"/>
    <n v="0"/>
    <n v="1.0999999999999999E-2"/>
    <n v="0"/>
    <n v="0"/>
    <n v="5.7899999999999998E-5"/>
    <n v="1.0070951822916667E-2"/>
    <n v="3"/>
    <n v="0"/>
    <n v="100"/>
    <n v="2.63"/>
    <n v="203"/>
    <n v="45"/>
    <n v="0"/>
    <n v="0"/>
    <n v="10418.084354872221"/>
    <n v="1113.8832329108661"/>
    <n v="80.349999999999994"/>
    <n v="75.78"/>
    <n v="79.95"/>
    <n v="26.68"/>
    <s v=""/>
    <n v="100"/>
    <n v="1.3"/>
    <n v="0.7"/>
    <n v="0"/>
    <n v="6.4"/>
    <s v=""/>
    <s v=""/>
    <n v="0"/>
    <m/>
    <s v=""/>
    <n v="8"/>
    <n v="100"/>
    <n v="100"/>
    <n v="77.8"/>
    <n v="8.6"/>
    <n v="0"/>
    <n v="0"/>
    <n v="1"/>
    <n v="109.2250285118956"/>
    <n v="0"/>
    <n v="5"/>
    <n v="203"/>
    <n v="203"/>
  </r>
  <r>
    <x v="2"/>
    <x v="6"/>
    <n v="354110916"/>
    <s v="Presidente Alves"/>
    <n v="-0.37986212225933302"/>
    <n v="4073"/>
    <n v="3475"/>
    <n v="598"/>
    <n v="14.114000000000001"/>
    <n v="85.32"/>
    <n v="9.7209999999999994E-4"/>
    <n v="0"/>
    <n v="9.7209999999999994E-4"/>
    <n v="0"/>
    <n v="0"/>
    <n v="0"/>
    <n v="0"/>
    <n v="7.1749999999999993E-4"/>
    <n v="9.0931846354166679E-3"/>
    <n v="0"/>
    <n v="0"/>
    <n v="100"/>
    <n v="2.44"/>
    <n v="188"/>
    <n v="40"/>
    <n v="0"/>
    <n v="0"/>
    <n v="16879.076847532531"/>
    <n v="1625.9661183402895"/>
    <n v="85.73"/>
    <n v="83.21"/>
    <n v="84.69"/>
    <n v="16.64"/>
    <s v=""/>
    <n v="100"/>
    <n v="0.11"/>
    <n v="0"/>
    <n v="0"/>
    <n v="0.5"/>
    <s v=""/>
    <s v=""/>
    <n v="0"/>
    <m/>
    <s v=""/>
    <n v="8.6999999999999993"/>
    <n v="98"/>
    <n v="98"/>
    <n v="78.7"/>
    <n v="8.4"/>
    <n v="0"/>
    <n v="0"/>
    <n v="0"/>
    <n v="0"/>
    <n v="0"/>
    <n v="3"/>
    <n v="184.24"/>
    <n v="184.24"/>
  </r>
  <r>
    <x v="0"/>
    <x v="6"/>
    <n v="354110920"/>
    <s v="Presidente Alves"/>
    <m/>
    <m/>
    <m/>
    <m/>
    <m/>
    <m/>
    <n v="0"/>
    <n v="0"/>
    <n v="0"/>
    <n v="0"/>
    <n v="0"/>
    <n v="0"/>
    <n v="0"/>
    <n v="0"/>
    <n v="0"/>
    <n v="0"/>
    <n v="0"/>
    <n v="0"/>
    <m/>
    <s v=""/>
    <m/>
    <m/>
    <m/>
    <s v=""/>
    <s v=""/>
    <m/>
    <m/>
    <m/>
    <m/>
    <s v=""/>
    <m/>
    <m/>
    <m/>
    <m/>
    <m/>
    <s v=""/>
    <s v=""/>
    <m/>
    <m/>
    <s v=""/>
    <m/>
    <m/>
    <m/>
    <m/>
    <m/>
    <m/>
    <m/>
    <n v="0"/>
    <m/>
    <n v="0"/>
    <n v="0"/>
    <m/>
    <m/>
  </r>
  <r>
    <x v="1"/>
    <x v="6"/>
    <n v="354120821"/>
    <s v="Presidente Bernardes"/>
    <m/>
    <m/>
    <m/>
    <m/>
    <m/>
    <m/>
    <n v="5.7599999999999997E-5"/>
    <n v="0"/>
    <n v="5.7599999999999997E-5"/>
    <n v="0"/>
    <n v="0"/>
    <n v="0"/>
    <n v="0"/>
    <n v="5.7599999999999997E-5"/>
    <n v="0"/>
    <n v="0"/>
    <n v="0"/>
    <n v="100"/>
    <m/>
    <s v=""/>
    <m/>
    <m/>
    <m/>
    <s v=""/>
    <s v=""/>
    <m/>
    <m/>
    <m/>
    <m/>
    <s v=""/>
    <m/>
    <m/>
    <m/>
    <m/>
    <m/>
    <s v=""/>
    <s v=""/>
    <m/>
    <m/>
    <s v=""/>
    <m/>
    <m/>
    <m/>
    <m/>
    <m/>
    <m/>
    <m/>
    <n v="1"/>
    <m/>
    <n v="0"/>
    <n v="1"/>
    <m/>
    <m/>
  </r>
  <r>
    <x v="13"/>
    <x v="6"/>
    <n v="354120822"/>
    <s v="Presidente Bernardes"/>
    <n v="-0.49816235235420298"/>
    <n v="13650"/>
    <n v="10935"/>
    <n v="2715"/>
    <n v="18.11"/>
    <n v="80.11"/>
    <n v="4.8082100000000003E-2"/>
    <n v="2.2830999999999997E-2"/>
    <n v="2.5251100000000002E-2"/>
    <n v="0"/>
    <n v="2.4E-2"/>
    <n v="0"/>
    <n v="0.02"/>
    <n v="4.0185999999999998E-3"/>
    <n v="3.1864961284722222E-2"/>
    <n v="1"/>
    <n v="22.58"/>
    <n v="77.42"/>
    <n v="7.39"/>
    <n v="570"/>
    <n v="144"/>
    <n v="1"/>
    <n v="0"/>
    <n v="12960.949450549451"/>
    <n v="1709.6439560439567"/>
    <n v="76.69"/>
    <n v="50"/>
    <n v="66.819999999999993"/>
    <n v="12"/>
    <s v=""/>
    <n v="99.12"/>
    <n v="1.73"/>
    <n v="0.9"/>
    <n v="1.1000000000000001"/>
    <n v="3.4"/>
    <s v=""/>
    <s v=""/>
    <n v="0"/>
    <m/>
    <s v=""/>
    <n v="9"/>
    <n v="90"/>
    <n v="90"/>
    <n v="74.7"/>
    <n v="8.1999999999999993"/>
    <n v="0"/>
    <n v="0"/>
    <n v="20"/>
    <n v="75.317838253602062"/>
    <n v="7"/>
    <n v="24"/>
    <n v="513"/>
    <n v="513"/>
  </r>
  <r>
    <x v="1"/>
    <x v="6"/>
    <n v="354130721"/>
    <s v="Presidente Epitácio"/>
    <m/>
    <m/>
    <m/>
    <m/>
    <m/>
    <m/>
    <n v="2.3795999999999999E-3"/>
    <n v="0"/>
    <n v="2.3795999999999999E-3"/>
    <n v="0.02"/>
    <n v="2E-3"/>
    <n v="0"/>
    <n v="0"/>
    <n v="0"/>
    <n v="0"/>
    <n v="0"/>
    <n v="0"/>
    <n v="100"/>
    <m/>
    <s v=""/>
    <m/>
    <m/>
    <m/>
    <s v=""/>
    <s v=""/>
    <m/>
    <m/>
    <m/>
    <m/>
    <s v=""/>
    <m/>
    <m/>
    <m/>
    <m/>
    <m/>
    <s v=""/>
    <s v=""/>
    <m/>
    <m/>
    <s v=""/>
    <m/>
    <m/>
    <m/>
    <m/>
    <m/>
    <m/>
    <m/>
    <n v="0"/>
    <m/>
    <n v="0"/>
    <n v="1"/>
    <m/>
    <m/>
  </r>
  <r>
    <x v="13"/>
    <x v="6"/>
    <n v="354130722"/>
    <s v="Presidente Epitácio"/>
    <n v="0.37151260853283102"/>
    <n v="41727"/>
    <n v="39044"/>
    <n v="2683"/>
    <n v="32.554000000000002"/>
    <n v="93.57"/>
    <n v="0.26189229999999997"/>
    <n v="0.14922160000000001"/>
    <n v="0.11267069999999997"/>
    <n v="0.15"/>
    <n v="7.0000000000000001E-3"/>
    <n v="9.8000000000000004E-2"/>
    <n v="0.16"/>
    <n v="9.5889999999999983E-4"/>
    <n v="0.11825209642361111"/>
    <n v="0"/>
    <n v="6.9"/>
    <n v="93.1"/>
    <n v="32.35"/>
    <n v="2184"/>
    <n v="475"/>
    <n v="1"/>
    <n v="0"/>
    <n v="7187.3693292113021"/>
    <n v="959.82744985261343"/>
    <n v="93.1"/>
    <n v="93.29"/>
    <n v="80.290000000000006"/>
    <n v="17.79"/>
    <s v=""/>
    <n v="99.8"/>
    <n v="5.56"/>
    <n v="2.8"/>
    <n v="4.3"/>
    <n v="9.1"/>
    <s v=""/>
    <s v=""/>
    <n v="0"/>
    <m/>
    <s v=""/>
    <n v="7.4"/>
    <n v="91"/>
    <n v="91"/>
    <n v="78.3"/>
    <n v="8.4"/>
    <n v="0"/>
    <n v="0"/>
    <n v="0"/>
    <n v="5.9195567873267132"/>
    <n v="2"/>
    <n v="27"/>
    <n v="1987.44"/>
    <n v="1987.44"/>
  </r>
  <r>
    <x v="1"/>
    <x v="6"/>
    <n v="354140621"/>
    <s v="Presidente Prudente"/>
    <m/>
    <m/>
    <m/>
    <m/>
    <m/>
    <m/>
    <n v="4.9957999999999999E-3"/>
    <n v="3.1589999999999999E-3"/>
    <n v="1.8368E-3"/>
    <n v="0"/>
    <n v="0"/>
    <n v="1E-3"/>
    <n v="0"/>
    <n v="2.3326000000000002E-3"/>
    <n v="0"/>
    <n v="1"/>
    <n v="25"/>
    <n v="75"/>
    <m/>
    <s v=""/>
    <m/>
    <m/>
    <m/>
    <s v=""/>
    <s v=""/>
    <m/>
    <m/>
    <m/>
    <m/>
    <s v=""/>
    <m/>
    <m/>
    <m/>
    <m/>
    <m/>
    <s v=""/>
    <s v=""/>
    <m/>
    <m/>
    <s v=""/>
    <m/>
    <m/>
    <m/>
    <m/>
    <m/>
    <m/>
    <m/>
    <n v="15"/>
    <m/>
    <n v="4"/>
    <n v="12"/>
    <m/>
    <m/>
  </r>
  <r>
    <x v="13"/>
    <x v="6"/>
    <n v="354140622"/>
    <s v="Presidente Prudente"/>
    <n v="0.800532489222605"/>
    <n v="213313"/>
    <n v="208962"/>
    <n v="4351"/>
    <n v="379.48599999999999"/>
    <n v="97.96"/>
    <n v="0.33912779999999998"/>
    <n v="0.23554159999999999"/>
    <n v="0.10358620000000002"/>
    <n v="0"/>
    <n v="0.23599999999999999"/>
    <n v="5.3999999999999999E-2"/>
    <n v="0.01"/>
    <n v="4.0273099999999964E-2"/>
    <n v="0.7411325639456019"/>
    <n v="1"/>
    <n v="1.28"/>
    <n v="98.72"/>
    <n v="194.49"/>
    <n v="11668"/>
    <n v="1111"/>
    <n v="20"/>
    <n v="0"/>
    <n v="629.79452729088246"/>
    <n v="72.44115454754278"/>
    <n v="99.73"/>
    <n v="100"/>
    <n v="97.63"/>
    <n v="28.37"/>
    <s v=""/>
    <n v="100"/>
    <n v="17.12"/>
    <n v="8.1"/>
    <n v="15.7"/>
    <n v="21.5"/>
    <s v=""/>
    <s v=""/>
    <n v="0"/>
    <m/>
    <s v=""/>
    <n v="2.7"/>
    <n v="99"/>
    <n v="99"/>
    <n v="90.5"/>
    <n v="9.6999999999999993"/>
    <n v="1"/>
    <n v="0"/>
    <n v="62"/>
    <n v="31.843156201853528"/>
    <n v="3"/>
    <n v="232"/>
    <n v="11551.32"/>
    <n v="11551.32"/>
  </r>
  <r>
    <x v="1"/>
    <x v="6"/>
    <n v="354150521"/>
    <s v="Presidente Venceslau"/>
    <m/>
    <m/>
    <m/>
    <m/>
    <m/>
    <m/>
    <n v="7.7939999999999986E-4"/>
    <n v="0"/>
    <n v="7.7939999999999986E-4"/>
    <n v="0"/>
    <n v="0"/>
    <n v="0"/>
    <n v="0"/>
    <n v="5.1499999999999998E-5"/>
    <n v="0"/>
    <n v="0"/>
    <n v="0"/>
    <n v="100"/>
    <m/>
    <s v=""/>
    <m/>
    <m/>
    <m/>
    <s v=""/>
    <s v=""/>
    <m/>
    <m/>
    <m/>
    <m/>
    <s v=""/>
    <m/>
    <m/>
    <m/>
    <m/>
    <m/>
    <s v=""/>
    <s v=""/>
    <m/>
    <m/>
    <s v=""/>
    <m/>
    <m/>
    <m/>
    <m/>
    <m/>
    <m/>
    <m/>
    <n v="0"/>
    <m/>
    <n v="0"/>
    <n v="13"/>
    <m/>
    <m/>
  </r>
  <r>
    <x v="13"/>
    <x v="6"/>
    <n v="354150522"/>
    <s v="Presidente Venceslau"/>
    <n v="5.8383217722912703E-2"/>
    <n v="37975"/>
    <n v="36592"/>
    <n v="1383"/>
    <n v="50.296999999999997"/>
    <n v="96.36"/>
    <n v="2.5858600000000002E-2"/>
    <n v="0"/>
    <n v="2.5858600000000002E-2"/>
    <n v="0"/>
    <n v="4.0000000000000001E-3"/>
    <n v="2.1000000000000001E-2"/>
    <n v="0"/>
    <n v="5.8379999999999999E-4"/>
    <n v="0.11549116108217594"/>
    <n v="0"/>
    <n v="0"/>
    <n v="100"/>
    <n v="30.11"/>
    <n v="2032"/>
    <n v="2032"/>
    <n v="2"/>
    <n v="0"/>
    <n v="4750.1229756418697"/>
    <n v="564.69993416721536"/>
    <n v="99.91"/>
    <n v="95.68"/>
    <n v="99.27"/>
    <n v="13.43"/>
    <s v=""/>
    <n v="99.9"/>
    <n v="0.98"/>
    <n v="0.5"/>
    <n v="0"/>
    <n v="3.9"/>
    <s v=""/>
    <s v=""/>
    <n v="0"/>
    <m/>
    <s v=""/>
    <n v="8.4"/>
    <n v="98"/>
    <n v="0"/>
    <n v="0"/>
    <n v="1.5"/>
    <n v="0"/>
    <n v="0"/>
    <n v="13"/>
    <n v="3.463468513537467"/>
    <n v="0"/>
    <n v="12"/>
    <n v="1991.36"/>
    <n v="0"/>
  </r>
  <r>
    <x v="2"/>
    <x v="6"/>
    <n v="354160416"/>
    <s v="Promissão"/>
    <m/>
    <m/>
    <m/>
    <m/>
    <m/>
    <m/>
    <n v="6.4351999999999994E-3"/>
    <n v="6.4235999999999998E-3"/>
    <n v="1.1600000000000001E-5"/>
    <n v="0"/>
    <n v="0"/>
    <n v="0"/>
    <n v="0"/>
    <n v="6.4351999999999994E-3"/>
    <n v="0"/>
    <n v="0"/>
    <n v="50"/>
    <n v="50"/>
    <m/>
    <s v=""/>
    <m/>
    <m/>
    <m/>
    <s v=""/>
    <s v=""/>
    <m/>
    <m/>
    <m/>
    <m/>
    <s v=""/>
    <m/>
    <m/>
    <m/>
    <m/>
    <m/>
    <s v=""/>
    <s v=""/>
    <m/>
    <m/>
    <s v=""/>
    <m/>
    <m/>
    <m/>
    <m/>
    <m/>
    <m/>
    <m/>
    <n v="0"/>
    <m/>
    <n v="1"/>
    <n v="1"/>
    <m/>
    <m/>
  </r>
  <r>
    <x v="12"/>
    <x v="6"/>
    <n v="354160419"/>
    <s v="Promissão"/>
    <n v="1.25039480091178"/>
    <n v="37286"/>
    <n v="31689"/>
    <n v="5597"/>
    <n v="47.670999999999999"/>
    <n v="84.99"/>
    <n v="0.22906749999999998"/>
    <n v="0.11029159999999999"/>
    <n v="0.11877589999999998"/>
    <n v="0"/>
    <n v="3.5000000000000003E-2"/>
    <n v="0.17899999999999999"/>
    <n v="0"/>
    <n v="1.4061300000000004E-2"/>
    <n v="0.1028744906851852"/>
    <n v="3"/>
    <n v="11.54"/>
    <n v="88.46"/>
    <n v="25.88"/>
    <n v="1747"/>
    <n v="349"/>
    <n v="5"/>
    <n v="0"/>
    <n v="4930.9360081531941"/>
    <n v="456.7247760553559"/>
    <n v="90.64"/>
    <m/>
    <n v="84.16"/>
    <n v="5.51"/>
    <s v=""/>
    <n v="99.85"/>
    <n v="11.22"/>
    <n v="4"/>
    <n v="7.5"/>
    <n v="22"/>
    <s v=""/>
    <s v=""/>
    <n v="0"/>
    <m/>
    <s v=""/>
    <n v="10"/>
    <n v="100"/>
    <n v="100"/>
    <n v="80"/>
    <n v="9.5"/>
    <n v="0"/>
    <n v="0"/>
    <n v="2"/>
    <n v="34.022039639648298"/>
    <n v="6"/>
    <n v="46"/>
    <n v="1747"/>
    <n v="1747"/>
  </r>
  <r>
    <x v="0"/>
    <x v="6"/>
    <n v="354160420"/>
    <s v="Promissão"/>
    <m/>
    <m/>
    <m/>
    <m/>
    <m/>
    <m/>
    <n v="3.4700000000000003E-5"/>
    <n v="0"/>
    <n v="3.4700000000000003E-5"/>
    <n v="0"/>
    <n v="0"/>
    <n v="0"/>
    <n v="0"/>
    <n v="3.4700000000000003E-5"/>
    <n v="0"/>
    <n v="0"/>
    <n v="0"/>
    <n v="100"/>
    <m/>
    <s v=""/>
    <m/>
    <m/>
    <m/>
    <s v=""/>
    <s v=""/>
    <m/>
    <m/>
    <m/>
    <m/>
    <s v=""/>
    <m/>
    <m/>
    <m/>
    <m/>
    <m/>
    <s v=""/>
    <s v=""/>
    <m/>
    <m/>
    <s v=""/>
    <m/>
    <m/>
    <m/>
    <m/>
    <m/>
    <m/>
    <m/>
    <n v="0"/>
    <m/>
    <n v="0"/>
    <n v="1"/>
    <m/>
    <m/>
  </r>
  <r>
    <x v="8"/>
    <x v="6"/>
    <n v="354165310"/>
    <s v="Quadra"/>
    <n v="1.82332559937384"/>
    <n v="3430"/>
    <n v="882"/>
    <n v="2548"/>
    <n v="16.728999999999999"/>
    <n v="25.71"/>
    <n v="0.2357658"/>
    <n v="0.23505399999999999"/>
    <n v="7.1179999999999995E-4"/>
    <n v="0"/>
    <n v="0"/>
    <n v="0"/>
    <n v="0.24"/>
    <n v="4.7339999999999996E-4"/>
    <n v="2.622520833333333E-3"/>
    <n v="25"/>
    <n v="72"/>
    <n v="28"/>
    <n v="0.63"/>
    <n v="49"/>
    <n v="9"/>
    <n v="0"/>
    <n v="0"/>
    <n v="16549.504373177842"/>
    <n v="2574.3673469387754"/>
    <n v="29.36"/>
    <n v="100"/>
    <n v="19.38"/>
    <n v="21.49"/>
    <s v=""/>
    <n v="100"/>
    <n v="36.270000000000003"/>
    <n v="13.1"/>
    <n v="63.5"/>
    <n v="0.3"/>
    <s v=""/>
    <s v=""/>
    <n v="0"/>
    <m/>
    <s v=""/>
    <n v="9.5"/>
    <n v="89"/>
    <n v="89"/>
    <n v="81.599999999999994"/>
    <n v="9.5"/>
    <n v="0"/>
    <n v="0"/>
    <n v="6"/>
    <n v="0"/>
    <n v="18"/>
    <n v="7"/>
    <n v="43.61"/>
    <n v="43.61"/>
  </r>
  <r>
    <x v="5"/>
    <x v="6"/>
    <n v="354170317"/>
    <s v="Quatá"/>
    <n v="0.94396280839652602"/>
    <n v="13259"/>
    <n v="12523"/>
    <n v="736"/>
    <n v="20.312999999999999"/>
    <n v="94.45"/>
    <n v="8.7202700000000008E-2"/>
    <n v="8.712170000000001E-2"/>
    <n v="8.1000000000000004E-5"/>
    <n v="0"/>
    <n v="0"/>
    <n v="2.4E-2"/>
    <n v="0.06"/>
    <n v="0"/>
    <n v="3.7865893164351849E-2"/>
    <n v="2"/>
    <n v="77.78"/>
    <n v="22.22"/>
    <n v="8.94"/>
    <n v="689"/>
    <n v="116"/>
    <n v="0"/>
    <n v="0"/>
    <n v="12320.422354627046"/>
    <n v="1355.7221509917797"/>
    <n v="93.82"/>
    <n v="93.84"/>
    <n v="88.19"/>
    <n v="19.79"/>
    <s v=""/>
    <n v="99.98"/>
    <n v="19.399999999999999"/>
    <n v="9.3000000000000007"/>
    <n v="20.100000000000001"/>
    <n v="17.2"/>
    <s v=""/>
    <s v=""/>
    <n v="0"/>
    <m/>
    <s v=""/>
    <n v="8.9"/>
    <n v="99"/>
    <n v="99"/>
    <n v="83.2"/>
    <n v="9.5"/>
    <n v="0"/>
    <n v="0"/>
    <n v="0"/>
    <n v="0"/>
    <n v="7"/>
    <n v="2"/>
    <n v="682.11"/>
    <n v="682.11"/>
  </r>
  <r>
    <x v="1"/>
    <x v="6"/>
    <n v="354170321"/>
    <s v="Quatá"/>
    <m/>
    <m/>
    <m/>
    <m/>
    <m/>
    <m/>
    <n v="0.39583259999999998"/>
    <n v="0.29796280000000003"/>
    <n v="9.7869799999999979E-2"/>
    <n v="0"/>
    <n v="0"/>
    <n v="0.22600000000000001"/>
    <n v="0.17"/>
    <n v="4.1526000000000002E-3"/>
    <n v="0"/>
    <n v="0"/>
    <n v="42.31"/>
    <n v="57.69"/>
    <m/>
    <s v=""/>
    <m/>
    <m/>
    <m/>
    <s v=""/>
    <s v=""/>
    <m/>
    <m/>
    <m/>
    <m/>
    <s v=""/>
    <m/>
    <m/>
    <m/>
    <m/>
    <m/>
    <s v=""/>
    <s v=""/>
    <m/>
    <m/>
    <s v=""/>
    <m/>
    <m/>
    <m/>
    <m/>
    <m/>
    <m/>
    <m/>
    <n v="1"/>
    <m/>
    <n v="11"/>
    <n v="15"/>
    <m/>
    <m/>
  </r>
  <r>
    <x v="0"/>
    <x v="6"/>
    <n v="354180220"/>
    <s v="Queiroz"/>
    <n v="2.0463071874765602"/>
    <n v="2994"/>
    <n v="2613"/>
    <n v="381"/>
    <n v="12.712999999999999"/>
    <n v="87.27"/>
    <n v="7.1722000000000001E-3"/>
    <n v="0"/>
    <n v="7.1722000000000001E-3"/>
    <n v="0"/>
    <n v="7.0000000000000001E-3"/>
    <n v="0"/>
    <n v="0"/>
    <n v="0"/>
    <n v="6.8706062500000003E-3"/>
    <n v="3"/>
    <n v="0"/>
    <n v="100"/>
    <n v="1.85"/>
    <n v="143"/>
    <n v="39"/>
    <n v="0"/>
    <n v="0"/>
    <n v="18538.196392785572"/>
    <n v="2317.2745490981961"/>
    <n v="88.12"/>
    <m/>
    <n v="88.28"/>
    <n v="11.74"/>
    <s v=""/>
    <n v="100"/>
    <n v="0.97"/>
    <n v="0.4"/>
    <n v="0"/>
    <n v="3.3"/>
    <s v=""/>
    <s v=""/>
    <n v="0"/>
    <m/>
    <s v=""/>
    <n v="8.5"/>
    <n v="100"/>
    <n v="100"/>
    <n v="72.7"/>
    <n v="7.8"/>
    <n v="0"/>
    <n v="0"/>
    <n v="2"/>
    <n v="101.88329450548849"/>
    <n v="0"/>
    <n v="4"/>
    <n v="143"/>
    <n v="143"/>
  </r>
  <r>
    <x v="15"/>
    <x v="6"/>
    <n v="35419012"/>
    <s v="Queluz"/>
    <n v="1.71306188615254"/>
    <n v="11894"/>
    <n v="9755"/>
    <n v="2139"/>
    <n v="47.689"/>
    <n v="82.02"/>
    <n v="3.5044999999999986E-2"/>
    <n v="3.4362199999999989E-2"/>
    <n v="6.8280000000000001E-4"/>
    <n v="0"/>
    <n v="3.4000000000000002E-2"/>
    <n v="1E-3"/>
    <n v="0"/>
    <n v="3.6909999999999997E-4"/>
    <n v="2.5804404687500001E-2"/>
    <n v="3"/>
    <n v="66.67"/>
    <n v="33.33"/>
    <n v="7.13"/>
    <n v="550"/>
    <n v="550"/>
    <n v="2"/>
    <n v="0"/>
    <n v="10499.626702539095"/>
    <n v="1087.0825626366234"/>
    <n v="83.31"/>
    <n v="100"/>
    <n v="63.97"/>
    <n v="25.55"/>
    <s v=""/>
    <n v="100"/>
    <n v="2.04"/>
    <n v="0.9"/>
    <n v="2.6"/>
    <n v="0.2"/>
    <s v=""/>
    <s v=""/>
    <n v="0"/>
    <m/>
    <s v=""/>
    <n v="9.6"/>
    <n v="100"/>
    <n v="0"/>
    <n v="0"/>
    <n v="1.5"/>
    <n v="0"/>
    <n v="0"/>
    <n v="10"/>
    <n v="131.76045102280565"/>
    <n v="6"/>
    <n v="3"/>
    <n v="550"/>
    <n v="0"/>
  </r>
  <r>
    <x v="0"/>
    <x v="6"/>
    <n v="354200820"/>
    <s v="Quintana"/>
    <n v="0.93037346112372399"/>
    <n v="6207"/>
    <n v="5705"/>
    <n v="502"/>
    <n v="19.411000000000001"/>
    <n v="91.91"/>
    <n v="1.22927E-2"/>
    <n v="0"/>
    <n v="1.22927E-2"/>
    <n v="0"/>
    <n v="1.2E-2"/>
    <n v="1E-3"/>
    <n v="0"/>
    <n v="0"/>
    <n v="1.4950141406249997E-2"/>
    <n v="0"/>
    <n v="0"/>
    <n v="100"/>
    <n v="4.09"/>
    <n v="316"/>
    <n v="77"/>
    <n v="0"/>
    <n v="0"/>
    <n v="12193.716771387144"/>
    <n v="1320.9859835669411"/>
    <n v="92.49"/>
    <n v="87.21"/>
    <n v="91.8"/>
    <n v="13.25"/>
    <s v=""/>
    <n v="100"/>
    <n v="1.4"/>
    <n v="0.6"/>
    <n v="0.4"/>
    <n v="4.7"/>
    <s v=""/>
    <s v=""/>
    <n v="0"/>
    <m/>
    <s v=""/>
    <n v="7.2"/>
    <n v="98"/>
    <n v="98"/>
    <n v="75.599999999999994"/>
    <n v="8.1"/>
    <n v="0"/>
    <n v="0"/>
    <n v="0"/>
    <n v="80.266799315913673"/>
    <n v="0"/>
    <n v="5"/>
    <n v="309.68"/>
    <n v="309.68"/>
  </r>
  <r>
    <x v="1"/>
    <x v="6"/>
    <n v="354200821"/>
    <s v="Quintana"/>
    <m/>
    <m/>
    <m/>
    <m/>
    <m/>
    <m/>
    <n v="2.8700000000000002E-3"/>
    <n v="2.8700000000000002E-3"/>
    <n v="0"/>
    <n v="0"/>
    <n v="0"/>
    <n v="0"/>
    <n v="0"/>
    <n v="2.4881E-3"/>
    <n v="0"/>
    <n v="3"/>
    <n v="100"/>
    <n v="0"/>
    <m/>
    <s v=""/>
    <m/>
    <m/>
    <m/>
    <s v=""/>
    <s v=""/>
    <m/>
    <m/>
    <m/>
    <m/>
    <s v=""/>
    <m/>
    <m/>
    <m/>
    <m/>
    <m/>
    <s v=""/>
    <s v=""/>
    <m/>
    <m/>
    <s v=""/>
    <m/>
    <m/>
    <m/>
    <m/>
    <m/>
    <m/>
    <m/>
    <n v="5"/>
    <m/>
    <n v="2"/>
    <n v="0"/>
    <m/>
    <m/>
  </r>
  <r>
    <x v="6"/>
    <x v="6"/>
    <n v="35421075"/>
    <s v="Rafard"/>
    <n v="0.287157023305462"/>
    <n v="8738"/>
    <n v="7775"/>
    <n v="963"/>
    <n v="65.962000000000003"/>
    <n v="88.98"/>
    <n v="0.59667200000000009"/>
    <n v="0.56407850000000004"/>
    <n v="3.2593499999999997E-2"/>
    <n v="0"/>
    <n v="4.9000000000000002E-2"/>
    <n v="0.54300000000000004"/>
    <n v="0"/>
    <n v="2.7489000000000003E-3"/>
    <n v="1.9237253124999999E-2"/>
    <n v="6"/>
    <n v="20.83"/>
    <n v="79.17"/>
    <n v="5.54"/>
    <n v="427"/>
    <n v="427"/>
    <n v="3"/>
    <n v="0"/>
    <n v="5449.6864271000231"/>
    <n v="721.81277180132736"/>
    <n v="84.54"/>
    <n v="77.959999999999994"/>
    <n v="84.54"/>
    <n v="35"/>
    <s v=""/>
    <n v="95.92"/>
    <n v="110.81"/>
    <n v="41.8"/>
    <n v="161.9"/>
    <n v="16.3"/>
    <s v=""/>
    <s v=""/>
    <n v="0"/>
    <m/>
    <s v=""/>
    <n v="7.7"/>
    <n v="100"/>
    <n v="0"/>
    <n v="0"/>
    <n v="1.5"/>
    <n v="0"/>
    <n v="0"/>
    <n v="2"/>
    <n v="254.71411995053219"/>
    <n v="5"/>
    <n v="19"/>
    <n v="427"/>
    <n v="0"/>
  </r>
  <r>
    <x v="8"/>
    <x v="6"/>
    <n v="354210710"/>
    <s v="Rafard"/>
    <m/>
    <m/>
    <m/>
    <m/>
    <m/>
    <m/>
    <n v="3.4918400000000002E-2"/>
    <n v="3.4918400000000002E-2"/>
    <n v="0"/>
    <n v="0"/>
    <n v="0"/>
    <n v="0"/>
    <n v="0.03"/>
    <n v="4.6296000000000002E-3"/>
    <n v="0"/>
    <n v="4"/>
    <n v="100"/>
    <n v="0"/>
    <m/>
    <s v=""/>
    <m/>
    <m/>
    <m/>
    <s v=""/>
    <s v=""/>
    <m/>
    <m/>
    <m/>
    <m/>
    <s v=""/>
    <m/>
    <m/>
    <m/>
    <m/>
    <m/>
    <s v=""/>
    <s v=""/>
    <m/>
    <m/>
    <s v=""/>
    <m/>
    <m/>
    <m/>
    <m/>
    <m/>
    <m/>
    <m/>
    <n v="0"/>
    <m/>
    <n v="3"/>
    <n v="0"/>
    <m/>
    <m/>
  </r>
  <r>
    <x v="5"/>
    <x v="6"/>
    <n v="354220617"/>
    <s v="Rancharia"/>
    <n v="-5.1244164310693098E-2"/>
    <n v="28800"/>
    <n v="26093"/>
    <n v="2707"/>
    <n v="18.172999999999998"/>
    <n v="90.6"/>
    <n v="2.1898000000000001E-2"/>
    <n v="1.2563700000000002E-2"/>
    <n v="9.3343000000000002E-3"/>
    <n v="0"/>
    <n v="0"/>
    <n v="8.0000000000000002E-3"/>
    <n v="0.01"/>
    <n v="2.8524000000000002E-3"/>
    <n v="7.8610699999999992E-2"/>
    <n v="1"/>
    <n v="37.5"/>
    <n v="62.5"/>
    <n v="21.34"/>
    <n v="1441"/>
    <n v="341"/>
    <n v="0"/>
    <n v="0"/>
    <n v="14432.1"/>
    <n v="1620.6000000000006"/>
    <n v="89.67"/>
    <n v="100"/>
    <n v="89.67"/>
    <n v="46.55"/>
    <s v=""/>
    <n v="100"/>
    <n v="1.95"/>
    <n v="1"/>
    <n v="2.2999999999999998"/>
    <n v="0.6"/>
    <s v=""/>
    <s v=""/>
    <n v="0"/>
    <m/>
    <s v=""/>
    <n v="8.9"/>
    <n v="93"/>
    <n v="93"/>
    <n v="76.3"/>
    <n v="8.1"/>
    <n v="0"/>
    <n v="0"/>
    <n v="6"/>
    <n v="0"/>
    <n v="9"/>
    <n v="15"/>
    <n v="1340.13"/>
    <n v="1340.13"/>
  </r>
  <r>
    <x v="1"/>
    <x v="6"/>
    <n v="354220621"/>
    <s v="Rancharia"/>
    <m/>
    <m/>
    <m/>
    <m/>
    <m/>
    <m/>
    <n v="0.10205209999999999"/>
    <n v="0.10194439999999999"/>
    <n v="1.077E-4"/>
    <n v="0"/>
    <n v="0"/>
    <n v="0"/>
    <n v="0.1"/>
    <n v="5.2099999999999999E-5"/>
    <n v="0"/>
    <n v="6"/>
    <n v="60"/>
    <n v="40"/>
    <m/>
    <s v=""/>
    <m/>
    <m/>
    <m/>
    <s v=""/>
    <s v=""/>
    <m/>
    <m/>
    <m/>
    <m/>
    <s v=""/>
    <m/>
    <m/>
    <m/>
    <m/>
    <m/>
    <s v=""/>
    <s v=""/>
    <m/>
    <m/>
    <s v=""/>
    <m/>
    <m/>
    <m/>
    <m/>
    <m/>
    <m/>
    <m/>
    <n v="1"/>
    <m/>
    <n v="3"/>
    <n v="2"/>
    <m/>
    <m/>
  </r>
  <r>
    <x v="13"/>
    <x v="6"/>
    <n v="354220622"/>
    <s v="Rancharia"/>
    <m/>
    <m/>
    <m/>
    <m/>
    <m/>
    <m/>
    <n v="5.2082999999999999E-3"/>
    <n v="5.2082999999999999E-3"/>
    <n v="0"/>
    <n v="0"/>
    <n v="0"/>
    <n v="0"/>
    <n v="0.01"/>
    <n v="0"/>
    <n v="0"/>
    <n v="0"/>
    <n v="100"/>
    <n v="0"/>
    <m/>
    <s v=""/>
    <m/>
    <m/>
    <m/>
    <s v=""/>
    <s v=""/>
    <m/>
    <m/>
    <m/>
    <m/>
    <s v=""/>
    <m/>
    <m/>
    <m/>
    <m/>
    <m/>
    <s v=""/>
    <s v=""/>
    <m/>
    <m/>
    <s v=""/>
    <m/>
    <m/>
    <m/>
    <m/>
    <m/>
    <m/>
    <m/>
    <n v="3"/>
    <m/>
    <n v="1"/>
    <n v="0"/>
    <m/>
    <m/>
  </r>
  <r>
    <x v="15"/>
    <x v="6"/>
    <n v="35423052"/>
    <s v="Redenção da Serra"/>
    <n v="-0.29123046055007401"/>
    <n v="3852"/>
    <n v="2450"/>
    <n v="1402"/>
    <n v="12.462"/>
    <n v="63.6"/>
    <n v="6.794699999999999E-3"/>
    <n v="5.8837999999999989E-3"/>
    <n v="9.1089999999999997E-4"/>
    <n v="0"/>
    <n v="5.0000000000000001E-3"/>
    <n v="0"/>
    <n v="0"/>
    <n v="3.4650000000000002E-4"/>
    <n v="4.6254093750000003E-3"/>
    <n v="18"/>
    <n v="75"/>
    <n v="25"/>
    <n v="1.58"/>
    <n v="121"/>
    <n v="37"/>
    <n v="0"/>
    <n v="0"/>
    <n v="37905.420560747662"/>
    <n v="3847.8504672897197"/>
    <n v="46.11"/>
    <n v="57.14"/>
    <n v="36.840000000000003"/>
    <n v="29.81"/>
    <s v=""/>
    <n v="80.680000000000007"/>
    <n v="0.34"/>
    <n v="0.1"/>
    <n v="0.4"/>
    <n v="0.2"/>
    <s v=""/>
    <s v=""/>
    <n v="0"/>
    <m/>
    <s v=""/>
    <n v="7.6"/>
    <n v="76"/>
    <n v="76"/>
    <n v="69.400000000000006"/>
    <n v="7.7"/>
    <n v="0"/>
    <n v="0"/>
    <n v="1"/>
    <n v="108.09853992653353"/>
    <n v="9"/>
    <n v="3"/>
    <n v="91.96"/>
    <n v="91.96"/>
  </r>
  <r>
    <x v="1"/>
    <x v="6"/>
    <n v="354240421"/>
    <s v="Regente Feijó"/>
    <m/>
    <m/>
    <m/>
    <m/>
    <m/>
    <m/>
    <n v="1.0989999999999999E-4"/>
    <n v="0"/>
    <n v="1.0989999999999999E-4"/>
    <n v="0"/>
    <n v="0"/>
    <n v="0"/>
    <n v="0"/>
    <n v="1.0989999999999999E-4"/>
    <n v="0"/>
    <n v="0"/>
    <n v="0"/>
    <n v="100"/>
    <m/>
    <s v=""/>
    <m/>
    <m/>
    <m/>
    <s v=""/>
    <s v=""/>
    <m/>
    <m/>
    <m/>
    <m/>
    <s v=""/>
    <m/>
    <m/>
    <m/>
    <m/>
    <m/>
    <s v=""/>
    <s v=""/>
    <m/>
    <m/>
    <s v=""/>
    <m/>
    <m/>
    <m/>
    <m/>
    <m/>
    <m/>
    <m/>
    <n v="9"/>
    <m/>
    <n v="0"/>
    <n v="2"/>
    <m/>
    <m/>
  </r>
  <r>
    <x v="13"/>
    <x v="6"/>
    <n v="354240422"/>
    <s v="Regente Feijó"/>
    <n v="0.70636264906811497"/>
    <n v="18906"/>
    <n v="17572"/>
    <n v="1334"/>
    <n v="71.319000000000003"/>
    <n v="92.94"/>
    <n v="3.6751699999999991E-2"/>
    <n v="4.8230000000000001E-4"/>
    <n v="3.6269399999999993E-2"/>
    <n v="0"/>
    <n v="3.1E-2"/>
    <n v="4.0000000000000001E-3"/>
    <n v="0"/>
    <n v="1.8021000000000003E-3"/>
    <n v="5.4643263437499999E-2"/>
    <n v="1"/>
    <n v="2.38"/>
    <n v="97.62"/>
    <n v="12.65"/>
    <n v="976"/>
    <n v="162"/>
    <n v="1"/>
    <n v="0"/>
    <n v="3319.4033640114249"/>
    <n v="433.69089178038718"/>
    <n v="94.95"/>
    <n v="100"/>
    <n v="92.11"/>
    <n v="14.68"/>
    <s v=""/>
    <n v="100"/>
    <n v="3.69"/>
    <n v="1.9"/>
    <n v="0.1"/>
    <n v="14"/>
    <s v=""/>
    <s v=""/>
    <n v="0"/>
    <m/>
    <s v=""/>
    <n v="7.5"/>
    <n v="100"/>
    <n v="100"/>
    <n v="83.4"/>
    <n v="9.6999999999999993"/>
    <n v="0"/>
    <n v="0"/>
    <n v="10"/>
    <n v="56.731604318357107"/>
    <n v="1"/>
    <n v="41"/>
    <n v="976"/>
    <n v="976"/>
  </r>
  <r>
    <x v="2"/>
    <x v="6"/>
    <n v="354250316"/>
    <s v="Reginópolis"/>
    <n v="2.3165312281911099"/>
    <n v="7265"/>
    <n v="4327"/>
    <n v="2938"/>
    <n v="17.722999999999999"/>
    <n v="59.56"/>
    <n v="0.18929010000000002"/>
    <n v="0.14396390000000001"/>
    <n v="4.5326199999999997E-2"/>
    <n v="0"/>
    <n v="8.9999999999999993E-3"/>
    <n v="0"/>
    <n v="0.18"/>
    <n v="1.3657999999999999E-3"/>
    <n v="1.8919270833333335E-2"/>
    <n v="2"/>
    <n v="35"/>
    <n v="65"/>
    <n v="3.52"/>
    <n v="271"/>
    <n v="271"/>
    <n v="0"/>
    <n v="0"/>
    <n v="13109.252580867171"/>
    <n v="1215.4273916035788"/>
    <n v="100"/>
    <n v="59.57"/>
    <n v="100"/>
    <n v="13.33"/>
    <s v=""/>
    <n v="100"/>
    <n v="15.39"/>
    <n v="6.3"/>
    <n v="15.2"/>
    <n v="16.2"/>
    <s v=""/>
    <s v=""/>
    <n v="0"/>
    <m/>
    <s v=""/>
    <n v="7.5"/>
    <n v="100"/>
    <n v="0"/>
    <n v="0"/>
    <n v="1.5"/>
    <n v="0"/>
    <n v="0"/>
    <n v="1"/>
    <n v="47.570543702684091"/>
    <n v="7"/>
    <n v="13"/>
    <n v="271"/>
    <n v="0"/>
  </r>
  <r>
    <x v="17"/>
    <x v="6"/>
    <n v="354260211"/>
    <s v="Registro"/>
    <n v="-5.5143349349418003E-2"/>
    <n v="54058"/>
    <n v="47989"/>
    <n v="6069"/>
    <n v="75.465000000000003"/>
    <n v="88.77"/>
    <n v="9.117680000000003E-2"/>
    <n v="8.2216900000000023E-2"/>
    <n v="8.9599000000000015E-3"/>
    <n v="0.21"/>
    <n v="3.0000000000000001E-3"/>
    <n v="1E-3"/>
    <n v="0.08"/>
    <n v="9.9764999999999993E-3"/>
    <n v="0.14905079482870368"/>
    <n v="128"/>
    <n v="78.569999999999993"/>
    <n v="21.43"/>
    <n v="39.909999999999997"/>
    <n v="2694"/>
    <n v="1229"/>
    <n v="10"/>
    <n v="1"/>
    <n v="12682.538014724925"/>
    <n v="1645.1130267490475"/>
    <n v="90.58"/>
    <n v="100"/>
    <n v="79.900000000000006"/>
    <n v="28.71"/>
    <s v=""/>
    <n v="100"/>
    <n v="0.96"/>
    <n v="0.4"/>
    <n v="1.2"/>
    <n v="0.3"/>
    <s v=""/>
    <s v=""/>
    <n v="0"/>
    <m/>
    <s v=""/>
    <n v="7.4"/>
    <n v="86"/>
    <n v="86"/>
    <n v="54.4"/>
    <n v="6.8"/>
    <n v="1"/>
    <n v="1"/>
    <n v="50"/>
    <n v="2.0127366670186118"/>
    <n v="55"/>
    <n v="15"/>
    <n v="2316.84"/>
    <n v="2316.84"/>
  </r>
  <r>
    <x v="11"/>
    <x v="6"/>
    <n v="35427018"/>
    <s v="Restinga"/>
    <n v="1.4883746849742701"/>
    <n v="6946"/>
    <n v="5572"/>
    <n v="1374"/>
    <n v="28.282"/>
    <n v="80.22"/>
    <n v="8.0908999999999981E-2"/>
    <n v="1.3038600000000001E-2"/>
    <n v="6.7870399999999984E-2"/>
    <n v="0"/>
    <n v="6.5000000000000002E-2"/>
    <n v="3.0000000000000001E-3"/>
    <n v="0.01"/>
    <n v="1.8241000000000002E-3"/>
    <n v="1.5349936458333331E-2"/>
    <n v="2"/>
    <n v="35.71"/>
    <n v="64.290000000000006"/>
    <n v="3.93"/>
    <n v="303"/>
    <n v="52"/>
    <n v="0"/>
    <n v="0"/>
    <n v="17979.061330262022"/>
    <n v="2224.6818312697956"/>
    <n v="84.86"/>
    <n v="89.82"/>
    <n v="84.75"/>
    <n v="16.18"/>
    <s v=""/>
    <n v="100"/>
    <n v="6.52"/>
    <n v="2"/>
    <n v="1.7"/>
    <n v="13.9"/>
    <s v=""/>
    <s v=""/>
    <n v="0"/>
    <m/>
    <s v=""/>
    <n v="8.9"/>
    <n v="100"/>
    <n v="100"/>
    <n v="82.8"/>
    <n v="10"/>
    <n v="0"/>
    <n v="0"/>
    <n v="7"/>
    <n v="423.45452162905951"/>
    <n v="5"/>
    <n v="9"/>
    <n v="303"/>
    <n v="303"/>
  </r>
  <r>
    <x v="17"/>
    <x v="6"/>
    <n v="354280011"/>
    <s v="Ribeira"/>
    <n v="-0.54477196455305898"/>
    <n v="3295"/>
    <n v="1328"/>
    <n v="1967"/>
    <n v="9.8350000000000009"/>
    <n v="40.299999999999997"/>
    <n v="0"/>
    <n v="0"/>
    <n v="0"/>
    <n v="0"/>
    <n v="0"/>
    <n v="0"/>
    <n v="0"/>
    <n v="0"/>
    <n v="5.1793281250000003E-3"/>
    <n v="1"/>
    <n v="0"/>
    <n v="0"/>
    <n v="0.88"/>
    <n v="68"/>
    <n v="68"/>
    <n v="1"/>
    <n v="0"/>
    <n v="94368.728376327766"/>
    <n v="12154.998482549317"/>
    <n v="60.36"/>
    <n v="100"/>
    <n v="21.74"/>
    <n v="26.87"/>
    <s v=""/>
    <n v="100"/>
    <n v="0"/>
    <n v="0"/>
    <n v="0"/>
    <n v="0"/>
    <s v=""/>
    <s v=""/>
    <n v="0"/>
    <m/>
    <s v=""/>
    <n v="7.2"/>
    <n v="39"/>
    <n v="0"/>
    <n v="0"/>
    <n v="0.6"/>
    <n v="0"/>
    <n v="0"/>
    <n v="1"/>
    <n v="0"/>
    <n v="0"/>
    <n v="0"/>
    <n v="26.52"/>
    <n v="0"/>
  </r>
  <r>
    <x v="7"/>
    <x v="6"/>
    <n v="354290913"/>
    <s v="Ribeirão Bonito"/>
    <n v="0.70832007811942899"/>
    <n v="12458"/>
    <n v="11647"/>
    <n v="811"/>
    <n v="26.422000000000001"/>
    <n v="93.49"/>
    <n v="0.22430989999999995"/>
    <n v="0.11964869999999994"/>
    <n v="0.10466120000000001"/>
    <n v="0"/>
    <n v="3.7999999999999999E-2"/>
    <n v="0"/>
    <n v="0.16"/>
    <n v="2.3006199999999997E-2"/>
    <n v="3.0097533090277791E-2"/>
    <n v="23"/>
    <n v="37.14"/>
    <n v="62.86"/>
    <n v="8.3000000000000007"/>
    <n v="641"/>
    <n v="641"/>
    <n v="3"/>
    <n v="0"/>
    <n v="9695.2062931449673"/>
    <n v="987.24032750040101"/>
    <m/>
    <n v="100"/>
    <m/>
    <m/>
    <s v=""/>
    <m/>
    <n v="11.33"/>
    <n v="5.9"/>
    <n v="7.5"/>
    <n v="26.8"/>
    <s v=""/>
    <s v=""/>
    <n v="0"/>
    <m/>
    <s v=""/>
    <n v="8.6"/>
    <n v="96"/>
    <n v="0"/>
    <n v="0"/>
    <n v="1.4"/>
    <n v="0"/>
    <n v="0"/>
    <n v="4"/>
    <n v="126.25619477190604"/>
    <n v="39"/>
    <n v="66"/>
    <n v="615.36"/>
    <n v="0"/>
  </r>
  <r>
    <x v="14"/>
    <x v="6"/>
    <n v="354300614"/>
    <s v="Ribeirão Branco"/>
    <n v="-1.3434846584612501"/>
    <n v="17855"/>
    <n v="9694"/>
    <n v="8161"/>
    <n v="25.587"/>
    <n v="54.29"/>
    <n v="0.23283329999999969"/>
    <n v="0.2165648999999997"/>
    <n v="1.6268399999999999E-2"/>
    <n v="0"/>
    <n v="3.4000000000000002E-2"/>
    <n v="4.2000000000000003E-2"/>
    <n v="0.16"/>
    <n v="5.8000000000000004E-6"/>
    <n v="3.2680828987268526E-2"/>
    <n v="27"/>
    <n v="97.62"/>
    <n v="2.38"/>
    <n v="6.36"/>
    <n v="491"/>
    <n v="221"/>
    <n v="2"/>
    <n v="0"/>
    <n v="13829.564827779333"/>
    <n v="1624.9297115653876"/>
    <n v="60.13"/>
    <m/>
    <n v="41.58"/>
    <n v="47.97"/>
    <s v=""/>
    <n v="100"/>
    <n v="6.65"/>
    <n v="3"/>
    <n v="8.4"/>
    <n v="1.8"/>
    <s v=""/>
    <s v=""/>
    <n v="0"/>
    <m/>
    <s v=""/>
    <n v="7.8"/>
    <n v="76"/>
    <n v="68.400000000000006"/>
    <n v="55"/>
    <n v="6.6"/>
    <n v="0"/>
    <n v="0"/>
    <n v="2"/>
    <n v="104.03652861206606"/>
    <n v="123"/>
    <n v="3"/>
    <n v="373.16"/>
    <n v="335.84399999999999"/>
  </r>
  <r>
    <x v="11"/>
    <x v="6"/>
    <n v="35431058"/>
    <s v="Ribeirão Corrente"/>
    <n v="0.95037180931034604"/>
    <n v="4432"/>
    <n v="3584"/>
    <n v="848"/>
    <n v="29.853000000000002"/>
    <n v="80.87"/>
    <n v="0.1155989"/>
    <n v="8.9091900000000002E-2"/>
    <n v="2.6506999999999996E-2"/>
    <n v="0"/>
    <n v="0.02"/>
    <n v="0"/>
    <n v="0.09"/>
    <n v="1.8912E-3"/>
    <n v="8.7335791666666666E-3"/>
    <n v="9"/>
    <n v="70.97"/>
    <n v="29.03"/>
    <n v="2.5299999999999998"/>
    <n v="195"/>
    <n v="53"/>
    <n v="0"/>
    <n v="0"/>
    <n v="17006.101083032492"/>
    <n v="1992.3465703971119"/>
    <n v="75.67"/>
    <n v="100"/>
    <n v="71.11"/>
    <n v="18.670000000000002"/>
    <s v=""/>
    <n v="95.18"/>
    <n v="15.62"/>
    <n v="4.8"/>
    <n v="19.399999999999999"/>
    <n v="9.5"/>
    <s v=""/>
    <s v=""/>
    <n v="0"/>
    <m/>
    <s v=""/>
    <n v="7.1"/>
    <n v="100"/>
    <n v="100"/>
    <n v="72.8"/>
    <n v="8.1999999999999993"/>
    <n v="0"/>
    <n v="0"/>
    <n v="2"/>
    <n v="229.00118746657418"/>
    <n v="22"/>
    <n v="9"/>
    <n v="195"/>
    <n v="195"/>
  </r>
  <r>
    <x v="5"/>
    <x v="6"/>
    <n v="354320417"/>
    <s v="Ribeirão do Sul"/>
    <n v="-0.17106742689069199"/>
    <n v="4401"/>
    <n v="3414"/>
    <n v="987"/>
    <n v="21.640999999999998"/>
    <n v="77.569999999999993"/>
    <n v="6.0256100000000007E-2"/>
    <n v="4.7894200000000005E-2"/>
    <n v="1.23619E-2"/>
    <n v="0"/>
    <n v="8.0000000000000002E-3"/>
    <n v="2.3E-2"/>
    <n v="0.03"/>
    <n v="4.7630000000000003E-4"/>
    <n v="8.1464343750000008E-3"/>
    <n v="3"/>
    <n v="35.29"/>
    <n v="64.709999999999994"/>
    <n v="2.37"/>
    <n v="183"/>
    <n v="47"/>
    <n v="0"/>
    <n v="0"/>
    <n v="13328.098159509202"/>
    <n v="1433.1288343558278"/>
    <n v="71.08"/>
    <n v="97.2"/>
    <n v="62.51"/>
    <n v="13.63"/>
    <s v=""/>
    <n v="95.9"/>
    <n v="6.09"/>
    <n v="3.2"/>
    <n v="6.1"/>
    <n v="6.2"/>
    <s v=""/>
    <s v=""/>
    <n v="0"/>
    <m/>
    <s v=""/>
    <n v="8.1"/>
    <n v="93"/>
    <n v="93"/>
    <n v="74.3"/>
    <n v="8"/>
    <n v="0"/>
    <n v="0"/>
    <n v="0"/>
    <n v="98.202472784297115"/>
    <n v="6"/>
    <n v="11"/>
    <n v="170.19"/>
    <n v="170.19"/>
  </r>
  <r>
    <x v="1"/>
    <x v="6"/>
    <n v="354323821"/>
    <s v="Ribeirão dos Índios"/>
    <n v="-0.223554472267606"/>
    <n v="2165"/>
    <n v="1869"/>
    <n v="296"/>
    <n v="10.99"/>
    <n v="86.33"/>
    <n v="5.2099999999999999E-5"/>
    <n v="0"/>
    <n v="5.2099999999999999E-5"/>
    <n v="0"/>
    <n v="0"/>
    <n v="0"/>
    <n v="0"/>
    <n v="5.2099999999999999E-5"/>
    <n v="4.8126145833333328E-3"/>
    <n v="0"/>
    <n v="0"/>
    <n v="100"/>
    <n v="1.33"/>
    <n v="103"/>
    <n v="13"/>
    <n v="0"/>
    <n v="0"/>
    <n v="21849.422632794456"/>
    <n v="2330.6050808314076"/>
    <n v="85.36"/>
    <n v="84.6"/>
    <n v="84.6"/>
    <n v="19.940000000000001"/>
    <s v=""/>
    <n v="100"/>
    <n v="0.01"/>
    <n v="0"/>
    <n v="0"/>
    <n v="0"/>
    <s v=""/>
    <s v=""/>
    <n v="0"/>
    <m/>
    <s v=""/>
    <n v="9"/>
    <n v="100"/>
    <n v="100"/>
    <n v="87.4"/>
    <n v="10"/>
    <n v="0"/>
    <n v="0"/>
    <n v="1"/>
    <n v="0"/>
    <n v="0"/>
    <n v="1"/>
    <n v="103"/>
    <n v="103"/>
  </r>
  <r>
    <x v="14"/>
    <x v="6"/>
    <n v="354325314"/>
    <s v="Ribeirão Grande"/>
    <n v="3.8973043229839598E-2"/>
    <n v="7457"/>
    <n v="2359"/>
    <n v="5098"/>
    <n v="22.456"/>
    <n v="31.63"/>
    <n v="0.1424898"/>
    <n v="0.14013400000000001"/>
    <n v="2.3557999999999999E-3"/>
    <n v="0"/>
    <n v="3.0000000000000001E-3"/>
    <n v="0.13700000000000001"/>
    <n v="0"/>
    <n v="1.1333000000000001E-3"/>
    <n v="1.3603199218749999E-2"/>
    <n v="4"/>
    <n v="69.23"/>
    <n v="30.77"/>
    <n v="1.7"/>
    <n v="131"/>
    <n v="41"/>
    <n v="0"/>
    <n v="0"/>
    <n v="15943.505431138528"/>
    <n v="1860.7804747217376"/>
    <n v="70.05"/>
    <n v="100"/>
    <n v="36.659999999999997"/>
    <n v="11.46"/>
    <s v=""/>
    <n v="100"/>
    <n v="8.48"/>
    <n v="3.8"/>
    <n v="11.3"/>
    <n v="0.5"/>
    <s v=""/>
    <s v=""/>
    <n v="0"/>
    <m/>
    <s v=""/>
    <n v="7.7"/>
    <n v="100"/>
    <n v="100"/>
    <n v="68.7"/>
    <n v="7.8"/>
    <n v="0"/>
    <n v="0"/>
    <n v="23"/>
    <n v="22.053635705525384"/>
    <n v="9"/>
    <n v="4"/>
    <n v="131"/>
    <n v="131"/>
  </r>
  <r>
    <x v="18"/>
    <x v="6"/>
    <n v="35433036"/>
    <s v="Ribeirão Pires"/>
    <n v="0.65426720406471806"/>
    <n v="115677"/>
    <n v="115677"/>
    <n v="0"/>
    <n v="1166.3340000000001"/>
    <n v="100"/>
    <n v="1.2984300000000001E-2"/>
    <n v="1.8850999999999996E-3"/>
    <n v="1.1099200000000002E-2"/>
    <n v="0"/>
    <n v="0"/>
    <n v="4.0000000000000001E-3"/>
    <n v="0"/>
    <n v="8.9940000000000003E-3"/>
    <n v="0.35906863781249998"/>
    <n v="6"/>
    <n v="25"/>
    <n v="75"/>
    <n v="107.68"/>
    <n v="6461"/>
    <n v="3039"/>
    <n v="16"/>
    <n v="1"/>
    <n v="398.02691978526411"/>
    <n v="57.250447366373621"/>
    <n v="89.1"/>
    <n v="100"/>
    <n v="78.97"/>
    <n v="35.4"/>
    <s v=""/>
    <n v="89.1"/>
    <n v="2.36"/>
    <n v="0.9"/>
    <n v="0.6"/>
    <n v="5.3"/>
    <s v=""/>
    <s v=""/>
    <n v="0"/>
    <m/>
    <s v=""/>
    <n v="7.6"/>
    <n v="78"/>
    <n v="54.6"/>
    <n v="53"/>
    <n v="5.9"/>
    <n v="0"/>
    <n v="1"/>
    <n v="105"/>
    <n v="0"/>
    <n v="8"/>
    <n v="24"/>
    <n v="5039.58"/>
    <n v="3527.7060000000001"/>
  </r>
  <r>
    <x v="4"/>
    <x v="6"/>
    <n v="35434024"/>
    <s v="Ribeirão Preto"/>
    <n v="1.6025895837381801"/>
    <n v="638796"/>
    <n v="636983"/>
    <n v="1813"/>
    <n v="982.20399999999995"/>
    <n v="99.72"/>
    <n v="3.8259281000000041"/>
    <n v="0.15757349999999989"/>
    <n v="3.6683546000000042"/>
    <n v="2.63"/>
    <n v="3.069"/>
    <n v="0.35"/>
    <n v="0.1"/>
    <n v="0.30560629999999911"/>
    <n v="2.6098956944444445"/>
    <n v="54"/>
    <n v="12.28"/>
    <n v="87.72"/>
    <n v="721.81"/>
    <n v="35435"/>
    <n v="4126"/>
    <n v="41"/>
    <n v="1"/>
    <n v="481.33676478875884"/>
    <n v="49.86155204478424"/>
    <n v="100"/>
    <n v="99.72"/>
    <n v="98.5"/>
    <n v="15.89"/>
    <s v=""/>
    <n v="100"/>
    <n v="121.46"/>
    <n v="39.200000000000003"/>
    <n v="7.4"/>
    <n v="363.2"/>
    <s v=""/>
    <s v=""/>
    <n v="0"/>
    <m/>
    <s v=""/>
    <n v="10"/>
    <n v="98"/>
    <n v="96.04"/>
    <n v="88.4"/>
    <n v="9.9"/>
    <n v="12"/>
    <n v="1"/>
    <n v="112"/>
    <n v="117.59090627770405"/>
    <n v="63"/>
    <n v="450"/>
    <n v="34726.300000000003"/>
    <n v="34031.773999999998"/>
  </r>
  <r>
    <x v="3"/>
    <x v="6"/>
    <n v="35434029"/>
    <s v="Ribeirão Preto"/>
    <m/>
    <m/>
    <m/>
    <m/>
    <m/>
    <m/>
    <n v="0"/>
    <n v="0"/>
    <n v="0"/>
    <n v="0"/>
    <n v="0"/>
    <n v="0"/>
    <n v="0"/>
    <n v="0"/>
    <n v="0"/>
    <n v="1"/>
    <n v="0"/>
    <n v="0"/>
    <m/>
    <s v=""/>
    <m/>
    <m/>
    <m/>
    <s v=""/>
    <s v=""/>
    <m/>
    <m/>
    <m/>
    <m/>
    <s v=""/>
    <m/>
    <m/>
    <m/>
    <m/>
    <m/>
    <s v=""/>
    <s v=""/>
    <m/>
    <m/>
    <s v=""/>
    <m/>
    <m/>
    <m/>
    <m/>
    <m/>
    <m/>
    <m/>
    <n v="2"/>
    <m/>
    <n v="0"/>
    <n v="0"/>
    <m/>
    <m/>
  </r>
  <r>
    <x v="11"/>
    <x v="6"/>
    <n v="35436008"/>
    <s v="Rifaina"/>
    <n v="0.16688275596652399"/>
    <n v="3447"/>
    <n v="3035"/>
    <n v="412"/>
    <n v="20.09"/>
    <n v="88.05"/>
    <n v="1.9764900000000002E-2"/>
    <n v="7.8388999999999993E-3"/>
    <n v="1.1926000000000001E-2"/>
    <n v="0"/>
    <n v="1.2E-2"/>
    <n v="0"/>
    <n v="0.01"/>
    <n v="1.25E-4"/>
    <n v="7.4568304687499982E-3"/>
    <n v="0"/>
    <n v="37.5"/>
    <n v="62.5"/>
    <n v="2.2000000000000002"/>
    <n v="170"/>
    <n v="25"/>
    <n v="0"/>
    <n v="0"/>
    <n v="24427.362924281984"/>
    <n v="2927.624020887728"/>
    <n v="83.07"/>
    <n v="87.26"/>
    <n v="80.150000000000006"/>
    <n v="17.53"/>
    <s v=""/>
    <n v="94.9"/>
    <n v="2.38"/>
    <n v="0.7"/>
    <n v="1.5"/>
    <n v="3.7"/>
    <s v=""/>
    <s v=""/>
    <n v="0"/>
    <m/>
    <s v=""/>
    <n v="8.6999999999999993"/>
    <n v="100"/>
    <n v="100"/>
    <n v="85.3"/>
    <n v="10"/>
    <n v="0"/>
    <n v="0"/>
    <n v="1"/>
    <n v="160.92628161910702"/>
    <n v="3"/>
    <n v="5"/>
    <n v="170"/>
    <n v="170"/>
  </r>
  <r>
    <x v="3"/>
    <x v="6"/>
    <n v="35437099"/>
    <s v="Rincão"/>
    <n v="2.3977951666953601E-2"/>
    <n v="10440"/>
    <n v="8533"/>
    <n v="1907"/>
    <n v="33.31"/>
    <n v="81.73"/>
    <n v="0.27892579999999995"/>
    <n v="0.10443509999999999"/>
    <n v="0.17449069999999997"/>
    <n v="0.03"/>
    <n v="0"/>
    <n v="4.0000000000000001E-3"/>
    <n v="0.27"/>
    <n v="1.8887999999999999E-3"/>
    <n v="2.2087125000000003E-2"/>
    <n v="5"/>
    <n v="50"/>
    <n v="50"/>
    <n v="6.13"/>
    <n v="473"/>
    <n v="428"/>
    <n v="1"/>
    <n v="0"/>
    <n v="12807.724137931034"/>
    <n v="1510.344827586207"/>
    <n v="81.239999999999995"/>
    <n v="100"/>
    <n v="81.14"/>
    <n v="47"/>
    <s v=""/>
    <n v="100"/>
    <n v="18.23"/>
    <n v="6.6"/>
    <n v="10.1"/>
    <n v="34.9"/>
    <s v=""/>
    <s v=""/>
    <n v="0"/>
    <m/>
    <s v=""/>
    <n v="10"/>
    <n v="100"/>
    <n v="12"/>
    <n v="9.5"/>
    <n v="2.2999999999999998"/>
    <n v="0"/>
    <n v="0"/>
    <n v="1"/>
    <n v="0"/>
    <n v="15"/>
    <n v="15"/>
    <n v="473"/>
    <n v="56.76"/>
  </r>
  <r>
    <x v="0"/>
    <x v="6"/>
    <n v="354380820"/>
    <s v="Rinópolis"/>
    <n v="-0.28418377543531997"/>
    <n v="9838"/>
    <n v="8780"/>
    <n v="1058"/>
    <n v="27.442"/>
    <n v="89.25"/>
    <n v="1.2896600000000001E-2"/>
    <n v="9.0667000000000022E-3"/>
    <n v="3.8298999999999998E-3"/>
    <n v="0"/>
    <n v="0"/>
    <n v="0"/>
    <n v="0.01"/>
    <n v="4.1285000000000002E-3"/>
    <n v="2.2322615978422625E-2"/>
    <n v="4"/>
    <n v="48.15"/>
    <n v="51.85"/>
    <n v="6.18"/>
    <n v="477"/>
    <n v="57"/>
    <n v="1"/>
    <n v="1"/>
    <n v="8270.2663142915226"/>
    <n v="1025.7694653384835"/>
    <m/>
    <n v="86.93"/>
    <m/>
    <m/>
    <s v=""/>
    <m/>
    <n v="1.21"/>
    <n v="0.5"/>
    <n v="1.2"/>
    <n v="1.2"/>
    <s v=""/>
    <s v=""/>
    <n v="0"/>
    <m/>
    <s v=""/>
    <n v="8.9"/>
    <n v="100"/>
    <n v="100"/>
    <n v="88.1"/>
    <n v="9.8000000000000007"/>
    <n v="0"/>
    <n v="1"/>
    <n v="3"/>
    <n v="0"/>
    <n v="13"/>
    <n v="14"/>
    <n v="477"/>
    <n v="477"/>
  </r>
  <r>
    <x v="6"/>
    <x v="6"/>
    <n v="35439075"/>
    <s v="Rio Claro"/>
    <n v="0.940803773832388"/>
    <n v="192460"/>
    <n v="187994"/>
    <n v="4466"/>
    <n v="386.45800000000003"/>
    <n v="97.68"/>
    <n v="1.1461709999999996"/>
    <n v="1.0474745999999997"/>
    <n v="9.8696399999999906E-2"/>
    <n v="0"/>
    <n v="0.94099999999999995"/>
    <n v="9.6000000000000002E-2"/>
    <n v="0.09"/>
    <n v="1.8385000000000006E-2"/>
    <n v="0.66713897800925925"/>
    <n v="26"/>
    <n v="33.54"/>
    <n v="66.459999999999994"/>
    <n v="174.23"/>
    <n v="10454"/>
    <n v="5471"/>
    <n v="25"/>
    <n v="1"/>
    <n v="997.89171775953446"/>
    <n v="131.08593993557099"/>
    <n v="99.5"/>
    <n v="100"/>
    <n v="98.91"/>
    <n v="38.229999999999997"/>
    <s v=""/>
    <n v="100"/>
    <n v="49.84"/>
    <n v="18.8"/>
    <n v="69.8"/>
    <n v="12.3"/>
    <s v=""/>
    <s v=""/>
    <n v="0"/>
    <m/>
    <s v=""/>
    <n v="8.6"/>
    <n v="99.5"/>
    <n v="54.725000000000001"/>
    <n v="47.7"/>
    <n v="5.9"/>
    <n v="1"/>
    <n v="1"/>
    <n v="88"/>
    <n v="141.05007067761821"/>
    <n v="54"/>
    <n v="107"/>
    <n v="10401.73"/>
    <n v="5720.9515000000001"/>
  </r>
  <r>
    <x v="3"/>
    <x v="6"/>
    <n v="35439079"/>
    <s v="Rio Claro"/>
    <m/>
    <m/>
    <m/>
    <m/>
    <m/>
    <m/>
    <n v="1.5430000000000001E-4"/>
    <n v="1.5430000000000001E-4"/>
    <n v="0"/>
    <n v="0"/>
    <n v="0"/>
    <n v="0"/>
    <n v="0"/>
    <n v="0"/>
    <n v="0"/>
    <n v="1"/>
    <n v="100"/>
    <n v="0"/>
    <m/>
    <s v=""/>
    <m/>
    <m/>
    <m/>
    <s v=""/>
    <s v=""/>
    <m/>
    <m/>
    <m/>
    <m/>
    <s v=""/>
    <m/>
    <m/>
    <m/>
    <m/>
    <m/>
    <s v=""/>
    <s v=""/>
    <m/>
    <m/>
    <s v=""/>
    <m/>
    <m/>
    <m/>
    <m/>
    <m/>
    <m/>
    <m/>
    <n v="0"/>
    <m/>
    <n v="1"/>
    <n v="0"/>
    <m/>
    <m/>
  </r>
  <r>
    <x v="6"/>
    <x v="6"/>
    <n v="35440045"/>
    <s v="Rio das Pedras"/>
    <n v="2.0494303387405202"/>
    <n v="31593"/>
    <n v="30766"/>
    <n v="827"/>
    <n v="139.21299999999999"/>
    <n v="97.38"/>
    <n v="0.21866169999999999"/>
    <n v="0.19380009999999998"/>
    <n v="2.4861600000000005E-2"/>
    <n v="0"/>
    <n v="7.6999999999999999E-2"/>
    <n v="0.13200000000000001"/>
    <n v="0.01"/>
    <n v="3.1539999999999997E-3"/>
    <n v="9.31103484236111E-2"/>
    <n v="15"/>
    <n v="41.18"/>
    <n v="58.82"/>
    <n v="25.16"/>
    <n v="1699"/>
    <n v="1699"/>
    <n v="1"/>
    <n v="0"/>
    <n v="2794.9482480296269"/>
    <n v="369.33244706105796"/>
    <n v="96.82"/>
    <n v="96.96"/>
    <n v="96.82"/>
    <n v="44.21"/>
    <s v=""/>
    <n v="100"/>
    <n v="20.63"/>
    <n v="7.8"/>
    <n v="28.1"/>
    <n v="6.7"/>
    <s v=""/>
    <s v=""/>
    <n v="0"/>
    <m/>
    <s v=""/>
    <n v="9.8000000000000007"/>
    <n v="99"/>
    <n v="0"/>
    <n v="0"/>
    <n v="1.5"/>
    <n v="0"/>
    <n v="0"/>
    <n v="12"/>
    <n v="82.697574763316211"/>
    <n v="14"/>
    <n v="20"/>
    <n v="1682.01"/>
    <n v="0"/>
  </r>
  <r>
    <x v="8"/>
    <x v="6"/>
    <n v="354400410"/>
    <s v="Rio das Pedras"/>
    <m/>
    <m/>
    <m/>
    <m/>
    <m/>
    <m/>
    <n v="0"/>
    <n v="0"/>
    <n v="0"/>
    <n v="0"/>
    <n v="0"/>
    <n v="0"/>
    <n v="0"/>
    <n v="0"/>
    <n v="0"/>
    <n v="0"/>
    <n v="0"/>
    <n v="0"/>
    <m/>
    <s v=""/>
    <m/>
    <m/>
    <m/>
    <s v=""/>
    <s v=""/>
    <m/>
    <m/>
    <m/>
    <m/>
    <s v=""/>
    <m/>
    <m/>
    <m/>
    <m/>
    <m/>
    <s v=""/>
    <s v=""/>
    <m/>
    <m/>
    <s v=""/>
    <m/>
    <m/>
    <m/>
    <m/>
    <m/>
    <m/>
    <m/>
    <n v="0"/>
    <m/>
    <n v="0"/>
    <n v="0"/>
    <m/>
    <m/>
  </r>
  <r>
    <x v="18"/>
    <x v="6"/>
    <n v="35441036"/>
    <s v="Rio Grande da Serra"/>
    <n v="1.4937968320325501"/>
    <n v="46326"/>
    <n v="46326"/>
    <n v="0"/>
    <n v="1263.3219999999999"/>
    <n v="100"/>
    <n v="0.10623790000000001"/>
    <n v="0.1"/>
    <n v="6.2378999999999993E-3"/>
    <n v="0"/>
    <n v="0.1"/>
    <n v="6.0000000000000001E-3"/>
    <n v="0"/>
    <n v="0"/>
    <n v="0.1148853165347222"/>
    <n v="2"/>
    <n v="25"/>
    <n v="75"/>
    <n v="38.18"/>
    <n v="2577"/>
    <n v="1371"/>
    <n v="2"/>
    <n v="0"/>
    <n v="367.6000518067608"/>
    <n v="54.459266934334941"/>
    <n v="81.47"/>
    <n v="76"/>
    <n v="55.63"/>
    <n v="16.850000000000001"/>
    <s v=""/>
    <n v="81.47"/>
    <n v="53.12"/>
    <n v="19.7"/>
    <n v="83.3"/>
    <n v="7.8"/>
    <s v=""/>
    <s v=""/>
    <n v="0"/>
    <m/>
    <s v=""/>
    <n v="7.6"/>
    <n v="60"/>
    <n v="51"/>
    <n v="46.8"/>
    <n v="5.2"/>
    <n v="0"/>
    <n v="0"/>
    <n v="47"/>
    <n v="87.043325479959535"/>
    <n v="1"/>
    <n v="3"/>
    <n v="1546.2"/>
    <n v="1314.27"/>
  </r>
  <r>
    <x v="10"/>
    <x v="6"/>
    <n v="354420215"/>
    <s v="Riolândia"/>
    <n v="1.6182133649970101"/>
    <n v="10910"/>
    <n v="8631"/>
    <n v="2279"/>
    <n v="17.298999999999999"/>
    <n v="79.11"/>
    <n v="0.12541680000000002"/>
    <n v="0.12466640000000002"/>
    <n v="7.5040000000000003E-4"/>
    <n v="0.26"/>
    <n v="0"/>
    <n v="0"/>
    <n v="0.12"/>
    <n v="3.9264999999999994E-3"/>
    <n v="2.5502125E-2"/>
    <n v="8"/>
    <n v="72.73"/>
    <n v="27.27"/>
    <n v="6.42"/>
    <n v="496"/>
    <n v="124"/>
    <n v="2"/>
    <n v="0"/>
    <n v="14019.211732355638"/>
    <n v="1503.0907424381301"/>
    <n v="89.76"/>
    <n v="79.11"/>
    <n v="86.33"/>
    <n v="6.62"/>
    <s v=""/>
    <n v="100"/>
    <n v="8.09"/>
    <n v="2.6"/>
    <n v="12.1"/>
    <n v="0.1"/>
    <s v=""/>
    <s v=""/>
    <n v="0"/>
    <m/>
    <s v=""/>
    <n v="7.2"/>
    <n v="98"/>
    <n v="98"/>
    <n v="75"/>
    <n v="8.4"/>
    <n v="1"/>
    <n v="0"/>
    <n v="2"/>
    <n v="0"/>
    <n v="16"/>
    <n v="6"/>
    <n v="486.08"/>
    <n v="486.08"/>
  </r>
  <r>
    <x v="14"/>
    <x v="6"/>
    <n v="354350114"/>
    <s v="Riversul"/>
    <n v="-1.39503261897134"/>
    <n v="5947"/>
    <n v="4398"/>
    <n v="1549"/>
    <n v="15.398999999999999"/>
    <n v="73.95"/>
    <n v="2.74147E-2"/>
    <n v="2.54425E-2"/>
    <n v="1.9721999999999999E-3"/>
    <n v="0"/>
    <n v="1.4999999999999999E-2"/>
    <n v="8.9999999999999993E-3"/>
    <n v="0"/>
    <n v="5.7800000000000002E-5"/>
    <n v="1.1955947916666666E-2"/>
    <n v="2"/>
    <n v="33.33"/>
    <n v="66.67"/>
    <n v="3.07"/>
    <n v="237"/>
    <n v="87"/>
    <n v="1"/>
    <n v="0"/>
    <n v="23279.475365730621"/>
    <n v="2704.449302169161"/>
    <n v="77.2"/>
    <n v="100"/>
    <n v="68.52"/>
    <n v="45.93"/>
    <s v=""/>
    <n v="100"/>
    <n v="1.4"/>
    <n v="0.6"/>
    <n v="1.8"/>
    <n v="0.4"/>
    <s v=""/>
    <s v=""/>
    <n v="0"/>
    <m/>
    <s v=""/>
    <n v="8.6"/>
    <n v="88"/>
    <n v="88"/>
    <n v="63.3"/>
    <n v="7.4"/>
    <n v="0"/>
    <n v="0"/>
    <n v="2"/>
    <n v="125.46056661128395"/>
    <n v="3"/>
    <n v="6"/>
    <n v="208.56"/>
    <n v="208.56"/>
  </r>
  <r>
    <x v="13"/>
    <x v="6"/>
    <n v="354425122"/>
    <s v="Rosana"/>
    <n v="-1.7053948667031"/>
    <n v="19058"/>
    <n v="17328"/>
    <n v="1730"/>
    <n v="25.712"/>
    <n v="90.92"/>
    <n v="6.2881199999999915E-2"/>
    <n v="1.2519E-3"/>
    <n v="6.1629299999999922E-2"/>
    <n v="0.04"/>
    <n v="1E-3"/>
    <n v="1E-3"/>
    <n v="0.05"/>
    <n v="1.0689100000000002E-2"/>
    <n v="4.6485175118055548E-2"/>
    <n v="1"/>
    <n v="0.8"/>
    <n v="99.2"/>
    <n v="10.6"/>
    <n v="818"/>
    <n v="136"/>
    <n v="0"/>
    <n v="0"/>
    <n v="9183.7968307272531"/>
    <n v="1307.2431524818974"/>
    <n v="80.13"/>
    <n v="100"/>
    <n v="80.5"/>
    <n v="22.34"/>
    <s v=""/>
    <n v="99.5"/>
    <n v="2.21"/>
    <n v="1.1000000000000001"/>
    <n v="0.1"/>
    <n v="7.8"/>
    <s v=""/>
    <s v=""/>
    <n v="0"/>
    <m/>
    <s v=""/>
    <n v="7.2"/>
    <n v="97"/>
    <n v="97"/>
    <n v="83.4"/>
    <n v="10"/>
    <n v="0"/>
    <n v="0"/>
    <n v="0"/>
    <n v="2.1512234760014595"/>
    <n v="1"/>
    <n v="124"/>
    <n v="793.46"/>
    <n v="793.46"/>
  </r>
  <r>
    <x v="15"/>
    <x v="6"/>
    <n v="35443012"/>
    <s v="Roseira"/>
    <n v="1.11994777500746"/>
    <n v="10029"/>
    <n v="9571"/>
    <n v="458"/>
    <n v="77.034000000000006"/>
    <n v="95.43"/>
    <n v="0.50675040000000005"/>
    <n v="0.4786937"/>
    <n v="2.8056700000000004E-2"/>
    <n v="0.24"/>
    <n v="2.7E-2"/>
    <n v="1E-3"/>
    <n v="0.48"/>
    <n v="3.0506999999999999E-3"/>
    <n v="2.4591943749999998E-2"/>
    <n v="1"/>
    <n v="70"/>
    <n v="30"/>
    <n v="6.82"/>
    <n v="526"/>
    <n v="177"/>
    <n v="3"/>
    <n v="1"/>
    <n v="6100.2931498653907"/>
    <n v="628.89620101705032"/>
    <n v="94.16"/>
    <n v="100"/>
    <n v="88.92"/>
    <n v="34.36"/>
    <s v=""/>
    <n v="99.15"/>
    <n v="60.33"/>
    <n v="26.1"/>
    <n v="74.8"/>
    <n v="14"/>
    <s v=""/>
    <s v=""/>
    <n v="0"/>
    <m/>
    <s v=""/>
    <n v="9.6"/>
    <n v="89"/>
    <n v="89"/>
    <n v="66.3"/>
    <n v="7.4"/>
    <n v="0"/>
    <n v="1"/>
    <n v="17"/>
    <n v="109.79205334267243"/>
    <n v="21"/>
    <n v="9"/>
    <n v="468.14"/>
    <n v="468.14"/>
  </r>
  <r>
    <x v="12"/>
    <x v="6"/>
    <n v="354440019"/>
    <s v="Rubiácea"/>
    <n v="1.56811766167824"/>
    <n v="2887"/>
    <n v="1688"/>
    <n v="1199"/>
    <n v="12.186"/>
    <n v="58.47"/>
    <n v="3.0133E-2"/>
    <n v="3.0048200000000001E-2"/>
    <n v="8.4800000000000001E-5"/>
    <n v="0"/>
    <n v="0"/>
    <n v="2.8000000000000001E-2"/>
    <n v="0"/>
    <n v="2.6599999999999999E-5"/>
    <n v="6.1521669270833334E-3"/>
    <n v="2"/>
    <n v="42.86"/>
    <n v="57.14"/>
    <n v="1.18"/>
    <n v="91"/>
    <n v="17"/>
    <n v="0"/>
    <n v="0"/>
    <n v="19006.802909594735"/>
    <n v="2075.4554901281613"/>
    <n v="81.83"/>
    <m/>
    <n v="79.900000000000006"/>
    <n v="17.72"/>
    <s v=""/>
    <n v="100"/>
    <n v="4.9400000000000004"/>
    <n v="1.9"/>
    <n v="6.9"/>
    <n v="0"/>
    <s v=""/>
    <s v=""/>
    <n v="0"/>
    <m/>
    <s v=""/>
    <n v="9.5"/>
    <n v="96"/>
    <n v="96"/>
    <n v="81.3"/>
    <n v="9.6"/>
    <n v="0"/>
    <n v="0"/>
    <n v="3"/>
    <n v="0"/>
    <n v="3"/>
    <n v="4"/>
    <n v="87.36"/>
    <n v="87.36"/>
  </r>
  <r>
    <x v="0"/>
    <x v="6"/>
    <n v="354440020"/>
    <s v="Rubiácea"/>
    <m/>
    <m/>
    <m/>
    <m/>
    <m/>
    <m/>
    <n v="2.5000000000000001E-3"/>
    <n v="2.5000000000000001E-3"/>
    <n v="0"/>
    <n v="0"/>
    <n v="0"/>
    <n v="0"/>
    <n v="0"/>
    <n v="0"/>
    <n v="0"/>
    <n v="2"/>
    <n v="100"/>
    <n v="0"/>
    <m/>
    <s v=""/>
    <m/>
    <m/>
    <m/>
    <s v=""/>
    <s v=""/>
    <m/>
    <m/>
    <m/>
    <m/>
    <s v=""/>
    <m/>
    <m/>
    <m/>
    <m/>
    <m/>
    <s v=""/>
    <s v=""/>
    <m/>
    <m/>
    <s v=""/>
    <m/>
    <m/>
    <m/>
    <m/>
    <m/>
    <m/>
    <m/>
    <n v="0"/>
    <m/>
    <n v="1"/>
    <n v="0"/>
    <m/>
    <m/>
  </r>
  <r>
    <x v="16"/>
    <x v="6"/>
    <n v="354450918"/>
    <s v="Rubinéia"/>
    <n v="0.70118877332074903"/>
    <n v="2919"/>
    <n v="2476"/>
    <n v="443"/>
    <n v="12.454000000000001"/>
    <n v="84.82"/>
    <n v="1.1720999999999999E-3"/>
    <n v="0"/>
    <n v="1.1720999999999999E-3"/>
    <n v="0.14000000000000001"/>
    <n v="0"/>
    <n v="0"/>
    <n v="0"/>
    <n v="1.1374E-3"/>
    <n v="7.3461499999999983E-3"/>
    <n v="2"/>
    <n v="0"/>
    <n v="100"/>
    <n v="1.75"/>
    <n v="135"/>
    <n v="49"/>
    <n v="0"/>
    <n v="0"/>
    <n v="19554.696813977389"/>
    <n v="1512.5179856115105"/>
    <n v="96.64"/>
    <n v="100"/>
    <n v="70.38"/>
    <n v="10.42"/>
    <s v=""/>
    <n v="100"/>
    <n v="0.21"/>
    <n v="0.1"/>
    <n v="0"/>
    <n v="0.8"/>
    <s v=""/>
    <s v=""/>
    <n v="0"/>
    <m/>
    <s v=""/>
    <n v="9.8000000000000007"/>
    <n v="73"/>
    <n v="73"/>
    <n v="63.7"/>
    <n v="7.2"/>
    <n v="0"/>
    <n v="0"/>
    <n v="3"/>
    <n v="0"/>
    <n v="0"/>
    <n v="4"/>
    <n v="98.55"/>
    <n v="98.55"/>
  </r>
  <r>
    <x v="2"/>
    <x v="6"/>
    <n v="354460816"/>
    <s v="Sabino"/>
    <n v="0.63765094226289099"/>
    <n v="5326"/>
    <n v="4755"/>
    <n v="571"/>
    <n v="17.088999999999999"/>
    <n v="89.28"/>
    <n v="4.0200799999999995E-2"/>
    <n v="1.0670600000000001E-2"/>
    <n v="2.9530199999999993E-2"/>
    <n v="0"/>
    <n v="2.3E-2"/>
    <n v="2E-3"/>
    <n v="0.01"/>
    <n v="7.4403000000000004E-3"/>
    <n v="1.21624203125E-2"/>
    <n v="1"/>
    <n v="10.53"/>
    <n v="89.47"/>
    <n v="3.36"/>
    <n v="259"/>
    <n v="52"/>
    <n v="2"/>
    <n v="0"/>
    <n v="13855.471273000376"/>
    <n v="1243.4397296282386"/>
    <n v="87.69"/>
    <n v="100"/>
    <n v="87.69"/>
    <n v="19.32"/>
    <s v=""/>
    <n v="100"/>
    <n v="4.2300000000000004"/>
    <n v="1.7"/>
    <n v="1.4"/>
    <n v="14.1"/>
    <s v=""/>
    <s v=""/>
    <n v="0"/>
    <m/>
    <s v=""/>
    <n v="8.1"/>
    <n v="100"/>
    <n v="100"/>
    <n v="79.900000000000006"/>
    <n v="9.5"/>
    <n v="0"/>
    <n v="0"/>
    <n v="0"/>
    <n v="189.10709718164907"/>
    <n v="2"/>
    <n v="17"/>
    <n v="259"/>
    <n v="259"/>
  </r>
  <r>
    <x v="1"/>
    <x v="6"/>
    <n v="354470721"/>
    <s v="Sagres"/>
    <n v="-0.187759716351177"/>
    <n v="2372"/>
    <n v="1888"/>
    <n v="484"/>
    <n v="15.927"/>
    <n v="79.599999999999994"/>
    <n v="4.1261000000000006E-3"/>
    <n v="0"/>
    <n v="4.1261000000000006E-3"/>
    <n v="0"/>
    <n v="4.0000000000000001E-3"/>
    <n v="0"/>
    <n v="0"/>
    <n v="1.238E-4"/>
    <n v="4.902751041666667E-3"/>
    <n v="0"/>
    <n v="0"/>
    <n v="100"/>
    <n v="1.31"/>
    <n v="101"/>
    <n v="8"/>
    <n v="1"/>
    <n v="0"/>
    <n v="15821.180438448566"/>
    <n v="1728.3642495784156"/>
    <n v="79.37"/>
    <n v="100"/>
    <n v="73.430000000000007"/>
    <n v="18.16"/>
    <s v=""/>
    <n v="100"/>
    <n v="0.75"/>
    <n v="0.3"/>
    <n v="0"/>
    <n v="3.2"/>
    <s v=""/>
    <s v=""/>
    <n v="0"/>
    <m/>
    <s v=""/>
    <n v="8.1999999999999993"/>
    <n v="100"/>
    <n v="100"/>
    <n v="92.1"/>
    <n v="10"/>
    <n v="0"/>
    <n v="0"/>
    <n v="0"/>
    <n v="81.586847180398919"/>
    <n v="0"/>
    <n v="10"/>
    <n v="101"/>
    <n v="101"/>
  </r>
  <r>
    <x v="2"/>
    <x v="6"/>
    <n v="354480616"/>
    <s v="Sales"/>
    <n v="1.53628494945994"/>
    <n v="5714"/>
    <n v="5245"/>
    <n v="469"/>
    <n v="18.512"/>
    <n v="91.79"/>
    <n v="4.1885700000000005E-2"/>
    <n v="2.6573699999999999E-2"/>
    <n v="1.5312000000000004E-2"/>
    <n v="0"/>
    <n v="4.0000000000000001E-3"/>
    <n v="0"/>
    <n v="0.02"/>
    <n v="2.0077200000000003E-2"/>
    <n v="1.48608640625E-2"/>
    <n v="1"/>
    <n v="13.04"/>
    <n v="86.96"/>
    <n v="3.74"/>
    <n v="288"/>
    <n v="71"/>
    <n v="1"/>
    <n v="0"/>
    <n v="12528.302415120756"/>
    <n v="1103.8151907595384"/>
    <n v="99.87"/>
    <n v="100"/>
    <n v="99.87"/>
    <n v="15.39"/>
    <s v=""/>
    <n v="99.44"/>
    <n v="4.55"/>
    <n v="1.8"/>
    <n v="3.7"/>
    <n v="7.7"/>
    <s v=""/>
    <s v=""/>
    <n v="0"/>
    <m/>
    <s v=""/>
    <n v="8.6"/>
    <n v="100"/>
    <n v="93"/>
    <n v="75.3"/>
    <n v="8.1"/>
    <n v="0"/>
    <n v="0"/>
    <n v="0"/>
    <n v="26.916335303097387"/>
    <n v="6"/>
    <n v="40"/>
    <n v="288"/>
    <n v="267.83999999999997"/>
  </r>
  <r>
    <x v="4"/>
    <x v="6"/>
    <n v="35449054"/>
    <s v="Sales Oliveira"/>
    <n v="1.15223754630731"/>
    <n v="10975"/>
    <n v="10127"/>
    <n v="848"/>
    <n v="36.131999999999998"/>
    <n v="92.27"/>
    <n v="4.4009E-2"/>
    <n v="3.3633400000000001E-2"/>
    <n v="1.03756E-2"/>
    <n v="0"/>
    <n v="0"/>
    <n v="1E-3"/>
    <n v="0.04"/>
    <n v="5.6026000000000001E-3"/>
    <n v="3.3090323640046299E-2"/>
    <n v="2"/>
    <n v="28"/>
    <n v="72"/>
    <n v="7.18"/>
    <n v="554"/>
    <n v="118"/>
    <n v="0"/>
    <n v="0"/>
    <n v="13562.635079726651"/>
    <n v="1350.5166287015945"/>
    <n v="99.05"/>
    <n v="89.68"/>
    <n v="89.68"/>
    <n v="50"/>
    <s v=""/>
    <n v="99.05"/>
    <n v="2.95"/>
    <n v="0.9"/>
    <n v="3.3"/>
    <n v="2.2000000000000002"/>
    <s v=""/>
    <s v=""/>
    <n v="0"/>
    <m/>
    <s v=""/>
    <n v="8.1999999999999993"/>
    <n v="95"/>
    <n v="95"/>
    <n v="78.7"/>
    <n v="8.1999999999999993"/>
    <n v="0"/>
    <n v="0"/>
    <n v="6"/>
    <n v="0"/>
    <n v="7"/>
    <n v="18"/>
    <n v="526.29999999999995"/>
    <n v="526.29999999999995"/>
  </r>
  <r>
    <x v="9"/>
    <x v="6"/>
    <n v="354490512"/>
    <s v="Sales Oliveira"/>
    <m/>
    <m/>
    <m/>
    <m/>
    <m/>
    <m/>
    <n v="0"/>
    <n v="0"/>
    <n v="0"/>
    <n v="0"/>
    <n v="0"/>
    <n v="0"/>
    <n v="0"/>
    <n v="0"/>
    <n v="0"/>
    <n v="0"/>
    <n v="0"/>
    <n v="0"/>
    <m/>
    <s v=""/>
    <m/>
    <m/>
    <m/>
    <s v=""/>
    <s v=""/>
    <m/>
    <m/>
    <m/>
    <m/>
    <s v=""/>
    <m/>
    <m/>
    <m/>
    <m/>
    <m/>
    <s v=""/>
    <s v=""/>
    <m/>
    <m/>
    <s v=""/>
    <m/>
    <m/>
    <m/>
    <m/>
    <m/>
    <m/>
    <m/>
    <n v="0"/>
    <m/>
    <n v="0"/>
    <n v="0"/>
    <m/>
    <m/>
  </r>
  <r>
    <x v="15"/>
    <x v="6"/>
    <n v="35450012"/>
    <s v="Salesópolis"/>
    <m/>
    <m/>
    <m/>
    <m/>
    <m/>
    <m/>
    <n v="2.8900000000000001E-5"/>
    <n v="0"/>
    <n v="2.8900000000000001E-5"/>
    <n v="0"/>
    <n v="0"/>
    <n v="0"/>
    <n v="0"/>
    <n v="0"/>
    <n v="0"/>
    <n v="0"/>
    <n v="0"/>
    <n v="100"/>
    <m/>
    <s v=""/>
    <m/>
    <m/>
    <m/>
    <s v=""/>
    <s v=""/>
    <m/>
    <m/>
    <m/>
    <m/>
    <s v=""/>
    <m/>
    <m/>
    <m/>
    <m/>
    <m/>
    <s v=""/>
    <s v=""/>
    <m/>
    <m/>
    <s v=""/>
    <m/>
    <m/>
    <m/>
    <m/>
    <m/>
    <m/>
    <m/>
    <n v="0"/>
    <m/>
    <n v="0"/>
    <n v="1"/>
    <m/>
    <m/>
  </r>
  <r>
    <x v="18"/>
    <x v="6"/>
    <n v="35450016"/>
    <s v="Salesópolis"/>
    <n v="0.77738663105750805"/>
    <n v="16104"/>
    <n v="10428"/>
    <n v="5676"/>
    <n v="37.817"/>
    <n v="64.75"/>
    <n v="2.5535323000000001"/>
    <n v="2.5470971000000002"/>
    <n v="6.4352000000000012E-3"/>
    <n v="0"/>
    <n v="2.5459999999999998"/>
    <n v="0"/>
    <n v="0.01"/>
    <n v="1.3880000000000001E-4"/>
    <n v="3.089257905555556E-2"/>
    <n v="16"/>
    <n v="80.77"/>
    <n v="19.23"/>
    <n v="7.39"/>
    <n v="570"/>
    <n v="128"/>
    <n v="1"/>
    <n v="0"/>
    <n v="12121.698956780923"/>
    <n v="1684.1132637853952"/>
    <n v="63.02"/>
    <m/>
    <n v="55.83"/>
    <n v="24.84"/>
    <s v=""/>
    <n v="99"/>
    <n v="110.54"/>
    <n v="41.3"/>
    <n v="175.7"/>
    <n v="0.8"/>
    <s v=""/>
    <s v=""/>
    <n v="0"/>
    <m/>
    <s v=""/>
    <n v="10"/>
    <n v="100"/>
    <n v="98"/>
    <n v="77.5"/>
    <n v="8.1999999999999993"/>
    <n v="0"/>
    <n v="0"/>
    <n v="31"/>
    <n v="8241.4614701524588"/>
    <n v="21"/>
    <n v="5"/>
    <n v="570"/>
    <n v="558.6"/>
  </r>
  <r>
    <x v="19"/>
    <x v="6"/>
    <n v="35450017"/>
    <s v="Salesópolis"/>
    <m/>
    <m/>
    <m/>
    <m/>
    <m/>
    <m/>
    <n v="0"/>
    <n v="0"/>
    <n v="0"/>
    <n v="0"/>
    <n v="0"/>
    <n v="0"/>
    <n v="0"/>
    <n v="0"/>
    <n v="0"/>
    <n v="0"/>
    <n v="0"/>
    <n v="0"/>
    <m/>
    <s v=""/>
    <m/>
    <m/>
    <m/>
    <s v=""/>
    <s v=""/>
    <m/>
    <m/>
    <m/>
    <m/>
    <s v=""/>
    <m/>
    <m/>
    <m/>
    <m/>
    <m/>
    <s v=""/>
    <s v=""/>
    <m/>
    <m/>
    <s v=""/>
    <m/>
    <m/>
    <m/>
    <m/>
    <m/>
    <m/>
    <m/>
    <n v="0"/>
    <m/>
    <n v="0"/>
    <n v="0"/>
    <m/>
    <m/>
  </r>
  <r>
    <x v="0"/>
    <x v="6"/>
    <n v="354510020"/>
    <s v="Salmourão"/>
    <n v="0.74792039628326401"/>
    <n v="4930"/>
    <n v="4529"/>
    <n v="401"/>
    <n v="28.538"/>
    <n v="91.87"/>
    <n v="5.6076199999999993E-2"/>
    <n v="4.3454899999999998E-2"/>
    <n v="1.2621299999999997E-2"/>
    <n v="0"/>
    <n v="1.2E-2"/>
    <n v="0"/>
    <n v="0.04"/>
    <n v="3.5800000000000003E-5"/>
    <n v="1.14506953125E-2"/>
    <n v="1"/>
    <n v="13.33"/>
    <n v="86.67"/>
    <n v="3.21"/>
    <n v="248"/>
    <n v="32"/>
    <n v="1"/>
    <n v="0"/>
    <n v="8187.8458417849897"/>
    <n v="1023.4807302231239"/>
    <n v="89.19"/>
    <n v="100"/>
    <n v="85.2"/>
    <n v="12.66"/>
    <s v=""/>
    <n v="99.46"/>
    <n v="10.58"/>
    <n v="4.4000000000000004"/>
    <n v="11.7"/>
    <n v="7.9"/>
    <s v=""/>
    <s v=""/>
    <n v="0"/>
    <m/>
    <s v=""/>
    <n v="8.3000000000000007"/>
    <n v="100"/>
    <n v="100"/>
    <n v="87.1"/>
    <n v="10"/>
    <n v="0"/>
    <n v="0"/>
    <n v="1"/>
    <n v="104.79712954112365"/>
    <n v="2"/>
    <n v="13"/>
    <n v="248"/>
    <n v="248"/>
  </r>
  <r>
    <x v="6"/>
    <x v="6"/>
    <n v="35451595"/>
    <s v="Saltinho"/>
    <n v="1.71452075980985"/>
    <n v="7420"/>
    <n v="6206"/>
    <n v="1214"/>
    <n v="73.176000000000002"/>
    <n v="83.64"/>
    <n v="1.3998699999999998E-2"/>
    <n v="1.3761399999999998E-2"/>
    <n v="2.3730000000000002E-4"/>
    <n v="0"/>
    <n v="1.4E-2"/>
    <n v="0"/>
    <n v="0"/>
    <n v="1.12E-4"/>
    <n v="1.9322916666666665E-2"/>
    <n v="5"/>
    <n v="45.45"/>
    <n v="54.55"/>
    <n v="4.51"/>
    <n v="348"/>
    <n v="93"/>
    <n v="3"/>
    <n v="0"/>
    <n v="4165.132075471698"/>
    <n v="637.52021563342316"/>
    <n v="100"/>
    <n v="100"/>
    <n v="100"/>
    <n v="14.92"/>
    <s v=""/>
    <n v="100"/>
    <n v="3.89"/>
    <n v="1.4"/>
    <n v="6.6"/>
    <n v="0.2"/>
    <s v=""/>
    <s v=""/>
    <n v="0"/>
    <m/>
    <s v=""/>
    <n v="9.8000000000000007"/>
    <n v="99"/>
    <n v="99"/>
    <n v="73.3"/>
    <n v="7.8"/>
    <n v="0"/>
    <n v="0"/>
    <n v="3"/>
    <n v="72.452830188679258"/>
    <n v="5"/>
    <n v="6"/>
    <n v="344.52"/>
    <n v="344.52"/>
  </r>
  <r>
    <x v="8"/>
    <x v="6"/>
    <n v="354515910"/>
    <s v="Saltinho"/>
    <m/>
    <m/>
    <m/>
    <m/>
    <m/>
    <m/>
    <n v="0"/>
    <n v="0"/>
    <n v="0"/>
    <n v="0"/>
    <n v="0"/>
    <n v="0"/>
    <n v="0"/>
    <n v="0"/>
    <n v="0"/>
    <n v="0"/>
    <n v="0"/>
    <n v="0"/>
    <m/>
    <s v=""/>
    <m/>
    <m/>
    <m/>
    <s v=""/>
    <s v=""/>
    <m/>
    <m/>
    <m/>
    <m/>
    <s v=""/>
    <m/>
    <m/>
    <m/>
    <m/>
    <m/>
    <s v=""/>
    <s v=""/>
    <m/>
    <m/>
    <s v=""/>
    <m/>
    <m/>
    <m/>
    <m/>
    <m/>
    <m/>
    <m/>
    <n v="14"/>
    <m/>
    <n v="0"/>
    <n v="0"/>
    <m/>
    <m/>
  </r>
  <r>
    <x v="6"/>
    <x v="6"/>
    <n v="35452095"/>
    <s v="Salto"/>
    <n v="1.0955908509536501"/>
    <n v="109496"/>
    <n v="108726"/>
    <n v="770"/>
    <n v="815.55200000000002"/>
    <n v="99.3"/>
    <n v="0.40965169999999995"/>
    <n v="0.39152829999999994"/>
    <n v="1.8123399999999994E-2"/>
    <n v="0"/>
    <n v="0.3"/>
    <n v="0.104"/>
    <n v="0"/>
    <n v="5.1736000000000004E-3"/>
    <n v="0.37799045725000002"/>
    <n v="8"/>
    <n v="27.27"/>
    <n v="72.73"/>
    <n v="101.1"/>
    <n v="6066"/>
    <n v="1654"/>
    <n v="14"/>
    <n v="0"/>
    <n v="403.21472930518007"/>
    <n v="54.721998977131584"/>
    <n v="99.09"/>
    <n v="100"/>
    <n v="96.59"/>
    <n v="37.56"/>
    <s v=""/>
    <n v="98.01"/>
    <n v="80.77"/>
    <n v="29.4"/>
    <n v="122.4"/>
    <n v="10.7"/>
    <s v=""/>
    <s v=""/>
    <n v="0"/>
    <m/>
    <s v=""/>
    <n v="9.6"/>
    <n v="95"/>
    <n v="82.65"/>
    <n v="72.7"/>
    <n v="8"/>
    <n v="0"/>
    <n v="0"/>
    <n v="20"/>
    <n v="79.367083016485324"/>
    <n v="9"/>
    <n v="24"/>
    <n v="5762.7"/>
    <n v="5013.549"/>
  </r>
  <r>
    <x v="8"/>
    <x v="6"/>
    <n v="354520910"/>
    <s v="Salto"/>
    <m/>
    <m/>
    <m/>
    <m/>
    <m/>
    <m/>
    <n v="2.2985999999999996E-3"/>
    <n v="4.6300000000000001E-5"/>
    <n v="2.2522999999999996E-3"/>
    <n v="0"/>
    <n v="0"/>
    <n v="1E-3"/>
    <n v="0"/>
    <n v="1.1644000000000001E-3"/>
    <n v="0"/>
    <n v="10"/>
    <n v="11.11"/>
    <n v="88.89"/>
    <m/>
    <s v=""/>
    <m/>
    <m/>
    <m/>
    <s v=""/>
    <s v=""/>
    <m/>
    <m/>
    <m/>
    <m/>
    <s v=""/>
    <m/>
    <m/>
    <m/>
    <m/>
    <m/>
    <s v=""/>
    <s v=""/>
    <m/>
    <m/>
    <s v=""/>
    <m/>
    <m/>
    <m/>
    <m/>
    <m/>
    <m/>
    <m/>
    <n v="6"/>
    <m/>
    <n v="1"/>
    <n v="8"/>
    <m/>
    <m/>
  </r>
  <r>
    <x v="8"/>
    <x v="6"/>
    <n v="354530810"/>
    <s v="Salto de Pirapora"/>
    <n v="1.1906927438470201"/>
    <n v="41826"/>
    <n v="32844"/>
    <n v="8982"/>
    <n v="149.21299999999999"/>
    <n v="78.53"/>
    <n v="0.3115410999999999"/>
    <n v="0.30334859999999991"/>
    <n v="8.1925000000000019E-3"/>
    <n v="0"/>
    <n v="0.152"/>
    <n v="2.7E-2"/>
    <n v="0.12"/>
    <n v="1.5465400000000001E-2"/>
    <n v="0.1188764145902778"/>
    <n v="22"/>
    <n v="58.82"/>
    <n v="41.18"/>
    <n v="27.06"/>
    <n v="1826"/>
    <n v="298"/>
    <n v="5"/>
    <n v="0"/>
    <n v="1892.491751542103"/>
    <n v="286.5126954525893"/>
    <n v="93.37"/>
    <n v="100"/>
    <n v="72.27"/>
    <n v="40.86"/>
    <s v=""/>
    <n v="100"/>
    <n v="34.619999999999997"/>
    <n v="12.4"/>
    <n v="58.3"/>
    <n v="2.2000000000000002"/>
    <s v=""/>
    <s v=""/>
    <n v="0"/>
    <m/>
    <s v=""/>
    <n v="8.1999999999999993"/>
    <n v="90"/>
    <n v="90"/>
    <n v="83.7"/>
    <n v="9.6"/>
    <n v="0"/>
    <n v="0"/>
    <n v="5"/>
    <n v="127.8638832807052"/>
    <n v="20"/>
    <n v="14"/>
    <n v="1643.4"/>
    <n v="1643.4"/>
  </r>
  <r>
    <x v="5"/>
    <x v="6"/>
    <n v="354540717"/>
    <s v="Salto Grande"/>
    <n v="0.30273296490803703"/>
    <n v="8900"/>
    <n v="8110"/>
    <n v="790"/>
    <n v="47.073"/>
    <n v="91.12"/>
    <n v="8.2530900000000004E-2"/>
    <n v="7.8781600000000007E-2"/>
    <n v="3.7492999999999997E-3"/>
    <n v="0.05"/>
    <n v="0"/>
    <n v="3.0000000000000001E-3"/>
    <n v="0.08"/>
    <n v="3.1676000000000005E-3"/>
    <n v="2.2428463541666669E-2"/>
    <n v="1"/>
    <n v="63.16"/>
    <n v="36.840000000000003"/>
    <n v="5.81"/>
    <n v="448"/>
    <n v="260"/>
    <n v="0"/>
    <n v="0"/>
    <n v="6271.766292134831"/>
    <n v="673.2404494382024"/>
    <n v="96.77"/>
    <n v="100"/>
    <n v="50"/>
    <n v="11.07"/>
    <s v=""/>
    <n v="100"/>
    <n v="8.8699999999999992"/>
    <n v="4.7"/>
    <n v="10.6"/>
    <n v="2"/>
    <s v=""/>
    <s v=""/>
    <n v="0"/>
    <m/>
    <s v=""/>
    <n v="8.5"/>
    <n v="67.7"/>
    <n v="67.7"/>
    <n v="42"/>
    <n v="5.2"/>
    <n v="0"/>
    <n v="0"/>
    <n v="0"/>
    <n v="0"/>
    <n v="12"/>
    <n v="7"/>
    <n v="303.29599999999999"/>
    <n v="303.29599999999999"/>
  </r>
  <r>
    <x v="13"/>
    <x v="6"/>
    <n v="354550622"/>
    <s v="Sandovalina"/>
    <n v="1.59341152881654"/>
    <n v="3905"/>
    <n v="2900"/>
    <n v="1005"/>
    <n v="8.5749999999999993"/>
    <n v="74.260000000000005"/>
    <n v="2.0358899999999999E-2"/>
    <n v="2.7222000000000001E-3"/>
    <n v="1.7636699999999998E-2"/>
    <n v="0"/>
    <n v="1.2E-2"/>
    <n v="6.0000000000000001E-3"/>
    <n v="0"/>
    <n v="2.7222000000000001E-3"/>
    <n v="7.0951002604166665E-3"/>
    <n v="1"/>
    <n v="18.18"/>
    <n v="81.819999999999993"/>
    <n v="1.97"/>
    <n v="152"/>
    <n v="16"/>
    <n v="0"/>
    <n v="0"/>
    <n v="27215.446862996159"/>
    <n v="3876.384122919334"/>
    <n v="69.77"/>
    <n v="28.56"/>
    <n v="69.77"/>
    <n v="18.690000000000001"/>
    <s v=""/>
    <n v="100"/>
    <n v="1.18"/>
    <n v="0.6"/>
    <n v="0.2"/>
    <n v="3.7"/>
    <s v=""/>
    <s v=""/>
    <n v="0"/>
    <m/>
    <s v=""/>
    <n v="7.3"/>
    <n v="97"/>
    <n v="97"/>
    <n v="89.5"/>
    <n v="10"/>
    <n v="0"/>
    <n v="0"/>
    <n v="1"/>
    <n v="169.13080237847532"/>
    <n v="2"/>
    <n v="9"/>
    <n v="147.44"/>
    <n v="147.44"/>
  </r>
  <r>
    <x v="10"/>
    <x v="6"/>
    <n v="354560515"/>
    <s v="Santa Adélia"/>
    <n v="0.51679268170179404"/>
    <n v="14570"/>
    <n v="13784"/>
    <n v="786"/>
    <n v="44.015000000000001"/>
    <n v="94.61"/>
    <n v="0.29731300000000005"/>
    <n v="0.2149538"/>
    <n v="8.2359200000000021E-2"/>
    <n v="0"/>
    <n v="4.7E-2"/>
    <n v="0.19400000000000001"/>
    <n v="0.05"/>
    <n v="3.3566999999999998E-3"/>
    <n v="4.4093575486111113E-2"/>
    <n v="2"/>
    <n v="12.9"/>
    <n v="87.1"/>
    <n v="10"/>
    <n v="771"/>
    <n v="54"/>
    <n v="6"/>
    <n v="0"/>
    <n v="5346.1853122855182"/>
    <n v="541.11187371310916"/>
    <n v="99.42"/>
    <m/>
    <n v="99.42"/>
    <n v="22.31"/>
    <s v=""/>
    <n v="97.35"/>
    <n v="80.22"/>
    <n v="31.2"/>
    <n v="96.3"/>
    <n v="34.5"/>
    <s v=""/>
    <s v=""/>
    <n v="0"/>
    <m/>
    <s v=""/>
    <n v="9.6"/>
    <n v="99"/>
    <n v="99"/>
    <n v="93"/>
    <n v="10"/>
    <n v="1"/>
    <n v="0"/>
    <n v="9"/>
    <n v="106.59149202995428"/>
    <n v="4"/>
    <n v="27"/>
    <n v="763.29"/>
    <n v="763.29"/>
  </r>
  <r>
    <x v="2"/>
    <x v="6"/>
    <n v="354560516"/>
    <s v="Santa Adélia"/>
    <m/>
    <m/>
    <m/>
    <m/>
    <m/>
    <m/>
    <n v="0.47282079999999993"/>
    <n v="0.46900709999999995"/>
    <n v="3.8136999999999997E-3"/>
    <n v="0"/>
    <n v="0"/>
    <n v="0.01"/>
    <n v="0.4"/>
    <n v="5.8211900000000004E-2"/>
    <n v="0"/>
    <n v="2"/>
    <n v="73.680000000000007"/>
    <n v="26.32"/>
    <m/>
    <s v=""/>
    <m/>
    <m/>
    <m/>
    <s v=""/>
    <s v=""/>
    <m/>
    <m/>
    <m/>
    <m/>
    <s v=""/>
    <m/>
    <m/>
    <m/>
    <m/>
    <m/>
    <s v=""/>
    <s v=""/>
    <m/>
    <m/>
    <s v=""/>
    <m/>
    <m/>
    <m/>
    <m/>
    <m/>
    <m/>
    <m/>
    <n v="2"/>
    <m/>
    <n v="14"/>
    <n v="5"/>
    <m/>
    <m/>
  </r>
  <r>
    <x v="10"/>
    <x v="6"/>
    <n v="354570415"/>
    <s v="Santa Albertina"/>
    <n v="5.8008370030360197E-2"/>
    <n v="5707"/>
    <n v="4975"/>
    <n v="732"/>
    <n v="20.806999999999999"/>
    <n v="87.17"/>
    <n v="7.1544999999999984E-2"/>
    <n v="8.5024999999999979E-3"/>
    <n v="6.3042499999999987E-2"/>
    <n v="0"/>
    <n v="0"/>
    <n v="6.2E-2"/>
    <n v="0.01"/>
    <n v="2.3149999999999999E-4"/>
    <n v="1.3561555989583333E-2"/>
    <n v="10"/>
    <n v="60"/>
    <n v="40"/>
    <n v="3.56"/>
    <n v="275"/>
    <n v="56"/>
    <n v="1"/>
    <n v="0"/>
    <n v="11659.533905729804"/>
    <n v="1270.9444541790785"/>
    <n v="91.25"/>
    <m/>
    <n v="90.7"/>
    <n v="14.23"/>
    <s v=""/>
    <n v="100"/>
    <n v="10.52"/>
    <n v="3.4"/>
    <n v="1.9"/>
    <n v="27.4"/>
    <s v=""/>
    <s v=""/>
    <n v="0"/>
    <m/>
    <s v=""/>
    <n v="8.1999999999999993"/>
    <n v="97"/>
    <n v="97"/>
    <n v="79.599999999999994"/>
    <n v="8.3000000000000007"/>
    <n v="0"/>
    <n v="0"/>
    <n v="0"/>
    <n v="0"/>
    <n v="9"/>
    <n v="6"/>
    <n v="266.75"/>
    <n v="266.75"/>
  </r>
  <r>
    <x v="6"/>
    <x v="6"/>
    <n v="35458035"/>
    <s v="Santa Bárbara d'Oeste"/>
    <n v="0.53194797358024903"/>
    <n v="183720"/>
    <n v="182278"/>
    <n v="1442"/>
    <n v="676.71"/>
    <n v="99.22"/>
    <n v="1.0152966000000001"/>
    <n v="0.98019040000000013"/>
    <n v="3.5106199999999997E-2"/>
    <n v="0"/>
    <n v="0.95599999999999996"/>
    <n v="5.0999999999999997E-2"/>
    <n v="0"/>
    <n v="6.4277000000000006E-3"/>
    <n v="0.63665082736111112"/>
    <n v="14"/>
    <n v="12.94"/>
    <n v="87.06"/>
    <n v="168.97"/>
    <n v="10138"/>
    <n v="5870"/>
    <n v="14"/>
    <n v="0"/>
    <n v="576.75244937949049"/>
    <n v="75.527106466361872"/>
    <n v="99.47"/>
    <n v="100"/>
    <n v="99.47"/>
    <n v="53.35"/>
    <s v=""/>
    <n v="100"/>
    <n v="79.94"/>
    <n v="30.2"/>
    <n v="118.1"/>
    <n v="8"/>
    <s v=""/>
    <s v=""/>
    <n v="0"/>
    <m/>
    <s v=""/>
    <n v="7.5"/>
    <n v="99"/>
    <n v="53.46"/>
    <n v="42.1"/>
    <n v="5.5"/>
    <n v="1"/>
    <n v="0"/>
    <n v="60"/>
    <n v="150.16080383694415"/>
    <n v="11"/>
    <n v="74"/>
    <n v="10036.620000000001"/>
    <n v="5419.7748000000001"/>
  </r>
  <r>
    <x v="15"/>
    <x v="6"/>
    <n v="35460092"/>
    <s v="Santa Branca"/>
    <n v="0.426064396153225"/>
    <n v="13934"/>
    <n v="12291"/>
    <n v="1643"/>
    <n v="50.668999999999997"/>
    <n v="88.21"/>
    <n v="1.0215900000000002E-2"/>
    <n v="9.592800000000002E-3"/>
    <n v="6.2309999999999991E-4"/>
    <n v="0.06"/>
    <n v="0"/>
    <n v="0"/>
    <n v="0"/>
    <n v="7.3377000000000008E-3"/>
    <n v="4.2414837962962963E-2"/>
    <n v="12"/>
    <n v="70.37"/>
    <n v="29.63"/>
    <n v="8.93"/>
    <n v="689"/>
    <n v="674"/>
    <n v="3"/>
    <n v="0"/>
    <n v="9505.6121716664275"/>
    <n v="950.56121716664313"/>
    <n v="100"/>
    <n v="96.79"/>
    <n v="87.78"/>
    <n v="52.52"/>
    <s v=""/>
    <n v="99.51"/>
    <n v="0.56000000000000005"/>
    <n v="0.2"/>
    <n v="0.7"/>
    <n v="0.1"/>
    <s v=""/>
    <s v=""/>
    <n v="0"/>
    <m/>
    <s v=""/>
    <n v="10"/>
    <n v="99"/>
    <n v="3.96"/>
    <n v="2.2000000000000002"/>
    <n v="1.7"/>
    <n v="0"/>
    <n v="0"/>
    <n v="13"/>
    <n v="0"/>
    <n v="19"/>
    <n v="8"/>
    <n v="682.11"/>
    <n v="27.284400000000002"/>
  </r>
  <r>
    <x v="10"/>
    <x v="6"/>
    <n v="354610815"/>
    <s v="Santa Clara d'Oeste"/>
    <n v="-0.28211948425517203"/>
    <n v="2059"/>
    <n v="1597"/>
    <n v="462"/>
    <n v="11.227"/>
    <n v="77.56"/>
    <n v="1.5709999999999999E-3"/>
    <n v="6.9400000000000006E-5"/>
    <n v="1.5015999999999999E-3"/>
    <n v="0.03"/>
    <n v="0"/>
    <n v="1E-3"/>
    <n v="0"/>
    <n v="0"/>
    <n v="4.2992348958333345E-3"/>
    <n v="0"/>
    <n v="33.33"/>
    <n v="66.67"/>
    <n v="1.1299999999999999"/>
    <n v="87"/>
    <n v="22"/>
    <n v="0"/>
    <n v="0"/>
    <n v="21136.318601262748"/>
    <n v="2297.4259349198646"/>
    <n v="80.180000000000007"/>
    <n v="100"/>
    <n v="79.760000000000005"/>
    <n v="12.71"/>
    <s v=""/>
    <n v="100"/>
    <n v="0.36"/>
    <n v="0.1"/>
    <n v="0"/>
    <n v="1"/>
    <s v=""/>
    <s v=""/>
    <n v="0"/>
    <m/>
    <s v=""/>
    <n v="9"/>
    <n v="98"/>
    <n v="98"/>
    <n v="74.7"/>
    <n v="8.3000000000000007"/>
    <n v="0"/>
    <n v="0"/>
    <n v="0"/>
    <n v="0"/>
    <n v="2"/>
    <n v="4"/>
    <n v="85.26"/>
    <n v="85.26"/>
  </r>
  <r>
    <x v="16"/>
    <x v="6"/>
    <n v="354610818"/>
    <s v="Santa Clara d'Oeste"/>
    <m/>
    <m/>
    <m/>
    <m/>
    <m/>
    <m/>
    <n v="0"/>
    <n v="0"/>
    <n v="0"/>
    <n v="0"/>
    <n v="0"/>
    <n v="0"/>
    <n v="0"/>
    <n v="0"/>
    <n v="0"/>
    <n v="0"/>
    <n v="0"/>
    <n v="0"/>
    <m/>
    <s v=""/>
    <m/>
    <m/>
    <m/>
    <s v=""/>
    <s v=""/>
    <m/>
    <m/>
    <m/>
    <m/>
    <s v=""/>
    <m/>
    <m/>
    <m/>
    <m/>
    <m/>
    <s v=""/>
    <s v=""/>
    <m/>
    <m/>
    <s v=""/>
    <m/>
    <m/>
    <m/>
    <m/>
    <m/>
    <m/>
    <m/>
    <n v="0"/>
    <m/>
    <n v="0"/>
    <n v="0"/>
    <m/>
    <m/>
  </r>
  <r>
    <x v="3"/>
    <x v="6"/>
    <n v="35462079"/>
    <s v="Santa Cruz da Conceição"/>
    <n v="1.0882212564017799"/>
    <n v="4143"/>
    <n v="2991"/>
    <n v="1152"/>
    <n v="27.725000000000001"/>
    <n v="72.19"/>
    <n v="0.46647090000000002"/>
    <n v="0.45876359999999999"/>
    <n v="7.7073000000000003E-3"/>
    <n v="0"/>
    <n v="0.41"/>
    <n v="1E-3"/>
    <n v="0.05"/>
    <n v="2.4643E-3"/>
    <n v="8.2957101562500003E-3"/>
    <n v="6"/>
    <n v="57.14"/>
    <n v="42.86"/>
    <n v="2.0299999999999998"/>
    <n v="157"/>
    <n v="47"/>
    <n v="0"/>
    <n v="0"/>
    <n v="15452.107168718318"/>
    <n v="1826.8501086169442"/>
    <n v="76.89"/>
    <n v="100"/>
    <n v="76.89"/>
    <n v="29.62"/>
    <s v=""/>
    <n v="96.42"/>
    <n v="63.9"/>
    <n v="23"/>
    <n v="93.6"/>
    <n v="3.2"/>
    <s v=""/>
    <s v=""/>
    <n v="0"/>
    <m/>
    <s v=""/>
    <n v="3.4"/>
    <n v="95"/>
    <n v="95"/>
    <n v="70.099999999999994"/>
    <n v="8"/>
    <n v="0"/>
    <n v="0"/>
    <n v="1"/>
    <n v="4942.3134641596098"/>
    <n v="12"/>
    <n v="9"/>
    <n v="149.15"/>
    <n v="149.15"/>
  </r>
  <r>
    <x v="4"/>
    <x v="6"/>
    <n v="35462564"/>
    <s v="Santa Cruz da Esperança"/>
    <n v="0.65685212934494297"/>
    <n v="2004"/>
    <n v="1366"/>
    <n v="638"/>
    <n v="13.557"/>
    <n v="68.16"/>
    <n v="2.0340300000000002E-2"/>
    <n v="2.0013900000000001E-2"/>
    <n v="3.2640000000000002E-4"/>
    <n v="0"/>
    <n v="0"/>
    <n v="0"/>
    <n v="0.02"/>
    <n v="3.4030000000000003E-4"/>
    <n v="3.7867249999999999E-3"/>
    <n v="1"/>
    <n v="40"/>
    <n v="60"/>
    <n v="0.98"/>
    <n v="76"/>
    <n v="18"/>
    <n v="0"/>
    <n v="0"/>
    <n v="36823.473053892216"/>
    <n v="3776.7664670658683"/>
    <n v="72.56"/>
    <n v="100"/>
    <n v="72.17"/>
    <n v="15.97"/>
    <s v=""/>
    <n v="100"/>
    <n v="2.75"/>
    <n v="0.9"/>
    <n v="4"/>
    <n v="0.1"/>
    <s v=""/>
    <s v=""/>
    <n v="0"/>
    <m/>
    <s v=""/>
    <n v="8.5"/>
    <n v="100"/>
    <n v="100"/>
    <n v="76.3"/>
    <n v="8.4"/>
    <n v="0"/>
    <n v="0"/>
    <n v="2"/>
    <n v="0"/>
    <n v="2"/>
    <n v="3"/>
    <n v="76"/>
    <n v="76"/>
  </r>
  <r>
    <x v="3"/>
    <x v="6"/>
    <n v="35463069"/>
    <s v="Santa Cruz das Palmeiras"/>
    <n v="1.44689796999551"/>
    <n v="31492"/>
    <n v="30671"/>
    <n v="821"/>
    <n v="106.5"/>
    <n v="97.39"/>
    <n v="0.35267970000000004"/>
    <n v="0.33945240000000004"/>
    <n v="1.3227300000000003E-2"/>
    <n v="0.03"/>
    <n v="7.6999999999999999E-2"/>
    <n v="1E-3"/>
    <n v="0.27"/>
    <n v="7.6929999999999993E-3"/>
    <n v="9.2879785699074069E-2"/>
    <n v="21"/>
    <n v="77.27"/>
    <n v="22.73"/>
    <n v="25.1"/>
    <n v="1694"/>
    <n v="1694"/>
    <n v="2"/>
    <n v="0"/>
    <n v="3975.5468055379142"/>
    <n v="460.64270290867518"/>
    <n v="96.89"/>
    <n v="96.89"/>
    <n v="96.89"/>
    <n v="33.33"/>
    <s v=""/>
    <n v="100"/>
    <n v="24.66"/>
    <n v="8.9"/>
    <n v="35"/>
    <n v="2.9"/>
    <s v=""/>
    <s v=""/>
    <n v="0"/>
    <m/>
    <s v=""/>
    <n v="9.5"/>
    <n v="100"/>
    <n v="0"/>
    <n v="0"/>
    <n v="1.5"/>
    <n v="0"/>
    <n v="0"/>
    <n v="8"/>
    <n v="82.902861392764422"/>
    <n v="34"/>
    <n v="10"/>
    <n v="1694"/>
    <n v="0"/>
  </r>
  <r>
    <x v="5"/>
    <x v="6"/>
    <n v="354640517"/>
    <s v="Santa Cruz do Rio Pardo"/>
    <n v="0.59645705282942396"/>
    <n v="44791"/>
    <n v="41499"/>
    <n v="3292"/>
    <n v="40.122"/>
    <n v="92.65"/>
    <n v="0.67671579999999998"/>
    <n v="0.57013669999999994"/>
    <n v="0.10657910000000001"/>
    <n v="0"/>
    <n v="0.13700000000000001"/>
    <n v="2.9000000000000001E-2"/>
    <n v="0.51"/>
    <n v="4.7810999999999991E-3"/>
    <n v="0.12464474732175926"/>
    <n v="8"/>
    <n v="30.43"/>
    <n v="69.569999999999993"/>
    <n v="33.909999999999997"/>
    <n v="2289"/>
    <n v="310"/>
    <n v="3"/>
    <n v="1"/>
    <n v="7223.7583443102412"/>
    <n v="788.5584157531647"/>
    <n v="91.42"/>
    <n v="90.88"/>
    <n v="89.8"/>
    <n v="36.28"/>
    <s v=""/>
    <n v="100"/>
    <n v="12.46"/>
    <n v="6.6"/>
    <n v="13.2"/>
    <n v="9.5"/>
    <s v=""/>
    <s v=""/>
    <n v="0"/>
    <m/>
    <s v=""/>
    <n v="8.8000000000000007"/>
    <n v="95"/>
    <n v="95"/>
    <n v="86.5"/>
    <n v="9.9"/>
    <n v="0"/>
    <n v="1"/>
    <n v="9"/>
    <n v="109.91237331994968"/>
    <n v="21"/>
    <n v="48"/>
    <n v="2174.5500000000002"/>
    <n v="2174.5500000000002"/>
  </r>
  <r>
    <x v="3"/>
    <x v="6"/>
    <n v="35465049"/>
    <s v="Santa Ernestina"/>
    <m/>
    <m/>
    <m/>
    <m/>
    <m/>
    <m/>
    <n v="0"/>
    <n v="0"/>
    <n v="0"/>
    <n v="0"/>
    <n v="0"/>
    <n v="0"/>
    <n v="0"/>
    <n v="0"/>
    <n v="0"/>
    <n v="5"/>
    <n v="0"/>
    <n v="0"/>
    <m/>
    <s v=""/>
    <m/>
    <m/>
    <m/>
    <s v=""/>
    <s v=""/>
    <m/>
    <m/>
    <m/>
    <m/>
    <s v=""/>
    <m/>
    <m/>
    <m/>
    <m/>
    <m/>
    <s v=""/>
    <s v=""/>
    <m/>
    <m/>
    <s v=""/>
    <m/>
    <m/>
    <m/>
    <m/>
    <m/>
    <m/>
    <m/>
    <n v="4"/>
    <m/>
    <n v="0"/>
    <n v="0"/>
    <m/>
    <m/>
  </r>
  <r>
    <x v="2"/>
    <x v="6"/>
    <n v="354650416"/>
    <s v="Santa Ernestina"/>
    <n v="-0.247235668028878"/>
    <n v="5546"/>
    <n v="5249"/>
    <n v="297"/>
    <n v="41.094000000000001"/>
    <n v="94.64"/>
    <n v="4.3368E-3"/>
    <n v="4.1666999999999997E-3"/>
    <n v="1.7010000000000001E-4"/>
    <n v="0"/>
    <n v="0"/>
    <n v="0"/>
    <n v="0"/>
    <n v="1.7010000000000001E-4"/>
    <n v="1.4442708333333333E-2"/>
    <n v="1"/>
    <n v="20"/>
    <n v="80"/>
    <n v="3.68"/>
    <n v="284"/>
    <n v="45"/>
    <n v="1"/>
    <n v="0"/>
    <n v="7847.0393076090877"/>
    <n v="796.07645149657412"/>
    <n v="100"/>
    <n v="100"/>
    <n v="100"/>
    <n v="14.84"/>
    <s v=""/>
    <n v="100"/>
    <n v="0.83"/>
    <n v="0.3"/>
    <n v="1.1000000000000001"/>
    <n v="0.1"/>
    <s v=""/>
    <s v=""/>
    <n v="0"/>
    <m/>
    <s v=""/>
    <n v="9"/>
    <n v="98"/>
    <n v="98"/>
    <n v="84.2"/>
    <n v="9.5"/>
    <n v="1"/>
    <n v="0"/>
    <n v="0"/>
    <n v="0"/>
    <n v="1"/>
    <n v="4"/>
    <n v="278.32"/>
    <n v="278.32"/>
  </r>
  <r>
    <x v="10"/>
    <x v="6"/>
    <n v="354660315"/>
    <s v="Santa Fé do Sul"/>
    <m/>
    <m/>
    <m/>
    <m/>
    <m/>
    <m/>
    <n v="0"/>
    <n v="0"/>
    <n v="0"/>
    <n v="0"/>
    <n v="0"/>
    <n v="0"/>
    <n v="0"/>
    <n v="0"/>
    <n v="0"/>
    <n v="0"/>
    <n v="0"/>
    <n v="0"/>
    <m/>
    <s v=""/>
    <m/>
    <m/>
    <m/>
    <s v=""/>
    <s v=""/>
    <m/>
    <m/>
    <m/>
    <m/>
    <s v=""/>
    <m/>
    <m/>
    <m/>
    <m/>
    <m/>
    <s v=""/>
    <s v=""/>
    <m/>
    <m/>
    <s v=""/>
    <m/>
    <m/>
    <m/>
    <m/>
    <m/>
    <m/>
    <m/>
    <n v="0"/>
    <m/>
    <n v="0"/>
    <n v="0"/>
    <m/>
    <m/>
  </r>
  <r>
    <x v="16"/>
    <x v="6"/>
    <n v="354660318"/>
    <s v="Santa Fé do Sul"/>
    <n v="0.76465224822188604"/>
    <n v="29886"/>
    <n v="28710"/>
    <n v="1176"/>
    <n v="143.51"/>
    <n v="96.07"/>
    <n v="5.2757999999999999E-2"/>
    <n v="5.376999999999999E-3"/>
    <n v="4.7381E-2"/>
    <n v="0.03"/>
    <n v="8.9999999999999993E-3"/>
    <n v="3.5000000000000003E-2"/>
    <n v="0"/>
    <n v="4.3962000000000003E-3"/>
    <n v="9.0972430555555553E-2"/>
    <n v="5"/>
    <n v="22.86"/>
    <n v="77.14"/>
    <n v="23.91"/>
    <n v="1614"/>
    <n v="339"/>
    <n v="8"/>
    <n v="0"/>
    <n v="1646.1272836779763"/>
    <n v="126.62517566753664"/>
    <n v="100"/>
    <n v="100"/>
    <n v="100"/>
    <n v="38.35"/>
    <s v=""/>
    <n v="100"/>
    <n v="10.99"/>
    <n v="3.4"/>
    <n v="1.5"/>
    <n v="39.5"/>
    <s v=""/>
    <s v=""/>
    <n v="0"/>
    <m/>
    <s v=""/>
    <n v="9.8000000000000007"/>
    <n v="100"/>
    <n v="100"/>
    <n v="79"/>
    <n v="8.3000000000000007"/>
    <n v="1"/>
    <n v="0"/>
    <n v="10"/>
    <n v="9.8931071150218735"/>
    <n v="8"/>
    <n v="27"/>
    <n v="1614"/>
    <n v="1614"/>
  </r>
  <r>
    <x v="6"/>
    <x v="6"/>
    <n v="35467025"/>
    <s v="Santa Gertrudes"/>
    <n v="2.6149058160501699"/>
    <n v="23450"/>
    <n v="23201"/>
    <n v="249"/>
    <n v="240.04499999999999"/>
    <n v="98.94"/>
    <n v="0.13311139999999999"/>
    <n v="7.7314899999999992E-2"/>
    <n v="5.5796499999999992E-2"/>
    <n v="0"/>
    <n v="9.9000000000000005E-2"/>
    <n v="2.7E-2"/>
    <n v="0.01"/>
    <n v="5.7899999999999998E-5"/>
    <n v="7.1381365740740735E-2"/>
    <n v="6"/>
    <n v="13.33"/>
    <n v="86.67"/>
    <n v="16.809999999999999"/>
    <n v="1297"/>
    <n v="259"/>
    <n v="4"/>
    <n v="0"/>
    <n v="1667.5752665245202"/>
    <n v="215.17100213219612"/>
    <n v="100"/>
    <n v="98.94"/>
    <n v="99.9"/>
    <n v="27.84"/>
    <s v=""/>
    <n v="100"/>
    <n v="28.32"/>
    <n v="10.7"/>
    <n v="24.9"/>
    <n v="34.9"/>
    <s v=""/>
    <s v=""/>
    <n v="0"/>
    <m/>
    <s v=""/>
    <n v="7.3"/>
    <n v="100"/>
    <n v="100"/>
    <n v="80"/>
    <n v="10"/>
    <n v="1"/>
    <n v="0"/>
    <n v="15"/>
    <n v="138.69165849189687"/>
    <n v="4"/>
    <n v="26"/>
    <n v="1297"/>
    <n v="1297"/>
  </r>
  <r>
    <x v="15"/>
    <x v="6"/>
    <n v="35468012"/>
    <s v="Santa Isabel"/>
    <n v="1.1713754377503001"/>
    <n v="52369"/>
    <n v="41679"/>
    <n v="10690"/>
    <n v="144.87"/>
    <n v="79.59"/>
    <n v="0.14495339999999998"/>
    <n v="0.12568649999999998"/>
    <n v="1.9266900000000003E-2"/>
    <n v="0"/>
    <n v="8.0000000000000002E-3"/>
    <n v="0.114"/>
    <n v="0.01"/>
    <n v="1.3547200000000006E-2"/>
    <n v="0.12609352056712964"/>
    <n v="35"/>
    <n v="42.67"/>
    <n v="57.33"/>
    <n v="34.130000000000003"/>
    <n v="2303"/>
    <n v="2303"/>
    <n v="3"/>
    <n v="0"/>
    <n v="3245.7950314117129"/>
    <n v="331.20357463384812"/>
    <n v="79.099999999999994"/>
    <n v="100"/>
    <n v="69.900000000000006"/>
    <n v="61.66"/>
    <s v=""/>
    <n v="89.08"/>
    <n v="6.19"/>
    <n v="2.7"/>
    <n v="7"/>
    <n v="3.5"/>
    <s v=""/>
    <s v=""/>
    <n v="0"/>
    <m/>
    <s v=""/>
    <n v="9.5"/>
    <n v="82"/>
    <n v="0"/>
    <n v="0"/>
    <n v="1.2"/>
    <n v="0"/>
    <n v="0"/>
    <n v="44"/>
    <n v="6.3444972937693205"/>
    <n v="32"/>
    <n v="43"/>
    <n v="1888.46"/>
    <n v="0"/>
  </r>
  <r>
    <x v="3"/>
    <x v="6"/>
    <n v="35469009"/>
    <s v="Santa Lúcia"/>
    <n v="0.48268136330109601"/>
    <n v="8381"/>
    <n v="7958"/>
    <n v="423"/>
    <n v="55.026000000000003"/>
    <n v="94.95"/>
    <n v="3.2269100000000009E-2"/>
    <n v="1.9572300000000004E-2"/>
    <n v="1.2696800000000001E-2"/>
    <n v="0"/>
    <n v="1.2E-2"/>
    <n v="0"/>
    <n v="0.02"/>
    <n v="1.5839000000000001E-3"/>
    <n v="2.0887023437500003E-2"/>
    <n v="1"/>
    <n v="50"/>
    <n v="50"/>
    <n v="5.69"/>
    <n v="439"/>
    <n v="131"/>
    <n v="0"/>
    <n v="0"/>
    <n v="7939.5012528337902"/>
    <n v="940.69920057272407"/>
    <n v="95.7"/>
    <n v="90.32"/>
    <n v="95.7"/>
    <n v="35.590000000000003"/>
    <s v=""/>
    <n v="95.7"/>
    <n v="4.25"/>
    <n v="1.5"/>
    <n v="3.8"/>
    <n v="5.0999999999999996"/>
    <s v=""/>
    <s v=""/>
    <n v="0"/>
    <m/>
    <s v=""/>
    <n v="7.4"/>
    <n v="100"/>
    <n v="100"/>
    <n v="70.2"/>
    <n v="7.8"/>
    <n v="0"/>
    <n v="0"/>
    <n v="0"/>
    <n v="57.451939171263255"/>
    <n v="5"/>
    <n v="5"/>
    <n v="439"/>
    <n v="439"/>
  </r>
  <r>
    <x v="6"/>
    <x v="6"/>
    <n v="35470075"/>
    <s v="Santa Maria da Serra"/>
    <n v="1.42747520546465"/>
    <n v="5698"/>
    <n v="5091"/>
    <n v="607"/>
    <n v="22.216000000000001"/>
    <n v="89.35"/>
    <n v="3.7750699999999998E-2"/>
    <n v="3.5716100000000001E-2"/>
    <n v="2.0345999999999997E-3"/>
    <n v="0"/>
    <n v="0"/>
    <n v="0"/>
    <n v="0"/>
    <n v="3.51683E-2"/>
    <n v="1.2519277604166667E-2"/>
    <n v="1"/>
    <n v="50"/>
    <n v="50"/>
    <n v="3.6"/>
    <n v="278"/>
    <n v="61"/>
    <n v="0"/>
    <n v="0"/>
    <n v="17046.486486486487"/>
    <n v="2269.1751491751488"/>
    <n v="84.37"/>
    <n v="87.19"/>
    <n v="81.709999999999994"/>
    <n v="28.6"/>
    <s v=""/>
    <n v="95.71"/>
    <n v="3.23"/>
    <n v="1.2"/>
    <n v="4.7"/>
    <n v="0.5"/>
    <s v=""/>
    <s v=""/>
    <n v="0"/>
    <m/>
    <s v=""/>
    <n v="7.7"/>
    <n v="100"/>
    <n v="100"/>
    <n v="78.099999999999994"/>
    <n v="8.4"/>
    <n v="0"/>
    <n v="0"/>
    <n v="6"/>
    <n v="0"/>
    <n v="5"/>
    <n v="5"/>
    <n v="278"/>
    <n v="278"/>
  </r>
  <r>
    <x v="0"/>
    <x v="6"/>
    <n v="354710620"/>
    <s v="Santa Mercedes"/>
    <n v="-5.3055212107400197E-2"/>
    <n v="2819"/>
    <n v="2507"/>
    <n v="312"/>
    <n v="16.893000000000001"/>
    <n v="88.93"/>
    <n v="0.16092879999999998"/>
    <n v="7.9358300000000007E-2"/>
    <n v="8.157049999999999E-2"/>
    <n v="0"/>
    <n v="6.0000000000000001E-3"/>
    <n v="7.2999999999999995E-2"/>
    <n v="0.08"/>
    <n v="8.3329999999999993E-4"/>
    <n v="6.6753039062500009E-3"/>
    <n v="2"/>
    <n v="23.08"/>
    <n v="76.92"/>
    <n v="1.78"/>
    <n v="138"/>
    <n v="25"/>
    <n v="0"/>
    <n v="0"/>
    <n v="13536.204327775808"/>
    <n v="1678.0418588151831"/>
    <n v="90.93"/>
    <n v="86.84"/>
    <n v="73.61"/>
    <n v="3.03"/>
    <s v=""/>
    <n v="100"/>
    <n v="32.19"/>
    <n v="13.3"/>
    <n v="22.7"/>
    <n v="54.4"/>
    <s v=""/>
    <s v=""/>
    <n v="0"/>
    <m/>
    <s v=""/>
    <n v="7.2"/>
    <n v="100"/>
    <n v="100"/>
    <n v="81.900000000000006"/>
    <n v="10"/>
    <n v="0"/>
    <n v="0"/>
    <n v="0"/>
    <n v="89.883548139018473"/>
    <n v="3"/>
    <n v="10"/>
    <n v="138"/>
    <n v="138"/>
  </r>
  <r>
    <x v="4"/>
    <x v="6"/>
    <n v="35475024"/>
    <s v="Santa Rita do Passa Quatro"/>
    <m/>
    <m/>
    <m/>
    <m/>
    <m/>
    <m/>
    <n v="0"/>
    <n v="0"/>
    <n v="0"/>
    <n v="0"/>
    <n v="0"/>
    <n v="0"/>
    <n v="0"/>
    <n v="0"/>
    <n v="0"/>
    <n v="0"/>
    <n v="0"/>
    <n v="0"/>
    <m/>
    <s v=""/>
    <m/>
    <m/>
    <m/>
    <s v=""/>
    <s v=""/>
    <m/>
    <m/>
    <m/>
    <m/>
    <s v=""/>
    <m/>
    <m/>
    <m/>
    <m/>
    <m/>
    <s v=""/>
    <s v=""/>
    <m/>
    <m/>
    <s v=""/>
    <m/>
    <m/>
    <m/>
    <m/>
    <m/>
    <m/>
    <m/>
    <n v="0"/>
    <m/>
    <n v="0"/>
    <n v="0"/>
    <m/>
    <m/>
  </r>
  <r>
    <x v="3"/>
    <x v="6"/>
    <n v="35475029"/>
    <s v="Santa Rita do Passa Quatro"/>
    <n v="3.52315125550451E-2"/>
    <n v="26448"/>
    <n v="23961"/>
    <n v="2487"/>
    <n v="35.124000000000002"/>
    <n v="90.6"/>
    <n v="0.25507839999999998"/>
    <n v="0.24560739999999998"/>
    <n v="9.4710000000000072E-3"/>
    <n v="0.11"/>
    <n v="0.106"/>
    <n v="1.6E-2"/>
    <n v="0.13"/>
    <n v="4.5576999999999996E-3"/>
    <n v="7.0371362944444446E-2"/>
    <n v="33"/>
    <n v="73.680000000000007"/>
    <n v="26.32"/>
    <n v="1.26"/>
    <n v="1327"/>
    <n v="602"/>
    <n v="0"/>
    <n v="0"/>
    <n v="12114.555353901997"/>
    <n v="1418.9292196007259"/>
    <n v="87.41"/>
    <n v="100"/>
    <n v="87.01"/>
    <n v="32.4"/>
    <s v=""/>
    <n v="96.86"/>
    <n v="6.97"/>
    <n v="2.5"/>
    <n v="9.9"/>
    <n v="0.8"/>
    <s v=""/>
    <s v=""/>
    <n v="0"/>
    <m/>
    <s v=""/>
    <n v="7.7"/>
    <n v="100"/>
    <n v="65"/>
    <n v="54.6"/>
    <n v="6.2"/>
    <n v="0"/>
    <n v="0"/>
    <n v="46"/>
    <n v="150.62945431891524"/>
    <n v="56"/>
    <n v="20"/>
    <n v="1327"/>
    <n v="862.55"/>
  </r>
  <r>
    <x v="10"/>
    <x v="6"/>
    <n v="354740315"/>
    <s v="Santa Rita d'Oeste"/>
    <n v="-0.65851312523635996"/>
    <n v="2489"/>
    <n v="1835"/>
    <n v="654"/>
    <n v="11.837"/>
    <n v="73.72"/>
    <n v="2.1149999999999997E-3"/>
    <n v="2.0512999999999998E-3"/>
    <n v="6.3700000000000003E-5"/>
    <n v="0.01"/>
    <n v="0"/>
    <n v="0"/>
    <n v="0"/>
    <n v="6.3700000000000003E-5"/>
    <n v="4.5858528645833334E-3"/>
    <n v="1"/>
    <n v="80"/>
    <n v="20"/>
    <n v="17.2"/>
    <n v="97"/>
    <n v="18"/>
    <n v="0"/>
    <n v="0"/>
    <n v="20145.536359983929"/>
    <n v="2153.92527119325"/>
    <n v="70.75"/>
    <n v="68.88"/>
    <n v="68.88"/>
    <n v="54.99"/>
    <s v=""/>
    <n v="98.77"/>
    <n v="0.41"/>
    <n v="0.1"/>
    <n v="0.6"/>
    <n v="0"/>
    <s v=""/>
    <s v=""/>
    <n v="0"/>
    <m/>
    <s v=""/>
    <n v="8.6999999999999993"/>
    <n v="100"/>
    <n v="100"/>
    <n v="81.400000000000006"/>
    <n v="10"/>
    <n v="0"/>
    <n v="0"/>
    <n v="2"/>
    <n v="0"/>
    <n v="4"/>
    <n v="1"/>
    <n v="97"/>
    <n v="97"/>
  </r>
  <r>
    <x v="4"/>
    <x v="6"/>
    <n v="35476014"/>
    <s v="Santa Rosa de Viterbo"/>
    <n v="0.939478695140195"/>
    <n v="24577"/>
    <n v="23522"/>
    <n v="1055"/>
    <n v="84.844999999999999"/>
    <n v="95.71"/>
    <n v="0.11330319999999999"/>
    <n v="0.11280849999999999"/>
    <n v="4.9470000000000004E-4"/>
    <n v="0.22"/>
    <n v="0"/>
    <n v="4.2999999999999997E-2"/>
    <n v="7.0000000000000007E-2"/>
    <n v="4.6990000000000004E-4"/>
    <n v="7.1303253218750001E-2"/>
    <n v="3"/>
    <n v="63.64"/>
    <n v="36.36"/>
    <n v="16.989999999999998"/>
    <n v="1311"/>
    <n v="105"/>
    <n v="2"/>
    <n v="0"/>
    <n v="5697.1900557431745"/>
    <n v="577.41791105505138"/>
    <n v="95.31"/>
    <n v="95.33"/>
    <n v="94.85"/>
    <n v="22.54"/>
    <s v=""/>
    <n v="99.98"/>
    <n v="8.09"/>
    <n v="2.6"/>
    <n v="11.9"/>
    <n v="0.1"/>
    <s v=""/>
    <s v=""/>
    <n v="0"/>
    <m/>
    <s v=""/>
    <n v="8.6999999999999993"/>
    <n v="100"/>
    <n v="100"/>
    <n v="92"/>
    <n v="9.6999999999999993"/>
    <n v="0"/>
    <n v="0"/>
    <n v="10"/>
    <n v="0"/>
    <n v="14"/>
    <n v="8"/>
    <n v="1311"/>
    <n v="1311"/>
  </r>
  <r>
    <x v="3"/>
    <x v="6"/>
    <n v="35476019"/>
    <s v="Santa Rosa de Viterbo"/>
    <m/>
    <m/>
    <m/>
    <m/>
    <m/>
    <m/>
    <n v="0"/>
    <n v="0"/>
    <n v="0"/>
    <n v="0"/>
    <n v="0"/>
    <n v="0"/>
    <n v="0"/>
    <n v="0"/>
    <n v="0"/>
    <n v="0"/>
    <n v="0"/>
    <n v="0"/>
    <m/>
    <s v=""/>
    <m/>
    <m/>
    <m/>
    <s v=""/>
    <s v=""/>
    <m/>
    <m/>
    <m/>
    <m/>
    <s v=""/>
    <m/>
    <m/>
    <m/>
    <m/>
    <m/>
    <s v=""/>
    <s v=""/>
    <m/>
    <m/>
    <s v=""/>
    <m/>
    <m/>
    <m/>
    <m/>
    <m/>
    <m/>
    <m/>
    <n v="0"/>
    <m/>
    <n v="0"/>
    <n v="0"/>
    <m/>
    <m/>
  </r>
  <r>
    <x v="10"/>
    <x v="6"/>
    <n v="354765015"/>
    <s v="Santa Salete"/>
    <m/>
    <m/>
    <m/>
    <m/>
    <m/>
    <m/>
    <n v="1.6738999999999999E-3"/>
    <n v="1.6211999999999999E-3"/>
    <n v="5.27E-5"/>
    <n v="0"/>
    <n v="0"/>
    <n v="0"/>
    <n v="0"/>
    <n v="5.2079999999999997E-4"/>
    <n v="0"/>
    <n v="0"/>
    <n v="87.5"/>
    <n v="12.5"/>
    <m/>
    <s v=""/>
    <m/>
    <m/>
    <m/>
    <s v=""/>
    <s v=""/>
    <m/>
    <m/>
    <m/>
    <m/>
    <s v=""/>
    <m/>
    <m/>
    <m/>
    <m/>
    <m/>
    <s v=""/>
    <s v=""/>
    <m/>
    <m/>
    <s v=""/>
    <m/>
    <m/>
    <m/>
    <m/>
    <m/>
    <m/>
    <m/>
    <n v="3"/>
    <m/>
    <n v="7"/>
    <n v="1"/>
    <m/>
    <m/>
  </r>
  <r>
    <x v="16"/>
    <x v="6"/>
    <n v="354765018"/>
    <s v="Santa Salete"/>
    <n v="0.209724484200668"/>
    <n v="1447"/>
    <n v="913"/>
    <n v="534"/>
    <n v="18.277000000000001"/>
    <n v="63.1"/>
    <n v="1.7684800000000001E-2"/>
    <n v="1.5086100000000002E-2"/>
    <n v="2.5987000000000002E-3"/>
    <n v="0"/>
    <n v="0"/>
    <n v="0"/>
    <n v="0.02"/>
    <n v="0"/>
    <n v="2.3103013020833335E-3"/>
    <n v="0"/>
    <n v="90"/>
    <n v="10"/>
    <n v="0.6"/>
    <n v="46"/>
    <n v="11"/>
    <n v="0"/>
    <n v="0"/>
    <n v="13730.255701451279"/>
    <n v="871.76226675881151"/>
    <n v="61.31"/>
    <m/>
    <n v="60.65"/>
    <n v="9.57"/>
    <s v=""/>
    <n v="100"/>
    <n v="10.19"/>
    <n v="3.1"/>
    <n v="11.1"/>
    <n v="6.6"/>
    <s v=""/>
    <s v=""/>
    <n v="0"/>
    <m/>
    <s v=""/>
    <n v="9"/>
    <n v="94"/>
    <n v="94"/>
    <n v="76.099999999999994"/>
    <n v="8"/>
    <n v="0"/>
    <n v="0"/>
    <n v="0"/>
    <n v="0"/>
    <n v="18"/>
    <n v="2"/>
    <n v="43.24"/>
    <n v="43.24"/>
  </r>
  <r>
    <x v="10"/>
    <x v="6"/>
    <n v="354720515"/>
    <s v="Santana da Ponte Pensa"/>
    <m/>
    <m/>
    <m/>
    <m/>
    <m/>
    <m/>
    <n v="0"/>
    <n v="0"/>
    <n v="0"/>
    <n v="0"/>
    <n v="0"/>
    <n v="0"/>
    <n v="0"/>
    <n v="0"/>
    <n v="0"/>
    <n v="0"/>
    <n v="0"/>
    <n v="0"/>
    <m/>
    <s v=""/>
    <m/>
    <m/>
    <m/>
    <s v=""/>
    <s v=""/>
    <m/>
    <m/>
    <m/>
    <m/>
    <s v=""/>
    <m/>
    <m/>
    <m/>
    <m/>
    <m/>
    <s v=""/>
    <s v=""/>
    <m/>
    <m/>
    <s v=""/>
    <m/>
    <m/>
    <m/>
    <m/>
    <m/>
    <m/>
    <m/>
    <n v="2"/>
    <m/>
    <n v="0"/>
    <n v="0"/>
    <m/>
    <m/>
  </r>
  <r>
    <x v="16"/>
    <x v="6"/>
    <n v="354720518"/>
    <s v="Santana da Ponte Pensa"/>
    <n v="-1.26145079728363"/>
    <n v="1581"/>
    <n v="1105"/>
    <n v="476"/>
    <n v="12.17"/>
    <n v="69.89"/>
    <n v="1.23781E-2"/>
    <n v="8.7425000000000003E-3"/>
    <n v="3.6356000000000001E-3"/>
    <n v="0.06"/>
    <n v="4.0000000000000001E-3"/>
    <n v="0"/>
    <n v="0.01"/>
    <n v="7.08E-5"/>
    <n v="3.0071937500000001E-3"/>
    <n v="0"/>
    <n v="42.86"/>
    <n v="57.14"/>
    <n v="0.75"/>
    <n v="58"/>
    <n v="16"/>
    <n v="0"/>
    <n v="0"/>
    <n v="19348.462998102466"/>
    <n v="1595.7495256166981"/>
    <n v="73.040000000000006"/>
    <n v="66.83"/>
    <n v="72.36"/>
    <n v="13.5"/>
    <s v=""/>
    <n v="100"/>
    <n v="4.13"/>
    <n v="1.3"/>
    <n v="4"/>
    <n v="4.5"/>
    <s v=""/>
    <s v=""/>
    <n v="0"/>
    <m/>
    <s v=""/>
    <n v="9"/>
    <n v="97"/>
    <n v="97"/>
    <n v="72.400000000000006"/>
    <n v="8.1999999999999993"/>
    <n v="0"/>
    <n v="0"/>
    <n v="2"/>
    <n v="133.01437594435009"/>
    <n v="3"/>
    <n v="4"/>
    <n v="56.26"/>
    <n v="56.26"/>
  </r>
  <r>
    <x v="18"/>
    <x v="6"/>
    <n v="35473046"/>
    <s v="Santana de Parnaíba"/>
    <n v="3.2479115753818499"/>
    <n v="120765"/>
    <n v="120765"/>
    <n v="0"/>
    <n v="656.97400000000005"/>
    <n v="100"/>
    <n v="0.29883449999999989"/>
    <n v="0.19474929999999999"/>
    <n v="0.10408519999999993"/>
    <n v="0"/>
    <n v="0.13400000000000001"/>
    <n v="2.1000000000000001E-2"/>
    <n v="0.01"/>
    <n v="0.13214799999999988"/>
    <n v="0.42072065972222222"/>
    <n v="18"/>
    <n v="20.93"/>
    <n v="79.069999999999993"/>
    <n v="111.44"/>
    <n v="6687"/>
    <n v="6108"/>
    <n v="7"/>
    <n v="0"/>
    <n v="645.00409886970567"/>
    <n v="88.785989318097108"/>
    <n v="100"/>
    <n v="87.21"/>
    <n v="37.99"/>
    <n v="11.31"/>
    <s v=""/>
    <n v="100"/>
    <n v="33.200000000000003"/>
    <n v="12.1"/>
    <n v="34.799999999999997"/>
    <n v="30.6"/>
    <s v=""/>
    <s v=""/>
    <n v="0"/>
    <m/>
    <s v=""/>
    <n v="8.6"/>
    <n v="31"/>
    <n v="9.3000000000000007"/>
    <n v="8.6999999999999993"/>
    <n v="2"/>
    <n v="2"/>
    <n v="0"/>
    <n v="122"/>
    <n v="31.850111684192679"/>
    <n v="18"/>
    <n v="68"/>
    <n v="2072.9699999999998"/>
    <n v="621.89099999999996"/>
  </r>
  <r>
    <x v="8"/>
    <x v="6"/>
    <n v="354730410"/>
    <s v="Santana de Parnaíba"/>
    <m/>
    <m/>
    <m/>
    <m/>
    <m/>
    <m/>
    <n v="0"/>
    <n v="0"/>
    <n v="0"/>
    <n v="0"/>
    <n v="0"/>
    <n v="0"/>
    <n v="0"/>
    <n v="0"/>
    <n v="0"/>
    <n v="0"/>
    <n v="0"/>
    <n v="0"/>
    <m/>
    <s v=""/>
    <m/>
    <m/>
    <m/>
    <s v=""/>
    <s v=""/>
    <m/>
    <m/>
    <m/>
    <m/>
    <s v=""/>
    <m/>
    <m/>
    <m/>
    <m/>
    <m/>
    <s v=""/>
    <s v=""/>
    <m/>
    <m/>
    <s v=""/>
    <m/>
    <m/>
    <m/>
    <m/>
    <m/>
    <m/>
    <m/>
    <n v="2"/>
    <m/>
    <n v="0"/>
    <n v="0"/>
    <m/>
    <m/>
  </r>
  <r>
    <x v="1"/>
    <x v="6"/>
    <n v="354770021"/>
    <s v="Santo Anastácio"/>
    <m/>
    <m/>
    <m/>
    <m/>
    <m/>
    <m/>
    <n v="0"/>
    <n v="0"/>
    <n v="0"/>
    <n v="0"/>
    <n v="0"/>
    <n v="0"/>
    <n v="0"/>
    <n v="0"/>
    <n v="0"/>
    <n v="0"/>
    <n v="0"/>
    <n v="0"/>
    <m/>
    <s v=""/>
    <m/>
    <m/>
    <m/>
    <s v=""/>
    <s v=""/>
    <m/>
    <m/>
    <m/>
    <m/>
    <s v=""/>
    <m/>
    <m/>
    <m/>
    <m/>
    <m/>
    <s v=""/>
    <s v=""/>
    <m/>
    <m/>
    <s v=""/>
    <m/>
    <m/>
    <m/>
    <m/>
    <m/>
    <m/>
    <m/>
    <n v="0"/>
    <m/>
    <n v="0"/>
    <n v="0"/>
    <m/>
    <m/>
  </r>
  <r>
    <x v="13"/>
    <x v="6"/>
    <n v="354770022"/>
    <s v="Santo Anastácio"/>
    <n v="-0.20601053674755801"/>
    <n v="20301"/>
    <n v="19014"/>
    <n v="1287"/>
    <n v="36.741"/>
    <n v="93.66"/>
    <n v="6.77291E-2"/>
    <n v="5.7374500000000002E-2"/>
    <n v="1.0354599999999999E-2"/>
    <n v="0"/>
    <n v="0"/>
    <n v="5.8999999999999997E-2"/>
    <n v="0"/>
    <n v="5.0488999999999994E-3"/>
    <n v="5.7470157291666664E-2"/>
    <n v="2"/>
    <n v="36.840000000000003"/>
    <n v="63.16"/>
    <n v="13.73"/>
    <n v="1059"/>
    <n v="185"/>
    <n v="1"/>
    <n v="0"/>
    <n v="6353.4919462095468"/>
    <n v="854.38155755874061"/>
    <n v="93"/>
    <n v="93.19"/>
    <n v="88.9"/>
    <n v="22.23"/>
    <s v=""/>
    <n v="99.8"/>
    <n v="3.3"/>
    <n v="1.7"/>
    <n v="3.8"/>
    <n v="1.9"/>
    <s v=""/>
    <s v=""/>
    <n v="0"/>
    <m/>
    <s v=""/>
    <n v="7.1"/>
    <n v="98"/>
    <n v="98"/>
    <n v="82.5"/>
    <n v="10"/>
    <n v="0"/>
    <n v="0"/>
    <n v="15"/>
    <n v="0"/>
    <n v="7"/>
    <n v="12"/>
    <n v="1037.82"/>
    <n v="1037.82"/>
  </r>
  <r>
    <x v="18"/>
    <x v="6"/>
    <n v="35478096"/>
    <s v="Santo André"/>
    <n v="0.329420112296686"/>
    <n v="683709"/>
    <n v="683709"/>
    <n v="0"/>
    <n v="3910.4839999999999"/>
    <n v="100"/>
    <n v="0.66904969999999953"/>
    <n v="0.48411099999999996"/>
    <n v="0.18493869999999954"/>
    <n v="0"/>
    <n v="0.15"/>
    <n v="0.44"/>
    <n v="0"/>
    <n v="7.8988499999999989E-2"/>
    <n v="2.7933944097222221"/>
    <n v="5"/>
    <n v="5.56"/>
    <n v="94.44"/>
    <n v="778.3"/>
    <n v="38211"/>
    <n v="23978"/>
    <n v="130"/>
    <n v="0"/>
    <n v="131.45592642483865"/>
    <n v="17.527456856645152"/>
    <n v="100"/>
    <n v="100"/>
    <n v="98"/>
    <n v="41.73"/>
    <s v=""/>
    <n v="100"/>
    <n v="63.72"/>
    <n v="23.5"/>
    <n v="72.3"/>
    <n v="48.7"/>
    <s v=""/>
    <s v=""/>
    <n v="0"/>
    <m/>
    <s v=""/>
    <n v="8.4"/>
    <n v="96"/>
    <n v="38.4"/>
    <n v="37.200000000000003"/>
    <n v="4.8"/>
    <n v="35"/>
    <n v="0"/>
    <n v="267"/>
    <n v="5.3698109897383288"/>
    <n v="7"/>
    <n v="119"/>
    <n v="36682.559999999998"/>
    <n v="14673.023999999999"/>
  </r>
  <r>
    <x v="19"/>
    <x v="6"/>
    <n v="35478097"/>
    <s v="Santo André"/>
    <m/>
    <m/>
    <m/>
    <m/>
    <m/>
    <m/>
    <n v="0"/>
    <n v="0"/>
    <n v="0"/>
    <n v="0"/>
    <n v="0"/>
    <n v="0"/>
    <n v="0"/>
    <n v="0"/>
    <n v="0"/>
    <n v="0"/>
    <n v="0"/>
    <n v="0"/>
    <m/>
    <s v=""/>
    <m/>
    <m/>
    <m/>
    <s v=""/>
    <s v=""/>
    <m/>
    <m/>
    <m/>
    <m/>
    <s v=""/>
    <m/>
    <m/>
    <m/>
    <m/>
    <m/>
    <s v=""/>
    <s v=""/>
    <m/>
    <m/>
    <s v=""/>
    <m/>
    <m/>
    <m/>
    <m/>
    <m/>
    <m/>
    <m/>
    <n v="0"/>
    <m/>
    <n v="0"/>
    <n v="0"/>
    <m/>
    <m/>
  </r>
  <r>
    <x v="4"/>
    <x v="6"/>
    <n v="35479084"/>
    <s v="Santo Antônio da Alegria"/>
    <m/>
    <m/>
    <m/>
    <m/>
    <m/>
    <m/>
    <n v="0"/>
    <n v="0"/>
    <n v="0"/>
    <n v="0"/>
    <n v="0"/>
    <n v="0"/>
    <n v="0"/>
    <n v="0"/>
    <n v="0"/>
    <n v="0"/>
    <n v="0"/>
    <n v="0"/>
    <m/>
    <s v=""/>
    <m/>
    <m/>
    <m/>
    <s v=""/>
    <s v=""/>
    <m/>
    <m/>
    <m/>
    <m/>
    <s v=""/>
    <m/>
    <m/>
    <m/>
    <m/>
    <m/>
    <s v=""/>
    <s v=""/>
    <m/>
    <m/>
    <s v=""/>
    <m/>
    <m/>
    <m/>
    <m/>
    <m/>
    <m/>
    <m/>
    <n v="0"/>
    <m/>
    <n v="0"/>
    <n v="0"/>
    <m/>
    <m/>
  </r>
  <r>
    <x v="11"/>
    <x v="6"/>
    <n v="35479088"/>
    <s v="Santo Antônio da Alegria"/>
    <n v="0.69164424366525701"/>
    <n v="6441"/>
    <n v="4803"/>
    <n v="1638"/>
    <n v="20.798999999999999"/>
    <n v="74.569999999999993"/>
    <n v="7.0713100000000001E-2"/>
    <n v="4.2409799999999997E-2"/>
    <n v="2.83033E-2"/>
    <n v="0.01"/>
    <n v="2.1999999999999999E-2"/>
    <n v="0"/>
    <n v="0.05"/>
    <n v="1.0489E-3"/>
    <n v="1.6773437499999998E-2"/>
    <n v="2"/>
    <n v="66.67"/>
    <n v="33.33"/>
    <n v="3.47"/>
    <n v="268"/>
    <n v="46"/>
    <n v="1"/>
    <n v="0"/>
    <n v="23991.057289240802"/>
    <n v="2839.7578015836057"/>
    <n v="100"/>
    <n v="100"/>
    <n v="100"/>
    <n v="52.78"/>
    <s v=""/>
    <n v="100"/>
    <n v="4.59"/>
    <n v="1.4"/>
    <n v="4.4000000000000004"/>
    <n v="4.9000000000000004"/>
    <s v=""/>
    <s v=""/>
    <n v="0"/>
    <m/>
    <s v=""/>
    <n v="7.3"/>
    <n v="100"/>
    <n v="90"/>
    <n v="82.8"/>
    <n v="9.4"/>
    <n v="0"/>
    <n v="0"/>
    <n v="0"/>
    <n v="131.15975780158362"/>
    <n v="20"/>
    <n v="10"/>
    <n v="268"/>
    <n v="241.2"/>
  </r>
  <r>
    <x v="6"/>
    <x v="6"/>
    <n v="35480055"/>
    <s v="Santo Antônio de Posse"/>
    <n v="1.1939499082058"/>
    <n v="21561"/>
    <n v="20149"/>
    <n v="1412"/>
    <n v="139.90700000000001"/>
    <n v="93.45"/>
    <n v="0.26159900000000008"/>
    <n v="0.21083209999999999"/>
    <n v="5.0766900000000066E-2"/>
    <n v="0"/>
    <n v="6.2E-2"/>
    <n v="2.4E-2"/>
    <n v="0.15"/>
    <n v="2.3494499999999995E-2"/>
    <n v="5.4021110454861118E-2"/>
    <n v="19"/>
    <n v="25.26"/>
    <n v="74.739999999999995"/>
    <n v="14.16"/>
    <n v="1092"/>
    <n v="1092"/>
    <n v="3"/>
    <n v="0"/>
    <n v="2808.2704883818005"/>
    <n v="365.6602198413803"/>
    <n v="82.31"/>
    <n v="100"/>
    <n v="82.31"/>
    <n v="11.82"/>
    <s v=""/>
    <n v="90.25"/>
    <n v="36.33"/>
    <n v="13.6"/>
    <n v="44.9"/>
    <n v="20.3"/>
    <s v=""/>
    <s v=""/>
    <n v="0"/>
    <m/>
    <s v=""/>
    <n v="9.8000000000000007"/>
    <n v="95"/>
    <n v="0"/>
    <n v="0"/>
    <n v="1.4"/>
    <n v="0"/>
    <n v="0"/>
    <n v="26"/>
    <n v="114.76994730015014"/>
    <n v="24"/>
    <n v="71"/>
    <n v="1037.4000000000001"/>
    <n v="0"/>
  </r>
  <r>
    <x v="12"/>
    <x v="6"/>
    <n v="354805419"/>
    <s v="Santo Antônio do Aracanguá"/>
    <n v="0.89100514519575602"/>
    <n v="7893"/>
    <n v="6491"/>
    <n v="1402"/>
    <n v="6.0430000000000001"/>
    <n v="82.24"/>
    <n v="0.26503520000000003"/>
    <n v="0.21310700000000002"/>
    <n v="5.1928200000000008E-2"/>
    <n v="0"/>
    <n v="0"/>
    <n v="0.14000000000000001"/>
    <n v="0.12"/>
    <n v="3.3170999999999999E-3"/>
    <n v="1.60943203125E-2"/>
    <n v="1"/>
    <n v="50"/>
    <n v="50"/>
    <n v="4.4400000000000004"/>
    <n v="343"/>
    <n v="151"/>
    <n v="1"/>
    <n v="0"/>
    <n v="38156.442417331811"/>
    <n v="2996.5792474344357"/>
    <n v="78.3"/>
    <n v="88.79"/>
    <n v="78.3"/>
    <n v="20.36"/>
    <s v=""/>
    <n v="100"/>
    <n v="8.81"/>
    <n v="2.8"/>
    <n v="9.4"/>
    <n v="6.9"/>
    <s v=""/>
    <s v=""/>
    <n v="0"/>
    <m/>
    <s v=""/>
    <n v="8.9"/>
    <n v="100"/>
    <n v="100"/>
    <n v="56"/>
    <n v="6.8"/>
    <n v="0"/>
    <n v="0"/>
    <n v="3"/>
    <n v="0"/>
    <n v="12"/>
    <n v="12"/>
    <n v="343"/>
    <n v="343"/>
  </r>
  <r>
    <x v="3"/>
    <x v="6"/>
    <n v="35481049"/>
    <s v="Santo Antônio do Jardim"/>
    <n v="-0.345272802804653"/>
    <n v="5882"/>
    <n v="3637"/>
    <n v="2245"/>
    <n v="53.741"/>
    <n v="61.83"/>
    <n v="2.4875800000000007E-2"/>
    <n v="2.4681500000000006E-2"/>
    <n v="1.9430000000000001E-4"/>
    <n v="0.04"/>
    <n v="0.01"/>
    <n v="0"/>
    <n v="0.01"/>
    <n v="1.7780000000000001E-4"/>
    <n v="9.0037489583333335E-3"/>
    <n v="7"/>
    <n v="68.42"/>
    <n v="31.58"/>
    <n v="2.52"/>
    <n v="195"/>
    <n v="71"/>
    <n v="0"/>
    <n v="0"/>
    <n v="7881.319279156749"/>
    <n v="911.44508670520247"/>
    <n v="58.78"/>
    <n v="100"/>
    <n v="56.55"/>
    <n v="33.299999999999997"/>
    <s v=""/>
    <n v="98.89"/>
    <n v="4.6900000000000004"/>
    <n v="1.7"/>
    <n v="6.9"/>
    <n v="0.1"/>
    <s v=""/>
    <s v=""/>
    <n v="0"/>
    <m/>
    <s v=""/>
    <n v="9.8000000000000007"/>
    <n v="92"/>
    <n v="92"/>
    <n v="63.6"/>
    <n v="7.5"/>
    <n v="0"/>
    <n v="0"/>
    <n v="0"/>
    <n v="111.06484694627783"/>
    <n v="13"/>
    <n v="6"/>
    <n v="179.4"/>
    <n v="179.4"/>
  </r>
  <r>
    <x v="20"/>
    <x v="6"/>
    <n v="35482031"/>
    <s v="Santo Antônio do Pinhal"/>
    <n v="0.202637968229613"/>
    <n v="6537"/>
    <n v="4171"/>
    <n v="2366"/>
    <n v="49.191000000000003"/>
    <n v="63.81"/>
    <n v="2.9223900000000001E-2"/>
    <n v="2.75234E-2"/>
    <n v="1.7005000000000002E-3"/>
    <n v="0.01"/>
    <n v="0"/>
    <n v="0"/>
    <n v="0.03"/>
    <n v="1.9070000000000001E-3"/>
    <n v="9.5075898437500007E-3"/>
    <n v="21"/>
    <n v="82.35"/>
    <n v="17.649999999999999"/>
    <n v="2.81"/>
    <n v="216"/>
    <n v="129"/>
    <n v="3"/>
    <n v="0"/>
    <n v="20985.406149609913"/>
    <n v="2894.5387792565402"/>
    <n v="55.85"/>
    <n v="100"/>
    <n v="30.21"/>
    <n v="30.16"/>
    <s v=""/>
    <n v="93.97"/>
    <n v="1.48"/>
    <n v="0.7"/>
    <n v="2"/>
    <n v="0.3"/>
    <s v=""/>
    <s v=""/>
    <n v="0"/>
    <m/>
    <s v=""/>
    <n v="10"/>
    <n v="46"/>
    <n v="46"/>
    <n v="40.299999999999997"/>
    <n v="5.3"/>
    <n v="0"/>
    <n v="0"/>
    <n v="4"/>
    <n v="0"/>
    <n v="28"/>
    <n v="6"/>
    <n v="99.36"/>
    <n v="99.36"/>
  </r>
  <r>
    <x v="1"/>
    <x v="6"/>
    <n v="354830221"/>
    <s v="Santo Expedito"/>
    <n v="0.90300273183343505"/>
    <n v="2873"/>
    <n v="2608"/>
    <n v="265"/>
    <n v="30.593"/>
    <n v="90.78"/>
    <n v="6.3914999999999996E-3"/>
    <n v="0"/>
    <n v="6.3914999999999996E-3"/>
    <n v="0"/>
    <n v="6.0000000000000001E-3"/>
    <n v="0"/>
    <n v="0"/>
    <n v="1.103E-4"/>
    <n v="6.7081557291666658E-3"/>
    <n v="0"/>
    <n v="0"/>
    <n v="100"/>
    <n v="1.85"/>
    <n v="143"/>
    <n v="16"/>
    <n v="1"/>
    <n v="0"/>
    <n v="7793.4423947093628"/>
    <n v="878.13435433344955"/>
    <n v="89.66"/>
    <n v="100"/>
    <n v="82.26"/>
    <n v="11.89"/>
    <s v=""/>
    <n v="100"/>
    <n v="1.94"/>
    <n v="0.9"/>
    <n v="0"/>
    <n v="8"/>
    <s v=""/>
    <s v=""/>
    <n v="0"/>
    <m/>
    <s v=""/>
    <n v="8.5"/>
    <n v="99"/>
    <n v="99"/>
    <n v="88.8"/>
    <n v="10"/>
    <n v="0"/>
    <n v="0"/>
    <n v="1"/>
    <n v="89.443361815712692"/>
    <n v="0"/>
    <n v="5"/>
    <n v="141.57"/>
    <n v="141.57"/>
  </r>
  <r>
    <x v="0"/>
    <x v="6"/>
    <n v="354840120"/>
    <s v="Santópolis do Aguapeí"/>
    <n v="1.0872964280852899"/>
    <n v="4439"/>
    <n v="4312"/>
    <n v="127"/>
    <n v="34.802"/>
    <n v="97.14"/>
    <n v="2.1830800000000001E-2"/>
    <n v="1.4342500000000001E-2"/>
    <n v="7.4882999999999998E-3"/>
    <n v="0"/>
    <n v="1.9E-2"/>
    <n v="0"/>
    <n v="0"/>
    <n v="2.9437E-3"/>
    <n v="1.105935234375E-2"/>
    <n v="0"/>
    <n v="33.33"/>
    <n v="66.67"/>
    <n v="3.09"/>
    <n v="238"/>
    <n v="134"/>
    <n v="0"/>
    <n v="0"/>
    <n v="6535.958549222798"/>
    <n v="781.47330479837785"/>
    <n v="95.67"/>
    <n v="96.63"/>
    <n v="92.48"/>
    <n v="15.96"/>
    <s v=""/>
    <n v="99"/>
    <n v="5.74"/>
    <n v="2.4"/>
    <n v="5.3"/>
    <n v="6.8"/>
    <s v=""/>
    <s v=""/>
    <n v="0"/>
    <m/>
    <s v=""/>
    <n v="8.5"/>
    <n v="100"/>
    <n v="100"/>
    <n v="43.7"/>
    <n v="5.9"/>
    <n v="0"/>
    <n v="0"/>
    <n v="0"/>
    <n v="171.80029543716921"/>
    <n v="2"/>
    <n v="4"/>
    <n v="238"/>
    <n v="238"/>
  </r>
  <r>
    <x v="19"/>
    <x v="6"/>
    <n v="35485007"/>
    <s v="Santos"/>
    <n v="8.0523524173603506E-2"/>
    <n v="422737"/>
    <n v="422421"/>
    <n v="316"/>
    <n v="1508.1590000000001"/>
    <n v="99.93"/>
    <n v="2.9570501999999994"/>
    <n v="2.9562352999999995"/>
    <n v="8.1489999999999991E-4"/>
    <n v="0"/>
    <n v="2"/>
    <n v="0.95099999999999996"/>
    <n v="0"/>
    <n v="6.2594999999999994E-3"/>
    <n v="1.4727295949074075"/>
    <n v="9"/>
    <n v="83.33"/>
    <n v="16.670000000000002"/>
    <n v="389.92"/>
    <n v="23395"/>
    <n v="23395"/>
    <n v="85"/>
    <n v="11"/>
    <n v="1080.2018276138592"/>
    <n v="137.26321566363958"/>
    <n v="100"/>
    <n v="100"/>
    <n v="98.54"/>
    <n v="18.98"/>
    <s v=""/>
    <n v="100"/>
    <n v="54.66"/>
    <n v="20.399999999999999"/>
    <n v="82.8"/>
    <n v="0"/>
    <s v=""/>
    <s v=""/>
    <n v="0"/>
    <m/>
    <s v=""/>
    <n v="9.5"/>
    <n v="98"/>
    <n v="0"/>
    <n v="0"/>
    <n v="1.7"/>
    <n v="19"/>
    <n v="11"/>
    <n v="45"/>
    <n v="135.80225500430328"/>
    <n v="15"/>
    <n v="3"/>
    <n v="22927.1"/>
    <n v="0"/>
  </r>
  <r>
    <x v="20"/>
    <x v="6"/>
    <n v="35486091"/>
    <s v="São Bento do Sapucaí"/>
    <n v="3.8255593234448597E-2"/>
    <n v="10478"/>
    <n v="5190"/>
    <n v="5288"/>
    <n v="41.545999999999999"/>
    <n v="49.53"/>
    <n v="9.3939300000000003E-2"/>
    <n v="9.1917700000000005E-2"/>
    <n v="2.0216000000000001E-3"/>
    <n v="0"/>
    <n v="6.2E-2"/>
    <n v="0"/>
    <n v="0.02"/>
    <n v="1.4562E-2"/>
    <n v="1.6571066145833334E-2"/>
    <n v="1"/>
    <n v="93.33"/>
    <n v="6.67"/>
    <n v="3.66"/>
    <n v="282"/>
    <n v="99"/>
    <n v="1"/>
    <n v="0"/>
    <n v="24890.505821721701"/>
    <n v="3370.9028440542088"/>
    <n v="60.73"/>
    <n v="94.16"/>
    <n v="44.77"/>
    <n v="15.53"/>
    <s v=""/>
    <n v="100"/>
    <n v="2.5099999999999998"/>
    <n v="1.1000000000000001"/>
    <n v="3.5"/>
    <n v="0.2"/>
    <s v=""/>
    <s v=""/>
    <n v="0"/>
    <m/>
    <s v=""/>
    <n v="10"/>
    <n v="92"/>
    <n v="92"/>
    <n v="64.900000000000006"/>
    <n v="7.3"/>
    <n v="0"/>
    <n v="0"/>
    <n v="20"/>
    <n v="374.14611380082761"/>
    <n v="28"/>
    <n v="2"/>
    <n v="259.44"/>
    <n v="259.44"/>
  </r>
  <r>
    <x v="18"/>
    <x v="6"/>
    <n v="35487086"/>
    <s v="São Bernardo do Campo"/>
    <n v="0.76543816464527104"/>
    <n v="786078"/>
    <n v="773137"/>
    <n v="12941"/>
    <n v="1935.2950000000001"/>
    <n v="98.35"/>
    <n v="5.8730075999999993"/>
    <n v="5.5086994000000002"/>
    <n v="0.36430819999999936"/>
    <n v="0"/>
    <n v="5.5709999999999997"/>
    <n v="0.189"/>
    <n v="0"/>
    <n v="0.11227680000000008"/>
    <n v="3.2116381249999999"/>
    <n v="13"/>
    <n v="5.29"/>
    <n v="94.71"/>
    <n v="877.71"/>
    <n v="43088"/>
    <n v="33612"/>
    <n v="105"/>
    <n v="3"/>
    <n v="381.12248402830255"/>
    <n v="50.548876829016962"/>
    <n v="100"/>
    <n v="100"/>
    <n v="90.06"/>
    <n v="39.75"/>
    <s v=""/>
    <n v="100"/>
    <n v="180.98"/>
    <n v="67.2"/>
    <n v="265.39999999999998"/>
    <n v="28.9"/>
    <s v=""/>
    <s v=""/>
    <n v="0"/>
    <m/>
    <s v=""/>
    <n v="7.6"/>
    <n v="89"/>
    <n v="23.14"/>
    <n v="22"/>
    <n v="3.4"/>
    <n v="4"/>
    <n v="3"/>
    <n v="344"/>
    <n v="173.46288041091179"/>
    <n v="20"/>
    <n v="358"/>
    <n v="38348.32"/>
    <n v="9970.5632000000005"/>
  </r>
  <r>
    <x v="19"/>
    <x v="6"/>
    <n v="35487087"/>
    <s v="São Bernardo do Campo"/>
    <m/>
    <m/>
    <m/>
    <m/>
    <m/>
    <m/>
    <n v="0.51552779999999998"/>
    <n v="0.51552779999999998"/>
    <n v="0"/>
    <n v="0"/>
    <n v="0.5"/>
    <n v="0"/>
    <n v="0.02"/>
    <n v="0"/>
    <n v="0"/>
    <n v="3"/>
    <n v="100"/>
    <n v="0"/>
    <m/>
    <s v=""/>
    <m/>
    <m/>
    <m/>
    <s v=""/>
    <s v=""/>
    <m/>
    <m/>
    <m/>
    <m/>
    <s v=""/>
    <m/>
    <m/>
    <m/>
    <m/>
    <m/>
    <s v=""/>
    <s v=""/>
    <m/>
    <m/>
    <s v=""/>
    <m/>
    <m/>
    <m/>
    <m/>
    <m/>
    <m/>
    <m/>
    <n v="5"/>
    <m/>
    <n v="5"/>
    <n v="0"/>
    <m/>
    <m/>
  </r>
  <r>
    <x v="18"/>
    <x v="6"/>
    <n v="35488076"/>
    <s v="São Caetano do Sul"/>
    <n v="0.44770029645850901"/>
    <n v="150319"/>
    <n v="150319"/>
    <n v="0"/>
    <n v="9786.393"/>
    <n v="100"/>
    <n v="2.2343200000000004E-2"/>
    <n v="0"/>
    <n v="2.2343200000000004E-2"/>
    <n v="0"/>
    <n v="0"/>
    <n v="8.0000000000000002E-3"/>
    <n v="0"/>
    <n v="1.3101600000000005E-2"/>
    <n v="0.52368077546296299"/>
    <n v="0"/>
    <n v="0"/>
    <n v="100"/>
    <n v="141.47999999999999"/>
    <n v="8489"/>
    <n v="255"/>
    <n v="53"/>
    <n v="1"/>
    <n v="48.252582840492551"/>
    <n v="8.3917535374769638"/>
    <n v="100"/>
    <n v="100"/>
    <n v="100"/>
    <n v="17.579999999999998"/>
    <s v=""/>
    <n v="100"/>
    <n v="24.83"/>
    <n v="9.6999999999999993"/>
    <n v="0"/>
    <n v="55.9"/>
    <s v=""/>
    <s v=""/>
    <n v="0"/>
    <m/>
    <s v=""/>
    <n v="7.6"/>
    <n v="100"/>
    <n v="100"/>
    <n v="97"/>
    <n v="10"/>
    <n v="14"/>
    <n v="1"/>
    <n v="12"/>
    <n v="0"/>
    <n v="0"/>
    <n v="61"/>
    <n v="8489"/>
    <n v="8489"/>
  </r>
  <r>
    <x v="3"/>
    <x v="6"/>
    <n v="35489069"/>
    <s v="São Carlos"/>
    <m/>
    <m/>
    <m/>
    <m/>
    <m/>
    <m/>
    <n v="0.72265390000000018"/>
    <n v="0.64968190000000015"/>
    <n v="7.2971999999999995E-2"/>
    <n v="0.02"/>
    <n v="1.7000000000000001E-2"/>
    <n v="8.9999999999999993E-3"/>
    <n v="0.66"/>
    <n v="3.7319600000000001E-2"/>
    <n v="0"/>
    <n v="31"/>
    <n v="62.79"/>
    <n v="37.21"/>
    <m/>
    <s v=""/>
    <m/>
    <m/>
    <m/>
    <s v=""/>
    <s v=""/>
    <m/>
    <m/>
    <m/>
    <m/>
    <s v=""/>
    <m/>
    <m/>
    <m/>
    <m/>
    <m/>
    <s v=""/>
    <s v=""/>
    <m/>
    <m/>
    <s v=""/>
    <m/>
    <m/>
    <m/>
    <m/>
    <m/>
    <m/>
    <m/>
    <n v="26"/>
    <m/>
    <n v="54"/>
    <n v="32"/>
    <m/>
    <m/>
  </r>
  <r>
    <x v="7"/>
    <x v="6"/>
    <n v="354890613"/>
    <s v="São Carlos"/>
    <n v="1.2203875339249901"/>
    <n v="230890"/>
    <n v="221643"/>
    <n v="9247"/>
    <n v="202.37200000000001"/>
    <n v="96"/>
    <n v="0.29464999999999986"/>
    <n v="4.5535999999999993E-2"/>
    <n v="0.24911399999999984"/>
    <n v="0"/>
    <n v="6.5000000000000002E-2"/>
    <n v="0.107"/>
    <n v="0.03"/>
    <n v="9.1068399999999994E-2"/>
    <n v="0.80437372685185182"/>
    <n v="40"/>
    <n v="20"/>
    <n v="80"/>
    <n v="206.45"/>
    <n v="12388"/>
    <n v="3038"/>
    <n v="25"/>
    <n v="0"/>
    <n v="1778.3304603923946"/>
    <n v="202.14509073584819"/>
    <n v="100"/>
    <n v="100"/>
    <n v="100"/>
    <n v="39.409999999999997"/>
    <s v=""/>
    <n v="100"/>
    <n v="19.3"/>
    <n v="7.8"/>
    <n v="18.3"/>
    <n v="21.8"/>
    <s v=""/>
    <s v=""/>
    <n v="0"/>
    <m/>
    <s v=""/>
    <n v="8.3000000000000007"/>
    <n v="100"/>
    <n v="91"/>
    <n v="75.5"/>
    <n v="8.3000000000000007"/>
    <n v="1"/>
    <n v="0"/>
    <n v="61"/>
    <n v="8.0808208709645726"/>
    <n v="53"/>
    <n v="212"/>
    <n v="12388"/>
    <n v="11273.08"/>
  </r>
  <r>
    <x v="16"/>
    <x v="6"/>
    <n v="354900318"/>
    <s v="São Francisco"/>
    <n v="-0.38501901088159302"/>
    <n v="2746"/>
    <n v="2184"/>
    <n v="562"/>
    <n v="36.457999999999998"/>
    <n v="79.53"/>
    <n v="1.9104000000000006E-2"/>
    <n v="1.1284400000000005E-2"/>
    <n v="7.8196000000000012E-3"/>
    <n v="0"/>
    <n v="7.0000000000000001E-3"/>
    <n v="0"/>
    <n v="0.01"/>
    <n v="1.0885999999999999E-3"/>
    <n v="6.158477083333334E-3"/>
    <n v="1"/>
    <n v="76.56"/>
    <n v="23.44"/>
    <n v="1.55"/>
    <n v="120"/>
    <n v="27"/>
    <n v="0"/>
    <n v="0"/>
    <n v="6431.2308812818646"/>
    <n v="574.21704297159488"/>
    <n v="86.12"/>
    <n v="77.599999999999994"/>
    <n v="85.67"/>
    <n v="15.88"/>
    <s v=""/>
    <n v="100"/>
    <n v="10.61"/>
    <n v="3.4"/>
    <n v="8.6999999999999993"/>
    <n v="15.6"/>
    <s v=""/>
    <s v=""/>
    <n v="0"/>
    <m/>
    <s v=""/>
    <n v="9.5"/>
    <n v="97"/>
    <n v="97"/>
    <n v="77.5"/>
    <n v="8.1999999999999993"/>
    <n v="0"/>
    <n v="0"/>
    <n v="0"/>
    <n v="113.66446453042876"/>
    <n v="49"/>
    <n v="15"/>
    <n v="116.4"/>
    <n v="116.4"/>
  </r>
  <r>
    <x v="4"/>
    <x v="6"/>
    <n v="35491024"/>
    <s v="São João da Boa Vista"/>
    <m/>
    <m/>
    <m/>
    <m/>
    <m/>
    <m/>
    <n v="0"/>
    <n v="0"/>
    <n v="0"/>
    <n v="0"/>
    <n v="0"/>
    <n v="0"/>
    <n v="0"/>
    <n v="0"/>
    <n v="0"/>
    <n v="0"/>
    <n v="0"/>
    <n v="0"/>
    <m/>
    <s v=""/>
    <m/>
    <m/>
    <m/>
    <s v=""/>
    <s v=""/>
    <m/>
    <m/>
    <m/>
    <m/>
    <s v=""/>
    <m/>
    <m/>
    <m/>
    <m/>
    <m/>
    <s v=""/>
    <s v=""/>
    <m/>
    <m/>
    <s v=""/>
    <m/>
    <m/>
    <m/>
    <m/>
    <m/>
    <m/>
    <m/>
    <n v="0"/>
    <m/>
    <n v="0"/>
    <n v="0"/>
    <m/>
    <m/>
  </r>
  <r>
    <x v="3"/>
    <x v="6"/>
    <n v="35491029"/>
    <s v="São João da Boa Vista"/>
    <n v="0.63020039369425795"/>
    <n v="85269"/>
    <n v="82459"/>
    <n v="2810"/>
    <n v="165.202"/>
    <n v="96.7"/>
    <n v="0.92111409999999994"/>
    <n v="0.90723049999999994"/>
    <n v="1.3883600000000005E-2"/>
    <n v="0.6"/>
    <n v="0"/>
    <n v="0.11799999999999999"/>
    <n v="0.79"/>
    <n v="1.6417099999999997E-2"/>
    <n v="0.24920092239236111"/>
    <n v="90"/>
    <n v="71.709999999999994"/>
    <n v="28.29"/>
    <n v="67.959999999999994"/>
    <n v="4587"/>
    <n v="728"/>
    <n v="13"/>
    <n v="0"/>
    <n v="2577.7940400379975"/>
    <n v="306.96830032016328"/>
    <n v="96.01"/>
    <n v="100"/>
    <n v="94.33"/>
    <n v="32.85"/>
    <s v=""/>
    <n v="100"/>
    <n v="36.549999999999997"/>
    <n v="13.2"/>
    <n v="53.7"/>
    <n v="1.7"/>
    <s v=""/>
    <s v=""/>
    <n v="0"/>
    <m/>
    <s v=""/>
    <n v="8.3000000000000007"/>
    <n v="100"/>
    <n v="100"/>
    <n v="84.1"/>
    <n v="10"/>
    <n v="0"/>
    <n v="0"/>
    <n v="60"/>
    <n v="0"/>
    <n v="109"/>
    <n v="43"/>
    <n v="4587"/>
    <n v="4587"/>
  </r>
  <r>
    <x v="16"/>
    <x v="6"/>
    <n v="354920118"/>
    <s v="São João das Duas Pontes"/>
    <n v="-0.43273329075599298"/>
    <n v="2527"/>
    <n v="1938"/>
    <n v="589"/>
    <n v="19.509"/>
    <n v="76.69"/>
    <n v="1.3274899999999999E-2"/>
    <n v="3.1067999999999998E-3"/>
    <n v="1.0168099999999999E-2"/>
    <n v="0"/>
    <n v="0"/>
    <n v="0"/>
    <n v="0.01"/>
    <n v="3.1020999999999996E-3"/>
    <n v="5.708782552083333E-3"/>
    <n v="3"/>
    <n v="41.67"/>
    <n v="58.33"/>
    <n v="1.4"/>
    <n v="108"/>
    <n v="31"/>
    <n v="0"/>
    <n v="0"/>
    <n v="11980.435298773249"/>
    <n v="873.57340720221589"/>
    <n v="86.75"/>
    <m/>
    <n v="80.52"/>
    <n v="11.94"/>
    <s v=""/>
    <n v="100"/>
    <n v="4.42"/>
    <n v="1.4"/>
    <n v="1.4"/>
    <n v="14.5"/>
    <s v=""/>
    <s v=""/>
    <n v="0"/>
    <m/>
    <s v=""/>
    <n v="8.5"/>
    <n v="89"/>
    <n v="89"/>
    <n v="71.3"/>
    <n v="7.7"/>
    <n v="0"/>
    <n v="0"/>
    <n v="0"/>
    <n v="0"/>
    <n v="5"/>
    <n v="7"/>
    <n v="96.12"/>
    <n v="96.12"/>
  </r>
  <r>
    <x v="16"/>
    <x v="6"/>
    <n v="354925018"/>
    <s v="São João de Iracema"/>
    <n v="0.51658663516205305"/>
    <n v="1812"/>
    <n v="1543"/>
    <n v="269"/>
    <n v="10.185"/>
    <n v="85.15"/>
    <n v="1.41493E-2"/>
    <n v="1.41204E-2"/>
    <n v="2.8900000000000001E-5"/>
    <n v="0"/>
    <n v="0"/>
    <n v="0"/>
    <n v="0.01"/>
    <n v="2.8900000000000001E-5"/>
    <n v="3.6542000000000002E-3"/>
    <n v="0"/>
    <n v="66.67"/>
    <n v="33.33"/>
    <n v="1.07"/>
    <n v="83"/>
    <n v="16"/>
    <n v="0"/>
    <n v="0"/>
    <n v="23495.364238410595"/>
    <n v="1914.4370860927149"/>
    <n v="77.44"/>
    <n v="81.55"/>
    <n v="77.44"/>
    <n v="67.61"/>
    <s v=""/>
    <n v="94.96"/>
    <n v="3.37"/>
    <n v="1"/>
    <n v="4.5999999999999996"/>
    <n v="0"/>
    <s v=""/>
    <s v=""/>
    <n v="0"/>
    <m/>
    <s v=""/>
    <n v="7.5"/>
    <n v="100"/>
    <n v="100"/>
    <n v="80.7"/>
    <n v="9.5"/>
    <n v="0"/>
    <n v="0"/>
    <n v="0"/>
    <n v="0"/>
    <n v="2"/>
    <n v="1"/>
    <n v="83"/>
    <n v="83"/>
  </r>
  <r>
    <x v="0"/>
    <x v="6"/>
    <n v="354930020"/>
    <s v="São João do Pau d'Alho"/>
    <n v="-0.53512660721803895"/>
    <n v="2050"/>
    <n v="1710"/>
    <n v="340"/>
    <n v="17.395"/>
    <n v="83.41"/>
    <n v="4.7039300000000006E-2"/>
    <n v="0"/>
    <n v="4.7039300000000006E-2"/>
    <n v="0"/>
    <n v="0"/>
    <n v="0"/>
    <n v="0.04"/>
    <n v="3.4488999999999995E-3"/>
    <n v="4.3279557291666668E-3"/>
    <n v="0"/>
    <n v="0"/>
    <n v="100"/>
    <n v="1.22"/>
    <n v="94"/>
    <n v="13"/>
    <n v="0"/>
    <n v="0"/>
    <n v="13229.736585365854"/>
    <n v="1692.1756097560974"/>
    <n v="81.069999999999993"/>
    <n v="81.069999999999993"/>
    <n v="81.069999999999993"/>
    <n v="94.17"/>
    <s v=""/>
    <n v="100"/>
    <n v="13.07"/>
    <n v="5.5"/>
    <n v="0"/>
    <n v="42.8"/>
    <s v=""/>
    <s v=""/>
    <n v="0"/>
    <m/>
    <s v=""/>
    <n v="9"/>
    <n v="100"/>
    <n v="100"/>
    <n v="86.2"/>
    <n v="10"/>
    <n v="0"/>
    <n v="0"/>
    <n v="0"/>
    <n v="0"/>
    <n v="0"/>
    <n v="16"/>
    <n v="94"/>
    <n v="94"/>
  </r>
  <r>
    <x v="11"/>
    <x v="6"/>
    <n v="35494098"/>
    <s v="São Joaquim da Barra"/>
    <n v="0.99382320728118601"/>
    <n v="48110"/>
    <n v="47255"/>
    <n v="855"/>
    <n v="116.69499999999999"/>
    <n v="98.22"/>
    <n v="6.0825699999999996E-2"/>
    <n v="4.2346799999999997E-2"/>
    <n v="1.8478899999999999E-2"/>
    <n v="0.28000000000000003"/>
    <n v="0"/>
    <n v="0.01"/>
    <n v="0.03"/>
    <n v="1.8437500000000002E-2"/>
    <n v="0.14369276523148147"/>
    <n v="1"/>
    <n v="30.43"/>
    <n v="69.569999999999993"/>
    <n v="39.04"/>
    <n v="2635"/>
    <n v="2635"/>
    <n v="4"/>
    <n v="1"/>
    <n v="4018.201621284556"/>
    <n v="485.06838495115363"/>
    <n v="98.12"/>
    <n v="98.21"/>
    <n v="98.12"/>
    <n v="33.42"/>
    <s v=""/>
    <n v="99.91"/>
    <n v="18.5"/>
    <n v="6"/>
    <n v="28.1"/>
    <n v="2.5"/>
    <s v=""/>
    <s v=""/>
    <n v="0"/>
    <m/>
    <s v=""/>
    <n v="10"/>
    <n v="100"/>
    <n v="0"/>
    <n v="0"/>
    <n v="1.5"/>
    <n v="0"/>
    <n v="1"/>
    <n v="8"/>
    <n v="0"/>
    <n v="7"/>
    <n v="16"/>
    <n v="2635"/>
    <n v="0"/>
  </r>
  <r>
    <x v="9"/>
    <x v="6"/>
    <n v="354940912"/>
    <s v="São Joaquim da Barra"/>
    <m/>
    <m/>
    <m/>
    <m/>
    <m/>
    <m/>
    <n v="0.30555559999999998"/>
    <n v="0.30555559999999998"/>
    <n v="0"/>
    <n v="0"/>
    <n v="0"/>
    <n v="0.30599999999999999"/>
    <n v="0"/>
    <n v="0"/>
    <n v="0"/>
    <n v="0"/>
    <n v="100"/>
    <n v="0"/>
    <m/>
    <s v=""/>
    <m/>
    <m/>
    <m/>
    <s v=""/>
    <s v=""/>
    <m/>
    <m/>
    <m/>
    <m/>
    <s v=""/>
    <m/>
    <m/>
    <m/>
    <m/>
    <m/>
    <s v=""/>
    <s v=""/>
    <m/>
    <m/>
    <s v=""/>
    <m/>
    <m/>
    <m/>
    <m/>
    <m/>
    <m/>
    <m/>
    <n v="0"/>
    <m/>
    <n v="1"/>
    <n v="0"/>
    <m/>
    <m/>
  </r>
  <r>
    <x v="11"/>
    <x v="6"/>
    <n v="35495088"/>
    <s v="São José da Bela Vista"/>
    <n v="0.33699336336470198"/>
    <n v="8524"/>
    <n v="7670"/>
    <n v="854"/>
    <n v="30.777000000000001"/>
    <n v="89.98"/>
    <n v="8.8572600000000015E-2"/>
    <n v="8.0947600000000022E-2"/>
    <n v="7.624999999999999E-3"/>
    <n v="0"/>
    <n v="2.3E-2"/>
    <n v="0"/>
    <n v="0.06"/>
    <n v="3.0623999999999998E-3"/>
    <n v="2.1352176041666667E-2"/>
    <n v="16"/>
    <n v="60.71"/>
    <n v="39.29"/>
    <n v="5.48"/>
    <n v="423"/>
    <n v="118"/>
    <n v="2"/>
    <n v="0"/>
    <n v="16463.53824495542"/>
    <n v="1997.8226184889718"/>
    <n v="96.19"/>
    <n v="100"/>
    <n v="96.19"/>
    <n v="33.97"/>
    <s v=""/>
    <n v="96.19"/>
    <n v="6.37"/>
    <n v="2"/>
    <n v="9.5"/>
    <n v="1.4"/>
    <s v=""/>
    <s v=""/>
    <n v="0"/>
    <m/>
    <s v=""/>
    <n v="9.5"/>
    <n v="100"/>
    <n v="100"/>
    <n v="72.099999999999994"/>
    <n v="8.1999999999999993"/>
    <n v="0"/>
    <n v="0"/>
    <n v="3"/>
    <n v="107.71735843277878"/>
    <n v="17"/>
    <n v="11"/>
    <n v="423"/>
    <n v="423"/>
  </r>
  <r>
    <x v="15"/>
    <x v="6"/>
    <n v="35496072"/>
    <s v="São José do Barreiro"/>
    <n v="-0.13656082267695699"/>
    <n v="4070"/>
    <n v="3016"/>
    <n v="1054"/>
    <n v="7.1319999999999997"/>
    <n v="74.099999999999994"/>
    <n v="1.28702E-2"/>
    <n v="1.2800799999999999E-2"/>
    <n v="6.9400000000000006E-5"/>
    <n v="0"/>
    <n v="1.2E-2"/>
    <n v="0"/>
    <n v="0"/>
    <n v="8.564E-4"/>
    <n v="1.0598958333333333E-2"/>
    <n v="3"/>
    <n v="83.33"/>
    <n v="16.670000000000002"/>
    <n v="2.06"/>
    <n v="159"/>
    <n v="159"/>
    <n v="0"/>
    <n v="0"/>
    <n v="66326.329238329243"/>
    <n v="6663.6265356265385"/>
    <n v="100"/>
    <n v="100"/>
    <n v="100"/>
    <n v="9.73"/>
    <s v=""/>
    <n v="100"/>
    <n v="0.35"/>
    <n v="0.2"/>
    <n v="0.5"/>
    <n v="0"/>
    <s v=""/>
    <s v=""/>
    <n v="0"/>
    <m/>
    <s v=""/>
    <n v="9.6"/>
    <n v="50"/>
    <n v="0"/>
    <n v="0"/>
    <n v="0.8"/>
    <n v="0"/>
    <n v="0"/>
    <n v="56"/>
    <n v="113.21867321867323"/>
    <n v="5"/>
    <n v="1"/>
    <n v="79.5"/>
    <n v="0"/>
  </r>
  <r>
    <x v="4"/>
    <x v="6"/>
    <n v="35497064"/>
    <s v="São José do Rio Pardo"/>
    <n v="0.27070732103191603"/>
    <n v="52452"/>
    <n v="47304"/>
    <n v="5148"/>
    <n v="125.178"/>
    <n v="90.19"/>
    <n v="0.3122315"/>
    <n v="0.30300519999999997"/>
    <n v="9.226299999999998E-3"/>
    <n v="0.41"/>
    <n v="5.6000000000000001E-2"/>
    <n v="7.0000000000000001E-3"/>
    <n v="0.25"/>
    <n v="3.6566000000000003E-3"/>
    <n v="0.14597980470833333"/>
    <n v="42"/>
    <n v="81.25"/>
    <n v="18.75"/>
    <n v="38.4"/>
    <n v="2593"/>
    <n v="2539"/>
    <n v="6"/>
    <n v="0"/>
    <n v="3896.0054907343856"/>
    <n v="396.81537405628012"/>
    <n v="91.43"/>
    <n v="92.24"/>
    <n v="88.55"/>
    <n v="52.15"/>
    <s v=""/>
    <n v="100"/>
    <n v="15.31"/>
    <n v="4.8"/>
    <n v="22"/>
    <n v="1.4"/>
    <s v=""/>
    <s v=""/>
    <n v="0"/>
    <m/>
    <s v=""/>
    <n v="8.3000000000000007"/>
    <n v="92"/>
    <n v="3.68"/>
    <n v="2.1"/>
    <n v="1.6"/>
    <n v="0"/>
    <n v="0"/>
    <n v="19"/>
    <n v="38.361470692393119"/>
    <n v="78"/>
    <n v="18"/>
    <n v="2385.56"/>
    <n v="95.422399999999996"/>
  </r>
  <r>
    <x v="10"/>
    <x v="6"/>
    <n v="354980515"/>
    <s v="São José do Rio Preto"/>
    <n v="1.18814303868502"/>
    <n v="425716"/>
    <n v="399889"/>
    <n v="25827"/>
    <n v="987.03"/>
    <n v="93.93"/>
    <n v="2.0645571000000045"/>
    <n v="0.59874530000000015"/>
    <n v="1.4658118000000044"/>
    <n v="0"/>
    <n v="1.6040000000000001"/>
    <n v="5.0999999999999997E-2"/>
    <n v="0.08"/>
    <n v="0.32587029999999922"/>
    <n v="1.3791419656064814"/>
    <n v="37"/>
    <n v="2.87"/>
    <n v="97.13"/>
    <n v="370.58"/>
    <n v="22229"/>
    <n v="1543"/>
    <n v="51"/>
    <n v="1"/>
    <n v="247.41903052739386"/>
    <n v="26.667919458042459"/>
    <n v="92.99"/>
    <n v="100"/>
    <n v="92.99"/>
    <n v="31.89"/>
    <s v=""/>
    <n v="99"/>
    <n v="192.95"/>
    <n v="61.8"/>
    <n v="84.3"/>
    <n v="407.2"/>
    <s v=""/>
    <s v=""/>
    <n v="0"/>
    <m/>
    <s v=""/>
    <n v="10"/>
    <n v="99"/>
    <n v="99"/>
    <n v="93.1"/>
    <n v="10"/>
    <n v="12"/>
    <n v="1"/>
    <n v="58"/>
    <n v="116.30419782742503"/>
    <n v="24"/>
    <n v="813"/>
    <n v="22006.71"/>
    <n v="22006.71"/>
  </r>
  <r>
    <x v="15"/>
    <x v="6"/>
    <n v="35499042"/>
    <s v="São José dos Campos"/>
    <n v="1.4379588032036299"/>
    <n v="663632"/>
    <n v="650131"/>
    <n v="13501"/>
    <n v="603.51599999999996"/>
    <n v="97.97"/>
    <n v="3.4497010000000019"/>
    <n v="1.901825700000001"/>
    <n v="1.547875300000001"/>
    <n v="2.99"/>
    <n v="2.8119999999999998"/>
    <n v="0.48299999999999998"/>
    <n v="7.0000000000000007E-2"/>
    <n v="8.8645099999999991E-2"/>
    <n v="2.7102823051111113"/>
    <n v="142"/>
    <n v="27.69"/>
    <n v="72.31"/>
    <n v="733.9"/>
    <n v="36077"/>
    <n v="21730"/>
    <n v="63"/>
    <n v="1"/>
    <n v="783.60995250379722"/>
    <n v="79.358921812088624"/>
    <n v="99.96"/>
    <n v="100"/>
    <n v="96.1"/>
    <n v="36.53"/>
    <s v=""/>
    <n v="100"/>
    <n v="48.32"/>
    <n v="20.9"/>
    <n v="34.799999999999997"/>
    <n v="92.7"/>
    <s v=""/>
    <s v=""/>
    <n v="0.60274368927357302"/>
    <m/>
    <s v=""/>
    <n v="9.6999999999999993"/>
    <n v="91"/>
    <n v="81.900000000000006"/>
    <n v="39.799999999999997"/>
    <n v="5.5"/>
    <n v="3"/>
    <n v="1"/>
    <n v="343"/>
    <n v="103.75302951641115"/>
    <n v="90"/>
    <n v="235"/>
    <n v="32830.07"/>
    <n v="29547.062999999998"/>
  </r>
  <r>
    <x v="18"/>
    <x v="6"/>
    <n v="35499536"/>
    <s v="São Lourenço da Serra"/>
    <m/>
    <m/>
    <m/>
    <m/>
    <m/>
    <m/>
    <n v="0"/>
    <n v="0"/>
    <n v="0"/>
    <n v="0"/>
    <n v="0"/>
    <n v="0"/>
    <n v="0"/>
    <n v="0"/>
    <n v="0"/>
    <n v="0"/>
    <n v="0"/>
    <n v="0"/>
    <m/>
    <s v=""/>
    <m/>
    <m/>
    <m/>
    <s v=""/>
    <s v=""/>
    <m/>
    <m/>
    <m/>
    <m/>
    <s v=""/>
    <m/>
    <m/>
    <m/>
    <m/>
    <m/>
    <s v=""/>
    <s v=""/>
    <m/>
    <m/>
    <s v=""/>
    <m/>
    <m/>
    <m/>
    <m/>
    <m/>
    <m/>
    <m/>
    <n v="0"/>
    <m/>
    <n v="0"/>
    <n v="0"/>
    <m/>
    <m/>
  </r>
  <r>
    <x v="17"/>
    <x v="6"/>
    <n v="354995311"/>
    <s v="São Lourenço da Serra"/>
    <n v="1.18895473634608"/>
    <n v="14595"/>
    <n v="13414"/>
    <n v="1181"/>
    <n v="78.168999999999997"/>
    <n v="91.91"/>
    <n v="3.5111800000000006E-2"/>
    <n v="3.1222900000000005E-2"/>
    <n v="3.8888999999999998E-3"/>
    <n v="0"/>
    <n v="2.8000000000000001E-2"/>
    <n v="0"/>
    <n v="0.01"/>
    <n v="2.5579999999999998E-4"/>
    <n v="1.7422781250000002E-2"/>
    <n v="28"/>
    <n v="50"/>
    <n v="50"/>
    <n v="9.58"/>
    <n v="738"/>
    <n v="394"/>
    <n v="2"/>
    <n v="1"/>
    <n v="10566.018499486125"/>
    <n v="1361.2661870503593"/>
    <n v="45.84"/>
    <n v="100"/>
    <n v="34.56"/>
    <n v="27.31"/>
    <s v=""/>
    <n v="50.36"/>
    <n v="1.68"/>
    <n v="0.7"/>
    <n v="2.1"/>
    <n v="0.6"/>
    <s v=""/>
    <s v=""/>
    <n v="0"/>
    <m/>
    <s v=""/>
    <n v="8.4"/>
    <n v="62"/>
    <n v="62"/>
    <n v="46.6"/>
    <n v="5.8"/>
    <n v="0"/>
    <n v="1"/>
    <n v="6"/>
    <n v="160.70912903185302"/>
    <n v="9"/>
    <n v="9"/>
    <n v="457.56"/>
    <n v="457.56"/>
  </r>
  <r>
    <x v="15"/>
    <x v="6"/>
    <n v="35500012"/>
    <s v="São Luiz do Paraitinga"/>
    <n v="-1.71954302116584E-2"/>
    <n v="10458"/>
    <n v="6238"/>
    <n v="4220"/>
    <n v="16.946000000000002"/>
    <n v="59.65"/>
    <n v="2.1010000000000004E-3"/>
    <n v="1.7399000000000006E-3"/>
    <n v="3.611E-4"/>
    <n v="0.02"/>
    <n v="1E-3"/>
    <n v="0"/>
    <n v="0"/>
    <n v="1.2860000000000001E-4"/>
    <n v="1.6027429687500001E-2"/>
    <n v="44"/>
    <n v="78.260000000000005"/>
    <n v="21.74"/>
    <n v="4.46"/>
    <n v="344"/>
    <n v="81"/>
    <n v="1"/>
    <n v="0"/>
    <n v="27742.512908777968"/>
    <n v="2834.5611015490545"/>
    <n v="58.85"/>
    <n v="87.92"/>
    <n v="51.24"/>
    <n v="29.97"/>
    <s v=""/>
    <n v="99"/>
    <n v="0.05"/>
    <n v="0"/>
    <n v="0.1"/>
    <n v="0"/>
    <s v=""/>
    <s v=""/>
    <n v="0"/>
    <m/>
    <s v=""/>
    <n v="4.4000000000000004"/>
    <n v="84"/>
    <n v="84"/>
    <n v="76.5"/>
    <n v="8.1999999999999993"/>
    <n v="0"/>
    <n v="0"/>
    <n v="12"/>
    <n v="6.2393036157251895"/>
    <n v="18"/>
    <n v="5"/>
    <n v="288.95999999999998"/>
    <n v="288.95999999999998"/>
  </r>
  <r>
    <x v="8"/>
    <x v="6"/>
    <n v="355010010"/>
    <s v="São Manuel"/>
    <m/>
    <m/>
    <m/>
    <m/>
    <m/>
    <m/>
    <n v="5.0732600000000003E-2"/>
    <n v="5.0732600000000003E-2"/>
    <n v="0"/>
    <n v="0"/>
    <n v="0"/>
    <n v="7.0000000000000001E-3"/>
    <n v="0.03"/>
    <n v="1.39919E-2"/>
    <n v="0"/>
    <n v="3"/>
    <n v="100"/>
    <n v="0"/>
    <m/>
    <s v=""/>
    <m/>
    <m/>
    <m/>
    <s v=""/>
    <s v=""/>
    <m/>
    <m/>
    <m/>
    <m/>
    <s v=""/>
    <m/>
    <m/>
    <m/>
    <m/>
    <m/>
    <s v=""/>
    <s v=""/>
    <m/>
    <m/>
    <s v=""/>
    <m/>
    <m/>
    <m/>
    <m/>
    <m/>
    <m/>
    <m/>
    <n v="4"/>
    <m/>
    <n v="7"/>
    <n v="0"/>
    <m/>
    <m/>
  </r>
  <r>
    <x v="7"/>
    <x v="6"/>
    <n v="355010013"/>
    <s v="São Manuel"/>
    <n v="0.36654060366376801"/>
    <n v="38830"/>
    <n v="38130"/>
    <n v="700"/>
    <n v="59.643000000000001"/>
    <n v="98.2"/>
    <n v="6.409730000000001E-2"/>
    <n v="5.4729200000000006E-2"/>
    <n v="9.3681000000000059E-3"/>
    <n v="0"/>
    <n v="5.0000000000000001E-3"/>
    <n v="1E-3"/>
    <n v="0.05"/>
    <n v="2.8557999999999995E-3"/>
    <n v="0.11510101854166667"/>
    <n v="0"/>
    <n v="6.45"/>
    <n v="93.55"/>
    <n v="31.38"/>
    <n v="2118"/>
    <n v="429"/>
    <n v="2"/>
    <n v="0"/>
    <n v="4653.6513005408187"/>
    <n v="617.23821787277893"/>
    <n v="97.38"/>
    <n v="100"/>
    <n v="94.34"/>
    <n v="38.270000000000003"/>
    <s v=""/>
    <n v="99.8"/>
    <n v="4.7300000000000004"/>
    <n v="2"/>
    <n v="6.3"/>
    <n v="1.2"/>
    <s v=""/>
    <s v=""/>
    <n v="0"/>
    <m/>
    <s v=""/>
    <n v="8"/>
    <n v="94"/>
    <n v="94"/>
    <n v="79.7"/>
    <n v="8.6"/>
    <n v="1"/>
    <n v="0"/>
    <n v="3"/>
    <n v="4.3440102123770483"/>
    <n v="2"/>
    <n v="29"/>
    <n v="1990.92"/>
    <n v="1990.92"/>
  </r>
  <r>
    <x v="5"/>
    <x v="6"/>
    <n v="355010017"/>
    <s v="São Manuel"/>
    <m/>
    <m/>
    <m/>
    <m/>
    <m/>
    <m/>
    <n v="0"/>
    <n v="0"/>
    <n v="0"/>
    <n v="0"/>
    <n v="0"/>
    <n v="0"/>
    <n v="0"/>
    <n v="0"/>
    <n v="0"/>
    <n v="4"/>
    <n v="0"/>
    <n v="0"/>
    <m/>
    <s v=""/>
    <m/>
    <m/>
    <m/>
    <s v=""/>
    <s v=""/>
    <m/>
    <m/>
    <m/>
    <m/>
    <s v=""/>
    <m/>
    <m/>
    <m/>
    <m/>
    <m/>
    <s v=""/>
    <s v=""/>
    <m/>
    <m/>
    <s v=""/>
    <m/>
    <m/>
    <m/>
    <m/>
    <m/>
    <m/>
    <m/>
    <n v="0"/>
    <m/>
    <n v="0"/>
    <n v="0"/>
    <m/>
    <m/>
  </r>
  <r>
    <x v="17"/>
    <x v="6"/>
    <n v="355020911"/>
    <s v="São Miguel Arcanjo"/>
    <m/>
    <m/>
    <m/>
    <m/>
    <m/>
    <m/>
    <n v="0"/>
    <n v="0"/>
    <n v="0"/>
    <n v="0"/>
    <n v="0"/>
    <n v="0"/>
    <n v="0"/>
    <n v="0"/>
    <n v="0"/>
    <n v="0"/>
    <n v="0"/>
    <n v="0"/>
    <m/>
    <s v=""/>
    <m/>
    <m/>
    <m/>
    <s v=""/>
    <s v=""/>
    <m/>
    <m/>
    <m/>
    <m/>
    <s v=""/>
    <m/>
    <m/>
    <m/>
    <m/>
    <m/>
    <s v=""/>
    <s v=""/>
    <m/>
    <m/>
    <s v=""/>
    <m/>
    <m/>
    <m/>
    <m/>
    <m/>
    <m/>
    <m/>
    <n v="0"/>
    <m/>
    <n v="0"/>
    <n v="0"/>
    <m/>
    <m/>
  </r>
  <r>
    <x v="14"/>
    <x v="6"/>
    <n v="355020914"/>
    <s v="São Miguel Arcanjo"/>
    <n v="0.15205100501862701"/>
    <n v="31634"/>
    <n v="22763"/>
    <n v="8871"/>
    <n v="34.015000000000001"/>
    <n v="71.959999999999994"/>
    <n v="0.14792809999999998"/>
    <n v="0.13665869999999997"/>
    <n v="1.1269400000000006E-2"/>
    <n v="0"/>
    <n v="5.5E-2"/>
    <n v="1E-3"/>
    <n v="0.09"/>
    <n v="4.4514999999999997E-3"/>
    <n v="6.5700925539351862E-2"/>
    <n v="38"/>
    <n v="56.82"/>
    <n v="43.18"/>
    <n v="15.65"/>
    <n v="1207"/>
    <n v="485"/>
    <n v="5"/>
    <n v="0"/>
    <n v="10816.387431244862"/>
    <n v="1276.0346462666748"/>
    <n v="68.23"/>
    <n v="100"/>
    <n v="52.48"/>
    <n v="32.909999999999997"/>
    <s v=""/>
    <n v="99.8"/>
    <n v="3.05"/>
    <n v="1.4"/>
    <n v="3.8"/>
    <n v="0.9"/>
    <s v=""/>
    <s v=""/>
    <n v="0"/>
    <m/>
    <s v=""/>
    <n v="8.6999999999999993"/>
    <n v="76"/>
    <n v="76"/>
    <n v="59.8"/>
    <n v="6.7"/>
    <n v="1"/>
    <n v="0"/>
    <n v="4"/>
    <n v="83.712671546852874"/>
    <n v="25"/>
    <n v="19"/>
    <n v="917.32"/>
    <n v="917.32"/>
  </r>
  <r>
    <x v="18"/>
    <x v="6"/>
    <n v="35503086"/>
    <s v="São Paulo"/>
    <n v="0.65859841192565904"/>
    <n v="11513836"/>
    <n v="11410337"/>
    <n v="103499"/>
    <n v="7560.0209999999997"/>
    <n v="99.1"/>
    <n v="16.979685700000005"/>
    <n v="15.5672829"/>
    <n v="1.4124028000000042"/>
    <n v="0"/>
    <n v="14.039"/>
    <n v="1.8560000000000001"/>
    <n v="0.09"/>
    <n v="0.99685060000000725"/>
    <n v="46.665150869629635"/>
    <n v="40"/>
    <n v="3.74"/>
    <n v="96.26"/>
    <n v="11720"/>
    <n v="635573"/>
    <n v="229604"/>
    <n v="1817"/>
    <n v="12"/>
    <n v="82.278524724514057"/>
    <n v="11.174979390013895"/>
    <n v="99.2"/>
    <n v="100"/>
    <n v="96.13"/>
    <n v="34.21"/>
    <s v=""/>
    <n v="100"/>
    <n v="151.47"/>
    <n v="56.5"/>
    <n v="218.3"/>
    <n v="34.6"/>
    <s v=""/>
    <s v=""/>
    <n v="6.0796419195131797E-2"/>
    <m/>
    <s v=""/>
    <n v="9"/>
    <n v="97"/>
    <n v="72.75"/>
    <n v="63.9"/>
    <n v="7.2"/>
    <n v="218"/>
    <n v="12"/>
    <n v="1407"/>
    <n v="30.08454861577826"/>
    <n v="60"/>
    <n v="1546"/>
    <n v="616505.81000000006"/>
    <n v="462379.35749999998"/>
  </r>
  <r>
    <x v="19"/>
    <x v="6"/>
    <n v="35503087"/>
    <s v="São Paulo"/>
    <m/>
    <m/>
    <m/>
    <m/>
    <m/>
    <m/>
    <n v="0"/>
    <n v="0"/>
    <n v="0"/>
    <n v="0"/>
    <n v="0"/>
    <n v="0"/>
    <n v="0"/>
    <n v="0"/>
    <n v="0"/>
    <n v="0"/>
    <n v="0"/>
    <n v="0"/>
    <m/>
    <s v=""/>
    <m/>
    <m/>
    <m/>
    <s v=""/>
    <s v=""/>
    <m/>
    <m/>
    <m/>
    <m/>
    <s v=""/>
    <m/>
    <m/>
    <m/>
    <m/>
    <m/>
    <s v=""/>
    <s v=""/>
    <m/>
    <m/>
    <s v=""/>
    <m/>
    <m/>
    <m/>
    <m/>
    <m/>
    <m/>
    <m/>
    <n v="0"/>
    <m/>
    <n v="0"/>
    <n v="0"/>
    <m/>
    <m/>
  </r>
  <r>
    <x v="6"/>
    <x v="6"/>
    <n v="35504075"/>
    <s v="São Pedro"/>
    <n v="1.06806475309618"/>
    <n v="32731"/>
    <n v="27920"/>
    <n v="4811"/>
    <n v="52.945999999999998"/>
    <n v="85.3"/>
    <n v="0.21782350000000003"/>
    <n v="0.20308350000000003"/>
    <n v="1.474000000000001E-2"/>
    <n v="0"/>
    <n v="7.1999999999999995E-2"/>
    <n v="1.2E-2"/>
    <n v="0.06"/>
    <n v="6.9647700000000007E-2"/>
    <n v="9.8666122059027792E-2"/>
    <n v="35"/>
    <n v="47.25"/>
    <n v="52.75"/>
    <n v="22.83"/>
    <n v="1542"/>
    <n v="1401"/>
    <n v="4"/>
    <n v="0"/>
    <n v="6994.9393541291129"/>
    <n v="915.3157557056004"/>
    <n v="99.03"/>
    <m/>
    <n v="82"/>
    <n v="63.5"/>
    <s v=""/>
    <n v="100"/>
    <n v="10.68"/>
    <n v="4.2"/>
    <n v="15.3"/>
    <n v="1.6"/>
    <s v=""/>
    <s v=""/>
    <n v="0"/>
    <m/>
    <s v=""/>
    <n v="7.3"/>
    <n v="95"/>
    <n v="11.4"/>
    <n v="9.1"/>
    <n v="2.2000000000000002"/>
    <n v="0"/>
    <n v="0"/>
    <n v="21"/>
    <n v="72.973375762073047"/>
    <n v="43"/>
    <n v="48"/>
    <n v="1464.9"/>
    <n v="175.78800000000001"/>
  </r>
  <r>
    <x v="7"/>
    <x v="6"/>
    <n v="355040713"/>
    <s v="São Pedro"/>
    <m/>
    <m/>
    <m/>
    <m/>
    <m/>
    <m/>
    <n v="8.4540499999999991E-2"/>
    <n v="8.4499999999999992E-2"/>
    <n v="4.0500000000000002E-5"/>
    <n v="0"/>
    <n v="0"/>
    <n v="0"/>
    <n v="0.08"/>
    <n v="4.0500000000000002E-5"/>
    <n v="0"/>
    <n v="1"/>
    <n v="50"/>
    <n v="50"/>
    <m/>
    <s v=""/>
    <m/>
    <m/>
    <m/>
    <s v=""/>
    <s v=""/>
    <m/>
    <m/>
    <m/>
    <m/>
    <s v=""/>
    <m/>
    <m/>
    <m/>
    <m/>
    <m/>
    <s v=""/>
    <s v=""/>
    <m/>
    <m/>
    <s v=""/>
    <m/>
    <m/>
    <m/>
    <m/>
    <m/>
    <m/>
    <m/>
    <n v="0"/>
    <m/>
    <n v="2"/>
    <n v="2"/>
    <m/>
    <m/>
  </r>
  <r>
    <x v="5"/>
    <x v="6"/>
    <n v="355050617"/>
    <s v="São Pedro do Turvo"/>
    <n v="0.30278981909508401"/>
    <n v="7253"/>
    <n v="5385"/>
    <n v="1868"/>
    <n v="9.9220000000000006"/>
    <n v="74.25"/>
    <n v="0.16427830000000002"/>
    <n v="0.15669530000000001"/>
    <n v="7.5830000000000012E-3"/>
    <n v="0"/>
    <n v="0"/>
    <n v="7.0000000000000001E-3"/>
    <n v="0.16"/>
    <n v="3.4949999999999998E-4"/>
    <n v="1.3010068749999999E-2"/>
    <n v="1"/>
    <n v="42.11"/>
    <n v="57.89"/>
    <n v="3.78"/>
    <n v="291"/>
    <n v="58"/>
    <n v="0"/>
    <n v="0"/>
    <n v="29827.238384116918"/>
    <n v="3260.9954501585553"/>
    <n v="68.88"/>
    <n v="100"/>
    <n v="68.88"/>
    <n v="23.21"/>
    <s v=""/>
    <n v="96.27"/>
    <n v="4.53"/>
    <n v="2.4"/>
    <n v="5.4"/>
    <n v="1"/>
    <s v=""/>
    <s v=""/>
    <n v="0"/>
    <m/>
    <s v=""/>
    <n v="7.4"/>
    <n v="100"/>
    <n v="100"/>
    <n v="80.099999999999994"/>
    <n v="9.8000000000000007"/>
    <n v="0"/>
    <n v="0"/>
    <n v="0"/>
    <n v="0"/>
    <n v="8"/>
    <n v="11"/>
    <n v="291"/>
    <n v="291"/>
  </r>
  <r>
    <x v="18"/>
    <x v="6"/>
    <n v="35506056"/>
    <s v="São Roque"/>
    <m/>
    <m/>
    <m/>
    <m/>
    <m/>
    <m/>
    <n v="3.6666700000000003E-2"/>
    <n v="3.6666700000000003E-2"/>
    <n v="0"/>
    <n v="0"/>
    <n v="0"/>
    <n v="0"/>
    <n v="0.04"/>
    <n v="0"/>
    <n v="0"/>
    <n v="0"/>
    <n v="100"/>
    <n v="0"/>
    <m/>
    <s v=""/>
    <m/>
    <m/>
    <m/>
    <s v=""/>
    <s v=""/>
    <m/>
    <m/>
    <m/>
    <m/>
    <s v=""/>
    <m/>
    <m/>
    <m/>
    <m/>
    <m/>
    <s v=""/>
    <s v=""/>
    <m/>
    <m/>
    <s v=""/>
    <m/>
    <m/>
    <m/>
    <m/>
    <m/>
    <m/>
    <m/>
    <n v="0"/>
    <m/>
    <n v="1"/>
    <n v="0"/>
    <m/>
    <m/>
  </r>
  <r>
    <x v="8"/>
    <x v="6"/>
    <n v="355060510"/>
    <s v="São Roque"/>
    <n v="1.3949314459205799"/>
    <n v="82528"/>
    <n v="77565"/>
    <n v="4963"/>
    <n v="268.33999999999997"/>
    <n v="93.99"/>
    <n v="0.22698329999999989"/>
    <n v="0.15536949999999994"/>
    <n v="7.1613799999999964E-2"/>
    <n v="0"/>
    <n v="0"/>
    <n v="0.13800000000000001"/>
    <n v="0.03"/>
    <n v="6.275639999999999E-2"/>
    <n v="0.16570055896296298"/>
    <n v="68"/>
    <n v="36.299999999999997"/>
    <n v="63.7"/>
    <n v="62.04"/>
    <n v="4188"/>
    <n v="4188"/>
    <n v="11"/>
    <n v="1"/>
    <n v="1115.8045754168281"/>
    <n v="171.95618456766189"/>
    <n v="65.959999999999994"/>
    <n v="100"/>
    <n v="46.66"/>
    <n v="50.23"/>
    <s v=""/>
    <n v="72.72"/>
    <n v="24.87"/>
    <n v="9"/>
    <n v="31.5"/>
    <n v="15.9"/>
    <s v=""/>
    <s v=""/>
    <n v="0"/>
    <m/>
    <s v=""/>
    <n v="9.1"/>
    <n v="61"/>
    <n v="0"/>
    <n v="0"/>
    <n v="0.9"/>
    <n v="0"/>
    <n v="1"/>
    <n v="102"/>
    <n v="0"/>
    <n v="49"/>
    <n v="86"/>
    <n v="2554.6799999999998"/>
    <n v="0"/>
  </r>
  <r>
    <x v="21"/>
    <x v="6"/>
    <n v="35507043"/>
    <s v="São Sebastião"/>
    <n v="2.1451370822125102"/>
    <n v="79395"/>
    <n v="78501"/>
    <n v="894"/>
    <n v="196.84399999999999"/>
    <n v="98.87"/>
    <n v="1.1711822999999999"/>
    <n v="1.1648247999999999"/>
    <n v="6.3574999999999986E-3"/>
    <n v="0"/>
    <n v="0.63300000000000001"/>
    <n v="6.0000000000000001E-3"/>
    <n v="0.5"/>
    <n v="3.1170800000000005E-2"/>
    <n v="0.21458492814236113"/>
    <n v="13"/>
    <n v="74.58"/>
    <n v="25.42"/>
    <n v="64.64"/>
    <n v="4363"/>
    <n v="3855"/>
    <n v="19"/>
    <n v="6"/>
    <n v="9080.0801058001125"/>
    <n v="1000.9537124504063"/>
    <n v="88.79"/>
    <n v="98.87"/>
    <n v="48.87"/>
    <n v="44.77"/>
    <s v=""/>
    <n v="89.8"/>
    <n v="13.96"/>
    <n v="5.0999999999999996"/>
    <n v="19.8"/>
    <n v="0.3"/>
    <s v=""/>
    <s v=""/>
    <n v="2.5190503180301"/>
    <m/>
    <s v=""/>
    <n v="10"/>
    <n v="46"/>
    <n v="15.64"/>
    <n v="11.6"/>
    <n v="2.5"/>
    <n v="3"/>
    <n v="6"/>
    <n v="162"/>
    <n v="294.98809887526284"/>
    <n v="44"/>
    <n v="15"/>
    <n v="2006.98"/>
    <n v="682.3732"/>
  </r>
  <r>
    <x v="4"/>
    <x v="6"/>
    <n v="35508034"/>
    <s v="São Sebastião da Grama"/>
    <n v="-0.32572680095331902"/>
    <n v="12001"/>
    <n v="8165"/>
    <n v="3836"/>
    <n v="47.588999999999999"/>
    <n v="68.040000000000006"/>
    <n v="7.3755899999999985E-2"/>
    <n v="7.3443399999999992E-2"/>
    <n v="3.1249999999999995E-4"/>
    <n v="0"/>
    <n v="1.7999999999999999E-2"/>
    <n v="0"/>
    <n v="0.05"/>
    <n v="3.9234999999999999E-3"/>
    <n v="3.6530821759259258E-2"/>
    <n v="13"/>
    <n v="85"/>
    <n v="15"/>
    <n v="5.71"/>
    <n v="440"/>
    <n v="406"/>
    <n v="0"/>
    <n v="0"/>
    <n v="10537.401883176402"/>
    <n v="1051.1124072993916"/>
    <n v="100"/>
    <n v="100"/>
    <n v="100"/>
    <n v="72.94"/>
    <s v=""/>
    <n v="100"/>
    <n v="5.85"/>
    <n v="1.8"/>
    <n v="8.5"/>
    <n v="0.1"/>
    <s v=""/>
    <s v=""/>
    <n v="0"/>
    <m/>
    <s v=""/>
    <n v="7.4"/>
    <n v="98"/>
    <n v="9.8000000000000007"/>
    <n v="7.7"/>
    <n v="2.2999999999999998"/>
    <n v="0"/>
    <n v="0"/>
    <n v="1"/>
    <n v="49.273460418222434"/>
    <n v="17"/>
    <n v="3"/>
    <n v="431.2"/>
    <n v="43.12"/>
  </r>
  <r>
    <x v="4"/>
    <x v="6"/>
    <n v="35509024"/>
    <s v="São Simão"/>
    <n v="0.38571501547410803"/>
    <n v="14537"/>
    <n v="13239"/>
    <n v="1298"/>
    <n v="23.524000000000001"/>
    <n v="91.07"/>
    <n v="0.14436939999999998"/>
    <n v="4.8462600000000008E-2"/>
    <n v="9.5906799999999987E-2"/>
    <n v="0"/>
    <n v="2E-3"/>
    <n v="1.7999999999999999E-2"/>
    <n v="0.1"/>
    <n v="2.6527700000000001E-2"/>
    <n v="3.9705846947916665E-2"/>
    <n v="4"/>
    <n v="53.13"/>
    <n v="46.88"/>
    <n v="9.49"/>
    <n v="732"/>
    <n v="732"/>
    <n v="1"/>
    <n v="2"/>
    <n v="20088.282314095068"/>
    <n v="2104.2801128155747"/>
    <n v="89.73"/>
    <n v="90.11"/>
    <n v="89.73"/>
    <n v="0"/>
    <s v=""/>
    <n v="99.57"/>
    <n v="4.78"/>
    <n v="1.6"/>
    <n v="2.4"/>
    <n v="9.9"/>
    <s v=""/>
    <s v=""/>
    <n v="0"/>
    <m/>
    <s v=""/>
    <n v="7.1"/>
    <n v="99"/>
    <n v="0"/>
    <n v="0"/>
    <n v="1.5"/>
    <n v="1"/>
    <n v="2"/>
    <n v="9"/>
    <n v="5.0370415284767986"/>
    <n v="17"/>
    <n v="15"/>
    <n v="724.68"/>
    <n v="0"/>
  </r>
  <r>
    <x v="3"/>
    <x v="6"/>
    <n v="35509029"/>
    <s v="São Simão"/>
    <m/>
    <m/>
    <m/>
    <m/>
    <m/>
    <m/>
    <n v="7.9000000000000006E-6"/>
    <n v="7.9000000000000006E-6"/>
    <n v="0"/>
    <n v="0"/>
    <n v="0"/>
    <n v="0"/>
    <n v="0"/>
    <n v="0"/>
    <n v="0"/>
    <n v="0"/>
    <n v="100"/>
    <n v="0"/>
    <m/>
    <s v=""/>
    <m/>
    <m/>
    <m/>
    <s v=""/>
    <s v=""/>
    <m/>
    <m/>
    <m/>
    <m/>
    <s v=""/>
    <m/>
    <m/>
    <m/>
    <m/>
    <m/>
    <s v=""/>
    <s v=""/>
    <m/>
    <m/>
    <s v=""/>
    <m/>
    <m/>
    <m/>
    <m/>
    <m/>
    <m/>
    <m/>
    <n v="5"/>
    <m/>
    <n v="1"/>
    <n v="0"/>
    <m/>
    <m/>
  </r>
  <r>
    <x v="19"/>
    <x v="6"/>
    <n v="35510097"/>
    <s v="São Vicente"/>
    <n v="0.83277151732301702"/>
    <n v="342583"/>
    <n v="341936"/>
    <n v="647"/>
    <n v="2308.1999999999998"/>
    <n v="99.81"/>
    <n v="0.18172790000000003"/>
    <n v="0.18079240000000002"/>
    <n v="9.3549999999999992E-4"/>
    <n v="0"/>
    <n v="0.17799999999999999"/>
    <n v="2E-3"/>
    <n v="0"/>
    <n v="2.4778999999999999E-3"/>
    <n v="1.1626973604004629"/>
    <n v="4"/>
    <n v="70"/>
    <n v="30"/>
    <n v="317.14"/>
    <n v="19028"/>
    <n v="17110"/>
    <n v="23"/>
    <n v="2"/>
    <n v="732.74669204251234"/>
    <n v="92.053604527953837"/>
    <n v="97.42"/>
    <n v="95.4"/>
    <n v="74.510000000000005"/>
    <n v="54.27"/>
    <s v=""/>
    <n v="97.6"/>
    <n v="6.12"/>
    <n v="2.2999999999999998"/>
    <n v="9.1999999999999993"/>
    <n v="0.1"/>
    <s v=""/>
    <s v=""/>
    <n v="0"/>
    <m/>
    <s v=""/>
    <n v="9.5"/>
    <n v="70"/>
    <n v="12.6"/>
    <n v="10.1"/>
    <n v="2.2000000000000002"/>
    <n v="5"/>
    <n v="2"/>
    <n v="22"/>
    <n v="15.309228872652831"/>
    <n v="7"/>
    <n v="3"/>
    <n v="13319.6"/>
    <n v="2397.5279999999998"/>
  </r>
  <r>
    <x v="8"/>
    <x v="6"/>
    <n v="355110810"/>
    <s v="Sarapuí"/>
    <n v="1.26271056601415"/>
    <n v="9455"/>
    <n v="7235"/>
    <n v="2220"/>
    <n v="26.673999999999999"/>
    <n v="76.52"/>
    <n v="1.5692000000000001E-2"/>
    <n v="2.1990999999999998E-3"/>
    <n v="1.34929E-2"/>
    <n v="0"/>
    <n v="0.01"/>
    <n v="4.0000000000000001E-3"/>
    <n v="0"/>
    <n v="2.343E-4"/>
    <n v="1.9468928385416664E-2"/>
    <n v="10"/>
    <n v="21.43"/>
    <n v="78.569999999999993"/>
    <n v="5.0199999999999996"/>
    <n v="387"/>
    <n v="387"/>
    <n v="1"/>
    <n v="0"/>
    <n v="10940.040190375463"/>
    <n v="1567.6277102062402"/>
    <n v="79.069999999999993"/>
    <n v="100"/>
    <n v="49.82"/>
    <n v="4.3"/>
    <s v=""/>
    <n v="100"/>
    <n v="1.29"/>
    <n v="0.5"/>
    <n v="0.3"/>
    <n v="2.9"/>
    <s v=""/>
    <s v=""/>
    <n v="0"/>
    <m/>
    <s v=""/>
    <n v="9.5"/>
    <n v="56"/>
    <n v="0"/>
    <n v="0"/>
    <n v="0.8"/>
    <n v="0"/>
    <n v="0"/>
    <n v="6"/>
    <n v="51.363895341515409"/>
    <n v="3"/>
    <n v="11"/>
    <n v="216.72"/>
    <n v="0"/>
  </r>
  <r>
    <x v="14"/>
    <x v="6"/>
    <n v="355110814"/>
    <s v="Sarapuí"/>
    <m/>
    <m/>
    <m/>
    <m/>
    <m/>
    <m/>
    <n v="1.9680000000000001E-4"/>
    <n v="0"/>
    <n v="1.9680000000000001E-4"/>
    <n v="0"/>
    <n v="0"/>
    <n v="0"/>
    <n v="0"/>
    <n v="1.1600000000000001E-5"/>
    <n v="0"/>
    <n v="0"/>
    <n v="0"/>
    <n v="100"/>
    <m/>
    <s v=""/>
    <m/>
    <m/>
    <m/>
    <s v=""/>
    <s v=""/>
    <m/>
    <m/>
    <m/>
    <m/>
    <s v=""/>
    <m/>
    <m/>
    <m/>
    <m/>
    <m/>
    <s v=""/>
    <s v=""/>
    <m/>
    <m/>
    <s v=""/>
    <m/>
    <m/>
    <m/>
    <m/>
    <m/>
    <m/>
    <m/>
    <n v="0"/>
    <m/>
    <n v="0"/>
    <n v="2"/>
    <m/>
    <m/>
  </r>
  <r>
    <x v="14"/>
    <x v="6"/>
    <n v="355120714"/>
    <s v="Sarutaiá"/>
    <n v="-0.13949705098210699"/>
    <n v="3628"/>
    <n v="3036"/>
    <n v="592"/>
    <n v="25.638000000000002"/>
    <n v="83.68"/>
    <n v="2.3751099999999997E-2"/>
    <n v="1.5584699999999996E-2"/>
    <n v="8.166399999999999E-3"/>
    <n v="0"/>
    <n v="8.0000000000000002E-3"/>
    <n v="0"/>
    <n v="0.02"/>
    <n v="7.6779999999999991E-4"/>
    <n v="7.7142239583333338E-3"/>
    <n v="1"/>
    <n v="70"/>
    <n v="30"/>
    <n v="2.11"/>
    <n v="163"/>
    <n v="49"/>
    <n v="1"/>
    <n v="0"/>
    <n v="13473.208379272326"/>
    <n v="1651.554575523704"/>
    <n v="81.650000000000006"/>
    <m/>
    <n v="76.430000000000007"/>
    <n v="19.64"/>
    <s v=""/>
    <n v="100"/>
    <n v="3.39"/>
    <n v="1.5"/>
    <n v="3.1"/>
    <n v="4.3"/>
    <s v=""/>
    <s v=""/>
    <n v="0"/>
    <m/>
    <s v=""/>
    <n v="8.6999999999999993"/>
    <n v="92"/>
    <n v="92"/>
    <n v="69.900000000000006"/>
    <n v="7.7"/>
    <n v="0"/>
    <n v="0"/>
    <n v="0"/>
    <n v="103.70453390010741"/>
    <n v="7"/>
    <n v="3"/>
    <n v="149.96"/>
    <n v="149.96"/>
  </r>
  <r>
    <x v="16"/>
    <x v="6"/>
    <n v="355130618"/>
    <s v="Sebastianópolis do Sul"/>
    <n v="1.4764950714629499"/>
    <n v="3154"/>
    <n v="2558"/>
    <n v="596"/>
    <n v="18.762"/>
    <n v="81.099999999999994"/>
    <n v="0.11582529999999999"/>
    <n v="1.4194499999999999E-2"/>
    <n v="0.10163079999999999"/>
    <n v="0"/>
    <n v="7.0000000000000001E-3"/>
    <n v="0.107"/>
    <n v="0"/>
    <n v="1.603E-3"/>
    <n v="6.5051250000000005E-3"/>
    <n v="3"/>
    <n v="22.22"/>
    <n v="77.78"/>
    <n v="1.79"/>
    <n v="138"/>
    <n v="27"/>
    <n v="0"/>
    <n v="0"/>
    <n v="12598.402029169309"/>
    <n v="899.88585922637947"/>
    <n v="79.2"/>
    <n v="81.99"/>
    <n v="79.14"/>
    <n v="8.4499999999999993"/>
    <s v=""/>
    <n v="100"/>
    <n v="29.7"/>
    <n v="9.1999999999999993"/>
    <n v="4.7"/>
    <n v="112.9"/>
    <s v=""/>
    <s v=""/>
    <n v="0"/>
    <m/>
    <s v=""/>
    <n v="10"/>
    <n v="99"/>
    <n v="99"/>
    <n v="80.400000000000006"/>
    <n v="10"/>
    <n v="0"/>
    <n v="0"/>
    <n v="2"/>
    <n v="107.60746334620779"/>
    <n v="2"/>
    <n v="7"/>
    <n v="136.62"/>
    <n v="136.62"/>
  </r>
  <r>
    <x v="4"/>
    <x v="6"/>
    <n v="35514054"/>
    <s v="Serra Azul"/>
    <n v="2.6543986281198699"/>
    <n v="11650"/>
    <n v="8298"/>
    <n v="3352"/>
    <n v="41.188000000000002"/>
    <n v="71.23"/>
    <n v="0.24517730000000001"/>
    <n v="0.22503630000000002"/>
    <n v="2.0140999999999996E-2"/>
    <n v="0"/>
    <n v="1.9E-2"/>
    <n v="6.0000000000000001E-3"/>
    <n v="0.22"/>
    <n v="1.6909000000000002E-3"/>
    <n v="1.8861471354166666E-2"/>
    <n v="4"/>
    <n v="40.479999999999997"/>
    <n v="59.52"/>
    <n v="6.44"/>
    <n v="497"/>
    <n v="97"/>
    <n v="1"/>
    <n v="0"/>
    <n v="12018.870386266095"/>
    <n v="1218.1287553648067"/>
    <n v="62.17"/>
    <n v="97.55"/>
    <n v="60.99"/>
    <n v="19.39"/>
    <s v=""/>
    <n v="87.29"/>
    <n v="17.510000000000002"/>
    <n v="5.5"/>
    <n v="23.7"/>
    <n v="4.5"/>
    <s v=""/>
    <s v=""/>
    <n v="0"/>
    <m/>
    <s v=""/>
    <n v="3.6"/>
    <n v="97"/>
    <n v="97"/>
    <n v="80.5"/>
    <n v="10"/>
    <n v="0"/>
    <n v="0"/>
    <n v="3"/>
    <n v="100.73445301923772"/>
    <n v="17"/>
    <n v="25"/>
    <n v="482.09"/>
    <n v="482.09"/>
  </r>
  <r>
    <x v="6"/>
    <x v="6"/>
    <n v="35516035"/>
    <s v="Serra Negra"/>
    <m/>
    <m/>
    <m/>
    <m/>
    <m/>
    <m/>
    <n v="2.7800000000000001E-5"/>
    <n v="2.7800000000000001E-5"/>
    <n v="0"/>
    <n v="0"/>
    <n v="0"/>
    <n v="0"/>
    <n v="0"/>
    <n v="0"/>
    <n v="0"/>
    <n v="2"/>
    <n v="100"/>
    <n v="0"/>
    <m/>
    <s v=""/>
    <m/>
    <m/>
    <m/>
    <s v=""/>
    <s v=""/>
    <m/>
    <m/>
    <m/>
    <m/>
    <s v=""/>
    <m/>
    <m/>
    <m/>
    <m/>
    <m/>
    <s v=""/>
    <s v=""/>
    <m/>
    <m/>
    <s v=""/>
    <m/>
    <m/>
    <m/>
    <m/>
    <m/>
    <m/>
    <m/>
    <n v="1"/>
    <m/>
    <n v="1"/>
    <n v="0"/>
    <m/>
    <m/>
  </r>
  <r>
    <x v="3"/>
    <x v="6"/>
    <n v="35516039"/>
    <s v="Serra Negra"/>
    <n v="0.76150933701646395"/>
    <n v="26856"/>
    <n v="23336"/>
    <n v="3520"/>
    <n v="132.28899999999999"/>
    <n v="86.89"/>
    <n v="0.15220409999999998"/>
    <n v="0.14815119999999998"/>
    <n v="4.0528999999999999E-3"/>
    <n v="0"/>
    <n v="8.1000000000000003E-2"/>
    <n v="1E-3"/>
    <n v="0.06"/>
    <n v="1.1332499999999999E-2"/>
    <n v="6.7770059166666674E-2"/>
    <n v="43"/>
    <n v="71.19"/>
    <n v="28.81"/>
    <n v="17.07"/>
    <n v="1316"/>
    <n v="242"/>
    <n v="1"/>
    <n v="0"/>
    <n v="3064.8257372654157"/>
    <n v="364.02144772117953"/>
    <n v="82.9"/>
    <n v="100"/>
    <n v="64.36"/>
    <n v="19.97"/>
    <s v=""/>
    <n v="95.55"/>
    <n v="16.02"/>
    <n v="5.8"/>
    <n v="23.2"/>
    <n v="1.3"/>
    <s v=""/>
    <s v=""/>
    <n v="0"/>
    <m/>
    <s v=""/>
    <n v="9.8000000000000007"/>
    <n v="85"/>
    <n v="85"/>
    <n v="81.599999999999994"/>
    <n v="9.8000000000000007"/>
    <n v="0"/>
    <n v="0"/>
    <n v="28"/>
    <n v="119.52180800196291"/>
    <n v="42"/>
    <n v="17"/>
    <n v="1118.5999999999999"/>
    <n v="1118.5999999999999"/>
  </r>
  <r>
    <x v="4"/>
    <x v="6"/>
    <n v="35515044"/>
    <s v="Serrana"/>
    <n v="1.61863648467988"/>
    <n v="41169"/>
    <n v="40839"/>
    <n v="330"/>
    <n v="327.41399999999999"/>
    <n v="99.2"/>
    <n v="0.23212430000000009"/>
    <n v="0"/>
    <n v="0.23212430000000009"/>
    <n v="1.53"/>
    <n v="6.0999999999999999E-2"/>
    <n v="0.153"/>
    <n v="0"/>
    <n v="1.3624799999999999E-2"/>
    <n v="0.12214713646875"/>
    <n v="0"/>
    <n v="0"/>
    <n v="100"/>
    <n v="33.450000000000003"/>
    <n v="2258"/>
    <n v="2258"/>
    <n v="2"/>
    <n v="0"/>
    <n v="1486.0657290679881"/>
    <n v="153.20265248123587"/>
    <n v="97.47"/>
    <m/>
    <n v="97.47"/>
    <n v="43.05"/>
    <s v=""/>
    <n v="98.51"/>
    <n v="38.049999999999997"/>
    <n v="12"/>
    <n v="0"/>
    <n v="116.1"/>
    <s v=""/>
    <s v=""/>
    <n v="0"/>
    <m/>
    <s v=""/>
    <n v="10"/>
    <n v="100"/>
    <n v="0"/>
    <n v="0"/>
    <n v="1.5"/>
    <n v="1"/>
    <n v="0"/>
    <n v="11"/>
    <n v="49.939770807157792"/>
    <n v="0"/>
    <n v="40"/>
    <n v="2258"/>
    <n v="0"/>
  </r>
  <r>
    <x v="4"/>
    <x v="6"/>
    <n v="35517024"/>
    <s v="Sertãozinho"/>
    <m/>
    <m/>
    <m/>
    <m/>
    <m/>
    <m/>
    <n v="0.28188210000000002"/>
    <n v="0.25356390000000001"/>
    <n v="2.8318199999999998E-2"/>
    <n v="0.31"/>
    <n v="3.0000000000000001E-3"/>
    <n v="0.27500000000000002"/>
    <n v="0"/>
    <n v="3.6414000000000004E-3"/>
    <n v="0"/>
    <n v="4"/>
    <n v="36.36"/>
    <n v="63.64"/>
    <m/>
    <s v=""/>
    <m/>
    <m/>
    <m/>
    <s v=""/>
    <s v=""/>
    <m/>
    <m/>
    <m/>
    <m/>
    <s v=""/>
    <m/>
    <m/>
    <m/>
    <m/>
    <m/>
    <s v=""/>
    <s v=""/>
    <m/>
    <m/>
    <s v=""/>
    <m/>
    <m/>
    <m/>
    <m/>
    <m/>
    <m/>
    <m/>
    <n v="2"/>
    <m/>
    <n v="4"/>
    <n v="7"/>
    <m/>
    <m/>
  </r>
  <r>
    <x v="3"/>
    <x v="6"/>
    <n v="35517029"/>
    <s v="Sertãozinho"/>
    <n v="1.3659322973691399"/>
    <n v="115419"/>
    <n v="114530"/>
    <n v="889"/>
    <n v="286.54199999999997"/>
    <n v="99.23"/>
    <n v="0"/>
    <n v="0"/>
    <n v="0"/>
    <n v="0.05"/>
    <n v="0"/>
    <n v="0"/>
    <n v="0"/>
    <n v="0"/>
    <n v="0.39578337305208333"/>
    <n v="10"/>
    <n v="0"/>
    <n v="0"/>
    <n v="105.71"/>
    <n v="6343"/>
    <n v="1713"/>
    <n v="9"/>
    <n v="0"/>
    <n v="1535.5558443583811"/>
    <n v="174.86756946429961"/>
    <n v="98.43"/>
    <n v="73.14"/>
    <n v="98.43"/>
    <n v="40.270000000000003"/>
    <s v=""/>
    <n v="98.76"/>
    <n v="14.46"/>
    <n v="5"/>
    <n v="19.399999999999999"/>
    <n v="4.4000000000000004"/>
    <s v=""/>
    <s v=""/>
    <n v="0"/>
    <m/>
    <s v=""/>
    <n v="10"/>
    <n v="100"/>
    <n v="100"/>
    <n v="73"/>
    <n v="8.1999999999999993"/>
    <n v="0"/>
    <n v="0"/>
    <n v="16"/>
    <n v="0"/>
    <n v="0"/>
    <n v="0"/>
    <n v="6343"/>
    <n v="6343"/>
  </r>
  <r>
    <x v="17"/>
    <x v="6"/>
    <n v="355180111"/>
    <s v="Sete Barras"/>
    <n v="-0.57999471335486996"/>
    <n v="12756"/>
    <n v="8041"/>
    <n v="4715"/>
    <n v="12.124000000000001"/>
    <n v="63.04"/>
    <n v="0.15441840000000001"/>
    <n v="0.14900460000000001"/>
    <n v="5.4138000000000007E-3"/>
    <n v="0.06"/>
    <n v="5.8999999999999997E-2"/>
    <n v="1E-3"/>
    <n v="0.09"/>
    <n v="4.0440000000000002E-4"/>
    <n v="1.9582453125E-2"/>
    <n v="157"/>
    <n v="81.48"/>
    <n v="18.52"/>
    <n v="5.1100000000000003"/>
    <n v="385"/>
    <n v="175"/>
    <n v="1"/>
    <n v="0"/>
    <n v="78691.665098777041"/>
    <n v="10160.940733772346"/>
    <n v="58.95"/>
    <n v="90.98"/>
    <n v="48.34"/>
    <n v="26.44"/>
    <s v=""/>
    <n v="100"/>
    <n v="1.1100000000000001"/>
    <n v="0.5"/>
    <n v="1.5"/>
    <n v="0.1"/>
    <s v=""/>
    <s v=""/>
    <n v="0"/>
    <m/>
    <s v=""/>
    <n v="8.4"/>
    <n v="81"/>
    <n v="80.19"/>
    <n v="54.5"/>
    <n v="6.8"/>
    <n v="0"/>
    <n v="0"/>
    <n v="5"/>
    <n v="301.29013777480952"/>
    <n v="44"/>
    <n v="10"/>
    <n v="311.85000000000002"/>
    <n v="308.73149999999998"/>
  </r>
  <r>
    <x v="10"/>
    <x v="6"/>
    <n v="355190015"/>
    <s v="Severínia"/>
    <n v="1.18831595165465"/>
    <n v="16164"/>
    <n v="15530"/>
    <n v="634"/>
    <n v="115.128"/>
    <n v="96.08"/>
    <n v="0.25067469999999997"/>
    <n v="0.1919265"/>
    <n v="5.8748199999999993E-2"/>
    <n v="0"/>
    <n v="0"/>
    <n v="0.115"/>
    <n v="0.14000000000000001"/>
    <n v="2.2570000000000001E-4"/>
    <n v="4.7884278499999995E-2"/>
    <n v="10"/>
    <n v="55.17"/>
    <n v="44.83"/>
    <n v="11.11"/>
    <n v="857"/>
    <n v="200"/>
    <n v="4"/>
    <n v="0"/>
    <n v="2048.5523385300667"/>
    <n v="214.61024498886417"/>
    <n v="97.32"/>
    <n v="88.75"/>
    <n v="97.32"/>
    <n v="1.57"/>
    <s v=""/>
    <n v="97.71"/>
    <n v="73.73"/>
    <n v="23.9"/>
    <n v="83.4"/>
    <n v="53.4"/>
    <s v=""/>
    <s v=""/>
    <n v="0"/>
    <m/>
    <s v=""/>
    <n v="7.6"/>
    <n v="99.6"/>
    <n v="99.6"/>
    <n v="76.7"/>
    <n v="8.5"/>
    <n v="0"/>
    <n v="0"/>
    <n v="7"/>
    <n v="0"/>
    <n v="16"/>
    <n v="13"/>
    <n v="853.572"/>
    <n v="853.572"/>
  </r>
  <r>
    <x v="15"/>
    <x v="6"/>
    <n v="35520072"/>
    <s v="Silveiras"/>
    <n v="0.666985978850132"/>
    <n v="5955"/>
    <n v="3058"/>
    <n v="2897"/>
    <n v="14.36"/>
    <n v="51.35"/>
    <n v="1.5816E-2"/>
    <n v="1.25521E-2"/>
    <n v="3.2639000000000001E-3"/>
    <n v="0"/>
    <n v="1.4999999999999999E-2"/>
    <n v="0"/>
    <n v="0"/>
    <n v="5.5210000000000003E-4"/>
    <n v="8.6952304687500006E-3"/>
    <n v="8"/>
    <n v="60"/>
    <n v="40"/>
    <n v="2.13"/>
    <n v="164"/>
    <n v="21"/>
    <n v="1"/>
    <n v="0"/>
    <n v="32780.493702770778"/>
    <n v="3283.3450881612098"/>
    <n v="56.07"/>
    <n v="73.52"/>
    <n v="47.48"/>
    <n v="7.15"/>
    <s v=""/>
    <n v="100"/>
    <n v="0.59"/>
    <n v="0.3"/>
    <n v="0.6"/>
    <n v="0.5"/>
    <s v=""/>
    <s v=""/>
    <n v="0"/>
    <m/>
    <s v=""/>
    <n v="9.6"/>
    <n v="96"/>
    <n v="96"/>
    <n v="87.2"/>
    <n v="9.6"/>
    <n v="0"/>
    <n v="0"/>
    <n v="46"/>
    <n v="172.50836598188931"/>
    <n v="3"/>
    <n v="2"/>
    <n v="157.44"/>
    <n v="157.44"/>
  </r>
  <r>
    <x v="6"/>
    <x v="6"/>
    <n v="35521065"/>
    <s v="Socorro"/>
    <m/>
    <m/>
    <m/>
    <m/>
    <m/>
    <m/>
    <n v="1.9021000000000001E-3"/>
    <n v="1.8332000000000001E-3"/>
    <n v="6.8900000000000008E-5"/>
    <n v="0"/>
    <n v="0"/>
    <n v="1E-3"/>
    <n v="0"/>
    <n v="3.4659999999999997E-4"/>
    <n v="0"/>
    <n v="3"/>
    <n v="77.78"/>
    <n v="22.22"/>
    <m/>
    <s v=""/>
    <m/>
    <m/>
    <m/>
    <s v=""/>
    <s v=""/>
    <m/>
    <m/>
    <m/>
    <m/>
    <s v=""/>
    <m/>
    <m/>
    <m/>
    <m/>
    <m/>
    <s v=""/>
    <s v=""/>
    <m/>
    <m/>
    <s v=""/>
    <m/>
    <m/>
    <m/>
    <m/>
    <m/>
    <m/>
    <m/>
    <n v="1"/>
    <m/>
    <n v="7"/>
    <n v="2"/>
    <m/>
    <m/>
  </r>
  <r>
    <x v="3"/>
    <x v="6"/>
    <n v="35521069"/>
    <s v="Socorro"/>
    <n v="0.91584904178125803"/>
    <n v="37608"/>
    <n v="26123"/>
    <n v="11485"/>
    <n v="83.933000000000007"/>
    <n v="69.459999999999994"/>
    <n v="0.12663189999999996"/>
    <n v="0.11294209999999995"/>
    <n v="1.3689800000000012E-2"/>
    <n v="0.08"/>
    <n v="2.5999999999999999E-2"/>
    <n v="1.9E-2"/>
    <n v="7.0000000000000007E-2"/>
    <n v="1.01651E-2"/>
    <n v="7.1537336916666666E-2"/>
    <n v="76"/>
    <n v="65.849999999999994"/>
    <n v="34.15"/>
    <n v="21.34"/>
    <n v="1440"/>
    <n v="1440"/>
    <n v="0"/>
    <n v="0"/>
    <n v="4871.9463943841738"/>
    <n v="595.3669432035739"/>
    <n v="62.49"/>
    <n v="81.58"/>
    <n v="56.15"/>
    <n v="25.98"/>
    <s v=""/>
    <n v="91.9"/>
    <n v="6.06"/>
    <n v="2.2000000000000002"/>
    <n v="8.1"/>
    <n v="1.9"/>
    <s v=""/>
    <s v=""/>
    <n v="0"/>
    <m/>
    <s v=""/>
    <n v="8.3000000000000007"/>
    <n v="77"/>
    <n v="0"/>
    <n v="0"/>
    <n v="1.2"/>
    <n v="0"/>
    <n v="0"/>
    <n v="49"/>
    <n v="36.344657378408165"/>
    <n v="81"/>
    <n v="42"/>
    <n v="1108.8"/>
    <n v="0"/>
  </r>
  <r>
    <x v="8"/>
    <x v="6"/>
    <n v="355220510"/>
    <s v="Sorocaba"/>
    <n v="1.49442207875254"/>
    <n v="615955"/>
    <n v="609687"/>
    <n v="6268"/>
    <n v="1371.471"/>
    <n v="98.98"/>
    <n v="0.91600979999999865"/>
    <n v="0.58548920000000026"/>
    <n v="0.33052059999999839"/>
    <n v="0"/>
    <n v="0.45"/>
    <n v="0.32600000000000001"/>
    <n v="0.06"/>
    <n v="8.2880199999999959E-2"/>
    <n v="2.4662438969907408"/>
    <n v="109"/>
    <n v="11.43"/>
    <n v="88.57"/>
    <n v="693.77"/>
    <n v="34058"/>
    <n v="5309"/>
    <n v="46"/>
    <n v="1"/>
    <n v="206.84212320705245"/>
    <n v="30.719127208968189"/>
    <n v="98"/>
    <n v="100"/>
    <n v="96.11"/>
    <n v="36.64"/>
    <s v=""/>
    <n v="98.84"/>
    <n v="63.61"/>
    <n v="22.7"/>
    <n v="69.7"/>
    <n v="55.1"/>
    <s v=""/>
    <s v=""/>
    <n v="0.16234952228653099"/>
    <m/>
    <s v=""/>
    <n v="9.5"/>
    <n v="96"/>
    <n v="94.08"/>
    <n v="84.4"/>
    <n v="9.9"/>
    <n v="3"/>
    <n v="1"/>
    <n v="194"/>
    <n v="18.246370545471216"/>
    <n v="36"/>
    <n v="279"/>
    <n v="32695.68"/>
    <n v="32041.7664"/>
  </r>
  <r>
    <x v="16"/>
    <x v="6"/>
    <n v="355230418"/>
    <s v="Sud Mennucci"/>
    <m/>
    <m/>
    <m/>
    <m/>
    <m/>
    <m/>
    <n v="6.9829999999999996E-3"/>
    <n v="6.9443999999999999E-3"/>
    <n v="3.8600000000000003E-5"/>
    <n v="0.06"/>
    <n v="0"/>
    <n v="0"/>
    <n v="0.01"/>
    <n v="3.8600000000000003E-5"/>
    <n v="0"/>
    <n v="4"/>
    <n v="80"/>
    <n v="20"/>
    <m/>
    <s v=""/>
    <m/>
    <m/>
    <m/>
    <s v=""/>
    <s v=""/>
    <m/>
    <m/>
    <m/>
    <m/>
    <s v=""/>
    <m/>
    <m/>
    <m/>
    <m/>
    <m/>
    <s v=""/>
    <s v=""/>
    <m/>
    <m/>
    <s v=""/>
    <m/>
    <m/>
    <m/>
    <m/>
    <m/>
    <m/>
    <m/>
    <n v="1"/>
    <m/>
    <n v="4"/>
    <n v="1"/>
    <m/>
    <m/>
  </r>
  <r>
    <x v="12"/>
    <x v="6"/>
    <n v="355230419"/>
    <s v="Sud Mennucci"/>
    <n v="0.239940073543155"/>
    <n v="7559"/>
    <n v="6502"/>
    <n v="1057"/>
    <n v="12.797000000000001"/>
    <n v="86.02"/>
    <n v="0.44597999999999999"/>
    <n v="0.44397039999999999"/>
    <n v="2.0095999999999998E-3"/>
    <n v="0"/>
    <n v="0"/>
    <n v="0.20899999999999999"/>
    <n v="0.24"/>
    <n v="1.6103000000000001E-3"/>
    <n v="1.8114041145833332E-2"/>
    <n v="0"/>
    <n v="27.59"/>
    <n v="72.41"/>
    <n v="4.63"/>
    <n v="357"/>
    <n v="52"/>
    <n v="1"/>
    <n v="0"/>
    <n v="18064.675221590158"/>
    <n v="1418.4733430347933"/>
    <n v="92.02"/>
    <n v="85.93"/>
    <n v="91.26"/>
    <n v="15.26"/>
    <s v=""/>
    <n v="100"/>
    <n v="33.31"/>
    <n v="10.5"/>
    <n v="44.2"/>
    <n v="0.6"/>
    <s v=""/>
    <s v=""/>
    <n v="0"/>
    <m/>
    <s v=""/>
    <n v="8.6999999999999993"/>
    <n v="98"/>
    <n v="98"/>
    <n v="85.4"/>
    <n v="9.6999999999999993"/>
    <n v="0"/>
    <n v="0"/>
    <n v="0"/>
    <n v="0"/>
    <n v="8"/>
    <n v="21"/>
    <n v="349.86"/>
    <n v="349.86"/>
  </r>
  <r>
    <x v="6"/>
    <x v="6"/>
    <n v="35524035"/>
    <s v="Sumaré"/>
    <n v="1.92654289994445"/>
    <n v="258801"/>
    <n v="255754"/>
    <n v="3047"/>
    <n v="1691.1780000000001"/>
    <n v="98.82"/>
    <n v="0.19198469999999995"/>
    <n v="0.10080059999999999"/>
    <n v="9.1184099999999976E-2"/>
    <n v="0"/>
    <n v="0"/>
    <n v="0.11799999999999999"/>
    <n v="0.04"/>
    <n v="2.9255499999999997E-2"/>
    <n v="0.86275057577430547"/>
    <n v="20"/>
    <n v="13.3"/>
    <n v="86.7"/>
    <n v="233.3"/>
    <n v="13998"/>
    <n v="12224"/>
    <n v="20"/>
    <n v="3"/>
    <n v="221.77472266335911"/>
    <n v="29.245018373190206"/>
    <n v="95.69"/>
    <n v="100"/>
    <n v="91.01"/>
    <n v="60.14"/>
    <s v=""/>
    <n v="95.86"/>
    <n v="27.82"/>
    <n v="10.5"/>
    <n v="22.4"/>
    <n v="38"/>
    <s v=""/>
    <s v=""/>
    <n v="0.38639727048968098"/>
    <m/>
    <s v=""/>
    <n v="9.8000000000000007"/>
    <n v="91"/>
    <n v="14.8148"/>
    <n v="12.7"/>
    <n v="2.9"/>
    <n v="0"/>
    <n v="3"/>
    <n v="48"/>
    <n v="0"/>
    <n v="25"/>
    <n v="163"/>
    <n v="12738.18"/>
    <n v="2073.7757040000001"/>
  </r>
  <r>
    <x v="16"/>
    <x v="6"/>
    <n v="355255118"/>
    <s v="Suzanápolis"/>
    <n v="1.8365660453347299"/>
    <n v="3624"/>
    <n v="2419"/>
    <n v="1205"/>
    <n v="11.052"/>
    <n v="66.75"/>
    <n v="0.11090289999999998"/>
    <n v="1.861E-4"/>
    <n v="0.11071679999999999"/>
    <n v="0.09"/>
    <n v="0"/>
    <n v="0.111"/>
    <n v="0"/>
    <n v="0"/>
    <n v="7.989048913043478E-3"/>
    <n v="1"/>
    <n v="18.18"/>
    <n v="81.819999999999993"/>
    <n v="1.73"/>
    <n v="133"/>
    <n v="17"/>
    <n v="0"/>
    <n v="0"/>
    <n v="21493.907284768211"/>
    <n v="1740.397350993378"/>
    <m/>
    <n v="65.83"/>
    <m/>
    <m/>
    <s v=""/>
    <m/>
    <n v="14.22"/>
    <n v="4.5"/>
    <n v="0"/>
    <n v="55.4"/>
    <s v=""/>
    <s v=""/>
    <n v="0"/>
    <m/>
    <s v=""/>
    <n v="7.9"/>
    <n v="95"/>
    <n v="95"/>
    <n v="87.2"/>
    <n v="9.9"/>
    <n v="0"/>
    <n v="0"/>
    <n v="1"/>
    <n v="0"/>
    <n v="2"/>
    <n v="9"/>
    <n v="126.35"/>
    <n v="126.35"/>
  </r>
  <r>
    <x v="18"/>
    <x v="6"/>
    <n v="35525026"/>
    <s v="Suzano"/>
    <n v="1.2168889319887199"/>
    <n v="273854"/>
    <n v="264214"/>
    <n v="9640"/>
    <n v="1330.2280000000001"/>
    <n v="96.48"/>
    <n v="17.05024509999998"/>
    <n v="16.988943299999981"/>
    <n v="6.1301799999999997E-2"/>
    <n v="0"/>
    <n v="15.002000000000001"/>
    <n v="1.996"/>
    <n v="0.04"/>
    <n v="1.17895E-2"/>
    <n v="0.94708697460416658"/>
    <n v="26"/>
    <n v="43.33"/>
    <n v="56.67"/>
    <n v="245.25"/>
    <n v="14715"/>
    <n v="7274"/>
    <n v="29"/>
    <n v="0"/>
    <n v="329.34687826360033"/>
    <n v="46.062500456447594"/>
    <n v="99.27"/>
    <n v="100"/>
    <n v="85.48"/>
    <n v="33.340000000000003"/>
    <s v=""/>
    <n v="100"/>
    <n v="1608.51"/>
    <n v="596.20000000000005"/>
    <n v="2574.1"/>
    <n v="15.3"/>
    <s v=""/>
    <s v=""/>
    <n v="0"/>
    <m/>
    <s v=""/>
    <n v="9.5"/>
    <n v="84"/>
    <n v="58.8"/>
    <n v="50.6"/>
    <n v="5.8"/>
    <n v="2"/>
    <n v="0"/>
    <n v="145"/>
    <n v="1584.0150273706447"/>
    <n v="52"/>
    <n v="68"/>
    <n v="12360.6"/>
    <n v="8652.42"/>
  </r>
  <r>
    <x v="10"/>
    <x v="6"/>
    <n v="355260115"/>
    <s v="Tabapuã"/>
    <n v="0.70279323333242205"/>
    <n v="11606"/>
    <n v="10826"/>
    <n v="780"/>
    <n v="33.582000000000001"/>
    <n v="93.28"/>
    <n v="0.38110189999999983"/>
    <n v="0.29746149999999982"/>
    <n v="8.3640400000000018E-2"/>
    <n v="0"/>
    <n v="4.8000000000000001E-2"/>
    <n v="0"/>
    <n v="0.32"/>
    <n v="1.08538E-2"/>
    <n v="3.2823662034722222E-2"/>
    <n v="9"/>
    <n v="39.130000000000003"/>
    <n v="60.87"/>
    <n v="7.79"/>
    <n v="601"/>
    <n v="198"/>
    <n v="1"/>
    <n v="1"/>
    <n v="7282.1368257797694"/>
    <n v="787.9924177149752"/>
    <n v="92.91"/>
    <n v="100"/>
    <n v="92.58"/>
    <n v="8.08"/>
    <s v=""/>
    <n v="100"/>
    <n v="44.31"/>
    <n v="14.2"/>
    <n v="52.2"/>
    <n v="28.8"/>
    <s v=""/>
    <s v=""/>
    <n v="0"/>
    <m/>
    <s v=""/>
    <n v="9.6"/>
    <n v="100"/>
    <n v="100"/>
    <n v="67.099999999999994"/>
    <n v="7.4"/>
    <n v="0"/>
    <n v="1"/>
    <n v="12"/>
    <n v="146.23596827564097"/>
    <n v="18"/>
    <n v="28"/>
    <n v="601"/>
    <n v="601"/>
  </r>
  <r>
    <x v="7"/>
    <x v="6"/>
    <n v="355270013"/>
    <s v="Tabatinga"/>
    <n v="1.0062099421314099"/>
    <n v="15178"/>
    <n v="13325"/>
    <n v="1853"/>
    <n v="41.417999999999999"/>
    <n v="87.79"/>
    <n v="3.1030500000000003E-2"/>
    <n v="8.2600000000000002E-5"/>
    <n v="3.0947900000000004E-2"/>
    <n v="0"/>
    <n v="0.02"/>
    <n v="0"/>
    <n v="0.01"/>
    <n v="7.1179999999999985E-4"/>
    <n v="3.9571628368055563E-2"/>
    <n v="3"/>
    <n v="15.79"/>
    <n v="84.21"/>
    <n v="9.44"/>
    <n v="728"/>
    <n v="655"/>
    <n v="1"/>
    <n v="1"/>
    <n v="6274.7871919884046"/>
    <n v="623.32323099222572"/>
    <n v="85.65"/>
    <n v="100"/>
    <n v="83.33"/>
    <n v="3.75"/>
    <s v=""/>
    <n v="100"/>
    <n v="10.01"/>
    <n v="4.9000000000000004"/>
    <n v="3.1"/>
    <n v="37.299999999999997"/>
    <s v=""/>
    <s v=""/>
    <n v="0"/>
    <m/>
    <s v=""/>
    <n v="9.1"/>
    <n v="100"/>
    <n v="100"/>
    <n v="10"/>
    <n v="4.2"/>
    <n v="1"/>
    <n v="1"/>
    <n v="5"/>
    <n v="50.541261062041919"/>
    <n v="3"/>
    <n v="16"/>
    <n v="728"/>
    <n v="728"/>
  </r>
  <r>
    <x v="2"/>
    <x v="6"/>
    <n v="355270016"/>
    <s v="Tabatinga"/>
    <m/>
    <m/>
    <m/>
    <m/>
    <m/>
    <m/>
    <n v="0.1181865"/>
    <n v="3.7144900000000002E-2"/>
    <n v="8.1041599999999991E-2"/>
    <n v="0"/>
    <n v="0"/>
    <n v="0"/>
    <n v="0.12"/>
    <n v="0"/>
    <n v="0"/>
    <n v="5"/>
    <n v="80"/>
    <n v="20"/>
    <m/>
    <s v=""/>
    <m/>
    <m/>
    <m/>
    <s v=""/>
    <s v=""/>
    <m/>
    <m/>
    <m/>
    <m/>
    <s v=""/>
    <m/>
    <m/>
    <m/>
    <m/>
    <m/>
    <s v=""/>
    <s v=""/>
    <m/>
    <m/>
    <s v=""/>
    <m/>
    <m/>
    <m/>
    <m/>
    <m/>
    <m/>
    <m/>
    <n v="1"/>
    <m/>
    <n v="8"/>
    <n v="2"/>
    <m/>
    <m/>
  </r>
  <r>
    <x v="18"/>
    <x v="6"/>
    <n v="35528096"/>
    <s v="Taboão da Serra"/>
    <n v="1.8489154750619601"/>
    <n v="260345"/>
    <n v="260345"/>
    <n v="0"/>
    <n v="12712.157999999999"/>
    <n v="100"/>
    <n v="9.954120000000001E-2"/>
    <n v="2.6939999999999999E-4"/>
    <n v="9.9271800000000007E-2"/>
    <n v="0"/>
    <n v="0"/>
    <n v="2.9000000000000001E-2"/>
    <n v="0"/>
    <n v="7.0953600000000033E-2"/>
    <n v="0.90698894675925923"/>
    <n v="1"/>
    <n v="1.89"/>
    <n v="98.11"/>
    <n v="241.49"/>
    <n v="14489"/>
    <n v="10152"/>
    <n v="8"/>
    <n v="1"/>
    <n v="38.762104131056866"/>
    <n v="6.0565787704776337"/>
    <n v="100"/>
    <n v="100"/>
    <n v="90"/>
    <n v="33.729999999999997"/>
    <s v=""/>
    <n v="100"/>
    <n v="82.95"/>
    <n v="31.1"/>
    <n v="0.4"/>
    <n v="198.5"/>
    <s v=""/>
    <s v=""/>
    <n v="0"/>
    <m/>
    <s v=""/>
    <n v="8.4"/>
    <n v="87"/>
    <n v="32.19"/>
    <n v="29.9"/>
    <n v="4.3"/>
    <n v="0"/>
    <n v="1"/>
    <n v="75"/>
    <n v="0"/>
    <n v="1"/>
    <n v="52"/>
    <n v="12605.43"/>
    <n v="4664.0091000000002"/>
  </r>
  <r>
    <x v="13"/>
    <x v="6"/>
    <n v="355290822"/>
    <s v="Taciba"/>
    <n v="0.73469816613691596"/>
    <n v="5851"/>
    <n v="5042"/>
    <n v="809"/>
    <n v="9.6180000000000003"/>
    <n v="86.17"/>
    <n v="3.3461200000000003E-2"/>
    <n v="2.0969700000000001E-2"/>
    <n v="1.2491500000000001E-2"/>
    <n v="0"/>
    <n v="1.2E-2"/>
    <n v="0"/>
    <n v="0.02"/>
    <n v="3.3200000000000001E-5"/>
    <n v="1.2826489062500003E-2"/>
    <n v="1"/>
    <n v="42.86"/>
    <n v="57.14"/>
    <n v="3.61"/>
    <n v="278"/>
    <n v="57"/>
    <n v="1"/>
    <n v="0"/>
    <n v="24416.010938301144"/>
    <n v="3449.5026491198091"/>
    <n v="84.18"/>
    <n v="100"/>
    <n v="84"/>
    <n v="19.64"/>
    <s v=""/>
    <n v="99.13"/>
    <n v="1.45"/>
    <n v="0.7"/>
    <n v="1.3"/>
    <n v="2"/>
    <s v=""/>
    <s v=""/>
    <n v="0"/>
    <m/>
    <s v=""/>
    <n v="8.5"/>
    <n v="98"/>
    <n v="98"/>
    <n v="79.5"/>
    <n v="8.6"/>
    <n v="0"/>
    <n v="0"/>
    <n v="0"/>
    <n v="93.556388981639898"/>
    <n v="6"/>
    <n v="8"/>
    <n v="272.44"/>
    <n v="272.44"/>
  </r>
  <r>
    <x v="14"/>
    <x v="6"/>
    <n v="355300514"/>
    <s v="Taguaí"/>
    <n v="3.0911776120776899"/>
    <n v="11857"/>
    <n v="8494"/>
    <n v="3363"/>
    <n v="81.323999999999998"/>
    <n v="71.64"/>
    <n v="3.5848199999999997E-2"/>
    <n v="2.8414699999999998E-2"/>
    <n v="7.4335E-3"/>
    <n v="0.03"/>
    <n v="2.8000000000000001E-2"/>
    <n v="1E-3"/>
    <n v="0.01"/>
    <n v="5.7899999999999998E-5"/>
    <n v="2.5662376822916666E-2"/>
    <n v="2"/>
    <n v="50"/>
    <n v="50"/>
    <n v="6.18"/>
    <n v="476"/>
    <n v="29"/>
    <n v="1"/>
    <n v="0"/>
    <n v="4388.4962469427346"/>
    <n v="531.93893902336163"/>
    <n v="83.11"/>
    <n v="100"/>
    <n v="81.56"/>
    <n v="18.079999999999998"/>
    <s v=""/>
    <n v="100"/>
    <n v="4.84"/>
    <n v="2.2000000000000002"/>
    <n v="5.3"/>
    <n v="3.7"/>
    <s v=""/>
    <s v=""/>
    <n v="0"/>
    <m/>
    <s v=""/>
    <n v="9"/>
    <n v="100"/>
    <n v="100"/>
    <n v="93.9"/>
    <n v="9.8000000000000007"/>
    <n v="0"/>
    <n v="0"/>
    <n v="1"/>
    <n v="109.10914524096545"/>
    <n v="7"/>
    <n v="7"/>
    <n v="476"/>
    <n v="476"/>
  </r>
  <r>
    <x v="10"/>
    <x v="6"/>
    <n v="355310415"/>
    <s v="Taiaçu"/>
    <n v="0.35803404035985598"/>
    <n v="5953"/>
    <n v="5465"/>
    <n v="488"/>
    <n v="55.671999999999997"/>
    <n v="91.8"/>
    <n v="9.4581399999999968E-2"/>
    <n v="2.8903399999999996E-2"/>
    <n v="6.5677999999999973E-2"/>
    <n v="0"/>
    <n v="2.5999999999999999E-2"/>
    <n v="1E-3"/>
    <n v="7.0000000000000007E-2"/>
    <n v="6.8289999999999996E-4"/>
    <n v="1.5502604166666666E-2"/>
    <n v="3"/>
    <n v="32.5"/>
    <n v="67.5"/>
    <n v="3.92"/>
    <n v="302"/>
    <n v="136"/>
    <n v="1"/>
    <n v="0"/>
    <n v="4290.9726188476398"/>
    <n v="476.77473542751557"/>
    <n v="100"/>
    <n v="90.58"/>
    <n v="100"/>
    <n v="18.079999999999998"/>
    <s v=""/>
    <n v="100"/>
    <n v="36.380000000000003"/>
    <n v="11.7"/>
    <n v="17"/>
    <n v="73"/>
    <s v=""/>
    <s v=""/>
    <n v="0"/>
    <m/>
    <s v=""/>
    <n v="7.8"/>
    <n v="100"/>
    <n v="100"/>
    <n v="55"/>
    <n v="6.8"/>
    <n v="1"/>
    <n v="0"/>
    <n v="1"/>
    <n v="167.713757769192"/>
    <n v="13"/>
    <n v="27"/>
    <n v="302"/>
    <n v="302"/>
  </r>
  <r>
    <x v="3"/>
    <x v="6"/>
    <n v="35532039"/>
    <s v="Taiúva"/>
    <m/>
    <m/>
    <m/>
    <m/>
    <m/>
    <m/>
    <n v="0"/>
    <n v="0"/>
    <n v="0"/>
    <n v="0"/>
    <n v="0"/>
    <n v="0"/>
    <n v="0"/>
    <n v="0"/>
    <n v="0"/>
    <n v="2"/>
    <n v="0"/>
    <n v="0"/>
    <m/>
    <s v=""/>
    <m/>
    <m/>
    <m/>
    <s v=""/>
    <s v=""/>
    <m/>
    <m/>
    <m/>
    <m/>
    <s v=""/>
    <m/>
    <m/>
    <m/>
    <m/>
    <m/>
    <s v=""/>
    <s v=""/>
    <m/>
    <m/>
    <s v=""/>
    <m/>
    <m/>
    <m/>
    <m/>
    <m/>
    <m/>
    <m/>
    <n v="1"/>
    <m/>
    <n v="0"/>
    <n v="0"/>
    <m/>
    <m/>
  </r>
  <r>
    <x v="10"/>
    <x v="6"/>
    <n v="355320315"/>
    <s v="Taiúva"/>
    <n v="1.4404390598286501"/>
    <n v="6371"/>
    <n v="5891"/>
    <n v="480"/>
    <n v="48.207000000000001"/>
    <n v="92.47"/>
    <n v="5.5270199999999998E-2"/>
    <n v="2.7983800000000003E-2"/>
    <n v="2.7286399999999995E-2"/>
    <n v="0"/>
    <n v="8.9999999999999993E-3"/>
    <n v="1E-3"/>
    <n v="0.05"/>
    <n v="1.042E-4"/>
    <n v="1.6591145833333334E-2"/>
    <n v="0"/>
    <n v="41.67"/>
    <n v="58.33"/>
    <n v="3.58"/>
    <n v="276"/>
    <n v="51"/>
    <n v="4"/>
    <n v="0"/>
    <n v="7622.8912258672108"/>
    <n v="890.98728614032359"/>
    <n v="100"/>
    <n v="91.19"/>
    <n v="100"/>
    <n v="0"/>
    <s v=""/>
    <n v="100"/>
    <n v="10.050000000000001"/>
    <n v="3.6"/>
    <n v="7.6"/>
    <n v="15.2"/>
    <s v=""/>
    <s v=""/>
    <n v="0"/>
    <m/>
    <s v=""/>
    <n v="7.6"/>
    <n v="100"/>
    <n v="100"/>
    <n v="81.5"/>
    <n v="9.6999999999999993"/>
    <n v="0"/>
    <n v="0"/>
    <n v="0"/>
    <n v="54.245801287082088"/>
    <n v="5"/>
    <n v="7"/>
    <n v="276"/>
    <n v="276"/>
  </r>
  <r>
    <x v="4"/>
    <x v="6"/>
    <n v="35533024"/>
    <s v="Tambaú"/>
    <n v="4.5811757721869698E-2"/>
    <n v="22540"/>
    <n v="20274"/>
    <n v="2266"/>
    <n v="40.137"/>
    <n v="89.95"/>
    <n v="0.54698109999999989"/>
    <n v="0.53442289999999992"/>
    <n v="1.25582E-2"/>
    <n v="0.28999999999999998"/>
    <n v="8.3000000000000004E-2"/>
    <n v="2.9000000000000001E-2"/>
    <n v="0.43"/>
    <n v="8.9367999999999982E-3"/>
    <n v="6.8611342592592592E-2"/>
    <n v="33"/>
    <n v="63.53"/>
    <n v="36.47"/>
    <n v="14.42"/>
    <n v="1113"/>
    <n v="319"/>
    <n v="3"/>
    <n v="0"/>
    <n v="12088.333629103816"/>
    <n v="1189.2457852706298"/>
    <n v="100"/>
    <n v="100"/>
    <n v="100"/>
    <n v="6"/>
    <s v=""/>
    <n v="100"/>
    <n v="20.190000000000001"/>
    <n v="6.3"/>
    <n v="28.7"/>
    <n v="1.5"/>
    <s v=""/>
    <s v=""/>
    <n v="0"/>
    <m/>
    <s v=""/>
    <n v="8.3000000000000007"/>
    <n v="95"/>
    <n v="90.25"/>
    <n v="71.3"/>
    <n v="7.7"/>
    <n v="0"/>
    <n v="0"/>
    <n v="17"/>
    <n v="120.97125178390087"/>
    <n v="54"/>
    <n v="31"/>
    <n v="1057.3499999999999"/>
    <n v="1004.4825"/>
  </r>
  <r>
    <x v="3"/>
    <x v="6"/>
    <n v="35533029"/>
    <s v="Tambaú"/>
    <m/>
    <m/>
    <m/>
    <m/>
    <m/>
    <m/>
    <n v="8.1700000000000007E-5"/>
    <n v="1.2300000000000001E-5"/>
    <n v="6.9400000000000006E-5"/>
    <n v="0"/>
    <n v="0"/>
    <n v="0"/>
    <n v="0"/>
    <n v="6.9400000000000006E-5"/>
    <n v="0"/>
    <n v="0"/>
    <n v="50"/>
    <n v="50"/>
    <m/>
    <s v=""/>
    <m/>
    <m/>
    <m/>
    <s v=""/>
    <s v=""/>
    <m/>
    <m/>
    <m/>
    <m/>
    <s v=""/>
    <m/>
    <m/>
    <m/>
    <m/>
    <m/>
    <s v=""/>
    <s v=""/>
    <m/>
    <m/>
    <s v=""/>
    <m/>
    <m/>
    <m/>
    <m/>
    <m/>
    <m/>
    <m/>
    <n v="0"/>
    <m/>
    <n v="1"/>
    <n v="1"/>
    <m/>
    <m/>
  </r>
  <r>
    <x v="10"/>
    <x v="6"/>
    <n v="355340115"/>
    <s v="Tanabi"/>
    <n v="0.55236378575744804"/>
    <n v="24536"/>
    <n v="22559"/>
    <n v="1977"/>
    <n v="32.923999999999999"/>
    <n v="91.94"/>
    <n v="0.2285684"/>
    <n v="0.12585350000000001"/>
    <n v="0.1027149"/>
    <n v="0"/>
    <n v="0"/>
    <n v="2.9000000000000001E-2"/>
    <n v="0.14000000000000001"/>
    <n v="5.5033299999999993E-2"/>
    <n v="7.4582567648148149E-2"/>
    <n v="10"/>
    <n v="33.82"/>
    <n v="66.180000000000007"/>
    <n v="16.02"/>
    <n v="1236"/>
    <n v="121"/>
    <n v="2"/>
    <n v="0"/>
    <n v="7364.7407890446693"/>
    <n v="745.47114444082183"/>
    <n v="99.86"/>
    <n v="90.36"/>
    <n v="93.66"/>
    <n v="22.6"/>
    <s v=""/>
    <n v="99.6"/>
    <n v="12.73"/>
    <n v="4"/>
    <n v="10.4"/>
    <n v="17.7"/>
    <s v=""/>
    <s v=""/>
    <n v="0"/>
    <m/>
    <s v=""/>
    <n v="9"/>
    <n v="95"/>
    <n v="95"/>
    <n v="90.2"/>
    <n v="9.9"/>
    <n v="2"/>
    <n v="0"/>
    <n v="21"/>
    <n v="0"/>
    <n v="23"/>
    <n v="45"/>
    <n v="1174.2"/>
    <n v="1174.2"/>
  </r>
  <r>
    <x v="16"/>
    <x v="6"/>
    <n v="355340118"/>
    <s v="Tanabi"/>
    <m/>
    <m/>
    <m/>
    <m/>
    <m/>
    <m/>
    <n v="3.0382E-3"/>
    <n v="3.0382E-3"/>
    <n v="0"/>
    <n v="0"/>
    <n v="0"/>
    <n v="0"/>
    <n v="0"/>
    <n v="0"/>
    <n v="0"/>
    <n v="1"/>
    <n v="100"/>
    <n v="0"/>
    <m/>
    <s v=""/>
    <m/>
    <m/>
    <m/>
    <s v=""/>
    <s v=""/>
    <m/>
    <m/>
    <m/>
    <m/>
    <s v=""/>
    <m/>
    <m/>
    <m/>
    <m/>
    <m/>
    <s v=""/>
    <s v=""/>
    <m/>
    <m/>
    <s v=""/>
    <m/>
    <m/>
    <m/>
    <m/>
    <m/>
    <m/>
    <m/>
    <n v="2"/>
    <m/>
    <n v="1"/>
    <n v="0"/>
    <m/>
    <m/>
  </r>
  <r>
    <x v="17"/>
    <x v="6"/>
    <n v="355350011"/>
    <s v="Tapiraí"/>
    <n v="-0.72637682562546302"/>
    <n v="7828"/>
    <n v="5714"/>
    <n v="2114"/>
    <n v="10.364000000000001"/>
    <n v="72.989999999999995"/>
    <n v="1.1730000000000002E-3"/>
    <n v="0"/>
    <n v="1.1730000000000002E-3"/>
    <n v="0"/>
    <n v="1E-3"/>
    <n v="0"/>
    <n v="0"/>
    <n v="1.56E-5"/>
    <n v="1.3401372916666666E-2"/>
    <n v="8"/>
    <n v="0"/>
    <n v="100"/>
    <n v="4.05"/>
    <n v="312"/>
    <n v="175"/>
    <n v="3"/>
    <n v="0"/>
    <n v="86494.368932038837"/>
    <n v="11118.978027593257"/>
    <n v="65.739999999999995"/>
    <n v="89.99"/>
    <n v="61.09"/>
    <n v="28.46"/>
    <s v=""/>
    <n v="91.96"/>
    <n v="0.01"/>
    <n v="0"/>
    <n v="0"/>
    <n v="0"/>
    <s v=""/>
    <s v=""/>
    <n v="0"/>
    <m/>
    <s v=""/>
    <n v="9"/>
    <n v="73"/>
    <n v="73"/>
    <n v="43.9"/>
    <n v="5.9"/>
    <n v="0"/>
    <n v="0"/>
    <n v="8"/>
    <n v="7.4619220449894827"/>
    <n v="0"/>
    <n v="4"/>
    <n v="227.76"/>
    <n v="227.76"/>
  </r>
  <r>
    <x v="14"/>
    <x v="6"/>
    <n v="355350014"/>
    <s v="Tapiraí"/>
    <m/>
    <m/>
    <m/>
    <m/>
    <m/>
    <m/>
    <n v="2.0829999999999999E-4"/>
    <n v="2.0829999999999999E-4"/>
    <n v="0"/>
    <n v="0"/>
    <n v="0"/>
    <n v="0"/>
    <n v="0"/>
    <n v="2.0829999999999999E-4"/>
    <n v="0"/>
    <n v="12"/>
    <n v="100"/>
    <n v="0"/>
    <m/>
    <s v=""/>
    <m/>
    <m/>
    <m/>
    <s v=""/>
    <s v=""/>
    <m/>
    <m/>
    <m/>
    <m/>
    <s v=""/>
    <m/>
    <m/>
    <m/>
    <m/>
    <m/>
    <s v=""/>
    <s v=""/>
    <m/>
    <m/>
    <s v=""/>
    <m/>
    <m/>
    <m/>
    <m/>
    <m/>
    <m/>
    <m/>
    <n v="0"/>
    <m/>
    <n v="1"/>
    <n v="0"/>
    <m/>
    <m/>
  </r>
  <r>
    <x v="4"/>
    <x v="6"/>
    <n v="35536094"/>
    <s v="Tapiratiba"/>
    <n v="-0.19367429512866499"/>
    <n v="12669"/>
    <n v="10866"/>
    <n v="1803"/>
    <n v="57.435000000000002"/>
    <n v="85.77"/>
    <n v="5.5262900000000011E-2"/>
    <n v="5.5044100000000012E-2"/>
    <n v="2.1879999999999998E-4"/>
    <n v="0.2"/>
    <n v="2.3E-2"/>
    <n v="0"/>
    <n v="0.03"/>
    <n v="1.4940000000000001E-3"/>
    <n v="2.9156095880681823E-2"/>
    <n v="7"/>
    <n v="83.33"/>
    <n v="16.670000000000002"/>
    <n v="7.55"/>
    <n v="582"/>
    <n v="113"/>
    <n v="2"/>
    <n v="0"/>
    <n v="8662.5053279659005"/>
    <n v="846.33672744494447"/>
    <m/>
    <n v="82.47"/>
    <m/>
    <m/>
    <s v=""/>
    <m/>
    <n v="5.07"/>
    <n v="1.6"/>
    <n v="7.3"/>
    <n v="0.1"/>
    <s v=""/>
    <s v=""/>
    <n v="0"/>
    <m/>
    <s v=""/>
    <n v="7.6"/>
    <n v="100"/>
    <n v="100"/>
    <n v="80.599999999999994"/>
    <n v="9.5"/>
    <n v="0"/>
    <n v="0"/>
    <n v="7"/>
    <n v="78.88573317266146"/>
    <n v="15"/>
    <n v="3"/>
    <n v="582"/>
    <n v="582"/>
  </r>
  <r>
    <x v="3"/>
    <x v="6"/>
    <n v="35536589"/>
    <s v="Taquaral"/>
    <n v="-1.0982374383727799E-2"/>
    <n v="2730"/>
    <n v="2626"/>
    <n v="104"/>
    <n v="50.36"/>
    <n v="96.19"/>
    <n v="0"/>
    <n v="0"/>
    <n v="0"/>
    <n v="0"/>
    <n v="0"/>
    <n v="0"/>
    <n v="0"/>
    <n v="0"/>
    <n v="6.5510125868055548E-3"/>
    <n v="4"/>
    <n v="0"/>
    <n v="0"/>
    <n v="1.89"/>
    <n v="146"/>
    <n v="29"/>
    <n v="1"/>
    <n v="0"/>
    <n v="7970.6373626373625"/>
    <n v="924.13186813186792"/>
    <m/>
    <n v="95.85"/>
    <m/>
    <m/>
    <s v=""/>
    <m/>
    <n v="5.79"/>
    <n v="2.1"/>
    <n v="0"/>
    <n v="18.100000000000001"/>
    <s v=""/>
    <s v=""/>
    <n v="0"/>
    <m/>
    <s v=""/>
    <n v="7.5"/>
    <n v="100"/>
    <n v="100"/>
    <n v="80.099999999999994"/>
    <n v="9.6999999999999993"/>
    <n v="0"/>
    <n v="0"/>
    <n v="0"/>
    <n v="0"/>
    <n v="0"/>
    <n v="0"/>
    <n v="146"/>
    <n v="146"/>
  </r>
  <r>
    <x v="9"/>
    <x v="6"/>
    <n v="355365812"/>
    <s v="Taquaral"/>
    <m/>
    <m/>
    <m/>
    <m/>
    <m/>
    <m/>
    <n v="1.44796E-2"/>
    <n v="0"/>
    <n v="1.44796E-2"/>
    <n v="0"/>
    <n v="0"/>
    <n v="0"/>
    <n v="0.01"/>
    <n v="0"/>
    <n v="0"/>
    <n v="0"/>
    <n v="0"/>
    <n v="100"/>
    <m/>
    <s v=""/>
    <m/>
    <m/>
    <m/>
    <s v=""/>
    <s v=""/>
    <m/>
    <m/>
    <m/>
    <m/>
    <s v=""/>
    <m/>
    <m/>
    <m/>
    <m/>
    <m/>
    <s v=""/>
    <s v=""/>
    <m/>
    <m/>
    <s v=""/>
    <m/>
    <m/>
    <m/>
    <m/>
    <m/>
    <m/>
    <m/>
    <n v="0"/>
    <m/>
    <n v="0"/>
    <n v="4"/>
    <m/>
    <m/>
  </r>
  <r>
    <x v="3"/>
    <x v="6"/>
    <n v="35537089"/>
    <s v="Taquaritinga"/>
    <m/>
    <m/>
    <m/>
    <m/>
    <m/>
    <m/>
    <n v="0"/>
    <n v="0"/>
    <n v="0"/>
    <n v="0"/>
    <n v="0"/>
    <n v="0"/>
    <n v="0"/>
    <n v="0"/>
    <n v="0"/>
    <n v="4"/>
    <n v="0"/>
    <n v="0"/>
    <m/>
    <s v=""/>
    <m/>
    <m/>
    <m/>
    <s v=""/>
    <s v=""/>
    <m/>
    <m/>
    <m/>
    <m/>
    <s v=""/>
    <m/>
    <m/>
    <m/>
    <m/>
    <m/>
    <s v=""/>
    <s v=""/>
    <m/>
    <m/>
    <s v=""/>
    <m/>
    <m/>
    <m/>
    <m/>
    <m/>
    <m/>
    <m/>
    <n v="7"/>
    <m/>
    <n v="0"/>
    <n v="0"/>
    <m/>
    <m/>
  </r>
  <r>
    <x v="2"/>
    <x v="6"/>
    <n v="355370816"/>
    <s v="Taquaritinga"/>
    <n v="0.21997320698223799"/>
    <n v="54156"/>
    <n v="51717"/>
    <n v="2439"/>
    <n v="91.138000000000005"/>
    <n v="95.5"/>
    <n v="0.29435600000000006"/>
    <n v="0.15329590000000001"/>
    <n v="0.14106010000000008"/>
    <n v="0"/>
    <n v="5.0999999999999997E-2"/>
    <n v="1.7999999999999999E-2"/>
    <n v="0.2"/>
    <n v="2.4775499999999999E-2"/>
    <n v="0.1586515063333333"/>
    <n v="12"/>
    <n v="39.130000000000003"/>
    <n v="60.87"/>
    <n v="42.76"/>
    <n v="2886"/>
    <n v="2709"/>
    <n v="7"/>
    <n v="0"/>
    <n v="3057.1681808109906"/>
    <n v="302.80522933746954"/>
    <n v="96.24"/>
    <n v="96.6"/>
    <n v="96.24"/>
    <n v="45.97"/>
    <s v=""/>
    <n v="100"/>
    <n v="14.29"/>
    <n v="5.6"/>
    <n v="10"/>
    <n v="27.1"/>
    <s v=""/>
    <s v=""/>
    <n v="0"/>
    <m/>
    <s v=""/>
    <n v="7.6"/>
    <n v="100"/>
    <n v="7"/>
    <n v="6.1"/>
    <n v="2.2000000000000002"/>
    <n v="1"/>
    <n v="0"/>
    <n v="1"/>
    <n v="32.145928632311197"/>
    <n v="45"/>
    <n v="70"/>
    <n v="2886"/>
    <n v="202.02"/>
  </r>
  <r>
    <x v="14"/>
    <x v="6"/>
    <n v="355380714"/>
    <s v="Taquarituba"/>
    <n v="0.22720073014721501"/>
    <n v="22684"/>
    <n v="20252"/>
    <n v="2432"/>
    <n v="50.737000000000002"/>
    <n v="89.28"/>
    <n v="0.453567"/>
    <n v="0.43764910000000001"/>
    <n v="1.5917900000000002E-2"/>
    <n v="0.13"/>
    <n v="6.0000000000000001E-3"/>
    <n v="8.2000000000000003E-2"/>
    <n v="0.36"/>
    <n v="9.6343000000000019E-3"/>
    <n v="6.0646330365740742E-2"/>
    <n v="30"/>
    <n v="82.76"/>
    <n v="17.239999999999998"/>
    <n v="14.22"/>
    <n v="1097"/>
    <n v="278"/>
    <n v="3"/>
    <n v="0"/>
    <n v="7034.5688591077414"/>
    <n v="820.2362898959617"/>
    <n v="87.83"/>
    <n v="90.82"/>
    <n v="86.76"/>
    <n v="22.21"/>
    <s v=""/>
    <n v="100"/>
    <n v="20.07"/>
    <n v="9"/>
    <n v="26.2"/>
    <n v="2.7"/>
    <s v=""/>
    <s v=""/>
    <n v="0"/>
    <m/>
    <s v=""/>
    <n v="7.2"/>
    <n v="96"/>
    <n v="96"/>
    <n v="74.7"/>
    <n v="7.8"/>
    <n v="0"/>
    <n v="0"/>
    <n v="7"/>
    <n v="9.8934263026562519"/>
    <n v="72"/>
    <n v="15"/>
    <n v="1053.1199999999999"/>
    <n v="1053.1199999999999"/>
  </r>
  <r>
    <x v="14"/>
    <x v="6"/>
    <n v="355385614"/>
    <s v="Taquarivaí"/>
    <n v="1.1873804979578999"/>
    <n v="5380"/>
    <n v="3012"/>
    <n v="2368"/>
    <n v="23.094000000000001"/>
    <n v="55.99"/>
    <n v="0.13202409999999998"/>
    <n v="0.12945349999999997"/>
    <n v="2.5705999999999997E-3"/>
    <n v="0"/>
    <n v="0.01"/>
    <n v="0"/>
    <n v="0.12"/>
    <n v="2.4189999999999997E-4"/>
    <n v="1.1225145833333334E-2"/>
    <n v="13"/>
    <n v="75"/>
    <n v="25"/>
    <n v="2.12"/>
    <n v="163"/>
    <n v="61"/>
    <n v="3"/>
    <n v="0"/>
    <n v="15474.914498141265"/>
    <n v="1817.1301115241631"/>
    <n v="80.12"/>
    <n v="86.52"/>
    <n v="46.81"/>
    <n v="32.35"/>
    <s v=""/>
    <n v="100"/>
    <n v="11.19"/>
    <n v="5"/>
    <n v="14.9"/>
    <n v="0.8"/>
    <s v=""/>
    <s v=""/>
    <n v="0"/>
    <m/>
    <s v=""/>
    <n v="7.4"/>
    <n v="86"/>
    <n v="86"/>
    <n v="62.6"/>
    <n v="6.9"/>
    <n v="0"/>
    <n v="0"/>
    <n v="0"/>
    <n v="89.085702301566243"/>
    <n v="15"/>
    <n v="5"/>
    <n v="140.18"/>
    <n v="140.18"/>
  </r>
  <r>
    <x v="13"/>
    <x v="6"/>
    <n v="355390622"/>
    <s v="Tarabai"/>
    <n v="1.16768812677286"/>
    <n v="6870"/>
    <n v="6399"/>
    <n v="471"/>
    <n v="34.834000000000003"/>
    <n v="93.14"/>
    <n v="1.3770399999999999E-2"/>
    <n v="0"/>
    <n v="1.3770399999999999E-2"/>
    <n v="0"/>
    <n v="1.2E-2"/>
    <n v="1E-3"/>
    <n v="0"/>
    <n v="5.2099999999999999E-5"/>
    <n v="1.6509468749999999E-2"/>
    <n v="0"/>
    <n v="0"/>
    <n v="100"/>
    <n v="4.59"/>
    <n v="354"/>
    <n v="42"/>
    <n v="0"/>
    <n v="0"/>
    <n v="6747.8777292576415"/>
    <n v="918.07860262008705"/>
    <n v="92.28"/>
    <n v="92.46"/>
    <n v="88.21"/>
    <n v="7.16"/>
    <s v=""/>
    <n v="99.8"/>
    <n v="1.84"/>
    <n v="0.9"/>
    <n v="0"/>
    <n v="6.9"/>
    <s v=""/>
    <s v=""/>
    <n v="0"/>
    <m/>
    <s v=""/>
    <n v="7.4"/>
    <n v="99"/>
    <n v="99"/>
    <n v="88.1"/>
    <n v="10"/>
    <n v="0"/>
    <n v="0"/>
    <n v="1"/>
    <n v="72.685561126853344"/>
    <n v="0"/>
    <n v="6"/>
    <n v="350.46"/>
    <n v="350.46"/>
  </r>
  <r>
    <x v="5"/>
    <x v="6"/>
    <n v="355395517"/>
    <s v="Tarumã"/>
    <n v="1.6899165509498799"/>
    <n v="13669"/>
    <n v="12948"/>
    <n v="721"/>
    <n v="45.037999999999997"/>
    <n v="94.73"/>
    <n v="0.58938400000000024"/>
    <n v="0.51717400000000024"/>
    <n v="7.2209999999999996E-2"/>
    <n v="0"/>
    <n v="2.4E-2"/>
    <n v="0.20599999999999999"/>
    <n v="0.36"/>
    <n v="9.7080000000000007E-4"/>
    <n v="3.9157460899305559E-2"/>
    <n v="10"/>
    <n v="57.58"/>
    <n v="42.42"/>
    <n v="9.24"/>
    <n v="713"/>
    <n v="160"/>
    <n v="0"/>
    <n v="0"/>
    <n v="6390.7176823469163"/>
    <n v="692.13548906284302"/>
    <n v="94.11"/>
    <n v="100"/>
    <n v="94.09"/>
    <n v="9.61"/>
    <s v=""/>
    <n v="100"/>
    <n v="40.369999999999997"/>
    <n v="21.3"/>
    <n v="44.6"/>
    <n v="24.1"/>
    <s v=""/>
    <s v=""/>
    <n v="0"/>
    <m/>
    <s v=""/>
    <n v="7.4"/>
    <n v="97"/>
    <n v="97"/>
    <n v="77.599999999999994"/>
    <n v="8.3000000000000007"/>
    <n v="0"/>
    <n v="0"/>
    <n v="3"/>
    <n v="61.291001634954398"/>
    <n v="19"/>
    <n v="14"/>
    <n v="691.61"/>
    <n v="691.61"/>
  </r>
  <r>
    <x v="8"/>
    <x v="6"/>
    <n v="355400310"/>
    <s v="Tatuí"/>
    <n v="1.27681332029845"/>
    <n v="112459"/>
    <n v="108164"/>
    <n v="4295"/>
    <n v="214.55099999999999"/>
    <n v="96.18"/>
    <n v="1.1075619000000001"/>
    <n v="0.94489610000000013"/>
    <n v="0.16266579999999989"/>
    <n v="0"/>
    <n v="0.443"/>
    <n v="0.20899999999999999"/>
    <n v="0.42"/>
    <n v="3.19575E-2"/>
    <n v="0.37423231338888885"/>
    <n v="86"/>
    <n v="37.04"/>
    <n v="62.96"/>
    <n v="99.05"/>
    <n v="5919"/>
    <n v="1998"/>
    <n v="7"/>
    <n v="2"/>
    <n v="1326.396998017055"/>
    <n v="201.90398278483715"/>
    <n v="95.52"/>
    <n v="100"/>
    <n v="89.52"/>
    <n v="46.75"/>
    <s v=""/>
    <n v="100"/>
    <n v="65.150000000000006"/>
    <n v="23.4"/>
    <n v="96.4"/>
    <n v="22.6"/>
    <s v=""/>
    <s v=""/>
    <n v="0.88921295761121799"/>
    <m/>
    <s v=""/>
    <n v="10"/>
    <n v="93"/>
    <n v="79.05"/>
    <n v="66.2"/>
    <n v="7.5"/>
    <n v="1"/>
    <n v="2"/>
    <n v="45"/>
    <n v="118.37566777395041"/>
    <n v="40"/>
    <n v="68"/>
    <n v="5504.67"/>
    <n v="4678.9695000000002"/>
  </r>
  <r>
    <x v="15"/>
    <x v="6"/>
    <n v="35541022"/>
    <s v="Taubaté"/>
    <n v="1.19103683332982"/>
    <n v="290634"/>
    <n v="284632"/>
    <n v="6002"/>
    <n v="464.33100000000002"/>
    <n v="97.93"/>
    <n v="0.85281980000000013"/>
    <n v="0.79702100000000009"/>
    <n v="5.5798800000000044E-2"/>
    <n v="7.0000000000000007E-2"/>
    <n v="0.502"/>
    <n v="4.4999999999999998E-2"/>
    <n v="0.28000000000000003"/>
    <n v="2.8897300000000008E-2"/>
    <n v="1.0125096527777777"/>
    <n v="50"/>
    <n v="32.89"/>
    <n v="67.11"/>
    <n v="263.67"/>
    <n v="15820"/>
    <n v="2270"/>
    <n v="35"/>
    <n v="2"/>
    <n v="1014.5461301843555"/>
    <n v="103.08222713103075"/>
    <n v="100"/>
    <n v="100"/>
    <n v="96.58"/>
    <n v="38.69"/>
    <s v=""/>
    <n v="100"/>
    <n v="21.06"/>
    <n v="9.1"/>
    <n v="25.7"/>
    <n v="5.9"/>
    <s v=""/>
    <s v=""/>
    <n v="0.34407536626822699"/>
    <m/>
    <s v=""/>
    <n v="10"/>
    <n v="92"/>
    <n v="92"/>
    <n v="85.7"/>
    <n v="9.9"/>
    <n v="1"/>
    <n v="2"/>
    <n v="240"/>
    <n v="49.579774239463703"/>
    <n v="50"/>
    <n v="102"/>
    <n v="14554.4"/>
    <n v="14554.4"/>
  </r>
  <r>
    <x v="14"/>
    <x v="6"/>
    <n v="355420114"/>
    <s v="Tejupá"/>
    <n v="-0.85517569098801904"/>
    <n v="4739"/>
    <n v="3311"/>
    <n v="1428"/>
    <n v="15.992000000000001"/>
    <n v="69.87"/>
    <n v="2.30881E-2"/>
    <n v="2.1004800000000001E-2"/>
    <n v="2.0833000000000002E-3"/>
    <n v="0"/>
    <n v="2E-3"/>
    <n v="0"/>
    <n v="0.02"/>
    <n v="0"/>
    <n v="7.9106744791666659E-3"/>
    <n v="1"/>
    <n v="92.86"/>
    <n v="7.14"/>
    <n v="2.17"/>
    <n v="168"/>
    <n v="168"/>
    <n v="0"/>
    <n v="0"/>
    <n v="22292.804389111629"/>
    <n v="2661.8273897446711"/>
    <n v="64.099999999999994"/>
    <n v="100"/>
    <n v="62.66"/>
    <n v="32.01"/>
    <s v=""/>
    <n v="98.81"/>
    <n v="1.54"/>
    <n v="0.7"/>
    <n v="1.9"/>
    <n v="0.5"/>
    <s v=""/>
    <s v=""/>
    <n v="0"/>
    <m/>
    <s v=""/>
    <n v="7.2"/>
    <n v="100"/>
    <n v="0"/>
    <n v="0"/>
    <n v="1.5"/>
    <n v="0"/>
    <n v="0"/>
    <n v="0"/>
    <n v="25.282294262861466"/>
    <n v="13"/>
    <n v="1"/>
    <n v="168"/>
    <n v="0"/>
  </r>
  <r>
    <x v="13"/>
    <x v="6"/>
    <n v="355430022"/>
    <s v="Teodoro Sampaio"/>
    <n v="0.53614775952925997"/>
    <n v="21818"/>
    <n v="17848"/>
    <n v="3970"/>
    <n v="14.016"/>
    <n v="81.8"/>
    <n v="0.23433539999999997"/>
    <n v="0.13322219999999999"/>
    <n v="0.1011132"/>
    <n v="0.03"/>
    <n v="5.7000000000000002E-2"/>
    <n v="0.14000000000000001"/>
    <n v="0.04"/>
    <n v="7.4099999999999999E-5"/>
    <n v="5.4452500770833329E-2"/>
    <n v="0"/>
    <n v="13.79"/>
    <n v="86.21"/>
    <n v="12.82"/>
    <n v="989"/>
    <n v="205"/>
    <n v="0"/>
    <n v="0"/>
    <n v="16708.963241360343"/>
    <n v="2341.5675130626087"/>
    <n v="81.99"/>
    <n v="81.2"/>
    <n v="81.16"/>
    <n v="20.61"/>
    <s v=""/>
    <n v="100"/>
    <n v="3.97"/>
    <n v="2"/>
    <n v="3.1"/>
    <n v="6.2"/>
    <s v=""/>
    <s v=""/>
    <n v="0"/>
    <m/>
    <s v=""/>
    <n v="7.5"/>
    <n v="96"/>
    <n v="96"/>
    <n v="79.3"/>
    <n v="8.6"/>
    <n v="0"/>
    <n v="0"/>
    <n v="0"/>
    <n v="104.67838794013883"/>
    <n v="4"/>
    <n v="25"/>
    <n v="949.44"/>
    <n v="949.44"/>
  </r>
  <r>
    <x v="9"/>
    <x v="6"/>
    <n v="355440912"/>
    <s v="Terra Roxa"/>
    <n v="0.86951155886663101"/>
    <n v="8754"/>
    <n v="8385"/>
    <n v="369"/>
    <n v="39.811"/>
    <n v="95.78"/>
    <n v="0.14664840000000001"/>
    <n v="8.8085399999999994E-2"/>
    <n v="5.8563000000000011E-2"/>
    <n v="0"/>
    <n v="2.7E-2"/>
    <n v="0"/>
    <n v="0.11"/>
    <n v="1.0530100000000001E-2"/>
    <n v="2.0296057812500001E-2"/>
    <n v="1"/>
    <n v="56.67"/>
    <n v="43.33"/>
    <n v="6.03"/>
    <n v="465"/>
    <n v="111"/>
    <n v="3"/>
    <n v="0"/>
    <n v="9582.5633995887601"/>
    <n v="1116.7649074708702"/>
    <n v="89.03"/>
    <n v="95.32"/>
    <n v="87.82"/>
    <n v="35.32"/>
    <s v=""/>
    <n v="93.41"/>
    <n v="15.28"/>
    <n v="5.5"/>
    <n v="13.6"/>
    <n v="18.899999999999999"/>
    <s v=""/>
    <s v=""/>
    <n v="0"/>
    <m/>
    <s v=""/>
    <n v="9.5"/>
    <n v="99"/>
    <n v="99"/>
    <n v="76.099999999999994"/>
    <n v="8.4"/>
    <n v="1"/>
    <n v="0"/>
    <n v="3"/>
    <n v="133.0307602068967"/>
    <n v="17"/>
    <n v="13"/>
    <n v="460.35"/>
    <n v="460.35"/>
  </r>
  <r>
    <x v="6"/>
    <x v="6"/>
    <n v="35545085"/>
    <s v="Tietê"/>
    <m/>
    <m/>
    <m/>
    <m/>
    <m/>
    <m/>
    <n v="1.852E-4"/>
    <n v="0"/>
    <n v="1.852E-4"/>
    <n v="0"/>
    <n v="0"/>
    <n v="0"/>
    <n v="0"/>
    <n v="0"/>
    <n v="0"/>
    <n v="0"/>
    <n v="0"/>
    <n v="100"/>
    <m/>
    <s v=""/>
    <m/>
    <m/>
    <m/>
    <s v=""/>
    <s v=""/>
    <m/>
    <m/>
    <m/>
    <m/>
    <s v=""/>
    <m/>
    <m/>
    <m/>
    <m/>
    <m/>
    <s v=""/>
    <s v=""/>
    <m/>
    <m/>
    <s v=""/>
    <m/>
    <m/>
    <m/>
    <m/>
    <m/>
    <m/>
    <m/>
    <n v="0"/>
    <m/>
    <n v="0"/>
    <n v="1"/>
    <m/>
    <m/>
  </r>
  <r>
    <x v="8"/>
    <x v="6"/>
    <n v="355450810"/>
    <s v="Tietê"/>
    <n v="1.3534698067217099"/>
    <n v="38571"/>
    <n v="35138"/>
    <n v="3433"/>
    <n v="98.268000000000001"/>
    <n v="91.1"/>
    <n v="0.11878470000000001"/>
    <n v="7.6662100000000011E-2"/>
    <n v="4.2122599999999996E-2"/>
    <n v="0"/>
    <n v="5.0000000000000001E-3"/>
    <n v="5.5E-2"/>
    <n v="0.05"/>
    <n v="1.1690599999999999E-2"/>
    <n v="0.11740940972222222"/>
    <n v="33"/>
    <n v="17.5"/>
    <n v="82.5"/>
    <n v="28.92"/>
    <n v="1952"/>
    <n v="1319"/>
    <n v="8"/>
    <n v="0"/>
    <n v="3041.5057945088279"/>
    <n v="433.33281480905345"/>
    <n v="100"/>
    <n v="100"/>
    <n v="100"/>
    <n v="50.54"/>
    <s v=""/>
    <n v="100"/>
    <n v="8.8800000000000008"/>
    <n v="3.2"/>
    <n v="9.5"/>
    <n v="8"/>
    <s v=""/>
    <s v=""/>
    <n v="0"/>
    <m/>
    <s v=""/>
    <n v="9.8000000000000007"/>
    <n v="95"/>
    <n v="38"/>
    <n v="32.4"/>
    <n v="4.5999999999999996"/>
    <n v="0"/>
    <n v="0"/>
    <n v="33"/>
    <n v="4.2586024508848581"/>
    <n v="7"/>
    <n v="33"/>
    <n v="1854.4"/>
    <n v="741.76"/>
  </r>
  <r>
    <x v="14"/>
    <x v="6"/>
    <n v="355460714"/>
    <s v="Timburi"/>
    <n v="-0.38702591511725598"/>
    <n v="2605"/>
    <n v="1953"/>
    <n v="652"/>
    <n v="13.209"/>
    <n v="74.97"/>
    <n v="2.4091000000000008E-2"/>
    <n v="1.1591000000000006E-2"/>
    <n v="1.2500000000000001E-2"/>
    <n v="0"/>
    <n v="1.2999999999999999E-2"/>
    <n v="0"/>
    <n v="0.01"/>
    <n v="0"/>
    <n v="4.8823398437500007E-3"/>
    <n v="6"/>
    <n v="87.5"/>
    <n v="12.5"/>
    <n v="1.38"/>
    <n v="106"/>
    <n v="106"/>
    <n v="0"/>
    <n v="0"/>
    <n v="27480.506717850287"/>
    <n v="3147.5470249520154"/>
    <n v="71.97"/>
    <n v="96.3"/>
    <n v="63.72"/>
    <n v="21.77"/>
    <s v=""/>
    <n v="98.98"/>
    <n v="2.39"/>
    <n v="1.1000000000000001"/>
    <n v="1.5"/>
    <n v="4.8"/>
    <s v=""/>
    <s v=""/>
    <n v="0"/>
    <m/>
    <s v=""/>
    <n v="8.5"/>
    <n v="100"/>
    <n v="0"/>
    <n v="0"/>
    <n v="1.5"/>
    <n v="0"/>
    <n v="0"/>
    <n v="0"/>
    <n v="266.26577452697416"/>
    <n v="14"/>
    <n v="2"/>
    <n v="106"/>
    <n v="0"/>
  </r>
  <r>
    <x v="8"/>
    <x v="6"/>
    <n v="355465610"/>
    <s v="Torre de Pedra"/>
    <n v="0.41750272949872003"/>
    <n v="2279"/>
    <n v="1542"/>
    <n v="737"/>
    <n v="31.963999999999999"/>
    <n v="67.66"/>
    <n v="2.7306000000000001E-3"/>
    <n v="2.7306000000000001E-3"/>
    <n v="0"/>
    <n v="0"/>
    <n v="3.0000000000000001E-3"/>
    <n v="0"/>
    <n v="0"/>
    <n v="0"/>
    <n v="4.9087523437500004E-3"/>
    <n v="0"/>
    <n v="100"/>
    <n v="0"/>
    <n v="1.08"/>
    <n v="83"/>
    <n v="17"/>
    <n v="0"/>
    <n v="0"/>
    <n v="9132.8477402369463"/>
    <n v="1383.7648091268095"/>
    <n v="82.71"/>
    <n v="100"/>
    <n v="55.39"/>
    <n v="32.270000000000003"/>
    <s v=""/>
    <n v="100"/>
    <n v="1.1399999999999999"/>
    <n v="0.4"/>
    <n v="2"/>
    <n v="0"/>
    <s v=""/>
    <s v=""/>
    <n v="0"/>
    <m/>
    <s v=""/>
    <n v="9"/>
    <n v="100"/>
    <n v="100"/>
    <n v="79.5"/>
    <n v="9.5"/>
    <n v="0"/>
    <n v="0"/>
    <n v="5"/>
    <n v="61.11532605265181"/>
    <n v="1"/>
    <n v="0"/>
    <n v="83"/>
    <n v="83"/>
  </r>
  <r>
    <x v="6"/>
    <x v="6"/>
    <n v="35547065"/>
    <s v="Torrinha"/>
    <m/>
    <m/>
    <m/>
    <m/>
    <m/>
    <m/>
    <n v="0"/>
    <n v="0"/>
    <n v="0"/>
    <n v="0"/>
    <n v="0"/>
    <n v="0"/>
    <n v="0"/>
    <n v="0"/>
    <n v="0"/>
    <n v="3"/>
    <n v="0"/>
    <n v="0"/>
    <m/>
    <s v=""/>
    <m/>
    <m/>
    <m/>
    <s v=""/>
    <s v=""/>
    <m/>
    <m/>
    <m/>
    <m/>
    <s v=""/>
    <m/>
    <m/>
    <m/>
    <m/>
    <m/>
    <s v=""/>
    <s v=""/>
    <m/>
    <m/>
    <s v=""/>
    <m/>
    <m/>
    <m/>
    <m/>
    <m/>
    <m/>
    <m/>
    <n v="0"/>
    <m/>
    <n v="0"/>
    <n v="0"/>
    <m/>
    <m/>
  </r>
  <r>
    <x v="7"/>
    <x v="6"/>
    <n v="355470613"/>
    <s v="Torrinha"/>
    <n v="0.497470867308203"/>
    <n v="9481"/>
    <n v="8156"/>
    <n v="1325"/>
    <n v="30.469000000000001"/>
    <n v="86.02"/>
    <n v="3.9891000000000003E-2"/>
    <n v="3.7693500000000005E-2"/>
    <n v="2.1974999999999994E-3"/>
    <n v="0"/>
    <n v="2.5000000000000001E-2"/>
    <n v="1.0999999999999999E-2"/>
    <n v="0"/>
    <n v="2.3216999999999995E-3"/>
    <n v="2.1008809635416667E-2"/>
    <n v="7"/>
    <n v="50"/>
    <n v="50"/>
    <n v="5.84"/>
    <n v="450"/>
    <n v="115"/>
    <n v="0"/>
    <n v="0"/>
    <n v="10145.005801075837"/>
    <n v="1164.1809935660799"/>
    <n v="85.09"/>
    <n v="85.09"/>
    <n v="83.39"/>
    <n v="39.75"/>
    <s v=""/>
    <n v="100"/>
    <n v="2.91"/>
    <n v="1.3"/>
    <n v="3.7"/>
    <n v="0.6"/>
    <s v=""/>
    <s v=""/>
    <n v="0"/>
    <m/>
    <s v=""/>
    <n v="9.5"/>
    <n v="92"/>
    <n v="92"/>
    <n v="74.400000000000006"/>
    <n v="7.9"/>
    <n v="0"/>
    <n v="0"/>
    <n v="1"/>
    <n v="118.99769874564899"/>
    <n v="13"/>
    <n v="13"/>
    <n v="414"/>
    <n v="414"/>
  </r>
  <r>
    <x v="7"/>
    <x v="6"/>
    <n v="355475513"/>
    <s v="Trabiju"/>
    <n v="1.0347212230442699"/>
    <n v="1605"/>
    <n v="1487"/>
    <n v="118"/>
    <n v="25.323"/>
    <n v="92.65"/>
    <n v="7.5666200000000003E-2"/>
    <n v="6.84694E-2"/>
    <n v="7.1967999999999989E-3"/>
    <n v="0"/>
    <n v="7.0000000000000001E-3"/>
    <n v="2E-3"/>
    <n v="7.0000000000000007E-2"/>
    <n v="7.94E-4"/>
    <n v="4.1796875000000002E-3"/>
    <n v="0"/>
    <n v="50"/>
    <n v="50"/>
    <n v="1.06"/>
    <n v="82"/>
    <n v="14"/>
    <n v="0"/>
    <n v="0"/>
    <n v="14539.962616822429"/>
    <n v="1768.3738317757015"/>
    <n v="100"/>
    <n v="100"/>
    <n v="100"/>
    <n v="33.33"/>
    <s v=""/>
    <n v="100"/>
    <n v="19.399999999999999"/>
    <n v="10.199999999999999"/>
    <n v="22.8"/>
    <n v="8"/>
    <s v=""/>
    <s v=""/>
    <n v="0"/>
    <m/>
    <s v=""/>
    <n v="8.5"/>
    <n v="90"/>
    <n v="90"/>
    <n v="82.9"/>
    <n v="9.8000000000000007"/>
    <n v="0"/>
    <n v="0"/>
    <n v="0"/>
    <n v="167.47663551401868"/>
    <n v="7"/>
    <n v="7"/>
    <n v="73.8"/>
    <n v="73.8"/>
  </r>
  <r>
    <x v="15"/>
    <x v="6"/>
    <n v="35548052"/>
    <s v="Tremembé"/>
    <n v="1.46865717139812"/>
    <n v="43157"/>
    <n v="39458"/>
    <n v="3699"/>
    <n v="224.285"/>
    <n v="91.43"/>
    <n v="0.38659349999999998"/>
    <n v="0.37285269999999998"/>
    <n v="1.3740800000000003E-2"/>
    <n v="1.17"/>
    <n v="8.0000000000000002E-3"/>
    <n v="2.8000000000000001E-2"/>
    <n v="0.33"/>
    <n v="1.6817700000000001E-2"/>
    <n v="0.12727039260185183"/>
    <n v="50"/>
    <n v="76.19"/>
    <n v="23.81"/>
    <n v="32.01"/>
    <n v="2160"/>
    <n v="434"/>
    <n v="4"/>
    <n v="0"/>
    <n v="2119.10929860741"/>
    <n v="219.21820330421488"/>
    <n v="96.88"/>
    <n v="100"/>
    <n v="76.5"/>
    <n v="36.130000000000003"/>
    <s v=""/>
    <n v="100"/>
    <n v="30.68"/>
    <n v="13.3"/>
    <n v="38.799999999999997"/>
    <n v="4.5999999999999996"/>
    <s v=""/>
    <s v=""/>
    <n v="0"/>
    <m/>
    <s v=""/>
    <n v="10"/>
    <n v="85"/>
    <n v="85"/>
    <n v="79.900000000000006"/>
    <n v="8"/>
    <n v="0"/>
    <n v="0"/>
    <n v="25"/>
    <n v="6.2858295919828864"/>
    <n v="32"/>
    <n v="10"/>
    <n v="1836"/>
    <n v="1836"/>
  </r>
  <r>
    <x v="10"/>
    <x v="6"/>
    <n v="355490415"/>
    <s v="Três Fronteiras"/>
    <m/>
    <m/>
    <m/>
    <m/>
    <m/>
    <m/>
    <n v="1.4699000000000001E-3"/>
    <n v="1.1600000000000001E-5"/>
    <n v="1.4583E-3"/>
    <n v="0"/>
    <n v="0"/>
    <n v="0"/>
    <n v="0"/>
    <n v="0"/>
    <n v="0"/>
    <n v="0"/>
    <n v="50"/>
    <n v="50"/>
    <m/>
    <s v=""/>
    <m/>
    <m/>
    <m/>
    <s v=""/>
    <s v=""/>
    <m/>
    <m/>
    <m/>
    <m/>
    <s v=""/>
    <m/>
    <m/>
    <m/>
    <m/>
    <m/>
    <s v=""/>
    <s v=""/>
    <m/>
    <m/>
    <s v=""/>
    <m/>
    <m/>
    <m/>
    <m/>
    <m/>
    <m/>
    <m/>
    <n v="1"/>
    <m/>
    <n v="1"/>
    <n v="1"/>
    <m/>
    <m/>
  </r>
  <r>
    <x v="16"/>
    <x v="6"/>
    <n v="355490418"/>
    <s v="Três Fronteiras"/>
    <n v="0.33087870189898499"/>
    <n v="5478"/>
    <n v="4735"/>
    <n v="743"/>
    <n v="35.874000000000002"/>
    <n v="86.44"/>
    <n v="2.2744000000000007E-2"/>
    <n v="2.1694400000000006E-2"/>
    <n v="1.0495999999999999E-3"/>
    <n v="0.04"/>
    <n v="0"/>
    <n v="1E-3"/>
    <n v="0.02"/>
    <n v="2.0330000000000001E-4"/>
    <n v="1.2814810937499997E-2"/>
    <n v="0"/>
    <n v="53.33"/>
    <n v="46.67"/>
    <n v="3.38"/>
    <n v="261"/>
    <n v="73"/>
    <n v="0"/>
    <n v="0"/>
    <n v="6505.2354874041621"/>
    <n v="518.11610076670297"/>
    <n v="89.83"/>
    <n v="100"/>
    <n v="78.78"/>
    <n v="14.59"/>
    <s v=""/>
    <n v="100"/>
    <n v="6.92"/>
    <n v="2.1"/>
    <n v="8.3000000000000007"/>
    <n v="2.8"/>
    <s v=""/>
    <s v=""/>
    <n v="0"/>
    <m/>
    <s v=""/>
    <n v="9"/>
    <n v="90"/>
    <n v="90"/>
    <n v="72"/>
    <n v="7.7"/>
    <n v="0"/>
    <n v="0"/>
    <n v="1"/>
    <n v="0"/>
    <n v="8"/>
    <n v="7"/>
    <n v="234.9"/>
    <n v="234.9"/>
  </r>
  <r>
    <x v="6"/>
    <x v="6"/>
    <n v="35549535"/>
    <s v="Tuiuti"/>
    <n v="1.51665082881336"/>
    <n v="6197"/>
    <n v="3208"/>
    <n v="2989"/>
    <n v="49"/>
    <n v="51.77"/>
    <n v="2.8221600000000003E-2"/>
    <n v="2.4228800000000002E-2"/>
    <n v="3.9928000000000003E-3"/>
    <n v="0"/>
    <n v="0"/>
    <n v="0"/>
    <n v="0.02"/>
    <n v="1.00009E-2"/>
    <n v="8.0044583333333322E-3"/>
    <n v="21"/>
    <n v="47.54"/>
    <n v="52.46"/>
    <n v="2.2599999999999998"/>
    <n v="175"/>
    <n v="175"/>
    <n v="1"/>
    <n v="0"/>
    <n v="7735.1492657737617"/>
    <n v="1017.7827981281262"/>
    <n v="49.6"/>
    <m/>
    <n v="34.39"/>
    <n v="53.33"/>
    <s v=""/>
    <n v="99.07"/>
    <n v="4.87"/>
    <n v="1.9"/>
    <n v="6.4"/>
    <n v="2"/>
    <s v=""/>
    <s v=""/>
    <n v="0"/>
    <m/>
    <s v=""/>
    <n v="9.8000000000000007"/>
    <n v="70"/>
    <n v="0"/>
    <n v="0"/>
    <n v="1.4"/>
    <n v="0"/>
    <n v="0"/>
    <n v="10"/>
    <n v="0"/>
    <n v="29"/>
    <n v="32"/>
    <n v="122.5"/>
    <n v="0"/>
  </r>
  <r>
    <x v="0"/>
    <x v="6"/>
    <n v="355500020"/>
    <s v="Tupã"/>
    <n v="-7.7693056596606094E-2"/>
    <n v="63184"/>
    <n v="60650"/>
    <n v="2534"/>
    <n v="100.434"/>
    <n v="95.99"/>
    <n v="0.22260480000000002"/>
    <n v="1.09861E-2"/>
    <n v="0.21161870000000002"/>
    <n v="0"/>
    <n v="0.20100000000000001"/>
    <n v="6.0000000000000001E-3"/>
    <n v="0.01"/>
    <n v="4.7005999999999992E-3"/>
    <n v="0.18731108875925925"/>
    <n v="3"/>
    <n v="16.98"/>
    <n v="83.02"/>
    <n v="50.37"/>
    <n v="3400"/>
    <n v="539"/>
    <n v="0"/>
    <n v="0"/>
    <n v="2355.8166624461887"/>
    <n v="269.52139782223338"/>
    <n v="97.39"/>
    <m/>
    <n v="96.96"/>
    <n v="12.53"/>
    <s v=""/>
    <n v="100"/>
    <n v="11.91"/>
    <n v="5.3"/>
    <n v="1.7"/>
    <n v="41.2"/>
    <s v=""/>
    <s v=""/>
    <n v="0"/>
    <m/>
    <s v=""/>
    <n v="5.6"/>
    <n v="99"/>
    <n v="99"/>
    <n v="84.1"/>
    <n v="9.6999999999999993"/>
    <n v="0"/>
    <n v="0"/>
    <n v="3"/>
    <n v="107.30811578290187"/>
    <n v="9"/>
    <n v="44"/>
    <n v="3366"/>
    <n v="3366"/>
  </r>
  <r>
    <x v="1"/>
    <x v="6"/>
    <n v="355500021"/>
    <s v="Tupã"/>
    <m/>
    <m/>
    <m/>
    <m/>
    <m/>
    <m/>
    <n v="2.6406500000000003E-2"/>
    <n v="1.5666700000000002E-2"/>
    <n v="1.0739800000000001E-2"/>
    <n v="0"/>
    <n v="0"/>
    <n v="0.01"/>
    <n v="0.02"/>
    <n v="1.1056000000000002E-3"/>
    <n v="0"/>
    <n v="8"/>
    <n v="45"/>
    <n v="55"/>
    <m/>
    <s v=""/>
    <m/>
    <m/>
    <m/>
    <s v=""/>
    <s v=""/>
    <m/>
    <m/>
    <m/>
    <m/>
    <s v=""/>
    <m/>
    <m/>
    <m/>
    <m/>
    <m/>
    <s v=""/>
    <s v=""/>
    <m/>
    <m/>
    <s v=""/>
    <m/>
    <m/>
    <m/>
    <m/>
    <m/>
    <m/>
    <m/>
    <n v="3"/>
    <m/>
    <n v="9"/>
    <n v="11"/>
    <m/>
    <m/>
  </r>
  <r>
    <x v="0"/>
    <x v="6"/>
    <n v="355510920"/>
    <s v="Tupi Paulista"/>
    <n v="0.63937300795211505"/>
    <n v="14657"/>
    <n v="11511"/>
    <n v="3146"/>
    <n v="59.91"/>
    <n v="78.540000000000006"/>
    <n v="9.5739700000000025E-2"/>
    <n v="5.2556E-3"/>
    <n v="9.0484100000000026E-2"/>
    <n v="0"/>
    <n v="5.0000000000000001E-3"/>
    <n v="0"/>
    <n v="7.0000000000000007E-2"/>
    <n v="2.21738E-2"/>
    <n v="4.4615636574074073E-2"/>
    <n v="1"/>
    <n v="7.69"/>
    <n v="92.31"/>
    <n v="8.2799999999999994"/>
    <n v="639"/>
    <n v="105"/>
    <n v="1"/>
    <n v="1"/>
    <n v="3743.7838575424712"/>
    <n v="451.83598280684993"/>
    <n v="100"/>
    <n v="100"/>
    <n v="100"/>
    <n v="9.86"/>
    <s v=""/>
    <n v="100"/>
    <n v="13.3"/>
    <n v="5.5"/>
    <n v="1"/>
    <n v="43.1"/>
    <s v=""/>
    <s v=""/>
    <n v="0"/>
    <m/>
    <s v=""/>
    <n v="8.5"/>
    <n v="100"/>
    <n v="100"/>
    <n v="83.6"/>
    <n v="9.6999999999999993"/>
    <n v="0"/>
    <n v="1"/>
    <n v="3"/>
    <n v="11.206833262815028"/>
    <n v="2"/>
    <n v="24"/>
    <n v="639"/>
    <n v="639"/>
  </r>
  <r>
    <x v="12"/>
    <x v="6"/>
    <n v="355520819"/>
    <s v="Turiúba"/>
    <n v="0.104439581627069"/>
    <n v="1926"/>
    <n v="1599"/>
    <n v="327"/>
    <n v="12.581"/>
    <n v="83.02"/>
    <n v="5.2796199999999995E-2"/>
    <n v="4.7251999999999995E-2"/>
    <n v="5.5441999999999991E-3"/>
    <n v="0"/>
    <n v="5.0000000000000001E-3"/>
    <n v="0"/>
    <n v="0.05"/>
    <n v="4.5159999999999997E-4"/>
    <n v="4.0977656250000003E-3"/>
    <n v="4"/>
    <n v="35.71"/>
    <n v="64.290000000000006"/>
    <n v="1.1499999999999999"/>
    <n v="89"/>
    <n v="15"/>
    <n v="0"/>
    <n v="0"/>
    <n v="18338.691588785048"/>
    <n v="1309.9065420560739"/>
    <n v="81.7"/>
    <n v="96.26"/>
    <n v="80.349999999999994"/>
    <n v="20.079999999999998"/>
    <s v=""/>
    <n v="99.82"/>
    <n v="15.08"/>
    <n v="4.7"/>
    <n v="17.5"/>
    <n v="6.9"/>
    <s v=""/>
    <s v=""/>
    <n v="0"/>
    <m/>
    <s v=""/>
    <n v="8.5"/>
    <n v="97"/>
    <n v="97"/>
    <n v="83.1"/>
    <n v="9.6999999999999993"/>
    <n v="0"/>
    <n v="0"/>
    <n v="0"/>
    <n v="122.01771544706146"/>
    <n v="5"/>
    <n v="9"/>
    <n v="86.33"/>
    <n v="86.33"/>
  </r>
  <r>
    <x v="10"/>
    <x v="6"/>
    <n v="355530715"/>
    <s v="Turmalina"/>
    <n v="-1.54592576150913"/>
    <n v="1904"/>
    <n v="1394"/>
    <n v="510"/>
    <n v="12.920999999999999"/>
    <n v="73.209999999999994"/>
    <n v="7.7901100000000029E-2"/>
    <n v="7.2874600000000025E-2"/>
    <n v="5.0265000000000006E-3"/>
    <n v="0"/>
    <n v="0"/>
    <n v="0"/>
    <n v="0.08"/>
    <n v="7.2800000000000008E-5"/>
    <n v="3.9547666666666674E-3"/>
    <n v="1"/>
    <n v="90.38"/>
    <n v="9.6199999999999992"/>
    <n v="0.95"/>
    <n v="73"/>
    <n v="14"/>
    <n v="0"/>
    <n v="0"/>
    <n v="18550.588235294119"/>
    <n v="1987.5630252100841"/>
    <n v="79.760000000000005"/>
    <n v="81.96"/>
    <n v="78.5"/>
    <n v="8.4499999999999993"/>
    <s v=""/>
    <n v="100"/>
    <n v="21.64"/>
    <n v="7"/>
    <n v="30.4"/>
    <n v="4.2"/>
    <s v=""/>
    <s v=""/>
    <n v="0"/>
    <m/>
    <s v=""/>
    <n v="8.6999999999999993"/>
    <n v="96"/>
    <n v="96"/>
    <n v="80.8"/>
    <n v="9.9"/>
    <n v="0"/>
    <n v="0"/>
    <n v="23"/>
    <n v="0"/>
    <n v="47"/>
    <n v="5"/>
    <n v="70.08"/>
    <n v="70.08"/>
  </r>
  <r>
    <x v="2"/>
    <x v="6"/>
    <n v="355535616"/>
    <s v="Ubarana"/>
    <m/>
    <m/>
    <m/>
    <m/>
    <m/>
    <m/>
    <n v="0.12546299999999999"/>
    <n v="0.12546299999999999"/>
    <n v="0"/>
    <n v="0"/>
    <n v="0"/>
    <n v="0"/>
    <n v="0.13"/>
    <n v="0"/>
    <n v="0"/>
    <n v="0"/>
    <n v="100"/>
    <n v="0"/>
    <m/>
    <s v=""/>
    <m/>
    <m/>
    <m/>
    <s v=""/>
    <s v=""/>
    <m/>
    <m/>
    <m/>
    <m/>
    <s v=""/>
    <m/>
    <m/>
    <m/>
    <m/>
    <m/>
    <s v=""/>
    <s v=""/>
    <m/>
    <m/>
    <s v=""/>
    <m/>
    <m/>
    <m/>
    <m/>
    <m/>
    <m/>
    <m/>
    <n v="0"/>
    <m/>
    <n v="1"/>
    <n v="0"/>
    <m/>
    <m/>
  </r>
  <r>
    <x v="12"/>
    <x v="6"/>
    <n v="355535619"/>
    <s v="Ubarana"/>
    <n v="1.8562987616697499"/>
    <n v="5607"/>
    <n v="5158"/>
    <n v="449"/>
    <n v="26.67"/>
    <n v="91.99"/>
    <n v="2.1194000000000001E-2"/>
    <n v="1.21528E-2"/>
    <n v="9.041200000000001E-3"/>
    <n v="0"/>
    <n v="8.9999999999999993E-3"/>
    <n v="0"/>
    <n v="0.01"/>
    <n v="7.1300000000000012E-5"/>
    <n v="1.2536003004807693E-2"/>
    <n v="0"/>
    <n v="11.11"/>
    <n v="88.89"/>
    <n v="3.73"/>
    <n v="288"/>
    <n v="98"/>
    <n v="0"/>
    <n v="0"/>
    <n v="8830.3049759229543"/>
    <n v="731.17174959871568"/>
    <m/>
    <n v="100"/>
    <m/>
    <m/>
    <s v=""/>
    <m/>
    <n v="25.73"/>
    <n v="9.3000000000000007"/>
    <n v="31.3"/>
    <n v="7"/>
    <s v=""/>
    <s v=""/>
    <n v="0"/>
    <m/>
    <s v=""/>
    <n v="7.5"/>
    <n v="97"/>
    <n v="97"/>
    <n v="66"/>
    <n v="7.7"/>
    <n v="0"/>
    <n v="0"/>
    <n v="1"/>
    <n v="71.793218273387467"/>
    <n v="1"/>
    <n v="8"/>
    <n v="279.36"/>
    <n v="279.36"/>
  </r>
  <r>
    <x v="21"/>
    <x v="6"/>
    <n v="35554063"/>
    <s v="Ubatuba"/>
    <n v="1.43041153913233"/>
    <n v="82823"/>
    <n v="80857"/>
    <n v="1966"/>
    <n v="116.30500000000001"/>
    <n v="97.63"/>
    <n v="0.70853349999999993"/>
    <n v="0.7035172999999999"/>
    <n v="5.0162000000000002E-3"/>
    <n v="0"/>
    <n v="0.69599999999999995"/>
    <n v="3.0000000000000001E-3"/>
    <n v="0"/>
    <n v="9.4626000000000016E-3"/>
    <n v="0.21956406057986111"/>
    <n v="10"/>
    <n v="66.67"/>
    <n v="33.33"/>
    <n v="66.680000000000007"/>
    <n v="4500"/>
    <n v="3419"/>
    <n v="17"/>
    <n v="1"/>
    <n v="14983.055431462275"/>
    <n v="1652.5148811320528"/>
    <n v="87.09"/>
    <n v="93.68"/>
    <n v="40"/>
    <n v="36.22"/>
    <s v=""/>
    <n v="89.24"/>
    <n v="4.9000000000000004"/>
    <n v="1.8"/>
    <n v="7"/>
    <n v="0.1"/>
    <s v=""/>
    <s v=""/>
    <n v="0"/>
    <m/>
    <s v=""/>
    <n v="10"/>
    <n v="38"/>
    <n v="37.24"/>
    <n v="24"/>
    <n v="4.0999999999999996"/>
    <n v="2"/>
    <n v="1"/>
    <n v="41"/>
    <n v="316.99176912737357"/>
    <n v="30"/>
    <n v="15"/>
    <n v="1710"/>
    <n v="1675.8"/>
  </r>
  <r>
    <x v="5"/>
    <x v="6"/>
    <n v="355550517"/>
    <s v="Ubirajara"/>
    <n v="0.64836264423313605"/>
    <n v="4522"/>
    <n v="3313"/>
    <n v="1209"/>
    <n v="15.96"/>
    <n v="73.260000000000005"/>
    <n v="0.28728550000000003"/>
    <n v="0.28607130000000003"/>
    <n v="1.2142000000000001E-3"/>
    <n v="0"/>
    <n v="0"/>
    <n v="5.0000000000000001E-3"/>
    <n v="0.27"/>
    <n v="8.4364999999999996E-3"/>
    <n v="8.2950437499999998E-3"/>
    <n v="3"/>
    <n v="71.430000000000007"/>
    <n v="28.57"/>
    <n v="2.38"/>
    <n v="184"/>
    <n v="43"/>
    <n v="0"/>
    <n v="0"/>
    <n v="18062.414860681114"/>
    <n v="1952.6934984520124"/>
    <n v="70.44"/>
    <n v="72.930000000000007"/>
    <n v="68.790000000000006"/>
    <n v="7.32"/>
    <s v=""/>
    <n v="96.59"/>
    <n v="20.97"/>
    <n v="11.1"/>
    <n v="26.2"/>
    <n v="0.4"/>
    <s v=""/>
    <s v=""/>
    <n v="0"/>
    <m/>
    <s v=""/>
    <n v="7.4"/>
    <n v="92"/>
    <n v="92"/>
    <n v="76.599999999999994"/>
    <n v="8.1"/>
    <n v="0"/>
    <n v="0"/>
    <n v="0"/>
    <n v="0"/>
    <n v="10"/>
    <n v="4"/>
    <n v="169.28"/>
    <n v="169.28"/>
  </r>
  <r>
    <x v="10"/>
    <x v="6"/>
    <n v="355560415"/>
    <s v="Uchoa"/>
    <n v="0.374605092211788"/>
    <n v="9564"/>
    <n v="8939"/>
    <n v="625"/>
    <n v="37.920999999999999"/>
    <n v="93.47"/>
    <n v="4.8177500000000012E-2"/>
    <n v="9.2527999999999985E-3"/>
    <n v="3.8924700000000013E-2"/>
    <n v="0"/>
    <n v="0"/>
    <n v="2.1000000000000001E-2"/>
    <n v="0.03"/>
    <n v="3.1820000000000004E-4"/>
    <n v="2.4906250000000001E-2"/>
    <n v="1"/>
    <n v="40.74"/>
    <n v="59.26"/>
    <n v="6.46"/>
    <n v="498"/>
    <n v="25"/>
    <n v="2"/>
    <n v="0"/>
    <n v="6495.8092848180677"/>
    <n v="692.4466750313677"/>
    <n v="100"/>
    <m/>
    <n v="100"/>
    <n v="0"/>
    <s v=""/>
    <n v="99.96"/>
    <n v="7.65"/>
    <n v="2.4"/>
    <n v="2.2000000000000002"/>
    <n v="18.5"/>
    <s v=""/>
    <s v=""/>
    <n v="0"/>
    <m/>
    <s v=""/>
    <n v="10"/>
    <n v="100"/>
    <n v="100"/>
    <n v="95"/>
    <n v="9.8000000000000007"/>
    <n v="2"/>
    <n v="0"/>
    <n v="6"/>
    <n v="0"/>
    <n v="11"/>
    <n v="16"/>
    <n v="498"/>
    <n v="498"/>
  </r>
  <r>
    <x v="12"/>
    <x v="6"/>
    <n v="355570319"/>
    <s v="União Paulista"/>
    <n v="1.2676536689481701"/>
    <n v="1656"/>
    <n v="1295"/>
    <n v="361"/>
    <n v="20.922000000000001"/>
    <n v="78.2"/>
    <n v="4.1354999999999986E-3"/>
    <n v="0"/>
    <n v="4.1354999999999986E-3"/>
    <n v="0"/>
    <n v="4.0000000000000001E-3"/>
    <n v="0"/>
    <n v="0"/>
    <n v="7.9900000000000004E-5"/>
    <n v="3.4366312499999993E-3"/>
    <n v="2"/>
    <n v="0"/>
    <n v="100"/>
    <n v="0.93"/>
    <n v="72"/>
    <n v="18"/>
    <n v="0"/>
    <n v="0"/>
    <n v="11235.652173913044"/>
    <n v="952.17391304347802"/>
    <n v="79.69"/>
    <n v="100"/>
    <n v="79.459999999999994"/>
    <n v="11.4"/>
    <s v=""/>
    <n v="100"/>
    <n v="2.1800000000000002"/>
    <n v="0.7"/>
    <n v="0"/>
    <n v="8.3000000000000007"/>
    <s v=""/>
    <s v=""/>
    <n v="0"/>
    <m/>
    <s v=""/>
    <n v="8.6999999999999993"/>
    <n v="98.9"/>
    <n v="98.9"/>
    <n v="75"/>
    <n v="8"/>
    <n v="0"/>
    <n v="0"/>
    <n v="0"/>
    <n v="116.39305206224849"/>
    <n v="0"/>
    <n v="5"/>
    <n v="71.207999999999998"/>
    <n v="71.207999999999998"/>
  </r>
  <r>
    <x v="10"/>
    <x v="6"/>
    <n v="355580215"/>
    <s v="Urânia"/>
    <n v="-0.14841015081264999"/>
    <n v="8755"/>
    <n v="7483"/>
    <n v="1272"/>
    <n v="41.835999999999999"/>
    <n v="85.47"/>
    <n v="0.16225219999999987"/>
    <n v="0.15980349999999988"/>
    <n v="2.4486999999999998E-3"/>
    <n v="0"/>
    <n v="0"/>
    <n v="0"/>
    <n v="0.16"/>
    <n v="7.2340000000000002E-4"/>
    <n v="1.997234375E-2"/>
    <n v="6"/>
    <n v="86.15"/>
    <n v="13.85"/>
    <n v="5.38"/>
    <n v="415"/>
    <n v="86"/>
    <n v="2"/>
    <n v="2"/>
    <n v="5655.2278697886923"/>
    <n v="504.28783552255851"/>
    <n v="87.6"/>
    <n v="84.16"/>
    <n v="87.2"/>
    <n v="16.97"/>
    <s v=""/>
    <n v="100"/>
    <n v="38.28"/>
    <n v="11.9"/>
    <n v="52.9"/>
    <n v="1.7"/>
    <s v=""/>
    <s v=""/>
    <n v="0"/>
    <m/>
    <s v=""/>
    <n v="7.2"/>
    <n v="99"/>
    <n v="99"/>
    <n v="79.3"/>
    <n v="8.3000000000000007"/>
    <n v="0"/>
    <n v="2"/>
    <n v="5"/>
    <n v="0"/>
    <n v="56"/>
    <n v="9"/>
    <n v="410.85"/>
    <n v="410.85"/>
  </r>
  <r>
    <x v="16"/>
    <x v="6"/>
    <n v="355580218"/>
    <s v="Urânia"/>
    <m/>
    <m/>
    <m/>
    <m/>
    <m/>
    <m/>
    <n v="2.5312600000000001E-2"/>
    <n v="2.5312600000000001E-2"/>
    <n v="0"/>
    <n v="0"/>
    <n v="0"/>
    <n v="0"/>
    <n v="0.03"/>
    <n v="0"/>
    <n v="0"/>
    <n v="0"/>
    <n v="100"/>
    <n v="0"/>
    <m/>
    <s v=""/>
    <m/>
    <m/>
    <m/>
    <s v=""/>
    <s v=""/>
    <m/>
    <m/>
    <m/>
    <m/>
    <s v=""/>
    <m/>
    <m/>
    <m/>
    <m/>
    <m/>
    <s v=""/>
    <s v=""/>
    <m/>
    <m/>
    <s v=""/>
    <m/>
    <m/>
    <m/>
    <m/>
    <m/>
    <m/>
    <m/>
    <n v="0"/>
    <m/>
    <n v="7"/>
    <n v="0"/>
    <m/>
    <m/>
  </r>
  <r>
    <x v="2"/>
    <x v="6"/>
    <n v="355590116"/>
    <s v="Uru"/>
    <n v="-0.87574489813108103"/>
    <n v="1229"/>
    <n v="1108"/>
    <n v="121"/>
    <n v="8.3279999999999994"/>
    <n v="90.15"/>
    <n v="9.3618999999999994E-3"/>
    <n v="4.8087E-3"/>
    <n v="4.5532000000000003E-3"/>
    <n v="0"/>
    <n v="3.0000000000000001E-3"/>
    <n v="0"/>
    <n v="0"/>
    <n v="1.7361E-3"/>
    <n v="2.7642898437500001E-3"/>
    <n v="0"/>
    <n v="50"/>
    <n v="50"/>
    <n v="0.75"/>
    <n v="58"/>
    <n v="8"/>
    <n v="0"/>
    <n v="0"/>
    <n v="28225.874694873881"/>
    <n v="2565.9886086248989"/>
    <n v="86.37"/>
    <n v="100"/>
    <n v="85.24"/>
    <n v="10.97"/>
    <s v=""/>
    <n v="100"/>
    <n v="2.08"/>
    <n v="0.9"/>
    <n v="1.4"/>
    <n v="4.5999999999999996"/>
    <s v=""/>
    <s v=""/>
    <n v="0"/>
    <m/>
    <s v=""/>
    <n v="9.6"/>
    <n v="99"/>
    <n v="99"/>
    <n v="86.2"/>
    <n v="9.5"/>
    <n v="0"/>
    <n v="0"/>
    <n v="0"/>
    <n v="108.52696965851594"/>
    <n v="2"/>
    <n v="2"/>
    <n v="57.42"/>
    <n v="57.42"/>
  </r>
  <r>
    <x v="2"/>
    <x v="6"/>
    <n v="355600816"/>
    <s v="Urupês"/>
    <n v="0.54027564630154701"/>
    <n v="12906"/>
    <n v="11669"/>
    <n v="1237"/>
    <n v="39.735999999999997"/>
    <n v="90.42"/>
    <n v="4.1366100000000003E-2"/>
    <n v="8.1812000000000013E-3"/>
    <n v="3.3184900000000003E-2"/>
    <n v="0"/>
    <n v="0"/>
    <n v="2E-3"/>
    <n v="0.03"/>
    <n v="4.2977999999999992E-3"/>
    <n v="3.9285624999999998E-2"/>
    <n v="6"/>
    <n v="32.43"/>
    <n v="67.569999999999993"/>
    <n v="8.36"/>
    <n v="645"/>
    <n v="286"/>
    <n v="3"/>
    <n v="0"/>
    <n v="5962.1757322175736"/>
    <n v="562.0083682008368"/>
    <n v="100"/>
    <n v="88.99"/>
    <n v="96.13"/>
    <n v="7.9"/>
    <s v=""/>
    <n v="100"/>
    <n v="4.1399999999999997"/>
    <n v="1.7"/>
    <n v="1.1000000000000001"/>
    <n v="14.4"/>
    <s v=""/>
    <s v=""/>
    <n v="0"/>
    <m/>
    <s v=""/>
    <n v="9.6"/>
    <n v="96"/>
    <n v="96"/>
    <n v="55.7"/>
    <n v="6.6"/>
    <n v="0"/>
    <n v="0"/>
    <n v="4"/>
    <n v="0"/>
    <n v="12"/>
    <n v="25"/>
    <n v="619.20000000000005"/>
    <n v="619.20000000000005"/>
  </r>
  <r>
    <x v="10"/>
    <x v="6"/>
    <n v="355610715"/>
    <s v="Valentim Gentil"/>
    <n v="2.1061235829015601"/>
    <n v="11752"/>
    <n v="10822"/>
    <n v="930"/>
    <n v="78.760999999999996"/>
    <n v="92.09"/>
    <n v="3.1440399999999993E-2"/>
    <n v="6.7897999999999995E-3"/>
    <n v="2.4650599999999995E-2"/>
    <n v="0"/>
    <n v="0"/>
    <n v="2E-3"/>
    <n v="0.03"/>
    <n v="2.8498999999999998E-3"/>
    <n v="3.5225545453703704E-2"/>
    <n v="2"/>
    <n v="12.5"/>
    <n v="87.5"/>
    <n v="7.81"/>
    <n v="602"/>
    <n v="48"/>
    <n v="0"/>
    <n v="0"/>
    <n v="3032.3076923076924"/>
    <n v="268.34581347855675"/>
    <n v="98.47"/>
    <n v="100"/>
    <n v="98.44"/>
    <n v="13.64"/>
    <s v=""/>
    <n v="100"/>
    <n v="25.54"/>
    <n v="8.1"/>
    <n v="25.6"/>
    <n v="25.3"/>
    <s v=""/>
    <s v=""/>
    <n v="0"/>
    <m/>
    <s v=""/>
    <n v="7.7"/>
    <n v="100"/>
    <n v="100"/>
    <n v="92"/>
    <n v="10"/>
    <n v="0"/>
    <n v="0"/>
    <n v="4"/>
    <n v="0"/>
    <n v="3"/>
    <n v="21"/>
    <n v="602"/>
    <n v="602"/>
  </r>
  <r>
    <x v="16"/>
    <x v="6"/>
    <n v="355610718"/>
    <s v="Valentim Gentil"/>
    <m/>
    <m/>
    <m/>
    <m/>
    <m/>
    <m/>
    <n v="6.0512799999999999E-2"/>
    <n v="5.9823000000000001E-2"/>
    <n v="6.8979999999999996E-4"/>
    <n v="0"/>
    <n v="0"/>
    <n v="2E-3"/>
    <n v="0.06"/>
    <n v="4.1669999999999999E-4"/>
    <n v="0"/>
    <n v="1"/>
    <n v="71.430000000000007"/>
    <n v="28.57"/>
    <m/>
    <s v=""/>
    <m/>
    <m/>
    <m/>
    <s v=""/>
    <s v=""/>
    <m/>
    <m/>
    <m/>
    <m/>
    <s v=""/>
    <m/>
    <m/>
    <m/>
    <m/>
    <m/>
    <s v=""/>
    <s v=""/>
    <m/>
    <m/>
    <s v=""/>
    <m/>
    <m/>
    <m/>
    <m/>
    <m/>
    <m/>
    <m/>
    <n v="1"/>
    <m/>
    <n v="5"/>
    <n v="2"/>
    <m/>
    <m/>
  </r>
  <r>
    <x v="6"/>
    <x v="6"/>
    <n v="35562065"/>
    <s v="Valinhos"/>
    <n v="2.2394996681785799"/>
    <n v="115258"/>
    <n v="109907"/>
    <n v="5351"/>
    <n v="775.99099999999999"/>
    <n v="95.36"/>
    <n v="0.50535969999999986"/>
    <n v="0.38528329999999988"/>
    <n v="0.12007639999999997"/>
    <n v="0"/>
    <n v="0.26900000000000002"/>
    <n v="0.17399999999999999"/>
    <n v="0.02"/>
    <n v="4.6024799999999984E-2"/>
    <n v="0.36238569265046294"/>
    <n v="67"/>
    <n v="21.46"/>
    <n v="78.540000000000006"/>
    <n v="101.33"/>
    <n v="6081"/>
    <n v="426"/>
    <n v="17"/>
    <n v="1"/>
    <n v="503.44652865744678"/>
    <n v="68.403060958892212"/>
    <n v="90.25"/>
    <n v="100"/>
    <n v="86.45"/>
    <n v="34.74"/>
    <s v=""/>
    <n v="94.84"/>
    <n v="72.19"/>
    <n v="27.5"/>
    <n v="85.6"/>
    <n v="48"/>
    <s v=""/>
    <s v=""/>
    <n v="0"/>
    <m/>
    <s v=""/>
    <n v="9.8000000000000007"/>
    <n v="100"/>
    <n v="100"/>
    <n v="93"/>
    <n v="9.6999999999999993"/>
    <n v="4"/>
    <n v="1"/>
    <n v="121"/>
    <n v="74.230303639349927"/>
    <n v="53"/>
    <n v="194"/>
    <n v="6081"/>
    <n v="6081"/>
  </r>
  <r>
    <x v="12"/>
    <x v="6"/>
    <n v="355630519"/>
    <s v="Valparaíso"/>
    <n v="1.4149044478895001"/>
    <n v="23147"/>
    <n v="22309"/>
    <n v="838"/>
    <n v="26.954000000000001"/>
    <n v="96.38"/>
    <n v="5.0548199999999995E-2"/>
    <n v="4.8898499999999998E-2"/>
    <n v="1.6497E-3"/>
    <n v="0"/>
    <n v="0"/>
    <n v="2E-3"/>
    <n v="0.05"/>
    <n v="1.3579999999999999E-4"/>
    <n v="6.7161556310185194E-2"/>
    <n v="5"/>
    <n v="60"/>
    <n v="40"/>
    <n v="16.420000000000002"/>
    <n v="1267"/>
    <n v="711"/>
    <n v="2"/>
    <n v="0"/>
    <n v="8474.2696677755212"/>
    <n v="871.95057674860652"/>
    <n v="95.32"/>
    <n v="97.31"/>
    <n v="95.25"/>
    <n v="32.799999999999997"/>
    <s v=""/>
    <n v="100"/>
    <n v="5.87"/>
    <n v="2.2000000000000002"/>
    <n v="3"/>
    <n v="13.3"/>
    <s v=""/>
    <s v=""/>
    <n v="0"/>
    <m/>
    <s v=""/>
    <n v="9.5"/>
    <n v="100"/>
    <n v="100"/>
    <n v="43.9"/>
    <n v="6"/>
    <n v="0"/>
    <n v="0"/>
    <n v="2"/>
    <n v="0"/>
    <n v="9"/>
    <n v="6"/>
    <n v="1267"/>
    <n v="1267"/>
  </r>
  <r>
    <x v="0"/>
    <x v="6"/>
    <n v="355630520"/>
    <s v="Valparaíso"/>
    <m/>
    <m/>
    <m/>
    <m/>
    <m/>
    <m/>
    <n v="8.3249999999999991E-2"/>
    <n v="0"/>
    <n v="8.3249999999999991E-2"/>
    <n v="0"/>
    <n v="0"/>
    <n v="8.2000000000000003E-2"/>
    <n v="0"/>
    <n v="7.94E-4"/>
    <n v="0"/>
    <n v="0"/>
    <n v="0"/>
    <n v="100"/>
    <m/>
    <s v=""/>
    <m/>
    <m/>
    <m/>
    <s v=""/>
    <s v=""/>
    <m/>
    <m/>
    <m/>
    <m/>
    <s v=""/>
    <m/>
    <m/>
    <m/>
    <m/>
    <m/>
    <s v=""/>
    <s v=""/>
    <m/>
    <m/>
    <s v=""/>
    <m/>
    <m/>
    <m/>
    <m/>
    <m/>
    <m/>
    <m/>
    <n v="8"/>
    <m/>
    <n v="0"/>
    <n v="5"/>
    <m/>
    <m/>
  </r>
  <r>
    <x v="6"/>
    <x v="6"/>
    <n v="35563545"/>
    <s v="Vargem"/>
    <n v="1.8889749654697601"/>
    <n v="9287"/>
    <n v="5147"/>
    <n v="4140"/>
    <n v="65.126000000000005"/>
    <n v="55.42"/>
    <n v="4.5496400000000013E-2"/>
    <n v="4.2304800000000017E-2"/>
    <n v="3.1915999999999954E-3"/>
    <n v="0"/>
    <n v="1.7999999999999999E-2"/>
    <n v="0"/>
    <n v="0.01"/>
    <n v="1.7457899999999995E-2"/>
    <n v="1.183366953125E-2"/>
    <n v="26"/>
    <n v="27.56"/>
    <n v="72.44"/>
    <n v="3.41"/>
    <n v="263"/>
    <n v="244"/>
    <n v="0"/>
    <n v="0"/>
    <n v="5840.6288360073222"/>
    <n v="747.0571766986111"/>
    <n v="48.93"/>
    <n v="100"/>
    <n v="29.93"/>
    <n v="16.18"/>
    <s v=""/>
    <n v="97.39"/>
    <n v="7"/>
    <n v="2.6"/>
    <n v="9.8000000000000007"/>
    <n v="1.5"/>
    <s v=""/>
    <s v=""/>
    <n v="0"/>
    <m/>
    <s v=""/>
    <n v="8.4"/>
    <n v="65"/>
    <n v="7.8"/>
    <n v="7.2"/>
    <n v="2.1"/>
    <n v="0"/>
    <n v="0"/>
    <n v="11"/>
    <n v="152.10835449195312"/>
    <n v="35"/>
    <n v="92"/>
    <n v="170.95"/>
    <n v="20.513999999999999"/>
  </r>
  <r>
    <x v="4"/>
    <x v="6"/>
    <n v="35564044"/>
    <s v="Vargem Grande do Sul"/>
    <n v="0.70334216939289496"/>
    <n v="40199"/>
    <n v="38398"/>
    <n v="1801"/>
    <n v="150.82400000000001"/>
    <n v="95.52"/>
    <n v="9.2168700000000006E-2"/>
    <n v="8.3751999999999993E-2"/>
    <n v="8.4167000000000079E-3"/>
    <n v="0"/>
    <n v="0"/>
    <n v="1E-3"/>
    <n v="0.08"/>
    <n v="6.6469000000000007E-3"/>
    <n v="0.11616110548726852"/>
    <n v="20"/>
    <n v="55.32"/>
    <n v="44.68"/>
    <n v="31.55"/>
    <n v="2130"/>
    <n v="523"/>
    <n v="6"/>
    <n v="0"/>
    <n v="3020.3139381576657"/>
    <n v="329.48879325356359"/>
    <n v="94.93"/>
    <n v="94.93"/>
    <n v="94.93"/>
    <n v="36.71"/>
    <s v=""/>
    <n v="100"/>
    <n v="20.36"/>
    <n v="6.9"/>
    <n v="29"/>
    <n v="2.2999999999999998"/>
    <s v=""/>
    <s v=""/>
    <n v="0"/>
    <m/>
    <s v=""/>
    <n v="7.3"/>
    <n v="100"/>
    <n v="98"/>
    <n v="75.400000000000006"/>
    <n v="8.1"/>
    <n v="0"/>
    <n v="0"/>
    <n v="6"/>
    <n v="0"/>
    <n v="26"/>
    <n v="21"/>
    <n v="2130"/>
    <n v="2087.4"/>
  </r>
  <r>
    <x v="3"/>
    <x v="6"/>
    <n v="35564049"/>
    <s v="Vargem Grande do Sul"/>
    <m/>
    <m/>
    <m/>
    <m/>
    <m/>
    <m/>
    <n v="0.17255689999999996"/>
    <n v="0.17136479999999996"/>
    <n v="1.1921E-3"/>
    <n v="0"/>
    <n v="0"/>
    <n v="0"/>
    <n v="0.17"/>
    <n v="1.7477E-3"/>
    <n v="0"/>
    <n v="11"/>
    <n v="88.89"/>
    <n v="11.11"/>
    <m/>
    <s v=""/>
    <m/>
    <m/>
    <m/>
    <s v=""/>
    <s v=""/>
    <m/>
    <m/>
    <m/>
    <m/>
    <s v=""/>
    <m/>
    <m/>
    <m/>
    <m/>
    <m/>
    <s v=""/>
    <s v=""/>
    <m/>
    <m/>
    <s v=""/>
    <m/>
    <m/>
    <m/>
    <m/>
    <m/>
    <m/>
    <m/>
    <n v="0"/>
    <m/>
    <n v="16"/>
    <n v="2"/>
    <m/>
    <m/>
  </r>
  <r>
    <x v="18"/>
    <x v="6"/>
    <n v="35564536"/>
    <s v="Vargem Grande Paulista"/>
    <m/>
    <m/>
    <m/>
    <m/>
    <m/>
    <m/>
    <n v="0"/>
    <n v="0"/>
    <n v="0"/>
    <n v="0"/>
    <n v="0"/>
    <n v="0"/>
    <n v="0"/>
    <n v="0"/>
    <n v="0"/>
    <n v="3"/>
    <n v="0"/>
    <n v="0"/>
    <m/>
    <s v=""/>
    <m/>
    <m/>
    <m/>
    <s v=""/>
    <s v=""/>
    <m/>
    <m/>
    <m/>
    <m/>
    <s v=""/>
    <m/>
    <m/>
    <m/>
    <m/>
    <m/>
    <s v=""/>
    <s v=""/>
    <m/>
    <m/>
    <s v=""/>
    <m/>
    <m/>
    <m/>
    <m/>
    <m/>
    <m/>
    <m/>
    <n v="3"/>
    <m/>
    <n v="0"/>
    <n v="0"/>
    <m/>
    <m/>
  </r>
  <r>
    <x v="8"/>
    <x v="6"/>
    <n v="355645310"/>
    <s v="Vargem Grande Paulista"/>
    <n v="2.4998910000396202"/>
    <n v="46921"/>
    <n v="46921"/>
    <n v="0"/>
    <n v="1400.2090000000001"/>
    <n v="100"/>
    <n v="6.6778999999999996E-3"/>
    <n v="1.0142E-3"/>
    <n v="5.6636999999999998E-3"/>
    <n v="0"/>
    <n v="0"/>
    <n v="2E-3"/>
    <n v="0"/>
    <n v="3.9294000000000004E-3"/>
    <n v="0.12335938200347223"/>
    <n v="2"/>
    <n v="21.05"/>
    <n v="78.95"/>
    <n v="38.299999999999997"/>
    <n v="2585"/>
    <n v="2585"/>
    <n v="2"/>
    <n v="1"/>
    <n v="289.00662816223013"/>
    <n v="40.3265062551949"/>
    <n v="86.37"/>
    <n v="100"/>
    <n v="35"/>
    <n v="35.159999999999997"/>
    <s v=""/>
    <n v="86.37"/>
    <n v="4.45"/>
    <n v="1.6"/>
    <n v="1.1000000000000001"/>
    <n v="9.4"/>
    <s v=""/>
    <s v=""/>
    <n v="0"/>
    <m/>
    <s v=""/>
    <n v="9.1"/>
    <n v="24"/>
    <n v="0"/>
    <n v="0"/>
    <n v="0.4"/>
    <n v="0"/>
    <n v="1"/>
    <n v="38"/>
    <n v="0"/>
    <n v="4"/>
    <n v="15"/>
    <n v="620.4"/>
    <n v="0"/>
  </r>
  <r>
    <x v="6"/>
    <x v="6"/>
    <n v="35565035"/>
    <s v="Várzea Paulista"/>
    <n v="1.3780897638340901"/>
    <n v="112833"/>
    <n v="112833"/>
    <n v="0"/>
    <n v="3258.2440000000001"/>
    <n v="100"/>
    <n v="0.18016839999999998"/>
    <n v="0.1427986"/>
    <n v="3.7369799999999988E-2"/>
    <n v="0"/>
    <n v="6.8000000000000005E-2"/>
    <n v="0.104"/>
    <n v="0"/>
    <n v="7.9359999999999986E-3"/>
    <n v="0.3490614225"/>
    <n v="2"/>
    <n v="13.33"/>
    <n v="86.67"/>
    <n v="103.86"/>
    <n v="6232"/>
    <n v="751"/>
    <n v="9"/>
    <n v="0"/>
    <n v="117.38693467336684"/>
    <n v="16.769562096195262"/>
    <n v="88.8"/>
    <n v="100"/>
    <n v="82.12"/>
    <n v="32.25"/>
    <s v=""/>
    <n v="88.8"/>
    <n v="112.61"/>
    <n v="42.9"/>
    <n v="142.80000000000001"/>
    <n v="62.3"/>
    <s v=""/>
    <s v=""/>
    <n v="0"/>
    <m/>
    <s v=""/>
    <n v="8.4"/>
    <n v="93"/>
    <n v="89.745000000000005"/>
    <n v="87.9"/>
    <n v="9.8000000000000007"/>
    <n v="0"/>
    <n v="0"/>
    <n v="44"/>
    <n v="19.480812148469372"/>
    <n v="6"/>
    <n v="39"/>
    <n v="5795.76"/>
    <n v="5592.9084000000003"/>
  </r>
  <r>
    <x v="0"/>
    <x v="6"/>
    <n v="355660220"/>
    <s v="Vera Cruz"/>
    <n v="-0.33086129060411201"/>
    <n v="10654"/>
    <n v="9403"/>
    <n v="1251"/>
    <n v="42.985999999999997"/>
    <n v="88.26"/>
    <n v="2.23514E-2"/>
    <n v="1.1412E-2"/>
    <n v="1.0939400000000002E-2"/>
    <n v="0"/>
    <n v="0"/>
    <n v="0"/>
    <n v="0.02"/>
    <n v="1.2268000000000001E-3"/>
    <n v="2.4174136067708338E-2"/>
    <n v="3"/>
    <n v="41.67"/>
    <n v="58.33"/>
    <n v="6.7"/>
    <n v="517"/>
    <n v="75"/>
    <n v="0"/>
    <n v="0"/>
    <n v="5594.42838370565"/>
    <n v="651.20330392340895"/>
    <m/>
    <n v="100"/>
    <m/>
    <m/>
    <s v=""/>
    <m/>
    <n v="3.21"/>
    <n v="1.4"/>
    <n v="2.2000000000000002"/>
    <n v="6"/>
    <s v=""/>
    <s v=""/>
    <n v="0"/>
    <m/>
    <s v=""/>
    <n v="10"/>
    <n v="95"/>
    <n v="95"/>
    <n v="85.5"/>
    <n v="9.4"/>
    <n v="0"/>
    <n v="0"/>
    <n v="0"/>
    <n v="0"/>
    <n v="5"/>
    <n v="7"/>
    <n v="491.15"/>
    <n v="491.15"/>
  </r>
  <r>
    <x v="1"/>
    <x v="6"/>
    <n v="355660221"/>
    <s v="Vera Cruz"/>
    <m/>
    <m/>
    <m/>
    <m/>
    <m/>
    <m/>
    <n v="4.6405999999999999E-3"/>
    <n v="2.4257999999999997E-3"/>
    <n v="2.2147999999999998E-3"/>
    <n v="0"/>
    <n v="0"/>
    <n v="0"/>
    <n v="0"/>
    <n v="1.8118000000000008E-3"/>
    <n v="0"/>
    <n v="3"/>
    <n v="27.78"/>
    <n v="72.22"/>
    <m/>
    <s v=""/>
    <m/>
    <m/>
    <m/>
    <s v=""/>
    <s v=""/>
    <m/>
    <m/>
    <m/>
    <m/>
    <s v=""/>
    <m/>
    <m/>
    <m/>
    <m/>
    <m/>
    <s v=""/>
    <s v=""/>
    <m/>
    <m/>
    <s v=""/>
    <m/>
    <m/>
    <m/>
    <m/>
    <m/>
    <m/>
    <m/>
    <n v="1"/>
    <m/>
    <n v="5"/>
    <n v="13"/>
    <m/>
    <m/>
  </r>
  <r>
    <x v="6"/>
    <x v="6"/>
    <n v="35567015"/>
    <s v="Vinhedo"/>
    <n v="2.6317494690325498"/>
    <n v="69449"/>
    <n v="67267"/>
    <n v="2182"/>
    <n v="849.63300000000004"/>
    <n v="96.86"/>
    <n v="0.43310799999999994"/>
    <n v="0.32483379999999995"/>
    <n v="0.10827419999999999"/>
    <n v="0"/>
    <n v="0.312"/>
    <n v="0.09"/>
    <n v="0.01"/>
    <n v="2.4097199999999992E-2"/>
    <n v="0.19484873481365739"/>
    <n v="59"/>
    <n v="13.51"/>
    <n v="86.49"/>
    <n v="55.18"/>
    <n v="3725"/>
    <n v="1192"/>
    <n v="9"/>
    <n v="0"/>
    <n v="458.62949790493741"/>
    <n v="63.572405650189346"/>
    <n v="92.17"/>
    <n v="100"/>
    <n v="82.33"/>
    <n v="33.58"/>
    <s v=""/>
    <n v="95"/>
    <n v="111.05"/>
    <n v="42.9"/>
    <n v="129.9"/>
    <n v="77.3"/>
    <s v=""/>
    <s v=""/>
    <n v="0"/>
    <m/>
    <s v=""/>
    <n v="9.8000000000000007"/>
    <n v="85"/>
    <n v="85"/>
    <n v="68"/>
    <n v="7.4"/>
    <n v="0"/>
    <n v="0"/>
    <n v="96"/>
    <n v="160.12421137780527"/>
    <n v="20"/>
    <n v="128"/>
    <n v="3166.25"/>
    <n v="3166.25"/>
  </r>
  <r>
    <x v="9"/>
    <x v="6"/>
    <n v="355680012"/>
    <s v="Viradouro"/>
    <n v="0.72912202671382398"/>
    <n v="17739"/>
    <n v="17220"/>
    <n v="519"/>
    <n v="80.984999999999999"/>
    <n v="97.07"/>
    <n v="0.2365971"/>
    <n v="0.17229649999999999"/>
    <n v="6.4300600000000013E-2"/>
    <n v="0"/>
    <n v="5.7000000000000002E-2"/>
    <n v="1E-3"/>
    <n v="0.18"/>
    <n v="5.5559999999999984E-4"/>
    <n v="5.2355673000000005E-2"/>
    <n v="2"/>
    <n v="44.44"/>
    <n v="55.56"/>
    <n v="12.44"/>
    <n v="960"/>
    <n v="137"/>
    <n v="3"/>
    <n v="0"/>
    <n v="4640"/>
    <n v="533.33333333333326"/>
    <n v="96.96"/>
    <n v="97.07"/>
    <n v="96.96"/>
    <n v="40.81"/>
    <s v=""/>
    <n v="99.89"/>
    <n v="25.17"/>
    <n v="9.1"/>
    <n v="26.9"/>
    <n v="21.4"/>
    <s v=""/>
    <s v=""/>
    <n v="0"/>
    <m/>
    <s v=""/>
    <n v="8.1"/>
    <n v="97"/>
    <n v="97"/>
    <n v="85.7"/>
    <n v="10"/>
    <n v="0"/>
    <n v="0"/>
    <n v="5"/>
    <n v="108.87072352216731"/>
    <n v="12"/>
    <n v="15"/>
    <n v="931.2"/>
    <n v="931.2"/>
  </r>
  <r>
    <x v="10"/>
    <x v="6"/>
    <n v="355690915"/>
    <s v="Vista Alegre do Alto"/>
    <n v="2.8244927502588899"/>
    <n v="7363"/>
    <n v="6883"/>
    <n v="480"/>
    <n v="77.260999999999996"/>
    <n v="93.48"/>
    <n v="0.31183669999999997"/>
    <n v="0.13129639999999998"/>
    <n v="0.18054029999999996"/>
    <n v="0"/>
    <n v="0"/>
    <n v="8.7999999999999995E-2"/>
    <n v="0.21"/>
    <n v="1.30729E-2"/>
    <n v="1.7402887288135594E-2"/>
    <n v="6"/>
    <n v="13.46"/>
    <n v="86.54"/>
    <n v="5.0599999999999996"/>
    <n v="390"/>
    <n v="144"/>
    <n v="0"/>
    <n v="0"/>
    <n v="2998.1257639549099"/>
    <n v="299.81257639549096"/>
    <m/>
    <n v="92.25"/>
    <m/>
    <m/>
    <s v=""/>
    <m/>
    <n v="141.74"/>
    <n v="44.5"/>
    <n v="87.5"/>
    <n v="257.89999999999998"/>
    <s v=""/>
    <s v=""/>
    <n v="13.5814206165965"/>
    <m/>
    <s v=""/>
    <n v="8.1"/>
    <n v="100"/>
    <n v="100"/>
    <n v="63.1"/>
    <n v="7.3"/>
    <n v="0"/>
    <n v="0"/>
    <n v="5"/>
    <n v="0"/>
    <n v="7"/>
    <n v="45"/>
    <n v="390"/>
    <n v="390"/>
  </r>
  <r>
    <x v="10"/>
    <x v="6"/>
    <n v="355695815"/>
    <s v="Vitória Brasil"/>
    <n v="0.249382106136919"/>
    <n v="1748"/>
    <n v="1496"/>
    <n v="252"/>
    <n v="35.085999999999999"/>
    <n v="85.58"/>
    <n v="9.9730999999999986E-3"/>
    <n v="4.4522999999999993E-3"/>
    <n v="5.5208000000000002E-3"/>
    <n v="0"/>
    <n v="5.0000000000000001E-3"/>
    <n v="0"/>
    <n v="0"/>
    <n v="0"/>
    <n v="3.7518270833333338E-3"/>
    <n v="2"/>
    <n v="66.67"/>
    <n v="33.33"/>
    <n v="1.05"/>
    <n v="81"/>
    <n v="16"/>
    <n v="0"/>
    <n v="0"/>
    <n v="6675.2402745995423"/>
    <n v="902.05949656750545"/>
    <n v="82.42"/>
    <n v="82.59"/>
    <n v="80.33"/>
    <n v="8.6"/>
    <s v=""/>
    <n v="99.8"/>
    <n v="8.31"/>
    <n v="2.7"/>
    <n v="6.4"/>
    <n v="11"/>
    <s v=""/>
    <s v=""/>
    <n v="0"/>
    <m/>
    <s v=""/>
    <n v="9"/>
    <n v="100"/>
    <n v="100"/>
    <n v="80.2"/>
    <n v="10"/>
    <n v="0"/>
    <n v="0"/>
    <n v="1"/>
    <n v="133.26840200635576"/>
    <n v="6"/>
    <n v="3"/>
    <n v="81"/>
    <n v="81"/>
  </r>
  <r>
    <x v="8"/>
    <x v="6"/>
    <n v="355700610"/>
    <s v="Votorantim"/>
    <n v="1.11980942086474"/>
    <n v="113264"/>
    <n v="108944"/>
    <n v="4320"/>
    <n v="615.56500000000005"/>
    <n v="96.19"/>
    <n v="2.4114661000000002"/>
    <n v="2.3903527000000002"/>
    <n v="2.1113399999999994E-2"/>
    <n v="0"/>
    <n v="2.3620000000000001"/>
    <n v="2.7E-2"/>
    <n v="0"/>
    <n v="1.7915099999999996E-2"/>
    <n v="0.39458870370370369"/>
    <n v="31"/>
    <n v="38.89"/>
    <n v="61.11"/>
    <n v="101.03"/>
    <n v="6061"/>
    <n v="1304"/>
    <n v="5"/>
    <n v="0"/>
    <n v="459.40810848989969"/>
    <n v="72.391580731741755"/>
    <n v="100"/>
    <n v="100"/>
    <n v="95.03"/>
    <n v="33.409999999999997"/>
    <s v=""/>
    <n v="100"/>
    <n v="401.91"/>
    <n v="146.1"/>
    <n v="703"/>
    <n v="8.1"/>
    <s v=""/>
    <s v=""/>
    <n v="0"/>
    <m/>
    <s v=""/>
    <n v="8.1"/>
    <n v="98"/>
    <n v="96.04"/>
    <n v="78.5"/>
    <n v="8.5"/>
    <n v="0"/>
    <n v="0"/>
    <n v="34"/>
    <n v="598.59797754717874"/>
    <n v="14"/>
    <n v="22"/>
    <n v="5939.78"/>
    <n v="5820.9844000000003"/>
  </r>
  <r>
    <x v="10"/>
    <x v="6"/>
    <n v="355710515"/>
    <s v="Votuporanga"/>
    <n v="1.0028774803637399"/>
    <n v="87690"/>
    <n v="85233"/>
    <n v="2457"/>
    <n v="207.94900000000001"/>
    <n v="97.2"/>
    <n v="0.31335619999999986"/>
    <n v="2.5879800000000001E-2"/>
    <n v="0.28747639999999985"/>
    <n v="0"/>
    <n v="0.21"/>
    <n v="7.0999999999999994E-2"/>
    <n v="0.02"/>
    <n v="1.1413199999999998E-2"/>
    <n v="0.26692673611111112"/>
    <n v="6"/>
    <n v="17.72"/>
    <n v="82.28"/>
    <n v="70.38"/>
    <n v="4751"/>
    <n v="770"/>
    <n v="8"/>
    <n v="0"/>
    <n v="1154.4139582620596"/>
    <n v="104.29284981183717"/>
    <n v="100"/>
    <n v="100"/>
    <n v="99.44"/>
    <n v="15.1"/>
    <s v=""/>
    <n v="99.99"/>
    <n v="60.78"/>
    <n v="19.3"/>
    <n v="45.5"/>
    <n v="99.3"/>
    <s v=""/>
    <s v=""/>
    <n v="0"/>
    <m/>
    <s v=""/>
    <n v="10"/>
    <n v="99.79"/>
    <n v="99.79"/>
    <n v="83.8"/>
    <n v="10"/>
    <n v="0"/>
    <n v="0"/>
    <n v="26"/>
    <n v="78.67327307092431"/>
    <n v="14"/>
    <n v="65"/>
    <n v="4741.0228999999999"/>
    <n v="4741.0228999999999"/>
  </r>
  <r>
    <x v="16"/>
    <x v="6"/>
    <n v="355710518"/>
    <s v="Votuporanga"/>
    <m/>
    <m/>
    <m/>
    <m/>
    <m/>
    <m/>
    <n v="0.30658349999999995"/>
    <n v="0.30612049999999996"/>
    <n v="4.6299999999999998E-4"/>
    <n v="0"/>
    <n v="0"/>
    <n v="0.108"/>
    <n v="0.2"/>
    <n v="0"/>
    <n v="0"/>
    <n v="11"/>
    <n v="88.89"/>
    <n v="11.11"/>
    <m/>
    <s v=""/>
    <m/>
    <m/>
    <m/>
    <s v=""/>
    <s v=""/>
    <m/>
    <m/>
    <m/>
    <m/>
    <s v=""/>
    <m/>
    <m/>
    <m/>
    <m/>
    <m/>
    <s v=""/>
    <s v=""/>
    <m/>
    <m/>
    <s v=""/>
    <m/>
    <m/>
    <m/>
    <m/>
    <m/>
    <m/>
    <m/>
    <n v="1"/>
    <m/>
    <n v="16"/>
    <n v="2"/>
    <m/>
    <m/>
  </r>
  <r>
    <x v="12"/>
    <x v="6"/>
    <n v="355715419"/>
    <s v="Zacarias"/>
    <n v="1.45928174410936"/>
    <n v="2432"/>
    <n v="1986"/>
    <n v="446"/>
    <n v="7.6289999999999996"/>
    <n v="81.66"/>
    <n v="2.4602699999999998E-2"/>
    <n v="1.7100600000000001E-2"/>
    <n v="7.5020999999999985E-3"/>
    <n v="0"/>
    <n v="6.0000000000000001E-3"/>
    <n v="1E-3"/>
    <n v="0.02"/>
    <n v="2.7989999999999997E-4"/>
    <n v="4.9703999999999998E-3"/>
    <n v="1"/>
    <n v="21.05"/>
    <n v="78.95"/>
    <n v="1.4"/>
    <n v="108"/>
    <n v="26"/>
    <n v="0"/>
    <n v="0"/>
    <n v="30083.684210526317"/>
    <n v="2334.0789473684204"/>
    <n v="78.48"/>
    <n v="78.64"/>
    <n v="77.14"/>
    <n v="11.16"/>
    <s v=""/>
    <n v="99.8"/>
    <n v="3.37"/>
    <n v="1.1000000000000001"/>
    <n v="3.1"/>
    <n v="4.2"/>
    <s v=""/>
    <s v=""/>
    <n v="0"/>
    <m/>
    <s v=""/>
    <n v="7.2"/>
    <n v="95"/>
    <n v="95"/>
    <n v="75.900000000000006"/>
    <n v="8.1"/>
    <n v="0"/>
    <n v="0"/>
    <n v="0"/>
    <n v="120.71463061323033"/>
    <n v="4"/>
    <n v="15"/>
    <n v="102.6"/>
    <n v="102.6"/>
  </r>
  <r>
    <x v="0"/>
    <x v="7"/>
    <n v="350010520"/>
    <s v="Adamantina"/>
    <m/>
    <m/>
    <m/>
    <m/>
    <m/>
    <m/>
    <n v="8.9189800000000014E-2"/>
    <n v="8.8888900000000007E-2"/>
    <n v="3.009E-4"/>
    <n v="0"/>
    <s v=""/>
    <n v="8.91898E-2"/>
    <s v=""/>
    <n v="0"/>
    <n v="0"/>
    <n v="1"/>
    <n v="33.33"/>
    <n v="66.67"/>
    <m/>
    <s v=""/>
    <m/>
    <m/>
    <m/>
    <s v=""/>
    <s v=""/>
    <m/>
    <m/>
    <m/>
    <m/>
    <s v=""/>
    <m/>
    <m/>
    <m/>
    <m/>
    <m/>
    <s v=""/>
    <s v=""/>
    <m/>
    <m/>
    <s v=""/>
    <m/>
    <m/>
    <m/>
    <m/>
    <m/>
    <m/>
    <m/>
    <n v="2"/>
    <m/>
    <n v="1"/>
    <n v="2"/>
    <m/>
    <m/>
  </r>
  <r>
    <x v="1"/>
    <x v="7"/>
    <n v="350010521"/>
    <s v="Adamantina"/>
    <n v="4.9774045048312003E-2"/>
    <n v="33845"/>
    <n v="32233"/>
    <n v="1612"/>
    <n v="82.191999999999993"/>
    <n v="95.24"/>
    <n v="0.12025019999999996"/>
    <n v="1.6666999999999999E-3"/>
    <n v="0.11858349999999997"/>
    <n v="0"/>
    <n v="0.10737029999999999"/>
    <n v="1.00623E-2"/>
    <n v="1.9954E-3"/>
    <n v="8.2220000000000004E-4"/>
    <n v="9.8202050949074068E-2"/>
    <n v="0"/>
    <n v="3.23"/>
    <n v="96.77"/>
    <n v="26.43"/>
    <n v="1784"/>
    <n v="228"/>
    <n v="3"/>
    <n v="0"/>
    <n v="2776.6961146402718"/>
    <n v="335.4397990840597"/>
    <n v="95.32"/>
    <n v="100"/>
    <n v="93.81"/>
    <n v="24.51"/>
    <s v=""/>
    <n v="100"/>
    <n v="16.36"/>
    <n v="7"/>
    <n v="9.8000000000000007"/>
    <n v="33"/>
    <s v=""/>
    <s v=""/>
    <n v="0"/>
    <m/>
    <s v=""/>
    <n v="9"/>
    <n v="98"/>
    <n v="98"/>
    <n v="87.2"/>
    <n v="10"/>
    <n v="0"/>
    <n v="0"/>
    <n v="19"/>
    <n v="108.95902780634226"/>
    <n v="1"/>
    <n v="30"/>
    <n v="1748.32"/>
    <n v="1748.32"/>
  </r>
  <r>
    <x v="2"/>
    <x v="7"/>
    <n v="350020416"/>
    <s v="Adolfo"/>
    <n v="-0.39709199693552799"/>
    <n v="3523"/>
    <n v="3206"/>
    <n v="317"/>
    <n v="16.709"/>
    <n v="91"/>
    <n v="0.26660299999999998"/>
    <n v="0.26253859999999996"/>
    <n v="4.064400000000001E-3"/>
    <n v="0"/>
    <s v=""/>
    <s v=""/>
    <n v="0.22603009999999998"/>
    <n v="4.0572900000000002E-2"/>
    <n v="8.3799692708333325E-3"/>
    <n v="0"/>
    <n v="10.42"/>
    <n v="89.58"/>
    <n v="2.29"/>
    <n v="177"/>
    <n v="24"/>
    <n v="1"/>
    <n v="0"/>
    <n v="13874.765824581324"/>
    <n v="1253.2046551234744"/>
    <n v="91.34"/>
    <m/>
    <n v="91.7"/>
    <n v="7.7"/>
    <s v=""/>
    <n v="100"/>
    <n v="42.32"/>
    <n v="17.2"/>
    <n v="53.6"/>
    <n v="2.9"/>
    <s v=""/>
    <s v=""/>
    <n v="0"/>
    <m/>
    <s v=""/>
    <n v="7.5"/>
    <n v="96"/>
    <n v="96"/>
    <n v="86.4"/>
    <n v="9.9"/>
    <n v="0"/>
    <n v="0"/>
    <n v="0"/>
    <n v="0"/>
    <n v="5"/>
    <n v="43"/>
    <n v="169.92"/>
    <n v="169.92"/>
  </r>
  <r>
    <x v="3"/>
    <x v="7"/>
    <n v="35003039"/>
    <s v="Aguaí"/>
    <n v="1.2141557912031"/>
    <n v="33179"/>
    <n v="30148"/>
    <n v="3031"/>
    <n v="70.090999999999994"/>
    <n v="90.86"/>
    <n v="1.3068494999999991"/>
    <n v="1.2779919999999991"/>
    <n v="2.8857499999999998E-2"/>
    <n v="0.04"/>
    <n v="2.4166899999999998E-2"/>
    <n v="2.50446E-2"/>
    <n v="1.2509888999999992"/>
    <n v="6.6491000000000007E-3"/>
    <n v="7.9422951280381932E-2"/>
    <n v="59"/>
    <n v="82.5"/>
    <n v="17.5"/>
    <n v="24.67"/>
    <n v="1665"/>
    <n v="1647"/>
    <n v="6"/>
    <n v="2"/>
    <n v="6054.5622230929202"/>
    <n v="712.86054432020228"/>
    <m/>
    <m/>
    <m/>
    <m/>
    <s v=""/>
    <m/>
    <n v="56.82"/>
    <n v="20.5"/>
    <n v="82.5"/>
    <n v="3.8"/>
    <s v=""/>
    <s v=""/>
    <n v="0"/>
    <m/>
    <s v=""/>
    <n v="7.4"/>
    <n v="100"/>
    <n v="4"/>
    <n v="1.1000000000000001"/>
    <n v="1.8"/>
    <n v="0"/>
    <n v="2"/>
    <n v="19"/>
    <n v="30.217965478611198"/>
    <n v="132"/>
    <n v="28"/>
    <n v="1665"/>
    <n v="66.599999999999994"/>
  </r>
  <r>
    <x v="4"/>
    <x v="7"/>
    <n v="35004024"/>
    <s v="Águas da Prata"/>
    <m/>
    <m/>
    <m/>
    <m/>
    <m/>
    <m/>
    <n v="4.6300000000000001E-5"/>
    <n v="4.6300000000000001E-5"/>
    <n v="0"/>
    <n v="0"/>
    <s v=""/>
    <s v=""/>
    <n v="4.6300000000000001E-5"/>
    <n v="0"/>
    <n v="0"/>
    <n v="0"/>
    <n v="100"/>
    <n v="0"/>
    <m/>
    <s v=""/>
    <m/>
    <m/>
    <m/>
    <s v=""/>
    <s v=""/>
    <m/>
    <m/>
    <m/>
    <m/>
    <s v=""/>
    <m/>
    <m/>
    <m/>
    <m/>
    <m/>
    <s v=""/>
    <s v=""/>
    <m/>
    <m/>
    <s v=""/>
    <m/>
    <m/>
    <m/>
    <m/>
    <m/>
    <m/>
    <m/>
    <n v="1"/>
    <m/>
    <n v="1"/>
    <n v="0"/>
    <m/>
    <m/>
  </r>
  <r>
    <x v="3"/>
    <x v="7"/>
    <n v="35004029"/>
    <s v="Águas da Prata"/>
    <n v="0.51480379515258501"/>
    <n v="7652"/>
    <n v="6907"/>
    <n v="745"/>
    <n v="53.664000000000001"/>
    <n v="90.26"/>
    <n v="1.8555099999999998E-2"/>
    <n v="1.8555099999999998E-2"/>
    <n v="0"/>
    <n v="0"/>
    <s v=""/>
    <s v=""/>
    <n v="1.8456699999999999E-2"/>
    <n v="9.8400000000000007E-5"/>
    <n v="1.8737436458333333E-2"/>
    <n v="2"/>
    <n v="100"/>
    <n v="0"/>
    <n v="4.96"/>
    <n v="383"/>
    <n v="151"/>
    <n v="0"/>
    <n v="0"/>
    <n v="8118.9127025614216"/>
    <n v="947.89336121275471"/>
    <n v="94.03"/>
    <n v="99.47"/>
    <n v="82.55"/>
    <n v="27.1"/>
    <s v=""/>
    <n v="100"/>
    <n v="2.66"/>
    <n v="0.9"/>
    <n v="4"/>
    <n v="0"/>
    <s v=""/>
    <s v=""/>
    <n v="0"/>
    <m/>
    <s v=""/>
    <n v="7.2"/>
    <n v="92"/>
    <n v="87.4"/>
    <n v="60.6"/>
    <n v="7.2"/>
    <n v="0"/>
    <n v="0"/>
    <n v="4"/>
    <n v="0"/>
    <n v="7"/>
    <n v="0"/>
    <n v="352.36"/>
    <n v="334.74200000000002"/>
  </r>
  <r>
    <x v="3"/>
    <x v="7"/>
    <n v="35005019"/>
    <s v="Águas de Lindóia"/>
    <n v="0.67701118713567898"/>
    <n v="17610"/>
    <n v="17452"/>
    <n v="158"/>
    <n v="293.5"/>
    <n v="99.1"/>
    <n v="9.1692999999999983E-3"/>
    <n v="5.6749999999999986E-3"/>
    <n v="3.4942999999999997E-3"/>
    <n v="0"/>
    <s v=""/>
    <n v="2.8500000000000001E-3"/>
    <n v="2.3806000000000001E-3"/>
    <n v="3.9386999999999998E-3"/>
    <n v="5.2955899270833343E-2"/>
    <n v="12"/>
    <n v="62.5"/>
    <n v="37.5"/>
    <n v="12.56"/>
    <n v="969"/>
    <n v="885"/>
    <n v="0"/>
    <n v="0"/>
    <n v="1325.1925042589437"/>
    <n v="161.17206132879051"/>
    <n v="98.79"/>
    <n v="100"/>
    <n v="98.21"/>
    <n v="40.72"/>
    <s v=""/>
    <n v="99.69"/>
    <n v="3.4"/>
    <n v="1.2"/>
    <n v="3.2"/>
    <n v="3.9"/>
    <s v=""/>
    <s v=""/>
    <n v="0"/>
    <m/>
    <s v=""/>
    <n v="9.8000000000000007"/>
    <n v="37"/>
    <n v="8.8800000000000008"/>
    <n v="8.6999999999999993"/>
    <n v="2"/>
    <n v="0"/>
    <n v="0"/>
    <n v="7"/>
    <n v="0"/>
    <n v="10"/>
    <n v="6"/>
    <n v="358.53"/>
    <n v="86.047200000000004"/>
  </r>
  <r>
    <x v="5"/>
    <x v="7"/>
    <n v="350055017"/>
    <s v="Águas de Santa Bárbara"/>
    <n v="0.61691714105651696"/>
    <n v="5700"/>
    <n v="4364"/>
    <n v="1336"/>
    <n v="13.955"/>
    <n v="76.56"/>
    <n v="0.2265317"/>
    <n v="0.19250920000000002"/>
    <n v="3.402249999999999E-2"/>
    <n v="0"/>
    <n v="2.8067599999999998E-2"/>
    <n v="0.1197778"/>
    <n v="7.2731400000000002E-2"/>
    <n v="5.9549E-3"/>
    <n v="1.1873515624999999E-2"/>
    <n v="6"/>
    <n v="53.33"/>
    <n v="46.67"/>
    <n v="3.13"/>
    <n v="241"/>
    <n v="108"/>
    <n v="0"/>
    <n v="0"/>
    <n v="20913.347368421051"/>
    <n v="2268.3789473684205"/>
    <n v="79.989999999999995"/>
    <n v="100"/>
    <n v="42.6"/>
    <n v="42.05"/>
    <s v=""/>
    <n v="100"/>
    <n v="11.33"/>
    <n v="6"/>
    <n v="12.1"/>
    <n v="8.3000000000000007"/>
    <s v=""/>
    <s v=""/>
    <n v="0"/>
    <m/>
    <s v=""/>
    <n v="9.4"/>
    <n v="65"/>
    <n v="65"/>
    <n v="55.2"/>
    <n v="6.4"/>
    <n v="0"/>
    <n v="0"/>
    <n v="2"/>
    <n v="235.81895105309218"/>
    <n v="8"/>
    <n v="7"/>
    <n v="156.65"/>
    <n v="156.65"/>
  </r>
  <r>
    <x v="6"/>
    <x v="7"/>
    <n v="35006005"/>
    <s v="Águas de São Pedro"/>
    <n v="2.901668916097"/>
    <n v="2834"/>
    <n v="2834"/>
    <n v="0"/>
    <n v="778.57100000000003"/>
    <n v="100"/>
    <n v="1.9201000000000001E-3"/>
    <n v="0"/>
    <n v="1.9201000000000001E-3"/>
    <n v="0"/>
    <s v=""/>
    <s v=""/>
    <s v=""/>
    <n v="1.9201000000000001E-3"/>
    <n v="7.3802083333333332E-3"/>
    <n v="0"/>
    <n v="0"/>
    <n v="100"/>
    <n v="2.1"/>
    <n v="162"/>
    <n v="162"/>
    <n v="3"/>
    <n v="0"/>
    <n v="556.38673253352158"/>
    <n v="111.2773465067043"/>
    <n v="100"/>
    <n v="100"/>
    <n v="98.47"/>
    <n v="34.72"/>
    <s v=""/>
    <n v="100"/>
    <n v="9.6"/>
    <n v="3.8"/>
    <n v="0"/>
    <n v="19.2"/>
    <s v=""/>
    <s v=""/>
    <n v="0"/>
    <m/>
    <s v=""/>
    <n v="7.2"/>
    <n v="100"/>
    <n v="0"/>
    <n v="0"/>
    <n v="1.5"/>
    <n v="0"/>
    <n v="0"/>
    <n v="2"/>
    <n v="0"/>
    <n v="0"/>
    <n v="4"/>
    <n v="162"/>
    <n v="0"/>
  </r>
  <r>
    <x v="7"/>
    <x v="7"/>
    <n v="350070913"/>
    <s v="Agudos"/>
    <n v="0.53082031619711101"/>
    <n v="35024"/>
    <n v="33563"/>
    <n v="1461"/>
    <n v="36.197000000000003"/>
    <n v="95.83"/>
    <n v="0.32784430000000003"/>
    <n v="7.7159999999999998E-3"/>
    <n v="0.32012830000000003"/>
    <n v="0"/>
    <s v=""/>
    <n v="0.31819420000000004"/>
    <n v="8.4566999999999993E-3"/>
    <n v="1.1934000000000003E-3"/>
    <n v="0.10209204133333334"/>
    <n v="2"/>
    <n v="3.03"/>
    <n v="96.97"/>
    <n v="27.64"/>
    <n v="1866"/>
    <n v="1866"/>
    <n v="0"/>
    <n v="0"/>
    <n v="7707.5194152581089"/>
    <n v="819.3741434444953"/>
    <n v="95.76"/>
    <n v="95.57"/>
    <n v="91.85"/>
    <n v="37.520000000000003"/>
    <s v=""/>
    <n v="100"/>
    <n v="7.38"/>
    <n v="3.8"/>
    <n v="0.2"/>
    <n v="35.200000000000003"/>
    <s v=""/>
    <s v=""/>
    <n v="0"/>
    <m/>
    <s v=""/>
    <n v="8.4"/>
    <n v="93"/>
    <n v="0"/>
    <n v="0"/>
    <n v="1.4"/>
    <n v="0"/>
    <n v="0"/>
    <n v="1"/>
    <n v="0"/>
    <n v="1"/>
    <n v="32"/>
    <n v="1735.38"/>
    <n v="0"/>
  </r>
  <r>
    <x v="2"/>
    <x v="7"/>
    <n v="350070916"/>
    <s v="Agudos"/>
    <m/>
    <m/>
    <m/>
    <m/>
    <m/>
    <m/>
    <n v="0"/>
    <n v="0"/>
    <n v="0"/>
    <n v="0"/>
    <n v="0"/>
    <n v="0"/>
    <n v="0"/>
    <n v="0"/>
    <n v="0"/>
    <n v="0"/>
    <n v="0"/>
    <n v="0"/>
    <m/>
    <s v=""/>
    <m/>
    <m/>
    <m/>
    <s v=""/>
    <s v=""/>
    <m/>
    <m/>
    <m/>
    <m/>
    <s v=""/>
    <m/>
    <m/>
    <m/>
    <m/>
    <m/>
    <s v=""/>
    <s v=""/>
    <m/>
    <m/>
    <s v=""/>
    <m/>
    <m/>
    <m/>
    <m/>
    <m/>
    <m/>
    <m/>
    <n v="0"/>
    <m/>
    <n v="0"/>
    <n v="0"/>
    <m/>
    <m/>
  </r>
  <r>
    <x v="5"/>
    <x v="7"/>
    <n v="350070917"/>
    <s v="Agudos"/>
    <m/>
    <m/>
    <m/>
    <m/>
    <m/>
    <m/>
    <n v="4.2820000000000005E-4"/>
    <n v="4.2820000000000005E-4"/>
    <n v="0"/>
    <n v="0"/>
    <s v=""/>
    <s v=""/>
    <n v="3.704E-4"/>
    <n v="5.7799999999999995E-5"/>
    <n v="0"/>
    <n v="0"/>
    <n v="100"/>
    <n v="0"/>
    <m/>
    <s v=""/>
    <m/>
    <m/>
    <m/>
    <s v=""/>
    <s v=""/>
    <m/>
    <m/>
    <m/>
    <m/>
    <s v=""/>
    <m/>
    <m/>
    <m/>
    <m/>
    <m/>
    <s v=""/>
    <s v=""/>
    <m/>
    <m/>
    <s v=""/>
    <m/>
    <m/>
    <m/>
    <m/>
    <m/>
    <m/>
    <m/>
    <n v="1"/>
    <m/>
    <n v="4"/>
    <n v="0"/>
    <m/>
    <m/>
  </r>
  <r>
    <x v="8"/>
    <x v="7"/>
    <n v="350075810"/>
    <s v="Alambari"/>
    <n v="2.4939089240741099"/>
    <n v="5148"/>
    <n v="3982"/>
    <n v="1166"/>
    <n v="32.338999999999999"/>
    <n v="77.349999999999994"/>
    <n v="1.0738999999999999E-2"/>
    <n v="1.7359999999999999E-4"/>
    <n v="1.0565399999999999E-2"/>
    <n v="0"/>
    <s v=""/>
    <n v="9.2600000000000001E-5"/>
    <n v="5.5672000000000004E-3"/>
    <n v="5.0791999999999999E-3"/>
    <n v="9.656521874999999E-3"/>
    <n v="7"/>
    <n v="9.09"/>
    <n v="90.91"/>
    <n v="2.82"/>
    <n v="217"/>
    <n v="119"/>
    <n v="0"/>
    <n v="0"/>
    <n v="8760"/>
    <n v="1286.4335664335665"/>
    <n v="72.03"/>
    <n v="75.19"/>
    <n v="47.85"/>
    <n v="22.03"/>
    <s v=""/>
    <n v="95.8"/>
    <n v="2.11"/>
    <n v="0.8"/>
    <n v="0.1"/>
    <n v="5"/>
    <s v=""/>
    <s v=""/>
    <n v="0"/>
    <m/>
    <s v=""/>
    <n v="8.6999999999999993"/>
    <n v="74"/>
    <n v="74"/>
    <n v="45.2"/>
    <n v="5.8"/>
    <n v="0"/>
    <n v="0"/>
    <n v="14"/>
    <n v="0"/>
    <n v="1"/>
    <n v="10"/>
    <n v="160.58000000000001"/>
    <n v="160.58000000000001"/>
  </r>
  <r>
    <x v="1"/>
    <x v="7"/>
    <n v="350080821"/>
    <s v="Alfredo Marcondes"/>
    <n v="0.34180619310015797"/>
    <n v="3905"/>
    <n v="3363"/>
    <n v="542"/>
    <n v="32.677999999999997"/>
    <n v="86.12"/>
    <n v="6.8775999999999993E-3"/>
    <n v="0"/>
    <n v="6.8775999999999993E-3"/>
    <n v="0"/>
    <n v="6.6233999999999998E-3"/>
    <s v=""/>
    <s v=""/>
    <n v="2.542E-4"/>
    <n v="9.0577695312499991E-3"/>
    <n v="0"/>
    <n v="0"/>
    <n v="100"/>
    <n v="2.38"/>
    <n v="184"/>
    <n v="37"/>
    <n v="1"/>
    <n v="0"/>
    <n v="7268.2202304737521"/>
    <n v="807.58002560819443"/>
    <n v="89.07"/>
    <n v="83.66"/>
    <n v="82.46"/>
    <n v="17.46"/>
    <s v=""/>
    <n v="100"/>
    <n v="1.64"/>
    <n v="0.8"/>
    <n v="0"/>
    <n v="6.9"/>
    <s v=""/>
    <s v=""/>
    <n v="0"/>
    <m/>
    <s v=""/>
    <n v="9.1999999999999993"/>
    <n v="96"/>
    <n v="96"/>
    <n v="79.900000000000006"/>
    <n v="8.6"/>
    <n v="0"/>
    <n v="0"/>
    <n v="0"/>
    <n v="77.281719035237799"/>
    <n v="0"/>
    <n v="5"/>
    <n v="176.64"/>
    <n v="176.64"/>
  </r>
  <r>
    <x v="9"/>
    <x v="7"/>
    <n v="350090712"/>
    <s v="Altair"/>
    <n v="0.73445725428766795"/>
    <n v="3883"/>
    <n v="3145"/>
    <n v="738"/>
    <n v="12.284000000000001"/>
    <n v="80.989999999999995"/>
    <n v="3.0347200000000001E-2"/>
    <n v="2.96528E-2"/>
    <n v="6.9439999999999997E-4"/>
    <n v="0"/>
    <s v=""/>
    <s v=""/>
    <n v="3.0347200000000001E-2"/>
    <n v="0"/>
    <n v="8.0268890624999988E-3"/>
    <n v="0"/>
    <n v="66.67"/>
    <n v="33.33"/>
    <n v="2.2200000000000002"/>
    <n v="172"/>
    <n v="31"/>
    <n v="0"/>
    <n v="0"/>
    <n v="22415.493175379859"/>
    <n v="2436.4666494978114"/>
    <n v="79.38"/>
    <n v="100"/>
    <n v="76.209999999999994"/>
    <n v="12.56"/>
    <s v=""/>
    <n v="100"/>
    <n v="42.23"/>
    <n v="14.1"/>
    <n v="60.2"/>
    <n v="5.0999999999999996"/>
    <s v=""/>
    <s v=""/>
    <n v="0"/>
    <m/>
    <s v=""/>
    <n v="9.5"/>
    <n v="92"/>
    <n v="92"/>
    <n v="82"/>
    <n v="9.9"/>
    <n v="0"/>
    <n v="0"/>
    <n v="0"/>
    <n v="0"/>
    <n v="2"/>
    <n v="1"/>
    <n v="158.24"/>
    <n v="158.24"/>
  </r>
  <r>
    <x v="10"/>
    <x v="7"/>
    <n v="350090715"/>
    <s v="Altair"/>
    <m/>
    <m/>
    <m/>
    <m/>
    <m/>
    <m/>
    <n v="0.35819139999999988"/>
    <n v="0.34360809999999986"/>
    <n v="1.45833E-2"/>
    <n v="0"/>
    <s v=""/>
    <s v=""/>
    <n v="0.35627659999999983"/>
    <n v="1.9147999999999999E-3"/>
    <n v="0"/>
    <n v="20"/>
    <n v="87.1"/>
    <n v="12.9"/>
    <m/>
    <s v=""/>
    <m/>
    <m/>
    <m/>
    <s v=""/>
    <s v=""/>
    <m/>
    <m/>
    <m/>
    <m/>
    <s v=""/>
    <m/>
    <m/>
    <m/>
    <m/>
    <m/>
    <s v=""/>
    <s v=""/>
    <m/>
    <m/>
    <s v=""/>
    <m/>
    <m/>
    <m/>
    <m/>
    <m/>
    <m/>
    <m/>
    <n v="0"/>
    <m/>
    <n v="27"/>
    <n v="4"/>
    <m/>
    <m/>
  </r>
  <r>
    <x v="4"/>
    <x v="7"/>
    <n v="35010044"/>
    <s v="Altinópolis"/>
    <n v="-2.8837393022906901E-2"/>
    <n v="15580"/>
    <n v="13846"/>
    <n v="1734"/>
    <n v="16.763000000000002"/>
    <n v="88.87"/>
    <n v="9.9227399999999993E-2"/>
    <n v="6.7055900000000002E-2"/>
    <n v="3.2171499999999999E-2"/>
    <n v="0"/>
    <n v="4.5289400000000007E-2"/>
    <n v="3.6070000000000004E-4"/>
    <n v="5.2218000000000001E-2"/>
    <n v="1.3592999999999999E-3"/>
    <n v="4.1435424745370375E-2"/>
    <n v="3"/>
    <n v="67.86"/>
    <n v="32.14"/>
    <n v="9.8699999999999992"/>
    <n v="761"/>
    <n v="175"/>
    <n v="0"/>
    <n v="0"/>
    <n v="29916.693196405649"/>
    <n v="3339.8202824133496"/>
    <n v="87.37"/>
    <n v="87.37"/>
    <n v="87.37"/>
    <n v="24.13"/>
    <s v=""/>
    <n v="100"/>
    <n v="5.42"/>
    <n v="1.7"/>
    <n v="7.3"/>
    <n v="2"/>
    <s v=""/>
    <s v=""/>
    <n v="0"/>
    <m/>
    <s v=""/>
    <n v="10"/>
    <n v="100"/>
    <n v="100"/>
    <n v="77"/>
    <n v="8.5"/>
    <n v="0"/>
    <n v="0"/>
    <n v="1"/>
    <n v="108.60272406168082"/>
    <n v="19"/>
    <n v="9"/>
    <n v="761"/>
    <n v="761"/>
  </r>
  <r>
    <x v="11"/>
    <x v="7"/>
    <n v="35010048"/>
    <s v="Altinópolis"/>
    <m/>
    <m/>
    <m/>
    <m/>
    <m/>
    <m/>
    <n v="0.15219629999999992"/>
    <n v="0.15206899999999993"/>
    <n v="1.273E-4"/>
    <n v="0"/>
    <s v=""/>
    <s v=""/>
    <n v="0.14947719999999998"/>
    <n v="2.7190999999999999E-3"/>
    <n v="0"/>
    <n v="9"/>
    <n v="94.59"/>
    <n v="5.41"/>
    <m/>
    <s v=""/>
    <m/>
    <m/>
    <m/>
    <s v=""/>
    <s v=""/>
    <m/>
    <m/>
    <m/>
    <m/>
    <s v=""/>
    <m/>
    <m/>
    <m/>
    <m/>
    <m/>
    <s v=""/>
    <s v=""/>
    <m/>
    <m/>
    <s v=""/>
    <m/>
    <m/>
    <m/>
    <m/>
    <m/>
    <m/>
    <m/>
    <n v="0"/>
    <m/>
    <n v="35"/>
    <n v="2"/>
    <m/>
    <m/>
  </r>
  <r>
    <x v="12"/>
    <x v="7"/>
    <n v="350110319"/>
    <s v="Alto Alegre"/>
    <n v="-0.32956642127375302"/>
    <n v="4082"/>
    <n v="3301"/>
    <n v="781"/>
    <n v="12.827999999999999"/>
    <n v="80.87"/>
    <n v="0"/>
    <n v="0"/>
    <n v="0"/>
    <n v="0"/>
    <n v="0"/>
    <n v="0"/>
    <n v="0"/>
    <n v="0"/>
    <n v="8.6880692708333346E-3"/>
    <n v="0"/>
    <n v="0"/>
    <n v="0"/>
    <n v="2.31"/>
    <n v="179"/>
    <n v="37"/>
    <n v="0"/>
    <n v="0"/>
    <n v="17768.936795688387"/>
    <n v="2085.9186673199411"/>
    <n v="81.73"/>
    <m/>
    <n v="78.2"/>
    <n v="21.01"/>
    <s v=""/>
    <n v="100"/>
    <n v="1.81"/>
    <n v="0.7"/>
    <n v="2.6"/>
    <n v="0"/>
    <s v=""/>
    <s v=""/>
    <n v="0"/>
    <m/>
    <s v=""/>
    <n v="9.5"/>
    <n v="100"/>
    <n v="100"/>
    <n v="79.3"/>
    <n v="8.3000000000000007"/>
    <n v="0"/>
    <n v="0"/>
    <n v="1"/>
    <n v="0"/>
    <n v="0"/>
    <n v="0"/>
    <n v="179"/>
    <n v="179"/>
  </r>
  <r>
    <x v="0"/>
    <x v="7"/>
    <n v="350110320"/>
    <s v="Alto Alegre"/>
    <m/>
    <m/>
    <m/>
    <m/>
    <m/>
    <m/>
    <n v="1.6666599999999997E-2"/>
    <n v="1.6666599999999997E-2"/>
    <n v="0"/>
    <n v="0"/>
    <s v=""/>
    <n v="1.3888899999999999E-2"/>
    <n v="2.7777000000000001E-3"/>
    <n v="0"/>
    <n v="0"/>
    <n v="2"/>
    <n v="100"/>
    <n v="0"/>
    <m/>
    <s v=""/>
    <m/>
    <m/>
    <m/>
    <s v=""/>
    <s v=""/>
    <m/>
    <m/>
    <m/>
    <m/>
    <s v=""/>
    <m/>
    <m/>
    <m/>
    <m/>
    <m/>
    <s v=""/>
    <s v=""/>
    <m/>
    <m/>
    <s v=""/>
    <m/>
    <m/>
    <m/>
    <m/>
    <m/>
    <m/>
    <m/>
    <n v="0"/>
    <m/>
    <n v="3"/>
    <n v="0"/>
    <m/>
    <m/>
  </r>
  <r>
    <x v="8"/>
    <x v="7"/>
    <n v="350115210"/>
    <s v="Alumínio"/>
    <n v="0.85193971109427402"/>
    <n v="17176"/>
    <n v="14406"/>
    <n v="2770"/>
    <n v="205.11099999999999"/>
    <n v="83.87"/>
    <n v="0.1168406"/>
    <n v="0.1096134"/>
    <n v="7.2271999999999996E-3"/>
    <n v="0"/>
    <n v="1.2E-2"/>
    <n v="0.1046844"/>
    <s v=""/>
    <n v="1.562E-4"/>
    <n v="3.9348506351851852E-2"/>
    <n v="8"/>
    <n v="40"/>
    <n v="60"/>
    <n v="10.44"/>
    <n v="805"/>
    <n v="805"/>
    <n v="3"/>
    <n v="0"/>
    <n v="1377.0377270610154"/>
    <n v="201.96553330228227"/>
    <n v="75.260000000000005"/>
    <n v="100"/>
    <n v="68.47"/>
    <n v="41.83"/>
    <s v=""/>
    <n v="89.7"/>
    <n v="43.27"/>
    <n v="15.6"/>
    <n v="68.5"/>
    <n v="6.6"/>
    <s v=""/>
    <s v=""/>
    <n v="0"/>
    <m/>
    <s v=""/>
    <n v="8.5"/>
    <n v="79"/>
    <n v="0"/>
    <n v="0"/>
    <n v="1.2"/>
    <n v="1"/>
    <n v="0"/>
    <n v="37"/>
    <n v="30.496710326681171"/>
    <n v="6"/>
    <n v="9"/>
    <n v="635.95000000000005"/>
    <n v="0"/>
  </r>
  <r>
    <x v="10"/>
    <x v="7"/>
    <n v="350120215"/>
    <s v="Álvares Florence"/>
    <n v="-1.01660176293045"/>
    <n v="3811"/>
    <n v="2657"/>
    <n v="1154"/>
    <n v="10.532"/>
    <n v="69.72"/>
    <n v="0.18227750000000004"/>
    <n v="0.14645230000000004"/>
    <n v="3.5825200000000001E-2"/>
    <n v="0"/>
    <n v="6.4732999999999995E-3"/>
    <n v="3.4700000000000003E-5"/>
    <n v="0.17480880000000001"/>
    <n v="9.6069999999999999E-4"/>
    <n v="6.4945791666666669E-3"/>
    <n v="10"/>
    <n v="50"/>
    <n v="50"/>
    <n v="1.86"/>
    <n v="144"/>
    <n v="22"/>
    <n v="0"/>
    <n v="0"/>
    <n v="22838.981894515877"/>
    <n v="2399.7480976121756"/>
    <n v="65.44"/>
    <n v="71.010000000000005"/>
    <n v="65.44"/>
    <n v="6.02"/>
    <s v=""/>
    <n v="96.32"/>
    <n v="20.95"/>
    <n v="6.6"/>
    <n v="25.3"/>
    <n v="12.4"/>
    <s v=""/>
    <s v=""/>
    <n v="0"/>
    <m/>
    <s v=""/>
    <n v="7.4"/>
    <n v="97.3"/>
    <n v="97.3"/>
    <n v="84.7"/>
    <n v="10"/>
    <n v="0"/>
    <n v="0"/>
    <n v="8"/>
    <n v="92.384738811021236"/>
    <n v="15"/>
    <n v="15"/>
    <n v="140.11199999999999"/>
    <n v="140.11199999999999"/>
  </r>
  <r>
    <x v="1"/>
    <x v="7"/>
    <n v="350130121"/>
    <s v="Álvares Machado"/>
    <n v="0.24952882607298699"/>
    <n v="23564"/>
    <n v="21319"/>
    <n v="2245"/>
    <n v="68.049000000000007"/>
    <n v="90.47"/>
    <n v="9.5359999999999998E-4"/>
    <n v="6.9439999999999997E-4"/>
    <n v="2.5920000000000001E-4"/>
    <n v="0"/>
    <n v="4.6300000000000001E-5"/>
    <s v=""/>
    <n v="7.5580000000000005E-4"/>
    <n v="1.515E-4"/>
    <n v="6.9834750407407414E-2"/>
    <n v="3"/>
    <n v="11.11"/>
    <n v="88.89"/>
    <n v="15.44"/>
    <n v="1191"/>
    <n v="492"/>
    <n v="1"/>
    <n v="0"/>
    <n v="3452.8467153284673"/>
    <n v="441.64318451875749"/>
    <n v="97.36"/>
    <n v="93.95"/>
    <n v="92.01"/>
    <n v="21.28"/>
    <s v=""/>
    <n v="100"/>
    <n v="0.43"/>
    <n v="0.2"/>
    <n v="0.2"/>
    <n v="1.2"/>
    <s v=""/>
    <s v=""/>
    <n v="0"/>
    <m/>
    <s v=""/>
    <n v="9"/>
    <n v="98"/>
    <n v="61.74"/>
    <n v="58.7"/>
    <n v="6.7"/>
    <n v="0"/>
    <n v="0"/>
    <n v="1"/>
    <n v="0"/>
    <n v="1"/>
    <n v="8"/>
    <n v="1167.18"/>
    <n v="735.32339999999999"/>
  </r>
  <r>
    <x v="13"/>
    <x v="7"/>
    <n v="350130122"/>
    <s v="Álvares Machado"/>
    <m/>
    <m/>
    <m/>
    <m/>
    <m/>
    <m/>
    <n v="4.6063999999999992E-3"/>
    <n v="9.923E-4"/>
    <n v="3.6140999999999994E-3"/>
    <n v="0"/>
    <s v=""/>
    <n v="2.3137000000000001E-3"/>
    <s v=""/>
    <n v="2.2926999999999999E-3"/>
    <n v="0"/>
    <n v="2"/>
    <n v="18.18"/>
    <n v="81.819999999999993"/>
    <m/>
    <s v=""/>
    <m/>
    <m/>
    <m/>
    <s v=""/>
    <s v=""/>
    <m/>
    <m/>
    <m/>
    <m/>
    <s v=""/>
    <m/>
    <m/>
    <m/>
    <m/>
    <m/>
    <s v=""/>
    <s v=""/>
    <m/>
    <m/>
    <s v=""/>
    <m/>
    <m/>
    <m/>
    <m/>
    <m/>
    <m/>
    <m/>
    <n v="12"/>
    <m/>
    <n v="2"/>
    <n v="9"/>
    <m/>
    <m/>
  </r>
  <r>
    <x v="0"/>
    <x v="7"/>
    <n v="350140020"/>
    <s v="Álvaro de Carvalho"/>
    <n v="1.11284693169176"/>
    <n v="4763"/>
    <n v="3081"/>
    <n v="1682"/>
    <n v="31.207999999999998"/>
    <n v="64.69"/>
    <n v="2.2879100000000003E-2"/>
    <n v="1.1749900000000001E-2"/>
    <n v="1.1129200000000002E-2"/>
    <n v="0"/>
    <n v="5.9903000000000005E-3"/>
    <s v=""/>
    <n v="1.64721E-2"/>
    <n v="4.1669999999999999E-4"/>
    <n v="1.0046953125000001E-2"/>
    <n v="6"/>
    <n v="50"/>
    <n v="50"/>
    <n v="2.19"/>
    <n v="169"/>
    <n v="5"/>
    <n v="0"/>
    <n v="0"/>
    <n v="7349.3512492126811"/>
    <n v="926.94520260340119"/>
    <n v="81"/>
    <n v="93.86"/>
    <n v="80.84"/>
    <n v="22.3"/>
    <s v=""/>
    <n v="100"/>
    <n v="4.97"/>
    <n v="2.1"/>
    <n v="3.7"/>
    <n v="7.9"/>
    <s v=""/>
    <s v=""/>
    <n v="0"/>
    <m/>
    <s v=""/>
    <n v="8"/>
    <n v="100"/>
    <n v="100"/>
    <n v="97"/>
    <n v="9.5"/>
    <n v="0"/>
    <n v="0"/>
    <n v="0"/>
    <n v="59.719597825833389"/>
    <n v="4"/>
    <n v="4"/>
    <n v="169"/>
    <n v="169"/>
  </r>
  <r>
    <x v="5"/>
    <x v="7"/>
    <n v="350150917"/>
    <s v="Alvinlândia"/>
    <n v="0.591636279596641"/>
    <n v="3055"/>
    <n v="2769"/>
    <n v="286"/>
    <n v="35.923999999999999"/>
    <n v="90.64"/>
    <n v="8.0660399999999993E-2"/>
    <n v="7.9202099999999998E-2"/>
    <n v="1.4583E-3"/>
    <n v="0"/>
    <s v=""/>
    <s v=""/>
    <n v="8.0660399999999993E-2"/>
    <n v="0"/>
    <n v="7.5627161458333338E-3"/>
    <n v="5"/>
    <n v="87.5"/>
    <n v="12.5"/>
    <n v="1.97"/>
    <n v="152"/>
    <n v="75"/>
    <n v="0"/>
    <n v="0"/>
    <n v="7948.517184942717"/>
    <n v="929.0474631751224"/>
    <n v="95.06"/>
    <n v="89.77"/>
    <n v="90.37"/>
    <n v="12.66"/>
    <s v=""/>
    <n v="100"/>
    <n v="19.670000000000002"/>
    <n v="10.5"/>
    <n v="24.8"/>
    <n v="1.6"/>
    <s v=""/>
    <s v=""/>
    <n v="0"/>
    <m/>
    <s v=""/>
    <n v="7.5"/>
    <n v="92"/>
    <n v="92"/>
    <n v="50.7"/>
    <n v="6.4"/>
    <n v="0"/>
    <n v="0"/>
    <n v="9"/>
    <n v="0"/>
    <n v="7"/>
    <n v="1"/>
    <n v="139.84"/>
    <n v="139.84"/>
  </r>
  <r>
    <x v="6"/>
    <x v="7"/>
    <n v="35016085"/>
    <s v="Americana"/>
    <n v="1.3238862020218001"/>
    <n v="217960"/>
    <n v="216942"/>
    <n v="1018"/>
    <n v="1631.0709999999999"/>
    <n v="99.53"/>
    <n v="2.5279210999999995"/>
    <n v="2.3910139999999993"/>
    <n v="0.13690709999999995"/>
    <n v="0"/>
    <n v="1.0703426"/>
    <n v="1.416073800000001"/>
    <n v="4.9160999999999996E-3"/>
    <n v="3.658860000000002E-2"/>
    <n v="0.75932824074074079"/>
    <n v="11"/>
    <n v="15.97"/>
    <n v="84.03"/>
    <n v="201.15"/>
    <n v="12069"/>
    <n v="5927"/>
    <n v="24"/>
    <n v="0"/>
    <n v="235.83997063681409"/>
    <n v="30.384290695540471"/>
    <n v="100"/>
    <n v="100"/>
    <n v="100"/>
    <n v="26.15"/>
    <s v=""/>
    <n v="100"/>
    <n v="407.73"/>
    <n v="155.1"/>
    <n v="583.20000000000005"/>
    <n v="65.2"/>
    <s v=""/>
    <s v=""/>
    <n v="0"/>
    <m/>
    <s v=""/>
    <n v="9.8000000000000007"/>
    <n v="95"/>
    <n v="82.65"/>
    <n v="50.9"/>
    <n v="6.5"/>
    <n v="0"/>
    <n v="0"/>
    <n v="52"/>
    <n v="140.91402671342667"/>
    <n v="38"/>
    <n v="200"/>
    <n v="11465.55"/>
    <n v="9975.0285000000003"/>
  </r>
  <r>
    <x v="3"/>
    <x v="7"/>
    <n v="35017079"/>
    <s v="Américo Brasiliense"/>
    <n v="1.9031653024647499"/>
    <n v="36235"/>
    <n v="35961"/>
    <n v="274"/>
    <n v="293.56700000000001"/>
    <n v="99.24"/>
    <n v="0.2325141"/>
    <n v="9.5446199999999995E-2"/>
    <n v="0.13706790000000002"/>
    <n v="0"/>
    <n v="9.4131799999999974E-2"/>
    <n v="0.12865219999999999"/>
    <n v="6.1111000000000004E-3"/>
    <n v="3.6189999999999994E-3"/>
    <n v="0.10946039909722223"/>
    <n v="5"/>
    <n v="29.63"/>
    <n v="70.37"/>
    <n v="29.51"/>
    <n v="1992"/>
    <n v="1992"/>
    <n v="3"/>
    <n v="0"/>
    <n v="1401.2131916655167"/>
    <n v="165.36056299158267"/>
    <n v="99.24"/>
    <n v="99.24"/>
    <n v="99.24"/>
    <n v="11.26"/>
    <s v=""/>
    <n v="100"/>
    <n v="40.090000000000003"/>
    <n v="14.4"/>
    <n v="24.5"/>
    <n v="72.099999999999994"/>
    <s v=""/>
    <s v=""/>
    <n v="0"/>
    <m/>
    <s v=""/>
    <n v="10"/>
    <n v="99.7"/>
    <n v="0"/>
    <n v="0"/>
    <n v="1.5"/>
    <n v="0"/>
    <n v="0"/>
    <n v="9"/>
    <n v="85.875806022331076"/>
    <n v="8"/>
    <n v="19"/>
    <n v="1986.0239999999999"/>
    <n v="0"/>
  </r>
  <r>
    <x v="10"/>
    <x v="7"/>
    <n v="350180615"/>
    <s v="Américo de Campos"/>
    <n v="0.12143652194518401"/>
    <n v="5720"/>
    <n v="4873"/>
    <n v="847"/>
    <n v="22.533000000000001"/>
    <n v="85.19"/>
    <n v="2.2294499999999998E-2"/>
    <n v="2.1546699999999998E-2"/>
    <n v="7.4779999999999996E-4"/>
    <n v="0"/>
    <s v=""/>
    <s v=""/>
    <n v="2.1546699999999998E-2"/>
    <n v="7.4779999999999996E-4"/>
    <n v="1.2499093749999997E-2"/>
    <n v="2"/>
    <n v="54.55"/>
    <n v="45.45"/>
    <n v="3.47"/>
    <n v="268"/>
    <n v="62"/>
    <n v="0"/>
    <n v="0"/>
    <n v="10475.244755244756"/>
    <n v="1157.7902097902097"/>
    <n v="83.91"/>
    <n v="83.91"/>
    <n v="83.91"/>
    <n v="14.67"/>
    <s v=""/>
    <n v="100"/>
    <n v="3.65"/>
    <n v="1.2"/>
    <n v="5.4"/>
    <n v="0.4"/>
    <s v=""/>
    <s v=""/>
    <n v="0"/>
    <m/>
    <s v=""/>
    <n v="7.9"/>
    <n v="99"/>
    <n v="96.03"/>
    <n v="76.900000000000006"/>
    <n v="8.1"/>
    <n v="0"/>
    <n v="0"/>
    <n v="3"/>
    <n v="0"/>
    <n v="6"/>
    <n v="5"/>
    <n v="265.32"/>
    <n v="257.36040000000003"/>
  </r>
  <r>
    <x v="6"/>
    <x v="7"/>
    <n v="35019055"/>
    <s v="Amparo"/>
    <n v="0.76412559877709896"/>
    <n v="67056"/>
    <n v="53978"/>
    <n v="13078"/>
    <n v="150.346"/>
    <n v="80.5"/>
    <n v="0.54894359999999986"/>
    <n v="0.48081669999999982"/>
    <n v="6.8126900000000032E-2"/>
    <n v="0"/>
    <n v="0.20811879999999999"/>
    <n v="0.22002249999999995"/>
    <n v="5.7207700000000014E-2"/>
    <n v="6.3594600000000015E-2"/>
    <n v="0.19623829744444443"/>
    <n v="119"/>
    <n v="46.26"/>
    <n v="53.74"/>
    <n v="43.65"/>
    <n v="2946"/>
    <n v="2521"/>
    <n v="14"/>
    <n v="2"/>
    <n v="2614.8317823908374"/>
    <n v="338.61130994989253"/>
    <n v="96.14"/>
    <n v="100"/>
    <n v="95.21"/>
    <n v="45.73"/>
    <s v=""/>
    <n v="93.22"/>
    <n v="26.31"/>
    <n v="9.9"/>
    <n v="35.200000000000003"/>
    <n v="9.5"/>
    <s v=""/>
    <s v=""/>
    <n v="0"/>
    <m/>
    <s v=""/>
    <n v="9.8000000000000007"/>
    <n v="89"/>
    <n v="16.02"/>
    <n v="14.4"/>
    <n v="3"/>
    <n v="1"/>
    <n v="2"/>
    <n v="163"/>
    <n v="105.9935816345356"/>
    <n v="99"/>
    <n v="115"/>
    <n v="2621.94"/>
    <n v="471.94920000000002"/>
  </r>
  <r>
    <x v="3"/>
    <x v="7"/>
    <n v="35019059"/>
    <s v="Amparo"/>
    <m/>
    <m/>
    <m/>
    <m/>
    <m/>
    <m/>
    <n v="9.9339999999999997E-4"/>
    <n v="9.703E-4"/>
    <n v="2.3099999999999999E-5"/>
    <n v="0"/>
    <s v=""/>
    <s v=""/>
    <n v="9.4720000000000004E-4"/>
    <n v="4.6199999999999998E-5"/>
    <n v="0"/>
    <n v="13"/>
    <n v="75"/>
    <n v="25"/>
    <m/>
    <s v=""/>
    <m/>
    <m/>
    <m/>
    <s v=""/>
    <s v=""/>
    <m/>
    <m/>
    <m/>
    <m/>
    <s v=""/>
    <m/>
    <m/>
    <m/>
    <m/>
    <m/>
    <s v=""/>
    <s v=""/>
    <m/>
    <m/>
    <s v=""/>
    <m/>
    <m/>
    <m/>
    <m/>
    <m/>
    <m/>
    <m/>
    <n v="2"/>
    <m/>
    <n v="3"/>
    <n v="1"/>
    <m/>
    <m/>
  </r>
  <r>
    <x v="6"/>
    <x v="7"/>
    <n v="35020025"/>
    <s v="Analândia"/>
    <n v="1.68622771087819"/>
    <n v="4468"/>
    <n v="3611"/>
    <n v="857"/>
    <n v="13.679"/>
    <n v="80.819999999999993"/>
    <n v="0.15760960000000004"/>
    <n v="0.15319990000000006"/>
    <n v="4.4097000000000008E-3"/>
    <n v="0"/>
    <s v=""/>
    <n v="0.12725690000000001"/>
    <n v="2.8454599999999997E-2"/>
    <n v="1.8981E-3"/>
    <n v="8.8301177083333331E-3"/>
    <n v="13"/>
    <n v="75"/>
    <n v="25"/>
    <n v="2.56"/>
    <n v="198"/>
    <n v="58"/>
    <n v="0"/>
    <n v="1"/>
    <n v="27950.438675022382"/>
    <n v="3458.5138764547896"/>
    <n v="75.89"/>
    <n v="79.38"/>
    <n v="78.06"/>
    <n v="20"/>
    <s v=""/>
    <n v="94.92"/>
    <n v="11.25"/>
    <n v="4.3"/>
    <n v="15.3"/>
    <n v="2.7"/>
    <s v=""/>
    <s v=""/>
    <n v="0"/>
    <m/>
    <s v=""/>
    <n v="10"/>
    <n v="94"/>
    <n v="88.36"/>
    <n v="70.7"/>
    <n v="7.9"/>
    <n v="0"/>
    <n v="1"/>
    <n v="3"/>
    <n v="0"/>
    <n v="12"/>
    <n v="4"/>
    <n v="186.12"/>
    <n v="174.9528"/>
  </r>
  <r>
    <x v="3"/>
    <x v="7"/>
    <n v="35020029"/>
    <s v="Analândia"/>
    <m/>
    <m/>
    <m/>
    <m/>
    <m/>
    <m/>
    <n v="1.05904E-2"/>
    <n v="2.0255E-3"/>
    <n v="8.5649000000000003E-3"/>
    <n v="0"/>
    <s v=""/>
    <n v="8.5649000000000003E-3"/>
    <s v=""/>
    <n v="2.0255E-3"/>
    <n v="0"/>
    <n v="4"/>
    <n v="33.33"/>
    <n v="66.67"/>
    <m/>
    <s v=""/>
    <m/>
    <m/>
    <m/>
    <s v=""/>
    <s v=""/>
    <m/>
    <m/>
    <m/>
    <m/>
    <s v=""/>
    <m/>
    <m/>
    <m/>
    <m/>
    <m/>
    <s v=""/>
    <s v=""/>
    <m/>
    <m/>
    <s v=""/>
    <m/>
    <m/>
    <m/>
    <m/>
    <m/>
    <m/>
    <m/>
    <n v="1"/>
    <m/>
    <n v="1"/>
    <n v="2"/>
    <m/>
    <m/>
  </r>
  <r>
    <x v="7"/>
    <x v="7"/>
    <n v="350200213"/>
    <s v="Analândia"/>
    <m/>
    <m/>
    <m/>
    <m/>
    <m/>
    <m/>
    <n v="2.8357E-3"/>
    <n v="2.7778E-3"/>
    <n v="5.7899999999999998E-5"/>
    <n v="0"/>
    <s v=""/>
    <s v=""/>
    <n v="2.7778E-3"/>
    <n v="5.7899999999999998E-5"/>
    <n v="0"/>
    <n v="0"/>
    <n v="33.33"/>
    <n v="66.67"/>
    <m/>
    <s v=""/>
    <m/>
    <m/>
    <m/>
    <s v=""/>
    <s v=""/>
    <m/>
    <m/>
    <m/>
    <m/>
    <s v=""/>
    <m/>
    <m/>
    <m/>
    <m/>
    <m/>
    <s v=""/>
    <s v=""/>
    <m/>
    <m/>
    <s v=""/>
    <m/>
    <m/>
    <m/>
    <m/>
    <m/>
    <m/>
    <m/>
    <n v="0"/>
    <m/>
    <n v="1"/>
    <n v="2"/>
    <m/>
    <m/>
  </r>
  <r>
    <x v="12"/>
    <x v="7"/>
    <n v="350210119"/>
    <s v="Andradina"/>
    <n v="4.1643478329156401E-2"/>
    <n v="55598"/>
    <n v="52067"/>
    <n v="3531"/>
    <n v="57.908999999999999"/>
    <n v="93.65"/>
    <n v="2.2449276999999999"/>
    <n v="2.1076504999999996"/>
    <n v="0.13727720000000002"/>
    <n v="0"/>
    <n v="2.1005999999999998E-3"/>
    <n v="0.23551149999999998"/>
    <n v="1.9965393999999999"/>
    <n v="1.0776200000000005E-2"/>
    <n v="0.15796794619907409"/>
    <n v="1"/>
    <n v="10.71"/>
    <n v="89.29"/>
    <n v="42.67"/>
    <n v="2880"/>
    <n v="1294"/>
    <n v="2"/>
    <n v="0"/>
    <n v="3976.1746825425375"/>
    <n v="311.96805640490663"/>
    <n v="93.34"/>
    <m/>
    <n v="87.74"/>
    <n v="35.700000000000003"/>
    <s v=""/>
    <n v="100"/>
    <n v="101.58"/>
    <n v="32"/>
    <n v="127"/>
    <n v="25"/>
    <s v=""/>
    <s v=""/>
    <n v="0"/>
    <m/>
    <s v=""/>
    <n v="9.5"/>
    <n v="90"/>
    <n v="81"/>
    <n v="55.1"/>
    <n v="6.5"/>
    <n v="0"/>
    <n v="0"/>
    <n v="16"/>
    <n v="1.2660796371180032"/>
    <n v="6"/>
    <n v="50"/>
    <n v="2592"/>
    <n v="2332.8000000000002"/>
  </r>
  <r>
    <x v="14"/>
    <x v="7"/>
    <n v="350220014"/>
    <s v="Angatuba"/>
    <n v="1.2219016763949799"/>
    <n v="22883"/>
    <n v="16648"/>
    <n v="6235"/>
    <n v="22.245000000000001"/>
    <n v="72.75"/>
    <n v="0.42300430000000011"/>
    <n v="0.41946850000000013"/>
    <n v="3.5357999999999991E-3"/>
    <n v="0.1"/>
    <s v=""/>
    <n v="9.1678300000000004E-2"/>
    <n v="0.33125089999999996"/>
    <n v="7.5100000000000023E-5"/>
    <n v="5.2784883520833326E-2"/>
    <n v="37"/>
    <n v="82.76"/>
    <n v="17.239999999999998"/>
    <n v="11.9"/>
    <n v="918"/>
    <n v="257"/>
    <n v="2"/>
    <n v="0"/>
    <n v="16069.123803697068"/>
    <n v="1901.8345496656907"/>
    <n v="75.78"/>
    <n v="71.83"/>
    <n v="62.03"/>
    <n v="24.57"/>
    <s v=""/>
    <n v="100"/>
    <n v="8.1"/>
    <n v="3.6"/>
    <n v="10.9"/>
    <n v="0.3"/>
    <s v=""/>
    <s v=""/>
    <n v="0"/>
    <m/>
    <s v=""/>
    <n v="8.5"/>
    <n v="90"/>
    <n v="90"/>
    <n v="72"/>
    <n v="8"/>
    <n v="0"/>
    <n v="0"/>
    <n v="4"/>
    <n v="0"/>
    <n v="48"/>
    <n v="10"/>
    <n v="826.2"/>
    <n v="826.2"/>
  </r>
  <r>
    <x v="6"/>
    <x v="7"/>
    <n v="35023095"/>
    <s v="Anhembi"/>
    <m/>
    <m/>
    <m/>
    <m/>
    <m/>
    <m/>
    <n v="3.0108000000000005E-3"/>
    <n v="2.9066000000000005E-3"/>
    <n v="1.042E-4"/>
    <n v="0"/>
    <s v=""/>
    <s v=""/>
    <n v="2.9066000000000005E-3"/>
    <n v="1.042E-4"/>
    <n v="0"/>
    <n v="0"/>
    <n v="90.91"/>
    <n v="9.09"/>
    <m/>
    <s v=""/>
    <m/>
    <m/>
    <m/>
    <s v=""/>
    <s v=""/>
    <m/>
    <m/>
    <m/>
    <m/>
    <s v=""/>
    <m/>
    <m/>
    <m/>
    <m/>
    <m/>
    <s v=""/>
    <s v=""/>
    <m/>
    <m/>
    <s v=""/>
    <m/>
    <m/>
    <m/>
    <m/>
    <m/>
    <m/>
    <m/>
    <n v="0"/>
    <m/>
    <n v="10"/>
    <n v="1"/>
    <m/>
    <m/>
  </r>
  <r>
    <x v="8"/>
    <x v="7"/>
    <n v="350230910"/>
    <s v="Anhembi"/>
    <n v="2.0741247340526798"/>
    <n v="5954"/>
    <n v="4558"/>
    <n v="1396"/>
    <n v="8.0850000000000009"/>
    <n v="76.55"/>
    <n v="0.13229519999999997"/>
    <n v="0.13124889999999997"/>
    <n v="1.0463E-3"/>
    <n v="0"/>
    <s v=""/>
    <s v=""/>
    <n v="0.11534259999999999"/>
    <n v="1.6952599999999998E-2"/>
    <n v="1.1925055729166665E-2"/>
    <n v="5"/>
    <n v="70"/>
    <n v="30"/>
    <n v="3.24"/>
    <n v="250"/>
    <n v="104"/>
    <n v="1"/>
    <n v="0"/>
    <n v="36281.760161236147"/>
    <n v="5349.5733960362795"/>
    <n v="76.91"/>
    <n v="95.59"/>
    <n v="72.66"/>
    <n v="32.15"/>
    <s v=""/>
    <n v="100"/>
    <n v="5.48"/>
    <n v="2"/>
    <n v="9.1999999999999993"/>
    <n v="0.1"/>
    <s v=""/>
    <s v=""/>
    <n v="0"/>
    <m/>
    <s v=""/>
    <n v="9.1"/>
    <n v="90"/>
    <n v="74.7"/>
    <n v="58.4"/>
    <n v="6.9"/>
    <n v="0"/>
    <n v="0"/>
    <n v="17"/>
    <n v="0"/>
    <n v="7"/>
    <n v="3"/>
    <n v="225"/>
    <n v="186.75"/>
  </r>
  <r>
    <x v="13"/>
    <x v="7"/>
    <n v="350240822"/>
    <s v="Anhumas"/>
    <n v="0.81246715713656503"/>
    <n v="3808"/>
    <n v="3193"/>
    <n v="615"/>
    <n v="11.866"/>
    <n v="83.85"/>
    <n v="0.28964440000000008"/>
    <n v="0.28096880000000007"/>
    <n v="8.6756000000000003E-3"/>
    <n v="0"/>
    <n v="7.4467999999999999E-3"/>
    <n v="0.28167620000000004"/>
    <n v="1.6370000000000002E-4"/>
    <n v="3.5770000000000002E-4"/>
    <n v="8.6235333333333341E-3"/>
    <n v="0"/>
    <n v="23.08"/>
    <n v="76.92"/>
    <n v="2.2599999999999998"/>
    <n v="174"/>
    <n v="29"/>
    <n v="0"/>
    <n v="0"/>
    <n v="19710"/>
    <n v="2815.7142857142853"/>
    <n v="86.96"/>
    <n v="100"/>
    <n v="84.7"/>
    <n v="21.25"/>
    <s v=""/>
    <n v="100"/>
    <n v="23.74"/>
    <n v="12.2"/>
    <n v="31.9"/>
    <n v="2.6"/>
    <s v=""/>
    <s v=""/>
    <n v="0"/>
    <m/>
    <s v=""/>
    <n v="9.1999999999999993"/>
    <n v="97"/>
    <n v="97"/>
    <n v="83.3"/>
    <n v="10"/>
    <n v="0"/>
    <n v="0"/>
    <n v="1"/>
    <n v="81.173223659288922"/>
    <n v="3"/>
    <n v="10"/>
    <n v="168.78"/>
    <n v="168.78"/>
  </r>
  <r>
    <x v="15"/>
    <x v="7"/>
    <n v="35025072"/>
    <s v="Aparecida"/>
    <n v="9.5620070284518896E-2"/>
    <n v="35219"/>
    <n v="34707"/>
    <n v="512"/>
    <n v="291.21100000000001"/>
    <n v="98.55"/>
    <n v="9.0488999999999986E-3"/>
    <n v="5.3206E-3"/>
    <n v="3.7282999999999995E-3"/>
    <n v="0.08"/>
    <s v=""/>
    <s v=""/>
    <n v="5.8107999999999996E-3"/>
    <n v="3.2380999999999998E-3"/>
    <n v="9.410541257638888E-2"/>
    <n v="8"/>
    <n v="50"/>
    <n v="50"/>
    <n v="28.5"/>
    <n v="1924"/>
    <n v="1924"/>
    <n v="10"/>
    <n v="0"/>
    <n v="1647.5834066838922"/>
    <n v="170.13089525540195"/>
    <n v="87.78"/>
    <m/>
    <n v="80.459999999999994"/>
    <n v="12.82"/>
    <s v=""/>
    <n v="89.07"/>
    <n v="1.1299999999999999"/>
    <n v="0.5"/>
    <n v="0.9"/>
    <n v="2"/>
    <s v=""/>
    <s v=""/>
    <n v="0"/>
    <m/>
    <s v=""/>
    <n v="10"/>
    <n v="79"/>
    <n v="0"/>
    <n v="0"/>
    <n v="1.2"/>
    <n v="0"/>
    <n v="0"/>
    <n v="24"/>
    <n v="0"/>
    <n v="6"/>
    <n v="6"/>
    <n v="1519.96"/>
    <n v="0"/>
  </r>
  <r>
    <x v="16"/>
    <x v="7"/>
    <n v="350260618"/>
    <s v="Aparecida d'Oeste"/>
    <n v="-1.02484168638586"/>
    <n v="4350"/>
    <n v="3639"/>
    <n v="711"/>
    <n v="24.292000000000002"/>
    <n v="83.66"/>
    <n v="1.8462900000000001E-2"/>
    <n v="3.7675E-3"/>
    <n v="1.4695400000000001E-2"/>
    <n v="0"/>
    <n v="1.3430000000000001E-4"/>
    <s v=""/>
    <n v="9.5509000000000028E-3"/>
    <n v="8.7777000000000011E-3"/>
    <n v="1.0169257812500001E-2"/>
    <n v="0"/>
    <n v="45.45"/>
    <n v="54.55"/>
    <n v="2.56"/>
    <n v="198"/>
    <n v="84"/>
    <n v="0"/>
    <n v="0"/>
    <n v="10077.020689655172"/>
    <n v="797.46206896551712"/>
    <n v="89.77"/>
    <n v="81.92"/>
    <n v="85.74"/>
    <n v="14.53"/>
    <s v=""/>
    <n v="100"/>
    <n v="4.2"/>
    <n v="1.3"/>
    <n v="1.1000000000000001"/>
    <n v="13.4"/>
    <s v=""/>
    <s v=""/>
    <n v="0"/>
    <m/>
    <s v=""/>
    <n v="7.5"/>
    <n v="96"/>
    <n v="96"/>
    <n v="57.6"/>
    <n v="6.9"/>
    <n v="0"/>
    <n v="0"/>
    <n v="0"/>
    <n v="0"/>
    <n v="10"/>
    <n v="12"/>
    <n v="190.08"/>
    <n v="190.08"/>
  </r>
  <r>
    <x v="17"/>
    <x v="7"/>
    <n v="350270511"/>
    <s v="Apiaí"/>
    <n v="-0.74699151447391599"/>
    <n v="24903"/>
    <n v="18727"/>
    <n v="6176"/>
    <n v="25.704000000000001"/>
    <n v="75.2"/>
    <n v="2.5789099999999995E-2"/>
    <n v="2.5789099999999995E-2"/>
    <n v="0"/>
    <n v="0"/>
    <s v=""/>
    <n v="2.5000000000000001E-2"/>
    <n v="7.1969999999999977E-4"/>
    <n v="6.9400000000000006E-5"/>
    <n v="6.0438745135416673E-2"/>
    <n v="4"/>
    <n v="100"/>
    <n v="0"/>
    <n v="12.9"/>
    <n v="995"/>
    <n v="755"/>
    <n v="5"/>
    <n v="2"/>
    <n v="25985.572822551501"/>
    <n v="3279.8554391037223"/>
    <n v="79.73"/>
    <n v="100"/>
    <n v="45.09"/>
    <n v="30.67"/>
    <s v=""/>
    <n v="100"/>
    <n v="0.35"/>
    <n v="0.2"/>
    <n v="0.5"/>
    <n v="0"/>
    <s v=""/>
    <s v=""/>
    <n v="0"/>
    <m/>
    <s v=""/>
    <n v="7.1"/>
    <n v="62"/>
    <n v="25.42"/>
    <n v="24.1"/>
    <n v="3.1"/>
    <n v="0"/>
    <n v="2"/>
    <n v="9"/>
    <n v="0"/>
    <n v="26"/>
    <n v="0"/>
    <n v="616.9"/>
    <n v="252.929"/>
  </r>
  <r>
    <x v="14"/>
    <x v="7"/>
    <n v="350270514"/>
    <s v="Apiaí"/>
    <m/>
    <m/>
    <m/>
    <m/>
    <m/>
    <m/>
    <n v="5.5657999999999992E-3"/>
    <n v="5.5657999999999992E-3"/>
    <n v="0"/>
    <n v="0"/>
    <s v=""/>
    <s v=""/>
    <n v="5.5657999999999992E-3"/>
    <n v="0"/>
    <n v="0"/>
    <n v="3"/>
    <n v="100"/>
    <n v="0"/>
    <m/>
    <s v=""/>
    <m/>
    <m/>
    <m/>
    <s v=""/>
    <s v=""/>
    <m/>
    <m/>
    <m/>
    <m/>
    <s v=""/>
    <m/>
    <m/>
    <m/>
    <m/>
    <m/>
    <s v=""/>
    <s v=""/>
    <m/>
    <m/>
    <s v=""/>
    <m/>
    <m/>
    <m/>
    <m/>
    <m/>
    <m/>
    <m/>
    <n v="0"/>
    <m/>
    <n v="31"/>
    <n v="0"/>
    <m/>
    <m/>
  </r>
  <r>
    <x v="8"/>
    <x v="7"/>
    <n v="350275410"/>
    <s v="Araçariguama"/>
    <n v="3.5920446738787701"/>
    <n v="18261"/>
    <n v="18261"/>
    <n v="0"/>
    <n v="124.79300000000001"/>
    <n v="100"/>
    <n v="0.28597710000000004"/>
    <n v="0.27255660000000004"/>
    <n v="1.3420500000000005E-2"/>
    <n v="0"/>
    <n v="5.9063900000000003E-2"/>
    <n v="0.17176569999999997"/>
    <n v="5.5323999999999998E-3"/>
    <n v="4.9615099999999988E-2"/>
    <n v="2.5199228906249999E-2"/>
    <n v="41"/>
    <n v="30"/>
    <n v="70"/>
    <n v="13.4"/>
    <n v="1034"/>
    <n v="1034"/>
    <n v="5"/>
    <n v="1"/>
    <n v="2245.0468210941349"/>
    <n v="328.12222769837359"/>
    <n v="52.99"/>
    <n v="100"/>
    <n v="35.69"/>
    <n v="26.9"/>
    <s v=""/>
    <n v="53"/>
    <n v="62.17"/>
    <n v="22"/>
    <n v="100.9"/>
    <n v="7.1"/>
    <s v=""/>
    <s v=""/>
    <n v="0"/>
    <m/>
    <s v=""/>
    <n v="8.8000000000000007"/>
    <n v="58"/>
    <n v="0"/>
    <n v="0"/>
    <n v="0.9"/>
    <n v="1"/>
    <n v="1"/>
    <n v="59"/>
    <n v="234.13414838803507"/>
    <n v="18"/>
    <n v="42"/>
    <n v="599.72"/>
    <n v="0"/>
  </r>
  <r>
    <x v="12"/>
    <x v="7"/>
    <n v="350280419"/>
    <s v="Araçatuba"/>
    <n v="0.62836559358692101"/>
    <n v="184491"/>
    <n v="180933"/>
    <n v="3558"/>
    <n v="158.048"/>
    <n v="98.07"/>
    <n v="1.4398640000000009"/>
    <n v="0.93317569999999994"/>
    <n v="0.50668830000000087"/>
    <n v="0"/>
    <n v="0.25041089999999999"/>
    <n v="1.0958724000000009"/>
    <n v="4.19951E-2"/>
    <n v="5.1585600000000023E-2"/>
    <n v="0.63032439159374998"/>
    <n v="6"/>
    <n v="22.52"/>
    <n v="77.48"/>
    <n v="168.18"/>
    <n v="10091"/>
    <n v="1695"/>
    <n v="8"/>
    <n v="0"/>
    <n v="1458.0769793648471"/>
    <n v="116.23591394702183"/>
    <n v="98.07"/>
    <n v="99.95"/>
    <n v="97.09"/>
    <n v="44.19"/>
    <s v=""/>
    <n v="100"/>
    <n v="52.74"/>
    <n v="16.899999999999999"/>
    <n v="45.5"/>
    <n v="74.5"/>
    <s v=""/>
    <s v=""/>
    <n v="0"/>
    <m/>
    <s v=""/>
    <n v="8.9"/>
    <n v="100"/>
    <n v="100"/>
    <n v="83.2"/>
    <n v="9.6999999999999993"/>
    <n v="0"/>
    <n v="0"/>
    <n v="18"/>
    <n v="39.662117369103392"/>
    <n v="34"/>
    <n v="117"/>
    <n v="10091"/>
    <n v="10091"/>
  </r>
  <r>
    <x v="0"/>
    <x v="7"/>
    <n v="350280420"/>
    <s v="Araçatuba"/>
    <m/>
    <m/>
    <m/>
    <m/>
    <m/>
    <m/>
    <n v="0"/>
    <n v="0"/>
    <n v="0"/>
    <n v="0"/>
    <n v="0"/>
    <n v="0"/>
    <n v="0"/>
    <n v="0"/>
    <n v="0"/>
    <n v="0"/>
    <n v="0"/>
    <n v="0"/>
    <m/>
    <s v=""/>
    <m/>
    <m/>
    <m/>
    <s v=""/>
    <s v=""/>
    <m/>
    <m/>
    <m/>
    <m/>
    <s v=""/>
    <m/>
    <m/>
    <m/>
    <m/>
    <m/>
    <s v=""/>
    <s v=""/>
    <m/>
    <m/>
    <s v=""/>
    <m/>
    <m/>
    <m/>
    <m/>
    <m/>
    <m/>
    <m/>
    <n v="0"/>
    <m/>
    <n v="0"/>
    <n v="0"/>
    <m/>
    <m/>
  </r>
  <r>
    <x v="8"/>
    <x v="7"/>
    <n v="350290310"/>
    <s v="Araçoiaba da Serra"/>
    <n v="2.7285526527536201"/>
    <n v="28804"/>
    <n v="19798"/>
    <n v="9006"/>
    <n v="112.714"/>
    <n v="68.73"/>
    <n v="1.6472600000000004E-2"/>
    <n v="6.2252000000000002E-3"/>
    <n v="1.0247400000000004E-2"/>
    <n v="0"/>
    <n v="1.7E-6"/>
    <n v="1.3379000000000002E-3"/>
    <n v="4.8478999999999987E-3"/>
    <n v="1.0285100000000004E-2"/>
    <n v="8.2733755870370365E-2"/>
    <n v="34"/>
    <n v="33.33"/>
    <n v="66.67"/>
    <n v="14.48"/>
    <n v="1117"/>
    <n v="929"/>
    <n v="3"/>
    <n v="0"/>
    <n v="2518.1502569087625"/>
    <n v="394.14525760311068"/>
    <n v="94.36"/>
    <n v="100"/>
    <n v="27.75"/>
    <n v="36.619999999999997"/>
    <s v=""/>
    <n v="100"/>
    <n v="1.98"/>
    <n v="0.7"/>
    <n v="1.3"/>
    <n v="2.8"/>
    <s v=""/>
    <s v=""/>
    <n v="0"/>
    <m/>
    <s v=""/>
    <n v="7.7"/>
    <n v="21"/>
    <n v="21"/>
    <n v="16.8"/>
    <n v="2.9"/>
    <n v="0"/>
    <n v="0"/>
    <n v="27"/>
    <n v="0"/>
    <n v="14"/>
    <n v="28"/>
    <n v="234.57"/>
    <n v="234.57"/>
  </r>
  <r>
    <x v="11"/>
    <x v="7"/>
    <n v="35030008"/>
    <s v="Aramina"/>
    <n v="0.76683602409792795"/>
    <n v="5262"/>
    <n v="4977"/>
    <n v="285"/>
    <n v="25.96"/>
    <n v="94.58"/>
    <n v="5.1421799999999997E-2"/>
    <n v="4.3065299999999994E-2"/>
    <n v="8.3565000000000011E-3"/>
    <n v="0"/>
    <s v=""/>
    <n v="1.2349999999999999E-4"/>
    <n v="3.85E-2"/>
    <n v="1.2798300000000002E-2"/>
    <n v="1.1902730133928572E-2"/>
    <n v="2"/>
    <n v="66.67"/>
    <n v="33.33"/>
    <n v="3.54"/>
    <n v="273"/>
    <n v="58"/>
    <n v="0"/>
    <n v="0"/>
    <n v="19657.559863169896"/>
    <n v="2457.1949828962374"/>
    <m/>
    <m/>
    <m/>
    <m/>
    <s v=""/>
    <m/>
    <n v="4.99"/>
    <n v="1.6"/>
    <n v="6.9"/>
    <n v="2"/>
    <s v=""/>
    <s v=""/>
    <n v="0"/>
    <m/>
    <s v=""/>
    <n v="7.3"/>
    <n v="98.5"/>
    <n v="98.5"/>
    <n v="78.8"/>
    <n v="8.6"/>
    <n v="0"/>
    <n v="0"/>
    <n v="6"/>
    <n v="0"/>
    <n v="6"/>
    <n v="3"/>
    <n v="268.90499999999997"/>
    <n v="268.90499999999997"/>
  </r>
  <r>
    <x v="14"/>
    <x v="7"/>
    <n v="350310914"/>
    <s v="Arandu"/>
    <n v="4.8936847965697101E-3"/>
    <n v="6132"/>
    <n v="4765"/>
    <n v="1367"/>
    <n v="21.416"/>
    <n v="77.709999999999994"/>
    <n v="2.5041599999999997E-2"/>
    <n v="2.3205999999999999E-3"/>
    <n v="2.2720999999999998E-2"/>
    <n v="0.05"/>
    <n v="1.7281299999999999E-2"/>
    <s v=""/>
    <n v="2.3148000000000001E-3"/>
    <n v="5.445499999999999E-3"/>
    <n v="9.7233718749999993E-3"/>
    <n v="1"/>
    <n v="25"/>
    <n v="75"/>
    <n v="3.34"/>
    <n v="258"/>
    <n v="58"/>
    <n v="0"/>
    <n v="0"/>
    <n v="17022.857142857141"/>
    <n v="2005.7142857142851"/>
    <n v="60.89"/>
    <n v="100"/>
    <n v="59.99"/>
    <n v="36.97"/>
    <s v=""/>
    <n v="80.8"/>
    <n v="1.69"/>
    <n v="0.8"/>
    <n v="0.2"/>
    <n v="5.8"/>
    <s v=""/>
    <s v=""/>
    <n v="0"/>
    <m/>
    <s v=""/>
    <n v="8.9"/>
    <n v="98"/>
    <n v="98"/>
    <n v="77.5"/>
    <n v="8.3000000000000007"/>
    <n v="0"/>
    <n v="0"/>
    <n v="0"/>
    <n v="174.8364684447493"/>
    <n v="2"/>
    <n v="6"/>
    <n v="252.84"/>
    <n v="252.84"/>
  </r>
  <r>
    <x v="15"/>
    <x v="7"/>
    <n v="35031582"/>
    <s v="Arapeí"/>
    <n v="-0.42519344272974302"/>
    <n v="2481"/>
    <n v="1885"/>
    <n v="596"/>
    <n v="15.933"/>
    <n v="75.98"/>
    <n v="7.8276999999999999E-3"/>
    <n v="7.1342000000000003E-3"/>
    <n v="6.935E-4"/>
    <n v="0"/>
    <n v="7.1111000000000004E-3"/>
    <s v=""/>
    <n v="2.3099999999999999E-5"/>
    <n v="6.935E-4"/>
    <n v="4.9096664062499989E-3"/>
    <n v="3"/>
    <n v="66.67"/>
    <n v="33.33"/>
    <n v="1.34"/>
    <n v="103"/>
    <n v="46"/>
    <n v="1"/>
    <n v="0"/>
    <n v="28599.758162031438"/>
    <n v="2796.4207980652959"/>
    <n v="75.989999999999995"/>
    <m/>
    <n v="49.43"/>
    <n v="28.4"/>
    <s v=""/>
    <n v="100"/>
    <n v="0.81"/>
    <n v="0.3"/>
    <n v="1"/>
    <n v="0.3"/>
    <s v=""/>
    <s v=""/>
    <n v="0"/>
    <m/>
    <s v=""/>
    <n v="7.3"/>
    <n v="58"/>
    <n v="58"/>
    <n v="55.3"/>
    <n v="6.5"/>
    <n v="0"/>
    <n v="0"/>
    <n v="17"/>
    <n v="142.57587829366591"/>
    <n v="2"/>
    <n v="1"/>
    <n v="59.74"/>
    <n v="59.74"/>
  </r>
  <r>
    <x v="3"/>
    <x v="7"/>
    <n v="35032089"/>
    <s v="Araraquara"/>
    <m/>
    <m/>
    <m/>
    <m/>
    <m/>
    <m/>
    <n v="0.62487550000000003"/>
    <n v="0.57827040000000007"/>
    <n v="4.6605100000000003E-2"/>
    <n v="0"/>
    <n v="0.17518519999999999"/>
    <n v="0.15827540000000001"/>
    <n v="0.29134789999999994"/>
    <n v="6.7000000000000002E-5"/>
    <n v="0"/>
    <n v="10"/>
    <n v="68.180000000000007"/>
    <n v="31.82"/>
    <m/>
    <s v=""/>
    <m/>
    <m/>
    <m/>
    <s v=""/>
    <s v=""/>
    <m/>
    <m/>
    <m/>
    <m/>
    <s v=""/>
    <m/>
    <m/>
    <m/>
    <m/>
    <m/>
    <s v=""/>
    <s v=""/>
    <m/>
    <m/>
    <s v=""/>
    <m/>
    <m/>
    <m/>
    <m/>
    <m/>
    <m/>
    <m/>
    <n v="1"/>
    <m/>
    <n v="15"/>
    <n v="7"/>
    <m/>
    <m/>
  </r>
  <r>
    <x v="7"/>
    <x v="7"/>
    <n v="350320813"/>
    <s v="Araraquara"/>
    <n v="1.24736477407164"/>
    <n v="215080"/>
    <n v="208966"/>
    <n v="6114"/>
    <n v="213.804"/>
    <n v="97.16"/>
    <n v="3.6464934000000007"/>
    <n v="2.1085015999999999"/>
    <n v="1.537991800000001"/>
    <n v="0"/>
    <n v="1.2564881999999999"/>
    <n v="1.7871796000000002"/>
    <n v="0.53673249999999983"/>
    <n v="6.6093100000000002E-2"/>
    <n v="0.72996309879629628"/>
    <n v="23"/>
    <n v="11.91"/>
    <n v="88.09"/>
    <n v="194.15"/>
    <n v="11649"/>
    <n v="3346"/>
    <n v="28"/>
    <n v="1"/>
    <n v="1464.7788729774968"/>
    <n v="161.28696299051515"/>
    <n v="97.42"/>
    <n v="100"/>
    <n v="97.18"/>
    <n v="39.799999999999997"/>
    <s v=""/>
    <n v="99.82"/>
    <n v="94.92"/>
    <n v="42.8"/>
    <n v="79"/>
    <n v="144.1"/>
    <s v=""/>
    <s v=""/>
    <n v="0"/>
    <m/>
    <s v=""/>
    <n v="10"/>
    <n v="99"/>
    <n v="99"/>
    <n v="71.3"/>
    <n v="8.1"/>
    <n v="3"/>
    <n v="1"/>
    <n v="34"/>
    <n v="172.06349226024366"/>
    <n v="48"/>
    <n v="355"/>
    <n v="11532.51"/>
    <n v="11532.51"/>
  </r>
  <r>
    <x v="3"/>
    <x v="7"/>
    <n v="35033079"/>
    <s v="Araras"/>
    <n v="1.23591879942084"/>
    <n v="122554"/>
    <n v="116185"/>
    <n v="6369"/>
    <n v="190.46100000000001"/>
    <n v="94.8"/>
    <n v="0.68113670000000015"/>
    <n v="0.57673910000000017"/>
    <n v="0.10439759999999992"/>
    <n v="0"/>
    <n v="4.1297999999999994E-3"/>
    <n v="0.38490970000000008"/>
    <n v="0.26188079999999997"/>
    <n v="3.0216400000000001E-2"/>
    <n v="0.42695317129629629"/>
    <n v="25"/>
    <n v="35.17"/>
    <n v="64.83"/>
    <n v="107.63"/>
    <n v="6458"/>
    <n v="3926"/>
    <n v="14"/>
    <n v="0"/>
    <n v="2202.6874683812848"/>
    <n v="259.89653540480111"/>
    <n v="100"/>
    <n v="97.32"/>
    <n v="100"/>
    <n v="38.020000000000003"/>
    <s v=""/>
    <n v="100"/>
    <n v="22.04"/>
    <n v="8"/>
    <n v="27.7"/>
    <n v="10.3"/>
    <s v=""/>
    <s v=""/>
    <n v="0"/>
    <m/>
    <s v=""/>
    <n v="9.8000000000000007"/>
    <n v="100"/>
    <n v="70"/>
    <n v="39.200000000000003"/>
    <n v="5.6"/>
    <n v="0"/>
    <n v="0"/>
    <n v="68"/>
    <n v="0.93687089566646797"/>
    <n v="51"/>
    <n v="94"/>
    <n v="6458"/>
    <n v="4520.6000000000004"/>
  </r>
  <r>
    <x v="0"/>
    <x v="7"/>
    <n v="350335620"/>
    <s v="Arco-Íris"/>
    <n v="-1.09835473662161"/>
    <n v="1884"/>
    <n v="1115"/>
    <n v="769"/>
    <n v="7.1580000000000004"/>
    <n v="59.18"/>
    <n v="2.3463799999999996E-2"/>
    <n v="2.0419599999999996E-2"/>
    <n v="3.0441999999999995E-3"/>
    <n v="0"/>
    <n v="2.9804999999999996E-3"/>
    <s v=""/>
    <n v="2.0419599999999996E-2"/>
    <n v="6.3700000000000003E-5"/>
    <n v="3.07621875E-3"/>
    <n v="8"/>
    <n v="72.22"/>
    <n v="27.78"/>
    <n v="0.77"/>
    <n v="59"/>
    <n v="12"/>
    <n v="0"/>
    <n v="0"/>
    <n v="31803.821656050954"/>
    <n v="4017.3248407643314"/>
    <n v="62.7"/>
    <n v="75.17"/>
    <n v="61.97"/>
    <n v="4.75"/>
    <s v=""/>
    <n v="100"/>
    <n v="2.97"/>
    <n v="1.2"/>
    <n v="3.7"/>
    <n v="1.3"/>
    <s v=""/>
    <s v=""/>
    <n v="0"/>
    <m/>
    <s v=""/>
    <n v="7.2"/>
    <n v="100"/>
    <n v="100"/>
    <n v="79.7"/>
    <n v="8.3000000000000007"/>
    <n v="0"/>
    <n v="0"/>
    <n v="1"/>
    <n v="97.522323469356664"/>
    <n v="13"/>
    <n v="5"/>
    <n v="59"/>
    <n v="59"/>
  </r>
  <r>
    <x v="7"/>
    <x v="7"/>
    <n v="350340613"/>
    <s v="Arealva"/>
    <n v="0.66927356198838195"/>
    <n v="7950"/>
    <n v="6394"/>
    <n v="1556"/>
    <n v="15.696999999999999"/>
    <n v="80.430000000000007"/>
    <n v="0.10566290000000003"/>
    <n v="8.9564200000000024E-2"/>
    <n v="1.6098700000000004E-2"/>
    <n v="0"/>
    <n v="1.49216E-2"/>
    <n v="9.7999999999999997E-3"/>
    <n v="7.9764200000000021E-2"/>
    <n v="1.1771000000000004E-3"/>
    <n v="1.7576953124999999E-2"/>
    <n v="3"/>
    <n v="69.44"/>
    <n v="30.56"/>
    <n v="4.55"/>
    <n v="351"/>
    <n v="77"/>
    <n v="0"/>
    <n v="0"/>
    <n v="16541.524528301888"/>
    <n v="1705.720754716981"/>
    <n v="84.9"/>
    <m/>
    <n v="78.28"/>
    <n v="22.95"/>
    <s v=""/>
    <n v="100"/>
    <n v="4.91"/>
    <n v="2.5"/>
    <n v="5.2"/>
    <n v="3.7"/>
    <s v=""/>
    <s v=""/>
    <n v="0"/>
    <m/>
    <s v=""/>
    <n v="7.1"/>
    <n v="98"/>
    <n v="98"/>
    <n v="78.099999999999994"/>
    <n v="8.3000000000000007"/>
    <n v="0"/>
    <n v="0"/>
    <n v="8"/>
    <n v="85.33902260150677"/>
    <n v="25"/>
    <n v="11"/>
    <n v="343.98"/>
    <n v="343.98"/>
  </r>
  <r>
    <x v="15"/>
    <x v="7"/>
    <n v="35035052"/>
    <s v="Areias"/>
    <n v="0.24179048748595999"/>
    <n v="3730"/>
    <n v="2501"/>
    <n v="1229"/>
    <n v="12.167"/>
    <n v="67.05"/>
    <n v="9.7797000000000005E-3"/>
    <n v="9.7797000000000005E-3"/>
    <n v="0"/>
    <n v="0.01"/>
    <n v="9.7222000000000003E-3"/>
    <n v="1.1600000000000001E-5"/>
    <s v=""/>
    <n v="4.5899999999999998E-5"/>
    <n v="7.8390290948275876E-3"/>
    <n v="5"/>
    <n v="100"/>
    <n v="0"/>
    <n v="1.8"/>
    <n v="139"/>
    <n v="139"/>
    <n v="0"/>
    <n v="0"/>
    <n v="38215.206434316351"/>
    <n v="3889.1581769436993"/>
    <m/>
    <n v="67.05"/>
    <m/>
    <m/>
    <s v=""/>
    <m/>
    <n v="0.5"/>
    <n v="0.2"/>
    <n v="0.7"/>
    <n v="0"/>
    <s v=""/>
    <s v=""/>
    <n v="26.809651474530799"/>
    <m/>
    <s v=""/>
    <n v="7.3"/>
    <n v="90"/>
    <n v="0"/>
    <n v="0"/>
    <n v="1.4"/>
    <n v="0"/>
    <n v="0"/>
    <n v="25"/>
    <n v="127.56681827598118"/>
    <n v="5"/>
    <n v="0"/>
    <n v="125.1"/>
    <n v="0"/>
  </r>
  <r>
    <x v="7"/>
    <x v="7"/>
    <n v="350360413"/>
    <s v="Areiópolis"/>
    <n v="0.19088076588866801"/>
    <n v="10641"/>
    <n v="9597"/>
    <n v="1044"/>
    <n v="123.80500000000001"/>
    <n v="90.19"/>
    <n v="2.84814E-2"/>
    <n v="0"/>
    <n v="2.84814E-2"/>
    <n v="0"/>
    <n v="2.6851800000000002E-2"/>
    <n v="1.6295999999999999E-3"/>
    <s v=""/>
    <n v="0"/>
    <n v="2.5577195312499999E-2"/>
    <n v="2"/>
    <n v="0"/>
    <n v="100"/>
    <n v="6.84"/>
    <n v="527"/>
    <n v="105"/>
    <n v="1"/>
    <n v="0"/>
    <n v="2193.0871158725686"/>
    <n v="237.09049901325068"/>
    <n v="92.3"/>
    <m/>
    <n v="92.06"/>
    <n v="25.59"/>
    <s v=""/>
    <n v="100"/>
    <n v="7.5"/>
    <n v="3.8"/>
    <n v="0"/>
    <n v="35.6"/>
    <s v=""/>
    <s v=""/>
    <n v="0"/>
    <m/>
    <s v=""/>
    <n v="7.1"/>
    <n v="100"/>
    <n v="100"/>
    <n v="80.099999999999994"/>
    <n v="10"/>
    <n v="0"/>
    <n v="0"/>
    <n v="0"/>
    <n v="105.56278618556998"/>
    <n v="0"/>
    <n v="3"/>
    <n v="527"/>
    <n v="527"/>
  </r>
  <r>
    <x v="10"/>
    <x v="7"/>
    <n v="350370315"/>
    <s v="Ariranha"/>
    <n v="1.2106015694748999"/>
    <n v="8785"/>
    <n v="8319"/>
    <n v="466"/>
    <n v="65.998000000000005"/>
    <n v="94.7"/>
    <n v="1.3855780999999998"/>
    <n v="1.1494822999999998"/>
    <n v="0.23609579999999997"/>
    <n v="0"/>
    <n v="4.6620599999999998E-2"/>
    <n v="1.3362261"/>
    <s v=""/>
    <n v="2.7314000000000001E-3"/>
    <n v="2.0519751504130747E-2"/>
    <n v="1"/>
    <n v="15.63"/>
    <n v="84.38"/>
    <n v="6.03"/>
    <n v="465"/>
    <n v="465"/>
    <n v="2"/>
    <n v="0"/>
    <n v="3661.5503699487763"/>
    <n v="430.77063175867966"/>
    <m/>
    <m/>
    <m/>
    <m/>
    <s v=""/>
    <m/>
    <n v="419.87"/>
    <n v="135.80000000000001"/>
    <n v="547.4"/>
    <n v="196.7"/>
    <s v=""/>
    <s v=""/>
    <n v="0"/>
    <m/>
    <s v=""/>
    <n v="8.5"/>
    <n v="100"/>
    <n v="0"/>
    <n v="0"/>
    <n v="1.5"/>
    <n v="1"/>
    <n v="0"/>
    <n v="0"/>
    <n v="229.04760805967177"/>
    <n v="5"/>
    <n v="27"/>
    <n v="465"/>
    <n v="0"/>
  </r>
  <r>
    <x v="6"/>
    <x v="7"/>
    <n v="35038025"/>
    <s v="Artur Nogueira"/>
    <n v="2.5681292217143201"/>
    <n v="46907"/>
    <n v="42470"/>
    <n v="4437"/>
    <n v="263.89299999999997"/>
    <n v="90.54"/>
    <n v="0.24302200000000002"/>
    <n v="0.22067590000000004"/>
    <n v="2.234609999999999E-2"/>
    <n v="0"/>
    <n v="0.13194440000000002"/>
    <n v="2.9278599999999998E-2"/>
    <n v="7.3917900000000022E-2"/>
    <n v="7.8810999999999985E-3"/>
    <n v="0.12927666922916667"/>
    <n v="23"/>
    <n v="45.45"/>
    <n v="54.55"/>
    <n v="35.07"/>
    <n v="2367"/>
    <n v="2367"/>
    <n v="5"/>
    <n v="0"/>
    <n v="1445.4644296160488"/>
    <n v="194.96962073890887"/>
    <n v="90.54"/>
    <n v="100"/>
    <n v="87.82"/>
    <n v="46.99"/>
    <s v=""/>
    <n v="100"/>
    <n v="29.64"/>
    <n v="11.3"/>
    <n v="41.6"/>
    <n v="7.7"/>
    <s v=""/>
    <s v=""/>
    <n v="2.1318779713049198"/>
    <m/>
    <s v=""/>
    <n v="9.8000000000000007"/>
    <n v="98"/>
    <n v="0"/>
    <n v="0"/>
    <n v="1.5"/>
    <n v="1"/>
    <n v="0"/>
    <n v="19"/>
    <n v="102.10659107097332"/>
    <n v="35"/>
    <n v="42"/>
    <n v="2319.66"/>
    <n v="0"/>
  </r>
  <r>
    <x v="15"/>
    <x v="7"/>
    <n v="35039012"/>
    <s v="Arujá"/>
    <m/>
    <m/>
    <m/>
    <m/>
    <m/>
    <m/>
    <n v="1.0222999999999999E-3"/>
    <n v="6.9439999999999997E-4"/>
    <n v="3.279E-4"/>
    <n v="0"/>
    <s v=""/>
    <n v="1.0222999999999999E-3"/>
    <s v=""/>
    <n v="0"/>
    <n v="0"/>
    <n v="2"/>
    <n v="33.33"/>
    <n v="66.67"/>
    <m/>
    <s v=""/>
    <m/>
    <m/>
    <m/>
    <s v=""/>
    <s v=""/>
    <m/>
    <m/>
    <m/>
    <m/>
    <s v=""/>
    <m/>
    <m/>
    <m/>
    <m/>
    <m/>
    <s v=""/>
    <s v=""/>
    <m/>
    <m/>
    <s v=""/>
    <m/>
    <m/>
    <m/>
    <m/>
    <m/>
    <m/>
    <m/>
    <n v="3"/>
    <m/>
    <n v="1"/>
    <n v="2"/>
    <m/>
    <m/>
  </r>
  <r>
    <x v="18"/>
    <x v="7"/>
    <n v="35039016"/>
    <s v="Arujá"/>
    <n v="2.19128548897578"/>
    <n v="79275"/>
    <n v="76185"/>
    <n v="3090"/>
    <n v="813.49400000000003"/>
    <n v="96.1"/>
    <n v="1.7399900000000003E-2"/>
    <n v="5.7923000000000002E-3"/>
    <n v="1.1607600000000001E-2"/>
    <n v="0"/>
    <s v=""/>
    <n v="1.4452399999999997E-2"/>
    <n v="7.5199999999999998E-5"/>
    <n v="2.8722999999999999E-3"/>
    <n v="0.23619582534722219"/>
    <n v="6"/>
    <n v="33.33"/>
    <n v="66.67"/>
    <n v="62.46"/>
    <n v="4216"/>
    <n v="2196"/>
    <n v="11"/>
    <n v="1"/>
    <n v="584.77350993377479"/>
    <n v="71.604919583727536"/>
    <n v="97.88"/>
    <n v="100"/>
    <n v="55.74"/>
    <n v="30.18"/>
    <s v=""/>
    <n v="100"/>
    <n v="3.07"/>
    <n v="1.3"/>
    <n v="1.5"/>
    <n v="6.6"/>
    <s v=""/>
    <s v=""/>
    <n v="1.2614317250078799"/>
    <m/>
    <s v=""/>
    <n v="10"/>
    <n v="52"/>
    <n v="50.44"/>
    <n v="47.9"/>
    <n v="5.8"/>
    <n v="1"/>
    <n v="1"/>
    <n v="23"/>
    <n v="0"/>
    <n v="7"/>
    <n v="14"/>
    <n v="2192.3200000000002"/>
    <n v="2126.5504000000001"/>
  </r>
  <r>
    <x v="10"/>
    <x v="7"/>
    <n v="350395015"/>
    <s v="Aspásia"/>
    <n v="-0.38182948184731802"/>
    <n v="1795"/>
    <n v="1278"/>
    <n v="517"/>
    <n v="25.867999999999999"/>
    <n v="71.2"/>
    <n v="1.6233800000000003E-2"/>
    <n v="1.4216500000000002E-2"/>
    <n v="2.0173000000000001E-3"/>
    <n v="0"/>
    <s v=""/>
    <s v=""/>
    <n v="1.51573E-2"/>
    <n v="1.0765E-3"/>
    <n v="3.5119361979166664E-3"/>
    <n v="1"/>
    <n v="84.85"/>
    <n v="15.15"/>
    <n v="0.9"/>
    <n v="70"/>
    <n v="7"/>
    <n v="0"/>
    <n v="0"/>
    <n v="9311.4651810584965"/>
    <n v="1054.1281337047355"/>
    <n v="75.13"/>
    <n v="69.47"/>
    <n v="74.97"/>
    <n v="10.92"/>
    <s v=""/>
    <n v="100"/>
    <n v="9.5500000000000007"/>
    <n v="3.1"/>
    <n v="12.9"/>
    <n v="3.4"/>
    <s v=""/>
    <s v=""/>
    <n v="0"/>
    <m/>
    <s v=""/>
    <n v="9"/>
    <n v="100"/>
    <n v="100"/>
    <n v="90"/>
    <n v="10"/>
    <n v="0"/>
    <n v="0"/>
    <n v="3"/>
    <n v="0"/>
    <n v="28"/>
    <n v="5"/>
    <n v="70"/>
    <n v="70"/>
  </r>
  <r>
    <x v="5"/>
    <x v="7"/>
    <n v="350400817"/>
    <s v="Assis"/>
    <n v="0.79593131316559895"/>
    <n v="97065"/>
    <n v="92828"/>
    <n v="4237"/>
    <n v="210.22900000000001"/>
    <n v="95.63"/>
    <n v="5.6966599999999985E-2"/>
    <n v="9.9281000000000005E-3"/>
    <n v="4.7038499999999983E-2"/>
    <n v="0"/>
    <n v="2.9457900000000002E-2"/>
    <n v="1.1219100000000001E-2"/>
    <n v="1.0080800000000001E-2"/>
    <n v="6.2088000000000004E-3"/>
    <n v="0.28875702828124999"/>
    <n v="7"/>
    <n v="10.39"/>
    <n v="89.61"/>
    <n v="76.66"/>
    <n v="5175"/>
    <n v="1087"/>
    <n v="3"/>
    <n v="0"/>
    <n v="1377.5577190542419"/>
    <n v="149.45201668984706"/>
    <n v="97.73"/>
    <n v="97.8"/>
    <n v="97.18"/>
    <n v="23.84"/>
    <s v=""/>
    <n v="100"/>
    <n v="2.54"/>
    <n v="1.3"/>
    <n v="0.6"/>
    <n v="10.199999999999999"/>
    <s v=""/>
    <s v=""/>
    <n v="0"/>
    <m/>
    <s v=""/>
    <n v="4.5"/>
    <n v="100"/>
    <n v="100"/>
    <n v="79"/>
    <n v="8.4"/>
    <n v="1"/>
    <n v="0"/>
    <n v="8"/>
    <n v="10.043045591864844"/>
    <n v="8"/>
    <n v="69"/>
    <n v="5175"/>
    <n v="5175"/>
  </r>
  <r>
    <x v="6"/>
    <x v="7"/>
    <n v="35041075"/>
    <s v="Atibaia"/>
    <n v="1.17862734689351"/>
    <n v="130606"/>
    <n v="120066"/>
    <n v="10540"/>
    <n v="273.17700000000002"/>
    <n v="91.93"/>
    <n v="0.60183629999999955"/>
    <n v="0.4850836999999999"/>
    <n v="0.11675259999999968"/>
    <n v="0"/>
    <n v="0.2881953000000001"/>
    <n v="0.11600419999999999"/>
    <n v="0.12083799999999993"/>
    <n v="7.6798799999999889E-2"/>
    <n v="0.40791171271990745"/>
    <n v="89"/>
    <n v="20.71"/>
    <n v="79.290000000000006"/>
    <n v="110.23"/>
    <n v="6614"/>
    <n v="3499"/>
    <n v="21"/>
    <n v="0"/>
    <n v="1427.0229545350137"/>
    <n v="188.3380549132506"/>
    <n v="89.65"/>
    <n v="45.15"/>
    <n v="55.62"/>
    <n v="56.94"/>
    <s v=""/>
    <n v="98.5"/>
    <n v="26.87"/>
    <n v="10.199999999999999"/>
    <n v="33.200000000000003"/>
    <n v="15"/>
    <s v=""/>
    <s v=""/>
    <n v="1.53132321639128"/>
    <m/>
    <s v=""/>
    <n v="9.8000000000000007"/>
    <n v="64.92"/>
    <n v="51.189419999999998"/>
    <n v="47.1"/>
    <n v="5.7"/>
    <n v="0"/>
    <n v="0"/>
    <n v="78"/>
    <n v="70.603513216046139"/>
    <n v="105"/>
    <n v="402"/>
    <n v="4293.8087999999998"/>
    <n v="3385.6682390000001"/>
  </r>
  <r>
    <x v="16"/>
    <x v="7"/>
    <n v="350420618"/>
    <s v="Auriflama"/>
    <n v="0.38500436398176702"/>
    <n v="14298"/>
    <n v="13144"/>
    <n v="1154"/>
    <n v="33.027999999999999"/>
    <n v="91.93"/>
    <n v="5.1891999999999997E-3"/>
    <n v="4.9884999999999999E-3"/>
    <n v="2.007E-4"/>
    <n v="0"/>
    <s v=""/>
    <n v="8.4900000000000004E-5"/>
    <n v="4.9884999999999999E-3"/>
    <n v="1.158E-4"/>
    <n v="3.9853871201388891E-2"/>
    <n v="8"/>
    <n v="40"/>
    <n v="60"/>
    <n v="9.4700000000000006"/>
    <n v="730"/>
    <n v="137"/>
    <n v="0"/>
    <n v="0"/>
    <n v="7080.0503566932439"/>
    <n v="551.40579101972298"/>
    <n v="91.57"/>
    <n v="91.17"/>
    <n v="88.42"/>
    <n v="12.56"/>
    <s v=""/>
    <n v="100"/>
    <n v="0.54"/>
    <n v="0.2"/>
    <n v="0.7"/>
    <n v="0.1"/>
    <s v=""/>
    <s v=""/>
    <n v="0"/>
    <m/>
    <s v=""/>
    <n v="9"/>
    <n v="99"/>
    <n v="99"/>
    <n v="81.2"/>
    <n v="10"/>
    <n v="0"/>
    <n v="0"/>
    <n v="1"/>
    <n v="0"/>
    <n v="2"/>
    <n v="3"/>
    <n v="722.7"/>
    <n v="722.7"/>
  </r>
  <r>
    <x v="12"/>
    <x v="7"/>
    <n v="350420619"/>
    <s v="Auriflama"/>
    <m/>
    <m/>
    <m/>
    <m/>
    <m/>
    <m/>
    <n v="2.5690000000000001E-4"/>
    <n v="1.3889999999999999E-4"/>
    <n v="1.1800000000000001E-4"/>
    <n v="0"/>
    <s v=""/>
    <s v=""/>
    <n v="1.3889999999999999E-4"/>
    <n v="1.1800000000000001E-4"/>
    <n v="0"/>
    <n v="0"/>
    <n v="25"/>
    <n v="75"/>
    <m/>
    <s v=""/>
    <m/>
    <m/>
    <m/>
    <s v=""/>
    <s v=""/>
    <m/>
    <m/>
    <m/>
    <m/>
    <s v=""/>
    <m/>
    <m/>
    <m/>
    <m/>
    <m/>
    <s v=""/>
    <s v=""/>
    <m/>
    <m/>
    <s v=""/>
    <m/>
    <m/>
    <m/>
    <m/>
    <m/>
    <m/>
    <m/>
    <n v="1"/>
    <m/>
    <n v="1"/>
    <n v="3"/>
    <m/>
    <m/>
  </r>
  <r>
    <x v="2"/>
    <x v="7"/>
    <n v="350430516"/>
    <s v="Avaí"/>
    <n v="0.72194486469427899"/>
    <n v="5057"/>
    <n v="3396"/>
    <n v="1661"/>
    <n v="9.3279999999999994"/>
    <n v="67.150000000000006"/>
    <n v="0.19879990000000003"/>
    <n v="0.18836810000000004"/>
    <n v="1.0431800000000001E-2"/>
    <n v="0"/>
    <n v="9.8333999999999991E-3"/>
    <n v="3.01E-5"/>
    <n v="0.18836810000000004"/>
    <n v="5.683000000000001E-4"/>
    <n v="8.4731088541666662E-3"/>
    <n v="6"/>
    <n v="28.57"/>
    <n v="71.430000000000007"/>
    <n v="2.4500000000000002"/>
    <n v="189"/>
    <n v="38"/>
    <n v="0"/>
    <n v="0"/>
    <n v="25131.516709511572"/>
    <n v="2307.3600949179349"/>
    <n v="64.34"/>
    <m/>
    <n v="62.07"/>
    <n v="17.27"/>
    <s v=""/>
    <n v="95.8"/>
    <n v="12.05"/>
    <n v="4.9000000000000004"/>
    <n v="14.7"/>
    <n v="2.8"/>
    <s v=""/>
    <s v=""/>
    <n v="0"/>
    <m/>
    <s v=""/>
    <n v="7.1"/>
    <n v="96"/>
    <n v="96"/>
    <n v="79.900000000000006"/>
    <n v="8.4"/>
    <n v="0"/>
    <n v="0"/>
    <n v="0"/>
    <n v="118.02043585315775"/>
    <n v="4"/>
    <n v="10"/>
    <n v="181.44"/>
    <n v="181.44"/>
  </r>
  <r>
    <x v="12"/>
    <x v="7"/>
    <n v="350440419"/>
    <s v="Avanhandava"/>
    <n v="1.87088463587888"/>
    <n v="11537"/>
    <n v="9755"/>
    <n v="1782"/>
    <n v="33.898000000000003"/>
    <n v="84.55"/>
    <n v="9.8610000000000017E-4"/>
    <n v="0"/>
    <n v="9.8610000000000017E-4"/>
    <n v="0"/>
    <s v=""/>
    <n v="2.2220000000000001E-4"/>
    <s v=""/>
    <n v="7.6390000000000019E-4"/>
    <n v="2.5402430989583336E-2"/>
    <n v="2"/>
    <n v="0"/>
    <n v="100"/>
    <n v="7.28"/>
    <n v="562"/>
    <n v="146"/>
    <n v="0"/>
    <n v="0"/>
    <n v="6696.9922856895209"/>
    <n v="519.35858542082008"/>
    <n v="84.55"/>
    <n v="97.97"/>
    <n v="84.55"/>
    <n v="47.16"/>
    <s v=""/>
    <n v="100"/>
    <n v="0.13"/>
    <n v="0"/>
    <n v="0"/>
    <n v="0.5"/>
    <s v=""/>
    <s v=""/>
    <n v="0"/>
    <m/>
    <s v=""/>
    <n v="7.9"/>
    <n v="100"/>
    <n v="100"/>
    <n v="74"/>
    <n v="8"/>
    <n v="0"/>
    <n v="0"/>
    <n v="1"/>
    <n v="0"/>
    <n v="0"/>
    <n v="13"/>
    <n v="562"/>
    <n v="562"/>
  </r>
  <r>
    <x v="14"/>
    <x v="7"/>
    <n v="350450314"/>
    <s v="Avaré"/>
    <m/>
    <m/>
    <m/>
    <m/>
    <m/>
    <m/>
    <n v="8.6217599999999991E-2"/>
    <n v="8.389039999999999E-2"/>
    <n v="2.3272000000000002E-3"/>
    <n v="7.0000000000000007E-2"/>
    <s v=""/>
    <s v=""/>
    <n v="8.3876499999999993E-2"/>
    <n v="2.3411E-3"/>
    <n v="0"/>
    <n v="5"/>
    <n v="57.14"/>
    <n v="42.86"/>
    <m/>
    <s v=""/>
    <m/>
    <m/>
    <m/>
    <s v=""/>
    <s v=""/>
    <m/>
    <m/>
    <m/>
    <m/>
    <s v=""/>
    <m/>
    <m/>
    <m/>
    <m/>
    <m/>
    <s v=""/>
    <s v=""/>
    <m/>
    <m/>
    <s v=""/>
    <m/>
    <m/>
    <m/>
    <m/>
    <m/>
    <m/>
    <m/>
    <n v="2"/>
    <m/>
    <n v="8"/>
    <n v="6"/>
    <m/>
    <m/>
  </r>
  <r>
    <x v="5"/>
    <x v="7"/>
    <n v="350450317"/>
    <s v="Avaré"/>
    <n v="0.74003073333885905"/>
    <n v="84372"/>
    <n v="80993"/>
    <n v="3379"/>
    <n v="69.347999999999999"/>
    <n v="96"/>
    <n v="0.45467409999999997"/>
    <n v="0.3313741"/>
    <n v="0.12329999999999995"/>
    <n v="0"/>
    <n v="0.22568520000000003"/>
    <n v="9.9034799999999992E-2"/>
    <n v="0.10990190000000001"/>
    <n v="2.0052200000000003E-2"/>
    <n v="0.24586030095833333"/>
    <n v="18"/>
    <n v="36.590000000000003"/>
    <n v="63.41"/>
    <n v="66.81"/>
    <n v="4510"/>
    <n v="1046"/>
    <n v="8"/>
    <n v="0"/>
    <n v="4571.2473332385152"/>
    <n v="515.80713980941539"/>
    <n v="95.73"/>
    <n v="100"/>
    <n v="90.66"/>
    <n v="20.92"/>
    <s v=""/>
    <n v="100"/>
    <n v="8.98"/>
    <n v="4.4000000000000004"/>
    <n v="8.9"/>
    <n v="9.1"/>
    <s v=""/>
    <s v=""/>
    <n v="0"/>
    <m/>
    <s v=""/>
    <n v="8.9"/>
    <n v="98"/>
    <n v="98"/>
    <n v="76.8"/>
    <n v="8"/>
    <n v="0"/>
    <n v="0"/>
    <n v="11"/>
    <n v="91.922119642365885"/>
    <n v="15"/>
    <n v="26"/>
    <n v="4419.8"/>
    <n v="4419.8"/>
  </r>
  <r>
    <x v="2"/>
    <x v="7"/>
    <n v="350460216"/>
    <s v="Bady Bassitt"/>
    <n v="2.01936601322668"/>
    <n v="15187"/>
    <n v="14238"/>
    <n v="949"/>
    <n v="138.58000000000001"/>
    <n v="93.75"/>
    <n v="0.18780240000000001"/>
    <n v="0.1764444"/>
    <n v="1.1358000000000002E-2"/>
    <n v="0"/>
    <n v="6.3333E-3"/>
    <n v="2.9258999999999999E-3"/>
    <n v="0.1764444"/>
    <n v="2.0988000000000005E-3"/>
    <n v="4.323793390393519E-2"/>
    <n v="0"/>
    <n v="16.670000000000002"/>
    <n v="83.33"/>
    <n v="10.38"/>
    <n v="801"/>
    <n v="179"/>
    <n v="2"/>
    <n v="0"/>
    <n v="1723.5056298149734"/>
    <n v="145.35589649041944"/>
    <n v="93.53"/>
    <n v="93.53"/>
    <n v="89.79"/>
    <n v="0"/>
    <s v=""/>
    <n v="100"/>
    <n v="55.24"/>
    <n v="22.6"/>
    <n v="65.3"/>
    <n v="16.2"/>
    <s v=""/>
    <s v=""/>
    <n v="0"/>
    <m/>
    <s v=""/>
    <n v="10"/>
    <n v="97"/>
    <n v="97"/>
    <n v="77.7"/>
    <n v="8.1999999999999993"/>
    <n v="0"/>
    <n v="0"/>
    <n v="4"/>
    <n v="13.876703760477152"/>
    <n v="4"/>
    <n v="20"/>
    <n v="776.97"/>
    <n v="776.97"/>
  </r>
  <r>
    <x v="2"/>
    <x v="7"/>
    <n v="350470116"/>
    <s v="Balbinos"/>
    <n v="6.1640967567761198"/>
    <n v="3683"/>
    <n v="1185"/>
    <n v="2498"/>
    <n v="40.534999999999997"/>
    <n v="32.17"/>
    <n v="1.34585E-2"/>
    <n v="0"/>
    <n v="1.34585E-2"/>
    <n v="0"/>
    <n v="1.34354E-2"/>
    <n v="2.3099999999999999E-5"/>
    <s v=""/>
    <n v="0"/>
    <n v="8.6847825520833324E-3"/>
    <n v="0"/>
    <n v="0"/>
    <n v="100"/>
    <n v="1"/>
    <n v="77"/>
    <n v="21"/>
    <n v="0"/>
    <n v="0"/>
    <n v="5822.5576975291879"/>
    <n v="599.38093945153435"/>
    <n v="90.55"/>
    <n v="97.99"/>
    <n v="33.479999999999997"/>
    <n v="11.13"/>
    <s v=""/>
    <n v="100"/>
    <n v="4.8099999999999996"/>
    <n v="2"/>
    <n v="0"/>
    <n v="19.2"/>
    <s v=""/>
    <s v=""/>
    <n v="0"/>
    <m/>
    <s v=""/>
    <n v="7.4"/>
    <n v="98"/>
    <n v="98"/>
    <n v="72.7"/>
    <n v="8"/>
    <n v="0"/>
    <n v="0"/>
    <n v="0"/>
    <n v="149.68710986185278"/>
    <n v="0"/>
    <n v="8"/>
    <n v="75.459999999999994"/>
    <n v="75.459999999999994"/>
  </r>
  <r>
    <x v="10"/>
    <x v="7"/>
    <n v="350480015"/>
    <s v="Bálsamo"/>
    <n v="0.87911650701662003"/>
    <n v="8281"/>
    <n v="7644"/>
    <n v="637"/>
    <n v="55.055999999999997"/>
    <n v="92.31"/>
    <n v="1.6655E-2"/>
    <n v="2.1875000000000002E-3"/>
    <n v="1.4467499999999999E-2"/>
    <n v="0"/>
    <n v="1.1993E-2"/>
    <n v="1.2499000000000002E-3"/>
    <n v="2.1875000000000002E-3"/>
    <n v="1.2246000000000002E-3"/>
    <n v="2.1565104166666668E-2"/>
    <n v="1"/>
    <n v="11.11"/>
    <n v="88.89"/>
    <n v="5.53"/>
    <n v="427"/>
    <n v="143"/>
    <n v="0"/>
    <n v="1"/>
    <n v="4417.5534355754135"/>
    <n v="456.98828643883587"/>
    <n v="100"/>
    <n v="91.59"/>
    <n v="100"/>
    <n v="19.86"/>
    <s v=""/>
    <n v="100"/>
    <n v="5.15"/>
    <n v="1.6"/>
    <n v="1.8"/>
    <n v="12.1"/>
    <s v=""/>
    <s v=""/>
    <n v="0"/>
    <m/>
    <s v=""/>
    <n v="7.6"/>
    <n v="90"/>
    <n v="90"/>
    <n v="66.5"/>
    <n v="7.4"/>
    <n v="0"/>
    <n v="1"/>
    <n v="5"/>
    <n v="55.645453447651249"/>
    <n v="1"/>
    <n v="8"/>
    <n v="384.3"/>
    <n v="384.3"/>
  </r>
  <r>
    <x v="16"/>
    <x v="7"/>
    <n v="350480018"/>
    <s v="Bálsamo"/>
    <m/>
    <m/>
    <m/>
    <m/>
    <m/>
    <m/>
    <n v="2.3841999999999999E-3"/>
    <n v="2.3841999999999999E-3"/>
    <n v="0"/>
    <n v="0"/>
    <s v=""/>
    <s v=""/>
    <n v="2.3841999999999999E-3"/>
    <n v="0"/>
    <n v="0"/>
    <n v="1"/>
    <n v="100"/>
    <n v="0"/>
    <m/>
    <s v=""/>
    <m/>
    <m/>
    <m/>
    <s v=""/>
    <s v=""/>
    <m/>
    <m/>
    <m/>
    <m/>
    <s v=""/>
    <m/>
    <m/>
    <m/>
    <m/>
    <m/>
    <s v=""/>
    <s v=""/>
    <m/>
    <m/>
    <s v=""/>
    <m/>
    <m/>
    <m/>
    <m/>
    <m/>
    <m/>
    <m/>
    <n v="0"/>
    <m/>
    <n v="2"/>
    <n v="0"/>
    <m/>
    <m/>
  </r>
  <r>
    <x v="15"/>
    <x v="7"/>
    <n v="35049092"/>
    <s v="Bananal"/>
    <n v="0.42460321461377198"/>
    <n v="10341"/>
    <n v="8408"/>
    <n v="1933"/>
    <n v="16.779"/>
    <n v="81.31"/>
    <n v="2.5715999999999998E-3"/>
    <n v="8.2629999999999997E-4"/>
    <n v="1.7453E-3"/>
    <n v="0"/>
    <n v="8.3330000000000003E-4"/>
    <n v="8.7730000000000002E-4"/>
    <n v="8.4499999999999994E-5"/>
    <n v="7.7649999999999996E-4"/>
    <n v="2.1807660937500004E-2"/>
    <n v="7"/>
    <n v="50"/>
    <n v="50"/>
    <n v="5.97"/>
    <n v="460"/>
    <n v="94"/>
    <n v="1"/>
    <n v="0"/>
    <n v="28513.838120104439"/>
    <n v="2897.1279373368138"/>
    <n v="80.98"/>
    <n v="87.78"/>
    <n v="74.599999999999994"/>
    <n v="24.83"/>
    <s v=""/>
    <n v="100"/>
    <n v="0.06"/>
    <n v="0"/>
    <n v="0"/>
    <n v="0.2"/>
    <s v=""/>
    <s v=""/>
    <n v="0"/>
    <m/>
    <s v=""/>
    <m/>
    <n v="97"/>
    <n v="97"/>
    <n v="79.599999999999994"/>
    <n v="8.6"/>
    <n v="0"/>
    <n v="0"/>
    <n v="31"/>
    <n v="4.5855445151406427"/>
    <n v="4"/>
    <n v="4"/>
    <n v="446.2"/>
    <n v="446.2"/>
  </r>
  <r>
    <x v="14"/>
    <x v="7"/>
    <n v="350500514"/>
    <s v="Barão de Antonina"/>
    <n v="0.96366774700560298"/>
    <n v="3193"/>
    <n v="1983"/>
    <n v="1210"/>
    <n v="20.611000000000001"/>
    <n v="62.1"/>
    <n v="4.0231999999999993E-3"/>
    <n v="0"/>
    <n v="4.0231999999999993E-3"/>
    <n v="0"/>
    <n v="3.9537000000000001E-3"/>
    <s v=""/>
    <s v=""/>
    <n v="6.9499999999999995E-5"/>
    <n v="5.964424218750001E-3"/>
    <n v="0"/>
    <n v="0"/>
    <n v="100"/>
    <n v="1.42"/>
    <n v="109"/>
    <n v="109"/>
    <n v="0"/>
    <n v="0"/>
    <n v="17481.590980269339"/>
    <n v="2074.0870654556852"/>
    <n v="71.73"/>
    <n v="100"/>
    <n v="53.17"/>
    <n v="31.19"/>
    <s v=""/>
    <n v="100"/>
    <n v="0.51"/>
    <n v="0.2"/>
    <n v="0"/>
    <n v="1.9"/>
    <s v=""/>
    <s v=""/>
    <n v="0"/>
    <m/>
    <s v=""/>
    <n v="9.5"/>
    <n v="81"/>
    <n v="0"/>
    <n v="0"/>
    <n v="1.2"/>
    <n v="0"/>
    <n v="0"/>
    <n v="13"/>
    <n v="67.06431087556517"/>
    <n v="0"/>
    <n v="3"/>
    <n v="88.29"/>
    <n v="0"/>
  </r>
  <r>
    <x v="12"/>
    <x v="7"/>
    <n v="350510419"/>
    <s v="Barbosa"/>
    <n v="1.1316964282914099"/>
    <n v="6793"/>
    <n v="5764"/>
    <n v="1029"/>
    <n v="33.116"/>
    <n v="84.85"/>
    <n v="1.8071000000000003E-3"/>
    <n v="0"/>
    <n v="1.8071000000000003E-3"/>
    <n v="0"/>
    <s v=""/>
    <n v="6.1030000000000004E-4"/>
    <s v=""/>
    <n v="1.1968000000000003E-3"/>
    <n v="1.7690104166666668E-2"/>
    <n v="1"/>
    <n v="0"/>
    <n v="100"/>
    <n v="4.1399999999999997"/>
    <n v="320"/>
    <n v="115"/>
    <n v="0"/>
    <n v="0"/>
    <n v="7056.4875607242748"/>
    <n v="557.09112321507439"/>
    <n v="100"/>
    <n v="84.55"/>
    <n v="100"/>
    <n v="18.329999999999998"/>
    <s v=""/>
    <n v="100"/>
    <n v="0.38"/>
    <n v="0.1"/>
    <n v="0"/>
    <n v="1.5"/>
    <s v=""/>
    <s v=""/>
    <n v="0"/>
    <m/>
    <s v=""/>
    <n v="8.1999999999999993"/>
    <n v="100"/>
    <n v="80"/>
    <n v="64.099999999999994"/>
    <n v="7.1"/>
    <n v="0"/>
    <n v="0"/>
    <n v="0"/>
    <n v="0"/>
    <n v="0"/>
    <n v="22"/>
    <n v="320"/>
    <n v="256"/>
  </r>
  <r>
    <x v="7"/>
    <x v="7"/>
    <n v="350520313"/>
    <s v="Bariri"/>
    <n v="0.98545102611478097"/>
    <n v="32342"/>
    <n v="30860"/>
    <n v="1482"/>
    <n v="73.403999999999996"/>
    <n v="95.42"/>
    <n v="0.49027419999999988"/>
    <n v="0.26871939999999994"/>
    <n v="0.22155479999999994"/>
    <n v="0"/>
    <n v="6.3657000000000002E-3"/>
    <n v="0.1396683"/>
    <n v="0.31756069999999997"/>
    <n v="2.6679499999999991E-2"/>
    <n v="7.7870040528549386E-2"/>
    <n v="4"/>
    <n v="45.83"/>
    <n v="54.17"/>
    <n v="25.4"/>
    <n v="1715"/>
    <n v="343"/>
    <n v="2"/>
    <n v="0"/>
    <n v="3539.5362067899327"/>
    <n v="360.77917259291337"/>
    <m/>
    <n v="94.88"/>
    <m/>
    <m/>
    <s v=""/>
    <m/>
    <n v="26.36"/>
    <n v="13.5"/>
    <n v="18"/>
    <n v="59.9"/>
    <s v=""/>
    <s v=""/>
    <n v="0"/>
    <m/>
    <s v=""/>
    <n v="9.4"/>
    <n v="100"/>
    <n v="100"/>
    <n v="80"/>
    <n v="9.8000000000000007"/>
    <n v="0"/>
    <n v="0"/>
    <n v="0"/>
    <n v="7.7051455980689116"/>
    <n v="22"/>
    <n v="26"/>
    <n v="1715"/>
    <n v="1715"/>
  </r>
  <r>
    <x v="8"/>
    <x v="7"/>
    <n v="350530210"/>
    <s v="Barra Bonita"/>
    <m/>
    <m/>
    <m/>
    <m/>
    <m/>
    <m/>
    <n v="0"/>
    <n v="0"/>
    <n v="0"/>
    <n v="0"/>
    <n v="0"/>
    <n v="0"/>
    <n v="0"/>
    <n v="0"/>
    <n v="0"/>
    <n v="0"/>
    <n v="0"/>
    <n v="0"/>
    <m/>
    <s v=""/>
    <m/>
    <m/>
    <m/>
    <s v=""/>
    <s v=""/>
    <m/>
    <m/>
    <m/>
    <m/>
    <s v=""/>
    <m/>
    <m/>
    <m/>
    <m/>
    <m/>
    <s v=""/>
    <s v=""/>
    <m/>
    <m/>
    <s v=""/>
    <m/>
    <m/>
    <m/>
    <m/>
    <m/>
    <m/>
    <m/>
    <n v="0"/>
    <m/>
    <n v="0"/>
    <n v="0"/>
    <m/>
    <m/>
  </r>
  <r>
    <x v="7"/>
    <x v="7"/>
    <n v="350530213"/>
    <s v="Barra Bonita"/>
    <n v="-9.9923970451121197E-2"/>
    <n v="35133"/>
    <n v="34430"/>
    <n v="703"/>
    <n v="233.93899999999999"/>
    <n v="98"/>
    <n v="0.37383640000000001"/>
    <n v="0.36631950000000002"/>
    <n v="7.5169000000000008E-3"/>
    <n v="0"/>
    <s v=""/>
    <n v="0.37243589999999999"/>
    <s v=""/>
    <n v="1.4005000000000001E-3"/>
    <n v="0.10381073628819441"/>
    <n v="4"/>
    <n v="25"/>
    <n v="75"/>
    <n v="28.44"/>
    <n v="1920"/>
    <n v="1660"/>
    <n v="0"/>
    <n v="0"/>
    <n v="1184.8552642814448"/>
    <n v="134.64264366834598"/>
    <n v="97.07"/>
    <n v="100"/>
    <n v="97.07"/>
    <n v="30"/>
    <s v=""/>
    <n v="96.48"/>
    <n v="61.28"/>
    <n v="28.3"/>
    <n v="79.599999999999994"/>
    <n v="5"/>
    <s v=""/>
    <s v=""/>
    <n v="0"/>
    <m/>
    <s v=""/>
    <n v="7.4"/>
    <n v="100"/>
    <n v="15"/>
    <n v="13.5"/>
    <n v="2.9"/>
    <n v="0"/>
    <n v="0"/>
    <n v="3"/>
    <n v="0"/>
    <n v="3"/>
    <n v="9"/>
    <n v="1920"/>
    <n v="288"/>
  </r>
  <r>
    <x v="17"/>
    <x v="7"/>
    <n v="350535111"/>
    <s v="Barra do Chapéu"/>
    <n v="0.67422972939250603"/>
    <n v="5324"/>
    <n v="1568"/>
    <n v="3756"/>
    <n v="13.071999999999999"/>
    <n v="29.45"/>
    <n v="9.6469999999999998E-4"/>
    <n v="9.6469999999999998E-4"/>
    <n v="0"/>
    <n v="0"/>
    <s v=""/>
    <s v=""/>
    <n v="9.1259999999999996E-4"/>
    <n v="5.2099999999999999E-5"/>
    <n v="5.2505177083333326E-3"/>
    <n v="6"/>
    <n v="100"/>
    <n v="0"/>
    <n v="1.1399999999999999"/>
    <n v="88"/>
    <n v="88"/>
    <n v="0"/>
    <n v="0"/>
    <n v="72383.531179564234"/>
    <n v="9299.6844477836221"/>
    <n v="37.869999999999997"/>
    <n v="92.95"/>
    <n v="16.52"/>
    <n v="34.72"/>
    <s v=""/>
    <n v="100"/>
    <n v="0.02"/>
    <n v="0"/>
    <n v="0"/>
    <n v="0"/>
    <s v=""/>
    <s v=""/>
    <n v="0"/>
    <m/>
    <s v=""/>
    <n v="7.5"/>
    <n v="55"/>
    <n v="0"/>
    <n v="0"/>
    <n v="0.8"/>
    <n v="0"/>
    <n v="0"/>
    <n v="1"/>
    <n v="0"/>
    <n v="14"/>
    <n v="0"/>
    <n v="48.4"/>
    <n v="0"/>
  </r>
  <r>
    <x v="17"/>
    <x v="7"/>
    <n v="350540111"/>
    <s v="Barra do Turvo"/>
    <n v="-0.43305276595152498"/>
    <n v="7688"/>
    <n v="3287"/>
    <n v="4401"/>
    <n v="7.6319999999999997"/>
    <n v="42.75"/>
    <n v="1.4809999999999999E-4"/>
    <n v="0"/>
    <n v="1.4809999999999999E-4"/>
    <n v="0.01"/>
    <s v=""/>
    <s v=""/>
    <s v=""/>
    <n v="1.4809999999999999E-4"/>
    <n v="8.522868749999999E-3"/>
    <n v="2"/>
    <n v="0"/>
    <n v="100"/>
    <n v="2.2599999999999998"/>
    <n v="175"/>
    <n v="84"/>
    <n v="4"/>
    <n v="7"/>
    <n v="126628.03329864725"/>
    <n v="16366.888657648284"/>
    <n v="42.57"/>
    <m/>
    <n v="29.79"/>
    <n v="28.87"/>
    <s v=""/>
    <n v="100"/>
    <n v="0"/>
    <n v="0"/>
    <n v="0"/>
    <n v="0"/>
    <s v=""/>
    <s v=""/>
    <n v="0"/>
    <m/>
    <s v=""/>
    <n v="7.6"/>
    <n v="66"/>
    <n v="66"/>
    <n v="52"/>
    <n v="6.4"/>
    <n v="0"/>
    <n v="7"/>
    <n v="8"/>
    <n v="0"/>
    <n v="0"/>
    <n v="2"/>
    <n v="115.5"/>
    <n v="115.5"/>
  </r>
  <r>
    <x v="9"/>
    <x v="7"/>
    <n v="350550012"/>
    <s v="Barretos"/>
    <n v="0.69744367963333598"/>
    <n v="114027"/>
    <n v="110553"/>
    <n v="3474"/>
    <n v="72.924999999999997"/>
    <n v="96.95"/>
    <n v="2.9333563999999996"/>
    <n v="2.4510114999999999"/>
    <n v="0.48234489999999963"/>
    <n v="1.21"/>
    <n v="0.65210650000000003"/>
    <n v="9.3723200000000034E-2"/>
    <n v="2.1655480000000003"/>
    <n v="2.19787E-2"/>
    <n v="0.37404762480555553"/>
    <n v="90"/>
    <n v="55.98"/>
    <n v="44.02"/>
    <n v="102.77"/>
    <n v="6166"/>
    <n v="953"/>
    <n v="15"/>
    <n v="0"/>
    <n v="5041.7995737851561"/>
    <n v="586.32008208582181"/>
    <n v="94.16"/>
    <n v="100"/>
    <n v="93.92"/>
    <n v="29.89"/>
    <s v=""/>
    <n v="96.82"/>
    <n v="45.6"/>
    <n v="16.399999999999999"/>
    <n v="56.5"/>
    <n v="22.8"/>
    <s v=""/>
    <s v=""/>
    <n v="0"/>
    <m/>
    <s v=""/>
    <n v="8"/>
    <n v="100"/>
    <n v="100"/>
    <n v="84.5"/>
    <n v="10"/>
    <n v="0"/>
    <n v="0"/>
    <n v="44"/>
    <n v="174.30935441414312"/>
    <n v="145"/>
    <n v="114"/>
    <n v="6166"/>
    <n v="6166"/>
  </r>
  <r>
    <x v="10"/>
    <x v="7"/>
    <n v="350550015"/>
    <s v="Barretos"/>
    <m/>
    <m/>
    <m/>
    <m/>
    <m/>
    <m/>
    <n v="5.329840000000001E-2"/>
    <n v="5.2951200000000011E-2"/>
    <n v="3.4719999999999998E-4"/>
    <n v="0"/>
    <s v=""/>
    <n v="3.4719999999999998E-4"/>
    <n v="5.2951200000000011E-2"/>
    <n v="0"/>
    <n v="0"/>
    <n v="2"/>
    <n v="90.91"/>
    <n v="9.09"/>
    <m/>
    <s v=""/>
    <m/>
    <m/>
    <m/>
    <s v=""/>
    <s v=""/>
    <m/>
    <m/>
    <m/>
    <m/>
    <s v=""/>
    <m/>
    <m/>
    <m/>
    <m/>
    <m/>
    <s v=""/>
    <s v=""/>
    <m/>
    <m/>
    <s v=""/>
    <m/>
    <m/>
    <m/>
    <m/>
    <m/>
    <m/>
    <m/>
    <n v="1"/>
    <m/>
    <n v="10"/>
    <n v="1"/>
    <m/>
    <m/>
  </r>
  <r>
    <x v="3"/>
    <x v="7"/>
    <n v="35056099"/>
    <s v="Barrinha"/>
    <n v="1.5491110143204501"/>
    <n v="29644"/>
    <n v="29315"/>
    <n v="329"/>
    <n v="202.251"/>
    <n v="98.89"/>
    <n v="0.10430699999999998"/>
    <n v="3.4166600000000005E-2"/>
    <n v="7.0140399999999978E-2"/>
    <n v="0"/>
    <s v=""/>
    <n v="7.0042399999999977E-2"/>
    <n v="3.33356E-2"/>
    <n v="9.2900000000000003E-4"/>
    <n v="8.62112709351852E-2"/>
    <n v="1"/>
    <n v="19.05"/>
    <n v="80.95"/>
    <n v="24.13"/>
    <n v="1629"/>
    <n v="1629"/>
    <n v="1"/>
    <n v="0"/>
    <n v="2148.9245715827824"/>
    <n v="255.31777088112267"/>
    <n v="95.54"/>
    <n v="100"/>
    <n v="95.54"/>
    <n v="20"/>
    <s v=""/>
    <n v="96.61"/>
    <n v="14.29"/>
    <n v="5.2"/>
    <n v="7"/>
    <n v="29.2"/>
    <s v=""/>
    <s v=""/>
    <n v="3.3733639184995301"/>
    <m/>
    <s v=""/>
    <n v="8.4"/>
    <n v="75"/>
    <n v="0"/>
    <n v="0"/>
    <n v="1.1000000000000001"/>
    <n v="1"/>
    <n v="0"/>
    <n v="6"/>
    <n v="0"/>
    <n v="4"/>
    <n v="17"/>
    <n v="1221.75"/>
    <n v="0"/>
  </r>
  <r>
    <x v="18"/>
    <x v="7"/>
    <n v="35057086"/>
    <s v="Barueri"/>
    <n v="1.29981652864062"/>
    <n v="247935"/>
    <n v="247935"/>
    <n v="0"/>
    <n v="3863.721"/>
    <n v="100"/>
    <n v="0.10865059999999999"/>
    <n v="6.2355100000000004E-2"/>
    <n v="4.6295499999999989E-2"/>
    <n v="0"/>
    <n v="4.1666700000000001E-2"/>
    <n v="2.7651600000000005E-2"/>
    <s v=""/>
    <n v="3.9332300000000014E-2"/>
    <n v="0.86375503472222226"/>
    <n v="6"/>
    <n v="12.5"/>
    <n v="87.5"/>
    <n v="231.08"/>
    <n v="13865"/>
    <n v="11273"/>
    <n v="25"/>
    <n v="1"/>
    <n v="125.92268134793393"/>
    <n v="17.807247867384596"/>
    <n v="100"/>
    <n v="100"/>
    <n v="78.13"/>
    <n v="46.57"/>
    <s v=""/>
    <n v="100"/>
    <n v="29.37"/>
    <n v="11"/>
    <n v="27.1"/>
    <n v="33.1"/>
    <s v=""/>
    <s v=""/>
    <n v="0"/>
    <m/>
    <s v=""/>
    <n v="8.5"/>
    <n v="76"/>
    <n v="22.8"/>
    <n v="18.7"/>
    <n v="3.3"/>
    <n v="1"/>
    <n v="1"/>
    <n v="97"/>
    <n v="4.8624897467031163"/>
    <n v="13"/>
    <n v="91"/>
    <n v="10537.4"/>
    <n v="3161.22"/>
  </r>
  <r>
    <x v="1"/>
    <x v="7"/>
    <n v="350580721"/>
    <s v="Bastos"/>
    <n v="-0.14635119029455801"/>
    <n v="20334"/>
    <n v="17684"/>
    <n v="2650"/>
    <n v="119.29600000000001"/>
    <n v="86.97"/>
    <n v="0.11827489999999999"/>
    <n v="4.2073900000000004E-2"/>
    <n v="7.6200999999999991E-2"/>
    <n v="0"/>
    <n v="3.9903000000000008E-2"/>
    <n v="3.6650400000000014E-2"/>
    <n v="2.6101699999999999E-2"/>
    <n v="1.561980000000001E-2"/>
    <n v="5.4555415958333339E-2"/>
    <n v="6"/>
    <n v="5.3"/>
    <n v="94.7"/>
    <n v="12.7"/>
    <n v="979"/>
    <n v="313"/>
    <n v="0"/>
    <n v="0"/>
    <n v="2047.1879610504573"/>
    <n v="217.1259958689879"/>
    <n v="88.14"/>
    <n v="86.13"/>
    <n v="87.88"/>
    <n v="16.66"/>
    <s v=""/>
    <n v="100"/>
    <n v="19.39"/>
    <n v="9"/>
    <n v="9"/>
    <n v="54.4"/>
    <s v=""/>
    <s v=""/>
    <n v="0"/>
    <m/>
    <s v=""/>
    <n v="7.7"/>
    <n v="100"/>
    <n v="100"/>
    <n v="68"/>
    <n v="7.9"/>
    <n v="0"/>
    <n v="0"/>
    <n v="5"/>
    <n v="73.319943212512527"/>
    <n v="7"/>
    <n v="125"/>
    <n v="979"/>
    <n v="979"/>
  </r>
  <r>
    <x v="4"/>
    <x v="7"/>
    <n v="35059064"/>
    <s v="Batatais"/>
    <m/>
    <m/>
    <m/>
    <m/>
    <m/>
    <m/>
    <n v="3.6360999999999997E-2"/>
    <n v="3.4733599999999996E-2"/>
    <n v="1.6274E-3"/>
    <n v="0"/>
    <s v=""/>
    <s v=""/>
    <n v="3.4043000000000004E-2"/>
    <n v="2.3180000000000002E-3"/>
    <n v="0"/>
    <n v="7"/>
    <n v="77.78"/>
    <n v="22.22"/>
    <m/>
    <s v=""/>
    <m/>
    <m/>
    <m/>
    <s v=""/>
    <s v=""/>
    <m/>
    <m/>
    <m/>
    <m/>
    <s v=""/>
    <m/>
    <m/>
    <m/>
    <m/>
    <m/>
    <s v=""/>
    <s v=""/>
    <m/>
    <m/>
    <s v=""/>
    <m/>
    <m/>
    <m/>
    <m/>
    <m/>
    <m/>
    <m/>
    <n v="1"/>
    <m/>
    <n v="14"/>
    <n v="4"/>
    <m/>
    <m/>
  </r>
  <r>
    <x v="11"/>
    <x v="7"/>
    <n v="35059068"/>
    <s v="Batatais"/>
    <n v="0.89646299000794005"/>
    <n v="57648"/>
    <n v="50981"/>
    <n v="6667"/>
    <n v="67.763999999999996"/>
    <n v="88.43"/>
    <n v="0.60780599999999962"/>
    <n v="0.42375239999999975"/>
    <n v="0.18405359999999982"/>
    <n v="7.0000000000000007E-2"/>
    <n v="0.22303520000000002"/>
    <n v="3.5786200000000011E-2"/>
    <n v="0.33290869999999972"/>
    <n v="1.6075900000000018E-2"/>
    <n v="0.15517647272222224"/>
    <n v="48"/>
    <n v="44.12"/>
    <n v="55.88"/>
    <n v="42.2"/>
    <n v="2849"/>
    <n v="456"/>
    <n v="5"/>
    <n v="0"/>
    <n v="7390.5661948376355"/>
    <n v="864.3297252289758"/>
    <n v="88.43"/>
    <m/>
    <n v="88.43"/>
    <n v="21.9"/>
    <s v=""/>
    <n v="100"/>
    <n v="15.19"/>
    <n v="4.8"/>
    <n v="17.2"/>
    <n v="11.8"/>
    <s v=""/>
    <s v=""/>
    <n v="0"/>
    <m/>
    <s v=""/>
    <n v="7.7"/>
    <n v="100"/>
    <n v="100"/>
    <n v="84"/>
    <n v="10"/>
    <n v="0"/>
    <n v="0"/>
    <n v="18"/>
    <n v="143.7073520798395"/>
    <n v="90"/>
    <n v="114"/>
    <n v="2849"/>
    <n v="2849"/>
  </r>
  <r>
    <x v="7"/>
    <x v="7"/>
    <n v="350600313"/>
    <s v="Bauru"/>
    <n v="0.763949851857326"/>
    <n v="350392"/>
    <n v="344531"/>
    <n v="5861"/>
    <n v="520.26300000000003"/>
    <n v="98.33"/>
    <n v="0.19954999999999939"/>
    <n v="1.69166E-2"/>
    <n v="0.18263339999999939"/>
    <n v="0"/>
    <n v="2.3402300000000001E-2"/>
    <n v="7.7563999999999994E-2"/>
    <n v="7.9398000000000003E-3"/>
    <n v="9.0643899999999805E-2"/>
    <n v="1.190543201361111"/>
    <n v="3"/>
    <n v="1.47"/>
    <n v="98.53"/>
    <n v="320.41000000000003"/>
    <n v="19224"/>
    <n v="17263"/>
    <n v="16"/>
    <n v="1"/>
    <n v="467.11066462704628"/>
    <n v="44.101006872303017"/>
    <n v="97.53"/>
    <n v="100"/>
    <n v="93.59"/>
    <n v="46.15"/>
    <s v=""/>
    <n v="99.19"/>
    <n v="27.69"/>
    <n v="12.1"/>
    <n v="23.5"/>
    <n v="42.8"/>
    <s v=""/>
    <s v=""/>
    <n v="0"/>
    <m/>
    <s v=""/>
    <n v="7.3"/>
    <n v="98"/>
    <n v="10.78"/>
    <n v="10.199999999999999"/>
    <n v="2.2999999999999998"/>
    <n v="2"/>
    <n v="1"/>
    <n v="18"/>
    <n v="1.9318912554962149"/>
    <n v="5"/>
    <n v="335"/>
    <n v="18839.52"/>
    <n v="2072.3472000000002"/>
  </r>
  <r>
    <x v="2"/>
    <x v="7"/>
    <n v="350600316"/>
    <s v="Bauru"/>
    <m/>
    <m/>
    <m/>
    <m/>
    <m/>
    <m/>
    <n v="0.42898790000000003"/>
    <n v="0.40213740000000003"/>
    <n v="2.6850499999999996E-2"/>
    <n v="0"/>
    <n v="0.34722219999999998"/>
    <s v=""/>
    <n v="7.9243899999999992E-2"/>
    <n v="2.5218000000000003E-3"/>
    <n v="0"/>
    <n v="2"/>
    <n v="33.33"/>
    <n v="66.67"/>
    <m/>
    <s v=""/>
    <m/>
    <m/>
    <m/>
    <s v=""/>
    <s v=""/>
    <m/>
    <m/>
    <m/>
    <m/>
    <s v=""/>
    <m/>
    <m/>
    <m/>
    <m/>
    <m/>
    <s v=""/>
    <s v=""/>
    <m/>
    <m/>
    <s v=""/>
    <m/>
    <m/>
    <m/>
    <m/>
    <m/>
    <m/>
    <m/>
    <n v="6"/>
    <m/>
    <n v="7"/>
    <n v="14"/>
    <m/>
    <m/>
  </r>
  <r>
    <x v="9"/>
    <x v="7"/>
    <n v="350610212"/>
    <s v="Bebedouro"/>
    <n v="-4.2527471315756397E-2"/>
    <n v="74835"/>
    <n v="71558"/>
    <n v="3277"/>
    <n v="109.64700000000001"/>
    <n v="95.62"/>
    <n v="1.0757617999999995"/>
    <n v="0.80436399999999986"/>
    <n v="0.2713977999999998"/>
    <n v="0"/>
    <n v="3.704E-4"/>
    <n v="9.5606999999999984E-2"/>
    <n v="0.96380620000000006"/>
    <n v="1.5978200000000005E-2"/>
    <n v="0.22750021890625"/>
    <n v="42"/>
    <n v="37.9"/>
    <n v="62.1"/>
    <n v="59.07"/>
    <n v="3987"/>
    <n v="2961"/>
    <n v="10"/>
    <n v="0"/>
    <n v="3143.6969332531571"/>
    <n v="358.19603126879127"/>
    <n v="99.87"/>
    <n v="95.29"/>
    <n v="99.87"/>
    <n v="49.92"/>
    <s v=""/>
    <n v="100"/>
    <n v="45.98"/>
    <n v="16.2"/>
    <n v="51.6"/>
    <n v="34.200000000000003"/>
    <s v=""/>
    <s v=""/>
    <n v="0"/>
    <m/>
    <s v=""/>
    <n v="10"/>
    <n v="100"/>
    <n v="33"/>
    <n v="25.7"/>
    <n v="4.2"/>
    <n v="1"/>
    <n v="0"/>
    <n v="9"/>
    <n v="0"/>
    <n v="47"/>
    <n v="77"/>
    <n v="3987"/>
    <n v="1315.71"/>
  </r>
  <r>
    <x v="10"/>
    <x v="7"/>
    <n v="350610215"/>
    <s v="Bebedouro"/>
    <m/>
    <m/>
    <m/>
    <m/>
    <m/>
    <m/>
    <n v="0.13363119999999995"/>
    <n v="0.11409409999999995"/>
    <n v="1.9537100000000002E-2"/>
    <n v="0"/>
    <s v=""/>
    <n v="7.8703999999999996E-3"/>
    <n v="0.12520519999999996"/>
    <n v="5.5559999999999995E-4"/>
    <n v="0"/>
    <n v="3"/>
    <n v="71.430000000000007"/>
    <n v="28.57"/>
    <m/>
    <s v=""/>
    <m/>
    <m/>
    <m/>
    <s v=""/>
    <s v=""/>
    <m/>
    <m/>
    <m/>
    <m/>
    <s v=""/>
    <m/>
    <m/>
    <m/>
    <m/>
    <m/>
    <s v=""/>
    <s v=""/>
    <m/>
    <m/>
    <s v=""/>
    <m/>
    <m/>
    <m/>
    <m/>
    <m/>
    <m/>
    <m/>
    <n v="1"/>
    <m/>
    <n v="15"/>
    <n v="6"/>
    <m/>
    <m/>
  </r>
  <r>
    <x v="12"/>
    <x v="7"/>
    <n v="350620119"/>
    <s v="Bento de Abreu"/>
    <n v="1.1545654540744901"/>
    <n v="2757"/>
    <n v="2566"/>
    <n v="191"/>
    <n v="9.1340000000000003"/>
    <n v="93.07"/>
    <n v="6.3169000000000003E-3"/>
    <n v="0"/>
    <n v="6.3169000000000003E-3"/>
    <n v="0"/>
    <s v=""/>
    <n v="4.9074000000000001E-3"/>
    <s v=""/>
    <n v="1.4095000000000002E-3"/>
    <n v="6.72593125E-3"/>
    <n v="0"/>
    <n v="0"/>
    <n v="100"/>
    <n v="1.81"/>
    <n v="140"/>
    <n v="27"/>
    <n v="1"/>
    <n v="0"/>
    <n v="24592.818280739935"/>
    <n v="2859.6300326441783"/>
    <n v="93.68"/>
    <n v="91.38"/>
    <n v="92.79"/>
    <n v="16.829999999999998"/>
    <s v=""/>
    <n v="100"/>
    <n v="19.93"/>
    <n v="8"/>
    <n v="27"/>
    <n v="2.6"/>
    <s v=""/>
    <s v=""/>
    <n v="0"/>
    <m/>
    <s v=""/>
    <n v="7.5"/>
    <n v="100"/>
    <n v="100"/>
    <n v="80.7"/>
    <n v="9.6999999999999993"/>
    <n v="0"/>
    <n v="0"/>
    <n v="0"/>
    <n v="0"/>
    <n v="0"/>
    <n v="5"/>
    <n v="140"/>
    <n v="140"/>
  </r>
  <r>
    <x v="0"/>
    <x v="7"/>
    <n v="350620120"/>
    <s v="Bento de Abreu"/>
    <m/>
    <m/>
    <m/>
    <m/>
    <m/>
    <m/>
    <n v="0.16509989999999999"/>
    <n v="0.16485339999999998"/>
    <n v="2.4649999999999997E-4"/>
    <n v="0"/>
    <s v=""/>
    <n v="0.16485339999999998"/>
    <s v=""/>
    <n v="2.4649999999999997E-4"/>
    <n v="0"/>
    <n v="1"/>
    <n v="66.67"/>
    <n v="33.33"/>
    <m/>
    <s v=""/>
    <m/>
    <m/>
    <m/>
    <s v=""/>
    <s v=""/>
    <m/>
    <m/>
    <m/>
    <m/>
    <s v=""/>
    <m/>
    <m/>
    <m/>
    <m/>
    <m/>
    <s v=""/>
    <s v=""/>
    <m/>
    <m/>
    <s v=""/>
    <m/>
    <m/>
    <m/>
    <m/>
    <m/>
    <m/>
    <m/>
    <n v="2"/>
    <m/>
    <n v="2"/>
    <n v="1"/>
    <m/>
    <m/>
  </r>
  <r>
    <x v="14"/>
    <x v="7"/>
    <n v="350630014"/>
    <s v="Bernardino de Campos"/>
    <n v="-9.2828531843558405E-4"/>
    <n v="10772"/>
    <n v="9723"/>
    <n v="1049"/>
    <n v="44.143999999999998"/>
    <n v="90.26"/>
    <n v="0.29737819999999998"/>
    <n v="0.26542689999999997"/>
    <n v="3.1951300000000002E-2"/>
    <n v="0"/>
    <n v="2.5787000000000001E-2"/>
    <n v="1.7130000000000001E-3"/>
    <n v="0.26966289999999998"/>
    <n v="2.1529999999999997E-4"/>
    <n v="2.5230043749999997E-2"/>
    <n v="15"/>
    <n v="72.97"/>
    <n v="27.03"/>
    <n v="6.99"/>
    <n v="539"/>
    <n v="73"/>
    <n v="0"/>
    <n v="0"/>
    <n v="7406.8028221314516"/>
    <n v="849.0011139992572"/>
    <n v="89.94"/>
    <n v="100"/>
    <n v="88.22"/>
    <n v="15.49"/>
    <s v=""/>
    <n v="100"/>
    <n v="24.58"/>
    <n v="11.8"/>
    <n v="28.9"/>
    <n v="11"/>
    <s v=""/>
    <s v=""/>
    <n v="0"/>
    <m/>
    <s v=""/>
    <n v="5"/>
    <n v="100"/>
    <n v="100"/>
    <n v="86.5"/>
    <n v="9.6999999999999993"/>
    <n v="0"/>
    <n v="0"/>
    <n v="0"/>
    <n v="103.05174361816158"/>
    <n v="27"/>
    <n v="10"/>
    <n v="539"/>
    <n v="539"/>
  </r>
  <r>
    <x v="5"/>
    <x v="7"/>
    <n v="350630017"/>
    <s v="Bernardino de Campos"/>
    <m/>
    <m/>
    <m/>
    <m/>
    <m/>
    <m/>
    <n v="0"/>
    <n v="0"/>
    <n v="0"/>
    <n v="0"/>
    <n v="0"/>
    <n v="0"/>
    <n v="0"/>
    <n v="0"/>
    <n v="0"/>
    <n v="0"/>
    <n v="0"/>
    <n v="0"/>
    <m/>
    <s v=""/>
    <m/>
    <m/>
    <m/>
    <s v=""/>
    <s v=""/>
    <m/>
    <m/>
    <m/>
    <m/>
    <s v=""/>
    <m/>
    <m/>
    <m/>
    <m/>
    <m/>
    <s v=""/>
    <s v=""/>
    <m/>
    <m/>
    <s v=""/>
    <m/>
    <m/>
    <m/>
    <m/>
    <m/>
    <m/>
    <m/>
    <n v="0"/>
    <m/>
    <n v="0"/>
    <n v="0"/>
    <m/>
    <m/>
  </r>
  <r>
    <x v="18"/>
    <x v="7"/>
    <n v="35063596"/>
    <s v="Bertioga"/>
    <m/>
    <m/>
    <m/>
    <m/>
    <m/>
    <m/>
    <n v="0"/>
    <n v="0"/>
    <n v="0"/>
    <n v="0"/>
    <n v="0"/>
    <n v="0"/>
    <n v="0"/>
    <n v="0"/>
    <n v="0"/>
    <n v="0"/>
    <n v="0"/>
    <n v="0"/>
    <m/>
    <s v=""/>
    <m/>
    <m/>
    <m/>
    <s v=""/>
    <s v=""/>
    <m/>
    <m/>
    <m/>
    <m/>
    <s v=""/>
    <m/>
    <m/>
    <m/>
    <m/>
    <m/>
    <s v=""/>
    <s v=""/>
    <m/>
    <m/>
    <s v=""/>
    <m/>
    <m/>
    <m/>
    <m/>
    <m/>
    <m/>
    <m/>
    <n v="0"/>
    <m/>
    <n v="0"/>
    <n v="0"/>
    <m/>
    <m/>
  </r>
  <r>
    <x v="19"/>
    <x v="7"/>
    <n v="35063597"/>
    <s v="Bertioga"/>
    <n v="4.1201439912890203"/>
    <n v="52223"/>
    <n v="51502"/>
    <n v="721"/>
    <n v="106.209"/>
    <n v="98.62"/>
    <n v="1.8234653999999999"/>
    <n v="1.8234653999999999"/>
    <n v="0"/>
    <n v="0"/>
    <n v="0.67527780000000004"/>
    <n v="5.5600000000000003E-5"/>
    <s v=""/>
    <n v="1.1481319999999999"/>
    <n v="0.1444840564363426"/>
    <n v="10"/>
    <n v="100"/>
    <n v="0"/>
    <n v="42.24"/>
    <n v="2851"/>
    <n v="1153"/>
    <n v="6"/>
    <n v="1"/>
    <n v="16606.476073760605"/>
    <n v="2107.512781724527"/>
    <n v="90.89"/>
    <n v="100"/>
    <n v="43.04"/>
    <n v="32.65"/>
    <s v=""/>
    <n v="92.4"/>
    <n v="17.760000000000002"/>
    <n v="6.6"/>
    <n v="26.9"/>
    <n v="0"/>
    <s v=""/>
    <s v=""/>
    <n v="1.9148650977538599"/>
    <m/>
    <s v=""/>
    <n v="9.1999999999999993"/>
    <n v="70"/>
    <n v="70"/>
    <n v="59.6"/>
    <n v="6.9"/>
    <n v="0"/>
    <n v="1"/>
    <n v="25"/>
    <n v="467.17957444487615"/>
    <n v="16"/>
    <n v="0"/>
    <n v="1995.7"/>
    <n v="1995.7"/>
  </r>
  <r>
    <x v="12"/>
    <x v="7"/>
    <n v="350640919"/>
    <s v="Bilac"/>
    <n v="1.3303853282931899"/>
    <n v="7294"/>
    <n v="6768"/>
    <n v="526"/>
    <n v="46.375999999999998"/>
    <n v="92.79"/>
    <n v="5.4333999999999997E-3"/>
    <n v="4.6110999999999999E-3"/>
    <n v="8.2229999999999998E-4"/>
    <n v="0"/>
    <s v=""/>
    <n v="4.5669999999999999E-4"/>
    <n v="4.6515999999999997E-3"/>
    <n v="3.2510000000000004E-4"/>
    <n v="1.7815215104166667E-2"/>
    <n v="0"/>
    <n v="8.33"/>
    <n v="91.67"/>
    <n v="4.84"/>
    <n v="373"/>
    <n v="52"/>
    <n v="0"/>
    <n v="0"/>
    <n v="4972.0866465588151"/>
    <n v="432.35536057033192"/>
    <n v="93.79"/>
    <n v="91.95"/>
    <n v="93.79"/>
    <n v="10.039999999999999"/>
    <s v=""/>
    <n v="96.98"/>
    <n v="1.39"/>
    <n v="0.5"/>
    <n v="1.6"/>
    <n v="0.8"/>
    <s v=""/>
    <s v=""/>
    <n v="0"/>
    <m/>
    <s v=""/>
    <n v="8.1"/>
    <n v="100"/>
    <n v="100"/>
    <n v="86.1"/>
    <n v="10"/>
    <n v="0"/>
    <n v="0"/>
    <n v="8"/>
    <n v="0"/>
    <n v="1"/>
    <n v="11"/>
    <n v="373"/>
    <n v="373"/>
  </r>
  <r>
    <x v="0"/>
    <x v="7"/>
    <n v="350640920"/>
    <s v="Bilac"/>
    <m/>
    <m/>
    <m/>
    <m/>
    <m/>
    <m/>
    <n v="0"/>
    <n v="0"/>
    <n v="0"/>
    <n v="0"/>
    <n v="0"/>
    <n v="0"/>
    <n v="0"/>
    <n v="0"/>
    <n v="0"/>
    <n v="0"/>
    <n v="0"/>
    <n v="0"/>
    <m/>
    <s v=""/>
    <m/>
    <m/>
    <m/>
    <s v=""/>
    <s v=""/>
    <m/>
    <m/>
    <m/>
    <m/>
    <s v=""/>
    <m/>
    <m/>
    <m/>
    <m/>
    <m/>
    <s v=""/>
    <s v=""/>
    <m/>
    <m/>
    <s v=""/>
    <m/>
    <m/>
    <m/>
    <m/>
    <m/>
    <m/>
    <m/>
    <n v="0"/>
    <m/>
    <n v="0"/>
    <n v="0"/>
    <m/>
    <m/>
  </r>
  <r>
    <x v="12"/>
    <x v="7"/>
    <n v="350650819"/>
    <s v="Birigui"/>
    <n v="1.3422521449929901"/>
    <n v="112685"/>
    <n v="109457"/>
    <n v="3228"/>
    <n v="212.35300000000001"/>
    <n v="97.14"/>
    <n v="0.14209079999999996"/>
    <n v="3.5156099999999982E-2"/>
    <n v="0.10693469999999999"/>
    <n v="0"/>
    <n v="8.7963E-2"/>
    <n v="1.1089200000000002E-2"/>
    <n v="3.5156099999999982E-2"/>
    <n v="7.8825000000000006E-3"/>
    <n v="0.38220769578703701"/>
    <n v="18"/>
    <n v="28.75"/>
    <n v="71.25"/>
    <n v="101.2"/>
    <n v="6072"/>
    <n v="1014"/>
    <n v="6"/>
    <n v="0"/>
    <n v="1074.6615787371877"/>
    <n v="83.957935838842772"/>
    <n v="97.36"/>
    <n v="97.02"/>
    <n v="97.02"/>
    <n v="54.59"/>
    <s v=""/>
    <n v="100"/>
    <n v="11.74"/>
    <n v="3.7"/>
    <n v="3.9"/>
    <n v="35.6"/>
    <s v=""/>
    <s v=""/>
    <n v="0"/>
    <m/>
    <s v=""/>
    <n v="8.1999999999999993"/>
    <n v="98"/>
    <n v="98"/>
    <n v="83.3"/>
    <n v="9.6999999999999993"/>
    <n v="1"/>
    <n v="0"/>
    <n v="11"/>
    <n v="23.024130850843168"/>
    <n v="23"/>
    <n v="57"/>
    <n v="5950.56"/>
    <n v="5950.56"/>
  </r>
  <r>
    <x v="18"/>
    <x v="7"/>
    <n v="35066076"/>
    <s v="Biritiba Mirim"/>
    <n v="1.38289348705949"/>
    <n v="29674"/>
    <n v="25598"/>
    <n v="4076"/>
    <n v="93.691999999999993"/>
    <n v="86.26"/>
    <n v="0.73651080000000102"/>
    <n v="0.726684000000001"/>
    <n v="9.8268000000000001E-3"/>
    <n v="0"/>
    <n v="0.10972229999999999"/>
    <n v="1.003E-4"/>
    <n v="0.62477350000000142"/>
    <n v="1.9147000000000001E-3"/>
    <n v="5.116127311111112E-2"/>
    <n v="15"/>
    <n v="81.62"/>
    <n v="18.38"/>
    <n v="20.94"/>
    <n v="1413"/>
    <n v="794"/>
    <n v="1"/>
    <n v="0"/>
    <n v="10096.111073667184"/>
    <n v="1328.4356675877873"/>
    <n v="56.64"/>
    <n v="100"/>
    <n v="48.09"/>
    <n v="20.29"/>
    <s v=""/>
    <n v="66"/>
    <n v="20.75"/>
    <n v="7.8"/>
    <n v="31.6"/>
    <n v="0.8"/>
    <s v=""/>
    <s v=""/>
    <n v="0"/>
    <m/>
    <s v=""/>
    <n v="9.8000000000000007"/>
    <n v="97"/>
    <n v="59.17"/>
    <n v="43.8"/>
    <n v="5.4"/>
    <n v="0"/>
    <n v="0"/>
    <n v="11"/>
    <n v="215.00637750179519"/>
    <n v="111"/>
    <n v="25"/>
    <n v="1370.61"/>
    <n v="836.07209999999998"/>
  </r>
  <r>
    <x v="19"/>
    <x v="7"/>
    <n v="35066077"/>
    <s v="Biritiba Mirim"/>
    <m/>
    <m/>
    <m/>
    <m/>
    <m/>
    <m/>
    <n v="0"/>
    <n v="0"/>
    <n v="0"/>
    <n v="0"/>
    <n v="0"/>
    <n v="0"/>
    <n v="0"/>
    <n v="0"/>
    <n v="0"/>
    <n v="0"/>
    <n v="0"/>
    <n v="0"/>
    <m/>
    <s v=""/>
    <m/>
    <m/>
    <m/>
    <s v=""/>
    <s v=""/>
    <m/>
    <m/>
    <m/>
    <m/>
    <s v=""/>
    <m/>
    <m/>
    <m/>
    <m/>
    <m/>
    <s v=""/>
    <s v=""/>
    <m/>
    <m/>
    <s v=""/>
    <m/>
    <m/>
    <m/>
    <m/>
    <m/>
    <m/>
    <m/>
    <n v="0"/>
    <m/>
    <n v="0"/>
    <n v="0"/>
    <m/>
    <m/>
  </r>
  <r>
    <x v="7"/>
    <x v="7"/>
    <n v="350670613"/>
    <s v="Boa Esperança do Sul"/>
    <n v="0.74416645463553099"/>
    <n v="13924"/>
    <n v="12557"/>
    <n v="1367"/>
    <n v="20.149999999999999"/>
    <n v="90.18"/>
    <n v="1.2939915000000002"/>
    <n v="1.1843008000000002"/>
    <n v="0.10969069999999999"/>
    <n v="0"/>
    <s v=""/>
    <s v=""/>
    <n v="1.2885753000000002"/>
    <n v="5.4162000000000004E-3"/>
    <n v="3.3524903973765438E-2"/>
    <n v="18"/>
    <n v="62.5"/>
    <n v="37.5"/>
    <n v="8.9700000000000006"/>
    <n v="692"/>
    <n v="150"/>
    <n v="3"/>
    <n v="0"/>
    <n v="12456.765297328355"/>
    <n v="1268.3251939097961"/>
    <m/>
    <m/>
    <m/>
    <m/>
    <s v=""/>
    <m/>
    <n v="45.72"/>
    <n v="23.5"/>
    <n v="52.2"/>
    <n v="19.600000000000001"/>
    <s v=""/>
    <s v=""/>
    <n v="0"/>
    <m/>
    <s v=""/>
    <n v="7.3"/>
    <n v="98"/>
    <n v="98"/>
    <n v="78.3"/>
    <n v="8.6"/>
    <n v="0"/>
    <n v="0"/>
    <n v="4"/>
    <n v="0"/>
    <n v="35"/>
    <n v="21"/>
    <n v="678.16"/>
    <n v="678.16"/>
  </r>
  <r>
    <x v="7"/>
    <x v="7"/>
    <n v="350680513"/>
    <s v="Bocaina"/>
    <n v="1.35122100141898"/>
    <n v="11250"/>
    <n v="10414"/>
    <n v="836"/>
    <n v="30.902999999999999"/>
    <n v="92.57"/>
    <n v="1.6985947000000003"/>
    <n v="1.6544269000000003"/>
    <n v="4.41678E-2"/>
    <n v="0"/>
    <n v="3.2954799999999999E-2"/>
    <n v="0.23981489999999994"/>
    <n v="1.4235321000000001"/>
    <n v="2.2928999999999996E-3"/>
    <n v="3.4210546874999997E-2"/>
    <n v="1"/>
    <n v="61.11"/>
    <n v="38.89"/>
    <n v="7.46"/>
    <n v="576"/>
    <n v="99"/>
    <n v="0"/>
    <n v="0"/>
    <n v="8297.4719999999998"/>
    <n v="840.96000000000015"/>
    <n v="99.9"/>
    <n v="92.14"/>
    <n v="96.64"/>
    <n v="28.53"/>
    <s v=""/>
    <n v="100"/>
    <n v="111.75"/>
    <n v="57.4"/>
    <n v="135.6"/>
    <n v="14.7"/>
    <s v=""/>
    <s v=""/>
    <n v="0"/>
    <m/>
    <s v=""/>
    <n v="9.4"/>
    <n v="100"/>
    <n v="100"/>
    <n v="82.8"/>
    <n v="9.8000000000000007"/>
    <n v="0"/>
    <n v="0"/>
    <n v="7"/>
    <n v="96.461480491898755"/>
    <n v="22"/>
    <n v="14"/>
    <n v="576"/>
    <n v="576"/>
  </r>
  <r>
    <x v="8"/>
    <x v="7"/>
    <n v="350690410"/>
    <s v="Bofete"/>
    <n v="2.2636383695200801"/>
    <n v="10057"/>
    <n v="6412"/>
    <n v="3645"/>
    <n v="15.393000000000001"/>
    <n v="63.76"/>
    <n v="2.8880699999999995E-2"/>
    <n v="2.7968599999999996E-2"/>
    <n v="9.121E-4"/>
    <n v="0"/>
    <n v="1.7224099999999999E-2"/>
    <s v=""/>
    <n v="8.1596999999999989E-3"/>
    <n v="3.4968999999999998E-3"/>
    <n v="1.741903828125E-2"/>
    <n v="15"/>
    <n v="73.33"/>
    <n v="26.67"/>
    <n v="4.6900000000000004"/>
    <n v="362"/>
    <n v="78"/>
    <n v="0"/>
    <n v="0"/>
    <n v="19598.289748433926"/>
    <n v="2728.0819329820024"/>
    <n v="66.510000000000005"/>
    <n v="100"/>
    <n v="60.76"/>
    <n v="11.67"/>
    <s v=""/>
    <n v="100"/>
    <n v="1.44"/>
    <n v="0.6"/>
    <n v="2.2000000000000002"/>
    <n v="0.1"/>
    <s v=""/>
    <s v=""/>
    <n v="0"/>
    <m/>
    <s v=""/>
    <n v="8.1"/>
    <n v="85"/>
    <n v="85"/>
    <n v="78.5"/>
    <n v="7.9"/>
    <n v="0"/>
    <n v="0"/>
    <n v="8"/>
    <n v="97.594366149932313"/>
    <n v="11"/>
    <n v="4"/>
    <n v="307.7"/>
    <n v="307.7"/>
  </r>
  <r>
    <x v="14"/>
    <x v="7"/>
    <n v="350690414"/>
    <s v="Bofete"/>
    <m/>
    <m/>
    <m/>
    <m/>
    <m/>
    <m/>
    <n v="5.9386999999999999E-3"/>
    <n v="5.8912999999999995E-3"/>
    <n v="4.74E-5"/>
    <n v="0"/>
    <s v=""/>
    <s v=""/>
    <s v=""/>
    <n v="5.9386999999999999E-3"/>
    <n v="0"/>
    <n v="1"/>
    <n v="60"/>
    <n v="40"/>
    <m/>
    <s v=""/>
    <m/>
    <m/>
    <m/>
    <s v=""/>
    <s v=""/>
    <m/>
    <m/>
    <m/>
    <m/>
    <s v=""/>
    <m/>
    <m/>
    <m/>
    <m/>
    <m/>
    <s v=""/>
    <s v=""/>
    <m/>
    <m/>
    <s v=""/>
    <m/>
    <m/>
    <m/>
    <m/>
    <m/>
    <m/>
    <m/>
    <n v="0"/>
    <m/>
    <n v="3"/>
    <n v="2"/>
    <m/>
    <m/>
  </r>
  <r>
    <x v="8"/>
    <x v="7"/>
    <n v="350700110"/>
    <s v="Boituva"/>
    <n v="2.9229617049603598"/>
    <n v="51147"/>
    <n v="48113"/>
    <n v="3034"/>
    <n v="205.40100000000001"/>
    <n v="94.07"/>
    <n v="0.48419989999999979"/>
    <n v="0.12918339999999998"/>
    <n v="0.35501649999999979"/>
    <n v="0"/>
    <s v=""/>
    <n v="0.45861399999999991"/>
    <n v="6.1344999999999993E-3"/>
    <n v="1.9451400000000008E-2"/>
    <n v="0.12360270448958333"/>
    <n v="18"/>
    <n v="10.87"/>
    <n v="89.13"/>
    <n v="40.21"/>
    <n v="2714"/>
    <n v="1554"/>
    <n v="3"/>
    <n v="0"/>
    <n v="1393.4612000703853"/>
    <n v="215.80151328523667"/>
    <n v="79.39"/>
    <n v="94.07"/>
    <n v="75.599999999999994"/>
    <n v="29.51"/>
    <s v=""/>
    <n v="84.4"/>
    <n v="59.05"/>
    <n v="21.4"/>
    <n v="27.5"/>
    <n v="101.4"/>
    <s v=""/>
    <s v=""/>
    <n v="0"/>
    <m/>
    <s v=""/>
    <n v="9.6999999999999993"/>
    <n v="92"/>
    <n v="52.44"/>
    <n v="42.7"/>
    <n v="5"/>
    <n v="1"/>
    <n v="0"/>
    <n v="32"/>
    <n v="0"/>
    <n v="10"/>
    <n v="82"/>
    <n v="2496.88"/>
    <n v="1423.2216000000001"/>
  </r>
  <r>
    <x v="6"/>
    <x v="7"/>
    <n v="35071005"/>
    <s v="Bom Jesus dos Perdões"/>
    <n v="3.35192994375877"/>
    <n v="21096"/>
    <n v="18802"/>
    <n v="2294"/>
    <n v="194.41499999999999"/>
    <n v="89.13"/>
    <n v="0.15909479999999995"/>
    <n v="0.11909449999999998"/>
    <n v="4.0000299999999982E-2"/>
    <n v="0"/>
    <n v="5.8876199999999997E-2"/>
    <n v="5.926060000000001E-2"/>
    <n v="1.4487000000000002E-3"/>
    <n v="3.9509300000000004E-2"/>
    <n v="5.4583458333333335E-2"/>
    <n v="7"/>
    <n v="32.840000000000003"/>
    <n v="67.16"/>
    <n v="13.56"/>
    <n v="1046"/>
    <n v="1046"/>
    <n v="0"/>
    <n v="0"/>
    <n v="1973.2423208191126"/>
    <n v="254.12969283276445"/>
    <n v="85"/>
    <m/>
    <n v="70"/>
    <n v="31.66"/>
    <s v=""/>
    <n v="80"/>
    <n v="31.82"/>
    <n v="12.1"/>
    <n v="36.1"/>
    <n v="23.5"/>
    <s v=""/>
    <s v=""/>
    <n v="0"/>
    <m/>
    <s v=""/>
    <n v="9.4"/>
    <n v="85"/>
    <n v="0"/>
    <n v="0"/>
    <n v="1.6"/>
    <n v="0"/>
    <n v="0"/>
    <n v="12"/>
    <n v="108.09135551597973"/>
    <n v="22"/>
    <n v="45"/>
    <n v="889.1"/>
    <n v="0"/>
  </r>
  <r>
    <x v="14"/>
    <x v="7"/>
    <n v="350715914"/>
    <s v="Bom Sucesso de Itararé"/>
    <n v="0.89807458403976503"/>
    <n v="3648"/>
    <n v="2559"/>
    <n v="1089"/>
    <n v="27.382999999999999"/>
    <n v="70.150000000000006"/>
    <n v="8.9180000000000006E-3"/>
    <n v="8.9180000000000006E-3"/>
    <n v="0"/>
    <n v="0"/>
    <s v=""/>
    <s v=""/>
    <n v="8.6689000000000002E-3"/>
    <n v="2.4910000000000004E-4"/>
    <n v="5.9659999999999999E-3"/>
    <n v="2"/>
    <n v="100"/>
    <n v="0"/>
    <n v="1.8"/>
    <n v="139"/>
    <n v="44"/>
    <n v="1"/>
    <n v="0"/>
    <n v="12794.21052631579"/>
    <n v="1469.605263157895"/>
    <n v="62.8"/>
    <n v="100"/>
    <n v="60.26"/>
    <n v="39.83"/>
    <s v=""/>
    <n v="92.3"/>
    <n v="1.35"/>
    <n v="0.6"/>
    <n v="1.8"/>
    <n v="0"/>
    <s v=""/>
    <s v=""/>
    <n v="0"/>
    <m/>
    <s v=""/>
    <n v="7.4"/>
    <n v="95"/>
    <n v="76"/>
    <n v="68.3"/>
    <n v="7.3"/>
    <n v="0"/>
    <n v="0"/>
    <n v="0"/>
    <n v="0"/>
    <n v="4"/>
    <n v="0"/>
    <n v="132.05000000000001"/>
    <n v="105.64"/>
  </r>
  <r>
    <x v="1"/>
    <x v="7"/>
    <n v="350720921"/>
    <s v="Borá"/>
    <n v="8.7157365997447805E-2"/>
    <n v="807"/>
    <n v="629"/>
    <n v="178"/>
    <n v="6.8"/>
    <n v="77.94"/>
    <n v="5.2857000000000008E-2"/>
    <n v="1.5306E-3"/>
    <n v="5.1326400000000008E-2"/>
    <n v="0"/>
    <n v="1.5306E-3"/>
    <n v="5.1215300000000005E-2"/>
    <n v="1.111E-4"/>
    <n v="0"/>
    <n v="1.9905999999999995E-3"/>
    <n v="0"/>
    <n v="16.670000000000002"/>
    <n v="83.33"/>
    <n v="0.45"/>
    <n v="35"/>
    <n v="4"/>
    <n v="0"/>
    <n v="0"/>
    <n v="35170.260223048324"/>
    <n v="3907.8066914498131"/>
    <n v="94.72"/>
    <m/>
    <n v="94.72"/>
    <n v="6.49"/>
    <s v=""/>
    <n v="100"/>
    <n v="12.59"/>
    <n v="5.9"/>
    <n v="0.5"/>
    <n v="51.3"/>
    <s v=""/>
    <s v=""/>
    <n v="0"/>
    <m/>
    <s v=""/>
    <n v="9.8000000000000007"/>
    <n v="100"/>
    <n v="100"/>
    <n v="88.6"/>
    <n v="9.6999999999999993"/>
    <n v="0"/>
    <n v="0"/>
    <n v="0"/>
    <n v="100.47221943132728"/>
    <n v="1"/>
    <n v="5"/>
    <n v="35"/>
    <n v="35"/>
  </r>
  <r>
    <x v="7"/>
    <x v="7"/>
    <n v="350730813"/>
    <s v="Boracéia"/>
    <n v="1.2789318026721299"/>
    <n v="4416"/>
    <n v="3982"/>
    <n v="434"/>
    <n v="36.555999999999997"/>
    <n v="90.17"/>
    <n v="9.9097000000000005E-3"/>
    <n v="2.5700000000000001E-4"/>
    <n v="9.6527000000000002E-3"/>
    <n v="0"/>
    <n v="9.4906999999999995E-3"/>
    <s v=""/>
    <n v="2.3149999999999999E-4"/>
    <n v="1.875E-4"/>
    <n v="1.048225E-2"/>
    <n v="0"/>
    <n v="33.33"/>
    <n v="66.67"/>
    <n v="2.85"/>
    <n v="220"/>
    <n v="37"/>
    <n v="0"/>
    <n v="0"/>
    <n v="6927.065217391304"/>
    <n v="714.13043478260852"/>
    <n v="91.15"/>
    <n v="100"/>
    <n v="90.86"/>
    <n v="19.47"/>
    <s v=""/>
    <n v="100"/>
    <n v="1.98"/>
    <n v="1"/>
    <n v="0.1"/>
    <n v="9.6999999999999993"/>
    <s v=""/>
    <s v=""/>
    <n v="0"/>
    <m/>
    <s v=""/>
    <n v="7.6"/>
    <n v="100"/>
    <n v="100"/>
    <n v="83.2"/>
    <n v="9.8000000000000007"/>
    <n v="0"/>
    <n v="0"/>
    <n v="1"/>
    <n v="85.859429034796904"/>
    <n v="2"/>
    <n v="4"/>
    <n v="220"/>
    <n v="220"/>
  </r>
  <r>
    <x v="2"/>
    <x v="7"/>
    <n v="350740716"/>
    <s v="Borborema"/>
    <n v="0.82672621093438103"/>
    <n v="14791"/>
    <n v="13550"/>
    <n v="1241"/>
    <n v="26.765999999999998"/>
    <n v="91.61"/>
    <n v="0.52038580000000001"/>
    <n v="0.45379230000000004"/>
    <n v="6.6593499999999986E-2"/>
    <n v="0"/>
    <n v="4.7622600000000008E-2"/>
    <n v="4.5833000000000002E-3"/>
    <n v="0.46761170000000002"/>
    <n v="5.6819999999999993E-4"/>
    <n v="4.0579707672453696E-2"/>
    <n v="6"/>
    <n v="62.96"/>
    <n v="37.04"/>
    <n v="9.68"/>
    <n v="746"/>
    <n v="81"/>
    <n v="2"/>
    <n v="0"/>
    <n v="8826.9244811033732"/>
    <n v="788.87972415658146"/>
    <n v="90.13"/>
    <m/>
    <n v="90.13"/>
    <m/>
    <s v=""/>
    <n v="100"/>
    <n v="30.79"/>
    <n v="12.6"/>
    <n v="34.4"/>
    <n v="18"/>
    <s v=""/>
    <s v=""/>
    <n v="0"/>
    <m/>
    <s v=""/>
    <n v="7.1"/>
    <n v="98"/>
    <n v="98"/>
    <n v="89.1"/>
    <n v="10"/>
    <n v="0"/>
    <n v="0"/>
    <n v="4"/>
    <n v="118.28572149272367"/>
    <n v="34"/>
    <n v="20"/>
    <n v="731.08"/>
    <n v="731.08"/>
  </r>
  <r>
    <x v="7"/>
    <x v="7"/>
    <n v="350745613"/>
    <s v="Borebi"/>
    <n v="1.5826406547753999"/>
    <n v="2381"/>
    <n v="2129"/>
    <n v="252"/>
    <n v="6.84"/>
    <n v="89.42"/>
    <n v="7.4536000000000003E-3"/>
    <n v="6.4814E-3"/>
    <n v="9.722000000000001E-4"/>
    <n v="0"/>
    <s v=""/>
    <s v=""/>
    <n v="7.3379000000000005E-3"/>
    <n v="1.1569999999999999E-4"/>
    <n v="5.7327489486882722E-3"/>
    <n v="9"/>
    <n v="42.86"/>
    <n v="57.14"/>
    <n v="1.5"/>
    <n v="116"/>
    <n v="116"/>
    <n v="0"/>
    <n v="0"/>
    <n v="41721.293574128518"/>
    <n v="4370.8021839563189"/>
    <m/>
    <m/>
    <m/>
    <m/>
    <s v=""/>
    <m/>
    <n v="0.49"/>
    <n v="0.3"/>
    <n v="0.5"/>
    <n v="0.5"/>
    <s v=""/>
    <s v=""/>
    <n v="0"/>
    <m/>
    <s v=""/>
    <n v="9"/>
    <n v="100"/>
    <n v="0"/>
    <n v="0"/>
    <n v="1.8"/>
    <n v="0"/>
    <n v="0"/>
    <n v="2"/>
    <n v="0"/>
    <n v="3"/>
    <n v="4"/>
    <n v="116"/>
    <n v="0"/>
  </r>
  <r>
    <x v="5"/>
    <x v="7"/>
    <n v="350745617"/>
    <s v="Borebi"/>
    <m/>
    <m/>
    <m/>
    <m/>
    <m/>
    <m/>
    <n v="5.6719999999999991E-4"/>
    <n v="0"/>
    <n v="5.6719999999999991E-4"/>
    <n v="0"/>
    <n v="5.5559999999999995E-4"/>
    <s v=""/>
    <s v=""/>
    <n v="1.1600000000000001E-5"/>
    <n v="0"/>
    <n v="0"/>
    <n v="0"/>
    <n v="100"/>
    <m/>
    <s v=""/>
    <m/>
    <m/>
    <m/>
    <s v=""/>
    <s v=""/>
    <m/>
    <m/>
    <m/>
    <m/>
    <s v=""/>
    <m/>
    <m/>
    <m/>
    <m/>
    <m/>
    <s v=""/>
    <s v=""/>
    <m/>
    <m/>
    <s v=""/>
    <m/>
    <m/>
    <m/>
    <m/>
    <m/>
    <m/>
    <m/>
    <n v="0"/>
    <m/>
    <n v="0"/>
    <n v="3"/>
    <m/>
    <m/>
  </r>
  <r>
    <x v="6"/>
    <x v="7"/>
    <n v="35075065"/>
    <s v="Botucatu"/>
    <m/>
    <m/>
    <m/>
    <m/>
    <m/>
    <m/>
    <n v="0"/>
    <n v="0"/>
    <n v="0"/>
    <n v="0"/>
    <n v="0"/>
    <n v="0"/>
    <n v="0"/>
    <n v="0"/>
    <n v="0"/>
    <n v="0"/>
    <n v="0"/>
    <n v="0"/>
    <m/>
    <s v=""/>
    <m/>
    <m/>
    <m/>
    <s v=""/>
    <s v=""/>
    <m/>
    <m/>
    <m/>
    <m/>
    <s v=""/>
    <m/>
    <m/>
    <m/>
    <m/>
    <m/>
    <s v=""/>
    <s v=""/>
    <m/>
    <m/>
    <s v=""/>
    <m/>
    <m/>
    <m/>
    <m/>
    <m/>
    <m/>
    <m/>
    <n v="0"/>
    <m/>
    <n v="0"/>
    <n v="0"/>
    <m/>
    <m/>
  </r>
  <r>
    <x v="8"/>
    <x v="7"/>
    <n v="350750610"/>
    <s v="Botucatu"/>
    <n v="1.45498488249558"/>
    <n v="131723"/>
    <n v="127034"/>
    <n v="4689"/>
    <n v="88.83"/>
    <n v="96.44"/>
    <n v="1.0667299999999998E-2"/>
    <n v="6.9869999999999984E-3"/>
    <n v="3.6802999999999996E-3"/>
    <n v="0"/>
    <s v=""/>
    <n v="2.5138999999999999E-3"/>
    <n v="4.4703999999999994E-3"/>
    <n v="3.6829999999999996E-3"/>
    <n v="0.45315989829282405"/>
    <n v="11"/>
    <n v="60"/>
    <n v="40"/>
    <n v="118.16"/>
    <n v="7090"/>
    <n v="2262"/>
    <n v="4"/>
    <n v="1"/>
    <n v="3255.9962952559536"/>
    <n v="428.54657121383508"/>
    <n v="98.75"/>
    <n v="100"/>
    <n v="92.88"/>
    <n v="40.51"/>
    <s v=""/>
    <n v="100"/>
    <n v="10.06"/>
    <n v="4.4000000000000004"/>
    <n v="14"/>
    <n v="1"/>
    <s v=""/>
    <s v=""/>
    <n v="0"/>
    <m/>
    <s v=""/>
    <n v="9.1"/>
    <n v="92"/>
    <n v="92"/>
    <n v="68.099999999999994"/>
    <n v="7.6"/>
    <n v="0"/>
    <n v="1"/>
    <n v="22"/>
    <n v="0"/>
    <n v="9"/>
    <n v="6"/>
    <n v="6522.8"/>
    <n v="6522.8"/>
  </r>
  <r>
    <x v="5"/>
    <x v="7"/>
    <n v="350750617"/>
    <s v="Botucatu"/>
    <m/>
    <m/>
    <m/>
    <m/>
    <m/>
    <m/>
    <n v="0.58183070000000003"/>
    <n v="0.56686140000000007"/>
    <n v="1.49693E-2"/>
    <n v="0"/>
    <n v="0.41108060000000002"/>
    <n v="0.1100695"/>
    <n v="6.0504200000000001E-2"/>
    <n v="1.7639999999999998E-4"/>
    <n v="0"/>
    <n v="6"/>
    <n v="55.56"/>
    <n v="44.44"/>
    <m/>
    <s v=""/>
    <m/>
    <m/>
    <m/>
    <s v=""/>
    <s v=""/>
    <m/>
    <m/>
    <m/>
    <m/>
    <s v=""/>
    <m/>
    <m/>
    <m/>
    <m/>
    <m/>
    <s v=""/>
    <s v=""/>
    <m/>
    <m/>
    <s v=""/>
    <m/>
    <m/>
    <m/>
    <m/>
    <m/>
    <m/>
    <m/>
    <n v="0"/>
    <m/>
    <n v="10"/>
    <n v="8"/>
    <m/>
    <m/>
  </r>
  <r>
    <x v="6"/>
    <x v="7"/>
    <n v="35076055"/>
    <s v="Bragança Paulista"/>
    <n v="1.45958116987872"/>
    <n v="152290"/>
    <n v="148558"/>
    <n v="3732"/>
    <n v="296.52100000000002"/>
    <n v="97.55"/>
    <n v="0.84407070000000028"/>
    <n v="0.80415120000000029"/>
    <n v="3.9919499999999962E-2"/>
    <n v="0"/>
    <n v="0.58639930000000007"/>
    <n v="8.7042599999999984E-2"/>
    <n v="9.0838199999999994E-2"/>
    <n v="7.9790599999999809E-2"/>
    <n v="0.49526593998842589"/>
    <n v="114"/>
    <n v="24.52"/>
    <n v="75.48"/>
    <n v="136.97"/>
    <n v="8218"/>
    <n v="3590"/>
    <n v="14"/>
    <n v="0"/>
    <n v="1300.4536082474226"/>
    <n v="171.87523803270074"/>
    <n v="93.35"/>
    <n v="100"/>
    <n v="81.06"/>
    <n v="20.48"/>
    <s v=""/>
    <n v="96.3"/>
    <n v="35.47"/>
    <n v="13.4"/>
    <n v="51.9"/>
    <n v="4.8"/>
    <s v=""/>
    <s v=""/>
    <n v="0"/>
    <m/>
    <s v=""/>
    <n v="9.8000000000000007"/>
    <n v="88"/>
    <n v="70.400000000000006"/>
    <n v="56.3"/>
    <n v="6.2"/>
    <n v="0"/>
    <n v="0"/>
    <n v="152"/>
    <n v="118.32027052247818"/>
    <n v="114"/>
    <n v="351"/>
    <n v="7231.84"/>
    <n v="5785.4719999999998"/>
  </r>
  <r>
    <x v="12"/>
    <x v="7"/>
    <n v="350770419"/>
    <s v="Braúna"/>
    <n v="1.31249853314097"/>
    <n v="5186"/>
    <n v="4636"/>
    <n v="550"/>
    <n v="26.524000000000001"/>
    <n v="89.39"/>
    <n v="1.0999999999999999E-4"/>
    <n v="0"/>
    <n v="1.0999999999999999E-4"/>
    <n v="0"/>
    <s v=""/>
    <s v=""/>
    <s v=""/>
    <n v="1.0999999999999999E-4"/>
    <n v="1.2060151041666667E-2"/>
    <n v="0"/>
    <n v="0"/>
    <n v="100"/>
    <n v="3.27"/>
    <n v="252"/>
    <n v="33"/>
    <n v="0"/>
    <n v="0"/>
    <n v="8999.8611646741228"/>
    <n v="1033.7678364828382"/>
    <n v="89.3"/>
    <n v="100"/>
    <n v="87.43"/>
    <n v="5.4"/>
    <s v=""/>
    <n v="100"/>
    <n v="15.85"/>
    <n v="6.2"/>
    <n v="22.2"/>
    <n v="0.6"/>
    <s v=""/>
    <s v=""/>
    <n v="0"/>
    <m/>
    <s v=""/>
    <n v="9.1"/>
    <n v="100"/>
    <n v="100"/>
    <n v="86.9"/>
    <n v="10"/>
    <n v="0"/>
    <n v="0"/>
    <n v="0"/>
    <n v="0"/>
    <n v="0"/>
    <n v="2"/>
    <n v="252"/>
    <n v="252"/>
  </r>
  <r>
    <x v="0"/>
    <x v="7"/>
    <n v="350770420"/>
    <s v="Braúna"/>
    <m/>
    <m/>
    <m/>
    <m/>
    <m/>
    <m/>
    <n v="9.1814800000000002E-2"/>
    <n v="9.0833300000000006E-2"/>
    <n v="9.8149999999999995E-4"/>
    <n v="0"/>
    <s v=""/>
    <n v="9.0833300000000006E-2"/>
    <n v="9.8149999999999995E-4"/>
    <n v="0"/>
    <n v="0"/>
    <n v="3"/>
    <n v="50"/>
    <n v="50"/>
    <m/>
    <s v=""/>
    <m/>
    <m/>
    <m/>
    <s v=""/>
    <s v=""/>
    <m/>
    <m/>
    <m/>
    <m/>
    <s v=""/>
    <m/>
    <m/>
    <m/>
    <m/>
    <m/>
    <s v=""/>
    <s v=""/>
    <m/>
    <m/>
    <s v=""/>
    <m/>
    <m/>
    <m/>
    <m/>
    <m/>
    <m/>
    <m/>
    <n v="0"/>
    <m/>
    <n v="1"/>
    <n v="1"/>
    <m/>
    <m/>
  </r>
  <r>
    <x v="12"/>
    <x v="7"/>
    <n v="350775319"/>
    <s v="Brejo Alegre"/>
    <n v="0.95995828472170697"/>
    <n v="2634"/>
    <n v="2193"/>
    <n v="441"/>
    <n v="25.126000000000001"/>
    <n v="83.26"/>
    <n v="9.2066000000000005E-3"/>
    <n v="0"/>
    <n v="9.2066000000000005E-3"/>
    <n v="0"/>
    <n v="4.3292000000000001E-3"/>
    <n v="3.7038000000000001E-3"/>
    <n v="5.2079999999999997E-4"/>
    <n v="6.5279999999999993E-4"/>
    <n v="5.6706453124999992E-3"/>
    <n v="1"/>
    <n v="0"/>
    <n v="100"/>
    <n v="1.56"/>
    <n v="121"/>
    <n v="22"/>
    <n v="0"/>
    <n v="0"/>
    <n v="9099.2255125284737"/>
    <n v="718.35990888382685"/>
    <n v="82.67"/>
    <n v="100"/>
    <n v="74.48"/>
    <n v="8.82"/>
    <s v=""/>
    <n v="100"/>
    <n v="3.84"/>
    <n v="1.2"/>
    <n v="0"/>
    <n v="15.3"/>
    <s v=""/>
    <s v=""/>
    <n v="0"/>
    <m/>
    <s v=""/>
    <n v="8.6"/>
    <n v="100"/>
    <n v="100"/>
    <n v="81.8"/>
    <n v="9.6999999999999993"/>
    <n v="0"/>
    <n v="0"/>
    <n v="0"/>
    <n v="70.538709081004626"/>
    <n v="0"/>
    <n v="8"/>
    <n v="121"/>
    <n v="121"/>
  </r>
  <r>
    <x v="4"/>
    <x v="7"/>
    <n v="35078034"/>
    <s v="Brodowski"/>
    <n v="1.8259816249535299"/>
    <n v="22021"/>
    <n v="21589"/>
    <n v="432"/>
    <n v="78.703000000000003"/>
    <n v="98.04"/>
    <n v="3.1292599999999997E-2"/>
    <n v="2.9442999999999993E-2"/>
    <n v="1.8496000000000001E-3"/>
    <n v="0"/>
    <s v=""/>
    <n v="1.7593000000000001E-3"/>
    <n v="2.8841099999999995E-2"/>
    <n v="6.9220000000000002E-4"/>
    <n v="6.2956000018518518E-2"/>
    <n v="2"/>
    <n v="55"/>
    <n v="45"/>
    <n v="15.57"/>
    <n v="1201"/>
    <n v="264"/>
    <n v="0"/>
    <n v="0"/>
    <n v="6358.4687343899004"/>
    <n v="630.11852322782795"/>
    <n v="93.92"/>
    <n v="97.58"/>
    <n v="93.92"/>
    <n v="34.479999999999997"/>
    <s v=""/>
    <n v="94.87"/>
    <n v="2.25"/>
    <n v="0.7"/>
    <n v="3.1"/>
    <n v="0.4"/>
    <s v=""/>
    <s v=""/>
    <n v="0"/>
    <m/>
    <s v=""/>
    <n v="10"/>
    <n v="100"/>
    <n v="100"/>
    <n v="78"/>
    <n v="8.6"/>
    <n v="0"/>
    <n v="0"/>
    <n v="2"/>
    <n v="0"/>
    <n v="11"/>
    <n v="9"/>
    <n v="1201"/>
    <n v="1201"/>
  </r>
  <r>
    <x v="7"/>
    <x v="7"/>
    <n v="350790213"/>
    <s v="Brotas"/>
    <n v="1.2684651821430499"/>
    <n v="22292"/>
    <n v="19264"/>
    <n v="3028"/>
    <n v="20.238"/>
    <n v="86.42"/>
    <n v="0.28320619999999996"/>
    <n v="0.24181699999999998"/>
    <n v="4.1389199999999994E-2"/>
    <n v="0"/>
    <n v="5.7869999999999996E-3"/>
    <n v="0.1100435"/>
    <n v="0.10655519999999997"/>
    <n v="6.0820499999999979E-2"/>
    <n v="6.594288371296296E-2"/>
    <n v="38"/>
    <n v="57.52"/>
    <n v="42.48"/>
    <n v="13.85"/>
    <n v="1069"/>
    <n v="144"/>
    <n v="1"/>
    <n v="0"/>
    <n v="12887.71577247443"/>
    <n v="1315.6504575632523"/>
    <n v="97.18"/>
    <n v="86.19"/>
    <n v="91.26"/>
    <n v="14.27"/>
    <s v=""/>
    <n v="99.57"/>
    <n v="6.04"/>
    <n v="3.1"/>
    <n v="6.4"/>
    <n v="4.5"/>
    <s v=""/>
    <s v=""/>
    <n v="0"/>
    <m/>
    <s v=""/>
    <n v="9.1999999999999993"/>
    <n v="96"/>
    <n v="96"/>
    <n v="86.5"/>
    <n v="9.9"/>
    <n v="0"/>
    <n v="0"/>
    <n v="31"/>
    <n v="9.0987831622846187"/>
    <n v="65"/>
    <n v="48"/>
    <n v="1026.24"/>
    <n v="1026.24"/>
  </r>
  <r>
    <x v="14"/>
    <x v="7"/>
    <n v="350800914"/>
    <s v="Buri"/>
    <n v="0.51382984561603195"/>
    <n v="18855"/>
    <n v="15399"/>
    <n v="3456"/>
    <n v="15.779"/>
    <n v="81.67"/>
    <n v="0.83795769999999992"/>
    <n v="0.83528399999999992"/>
    <n v="2.6736999999999998E-3"/>
    <n v="0.09"/>
    <n v="4.4083400000000002E-2"/>
    <n v="8.1000000000000004E-5"/>
    <n v="0.77829510000000002"/>
    <n v="1.54982E-2"/>
    <n v="4.8699038802083337E-2"/>
    <n v="28"/>
    <n v="95.16"/>
    <n v="4.84"/>
    <n v="10.96"/>
    <n v="846"/>
    <n v="345"/>
    <n v="4"/>
    <n v="0"/>
    <n v="22445.670644391408"/>
    <n v="2642.6348448687349"/>
    <n v="84.85"/>
    <n v="80.760000000000005"/>
    <n v="78"/>
    <n v="37.270000000000003"/>
    <s v=""/>
    <n v="100"/>
    <n v="13.97"/>
    <n v="6.2"/>
    <n v="18.899999999999999"/>
    <n v="0.2"/>
    <s v=""/>
    <s v=""/>
    <n v="0"/>
    <m/>
    <s v=""/>
    <n v="7.8"/>
    <n v="98"/>
    <n v="98"/>
    <n v="59.2"/>
    <n v="7"/>
    <n v="0"/>
    <n v="0"/>
    <n v="4"/>
    <n v="90.350859241430626"/>
    <n v="59"/>
    <n v="3"/>
    <n v="829.08"/>
    <n v="829.08"/>
  </r>
  <r>
    <x v="12"/>
    <x v="7"/>
    <n v="350810819"/>
    <s v="Buritama"/>
    <n v="0.962966643171281"/>
    <n v="15790"/>
    <n v="14975"/>
    <n v="815"/>
    <n v="48.341000000000001"/>
    <n v="94.84"/>
    <n v="0.25915689999999997"/>
    <n v="0.13767659999999998"/>
    <n v="0.12148029999999997"/>
    <n v="0"/>
    <s v=""/>
    <n v="9.7838800000000017E-2"/>
    <n v="0.13500359999999997"/>
    <n v="2.6314500000000005E-2"/>
    <n v="4.5281534918981479E-2"/>
    <n v="4"/>
    <n v="16.329999999999998"/>
    <n v="83.67"/>
    <n v="10.76"/>
    <n v="830"/>
    <n v="133"/>
    <n v="1"/>
    <n v="0"/>
    <n v="4733.3958201393289"/>
    <n v="379.47055098163383"/>
    <n v="94.21"/>
    <n v="94.21"/>
    <n v="94.21"/>
    <n v="13.85"/>
    <s v=""/>
    <n v="100"/>
    <n v="34.549999999999997"/>
    <n v="10.9"/>
    <n v="24.6"/>
    <n v="63.9"/>
    <s v=""/>
    <s v=""/>
    <n v="0"/>
    <m/>
    <s v=""/>
    <n v="8"/>
    <n v="100"/>
    <n v="100"/>
    <n v="84"/>
    <n v="10"/>
    <n v="0"/>
    <n v="0"/>
    <n v="2"/>
    <n v="0"/>
    <n v="8"/>
    <n v="41"/>
    <n v="830"/>
    <n v="830"/>
  </r>
  <r>
    <x v="11"/>
    <x v="7"/>
    <n v="35082078"/>
    <s v="Buritizal"/>
    <n v="0.89679256291084197"/>
    <n v="4133"/>
    <n v="3401"/>
    <n v="732"/>
    <n v="15.522"/>
    <n v="82.29"/>
    <n v="0.15520830000000002"/>
    <n v="0.12962960000000001"/>
    <n v="2.5578699999999996E-2"/>
    <n v="0"/>
    <n v="2.0370399999999997E-2"/>
    <n v="0.13483790000000001"/>
    <s v=""/>
    <n v="0"/>
    <n v="8.6556213541666652E-3"/>
    <n v="2"/>
    <n v="40"/>
    <n v="60"/>
    <n v="2.44"/>
    <n v="188"/>
    <n v="34"/>
    <n v="1"/>
    <n v="0"/>
    <n v="32962.864747157029"/>
    <n v="4044.0551657391734"/>
    <n v="80.42"/>
    <m/>
    <n v="80.11"/>
    <n v="13.71"/>
    <s v=""/>
    <n v="98.6"/>
    <n v="11.5"/>
    <n v="3.6"/>
    <n v="15.8"/>
    <n v="4.8"/>
    <s v=""/>
    <s v=""/>
    <n v="0"/>
    <m/>
    <s v=""/>
    <n v="9.8000000000000007"/>
    <n v="100"/>
    <n v="100"/>
    <n v="81.900000000000006"/>
    <n v="10"/>
    <n v="0"/>
    <n v="0"/>
    <n v="1"/>
    <n v="231.06371202770265"/>
    <n v="2"/>
    <n v="3"/>
    <n v="188"/>
    <n v="188"/>
  </r>
  <r>
    <x v="5"/>
    <x v="7"/>
    <n v="350830617"/>
    <s v="Cabrália Paulista"/>
    <n v="-0.58013026165985004"/>
    <n v="4340"/>
    <n v="3765"/>
    <n v="575"/>
    <n v="18.143000000000001"/>
    <n v="86.75"/>
    <n v="0.26283770000000001"/>
    <n v="0.26282610000000001"/>
    <n v="1.1600000000000001E-5"/>
    <n v="0"/>
    <n v="8.7963E-3"/>
    <s v=""/>
    <n v="0.25402980000000003"/>
    <n v="1.1600000000000001E-5"/>
    <n v="9.4654947916666659E-3"/>
    <n v="1"/>
    <n v="80"/>
    <n v="20"/>
    <n v="2.68"/>
    <n v="207"/>
    <n v="29"/>
    <n v="0"/>
    <n v="0"/>
    <n v="15913.327188940093"/>
    <n v="1743.9262672811051"/>
    <n v="83.75"/>
    <n v="90.29"/>
    <n v="83.75"/>
    <n v="8.56"/>
    <s v=""/>
    <n v="96.79"/>
    <n v="22.66"/>
    <n v="12"/>
    <n v="28.6"/>
    <n v="0"/>
    <s v=""/>
    <s v=""/>
    <n v="0"/>
    <m/>
    <s v=""/>
    <n v="8.1999999999999993"/>
    <n v="99"/>
    <n v="99"/>
    <n v="86"/>
    <n v="9.8000000000000007"/>
    <n v="0"/>
    <n v="0"/>
    <n v="1"/>
    <n v="95.082192723020839"/>
    <n v="4"/>
    <n v="1"/>
    <n v="204.93"/>
    <n v="204.93"/>
  </r>
  <r>
    <x v="6"/>
    <x v="7"/>
    <n v="35084055"/>
    <s v="Cabreúva"/>
    <m/>
    <m/>
    <m/>
    <m/>
    <m/>
    <m/>
    <n v="0.11681030000000001"/>
    <n v="0.1004428"/>
    <n v="1.6367500000000007E-2"/>
    <n v="0"/>
    <n v="8.6027800000000001E-2"/>
    <n v="2.3973000000000005E-2"/>
    <n v="2.3966E-3"/>
    <n v="4.4128999999999991E-3"/>
    <n v="0"/>
    <n v="22"/>
    <n v="20.41"/>
    <n v="79.59"/>
    <m/>
    <s v=""/>
    <m/>
    <m/>
    <m/>
    <s v=""/>
    <s v=""/>
    <m/>
    <m/>
    <m/>
    <m/>
    <s v=""/>
    <m/>
    <m/>
    <m/>
    <m/>
    <m/>
    <s v=""/>
    <s v=""/>
    <m/>
    <m/>
    <s v=""/>
    <m/>
    <m/>
    <m/>
    <m/>
    <m/>
    <m/>
    <m/>
    <n v="45"/>
    <m/>
    <n v="10"/>
    <n v="39"/>
    <m/>
    <m/>
  </r>
  <r>
    <x v="8"/>
    <x v="7"/>
    <n v="350840510"/>
    <s v="Cabreúva"/>
    <n v="2.13077228198344"/>
    <n v="43899"/>
    <n v="37932"/>
    <n v="5967"/>
    <n v="168.96600000000001"/>
    <n v="86.41"/>
    <n v="2.3099500000000002E-2"/>
    <n v="0.02"/>
    <n v="3.0994999999999998E-3"/>
    <n v="0"/>
    <n v="2.14074E-2"/>
    <n v="1.042E-4"/>
    <s v=""/>
    <n v="1.5879000000000002E-3"/>
    <n v="0.10544565204513889"/>
    <n v="5"/>
    <n v="14.29"/>
    <n v="85.71"/>
    <n v="30.59"/>
    <n v="2065"/>
    <n v="740"/>
    <n v="7"/>
    <n v="0"/>
    <n v="1989.9022756782615"/>
    <n v="280.16674639513428"/>
    <n v="78.91"/>
    <n v="84.75"/>
    <n v="65.19"/>
    <n v="32.229999999999997"/>
    <s v=""/>
    <n v="93.1"/>
    <n v="13.58"/>
    <n v="5.0999999999999996"/>
    <n v="18.8"/>
    <n v="5"/>
    <s v=""/>
    <s v=""/>
    <n v="0"/>
    <m/>
    <s v=""/>
    <n v="7.2"/>
    <n v="71"/>
    <n v="71"/>
    <n v="64.2"/>
    <n v="6.9"/>
    <n v="1"/>
    <n v="0"/>
    <n v="2"/>
    <n v="19.915472656008973"/>
    <n v="1"/>
    <n v="6"/>
    <n v="1466.15"/>
    <n v="1466.15"/>
  </r>
  <r>
    <x v="15"/>
    <x v="7"/>
    <n v="35085042"/>
    <s v="Caçapava"/>
    <n v="0.98028157029317298"/>
    <n v="86859"/>
    <n v="74320"/>
    <n v="12539"/>
    <n v="234.81100000000001"/>
    <n v="85.56"/>
    <n v="0.38928499999999999"/>
    <n v="0.20786460000000001"/>
    <n v="0.18142039999999995"/>
    <n v="0.04"/>
    <n v="1.6157400000000002E-2"/>
    <n v="0.16904169999999999"/>
    <n v="0.18226459999999997"/>
    <n v="2.1821299999999988E-2"/>
    <n v="0.25514328593750002"/>
    <n v="34"/>
    <n v="29.17"/>
    <n v="70.83"/>
    <n v="61.38"/>
    <n v="4143"/>
    <n v="1128"/>
    <n v="16"/>
    <n v="0"/>
    <n v="2029.567920422754"/>
    <n v="206.9505750699409"/>
    <n v="96.5"/>
    <n v="100"/>
    <n v="81.42"/>
    <n v="36.21"/>
    <s v=""/>
    <n v="100"/>
    <n v="16.09"/>
    <n v="7"/>
    <n v="11.2"/>
    <n v="31.8"/>
    <s v=""/>
    <s v=""/>
    <n v="0"/>
    <m/>
    <s v=""/>
    <n v="9.8000000000000007"/>
    <n v="95"/>
    <n v="94.05"/>
    <n v="72.8"/>
    <n v="8.1"/>
    <n v="0"/>
    <n v="0"/>
    <n v="81"/>
    <n v="6.2709861014800001"/>
    <n v="21"/>
    <n v="51"/>
    <n v="3935.85"/>
    <n v="3896.4915000000001"/>
  </r>
  <r>
    <x v="15"/>
    <x v="7"/>
    <n v="35086032"/>
    <s v="Cachoeira Paulista"/>
    <n v="0.89074219268621102"/>
    <n v="30756"/>
    <n v="25289"/>
    <n v="5467"/>
    <n v="106.851"/>
    <n v="82.22"/>
    <n v="0.149951"/>
    <n v="0.1409456"/>
    <n v="9.0054000000000002E-3"/>
    <n v="0"/>
    <n v="9.904170000000001E-2"/>
    <n v="1.7177900000000003E-2"/>
    <n v="2.5000000000000001E-2"/>
    <n v="8.731400000000002E-3"/>
    <n v="8.5110573319444438E-2"/>
    <n v="10"/>
    <n v="50"/>
    <n v="50"/>
    <n v="20.77"/>
    <n v="1402"/>
    <n v="1235"/>
    <n v="3"/>
    <n v="1"/>
    <n v="4439.8127194693716"/>
    <n v="451.15879828326172"/>
    <n v="90.91"/>
    <n v="100"/>
    <n v="81.349999999999994"/>
    <n v="39.19"/>
    <s v=""/>
    <n v="100"/>
    <n v="7.98"/>
    <n v="3.5"/>
    <n v="9.8000000000000007"/>
    <n v="2"/>
    <s v=""/>
    <s v=""/>
    <n v="0"/>
    <m/>
    <s v=""/>
    <n v="10"/>
    <n v="100"/>
    <n v="49"/>
    <n v="11.9"/>
    <n v="3.5"/>
    <n v="0"/>
    <n v="1"/>
    <n v="48"/>
    <n v="116.31927284571866"/>
    <n v="10"/>
    <n v="10"/>
    <n v="1402"/>
    <n v="686.98"/>
  </r>
  <r>
    <x v="4"/>
    <x v="7"/>
    <n v="35087024"/>
    <s v="Caconde"/>
    <n v="3.1192715189276601E-2"/>
    <n v="18626"/>
    <n v="12907"/>
    <n v="5719"/>
    <n v="39.588999999999999"/>
    <n v="69.3"/>
    <n v="3.9181599999999997E-2"/>
    <n v="3.8325099999999994E-2"/>
    <n v="8.5650000000000006E-4"/>
    <n v="0"/>
    <s v=""/>
    <s v=""/>
    <n v="3.8065599999999998E-2"/>
    <n v="1.116E-3"/>
    <n v="3.9563305513888883E-2"/>
    <n v="8"/>
    <n v="90.48"/>
    <n v="9.52"/>
    <n v="9.0299999999999994"/>
    <n v="697"/>
    <n v="697"/>
    <n v="0"/>
    <n v="0"/>
    <n v="12461.342209814238"/>
    <n v="1235.9755180929883"/>
    <n v="69.78"/>
    <n v="68.56"/>
    <n v="60.9"/>
    <n v="78.239999999999995"/>
    <s v=""/>
    <n v="93.05"/>
    <n v="1.7"/>
    <n v="0.5"/>
    <n v="2.4"/>
    <n v="0.1"/>
    <s v=""/>
    <s v=""/>
    <n v="0"/>
    <m/>
    <s v=""/>
    <n v="7.1"/>
    <n v="91"/>
    <n v="0"/>
    <n v="0"/>
    <n v="1.4"/>
    <n v="0"/>
    <n v="0"/>
    <n v="2"/>
    <n v="0"/>
    <n v="19"/>
    <n v="2"/>
    <n v="634.27"/>
    <n v="0"/>
  </r>
  <r>
    <x v="2"/>
    <x v="7"/>
    <n v="350880116"/>
    <s v="Cafelândia"/>
    <n v="0.46144468820748002"/>
    <n v="16802"/>
    <n v="14772"/>
    <n v="2030"/>
    <n v="18.265999999999998"/>
    <n v="87.92"/>
    <n v="0.43021659999999989"/>
    <n v="0.42737869999999989"/>
    <n v="2.8379E-3"/>
    <n v="0"/>
    <n v="2.7222000000000001E-3"/>
    <n v="4.6300000000000001E-5"/>
    <n v="0.42737869999999989"/>
    <n v="6.9400000000000006E-5"/>
    <n v="4.0286670461309536E-2"/>
    <n v="10"/>
    <n v="75"/>
    <n v="25"/>
    <n v="10.55"/>
    <n v="814"/>
    <n v="787"/>
    <n v="2"/>
    <n v="0"/>
    <n v="12781.821211760505"/>
    <n v="1257.5360076181405"/>
    <m/>
    <m/>
    <m/>
    <m/>
    <s v=""/>
    <m/>
    <n v="15.42"/>
    <n v="6.3"/>
    <n v="20.2"/>
    <n v="0.4"/>
    <s v=""/>
    <s v=""/>
    <n v="0"/>
    <m/>
    <s v=""/>
    <n v="8"/>
    <n v="100"/>
    <n v="4"/>
    <n v="3.3"/>
    <n v="1.8"/>
    <n v="0"/>
    <n v="0"/>
    <n v="1"/>
    <n v="7.4466317659115973"/>
    <n v="12"/>
    <n v="4"/>
    <n v="814"/>
    <n v="32.56"/>
  </r>
  <r>
    <x v="0"/>
    <x v="7"/>
    <n v="350880120"/>
    <s v="Cafelândia"/>
    <m/>
    <m/>
    <m/>
    <m/>
    <m/>
    <m/>
    <n v="0"/>
    <n v="0"/>
    <n v="0"/>
    <n v="0"/>
    <n v="0"/>
    <n v="0"/>
    <n v="0"/>
    <n v="0"/>
    <n v="0"/>
    <n v="0"/>
    <n v="0"/>
    <n v="0"/>
    <m/>
    <s v=""/>
    <m/>
    <m/>
    <m/>
    <s v=""/>
    <s v=""/>
    <m/>
    <m/>
    <m/>
    <m/>
    <s v=""/>
    <m/>
    <m/>
    <m/>
    <m/>
    <m/>
    <s v=""/>
    <s v=""/>
    <m/>
    <m/>
    <s v=""/>
    <m/>
    <m/>
    <m/>
    <m/>
    <m/>
    <m/>
    <m/>
    <n v="0"/>
    <m/>
    <n v="0"/>
    <n v="0"/>
    <m/>
    <m/>
  </r>
  <r>
    <x v="1"/>
    <x v="7"/>
    <n v="350890021"/>
    <s v="Caiabu"/>
    <n v="-9.7866517813738306E-3"/>
    <n v="4085"/>
    <n v="3379"/>
    <n v="706"/>
    <n v="16.213999999999999"/>
    <n v="82.72"/>
    <n v="0.50443299999999991"/>
    <n v="0.50442139999999991"/>
    <n v="1.1600000000000001E-5"/>
    <n v="0"/>
    <n v="0.49082179999999997"/>
    <s v=""/>
    <s v=""/>
    <n v="1.36112E-2"/>
    <n v="8.9816809895833342E-3"/>
    <n v="0"/>
    <n v="83.33"/>
    <n v="16.670000000000002"/>
    <n v="2.39"/>
    <n v="185"/>
    <n v="62"/>
    <n v="0"/>
    <n v="0"/>
    <n v="14359.108935128519"/>
    <n v="1543.9902080783349"/>
    <n v="84.43"/>
    <m/>
    <n v="69.959999999999994"/>
    <n v="15.83"/>
    <s v=""/>
    <n v="100"/>
    <n v="58.66"/>
    <n v="27.1"/>
    <n v="76.400000000000006"/>
    <n v="0"/>
    <s v=""/>
    <s v=""/>
    <n v="0"/>
    <m/>
    <s v=""/>
    <n v="7.3"/>
    <n v="92"/>
    <n v="92"/>
    <n v="66.5"/>
    <n v="7.4"/>
    <n v="0"/>
    <n v="0"/>
    <n v="2"/>
    <n v="5466.6826907952536"/>
    <n v="5"/>
    <n v="1"/>
    <n v="170.2"/>
    <n v="170.2"/>
  </r>
  <r>
    <x v="18"/>
    <x v="7"/>
    <n v="35090076"/>
    <s v="Caieiras"/>
    <n v="1.83448044369192"/>
    <n v="90669"/>
    <n v="88670"/>
    <n v="1999"/>
    <n v="945.55200000000002"/>
    <n v="97.8"/>
    <n v="0.22482640000000001"/>
    <n v="0.20092989999999999"/>
    <n v="2.3896500000000005E-2"/>
    <n v="0"/>
    <s v=""/>
    <n v="0.15161720000000001"/>
    <n v="1.3406999999999998E-3"/>
    <n v="7.1868500000000002E-2"/>
    <n v="0.273234809375"/>
    <n v="6"/>
    <n v="16.670000000000002"/>
    <n v="83.33"/>
    <n v="72.73"/>
    <n v="4909"/>
    <n v="4909"/>
    <n v="6"/>
    <n v="1"/>
    <n v="493.8967011878371"/>
    <n v="69.562915660258739"/>
    <n v="99"/>
    <n v="97.52"/>
    <n v="79.08"/>
    <n v="30.5"/>
    <s v=""/>
    <n v="100"/>
    <n v="42.42"/>
    <n v="15.8"/>
    <n v="60.9"/>
    <n v="11.9"/>
    <s v=""/>
    <s v=""/>
    <n v="0"/>
    <m/>
    <s v=""/>
    <n v="9.4"/>
    <n v="76"/>
    <n v="0"/>
    <n v="0"/>
    <n v="1.1000000000000001"/>
    <n v="0"/>
    <n v="1"/>
    <n v="34"/>
    <n v="0"/>
    <n v="6"/>
    <n v="30"/>
    <n v="3730.84"/>
    <n v="0"/>
  </r>
  <r>
    <x v="1"/>
    <x v="7"/>
    <n v="350910621"/>
    <s v="Caiuá"/>
    <m/>
    <m/>
    <m/>
    <m/>
    <m/>
    <m/>
    <n v="2.3099999999999999E-5"/>
    <n v="0"/>
    <n v="2.3099999999999999E-5"/>
    <n v="0"/>
    <s v=""/>
    <s v=""/>
    <s v=""/>
    <n v="2.3099999999999999E-5"/>
    <n v="0"/>
    <n v="0"/>
    <n v="0"/>
    <n v="100"/>
    <m/>
    <s v=""/>
    <m/>
    <m/>
    <m/>
    <s v=""/>
    <s v=""/>
    <m/>
    <m/>
    <m/>
    <m/>
    <s v=""/>
    <m/>
    <m/>
    <m/>
    <m/>
    <m/>
    <s v=""/>
    <s v=""/>
    <m/>
    <m/>
    <s v=""/>
    <m/>
    <m/>
    <m/>
    <m/>
    <m/>
    <m/>
    <m/>
    <n v="0"/>
    <m/>
    <n v="0"/>
    <n v="1"/>
    <m/>
    <m/>
  </r>
  <r>
    <x v="13"/>
    <x v="7"/>
    <n v="350910622"/>
    <s v="Caiuá"/>
    <n v="1.5719960084992199"/>
    <n v="5207"/>
    <n v="1994"/>
    <n v="3213"/>
    <n v="9.7230000000000008"/>
    <n v="38.29"/>
    <n v="7.8589999999999997E-4"/>
    <n v="0"/>
    <n v="7.8589999999999997E-4"/>
    <n v="0"/>
    <n v="7.3379999999999995E-4"/>
    <s v=""/>
    <s v=""/>
    <n v="5.2099999999999999E-5"/>
    <n v="1.3559895833333334E-2"/>
    <n v="0"/>
    <n v="0"/>
    <n v="100"/>
    <n v="1.45"/>
    <n v="112"/>
    <n v="29"/>
    <n v="0"/>
    <n v="0"/>
    <n v="24044.155943921643"/>
    <n v="3088.7958517380448"/>
    <n v="100"/>
    <n v="38.299999999999997"/>
    <n v="40.53"/>
    <n v="0"/>
    <s v=""/>
    <n v="100"/>
    <n v="0.04"/>
    <n v="0"/>
    <n v="0"/>
    <n v="0.2"/>
    <s v=""/>
    <s v=""/>
    <n v="0"/>
    <m/>
    <s v=""/>
    <n v="7.3"/>
    <n v="95"/>
    <n v="95"/>
    <n v="74.099999999999994"/>
    <n v="7.7"/>
    <n v="0"/>
    <n v="0"/>
    <n v="0"/>
    <n v="7.3746879201075473"/>
    <n v="0"/>
    <n v="2"/>
    <n v="106.4"/>
    <n v="106.4"/>
  </r>
  <r>
    <x v="18"/>
    <x v="7"/>
    <n v="35092056"/>
    <s v="Cajamar"/>
    <n v="2.23290385023114"/>
    <n v="68115"/>
    <n v="67002"/>
    <n v="1113"/>
    <n v="530.65599999999995"/>
    <n v="98.37"/>
    <n v="0.24332750000000003"/>
    <n v="0.1026347"/>
    <n v="0.14069280000000003"/>
    <n v="0"/>
    <n v="0.14445169999999999"/>
    <n v="5.59628E-2"/>
    <n v="3.4700000000000003E-5"/>
    <n v="4.2878300000000001E-2"/>
    <n v="0.20526739062500002"/>
    <n v="6"/>
    <n v="4.05"/>
    <n v="95.95"/>
    <n v="54.55"/>
    <n v="3682"/>
    <n v="3682"/>
    <n v="9"/>
    <n v="1"/>
    <n v="884.29508918740362"/>
    <n v="125.00506496366437"/>
    <n v="99"/>
    <n v="80.48"/>
    <n v="77.73"/>
    <n v="40.799999999999997"/>
    <s v=""/>
    <n v="100"/>
    <n v="34.270000000000003"/>
    <n v="12.7"/>
    <n v="23.3"/>
    <n v="52.1"/>
    <s v=""/>
    <s v=""/>
    <n v="1.4681054099684401"/>
    <m/>
    <s v=""/>
    <n v="9.4"/>
    <n v="81"/>
    <n v="0"/>
    <n v="0"/>
    <n v="1.2"/>
    <n v="1"/>
    <n v="1"/>
    <n v="67"/>
    <n v="70.152399541664892"/>
    <n v="3"/>
    <n v="71"/>
    <n v="2982.42"/>
    <n v="0"/>
  </r>
  <r>
    <x v="8"/>
    <x v="7"/>
    <n v="350920510"/>
    <s v="Cajamar"/>
    <m/>
    <m/>
    <m/>
    <m/>
    <m/>
    <m/>
    <n v="0"/>
    <n v="0"/>
    <n v="0"/>
    <n v="0"/>
    <n v="0"/>
    <n v="0"/>
    <n v="0"/>
    <n v="0"/>
    <n v="0"/>
    <n v="0"/>
    <n v="0"/>
    <n v="0"/>
    <m/>
    <s v=""/>
    <m/>
    <m/>
    <m/>
    <s v=""/>
    <s v=""/>
    <m/>
    <m/>
    <m/>
    <m/>
    <s v=""/>
    <m/>
    <m/>
    <m/>
    <m/>
    <m/>
    <s v=""/>
    <s v=""/>
    <m/>
    <m/>
    <s v=""/>
    <m/>
    <m/>
    <m/>
    <m/>
    <m/>
    <m/>
    <m/>
    <n v="0"/>
    <m/>
    <n v="0"/>
    <n v="0"/>
    <m/>
    <m/>
  </r>
  <r>
    <x v="17"/>
    <x v="7"/>
    <n v="350925411"/>
    <s v="Cajati"/>
    <n v="-0.22630731355759401"/>
    <n v="28453"/>
    <n v="20877"/>
    <n v="7576"/>
    <n v="62.543999999999997"/>
    <n v="73.37"/>
    <n v="1.2664163000000002"/>
    <n v="1.2636084000000001"/>
    <n v="2.8078999999999999E-3"/>
    <n v="0"/>
    <n v="9.5886099999999988E-2"/>
    <n v="1.1688159999999999"/>
    <n v="1.0556000000000001E-3"/>
    <n v="6.5860000000000007E-4"/>
    <n v="6.9357612398148152E-2"/>
    <n v="7"/>
    <n v="58.33"/>
    <n v="41.67"/>
    <n v="14.86"/>
    <n v="1146"/>
    <n v="552"/>
    <n v="7"/>
    <n v="9"/>
    <n v="15195.535092960321"/>
    <n v="1961.7868063121643"/>
    <n v="80.08"/>
    <n v="100"/>
    <n v="55.99"/>
    <n v="37.69"/>
    <s v=""/>
    <n v="100"/>
    <n v="21.18"/>
    <n v="9.1999999999999993"/>
    <n v="30"/>
    <n v="0.2"/>
    <s v=""/>
    <s v=""/>
    <n v="0"/>
    <m/>
    <s v=""/>
    <n v="9.1"/>
    <n v="69"/>
    <n v="69"/>
    <n v="51.8"/>
    <n v="6.4"/>
    <n v="0"/>
    <n v="9"/>
    <n v="11"/>
    <n v="138.41306913639261"/>
    <n v="7"/>
    <n v="5"/>
    <n v="790.74"/>
    <n v="790.74"/>
  </r>
  <r>
    <x v="10"/>
    <x v="7"/>
    <n v="350930415"/>
    <s v="Cajobi"/>
    <n v="0.49825320132448297"/>
    <n v="9879"/>
    <n v="9288"/>
    <n v="591"/>
    <n v="55.88"/>
    <n v="94.02"/>
    <n v="0.42457739999999999"/>
    <n v="0.31810129999999998"/>
    <n v="0.10647609999999999"/>
    <n v="0"/>
    <s v=""/>
    <n v="6.3699999999999998E-4"/>
    <n v="0.42307229999999996"/>
    <n v="8.680999999999999E-4"/>
    <n v="2.4054335937500001E-2"/>
    <n v="8"/>
    <n v="66.67"/>
    <n v="33.33"/>
    <n v="6.7"/>
    <n v="517"/>
    <n v="133"/>
    <n v="0"/>
    <n v="0"/>
    <n v="4373.3495293045853"/>
    <n v="478.83389006984521"/>
    <n v="93.5"/>
    <n v="97.73"/>
    <n v="93.5"/>
    <n v="21.76"/>
    <s v=""/>
    <n v="98.4"/>
    <n v="96.49"/>
    <n v="31"/>
    <n v="109.7"/>
    <n v="71"/>
    <s v=""/>
    <s v=""/>
    <n v="0"/>
    <m/>
    <s v=""/>
    <n v="7.1"/>
    <n v="100"/>
    <n v="100"/>
    <n v="74.3"/>
    <n v="8.3000000000000007"/>
    <n v="0"/>
    <n v="0"/>
    <n v="12"/>
    <n v="0"/>
    <n v="26"/>
    <n v="13"/>
    <n v="517"/>
    <n v="517"/>
  </r>
  <r>
    <x v="4"/>
    <x v="7"/>
    <n v="35094034"/>
    <s v="Cajuru"/>
    <n v="1.09828406857941"/>
    <n v="24054"/>
    <n v="21432"/>
    <n v="2622"/>
    <n v="36.406999999999996"/>
    <n v="89.1"/>
    <n v="0.13750379999999998"/>
    <n v="0.13086989999999998"/>
    <n v="6.633899999999999E-3"/>
    <n v="0"/>
    <s v=""/>
    <n v="4.0271999999999995E-2"/>
    <n v="9.1545799999999969E-2"/>
    <n v="5.6859999999999992E-3"/>
    <n v="6.5224314138888878E-2"/>
    <n v="16"/>
    <n v="57.14"/>
    <n v="42.86"/>
    <n v="15.44"/>
    <n v="1191"/>
    <n v="189"/>
    <n v="2"/>
    <n v="0"/>
    <n v="13359.600897979546"/>
    <n v="1337.2711399351458"/>
    <n v="89.08"/>
    <m/>
    <n v="86.95"/>
    <n v="23.61"/>
    <s v=""/>
    <n v="100"/>
    <n v="4.3"/>
    <n v="1.3"/>
    <n v="6"/>
    <n v="0.7"/>
    <s v=""/>
    <s v=""/>
    <n v="0"/>
    <m/>
    <s v=""/>
    <n v="10"/>
    <n v="99"/>
    <n v="99"/>
    <n v="84.1"/>
    <n v="9.6999999999999993"/>
    <n v="0"/>
    <n v="0"/>
    <n v="6"/>
    <n v="0"/>
    <n v="28"/>
    <n v="21"/>
    <n v="1179.0899999999999"/>
    <n v="1179.0899999999999"/>
  </r>
  <r>
    <x v="14"/>
    <x v="7"/>
    <n v="350945214"/>
    <s v="Campina do Monte Alegre"/>
    <n v="0.56892035570850197"/>
    <n v="5639"/>
    <n v="4835"/>
    <n v="804"/>
    <n v="30.632999999999999"/>
    <n v="85.74"/>
    <n v="0.10097150000000001"/>
    <n v="8.3522400000000011E-2"/>
    <n v="1.7449099999999999E-2"/>
    <n v="0.03"/>
    <n v="1.4856499999999998E-2"/>
    <n v="6.2500000000000001E-4"/>
    <n v="7.7740000000000004E-2"/>
    <n v="7.7499999999999999E-3"/>
    <n v="1.2564396874999998E-2"/>
    <n v="7"/>
    <n v="66.67"/>
    <n v="33.33"/>
    <n v="3.46"/>
    <n v="267"/>
    <n v="102"/>
    <n v="2"/>
    <n v="0"/>
    <n v="11520.510728852634"/>
    <n v="1342.1954247206952"/>
    <n v="85.56"/>
    <n v="100"/>
    <n v="65.760000000000005"/>
    <n v="16.64"/>
    <s v=""/>
    <n v="100"/>
    <n v="10.98"/>
    <n v="4.9000000000000004"/>
    <n v="12.3"/>
    <n v="7.3"/>
    <s v=""/>
    <s v=""/>
    <n v="0"/>
    <m/>
    <s v=""/>
    <n v="7.9"/>
    <n v="77"/>
    <n v="77"/>
    <n v="61.8"/>
    <n v="7"/>
    <n v="0"/>
    <n v="0"/>
    <n v="1"/>
    <n v="119.38495853984239"/>
    <n v="12"/>
    <n v="6"/>
    <n v="205.59"/>
    <n v="205.59"/>
  </r>
  <r>
    <x v="6"/>
    <x v="7"/>
    <n v="35095025"/>
    <s v="Campinas"/>
    <n v="1.0435274097624301"/>
    <n v="1112050"/>
    <n v="1092928"/>
    <n v="19122"/>
    <n v="1397.5740000000001"/>
    <n v="98.28"/>
    <n v="4.9120948999999978"/>
    <n v="4.6550243999999976"/>
    <n v="0.25707050000000009"/>
    <n v="0"/>
    <n v="4.4845556000000011"/>
    <n v="9.6292299999999983E-2"/>
    <n v="7.288260000000002E-2"/>
    <n v="0.25836439999999977"/>
    <n v="4.4439435771412032"/>
    <n v="252"/>
    <n v="20.9"/>
    <n v="79.099999999999994"/>
    <n v="1237.69"/>
    <n v="60759"/>
    <n v="20042"/>
    <n v="133"/>
    <n v="3"/>
    <n v="277.91268378220406"/>
    <n v="36.582383885616657"/>
    <n v="97.81"/>
    <n v="98.28"/>
    <n v="86.72"/>
    <n v="19.18"/>
    <s v=""/>
    <n v="99.53"/>
    <n v="132.05000000000001"/>
    <n v="50.1"/>
    <n v="191.6"/>
    <n v="19.899999999999999"/>
    <s v=""/>
    <s v=""/>
    <n v="0.53954408524796504"/>
    <m/>
    <s v=""/>
    <n v="9.6"/>
    <n v="90"/>
    <n v="72"/>
    <n v="67"/>
    <n v="7.1"/>
    <n v="13"/>
    <n v="3"/>
    <n v="586"/>
    <n v="100.92387363039404"/>
    <n v="112"/>
    <n v="424"/>
    <n v="54683.1"/>
    <n v="43746.48"/>
  </r>
  <r>
    <x v="6"/>
    <x v="7"/>
    <n v="35096015"/>
    <s v="Campo Limpo Paulista"/>
    <n v="1.40027132499678"/>
    <n v="76729"/>
    <n v="76729"/>
    <n v="0"/>
    <n v="958.51300000000003"/>
    <n v="100"/>
    <n v="0.54412609999999995"/>
    <n v="0.52543329999999999"/>
    <n v="1.8692800000000002E-2"/>
    <n v="0"/>
    <n v="0.35611110000000001"/>
    <n v="0.17375299999999999"/>
    <n v="1.6945E-3"/>
    <n v="1.2567500000000002E-2"/>
    <n v="0.1950239820023148"/>
    <n v="6"/>
    <n v="27.59"/>
    <n v="72.41"/>
    <n v="63.27"/>
    <n v="4271"/>
    <n v="3258"/>
    <n v="7"/>
    <n v="0"/>
    <n v="411.00496552802718"/>
    <n v="57.540695173923808"/>
    <n v="83.5"/>
    <m/>
    <n v="57.72"/>
    <n v="37.5"/>
    <s v=""/>
    <n v="83.5"/>
    <n v="143.19"/>
    <n v="54.4"/>
    <n v="218.9"/>
    <n v="13.4"/>
    <s v=""/>
    <s v=""/>
    <n v="0"/>
    <m/>
    <s v=""/>
    <n v="9.4"/>
    <n v="55"/>
    <n v="24.2"/>
    <n v="23.7"/>
    <n v="3.5"/>
    <n v="0"/>
    <n v="0"/>
    <n v="68"/>
    <n v="182.5416527469809"/>
    <n v="8"/>
    <n v="21"/>
    <n v="2349.0500000000002"/>
    <n v="1033.5820000000001"/>
  </r>
  <r>
    <x v="20"/>
    <x v="7"/>
    <n v="35097001"/>
    <s v="Campos do Jordão"/>
    <n v="0.63308081591875198"/>
    <n v="48497"/>
    <n v="48195"/>
    <n v="302"/>
    <n v="167.51400000000001"/>
    <n v="99.38"/>
    <n v="0.61313070000000003"/>
    <n v="0.61034730000000004"/>
    <n v="2.7833999999999984E-3"/>
    <n v="0"/>
    <s v=""/>
    <n v="4.5879999999999998E-4"/>
    <n v="0.59949070000000004"/>
    <n v="1.3181200000000002E-2"/>
    <n v="9.34459729513889E-2"/>
    <n v="15"/>
    <n v="56.76"/>
    <n v="43.24"/>
    <n v="39.93"/>
    <n v="2695"/>
    <n v="2695"/>
    <n v="9"/>
    <n v="1"/>
    <n v="6106.0073818999117"/>
    <n v="832.34179433779389"/>
    <n v="63.3"/>
    <n v="100"/>
    <n v="46.38"/>
    <n v="31.45"/>
    <s v=""/>
    <n v="63.7"/>
    <n v="14.39"/>
    <n v="6.5"/>
    <n v="20.5"/>
    <n v="0.2"/>
    <s v=""/>
    <s v=""/>
    <n v="0"/>
    <m/>
    <s v=""/>
    <n v="9.8000000000000007"/>
    <n v="45"/>
    <n v="0"/>
    <n v="0"/>
    <n v="0.7"/>
    <n v="0"/>
    <n v="1"/>
    <n v="47"/>
    <n v="0"/>
    <n v="21"/>
    <n v="16"/>
    <n v="1212.75"/>
    <n v="0"/>
  </r>
  <r>
    <x v="5"/>
    <x v="7"/>
    <n v="350980917"/>
    <s v="Campos Novos Paulista"/>
    <n v="0.78148324613884801"/>
    <n v="4620"/>
    <n v="3666"/>
    <n v="954"/>
    <n v="9.5340000000000007"/>
    <n v="79.349999999999994"/>
    <n v="0.18166570000000004"/>
    <n v="0.18142020000000003"/>
    <n v="2.455E-4"/>
    <n v="0"/>
    <s v=""/>
    <s v=""/>
    <n v="0.17640280000000003"/>
    <n v="5.2629E-3"/>
    <n v="1.0112177591463413E-2"/>
    <n v="9"/>
    <n v="57.14"/>
    <n v="42.86"/>
    <n v="2.6"/>
    <n v="200"/>
    <n v="200"/>
    <n v="0"/>
    <n v="0"/>
    <n v="30307.324675324675"/>
    <n v="3344.7272727272725"/>
    <m/>
    <n v="77.72"/>
    <m/>
    <m/>
    <s v=""/>
    <m/>
    <n v="7.73"/>
    <n v="4.0999999999999996"/>
    <n v="9.8000000000000007"/>
    <n v="0.1"/>
    <s v=""/>
    <s v=""/>
    <n v="0"/>
    <m/>
    <s v=""/>
    <n v="7.2"/>
    <n v="99"/>
    <n v="0"/>
    <n v="0"/>
    <n v="1.5"/>
    <n v="0"/>
    <n v="0"/>
    <n v="2"/>
    <n v="0"/>
    <n v="8"/>
    <n v="6"/>
    <n v="198"/>
    <n v="0"/>
  </r>
  <r>
    <x v="17"/>
    <x v="7"/>
    <n v="350990811"/>
    <s v="Cananéia"/>
    <n v="-7.2558902251751406E-2"/>
    <n v="12217"/>
    <n v="10491"/>
    <n v="1726"/>
    <n v="9.8360000000000003"/>
    <n v="85.87"/>
    <n v="0.19920459999999998"/>
    <n v="0.19853329999999997"/>
    <n v="6.7129999999999989E-4"/>
    <n v="0"/>
    <n v="3.5855599999999994E-2"/>
    <n v="1.1569999999999999E-4"/>
    <n v="0.1624138"/>
    <n v="8.1949999999999992E-4"/>
    <n v="2.4984401302083334E-2"/>
    <n v="3"/>
    <n v="84.62"/>
    <n v="15.38"/>
    <n v="7.53"/>
    <n v="581"/>
    <n v="346"/>
    <n v="2"/>
    <n v="0"/>
    <n v="86319.377916018653"/>
    <n v="11151.307194892363"/>
    <n v="78.53"/>
    <n v="95.25"/>
    <n v="50.61"/>
    <n v="26.32"/>
    <s v=""/>
    <n v="92"/>
    <n v="1.37"/>
    <n v="0.6"/>
    <n v="1.9"/>
    <n v="0"/>
    <s v=""/>
    <s v=""/>
    <n v="0"/>
    <m/>
    <s v=""/>
    <n v="7.8"/>
    <n v="53"/>
    <n v="53"/>
    <n v="40.4"/>
    <n v="5.4"/>
    <n v="0"/>
    <n v="0"/>
    <n v="23"/>
    <n v="144.08990459578524"/>
    <n v="11"/>
    <n v="2"/>
    <n v="307.93"/>
    <n v="307.93"/>
  </r>
  <r>
    <x v="15"/>
    <x v="7"/>
    <n v="35099572"/>
    <s v="Canas"/>
    <n v="1.8168814467360399"/>
    <n v="4588"/>
    <n v="4322"/>
    <n v="266"/>
    <n v="85.772999999999996"/>
    <n v="94.2"/>
    <n v="1.6324999999999996E-2"/>
    <n v="1.6144399999999996E-2"/>
    <n v="1.806E-4"/>
    <n v="0.14000000000000001"/>
    <s v=""/>
    <n v="1.806E-4"/>
    <n v="1.6031899999999998E-2"/>
    <n v="1.125E-4"/>
    <n v="1.1626517708333334E-2"/>
    <n v="0"/>
    <n v="85.71"/>
    <n v="14.29"/>
    <n v="3.07"/>
    <n v="237"/>
    <n v="126"/>
    <n v="1"/>
    <n v="0"/>
    <n v="5636.3382737576285"/>
    <n v="549.88666085440252"/>
    <n v="97.31"/>
    <n v="92.82"/>
    <n v="72.41"/>
    <n v="16.97"/>
    <s v=""/>
    <n v="100"/>
    <n v="4.66"/>
    <n v="2"/>
    <n v="6"/>
    <n v="0.2"/>
    <s v=""/>
    <s v=""/>
    <n v="0"/>
    <m/>
    <s v=""/>
    <n v="10"/>
    <n v="90"/>
    <n v="90"/>
    <n v="46.8"/>
    <n v="6.4"/>
    <n v="0"/>
    <n v="0"/>
    <n v="9"/>
    <n v="0"/>
    <n v="6"/>
    <n v="1"/>
    <n v="213.3"/>
    <n v="213.3"/>
  </r>
  <r>
    <x v="5"/>
    <x v="7"/>
    <n v="351000517"/>
    <s v="Cândido Mota"/>
    <n v="0.137684543100525"/>
    <n v="29931"/>
    <n v="28275"/>
    <n v="1656"/>
    <n v="50.195"/>
    <n v="94.47"/>
    <n v="0.1737919"/>
    <n v="0.1244352"/>
    <n v="4.9356699999999989E-2"/>
    <n v="0"/>
    <s v=""/>
    <n v="6.0593999999999995E-3"/>
    <n v="0.1244352"/>
    <n v="4.329729999999999E-2"/>
    <n v="8.2308240743055566E-2"/>
    <n v="16"/>
    <n v="27.03"/>
    <n v="72.97"/>
    <n v="23.31"/>
    <n v="1573"/>
    <n v="117"/>
    <n v="1"/>
    <n v="0"/>
    <n v="5900.2906685376365"/>
    <n v="642.71023353713531"/>
    <n v="90.34"/>
    <n v="98.41"/>
    <n v="88.54"/>
    <n v="34.770000000000003"/>
    <s v=""/>
    <n v="96.09"/>
    <n v="5.87"/>
    <n v="3.1"/>
    <n v="5.3"/>
    <n v="8.1"/>
    <s v=""/>
    <s v=""/>
    <n v="0"/>
    <m/>
    <s v=""/>
    <n v="6.3"/>
    <n v="99.5"/>
    <n v="99.5"/>
    <n v="92.6"/>
    <n v="9.5"/>
    <n v="0"/>
    <n v="0"/>
    <n v="2"/>
    <n v="0"/>
    <n v="10"/>
    <n v="27"/>
    <n v="1565.135"/>
    <n v="1565.135"/>
  </r>
  <r>
    <x v="10"/>
    <x v="7"/>
    <n v="351010415"/>
    <s v="Cândido Rodrigues"/>
    <n v="0.13948539567603099"/>
    <n v="2673"/>
    <n v="2199"/>
    <n v="474"/>
    <n v="38.448999999999998"/>
    <n v="82.27"/>
    <n v="1.8910999999999999E-3"/>
    <n v="0"/>
    <n v="1.8910999999999999E-3"/>
    <n v="0"/>
    <s v=""/>
    <n v="7.2219999999999999E-4"/>
    <n v="9.722E-4"/>
    <n v="1.9670000000000001E-4"/>
    <n v="5.77131328125E-3"/>
    <n v="0"/>
    <n v="0"/>
    <n v="100"/>
    <n v="1.56"/>
    <n v="121"/>
    <n v="29"/>
    <n v="0"/>
    <n v="0"/>
    <n v="6252.9292929292933"/>
    <n v="589.89898989899007"/>
    <n v="82.91"/>
    <m/>
    <n v="79.44"/>
    <n v="8.61"/>
    <s v=""/>
    <n v="100"/>
    <n v="3.85"/>
    <n v="1.5"/>
    <n v="2.2999999999999998"/>
    <n v="8.4"/>
    <s v=""/>
    <s v=""/>
    <n v="0"/>
    <m/>
    <s v=""/>
    <n v="9"/>
    <n v="100"/>
    <n v="100"/>
    <n v="76"/>
    <n v="8.4"/>
    <n v="0"/>
    <n v="0"/>
    <n v="1"/>
    <n v="0"/>
    <n v="0"/>
    <n v="5"/>
    <n v="121"/>
    <n v="121"/>
  </r>
  <r>
    <x v="2"/>
    <x v="7"/>
    <n v="351010416"/>
    <s v="Cândido Rodrigues"/>
    <m/>
    <m/>
    <m/>
    <m/>
    <m/>
    <m/>
    <n v="5.8008000000000001E-3"/>
    <n v="3.4721999999999999E-3"/>
    <n v="2.3286000000000001E-3"/>
    <n v="0"/>
    <s v=""/>
    <s v=""/>
    <n v="5.8007999999999992E-3"/>
    <n v="0"/>
    <n v="0"/>
    <n v="0"/>
    <n v="25"/>
    <n v="75"/>
    <m/>
    <s v=""/>
    <m/>
    <m/>
    <m/>
    <s v=""/>
    <s v=""/>
    <m/>
    <m/>
    <m/>
    <m/>
    <s v=""/>
    <m/>
    <m/>
    <m/>
    <m/>
    <m/>
    <s v=""/>
    <s v=""/>
    <m/>
    <m/>
    <s v=""/>
    <m/>
    <m/>
    <m/>
    <m/>
    <m/>
    <m/>
    <m/>
    <n v="0"/>
    <m/>
    <n v="1"/>
    <n v="3"/>
    <m/>
    <m/>
  </r>
  <r>
    <x v="5"/>
    <x v="7"/>
    <n v="351015317"/>
    <s v="Canitar"/>
    <n v="1.8623668578174399"/>
    <n v="4546"/>
    <n v="4329"/>
    <n v="217"/>
    <n v="79.225999999999999"/>
    <n v="95.23"/>
    <n v="1.55867E-2"/>
    <n v="1.4999999999999999E-2"/>
    <n v="5.867E-4"/>
    <n v="0"/>
    <s v=""/>
    <n v="1.042E-4"/>
    <n v="1.4999999999999999E-2"/>
    <n v="4.8250000000000002E-4"/>
    <n v="1.1213466666666666E-2"/>
    <n v="2"/>
    <n v="33.33"/>
    <n v="66.67"/>
    <n v="3.14"/>
    <n v="242"/>
    <n v="86"/>
    <n v="0"/>
    <n v="0"/>
    <n v="3815.3981522217332"/>
    <n v="416.22525296964346"/>
    <n v="94.72"/>
    <m/>
    <n v="84.06"/>
    <n v="78.790000000000006"/>
    <s v=""/>
    <n v="100"/>
    <n v="5.37"/>
    <n v="2.8"/>
    <n v="6.5"/>
    <n v="1"/>
    <s v=""/>
    <s v=""/>
    <n v="0"/>
    <m/>
    <s v=""/>
    <n v="7.8"/>
    <n v="75"/>
    <n v="75"/>
    <n v="64.5"/>
    <n v="7.1"/>
    <n v="0"/>
    <n v="0"/>
    <n v="0"/>
    <n v="0"/>
    <n v="1"/>
    <n v="2"/>
    <n v="181.5"/>
    <n v="181.5"/>
  </r>
  <r>
    <x v="14"/>
    <x v="7"/>
    <n v="351020314"/>
    <s v="Capão Bonito"/>
    <n v="-0.18636225994306299"/>
    <n v="46153"/>
    <n v="38257"/>
    <n v="7896"/>
    <n v="28.123999999999999"/>
    <n v="82.89"/>
    <n v="0.24747319999999995"/>
    <n v="0.24573899999999996"/>
    <n v="1.7342000000000002E-3"/>
    <n v="0"/>
    <n v="8.9566599999999996E-2"/>
    <n v="6.9400000000000006E-5"/>
    <n v="0.15681469999999997"/>
    <n v="1.0225000000000002E-3"/>
    <n v="0.11735035922106481"/>
    <n v="38"/>
    <n v="84.62"/>
    <n v="15.38"/>
    <n v="31.13"/>
    <n v="2101"/>
    <n v="275"/>
    <n v="14"/>
    <n v="1"/>
    <n v="12654.577600589344"/>
    <n v="1482.744783654367"/>
    <n v="83.53"/>
    <n v="100"/>
    <n v="77.36"/>
    <n v="19.13"/>
    <s v=""/>
    <n v="100"/>
    <n v="2.99"/>
    <n v="1.3"/>
    <n v="4"/>
    <n v="0.1"/>
    <s v=""/>
    <s v=""/>
    <n v="0"/>
    <m/>
    <s v=""/>
    <n v="7.5"/>
    <n v="97"/>
    <n v="97"/>
    <n v="86.9"/>
    <n v="9.5"/>
    <n v="1"/>
    <n v="1"/>
    <n v="9"/>
    <n v="76.693416703103438"/>
    <n v="55"/>
    <n v="10"/>
    <n v="2037.97"/>
    <n v="2037.97"/>
  </r>
  <r>
    <x v="8"/>
    <x v="7"/>
    <n v="351030210"/>
    <s v="Capela do Alto"/>
    <n v="1.8852365959618"/>
    <n v="18390"/>
    <n v="15465"/>
    <n v="2925"/>
    <n v="108.18899999999999"/>
    <n v="84.09"/>
    <n v="0.4167824"/>
    <n v="0.4"/>
    <n v="1.6782399999999996E-2"/>
    <n v="0"/>
    <n v="0.25111119999999998"/>
    <n v="3.4700000000000003E-5"/>
    <n v="0.16460649999999999"/>
    <n v="1.0299999999999999E-3"/>
    <n v="4.7083785034722221E-2"/>
    <n v="10"/>
    <n v="33.33"/>
    <n v="66.67"/>
    <n v="10.98"/>
    <n v="847"/>
    <n v="369"/>
    <n v="1"/>
    <n v="0"/>
    <n v="2589.4159869494292"/>
    <n v="394.41435562805879"/>
    <n v="84.11"/>
    <n v="97"/>
    <n v="51.57"/>
    <n v="43.92"/>
    <s v=""/>
    <n v="100"/>
    <n v="77.180000000000007"/>
    <n v="27.6"/>
    <n v="129"/>
    <n v="7.3"/>
    <s v=""/>
    <s v=""/>
    <n v="0"/>
    <m/>
    <s v=""/>
    <n v="9.6999999999999993"/>
    <n v="60"/>
    <n v="60"/>
    <n v="56.4"/>
    <n v="6.6"/>
    <n v="0"/>
    <n v="0"/>
    <n v="12"/>
    <n v="533.0922308282959"/>
    <n v="7"/>
    <n v="14"/>
    <n v="508.2"/>
    <n v="508.2"/>
  </r>
  <r>
    <x v="6"/>
    <x v="7"/>
    <n v="35104015"/>
    <s v="Capivari"/>
    <n v="1.4309914842823599"/>
    <n v="50252"/>
    <n v="48226"/>
    <n v="2026"/>
    <n v="155.483"/>
    <n v="95.97"/>
    <n v="0.31750079999999986"/>
    <n v="0.13744460000000003"/>
    <n v="0.18005619999999983"/>
    <n v="0"/>
    <n v="0.21849750000000004"/>
    <n v="7.4501800000000007E-2"/>
    <n v="1.2383700000000001E-2"/>
    <n v="1.2117800000000003E-2"/>
    <n v="0.14455301875000001"/>
    <n v="22"/>
    <n v="12.9"/>
    <n v="87.1"/>
    <n v="39.270000000000003"/>
    <n v="2651"/>
    <n v="2073"/>
    <n v="10"/>
    <n v="0"/>
    <n v="2560.4330175913396"/>
    <n v="338.88084056355967"/>
    <n v="94.5"/>
    <n v="94.5"/>
    <n v="88.84"/>
    <n v="45"/>
    <s v=""/>
    <n v="100"/>
    <n v="20.48"/>
    <n v="7.8"/>
    <n v="13.6"/>
    <n v="33.299999999999997"/>
    <s v=""/>
    <s v=""/>
    <n v="0"/>
    <m/>
    <s v=""/>
    <n v="9.8000000000000007"/>
    <n v="94"/>
    <n v="27.26"/>
    <n v="21.8"/>
    <n v="3.5"/>
    <n v="0"/>
    <n v="0"/>
    <n v="32"/>
    <n v="150.80971804333211"/>
    <n v="16"/>
    <n v="108"/>
    <n v="2491.94"/>
    <n v="722.6626"/>
  </r>
  <r>
    <x v="21"/>
    <x v="7"/>
    <n v="35105003"/>
    <s v="Caraguatatuba"/>
    <n v="2.1437334825217498"/>
    <n v="105571"/>
    <n v="101351"/>
    <n v="4220"/>
    <n v="218.14400000000001"/>
    <n v="96"/>
    <n v="0.82057219999999975"/>
    <n v="0.81035119999999972"/>
    <n v="1.0221000000000003E-2"/>
    <n v="0"/>
    <n v="0.70363880000000001"/>
    <n v="4.040199999999999E-3"/>
    <n v="1.9931000000000003E-3"/>
    <n v="0.1109001"/>
    <n v="0.30284605364814809"/>
    <n v="13"/>
    <n v="77.78"/>
    <n v="22.22"/>
    <n v="94.63"/>
    <n v="5678"/>
    <n v="2393"/>
    <n v="22"/>
    <n v="2"/>
    <n v="8184.8841064307435"/>
    <n v="902.12956209565141"/>
    <n v="94.24"/>
    <n v="95.87"/>
    <n v="65.680000000000007"/>
    <n v="41.41"/>
    <s v=""/>
    <n v="98.3"/>
    <n v="8.16"/>
    <n v="3"/>
    <n v="11.5"/>
    <n v="0.3"/>
    <s v=""/>
    <s v=""/>
    <n v="0"/>
    <m/>
    <s v=""/>
    <n v="9.8000000000000007"/>
    <n v="65"/>
    <n v="65"/>
    <n v="57.9"/>
    <n v="6.7"/>
    <n v="1"/>
    <n v="2"/>
    <n v="94"/>
    <n v="232.46134183340544"/>
    <n v="28"/>
    <n v="8"/>
    <n v="3690.7"/>
    <n v="3690.7"/>
  </r>
  <r>
    <x v="18"/>
    <x v="7"/>
    <n v="35106096"/>
    <s v="Carapicuíba"/>
    <n v="0.70507078975185999"/>
    <n v="377622"/>
    <n v="377622"/>
    <n v="0"/>
    <n v="10798.456"/>
    <n v="100"/>
    <n v="1.0733939000000001"/>
    <n v="1.05"/>
    <n v="2.3393900000000002E-2"/>
    <n v="0"/>
    <n v="1.05"/>
    <n v="3.7413999999999998E-3"/>
    <s v=""/>
    <n v="1.9652500000000003E-2"/>
    <n v="1.3155581249999999"/>
    <n v="8"/>
    <n v="5.56"/>
    <n v="94.44"/>
    <n v="349.01"/>
    <n v="20941"/>
    <n v="15964"/>
    <n v="9"/>
    <n v="0"/>
    <n v="42.591162591162593"/>
    <n v="6.680966680966681"/>
    <n v="100"/>
    <m/>
    <n v="67.489999999999995"/>
    <n v="32.86"/>
    <s v=""/>
    <n v="100"/>
    <n v="564.94000000000005"/>
    <n v="210.5"/>
    <n v="954.5"/>
    <n v="29.2"/>
    <s v=""/>
    <s v=""/>
    <n v="0"/>
    <m/>
    <s v=""/>
    <n v="8.5"/>
    <n v="69"/>
    <n v="28.98"/>
    <n v="23.8"/>
    <n v="3.7"/>
    <n v="3"/>
    <n v="0"/>
    <n v="51"/>
    <n v="79.814033302405406"/>
    <n v="1"/>
    <n v="17"/>
    <n v="14449.29"/>
    <n v="6068.7017999999998"/>
  </r>
  <r>
    <x v="10"/>
    <x v="7"/>
    <n v="351070815"/>
    <s v="Cardoso"/>
    <n v="4.3389736383181401E-2"/>
    <n v="11782"/>
    <n v="10753"/>
    <n v="1029"/>
    <n v="18.48"/>
    <n v="91.27"/>
    <n v="0.10449299999999999"/>
    <n v="0.10104569999999999"/>
    <n v="3.4472999999999995E-3"/>
    <n v="0.23"/>
    <s v=""/>
    <n v="2.8939999999999999E-4"/>
    <n v="0.10396239999999998"/>
    <n v="2.4119999999999998E-4"/>
    <n v="3.3224585444444441E-2"/>
    <n v="0"/>
    <n v="57.89"/>
    <n v="42.11"/>
    <n v="7.78"/>
    <n v="600"/>
    <n v="181"/>
    <n v="0"/>
    <n v="0"/>
    <n v="13115.464267526735"/>
    <n v="1365.0789339670685"/>
    <n v="92.64"/>
    <n v="100"/>
    <n v="74.900000000000006"/>
    <n v="10.15"/>
    <s v=""/>
    <n v="100"/>
    <n v="6.7"/>
    <n v="2.1"/>
    <n v="9.6"/>
    <n v="0.7"/>
    <s v=""/>
    <s v=""/>
    <n v="0"/>
    <m/>
    <s v=""/>
    <n v="8.6"/>
    <n v="84"/>
    <n v="84"/>
    <n v="69.8"/>
    <n v="7.8"/>
    <n v="0"/>
    <n v="0"/>
    <n v="1"/>
    <n v="0"/>
    <n v="11"/>
    <n v="8"/>
    <n v="504"/>
    <n v="504"/>
  </r>
  <r>
    <x v="4"/>
    <x v="7"/>
    <n v="35108074"/>
    <s v="Casa Branca"/>
    <n v="0.50655591193273797"/>
    <n v="28657"/>
    <n v="23531"/>
    <n v="5126"/>
    <n v="33.109000000000002"/>
    <n v="82.11"/>
    <n v="1.0389264999999983"/>
    <n v="1.0219927999999983"/>
    <n v="1.6933699999999996E-2"/>
    <n v="0.05"/>
    <n v="6.0463000000000001E-3"/>
    <n v="6.6699999999999995E-5"/>
    <n v="1.0274419999999982"/>
    <n v="5.3714999999999995E-3"/>
    <n v="8.2171957430555567E-2"/>
    <n v="51"/>
    <n v="88.15"/>
    <n v="11.85"/>
    <n v="16.95"/>
    <n v="1307"/>
    <n v="1275"/>
    <n v="0"/>
    <n v="0"/>
    <n v="13931.87563248072"/>
    <n v="1507.6358306870923"/>
    <n v="94.2"/>
    <n v="100"/>
    <n v="94.2"/>
    <n v="31.05"/>
    <s v=""/>
    <n v="99.03"/>
    <n v="46.57"/>
    <n v="15.6"/>
    <n v="68.2"/>
    <n v="1.3"/>
    <s v=""/>
    <s v=""/>
    <n v="0"/>
    <m/>
    <s v=""/>
    <n v="7.6"/>
    <n v="100"/>
    <n v="5"/>
    <n v="2.4"/>
    <n v="1.7"/>
    <n v="0"/>
    <n v="0"/>
    <n v="7"/>
    <n v="7.3017610722863298"/>
    <n v="119"/>
    <n v="16"/>
    <n v="1307"/>
    <n v="65.349999999999994"/>
  </r>
  <r>
    <x v="3"/>
    <x v="7"/>
    <n v="35108079"/>
    <s v="Casa Branca"/>
    <m/>
    <m/>
    <m/>
    <m/>
    <m/>
    <m/>
    <n v="0.93565070000000017"/>
    <n v="0.93425760000000013"/>
    <n v="1.3930999999999998E-3"/>
    <n v="0.01"/>
    <s v=""/>
    <n v="8.4209999999999992E-4"/>
    <n v="0.93445210000000001"/>
    <n v="3.5650000000000005E-4"/>
    <n v="0"/>
    <n v="39"/>
    <n v="89.89"/>
    <n v="10.11"/>
    <m/>
    <s v=""/>
    <m/>
    <m/>
    <m/>
    <s v=""/>
    <s v=""/>
    <m/>
    <m/>
    <m/>
    <m/>
    <s v=""/>
    <m/>
    <m/>
    <m/>
    <m/>
    <m/>
    <s v=""/>
    <s v=""/>
    <m/>
    <m/>
    <s v=""/>
    <m/>
    <m/>
    <m/>
    <m/>
    <m/>
    <m/>
    <m/>
    <n v="2"/>
    <m/>
    <n v="80"/>
    <n v="9"/>
    <m/>
    <m/>
  </r>
  <r>
    <x v="4"/>
    <x v="7"/>
    <n v="35109064"/>
    <s v="Cássia dos Coqueiros"/>
    <n v="-0.95344778018555698"/>
    <n v="2586"/>
    <n v="1834"/>
    <n v="752"/>
    <n v="13.545"/>
    <n v="70.92"/>
    <n v="4.2713499999999995E-2"/>
    <n v="4.1650399999999997E-2"/>
    <n v="1.0630999999999998E-3"/>
    <n v="0"/>
    <s v=""/>
    <s v=""/>
    <n v="4.1599499999999998E-2"/>
    <n v="1.1139999999999998E-3"/>
    <n v="4.8635656249999991E-3"/>
    <n v="5"/>
    <n v="66.67"/>
    <n v="33.33"/>
    <n v="1.27"/>
    <n v="98"/>
    <n v="39"/>
    <n v="0"/>
    <n v="0"/>
    <n v="36828.584686774942"/>
    <n v="3780.4176334106724"/>
    <n v="72.22"/>
    <n v="68.16"/>
    <n v="68.16"/>
    <n v="17.18"/>
    <s v=""/>
    <n v="100"/>
    <n v="4.87"/>
    <n v="1.5"/>
    <n v="7"/>
    <n v="0.3"/>
    <s v=""/>
    <s v=""/>
    <n v="0"/>
    <m/>
    <s v=""/>
    <n v="7.4"/>
    <n v="92"/>
    <n v="92"/>
    <n v="60.2"/>
    <n v="7.3"/>
    <n v="0"/>
    <n v="0"/>
    <n v="4"/>
    <n v="0"/>
    <n v="8"/>
    <n v="4"/>
    <n v="90.16"/>
    <n v="90.16"/>
  </r>
  <r>
    <x v="11"/>
    <x v="7"/>
    <n v="35109068"/>
    <s v="Cássia dos Coqueiros"/>
    <m/>
    <m/>
    <m/>
    <m/>
    <m/>
    <m/>
    <n v="4.0230999999999999E-3"/>
    <n v="4.0230999999999999E-3"/>
    <n v="0"/>
    <n v="0"/>
    <s v=""/>
    <s v=""/>
    <n v="4.0230999999999999E-3"/>
    <n v="0"/>
    <n v="0"/>
    <n v="1"/>
    <n v="100"/>
    <n v="0"/>
    <m/>
    <s v=""/>
    <m/>
    <m/>
    <m/>
    <s v=""/>
    <s v=""/>
    <m/>
    <m/>
    <m/>
    <m/>
    <s v=""/>
    <m/>
    <m/>
    <m/>
    <m/>
    <m/>
    <s v=""/>
    <s v=""/>
    <m/>
    <m/>
    <s v=""/>
    <m/>
    <m/>
    <m/>
    <m/>
    <m/>
    <m/>
    <m/>
    <n v="0"/>
    <m/>
    <n v="2"/>
    <n v="0"/>
    <m/>
    <m/>
  </r>
  <r>
    <x v="12"/>
    <x v="7"/>
    <n v="351100319"/>
    <s v="Castilho"/>
    <n v="1.7396385826981899"/>
    <n v="18824"/>
    <n v="14206"/>
    <n v="4618"/>
    <n v="17.713999999999999"/>
    <n v="75.47"/>
    <n v="4.1529800000000006E-2"/>
    <n v="1.5594E-2"/>
    <n v="2.5935800000000005E-2"/>
    <n v="0.28000000000000003"/>
    <n v="9.6021000000000006E-3"/>
    <n v="1.4820399999999999E-2"/>
    <n v="1.5594E-2"/>
    <n v="1.5133E-3"/>
    <n v="4.323851012962962E-2"/>
    <n v="1"/>
    <n v="13.79"/>
    <n v="86.21"/>
    <n v="10.23"/>
    <n v="789"/>
    <n v="106"/>
    <n v="2"/>
    <n v="0"/>
    <n v="12966.884827879303"/>
    <n v="1139.2095197620058"/>
    <n v="75.459999999999994"/>
    <n v="75.459999999999994"/>
    <n v="72.45"/>
    <n v="28.08"/>
    <s v=""/>
    <n v="100"/>
    <n v="1.62"/>
    <n v="0.5"/>
    <n v="0.8"/>
    <n v="3.8"/>
    <s v=""/>
    <s v=""/>
    <n v="0"/>
    <m/>
    <s v=""/>
    <n v="8.1999999999999993"/>
    <n v="96"/>
    <n v="96"/>
    <n v="86.6"/>
    <n v="9.6"/>
    <n v="0"/>
    <n v="0"/>
    <n v="8"/>
    <n v="23.127531383527948"/>
    <n v="4"/>
    <n v="25"/>
    <n v="757.44"/>
    <n v="757.44"/>
  </r>
  <r>
    <x v="0"/>
    <x v="7"/>
    <n v="351100320"/>
    <s v="Castilho"/>
    <m/>
    <m/>
    <m/>
    <m/>
    <m/>
    <m/>
    <n v="0"/>
    <n v="0"/>
    <n v="0"/>
    <n v="0"/>
    <n v="0"/>
    <n v="0"/>
    <n v="0"/>
    <n v="0"/>
    <n v="0"/>
    <n v="0"/>
    <n v="0"/>
    <n v="0"/>
    <m/>
    <s v=""/>
    <m/>
    <m/>
    <m/>
    <s v=""/>
    <s v=""/>
    <m/>
    <m/>
    <m/>
    <m/>
    <s v=""/>
    <m/>
    <m/>
    <m/>
    <m/>
    <m/>
    <s v=""/>
    <s v=""/>
    <m/>
    <m/>
    <s v=""/>
    <m/>
    <m/>
    <m/>
    <m/>
    <m/>
    <m/>
    <m/>
    <n v="0"/>
    <m/>
    <n v="0"/>
    <n v="0"/>
    <m/>
    <m/>
  </r>
  <r>
    <x v="10"/>
    <x v="7"/>
    <n v="351110215"/>
    <s v="Catanduva"/>
    <n v="0.57337611690484502"/>
    <n v="114270"/>
    <n v="113352"/>
    <n v="918"/>
    <n v="391.01400000000001"/>
    <n v="99.2"/>
    <n v="1.0476702000000049"/>
    <n v="0.33277139999999999"/>
    <n v="0.71489880000000483"/>
    <n v="0"/>
    <n v="0.47244200000000003"/>
    <n v="0.31857009999999958"/>
    <n v="0.19621469999999999"/>
    <n v="6.0443399999999904E-2"/>
    <n v="0.39470960885416667"/>
    <n v="8"/>
    <n v="3.19"/>
    <n v="96.81"/>
    <n v="105.53"/>
    <n v="6332"/>
    <n v="6332"/>
    <n v="23"/>
    <n v="0"/>
    <n v="607.15148332895774"/>
    <n v="63.474927802572843"/>
    <n v="99.15"/>
    <n v="99.2"/>
    <n v="99.15"/>
    <n v="38.090000000000003"/>
    <s v=""/>
    <n v="99.95"/>
    <n v="143.91999999999999"/>
    <n v="47.8"/>
    <n v="67.099999999999994"/>
    <n v="310.8"/>
    <s v=""/>
    <s v=""/>
    <n v="0"/>
    <m/>
    <s v=""/>
    <n v="8.5"/>
    <n v="98"/>
    <n v="0"/>
    <n v="0"/>
    <n v="1.5"/>
    <n v="2"/>
    <n v="0"/>
    <n v="58"/>
    <n v="119.58158337472595"/>
    <n v="10"/>
    <n v="303"/>
    <n v="6205.36"/>
    <n v="0"/>
  </r>
  <r>
    <x v="2"/>
    <x v="7"/>
    <n v="351110216"/>
    <s v="Catanduva"/>
    <m/>
    <m/>
    <m/>
    <m/>
    <m/>
    <m/>
    <n v="2.9166999999999999E-3"/>
    <n v="2.9166999999999999E-3"/>
    <n v="0"/>
    <n v="0"/>
    <s v=""/>
    <s v=""/>
    <n v="2.9166999999999999E-3"/>
    <n v="0"/>
    <n v="0"/>
    <n v="2"/>
    <n v="100"/>
    <n v="0"/>
    <m/>
    <s v=""/>
    <m/>
    <m/>
    <m/>
    <s v=""/>
    <s v=""/>
    <m/>
    <m/>
    <m/>
    <m/>
    <s v=""/>
    <m/>
    <m/>
    <m/>
    <m/>
    <m/>
    <s v=""/>
    <s v=""/>
    <m/>
    <m/>
    <s v=""/>
    <m/>
    <m/>
    <m/>
    <m/>
    <m/>
    <m/>
    <m/>
    <n v="1"/>
    <m/>
    <n v="1"/>
    <n v="0"/>
    <m/>
    <m/>
  </r>
  <r>
    <x v="10"/>
    <x v="7"/>
    <n v="351120115"/>
    <s v="Catiguá"/>
    <n v="0.75698035573288402"/>
    <n v="7255"/>
    <n v="6713"/>
    <n v="542"/>
    <n v="49.887"/>
    <n v="92.53"/>
    <n v="0.11673109999999999"/>
    <n v="8.3385399999999998E-2"/>
    <n v="3.3345699999999992E-2"/>
    <n v="0"/>
    <n v="2.7777700000000002E-2"/>
    <n v="2.1064999999999999E-3"/>
    <n v="8.5410199999999992E-2"/>
    <n v="1.4367000000000002E-3"/>
    <n v="1.7476236979166667E-2"/>
    <n v="1"/>
    <n v="11.11"/>
    <n v="88.89"/>
    <n v="4.84"/>
    <n v="373"/>
    <n v="67"/>
    <n v="1"/>
    <n v="0"/>
    <n v="4868.4107512060646"/>
    <n v="521.61543762922122"/>
    <n v="92.5"/>
    <n v="100"/>
    <n v="91.63"/>
    <n v="11.74"/>
    <s v=""/>
    <n v="100"/>
    <n v="32.43"/>
    <n v="10.4"/>
    <n v="34.700000000000003"/>
    <n v="27.8"/>
    <s v=""/>
    <s v=""/>
    <n v="0"/>
    <m/>
    <s v=""/>
    <n v="7.4"/>
    <n v="100"/>
    <n v="100"/>
    <n v="82"/>
    <n v="10"/>
    <n v="0"/>
    <n v="0"/>
    <n v="7"/>
    <n v="160.21755732300184"/>
    <n v="2"/>
    <n v="16"/>
    <n v="373"/>
    <n v="373"/>
  </r>
  <r>
    <x v="10"/>
    <x v="7"/>
    <n v="351130015"/>
    <s v="Cedral"/>
    <n v="1.55447627003786"/>
    <n v="8241"/>
    <n v="6622"/>
    <n v="1619"/>
    <n v="41.701000000000001"/>
    <n v="80.349999999999994"/>
    <n v="3.0875E-2"/>
    <n v="1.7661099999999999E-2"/>
    <n v="1.3213899999999999E-2"/>
    <n v="0"/>
    <s v=""/>
    <n v="3.3279999999999998E-3"/>
    <n v="1.7790199999999999E-2"/>
    <n v="9.7567999999999995E-3"/>
    <n v="2.000373984375E-2"/>
    <n v="8"/>
    <n v="19.23"/>
    <n v="80.77"/>
    <n v="4.74"/>
    <n v="365"/>
    <n v="133"/>
    <n v="1"/>
    <n v="0"/>
    <n v="5472.2096832908628"/>
    <n v="497.47360757189659"/>
    <n v="93.21"/>
    <m/>
    <n v="88.59"/>
    <n v="41.82"/>
    <s v=""/>
    <n v="93.2"/>
    <n v="7.18"/>
    <n v="2.5"/>
    <n v="6.1"/>
    <n v="10.199999999999999"/>
    <s v=""/>
    <s v=""/>
    <n v="0"/>
    <m/>
    <s v=""/>
    <n v="7.1"/>
    <n v="95"/>
    <n v="95"/>
    <n v="63.6"/>
    <n v="7.6"/>
    <n v="0"/>
    <n v="0"/>
    <n v="0"/>
    <n v="0"/>
    <n v="5"/>
    <n v="21"/>
    <n v="346.75"/>
    <n v="346.75"/>
  </r>
  <r>
    <x v="2"/>
    <x v="7"/>
    <n v="351130016"/>
    <s v="Cedral"/>
    <m/>
    <m/>
    <m/>
    <m/>
    <m/>
    <m/>
    <n v="5.0000000000000001E-3"/>
    <n v="5.0000000000000001E-3"/>
    <n v="0"/>
    <n v="0"/>
    <s v=""/>
    <s v=""/>
    <n v="5.0000000000000001E-3"/>
    <n v="0"/>
    <n v="0"/>
    <n v="7"/>
    <n v="100"/>
    <n v="0"/>
    <m/>
    <s v=""/>
    <m/>
    <m/>
    <m/>
    <s v=""/>
    <s v=""/>
    <m/>
    <m/>
    <m/>
    <m/>
    <s v=""/>
    <m/>
    <m/>
    <m/>
    <m/>
    <m/>
    <s v=""/>
    <s v=""/>
    <m/>
    <m/>
    <s v=""/>
    <m/>
    <m/>
    <m/>
    <m/>
    <m/>
    <m/>
    <m/>
    <n v="0"/>
    <m/>
    <n v="1"/>
    <n v="0"/>
    <m/>
    <m/>
  </r>
  <r>
    <x v="14"/>
    <x v="7"/>
    <n v="351140914"/>
    <s v="Cerqueira César"/>
    <m/>
    <m/>
    <m/>
    <m/>
    <m/>
    <m/>
    <n v="4.4194400000000002E-2"/>
    <n v="4.3083300000000005E-2"/>
    <n v="1.1111000000000001E-3"/>
    <n v="0"/>
    <s v=""/>
    <n v="1.0092500000000001E-2"/>
    <n v="3.3824100000000003E-2"/>
    <n v="2.7779999999999998E-4"/>
    <n v="0"/>
    <n v="1"/>
    <n v="66.67"/>
    <n v="33.33"/>
    <m/>
    <s v=""/>
    <m/>
    <m/>
    <m/>
    <s v=""/>
    <s v=""/>
    <m/>
    <m/>
    <m/>
    <m/>
    <s v=""/>
    <m/>
    <m/>
    <m/>
    <m/>
    <m/>
    <s v=""/>
    <s v=""/>
    <m/>
    <m/>
    <s v=""/>
    <m/>
    <m/>
    <m/>
    <m/>
    <m/>
    <m/>
    <m/>
    <n v="1"/>
    <m/>
    <n v="4"/>
    <n v="2"/>
    <m/>
    <m/>
  </r>
  <r>
    <x v="5"/>
    <x v="7"/>
    <n v="351140917"/>
    <s v="Cerqueira César"/>
    <n v="1.24890972338905"/>
    <n v="18034"/>
    <n v="16320"/>
    <n v="1714"/>
    <n v="35.807000000000002"/>
    <n v="90.5"/>
    <n v="0.1367932"/>
    <n v="6.7699700000000002E-2"/>
    <n v="6.9093499999999988E-2"/>
    <n v="0"/>
    <n v="1.85185E-2"/>
    <n v="5.6976199999999998E-2"/>
    <n v="4.9125600000000005E-2"/>
    <n v="1.21729E-2"/>
    <n v="5.4895162037037037E-2"/>
    <n v="2"/>
    <n v="64.290000000000006"/>
    <n v="35.71"/>
    <n v="11.74"/>
    <n v="905"/>
    <n v="467"/>
    <n v="1"/>
    <n v="0"/>
    <n v="9233.1196628590442"/>
    <n v="1049.2181435067098"/>
    <n v="100"/>
    <n v="100"/>
    <n v="100"/>
    <n v="15.76"/>
    <s v=""/>
    <n v="94.24"/>
    <n v="7.13"/>
    <n v="3.4"/>
    <n v="5.7"/>
    <n v="11.7"/>
    <s v=""/>
    <s v=""/>
    <n v="0"/>
    <m/>
    <s v=""/>
    <n v="7.2"/>
    <n v="95"/>
    <n v="95"/>
    <n v="48.4"/>
    <n v="6.1"/>
    <n v="0"/>
    <n v="0"/>
    <n v="2"/>
    <n v="34.611428940096673"/>
    <n v="9"/>
    <n v="5"/>
    <n v="859.75"/>
    <n v="859.75"/>
  </r>
  <r>
    <x v="8"/>
    <x v="7"/>
    <n v="351150810"/>
    <s v="Cerquilho"/>
    <n v="2.5462523808256199"/>
    <n v="41778"/>
    <n v="39616"/>
    <n v="2162"/>
    <n v="327.00400000000002"/>
    <n v="94.83"/>
    <n v="0.41530040000000007"/>
    <n v="0.40951640000000006"/>
    <n v="5.7839999999999992E-3"/>
    <n v="0"/>
    <n v="0.1666667"/>
    <n v="0.24680509999999994"/>
    <n v="1.5971000000000002E-3"/>
    <n v="2.3149999999999999E-4"/>
    <n v="0.12458987772916667"/>
    <n v="9"/>
    <n v="52"/>
    <n v="48"/>
    <n v="32.979999999999997"/>
    <n v="2226"/>
    <n v="227"/>
    <n v="3"/>
    <n v="0"/>
    <n v="852.97716501507966"/>
    <n v="120.77552778974582"/>
    <n v="97.97"/>
    <n v="94.82"/>
    <n v="95.81"/>
    <n v="29.16"/>
    <s v=""/>
    <n v="100"/>
    <n v="103.83"/>
    <n v="36.799999999999997"/>
    <n v="170.6"/>
    <n v="3.6"/>
    <s v=""/>
    <s v=""/>
    <n v="0"/>
    <m/>
    <s v=""/>
    <n v="7.2"/>
    <n v="97"/>
    <n v="97"/>
    <n v="89.8"/>
    <n v="9.6999999999999993"/>
    <n v="0"/>
    <n v="0"/>
    <n v="35"/>
    <n v="134.03978159688415"/>
    <n v="13"/>
    <n v="12"/>
    <n v="2159.2199999999998"/>
    <n v="2159.2199999999998"/>
  </r>
  <r>
    <x v="8"/>
    <x v="7"/>
    <n v="351160710"/>
    <s v="Cesário Lange"/>
    <n v="1.67700029759277"/>
    <n v="16108"/>
    <n v="10875"/>
    <n v="5233"/>
    <n v="84.694000000000003"/>
    <n v="67.510000000000005"/>
    <n v="4.7866499999999992E-2"/>
    <n v="2.9010099999999994E-2"/>
    <n v="1.8856399999999995E-2"/>
    <n v="0"/>
    <s v=""/>
    <n v="1.4658600000000001E-2"/>
    <n v="2.0469399999999992E-2"/>
    <n v="1.27385E-2"/>
    <n v="3.7730473125000004E-2"/>
    <n v="8"/>
    <n v="56.67"/>
    <n v="43.33"/>
    <n v="7.9"/>
    <n v="609"/>
    <n v="156"/>
    <n v="2"/>
    <n v="0"/>
    <n v="3386.9679662279614"/>
    <n v="509.0240874099826"/>
    <n v="76.95"/>
    <n v="67.52"/>
    <n v="62.22"/>
    <n v="25.18"/>
    <s v=""/>
    <n v="100"/>
    <n v="7.72"/>
    <n v="2.8"/>
    <n v="8.1"/>
    <n v="7.3"/>
    <s v=""/>
    <s v=""/>
    <n v="0"/>
    <m/>
    <s v=""/>
    <n v="10"/>
    <n v="92"/>
    <n v="92"/>
    <n v="74.400000000000006"/>
    <n v="7.7"/>
    <n v="0"/>
    <n v="0"/>
    <n v="10"/>
    <n v="0"/>
    <n v="17"/>
    <n v="13"/>
    <n v="560.28"/>
    <n v="560.28"/>
  </r>
  <r>
    <x v="6"/>
    <x v="7"/>
    <n v="35117065"/>
    <s v="Charqueada"/>
    <n v="1.37559849988413"/>
    <n v="15646"/>
    <n v="14232"/>
    <n v="1414"/>
    <n v="88.897999999999996"/>
    <n v="90.96"/>
    <n v="2.3663799999999999E-2"/>
    <n v="1.9325799999999997E-2"/>
    <n v="4.3380000000000007E-3"/>
    <n v="0"/>
    <s v=""/>
    <n v="4.549000000000001E-3"/>
    <n v="4.5124999999999992E-3"/>
    <n v="1.46023E-2"/>
    <n v="4.408751248379629E-2"/>
    <n v="9"/>
    <n v="68.180000000000007"/>
    <n v="31.82"/>
    <n v="10.220000000000001"/>
    <n v="788"/>
    <n v="292"/>
    <n v="2"/>
    <n v="0"/>
    <n v="4353.6852869743061"/>
    <n v="564.366611274447"/>
    <n v="92.57"/>
    <n v="100"/>
    <n v="72.94"/>
    <n v="32.1"/>
    <s v=""/>
    <n v="100"/>
    <n v="2.89"/>
    <n v="1.1000000000000001"/>
    <n v="3.6"/>
    <n v="1.5"/>
    <s v=""/>
    <s v=""/>
    <n v="0"/>
    <m/>
    <s v=""/>
    <n v="8.6999999999999993"/>
    <n v="82"/>
    <n v="78.72"/>
    <n v="62.9"/>
    <n v="7"/>
    <n v="0"/>
    <n v="0"/>
    <n v="11"/>
    <n v="0"/>
    <n v="15"/>
    <n v="7"/>
    <n v="646.16"/>
    <n v="620.31359999999995"/>
  </r>
  <r>
    <x v="14"/>
    <x v="7"/>
    <n v="355720414"/>
    <s v="Chavantes"/>
    <m/>
    <m/>
    <m/>
    <m/>
    <m/>
    <m/>
    <n v="0"/>
    <n v="0"/>
    <n v="0"/>
    <n v="0"/>
    <n v="0"/>
    <n v="0"/>
    <n v="0"/>
    <n v="0"/>
    <n v="0"/>
    <n v="0"/>
    <n v="0"/>
    <n v="0"/>
    <m/>
    <s v=""/>
    <m/>
    <m/>
    <m/>
    <s v=""/>
    <s v=""/>
    <m/>
    <m/>
    <m/>
    <m/>
    <s v=""/>
    <m/>
    <m/>
    <m/>
    <m/>
    <m/>
    <s v=""/>
    <s v=""/>
    <m/>
    <m/>
    <s v=""/>
    <m/>
    <m/>
    <m/>
    <m/>
    <m/>
    <m/>
    <m/>
    <n v="0"/>
    <m/>
    <n v="0"/>
    <n v="0"/>
    <m/>
    <m/>
  </r>
  <r>
    <x v="5"/>
    <x v="7"/>
    <n v="355720417"/>
    <s v="Chavantes"/>
    <n v="-3.4510843193735798E-2"/>
    <n v="12147"/>
    <n v="11287"/>
    <n v="860"/>
    <n v="64.540000000000006"/>
    <n v="92.92"/>
    <n v="0.20314379999999999"/>
    <n v="0.20231489999999999"/>
    <n v="8.2890000000000004E-4"/>
    <n v="0"/>
    <s v=""/>
    <s v=""/>
    <n v="0.2018519"/>
    <n v="1.2918999999999999E-3"/>
    <n v="3.5980609017361116E-2"/>
    <n v="0"/>
    <n v="60"/>
    <n v="40"/>
    <n v="8.0299999999999994"/>
    <n v="620"/>
    <n v="167"/>
    <n v="1"/>
    <n v="0"/>
    <n v="4725.0777969869105"/>
    <n v="545.20128426772033"/>
    <n v="97.31"/>
    <n v="100"/>
    <n v="83.94"/>
    <n v="23.7"/>
    <s v=""/>
    <n v="100"/>
    <n v="21.61"/>
    <n v="11.2"/>
    <n v="27.7"/>
    <n v="0.4"/>
    <s v=""/>
    <s v=""/>
    <n v="0"/>
    <m/>
    <s v=""/>
    <n v="7.2"/>
    <n v="100"/>
    <n v="100"/>
    <n v="73.099999999999994"/>
    <n v="8.1"/>
    <n v="0"/>
    <n v="0"/>
    <n v="3"/>
    <n v="0"/>
    <n v="3"/>
    <n v="2"/>
    <n v="620"/>
    <n v="620"/>
  </r>
  <r>
    <x v="0"/>
    <x v="7"/>
    <n v="351190420"/>
    <s v="Clementina"/>
    <n v="2.4145004114379098"/>
    <n v="7458"/>
    <n v="7155"/>
    <n v="303"/>
    <n v="44.198"/>
    <n v="95.94"/>
    <n v="4.4441299999999996E-2"/>
    <n v="1.3431999999999998E-2"/>
    <n v="3.1009299999999997E-2"/>
    <n v="0"/>
    <n v="2.8145899999999998E-2"/>
    <s v=""/>
    <n v="1.3431999999999998E-2"/>
    <n v="2.8633999999999999E-3"/>
    <n v="1.7576796875000002E-2"/>
    <n v="4"/>
    <n v="19.23"/>
    <n v="80.77"/>
    <n v="5.15"/>
    <n v="397"/>
    <n v="88"/>
    <n v="0"/>
    <n v="0"/>
    <n v="5327.8841512469835"/>
    <n v="634.27192276749815"/>
    <n v="90.5"/>
    <n v="96.6"/>
    <n v="90.5"/>
    <n v="16.670000000000002"/>
    <s v=""/>
    <n v="91.56"/>
    <n v="8.5500000000000007"/>
    <n v="3.5"/>
    <n v="3.6"/>
    <n v="20.7"/>
    <s v=""/>
    <s v=""/>
    <n v="0"/>
    <m/>
    <s v=""/>
    <n v="7.5"/>
    <n v="95"/>
    <n v="95"/>
    <n v="77.8"/>
    <n v="8"/>
    <n v="0"/>
    <n v="0"/>
    <n v="10"/>
    <n v="159.30092495877466"/>
    <n v="5"/>
    <n v="21"/>
    <n v="377.15"/>
    <n v="377.15"/>
  </r>
  <r>
    <x v="9"/>
    <x v="7"/>
    <n v="351200112"/>
    <s v="Colina"/>
    <n v="0.32721028043734002"/>
    <n v="17455"/>
    <n v="16431"/>
    <n v="1024"/>
    <n v="41.170999999999999"/>
    <n v="94.13"/>
    <n v="0.71353569999999999"/>
    <n v="0.54940820000000001"/>
    <n v="0.16412749999999995"/>
    <n v="0"/>
    <n v="4.2337899999999991E-2"/>
    <n v="0.37131979999999998"/>
    <n v="0.29114180000000006"/>
    <n v="8.7361999999999995E-3"/>
    <n v="5.313269675925926E-2"/>
    <n v="20"/>
    <n v="35.479999999999997"/>
    <n v="64.52"/>
    <n v="11.84"/>
    <n v="913"/>
    <n v="62"/>
    <n v="1"/>
    <n v="0"/>
    <n v="7985.6270409624749"/>
    <n v="903.35147522199941"/>
    <n v="100"/>
    <n v="100"/>
    <n v="100"/>
    <n v="8.92"/>
    <s v=""/>
    <n v="100"/>
    <n v="50.05"/>
    <n v="17.600000000000001"/>
    <n v="57.1"/>
    <n v="35.299999999999997"/>
    <s v=""/>
    <s v=""/>
    <n v="0"/>
    <m/>
    <s v=""/>
    <n v="9"/>
    <n v="100"/>
    <n v="100"/>
    <n v="93.2"/>
    <n v="10"/>
    <n v="0"/>
    <n v="0"/>
    <n v="5"/>
    <n v="79.047371132504779"/>
    <n v="22"/>
    <n v="40"/>
    <n v="913"/>
    <n v="913"/>
  </r>
  <r>
    <x v="10"/>
    <x v="7"/>
    <n v="351200115"/>
    <s v="Colina"/>
    <m/>
    <m/>
    <m/>
    <m/>
    <m/>
    <m/>
    <n v="6.2299600000000004E-2"/>
    <n v="4.9953800000000007E-2"/>
    <n v="1.2345799999999999E-2"/>
    <n v="0"/>
    <s v=""/>
    <n v="5.401999999999999E-4"/>
    <n v="6.1759400000000013E-2"/>
    <n v="0"/>
    <n v="0"/>
    <n v="2"/>
    <n v="64.290000000000006"/>
    <n v="35.71"/>
    <m/>
    <s v=""/>
    <m/>
    <m/>
    <m/>
    <s v=""/>
    <s v=""/>
    <m/>
    <m/>
    <m/>
    <m/>
    <s v=""/>
    <m/>
    <m/>
    <m/>
    <m/>
    <m/>
    <s v=""/>
    <s v=""/>
    <m/>
    <m/>
    <s v=""/>
    <m/>
    <m/>
    <m/>
    <m/>
    <m/>
    <m/>
    <m/>
    <n v="0"/>
    <m/>
    <n v="9"/>
    <n v="5"/>
    <m/>
    <m/>
  </r>
  <r>
    <x v="9"/>
    <x v="7"/>
    <n v="351210012"/>
    <s v="Colômbia"/>
    <n v="0.112132238717111"/>
    <n v="6012"/>
    <n v="4398"/>
    <n v="1614"/>
    <n v="8.2439999999999998"/>
    <n v="73.150000000000006"/>
    <n v="3.5359977000000002"/>
    <n v="3.4278947000000004"/>
    <n v="0.10810299999999999"/>
    <n v="1.29"/>
    <n v="1.83333E-2"/>
    <n v="0.1900926"/>
    <n v="3.2780800000000005"/>
    <n v="4.9491799999999996E-2"/>
    <n v="1.22932875E-2"/>
    <n v="56"/>
    <n v="89.11"/>
    <n v="10.89"/>
    <n v="3.13"/>
    <n v="242"/>
    <n v="74"/>
    <n v="1"/>
    <n v="0"/>
    <n v="44639.281437125748"/>
    <n v="5193.0538922155674"/>
    <n v="78.52"/>
    <m/>
    <n v="73.37"/>
    <n v="31.83"/>
    <s v=""/>
    <n v="100"/>
    <n v="115.18"/>
    <n v="41.6"/>
    <n v="164.8"/>
    <n v="10.9"/>
    <s v=""/>
    <s v=""/>
    <n v="0"/>
    <m/>
    <s v=""/>
    <n v="7.8"/>
    <n v="100"/>
    <n v="100"/>
    <n v="69.400000000000006"/>
    <n v="8"/>
    <n v="0"/>
    <n v="0"/>
    <n v="11"/>
    <n v="146.42137019898053"/>
    <n v="90"/>
    <n v="11"/>
    <n v="242"/>
    <n v="242"/>
  </r>
  <r>
    <x v="3"/>
    <x v="7"/>
    <n v="35122099"/>
    <s v="Conchal"/>
    <n v="0.95121643312334703"/>
    <n v="25850"/>
    <n v="24649"/>
    <n v="1201"/>
    <n v="140.619"/>
    <n v="95.35"/>
    <n v="0.30650729999999998"/>
    <n v="0.29359659999999999"/>
    <n v="1.2910700000000004E-2"/>
    <n v="0"/>
    <n v="6.8286900000000011E-2"/>
    <n v="3.2679400000000004E-2"/>
    <n v="0.20043459999999999"/>
    <n v="5.1063999999999997E-3"/>
    <n v="7.86869212962963E-2"/>
    <n v="3"/>
    <n v="65.45"/>
    <n v="34.549999999999997"/>
    <n v="20.170000000000002"/>
    <n v="1362"/>
    <n v="1224"/>
    <n v="0"/>
    <n v="0"/>
    <n v="3049.9032882011606"/>
    <n v="353.78878143133471"/>
    <n v="100"/>
    <n v="100"/>
    <n v="100"/>
    <n v="14.42"/>
    <s v=""/>
    <n v="99.84"/>
    <n v="34.06"/>
    <n v="12.3"/>
    <n v="48.1"/>
    <n v="4.5"/>
    <s v=""/>
    <s v=""/>
    <n v="0"/>
    <m/>
    <s v=""/>
    <n v="9.8000000000000007"/>
    <n v="100"/>
    <n v="11"/>
    <n v="10.1"/>
    <n v="2.2999999999999998"/>
    <n v="0"/>
    <n v="0"/>
    <n v="7"/>
    <n v="86.418427458796359"/>
    <n v="36"/>
    <n v="19"/>
    <n v="1362"/>
    <n v="149.82"/>
  </r>
  <r>
    <x v="8"/>
    <x v="7"/>
    <n v="351230810"/>
    <s v="Conchas"/>
    <n v="0.81868550329560197"/>
    <n v="16539"/>
    <n v="13633"/>
    <n v="2906"/>
    <n v="35.322000000000003"/>
    <n v="82.43"/>
    <n v="3.92418E-2"/>
    <n v="3.9220999999999999E-2"/>
    <n v="2.0800000000000001E-5"/>
    <n v="0"/>
    <n v="3.6788899999999999E-2"/>
    <n v="2.0800000000000001E-5"/>
    <n v="8.8889999999999998E-4"/>
    <n v="1.5432E-3"/>
    <n v="4.146869028819445E-2"/>
    <n v="18"/>
    <n v="80"/>
    <n v="20"/>
    <n v="9.73"/>
    <n v="751"/>
    <n v="95"/>
    <n v="1"/>
    <n v="0"/>
    <n v="8027.4841284237255"/>
    <n v="1220.3301287865047"/>
    <n v="82.37"/>
    <n v="100"/>
    <n v="76.88"/>
    <n v="37.17"/>
    <s v=""/>
    <n v="100"/>
    <n v="2.6"/>
    <n v="0.9"/>
    <n v="4.5"/>
    <n v="0"/>
    <s v=""/>
    <s v=""/>
    <n v="0"/>
    <m/>
    <s v=""/>
    <n v="9.5"/>
    <n v="91"/>
    <n v="91"/>
    <n v="87.4"/>
    <n v="9.9"/>
    <n v="0"/>
    <n v="0"/>
    <n v="29"/>
    <n v="89.223941587886074"/>
    <n v="4"/>
    <n v="1"/>
    <n v="683.41"/>
    <n v="683.41"/>
  </r>
  <r>
    <x v="6"/>
    <x v="7"/>
    <n v="35124075"/>
    <s v="Cordeirópolis"/>
    <n v="1.7274278280950299"/>
    <n v="22096"/>
    <n v="19847"/>
    <n v="2249"/>
    <n v="160.88499999999999"/>
    <n v="89.82"/>
    <n v="0.13794000000000001"/>
    <n v="9.9078500000000028E-2"/>
    <n v="3.8861499999999993E-2"/>
    <n v="0"/>
    <n v="6.1077099999999995E-2"/>
    <n v="5.8064699999999997E-2"/>
    <n v="8.106300000000002E-3"/>
    <n v="1.0691900000000001E-2"/>
    <n v="5.7910700555555555E-2"/>
    <n v="6"/>
    <n v="17.739999999999998"/>
    <n v="82.26"/>
    <n v="14.24"/>
    <n v="1098"/>
    <n v="1098"/>
    <n v="4"/>
    <n v="1"/>
    <n v="2369.1962346125997"/>
    <n v="313.98986241853731"/>
    <n v="86.1"/>
    <n v="100"/>
    <n v="86.1"/>
    <n v="14.49"/>
    <s v=""/>
    <n v="95.86"/>
    <n v="21.9"/>
    <n v="8.3000000000000007"/>
    <n v="24.2"/>
    <n v="17.7"/>
    <s v=""/>
    <s v=""/>
    <n v="0"/>
    <m/>
    <s v=""/>
    <n v="8"/>
    <n v="100"/>
    <n v="0"/>
    <n v="0"/>
    <n v="1.5"/>
    <n v="0"/>
    <n v="1"/>
    <n v="36"/>
    <n v="105.33459173314745"/>
    <n v="11"/>
    <n v="51"/>
    <n v="1098"/>
    <n v="0"/>
  </r>
  <r>
    <x v="12"/>
    <x v="7"/>
    <n v="351250619"/>
    <s v="Coroados"/>
    <n v="1.5900943057177499"/>
    <n v="5461"/>
    <n v="4508"/>
    <n v="953"/>
    <n v="22.151"/>
    <n v="82.55"/>
    <n v="1.6590500000000001E-2"/>
    <n v="2.9711999999999998E-3"/>
    <n v="1.3619300000000003E-2"/>
    <n v="0"/>
    <n v="1.21204E-2"/>
    <n v="1.2258E-3"/>
    <n v="2.9711999999999998E-3"/>
    <n v="2.7310000000000002E-4"/>
    <n v="1.2524746614583332E-2"/>
    <n v="3"/>
    <n v="23.53"/>
    <n v="76.47"/>
    <n v="3.18"/>
    <n v="246"/>
    <n v="51"/>
    <n v="0"/>
    <n v="0"/>
    <n v="10567.822743087347"/>
    <n v="866.21497894158563"/>
    <n v="88.07"/>
    <n v="80.98"/>
    <n v="84.42"/>
    <n v="14.9"/>
    <s v=""/>
    <n v="100"/>
    <n v="2.86"/>
    <n v="0.9"/>
    <n v="0.7"/>
    <n v="9.1"/>
    <s v=""/>
    <s v=""/>
    <n v="0"/>
    <m/>
    <s v=""/>
    <n v="7.9"/>
    <n v="99"/>
    <n v="99"/>
    <n v="79.3"/>
    <n v="8.3000000000000007"/>
    <n v="0"/>
    <n v="0"/>
    <n v="5"/>
    <n v="95.810321512034918"/>
    <n v="4"/>
    <n v="13"/>
    <n v="243.54"/>
    <n v="243.54"/>
  </r>
  <r>
    <x v="14"/>
    <x v="7"/>
    <n v="351260514"/>
    <s v="Coronel Macedo"/>
    <n v="-0.94875649448054"/>
    <n v="4939"/>
    <n v="3891"/>
    <n v="1048"/>
    <n v="16.22"/>
    <n v="78.78"/>
    <n v="0.15564740000000002"/>
    <n v="0.15503170000000002"/>
    <n v="6.1570000000000006E-4"/>
    <n v="0"/>
    <n v="1.1670399999999999E-2"/>
    <s v=""/>
    <n v="0.14380670000000004"/>
    <n v="1.7029999999999999E-4"/>
    <n v="1.0137811979166666E-2"/>
    <n v="12"/>
    <n v="94.74"/>
    <n v="5.26"/>
    <n v="2.71"/>
    <n v="209"/>
    <n v="43"/>
    <n v="1"/>
    <n v="0"/>
    <n v="21581.631909293381"/>
    <n v="2554.0392792063162"/>
    <n v="78.819999999999993"/>
    <n v="100"/>
    <n v="72.97"/>
    <n v="30.44"/>
    <s v=""/>
    <n v="100"/>
    <n v="10.31"/>
    <n v="4.5999999999999996"/>
    <n v="14"/>
    <n v="0.2"/>
    <s v=""/>
    <s v=""/>
    <n v="0"/>
    <m/>
    <s v=""/>
    <n v="7.2"/>
    <n v="90"/>
    <n v="90"/>
    <n v="79.400000000000006"/>
    <n v="8"/>
    <n v="0"/>
    <n v="0"/>
    <n v="0"/>
    <n v="118.3687370081449"/>
    <n v="36"/>
    <n v="2"/>
    <n v="188.1"/>
    <n v="188.1"/>
  </r>
  <r>
    <x v="6"/>
    <x v="7"/>
    <n v="35127045"/>
    <s v="Corumbataí"/>
    <n v="0.204853385139803"/>
    <n v="3900"/>
    <n v="2208"/>
    <n v="1692"/>
    <n v="14.022"/>
    <n v="56.62"/>
    <n v="8.765579999999995E-2"/>
    <n v="8.4275699999999953E-2"/>
    <n v="3.3800999999999996E-3"/>
    <n v="0"/>
    <s v=""/>
    <n v="3.3333000000000004E-3"/>
    <n v="8.2210399999999961E-2"/>
    <n v="2.1121E-3"/>
    <n v="1.015625E-2"/>
    <n v="15"/>
    <n v="77.14"/>
    <n v="22.86"/>
    <n v="1.52"/>
    <n v="117"/>
    <n v="1"/>
    <n v="0"/>
    <n v="2"/>
    <n v="28220.676923076924"/>
    <n v="3638.7692307692314"/>
    <n v="100"/>
    <n v="54.03"/>
    <n v="100"/>
    <n v="16.670000000000002"/>
    <s v=""/>
    <n v="100"/>
    <n v="6.69"/>
    <n v="2.5"/>
    <n v="9.8000000000000007"/>
    <n v="0.8"/>
    <s v=""/>
    <s v=""/>
    <n v="0"/>
    <m/>
    <s v=""/>
    <n v="8.6999999999999993"/>
    <n v="100"/>
    <n v="100"/>
    <n v="99.1"/>
    <n v="9.8000000000000007"/>
    <n v="0"/>
    <n v="2"/>
    <n v="7"/>
    <n v="0"/>
    <n v="27"/>
    <n v="8"/>
    <n v="117"/>
    <n v="117"/>
  </r>
  <r>
    <x v="3"/>
    <x v="7"/>
    <n v="35127049"/>
    <s v="Corumbataí"/>
    <m/>
    <m/>
    <m/>
    <m/>
    <m/>
    <m/>
    <n v="0"/>
    <n v="0"/>
    <n v="0"/>
    <n v="0"/>
    <n v="0"/>
    <n v="0"/>
    <n v="0"/>
    <n v="0"/>
    <n v="0"/>
    <n v="0"/>
    <n v="0"/>
    <n v="0"/>
    <m/>
    <s v=""/>
    <m/>
    <m/>
    <m/>
    <s v=""/>
    <s v=""/>
    <m/>
    <m/>
    <m/>
    <m/>
    <s v=""/>
    <m/>
    <m/>
    <m/>
    <m/>
    <m/>
    <s v=""/>
    <s v=""/>
    <m/>
    <m/>
    <s v=""/>
    <m/>
    <m/>
    <m/>
    <m/>
    <m/>
    <m/>
    <m/>
    <n v="0"/>
    <m/>
    <n v="0"/>
    <n v="0"/>
    <m/>
    <m/>
  </r>
  <r>
    <x v="6"/>
    <x v="7"/>
    <n v="35128035"/>
    <s v="Cosmópolis"/>
    <n v="2.5599117015438999"/>
    <n v="62587"/>
    <n v="58126"/>
    <n v="4461"/>
    <n v="404.49200000000002"/>
    <n v="92.87"/>
    <n v="2.9761577999999997"/>
    <n v="2.9684879999999998"/>
    <n v="7.6697999999999966E-3"/>
    <n v="0"/>
    <n v="2.5925833000000003"/>
    <n v="0.32848199999999994"/>
    <n v="1.0866300000000001E-2"/>
    <n v="4.4226200000000007E-2"/>
    <n v="0.16563258381250001"/>
    <n v="11"/>
    <n v="33.33"/>
    <n v="66.67"/>
    <n v="47.86"/>
    <n v="3230"/>
    <n v="3230"/>
    <n v="9"/>
    <n v="1"/>
    <n v="957.36175244060269"/>
    <n v="125.96865163692141"/>
    <n v="86.94"/>
    <n v="100"/>
    <n v="86.94"/>
    <n v="13.73"/>
    <s v=""/>
    <n v="93.61"/>
    <n v="413.36"/>
    <n v="156.6"/>
    <n v="631.6"/>
    <n v="3.1"/>
    <s v=""/>
    <s v=""/>
    <n v="0"/>
    <m/>
    <s v=""/>
    <n v="9.8000000000000007"/>
    <n v="100"/>
    <n v="0"/>
    <n v="0"/>
    <n v="1.5"/>
    <n v="0"/>
    <n v="1"/>
    <n v="21"/>
    <n v="1565.5132222868281"/>
    <n v="19"/>
    <n v="38"/>
    <n v="3230"/>
    <n v="0"/>
  </r>
  <r>
    <x v="10"/>
    <x v="7"/>
    <n v="351290215"/>
    <s v="Cosmorama"/>
    <n v="-0.283792799258342"/>
    <n v="7146"/>
    <n v="5089"/>
    <n v="2057"/>
    <n v="16.192"/>
    <n v="71.209999999999994"/>
    <n v="0.14359330000000001"/>
    <n v="0.1390875"/>
    <n v="4.5057999999999999E-3"/>
    <n v="0"/>
    <n v="5.2099999999999999E-5"/>
    <n v="6.667E-4"/>
    <n v="0.1395335"/>
    <n v="3.3410000000000002E-3"/>
    <n v="1.8609375000000001E-2"/>
    <n v="7"/>
    <n v="52.38"/>
    <n v="47.62"/>
    <n v="3.55"/>
    <n v="274"/>
    <n v="140"/>
    <n v="1"/>
    <n v="0"/>
    <n v="14960.403022670025"/>
    <n v="1500.4534005037785"/>
    <n v="100"/>
    <n v="76.989999999999995"/>
    <n v="100"/>
    <n v="0"/>
    <s v=""/>
    <n v="100"/>
    <n v="15.29"/>
    <n v="4.9000000000000004"/>
    <n v="21.7"/>
    <n v="1.3"/>
    <s v=""/>
    <s v=""/>
    <n v="0"/>
    <m/>
    <s v=""/>
    <n v="9.1999999999999993"/>
    <n v="98"/>
    <n v="98"/>
    <n v="48.9"/>
    <n v="6.4"/>
    <n v="0"/>
    <n v="0"/>
    <n v="6"/>
    <n v="0"/>
    <n v="11"/>
    <n v="10"/>
    <n v="268.52"/>
    <n v="268.52"/>
  </r>
  <r>
    <x v="16"/>
    <x v="7"/>
    <n v="351290218"/>
    <s v="Cosmorama"/>
    <m/>
    <m/>
    <m/>
    <m/>
    <m/>
    <m/>
    <n v="2.1560199999999998E-2"/>
    <n v="2.1560199999999998E-2"/>
    <n v="0"/>
    <n v="0"/>
    <s v=""/>
    <n v="1.3888899999999999E-2"/>
    <n v="7.6713000000000007E-3"/>
    <n v="0"/>
    <n v="0"/>
    <n v="2"/>
    <n v="100"/>
    <n v="0"/>
    <m/>
    <s v=""/>
    <m/>
    <m/>
    <m/>
    <s v=""/>
    <s v=""/>
    <m/>
    <m/>
    <m/>
    <m/>
    <s v=""/>
    <m/>
    <m/>
    <m/>
    <m/>
    <m/>
    <s v=""/>
    <s v=""/>
    <m/>
    <m/>
    <s v=""/>
    <m/>
    <m/>
    <m/>
    <m/>
    <m/>
    <m/>
    <m/>
    <n v="0"/>
    <m/>
    <n v="5"/>
    <n v="0"/>
    <m/>
    <m/>
  </r>
  <r>
    <x v="18"/>
    <x v="7"/>
    <n v="35130096"/>
    <s v="Cotia"/>
    <n v="2.70156868063793"/>
    <n v="214911"/>
    <n v="214911"/>
    <n v="0"/>
    <n v="663.53099999999995"/>
    <n v="100"/>
    <n v="1.2991676000000001"/>
    <n v="1.2548611000000001"/>
    <n v="4.4306500000000013E-2"/>
    <n v="0"/>
    <n v="1.25"/>
    <n v="2.8114200000000002E-2"/>
    <n v="4.3888999999999994E-3"/>
    <n v="1.6664499999999999E-2"/>
    <n v="0.74870614583333328"/>
    <n v="6"/>
    <n v="5.0599999999999996"/>
    <n v="94.94"/>
    <n v="198.85"/>
    <n v="11931"/>
    <n v="9945"/>
    <n v="16"/>
    <n v="0"/>
    <n v="623.64420620629005"/>
    <n v="86.576489802755574"/>
    <n v="100"/>
    <n v="100"/>
    <n v="45.02"/>
    <n v="38.33"/>
    <s v=""/>
    <n v="100"/>
    <n v="82.81"/>
    <n v="30.6"/>
    <n v="128.1"/>
    <n v="7.6"/>
    <s v=""/>
    <s v=""/>
    <n v="0.93061779062030303"/>
    <m/>
    <s v=""/>
    <n v="8.8000000000000007"/>
    <n v="45"/>
    <n v="19.350000000000001"/>
    <n v="16.600000000000001"/>
    <n v="2.6"/>
    <n v="0"/>
    <n v="0"/>
    <n v="87"/>
    <n v="166.95468668935675"/>
    <n v="4"/>
    <n v="75"/>
    <n v="5368.95"/>
    <n v="2308.6484999999998"/>
  </r>
  <r>
    <x v="8"/>
    <x v="7"/>
    <n v="351300910"/>
    <s v="Cotia"/>
    <m/>
    <m/>
    <m/>
    <m/>
    <m/>
    <m/>
    <n v="8.9899999999999995E-4"/>
    <n v="7.7200000000000006E-5"/>
    <n v="8.2179999999999992E-4"/>
    <n v="0"/>
    <s v=""/>
    <n v="5.2089999999999992E-4"/>
    <n v="7.7200000000000006E-5"/>
    <n v="3.009E-4"/>
    <n v="0"/>
    <n v="3"/>
    <n v="16.670000000000002"/>
    <n v="83.33"/>
    <m/>
    <s v=""/>
    <m/>
    <m/>
    <m/>
    <s v=""/>
    <s v=""/>
    <m/>
    <m/>
    <m/>
    <m/>
    <s v=""/>
    <m/>
    <m/>
    <m/>
    <m/>
    <m/>
    <s v=""/>
    <s v=""/>
    <m/>
    <m/>
    <s v=""/>
    <m/>
    <m/>
    <m/>
    <m/>
    <m/>
    <m/>
    <m/>
    <n v="1"/>
    <m/>
    <n v="1"/>
    <n v="5"/>
    <m/>
    <m/>
  </r>
  <r>
    <x v="4"/>
    <x v="7"/>
    <n v="35131084"/>
    <s v="Cravinhos"/>
    <n v="1.0111405258496999"/>
    <n v="32525"/>
    <n v="31836"/>
    <n v="689"/>
    <n v="104.468"/>
    <n v="97.88"/>
    <n v="2.2380000000000004E-2"/>
    <n v="1.2976799999999998E-2"/>
    <n v="9.4032000000000039E-3"/>
    <n v="0"/>
    <s v=""/>
    <n v="2.483E-3"/>
    <n v="1.23672E-2"/>
    <n v="7.5297999999999997E-3"/>
    <n v="9.6540260792824073E-2"/>
    <n v="7"/>
    <n v="21.88"/>
    <n v="78.13"/>
    <n v="26.17"/>
    <n v="1766"/>
    <n v="542"/>
    <n v="2"/>
    <n v="0"/>
    <n v="4343.7749423520372"/>
    <n v="465.40445810914679"/>
    <n v="97.51"/>
    <n v="97.51"/>
    <n v="97.51"/>
    <n v="44.08"/>
    <s v=""/>
    <n v="100"/>
    <n v="1.74"/>
    <n v="0.6"/>
    <n v="1.6"/>
    <n v="2"/>
    <s v=""/>
    <s v=""/>
    <n v="0"/>
    <m/>
    <s v=""/>
    <n v="10"/>
    <n v="99"/>
    <n v="99"/>
    <n v="69.3"/>
    <n v="8"/>
    <n v="0"/>
    <n v="0"/>
    <n v="6"/>
    <n v="0"/>
    <n v="7"/>
    <n v="25"/>
    <n v="1748.34"/>
    <n v="1748.34"/>
  </r>
  <r>
    <x v="3"/>
    <x v="7"/>
    <n v="35131089"/>
    <s v="Cravinhos"/>
    <m/>
    <m/>
    <m/>
    <m/>
    <m/>
    <m/>
    <n v="3.7407E-3"/>
    <n v="3.7407E-3"/>
    <n v="0"/>
    <n v="0"/>
    <s v=""/>
    <s v=""/>
    <n v="3.3333E-3"/>
    <n v="4.0739999999999998E-4"/>
    <n v="0"/>
    <n v="1"/>
    <n v="100"/>
    <n v="0"/>
    <m/>
    <s v=""/>
    <m/>
    <m/>
    <m/>
    <s v=""/>
    <s v=""/>
    <m/>
    <m/>
    <m/>
    <m/>
    <s v=""/>
    <m/>
    <m/>
    <m/>
    <m/>
    <m/>
    <s v=""/>
    <s v=""/>
    <m/>
    <m/>
    <s v=""/>
    <m/>
    <m/>
    <m/>
    <m/>
    <m/>
    <m/>
    <m/>
    <n v="6"/>
    <m/>
    <n v="2"/>
    <n v="0"/>
    <m/>
    <m/>
  </r>
  <r>
    <x v="11"/>
    <x v="7"/>
    <n v="35132078"/>
    <s v="Cristais Paulista"/>
    <n v="1.3118581931604201"/>
    <n v="7848"/>
    <n v="5986"/>
    <n v="1862"/>
    <n v="20.36"/>
    <n v="76.27"/>
    <n v="0.34469020000000006"/>
    <n v="0.33167680000000005"/>
    <n v="1.30134E-2"/>
    <n v="0"/>
    <s v=""/>
    <n v="1.1459E-3"/>
    <n v="0.33683919999999995"/>
    <n v="6.7050999999999986E-3"/>
    <n v="1.4888718749999998E-2"/>
    <n v="23"/>
    <n v="77.97"/>
    <n v="22.03"/>
    <n v="4.13"/>
    <n v="318"/>
    <n v="115"/>
    <n v="1"/>
    <n v="2"/>
    <n v="24833.394495412846"/>
    <n v="3053.9449541284403"/>
    <n v="72.849999999999994"/>
    <n v="74.17"/>
    <n v="72.849999999999994"/>
    <n v="39.479999999999997"/>
    <s v=""/>
    <n v="100"/>
    <n v="17.77"/>
    <n v="5.6"/>
    <n v="28.1"/>
    <n v="1.7"/>
    <s v=""/>
    <s v=""/>
    <n v="0"/>
    <m/>
    <s v=""/>
    <n v="7.5"/>
    <n v="100"/>
    <n v="100"/>
    <n v="63.8"/>
    <n v="7.7"/>
    <n v="0"/>
    <n v="2"/>
    <n v="0"/>
    <n v="0"/>
    <n v="46"/>
    <n v="13"/>
    <n v="318"/>
    <n v="318"/>
  </r>
  <r>
    <x v="5"/>
    <x v="7"/>
    <n v="351330617"/>
    <s v="Cruzália"/>
    <n v="-1.2819203494674201"/>
    <n v="2222"/>
    <n v="1509"/>
    <n v="713"/>
    <n v="14.896000000000001"/>
    <n v="67.91"/>
    <n v="2.4849200000000002E-2"/>
    <n v="1.95964E-2"/>
    <n v="5.2528000000000002E-3"/>
    <n v="7.0000000000000007E-2"/>
    <n v="5.2528000000000002E-3"/>
    <s v=""/>
    <n v="1.95964E-2"/>
    <n v="0"/>
    <n v="4.4347416666666662E-3"/>
    <n v="1"/>
    <n v="60"/>
    <n v="40"/>
    <n v="1.05"/>
    <n v="81"/>
    <n v="17"/>
    <n v="0"/>
    <n v="0"/>
    <n v="19443.888388838885"/>
    <n v="2128.8928892889294"/>
    <n v="76.64"/>
    <n v="98.63"/>
    <n v="62.65"/>
    <n v="15.31"/>
    <s v=""/>
    <n v="100"/>
    <n v="3.4"/>
    <n v="1.8"/>
    <n v="3.4"/>
    <n v="3.5"/>
    <s v=""/>
    <s v=""/>
    <n v="0"/>
    <m/>
    <s v=""/>
    <n v="7.7"/>
    <n v="97"/>
    <n v="97"/>
    <n v="79"/>
    <n v="8.4"/>
    <n v="0"/>
    <n v="0"/>
    <n v="0"/>
    <n v="112.74613891451777"/>
    <n v="3"/>
    <n v="2"/>
    <n v="78.569999999999993"/>
    <n v="78.569999999999993"/>
  </r>
  <r>
    <x v="15"/>
    <x v="7"/>
    <n v="35134052"/>
    <s v="Cruzeiro"/>
    <n v="0.43244276541107901"/>
    <n v="77948"/>
    <n v="76045"/>
    <n v="1903"/>
    <n v="255.928"/>
    <n v="97.56"/>
    <n v="1.45583E-2"/>
    <n v="7.3152E-3"/>
    <n v="7.2430999999999997E-3"/>
    <n v="0.03"/>
    <s v=""/>
    <n v="4.3958999999999995E-3"/>
    <n v="6.7412000000000001E-3"/>
    <n v="3.4212000000000001E-3"/>
    <n v="0.23122182567129632"/>
    <n v="9"/>
    <n v="57.89"/>
    <n v="42.11"/>
    <n v="62.69"/>
    <n v="4231"/>
    <n v="4231"/>
    <n v="9"/>
    <n v="0"/>
    <n v="1873.1934109919434"/>
    <n v="186.10560886745006"/>
    <n v="97.45"/>
    <n v="100"/>
    <n v="97.45"/>
    <n v="60.14"/>
    <s v=""/>
    <n v="100"/>
    <n v="0.73"/>
    <n v="0.3"/>
    <n v="0.5"/>
    <n v="1.6"/>
    <s v=""/>
    <s v=""/>
    <n v="0"/>
    <m/>
    <s v=""/>
    <n v="10"/>
    <n v="98"/>
    <n v="0"/>
    <n v="0"/>
    <n v="1.5"/>
    <n v="0"/>
    <n v="0"/>
    <n v="15"/>
    <n v="0"/>
    <n v="11"/>
    <n v="8"/>
    <n v="4146.38"/>
    <n v="0"/>
  </r>
  <r>
    <x v="19"/>
    <x v="7"/>
    <n v="35135047"/>
    <s v="Cubatão"/>
    <n v="0.87228477781660096"/>
    <n v="121848"/>
    <n v="121848"/>
    <n v="0"/>
    <n v="856.39599999999996"/>
    <n v="100"/>
    <n v="10.655537899999999"/>
    <n v="10.631719699999998"/>
    <n v="2.3818200000000022E-2"/>
    <n v="0"/>
    <n v="4.5833332999999996"/>
    <n v="6.0574305000000015"/>
    <s v=""/>
    <n v="1.4774099999999995E-2"/>
    <n v="0.37075271994444442"/>
    <n v="33"/>
    <n v="54.55"/>
    <n v="45.45"/>
    <n v="112.66"/>
    <n v="6760"/>
    <n v="2312"/>
    <n v="40"/>
    <n v="6"/>
    <n v="1974.752806775655"/>
    <n v="251.04983257829434"/>
    <n v="87.34"/>
    <n v="100"/>
    <n v="46.8"/>
    <n v="35.49"/>
    <s v=""/>
    <n v="87.3"/>
    <n v="373.88"/>
    <n v="139.69999999999999"/>
    <n v="565.5"/>
    <n v="2.5"/>
    <s v=""/>
    <s v=""/>
    <n v="0"/>
    <m/>
    <s v=""/>
    <n v="9.1999999999999993"/>
    <n v="70"/>
    <n v="70"/>
    <n v="65.8"/>
    <n v="7.3"/>
    <n v="2"/>
    <n v="6"/>
    <n v="88"/>
    <n v="1236.1338847862644"/>
    <n v="36"/>
    <n v="30"/>
    <n v="4732"/>
    <n v="4732"/>
  </r>
  <r>
    <x v="15"/>
    <x v="7"/>
    <n v="35136032"/>
    <s v="Cunha"/>
    <n v="-0.50784832629701104"/>
    <n v="21768"/>
    <n v="12588"/>
    <n v="9180"/>
    <n v="15.468999999999999"/>
    <n v="57.83"/>
    <n v="0.13938490000000001"/>
    <n v="0.1380479"/>
    <n v="1.3370000000000001E-3"/>
    <n v="0"/>
    <n v="8.6806000000000001E-3"/>
    <n v="4.07E-5"/>
    <n v="0.1237393"/>
    <n v="6.9243000000000004E-3"/>
    <n v="4.5747985344827588E-2"/>
    <n v="29"/>
    <n v="85.71"/>
    <n v="14.29"/>
    <n v="8.67"/>
    <n v="669"/>
    <n v="615"/>
    <n v="1"/>
    <n v="0"/>
    <n v="30843.506063947079"/>
    <n v="3129.261300992282"/>
    <m/>
    <m/>
    <m/>
    <m/>
    <s v=""/>
    <m/>
    <n v="1.51"/>
    <n v="0.7"/>
    <n v="2"/>
    <n v="0.1"/>
    <s v=""/>
    <s v=""/>
    <n v="0"/>
    <m/>
    <s v=""/>
    <n v="10"/>
    <n v="90"/>
    <n v="14.4"/>
    <n v="8.1"/>
    <n v="2.1"/>
    <n v="1"/>
    <n v="0"/>
    <n v="7"/>
    <n v="19.67299747117185"/>
    <n v="24"/>
    <n v="4"/>
    <n v="602.1"/>
    <n v="96.335999999999999"/>
  </r>
  <r>
    <x v="3"/>
    <x v="7"/>
    <n v="35137029"/>
    <s v="Descalvado"/>
    <n v="0.62255560847073199"/>
    <n v="31491"/>
    <n v="28491"/>
    <n v="3000"/>
    <n v="41.697000000000003"/>
    <n v="90.47"/>
    <n v="0.95247979999999999"/>
    <n v="0.56758070000000005"/>
    <n v="0.38489909999999994"/>
    <n v="0.06"/>
    <n v="3.4719999999999998E-4"/>
    <n v="0.10027889999999999"/>
    <n v="0.8210259999999997"/>
    <n v="3.08277E-2"/>
    <n v="8.8227722374999998E-2"/>
    <n v="26"/>
    <n v="58.7"/>
    <n v="41.3"/>
    <n v="23.27"/>
    <n v="1571"/>
    <n v="1571"/>
    <n v="3"/>
    <n v="0"/>
    <n v="10224.589882823664"/>
    <n v="1211.7290654472706"/>
    <n v="92.04"/>
    <n v="100"/>
    <n v="85.02"/>
    <n v="43.95"/>
    <s v=""/>
    <n v="95.28"/>
    <n v="25.81"/>
    <n v="9.3000000000000007"/>
    <n v="22.9"/>
    <n v="31.8"/>
    <s v=""/>
    <s v=""/>
    <n v="0"/>
    <m/>
    <s v=""/>
    <n v="10"/>
    <n v="100"/>
    <n v="0"/>
    <n v="0"/>
    <n v="1.5"/>
    <n v="0"/>
    <n v="0"/>
    <n v="17"/>
    <n v="0"/>
    <n v="54"/>
    <n v="38"/>
    <n v="1571"/>
    <n v="0"/>
  </r>
  <r>
    <x v="18"/>
    <x v="7"/>
    <n v="35138016"/>
    <s v="Diadema"/>
    <n v="0.66379067986417395"/>
    <n v="392042"/>
    <n v="392042"/>
    <n v="0"/>
    <n v="12790.93"/>
    <n v="100"/>
    <n v="0.10988259999999993"/>
    <n v="4.6300000000000001E-5"/>
    <n v="0.10983629999999993"/>
    <n v="0"/>
    <s v=""/>
    <n v="2.6106500000000008E-2"/>
    <s v=""/>
    <n v="8.3776099999999978E-2"/>
    <n v="1.3114358477824073"/>
    <n v="0"/>
    <n v="1.54"/>
    <n v="98.46"/>
    <n v="366.05"/>
    <n v="21963"/>
    <n v="19496"/>
    <n v="25"/>
    <n v="1"/>
    <n v="34.589355222144569"/>
    <n v="4.8264216589038931"/>
    <n v="96.02"/>
    <n v="100"/>
    <n v="90.25"/>
    <n v="44.04"/>
    <s v=""/>
    <n v="96.02"/>
    <n v="68.680000000000007"/>
    <n v="25.6"/>
    <n v="0"/>
    <n v="183.1"/>
    <s v=""/>
    <s v=""/>
    <n v="0"/>
    <m/>
    <s v=""/>
    <n v="7.8"/>
    <n v="96"/>
    <n v="12.48"/>
    <n v="11.2"/>
    <n v="2.4"/>
    <n v="0"/>
    <n v="1"/>
    <n v="87"/>
    <n v="0"/>
    <n v="1"/>
    <n v="64"/>
    <n v="21084.48"/>
    <n v="2740.9823999999999"/>
  </r>
  <r>
    <x v="16"/>
    <x v="7"/>
    <n v="351385018"/>
    <s v="Dirce Reis"/>
    <n v="0.32332305313203002"/>
    <n v="1700"/>
    <n v="1327"/>
    <n v="373"/>
    <n v="19.231000000000002"/>
    <n v="78.06"/>
    <n v="9.1119999999999986E-3"/>
    <n v="8.1489999999999983E-3"/>
    <n v="9.6299999999999999E-4"/>
    <n v="0"/>
    <s v=""/>
    <n v="9.6299999999999999E-4"/>
    <n v="8.1489999999999983E-3"/>
    <n v="0"/>
    <n v="4.0069531249999997E-3"/>
    <n v="1"/>
    <n v="87.5"/>
    <n v="12.5"/>
    <n v="0.93"/>
    <n v="72"/>
    <n v="13"/>
    <n v="0"/>
    <n v="0"/>
    <n v="12057.882352941177"/>
    <n v="742.0235294117648"/>
    <n v="90.51"/>
    <n v="100"/>
    <n v="86.19"/>
    <n v="12.5"/>
    <s v=""/>
    <n v="100"/>
    <n v="4.5599999999999996"/>
    <n v="1.4"/>
    <n v="5.0999999999999996"/>
    <n v="2.4"/>
    <s v=""/>
    <s v=""/>
    <n v="0"/>
    <m/>
    <s v=""/>
    <n v="9"/>
    <n v="100"/>
    <n v="100"/>
    <n v="81.900000000000006"/>
    <n v="9.6999999999999993"/>
    <n v="0"/>
    <n v="0"/>
    <n v="0"/>
    <n v="0"/>
    <n v="7"/>
    <n v="1"/>
    <n v="72"/>
    <n v="72"/>
  </r>
  <r>
    <x v="4"/>
    <x v="7"/>
    <n v="35139004"/>
    <s v="Divinolândia"/>
    <n v="-0.64850978172579199"/>
    <n v="11097"/>
    <n v="7721"/>
    <n v="3376"/>
    <n v="49.927999999999997"/>
    <n v="69.58"/>
    <n v="8.3201499999999984E-2"/>
    <n v="8.2224699999999984E-2"/>
    <n v="9.7679999999999989E-4"/>
    <n v="0"/>
    <s v=""/>
    <s v=""/>
    <n v="8.2218599999999961E-2"/>
    <n v="9.8289999999999988E-4"/>
    <n v="2.0211567187500001E-2"/>
    <n v="24"/>
    <n v="93.88"/>
    <n v="6.12"/>
    <n v="5.44"/>
    <n v="419"/>
    <n v="61"/>
    <n v="1"/>
    <n v="0"/>
    <n v="9747.5425790754252"/>
    <n v="994.64720194647236"/>
    <n v="69.94"/>
    <n v="90.49"/>
    <n v="61.89"/>
    <n v="15.15"/>
    <s v=""/>
    <n v="100"/>
    <n v="7.7"/>
    <n v="2.4"/>
    <n v="11.3"/>
    <n v="0.3"/>
    <s v=""/>
    <s v=""/>
    <n v="0"/>
    <m/>
    <s v=""/>
    <n v="7.3"/>
    <n v="100"/>
    <n v="88"/>
    <n v="85.4"/>
    <n v="9.5"/>
    <n v="0"/>
    <n v="0"/>
    <n v="6"/>
    <n v="0"/>
    <n v="46"/>
    <n v="3"/>
    <n v="419"/>
    <n v="368.72"/>
  </r>
  <r>
    <x v="3"/>
    <x v="7"/>
    <n v="35140079"/>
    <s v="Dobrada"/>
    <m/>
    <m/>
    <m/>
    <m/>
    <m/>
    <m/>
    <n v="2.7778E-3"/>
    <n v="2.7778E-3"/>
    <n v="0"/>
    <n v="0"/>
    <s v=""/>
    <n v="2.7778E-3"/>
    <s v=""/>
    <n v="0"/>
    <n v="0"/>
    <n v="0"/>
    <n v="100"/>
    <n v="0"/>
    <m/>
    <s v=""/>
    <m/>
    <m/>
    <m/>
    <s v=""/>
    <s v=""/>
    <m/>
    <m/>
    <m/>
    <m/>
    <s v=""/>
    <m/>
    <m/>
    <m/>
    <m/>
    <m/>
    <s v=""/>
    <s v=""/>
    <m/>
    <m/>
    <s v=""/>
    <m/>
    <m/>
    <m/>
    <m/>
    <m/>
    <m/>
    <m/>
    <n v="0"/>
    <m/>
    <n v="1"/>
    <n v="0"/>
    <m/>
    <m/>
  </r>
  <r>
    <x v="2"/>
    <x v="7"/>
    <n v="351400716"/>
    <s v="Dobrada"/>
    <n v="1.22656213586618"/>
    <n v="8225"/>
    <n v="8042"/>
    <n v="183"/>
    <n v="54.8"/>
    <n v="97.78"/>
    <n v="7.1295999999999998E-3"/>
    <n v="0"/>
    <n v="7.1295999999999998E-3"/>
    <n v="0"/>
    <n v="5.7869999999999996E-3"/>
    <n v="1.3426E-3"/>
    <s v=""/>
    <n v="0"/>
    <n v="2.0941621093750001E-2"/>
    <n v="3"/>
    <n v="0"/>
    <n v="100"/>
    <n v="5.77"/>
    <n v="445"/>
    <n v="445"/>
    <n v="1"/>
    <n v="0"/>
    <n v="6288.0291793313072"/>
    <n v="690.14954407294829"/>
    <n v="97.77"/>
    <n v="86.57"/>
    <n v="97.77"/>
    <n v="23.89"/>
    <s v=""/>
    <n v="100"/>
    <n v="1.6"/>
    <n v="0.6"/>
    <n v="0.6"/>
    <n v="4"/>
    <s v=""/>
    <s v=""/>
    <n v="0"/>
    <m/>
    <s v=""/>
    <n v="8.1999999999999993"/>
    <n v="100"/>
    <n v="0"/>
    <n v="0"/>
    <n v="1.5"/>
    <n v="0"/>
    <n v="0"/>
    <n v="2"/>
    <n v="28.651077073449159"/>
    <n v="0"/>
    <n v="2"/>
    <n v="445"/>
    <n v="0"/>
  </r>
  <r>
    <x v="6"/>
    <x v="7"/>
    <n v="35141065"/>
    <s v="Dois Córregos"/>
    <m/>
    <m/>
    <m/>
    <m/>
    <m/>
    <m/>
    <n v="3.3796E-3"/>
    <n v="0"/>
    <n v="3.3796E-3"/>
    <n v="0"/>
    <s v=""/>
    <s v=""/>
    <s v=""/>
    <n v="3.3796E-3"/>
    <n v="0"/>
    <n v="0"/>
    <n v="0"/>
    <n v="100"/>
    <m/>
    <s v=""/>
    <m/>
    <m/>
    <m/>
    <s v=""/>
    <s v=""/>
    <m/>
    <m/>
    <m/>
    <m/>
    <s v=""/>
    <m/>
    <m/>
    <m/>
    <m/>
    <m/>
    <s v=""/>
    <s v=""/>
    <m/>
    <m/>
    <s v=""/>
    <m/>
    <m/>
    <m/>
    <m/>
    <m/>
    <m/>
    <m/>
    <n v="0"/>
    <m/>
    <n v="0"/>
    <n v="2"/>
    <m/>
    <m/>
  </r>
  <r>
    <x v="8"/>
    <x v="7"/>
    <n v="351410610"/>
    <s v="Dois Córregos"/>
    <m/>
    <m/>
    <m/>
    <m/>
    <m/>
    <m/>
    <n v="0"/>
    <n v="0"/>
    <n v="0"/>
    <n v="0"/>
    <n v="0"/>
    <n v="0"/>
    <n v="0"/>
    <n v="0"/>
    <n v="0"/>
    <n v="0"/>
    <n v="0"/>
    <n v="0"/>
    <m/>
    <s v=""/>
    <m/>
    <m/>
    <m/>
    <s v=""/>
    <s v=""/>
    <m/>
    <m/>
    <m/>
    <m/>
    <s v=""/>
    <m/>
    <m/>
    <m/>
    <m/>
    <m/>
    <s v=""/>
    <s v=""/>
    <m/>
    <m/>
    <s v=""/>
    <m/>
    <m/>
    <m/>
    <m/>
    <m/>
    <m/>
    <m/>
    <n v="0"/>
    <m/>
    <n v="0"/>
    <n v="0"/>
    <m/>
    <m/>
  </r>
  <r>
    <x v="7"/>
    <x v="7"/>
    <n v="351410613"/>
    <s v="Dois Córregos"/>
    <n v="0.95058935614529305"/>
    <n v="25412"/>
    <n v="24275"/>
    <n v="1137"/>
    <n v="40.173000000000002"/>
    <n v="95.53"/>
    <n v="0.75235619999999992"/>
    <n v="0.74566489999999996"/>
    <n v="6.6913000000000007E-3"/>
    <n v="0"/>
    <n v="2.3099999999999999E-5"/>
    <n v="0.25011670000000003"/>
    <n v="3.5502900000000004E-2"/>
    <n v="0.46671349999999995"/>
    <n v="7.3315796490740728E-2"/>
    <n v="3"/>
    <n v="56.52"/>
    <n v="43.48"/>
    <n v="17.32"/>
    <n v="1336"/>
    <n v="329"/>
    <n v="1"/>
    <n v="1"/>
    <n v="7669.3089878797418"/>
    <n v="905.92161183692747"/>
    <n v="94.78"/>
    <n v="94.69"/>
    <n v="89.32"/>
    <n v="42.54"/>
    <s v=""/>
    <n v="94.77"/>
    <n v="27.48"/>
    <n v="12.2"/>
    <n v="36.9"/>
    <n v="1.4"/>
    <s v=""/>
    <s v=""/>
    <n v="0"/>
    <m/>
    <s v=""/>
    <n v="7.6"/>
    <n v="95"/>
    <n v="95"/>
    <n v="75.400000000000006"/>
    <n v="8.1"/>
    <n v="0"/>
    <n v="1"/>
    <n v="14"/>
    <n v="0"/>
    <n v="13"/>
    <n v="10"/>
    <n v="1269.2"/>
    <n v="1269.2"/>
  </r>
  <r>
    <x v="10"/>
    <x v="7"/>
    <n v="351420515"/>
    <s v="Dolcinópolis"/>
    <n v="-0.23257404847189"/>
    <n v="2080"/>
    <n v="1944"/>
    <n v="136"/>
    <n v="26.619"/>
    <n v="93.46"/>
    <n v="1.2151199999999999E-2"/>
    <n v="1.2151199999999999E-2"/>
    <n v="0"/>
    <n v="0"/>
    <s v=""/>
    <s v=""/>
    <n v="1.2151199999999999E-2"/>
    <n v="0"/>
    <n v="5.3511250000000008E-3"/>
    <n v="4"/>
    <n v="100"/>
    <n v="0"/>
    <n v="1.4"/>
    <n v="108"/>
    <n v="13"/>
    <n v="0"/>
    <n v="0"/>
    <n v="9703.3846153846152"/>
    <n v="1061.3076923076922"/>
    <n v="98.79"/>
    <n v="100"/>
    <n v="96.04"/>
    <n v="16.82"/>
    <s v=""/>
    <n v="100"/>
    <n v="5.79"/>
    <n v="1.9"/>
    <n v="8.6999999999999993"/>
    <n v="0"/>
    <s v=""/>
    <s v=""/>
    <n v="0"/>
    <m/>
    <s v=""/>
    <n v="8.5"/>
    <n v="100"/>
    <n v="100"/>
    <n v="88"/>
    <n v="9.5"/>
    <n v="0"/>
    <n v="0"/>
    <n v="0"/>
    <n v="0"/>
    <n v="8"/>
    <n v="0"/>
    <n v="108"/>
    <n v="108"/>
  </r>
  <r>
    <x v="7"/>
    <x v="7"/>
    <n v="351430413"/>
    <s v="Dourado"/>
    <n v="-4.4243222508144602E-2"/>
    <n v="8568"/>
    <n v="7839"/>
    <n v="729"/>
    <n v="41.595999999999997"/>
    <n v="91.49"/>
    <n v="6.0216800000000001E-2"/>
    <n v="2.88192E-2"/>
    <n v="3.1397599999999998E-2"/>
    <n v="0"/>
    <n v="2.9882199999999998E-2"/>
    <n v="8.8469999999999998E-4"/>
    <n v="2.4353300000000001E-2"/>
    <n v="5.0965999999999997E-3"/>
    <n v="2.0759550000000002E-2"/>
    <n v="12"/>
    <n v="57.69"/>
    <n v="42.31"/>
    <n v="5.68"/>
    <n v="438"/>
    <n v="438"/>
    <n v="0"/>
    <n v="0"/>
    <n v="6257.1428571428569"/>
    <n v="662.52100840336152"/>
    <n v="93.04"/>
    <m/>
    <n v="90.21"/>
    <n v="34.21"/>
    <s v=""/>
    <n v="100"/>
    <n v="6.84"/>
    <n v="3.5"/>
    <n v="4.0999999999999996"/>
    <n v="17.399999999999999"/>
    <s v=""/>
    <s v=""/>
    <n v="0"/>
    <m/>
    <s v=""/>
    <n v="8.1"/>
    <n v="98"/>
    <n v="0"/>
    <n v="0"/>
    <n v="1.5"/>
    <n v="0"/>
    <n v="0"/>
    <n v="5"/>
    <n v="144.51180300151015"/>
    <n v="30"/>
    <n v="22"/>
    <n v="429.24"/>
    <n v="0"/>
  </r>
  <r>
    <x v="0"/>
    <x v="7"/>
    <n v="351440320"/>
    <s v="Dracena"/>
    <n v="0.57164201899175804"/>
    <n v="43839"/>
    <n v="40558"/>
    <n v="3281"/>
    <n v="89.826999999999998"/>
    <n v="92.52"/>
    <n v="8.0567499999999959E-2"/>
    <n v="1.1389E-3"/>
    <n v="7.942859999999996E-2"/>
    <n v="0"/>
    <n v="4.2050900000000002E-2"/>
    <n v="5.1716000000000002E-3"/>
    <n v="2.4564900000000004E-2"/>
    <n v="8.780099999999999E-3"/>
    <n v="0.13344510416666666"/>
    <n v="0"/>
    <n v="4.3499999999999996"/>
    <n v="95.65"/>
    <n v="33.5"/>
    <n v="2261"/>
    <n v="407"/>
    <n v="5"/>
    <n v="0"/>
    <n v="2676.0172449189076"/>
    <n v="309.32457400944361"/>
    <n v="100"/>
    <n v="94.55"/>
    <n v="92.34"/>
    <n v="12.03"/>
    <s v=""/>
    <n v="100"/>
    <n v="10.27"/>
    <n v="4.5999999999999996"/>
    <n v="4.5999999999999996"/>
    <n v="26.7"/>
    <s v=""/>
    <s v=""/>
    <n v="0"/>
    <m/>
    <s v=""/>
    <n v="8.1"/>
    <n v="100"/>
    <n v="100"/>
    <n v="82"/>
    <n v="9.6999999999999993"/>
    <n v="1"/>
    <n v="0"/>
    <n v="8"/>
    <n v="31.473616257621543"/>
    <n v="2"/>
    <n v="44"/>
    <n v="2261"/>
    <n v="2261"/>
  </r>
  <r>
    <x v="1"/>
    <x v="7"/>
    <n v="351440321"/>
    <s v="Dracena"/>
    <m/>
    <m/>
    <m/>
    <m/>
    <m/>
    <m/>
    <n v="9.1925900000000005E-2"/>
    <n v="5.66667E-2"/>
    <n v="3.5259200000000004E-2"/>
    <n v="0"/>
    <n v="4.4154999999999993E-3"/>
    <n v="8.1574099999999983E-2"/>
    <n v="5.6480999999999996E-3"/>
    <n v="2.8820000000000001E-4"/>
    <n v="0"/>
    <n v="0"/>
    <n v="6.67"/>
    <n v="93.33"/>
    <m/>
    <s v=""/>
    <m/>
    <m/>
    <m/>
    <s v=""/>
    <s v=""/>
    <m/>
    <m/>
    <m/>
    <m/>
    <s v=""/>
    <m/>
    <m/>
    <m/>
    <m/>
    <m/>
    <s v=""/>
    <s v=""/>
    <m/>
    <m/>
    <s v=""/>
    <m/>
    <m/>
    <m/>
    <m/>
    <m/>
    <m/>
    <m/>
    <n v="4"/>
    <m/>
    <n v="1"/>
    <n v="14"/>
    <m/>
    <m/>
  </r>
  <r>
    <x v="2"/>
    <x v="7"/>
    <n v="351450216"/>
    <s v="Duartina"/>
    <m/>
    <m/>
    <m/>
    <m/>
    <m/>
    <m/>
    <n v="0"/>
    <n v="0"/>
    <n v="0"/>
    <n v="0"/>
    <n v="0"/>
    <n v="0"/>
    <n v="0"/>
    <n v="0"/>
    <n v="0"/>
    <n v="0"/>
    <n v="0"/>
    <n v="0"/>
    <m/>
    <s v=""/>
    <m/>
    <m/>
    <m/>
    <s v=""/>
    <s v=""/>
    <m/>
    <m/>
    <m/>
    <m/>
    <s v=""/>
    <m/>
    <m/>
    <m/>
    <m/>
    <m/>
    <s v=""/>
    <s v=""/>
    <m/>
    <m/>
    <s v=""/>
    <m/>
    <m/>
    <m/>
    <m/>
    <m/>
    <m/>
    <m/>
    <n v="0"/>
    <m/>
    <n v="0"/>
    <n v="0"/>
    <m/>
    <m/>
  </r>
  <r>
    <x v="5"/>
    <x v="7"/>
    <n v="351450217"/>
    <s v="Duartina"/>
    <n v="-0.238401811248279"/>
    <n v="12171"/>
    <n v="11025"/>
    <n v="1146"/>
    <n v="46.052999999999997"/>
    <n v="90.58"/>
    <n v="6.3207299999999994E-2"/>
    <n v="5.5718899999999995E-2"/>
    <n v="7.4883999999999992E-3"/>
    <n v="0"/>
    <n v="0.02"/>
    <n v="7.0833999999999992E-3"/>
    <n v="3.6024399999999998E-2"/>
    <n v="9.9500000000000006E-5"/>
    <n v="3.4154826489583331E-2"/>
    <n v="2"/>
    <n v="29.41"/>
    <n v="70.59"/>
    <n v="7.91"/>
    <n v="610"/>
    <n v="118"/>
    <n v="0"/>
    <n v="0"/>
    <n v="6114.9420754251914"/>
    <n v="647.76928765097364"/>
    <n v="92.19"/>
    <n v="95.35"/>
    <n v="89.77"/>
    <n v="35.08"/>
    <s v=""/>
    <n v="100"/>
    <n v="5.22"/>
    <n v="2.7"/>
    <n v="5.8"/>
    <n v="3"/>
    <s v=""/>
    <s v=""/>
    <n v="0"/>
    <m/>
    <s v=""/>
    <n v="9"/>
    <n v="96"/>
    <n v="96"/>
    <n v="80.7"/>
    <n v="9.6999999999999993"/>
    <n v="0"/>
    <n v="0"/>
    <n v="2"/>
    <n v="58.55687776982171"/>
    <n v="5"/>
    <n v="12"/>
    <n v="585.6"/>
    <n v="585.6"/>
  </r>
  <r>
    <x v="3"/>
    <x v="7"/>
    <n v="35146019"/>
    <s v="Dumont"/>
    <n v="2.2737411109975798"/>
    <n v="8617"/>
    <n v="8366"/>
    <n v="251"/>
    <n v="77.721999999999994"/>
    <n v="97.09"/>
    <n v="1.2219999999999999E-4"/>
    <n v="0"/>
    <n v="1.2219999999999999E-4"/>
    <n v="0"/>
    <s v=""/>
    <n v="1.2219999999999999E-4"/>
    <s v=""/>
    <n v="0"/>
    <n v="2.164348046875E-2"/>
    <n v="2"/>
    <n v="0"/>
    <n v="100"/>
    <n v="5.99"/>
    <n v="462"/>
    <n v="102"/>
    <n v="1"/>
    <n v="0"/>
    <n v="5526.2109782987118"/>
    <n v="658.75362655216452"/>
    <n v="96.45"/>
    <n v="96.45"/>
    <n v="96.45"/>
    <n v="57.14"/>
    <s v=""/>
    <n v="100"/>
    <n v="0.02"/>
    <n v="0"/>
    <n v="0"/>
    <n v="0.1"/>
    <s v=""/>
    <s v=""/>
    <n v="0"/>
    <m/>
    <s v=""/>
    <n v="10"/>
    <n v="100"/>
    <n v="100"/>
    <n v="77.900000000000006"/>
    <n v="8.6"/>
    <n v="1"/>
    <n v="0"/>
    <n v="1"/>
    <n v="0"/>
    <n v="0"/>
    <n v="1"/>
    <n v="462"/>
    <n v="462"/>
  </r>
  <r>
    <x v="5"/>
    <x v="7"/>
    <n v="351470017"/>
    <s v="Echaporã"/>
    <n v="-0.65209490080542198"/>
    <n v="6286"/>
    <n v="5069"/>
    <n v="1217"/>
    <n v="12.215999999999999"/>
    <n v="80.64"/>
    <n v="1.76791E-2"/>
    <n v="1.2985099999999999E-2"/>
    <n v="4.6940000000000003E-3"/>
    <n v="0"/>
    <n v="1.25865E-2"/>
    <s v=""/>
    <n v="3.2407E-3"/>
    <n v="1.8519000000000001E-3"/>
    <n v="1.3361023958333332E-2"/>
    <n v="2"/>
    <n v="60"/>
    <n v="40"/>
    <n v="3.56"/>
    <n v="275"/>
    <n v="32"/>
    <n v="0"/>
    <n v="0"/>
    <n v="22575.882914412981"/>
    <n v="2508.4314349347746"/>
    <n v="81.62"/>
    <m/>
    <n v="79.650000000000006"/>
    <n v="21.86"/>
    <s v=""/>
    <n v="100"/>
    <n v="0.77"/>
    <n v="0.4"/>
    <n v="0.7"/>
    <n v="0.9"/>
    <s v=""/>
    <s v=""/>
    <n v="0"/>
    <m/>
    <s v=""/>
    <n v="7.5"/>
    <n v="97"/>
    <n v="97"/>
    <n v="88.4"/>
    <n v="10"/>
    <n v="0"/>
    <n v="0"/>
    <n v="1"/>
    <n v="97.297931958963673"/>
    <n v="3"/>
    <n v="2"/>
    <n v="266.75"/>
    <n v="266.75"/>
  </r>
  <r>
    <x v="1"/>
    <x v="7"/>
    <n v="351470021"/>
    <s v="Echaporã"/>
    <m/>
    <m/>
    <m/>
    <m/>
    <m/>
    <m/>
    <n v="0"/>
    <n v="0"/>
    <n v="0"/>
    <n v="0"/>
    <n v="0"/>
    <n v="0"/>
    <n v="0"/>
    <n v="0"/>
    <n v="0"/>
    <n v="1"/>
    <n v="0"/>
    <n v="0"/>
    <m/>
    <s v=""/>
    <m/>
    <m/>
    <m/>
    <s v=""/>
    <s v=""/>
    <m/>
    <m/>
    <m/>
    <m/>
    <s v=""/>
    <m/>
    <m/>
    <m/>
    <m/>
    <m/>
    <s v=""/>
    <s v=""/>
    <m/>
    <m/>
    <s v=""/>
    <m/>
    <m/>
    <m/>
    <m/>
    <m/>
    <m/>
    <m/>
    <n v="0"/>
    <m/>
    <n v="0"/>
    <n v="0"/>
    <m/>
    <m/>
  </r>
  <r>
    <x v="17"/>
    <x v="7"/>
    <n v="351480911"/>
    <s v="Eldorado"/>
    <n v="0.25363825086399699"/>
    <n v="14752"/>
    <n v="7260"/>
    <n v="7492"/>
    <n v="8.9039999999999999"/>
    <n v="49.21"/>
    <n v="6.9517799999999991E-2"/>
    <n v="6.5965699999999988E-2"/>
    <n v="3.5520999999999999E-3"/>
    <n v="0.02"/>
    <n v="3.4559999999999999E-3"/>
    <n v="9.6100000000000005E-5"/>
    <n v="6.4376799999999984E-2"/>
    <n v="1.5889000000000001E-3"/>
    <n v="2.0399250000000001E-2"/>
    <n v="36"/>
    <n v="66.67"/>
    <n v="33.33"/>
    <n v="5.25"/>
    <n v="405"/>
    <n v="143"/>
    <n v="1"/>
    <n v="0"/>
    <n v="107293.37310195228"/>
    <n v="13852.581344902384"/>
    <n v="53.1"/>
    <m/>
    <n v="42.2"/>
    <n v="44.26"/>
    <s v=""/>
    <n v="100"/>
    <n v="0.32"/>
    <n v="0.1"/>
    <n v="0.4"/>
    <n v="0.1"/>
    <s v=""/>
    <s v=""/>
    <n v="0"/>
    <m/>
    <s v=""/>
    <n v="5.3"/>
    <n v="79"/>
    <n v="77.42"/>
    <n v="64.7"/>
    <n v="7.4"/>
    <n v="0"/>
    <n v="0"/>
    <n v="16"/>
    <n v="14.706423030258463"/>
    <n v="10"/>
    <n v="5"/>
    <n v="319.95"/>
    <n v="313.55099999999999"/>
  </r>
  <r>
    <x v="6"/>
    <x v="7"/>
    <n v="35149085"/>
    <s v="Elias Fausto"/>
    <n v="1.1776427062606001"/>
    <n v="16265"/>
    <n v="13190"/>
    <n v="3075"/>
    <n v="80.731999999999999"/>
    <n v="81.09"/>
    <n v="0.18134450000000002"/>
    <n v="0.14923360000000002"/>
    <n v="3.2110899999999991E-2"/>
    <n v="0"/>
    <n v="1.85185E-2"/>
    <n v="0.12803429999999999"/>
    <n v="2.7576200000000006E-2"/>
    <n v="7.2154999999999988E-3"/>
    <n v="3.7835816192129626E-2"/>
    <n v="20"/>
    <n v="26.09"/>
    <n v="73.91"/>
    <n v="9.34"/>
    <n v="721"/>
    <n v="173"/>
    <n v="3"/>
    <n v="0"/>
    <n v="4187.9963110974486"/>
    <n v="581.6661543190902"/>
    <n v="76.42"/>
    <n v="100"/>
    <n v="74.08"/>
    <n v="16.93"/>
    <s v=""/>
    <n v="96"/>
    <n v="22.68"/>
    <n v="8.4"/>
    <n v="29.9"/>
    <n v="10.7"/>
    <s v=""/>
    <s v=""/>
    <n v="0"/>
    <m/>
    <s v=""/>
    <n v="9.8000000000000007"/>
    <n v="92"/>
    <n v="92"/>
    <n v="76"/>
    <n v="8"/>
    <n v="0"/>
    <n v="0"/>
    <n v="4"/>
    <n v="50.216968767155244"/>
    <n v="12"/>
    <n v="34"/>
    <n v="663.32"/>
    <n v="663.32"/>
  </r>
  <r>
    <x v="8"/>
    <x v="7"/>
    <n v="351490810"/>
    <s v="Elias Fausto"/>
    <m/>
    <m/>
    <m/>
    <m/>
    <m/>
    <m/>
    <n v="1.019E-4"/>
    <n v="1.019E-4"/>
    <n v="0"/>
    <n v="0"/>
    <s v=""/>
    <s v=""/>
    <s v=""/>
    <n v="1.019E-4"/>
    <n v="0"/>
    <n v="0"/>
    <n v="100"/>
    <n v="0"/>
    <m/>
    <s v=""/>
    <m/>
    <m/>
    <m/>
    <s v=""/>
    <s v=""/>
    <m/>
    <m/>
    <m/>
    <m/>
    <s v=""/>
    <m/>
    <m/>
    <m/>
    <m/>
    <m/>
    <s v=""/>
    <s v=""/>
    <m/>
    <m/>
    <s v=""/>
    <m/>
    <m/>
    <m/>
    <m/>
    <m/>
    <m/>
    <m/>
    <n v="0"/>
    <m/>
    <n v="1"/>
    <n v="0"/>
    <m/>
    <m/>
  </r>
  <r>
    <x v="2"/>
    <x v="7"/>
    <n v="351492416"/>
    <s v="Elisiário"/>
    <n v="1.6988577611449101"/>
    <n v="3238"/>
    <n v="2992"/>
    <n v="246"/>
    <n v="34.926000000000002"/>
    <n v="92.4"/>
    <n v="0.27637269999999997"/>
    <n v="0.27111099999999999"/>
    <n v="5.2617000000000002E-3"/>
    <n v="0"/>
    <s v=""/>
    <s v=""/>
    <n v="0.27635419999999999"/>
    <n v="1.8499999999999999E-5"/>
    <n v="7.7638518601190485E-3"/>
    <n v="0"/>
    <n v="55.56"/>
    <n v="44.44"/>
    <n v="2.15"/>
    <n v="166"/>
    <n v="64"/>
    <n v="3"/>
    <n v="0"/>
    <n v="6427.9678814082763"/>
    <n v="584.36071649166172"/>
    <m/>
    <n v="91.6"/>
    <m/>
    <m/>
    <s v=""/>
    <m/>
    <n v="102.36"/>
    <n v="41.9"/>
    <n v="129.1"/>
    <n v="8.8000000000000007"/>
    <s v=""/>
    <s v=""/>
    <n v="0"/>
    <m/>
    <s v=""/>
    <n v="8.5"/>
    <n v="100"/>
    <n v="95"/>
    <n v="61.4"/>
    <n v="7.1"/>
    <n v="0"/>
    <n v="0"/>
    <n v="0"/>
    <n v="0"/>
    <n v="5"/>
    <n v="4"/>
    <n v="166"/>
    <n v="157.69999999999999"/>
  </r>
  <r>
    <x v="10"/>
    <x v="7"/>
    <n v="351495715"/>
    <s v="Embaúba"/>
    <n v="-0.17640393367555099"/>
    <n v="2414"/>
    <n v="2083"/>
    <n v="331"/>
    <n v="28.841000000000001"/>
    <n v="86.29"/>
    <n v="0.20014190000000001"/>
    <n v="0.18120090000000003"/>
    <n v="1.8940999999999996E-2"/>
    <n v="0"/>
    <s v=""/>
    <n v="4.0509999999999998E-4"/>
    <n v="0.1939961"/>
    <n v="5.7407000000000005E-3"/>
    <n v="5.6385520923132185E-3"/>
    <n v="0"/>
    <n v="62.5"/>
    <n v="37.5"/>
    <n v="1.48"/>
    <n v="114"/>
    <n v="49"/>
    <n v="0"/>
    <n v="0"/>
    <n v="8360.8285004142508"/>
    <n v="1045.1035625517811"/>
    <m/>
    <n v="100"/>
    <m/>
    <m/>
    <s v=""/>
    <m/>
    <n v="95.31"/>
    <n v="31.3"/>
    <n v="139.4"/>
    <n v="23.7"/>
    <s v=""/>
    <s v=""/>
    <n v="0"/>
    <m/>
    <s v=""/>
    <n v="8.5"/>
    <n v="98"/>
    <n v="98"/>
    <n v="57"/>
    <n v="6.9"/>
    <n v="0"/>
    <n v="0"/>
    <n v="0"/>
    <n v="0"/>
    <n v="15"/>
    <n v="9"/>
    <n v="111.72"/>
    <n v="111.72"/>
  </r>
  <r>
    <x v="18"/>
    <x v="7"/>
    <n v="35150046"/>
    <s v="Embu das Artes"/>
    <n v="1.39470514345665"/>
    <n v="249469"/>
    <n v="249469"/>
    <n v="0"/>
    <n v="3559.7750000000001"/>
    <n v="100"/>
    <n v="0.19113999999999995"/>
    <n v="0.13835959999999997"/>
    <n v="5.2780399999999984E-2"/>
    <n v="0"/>
    <s v=""/>
    <n v="0.16624600000000006"/>
    <n v="1.5258600000000001E-2"/>
    <n v="9.6354000000000023E-3"/>
    <n v="0.86909917824074079"/>
    <n v="10"/>
    <n v="8.57"/>
    <n v="91.43"/>
    <n v="230.62"/>
    <n v="13837"/>
    <n v="10472"/>
    <n v="12"/>
    <n v="0"/>
    <n v="125.14837514881609"/>
    <n v="17.697750021044698"/>
    <n v="100"/>
    <n v="100"/>
    <n v="67.13"/>
    <n v="32.18"/>
    <s v=""/>
    <n v="100"/>
    <n v="51.66"/>
    <n v="19.3"/>
    <n v="60.2"/>
    <n v="37.700000000000003"/>
    <s v=""/>
    <s v=""/>
    <n v="0"/>
    <m/>
    <s v=""/>
    <n v="7.9"/>
    <n v="66"/>
    <n v="36.299999999999997"/>
    <n v="24.3"/>
    <n v="3.4"/>
    <n v="2"/>
    <n v="0"/>
    <n v="84"/>
    <n v="0"/>
    <n v="6"/>
    <n v="64"/>
    <n v="9132.42"/>
    <n v="5022.8310000000001"/>
  </r>
  <r>
    <x v="18"/>
    <x v="7"/>
    <n v="35151036"/>
    <s v="Embu-Guaçu"/>
    <n v="0.92104180583112405"/>
    <n v="64334"/>
    <n v="62618"/>
    <n v="1716"/>
    <n v="414.95100000000002"/>
    <n v="97.33"/>
    <n v="8.9690599999999995E-2"/>
    <n v="4.6299999999999998E-4"/>
    <n v="8.922759999999999E-2"/>
    <n v="0"/>
    <n v="7.2037000000000004E-2"/>
    <n v="1.4613000000000002E-3"/>
    <n v="4.1669999999999999E-4"/>
    <n v="1.5775599999999997E-2"/>
    <n v="0.13802204446296298"/>
    <n v="1"/>
    <n v="8.33"/>
    <n v="91.67"/>
    <n v="51.6"/>
    <n v="3483"/>
    <n v="2787"/>
    <n v="3"/>
    <n v="0"/>
    <n v="1112.7354120682687"/>
    <n v="156.86137967482199"/>
    <n v="70.48"/>
    <m/>
    <n v="32.04"/>
    <n v="11.88"/>
    <s v=""/>
    <n v="72.400000000000006"/>
    <n v="10.55"/>
    <n v="4"/>
    <n v="0.1"/>
    <n v="27.9"/>
    <s v=""/>
    <s v=""/>
    <n v="0"/>
    <m/>
    <s v=""/>
    <n v="9.4"/>
    <n v="40"/>
    <n v="40"/>
    <n v="20"/>
    <n v="3.9"/>
    <n v="1"/>
    <n v="0"/>
    <n v="1"/>
    <n v="52.165579984087664"/>
    <n v="2"/>
    <n v="22"/>
    <n v="1393.2"/>
    <n v="1393.2"/>
  </r>
  <r>
    <x v="1"/>
    <x v="7"/>
    <n v="351512921"/>
    <s v="Emilianópolis"/>
    <n v="0.32821638668365499"/>
    <n v="3040"/>
    <n v="2565"/>
    <n v="475"/>
    <n v="13.613"/>
    <n v="84.38"/>
    <n v="2.3149999999999999E-4"/>
    <n v="0"/>
    <n v="2.3149999999999999E-4"/>
    <n v="0"/>
    <s v=""/>
    <n v="1.852E-4"/>
    <n v="4.6300000000000001E-5"/>
    <n v="0"/>
    <n v="6.619125E-3"/>
    <n v="0"/>
    <n v="0"/>
    <n v="100"/>
    <n v="1.82"/>
    <n v="141"/>
    <n v="19"/>
    <n v="0"/>
    <n v="0"/>
    <n v="17635.263157894737"/>
    <n v="1971.0000000000007"/>
    <n v="83.61"/>
    <m/>
    <n v="83.26"/>
    <n v="19.32"/>
    <s v=""/>
    <n v="100"/>
    <n v="0.03"/>
    <n v="0"/>
    <n v="0"/>
    <n v="0.1"/>
    <s v=""/>
    <s v=""/>
    <n v="0"/>
    <m/>
    <s v=""/>
    <n v="9"/>
    <n v="98"/>
    <n v="98"/>
    <n v="86.5"/>
    <n v="10"/>
    <n v="0"/>
    <n v="0"/>
    <n v="1"/>
    <n v="0"/>
    <n v="0"/>
    <n v="2"/>
    <n v="138.18"/>
    <n v="138.18"/>
  </r>
  <r>
    <x v="6"/>
    <x v="7"/>
    <n v="35151525"/>
    <s v="Engenheiro Coelho"/>
    <m/>
    <m/>
    <m/>
    <m/>
    <m/>
    <m/>
    <n v="7.5508999999999993E-3"/>
    <n v="5.2360999999999996E-3"/>
    <n v="2.3148000000000001E-3"/>
    <n v="0"/>
    <s v=""/>
    <s v=""/>
    <n v="5.2360999999999996E-3"/>
    <n v="2.3148000000000001E-3"/>
    <n v="0"/>
    <n v="0"/>
    <n v="66.67"/>
    <n v="33.33"/>
    <m/>
    <s v=""/>
    <m/>
    <m/>
    <m/>
    <s v=""/>
    <s v=""/>
    <m/>
    <m/>
    <m/>
    <m/>
    <s v=""/>
    <m/>
    <m/>
    <m/>
    <m/>
    <m/>
    <s v=""/>
    <s v=""/>
    <m/>
    <m/>
    <s v=""/>
    <m/>
    <m/>
    <m/>
    <m/>
    <m/>
    <m/>
    <m/>
    <n v="1"/>
    <m/>
    <n v="2"/>
    <n v="1"/>
    <m/>
    <m/>
  </r>
  <r>
    <x v="3"/>
    <x v="7"/>
    <n v="35151529"/>
    <s v="Engenheiro Coelho"/>
    <n v="3.9823288841668698"/>
    <n v="17220"/>
    <n v="12755"/>
    <n v="4465"/>
    <n v="156.83099999999999"/>
    <n v="74.069999999999993"/>
    <n v="0.1733942"/>
    <n v="0.14913569999999998"/>
    <n v="2.4258500000000002E-2"/>
    <n v="0"/>
    <n v="4.4050899999999997E-2"/>
    <n v="3.8084499999999993E-2"/>
    <n v="8.1481799999999993E-2"/>
    <n v="9.7769999999999992E-3"/>
    <n v="3.8338057916666668E-2"/>
    <n v="10"/>
    <n v="40.479999999999997"/>
    <n v="59.52"/>
    <n v="9.0500000000000007"/>
    <n v="698"/>
    <n v="170"/>
    <n v="1"/>
    <n v="1"/>
    <n v="2600.5296167247388"/>
    <n v="329.64459930313598"/>
    <n v="73.14"/>
    <n v="73.14"/>
    <n v="71.92"/>
    <n v="44.48"/>
    <s v=""/>
    <n v="100"/>
    <n v="34.14"/>
    <n v="12.7"/>
    <n v="44.1"/>
    <n v="14.8"/>
    <s v=""/>
    <s v=""/>
    <n v="0"/>
    <m/>
    <s v=""/>
    <n v="9.8000000000000007"/>
    <n v="98.33"/>
    <n v="98.33"/>
    <n v="75.599999999999994"/>
    <n v="8.4"/>
    <n v="0"/>
    <n v="1"/>
    <n v="10"/>
    <n v="114.76846348252793"/>
    <n v="17"/>
    <n v="25"/>
    <n v="686.34339999999997"/>
    <n v="686.34339999999997"/>
  </r>
  <r>
    <x v="3"/>
    <x v="7"/>
    <n v="35151869"/>
    <s v="Espírito Santo do Pinhal"/>
    <n v="0.24609521947858101"/>
    <n v="42134"/>
    <n v="37771"/>
    <n v="4363"/>
    <n v="107.922"/>
    <n v="89.64"/>
    <n v="6.811639999999998E-2"/>
    <n v="6.5902299999999983E-2"/>
    <n v="2.2140999999999997E-3"/>
    <n v="0.15"/>
    <s v=""/>
    <n v="2.9153999999999994E-3"/>
    <n v="6.2624000000000013E-2"/>
    <n v="2.5770000000000003E-3"/>
    <n v="0.12150889665277777"/>
    <n v="34"/>
    <n v="70.45"/>
    <n v="29.55"/>
    <n v="31.01"/>
    <n v="2093"/>
    <n v="452"/>
    <n v="7"/>
    <n v="0"/>
    <n v="3936.9478331039068"/>
    <n v="471.53557696871877"/>
    <n v="94.74"/>
    <n v="88.87"/>
    <n v="93.25"/>
    <n v="24.37"/>
    <s v=""/>
    <n v="100"/>
    <n v="3.59"/>
    <n v="1.3"/>
    <n v="5.2"/>
    <n v="0.4"/>
    <s v=""/>
    <s v=""/>
    <n v="0"/>
    <m/>
    <s v=""/>
    <n v="9.8000000000000007"/>
    <n v="98"/>
    <n v="98"/>
    <n v="78.400000000000006"/>
    <n v="8.3000000000000007"/>
    <n v="0"/>
    <n v="0"/>
    <n v="18"/>
    <n v="0"/>
    <n v="31"/>
    <n v="13"/>
    <n v="2051.14"/>
    <n v="2051.14"/>
  </r>
  <r>
    <x v="5"/>
    <x v="7"/>
    <n v="351519417"/>
    <s v="Espírito Santo do Turvo"/>
    <n v="1.3900673063478499"/>
    <n v="4405"/>
    <n v="3768"/>
    <n v="637"/>
    <n v="23.027999999999999"/>
    <n v="85.54"/>
    <n v="0.25156830000000002"/>
    <n v="0.19212960000000001"/>
    <n v="5.9438700000000004E-2"/>
    <n v="0"/>
    <n v="1.26389E-2"/>
    <n v="4.861E-4"/>
    <n v="9.9537E-2"/>
    <n v="0.13890630000000001"/>
    <n v="1.0792249999999998E-2"/>
    <n v="2"/>
    <n v="33.33"/>
    <n v="66.67"/>
    <n v="2.71"/>
    <n v="209"/>
    <n v="46"/>
    <n v="0"/>
    <n v="0"/>
    <n v="12814.855845629965"/>
    <n v="1431.8274687854707"/>
    <n v="94.08"/>
    <n v="92.75"/>
    <n v="83.54"/>
    <n v="38.200000000000003"/>
    <s v=""/>
    <n v="100"/>
    <n v="26.48"/>
    <n v="14.1"/>
    <n v="25.6"/>
    <n v="29.7"/>
    <s v=""/>
    <s v=""/>
    <n v="0"/>
    <m/>
    <s v=""/>
    <n v="9.4"/>
    <n v="94"/>
    <n v="94"/>
    <n v="78"/>
    <n v="8.3000000000000007"/>
    <n v="0"/>
    <n v="0"/>
    <n v="2"/>
    <n v="120.45680928444025"/>
    <n v="2"/>
    <n v="4"/>
    <n v="196.46"/>
    <n v="196.46"/>
  </r>
  <r>
    <x v="3"/>
    <x v="7"/>
    <n v="35573039"/>
    <s v="Estiva Gerbi"/>
    <n v="1.1772264183080201"/>
    <n v="10358"/>
    <n v="8261"/>
    <n v="2097"/>
    <n v="140.505"/>
    <n v="79.75"/>
    <n v="7.2494900000000001E-2"/>
    <n v="6.4763899999999999E-2"/>
    <n v="7.731E-3"/>
    <n v="0"/>
    <n v="2.7777799999999998E-2"/>
    <n v="5.7172000000000004E-3"/>
    <n v="3.6150400000000006E-2"/>
    <n v="2.8495E-3"/>
    <n v="2.151173177083333E-2"/>
    <n v="5"/>
    <n v="44.44"/>
    <n v="55.56"/>
    <n v="5.96"/>
    <n v="460"/>
    <n v="460"/>
    <n v="0"/>
    <n v="0"/>
    <n v="3105.4952693570185"/>
    <n v="365.35238463023751"/>
    <n v="79.75"/>
    <n v="100"/>
    <n v="79.75"/>
    <n v="50.49"/>
    <s v=""/>
    <n v="100"/>
    <n v="19.59"/>
    <n v="7.1"/>
    <n v="25.9"/>
    <n v="6.4"/>
    <s v=""/>
    <s v=""/>
    <n v="0"/>
    <m/>
    <s v=""/>
    <n v="7.4"/>
    <n v="100"/>
    <n v="0"/>
    <n v="0"/>
    <n v="1.5"/>
    <n v="0"/>
    <n v="0"/>
    <n v="4"/>
    <n v="130.16153370768498"/>
    <n v="12"/>
    <n v="15"/>
    <n v="460"/>
    <n v="0"/>
  </r>
  <r>
    <x v="13"/>
    <x v="7"/>
    <n v="351530122"/>
    <s v="Estrela do Norte"/>
    <n v="7.9412010862789401E-2"/>
    <n v="2656"/>
    <n v="2167"/>
    <n v="489"/>
    <n v="10.089"/>
    <n v="81.59"/>
    <n v="4.3966000000000005E-3"/>
    <n v="4.0099999999999999E-5"/>
    <n v="4.3565000000000001E-3"/>
    <n v="0"/>
    <n v="4.3565000000000001E-3"/>
    <s v=""/>
    <s v=""/>
    <n v="4.0099999999999999E-5"/>
    <n v="5.6778916666666681E-3"/>
    <n v="0"/>
    <n v="33.33"/>
    <n v="66.67"/>
    <n v="1.52"/>
    <n v="117"/>
    <n v="22"/>
    <n v="0"/>
    <n v="0"/>
    <n v="23390.783132530119"/>
    <n v="3205.8433734939758"/>
    <n v="82.09"/>
    <n v="78.959999999999994"/>
    <n v="80.67"/>
    <n v="11.12"/>
    <s v=""/>
    <n v="100"/>
    <n v="0.44"/>
    <n v="0.2"/>
    <n v="0"/>
    <n v="1.6"/>
    <s v=""/>
    <s v=""/>
    <n v="0"/>
    <m/>
    <s v=""/>
    <n v="7.7"/>
    <n v="97"/>
    <n v="97"/>
    <n v="81.2"/>
    <n v="10"/>
    <n v="0"/>
    <n v="0"/>
    <n v="0"/>
    <n v="70.448684737732734"/>
    <n v="1"/>
    <n v="2"/>
    <n v="113.49"/>
    <n v="113.49"/>
  </r>
  <r>
    <x v="10"/>
    <x v="7"/>
    <n v="351520215"/>
    <s v="Estrela d'Oeste"/>
    <n v="-0.131127110163065"/>
    <n v="8177"/>
    <n v="6918"/>
    <n v="1259"/>
    <n v="27.600999999999999"/>
    <n v="84.6"/>
    <n v="3.7405399999999998E-2"/>
    <n v="3.5306699999999996E-2"/>
    <n v="2.0987000000000002E-3"/>
    <n v="0"/>
    <s v=""/>
    <n v="7.3689999999999997E-4"/>
    <n v="3.5268000000000001E-2"/>
    <n v="1.4005000000000001E-3"/>
    <n v="1.8689981510416665E-2"/>
    <n v="1"/>
    <n v="50"/>
    <n v="50"/>
    <n v="4.93"/>
    <n v="380"/>
    <n v="38"/>
    <n v="1"/>
    <n v="0"/>
    <n v="8754.6435122905714"/>
    <n v="809.90094166564745"/>
    <n v="87.77"/>
    <n v="100"/>
    <n v="84.94"/>
    <n v="10.33"/>
    <s v=""/>
    <n v="100"/>
    <n v="10.82"/>
    <n v="3.4"/>
    <n v="10.9"/>
    <n v="10.7"/>
    <s v=""/>
    <s v=""/>
    <n v="0"/>
    <m/>
    <s v=""/>
    <n v="8.5"/>
    <n v="100"/>
    <n v="100"/>
    <n v="90"/>
    <n v="9.6999999999999993"/>
    <n v="0"/>
    <n v="0"/>
    <n v="13"/>
    <n v="0"/>
    <n v="6"/>
    <n v="6"/>
    <n v="380"/>
    <n v="380"/>
  </r>
  <r>
    <x v="16"/>
    <x v="7"/>
    <n v="351520218"/>
    <s v="Estrela d'Oeste"/>
    <m/>
    <m/>
    <m/>
    <m/>
    <m/>
    <m/>
    <n v="4.05248E-2"/>
    <n v="2.01081E-2"/>
    <n v="2.0416699999999999E-2"/>
    <n v="0"/>
    <s v=""/>
    <n v="2.03704E-2"/>
    <n v="2.01081E-2"/>
    <n v="4.6300000000000001E-5"/>
    <n v="0"/>
    <n v="2"/>
    <n v="77.78"/>
    <n v="22.22"/>
    <m/>
    <s v=""/>
    <m/>
    <m/>
    <m/>
    <s v=""/>
    <s v=""/>
    <m/>
    <m/>
    <m/>
    <m/>
    <s v=""/>
    <m/>
    <m/>
    <m/>
    <m/>
    <m/>
    <s v=""/>
    <s v=""/>
    <m/>
    <m/>
    <s v=""/>
    <m/>
    <m/>
    <m/>
    <m/>
    <m/>
    <m/>
    <m/>
    <n v="0"/>
    <m/>
    <n v="7"/>
    <n v="2"/>
    <m/>
    <m/>
  </r>
  <r>
    <x v="13"/>
    <x v="7"/>
    <n v="351535022"/>
    <s v="Euclides da Cunha Paulista"/>
    <n v="-0.52756799551108002"/>
    <n v="9536"/>
    <n v="6102"/>
    <n v="3434"/>
    <n v="16.523"/>
    <n v="63.99"/>
    <n v="0.10283970000000017"/>
    <n v="4.2014000000000001E-3"/>
    <n v="9.8638300000000179E-2"/>
    <n v="0.03"/>
    <n v="8.7497100000000175E-2"/>
    <s v=""/>
    <n v="4.8263999999999998E-3"/>
    <n v="1.0516200000000002E-2"/>
    <n v="1.6633366666666666E-2"/>
    <n v="0"/>
    <n v="1.01"/>
    <n v="98.99"/>
    <n v="4.34"/>
    <n v="335"/>
    <n v="85"/>
    <n v="0"/>
    <n v="0"/>
    <n v="14352.583892617449"/>
    <n v="2017.2986577181205"/>
    <n v="66.98"/>
    <n v="74.040000000000006"/>
    <n v="58.83"/>
    <n v="27.78"/>
    <s v=""/>
    <n v="100"/>
    <n v="4.6500000000000004"/>
    <n v="2.4"/>
    <n v="0.3"/>
    <n v="16.2"/>
    <s v=""/>
    <s v=""/>
    <n v="0"/>
    <m/>
    <s v=""/>
    <n v="7.2"/>
    <n v="91"/>
    <n v="91"/>
    <n v="74.599999999999994"/>
    <n v="8.1999999999999993"/>
    <n v="0"/>
    <n v="0"/>
    <n v="0"/>
    <n v="523.04504399790778"/>
    <n v="2"/>
    <n v="196"/>
    <n v="304.85000000000002"/>
    <n v="304.85000000000002"/>
  </r>
  <r>
    <x v="14"/>
    <x v="7"/>
    <n v="351540014"/>
    <s v="Fartura"/>
    <n v="0.199523505093602"/>
    <n v="15404"/>
    <n v="12476"/>
    <n v="2928"/>
    <n v="35.868000000000002"/>
    <n v="80.989999999999995"/>
    <n v="2.33546E-2"/>
    <n v="2.3148100000000001E-2"/>
    <n v="2.065E-4"/>
    <n v="0.06"/>
    <s v=""/>
    <s v=""/>
    <n v="2.3148100000000001E-2"/>
    <n v="2.065E-4"/>
    <n v="3.805551068518518E-2"/>
    <n v="0"/>
    <n v="25"/>
    <n v="75"/>
    <n v="8.8800000000000008"/>
    <n v="685"/>
    <n v="136"/>
    <n v="2"/>
    <n v="0"/>
    <n v="9929.2131913788635"/>
    <n v="1166.9384575434949"/>
    <n v="81.16"/>
    <n v="100"/>
    <n v="79.260000000000005"/>
    <n v="13.14"/>
    <s v=""/>
    <n v="100"/>
    <n v="1.08"/>
    <n v="0.5"/>
    <n v="1.4"/>
    <n v="0"/>
    <s v=""/>
    <s v=""/>
    <n v="0"/>
    <m/>
    <s v=""/>
    <n v="9.1"/>
    <n v="99"/>
    <n v="99"/>
    <n v="80.099999999999994"/>
    <n v="10"/>
    <n v="0"/>
    <n v="0"/>
    <n v="0"/>
    <n v="0"/>
    <n v="1"/>
    <n v="3"/>
    <n v="678.15"/>
    <n v="678.15"/>
  </r>
  <r>
    <x v="10"/>
    <x v="7"/>
    <n v="351560815"/>
    <s v="Fernando Prestes"/>
    <n v="0.18566573489266999"/>
    <n v="5550"/>
    <n v="4823"/>
    <n v="727"/>
    <n v="32.625999999999998"/>
    <n v="86.9"/>
    <n v="4.2240100000000003E-2"/>
    <n v="7.6451000000000002E-3"/>
    <n v="3.4595000000000001E-2"/>
    <n v="0"/>
    <n v="1.9907399999999999E-2"/>
    <n v="2.3842999999999998E-3"/>
    <n v="7.5293999999999995E-3"/>
    <n v="1.2418999999999999E-2"/>
    <n v="1.23993359375E-2"/>
    <n v="2"/>
    <n v="28.57"/>
    <n v="71.430000000000007"/>
    <n v="3.41"/>
    <n v="263"/>
    <n v="69"/>
    <n v="2"/>
    <n v="0"/>
    <n v="7159.524324324324"/>
    <n v="738.68108108108106"/>
    <n v="85.79"/>
    <m/>
    <n v="83.16"/>
    <n v="11.93"/>
    <s v=""/>
    <n v="100"/>
    <n v="10.46"/>
    <n v="3.7"/>
    <n v="2.5"/>
    <n v="30.1"/>
    <s v=""/>
    <s v=""/>
    <n v="0"/>
    <m/>
    <s v=""/>
    <n v="9"/>
    <n v="97"/>
    <n v="97"/>
    <n v="73.8"/>
    <n v="8.1999999999999993"/>
    <n v="1"/>
    <n v="0"/>
    <n v="9"/>
    <n v="161.29896069282944"/>
    <n v="4"/>
    <n v="10"/>
    <n v="255.11"/>
    <n v="255.11"/>
  </r>
  <r>
    <x v="2"/>
    <x v="7"/>
    <n v="351560816"/>
    <s v="Fernando Prestes"/>
    <m/>
    <m/>
    <m/>
    <m/>
    <m/>
    <m/>
    <n v="4.8297999999999987E-3"/>
    <n v="3.5519999999999996E-4"/>
    <n v="4.4745999999999987E-3"/>
    <n v="0"/>
    <n v="4.1666999999999997E-3"/>
    <s v=""/>
    <n v="3.5519999999999996E-4"/>
    <n v="3.079E-4"/>
    <n v="0"/>
    <n v="0"/>
    <n v="33.33"/>
    <n v="66.67"/>
    <m/>
    <s v=""/>
    <m/>
    <m/>
    <m/>
    <s v=""/>
    <s v=""/>
    <m/>
    <m/>
    <m/>
    <m/>
    <s v=""/>
    <m/>
    <m/>
    <m/>
    <m/>
    <m/>
    <s v=""/>
    <s v=""/>
    <m/>
    <m/>
    <s v=""/>
    <m/>
    <m/>
    <m/>
    <m/>
    <m/>
    <m/>
    <m/>
    <n v="0"/>
    <m/>
    <n v="2"/>
    <n v="4"/>
    <m/>
    <m/>
  </r>
  <r>
    <x v="10"/>
    <x v="7"/>
    <n v="351550915"/>
    <s v="Fernandópolis"/>
    <n v="0.387115530597337"/>
    <n v="65198"/>
    <n v="63201"/>
    <n v="1997"/>
    <n v="118.639"/>
    <n v="96.94"/>
    <n v="0.24489500000000003"/>
    <n v="0.22973830000000003"/>
    <n v="1.5156699999999999E-2"/>
    <n v="0"/>
    <s v=""/>
    <n v="0.16878809999999997"/>
    <n v="7.4067099999999997E-2"/>
    <n v="2.0398E-3"/>
    <n v="0.19846150462962964"/>
    <n v="6"/>
    <n v="32"/>
    <n v="68"/>
    <n v="52.38"/>
    <n v="3536"/>
    <n v="486"/>
    <n v="8"/>
    <n v="0"/>
    <n v="2007.3376483941227"/>
    <n v="188.64136936715849"/>
    <n v="100"/>
    <n v="100"/>
    <n v="98.19"/>
    <n v="18.64"/>
    <s v=""/>
    <n v="100"/>
    <n v="26.24"/>
    <n v="8.3000000000000007"/>
    <n v="35.700000000000003"/>
    <n v="3.9"/>
    <s v=""/>
    <s v=""/>
    <n v="0"/>
    <m/>
    <s v=""/>
    <n v="9.8000000000000007"/>
    <n v="98"/>
    <n v="98"/>
    <n v="86.3"/>
    <n v="10"/>
    <n v="2"/>
    <n v="0"/>
    <n v="45"/>
    <n v="0"/>
    <n v="16"/>
    <n v="34"/>
    <n v="3465.28"/>
    <n v="3465.28"/>
  </r>
  <r>
    <x v="16"/>
    <x v="7"/>
    <n v="351550918"/>
    <s v="Fernandópolis"/>
    <m/>
    <m/>
    <m/>
    <m/>
    <m/>
    <m/>
    <n v="9.8803200000000008E-2"/>
    <n v="9.8803200000000008E-2"/>
    <n v="0"/>
    <n v="0"/>
    <s v=""/>
    <s v=""/>
    <n v="9.8803200000000008E-2"/>
    <n v="0"/>
    <n v="0"/>
    <n v="2"/>
    <n v="100"/>
    <n v="0"/>
    <m/>
    <s v=""/>
    <m/>
    <m/>
    <m/>
    <s v=""/>
    <s v=""/>
    <m/>
    <m/>
    <m/>
    <m/>
    <s v=""/>
    <m/>
    <m/>
    <m/>
    <m/>
    <m/>
    <s v=""/>
    <s v=""/>
    <m/>
    <m/>
    <s v=""/>
    <m/>
    <m/>
    <m/>
    <m/>
    <m/>
    <m/>
    <m/>
    <n v="1"/>
    <m/>
    <n v="10"/>
    <n v="0"/>
    <m/>
    <m/>
  </r>
  <r>
    <x v="5"/>
    <x v="7"/>
    <n v="351565717"/>
    <s v="Fernão"/>
    <n v="0.78249069467988297"/>
    <n v="1587"/>
    <n v="896"/>
    <n v="691"/>
    <n v="15.823"/>
    <n v="56.46"/>
    <n v="9.1081200000000001E-2"/>
    <n v="9.0979299999999999E-2"/>
    <n v="1.0190000000000001E-4"/>
    <n v="0"/>
    <s v=""/>
    <s v=""/>
    <n v="8.9268200000000006E-2"/>
    <n v="1.8129999999999999E-3"/>
    <n v="2.2821390624999998E-3"/>
    <n v="0"/>
    <n v="72.73"/>
    <n v="27.27"/>
    <n v="0.63"/>
    <n v="48"/>
    <n v="9"/>
    <n v="0"/>
    <n v="0"/>
    <n v="18083.024574669187"/>
    <n v="1987.145557655954"/>
    <n v="55.22"/>
    <n v="96.17"/>
    <n v="54.5"/>
    <n v="5.81"/>
    <s v=""/>
    <n v="100"/>
    <n v="18.98"/>
    <n v="10"/>
    <n v="23.9"/>
    <n v="0.1"/>
    <s v=""/>
    <s v=""/>
    <n v="0"/>
    <m/>
    <s v=""/>
    <n v="9.5"/>
    <n v="100"/>
    <n v="100"/>
    <n v="81.3"/>
    <n v="9.5"/>
    <n v="0"/>
    <n v="0"/>
    <n v="2"/>
    <n v="0"/>
    <n v="8"/>
    <n v="3"/>
    <n v="48"/>
    <n v="48"/>
  </r>
  <r>
    <x v="18"/>
    <x v="7"/>
    <n v="35157076"/>
    <s v="Ferraz de Vasconcelos"/>
    <n v="1.5666650657869801"/>
    <n v="175583"/>
    <n v="167704"/>
    <n v="7879"/>
    <n v="5839.1419999999998"/>
    <n v="95.51"/>
    <n v="2.4285999999999995E-3"/>
    <n v="5.2099999999999999E-5"/>
    <n v="2.3764999999999997E-3"/>
    <n v="0"/>
    <s v=""/>
    <n v="1.7978000000000002E-3"/>
    <n v="5.2099999999999999E-5"/>
    <n v="5.7870000000000003E-4"/>
    <n v="0.59034723545486112"/>
    <n v="1"/>
    <n v="12.5"/>
    <n v="87.5"/>
    <n v="155.01"/>
    <n v="9301"/>
    <n v="5515"/>
    <n v="5"/>
    <n v="0"/>
    <n v="73.639019722866109"/>
    <n v="10.776441910663333"/>
    <n v="96.51"/>
    <n v="89.6"/>
    <n v="79.47"/>
    <n v="34.94"/>
    <s v=""/>
    <n v="100"/>
    <n v="1.62"/>
    <n v="0.6"/>
    <n v="0.1"/>
    <n v="4"/>
    <s v=""/>
    <s v=""/>
    <n v="0"/>
    <m/>
    <s v=""/>
    <n v="9.8000000000000007"/>
    <n v="79"/>
    <n v="44.24"/>
    <n v="40.700000000000003"/>
    <n v="4.9000000000000004"/>
    <n v="0"/>
    <n v="0"/>
    <n v="57"/>
    <n v="0"/>
    <n v="1"/>
    <n v="7"/>
    <n v="7347.79"/>
    <n v="4114.7623999999996"/>
  </r>
  <r>
    <x v="1"/>
    <x v="7"/>
    <n v="351580621"/>
    <s v="Flora Rica"/>
    <n v="-1.9238555121818799"/>
    <n v="1693"/>
    <n v="1407"/>
    <n v="286"/>
    <n v="7.52"/>
    <n v="83.11"/>
    <n v="5.6343499999999998E-2"/>
    <n v="0"/>
    <n v="5.6343499999999998E-2"/>
    <n v="0"/>
    <n v="6.0301E-3"/>
    <s v=""/>
    <n v="0.05"/>
    <n v="3.1340000000000003E-4"/>
    <n v="3.6302505208333337E-3"/>
    <n v="0"/>
    <n v="0"/>
    <n v="100"/>
    <n v="0.96"/>
    <n v="74"/>
    <n v="12"/>
    <n v="0"/>
    <n v="0"/>
    <n v="32225.209686946248"/>
    <n v="3539.1848789131732"/>
    <n v="82.34"/>
    <n v="100"/>
    <n v="80.05"/>
    <n v="32.65"/>
    <s v=""/>
    <n v="100"/>
    <n v="7.04"/>
    <n v="3.3"/>
    <n v="0"/>
    <n v="29.7"/>
    <s v=""/>
    <s v=""/>
    <n v="0"/>
    <m/>
    <s v=""/>
    <n v="8.5"/>
    <n v="91"/>
    <n v="91"/>
    <n v="83.8"/>
    <n v="9.9"/>
    <n v="0"/>
    <n v="0"/>
    <n v="0"/>
    <n v="165.27784971221996"/>
    <n v="0"/>
    <n v="5"/>
    <n v="67.34"/>
    <n v="67.34"/>
  </r>
  <r>
    <x v="16"/>
    <x v="7"/>
    <n v="351590518"/>
    <s v="Floreal"/>
    <n v="-0.70544266939317501"/>
    <n v="2958"/>
    <n v="2437"/>
    <n v="521"/>
    <n v="14.523999999999999"/>
    <n v="82.39"/>
    <n v="9.7151000000000008E-3"/>
    <n v="8.6806000000000001E-3"/>
    <n v="1.0345000000000003E-3"/>
    <n v="0"/>
    <s v=""/>
    <s v=""/>
    <n v="8.6806000000000001E-3"/>
    <n v="1.0345000000000003E-3"/>
    <n v="6.3335093750000009E-3"/>
    <n v="0"/>
    <n v="40"/>
    <n v="60"/>
    <n v="1.73"/>
    <n v="133"/>
    <n v="21"/>
    <n v="2"/>
    <n v="0"/>
    <n v="16418.336713995945"/>
    <n v="1279.3509127789046"/>
    <n v="82.22"/>
    <n v="81.23"/>
    <n v="81.23"/>
    <n v="18.21"/>
    <s v=""/>
    <n v="100"/>
    <n v="8.34"/>
    <n v="2.7"/>
    <n v="10.7"/>
    <n v="1"/>
    <s v=""/>
    <s v=""/>
    <n v="0"/>
    <m/>
    <s v=""/>
    <n v="7.8"/>
    <n v="98"/>
    <n v="98"/>
    <n v="84.2"/>
    <n v="10"/>
    <n v="0"/>
    <n v="0"/>
    <n v="1"/>
    <n v="0"/>
    <n v="4"/>
    <n v="6"/>
    <n v="130.34"/>
    <n v="130.34"/>
  </r>
  <r>
    <x v="12"/>
    <x v="7"/>
    <n v="351590519"/>
    <s v="Floreal"/>
    <m/>
    <m/>
    <m/>
    <m/>
    <m/>
    <m/>
    <n v="3.1145900000000004E-2"/>
    <n v="3.1018600000000004E-2"/>
    <n v="1.273E-4"/>
    <n v="0"/>
    <s v=""/>
    <s v=""/>
    <n v="3.1018600000000004E-2"/>
    <n v="1.273E-4"/>
    <n v="0"/>
    <n v="2"/>
    <n v="50"/>
    <n v="50"/>
    <m/>
    <s v=""/>
    <m/>
    <m/>
    <m/>
    <s v=""/>
    <s v=""/>
    <m/>
    <m/>
    <m/>
    <m/>
    <s v=""/>
    <m/>
    <m/>
    <m/>
    <m/>
    <m/>
    <s v=""/>
    <s v=""/>
    <m/>
    <m/>
    <s v=""/>
    <m/>
    <m/>
    <m/>
    <m/>
    <m/>
    <m/>
    <m/>
    <n v="1"/>
    <m/>
    <n v="3"/>
    <n v="3"/>
    <m/>
    <m/>
  </r>
  <r>
    <x v="0"/>
    <x v="7"/>
    <n v="351600220"/>
    <s v="Flórida Paulista"/>
    <m/>
    <m/>
    <m/>
    <m/>
    <m/>
    <m/>
    <n v="5.72685E-2"/>
    <n v="5.2083299999999999E-2"/>
    <n v="5.1852000000000001E-3"/>
    <n v="0"/>
    <s v=""/>
    <n v="5.6712899999999997E-2"/>
    <n v="5.5559999999999995E-4"/>
    <n v="0"/>
    <n v="0"/>
    <n v="1"/>
    <n v="33.33"/>
    <n v="66.67"/>
    <m/>
    <s v=""/>
    <m/>
    <m/>
    <m/>
    <s v=""/>
    <s v=""/>
    <m/>
    <m/>
    <m/>
    <m/>
    <s v=""/>
    <m/>
    <m/>
    <m/>
    <m/>
    <m/>
    <s v=""/>
    <s v=""/>
    <m/>
    <m/>
    <s v=""/>
    <m/>
    <m/>
    <m/>
    <m/>
    <m/>
    <m/>
    <m/>
    <n v="0"/>
    <m/>
    <n v="1"/>
    <n v="2"/>
    <m/>
    <m/>
  </r>
  <r>
    <x v="1"/>
    <x v="7"/>
    <n v="351600221"/>
    <s v="Flórida Paulista"/>
    <n v="0.79744043937404196"/>
    <n v="12599"/>
    <n v="9941"/>
    <n v="2658"/>
    <n v="24.001999999999999"/>
    <n v="78.900000000000006"/>
    <n v="8.9248999999999995E-3"/>
    <n v="0"/>
    <n v="8.9248999999999995E-3"/>
    <n v="0"/>
    <n v="8.7962000000000005E-3"/>
    <n v="8.0099999999999995E-5"/>
    <s v=""/>
    <n v="4.8600000000000002E-5"/>
    <n v="3.2115230136574073E-2"/>
    <n v="1"/>
    <n v="0"/>
    <n v="100"/>
    <n v="7.57"/>
    <n v="584"/>
    <n v="143"/>
    <n v="1"/>
    <n v="0"/>
    <n v="9711.8564965473452"/>
    <n v="1176.4362250972299"/>
    <n v="83.74"/>
    <n v="100"/>
    <n v="78.040000000000006"/>
    <n v="18.690000000000001"/>
    <s v=""/>
    <n v="100"/>
    <n v="3.96"/>
    <n v="1.7"/>
    <n v="4.3"/>
    <n v="3"/>
    <s v=""/>
    <s v=""/>
    <n v="0"/>
    <m/>
    <s v=""/>
    <n v="7.1"/>
    <n v="100"/>
    <n v="100"/>
    <n v="75.5"/>
    <n v="8.1"/>
    <n v="0"/>
    <n v="0"/>
    <n v="1"/>
    <n v="28.024086894991452"/>
    <n v="0"/>
    <n v="4"/>
    <n v="584"/>
    <n v="584"/>
  </r>
  <r>
    <x v="5"/>
    <x v="7"/>
    <n v="351610117"/>
    <s v="Florínea"/>
    <n v="-0.91549852935629605"/>
    <n v="2782"/>
    <n v="2497"/>
    <n v="285"/>
    <n v="12.236000000000001"/>
    <n v="89.76"/>
    <n v="0.12818099999999996"/>
    <n v="0.12763209999999997"/>
    <n v="5.4889999999999995E-4"/>
    <n v="0"/>
    <n v="9.3308999999999996E-3"/>
    <n v="2.407E-4"/>
    <n v="0.11580849999999998"/>
    <n v="2.8008999999999998E-3"/>
    <n v="5.8277104166666663E-3"/>
    <n v="4"/>
    <n v="80"/>
    <n v="20"/>
    <n v="1.77"/>
    <n v="136"/>
    <n v="32"/>
    <n v="0"/>
    <n v="0"/>
    <n v="24145.104241552839"/>
    <n v="2607.2178289000731"/>
    <n v="80.44"/>
    <n v="97.85"/>
    <n v="78.540000000000006"/>
    <n v="20.58"/>
    <s v=""/>
    <n v="90.6"/>
    <n v="11.44"/>
    <n v="6"/>
    <n v="14.3"/>
    <n v="0.2"/>
    <s v=""/>
    <s v=""/>
    <n v="0"/>
    <m/>
    <s v=""/>
    <n v="7.6"/>
    <n v="84"/>
    <n v="84"/>
    <n v="76.5"/>
    <n v="8"/>
    <n v="0"/>
    <n v="0"/>
    <n v="0"/>
    <n v="154.43457818804626"/>
    <n v="12"/>
    <n v="3"/>
    <n v="114.24"/>
    <n v="114.24"/>
  </r>
  <r>
    <x v="11"/>
    <x v="7"/>
    <n v="35162008"/>
    <s v="Franca"/>
    <n v="0.91836173462751503"/>
    <n v="326042"/>
    <n v="320318"/>
    <n v="5724"/>
    <n v="536.84500000000003"/>
    <n v="98.24"/>
    <n v="0.1641049"/>
    <n v="0.1504781"/>
    <n v="1.36268E-2"/>
    <n v="0.68"/>
    <s v=""/>
    <n v="9.475599999999999E-3"/>
    <n v="0.14711360000000001"/>
    <n v="7.5157000000000002E-3"/>
    <n v="1.1358639120370371"/>
    <n v="21"/>
    <n v="46.27"/>
    <n v="53.73"/>
    <n v="297.74"/>
    <n v="17864"/>
    <n v="1045"/>
    <n v="15"/>
    <n v="1"/>
    <n v="941.12194134498009"/>
    <n v="116.06848197471489"/>
    <n v="100"/>
    <n v="98.24"/>
    <n v="100"/>
    <n v="23.67"/>
    <s v=""/>
    <n v="100"/>
    <n v="5.38"/>
    <n v="1.7"/>
    <n v="8.1"/>
    <n v="1.1000000000000001"/>
    <s v=""/>
    <s v=""/>
    <n v="0"/>
    <m/>
    <s v=""/>
    <n v="9.6999999999999993"/>
    <n v="100"/>
    <n v="99"/>
    <n v="94.2"/>
    <n v="10"/>
    <n v="3"/>
    <n v="1"/>
    <n v="28"/>
    <n v="0"/>
    <n v="31"/>
    <n v="36"/>
    <n v="17864"/>
    <n v="17685.36"/>
  </r>
  <r>
    <x v="18"/>
    <x v="7"/>
    <n v="35163096"/>
    <s v="Francisco Morato"/>
    <n v="1.36268332206428"/>
    <n v="160078"/>
    <n v="159753"/>
    <n v="325"/>
    <n v="3256.2649999999999"/>
    <n v="99.8"/>
    <n v="1.3528100000000001E-2"/>
    <n v="1.2635800000000001E-2"/>
    <n v="8.9229999999999995E-4"/>
    <n v="0"/>
    <s v=""/>
    <n v="7.5000000000000002E-4"/>
    <n v="8.7778000000000005E-3"/>
    <n v="4.0003E-3"/>
    <n v="0.46861778429861112"/>
    <n v="2"/>
    <n v="50"/>
    <n v="50"/>
    <n v="147.94"/>
    <n v="8877"/>
    <n v="8877"/>
    <n v="2"/>
    <n v="0"/>
    <n v="139.87281200414799"/>
    <n v="19.700396056922251"/>
    <n v="84.03"/>
    <m/>
    <n v="37.56"/>
    <n v="49.55"/>
    <s v=""/>
    <n v="84.2"/>
    <n v="5.2"/>
    <n v="1.9"/>
    <n v="7.9"/>
    <n v="0.9"/>
    <s v=""/>
    <s v=""/>
    <n v="0"/>
    <m/>
    <s v=""/>
    <n v="9.4"/>
    <n v="38"/>
    <n v="0"/>
    <n v="0"/>
    <n v="0.6"/>
    <n v="0"/>
    <n v="0"/>
    <n v="13"/>
    <n v="0"/>
    <n v="3"/>
    <n v="3"/>
    <n v="3373.26"/>
    <n v="0"/>
  </r>
  <r>
    <x v="18"/>
    <x v="7"/>
    <n v="35164086"/>
    <s v="Franco da Rocha"/>
    <n v="1.8044678908791101"/>
    <n v="137782"/>
    <n v="126936"/>
    <n v="10846"/>
    <n v="1028.761"/>
    <n v="92.13"/>
    <n v="9.2351099999999992E-2"/>
    <n v="7.8123299999999993E-2"/>
    <n v="1.4227800000000001E-2"/>
    <n v="0"/>
    <n v="4.7599099999999998E-2"/>
    <n v="2.9982500000000006E-2"/>
    <n v="1.19428E-2"/>
    <n v="2.8266999999999988E-3"/>
    <n v="0.43416399906250003"/>
    <n v="6"/>
    <n v="21.74"/>
    <n v="78.260000000000005"/>
    <n v="117.59"/>
    <n v="7056"/>
    <n v="7056"/>
    <n v="10"/>
    <n v="0"/>
    <n v="448.61128449289458"/>
    <n v="61.798493271980362"/>
    <n v="90.45"/>
    <n v="100"/>
    <n v="56.11"/>
    <n v="31.89"/>
    <s v=""/>
    <n v="96.7"/>
    <n v="12.65"/>
    <n v="4.7"/>
    <n v="17"/>
    <n v="5.3"/>
    <s v=""/>
    <s v=""/>
    <n v="0"/>
    <m/>
    <s v=""/>
    <n v="9.4"/>
    <n v="59"/>
    <n v="0"/>
    <n v="0"/>
    <n v="0.9"/>
    <n v="0"/>
    <n v="0"/>
    <n v="53"/>
    <n v="11.055730116648887"/>
    <n v="10"/>
    <n v="36"/>
    <n v="4163.04"/>
    <n v="0"/>
  </r>
  <r>
    <x v="0"/>
    <x v="7"/>
    <n v="351650720"/>
    <s v="Gabriel Monteiro"/>
    <n v="-6.2630298344068497E-2"/>
    <n v="2705"/>
    <n v="2306"/>
    <n v="399"/>
    <n v="19.526"/>
    <n v="85.25"/>
    <n v="2.7131999999999998E-3"/>
    <n v="1.0499999999999999E-3"/>
    <n v="1.6631999999999999E-3"/>
    <n v="0"/>
    <n v="1.4097000000000001E-3"/>
    <s v=""/>
    <n v="1.1298999999999999E-3"/>
    <n v="1.7360000000000002E-4"/>
    <n v="6.0291914062500004E-3"/>
    <n v="2"/>
    <n v="27.27"/>
    <n v="72.73"/>
    <n v="1.63"/>
    <n v="126"/>
    <n v="28"/>
    <n v="0"/>
    <n v="0"/>
    <n v="12357.914972273567"/>
    <n v="1515.5933456561922"/>
    <n v="85.59"/>
    <n v="83.33"/>
    <n v="84.77"/>
    <n v="20.88"/>
    <s v=""/>
    <n v="100"/>
    <n v="0.62"/>
    <n v="0.3"/>
    <n v="0.3"/>
    <n v="1.3"/>
    <s v=""/>
    <s v=""/>
    <n v="0"/>
    <m/>
    <s v=""/>
    <n v="9.5"/>
    <n v="100"/>
    <n v="100"/>
    <n v="77.8"/>
    <n v="8.1"/>
    <n v="0"/>
    <n v="0"/>
    <n v="4"/>
    <n v="16.585972025425775"/>
    <n v="3"/>
    <n v="8"/>
    <n v="126"/>
    <n v="126"/>
  </r>
  <r>
    <x v="2"/>
    <x v="7"/>
    <n v="351660616"/>
    <s v="Gália"/>
    <m/>
    <m/>
    <m/>
    <m/>
    <m/>
    <m/>
    <n v="2.3297999999999999E-3"/>
    <n v="6.9439999999999997E-4"/>
    <n v="1.6354E-3"/>
    <n v="0"/>
    <s v=""/>
    <s v=""/>
    <n v="2.3297999999999999E-3"/>
    <n v="0"/>
    <n v="0"/>
    <n v="1"/>
    <n v="50"/>
    <n v="50"/>
    <m/>
    <s v=""/>
    <m/>
    <m/>
    <m/>
    <s v=""/>
    <s v=""/>
    <m/>
    <m/>
    <m/>
    <m/>
    <s v=""/>
    <m/>
    <m/>
    <m/>
    <m/>
    <m/>
    <s v=""/>
    <s v=""/>
    <m/>
    <m/>
    <s v=""/>
    <m/>
    <m/>
    <m/>
    <m/>
    <m/>
    <m/>
    <m/>
    <n v="0"/>
    <m/>
    <n v="1"/>
    <n v="1"/>
    <m/>
    <m/>
  </r>
  <r>
    <x v="5"/>
    <x v="7"/>
    <n v="351660617"/>
    <s v="Gália"/>
    <n v="-1.0878963596437099"/>
    <n v="6843"/>
    <n v="5164"/>
    <n v="1679"/>
    <n v="19.233000000000001"/>
    <n v="75.459999999999994"/>
    <n v="0.15787689999999999"/>
    <n v="0.1196397"/>
    <n v="3.8237199999999992E-2"/>
    <n v="0"/>
    <n v="7.0599999999999992E-4"/>
    <n v="1.449E-3"/>
    <n v="0.15497069999999999"/>
    <n v="7.5119999999999994E-4"/>
    <n v="1.368778203125E-2"/>
    <n v="22"/>
    <n v="64"/>
    <n v="36"/>
    <n v="3.66"/>
    <n v="282"/>
    <n v="88"/>
    <n v="1"/>
    <n v="0"/>
    <n v="14378.535729943007"/>
    <n v="1566.8917141604561"/>
    <n v="76.81"/>
    <n v="74.53"/>
    <n v="71.92"/>
    <n v="30.67"/>
    <s v=""/>
    <n v="100"/>
    <n v="10.27"/>
    <n v="5.0999999999999996"/>
    <n v="9.9"/>
    <n v="11.7"/>
    <s v=""/>
    <s v=""/>
    <n v="0"/>
    <m/>
    <s v=""/>
    <n v="7.5"/>
    <n v="100"/>
    <n v="100"/>
    <n v="68.8"/>
    <n v="7.5"/>
    <n v="0"/>
    <n v="0"/>
    <n v="2"/>
    <n v="7.3057855371815679"/>
    <n v="16"/>
    <n v="9"/>
    <n v="282"/>
    <n v="282"/>
  </r>
  <r>
    <x v="0"/>
    <x v="7"/>
    <n v="351660620"/>
    <s v="Gália"/>
    <m/>
    <m/>
    <m/>
    <m/>
    <m/>
    <m/>
    <n v="0"/>
    <n v="0"/>
    <n v="0"/>
    <n v="0"/>
    <n v="0"/>
    <n v="0"/>
    <n v="0"/>
    <n v="0"/>
    <n v="0"/>
    <n v="0"/>
    <n v="0"/>
    <n v="0"/>
    <m/>
    <s v=""/>
    <m/>
    <m/>
    <m/>
    <s v=""/>
    <s v=""/>
    <m/>
    <m/>
    <m/>
    <m/>
    <s v=""/>
    <m/>
    <m/>
    <m/>
    <m/>
    <m/>
    <s v=""/>
    <s v=""/>
    <m/>
    <m/>
    <s v=""/>
    <m/>
    <m/>
    <m/>
    <m/>
    <m/>
    <m/>
    <m/>
    <n v="0"/>
    <m/>
    <n v="0"/>
    <n v="0"/>
    <m/>
    <m/>
  </r>
  <r>
    <x v="5"/>
    <x v="7"/>
    <n v="351670517"/>
    <s v="Garça"/>
    <m/>
    <m/>
    <m/>
    <m/>
    <m/>
    <m/>
    <n v="1.31088E-2"/>
    <n v="0"/>
    <n v="1.31088E-2"/>
    <n v="0"/>
    <s v=""/>
    <s v=""/>
    <n v="1.31088E-2"/>
    <n v="0"/>
    <n v="0"/>
    <n v="3"/>
    <n v="0"/>
    <n v="100"/>
    <m/>
    <s v=""/>
    <m/>
    <m/>
    <m/>
    <s v=""/>
    <s v=""/>
    <m/>
    <m/>
    <m/>
    <m/>
    <s v=""/>
    <m/>
    <m/>
    <m/>
    <m/>
    <m/>
    <s v=""/>
    <s v=""/>
    <m/>
    <m/>
    <s v=""/>
    <m/>
    <m/>
    <m/>
    <m/>
    <m/>
    <m/>
    <m/>
    <n v="1"/>
    <m/>
    <n v="0"/>
    <n v="4"/>
    <m/>
    <m/>
  </r>
  <r>
    <x v="0"/>
    <x v="7"/>
    <n v="351670520"/>
    <s v="Garça"/>
    <n v="-9.7132135279898196E-2"/>
    <n v="42907"/>
    <n v="39482"/>
    <n v="3425"/>
    <n v="77.203000000000003"/>
    <n v="92.02"/>
    <n v="0.11041349999999998"/>
    <n v="0.10620459999999998"/>
    <n v="4.2088999999999998E-3"/>
    <n v="0"/>
    <n v="4.6180600000000002E-2"/>
    <s v=""/>
    <n v="6.0538899999999986E-2"/>
    <n v="3.6940000000000002E-3"/>
    <n v="0.11506574792824073"/>
    <n v="17"/>
    <n v="70.97"/>
    <n v="29.03"/>
    <n v="32.35"/>
    <n v="2183"/>
    <n v="376"/>
    <n v="1"/>
    <n v="0"/>
    <n v="3057.5374647493418"/>
    <n v="360.14263406903302"/>
    <n v="88.1"/>
    <n v="100"/>
    <n v="88.1"/>
    <n v="33.119999999999997"/>
    <s v=""/>
    <n v="96.92"/>
    <n v="10.73"/>
    <n v="4.7"/>
    <n v="12.9"/>
    <n v="4.8"/>
    <s v=""/>
    <s v=""/>
    <n v="0"/>
    <m/>
    <s v=""/>
    <n v="7.1"/>
    <n v="100"/>
    <n v="100"/>
    <n v="82.8"/>
    <n v="9.5"/>
    <n v="0"/>
    <n v="0"/>
    <n v="1"/>
    <n v="39.977144222525112"/>
    <n v="22"/>
    <n v="9"/>
    <n v="2183"/>
    <n v="2183"/>
  </r>
  <r>
    <x v="1"/>
    <x v="7"/>
    <n v="351670521"/>
    <s v="Garça"/>
    <m/>
    <m/>
    <m/>
    <m/>
    <m/>
    <m/>
    <n v="7.3838699999999993E-2"/>
    <n v="6.7417199999999997E-2"/>
    <n v="6.4214999999999975E-3"/>
    <n v="0"/>
    <s v=""/>
    <n v="1.9924999999999999E-3"/>
    <n v="7.0815500000000003E-2"/>
    <n v="1.0307000000000001E-3"/>
    <n v="0"/>
    <n v="15"/>
    <n v="62.07"/>
    <n v="37.93"/>
    <m/>
    <s v=""/>
    <m/>
    <m/>
    <m/>
    <s v=""/>
    <s v=""/>
    <m/>
    <m/>
    <m/>
    <m/>
    <s v=""/>
    <m/>
    <m/>
    <m/>
    <m/>
    <m/>
    <s v=""/>
    <s v=""/>
    <m/>
    <m/>
    <s v=""/>
    <m/>
    <m/>
    <m/>
    <m/>
    <m/>
    <m/>
    <m/>
    <n v="8"/>
    <m/>
    <n v="18"/>
    <n v="11"/>
    <m/>
    <m/>
  </r>
  <r>
    <x v="12"/>
    <x v="7"/>
    <n v="351680419"/>
    <s v="Gastão Vidigal"/>
    <n v="1.5894572860180001"/>
    <n v="4380"/>
    <n v="3992"/>
    <n v="388"/>
    <n v="24.222999999999999"/>
    <n v="91.14"/>
    <n v="6.2897300000000003E-2"/>
    <n v="5.4043200000000007E-2"/>
    <n v="8.8540999999999984E-3"/>
    <n v="0"/>
    <n v="8.7452999999999993E-3"/>
    <s v=""/>
    <n v="5.0571000000000005E-2"/>
    <n v="3.581E-3"/>
    <n v="1.0034078125E-2"/>
    <n v="0"/>
    <n v="33.33"/>
    <n v="66.67"/>
    <n v="2.81"/>
    <n v="217"/>
    <n v="28"/>
    <n v="0"/>
    <n v="0"/>
    <n v="9504"/>
    <n v="791.99999999999989"/>
    <n v="87.97"/>
    <n v="100"/>
    <n v="86.19"/>
    <n v="16.32"/>
    <s v=""/>
    <n v="98.2"/>
    <n v="14.98"/>
    <n v="4.8"/>
    <n v="17.399999999999999"/>
    <n v="8"/>
    <s v=""/>
    <s v=""/>
    <n v="0"/>
    <m/>
    <s v=""/>
    <n v="7.7"/>
    <n v="97"/>
    <n v="97"/>
    <n v="87.1"/>
    <n v="9.6999999999999993"/>
    <n v="0"/>
    <n v="0"/>
    <n v="4"/>
    <n v="89.694338512039423"/>
    <n v="3"/>
    <n v="6"/>
    <n v="210.49"/>
    <n v="210.49"/>
  </r>
  <r>
    <x v="7"/>
    <x v="7"/>
    <n v="351685313"/>
    <s v="Gavião Peixoto"/>
    <n v="0.59545289844045202"/>
    <n v="4476"/>
    <n v="3759"/>
    <n v="717"/>
    <n v="18.366"/>
    <n v="83.98"/>
    <n v="0.61614000000000013"/>
    <n v="0.39968810000000021"/>
    <n v="0.21645189999999997"/>
    <n v="0"/>
    <n v="1.25001E-2"/>
    <n v="1.2604300000000001E-2"/>
    <n v="0.58693059999999975"/>
    <n v="4.1050000000000001E-3"/>
    <n v="1.077689386574074E-2"/>
    <n v="43"/>
    <n v="71.7"/>
    <n v="28.3"/>
    <n v="2.62"/>
    <n v="202"/>
    <n v="202"/>
    <n v="0"/>
    <n v="0"/>
    <n v="14091.152815013405"/>
    <n v="1409.1152815013409"/>
    <m/>
    <n v="100"/>
    <m/>
    <m/>
    <s v=""/>
    <m/>
    <n v="59.82"/>
    <n v="30.8"/>
    <n v="48.2"/>
    <n v="108.2"/>
    <s v=""/>
    <s v=""/>
    <n v="0"/>
    <m/>
    <s v=""/>
    <n v="7.7"/>
    <n v="100"/>
    <n v="0"/>
    <n v="0"/>
    <n v="1.5"/>
    <n v="0"/>
    <n v="0"/>
    <n v="1"/>
    <n v="120.62844973658331"/>
    <n v="38"/>
    <n v="15"/>
    <n v="202"/>
    <n v="0"/>
  </r>
  <r>
    <x v="16"/>
    <x v="7"/>
    <n v="351690318"/>
    <s v="General Salgado"/>
    <n v="-0.107970286333681"/>
    <n v="10680"/>
    <n v="9211"/>
    <n v="1469"/>
    <n v="21.651"/>
    <n v="86.25"/>
    <n v="0.12071179999999999"/>
    <n v="0.12018519999999999"/>
    <n v="5.265999999999999E-4"/>
    <n v="0"/>
    <s v=""/>
    <n v="0.1113889"/>
    <n v="9.1319999999999995E-3"/>
    <n v="1.9089999999999998E-4"/>
    <n v="2.5996343750000001E-2"/>
    <n v="1"/>
    <n v="44.44"/>
    <n v="55.56"/>
    <n v="6.54"/>
    <n v="504"/>
    <n v="96"/>
    <n v="0"/>
    <n v="0"/>
    <n v="10777.752808988764"/>
    <n v="826.78651685393243"/>
    <n v="93.47"/>
    <n v="85.14"/>
    <n v="86.12"/>
    <n v="9.74"/>
    <s v=""/>
    <n v="100"/>
    <n v="10.64"/>
    <n v="3.4"/>
    <n v="14"/>
    <n v="0.2"/>
    <s v=""/>
    <s v=""/>
    <n v="0"/>
    <m/>
    <s v=""/>
    <n v="4.4000000000000004"/>
    <n v="100"/>
    <n v="100"/>
    <n v="81"/>
    <n v="9.6999999999999993"/>
    <n v="0"/>
    <n v="0"/>
    <n v="6"/>
    <n v="0"/>
    <n v="4"/>
    <n v="5"/>
    <n v="504"/>
    <n v="504"/>
  </r>
  <r>
    <x v="12"/>
    <x v="7"/>
    <n v="351690319"/>
    <s v="General Salgado"/>
    <m/>
    <m/>
    <m/>
    <m/>
    <m/>
    <m/>
    <n v="1.6999999999999999E-3"/>
    <n v="1.6999999999999999E-3"/>
    <n v="0"/>
    <n v="0"/>
    <s v=""/>
    <s v=""/>
    <n v="1.6999999999999999E-3"/>
    <n v="0"/>
    <n v="0"/>
    <n v="0"/>
    <n v="100"/>
    <n v="0"/>
    <m/>
    <s v=""/>
    <m/>
    <m/>
    <m/>
    <s v=""/>
    <s v=""/>
    <m/>
    <m/>
    <m/>
    <m/>
    <s v=""/>
    <m/>
    <m/>
    <m/>
    <m/>
    <m/>
    <s v=""/>
    <s v=""/>
    <m/>
    <m/>
    <s v=""/>
    <m/>
    <m/>
    <m/>
    <m/>
    <m/>
    <m/>
    <m/>
    <n v="2"/>
    <m/>
    <n v="1"/>
    <n v="0"/>
    <m/>
    <m/>
  </r>
  <r>
    <x v="0"/>
    <x v="7"/>
    <n v="351700020"/>
    <s v="Getulina"/>
    <n v="0.26630960307976198"/>
    <n v="10783"/>
    <n v="8488"/>
    <n v="2295"/>
    <n v="15.965"/>
    <n v="78.72"/>
    <n v="0.1876331"/>
    <n v="0.1875"/>
    <n v="1.3310000000000001E-4"/>
    <n v="0"/>
    <s v=""/>
    <s v=""/>
    <n v="0.1875"/>
    <n v="1.3310000000000001E-4"/>
    <n v="2.1543535416666666E-2"/>
    <n v="5"/>
    <n v="50"/>
    <n v="50"/>
    <n v="6.07"/>
    <n v="469"/>
    <n v="98"/>
    <n v="0"/>
    <n v="0"/>
    <n v="14184.327181674858"/>
    <n v="1784.0081609941578"/>
    <n v="76.72"/>
    <n v="77.42"/>
    <n v="76.72"/>
    <m/>
    <s v=""/>
    <n v="99.1"/>
    <n v="9.2899999999999991"/>
    <n v="3.9"/>
    <n v="13.3"/>
    <n v="0"/>
    <s v=""/>
    <s v=""/>
    <n v="0"/>
    <m/>
    <s v=""/>
    <n v="7.5"/>
    <n v="100"/>
    <n v="100"/>
    <n v="79.099999999999994"/>
    <n v="8.1"/>
    <n v="0"/>
    <n v="0"/>
    <n v="5"/>
    <n v="0"/>
    <n v="3"/>
    <n v="3"/>
    <n v="469"/>
    <n v="469"/>
  </r>
  <r>
    <x v="12"/>
    <x v="7"/>
    <n v="351710919"/>
    <s v="Glicério"/>
    <n v="0.35501815913143697"/>
    <n v="4624"/>
    <n v="3454"/>
    <n v="1170"/>
    <n v="16.869"/>
    <n v="74.7"/>
    <n v="0.2785299"/>
    <n v="0.27177230000000002"/>
    <n v="6.7575999999999999E-3"/>
    <n v="0"/>
    <n v="1.7361E-3"/>
    <n v="0.25865890000000002"/>
    <n v="6.7419999999999997E-3"/>
    <n v="1.1392900000000001E-2"/>
    <n v="7.4610166666666663E-3"/>
    <n v="3"/>
    <n v="34.619999999999997"/>
    <n v="65.38"/>
    <n v="2.4500000000000002"/>
    <n v="189"/>
    <n v="17"/>
    <n v="0"/>
    <n v="0"/>
    <n v="13571.937716262975"/>
    <n v="1091.21107266436"/>
    <n v="61.96"/>
    <n v="100"/>
    <n v="60.32"/>
    <n v="45.59"/>
    <s v=""/>
    <n v="84.1"/>
    <n v="44.21"/>
    <n v="14"/>
    <n v="57.8"/>
    <n v="4.2"/>
    <s v=""/>
    <s v=""/>
    <n v="0"/>
    <m/>
    <s v=""/>
    <n v="7.9"/>
    <n v="100"/>
    <n v="100"/>
    <n v="91"/>
    <n v="10"/>
    <n v="0"/>
    <n v="0"/>
    <n v="6"/>
    <n v="26.805998288883774"/>
    <n v="9"/>
    <n v="17"/>
    <n v="189"/>
    <n v="189"/>
  </r>
  <r>
    <x v="2"/>
    <x v="7"/>
    <n v="351720816"/>
    <s v="Guaiçara"/>
    <n v="1.38389366629508"/>
    <n v="11058"/>
    <n v="10133"/>
    <n v="925"/>
    <n v="41.061999999999998"/>
    <n v="91.64"/>
    <n v="7.8155199999999994E-2"/>
    <n v="4.4513899999999995E-2"/>
    <n v="3.3641299999999999E-2"/>
    <n v="0"/>
    <n v="1.27546E-2"/>
    <n v="2.0437599999999997E-2"/>
    <n v="4.4444499999999998E-2"/>
    <n v="5.1849999999999997E-4"/>
    <n v="3.0583791486111112E-2"/>
    <n v="1"/>
    <n v="14.29"/>
    <n v="85.71"/>
    <n v="7.24"/>
    <n v="559"/>
    <n v="34"/>
    <n v="1"/>
    <n v="0"/>
    <n v="5789.3000542593591"/>
    <n v="570.37438958220275"/>
    <n v="90.86"/>
    <n v="100"/>
    <n v="90.86"/>
    <n v="26.1"/>
    <s v=""/>
    <n v="100"/>
    <n v="11.22"/>
    <n v="4.5999999999999996"/>
    <n v="9.4"/>
    <n v="16.8"/>
    <s v=""/>
    <s v=""/>
    <n v="0"/>
    <m/>
    <s v=""/>
    <n v="9"/>
    <n v="100"/>
    <n v="100"/>
    <n v="93.9"/>
    <n v="9.5"/>
    <n v="0"/>
    <n v="0"/>
    <n v="4"/>
    <n v="42.506175226520341"/>
    <n v="2"/>
    <n v="12"/>
    <n v="559"/>
    <n v="559"/>
  </r>
  <r>
    <x v="0"/>
    <x v="7"/>
    <n v="351720820"/>
    <s v="Guaiçara"/>
    <m/>
    <m/>
    <m/>
    <m/>
    <m/>
    <m/>
    <n v="1.4999999999999999E-2"/>
    <n v="1.4999999999999999E-2"/>
    <n v="0"/>
    <n v="0"/>
    <s v=""/>
    <s v=""/>
    <n v="1.4999999999999999E-2"/>
    <n v="0"/>
    <n v="0"/>
    <n v="3"/>
    <n v="100"/>
    <n v="0"/>
    <m/>
    <s v=""/>
    <m/>
    <m/>
    <m/>
    <s v=""/>
    <s v=""/>
    <m/>
    <m/>
    <m/>
    <m/>
    <s v=""/>
    <m/>
    <m/>
    <m/>
    <m/>
    <m/>
    <s v=""/>
    <s v=""/>
    <m/>
    <m/>
    <s v=""/>
    <m/>
    <m/>
    <m/>
    <m/>
    <m/>
    <m/>
    <m/>
    <n v="0"/>
    <m/>
    <n v="4"/>
    <n v="0"/>
    <m/>
    <m/>
  </r>
  <r>
    <x v="0"/>
    <x v="7"/>
    <n v="351730720"/>
    <s v="Guaimbê"/>
    <n v="0.28331541207122801"/>
    <n v="5449"/>
    <n v="4831"/>
    <n v="618"/>
    <n v="25.059000000000001"/>
    <n v="88.66"/>
    <n v="0.1860436"/>
    <n v="0.18595680000000001"/>
    <n v="8.6800000000000009E-5"/>
    <n v="0"/>
    <s v=""/>
    <s v=""/>
    <n v="0.18518519999999999"/>
    <n v="8.5840000000000005E-4"/>
    <n v="1.3615404947916666E-2"/>
    <n v="3"/>
    <n v="40"/>
    <n v="60"/>
    <n v="3.46"/>
    <n v="267"/>
    <n v="58"/>
    <n v="0"/>
    <n v="0"/>
    <n v="9607.2233437327959"/>
    <n v="1215.3716278216184"/>
    <n v="95.95"/>
    <n v="100"/>
    <n v="95.95"/>
    <n v="3.57"/>
    <s v=""/>
    <n v="95.95"/>
    <n v="26.96"/>
    <n v="11.2"/>
    <n v="38.700000000000003"/>
    <n v="0"/>
    <s v=""/>
    <s v=""/>
    <n v="0"/>
    <m/>
    <s v=""/>
    <n v="7.4"/>
    <n v="99"/>
    <n v="98.01"/>
    <n v="78.3"/>
    <n v="8.1"/>
    <n v="0"/>
    <n v="0"/>
    <n v="5"/>
    <n v="0"/>
    <n v="2"/>
    <n v="3"/>
    <n v="264.33"/>
    <n v="261.68669999999997"/>
  </r>
  <r>
    <x v="11"/>
    <x v="7"/>
    <n v="35174068"/>
    <s v="Guaíra"/>
    <n v="0.68075922007877498"/>
    <n v="37945"/>
    <n v="36672"/>
    <n v="1273"/>
    <n v="30.146999999999998"/>
    <n v="96.65"/>
    <n v="0.53977369999999991"/>
    <n v="0.33147100000000002"/>
    <n v="0.2083026999999999"/>
    <n v="0.74"/>
    <n v="0.17488419999999999"/>
    <n v="0.12599759999999996"/>
    <n v="0.23350799999999999"/>
    <n v="5.3838999999999988E-3"/>
    <n v="0.11550387731481482"/>
    <n v="18"/>
    <n v="38.1"/>
    <n v="61.9"/>
    <n v="30.32"/>
    <n v="2047"/>
    <n v="710"/>
    <n v="7"/>
    <n v="0"/>
    <n v="14228.391619449203"/>
    <n v="1695.4391882988537"/>
    <n v="100"/>
    <m/>
    <n v="100"/>
    <n v="36.58"/>
    <s v=""/>
    <n v="100"/>
    <n v="21.6"/>
    <n v="7.3"/>
    <n v="25.4"/>
    <n v="14.7"/>
    <s v=""/>
    <s v=""/>
    <n v="0"/>
    <m/>
    <s v=""/>
    <n v="7.9"/>
    <n v="100"/>
    <n v="100"/>
    <n v="65.3"/>
    <n v="7.4"/>
    <n v="1"/>
    <n v="0"/>
    <n v="6"/>
    <n v="151.51006534873616"/>
    <n v="24"/>
    <n v="39"/>
    <n v="2047"/>
    <n v="2047"/>
  </r>
  <r>
    <x v="9"/>
    <x v="7"/>
    <n v="351740612"/>
    <s v="Guaíra"/>
    <m/>
    <m/>
    <m/>
    <m/>
    <m/>
    <m/>
    <n v="0.70864439999999984"/>
    <n v="0.61717039999999979"/>
    <n v="9.1474E-2"/>
    <n v="0.33"/>
    <s v=""/>
    <s v=""/>
    <n v="0.70842039999999984"/>
    <n v="2.2400000000000002E-4"/>
    <n v="0"/>
    <n v="18"/>
    <n v="76"/>
    <n v="24"/>
    <m/>
    <s v=""/>
    <m/>
    <m/>
    <m/>
    <s v=""/>
    <s v=""/>
    <m/>
    <m/>
    <m/>
    <m/>
    <s v=""/>
    <m/>
    <m/>
    <m/>
    <m/>
    <m/>
    <s v=""/>
    <s v=""/>
    <m/>
    <m/>
    <s v=""/>
    <m/>
    <m/>
    <m/>
    <m/>
    <m/>
    <m/>
    <m/>
    <n v="0"/>
    <m/>
    <n v="38"/>
    <n v="12"/>
    <m/>
    <m/>
  </r>
  <r>
    <x v="10"/>
    <x v="7"/>
    <n v="351750515"/>
    <s v="Guapiaçu"/>
    <n v="2.1727657974223198"/>
    <n v="18809"/>
    <n v="16799"/>
    <n v="2010"/>
    <n v="57.869"/>
    <n v="89.31"/>
    <n v="0.19937519999999997"/>
    <n v="6.05131E-2"/>
    <n v="0.13886209999999996"/>
    <n v="0"/>
    <n v="5.4356800000000004E-2"/>
    <n v="4.1043099999999999E-2"/>
    <n v="8.6783199999999991E-2"/>
    <n v="1.7192100000000002E-2"/>
    <n v="4.8671835957175932E-2"/>
    <n v="4"/>
    <n v="19.05"/>
    <n v="80.95"/>
    <n v="12.02"/>
    <n v="927"/>
    <n v="176"/>
    <n v="2"/>
    <n v="0"/>
    <n v="4225.1432824711574"/>
    <n v="452.69392312190973"/>
    <n v="85.01"/>
    <n v="88.45"/>
    <n v="79.34"/>
    <n v="0"/>
    <s v=""/>
    <n v="96.11"/>
    <n v="24.61"/>
    <n v="7.9"/>
    <n v="11.2"/>
    <n v="51.4"/>
    <s v=""/>
    <s v=""/>
    <n v="0"/>
    <m/>
    <s v=""/>
    <n v="10"/>
    <n v="90"/>
    <n v="90"/>
    <n v="81"/>
    <n v="9.8000000000000007"/>
    <n v="0"/>
    <n v="0"/>
    <n v="17"/>
    <n v="110.94711949537319"/>
    <n v="12"/>
    <n v="51"/>
    <n v="834.3"/>
    <n v="834.3"/>
  </r>
  <r>
    <x v="14"/>
    <x v="7"/>
    <n v="351760414"/>
    <s v="Guapiara"/>
    <n v="-0.84447529107999397"/>
    <n v="17818"/>
    <n v="7267"/>
    <n v="10551"/>
    <n v="43.712000000000003"/>
    <n v="40.78"/>
    <n v="1.820040000000011E-2"/>
    <n v="1.8188800000000109E-2"/>
    <n v="1.1600000000000001E-5"/>
    <n v="0"/>
    <s v=""/>
    <s v=""/>
    <n v="1.7725800000000128E-2"/>
    <n v="4.7459999999999999E-4"/>
    <n v="2.3451086458333333E-2"/>
    <n v="12"/>
    <n v="99.54"/>
    <n v="0.46"/>
    <n v="5.0999999999999996"/>
    <n v="393"/>
    <n v="189"/>
    <n v="2"/>
    <n v="0"/>
    <n v="7999.928162532271"/>
    <n v="938.04467392524418"/>
    <n v="50.54"/>
    <n v="56.74"/>
    <n v="28.58"/>
    <n v="45.76"/>
    <s v=""/>
    <n v="100"/>
    <n v="0.9"/>
    <n v="0.4"/>
    <n v="1.2"/>
    <n v="0"/>
    <s v=""/>
    <s v=""/>
    <n v="0"/>
    <m/>
    <s v=""/>
    <n v="7.5"/>
    <n v="70"/>
    <n v="56"/>
    <n v="51.9"/>
    <n v="5.6"/>
    <n v="0"/>
    <n v="0"/>
    <n v="0"/>
    <n v="0"/>
    <n v="215"/>
    <n v="1"/>
    <n v="275.10000000000002"/>
    <n v="220.08"/>
  </r>
  <r>
    <x v="11"/>
    <x v="7"/>
    <n v="35177038"/>
    <s v="Guará"/>
    <n v="0.48141012567983799"/>
    <n v="20132"/>
    <n v="19553"/>
    <n v="579"/>
    <n v="55.518000000000001"/>
    <n v="97.12"/>
    <n v="0.13669939999999997"/>
    <n v="3.3424099999999998E-2"/>
    <n v="0.10327529999999999"/>
    <n v="0"/>
    <n v="8.7962899999999997E-2"/>
    <n v="1.34357E-2"/>
    <n v="3.1064800000000004E-2"/>
    <n v="4.2360000000000002E-3"/>
    <n v="5.9320429259259254E-2"/>
    <n v="1"/>
    <n v="28.13"/>
    <n v="71.88"/>
    <n v="14.05"/>
    <n v="1084"/>
    <n v="76"/>
    <n v="4"/>
    <n v="0"/>
    <n v="9163.7989270812632"/>
    <n v="1112.1875620902047"/>
    <n v="96.8"/>
    <n v="96.8"/>
    <n v="96.8"/>
    <n v="42.7"/>
    <s v=""/>
    <n v="100"/>
    <n v="7.47"/>
    <n v="2.2999999999999998"/>
    <n v="3"/>
    <n v="14.5"/>
    <s v=""/>
    <s v=""/>
    <n v="0"/>
    <m/>
    <s v=""/>
    <n v="9.8000000000000007"/>
    <n v="100"/>
    <n v="100"/>
    <n v="93"/>
    <n v="10"/>
    <n v="1"/>
    <n v="0"/>
    <n v="6"/>
    <n v="148.34686987074386"/>
    <n v="9"/>
    <n v="23"/>
    <n v="1084"/>
    <n v="1084"/>
  </r>
  <r>
    <x v="12"/>
    <x v="7"/>
    <n v="351780219"/>
    <s v="Guaraçaí"/>
    <n v="-0.43609069335689399"/>
    <n v="8439"/>
    <n v="6744"/>
    <n v="1695"/>
    <n v="14.847"/>
    <n v="79.91"/>
    <n v="2.194999999999999E-3"/>
    <n v="0"/>
    <n v="2.194999999999999E-3"/>
    <n v="0"/>
    <s v=""/>
    <n v="6.8869999999999999E-4"/>
    <n v="3.4700000000000003E-5"/>
    <n v="1.4716000000000004E-3"/>
    <n v="1.7796620312500001E-2"/>
    <n v="0"/>
    <n v="0"/>
    <n v="100"/>
    <n v="4.74"/>
    <n v="366"/>
    <n v="117"/>
    <n v="1"/>
    <n v="1"/>
    <n v="15470.913615357267"/>
    <n v="1569.5129754710272"/>
    <n v="80.98"/>
    <n v="78.88"/>
    <n v="79.23"/>
    <n v="22.63"/>
    <s v=""/>
    <n v="100"/>
    <n v="0.16"/>
    <n v="0.1"/>
    <n v="0"/>
    <n v="0.6"/>
    <s v=""/>
    <s v=""/>
    <n v="0"/>
    <m/>
    <s v=""/>
    <n v="9"/>
    <n v="100"/>
    <n v="100"/>
    <n v="68"/>
    <n v="7.6"/>
    <n v="0"/>
    <n v="1"/>
    <n v="2"/>
    <n v="0"/>
    <n v="0"/>
    <n v="13"/>
    <n v="366"/>
    <n v="366"/>
  </r>
  <r>
    <x v="0"/>
    <x v="7"/>
    <n v="351780220"/>
    <s v="Guaraçaí"/>
    <m/>
    <m/>
    <m/>
    <m/>
    <m/>
    <m/>
    <n v="1.852E-4"/>
    <n v="0"/>
    <n v="1.852E-4"/>
    <n v="0"/>
    <s v=""/>
    <s v=""/>
    <n v="1.852E-4"/>
    <n v="0"/>
    <n v="0"/>
    <n v="2"/>
    <n v="0"/>
    <n v="100"/>
    <m/>
    <s v=""/>
    <m/>
    <m/>
    <m/>
    <s v=""/>
    <s v=""/>
    <m/>
    <m/>
    <m/>
    <m/>
    <s v=""/>
    <m/>
    <m/>
    <m/>
    <m/>
    <m/>
    <s v=""/>
    <s v=""/>
    <m/>
    <m/>
    <s v=""/>
    <m/>
    <m/>
    <m/>
    <m/>
    <m/>
    <m/>
    <m/>
    <n v="3"/>
    <m/>
    <n v="0"/>
    <n v="1"/>
    <m/>
    <m/>
  </r>
  <r>
    <x v="9"/>
    <x v="7"/>
    <n v="351790112"/>
    <s v="Guaraci"/>
    <n v="1.17249751924562"/>
    <n v="10279"/>
    <n v="9326"/>
    <n v="953"/>
    <n v="16.091000000000001"/>
    <n v="90.73"/>
    <n v="0.19707750000000002"/>
    <n v="0.16954660000000002"/>
    <n v="2.7530900000000001E-2"/>
    <n v="0.27"/>
    <s v=""/>
    <s v=""/>
    <n v="0.18824650000000001"/>
    <n v="8.8310000000000003E-3"/>
    <n v="2.5231732812499998E-2"/>
    <n v="2"/>
    <n v="50"/>
    <n v="50"/>
    <n v="6.63"/>
    <n v="511"/>
    <n v="143"/>
    <n v="0"/>
    <n v="0"/>
    <n v="23378.180756882964"/>
    <n v="2730.5224243603461"/>
    <n v="94.26"/>
    <n v="100"/>
    <n v="94.26"/>
    <n v="9.7100000000000009"/>
    <s v=""/>
    <n v="96.61"/>
    <n v="7.17"/>
    <n v="2.6"/>
    <n v="9.1"/>
    <n v="3.1"/>
    <s v=""/>
    <s v=""/>
    <n v="0"/>
    <m/>
    <s v=""/>
    <n v="7.3"/>
    <n v="100"/>
    <n v="100"/>
    <n v="72"/>
    <n v="8.1999999999999993"/>
    <n v="0"/>
    <n v="0"/>
    <n v="0"/>
    <n v="0"/>
    <n v="10"/>
    <n v="10"/>
    <n v="511"/>
    <n v="511"/>
  </r>
  <r>
    <x v="10"/>
    <x v="7"/>
    <n v="351800815"/>
    <s v="Guarani d'Oeste"/>
    <n v="-0.192226007973895"/>
    <n v="1956"/>
    <n v="1731"/>
    <n v="225"/>
    <n v="23.14"/>
    <n v="88.5"/>
    <n v="2.6451800000000001E-2"/>
    <n v="2.59098E-2"/>
    <n v="5.4200000000000006E-4"/>
    <n v="0"/>
    <s v=""/>
    <s v=""/>
    <n v="2.6295599999999999E-2"/>
    <n v="1.562E-4"/>
    <n v="4.5120437499999999E-3"/>
    <n v="1"/>
    <n v="62.5"/>
    <n v="37.5"/>
    <n v="1.25"/>
    <n v="96"/>
    <n v="24"/>
    <n v="0"/>
    <n v="0"/>
    <n v="10640.981595092024"/>
    <n v="1128.5889570552145"/>
    <n v="88.58"/>
    <n v="88.09"/>
    <n v="84.97"/>
    <n v="9.2799999999999994"/>
    <s v=""/>
    <n v="100"/>
    <n v="12.6"/>
    <n v="4"/>
    <n v="18.5"/>
    <n v="0.8"/>
    <s v=""/>
    <s v=""/>
    <n v="0"/>
    <m/>
    <s v=""/>
    <n v="8.6999999999999993"/>
    <n v="96"/>
    <n v="96"/>
    <n v="75"/>
    <n v="8.3000000000000007"/>
    <n v="0"/>
    <n v="0"/>
    <n v="1"/>
    <n v="0"/>
    <n v="5"/>
    <n v="3"/>
    <n v="92.16"/>
    <n v="92.16"/>
  </r>
  <r>
    <x v="2"/>
    <x v="7"/>
    <n v="351810716"/>
    <s v="Guarantã"/>
    <n v="9.8617804646683502E-2"/>
    <n v="6423"/>
    <n v="5603"/>
    <n v="820"/>
    <n v="13.909000000000001"/>
    <n v="87.23"/>
    <n v="5.6026499999999993E-2"/>
    <n v="2.1107600000000001E-2"/>
    <n v="3.4918899999999996E-2"/>
    <n v="0"/>
    <n v="2.6805499999999999E-2"/>
    <n v="8.1134000000000015E-3"/>
    <n v="2.1107600000000001E-2"/>
    <n v="0"/>
    <n v="1.5400623995535717E-2"/>
    <n v="1"/>
    <n v="23.53"/>
    <n v="76.47"/>
    <n v="3.96"/>
    <n v="305"/>
    <n v="34"/>
    <n v="0"/>
    <n v="0"/>
    <n v="16693.507706679124"/>
    <n v="1767.5478748248477"/>
    <m/>
    <n v="85.29"/>
    <m/>
    <m/>
    <s v=""/>
    <m/>
    <n v="4"/>
    <n v="1.6"/>
    <n v="2"/>
    <n v="9.6999999999999993"/>
    <s v=""/>
    <s v=""/>
    <n v="0"/>
    <m/>
    <s v=""/>
    <n v="9.1999999999999993"/>
    <n v="100"/>
    <n v="100"/>
    <n v="88.9"/>
    <n v="9.5"/>
    <n v="0"/>
    <n v="0"/>
    <n v="5"/>
    <n v="175.31757159857077"/>
    <n v="4"/>
    <n v="13"/>
    <n v="305"/>
    <n v="305"/>
  </r>
  <r>
    <x v="0"/>
    <x v="7"/>
    <n v="351810720"/>
    <s v="Guarantã"/>
    <m/>
    <m/>
    <m/>
    <m/>
    <m/>
    <m/>
    <n v="0"/>
    <n v="0"/>
    <n v="0"/>
    <n v="0"/>
    <n v="0"/>
    <n v="0"/>
    <n v="0"/>
    <n v="0"/>
    <n v="0"/>
    <n v="0"/>
    <n v="0"/>
    <n v="0"/>
    <m/>
    <s v=""/>
    <m/>
    <m/>
    <m/>
    <s v=""/>
    <s v=""/>
    <m/>
    <m/>
    <m/>
    <m/>
    <s v=""/>
    <m/>
    <m/>
    <m/>
    <m/>
    <m/>
    <s v=""/>
    <s v=""/>
    <m/>
    <m/>
    <s v=""/>
    <m/>
    <m/>
    <m/>
    <m/>
    <m/>
    <m/>
    <m/>
    <n v="0"/>
    <m/>
    <n v="0"/>
    <n v="0"/>
    <m/>
    <m/>
  </r>
  <r>
    <x v="12"/>
    <x v="7"/>
    <n v="351820619"/>
    <s v="Guararapes"/>
    <n v="0.55214685192119795"/>
    <n v="31097"/>
    <n v="28932"/>
    <n v="2165"/>
    <n v="32.509"/>
    <n v="93.04"/>
    <n v="0.1204363"/>
    <n v="0.1086686"/>
    <n v="1.1767699999999999E-2"/>
    <n v="0"/>
    <s v=""/>
    <n v="3.6158200000000001E-2"/>
    <n v="8.3721400000000001E-2"/>
    <n v="5.5670000000000003E-4"/>
    <n v="8.7606619565972224E-2"/>
    <n v="5"/>
    <n v="23.53"/>
    <n v="76.47"/>
    <n v="23.71"/>
    <n v="1600"/>
    <n v="1057"/>
    <n v="3"/>
    <n v="0"/>
    <n v="7129.2433353699716"/>
    <n v="689.59963983664034"/>
    <n v="92.55"/>
    <n v="92.55"/>
    <n v="92.55"/>
    <n v="41.73"/>
    <s v=""/>
    <n v="100"/>
    <n v="8.17"/>
    <n v="2.9"/>
    <n v="10.5"/>
    <n v="2"/>
    <s v=""/>
    <s v=""/>
    <n v="0"/>
    <m/>
    <s v=""/>
    <n v="9.5"/>
    <n v="100"/>
    <n v="100"/>
    <n v="33.9"/>
    <n v="5.4"/>
    <n v="0"/>
    <n v="0"/>
    <n v="4"/>
    <n v="0"/>
    <n v="4"/>
    <n v="13"/>
    <n v="1600"/>
    <n v="1600"/>
  </r>
  <r>
    <x v="0"/>
    <x v="7"/>
    <n v="351820620"/>
    <s v="Guararapes"/>
    <m/>
    <m/>
    <m/>
    <m/>
    <m/>
    <m/>
    <n v="8.3045200000000013E-2"/>
    <n v="8.1378600000000009E-2"/>
    <n v="1.6666000000000001E-3"/>
    <n v="0"/>
    <s v=""/>
    <n v="8.1378600000000009E-2"/>
    <s v=""/>
    <n v="1.6666000000000001E-3"/>
    <n v="0"/>
    <n v="5"/>
    <n v="60"/>
    <n v="40"/>
    <m/>
    <s v=""/>
    <m/>
    <m/>
    <m/>
    <s v=""/>
    <s v=""/>
    <m/>
    <m/>
    <m/>
    <m/>
    <s v=""/>
    <m/>
    <m/>
    <m/>
    <m/>
    <m/>
    <s v=""/>
    <s v=""/>
    <m/>
    <m/>
    <s v=""/>
    <m/>
    <m/>
    <m/>
    <m/>
    <m/>
    <m/>
    <m/>
    <n v="2"/>
    <m/>
    <n v="3"/>
    <n v="2"/>
    <m/>
    <m/>
  </r>
  <r>
    <x v="15"/>
    <x v="7"/>
    <n v="35183052"/>
    <s v="Guararema"/>
    <n v="1.5072231287528199"/>
    <n v="26881"/>
    <n v="23132"/>
    <n v="3749"/>
    <n v="99.375"/>
    <n v="86.05"/>
    <n v="5.1865599999999998E-2"/>
    <n v="4.1639199999999994E-2"/>
    <n v="1.0226400000000005E-2"/>
    <n v="0.15"/>
    <s v=""/>
    <n v="2.0435400000000003E-2"/>
    <n v="2.2899199999999991E-2"/>
    <n v="8.5310000000000039E-3"/>
    <n v="5.5502078065972224E-2"/>
    <n v="17"/>
    <n v="41.38"/>
    <n v="58.62"/>
    <n v="16.670000000000002"/>
    <n v="1286"/>
    <n v="876"/>
    <n v="2"/>
    <n v="0"/>
    <n v="4680.9508574829806"/>
    <n v="480.99996279900296"/>
    <n v="67.83"/>
    <n v="100"/>
    <n v="34.67"/>
    <n v="32.78"/>
    <s v=""/>
    <n v="78.8"/>
    <n v="3"/>
    <n v="1.3"/>
    <n v="3.2"/>
    <n v="2.5"/>
    <s v=""/>
    <s v=""/>
    <n v="0"/>
    <m/>
    <s v=""/>
    <n v="10"/>
    <n v="70"/>
    <n v="34.299999999999997"/>
    <n v="31.9"/>
    <n v="4.4000000000000004"/>
    <n v="0"/>
    <n v="0"/>
    <n v="115"/>
    <n v="0"/>
    <n v="24"/>
    <n v="34"/>
    <n v="900.2"/>
    <n v="441.09800000000001"/>
  </r>
  <r>
    <x v="15"/>
    <x v="7"/>
    <n v="35184042"/>
    <s v="Guaratinguetá"/>
    <n v="0.64676050898895299"/>
    <n v="114057"/>
    <n v="108691"/>
    <n v="5366"/>
    <n v="151.785"/>
    <n v="95.3"/>
    <n v="1.094092000000001"/>
    <n v="1.050644300000001"/>
    <n v="4.3447699999999992E-2"/>
    <n v="0.17"/>
    <n v="0.68002790000000013"/>
    <n v="2.6292100000000006E-2"/>
    <n v="0.38275769999999992"/>
    <n v="5.014300000000001E-3"/>
    <n v="0.39735135416666667"/>
    <n v="15"/>
    <n v="60.56"/>
    <n v="39.44"/>
    <n v="100.88"/>
    <n v="6053"/>
    <n v="5678"/>
    <n v="17"/>
    <n v="0"/>
    <n v="3102.2551881953759"/>
    <n v="312.4374654777875"/>
    <n v="100"/>
    <n v="100"/>
    <n v="92"/>
    <n v="51.97"/>
    <s v=""/>
    <n v="100"/>
    <n v="22.51"/>
    <n v="9.8000000000000007"/>
    <n v="28.2"/>
    <n v="3.8"/>
    <s v=""/>
    <s v=""/>
    <n v="0"/>
    <m/>
    <s v=""/>
    <n v="10"/>
    <n v="90"/>
    <n v="16.2"/>
    <n v="6.2"/>
    <n v="2.2000000000000002"/>
    <n v="0"/>
    <n v="0"/>
    <n v="59"/>
    <n v="171.13317794678463"/>
    <n v="43"/>
    <n v="28"/>
    <n v="5447.7"/>
    <n v="980.58600000000001"/>
  </r>
  <r>
    <x v="8"/>
    <x v="7"/>
    <n v="351850310"/>
    <s v="Guareí"/>
    <m/>
    <m/>
    <m/>
    <m/>
    <m/>
    <m/>
    <n v="0"/>
    <n v="0"/>
    <n v="0"/>
    <n v="0"/>
    <n v="0"/>
    <n v="0"/>
    <n v="0"/>
    <n v="0"/>
    <n v="0"/>
    <n v="0"/>
    <n v="0"/>
    <n v="0"/>
    <m/>
    <s v=""/>
    <m/>
    <m/>
    <m/>
    <s v=""/>
    <s v=""/>
    <m/>
    <m/>
    <m/>
    <m/>
    <s v=""/>
    <m/>
    <m/>
    <m/>
    <m/>
    <m/>
    <s v=""/>
    <s v=""/>
    <m/>
    <m/>
    <s v=""/>
    <m/>
    <m/>
    <m/>
    <m/>
    <m/>
    <m/>
    <m/>
    <n v="0"/>
    <m/>
    <n v="0"/>
    <n v="0"/>
    <m/>
    <m/>
  </r>
  <r>
    <x v="14"/>
    <x v="7"/>
    <n v="351850314"/>
    <s v="Guareí"/>
    <n v="2.6340785766717101"/>
    <n v="14903"/>
    <n v="8608"/>
    <n v="6295"/>
    <n v="26.318000000000001"/>
    <n v="57.76"/>
    <n v="5.8648499999999999E-2"/>
    <n v="5.1938999999999999E-2"/>
    <n v="6.7094999999999985E-3"/>
    <n v="0"/>
    <n v="5.3626499999999994E-2"/>
    <n v="3.6677999999999997E-3"/>
    <n v="7.4069999999999995E-4"/>
    <n v="6.134999999999999E-4"/>
    <n v="3.1732436984953705E-2"/>
    <n v="2"/>
    <n v="40"/>
    <n v="60"/>
    <n v="6.53"/>
    <n v="504"/>
    <n v="222"/>
    <n v="2"/>
    <n v="0"/>
    <n v="13225.52506206804"/>
    <n v="1565.9021673488555"/>
    <n v="69.95"/>
    <n v="100"/>
    <n v="42.46"/>
    <n v="13.09"/>
    <s v=""/>
    <n v="100"/>
    <n v="2.11"/>
    <n v="0.9"/>
    <n v="2.5"/>
    <n v="0.9"/>
    <s v=""/>
    <s v=""/>
    <n v="0"/>
    <m/>
    <s v=""/>
    <n v="9.5"/>
    <n v="70"/>
    <n v="70"/>
    <n v="56"/>
    <n v="6.5"/>
    <n v="0"/>
    <n v="0"/>
    <n v="7"/>
    <n v="170.17287397625563"/>
    <n v="4"/>
    <n v="6"/>
    <n v="352.8"/>
    <n v="352.8"/>
  </r>
  <r>
    <x v="3"/>
    <x v="7"/>
    <n v="35186029"/>
    <s v="Guariba"/>
    <n v="1.2280842458137999"/>
    <n v="36578"/>
    <n v="35879"/>
    <n v="699"/>
    <n v="135.249"/>
    <n v="98.09"/>
    <n v="0.43635799999999997"/>
    <n v="0.30191329999999994"/>
    <n v="0.13444470000000003"/>
    <n v="0.01"/>
    <n v="0.1120139"/>
    <n v="0.29797809999999997"/>
    <n v="3.9351999999999998E-3"/>
    <n v="2.2430800000000001E-2"/>
    <n v="0.11016252143055554"/>
    <n v="3"/>
    <n v="47.06"/>
    <n v="52.94"/>
    <n v="29.57"/>
    <n v="1996"/>
    <n v="259"/>
    <n v="1"/>
    <n v="0"/>
    <n v="3129.6320192465419"/>
    <n v="370.72775985565102"/>
    <n v="98.94"/>
    <n v="100"/>
    <n v="100"/>
    <n v="22.67"/>
    <s v=""/>
    <n v="100"/>
    <n v="33.31"/>
    <n v="12"/>
    <n v="34.299999999999997"/>
    <n v="31.3"/>
    <s v=""/>
    <s v=""/>
    <n v="0"/>
    <m/>
    <s v=""/>
    <n v="8.6999999999999993"/>
    <n v="100"/>
    <n v="100"/>
    <n v="87"/>
    <n v="10"/>
    <n v="0"/>
    <n v="0"/>
    <n v="4"/>
    <n v="101.66797069056084"/>
    <n v="8"/>
    <n v="9"/>
    <n v="1996"/>
    <n v="1996"/>
  </r>
  <r>
    <x v="19"/>
    <x v="7"/>
    <n v="35187017"/>
    <s v="Guarujá"/>
    <n v="0.89096161132819995"/>
    <n v="298169"/>
    <n v="298112"/>
    <n v="57"/>
    <n v="2091.0929999999998"/>
    <n v="99.98"/>
    <n v="2.1971600000000008E-2"/>
    <n v="2.0452800000000011E-2"/>
    <n v="1.518799999999999E-3"/>
    <n v="0"/>
    <s v=""/>
    <s v=""/>
    <n v="4.1669999999999999E-4"/>
    <n v="2.1554900000000012E-2"/>
    <n v="0.8983196980462963"/>
    <n v="6"/>
    <n v="60"/>
    <n v="40"/>
    <n v="275.95999999999998"/>
    <n v="16558"/>
    <n v="16343"/>
    <n v="29"/>
    <n v="5"/>
    <n v="846.12417789911092"/>
    <n v="107.88083268213667"/>
    <n v="86.48"/>
    <n v="99.98"/>
    <n v="65.099999999999994"/>
    <n v="50.45"/>
    <s v=""/>
    <n v="86.5"/>
    <n v="0.73"/>
    <n v="0.3"/>
    <n v="1"/>
    <n v="0.1"/>
    <s v=""/>
    <s v=""/>
    <n v="0"/>
    <m/>
    <s v=""/>
    <n v="9.1999999999999993"/>
    <n v="72"/>
    <n v="17.28"/>
    <n v="1.3"/>
    <n v="2"/>
    <n v="5"/>
    <n v="5"/>
    <n v="20"/>
    <n v="0"/>
    <n v="21"/>
    <n v="14"/>
    <n v="11921.76"/>
    <n v="2861.2224000000001"/>
  </r>
  <r>
    <x v="15"/>
    <x v="7"/>
    <n v="35188002"/>
    <s v="Guarulhos"/>
    <m/>
    <m/>
    <m/>
    <m/>
    <m/>
    <m/>
    <n v="7.9166600000000004E-2"/>
    <n v="7.9166600000000004E-2"/>
    <n v="0"/>
    <n v="0"/>
    <s v=""/>
    <n v="7.9166600000000004E-2"/>
    <s v=""/>
    <n v="0"/>
    <n v="0"/>
    <n v="0"/>
    <n v="100"/>
    <n v="0"/>
    <m/>
    <s v=""/>
    <m/>
    <m/>
    <m/>
    <s v=""/>
    <s v=""/>
    <m/>
    <m/>
    <m/>
    <m/>
    <s v=""/>
    <m/>
    <m/>
    <m/>
    <m/>
    <m/>
    <s v=""/>
    <s v=""/>
    <m/>
    <m/>
    <s v=""/>
    <m/>
    <m/>
    <m/>
    <m/>
    <m/>
    <m/>
    <m/>
    <n v="0"/>
    <m/>
    <n v="2"/>
    <n v="0"/>
    <m/>
    <m/>
  </r>
  <r>
    <x v="18"/>
    <x v="7"/>
    <n v="35188006"/>
    <s v="Guarulhos"/>
    <n v="1.2102319623098701"/>
    <n v="1260840"/>
    <n v="1260840"/>
    <n v="0"/>
    <n v="3964.7809999999999"/>
    <n v="100"/>
    <n v="0.54404109999999939"/>
    <n v="9.1450199999999995E-2"/>
    <n v="0.45259089999999935"/>
    <n v="0"/>
    <n v="0.16429400000000002"/>
    <n v="0.27171769999999984"/>
    <n v="2.7320000000000003E-4"/>
    <n v="0.10775620000000004"/>
    <n v="5.0648059544444441"/>
    <n v="13"/>
    <n v="9.43"/>
    <n v="90.57"/>
    <n v="1429.17"/>
    <n v="70159"/>
    <n v="51497"/>
    <n v="108"/>
    <n v="5"/>
    <n v="116.8055581992957"/>
    <n v="15.507376035024272"/>
    <n v="98.32"/>
    <n v="100"/>
    <n v="83.99"/>
    <n v="35"/>
    <s v=""/>
    <n v="98.32"/>
    <n v="34.82"/>
    <n v="13.3"/>
    <n v="14.6"/>
    <n v="73"/>
    <s v=""/>
    <s v=""/>
    <n v="7.9312204562037997E-2"/>
    <m/>
    <s v=""/>
    <n v="9.6"/>
    <n v="80"/>
    <n v="28"/>
    <n v="26.6"/>
    <n v="4"/>
    <n v="7"/>
    <n v="5"/>
    <n v="353"/>
    <n v="3.2380312587511373"/>
    <n v="23"/>
    <n v="221"/>
    <n v="56127.199999999997"/>
    <n v="19644.52"/>
  </r>
  <r>
    <x v="3"/>
    <x v="7"/>
    <n v="35188599"/>
    <s v="Guatapará"/>
    <n v="0.79808467320108301"/>
    <n v="7106"/>
    <n v="5379"/>
    <n v="1727"/>
    <n v="17.221"/>
    <n v="75.7"/>
    <n v="8.9841399999999988E-2"/>
    <n v="8.8897599999999993E-2"/>
    <n v="9.4379999999999996E-4"/>
    <n v="0.02"/>
    <s v=""/>
    <s v=""/>
    <n v="8.9045200000000005E-2"/>
    <n v="7.9619999999999995E-4"/>
    <n v="1.7559592187500001E-2"/>
    <n v="1"/>
    <n v="50"/>
    <n v="50"/>
    <n v="3.77"/>
    <n v="291"/>
    <n v="207"/>
    <n v="1"/>
    <n v="0"/>
    <n v="24941.22150295525"/>
    <n v="2973.4196453701088"/>
    <n v="94.89"/>
    <n v="100"/>
    <n v="94.89"/>
    <n v="0"/>
    <s v=""/>
    <n v="94.9"/>
    <n v="4.43"/>
    <n v="1.6"/>
    <n v="6.5"/>
    <n v="0.1"/>
    <s v=""/>
    <s v=""/>
    <n v="0"/>
    <m/>
    <s v=""/>
    <n v="10"/>
    <n v="100"/>
    <n v="30"/>
    <n v="28.9"/>
    <n v="4.3"/>
    <n v="0"/>
    <n v="0"/>
    <n v="1"/>
    <n v="0"/>
    <n v="9"/>
    <n v="9"/>
    <n v="291"/>
    <n v="87.3"/>
  </r>
  <r>
    <x v="16"/>
    <x v="7"/>
    <n v="351890918"/>
    <s v="Guzolândia"/>
    <n v="0.90546932049038198"/>
    <n v="4861"/>
    <n v="4185"/>
    <n v="676"/>
    <n v="19.163"/>
    <n v="86.09"/>
    <n v="1.3889999999999999E-4"/>
    <n v="0"/>
    <n v="1.3889999999999999E-4"/>
    <n v="0"/>
    <s v=""/>
    <n v="1.3889999999999999E-4"/>
    <s v=""/>
    <n v="0"/>
    <n v="1.1272709635416666E-2"/>
    <n v="0"/>
    <n v="0"/>
    <n v="100"/>
    <n v="2.97"/>
    <n v="229"/>
    <n v="37"/>
    <n v="0"/>
    <n v="0"/>
    <n v="12001.97490228348"/>
    <n v="973.13310018514687"/>
    <n v="89.05"/>
    <n v="84.59"/>
    <n v="87.66"/>
    <n v="15.89"/>
    <s v=""/>
    <n v="100"/>
    <n v="0.02"/>
    <n v="0"/>
    <n v="0"/>
    <n v="0.1"/>
    <s v=""/>
    <s v=""/>
    <n v="0"/>
    <m/>
    <s v=""/>
    <n v="9"/>
    <n v="100"/>
    <n v="100"/>
    <n v="83.8"/>
    <n v="9.5"/>
    <n v="0"/>
    <n v="0"/>
    <n v="0"/>
    <n v="0"/>
    <n v="0"/>
    <n v="1"/>
    <n v="229"/>
    <n v="229"/>
  </r>
  <r>
    <x v="12"/>
    <x v="7"/>
    <n v="351890919"/>
    <s v="Guzolândia"/>
    <m/>
    <m/>
    <m/>
    <m/>
    <m/>
    <m/>
    <n v="0"/>
    <n v="0"/>
    <n v="0"/>
    <n v="0"/>
    <n v="0"/>
    <n v="0"/>
    <n v="0"/>
    <n v="0"/>
    <n v="0"/>
    <n v="0"/>
    <n v="0"/>
    <n v="0"/>
    <m/>
    <s v=""/>
    <m/>
    <m/>
    <m/>
    <s v=""/>
    <s v=""/>
    <m/>
    <m/>
    <m/>
    <m/>
    <s v=""/>
    <m/>
    <m/>
    <m/>
    <m/>
    <m/>
    <s v=""/>
    <s v=""/>
    <m/>
    <m/>
    <s v=""/>
    <m/>
    <m/>
    <m/>
    <m/>
    <m/>
    <m/>
    <m/>
    <n v="1"/>
    <m/>
    <n v="0"/>
    <n v="0"/>
    <m/>
    <m/>
  </r>
  <r>
    <x v="0"/>
    <x v="7"/>
    <n v="351900620"/>
    <s v="Herculândia"/>
    <n v="0.76948739789690601"/>
    <n v="8863"/>
    <n v="8162"/>
    <n v="701"/>
    <n v="24.273"/>
    <n v="92.09"/>
    <n v="4.3438000000000001E-3"/>
    <n v="3.8540000000000004E-4"/>
    <n v="3.9583999999999999E-3"/>
    <n v="0"/>
    <s v=""/>
    <n v="3.9525999999999997E-3"/>
    <n v="3.3330000000000002E-4"/>
    <n v="5.7899999999999998E-5"/>
    <n v="2.0008684114583331E-2"/>
    <n v="0"/>
    <n v="40"/>
    <n v="60"/>
    <n v="5.84"/>
    <n v="450"/>
    <n v="69"/>
    <n v="0"/>
    <n v="0"/>
    <n v="9429.132347963443"/>
    <n v="1138.6122080559628"/>
    <n v="86.69"/>
    <n v="100"/>
    <n v="77.89"/>
    <n v="0"/>
    <s v=""/>
    <n v="95"/>
    <n v="1.26"/>
    <n v="0.5"/>
    <n v="0"/>
    <n v="4.4000000000000004"/>
    <s v=""/>
    <s v=""/>
    <n v="0"/>
    <m/>
    <s v=""/>
    <n v="7.1"/>
    <n v="100"/>
    <n v="100"/>
    <n v="84.7"/>
    <n v="9.5"/>
    <n v="0"/>
    <n v="0"/>
    <n v="0"/>
    <n v="0"/>
    <n v="2"/>
    <n v="3"/>
    <n v="450"/>
    <n v="450"/>
  </r>
  <r>
    <x v="1"/>
    <x v="7"/>
    <n v="351900621"/>
    <s v="Herculândia"/>
    <m/>
    <m/>
    <m/>
    <m/>
    <m/>
    <m/>
    <n v="1.01852E-2"/>
    <n v="0"/>
    <n v="1.01852E-2"/>
    <n v="0"/>
    <s v=""/>
    <s v=""/>
    <n v="1.01852E-2"/>
    <n v="0"/>
    <n v="0"/>
    <n v="0"/>
    <n v="0"/>
    <n v="100"/>
    <m/>
    <s v=""/>
    <m/>
    <m/>
    <m/>
    <s v=""/>
    <s v=""/>
    <m/>
    <m/>
    <m/>
    <m/>
    <s v=""/>
    <m/>
    <m/>
    <m/>
    <m/>
    <m/>
    <s v=""/>
    <s v=""/>
    <m/>
    <m/>
    <s v=""/>
    <m/>
    <m/>
    <m/>
    <m/>
    <m/>
    <m/>
    <m/>
    <n v="0"/>
    <m/>
    <n v="0"/>
    <n v="1"/>
    <m/>
    <m/>
  </r>
  <r>
    <x v="6"/>
    <x v="7"/>
    <n v="35190555"/>
    <s v="Holambra"/>
    <n v="3.8784100278505398"/>
    <n v="12307"/>
    <n v="9448"/>
    <n v="2859"/>
    <n v="191.459"/>
    <n v="76.77"/>
    <n v="6.679580000000003E-2"/>
    <n v="3.8832000000000005E-2"/>
    <n v="2.7963800000000028E-2"/>
    <n v="0"/>
    <s v=""/>
    <n v="3.6573999999999999E-3"/>
    <n v="5.219399999999999E-2"/>
    <n v="1.0944399999999996E-2"/>
    <n v="3.7462280092592594E-2"/>
    <n v="14"/>
    <n v="25.4"/>
    <n v="74.599999999999994"/>
    <n v="6.44"/>
    <n v="497"/>
    <n v="344"/>
    <n v="3"/>
    <n v="0"/>
    <n v="2024.3308686113594"/>
    <n v="256.24441374827325"/>
    <n v="100"/>
    <n v="100"/>
    <n v="100"/>
    <n v="41.67"/>
    <s v=""/>
    <n v="100"/>
    <n v="23.03"/>
    <n v="8.5"/>
    <n v="20.399999999999999"/>
    <n v="28"/>
    <s v=""/>
    <s v=""/>
    <n v="0"/>
    <m/>
    <s v=""/>
    <n v="9.8000000000000007"/>
    <n v="95"/>
    <n v="42.75"/>
    <n v="30.8"/>
    <n v="4.0999999999999996"/>
    <n v="0"/>
    <n v="0"/>
    <n v="5"/>
    <n v="0"/>
    <n v="32"/>
    <n v="94"/>
    <n v="472.15"/>
    <n v="212.4675"/>
  </r>
  <r>
    <x v="6"/>
    <x v="7"/>
    <n v="35190715"/>
    <s v="Hortolândia"/>
    <n v="2.17223454964441"/>
    <n v="203717"/>
    <n v="203717"/>
    <n v="0"/>
    <n v="3274.14"/>
    <n v="100"/>
    <n v="9.3407500000000004E-2"/>
    <n v="3.8626200000000013E-2"/>
    <n v="5.4781299999999991E-2"/>
    <n v="0"/>
    <n v="6.4809999999999998E-4"/>
    <n v="4.7788999999999998E-2"/>
    <n v="2.3996600000000003E-2"/>
    <n v="2.0973800000000001E-2"/>
    <n v="0.69182387513425925"/>
    <n v="13"/>
    <n v="16.920000000000002"/>
    <n v="83.08"/>
    <n v="188.23"/>
    <n v="11294"/>
    <n v="5275"/>
    <n v="13"/>
    <n v="1"/>
    <n v="122.29435933181816"/>
    <n v="17.028328514556957"/>
    <n v="97.48"/>
    <n v="100"/>
    <n v="72.69"/>
    <n v="28.65"/>
    <s v=""/>
    <n v="97.5"/>
    <n v="31.14"/>
    <n v="11.8"/>
    <n v="20.3"/>
    <n v="49.8"/>
    <s v=""/>
    <s v=""/>
    <n v="0.49087705002527998"/>
    <m/>
    <s v=""/>
    <n v="9.8000000000000007"/>
    <n v="65"/>
    <n v="65"/>
    <n v="53.3"/>
    <n v="6.4"/>
    <n v="0"/>
    <n v="1"/>
    <n v="74"/>
    <n v="0.14454545960934556"/>
    <n v="11"/>
    <n v="54"/>
    <n v="7341.1"/>
    <n v="7341.1"/>
  </r>
  <r>
    <x v="7"/>
    <x v="7"/>
    <n v="351910513"/>
    <s v="Iacanga"/>
    <n v="1.7098162768107701"/>
    <n v="10414"/>
    <n v="9125"/>
    <n v="1289"/>
    <n v="19.003"/>
    <n v="87.62"/>
    <n v="0.21815089999999998"/>
    <n v="0.16592679999999999"/>
    <n v="5.2224100000000009E-2"/>
    <n v="0"/>
    <s v=""/>
    <n v="0.12777769999999999"/>
    <n v="5.2555000000000004E-2"/>
    <n v="3.7818200000000003E-2"/>
    <n v="2.1964319270833334E-2"/>
    <n v="3"/>
    <n v="50"/>
    <n v="50"/>
    <n v="6.57"/>
    <n v="507"/>
    <n v="110"/>
    <n v="0"/>
    <n v="1"/>
    <n v="13445.346648742077"/>
    <n v="1332.4217399654317"/>
    <n v="80.989999999999995"/>
    <n v="97.43"/>
    <n v="77.34"/>
    <n v="20.51"/>
    <s v=""/>
    <n v="92.93"/>
    <n v="24.86"/>
    <n v="12.1"/>
    <n v="28.2"/>
    <n v="11.9"/>
    <s v=""/>
    <s v=""/>
    <n v="0"/>
    <m/>
    <s v=""/>
    <n v="8"/>
    <n v="90"/>
    <n v="90"/>
    <n v="78.3"/>
    <n v="8.1999999999999993"/>
    <n v="0"/>
    <n v="1"/>
    <n v="18"/>
    <n v="0"/>
    <n v="10"/>
    <n v="10"/>
    <n v="456.3"/>
    <n v="456.3"/>
  </r>
  <r>
    <x v="2"/>
    <x v="7"/>
    <n v="351910516"/>
    <s v="Iacanga"/>
    <m/>
    <m/>
    <m/>
    <m/>
    <m/>
    <m/>
    <n v="0.31875940000000014"/>
    <n v="0.31875940000000014"/>
    <n v="0"/>
    <n v="0"/>
    <s v=""/>
    <s v=""/>
    <n v="0.31875940000000014"/>
    <n v="0"/>
    <n v="0"/>
    <n v="3"/>
    <n v="100"/>
    <n v="0"/>
    <m/>
    <s v=""/>
    <m/>
    <m/>
    <m/>
    <s v=""/>
    <s v=""/>
    <m/>
    <m/>
    <m/>
    <m/>
    <s v=""/>
    <m/>
    <m/>
    <m/>
    <m/>
    <m/>
    <s v=""/>
    <s v=""/>
    <m/>
    <m/>
    <s v=""/>
    <m/>
    <m/>
    <m/>
    <m/>
    <m/>
    <m/>
    <m/>
    <n v="0"/>
    <m/>
    <n v="14"/>
    <n v="0"/>
    <m/>
    <m/>
  </r>
  <r>
    <x v="0"/>
    <x v="7"/>
    <n v="351920420"/>
    <s v="Iacri"/>
    <n v="-0.45248228477694502"/>
    <n v="6380"/>
    <n v="5144"/>
    <n v="1236"/>
    <n v="19.690000000000001"/>
    <n v="80.63"/>
    <n v="1.235E-3"/>
    <n v="1.1111000000000001E-3"/>
    <n v="1.239E-4"/>
    <n v="0"/>
    <s v=""/>
    <s v=""/>
    <n v="1.1458E-3"/>
    <n v="8.92E-5"/>
    <n v="1.3373078125E-2"/>
    <n v="2"/>
    <n v="25"/>
    <n v="75"/>
    <n v="3.6"/>
    <n v="277"/>
    <n v="33"/>
    <n v="0"/>
    <n v="0"/>
    <n v="11813.642633228839"/>
    <n v="1433.4545454545457"/>
    <n v="80.489999999999995"/>
    <n v="100"/>
    <n v="79.91"/>
    <n v="16.77"/>
    <s v=""/>
    <n v="100"/>
    <n v="0.68"/>
    <n v="0.3"/>
    <n v="0.8"/>
    <n v="0.3"/>
    <s v=""/>
    <s v=""/>
    <n v="0"/>
    <m/>
    <s v=""/>
    <n v="7.7"/>
    <n v="100"/>
    <n v="100"/>
    <n v="88.1"/>
    <n v="9.6999999999999993"/>
    <n v="0"/>
    <n v="0"/>
    <n v="0"/>
    <n v="0"/>
    <n v="1"/>
    <n v="3"/>
    <n v="277"/>
    <n v="277"/>
  </r>
  <r>
    <x v="1"/>
    <x v="7"/>
    <n v="351920421"/>
    <s v="Iacri"/>
    <m/>
    <m/>
    <m/>
    <m/>
    <m/>
    <m/>
    <n v="5.6503000000000005E-3"/>
    <n v="5.0000000000000001E-3"/>
    <n v="6.5030000000000003E-4"/>
    <n v="0"/>
    <s v=""/>
    <n v="1.019E-4"/>
    <n v="5.0000000000000001E-3"/>
    <n v="5.4839999999999999E-4"/>
    <n v="0"/>
    <n v="4"/>
    <n v="40"/>
    <n v="60"/>
    <m/>
    <s v=""/>
    <m/>
    <m/>
    <m/>
    <s v=""/>
    <s v=""/>
    <m/>
    <m/>
    <m/>
    <m/>
    <s v=""/>
    <m/>
    <m/>
    <m/>
    <m/>
    <m/>
    <s v=""/>
    <s v=""/>
    <m/>
    <m/>
    <s v=""/>
    <m/>
    <m/>
    <m/>
    <m/>
    <m/>
    <m/>
    <m/>
    <n v="0"/>
    <m/>
    <n v="2"/>
    <n v="3"/>
    <m/>
    <m/>
  </r>
  <r>
    <x v="5"/>
    <x v="7"/>
    <n v="351925317"/>
    <s v="Iaras"/>
    <n v="4.9259904466208502"/>
    <n v="6507"/>
    <n v="2895"/>
    <n v="3612"/>
    <n v="16.212"/>
    <n v="44.49"/>
    <n v="0.12747269999999999"/>
    <n v="0.11165589999999999"/>
    <n v="1.5816800000000002E-2"/>
    <n v="0"/>
    <n v="5.7241000000000002E-3"/>
    <s v=""/>
    <n v="0.12056559999999999"/>
    <n v="1.183E-3"/>
    <n v="9.7350820312499999E-3"/>
    <n v="9"/>
    <n v="40.909999999999997"/>
    <n v="59.09"/>
    <n v="2.31"/>
    <n v="179"/>
    <n v="51"/>
    <n v="0"/>
    <n v="0"/>
    <n v="18125.809128630706"/>
    <n v="1987.0539419087133"/>
    <n v="57.45"/>
    <n v="100"/>
    <n v="37.65"/>
    <n v="18.079999999999998"/>
    <s v=""/>
    <n v="87.4"/>
    <n v="6.44"/>
    <n v="3.4"/>
    <n v="7.1"/>
    <n v="3.9"/>
    <s v=""/>
    <s v=""/>
    <n v="0"/>
    <m/>
    <s v=""/>
    <n v="7.3"/>
    <n v="88"/>
    <n v="88"/>
    <n v="71.5"/>
    <n v="7.4"/>
    <n v="0"/>
    <n v="0"/>
    <n v="6"/>
    <n v="61.632762628396577"/>
    <n v="9"/>
    <n v="13"/>
    <n v="157.52000000000001"/>
    <n v="157.52000000000001"/>
  </r>
  <r>
    <x v="3"/>
    <x v="7"/>
    <n v="35193039"/>
    <s v="Ibaté"/>
    <m/>
    <m/>
    <m/>
    <m/>
    <m/>
    <m/>
    <n v="0"/>
    <n v="0"/>
    <n v="0"/>
    <n v="0"/>
    <n v="0"/>
    <n v="0"/>
    <n v="0"/>
    <n v="0"/>
    <n v="0"/>
    <n v="2"/>
    <n v="0"/>
    <n v="0"/>
    <m/>
    <s v=""/>
    <m/>
    <m/>
    <m/>
    <s v=""/>
    <s v=""/>
    <m/>
    <m/>
    <m/>
    <m/>
    <s v=""/>
    <m/>
    <m/>
    <m/>
    <m/>
    <m/>
    <s v=""/>
    <s v=""/>
    <m/>
    <m/>
    <s v=""/>
    <m/>
    <m/>
    <m/>
    <m/>
    <m/>
    <m/>
    <m/>
    <n v="0"/>
    <m/>
    <n v="0"/>
    <n v="0"/>
    <m/>
    <m/>
  </r>
  <r>
    <x v="7"/>
    <x v="7"/>
    <n v="351930313"/>
    <s v="Ibaté"/>
    <n v="1.45077711049255"/>
    <n v="31951"/>
    <n v="30744"/>
    <n v="1207"/>
    <n v="110.351"/>
    <n v="96.22"/>
    <n v="0.12908260000000002"/>
    <n v="0.12746000000000002"/>
    <n v="1.6225999999999999E-3"/>
    <n v="0"/>
    <s v=""/>
    <n v="7.6220699999999988E-2"/>
    <n v="5.2577500000000006E-2"/>
    <n v="2.8440000000000003E-4"/>
    <n v="7.6928627324459875E-2"/>
    <n v="6"/>
    <n v="63.16"/>
    <n v="36.840000000000003"/>
    <n v="25.2"/>
    <n v="1701"/>
    <n v="1075"/>
    <n v="1"/>
    <n v="0"/>
    <n v="2546.4893117586303"/>
    <n v="276.36318112109166"/>
    <m/>
    <m/>
    <m/>
    <m/>
    <s v=""/>
    <m/>
    <n v="10.16"/>
    <n v="5"/>
    <n v="12.9"/>
    <n v="0.6"/>
    <s v=""/>
    <s v=""/>
    <n v="0"/>
    <m/>
    <s v=""/>
    <n v="8.3000000000000007"/>
    <n v="80"/>
    <n v="40"/>
    <n v="36.799999999999997"/>
    <n v="4.3"/>
    <n v="0"/>
    <n v="0"/>
    <n v="6"/>
    <n v="0"/>
    <n v="12"/>
    <n v="7"/>
    <n v="1360.8"/>
    <n v="680.4"/>
  </r>
  <r>
    <x v="2"/>
    <x v="7"/>
    <n v="351940216"/>
    <s v="Ibirá"/>
    <n v="1.3570058348565399"/>
    <n v="11261"/>
    <n v="10444"/>
    <n v="817"/>
    <n v="41.591999999999999"/>
    <n v="92.74"/>
    <n v="5.5471799999999995E-2"/>
    <n v="4.2684599999999996E-2"/>
    <n v="1.2787199999999997E-2"/>
    <n v="0"/>
    <s v=""/>
    <n v="1.474E-4"/>
    <n v="5.0040999999999995E-2"/>
    <n v="5.283399999999998E-3"/>
    <n v="3.0463103403935186E-2"/>
    <n v="2"/>
    <n v="16.13"/>
    <n v="83.87"/>
    <n v="7.5"/>
    <n v="578"/>
    <n v="123"/>
    <n v="3"/>
    <n v="0"/>
    <n v="5656.9327768404228"/>
    <n v="504.08311872835435"/>
    <n v="88.87"/>
    <n v="92.19"/>
    <n v="85.95"/>
    <n v="13.11"/>
    <s v=""/>
    <n v="96.4"/>
    <n v="6.76"/>
    <n v="2.7"/>
    <n v="6.7"/>
    <n v="7.1"/>
    <s v=""/>
    <s v=""/>
    <n v="0"/>
    <m/>
    <s v=""/>
    <n v="8"/>
    <n v="97"/>
    <n v="97"/>
    <n v="78.7"/>
    <n v="8.6"/>
    <n v="0"/>
    <n v="0"/>
    <n v="2"/>
    <n v="0"/>
    <n v="5"/>
    <n v="26"/>
    <n v="560.66"/>
    <n v="560.66"/>
  </r>
  <r>
    <x v="5"/>
    <x v="7"/>
    <n v="351950117"/>
    <s v="Ibirarema"/>
    <n v="1.51314573176742"/>
    <n v="6956"/>
    <n v="6466"/>
    <n v="490"/>
    <n v="30.449000000000002"/>
    <n v="92.96"/>
    <n v="0.17465310000000001"/>
    <n v="0.1744792"/>
    <n v="1.739E-4"/>
    <n v="0"/>
    <s v=""/>
    <n v="0.1744792"/>
    <s v=""/>
    <n v="1.739E-4"/>
    <n v="1.6221609374999998E-2"/>
    <n v="1"/>
    <n v="50"/>
    <n v="50"/>
    <n v="4.66"/>
    <n v="359"/>
    <n v="58"/>
    <n v="0"/>
    <n v="0"/>
    <n v="9611.3168487636576"/>
    <n v="1042.7372052903972"/>
    <n v="89.55"/>
    <n v="92.38"/>
    <n v="88.28"/>
    <n v="46.87"/>
    <s v=""/>
    <n v="96.93"/>
    <n v="15.59"/>
    <n v="8.1999999999999993"/>
    <n v="19.600000000000001"/>
    <n v="0.1"/>
    <s v=""/>
    <s v=""/>
    <n v="0"/>
    <m/>
    <s v=""/>
    <n v="7.7"/>
    <n v="97.51"/>
    <n v="97.51"/>
    <n v="83.8"/>
    <n v="9.8000000000000007"/>
    <n v="0"/>
    <n v="0"/>
    <n v="0"/>
    <n v="0"/>
    <n v="2"/>
    <n v="2"/>
    <n v="350.0609"/>
    <n v="350.0609"/>
  </r>
  <r>
    <x v="7"/>
    <x v="7"/>
    <n v="351960013"/>
    <s v="Ibitinga"/>
    <n v="1.23556783952894"/>
    <n v="54855"/>
    <n v="52849"/>
    <n v="2006"/>
    <n v="79.652000000000001"/>
    <n v="96.34"/>
    <n v="0.39463079999999995"/>
    <n v="0.14469370000000001"/>
    <n v="0.24993709999999997"/>
    <n v="0"/>
    <n v="0.1978009"/>
    <n v="6.9318000000000001E-3"/>
    <n v="0.14635809999999999"/>
    <n v="4.3539999999999981E-2"/>
    <n v="0.15787732473958332"/>
    <n v="8"/>
    <n v="19.23"/>
    <n v="80.77"/>
    <n v="43.44"/>
    <n v="2932"/>
    <n v="2932"/>
    <n v="2"/>
    <n v="1"/>
    <n v="3184.931911402789"/>
    <n v="321.94257588187037"/>
    <n v="94.55"/>
    <n v="97.82"/>
    <n v="94.55"/>
    <n v="50.88"/>
    <s v=""/>
    <n v="98.44"/>
    <n v="18.61"/>
    <n v="9.1999999999999993"/>
    <n v="11.9"/>
    <n v="44.7"/>
    <s v=""/>
    <s v=""/>
    <n v="0"/>
    <m/>
    <s v=""/>
    <n v="8.5"/>
    <n v="82"/>
    <n v="0"/>
    <n v="0"/>
    <n v="1.2"/>
    <n v="0"/>
    <n v="1"/>
    <n v="8"/>
    <n v="125.41383021697293"/>
    <n v="15"/>
    <n v="63"/>
    <n v="2404.2399999999998"/>
    <n v="0"/>
  </r>
  <r>
    <x v="2"/>
    <x v="7"/>
    <n v="351960016"/>
    <s v="Ibitinga"/>
    <m/>
    <m/>
    <m/>
    <m/>
    <m/>
    <m/>
    <n v="0.11712809999999999"/>
    <n v="0.11691979999999999"/>
    <n v="2.0829999999999999E-4"/>
    <n v="0"/>
    <s v=""/>
    <n v="2.0829999999999999E-4"/>
    <n v="0.11691979999999999"/>
    <n v="0"/>
    <n v="0"/>
    <n v="5"/>
    <n v="90"/>
    <n v="10"/>
    <m/>
    <s v=""/>
    <m/>
    <m/>
    <m/>
    <s v=""/>
    <s v=""/>
    <m/>
    <m/>
    <m/>
    <m/>
    <s v=""/>
    <m/>
    <m/>
    <m/>
    <m/>
    <m/>
    <s v=""/>
    <s v=""/>
    <m/>
    <m/>
    <s v=""/>
    <m/>
    <m/>
    <m/>
    <m/>
    <m/>
    <m/>
    <m/>
    <n v="0"/>
    <m/>
    <n v="9"/>
    <n v="1"/>
    <m/>
    <m/>
  </r>
  <r>
    <x v="18"/>
    <x v="7"/>
    <n v="35197096"/>
    <s v="Ibiúna"/>
    <m/>
    <m/>
    <m/>
    <m/>
    <m/>
    <m/>
    <n v="0"/>
    <n v="0"/>
    <n v="0"/>
    <n v="0"/>
    <n v="0"/>
    <n v="0"/>
    <n v="0"/>
    <n v="0"/>
    <n v="0"/>
    <n v="0"/>
    <n v="0"/>
    <n v="0"/>
    <m/>
    <s v=""/>
    <m/>
    <m/>
    <m/>
    <s v=""/>
    <s v=""/>
    <m/>
    <m/>
    <m/>
    <m/>
    <s v=""/>
    <m/>
    <m/>
    <m/>
    <m/>
    <m/>
    <s v=""/>
    <s v=""/>
    <m/>
    <m/>
    <s v=""/>
    <m/>
    <m/>
    <m/>
    <m/>
    <m/>
    <m/>
    <m/>
    <n v="0"/>
    <m/>
    <n v="0"/>
    <n v="0"/>
    <m/>
    <m/>
  </r>
  <r>
    <x v="8"/>
    <x v="7"/>
    <n v="351970910"/>
    <s v="Ibiúna"/>
    <n v="0.86776212183818902"/>
    <n v="72764"/>
    <n v="25883"/>
    <n v="46881"/>
    <n v="68.665000000000006"/>
    <n v="35.57"/>
    <n v="9.7994899999999982E-2"/>
    <n v="6.2700999999999979E-2"/>
    <n v="3.5293900000000003E-2"/>
    <n v="0"/>
    <s v=""/>
    <n v="3.8761699999999989E-2"/>
    <n v="3.8291599999999995E-2"/>
    <n v="2.0941599999999991E-2"/>
    <n v="8.2749511518518518E-2"/>
    <n v="53"/>
    <n v="53.85"/>
    <n v="46.15"/>
    <n v="21.07"/>
    <n v="1422"/>
    <n v="718"/>
    <n v="3"/>
    <n v="0"/>
    <n v="8555.3383541311632"/>
    <n v="1157.181023583091"/>
    <n v="37.36"/>
    <n v="93.35"/>
    <n v="17.22"/>
    <n v="47.81"/>
    <s v=""/>
    <n v="100"/>
    <n v="1.19"/>
    <n v="0.5"/>
    <n v="1.1000000000000001"/>
    <n v="1.3"/>
    <s v=""/>
    <s v=""/>
    <n v="0"/>
    <m/>
    <s v=""/>
    <n v="8"/>
    <n v="55"/>
    <n v="55"/>
    <n v="49.5"/>
    <n v="6"/>
    <n v="0"/>
    <n v="0"/>
    <n v="11"/>
    <n v="0"/>
    <n v="63"/>
    <n v="54"/>
    <n v="782.1"/>
    <n v="782.1"/>
  </r>
  <r>
    <x v="17"/>
    <x v="7"/>
    <n v="351970911"/>
    <s v="Ibiúna"/>
    <m/>
    <m/>
    <m/>
    <m/>
    <m/>
    <m/>
    <n v="0"/>
    <n v="0"/>
    <n v="0"/>
    <n v="0"/>
    <n v="0"/>
    <n v="0"/>
    <n v="0"/>
    <n v="0"/>
    <n v="0"/>
    <n v="0"/>
    <n v="0"/>
    <n v="0"/>
    <m/>
    <s v=""/>
    <m/>
    <m/>
    <m/>
    <s v=""/>
    <s v=""/>
    <m/>
    <m/>
    <m/>
    <m/>
    <s v=""/>
    <m/>
    <m/>
    <m/>
    <m/>
    <m/>
    <s v=""/>
    <s v=""/>
    <m/>
    <m/>
    <s v=""/>
    <m/>
    <m/>
    <m/>
    <m/>
    <m/>
    <m/>
    <m/>
    <n v="0"/>
    <m/>
    <n v="0"/>
    <n v="0"/>
    <m/>
    <m/>
  </r>
  <r>
    <x v="9"/>
    <x v="7"/>
    <n v="351980812"/>
    <s v="Icém"/>
    <n v="0.91229535291055297"/>
    <n v="7637"/>
    <n v="6575"/>
    <n v="1062"/>
    <n v="21.030999999999999"/>
    <n v="86.09"/>
    <n v="1.7750800000000001E-2"/>
    <n v="1.64931E-2"/>
    <n v="1.2576999999999998E-3"/>
    <n v="0.02"/>
    <n v="3.4449999999999997E-4"/>
    <n v="1.4468E-3"/>
    <n v="1.5584499999999999E-2"/>
    <n v="3.7500000000000001E-4"/>
    <n v="1.790518515625E-2"/>
    <n v="1"/>
    <n v="25"/>
    <n v="75"/>
    <n v="4.7300000000000004"/>
    <n v="365"/>
    <n v="51"/>
    <n v="2"/>
    <n v="0"/>
    <n v="14700.557810658636"/>
    <n v="1651.7480686133299"/>
    <n v="90.03"/>
    <n v="100"/>
    <n v="89.27"/>
    <n v="19.8"/>
    <s v=""/>
    <n v="100"/>
    <n v="11.3"/>
    <n v="3.9"/>
    <n v="16.5"/>
    <n v="0.5"/>
    <s v=""/>
    <s v=""/>
    <n v="0"/>
    <m/>
    <s v=""/>
    <n v="7.5"/>
    <n v="100"/>
    <n v="100"/>
    <n v="86"/>
    <n v="10"/>
    <n v="0"/>
    <n v="0"/>
    <n v="0"/>
    <n v="0"/>
    <n v="2"/>
    <n v="6"/>
    <n v="365"/>
    <n v="365"/>
  </r>
  <r>
    <x v="10"/>
    <x v="7"/>
    <n v="351980815"/>
    <s v="Icém"/>
    <m/>
    <m/>
    <m/>
    <m/>
    <m/>
    <m/>
    <n v="0.1212332"/>
    <n v="0.1204286"/>
    <n v="8.0460000000000004E-4"/>
    <n v="0"/>
    <s v=""/>
    <n v="0.11506040000000001"/>
    <s v=""/>
    <n v="6.1728E-3"/>
    <n v="0"/>
    <n v="2"/>
    <n v="54.55"/>
    <n v="45.45"/>
    <m/>
    <s v=""/>
    <m/>
    <m/>
    <m/>
    <s v=""/>
    <s v=""/>
    <m/>
    <m/>
    <m/>
    <m/>
    <s v=""/>
    <m/>
    <m/>
    <m/>
    <m/>
    <m/>
    <s v=""/>
    <s v=""/>
    <m/>
    <m/>
    <s v=""/>
    <m/>
    <m/>
    <m/>
    <m/>
    <m/>
    <m/>
    <m/>
    <n v="4"/>
    <m/>
    <n v="6"/>
    <n v="5"/>
    <m/>
    <m/>
  </r>
  <r>
    <x v="5"/>
    <x v="7"/>
    <n v="351990717"/>
    <s v="Iepê"/>
    <m/>
    <m/>
    <m/>
    <m/>
    <m/>
    <m/>
    <n v="0"/>
    <n v="0"/>
    <n v="0"/>
    <n v="0"/>
    <n v="0"/>
    <n v="0"/>
    <n v="0"/>
    <n v="0"/>
    <n v="0"/>
    <n v="0"/>
    <n v="0"/>
    <n v="0"/>
    <m/>
    <s v=""/>
    <m/>
    <m/>
    <m/>
    <s v=""/>
    <s v=""/>
    <m/>
    <m/>
    <m/>
    <m/>
    <s v=""/>
    <m/>
    <m/>
    <m/>
    <m/>
    <m/>
    <s v=""/>
    <s v=""/>
    <m/>
    <m/>
    <s v=""/>
    <m/>
    <m/>
    <m/>
    <m/>
    <m/>
    <m/>
    <m/>
    <n v="0"/>
    <m/>
    <n v="0"/>
    <n v="0"/>
    <m/>
    <m/>
  </r>
  <r>
    <x v="13"/>
    <x v="7"/>
    <n v="351990722"/>
    <s v="Iepê"/>
    <n v="0.42746577003369701"/>
    <n v="7711"/>
    <n v="6958"/>
    <n v="753"/>
    <n v="12.936"/>
    <n v="90.23"/>
    <n v="3.6704999999999997E-3"/>
    <n v="0"/>
    <n v="3.6704999999999997E-3"/>
    <n v="0.14000000000000001"/>
    <n v="1.8110999999999999E-3"/>
    <n v="9.5830000000000004E-4"/>
    <n v="8.3339999999999998E-4"/>
    <n v="6.7699999999999992E-5"/>
    <n v="1.6923636927083333E-2"/>
    <n v="2"/>
    <n v="0"/>
    <n v="100"/>
    <n v="4.95"/>
    <n v="382"/>
    <n v="30"/>
    <n v="0"/>
    <n v="0"/>
    <n v="19467.171573077423"/>
    <n v="2535.639994812605"/>
    <m/>
    <n v="100"/>
    <m/>
    <m/>
    <s v=""/>
    <m/>
    <n v="0.15"/>
    <n v="0.1"/>
    <n v="0"/>
    <n v="0.6"/>
    <s v=""/>
    <s v=""/>
    <n v="0"/>
    <m/>
    <s v=""/>
    <n v="7.2"/>
    <n v="95"/>
    <n v="95"/>
    <n v="92.1"/>
    <n v="9.9"/>
    <n v="0"/>
    <n v="0"/>
    <n v="0"/>
    <n v="11.817790753944553"/>
    <n v="0"/>
    <n v="6"/>
    <n v="362.9"/>
    <n v="362.9"/>
  </r>
  <r>
    <x v="8"/>
    <x v="7"/>
    <n v="352000410"/>
    <s v="Igaraçu do Tietê"/>
    <m/>
    <m/>
    <m/>
    <m/>
    <m/>
    <m/>
    <n v="0"/>
    <n v="0"/>
    <n v="0"/>
    <n v="0"/>
    <n v="0"/>
    <n v="0"/>
    <n v="0"/>
    <n v="0"/>
    <n v="0"/>
    <n v="0"/>
    <n v="0"/>
    <n v="0"/>
    <m/>
    <s v=""/>
    <m/>
    <m/>
    <m/>
    <s v=""/>
    <s v=""/>
    <m/>
    <m/>
    <m/>
    <m/>
    <s v=""/>
    <m/>
    <m/>
    <m/>
    <m/>
    <m/>
    <s v=""/>
    <s v=""/>
    <m/>
    <m/>
    <s v=""/>
    <m/>
    <m/>
    <m/>
    <m/>
    <m/>
    <m/>
    <m/>
    <n v="0"/>
    <m/>
    <n v="0"/>
    <n v="0"/>
    <m/>
    <m/>
  </r>
  <r>
    <x v="7"/>
    <x v="7"/>
    <n v="352000413"/>
    <s v="Igaraçu do Tietê"/>
    <n v="0.305692195393026"/>
    <n v="23585"/>
    <n v="23450"/>
    <n v="135"/>
    <n v="244.101"/>
    <n v="99.43"/>
    <n v="0.19437970000000004"/>
    <n v="0.19405560000000005"/>
    <n v="3.2409999999999996E-4"/>
    <n v="0"/>
    <s v=""/>
    <s v=""/>
    <n v="0.19350000000000006"/>
    <n v="8.7969999999999997E-4"/>
    <n v="6.9049837256944455E-2"/>
    <n v="12"/>
    <n v="85.71"/>
    <n v="14.29"/>
    <n v="16.91"/>
    <n v="1305"/>
    <n v="324"/>
    <n v="0"/>
    <n v="0"/>
    <n v="1056.3256306974772"/>
    <n v="120.34089463642141"/>
    <n v="96.18"/>
    <n v="97.95"/>
    <n v="95.61"/>
    <n v="1.54"/>
    <s v=""/>
    <n v="96.14"/>
    <n v="52.54"/>
    <n v="24.6"/>
    <n v="69.3"/>
    <n v="0.4"/>
    <s v=""/>
    <s v=""/>
    <n v="0"/>
    <m/>
    <s v=""/>
    <n v="4.9000000000000004"/>
    <n v="80"/>
    <n v="80"/>
    <n v="75.2"/>
    <n v="7.9"/>
    <n v="0"/>
    <n v="0"/>
    <n v="2"/>
    <n v="0"/>
    <n v="12"/>
    <n v="2"/>
    <n v="1044"/>
    <n v="1044"/>
  </r>
  <r>
    <x v="11"/>
    <x v="7"/>
    <n v="35201038"/>
    <s v="Igarapava"/>
    <n v="0.70515034427853795"/>
    <n v="28428"/>
    <n v="26920"/>
    <n v="1508"/>
    <n v="60.859000000000002"/>
    <n v="94.7"/>
    <n v="0.12967779999999995"/>
    <n v="3.1164999999999999E-3"/>
    <n v="0.12656129999999996"/>
    <n v="0.63"/>
    <n v="8.8368100000000005E-2"/>
    <n v="3.1200699999999994E-2"/>
    <n v="1.3889E-3"/>
    <n v="8.720099999999998E-3"/>
    <n v="8.3384456833333329E-2"/>
    <n v="2"/>
    <n v="12.12"/>
    <n v="87.88"/>
    <n v="22.16"/>
    <n v="1496"/>
    <n v="132"/>
    <n v="3"/>
    <n v="0"/>
    <n v="8419.8058252427181"/>
    <n v="1031.6758125791475"/>
    <n v="96.36"/>
    <m/>
    <n v="94.33"/>
    <n v="24.29"/>
    <s v=""/>
    <n v="100"/>
    <n v="5.47"/>
    <n v="1.7"/>
    <n v="0.2"/>
    <n v="13.6"/>
    <s v=""/>
    <s v=""/>
    <n v="0"/>
    <m/>
    <s v=""/>
    <m/>
    <n v="96"/>
    <n v="96"/>
    <n v="91.2"/>
    <n v="9.9"/>
    <n v="0"/>
    <n v="0"/>
    <n v="2"/>
    <n v="105.5352560200663"/>
    <n v="4"/>
    <n v="29"/>
    <n v="1436.16"/>
    <n v="1436.16"/>
  </r>
  <r>
    <x v="15"/>
    <x v="7"/>
    <n v="35202022"/>
    <s v="Igaratá"/>
    <n v="0.552412328514018"/>
    <n v="8974"/>
    <n v="7307"/>
    <n v="1667"/>
    <n v="30.594999999999999"/>
    <n v="81.42"/>
    <n v="0.18037880000000009"/>
    <n v="0.17591370000000009"/>
    <n v="4.4650999999999996E-3"/>
    <n v="0"/>
    <n v="2.5625000000000002E-2"/>
    <n v="1.4815E-3"/>
    <n v="0.14936660000000002"/>
    <n v="3.9056999999999998E-3"/>
    <n v="1.21078890625E-2"/>
    <n v="28"/>
    <n v="72.41"/>
    <n v="27.59"/>
    <n v="5.14"/>
    <n v="396"/>
    <n v="191"/>
    <n v="1"/>
    <n v="0"/>
    <n v="15356.844216625808"/>
    <n v="1546.2268776465341"/>
    <n v="51.81"/>
    <n v="89.99"/>
    <n v="25.37"/>
    <n v="12.55"/>
    <s v=""/>
    <n v="65.3"/>
    <n v="9.5399999999999991"/>
    <n v="4.0999999999999996"/>
    <n v="12.1"/>
    <n v="1"/>
    <s v=""/>
    <s v=""/>
    <n v="0"/>
    <m/>
    <s v=""/>
    <n v="7.5"/>
    <n v="57"/>
    <n v="57"/>
    <n v="51.8"/>
    <n v="6.2"/>
    <n v="1"/>
    <n v="0"/>
    <n v="25"/>
    <n v="214.73602760803291"/>
    <n v="21"/>
    <n v="8"/>
    <n v="225.72"/>
    <n v="225.72"/>
  </r>
  <r>
    <x v="17"/>
    <x v="7"/>
    <n v="352030111"/>
    <s v="Iguape"/>
    <n v="0.325632622573302"/>
    <n v="28980"/>
    <n v="25055"/>
    <n v="3925"/>
    <n v="14.63"/>
    <n v="86.46"/>
    <n v="4.0558999999999991E-2"/>
    <n v="4.0084399999999992E-2"/>
    <n v="4.7459999999999999E-4"/>
    <n v="0.18"/>
    <s v=""/>
    <n v="2.3099999999999999E-5"/>
    <n v="3.9514099999999996E-2"/>
    <n v="1.0218E-3"/>
    <n v="6.3399821041666665E-2"/>
    <n v="37"/>
    <n v="91.67"/>
    <n v="8.33"/>
    <n v="20.63"/>
    <n v="1392"/>
    <n v="732"/>
    <n v="4"/>
    <n v="0"/>
    <n v="64116.670807453418"/>
    <n v="8281.1925465838503"/>
    <n v="71.87"/>
    <m/>
    <n v="50.12"/>
    <n v="17.37"/>
    <s v=""/>
    <n v="84"/>
    <n v="0.16"/>
    <n v="0.1"/>
    <n v="0.2"/>
    <n v="0"/>
    <s v=""/>
    <s v=""/>
    <n v="0"/>
    <m/>
    <s v=""/>
    <n v="9.4"/>
    <n v="60"/>
    <n v="60"/>
    <n v="47.4"/>
    <n v="6"/>
    <n v="0"/>
    <n v="0"/>
    <n v="2"/>
    <n v="0"/>
    <n v="22"/>
    <n v="2"/>
    <n v="835.2"/>
    <n v="835.2"/>
  </r>
  <r>
    <x v="17"/>
    <x v="7"/>
    <n v="352042611"/>
    <s v="Ilha Comprida"/>
    <n v="2.4675700576578099"/>
    <n v="9384"/>
    <n v="9384"/>
    <n v="0"/>
    <n v="49.774999999999999"/>
    <n v="100"/>
    <n v="0"/>
    <n v="0"/>
    <n v="0"/>
    <n v="0"/>
    <n v="0"/>
    <n v="0"/>
    <n v="0"/>
    <n v="0"/>
    <n v="2.1390143750000003E-2"/>
    <n v="0"/>
    <n v="0"/>
    <n v="0"/>
    <n v="6.94"/>
    <n v="535"/>
    <n v="379"/>
    <n v="1"/>
    <n v="0"/>
    <n v="19189.104859335039"/>
    <n v="2486.8542199488497"/>
    <n v="87.53"/>
    <m/>
    <n v="36.94"/>
    <n v="21.73"/>
    <s v=""/>
    <n v="87.5"/>
    <n v="0"/>
    <n v="0"/>
    <n v="0"/>
    <n v="0"/>
    <s v=""/>
    <s v=""/>
    <n v="0"/>
    <m/>
    <s v=""/>
    <n v="9.4"/>
    <n v="38"/>
    <n v="38"/>
    <n v="29.2"/>
    <n v="4.2"/>
    <n v="0"/>
    <n v="0"/>
    <n v="11"/>
    <n v="0"/>
    <n v="0"/>
    <n v="0"/>
    <n v="203.3"/>
    <n v="203.3"/>
  </r>
  <r>
    <x v="16"/>
    <x v="7"/>
    <n v="352044218"/>
    <s v="Ilha Solteira"/>
    <n v="0.37913827287454599"/>
    <n v="25313"/>
    <n v="23754"/>
    <n v="1559"/>
    <n v="38.389000000000003"/>
    <n v="93.84"/>
    <n v="0.13333099999999998"/>
    <n v="1.7673600000000001E-2"/>
    <n v="0.11565739999999998"/>
    <n v="0.22"/>
    <n v="0.11167819999999999"/>
    <n v="5.5600000000000003E-5"/>
    <n v="2.1319400000000002E-2"/>
    <n v="2.7779999999999998E-4"/>
    <n v="7.7052303240740735E-2"/>
    <n v="5"/>
    <n v="7.41"/>
    <n v="92.59"/>
    <n v="17.170000000000002"/>
    <n v="1325"/>
    <n v="298"/>
    <n v="1"/>
    <n v="0"/>
    <n v="6079.7092403113029"/>
    <n v="485.87840240192799"/>
    <n v="100"/>
    <n v="100"/>
    <n v="93.84"/>
    <n v="30.68"/>
    <s v=""/>
    <n v="100"/>
    <n v="8.7100000000000009"/>
    <n v="2.7"/>
    <n v="1.5"/>
    <n v="29.9"/>
    <s v=""/>
    <s v=""/>
    <n v="0"/>
    <m/>
    <s v=""/>
    <n v="7.8"/>
    <n v="91.2"/>
    <n v="91.2"/>
    <n v="77.5"/>
    <n v="8.4"/>
    <n v="0"/>
    <n v="0"/>
    <n v="0"/>
    <n v="145.35581064990276"/>
    <n v="2"/>
    <n v="25"/>
    <n v="1208.4000000000001"/>
    <n v="1208.4000000000001"/>
  </r>
  <r>
    <x v="12"/>
    <x v="7"/>
    <n v="352044219"/>
    <s v="Ilha Solteira"/>
    <m/>
    <m/>
    <m/>
    <m/>
    <m/>
    <m/>
    <n v="8.3330000000000003E-4"/>
    <n v="0"/>
    <n v="8.3330000000000003E-4"/>
    <n v="0"/>
    <n v="8.3330000000000003E-4"/>
    <s v=""/>
    <s v=""/>
    <n v="0"/>
    <n v="0"/>
    <n v="0"/>
    <n v="0"/>
    <n v="100"/>
    <m/>
    <s v=""/>
    <m/>
    <m/>
    <m/>
    <s v=""/>
    <s v=""/>
    <m/>
    <m/>
    <m/>
    <m/>
    <s v=""/>
    <m/>
    <m/>
    <m/>
    <m/>
    <m/>
    <s v=""/>
    <s v=""/>
    <m/>
    <m/>
    <s v=""/>
    <m/>
    <m/>
    <m/>
    <m/>
    <m/>
    <m/>
    <m/>
    <n v="1"/>
    <m/>
    <n v="0"/>
    <n v="1"/>
    <m/>
    <m/>
  </r>
  <r>
    <x v="21"/>
    <x v="7"/>
    <n v="35204003"/>
    <s v="Ilhabela"/>
    <n v="2.6653158115123698"/>
    <n v="29837"/>
    <n v="29632"/>
    <n v="205"/>
    <n v="85.665000000000006"/>
    <n v="99.31"/>
    <n v="0.1041604"/>
    <n v="0.1039916"/>
    <n v="1.6880000000000001E-4"/>
    <n v="0"/>
    <n v="9.7201300000000004E-2"/>
    <n v="4.6300000000000001E-5"/>
    <n v="6.9439999999999997E-4"/>
    <n v="6.2184000000000007E-3"/>
    <n v="7.0360791501157413E-2"/>
    <n v="13"/>
    <n v="89.29"/>
    <n v="10.71"/>
    <n v="24.62"/>
    <n v="1662"/>
    <n v="1650"/>
    <n v="5"/>
    <n v="0"/>
    <n v="20483.549954754166"/>
    <n v="2251.2879981231358"/>
    <n v="77.47"/>
    <n v="99.31"/>
    <n v="20.78"/>
    <n v="28.23"/>
    <s v=""/>
    <n v="78"/>
    <n v="1.46"/>
    <n v="0.5"/>
    <n v="2.1"/>
    <n v="0"/>
    <s v=""/>
    <s v=""/>
    <n v="0"/>
    <m/>
    <s v=""/>
    <n v="9.8000000000000007"/>
    <n v="23"/>
    <n v="0.92"/>
    <n v="0.7"/>
    <n v="1"/>
    <n v="0"/>
    <n v="0"/>
    <n v="32"/>
    <n v="137.86087099148733"/>
    <n v="25"/>
    <n v="3"/>
    <n v="382.26"/>
    <n v="15.2904"/>
  </r>
  <r>
    <x v="6"/>
    <x v="7"/>
    <n v="35205095"/>
    <s v="Indaiatuba"/>
    <n v="2.85048209067598"/>
    <n v="215670"/>
    <n v="213502"/>
    <n v="2168"/>
    <n v="694.45500000000004"/>
    <n v="98.99"/>
    <n v="0.59834520000000013"/>
    <n v="0.53033290000000022"/>
    <n v="6.8012299999999887E-2"/>
    <n v="0"/>
    <n v="0.49006260000000001"/>
    <n v="3.9570599999999991E-2"/>
    <n v="1.8488000000000001E-2"/>
    <n v="5.0223999999999894E-2"/>
    <n v="0.74008009201388891"/>
    <n v="68"/>
    <n v="7.06"/>
    <n v="92.94"/>
    <n v="197.83"/>
    <n v="11870"/>
    <n v="6657"/>
    <n v="16"/>
    <n v="0"/>
    <n v="533.71539852552507"/>
    <n v="70.187230491027947"/>
    <n v="98.5"/>
    <n v="99.13"/>
    <n v="96.23"/>
    <n v="32.15"/>
    <s v=""/>
    <n v="99.5"/>
    <n v="43.36"/>
    <n v="16.399999999999999"/>
    <n v="58.9"/>
    <n v="14.2"/>
    <s v=""/>
    <s v=""/>
    <n v="0.46367134974729901"/>
    <m/>
    <s v=""/>
    <n v="9.8000000000000007"/>
    <n v="94"/>
    <n v="47"/>
    <n v="43.9"/>
    <n v="5.5"/>
    <n v="0"/>
    <n v="0"/>
    <n v="84"/>
    <n v="66.209050248416119"/>
    <n v="25"/>
    <n v="329"/>
    <n v="11157.8"/>
    <n v="5578.9"/>
  </r>
  <r>
    <x v="8"/>
    <x v="7"/>
    <n v="352050910"/>
    <s v="Indaiatuba"/>
    <m/>
    <m/>
    <m/>
    <m/>
    <m/>
    <m/>
    <n v="0"/>
    <n v="0"/>
    <n v="0"/>
    <n v="0"/>
    <n v="0"/>
    <n v="0"/>
    <n v="0"/>
    <n v="0"/>
    <n v="0"/>
    <n v="0"/>
    <n v="0"/>
    <n v="0"/>
    <m/>
    <s v=""/>
    <m/>
    <m/>
    <m/>
    <s v=""/>
    <s v=""/>
    <m/>
    <m/>
    <m/>
    <m/>
    <s v=""/>
    <m/>
    <m/>
    <m/>
    <m/>
    <m/>
    <s v=""/>
    <s v=""/>
    <m/>
    <m/>
    <s v=""/>
    <m/>
    <m/>
    <m/>
    <m/>
    <m/>
    <m/>
    <m/>
    <n v="0"/>
    <m/>
    <n v="0"/>
    <n v="0"/>
    <m/>
    <m/>
  </r>
  <r>
    <x v="1"/>
    <x v="7"/>
    <n v="352060821"/>
    <s v="Indiana"/>
    <n v="-0.21972805447471"/>
    <n v="4811"/>
    <n v="4156"/>
    <n v="655"/>
    <n v="37.704000000000001"/>
    <n v="86.39"/>
    <n v="6.1945999999999998E-3"/>
    <n v="6.1482999999999998E-3"/>
    <n v="4.6300000000000001E-5"/>
    <n v="0"/>
    <s v=""/>
    <s v=""/>
    <n v="6.1945999999999998E-3"/>
    <n v="0"/>
    <n v="1.0994043326822913E-2"/>
    <n v="0"/>
    <n v="66.67"/>
    <n v="33.33"/>
    <n v="2.96"/>
    <n v="229"/>
    <n v="109"/>
    <n v="0"/>
    <n v="0"/>
    <n v="6292.7790480149661"/>
    <n v="721.0475992517147"/>
    <m/>
    <m/>
    <m/>
    <m/>
    <s v=""/>
    <m/>
    <n v="1.38"/>
    <n v="0.6"/>
    <n v="1.8"/>
    <n v="0"/>
    <s v=""/>
    <s v=""/>
    <n v="0"/>
    <m/>
    <s v=""/>
    <n v="8.1999999999999993"/>
    <n v="60"/>
    <n v="60"/>
    <n v="52.4"/>
    <n v="6.3"/>
    <n v="0"/>
    <n v="0"/>
    <n v="9"/>
    <n v="0"/>
    <n v="2"/>
    <n v="1"/>
    <n v="137.4"/>
    <n v="137.4"/>
  </r>
  <r>
    <x v="13"/>
    <x v="7"/>
    <n v="352060822"/>
    <s v="Indiana"/>
    <m/>
    <m/>
    <m/>
    <m/>
    <m/>
    <m/>
    <n v="0"/>
    <n v="0"/>
    <n v="0"/>
    <n v="0"/>
    <n v="0"/>
    <n v="0"/>
    <n v="0"/>
    <n v="0"/>
    <n v="0"/>
    <n v="0"/>
    <n v="0"/>
    <n v="0"/>
    <m/>
    <s v=""/>
    <m/>
    <m/>
    <m/>
    <s v=""/>
    <s v=""/>
    <m/>
    <m/>
    <m/>
    <m/>
    <s v=""/>
    <m/>
    <m/>
    <m/>
    <m/>
    <m/>
    <s v=""/>
    <s v=""/>
    <m/>
    <m/>
    <s v=""/>
    <m/>
    <m/>
    <m/>
    <m/>
    <m/>
    <m/>
    <m/>
    <n v="0"/>
    <m/>
    <n v="0"/>
    <n v="0"/>
    <m/>
    <m/>
  </r>
  <r>
    <x v="10"/>
    <x v="7"/>
    <n v="352070715"/>
    <s v="Indiaporã"/>
    <n v="-0.39804703771267902"/>
    <n v="3883"/>
    <n v="3421"/>
    <n v="462"/>
    <n v="13.894"/>
    <n v="88.1"/>
    <n v="3.2846000000000004E-3"/>
    <n v="2.9282000000000002E-3"/>
    <n v="3.5640000000000004E-4"/>
    <n v="0"/>
    <s v=""/>
    <s v=""/>
    <n v="2.9282000000000002E-3"/>
    <n v="3.5640000000000004E-4"/>
    <n v="8.8085450520833334E-3"/>
    <n v="1"/>
    <n v="33.33"/>
    <n v="66.67"/>
    <n v="2.42"/>
    <n v="186"/>
    <n v="78"/>
    <n v="0"/>
    <n v="0"/>
    <n v="17786.206541334021"/>
    <n v="1867.9577646149883"/>
    <n v="87.11"/>
    <n v="100"/>
    <n v="78.510000000000005"/>
    <n v="11.11"/>
    <s v=""/>
    <n v="100"/>
    <n v="0.47"/>
    <n v="0.1"/>
    <n v="0.6"/>
    <n v="0.2"/>
    <s v=""/>
    <s v=""/>
    <n v="0"/>
    <m/>
    <s v=""/>
    <n v="9"/>
    <n v="100"/>
    <n v="100"/>
    <n v="58.1"/>
    <n v="7.3"/>
    <n v="0"/>
    <n v="0"/>
    <n v="0"/>
    <n v="0"/>
    <n v="1"/>
    <n v="2"/>
    <n v="186"/>
    <n v="186"/>
  </r>
  <r>
    <x v="0"/>
    <x v="7"/>
    <n v="352080620"/>
    <s v="Inúbia Paulista"/>
    <m/>
    <m/>
    <m/>
    <m/>
    <m/>
    <m/>
    <n v="0"/>
    <n v="0"/>
    <n v="0"/>
    <n v="0"/>
    <n v="0"/>
    <n v="0"/>
    <n v="0"/>
    <n v="0"/>
    <n v="0"/>
    <n v="0"/>
    <n v="0"/>
    <n v="0"/>
    <m/>
    <s v=""/>
    <m/>
    <m/>
    <m/>
    <s v=""/>
    <s v=""/>
    <m/>
    <m/>
    <m/>
    <m/>
    <s v=""/>
    <m/>
    <m/>
    <m/>
    <m/>
    <m/>
    <s v=""/>
    <s v=""/>
    <m/>
    <m/>
    <s v=""/>
    <m/>
    <m/>
    <m/>
    <m/>
    <m/>
    <m/>
    <m/>
    <n v="0"/>
    <m/>
    <n v="0"/>
    <n v="0"/>
    <m/>
    <m/>
  </r>
  <r>
    <x v="1"/>
    <x v="7"/>
    <n v="352080621"/>
    <s v="Inúbia Paulista"/>
    <n v="0.86699557667855298"/>
    <n v="3712"/>
    <n v="3287"/>
    <n v="425"/>
    <n v="42.808999999999997"/>
    <n v="88.55"/>
    <n v="7.043999999999999E-3"/>
    <n v="7.5000000000000002E-4"/>
    <n v="6.2939999999999992E-3"/>
    <n v="0"/>
    <n v="6.2939999999999992E-3"/>
    <s v=""/>
    <n v="7.5000000000000002E-4"/>
    <n v="0"/>
    <n v="8.492166666666667E-3"/>
    <n v="0"/>
    <n v="50"/>
    <n v="50"/>
    <n v="2.34"/>
    <n v="181"/>
    <n v="31"/>
    <n v="0"/>
    <n v="0"/>
    <n v="5352.2844827586205"/>
    <n v="594.69827586206895"/>
    <n v="87.85"/>
    <n v="87.53"/>
    <n v="86.83"/>
    <n v="9.2100000000000009"/>
    <s v=""/>
    <n v="100"/>
    <n v="2.61"/>
    <n v="1.1000000000000001"/>
    <n v="0.4"/>
    <n v="9"/>
    <s v=""/>
    <s v=""/>
    <n v="0"/>
    <m/>
    <s v=""/>
    <n v="9"/>
    <n v="100"/>
    <n v="100"/>
    <n v="82.9"/>
    <n v="9.6999999999999993"/>
    <n v="0"/>
    <n v="0"/>
    <n v="0"/>
    <n v="70.653347202323715"/>
    <n v="2"/>
    <n v="2"/>
    <n v="181"/>
    <n v="181"/>
  </r>
  <r>
    <x v="14"/>
    <x v="7"/>
    <n v="352090514"/>
    <s v="Ipaussu"/>
    <n v="0.731914494921448"/>
    <n v="13906"/>
    <n v="12916"/>
    <n v="990"/>
    <n v="66.491"/>
    <n v="92.88"/>
    <n v="0.25147039999999998"/>
    <n v="0.2417483"/>
    <n v="9.7220999999999991E-3"/>
    <n v="0"/>
    <n v="3.2407E-3"/>
    <n v="3.4721999999999999E-3"/>
    <n v="9.6250000000000003E-4"/>
    <n v="0.24379500000000001"/>
    <n v="3.7279684428240742E-2"/>
    <n v="3"/>
    <n v="42.86"/>
    <n v="57.14"/>
    <n v="9.2799999999999994"/>
    <n v="716"/>
    <n v="143"/>
    <n v="1"/>
    <n v="0"/>
    <n v="4989.155760103552"/>
    <n v="589.62749892132888"/>
    <n v="88.07"/>
    <n v="92.13"/>
    <n v="88.07"/>
    <n v="0.8"/>
    <s v=""/>
    <n v="95.59"/>
    <n v="24.18"/>
    <n v="11.4"/>
    <n v="31"/>
    <n v="3.7"/>
    <s v=""/>
    <s v=""/>
    <n v="0"/>
    <m/>
    <s v=""/>
    <n v="7.2"/>
    <n v="100"/>
    <n v="100"/>
    <n v="80"/>
    <n v="9.5"/>
    <n v="1"/>
    <n v="0"/>
    <n v="1"/>
    <n v="8.047278419898289"/>
    <n v="3"/>
    <n v="4"/>
    <n v="716"/>
    <n v="716"/>
  </r>
  <r>
    <x v="5"/>
    <x v="7"/>
    <n v="352090517"/>
    <s v="Ipaussu"/>
    <m/>
    <m/>
    <m/>
    <m/>
    <m/>
    <m/>
    <n v="0"/>
    <n v="0"/>
    <n v="0"/>
    <n v="0"/>
    <n v="0"/>
    <n v="0"/>
    <n v="0"/>
    <n v="0"/>
    <n v="0"/>
    <n v="0"/>
    <n v="0"/>
    <n v="0"/>
    <m/>
    <s v=""/>
    <m/>
    <m/>
    <m/>
    <s v=""/>
    <s v=""/>
    <m/>
    <m/>
    <m/>
    <m/>
    <s v=""/>
    <m/>
    <m/>
    <m/>
    <m/>
    <m/>
    <s v=""/>
    <s v=""/>
    <m/>
    <m/>
    <s v=""/>
    <m/>
    <m/>
    <m/>
    <m/>
    <m/>
    <m/>
    <m/>
    <n v="0"/>
    <m/>
    <n v="0"/>
    <n v="0"/>
    <m/>
    <m/>
  </r>
  <r>
    <x v="8"/>
    <x v="7"/>
    <n v="352100210"/>
    <s v="Iperó"/>
    <n v="3.5714601726106299"/>
    <n v="30153"/>
    <n v="18606"/>
    <n v="11547"/>
    <n v="176.39500000000001"/>
    <n v="61.71"/>
    <n v="8.890590000000001E-2"/>
    <n v="6.948310000000002E-2"/>
    <n v="1.9422799999999997E-2"/>
    <n v="0"/>
    <n v="1.5594799999999999E-2"/>
    <n v="6.5477300000000002E-2"/>
    <n v="7.7295999999999988E-3"/>
    <n v="1.042E-4"/>
    <n v="7.2859070812499996E-2"/>
    <n v="12"/>
    <n v="54.84"/>
    <n v="45.16"/>
    <n v="13.71"/>
    <n v="1058"/>
    <n v="412"/>
    <n v="4"/>
    <n v="0"/>
    <n v="1600.1751069545319"/>
    <n v="240.54919908466823"/>
    <n v="79.38"/>
    <n v="100"/>
    <n v="60.48"/>
    <n v="7.24"/>
    <s v=""/>
    <n v="95.05"/>
    <n v="16.16"/>
    <n v="5.8"/>
    <n v="21.7"/>
    <n v="8.4"/>
    <s v=""/>
    <s v=""/>
    <n v="0"/>
    <m/>
    <s v=""/>
    <n v="9.6999999999999993"/>
    <n v="70"/>
    <n v="70"/>
    <n v="61.1"/>
    <n v="7"/>
    <n v="1"/>
    <n v="0"/>
    <n v="10"/>
    <n v="21.960203199921917"/>
    <n v="17"/>
    <n v="14"/>
    <n v="740.6"/>
    <n v="740.6"/>
  </r>
  <r>
    <x v="6"/>
    <x v="7"/>
    <n v="35211015"/>
    <s v="Ipeúna"/>
    <n v="2.9500003660075702"/>
    <n v="6457"/>
    <n v="5658"/>
    <n v="799"/>
    <n v="33.89"/>
    <n v="87.63"/>
    <n v="3.06535E-2"/>
    <n v="1.41487E-2"/>
    <n v="1.65048E-2"/>
    <n v="0"/>
    <n v="1.7333399999999999E-2"/>
    <n v="5.1041000000000003E-3"/>
    <n v="4.4158000000000001E-3"/>
    <n v="3.8002000000000001E-3"/>
    <n v="1.4693038020833332E-2"/>
    <n v="8"/>
    <n v="39.130000000000003"/>
    <n v="60.87"/>
    <n v="4"/>
    <n v="309"/>
    <n v="88"/>
    <n v="1"/>
    <n v="0"/>
    <n v="11428.564348768778"/>
    <n v="1514.0405761189409"/>
    <n v="87.38"/>
    <n v="100"/>
    <n v="79.180000000000007"/>
    <n v="25"/>
    <s v=""/>
    <n v="100"/>
    <n v="3.44"/>
    <n v="1.3"/>
    <n v="2.4"/>
    <n v="5.3"/>
    <s v=""/>
    <s v=""/>
    <n v="0"/>
    <m/>
    <s v=""/>
    <n v="7.2"/>
    <n v="82"/>
    <n v="82"/>
    <n v="71.5"/>
    <n v="7.4"/>
    <n v="0"/>
    <n v="0"/>
    <n v="2"/>
    <n v="115.70105498873424"/>
    <n v="9"/>
    <n v="14"/>
    <n v="253.38"/>
    <n v="253.38"/>
  </r>
  <r>
    <x v="10"/>
    <x v="7"/>
    <n v="352115015"/>
    <s v="Ipiguá"/>
    <n v="2.26522686855068"/>
    <n v="4699"/>
    <n v="2901"/>
    <n v="1798"/>
    <n v="34.648000000000003"/>
    <n v="61.74"/>
    <n v="3.4183699999999997E-2"/>
    <n v="7.9089E-3"/>
    <n v="2.6274799999999997E-2"/>
    <n v="0"/>
    <n v="2.3223299999999999E-2"/>
    <n v="1.672E-4"/>
    <n v="7.9089E-3"/>
    <n v="2.8842999999999998E-3"/>
    <n v="1.0975789677622126E-2"/>
    <n v="6"/>
    <n v="26.32"/>
    <n v="73.680000000000007"/>
    <n v="2.0499999999999998"/>
    <n v="159"/>
    <n v="36"/>
    <n v="0"/>
    <n v="0"/>
    <n v="6576.9908491168335"/>
    <n v="671.12151521600344"/>
    <m/>
    <n v="100"/>
    <m/>
    <m/>
    <s v=""/>
    <m/>
    <n v="11.03"/>
    <n v="3.5"/>
    <n v="3.8"/>
    <n v="26.3"/>
    <s v=""/>
    <s v=""/>
    <n v="0"/>
    <m/>
    <s v=""/>
    <n v="7.3"/>
    <n v="100"/>
    <n v="100"/>
    <n v="77.400000000000006"/>
    <n v="8.5"/>
    <n v="0"/>
    <n v="0"/>
    <n v="0"/>
    <n v="209.55212039907533"/>
    <n v="5"/>
    <n v="14"/>
    <n v="159"/>
    <n v="159"/>
  </r>
  <r>
    <x v="17"/>
    <x v="7"/>
    <n v="352120011"/>
    <s v="Iporanga"/>
    <n v="-0.38931233505324903"/>
    <n v="4324"/>
    <n v="2546"/>
    <n v="1778"/>
    <n v="3.7269999999999999"/>
    <n v="58.88"/>
    <n v="5.1902900000000002E-2"/>
    <n v="5.1902900000000002E-2"/>
    <n v="0"/>
    <n v="0"/>
    <n v="1.11454E-2"/>
    <s v=""/>
    <n v="4.0524100000000007E-2"/>
    <n v="2.3339999999999998E-4"/>
    <n v="6.3047072916666662E-3"/>
    <n v="8"/>
    <n v="100"/>
    <n v="0"/>
    <n v="1.71"/>
    <n v="132"/>
    <n v="23"/>
    <n v="1"/>
    <n v="0"/>
    <n v="254023.79278445884"/>
    <n v="32819.611470860313"/>
    <n v="55.99"/>
    <n v="68.67"/>
    <n v="41.93"/>
    <n v="29.94"/>
    <s v=""/>
    <n v="100"/>
    <n v="0.34"/>
    <n v="0.1"/>
    <n v="0.5"/>
    <n v="0"/>
    <s v=""/>
    <s v=""/>
    <n v="0"/>
    <m/>
    <s v=""/>
    <n v="8.1"/>
    <n v="84"/>
    <n v="84"/>
    <n v="82.6"/>
    <n v="9.8000000000000007"/>
    <n v="0"/>
    <n v="0"/>
    <n v="12"/>
    <n v="174.47281041166497"/>
    <n v="16"/>
    <n v="0"/>
    <n v="110.88"/>
    <n v="110.88"/>
  </r>
  <r>
    <x v="11"/>
    <x v="7"/>
    <n v="35213098"/>
    <s v="Ipuã"/>
    <n v="1.5800311136515499"/>
    <n v="14666"/>
    <n v="14108"/>
    <n v="558"/>
    <n v="31.498999999999999"/>
    <n v="96.2"/>
    <n v="0.27088729999999994"/>
    <n v="0.23870719999999995"/>
    <n v="3.2180100000000003E-2"/>
    <n v="0.01"/>
    <n v="4.3657400000000006E-2"/>
    <n v="7.0794000000000004E-3"/>
    <n v="0.21995719999999996"/>
    <n v="1.9329999999999998E-4"/>
    <n v="4.4643032407407406E-2"/>
    <n v="12"/>
    <n v="54.55"/>
    <n v="45.45"/>
    <n v="10.19"/>
    <n v="786"/>
    <n v="185"/>
    <n v="1"/>
    <n v="0"/>
    <n v="15718.543570162281"/>
    <n v="1913.748806763944"/>
    <n v="100"/>
    <n v="100"/>
    <n v="100"/>
    <n v="41.52"/>
    <s v=""/>
    <n v="99.57"/>
    <n v="11.73"/>
    <n v="3.7"/>
    <n v="16.8"/>
    <n v="3.6"/>
    <s v=""/>
    <s v=""/>
    <n v="0"/>
    <m/>
    <s v=""/>
    <n v="8.6"/>
    <n v="100"/>
    <n v="100"/>
    <n v="76.5"/>
    <n v="8.1999999999999993"/>
    <n v="1"/>
    <n v="0"/>
    <n v="1"/>
    <n v="98.559613062259828"/>
    <n v="12"/>
    <n v="10"/>
    <n v="786"/>
    <n v="786"/>
  </r>
  <r>
    <x v="9"/>
    <x v="7"/>
    <n v="352130912"/>
    <s v="Ipuã"/>
    <m/>
    <m/>
    <m/>
    <m/>
    <m/>
    <m/>
    <n v="0"/>
    <n v="0"/>
    <n v="0"/>
    <n v="0"/>
    <n v="0"/>
    <n v="0"/>
    <n v="0"/>
    <n v="0"/>
    <n v="0"/>
    <n v="0"/>
    <n v="0"/>
    <n v="0"/>
    <m/>
    <s v=""/>
    <m/>
    <m/>
    <m/>
    <s v=""/>
    <s v=""/>
    <m/>
    <m/>
    <m/>
    <m/>
    <s v=""/>
    <m/>
    <m/>
    <m/>
    <m/>
    <m/>
    <s v=""/>
    <s v=""/>
    <m/>
    <m/>
    <s v=""/>
    <m/>
    <m/>
    <m/>
    <m/>
    <m/>
    <m/>
    <m/>
    <n v="0"/>
    <m/>
    <n v="0"/>
    <n v="0"/>
    <m/>
    <m/>
  </r>
  <r>
    <x v="6"/>
    <x v="7"/>
    <n v="35214085"/>
    <s v="Iracemápolis"/>
    <n v="2.3703177199469398"/>
    <n v="21178"/>
    <n v="20777"/>
    <n v="401"/>
    <n v="182.648"/>
    <n v="98.11"/>
    <n v="0.38558219999999999"/>
    <n v="0.3824514"/>
    <n v="3.1308000000000004E-3"/>
    <n v="0"/>
    <n v="9.9638900000000002E-2"/>
    <n v="0.22789809999999999"/>
    <n v="5.5555599999999997E-2"/>
    <n v="2.4896000000000002E-3"/>
    <n v="4.7750674346590923E-2"/>
    <n v="9"/>
    <n v="66.67"/>
    <n v="33.33"/>
    <n v="14.96"/>
    <n v="1154"/>
    <n v="231"/>
    <n v="2"/>
    <n v="0"/>
    <n v="2159.1840589290773"/>
    <n v="282.92756634243091"/>
    <m/>
    <n v="97.94"/>
    <m/>
    <m/>
    <s v=""/>
    <m/>
    <n v="70.11"/>
    <n v="26.6"/>
    <n v="106.2"/>
    <n v="1.6"/>
    <s v=""/>
    <s v=""/>
    <n v="0"/>
    <m/>
    <s v=""/>
    <n v="8.4"/>
    <n v="100"/>
    <n v="100"/>
    <n v="80"/>
    <n v="10"/>
    <n v="0"/>
    <n v="0"/>
    <n v="4"/>
    <n v="209.42112623198867"/>
    <n v="12"/>
    <n v="6"/>
    <n v="1154"/>
    <n v="1154"/>
  </r>
  <r>
    <x v="2"/>
    <x v="7"/>
    <n v="352150716"/>
    <s v="Irapuã"/>
    <n v="0.80726401286863603"/>
    <n v="7417"/>
    <n v="6707"/>
    <n v="710"/>
    <n v="28.812999999999999"/>
    <n v="90.43"/>
    <n v="0.20730259999999998"/>
    <n v="0.10182479999999998"/>
    <n v="0.1054778"/>
    <n v="0"/>
    <n v="1.5043999999999998E-2"/>
    <s v=""/>
    <n v="0.19059799999999996"/>
    <n v="1.6605999999999997E-3"/>
    <n v="1.7229072916666664E-2"/>
    <n v="4"/>
    <n v="27.78"/>
    <n v="72.22"/>
    <n v="4.79"/>
    <n v="369"/>
    <n v="70"/>
    <n v="0"/>
    <n v="0"/>
    <n v="8163.5593905891874"/>
    <n v="765.33369286773654"/>
    <n v="89.2"/>
    <n v="89.2"/>
    <n v="89.2"/>
    <n v="10.24"/>
    <s v=""/>
    <n v="100"/>
    <n v="26.24"/>
    <n v="10.8"/>
    <n v="16.7"/>
    <n v="58.6"/>
    <s v=""/>
    <s v=""/>
    <n v="0"/>
    <m/>
    <s v=""/>
    <n v="8.6"/>
    <n v="92"/>
    <n v="92"/>
    <n v="81"/>
    <n v="9.9"/>
    <n v="0"/>
    <n v="0"/>
    <n v="0"/>
    <n v="87.062142417945452"/>
    <n v="10"/>
    <n v="26"/>
    <n v="339.48"/>
    <n v="339.48"/>
  </r>
  <r>
    <x v="0"/>
    <x v="7"/>
    <n v="352160620"/>
    <s v="Irapuru"/>
    <m/>
    <m/>
    <m/>
    <m/>
    <m/>
    <m/>
    <n v="1.3858800000000001E-2"/>
    <n v="1.1944400000000001E-2"/>
    <n v="1.9143999999999999E-3"/>
    <n v="0"/>
    <s v=""/>
    <s v=""/>
    <n v="1.3518500000000003E-2"/>
    <n v="3.4029999999999998E-4"/>
    <n v="0"/>
    <n v="0"/>
    <n v="16.670000000000002"/>
    <n v="83.33"/>
    <m/>
    <s v=""/>
    <m/>
    <m/>
    <m/>
    <s v=""/>
    <s v=""/>
    <m/>
    <m/>
    <m/>
    <m/>
    <s v=""/>
    <m/>
    <m/>
    <m/>
    <m/>
    <m/>
    <s v=""/>
    <s v=""/>
    <m/>
    <m/>
    <s v=""/>
    <m/>
    <m/>
    <m/>
    <m/>
    <m/>
    <m/>
    <m/>
    <n v="0"/>
    <m/>
    <n v="1"/>
    <n v="5"/>
    <m/>
    <m/>
  </r>
  <r>
    <x v="1"/>
    <x v="7"/>
    <n v="352160621"/>
    <s v="Irapuru"/>
    <n v="7.3585779709639504E-2"/>
    <n v="7641"/>
    <n v="5402"/>
    <n v="2239"/>
    <n v="35.805999999999997"/>
    <n v="70.7"/>
    <n v="3.2177E-3"/>
    <n v="0"/>
    <n v="3.2177E-3"/>
    <n v="0"/>
    <s v=""/>
    <s v=""/>
    <n v="2.3148000000000001E-3"/>
    <n v="9.029000000000001E-4"/>
    <n v="1.4068195312500002E-2"/>
    <n v="0"/>
    <n v="0"/>
    <n v="100"/>
    <n v="4.0199999999999996"/>
    <n v="310"/>
    <n v="47"/>
    <n v="1"/>
    <n v="0"/>
    <n v="6562.2614840989399"/>
    <n v="825.44169611307393"/>
    <n v="70.7"/>
    <n v="70.7"/>
    <n v="70.63"/>
    <n v="62.96"/>
    <s v=""/>
    <n v="100"/>
    <n v="2.4700000000000002"/>
    <n v="1.1000000000000001"/>
    <n v="2.4"/>
    <n v="2.6"/>
    <s v=""/>
    <s v=""/>
    <n v="0"/>
    <m/>
    <s v=""/>
    <n v="7.3"/>
    <n v="100"/>
    <n v="100"/>
    <n v="84.8"/>
    <n v="10"/>
    <n v="0"/>
    <n v="0"/>
    <n v="1"/>
    <n v="0"/>
    <n v="0"/>
    <n v="8"/>
    <n v="310"/>
    <n v="310"/>
  </r>
  <r>
    <x v="14"/>
    <x v="7"/>
    <n v="352170514"/>
    <s v="Itaberá"/>
    <n v="-0.53054044444653703"/>
    <n v="17754"/>
    <n v="12521"/>
    <n v="5233"/>
    <n v="16.396000000000001"/>
    <n v="70.52"/>
    <n v="0.44027659999999991"/>
    <n v="0.43646139999999989"/>
    <n v="3.8151999999999999E-3"/>
    <n v="0"/>
    <n v="3.3546299999999994E-2"/>
    <n v="2.8614000000000001E-3"/>
    <n v="0.39730219999999994"/>
    <n v="6.5666999999999991E-3"/>
    <n v="3.7419267416666666E-2"/>
    <n v="25"/>
    <n v="85.48"/>
    <n v="14.52"/>
    <n v="8.64"/>
    <n v="667"/>
    <n v="117"/>
    <n v="3"/>
    <n v="0"/>
    <n v="21777.140925988511"/>
    <n v="2540.0743494423787"/>
    <n v="69.239999999999995"/>
    <n v="100"/>
    <n v="61.49"/>
    <n v="22.83"/>
    <s v=""/>
    <n v="100"/>
    <n v="8.0500000000000007"/>
    <n v="3.6"/>
    <n v="10.8"/>
    <n v="0.3"/>
    <s v=""/>
    <s v=""/>
    <n v="0"/>
    <m/>
    <s v=""/>
    <n v="7.2"/>
    <n v="96"/>
    <n v="96"/>
    <n v="82.5"/>
    <n v="9.4"/>
    <n v="0"/>
    <n v="0"/>
    <n v="6"/>
    <n v="90.862281245132792"/>
    <n v="53"/>
    <n v="9"/>
    <n v="640.32000000000005"/>
    <n v="640.32000000000005"/>
  </r>
  <r>
    <x v="14"/>
    <x v="7"/>
    <n v="352180414"/>
    <s v="Itaí"/>
    <n v="1.2272208036399099"/>
    <n v="24741"/>
    <n v="19428"/>
    <n v="5313"/>
    <n v="22.244"/>
    <n v="78.53"/>
    <n v="1.4679551999999998"/>
    <n v="1.4610025999999998"/>
    <n v="6.9525999999999989E-3"/>
    <n v="0.21"/>
    <s v=""/>
    <n v="0.34114389999999994"/>
    <n v="1.1210929999999999"/>
    <n v="5.7182999999999991E-3"/>
    <n v="5.0729587833333332E-2"/>
    <n v="83"/>
    <n v="87.27"/>
    <n v="12.73"/>
    <n v="14.04"/>
    <n v="1083"/>
    <n v="352"/>
    <n v="3"/>
    <n v="0"/>
    <n v="15792.855583848672"/>
    <n v="1860.9821753364861"/>
    <n v="67.36"/>
    <n v="90.07"/>
    <n v="66.13"/>
    <n v="26.78"/>
    <s v=""/>
    <n v="85.8"/>
    <n v="26.55"/>
    <n v="11.8"/>
    <n v="35.9"/>
    <n v="0.5"/>
    <s v=""/>
    <s v=""/>
    <n v="0"/>
    <m/>
    <s v=""/>
    <n v="9.5"/>
    <n v="90"/>
    <n v="90"/>
    <n v="67.5"/>
    <n v="7.5"/>
    <n v="0"/>
    <n v="0"/>
    <n v="5"/>
    <n v="0"/>
    <n v="144"/>
    <n v="21"/>
    <n v="974.7"/>
    <n v="974.7"/>
  </r>
  <r>
    <x v="2"/>
    <x v="7"/>
    <n v="352190316"/>
    <s v="Itajobi"/>
    <n v="0.17434574516062001"/>
    <n v="14593"/>
    <n v="12402"/>
    <n v="2191"/>
    <n v="29.079000000000001"/>
    <n v="84.99"/>
    <n v="0.83722279999999971"/>
    <n v="0.74335269999999976"/>
    <n v="9.387009999999997E-2"/>
    <n v="0"/>
    <s v=""/>
    <n v="5.7082999999999995E-3"/>
    <n v="0.82112789999999969"/>
    <n v="1.0386600000000011E-2"/>
    <n v="4.4420821759259259E-2"/>
    <n v="9"/>
    <n v="29.11"/>
    <n v="70.89"/>
    <n v="8.82"/>
    <n v="680"/>
    <n v="177"/>
    <n v="2"/>
    <n v="0"/>
    <n v="8103.8854245186049"/>
    <n v="734.752278489687"/>
    <n v="100"/>
    <n v="83.41"/>
    <n v="100"/>
    <n v="2.3199999999999998"/>
    <s v=""/>
    <n v="100"/>
    <n v="54.72"/>
    <n v="22.3"/>
    <n v="62.5"/>
    <n v="27.6"/>
    <s v=""/>
    <s v=""/>
    <n v="0"/>
    <m/>
    <s v=""/>
    <n v="8.5"/>
    <n v="100"/>
    <n v="87"/>
    <n v="74"/>
    <n v="7.9"/>
    <n v="1"/>
    <n v="0"/>
    <n v="1"/>
    <n v="0"/>
    <n v="23"/>
    <n v="56"/>
    <n v="680"/>
    <n v="591.6"/>
  </r>
  <r>
    <x v="7"/>
    <x v="7"/>
    <n v="352200013"/>
    <s v="Itaju"/>
    <n v="1.82123704845387"/>
    <n v="3373"/>
    <n v="2545"/>
    <n v="828"/>
    <n v="14.743"/>
    <n v="75.45"/>
    <n v="0.20219419999999999"/>
    <n v="8.9937900000000001E-2"/>
    <n v="0.1122563"/>
    <n v="0"/>
    <s v=""/>
    <n v="2.7930000000000001E-4"/>
    <n v="0.19445179999999998"/>
    <n v="7.4630999999999994E-3"/>
    <n v="6.8566765624999996E-3"/>
    <n v="4"/>
    <n v="37.5"/>
    <n v="62.5"/>
    <n v="1.78"/>
    <n v="138"/>
    <n v="19"/>
    <n v="0"/>
    <n v="0"/>
    <n v="17296.649866587606"/>
    <n v="1776.4126890008888"/>
    <n v="78.06"/>
    <n v="91.3"/>
    <n v="78.06"/>
    <n v="44.74"/>
    <s v=""/>
    <n v="100"/>
    <n v="21.28"/>
    <n v="10.9"/>
    <n v="11.8"/>
    <n v="59.1"/>
    <s v=""/>
    <s v=""/>
    <n v="0"/>
    <m/>
    <s v=""/>
    <n v="10"/>
    <n v="100"/>
    <n v="100"/>
    <n v="86.2"/>
    <n v="9.8000000000000007"/>
    <n v="0"/>
    <n v="0"/>
    <n v="1"/>
    <n v="0"/>
    <n v="9"/>
    <n v="15"/>
    <n v="138"/>
    <n v="138"/>
  </r>
  <r>
    <x v="19"/>
    <x v="7"/>
    <n v="35221097"/>
    <s v="Itanhaém"/>
    <n v="1.69163389169669"/>
    <n v="90492"/>
    <n v="89700"/>
    <n v="792"/>
    <n v="151.06700000000001"/>
    <n v="99.12"/>
    <n v="1.6639485000000003"/>
    <n v="1.6628605000000003"/>
    <n v="1.088E-3"/>
    <n v="0"/>
    <n v="1.6599999000000003"/>
    <s v=""/>
    <n v="2.8259000000000001E-3"/>
    <n v="1.1226999999999999E-3"/>
    <n v="0.24994874919444443"/>
    <n v="8"/>
    <n v="68.75"/>
    <n v="31.25"/>
    <n v="74.260000000000005"/>
    <n v="5012"/>
    <n v="3822"/>
    <n v="12"/>
    <n v="0"/>
    <n v="11859.281262432038"/>
    <n v="1502.012995623923"/>
    <n v="90.74"/>
    <n v="95.15"/>
    <n v="28.79"/>
    <n v="36.69"/>
    <s v=""/>
    <n v="91.6"/>
    <n v="13.09"/>
    <n v="4.9000000000000004"/>
    <n v="19.8"/>
    <n v="0"/>
    <s v=""/>
    <s v=""/>
    <n v="0"/>
    <m/>
    <s v=""/>
    <n v="7.8"/>
    <n v="30"/>
    <n v="30"/>
    <n v="23.7"/>
    <n v="4"/>
    <n v="0"/>
    <n v="0"/>
    <n v="22"/>
    <n v="664.13615005075462"/>
    <n v="11"/>
    <n v="5"/>
    <n v="1503.6"/>
    <n v="1503.6"/>
  </r>
  <r>
    <x v="17"/>
    <x v="7"/>
    <n v="352215811"/>
    <s v="Itaóca"/>
    <n v="-0.15477786396616"/>
    <n v="3203"/>
    <n v="1746"/>
    <n v="1457"/>
    <n v="17.550999999999998"/>
    <n v="54.51"/>
    <n v="1.0474500000000001E-2"/>
    <n v="1.0474500000000001E-2"/>
    <n v="0"/>
    <n v="0"/>
    <n v="3.8888999999999998E-3"/>
    <n v="6.4815000000000003E-3"/>
    <n v="1.0410000000000001E-4"/>
    <n v="0"/>
    <n v="5.0138627604166663E-3"/>
    <n v="1"/>
    <n v="100"/>
    <n v="0"/>
    <n v="1.27"/>
    <n v="98"/>
    <n v="98"/>
    <n v="0"/>
    <n v="0"/>
    <n v="57499.294411489231"/>
    <n v="7482.7848891664044"/>
    <n v="60.11"/>
    <n v="98.44"/>
    <n v="19.72"/>
    <n v="11.13"/>
    <s v=""/>
    <n v="100"/>
    <n v="0.41"/>
    <n v="0.2"/>
    <n v="0.6"/>
    <n v="0"/>
    <s v=""/>
    <s v=""/>
    <n v="0"/>
    <m/>
    <s v=""/>
    <n v="7.5"/>
    <n v="36"/>
    <n v="0"/>
    <n v="0"/>
    <n v="0.5"/>
    <n v="0"/>
    <n v="0"/>
    <n v="5"/>
    <n v="79.778809096633282"/>
    <n v="5"/>
    <n v="0"/>
    <n v="35.28"/>
    <n v="0"/>
  </r>
  <r>
    <x v="18"/>
    <x v="7"/>
    <n v="35222086"/>
    <s v="Itapecerica da Serra"/>
    <n v="1.36970305145347"/>
    <n v="157666"/>
    <n v="156359"/>
    <n v="1307"/>
    <n v="1040.9749999999999"/>
    <n v="99.17"/>
    <n v="5.3842600000000004E-2"/>
    <n v="1.1124199999999999E-2"/>
    <n v="4.2718400000000004E-2"/>
    <n v="0"/>
    <n v="1.9057899999999999E-2"/>
    <n v="1.6312699999999996E-2"/>
    <n v="1.4433E-3"/>
    <n v="1.7028700000000001E-2"/>
    <n v="0.46682986520138886"/>
    <n v="9"/>
    <n v="11.11"/>
    <n v="88.89"/>
    <n v="145.81"/>
    <n v="8748"/>
    <n v="7468"/>
    <n v="6"/>
    <n v="0"/>
    <n v="450.03995788565703"/>
    <n v="64.005682899293433"/>
    <n v="84.99"/>
    <n v="100"/>
    <n v="22.2"/>
    <n v="48.23"/>
    <s v=""/>
    <n v="85.7"/>
    <n v="6.41"/>
    <n v="2.4"/>
    <n v="2.1"/>
    <n v="13.3"/>
    <s v=""/>
    <s v=""/>
    <n v="0"/>
    <m/>
    <s v=""/>
    <n v="9.4"/>
    <n v="22.3"/>
    <n v="21.853999999999999"/>
    <n v="14.6"/>
    <n v="2.8"/>
    <n v="4"/>
    <n v="0"/>
    <n v="41"/>
    <n v="4.0700052452307141"/>
    <n v="6"/>
    <n v="48"/>
    <n v="1950.8040000000001"/>
    <n v="1911.78792"/>
  </r>
  <r>
    <x v="17"/>
    <x v="7"/>
    <n v="352220811"/>
    <s v="Itapecerica da Serra"/>
    <m/>
    <m/>
    <m/>
    <m/>
    <m/>
    <m/>
    <n v="0"/>
    <n v="0"/>
    <n v="0"/>
    <n v="0"/>
    <n v="0"/>
    <n v="0"/>
    <n v="0"/>
    <n v="0"/>
    <n v="0"/>
    <n v="0"/>
    <n v="0"/>
    <n v="0"/>
    <m/>
    <s v=""/>
    <m/>
    <m/>
    <m/>
    <s v=""/>
    <s v=""/>
    <m/>
    <m/>
    <m/>
    <m/>
    <s v=""/>
    <m/>
    <m/>
    <m/>
    <m/>
    <m/>
    <s v=""/>
    <s v=""/>
    <m/>
    <m/>
    <s v=""/>
    <m/>
    <m/>
    <m/>
    <m/>
    <m/>
    <m/>
    <m/>
    <n v="0"/>
    <m/>
    <n v="0"/>
    <n v="0"/>
    <m/>
    <m/>
  </r>
  <r>
    <x v="8"/>
    <x v="7"/>
    <n v="352230710"/>
    <s v="Itapetininga"/>
    <m/>
    <m/>
    <m/>
    <m/>
    <m/>
    <m/>
    <n v="4.5195999999999995E-3"/>
    <n v="4.1666999999999997E-3"/>
    <n v="3.5289999999999996E-4"/>
    <n v="0"/>
    <s v=""/>
    <s v=""/>
    <n v="4.1666999999999997E-3"/>
    <n v="3.5289999999999996E-4"/>
    <n v="0"/>
    <n v="1"/>
    <n v="25"/>
    <n v="75"/>
    <m/>
    <s v=""/>
    <m/>
    <m/>
    <m/>
    <s v=""/>
    <s v=""/>
    <m/>
    <m/>
    <m/>
    <m/>
    <s v=""/>
    <m/>
    <m/>
    <m/>
    <m/>
    <m/>
    <s v=""/>
    <s v=""/>
    <m/>
    <m/>
    <s v=""/>
    <m/>
    <m/>
    <m/>
    <m/>
    <m/>
    <m/>
    <m/>
    <n v="0"/>
    <m/>
    <n v="1"/>
    <n v="3"/>
    <m/>
    <m/>
  </r>
  <r>
    <x v="14"/>
    <x v="7"/>
    <n v="352230714"/>
    <s v="Itapetininga"/>
    <n v="1.2558332345859999"/>
    <n v="149027"/>
    <n v="135863"/>
    <n v="13164"/>
    <n v="83.159000000000006"/>
    <n v="91.17"/>
    <n v="1.0933350000000002"/>
    <n v="0.99771160000000025"/>
    <n v="9.5623399999999997E-2"/>
    <n v="0"/>
    <n v="3.5567000000000003E-3"/>
    <n v="0.13746659999999997"/>
    <n v="0.93278790000000011"/>
    <n v="1.9523800000000001E-2"/>
    <n v="0.50796542889814811"/>
    <n v="79"/>
    <n v="51.08"/>
    <n v="48.92"/>
    <n v="125.65"/>
    <n v="7539"/>
    <n v="2614"/>
    <n v="21"/>
    <n v="1"/>
    <n v="4107.4017459923371"/>
    <n v="495.17362625564493"/>
    <n v="97.84"/>
    <m/>
    <n v="90.94"/>
    <n v="35.58"/>
    <s v=""/>
    <n v="100"/>
    <n v="12.89"/>
    <n v="5.7"/>
    <n v="16.2"/>
    <n v="4.0999999999999996"/>
    <s v=""/>
    <s v=""/>
    <n v="1.34203869097546"/>
    <m/>
    <s v=""/>
    <n v="2.2000000000000002"/>
    <n v="91"/>
    <n v="91"/>
    <n v="65.3"/>
    <n v="7.6"/>
    <n v="2"/>
    <n v="1"/>
    <n v="38"/>
    <n v="0.78745516376509916"/>
    <n v="71"/>
    <n v="68"/>
    <n v="6860.49"/>
    <n v="6860.49"/>
  </r>
  <r>
    <x v="14"/>
    <x v="7"/>
    <n v="352240614"/>
    <s v="Itapeva"/>
    <n v="0.44729604548232599"/>
    <n v="88823"/>
    <n v="76978"/>
    <n v="11845"/>
    <n v="48.624000000000002"/>
    <n v="86.66"/>
    <n v="1.3784523000000004"/>
    <n v="1.3577951000000004"/>
    <n v="2.0657199999999997E-2"/>
    <n v="0"/>
    <n v="0.42705100000000001"/>
    <n v="0.19451479999999996"/>
    <n v="0.74963890000000022"/>
    <n v="7.2475999999999999E-3"/>
    <n v="0.2418509447974537"/>
    <n v="53"/>
    <n v="81.540000000000006"/>
    <n v="18.46"/>
    <n v="61.9"/>
    <n v="4178"/>
    <n v="860"/>
    <n v="11"/>
    <n v="1"/>
    <n v="7278.3851029575671"/>
    <n v="859.204485324747"/>
    <n v="89.45"/>
    <n v="100"/>
    <n v="79.099999999999994"/>
    <n v="41.24"/>
    <s v=""/>
    <n v="100"/>
    <n v="15.03"/>
    <n v="6.7"/>
    <n v="20.100000000000001"/>
    <n v="0.9"/>
    <s v=""/>
    <s v=""/>
    <n v="0"/>
    <m/>
    <s v=""/>
    <n v="3.6"/>
    <n v="92"/>
    <n v="89.24"/>
    <n v="79.400000000000006"/>
    <n v="8.3000000000000007"/>
    <n v="3"/>
    <n v="1"/>
    <n v="2"/>
    <n v="176.55502663328676"/>
    <n v="106"/>
    <n v="24"/>
    <n v="3843.76"/>
    <n v="3728.4472000000001"/>
  </r>
  <r>
    <x v="18"/>
    <x v="7"/>
    <n v="35225056"/>
    <s v="Itapevi"/>
    <n v="1.9871109882537501"/>
    <n v="211282"/>
    <n v="211282"/>
    <n v="0"/>
    <n v="2312.8850000000002"/>
    <n v="100"/>
    <n v="9.2671500000000018E-2"/>
    <n v="6.2231000000000002E-2"/>
    <n v="3.0440500000000016E-2"/>
    <n v="0"/>
    <n v="1.11111E-2"/>
    <n v="5.501260000000003E-2"/>
    <n v="5.7870000000000003E-4"/>
    <n v="2.5969100000000012E-2"/>
    <n v="0.70073240351851862"/>
    <n v="10"/>
    <n v="8.9600000000000009"/>
    <n v="91.04"/>
    <n v="195.3"/>
    <n v="11718"/>
    <n v="10046"/>
    <n v="7"/>
    <n v="0"/>
    <n v="179.11227648356225"/>
    <n v="26.86684147253434"/>
    <n v="95.2"/>
    <n v="100"/>
    <n v="57.42"/>
    <n v="48.85"/>
    <s v=""/>
    <n v="95.2"/>
    <n v="20.59"/>
    <n v="7.7"/>
    <n v="23"/>
    <n v="16.899999999999999"/>
    <s v=""/>
    <s v=""/>
    <n v="0"/>
    <m/>
    <s v=""/>
    <n v="8.8000000000000007"/>
    <n v="58"/>
    <n v="17.399999999999999"/>
    <n v="14.3"/>
    <n v="2.8"/>
    <n v="1"/>
    <n v="0"/>
    <n v="63"/>
    <n v="1.5697861187475821"/>
    <n v="6"/>
    <n v="61"/>
    <n v="6796.44"/>
    <n v="2038.932"/>
  </r>
  <r>
    <x v="8"/>
    <x v="7"/>
    <n v="352250510"/>
    <s v="Itapevi"/>
    <m/>
    <m/>
    <m/>
    <m/>
    <m/>
    <m/>
    <n v="0"/>
    <n v="0"/>
    <n v="0"/>
    <n v="0"/>
    <n v="0"/>
    <n v="0"/>
    <n v="0"/>
    <n v="0"/>
    <n v="0"/>
    <n v="0"/>
    <n v="0"/>
    <n v="0"/>
    <m/>
    <s v=""/>
    <m/>
    <m/>
    <m/>
    <s v=""/>
    <s v=""/>
    <m/>
    <m/>
    <m/>
    <m/>
    <s v=""/>
    <m/>
    <m/>
    <m/>
    <m/>
    <m/>
    <s v=""/>
    <s v=""/>
    <m/>
    <m/>
    <s v=""/>
    <m/>
    <m/>
    <m/>
    <m/>
    <m/>
    <m/>
    <m/>
    <n v="0"/>
    <m/>
    <n v="0"/>
    <n v="0"/>
    <m/>
    <m/>
  </r>
  <r>
    <x v="3"/>
    <x v="7"/>
    <n v="35226049"/>
    <s v="Itapira"/>
    <n v="0.68135600131595797"/>
    <n v="69596"/>
    <n v="64777"/>
    <n v="4819"/>
    <n v="134.48500000000001"/>
    <n v="93.08"/>
    <n v="0.19598759999999998"/>
    <n v="0.15135509999999999"/>
    <n v="4.4632499999999999E-2"/>
    <n v="0.24"/>
    <n v="5.5916699999999993E-2"/>
    <n v="1.8044600000000001E-2"/>
    <n v="9.4118999999999994E-2"/>
    <n v="2.7907299999999989E-2"/>
    <n v="0.20975163072685185"/>
    <n v="36"/>
    <n v="37.630000000000003"/>
    <n v="62.37"/>
    <n v="53.47"/>
    <n v="3609"/>
    <n v="630"/>
    <n v="3"/>
    <n v="0"/>
    <n v="3199.0942008161387"/>
    <n v="380.62877176849241"/>
    <n v="99.01"/>
    <m/>
    <n v="99.01"/>
    <n v="36.270000000000003"/>
    <s v=""/>
    <n v="99.02"/>
    <n v="7.69"/>
    <n v="2.8"/>
    <n v="8.9"/>
    <n v="5.3"/>
    <s v=""/>
    <s v=""/>
    <n v="1.4368641875969901"/>
    <m/>
    <s v=""/>
    <n v="7.2"/>
    <n v="100"/>
    <n v="100"/>
    <n v="82.5"/>
    <n v="9.6999999999999993"/>
    <n v="0"/>
    <n v="0"/>
    <n v="63"/>
    <n v="26.698242967620001"/>
    <n v="35"/>
    <n v="58"/>
    <n v="3609"/>
    <n v="3609"/>
  </r>
  <r>
    <x v="17"/>
    <x v="7"/>
    <n v="352265311"/>
    <s v="Itapirapuã Paulista"/>
    <n v="0.69613489368811599"/>
    <n v="3954"/>
    <n v="1959"/>
    <n v="1995"/>
    <n v="9.7309999999999999"/>
    <n v="49.54"/>
    <n v="0"/>
    <n v="0"/>
    <n v="0"/>
    <n v="0"/>
    <n v="0"/>
    <n v="0"/>
    <n v="0"/>
    <n v="0"/>
    <n v="5.858921875E-3"/>
    <n v="0"/>
    <n v="0"/>
    <n v="0"/>
    <n v="1.39"/>
    <n v="107"/>
    <n v="56"/>
    <n v="0"/>
    <n v="0"/>
    <n v="96745.493171471928"/>
    <n v="12442.124430955993"/>
    <n v="56.9"/>
    <n v="100"/>
    <n v="34.840000000000003"/>
    <n v="23.12"/>
    <s v=""/>
    <n v="100"/>
    <n v="0"/>
    <n v="0"/>
    <n v="0"/>
    <n v="0"/>
    <s v=""/>
    <s v=""/>
    <n v="0"/>
    <m/>
    <s v=""/>
    <n v="4.7"/>
    <n v="72"/>
    <n v="72"/>
    <n v="47.7"/>
    <n v="6"/>
    <n v="0"/>
    <n v="0"/>
    <n v="8"/>
    <n v="0"/>
    <n v="0"/>
    <n v="0"/>
    <n v="77.040000000000006"/>
    <n v="77.040000000000006"/>
  </r>
  <r>
    <x v="2"/>
    <x v="7"/>
    <n v="352270316"/>
    <s v="Itápolis"/>
    <n v="0.50677147363076303"/>
    <n v="40513"/>
    <n v="37203"/>
    <n v="3310"/>
    <n v="40.630000000000003"/>
    <n v="91.83"/>
    <n v="0.71563200000000005"/>
    <n v="0.42111250000000017"/>
    <n v="0.29451949999999982"/>
    <n v="0"/>
    <n v="0.1214474"/>
    <n v="0.13859469999999993"/>
    <n v="0.44448930000000003"/>
    <n v="1.1100600000000004E-2"/>
    <n v="0.1178207131087963"/>
    <n v="10"/>
    <n v="37.86"/>
    <n v="62.14"/>
    <n v="30.42"/>
    <n v="2053"/>
    <n v="123"/>
    <n v="2"/>
    <n v="0"/>
    <n v="5705.7951768568109"/>
    <n v="521.53925900328318"/>
    <n v="95.54"/>
    <n v="90.7"/>
    <n v="95.54"/>
    <n v="4.07"/>
    <s v=""/>
    <n v="95.54"/>
    <n v="23.93"/>
    <n v="9.8000000000000007"/>
    <n v="18.2"/>
    <n v="44"/>
    <s v=""/>
    <s v=""/>
    <n v="0"/>
    <m/>
    <s v=""/>
    <n v="5.4"/>
    <n v="100"/>
    <n v="100"/>
    <n v="94"/>
    <n v="9.8000000000000007"/>
    <n v="0"/>
    <n v="0"/>
    <n v="6"/>
    <n v="102.69841083737792"/>
    <n v="39"/>
    <n v="64"/>
    <n v="2053"/>
    <n v="2053"/>
  </r>
  <r>
    <x v="14"/>
    <x v="7"/>
    <n v="352280214"/>
    <s v="Itaporanga"/>
    <n v="7.2308136525345304E-2"/>
    <n v="14579"/>
    <n v="11315"/>
    <n v="3264"/>
    <n v="28.713999999999999"/>
    <n v="77.61"/>
    <n v="0.18508700000000006"/>
    <n v="0.18285720000000005"/>
    <n v="2.2298000000000001E-3"/>
    <n v="0"/>
    <n v="2.4431399999999999E-2"/>
    <s v=""/>
    <n v="0.15673690000000004"/>
    <n v="3.9186999999999998E-3"/>
    <n v="3.5990725081018519E-2"/>
    <n v="11"/>
    <n v="82.76"/>
    <n v="17.239999999999998"/>
    <n v="8"/>
    <n v="617"/>
    <n v="150"/>
    <n v="3"/>
    <n v="0"/>
    <n v="12135.05453048906"/>
    <n v="1427.6534741751827"/>
    <n v="81.099999999999994"/>
    <n v="100"/>
    <n v="69.87"/>
    <n v="25.1"/>
    <s v=""/>
    <n v="100"/>
    <n v="7.37"/>
    <n v="3.3"/>
    <n v="9.9"/>
    <n v="0.3"/>
    <s v=""/>
    <s v=""/>
    <n v="0"/>
    <m/>
    <s v=""/>
    <n v="9.5"/>
    <n v="86"/>
    <n v="86"/>
    <n v="75.7"/>
    <n v="8"/>
    <n v="1"/>
    <n v="0"/>
    <n v="1"/>
    <n v="66.683846868807834"/>
    <n v="24"/>
    <n v="5"/>
    <n v="530.62"/>
    <n v="530.62"/>
  </r>
  <r>
    <x v="7"/>
    <x v="7"/>
    <n v="352290113"/>
    <s v="Itapuí"/>
    <n v="1.5150378134351801"/>
    <n v="12664"/>
    <n v="12171"/>
    <n v="493"/>
    <n v="90.671000000000006"/>
    <n v="96.11"/>
    <n v="4.9305E-3"/>
    <n v="0"/>
    <n v="4.9305E-3"/>
    <n v="0"/>
    <s v=""/>
    <n v="4.8842E-3"/>
    <s v=""/>
    <n v="4.6300000000000001E-5"/>
    <n v="3.0491193904320986E-2"/>
    <n v="0"/>
    <n v="0"/>
    <n v="100"/>
    <n v="8.7100000000000009"/>
    <n v="672"/>
    <n v="672"/>
    <n v="1"/>
    <n v="0"/>
    <n v="2863.7397346809853"/>
    <n v="298.82501579279847"/>
    <m/>
    <n v="100"/>
    <m/>
    <m/>
    <s v=""/>
    <m/>
    <n v="0.82"/>
    <n v="0.4"/>
    <n v="0"/>
    <n v="4.0999999999999996"/>
    <s v=""/>
    <s v=""/>
    <n v="0"/>
    <m/>
    <s v=""/>
    <n v="8.3000000000000007"/>
    <n v="87"/>
    <n v="0"/>
    <n v="0"/>
    <n v="1.3"/>
    <n v="1"/>
    <n v="0"/>
    <n v="0"/>
    <n v="0"/>
    <n v="0"/>
    <n v="5"/>
    <n v="584.64"/>
    <n v="0"/>
  </r>
  <r>
    <x v="16"/>
    <x v="7"/>
    <n v="352300818"/>
    <s v="Itapura"/>
    <m/>
    <m/>
    <m/>
    <m/>
    <m/>
    <m/>
    <n v="0"/>
    <n v="0"/>
    <n v="0"/>
    <n v="0"/>
    <n v="0"/>
    <n v="0"/>
    <n v="0"/>
    <n v="0"/>
    <n v="0"/>
    <n v="0"/>
    <n v="0"/>
    <n v="0"/>
    <m/>
    <s v=""/>
    <m/>
    <m/>
    <m/>
    <s v=""/>
    <s v=""/>
    <m/>
    <m/>
    <m/>
    <m/>
    <s v=""/>
    <m/>
    <m/>
    <m/>
    <m/>
    <m/>
    <s v=""/>
    <s v=""/>
    <m/>
    <m/>
    <s v=""/>
    <m/>
    <m/>
    <m/>
    <m/>
    <m/>
    <m/>
    <m/>
    <n v="0"/>
    <m/>
    <n v="0"/>
    <n v="0"/>
    <m/>
    <m/>
  </r>
  <r>
    <x v="12"/>
    <x v="7"/>
    <n v="352300819"/>
    <s v="Itapura"/>
    <n v="1.32571831700501"/>
    <n v="4522"/>
    <n v="3614"/>
    <n v="908"/>
    <n v="14.717000000000001"/>
    <n v="79.92"/>
    <n v="7.1378500000000011E-2"/>
    <n v="7.0255800000000007E-2"/>
    <n v="1.1226999999999999E-3"/>
    <n v="0.41"/>
    <n v="8.3330000000000003E-4"/>
    <n v="2.8939999999999999E-4"/>
    <n v="7.0255800000000007E-2"/>
    <n v="0"/>
    <n v="9.5244624999999989E-3"/>
    <n v="0"/>
    <n v="66.67"/>
    <n v="33.33"/>
    <n v="2.59"/>
    <n v="200"/>
    <n v="144"/>
    <n v="0"/>
    <n v="0"/>
    <n v="15482.069880583813"/>
    <n v="1325.0420168067224"/>
    <n v="80.88"/>
    <n v="93.26"/>
    <n v="64.739999999999995"/>
    <n v="34.4"/>
    <s v=""/>
    <n v="100"/>
    <n v="10.050000000000001"/>
    <n v="3.2"/>
    <n v="13.5"/>
    <n v="0.6"/>
    <s v=""/>
    <s v=""/>
    <n v="0"/>
    <m/>
    <s v=""/>
    <n v="7.8"/>
    <n v="40"/>
    <n v="40"/>
    <n v="28"/>
    <n v="4.4000000000000004"/>
    <n v="0"/>
    <n v="0"/>
    <n v="1"/>
    <n v="10.499280143105191"/>
    <n v="4"/>
    <n v="2"/>
    <n v="80"/>
    <n v="80"/>
  </r>
  <r>
    <x v="15"/>
    <x v="7"/>
    <n v="35231072"/>
    <s v="Itaquaquecetuba"/>
    <m/>
    <m/>
    <m/>
    <m/>
    <m/>
    <m/>
    <n v="0"/>
    <n v="0"/>
    <n v="0"/>
    <n v="0"/>
    <n v="0"/>
    <n v="0"/>
    <n v="0"/>
    <n v="0"/>
    <n v="0"/>
    <n v="0"/>
    <n v="0"/>
    <n v="0"/>
    <m/>
    <s v=""/>
    <m/>
    <m/>
    <m/>
    <s v=""/>
    <s v=""/>
    <m/>
    <m/>
    <m/>
    <m/>
    <s v=""/>
    <m/>
    <m/>
    <m/>
    <m/>
    <m/>
    <s v=""/>
    <s v=""/>
    <m/>
    <m/>
    <s v=""/>
    <m/>
    <m/>
    <m/>
    <m/>
    <m/>
    <m/>
    <m/>
    <n v="3"/>
    <m/>
    <n v="0"/>
    <n v="0"/>
    <m/>
    <m/>
  </r>
  <r>
    <x v="18"/>
    <x v="7"/>
    <n v="35231076"/>
    <s v="Itaquaquecetuba"/>
    <n v="1.55600522240482"/>
    <n v="335787"/>
    <n v="335787"/>
    <n v="0"/>
    <n v="4105.9790000000003"/>
    <n v="100"/>
    <n v="4.0944799999999996E-2"/>
    <n v="1.6540099999999999E-2"/>
    <n v="2.4404699999999998E-2"/>
    <n v="0"/>
    <s v=""/>
    <n v="2.2844399999999997E-2"/>
    <n v="4.0500000000000002E-5"/>
    <n v="1.8059900000000004E-2"/>
    <n v="1.1694625628923612"/>
    <n v="2"/>
    <n v="27.27"/>
    <n v="72.73"/>
    <n v="310.10000000000002"/>
    <n v="18606"/>
    <n v="17863"/>
    <n v="21"/>
    <n v="2"/>
    <n v="112.70001518819966"/>
    <n v="14.087501898524961"/>
    <n v="99.97"/>
    <m/>
    <n v="64.61"/>
    <n v="51.44"/>
    <s v=""/>
    <n v="100"/>
    <n v="9.1"/>
    <n v="3.4"/>
    <n v="5.5"/>
    <n v="16.3"/>
    <s v=""/>
    <s v=""/>
    <n v="0"/>
    <m/>
    <s v=""/>
    <n v="9.8000000000000007"/>
    <n v="62"/>
    <n v="4.34"/>
    <n v="4"/>
    <n v="1.5"/>
    <n v="0"/>
    <n v="2"/>
    <n v="139"/>
    <n v="0"/>
    <n v="9"/>
    <n v="24"/>
    <n v="11535.72"/>
    <n v="807.50040000000001"/>
  </r>
  <r>
    <x v="14"/>
    <x v="7"/>
    <n v="352320614"/>
    <s v="Itararé"/>
    <n v="0.190379641876604"/>
    <n v="48195"/>
    <n v="44568"/>
    <n v="3627"/>
    <n v="48.023000000000003"/>
    <n v="92.47"/>
    <n v="4.90009E-2"/>
    <n v="4.1961600000000002E-2"/>
    <n v="7.0392999999999992E-3"/>
    <n v="0.09"/>
    <n v="4.3619999999999996E-3"/>
    <n v="3.7361E-3"/>
    <n v="3.8900500000000005E-2"/>
    <n v="2.0022999999999998E-3"/>
    <n v="0.13386802734375"/>
    <n v="5"/>
    <n v="50"/>
    <n v="50"/>
    <n v="36.81"/>
    <n v="2485"/>
    <n v="2485"/>
    <n v="8"/>
    <n v="0"/>
    <n v="7387.518207282913"/>
    <n v="870.27450980392121"/>
    <n v="91.25"/>
    <n v="98.36"/>
    <n v="80.89"/>
    <n v="36.51"/>
    <s v=""/>
    <n v="98.8"/>
    <n v="0.97"/>
    <n v="0.4"/>
    <n v="1.1000000000000001"/>
    <n v="0.5"/>
    <s v=""/>
    <s v=""/>
    <n v="0"/>
    <m/>
    <s v=""/>
    <n v="6.3"/>
    <n v="93.5"/>
    <n v="0"/>
    <n v="0"/>
    <n v="1.4"/>
    <n v="0"/>
    <n v="0"/>
    <n v="14"/>
    <n v="2.9880174372994159"/>
    <n v="13"/>
    <n v="13"/>
    <n v="2323.4749999999999"/>
    <n v="0"/>
  </r>
  <r>
    <x v="19"/>
    <x v="7"/>
    <n v="35233057"/>
    <s v="Itariri"/>
    <m/>
    <m/>
    <m/>
    <m/>
    <m/>
    <m/>
    <n v="0.22411110000000001"/>
    <n v="0.22411110000000001"/>
    <n v="0"/>
    <n v="0"/>
    <n v="0.22411110000000001"/>
    <s v=""/>
    <s v=""/>
    <n v="0"/>
    <n v="0"/>
    <n v="1"/>
    <n v="100"/>
    <n v="0"/>
    <m/>
    <s v=""/>
    <m/>
    <m/>
    <m/>
    <s v=""/>
    <s v=""/>
    <m/>
    <m/>
    <m/>
    <m/>
    <s v=""/>
    <m/>
    <m/>
    <m/>
    <m/>
    <m/>
    <s v=""/>
    <s v=""/>
    <m/>
    <m/>
    <s v=""/>
    <m/>
    <m/>
    <m/>
    <m/>
    <m/>
    <m/>
    <m/>
    <n v="1"/>
    <m/>
    <n v="1"/>
    <n v="0"/>
    <m/>
    <m/>
  </r>
  <r>
    <x v="17"/>
    <x v="7"/>
    <n v="352330511"/>
    <s v="Itariri"/>
    <n v="1.22696657197641"/>
    <n v="15992"/>
    <n v="10602"/>
    <n v="5390"/>
    <n v="58.625999999999998"/>
    <n v="66.3"/>
    <n v="4.04652E-2"/>
    <n v="4.0148099999999999E-2"/>
    <n v="3.1710000000000001E-4"/>
    <n v="0"/>
    <n v="2.3311499999999999E-2"/>
    <s v=""/>
    <n v="1.7153700000000001E-2"/>
    <n v="0"/>
    <n v="1.731217291666667E-2"/>
    <n v="18"/>
    <n v="85.71"/>
    <n v="14.29"/>
    <n v="7.35"/>
    <n v="567"/>
    <n v="329"/>
    <n v="1"/>
    <n v="0"/>
    <n v="19345.182591295648"/>
    <n v="2464.982491245622"/>
    <n v="41.57"/>
    <n v="80"/>
    <n v="25.16"/>
    <n v="24.18"/>
    <s v=""/>
    <n v="65.099999999999994"/>
    <n v="6.52"/>
    <n v="2.7"/>
    <n v="9.4"/>
    <n v="0"/>
    <s v=""/>
    <s v=""/>
    <n v="0"/>
    <m/>
    <s v=""/>
    <n v="7.7"/>
    <n v="48"/>
    <n v="47.04"/>
    <n v="42"/>
    <n v="5.4"/>
    <n v="0"/>
    <n v="0"/>
    <n v="2"/>
    <n v="132.85449556628203"/>
    <n v="6"/>
    <n v="1"/>
    <n v="272.16000000000003"/>
    <n v="266.71679999999998"/>
  </r>
  <r>
    <x v="6"/>
    <x v="7"/>
    <n v="35234045"/>
    <s v="Itatiba"/>
    <n v="2.0249039277758101"/>
    <n v="106638"/>
    <n v="90950"/>
    <n v="15688"/>
    <n v="330.64"/>
    <n v="85.29"/>
    <n v="1.7894330000000009"/>
    <n v="1.7438221000000009"/>
    <n v="4.5610899999999996E-2"/>
    <n v="0"/>
    <n v="1.5307917"/>
    <n v="0.13793959999999997"/>
    <n v="2.6649699999999998E-2"/>
    <n v="9.4051999999999941E-2"/>
    <n v="0.29698028854861108"/>
    <n v="95"/>
    <n v="29.63"/>
    <n v="70.37"/>
    <n v="74.23"/>
    <n v="5011"/>
    <n v="764"/>
    <n v="22"/>
    <n v="0"/>
    <n v="1168.1314353232431"/>
    <n v="153.77932819445226"/>
    <n v="91.49"/>
    <n v="100"/>
    <n v="85.12"/>
    <n v="31.82"/>
    <s v=""/>
    <n v="100"/>
    <n v="119.3"/>
    <n v="45.3"/>
    <n v="177.9"/>
    <n v="8.8000000000000007"/>
    <s v=""/>
    <s v=""/>
    <n v="0.93775202085560505"/>
    <m/>
    <s v=""/>
    <n v="9.8000000000000007"/>
    <n v="93"/>
    <n v="91.14"/>
    <n v="84.8"/>
    <n v="9.9"/>
    <n v="2"/>
    <n v="0"/>
    <n v="104"/>
    <n v="515.5224299505652"/>
    <n v="48"/>
    <n v="114"/>
    <n v="4660.2299999999996"/>
    <n v="4567.0254000000004"/>
  </r>
  <r>
    <x v="14"/>
    <x v="7"/>
    <n v="352350314"/>
    <s v="Itatinga"/>
    <m/>
    <m/>
    <m/>
    <m/>
    <m/>
    <m/>
    <n v="0"/>
    <n v="0"/>
    <n v="0"/>
    <n v="0"/>
    <n v="0"/>
    <n v="0"/>
    <n v="0"/>
    <n v="0"/>
    <n v="0"/>
    <n v="2"/>
    <n v="0"/>
    <n v="0"/>
    <m/>
    <s v=""/>
    <m/>
    <m/>
    <m/>
    <s v=""/>
    <s v=""/>
    <m/>
    <m/>
    <m/>
    <m/>
    <s v=""/>
    <m/>
    <m/>
    <m/>
    <m/>
    <m/>
    <s v=""/>
    <s v=""/>
    <m/>
    <m/>
    <s v=""/>
    <m/>
    <m/>
    <m/>
    <m/>
    <m/>
    <m/>
    <m/>
    <n v="0"/>
    <m/>
    <n v="0"/>
    <n v="0"/>
    <m/>
    <m/>
  </r>
  <r>
    <x v="5"/>
    <x v="7"/>
    <n v="352350317"/>
    <s v="Itatinga"/>
    <n v="1.4827541481524"/>
    <n v="18770"/>
    <n v="17226"/>
    <n v="1544"/>
    <n v="19.155999999999999"/>
    <n v="91.77"/>
    <n v="0.15899560000000001"/>
    <n v="0.15341150000000001"/>
    <n v="5.5840999999999998E-3"/>
    <n v="0"/>
    <s v=""/>
    <n v="4.2245E-3"/>
    <n v="0.15425420000000001"/>
    <n v="5.1690000000000004E-4"/>
    <n v="4.8953724166666671E-2"/>
    <n v="3"/>
    <n v="55.56"/>
    <n v="44.44"/>
    <n v="12.29"/>
    <n v="948"/>
    <n v="342"/>
    <n v="0"/>
    <n v="1"/>
    <n v="17305.316995205114"/>
    <n v="1965.7496004262121"/>
    <n v="85.68"/>
    <n v="98.46"/>
    <n v="84.87"/>
    <n v="30.03"/>
    <s v=""/>
    <n v="94.2"/>
    <n v="3.26"/>
    <n v="1.5"/>
    <n v="4.0999999999999996"/>
    <n v="0.5"/>
    <s v=""/>
    <s v=""/>
    <n v="0"/>
    <m/>
    <s v=""/>
    <n v="9.1"/>
    <n v="95"/>
    <n v="95"/>
    <n v="63.9"/>
    <n v="7.1"/>
    <n v="0"/>
    <n v="1"/>
    <n v="5"/>
    <n v="0"/>
    <n v="10"/>
    <n v="8"/>
    <n v="900.6"/>
    <n v="900.6"/>
  </r>
  <r>
    <x v="6"/>
    <x v="7"/>
    <n v="35236025"/>
    <s v="Itirapina"/>
    <m/>
    <m/>
    <m/>
    <m/>
    <m/>
    <m/>
    <n v="1.8136700000000002E-2"/>
    <n v="9.8611000000000011E-3"/>
    <n v="8.275600000000001E-3"/>
    <n v="0"/>
    <n v="3.9351999999999998E-3"/>
    <n v="1.6668E-3"/>
    <n v="1.2083300000000002E-2"/>
    <n v="4.5139999999999997E-4"/>
    <n v="0"/>
    <n v="8"/>
    <n v="27.27"/>
    <n v="72.73"/>
    <m/>
    <s v=""/>
    <m/>
    <m/>
    <m/>
    <s v=""/>
    <s v=""/>
    <m/>
    <m/>
    <m/>
    <m/>
    <s v=""/>
    <m/>
    <m/>
    <m/>
    <m/>
    <m/>
    <s v=""/>
    <s v=""/>
    <m/>
    <m/>
    <s v=""/>
    <m/>
    <m/>
    <m/>
    <m/>
    <m/>
    <m/>
    <m/>
    <n v="0"/>
    <m/>
    <n v="3"/>
    <n v="8"/>
    <m/>
    <m/>
  </r>
  <r>
    <x v="7"/>
    <x v="7"/>
    <n v="352360213"/>
    <s v="Itirapina"/>
    <n v="1.58234488057971"/>
    <n v="16016"/>
    <n v="14567"/>
    <n v="1449"/>
    <n v="28.384"/>
    <n v="90.95"/>
    <n v="0.30272180000000004"/>
    <n v="0.12391029999999997"/>
    <n v="0.17881150000000004"/>
    <n v="0"/>
    <n v="0.1079976"/>
    <s v=""/>
    <n v="0.19081440000000005"/>
    <n v="3.9097999999999989E-3"/>
    <n v="3.4326570055555561E-2"/>
    <n v="3"/>
    <n v="27.91"/>
    <n v="72.09"/>
    <n v="10.55"/>
    <n v="814"/>
    <n v="323"/>
    <n v="0"/>
    <n v="3"/>
    <n v="11223.476523476524"/>
    <n v="1358.6313686313686"/>
    <n v="70.41"/>
    <n v="59.85"/>
    <n v="89.25"/>
    <n v="34.76"/>
    <s v=""/>
    <n v="78.06"/>
    <n v="12.94"/>
    <n v="5.6"/>
    <n v="7.5"/>
    <n v="27.1"/>
    <s v=""/>
    <s v=""/>
    <n v="0"/>
    <m/>
    <s v=""/>
    <n v="7.4"/>
    <n v="67"/>
    <n v="67"/>
    <n v="60.3"/>
    <n v="6.9"/>
    <n v="0"/>
    <n v="3"/>
    <n v="5"/>
    <n v="314.62508437402357"/>
    <n v="12"/>
    <n v="31"/>
    <n v="545.38"/>
    <n v="545.38"/>
  </r>
  <r>
    <x v="11"/>
    <x v="7"/>
    <n v="35237018"/>
    <s v="Itirapuã"/>
    <n v="0.75104421277443201"/>
    <n v="6020"/>
    <n v="5076"/>
    <n v="944"/>
    <n v="37.277999999999999"/>
    <n v="84.32"/>
    <n v="7.1439900000000001E-2"/>
    <n v="7.1023199999999995E-2"/>
    <n v="4.1669999999999999E-4"/>
    <n v="0"/>
    <s v=""/>
    <s v=""/>
    <n v="7.1023199999999995E-2"/>
    <n v="4.1669999999999999E-4"/>
    <n v="1.3098203124999999E-2"/>
    <n v="1"/>
    <n v="80"/>
    <n v="20"/>
    <n v="3.64"/>
    <n v="280"/>
    <n v="36"/>
    <n v="0"/>
    <n v="0"/>
    <n v="13515.428571428571"/>
    <n v="1676.3322259136216"/>
    <n v="83.55"/>
    <n v="100"/>
    <n v="82.49"/>
    <n v="15.53"/>
    <s v=""/>
    <n v="100"/>
    <n v="8.82"/>
    <n v="2.8"/>
    <n v="14.5"/>
    <n v="0.1"/>
    <s v=""/>
    <s v=""/>
    <n v="0"/>
    <m/>
    <s v=""/>
    <n v="8.6"/>
    <n v="100"/>
    <n v="100"/>
    <n v="87.1"/>
    <n v="10"/>
    <n v="0"/>
    <n v="0"/>
    <n v="0"/>
    <n v="0"/>
    <n v="4"/>
    <n v="1"/>
    <n v="280"/>
    <n v="280"/>
  </r>
  <r>
    <x v="4"/>
    <x v="7"/>
    <n v="35238004"/>
    <s v="Itobi"/>
    <n v="3.84154765175726E-2"/>
    <n v="7565"/>
    <n v="6926"/>
    <n v="639"/>
    <n v="54.578000000000003"/>
    <n v="91.55"/>
    <n v="0.5534346"/>
    <n v="0.55298559999999997"/>
    <n v="4.4900000000000002E-4"/>
    <n v="0"/>
    <n v="4.3627799999999994E-2"/>
    <n v="3.3330000000000002E-4"/>
    <n v="0.49738599999999983"/>
    <n v="1.2087500000000001E-2"/>
    <n v="1.6688311197916663E-2"/>
    <n v="16"/>
    <n v="95.38"/>
    <n v="4.62"/>
    <n v="4.92"/>
    <n v="380"/>
    <n v="38"/>
    <n v="0"/>
    <n v="0"/>
    <n v="9129.390614672835"/>
    <n v="917.10773298083268"/>
    <n v="84.71"/>
    <n v="89.66"/>
    <n v="81.8"/>
    <n v="17.86"/>
    <s v=""/>
    <n v="94"/>
    <n v="80.209999999999994"/>
    <n v="25.3"/>
    <n v="117.7"/>
    <n v="0.2"/>
    <s v=""/>
    <s v=""/>
    <n v="0"/>
    <m/>
    <s v=""/>
    <n v="7.8"/>
    <n v="100"/>
    <n v="100"/>
    <n v="90"/>
    <n v="10"/>
    <n v="0"/>
    <n v="0"/>
    <n v="1"/>
    <n v="263.65759529635852"/>
    <n v="62"/>
    <n v="3"/>
    <n v="380"/>
    <n v="380"/>
  </r>
  <r>
    <x v="6"/>
    <x v="7"/>
    <n v="35239095"/>
    <s v="Itu"/>
    <m/>
    <m/>
    <m/>
    <m/>
    <m/>
    <m/>
    <n v="2.8469999999999998E-4"/>
    <n v="0"/>
    <n v="2.8469999999999998E-4"/>
    <n v="0"/>
    <s v=""/>
    <s v=""/>
    <s v=""/>
    <n v="2.8469999999999998E-4"/>
    <n v="0"/>
    <n v="8"/>
    <n v="0"/>
    <n v="100"/>
    <m/>
    <s v=""/>
    <m/>
    <m/>
    <m/>
    <s v=""/>
    <s v=""/>
    <m/>
    <m/>
    <m/>
    <m/>
    <s v=""/>
    <m/>
    <m/>
    <m/>
    <m/>
    <m/>
    <s v=""/>
    <s v=""/>
    <m/>
    <m/>
    <s v=""/>
    <m/>
    <m/>
    <m/>
    <m/>
    <m/>
    <m/>
    <m/>
    <n v="0"/>
    <m/>
    <n v="0"/>
    <n v="3"/>
    <m/>
    <m/>
  </r>
  <r>
    <x v="8"/>
    <x v="7"/>
    <n v="352390910"/>
    <s v="Itu"/>
    <n v="1.19552048762648"/>
    <n v="158925"/>
    <n v="149534"/>
    <n v="9391"/>
    <n v="248.328"/>
    <n v="94.09"/>
    <n v="1.5620721000000009"/>
    <n v="1.2985259000000009"/>
    <n v="0.26354619999999984"/>
    <n v="0"/>
    <n v="1.0513310999999996"/>
    <n v="0.19644499999999993"/>
    <n v="4.3117099999999998E-2"/>
    <n v="0.27117889999999972"/>
    <n v="0.51817257126736105"/>
    <n v="192"/>
    <n v="18.489999999999998"/>
    <n v="81.510000000000005"/>
    <n v="138.04"/>
    <n v="8283"/>
    <n v="4219"/>
    <n v="16"/>
    <n v="0"/>
    <n v="1172.7403492213309"/>
    <n v="172.63690420009442"/>
    <n v="93.59"/>
    <n v="100"/>
    <n v="93.59"/>
    <n v="43.17"/>
    <s v=""/>
    <n v="100"/>
    <n v="73.010000000000005"/>
    <n v="26.4"/>
    <n v="102.2"/>
    <n v="30.3"/>
    <s v=""/>
    <s v=""/>
    <n v="0"/>
    <m/>
    <s v=""/>
    <n v="7.1"/>
    <n v="98"/>
    <n v="73.5"/>
    <n v="49.1"/>
    <n v="6.3"/>
    <n v="2"/>
    <n v="0"/>
    <n v="137"/>
    <n v="202.82818085670465"/>
    <n v="71"/>
    <n v="313"/>
    <n v="8117.34"/>
    <n v="6088.0050000000001"/>
  </r>
  <r>
    <x v="6"/>
    <x v="7"/>
    <n v="35240065"/>
    <s v="Itupeva"/>
    <n v="4.56696620425876"/>
    <n v="49061"/>
    <n v="43851"/>
    <n v="5210"/>
    <n v="244.66900000000001"/>
    <n v="89.38"/>
    <n v="0.18554429999999994"/>
    <n v="0.13541499999999995"/>
    <n v="5.0129299999999974E-2"/>
    <n v="0"/>
    <n v="7.3833300000000004E-2"/>
    <n v="2.2925800000000003E-2"/>
    <n v="3.0580599999999999E-2"/>
    <n v="5.8204599999999995E-2"/>
    <n v="0.11659034340393518"/>
    <n v="40"/>
    <n v="17.7"/>
    <n v="82.3"/>
    <n v="35.49"/>
    <n v="2395"/>
    <n v="639"/>
    <n v="3"/>
    <n v="1"/>
    <n v="1594.1232343409226"/>
    <n v="212.12123682762271"/>
    <n v="78.069999999999993"/>
    <n v="59.92"/>
    <n v="68.13"/>
    <n v="28.58"/>
    <s v=""/>
    <n v="89.9"/>
    <n v="19.739999999999998"/>
    <n v="7.5"/>
    <n v="22.2"/>
    <n v="15.2"/>
    <s v=""/>
    <s v=""/>
    <n v="0"/>
    <m/>
    <s v=""/>
    <n v="9.8000000000000007"/>
    <n v="96"/>
    <n v="79.680000000000007"/>
    <n v="73.3"/>
    <n v="8"/>
    <n v="0"/>
    <n v="1"/>
    <n v="105"/>
    <n v="63.470093525346229"/>
    <n v="20"/>
    <n v="93"/>
    <n v="2299.1999999999998"/>
    <n v="1908.336"/>
  </r>
  <r>
    <x v="11"/>
    <x v="7"/>
    <n v="35241058"/>
    <s v="Ituverava"/>
    <n v="0.550804749450995"/>
    <n v="39197"/>
    <n v="36903"/>
    <n v="2294"/>
    <n v="56.174999999999997"/>
    <n v="94.15"/>
    <n v="4.1736700000000002E-2"/>
    <n v="3.5657800000000003E-2"/>
    <n v="6.0788999999999991E-3"/>
    <n v="0"/>
    <s v=""/>
    <n v="6.2149999999999998E-4"/>
    <n v="3.4159399999999999E-2"/>
    <n v="6.955799999999999E-3"/>
    <n v="0.11931494212962963"/>
    <n v="2"/>
    <n v="33.33"/>
    <n v="66.67"/>
    <n v="30.54"/>
    <n v="2062"/>
    <n v="271"/>
    <n v="3"/>
    <n v="0"/>
    <n v="9002.9298160573508"/>
    <n v="1102.2353751562619"/>
    <n v="100"/>
    <n v="94.15"/>
    <n v="100"/>
    <n v="39.729999999999997"/>
    <s v=""/>
    <n v="100"/>
    <n v="1.19"/>
    <n v="0.4"/>
    <n v="1.7"/>
    <n v="0.4"/>
    <s v=""/>
    <s v=""/>
    <n v="0"/>
    <m/>
    <s v=""/>
    <m/>
    <n v="100"/>
    <n v="100"/>
    <n v="86.9"/>
    <n v="10"/>
    <n v="0"/>
    <n v="0"/>
    <n v="9"/>
    <n v="0"/>
    <n v="13"/>
    <n v="26"/>
    <n v="2062"/>
    <n v="2062"/>
  </r>
  <r>
    <x v="9"/>
    <x v="7"/>
    <n v="352420412"/>
    <s v="Jaborandi"/>
    <n v="0.24950195645481199"/>
    <n v="6623"/>
    <n v="6228"/>
    <n v="395"/>
    <n v="24.152000000000001"/>
    <n v="94.04"/>
    <n v="0.32465770000000005"/>
    <n v="0.30787180000000003"/>
    <n v="1.6785899999999996E-2"/>
    <n v="0.04"/>
    <n v="1.65509E-2"/>
    <n v="5.5555599999999997E-2"/>
    <n v="0.25231619999999993"/>
    <n v="2.3499999999999997E-4"/>
    <n v="1.504317864583333E-2"/>
    <n v="7"/>
    <n v="72"/>
    <n v="28"/>
    <n v="4.4800000000000004"/>
    <n v="346"/>
    <n v="293"/>
    <n v="1"/>
    <n v="0"/>
    <n v="15808.473501434395"/>
    <n v="1857.0194775781363"/>
    <n v="87.22"/>
    <n v="93.54"/>
    <n v="96.11"/>
    <n v="16.010000000000002"/>
    <s v=""/>
    <n v="93.2"/>
    <n v="27.05"/>
    <n v="9.8000000000000007"/>
    <n v="38"/>
    <n v="4.3"/>
    <s v=""/>
    <s v=""/>
    <n v="0"/>
    <m/>
    <s v=""/>
    <n v="7.1"/>
    <n v="96"/>
    <n v="96"/>
    <n v="15.3"/>
    <n v="4.4000000000000004"/>
    <n v="0"/>
    <n v="0"/>
    <n v="0"/>
    <n v="113.00803108330216"/>
    <n v="18"/>
    <n v="7"/>
    <n v="332.16"/>
    <n v="332.16"/>
  </r>
  <r>
    <x v="3"/>
    <x v="7"/>
    <n v="35243039"/>
    <s v="Jaboticabal"/>
    <n v="0.51088750980341502"/>
    <n v="72501"/>
    <n v="70677"/>
    <n v="1824"/>
    <n v="102.62"/>
    <n v="97.48"/>
    <n v="1.6747232000000007"/>
    <n v="1.5602267000000007"/>
    <n v="0.11449650000000001"/>
    <n v="0.06"/>
    <n v="0.38701019999999997"/>
    <n v="0.79413450000000041"/>
    <n v="0.47092149999999999"/>
    <n v="2.2657E-2"/>
    <n v="0.22069170138888888"/>
    <n v="10"/>
    <n v="46.39"/>
    <n v="53.61"/>
    <n v="58.24"/>
    <n v="3931"/>
    <n v="538"/>
    <n v="7"/>
    <n v="0"/>
    <n v="4145.2956510944678"/>
    <n v="495.86957421276958"/>
    <n v="100"/>
    <n v="97.02"/>
    <n v="100"/>
    <n v="48.89"/>
    <s v=""/>
    <n v="98.9"/>
    <n v="48.54"/>
    <n v="17.600000000000001"/>
    <n v="67.5"/>
    <n v="10"/>
    <s v=""/>
    <s v=""/>
    <n v="0"/>
    <m/>
    <s v=""/>
    <n v="9.4"/>
    <n v="100"/>
    <n v="99"/>
    <n v="86.3"/>
    <n v="10"/>
    <n v="1"/>
    <n v="0"/>
    <n v="27"/>
    <n v="175.35774909725907"/>
    <n v="45"/>
    <n v="52"/>
    <n v="3931"/>
    <n v="3891.69"/>
  </r>
  <r>
    <x v="15"/>
    <x v="7"/>
    <n v="35244022"/>
    <s v="Jacareí"/>
    <n v="0.91498294497491806"/>
    <n v="216432"/>
    <n v="213443"/>
    <n v="2989"/>
    <n v="470.43299999999999"/>
    <n v="98.62"/>
    <n v="1.6928090999999996"/>
    <n v="1.4186927"/>
    <n v="0.27411639999999965"/>
    <n v="2.25"/>
    <n v="0.02"/>
    <n v="1.6222913000000001"/>
    <n v="2.6432499999999998E-2"/>
    <n v="2.4085300000000004E-2"/>
    <n v="0.74359973099999999"/>
    <n v="77"/>
    <n v="12.9"/>
    <n v="87.1"/>
    <n v="197.99"/>
    <n v="11879"/>
    <n v="10136"/>
    <n v="34"/>
    <n v="1"/>
    <n v="1003.9321357285429"/>
    <n v="100.53892215568862"/>
    <n v="98.62"/>
    <n v="100"/>
    <n v="93.69"/>
    <n v="41.59"/>
    <s v=""/>
    <n v="100"/>
    <n v="56.81"/>
    <n v="24.6"/>
    <n v="62"/>
    <n v="39.700000000000003"/>
    <s v=""/>
    <s v=""/>
    <n v="0"/>
    <m/>
    <s v=""/>
    <n v="9.6999999999999993"/>
    <n v="89.4"/>
    <n v="16.091999999999999"/>
    <n v="14.7"/>
    <n v="3.1"/>
    <n v="0"/>
    <n v="1"/>
    <n v="112"/>
    <n v="2.6896190472129153"/>
    <n v="16"/>
    <n v="108"/>
    <n v="10619.825999999999"/>
    <n v="1911.5686800000001"/>
  </r>
  <r>
    <x v="2"/>
    <x v="7"/>
    <n v="352450116"/>
    <s v="Jaci"/>
    <n v="2.8435234424453402"/>
    <n v="6053"/>
    <n v="5346"/>
    <n v="707"/>
    <n v="41.906999999999996"/>
    <n v="88.32"/>
    <n v="2.7545799999999999E-2"/>
    <n v="1.6949599999999999E-2"/>
    <n v="1.05962E-2"/>
    <n v="0"/>
    <n v="9.5486000000000008E-3"/>
    <n v="5.2099999999999999E-5"/>
    <n v="1.7394E-2"/>
    <n v="5.5110000000000001E-4"/>
    <n v="1.2139102343750001E-2"/>
    <n v="0"/>
    <n v="22.22"/>
    <n v="77.78"/>
    <n v="3.76"/>
    <n v="290"/>
    <n v="76"/>
    <n v="0"/>
    <n v="0"/>
    <n v="5314.1780935073521"/>
    <n v="520.99785230464215"/>
    <n v="77.010000000000005"/>
    <m/>
    <n v="77.010000000000005"/>
    <n v="32.65"/>
    <s v=""/>
    <n v="87.57"/>
    <n v="6.56"/>
    <n v="2.7"/>
    <n v="5.3"/>
    <n v="10.6"/>
    <s v=""/>
    <s v=""/>
    <n v="0"/>
    <m/>
    <s v=""/>
    <n v="10"/>
    <n v="90"/>
    <n v="90"/>
    <n v="73.8"/>
    <n v="8.1999999999999993"/>
    <n v="0"/>
    <n v="0"/>
    <n v="1"/>
    <n v="82.378414126713835"/>
    <n v="2"/>
    <n v="7"/>
    <n v="261"/>
    <n v="261"/>
  </r>
  <r>
    <x v="17"/>
    <x v="7"/>
    <n v="352460011"/>
    <s v="Jacupiranga"/>
    <n v="3.9091836207250097E-2"/>
    <n v="17176"/>
    <n v="9352"/>
    <n v="7824"/>
    <n v="24.247"/>
    <n v="54.45"/>
    <n v="8.176429999999997E-2"/>
    <n v="7.9479199999999972E-2"/>
    <n v="2.2851E-3"/>
    <n v="0"/>
    <s v=""/>
    <n v="1.8580000000000001E-3"/>
    <n v="6.8732000000000001E-2"/>
    <n v="1.1174300000000002E-2"/>
    <n v="3.2222275398148155E-2"/>
    <n v="28"/>
    <n v="73.680000000000007"/>
    <n v="26.32"/>
    <n v="6.78"/>
    <n v="523"/>
    <n v="138"/>
    <n v="2"/>
    <n v="3"/>
    <n v="38869.184909175594"/>
    <n v="5030.7778295295766"/>
    <n v="61.63"/>
    <n v="95.71"/>
    <n v="50.86"/>
    <n v="33.869999999999997"/>
    <s v=""/>
    <n v="100"/>
    <n v="0.88"/>
    <n v="0.4"/>
    <n v="1.2"/>
    <n v="0.1"/>
    <s v=""/>
    <s v=""/>
    <n v="0"/>
    <m/>
    <s v=""/>
    <n v="5.7"/>
    <n v="92"/>
    <n v="83.72"/>
    <n v="73.599999999999994"/>
    <n v="8"/>
    <n v="0"/>
    <n v="3"/>
    <n v="17"/>
    <n v="0"/>
    <n v="14"/>
    <n v="5"/>
    <n v="481.16"/>
    <n v="437.85559999999998"/>
  </r>
  <r>
    <x v="6"/>
    <x v="7"/>
    <n v="35247095"/>
    <s v="Jaguariúna"/>
    <n v="3.5106665463437099"/>
    <n v="47798"/>
    <n v="46700"/>
    <n v="1098"/>
    <n v="335.56599999999997"/>
    <n v="97.7"/>
    <n v="3.0036168999999995"/>
    <n v="2.9610677999999995"/>
    <n v="4.2549099999999999E-2"/>
    <n v="0"/>
    <n v="0.1534722"/>
    <n v="2.8028649999999993"/>
    <n v="3.2570000000000002E-2"/>
    <n v="1.4709700000000003E-2"/>
    <n v="0.14139323325462966"/>
    <n v="21"/>
    <n v="20.73"/>
    <n v="79.27"/>
    <n v="38.46"/>
    <n v="2596"/>
    <n v="1473"/>
    <n v="8"/>
    <n v="1"/>
    <n v="1200.7933386334157"/>
    <n v="158.34637432528552"/>
    <n v="97.18"/>
    <n v="100"/>
    <n v="93.22"/>
    <n v="42.56"/>
    <s v=""/>
    <n v="99.86"/>
    <n v="435.31"/>
    <n v="165"/>
    <n v="658"/>
    <n v="17.7"/>
    <s v=""/>
    <s v=""/>
    <n v="0"/>
    <m/>
    <s v=""/>
    <n v="9.8000000000000007"/>
    <n v="93.5"/>
    <n v="44.88"/>
    <n v="43.3"/>
    <n v="5.4"/>
    <n v="1"/>
    <n v="1"/>
    <n v="36"/>
    <n v="108.20885588242272"/>
    <n v="17"/>
    <n v="65"/>
    <n v="2427.2600000000002"/>
    <n v="1165.0848000000001"/>
  </r>
  <r>
    <x v="10"/>
    <x v="7"/>
    <n v="352480815"/>
    <s v="Jales"/>
    <m/>
    <m/>
    <m/>
    <m/>
    <m/>
    <m/>
    <n v="4.3288500000000001E-2"/>
    <n v="3.6183E-2"/>
    <n v="7.1054999999999998E-3"/>
    <n v="0"/>
    <s v=""/>
    <n v="2.8587999999999999E-3"/>
    <n v="3.6202699999999997E-2"/>
    <n v="4.2269999999999999E-3"/>
    <n v="0"/>
    <n v="4"/>
    <n v="83.72"/>
    <n v="16.28"/>
    <m/>
    <s v=""/>
    <m/>
    <m/>
    <m/>
    <s v=""/>
    <s v=""/>
    <m/>
    <m/>
    <m/>
    <m/>
    <s v=""/>
    <m/>
    <m/>
    <m/>
    <m/>
    <m/>
    <s v=""/>
    <s v=""/>
    <m/>
    <m/>
    <s v=""/>
    <m/>
    <m/>
    <m/>
    <m/>
    <m/>
    <m/>
    <m/>
    <n v="7"/>
    <m/>
    <n v="36"/>
    <n v="7"/>
    <m/>
    <m/>
  </r>
  <r>
    <x v="16"/>
    <x v="7"/>
    <n v="352480818"/>
    <s v="Jales"/>
    <n v="0.12031510632253301"/>
    <n v="47104"/>
    <n v="44326"/>
    <n v="2778"/>
    <n v="127.736"/>
    <n v="94.1"/>
    <n v="3.02248E-2"/>
    <n v="9.0483000000000022E-3"/>
    <n v="2.1176499999999997E-2"/>
    <n v="0"/>
    <n v="1.019E-4"/>
    <n v="8.998599999999999E-3"/>
    <n v="1.7700499999999994E-2"/>
    <n v="3.4237999999999998E-3"/>
    <n v="0.13690276029629628"/>
    <n v="4"/>
    <n v="46.59"/>
    <n v="53.41"/>
    <n v="36.68"/>
    <n v="2476"/>
    <n v="867"/>
    <n v="6"/>
    <n v="0"/>
    <n v="1861.202445652174"/>
    <n v="174.06929347826087"/>
    <n v="95.48"/>
    <m/>
    <n v="93.46"/>
    <n v="15.2"/>
    <s v=""/>
    <n v="100"/>
    <n v="8.35"/>
    <n v="2.6"/>
    <n v="7.3"/>
    <n v="10.9"/>
    <s v=""/>
    <s v=""/>
    <n v="0"/>
    <m/>
    <s v=""/>
    <n v="8.1999999999999993"/>
    <n v="97"/>
    <n v="97"/>
    <n v="65"/>
    <n v="7.7"/>
    <n v="0"/>
    <n v="0"/>
    <n v="3"/>
    <n v="0"/>
    <n v="41"/>
    <n v="47"/>
    <n v="2401.7199999999998"/>
    <n v="2401.7199999999998"/>
  </r>
  <r>
    <x v="15"/>
    <x v="7"/>
    <n v="35249072"/>
    <s v="Jambeiro"/>
    <n v="2.4490369366562601"/>
    <n v="5635"/>
    <n v="2698"/>
    <n v="2937"/>
    <n v="30.664999999999999"/>
    <n v="47.88"/>
    <n v="3.9805499999999994E-2"/>
    <n v="2.8299799999999996E-2"/>
    <n v="1.1505699999999999E-2"/>
    <n v="0"/>
    <s v=""/>
    <n v="7.9000000000000009E-5"/>
    <n v="2.2750900000000001E-2"/>
    <n v="1.69756E-2"/>
    <n v="9.7526588541666671E-3"/>
    <n v="47"/>
    <n v="72.5"/>
    <n v="27.5"/>
    <n v="1.97"/>
    <n v="152"/>
    <n v="20"/>
    <n v="1"/>
    <n v="0"/>
    <n v="14830.594498669032"/>
    <n v="1511.0417036379763"/>
    <n v="66.459999999999994"/>
    <m/>
    <n v="46.15"/>
    <n v="9.0500000000000007"/>
    <s v=""/>
    <n v="100"/>
    <n v="3.46"/>
    <n v="1.5"/>
    <n v="3.2"/>
    <n v="4.3"/>
    <s v=""/>
    <s v=""/>
    <n v="0"/>
    <m/>
    <s v=""/>
    <n v="10"/>
    <n v="99"/>
    <n v="99"/>
    <n v="86.8"/>
    <n v="10"/>
    <n v="0"/>
    <n v="0"/>
    <n v="56"/>
    <n v="0"/>
    <n v="29"/>
    <n v="11"/>
    <n v="150.47999999999999"/>
    <n v="150.47999999999999"/>
  </r>
  <r>
    <x v="18"/>
    <x v="7"/>
    <n v="35250036"/>
    <s v="Jandira"/>
    <n v="1.52819428894022"/>
    <n v="112839"/>
    <n v="112839"/>
    <n v="0"/>
    <n v="6440.5820000000003"/>
    <n v="100"/>
    <n v="1.1170599999999998E-2"/>
    <n v="1.6203999999999999E-3"/>
    <n v="9.5501999999999983E-3"/>
    <n v="0"/>
    <s v=""/>
    <n v="7.1561000000000003E-3"/>
    <s v=""/>
    <n v="4.0144999999999998E-3"/>
    <n v="0.39192876600694448"/>
    <n v="1"/>
    <n v="4.3499999999999996"/>
    <n v="95.65"/>
    <n v="104.44"/>
    <n v="6266"/>
    <n v="5932"/>
    <n v="3"/>
    <n v="0"/>
    <n v="67.074681626033552"/>
    <n v="11.179113604338923"/>
    <n v="99.7"/>
    <m/>
    <n v="66.400000000000006"/>
    <n v="43.18"/>
    <s v=""/>
    <n v="99.7"/>
    <n v="12.41"/>
    <n v="4.7"/>
    <n v="3.2"/>
    <n v="23.9"/>
    <s v=""/>
    <s v=""/>
    <n v="0"/>
    <m/>
    <s v=""/>
    <n v="8.8000000000000007"/>
    <n v="65"/>
    <n v="6.5"/>
    <n v="5.3"/>
    <n v="2"/>
    <n v="0"/>
    <n v="0"/>
    <n v="56"/>
    <n v="0"/>
    <n v="1"/>
    <n v="22"/>
    <n v="4072.9"/>
    <n v="407.29"/>
  </r>
  <r>
    <x v="4"/>
    <x v="7"/>
    <n v="35251024"/>
    <s v="Jardinópolis"/>
    <n v="1.8537825859961301"/>
    <n v="39309"/>
    <n v="38046"/>
    <n v="1263"/>
    <n v="78.093000000000004"/>
    <n v="96.79"/>
    <n v="0.60979349999999999"/>
    <n v="0.51617020000000002"/>
    <n v="9.3623299999999979E-2"/>
    <n v="0.02"/>
    <n v="4.5588000000000004E-2"/>
    <n v="0.4502408"/>
    <n v="0.10173270000000001"/>
    <n v="1.2232000000000003E-2"/>
    <n v="0.11262010301388889"/>
    <n v="3"/>
    <n v="40.98"/>
    <n v="59.02"/>
    <n v="31.2"/>
    <n v="2106"/>
    <n v="2106"/>
    <n v="3"/>
    <n v="0"/>
    <n v="6297.7333435091205"/>
    <n v="625.76203922765797"/>
    <n v="94.12"/>
    <n v="93.5"/>
    <n v="94.12"/>
    <n v="20.190000000000001"/>
    <s v=""/>
    <n v="94.05"/>
    <n v="24.69"/>
    <n v="7.8"/>
    <n v="30.5"/>
    <n v="12"/>
    <s v=""/>
    <s v=""/>
    <n v="0"/>
    <m/>
    <s v=""/>
    <n v="10"/>
    <n v="100"/>
    <n v="0"/>
    <n v="0"/>
    <n v="1.5"/>
    <n v="0"/>
    <n v="0"/>
    <n v="6"/>
    <n v="40.845283185655624"/>
    <n v="25"/>
    <n v="36"/>
    <n v="2106"/>
    <n v="0"/>
  </r>
  <r>
    <x v="6"/>
    <x v="7"/>
    <n v="35252015"/>
    <s v="Jarinu"/>
    <n v="3.0398018123512198"/>
    <n v="25640"/>
    <n v="20603"/>
    <n v="5037"/>
    <n v="123.465"/>
    <n v="80.349999999999994"/>
    <n v="0.12255569999999993"/>
    <n v="0.11022719999999993"/>
    <n v="1.2328500000000006E-2"/>
    <n v="0"/>
    <n v="2.72465E-2"/>
    <n v="2.1234000000000001E-3"/>
    <n v="5.4108499999999997E-2"/>
    <n v="3.9077300000000002E-2"/>
    <n v="3.9952610046296293E-2"/>
    <n v="23"/>
    <n v="31.87"/>
    <n v="68.13"/>
    <n v="14.26"/>
    <n v="1100"/>
    <n v="893"/>
    <n v="1"/>
    <n v="0"/>
    <n v="3111.7815912636506"/>
    <n v="418.18408736349448"/>
    <n v="51.19"/>
    <n v="100"/>
    <n v="17.89"/>
    <n v="32.75"/>
    <s v=""/>
    <n v="66.099999999999994"/>
    <n v="12.63"/>
    <n v="4.8"/>
    <n v="17.5"/>
    <n v="3.6"/>
    <s v=""/>
    <s v=""/>
    <n v="0"/>
    <m/>
    <s v=""/>
    <n v="9.1999999999999993"/>
    <n v="20"/>
    <n v="20"/>
    <n v="18.8"/>
    <n v="3.2"/>
    <n v="0"/>
    <n v="0"/>
    <n v="17"/>
    <n v="67.580065404270044"/>
    <n v="29"/>
    <n v="62"/>
    <n v="220"/>
    <n v="220"/>
  </r>
  <r>
    <x v="7"/>
    <x v="7"/>
    <n v="352530013"/>
    <s v="Jaú"/>
    <n v="1.46766895248778"/>
    <n v="136182"/>
    <n v="132263"/>
    <n v="3919"/>
    <n v="197.84100000000001"/>
    <n v="97.12"/>
    <n v="1.0850695000000001"/>
    <n v="0.93157100000000015"/>
    <n v="0.15349849999999995"/>
    <n v="0"/>
    <n v="0.22413260000000002"/>
    <n v="0.73895710000000014"/>
    <n v="9.7249800000000011E-2"/>
    <n v="2.4729999999999995E-2"/>
    <n v="0.45848948755555552"/>
    <n v="7"/>
    <n v="32.799999999999997"/>
    <n v="67.2"/>
    <n v="122.13"/>
    <n v="7328"/>
    <n v="440"/>
    <n v="3"/>
    <n v="0"/>
    <n v="1303.7529188879587"/>
    <n v="131.99629907036177"/>
    <n v="96.64"/>
    <m/>
    <n v="96.64"/>
    <n v="30.26"/>
    <s v=""/>
    <n v="99.76"/>
    <n v="37.29"/>
    <n v="19.3"/>
    <n v="39.799999999999997"/>
    <n v="26.9"/>
    <s v=""/>
    <s v=""/>
    <n v="0"/>
    <m/>
    <s v=""/>
    <n v="9.4"/>
    <n v="100"/>
    <n v="100"/>
    <n v="94"/>
    <n v="9.8000000000000007"/>
    <n v="0"/>
    <n v="0"/>
    <n v="8"/>
    <n v="48.856081999668042"/>
    <n v="41"/>
    <n v="84"/>
    <n v="7328"/>
    <n v="7328"/>
  </r>
  <r>
    <x v="11"/>
    <x v="7"/>
    <n v="35254098"/>
    <s v="Jeriquara"/>
    <n v="-0.35454751130899997"/>
    <n v="3153"/>
    <n v="2648"/>
    <n v="505"/>
    <n v="22.363"/>
    <n v="83.98"/>
    <n v="0.12730239999999998"/>
    <n v="0.1064116"/>
    <n v="2.0890800000000001E-2"/>
    <n v="0"/>
    <n v="8.1574000000000004E-3"/>
    <n v="7.716E-4"/>
    <n v="0.11735119999999999"/>
    <n v="1.0222E-3"/>
    <n v="6.8002984374999987E-3"/>
    <n v="10"/>
    <n v="69.569999999999993"/>
    <n v="30.43"/>
    <n v="1.86"/>
    <n v="144"/>
    <n v="20"/>
    <n v="0"/>
    <n v="0"/>
    <n v="22704.319695528069"/>
    <n v="2800.5328258801142"/>
    <n v="82.82"/>
    <m/>
    <n v="80.62"/>
    <n v="20.98"/>
    <s v=""/>
    <n v="100"/>
    <n v="17.93"/>
    <n v="5.6"/>
    <n v="24.7"/>
    <n v="7.5"/>
    <s v=""/>
    <s v=""/>
    <n v="0"/>
    <m/>
    <s v=""/>
    <n v="7.5"/>
    <n v="99"/>
    <n v="99"/>
    <n v="86.1"/>
    <n v="10"/>
    <n v="0"/>
    <n v="0"/>
    <n v="2"/>
    <n v="117.64189577157806"/>
    <n v="16"/>
    <n v="7"/>
    <n v="142.56"/>
    <n v="142.56"/>
  </r>
  <r>
    <x v="6"/>
    <x v="7"/>
    <n v="35255085"/>
    <s v="Joanópolis"/>
    <n v="1.0887549885526799"/>
    <n v="12053"/>
    <n v="12053"/>
    <n v="0"/>
    <n v="32.177"/>
    <n v="100"/>
    <n v="0.15736530000000001"/>
    <n v="0.15169580000000002"/>
    <n v="5.6694999999999992E-3"/>
    <n v="0"/>
    <n v="6.50834E-2"/>
    <n v="6.3449999999999997E-4"/>
    <n v="8.3774299999999968E-2"/>
    <n v="7.8731000000000009E-3"/>
    <n v="2.1375242187499997E-2"/>
    <n v="49"/>
    <n v="58.46"/>
    <n v="41.54"/>
    <n v="8.74"/>
    <n v="675"/>
    <n v="377"/>
    <n v="0"/>
    <n v="0"/>
    <n v="11669.340413175143"/>
    <n v="1543.701982908819"/>
    <n v="68.099999999999994"/>
    <n v="100"/>
    <n v="61.28"/>
    <n v="18.11"/>
    <s v=""/>
    <n v="68.099999999999994"/>
    <n v="9.31"/>
    <n v="3.5"/>
    <n v="13.8"/>
    <n v="1"/>
    <s v=""/>
    <s v=""/>
    <n v="0"/>
    <m/>
    <s v=""/>
    <n v="9.6"/>
    <n v="59"/>
    <n v="56.64"/>
    <n v="44.1"/>
    <n v="5.7"/>
    <n v="0"/>
    <n v="0"/>
    <n v="32"/>
    <n v="304.09012178590086"/>
    <n v="38"/>
    <n v="27"/>
    <n v="398.25"/>
    <n v="382.32"/>
  </r>
  <r>
    <x v="5"/>
    <x v="7"/>
    <n v="352560717"/>
    <s v="João Ramalho"/>
    <n v="0.73777302633963904"/>
    <n v="4219"/>
    <n v="3655"/>
    <n v="564"/>
    <n v="10.141"/>
    <n v="86.63"/>
    <n v="3.4869999999999996E-4"/>
    <n v="2.0829999999999999E-4"/>
    <n v="1.404E-4"/>
    <n v="0"/>
    <s v=""/>
    <n v="1.404E-4"/>
    <n v="2.0829999999999999E-4"/>
    <n v="0"/>
    <n v="8.925821875E-3"/>
    <n v="0"/>
    <n v="50"/>
    <n v="50"/>
    <n v="2.61"/>
    <n v="201"/>
    <n v="22"/>
    <n v="0"/>
    <n v="0"/>
    <n v="27357.610808248399"/>
    <n v="2989.9028205735967"/>
    <n v="81.239999999999995"/>
    <n v="94.89"/>
    <n v="81.239999999999995"/>
    <n v="23.81"/>
    <s v=""/>
    <n v="95.17"/>
    <n v="3.73"/>
    <n v="1.9"/>
    <n v="4.7"/>
    <n v="0"/>
    <s v=""/>
    <s v=""/>
    <n v="0"/>
    <m/>
    <s v=""/>
    <n v="8.6999999999999993"/>
    <n v="99"/>
    <n v="99"/>
    <n v="89.1"/>
    <n v="9.5"/>
    <n v="0"/>
    <n v="0"/>
    <n v="3"/>
    <n v="0"/>
    <n v="1"/>
    <n v="1"/>
    <n v="198.99"/>
    <n v="198.99"/>
  </r>
  <r>
    <x v="1"/>
    <x v="7"/>
    <n v="352560721"/>
    <s v="João Ramalho"/>
    <m/>
    <m/>
    <m/>
    <m/>
    <m/>
    <m/>
    <n v="6.9444400000000003E-2"/>
    <n v="6.9444400000000003E-2"/>
    <n v="0"/>
    <n v="0"/>
    <s v=""/>
    <s v=""/>
    <n v="6.9444400000000003E-2"/>
    <n v="0"/>
    <n v="0"/>
    <n v="0"/>
    <n v="100"/>
    <n v="0"/>
    <m/>
    <s v=""/>
    <m/>
    <m/>
    <m/>
    <s v=""/>
    <s v=""/>
    <m/>
    <m/>
    <m/>
    <m/>
    <s v=""/>
    <m/>
    <m/>
    <m/>
    <m/>
    <m/>
    <s v=""/>
    <s v=""/>
    <m/>
    <m/>
    <s v=""/>
    <m/>
    <m/>
    <m/>
    <m/>
    <m/>
    <m/>
    <m/>
    <n v="1"/>
    <m/>
    <n v="1"/>
    <n v="0"/>
    <m/>
    <m/>
  </r>
  <r>
    <x v="2"/>
    <x v="7"/>
    <n v="352570616"/>
    <s v="José Bonifácio"/>
    <m/>
    <m/>
    <m/>
    <m/>
    <m/>
    <m/>
    <n v="5.5600000000000003E-5"/>
    <n v="0"/>
    <n v="5.5600000000000003E-5"/>
    <n v="0"/>
    <s v=""/>
    <s v=""/>
    <s v=""/>
    <n v="5.5600000000000003E-5"/>
    <n v="0"/>
    <n v="0"/>
    <n v="0"/>
    <n v="100"/>
    <m/>
    <s v=""/>
    <m/>
    <m/>
    <m/>
    <s v=""/>
    <s v=""/>
    <m/>
    <m/>
    <m/>
    <m/>
    <s v=""/>
    <m/>
    <m/>
    <m/>
    <m/>
    <m/>
    <s v=""/>
    <s v=""/>
    <m/>
    <m/>
    <s v=""/>
    <m/>
    <m/>
    <m/>
    <m/>
    <m/>
    <m/>
    <m/>
    <n v="0"/>
    <m/>
    <n v="0"/>
    <n v="1"/>
    <m/>
    <m/>
  </r>
  <r>
    <x v="12"/>
    <x v="7"/>
    <n v="352570619"/>
    <s v="José Bonifácio"/>
    <n v="1.18175742943161"/>
    <n v="33732"/>
    <n v="30783"/>
    <n v="2949"/>
    <n v="39.284999999999997"/>
    <n v="91.26"/>
    <n v="0.22841559999999997"/>
    <n v="0.18424019999999997"/>
    <n v="4.4175399999999997E-2"/>
    <n v="0"/>
    <s v=""/>
    <n v="0.13651939999999996"/>
    <n v="8.5622599999999993E-2"/>
    <n v="6.2735999999999972E-3"/>
    <n v="7.5200953865131578E-2"/>
    <n v="7"/>
    <n v="22.64"/>
    <n v="77.36"/>
    <n v="25.26"/>
    <n v="1705"/>
    <n v="644"/>
    <n v="1"/>
    <n v="0"/>
    <n v="5917.9082177161154"/>
    <n v="476.79829242262542"/>
    <m/>
    <m/>
    <m/>
    <m/>
    <s v=""/>
    <m/>
    <n v="10.88"/>
    <n v="3.6"/>
    <n v="11.6"/>
    <n v="8.6999999999999993"/>
    <s v=""/>
    <s v=""/>
    <n v="0"/>
    <m/>
    <s v=""/>
    <n v="7.4"/>
    <n v="100"/>
    <n v="77"/>
    <n v="62.2"/>
    <n v="6.9"/>
    <n v="0"/>
    <n v="0"/>
    <n v="12"/>
    <n v="0"/>
    <n v="12"/>
    <n v="41"/>
    <n v="1705"/>
    <n v="1312.85"/>
  </r>
  <r>
    <x v="0"/>
    <x v="7"/>
    <n v="352580520"/>
    <s v="Júlio Mesquita"/>
    <n v="0.4431659838666"/>
    <n v="4485"/>
    <n v="4274"/>
    <n v="211"/>
    <n v="34.981999999999999"/>
    <n v="95.3"/>
    <n v="4.1669999999999999E-4"/>
    <n v="0"/>
    <n v="4.1669999999999999E-4"/>
    <n v="0"/>
    <s v=""/>
    <s v=""/>
    <n v="3.704E-4"/>
    <n v="4.6300000000000001E-5"/>
    <n v="1.0345521122685185E-2"/>
    <n v="0"/>
    <n v="0"/>
    <n v="100"/>
    <n v="3.09"/>
    <n v="238"/>
    <n v="35"/>
    <n v="0"/>
    <n v="0"/>
    <n v="6609.5518394648825"/>
    <n v="843.7725752508361"/>
    <m/>
    <m/>
    <m/>
    <m/>
    <s v=""/>
    <m/>
    <n v="0.11"/>
    <n v="0"/>
    <n v="0"/>
    <n v="0.3"/>
    <s v=""/>
    <s v=""/>
    <n v="0"/>
    <m/>
    <s v=""/>
    <n v="9"/>
    <n v="95"/>
    <n v="95"/>
    <n v="85.3"/>
    <n v="9.4"/>
    <n v="0"/>
    <n v="0"/>
    <n v="1"/>
    <n v="0"/>
    <n v="0"/>
    <n v="2"/>
    <n v="226.1"/>
    <n v="226.1"/>
  </r>
  <r>
    <x v="8"/>
    <x v="7"/>
    <n v="352585410"/>
    <s v="Jumirim"/>
    <n v="2.2401177797653999"/>
    <n v="2959"/>
    <n v="1787"/>
    <n v="1172"/>
    <n v="52.15"/>
    <n v="60.39"/>
    <n v="1.3056700000000001E-2"/>
    <n v="5.8333999999999999E-3"/>
    <n v="7.2233000000000002E-3"/>
    <n v="0"/>
    <n v="4.45E-3"/>
    <n v="7.9122000000000012E-3"/>
    <n v="2.7779999999999998E-4"/>
    <n v="4.1669999999999999E-4"/>
    <n v="7.7057291666666663E-3"/>
    <n v="3"/>
    <n v="20"/>
    <n v="80"/>
    <n v="1.24"/>
    <n v="95"/>
    <n v="8"/>
    <n v="0"/>
    <n v="0"/>
    <n v="5435.403852652923"/>
    <n v="746.03582291314638"/>
    <n v="100"/>
    <n v="100"/>
    <n v="58.02"/>
    <n v="20.47"/>
    <s v=""/>
    <n v="100"/>
    <n v="7.25"/>
    <n v="2.6"/>
    <n v="5.3"/>
    <n v="10.3"/>
    <s v=""/>
    <s v=""/>
    <n v="0"/>
    <m/>
    <s v=""/>
    <n v="10"/>
    <n v="100"/>
    <n v="100"/>
    <n v="91.6"/>
    <n v="9.6999999999999993"/>
    <n v="0"/>
    <n v="0"/>
    <n v="7"/>
    <n v="51.909428861101723"/>
    <n v="2"/>
    <n v="8"/>
    <n v="95"/>
    <n v="95"/>
  </r>
  <r>
    <x v="6"/>
    <x v="7"/>
    <n v="35259045"/>
    <s v="Jundiaí"/>
    <n v="1.25442975165537"/>
    <n v="382363"/>
    <n v="367926"/>
    <n v="14437"/>
    <n v="885.16099999999994"/>
    <n v="96.22"/>
    <n v="2.3815085000000007"/>
    <n v="2.1468877000000006"/>
    <n v="0.23462079999999993"/>
    <n v="0"/>
    <n v="2.0083888999999999"/>
    <n v="0.27891249999999945"/>
    <n v="2.68959E-2"/>
    <n v="6.731119999999996E-2"/>
    <n v="1.309163116625"/>
    <n v="67"/>
    <n v="14.19"/>
    <n v="85.81"/>
    <n v="339.28"/>
    <n v="20357"/>
    <n v="1979"/>
    <n v="73"/>
    <n v="0"/>
    <n v="428.05355120657595"/>
    <n v="57.733619623237601"/>
    <n v="98.28"/>
    <n v="100"/>
    <n v="98.28"/>
    <n v="35.130000000000003"/>
    <s v=""/>
    <n v="100"/>
    <n v="121.51"/>
    <n v="45.9"/>
    <n v="170.4"/>
    <n v="33.5"/>
    <s v=""/>
    <s v=""/>
    <n v="0"/>
    <m/>
    <s v=""/>
    <n v="8.5"/>
    <n v="98"/>
    <n v="96.04"/>
    <n v="90.3"/>
    <n v="9.9"/>
    <n v="5"/>
    <n v="0"/>
    <n v="383"/>
    <n v="153.38042864945581"/>
    <n v="41"/>
    <n v="248"/>
    <n v="19949.86"/>
    <n v="19550.862799999999"/>
  </r>
  <r>
    <x v="8"/>
    <x v="7"/>
    <n v="352590410"/>
    <s v="Jundiaí"/>
    <m/>
    <m/>
    <m/>
    <m/>
    <m/>
    <m/>
    <n v="0"/>
    <n v="0"/>
    <n v="0"/>
    <n v="0"/>
    <n v="0"/>
    <n v="0"/>
    <n v="0"/>
    <n v="0"/>
    <n v="0"/>
    <n v="0"/>
    <n v="0"/>
    <n v="0"/>
    <m/>
    <s v=""/>
    <m/>
    <m/>
    <m/>
    <s v=""/>
    <s v=""/>
    <m/>
    <m/>
    <m/>
    <m/>
    <s v=""/>
    <m/>
    <m/>
    <m/>
    <m/>
    <m/>
    <s v=""/>
    <s v=""/>
    <m/>
    <m/>
    <s v=""/>
    <m/>
    <m/>
    <m/>
    <m/>
    <m/>
    <m/>
    <m/>
    <n v="0"/>
    <m/>
    <n v="0"/>
    <n v="0"/>
    <m/>
    <m/>
  </r>
  <r>
    <x v="0"/>
    <x v="7"/>
    <n v="352600120"/>
    <s v="Junqueirópolis"/>
    <m/>
    <m/>
    <m/>
    <m/>
    <m/>
    <m/>
    <n v="0.1081222"/>
    <n v="9.4989699999999996E-2"/>
    <n v="1.3132500000000002E-2"/>
    <n v="0"/>
    <s v=""/>
    <n v="9.7524399999999997E-2"/>
    <n v="7.9299999999999978E-3"/>
    <n v="2.6677999999999997E-3"/>
    <n v="0"/>
    <n v="0"/>
    <n v="9.3800000000000008"/>
    <n v="90.63"/>
    <m/>
    <s v=""/>
    <m/>
    <m/>
    <m/>
    <s v=""/>
    <s v=""/>
    <m/>
    <m/>
    <m/>
    <m/>
    <s v=""/>
    <m/>
    <m/>
    <m/>
    <m/>
    <m/>
    <s v=""/>
    <s v=""/>
    <m/>
    <m/>
    <s v=""/>
    <m/>
    <m/>
    <m/>
    <m/>
    <m/>
    <m/>
    <m/>
    <n v="1"/>
    <m/>
    <n v="3"/>
    <n v="29"/>
    <m/>
    <m/>
  </r>
  <r>
    <x v="1"/>
    <x v="7"/>
    <n v="352600121"/>
    <s v="Junqueirópolis"/>
    <n v="0.86432485887830701"/>
    <n v="19124"/>
    <n v="15898"/>
    <n v="3226"/>
    <n v="32.811999999999998"/>
    <n v="83.13"/>
    <n v="0.10188639999999999"/>
    <n v="7.0740599999999987E-2"/>
    <n v="3.1145800000000008E-2"/>
    <n v="0"/>
    <s v=""/>
    <n v="6.4536999999999997E-2"/>
    <n v="3.6770700000000003E-2"/>
    <n v="5.7870000000000003E-4"/>
    <n v="4.3701950651041661E-2"/>
    <n v="2"/>
    <n v="33.33"/>
    <n v="66.67"/>
    <n v="11.38"/>
    <n v="878"/>
    <n v="162"/>
    <n v="2"/>
    <n v="0"/>
    <n v="7123.7983685421459"/>
    <n v="857.49424806525826"/>
    <m/>
    <n v="80"/>
    <m/>
    <m/>
    <s v=""/>
    <m/>
    <n v="11.23"/>
    <n v="4.9000000000000004"/>
    <n v="12.3"/>
    <n v="8.5"/>
    <s v=""/>
    <s v=""/>
    <n v="0"/>
    <m/>
    <s v=""/>
    <n v="8.6"/>
    <n v="100"/>
    <n v="100"/>
    <n v="81.5"/>
    <n v="9.6999999999999993"/>
    <n v="0"/>
    <n v="0"/>
    <n v="0"/>
    <n v="0"/>
    <n v="4"/>
    <n v="8"/>
    <n v="878"/>
    <n v="878"/>
  </r>
  <r>
    <x v="17"/>
    <x v="7"/>
    <n v="352610011"/>
    <s v="Juquiá"/>
    <n v="-0.64578426227191998"/>
    <n v="19049"/>
    <n v="12149"/>
    <n v="6900"/>
    <n v="23.202999999999999"/>
    <n v="63.78"/>
    <n v="0.14163529999999991"/>
    <n v="0.14012489999999991"/>
    <n v="1.5104000000000001E-3"/>
    <n v="0"/>
    <n v="4.8609999999999994E-4"/>
    <n v="9.0280000000000004E-4"/>
    <n v="0.11297779999999998"/>
    <n v="2.7268600000000004E-2"/>
    <n v="3.9487651006944444E-2"/>
    <n v="83"/>
    <n v="91.3"/>
    <n v="8.6999999999999993"/>
    <n v="8.6199999999999992"/>
    <n v="665"/>
    <n v="381"/>
    <n v="3"/>
    <n v="0"/>
    <n v="40891.343377605124"/>
    <n v="5297.6639193658448"/>
    <n v="68.099999999999994"/>
    <m/>
    <n v="44.37"/>
    <n v="30.6"/>
    <s v=""/>
    <n v="100"/>
    <n v="1.31"/>
    <n v="0.6"/>
    <n v="1.8"/>
    <n v="0"/>
    <s v=""/>
    <s v=""/>
    <n v="0"/>
    <m/>
    <s v=""/>
    <n v="5.4"/>
    <n v="64"/>
    <n v="60.8"/>
    <n v="42.7"/>
    <n v="5.7"/>
    <n v="0"/>
    <n v="0"/>
    <n v="10"/>
    <n v="0"/>
    <n v="63"/>
    <n v="6"/>
    <n v="425.6"/>
    <n v="404.32"/>
  </r>
  <r>
    <x v="18"/>
    <x v="7"/>
    <n v="35262096"/>
    <s v="Juquitiba"/>
    <m/>
    <m/>
    <m/>
    <m/>
    <m/>
    <m/>
    <n v="3.4700000000000003E-5"/>
    <n v="0"/>
    <n v="3.4700000000000003E-5"/>
    <n v="0"/>
    <s v=""/>
    <s v=""/>
    <s v=""/>
    <n v="3.4700000000000003E-5"/>
    <n v="0"/>
    <n v="0"/>
    <n v="0"/>
    <n v="100"/>
    <m/>
    <s v=""/>
    <m/>
    <m/>
    <m/>
    <s v=""/>
    <s v=""/>
    <m/>
    <m/>
    <m/>
    <m/>
    <s v=""/>
    <m/>
    <m/>
    <m/>
    <m/>
    <m/>
    <s v=""/>
    <s v=""/>
    <m/>
    <m/>
    <s v=""/>
    <m/>
    <m/>
    <m/>
    <m/>
    <m/>
    <m/>
    <m/>
    <n v="0"/>
    <m/>
    <n v="0"/>
    <n v="1"/>
    <m/>
    <m/>
  </r>
  <r>
    <x v="17"/>
    <x v="7"/>
    <n v="352620911"/>
    <s v="Juquitiba"/>
    <n v="0.65400332304486097"/>
    <n v="29188"/>
    <n v="23427"/>
    <n v="5761"/>
    <n v="55.959000000000003"/>
    <n v="80.260000000000005"/>
    <n v="2.6984000000000001E-3"/>
    <n v="1.9444E-3"/>
    <n v="7.54E-4"/>
    <n v="0"/>
    <n v="1.45E-5"/>
    <n v="2.3260000000000002E-4"/>
    <n v="1.9444E-3"/>
    <n v="5.0690000000000002E-4"/>
    <n v="4.0843302162037035E-2"/>
    <n v="15"/>
    <n v="9.09"/>
    <n v="90.91"/>
    <n v="16.38"/>
    <n v="1264"/>
    <n v="747"/>
    <n v="4"/>
    <n v="1"/>
    <n v="17135.842126901465"/>
    <n v="2214.9102370837327"/>
    <n v="45.97"/>
    <m/>
    <n v="12.51"/>
    <n v="32.26"/>
    <s v=""/>
    <n v="59.4"/>
    <n v="0.04"/>
    <n v="0"/>
    <n v="0"/>
    <n v="0"/>
    <s v=""/>
    <s v=""/>
    <n v="0"/>
    <m/>
    <s v=""/>
    <n v="9.4"/>
    <n v="43"/>
    <n v="43"/>
    <n v="40.9"/>
    <n v="5.0999999999999996"/>
    <n v="0"/>
    <n v="1"/>
    <n v="13"/>
    <n v="0"/>
    <n v="1"/>
    <n v="10"/>
    <n v="543.52"/>
    <n v="543.52"/>
  </r>
  <r>
    <x v="15"/>
    <x v="7"/>
    <n v="35263082"/>
    <s v="Lagoinha"/>
    <n v="-0.19876272120289401"/>
    <n v="4827"/>
    <n v="3222"/>
    <n v="1605"/>
    <n v="18.861000000000001"/>
    <n v="66.75"/>
    <n v="2.7027800000000001E-2"/>
    <n v="2.7027800000000001E-2"/>
    <n v="0"/>
    <n v="0.01"/>
    <s v=""/>
    <s v=""/>
    <n v="2.6749999999999999E-2"/>
    <n v="2.7779999999999998E-4"/>
    <n v="8.1480765624999986E-3"/>
    <n v="7"/>
    <n v="100"/>
    <n v="0"/>
    <n v="2.25"/>
    <n v="174"/>
    <n v="17"/>
    <n v="0"/>
    <n v="0"/>
    <n v="25283.679303915476"/>
    <n v="2547.9676817899308"/>
    <n v="64.819999999999993"/>
    <n v="64.819999999999993"/>
    <n v="62.12"/>
    <n v="20.440000000000001"/>
    <s v=""/>
    <n v="100"/>
    <n v="1.62"/>
    <n v="0.7"/>
    <n v="2.1"/>
    <n v="0"/>
    <s v=""/>
    <s v=""/>
    <n v="20.716801325875299"/>
    <m/>
    <s v=""/>
    <n v="7.7"/>
    <n v="100"/>
    <n v="100"/>
    <n v="90.2"/>
    <n v="10"/>
    <n v="0"/>
    <n v="0"/>
    <n v="1"/>
    <n v="0"/>
    <n v="5"/>
    <n v="0"/>
    <n v="174"/>
    <n v="174"/>
  </r>
  <r>
    <x v="8"/>
    <x v="7"/>
    <n v="352640710"/>
    <s v="Laranjal Paulista"/>
    <n v="1.2174536960426501"/>
    <n v="26032"/>
    <n v="23393"/>
    <n v="2639"/>
    <n v="67.308000000000007"/>
    <n v="89.86"/>
    <n v="0.30541429999999997"/>
    <n v="0.29768519999999998"/>
    <n v="7.7291E-3"/>
    <n v="0"/>
    <n v="0.1100139"/>
    <n v="0.18477379999999999"/>
    <n v="5.8568999999999991E-3"/>
    <n v="4.7697E-3"/>
    <n v="7.3947632074074079E-2"/>
    <n v="8"/>
    <n v="37.04"/>
    <n v="62.96"/>
    <n v="16.829999999999998"/>
    <n v="1299"/>
    <n v="259"/>
    <n v="4"/>
    <n v="0"/>
    <n v="4167.3263675476337"/>
    <n v="617.83036263060853"/>
    <n v="93.32"/>
    <n v="94.03"/>
    <n v="86.22"/>
    <n v="46.53"/>
    <s v=""/>
    <n v="100"/>
    <n v="24.83"/>
    <n v="8.9"/>
    <n v="41.3"/>
    <n v="1.5"/>
    <s v=""/>
    <s v=""/>
    <n v="0"/>
    <m/>
    <s v=""/>
    <n v="9.6999999999999993"/>
    <n v="97"/>
    <n v="97"/>
    <n v="80.099999999999994"/>
    <n v="9.8000000000000007"/>
    <n v="0"/>
    <n v="0"/>
    <n v="19"/>
    <n v="148.75391802919654"/>
    <n v="10"/>
    <n v="17"/>
    <n v="1260.03"/>
    <n v="1260.03"/>
  </r>
  <r>
    <x v="12"/>
    <x v="7"/>
    <n v="352650619"/>
    <s v="Lavínia"/>
    <n v="3.3586928028107801"/>
    <n v="8666"/>
    <n v="4230"/>
    <n v="4436"/>
    <n v="16.091999999999999"/>
    <n v="48.81"/>
    <n v="5.2099999999999999E-5"/>
    <n v="0"/>
    <n v="5.2099999999999999E-5"/>
    <n v="0"/>
    <s v=""/>
    <s v=""/>
    <s v=""/>
    <n v="5.2099999999999999E-5"/>
    <n v="1.1175529166666667E-2"/>
    <n v="0"/>
    <n v="0"/>
    <n v="100"/>
    <n v="3.41"/>
    <n v="263"/>
    <n v="68"/>
    <n v="0"/>
    <n v="0"/>
    <n v="14010.339256865913"/>
    <n v="1382.8386798984534"/>
    <n v="49.52"/>
    <n v="48.81"/>
    <n v="46.62"/>
    <n v="2.59"/>
    <s v=""/>
    <n v="96.33"/>
    <n v="0.08"/>
    <n v="0"/>
    <n v="0"/>
    <n v="0.3"/>
    <s v=""/>
    <s v=""/>
    <n v="0"/>
    <m/>
    <s v=""/>
    <n v="7.2"/>
    <n v="95"/>
    <n v="95"/>
    <n v="74.099999999999994"/>
    <n v="7.9"/>
    <n v="0"/>
    <n v="0"/>
    <n v="1"/>
    <n v="0"/>
    <n v="0"/>
    <n v="1"/>
    <n v="249.85"/>
    <n v="249.85"/>
  </r>
  <r>
    <x v="0"/>
    <x v="7"/>
    <n v="352650620"/>
    <s v="Lavínia"/>
    <m/>
    <m/>
    <m/>
    <m/>
    <m/>
    <m/>
    <n v="1.0629999999999999E-3"/>
    <n v="0"/>
    <n v="1.0629999999999999E-3"/>
    <n v="0"/>
    <s v=""/>
    <n v="1.0629999999999999E-3"/>
    <s v=""/>
    <n v="0"/>
    <n v="0"/>
    <n v="0"/>
    <n v="0"/>
    <n v="100"/>
    <m/>
    <s v=""/>
    <m/>
    <m/>
    <m/>
    <s v=""/>
    <s v=""/>
    <m/>
    <m/>
    <m/>
    <m/>
    <s v=""/>
    <m/>
    <m/>
    <m/>
    <m/>
    <m/>
    <s v=""/>
    <s v=""/>
    <m/>
    <m/>
    <s v=""/>
    <m/>
    <m/>
    <m/>
    <m/>
    <m/>
    <m/>
    <m/>
    <n v="0"/>
    <m/>
    <n v="0"/>
    <n v="1"/>
    <m/>
    <m/>
  </r>
  <r>
    <x v="15"/>
    <x v="7"/>
    <n v="35266052"/>
    <s v="Lavrinhas"/>
    <n v="0.92382427692343505"/>
    <n v="6761"/>
    <n v="6259"/>
    <n v="502"/>
    <n v="40.518999999999998"/>
    <n v="92.58"/>
    <n v="0.10114169999999999"/>
    <n v="0.10071119999999999"/>
    <n v="4.305E-4"/>
    <n v="0"/>
    <n v="1.8749999999999999E-2"/>
    <n v="6.6666699999999995E-2"/>
    <n v="1.20722E-2"/>
    <n v="3.6527999999999999E-3"/>
    <n v="1.6904260677083335E-2"/>
    <n v="16"/>
    <n v="83.33"/>
    <n v="16.670000000000002"/>
    <n v="4.47"/>
    <n v="344"/>
    <n v="309"/>
    <n v="1"/>
    <n v="1"/>
    <n v="11660.9968939506"/>
    <n v="1166.0996893950605"/>
    <n v="96.01"/>
    <m/>
    <n v="56.63"/>
    <n v="25.1"/>
    <s v=""/>
    <n v="100"/>
    <n v="9.36"/>
    <n v="4"/>
    <n v="12.1"/>
    <n v="0.2"/>
    <s v=""/>
    <s v=""/>
    <n v="0"/>
    <m/>
    <s v=""/>
    <n v="10"/>
    <n v="59"/>
    <n v="10.62"/>
    <n v="10.199999999999999"/>
    <n v="1.8"/>
    <n v="0"/>
    <n v="1"/>
    <n v="20"/>
    <n v="112.39769879884665"/>
    <n v="10"/>
    <n v="2"/>
    <n v="202.96"/>
    <n v="36.532800000000002"/>
  </r>
  <r>
    <x v="3"/>
    <x v="7"/>
    <n v="35267049"/>
    <s v="Leme"/>
    <n v="1.18111610979639"/>
    <n v="94550"/>
    <n v="92727"/>
    <n v="1823"/>
    <n v="234.56899999999999"/>
    <n v="98.07"/>
    <n v="0.11420710000000006"/>
    <n v="0.10047260000000005"/>
    <n v="1.3734500000000005E-2"/>
    <n v="0.39"/>
    <s v=""/>
    <n v="4.57551E-2"/>
    <n v="6.2445899999999999E-2"/>
    <n v="6.0060999999999995E-3"/>
    <n v="0.28164934826388888"/>
    <n v="18"/>
    <n v="55.41"/>
    <n v="44.59"/>
    <n v="76.39"/>
    <n v="5157"/>
    <n v="5157"/>
    <n v="13"/>
    <n v="0"/>
    <n v="1771.085774722369"/>
    <n v="210.12882072977257"/>
    <n v="97.86"/>
    <n v="100"/>
    <n v="97.86"/>
    <n v="62.02"/>
    <s v=""/>
    <n v="97.87"/>
    <n v="5.95"/>
    <n v="2.2000000000000002"/>
    <n v="7.8"/>
    <n v="2.2000000000000002"/>
    <s v=""/>
    <s v=""/>
    <n v="0"/>
    <m/>
    <s v=""/>
    <n v="5.4"/>
    <n v="100"/>
    <n v="0"/>
    <n v="0"/>
    <n v="1.7"/>
    <n v="0"/>
    <n v="0"/>
    <n v="31"/>
    <n v="0"/>
    <n v="41"/>
    <n v="33"/>
    <n v="5157"/>
    <n v="0"/>
  </r>
  <r>
    <x v="7"/>
    <x v="7"/>
    <n v="352680313"/>
    <s v="Lençóis Paulista"/>
    <n v="0.97940223613772703"/>
    <n v="62941"/>
    <n v="61676"/>
    <n v="1265"/>
    <n v="78.298000000000002"/>
    <n v="97.99"/>
    <n v="0.47865760000000002"/>
    <n v="0.2098612"/>
    <n v="0.26879639999999999"/>
    <n v="0"/>
    <s v=""/>
    <n v="0.45847920000000009"/>
    <n v="7.9492E-3"/>
    <n v="1.2229200000000003E-2"/>
    <n v="0.18729959468518517"/>
    <n v="12"/>
    <n v="7.69"/>
    <n v="92.31"/>
    <n v="50.85"/>
    <n v="3433"/>
    <n v="581"/>
    <n v="3"/>
    <n v="2"/>
    <n v="3452.1701275797968"/>
    <n v="365.75967970003654"/>
    <n v="97.76"/>
    <n v="100"/>
    <n v="97.76"/>
    <n v="34.08"/>
    <s v=""/>
    <n v="100"/>
    <n v="27.55"/>
    <n v="14.4"/>
    <n v="25.1"/>
    <n v="37"/>
    <s v=""/>
    <s v=""/>
    <n v="0"/>
    <m/>
    <s v=""/>
    <n v="9"/>
    <n v="100"/>
    <n v="100"/>
    <n v="83.1"/>
    <n v="9.8000000000000007"/>
    <n v="0"/>
    <n v="2"/>
    <n v="9"/>
    <n v="0"/>
    <n v="4"/>
    <n v="48"/>
    <n v="3433"/>
    <n v="3433"/>
  </r>
  <r>
    <x v="5"/>
    <x v="7"/>
    <n v="352680317"/>
    <s v="Lençóis Paulista"/>
    <m/>
    <m/>
    <m/>
    <m/>
    <m/>
    <m/>
    <n v="0.5105092"/>
    <n v="0.50925920000000002"/>
    <n v="1.25E-3"/>
    <n v="0"/>
    <s v=""/>
    <s v=""/>
    <n v="0.50925920000000002"/>
    <n v="1.25E-3"/>
    <n v="0"/>
    <n v="0"/>
    <n v="66.67"/>
    <n v="33.33"/>
    <m/>
    <s v=""/>
    <m/>
    <m/>
    <m/>
    <s v=""/>
    <s v=""/>
    <m/>
    <m/>
    <m/>
    <m/>
    <s v=""/>
    <m/>
    <m/>
    <m/>
    <m/>
    <m/>
    <s v=""/>
    <s v=""/>
    <m/>
    <m/>
    <s v=""/>
    <m/>
    <m/>
    <m/>
    <m/>
    <m/>
    <m/>
    <m/>
    <n v="0"/>
    <m/>
    <n v="2"/>
    <n v="1"/>
    <m/>
    <m/>
  </r>
  <r>
    <x v="6"/>
    <x v="7"/>
    <n v="35269025"/>
    <s v="Limeira"/>
    <n v="0.93833376143945801"/>
    <n v="282391"/>
    <n v="274655"/>
    <n v="7736"/>
    <n v="486.06"/>
    <n v="97.26"/>
    <n v="2.5622996000000007"/>
    <n v="2.3746867000000007"/>
    <n v="0.18761289999999983"/>
    <n v="0"/>
    <n v="1.9212999999999999E-3"/>
    <n v="2.3910271999999995"/>
    <n v="0.13739619999999989"/>
    <n v="3.1954899999999994E-2"/>
    <n v="0.98379271990740735"/>
    <n v="32"/>
    <n v="22.27"/>
    <n v="77.73"/>
    <n v="254.74"/>
    <n v="15284"/>
    <n v="6808"/>
    <n v="40"/>
    <n v="4"/>
    <n v="788.42512686310829"/>
    <n v="104.97445031888411"/>
    <n v="100"/>
    <n v="98.5"/>
    <n v="100"/>
    <n v="14.46"/>
    <s v=""/>
    <n v="100"/>
    <n v="95.61"/>
    <n v="36.299999999999997"/>
    <n v="136.5"/>
    <n v="20"/>
    <s v=""/>
    <s v=""/>
    <n v="0.35411893438530301"/>
    <m/>
    <s v=""/>
    <n v="8.5"/>
    <n v="100"/>
    <n v="100"/>
    <n v="55.5"/>
    <n v="6.8"/>
    <n v="2"/>
    <n v="4"/>
    <n v="232"/>
    <n v="0.20329485668365549"/>
    <n v="57"/>
    <n v="199"/>
    <n v="15284"/>
    <n v="15284"/>
  </r>
  <r>
    <x v="3"/>
    <x v="7"/>
    <n v="35270099"/>
    <s v="Lindóia"/>
    <n v="2.1035647636492598"/>
    <n v="7045"/>
    <n v="7045"/>
    <n v="0"/>
    <n v="144.959"/>
    <n v="100"/>
    <n v="4.9102999999999994E-3"/>
    <n v="2.1934999999999997E-3"/>
    <n v="2.7167999999999997E-3"/>
    <n v="0"/>
    <s v=""/>
    <n v="4.7219999999999999E-4"/>
    <n v="1.6056000000000002E-3"/>
    <n v="2.8324999999999995E-3"/>
    <n v="1.8346354166666665E-2"/>
    <n v="9"/>
    <n v="43.75"/>
    <n v="56.25"/>
    <n v="5.09"/>
    <n v="392"/>
    <n v="327"/>
    <n v="0"/>
    <n v="0"/>
    <n v="2909.6380411639461"/>
    <n v="313.34563520227113"/>
    <n v="100"/>
    <n v="100"/>
    <n v="66.08"/>
    <n v="15.29"/>
    <s v=""/>
    <n v="100"/>
    <n v="2.13"/>
    <n v="0.8"/>
    <n v="1.4"/>
    <n v="3.9"/>
    <s v=""/>
    <s v=""/>
    <n v="0"/>
    <m/>
    <s v=""/>
    <n v="9.8000000000000007"/>
    <n v="100"/>
    <n v="22"/>
    <n v="16.600000000000001"/>
    <n v="2.9"/>
    <n v="0"/>
    <n v="0"/>
    <n v="10"/>
    <n v="0"/>
    <n v="7"/>
    <n v="9"/>
    <n v="392"/>
    <n v="86.24"/>
  </r>
  <r>
    <x v="2"/>
    <x v="7"/>
    <n v="352710816"/>
    <s v="Lins"/>
    <n v="0.696563085736424"/>
    <n v="72636"/>
    <n v="71787"/>
    <n v="849"/>
    <n v="127.11"/>
    <n v="98.83"/>
    <n v="0.22628159999999992"/>
    <n v="7.5192700000000001E-2"/>
    <n v="0.15108889999999991"/>
    <n v="0"/>
    <s v=""/>
    <n v="0.2048260999999999"/>
    <n v="6.3270000000000002E-3"/>
    <n v="1.5128500000000008E-2"/>
    <n v="0.2188916125"/>
    <n v="0"/>
    <n v="7.55"/>
    <n v="92.45"/>
    <n v="59.39"/>
    <n v="4009"/>
    <n v="397"/>
    <n v="3"/>
    <n v="1"/>
    <n v="1858.225673219891"/>
    <n v="178.00759953741942"/>
    <n v="99"/>
    <n v="98.83"/>
    <n v="98.9"/>
    <n v="16.39"/>
    <s v=""/>
    <n v="100"/>
    <n v="27.48"/>
    <n v="11.2"/>
    <n v="24.6"/>
    <n v="36.9"/>
    <s v=""/>
    <s v=""/>
    <n v="0"/>
    <m/>
    <s v=""/>
    <n v="9.4"/>
    <n v="99"/>
    <n v="99"/>
    <n v="90.1"/>
    <n v="9.8000000000000007"/>
    <n v="0"/>
    <n v="1"/>
    <n v="4"/>
    <n v="0"/>
    <n v="4"/>
    <n v="49"/>
    <n v="3968.91"/>
    <n v="3968.91"/>
  </r>
  <r>
    <x v="0"/>
    <x v="7"/>
    <n v="352710820"/>
    <s v="Lins"/>
    <m/>
    <m/>
    <m/>
    <m/>
    <m/>
    <m/>
    <n v="0.25466430000000001"/>
    <n v="0.25462960000000001"/>
    <n v="3.4700000000000003E-5"/>
    <n v="0"/>
    <s v=""/>
    <s v=""/>
    <n v="0.25462960000000001"/>
    <n v="3.4700000000000003E-5"/>
    <n v="0"/>
    <n v="0"/>
    <n v="66.67"/>
    <n v="33.33"/>
    <m/>
    <s v=""/>
    <m/>
    <m/>
    <m/>
    <s v=""/>
    <s v=""/>
    <m/>
    <m/>
    <m/>
    <m/>
    <s v=""/>
    <m/>
    <m/>
    <m/>
    <m/>
    <m/>
    <s v=""/>
    <s v=""/>
    <m/>
    <m/>
    <s v=""/>
    <m/>
    <m/>
    <m/>
    <m/>
    <m/>
    <m/>
    <m/>
    <n v="5"/>
    <m/>
    <n v="2"/>
    <n v="1"/>
    <m/>
    <m/>
  </r>
  <r>
    <x v="15"/>
    <x v="7"/>
    <n v="35272072"/>
    <s v="Lorena"/>
    <n v="0.53812397688288705"/>
    <n v="83784"/>
    <n v="81517"/>
    <n v="2267"/>
    <n v="202.48400000000001"/>
    <n v="97.29"/>
    <n v="0.11235669999999998"/>
    <n v="3.6384E-3"/>
    <n v="0.10871829999999998"/>
    <n v="0.08"/>
    <s v=""/>
    <n v="0.10715009999999997"/>
    <n v="2.0833000000000002E-3"/>
    <n v="3.1233000000000007E-3"/>
    <n v="0.25320067844444444"/>
    <n v="13"/>
    <n v="29.82"/>
    <n v="70.180000000000007"/>
    <n v="67.09"/>
    <n v="4529"/>
    <n v="2018"/>
    <n v="13"/>
    <n v="0"/>
    <n v="2341.185906617015"/>
    <n v="233.36579776568323"/>
    <n v="99.28"/>
    <n v="97.14"/>
    <n v="97.14"/>
    <n v="41.72"/>
    <s v=""/>
    <n v="100"/>
    <n v="4.18"/>
    <n v="1.8"/>
    <n v="0.2"/>
    <n v="17.5"/>
    <s v=""/>
    <s v=""/>
    <n v="0"/>
    <m/>
    <s v=""/>
    <n v="10"/>
    <n v="99"/>
    <n v="99"/>
    <n v="55.4"/>
    <n v="7.1"/>
    <n v="0"/>
    <n v="0"/>
    <n v="42"/>
    <n v="0"/>
    <n v="17"/>
    <n v="40"/>
    <n v="4483.71"/>
    <n v="4483.71"/>
  </r>
  <r>
    <x v="12"/>
    <x v="7"/>
    <n v="352725619"/>
    <s v="Lourdes"/>
    <n v="0.51720660728873402"/>
    <n v="2148"/>
    <n v="1786"/>
    <n v="362"/>
    <n v="18.87"/>
    <n v="83.15"/>
    <n v="1.8621999999999998E-3"/>
    <n v="1.6666999999999999E-3"/>
    <n v="1.9550000000000001E-4"/>
    <n v="0"/>
    <s v=""/>
    <s v=""/>
    <n v="1.6666999999999999E-3"/>
    <n v="1.9550000000000001E-4"/>
    <n v="4.5516343750000004E-3"/>
    <n v="3"/>
    <n v="12.5"/>
    <n v="87.5"/>
    <n v="1.28"/>
    <n v="99"/>
    <n v="31"/>
    <n v="0"/>
    <n v="0"/>
    <n v="12038.882681564246"/>
    <n v="1027.7094972067039"/>
    <n v="81.37"/>
    <n v="100"/>
    <n v="80.599999999999994"/>
    <n v="16.18"/>
    <s v=""/>
    <n v="99.3"/>
    <n v="0.72"/>
    <n v="0.2"/>
    <n v="0.9"/>
    <n v="0.3"/>
    <s v=""/>
    <s v=""/>
    <n v="0"/>
    <m/>
    <s v=""/>
    <n v="8.1"/>
    <n v="94"/>
    <n v="94"/>
    <n v="68.7"/>
    <n v="7.9"/>
    <n v="0"/>
    <n v="0"/>
    <n v="0"/>
    <n v="0"/>
    <n v="1"/>
    <n v="7"/>
    <n v="93.06"/>
    <n v="93.06"/>
  </r>
  <r>
    <x v="6"/>
    <x v="7"/>
    <n v="35273065"/>
    <s v="Louveira"/>
    <n v="3.97952173721812"/>
    <n v="40668"/>
    <n v="39359"/>
    <n v="1309"/>
    <n v="734.74300000000005"/>
    <n v="96.78"/>
    <n v="0.30442519999999995"/>
    <n v="0.26911159999999995"/>
    <n v="3.5313600000000001E-2"/>
    <n v="0"/>
    <n v="0.22222220000000001"/>
    <n v="7.216659999999997E-2"/>
    <n v="7.0723000000000001E-3"/>
    <n v="2.9641000000000003E-3"/>
    <n v="0.12073496070833334"/>
    <n v="28"/>
    <n v="27.27"/>
    <n v="72.73"/>
    <n v="32.08"/>
    <n v="2165"/>
    <n v="2165"/>
    <n v="5"/>
    <n v="1"/>
    <n v="566.07848922986136"/>
    <n v="69.790498672174706"/>
    <n v="97.53"/>
    <n v="100"/>
    <n v="84.39"/>
    <n v="49.19"/>
    <s v=""/>
    <n v="95.38"/>
    <n v="112.75"/>
    <n v="41.7"/>
    <n v="149.5"/>
    <n v="39.200000000000003"/>
    <s v=""/>
    <s v=""/>
    <n v="4.9178715451952399"/>
    <m/>
    <s v=""/>
    <n v="9.8000000000000007"/>
    <n v="95"/>
    <n v="0"/>
    <n v="0"/>
    <n v="1.4"/>
    <n v="2"/>
    <n v="1"/>
    <n v="45"/>
    <n v="183.87383297891543"/>
    <n v="15"/>
    <n v="40"/>
    <n v="2056.75"/>
    <n v="0"/>
  </r>
  <r>
    <x v="0"/>
    <x v="7"/>
    <n v="352740520"/>
    <s v="Lucélia"/>
    <n v="0.71775713962727306"/>
    <n v="20240"/>
    <n v="17581"/>
    <n v="2659"/>
    <n v="64.364000000000004"/>
    <n v="86.86"/>
    <n v="5.5378799999999999E-2"/>
    <n v="5.2874400000000002E-2"/>
    <n v="2.5043999999999999E-3"/>
    <n v="0"/>
    <n v="2.37E-5"/>
    <n v="5.4839500000000006E-2"/>
    <s v=""/>
    <n v="5.1559999999999996E-4"/>
    <n v="5.6521183888888889E-2"/>
    <n v="6"/>
    <n v="25"/>
    <n v="75"/>
    <n v="12.68"/>
    <n v="978"/>
    <n v="173"/>
    <n v="1"/>
    <n v="0"/>
    <n v="3583.6363636363635"/>
    <n v="436.26877470355731"/>
    <n v="91.74"/>
    <n v="86.6"/>
    <n v="89.89"/>
    <n v="28.12"/>
    <s v=""/>
    <n v="100"/>
    <n v="5.92"/>
    <n v="2.6"/>
    <n v="7.3"/>
    <n v="2.2999999999999998"/>
    <s v=""/>
    <s v=""/>
    <n v="0"/>
    <m/>
    <s v=""/>
    <n v="6.4"/>
    <n v="98"/>
    <n v="98"/>
    <n v="82.3"/>
    <n v="10"/>
    <n v="0"/>
    <n v="0"/>
    <n v="7"/>
    <n v="0"/>
    <n v="3"/>
    <n v="9"/>
    <n v="958.44"/>
    <n v="958.44"/>
  </r>
  <r>
    <x v="1"/>
    <x v="7"/>
    <n v="352740521"/>
    <s v="Lucélia"/>
    <m/>
    <m/>
    <m/>
    <m/>
    <m/>
    <m/>
    <n v="3.8343999999999995E-3"/>
    <n v="0"/>
    <n v="3.8343999999999995E-3"/>
    <n v="0"/>
    <n v="3.7036999999999999E-3"/>
    <s v=""/>
    <s v=""/>
    <n v="1.3070000000000001E-4"/>
    <n v="0"/>
    <n v="1"/>
    <n v="0"/>
    <n v="100"/>
    <m/>
    <s v=""/>
    <m/>
    <m/>
    <m/>
    <s v=""/>
    <s v=""/>
    <m/>
    <m/>
    <m/>
    <m/>
    <s v=""/>
    <m/>
    <m/>
    <m/>
    <m/>
    <m/>
    <s v=""/>
    <s v=""/>
    <m/>
    <m/>
    <s v=""/>
    <m/>
    <m/>
    <m/>
    <m/>
    <m/>
    <m/>
    <m/>
    <n v="0"/>
    <m/>
    <n v="0"/>
    <n v="4"/>
    <m/>
    <m/>
  </r>
  <r>
    <x v="5"/>
    <x v="7"/>
    <n v="352750417"/>
    <s v="Lucianópolis"/>
    <n v="0.220525927658244"/>
    <n v="2249"/>
    <n v="1796"/>
    <n v="453"/>
    <n v="11.78"/>
    <n v="79.86"/>
    <n v="0.49869529999999995"/>
    <n v="0.49477249999999995"/>
    <n v="3.9227999999999997E-3"/>
    <n v="0"/>
    <n v="3.7916999999999998E-3"/>
    <n v="6.1699999999999995E-5"/>
    <n v="0.49484189999999995"/>
    <n v="0"/>
    <n v="4.4259617187499996E-3"/>
    <n v="4"/>
    <n v="80"/>
    <n v="20"/>
    <n v="1.3"/>
    <n v="100"/>
    <n v="12"/>
    <n v="0"/>
    <n v="0"/>
    <n v="24538.906180524678"/>
    <n v="2664.2240995998231"/>
    <n v="75.569999999999993"/>
    <n v="100"/>
    <n v="73.819999999999993"/>
    <n v="14.41"/>
    <s v=""/>
    <n v="95.5"/>
    <n v="54.21"/>
    <n v="28.5"/>
    <n v="67.8"/>
    <n v="2.1"/>
    <s v=""/>
    <s v=""/>
    <n v="0"/>
    <m/>
    <s v=""/>
    <n v="7.3"/>
    <n v="100"/>
    <n v="100"/>
    <n v="88"/>
    <n v="9.8000000000000007"/>
    <n v="0"/>
    <n v="0"/>
    <n v="1"/>
    <n v="90.375838160879951"/>
    <n v="12"/>
    <n v="3"/>
    <n v="100"/>
    <n v="100"/>
  </r>
  <r>
    <x v="4"/>
    <x v="7"/>
    <n v="35276034"/>
    <s v="Luís Antônio"/>
    <m/>
    <m/>
    <m/>
    <m/>
    <m/>
    <m/>
    <n v="0"/>
    <n v="0"/>
    <n v="0"/>
    <n v="0"/>
    <n v="0"/>
    <n v="0"/>
    <n v="0"/>
    <n v="0"/>
    <n v="0"/>
    <n v="0"/>
    <n v="0"/>
    <n v="0"/>
    <m/>
    <s v=""/>
    <m/>
    <m/>
    <m/>
    <s v=""/>
    <s v=""/>
    <m/>
    <m/>
    <m/>
    <m/>
    <s v=""/>
    <m/>
    <m/>
    <m/>
    <m/>
    <m/>
    <s v=""/>
    <s v=""/>
    <m/>
    <m/>
    <s v=""/>
    <m/>
    <m/>
    <m/>
    <m/>
    <m/>
    <m/>
    <m/>
    <n v="0"/>
    <m/>
    <n v="0"/>
    <n v="0"/>
    <m/>
    <m/>
  </r>
  <r>
    <x v="3"/>
    <x v="7"/>
    <n v="35276039"/>
    <s v="Luís Antônio"/>
    <n v="3.8770439949747901"/>
    <n v="12222"/>
    <n v="11902"/>
    <n v="320"/>
    <n v="20.451000000000001"/>
    <n v="97.38"/>
    <n v="0.69866770000000011"/>
    <n v="0.51580900000000007"/>
    <n v="0.18285869999999999"/>
    <n v="0.87"/>
    <s v=""/>
    <n v="0.14506940000000002"/>
    <n v="0.47893399999999997"/>
    <n v="7.4664300000000003E-2"/>
    <n v="3.3676645916666664E-2"/>
    <n v="7"/>
    <n v="45.45"/>
    <n v="54.55"/>
    <n v="8.59"/>
    <n v="663"/>
    <n v="166"/>
    <n v="2"/>
    <n v="0"/>
    <n v="20874.344624447716"/>
    <n v="2502.8571428571436"/>
    <n v="90.52"/>
    <n v="96.59"/>
    <n v="90.52"/>
    <n v="45.45"/>
    <s v=""/>
    <n v="93.72"/>
    <n v="23.85"/>
    <n v="8.6"/>
    <n v="26.3"/>
    <n v="18.899999999999999"/>
    <s v=""/>
    <s v=""/>
    <n v="0"/>
    <m/>
    <s v=""/>
    <n v="8.1999999999999993"/>
    <n v="100"/>
    <n v="100"/>
    <n v="75"/>
    <n v="8.1"/>
    <n v="2"/>
    <n v="0"/>
    <n v="4"/>
    <n v="0"/>
    <n v="10"/>
    <n v="12"/>
    <n v="663"/>
    <n v="663"/>
  </r>
  <r>
    <x v="0"/>
    <x v="7"/>
    <n v="352770220"/>
    <s v="Luiziânia"/>
    <n v="1.5851402132875101"/>
    <n v="5243"/>
    <n v="4861"/>
    <n v="382"/>
    <n v="31.393000000000001"/>
    <n v="92.71"/>
    <n v="1.3906000000000001E-3"/>
    <n v="1.3611000000000001E-3"/>
    <n v="2.9499999999999999E-5"/>
    <n v="0"/>
    <s v=""/>
    <s v=""/>
    <n v="1.3611000000000001E-3"/>
    <n v="2.9499999999999999E-5"/>
    <n v="1.27552359375E-2"/>
    <n v="2"/>
    <n v="66.67"/>
    <n v="33.33"/>
    <n v="3.45"/>
    <n v="267"/>
    <n v="32"/>
    <n v="0"/>
    <n v="0"/>
    <n v="6977.2572954415409"/>
    <n v="902.23154682433699"/>
    <n v="93.42"/>
    <n v="91.68"/>
    <n v="92.96"/>
    <n v="19.600000000000001"/>
    <s v=""/>
    <n v="100"/>
    <n v="0.28999999999999998"/>
    <n v="0.1"/>
    <n v="0.4"/>
    <n v="0"/>
    <s v=""/>
    <s v=""/>
    <n v="0"/>
    <m/>
    <s v=""/>
    <n v="7.2"/>
    <n v="100"/>
    <n v="100"/>
    <n v="88"/>
    <n v="9.5"/>
    <n v="0"/>
    <n v="0"/>
    <n v="1"/>
    <n v="0"/>
    <n v="2"/>
    <n v="1"/>
    <n v="267"/>
    <n v="267"/>
  </r>
  <r>
    <x v="5"/>
    <x v="7"/>
    <n v="352780117"/>
    <s v="Lupércio"/>
    <n v="0.21987799561062901"/>
    <n v="4373"/>
    <n v="4032"/>
    <n v="341"/>
    <n v="28.207000000000001"/>
    <n v="92.2"/>
    <n v="2.4983000000000002E-3"/>
    <n v="1.7094E-3"/>
    <n v="7.8890000000000004E-4"/>
    <n v="0"/>
    <s v=""/>
    <n v="7.0220000000000005E-4"/>
    <n v="1.6423000000000002E-3"/>
    <n v="1.538E-4"/>
    <n v="9.9907106770833337E-3"/>
    <n v="1"/>
    <n v="60"/>
    <n v="40"/>
    <n v="2.81"/>
    <n v="217"/>
    <n v="43"/>
    <n v="0"/>
    <n v="0"/>
    <n v="9663.443860050309"/>
    <n v="1009.6135376171965"/>
    <n v="87.73"/>
    <m/>
    <n v="86.76"/>
    <n v="29"/>
    <s v=""/>
    <n v="98.8"/>
    <n v="0.65"/>
    <n v="0.3"/>
    <n v="0.7"/>
    <n v="0.6"/>
    <s v=""/>
    <s v=""/>
    <n v="0"/>
    <m/>
    <s v=""/>
    <n v="9.4"/>
    <n v="100"/>
    <n v="100"/>
    <n v="80.2"/>
    <n v="9.5"/>
    <n v="0"/>
    <n v="0"/>
    <n v="0"/>
    <n v="0"/>
    <n v="6"/>
    <n v="4"/>
    <n v="217"/>
    <n v="217"/>
  </r>
  <r>
    <x v="1"/>
    <x v="7"/>
    <n v="352780121"/>
    <s v="Lupércio"/>
    <m/>
    <m/>
    <m/>
    <m/>
    <m/>
    <m/>
    <n v="1.9288E-3"/>
    <n v="1.9288E-3"/>
    <n v="0"/>
    <n v="0"/>
    <n v="1.9288E-3"/>
    <s v=""/>
    <s v=""/>
    <n v="0"/>
    <n v="0"/>
    <n v="0"/>
    <n v="100"/>
    <n v="0"/>
    <m/>
    <s v=""/>
    <m/>
    <m/>
    <m/>
    <s v=""/>
    <s v=""/>
    <m/>
    <m/>
    <m/>
    <m/>
    <s v=""/>
    <m/>
    <m/>
    <m/>
    <m/>
    <m/>
    <s v=""/>
    <s v=""/>
    <m/>
    <m/>
    <s v=""/>
    <m/>
    <m/>
    <m/>
    <m/>
    <m/>
    <m/>
    <m/>
    <n v="0"/>
    <m/>
    <n v="1"/>
    <n v="0"/>
    <m/>
    <m/>
  </r>
  <r>
    <x v="5"/>
    <x v="7"/>
    <n v="352790017"/>
    <s v="Lutécia"/>
    <m/>
    <m/>
    <m/>
    <m/>
    <m/>
    <m/>
    <n v="0"/>
    <n v="0"/>
    <n v="0"/>
    <n v="0"/>
    <n v="0"/>
    <n v="0"/>
    <n v="0"/>
    <n v="0"/>
    <n v="0"/>
    <n v="0"/>
    <n v="0"/>
    <n v="0"/>
    <m/>
    <s v=""/>
    <m/>
    <m/>
    <m/>
    <s v=""/>
    <s v=""/>
    <m/>
    <m/>
    <m/>
    <m/>
    <s v=""/>
    <m/>
    <m/>
    <m/>
    <m/>
    <m/>
    <s v=""/>
    <s v=""/>
    <m/>
    <m/>
    <s v=""/>
    <m/>
    <m/>
    <m/>
    <m/>
    <m/>
    <m/>
    <m/>
    <n v="2"/>
    <m/>
    <n v="0"/>
    <n v="0"/>
    <m/>
    <m/>
  </r>
  <r>
    <x v="1"/>
    <x v="7"/>
    <n v="352790021"/>
    <s v="Lutécia"/>
    <n v="-0.58127450248160994"/>
    <n v="2682"/>
    <n v="2171"/>
    <n v="511"/>
    <n v="5.6509999999999998"/>
    <n v="80.95"/>
    <n v="0"/>
    <n v="0"/>
    <n v="0"/>
    <n v="0"/>
    <n v="0"/>
    <n v="0"/>
    <n v="0"/>
    <n v="0"/>
    <n v="5.7949359375000006E-3"/>
    <n v="0"/>
    <n v="0"/>
    <n v="0"/>
    <n v="1.53"/>
    <n v="118"/>
    <n v="6"/>
    <n v="0"/>
    <n v="0"/>
    <n v="46680.80536912752"/>
    <n v="5056.1073825503345"/>
    <n v="82.97"/>
    <n v="79.52"/>
    <n v="81.010000000000005"/>
    <n v="24.26"/>
    <s v=""/>
    <n v="100"/>
    <n v="0"/>
    <n v="0"/>
    <n v="0"/>
    <n v="0"/>
    <s v=""/>
    <s v=""/>
    <n v="0"/>
    <m/>
    <s v=""/>
    <n v="7.2"/>
    <n v="100"/>
    <n v="100"/>
    <n v="94.9"/>
    <n v="9.8000000000000007"/>
    <n v="0"/>
    <n v="0"/>
    <n v="2"/>
    <n v="0"/>
    <n v="0"/>
    <n v="0"/>
    <n v="118"/>
    <n v="118"/>
  </r>
  <r>
    <x v="7"/>
    <x v="7"/>
    <n v="352800713"/>
    <s v="Macatuba"/>
    <n v="0.31199894477005302"/>
    <n v="16465"/>
    <n v="16026"/>
    <n v="439"/>
    <n v="72.796000000000006"/>
    <n v="97.33"/>
    <n v="0.68020000000000003"/>
    <n v="0.53223540000000003"/>
    <n v="0.14796460000000003"/>
    <n v="0"/>
    <n v="4.9409800000000004E-2"/>
    <n v="0.57149819999999996"/>
    <n v="5.8507399999999994E-2"/>
    <n v="7.8459999999999977E-4"/>
    <n v="4.8630616186342596E-2"/>
    <n v="6"/>
    <n v="32.5"/>
    <n v="67.5"/>
    <n v="11.48"/>
    <n v="886"/>
    <n v="195"/>
    <n v="0"/>
    <n v="0"/>
    <n v="3505.0640753112662"/>
    <n v="344.76040085028836"/>
    <n v="97.03"/>
    <n v="97.92"/>
    <n v="97.03"/>
    <n v="24.86"/>
    <s v=""/>
    <n v="100"/>
    <n v="72.36"/>
    <n v="37.200000000000003"/>
    <n v="70"/>
    <n v="82.2"/>
    <s v=""/>
    <s v=""/>
    <n v="0"/>
    <m/>
    <s v=""/>
    <n v="9.5"/>
    <n v="100"/>
    <n v="100"/>
    <n v="78"/>
    <n v="8.4"/>
    <n v="0"/>
    <n v="0"/>
    <n v="0"/>
    <n v="100.75957049822688"/>
    <n v="13"/>
    <n v="27"/>
    <n v="886"/>
    <n v="886"/>
  </r>
  <r>
    <x v="12"/>
    <x v="7"/>
    <n v="352810619"/>
    <s v="Macaubal"/>
    <n v="0.34929688120473001"/>
    <n v="7704"/>
    <n v="6872"/>
    <n v="832"/>
    <n v="30.983000000000001"/>
    <n v="89.2"/>
    <n v="6.1420999999999993E-3"/>
    <n v="3.8286999999999996E-3"/>
    <n v="2.3133999999999993E-3"/>
    <n v="0"/>
    <s v=""/>
    <n v="6.2389999999999993E-4"/>
    <n v="3.8286999999999996E-3"/>
    <n v="1.6895000000000007E-3"/>
    <n v="1.7225662499999995E-2"/>
    <n v="1"/>
    <n v="9.76"/>
    <n v="90.24"/>
    <n v="4.9400000000000004"/>
    <n v="381"/>
    <n v="123"/>
    <n v="0"/>
    <n v="0"/>
    <n v="7368.2242990654204"/>
    <n v="573.08411214953264"/>
    <n v="85.86"/>
    <n v="88.38"/>
    <n v="82.85"/>
    <n v="0"/>
    <s v=""/>
    <n v="97.15"/>
    <n v="1.08"/>
    <n v="0.3"/>
    <n v="0.9"/>
    <n v="1.7"/>
    <s v=""/>
    <s v=""/>
    <n v="0"/>
    <m/>
    <s v=""/>
    <n v="9.8000000000000007"/>
    <n v="98"/>
    <n v="98"/>
    <n v="67.7"/>
    <n v="7.4"/>
    <n v="0"/>
    <n v="0"/>
    <n v="0"/>
    <n v="0"/>
    <n v="4"/>
    <n v="37"/>
    <n v="373.38"/>
    <n v="373.38"/>
  </r>
  <r>
    <x v="10"/>
    <x v="7"/>
    <n v="352820515"/>
    <s v="Macedônia"/>
    <n v="-0.29760056603909102"/>
    <n v="3636"/>
    <n v="2800"/>
    <n v="836"/>
    <n v="11.048"/>
    <n v="77.010000000000005"/>
    <n v="4.9985100000000005E-2"/>
    <n v="4.5367100000000007E-2"/>
    <n v="4.6179999999999997E-3"/>
    <n v="0"/>
    <n v="4.5658999999999995E-3"/>
    <s v=""/>
    <n v="4.5367100000000007E-2"/>
    <n v="5.2099999999999999E-5"/>
    <n v="7.2473812499999997E-3"/>
    <n v="1"/>
    <n v="60"/>
    <n v="40"/>
    <n v="1.99"/>
    <n v="154"/>
    <n v="20"/>
    <n v="0"/>
    <n v="0"/>
    <n v="21856.633663366338"/>
    <n v="2255.0495049504952"/>
    <n v="76.540000000000006"/>
    <n v="75.8"/>
    <n v="75.8"/>
    <n v="19.21"/>
    <s v=""/>
    <n v="100"/>
    <n v="6.25"/>
    <n v="2"/>
    <n v="8.4"/>
    <n v="1.8"/>
    <s v=""/>
    <s v=""/>
    <n v="0"/>
    <m/>
    <s v=""/>
    <n v="8.6999999999999993"/>
    <n v="98"/>
    <n v="98"/>
    <n v="87"/>
    <n v="10"/>
    <n v="0"/>
    <n v="0"/>
    <n v="3"/>
    <n v="68.990437063042606"/>
    <n v="6"/>
    <n v="4"/>
    <n v="150.91999999999999"/>
    <n v="150.91999999999999"/>
  </r>
  <r>
    <x v="16"/>
    <x v="7"/>
    <n v="352830418"/>
    <s v="Magda"/>
    <m/>
    <m/>
    <m/>
    <m/>
    <m/>
    <m/>
    <n v="7.5097200000000003E-2"/>
    <n v="6.7574099999999998E-2"/>
    <n v="7.5230999999999996E-3"/>
    <n v="0"/>
    <s v=""/>
    <n v="1.1569999999999999E-4"/>
    <n v="7.4981500000000006E-2"/>
    <n v="0"/>
    <n v="0"/>
    <n v="2"/>
    <n v="70"/>
    <n v="30"/>
    <m/>
    <s v=""/>
    <m/>
    <m/>
    <m/>
    <s v=""/>
    <s v=""/>
    <m/>
    <m/>
    <m/>
    <m/>
    <s v=""/>
    <m/>
    <m/>
    <m/>
    <m/>
    <m/>
    <s v=""/>
    <s v=""/>
    <m/>
    <m/>
    <s v=""/>
    <m/>
    <m/>
    <m/>
    <m/>
    <m/>
    <m/>
    <m/>
    <n v="1"/>
    <m/>
    <n v="7"/>
    <n v="3"/>
    <m/>
    <m/>
  </r>
  <r>
    <x v="12"/>
    <x v="7"/>
    <n v="352830419"/>
    <s v="Magda"/>
    <n v="-0.58389657007358298"/>
    <n v="3167"/>
    <n v="2654"/>
    <n v="513"/>
    <n v="10.148"/>
    <n v="83.8"/>
    <n v="1.2089999999999998E-4"/>
    <n v="0"/>
    <n v="1.2089999999999998E-4"/>
    <n v="0"/>
    <s v=""/>
    <s v=""/>
    <s v=""/>
    <n v="1.2089999999999998E-4"/>
    <n v="7.1496674479166666E-3"/>
    <n v="0"/>
    <n v="0"/>
    <n v="100"/>
    <n v="1.89"/>
    <n v="145"/>
    <n v="35"/>
    <n v="1"/>
    <n v="0"/>
    <n v="23201.41458793811"/>
    <n v="1891.9608462267124"/>
    <n v="86.69"/>
    <n v="82.96"/>
    <n v="84.17"/>
    <n v="16.420000000000002"/>
    <s v=""/>
    <n v="100"/>
    <n v="10.16"/>
    <n v="3.2"/>
    <n v="12.3"/>
    <n v="4"/>
    <s v=""/>
    <s v=""/>
    <n v="0"/>
    <m/>
    <s v=""/>
    <n v="9.8000000000000007"/>
    <n v="95"/>
    <n v="95"/>
    <n v="75.900000000000006"/>
    <n v="8.4"/>
    <n v="0"/>
    <n v="0"/>
    <n v="3"/>
    <n v="0"/>
    <n v="0"/>
    <n v="5"/>
    <n v="137.75"/>
    <n v="137.75"/>
  </r>
  <r>
    <x v="8"/>
    <x v="7"/>
    <n v="352840310"/>
    <s v="Mairinque"/>
    <n v="0.76715319659863601"/>
    <n v="44186"/>
    <n v="35463"/>
    <n v="8723"/>
    <n v="210.65"/>
    <n v="80.260000000000005"/>
    <n v="0.27488089999999998"/>
    <n v="0.17016350000000002"/>
    <n v="0.10471739999999997"/>
    <n v="0"/>
    <n v="0.16490730000000003"/>
    <n v="6.1869999999999998E-3"/>
    <n v="3.6716600000000009E-2"/>
    <n v="6.7070000000000018E-2"/>
    <n v="0.13404406109722222"/>
    <n v="46"/>
    <n v="24.39"/>
    <n v="75.61"/>
    <n v="29.17"/>
    <n v="1969"/>
    <n v="1969"/>
    <n v="5"/>
    <n v="0"/>
    <n v="1327.5010184221246"/>
    <n v="206.97596523785819"/>
    <n v="99.66"/>
    <n v="88.04"/>
    <n v="74.709999999999994"/>
    <n v="54.8"/>
    <s v=""/>
    <n v="97.87"/>
    <n v="41.03"/>
    <n v="14.8"/>
    <n v="44.8"/>
    <n v="36.1"/>
    <s v=""/>
    <s v=""/>
    <n v="0"/>
    <m/>
    <s v=""/>
    <n v="8.8000000000000007"/>
    <n v="72"/>
    <n v="0"/>
    <n v="0"/>
    <n v="1.1000000000000001"/>
    <n v="0"/>
    <n v="0"/>
    <n v="21"/>
    <n v="123.09385335641647"/>
    <n v="20"/>
    <n v="62"/>
    <n v="1417.68"/>
    <n v="0"/>
  </r>
  <r>
    <x v="6"/>
    <x v="7"/>
    <n v="35285025"/>
    <s v="Mairiporã"/>
    <m/>
    <m/>
    <m/>
    <m/>
    <m/>
    <m/>
    <n v="2.7083999999999997E-3"/>
    <n v="0"/>
    <n v="2.7083999999999997E-3"/>
    <n v="0"/>
    <s v=""/>
    <n v="2.7083999999999997E-3"/>
    <s v=""/>
    <n v="0"/>
    <n v="0"/>
    <n v="1"/>
    <n v="0"/>
    <n v="100"/>
    <m/>
    <s v=""/>
    <m/>
    <m/>
    <m/>
    <s v=""/>
    <s v=""/>
    <m/>
    <m/>
    <m/>
    <m/>
    <s v=""/>
    <m/>
    <m/>
    <m/>
    <m/>
    <m/>
    <s v=""/>
    <s v=""/>
    <m/>
    <m/>
    <s v=""/>
    <m/>
    <m/>
    <m/>
    <m/>
    <m/>
    <m/>
    <m/>
    <n v="6"/>
    <m/>
    <n v="0"/>
    <n v="4"/>
    <m/>
    <m/>
  </r>
  <r>
    <x v="18"/>
    <x v="7"/>
    <n v="35285026"/>
    <s v="Mairiporã"/>
    <n v="2.6734574432713401"/>
    <n v="86240"/>
    <n v="76815"/>
    <n v="9425"/>
    <n v="268.25900000000001"/>
    <n v="89.07"/>
    <n v="2.2037487000000002"/>
    <n v="2.1782849000000004"/>
    <n v="2.5463800000000005E-2"/>
    <n v="0"/>
    <n v="2.1683333999999999"/>
    <n v="2.4545000000000001E-3"/>
    <n v="1.8584000000000001E-3"/>
    <n v="3.1102400000000002E-2"/>
    <n v="0.21680945611111113"/>
    <n v="21"/>
    <n v="21.05"/>
    <n v="78.95"/>
    <n v="62.14"/>
    <n v="4195"/>
    <n v="2935"/>
    <n v="4"/>
    <n v="3"/>
    <n v="1693.0853432282004"/>
    <n v="230.37662337662334"/>
    <n v="82.59"/>
    <m/>
    <n v="51.13"/>
    <n v="42.43"/>
    <s v=""/>
    <n v="94.5"/>
    <n v="128.28"/>
    <n v="47.7"/>
    <n v="199.8"/>
    <n v="4.5"/>
    <s v=""/>
    <s v=""/>
    <n v="0"/>
    <m/>
    <s v=""/>
    <n v="9.8000000000000007"/>
    <n v="57"/>
    <n v="35.340000000000003"/>
    <n v="30"/>
    <n v="3.9"/>
    <n v="0"/>
    <n v="3"/>
    <n v="23"/>
    <n v="999.95638515367023"/>
    <n v="12"/>
    <n v="45"/>
    <n v="2391.15"/>
    <n v="1482.5129999999999"/>
  </r>
  <r>
    <x v="14"/>
    <x v="7"/>
    <n v="352860114"/>
    <s v="Manduri"/>
    <n v="0.77425170307592295"/>
    <n v="9161"/>
    <n v="8113"/>
    <n v="1048"/>
    <n v="40.027000000000001"/>
    <n v="88.56"/>
    <n v="0.15066869999999999"/>
    <n v="0.14133769999999998"/>
    <n v="9.330999999999999E-3"/>
    <n v="0"/>
    <n v="9.2592999999999998E-3"/>
    <n v="1.67361E-2"/>
    <n v="0.12460159999999999"/>
    <n v="7.1700000000000008E-5"/>
    <n v="2.0557379427083335E-2"/>
    <n v="6"/>
    <n v="76.92"/>
    <n v="23.08"/>
    <n v="5.73"/>
    <n v="442"/>
    <n v="44"/>
    <n v="0"/>
    <n v="0"/>
    <n v="8433.9264272459332"/>
    <n v="998.30149546992664"/>
    <n v="86.17"/>
    <n v="86.5"/>
    <n v="85.71"/>
    <n v="18.88"/>
    <s v=""/>
    <n v="99.1"/>
    <n v="14.22"/>
    <n v="6.6"/>
    <n v="18"/>
    <n v="3.2"/>
    <s v=""/>
    <s v=""/>
    <n v="0"/>
    <m/>
    <s v=""/>
    <n v="7.1"/>
    <n v="99"/>
    <n v="99"/>
    <n v="90"/>
    <n v="9.5"/>
    <n v="0"/>
    <n v="0"/>
    <n v="0"/>
    <n v="43.7798992421327"/>
    <n v="10"/>
    <n v="3"/>
    <n v="437.58"/>
    <n v="437.58"/>
  </r>
  <r>
    <x v="5"/>
    <x v="7"/>
    <n v="352860117"/>
    <s v="Manduri"/>
    <m/>
    <m/>
    <m/>
    <m/>
    <m/>
    <m/>
    <n v="1.14734E-2"/>
    <n v="1.14734E-2"/>
    <n v="0"/>
    <n v="0"/>
    <s v=""/>
    <s v=""/>
    <n v="1.14734E-2"/>
    <n v="0"/>
    <n v="0"/>
    <n v="0"/>
    <n v="100"/>
    <n v="0"/>
    <m/>
    <s v=""/>
    <m/>
    <m/>
    <m/>
    <s v=""/>
    <s v=""/>
    <m/>
    <m/>
    <m/>
    <m/>
    <s v=""/>
    <m/>
    <m/>
    <m/>
    <m/>
    <m/>
    <s v=""/>
    <s v=""/>
    <m/>
    <m/>
    <s v=""/>
    <m/>
    <m/>
    <m/>
    <m/>
    <m/>
    <m/>
    <m/>
    <n v="0"/>
    <m/>
    <n v="1"/>
    <n v="0"/>
    <m/>
    <m/>
  </r>
  <r>
    <x v="13"/>
    <x v="7"/>
    <n v="352870022"/>
    <s v="Marabá Paulista"/>
    <n v="1.81766524771765"/>
    <n v="4841"/>
    <n v="2155"/>
    <n v="2686"/>
    <n v="5.2779999999999996"/>
    <n v="44.52"/>
    <n v="0.13653309999999999"/>
    <n v="0.12609409999999999"/>
    <n v="1.0439E-2"/>
    <n v="0"/>
    <n v="6.4841000000000005E-3"/>
    <n v="8.3333299999999999E-2"/>
    <n v="4.0174799999999997E-2"/>
    <n v="6.5409000000000005E-3"/>
    <n v="6.4937476562499999E-3"/>
    <n v="1"/>
    <n v="40"/>
    <n v="60"/>
    <n v="1.64"/>
    <n v="126"/>
    <n v="16"/>
    <n v="0"/>
    <n v="0"/>
    <n v="44232.480892377607"/>
    <n v="6253.7822763891782"/>
    <n v="51.51"/>
    <n v="92.21"/>
    <n v="50.54"/>
    <n v="16.440000000000001"/>
    <s v=""/>
    <n v="100"/>
    <n v="3.93"/>
    <n v="2"/>
    <n v="5"/>
    <n v="1.1000000000000001"/>
    <s v=""/>
    <s v=""/>
    <n v="0"/>
    <m/>
    <s v=""/>
    <n v="7.3"/>
    <n v="97"/>
    <n v="97"/>
    <n v="87.3"/>
    <n v="10"/>
    <n v="0"/>
    <n v="0"/>
    <n v="0"/>
    <n v="92.396568478068502"/>
    <n v="4"/>
    <n v="6"/>
    <n v="122.22"/>
    <n v="122.22"/>
  </r>
  <r>
    <x v="5"/>
    <x v="7"/>
    <n v="352880917"/>
    <s v="Maracaí"/>
    <n v="0.213748621184706"/>
    <n v="13396"/>
    <n v="12228"/>
    <n v="1168"/>
    <n v="25.132000000000001"/>
    <n v="91.28"/>
    <n v="0.2221669"/>
    <n v="0.14649530000000002"/>
    <n v="7.5671599999999964E-2"/>
    <n v="0.17"/>
    <n v="3.0119E-2"/>
    <n v="0.12583329999999998"/>
    <n v="6.04583E-2"/>
    <n v="5.7562999999999998E-3"/>
    <n v="3.6740235509259256E-2"/>
    <n v="2"/>
    <n v="31.03"/>
    <n v="68.97"/>
    <n v="8.7799999999999994"/>
    <n v="678"/>
    <n v="162"/>
    <n v="0"/>
    <n v="0"/>
    <n v="11676.512391758733"/>
    <n v="1271.233203941475"/>
    <n v="90.1"/>
    <n v="90.64"/>
    <n v="85.44"/>
    <n v="26.83"/>
    <s v=""/>
    <n v="99.4"/>
    <n v="8.48"/>
    <n v="4.5"/>
    <n v="7"/>
    <n v="14"/>
    <s v=""/>
    <s v=""/>
    <n v="0"/>
    <m/>
    <s v=""/>
    <n v="7.4"/>
    <n v="94"/>
    <n v="94"/>
    <n v="76.099999999999994"/>
    <n v="8.1999999999999993"/>
    <n v="0"/>
    <n v="0"/>
    <n v="9"/>
    <n v="81.654348656636714"/>
    <n v="9"/>
    <n v="20"/>
    <n v="637.32000000000005"/>
    <n v="637.32000000000005"/>
  </r>
  <r>
    <x v="2"/>
    <x v="7"/>
    <n v="352885816"/>
    <s v="Marapoama"/>
    <n v="1.4476122536709199"/>
    <n v="2719"/>
    <n v="2342"/>
    <n v="377"/>
    <n v="23.988"/>
    <n v="86.13"/>
    <n v="0.16248279999999998"/>
    <n v="0.11766689999999999"/>
    <n v="4.4815899999999992E-2"/>
    <n v="0"/>
    <s v=""/>
    <n v="0.1107291"/>
    <n v="2.9240999999999996E-2"/>
    <n v="2.25127E-2"/>
    <n v="7.0807291666666666E-3"/>
    <n v="1"/>
    <n v="18.18"/>
    <n v="81.819999999999993"/>
    <n v="1.65"/>
    <n v="127"/>
    <n v="41"/>
    <n v="1"/>
    <n v="0"/>
    <n v="9974.6083118793667"/>
    <n v="927.8705406399406"/>
    <n v="100"/>
    <n v="100"/>
    <n v="100"/>
    <n v="1.05"/>
    <s v=""/>
    <n v="100"/>
    <n v="46.42"/>
    <n v="18.899999999999999"/>
    <n v="43.6"/>
    <n v="56"/>
    <s v=""/>
    <s v=""/>
    <n v="0"/>
    <m/>
    <s v=""/>
    <n v="8.5"/>
    <n v="100"/>
    <n v="100"/>
    <n v="67.7"/>
    <n v="7.9"/>
    <n v="0"/>
    <n v="0"/>
    <n v="0"/>
    <n v="0"/>
    <n v="4"/>
    <n v="18"/>
    <n v="127"/>
    <n v="127"/>
  </r>
  <r>
    <x v="1"/>
    <x v="7"/>
    <n v="352890821"/>
    <s v="Mariápolis"/>
    <n v="0.15118604945689701"/>
    <n v="3935"/>
    <n v="3225"/>
    <n v="710"/>
    <n v="21.145"/>
    <n v="81.96"/>
    <n v="1.3606599999999998E-2"/>
    <n v="0"/>
    <n v="1.3606599999999998E-2"/>
    <n v="0"/>
    <n v="1.3398199999999999E-2"/>
    <s v=""/>
    <n v="9.2600000000000001E-5"/>
    <n v="1.158E-4"/>
    <n v="8.9183085937499986E-3"/>
    <n v="0"/>
    <n v="0"/>
    <n v="100"/>
    <n v="2.27"/>
    <n v="175"/>
    <n v="30"/>
    <n v="0"/>
    <n v="0"/>
    <n v="11460.350698856417"/>
    <n v="1202.1346886912327"/>
    <n v="87.03"/>
    <n v="100"/>
    <n v="82.03"/>
    <n v="19.2"/>
    <s v=""/>
    <n v="100"/>
    <n v="2.06"/>
    <n v="1"/>
    <n v="0"/>
    <n v="9.1"/>
    <s v=""/>
    <s v=""/>
    <n v="0"/>
    <m/>
    <s v=""/>
    <n v="7.9"/>
    <n v="100"/>
    <n v="100"/>
    <n v="82.9"/>
    <n v="9.6999999999999993"/>
    <n v="0"/>
    <n v="0"/>
    <n v="2"/>
    <n v="145.76755068904515"/>
    <n v="0"/>
    <n v="10"/>
    <n v="175"/>
    <n v="175"/>
  </r>
  <r>
    <x v="5"/>
    <x v="7"/>
    <n v="352900517"/>
    <s v="Marília"/>
    <m/>
    <m/>
    <m/>
    <m/>
    <m/>
    <m/>
    <n v="0"/>
    <n v="0"/>
    <n v="0"/>
    <n v="0"/>
    <n v="0"/>
    <n v="0"/>
    <n v="0"/>
    <n v="0"/>
    <n v="0"/>
    <n v="1"/>
    <n v="0"/>
    <n v="0"/>
    <m/>
    <s v=""/>
    <m/>
    <m/>
    <m/>
    <s v=""/>
    <s v=""/>
    <m/>
    <m/>
    <m/>
    <m/>
    <s v=""/>
    <m/>
    <m/>
    <m/>
    <m/>
    <m/>
    <s v=""/>
    <s v=""/>
    <m/>
    <m/>
    <s v=""/>
    <m/>
    <m/>
    <m/>
    <m/>
    <m/>
    <m/>
    <m/>
    <n v="0"/>
    <m/>
    <n v="0"/>
    <n v="0"/>
    <m/>
    <m/>
  </r>
  <r>
    <x v="0"/>
    <x v="7"/>
    <n v="352900520"/>
    <s v="Marília"/>
    <m/>
    <m/>
    <m/>
    <m/>
    <m/>
    <m/>
    <n v="0.12068660000000005"/>
    <n v="8.9113400000000051E-2"/>
    <n v="3.1573199999999996E-2"/>
    <n v="0"/>
    <n v="7.2916599999999998E-2"/>
    <n v="4.9090000000000002E-3"/>
    <n v="2.9044100000000003E-2"/>
    <n v="1.3816900000000005E-2"/>
    <n v="0"/>
    <n v="16"/>
    <n v="35.090000000000003"/>
    <n v="64.91"/>
    <m/>
    <s v=""/>
    <m/>
    <m/>
    <m/>
    <s v=""/>
    <s v=""/>
    <m/>
    <m/>
    <m/>
    <m/>
    <s v=""/>
    <m/>
    <m/>
    <m/>
    <m/>
    <m/>
    <s v=""/>
    <s v=""/>
    <m/>
    <m/>
    <s v=""/>
    <m/>
    <m/>
    <m/>
    <m/>
    <m/>
    <m/>
    <m/>
    <n v="13"/>
    <m/>
    <n v="20"/>
    <n v="37"/>
    <m/>
    <m/>
  </r>
  <r>
    <x v="1"/>
    <x v="7"/>
    <n v="352900521"/>
    <s v="Marília"/>
    <n v="0.84576036314893999"/>
    <n v="221378"/>
    <n v="211446"/>
    <n v="9932"/>
    <n v="189.20400000000001"/>
    <n v="95.51"/>
    <n v="0.22575929999999994"/>
    <n v="0.18162169999999997"/>
    <n v="4.4137599999999985E-2"/>
    <n v="0"/>
    <n v="0.16444439999999999"/>
    <n v="2.7081499999999998E-2"/>
    <n v="8.5666000000000006E-3"/>
    <n v="2.5666800000000004E-2"/>
    <n v="0.73498777122685188"/>
    <n v="13"/>
    <n v="22.22"/>
    <n v="77.78"/>
    <n v="196.53"/>
    <n v="11792"/>
    <n v="11792"/>
    <n v="14"/>
    <n v="0"/>
    <n v="1256.4370443314151"/>
    <n v="146.72677501829455"/>
    <n v="95.3"/>
    <n v="95.51"/>
    <n v="95.23"/>
    <n v="46.98"/>
    <s v=""/>
    <n v="99.65"/>
    <n v="8.86"/>
    <n v="3.9"/>
    <n v="9.4"/>
    <n v="7.4"/>
    <s v=""/>
    <s v=""/>
    <n v="0"/>
    <m/>
    <s v=""/>
    <n v="9.4"/>
    <n v="80"/>
    <n v="0"/>
    <n v="0"/>
    <n v="1.2"/>
    <n v="1"/>
    <n v="0"/>
    <n v="6"/>
    <n v="22.313296413932019"/>
    <n v="16"/>
    <n v="56"/>
    <n v="9433.6"/>
    <n v="0"/>
  </r>
  <r>
    <x v="16"/>
    <x v="7"/>
    <n v="352910418"/>
    <s v="Marinópolis"/>
    <n v="-0.394894701105242"/>
    <n v="2106"/>
    <n v="1688"/>
    <n v="418"/>
    <n v="26.965"/>
    <n v="80.150000000000006"/>
    <n v="7.2370000000000004E-3"/>
    <n v="2.6368999999999997E-3"/>
    <n v="4.6001000000000002E-3"/>
    <n v="0"/>
    <s v=""/>
    <n v="1.003E-4"/>
    <n v="6.9002000000000004E-3"/>
    <n v="2.3649999999999998E-4"/>
    <n v="4.4637328125000002E-3"/>
    <n v="5"/>
    <n v="52.38"/>
    <n v="47.62"/>
    <n v="1.2"/>
    <n v="92"/>
    <n v="9"/>
    <n v="0"/>
    <n v="0"/>
    <n v="8685.1282051282051"/>
    <n v="598.97435897435867"/>
    <n v="81.39"/>
    <n v="100"/>
    <n v="80.88"/>
    <n v="8.64"/>
    <s v=""/>
    <n v="100"/>
    <n v="4.0199999999999996"/>
    <n v="1.2"/>
    <n v="1.9"/>
    <n v="11.5"/>
    <s v=""/>
    <s v=""/>
    <n v="0"/>
    <m/>
    <s v=""/>
    <n v="9.5"/>
    <n v="98"/>
    <n v="98"/>
    <n v="90.2"/>
    <n v="9.8000000000000007"/>
    <n v="0"/>
    <n v="0"/>
    <n v="6"/>
    <n v="0"/>
    <n v="11"/>
    <n v="10"/>
    <n v="90.16"/>
    <n v="90.16"/>
  </r>
  <r>
    <x v="1"/>
    <x v="7"/>
    <n v="352920321"/>
    <s v="Martinópolis"/>
    <n v="0.724868088030028"/>
    <n v="24656"/>
    <n v="20940"/>
    <n v="3716"/>
    <n v="19.675000000000001"/>
    <n v="84.93"/>
    <n v="9.8011999999999995E-3"/>
    <n v="6.5304999999999998E-3"/>
    <n v="3.2707000000000005E-3"/>
    <n v="0"/>
    <s v=""/>
    <n v="3.2898000000000003E-3"/>
    <n v="1.3032E-3"/>
    <n v="5.2081999999999996E-3"/>
    <n v="7.5052407407407401E-2"/>
    <n v="0"/>
    <n v="37.5"/>
    <n v="62.5"/>
    <n v="14.98"/>
    <n v="1155"/>
    <n v="232"/>
    <n v="0"/>
    <n v="0"/>
    <n v="12048.552887735237"/>
    <n v="1483.6859182349122"/>
    <n v="100"/>
    <n v="79.849999999999994"/>
    <n v="100"/>
    <n v="43.21"/>
    <s v=""/>
    <n v="100"/>
    <n v="2.58"/>
    <n v="1.2"/>
    <n v="3.4"/>
    <n v="0.3"/>
    <s v=""/>
    <s v=""/>
    <n v="0"/>
    <m/>
    <s v=""/>
    <n v="7.2"/>
    <n v="99"/>
    <n v="99"/>
    <n v="79.900000000000006"/>
    <n v="8.6999999999999993"/>
    <n v="0"/>
    <n v="0"/>
    <n v="30"/>
    <n v="0"/>
    <n v="3"/>
    <n v="5"/>
    <n v="1143.45"/>
    <n v="1143.45"/>
  </r>
  <r>
    <x v="13"/>
    <x v="7"/>
    <n v="352920322"/>
    <s v="Martinópolis"/>
    <m/>
    <m/>
    <m/>
    <m/>
    <m/>
    <m/>
    <n v="0.1079352"/>
    <n v="0.1078056"/>
    <n v="1.2960000000000001E-4"/>
    <n v="0"/>
    <s v=""/>
    <n v="8.3333299999999999E-2"/>
    <n v="2.43056E-2"/>
    <n v="2.9629999999999999E-4"/>
    <n v="0"/>
    <n v="2"/>
    <n v="75"/>
    <n v="25"/>
    <m/>
    <s v=""/>
    <m/>
    <m/>
    <m/>
    <s v=""/>
    <s v=""/>
    <m/>
    <m/>
    <m/>
    <m/>
    <s v=""/>
    <m/>
    <m/>
    <m/>
    <m/>
    <m/>
    <s v=""/>
    <s v=""/>
    <m/>
    <m/>
    <s v=""/>
    <m/>
    <m/>
    <m/>
    <m/>
    <m/>
    <m/>
    <m/>
    <n v="16"/>
    <m/>
    <n v="3"/>
    <n v="1"/>
    <m/>
    <m/>
  </r>
  <r>
    <x v="3"/>
    <x v="7"/>
    <n v="35293029"/>
    <s v="Matão"/>
    <m/>
    <m/>
    <m/>
    <m/>
    <m/>
    <m/>
    <n v="0"/>
    <n v="0"/>
    <n v="0"/>
    <n v="0"/>
    <n v="0"/>
    <n v="0"/>
    <n v="0"/>
    <n v="0"/>
    <n v="0"/>
    <n v="0"/>
    <n v="0"/>
    <n v="0"/>
    <m/>
    <s v=""/>
    <m/>
    <m/>
    <m/>
    <s v=""/>
    <s v=""/>
    <m/>
    <m/>
    <m/>
    <m/>
    <s v=""/>
    <m/>
    <m/>
    <m/>
    <m/>
    <m/>
    <s v=""/>
    <s v=""/>
    <m/>
    <m/>
    <s v=""/>
    <m/>
    <m/>
    <m/>
    <m/>
    <m/>
    <m/>
    <m/>
    <n v="0"/>
    <m/>
    <n v="0"/>
    <n v="0"/>
    <m/>
    <m/>
  </r>
  <r>
    <x v="7"/>
    <x v="7"/>
    <n v="352930213"/>
    <s v="Matão"/>
    <m/>
    <m/>
    <m/>
    <m/>
    <m/>
    <m/>
    <n v="3.9640700000000001E-2"/>
    <n v="3.8709E-2"/>
    <n v="9.3169999999999993E-4"/>
    <n v="0"/>
    <s v=""/>
    <s v=""/>
    <n v="3.8709E-2"/>
    <n v="9.3169999999999993E-4"/>
    <n v="0"/>
    <n v="17"/>
    <n v="72.73"/>
    <n v="27.27"/>
    <m/>
    <s v=""/>
    <m/>
    <m/>
    <m/>
    <s v=""/>
    <s v=""/>
    <m/>
    <m/>
    <m/>
    <m/>
    <s v=""/>
    <m/>
    <m/>
    <m/>
    <m/>
    <m/>
    <s v=""/>
    <s v=""/>
    <m/>
    <m/>
    <s v=""/>
    <m/>
    <m/>
    <m/>
    <m/>
    <m/>
    <m/>
    <m/>
    <n v="6"/>
    <m/>
    <n v="8"/>
    <n v="3"/>
    <m/>
    <m/>
  </r>
  <r>
    <x v="2"/>
    <x v="7"/>
    <n v="352930216"/>
    <s v="Matão"/>
    <n v="0.58041184393302603"/>
    <n v="77858"/>
    <n v="76429"/>
    <n v="1429"/>
    <n v="147.73500000000001"/>
    <n v="98.16"/>
    <n v="0.85901670000000097"/>
    <n v="0.11729149999999997"/>
    <n v="0.74172520000000097"/>
    <n v="0"/>
    <s v=""/>
    <n v="0.26780449999999983"/>
    <n v="0.57756169999999996"/>
    <n v="1.3650500000000006E-2"/>
    <n v="0.23699831018518519"/>
    <n v="28"/>
    <n v="19.010000000000002"/>
    <n v="80.989999999999995"/>
    <n v="63.24"/>
    <n v="4269"/>
    <n v="1743"/>
    <n v="11"/>
    <n v="1"/>
    <n v="1725.4920496288114"/>
    <n v="174.16938529117118"/>
    <n v="100"/>
    <n v="100"/>
    <n v="98.16"/>
    <n v="34"/>
    <s v=""/>
    <n v="100"/>
    <n v="48.31"/>
    <n v="21.1"/>
    <n v="10.9"/>
    <n v="172.7"/>
    <s v=""/>
    <s v=""/>
    <n v="0"/>
    <m/>
    <s v=""/>
    <n v="7.3"/>
    <n v="85"/>
    <n v="68"/>
    <n v="59.2"/>
    <n v="6.8"/>
    <n v="0"/>
    <n v="1"/>
    <n v="30"/>
    <n v="0"/>
    <n v="23"/>
    <n v="98"/>
    <n v="3628.65"/>
    <n v="2902.92"/>
  </r>
  <r>
    <x v="18"/>
    <x v="7"/>
    <n v="35294016"/>
    <s v="Mauá"/>
    <n v="1.2404559415879"/>
    <n v="430448"/>
    <n v="430448"/>
    <n v="0"/>
    <n v="6910.3869999999997"/>
    <n v="100"/>
    <n v="9.8401799999999928E-2"/>
    <n v="8.619400000000001E-3"/>
    <n v="8.9782399999999929E-2"/>
    <n v="0"/>
    <s v=""/>
    <n v="8.3708699999999955E-2"/>
    <n v="9.2600000000000001E-5"/>
    <n v="1.4600499999999999E-2"/>
    <n v="1.4696012851851852"/>
    <n v="5"/>
    <n v="9.68"/>
    <n v="90.32"/>
    <n v="399.72"/>
    <n v="23983"/>
    <n v="22692"/>
    <n v="39"/>
    <n v="1"/>
    <n v="65.936884362338773"/>
    <n v="8.7915845816451714"/>
    <n v="98"/>
    <n v="100"/>
    <n v="88.66"/>
    <n v="48.22"/>
    <s v=""/>
    <n v="98"/>
    <n v="29.82"/>
    <n v="10.9"/>
    <n v="4.0999999999999996"/>
    <n v="74.8"/>
    <s v=""/>
    <s v=""/>
    <n v="0"/>
    <m/>
    <s v=""/>
    <n v="7.8"/>
    <n v="85.47"/>
    <n v="5.9828999999999999"/>
    <n v="5.4"/>
    <n v="1.7"/>
    <n v="5"/>
    <n v="1"/>
    <n v="104"/>
    <n v="0"/>
    <n v="6"/>
    <n v="56"/>
    <n v="20498.270100000002"/>
    <n v="1434.878907"/>
  </r>
  <r>
    <x v="2"/>
    <x v="7"/>
    <n v="352950016"/>
    <s v="Mendonça"/>
    <n v="1.6975658406579901"/>
    <n v="4770"/>
    <n v="3987"/>
    <n v="783"/>
    <n v="24.465"/>
    <n v="83.58"/>
    <n v="0.10139879999999998"/>
    <n v="5.6608699999999984E-2"/>
    <n v="4.4790099999999999E-2"/>
    <n v="0"/>
    <n v="1.6099500000000003E-2"/>
    <n v="5.5254600000000001E-2"/>
    <n v="2.7583200000000002E-2"/>
    <n v="2.4614999999999997E-3"/>
    <n v="1.01548828125E-2"/>
    <n v="5"/>
    <n v="33.33"/>
    <n v="66.67"/>
    <n v="2.87"/>
    <n v="221"/>
    <n v="71"/>
    <n v="0"/>
    <n v="0"/>
    <n v="9388.0754716981137"/>
    <n v="859.47169811320725"/>
    <n v="81.75"/>
    <n v="81.75"/>
    <n v="100"/>
    <n v="26.47"/>
    <s v=""/>
    <n v="95.22"/>
    <n v="17.48"/>
    <n v="7.1"/>
    <n v="12.6"/>
    <n v="34.5"/>
    <s v=""/>
    <s v=""/>
    <n v="0"/>
    <m/>
    <s v=""/>
    <n v="9"/>
    <n v="100"/>
    <n v="100"/>
    <n v="67.900000000000006"/>
    <n v="7.9"/>
    <n v="0"/>
    <n v="0"/>
    <n v="0"/>
    <n v="157.55967149423961"/>
    <n v="10"/>
    <n v="20"/>
    <n v="221"/>
    <n v="221"/>
  </r>
  <r>
    <x v="10"/>
    <x v="7"/>
    <n v="352960915"/>
    <s v="Meridiano"/>
    <n v="-0.459263757963913"/>
    <n v="3821"/>
    <n v="2687"/>
    <n v="1134"/>
    <n v="16.747"/>
    <n v="70.319999999999993"/>
    <n v="7.8194299999999994E-2"/>
    <n v="7.7826300000000001E-2"/>
    <n v="3.68E-4"/>
    <n v="0"/>
    <s v=""/>
    <s v=""/>
    <n v="7.6437400000000003E-2"/>
    <n v="1.7569E-3"/>
    <n v="8.4231158854166672E-3"/>
    <n v="0"/>
    <n v="76.92"/>
    <n v="23.08"/>
    <n v="1.91"/>
    <n v="147"/>
    <n v="31"/>
    <n v="0"/>
    <n v="0"/>
    <n v="14360.806071708977"/>
    <n v="1238.0005234231878"/>
    <n v="84.65"/>
    <n v="100"/>
    <n v="80.709999999999994"/>
    <n v="17.940000000000001"/>
    <s v=""/>
    <n v="100"/>
    <n v="49.85"/>
    <n v="15.8"/>
    <n v="39.1"/>
    <n v="78.5"/>
    <s v=""/>
    <s v=""/>
    <n v="0"/>
    <m/>
    <s v=""/>
    <n v="9"/>
    <n v="95"/>
    <n v="95"/>
    <n v="78.900000000000006"/>
    <n v="8.6"/>
    <n v="0"/>
    <n v="0"/>
    <n v="2"/>
    <n v="0"/>
    <n v="10"/>
    <n v="3"/>
    <n v="139.65"/>
    <n v="139.65"/>
  </r>
  <r>
    <x v="16"/>
    <x v="7"/>
    <n v="352960918"/>
    <s v="Meridiano"/>
    <m/>
    <m/>
    <m/>
    <m/>
    <m/>
    <m/>
    <n v="0.19595410000000002"/>
    <n v="7.8592900000000007E-2"/>
    <n v="0.1173612"/>
    <n v="0"/>
    <s v=""/>
    <n v="0.18323050000000002"/>
    <n v="1.01852E-2"/>
    <n v="2.5383999999999997E-3"/>
    <n v="0"/>
    <n v="1"/>
    <n v="57.14"/>
    <n v="42.86"/>
    <m/>
    <s v=""/>
    <m/>
    <m/>
    <m/>
    <s v=""/>
    <s v=""/>
    <m/>
    <m/>
    <m/>
    <m/>
    <s v=""/>
    <m/>
    <m/>
    <m/>
    <m/>
    <m/>
    <s v=""/>
    <s v=""/>
    <m/>
    <m/>
    <s v=""/>
    <m/>
    <m/>
    <m/>
    <m/>
    <m/>
    <m/>
    <m/>
    <n v="1"/>
    <m/>
    <n v="4"/>
    <n v="3"/>
    <m/>
    <m/>
  </r>
  <r>
    <x v="10"/>
    <x v="7"/>
    <n v="352965815"/>
    <s v="Mesópolis"/>
    <n v="-0.24055952909339801"/>
    <n v="1887"/>
    <n v="1528"/>
    <n v="359"/>
    <n v="12.603999999999999"/>
    <n v="80.98"/>
    <n v="6.3625199999999993E-2"/>
    <n v="6.2814999999999996E-2"/>
    <n v="8.1019999999999996E-4"/>
    <n v="0.01"/>
    <s v=""/>
    <s v=""/>
    <n v="6.3451599999999983E-2"/>
    <n v="1.7359999999999999E-4"/>
    <n v="3.8678585937499997E-3"/>
    <n v="4"/>
    <n v="88.89"/>
    <n v="11.11"/>
    <n v="1.05"/>
    <n v="81"/>
    <n v="8"/>
    <n v="0"/>
    <n v="0"/>
    <n v="19553.322734499205"/>
    <n v="2005.4689984101749"/>
    <n v="78.709999999999994"/>
    <m/>
    <n v="73.59"/>
    <n v="14.81"/>
    <s v=""/>
    <n v="100"/>
    <n v="17.2"/>
    <n v="5.4"/>
    <n v="25.1"/>
    <n v="0.7"/>
    <s v=""/>
    <s v=""/>
    <n v="0"/>
    <m/>
    <s v=""/>
    <n v="8.6999999999999993"/>
    <n v="100"/>
    <n v="100"/>
    <n v="90.1"/>
    <n v="10"/>
    <n v="0"/>
    <n v="0"/>
    <n v="8"/>
    <n v="0"/>
    <n v="16"/>
    <n v="2"/>
    <n v="81"/>
    <n v="81"/>
  </r>
  <r>
    <x v="11"/>
    <x v="7"/>
    <n v="35297088"/>
    <s v="Miguelópolis"/>
    <n v="0.64679349615912596"/>
    <n v="20757"/>
    <n v="19645"/>
    <n v="1112"/>
    <n v="25.102"/>
    <n v="94.64"/>
    <n v="0.35037400000000007"/>
    <n v="0.35011260000000005"/>
    <n v="2.6140000000000001E-4"/>
    <n v="0.86"/>
    <s v=""/>
    <s v=""/>
    <n v="0.35011260000000005"/>
    <n v="2.6140000000000001E-4"/>
    <n v="5.3219818857638886E-2"/>
    <n v="4"/>
    <n v="81.819999999999993"/>
    <n v="18.18"/>
    <n v="14.16"/>
    <n v="1092"/>
    <n v="216"/>
    <n v="1"/>
    <n v="0"/>
    <n v="20586.443127619597"/>
    <n v="2506.8362480127194"/>
    <n v="84.23"/>
    <n v="97.11"/>
    <n v="85.42"/>
    <n v="28.89"/>
    <s v=""/>
    <n v="89.4"/>
    <n v="8.26"/>
    <n v="2.6"/>
    <n v="13.5"/>
    <n v="0"/>
    <s v=""/>
    <s v=""/>
    <n v="0"/>
    <m/>
    <s v=""/>
    <n v="9.8000000000000007"/>
    <n v="99"/>
    <n v="99"/>
    <n v="80.2"/>
    <n v="10"/>
    <n v="0"/>
    <n v="0"/>
    <n v="0"/>
    <n v="0"/>
    <n v="18"/>
    <n v="4"/>
    <n v="1081.08"/>
    <n v="1081.08"/>
  </r>
  <r>
    <x v="8"/>
    <x v="7"/>
    <n v="352980710"/>
    <s v="Mineiros do Tietê"/>
    <m/>
    <m/>
    <m/>
    <m/>
    <m/>
    <m/>
    <n v="0"/>
    <n v="0"/>
    <n v="0"/>
    <n v="0"/>
    <n v="0"/>
    <n v="0"/>
    <n v="0"/>
    <n v="0"/>
    <n v="0"/>
    <n v="0"/>
    <n v="0"/>
    <n v="0"/>
    <m/>
    <s v=""/>
    <m/>
    <m/>
    <m/>
    <s v=""/>
    <s v=""/>
    <m/>
    <m/>
    <m/>
    <m/>
    <s v=""/>
    <m/>
    <m/>
    <m/>
    <m/>
    <m/>
    <s v=""/>
    <s v=""/>
    <m/>
    <m/>
    <s v=""/>
    <m/>
    <m/>
    <m/>
    <m/>
    <m/>
    <m/>
    <m/>
    <n v="0"/>
    <m/>
    <n v="0"/>
    <n v="0"/>
    <m/>
    <m/>
  </r>
  <r>
    <x v="7"/>
    <x v="7"/>
    <n v="352980713"/>
    <s v="Mineiros do Tietê"/>
    <n v="0.48715932560359199"/>
    <n v="12206"/>
    <n v="11660"/>
    <n v="546"/>
    <n v="57.604999999999997"/>
    <n v="95.53"/>
    <n v="4.0508999999999996E-3"/>
    <n v="0"/>
    <n v="4.0508999999999996E-3"/>
    <n v="0"/>
    <s v=""/>
    <n v="4.0508999999999996E-3"/>
    <s v=""/>
    <n v="0"/>
    <n v="3.5494016706018518E-2"/>
    <n v="0"/>
    <n v="0"/>
    <n v="100"/>
    <n v="8.41"/>
    <n v="649"/>
    <n v="130"/>
    <n v="1"/>
    <n v="0"/>
    <n v="4676.4017696214978"/>
    <n v="620.07537276749144"/>
    <n v="95.53"/>
    <n v="99.34"/>
    <n v="95.1"/>
    <n v="16.670000000000002"/>
    <s v=""/>
    <n v="100"/>
    <n v="0.53"/>
    <n v="0.2"/>
    <n v="0"/>
    <n v="1.7"/>
    <s v=""/>
    <s v=""/>
    <n v="0"/>
    <m/>
    <s v=""/>
    <n v="7.6"/>
    <n v="100"/>
    <n v="100"/>
    <n v="80"/>
    <n v="9.8000000000000007"/>
    <n v="0"/>
    <n v="0"/>
    <n v="0"/>
    <n v="0"/>
    <n v="0"/>
    <n v="1"/>
    <n v="649"/>
    <n v="649"/>
  </r>
  <r>
    <x v="10"/>
    <x v="7"/>
    <n v="353000315"/>
    <s v="Mira Estrela"/>
    <n v="0.63432522722588502"/>
    <n v="2856"/>
    <n v="1905"/>
    <n v="951"/>
    <n v="13.154"/>
    <n v="66.7"/>
    <n v="6.5010000000000003E-4"/>
    <n v="0"/>
    <n v="6.5010000000000003E-4"/>
    <n v="0.03"/>
    <n v="4.1669999999999999E-4"/>
    <n v="4.0099999999999999E-5"/>
    <s v=""/>
    <n v="1.9329999999999998E-4"/>
    <n v="4.6536437500000012E-3"/>
    <n v="0"/>
    <n v="0"/>
    <n v="100"/>
    <n v="1.39"/>
    <n v="107"/>
    <n v="16"/>
    <n v="0"/>
    <n v="1"/>
    <n v="18329.747899159665"/>
    <n v="1987.5630252100848"/>
    <n v="62.57"/>
    <n v="100"/>
    <n v="62.06"/>
    <n v="4.84"/>
    <s v=""/>
    <n v="93.8"/>
    <n v="0.12"/>
    <n v="0"/>
    <n v="0"/>
    <n v="0.4"/>
    <s v=""/>
    <s v=""/>
    <n v="0"/>
    <m/>
    <s v=""/>
    <n v="7.9"/>
    <n v="98"/>
    <n v="98"/>
    <n v="85"/>
    <n v="10"/>
    <n v="0"/>
    <n v="1"/>
    <n v="1"/>
    <n v="0"/>
    <n v="0"/>
    <n v="4"/>
    <n v="104.86"/>
    <n v="104.86"/>
  </r>
  <r>
    <x v="17"/>
    <x v="7"/>
    <n v="352990611"/>
    <s v="Miracatu"/>
    <n v="-0.82296356954744099"/>
    <n v="20256"/>
    <n v="10573"/>
    <n v="9683"/>
    <n v="20.241"/>
    <n v="52.2"/>
    <n v="7.4076599999999992E-2"/>
    <n v="7.3118199999999994E-2"/>
    <n v="9.5839999999999988E-4"/>
    <n v="0"/>
    <s v=""/>
    <n v="2.2000000000000001E-3"/>
    <n v="5.0894500000000002E-2"/>
    <n v="2.0982100000000004E-2"/>
    <n v="3.5706662555555553E-2"/>
    <n v="80"/>
    <n v="85.19"/>
    <n v="14.81"/>
    <n v="7.48"/>
    <n v="577"/>
    <n v="371"/>
    <n v="9"/>
    <n v="5"/>
    <n v="46752.867298578196"/>
    <n v="6056.2322274881499"/>
    <n v="57.91"/>
    <m/>
    <n v="33.53"/>
    <n v="34.82"/>
    <s v=""/>
    <n v="100"/>
    <n v="0.56999999999999995"/>
    <n v="0.2"/>
    <n v="0.8"/>
    <n v="0"/>
    <s v=""/>
    <s v=""/>
    <n v="0"/>
    <m/>
    <s v=""/>
    <n v="9.1999999999999993"/>
    <n v="56"/>
    <n v="50.96"/>
    <n v="35.700000000000003"/>
    <n v="5"/>
    <n v="0"/>
    <n v="5"/>
    <n v="62"/>
    <n v="0"/>
    <n v="23"/>
    <n v="4"/>
    <n v="323.12"/>
    <n v="294.03919999999999"/>
  </r>
  <r>
    <x v="12"/>
    <x v="7"/>
    <n v="353010219"/>
    <s v="Mirandópolis"/>
    <n v="0.54500364236924603"/>
    <n v="27863"/>
    <n v="25008"/>
    <n v="2855"/>
    <n v="30.343"/>
    <n v="89.75"/>
    <n v="1.0996000000000001E-3"/>
    <n v="0"/>
    <n v="1.0996000000000001E-3"/>
    <n v="0"/>
    <s v=""/>
    <n v="5.8449999999999995E-4"/>
    <s v=""/>
    <n v="5.1509999999999989E-4"/>
    <n v="6.2116808299067974E-2"/>
    <n v="0"/>
    <n v="0"/>
    <n v="100"/>
    <n v="20.47"/>
    <n v="1382"/>
    <n v="477"/>
    <n v="0"/>
    <n v="1"/>
    <n v="7583.2178875210857"/>
    <n v="747.00355309909207"/>
    <m/>
    <n v="100"/>
    <m/>
    <m/>
    <s v=""/>
    <m/>
    <n v="6.38"/>
    <n v="2.2999999999999998"/>
    <n v="5.3"/>
    <n v="9.1"/>
    <s v=""/>
    <s v=""/>
    <n v="0"/>
    <m/>
    <s v=""/>
    <n v="7.2"/>
    <n v="85"/>
    <n v="85"/>
    <n v="65.5"/>
    <n v="7.2"/>
    <n v="0"/>
    <n v="1"/>
    <n v="2"/>
    <n v="0"/>
    <n v="0"/>
    <n v="13"/>
    <n v="1174.7"/>
    <n v="1174.7"/>
  </r>
  <r>
    <x v="0"/>
    <x v="7"/>
    <n v="353010220"/>
    <s v="Mirandópolis"/>
    <m/>
    <m/>
    <m/>
    <m/>
    <m/>
    <m/>
    <n v="0.15146310000000002"/>
    <n v="9.2499999999999999E-2"/>
    <n v="5.8963100000000004E-2"/>
    <n v="0"/>
    <s v=""/>
    <n v="0.15146309999999999"/>
    <s v=""/>
    <n v="0"/>
    <n v="0"/>
    <n v="3"/>
    <n v="33.33"/>
    <n v="66.67"/>
    <m/>
    <s v=""/>
    <m/>
    <m/>
    <m/>
    <s v=""/>
    <s v=""/>
    <m/>
    <m/>
    <m/>
    <m/>
    <s v=""/>
    <m/>
    <m/>
    <m/>
    <m/>
    <m/>
    <s v=""/>
    <s v=""/>
    <m/>
    <m/>
    <s v=""/>
    <m/>
    <m/>
    <m/>
    <m/>
    <m/>
    <m/>
    <m/>
    <n v="5"/>
    <m/>
    <n v="2"/>
    <n v="4"/>
    <m/>
    <m/>
  </r>
  <r>
    <x v="13"/>
    <x v="7"/>
    <n v="353020122"/>
    <s v="Mirante do Paranapanema"/>
    <n v="0.45507736656826803"/>
    <n v="17279"/>
    <n v="10175"/>
    <n v="7104"/>
    <n v="13.959"/>
    <n v="58.89"/>
    <n v="0.23635619999999999"/>
    <n v="0.22661109999999998"/>
    <n v="9.7451000000000013E-3"/>
    <n v="0"/>
    <n v="9.0053999999999985E-3"/>
    <n v="5.463E-4"/>
    <n v="0.22665739999999998"/>
    <n v="1.4710000000000002E-4"/>
    <n v="3.1921092607638889E-2"/>
    <n v="0"/>
    <n v="16.670000000000002"/>
    <n v="83.33"/>
    <n v="7.35"/>
    <n v="567"/>
    <n v="71"/>
    <n v="0"/>
    <n v="0"/>
    <n v="16809.222755946525"/>
    <n v="2372.6373053996176"/>
    <n v="60.69"/>
    <m/>
    <n v="45.17"/>
    <n v="15.03"/>
    <s v=""/>
    <n v="100"/>
    <n v="5.0199999999999996"/>
    <n v="2.6"/>
    <n v="6.6"/>
    <n v="0.7"/>
    <s v=""/>
    <s v=""/>
    <n v="0"/>
    <m/>
    <s v=""/>
    <n v="8.1999999999999993"/>
    <n v="94"/>
    <n v="94"/>
    <n v="87.5"/>
    <n v="9.9"/>
    <n v="0"/>
    <n v="0"/>
    <n v="3"/>
    <n v="28.194523635592134"/>
    <n v="5"/>
    <n v="25"/>
    <n v="532.98"/>
    <n v="532.98"/>
  </r>
  <r>
    <x v="10"/>
    <x v="7"/>
    <n v="353030015"/>
    <s v="Mirassol"/>
    <n v="0.97610743433131897"/>
    <n v="55051"/>
    <n v="53660"/>
    <n v="1391"/>
    <n v="225.804"/>
    <n v="97.47"/>
    <n v="0.20060439999999991"/>
    <n v="3.7990699999999995E-2"/>
    <n v="0.16261369999999992"/>
    <n v="0"/>
    <n v="9.6218399999999968E-2"/>
    <n v="4.5569E-3"/>
    <n v="5.1491500000000003E-2"/>
    <n v="4.8337599999999988E-2"/>
    <n v="0.15892739455092592"/>
    <n v="7"/>
    <n v="4.59"/>
    <n v="95.41"/>
    <n v="44.38"/>
    <n v="2996"/>
    <n v="732"/>
    <n v="2"/>
    <n v="0"/>
    <n v="1076.9591833027557"/>
    <n v="108.84161958910832"/>
    <n v="94.84"/>
    <n v="100"/>
    <n v="92.95"/>
    <n v="32.020000000000003"/>
    <s v=""/>
    <n v="97.3"/>
    <n v="39.880000000000003"/>
    <n v="14.4"/>
    <n v="21"/>
    <n v="88.5"/>
    <s v=""/>
    <s v=""/>
    <n v="0"/>
    <m/>
    <s v=""/>
    <n v="8.4"/>
    <n v="98"/>
    <n v="78.400000000000006"/>
    <n v="75.599999999999994"/>
    <n v="8.1"/>
    <n v="0"/>
    <n v="0"/>
    <n v="7"/>
    <n v="60.404941685014677"/>
    <n v="5"/>
    <n v="104"/>
    <n v="2936.08"/>
    <n v="2348.864"/>
  </r>
  <r>
    <x v="2"/>
    <x v="7"/>
    <n v="353030016"/>
    <s v="Mirassol"/>
    <m/>
    <m/>
    <m/>
    <m/>
    <m/>
    <m/>
    <n v="1.16077E-2"/>
    <n v="8.3296000000000012E-3"/>
    <n v="3.2780999999999995E-3"/>
    <n v="0"/>
    <s v=""/>
    <n v="3.1989999999999996E-3"/>
    <n v="8.3296000000000012E-3"/>
    <n v="7.9099999999999998E-5"/>
    <n v="0"/>
    <n v="1"/>
    <n v="50"/>
    <n v="50"/>
    <m/>
    <s v=""/>
    <m/>
    <m/>
    <m/>
    <s v=""/>
    <s v=""/>
    <m/>
    <m/>
    <m/>
    <m/>
    <s v=""/>
    <m/>
    <m/>
    <m/>
    <m/>
    <m/>
    <s v=""/>
    <s v=""/>
    <m/>
    <m/>
    <s v=""/>
    <m/>
    <m/>
    <m/>
    <m/>
    <m/>
    <m/>
    <m/>
    <n v="0"/>
    <m/>
    <n v="5"/>
    <n v="5"/>
    <m/>
    <m/>
  </r>
  <r>
    <x v="16"/>
    <x v="7"/>
    <n v="353030018"/>
    <s v="Mirassol"/>
    <m/>
    <m/>
    <m/>
    <m/>
    <m/>
    <m/>
    <n v="5.89499E-2"/>
    <n v="5.6615699999999998E-2"/>
    <n v="2.3342000000000003E-3"/>
    <n v="0"/>
    <n v="5.16157E-2"/>
    <n v="2.3342000000000003E-3"/>
    <n v="5.0000000000000001E-3"/>
    <n v="0"/>
    <n v="0"/>
    <n v="2"/>
    <n v="66.67"/>
    <n v="33.33"/>
    <m/>
    <s v=""/>
    <m/>
    <m/>
    <m/>
    <s v=""/>
    <s v=""/>
    <m/>
    <m/>
    <m/>
    <m/>
    <s v=""/>
    <m/>
    <m/>
    <m/>
    <m/>
    <m/>
    <s v=""/>
    <s v=""/>
    <m/>
    <m/>
    <s v=""/>
    <m/>
    <m/>
    <m/>
    <m/>
    <m/>
    <m/>
    <m/>
    <n v="0"/>
    <m/>
    <n v="4"/>
    <n v="2"/>
    <m/>
    <m/>
  </r>
  <r>
    <x v="10"/>
    <x v="7"/>
    <n v="353040915"/>
    <s v="Mirassolândia"/>
    <n v="1.2662272753293899"/>
    <n v="4415"/>
    <n v="3590"/>
    <n v="825"/>
    <n v="26.529"/>
    <n v="81.31"/>
    <n v="6.0312200000000003E-2"/>
    <n v="2.66944E-2"/>
    <n v="3.3617800000000003E-2"/>
    <n v="0"/>
    <n v="1.81978E-2"/>
    <n v="2.263E-4"/>
    <n v="4.1796300000000002E-2"/>
    <n v="9.1800000000000009E-5"/>
    <n v="1.031243060793822E-2"/>
    <n v="2"/>
    <n v="20"/>
    <n v="80"/>
    <n v="2.6"/>
    <n v="201"/>
    <n v="69"/>
    <n v="0"/>
    <n v="0"/>
    <n v="9071.5107587768962"/>
    <n v="1000.0090600226498"/>
    <m/>
    <m/>
    <m/>
    <m/>
    <s v=""/>
    <m/>
    <n v="14.71"/>
    <n v="4.7"/>
    <n v="9.9"/>
    <n v="24"/>
    <s v=""/>
    <s v=""/>
    <n v="0"/>
    <m/>
    <s v=""/>
    <n v="7.6"/>
    <n v="80"/>
    <n v="80"/>
    <n v="65.7"/>
    <n v="7.5"/>
    <n v="0"/>
    <n v="0"/>
    <n v="1"/>
    <n v="174.54662905701497"/>
    <n v="4"/>
    <n v="16"/>
    <n v="160.80000000000001"/>
    <n v="160.80000000000001"/>
  </r>
  <r>
    <x v="4"/>
    <x v="7"/>
    <n v="35305084"/>
    <s v="Mococa"/>
    <n v="5.2849854858960703E-2"/>
    <n v="66418"/>
    <n v="61939"/>
    <n v="4479"/>
    <n v="77.766000000000005"/>
    <n v="93.26"/>
    <n v="1.3498032000000002"/>
    <n v="1.2823682000000001"/>
    <n v="6.7435000000000023E-2"/>
    <n v="0.53"/>
    <n v="9.9890000000000005E-4"/>
    <n v="0.86977060000000017"/>
    <n v="0.44855390000000023"/>
    <n v="3.0479800000000001E-2"/>
    <n v="0.19073204786574074"/>
    <n v="78"/>
    <n v="63.27"/>
    <n v="36.729999999999997"/>
    <n v="50.62"/>
    <n v="3417"/>
    <n v="443"/>
    <n v="9"/>
    <n v="0"/>
    <n v="6191.5360293896229"/>
    <n v="622.00246921015366"/>
    <n v="94.34"/>
    <m/>
    <n v="93.3"/>
    <n v="28.35"/>
    <s v=""/>
    <n v="100"/>
    <n v="32.92"/>
    <n v="10.4"/>
    <n v="46"/>
    <n v="5.0999999999999996"/>
    <s v=""/>
    <s v=""/>
    <n v="0"/>
    <m/>
    <s v=""/>
    <n v="8.3000000000000007"/>
    <n v="100"/>
    <n v="100"/>
    <n v="87"/>
    <n v="10"/>
    <n v="0"/>
    <n v="0"/>
    <n v="25"/>
    <n v="0.52429573906945914"/>
    <n v="93"/>
    <n v="54"/>
    <n v="3417"/>
    <n v="3417"/>
  </r>
  <r>
    <x v="15"/>
    <x v="7"/>
    <n v="35306072"/>
    <s v="Mogi das Cruzes"/>
    <m/>
    <m/>
    <m/>
    <m/>
    <m/>
    <m/>
    <n v="7.9314500000000024E-2"/>
    <n v="5.2553900000000021E-2"/>
    <n v="2.6760600000000006E-2"/>
    <n v="0"/>
    <s v=""/>
    <n v="2.6867900000000004E-2"/>
    <n v="1.9276000000000005E-3"/>
    <n v="5.0519000000000001E-2"/>
    <n v="0"/>
    <n v="16"/>
    <n v="30.19"/>
    <n v="69.81"/>
    <m/>
    <s v=""/>
    <m/>
    <m/>
    <m/>
    <s v=""/>
    <s v=""/>
    <m/>
    <m/>
    <m/>
    <m/>
    <s v=""/>
    <m/>
    <m/>
    <m/>
    <m/>
    <m/>
    <s v=""/>
    <s v=""/>
    <m/>
    <m/>
    <s v=""/>
    <m/>
    <m/>
    <m/>
    <m/>
    <m/>
    <m/>
    <m/>
    <n v="50"/>
    <m/>
    <n v="16"/>
    <n v="37"/>
    <m/>
    <m/>
  </r>
  <r>
    <x v="18"/>
    <x v="7"/>
    <n v="35306076"/>
    <s v="Mogi das Cruzes"/>
    <n v="1.44189544274653"/>
    <n v="401201"/>
    <n v="370433"/>
    <n v="30768"/>
    <n v="561.78"/>
    <n v="92.33"/>
    <n v="1.4621439000000009"/>
    <n v="1.357090700000001"/>
    <n v="0.10505319999999997"/>
    <n v="0"/>
    <n v="1.1148842999999999"/>
    <n v="0.22582650000000001"/>
    <n v="8.0396700000000029E-2"/>
    <n v="4.1036399999999987E-2"/>
    <n v="1.2621254097569443"/>
    <n v="66"/>
    <n v="46.19"/>
    <n v="53.81"/>
    <n v="344.08"/>
    <n v="20645"/>
    <n v="13454"/>
    <n v="68"/>
    <n v="0"/>
    <n v="902.37382259765059"/>
    <n v="115.54786752774795"/>
    <n v="90.3"/>
    <n v="92.14"/>
    <n v="85.69"/>
    <n v="56.42"/>
    <s v=""/>
    <n v="97.99"/>
    <n v="34.64"/>
    <n v="13.4"/>
    <n v="47.3"/>
    <n v="9"/>
    <s v=""/>
    <s v=""/>
    <n v="0"/>
    <m/>
    <s v=""/>
    <n v="10"/>
    <n v="93"/>
    <n v="39.99"/>
    <n v="34.799999999999997"/>
    <n v="4.5"/>
    <n v="3"/>
    <n v="0"/>
    <n v="145"/>
    <n v="88.343043518529811"/>
    <n v="91"/>
    <n v="106"/>
    <n v="19199.849999999999"/>
    <n v="8255.9354999999996"/>
  </r>
  <r>
    <x v="19"/>
    <x v="7"/>
    <n v="35306077"/>
    <s v="Mogi das Cruzes"/>
    <m/>
    <m/>
    <m/>
    <m/>
    <m/>
    <m/>
    <n v="0"/>
    <n v="0"/>
    <n v="0"/>
    <n v="0"/>
    <n v="0"/>
    <n v="0"/>
    <n v="0"/>
    <n v="0"/>
    <n v="0"/>
    <n v="0"/>
    <n v="0"/>
    <n v="0"/>
    <m/>
    <s v=""/>
    <m/>
    <m/>
    <m/>
    <s v=""/>
    <s v=""/>
    <m/>
    <m/>
    <m/>
    <m/>
    <s v=""/>
    <m/>
    <m/>
    <m/>
    <m/>
    <m/>
    <s v=""/>
    <s v=""/>
    <m/>
    <m/>
    <s v=""/>
    <m/>
    <m/>
    <m/>
    <m/>
    <m/>
    <m/>
    <m/>
    <n v="0"/>
    <m/>
    <n v="0"/>
    <n v="0"/>
    <m/>
    <m/>
  </r>
  <r>
    <x v="3"/>
    <x v="7"/>
    <n v="35307069"/>
    <s v="Mogi Guaçu"/>
    <n v="0.91782515183600499"/>
    <n v="140664"/>
    <n v="134016"/>
    <n v="6648"/>
    <n v="172.989"/>
    <n v="95.27"/>
    <n v="2.1765575000000004"/>
    <n v="2.1083381000000005"/>
    <n v="6.8219399999999986E-2"/>
    <n v="1.83"/>
    <n v="6.8287E-3"/>
    <n v="8.8351200000000032E-2"/>
    <n v="0.93484810000000007"/>
    <n v="1.1465295000000004"/>
    <n v="0.4652484592777778"/>
    <n v="106"/>
    <n v="62.8"/>
    <n v="37.200000000000003"/>
    <n v="123.86"/>
    <n v="7432"/>
    <n v="3955"/>
    <n v="6"/>
    <n v="0"/>
    <n v="2441.470738781778"/>
    <n v="289.21003241767619"/>
    <n v="94.94"/>
    <n v="99.34"/>
    <n v="92.09"/>
    <n v="44.88"/>
    <s v=""/>
    <n v="100"/>
    <n v="55.38"/>
    <n v="20"/>
    <n v="79.900000000000006"/>
    <n v="5.3"/>
    <s v=""/>
    <s v=""/>
    <n v="0"/>
    <m/>
    <s v=""/>
    <n v="7.4"/>
    <n v="100"/>
    <n v="73"/>
    <n v="46.8"/>
    <n v="5.6"/>
    <n v="0"/>
    <n v="0"/>
    <n v="22"/>
    <n v="1.5045724194049683"/>
    <n v="130"/>
    <n v="77"/>
    <n v="7432"/>
    <n v="5425.36"/>
  </r>
  <r>
    <x v="6"/>
    <x v="7"/>
    <n v="35308055"/>
    <s v="Mogi Mirim"/>
    <m/>
    <m/>
    <m/>
    <m/>
    <m/>
    <m/>
    <n v="5.3206400000000001E-2"/>
    <n v="5.2785100000000001E-2"/>
    <n v="4.2130000000000005E-4"/>
    <n v="0"/>
    <s v=""/>
    <s v=""/>
    <n v="5.0054600000000005E-2"/>
    <n v="3.1517999999999997E-3"/>
    <n v="0"/>
    <n v="11"/>
    <n v="83.33"/>
    <n v="16.670000000000002"/>
    <m/>
    <s v=""/>
    <m/>
    <m/>
    <m/>
    <s v=""/>
    <s v=""/>
    <m/>
    <m/>
    <m/>
    <m/>
    <s v=""/>
    <m/>
    <m/>
    <m/>
    <m/>
    <m/>
    <s v=""/>
    <s v=""/>
    <m/>
    <m/>
    <s v=""/>
    <m/>
    <m/>
    <m/>
    <m/>
    <m/>
    <m/>
    <m/>
    <n v="10"/>
    <m/>
    <n v="15"/>
    <n v="3"/>
    <m/>
    <m/>
  </r>
  <r>
    <x v="3"/>
    <x v="7"/>
    <n v="35308059"/>
    <s v="Mogi Mirim"/>
    <n v="0.56854552264635805"/>
    <n v="87796"/>
    <n v="82845"/>
    <n v="4951"/>
    <n v="175.90199999999999"/>
    <n v="94.36"/>
    <n v="0.27470169999999994"/>
    <n v="0.21329889999999996"/>
    <n v="6.1402799999999993E-2"/>
    <n v="0.48"/>
    <s v=""/>
    <n v="5.5514199999999993E-2"/>
    <n v="0.21154219999999999"/>
    <n v="7.645299999999999E-3"/>
    <n v="0.26524502766203706"/>
    <n v="23"/>
    <n v="51.3"/>
    <n v="48.7"/>
    <n v="67.790000000000006"/>
    <n v="4576"/>
    <n v="1778"/>
    <n v="1"/>
    <n v="0"/>
    <n v="2349.1439245523716"/>
    <n v="287.35705499111566"/>
    <n v="99.25"/>
    <n v="93.86"/>
    <n v="92.9"/>
    <n v="46.14"/>
    <s v=""/>
    <n v="99.28"/>
    <n v="13.66"/>
    <n v="5"/>
    <n v="16.600000000000001"/>
    <n v="7.7"/>
    <s v=""/>
    <s v=""/>
    <n v="0"/>
    <m/>
    <s v=""/>
    <n v="9.8000000000000007"/>
    <n v="98"/>
    <n v="63.7"/>
    <n v="61.1"/>
    <n v="6.9"/>
    <n v="0"/>
    <n v="0"/>
    <n v="43"/>
    <n v="0"/>
    <n v="59"/>
    <n v="56"/>
    <n v="4484.4799999999996"/>
    <n v="2914.9119999999998"/>
  </r>
  <r>
    <x v="6"/>
    <x v="7"/>
    <n v="35309045"/>
    <s v="Mombuca"/>
    <n v="0.39163350209880898"/>
    <n v="3287"/>
    <n v="2773"/>
    <n v="514"/>
    <n v="24.677"/>
    <n v="84.36"/>
    <n v="7.7781000000000005E-3"/>
    <n v="5.6599000000000007E-3"/>
    <n v="2.1181999999999998E-3"/>
    <n v="0"/>
    <s v=""/>
    <n v="5.8449999999999995E-4"/>
    <n v="4.2980000000000006E-3"/>
    <n v="2.8955999999999999E-3"/>
    <n v="7.447965364583334E-3"/>
    <n v="3"/>
    <n v="23.81"/>
    <n v="76.19"/>
    <n v="1.96"/>
    <n v="151"/>
    <n v="37"/>
    <n v="0"/>
    <n v="0"/>
    <n v="15254.712503802859"/>
    <n v="2014.7733495588679"/>
    <n v="87.01"/>
    <n v="100"/>
    <n v="79.099999999999994"/>
    <n v="16.760000000000002"/>
    <s v=""/>
    <n v="100"/>
    <n v="1.3"/>
    <n v="0.5"/>
    <n v="1.5"/>
    <n v="1"/>
    <s v=""/>
    <s v=""/>
    <n v="0"/>
    <m/>
    <s v=""/>
    <n v="9.8000000000000007"/>
    <n v="90"/>
    <n v="90"/>
    <n v="75.5"/>
    <n v="7.8"/>
    <n v="0"/>
    <n v="0"/>
    <n v="1"/>
    <n v="0"/>
    <n v="5"/>
    <n v="16"/>
    <n v="135.9"/>
    <n v="135.9"/>
  </r>
  <r>
    <x v="8"/>
    <x v="7"/>
    <n v="353090410"/>
    <s v="Mombuca"/>
    <m/>
    <m/>
    <m/>
    <m/>
    <m/>
    <m/>
    <n v="0"/>
    <n v="0"/>
    <n v="0"/>
    <n v="0"/>
    <n v="0"/>
    <n v="0"/>
    <n v="0"/>
    <n v="0"/>
    <n v="0"/>
    <n v="0"/>
    <n v="0"/>
    <n v="0"/>
    <m/>
    <s v=""/>
    <m/>
    <m/>
    <m/>
    <s v=""/>
    <s v=""/>
    <m/>
    <m/>
    <m/>
    <m/>
    <s v=""/>
    <m/>
    <m/>
    <m/>
    <m/>
    <m/>
    <s v=""/>
    <s v=""/>
    <m/>
    <m/>
    <s v=""/>
    <m/>
    <m/>
    <m/>
    <m/>
    <m/>
    <m/>
    <m/>
    <n v="0"/>
    <m/>
    <n v="0"/>
    <n v="0"/>
    <m/>
    <m/>
  </r>
  <r>
    <x v="12"/>
    <x v="7"/>
    <n v="353100119"/>
    <s v="Monções"/>
    <n v="0.28851087937393799"/>
    <n v="2148"/>
    <n v="1857"/>
    <n v="291"/>
    <n v="20.556999999999999"/>
    <n v="86.45"/>
    <n v="0.1209302"/>
    <n v="0.1033719"/>
    <n v="1.7558299999999999E-2"/>
    <n v="0"/>
    <n v="4.7546000000000003E-3"/>
    <n v="0.106115"/>
    <n v="9.5408999999999997E-3"/>
    <n v="5.197E-4"/>
    <n v="4.8173375000000003E-3"/>
    <n v="0"/>
    <n v="33.33"/>
    <n v="66.67"/>
    <n v="1.34"/>
    <n v="103"/>
    <n v="8"/>
    <n v="0"/>
    <n v="0"/>
    <n v="11304.804469273742"/>
    <n v="880.8938547486033"/>
    <n v="86.12"/>
    <n v="100"/>
    <n v="83.19"/>
    <n v="10.45"/>
    <s v=""/>
    <n v="100"/>
    <n v="50.39"/>
    <n v="15.7"/>
    <n v="57.4"/>
    <n v="29.3"/>
    <s v=""/>
    <s v=""/>
    <n v="0"/>
    <m/>
    <s v=""/>
    <n v="9.8000000000000007"/>
    <n v="97"/>
    <n v="97"/>
    <n v="92.2"/>
    <n v="10"/>
    <n v="0"/>
    <n v="0"/>
    <n v="1"/>
    <n v="103.7917729451175"/>
    <n v="5"/>
    <n v="10"/>
    <n v="99.91"/>
    <n v="99.91"/>
  </r>
  <r>
    <x v="19"/>
    <x v="7"/>
    <n v="35311007"/>
    <s v="Mongaguá"/>
    <n v="2.42855497201209"/>
    <n v="48787"/>
    <n v="48574"/>
    <n v="213"/>
    <n v="340.76299999999998"/>
    <n v="99.56"/>
    <n v="9.2453199999999999E-2"/>
    <n v="9.2453199999999999E-2"/>
    <n v="0"/>
    <n v="0"/>
    <n v="9.1666700000000004E-2"/>
    <s v=""/>
    <n v="7.8650000000000009E-4"/>
    <n v="0"/>
    <n v="0.14623457165162035"/>
    <n v="1"/>
    <n v="100"/>
    <n v="0"/>
    <n v="40.340000000000003"/>
    <n v="2723"/>
    <n v="983"/>
    <n v="4"/>
    <n v="0"/>
    <n v="5261.7098817307897"/>
    <n v="665.79375653350291"/>
    <n v="98.47"/>
    <n v="100"/>
    <n v="76.650000000000006"/>
    <n v="33.450000000000003"/>
    <s v=""/>
    <n v="98.9"/>
    <n v="3.04"/>
    <n v="1.1000000000000001"/>
    <n v="4.5999999999999996"/>
    <n v="0"/>
    <s v=""/>
    <s v=""/>
    <n v="0"/>
    <m/>
    <s v=""/>
    <n v="9.1999999999999993"/>
    <n v="71"/>
    <n v="71"/>
    <n v="63.9"/>
    <n v="7.2"/>
    <n v="0"/>
    <n v="0"/>
    <n v="4"/>
    <n v="62.912619745743001"/>
    <n v="3"/>
    <n v="0"/>
    <n v="1933.33"/>
    <n v="1933.33"/>
  </r>
  <r>
    <x v="6"/>
    <x v="7"/>
    <n v="35312095"/>
    <s v="Monte Alegre do Sul"/>
    <n v="1.15952231392131"/>
    <n v="7347"/>
    <n v="4317"/>
    <n v="3030"/>
    <n v="66.272999999999996"/>
    <n v="58.76"/>
    <n v="0.12266109999999994"/>
    <n v="0.11291929999999994"/>
    <n v="9.7418000000000018E-3"/>
    <n v="0"/>
    <n v="1.00667E-2"/>
    <n v="3.6704000000000001E-2"/>
    <n v="6.3638599999999976E-2"/>
    <n v="1.22518E-2"/>
    <n v="1.5063263281250003E-2"/>
    <n v="20"/>
    <n v="73.680000000000007"/>
    <n v="26.32"/>
    <n v="3.04"/>
    <n v="235"/>
    <n v="235"/>
    <n v="2"/>
    <n v="0"/>
    <n v="6052.2335647202935"/>
    <n v="772.62556145365477"/>
    <n v="78.73"/>
    <n v="45.77"/>
    <n v="45.34"/>
    <n v="22.72"/>
    <s v=""/>
    <n v="96.59"/>
    <n v="23.14"/>
    <n v="8.6999999999999993"/>
    <n v="32.299999999999997"/>
    <n v="5.4"/>
    <s v=""/>
    <s v=""/>
    <n v="0"/>
    <m/>
    <s v=""/>
    <n v="9.8000000000000007"/>
    <n v="92"/>
    <n v="0"/>
    <n v="0"/>
    <n v="1.4"/>
    <n v="1"/>
    <n v="0"/>
    <n v="24"/>
    <n v="66.386677397104918"/>
    <n v="42"/>
    <n v="15"/>
    <n v="216.2"/>
    <n v="0"/>
  </r>
  <r>
    <x v="3"/>
    <x v="7"/>
    <n v="35313089"/>
    <s v="Monte Alto"/>
    <m/>
    <m/>
    <m/>
    <m/>
    <m/>
    <m/>
    <n v="7.6142799999999983E-2"/>
    <n v="3.79665E-2"/>
    <n v="3.8176299999999982E-2"/>
    <n v="0"/>
    <n v="9.6550999999999998E-3"/>
    <n v="1.894E-4"/>
    <n v="6.1511699999999996E-2"/>
    <n v="4.7866000000000002E-3"/>
    <n v="0"/>
    <n v="9"/>
    <n v="33.33"/>
    <n v="66.67"/>
    <m/>
    <s v=""/>
    <m/>
    <m/>
    <m/>
    <s v=""/>
    <s v=""/>
    <m/>
    <m/>
    <m/>
    <m/>
    <s v=""/>
    <m/>
    <m/>
    <m/>
    <m/>
    <m/>
    <s v=""/>
    <s v=""/>
    <m/>
    <m/>
    <s v=""/>
    <m/>
    <m/>
    <m/>
    <m/>
    <m/>
    <m/>
    <m/>
    <n v="5"/>
    <m/>
    <n v="15"/>
    <n v="30"/>
    <m/>
    <m/>
  </r>
  <r>
    <x v="10"/>
    <x v="7"/>
    <n v="353130815"/>
    <s v="Monte Alto"/>
    <n v="0.57129247300189401"/>
    <n v="47242"/>
    <n v="45340"/>
    <n v="1902"/>
    <n v="136.09700000000001"/>
    <n v="95.97"/>
    <n v="0.24681759999999994"/>
    <n v="2.6229800000000001E-2"/>
    <n v="0.22058779999999995"/>
    <n v="0"/>
    <n v="4.9259200000000003E-2"/>
    <n v="5.4312999999999991E-3"/>
    <n v="0.17526369999999991"/>
    <n v="1.6863399999999997E-2"/>
    <n v="0.14380377314814816"/>
    <n v="25"/>
    <n v="16.04"/>
    <n v="83.96"/>
    <n v="37.36"/>
    <n v="2522"/>
    <n v="409"/>
    <n v="3"/>
    <n v="1"/>
    <n v="2182.8610135049321"/>
    <n v="246.99038990728596"/>
    <n v="100"/>
    <n v="100"/>
    <n v="100"/>
    <n v="18.45"/>
    <s v=""/>
    <n v="100"/>
    <n v="29.36"/>
    <n v="9.9"/>
    <n v="8.8000000000000007"/>
    <n v="69.900000000000006"/>
    <s v=""/>
    <s v=""/>
    <n v="0"/>
    <m/>
    <s v=""/>
    <n v="9.8000000000000007"/>
    <n v="99"/>
    <n v="99"/>
    <n v="83.8"/>
    <n v="10"/>
    <n v="0"/>
    <n v="1"/>
    <n v="0"/>
    <n v="34.074210243092637"/>
    <n v="17"/>
    <n v="89"/>
    <n v="2496.7800000000002"/>
    <n v="2496.7800000000002"/>
  </r>
  <r>
    <x v="10"/>
    <x v="7"/>
    <n v="353140715"/>
    <s v="Monte Aprazível"/>
    <m/>
    <m/>
    <m/>
    <m/>
    <m/>
    <m/>
    <n v="0"/>
    <n v="0"/>
    <n v="0"/>
    <n v="0"/>
    <n v="0"/>
    <n v="0"/>
    <n v="0"/>
    <n v="0"/>
    <n v="0"/>
    <n v="0"/>
    <n v="0"/>
    <n v="0"/>
    <m/>
    <s v=""/>
    <m/>
    <m/>
    <m/>
    <s v=""/>
    <s v=""/>
    <m/>
    <m/>
    <m/>
    <m/>
    <s v=""/>
    <m/>
    <m/>
    <m/>
    <m/>
    <m/>
    <s v=""/>
    <s v=""/>
    <m/>
    <m/>
    <s v=""/>
    <m/>
    <m/>
    <m/>
    <m/>
    <m/>
    <m/>
    <m/>
    <n v="0"/>
    <m/>
    <n v="0"/>
    <n v="0"/>
    <m/>
    <m/>
  </r>
  <r>
    <x v="16"/>
    <x v="7"/>
    <n v="353140718"/>
    <s v="Monte Aprazível"/>
    <n v="1.4222838525777399"/>
    <n v="22345"/>
    <n v="20510"/>
    <n v="1835"/>
    <n v="46.27"/>
    <n v="91.79"/>
    <n v="8.2896000000000011E-2"/>
    <n v="6.7959100000000008E-2"/>
    <n v="1.4936900000000008E-2"/>
    <n v="0"/>
    <s v=""/>
    <n v="5.3581599999999993E-2"/>
    <n v="2.46643E-2"/>
    <n v="4.650099999999999E-3"/>
    <n v="6.6099665196759264E-2"/>
    <n v="7"/>
    <n v="14.04"/>
    <n v="85.96"/>
    <n v="14.85"/>
    <n v="1145"/>
    <n v="102"/>
    <n v="3"/>
    <n v="0"/>
    <n v="5066.6475721637953"/>
    <n v="409.28350861490259"/>
    <n v="97.18"/>
    <n v="93.35"/>
    <n v="90.17"/>
    <n v="15.3"/>
    <s v=""/>
    <n v="100"/>
    <n v="11.74"/>
    <n v="3.7"/>
    <n v="13.5"/>
    <n v="6.5"/>
    <s v=""/>
    <s v=""/>
    <n v="0"/>
    <m/>
    <s v=""/>
    <n v="5.0999999999999996"/>
    <n v="99"/>
    <n v="99"/>
    <n v="91.1"/>
    <n v="10"/>
    <n v="0"/>
    <n v="0"/>
    <n v="8"/>
    <n v="0"/>
    <n v="8"/>
    <n v="49"/>
    <n v="1133.55"/>
    <n v="1133.55"/>
  </r>
  <r>
    <x v="12"/>
    <x v="7"/>
    <n v="353140719"/>
    <s v="Monte Aprazível"/>
    <m/>
    <m/>
    <m/>
    <m/>
    <m/>
    <m/>
    <n v="4.9731600000000001E-2"/>
    <n v="4.5750100000000002E-2"/>
    <n v="3.9814999999999998E-3"/>
    <n v="0"/>
    <n v="1.7014E-3"/>
    <n v="4.2222200000000001E-2"/>
    <n v="5.7501000000000002E-3"/>
    <n v="5.7899999999999998E-5"/>
    <n v="0"/>
    <n v="3"/>
    <n v="45.45"/>
    <n v="54.55"/>
    <m/>
    <s v=""/>
    <m/>
    <m/>
    <m/>
    <s v=""/>
    <s v=""/>
    <m/>
    <m/>
    <m/>
    <m/>
    <s v=""/>
    <m/>
    <m/>
    <m/>
    <m/>
    <m/>
    <s v=""/>
    <s v=""/>
    <m/>
    <m/>
    <s v=""/>
    <m/>
    <m/>
    <m/>
    <m/>
    <m/>
    <m/>
    <m/>
    <n v="0"/>
    <m/>
    <n v="5"/>
    <n v="6"/>
    <m/>
    <m/>
  </r>
  <r>
    <x v="9"/>
    <x v="7"/>
    <n v="353150612"/>
    <s v="Monte Azul Paulista"/>
    <m/>
    <m/>
    <m/>
    <m/>
    <m/>
    <m/>
    <n v="1.1921299999999999E-2"/>
    <n v="1.1921299999999999E-2"/>
    <n v="0"/>
    <n v="0"/>
    <s v=""/>
    <s v=""/>
    <n v="1.1921299999999999E-2"/>
    <n v="0"/>
    <n v="0"/>
    <n v="1"/>
    <n v="100"/>
    <n v="0"/>
    <m/>
    <s v=""/>
    <m/>
    <m/>
    <m/>
    <s v=""/>
    <s v=""/>
    <m/>
    <m/>
    <m/>
    <m/>
    <s v=""/>
    <m/>
    <m/>
    <m/>
    <m/>
    <m/>
    <s v=""/>
    <s v=""/>
    <m/>
    <m/>
    <s v=""/>
    <m/>
    <m/>
    <m/>
    <m/>
    <m/>
    <m/>
    <m/>
    <n v="0"/>
    <m/>
    <n v="2"/>
    <n v="0"/>
    <m/>
    <m/>
  </r>
  <r>
    <x v="10"/>
    <x v="7"/>
    <n v="353150615"/>
    <s v="Monte Azul Paulista"/>
    <n v="-0.403617411011092"/>
    <n v="18705"/>
    <n v="17631"/>
    <n v="1074"/>
    <n v="70.989000000000004"/>
    <n v="94.26"/>
    <n v="0.61364129999999995"/>
    <n v="0.42689539999999992"/>
    <n v="0.18674589999999999"/>
    <n v="0"/>
    <n v="6.3969800000000007E-2"/>
    <n v="1.1569999999999999E-4"/>
    <n v="0.53228979999999992"/>
    <n v="1.7266E-2"/>
    <n v="5.6937673611111114E-2"/>
    <n v="5"/>
    <n v="27.16"/>
    <n v="72.84"/>
    <n v="12.69"/>
    <n v="979"/>
    <n v="844"/>
    <n v="1"/>
    <n v="0"/>
    <n v="3489.9502806736164"/>
    <n v="354.05292702485974"/>
    <n v="100"/>
    <n v="93.56"/>
    <n v="100"/>
    <n v="0"/>
    <s v=""/>
    <n v="100"/>
    <n v="94.78"/>
    <n v="30.2"/>
    <n v="97.5"/>
    <n v="88.9"/>
    <s v=""/>
    <s v=""/>
    <n v="0"/>
    <m/>
    <s v=""/>
    <n v="8.6"/>
    <n v="100"/>
    <n v="30"/>
    <n v="13.8"/>
    <n v="3.4"/>
    <n v="0"/>
    <n v="0"/>
    <n v="3"/>
    <n v="112.40360896570019"/>
    <n v="22"/>
    <n v="59"/>
    <n v="979"/>
    <n v="293.7"/>
  </r>
  <r>
    <x v="0"/>
    <x v="7"/>
    <n v="353160520"/>
    <s v="Monte Castelo"/>
    <n v="-0.137736428443402"/>
    <n v="4035"/>
    <n v="3248"/>
    <n v="787"/>
    <n v="17.306000000000001"/>
    <n v="80.5"/>
    <n v="0.17612950000000002"/>
    <n v="1.2500000000000001E-2"/>
    <n v="0.16362950000000001"/>
    <n v="0"/>
    <n v="1.7222100000000001E-2"/>
    <n v="2.8170999999999999E-3"/>
    <n v="0.14068520000000001"/>
    <n v="1.54051E-2"/>
    <n v="8.3694726562499999E-3"/>
    <n v="0"/>
    <n v="11.43"/>
    <n v="88.57"/>
    <n v="2.3199999999999998"/>
    <n v="179"/>
    <n v="52"/>
    <n v="0"/>
    <n v="0"/>
    <n v="13442.855018587361"/>
    <n v="1719.434944237918"/>
    <n v="79.650000000000006"/>
    <n v="79.03"/>
    <n v="79.650000000000006"/>
    <n v="0"/>
    <s v=""/>
    <n v="100"/>
    <n v="24.46"/>
    <n v="10.199999999999999"/>
    <n v="2.5"/>
    <n v="74.400000000000006"/>
    <s v=""/>
    <s v=""/>
    <n v="0"/>
    <m/>
    <s v=""/>
    <n v="7.7"/>
    <n v="100"/>
    <n v="100"/>
    <n v="70.900000000000006"/>
    <n v="8.1"/>
    <n v="0"/>
    <n v="0"/>
    <n v="0"/>
    <n v="203.11912946277513"/>
    <n v="4"/>
    <n v="31"/>
    <n v="179"/>
    <n v="179"/>
  </r>
  <r>
    <x v="6"/>
    <x v="7"/>
    <n v="35318035"/>
    <s v="Monte Mor"/>
    <n v="2.4541697352427501"/>
    <n v="52039"/>
    <n v="49165"/>
    <n v="2874"/>
    <n v="216.11799999999999"/>
    <n v="94.48"/>
    <n v="7.6878600000000033E-2"/>
    <n v="3.1813699999999993E-2"/>
    <n v="4.506490000000004E-2"/>
    <n v="0"/>
    <s v=""/>
    <n v="1.4004600000000002E-2"/>
    <n v="3.2534599999999997E-2"/>
    <n v="3.0339400000000002E-2"/>
    <n v="0.15206952222222223"/>
    <n v="17"/>
    <n v="30.43"/>
    <n v="69.569999999999993"/>
    <n v="40.19"/>
    <n v="2713"/>
    <n v="1619"/>
    <n v="2"/>
    <n v="0"/>
    <n v="1787.7207479006131"/>
    <n v="230.28267261092648"/>
    <n v="96"/>
    <n v="100"/>
    <n v="53.83"/>
    <n v="31.68"/>
    <s v=""/>
    <n v="100"/>
    <n v="6.93"/>
    <n v="2.6"/>
    <n v="4.4000000000000004"/>
    <n v="11.9"/>
    <s v=""/>
    <s v=""/>
    <n v="0"/>
    <m/>
    <s v=""/>
    <n v="9.8000000000000007"/>
    <n v="50"/>
    <n v="49.5"/>
    <n v="40.299999999999997"/>
    <n v="5.0999999999999996"/>
    <n v="0"/>
    <n v="0"/>
    <n v="25"/>
    <n v="0"/>
    <n v="21"/>
    <n v="48"/>
    <n v="1356.5"/>
    <n v="1342.9349999999999"/>
  </r>
  <r>
    <x v="15"/>
    <x v="7"/>
    <n v="35317042"/>
    <s v="Monteiro Lobato"/>
    <n v="1.13016023497996"/>
    <n v="4224"/>
    <n v="1839"/>
    <n v="2385"/>
    <n v="12.695"/>
    <n v="43.54"/>
    <n v="4.0202299999999996E-2"/>
    <n v="4.0202299999999996E-2"/>
    <n v="0"/>
    <n v="0"/>
    <n v="4.1412000000000003E-3"/>
    <s v=""/>
    <n v="3.3972200000000001E-2"/>
    <n v="2.0888999999999999E-3"/>
    <n v="5.2272000000000004E-3"/>
    <n v="20"/>
    <n v="100"/>
    <n v="0"/>
    <n v="1.32"/>
    <n v="102"/>
    <n v="43"/>
    <n v="2"/>
    <n v="0"/>
    <n v="38374.772727272728"/>
    <n v="3882.2727272727275"/>
    <n v="47.52"/>
    <m/>
    <n v="32.85"/>
    <n v="20.29"/>
    <s v=""/>
    <n v="100"/>
    <n v="1.8"/>
    <n v="0.8"/>
    <n v="2.4"/>
    <n v="0"/>
    <s v=""/>
    <s v=""/>
    <n v="0"/>
    <m/>
    <s v=""/>
    <n v="9.8000000000000007"/>
    <n v="87"/>
    <n v="76.56"/>
    <n v="57.8"/>
    <n v="6.9"/>
    <n v="0"/>
    <n v="0"/>
    <n v="10"/>
    <n v="76.522803795531075"/>
    <n v="14"/>
    <n v="0"/>
    <n v="88.74"/>
    <n v="78.091200000000001"/>
  </r>
  <r>
    <x v="4"/>
    <x v="7"/>
    <n v="35319024"/>
    <s v="Morro Agudo"/>
    <m/>
    <m/>
    <m/>
    <m/>
    <m/>
    <m/>
    <n v="4.9277999999999995E-3"/>
    <n v="4.9277999999999995E-3"/>
    <n v="0"/>
    <n v="0"/>
    <s v=""/>
    <s v=""/>
    <n v="4.9277999999999995E-3"/>
    <n v="0"/>
    <n v="0"/>
    <n v="1"/>
    <n v="100"/>
    <n v="0"/>
    <m/>
    <s v=""/>
    <m/>
    <m/>
    <m/>
    <s v=""/>
    <s v=""/>
    <m/>
    <m/>
    <m/>
    <m/>
    <s v=""/>
    <m/>
    <m/>
    <m/>
    <m/>
    <m/>
    <s v=""/>
    <s v=""/>
    <m/>
    <m/>
    <s v=""/>
    <m/>
    <m/>
    <m/>
    <m/>
    <m/>
    <m/>
    <m/>
    <n v="0"/>
    <m/>
    <n v="2"/>
    <n v="0"/>
    <m/>
    <m/>
  </r>
  <r>
    <x v="9"/>
    <x v="7"/>
    <n v="353190212"/>
    <s v="Morro Agudo"/>
    <n v="1.28243846906377"/>
    <n v="30081"/>
    <n v="29067"/>
    <n v="1014"/>
    <n v="21.701000000000001"/>
    <n v="96.63"/>
    <n v="1.2754651999999997"/>
    <n v="1.2226814999999998"/>
    <n v="5.2783699999999996E-2"/>
    <n v="0"/>
    <s v=""/>
    <n v="0.29093139999999995"/>
    <n v="0.9811692000000003"/>
    <n v="3.3646000000000001E-3"/>
    <n v="8.7766017656249987E-2"/>
    <n v="15"/>
    <n v="65.849999999999994"/>
    <n v="34.15"/>
    <n v="23.76"/>
    <n v="1604"/>
    <n v="1604"/>
    <n v="2"/>
    <n v="0"/>
    <n v="18157.75805325621"/>
    <n v="2054.8040291213724"/>
    <n v="95.85"/>
    <n v="95.85"/>
    <n v="95.85"/>
    <n v="51.4"/>
    <s v=""/>
    <n v="100"/>
    <n v="21.06"/>
    <n v="7.4"/>
    <n v="29.8"/>
    <n v="2.7"/>
    <s v=""/>
    <s v=""/>
    <n v="0"/>
    <m/>
    <s v=""/>
    <n v="10"/>
    <n v="100"/>
    <n v="0"/>
    <n v="0"/>
    <n v="1.5"/>
    <n v="0"/>
    <n v="0"/>
    <n v="8"/>
    <n v="0"/>
    <n v="27"/>
    <n v="14"/>
    <n v="1604"/>
    <n v="0"/>
  </r>
  <r>
    <x v="6"/>
    <x v="7"/>
    <n v="35320095"/>
    <s v="Morungaba"/>
    <n v="1.5358698797694601"/>
    <n v="12216"/>
    <n v="10630"/>
    <n v="1586"/>
    <n v="83.385999999999996"/>
    <n v="87.02"/>
    <n v="5.8148700000000005E-2"/>
    <n v="5.5269000000000006E-2"/>
    <n v="2.8796999999999998E-3"/>
    <n v="0"/>
    <n v="3.3000000000000002E-2"/>
    <n v="1.0084600000000003E-2"/>
    <n v="1.10236E-2"/>
    <n v="4.0404999999999998E-3"/>
    <n v="3.2384658416666663E-2"/>
    <n v="23"/>
    <n v="67.650000000000006"/>
    <n v="32.35"/>
    <n v="7.55"/>
    <n v="582"/>
    <n v="62"/>
    <n v="0"/>
    <n v="1"/>
    <n v="4517.6817288801576"/>
    <n v="593.75245579567786"/>
    <n v="87.09"/>
    <n v="85.41"/>
    <n v="83.61"/>
    <n v="28.83"/>
    <s v=""/>
    <n v="100"/>
    <n v="8.81"/>
    <n v="3.3"/>
    <n v="12.9"/>
    <n v="1.3"/>
    <s v=""/>
    <s v=""/>
    <n v="0"/>
    <m/>
    <s v=""/>
    <n v="9.8000000000000007"/>
    <n v="96"/>
    <n v="96"/>
    <n v="89.3"/>
    <n v="9.9"/>
    <n v="0"/>
    <n v="1"/>
    <n v="30"/>
    <n v="101.90010212680414"/>
    <n v="23"/>
    <n v="11"/>
    <n v="558.72"/>
    <n v="558.72"/>
  </r>
  <r>
    <x v="3"/>
    <x v="7"/>
    <n v="35320589"/>
    <s v="Motuca"/>
    <n v="0.96386255116547304"/>
    <n v="4395"/>
    <n v="3291"/>
    <n v="1104"/>
    <n v="19.155999999999999"/>
    <n v="74.88"/>
    <n v="0.57496469999999988"/>
    <n v="0.57274249999999993"/>
    <n v="2.2222000000000001E-3"/>
    <n v="0"/>
    <s v=""/>
    <n v="0.46805560000000002"/>
    <n v="0.10468689999999997"/>
    <n v="2.2222000000000001E-3"/>
    <n v="1.1445312500000001E-2"/>
    <n v="9"/>
    <n v="81.25"/>
    <n v="18.75"/>
    <n v="2.2999999999999998"/>
    <n v="177"/>
    <n v="30"/>
    <n v="0"/>
    <n v="0"/>
    <n v="22315.576791808875"/>
    <n v="2654.9078498293507"/>
    <n v="100"/>
    <n v="100"/>
    <n v="100"/>
    <n v="7.14"/>
    <s v=""/>
    <n v="100"/>
    <n v="50.88"/>
    <n v="18.5"/>
    <n v="75.400000000000006"/>
    <n v="0.6"/>
    <s v=""/>
    <s v=""/>
    <n v="0"/>
    <m/>
    <s v=""/>
    <n v="8.1999999999999993"/>
    <n v="100"/>
    <n v="100"/>
    <n v="83.1"/>
    <n v="10"/>
    <n v="0"/>
    <n v="0"/>
    <n v="0"/>
    <n v="0"/>
    <n v="13"/>
    <n v="3"/>
    <n v="177"/>
    <n v="177"/>
  </r>
  <r>
    <x v="12"/>
    <x v="7"/>
    <n v="353210819"/>
    <s v="Murutinga do Sul"/>
    <n v="0.40984801699586199"/>
    <n v="4217"/>
    <n v="2592"/>
    <n v="1625"/>
    <n v="16.984999999999999"/>
    <n v="61.47"/>
    <n v="6.0189999999999994E-4"/>
    <n v="0"/>
    <n v="6.0189999999999994E-4"/>
    <n v="0"/>
    <n v="5.5559999999999995E-4"/>
    <s v=""/>
    <s v=""/>
    <n v="4.6300000000000001E-5"/>
    <n v="7.5609492187499999E-3"/>
    <n v="0"/>
    <n v="0"/>
    <n v="100"/>
    <n v="1.88"/>
    <n v="145"/>
    <n v="41"/>
    <n v="0"/>
    <n v="0"/>
    <n v="13909.641925539483"/>
    <n v="1121.7453165757645"/>
    <n v="68.849999999999994"/>
    <n v="63.29"/>
    <n v="64.3"/>
    <n v="1.64"/>
    <s v=""/>
    <n v="98.66"/>
    <n v="0.1"/>
    <n v="0"/>
    <n v="0"/>
    <n v="0.4"/>
    <s v=""/>
    <s v=""/>
    <n v="0"/>
    <m/>
    <s v=""/>
    <n v="8.6999999999999993"/>
    <n v="100"/>
    <n v="100"/>
    <n v="71.7"/>
    <n v="7.8"/>
    <n v="0"/>
    <n v="0"/>
    <n v="2"/>
    <n v="13.225852615438189"/>
    <n v="0"/>
    <n v="2"/>
    <n v="145"/>
    <n v="145"/>
  </r>
  <r>
    <x v="0"/>
    <x v="7"/>
    <n v="353210820"/>
    <s v="Murutinga do Sul"/>
    <m/>
    <m/>
    <m/>
    <m/>
    <m/>
    <m/>
    <n v="0"/>
    <n v="0"/>
    <n v="0"/>
    <n v="0"/>
    <n v="0"/>
    <n v="0"/>
    <n v="0"/>
    <n v="0"/>
    <n v="0"/>
    <n v="0"/>
    <n v="0"/>
    <n v="0"/>
    <m/>
    <s v=""/>
    <m/>
    <m/>
    <m/>
    <s v=""/>
    <s v=""/>
    <m/>
    <m/>
    <m/>
    <m/>
    <s v=""/>
    <m/>
    <m/>
    <m/>
    <m/>
    <m/>
    <s v=""/>
    <s v=""/>
    <m/>
    <m/>
    <s v=""/>
    <m/>
    <m/>
    <m/>
    <m/>
    <m/>
    <m/>
    <m/>
    <n v="0"/>
    <m/>
    <n v="0"/>
    <n v="0"/>
    <m/>
    <m/>
  </r>
  <r>
    <x v="13"/>
    <x v="7"/>
    <n v="353215722"/>
    <s v="Nantes"/>
    <n v="1.53484212193435"/>
    <n v="2817"/>
    <n v="2601"/>
    <n v="216"/>
    <n v="9.8699999999999992"/>
    <n v="92.33"/>
    <n v="6.7610000000000005E-3"/>
    <n v="0"/>
    <n v="6.7610000000000005E-3"/>
    <n v="0"/>
    <n v="6.5972000000000001E-3"/>
    <s v=""/>
    <s v=""/>
    <n v="1.638E-4"/>
    <n v="6.2905664062499998E-3"/>
    <n v="0"/>
    <n v="0"/>
    <n v="100"/>
    <n v="1.83"/>
    <n v="141"/>
    <n v="30"/>
    <n v="0"/>
    <n v="0"/>
    <n v="23733.162939297126"/>
    <n v="3358.466453674122"/>
    <n v="85.75"/>
    <n v="89.81"/>
    <n v="85.75"/>
    <n v="0"/>
    <s v=""/>
    <n v="95.48"/>
    <n v="0.63"/>
    <n v="0.3"/>
    <n v="0"/>
    <n v="2.2999999999999998"/>
    <s v=""/>
    <s v=""/>
    <n v="0"/>
    <m/>
    <s v=""/>
    <n v="7.2"/>
    <n v="98"/>
    <n v="98"/>
    <n v="78.7"/>
    <n v="8.6"/>
    <n v="0"/>
    <n v="0"/>
    <n v="1"/>
    <n v="111.27773793223361"/>
    <n v="0"/>
    <n v="3"/>
    <n v="138.18"/>
    <n v="138.18"/>
  </r>
  <r>
    <x v="13"/>
    <x v="7"/>
    <n v="353220722"/>
    <s v="Narandiba"/>
    <n v="1.26678649724146"/>
    <n v="4447"/>
    <n v="3351"/>
    <n v="1096"/>
    <n v="12.417"/>
    <n v="75.349999999999994"/>
    <n v="8.07118E-2"/>
    <n v="2.2777800000000001E-2"/>
    <n v="5.7933999999999999E-2"/>
    <n v="0.05"/>
    <n v="6.3003E-3"/>
    <n v="7.40788E-2"/>
    <s v=""/>
    <n v="3.3270000000000001E-4"/>
    <n v="8.4423515625000004E-3"/>
    <n v="0"/>
    <n v="8.33"/>
    <n v="91.67"/>
    <n v="2.31"/>
    <n v="178"/>
    <n v="28"/>
    <n v="0"/>
    <n v="0"/>
    <n v="19076.195187767033"/>
    <n v="2694.7785023611432"/>
    <n v="72.900000000000006"/>
    <n v="84.36"/>
    <n v="72.17"/>
    <n v="12.86"/>
    <s v=""/>
    <n v="100"/>
    <n v="5.89"/>
    <n v="3"/>
    <n v="2.2999999999999998"/>
    <n v="15.2"/>
    <s v=""/>
    <s v=""/>
    <n v="0"/>
    <m/>
    <s v=""/>
    <n v="8.5"/>
    <n v="98"/>
    <n v="98"/>
    <n v="84.3"/>
    <n v="10"/>
    <n v="0"/>
    <n v="0"/>
    <n v="1"/>
    <n v="71.070245719822211"/>
    <n v="1"/>
    <n v="11"/>
    <n v="174.44"/>
    <n v="174.44"/>
  </r>
  <r>
    <x v="15"/>
    <x v="7"/>
    <n v="35323062"/>
    <s v="Natividade da Serra"/>
    <n v="-0.34232030105808597"/>
    <n v="6679"/>
    <n v="2803"/>
    <n v="3876"/>
    <n v="8.0220000000000002"/>
    <n v="41.97"/>
    <n v="1.5302800000000002E-2"/>
    <n v="1.4706800000000003E-2"/>
    <n v="5.9599999999999996E-4"/>
    <n v="0.01"/>
    <s v=""/>
    <s v=""/>
    <n v="1.4560100000000001E-2"/>
    <n v="7.427E-4"/>
    <n v="1.0964691666666667E-2"/>
    <n v="44"/>
    <n v="84.62"/>
    <n v="15.38"/>
    <n v="1.99"/>
    <n v="154"/>
    <n v="84"/>
    <n v="1"/>
    <n v="0"/>
    <n v="58926.378200329389"/>
    <n v="5949.2977990717209"/>
    <n v="63.04"/>
    <m/>
    <n v="63.04"/>
    <n v="95.79"/>
    <s v=""/>
    <n v="100"/>
    <n v="0.28000000000000003"/>
    <n v="0.1"/>
    <n v="0.4"/>
    <n v="0"/>
    <s v=""/>
    <s v=""/>
    <n v="0"/>
    <m/>
    <s v=""/>
    <n v="7.4"/>
    <n v="96"/>
    <n v="48"/>
    <n v="45.5"/>
    <n v="5.6"/>
    <n v="0"/>
    <n v="0"/>
    <n v="3"/>
    <n v="0"/>
    <n v="11"/>
    <n v="2"/>
    <n v="147.84"/>
    <n v="73.92"/>
  </r>
  <r>
    <x v="6"/>
    <x v="7"/>
    <n v="35324055"/>
    <s v="Nazaré Paulista"/>
    <n v="1.2215014603763199"/>
    <n v="17021"/>
    <n v="15450"/>
    <n v="1571"/>
    <n v="52.125"/>
    <n v="90.77"/>
    <n v="31.040969700000002"/>
    <n v="31.0325314"/>
    <n v="8.4383000000000045E-3"/>
    <n v="0"/>
    <n v="31.026168999999996"/>
    <n v="2.1990999999999998E-3"/>
    <n v="2.4628999999999996E-3"/>
    <n v="1.01387E-2"/>
    <n v="1.6227573177083329E-2"/>
    <n v="24"/>
    <n v="32.81"/>
    <n v="67.19"/>
    <n v="10.35"/>
    <n v="799"/>
    <n v="490"/>
    <n v="1"/>
    <n v="0"/>
    <n v="7670.468245108982"/>
    <n v="1019.0235591328359"/>
    <n v="36.61"/>
    <n v="67"/>
    <n v="13.54"/>
    <n v="19.559999999999999"/>
    <s v=""/>
    <n v="43.2"/>
    <n v="1977.13"/>
    <n v="749.8"/>
    <n v="3042.4"/>
    <n v="1.5"/>
    <s v=""/>
    <s v=""/>
    <n v="0"/>
    <m/>
    <s v=""/>
    <n v="9.8000000000000007"/>
    <n v="46"/>
    <n v="46"/>
    <n v="38.700000000000003"/>
    <n v="5.2"/>
    <n v="0"/>
    <n v="0"/>
    <n v="8"/>
    <n v="191193.09869337143"/>
    <n v="21"/>
    <n v="43"/>
    <n v="367.54"/>
    <n v="367.54"/>
  </r>
  <r>
    <x v="18"/>
    <x v="7"/>
    <n v="35324056"/>
    <s v="Nazaré Paulista"/>
    <m/>
    <m/>
    <m/>
    <m/>
    <m/>
    <m/>
    <n v="2.3099999999999999E-5"/>
    <n v="2.3099999999999999E-5"/>
    <n v="0"/>
    <n v="0"/>
    <s v=""/>
    <s v=""/>
    <s v=""/>
    <n v="2.3099999999999999E-5"/>
    <n v="0"/>
    <n v="0"/>
    <n v="100"/>
    <n v="0"/>
    <m/>
    <s v=""/>
    <m/>
    <m/>
    <m/>
    <s v=""/>
    <s v=""/>
    <m/>
    <m/>
    <m/>
    <m/>
    <s v=""/>
    <m/>
    <m/>
    <m/>
    <m/>
    <m/>
    <s v=""/>
    <s v=""/>
    <m/>
    <m/>
    <s v=""/>
    <m/>
    <m/>
    <m/>
    <m/>
    <m/>
    <m/>
    <m/>
    <n v="0"/>
    <m/>
    <n v="1"/>
    <n v="0"/>
    <m/>
    <m/>
  </r>
  <r>
    <x v="2"/>
    <x v="7"/>
    <n v="353250416"/>
    <s v="Neves Paulista"/>
    <m/>
    <m/>
    <m/>
    <m/>
    <m/>
    <m/>
    <n v="0"/>
    <n v="0"/>
    <n v="0"/>
    <n v="0"/>
    <n v="0"/>
    <n v="0"/>
    <n v="0"/>
    <n v="0"/>
    <n v="0"/>
    <n v="0"/>
    <n v="0"/>
    <n v="0"/>
    <m/>
    <s v=""/>
    <m/>
    <m/>
    <m/>
    <s v=""/>
    <s v=""/>
    <m/>
    <m/>
    <m/>
    <m/>
    <s v=""/>
    <m/>
    <m/>
    <m/>
    <m/>
    <m/>
    <s v=""/>
    <s v=""/>
    <m/>
    <m/>
    <s v=""/>
    <m/>
    <m/>
    <m/>
    <m/>
    <m/>
    <m/>
    <m/>
    <n v="0"/>
    <m/>
    <n v="0"/>
    <n v="0"/>
    <m/>
    <m/>
  </r>
  <r>
    <x v="16"/>
    <x v="7"/>
    <n v="353250418"/>
    <s v="Neves Paulista"/>
    <n v="-0.164426065848711"/>
    <n v="8739"/>
    <n v="7944"/>
    <n v="795"/>
    <n v="37.645000000000003"/>
    <n v="90.9"/>
    <n v="8.8778000000000017E-3"/>
    <n v="2.5460000000000001E-4"/>
    <n v="8.623200000000001E-3"/>
    <n v="0"/>
    <n v="1.8056000000000001E-3"/>
    <n v="1.2331E-3"/>
    <n v="5.5845000000000001E-3"/>
    <n v="2.5460000000000001E-4"/>
    <n v="1.9136380761718742E-2"/>
    <n v="0"/>
    <n v="20"/>
    <n v="80"/>
    <n v="5.7"/>
    <n v="439"/>
    <n v="60"/>
    <n v="1"/>
    <n v="0"/>
    <n v="6351.2255406797112"/>
    <n v="541.29763130792992"/>
    <m/>
    <m/>
    <m/>
    <m/>
    <s v=""/>
    <m/>
    <n v="1.85"/>
    <n v="0.6"/>
    <n v="0.6"/>
    <n v="5.7"/>
    <s v=""/>
    <s v=""/>
    <n v="0"/>
    <m/>
    <s v=""/>
    <n v="7.3"/>
    <n v="96"/>
    <n v="96"/>
    <n v="86.3"/>
    <n v="9.6"/>
    <n v="1"/>
    <n v="0"/>
    <n v="1"/>
    <n v="10.451297060313976"/>
    <n v="1"/>
    <n v="4"/>
    <n v="421.44"/>
    <n v="421.44"/>
  </r>
  <r>
    <x v="12"/>
    <x v="7"/>
    <n v="353250419"/>
    <s v="Neves Paulista"/>
    <m/>
    <m/>
    <m/>
    <m/>
    <m/>
    <m/>
    <n v="2.2222000000000001E-3"/>
    <n v="2.2222000000000001E-3"/>
    <n v="0"/>
    <n v="0"/>
    <s v=""/>
    <s v=""/>
    <n v="2.2222000000000001E-3"/>
    <n v="0"/>
    <n v="0"/>
    <n v="0"/>
    <n v="100"/>
    <n v="0"/>
    <m/>
    <s v=""/>
    <m/>
    <m/>
    <m/>
    <s v=""/>
    <s v=""/>
    <m/>
    <m/>
    <m/>
    <m/>
    <s v=""/>
    <m/>
    <m/>
    <m/>
    <m/>
    <m/>
    <s v=""/>
    <s v=""/>
    <m/>
    <m/>
    <s v=""/>
    <m/>
    <m/>
    <m/>
    <m/>
    <m/>
    <m/>
    <m/>
    <n v="0"/>
    <m/>
    <n v="1"/>
    <n v="0"/>
    <m/>
    <m/>
  </r>
  <r>
    <x v="16"/>
    <x v="7"/>
    <n v="353260318"/>
    <s v="Nhandeara"/>
    <n v="0.35615850976729002"/>
    <n v="10765"/>
    <n v="8825"/>
    <n v="1940"/>
    <n v="24.61"/>
    <n v="81.98"/>
    <n v="6.0583100000000008E-2"/>
    <n v="4.5729300000000007E-2"/>
    <n v="1.48538E-2"/>
    <n v="0"/>
    <s v=""/>
    <n v="1.2750999999999999E-3"/>
    <n v="5.8738600000000002E-2"/>
    <n v="5.6940000000000007E-4"/>
    <n v="2.3478352864583333E-2"/>
    <n v="2"/>
    <n v="29.17"/>
    <n v="70.83"/>
    <n v="6.35"/>
    <n v="490"/>
    <n v="26"/>
    <n v="1"/>
    <n v="0"/>
    <n v="9491.5596841616352"/>
    <n v="761.66836971667442"/>
    <n v="83.75"/>
    <n v="81.010000000000005"/>
    <n v="82.7"/>
    <n v="15.24"/>
    <s v=""/>
    <n v="100"/>
    <n v="6.58"/>
    <n v="2.1"/>
    <n v="6.6"/>
    <n v="6.4"/>
    <s v=""/>
    <s v=""/>
    <n v="0"/>
    <m/>
    <s v=""/>
    <n v="9"/>
    <n v="99"/>
    <n v="99"/>
    <n v="94.7"/>
    <n v="10"/>
    <n v="0"/>
    <n v="0"/>
    <n v="0"/>
    <n v="0"/>
    <n v="7"/>
    <n v="17"/>
    <n v="485.1"/>
    <n v="485.1"/>
  </r>
  <r>
    <x v="12"/>
    <x v="7"/>
    <n v="353260319"/>
    <s v="Nhandeara"/>
    <m/>
    <m/>
    <m/>
    <m/>
    <m/>
    <m/>
    <n v="6.5621000000000013E-3"/>
    <n v="4.6628000000000008E-3"/>
    <n v="1.8993E-3"/>
    <n v="0"/>
    <s v=""/>
    <s v=""/>
    <n v="6.4336000000000011E-3"/>
    <n v="1.2850000000000001E-4"/>
    <n v="0"/>
    <n v="0"/>
    <n v="42.86"/>
    <n v="57.14"/>
    <m/>
    <s v=""/>
    <m/>
    <m/>
    <m/>
    <s v=""/>
    <s v=""/>
    <m/>
    <m/>
    <m/>
    <m/>
    <s v=""/>
    <m/>
    <m/>
    <m/>
    <m/>
    <m/>
    <s v=""/>
    <s v=""/>
    <m/>
    <m/>
    <s v=""/>
    <m/>
    <m/>
    <m/>
    <m/>
    <m/>
    <m/>
    <m/>
    <n v="2"/>
    <m/>
    <n v="3"/>
    <n v="4"/>
    <m/>
    <m/>
  </r>
  <r>
    <x v="12"/>
    <x v="7"/>
    <n v="353270219"/>
    <s v="Nipoã"/>
    <n v="2.4303797390506698"/>
    <n v="4497"/>
    <n v="4025"/>
    <n v="472"/>
    <n v="32.575000000000003"/>
    <n v="89.5"/>
    <n v="1.0762800000000003E-2"/>
    <n v="8.4880000000000003E-4"/>
    <n v="9.9140000000000027E-3"/>
    <n v="0"/>
    <n v="9.2592999999999998E-3"/>
    <n v="9.6100000000000005E-5"/>
    <s v=""/>
    <n v="1.4074000000000001E-3"/>
    <n v="1.0348955468750001E-2"/>
    <n v="0"/>
    <n v="4.17"/>
    <n v="95.83"/>
    <n v="2.9"/>
    <n v="224"/>
    <n v="42"/>
    <n v="0"/>
    <n v="0"/>
    <n v="7152.9286190793864"/>
    <n v="561.01400933955983"/>
    <n v="88.37"/>
    <n v="88.84"/>
    <n v="84.77"/>
    <n v="9.69"/>
    <s v=""/>
    <n v="99.5"/>
    <n v="3.36"/>
    <n v="1.1000000000000001"/>
    <n v="0.4"/>
    <n v="12.4"/>
    <s v=""/>
    <s v=""/>
    <n v="0"/>
    <m/>
    <s v=""/>
    <n v="7.7"/>
    <n v="99"/>
    <n v="99"/>
    <n v="81.3"/>
    <n v="9.6999999999999993"/>
    <n v="0"/>
    <n v="0"/>
    <n v="0"/>
    <n v="86.965298354762993"/>
    <n v="1"/>
    <n v="23"/>
    <n v="221.76"/>
    <n v="221.76"/>
  </r>
  <r>
    <x v="2"/>
    <x v="7"/>
    <n v="353280116"/>
    <s v="Nova Aliança"/>
    <n v="1.73933533437554"/>
    <n v="6061"/>
    <n v="5117"/>
    <n v="944"/>
    <n v="27.824000000000002"/>
    <n v="84.43"/>
    <n v="8.2490099999999997E-2"/>
    <n v="6.7171700000000001E-2"/>
    <n v="1.5318399999999996E-2"/>
    <n v="0"/>
    <s v=""/>
    <n v="3.2580999999999999E-3"/>
    <n v="7.8722700000000007E-2"/>
    <n v="5.0929999999999997E-4"/>
    <n v="1.4532645498511906E-2"/>
    <n v="0"/>
    <n v="35.29"/>
    <n v="64.709999999999994"/>
    <n v="3.69"/>
    <n v="285"/>
    <n v="71"/>
    <n v="1"/>
    <n v="0"/>
    <n v="8429.0249133806301"/>
    <n v="780.46526975746588"/>
    <m/>
    <m/>
    <m/>
    <m/>
    <s v=""/>
    <m/>
    <n v="12.5"/>
    <n v="5.0999999999999996"/>
    <n v="13.2"/>
    <n v="10.199999999999999"/>
    <s v=""/>
    <s v=""/>
    <n v="0"/>
    <m/>
    <s v=""/>
    <n v="10"/>
    <n v="100"/>
    <n v="100"/>
    <n v="75.099999999999994"/>
    <n v="8.1"/>
    <n v="0"/>
    <n v="0"/>
    <n v="0"/>
    <n v="0"/>
    <n v="6"/>
    <n v="11"/>
    <n v="285"/>
    <n v="285"/>
  </r>
  <r>
    <x v="14"/>
    <x v="7"/>
    <n v="353282714"/>
    <s v="Nova Campina"/>
    <n v="1.4067432122767001"/>
    <n v="8836"/>
    <n v="6320"/>
    <n v="2516"/>
    <n v="22.931000000000001"/>
    <n v="71.53"/>
    <n v="0.96152810000000011"/>
    <n v="0.96145520000000007"/>
    <n v="7.290000000000001E-5"/>
    <n v="0"/>
    <n v="1.3944400000000001E-2"/>
    <n v="0.94728699999999999"/>
    <n v="2.8220000000000003E-4"/>
    <n v="1.45E-5"/>
    <n v="1.2800694791666668E-2"/>
    <n v="2"/>
    <n v="85.71"/>
    <n v="14.29"/>
    <n v="4.3099999999999996"/>
    <n v="333"/>
    <n v="108"/>
    <n v="0"/>
    <n v="1"/>
    <n v="15453.924852874605"/>
    <n v="1820.2082390221819"/>
    <n v="55.63"/>
    <n v="100"/>
    <n v="54.62"/>
    <n v="43.43"/>
    <s v=""/>
    <n v="82.2"/>
    <n v="49.56"/>
    <n v="22.2"/>
    <n v="67.2"/>
    <n v="0"/>
    <s v=""/>
    <s v=""/>
    <n v="0"/>
    <m/>
    <s v=""/>
    <n v="6.4"/>
    <n v="98"/>
    <n v="98"/>
    <n v="67.599999999999994"/>
    <n v="7.7"/>
    <n v="0"/>
    <n v="1"/>
    <n v="2"/>
    <n v="109.36906338173212"/>
    <n v="12"/>
    <n v="2"/>
    <n v="326.33999999999997"/>
    <n v="326.33999999999997"/>
  </r>
  <r>
    <x v="16"/>
    <x v="7"/>
    <n v="353284318"/>
    <s v="Nova Canaã Paulista"/>
    <n v="-1.5009317230842301"/>
    <n v="2058"/>
    <n v="911"/>
    <n v="1147"/>
    <n v="16.585000000000001"/>
    <n v="44.27"/>
    <n v="1.2409100000000001E-2"/>
    <n v="2.8503000000000001E-3"/>
    <n v="9.558800000000001E-3"/>
    <n v="0"/>
    <s v=""/>
    <s v=""/>
    <n v="6.1589999999999995E-3"/>
    <n v="6.2500999999999998E-3"/>
    <n v="3.1765015625000005E-3"/>
    <n v="1"/>
    <n v="45.45"/>
    <n v="54.55"/>
    <n v="0.61"/>
    <n v="47"/>
    <n v="9"/>
    <n v="0"/>
    <n v="0"/>
    <n v="14250.962099125365"/>
    <n v="1072.6530612244896"/>
    <n v="59.27"/>
    <n v="41.64"/>
    <n v="44.37"/>
    <n v="12.84"/>
    <s v=""/>
    <n v="100"/>
    <n v="4.28"/>
    <n v="1.3"/>
    <n v="1.3"/>
    <n v="13.7"/>
    <s v=""/>
    <s v=""/>
    <n v="0"/>
    <m/>
    <s v=""/>
    <n v="9.5"/>
    <n v="100"/>
    <n v="100"/>
    <n v="80.900000000000006"/>
    <n v="10"/>
    <n v="0"/>
    <n v="0"/>
    <n v="0"/>
    <n v="0"/>
    <n v="5"/>
    <n v="6"/>
    <n v="47"/>
    <n v="47"/>
  </r>
  <r>
    <x v="12"/>
    <x v="7"/>
    <n v="353286819"/>
    <s v="Nova Castilho"/>
    <n v="1.10546417613597"/>
    <n v="1143"/>
    <n v="810"/>
    <n v="333"/>
    <n v="6.2190000000000003"/>
    <n v="70.87"/>
    <n v="2.5116000000000001E-3"/>
    <n v="2.3148000000000001E-3"/>
    <n v="1.9680000000000001E-4"/>
    <n v="0"/>
    <s v=""/>
    <s v=""/>
    <n v="2.3148000000000001E-3"/>
    <n v="1.9680000000000001E-4"/>
    <n v="2.5481646587171051E-3"/>
    <n v="2"/>
    <n v="33.33"/>
    <n v="66.67"/>
    <n v="0.55000000000000004"/>
    <n v="43"/>
    <n v="9"/>
    <n v="0"/>
    <n v="0"/>
    <n v="37523.149606299216"/>
    <n v="3034.9606299212596"/>
    <m/>
    <m/>
    <m/>
    <m/>
    <s v=""/>
    <m/>
    <n v="0.57999999999999996"/>
    <n v="0.2"/>
    <n v="0.7"/>
    <n v="0.2"/>
    <s v=""/>
    <s v=""/>
    <n v="0"/>
    <m/>
    <s v=""/>
    <n v="7.5"/>
    <n v="100"/>
    <n v="100"/>
    <n v="79.099999999999994"/>
    <n v="10"/>
    <n v="0"/>
    <n v="0"/>
    <n v="0"/>
    <n v="0"/>
    <n v="2"/>
    <n v="4"/>
    <n v="43"/>
    <n v="43"/>
  </r>
  <r>
    <x v="7"/>
    <x v="7"/>
    <n v="353290013"/>
    <s v="Nova Europa"/>
    <n v="2.2227009423675201"/>
    <n v="9734"/>
    <n v="9106"/>
    <n v="628"/>
    <n v="60.505000000000003"/>
    <n v="93.55"/>
    <n v="4.3461806000000003"/>
    <n v="4.3317477000000002"/>
    <n v="1.4432899999999999E-2"/>
    <n v="0"/>
    <s v=""/>
    <n v="9.5832999999999995E-3"/>
    <n v="0.73322920000000003"/>
    <n v="3.6033681"/>
    <n v="2.3323576562500004E-2"/>
    <n v="13"/>
    <n v="41.67"/>
    <n v="58.33"/>
    <n v="6.56"/>
    <n v="506"/>
    <n v="101"/>
    <n v="0"/>
    <n v="0"/>
    <n v="4276.5070885555788"/>
    <n v="421.17115266077667"/>
    <n v="92.01"/>
    <n v="100"/>
    <n v="92.01"/>
    <n v="36"/>
    <s v=""/>
    <n v="99.21"/>
    <n v="639.14"/>
    <n v="329.3"/>
    <n v="787.6"/>
    <n v="11.1"/>
    <s v=""/>
    <s v=""/>
    <n v="0"/>
    <m/>
    <s v=""/>
    <n v="7.5"/>
    <n v="100"/>
    <n v="100"/>
    <n v="80"/>
    <n v="10"/>
    <n v="0"/>
    <n v="0"/>
    <n v="5"/>
    <n v="0"/>
    <n v="5"/>
    <n v="7"/>
    <n v="506"/>
    <n v="506"/>
  </r>
  <r>
    <x v="10"/>
    <x v="7"/>
    <n v="353300715"/>
    <s v="Nova Granada"/>
    <n v="1.0947416133474599"/>
    <n v="19707"/>
    <n v="18354"/>
    <n v="1353"/>
    <n v="37.052999999999997"/>
    <n v="93.13"/>
    <n v="0.17508649999999998"/>
    <n v="0.14428709999999997"/>
    <n v="3.0799399999999994E-2"/>
    <n v="0"/>
    <n v="6.0000000000000001E-3"/>
    <n v="3.3350000000000003E-4"/>
    <n v="0.16583569999999995"/>
    <n v="2.9173000000000003E-3"/>
    <n v="5.8146119343750004E-2"/>
    <n v="30"/>
    <n v="35.14"/>
    <n v="64.86"/>
    <n v="13.2"/>
    <n v="1018"/>
    <n v="189"/>
    <n v="1"/>
    <n v="0"/>
    <n v="6528.9937585629468"/>
    <n v="704.10717004110222"/>
    <n v="96.93"/>
    <n v="99.74"/>
    <n v="91.8"/>
    <n v="14.46"/>
    <s v=""/>
    <n v="100"/>
    <n v="13.37"/>
    <n v="4.3"/>
    <n v="16.600000000000001"/>
    <n v="7"/>
    <s v=""/>
    <s v=""/>
    <n v="0"/>
    <m/>
    <s v=""/>
    <n v="10"/>
    <n v="97"/>
    <n v="97"/>
    <n v="81.400000000000006"/>
    <n v="9.6999999999999993"/>
    <n v="0"/>
    <n v="0"/>
    <n v="8"/>
    <n v="10.318831364358156"/>
    <n v="13"/>
    <n v="24"/>
    <n v="987.46"/>
    <n v="987.46"/>
  </r>
  <r>
    <x v="0"/>
    <x v="7"/>
    <n v="353310620"/>
    <s v="Nova Guataporanga"/>
    <n v="0.25561966330265301"/>
    <n v="2182"/>
    <n v="1916"/>
    <n v="266"/>
    <n v="63.951000000000001"/>
    <n v="87.81"/>
    <n v="4.1714999999999999E-3"/>
    <n v="0"/>
    <n v="4.1714999999999999E-3"/>
    <n v="0"/>
    <n v="4.0210000000000003E-3"/>
    <s v=""/>
    <s v=""/>
    <n v="1.505E-4"/>
    <n v="5.1964557291666663E-3"/>
    <n v="0"/>
    <n v="0"/>
    <n v="100"/>
    <n v="1.38"/>
    <n v="106"/>
    <n v="11"/>
    <n v="0"/>
    <n v="0"/>
    <n v="3902.2548120989918"/>
    <n v="433.58386801099908"/>
    <n v="91.45"/>
    <n v="86.83"/>
    <n v="90.18"/>
    <n v="15.18"/>
    <s v=""/>
    <n v="100"/>
    <n v="3.79"/>
    <n v="1.5"/>
    <n v="0"/>
    <n v="13.9"/>
    <s v=""/>
    <s v=""/>
    <n v="0"/>
    <m/>
    <s v=""/>
    <n v="8.6999999999999993"/>
    <n v="100"/>
    <n v="100"/>
    <n v="89.6"/>
    <n v="10"/>
    <n v="0"/>
    <n v="0"/>
    <n v="0"/>
    <n v="76.975542725184781"/>
    <n v="0"/>
    <n v="5"/>
    <n v="106"/>
    <n v="106"/>
  </r>
  <r>
    <x v="0"/>
    <x v="7"/>
    <n v="353320520"/>
    <s v="Nova Independência"/>
    <n v="3.33959385664344"/>
    <n v="3275"/>
    <n v="2668"/>
    <n v="607"/>
    <n v="12.345000000000001"/>
    <n v="81.47"/>
    <n v="0.50939440000000002"/>
    <n v="0.49169550000000001"/>
    <n v="1.76989E-2"/>
    <n v="0"/>
    <n v="1.0059999999999999E-2"/>
    <n v="0.49169550000000001"/>
    <n v="1.3889E-3"/>
    <n v="6.2500000000000003E-3"/>
    <n v="7.7235416666666667E-3"/>
    <n v="2"/>
    <n v="45.45"/>
    <n v="54.55"/>
    <n v="1.91"/>
    <n v="147"/>
    <n v="63"/>
    <n v="0"/>
    <n v="0"/>
    <n v="18680.867175572519"/>
    <n v="2311.0351145038176"/>
    <n v="90.56"/>
    <n v="79.73"/>
    <n v="79.73"/>
    <n v="0"/>
    <s v=""/>
    <n v="100"/>
    <n v="62.89"/>
    <n v="26.3"/>
    <n v="86.3"/>
    <n v="7.4"/>
    <s v=""/>
    <s v=""/>
    <n v="0"/>
    <m/>
    <s v=""/>
    <n v="9"/>
    <n v="100"/>
    <n v="100"/>
    <n v="57.1"/>
    <n v="7.2"/>
    <n v="0"/>
    <n v="0"/>
    <n v="1"/>
    <n v="129.47428047366009"/>
    <n v="5"/>
    <n v="6"/>
    <n v="147"/>
    <n v="147"/>
  </r>
  <r>
    <x v="12"/>
    <x v="7"/>
    <n v="353330419"/>
    <s v="Nova Luzitânia"/>
    <n v="2.1468145394856202"/>
    <n v="3637"/>
    <n v="3313"/>
    <n v="324"/>
    <n v="49.161999999999999"/>
    <n v="91.09"/>
    <n v="9.0983999999999995E-3"/>
    <n v="0"/>
    <n v="9.0983999999999995E-3"/>
    <n v="0"/>
    <n v="8.6111E-3"/>
    <s v=""/>
    <s v=""/>
    <n v="4.8730000000000014E-4"/>
    <n v="8.4020382812499995E-3"/>
    <n v="0"/>
    <n v="0"/>
    <n v="100"/>
    <n v="2.34"/>
    <n v="181"/>
    <n v="31"/>
    <n v="0"/>
    <n v="0"/>
    <n v="4942.4030794610944"/>
    <n v="433.54412977728884"/>
    <n v="88.71"/>
    <n v="89.7"/>
    <n v="87.34"/>
    <n v="7.7"/>
    <s v=""/>
    <n v="98.9"/>
    <n v="5.05"/>
    <n v="1.6"/>
    <n v="0"/>
    <n v="18.2"/>
    <s v=""/>
    <s v=""/>
    <n v="0"/>
    <m/>
    <s v=""/>
    <n v="9"/>
    <n v="100"/>
    <n v="100"/>
    <n v="82.9"/>
    <n v="9.6999999999999993"/>
    <n v="0"/>
    <n v="0"/>
    <n v="0"/>
    <n v="107.11686496459332"/>
    <n v="0"/>
    <n v="15"/>
    <n v="181"/>
    <n v="181"/>
  </r>
  <r>
    <x v="6"/>
    <x v="7"/>
    <n v="35334035"/>
    <s v="Nova Odessa"/>
    <n v="1.73785757055769"/>
    <n v="53378"/>
    <n v="52508"/>
    <n v="870"/>
    <n v="728.21299999999997"/>
    <n v="98.37"/>
    <n v="0.31065039999999999"/>
    <n v="0.20474780000000004"/>
    <n v="0.10590259999999997"/>
    <n v="0"/>
    <n v="0.1680556"/>
    <n v="0.13241759999999986"/>
    <n v="3.2908999999999998E-3"/>
    <n v="6.8863000000000006E-3"/>
    <n v="0.16248164351851851"/>
    <n v="14"/>
    <n v="10.58"/>
    <n v="89.42"/>
    <n v="43.46"/>
    <n v="2934"/>
    <n v="1727"/>
    <n v="3"/>
    <n v="0"/>
    <n v="537.63273258645881"/>
    <n v="70.896624077335218"/>
    <n v="100"/>
    <n v="100"/>
    <n v="100"/>
    <n v="43.76"/>
    <s v=""/>
    <n v="100"/>
    <n v="88.76"/>
    <n v="34.1"/>
    <n v="89"/>
    <n v="88.3"/>
    <s v=""/>
    <s v=""/>
    <n v="0"/>
    <m/>
    <s v=""/>
    <n v="9.8000000000000007"/>
    <n v="96"/>
    <n v="49.92"/>
    <n v="41.1"/>
    <n v="5.4"/>
    <n v="0"/>
    <n v="0"/>
    <n v="23"/>
    <n v="103.396295336496"/>
    <n v="11"/>
    <n v="93"/>
    <n v="2816.64"/>
    <n v="1464.6528000000001"/>
  </r>
  <r>
    <x v="10"/>
    <x v="7"/>
    <n v="353325415"/>
    <s v="Novais"/>
    <n v="3.0995659689179602"/>
    <n v="4881"/>
    <n v="4493"/>
    <n v="388"/>
    <n v="41.743000000000002"/>
    <n v="92.05"/>
    <n v="0.12545699999999999"/>
    <n v="0.11727989999999999"/>
    <n v="8.1770999999999996E-3"/>
    <n v="0"/>
    <n v="4.6296000000000002E-3"/>
    <n v="3.4318E-3"/>
    <n v="0.11727989999999999"/>
    <n v="1.1569999999999999E-4"/>
    <n v="1.1574579687500001E-2"/>
    <n v="0"/>
    <n v="66.67"/>
    <n v="33.33"/>
    <n v="3.24"/>
    <n v="250"/>
    <n v="23"/>
    <n v="1"/>
    <n v="0"/>
    <n v="5750.2642901044865"/>
    <n v="646.0971112476949"/>
    <n v="91.06"/>
    <n v="91.06"/>
    <n v="91.06"/>
    <n v="18.03"/>
    <s v=""/>
    <n v="100"/>
    <n v="43.26"/>
    <n v="14.1"/>
    <n v="61.7"/>
    <n v="8.1999999999999993"/>
    <s v=""/>
    <s v=""/>
    <n v="0"/>
    <m/>
    <s v=""/>
    <n v="8.5"/>
    <n v="100"/>
    <n v="100"/>
    <n v="90.8"/>
    <n v="10"/>
    <n v="0"/>
    <n v="0"/>
    <n v="1"/>
    <n v="43.198112890438381"/>
    <n v="8"/>
    <n v="4"/>
    <n v="250"/>
    <n v="250"/>
  </r>
  <r>
    <x v="2"/>
    <x v="7"/>
    <n v="353350216"/>
    <s v="Novo Horizonte"/>
    <n v="1.02883651373915"/>
    <n v="37320"/>
    <n v="34858"/>
    <n v="2462"/>
    <n v="40.005000000000003"/>
    <n v="93.4"/>
    <n v="0.49917279999999997"/>
    <n v="0.37238009999999994"/>
    <n v="0.12679270000000001"/>
    <n v="0"/>
    <s v=""/>
    <n v="0.25176689999999996"/>
    <n v="0.21920729999999999"/>
    <n v="2.8198600000000022E-2"/>
    <n v="0.10745555375"/>
    <n v="11"/>
    <n v="16.829999999999998"/>
    <n v="83.17"/>
    <n v="28.9"/>
    <n v="1951"/>
    <n v="371"/>
    <n v="5"/>
    <n v="0"/>
    <n v="5839.0610932475884"/>
    <n v="532.36012861736322"/>
    <n v="94.59"/>
    <n v="100"/>
    <n v="93.05"/>
    <n v="12.75"/>
    <s v=""/>
    <n v="100"/>
    <n v="17.7"/>
    <n v="7.2"/>
    <n v="17"/>
    <n v="20.100000000000001"/>
    <s v=""/>
    <s v=""/>
    <n v="0"/>
    <m/>
    <s v=""/>
    <n v="8.5"/>
    <n v="100"/>
    <n v="100"/>
    <n v="81"/>
    <n v="9.8000000000000007"/>
    <n v="0"/>
    <n v="0"/>
    <n v="6"/>
    <n v="0"/>
    <n v="17"/>
    <n v="84"/>
    <n v="1951"/>
    <n v="1951"/>
  </r>
  <r>
    <x v="11"/>
    <x v="7"/>
    <n v="35336018"/>
    <s v="Nuporanga"/>
    <n v="0.72980990808322299"/>
    <n v="6958"/>
    <n v="6439"/>
    <n v="519"/>
    <n v="20.053000000000001"/>
    <n v="92.54"/>
    <n v="4.6289299999999999E-2"/>
    <n v="3.3444399999999999E-2"/>
    <n v="1.2844899999999999E-2"/>
    <n v="0.01"/>
    <n v="9.2592000000000004E-3"/>
    <n v="1.4664999999999999E-3"/>
    <n v="3.46944E-2"/>
    <n v="8.6919999999999999E-4"/>
    <n v="1.5621072395833333E-2"/>
    <n v="1"/>
    <n v="46.15"/>
    <n v="53.85"/>
    <n v="4.55"/>
    <n v="351"/>
    <n v="81"/>
    <n v="0"/>
    <n v="0"/>
    <n v="24021.385455590687"/>
    <n v="2900.6956021845353"/>
    <n v="86.21"/>
    <m/>
    <n v="86.21"/>
    <n v="35.42"/>
    <s v=""/>
    <n v="95.02"/>
    <n v="12.62"/>
    <n v="4"/>
    <n v="13"/>
    <n v="12"/>
    <s v=""/>
    <s v=""/>
    <n v="0"/>
    <m/>
    <s v=""/>
    <n v="10"/>
    <n v="100"/>
    <n v="100"/>
    <n v="76.900000000000006"/>
    <n v="8.5"/>
    <n v="0"/>
    <n v="0"/>
    <n v="0"/>
    <n v="57.614482360382659"/>
    <n v="6"/>
    <n v="7"/>
    <n v="351"/>
    <n v="351"/>
  </r>
  <r>
    <x v="9"/>
    <x v="7"/>
    <n v="353360112"/>
    <s v="Nuporanga"/>
    <m/>
    <m/>
    <m/>
    <m/>
    <m/>
    <m/>
    <n v="0.1669677"/>
    <n v="0.10277789999999999"/>
    <n v="6.4189800000000005E-2"/>
    <n v="0"/>
    <s v=""/>
    <n v="6.4189800000000005E-2"/>
    <n v="0.10277789999999999"/>
    <n v="0"/>
    <n v="0"/>
    <n v="3"/>
    <n v="25"/>
    <n v="75"/>
    <m/>
    <s v=""/>
    <m/>
    <m/>
    <m/>
    <s v=""/>
    <s v=""/>
    <m/>
    <m/>
    <m/>
    <m/>
    <s v=""/>
    <m/>
    <m/>
    <m/>
    <m/>
    <m/>
    <s v=""/>
    <s v=""/>
    <m/>
    <m/>
    <s v=""/>
    <m/>
    <m/>
    <m/>
    <m/>
    <m/>
    <m/>
    <m/>
    <n v="0"/>
    <m/>
    <n v="3"/>
    <n v="9"/>
    <m/>
    <m/>
  </r>
  <r>
    <x v="5"/>
    <x v="7"/>
    <n v="353370017"/>
    <s v="Ocauçu"/>
    <n v="-8.3827801909774902E-2"/>
    <n v="4156"/>
    <n v="3413"/>
    <n v="743"/>
    <n v="13.84"/>
    <n v="82.12"/>
    <n v="3.85917E-2"/>
    <n v="3.8429699999999997E-2"/>
    <n v="1.6200000000000001E-4"/>
    <n v="0"/>
    <s v=""/>
    <n v="6.8669999999999994E-4"/>
    <n v="3.7251100000000002E-2"/>
    <n v="6.538999999999999E-4"/>
    <n v="8.373690625000001E-3"/>
    <n v="6"/>
    <n v="60"/>
    <n v="40"/>
    <n v="2.4"/>
    <n v="185"/>
    <n v="46"/>
    <n v="0"/>
    <n v="1"/>
    <n v="19956.612127045235"/>
    <n v="2200.5389797882585"/>
    <n v="77.37"/>
    <n v="79.84"/>
    <n v="77.37"/>
    <n v="50"/>
    <s v=""/>
    <n v="96.91"/>
    <n v="2.86"/>
    <n v="1.5"/>
    <n v="3.6"/>
    <n v="0.1"/>
    <s v=""/>
    <s v=""/>
    <n v="0"/>
    <m/>
    <s v=""/>
    <n v="7.2"/>
    <n v="93.11"/>
    <n v="93.11"/>
    <n v="75.099999999999994"/>
    <n v="7.8"/>
    <n v="0"/>
    <n v="1"/>
    <n v="1"/>
    <n v="0"/>
    <n v="9"/>
    <n v="6"/>
    <n v="172.2535"/>
    <n v="172.2535"/>
  </r>
  <r>
    <x v="1"/>
    <x v="7"/>
    <n v="353370021"/>
    <s v="Ocauçu"/>
    <m/>
    <m/>
    <m/>
    <m/>
    <m/>
    <m/>
    <n v="0"/>
    <n v="0"/>
    <n v="0"/>
    <n v="0"/>
    <n v="0"/>
    <n v="0"/>
    <n v="0"/>
    <n v="0"/>
    <n v="0"/>
    <n v="1"/>
    <n v="0"/>
    <n v="0"/>
    <m/>
    <s v=""/>
    <m/>
    <m/>
    <m/>
    <s v=""/>
    <s v=""/>
    <m/>
    <m/>
    <m/>
    <m/>
    <s v=""/>
    <m/>
    <m/>
    <m/>
    <m/>
    <m/>
    <s v=""/>
    <s v=""/>
    <m/>
    <m/>
    <s v=""/>
    <m/>
    <m/>
    <m/>
    <m/>
    <m/>
    <m/>
    <m/>
    <n v="0"/>
    <m/>
    <n v="0"/>
    <n v="0"/>
    <m/>
    <m/>
  </r>
  <r>
    <x v="14"/>
    <x v="7"/>
    <n v="353380914"/>
    <s v="Óleo"/>
    <m/>
    <m/>
    <m/>
    <m/>
    <m/>
    <m/>
    <n v="3.76265E-2"/>
    <n v="3.76265E-2"/>
    <n v="0"/>
    <n v="0"/>
    <s v=""/>
    <s v=""/>
    <n v="3.76265E-2"/>
    <n v="0"/>
    <n v="0"/>
    <n v="4"/>
    <n v="100"/>
    <n v="0"/>
    <m/>
    <s v=""/>
    <m/>
    <m/>
    <m/>
    <s v=""/>
    <s v=""/>
    <m/>
    <m/>
    <m/>
    <m/>
    <s v=""/>
    <m/>
    <m/>
    <m/>
    <m/>
    <m/>
    <s v=""/>
    <s v=""/>
    <m/>
    <m/>
    <s v=""/>
    <m/>
    <m/>
    <m/>
    <m/>
    <m/>
    <m/>
    <m/>
    <n v="0"/>
    <m/>
    <n v="3"/>
    <n v="0"/>
    <m/>
    <m/>
  </r>
  <r>
    <x v="5"/>
    <x v="7"/>
    <n v="353380917"/>
    <s v="Óleo"/>
    <n v="-0.99656264266047001"/>
    <n v="2620"/>
    <n v="1777"/>
    <n v="843"/>
    <n v="13.234"/>
    <n v="67.819999999999993"/>
    <n v="2.3045700000000002E-2"/>
    <n v="1.6624400000000001E-2"/>
    <n v="6.4212999999999996E-3"/>
    <n v="0"/>
    <n v="7.2406999999999992E-3"/>
    <s v=""/>
    <n v="1.5805E-2"/>
    <n v="0"/>
    <n v="4.936380208333333E-3"/>
    <n v="0"/>
    <n v="66.67"/>
    <n v="33.33"/>
    <n v="1.24"/>
    <n v="95"/>
    <n v="92"/>
    <n v="0"/>
    <n v="0"/>
    <n v="22628.885496183208"/>
    <n v="2407.3282442748086"/>
    <n v="72.349999999999994"/>
    <m/>
    <n v="58.37"/>
    <n v="22.06"/>
    <s v=""/>
    <n v="100"/>
    <n v="6.25"/>
    <n v="3.2"/>
    <n v="7"/>
    <n v="3.2"/>
    <s v=""/>
    <s v=""/>
    <n v="0"/>
    <m/>
    <s v=""/>
    <n v="8.1999999999999993"/>
    <n v="89"/>
    <n v="7.12"/>
    <n v="3.2"/>
    <n v="1.7"/>
    <n v="0"/>
    <n v="0"/>
    <n v="0"/>
    <n v="141.80431215940325"/>
    <n v="4"/>
    <n v="2"/>
    <n v="84.55"/>
    <n v="6.7640000000000002"/>
  </r>
  <r>
    <x v="9"/>
    <x v="7"/>
    <n v="353390812"/>
    <s v="Olímpia"/>
    <m/>
    <m/>
    <m/>
    <m/>
    <m/>
    <m/>
    <n v="9.5863400000000001E-2"/>
    <n v="7.9974500000000004E-2"/>
    <n v="1.5888899999999997E-2"/>
    <n v="0"/>
    <s v=""/>
    <n v="5.4169999999999999E-4"/>
    <n v="9.5321700000000009E-2"/>
    <n v="0"/>
    <n v="0"/>
    <n v="1"/>
    <n v="66.67"/>
    <n v="33.33"/>
    <m/>
    <s v=""/>
    <m/>
    <m/>
    <m/>
    <s v=""/>
    <s v=""/>
    <m/>
    <m/>
    <m/>
    <m/>
    <s v=""/>
    <m/>
    <m/>
    <m/>
    <m/>
    <m/>
    <s v=""/>
    <s v=""/>
    <m/>
    <m/>
    <s v=""/>
    <m/>
    <m/>
    <m/>
    <m/>
    <m/>
    <m/>
    <m/>
    <n v="0"/>
    <m/>
    <n v="6"/>
    <n v="3"/>
    <m/>
    <m/>
  </r>
  <r>
    <x v="10"/>
    <x v="7"/>
    <n v="353390815"/>
    <s v="Olímpia"/>
    <n v="0.72516898462899904"/>
    <n v="50813"/>
    <n v="48179"/>
    <n v="2634"/>
    <n v="63.238999999999997"/>
    <n v="94.82"/>
    <n v="0.71506019999999981"/>
    <n v="0.6164238999999998"/>
    <n v="9.8636299999999996E-2"/>
    <n v="0"/>
    <n v="3.1667000000000002E-3"/>
    <n v="0.15776609999999999"/>
    <n v="0.53549439999999981"/>
    <n v="1.8633000000000004E-2"/>
    <n v="0.14607396601388889"/>
    <n v="16"/>
    <n v="45.31"/>
    <n v="54.69"/>
    <n v="39.78"/>
    <n v="2685"/>
    <n v="2022"/>
    <n v="8"/>
    <n v="0"/>
    <n v="4083.7360517977681"/>
    <n v="434.44000551040091"/>
    <n v="94.44"/>
    <n v="100"/>
    <n v="94.44"/>
    <n v="28.78"/>
    <s v=""/>
    <n v="100"/>
    <n v="37.72"/>
    <n v="12.3"/>
    <n v="48"/>
    <n v="16.399999999999999"/>
    <s v=""/>
    <s v=""/>
    <n v="0"/>
    <m/>
    <s v=""/>
    <n v="10"/>
    <n v="100"/>
    <n v="26"/>
    <n v="24.7"/>
    <n v="3.7"/>
    <n v="0"/>
    <n v="0"/>
    <n v="13"/>
    <n v="2.0537540547880764"/>
    <n v="58"/>
    <n v="70"/>
    <n v="2685"/>
    <n v="698.1"/>
  </r>
  <r>
    <x v="10"/>
    <x v="7"/>
    <n v="353400515"/>
    <s v="Onda Verde"/>
    <n v="1.09670916636466"/>
    <n v="3987"/>
    <n v="3219"/>
    <n v="768"/>
    <n v="16.378"/>
    <n v="80.739999999999995"/>
    <n v="7.8688699999999973E-2"/>
    <n v="6.9011599999999979E-2"/>
    <n v="9.677100000000001E-3"/>
    <n v="0"/>
    <s v=""/>
    <n v="3.5208199999999995E-2"/>
    <n v="4.2599599999999994E-2"/>
    <n v="8.809E-4"/>
    <n v="9.0673101562500011E-3"/>
    <n v="15"/>
    <n v="57.89"/>
    <n v="42.11"/>
    <n v="2.2599999999999998"/>
    <n v="175"/>
    <n v="22"/>
    <n v="0"/>
    <n v="0"/>
    <n v="14870.248306997742"/>
    <n v="1581.9413092550785"/>
    <n v="87.33"/>
    <n v="100"/>
    <n v="86.87"/>
    <n v="14.06"/>
    <s v=""/>
    <n v="100"/>
    <n v="13.11"/>
    <n v="4.2"/>
    <n v="17.3"/>
    <n v="4.8"/>
    <s v=""/>
    <s v=""/>
    <n v="0"/>
    <m/>
    <s v=""/>
    <n v="10"/>
    <n v="95"/>
    <n v="95"/>
    <n v="87.4"/>
    <n v="9.6"/>
    <n v="0"/>
    <n v="0"/>
    <n v="7"/>
    <n v="0"/>
    <n v="11"/>
    <n v="8"/>
    <n v="166.25"/>
    <n v="166.25"/>
  </r>
  <r>
    <x v="0"/>
    <x v="7"/>
    <n v="353410420"/>
    <s v="Oriente"/>
    <m/>
    <m/>
    <m/>
    <m/>
    <m/>
    <m/>
    <n v="4.4499999999999998E-2"/>
    <n v="4.4499999999999998E-2"/>
    <n v="0"/>
    <n v="0"/>
    <s v=""/>
    <s v=""/>
    <n v="4.4499999999999998E-2"/>
    <n v="0"/>
    <n v="0"/>
    <n v="0"/>
    <n v="100"/>
    <n v="0"/>
    <m/>
    <s v=""/>
    <m/>
    <m/>
    <m/>
    <s v=""/>
    <s v=""/>
    <m/>
    <m/>
    <m/>
    <m/>
    <s v=""/>
    <m/>
    <m/>
    <m/>
    <m/>
    <m/>
    <s v=""/>
    <s v=""/>
    <m/>
    <m/>
    <s v=""/>
    <m/>
    <m/>
    <m/>
    <m/>
    <m/>
    <m/>
    <m/>
    <n v="0"/>
    <m/>
    <n v="1"/>
    <n v="0"/>
    <m/>
    <m/>
  </r>
  <r>
    <x v="1"/>
    <x v="7"/>
    <n v="353410421"/>
    <s v="Oriente"/>
    <n v="0.272507484931239"/>
    <n v="6146"/>
    <n v="5789"/>
    <n v="357"/>
    <n v="28.216000000000001"/>
    <n v="94.19"/>
    <n v="4.1200000000000004E-4"/>
    <n v="0"/>
    <n v="4.1200000000000004E-4"/>
    <n v="0"/>
    <s v=""/>
    <n v="5.2099999999999999E-5"/>
    <n v="2.9629999999999999E-4"/>
    <n v="6.3600000000000001E-5"/>
    <n v="1.4971271875000001E-2"/>
    <n v="0"/>
    <n v="0"/>
    <n v="100"/>
    <n v="4.16"/>
    <n v="321"/>
    <n v="42"/>
    <n v="0"/>
    <n v="0"/>
    <n v="8517.6960624796611"/>
    <n v="974.917019199479"/>
    <n v="93.54"/>
    <n v="100"/>
    <n v="93.4"/>
    <n v="21.58"/>
    <s v=""/>
    <n v="100"/>
    <n v="6.15"/>
    <n v="2.7"/>
    <n v="8.1999999999999993"/>
    <n v="0.2"/>
    <s v=""/>
    <s v=""/>
    <n v="0"/>
    <m/>
    <s v=""/>
    <n v="7.7"/>
    <n v="100"/>
    <n v="100"/>
    <n v="86.9"/>
    <n v="9.5"/>
    <n v="0"/>
    <n v="0"/>
    <n v="0"/>
    <n v="0"/>
    <n v="0"/>
    <n v="4"/>
    <n v="321"/>
    <n v="321"/>
  </r>
  <r>
    <x v="10"/>
    <x v="7"/>
    <n v="353420315"/>
    <s v="Orindiúva"/>
    <n v="2.8214783971028701"/>
    <n v="6044"/>
    <n v="5594"/>
    <n v="450"/>
    <n v="24.341999999999999"/>
    <n v="92.55"/>
    <n v="0.52362970000000009"/>
    <n v="0.47342950000000006"/>
    <n v="5.0200200000000007E-2"/>
    <n v="0.08"/>
    <s v=""/>
    <n v="0.3177469"/>
    <n v="0.20203679999999999"/>
    <n v="3.8459999999999996E-3"/>
    <n v="1.4680309375000001E-2"/>
    <n v="6"/>
    <n v="84.21"/>
    <n v="15.79"/>
    <n v="4.0199999999999996"/>
    <n v="310"/>
    <n v="51"/>
    <n v="1"/>
    <n v="0"/>
    <n v="9861.5221707478486"/>
    <n v="1043.5473196558567"/>
    <n v="93.27"/>
    <n v="98.45"/>
    <n v="92.91"/>
    <n v="11.63"/>
    <s v=""/>
    <n v="100"/>
    <n v="87.27"/>
    <n v="27.7"/>
    <n v="118.4"/>
    <n v="25.1"/>
    <s v=""/>
    <s v=""/>
    <n v="0"/>
    <m/>
    <s v=""/>
    <n v="9"/>
    <n v="97"/>
    <n v="97"/>
    <n v="83.5"/>
    <n v="10"/>
    <n v="0"/>
    <n v="0"/>
    <n v="1"/>
    <n v="0"/>
    <n v="16"/>
    <n v="3"/>
    <n v="300.7"/>
    <n v="300.7"/>
  </r>
  <r>
    <x v="4"/>
    <x v="7"/>
    <n v="35343024"/>
    <s v="Orlândia"/>
    <m/>
    <m/>
    <m/>
    <m/>
    <m/>
    <m/>
    <n v="0"/>
    <n v="0"/>
    <n v="0"/>
    <n v="0"/>
    <n v="0"/>
    <n v="0"/>
    <n v="0"/>
    <n v="0"/>
    <n v="0"/>
    <n v="0"/>
    <n v="0"/>
    <n v="0"/>
    <m/>
    <s v=""/>
    <m/>
    <m/>
    <m/>
    <s v=""/>
    <s v=""/>
    <m/>
    <m/>
    <m/>
    <m/>
    <s v=""/>
    <m/>
    <m/>
    <m/>
    <m/>
    <m/>
    <s v=""/>
    <s v=""/>
    <m/>
    <m/>
    <s v=""/>
    <m/>
    <m/>
    <m/>
    <m/>
    <m/>
    <m/>
    <m/>
    <n v="0"/>
    <m/>
    <n v="0"/>
    <n v="0"/>
    <m/>
    <m/>
  </r>
  <r>
    <x v="11"/>
    <x v="7"/>
    <n v="35343028"/>
    <s v="Orlândia"/>
    <m/>
    <m/>
    <m/>
    <m/>
    <m/>
    <m/>
    <n v="0"/>
    <n v="0"/>
    <n v="0"/>
    <n v="0"/>
    <n v="0"/>
    <n v="0"/>
    <n v="0"/>
    <n v="0"/>
    <n v="0"/>
    <n v="0"/>
    <n v="0"/>
    <n v="0"/>
    <m/>
    <s v=""/>
    <m/>
    <m/>
    <m/>
    <s v=""/>
    <s v=""/>
    <m/>
    <m/>
    <m/>
    <m/>
    <s v=""/>
    <m/>
    <m/>
    <m/>
    <m/>
    <m/>
    <s v=""/>
    <s v=""/>
    <m/>
    <m/>
    <s v=""/>
    <m/>
    <m/>
    <m/>
    <m/>
    <m/>
    <m/>
    <m/>
    <n v="0"/>
    <m/>
    <n v="0"/>
    <n v="0"/>
    <m/>
    <m/>
  </r>
  <r>
    <x v="9"/>
    <x v="7"/>
    <n v="353430212"/>
    <s v="Orlândia"/>
    <n v="0.85870715033038403"/>
    <n v="40561"/>
    <n v="39516"/>
    <n v="1045"/>
    <n v="136.83199999999999"/>
    <n v="97.42"/>
    <n v="6.766019999999999E-2"/>
    <n v="3.4625199999999995E-2"/>
    <n v="3.3034999999999995E-2"/>
    <n v="0"/>
    <s v=""/>
    <n v="2.8060699999999997E-2"/>
    <n v="2.7777799999999998E-2"/>
    <n v="1.1821700000000001E-2"/>
    <n v="0.11856529563541666"/>
    <n v="1"/>
    <n v="26.32"/>
    <n v="73.680000000000007"/>
    <n v="32.75"/>
    <n v="2211"/>
    <n v="1371"/>
    <n v="2"/>
    <n v="0"/>
    <n v="3008.9080643968346"/>
    <n v="349.87303074381799"/>
    <n v="96.03"/>
    <n v="97.42"/>
    <n v="96.03"/>
    <n v="60.05"/>
    <s v=""/>
    <n v="97.18"/>
    <n v="5.09"/>
    <n v="1.7"/>
    <n v="3.9"/>
    <n v="7.3"/>
    <s v=""/>
    <s v=""/>
    <n v="0"/>
    <m/>
    <s v=""/>
    <n v="10"/>
    <n v="100"/>
    <n v="50"/>
    <n v="38"/>
    <n v="4.9000000000000004"/>
    <n v="0"/>
    <n v="0"/>
    <n v="7"/>
    <n v="0"/>
    <n v="5"/>
    <n v="14"/>
    <n v="2211"/>
    <n v="1105.5"/>
  </r>
  <r>
    <x v="18"/>
    <x v="7"/>
    <n v="35344016"/>
    <s v="Osasco"/>
    <n v="0.18220821682850599"/>
    <n v="670416"/>
    <n v="670416"/>
    <n v="0"/>
    <n v="10323.621999999999"/>
    <n v="100"/>
    <n v="0.13271949999999993"/>
    <n v="3.1296299999999999E-2"/>
    <n v="0.10142319999999995"/>
    <n v="0"/>
    <s v=""/>
    <n v="8.998009999999998E-2"/>
    <s v=""/>
    <n v="4.2739400000000004E-2"/>
    <n v="2.7390838888888891"/>
    <n v="5"/>
    <n v="1.8"/>
    <n v="98.2"/>
    <n v="760.82"/>
    <n v="37349"/>
    <n v="27932"/>
    <n v="75"/>
    <n v="0"/>
    <n v="44.687477625832322"/>
    <n v="6.1151285172191576"/>
    <n v="100"/>
    <n v="100"/>
    <n v="74.89"/>
    <n v="51.51"/>
    <s v=""/>
    <n v="100"/>
    <n v="37.92"/>
    <n v="14"/>
    <n v="14.2"/>
    <n v="78"/>
    <s v=""/>
    <s v=""/>
    <n v="0"/>
    <m/>
    <s v=""/>
    <n v="8.1"/>
    <n v="75"/>
    <n v="30.75"/>
    <n v="25.2"/>
    <n v="3.9"/>
    <n v="6"/>
    <n v="0"/>
    <n v="257"/>
    <n v="0"/>
    <n v="2"/>
    <n v="109"/>
    <n v="28011.75"/>
    <n v="11484.817499999999"/>
  </r>
  <r>
    <x v="1"/>
    <x v="7"/>
    <n v="353450021"/>
    <s v="Oscar Bressane"/>
    <n v="-3.5503695776895099E-2"/>
    <n v="2530"/>
    <n v="2136"/>
    <n v="394"/>
    <n v="11.426"/>
    <n v="84.43"/>
    <n v="7.3020000000000003E-3"/>
    <n v="5.3125000000000004E-3"/>
    <n v="1.9894999999999999E-3"/>
    <n v="0"/>
    <s v=""/>
    <n v="4.0509999999999998E-4"/>
    <n v="5.6366000000000003E-3"/>
    <n v="1.2603000000000002E-3"/>
    <n v="5.6134375000000004E-3"/>
    <n v="1"/>
    <n v="30"/>
    <n v="70"/>
    <n v="1.51"/>
    <n v="117"/>
    <n v="22"/>
    <n v="0"/>
    <n v="0"/>
    <n v="20442.308300395256"/>
    <n v="2243.6679841897239"/>
    <n v="85.2"/>
    <m/>
    <n v="83.89"/>
    <n v="26.99"/>
    <s v=""/>
    <n v="100"/>
    <n v="0.96"/>
    <n v="0.4"/>
    <n v="0.9"/>
    <n v="1.1000000000000001"/>
    <s v=""/>
    <s v=""/>
    <n v="0"/>
    <m/>
    <s v=""/>
    <n v="7.2"/>
    <n v="99"/>
    <n v="99"/>
    <n v="81.2"/>
    <n v="9.5"/>
    <n v="0"/>
    <n v="0"/>
    <n v="0"/>
    <n v="0"/>
    <n v="3"/>
    <n v="7"/>
    <n v="115.83"/>
    <n v="115.83"/>
  </r>
  <r>
    <x v="0"/>
    <x v="7"/>
    <n v="353460920"/>
    <s v="Osvaldo Cruz"/>
    <m/>
    <m/>
    <m/>
    <m/>
    <m/>
    <m/>
    <n v="5.9580000000000006E-4"/>
    <n v="5.4020000000000001E-4"/>
    <n v="5.5600000000000003E-5"/>
    <n v="0"/>
    <s v=""/>
    <s v=""/>
    <n v="5.4020000000000001E-4"/>
    <n v="5.5600000000000003E-5"/>
    <n v="0"/>
    <n v="0"/>
    <n v="66.67"/>
    <n v="33.33"/>
    <m/>
    <s v=""/>
    <m/>
    <m/>
    <m/>
    <s v=""/>
    <s v=""/>
    <m/>
    <m/>
    <m/>
    <m/>
    <s v=""/>
    <m/>
    <m/>
    <m/>
    <m/>
    <m/>
    <s v=""/>
    <s v=""/>
    <m/>
    <m/>
    <s v=""/>
    <m/>
    <m/>
    <m/>
    <m/>
    <m/>
    <m/>
    <m/>
    <n v="1"/>
    <m/>
    <n v="2"/>
    <n v="1"/>
    <m/>
    <m/>
  </r>
  <r>
    <x v="1"/>
    <x v="7"/>
    <n v="353460921"/>
    <s v="Osvaldo Cruz"/>
    <n v="0.29132222349022002"/>
    <n v="31042"/>
    <n v="28035"/>
    <n v="3007"/>
    <n v="125.2"/>
    <n v="90.31"/>
    <n v="1.7129000000000001E-3"/>
    <n v="0"/>
    <n v="1.7129000000000001E-3"/>
    <n v="0"/>
    <s v=""/>
    <s v=""/>
    <n v="1.3484E-3"/>
    <n v="3.6450000000000002E-4"/>
    <n v="8.869895810416667E-2"/>
    <n v="0"/>
    <n v="0"/>
    <n v="100"/>
    <n v="23.17"/>
    <n v="1564"/>
    <n v="391"/>
    <n v="1"/>
    <n v="0"/>
    <n v="1767.6902261452226"/>
    <n v="213.34192384511303"/>
    <n v="93.87"/>
    <n v="100"/>
    <n v="92.12"/>
    <n v="20.420000000000002"/>
    <s v=""/>
    <n v="100"/>
    <n v="0.31"/>
    <n v="0.1"/>
    <n v="0.1"/>
    <n v="0.8"/>
    <s v=""/>
    <s v=""/>
    <n v="0"/>
    <m/>
    <s v=""/>
    <n v="4.9000000000000004"/>
    <n v="100"/>
    <n v="100"/>
    <n v="75"/>
    <n v="8.1"/>
    <n v="0"/>
    <n v="0"/>
    <n v="5"/>
    <n v="0"/>
    <n v="0"/>
    <n v="11"/>
    <n v="1564"/>
    <n v="1564"/>
  </r>
  <r>
    <x v="5"/>
    <x v="7"/>
    <n v="353470817"/>
    <s v="Ourinhos"/>
    <n v="0.85273953986446704"/>
    <n v="105310"/>
    <n v="102590"/>
    <n v="2720"/>
    <n v="355.53699999999998"/>
    <n v="97.42"/>
    <n v="0.83721000000000001"/>
    <n v="0.79192360000000006"/>
    <n v="4.5286399999999984E-2"/>
    <n v="0.01"/>
    <n v="0.60799999999999998"/>
    <n v="0.2112704"/>
    <n v="1.2194399999999999E-2"/>
    <n v="5.7451999999999989E-3"/>
    <n v="0.35741312039351852"/>
    <n v="7"/>
    <n v="15.38"/>
    <n v="84.62"/>
    <n v="95.28"/>
    <n v="5717"/>
    <n v="1767"/>
    <n v="12"/>
    <n v="0"/>
    <n v="835.48988700028485"/>
    <n v="89.837622258095166"/>
    <n v="97.42"/>
    <n v="100"/>
    <n v="95.76"/>
    <n v="60.4"/>
    <s v=""/>
    <n v="100"/>
    <n v="56.95"/>
    <n v="30"/>
    <n v="67.7"/>
    <n v="15.1"/>
    <s v=""/>
    <s v=""/>
    <n v="0"/>
    <m/>
    <s v=""/>
    <n v="7.8"/>
    <n v="98"/>
    <n v="85.26"/>
    <n v="69.099999999999994"/>
    <n v="7.6"/>
    <n v="5"/>
    <n v="0"/>
    <n v="21"/>
    <n v="170.11127049017691"/>
    <n v="6"/>
    <n v="33"/>
    <n v="5602.66"/>
    <n v="4874.3141999999998"/>
  </r>
  <r>
    <x v="0"/>
    <x v="7"/>
    <n v="353480720"/>
    <s v="Ouro Verde"/>
    <m/>
    <m/>
    <m/>
    <m/>
    <m/>
    <m/>
    <n v="0"/>
    <n v="0"/>
    <n v="0"/>
    <n v="0"/>
    <n v="0"/>
    <n v="0"/>
    <n v="0"/>
    <n v="0"/>
    <n v="0"/>
    <n v="0"/>
    <n v="0"/>
    <n v="0"/>
    <m/>
    <s v=""/>
    <m/>
    <m/>
    <m/>
    <s v=""/>
    <s v=""/>
    <m/>
    <m/>
    <m/>
    <m/>
    <s v=""/>
    <m/>
    <m/>
    <m/>
    <m/>
    <m/>
    <s v=""/>
    <s v=""/>
    <m/>
    <m/>
    <s v=""/>
    <m/>
    <m/>
    <m/>
    <m/>
    <m/>
    <m/>
    <m/>
    <n v="0"/>
    <m/>
    <n v="0"/>
    <n v="0"/>
    <m/>
    <m/>
  </r>
  <r>
    <x v="1"/>
    <x v="7"/>
    <n v="353480721"/>
    <s v="Ouro Verde"/>
    <n v="0.76151759643334804"/>
    <n v="7939"/>
    <n v="7363"/>
    <n v="576"/>
    <n v="29.795000000000002"/>
    <n v="92.74"/>
    <n v="1.8728100000000004E-2"/>
    <n v="8.6806000000000001E-3"/>
    <n v="1.0047500000000003E-2"/>
    <n v="0"/>
    <n v="8.3333000000000001E-3"/>
    <n v="1.1180999999999999E-3"/>
    <n v="8.8137000000000007E-3"/>
    <n v="4.6299999999999998E-4"/>
    <n v="1.8057090104166666E-2"/>
    <n v="0"/>
    <n v="16.670000000000002"/>
    <n v="83.33"/>
    <n v="5.29"/>
    <n v="408"/>
    <n v="51"/>
    <n v="1"/>
    <n v="0"/>
    <n v="7944.5774026955532"/>
    <n v="953.34928832346645"/>
    <n v="87.34"/>
    <m/>
    <n v="87.34"/>
    <n v="23.53"/>
    <s v=""/>
    <n v="94.93"/>
    <n v="2.06"/>
    <n v="0.9"/>
    <n v="1.3"/>
    <n v="4.2"/>
    <s v=""/>
    <s v=""/>
    <n v="0"/>
    <m/>
    <s v=""/>
    <n v="8.4"/>
    <n v="95"/>
    <n v="95"/>
    <n v="87.5"/>
    <n v="9.9"/>
    <n v="0"/>
    <n v="0"/>
    <n v="0"/>
    <n v="44.303926899905115"/>
    <n v="1"/>
    <n v="5"/>
    <n v="387.6"/>
    <n v="387.6"/>
  </r>
  <r>
    <x v="10"/>
    <x v="7"/>
    <n v="353475715"/>
    <s v="Ouroeste"/>
    <n v="2.5039225064183999"/>
    <n v="8827"/>
    <n v="8071"/>
    <n v="756"/>
    <n v="30.696999999999999"/>
    <n v="91.44"/>
    <n v="0.14331210000000003"/>
    <n v="0.13933600000000002"/>
    <n v="3.9760999999999998E-3"/>
    <n v="0.05"/>
    <s v=""/>
    <n v="0.12532180000000001"/>
    <n v="1.4393900000000001E-2"/>
    <n v="3.5964E-3"/>
    <n v="2.2076694791666667E-2"/>
    <n v="4"/>
    <n v="50"/>
    <n v="50"/>
    <n v="5.79"/>
    <n v="447"/>
    <n v="89"/>
    <n v="0"/>
    <n v="0"/>
    <n v="7859.8844454514556"/>
    <n v="821.7151920244703"/>
    <n v="96.04"/>
    <n v="100"/>
    <n v="92.48"/>
    <n v="8.16"/>
    <s v=""/>
    <n v="100"/>
    <n v="20.47"/>
    <n v="6.5"/>
    <n v="29.6"/>
    <n v="1.7"/>
    <s v=""/>
    <s v=""/>
    <n v="0"/>
    <m/>
    <s v=""/>
    <n v="9.8000000000000007"/>
    <n v="100"/>
    <n v="100"/>
    <n v="80.099999999999994"/>
    <n v="9.5"/>
    <n v="0"/>
    <n v="0"/>
    <n v="6"/>
    <n v="0"/>
    <n v="5"/>
    <n v="5"/>
    <n v="447"/>
    <n v="447"/>
  </r>
  <r>
    <x v="0"/>
    <x v="7"/>
    <n v="353490620"/>
    <s v="Pacaembu"/>
    <n v="0.311237363946271"/>
    <n v="13171"/>
    <n v="9704"/>
    <n v="3467"/>
    <n v="38.770000000000003"/>
    <n v="73.680000000000007"/>
    <n v="4.5939599999999997E-2"/>
    <n v="4.1833299999999997E-2"/>
    <n v="4.1062999999999994E-3"/>
    <n v="0"/>
    <s v=""/>
    <s v=""/>
    <n v="4.5651400000000002E-2"/>
    <n v="2.8820000000000001E-4"/>
    <n v="2.5271856250000006E-2"/>
    <n v="0"/>
    <n v="25"/>
    <n v="75"/>
    <n v="7.13"/>
    <n v="550"/>
    <n v="49"/>
    <n v="2"/>
    <n v="0"/>
    <n v="6033.7650899703895"/>
    <n v="718.30536785361789"/>
    <n v="73.680000000000007"/>
    <n v="73.680000000000007"/>
    <n v="58.95"/>
    <n v="6.91"/>
    <s v=""/>
    <n v="100"/>
    <n v="4.4400000000000004"/>
    <n v="1.9"/>
    <n v="5.4"/>
    <n v="2.1"/>
    <s v=""/>
    <s v=""/>
    <n v="0"/>
    <m/>
    <s v=""/>
    <n v="8.6999999999999993"/>
    <n v="100"/>
    <n v="100"/>
    <n v="91.1"/>
    <n v="10"/>
    <n v="0"/>
    <n v="0"/>
    <n v="7"/>
    <n v="0"/>
    <n v="2"/>
    <n v="6"/>
    <n v="550"/>
    <n v="550"/>
  </r>
  <r>
    <x v="1"/>
    <x v="7"/>
    <n v="353490621"/>
    <s v="Pacaembu"/>
    <m/>
    <m/>
    <m/>
    <m/>
    <m/>
    <m/>
    <n v="2.0520999999999998E-3"/>
    <n v="0"/>
    <n v="2.0520999999999998E-3"/>
    <n v="0"/>
    <s v=""/>
    <s v=""/>
    <n v="1.9965E-3"/>
    <n v="5.5600000000000003E-5"/>
    <n v="0"/>
    <n v="0"/>
    <n v="0"/>
    <n v="100"/>
    <m/>
    <s v=""/>
    <m/>
    <m/>
    <m/>
    <s v=""/>
    <s v=""/>
    <m/>
    <m/>
    <m/>
    <m/>
    <s v=""/>
    <m/>
    <m/>
    <m/>
    <m/>
    <m/>
    <s v=""/>
    <s v=""/>
    <m/>
    <m/>
    <s v=""/>
    <m/>
    <m/>
    <m/>
    <m/>
    <m/>
    <m/>
    <m/>
    <n v="2"/>
    <m/>
    <n v="0"/>
    <n v="3"/>
    <m/>
    <m/>
  </r>
  <r>
    <x v="10"/>
    <x v="7"/>
    <n v="353500215"/>
    <s v="Palestina"/>
    <n v="1.70614622102196"/>
    <n v="11411"/>
    <n v="9595"/>
    <n v="1816"/>
    <n v="16.41"/>
    <n v="84.09"/>
    <n v="0.58644329999999989"/>
    <n v="0.51618509999999995"/>
    <n v="7.0258199999999979E-2"/>
    <n v="0"/>
    <n v="2.8002300000000004E-2"/>
    <n v="1.45995E-2"/>
    <n v="0.54193650000000004"/>
    <n v="1.905E-3"/>
    <n v="2.4521763541666668E-2"/>
    <n v="27"/>
    <n v="45.95"/>
    <n v="54.05"/>
    <n v="6.93"/>
    <n v="534"/>
    <n v="150"/>
    <n v="0"/>
    <n v="0"/>
    <n v="14674.976776794321"/>
    <n v="1575.2799929892212"/>
    <n v="82.52"/>
    <n v="84.01"/>
    <n v="68.25"/>
    <n v="19.600000000000001"/>
    <s v=""/>
    <n v="99.25"/>
    <n v="34.5"/>
    <n v="11"/>
    <n v="45.7"/>
    <n v="12.3"/>
    <s v=""/>
    <s v=""/>
    <n v="0"/>
    <m/>
    <s v=""/>
    <n v="10"/>
    <n v="90"/>
    <n v="90"/>
    <n v="71.900000000000006"/>
    <n v="7.7"/>
    <n v="0"/>
    <n v="0"/>
    <n v="1"/>
    <n v="114.18428349340869"/>
    <n v="34"/>
    <n v="40"/>
    <n v="480.6"/>
    <n v="480.6"/>
  </r>
  <r>
    <x v="10"/>
    <x v="7"/>
    <n v="353510115"/>
    <s v="Palmares Paulista"/>
    <n v="2.3532164916006701"/>
    <n v="11560"/>
    <n v="11227"/>
    <n v="333"/>
    <n v="140.58099999999999"/>
    <n v="97.12"/>
    <n v="2.6867200000000001E-2"/>
    <n v="1.7237599999999999E-2"/>
    <n v="9.6296000000000003E-3"/>
    <n v="0"/>
    <s v=""/>
    <n v="2.6404199999999996E-2"/>
    <n v="1.852E-4"/>
    <n v="2.7779999999999998E-4"/>
    <n v="3.1919421157407403E-2"/>
    <n v="5"/>
    <n v="28.57"/>
    <n v="71.430000000000007"/>
    <n v="8.1"/>
    <n v="625"/>
    <n v="25"/>
    <n v="1"/>
    <n v="0"/>
    <n v="1691.3771626297578"/>
    <n v="190.96193771626298"/>
    <n v="90.71"/>
    <n v="100"/>
    <n v="91.03"/>
    <n v="13.49"/>
    <s v=""/>
    <n v="93.4"/>
    <n v="13.43"/>
    <n v="4.3"/>
    <n v="13.3"/>
    <n v="13.8"/>
    <s v=""/>
    <s v=""/>
    <n v="0"/>
    <m/>
    <s v=""/>
    <n v="8.5"/>
    <n v="100"/>
    <n v="100"/>
    <n v="96"/>
    <n v="10"/>
    <n v="0"/>
    <n v="0"/>
    <n v="3"/>
    <n v="0"/>
    <n v="2"/>
    <n v="5"/>
    <n v="625"/>
    <n v="625"/>
  </r>
  <r>
    <x v="16"/>
    <x v="7"/>
    <n v="353520018"/>
    <s v="Palmeira d'Oeste"/>
    <n v="-0.74240268726025704"/>
    <n v="9423"/>
    <n v="7318"/>
    <n v="2105"/>
    <n v="29.439"/>
    <n v="77.66"/>
    <n v="3.7410200000000005E-2"/>
    <n v="3.4656800000000001E-2"/>
    <n v="2.7534E-3"/>
    <n v="0.02"/>
    <n v="1.6493500000000001E-2"/>
    <s v=""/>
    <n v="2.0300500000000006E-2"/>
    <n v="6.1619999999999991E-4"/>
    <n v="1.9898725781250001E-2"/>
    <n v="2"/>
    <n v="78.290000000000006"/>
    <n v="21.71"/>
    <n v="5.15"/>
    <n v="397"/>
    <n v="54"/>
    <n v="1"/>
    <n v="0"/>
    <n v="8032.0916905444128"/>
    <n v="635.8739255014325"/>
    <n v="81.09"/>
    <n v="100"/>
    <n v="76.03"/>
    <n v="12.62"/>
    <s v=""/>
    <n v="100"/>
    <n v="4.99"/>
    <n v="1.6"/>
    <n v="6.2"/>
    <n v="1.4"/>
    <s v=""/>
    <s v=""/>
    <n v="0"/>
    <m/>
    <s v=""/>
    <n v="9.5"/>
    <n v="97"/>
    <n v="97"/>
    <n v="86.4"/>
    <n v="10"/>
    <n v="0"/>
    <n v="0"/>
    <n v="1"/>
    <n v="80.407158608499145"/>
    <n v="101"/>
    <n v="28"/>
    <n v="385.09"/>
    <n v="385.09"/>
  </r>
  <r>
    <x v="5"/>
    <x v="7"/>
    <n v="353530917"/>
    <s v="Palmital"/>
    <n v="0.19679366785452199"/>
    <n v="21317"/>
    <n v="19827"/>
    <n v="1490"/>
    <n v="38.826000000000001"/>
    <n v="93.01"/>
    <n v="0.77667050000000004"/>
    <n v="0.66835169999999999"/>
    <n v="0.10831879999999999"/>
    <n v="0"/>
    <n v="5.4167E-3"/>
    <n v="0.42922820000000006"/>
    <n v="0.34041660000000001"/>
    <n v="1.609E-3"/>
    <n v="5.9502803321759265E-2"/>
    <n v="8"/>
    <n v="52.5"/>
    <n v="47.5"/>
    <n v="14.11"/>
    <n v="1089"/>
    <n v="143"/>
    <n v="0"/>
    <n v="0"/>
    <n v="7633.6144860909135"/>
    <n v="843.24811183562394"/>
    <n v="91.7"/>
    <n v="100"/>
    <n v="91.7"/>
    <n v="57.46"/>
    <s v=""/>
    <n v="100"/>
    <n v="28.45"/>
    <n v="15.1"/>
    <n v="30.9"/>
    <n v="19"/>
    <s v=""/>
    <s v=""/>
    <n v="0"/>
    <m/>
    <s v=""/>
    <n v="7.9"/>
    <n v="99.89"/>
    <n v="99.89"/>
    <n v="86.9"/>
    <n v="9.8000000000000007"/>
    <n v="0"/>
    <n v="0"/>
    <n v="1"/>
    <n v="8.4029654417501654"/>
    <n v="21"/>
    <n v="19"/>
    <n v="1087.8021000000001"/>
    <n v="1087.8021000000001"/>
  </r>
  <r>
    <x v="0"/>
    <x v="7"/>
    <n v="353540820"/>
    <s v="Panorama"/>
    <n v="0.56140990726667495"/>
    <n v="14767"/>
    <n v="14396"/>
    <n v="371"/>
    <n v="41.816000000000003"/>
    <n v="97.49"/>
    <n v="6.0830999999999993E-3"/>
    <n v="0"/>
    <n v="6.0830999999999993E-3"/>
    <n v="0.01"/>
    <n v="1.4385999999999999E-3"/>
    <n v="4.2441000000000006E-3"/>
    <s v=""/>
    <n v="4.0039999999999997E-4"/>
    <n v="4.3907623527777773E-2"/>
    <n v="0"/>
    <n v="0"/>
    <n v="100"/>
    <n v="10.39"/>
    <n v="802"/>
    <n v="252"/>
    <n v="0"/>
    <n v="0"/>
    <n v="5659.2672851628631"/>
    <n v="662.02749373603297"/>
    <n v="97.68"/>
    <n v="100"/>
    <n v="97.12"/>
    <n v="20.2"/>
    <s v=""/>
    <n v="100"/>
    <n v="0.53"/>
    <n v="0.2"/>
    <n v="0"/>
    <n v="2"/>
    <s v=""/>
    <s v=""/>
    <n v="0"/>
    <m/>
    <s v=""/>
    <n v="8.6999999999999993"/>
    <n v="94"/>
    <n v="94"/>
    <n v="68.599999999999994"/>
    <n v="7.6"/>
    <n v="0"/>
    <n v="0"/>
    <n v="0"/>
    <n v="2.2775088234218801"/>
    <n v="0"/>
    <n v="14"/>
    <n v="753.88"/>
    <n v="753.88"/>
  </r>
  <r>
    <x v="1"/>
    <x v="7"/>
    <n v="353540821"/>
    <s v="Panorama"/>
    <m/>
    <m/>
    <m/>
    <m/>
    <m/>
    <m/>
    <n v="0"/>
    <n v="0"/>
    <n v="0"/>
    <n v="0"/>
    <n v="0"/>
    <n v="0"/>
    <n v="0"/>
    <n v="0"/>
    <n v="0"/>
    <n v="0"/>
    <n v="0"/>
    <n v="0"/>
    <m/>
    <s v=""/>
    <m/>
    <m/>
    <m/>
    <s v=""/>
    <s v=""/>
    <m/>
    <m/>
    <m/>
    <m/>
    <s v=""/>
    <m/>
    <m/>
    <m/>
    <m/>
    <m/>
    <s v=""/>
    <s v=""/>
    <m/>
    <m/>
    <s v=""/>
    <m/>
    <m/>
    <m/>
    <m/>
    <m/>
    <m/>
    <m/>
    <n v="0"/>
    <m/>
    <n v="0"/>
    <n v="0"/>
    <m/>
    <m/>
  </r>
  <r>
    <x v="5"/>
    <x v="7"/>
    <n v="353550717"/>
    <s v="Paraguaçu Paulista"/>
    <n v="0.55212520063605597"/>
    <n v="42858"/>
    <n v="38840"/>
    <n v="4018"/>
    <n v="42.811"/>
    <n v="90.62"/>
    <n v="0.44613009999999997"/>
    <n v="0.42492229999999998"/>
    <n v="2.1207799999999999E-2"/>
    <n v="0"/>
    <n v="0.11419899999999998"/>
    <n v="0.30052059999999986"/>
    <n v="2.2867100000000001E-2"/>
    <n v="8.5433999999999961E-3"/>
    <n v="0.12163993275"/>
    <n v="27"/>
    <n v="51.32"/>
    <n v="48.68"/>
    <n v="32.119999999999997"/>
    <n v="2168"/>
    <n v="195"/>
    <n v="1"/>
    <n v="1"/>
    <n v="6813.742125157497"/>
    <n v="750.54178916421711"/>
    <n v="93.24"/>
    <n v="90.62"/>
    <n v="92.18"/>
    <n v="16.13"/>
    <s v=""/>
    <n v="100"/>
    <n v="9.1"/>
    <n v="4.8"/>
    <n v="11"/>
    <n v="2.1"/>
    <s v=""/>
    <s v=""/>
    <n v="0"/>
    <m/>
    <s v=""/>
    <n v="7.2"/>
    <n v="100"/>
    <n v="100"/>
    <n v="91"/>
    <n v="10"/>
    <n v="0"/>
    <n v="1"/>
    <n v="8"/>
    <n v="93.719223138916121"/>
    <n v="39"/>
    <n v="37"/>
    <n v="2168"/>
    <n v="2168"/>
  </r>
  <r>
    <x v="15"/>
    <x v="7"/>
    <n v="35356062"/>
    <s v="Paraibuna"/>
    <n v="0.244205228171923"/>
    <n v="17638"/>
    <n v="5317"/>
    <n v="12321"/>
    <n v="21.780999999999999"/>
    <n v="30.15"/>
    <n v="2.4665400000000007E-2"/>
    <n v="2.1032300000000007E-2"/>
    <n v="3.6330999999999994E-3"/>
    <n v="0"/>
    <n v="9.3000000000000007E-6"/>
    <n v="8.7194000000000004E-3"/>
    <n v="1.0603500000000004E-2"/>
    <n v="5.3331999999999997E-3"/>
    <n v="1.8331577604166666E-2"/>
    <n v="41"/>
    <n v="83.67"/>
    <n v="16.329999999999998"/>
    <n v="3.81"/>
    <n v="294"/>
    <n v="294"/>
    <n v="5"/>
    <n v="0"/>
    <n v="21330.336772876744"/>
    <n v="2234.9472729334393"/>
    <n v="39.909999999999997"/>
    <n v="100"/>
    <n v="25.94"/>
    <n v="7.69"/>
    <s v=""/>
    <n v="72.069999999999993"/>
    <n v="0.48"/>
    <n v="0.2"/>
    <n v="0.5"/>
    <n v="0.3"/>
    <s v=""/>
    <s v=""/>
    <n v="0"/>
    <m/>
    <s v=""/>
    <n v="10"/>
    <n v="98"/>
    <n v="0"/>
    <n v="0"/>
    <n v="1.5"/>
    <n v="0"/>
    <n v="0"/>
    <n v="231"/>
    <n v="0"/>
    <n v="41"/>
    <n v="8"/>
    <n v="288.12"/>
    <n v="0"/>
  </r>
  <r>
    <x v="18"/>
    <x v="7"/>
    <n v="35356066"/>
    <s v="Paraibuna"/>
    <m/>
    <m/>
    <m/>
    <m/>
    <m/>
    <m/>
    <n v="0"/>
    <n v="0"/>
    <n v="0"/>
    <n v="0"/>
    <n v="0"/>
    <n v="0"/>
    <n v="0"/>
    <n v="0"/>
    <n v="0"/>
    <n v="0"/>
    <n v="0"/>
    <n v="0"/>
    <m/>
    <s v=""/>
    <m/>
    <m/>
    <m/>
    <s v=""/>
    <s v=""/>
    <m/>
    <m/>
    <m/>
    <m/>
    <s v=""/>
    <m/>
    <m/>
    <m/>
    <m/>
    <m/>
    <s v=""/>
    <s v=""/>
    <m/>
    <m/>
    <s v=""/>
    <m/>
    <m/>
    <m/>
    <m/>
    <m/>
    <m/>
    <m/>
    <n v="2"/>
    <m/>
    <n v="0"/>
    <n v="0"/>
    <m/>
    <m/>
  </r>
  <r>
    <x v="10"/>
    <x v="7"/>
    <n v="353570515"/>
    <s v="Paraíso"/>
    <n v="0.78189303795554999"/>
    <n v="6019"/>
    <n v="5363"/>
    <n v="656"/>
    <n v="38.942999999999998"/>
    <n v="89.1"/>
    <n v="0.37535569999999996"/>
    <n v="0.26709779999999994"/>
    <n v="0.10825789999999999"/>
    <n v="0"/>
    <n v="2.3729799999999999E-2"/>
    <n v="6.6210999999999992E-2"/>
    <n v="0.28023199999999998"/>
    <n v="5.1828999999999998E-3"/>
    <n v="1.4059007888829024E-2"/>
    <n v="2"/>
    <n v="41.67"/>
    <n v="58.33"/>
    <n v="3.82"/>
    <n v="295"/>
    <n v="177"/>
    <n v="2"/>
    <n v="0"/>
    <n v="6339.6843329456724"/>
    <n v="681.12311015118792"/>
    <m/>
    <n v="87.97"/>
    <m/>
    <m/>
    <s v=""/>
    <m/>
    <n v="96.25"/>
    <n v="31"/>
    <n v="102.7"/>
    <n v="83.3"/>
    <s v=""/>
    <s v=""/>
    <n v="0"/>
    <m/>
    <s v=""/>
    <n v="8.5"/>
    <n v="100"/>
    <n v="100"/>
    <n v="40"/>
    <n v="5.8"/>
    <n v="0"/>
    <n v="0"/>
    <n v="5"/>
    <n v="170.70905848960984"/>
    <n v="20"/>
    <n v="28"/>
    <n v="295"/>
    <n v="295"/>
  </r>
  <r>
    <x v="14"/>
    <x v="7"/>
    <n v="353580414"/>
    <s v="Paranapanema"/>
    <n v="1.2830427014413299"/>
    <n v="18430"/>
    <n v="15271"/>
    <n v="3159"/>
    <n v="18.071000000000002"/>
    <n v="82.86"/>
    <n v="0.77922249999999993"/>
    <n v="0.7640617999999999"/>
    <n v="1.5160700000000001E-2"/>
    <n v="0.31"/>
    <s v=""/>
    <n v="2.5232000000000002E-3"/>
    <n v="0.76443669999999986"/>
    <n v="1.2262600000000002E-2"/>
    <n v="3.7626658136574072E-2"/>
    <n v="76"/>
    <n v="87.25"/>
    <n v="12.75"/>
    <n v="10.79"/>
    <n v="833"/>
    <n v="207"/>
    <n v="3"/>
    <n v="1"/>
    <n v="19541.026587086271"/>
    <n v="2292.9050461204552"/>
    <n v="67.069999999999993"/>
    <m/>
    <n v="60.73"/>
    <n v="20.84"/>
    <s v=""/>
    <n v="82.5"/>
    <n v="15.28"/>
    <n v="6.8"/>
    <n v="20.3"/>
    <n v="1.1000000000000001"/>
    <s v=""/>
    <s v=""/>
    <n v="0"/>
    <m/>
    <s v=""/>
    <n v="9"/>
    <n v="88"/>
    <n v="88"/>
    <n v="75.2"/>
    <n v="7.7"/>
    <n v="0"/>
    <n v="1"/>
    <n v="2"/>
    <n v="0"/>
    <n v="130"/>
    <n v="19"/>
    <n v="733.04"/>
    <n v="733.04"/>
  </r>
  <r>
    <x v="10"/>
    <x v="7"/>
    <n v="353590315"/>
    <s v="Paranapuã"/>
    <n v="0.35302267901782303"/>
    <n v="3841"/>
    <n v="3457"/>
    <n v="384"/>
    <n v="27.532"/>
    <n v="90"/>
    <n v="0.21702340000000003"/>
    <n v="0.19695930000000003"/>
    <n v="2.0064100000000001E-2"/>
    <n v="0"/>
    <s v=""/>
    <n v="9.7222199999999995E-2"/>
    <n v="0.11654259999999995"/>
    <n v="3.2586E-3"/>
    <n v="9.1733882812500001E-3"/>
    <n v="4"/>
    <n v="86.49"/>
    <n v="13.51"/>
    <n v="2.48"/>
    <n v="191"/>
    <n v="38"/>
    <n v="0"/>
    <n v="0"/>
    <n v="8210.3618849258"/>
    <n v="903.13980734183815"/>
    <n v="91.71"/>
    <n v="100"/>
    <n v="89.83"/>
    <n v="13.05"/>
    <s v=""/>
    <n v="100"/>
    <n v="67.819999999999993"/>
    <n v="21.7"/>
    <n v="93.8"/>
    <n v="18.2"/>
    <s v=""/>
    <s v=""/>
    <n v="0"/>
    <m/>
    <s v=""/>
    <n v="8.6999999999999993"/>
    <n v="100"/>
    <n v="100"/>
    <n v="80.099999999999994"/>
    <n v="9.5"/>
    <n v="0"/>
    <n v="0"/>
    <n v="0"/>
    <n v="0"/>
    <n v="32"/>
    <n v="5"/>
    <n v="191"/>
    <n v="191"/>
  </r>
  <r>
    <x v="0"/>
    <x v="7"/>
    <n v="353600020"/>
    <s v="Parapuã"/>
    <n v="-0.31942071976405201"/>
    <n v="10735"/>
    <n v="8954"/>
    <n v="1781"/>
    <n v="29.393000000000001"/>
    <n v="83.41"/>
    <n v="1.4170999999999999E-3"/>
    <n v="0"/>
    <n v="1.4170999999999999E-3"/>
    <n v="0"/>
    <s v=""/>
    <n v="5.7899999999999998E-5"/>
    <n v="3.8190000000000001E-4"/>
    <n v="9.7729999999999996E-4"/>
    <n v="2.3941286458333332E-2"/>
    <n v="1"/>
    <n v="0"/>
    <n v="100"/>
    <n v="6.39"/>
    <n v="493"/>
    <n v="74"/>
    <n v="0"/>
    <n v="0"/>
    <n v="7990.4909175593848"/>
    <n v="910.680950163018"/>
    <n v="85.64"/>
    <n v="89.9"/>
    <n v="82.96"/>
    <n v="14.72"/>
    <s v=""/>
    <n v="100"/>
    <n v="10.49"/>
    <n v="4.7"/>
    <n v="13.7"/>
    <n v="1"/>
    <s v=""/>
    <s v=""/>
    <n v="0"/>
    <m/>
    <s v=""/>
    <n v="7.7"/>
    <n v="100"/>
    <n v="100"/>
    <n v="85"/>
    <n v="9.5"/>
    <n v="0"/>
    <n v="0"/>
    <n v="8"/>
    <n v="0"/>
    <n v="0"/>
    <n v="6"/>
    <n v="493"/>
    <n v="493"/>
  </r>
  <r>
    <x v="1"/>
    <x v="7"/>
    <n v="353600021"/>
    <s v="Parapuã"/>
    <m/>
    <m/>
    <m/>
    <m/>
    <m/>
    <m/>
    <n v="0.12763940000000001"/>
    <n v="0.1261111"/>
    <n v="1.5282999999999998E-3"/>
    <n v="0"/>
    <s v=""/>
    <n v="0.11225690000000001"/>
    <n v="1.4999999999999999E-2"/>
    <n v="3.8250000000000003E-4"/>
    <n v="0"/>
    <n v="4"/>
    <n v="37.5"/>
    <n v="62.5"/>
    <m/>
    <s v=""/>
    <m/>
    <m/>
    <m/>
    <s v=""/>
    <s v=""/>
    <m/>
    <m/>
    <m/>
    <m/>
    <s v=""/>
    <m/>
    <m/>
    <m/>
    <m/>
    <m/>
    <s v=""/>
    <s v=""/>
    <m/>
    <m/>
    <s v=""/>
    <m/>
    <m/>
    <m/>
    <m/>
    <m/>
    <m/>
    <m/>
    <n v="5"/>
    <m/>
    <n v="3"/>
    <n v="5"/>
    <m/>
    <m/>
  </r>
  <r>
    <x v="14"/>
    <x v="7"/>
    <n v="353610914"/>
    <s v="Pardinho"/>
    <m/>
    <m/>
    <m/>
    <m/>
    <m/>
    <m/>
    <n v="1.0417E-3"/>
    <n v="0"/>
    <n v="1.0417E-3"/>
    <n v="0"/>
    <s v=""/>
    <s v=""/>
    <s v=""/>
    <n v="1.0417E-3"/>
    <n v="0"/>
    <n v="0"/>
    <n v="0"/>
    <n v="100"/>
    <m/>
    <s v=""/>
    <m/>
    <m/>
    <m/>
    <s v=""/>
    <s v=""/>
    <m/>
    <m/>
    <m/>
    <m/>
    <s v=""/>
    <m/>
    <m/>
    <m/>
    <m/>
    <m/>
    <s v=""/>
    <s v=""/>
    <m/>
    <m/>
    <s v=""/>
    <m/>
    <m/>
    <m/>
    <m/>
    <m/>
    <m/>
    <m/>
    <n v="0"/>
    <m/>
    <n v="0"/>
    <n v="1"/>
    <m/>
    <m/>
  </r>
  <r>
    <x v="5"/>
    <x v="7"/>
    <n v="353610917"/>
    <s v="Pardinho"/>
    <n v="1.5432710534082099"/>
    <n v="5817"/>
    <n v="4779"/>
    <n v="1038"/>
    <n v="27.695"/>
    <n v="82.16"/>
    <n v="1.1610000000000001E-3"/>
    <n v="0"/>
    <n v="1.1610000000000001E-3"/>
    <n v="0"/>
    <s v=""/>
    <n v="1.1176000000000001E-3"/>
    <s v=""/>
    <n v="4.3399999999999998E-5"/>
    <n v="9.8737515625000015E-3"/>
    <n v="0"/>
    <n v="0"/>
    <n v="100"/>
    <n v="3.29"/>
    <n v="254"/>
    <n v="73"/>
    <n v="1"/>
    <n v="0"/>
    <n v="11493.264569365652"/>
    <n v="1301.1242908715833"/>
    <n v="65.180000000000007"/>
    <n v="100"/>
    <n v="54.86"/>
    <n v="38.94"/>
    <s v=""/>
    <n v="82.9"/>
    <n v="0.22"/>
    <n v="0.1"/>
    <n v="0"/>
    <n v="0.9"/>
    <s v=""/>
    <s v=""/>
    <n v="0"/>
    <m/>
    <s v=""/>
    <n v="9.1"/>
    <n v="88"/>
    <n v="88"/>
    <n v="71.3"/>
    <n v="7.6"/>
    <n v="0"/>
    <n v="0"/>
    <n v="2"/>
    <n v="0"/>
    <n v="0"/>
    <n v="2"/>
    <n v="223.52"/>
    <n v="223.52"/>
  </r>
  <r>
    <x v="17"/>
    <x v="7"/>
    <n v="353620811"/>
    <s v="Pariquera-Açu"/>
    <n v="0.441233066697233"/>
    <n v="18690"/>
    <n v="12947"/>
    <n v="5743"/>
    <n v="51.960999999999999"/>
    <n v="69.27"/>
    <n v="3.44509E-2"/>
    <n v="3.2213800000000001E-2"/>
    <n v="2.2371000000000001E-3"/>
    <n v="0"/>
    <s v=""/>
    <s v=""/>
    <n v="2.8741600000000003E-2"/>
    <n v="5.7093000000000005E-3"/>
    <n v="3.9557017256944445E-2"/>
    <n v="18"/>
    <n v="71.430000000000007"/>
    <n v="28.57"/>
    <n v="9.24"/>
    <n v="713"/>
    <n v="344"/>
    <n v="5"/>
    <n v="0"/>
    <n v="18374.908507223114"/>
    <n v="2362.2471910112358"/>
    <n v="69.53"/>
    <n v="100"/>
    <n v="54.69"/>
    <n v="32.32"/>
    <s v=""/>
    <n v="100"/>
    <n v="0.73"/>
    <n v="0.3"/>
    <n v="1"/>
    <n v="0.2"/>
    <s v=""/>
    <s v=""/>
    <n v="0"/>
    <m/>
    <s v=""/>
    <n v="7.8"/>
    <n v="75"/>
    <n v="75"/>
    <n v="51.8"/>
    <n v="6.5"/>
    <n v="0"/>
    <n v="0"/>
    <n v="5"/>
    <n v="0"/>
    <n v="10"/>
    <n v="4"/>
    <n v="534.75"/>
    <n v="534.75"/>
  </r>
  <r>
    <x v="10"/>
    <x v="7"/>
    <n v="353625715"/>
    <s v="Parisi"/>
    <n v="0.33433709198058498"/>
    <n v="2041"/>
    <n v="1669"/>
    <n v="372"/>
    <n v="24.151"/>
    <n v="81.77"/>
    <n v="2.3767199999999999E-2"/>
    <n v="1.5410799999999999E-2"/>
    <n v="8.3563999999999999E-3"/>
    <n v="0"/>
    <n v="1.2731000000000001E-3"/>
    <n v="2.5460000000000001E-4"/>
    <n v="1.7725600000000001E-2"/>
    <n v="4.5138999999999995E-3"/>
    <n v="4.2988562499999992E-3"/>
    <n v="1"/>
    <n v="37.5"/>
    <n v="62.5"/>
    <n v="1.2"/>
    <n v="92"/>
    <n v="13"/>
    <n v="0"/>
    <n v="0"/>
    <n v="10043.312101910828"/>
    <n v="1081.5874571288582"/>
    <n v="80.88"/>
    <n v="100"/>
    <n v="80.88"/>
    <n v="28.44"/>
    <s v=""/>
    <n v="100"/>
    <n v="11.32"/>
    <n v="3.7"/>
    <n v="11"/>
    <n v="11.9"/>
    <s v=""/>
    <s v=""/>
    <n v="0"/>
    <m/>
    <s v=""/>
    <n v="7.7"/>
    <n v="100"/>
    <n v="100"/>
    <n v="85.9"/>
    <n v="10"/>
    <n v="0"/>
    <n v="0"/>
    <n v="0"/>
    <n v="23.262001375365838"/>
    <n v="3"/>
    <n v="5"/>
    <n v="92"/>
    <n v="92"/>
  </r>
  <r>
    <x v="11"/>
    <x v="7"/>
    <n v="35363078"/>
    <s v="Patrocínio Paulista"/>
    <n v="1.2670343915039699"/>
    <n v="13440"/>
    <n v="11043"/>
    <n v="2397"/>
    <n v="22.396000000000001"/>
    <n v="82.17"/>
    <n v="0.22142550000000005"/>
    <n v="0.19827420000000004"/>
    <n v="2.3151300000000003E-2"/>
    <n v="0.81"/>
    <n v="1.45833E-2"/>
    <n v="2.2182000000000004E-2"/>
    <n v="0.18355320000000003"/>
    <n v="1.1069999999999999E-3"/>
    <n v="3.1076079999999999E-2"/>
    <n v="6"/>
    <n v="73.680000000000007"/>
    <n v="26.32"/>
    <n v="7.81"/>
    <n v="603"/>
    <n v="247"/>
    <n v="0"/>
    <n v="0"/>
    <n v="22619.571428571428"/>
    <n v="2768.7857142857142"/>
    <n v="75.959999999999994"/>
    <n v="100"/>
    <n v="75.959999999999994"/>
    <n v="58.15"/>
    <s v=""/>
    <n v="94.06"/>
    <n v="7.33"/>
    <n v="2.2999999999999998"/>
    <n v="10.8"/>
    <n v="2"/>
    <s v=""/>
    <s v=""/>
    <n v="0"/>
    <m/>
    <s v=""/>
    <n v="9.5"/>
    <n v="100"/>
    <n v="100"/>
    <n v="59"/>
    <n v="7.3"/>
    <n v="0"/>
    <n v="0"/>
    <n v="5"/>
    <n v="48.268636198645389"/>
    <n v="28"/>
    <n v="10"/>
    <n v="603"/>
    <n v="603"/>
  </r>
  <r>
    <x v="0"/>
    <x v="7"/>
    <n v="353640620"/>
    <s v="Paulicéia"/>
    <n v="1.5580784470383"/>
    <n v="6583"/>
    <n v="5610"/>
    <n v="973"/>
    <n v="17.606999999999999"/>
    <n v="85.22"/>
    <n v="9.3811199999999997E-2"/>
    <n v="0"/>
    <n v="9.3811199999999997E-2"/>
    <n v="0.02"/>
    <n v="8.9119999999999998E-4"/>
    <n v="9.0884100000000009E-2"/>
    <n v="5.5559999999999995E-4"/>
    <n v="1.4802999999999997E-3"/>
    <n v="1.518496444830247E-2"/>
    <n v="0"/>
    <n v="0"/>
    <n v="100"/>
    <n v="3.96"/>
    <n v="306"/>
    <n v="196"/>
    <n v="0"/>
    <n v="0"/>
    <n v="12982.312015798268"/>
    <n v="1628.7771532735828"/>
    <m/>
    <n v="100"/>
    <m/>
    <m/>
    <s v=""/>
    <m/>
    <n v="8.3000000000000007"/>
    <n v="3.5"/>
    <n v="0"/>
    <n v="27.6"/>
    <s v=""/>
    <s v=""/>
    <n v="0"/>
    <m/>
    <s v=""/>
    <n v="7.8"/>
    <n v="45"/>
    <n v="45"/>
    <n v="35.9"/>
    <n v="5"/>
    <n v="0"/>
    <n v="0"/>
    <n v="1"/>
    <n v="6.5854615821098621"/>
    <n v="0"/>
    <n v="16"/>
    <n v="137.69999999999999"/>
    <n v="137.69999999999999"/>
  </r>
  <r>
    <x v="6"/>
    <x v="7"/>
    <n v="35365055"/>
    <s v="Paulínia"/>
    <n v="4.0609798395644798"/>
    <n v="89511"/>
    <n v="89428"/>
    <n v="83"/>
    <n v="642.43899999999996"/>
    <n v="99.91"/>
    <n v="3.3598652000000007"/>
    <n v="3.2751028000000009"/>
    <n v="8.4762399999999946E-2"/>
    <n v="0"/>
    <n v="2.2409723000000001"/>
    <n v="0.99881849999999972"/>
    <n v="1.8008699999999999E-2"/>
    <n v="0.10206569999999995"/>
    <n v="0.27246982638888889"/>
    <n v="22"/>
    <n v="19.79"/>
    <n v="80.209999999999994"/>
    <n v="74.069999999999993"/>
    <n v="4999"/>
    <n v="1155"/>
    <n v="55"/>
    <n v="2"/>
    <n v="570.74906994671051"/>
    <n v="73.985990548647635"/>
    <n v="100"/>
    <m/>
    <n v="92.59"/>
    <n v="27.38"/>
    <s v=""/>
    <n v="100"/>
    <n v="550.79999999999995"/>
    <n v="207.4"/>
    <n v="818.8"/>
    <n v="40.4"/>
    <s v=""/>
    <s v=""/>
    <n v="0"/>
    <m/>
    <s v=""/>
    <n v="9.8000000000000007"/>
    <n v="90"/>
    <n v="86.4"/>
    <n v="76.900000000000006"/>
    <n v="8.3000000000000007"/>
    <n v="2"/>
    <n v="2"/>
    <n v="45"/>
    <n v="822.47639296451155"/>
    <n v="37"/>
    <n v="150"/>
    <n v="4499.1000000000004"/>
    <n v="4319.1360000000004"/>
  </r>
  <r>
    <x v="5"/>
    <x v="7"/>
    <n v="353657017"/>
    <s v="Paulistânia"/>
    <n v="-5.6069671677472198E-2"/>
    <n v="1778"/>
    <n v="1268"/>
    <n v="510"/>
    <n v="6.93"/>
    <n v="71.319999999999993"/>
    <n v="0.18980849999999999"/>
    <n v="9.4161899999999993E-2"/>
    <n v="9.5646599999999998E-2"/>
    <n v="0"/>
    <n v="2.5041999999999998E-3"/>
    <s v=""/>
    <n v="0.18675450000000005"/>
    <n v="5.4979999999999981E-4"/>
    <n v="3.0438989583333334E-3"/>
    <n v="5"/>
    <n v="44.44"/>
    <n v="55.56"/>
    <n v="0.88"/>
    <n v="68"/>
    <n v="68"/>
    <n v="0"/>
    <n v="0"/>
    <n v="42745.646794150729"/>
    <n v="4611.5635545556806"/>
    <n v="65.739999999999995"/>
    <n v="100"/>
    <n v="59.86"/>
    <n v="9.39"/>
    <s v=""/>
    <n v="96.5"/>
    <n v="14.95"/>
    <n v="7.9"/>
    <n v="9.3000000000000007"/>
    <n v="36.799999999999997"/>
    <s v=""/>
    <s v=""/>
    <n v="0"/>
    <m/>
    <s v=""/>
    <n v="8.5"/>
    <n v="78"/>
    <n v="0"/>
    <n v="0"/>
    <n v="1.5"/>
    <n v="0"/>
    <n v="0"/>
    <n v="7"/>
    <n v="98.557805008173787"/>
    <n v="8"/>
    <n v="10"/>
    <n v="53.04"/>
    <n v="0"/>
  </r>
  <r>
    <x v="10"/>
    <x v="7"/>
    <n v="353660415"/>
    <s v="Paulo de Faria"/>
    <n v="2.69152389828387E-2"/>
    <n v="8558"/>
    <n v="7766"/>
    <n v="792"/>
    <n v="11.552"/>
    <n v="90.75"/>
    <n v="0.36609689999999995"/>
    <n v="0.35151939999999993"/>
    <n v="1.4577500000000002E-2"/>
    <n v="0.15"/>
    <n v="2.5305600000000001E-2"/>
    <n v="2.0486000000000002E-3"/>
    <n v="0.33697759999999993"/>
    <n v="1.7650999999999999E-3"/>
    <n v="2.11877359375E-2"/>
    <n v="8"/>
    <n v="61.9"/>
    <n v="38.1"/>
    <n v="5.62"/>
    <n v="433"/>
    <n v="34"/>
    <n v="0"/>
    <n v="0"/>
    <n v="21041.196541247955"/>
    <n v="2247.8336059827066"/>
    <n v="95.07"/>
    <n v="90.23"/>
    <n v="93.37"/>
    <n v="13.68"/>
    <s v=""/>
    <n v="100"/>
    <n v="20.010000000000002"/>
    <n v="6.4"/>
    <n v="28.8"/>
    <n v="2.4"/>
    <s v=""/>
    <s v=""/>
    <n v="0"/>
    <m/>
    <s v=""/>
    <n v="7.7"/>
    <n v="98"/>
    <n v="98"/>
    <n v="92.1"/>
    <n v="10"/>
    <n v="0"/>
    <n v="0"/>
    <n v="3"/>
    <n v="117.9927863635147"/>
    <n v="13"/>
    <n v="8"/>
    <n v="424.34"/>
    <n v="424.34"/>
  </r>
  <r>
    <x v="7"/>
    <x v="7"/>
    <n v="353670313"/>
    <s v="Pederneiras"/>
    <n v="1.15524364544983"/>
    <n v="42733"/>
    <n v="39741"/>
    <n v="2992"/>
    <n v="58.603999999999999"/>
    <n v="93"/>
    <n v="0.67721810000000027"/>
    <n v="9.1059700000000007E-2"/>
    <n v="0.5861584000000003"/>
    <n v="0"/>
    <n v="0.20421290000000003"/>
    <n v="0.37119129999999989"/>
    <n v="9.1522699999999998E-2"/>
    <n v="1.02912E-2"/>
    <n v="0.12297617669675925"/>
    <n v="3"/>
    <n v="17.86"/>
    <n v="82.14"/>
    <n v="32.79"/>
    <n v="2213"/>
    <n v="266"/>
    <n v="1"/>
    <n v="0"/>
    <n v="4413.1064984906279"/>
    <n v="464.92593545971488"/>
    <n v="94.54"/>
    <n v="93"/>
    <n v="90.77"/>
    <n v="47.09"/>
    <s v=""/>
    <n v="100"/>
    <n v="21.92"/>
    <n v="11.3"/>
    <n v="3.7"/>
    <n v="93"/>
    <s v=""/>
    <s v=""/>
    <n v="0"/>
    <m/>
    <s v=""/>
    <n v="7.5"/>
    <n v="96"/>
    <n v="96"/>
    <n v="88"/>
    <n v="9.6999999999999993"/>
    <n v="0"/>
    <n v="0"/>
    <n v="13"/>
    <n v="165.88578819053163"/>
    <n v="10"/>
    <n v="46"/>
    <n v="2124.48"/>
    <n v="2124.48"/>
  </r>
  <r>
    <x v="6"/>
    <x v="7"/>
    <n v="35368025"/>
    <s v="Pedra Bela"/>
    <n v="0.31184178888956599"/>
    <n v="5839"/>
    <n v="1519"/>
    <n v="4320"/>
    <n v="37.148000000000003"/>
    <n v="26.01"/>
    <n v="2.0810100000000008E-2"/>
    <n v="1.8898900000000007E-2"/>
    <n v="1.9112000000000018E-3"/>
    <n v="0"/>
    <s v=""/>
    <n v="2.8513000000000002E-3"/>
    <n v="1.5570800000000001E-2"/>
    <n v="2.3880000000000021E-3"/>
    <n v="3.5049205729166676E-3"/>
    <n v="5"/>
    <n v="28.05"/>
    <n v="71.95"/>
    <n v="1.05"/>
    <n v="81"/>
    <n v="81"/>
    <n v="0"/>
    <n v="0"/>
    <n v="10045.720157561227"/>
    <n v="1350.2312039732828"/>
    <n v="23.05"/>
    <n v="100"/>
    <n v="20.04"/>
    <n v="8.77"/>
    <s v=""/>
    <n v="92.5"/>
    <n v="2.93"/>
    <n v="1.1000000000000001"/>
    <n v="4.0999999999999996"/>
    <n v="0.8"/>
    <s v=""/>
    <s v=""/>
    <n v="0"/>
    <m/>
    <s v=""/>
    <n v="7.3"/>
    <n v="94"/>
    <n v="0"/>
    <n v="0"/>
    <n v="1.4"/>
    <n v="0"/>
    <n v="0"/>
    <n v="7"/>
    <n v="0"/>
    <n v="23"/>
    <n v="59"/>
    <n v="76.14"/>
    <n v="0"/>
  </r>
  <r>
    <x v="10"/>
    <x v="7"/>
    <n v="353690115"/>
    <s v="Pedranópolis"/>
    <n v="-0.71231532128505104"/>
    <n v="2510"/>
    <n v="1574"/>
    <n v="936"/>
    <n v="9.6539999999999999"/>
    <n v="62.71"/>
    <n v="2.9492999999999998E-2"/>
    <n v="2.69965E-2"/>
    <n v="2.4965000000000005E-3"/>
    <n v="0.01"/>
    <s v=""/>
    <s v=""/>
    <n v="2.94525E-2"/>
    <n v="4.0500000000000002E-5"/>
    <n v="4.5363020833333332E-3"/>
    <n v="1"/>
    <n v="57.14"/>
    <n v="42.86"/>
    <n v="1.1299999999999999"/>
    <n v="87"/>
    <n v="26"/>
    <n v="0"/>
    <n v="0"/>
    <n v="25128.286852589641"/>
    <n v="2638.4701195219127"/>
    <n v="69.400000000000006"/>
    <n v="62.2"/>
    <n v="61.12"/>
    <n v="17.22"/>
    <s v=""/>
    <n v="100"/>
    <n v="4.6100000000000003"/>
    <n v="1.5"/>
    <n v="6.3"/>
    <n v="1.2"/>
    <s v=""/>
    <s v=""/>
    <n v="0"/>
    <m/>
    <s v=""/>
    <n v="9.8000000000000007"/>
    <n v="99"/>
    <n v="80.19"/>
    <n v="70.099999999999994"/>
    <n v="7.7"/>
    <n v="0"/>
    <n v="0"/>
    <n v="1"/>
    <n v="0"/>
    <n v="4"/>
    <n v="3"/>
    <n v="86.13"/>
    <n v="69.765299999999996"/>
  </r>
  <r>
    <x v="11"/>
    <x v="7"/>
    <n v="35370088"/>
    <s v="Pedregulho"/>
    <n v="0.39646810799494098"/>
    <n v="15878"/>
    <n v="11762"/>
    <n v="4116"/>
    <n v="22.622"/>
    <n v="74.08"/>
    <n v="0.27805600000000003"/>
    <n v="0.27421920000000005"/>
    <n v="3.8367999999999996E-3"/>
    <n v="0.01"/>
    <s v=""/>
    <n v="1.4813999999999999E-3"/>
    <n v="0.27418450000000005"/>
    <n v="2.3901000000000005E-3"/>
    <n v="3.6157422030092597E-2"/>
    <n v="12"/>
    <n v="70.73"/>
    <n v="29.27"/>
    <n v="8.4600000000000009"/>
    <n v="653"/>
    <n v="150"/>
    <n v="1"/>
    <n v="0"/>
    <n v="22661.907041189068"/>
    <n v="2780.6020909434437"/>
    <n v="74.81"/>
    <m/>
    <n v="71.3"/>
    <n v="21.42"/>
    <s v=""/>
    <n v="100"/>
    <n v="7.79"/>
    <n v="2.4"/>
    <n v="12.6"/>
    <n v="0.3"/>
    <s v=""/>
    <s v=""/>
    <n v="0"/>
    <m/>
    <s v=""/>
    <n v="9.8000000000000007"/>
    <n v="94"/>
    <n v="94"/>
    <n v="77"/>
    <n v="8.4"/>
    <n v="0"/>
    <n v="0"/>
    <n v="5"/>
    <n v="0"/>
    <n v="29"/>
    <n v="12"/>
    <n v="613.82000000000005"/>
    <n v="613.82000000000005"/>
  </r>
  <r>
    <x v="6"/>
    <x v="7"/>
    <n v="35371075"/>
    <s v="Pedreira"/>
    <n v="1.5016430321699501"/>
    <n v="43135"/>
    <n v="42773"/>
    <n v="362"/>
    <n v="393.173"/>
    <n v="99.16"/>
    <n v="0.27636539999999993"/>
    <n v="0.26047789999999993"/>
    <n v="1.5887500000000006E-2"/>
    <n v="0"/>
    <n v="0.15856479999999998"/>
    <n v="0.1126419"/>
    <n v="9.2599999999999996E-4"/>
    <n v="4.2326999999999998E-3"/>
    <n v="0.1301992032175926"/>
    <n v="24"/>
    <n v="37.5"/>
    <n v="62.5"/>
    <n v="35.31"/>
    <n v="2383"/>
    <n v="912"/>
    <n v="10"/>
    <n v="0"/>
    <n v="935.80804451141762"/>
    <n v="124.28700591167264"/>
    <n v="99.16"/>
    <n v="99.16"/>
    <n v="97.18"/>
    <n v="52.88"/>
    <s v=""/>
    <n v="100"/>
    <n v="57.58"/>
    <n v="21.6"/>
    <n v="84"/>
    <n v="9.3000000000000007"/>
    <s v=""/>
    <s v=""/>
    <n v="0"/>
    <m/>
    <s v=""/>
    <n v="7.3"/>
    <n v="98"/>
    <n v="73.5"/>
    <n v="61.7"/>
    <n v="7.1"/>
    <n v="1"/>
    <n v="0"/>
    <n v="57"/>
    <n v="122.12056300703675"/>
    <n v="15"/>
    <n v="25"/>
    <n v="2335.34"/>
    <n v="1751.5050000000001"/>
  </r>
  <r>
    <x v="5"/>
    <x v="7"/>
    <n v="353715617"/>
    <s v="Pedrinhas Paulista"/>
    <n v="0.23252078762765499"/>
    <n v="2962"/>
    <n v="2525"/>
    <n v="437"/>
    <n v="19.465"/>
    <n v="85.25"/>
    <n v="4.6982200000000002E-2"/>
    <n v="3.8878099999999999E-2"/>
    <n v="8.104100000000003E-3"/>
    <n v="0.04"/>
    <n v="6.2059999999999997E-3"/>
    <s v=""/>
    <n v="4.0099099999999992E-2"/>
    <n v="6.7709999999999992E-4"/>
    <n v="6.3243328124999998E-3"/>
    <n v="0"/>
    <n v="35.71"/>
    <n v="64.290000000000006"/>
    <n v="1.8"/>
    <n v="139"/>
    <n v="28"/>
    <n v="1"/>
    <n v="0"/>
    <n v="15225.010128291695"/>
    <n v="1703.4976367319382"/>
    <n v="81.99"/>
    <n v="88.41"/>
    <n v="81.400000000000006"/>
    <n v="14.34"/>
    <s v=""/>
    <n v="97.2"/>
    <n v="6.18"/>
    <n v="3.3"/>
    <n v="6.5"/>
    <n v="5.0999999999999996"/>
    <s v=""/>
    <s v=""/>
    <n v="0"/>
    <m/>
    <s v=""/>
    <n v="9.5"/>
    <n v="95"/>
    <n v="95"/>
    <n v="79.900000000000006"/>
    <n v="8.6"/>
    <n v="1"/>
    <n v="0"/>
    <n v="0"/>
    <n v="94.871667540029549"/>
    <n v="5"/>
    <n v="9"/>
    <n v="132.05000000000001"/>
    <n v="132.05000000000001"/>
  </r>
  <r>
    <x v="17"/>
    <x v="7"/>
    <n v="353720611"/>
    <s v="Pedro de Toledo"/>
    <n v="0.92111086953787802"/>
    <n v="10421"/>
    <n v="7239"/>
    <n v="3182"/>
    <n v="15.528"/>
    <n v="69.47"/>
    <n v="5.7029999999999997E-3"/>
    <n v="5.6451000000000001E-3"/>
    <n v="5.7899999999999998E-5"/>
    <n v="0"/>
    <s v=""/>
    <s v=""/>
    <n v="5.0667000000000004E-3"/>
    <n v="6.3630000000000002E-4"/>
    <n v="1.6361512760416665E-2"/>
    <n v="9"/>
    <n v="83.33"/>
    <n v="16.670000000000002"/>
    <n v="5.21"/>
    <n v="402"/>
    <n v="265"/>
    <n v="1"/>
    <n v="0"/>
    <n v="61522.587083773149"/>
    <n v="7928.6364072545794"/>
    <n v="60.29"/>
    <m/>
    <n v="32.94"/>
    <n v="26.3"/>
    <s v=""/>
    <n v="87.5"/>
    <n v="0.06"/>
    <n v="0"/>
    <n v="0.1"/>
    <n v="0"/>
    <s v=""/>
    <s v=""/>
    <n v="9.5960080606467706"/>
    <m/>
    <s v=""/>
    <n v="8"/>
    <n v="43"/>
    <n v="43"/>
    <n v="34.1"/>
    <n v="4.8"/>
    <n v="0"/>
    <n v="0"/>
    <n v="14"/>
    <n v="0"/>
    <n v="5"/>
    <n v="1"/>
    <n v="172.86"/>
    <n v="172.86"/>
  </r>
  <r>
    <x v="12"/>
    <x v="7"/>
    <n v="353730519"/>
    <s v="Penápolis"/>
    <n v="0.58528320748512097"/>
    <n v="59237"/>
    <n v="56886"/>
    <n v="2351"/>
    <n v="83.608999999999995"/>
    <n v="96.03"/>
    <n v="0.89095990000000014"/>
    <n v="0.86831720000000012"/>
    <n v="2.2642699999999998E-2"/>
    <n v="0"/>
    <n v="0.19342590000000001"/>
    <n v="0.6796498000000003"/>
    <n v="1.33519E-2"/>
    <n v="4.5322999999999978E-3"/>
    <n v="0.17191358999305556"/>
    <n v="16"/>
    <n v="19.670000000000002"/>
    <n v="80.33"/>
    <n v="46.89"/>
    <n v="3165"/>
    <n v="829"/>
    <n v="0"/>
    <n v="0"/>
    <n v="2789.6186505055962"/>
    <n v="218.27168830291876"/>
    <n v="95.34"/>
    <n v="95.51"/>
    <n v="95.34"/>
    <n v="27.23"/>
    <s v=""/>
    <n v="99.82"/>
    <n v="54"/>
    <n v="17"/>
    <n v="70"/>
    <n v="5.5"/>
    <s v=""/>
    <s v=""/>
    <n v="0"/>
    <m/>
    <s v=""/>
    <n v="9"/>
    <n v="100"/>
    <n v="100"/>
    <n v="73.8"/>
    <n v="8"/>
    <n v="0"/>
    <n v="0"/>
    <n v="11"/>
    <n v="112.26570279161538"/>
    <n v="12"/>
    <n v="49"/>
    <n v="3165"/>
    <n v="3165"/>
  </r>
  <r>
    <x v="16"/>
    <x v="7"/>
    <n v="353740418"/>
    <s v="Pereira Barreto"/>
    <m/>
    <m/>
    <m/>
    <m/>
    <m/>
    <m/>
    <n v="0"/>
    <n v="0"/>
    <n v="0"/>
    <n v="0.11"/>
    <n v="0"/>
    <n v="0"/>
    <n v="0"/>
    <n v="0"/>
    <n v="0"/>
    <n v="0"/>
    <n v="0"/>
    <n v="0"/>
    <m/>
    <s v=""/>
    <m/>
    <m/>
    <m/>
    <s v=""/>
    <s v=""/>
    <m/>
    <m/>
    <m/>
    <m/>
    <s v=""/>
    <m/>
    <m/>
    <m/>
    <m/>
    <m/>
    <s v=""/>
    <s v=""/>
    <m/>
    <m/>
    <s v=""/>
    <m/>
    <m/>
    <m/>
    <m/>
    <m/>
    <m/>
    <m/>
    <n v="0"/>
    <m/>
    <n v="0"/>
    <n v="0"/>
    <m/>
    <m/>
  </r>
  <r>
    <x v="12"/>
    <x v="7"/>
    <n v="353740419"/>
    <s v="Pereira Barreto"/>
    <n v="1.2356531284796199E-2"/>
    <n v="25105"/>
    <n v="23411"/>
    <n v="1694"/>
    <n v="25.617999999999999"/>
    <n v="93.25"/>
    <n v="0.65855090000000005"/>
    <n v="0.6453812000000001"/>
    <n v="1.3169700000000005E-2"/>
    <n v="0"/>
    <n v="1.3425000000000002E-3"/>
    <n v="3.6488999999999996E-3"/>
    <n v="0.64489900000000011"/>
    <n v="8.6604999999999998E-3"/>
    <n v="6.9480295810185194E-2"/>
    <n v="5"/>
    <n v="21.43"/>
    <n v="78.569999999999993"/>
    <n v="16.77"/>
    <n v="1294"/>
    <n v="673"/>
    <n v="0"/>
    <n v="1"/>
    <n v="9094.6281617207733"/>
    <n v="716.01354311890043"/>
    <n v="90.92"/>
    <n v="93.08"/>
    <n v="89.39"/>
    <n v="25.05"/>
    <s v=""/>
    <n v="96.94"/>
    <n v="28.88"/>
    <n v="9.1"/>
    <n v="37.700000000000003"/>
    <n v="2.2999999999999998"/>
    <s v=""/>
    <s v=""/>
    <n v="0"/>
    <m/>
    <s v=""/>
    <n v="8.3000000000000007"/>
    <n v="100"/>
    <n v="100"/>
    <n v="48"/>
    <n v="6.6"/>
    <n v="0"/>
    <n v="1"/>
    <n v="7"/>
    <n v="1.4392569696765869"/>
    <n v="9"/>
    <n v="33"/>
    <n v="1294"/>
    <n v="1294"/>
  </r>
  <r>
    <x v="8"/>
    <x v="7"/>
    <n v="353750310"/>
    <s v="Pereiras"/>
    <n v="1.69757950955929"/>
    <n v="7752"/>
    <n v="5177"/>
    <n v="2575"/>
    <n v="34.893999999999998"/>
    <n v="66.78"/>
    <n v="3.9363999999999996E-2"/>
    <n v="2.8361999999999998E-2"/>
    <n v="1.1002000000000001E-2"/>
    <n v="0"/>
    <n v="2.83564E-2"/>
    <n v="1.08643E-2"/>
    <s v=""/>
    <n v="1.4330000000000001E-4"/>
    <n v="1.3483231250000002E-2"/>
    <n v="8"/>
    <n v="33.33"/>
    <n v="66.67"/>
    <n v="3.74"/>
    <n v="289"/>
    <n v="136"/>
    <n v="0"/>
    <n v="0"/>
    <n v="8136.2229102167184"/>
    <n v="1220.4334365325078"/>
    <n v="66.790000000000006"/>
    <n v="91.77"/>
    <n v="66.790000000000006"/>
    <n v="23.26"/>
    <s v=""/>
    <n v="100"/>
    <n v="5.47"/>
    <n v="2"/>
    <n v="6.8"/>
    <n v="3.7"/>
    <s v=""/>
    <s v=""/>
    <n v="0"/>
    <m/>
    <s v=""/>
    <n v="10"/>
    <n v="100"/>
    <n v="100"/>
    <n v="52.9"/>
    <n v="6.4"/>
    <n v="0"/>
    <n v="0"/>
    <n v="15"/>
    <n v="207.66535469752472"/>
    <n v="3"/>
    <n v="6"/>
    <n v="289"/>
    <n v="289"/>
  </r>
  <r>
    <x v="19"/>
    <x v="7"/>
    <n v="35376027"/>
    <s v="Peruíbe"/>
    <n v="1.3257805995907599"/>
    <n v="61644"/>
    <n v="61072"/>
    <n v="572"/>
    <n v="188.97"/>
    <n v="99.07"/>
    <n v="0.14930450000000001"/>
    <n v="0.14930450000000001"/>
    <n v="0"/>
    <n v="0"/>
    <n v="0.14905560000000001"/>
    <s v=""/>
    <n v="2.0829999999999999E-4"/>
    <n v="4.0599999999999998E-5"/>
    <n v="0.18554159066666664"/>
    <n v="4"/>
    <n v="100"/>
    <n v="0"/>
    <n v="50.48"/>
    <n v="3407"/>
    <n v="1452"/>
    <n v="7"/>
    <n v="0"/>
    <n v="8952.6961261436645"/>
    <n v="1140.8292777885924"/>
    <n v="98.88"/>
    <n v="100"/>
    <n v="71.489999999999995"/>
    <n v="29.13"/>
    <s v=""/>
    <n v="100"/>
    <n v="2.25"/>
    <n v="0.9"/>
    <n v="3.4"/>
    <n v="0"/>
    <s v=""/>
    <s v=""/>
    <n v="34.0665758224645"/>
    <m/>
    <s v=""/>
    <n v="1.8"/>
    <n v="69"/>
    <n v="69"/>
    <n v="57.4"/>
    <n v="6.8"/>
    <n v="0"/>
    <n v="0"/>
    <n v="14"/>
    <n v="80.305444975776254"/>
    <n v="8"/>
    <n v="0"/>
    <n v="2350.83"/>
    <n v="2350.83"/>
  </r>
  <r>
    <x v="17"/>
    <x v="7"/>
    <n v="353760211"/>
    <s v="Peruíbe"/>
    <m/>
    <m/>
    <m/>
    <m/>
    <m/>
    <m/>
    <n v="0"/>
    <n v="0"/>
    <n v="0"/>
    <n v="0"/>
    <n v="0"/>
    <n v="0"/>
    <n v="0"/>
    <n v="0"/>
    <n v="0"/>
    <n v="0"/>
    <n v="0"/>
    <n v="0"/>
    <m/>
    <s v=""/>
    <m/>
    <m/>
    <m/>
    <s v=""/>
    <s v=""/>
    <m/>
    <m/>
    <m/>
    <m/>
    <s v=""/>
    <m/>
    <m/>
    <m/>
    <m/>
    <m/>
    <s v=""/>
    <s v=""/>
    <m/>
    <m/>
    <s v=""/>
    <m/>
    <m/>
    <m/>
    <m/>
    <m/>
    <m/>
    <m/>
    <n v="0"/>
    <m/>
    <n v="0"/>
    <n v="0"/>
    <m/>
    <m/>
  </r>
  <r>
    <x v="0"/>
    <x v="7"/>
    <n v="353770120"/>
    <s v="Piacatu"/>
    <n v="1.27333217348311"/>
    <n v="5469"/>
    <n v="4897"/>
    <n v="572"/>
    <n v="23.518999999999998"/>
    <n v="89.54"/>
    <n v="2.8142899999999998E-2"/>
    <n v="1.5572300000000001E-2"/>
    <n v="1.2570599999999999E-2"/>
    <n v="0"/>
    <n v="1.25139E-2"/>
    <s v=""/>
    <n v="1.5629000000000001E-2"/>
    <n v="0"/>
    <n v="1.320962890625E-2"/>
    <n v="9"/>
    <n v="53.85"/>
    <n v="46.15"/>
    <n v="3.47"/>
    <n v="268"/>
    <n v="56"/>
    <n v="0"/>
    <n v="0"/>
    <n v="9802.7427317608344"/>
    <n v="1210.9270433351617"/>
    <n v="92.75"/>
    <n v="90.86"/>
    <n v="91.4"/>
    <n v="17.21"/>
    <s v=""/>
    <n v="100"/>
    <n v="3.96"/>
    <n v="1.7"/>
    <n v="3.1"/>
    <n v="6"/>
    <s v=""/>
    <s v=""/>
    <n v="0"/>
    <m/>
    <s v=""/>
    <n v="9.5"/>
    <n v="100"/>
    <n v="100"/>
    <n v="79.099999999999994"/>
    <n v="8.3000000000000007"/>
    <n v="0"/>
    <n v="0"/>
    <n v="2"/>
    <n v="98.41305983886636"/>
    <n v="7"/>
    <n v="6"/>
    <n v="268"/>
    <n v="268"/>
  </r>
  <r>
    <x v="8"/>
    <x v="7"/>
    <n v="353780010"/>
    <s v="Piedade"/>
    <n v="0.29178451342275502"/>
    <n v="52515"/>
    <n v="24177"/>
    <n v="28338"/>
    <n v="70.438999999999993"/>
    <n v="46.04"/>
    <n v="0.25333390000000006"/>
    <n v="0.25173940000000006"/>
    <n v="1.5945E-3"/>
    <n v="0"/>
    <n v="8.3088899999999993E-2"/>
    <n v="9.0570000000000006E-4"/>
    <n v="0.16720610000000005"/>
    <n v="2.1332E-3"/>
    <n v="7.9383837812499997E-2"/>
    <n v="131"/>
    <n v="87.94"/>
    <n v="12.06"/>
    <n v="17.329999999999998"/>
    <n v="1337"/>
    <n v="728"/>
    <n v="5"/>
    <n v="0"/>
    <n v="5764.9357326478148"/>
    <n v="798.6838046272494"/>
    <n v="49.66"/>
    <n v="100"/>
    <n v="30.36"/>
    <n v="43.23"/>
    <s v=""/>
    <n v="100"/>
    <n v="7.78"/>
    <n v="3.1"/>
    <n v="11.7"/>
    <n v="0.2"/>
    <s v=""/>
    <s v=""/>
    <n v="0"/>
    <m/>
    <s v=""/>
    <n v="7.2"/>
    <n v="64"/>
    <n v="50.56"/>
    <n v="45.5"/>
    <n v="5.6"/>
    <n v="1"/>
    <n v="0"/>
    <n v="10"/>
    <n v="104.55528768468108"/>
    <n v="124"/>
    <n v="17"/>
    <n v="855.68"/>
    <n v="675.98720000000003"/>
  </r>
  <r>
    <x v="17"/>
    <x v="7"/>
    <n v="353780011"/>
    <s v="Piedade"/>
    <m/>
    <m/>
    <m/>
    <m/>
    <m/>
    <m/>
    <n v="3.4859699999999993E-2"/>
    <n v="3.4859699999999993E-2"/>
    <n v="0"/>
    <n v="0"/>
    <s v=""/>
    <s v=""/>
    <n v="3.4824999999999995E-2"/>
    <n v="3.4700000000000003E-5"/>
    <n v="0"/>
    <n v="6"/>
    <n v="100"/>
    <n v="0"/>
    <m/>
    <s v=""/>
    <m/>
    <m/>
    <m/>
    <s v=""/>
    <s v=""/>
    <m/>
    <m/>
    <m/>
    <m/>
    <s v=""/>
    <m/>
    <m/>
    <m/>
    <m/>
    <m/>
    <s v=""/>
    <s v=""/>
    <m/>
    <m/>
    <s v=""/>
    <m/>
    <m/>
    <m/>
    <m/>
    <m/>
    <m/>
    <m/>
    <n v="0"/>
    <m/>
    <n v="4"/>
    <n v="0"/>
    <m/>
    <m/>
  </r>
  <r>
    <x v="14"/>
    <x v="7"/>
    <n v="353780014"/>
    <s v="Piedade"/>
    <m/>
    <m/>
    <m/>
    <m/>
    <m/>
    <m/>
    <n v="1.3818799999999999E-2"/>
    <n v="1.27701E-2"/>
    <n v="1.0487000000000001E-3"/>
    <n v="0"/>
    <n v="1.0487000000000001E-3"/>
    <s v=""/>
    <n v="1.27701E-2"/>
    <n v="0"/>
    <n v="0"/>
    <n v="8"/>
    <n v="88.89"/>
    <n v="11.11"/>
    <m/>
    <s v=""/>
    <m/>
    <m/>
    <m/>
    <s v=""/>
    <s v=""/>
    <m/>
    <m/>
    <m/>
    <m/>
    <s v=""/>
    <m/>
    <m/>
    <m/>
    <m/>
    <m/>
    <s v=""/>
    <s v=""/>
    <m/>
    <m/>
    <s v=""/>
    <m/>
    <m/>
    <m/>
    <m/>
    <m/>
    <m/>
    <m/>
    <n v="0"/>
    <m/>
    <n v="8"/>
    <n v="1"/>
    <m/>
    <m/>
  </r>
  <r>
    <x v="8"/>
    <x v="7"/>
    <n v="353790910"/>
    <s v="Pilar do Sul"/>
    <m/>
    <m/>
    <m/>
    <m/>
    <m/>
    <m/>
    <n v="0"/>
    <n v="0"/>
    <n v="0"/>
    <n v="0"/>
    <n v="0"/>
    <n v="0"/>
    <n v="0"/>
    <n v="0"/>
    <n v="0"/>
    <n v="0"/>
    <n v="0"/>
    <n v="0"/>
    <m/>
    <s v=""/>
    <m/>
    <m/>
    <m/>
    <s v=""/>
    <s v=""/>
    <m/>
    <m/>
    <m/>
    <m/>
    <s v=""/>
    <m/>
    <m/>
    <m/>
    <m/>
    <m/>
    <s v=""/>
    <s v=""/>
    <m/>
    <m/>
    <s v=""/>
    <m/>
    <m/>
    <m/>
    <m/>
    <m/>
    <m/>
    <m/>
    <n v="4"/>
    <m/>
    <n v="0"/>
    <n v="0"/>
    <m/>
    <m/>
  </r>
  <r>
    <x v="14"/>
    <x v="7"/>
    <n v="353790914"/>
    <s v="Pilar do Sul"/>
    <n v="0.84317512776355097"/>
    <n v="26957"/>
    <n v="21585"/>
    <n v="5372"/>
    <n v="39.503"/>
    <n v="80.069999999999993"/>
    <n v="5.0150700000000013E-2"/>
    <n v="4.8199500000000013E-2"/>
    <n v="1.9511999999999999E-3"/>
    <n v="0"/>
    <n v="3.0715099999999999E-2"/>
    <n v="8.9800000000000001E-5"/>
    <n v="1.8671399999999998E-2"/>
    <n v="6.7440000000000002E-4"/>
    <n v="6.5046273792824072E-2"/>
    <n v="18"/>
    <n v="48.15"/>
    <n v="51.85"/>
    <n v="15.33"/>
    <n v="1183"/>
    <n v="340"/>
    <n v="3"/>
    <n v="0"/>
    <n v="8890.9596765218685"/>
    <n v="1064.57543495196"/>
    <n v="79.27"/>
    <n v="95.71"/>
    <n v="58.57"/>
    <n v="24.64"/>
    <s v=""/>
    <n v="100"/>
    <n v="1.5"/>
    <n v="0.7"/>
    <n v="2"/>
    <n v="0.2"/>
    <s v=""/>
    <s v=""/>
    <n v="0"/>
    <m/>
    <s v=""/>
    <n v="8.1999999999999993"/>
    <n v="75"/>
    <n v="75"/>
    <n v="71.3"/>
    <n v="7.5"/>
    <n v="0"/>
    <n v="0"/>
    <n v="13"/>
    <n v="47.658379477257512"/>
    <n v="13"/>
    <n v="14"/>
    <n v="887.25"/>
    <n v="887.25"/>
  </r>
  <r>
    <x v="15"/>
    <x v="7"/>
    <n v="35380062"/>
    <s v="Pindamonhangaba"/>
    <n v="1.3875288533329999"/>
    <n v="152230"/>
    <n v="147267"/>
    <n v="4963"/>
    <n v="208.48599999999999"/>
    <n v="96.74"/>
    <n v="2.0696982999999989"/>
    <n v="2.0131929999999989"/>
    <n v="5.6505299999999994E-2"/>
    <n v="0.84"/>
    <n v="9.3000000000000007E-6"/>
    <n v="0.13383600000000004"/>
    <n v="1.8816855000000003"/>
    <n v="5.4167500000000007E-2"/>
    <n v="0.53033831018518518"/>
    <n v="91"/>
    <n v="64.81"/>
    <n v="35.19"/>
    <n v="136.27000000000001"/>
    <n v="8176"/>
    <n v="2207"/>
    <n v="25"/>
    <n v="0"/>
    <n v="2309.8364317151677"/>
    <n v="234.09104644288254"/>
    <n v="100"/>
    <n v="100"/>
    <n v="96.4"/>
    <n v="38.14"/>
    <s v=""/>
    <n v="100"/>
    <n v="42.94"/>
    <n v="18.600000000000001"/>
    <n v="54.6"/>
    <n v="5"/>
    <s v=""/>
    <s v=""/>
    <n v="0"/>
    <m/>
    <s v=""/>
    <n v="7.9"/>
    <n v="96"/>
    <n v="95.04"/>
    <n v="73"/>
    <n v="8.1999999999999993"/>
    <n v="0"/>
    <n v="0"/>
    <n v="107"/>
    <n v="0"/>
    <n v="70"/>
    <n v="38"/>
    <n v="7848.96"/>
    <n v="7770.4704000000002"/>
  </r>
  <r>
    <x v="10"/>
    <x v="7"/>
    <n v="353810515"/>
    <s v="Pindorama"/>
    <n v="1.215214176872"/>
    <n v="15451"/>
    <n v="14625"/>
    <n v="826"/>
    <n v="83.731999999999999"/>
    <n v="94.65"/>
    <n v="1.6380800000000001E-2"/>
    <n v="8.9873000000000001E-3"/>
    <n v="7.3935000000000008E-3"/>
    <n v="0"/>
    <s v=""/>
    <s v=""/>
    <n v="9.4040000000000009E-3"/>
    <n v="6.9768000000000009E-3"/>
    <n v="4.4182384863425926E-2"/>
    <n v="1"/>
    <n v="37.5"/>
    <n v="62.5"/>
    <n v="10.61"/>
    <n v="818"/>
    <n v="373"/>
    <n v="6"/>
    <n v="0"/>
    <n v="2877.8564494207494"/>
    <n v="326.56527085625521"/>
    <n v="93.94"/>
    <n v="100"/>
    <n v="90.18"/>
    <n v="44.47"/>
    <s v=""/>
    <n v="96.46"/>
    <n v="4.6900000000000004"/>
    <n v="1.6"/>
    <n v="4.7"/>
    <n v="4.5999999999999996"/>
    <s v=""/>
    <s v=""/>
    <n v="0"/>
    <m/>
    <s v=""/>
    <n v="8.5"/>
    <n v="100"/>
    <n v="60"/>
    <n v="54.4"/>
    <n v="6.4"/>
    <n v="1"/>
    <n v="0"/>
    <n v="4"/>
    <n v="0"/>
    <n v="6"/>
    <n v="10"/>
    <n v="818"/>
    <n v="490.8"/>
  </r>
  <r>
    <x v="2"/>
    <x v="7"/>
    <n v="353810516"/>
    <s v="Pindorama"/>
    <m/>
    <m/>
    <m/>
    <m/>
    <m/>
    <m/>
    <n v="6.5839000000000002E-3"/>
    <n v="6.5839000000000002E-3"/>
    <n v="0"/>
    <n v="0"/>
    <s v=""/>
    <s v=""/>
    <n v="6.5839000000000002E-3"/>
    <n v="0"/>
    <n v="0"/>
    <n v="0"/>
    <n v="100"/>
    <n v="0"/>
    <m/>
    <s v=""/>
    <m/>
    <m/>
    <m/>
    <s v=""/>
    <s v=""/>
    <m/>
    <m/>
    <m/>
    <m/>
    <s v=""/>
    <m/>
    <m/>
    <m/>
    <m/>
    <m/>
    <s v=""/>
    <s v=""/>
    <m/>
    <m/>
    <s v=""/>
    <m/>
    <m/>
    <m/>
    <m/>
    <m/>
    <m/>
    <m/>
    <n v="3"/>
    <m/>
    <n v="2"/>
    <n v="0"/>
    <m/>
    <m/>
  </r>
  <r>
    <x v="6"/>
    <x v="7"/>
    <n v="35382045"/>
    <s v="Pinhalzinho"/>
    <n v="1.5982164857197401"/>
    <n v="13606"/>
    <n v="6746"/>
    <n v="6860"/>
    <n v="87.808999999999997"/>
    <n v="49.58"/>
    <n v="4.8159800000000016E-2"/>
    <n v="3.8407600000000007E-2"/>
    <n v="9.7522000000000077E-3"/>
    <n v="0"/>
    <n v="2.1511400000000003E-2"/>
    <n v="5.0900000000000004E-5"/>
    <n v="1.2973999999999999E-2"/>
    <n v="1.3623500000000004E-2"/>
    <n v="1.8013777083333335E-2"/>
    <n v="18"/>
    <n v="41.43"/>
    <n v="58.57"/>
    <n v="4.8499999999999996"/>
    <n v="374"/>
    <n v="155"/>
    <n v="2"/>
    <n v="0"/>
    <n v="4450.1778627076292"/>
    <n v="579.45024254005591"/>
    <n v="50.84"/>
    <m/>
    <n v="39.5"/>
    <n v="21.42"/>
    <s v=""/>
    <n v="100"/>
    <n v="6.6"/>
    <n v="2.5"/>
    <n v="8"/>
    <n v="3.9"/>
    <s v=""/>
    <s v=""/>
    <n v="0"/>
    <m/>
    <s v=""/>
    <n v="9.8000000000000007"/>
    <n v="80"/>
    <n v="68"/>
    <n v="58.6"/>
    <n v="6.8"/>
    <n v="0"/>
    <n v="0"/>
    <n v="1"/>
    <n v="122.12874567186016"/>
    <n v="29"/>
    <n v="41"/>
    <n v="299.2"/>
    <n v="254.32"/>
  </r>
  <r>
    <x v="1"/>
    <x v="7"/>
    <n v="353830321"/>
    <s v="Piquerobi"/>
    <n v="0.108136838436046"/>
    <n v="3535"/>
    <n v="2715"/>
    <n v="820"/>
    <n v="7.3259999999999996"/>
    <n v="76.8"/>
    <n v="8.1063999999999997E-3"/>
    <n v="0"/>
    <n v="8.1063999999999997E-3"/>
    <n v="0"/>
    <n v="5.6898000000000001E-3"/>
    <s v=""/>
    <s v=""/>
    <n v="2.4166000000000001E-3"/>
    <n v="7.3443307291666676E-3"/>
    <n v="0"/>
    <n v="0"/>
    <n v="100"/>
    <n v="1.94"/>
    <n v="149"/>
    <n v="36"/>
    <n v="0"/>
    <n v="0"/>
    <n v="32026.659123055164"/>
    <n v="3836.0622347949075"/>
    <n v="79.78"/>
    <m/>
    <n v="71.92"/>
    <n v="23.47"/>
    <s v=""/>
    <n v="100"/>
    <n v="0.47"/>
    <n v="0.2"/>
    <n v="0"/>
    <n v="1.9"/>
    <s v=""/>
    <s v=""/>
    <n v="0"/>
    <m/>
    <s v=""/>
    <n v="7.2"/>
    <n v="89"/>
    <n v="89"/>
    <n v="75.8"/>
    <n v="8.1999999999999993"/>
    <n v="0"/>
    <n v="0"/>
    <n v="1"/>
    <n v="81.695667328434666"/>
    <n v="0"/>
    <n v="3"/>
    <n v="132.61000000000001"/>
    <n v="132.61000000000001"/>
  </r>
  <r>
    <x v="13"/>
    <x v="7"/>
    <n v="353830322"/>
    <s v="Piquerobi"/>
    <m/>
    <m/>
    <m/>
    <m/>
    <m/>
    <m/>
    <n v="0"/>
    <n v="0"/>
    <n v="0"/>
    <n v="0"/>
    <n v="0"/>
    <n v="0"/>
    <n v="0"/>
    <n v="0"/>
    <n v="0"/>
    <n v="0"/>
    <n v="0"/>
    <n v="0"/>
    <m/>
    <s v=""/>
    <m/>
    <m/>
    <m/>
    <s v=""/>
    <s v=""/>
    <m/>
    <m/>
    <m/>
    <m/>
    <s v=""/>
    <m/>
    <m/>
    <m/>
    <m/>
    <m/>
    <s v=""/>
    <s v=""/>
    <m/>
    <m/>
    <s v=""/>
    <m/>
    <m/>
    <m/>
    <m/>
    <m/>
    <m/>
    <m/>
    <n v="0"/>
    <m/>
    <n v="0"/>
    <n v="0"/>
    <m/>
    <m/>
  </r>
  <r>
    <x v="15"/>
    <x v="7"/>
    <n v="35385012"/>
    <s v="Piquete"/>
    <n v="-0.66368347856153898"/>
    <n v="13942"/>
    <n v="13065"/>
    <n v="877"/>
    <n v="79.27"/>
    <n v="93.71"/>
    <n v="0.11508329999999999"/>
    <n v="0.10744439999999998"/>
    <n v="7.6389000000000006E-3"/>
    <n v="0"/>
    <n v="8.1416699999999981E-2"/>
    <n v="2.8944399999999999E-2"/>
    <n v="4.7222000000000002E-3"/>
    <n v="0"/>
    <n v="3.9039810710648146E-2"/>
    <n v="17"/>
    <n v="77.78"/>
    <n v="22.22"/>
    <n v="9.36"/>
    <n v="722"/>
    <n v="722"/>
    <n v="0"/>
    <n v="0"/>
    <n v="5858.4306412279448"/>
    <n v="588.10500645531511"/>
    <n v="91.99"/>
    <n v="100"/>
    <n v="91.99"/>
    <n v="59.09"/>
    <s v=""/>
    <n v="97.64"/>
    <n v="10.28"/>
    <n v="4.4000000000000004"/>
    <n v="12.5"/>
    <n v="2.9"/>
    <s v=""/>
    <s v=""/>
    <n v="0"/>
    <m/>
    <s v=""/>
    <n v="8.3000000000000007"/>
    <n v="76"/>
    <n v="0"/>
    <n v="0"/>
    <n v="1.1000000000000001"/>
    <n v="0"/>
    <n v="0"/>
    <n v="2"/>
    <n v="207.48051418678415"/>
    <n v="7"/>
    <n v="2"/>
    <n v="548.72"/>
    <n v="0"/>
  </r>
  <r>
    <x v="6"/>
    <x v="7"/>
    <n v="35386005"/>
    <s v="Piracaia"/>
    <n v="0.61508107258176903"/>
    <n v="25455"/>
    <n v="25455"/>
    <n v="0"/>
    <n v="66.162999999999997"/>
    <n v="100"/>
    <n v="0.16078589999999993"/>
    <n v="0.15461379999999994"/>
    <n v="6.1720999999999981E-3"/>
    <n v="0"/>
    <n v="0.1027778"/>
    <n v="1.6807699999999995E-2"/>
    <n v="1.8025800000000002E-2"/>
    <n v="2.317460000000001E-2"/>
    <n v="5.2689493055555557E-2"/>
    <n v="40"/>
    <n v="41.18"/>
    <n v="58.82"/>
    <n v="21.1"/>
    <n v="1424"/>
    <n v="1075"/>
    <n v="2"/>
    <n v="0"/>
    <n v="5971.4602239245723"/>
    <n v="780.50206246317043"/>
    <n v="68"/>
    <n v="100"/>
    <n v="48.61"/>
    <n v="21.68"/>
    <s v=""/>
    <n v="68"/>
    <n v="8.83"/>
    <n v="3.3"/>
    <n v="13"/>
    <n v="1"/>
    <s v=""/>
    <s v=""/>
    <n v="0"/>
    <m/>
    <s v=""/>
    <n v="9.8000000000000007"/>
    <n v="85"/>
    <n v="25.5"/>
    <n v="24.5"/>
    <n v="3.8"/>
    <n v="0"/>
    <n v="0"/>
    <n v="55"/>
    <n v="195.48489466656525"/>
    <n v="42"/>
    <n v="60"/>
    <n v="1210.4000000000001"/>
    <n v="363.12"/>
  </r>
  <r>
    <x v="6"/>
    <x v="7"/>
    <n v="35387095"/>
    <s v="Piracicaba"/>
    <n v="0.91538400461004299"/>
    <n v="372553"/>
    <n v="365125"/>
    <n v="7428"/>
    <n v="272.03399999999999"/>
    <n v="98.01"/>
    <n v="3.5935145000000004"/>
    <n v="3.5265067000000005"/>
    <n v="6.7007800000000006E-2"/>
    <n v="0"/>
    <n v="2.4550117"/>
    <n v="0.96017179999999969"/>
    <n v="0.13918159999999991"/>
    <n v="3.9149400000000001E-2"/>
    <n v="1.2975093919456018"/>
    <n v="62"/>
    <n v="42.92"/>
    <n v="57.08"/>
    <n v="339.31"/>
    <n v="20359"/>
    <n v="7810"/>
    <n v="40"/>
    <n v="1"/>
    <n v="1343.369453473734"/>
    <n v="182.84045491513959"/>
    <n v="99.97"/>
    <n v="100"/>
    <n v="99.95"/>
    <n v="48.09"/>
    <s v=""/>
    <n v="99.47"/>
    <n v="60.45"/>
    <n v="22.7"/>
    <n v="93.1"/>
    <n v="3.1"/>
    <s v=""/>
    <s v=""/>
    <n v="0"/>
    <m/>
    <s v=""/>
    <n v="9.8000000000000007"/>
    <n v="99"/>
    <n v="75.239999999999995"/>
    <n v="61.6"/>
    <n v="7.1"/>
    <n v="9"/>
    <n v="1"/>
    <n v="220"/>
    <n v="189.20864968220025"/>
    <n v="97"/>
    <n v="129"/>
    <n v="20155.41"/>
    <n v="15318.1116"/>
  </r>
  <r>
    <x v="8"/>
    <x v="7"/>
    <n v="353870910"/>
    <s v="Piracicaba"/>
    <m/>
    <m/>
    <m/>
    <m/>
    <m/>
    <m/>
    <n v="3.2388E-3"/>
    <n v="3.2388E-3"/>
    <n v="0"/>
    <n v="0"/>
    <s v=""/>
    <s v=""/>
    <n v="8.0829999999999997E-4"/>
    <n v="2.4304999999999999E-3"/>
    <n v="0"/>
    <n v="7"/>
    <n v="100"/>
    <n v="0"/>
    <m/>
    <s v=""/>
    <m/>
    <m/>
    <m/>
    <s v=""/>
    <s v=""/>
    <m/>
    <m/>
    <m/>
    <m/>
    <s v=""/>
    <m/>
    <m/>
    <m/>
    <m/>
    <m/>
    <s v=""/>
    <s v=""/>
    <m/>
    <m/>
    <s v=""/>
    <m/>
    <m/>
    <m/>
    <m/>
    <m/>
    <m/>
    <m/>
    <n v="2"/>
    <m/>
    <n v="6"/>
    <n v="0"/>
    <m/>
    <m/>
  </r>
  <r>
    <x v="14"/>
    <x v="7"/>
    <n v="353880814"/>
    <s v="Piraju"/>
    <n v="8.5227082880878796E-2"/>
    <n v="28528"/>
    <n v="25858"/>
    <n v="2670"/>
    <n v="56.465000000000003"/>
    <n v="90.64"/>
    <n v="0.11082789999999997"/>
    <n v="0.10920109999999997"/>
    <n v="1.6267999999999999E-3"/>
    <n v="0.08"/>
    <s v=""/>
    <n v="3.8889999999999997E-4"/>
    <n v="0.10958899999999998"/>
    <n v="8.5000000000000006E-4"/>
    <n v="8.1246291185185185E-2"/>
    <n v="8"/>
    <n v="67.86"/>
    <n v="32.14"/>
    <n v="21.24"/>
    <n v="1434"/>
    <n v="364"/>
    <n v="2"/>
    <n v="0"/>
    <n v="6245.7375210319688"/>
    <n v="762.75378575434661"/>
    <n v="93.56"/>
    <n v="100"/>
    <n v="90.81"/>
    <n v="31.15"/>
    <s v=""/>
    <n v="100"/>
    <n v="4.3600000000000003"/>
    <n v="2"/>
    <n v="5.9"/>
    <n v="0.2"/>
    <s v=""/>
    <s v=""/>
    <n v="0"/>
    <m/>
    <s v=""/>
    <n v="7.4"/>
    <n v="97"/>
    <n v="92.15"/>
    <n v="74.599999999999994"/>
    <n v="8"/>
    <n v="0"/>
    <n v="0"/>
    <n v="7"/>
    <n v="0"/>
    <n v="19"/>
    <n v="9"/>
    <n v="1390.98"/>
    <n v="1321.431"/>
  </r>
  <r>
    <x v="2"/>
    <x v="7"/>
    <n v="353890716"/>
    <s v="Pirajuí"/>
    <n v="0.92325893105569301"/>
    <n v="22937"/>
    <n v="18727"/>
    <n v="4210"/>
    <n v="27.991"/>
    <n v="81.650000000000006"/>
    <n v="0.27867599999999998"/>
    <n v="0.2740996"/>
    <n v="4.5764000000000013E-3"/>
    <n v="0"/>
    <n v="2.5000000000000001E-3"/>
    <s v=""/>
    <n v="0.13900580000000001"/>
    <n v="0.13717019999999999"/>
    <n v="6.8625884605324081E-2"/>
    <n v="2"/>
    <n v="46.67"/>
    <n v="53.33"/>
    <n v="13.75"/>
    <n v="1060"/>
    <n v="1060"/>
    <n v="0"/>
    <n v="0"/>
    <n v="8373.1194140471725"/>
    <n v="852.43580241531129"/>
    <n v="98.29"/>
    <n v="81.489999999999995"/>
    <n v="90.38"/>
    <n v="11.13"/>
    <s v=""/>
    <n v="100"/>
    <n v="11.1"/>
    <n v="4.5999999999999996"/>
    <n v="14.5"/>
    <n v="0.7"/>
    <s v=""/>
    <s v=""/>
    <n v="0"/>
    <m/>
    <s v=""/>
    <n v="7.1"/>
    <n v="95"/>
    <n v="0"/>
    <n v="0"/>
    <n v="1.4"/>
    <n v="0"/>
    <n v="0"/>
    <n v="1"/>
    <n v="4.3715283486010703"/>
    <n v="7"/>
    <n v="8"/>
    <n v="1007"/>
    <n v="0"/>
  </r>
  <r>
    <x v="0"/>
    <x v="7"/>
    <n v="353890720"/>
    <s v="Pirajuí"/>
    <m/>
    <m/>
    <m/>
    <m/>
    <m/>
    <m/>
    <n v="0"/>
    <n v="0"/>
    <n v="0"/>
    <n v="0"/>
    <n v="0"/>
    <n v="0"/>
    <n v="0"/>
    <n v="0"/>
    <n v="0"/>
    <n v="0"/>
    <n v="0"/>
    <n v="0"/>
    <m/>
    <s v=""/>
    <m/>
    <m/>
    <m/>
    <s v=""/>
    <s v=""/>
    <m/>
    <m/>
    <m/>
    <m/>
    <s v=""/>
    <m/>
    <m/>
    <m/>
    <m/>
    <m/>
    <s v=""/>
    <s v=""/>
    <m/>
    <m/>
    <s v=""/>
    <m/>
    <m/>
    <m/>
    <m/>
    <m/>
    <m/>
    <m/>
    <n v="0"/>
    <m/>
    <n v="0"/>
    <n v="0"/>
    <m/>
    <m/>
  </r>
  <r>
    <x v="10"/>
    <x v="7"/>
    <n v="353900415"/>
    <s v="Pirangi"/>
    <n v="0.44064124245179997"/>
    <n v="10694"/>
    <n v="9673"/>
    <n v="1021"/>
    <n v="49.557000000000002"/>
    <n v="90.45"/>
    <n v="0.46188439999999986"/>
    <n v="0.30060609999999999"/>
    <n v="0.1612782999999999"/>
    <n v="0"/>
    <s v=""/>
    <n v="0.1123429"/>
    <n v="0.32380069999999994"/>
    <n v="2.5740800000000001E-2"/>
    <n v="3.255233796296296E-2"/>
    <n v="3"/>
    <n v="40.96"/>
    <n v="59.04"/>
    <n v="6.98"/>
    <n v="538"/>
    <n v="145"/>
    <n v="2"/>
    <n v="0"/>
    <n v="4806.7776323171875"/>
    <n v="530.80979988778768"/>
    <n v="100"/>
    <n v="89.7"/>
    <n v="89.7"/>
    <n v="16.170000000000002"/>
    <s v=""/>
    <n v="100"/>
    <n v="87.15"/>
    <n v="28.3"/>
    <n v="85.9"/>
    <n v="89.6"/>
    <s v=""/>
    <s v=""/>
    <n v="0"/>
    <m/>
    <s v=""/>
    <n v="9.3000000000000007"/>
    <n v="100"/>
    <n v="100"/>
    <n v="73"/>
    <n v="8.1999999999999993"/>
    <n v="0"/>
    <n v="0"/>
    <n v="3"/>
    <n v="0"/>
    <n v="34"/>
    <n v="49"/>
    <n v="538"/>
    <n v="538"/>
  </r>
  <r>
    <x v="18"/>
    <x v="7"/>
    <n v="35391036"/>
    <s v="Pirapora do Bom Jesus"/>
    <n v="2.18367611619998"/>
    <n v="16605"/>
    <n v="16605"/>
    <n v="0"/>
    <n v="153.381"/>
    <n v="100"/>
    <n v="6.4494400000000007E-2"/>
    <n v="1.5705799999999999E-2"/>
    <n v="4.8788600000000008E-2"/>
    <n v="0"/>
    <n v="6.0673600000000008E-2"/>
    <n v="3.2098999999999999E-3"/>
    <s v=""/>
    <n v="6.1089999999999994E-4"/>
    <n v="4.1598792187499997E-2"/>
    <n v="1"/>
    <n v="25"/>
    <n v="75"/>
    <n v="11.96"/>
    <n v="923"/>
    <n v="727"/>
    <n v="0"/>
    <n v="0"/>
    <n v="2696.8455284552847"/>
    <n v="398.82926829268297"/>
    <n v="82.3"/>
    <m/>
    <n v="44.78"/>
    <n v="52.6"/>
    <s v=""/>
    <n v="82.3"/>
    <n v="11.94"/>
    <n v="4.5"/>
    <n v="4.8"/>
    <n v="23.2"/>
    <s v=""/>
    <s v=""/>
    <n v="0"/>
    <m/>
    <s v=""/>
    <n v="8.5"/>
    <n v="41"/>
    <n v="22.14"/>
    <n v="21.2"/>
    <n v="2.8"/>
    <n v="0"/>
    <n v="0"/>
    <n v="7"/>
    <n v="146.63887289095345"/>
    <n v="4"/>
    <n v="12"/>
    <n v="378.43"/>
    <n v="204.35220000000001"/>
  </r>
  <r>
    <x v="8"/>
    <x v="7"/>
    <n v="353910310"/>
    <s v="Pirapora do Bom Jesus"/>
    <m/>
    <m/>
    <m/>
    <m/>
    <m/>
    <m/>
    <n v="0"/>
    <n v="0"/>
    <n v="0"/>
    <n v="0"/>
    <n v="0"/>
    <n v="0"/>
    <n v="0"/>
    <n v="0"/>
    <n v="0"/>
    <n v="0"/>
    <n v="0"/>
    <n v="0"/>
    <m/>
    <s v=""/>
    <m/>
    <m/>
    <m/>
    <s v=""/>
    <s v=""/>
    <m/>
    <m/>
    <m/>
    <m/>
    <s v=""/>
    <m/>
    <m/>
    <m/>
    <m/>
    <m/>
    <s v=""/>
    <s v=""/>
    <m/>
    <m/>
    <s v=""/>
    <m/>
    <m/>
    <m/>
    <m/>
    <m/>
    <m/>
    <m/>
    <n v="0"/>
    <m/>
    <n v="0"/>
    <n v="0"/>
    <m/>
    <m/>
  </r>
  <r>
    <x v="13"/>
    <x v="7"/>
    <n v="353920222"/>
    <s v="Pirapozinho"/>
    <n v="1.0119418959548601"/>
    <n v="25443"/>
    <n v="24252"/>
    <n v="1191"/>
    <n v="52.917999999999999"/>
    <n v="95.32"/>
    <n v="2.0544400000000004E-2"/>
    <n v="1.1666000000000001E-3"/>
    <n v="1.9377800000000004E-2"/>
    <n v="0"/>
    <s v=""/>
    <n v="1.8750300000000001E-2"/>
    <n v="1.1666000000000001E-3"/>
    <n v="6.2750000000000002E-4"/>
    <n v="7.7448020833333339E-2"/>
    <n v="0"/>
    <n v="9.09"/>
    <n v="90.91"/>
    <n v="17.39"/>
    <n v="1341"/>
    <n v="322"/>
    <n v="2"/>
    <n v="0"/>
    <n v="4486.9048461266357"/>
    <n v="619.73823841528122"/>
    <n v="100"/>
    <n v="96.68"/>
    <n v="95.01"/>
    <n v="19.43"/>
    <s v=""/>
    <n v="100"/>
    <n v="1.1200000000000001"/>
    <n v="0.6"/>
    <n v="0.1"/>
    <n v="3.9"/>
    <s v=""/>
    <s v=""/>
    <n v="0"/>
    <m/>
    <s v=""/>
    <n v="4.2"/>
    <n v="95"/>
    <n v="95"/>
    <n v="76"/>
    <n v="8.4"/>
    <n v="0"/>
    <n v="0"/>
    <n v="5"/>
    <n v="0"/>
    <n v="2"/>
    <n v="20"/>
    <n v="1273.95"/>
    <n v="1273.95"/>
  </r>
  <r>
    <x v="3"/>
    <x v="7"/>
    <n v="35393019"/>
    <s v="Pirassununga"/>
    <n v="0.68927503856794903"/>
    <n v="71221"/>
    <n v="65748"/>
    <n v="5473"/>
    <n v="97.974000000000004"/>
    <n v="92.32"/>
    <n v="1.6671690000000006"/>
    <n v="1.6322346000000005"/>
    <n v="3.4934400000000011E-2"/>
    <n v="0.21"/>
    <n v="0.49996299999999988"/>
    <n v="0.40898229999999991"/>
    <n v="0.74503980000000036"/>
    <n v="1.3183900000000005E-2"/>
    <n v="0.19864962968634256"/>
    <n v="39"/>
    <n v="76.430000000000007"/>
    <n v="23.57"/>
    <n v="53.99"/>
    <n v="3645"/>
    <n v="2793"/>
    <n v="12"/>
    <n v="1"/>
    <n v="4343.7772567079937"/>
    <n v="513.63726990634791"/>
    <n v="91.63"/>
    <n v="95.04"/>
    <n v="91.63"/>
    <n v="38.24"/>
    <s v=""/>
    <n v="100"/>
    <n v="47.1"/>
    <n v="17"/>
    <n v="68.599999999999994"/>
    <n v="3"/>
    <s v=""/>
    <s v=""/>
    <n v="0"/>
    <m/>
    <s v=""/>
    <n v="8.4"/>
    <n v="100"/>
    <n v="37"/>
    <n v="23.4"/>
    <n v="3.8"/>
    <n v="0"/>
    <n v="1"/>
    <n v="35"/>
    <n v="251.69943724006635"/>
    <n v="107"/>
    <n v="33"/>
    <n v="3645"/>
    <n v="1348.65"/>
  </r>
  <r>
    <x v="2"/>
    <x v="7"/>
    <n v="353940016"/>
    <s v="Piratininga"/>
    <n v="1.16901406906074"/>
    <n v="12413"/>
    <n v="10715"/>
    <n v="1698"/>
    <n v="31.25"/>
    <n v="86.32"/>
    <n v="3.6276900000000008E-2"/>
    <n v="3.4432000000000004E-2"/>
    <n v="1.8449000000000002E-3"/>
    <n v="0"/>
    <n v="4.6299999999999998E-4"/>
    <n v="3.4719999999999998E-4"/>
    <n v="3.4432000000000004E-2"/>
    <n v="1.0347000000000002E-3"/>
    <n v="3.1833813744212958E-2"/>
    <n v="0"/>
    <n v="47.62"/>
    <n v="52.38"/>
    <n v="7.71"/>
    <n v="595"/>
    <n v="92"/>
    <n v="0"/>
    <n v="0"/>
    <n v="8282.2331426730034"/>
    <n v="838.38556352211401"/>
    <n v="84.25"/>
    <n v="93.47"/>
    <n v="77.489999999999995"/>
    <n v="16.66"/>
    <s v=""/>
    <n v="98.2"/>
    <n v="2.54"/>
    <n v="1.2"/>
    <n v="3.1"/>
    <n v="0.6"/>
    <s v=""/>
    <s v=""/>
    <n v="0"/>
    <m/>
    <s v=""/>
    <n v="9.4"/>
    <n v="95"/>
    <n v="95"/>
    <n v="84.5"/>
    <n v="9.6999999999999993"/>
    <n v="0"/>
    <n v="0"/>
    <n v="5"/>
    <n v="0"/>
    <n v="10"/>
    <n v="11"/>
    <n v="565.25"/>
    <n v="565.25"/>
  </r>
  <r>
    <x v="5"/>
    <x v="7"/>
    <n v="353940017"/>
    <s v="Piratininga"/>
    <m/>
    <m/>
    <m/>
    <m/>
    <m/>
    <m/>
    <n v="2.0289000000000001E-3"/>
    <n v="2E-3"/>
    <n v="2.8900000000000001E-5"/>
    <n v="0"/>
    <s v=""/>
    <s v=""/>
    <n v="2E-3"/>
    <n v="2.8900000000000001E-5"/>
    <n v="0"/>
    <n v="0"/>
    <n v="50"/>
    <n v="50"/>
    <m/>
    <s v=""/>
    <m/>
    <m/>
    <m/>
    <s v=""/>
    <s v=""/>
    <m/>
    <m/>
    <m/>
    <m/>
    <s v=""/>
    <m/>
    <m/>
    <m/>
    <m/>
    <m/>
    <s v=""/>
    <s v=""/>
    <m/>
    <m/>
    <s v=""/>
    <m/>
    <m/>
    <m/>
    <m/>
    <m/>
    <m/>
    <m/>
    <n v="3"/>
    <m/>
    <n v="1"/>
    <n v="1"/>
    <m/>
    <m/>
  </r>
  <r>
    <x v="3"/>
    <x v="7"/>
    <n v="35395099"/>
    <s v="Pitangueiras"/>
    <n v="1.1204650090436401"/>
    <n v="36286"/>
    <n v="35058"/>
    <n v="1228"/>
    <n v="84.468999999999994"/>
    <n v="96.62"/>
    <n v="0.34036460000000002"/>
    <n v="0.23929840000000002"/>
    <n v="0.10106620000000001"/>
    <n v="0.01"/>
    <n v="7.4768399999999999E-2"/>
    <n v="0.20274739999999999"/>
    <n v="5.3441699999999988E-2"/>
    <n v="9.4071000000000016E-3"/>
    <n v="0.10620143642361111"/>
    <n v="7"/>
    <n v="61.11"/>
    <n v="38.89"/>
    <n v="28.84"/>
    <n v="1947"/>
    <n v="1763"/>
    <n v="2"/>
    <n v="0"/>
    <n v="4762.6434437524113"/>
    <n v="573.60304249572823"/>
    <n v="96.15"/>
    <n v="100"/>
    <n v="100"/>
    <n v="29.08"/>
    <s v=""/>
    <n v="100"/>
    <n v="25.73"/>
    <n v="9.3000000000000007"/>
    <n v="30.8"/>
    <n v="15.5"/>
    <s v=""/>
    <s v=""/>
    <n v="0"/>
    <m/>
    <s v=""/>
    <n v="10"/>
    <n v="100"/>
    <n v="11"/>
    <n v="9.5"/>
    <n v="2.2999999999999998"/>
    <n v="0"/>
    <n v="0"/>
    <n v="8"/>
    <n v="70.620513738480568"/>
    <n v="22"/>
    <n v="14"/>
    <n v="1947"/>
    <n v="214.17"/>
  </r>
  <r>
    <x v="9"/>
    <x v="7"/>
    <n v="353950912"/>
    <s v="Pitangueiras"/>
    <m/>
    <m/>
    <m/>
    <m/>
    <m/>
    <m/>
    <n v="0.17171689999999998"/>
    <n v="0.17055949999999998"/>
    <n v="1.1574000000000001E-3"/>
    <n v="0"/>
    <s v=""/>
    <n v="0.13888890000000001"/>
    <n v="2.9309500000000002E-2"/>
    <n v="3.5184999999999999E-3"/>
    <n v="0"/>
    <n v="1"/>
    <n v="90.91"/>
    <n v="9.09"/>
    <m/>
    <s v=""/>
    <m/>
    <m/>
    <m/>
    <s v=""/>
    <s v=""/>
    <m/>
    <m/>
    <m/>
    <m/>
    <s v=""/>
    <m/>
    <m/>
    <m/>
    <m/>
    <m/>
    <s v=""/>
    <s v=""/>
    <m/>
    <m/>
    <s v=""/>
    <m/>
    <m/>
    <m/>
    <m/>
    <m/>
    <m/>
    <m/>
    <n v="2"/>
    <m/>
    <n v="10"/>
    <n v="1"/>
    <m/>
    <m/>
  </r>
  <r>
    <x v="12"/>
    <x v="7"/>
    <n v="353960819"/>
    <s v="Planalto"/>
    <n v="1.8251458557342599"/>
    <n v="4678"/>
    <n v="4021"/>
    <n v="657"/>
    <n v="16.157"/>
    <n v="85.96"/>
    <n v="0.28176280000000004"/>
    <n v="0.25965280000000002"/>
    <n v="2.2110000000000008E-2"/>
    <n v="0"/>
    <n v="1.3958400000000001E-2"/>
    <n v="8.4664299999999998E-2"/>
    <n v="0.15172450000000001"/>
    <n v="3.1415600000000002E-2"/>
    <n v="1.0063791145833334E-2"/>
    <n v="2"/>
    <n v="15.56"/>
    <n v="84.44"/>
    <n v="2.84"/>
    <n v="219"/>
    <n v="46"/>
    <n v="0"/>
    <n v="0"/>
    <n v="14224.232578024796"/>
    <n v="1146.0282171868321"/>
    <n v="82.61"/>
    <n v="100"/>
    <n v="80.66"/>
    <n v="8.0299999999999994"/>
    <s v=""/>
    <n v="97.9"/>
    <n v="42.05"/>
    <n v="13.4"/>
    <n v="51.9"/>
    <n v="13"/>
    <s v=""/>
    <s v=""/>
    <n v="21.376656690893501"/>
    <m/>
    <s v=""/>
    <n v="9"/>
    <n v="100"/>
    <n v="100"/>
    <n v="79"/>
    <n v="8.3000000000000007"/>
    <n v="0"/>
    <n v="0"/>
    <n v="6"/>
    <n v="139.11258488106003"/>
    <n v="7"/>
    <n v="38"/>
    <n v="219"/>
    <n v="219"/>
  </r>
  <r>
    <x v="5"/>
    <x v="7"/>
    <n v="353970717"/>
    <s v="Platina"/>
    <n v="1.0172016503280099"/>
    <n v="3283"/>
    <n v="2626"/>
    <n v="657"/>
    <n v="10.013999999999999"/>
    <n v="79.989999999999995"/>
    <n v="4.6980300000000003E-2"/>
    <n v="4.1388899999999999E-2"/>
    <n v="5.5913999999999998E-3"/>
    <n v="0"/>
    <n v="5.3588000000000004E-3"/>
    <n v="2.2222200000000001E-2"/>
    <n v="1.9166699999999998E-2"/>
    <n v="2.3259999999999999E-4"/>
    <n v="6.9498716145833328E-3"/>
    <n v="3"/>
    <n v="44.44"/>
    <n v="55.56"/>
    <n v="1.86"/>
    <n v="144"/>
    <n v="62"/>
    <n v="0"/>
    <n v="0"/>
    <n v="28913.603411513861"/>
    <n v="3169.9299421261048"/>
    <n v="81.290000000000006"/>
    <n v="100"/>
    <n v="80.67"/>
    <n v="14.22"/>
    <s v=""/>
    <n v="100"/>
    <n v="2.95"/>
    <n v="1.6"/>
    <n v="3.3"/>
    <n v="1.7"/>
    <s v=""/>
    <s v=""/>
    <n v="0"/>
    <m/>
    <s v=""/>
    <n v="7"/>
    <n v="100"/>
    <n v="100"/>
    <n v="56.9"/>
    <n v="7"/>
    <n v="0"/>
    <n v="0"/>
    <n v="0"/>
    <n v="71.943775040508655"/>
    <n v="4"/>
    <n v="5"/>
    <n v="144"/>
    <n v="144"/>
  </r>
  <r>
    <x v="18"/>
    <x v="7"/>
    <n v="35398066"/>
    <s v="Poá"/>
    <n v="0.98949198986755205"/>
    <n v="108968"/>
    <n v="107246"/>
    <n v="1722"/>
    <n v="6342.7240000000002"/>
    <n v="98.42"/>
    <n v="1.6711599999999997E-2"/>
    <n v="1.5056599999999998E-2"/>
    <n v="1.655E-3"/>
    <n v="0"/>
    <s v=""/>
    <n v="1.655E-3"/>
    <n v="2.8900000000000001E-5"/>
    <n v="1.5027699999999998E-2"/>
    <n v="0.37643348737037036"/>
    <n v="0"/>
    <n v="42.86"/>
    <n v="57.14"/>
    <n v="99.22"/>
    <n v="5953"/>
    <n v="1012"/>
    <n v="6"/>
    <n v="0"/>
    <n v="75.245576683062922"/>
    <n v="11.576242566625066"/>
    <n v="99.16"/>
    <n v="100"/>
    <n v="93.34"/>
    <n v="35.44"/>
    <s v=""/>
    <n v="100"/>
    <n v="16.71"/>
    <n v="6.4"/>
    <n v="25.1"/>
    <n v="4.0999999999999996"/>
    <s v=""/>
    <s v=""/>
    <n v="0.91770060935320497"/>
    <m/>
    <s v=""/>
    <n v="9.8000000000000007"/>
    <n v="97"/>
    <n v="90.21"/>
    <n v="83"/>
    <n v="9.6"/>
    <n v="1"/>
    <n v="0"/>
    <n v="24"/>
    <n v="0"/>
    <n v="3"/>
    <n v="4"/>
    <n v="5774.41"/>
    <n v="5370.2012999999997"/>
  </r>
  <r>
    <x v="16"/>
    <x v="7"/>
    <n v="353990518"/>
    <s v="Poloni"/>
    <m/>
    <m/>
    <m/>
    <m/>
    <m/>
    <m/>
    <n v="4.2485999999999999E-3"/>
    <n v="4.1444000000000003E-3"/>
    <n v="1.042E-4"/>
    <n v="0"/>
    <s v=""/>
    <n v="5.7899999999999998E-5"/>
    <n v="4.1444000000000003E-3"/>
    <n v="4.6300000000000001E-5"/>
    <n v="0"/>
    <n v="1"/>
    <n v="50"/>
    <n v="50"/>
    <m/>
    <s v=""/>
    <m/>
    <m/>
    <m/>
    <s v=""/>
    <s v=""/>
    <m/>
    <m/>
    <m/>
    <m/>
    <s v=""/>
    <m/>
    <m/>
    <m/>
    <m/>
    <m/>
    <s v=""/>
    <s v=""/>
    <m/>
    <m/>
    <s v=""/>
    <m/>
    <m/>
    <m/>
    <m/>
    <m/>
    <m/>
    <m/>
    <n v="0"/>
    <m/>
    <n v="2"/>
    <n v="2"/>
    <m/>
    <m/>
  </r>
  <r>
    <x v="12"/>
    <x v="7"/>
    <n v="353990519"/>
    <s v="Poloni"/>
    <n v="1.04729397404757"/>
    <n v="5478"/>
    <n v="4876"/>
    <n v="602"/>
    <n v="40.646999999999998"/>
    <n v="89.01"/>
    <n v="1.6905399999999998E-2"/>
    <n v="0"/>
    <n v="1.6905399999999998E-2"/>
    <n v="0"/>
    <n v="9.1295999999999999E-3"/>
    <n v="7.5231999999999999E-3"/>
    <s v=""/>
    <n v="2.5260000000000007E-4"/>
    <n v="1.23668703125E-2"/>
    <n v="0"/>
    <n v="0"/>
    <n v="100"/>
    <n v="3.57"/>
    <n v="275"/>
    <n v="40"/>
    <n v="0"/>
    <n v="0"/>
    <n v="5756.8455640744796"/>
    <n v="518.1161007667032"/>
    <n v="86.69"/>
    <m/>
    <n v="85.28"/>
    <n v="11.42"/>
    <s v=""/>
    <n v="97.4"/>
    <n v="6.61"/>
    <n v="2.1"/>
    <n v="1.8"/>
    <n v="18.899999999999999"/>
    <s v=""/>
    <s v=""/>
    <n v="0"/>
    <m/>
    <s v=""/>
    <n v="8.3000000000000007"/>
    <n v="94"/>
    <n v="94"/>
    <n v="85.5"/>
    <n v="9.9"/>
    <n v="0"/>
    <n v="0"/>
    <n v="2"/>
    <n v="72.775081913029467"/>
    <n v="0"/>
    <n v="23"/>
    <n v="258.5"/>
    <n v="258.5"/>
  </r>
  <r>
    <x v="0"/>
    <x v="7"/>
    <n v="354000220"/>
    <s v="Pompéia"/>
    <n v="0.81940885865621205"/>
    <n v="20366"/>
    <n v="18998"/>
    <n v="1368"/>
    <n v="25.896999999999998"/>
    <n v="93.28"/>
    <n v="1.8692000000000001E-3"/>
    <n v="0"/>
    <n v="1.8692000000000001E-3"/>
    <n v="0"/>
    <s v=""/>
    <n v="3.704E-4"/>
    <s v=""/>
    <n v="1.4988E-3"/>
    <n v="4.6978123341049394E-2"/>
    <n v="3"/>
    <n v="0"/>
    <n v="100"/>
    <n v="13.72"/>
    <n v="1058"/>
    <n v="207"/>
    <n v="2"/>
    <n v="1"/>
    <n v="8903.6629676912507"/>
    <n v="1083.9241873711087"/>
    <m/>
    <n v="100"/>
    <m/>
    <m/>
    <s v=""/>
    <m/>
    <n v="0.08"/>
    <n v="0"/>
    <n v="0"/>
    <n v="0.3"/>
    <s v=""/>
    <s v=""/>
    <n v="0"/>
    <m/>
    <s v=""/>
    <n v="8.1"/>
    <n v="99.13"/>
    <n v="93.182199999999995"/>
    <n v="80.400000000000006"/>
    <n v="9.4"/>
    <n v="0"/>
    <n v="1"/>
    <n v="6"/>
    <n v="0"/>
    <n v="0"/>
    <n v="2"/>
    <n v="1048.7954"/>
    <n v="985.86767599999996"/>
  </r>
  <r>
    <x v="1"/>
    <x v="7"/>
    <n v="354000221"/>
    <s v="Pompéia"/>
    <m/>
    <m/>
    <m/>
    <m/>
    <m/>
    <m/>
    <n v="0"/>
    <n v="0"/>
    <n v="0"/>
    <n v="0"/>
    <n v="0"/>
    <n v="0"/>
    <n v="0"/>
    <n v="0"/>
    <n v="0"/>
    <n v="0"/>
    <n v="0"/>
    <n v="0"/>
    <m/>
    <s v=""/>
    <m/>
    <m/>
    <m/>
    <s v=""/>
    <s v=""/>
    <m/>
    <m/>
    <m/>
    <m/>
    <s v=""/>
    <m/>
    <m/>
    <m/>
    <m/>
    <m/>
    <s v=""/>
    <s v=""/>
    <m/>
    <m/>
    <s v=""/>
    <m/>
    <m/>
    <m/>
    <m/>
    <m/>
    <m/>
    <m/>
    <n v="0"/>
    <m/>
    <n v="0"/>
    <n v="0"/>
    <m/>
    <m/>
  </r>
  <r>
    <x v="2"/>
    <x v="7"/>
    <n v="354010116"/>
    <s v="Pongaí"/>
    <n v="-0.57349706358653696"/>
    <n v="3429"/>
    <n v="2927"/>
    <n v="502"/>
    <n v="18.699000000000002"/>
    <n v="85.36"/>
    <n v="2.9953299999999999E-2"/>
    <n v="2.0086399999999997E-2"/>
    <n v="9.8669000000000014E-3"/>
    <n v="0"/>
    <n v="9.7222000000000003E-3"/>
    <s v=""/>
    <n v="1.0030799999999999E-2"/>
    <n v="1.0200299999999999E-2"/>
    <n v="8.013501562499999E-3"/>
    <n v="1"/>
    <n v="37.5"/>
    <n v="62.5"/>
    <n v="2.08"/>
    <n v="160"/>
    <n v="17"/>
    <n v="0"/>
    <n v="0"/>
    <n v="12599.685039370079"/>
    <n v="1195.5905511811029"/>
    <n v="89.74"/>
    <n v="97.17"/>
    <n v="89.82"/>
    <n v="15.31"/>
    <s v=""/>
    <n v="100"/>
    <n v="5.35"/>
    <n v="2.2000000000000002"/>
    <n v="4.7"/>
    <n v="7.6"/>
    <s v=""/>
    <s v=""/>
    <n v="0"/>
    <m/>
    <s v=""/>
    <n v="9.5"/>
    <n v="99"/>
    <n v="99"/>
    <n v="89.4"/>
    <n v="9.5"/>
    <n v="0"/>
    <n v="0"/>
    <n v="2"/>
    <n v="124.78939352549732"/>
    <n v="3"/>
    <n v="5"/>
    <n v="158.4"/>
    <n v="158.4"/>
  </r>
  <r>
    <x v="4"/>
    <x v="7"/>
    <n v="35402004"/>
    <s v="Pontal"/>
    <m/>
    <m/>
    <m/>
    <m/>
    <m/>
    <m/>
    <n v="0.55856479999999997"/>
    <n v="0.48611110000000002"/>
    <n v="7.2453699999999996E-2"/>
    <n v="0.28999999999999998"/>
    <s v=""/>
    <n v="0.55856479999999997"/>
    <s v=""/>
    <n v="0"/>
    <n v="0"/>
    <n v="2"/>
    <n v="33.33"/>
    <n v="66.67"/>
    <m/>
    <s v=""/>
    <m/>
    <m/>
    <m/>
    <s v=""/>
    <s v=""/>
    <m/>
    <m/>
    <m/>
    <m/>
    <s v=""/>
    <m/>
    <m/>
    <m/>
    <m/>
    <m/>
    <s v=""/>
    <s v=""/>
    <m/>
    <m/>
    <s v=""/>
    <m/>
    <m/>
    <m/>
    <m/>
    <m/>
    <m/>
    <m/>
    <n v="3"/>
    <m/>
    <n v="1"/>
    <n v="2"/>
    <m/>
    <m/>
  </r>
  <r>
    <x v="3"/>
    <x v="7"/>
    <n v="35402009"/>
    <s v="Pontal"/>
    <n v="2.83215747280487"/>
    <n v="43177"/>
    <n v="42512"/>
    <n v="665"/>
    <n v="121.536"/>
    <n v="98.46"/>
    <n v="2.46181E-2"/>
    <n v="1.8229200000000001E-2"/>
    <n v="6.3889000000000003E-3"/>
    <n v="0"/>
    <n v="5.5555999999999999E-3"/>
    <n v="1.6203700000000001E-2"/>
    <n v="2.0255E-3"/>
    <n v="8.3330000000000003E-4"/>
    <n v="0.12430648305324074"/>
    <n v="0"/>
    <n v="40"/>
    <n v="60"/>
    <n v="34.729999999999997"/>
    <n v="2344"/>
    <n v="2344"/>
    <n v="1"/>
    <n v="0"/>
    <n v="3885.6687588299328"/>
    <n v="416.32165273177856"/>
    <n v="94.58"/>
    <m/>
    <n v="94.58"/>
    <n v="0"/>
    <s v=""/>
    <n v="96.39"/>
    <n v="32.950000000000003"/>
    <n v="11"/>
    <n v="42"/>
    <n v="13.8"/>
    <s v=""/>
    <s v=""/>
    <n v="0"/>
    <m/>
    <s v=""/>
    <n v="10"/>
    <n v="100"/>
    <n v="0"/>
    <n v="0"/>
    <n v="1.5"/>
    <n v="0"/>
    <n v="0"/>
    <n v="2"/>
    <n v="4.8267796277609971"/>
    <n v="2"/>
    <n v="3"/>
    <n v="2344"/>
    <n v="0"/>
  </r>
  <r>
    <x v="16"/>
    <x v="7"/>
    <n v="354025918"/>
    <s v="Pontalinda"/>
    <n v="1.2855535280471999"/>
    <n v="4203"/>
    <n v="3556"/>
    <n v="647"/>
    <n v="19.989999999999998"/>
    <n v="84.61"/>
    <n v="0.28966149999999991"/>
    <n v="0.28902719999999993"/>
    <n v="6.3429999999999997E-4"/>
    <n v="0"/>
    <s v=""/>
    <s v=""/>
    <n v="0.28868929999999993"/>
    <n v="9.7219999999999989E-4"/>
    <n v="9.1623210937499984E-3"/>
    <n v="5"/>
    <n v="83.33"/>
    <n v="16.670000000000002"/>
    <n v="2.52"/>
    <n v="195"/>
    <n v="35"/>
    <n v="0"/>
    <n v="0"/>
    <n v="11855.07494646681"/>
    <n v="975.4175588865096"/>
    <n v="83.71"/>
    <m/>
    <n v="82.45"/>
    <n v="13.24"/>
    <s v=""/>
    <n v="100"/>
    <n v="57.93"/>
    <n v="18.3"/>
    <n v="78.099999999999994"/>
    <n v="0.5"/>
    <s v=""/>
    <s v=""/>
    <n v="0"/>
    <m/>
    <s v=""/>
    <n v="7.5"/>
    <n v="100"/>
    <n v="100"/>
    <n v="82.1"/>
    <n v="10"/>
    <n v="0"/>
    <n v="0"/>
    <n v="1"/>
    <n v="0"/>
    <n v="20"/>
    <n v="4"/>
    <n v="195"/>
    <n v="195"/>
  </r>
  <r>
    <x v="10"/>
    <x v="7"/>
    <n v="354030915"/>
    <s v="Pontes Gestal"/>
    <n v="-4.7513550660927002E-2"/>
    <n v="2519"/>
    <n v="2167"/>
    <n v="352"/>
    <n v="11.601000000000001"/>
    <n v="86.03"/>
    <n v="0.15461409999999998"/>
    <n v="5.94475E-2"/>
    <n v="9.516659999999999E-2"/>
    <n v="0.3"/>
    <n v="1.25E-3"/>
    <n v="9.3055499999999985E-2"/>
    <n v="5.94475E-2"/>
    <n v="8.6109999999999995E-4"/>
    <n v="6.2915960937499999E-3"/>
    <n v="2"/>
    <n v="44.44"/>
    <n v="55.56"/>
    <n v="1.53"/>
    <n v="118"/>
    <n v="45"/>
    <n v="1"/>
    <n v="0"/>
    <n v="20781.961095672887"/>
    <n v="2253.4656609765789"/>
    <n v="95.91"/>
    <n v="84.3"/>
    <n v="95.03"/>
    <n v="9.43"/>
    <s v=""/>
    <n v="100"/>
    <n v="29.17"/>
    <n v="9.3000000000000007"/>
    <n v="17"/>
    <n v="52.9"/>
    <s v=""/>
    <s v=""/>
    <n v="0"/>
    <m/>
    <s v=""/>
    <n v="7.4"/>
    <n v="100"/>
    <n v="100"/>
    <n v="61.9"/>
    <n v="7.2"/>
    <n v="0"/>
    <n v="0"/>
    <n v="1"/>
    <n v="15.89421801875344"/>
    <n v="4"/>
    <n v="5"/>
    <n v="118"/>
    <n v="118"/>
  </r>
  <r>
    <x v="10"/>
    <x v="7"/>
    <n v="354040815"/>
    <s v="Populina"/>
    <n v="-0.55623008830363296"/>
    <n v="4149"/>
    <n v="3394"/>
    <n v="755"/>
    <n v="13.153"/>
    <n v="81.8"/>
    <n v="5.0747599999999997E-2"/>
    <n v="4.4675099999999995E-2"/>
    <n v="6.0724999999999998E-3"/>
    <n v="0"/>
    <s v=""/>
    <s v=""/>
    <n v="5.0747600000000004E-2"/>
    <n v="0"/>
    <n v="9.4076414062499985E-3"/>
    <n v="2"/>
    <n v="45.45"/>
    <n v="54.55"/>
    <n v="2.4300000000000002"/>
    <n v="188"/>
    <n v="38"/>
    <n v="0"/>
    <n v="0"/>
    <n v="19002.169197396965"/>
    <n v="1976.2255965292841"/>
    <n v="87.07"/>
    <n v="93.04"/>
    <n v="84.55"/>
    <n v="15.22"/>
    <s v=""/>
    <n v="100"/>
    <n v="6.42"/>
    <n v="2"/>
    <n v="8.4"/>
    <n v="2.2999999999999998"/>
    <s v=""/>
    <s v=""/>
    <n v="0"/>
    <m/>
    <s v=""/>
    <n v="8.6999999999999993"/>
    <n v="100"/>
    <n v="100"/>
    <n v="79.8"/>
    <n v="9.5"/>
    <n v="0"/>
    <n v="0"/>
    <n v="0"/>
    <n v="0"/>
    <n v="5"/>
    <n v="6"/>
    <n v="188"/>
    <n v="188"/>
  </r>
  <r>
    <x v="8"/>
    <x v="7"/>
    <n v="354050710"/>
    <s v="Porangaba"/>
    <n v="1.8822856654348199"/>
    <n v="8629"/>
    <n v="4166"/>
    <n v="4463"/>
    <n v="32.369999999999997"/>
    <n v="48.28"/>
    <n v="3.5352000000000001E-2"/>
    <n v="3.1758300000000003E-2"/>
    <n v="3.5937E-3"/>
    <n v="0"/>
    <n v="3.1758300000000003E-2"/>
    <s v=""/>
    <s v=""/>
    <n v="3.5937E-3"/>
    <n v="1.5332204947916667E-2"/>
    <n v="2"/>
    <n v="33.33"/>
    <n v="66.67"/>
    <n v="3.05"/>
    <n v="235"/>
    <n v="57"/>
    <n v="0"/>
    <n v="0"/>
    <n v="8624.9808784331908"/>
    <n v="1315.6750492525205"/>
    <n v="68.23"/>
    <n v="75.989999999999995"/>
    <n v="36.36"/>
    <n v="33"/>
    <s v=""/>
    <n v="100"/>
    <n v="4.16"/>
    <n v="1.5"/>
    <n v="6.5"/>
    <n v="1"/>
    <s v=""/>
    <s v=""/>
    <n v="0"/>
    <m/>
    <s v=""/>
    <n v="9.5"/>
    <n v="88"/>
    <n v="88"/>
    <n v="75.7"/>
    <n v="8.1999999999999993"/>
    <n v="0"/>
    <n v="0"/>
    <n v="7"/>
    <n v="208.71101129096337"/>
    <n v="1"/>
    <n v="2"/>
    <n v="206.8"/>
    <n v="206.8"/>
  </r>
  <r>
    <x v="8"/>
    <x v="7"/>
    <n v="354060610"/>
    <s v="Porto Feliz"/>
    <n v="0.63993506564090596"/>
    <n v="49743"/>
    <n v="42292"/>
    <n v="7451"/>
    <n v="89.376000000000005"/>
    <n v="85.02"/>
    <n v="0.38108120000000001"/>
    <n v="0.28133390000000003"/>
    <n v="9.9747299999999997E-2"/>
    <n v="0"/>
    <n v="0.15101859999999995"/>
    <n v="6.5201599999999985E-2"/>
    <n v="6.6191000000000014E-2"/>
    <n v="9.866999999999998E-2"/>
    <n v="0.15141677083333333"/>
    <n v="71"/>
    <n v="23.15"/>
    <n v="76.849999999999994"/>
    <n v="34.51"/>
    <n v="2329"/>
    <n v="463"/>
    <n v="7"/>
    <n v="0"/>
    <n v="3188.9126108196128"/>
    <n v="481.82377419938484"/>
    <n v="100"/>
    <n v="99.2"/>
    <n v="96.41"/>
    <n v="34.44"/>
    <s v=""/>
    <n v="100"/>
    <n v="21.05"/>
    <n v="7.6"/>
    <n v="26.8"/>
    <n v="13.1"/>
    <s v=""/>
    <s v=""/>
    <n v="0"/>
    <m/>
    <s v=""/>
    <n v="9.6999999999999993"/>
    <n v="99"/>
    <n v="99"/>
    <n v="80.099999999999994"/>
    <n v="10"/>
    <n v="0"/>
    <n v="0"/>
    <n v="73"/>
    <n v="99.724752528376087"/>
    <n v="25"/>
    <n v="83"/>
    <n v="2305.71"/>
    <n v="2305.71"/>
  </r>
  <r>
    <x v="3"/>
    <x v="7"/>
    <n v="35407059"/>
    <s v="Porto Ferreira"/>
    <n v="0.73507372653123204"/>
    <n v="52265"/>
    <n v="51327"/>
    <n v="938"/>
    <n v="214.28"/>
    <n v="98.21"/>
    <n v="0.45654889999999992"/>
    <n v="0.44198339999999992"/>
    <n v="1.4565500000000004E-2"/>
    <n v="7.0000000000000007E-2"/>
    <s v=""/>
    <n v="0.15914519999999996"/>
    <n v="0.29553779999999996"/>
    <n v="1.8659000000000002E-3"/>
    <n v="0.15624591504050922"/>
    <n v="24"/>
    <n v="61.54"/>
    <n v="38.46"/>
    <n v="42.47"/>
    <n v="2867"/>
    <n v="2758"/>
    <n v="2"/>
    <n v="0"/>
    <n v="2003.2434707739405"/>
    <n v="235.32076915717968"/>
    <n v="98.21"/>
    <m/>
    <n v="94.42"/>
    <n v="45.12"/>
    <s v=""/>
    <n v="100"/>
    <n v="38.049999999999997"/>
    <n v="13.8"/>
    <n v="54.6"/>
    <n v="3.7"/>
    <s v=""/>
    <s v=""/>
    <n v="1.9133263178035"/>
    <m/>
    <s v=""/>
    <n v="7.6"/>
    <n v="96"/>
    <n v="3.84"/>
    <n v="3.8"/>
    <n v="1.8"/>
    <n v="0"/>
    <n v="0"/>
    <n v="18"/>
    <n v="0"/>
    <n v="32"/>
    <n v="20"/>
    <n v="2752.32"/>
    <n v="110.0928"/>
  </r>
  <r>
    <x v="15"/>
    <x v="7"/>
    <n v="35407542"/>
    <s v="Potim"/>
    <n v="2.5639157746666101"/>
    <n v="19758"/>
    <n v="14983"/>
    <n v="4775"/>
    <n v="442.50799999999998"/>
    <n v="75.83"/>
    <n v="9.7498799999999997E-2"/>
    <n v="5.5555599999999997E-2"/>
    <n v="4.1943200000000007E-2"/>
    <n v="0"/>
    <n v="2.30092E-2"/>
    <n v="1.86921E-2"/>
    <n v="5.5555599999999997E-2"/>
    <n v="2.419E-4"/>
    <n v="4.1523736422413804E-2"/>
    <n v="1"/>
    <n v="14.29"/>
    <n v="85.71"/>
    <n v="11.41"/>
    <n v="880"/>
    <n v="828"/>
    <n v="0"/>
    <n v="0"/>
    <n v="1069.3956878226541"/>
    <n v="95.766778013968974"/>
    <m/>
    <m/>
    <m/>
    <m/>
    <s v=""/>
    <m/>
    <n v="33.619999999999997"/>
    <n v="14.6"/>
    <n v="24.2"/>
    <n v="69.900000000000006"/>
    <s v=""/>
    <s v=""/>
    <n v="0"/>
    <m/>
    <s v=""/>
    <n v="10"/>
    <n v="100"/>
    <n v="10"/>
    <n v="5.9"/>
    <n v="2"/>
    <n v="0"/>
    <n v="0"/>
    <n v="1"/>
    <n v="55.390005769290532"/>
    <n v="1"/>
    <n v="6"/>
    <n v="880"/>
    <n v="88"/>
  </r>
  <r>
    <x v="2"/>
    <x v="7"/>
    <n v="354080416"/>
    <s v="Potirendaba"/>
    <n v="1.1186152683875199"/>
    <n v="15825"/>
    <n v="14350"/>
    <n v="1475"/>
    <n v="46.219000000000001"/>
    <n v="90.68"/>
    <n v="0.31899060000000001"/>
    <n v="0.22833290000000003"/>
    <n v="9.065769999999998E-2"/>
    <n v="0"/>
    <n v="5.390049999999999E-2"/>
    <n v="0.1379783"/>
    <n v="0.120168"/>
    <n v="6.9437999999999991E-3"/>
    <n v="4.694264626736111E-2"/>
    <n v="3"/>
    <n v="14.49"/>
    <n v="85.51"/>
    <n v="10.32"/>
    <n v="796"/>
    <n v="143"/>
    <n v="1"/>
    <n v="0"/>
    <n v="5021.8464454976302"/>
    <n v="458.34312796208525"/>
    <n v="97.45"/>
    <n v="100"/>
    <n v="97.45"/>
    <n v="0"/>
    <s v=""/>
    <n v="99.31"/>
    <n v="30.97"/>
    <n v="12.7"/>
    <n v="28.5"/>
    <n v="39.4"/>
    <s v=""/>
    <s v=""/>
    <n v="0"/>
    <m/>
    <s v=""/>
    <n v="8.6"/>
    <n v="100"/>
    <n v="100"/>
    <n v="82"/>
    <n v="10"/>
    <n v="0"/>
    <n v="0"/>
    <n v="11"/>
    <n v="115.03399210271155"/>
    <n v="10"/>
    <n v="59"/>
    <n v="796"/>
    <n v="796"/>
  </r>
  <r>
    <x v="1"/>
    <x v="7"/>
    <n v="354085321"/>
    <s v="Pracinha"/>
    <n v="4.4053284701202697"/>
    <n v="2864"/>
    <n v="1372"/>
    <n v="1492"/>
    <n v="45.423999999999999"/>
    <n v="47.91"/>
    <n v="0"/>
    <n v="0"/>
    <n v="0"/>
    <n v="0"/>
    <n v="0"/>
    <n v="0"/>
    <n v="0"/>
    <n v="0"/>
    <n v="6.0882374999999996E-3"/>
    <n v="0"/>
    <n v="0"/>
    <n v="0"/>
    <n v="1.1100000000000001"/>
    <n v="86"/>
    <n v="14"/>
    <n v="0"/>
    <n v="0"/>
    <n v="5395.4748603351954"/>
    <n v="660.67039106145251"/>
    <n v="81.63"/>
    <n v="100"/>
    <n v="80.510000000000005"/>
    <n v="10.11"/>
    <s v=""/>
    <n v="100"/>
    <n v="0"/>
    <n v="0"/>
    <n v="0"/>
    <n v="0"/>
    <s v=""/>
    <s v=""/>
    <n v="0"/>
    <m/>
    <s v=""/>
    <n v="7.5"/>
    <n v="100"/>
    <n v="100"/>
    <n v="83.7"/>
    <n v="10"/>
    <n v="0"/>
    <n v="0"/>
    <n v="0"/>
    <n v="0"/>
    <n v="0"/>
    <n v="0"/>
    <n v="86"/>
    <n v="86"/>
  </r>
  <r>
    <x v="3"/>
    <x v="7"/>
    <n v="35409039"/>
    <s v="Pradópolis"/>
    <n v="2.7177498563318401"/>
    <n v="18486"/>
    <n v="17163"/>
    <n v="1323"/>
    <n v="110.562"/>
    <n v="92.84"/>
    <n v="0.17667219999999995"/>
    <n v="1.61625E-2"/>
    <n v="0.16050969999999995"/>
    <n v="1.36"/>
    <n v="0.12452299999999999"/>
    <n v="4.6590800000000009E-2"/>
    <n v="5.2777000000000006E-3"/>
    <n v="2.8069999999999999E-4"/>
    <n v="5.3249286729166664E-2"/>
    <n v="4"/>
    <n v="29.41"/>
    <n v="70.59"/>
    <n v="12.37"/>
    <n v="954"/>
    <n v="57"/>
    <n v="1"/>
    <n v="1"/>
    <n v="3804.2453748782864"/>
    <n v="443.54430379746833"/>
    <n v="94.63"/>
    <n v="100"/>
    <n v="94.63"/>
    <n v="11.11"/>
    <s v=""/>
    <n v="94.63"/>
    <n v="22.08"/>
    <n v="7.9"/>
    <n v="3"/>
    <n v="61.7"/>
    <s v=""/>
    <s v=""/>
    <n v="0"/>
    <m/>
    <s v=""/>
    <n v="10"/>
    <n v="100"/>
    <n v="100"/>
    <n v="94"/>
    <n v="10"/>
    <n v="0"/>
    <n v="1"/>
    <n v="1"/>
    <n v="234.7449283889332"/>
    <n v="5"/>
    <n v="12"/>
    <n v="954"/>
    <n v="954"/>
  </r>
  <r>
    <x v="19"/>
    <x v="7"/>
    <n v="35410007"/>
    <s v="Praia Grande"/>
    <n v="2.7074923617927298"/>
    <n v="278727"/>
    <n v="278727"/>
    <n v="0"/>
    <n v="1869.6469999999999"/>
    <n v="100"/>
    <n v="1.1535008"/>
    <n v="1.1483056"/>
    <n v="5.1951999999999996E-3"/>
    <n v="0"/>
    <n v="1.1483056"/>
    <n v="6.1190000000000007E-4"/>
    <s v=""/>
    <n v="4.5833000000000002E-3"/>
    <n v="0.97102809027777781"/>
    <n v="5"/>
    <n v="41.67"/>
    <n v="58.33"/>
    <n v="259.17"/>
    <n v="15550"/>
    <n v="15550"/>
    <n v="29"/>
    <n v="0"/>
    <n v="948.13807058519637"/>
    <n v="119.93154592127782"/>
    <n v="100"/>
    <n v="100"/>
    <n v="67.48"/>
    <n v="36.99"/>
    <s v=""/>
    <n v="100"/>
    <n v="36.85"/>
    <n v="13.8"/>
    <n v="55.5"/>
    <n v="0.5"/>
    <s v=""/>
    <s v=""/>
    <n v="0"/>
    <m/>
    <s v=""/>
    <n v="9.1999999999999993"/>
    <n v="65"/>
    <n v="0"/>
    <n v="0"/>
    <n v="1.2"/>
    <n v="2"/>
    <n v="0"/>
    <n v="9"/>
    <n v="118.22521011432289"/>
    <n v="5"/>
    <n v="7"/>
    <n v="10107.5"/>
    <n v="0"/>
  </r>
  <r>
    <x v="5"/>
    <x v="7"/>
    <n v="354105917"/>
    <s v="Pratânia"/>
    <n v="1.34974776834713"/>
    <n v="4758"/>
    <n v="3693"/>
    <n v="1065"/>
    <n v="26.46"/>
    <n v="77.62"/>
    <n v="1.0911500000000001E-2"/>
    <n v="0"/>
    <n v="1.0911500000000001E-2"/>
    <n v="0"/>
    <n v="1.0648100000000001E-2"/>
    <n v="2.0550000000000001E-4"/>
    <s v=""/>
    <n v="5.7899999999999998E-5"/>
    <n v="9.8579812500000016E-3"/>
    <n v="3"/>
    <n v="0"/>
    <n v="100"/>
    <n v="2.61"/>
    <n v="201"/>
    <n v="50"/>
    <n v="0"/>
    <n v="0"/>
    <n v="10538.511979823455"/>
    <n v="1126.7591424968471"/>
    <n v="79.56"/>
    <m/>
    <n v="78.319999999999993"/>
    <n v="34.85"/>
    <s v=""/>
    <n v="100"/>
    <n v="1.3"/>
    <n v="0.7"/>
    <n v="0"/>
    <n v="6.4"/>
    <s v=""/>
    <s v=""/>
    <n v="0"/>
    <m/>
    <s v=""/>
    <n v="8.5"/>
    <n v="100"/>
    <n v="100"/>
    <n v="75.099999999999994"/>
    <n v="8.4"/>
    <n v="0"/>
    <n v="0"/>
    <n v="1"/>
    <n v="111.58471213363282"/>
    <n v="0"/>
    <n v="5"/>
    <n v="201"/>
    <n v="201"/>
  </r>
  <r>
    <x v="2"/>
    <x v="7"/>
    <n v="354110916"/>
    <s v="Presidente Alves"/>
    <n v="-0.40680286268393001"/>
    <n v="4086"/>
    <n v="3465"/>
    <n v="621"/>
    <n v="14.159000000000001"/>
    <n v="84.8"/>
    <n v="9.7209999999999994E-4"/>
    <n v="0"/>
    <n v="9.7209999999999994E-4"/>
    <n v="0"/>
    <s v=""/>
    <s v=""/>
    <n v="2.5460000000000001E-4"/>
    <n v="7.1749999999999993E-4"/>
    <n v="9.4988859374999981E-3"/>
    <n v="0"/>
    <n v="0"/>
    <n v="100"/>
    <n v="2.4500000000000002"/>
    <n v="189"/>
    <n v="36"/>
    <n v="0"/>
    <n v="0"/>
    <n v="16825.374449339208"/>
    <n v="1620.79295154185"/>
    <n v="89.27"/>
    <n v="81.59"/>
    <n v="86.66"/>
    <n v="18.03"/>
    <s v=""/>
    <n v="100"/>
    <n v="0.11"/>
    <n v="0"/>
    <n v="0"/>
    <n v="0.5"/>
    <s v=""/>
    <s v=""/>
    <n v="0"/>
    <m/>
    <s v=""/>
    <n v="8.5"/>
    <n v="100"/>
    <n v="100"/>
    <n v="81"/>
    <n v="9.8000000000000007"/>
    <n v="0"/>
    <n v="0"/>
    <n v="0"/>
    <n v="0"/>
    <n v="0"/>
    <n v="3"/>
    <n v="189"/>
    <n v="189"/>
  </r>
  <r>
    <x v="0"/>
    <x v="7"/>
    <n v="354110920"/>
    <s v="Presidente Alves"/>
    <m/>
    <m/>
    <m/>
    <m/>
    <m/>
    <m/>
    <n v="0"/>
    <n v="0"/>
    <n v="0"/>
    <n v="0"/>
    <n v="0"/>
    <n v="0"/>
    <n v="0"/>
    <n v="0"/>
    <n v="0"/>
    <n v="0"/>
    <n v="0"/>
    <n v="0"/>
    <m/>
    <s v=""/>
    <m/>
    <m/>
    <m/>
    <s v=""/>
    <s v=""/>
    <m/>
    <m/>
    <m/>
    <m/>
    <s v=""/>
    <m/>
    <m/>
    <m/>
    <m/>
    <m/>
    <s v=""/>
    <s v=""/>
    <m/>
    <m/>
    <s v=""/>
    <m/>
    <m/>
    <m/>
    <m/>
    <m/>
    <m/>
    <m/>
    <n v="0"/>
    <m/>
    <n v="0"/>
    <n v="0"/>
    <m/>
    <m/>
  </r>
  <r>
    <x v="1"/>
    <x v="7"/>
    <n v="354120821"/>
    <s v="Presidente Bernardes"/>
    <m/>
    <m/>
    <m/>
    <m/>
    <m/>
    <m/>
    <n v="5.7599999999999997E-5"/>
    <n v="0"/>
    <n v="5.7599999999999997E-5"/>
    <n v="0"/>
    <s v=""/>
    <s v=""/>
    <s v=""/>
    <n v="5.7599999999999997E-5"/>
    <n v="0"/>
    <n v="0"/>
    <n v="0"/>
    <n v="100"/>
    <m/>
    <s v=""/>
    <m/>
    <m/>
    <m/>
    <s v=""/>
    <s v=""/>
    <m/>
    <m/>
    <m/>
    <m/>
    <s v=""/>
    <m/>
    <m/>
    <m/>
    <m/>
    <m/>
    <s v=""/>
    <s v=""/>
    <m/>
    <m/>
    <s v=""/>
    <m/>
    <m/>
    <m/>
    <m/>
    <m/>
    <m/>
    <m/>
    <n v="1"/>
    <m/>
    <n v="0"/>
    <n v="1"/>
    <m/>
    <m/>
  </r>
  <r>
    <x v="13"/>
    <x v="7"/>
    <n v="354120822"/>
    <s v="Presidente Bernardes"/>
    <n v="-0.57068300832962005"/>
    <n v="13633"/>
    <n v="10832"/>
    <n v="2801"/>
    <n v="18.087"/>
    <n v="79.45"/>
    <n v="1.3507100000000001E-2"/>
    <n v="1.2777800000000001E-2"/>
    <n v="7.293E-4"/>
    <n v="0"/>
    <n v="9.2600000000000001E-5"/>
    <n v="4.6300000000000001E-5"/>
    <n v="1.2777800000000001E-2"/>
    <n v="5.9040000000000004E-4"/>
    <n v="3.2331558899305557E-2"/>
    <n v="1"/>
    <n v="23.08"/>
    <n v="76.92"/>
    <n v="7.43"/>
    <n v="573"/>
    <n v="145"/>
    <n v="1"/>
    <n v="0"/>
    <n v="12977.111420817135"/>
    <n v="1711.7758380400505"/>
    <n v="77.91"/>
    <n v="80.150000000000006"/>
    <n v="70.64"/>
    <n v="20.53"/>
    <s v=""/>
    <n v="100"/>
    <n v="0.49"/>
    <n v="0.2"/>
    <n v="0.6"/>
    <n v="0.1"/>
    <s v=""/>
    <s v=""/>
    <n v="0"/>
    <m/>
    <s v=""/>
    <n v="7.1"/>
    <n v="90"/>
    <n v="90"/>
    <n v="74.7"/>
    <n v="8.1999999999999993"/>
    <n v="0"/>
    <n v="0"/>
    <n v="5"/>
    <n v="0"/>
    <n v="3"/>
    <n v="10"/>
    <n v="515.70000000000005"/>
    <n v="515.70000000000005"/>
  </r>
  <r>
    <x v="1"/>
    <x v="7"/>
    <n v="354130721"/>
    <s v="Presidente Epitácio"/>
    <m/>
    <m/>
    <m/>
    <m/>
    <m/>
    <m/>
    <n v="0"/>
    <n v="0"/>
    <n v="0"/>
    <n v="0.01"/>
    <n v="0"/>
    <n v="0"/>
    <n v="0"/>
    <n v="0"/>
    <n v="0"/>
    <n v="0"/>
    <n v="0"/>
    <n v="0"/>
    <m/>
    <s v=""/>
    <m/>
    <m/>
    <m/>
    <s v=""/>
    <s v=""/>
    <m/>
    <m/>
    <m/>
    <m/>
    <s v=""/>
    <m/>
    <m/>
    <m/>
    <m/>
    <m/>
    <s v=""/>
    <s v=""/>
    <m/>
    <m/>
    <s v=""/>
    <m/>
    <m/>
    <m/>
    <m/>
    <m/>
    <m/>
    <m/>
    <n v="0"/>
    <m/>
    <n v="0"/>
    <n v="0"/>
    <m/>
    <m/>
  </r>
  <r>
    <x v="13"/>
    <x v="7"/>
    <n v="354130722"/>
    <s v="Presidente Epitácio"/>
    <n v="0.39929909589846402"/>
    <n v="41621"/>
    <n v="38916"/>
    <n v="2705"/>
    <n v="32.470999999999997"/>
    <n v="93.5"/>
    <n v="0.11195629999999998"/>
    <n v="0"/>
    <n v="0.11195629999999998"/>
    <n v="0.15"/>
    <n v="6.6111E-3"/>
    <n v="9.7576499999999997E-2"/>
    <n v="7.3241000000000001E-3"/>
    <n v="4.4460000000000002E-4"/>
    <n v="0.11935799650810185"/>
    <n v="0"/>
    <n v="0"/>
    <n v="100"/>
    <n v="32.21"/>
    <n v="2174"/>
    <n v="491"/>
    <n v="1"/>
    <n v="0"/>
    <n v="7205.6740587684099"/>
    <n v="962.27193003531875"/>
    <n v="94.21"/>
    <n v="92.28"/>
    <n v="84.09"/>
    <n v="22.19"/>
    <s v=""/>
    <n v="100"/>
    <n v="2.36"/>
    <n v="1.2"/>
    <n v="0"/>
    <n v="8.8000000000000007"/>
    <s v=""/>
    <s v=""/>
    <n v="0"/>
    <m/>
    <s v=""/>
    <n v="7.2"/>
    <n v="90"/>
    <n v="90"/>
    <n v="77.400000000000006"/>
    <n v="8.4"/>
    <n v="0"/>
    <n v="0"/>
    <n v="0"/>
    <n v="5.8647097008911766"/>
    <n v="0"/>
    <n v="22"/>
    <n v="1956.6"/>
    <n v="1956.6"/>
  </r>
  <r>
    <x v="1"/>
    <x v="7"/>
    <n v="354140621"/>
    <s v="Presidente Prudente"/>
    <m/>
    <m/>
    <m/>
    <m/>
    <m/>
    <m/>
    <n v="5.8060000000000004E-3"/>
    <n v="3.1589999999999999E-3"/>
    <n v="2.647E-3"/>
    <n v="0"/>
    <s v=""/>
    <n v="2.3206000000000004E-3"/>
    <n v="1.1528E-3"/>
    <n v="2.3326000000000002E-3"/>
    <n v="0"/>
    <n v="1"/>
    <n v="26.67"/>
    <n v="73.33"/>
    <m/>
    <s v=""/>
    <m/>
    <m/>
    <m/>
    <s v=""/>
    <s v=""/>
    <m/>
    <m/>
    <m/>
    <m/>
    <s v=""/>
    <m/>
    <m/>
    <m/>
    <m/>
    <m/>
    <s v=""/>
    <s v=""/>
    <m/>
    <m/>
    <s v=""/>
    <m/>
    <m/>
    <m/>
    <m/>
    <m/>
    <m/>
    <m/>
    <n v="11"/>
    <m/>
    <n v="4"/>
    <n v="11"/>
    <m/>
    <m/>
  </r>
  <r>
    <x v="13"/>
    <x v="7"/>
    <n v="354140622"/>
    <s v="Presidente Prudente"/>
    <n v="0.82455342024565503"/>
    <n v="211832"/>
    <n v="207511"/>
    <n v="4321"/>
    <n v="376.85199999999998"/>
    <n v="97.96"/>
    <n v="0.11407019999999998"/>
    <n v="1.6681999999999999E-3"/>
    <n v="0.11240199999999999"/>
    <n v="0"/>
    <n v="3.5530000000000002E-4"/>
    <n v="7.1856100000000006E-2"/>
    <n v="5.7382999999999983E-3"/>
    <n v="3.6120499999999972E-2"/>
    <n v="0.737979537037037"/>
    <n v="0"/>
    <n v="0.93"/>
    <n v="99.07"/>
    <n v="193.04"/>
    <n v="11583"/>
    <n v="908"/>
    <n v="20"/>
    <n v="1"/>
    <n v="634.19766607500287"/>
    <n v="72.947618867781983"/>
    <n v="100"/>
    <n v="100"/>
    <n v="99.8"/>
    <n v="29.28"/>
    <s v=""/>
    <n v="100"/>
    <n v="5.96"/>
    <n v="2.8"/>
    <n v="0.3"/>
    <n v="23.5"/>
    <s v=""/>
    <s v=""/>
    <n v="0"/>
    <m/>
    <s v=""/>
    <n v="2.5"/>
    <n v="98"/>
    <n v="98"/>
    <n v="92.2"/>
    <n v="10"/>
    <n v="1"/>
    <n v="1"/>
    <n v="53"/>
    <n v="0"/>
    <n v="2"/>
    <n v="213"/>
    <n v="11351.34"/>
    <n v="11351.34"/>
  </r>
  <r>
    <x v="1"/>
    <x v="7"/>
    <n v="354150521"/>
    <s v="Presidente Venceslau"/>
    <m/>
    <m/>
    <m/>
    <m/>
    <m/>
    <m/>
    <n v="4.6589999999999999E-4"/>
    <n v="0"/>
    <n v="4.6589999999999999E-4"/>
    <n v="0"/>
    <n v="4.6589999999999999E-4"/>
    <s v=""/>
    <s v=""/>
    <n v="0"/>
    <n v="0"/>
    <n v="0"/>
    <n v="0"/>
    <n v="100"/>
    <m/>
    <s v=""/>
    <m/>
    <m/>
    <m/>
    <s v=""/>
    <s v=""/>
    <m/>
    <m/>
    <m/>
    <m/>
    <s v=""/>
    <m/>
    <m/>
    <m/>
    <m/>
    <m/>
    <s v=""/>
    <s v=""/>
    <m/>
    <m/>
    <s v=""/>
    <m/>
    <m/>
    <m/>
    <m/>
    <m/>
    <m/>
    <m/>
    <n v="0"/>
    <m/>
    <n v="0"/>
    <n v="1"/>
    <m/>
    <m/>
  </r>
  <r>
    <x v="13"/>
    <x v="7"/>
    <n v="354150522"/>
    <s v="Presidente Venceslau"/>
    <n v="6.9288797569733204E-2"/>
    <n v="37957"/>
    <n v="36519"/>
    <n v="1438"/>
    <n v="50.274000000000001"/>
    <n v="96.21"/>
    <n v="2.5580800000000001E-2"/>
    <n v="0"/>
    <n v="2.5580800000000001E-2"/>
    <n v="0"/>
    <n v="4.3172000000000002E-3"/>
    <n v="2.09576E-2"/>
    <s v=""/>
    <n v="3.0600000000000007E-4"/>
    <n v="0.1155404050925926"/>
    <n v="0"/>
    <n v="0"/>
    <n v="100"/>
    <n v="30.05"/>
    <n v="2029"/>
    <n v="2029"/>
    <n v="2"/>
    <n v="0"/>
    <n v="4752.3755828964358"/>
    <n v="564.9677266380379"/>
    <n v="100"/>
    <n v="95.68"/>
    <n v="99.33"/>
    <n v="9.1"/>
    <s v=""/>
    <n v="99.82"/>
    <n v="0.95"/>
    <n v="0.5"/>
    <n v="0"/>
    <n v="3.8"/>
    <s v=""/>
    <s v=""/>
    <n v="0"/>
    <m/>
    <s v=""/>
    <n v="7.1"/>
    <n v="98"/>
    <n v="0"/>
    <n v="0"/>
    <n v="1.5"/>
    <n v="0"/>
    <n v="0"/>
    <n v="3"/>
    <n v="3.4619923625803906"/>
    <n v="0"/>
    <n v="11"/>
    <n v="1988.42"/>
    <n v="0"/>
  </r>
  <r>
    <x v="2"/>
    <x v="7"/>
    <n v="354160416"/>
    <s v="Promissão"/>
    <m/>
    <m/>
    <m/>
    <m/>
    <m/>
    <m/>
    <n v="6.4351999999999994E-3"/>
    <n v="6.4235999999999998E-3"/>
    <n v="1.1600000000000001E-5"/>
    <n v="0"/>
    <s v=""/>
    <s v=""/>
    <s v=""/>
    <n v="6.4351999999999994E-3"/>
    <n v="0"/>
    <n v="0"/>
    <n v="50"/>
    <n v="50"/>
    <m/>
    <s v=""/>
    <m/>
    <m/>
    <m/>
    <s v=""/>
    <s v=""/>
    <m/>
    <m/>
    <m/>
    <m/>
    <s v=""/>
    <m/>
    <m/>
    <m/>
    <m/>
    <m/>
    <s v=""/>
    <s v=""/>
    <m/>
    <m/>
    <s v=""/>
    <m/>
    <m/>
    <m/>
    <m/>
    <m/>
    <m/>
    <m/>
    <n v="0"/>
    <m/>
    <n v="1"/>
    <n v="1"/>
    <m/>
    <m/>
  </r>
  <r>
    <x v="12"/>
    <x v="7"/>
    <n v="354160419"/>
    <s v="Promissão"/>
    <n v="1.2712788011204801"/>
    <n v="36866"/>
    <n v="31269"/>
    <n v="5597"/>
    <n v="47.134"/>
    <n v="84.82"/>
    <n v="0.22375529999999996"/>
    <n v="0.11029159999999999"/>
    <n v="0.11346369999999997"/>
    <n v="0"/>
    <n v="3.4861100000000006E-2"/>
    <n v="0.17699029999999999"/>
    <n v="6.667E-4"/>
    <n v="1.1237200000000003E-2"/>
    <n v="0.10540770242361112"/>
    <n v="3"/>
    <n v="12.77"/>
    <n v="87.23"/>
    <n v="25.61"/>
    <n v="1729"/>
    <n v="329"/>
    <n v="4"/>
    <n v="0"/>
    <n v="4987.1122443443819"/>
    <n v="461.92806379862202"/>
    <n v="93.93"/>
    <n v="95"/>
    <n v="88.68"/>
    <n v="41.51"/>
    <s v=""/>
    <n v="98.83"/>
    <n v="10.96"/>
    <n v="3.9"/>
    <n v="7.5"/>
    <n v="21"/>
    <s v=""/>
    <s v=""/>
    <n v="0"/>
    <m/>
    <s v=""/>
    <n v="10"/>
    <n v="100"/>
    <n v="100"/>
    <n v="81"/>
    <n v="9.5"/>
    <n v="0"/>
    <n v="0"/>
    <n v="1"/>
    <n v="33.204404607305122"/>
    <n v="6"/>
    <n v="41"/>
    <n v="1729"/>
    <n v="1729"/>
  </r>
  <r>
    <x v="0"/>
    <x v="7"/>
    <n v="354160420"/>
    <s v="Promissão"/>
    <m/>
    <m/>
    <m/>
    <m/>
    <m/>
    <m/>
    <n v="3.4700000000000003E-5"/>
    <n v="0"/>
    <n v="3.4700000000000003E-5"/>
    <n v="0"/>
    <s v=""/>
    <s v=""/>
    <s v=""/>
    <n v="3.4700000000000003E-5"/>
    <n v="0"/>
    <n v="0"/>
    <n v="0"/>
    <n v="100"/>
    <m/>
    <s v=""/>
    <m/>
    <m/>
    <m/>
    <s v=""/>
    <s v=""/>
    <m/>
    <m/>
    <m/>
    <m/>
    <s v=""/>
    <m/>
    <m/>
    <m/>
    <m/>
    <m/>
    <s v=""/>
    <s v=""/>
    <m/>
    <m/>
    <s v=""/>
    <m/>
    <m/>
    <m/>
    <m/>
    <m/>
    <m/>
    <m/>
    <n v="0"/>
    <m/>
    <n v="0"/>
    <n v="1"/>
    <m/>
    <m/>
  </r>
  <r>
    <x v="8"/>
    <x v="7"/>
    <n v="354165310"/>
    <s v="Quadra"/>
    <n v="1.8719402774212599"/>
    <n v="3379"/>
    <n v="868"/>
    <n v="2511"/>
    <n v="16.481000000000002"/>
    <n v="25.69"/>
    <n v="0.23338149999999996"/>
    <n v="0.23269279999999998"/>
    <n v="6.8869999999999999E-4"/>
    <n v="0"/>
    <n v="2.3839999999999999E-4"/>
    <s v=""/>
    <n v="0.23269279999999998"/>
    <n v="4.5029999999999994E-4"/>
    <n v="2.3230624999999996E-3"/>
    <n v="24"/>
    <n v="73.91"/>
    <n v="26.09"/>
    <n v="0.62"/>
    <n v="48"/>
    <n v="5"/>
    <n v="0"/>
    <n v="0"/>
    <n v="16799.289730689554"/>
    <n v="2613.2228469961528"/>
    <n v="26.4"/>
    <n v="100"/>
    <n v="17.170000000000002"/>
    <n v="20.16"/>
    <s v=""/>
    <n v="100"/>
    <n v="35.9"/>
    <n v="13"/>
    <n v="62.9"/>
    <n v="0.2"/>
    <s v=""/>
    <s v=""/>
    <n v="0"/>
    <m/>
    <s v=""/>
    <n v="9.5"/>
    <n v="100"/>
    <n v="100"/>
    <n v="89.6"/>
    <n v="10"/>
    <n v="0"/>
    <n v="0"/>
    <n v="5"/>
    <n v="0"/>
    <n v="17"/>
    <n v="6"/>
    <n v="48"/>
    <n v="48"/>
  </r>
  <r>
    <x v="5"/>
    <x v="7"/>
    <n v="354170317"/>
    <s v="Quatá"/>
    <n v="0.93609375357650604"/>
    <n v="13140"/>
    <n v="12394"/>
    <n v="746"/>
    <n v="20.131"/>
    <n v="94.32"/>
    <n v="8.3678400000000014E-2"/>
    <n v="8.3649500000000016E-2"/>
    <n v="2.8900000000000001E-5"/>
    <n v="0"/>
    <s v=""/>
    <n v="2.0833299999999999E-2"/>
    <n v="6.2845100000000001E-2"/>
    <n v="0"/>
    <n v="3.7682037291666665E-2"/>
    <n v="2"/>
    <n v="85.71"/>
    <n v="14.29"/>
    <n v="8.8699999999999992"/>
    <n v="684"/>
    <n v="115"/>
    <n v="0"/>
    <n v="0"/>
    <n v="12432"/>
    <n v="1368.0000000000005"/>
    <n v="94.21"/>
    <n v="93.84"/>
    <n v="93.16"/>
    <n v="18.739999999999998"/>
    <s v=""/>
    <n v="100"/>
    <n v="19.13"/>
    <n v="9.1999999999999993"/>
    <n v="18.600000000000001"/>
    <n v="20.9"/>
    <s v=""/>
    <s v=""/>
    <n v="0"/>
    <m/>
    <s v=""/>
    <n v="9.8000000000000007"/>
    <n v="99"/>
    <n v="99"/>
    <n v="83.2"/>
    <n v="9.6999999999999993"/>
    <n v="0"/>
    <n v="0"/>
    <n v="0"/>
    <n v="0"/>
    <n v="6"/>
    <n v="1"/>
    <n v="677.16"/>
    <n v="677.16"/>
  </r>
  <r>
    <x v="1"/>
    <x v="7"/>
    <n v="354170321"/>
    <s v="Quatá"/>
    <m/>
    <m/>
    <m/>
    <m/>
    <m/>
    <m/>
    <n v="0.39255330000000005"/>
    <n v="0.27324050000000005"/>
    <n v="0.1193128"/>
    <n v="0"/>
    <s v=""/>
    <n v="0.24702180000000001"/>
    <n v="0.1413789"/>
    <n v="4.1526000000000002E-3"/>
    <n v="0"/>
    <n v="0"/>
    <n v="36"/>
    <n v="64"/>
    <m/>
    <s v=""/>
    <m/>
    <m/>
    <m/>
    <s v=""/>
    <s v=""/>
    <m/>
    <m/>
    <m/>
    <m/>
    <s v=""/>
    <m/>
    <m/>
    <m/>
    <m/>
    <m/>
    <s v=""/>
    <s v=""/>
    <m/>
    <m/>
    <s v=""/>
    <m/>
    <m/>
    <m/>
    <m/>
    <m/>
    <m/>
    <m/>
    <n v="1"/>
    <m/>
    <n v="9"/>
    <n v="16"/>
    <m/>
    <m/>
  </r>
  <r>
    <x v="0"/>
    <x v="7"/>
    <n v="354180220"/>
    <s v="Queiroz"/>
    <n v="2.1572246408464202"/>
    <n v="2945"/>
    <n v="2555"/>
    <n v="390"/>
    <n v="12.505000000000001"/>
    <n v="86.76"/>
    <n v="7.1722000000000001E-3"/>
    <n v="0"/>
    <n v="7.1722000000000001E-3"/>
    <n v="0"/>
    <n v="7.1722000000000001E-3"/>
    <s v=""/>
    <s v=""/>
    <n v="0"/>
    <n v="6.8593958333333328E-3"/>
    <n v="3"/>
    <n v="0"/>
    <n v="100"/>
    <n v="1.82"/>
    <n v="140"/>
    <n v="22"/>
    <n v="0"/>
    <n v="0"/>
    <n v="18846.641765704586"/>
    <n v="2355.8302207130728"/>
    <n v="89.44"/>
    <m/>
    <n v="88.99"/>
    <n v="16.21"/>
    <s v=""/>
    <n v="100"/>
    <n v="0.97"/>
    <n v="0.4"/>
    <n v="0"/>
    <n v="3.3"/>
    <s v=""/>
    <s v=""/>
    <n v="0"/>
    <m/>
    <s v=""/>
    <n v="8.5"/>
    <n v="100"/>
    <n v="100"/>
    <n v="84.3"/>
    <n v="9.6999999999999993"/>
    <n v="0"/>
    <n v="0"/>
    <n v="0"/>
    <n v="102.04980394896297"/>
    <n v="0"/>
    <n v="4"/>
    <n v="140"/>
    <n v="140"/>
  </r>
  <r>
    <x v="15"/>
    <x v="7"/>
    <n v="35419012"/>
    <s v="Queluz"/>
    <n v="1.82156568037863"/>
    <n v="11740"/>
    <n v="9628"/>
    <n v="2112"/>
    <n v="47.070999999999998"/>
    <n v="82.01"/>
    <n v="1.0073E-3"/>
    <n v="3.2450000000000008E-4"/>
    <n v="6.8280000000000001E-4"/>
    <n v="0"/>
    <s v=""/>
    <n v="5.0920000000000002E-4"/>
    <s v=""/>
    <n v="4.9810000000000002E-4"/>
    <n v="2.4641770833333326E-2"/>
    <n v="2"/>
    <n v="62.5"/>
    <n v="37.5"/>
    <n v="7.02"/>
    <n v="542"/>
    <n v="542"/>
    <n v="2"/>
    <n v="0"/>
    <n v="10637.35604770017"/>
    <n v="1101.3424190800679"/>
    <n v="80.599999999999994"/>
    <n v="100"/>
    <n v="54.96"/>
    <n v="20.62"/>
    <s v=""/>
    <n v="97.3"/>
    <n v="0.06"/>
    <n v="0"/>
    <n v="0"/>
    <n v="0.2"/>
    <s v=""/>
    <s v=""/>
    <n v="0"/>
    <m/>
    <s v=""/>
    <n v="10"/>
    <n v="100"/>
    <n v="0"/>
    <n v="0"/>
    <n v="1.5"/>
    <n v="0"/>
    <n v="0"/>
    <n v="8"/>
    <n v="0"/>
    <n v="5"/>
    <n v="3"/>
    <n v="542"/>
    <n v="0"/>
  </r>
  <r>
    <x v="0"/>
    <x v="7"/>
    <n v="354200820"/>
    <s v="Quintana"/>
    <n v="0.94962324344689497"/>
    <n v="6154"/>
    <n v="5650"/>
    <n v="504"/>
    <n v="19.245999999999999"/>
    <n v="91.81"/>
    <n v="1.22927E-2"/>
    <n v="0"/>
    <n v="1.22927E-2"/>
    <n v="0"/>
    <n v="1.1657300000000001E-2"/>
    <n v="6.3539999999999994E-4"/>
    <s v=""/>
    <n v="0"/>
    <n v="1.56109671875E-2"/>
    <n v="0"/>
    <n v="0"/>
    <n v="100"/>
    <n v="4.0599999999999996"/>
    <n v="313"/>
    <n v="77"/>
    <n v="0"/>
    <n v="0"/>
    <n v="12298.732531686708"/>
    <n v="1332.3626909327272"/>
    <n v="97.41"/>
    <n v="87.9"/>
    <n v="94.42"/>
    <n v="21.78"/>
    <s v=""/>
    <n v="100"/>
    <n v="1.4"/>
    <n v="0.6"/>
    <n v="0.4"/>
    <n v="4.7"/>
    <s v=""/>
    <s v=""/>
    <n v="0"/>
    <m/>
    <s v=""/>
    <n v="7.1"/>
    <n v="98"/>
    <n v="98"/>
    <n v="75.400000000000006"/>
    <n v="8.1"/>
    <n v="0"/>
    <n v="0"/>
    <n v="0"/>
    <n v="76.869036081304614"/>
    <n v="0"/>
    <n v="5"/>
    <n v="306.74"/>
    <n v="306.74"/>
  </r>
  <r>
    <x v="1"/>
    <x v="7"/>
    <n v="354200821"/>
    <s v="Quintana"/>
    <m/>
    <m/>
    <m/>
    <m/>
    <m/>
    <m/>
    <n v="2.8700000000000002E-3"/>
    <n v="2.8700000000000002E-3"/>
    <n v="0"/>
    <n v="0"/>
    <s v=""/>
    <n v="3.8190000000000001E-4"/>
    <s v=""/>
    <n v="2.4881E-3"/>
    <n v="0"/>
    <n v="3"/>
    <n v="100"/>
    <n v="0"/>
    <m/>
    <s v=""/>
    <m/>
    <m/>
    <m/>
    <s v=""/>
    <s v=""/>
    <m/>
    <m/>
    <m/>
    <m/>
    <s v=""/>
    <m/>
    <m/>
    <m/>
    <m/>
    <m/>
    <s v=""/>
    <s v=""/>
    <m/>
    <m/>
    <s v=""/>
    <m/>
    <m/>
    <m/>
    <m/>
    <m/>
    <m/>
    <m/>
    <n v="5"/>
    <m/>
    <n v="2"/>
    <n v="0"/>
    <m/>
    <m/>
  </r>
  <r>
    <x v="6"/>
    <x v="7"/>
    <n v="35421075"/>
    <s v="Rafard"/>
    <n v="0.278782188035609"/>
    <n v="8705"/>
    <n v="7728"/>
    <n v="977"/>
    <n v="65.712999999999994"/>
    <n v="88.78"/>
    <n v="0.59667200000000009"/>
    <n v="0.56407850000000004"/>
    <n v="3.2593499999999997E-2"/>
    <n v="0"/>
    <n v="4.8784599999999997E-2"/>
    <n v="0.54272670000000001"/>
    <n v="2.4118E-3"/>
    <n v="2.7489000000000003E-3"/>
    <n v="2.172622916666667E-2"/>
    <n v="6"/>
    <n v="20.83"/>
    <n v="79.17"/>
    <n v="5.52"/>
    <n v="426"/>
    <n v="392"/>
    <n v="3"/>
    <n v="0"/>
    <n v="5470.3457782883397"/>
    <n v="724.54910970706464"/>
    <n v="95.84"/>
    <n v="78.19"/>
    <n v="95.84"/>
    <n v="27.64"/>
    <s v=""/>
    <n v="97.45"/>
    <n v="110.81"/>
    <n v="41.8"/>
    <n v="161.9"/>
    <n v="16.3"/>
    <s v=""/>
    <s v=""/>
    <n v="0"/>
    <m/>
    <s v=""/>
    <n v="7.1"/>
    <n v="100"/>
    <n v="10"/>
    <n v="8"/>
    <n v="2.2000000000000002"/>
    <n v="0"/>
    <n v="0"/>
    <n v="1"/>
    <n v="225.53384493972817"/>
    <n v="5"/>
    <n v="19"/>
    <n v="426"/>
    <n v="42.6"/>
  </r>
  <r>
    <x v="8"/>
    <x v="7"/>
    <n v="354210710"/>
    <s v="Rafard"/>
    <m/>
    <m/>
    <m/>
    <m/>
    <m/>
    <m/>
    <n v="3.4918400000000002E-2"/>
    <n v="3.4918400000000002E-2"/>
    <n v="0"/>
    <n v="0"/>
    <s v=""/>
    <s v=""/>
    <n v="3.0288800000000001E-2"/>
    <n v="4.6296000000000002E-3"/>
    <n v="0"/>
    <n v="4"/>
    <n v="100"/>
    <n v="0"/>
    <m/>
    <s v=""/>
    <m/>
    <m/>
    <m/>
    <s v=""/>
    <s v=""/>
    <m/>
    <m/>
    <m/>
    <m/>
    <s v=""/>
    <m/>
    <m/>
    <m/>
    <m/>
    <m/>
    <s v=""/>
    <s v=""/>
    <m/>
    <m/>
    <s v=""/>
    <m/>
    <m/>
    <m/>
    <m/>
    <m/>
    <m/>
    <m/>
    <n v="0"/>
    <m/>
    <n v="3"/>
    <n v="0"/>
    <m/>
    <m/>
  </r>
  <r>
    <x v="5"/>
    <x v="7"/>
    <n v="354220617"/>
    <s v="Rancharia"/>
    <n v="-3.5000754454494999E-2"/>
    <n v="28801"/>
    <n v="26030"/>
    <n v="2771"/>
    <n v="18.173999999999999"/>
    <n v="90.38"/>
    <n v="3.7078100000000003E-2"/>
    <n v="2.77612E-2"/>
    <n v="9.3168999999999995E-3"/>
    <n v="0"/>
    <s v=""/>
    <n v="8.1790999999999982E-3"/>
    <n v="2.69603E-2"/>
    <n v="1.9387000000000002E-3"/>
    <n v="7.8613429538194446E-2"/>
    <n v="1"/>
    <n v="25"/>
    <n v="75"/>
    <n v="21.33"/>
    <n v="1440"/>
    <n v="341"/>
    <n v="0"/>
    <n v="0"/>
    <n v="14431.598902815875"/>
    <n v="1620.5437311204478"/>
    <n v="89.67"/>
    <n v="89.67"/>
    <n v="89.67"/>
    <n v="25"/>
    <s v=""/>
    <n v="100"/>
    <n v="2.1"/>
    <n v="1.1000000000000001"/>
    <n v="2.5"/>
    <n v="0.6"/>
    <s v=""/>
    <s v=""/>
    <n v="0"/>
    <m/>
    <s v=""/>
    <n v="8.5"/>
    <n v="93"/>
    <n v="93"/>
    <n v="76.3"/>
    <n v="8.1"/>
    <n v="0"/>
    <n v="0"/>
    <n v="6"/>
    <n v="0"/>
    <n v="5"/>
    <n v="15"/>
    <n v="1339.2"/>
    <n v="1339.2"/>
  </r>
  <r>
    <x v="1"/>
    <x v="7"/>
    <n v="354220621"/>
    <s v="Rancharia"/>
    <m/>
    <m/>
    <m/>
    <m/>
    <m/>
    <m/>
    <n v="0.10205209999999999"/>
    <n v="0.10194439999999999"/>
    <n v="1.077E-4"/>
    <n v="0"/>
    <s v=""/>
    <s v=""/>
    <n v="0.10199999999999999"/>
    <n v="5.2099999999999999E-5"/>
    <n v="0"/>
    <n v="6"/>
    <n v="60"/>
    <n v="40"/>
    <m/>
    <s v=""/>
    <m/>
    <m/>
    <m/>
    <s v=""/>
    <s v=""/>
    <m/>
    <m/>
    <m/>
    <m/>
    <s v=""/>
    <m/>
    <m/>
    <m/>
    <m/>
    <m/>
    <s v=""/>
    <s v=""/>
    <m/>
    <m/>
    <s v=""/>
    <m/>
    <m/>
    <m/>
    <m/>
    <m/>
    <m/>
    <m/>
    <n v="1"/>
    <m/>
    <n v="3"/>
    <n v="2"/>
    <m/>
    <m/>
  </r>
  <r>
    <x v="13"/>
    <x v="7"/>
    <n v="354220622"/>
    <s v="Rancharia"/>
    <m/>
    <m/>
    <m/>
    <m/>
    <m/>
    <m/>
    <n v="0"/>
    <n v="0"/>
    <n v="0"/>
    <n v="0"/>
    <n v="0"/>
    <n v="0"/>
    <n v="0"/>
    <n v="0"/>
    <n v="0"/>
    <n v="0"/>
    <n v="0"/>
    <n v="0"/>
    <m/>
    <s v=""/>
    <m/>
    <m/>
    <m/>
    <s v=""/>
    <s v=""/>
    <m/>
    <m/>
    <m/>
    <m/>
    <s v=""/>
    <m/>
    <m/>
    <m/>
    <m/>
    <m/>
    <s v=""/>
    <s v=""/>
    <m/>
    <m/>
    <s v=""/>
    <m/>
    <m/>
    <m/>
    <m/>
    <m/>
    <m/>
    <m/>
    <n v="3"/>
    <m/>
    <n v="0"/>
    <n v="0"/>
    <m/>
    <m/>
  </r>
  <r>
    <x v="15"/>
    <x v="7"/>
    <n v="35423052"/>
    <s v="Redenção da Serra"/>
    <n v="-0.32094013231038798"/>
    <n v="3857"/>
    <n v="2392"/>
    <n v="1465"/>
    <n v="12.478"/>
    <n v="62.02"/>
    <n v="6.7830999999999994E-3"/>
    <n v="5.8721999999999993E-3"/>
    <n v="9.1089999999999997E-4"/>
    <n v="0"/>
    <n v="5.0000000000000001E-3"/>
    <s v=""/>
    <n v="1.4482E-3"/>
    <n v="3.3490000000000001E-4"/>
    <n v="4.6304088541666679E-3"/>
    <n v="16"/>
    <n v="72.73"/>
    <n v="27.27"/>
    <n v="1.58"/>
    <n v="122"/>
    <n v="55"/>
    <n v="0"/>
    <n v="0"/>
    <n v="37856.282084521648"/>
    <n v="3842.8623282343792"/>
    <n v="46.1"/>
    <n v="57.14"/>
    <n v="32.26"/>
    <n v="22.71"/>
    <s v=""/>
    <n v="80.7"/>
    <n v="0.34"/>
    <n v="0.1"/>
    <n v="0.4"/>
    <n v="0.2"/>
    <s v=""/>
    <s v=""/>
    <n v="0"/>
    <m/>
    <s v=""/>
    <n v="7.6"/>
    <n v="62"/>
    <n v="62"/>
    <n v="54.9"/>
    <n v="6.5"/>
    <n v="0"/>
    <n v="0"/>
    <n v="1"/>
    <n v="107.98182530902764"/>
    <n v="8"/>
    <n v="3"/>
    <n v="75.64"/>
    <n v="75.64"/>
  </r>
  <r>
    <x v="1"/>
    <x v="7"/>
    <n v="354240421"/>
    <s v="Regente Feijó"/>
    <m/>
    <m/>
    <m/>
    <m/>
    <m/>
    <m/>
    <n v="1.0989999999999999E-4"/>
    <n v="0"/>
    <n v="1.0989999999999999E-4"/>
    <n v="0"/>
    <s v=""/>
    <s v=""/>
    <s v=""/>
    <n v="1.0989999999999999E-4"/>
    <n v="0"/>
    <n v="0"/>
    <n v="0"/>
    <n v="100"/>
    <m/>
    <s v=""/>
    <m/>
    <m/>
    <m/>
    <s v=""/>
    <s v=""/>
    <m/>
    <m/>
    <m/>
    <m/>
    <s v=""/>
    <m/>
    <m/>
    <m/>
    <m/>
    <m/>
    <s v=""/>
    <s v=""/>
    <m/>
    <m/>
    <s v=""/>
    <m/>
    <m/>
    <m/>
    <m/>
    <m/>
    <m/>
    <m/>
    <n v="8"/>
    <m/>
    <n v="0"/>
    <n v="2"/>
    <m/>
    <m/>
  </r>
  <r>
    <x v="13"/>
    <x v="7"/>
    <n v="354240422"/>
    <s v="Regente Feijó"/>
    <n v="0.74395618328630997"/>
    <n v="18799"/>
    <n v="17438"/>
    <n v="1361"/>
    <n v="70.915999999999997"/>
    <n v="92.76"/>
    <n v="3.6564999999999993E-2"/>
    <n v="4.8230000000000001E-4"/>
    <n v="3.6082699999999995E-2"/>
    <n v="0"/>
    <n v="3.0729099999999992E-2"/>
    <n v="3.9798000000000004E-3"/>
    <n v="1.0060000000000001E-4"/>
    <n v="1.7555000000000003E-3"/>
    <n v="5.3126583226851855E-2"/>
    <n v="1"/>
    <n v="2.63"/>
    <n v="97.37"/>
    <n v="12.56"/>
    <n v="969"/>
    <n v="113"/>
    <n v="1"/>
    <n v="1"/>
    <n v="3338.2967179105271"/>
    <n v="436.15937017926484"/>
    <n v="92.84"/>
    <n v="92.19"/>
    <n v="91.41"/>
    <n v="17.62"/>
    <s v=""/>
    <n v="100"/>
    <n v="3.67"/>
    <n v="1.8"/>
    <n v="0.1"/>
    <n v="13.9"/>
    <s v=""/>
    <s v=""/>
    <n v="0"/>
    <m/>
    <s v=""/>
    <n v="7.6"/>
    <n v="100"/>
    <n v="100"/>
    <n v="88.3"/>
    <n v="10"/>
    <n v="0"/>
    <n v="1"/>
    <n v="10"/>
    <n v="58.351202198773478"/>
    <n v="1"/>
    <n v="37"/>
    <n v="969"/>
    <n v="969"/>
  </r>
  <r>
    <x v="2"/>
    <x v="7"/>
    <n v="354250316"/>
    <s v="Reginópolis"/>
    <n v="2.8014309904825798"/>
    <n v="7274"/>
    <n v="4333"/>
    <n v="2941"/>
    <n v="17.745000000000001"/>
    <n v="59.57"/>
    <n v="0.18708330000000001"/>
    <n v="0.14373240000000001"/>
    <n v="4.3350899999999998E-2"/>
    <n v="0"/>
    <n v="9.2592000000000004E-3"/>
    <n v="4.07E-5"/>
    <n v="0.1766491"/>
    <n v="1.1343E-3"/>
    <n v="1.8942708333333332E-2"/>
    <n v="2"/>
    <n v="35.29"/>
    <n v="64.709999999999994"/>
    <n v="3.43"/>
    <n v="264"/>
    <n v="264"/>
    <n v="0"/>
    <n v="0"/>
    <n v="13093.032719274128"/>
    <n v="1213.9235633764092"/>
    <n v="100"/>
    <n v="59.56"/>
    <n v="100"/>
    <n v="12.38"/>
    <s v=""/>
    <n v="100"/>
    <n v="15.21"/>
    <n v="6.2"/>
    <n v="15.1"/>
    <n v="15.5"/>
    <s v=""/>
    <s v=""/>
    <n v="0"/>
    <m/>
    <s v=""/>
    <n v="8.3000000000000007"/>
    <n v="100"/>
    <n v="0"/>
    <n v="0"/>
    <n v="1.5"/>
    <n v="0"/>
    <n v="0"/>
    <n v="1"/>
    <n v="47.511685455045367"/>
    <n v="6"/>
    <n v="11"/>
    <n v="264"/>
    <n v="0"/>
  </r>
  <r>
    <x v="17"/>
    <x v="7"/>
    <n v="354260211"/>
    <s v="Registro"/>
    <n v="-2.9523039961154601E-2"/>
    <n v="54107"/>
    <n v="48032"/>
    <n v="6075"/>
    <n v="75.534000000000006"/>
    <n v="88.77"/>
    <n v="9.1460400000000025E-2"/>
    <n v="8.3136300000000024E-2"/>
    <n v="8.3240999999999992E-3"/>
    <n v="0.23"/>
    <n v="2.5347E-3"/>
    <n v="5.5229999999999993E-4"/>
    <n v="7.8518400000000016E-2"/>
    <n v="9.8549999999999992E-3"/>
    <n v="0.14847768647569448"/>
    <n v="125"/>
    <n v="85.94"/>
    <n v="14.06"/>
    <n v="39.86"/>
    <n v="2690"/>
    <n v="1183"/>
    <n v="9"/>
    <n v="1"/>
    <n v="12671.05254403312"/>
    <n v="1643.6231910843333"/>
    <n v="90.15"/>
    <n v="100"/>
    <n v="73.42"/>
    <n v="33.159999999999997"/>
    <s v=""/>
    <n v="100"/>
    <n v="0.96"/>
    <n v="0.4"/>
    <n v="1.2"/>
    <n v="0.3"/>
    <s v=""/>
    <s v=""/>
    <n v="0"/>
    <m/>
    <s v=""/>
    <n v="8"/>
    <n v="81"/>
    <n v="81"/>
    <n v="56"/>
    <n v="6.9"/>
    <n v="1"/>
    <n v="1"/>
    <n v="40"/>
    <n v="2.0205056202105456"/>
    <n v="55"/>
    <n v="9"/>
    <n v="2178.9"/>
    <n v="2178.9"/>
  </r>
  <r>
    <x v="11"/>
    <x v="7"/>
    <n v="35427018"/>
    <s v="Restinga"/>
    <n v="1.52434726696582"/>
    <n v="6852"/>
    <n v="5470"/>
    <n v="1382"/>
    <n v="27.899000000000001"/>
    <n v="79.83"/>
    <n v="1.59854E-2"/>
    <n v="1.2709900000000001E-2"/>
    <n v="3.2754999999999998E-3"/>
    <n v="0"/>
    <n v="2.3148000000000001E-3"/>
    <n v="2.3149999999999999E-4"/>
    <n v="1.16092E-2"/>
    <n v="1.8299000000000002E-3"/>
    <n v="1.4578343749999998E-2"/>
    <n v="2"/>
    <n v="50"/>
    <n v="50"/>
    <n v="3.88"/>
    <n v="299"/>
    <n v="102"/>
    <n v="0"/>
    <n v="0"/>
    <n v="18225.70928196147"/>
    <n v="2255.2014010507883"/>
    <n v="81.7"/>
    <n v="100"/>
    <n v="77.16"/>
    <n v="17.43"/>
    <s v=""/>
    <n v="100"/>
    <n v="1.29"/>
    <n v="0.4"/>
    <n v="1.7"/>
    <n v="0.7"/>
    <s v=""/>
    <s v=""/>
    <n v="0"/>
    <m/>
    <s v=""/>
    <n v="9"/>
    <n v="100"/>
    <n v="100"/>
    <n v="65.900000000000006"/>
    <n v="7.8"/>
    <n v="0"/>
    <n v="0"/>
    <n v="7"/>
    <n v="13.718979565151221"/>
    <n v="5"/>
    <n v="5"/>
    <n v="299"/>
    <n v="299"/>
  </r>
  <r>
    <x v="17"/>
    <x v="7"/>
    <n v="354280011"/>
    <s v="Ribeira"/>
    <n v="-0.50801323009758104"/>
    <n v="3311"/>
    <n v="1305"/>
    <n v="2006"/>
    <n v="9.8829999999999991"/>
    <n v="39.409999999999997"/>
    <n v="0"/>
    <n v="0"/>
    <n v="0"/>
    <n v="0"/>
    <n v="0"/>
    <n v="0"/>
    <n v="0"/>
    <n v="0"/>
    <n v="4.9259747395833334E-3"/>
    <n v="2"/>
    <n v="0"/>
    <n v="0"/>
    <n v="0.88"/>
    <n v="68"/>
    <n v="68"/>
    <n v="1"/>
    <n v="1"/>
    <n v="93912.703110842645"/>
    <n v="12096.260948353971"/>
    <n v="57.13"/>
    <n v="99.5"/>
    <n v="16.690000000000001"/>
    <n v="19.95"/>
    <s v=""/>
    <n v="100"/>
    <n v="0"/>
    <n v="0"/>
    <n v="0"/>
    <n v="0"/>
    <s v=""/>
    <s v=""/>
    <n v="0"/>
    <m/>
    <s v=""/>
    <n v="5.9"/>
    <n v="71"/>
    <n v="0"/>
    <n v="0"/>
    <n v="1.1000000000000001"/>
    <n v="0"/>
    <n v="1"/>
    <n v="1"/>
    <n v="0"/>
    <n v="0"/>
    <n v="0"/>
    <n v="48.28"/>
    <n v="0"/>
  </r>
  <r>
    <x v="7"/>
    <x v="7"/>
    <n v="354290913"/>
    <s v="Ribeirão Bonito"/>
    <n v="0.711573613801608"/>
    <n v="12374"/>
    <n v="11540"/>
    <n v="834"/>
    <n v="26.244"/>
    <n v="93.26"/>
    <n v="0.21675289999999994"/>
    <n v="0.11264059999999995"/>
    <n v="0.10411229999999999"/>
    <n v="0"/>
    <n v="3.7851999999999997E-2"/>
    <n v="1.8869999999999998E-4"/>
    <n v="0.15618079999999998"/>
    <n v="2.2531399999999993E-2"/>
    <n v="3.5809281868055556E-2"/>
    <n v="23"/>
    <n v="50"/>
    <n v="50"/>
    <n v="8.25"/>
    <n v="637"/>
    <n v="637"/>
    <n v="2"/>
    <n v="0"/>
    <n v="9761.0214966866006"/>
    <n v="993.94213673832201"/>
    <n v="95.07"/>
    <m/>
    <n v="95.07"/>
    <n v="2.17"/>
    <s v=""/>
    <n v="97.55"/>
    <n v="10.95"/>
    <n v="5.7"/>
    <n v="7.1"/>
    <n v="26.7"/>
    <s v=""/>
    <s v=""/>
    <n v="0"/>
    <m/>
    <s v=""/>
    <n v="7.6"/>
    <n v="96"/>
    <n v="0"/>
    <n v="0"/>
    <n v="1.4"/>
    <n v="0"/>
    <n v="0"/>
    <n v="4"/>
    <n v="106.11773824456033"/>
    <n v="35"/>
    <n v="35"/>
    <n v="611.52"/>
    <n v="0"/>
  </r>
  <r>
    <x v="14"/>
    <x v="7"/>
    <n v="354300614"/>
    <s v="Ribeirão Branco"/>
    <n v="-1.4024698147416801"/>
    <n v="17963"/>
    <n v="9599"/>
    <n v="8364"/>
    <n v="25.742000000000001"/>
    <n v="53.44"/>
    <n v="0.1930584999999998"/>
    <n v="0.1930584999999998"/>
    <n v="0"/>
    <n v="0"/>
    <s v=""/>
    <n v="4.1666700000000001E-2"/>
    <n v="0.1513859999999998"/>
    <n v="5.8000000000000004E-6"/>
    <n v="3.0450757015046293E-2"/>
    <n v="14"/>
    <n v="100"/>
    <n v="0"/>
    <n v="6.44"/>
    <n v="497"/>
    <n v="224"/>
    <n v="1"/>
    <n v="0"/>
    <n v="13746.416522852531"/>
    <n v="1615.1600512163891"/>
    <n v="55.69"/>
    <m/>
    <n v="38.549999999999997"/>
    <n v="50.57"/>
    <s v=""/>
    <n v="100"/>
    <n v="5.52"/>
    <n v="2.5"/>
    <n v="7.5"/>
    <n v="0"/>
    <s v=""/>
    <s v=""/>
    <n v="0"/>
    <m/>
    <s v=""/>
    <n v="9"/>
    <n v="76"/>
    <n v="68.400000000000006"/>
    <n v="54.9"/>
    <n v="6.6"/>
    <n v="0"/>
    <n v="0"/>
    <n v="3"/>
    <n v="0"/>
    <n v="87"/>
    <n v="0"/>
    <n v="377.72"/>
    <n v="339.94799999999998"/>
  </r>
  <r>
    <x v="11"/>
    <x v="7"/>
    <n v="35431058"/>
    <s v="Ribeirão Corrente"/>
    <n v="0.95214186754930497"/>
    <n v="4391"/>
    <n v="3536"/>
    <n v="855"/>
    <n v="29.577000000000002"/>
    <n v="80.53"/>
    <n v="9.2673500000000006E-2"/>
    <n v="8.8909600000000005E-2"/>
    <n v="3.7639000000000001E-3"/>
    <n v="0"/>
    <s v=""/>
    <n v="2.7779999999999998E-4"/>
    <n v="9.0967500000000007E-2"/>
    <n v="1.4281999999999999E-3"/>
    <n v="8.6333463541666666E-3"/>
    <n v="9"/>
    <n v="84"/>
    <n v="16"/>
    <n v="2.5099999999999998"/>
    <n v="194"/>
    <n v="43"/>
    <n v="0"/>
    <n v="0"/>
    <n v="17164.891824185834"/>
    <n v="2010.9496697790937"/>
    <n v="75.5"/>
    <n v="100"/>
    <n v="74.989999999999995"/>
    <n v="18.05"/>
    <s v=""/>
    <n v="95"/>
    <n v="12.52"/>
    <n v="3.9"/>
    <n v="19.3"/>
    <n v="1.3"/>
    <s v=""/>
    <s v=""/>
    <n v="0"/>
    <m/>
    <s v=""/>
    <n v="9"/>
    <n v="100"/>
    <n v="100"/>
    <n v="77.8"/>
    <n v="8.6"/>
    <n v="0"/>
    <n v="0"/>
    <n v="2"/>
    <n v="0"/>
    <n v="21"/>
    <n v="4"/>
    <n v="194"/>
    <n v="194"/>
  </r>
  <r>
    <x v="5"/>
    <x v="7"/>
    <n v="354320417"/>
    <s v="Ribeirão do Sul"/>
    <n v="-0.150603537219762"/>
    <n v="4412"/>
    <n v="3386"/>
    <n v="1026"/>
    <n v="21.696000000000002"/>
    <n v="76.75"/>
    <n v="6.0213900000000008E-2"/>
    <n v="4.7894200000000005E-2"/>
    <n v="1.2319700000000001E-2"/>
    <n v="0"/>
    <n v="8.3333000000000001E-3"/>
    <n v="2.3103300000000004E-2"/>
    <n v="2.8343200000000002E-2"/>
    <n v="4.3409999999999998E-4"/>
    <n v="8.1667958333333339E-3"/>
    <n v="3"/>
    <n v="37.5"/>
    <n v="62.5"/>
    <n v="2.37"/>
    <n v="183"/>
    <n v="47"/>
    <n v="0"/>
    <n v="0"/>
    <n v="13294.868540344514"/>
    <n v="1429.5557570262915"/>
    <n v="71.08"/>
    <n v="100"/>
    <n v="68.150000000000006"/>
    <n v="9.25"/>
    <s v=""/>
    <n v="95.9"/>
    <n v="6.08"/>
    <n v="3.2"/>
    <n v="6.1"/>
    <n v="6.2"/>
    <s v=""/>
    <s v=""/>
    <n v="0"/>
    <m/>
    <s v=""/>
    <n v="7.1"/>
    <n v="93"/>
    <n v="93"/>
    <n v="74.3"/>
    <n v="8"/>
    <n v="0"/>
    <n v="0"/>
    <n v="0"/>
    <n v="97.95763434353843"/>
    <n v="6"/>
    <n v="10"/>
    <n v="170.19"/>
    <n v="170.19"/>
  </r>
  <r>
    <x v="1"/>
    <x v="7"/>
    <n v="354323821"/>
    <s v="Ribeirão dos Índios"/>
    <n v="-0.20044396823673"/>
    <n v="2171"/>
    <n v="1866"/>
    <n v="305"/>
    <n v="11.021000000000001"/>
    <n v="85.95"/>
    <n v="5.2099999999999999E-5"/>
    <n v="0"/>
    <n v="5.2099999999999999E-5"/>
    <n v="0"/>
    <s v=""/>
    <s v=""/>
    <s v=""/>
    <n v="5.2099999999999999E-5"/>
    <n v="4.7835497395833336E-3"/>
    <n v="0"/>
    <n v="0"/>
    <n v="100"/>
    <n v="1.33"/>
    <n v="103"/>
    <n v="13"/>
    <n v="0"/>
    <n v="0"/>
    <n v="21789.037309995394"/>
    <n v="2324.1639797328407"/>
    <n v="84.61"/>
    <n v="84.61"/>
    <n v="83.59"/>
    <n v="24.59"/>
    <s v=""/>
    <n v="100"/>
    <n v="0.01"/>
    <n v="0"/>
    <n v="0"/>
    <n v="0"/>
    <s v=""/>
    <s v=""/>
    <n v="0"/>
    <m/>
    <s v=""/>
    <n v="7.7"/>
    <n v="100"/>
    <n v="100"/>
    <n v="87.4"/>
    <n v="10"/>
    <n v="0"/>
    <n v="0"/>
    <n v="1"/>
    <n v="0"/>
    <n v="0"/>
    <n v="1"/>
    <n v="103"/>
    <n v="103"/>
  </r>
  <r>
    <x v="14"/>
    <x v="7"/>
    <n v="354325314"/>
    <s v="Ribeirão Grande"/>
    <n v="3.9020238589060299E-2"/>
    <n v="7448"/>
    <n v="2355"/>
    <n v="5093"/>
    <n v="22.428999999999998"/>
    <n v="31.62"/>
    <n v="0.13905600000000004"/>
    <n v="0.13882980000000003"/>
    <n v="2.2620000000000002E-4"/>
    <n v="0"/>
    <s v=""/>
    <n v="0.13703700000000002"/>
    <n v="1.1217999999999998E-3"/>
    <n v="8.9719999999999991E-4"/>
    <n v="1.4897939583333334E-2"/>
    <n v="4"/>
    <n v="75"/>
    <n v="25"/>
    <n v="1.69"/>
    <n v="131"/>
    <n v="56"/>
    <n v="0"/>
    <n v="1"/>
    <n v="15962.771213748658"/>
    <n v="1863.0290010741137"/>
    <n v="76.81"/>
    <n v="100"/>
    <n v="33.92"/>
    <n v="21.24"/>
    <s v=""/>
    <n v="100"/>
    <n v="8.2799999999999994"/>
    <n v="3.7"/>
    <n v="11.2"/>
    <n v="0.1"/>
    <s v=""/>
    <s v=""/>
    <n v="0"/>
    <m/>
    <s v=""/>
    <n v="7.5"/>
    <n v="83"/>
    <n v="83"/>
    <n v="57.3"/>
    <n v="6.8"/>
    <n v="0"/>
    <n v="1"/>
    <n v="22"/>
    <n v="0"/>
    <n v="6"/>
    <n v="2"/>
    <n v="108.73"/>
    <n v="108.73"/>
  </r>
  <r>
    <x v="18"/>
    <x v="7"/>
    <n v="35433036"/>
    <s v="Ribeirão Pires"/>
    <n v="0.68278154535514901"/>
    <n v="115000"/>
    <n v="115000"/>
    <n v="0"/>
    <n v="1159.508"/>
    <n v="100"/>
    <n v="1.2531300000000002E-2"/>
    <n v="1.5765E-3"/>
    <n v="1.0954800000000002E-2"/>
    <n v="0"/>
    <s v=""/>
    <n v="3.5720999999999999E-3"/>
    <s v=""/>
    <n v="8.9592000000000005E-3"/>
    <n v="0.3569671875"/>
    <n v="6"/>
    <n v="23.33"/>
    <n v="76.67"/>
    <n v="106.98"/>
    <n v="6419"/>
    <n v="3386"/>
    <n v="15"/>
    <n v="0"/>
    <n v="400.37008695652173"/>
    <n v="57.587478260869574"/>
    <n v="89.1"/>
    <n v="100"/>
    <n v="74.37"/>
    <n v="37.909999999999997"/>
    <s v=""/>
    <n v="89.1"/>
    <n v="2.2799999999999998"/>
    <n v="0.9"/>
    <n v="0.5"/>
    <n v="5.2"/>
    <s v=""/>
    <s v=""/>
    <n v="0"/>
    <m/>
    <s v=""/>
    <n v="7.8"/>
    <n v="75"/>
    <n v="52.5"/>
    <n v="47.3"/>
    <n v="5.4"/>
    <n v="2"/>
    <n v="0"/>
    <n v="98"/>
    <n v="0"/>
    <n v="7"/>
    <n v="23"/>
    <n v="4814.25"/>
    <n v="3369.9749999999999"/>
  </r>
  <r>
    <x v="4"/>
    <x v="7"/>
    <n v="35434024"/>
    <s v="Ribeirão Preto"/>
    <n v="1.6488909377051699"/>
    <n v="629855"/>
    <n v="628068"/>
    <n v="1787"/>
    <n v="968.45600000000002"/>
    <n v="99.72"/>
    <n v="3.7617228000000043"/>
    <n v="0.15363959999999988"/>
    <n v="3.6080832000000043"/>
    <n v="2.63"/>
    <n v="3.0129949999999988"/>
    <n v="0.34626529999999994"/>
    <n v="9.5703599999999958E-2"/>
    <n v="0.30675889999999928"/>
    <n v="2.5661604897916663"/>
    <n v="54"/>
    <n v="11.45"/>
    <n v="88.55"/>
    <n v="712.48"/>
    <n v="34976"/>
    <n v="5279"/>
    <n v="42"/>
    <n v="1"/>
    <n v="488.16949932921068"/>
    <n v="50.56935326384643"/>
    <n v="99.72"/>
    <n v="99.72"/>
    <n v="98.32"/>
    <n v="25.05"/>
    <s v=""/>
    <n v="100"/>
    <n v="119.43"/>
    <n v="38.6"/>
    <n v="7.2"/>
    <n v="357.3"/>
    <s v=""/>
    <s v=""/>
    <n v="0"/>
    <m/>
    <s v=""/>
    <n v="10"/>
    <n v="98"/>
    <n v="95.06"/>
    <n v="84.9"/>
    <n v="9.9"/>
    <n v="12"/>
    <n v="1"/>
    <n v="111"/>
    <n v="117.41276556886784"/>
    <n v="56"/>
    <n v="433"/>
    <n v="34276.480000000003"/>
    <n v="33248.185599999997"/>
  </r>
  <r>
    <x v="3"/>
    <x v="7"/>
    <n v="35434029"/>
    <s v="Ribeirão Preto"/>
    <m/>
    <m/>
    <m/>
    <m/>
    <m/>
    <m/>
    <n v="2.3149999999999999E-4"/>
    <n v="0"/>
    <n v="2.3149999999999999E-4"/>
    <n v="0"/>
    <s v=""/>
    <s v=""/>
    <s v=""/>
    <n v="2.3149999999999999E-4"/>
    <n v="0"/>
    <n v="1"/>
    <n v="0"/>
    <n v="100"/>
    <m/>
    <s v=""/>
    <m/>
    <m/>
    <m/>
    <s v=""/>
    <s v=""/>
    <m/>
    <m/>
    <m/>
    <m/>
    <s v=""/>
    <m/>
    <m/>
    <m/>
    <m/>
    <m/>
    <s v=""/>
    <s v=""/>
    <m/>
    <m/>
    <s v=""/>
    <m/>
    <m/>
    <m/>
    <m/>
    <m/>
    <m/>
    <m/>
    <n v="2"/>
    <m/>
    <n v="0"/>
    <n v="1"/>
    <m/>
    <m/>
  </r>
  <r>
    <x v="11"/>
    <x v="7"/>
    <n v="35436008"/>
    <s v="Rifaina"/>
    <n v="0.205557003753643"/>
    <n v="3444"/>
    <n v="3028"/>
    <n v="416"/>
    <n v="20.071999999999999"/>
    <n v="87.92"/>
    <n v="1.9764900000000002E-2"/>
    <n v="7.8388999999999993E-3"/>
    <n v="1.1926000000000001E-2"/>
    <n v="0"/>
    <n v="1.1801000000000001E-2"/>
    <s v=""/>
    <n v="7.8388999999999993E-3"/>
    <n v="1.25E-4"/>
    <n v="7.0413656249999996E-3"/>
    <n v="0"/>
    <n v="37.5"/>
    <n v="62.5"/>
    <n v="2.19"/>
    <n v="169"/>
    <n v="24"/>
    <n v="0"/>
    <n v="0"/>
    <n v="24448.64111498258"/>
    <n v="2930.1742160278741"/>
    <n v="78.510000000000005"/>
    <n v="87.55"/>
    <n v="73.5"/>
    <n v="15.88"/>
    <s v=""/>
    <n v="89.7"/>
    <n v="2.38"/>
    <n v="0.7"/>
    <n v="1.5"/>
    <n v="3.7"/>
    <s v=""/>
    <s v=""/>
    <n v="0"/>
    <m/>
    <s v=""/>
    <n v="8.6999999999999993"/>
    <n v="100"/>
    <n v="100"/>
    <n v="85.8"/>
    <n v="10"/>
    <n v="0"/>
    <n v="0"/>
    <n v="1"/>
    <n v="170.42148695410205"/>
    <n v="3"/>
    <n v="5"/>
    <n v="169"/>
    <n v="169"/>
  </r>
  <r>
    <x v="3"/>
    <x v="7"/>
    <n v="35437099"/>
    <s v="Rincão"/>
    <n v="3.8420947751616197E-2"/>
    <n v="10433"/>
    <n v="8515"/>
    <n v="1918"/>
    <n v="33.287999999999997"/>
    <n v="81.62"/>
    <n v="0.27892579999999995"/>
    <n v="0.10443509999999999"/>
    <n v="0.17449069999999997"/>
    <n v="0.03"/>
    <s v=""/>
    <n v="4.3749999999999995E-3"/>
    <n v="0.27266199999999996"/>
    <n v="1.8887999999999999E-3"/>
    <n v="2.13713484375E-2"/>
    <n v="5"/>
    <n v="50"/>
    <n v="50"/>
    <n v="6.12"/>
    <n v="472"/>
    <n v="427"/>
    <n v="1"/>
    <n v="0"/>
    <n v="12816.317454231765"/>
    <n v="1511.3581903575193"/>
    <n v="78.66"/>
    <n v="100"/>
    <n v="78.569999999999993"/>
    <n v="47.17"/>
    <s v=""/>
    <n v="96.71"/>
    <n v="18.23"/>
    <n v="6.6"/>
    <n v="10.1"/>
    <n v="34.9"/>
    <s v=""/>
    <s v=""/>
    <n v="0"/>
    <m/>
    <s v=""/>
    <n v="10"/>
    <n v="100"/>
    <n v="12"/>
    <n v="9.5"/>
    <n v="2.2999999999999998"/>
    <n v="0"/>
    <n v="0"/>
    <n v="1"/>
    <n v="0"/>
    <n v="15"/>
    <n v="15"/>
    <n v="472"/>
    <n v="56.64"/>
  </r>
  <r>
    <x v="0"/>
    <x v="7"/>
    <n v="354380820"/>
    <s v="Rinópolis"/>
    <n v="-0.288386848322297"/>
    <n v="9863"/>
    <n v="8751"/>
    <n v="1112"/>
    <n v="27.512"/>
    <n v="88.73"/>
    <n v="1.0118800000000002E-2"/>
    <n v="9.0667000000000022E-3"/>
    <n v="1.0521E-3"/>
    <n v="0"/>
    <s v=""/>
    <n v="1.4580000000000002E-4"/>
    <n v="8.6223000000000011E-3"/>
    <n v="1.3506999999999998E-3"/>
    <n v="2.2750919695216049E-2"/>
    <n v="4"/>
    <n v="50"/>
    <n v="50"/>
    <n v="6.19"/>
    <n v="477"/>
    <n v="57"/>
    <n v="1"/>
    <n v="0"/>
    <n v="8249.3034573659133"/>
    <n v="1023.1694210686405"/>
    <m/>
    <n v="86.92"/>
    <m/>
    <m/>
    <s v=""/>
    <m/>
    <n v="0.95"/>
    <n v="0.4"/>
    <n v="1.2"/>
    <n v="0.3"/>
    <s v=""/>
    <s v=""/>
    <n v="0"/>
    <m/>
    <s v=""/>
    <n v="7.7"/>
    <n v="100"/>
    <n v="100"/>
    <n v="88.1"/>
    <n v="9.8000000000000007"/>
    <n v="0"/>
    <n v="0"/>
    <n v="2"/>
    <n v="0"/>
    <n v="13"/>
    <n v="13"/>
    <n v="477"/>
    <n v="477"/>
  </r>
  <r>
    <x v="6"/>
    <x v="7"/>
    <n v="35439075"/>
    <s v="Rio Claro"/>
    <n v="0.96022424917687799"/>
    <n v="190849"/>
    <n v="186370"/>
    <n v="4479"/>
    <n v="383.22300000000001"/>
    <n v="97.65"/>
    <n v="1.1407836999999996"/>
    <n v="1.0461745999999996"/>
    <n v="9.4609099999999918E-2"/>
    <n v="0"/>
    <n v="0.94117600000000001"/>
    <n v="9.2926399999999992E-2"/>
    <n v="8.9805599999999985E-2"/>
    <n v="1.6875700000000004E-2"/>
    <n v="0.66487903935185189"/>
    <n v="25"/>
    <n v="34.44"/>
    <n v="65.56"/>
    <n v="172.83"/>
    <n v="10370"/>
    <n v="5009"/>
    <n v="25"/>
    <n v="0"/>
    <n v="1006.3151496733019"/>
    <n v="132.19246629534339"/>
    <n v="100"/>
    <n v="100"/>
    <n v="100"/>
    <n v="41.83"/>
    <s v=""/>
    <n v="100"/>
    <n v="49.61"/>
    <n v="18.7"/>
    <n v="69.8"/>
    <n v="11.8"/>
    <s v=""/>
    <s v=""/>
    <n v="0"/>
    <m/>
    <s v=""/>
    <n v="8.4"/>
    <n v="99.5"/>
    <n v="54.725000000000001"/>
    <n v="51.7"/>
    <n v="6.2"/>
    <n v="1"/>
    <n v="0"/>
    <n v="81"/>
    <n v="141.52950300814427"/>
    <n v="52"/>
    <n v="99"/>
    <n v="10318.15"/>
    <n v="5674.9825000000001"/>
  </r>
  <r>
    <x v="3"/>
    <x v="7"/>
    <n v="35439079"/>
    <s v="Rio Claro"/>
    <m/>
    <m/>
    <m/>
    <m/>
    <m/>
    <m/>
    <n v="1.5430000000000001E-4"/>
    <n v="1.5430000000000001E-4"/>
    <n v="0"/>
    <n v="0"/>
    <s v=""/>
    <s v=""/>
    <n v="1.5430000000000001E-4"/>
    <n v="0"/>
    <n v="0"/>
    <n v="1"/>
    <n v="100"/>
    <n v="0"/>
    <m/>
    <s v=""/>
    <m/>
    <m/>
    <m/>
    <s v=""/>
    <s v=""/>
    <m/>
    <m/>
    <m/>
    <m/>
    <s v=""/>
    <m/>
    <m/>
    <m/>
    <m/>
    <m/>
    <s v=""/>
    <s v=""/>
    <m/>
    <m/>
    <s v=""/>
    <m/>
    <m/>
    <m/>
    <m/>
    <m/>
    <m/>
    <m/>
    <n v="0"/>
    <m/>
    <n v="1"/>
    <n v="0"/>
    <m/>
    <m/>
  </r>
  <r>
    <x v="6"/>
    <x v="7"/>
    <n v="35440045"/>
    <s v="Rio das Pedras"/>
    <n v="2.1040228262090102"/>
    <n v="31042"/>
    <n v="30193"/>
    <n v="849"/>
    <n v="136.785"/>
    <n v="97.26"/>
    <n v="0.20792289999999997"/>
    <n v="0.19380009999999998"/>
    <n v="1.41228E-2"/>
    <n v="0"/>
    <n v="6.5549999999999997E-2"/>
    <n v="0.13214939999999994"/>
    <n v="7.0695000000000003E-3"/>
    <n v="3.1539999999999997E-3"/>
    <n v="8.9369846143518519E-2"/>
    <n v="15"/>
    <n v="48.28"/>
    <n v="51.72"/>
    <n v="24.77"/>
    <n v="1672"/>
    <n v="1672"/>
    <n v="1"/>
    <n v="0"/>
    <n v="2844.5589846015077"/>
    <n v="375.8881515366279"/>
    <n v="94.58"/>
    <m/>
    <n v="94.58"/>
    <n v="57.29"/>
    <s v=""/>
    <n v="97.69"/>
    <n v="19.62"/>
    <n v="7.4"/>
    <n v="28.1"/>
    <n v="3.8"/>
    <s v=""/>
    <s v=""/>
    <n v="0"/>
    <m/>
    <s v=""/>
    <n v="8"/>
    <n v="99"/>
    <n v="0"/>
    <n v="0"/>
    <n v="1.5"/>
    <n v="0"/>
    <n v="0"/>
    <n v="5"/>
    <n v="73.850412469112896"/>
    <n v="14"/>
    <n v="15"/>
    <n v="1655.28"/>
    <n v="0"/>
  </r>
  <r>
    <x v="8"/>
    <x v="7"/>
    <n v="354400410"/>
    <s v="Rio das Pedras"/>
    <m/>
    <m/>
    <m/>
    <m/>
    <m/>
    <m/>
    <n v="0"/>
    <n v="0"/>
    <n v="0"/>
    <n v="0"/>
    <n v="0"/>
    <n v="0"/>
    <n v="0"/>
    <n v="0"/>
    <n v="0"/>
    <n v="0"/>
    <n v="0"/>
    <n v="0"/>
    <m/>
    <s v=""/>
    <m/>
    <m/>
    <m/>
    <s v=""/>
    <s v=""/>
    <m/>
    <m/>
    <m/>
    <m/>
    <s v=""/>
    <m/>
    <m/>
    <m/>
    <m/>
    <m/>
    <s v=""/>
    <s v=""/>
    <m/>
    <m/>
    <s v=""/>
    <m/>
    <m/>
    <m/>
    <m/>
    <m/>
    <m/>
    <m/>
    <n v="0"/>
    <m/>
    <n v="0"/>
    <n v="0"/>
    <m/>
    <m/>
  </r>
  <r>
    <x v="18"/>
    <x v="7"/>
    <n v="35441036"/>
    <s v="Rio Grande da Serra"/>
    <n v="1.54800776376673"/>
    <n v="45710"/>
    <n v="45710"/>
    <n v="0"/>
    <n v="1246.5229999999999"/>
    <n v="100"/>
    <n v="0.1021586"/>
    <n v="0.1000521"/>
    <n v="2.1064999999999999E-3"/>
    <n v="0"/>
    <n v="0.1"/>
    <n v="1.5799E-3"/>
    <s v=""/>
    <n v="5.7870000000000003E-4"/>
    <n v="0.11214715717592591"/>
    <n v="2"/>
    <n v="50"/>
    <n v="50"/>
    <n v="37.71"/>
    <n v="2546"/>
    <n v="1618"/>
    <n v="2"/>
    <n v="0"/>
    <n v="372.55392693064977"/>
    <n v="55.193174360096272"/>
    <n v="80.599999999999994"/>
    <m/>
    <n v="46.81"/>
    <n v="15.83"/>
    <s v=""/>
    <n v="80.599999999999994"/>
    <n v="51.08"/>
    <n v="18.899999999999999"/>
    <n v="83.4"/>
    <n v="2.6"/>
    <s v=""/>
    <s v=""/>
    <n v="0"/>
    <m/>
    <s v=""/>
    <n v="7.8"/>
    <n v="50"/>
    <n v="42.5"/>
    <n v="36.4"/>
    <n v="4.4000000000000004"/>
    <n v="0"/>
    <n v="0"/>
    <n v="46"/>
    <n v="89.168555421453448"/>
    <n v="2"/>
    <n v="2"/>
    <n v="1273"/>
    <n v="1082.05"/>
  </r>
  <r>
    <x v="10"/>
    <x v="7"/>
    <n v="354420215"/>
    <s v="Riolândia"/>
    <n v="1.74629104149069"/>
    <n v="10820"/>
    <n v="8560"/>
    <n v="2260"/>
    <n v="17.155999999999999"/>
    <n v="79.11"/>
    <n v="0.12541680000000002"/>
    <n v="0.12466640000000002"/>
    <n v="7.5040000000000003E-4"/>
    <n v="0.08"/>
    <n v="3.009E-4"/>
    <n v="1.6880000000000001E-4"/>
    <n v="0.12102060000000002"/>
    <n v="3.9264999999999994E-3"/>
    <n v="2.4590140625E-2"/>
    <n v="8"/>
    <n v="72.73"/>
    <n v="27.27"/>
    <n v="6.33"/>
    <n v="488"/>
    <n v="36"/>
    <n v="2"/>
    <n v="0"/>
    <n v="14135.822550831794"/>
    <n v="1515.5933456561922"/>
    <n v="87.27"/>
    <n v="79.11"/>
    <n v="86.06"/>
    <n v="12.75"/>
    <s v=""/>
    <n v="100"/>
    <n v="8.09"/>
    <n v="2.6"/>
    <n v="12.1"/>
    <n v="0.1"/>
    <s v=""/>
    <s v=""/>
    <n v="0"/>
    <m/>
    <s v=""/>
    <n v="7.2"/>
    <n v="100"/>
    <n v="100"/>
    <n v="92.6"/>
    <n v="10"/>
    <n v="1"/>
    <n v="0"/>
    <n v="2"/>
    <n v="0"/>
    <n v="16"/>
    <n v="6"/>
    <n v="488"/>
    <n v="488"/>
  </r>
  <r>
    <x v="14"/>
    <x v="7"/>
    <n v="354350114"/>
    <s v="Riversul"/>
    <n v="-1.4413763813701399"/>
    <n v="6003"/>
    <n v="4423"/>
    <n v="1580"/>
    <n v="15.544"/>
    <n v="73.680000000000007"/>
    <n v="9.3077999999999998E-3"/>
    <n v="8.3333000000000001E-3"/>
    <n v="9.7449999999999989E-4"/>
    <n v="0"/>
    <s v=""/>
    <n v="9.2500000000000013E-3"/>
    <s v=""/>
    <n v="5.7800000000000002E-5"/>
    <n v="1.14275859375E-2"/>
    <n v="1"/>
    <n v="16.670000000000002"/>
    <n v="83.33"/>
    <n v="3.11"/>
    <n v="240"/>
    <n v="88"/>
    <n v="1"/>
    <n v="0"/>
    <n v="23062.308845577212"/>
    <n v="2679.2203898050975"/>
    <n v="73.099999999999994"/>
    <n v="100"/>
    <n v="62.29"/>
    <n v="43.62"/>
    <s v=""/>
    <n v="100"/>
    <n v="0.47"/>
    <n v="0.2"/>
    <n v="0.6"/>
    <n v="0.2"/>
    <s v=""/>
    <s v=""/>
    <n v="0"/>
    <m/>
    <s v=""/>
    <n v="7.1"/>
    <n v="88"/>
    <n v="88"/>
    <n v="63.3"/>
    <n v="7.4"/>
    <n v="0"/>
    <n v="0"/>
    <n v="2"/>
    <n v="0"/>
    <n v="1"/>
    <n v="5"/>
    <n v="211.2"/>
    <n v="211.2"/>
  </r>
  <r>
    <x v="13"/>
    <x v="7"/>
    <n v="354425122"/>
    <s v="Rosana"/>
    <n v="-1.8060995461000999"/>
    <n v="19222"/>
    <n v="17117"/>
    <n v="2105"/>
    <n v="25.933"/>
    <n v="89.05"/>
    <n v="6.2185599999999931E-2"/>
    <n v="1.2519E-3"/>
    <n v="6.0933699999999931E-2"/>
    <n v="0.04"/>
    <n v="1.3796000000000001E-3"/>
    <s v=""/>
    <n v="5.0238399999999926E-2"/>
    <n v="1.0567600000000002E-2"/>
    <n v="4.8617132261574075E-2"/>
    <n v="1"/>
    <n v="0.83"/>
    <n v="99.17"/>
    <n v="10.8"/>
    <n v="833"/>
    <n v="158"/>
    <n v="0"/>
    <n v="0"/>
    <n v="9105.4416814067208"/>
    <n v="1296.0898969930288"/>
    <n v="83.09"/>
    <n v="100"/>
    <n v="82.55"/>
    <n v="27.11"/>
    <s v=""/>
    <n v="100"/>
    <n v="2.19"/>
    <n v="1.1000000000000001"/>
    <n v="0.1"/>
    <n v="7.7"/>
    <s v=""/>
    <s v=""/>
    <n v="0"/>
    <m/>
    <s v=""/>
    <n v="7.6"/>
    <n v="97"/>
    <n v="97"/>
    <n v="81"/>
    <n v="10"/>
    <n v="0"/>
    <n v="0"/>
    <n v="0"/>
    <n v="2.0568880834429191"/>
    <n v="1"/>
    <n v="119"/>
    <n v="808.01"/>
    <n v="808.01"/>
  </r>
  <r>
    <x v="15"/>
    <x v="7"/>
    <n v="35443012"/>
    <s v="Roseira"/>
    <n v="1.12542514961225"/>
    <n v="9917"/>
    <n v="9453"/>
    <n v="464"/>
    <n v="76.173000000000002"/>
    <n v="95.32"/>
    <n v="0.50675040000000005"/>
    <n v="0.4786937"/>
    <n v="2.8056700000000004E-2"/>
    <n v="0.24"/>
    <n v="2.7141200000000004E-2"/>
    <n v="9.1549999999999997E-4"/>
    <n v="0.47564299999999998"/>
    <n v="3.0506999999999999E-3"/>
    <n v="2.4009986718750001E-2"/>
    <n v="1"/>
    <n v="70"/>
    <n v="30"/>
    <n v="6.76"/>
    <n v="521"/>
    <n v="186"/>
    <n v="3"/>
    <n v="0"/>
    <n v="6169.1882625794087"/>
    <n v="635.99878995663994"/>
    <n v="92.97"/>
    <n v="100"/>
    <n v="89.88"/>
    <n v="28.69"/>
    <s v=""/>
    <n v="97.9"/>
    <n v="60.33"/>
    <n v="26.1"/>
    <n v="74.8"/>
    <n v="14"/>
    <s v=""/>
    <s v=""/>
    <n v="0"/>
    <m/>
    <s v=""/>
    <n v="10"/>
    <n v="89"/>
    <n v="89"/>
    <n v="64.3"/>
    <n v="7.2"/>
    <n v="0"/>
    <n v="0"/>
    <n v="15"/>
    <n v="112.45320672716169"/>
    <n v="21"/>
    <n v="9"/>
    <n v="463.69"/>
    <n v="463.69"/>
  </r>
  <r>
    <x v="12"/>
    <x v="7"/>
    <n v="354440019"/>
    <s v="Rubiácea"/>
    <n v="1.5802503139089601"/>
    <n v="2846"/>
    <n v="1655"/>
    <n v="1191"/>
    <n v="12.013"/>
    <n v="58.15"/>
    <n v="2.81017E-2"/>
    <n v="2.8016900000000001E-2"/>
    <n v="8.4800000000000001E-5"/>
    <n v="0"/>
    <s v=""/>
    <n v="2.8016900000000001E-2"/>
    <n v="5.8199999999999998E-5"/>
    <n v="2.6599999999999999E-5"/>
    <n v="6.1285348958333326E-3"/>
    <n v="1"/>
    <n v="33.33"/>
    <n v="66.67"/>
    <n v="1.17"/>
    <n v="90"/>
    <n v="14"/>
    <n v="0"/>
    <n v="0"/>
    <n v="19280.618411806045"/>
    <n v="2105.354884047787"/>
    <n v="82.69"/>
    <n v="100"/>
    <n v="78.92"/>
    <n v="14.33"/>
    <s v=""/>
    <n v="100"/>
    <n v="4.6399999999999997"/>
    <n v="1.8"/>
    <n v="6.5"/>
    <n v="0"/>
    <s v=""/>
    <s v=""/>
    <n v="0"/>
    <m/>
    <s v=""/>
    <n v="7.4"/>
    <n v="100"/>
    <n v="100"/>
    <n v="84.4"/>
    <n v="9.6999999999999993"/>
    <n v="0"/>
    <n v="0"/>
    <n v="3"/>
    <n v="0"/>
    <n v="2"/>
    <n v="4"/>
    <n v="90"/>
    <n v="90"/>
  </r>
  <r>
    <x v="0"/>
    <x v="7"/>
    <n v="354440020"/>
    <s v="Rubiácea"/>
    <m/>
    <m/>
    <m/>
    <m/>
    <m/>
    <m/>
    <n v="2.5000000000000001E-3"/>
    <n v="2.5000000000000001E-3"/>
    <n v="0"/>
    <n v="0"/>
    <s v=""/>
    <s v=""/>
    <n v="2.5000000000000001E-3"/>
    <n v="0"/>
    <n v="0"/>
    <n v="2"/>
    <n v="100"/>
    <n v="0"/>
    <m/>
    <s v=""/>
    <m/>
    <m/>
    <m/>
    <s v=""/>
    <s v=""/>
    <m/>
    <m/>
    <m/>
    <m/>
    <s v=""/>
    <m/>
    <m/>
    <m/>
    <m/>
    <m/>
    <s v=""/>
    <s v=""/>
    <m/>
    <m/>
    <s v=""/>
    <m/>
    <m/>
    <m/>
    <m/>
    <m/>
    <m/>
    <m/>
    <n v="0"/>
    <m/>
    <n v="1"/>
    <n v="0"/>
    <m/>
    <m/>
  </r>
  <r>
    <x v="16"/>
    <x v="7"/>
    <n v="354450918"/>
    <s v="Rubinéia"/>
    <n v="0.731032329515657"/>
    <n v="2904"/>
    <n v="2446"/>
    <n v="458"/>
    <n v="12.39"/>
    <n v="84.23"/>
    <n v="9.6029999999999998E-4"/>
    <n v="0"/>
    <n v="9.6029999999999998E-4"/>
    <n v="0.04"/>
    <s v=""/>
    <s v=""/>
    <n v="3.4700000000000003E-5"/>
    <n v="9.2559999999999995E-4"/>
    <n v="6.6723937499999992E-3"/>
    <n v="2"/>
    <n v="0"/>
    <n v="100"/>
    <n v="1.74"/>
    <n v="134"/>
    <n v="36"/>
    <n v="0"/>
    <n v="0"/>
    <n v="19655.702479338845"/>
    <n v="1520.3305785123964"/>
    <n v="88.23"/>
    <n v="76.069999999999993"/>
    <n v="62.78"/>
    <n v="8.68"/>
    <s v=""/>
    <n v="100"/>
    <n v="0.17"/>
    <n v="0.1"/>
    <n v="0"/>
    <n v="0.7"/>
    <s v=""/>
    <s v=""/>
    <n v="0"/>
    <m/>
    <s v=""/>
    <n v="9.6"/>
    <n v="82"/>
    <n v="82"/>
    <n v="73.099999999999994"/>
    <n v="7.8"/>
    <n v="0"/>
    <n v="0"/>
    <n v="3"/>
    <n v="0"/>
    <n v="0"/>
    <n v="2"/>
    <n v="109.88"/>
    <n v="109.88"/>
  </r>
  <r>
    <x v="2"/>
    <x v="7"/>
    <n v="354460816"/>
    <s v="Sabino"/>
    <n v="0.61485523773949802"/>
    <n v="5298"/>
    <n v="4710"/>
    <n v="588"/>
    <n v="16.998999999999999"/>
    <n v="88.9"/>
    <n v="1.63611E-2"/>
    <n v="1.0670600000000001E-2"/>
    <n v="5.6905000000000002E-3"/>
    <n v="0"/>
    <s v=""/>
    <n v="1.5740999999999999E-3"/>
    <n v="7.3467000000000003E-3"/>
    <n v="7.4403000000000004E-3"/>
    <n v="1.2703177008928574E-2"/>
    <n v="1"/>
    <n v="16.670000000000002"/>
    <n v="83.33"/>
    <n v="3.35"/>
    <n v="258"/>
    <n v="52"/>
    <n v="2"/>
    <n v="0"/>
    <n v="13928.697621744055"/>
    <n v="1250.0113250283123"/>
    <m/>
    <n v="87.69"/>
    <m/>
    <m/>
    <s v=""/>
    <m/>
    <n v="1.72"/>
    <n v="0.7"/>
    <n v="1.4"/>
    <n v="2.7"/>
    <s v=""/>
    <s v=""/>
    <n v="0"/>
    <m/>
    <s v=""/>
    <n v="7.6"/>
    <n v="100"/>
    <n v="100"/>
    <n v="79.8"/>
    <n v="9.8000000000000007"/>
    <n v="0"/>
    <n v="0"/>
    <n v="0"/>
    <n v="0"/>
    <n v="2"/>
    <n v="10"/>
    <n v="258"/>
    <n v="258"/>
  </r>
  <r>
    <x v="1"/>
    <x v="7"/>
    <n v="354470721"/>
    <s v="Sagres"/>
    <n v="-0.199640575107218"/>
    <n v="2378"/>
    <n v="1873"/>
    <n v="505"/>
    <n v="15.967000000000001"/>
    <n v="78.760000000000005"/>
    <n v="5.5034000000000003E-3"/>
    <n v="0"/>
    <n v="5.5034000000000003E-3"/>
    <n v="0"/>
    <n v="5.3333E-3"/>
    <s v=""/>
    <n v="9.2600000000000001E-5"/>
    <n v="7.75E-5"/>
    <n v="5.1430442708333326E-3"/>
    <n v="0"/>
    <n v="0"/>
    <n v="100"/>
    <n v="1.31"/>
    <n v="101"/>
    <n v="8"/>
    <n v="1"/>
    <n v="0"/>
    <n v="15781.261564339782"/>
    <n v="1724.0033641715736"/>
    <n v="83.05"/>
    <n v="100"/>
    <n v="77.11"/>
    <n v="20.48"/>
    <s v=""/>
    <n v="100"/>
    <n v="1"/>
    <n v="0.5"/>
    <n v="0"/>
    <n v="4.2"/>
    <s v=""/>
    <s v=""/>
    <n v="0"/>
    <m/>
    <s v=""/>
    <n v="8.1999999999999993"/>
    <n v="100"/>
    <n v="100"/>
    <n v="92.1"/>
    <n v="10"/>
    <n v="0"/>
    <n v="0"/>
    <n v="0"/>
    <n v="97.218684823606338"/>
    <n v="0"/>
    <n v="7"/>
    <n v="101"/>
    <n v="101"/>
  </r>
  <r>
    <x v="2"/>
    <x v="7"/>
    <n v="354480616"/>
    <s v="Sales"/>
    <n v="1.5777677742964999"/>
    <n v="5645"/>
    <n v="5162"/>
    <n v="483"/>
    <n v="18.289000000000001"/>
    <n v="91.44"/>
    <n v="4.6017599999999992E-2"/>
    <n v="2.6573699999999999E-2"/>
    <n v="1.9443899999999997E-2"/>
    <n v="0"/>
    <s v=""/>
    <n v="4.6289999999999998E-4"/>
    <n v="2.5512199999999995E-2"/>
    <n v="2.0042500000000005E-2"/>
    <n v="1.4700520833333333E-2"/>
    <n v="1"/>
    <n v="13.33"/>
    <n v="86.67"/>
    <n v="3.69"/>
    <n v="285"/>
    <n v="70"/>
    <n v="1"/>
    <n v="0"/>
    <n v="12681.438441098317"/>
    <n v="1117.3073516386187"/>
    <n v="100"/>
    <n v="100"/>
    <n v="100"/>
    <n v="12.5"/>
    <s v=""/>
    <n v="100"/>
    <n v="5"/>
    <n v="2"/>
    <n v="3.7"/>
    <n v="9.6999999999999993"/>
    <s v=""/>
    <s v=""/>
    <n v="0"/>
    <m/>
    <s v=""/>
    <n v="8.6"/>
    <n v="100"/>
    <n v="93"/>
    <n v="75.400000000000006"/>
    <n v="8.1"/>
    <n v="0"/>
    <n v="0"/>
    <n v="0"/>
    <n v="0"/>
    <n v="6"/>
    <n v="39"/>
    <n v="285"/>
    <n v="265.05"/>
  </r>
  <r>
    <x v="4"/>
    <x v="7"/>
    <n v="35449054"/>
    <s v="Sales Oliveira"/>
    <n v="1.19038147943031"/>
    <n v="10869"/>
    <n v="9987"/>
    <n v="882"/>
    <n v="35.783000000000001"/>
    <n v="91.89"/>
    <n v="3.5389799999999999E-2"/>
    <n v="2.50686E-2"/>
    <n v="1.0321200000000001E-2"/>
    <n v="0"/>
    <s v=""/>
    <n v="5.9609999999999991E-4"/>
    <n v="2.9245500000000001E-2"/>
    <n v="5.5482000000000005E-3"/>
    <n v="3.3085034722222219E-2"/>
    <n v="0"/>
    <n v="22.73"/>
    <n v="77.27"/>
    <n v="7.11"/>
    <n v="549"/>
    <n v="110"/>
    <n v="0"/>
    <n v="1"/>
    <n v="13694.904775048302"/>
    <n v="1363.6875517526912"/>
    <n v="100"/>
    <n v="90.55"/>
    <n v="90.55"/>
    <n v="50"/>
    <s v=""/>
    <n v="100"/>
    <n v="2.38"/>
    <n v="0.7"/>
    <n v="2.5"/>
    <n v="2.2000000000000002"/>
    <s v=""/>
    <s v=""/>
    <n v="0"/>
    <m/>
    <s v=""/>
    <n v="7.9"/>
    <n v="100"/>
    <n v="100"/>
    <n v="80"/>
    <n v="9.6999999999999993"/>
    <n v="0"/>
    <n v="1"/>
    <n v="6"/>
    <n v="0"/>
    <n v="5"/>
    <n v="17"/>
    <n v="549"/>
    <n v="549"/>
  </r>
  <r>
    <x v="9"/>
    <x v="7"/>
    <n v="354490512"/>
    <s v="Sales Oliveira"/>
    <m/>
    <m/>
    <m/>
    <m/>
    <m/>
    <m/>
    <n v="0"/>
    <n v="0"/>
    <n v="0"/>
    <n v="0"/>
    <n v="0"/>
    <n v="0"/>
    <n v="0"/>
    <n v="0"/>
    <n v="0"/>
    <n v="0"/>
    <n v="0"/>
    <n v="0"/>
    <m/>
    <s v=""/>
    <m/>
    <m/>
    <m/>
    <s v=""/>
    <s v=""/>
    <m/>
    <m/>
    <m/>
    <m/>
    <s v=""/>
    <m/>
    <m/>
    <m/>
    <m/>
    <m/>
    <s v=""/>
    <s v=""/>
    <m/>
    <m/>
    <s v=""/>
    <m/>
    <m/>
    <m/>
    <m/>
    <m/>
    <m/>
    <m/>
    <n v="0"/>
    <m/>
    <n v="0"/>
    <n v="0"/>
    <m/>
    <m/>
  </r>
  <r>
    <x v="15"/>
    <x v="7"/>
    <n v="35450012"/>
    <s v="Salesópolis"/>
    <m/>
    <m/>
    <m/>
    <m/>
    <m/>
    <m/>
    <n v="2.8900000000000001E-5"/>
    <n v="0"/>
    <n v="2.8900000000000001E-5"/>
    <n v="0"/>
    <s v=""/>
    <n v="2.8900000000000001E-5"/>
    <s v=""/>
    <n v="0"/>
    <n v="0"/>
    <n v="0"/>
    <n v="0"/>
    <n v="100"/>
    <m/>
    <s v=""/>
    <m/>
    <m/>
    <m/>
    <s v=""/>
    <s v=""/>
    <m/>
    <m/>
    <m/>
    <m/>
    <s v=""/>
    <m/>
    <m/>
    <m/>
    <m/>
    <m/>
    <s v=""/>
    <s v=""/>
    <m/>
    <m/>
    <s v=""/>
    <m/>
    <m/>
    <m/>
    <m/>
    <m/>
    <m/>
    <m/>
    <n v="0"/>
    <m/>
    <n v="0"/>
    <n v="1"/>
    <m/>
    <m/>
  </r>
  <r>
    <x v="18"/>
    <x v="7"/>
    <n v="35450016"/>
    <s v="Salesópolis"/>
    <n v="0.79239859929067802"/>
    <n v="15983"/>
    <n v="10306"/>
    <n v="5677"/>
    <n v="37.533000000000001"/>
    <n v="64.48"/>
    <n v="5.0521704000000005"/>
    <n v="5.0457815000000004"/>
    <n v="6.3889000000000012E-3"/>
    <n v="0"/>
    <n v="4.0462499999999997"/>
    <s v=""/>
    <n v="5.8279000000000013E-3"/>
    <n v="1.0000925000000001"/>
    <n v="3.1998391473379628E-2"/>
    <n v="15"/>
    <n v="82.61"/>
    <n v="17.39"/>
    <n v="7.34"/>
    <n v="566"/>
    <n v="162"/>
    <n v="1"/>
    <n v="0"/>
    <n v="12213.466808484014"/>
    <n v="1696.8629168491525"/>
    <n v="65.77"/>
    <n v="100"/>
    <n v="55.17"/>
    <n v="24.55"/>
    <s v=""/>
    <n v="100"/>
    <n v="218.71"/>
    <n v="81.599999999999994"/>
    <n v="348"/>
    <n v="0.7"/>
    <s v=""/>
    <s v=""/>
    <n v="0"/>
    <m/>
    <s v=""/>
    <n v="9.8000000000000007"/>
    <n v="100"/>
    <n v="90"/>
    <n v="71.400000000000006"/>
    <n v="7.7"/>
    <n v="0"/>
    <n v="0"/>
    <n v="30"/>
    <n v="12644.385588463041"/>
    <n v="19"/>
    <n v="4"/>
    <n v="566"/>
    <n v="509.4"/>
  </r>
  <r>
    <x v="19"/>
    <x v="7"/>
    <n v="35450017"/>
    <s v="Salesópolis"/>
    <m/>
    <m/>
    <m/>
    <m/>
    <m/>
    <m/>
    <n v="0"/>
    <n v="0"/>
    <n v="0"/>
    <n v="0"/>
    <n v="0"/>
    <n v="0"/>
    <n v="0"/>
    <n v="0"/>
    <n v="0"/>
    <n v="0"/>
    <n v="0"/>
    <n v="0"/>
    <m/>
    <s v=""/>
    <m/>
    <m/>
    <m/>
    <s v=""/>
    <s v=""/>
    <m/>
    <m/>
    <m/>
    <m/>
    <s v=""/>
    <m/>
    <m/>
    <m/>
    <m/>
    <m/>
    <s v=""/>
    <s v=""/>
    <m/>
    <m/>
    <s v=""/>
    <m/>
    <m/>
    <m/>
    <m/>
    <m/>
    <m/>
    <m/>
    <n v="0"/>
    <m/>
    <n v="0"/>
    <n v="0"/>
    <m/>
    <m/>
  </r>
  <r>
    <x v="0"/>
    <x v="7"/>
    <n v="354510020"/>
    <s v="Salmourão"/>
    <n v="0.768057080744322"/>
    <n v="4901"/>
    <n v="4478"/>
    <n v="423"/>
    <n v="28.37"/>
    <n v="91.37"/>
    <n v="5.2099999999999999E-5"/>
    <n v="5.2099999999999999E-5"/>
    <n v="0"/>
    <n v="0"/>
    <s v=""/>
    <s v=""/>
    <n v="5.2099999999999999E-5"/>
    <n v="0"/>
    <n v="1.1770057812499998E-2"/>
    <n v="1"/>
    <n v="100"/>
    <n v="0"/>
    <n v="3.19"/>
    <n v="246"/>
    <n v="32"/>
    <n v="1"/>
    <n v="0"/>
    <n v="8236.2946337482153"/>
    <n v="1029.5368292185269"/>
    <n v="92.22"/>
    <n v="100"/>
    <n v="89.68"/>
    <n v="7.1"/>
    <s v=""/>
    <n v="100"/>
    <n v="0.01"/>
    <n v="0"/>
    <n v="0"/>
    <n v="0"/>
    <s v=""/>
    <s v=""/>
    <n v="0"/>
    <m/>
    <s v=""/>
    <n v="6.1"/>
    <n v="100"/>
    <n v="100"/>
    <n v="87"/>
    <n v="10"/>
    <n v="0"/>
    <n v="0"/>
    <n v="1"/>
    <n v="0"/>
    <n v="1"/>
    <n v="0"/>
    <n v="246"/>
    <n v="246"/>
  </r>
  <r>
    <x v="6"/>
    <x v="7"/>
    <n v="35451595"/>
    <s v="Saltinho"/>
    <n v="1.78505204115598"/>
    <n v="7326"/>
    <n v="6124"/>
    <n v="1202"/>
    <n v="72.248999999999995"/>
    <n v="83.59"/>
    <n v="1.3934999999999998E-2"/>
    <n v="1.3761399999999998E-2"/>
    <n v="1.7359999999999999E-4"/>
    <n v="0"/>
    <n v="1.3618499999999999E-2"/>
    <n v="9.2600000000000001E-5"/>
    <n v="1.2349999999999999E-4"/>
    <n v="1.004E-4"/>
    <n v="1.6518152812500006E-2"/>
    <n v="5"/>
    <n v="55.56"/>
    <n v="44.44"/>
    <n v="4.4400000000000004"/>
    <n v="343"/>
    <n v="92"/>
    <n v="3"/>
    <n v="0"/>
    <n v="4218.5749385749386"/>
    <n v="645.70024570024566"/>
    <m/>
    <n v="100"/>
    <m/>
    <m/>
    <s v=""/>
    <m/>
    <n v="3.87"/>
    <n v="1.4"/>
    <n v="6.6"/>
    <n v="0.1"/>
    <s v=""/>
    <s v=""/>
    <n v="0"/>
    <m/>
    <s v=""/>
    <n v="8"/>
    <n v="99"/>
    <n v="99"/>
    <n v="73.2"/>
    <n v="7.8"/>
    <n v="0"/>
    <n v="0"/>
    <n v="2"/>
    <n v="84.755239637967207"/>
    <n v="5"/>
    <n v="4"/>
    <n v="339.57"/>
    <n v="339.57"/>
  </r>
  <r>
    <x v="8"/>
    <x v="7"/>
    <n v="354515910"/>
    <s v="Saltinho"/>
    <m/>
    <m/>
    <m/>
    <m/>
    <m/>
    <m/>
    <n v="0"/>
    <n v="0"/>
    <n v="0"/>
    <n v="0"/>
    <n v="0"/>
    <n v="0"/>
    <n v="0"/>
    <n v="0"/>
    <n v="0"/>
    <n v="0"/>
    <n v="0"/>
    <n v="0"/>
    <m/>
    <s v=""/>
    <m/>
    <m/>
    <m/>
    <s v=""/>
    <s v=""/>
    <m/>
    <m/>
    <m/>
    <m/>
    <s v=""/>
    <m/>
    <m/>
    <m/>
    <m/>
    <m/>
    <s v=""/>
    <s v=""/>
    <m/>
    <m/>
    <s v=""/>
    <m/>
    <m/>
    <m/>
    <m/>
    <m/>
    <m/>
    <m/>
    <n v="0"/>
    <m/>
    <n v="0"/>
    <n v="0"/>
    <m/>
    <m/>
  </r>
  <r>
    <x v="6"/>
    <x v="7"/>
    <n v="35452095"/>
    <s v="Salto"/>
    <n v="1.1265193015572501"/>
    <n v="108459"/>
    <n v="107696"/>
    <n v="763"/>
    <n v="807.82799999999997"/>
    <n v="99.3"/>
    <n v="0.40947809999999996"/>
    <n v="0.39152829999999994"/>
    <n v="1.7949799999999995E-2"/>
    <n v="0"/>
    <n v="0.300037"/>
    <n v="0.10405639999999999"/>
    <n v="2.1110000000000001E-4"/>
    <n v="5.1736000000000004E-3"/>
    <n v="0.37429728131250001"/>
    <n v="6"/>
    <n v="28.13"/>
    <n v="71.88"/>
    <n v="100.14"/>
    <n v="6008"/>
    <n v="3355"/>
    <n v="14"/>
    <n v="2"/>
    <n v="407.06995270102067"/>
    <n v="55.245207866567092"/>
    <n v="99.06"/>
    <n v="100"/>
    <n v="97.28"/>
    <n v="41"/>
    <s v=""/>
    <n v="98.86"/>
    <n v="80.739999999999995"/>
    <n v="29.4"/>
    <n v="122.4"/>
    <n v="10.6"/>
    <s v=""/>
    <s v=""/>
    <n v="0"/>
    <m/>
    <s v=""/>
    <n v="9.6"/>
    <n v="94"/>
    <n v="81.78"/>
    <n v="44.2"/>
    <n v="6.1"/>
    <n v="0"/>
    <n v="2"/>
    <n v="16"/>
    <n v="80.150194772462328"/>
    <n v="9"/>
    <n v="23"/>
    <n v="5647.52"/>
    <n v="4913.3424000000005"/>
  </r>
  <r>
    <x v="8"/>
    <x v="7"/>
    <n v="354520910"/>
    <s v="Salto"/>
    <m/>
    <m/>
    <m/>
    <m/>
    <m/>
    <m/>
    <n v="2.2985999999999996E-3"/>
    <n v="4.6300000000000001E-5"/>
    <n v="2.2522999999999996E-3"/>
    <n v="0"/>
    <s v=""/>
    <n v="1.0878999999999999E-3"/>
    <n v="4.6300000000000001E-5"/>
    <n v="1.1644000000000001E-3"/>
    <n v="0"/>
    <n v="10"/>
    <n v="11.11"/>
    <n v="88.89"/>
    <m/>
    <s v=""/>
    <m/>
    <m/>
    <m/>
    <s v=""/>
    <s v=""/>
    <m/>
    <m/>
    <m/>
    <m/>
    <s v=""/>
    <m/>
    <m/>
    <m/>
    <m/>
    <m/>
    <s v=""/>
    <s v=""/>
    <m/>
    <m/>
    <s v=""/>
    <m/>
    <m/>
    <m/>
    <m/>
    <m/>
    <m/>
    <m/>
    <n v="7"/>
    <m/>
    <n v="1"/>
    <n v="8"/>
    <m/>
    <m/>
  </r>
  <r>
    <x v="8"/>
    <x v="7"/>
    <n v="354530810"/>
    <s v="Salto de Pirapora"/>
    <n v="1.21862809972262"/>
    <n v="41384"/>
    <n v="32484"/>
    <n v="8900"/>
    <n v="147.637"/>
    <n v="78.489999999999995"/>
    <n v="0.31130959999999991"/>
    <n v="0.30334859999999991"/>
    <n v="7.9610000000000011E-3"/>
    <n v="0"/>
    <n v="0.1521111"/>
    <n v="2.6596100000000001E-2"/>
    <n v="0.1173685"/>
    <n v="1.52339E-2"/>
    <n v="0.12597212962962964"/>
    <n v="22"/>
    <n v="60.61"/>
    <n v="39.39"/>
    <n v="26.79"/>
    <n v="1808"/>
    <n v="345"/>
    <n v="5"/>
    <n v="0"/>
    <n v="1912.7044268316258"/>
    <n v="289.57278175140152"/>
    <n v="100"/>
    <n v="100"/>
    <n v="70.59"/>
    <n v="48.28"/>
    <s v=""/>
    <n v="100"/>
    <n v="34.590000000000003"/>
    <n v="12.4"/>
    <n v="58.3"/>
    <n v="2.1"/>
    <s v=""/>
    <s v=""/>
    <n v="0"/>
    <m/>
    <s v=""/>
    <n v="8.1999999999999993"/>
    <n v="87"/>
    <n v="87"/>
    <n v="80.900000000000006"/>
    <n v="9.3000000000000007"/>
    <n v="0"/>
    <n v="0"/>
    <n v="5"/>
    <n v="120.66161018861462"/>
    <n v="20"/>
    <n v="13"/>
    <n v="1572.96"/>
    <n v="1572.96"/>
  </r>
  <r>
    <x v="5"/>
    <x v="7"/>
    <n v="354540717"/>
    <s v="Salto Grande"/>
    <n v="0.32357452335773901"/>
    <n v="8871"/>
    <n v="8066"/>
    <n v="805"/>
    <n v="46.918999999999997"/>
    <n v="90.93"/>
    <n v="6.1369699999999992E-2"/>
    <n v="5.7620399999999995E-2"/>
    <n v="3.7492999999999997E-3"/>
    <n v="0.01"/>
    <s v=""/>
    <n v="3.4952999999999998E-3"/>
    <n v="5.4706799999999993E-2"/>
    <n v="3.1676000000000005E-3"/>
    <n v="2.2353071875000002E-2"/>
    <n v="0"/>
    <n v="58.82"/>
    <n v="41.18"/>
    <n v="5.79"/>
    <n v="446"/>
    <n v="259"/>
    <n v="0"/>
    <n v="0"/>
    <n v="6292.2691917483935"/>
    <n v="675.44132566790688"/>
    <n v="96.76"/>
    <n v="100"/>
    <n v="49.61"/>
    <n v="22.74"/>
    <s v=""/>
    <n v="100"/>
    <n v="6.6"/>
    <n v="3.5"/>
    <n v="7.8"/>
    <n v="2"/>
    <s v=""/>
    <s v=""/>
    <n v="0"/>
    <m/>
    <s v=""/>
    <n v="8.4"/>
    <n v="67.7"/>
    <n v="67.7"/>
    <n v="41.9"/>
    <n v="5.2"/>
    <n v="0"/>
    <n v="0"/>
    <n v="0"/>
    <n v="0"/>
    <n v="10"/>
    <n v="7"/>
    <n v="301.94200000000001"/>
    <n v="301.94200000000001"/>
  </r>
  <r>
    <x v="13"/>
    <x v="7"/>
    <n v="354550622"/>
    <s v="Sandovalina"/>
    <n v="1.6364492812776199"/>
    <n v="3851"/>
    <n v="2819"/>
    <n v="1032"/>
    <n v="8.4559999999999995"/>
    <n v="73.2"/>
    <n v="2.0358899999999999E-2"/>
    <n v="2.7222000000000001E-3"/>
    <n v="1.7636699999999998E-2"/>
    <n v="0"/>
    <n v="1.1749900000000001E-2"/>
    <n v="5.7869999999999996E-3"/>
    <n v="9.98E-5"/>
    <n v="2.7222000000000001E-3"/>
    <n v="7.3439773437500022E-3"/>
    <n v="1"/>
    <n v="18.18"/>
    <n v="81.819999999999993"/>
    <n v="1.94"/>
    <n v="150"/>
    <n v="16"/>
    <n v="0"/>
    <n v="0"/>
    <n v="27597.070890677747"/>
    <n v="3930.7400675149311"/>
    <n v="73.23"/>
    <n v="69.78"/>
    <n v="72.19"/>
    <n v="18.809999999999999"/>
    <s v=""/>
    <n v="100"/>
    <n v="1.18"/>
    <n v="0.6"/>
    <n v="0.2"/>
    <n v="3.7"/>
    <s v=""/>
    <s v=""/>
    <n v="0"/>
    <m/>
    <s v=""/>
    <n v="7.4"/>
    <n v="97"/>
    <n v="97"/>
    <n v="89.3"/>
    <n v="10"/>
    <n v="0"/>
    <n v="0"/>
    <n v="1"/>
    <n v="163.39919689720239"/>
    <n v="2"/>
    <n v="9"/>
    <n v="145.5"/>
    <n v="145.5"/>
  </r>
  <r>
    <x v="10"/>
    <x v="7"/>
    <n v="354560515"/>
    <s v="Santa Adélia"/>
    <n v="0.543176059345019"/>
    <n v="14508"/>
    <n v="13726"/>
    <n v="782"/>
    <n v="43.828000000000003"/>
    <n v="94.61"/>
    <n v="0.29731300000000005"/>
    <n v="0.2149538"/>
    <n v="8.2359200000000021E-2"/>
    <n v="0"/>
    <n v="4.6988699999999994E-2"/>
    <n v="0.19403929999999997"/>
    <n v="5.2928299999999998E-2"/>
    <n v="3.3566999999999998E-3"/>
    <n v="4.2347021708333342E-2"/>
    <n v="2"/>
    <n v="12.9"/>
    <n v="87.1"/>
    <n v="9.94"/>
    <n v="767"/>
    <n v="84"/>
    <n v="7"/>
    <n v="1"/>
    <n v="5369.0322580645161"/>
    <n v="543.424317617866"/>
    <n v="95.89"/>
    <n v="91.14"/>
    <n v="95.89"/>
    <n v="50.99"/>
    <s v=""/>
    <n v="97.18"/>
    <n v="80.150000000000006"/>
    <n v="31.2"/>
    <n v="96.3"/>
    <n v="34.200000000000003"/>
    <s v=""/>
    <s v=""/>
    <n v="0"/>
    <m/>
    <s v=""/>
    <n v="8.5"/>
    <n v="99"/>
    <n v="99"/>
    <n v="89"/>
    <n v="10"/>
    <n v="1"/>
    <n v="1"/>
    <n v="9"/>
    <n v="110.98773444733425"/>
    <n v="4"/>
    <n v="27"/>
    <n v="759.33"/>
    <n v="759.33"/>
  </r>
  <r>
    <x v="2"/>
    <x v="7"/>
    <n v="354560516"/>
    <s v="Santa Adélia"/>
    <m/>
    <m/>
    <m/>
    <m/>
    <m/>
    <m/>
    <n v="0.47212639999999995"/>
    <n v="0.46900709999999995"/>
    <n v="3.1192999999999998E-3"/>
    <n v="0"/>
    <s v=""/>
    <n v="1.00077E-2"/>
    <n v="0.40390679999999995"/>
    <n v="5.8211900000000004E-2"/>
    <n v="0"/>
    <n v="2"/>
    <n v="77.78"/>
    <n v="22.22"/>
    <m/>
    <s v=""/>
    <m/>
    <m/>
    <m/>
    <s v=""/>
    <s v=""/>
    <m/>
    <m/>
    <m/>
    <m/>
    <s v=""/>
    <m/>
    <m/>
    <m/>
    <m/>
    <m/>
    <s v=""/>
    <s v=""/>
    <m/>
    <m/>
    <s v=""/>
    <m/>
    <m/>
    <m/>
    <m/>
    <m/>
    <m/>
    <m/>
    <n v="2"/>
    <m/>
    <n v="14"/>
    <n v="4"/>
    <m/>
    <m/>
  </r>
  <r>
    <x v="10"/>
    <x v="7"/>
    <n v="354570415"/>
    <s v="Santa Albertina"/>
    <n v="9.5049376533595797E-2"/>
    <n v="5711"/>
    <n v="4956"/>
    <n v="755"/>
    <n v="20.821999999999999"/>
    <n v="86.78"/>
    <n v="7.1735599999999983E-2"/>
    <n v="8.6930999999999987E-3"/>
    <n v="6.3042499999999987E-2"/>
    <n v="0"/>
    <n v="6.7899999999999997E-5"/>
    <n v="6.2222299999999994E-2"/>
    <n v="9.2138999999999988E-3"/>
    <n v="2.3149999999999999E-4"/>
    <n v="1.3365822135416667E-2"/>
    <n v="10"/>
    <n v="60"/>
    <n v="40"/>
    <n v="3.55"/>
    <n v="274"/>
    <n v="36"/>
    <n v="1"/>
    <n v="0"/>
    <n v="11651.36753633339"/>
    <n v="1270.0542812116969"/>
    <n v="89.87"/>
    <m/>
    <n v="87.53"/>
    <n v="13.11"/>
    <s v=""/>
    <n v="100"/>
    <n v="10.55"/>
    <n v="3.4"/>
    <n v="1.9"/>
    <n v="27.4"/>
    <s v=""/>
    <s v=""/>
    <n v="0"/>
    <m/>
    <s v=""/>
    <n v="9"/>
    <n v="100"/>
    <n v="100"/>
    <n v="86.9"/>
    <n v="9.8000000000000007"/>
    <n v="0"/>
    <n v="0"/>
    <n v="0"/>
    <n v="0"/>
    <n v="9"/>
    <n v="6"/>
    <n v="274"/>
    <n v="274"/>
  </r>
  <r>
    <x v="6"/>
    <x v="7"/>
    <n v="35458035"/>
    <s v="Santa Bárbara d'Oeste"/>
    <n v="0.54154665080303799"/>
    <n v="182764"/>
    <n v="181329"/>
    <n v="1435"/>
    <n v="673.18899999999996"/>
    <n v="99.21"/>
    <n v="1.0406795000000002"/>
    <n v="0.98736060000000014"/>
    <n v="5.3318899999999995E-2"/>
    <n v="0"/>
    <n v="0.95601170000000002"/>
    <n v="7.7002399999999971E-2"/>
    <n v="1.6073999999999997E-3"/>
    <n v="6.0580000000000009E-3"/>
    <n v="0.63333796980092583"/>
    <n v="15"/>
    <n v="14.61"/>
    <n v="85.39"/>
    <n v="168.14"/>
    <n v="10088"/>
    <n v="4982"/>
    <n v="14"/>
    <n v="1"/>
    <n v="579.76931999737371"/>
    <n v="75.922172856798937"/>
    <n v="99.47"/>
    <n v="96"/>
    <n v="99.47"/>
    <n v="45.12"/>
    <s v=""/>
    <n v="100"/>
    <n v="81.94"/>
    <n v="31"/>
    <n v="119"/>
    <n v="12.1"/>
    <s v=""/>
    <s v=""/>
    <n v="0"/>
    <m/>
    <s v=""/>
    <n v="7.1"/>
    <n v="100"/>
    <n v="54"/>
    <n v="50.6"/>
    <n v="6.1"/>
    <n v="0"/>
    <n v="1"/>
    <n v="55"/>
    <n v="150.94626338296044"/>
    <n v="13"/>
    <n v="76"/>
    <n v="10088"/>
    <n v="5447.52"/>
  </r>
  <r>
    <x v="15"/>
    <x v="7"/>
    <n v="35460092"/>
    <s v="Santa Branca"/>
    <n v="0.459948609633831"/>
    <n v="13890"/>
    <n v="12252"/>
    <n v="1638"/>
    <n v="50.509"/>
    <n v="88.21"/>
    <n v="3.4165000000000003E-3"/>
    <n v="2.8917000000000001E-3"/>
    <n v="5.2479999999999996E-4"/>
    <n v="0.06"/>
    <s v=""/>
    <n v="5.2200000000000002E-5"/>
    <n v="2.7913E-3"/>
    <n v="5.7299999999999994E-4"/>
    <n v="3.7291756249999995E-2"/>
    <n v="12"/>
    <n v="66.67"/>
    <n v="33.33"/>
    <n v="8.89"/>
    <n v="686"/>
    <n v="672"/>
    <n v="3"/>
    <n v="0"/>
    <n v="9535.7235421166315"/>
    <n v="953.57235421166342"/>
    <n v="88.2"/>
    <n v="100"/>
    <n v="88.2"/>
    <n v="49.71"/>
    <s v=""/>
    <n v="100"/>
    <n v="0.19"/>
    <n v="0.1"/>
    <n v="0.2"/>
    <n v="0.1"/>
    <s v=""/>
    <s v=""/>
    <n v="0"/>
    <m/>
    <s v=""/>
    <n v="10"/>
    <n v="99"/>
    <n v="3.96"/>
    <n v="2"/>
    <n v="1.7"/>
    <n v="0"/>
    <n v="0"/>
    <n v="10"/>
    <n v="0"/>
    <n v="10"/>
    <n v="5"/>
    <n v="679.14"/>
    <n v="27.165600000000001"/>
  </r>
  <r>
    <x v="10"/>
    <x v="7"/>
    <n v="354610815"/>
    <s v="Santa Clara d'Oeste"/>
    <n v="-0.257684601637032"/>
    <n v="2066"/>
    <n v="1592"/>
    <n v="474"/>
    <n v="11.265000000000001"/>
    <n v="77.06"/>
    <n v="1.2909E-3"/>
    <n v="6.9400000000000006E-5"/>
    <n v="1.2214999999999999E-3"/>
    <n v="0.03"/>
    <s v=""/>
    <n v="9.4370000000000001E-4"/>
    <n v="3.4719999999999998E-4"/>
    <n v="0"/>
    <n v="4.2697333333333335E-3"/>
    <n v="0"/>
    <n v="50"/>
    <n v="50"/>
    <n v="1.1299999999999999"/>
    <n v="87"/>
    <n v="21"/>
    <n v="0"/>
    <n v="0"/>
    <n v="21064.704743465634"/>
    <n v="2289.6418199419172"/>
    <n v="79.36"/>
    <n v="100"/>
    <n v="77.63"/>
    <n v="10.7"/>
    <s v=""/>
    <n v="100"/>
    <n v="0.28999999999999998"/>
    <n v="0.1"/>
    <n v="0"/>
    <n v="0.8"/>
    <s v=""/>
    <s v=""/>
    <n v="0"/>
    <m/>
    <s v=""/>
    <n v="9"/>
    <n v="100"/>
    <n v="100"/>
    <n v="75.900000000000006"/>
    <n v="8.4"/>
    <n v="0"/>
    <n v="0"/>
    <n v="0"/>
    <n v="0"/>
    <n v="2"/>
    <n v="2"/>
    <n v="87"/>
    <n v="87"/>
  </r>
  <r>
    <x v="16"/>
    <x v="7"/>
    <n v="354610818"/>
    <s v="Santa Clara d'Oeste"/>
    <m/>
    <m/>
    <m/>
    <m/>
    <m/>
    <m/>
    <n v="0"/>
    <n v="0"/>
    <n v="0"/>
    <n v="0"/>
    <n v="0"/>
    <n v="0"/>
    <n v="0"/>
    <n v="0"/>
    <n v="0"/>
    <n v="0"/>
    <n v="0"/>
    <n v="0"/>
    <m/>
    <s v=""/>
    <m/>
    <m/>
    <m/>
    <s v=""/>
    <s v=""/>
    <m/>
    <m/>
    <m/>
    <m/>
    <s v=""/>
    <m/>
    <m/>
    <m/>
    <m/>
    <m/>
    <s v=""/>
    <s v=""/>
    <m/>
    <m/>
    <s v=""/>
    <m/>
    <m/>
    <m/>
    <m/>
    <m/>
    <m/>
    <m/>
    <n v="0"/>
    <m/>
    <n v="0"/>
    <n v="0"/>
    <m/>
    <m/>
  </r>
  <r>
    <x v="3"/>
    <x v="7"/>
    <n v="35462079"/>
    <s v="Santa Cruz da Conceição"/>
    <n v="1.12063814661745"/>
    <n v="4106"/>
    <n v="2920"/>
    <n v="1186"/>
    <n v="27.478000000000002"/>
    <n v="71.12"/>
    <n v="0.43732270000000006"/>
    <n v="0.42961540000000004"/>
    <n v="7.7073000000000003E-3"/>
    <n v="0"/>
    <n v="0.39"/>
    <n v="8.7499999999999991E-4"/>
    <n v="4.4539000000000002E-2"/>
    <n v="1.9086999999999999E-3"/>
    <n v="8.2002380208333319E-3"/>
    <n v="5"/>
    <n v="50"/>
    <n v="50"/>
    <n v="2.0099999999999998"/>
    <n v="155"/>
    <n v="155"/>
    <n v="0"/>
    <n v="0"/>
    <n v="15591.349245007304"/>
    <n v="1843.3122260107161"/>
    <n v="76.69"/>
    <n v="100"/>
    <n v="76.69"/>
    <n v="35.479999999999997"/>
    <s v=""/>
    <n v="95.62"/>
    <n v="59.91"/>
    <n v="21.5"/>
    <n v="87.7"/>
    <n v="3.2"/>
    <s v=""/>
    <s v=""/>
    <n v="0"/>
    <m/>
    <s v=""/>
    <n v="5.4"/>
    <n v="95"/>
    <n v="95"/>
    <n v="0"/>
    <n v="8"/>
    <n v="0"/>
    <n v="0"/>
    <n v="1"/>
    <n v="4755.959510067576"/>
    <n v="9"/>
    <n v="9"/>
    <n v="147.25"/>
    <n v="147.25"/>
  </r>
  <r>
    <x v="4"/>
    <x v="7"/>
    <n v="35462564"/>
    <s v="Santa Cruz da Esperança"/>
    <n v="0.688341417254135"/>
    <n v="1991"/>
    <n v="1355"/>
    <n v="636"/>
    <n v="13.468999999999999"/>
    <n v="68.06"/>
    <n v="2.0328700000000002E-2"/>
    <n v="2.0013900000000001E-2"/>
    <n v="3.1480000000000001E-4"/>
    <n v="0"/>
    <s v=""/>
    <s v=""/>
    <n v="0.02"/>
    <n v="3.2870000000000002E-4"/>
    <n v="3.6138723958333333E-3"/>
    <n v="1"/>
    <n v="50"/>
    <n v="50"/>
    <n v="0.97"/>
    <n v="75"/>
    <n v="20"/>
    <n v="0"/>
    <n v="0"/>
    <n v="37063.907584128581"/>
    <n v="3801.4264188849825"/>
    <n v="69.7"/>
    <n v="100"/>
    <n v="68"/>
    <n v="15.37"/>
    <s v=""/>
    <n v="100"/>
    <n v="2.75"/>
    <n v="0.9"/>
    <n v="4"/>
    <n v="0.1"/>
    <s v=""/>
    <s v=""/>
    <n v="0"/>
    <m/>
    <s v=""/>
    <n v="9.5"/>
    <n v="100"/>
    <n v="100"/>
    <n v="73.3"/>
    <n v="8.3000000000000007"/>
    <n v="0"/>
    <n v="0"/>
    <n v="2"/>
    <n v="0"/>
    <n v="2"/>
    <n v="2"/>
    <n v="75"/>
    <n v="75"/>
  </r>
  <r>
    <x v="3"/>
    <x v="7"/>
    <n v="35463069"/>
    <s v="Santa Cruz das Palmeiras"/>
    <n v="1.4901246493595799"/>
    <n v="31085"/>
    <n v="30242"/>
    <n v="843"/>
    <n v="105.123"/>
    <n v="97.29"/>
    <n v="0.26153369999999998"/>
    <n v="0.24835849999999995"/>
    <n v="1.3175200000000003E-2"/>
    <n v="0"/>
    <n v="5.5555999999999999E-3"/>
    <s v=""/>
    <n v="0.24833719999999995"/>
    <n v="7.6408999999999991E-3"/>
    <n v="9.1679415040509263E-2"/>
    <n v="16"/>
    <n v="75.680000000000007"/>
    <n v="24.32"/>
    <n v="24.81"/>
    <n v="1675"/>
    <n v="1675"/>
    <n v="2"/>
    <n v="0"/>
    <n v="4027.5991635837222"/>
    <n v="466.67395850088462"/>
    <n v="96.89"/>
    <n v="96.89"/>
    <n v="96.89"/>
    <n v="32.700000000000003"/>
    <s v=""/>
    <n v="100"/>
    <n v="18.29"/>
    <n v="6.6"/>
    <n v="25.6"/>
    <n v="2.9"/>
    <s v=""/>
    <s v=""/>
    <n v="0"/>
    <m/>
    <s v=""/>
    <n v="8.1999999999999993"/>
    <n v="100"/>
    <n v="0"/>
    <n v="0"/>
    <n v="1.5"/>
    <n v="0"/>
    <n v="0"/>
    <n v="3"/>
    <n v="6.5445443749274066"/>
    <n v="28"/>
    <n v="9"/>
    <n v="1675"/>
    <n v="0"/>
  </r>
  <r>
    <x v="5"/>
    <x v="7"/>
    <n v="354640517"/>
    <s v="Santa Cruz do Rio Pardo"/>
    <n v="0.61804016590565303"/>
    <n v="44566"/>
    <n v="41171"/>
    <n v="3395"/>
    <n v="39.92"/>
    <n v="92.38"/>
    <n v="0.66293380000000002"/>
    <n v="0.56603789999999998"/>
    <n v="9.6895900000000007E-2"/>
    <n v="0"/>
    <n v="0.13944680000000004"/>
    <n v="1.8462999999999997E-2"/>
    <n v="0.50148929999999992"/>
    <n v="3.5347E-3"/>
    <n v="0.12818331856712961"/>
    <n v="7"/>
    <n v="31.15"/>
    <n v="68.849999999999994"/>
    <n v="33.71"/>
    <n v="2275"/>
    <n v="364"/>
    <n v="3"/>
    <n v="0"/>
    <n v="7260.2288740295289"/>
    <n v="792.53960418256065"/>
    <n v="94.49"/>
    <n v="91.42"/>
    <n v="89.99"/>
    <n v="33.17"/>
    <s v=""/>
    <n v="100"/>
    <n v="12.21"/>
    <n v="6.5"/>
    <n v="13.1"/>
    <n v="8.6999999999999993"/>
    <s v=""/>
    <s v=""/>
    <n v="0"/>
    <m/>
    <s v=""/>
    <n v="5.0999999999999996"/>
    <n v="92.3"/>
    <n v="92.3"/>
    <n v="84"/>
    <n v="9.9"/>
    <n v="0"/>
    <n v="0"/>
    <n v="9"/>
    <n v="108.4384470255431"/>
    <n v="19"/>
    <n v="42"/>
    <n v="2099.8249999999998"/>
    <n v="2099.8249999999998"/>
  </r>
  <r>
    <x v="3"/>
    <x v="7"/>
    <n v="35465049"/>
    <s v="Santa Ernestina"/>
    <m/>
    <m/>
    <m/>
    <m/>
    <m/>
    <m/>
    <n v="6.5555599999999992E-2"/>
    <n v="6.5555599999999992E-2"/>
    <n v="0"/>
    <n v="0"/>
    <s v=""/>
    <n v="5.5E-2"/>
    <n v="3.8888999999999998E-3"/>
    <n v="6.6667000000000002E-3"/>
    <n v="0"/>
    <n v="5"/>
    <n v="100"/>
    <n v="0"/>
    <m/>
    <s v=""/>
    <m/>
    <m/>
    <m/>
    <s v=""/>
    <s v=""/>
    <m/>
    <m/>
    <m/>
    <m/>
    <s v=""/>
    <m/>
    <m/>
    <m/>
    <m/>
    <m/>
    <s v=""/>
    <s v=""/>
    <m/>
    <m/>
    <s v=""/>
    <m/>
    <m/>
    <m/>
    <m/>
    <m/>
    <m/>
    <m/>
    <n v="0"/>
    <m/>
    <n v="3"/>
    <n v="0"/>
    <m/>
    <m/>
  </r>
  <r>
    <x v="2"/>
    <x v="7"/>
    <n v="354650416"/>
    <s v="Santa Ernestina"/>
    <n v="-0.28021466836985998"/>
    <n v="5552"/>
    <n v="5231"/>
    <n v="321"/>
    <n v="41.137999999999998"/>
    <n v="94.22"/>
    <n v="4.3368E-3"/>
    <n v="4.1666999999999997E-3"/>
    <n v="1.7010000000000001E-4"/>
    <n v="0"/>
    <s v=""/>
    <s v=""/>
    <n v="4.1666999999999997E-3"/>
    <n v="1.7010000000000001E-4"/>
    <n v="1.4458333333333333E-2"/>
    <n v="1"/>
    <n v="20"/>
    <n v="80"/>
    <n v="3.69"/>
    <n v="284"/>
    <n v="46"/>
    <n v="1"/>
    <n v="0"/>
    <n v="7838.5590778097985"/>
    <n v="795.21613832853029"/>
    <n v="100"/>
    <n v="100"/>
    <n v="99"/>
    <n v="11.72"/>
    <s v=""/>
    <n v="100"/>
    <n v="13.44"/>
    <n v="5.0999999999999996"/>
    <n v="18.3"/>
    <n v="0.1"/>
    <s v=""/>
    <s v=""/>
    <n v="0"/>
    <m/>
    <s v=""/>
    <n v="8.1999999999999993"/>
    <n v="100"/>
    <n v="100"/>
    <n v="83.8"/>
    <n v="9.5"/>
    <n v="0"/>
    <n v="0"/>
    <n v="0"/>
    <n v="0"/>
    <n v="1"/>
    <n v="4"/>
    <n v="284"/>
    <n v="284"/>
  </r>
  <r>
    <x v="10"/>
    <x v="7"/>
    <n v="354660315"/>
    <s v="Santa Fé do Sul"/>
    <m/>
    <m/>
    <m/>
    <m/>
    <m/>
    <m/>
    <n v="0"/>
    <n v="0"/>
    <n v="0"/>
    <n v="0"/>
    <n v="0"/>
    <n v="0"/>
    <n v="0"/>
    <n v="0"/>
    <n v="0"/>
    <n v="0"/>
    <n v="0"/>
    <n v="0"/>
    <m/>
    <s v=""/>
    <m/>
    <m/>
    <m/>
    <s v=""/>
    <s v=""/>
    <m/>
    <m/>
    <m/>
    <m/>
    <s v=""/>
    <m/>
    <m/>
    <m/>
    <m/>
    <m/>
    <s v=""/>
    <s v=""/>
    <m/>
    <m/>
    <s v=""/>
    <m/>
    <m/>
    <m/>
    <m/>
    <m/>
    <m/>
    <m/>
    <n v="0"/>
    <m/>
    <n v="0"/>
    <n v="0"/>
    <m/>
    <m/>
  </r>
  <r>
    <x v="16"/>
    <x v="7"/>
    <n v="354660318"/>
    <s v="Santa Fé do Sul"/>
    <n v="0.81285895494389604"/>
    <n v="29717"/>
    <n v="28547"/>
    <n v="1170"/>
    <n v="142.69900000000001"/>
    <n v="96.06"/>
    <n v="5.1487099999999994E-2"/>
    <n v="4.7982999999999993E-3"/>
    <n v="4.6688799999999996E-2"/>
    <n v="0.04"/>
    <n v="8.8425999999999991E-3"/>
    <n v="3.4056500000000003E-2"/>
    <n v="4.2727999999999993E-3"/>
    <n v="4.3151999999999999E-3"/>
    <n v="9.0457997685185185E-2"/>
    <n v="5"/>
    <n v="22.58"/>
    <n v="77.42"/>
    <n v="23.73"/>
    <n v="1601"/>
    <n v="496"/>
    <n v="8"/>
    <n v="0"/>
    <n v="1655.4887774674428"/>
    <n v="127.34529057441868"/>
    <n v="100"/>
    <n v="100"/>
    <n v="100"/>
    <n v="32.270000000000003"/>
    <s v=""/>
    <n v="100"/>
    <n v="10.73"/>
    <n v="3.3"/>
    <n v="1.3"/>
    <n v="38.9"/>
    <s v=""/>
    <s v=""/>
    <n v="0"/>
    <m/>
    <s v=""/>
    <n v="9.6"/>
    <n v="100"/>
    <n v="100"/>
    <n v="69"/>
    <n v="7.7"/>
    <n v="1"/>
    <n v="0"/>
    <n v="10"/>
    <n v="9.9493690224297104"/>
    <n v="7"/>
    <n v="24"/>
    <n v="1601"/>
    <n v="1601"/>
  </r>
  <r>
    <x v="6"/>
    <x v="7"/>
    <n v="35467025"/>
    <s v="Santa Gertrudes"/>
    <n v="2.7381281963411399"/>
    <n v="22968"/>
    <n v="22724"/>
    <n v="244"/>
    <n v="235.11099999999999"/>
    <n v="98.94"/>
    <n v="0.13651419999999997"/>
    <n v="7.7314899999999992E-2"/>
    <n v="5.9199299999999989E-2"/>
    <n v="0"/>
    <n v="9.8796300000000004E-2"/>
    <n v="3.0345100000000007E-2"/>
    <n v="7.3149E-3"/>
    <n v="5.7899999999999998E-5"/>
    <n v="6.9173076499999986E-2"/>
    <n v="6"/>
    <n v="13.33"/>
    <n v="86.67"/>
    <n v="16.48"/>
    <n v="1271"/>
    <n v="254"/>
    <n v="4"/>
    <n v="0"/>
    <n v="1702.5705329153604"/>
    <n v="219.68652037617551"/>
    <n v="98.94"/>
    <n v="100"/>
    <n v="98.84"/>
    <n v="29.4"/>
    <s v=""/>
    <n v="100"/>
    <n v="29.05"/>
    <n v="11"/>
    <n v="24.9"/>
    <n v="37"/>
    <s v=""/>
    <s v=""/>
    <n v="0"/>
    <m/>
    <s v=""/>
    <n v="7.2"/>
    <n v="100"/>
    <n v="100"/>
    <n v="80"/>
    <n v="10"/>
    <n v="1"/>
    <n v="0"/>
    <n v="15"/>
    <n v="143.11926693039311"/>
    <n v="4"/>
    <n v="26"/>
    <n v="1271"/>
    <n v="1271"/>
  </r>
  <r>
    <x v="15"/>
    <x v="7"/>
    <n v="35468012"/>
    <s v="Santa Isabel"/>
    <n v="1.2210530421529899"/>
    <n v="51868"/>
    <n v="41138"/>
    <n v="10730"/>
    <n v="143.48400000000001"/>
    <n v="79.31"/>
    <n v="0.14931319999999995"/>
    <n v="0.12959489999999996"/>
    <n v="1.9718300000000005E-2"/>
    <n v="0"/>
    <n v="7.8703999999999996E-3"/>
    <n v="0.1145544"/>
    <n v="8.9235000000000009E-3"/>
    <n v="1.7964900000000009E-2"/>
    <n v="0.109006638362069"/>
    <n v="28"/>
    <n v="41.18"/>
    <n v="58.82"/>
    <n v="33.76"/>
    <n v="2279"/>
    <n v="2279"/>
    <n v="3"/>
    <n v="1"/>
    <n v="3277.146602915092"/>
    <n v="334.40271458317255"/>
    <m/>
    <n v="100"/>
    <m/>
    <m/>
    <s v=""/>
    <m/>
    <n v="6.38"/>
    <n v="2.8"/>
    <n v="7.2"/>
    <n v="3.6"/>
    <s v=""/>
    <s v=""/>
    <n v="0"/>
    <m/>
    <s v=""/>
    <n v="9.8000000000000007"/>
    <n v="82"/>
    <n v="0"/>
    <n v="0"/>
    <n v="1.2"/>
    <n v="0"/>
    <n v="1"/>
    <n v="42"/>
    <n v="7.3390025783821962"/>
    <n v="28"/>
    <n v="40"/>
    <n v="1868.78"/>
    <n v="0"/>
  </r>
  <r>
    <x v="3"/>
    <x v="7"/>
    <n v="35469009"/>
    <s v="Santa Lúcia"/>
    <n v="0.47333639713888997"/>
    <n v="8347"/>
    <n v="7908"/>
    <n v="439"/>
    <n v="54.802999999999997"/>
    <n v="94.74"/>
    <n v="3.2269100000000009E-2"/>
    <n v="1.9572300000000004E-2"/>
    <n v="1.2696800000000001E-2"/>
    <n v="0"/>
    <n v="1.15741E-2"/>
    <s v=""/>
    <n v="1.9111100000000002E-2"/>
    <n v="1.5839000000000001E-3"/>
    <n v="2.0893584375000003E-2"/>
    <n v="1"/>
    <n v="50"/>
    <n v="50"/>
    <n v="5.67"/>
    <n v="437"/>
    <n v="115"/>
    <n v="0"/>
    <n v="0"/>
    <n v="7971.841380136575"/>
    <n v="944.53096921049485"/>
    <n v="96.12"/>
    <n v="94.01"/>
    <n v="96.12"/>
    <n v="31.03"/>
    <s v=""/>
    <n v="96.12"/>
    <n v="4.25"/>
    <n v="1.5"/>
    <n v="3.8"/>
    <n v="5.0999999999999996"/>
    <s v=""/>
    <s v=""/>
    <n v="0"/>
    <m/>
    <s v=""/>
    <n v="7.5"/>
    <n v="100"/>
    <n v="100"/>
    <n v="73.7"/>
    <n v="8"/>
    <n v="0"/>
    <n v="0"/>
    <n v="0"/>
    <n v="57.433898294437569"/>
    <n v="5"/>
    <n v="5"/>
    <n v="437"/>
    <n v="437"/>
  </r>
  <r>
    <x v="6"/>
    <x v="7"/>
    <n v="35470075"/>
    <s v="Santa Maria da Serra"/>
    <n v="1.4394928322101901"/>
    <n v="5624"/>
    <n v="5009"/>
    <n v="615"/>
    <n v="21.928000000000001"/>
    <n v="89.06"/>
    <n v="3.5970700000000001E-2"/>
    <n v="3.5716100000000001E-2"/>
    <n v="2.5460000000000001E-4"/>
    <n v="0"/>
    <s v=""/>
    <s v=""/>
    <n v="2.3416999999999999E-3"/>
    <n v="3.3628999999999999E-2"/>
    <n v="1.2356689583333334E-2"/>
    <n v="1"/>
    <n v="71.430000000000007"/>
    <n v="28.57"/>
    <n v="3.56"/>
    <n v="275"/>
    <n v="41"/>
    <n v="0"/>
    <n v="0"/>
    <n v="17270.782361308677"/>
    <n v="2299.0327169274533"/>
    <n v="84.37"/>
    <n v="88.16"/>
    <n v="82.62"/>
    <n v="19.37"/>
    <s v=""/>
    <n v="95.7"/>
    <n v="3.07"/>
    <n v="1.2"/>
    <n v="4.7"/>
    <n v="0.1"/>
    <s v=""/>
    <s v=""/>
    <n v="0"/>
    <m/>
    <s v=""/>
    <n v="8.6999999999999993"/>
    <n v="100"/>
    <n v="100"/>
    <n v="85.1"/>
    <n v="9.8000000000000007"/>
    <n v="0"/>
    <n v="0"/>
    <n v="6"/>
    <n v="0"/>
    <n v="5"/>
    <n v="2"/>
    <n v="275"/>
    <n v="275"/>
  </r>
  <r>
    <x v="0"/>
    <x v="7"/>
    <n v="354710620"/>
    <s v="Santa Mercedes"/>
    <n v="-1.41633052263446E-2"/>
    <n v="2822"/>
    <n v="2496"/>
    <n v="326"/>
    <n v="16.911000000000001"/>
    <n v="88.45"/>
    <n v="0.15578989999999998"/>
    <n v="7.4219400000000005E-2"/>
    <n v="8.157049999999999E-2"/>
    <n v="0"/>
    <n v="5.9861000000000003E-3"/>
    <n v="7.266199999999999E-2"/>
    <n v="7.6308500000000001E-2"/>
    <n v="8.3329999999999993E-4"/>
    <n v="6.7213572916666672E-3"/>
    <n v="0"/>
    <n v="16.670000000000002"/>
    <n v="83.33"/>
    <n v="1.78"/>
    <n v="137"/>
    <n v="25"/>
    <n v="0"/>
    <n v="0"/>
    <n v="13521.814316087881"/>
    <n v="1676.257973068746"/>
    <n v="91.46"/>
    <n v="86.82"/>
    <n v="73.569999999999993"/>
    <n v="14.78"/>
    <s v=""/>
    <n v="100"/>
    <n v="31.16"/>
    <n v="12.9"/>
    <n v="21.2"/>
    <n v="54.4"/>
    <s v=""/>
    <s v=""/>
    <n v="0"/>
    <m/>
    <s v=""/>
    <n v="6.7"/>
    <n v="100"/>
    <n v="100"/>
    <n v="81.8"/>
    <n v="10"/>
    <n v="0"/>
    <n v="0"/>
    <n v="0"/>
    <n v="89.267684183951559"/>
    <n v="2"/>
    <n v="10"/>
    <n v="137"/>
    <n v="137"/>
  </r>
  <r>
    <x v="4"/>
    <x v="7"/>
    <n v="35475024"/>
    <s v="Santa Rita do Passa Quatro"/>
    <m/>
    <m/>
    <m/>
    <m/>
    <m/>
    <m/>
    <n v="0"/>
    <n v="0"/>
    <n v="0"/>
    <n v="0"/>
    <n v="0"/>
    <n v="0"/>
    <n v="0"/>
    <n v="0"/>
    <n v="0"/>
    <n v="0"/>
    <n v="0"/>
    <n v="0"/>
    <m/>
    <s v=""/>
    <m/>
    <m/>
    <m/>
    <s v=""/>
    <s v=""/>
    <m/>
    <m/>
    <m/>
    <m/>
    <s v=""/>
    <m/>
    <m/>
    <m/>
    <m/>
    <m/>
    <s v=""/>
    <s v=""/>
    <m/>
    <m/>
    <s v=""/>
    <m/>
    <m/>
    <m/>
    <m/>
    <m/>
    <m/>
    <m/>
    <n v="0"/>
    <m/>
    <n v="0"/>
    <n v="0"/>
    <m/>
    <m/>
  </r>
  <r>
    <x v="3"/>
    <x v="7"/>
    <n v="35475029"/>
    <s v="Santa Rita do Passa Quatro"/>
    <n v="5.6497216763951003E-2"/>
    <n v="26455"/>
    <n v="23899"/>
    <n v="2556"/>
    <n v="35.133000000000003"/>
    <n v="90.34"/>
    <n v="0.22043649999999992"/>
    <n v="0.21112179999999992"/>
    <n v="9.3147000000000039E-3"/>
    <n v="0"/>
    <n v="9.2523099999999997E-2"/>
    <n v="1.5987100000000001E-2"/>
    <n v="0.10746120000000001"/>
    <n v="4.4650999999999996E-3"/>
    <n v="7.0510780949074078E-2"/>
    <n v="33"/>
    <n v="75"/>
    <n v="25"/>
    <n v="17.18"/>
    <n v="1325"/>
    <n v="782"/>
    <n v="0"/>
    <n v="1"/>
    <n v="12111.349839349839"/>
    <n v="1418.5537705537706"/>
    <n v="87.56"/>
    <n v="100"/>
    <n v="87.15"/>
    <n v="39.89"/>
    <s v=""/>
    <n v="97.02"/>
    <n v="6.02"/>
    <n v="2.2000000000000002"/>
    <n v="8.5"/>
    <n v="0.8"/>
    <s v=""/>
    <s v=""/>
    <n v="0"/>
    <m/>
    <s v=""/>
    <n v="8.1999999999999993"/>
    <n v="100"/>
    <n v="50"/>
    <n v="41"/>
    <n v="5.0999999999999996"/>
    <n v="0"/>
    <n v="1"/>
    <n v="45"/>
    <n v="131.8947241091665"/>
    <n v="48"/>
    <n v="16"/>
    <n v="1325"/>
    <n v="662.5"/>
  </r>
  <r>
    <x v="10"/>
    <x v="7"/>
    <n v="354740315"/>
    <s v="Santa Rita d'Oeste"/>
    <n v="-0.67378335684145096"/>
    <n v="2502"/>
    <n v="1821"/>
    <n v="681"/>
    <n v="11.898999999999999"/>
    <n v="72.78"/>
    <n v="2.1149999999999997E-3"/>
    <n v="2.0512999999999998E-3"/>
    <n v="6.3700000000000003E-5"/>
    <n v="0"/>
    <s v=""/>
    <s v=""/>
    <n v="2.0512999999999998E-3"/>
    <n v="6.3700000000000003E-5"/>
    <n v="4.5896062500000003E-3"/>
    <n v="1"/>
    <n v="80"/>
    <n v="20"/>
    <n v="1.26"/>
    <n v="97"/>
    <n v="43"/>
    <n v="0"/>
    <n v="0"/>
    <n v="20040.863309352517"/>
    <n v="2142.7338129496397"/>
    <n v="70.44"/>
    <n v="68.59"/>
    <n v="68.59"/>
    <n v="13.79"/>
    <s v=""/>
    <n v="98.39"/>
    <n v="0.41"/>
    <n v="0.1"/>
    <n v="0.6"/>
    <n v="0"/>
    <s v=""/>
    <s v=""/>
    <n v="0"/>
    <m/>
    <s v=""/>
    <n v="8.6999999999999993"/>
    <n v="100"/>
    <n v="100"/>
    <n v="55.7"/>
    <n v="7.1"/>
    <n v="0"/>
    <n v="0"/>
    <n v="2"/>
    <n v="0"/>
    <n v="4"/>
    <n v="1"/>
    <n v="97"/>
    <n v="97"/>
  </r>
  <r>
    <x v="4"/>
    <x v="7"/>
    <n v="35476014"/>
    <s v="Santa Rosa de Viterbo"/>
    <n v="0.97165980403135499"/>
    <n v="24390"/>
    <n v="23321"/>
    <n v="1069"/>
    <n v="84.198999999999998"/>
    <n v="95.62"/>
    <n v="0.11325109999999999"/>
    <n v="0.11275639999999999"/>
    <n v="4.9470000000000004E-4"/>
    <n v="0.22"/>
    <s v=""/>
    <n v="4.28604E-2"/>
    <n v="6.9920800000000005E-2"/>
    <n v="4.6990000000000004E-4"/>
    <n v="7.2906339583333341E-2"/>
    <n v="3"/>
    <n v="61.9"/>
    <n v="38.1"/>
    <n v="16.850000000000001"/>
    <n v="1300"/>
    <n v="127"/>
    <n v="2"/>
    <n v="0"/>
    <n v="5740.8708487084868"/>
    <n v="581.8450184501844"/>
    <n v="98.2"/>
    <n v="95.33"/>
    <n v="95.33"/>
    <n v="19.16"/>
    <s v=""/>
    <n v="100"/>
    <n v="8.09"/>
    <n v="2.6"/>
    <n v="11.9"/>
    <n v="0.1"/>
    <s v=""/>
    <s v=""/>
    <n v="0"/>
    <m/>
    <s v=""/>
    <n v="8.9"/>
    <n v="100"/>
    <n v="100"/>
    <n v="90.2"/>
    <n v="9.6999999999999993"/>
    <n v="0"/>
    <n v="0"/>
    <n v="9"/>
    <n v="0"/>
    <n v="13"/>
    <n v="8"/>
    <n v="1300"/>
    <n v="1300"/>
  </r>
  <r>
    <x v="3"/>
    <x v="7"/>
    <n v="35476019"/>
    <s v="Santa Rosa de Viterbo"/>
    <m/>
    <m/>
    <m/>
    <m/>
    <m/>
    <m/>
    <n v="0"/>
    <n v="0"/>
    <n v="0"/>
    <n v="0"/>
    <n v="0"/>
    <n v="0"/>
    <n v="0"/>
    <n v="0"/>
    <n v="0"/>
    <n v="0"/>
    <n v="0"/>
    <n v="0"/>
    <m/>
    <s v=""/>
    <m/>
    <m/>
    <m/>
    <s v=""/>
    <s v=""/>
    <m/>
    <m/>
    <m/>
    <m/>
    <s v=""/>
    <m/>
    <m/>
    <m/>
    <m/>
    <m/>
    <s v=""/>
    <s v=""/>
    <m/>
    <m/>
    <s v=""/>
    <m/>
    <m/>
    <m/>
    <m/>
    <m/>
    <m/>
    <m/>
    <n v="0"/>
    <m/>
    <n v="0"/>
    <n v="0"/>
    <m/>
    <m/>
  </r>
  <r>
    <x v="10"/>
    <x v="7"/>
    <n v="354765015"/>
    <s v="Santa Salete"/>
    <m/>
    <m/>
    <m/>
    <m/>
    <m/>
    <m/>
    <n v="1.6738999999999999E-3"/>
    <n v="1.6211999999999999E-3"/>
    <n v="5.27E-5"/>
    <n v="0"/>
    <s v=""/>
    <s v=""/>
    <n v="1.1531E-3"/>
    <n v="5.2079999999999997E-4"/>
    <n v="0"/>
    <n v="0"/>
    <n v="87.5"/>
    <n v="12.5"/>
    <m/>
    <s v=""/>
    <m/>
    <m/>
    <m/>
    <s v=""/>
    <s v=""/>
    <m/>
    <m/>
    <m/>
    <m/>
    <s v=""/>
    <m/>
    <m/>
    <m/>
    <m/>
    <m/>
    <s v=""/>
    <s v=""/>
    <m/>
    <m/>
    <s v=""/>
    <m/>
    <m/>
    <m/>
    <m/>
    <m/>
    <m/>
    <m/>
    <n v="3"/>
    <m/>
    <n v="7"/>
    <n v="1"/>
    <m/>
    <m/>
  </r>
  <r>
    <x v="16"/>
    <x v="7"/>
    <n v="354765018"/>
    <s v="Santa Salete"/>
    <n v="0.25936319849289002"/>
    <n v="1447"/>
    <n v="890"/>
    <n v="557"/>
    <n v="18.277000000000001"/>
    <n v="61.51"/>
    <n v="1.0914100000000001E-2"/>
    <n v="8.3154000000000006E-3"/>
    <n v="2.5987000000000002E-3"/>
    <n v="0"/>
    <s v=""/>
    <s v=""/>
    <n v="1.0914100000000003E-2"/>
    <n v="0"/>
    <n v="2.2243856770833336E-3"/>
    <n v="0"/>
    <n v="88.89"/>
    <n v="11.11"/>
    <n v="0.6"/>
    <n v="46"/>
    <n v="5"/>
    <n v="0"/>
    <n v="0"/>
    <n v="13730.255701451279"/>
    <n v="871.76226675881151"/>
    <n v="59.03"/>
    <m/>
    <n v="56.92"/>
    <n v="9.8000000000000007"/>
    <s v=""/>
    <n v="100"/>
    <n v="6.63"/>
    <n v="2"/>
    <n v="6.6"/>
    <n v="6.6"/>
    <s v=""/>
    <s v=""/>
    <n v="0"/>
    <m/>
    <s v=""/>
    <n v="9"/>
    <n v="100"/>
    <n v="100"/>
    <n v="89.1"/>
    <n v="9.5"/>
    <n v="0"/>
    <n v="0"/>
    <n v="0"/>
    <n v="0"/>
    <n v="16"/>
    <n v="2"/>
    <n v="46"/>
    <n v="46"/>
  </r>
  <r>
    <x v="10"/>
    <x v="7"/>
    <n v="354720515"/>
    <s v="Santana da Ponte Pensa"/>
    <m/>
    <m/>
    <m/>
    <m/>
    <m/>
    <m/>
    <n v="0"/>
    <n v="0"/>
    <n v="0"/>
    <n v="0"/>
    <n v="0"/>
    <n v="0"/>
    <n v="0"/>
    <n v="0"/>
    <n v="0"/>
    <n v="0"/>
    <n v="0"/>
    <n v="0"/>
    <m/>
    <s v=""/>
    <m/>
    <m/>
    <m/>
    <s v=""/>
    <s v=""/>
    <m/>
    <m/>
    <m/>
    <m/>
    <s v=""/>
    <m/>
    <m/>
    <m/>
    <m/>
    <m/>
    <s v=""/>
    <s v=""/>
    <m/>
    <m/>
    <s v=""/>
    <m/>
    <m/>
    <m/>
    <m/>
    <m/>
    <m/>
    <m/>
    <n v="2"/>
    <m/>
    <n v="0"/>
    <n v="0"/>
    <m/>
    <m/>
  </r>
  <r>
    <x v="16"/>
    <x v="7"/>
    <n v="354720518"/>
    <s v="Santana da Ponte Pensa"/>
    <n v="-1.31019425800822"/>
    <n v="1596"/>
    <n v="1103"/>
    <n v="493"/>
    <n v="12.285"/>
    <n v="69.11"/>
    <n v="1.23781E-2"/>
    <n v="8.7425000000000003E-3"/>
    <n v="3.6356000000000001E-3"/>
    <n v="0.06"/>
    <n v="3.5647999999999999E-3"/>
    <s v=""/>
    <n v="8.7425000000000003E-3"/>
    <n v="7.08E-5"/>
    <n v="3.0768718750000005E-3"/>
    <n v="0"/>
    <n v="42.86"/>
    <n v="57.14"/>
    <n v="0.76"/>
    <n v="59"/>
    <n v="15"/>
    <n v="0"/>
    <n v="0"/>
    <n v="19166.616541353382"/>
    <n v="1580.7518796992479"/>
    <n v="74.03"/>
    <n v="66.849999999999994"/>
    <n v="72.25"/>
    <n v="13.32"/>
    <s v=""/>
    <n v="100"/>
    <n v="4.13"/>
    <n v="1.3"/>
    <n v="4"/>
    <n v="4.5"/>
    <s v=""/>
    <s v=""/>
    <n v="0"/>
    <m/>
    <s v=""/>
    <n v="9.5"/>
    <n v="100"/>
    <n v="100"/>
    <n v="74.599999999999994"/>
    <n v="8.4"/>
    <n v="0"/>
    <n v="0"/>
    <n v="2"/>
    <n v="130.00216331724894"/>
    <n v="3"/>
    <n v="4"/>
    <n v="59"/>
    <n v="59"/>
  </r>
  <r>
    <x v="18"/>
    <x v="7"/>
    <n v="35473046"/>
    <s v="Santana de Parnaíba"/>
    <n v="3.3767748153606099"/>
    <n v="117568"/>
    <n v="117568"/>
    <n v="0"/>
    <n v="639.58199999999999"/>
    <n v="100"/>
    <n v="0.29438219999999993"/>
    <n v="0.19448779999999999"/>
    <n v="9.9894399999999953E-2"/>
    <n v="0"/>
    <n v="0.13379720000000001"/>
    <n v="2.0000500000000001E-2"/>
    <n v="1.1875E-2"/>
    <n v="0.12870949999999998"/>
    <n v="0.39893380592592598"/>
    <n v="15"/>
    <n v="22.22"/>
    <n v="77.78"/>
    <n v="108.9"/>
    <n v="6534"/>
    <n v="6451"/>
    <n v="7"/>
    <n v="1"/>
    <n v="662.54354926510621"/>
    <n v="91.20032661948828"/>
    <n v="97.4"/>
    <n v="87.21"/>
    <n v="32.93"/>
    <n v="32.409999999999997"/>
    <s v=""/>
    <n v="97.4"/>
    <n v="32.71"/>
    <n v="11.9"/>
    <n v="34.700000000000003"/>
    <n v="29.4"/>
    <s v=""/>
    <s v=""/>
    <n v="0"/>
    <m/>
    <s v=""/>
    <n v="8.5"/>
    <n v="31"/>
    <n v="1.55"/>
    <n v="1.3"/>
    <n v="1.1000000000000001"/>
    <n v="2"/>
    <n v="1"/>
    <n v="106"/>
    <n v="33.589532400992141"/>
    <n v="16"/>
    <n v="56"/>
    <n v="2025.54"/>
    <n v="101.277"/>
  </r>
  <r>
    <x v="8"/>
    <x v="7"/>
    <n v="354730410"/>
    <s v="Santana de Parnaíba"/>
    <m/>
    <m/>
    <m/>
    <m/>
    <m/>
    <m/>
    <n v="0"/>
    <n v="0"/>
    <n v="0"/>
    <n v="0"/>
    <n v="0"/>
    <n v="0"/>
    <n v="0"/>
    <n v="0"/>
    <n v="0"/>
    <n v="0"/>
    <n v="0"/>
    <n v="0"/>
    <m/>
    <s v=""/>
    <m/>
    <m/>
    <m/>
    <s v=""/>
    <s v=""/>
    <m/>
    <m/>
    <m/>
    <m/>
    <s v=""/>
    <m/>
    <m/>
    <m/>
    <m/>
    <m/>
    <s v=""/>
    <s v=""/>
    <m/>
    <m/>
    <s v=""/>
    <m/>
    <m/>
    <m/>
    <m/>
    <m/>
    <m/>
    <m/>
    <n v="2"/>
    <m/>
    <n v="0"/>
    <n v="0"/>
    <m/>
    <m/>
  </r>
  <r>
    <x v="1"/>
    <x v="7"/>
    <n v="354770021"/>
    <s v="Santo Anastácio"/>
    <m/>
    <m/>
    <m/>
    <m/>
    <m/>
    <m/>
    <n v="0"/>
    <n v="0"/>
    <n v="0"/>
    <n v="0"/>
    <n v="0"/>
    <n v="0"/>
    <n v="0"/>
    <n v="0"/>
    <n v="0"/>
    <n v="0"/>
    <n v="0"/>
    <n v="0"/>
    <m/>
    <s v=""/>
    <m/>
    <m/>
    <m/>
    <s v=""/>
    <s v=""/>
    <m/>
    <m/>
    <m/>
    <m/>
    <s v=""/>
    <m/>
    <m/>
    <m/>
    <m/>
    <m/>
    <s v=""/>
    <s v=""/>
    <m/>
    <m/>
    <s v=""/>
    <m/>
    <m/>
    <m/>
    <m/>
    <m/>
    <m/>
    <m/>
    <n v="0"/>
    <m/>
    <n v="0"/>
    <n v="0"/>
    <m/>
    <m/>
  </r>
  <r>
    <x v="13"/>
    <x v="7"/>
    <n v="354770022"/>
    <s v="Santo Anastácio"/>
    <n v="-0.190189565784638"/>
    <n v="20344"/>
    <n v="19031"/>
    <n v="1313"/>
    <n v="36.817999999999998"/>
    <n v="93.55"/>
    <n v="6.6726800000000003E-2"/>
    <n v="5.6372200000000004E-2"/>
    <n v="1.0354599999999999E-2"/>
    <n v="0"/>
    <s v=""/>
    <n v="5.8602500000000002E-2"/>
    <n v="5.3161000000000007E-3"/>
    <n v="2.8082000000000003E-3"/>
    <n v="5.7709546953703707E-2"/>
    <n v="2"/>
    <n v="29.41"/>
    <n v="70.59"/>
    <n v="13.74"/>
    <n v="1060"/>
    <n v="185"/>
    <n v="1"/>
    <n v="0"/>
    <n v="6340.062917813606"/>
    <n v="852.57569799449436"/>
    <n v="93.19"/>
    <n v="100"/>
    <n v="91.54"/>
    <n v="25.83"/>
    <s v=""/>
    <n v="100"/>
    <n v="3.25"/>
    <n v="1.6"/>
    <n v="3.8"/>
    <n v="1.9"/>
    <s v=""/>
    <s v=""/>
    <n v="0"/>
    <m/>
    <s v=""/>
    <n v="7.2"/>
    <n v="98"/>
    <n v="98"/>
    <n v="82.5"/>
    <n v="10"/>
    <n v="0"/>
    <n v="0"/>
    <n v="6"/>
    <n v="0"/>
    <n v="5"/>
    <n v="12"/>
    <n v="1038.8"/>
    <n v="1038.8"/>
  </r>
  <r>
    <x v="18"/>
    <x v="7"/>
    <n v="35478096"/>
    <s v="Santo André"/>
    <n v="0.34275338058065202"/>
    <n v="681819"/>
    <n v="681819"/>
    <n v="0"/>
    <n v="3899.674"/>
    <n v="100"/>
    <n v="0.89427069999999975"/>
    <n v="0.70633320000000011"/>
    <n v="0.18793749999999965"/>
    <n v="0"/>
    <n v="0.15"/>
    <n v="0.66634199999999977"/>
    <s v=""/>
    <n v="7.7928700000000017E-2"/>
    <n v="2.7856725347222224"/>
    <n v="4"/>
    <n v="5.88"/>
    <n v="94.12"/>
    <n v="775.4"/>
    <n v="38067"/>
    <n v="24911"/>
    <n v="117"/>
    <n v="0"/>
    <n v="131.82032181561382"/>
    <n v="17.576042908748509"/>
    <n v="100"/>
    <n v="100"/>
    <n v="98"/>
    <n v="23.74"/>
    <s v=""/>
    <n v="100"/>
    <n v="85.17"/>
    <n v="31.4"/>
    <n v="105.4"/>
    <n v="49.5"/>
    <s v=""/>
    <s v=""/>
    <n v="0"/>
    <m/>
    <s v=""/>
    <n v="8.15"/>
    <n v="96"/>
    <n v="38.4"/>
    <n v="34.6"/>
    <n v="4.3"/>
    <n v="30"/>
    <n v="0"/>
    <n v="252"/>
    <n v="5.3846960879397647"/>
    <n v="7"/>
    <n v="112"/>
    <n v="36544.32"/>
    <n v="14617.727999999999"/>
  </r>
  <r>
    <x v="19"/>
    <x v="7"/>
    <n v="35478097"/>
    <s v="Santo André"/>
    <m/>
    <m/>
    <m/>
    <m/>
    <m/>
    <m/>
    <n v="0"/>
    <n v="0"/>
    <n v="0"/>
    <n v="0"/>
    <n v="0"/>
    <n v="0"/>
    <n v="0"/>
    <n v="0"/>
    <n v="0"/>
    <n v="0"/>
    <n v="0"/>
    <n v="0"/>
    <m/>
    <s v=""/>
    <m/>
    <m/>
    <m/>
    <s v=""/>
    <s v=""/>
    <m/>
    <m/>
    <m/>
    <m/>
    <s v=""/>
    <m/>
    <m/>
    <m/>
    <m/>
    <m/>
    <s v=""/>
    <s v=""/>
    <m/>
    <m/>
    <s v=""/>
    <m/>
    <m/>
    <m/>
    <m/>
    <m/>
    <m/>
    <m/>
    <n v="0"/>
    <m/>
    <n v="0"/>
    <n v="0"/>
    <m/>
    <m/>
  </r>
  <r>
    <x v="4"/>
    <x v="7"/>
    <n v="35479084"/>
    <s v="Santo Antônio da Alegria"/>
    <m/>
    <m/>
    <m/>
    <m/>
    <m/>
    <m/>
    <n v="0"/>
    <n v="0"/>
    <n v="0"/>
    <n v="0"/>
    <n v="0"/>
    <n v="0"/>
    <n v="0"/>
    <n v="0"/>
    <n v="0"/>
    <n v="0"/>
    <n v="0"/>
    <n v="0"/>
    <m/>
    <s v=""/>
    <m/>
    <m/>
    <m/>
    <s v=""/>
    <s v=""/>
    <m/>
    <m/>
    <m/>
    <m/>
    <s v=""/>
    <m/>
    <m/>
    <m/>
    <m/>
    <m/>
    <s v=""/>
    <s v=""/>
    <m/>
    <m/>
    <s v=""/>
    <m/>
    <m/>
    <m/>
    <m/>
    <m/>
    <m/>
    <m/>
    <n v="0"/>
    <m/>
    <n v="0"/>
    <n v="0"/>
    <m/>
    <m/>
  </r>
  <r>
    <x v="11"/>
    <x v="7"/>
    <n v="35479088"/>
    <s v="Santo Antônio da Alegria"/>
    <n v="0.72099356369499401"/>
    <n v="6405"/>
    <n v="4768"/>
    <n v="1637"/>
    <n v="20.683"/>
    <n v="74.44"/>
    <n v="6.8583499999999992E-2"/>
    <n v="4.2363499999999998E-2"/>
    <n v="2.622E-2"/>
    <n v="0.01"/>
    <n v="2.1990599999999999E-2"/>
    <s v=""/>
    <n v="4.55903E-2"/>
    <n v="1.0026E-3"/>
    <n v="1.187426953125E-2"/>
    <n v="2"/>
    <n v="67.86"/>
    <n v="32.14"/>
    <n v="3.44"/>
    <n v="266"/>
    <n v="53"/>
    <n v="1"/>
    <n v="0"/>
    <n v="24125.901639344262"/>
    <n v="2855.7189695550355"/>
    <n v="71.19"/>
    <n v="74.069999999999993"/>
    <n v="72.25"/>
    <n v="26.67"/>
    <s v=""/>
    <n v="96.12"/>
    <n v="4.45"/>
    <n v="1.4"/>
    <n v="4.4000000000000004"/>
    <n v="4.5"/>
    <s v=""/>
    <s v=""/>
    <n v="0"/>
    <m/>
    <s v=""/>
    <n v="7.8"/>
    <n v="100"/>
    <n v="100"/>
    <n v="80.099999999999994"/>
    <n v="9.8000000000000007"/>
    <n v="0"/>
    <n v="0"/>
    <n v="0"/>
    <n v="185.27455471767504"/>
    <n v="19"/>
    <n v="9"/>
    <n v="266"/>
    <n v="266"/>
  </r>
  <r>
    <x v="6"/>
    <x v="7"/>
    <n v="35480055"/>
    <s v="Santo Antônio de Posse"/>
    <n v="1.2140838006702099"/>
    <n v="21323"/>
    <n v="19822"/>
    <n v="1501"/>
    <n v="138.36199999999999"/>
    <n v="92.96"/>
    <n v="0.26716750000000006"/>
    <n v="0.21805569999999999"/>
    <n v="4.911180000000006E-2"/>
    <n v="0"/>
    <n v="6.7350899999999991E-2"/>
    <n v="2.3682899999999996E-2"/>
    <n v="0.15267389999999997"/>
    <n v="2.3459799999999996E-2"/>
    <n v="4.4792194501157415E-2"/>
    <n v="19"/>
    <n v="25.27"/>
    <n v="74.73"/>
    <n v="14.02"/>
    <n v="1081"/>
    <n v="1081"/>
    <n v="3"/>
    <n v="0"/>
    <n v="2839.615438728134"/>
    <n v="369.74159358439243"/>
    <n v="69.010000000000005"/>
    <n v="95.64"/>
    <n v="69.010000000000005"/>
    <n v="32.17"/>
    <s v=""/>
    <n v="75.66"/>
    <n v="37.11"/>
    <n v="13.9"/>
    <n v="46.4"/>
    <n v="19.600000000000001"/>
    <s v=""/>
    <s v=""/>
    <n v="0"/>
    <m/>
    <s v=""/>
    <n v="9.8000000000000007"/>
    <n v="95"/>
    <n v="0"/>
    <n v="0"/>
    <n v="1.4"/>
    <n v="0"/>
    <n v="0"/>
    <n v="21"/>
    <n v="149.57963267075192"/>
    <n v="23"/>
    <n v="68"/>
    <n v="1026.95"/>
    <n v="0"/>
  </r>
  <r>
    <x v="12"/>
    <x v="7"/>
    <n v="354805419"/>
    <s v="Santo Antônio do Aracanguá"/>
    <n v="0.89656225410101897"/>
    <n v="7823"/>
    <n v="6362"/>
    <n v="1461"/>
    <n v="5.99"/>
    <n v="81.319999999999993"/>
    <n v="0.26503520000000003"/>
    <n v="0.21310700000000002"/>
    <n v="5.1928200000000008E-2"/>
    <n v="0"/>
    <s v=""/>
    <n v="0.1404321"/>
    <n v="0.12128599999999999"/>
    <n v="3.3170999999999999E-3"/>
    <n v="1.5949548697916666E-2"/>
    <n v="1"/>
    <n v="50"/>
    <n v="50"/>
    <n v="4.41"/>
    <n v="340"/>
    <n v="150"/>
    <n v="0"/>
    <n v="0"/>
    <n v="38497.865269078357"/>
    <n v="3023.3925603988241"/>
    <n v="78.290000000000006"/>
    <n v="89.96"/>
    <n v="78.290000000000006"/>
    <n v="20.2"/>
    <s v=""/>
    <n v="100"/>
    <n v="8.81"/>
    <n v="2.8"/>
    <n v="9.4"/>
    <n v="6.9"/>
    <s v=""/>
    <s v=""/>
    <n v="0"/>
    <m/>
    <s v=""/>
    <n v="9.1"/>
    <n v="100"/>
    <n v="100"/>
    <n v="55.9"/>
    <n v="6.8"/>
    <n v="0"/>
    <n v="0"/>
    <n v="3"/>
    <n v="0"/>
    <n v="12"/>
    <n v="12"/>
    <n v="340"/>
    <n v="340"/>
  </r>
  <r>
    <x v="3"/>
    <x v="7"/>
    <n v="35481049"/>
    <s v="Santo Antônio do Jardim"/>
    <n v="-0.34272120147956803"/>
    <n v="5898"/>
    <n v="3612"/>
    <n v="2286"/>
    <n v="53.887999999999998"/>
    <n v="61.24"/>
    <n v="1.4938E-2"/>
    <n v="1.4836199999999999E-2"/>
    <n v="1.0180000000000001E-4"/>
    <n v="0.04"/>
    <s v=""/>
    <n v="6.7100000000000005E-5"/>
    <n v="1.4779799999999999E-2"/>
    <n v="9.1100000000000005E-5"/>
    <n v="9.0267046874999996E-3"/>
    <n v="5"/>
    <n v="78.569999999999993"/>
    <n v="21.43"/>
    <n v="2.5299999999999998"/>
    <n v="195"/>
    <n v="60"/>
    <n v="0"/>
    <n v="0"/>
    <n v="7859.9389623601219"/>
    <n v="908.97253306205505"/>
    <n v="58.77"/>
    <n v="100"/>
    <n v="56.71"/>
    <n v="30.87"/>
    <s v=""/>
    <n v="98.9"/>
    <n v="2.82"/>
    <n v="1"/>
    <n v="4.0999999999999996"/>
    <n v="0.1"/>
    <s v=""/>
    <s v=""/>
    <n v="0"/>
    <m/>
    <s v=""/>
    <n v="9.8000000000000007"/>
    <n v="89"/>
    <n v="89"/>
    <n v="69.2"/>
    <n v="7.8"/>
    <n v="0"/>
    <n v="0"/>
    <n v="0"/>
    <n v="0"/>
    <n v="11"/>
    <n v="3"/>
    <n v="173.55"/>
    <n v="173.55"/>
  </r>
  <r>
    <x v="20"/>
    <x v="7"/>
    <n v="35482031"/>
    <s v="Santo Antônio do Pinhal"/>
    <n v="0.20307776765478"/>
    <n v="6523"/>
    <n v="4092"/>
    <n v="2431"/>
    <n v="49.085999999999999"/>
    <n v="62.73"/>
    <n v="2.8859300000000001E-2"/>
    <n v="2.7182000000000001E-2"/>
    <n v="1.6773000000000001E-3"/>
    <n v="0.01"/>
    <s v=""/>
    <n v="8.6799999999999996E-5"/>
    <n v="2.6935000000000004E-2"/>
    <n v="1.8374999999999999E-3"/>
    <n v="8.6327828124999999E-3"/>
    <n v="21"/>
    <n v="82.61"/>
    <n v="17.39"/>
    <n v="2.8"/>
    <n v="216"/>
    <n v="131"/>
    <n v="3"/>
    <n v="0"/>
    <n v="21030.446113751343"/>
    <n v="2900.7511881036339"/>
    <n v="50.82"/>
    <n v="100"/>
    <n v="30.33"/>
    <n v="27.05"/>
    <s v=""/>
    <n v="85.5"/>
    <n v="1.46"/>
    <n v="0.7"/>
    <n v="2"/>
    <n v="0.3"/>
    <s v=""/>
    <s v=""/>
    <n v="0"/>
    <m/>
    <s v=""/>
    <n v="9.8000000000000007"/>
    <n v="46"/>
    <n v="46"/>
    <n v="39.4"/>
    <n v="5.3"/>
    <n v="0"/>
    <n v="0"/>
    <n v="3"/>
    <n v="0"/>
    <n v="19"/>
    <n v="4"/>
    <n v="99.36"/>
    <n v="99.36"/>
  </r>
  <r>
    <x v="1"/>
    <x v="7"/>
    <n v="354830221"/>
    <s v="Santo Expedito"/>
    <n v="0.93257697726758504"/>
    <n v="2854"/>
    <n v="2576"/>
    <n v="278"/>
    <n v="30.390999999999998"/>
    <n v="90.26"/>
    <n v="6.2268000000000002E-3"/>
    <n v="0"/>
    <n v="6.2268000000000002E-3"/>
    <n v="0"/>
    <n v="6.2268000000000002E-3"/>
    <s v=""/>
    <s v=""/>
    <n v="0"/>
    <n v="7.0183130208333333E-3"/>
    <n v="0"/>
    <n v="0"/>
    <n v="100"/>
    <n v="1.83"/>
    <n v="141"/>
    <n v="55"/>
    <n v="1"/>
    <n v="0"/>
    <n v="7845.3258584442883"/>
    <n v="883.98037841625808"/>
    <n v="94.43"/>
    <n v="100"/>
    <n v="73.540000000000006"/>
    <n v="15.69"/>
    <s v=""/>
    <n v="100"/>
    <n v="1.89"/>
    <n v="0.9"/>
    <n v="0"/>
    <n v="7.8"/>
    <s v=""/>
    <s v=""/>
    <n v="0"/>
    <m/>
    <s v=""/>
    <n v="7.5"/>
    <n v="68"/>
    <n v="68"/>
    <n v="61"/>
    <n v="7"/>
    <n v="0"/>
    <n v="0"/>
    <n v="0"/>
    <n v="85.49062975945148"/>
    <n v="0"/>
    <n v="2"/>
    <n v="95.88"/>
    <n v="95.88"/>
  </r>
  <r>
    <x v="0"/>
    <x v="7"/>
    <n v="354840120"/>
    <s v="Santópolis do Aguapeí"/>
    <n v="1.0826942678042999"/>
    <n v="4398"/>
    <n v="4267"/>
    <n v="131"/>
    <n v="34.481000000000002"/>
    <n v="97.02"/>
    <n v="5.0300000000000003E-5"/>
    <n v="0"/>
    <n v="5.0300000000000003E-5"/>
    <n v="0"/>
    <s v=""/>
    <s v=""/>
    <s v=""/>
    <n v="5.0300000000000003E-5"/>
    <n v="1.1304234375E-2"/>
    <n v="0"/>
    <n v="0"/>
    <n v="100"/>
    <n v="3.07"/>
    <n v="236"/>
    <n v="132"/>
    <n v="0"/>
    <n v="0"/>
    <n v="6596.8894952251021"/>
    <n v="788.75852660300131"/>
    <n v="98.7"/>
    <n v="96.62"/>
    <n v="98.61"/>
    <n v="10.39"/>
    <s v=""/>
    <n v="100"/>
    <n v="0.01"/>
    <n v="0"/>
    <n v="0"/>
    <n v="0"/>
    <s v=""/>
    <s v=""/>
    <n v="0"/>
    <m/>
    <s v=""/>
    <n v="9.5"/>
    <n v="100"/>
    <n v="100"/>
    <n v="44.1"/>
    <n v="5.9"/>
    <n v="0"/>
    <n v="0"/>
    <n v="0"/>
    <n v="0"/>
    <n v="0"/>
    <n v="1"/>
    <n v="236"/>
    <n v="236"/>
  </r>
  <r>
    <x v="19"/>
    <x v="7"/>
    <n v="35485007"/>
    <s v="Santos"/>
    <n v="6.8019289163867597E-2"/>
    <n v="421896"/>
    <n v="421580"/>
    <n v="316"/>
    <n v="1505.1590000000001"/>
    <n v="99.93"/>
    <n v="2.9560501999999995"/>
    <n v="2.9552352999999996"/>
    <n v="8.1489999999999991E-4"/>
    <n v="0"/>
    <n v="2"/>
    <n v="0.9507907000000001"/>
    <s v=""/>
    <n v="5.2595000000000003E-3"/>
    <n v="1.4693587823055556"/>
    <n v="9"/>
    <n v="82.35"/>
    <n v="17.649999999999999"/>
    <n v="389.55"/>
    <n v="23373"/>
    <n v="23373"/>
    <n v="84"/>
    <n v="9"/>
    <n v="1082.3550827692134"/>
    <n v="137.53683372205475"/>
    <n v="99.97"/>
    <n v="100"/>
    <n v="98.53"/>
    <n v="20.85"/>
    <s v=""/>
    <n v="100"/>
    <n v="54.64"/>
    <n v="20.399999999999999"/>
    <n v="82.8"/>
    <n v="0"/>
    <s v=""/>
    <s v=""/>
    <n v="0"/>
    <m/>
    <s v=""/>
    <n v="9.1999999999999993"/>
    <n v="98"/>
    <n v="0"/>
    <n v="0"/>
    <n v="1.7"/>
    <n v="14"/>
    <n v="9"/>
    <n v="33"/>
    <n v="136.11379494814878"/>
    <n v="14"/>
    <n v="3"/>
    <n v="22905.54"/>
    <n v="0"/>
  </r>
  <r>
    <x v="20"/>
    <x v="7"/>
    <n v="35486091"/>
    <s v="São Bento do Sapucaí"/>
    <n v="5.0733103770905799E-2"/>
    <n v="10476"/>
    <n v="5153"/>
    <n v="5323"/>
    <n v="41.537999999999997"/>
    <n v="49.19"/>
    <n v="9.3795799999999999E-2"/>
    <n v="9.17742E-2"/>
    <n v="2.0216000000000001E-3"/>
    <n v="0"/>
    <n v="6.2222200000000005E-2"/>
    <s v=""/>
    <n v="1.71088E-2"/>
    <n v="1.44648E-2"/>
    <n v="1.6657931250000004E-2"/>
    <n v="1"/>
    <n v="91.67"/>
    <n v="8.33"/>
    <n v="3.65"/>
    <n v="282"/>
    <n v="91"/>
    <n v="1"/>
    <n v="0"/>
    <n v="24895.257731958762"/>
    <n v="3371.5463917525772"/>
    <n v="61.06"/>
    <n v="100"/>
    <n v="43.8"/>
    <n v="18.260000000000002"/>
    <s v=""/>
    <n v="100"/>
    <n v="2.5"/>
    <n v="1.1000000000000001"/>
    <n v="3.5"/>
    <n v="0.2"/>
    <s v=""/>
    <s v=""/>
    <n v="0"/>
    <m/>
    <s v=""/>
    <n v="9.8000000000000007"/>
    <n v="92"/>
    <n v="75.44"/>
    <n v="67.7"/>
    <n v="7.5"/>
    <n v="0"/>
    <n v="0"/>
    <n v="13"/>
    <n v="372.19507674459868"/>
    <n v="22"/>
    <n v="2"/>
    <n v="259.44"/>
    <n v="212.74080000000001"/>
  </r>
  <r>
    <x v="18"/>
    <x v="7"/>
    <n v="35487086"/>
    <s v="São Bernardo do Campo"/>
    <n v="0.78303738605354201"/>
    <n v="780735"/>
    <n v="767831"/>
    <n v="12904"/>
    <n v="1922.14"/>
    <n v="98.35"/>
    <n v="5.8625887999999993"/>
    <n v="5.5081207000000001"/>
    <n v="0.35446809999999934"/>
    <n v="0"/>
    <n v="5.5709491"/>
    <n v="0.18517340000000007"/>
    <s v=""/>
    <n v="0.10646630000000008"/>
    <n v="3.1457891495486114"/>
    <n v="13"/>
    <n v="5.28"/>
    <n v="94.72"/>
    <n v="871.65"/>
    <n v="42790"/>
    <n v="33993"/>
    <n v="104"/>
    <n v="4"/>
    <n v="383.73071528751751"/>
    <n v="50.894810659186525"/>
    <n v="98.62"/>
    <n v="100"/>
    <n v="87.91"/>
    <n v="41.92"/>
    <s v=""/>
    <n v="100"/>
    <n v="180.68"/>
    <n v="67.099999999999994"/>
    <n v="265.39999999999998"/>
    <n v="28.1"/>
    <s v=""/>
    <s v=""/>
    <n v="0"/>
    <m/>
    <s v=""/>
    <n v="7.8"/>
    <n v="89"/>
    <n v="23.14"/>
    <n v="20.6"/>
    <n v="3.3"/>
    <n v="3"/>
    <n v="4"/>
    <n v="332"/>
    <n v="177.09387804326877"/>
    <n v="19"/>
    <n v="341"/>
    <n v="38083.1"/>
    <n v="9901.6059999999998"/>
  </r>
  <r>
    <x v="19"/>
    <x v="7"/>
    <n v="35487087"/>
    <s v="São Bernardo do Campo"/>
    <m/>
    <m/>
    <m/>
    <m/>
    <m/>
    <m/>
    <n v="0.51552779999999998"/>
    <n v="0.51552779999999998"/>
    <n v="0"/>
    <n v="0"/>
    <n v="0.5"/>
    <s v=""/>
    <n v="1.5527800000000001E-2"/>
    <n v="0"/>
    <n v="0"/>
    <n v="3"/>
    <n v="100"/>
    <n v="0"/>
    <m/>
    <s v=""/>
    <m/>
    <m/>
    <m/>
    <s v=""/>
    <s v=""/>
    <m/>
    <m/>
    <m/>
    <m/>
    <s v=""/>
    <m/>
    <m/>
    <m/>
    <m/>
    <m/>
    <s v=""/>
    <s v=""/>
    <m/>
    <m/>
    <s v=""/>
    <m/>
    <m/>
    <m/>
    <m/>
    <m/>
    <m/>
    <m/>
    <n v="4"/>
    <m/>
    <n v="5"/>
    <n v="0"/>
    <m/>
    <m/>
  </r>
  <r>
    <x v="18"/>
    <x v="7"/>
    <n v="35488076"/>
    <s v="São Caetano do Sul"/>
    <n v="0.48954927549296201"/>
    <n v="150035"/>
    <n v="150035"/>
    <n v="0"/>
    <n v="9767.9040000000005"/>
    <n v="100"/>
    <n v="2.2471300000000003E-2"/>
    <n v="0"/>
    <n v="2.2471300000000003E-2"/>
    <n v="0"/>
    <s v=""/>
    <n v="8.4823999999999993E-3"/>
    <n v="9.2590000000000001E-4"/>
    <n v="1.3063000000000005E-2"/>
    <n v="0.52269137731481485"/>
    <n v="0"/>
    <n v="0"/>
    <n v="100"/>
    <n v="140.72999999999999"/>
    <n v="8444"/>
    <n v="844"/>
    <n v="51"/>
    <n v="1"/>
    <n v="48.34391975205785"/>
    <n v="8.4076382177491897"/>
    <n v="100"/>
    <n v="100"/>
    <n v="100"/>
    <n v="19.899999999999999"/>
    <s v=""/>
    <n v="100"/>
    <n v="24.97"/>
    <n v="9.8000000000000007"/>
    <n v="0"/>
    <n v="56.2"/>
    <s v=""/>
    <s v=""/>
    <n v="0"/>
    <m/>
    <s v=""/>
    <n v="7.8"/>
    <n v="100"/>
    <n v="100"/>
    <n v="90"/>
    <n v="10"/>
    <n v="10"/>
    <n v="1"/>
    <n v="11"/>
    <n v="0"/>
    <n v="0"/>
    <n v="62"/>
    <n v="8444"/>
    <n v="8444"/>
  </r>
  <r>
    <x v="3"/>
    <x v="7"/>
    <n v="35489069"/>
    <s v="São Carlos"/>
    <m/>
    <m/>
    <m/>
    <m/>
    <m/>
    <m/>
    <n v="0.21910689999999991"/>
    <n v="0.14615759999999992"/>
    <n v="7.2949299999999995E-2"/>
    <n v="0.02"/>
    <n v="1.6652200000000002E-2"/>
    <n v="9.2755999999999984E-3"/>
    <n v="0.15588219999999992"/>
    <n v="3.7296900000000001E-2"/>
    <n v="0"/>
    <n v="31"/>
    <n v="61.73"/>
    <n v="38.270000000000003"/>
    <m/>
    <s v=""/>
    <m/>
    <m/>
    <m/>
    <s v=""/>
    <s v=""/>
    <m/>
    <m/>
    <m/>
    <m/>
    <s v=""/>
    <m/>
    <m/>
    <m/>
    <m/>
    <m/>
    <s v=""/>
    <s v=""/>
    <m/>
    <m/>
    <s v=""/>
    <m/>
    <m/>
    <m/>
    <m/>
    <m/>
    <m/>
    <m/>
    <n v="26"/>
    <m/>
    <n v="50"/>
    <n v="31"/>
    <m/>
    <m/>
  </r>
  <r>
    <x v="7"/>
    <x v="7"/>
    <n v="354890613"/>
    <s v="São Carlos"/>
    <n v="1.265577637274"/>
    <n v="228556"/>
    <n v="219402"/>
    <n v="9154"/>
    <n v="200.32599999999999"/>
    <n v="95.99"/>
    <n v="0.28336709999999982"/>
    <n v="4.5535999999999993E-2"/>
    <n v="0.23783109999999982"/>
    <n v="0"/>
    <n v="6.538430000000002E-2"/>
    <n v="9.7060400000000033E-2"/>
    <n v="3.0812700000000012E-2"/>
    <n v="9.0109699999999987E-2"/>
    <n v="0.79624254629629632"/>
    <n v="40"/>
    <n v="20.95"/>
    <n v="79.05"/>
    <n v="204.29"/>
    <n v="12257"/>
    <n v="5902"/>
    <n v="20"/>
    <n v="2"/>
    <n v="1796.4906631197605"/>
    <n v="204.20938413342896"/>
    <n v="100"/>
    <n v="100"/>
    <n v="100"/>
    <n v="44.76"/>
    <s v=""/>
    <n v="100"/>
    <n v="9.5299999999999994"/>
    <n v="3.9"/>
    <n v="5.0999999999999996"/>
    <n v="21"/>
    <s v=""/>
    <s v=""/>
    <n v="0"/>
    <m/>
    <s v=""/>
    <n v="9.3000000000000007"/>
    <n v="100"/>
    <n v="85"/>
    <n v="51.8"/>
    <n v="6.6"/>
    <n v="1"/>
    <n v="2"/>
    <n v="55"/>
    <n v="8.1633417232407375"/>
    <n v="53"/>
    <n v="200"/>
    <n v="12257"/>
    <n v="10418.450000000001"/>
  </r>
  <r>
    <x v="16"/>
    <x v="7"/>
    <n v="354900318"/>
    <s v="São Francisco"/>
    <n v="-0.37629079445133901"/>
    <n v="2759"/>
    <n v="2182"/>
    <n v="577"/>
    <n v="36.630000000000003"/>
    <n v="79.09"/>
    <n v="1.8612300000000005E-2"/>
    <n v="1.0847700000000004E-2"/>
    <n v="7.7646E-3"/>
    <n v="0"/>
    <n v="7.1364999999999996E-3"/>
    <s v=""/>
    <n v="1.0820300000000003E-2"/>
    <n v="6.5550000000000005E-4"/>
    <n v="5.8075513020833342E-3"/>
    <n v="0"/>
    <n v="77.05"/>
    <n v="22.95"/>
    <n v="1.56"/>
    <n v="120"/>
    <n v="12"/>
    <n v="0"/>
    <n v="0"/>
    <n v="6400.9278724175429"/>
    <n v="571.51141718013753"/>
    <n v="80.83"/>
    <m/>
    <n v="78.209999999999994"/>
    <n v="15.02"/>
    <s v=""/>
    <n v="100"/>
    <n v="10.34"/>
    <n v="3.3"/>
    <n v="8.3000000000000007"/>
    <n v="15.5"/>
    <s v=""/>
    <s v=""/>
    <n v="0"/>
    <m/>
    <s v=""/>
    <n v="9.5"/>
    <n v="100"/>
    <n v="100"/>
    <n v="90"/>
    <n v="9.5"/>
    <n v="0"/>
    <n v="0"/>
    <n v="0"/>
    <n v="120.53272775203725"/>
    <n v="47"/>
    <n v="14"/>
    <n v="120"/>
    <n v="120"/>
  </r>
  <r>
    <x v="4"/>
    <x v="7"/>
    <n v="35491024"/>
    <s v="São João da Boa Vista"/>
    <m/>
    <m/>
    <m/>
    <m/>
    <m/>
    <m/>
    <n v="0"/>
    <n v="0"/>
    <n v="0"/>
    <n v="0"/>
    <n v="0"/>
    <n v="0"/>
    <n v="0"/>
    <n v="0"/>
    <n v="0"/>
    <n v="0"/>
    <n v="0"/>
    <n v="0"/>
    <m/>
    <s v=""/>
    <m/>
    <m/>
    <m/>
    <s v=""/>
    <s v=""/>
    <m/>
    <m/>
    <m/>
    <m/>
    <s v=""/>
    <m/>
    <m/>
    <m/>
    <m/>
    <m/>
    <s v=""/>
    <s v=""/>
    <m/>
    <m/>
    <s v=""/>
    <m/>
    <m/>
    <m/>
    <m/>
    <m/>
    <m/>
    <m/>
    <n v="0"/>
    <m/>
    <n v="0"/>
    <n v="0"/>
    <m/>
    <m/>
  </r>
  <r>
    <x v="3"/>
    <x v="7"/>
    <n v="35491029"/>
    <s v="São João da Boa Vista"/>
    <n v="0.663968345615773"/>
    <n v="84844"/>
    <n v="81920"/>
    <n v="2924"/>
    <n v="164.37899999999999"/>
    <n v="96.55"/>
    <n v="0.91287329999999989"/>
    <n v="0.89871179999999984"/>
    <n v="1.4161500000000004E-2"/>
    <n v="1.1299999999999999"/>
    <s v=""/>
    <n v="0.11781749999999999"/>
    <n v="0.77971499999999971"/>
    <n v="1.5340800000000002E-2"/>
    <n v="0.25826356481481483"/>
    <n v="84"/>
    <n v="71.94"/>
    <n v="28.06"/>
    <n v="67.52"/>
    <n v="4558"/>
    <n v="1106"/>
    <n v="13"/>
    <n v="2"/>
    <n v="2590.7067087831783"/>
    <n v="308.50596388666264"/>
    <n v="100"/>
    <n v="96.01"/>
    <n v="96.66"/>
    <n v="22.01"/>
    <s v=""/>
    <n v="100"/>
    <n v="36.229999999999997"/>
    <n v="13.1"/>
    <n v="53.2"/>
    <n v="1.7"/>
    <s v=""/>
    <s v=""/>
    <n v="0"/>
    <m/>
    <s v=""/>
    <n v="7.2"/>
    <n v="100"/>
    <n v="100"/>
    <n v="75.7"/>
    <n v="8.4"/>
    <n v="0"/>
    <n v="2"/>
    <n v="58"/>
    <n v="0"/>
    <n v="100"/>
    <n v="39"/>
    <n v="4558"/>
    <n v="4558"/>
  </r>
  <r>
    <x v="16"/>
    <x v="7"/>
    <n v="354920118"/>
    <s v="São João das Duas Pontes"/>
    <n v="-0.43858187520837699"/>
    <n v="2537"/>
    <n v="1944"/>
    <n v="593"/>
    <n v="19.585999999999999"/>
    <n v="76.63"/>
    <n v="1.1785E-2"/>
    <n v="1.6735999999999999E-3"/>
    <n v="1.01114E-2"/>
    <n v="0"/>
    <s v=""/>
    <s v=""/>
    <n v="9.2026E-3"/>
    <n v="2.5823999999999999E-3"/>
    <n v="5.8489742187499997E-3"/>
    <n v="3"/>
    <n v="25"/>
    <n v="75"/>
    <n v="1.4"/>
    <n v="108"/>
    <n v="24"/>
    <n v="0"/>
    <n v="0"/>
    <n v="11933.212455656287"/>
    <n v="870.13007489160407"/>
    <n v="88.53"/>
    <m/>
    <n v="78.66"/>
    <n v="11.58"/>
    <s v=""/>
    <n v="100"/>
    <n v="3.93"/>
    <n v="1.2"/>
    <n v="0.7"/>
    <n v="14.4"/>
    <s v=""/>
    <s v=""/>
    <n v="0"/>
    <m/>
    <s v=""/>
    <n v="9.5"/>
    <n v="97"/>
    <n v="97"/>
    <n v="77.8"/>
    <n v="8"/>
    <n v="0"/>
    <n v="0"/>
    <n v="0"/>
    <n v="0"/>
    <n v="2"/>
    <n v="6"/>
    <n v="104.76"/>
    <n v="104.76"/>
  </r>
  <r>
    <x v="16"/>
    <x v="7"/>
    <n v="354925018"/>
    <s v="São João de Iracema"/>
    <n v="0.53687141805727201"/>
    <n v="1803"/>
    <n v="1520"/>
    <n v="283"/>
    <n v="10.134"/>
    <n v="84.3"/>
    <n v="1.41493E-2"/>
    <n v="1.41204E-2"/>
    <n v="2.8900000000000001E-5"/>
    <n v="0"/>
    <s v=""/>
    <s v=""/>
    <n v="1.41204E-2"/>
    <n v="2.8900000000000001E-5"/>
    <n v="3.6557703124999999E-3"/>
    <n v="0"/>
    <n v="66.67"/>
    <n v="33.33"/>
    <n v="1.06"/>
    <n v="82"/>
    <n v="16"/>
    <n v="0"/>
    <n v="0"/>
    <n v="23612.645590682198"/>
    <n v="1923.9933444259566"/>
    <n v="77.86"/>
    <m/>
    <n v="77.86"/>
    <n v="65.3"/>
    <s v=""/>
    <n v="95.46"/>
    <n v="3.37"/>
    <n v="1"/>
    <n v="4.5999999999999996"/>
    <n v="0"/>
    <s v=""/>
    <s v=""/>
    <n v="0"/>
    <m/>
    <s v=""/>
    <n v="9"/>
    <n v="100"/>
    <n v="100"/>
    <n v="80.5"/>
    <n v="9.5"/>
    <n v="0"/>
    <n v="0"/>
    <n v="0"/>
    <n v="0"/>
    <n v="2"/>
    <n v="1"/>
    <n v="82"/>
    <n v="82"/>
  </r>
  <r>
    <x v="0"/>
    <x v="7"/>
    <n v="354930020"/>
    <s v="São João do Pau d'Alho"/>
    <n v="-0.49038602190498698"/>
    <n v="2064"/>
    <n v="1710"/>
    <n v="354"/>
    <n v="17.513999999999999"/>
    <n v="82.85"/>
    <n v="4.7039300000000006E-2"/>
    <n v="0"/>
    <n v="4.7039300000000006E-2"/>
    <n v="0"/>
    <s v=""/>
    <n v="2.3149999999999999E-4"/>
    <n v="4.3358899999999999E-2"/>
    <n v="3.4488999999999995E-3"/>
    <n v="4.3575124999999998E-3"/>
    <n v="0"/>
    <n v="0"/>
    <n v="100"/>
    <n v="1.22"/>
    <n v="94"/>
    <n v="13"/>
    <n v="0"/>
    <n v="0"/>
    <n v="13140"/>
    <n v="1680.6976744186045"/>
    <n v="81.069999999999993"/>
    <m/>
    <n v="81.069999999999993"/>
    <n v="93.5"/>
    <s v=""/>
    <n v="100"/>
    <n v="13.07"/>
    <n v="5.5"/>
    <n v="0"/>
    <n v="42.8"/>
    <s v=""/>
    <s v=""/>
    <n v="0"/>
    <m/>
    <s v=""/>
    <n v="9"/>
    <n v="100"/>
    <n v="100"/>
    <n v="86.2"/>
    <n v="10"/>
    <n v="0"/>
    <n v="0"/>
    <n v="0"/>
    <n v="0"/>
    <n v="0"/>
    <n v="16"/>
    <n v="94"/>
    <n v="94"/>
  </r>
  <r>
    <x v="11"/>
    <x v="7"/>
    <n v="35494098"/>
    <s v="São Joaquim da Barra"/>
    <n v="1.02357665720783"/>
    <n v="47695"/>
    <n v="46846"/>
    <n v="849"/>
    <n v="115.68899999999999"/>
    <n v="98.22"/>
    <n v="5.9260300000000002E-2"/>
    <n v="4.2346799999999997E-2"/>
    <n v="1.6913500000000001E-2"/>
    <n v="0.14000000000000001"/>
    <n v="1.7359999999999999E-4"/>
    <n v="8.5131000000000009E-3"/>
    <n v="3.2136100000000001E-2"/>
    <n v="1.8437500000000002E-2"/>
    <n v="0.1425839264872685"/>
    <n v="0"/>
    <n v="33.33"/>
    <n v="66.67"/>
    <n v="38.700000000000003"/>
    <n v="2612"/>
    <n v="2612"/>
    <n v="5"/>
    <n v="0"/>
    <n v="4053.1644826501729"/>
    <n v="489.28902400670933"/>
    <n v="98.21"/>
    <n v="98.21"/>
    <n v="98.21"/>
    <n v="27.46"/>
    <s v=""/>
    <n v="100"/>
    <n v="18.43"/>
    <n v="6"/>
    <n v="28.1"/>
    <n v="2.2999999999999998"/>
    <s v=""/>
    <s v=""/>
    <n v="0"/>
    <m/>
    <s v=""/>
    <n v="9.8000000000000007"/>
    <n v="100"/>
    <n v="0"/>
    <n v="0"/>
    <n v="1.5"/>
    <n v="1"/>
    <n v="0"/>
    <n v="8"/>
    <n v="0"/>
    <n v="7"/>
    <n v="14"/>
    <n v="2612"/>
    <n v="0"/>
  </r>
  <r>
    <x v="9"/>
    <x v="7"/>
    <n v="354940912"/>
    <s v="São Joaquim da Barra"/>
    <m/>
    <m/>
    <m/>
    <m/>
    <m/>
    <m/>
    <n v="0.30555559999999998"/>
    <n v="0.30555559999999998"/>
    <n v="0"/>
    <n v="0"/>
    <s v=""/>
    <n v="0.30555559999999998"/>
    <s v=""/>
    <n v="0"/>
    <n v="0"/>
    <n v="0"/>
    <n v="100"/>
    <n v="0"/>
    <m/>
    <s v=""/>
    <m/>
    <m/>
    <m/>
    <s v=""/>
    <s v=""/>
    <m/>
    <m/>
    <m/>
    <m/>
    <s v=""/>
    <m/>
    <m/>
    <m/>
    <m/>
    <m/>
    <s v=""/>
    <s v=""/>
    <m/>
    <m/>
    <s v=""/>
    <m/>
    <m/>
    <m/>
    <m/>
    <m/>
    <m/>
    <m/>
    <n v="0"/>
    <m/>
    <n v="1"/>
    <n v="0"/>
    <m/>
    <m/>
  </r>
  <r>
    <x v="11"/>
    <x v="7"/>
    <n v="35495088"/>
    <s v="São José da Bela Vista"/>
    <n v="0.33576258755521099"/>
    <n v="8494"/>
    <n v="7624"/>
    <n v="870"/>
    <n v="30.669"/>
    <n v="89.76"/>
    <n v="8.6274900000000015E-2"/>
    <n v="7.8881400000000018E-2"/>
    <n v="7.393499999999999E-3"/>
    <n v="0"/>
    <n v="2.3333300000000001E-2"/>
    <n v="1.1569999999999999E-4"/>
    <n v="5.9995000000000007E-2"/>
    <n v="2.8308999999999999E-3"/>
    <n v="2.1354446874999999E-2"/>
    <n v="15"/>
    <n v="61.54"/>
    <n v="38.46"/>
    <n v="5.46"/>
    <n v="421"/>
    <n v="110"/>
    <n v="2"/>
    <n v="0"/>
    <n v="16521.685895926537"/>
    <n v="2004.8787379326579"/>
    <n v="96.54"/>
    <n v="100"/>
    <n v="96.54"/>
    <n v="40.04"/>
    <s v=""/>
    <n v="96.55"/>
    <n v="6.21"/>
    <n v="1.9"/>
    <n v="9.3000000000000007"/>
    <n v="1.4"/>
    <s v=""/>
    <s v=""/>
    <n v="0"/>
    <m/>
    <s v=""/>
    <n v="9.1999999999999993"/>
    <n v="100"/>
    <n v="100"/>
    <n v="73.900000000000006"/>
    <n v="8.3000000000000007"/>
    <n v="0"/>
    <n v="0"/>
    <n v="3"/>
    <n v="107.70590376155553"/>
    <n v="16"/>
    <n v="10"/>
    <n v="421"/>
    <n v="421"/>
  </r>
  <r>
    <x v="15"/>
    <x v="7"/>
    <n v="35496072"/>
    <s v="São José do Barreiro"/>
    <n v="-0.13649425105465299"/>
    <n v="4072"/>
    <n v="2981"/>
    <n v="1091"/>
    <n v="7.1360000000000001"/>
    <n v="73.209999999999994"/>
    <n v="6.9400000000000006E-5"/>
    <n v="0"/>
    <n v="6.9400000000000006E-5"/>
    <n v="0"/>
    <s v=""/>
    <n v="6.9400000000000006E-5"/>
    <s v=""/>
    <n v="0"/>
    <n v="8.5577818965517256E-3"/>
    <n v="3"/>
    <n v="0"/>
    <n v="100"/>
    <n v="2.06"/>
    <n v="159"/>
    <n v="159"/>
    <n v="0"/>
    <n v="1"/>
    <n v="66293.752455795679"/>
    <n v="6660.3536345776056"/>
    <m/>
    <n v="100"/>
    <m/>
    <m/>
    <s v=""/>
    <m/>
    <n v="0"/>
    <n v="0"/>
    <n v="0"/>
    <n v="0"/>
    <s v=""/>
    <s v=""/>
    <n v="0"/>
    <m/>
    <s v=""/>
    <n v="10"/>
    <n v="50"/>
    <n v="0"/>
    <n v="0"/>
    <n v="0.8"/>
    <n v="0"/>
    <n v="1"/>
    <n v="45"/>
    <n v="0"/>
    <n v="0"/>
    <n v="1"/>
    <n v="79.5"/>
    <n v="0"/>
  </r>
  <r>
    <x v="4"/>
    <x v="7"/>
    <n v="35497064"/>
    <s v="São José do Rio Pardo"/>
    <n v="0.28308096255016402"/>
    <n v="52310"/>
    <n v="46976"/>
    <n v="5334"/>
    <n v="124.839"/>
    <n v="89.8"/>
    <n v="0.31343709999999997"/>
    <n v="0.30426749999999997"/>
    <n v="9.1695999999999982E-3"/>
    <n v="0.4"/>
    <n v="5.5555599999999997E-2"/>
    <n v="6.9642000000000003E-3"/>
    <n v="0.24731739999999994"/>
    <n v="3.5999000000000005E-3"/>
    <n v="0.1456005258333333"/>
    <n v="40"/>
    <n v="81.91"/>
    <n v="18.09"/>
    <n v="38.270000000000003"/>
    <n v="2583"/>
    <n v="2521"/>
    <n v="6"/>
    <n v="0"/>
    <n v="3906.5815331676545"/>
    <n v="397.89256356337228"/>
    <n v="91.44"/>
    <n v="92.55"/>
    <n v="88.55"/>
    <n v="53.76"/>
    <s v=""/>
    <n v="100"/>
    <n v="15.36"/>
    <n v="4.8"/>
    <n v="22"/>
    <n v="1.4"/>
    <s v=""/>
    <s v=""/>
    <n v="0"/>
    <m/>
    <s v=""/>
    <n v="7.2"/>
    <n v="92"/>
    <n v="3.68"/>
    <n v="2.4"/>
    <n v="1.6"/>
    <n v="0"/>
    <n v="0"/>
    <n v="18"/>
    <n v="38.461399558475733"/>
    <n v="77"/>
    <n v="17"/>
    <n v="2376.36"/>
    <n v="95.054400000000001"/>
  </r>
  <r>
    <x v="10"/>
    <x v="7"/>
    <n v="354980515"/>
    <s v="São José do Rio Preto"/>
    <n v="1.21387993845203"/>
    <n v="421169"/>
    <n v="395618"/>
    <n v="25551"/>
    <n v="976.48800000000006"/>
    <n v="93.93"/>
    <n v="1.3893034000000077"/>
    <n v="0.59855090000000011"/>
    <n v="0.79075250000000752"/>
    <n v="0"/>
    <n v="0.94030539999999996"/>
    <n v="4.6904000000000008E-2"/>
    <n v="8.3080699999999993E-2"/>
    <n v="0.31901329999999928"/>
    <n v="1.3674928461574074"/>
    <n v="34"/>
    <n v="3.25"/>
    <n v="96.75"/>
    <n v="366.94"/>
    <n v="22016"/>
    <n v="656"/>
    <n v="48"/>
    <n v="0"/>
    <n v="250.09020132061002"/>
    <n v="26.95583008246097"/>
    <n v="93.2"/>
    <n v="100"/>
    <n v="93.2"/>
    <n v="32.380000000000003"/>
    <s v=""/>
    <n v="99.22"/>
    <n v="129.84"/>
    <n v="41.6"/>
    <n v="84.3"/>
    <n v="219.7"/>
    <s v=""/>
    <s v=""/>
    <n v="0"/>
    <m/>
    <s v=""/>
    <n v="10"/>
    <n v="99"/>
    <n v="99"/>
    <n v="97"/>
    <n v="10"/>
    <n v="11"/>
    <n v="0"/>
    <n v="54"/>
    <n v="68.73893363620563"/>
    <n v="23"/>
    <n v="685"/>
    <n v="21795.84"/>
    <n v="21795.84"/>
  </r>
  <r>
    <x v="15"/>
    <x v="7"/>
    <n v="35499042"/>
    <s v="São José dos Campos"/>
    <n v="1.46172700715572"/>
    <n v="654827"/>
    <n v="641505"/>
    <n v="13322"/>
    <n v="595.50800000000004"/>
    <n v="97.97"/>
    <n v="3.4452718000000009"/>
    <n v="1.9015603000000008"/>
    <n v="1.5437115000000001"/>
    <n v="2.21"/>
    <n v="2.8116023000000019"/>
    <n v="0.48104529999999973"/>
    <n v="6.6449299999999989E-2"/>
    <n v="8.6174899999999999E-2"/>
    <n v="2.6753927199074075"/>
    <n v="139"/>
    <n v="27.04"/>
    <n v="72.959999999999994"/>
    <n v="725.51"/>
    <n v="35616"/>
    <n v="20869"/>
    <n v="57"/>
    <n v="0"/>
    <n v="794.14660666099587"/>
    <n v="80.426005647293096"/>
    <n v="100"/>
    <n v="100"/>
    <n v="96.1"/>
    <n v="36.049999999999997"/>
    <s v=""/>
    <n v="100"/>
    <n v="48.25"/>
    <n v="20.9"/>
    <n v="34.799999999999997"/>
    <n v="92.4"/>
    <s v=""/>
    <s v=""/>
    <n v="0.15271209036890701"/>
    <m/>
    <s v=""/>
    <n v="9.6999999999999993"/>
    <n v="91"/>
    <n v="81.900000000000006"/>
    <n v="41.4"/>
    <n v="5.6"/>
    <n v="0"/>
    <n v="0"/>
    <n v="315"/>
    <n v="105.10606458170075"/>
    <n v="83"/>
    <n v="224"/>
    <n v="32410.560000000001"/>
    <n v="29169.504000000001"/>
  </r>
  <r>
    <x v="18"/>
    <x v="7"/>
    <n v="35499536"/>
    <s v="São Lourenço da Serra"/>
    <m/>
    <m/>
    <m/>
    <m/>
    <m/>
    <m/>
    <n v="0"/>
    <n v="0"/>
    <n v="0"/>
    <n v="0"/>
    <n v="0"/>
    <n v="0"/>
    <n v="0"/>
    <n v="0"/>
    <n v="0"/>
    <n v="0"/>
    <n v="0"/>
    <n v="0"/>
    <m/>
    <s v=""/>
    <m/>
    <m/>
    <m/>
    <s v=""/>
    <s v=""/>
    <m/>
    <m/>
    <m/>
    <m/>
    <s v=""/>
    <m/>
    <m/>
    <m/>
    <m/>
    <m/>
    <s v=""/>
    <s v=""/>
    <m/>
    <m/>
    <s v=""/>
    <m/>
    <m/>
    <m/>
    <m/>
    <m/>
    <m/>
    <m/>
    <n v="0"/>
    <m/>
    <n v="0"/>
    <n v="0"/>
    <m/>
    <m/>
  </r>
  <r>
    <x v="17"/>
    <x v="7"/>
    <n v="354995311"/>
    <s v="São Lourenço da Serra"/>
    <n v="1.2278378713126199"/>
    <n v="14432"/>
    <n v="13234"/>
    <n v="1198"/>
    <n v="77.296000000000006"/>
    <n v="91.7"/>
    <n v="7.5604000000000001E-3"/>
    <n v="6.4840000000000002E-3"/>
    <n v="1.0764000000000001E-3"/>
    <n v="0"/>
    <n v="5.2079999999999997E-4"/>
    <n v="3.3569999999999997E-4"/>
    <n v="6.4828000000000004E-3"/>
    <n v="2.2110000000000003E-4"/>
    <n v="1.7431150000000003E-2"/>
    <n v="28"/>
    <n v="50"/>
    <n v="50"/>
    <n v="9.48"/>
    <n v="731"/>
    <n v="445"/>
    <n v="2"/>
    <n v="2"/>
    <n v="10685.354767184035"/>
    <n v="1376.6407982261637"/>
    <n v="46.38"/>
    <m/>
    <n v="26.55"/>
    <n v="33.53"/>
    <s v=""/>
    <n v="51"/>
    <n v="0.36"/>
    <n v="0.2"/>
    <n v="0.4"/>
    <n v="0.2"/>
    <s v=""/>
    <s v=""/>
    <n v="0"/>
    <m/>
    <s v=""/>
    <n v="9.4"/>
    <n v="52"/>
    <n v="52"/>
    <n v="39.1"/>
    <n v="5.0999999999999996"/>
    <n v="0"/>
    <n v="2"/>
    <n v="6"/>
    <n v="5.7368561454637232"/>
    <n v="7"/>
    <n v="7"/>
    <n v="380.12"/>
    <n v="380.12"/>
  </r>
  <r>
    <x v="15"/>
    <x v="7"/>
    <n v="35500012"/>
    <s v="São Luiz do Paraitinga"/>
    <n v="-2.6775313713744999E-2"/>
    <n v="10442"/>
    <n v="6223"/>
    <n v="4219"/>
    <n v="16.920000000000002"/>
    <n v="59.6"/>
    <n v="2.3324000000000005E-3"/>
    <n v="1.8070000000000007E-3"/>
    <n v="5.2539999999999998E-4"/>
    <n v="0.02"/>
    <n v="1.1944E-3"/>
    <n v="2.1429999999999998E-4"/>
    <n v="6.424E-4"/>
    <n v="2.8130000000000001E-4"/>
    <n v="1.7142283333333331E-2"/>
    <n v="37"/>
    <n v="77.27"/>
    <n v="22.73"/>
    <n v="4.46"/>
    <n v="344"/>
    <n v="77"/>
    <n v="1"/>
    <n v="0"/>
    <n v="27785.022026431718"/>
    <n v="2838.9044244397637"/>
    <n v="63.04"/>
    <m/>
    <n v="54.58"/>
    <n v="27.89"/>
    <s v=""/>
    <n v="100"/>
    <n v="0.06"/>
    <n v="0"/>
    <n v="0.1"/>
    <n v="0.1"/>
    <s v=""/>
    <s v=""/>
    <n v="0"/>
    <m/>
    <s v=""/>
    <n v="7.5"/>
    <n v="84"/>
    <n v="84"/>
    <n v="77.599999999999994"/>
    <n v="8.3000000000000007"/>
    <n v="0"/>
    <n v="0"/>
    <n v="12"/>
    <n v="5.8335285944987891"/>
    <n v="17"/>
    <n v="5"/>
    <n v="288.95999999999998"/>
    <n v="288.95999999999998"/>
  </r>
  <r>
    <x v="8"/>
    <x v="7"/>
    <n v="355010010"/>
    <s v="São Manuel"/>
    <m/>
    <m/>
    <m/>
    <m/>
    <m/>
    <m/>
    <n v="5.0732600000000003E-2"/>
    <n v="5.0732600000000003E-2"/>
    <n v="0"/>
    <n v="0"/>
    <s v=""/>
    <n v="6.7406999999999996E-3"/>
    <n v="0.03"/>
    <n v="1.39919E-2"/>
    <n v="0"/>
    <n v="3"/>
    <n v="100"/>
    <n v="0"/>
    <m/>
    <s v=""/>
    <m/>
    <m/>
    <m/>
    <s v=""/>
    <s v=""/>
    <m/>
    <m/>
    <m/>
    <m/>
    <s v=""/>
    <m/>
    <m/>
    <m/>
    <m/>
    <m/>
    <s v=""/>
    <s v=""/>
    <m/>
    <m/>
    <s v=""/>
    <m/>
    <m/>
    <m/>
    <m/>
    <m/>
    <m/>
    <m/>
    <n v="3"/>
    <m/>
    <n v="7"/>
    <n v="0"/>
    <m/>
    <m/>
  </r>
  <r>
    <x v="7"/>
    <x v="7"/>
    <n v="355010013"/>
    <s v="São Manuel"/>
    <n v="0.38148849198322798"/>
    <n v="38704"/>
    <n v="37958"/>
    <n v="746"/>
    <n v="59.448999999999998"/>
    <n v="98.07"/>
    <n v="6.4803800000000009E-2"/>
    <n v="5.4729200000000006E-2"/>
    <n v="1.0074600000000008E-2"/>
    <n v="0"/>
    <n v="5.0540000000000003E-3"/>
    <n v="1.4582999999999998E-3"/>
    <n v="5.4729200000000006E-2"/>
    <n v="3.5622999999999991E-3"/>
    <n v="0.11781425925925926"/>
    <n v="0"/>
    <n v="6.06"/>
    <n v="93.94"/>
    <n v="31.25"/>
    <n v="2109"/>
    <n v="427"/>
    <n v="2"/>
    <n v="0"/>
    <n v="4668.8011575031005"/>
    <n v="619.24762298470466"/>
    <n v="100"/>
    <n v="96.47"/>
    <n v="97.58"/>
    <n v="37.67"/>
    <s v=""/>
    <n v="100"/>
    <n v="4.75"/>
    <n v="2"/>
    <n v="6.3"/>
    <n v="1.3"/>
    <s v=""/>
    <s v=""/>
    <n v="0"/>
    <m/>
    <s v=""/>
    <n v="7.5"/>
    <n v="94"/>
    <n v="94"/>
    <n v="79.8"/>
    <n v="8.6"/>
    <n v="1"/>
    <n v="0"/>
    <n v="3"/>
    <n v="4.2439684563114888"/>
    <n v="2"/>
    <n v="31"/>
    <n v="1982.46"/>
    <n v="1982.46"/>
  </r>
  <r>
    <x v="5"/>
    <x v="7"/>
    <n v="355010017"/>
    <s v="São Manuel"/>
    <m/>
    <m/>
    <m/>
    <m/>
    <m/>
    <m/>
    <n v="0"/>
    <n v="0"/>
    <n v="0"/>
    <n v="0"/>
    <n v="0"/>
    <n v="0"/>
    <n v="0"/>
    <n v="0"/>
    <n v="0"/>
    <n v="4"/>
    <n v="0"/>
    <n v="0"/>
    <m/>
    <s v=""/>
    <m/>
    <m/>
    <m/>
    <s v=""/>
    <s v=""/>
    <m/>
    <m/>
    <m/>
    <m/>
    <s v=""/>
    <m/>
    <m/>
    <m/>
    <m/>
    <m/>
    <s v=""/>
    <s v=""/>
    <m/>
    <m/>
    <s v=""/>
    <m/>
    <m/>
    <m/>
    <m/>
    <m/>
    <m/>
    <m/>
    <n v="0"/>
    <m/>
    <n v="0"/>
    <n v="0"/>
    <m/>
    <m/>
  </r>
  <r>
    <x v="17"/>
    <x v="7"/>
    <n v="355020911"/>
    <s v="São Miguel Arcanjo"/>
    <m/>
    <m/>
    <m/>
    <m/>
    <m/>
    <m/>
    <n v="0"/>
    <n v="0"/>
    <n v="0"/>
    <n v="0"/>
    <n v="0"/>
    <n v="0"/>
    <n v="0"/>
    <n v="0"/>
    <n v="0"/>
    <n v="0"/>
    <n v="0"/>
    <n v="0"/>
    <m/>
    <s v=""/>
    <m/>
    <m/>
    <m/>
    <s v=""/>
    <s v=""/>
    <m/>
    <m/>
    <m/>
    <m/>
    <s v=""/>
    <m/>
    <m/>
    <m/>
    <m/>
    <m/>
    <s v=""/>
    <s v=""/>
    <m/>
    <m/>
    <s v=""/>
    <m/>
    <m/>
    <m/>
    <m/>
    <m/>
    <m/>
    <m/>
    <n v="0"/>
    <m/>
    <n v="0"/>
    <n v="0"/>
    <m/>
    <m/>
  </r>
  <r>
    <x v="14"/>
    <x v="7"/>
    <n v="355020914"/>
    <s v="São Miguel Arcanjo"/>
    <n v="0.163236556567492"/>
    <n v="31586"/>
    <n v="22453"/>
    <n v="9133"/>
    <n v="33.963000000000001"/>
    <n v="71.09"/>
    <n v="0.14676869999999997"/>
    <n v="0.13617019999999996"/>
    <n v="1.0598500000000005E-2"/>
    <n v="0"/>
    <n v="5.5005100000000001E-2"/>
    <n v="8.1710000000000007E-4"/>
    <n v="8.6547099999999988E-2"/>
    <n v="4.3994000000000004E-3"/>
    <n v="6.7351112951388889E-2"/>
    <n v="35"/>
    <n v="58.97"/>
    <n v="41.03"/>
    <n v="15.61"/>
    <n v="1204"/>
    <n v="487"/>
    <n v="5"/>
    <n v="0"/>
    <n v="10832.824669157222"/>
    <n v="1277.9737858544922"/>
    <n v="70.05"/>
    <n v="100"/>
    <n v="55.81"/>
    <n v="28.52"/>
    <s v=""/>
    <n v="100"/>
    <n v="3.03"/>
    <n v="1.4"/>
    <n v="3.8"/>
    <n v="0.8"/>
    <s v=""/>
    <s v=""/>
    <n v="0"/>
    <m/>
    <s v=""/>
    <n v="8.6999999999999993"/>
    <n v="76"/>
    <n v="76"/>
    <n v="59.6"/>
    <n v="7"/>
    <n v="1"/>
    <n v="0"/>
    <n v="3"/>
    <n v="81.661605265077981"/>
    <n v="23"/>
    <n v="16"/>
    <n v="915.04"/>
    <n v="915.04"/>
  </r>
  <r>
    <x v="18"/>
    <x v="7"/>
    <n v="35503086"/>
    <s v="São Paulo"/>
    <n v="0.678007413111548"/>
    <n v="11446275"/>
    <n v="11343383"/>
    <n v="102892"/>
    <n v="7515.66"/>
    <n v="99.1"/>
    <n v="16.9784364"/>
    <n v="15.559737099999996"/>
    <n v="1.4186993000000052"/>
    <n v="0"/>
    <n v="14.039182999999998"/>
    <n v="1.8652731000000018"/>
    <n v="8.6625799999999989E-2"/>
    <n v="0.98735450000000713"/>
    <n v="46.391328638888893"/>
    <n v="38"/>
    <n v="3.13"/>
    <n v="96.88"/>
    <n v="12800"/>
    <n v="632643"/>
    <n v="279234"/>
    <n v="1665"/>
    <n v="14"/>
    <n v="82.764169129258207"/>
    <n v="11.240939082802049"/>
    <n v="99.2"/>
    <n v="100"/>
    <n v="96.13"/>
    <n v="35.79"/>
    <s v=""/>
    <n v="100"/>
    <n v="151.46"/>
    <n v="56.5"/>
    <n v="218.2"/>
    <n v="34.799999999999997"/>
    <s v=""/>
    <s v=""/>
    <n v="6.9891733336827896E-2"/>
    <m/>
    <s v=""/>
    <n v="9.5"/>
    <n v="97"/>
    <n v="72.75"/>
    <n v="55.9"/>
    <n v="6.7"/>
    <n v="165"/>
    <n v="14"/>
    <n v="1251"/>
    <n v="30.262120986617735"/>
    <n v="49"/>
    <n v="1519"/>
    <n v="613663.71"/>
    <n v="460247.78249999997"/>
  </r>
  <r>
    <x v="19"/>
    <x v="7"/>
    <n v="35503087"/>
    <s v="São Paulo"/>
    <m/>
    <m/>
    <m/>
    <m/>
    <m/>
    <m/>
    <n v="0"/>
    <n v="0"/>
    <n v="0"/>
    <n v="0"/>
    <n v="0"/>
    <n v="0"/>
    <n v="0"/>
    <n v="0"/>
    <n v="0"/>
    <n v="0"/>
    <n v="0"/>
    <n v="0"/>
    <m/>
    <s v=""/>
    <m/>
    <m/>
    <m/>
    <s v=""/>
    <s v=""/>
    <m/>
    <m/>
    <m/>
    <m/>
    <s v=""/>
    <m/>
    <m/>
    <m/>
    <m/>
    <m/>
    <s v=""/>
    <s v=""/>
    <m/>
    <m/>
    <s v=""/>
    <m/>
    <m/>
    <m/>
    <m/>
    <m/>
    <m/>
    <m/>
    <n v="0"/>
    <m/>
    <n v="0"/>
    <n v="0"/>
    <m/>
    <m/>
  </r>
  <r>
    <x v="6"/>
    <x v="7"/>
    <n v="35504075"/>
    <s v="São Pedro"/>
    <n v="1.10871902997123"/>
    <n v="32452"/>
    <n v="27583"/>
    <n v="4869"/>
    <n v="52.494"/>
    <n v="85"/>
    <n v="0.19305900000000001"/>
    <n v="0.18296780000000001"/>
    <n v="1.0091200000000007E-2"/>
    <n v="0"/>
    <n v="5.2310200000000008E-2"/>
    <n v="1.1540900000000002E-2"/>
    <n v="6.4169100000000007E-2"/>
    <n v="6.5038800000000008E-2"/>
    <n v="9.8783287037037038E-2"/>
    <n v="34"/>
    <n v="51.9"/>
    <n v="48.1"/>
    <n v="22.61"/>
    <n v="1526"/>
    <n v="1387"/>
    <n v="4"/>
    <n v="0"/>
    <n v="7055.0770368544308"/>
    <n v="923.18501170960212"/>
    <n v="100"/>
    <m/>
    <n v="80"/>
    <n v="64.150000000000006"/>
    <s v=""/>
    <n v="100"/>
    <n v="6.82"/>
    <n v="2.7"/>
    <n v="9.6999999999999993"/>
    <n v="1.1000000000000001"/>
    <s v=""/>
    <s v=""/>
    <n v="0"/>
    <m/>
    <s v=""/>
    <n v="7.2"/>
    <n v="95"/>
    <n v="11.4"/>
    <n v="9.1"/>
    <n v="2.2000000000000002"/>
    <n v="0"/>
    <n v="0"/>
    <n v="21"/>
    <n v="52.640483587576426"/>
    <n v="41"/>
    <n v="38"/>
    <n v="1449.7"/>
    <n v="173.964"/>
  </r>
  <r>
    <x v="7"/>
    <x v="7"/>
    <n v="355040713"/>
    <s v="São Pedro"/>
    <m/>
    <m/>
    <m/>
    <m/>
    <m/>
    <m/>
    <n v="4.0500000000000002E-5"/>
    <n v="0"/>
    <n v="4.0500000000000002E-5"/>
    <n v="0"/>
    <s v=""/>
    <s v=""/>
    <s v=""/>
    <n v="4.0500000000000002E-5"/>
    <n v="0"/>
    <n v="0"/>
    <n v="0"/>
    <n v="100"/>
    <m/>
    <s v=""/>
    <m/>
    <m/>
    <m/>
    <s v=""/>
    <s v=""/>
    <m/>
    <m/>
    <m/>
    <m/>
    <s v=""/>
    <m/>
    <m/>
    <m/>
    <m/>
    <m/>
    <s v=""/>
    <s v=""/>
    <m/>
    <m/>
    <s v=""/>
    <m/>
    <m/>
    <m/>
    <m/>
    <m/>
    <m/>
    <m/>
    <n v="0"/>
    <m/>
    <n v="0"/>
    <n v="2"/>
    <m/>
    <m/>
  </r>
  <r>
    <x v="5"/>
    <x v="7"/>
    <n v="355050617"/>
    <s v="São Pedro do Turvo"/>
    <n v="0.31910915520081401"/>
    <n v="7239"/>
    <n v="5328"/>
    <n v="1911"/>
    <n v="9.9030000000000005"/>
    <n v="73.599999999999994"/>
    <n v="0.13571930000000001"/>
    <n v="0.12813630000000001"/>
    <n v="7.5830000000000012E-3"/>
    <n v="0"/>
    <s v=""/>
    <n v="7.1836999999999995E-3"/>
    <n v="0.1281861"/>
    <n v="3.4949999999999998E-4"/>
    <n v="1.301700390625E-2"/>
    <n v="1"/>
    <n v="38.89"/>
    <n v="61.11"/>
    <n v="3.76"/>
    <n v="290"/>
    <n v="58"/>
    <n v="0"/>
    <n v="0"/>
    <n v="29884.923331951926"/>
    <n v="3267.3021135515955"/>
    <n v="69.05"/>
    <n v="79.91"/>
    <n v="69.05"/>
    <n v="23.64"/>
    <s v=""/>
    <n v="96.5"/>
    <n v="3.74"/>
    <n v="2"/>
    <n v="4.4000000000000004"/>
    <n v="1"/>
    <s v=""/>
    <s v=""/>
    <n v="0"/>
    <m/>
    <s v=""/>
    <n v="7.5"/>
    <n v="100"/>
    <n v="100"/>
    <n v="80"/>
    <n v="9.8000000000000007"/>
    <n v="0"/>
    <n v="0"/>
    <n v="0"/>
    <n v="0"/>
    <n v="7"/>
    <n v="11"/>
    <n v="290"/>
    <n v="290"/>
  </r>
  <r>
    <x v="18"/>
    <x v="7"/>
    <n v="35506056"/>
    <s v="São Roque"/>
    <m/>
    <m/>
    <m/>
    <m/>
    <m/>
    <m/>
    <n v="3.6666700000000003E-2"/>
    <n v="3.6666700000000003E-2"/>
    <n v="0"/>
    <n v="0"/>
    <s v=""/>
    <s v=""/>
    <n v="3.6666700000000003E-2"/>
    <n v="0"/>
    <n v="0"/>
    <n v="0"/>
    <n v="100"/>
    <n v="0"/>
    <m/>
    <s v=""/>
    <m/>
    <m/>
    <m/>
    <s v=""/>
    <s v=""/>
    <m/>
    <m/>
    <m/>
    <m/>
    <s v=""/>
    <m/>
    <m/>
    <m/>
    <m/>
    <m/>
    <s v=""/>
    <s v=""/>
    <m/>
    <m/>
    <s v=""/>
    <m/>
    <m/>
    <m/>
    <m/>
    <m/>
    <m/>
    <m/>
    <n v="0"/>
    <m/>
    <n v="1"/>
    <n v="0"/>
    <m/>
    <m/>
  </r>
  <r>
    <x v="8"/>
    <x v="7"/>
    <n v="355060510"/>
    <s v="São Roque"/>
    <n v="1.4536087297281099"/>
    <n v="81557"/>
    <n v="76095"/>
    <n v="5462"/>
    <n v="265.18299999999999"/>
    <n v="93.3"/>
    <n v="0.18007329999999994"/>
    <n v="0.13928109999999994"/>
    <n v="4.0792200000000001E-2"/>
    <n v="0"/>
    <n v="1.639E-4"/>
    <n v="0.12328950000000001"/>
    <n v="2.8505100000000002E-2"/>
    <n v="2.8114799999999995E-2"/>
    <n v="0.15863686052083331"/>
    <n v="68"/>
    <n v="40.32"/>
    <n v="59.68"/>
    <n v="61.28"/>
    <n v="4137"/>
    <n v="4137"/>
    <n v="6"/>
    <n v="0"/>
    <n v="1129.0891033265079"/>
    <n v="174.0034577044276"/>
    <n v="63.9"/>
    <n v="86.43"/>
    <n v="43.91"/>
    <n v="53.88"/>
    <s v=""/>
    <n v="70.5"/>
    <n v="20.45"/>
    <n v="7.4"/>
    <n v="28.8"/>
    <n v="9.1"/>
    <s v=""/>
    <s v=""/>
    <n v="0"/>
    <m/>
    <s v=""/>
    <n v="8.8000000000000007"/>
    <n v="61"/>
    <n v="0"/>
    <n v="0"/>
    <n v="0.9"/>
    <n v="0"/>
    <n v="0"/>
    <n v="86"/>
    <n v="0"/>
    <n v="50"/>
    <n v="74"/>
    <n v="2523.5700000000002"/>
    <n v="0"/>
  </r>
  <r>
    <x v="21"/>
    <x v="7"/>
    <n v="35507043"/>
    <s v="São Sebastião"/>
    <n v="2.2088938333832999"/>
    <n v="77956"/>
    <n v="77078"/>
    <n v="878"/>
    <n v="193.27600000000001"/>
    <n v="98.87"/>
    <n v="1.0088614999999999"/>
    <n v="1.0023015"/>
    <n v="6.5599999999999981E-3"/>
    <n v="0"/>
    <n v="0.46809460000000003"/>
    <n v="5.9375000000000001E-3"/>
    <n v="0.50135739999999995"/>
    <n v="3.3472000000000009E-2"/>
    <n v="0.21069566922685187"/>
    <n v="12"/>
    <n v="75"/>
    <n v="25"/>
    <n v="63.58"/>
    <n v="4292"/>
    <n v="3792"/>
    <n v="19"/>
    <n v="2"/>
    <n v="9247.6904920724519"/>
    <n v="1019.4304479449949"/>
    <n v="88.79"/>
    <n v="98.87"/>
    <n v="48.87"/>
    <n v="46.07"/>
    <s v=""/>
    <n v="89.8"/>
    <n v="12.02"/>
    <n v="4.4000000000000004"/>
    <n v="17.100000000000001"/>
    <n v="0.3"/>
    <s v=""/>
    <s v=""/>
    <n v="5.1310995946431301"/>
    <m/>
    <s v=""/>
    <n v="10"/>
    <n v="46"/>
    <n v="15.64"/>
    <n v="11.6"/>
    <n v="2.5"/>
    <n v="2"/>
    <n v="2"/>
    <n v="158"/>
    <n v="222.12131920761675"/>
    <n v="39"/>
    <n v="13"/>
    <n v="1974.32"/>
    <n v="671.26880000000006"/>
  </r>
  <r>
    <x v="4"/>
    <x v="7"/>
    <n v="35508034"/>
    <s v="São Sebastião da Grama"/>
    <n v="-0.32586390099692603"/>
    <n v="12026"/>
    <n v="8118"/>
    <n v="3908"/>
    <n v="47.688000000000002"/>
    <n v="67.5"/>
    <n v="7.8581099999999987E-2"/>
    <n v="7.8268599999999994E-2"/>
    <n v="3.1249999999999995E-4"/>
    <n v="0"/>
    <n v="1.8055600000000002E-2"/>
    <s v=""/>
    <n v="5.8546399999999998E-2"/>
    <n v="1.9790999999999997E-3"/>
    <n v="3.6606921296296294E-2"/>
    <n v="13"/>
    <n v="84.21"/>
    <n v="15.79"/>
    <n v="5.72"/>
    <n v="441"/>
    <n v="406"/>
    <n v="0"/>
    <n v="0"/>
    <n v="10515.49642441377"/>
    <n v="1048.9273241310493"/>
    <n v="100"/>
    <n v="100"/>
    <n v="100"/>
    <n v="52.13"/>
    <s v=""/>
    <n v="100"/>
    <n v="6.24"/>
    <n v="2"/>
    <n v="9.1"/>
    <n v="0.1"/>
    <s v=""/>
    <s v=""/>
    <n v="0"/>
    <m/>
    <s v=""/>
    <n v="7.4"/>
    <n v="98"/>
    <n v="9.8000000000000007"/>
    <n v="7.9"/>
    <n v="2.2999999999999998"/>
    <n v="0"/>
    <n v="0"/>
    <n v="0"/>
    <n v="49.171029309752825"/>
    <n v="16"/>
    <n v="3"/>
    <n v="432.18"/>
    <n v="43.218000000000004"/>
  </r>
  <r>
    <x v="4"/>
    <x v="7"/>
    <n v="35509024"/>
    <s v="São Simão"/>
    <n v="0.408707755526727"/>
    <n v="14487"/>
    <n v="13160"/>
    <n v="1327"/>
    <n v="23.443000000000001"/>
    <n v="90.84"/>
    <n v="0.1381619"/>
    <n v="4.5295600000000005E-2"/>
    <n v="9.2866299999999985E-2"/>
    <n v="0"/>
    <s v=""/>
    <n v="1.6730100000000001E-2"/>
    <n v="9.5876300000000012E-2"/>
    <n v="2.5555500000000002E-2"/>
    <n v="3.974126154166667E-2"/>
    <n v="3"/>
    <n v="53.85"/>
    <n v="46.15"/>
    <n v="9.4499999999999993"/>
    <n v="729"/>
    <n v="729"/>
    <n v="1"/>
    <n v="0"/>
    <n v="20157.614412921928"/>
    <n v="2111.542762476704"/>
    <n v="90.12"/>
    <n v="90.12"/>
    <n v="90.12"/>
    <n v="0"/>
    <s v=""/>
    <n v="100"/>
    <n v="4.58"/>
    <n v="1.5"/>
    <n v="2.2000000000000002"/>
    <n v="9.6"/>
    <s v=""/>
    <s v=""/>
    <n v="0"/>
    <m/>
    <s v=""/>
    <n v="9.1"/>
    <n v="99"/>
    <n v="0"/>
    <n v="0"/>
    <n v="1.5"/>
    <n v="1"/>
    <n v="0"/>
    <n v="5"/>
    <n v="0"/>
    <n v="14"/>
    <n v="12"/>
    <n v="721.71"/>
    <n v="0"/>
  </r>
  <r>
    <x v="3"/>
    <x v="7"/>
    <n v="35509029"/>
    <s v="São Simão"/>
    <m/>
    <m/>
    <m/>
    <m/>
    <m/>
    <m/>
    <n v="7.9000000000000006E-6"/>
    <n v="7.9000000000000006E-6"/>
    <n v="0"/>
    <n v="0"/>
    <s v=""/>
    <s v=""/>
    <n v="7.9000000000000006E-6"/>
    <n v="0"/>
    <n v="0"/>
    <n v="0"/>
    <n v="100"/>
    <n v="0"/>
    <m/>
    <s v=""/>
    <m/>
    <m/>
    <m/>
    <s v=""/>
    <s v=""/>
    <m/>
    <m/>
    <m/>
    <m/>
    <s v=""/>
    <m/>
    <m/>
    <m/>
    <m/>
    <m/>
    <s v=""/>
    <s v=""/>
    <m/>
    <m/>
    <s v=""/>
    <m/>
    <m/>
    <m/>
    <m/>
    <m/>
    <m/>
    <m/>
    <n v="5"/>
    <m/>
    <n v="1"/>
    <n v="0"/>
    <m/>
    <m/>
  </r>
  <r>
    <x v="19"/>
    <x v="7"/>
    <n v="35510097"/>
    <s v="São Vicente"/>
    <n v="0.85174457463486097"/>
    <n v="339955"/>
    <n v="339313"/>
    <n v="642"/>
    <n v="2290.4929999999999"/>
    <n v="99.81"/>
    <n v="0.14422790000000002"/>
    <n v="0.14329240000000001"/>
    <n v="9.3549999999999992E-4"/>
    <n v="0"/>
    <n v="0.14000000000000001"/>
    <n v="1.7499999999999998E-3"/>
    <s v=""/>
    <n v="2.4778999999999999E-3"/>
    <n v="1.1537781534837963"/>
    <n v="2"/>
    <n v="62.5"/>
    <n v="37.5"/>
    <n v="314.82"/>
    <n v="18889"/>
    <n v="17292"/>
    <n v="23"/>
    <n v="3"/>
    <n v="738.41114265123326"/>
    <n v="92.76521892603435"/>
    <n v="97.42"/>
    <n v="100"/>
    <n v="73.83"/>
    <n v="50.75"/>
    <s v=""/>
    <n v="97.6"/>
    <n v="4.8600000000000003"/>
    <n v="1.8"/>
    <n v="7.3"/>
    <n v="0.1"/>
    <s v=""/>
    <s v=""/>
    <n v="0"/>
    <m/>
    <s v=""/>
    <n v="9.1999999999999993"/>
    <n v="74"/>
    <n v="13.32"/>
    <n v="8.5"/>
    <n v="2.1"/>
    <n v="4"/>
    <n v="3"/>
    <n v="13"/>
    <n v="12.134048437065175"/>
    <n v="5"/>
    <n v="3"/>
    <n v="13977.86"/>
    <n v="2516.0147999999999"/>
  </r>
  <r>
    <x v="8"/>
    <x v="7"/>
    <n v="355110810"/>
    <s v="Sarapuí"/>
    <n v="1.2937365565227801"/>
    <n v="9343"/>
    <n v="7084"/>
    <n v="2259"/>
    <n v="26.358000000000001"/>
    <n v="75.819999999999993"/>
    <n v="5.9860999999999994E-3"/>
    <n v="2.1990999999999998E-3"/>
    <n v="3.787E-3"/>
    <n v="0"/>
    <s v=""/>
    <n v="3.6088000000000001E-3"/>
    <n v="2.1990999999999998E-3"/>
    <n v="1.7819999999999999E-4"/>
    <n v="1.8622740104166667E-2"/>
    <n v="10"/>
    <n v="27.27"/>
    <n v="72.73"/>
    <n v="4.96"/>
    <n v="383"/>
    <n v="383"/>
    <n v="1"/>
    <n v="0"/>
    <n v="11071.184844268437"/>
    <n v="1586.4197795140747"/>
    <n v="76.540000000000006"/>
    <m/>
    <n v="41.11"/>
    <n v="13.91"/>
    <s v=""/>
    <n v="100"/>
    <n v="0.49"/>
    <n v="0.2"/>
    <n v="0.3"/>
    <n v="0.8"/>
    <s v=""/>
    <s v=""/>
    <n v="0"/>
    <m/>
    <s v=""/>
    <n v="9.6999999999999993"/>
    <n v="56"/>
    <n v="0"/>
    <n v="0"/>
    <n v="0.8"/>
    <n v="0"/>
    <n v="0"/>
    <n v="6"/>
    <n v="0"/>
    <n v="3"/>
    <n v="8"/>
    <n v="214.48"/>
    <n v="0"/>
  </r>
  <r>
    <x v="14"/>
    <x v="7"/>
    <n v="355110814"/>
    <s v="Sarapuí"/>
    <m/>
    <m/>
    <m/>
    <m/>
    <m/>
    <m/>
    <n v="1.1600000000000001E-5"/>
    <n v="0"/>
    <n v="1.1600000000000001E-5"/>
    <n v="0"/>
    <s v=""/>
    <s v=""/>
    <s v=""/>
    <n v="1.1600000000000001E-5"/>
    <n v="0"/>
    <n v="0"/>
    <n v="0"/>
    <n v="100"/>
    <m/>
    <s v=""/>
    <m/>
    <m/>
    <m/>
    <s v=""/>
    <s v=""/>
    <m/>
    <m/>
    <m/>
    <m/>
    <s v=""/>
    <m/>
    <m/>
    <m/>
    <m/>
    <m/>
    <s v=""/>
    <s v=""/>
    <m/>
    <m/>
    <s v=""/>
    <m/>
    <m/>
    <m/>
    <m/>
    <m/>
    <m/>
    <m/>
    <n v="0"/>
    <m/>
    <n v="0"/>
    <n v="1"/>
    <m/>
    <m/>
  </r>
  <r>
    <x v="14"/>
    <x v="7"/>
    <n v="355120714"/>
    <s v="Sarutaiá"/>
    <n v="-0.17751537190668901"/>
    <n v="3626"/>
    <n v="3017"/>
    <n v="609"/>
    <n v="25.623999999999999"/>
    <n v="83.2"/>
    <n v="2.3751099999999997E-2"/>
    <n v="1.5584699999999996E-2"/>
    <n v="8.166399999999999E-3"/>
    <n v="0"/>
    <n v="7.9541999999999998E-3"/>
    <s v=""/>
    <n v="1.5029099999999997E-2"/>
    <n v="7.6779999999999991E-4"/>
    <n v="8.1462244791666652E-3"/>
    <n v="1"/>
    <n v="70"/>
    <n v="30"/>
    <n v="2.12"/>
    <n v="163"/>
    <n v="37"/>
    <n v="1"/>
    <n v="0"/>
    <n v="13480.639823496966"/>
    <n v="1652.4655267512405"/>
    <n v="86.27"/>
    <m/>
    <n v="78.47"/>
    <n v="28.59"/>
    <s v=""/>
    <n v="100"/>
    <n v="3.39"/>
    <n v="1.5"/>
    <n v="3.1"/>
    <n v="4.3"/>
    <s v=""/>
    <s v=""/>
    <n v="0"/>
    <m/>
    <s v=""/>
    <n v="9.1999999999999993"/>
    <n v="92"/>
    <n v="92"/>
    <n v="77.3"/>
    <n v="8.1999999999999993"/>
    <n v="0"/>
    <n v="0"/>
    <n v="0"/>
    <n v="98.205003071783466"/>
    <n v="7"/>
    <n v="3"/>
    <n v="149.96"/>
    <n v="149.96"/>
  </r>
  <r>
    <x v="16"/>
    <x v="7"/>
    <n v="355130618"/>
    <s v="Sebastianópolis do Sul"/>
    <n v="1.5464019275651"/>
    <n v="3121"/>
    <n v="2505"/>
    <n v="616"/>
    <n v="18.565000000000001"/>
    <n v="80.260000000000005"/>
    <n v="0.10830329999999999"/>
    <n v="1.4194499999999999E-2"/>
    <n v="9.4108799999999992E-2"/>
    <n v="0"/>
    <s v=""/>
    <n v="0.10665509999999999"/>
    <n v="3.056E-4"/>
    <n v="1.3426E-3"/>
    <n v="6.38585859375E-3"/>
    <n v="2"/>
    <n v="28.57"/>
    <n v="71.430000000000007"/>
    <n v="1.76"/>
    <n v="136"/>
    <n v="57"/>
    <n v="0"/>
    <n v="0"/>
    <n v="12731.611662928548"/>
    <n v="909.40083306632516"/>
    <n v="78.569999999999993"/>
    <m/>
    <n v="78.010000000000005"/>
    <n v="6.77"/>
    <s v=""/>
    <n v="100"/>
    <n v="27.77"/>
    <n v="8.6"/>
    <n v="4.7"/>
    <n v="104.6"/>
    <s v=""/>
    <s v=""/>
    <n v="0"/>
    <m/>
    <s v=""/>
    <n v="9.8000000000000007"/>
    <n v="99"/>
    <n v="99"/>
    <n v="58.1"/>
    <n v="7"/>
    <n v="0"/>
    <n v="0"/>
    <n v="2"/>
    <n v="0"/>
    <n v="2"/>
    <n v="5"/>
    <n v="134.63999999999999"/>
    <n v="134.63999999999999"/>
  </r>
  <r>
    <x v="4"/>
    <x v="7"/>
    <n v="35514054"/>
    <s v="Serra Azul"/>
    <n v="2.9914199764935501"/>
    <n v="11540"/>
    <n v="8219"/>
    <n v="3321"/>
    <n v="40.798999999999999"/>
    <n v="71.22"/>
    <n v="0.23714710000000003"/>
    <n v="0.21924000000000002"/>
    <n v="1.7907099999999999E-2"/>
    <n v="0"/>
    <n v="1.7411900000000001E-2"/>
    <n v="3.4700000000000003E-5"/>
    <n v="0.21818900000000002"/>
    <n v="1.5115000000000003E-3"/>
    <n v="2.0829098958333334E-2"/>
    <n v="2"/>
    <n v="44.12"/>
    <n v="55.88"/>
    <n v="6.28"/>
    <n v="484"/>
    <n v="66"/>
    <n v="1"/>
    <n v="0"/>
    <n v="12133.43500866551"/>
    <n v="1229.740034662045"/>
    <n v="69.31"/>
    <n v="100"/>
    <n v="58.49"/>
    <n v="16.940000000000001"/>
    <s v=""/>
    <n v="85.1"/>
    <n v="16.940000000000001"/>
    <n v="5.3"/>
    <n v="23.1"/>
    <n v="4"/>
    <s v=""/>
    <s v=""/>
    <n v="0"/>
    <m/>
    <s v=""/>
    <n v="3.5"/>
    <n v="97"/>
    <n v="97"/>
    <n v="86.4"/>
    <n v="10"/>
    <n v="0"/>
    <n v="0"/>
    <n v="0"/>
    <n v="81.61658857162719"/>
    <n v="15"/>
    <n v="19"/>
    <n v="469.48"/>
    <n v="469.48"/>
  </r>
  <r>
    <x v="6"/>
    <x v="7"/>
    <n v="35516035"/>
    <s v="Serra Negra"/>
    <m/>
    <m/>
    <m/>
    <m/>
    <m/>
    <m/>
    <n v="2.7800000000000001E-5"/>
    <n v="2.7800000000000001E-5"/>
    <n v="0"/>
    <n v="0"/>
    <s v=""/>
    <s v=""/>
    <n v="2.7800000000000001E-5"/>
    <n v="0"/>
    <n v="0"/>
    <n v="2"/>
    <n v="100"/>
    <n v="0"/>
    <m/>
    <s v=""/>
    <m/>
    <m/>
    <m/>
    <s v=""/>
    <s v=""/>
    <m/>
    <m/>
    <m/>
    <m/>
    <s v=""/>
    <m/>
    <m/>
    <m/>
    <m/>
    <m/>
    <s v=""/>
    <s v=""/>
    <m/>
    <m/>
    <s v=""/>
    <m/>
    <m/>
    <m/>
    <m/>
    <m/>
    <m/>
    <m/>
    <n v="1"/>
    <m/>
    <n v="1"/>
    <n v="0"/>
    <m/>
    <m/>
  </r>
  <r>
    <x v="3"/>
    <x v="7"/>
    <n v="35516039"/>
    <s v="Serra Negra"/>
    <n v="0.81819945533889704"/>
    <n v="26733"/>
    <n v="23220"/>
    <n v="3513"/>
    <n v="131.68299999999999"/>
    <n v="86.86"/>
    <n v="0.1464181"/>
    <n v="0.14286940000000001"/>
    <n v="3.5486999999999997E-3"/>
    <n v="0"/>
    <n v="0.08"/>
    <n v="6.0190000000000005E-4"/>
    <n v="5.4483699999999989E-2"/>
    <n v="1.1332499999999999E-2"/>
    <n v="6.6320426909722216E-2"/>
    <n v="42"/>
    <n v="70.91"/>
    <n v="29.09"/>
    <n v="16.93"/>
    <n v="1306"/>
    <n v="240"/>
    <n v="1"/>
    <n v="0"/>
    <n v="3078.9271686679385"/>
    <n v="365.6963303781842"/>
    <n v="81.5"/>
    <n v="100"/>
    <n v="66.209999999999994"/>
    <n v="13.88"/>
    <s v=""/>
    <n v="93.9"/>
    <n v="15.42"/>
    <n v="5.6"/>
    <n v="22.3"/>
    <n v="1.1000000000000001"/>
    <s v=""/>
    <s v=""/>
    <n v="0"/>
    <m/>
    <s v=""/>
    <n v="9.8000000000000007"/>
    <n v="85"/>
    <n v="85"/>
    <n v="81.599999999999994"/>
    <n v="9.8000000000000007"/>
    <n v="0"/>
    <n v="0"/>
    <n v="18"/>
    <n v="120.6264852741357"/>
    <n v="39"/>
    <n v="16"/>
    <n v="1110.0999999999999"/>
    <n v="1110.0999999999999"/>
  </r>
  <r>
    <x v="4"/>
    <x v="7"/>
    <n v="35515044"/>
    <s v="Serrana"/>
    <n v="1.65252256246211"/>
    <n v="40569"/>
    <n v="40222"/>
    <n v="347"/>
    <n v="322.642"/>
    <n v="99.14"/>
    <n v="0.22272620000000007"/>
    <n v="0"/>
    <n v="0.22272620000000007"/>
    <n v="1.53"/>
    <n v="6.1342599999999997E-2"/>
    <n v="0.15129239999999999"/>
    <n v="1.4664000000000001E-3"/>
    <n v="8.6248000000000002E-3"/>
    <n v="0.11861337897569443"/>
    <n v="0"/>
    <n v="0"/>
    <n v="100"/>
    <n v="33.03"/>
    <n v="2229"/>
    <n v="2229"/>
    <n v="2"/>
    <n v="0"/>
    <n v="1508.0440730607113"/>
    <n v="155.46846114027952"/>
    <n v="96.05"/>
    <n v="98"/>
    <n v="96.05"/>
    <n v="45.26"/>
    <s v=""/>
    <n v="97.07"/>
    <n v="36.51"/>
    <n v="11.5"/>
    <n v="0"/>
    <n v="111.4"/>
    <s v=""/>
    <s v=""/>
    <n v="0"/>
    <m/>
    <s v=""/>
    <n v="10"/>
    <n v="100"/>
    <n v="0"/>
    <n v="0"/>
    <n v="1.5"/>
    <n v="1"/>
    <n v="0"/>
    <n v="8"/>
    <n v="51.427588124354642"/>
    <n v="0"/>
    <n v="37"/>
    <n v="2229"/>
    <n v="0"/>
  </r>
  <r>
    <x v="4"/>
    <x v="7"/>
    <n v="35517024"/>
    <s v="Sertãozinho"/>
    <m/>
    <m/>
    <m/>
    <m/>
    <m/>
    <m/>
    <n v="0.27672360000000001"/>
    <n v="0.25356390000000001"/>
    <n v="2.3159699999999998E-2"/>
    <n v="0.31"/>
    <s v=""/>
    <n v="0.27523139999999996"/>
    <s v=""/>
    <n v="1.4922000000000002E-3"/>
    <n v="0"/>
    <n v="4"/>
    <n v="57.14"/>
    <n v="42.86"/>
    <m/>
    <s v=""/>
    <m/>
    <m/>
    <m/>
    <s v=""/>
    <s v=""/>
    <m/>
    <m/>
    <m/>
    <m/>
    <s v=""/>
    <m/>
    <m/>
    <m/>
    <m/>
    <m/>
    <s v=""/>
    <s v=""/>
    <m/>
    <m/>
    <s v=""/>
    <m/>
    <m/>
    <m/>
    <m/>
    <m/>
    <m/>
    <m/>
    <n v="2"/>
    <m/>
    <n v="4"/>
    <n v="3"/>
    <m/>
    <m/>
  </r>
  <r>
    <x v="3"/>
    <x v="7"/>
    <n v="35517029"/>
    <s v="Sertãozinho"/>
    <n v="1.3961305086907201"/>
    <n v="114023"/>
    <n v="113053"/>
    <n v="970"/>
    <n v="283.07600000000002"/>
    <n v="99.15"/>
    <n v="3.0421470000000004"/>
    <n v="2.2251362000000001"/>
    <n v="0.81701080000000037"/>
    <n v="0.05"/>
    <n v="0.6273148999999999"/>
    <n v="2.3519459"/>
    <n v="5.8469499999999994E-2"/>
    <n v="4.4167E-3"/>
    <n v="0.38189971495601854"/>
    <n v="10"/>
    <n v="13.79"/>
    <n v="86.21"/>
    <n v="104.53"/>
    <n v="6272"/>
    <n v="1505"/>
    <n v="9"/>
    <n v="1"/>
    <n v="1554.3558755689642"/>
    <n v="177.0084982854336"/>
    <n v="96.14"/>
    <n v="100"/>
    <n v="96.14"/>
    <n v="40.11"/>
    <s v=""/>
    <n v="96.43"/>
    <n v="170.2"/>
    <n v="59.1"/>
    <n v="189.2"/>
    <n v="131.30000000000001"/>
    <s v=""/>
    <s v=""/>
    <n v="0"/>
    <m/>
    <s v=""/>
    <n v="10"/>
    <n v="100"/>
    <n v="100"/>
    <n v="76"/>
    <n v="8.4"/>
    <n v="0"/>
    <n v="1"/>
    <n v="15"/>
    <n v="164.17922701833083"/>
    <n v="12"/>
    <n v="75"/>
    <n v="6272"/>
    <n v="6272"/>
  </r>
  <r>
    <x v="17"/>
    <x v="7"/>
    <n v="355180111"/>
    <s v="Sete Barras"/>
    <n v="-0.569910612635804"/>
    <n v="12819"/>
    <n v="7845"/>
    <n v="4974"/>
    <n v="12.183999999999999"/>
    <n v="61.2"/>
    <n v="0.15018010000000001"/>
    <n v="0.14787400000000001"/>
    <n v="2.3060999999999997E-3"/>
    <n v="0.14000000000000001"/>
    <n v="5.5904999999999996E-2"/>
    <n v="5.9090000000000011E-4"/>
    <n v="9.3279799999999982E-2"/>
    <n v="4.0440000000000002E-4"/>
    <n v="1.9632432031250001E-2"/>
    <n v="141"/>
    <n v="85.11"/>
    <n v="14.89"/>
    <n v="5.12"/>
    <n v="395"/>
    <n v="53"/>
    <n v="1"/>
    <n v="0"/>
    <n v="78304.928621577346"/>
    <n v="10111.003978469464"/>
    <n v="58.81"/>
    <n v="100"/>
    <n v="40.03"/>
    <n v="24.86"/>
    <s v=""/>
    <n v="100"/>
    <n v="1.08"/>
    <n v="0.5"/>
    <n v="1.5"/>
    <n v="0.1"/>
    <s v=""/>
    <s v=""/>
    <n v="0"/>
    <m/>
    <s v=""/>
    <n v="9.4"/>
    <n v="100"/>
    <n v="99"/>
    <n v="86.6"/>
    <n v="10"/>
    <n v="0"/>
    <n v="0"/>
    <n v="3"/>
    <n v="285.2422965777331"/>
    <n v="40"/>
    <n v="7"/>
    <n v="395"/>
    <n v="391.05"/>
  </r>
  <r>
    <x v="10"/>
    <x v="7"/>
    <n v="355190015"/>
    <s v="Severínia"/>
    <n v="1.21561365706999"/>
    <n v="15991"/>
    <n v="15340"/>
    <n v="651"/>
    <n v="113.896"/>
    <n v="95.93"/>
    <n v="1.2566699999999995"/>
    <n v="1.2210930999999996"/>
    <n v="3.5576900000000002E-2"/>
    <n v="0"/>
    <s v=""/>
    <n v="1.44484E-2"/>
    <n v="0.13505150000000005"/>
    <n v="1.1071701"/>
    <n v="4.8676307870370368E-2"/>
    <n v="10"/>
    <n v="58.62"/>
    <n v="41.38"/>
    <n v="11"/>
    <n v="848"/>
    <n v="210"/>
    <n v="3"/>
    <n v="0"/>
    <n v="2070.7147770620973"/>
    <n v="216.93202426364834"/>
    <n v="100"/>
    <n v="89.64"/>
    <n v="100"/>
    <n v="0.79"/>
    <s v=""/>
    <n v="100"/>
    <n v="369.61"/>
    <n v="119.7"/>
    <n v="530.9"/>
    <n v="32.299999999999997"/>
    <s v=""/>
    <s v=""/>
    <n v="0"/>
    <m/>
    <s v=""/>
    <n v="7.7"/>
    <n v="99.6"/>
    <n v="99.6"/>
    <n v="75.2"/>
    <n v="8.4"/>
    <n v="0"/>
    <n v="0"/>
    <n v="7"/>
    <n v="0"/>
    <n v="17"/>
    <n v="12"/>
    <n v="844.60799999999995"/>
    <n v="844.60799999999995"/>
  </r>
  <r>
    <x v="15"/>
    <x v="7"/>
    <n v="35520072"/>
    <s v="Silveiras"/>
    <n v="0.67918698758815399"/>
    <n v="5913"/>
    <n v="3012"/>
    <n v="2901"/>
    <n v="14.259"/>
    <n v="50.94"/>
    <n v="1.5316E-2"/>
    <n v="1.20521E-2"/>
    <n v="3.2639000000000001E-3"/>
    <n v="0"/>
    <n v="1.52639E-2"/>
    <s v=""/>
    <s v=""/>
    <n v="5.2099999999999999E-5"/>
    <n v="8.8679601562500002E-3"/>
    <n v="7"/>
    <n v="50"/>
    <n v="50"/>
    <n v="2.12"/>
    <n v="163"/>
    <n v="38"/>
    <n v="1"/>
    <n v="0"/>
    <n v="33013.333333333336"/>
    <n v="3306.6666666666674"/>
    <n v="57.59"/>
    <n v="100"/>
    <n v="46.7"/>
    <n v="10.97"/>
    <s v=""/>
    <n v="100"/>
    <n v="0.56999999999999995"/>
    <n v="0.2"/>
    <n v="0.6"/>
    <n v="0.5"/>
    <s v=""/>
    <s v=""/>
    <n v="0"/>
    <m/>
    <s v=""/>
    <n v="10"/>
    <n v="96"/>
    <n v="96"/>
    <n v="76.7"/>
    <n v="8.1"/>
    <n v="0"/>
    <n v="0"/>
    <n v="46"/>
    <n v="169.14825659684806"/>
    <n v="2"/>
    <n v="2"/>
    <n v="156.47999999999999"/>
    <n v="156.47999999999999"/>
  </r>
  <r>
    <x v="6"/>
    <x v="7"/>
    <n v="35521065"/>
    <s v="Socorro"/>
    <m/>
    <m/>
    <m/>
    <m/>
    <m/>
    <m/>
    <n v="1.9021000000000001E-3"/>
    <n v="1.8332000000000001E-3"/>
    <n v="6.8900000000000008E-5"/>
    <n v="0"/>
    <s v=""/>
    <n v="8.0550000000000001E-4"/>
    <n v="7.5000000000000002E-4"/>
    <n v="3.4659999999999997E-4"/>
    <n v="0"/>
    <n v="3"/>
    <n v="77.78"/>
    <n v="22.22"/>
    <m/>
    <s v=""/>
    <m/>
    <m/>
    <m/>
    <s v=""/>
    <s v=""/>
    <m/>
    <m/>
    <m/>
    <m/>
    <s v=""/>
    <m/>
    <m/>
    <m/>
    <m/>
    <m/>
    <s v=""/>
    <s v=""/>
    <m/>
    <m/>
    <s v=""/>
    <m/>
    <m/>
    <m/>
    <m/>
    <m/>
    <m/>
    <m/>
    <n v="1"/>
    <m/>
    <n v="7"/>
    <n v="2"/>
    <m/>
    <m/>
  </r>
  <r>
    <x v="3"/>
    <x v="7"/>
    <n v="35521069"/>
    <s v="Socorro"/>
    <n v="0.95441661960327095"/>
    <n v="37366"/>
    <n v="25819"/>
    <n v="11547"/>
    <n v="83.393000000000001"/>
    <n v="69.099999999999994"/>
    <n v="0.13293619999999995"/>
    <n v="0.12074209999999995"/>
    <n v="1.219410000000001E-2"/>
    <n v="0.08"/>
    <n v="2.6458300000000001E-2"/>
    <n v="2.7356399999999996E-2"/>
    <n v="6.9618099999999974E-2"/>
    <n v="9.5033999999999987E-3"/>
    <n v="7.1077008381944445E-2"/>
    <n v="72"/>
    <n v="67.86"/>
    <n v="32.14"/>
    <n v="21.15"/>
    <n v="1427"/>
    <n v="1427"/>
    <n v="0"/>
    <n v="0"/>
    <n v="4903.4994379917571"/>
    <n v="599.22282288711688"/>
    <n v="62.49"/>
    <n v="84"/>
    <n v="55.52"/>
    <n v="26.66"/>
    <s v=""/>
    <n v="91.9"/>
    <n v="6.36"/>
    <n v="2.2999999999999998"/>
    <n v="8.6999999999999993"/>
    <n v="1.7"/>
    <s v=""/>
    <s v=""/>
    <n v="0"/>
    <m/>
    <s v=""/>
    <n v="8"/>
    <n v="77"/>
    <n v="0"/>
    <n v="0"/>
    <n v="1.2"/>
    <n v="0"/>
    <n v="0"/>
    <n v="49"/>
    <n v="36.580042677492216"/>
    <n v="76"/>
    <n v="36"/>
    <n v="1098.79"/>
    <n v="0"/>
  </r>
  <r>
    <x v="8"/>
    <x v="7"/>
    <n v="355220510"/>
    <s v="Sorocaba"/>
    <n v="1.54810272891528"/>
    <n v="608269"/>
    <n v="602079"/>
    <n v="6190"/>
    <n v="1354.357"/>
    <n v="98.98"/>
    <n v="1.0908763999999989"/>
    <n v="0.7506305000000002"/>
    <n v="0.34024589999999866"/>
    <n v="0"/>
    <n v="0.45006440000000003"/>
    <n v="0.49198999999999959"/>
    <n v="5.4824599999999994E-2"/>
    <n v="9.3997399999999953E-2"/>
    <n v="2.4304993049305552"/>
    <n v="106"/>
    <n v="11.9"/>
    <n v="88.1"/>
    <n v="685.11"/>
    <n v="33633"/>
    <n v="5509"/>
    <n v="46"/>
    <n v="1"/>
    <n v="209.45575066294683"/>
    <n v="31.107289702417845"/>
    <n v="97.8"/>
    <n v="100"/>
    <n v="90"/>
    <n v="37.42"/>
    <s v=""/>
    <n v="97.8"/>
    <n v="75.760000000000005"/>
    <n v="27"/>
    <n v="89.4"/>
    <n v="56.7"/>
    <s v=""/>
    <s v=""/>
    <n v="0"/>
    <m/>
    <s v=""/>
    <n v="9.6999999999999993"/>
    <n v="95"/>
    <n v="93.1"/>
    <n v="83.6"/>
    <n v="9.9"/>
    <n v="2"/>
    <n v="1"/>
    <n v="186"/>
    <n v="18.514714202432472"/>
    <n v="37"/>
    <n v="274"/>
    <n v="31951.35"/>
    <n v="31312.323"/>
  </r>
  <r>
    <x v="16"/>
    <x v="7"/>
    <n v="355230418"/>
    <s v="Sud Mennucci"/>
    <m/>
    <m/>
    <m/>
    <m/>
    <m/>
    <m/>
    <n v="6.9829999999999996E-3"/>
    <n v="6.9443999999999999E-3"/>
    <n v="3.8600000000000003E-5"/>
    <n v="0"/>
    <s v=""/>
    <s v=""/>
    <n v="6.9443999999999999E-3"/>
    <n v="3.8600000000000003E-5"/>
    <n v="0"/>
    <n v="4"/>
    <n v="80"/>
    <n v="20"/>
    <m/>
    <s v=""/>
    <m/>
    <m/>
    <m/>
    <s v=""/>
    <s v=""/>
    <m/>
    <m/>
    <m/>
    <m/>
    <s v=""/>
    <m/>
    <m/>
    <m/>
    <m/>
    <m/>
    <s v=""/>
    <s v=""/>
    <m/>
    <m/>
    <s v=""/>
    <m/>
    <m/>
    <m/>
    <m/>
    <m/>
    <m/>
    <m/>
    <n v="1"/>
    <m/>
    <n v="4"/>
    <n v="1"/>
    <m/>
    <m/>
  </r>
  <r>
    <x v="12"/>
    <x v="7"/>
    <n v="355230419"/>
    <s v="Sud Mennucci"/>
    <n v="0.190637884090639"/>
    <n v="7527"/>
    <n v="6473"/>
    <n v="1054"/>
    <n v="12.743"/>
    <n v="86"/>
    <n v="0.3776814"/>
    <n v="0.3756718"/>
    <n v="2.0095999999999998E-3"/>
    <n v="0"/>
    <s v=""/>
    <n v="0.20855029999999999"/>
    <n v="0.1675208"/>
    <n v="1.6103000000000001E-3"/>
    <n v="1.7155287499999998E-2"/>
    <n v="0"/>
    <n v="25"/>
    <n v="75"/>
    <n v="4.63"/>
    <n v="357"/>
    <n v="36"/>
    <n v="0"/>
    <n v="0"/>
    <n v="18141.474691111998"/>
    <n v="1424.5037863690716"/>
    <n v="87.52"/>
    <n v="100"/>
    <n v="86.31"/>
    <n v="11.34"/>
    <s v=""/>
    <n v="100"/>
    <n v="28.28"/>
    <n v="8.9"/>
    <n v="37.5"/>
    <n v="0.6"/>
    <s v=""/>
    <s v=""/>
    <n v="0"/>
    <m/>
    <s v=""/>
    <n v="8.6999999999999993"/>
    <n v="100"/>
    <n v="100"/>
    <n v="89.9"/>
    <n v="10"/>
    <n v="0"/>
    <n v="0"/>
    <n v="0"/>
    <n v="0"/>
    <n v="7"/>
    <n v="21"/>
    <n v="357"/>
    <n v="357"/>
  </r>
  <r>
    <x v="6"/>
    <x v="7"/>
    <n v="35524035"/>
    <s v="Sumaré"/>
    <n v="1.9549459942698"/>
    <n v="254205"/>
    <n v="251212"/>
    <n v="2993"/>
    <n v="1661.145"/>
    <n v="98.82"/>
    <n v="0.19223869999999996"/>
    <n v="0.10079399999999999"/>
    <n v="9.1444699999999962E-2"/>
    <n v="0"/>
    <s v=""/>
    <n v="0.11920969999999997"/>
    <n v="4.4201600000000001E-2"/>
    <n v="2.8827399999999993E-2"/>
    <n v="0.8486689826562499"/>
    <n v="20"/>
    <n v="13.56"/>
    <n v="86.44"/>
    <n v="229.96"/>
    <n v="13798"/>
    <n v="12016"/>
    <n v="20"/>
    <n v="1"/>
    <n v="225.78438661710038"/>
    <n v="29.773765268189052"/>
    <n v="95.83"/>
    <n v="99.01"/>
    <n v="89.69"/>
    <n v="56.75"/>
    <s v=""/>
    <n v="95.86"/>
    <n v="27.86"/>
    <n v="10.6"/>
    <n v="22.4"/>
    <n v="38.1"/>
    <s v=""/>
    <s v=""/>
    <n v="0"/>
    <m/>
    <s v=""/>
    <n v="9.8000000000000007"/>
    <n v="99"/>
    <n v="13.86"/>
    <n v="12.9"/>
    <n v="3"/>
    <n v="0"/>
    <n v="1"/>
    <n v="45"/>
    <n v="0"/>
    <n v="24"/>
    <n v="153"/>
    <n v="13660.02"/>
    <n v="1912.4028000000001"/>
  </r>
  <r>
    <x v="16"/>
    <x v="7"/>
    <n v="355255118"/>
    <s v="Suzanápolis"/>
    <n v="1.84165369517919"/>
    <n v="3561"/>
    <n v="2377"/>
    <n v="1184"/>
    <n v="10.86"/>
    <n v="66.75"/>
    <n v="0.11090289999999998"/>
    <n v="1.861E-4"/>
    <n v="0.11071679999999999"/>
    <n v="0.09"/>
    <s v=""/>
    <n v="0.11071679999999999"/>
    <n v="1.861E-4"/>
    <n v="0"/>
    <n v="6.1900195312500003E-3"/>
    <n v="1"/>
    <n v="18.18"/>
    <n v="81.819999999999993"/>
    <n v="1.7"/>
    <n v="131"/>
    <n v="17"/>
    <n v="0"/>
    <n v="0"/>
    <n v="21874.170176916596"/>
    <n v="1771.1878685762431"/>
    <n v="66.75"/>
    <n v="66.75"/>
    <n v="66.75"/>
    <n v="59.48"/>
    <s v=""/>
    <n v="100"/>
    <n v="14.22"/>
    <n v="4.5"/>
    <n v="0"/>
    <n v="55.4"/>
    <s v=""/>
    <s v=""/>
    <n v="0"/>
    <m/>
    <s v=""/>
    <n v="7.7"/>
    <n v="95"/>
    <n v="95"/>
    <n v="87"/>
    <n v="9.9"/>
    <n v="0"/>
    <n v="0"/>
    <n v="1"/>
    <n v="0"/>
    <n v="2"/>
    <n v="9"/>
    <n v="124.45"/>
    <n v="124.45"/>
  </r>
  <r>
    <x v="18"/>
    <x v="7"/>
    <n v="35525026"/>
    <s v="Suzano"/>
    <n v="1.2590709876497701"/>
    <n v="270887"/>
    <n v="261351"/>
    <n v="9536"/>
    <n v="1315.816"/>
    <n v="96.48"/>
    <n v="12.099801400000006"/>
    <n v="12.041617000000006"/>
    <n v="5.8184399999999997E-2"/>
    <n v="0"/>
    <n v="10.0016064"/>
    <n v="2.0557673000000007"/>
    <n v="3.2656000000000004E-2"/>
    <n v="9.7716999999999977E-3"/>
    <n v="0.93682600688541651"/>
    <n v="25"/>
    <n v="42.2"/>
    <n v="57.8"/>
    <n v="242.71"/>
    <n v="14563"/>
    <n v="6685"/>
    <n v="27"/>
    <n v="0"/>
    <n v="332.95418384787752"/>
    <n v="46.567018719982869"/>
    <n v="99.27"/>
    <n v="99.5"/>
    <n v="85.48"/>
    <n v="36.130000000000003"/>
    <s v=""/>
    <n v="100"/>
    <n v="1141.49"/>
    <n v="423.1"/>
    <n v="1824.5"/>
    <n v="14.5"/>
    <s v=""/>
    <s v=""/>
    <n v="0"/>
    <m/>
    <s v=""/>
    <n v="9.8000000000000007"/>
    <n v="84"/>
    <n v="58.8"/>
    <n v="54.1"/>
    <n v="6"/>
    <n v="1"/>
    <n v="0"/>
    <n v="130"/>
    <n v="1067.6475595775544"/>
    <n v="46"/>
    <n v="63"/>
    <n v="12232.92"/>
    <n v="8563.0439999999999"/>
  </r>
  <r>
    <x v="10"/>
    <x v="7"/>
    <n v="355260115"/>
    <s v="Tabapuã"/>
    <n v="0.715210154342794"/>
    <n v="11543"/>
    <n v="10752"/>
    <n v="791"/>
    <n v="33.4"/>
    <n v="93.15"/>
    <n v="0.38110189999999983"/>
    <n v="0.29746149999999982"/>
    <n v="8.3640400000000018E-2"/>
    <n v="0"/>
    <n v="4.7614499999999997E-2"/>
    <s v=""/>
    <n v="0.32263359999999985"/>
    <n v="1.08538E-2"/>
    <n v="3.2526023047453709E-2"/>
    <n v="7"/>
    <n v="39.130000000000003"/>
    <n v="60.87"/>
    <n v="7.74"/>
    <n v="597"/>
    <n v="197"/>
    <n v="1"/>
    <n v="0"/>
    <n v="7321.8816598804469"/>
    <n v="792.29316468855598"/>
    <n v="92.57"/>
    <n v="92.57"/>
    <n v="92.23"/>
    <n v="31.3"/>
    <s v=""/>
    <n v="99.64"/>
    <n v="44.31"/>
    <n v="14.2"/>
    <n v="52.2"/>
    <n v="28.8"/>
    <s v=""/>
    <s v=""/>
    <n v="0"/>
    <m/>
    <s v=""/>
    <n v="8.5"/>
    <n v="100"/>
    <n v="100"/>
    <n v="67"/>
    <n v="7.9"/>
    <n v="0"/>
    <n v="0"/>
    <n v="12"/>
    <n v="147.57414372476646"/>
    <n v="18"/>
    <n v="28"/>
    <n v="597"/>
    <n v="597"/>
  </r>
  <r>
    <x v="7"/>
    <x v="7"/>
    <n v="355270013"/>
    <s v="Tabatinga"/>
    <n v="1.05030023459158"/>
    <n v="15049"/>
    <n v="13136"/>
    <n v="1913"/>
    <n v="41.066000000000003"/>
    <n v="87.29"/>
    <n v="1.6632399999999999E-2"/>
    <n v="8.2600000000000002E-5"/>
    <n v="1.65498E-2"/>
    <n v="0"/>
    <n v="5.5671999999999996E-3"/>
    <s v=""/>
    <n v="1.0353400000000002E-2"/>
    <n v="7.1179999999999985E-4"/>
    <n v="3.9230722532407412E-2"/>
    <n v="3"/>
    <n v="20"/>
    <n v="80"/>
    <n v="9.35"/>
    <n v="721"/>
    <n v="243"/>
    <n v="1"/>
    <n v="0"/>
    <n v="6328.5746561233309"/>
    <n v="628.66635656854294"/>
    <n v="85.64"/>
    <n v="100"/>
    <n v="77.08"/>
    <n v="6.67"/>
    <s v=""/>
    <n v="100"/>
    <n v="9.0500000000000007"/>
    <n v="4.5"/>
    <n v="3.1"/>
    <n v="32.5"/>
    <s v=""/>
    <s v=""/>
    <n v="0"/>
    <m/>
    <s v=""/>
    <n v="7.2"/>
    <n v="100"/>
    <n v="100"/>
    <n v="66.3"/>
    <n v="7.8"/>
    <n v="0"/>
    <n v="0"/>
    <n v="5"/>
    <n v="15.294135852439542"/>
    <n v="3"/>
    <n v="12"/>
    <n v="721"/>
    <n v="721"/>
  </r>
  <r>
    <x v="2"/>
    <x v="7"/>
    <n v="355270016"/>
    <s v="Tabatinga"/>
    <m/>
    <m/>
    <m/>
    <m/>
    <m/>
    <m/>
    <n v="0.1181865"/>
    <n v="3.7144900000000002E-2"/>
    <n v="8.1041599999999991E-2"/>
    <n v="0"/>
    <s v=""/>
    <n v="2.3099999999999999E-5"/>
    <n v="0.11816339999999999"/>
    <n v="0"/>
    <n v="0"/>
    <n v="5"/>
    <n v="80"/>
    <n v="20"/>
    <m/>
    <s v=""/>
    <m/>
    <m/>
    <m/>
    <s v=""/>
    <s v=""/>
    <m/>
    <m/>
    <m/>
    <m/>
    <s v=""/>
    <m/>
    <m/>
    <m/>
    <m/>
    <m/>
    <s v=""/>
    <s v=""/>
    <m/>
    <m/>
    <s v=""/>
    <m/>
    <m/>
    <m/>
    <m/>
    <m/>
    <m/>
    <m/>
    <n v="1"/>
    <m/>
    <n v="8"/>
    <n v="2"/>
    <m/>
    <m/>
  </r>
  <r>
    <x v="18"/>
    <x v="7"/>
    <n v="35528096"/>
    <s v="Taboão da Serra"/>
    <n v="1.9128202494199"/>
    <n v="256183"/>
    <n v="256183"/>
    <n v="0"/>
    <n v="12508.936"/>
    <n v="100"/>
    <n v="9.7088600000000011E-2"/>
    <n v="2.6939999999999999E-4"/>
    <n v="9.6819200000000008E-2"/>
    <n v="0"/>
    <s v=""/>
    <n v="3.232330000000002E-2"/>
    <s v=""/>
    <n v="6.4765300000000012E-2"/>
    <n v="0.89248938657407406"/>
    <n v="1"/>
    <n v="1.96"/>
    <n v="98.04"/>
    <n v="237.92"/>
    <n v="14275"/>
    <n v="11446"/>
    <n v="8"/>
    <n v="0"/>
    <n v="39.391840988668257"/>
    <n v="6.1549751544794136"/>
    <n v="100"/>
    <n v="100"/>
    <n v="85.96"/>
    <n v="34.93"/>
    <s v=""/>
    <n v="100"/>
    <n v="80.91"/>
    <n v="30.3"/>
    <n v="0.4"/>
    <n v="193.6"/>
    <s v=""/>
    <s v=""/>
    <n v="0"/>
    <m/>
    <s v=""/>
    <n v="9.4"/>
    <n v="87"/>
    <n v="29.58"/>
    <n v="19.8"/>
    <n v="3.1"/>
    <n v="0"/>
    <n v="0"/>
    <n v="74"/>
    <n v="0"/>
    <n v="1"/>
    <n v="50"/>
    <n v="12419.25"/>
    <n v="4222.5450000000001"/>
  </r>
  <r>
    <x v="13"/>
    <x v="7"/>
    <n v="355290822"/>
    <s v="Taciba"/>
    <n v="0.76357402408271402"/>
    <n v="5816"/>
    <n v="4994"/>
    <n v="822"/>
    <n v="9.5609999999999999"/>
    <n v="85.87"/>
    <n v="3.3346600000000004E-2"/>
    <n v="2.0866700000000002E-2"/>
    <n v="1.24799E-2"/>
    <n v="0"/>
    <n v="1.2E-2"/>
    <n v="4.5830000000000003E-4"/>
    <n v="2.0866700000000002E-2"/>
    <n v="2.16E-5"/>
    <n v="1.3061766666666665E-2"/>
    <n v="1"/>
    <n v="36.36"/>
    <n v="63.64"/>
    <n v="3.58"/>
    <n v="276"/>
    <n v="57"/>
    <n v="1"/>
    <n v="0"/>
    <n v="24562.943603851443"/>
    <n v="3470.2613480055029"/>
    <n v="86.24"/>
    <n v="100"/>
    <n v="85.32"/>
    <n v="22.01"/>
    <s v=""/>
    <n v="100"/>
    <n v="1.44"/>
    <n v="0.7"/>
    <n v="1.2"/>
    <n v="1.9"/>
    <s v=""/>
    <s v=""/>
    <n v="0"/>
    <m/>
    <s v=""/>
    <n v="8"/>
    <n v="98"/>
    <n v="98"/>
    <n v="79.3"/>
    <n v="8.6"/>
    <n v="0"/>
    <n v="0"/>
    <n v="0"/>
    <n v="91.871186388773353"/>
    <n v="4"/>
    <n v="7"/>
    <n v="270.48"/>
    <n v="270.48"/>
  </r>
  <r>
    <x v="14"/>
    <x v="7"/>
    <n v="355300514"/>
    <s v="Taguaí"/>
    <n v="3.2250961971148602"/>
    <n v="11582"/>
    <n v="8297"/>
    <n v="3285"/>
    <n v="79.438000000000002"/>
    <n v="71.64"/>
    <n v="2.8816999999999999E-2"/>
    <n v="2.1429799999999999E-2"/>
    <n v="7.3872E-3"/>
    <n v="0"/>
    <n v="2.7908399999999996E-2"/>
    <n v="6.3659999999999997E-4"/>
    <n v="2.6039999999999999E-4"/>
    <n v="1.1600000000000001E-5"/>
    <n v="3.0851994868055555E-2"/>
    <n v="2"/>
    <n v="45.45"/>
    <n v="54.55"/>
    <n v="6.03"/>
    <n v="466"/>
    <n v="102"/>
    <n v="1"/>
    <n v="0"/>
    <n v="4492.6955620790886"/>
    <n v="544.56915903988931"/>
    <n v="87.51"/>
    <n v="71.64"/>
    <n v="85.07"/>
    <n v="16.82"/>
    <s v=""/>
    <n v="100"/>
    <n v="3.89"/>
    <n v="1.7"/>
    <n v="4"/>
    <n v="3.7"/>
    <s v=""/>
    <s v=""/>
    <n v="0"/>
    <m/>
    <s v=""/>
    <n v="9.5"/>
    <n v="100"/>
    <n v="100"/>
    <n v="78.099999999999994"/>
    <n v="8.4"/>
    <n v="0"/>
    <n v="0"/>
    <n v="1"/>
    <n v="90.755881814927506"/>
    <n v="5"/>
    <n v="6"/>
    <n v="466"/>
    <n v="466"/>
  </r>
  <r>
    <x v="10"/>
    <x v="7"/>
    <n v="355310415"/>
    <s v="Taiaçu"/>
    <n v="0.374800530652109"/>
    <n v="5937"/>
    <n v="5434"/>
    <n v="503"/>
    <n v="55.521999999999998"/>
    <n v="91.53"/>
    <n v="9.4581399999999968E-2"/>
    <n v="2.8903399999999996E-2"/>
    <n v="6.5677999999999973E-2"/>
    <n v="0"/>
    <n v="2.6142599999999998E-2"/>
    <n v="1.0185000000000001E-3"/>
    <n v="6.6737399999999988E-2"/>
    <n v="6.8289999999999996E-4"/>
    <n v="1.5460937500000001E-2"/>
    <n v="3"/>
    <n v="32.5"/>
    <n v="67.5"/>
    <n v="3.9"/>
    <n v="301"/>
    <n v="135"/>
    <n v="1"/>
    <n v="0"/>
    <n v="4302.5366346639721"/>
    <n v="478.05962607377461"/>
    <n v="100"/>
    <n v="100"/>
    <n v="100"/>
    <n v="66.61"/>
    <s v=""/>
    <n v="100"/>
    <n v="36.380000000000003"/>
    <n v="11.7"/>
    <n v="17"/>
    <n v="73"/>
    <s v=""/>
    <s v=""/>
    <n v="0"/>
    <m/>
    <s v=""/>
    <n v="8.1999999999999993"/>
    <n v="100"/>
    <n v="100"/>
    <n v="55.1"/>
    <n v="6.8"/>
    <n v="1"/>
    <n v="0"/>
    <n v="1"/>
    <n v="168.16574027286507"/>
    <n v="13"/>
    <n v="27"/>
    <n v="301"/>
    <n v="301"/>
  </r>
  <r>
    <x v="3"/>
    <x v="7"/>
    <n v="35532039"/>
    <s v="Taiúva"/>
    <m/>
    <m/>
    <m/>
    <m/>
    <m/>
    <m/>
    <n v="7.1855E-3"/>
    <n v="7.0891000000000001E-3"/>
    <n v="9.6400000000000012E-5"/>
    <n v="0"/>
    <s v=""/>
    <n v="9.6400000000000012E-5"/>
    <n v="7.0891000000000001E-3"/>
    <n v="0"/>
    <n v="0"/>
    <n v="2"/>
    <n v="33.33"/>
    <n v="66.67"/>
    <m/>
    <s v=""/>
    <m/>
    <m/>
    <m/>
    <s v=""/>
    <s v=""/>
    <m/>
    <m/>
    <m/>
    <m/>
    <s v=""/>
    <m/>
    <m/>
    <m/>
    <m/>
    <m/>
    <s v=""/>
    <s v=""/>
    <m/>
    <m/>
    <s v=""/>
    <m/>
    <m/>
    <m/>
    <m/>
    <m/>
    <m/>
    <m/>
    <n v="1"/>
    <m/>
    <n v="1"/>
    <n v="2"/>
    <m/>
    <m/>
  </r>
  <r>
    <x v="10"/>
    <x v="7"/>
    <n v="355320315"/>
    <s v="Taiúva"/>
    <n v="1.4458129278696299"/>
    <n v="6394"/>
    <n v="5893"/>
    <n v="501"/>
    <n v="48.381"/>
    <n v="92.16"/>
    <n v="5.3603499999999998E-2"/>
    <n v="2.7983800000000003E-2"/>
    <n v="2.5619699999999995E-2"/>
    <n v="0"/>
    <n v="9.0278000000000008E-3"/>
    <n v="7.4689999999999999E-4"/>
    <n v="4.3724600000000002E-2"/>
    <n v="1.042E-4"/>
    <n v="1.6651041666666668E-2"/>
    <n v="0"/>
    <n v="45.45"/>
    <n v="54.55"/>
    <n v="3.58"/>
    <n v="276"/>
    <n v="51"/>
    <n v="3"/>
    <n v="0"/>
    <n v="7595.470753831717"/>
    <n v="887.7822959024088"/>
    <n v="100"/>
    <n v="91.19"/>
    <n v="100"/>
    <n v="0"/>
    <s v=""/>
    <n v="100"/>
    <n v="11.05"/>
    <n v="3.9"/>
    <n v="9.5"/>
    <n v="14.3"/>
    <s v=""/>
    <s v=""/>
    <n v="0"/>
    <m/>
    <s v=""/>
    <n v="8.6999999999999993"/>
    <n v="100"/>
    <n v="100"/>
    <n v="81.5"/>
    <n v="9.6999999999999993"/>
    <n v="0"/>
    <n v="0"/>
    <n v="0"/>
    <n v="54.050672505473877"/>
    <n v="5"/>
    <n v="6"/>
    <n v="276"/>
    <n v="276"/>
  </r>
  <r>
    <x v="4"/>
    <x v="7"/>
    <n v="35533024"/>
    <s v="Tambaú"/>
    <n v="3.78446813438904E-2"/>
    <n v="22507"/>
    <n v="20185"/>
    <n v="2322"/>
    <n v="40.079000000000001"/>
    <n v="89.68"/>
    <n v="0.52835019999999988"/>
    <n v="0.51759289999999991"/>
    <n v="1.0757300000000001E-2"/>
    <n v="0.25"/>
    <n v="6.9314799999999996E-2"/>
    <n v="2.6924099999999999E-2"/>
    <n v="0.42403219999999986"/>
    <n v="8.0790999999999988E-3"/>
    <n v="6.6352798130787038E-2"/>
    <n v="28"/>
    <n v="65.75"/>
    <n v="34.25"/>
    <n v="14.4"/>
    <n v="1111"/>
    <n v="229"/>
    <n v="3"/>
    <n v="0"/>
    <n v="12106.057670946817"/>
    <n v="1190.9894699426843"/>
    <n v="96.85"/>
    <n v="100"/>
    <n v="96.85"/>
    <n v="6.91"/>
    <s v=""/>
    <n v="96.85"/>
    <n v="19.5"/>
    <n v="6.1"/>
    <n v="27.8"/>
    <n v="1.3"/>
    <s v=""/>
    <s v=""/>
    <n v="0"/>
    <m/>
    <s v=""/>
    <n v="9.5"/>
    <n v="95"/>
    <n v="90.25"/>
    <n v="79.400000000000006"/>
    <n v="8.1999999999999993"/>
    <n v="0"/>
    <n v="0"/>
    <n v="19"/>
    <n v="103.98958588603166"/>
    <n v="48"/>
    <n v="25"/>
    <n v="1055.45"/>
    <n v="1002.6775"/>
  </r>
  <r>
    <x v="3"/>
    <x v="7"/>
    <n v="35533029"/>
    <s v="Tambaú"/>
    <m/>
    <m/>
    <m/>
    <m/>
    <m/>
    <m/>
    <n v="8.1700000000000007E-5"/>
    <n v="1.2300000000000001E-5"/>
    <n v="6.9400000000000006E-5"/>
    <n v="0"/>
    <s v=""/>
    <s v=""/>
    <n v="1.2300000000000001E-5"/>
    <n v="6.9400000000000006E-5"/>
    <n v="0"/>
    <n v="0"/>
    <n v="50"/>
    <n v="50"/>
    <m/>
    <s v=""/>
    <m/>
    <m/>
    <m/>
    <s v=""/>
    <s v=""/>
    <m/>
    <m/>
    <m/>
    <m/>
    <s v=""/>
    <m/>
    <m/>
    <m/>
    <m/>
    <m/>
    <s v=""/>
    <s v=""/>
    <m/>
    <m/>
    <s v=""/>
    <m/>
    <m/>
    <m/>
    <m/>
    <m/>
    <m/>
    <m/>
    <n v="0"/>
    <m/>
    <n v="1"/>
    <n v="1"/>
    <m/>
    <m/>
  </r>
  <r>
    <x v="10"/>
    <x v="7"/>
    <n v="355340115"/>
    <s v="Tanabi"/>
    <n v="0.56396798704050299"/>
    <n v="24412"/>
    <n v="22368"/>
    <n v="2044"/>
    <n v="32.758000000000003"/>
    <n v="91.63"/>
    <n v="0.22613320000000001"/>
    <n v="0.12585350000000001"/>
    <n v="0.1002797"/>
    <n v="0"/>
    <n v="2.3099999999999999E-5"/>
    <n v="2.8850700000000003E-2"/>
    <n v="0.14408720000000003"/>
    <n v="5.3172199999999996E-2"/>
    <n v="7.389354174074074E-2"/>
    <n v="7"/>
    <n v="36.51"/>
    <n v="63.49"/>
    <n v="15.94"/>
    <n v="1230"/>
    <n v="165"/>
    <n v="2"/>
    <n v="0"/>
    <n v="7402.1497624119284"/>
    <n v="749.25774209405222"/>
    <n v="99.44"/>
    <n v="90.36"/>
    <n v="91.39"/>
    <n v="23.08"/>
    <s v=""/>
    <n v="99.26"/>
    <n v="12.59"/>
    <n v="4"/>
    <n v="10.4"/>
    <n v="17.3"/>
    <s v=""/>
    <s v=""/>
    <n v="0"/>
    <m/>
    <s v=""/>
    <n v="7.2"/>
    <n v="97"/>
    <n v="97"/>
    <n v="86.6"/>
    <n v="10"/>
    <n v="1"/>
    <n v="0"/>
    <n v="21"/>
    <n v="0"/>
    <n v="23"/>
    <n v="40"/>
    <n v="1193.0999999999999"/>
    <n v="1193.0999999999999"/>
  </r>
  <r>
    <x v="16"/>
    <x v="7"/>
    <n v="355340118"/>
    <s v="Tanabi"/>
    <m/>
    <m/>
    <m/>
    <m/>
    <m/>
    <m/>
    <n v="3.0382E-3"/>
    <n v="3.0382E-3"/>
    <n v="0"/>
    <n v="0"/>
    <s v=""/>
    <s v=""/>
    <n v="3.0382E-3"/>
    <n v="0"/>
    <n v="0"/>
    <n v="1"/>
    <n v="100"/>
    <n v="0"/>
    <m/>
    <s v=""/>
    <m/>
    <m/>
    <m/>
    <s v=""/>
    <s v=""/>
    <m/>
    <m/>
    <m/>
    <m/>
    <s v=""/>
    <m/>
    <m/>
    <m/>
    <m/>
    <m/>
    <s v=""/>
    <s v=""/>
    <m/>
    <m/>
    <s v=""/>
    <m/>
    <m/>
    <m/>
    <m/>
    <m/>
    <m/>
    <m/>
    <n v="2"/>
    <m/>
    <n v="1"/>
    <n v="0"/>
    <m/>
    <m/>
  </r>
  <r>
    <x v="17"/>
    <x v="7"/>
    <n v="355350011"/>
    <s v="Tapiraí"/>
    <n v="-0.71634560143193404"/>
    <n v="7875"/>
    <n v="5719"/>
    <n v="2156"/>
    <n v="10.426"/>
    <n v="72.62"/>
    <n v="1.56E-5"/>
    <n v="0"/>
    <n v="1.56E-5"/>
    <n v="0"/>
    <s v=""/>
    <s v=""/>
    <s v=""/>
    <n v="1.56E-5"/>
    <n v="1.3549511718750001E-2"/>
    <n v="4"/>
    <n v="0"/>
    <n v="100"/>
    <n v="4.07"/>
    <n v="314"/>
    <n v="176"/>
    <n v="3"/>
    <n v="0"/>
    <n v="85978.148571428566"/>
    <n v="11052.617142857145"/>
    <n v="66.069999999999993"/>
    <n v="89.99"/>
    <n v="58.36"/>
    <n v="26.44"/>
    <s v=""/>
    <n v="92.4"/>
    <n v="0"/>
    <n v="0"/>
    <n v="0"/>
    <n v="0"/>
    <s v=""/>
    <s v=""/>
    <n v="0"/>
    <m/>
    <s v=""/>
    <n v="9"/>
    <n v="73"/>
    <n v="73"/>
    <n v="43.9"/>
    <n v="5.9"/>
    <n v="0"/>
    <n v="0"/>
    <n v="8"/>
    <n v="0"/>
    <n v="0"/>
    <n v="3"/>
    <n v="229.22"/>
    <n v="229.22"/>
  </r>
  <r>
    <x v="14"/>
    <x v="7"/>
    <n v="355350014"/>
    <s v="Tapiraí"/>
    <m/>
    <m/>
    <m/>
    <m/>
    <m/>
    <m/>
    <n v="2.0829999999999999E-4"/>
    <n v="2.0829999999999999E-4"/>
    <n v="0"/>
    <n v="0"/>
    <s v=""/>
    <s v=""/>
    <s v=""/>
    <n v="2.0829999999999999E-4"/>
    <n v="0"/>
    <n v="12"/>
    <n v="100"/>
    <n v="0"/>
    <m/>
    <s v=""/>
    <m/>
    <m/>
    <m/>
    <s v=""/>
    <s v=""/>
    <m/>
    <m/>
    <m/>
    <m/>
    <s v=""/>
    <m/>
    <m/>
    <m/>
    <m/>
    <m/>
    <s v=""/>
    <s v=""/>
    <m/>
    <m/>
    <s v=""/>
    <m/>
    <m/>
    <m/>
    <m/>
    <m/>
    <m/>
    <m/>
    <n v="0"/>
    <m/>
    <n v="1"/>
    <n v="0"/>
    <m/>
    <m/>
  </r>
  <r>
    <x v="4"/>
    <x v="7"/>
    <n v="35536094"/>
    <s v="Tapiratiba"/>
    <n v="-0.192630786951653"/>
    <n v="12687"/>
    <n v="10784"/>
    <n v="1903"/>
    <n v="57.517000000000003"/>
    <n v="85"/>
    <n v="5.4349700000000008E-2"/>
    <n v="5.421080000000001E-2"/>
    <n v="1.3889999999999999E-4"/>
    <n v="0"/>
    <n v="2.3148100000000001E-2"/>
    <s v=""/>
    <n v="2.9731899999999999E-2"/>
    <n v="1.4697E-3"/>
    <n v="2.9340189275568182E-2"/>
    <n v="6"/>
    <n v="93.33"/>
    <n v="6.67"/>
    <n v="7.56"/>
    <n v="583"/>
    <n v="71"/>
    <n v="2"/>
    <n v="0"/>
    <n v="8650.2151808938288"/>
    <n v="845.13596594939713"/>
    <m/>
    <n v="82.47"/>
    <m/>
    <m/>
    <s v=""/>
    <m/>
    <n v="4.99"/>
    <n v="1.6"/>
    <n v="7.2"/>
    <n v="0"/>
    <s v=""/>
    <s v=""/>
    <n v="0"/>
    <m/>
    <s v=""/>
    <n v="10"/>
    <n v="100"/>
    <n v="100"/>
    <n v="87.8"/>
    <n v="9.5"/>
    <n v="0"/>
    <n v="0"/>
    <n v="7"/>
    <n v="78.390769002817208"/>
    <n v="14"/>
    <n v="1"/>
    <n v="583"/>
    <n v="583"/>
  </r>
  <r>
    <x v="3"/>
    <x v="7"/>
    <n v="35536589"/>
    <s v="Taquaral"/>
    <n v="1.46692119336267E-2"/>
    <n v="2729"/>
    <n v="2623"/>
    <n v="106"/>
    <n v="50.341000000000001"/>
    <n v="96.12"/>
    <n v="5.7869999999999996E-3"/>
    <n v="5.7869999999999996E-3"/>
    <n v="0"/>
    <n v="0"/>
    <s v=""/>
    <s v=""/>
    <n v="5.7869999999999996E-3"/>
    <n v="0"/>
    <n v="6.5326029730902778E-3"/>
    <n v="4"/>
    <n v="100"/>
    <n v="0"/>
    <n v="1.89"/>
    <n v="146"/>
    <n v="29"/>
    <n v="0"/>
    <n v="0"/>
    <n v="7973.5580798827414"/>
    <n v="924.47050201539014"/>
    <m/>
    <n v="100"/>
    <m/>
    <m/>
    <s v=""/>
    <m/>
    <n v="8.11"/>
    <n v="2.9"/>
    <n v="3.4"/>
    <n v="18.100000000000001"/>
    <s v=""/>
    <s v=""/>
    <n v="0"/>
    <m/>
    <s v=""/>
    <n v="7.5"/>
    <n v="100"/>
    <n v="100"/>
    <n v="80.099999999999994"/>
    <n v="9.6999999999999993"/>
    <n v="0"/>
    <n v="0"/>
    <n v="0"/>
    <n v="0"/>
    <n v="1"/>
    <n v="0"/>
    <n v="146"/>
    <n v="146"/>
  </r>
  <r>
    <x v="9"/>
    <x v="7"/>
    <n v="355365812"/>
    <s v="Taquaral"/>
    <m/>
    <m/>
    <m/>
    <m/>
    <m/>
    <m/>
    <n v="1.44796E-2"/>
    <n v="0"/>
    <n v="1.44796E-2"/>
    <n v="0"/>
    <s v=""/>
    <s v=""/>
    <n v="1.44796E-2"/>
    <n v="0"/>
    <n v="0"/>
    <n v="0"/>
    <n v="0"/>
    <n v="100"/>
    <m/>
    <s v=""/>
    <m/>
    <m/>
    <m/>
    <s v=""/>
    <s v=""/>
    <m/>
    <m/>
    <m/>
    <m/>
    <s v=""/>
    <m/>
    <m/>
    <m/>
    <m/>
    <m/>
    <s v=""/>
    <s v=""/>
    <m/>
    <m/>
    <s v=""/>
    <m/>
    <m/>
    <m/>
    <m/>
    <m/>
    <m/>
    <m/>
    <n v="0"/>
    <m/>
    <n v="0"/>
    <n v="4"/>
    <m/>
    <m/>
  </r>
  <r>
    <x v="3"/>
    <x v="7"/>
    <n v="35537089"/>
    <s v="Taquaritinga"/>
    <m/>
    <m/>
    <m/>
    <m/>
    <m/>
    <m/>
    <n v="7.4267999999999999E-3"/>
    <n v="7.3612E-3"/>
    <n v="6.5599999999999995E-5"/>
    <n v="0"/>
    <s v=""/>
    <s v=""/>
    <n v="7.3921000000000004E-3"/>
    <n v="3.4700000000000003E-5"/>
    <n v="0"/>
    <n v="4"/>
    <n v="66.67"/>
    <n v="33.33"/>
    <m/>
    <s v=""/>
    <m/>
    <m/>
    <m/>
    <s v=""/>
    <s v=""/>
    <m/>
    <m/>
    <m/>
    <m/>
    <s v=""/>
    <m/>
    <m/>
    <m/>
    <m/>
    <m/>
    <s v=""/>
    <s v=""/>
    <m/>
    <m/>
    <s v=""/>
    <m/>
    <m/>
    <m/>
    <m/>
    <m/>
    <m/>
    <m/>
    <n v="7"/>
    <m/>
    <n v="4"/>
    <n v="2"/>
    <m/>
    <m/>
  </r>
  <r>
    <x v="2"/>
    <x v="7"/>
    <n v="355370816"/>
    <s v="Taquaritinga"/>
    <n v="0.256962698967933"/>
    <n v="54111"/>
    <n v="51589"/>
    <n v="2522"/>
    <n v="91.061999999999998"/>
    <n v="95.34"/>
    <n v="0.29702110000000004"/>
    <n v="0.16101190000000001"/>
    <n v="0.13600920000000005"/>
    <n v="0"/>
    <n v="5.1157399999999999E-2"/>
    <n v="1.90426E-2"/>
    <n v="0.20361640000000003"/>
    <n v="2.3204699999999998E-2"/>
    <n v="0.15906323009374998"/>
    <n v="11"/>
    <n v="40.71"/>
    <n v="59.29"/>
    <n v="42.61"/>
    <n v="2876"/>
    <n v="2699"/>
    <n v="6"/>
    <n v="1"/>
    <n v="3059.7105948882854"/>
    <n v="303.05704939845873"/>
    <n v="96.57"/>
    <n v="96.63"/>
    <n v="96.57"/>
    <n v="31.16"/>
    <s v=""/>
    <n v="100"/>
    <n v="14.78"/>
    <n v="5.8"/>
    <n v="10.9"/>
    <n v="26.2"/>
    <s v=""/>
    <s v=""/>
    <n v="0"/>
    <m/>
    <s v=""/>
    <n v="7.1"/>
    <n v="100"/>
    <n v="7"/>
    <n v="6.2"/>
    <n v="2.2000000000000002"/>
    <n v="1"/>
    <n v="1"/>
    <n v="1"/>
    <n v="32.062721202091268"/>
    <n v="46"/>
    <n v="67"/>
    <n v="2876"/>
    <n v="201.32"/>
  </r>
  <r>
    <x v="14"/>
    <x v="7"/>
    <n v="355380714"/>
    <s v="Taquarituba"/>
    <n v="0.195587461372249"/>
    <n v="22584"/>
    <n v="20085"/>
    <n v="2499"/>
    <n v="50.512999999999998"/>
    <n v="88.93"/>
    <n v="0.4194527999999999"/>
    <n v="0.40909049999999991"/>
    <n v="1.0362300000000001E-2"/>
    <n v="0.13"/>
    <n v="3.6919999999999998E-4"/>
    <n v="8.1606999999999985E-2"/>
    <n v="0.32784229999999998"/>
    <n v="9.6343000000000019E-3"/>
    <n v="5.9595281305555553E-2"/>
    <n v="26"/>
    <n v="82.89"/>
    <n v="17.11"/>
    <n v="14.19"/>
    <n v="1095"/>
    <n v="193"/>
    <n v="3"/>
    <n v="0"/>
    <n v="7065.7173219978749"/>
    <n v="823.86822529224219"/>
    <n v="86.69"/>
    <n v="87.84"/>
    <n v="86.27"/>
    <n v="28.88"/>
    <s v=""/>
    <n v="98.7"/>
    <n v="18.559999999999999"/>
    <n v="8.3000000000000007"/>
    <n v="24.5"/>
    <n v="1.8"/>
    <s v=""/>
    <s v=""/>
    <n v="0"/>
    <m/>
    <s v=""/>
    <n v="7.1"/>
    <n v="96"/>
    <n v="96"/>
    <n v="82.4"/>
    <n v="9.4"/>
    <n v="0"/>
    <n v="0"/>
    <n v="6"/>
    <n v="0"/>
    <n v="63"/>
    <n v="13"/>
    <n v="1051.2"/>
    <n v="1051.2"/>
  </r>
  <r>
    <x v="14"/>
    <x v="7"/>
    <n v="355385614"/>
    <s v="Taquarivaí"/>
    <n v="1.22744939920916"/>
    <n v="5320"/>
    <n v="2960"/>
    <n v="2360"/>
    <n v="22.837"/>
    <n v="55.64"/>
    <n v="0.13182969999999997"/>
    <n v="0.12936209999999998"/>
    <n v="2.4675999999999999E-3"/>
    <n v="0"/>
    <n v="1.0237000000000001E-2"/>
    <s v=""/>
    <n v="0.12145379999999999"/>
    <n v="1.3889999999999999E-4"/>
    <n v="1.0393395833333334E-2"/>
    <n v="13"/>
    <n v="81.25"/>
    <n v="18.75"/>
    <n v="2.1"/>
    <n v="162"/>
    <n v="60"/>
    <n v="3"/>
    <n v="0"/>
    <n v="15649.443609022557"/>
    <n v="1837.6240601503755"/>
    <n v="75.02"/>
    <n v="88.36"/>
    <n v="43.56"/>
    <n v="31.83"/>
    <s v=""/>
    <n v="100"/>
    <n v="11.17"/>
    <n v="5"/>
    <n v="14.9"/>
    <n v="0.8"/>
    <s v=""/>
    <s v=""/>
    <n v="0"/>
    <m/>
    <s v=""/>
    <n v="9"/>
    <n v="86"/>
    <n v="86"/>
    <n v="63"/>
    <n v="6.9"/>
    <n v="0"/>
    <n v="0"/>
    <n v="0"/>
    <n v="96.214944185309975"/>
    <n v="13"/>
    <n v="3"/>
    <n v="139.32"/>
    <n v="139.32"/>
  </r>
  <r>
    <x v="13"/>
    <x v="7"/>
    <n v="355390622"/>
    <s v="Tarabai"/>
    <n v="1.20359391244738"/>
    <n v="6802"/>
    <n v="6325"/>
    <n v="477"/>
    <n v="34.488999999999997"/>
    <n v="92.99"/>
    <n v="1.3718299999999999E-2"/>
    <n v="0"/>
    <n v="1.3718299999999999E-2"/>
    <n v="0"/>
    <n v="1.23727E-2"/>
    <n v="1.2934999999999999E-3"/>
    <n v="5.2099999999999999E-5"/>
    <n v="0"/>
    <n v="1.6377940624999997E-2"/>
    <n v="0"/>
    <n v="0"/>
    <n v="100"/>
    <n v="4.55"/>
    <n v="351"/>
    <n v="66"/>
    <n v="0"/>
    <n v="0"/>
    <n v="6815.3366656865628"/>
    <n v="927.25668920905593"/>
    <n v="92.46"/>
    <n v="92.46"/>
    <n v="91.33"/>
    <n v="12.08"/>
    <s v=""/>
    <n v="100"/>
    <n v="1.83"/>
    <n v="0.9"/>
    <n v="0"/>
    <n v="6.9"/>
    <s v=""/>
    <s v=""/>
    <n v="0"/>
    <m/>
    <s v=""/>
    <n v="8"/>
    <n v="99"/>
    <n v="99"/>
    <n v="81.2"/>
    <n v="10"/>
    <n v="0"/>
    <n v="0"/>
    <n v="0"/>
    <n v="73.269285038698214"/>
    <n v="0"/>
    <n v="5"/>
    <n v="347.49"/>
    <n v="347.49"/>
  </r>
  <r>
    <x v="5"/>
    <x v="7"/>
    <n v="355395517"/>
    <s v="Tarumã"/>
    <n v="1.7156601317735101"/>
    <n v="13463"/>
    <n v="12736"/>
    <n v="727"/>
    <n v="44.359000000000002"/>
    <n v="94.6"/>
    <n v="0.55258780000000007"/>
    <n v="0.48467410000000011"/>
    <n v="6.7913699999999994E-2"/>
    <n v="0"/>
    <n v="2.4211500000000004E-2"/>
    <n v="0.16759250000000001"/>
    <n v="0.35564630000000008"/>
    <n v="5.1374999999999997E-3"/>
    <n v="3.9153364613425924E-2"/>
    <n v="10"/>
    <n v="58.62"/>
    <n v="41.38"/>
    <n v="9.1199999999999992"/>
    <n v="704"/>
    <n v="163"/>
    <n v="0"/>
    <n v="0"/>
    <n v="6488.5033053554189"/>
    <n v="702.72598974968446"/>
    <n v="95.54"/>
    <n v="100"/>
    <n v="94.87"/>
    <n v="18.850000000000001"/>
    <s v=""/>
    <n v="100"/>
    <n v="37.85"/>
    <n v="19.899999999999999"/>
    <n v="41.8"/>
    <n v="22.6"/>
    <s v=""/>
    <s v=""/>
    <n v="0"/>
    <m/>
    <s v=""/>
    <n v="7.2"/>
    <n v="96"/>
    <n v="96"/>
    <n v="76.8"/>
    <n v="8.1999999999999993"/>
    <n v="0"/>
    <n v="0"/>
    <n v="1"/>
    <n v="61.297413994837768"/>
    <n v="17"/>
    <n v="12"/>
    <n v="675.84"/>
    <n v="675.84"/>
  </r>
  <r>
    <x v="8"/>
    <x v="7"/>
    <n v="355400310"/>
    <s v="Tatuí"/>
    <n v="1.29942935030958"/>
    <n v="111122"/>
    <n v="106652"/>
    <n v="4470"/>
    <n v="212"/>
    <n v="95.98"/>
    <n v="0.97493750000000001"/>
    <n v="0.7827786000000001"/>
    <n v="0.19215889999999991"/>
    <n v="0"/>
    <n v="0.27041660000000001"/>
    <n v="0.24522569999999999"/>
    <n v="0.4239928"/>
    <n v="3.5302399999999998E-2"/>
    <n v="0.38712641203703702"/>
    <n v="85"/>
    <n v="35.450000000000003"/>
    <n v="64.55"/>
    <n v="98.02"/>
    <n v="5881"/>
    <n v="1985"/>
    <n v="6"/>
    <n v="1"/>
    <n v="1342.3559691150267"/>
    <n v="204.33325534097659"/>
    <n v="100"/>
    <n v="100"/>
    <n v="94.73"/>
    <n v="48.96"/>
    <s v=""/>
    <n v="100"/>
    <n v="57.35"/>
    <n v="20.6"/>
    <n v="79.900000000000006"/>
    <n v="26.7"/>
    <s v=""/>
    <s v=""/>
    <n v="0"/>
    <m/>
    <s v=""/>
    <n v="10"/>
    <n v="93"/>
    <n v="79.05"/>
    <n v="66.2"/>
    <n v="7.5"/>
    <n v="1"/>
    <n v="1"/>
    <n v="41"/>
    <n v="69.744660039927382"/>
    <n v="39"/>
    <n v="71"/>
    <n v="5469.33"/>
    <n v="4648.9305000000004"/>
  </r>
  <r>
    <x v="15"/>
    <x v="7"/>
    <n v="35541022"/>
    <s v="Taubaté"/>
    <n v="1.2200669634657499"/>
    <n v="287521"/>
    <n v="281547"/>
    <n v="5974"/>
    <n v="459.35700000000003"/>
    <n v="97.92"/>
    <n v="0.84835140000000009"/>
    <n v="0.79683579999999998"/>
    <n v="5.151560000000005E-2"/>
    <n v="0.1"/>
    <n v="0.50111110000000003"/>
    <n v="4.1875500000000003E-2"/>
    <n v="0.27662719999999985"/>
    <n v="2.8737600000000002E-2"/>
    <n v="1.0016645949074074"/>
    <n v="41"/>
    <n v="34.29"/>
    <n v="65.709999999999994"/>
    <n v="261.02999999999997"/>
    <n v="15662"/>
    <n v="5079"/>
    <n v="39"/>
    <n v="0"/>
    <n v="1025.5306568911487"/>
    <n v="104.19830203706857"/>
    <n v="100"/>
    <n v="98.51"/>
    <n v="96.58"/>
    <n v="34.43"/>
    <s v=""/>
    <n v="100"/>
    <n v="20.95"/>
    <n v="9.1"/>
    <n v="25.7"/>
    <n v="5.4"/>
    <s v=""/>
    <s v=""/>
    <n v="0"/>
    <m/>
    <s v=""/>
    <n v="9.8000000000000007"/>
    <n v="92"/>
    <n v="92"/>
    <n v="67.599999999999994"/>
    <n v="7.3"/>
    <n v="1"/>
    <n v="0"/>
    <n v="219"/>
    <n v="50.016742385340251"/>
    <n v="48"/>
    <n v="92"/>
    <n v="14409.04"/>
    <n v="14409.04"/>
  </r>
  <r>
    <x v="14"/>
    <x v="7"/>
    <n v="355420114"/>
    <s v="Tejupá"/>
    <n v="-0.92070500712765302"/>
    <n v="4757"/>
    <n v="3266"/>
    <n v="1491"/>
    <n v="16.053000000000001"/>
    <n v="68.66"/>
    <n v="2.2560399999999998E-2"/>
    <n v="2.0477099999999998E-2"/>
    <n v="2.0833000000000002E-3"/>
    <n v="0"/>
    <n v="2.0833000000000002E-3"/>
    <n v="2.0829999999999999E-4"/>
    <n v="2.0268799999999997E-2"/>
    <n v="0"/>
    <n v="9.5553684816919188E-3"/>
    <n v="0"/>
    <n v="91.67"/>
    <n v="8.33"/>
    <n v="2.19"/>
    <n v="169"/>
    <n v="169"/>
    <n v="0"/>
    <n v="0"/>
    <n v="22208.450704225354"/>
    <n v="2651.7553079672052"/>
    <m/>
    <n v="100"/>
    <m/>
    <m/>
    <s v=""/>
    <m/>
    <n v="1.5"/>
    <n v="0.7"/>
    <n v="1.9"/>
    <n v="0.5"/>
    <s v=""/>
    <s v=""/>
    <n v="0"/>
    <m/>
    <s v=""/>
    <n v="7.1"/>
    <n v="100"/>
    <n v="0"/>
    <n v="0"/>
    <n v="1.5"/>
    <n v="0"/>
    <n v="0"/>
    <n v="0"/>
    <n v="20.930642327734393"/>
    <n v="11"/>
    <n v="1"/>
    <n v="169"/>
    <n v="0"/>
  </r>
  <r>
    <x v="13"/>
    <x v="7"/>
    <n v="355430022"/>
    <s v="Teodoro Sampaio"/>
    <n v="0.55367228596208096"/>
    <n v="21706"/>
    <n v="17724"/>
    <n v="3982"/>
    <n v="13.944000000000001"/>
    <n v="81.650000000000006"/>
    <n v="0.2699858"/>
    <n v="0.1887778"/>
    <n v="8.1208000000000002E-2"/>
    <n v="6.84"/>
    <n v="5.517819999999999E-2"/>
    <n v="0.17663469999999998"/>
    <n v="3.7249999999999998E-2"/>
    <n v="9.2290000000000004E-4"/>
    <n v="5.6498733307870377E-2"/>
    <n v="0"/>
    <n v="13.04"/>
    <n v="86.96"/>
    <n v="12.75"/>
    <n v="983"/>
    <n v="231"/>
    <n v="0"/>
    <n v="0"/>
    <n v="16795.179213120795"/>
    <n v="2353.6496821155442"/>
    <n v="85.51"/>
    <n v="81.2"/>
    <n v="82.17"/>
    <n v="24.22"/>
    <s v=""/>
    <n v="100"/>
    <n v="4.58"/>
    <n v="2.2999999999999998"/>
    <n v="4.4000000000000004"/>
    <n v="5"/>
    <s v=""/>
    <s v=""/>
    <n v="0"/>
    <m/>
    <s v=""/>
    <n v="7.9"/>
    <n v="93"/>
    <n v="93"/>
    <n v="76.5"/>
    <n v="8.4"/>
    <n v="0"/>
    <n v="0"/>
    <n v="0"/>
    <n v="97.34731520492052"/>
    <n v="3"/>
    <n v="20"/>
    <n v="914.19"/>
    <n v="914.19"/>
  </r>
  <r>
    <x v="9"/>
    <x v="7"/>
    <n v="355440912"/>
    <s v="Terra Roxa"/>
    <n v="0.89906030421285099"/>
    <n v="8690"/>
    <n v="8315"/>
    <n v="375"/>
    <n v="39.520000000000003"/>
    <n v="95.68"/>
    <n v="0.12438000000000002"/>
    <n v="6.1754400000000008E-2"/>
    <n v="6.2625600000000003E-2"/>
    <n v="0"/>
    <n v="3.0733800000000002E-2"/>
    <n v="1.997E-4"/>
    <n v="8.2916399999999987E-2"/>
    <n v="1.0530100000000001E-2"/>
    <n v="2.0147674479166666E-2"/>
    <n v="1"/>
    <n v="56"/>
    <n v="44"/>
    <n v="5.98"/>
    <n v="462"/>
    <n v="110"/>
    <n v="3"/>
    <n v="0"/>
    <n v="9653.1369390103573"/>
    <n v="1124.9896432681242"/>
    <n v="89.03"/>
    <n v="100"/>
    <n v="95.32"/>
    <n v="30.05"/>
    <s v=""/>
    <n v="93.4"/>
    <n v="12.96"/>
    <n v="4.7"/>
    <n v="9.5"/>
    <n v="20.2"/>
    <s v=""/>
    <s v=""/>
    <n v="0"/>
    <m/>
    <s v=""/>
    <n v="7.1"/>
    <n v="99"/>
    <n v="99"/>
    <n v="76.2"/>
    <n v="8.4"/>
    <n v="1"/>
    <n v="0"/>
    <n v="3"/>
    <n v="153.86391135143157"/>
    <n v="14"/>
    <n v="11"/>
    <n v="457.38"/>
    <n v="457.38"/>
  </r>
  <r>
    <x v="6"/>
    <x v="7"/>
    <n v="35545085"/>
    <s v="Tietê"/>
    <m/>
    <m/>
    <m/>
    <m/>
    <m/>
    <m/>
    <n v="1.852E-4"/>
    <n v="0"/>
    <n v="1.852E-4"/>
    <n v="0"/>
    <s v=""/>
    <n v="1.852E-4"/>
    <s v=""/>
    <n v="0"/>
    <n v="0"/>
    <n v="0"/>
    <n v="0"/>
    <n v="100"/>
    <m/>
    <s v=""/>
    <m/>
    <m/>
    <m/>
    <s v=""/>
    <s v=""/>
    <m/>
    <m/>
    <m/>
    <m/>
    <s v=""/>
    <m/>
    <m/>
    <m/>
    <m/>
    <m/>
    <s v=""/>
    <s v=""/>
    <m/>
    <m/>
    <s v=""/>
    <m/>
    <m/>
    <m/>
    <m/>
    <m/>
    <m/>
    <m/>
    <n v="0"/>
    <m/>
    <n v="0"/>
    <n v="1"/>
    <m/>
    <m/>
  </r>
  <r>
    <x v="8"/>
    <x v="7"/>
    <n v="355450810"/>
    <s v="Tietê"/>
    <n v="1.37904962425952"/>
    <n v="38118"/>
    <n v="34708"/>
    <n v="3410"/>
    <n v="97.113"/>
    <n v="91.05"/>
    <n v="0.11078870000000002"/>
    <n v="7.5736200000000017E-2"/>
    <n v="3.50525E-2"/>
    <n v="0"/>
    <n v="5.3865000000000007E-3"/>
    <n v="5.3714899999999996E-2"/>
    <n v="4.6953799999999997E-2"/>
    <n v="4.7335000000000016E-3"/>
    <n v="0.11603048611111111"/>
    <n v="33"/>
    <n v="17.14"/>
    <n v="82.86"/>
    <n v="28.6"/>
    <n v="1931"/>
    <n v="1395"/>
    <n v="7"/>
    <n v="0"/>
    <n v="3077.6515032268221"/>
    <n v="438.4826066425311"/>
    <n v="100"/>
    <n v="100"/>
    <n v="100"/>
    <n v="50.54"/>
    <s v=""/>
    <n v="100"/>
    <n v="8.2799999999999994"/>
    <n v="3"/>
    <n v="9.4"/>
    <n v="6.6"/>
    <s v=""/>
    <s v=""/>
    <n v="0"/>
    <m/>
    <s v=""/>
    <n v="9.8000000000000007"/>
    <n v="93"/>
    <n v="37.200000000000003"/>
    <n v="27.8"/>
    <n v="4"/>
    <n v="0"/>
    <n v="0"/>
    <n v="31"/>
    <n v="4.3092123178834107"/>
    <n v="6"/>
    <n v="29"/>
    <n v="1795.83"/>
    <n v="718.33199999999999"/>
  </r>
  <r>
    <x v="14"/>
    <x v="7"/>
    <n v="355460714"/>
    <s v="Timburi"/>
    <n v="-0.36342401138578201"/>
    <n v="2616"/>
    <n v="1947"/>
    <n v="669"/>
    <n v="13.263999999999999"/>
    <n v="74.430000000000007"/>
    <n v="2.4044700000000006E-2"/>
    <n v="1.1544700000000005E-2"/>
    <n v="1.2500000000000001E-2"/>
    <n v="0.06"/>
    <n v="1.2500000000000001E-2"/>
    <s v=""/>
    <n v="1.1544700000000005E-2"/>
    <n v="0"/>
    <n v="4.9540499999999998E-3"/>
    <n v="6"/>
    <n v="86.67"/>
    <n v="13.33"/>
    <n v="1.38"/>
    <n v="106"/>
    <n v="106"/>
    <n v="0"/>
    <n v="0"/>
    <n v="27364.954128440368"/>
    <n v="3134.3119266055046"/>
    <n v="72.72"/>
    <n v="100"/>
    <n v="69.84"/>
    <n v="22.35"/>
    <s v=""/>
    <n v="100"/>
    <n v="2.38"/>
    <n v="1.1000000000000001"/>
    <n v="1.5"/>
    <n v="4.8"/>
    <s v=""/>
    <s v=""/>
    <n v="0"/>
    <m/>
    <s v=""/>
    <n v="8"/>
    <n v="100"/>
    <n v="0"/>
    <n v="0"/>
    <n v="1.5"/>
    <n v="0"/>
    <n v="0"/>
    <n v="0"/>
    <n v="262.41156225714315"/>
    <n v="13"/>
    <n v="2"/>
    <n v="106"/>
    <n v="0"/>
  </r>
  <r>
    <x v="8"/>
    <x v="7"/>
    <n v="355465610"/>
    <s v="Torre de Pedra"/>
    <n v="0.46944157084918298"/>
    <n v="2273"/>
    <n v="1524"/>
    <n v="749"/>
    <n v="31.879000000000001"/>
    <n v="67.05"/>
    <n v="2.7306000000000001E-3"/>
    <n v="2.7306000000000001E-3"/>
    <n v="0"/>
    <n v="0"/>
    <n v="2.7306000000000001E-3"/>
    <s v=""/>
    <s v=""/>
    <n v="0"/>
    <n v="4.9964565104166662E-3"/>
    <n v="0"/>
    <n v="100"/>
    <n v="0"/>
    <n v="1.07"/>
    <n v="83"/>
    <n v="12"/>
    <n v="0"/>
    <n v="0"/>
    <n v="9156.9555653321604"/>
    <n v="1387.4175098988117"/>
    <n v="84.41"/>
    <n v="96.47"/>
    <n v="53.02"/>
    <n v="35.229999999999997"/>
    <s v=""/>
    <n v="100"/>
    <n v="1.1399999999999999"/>
    <n v="0.4"/>
    <n v="2"/>
    <n v="0"/>
    <s v=""/>
    <s v=""/>
    <n v="0"/>
    <m/>
    <s v=""/>
    <n v="8.6"/>
    <n v="100"/>
    <n v="100"/>
    <n v="85.5"/>
    <n v="9.8000000000000007"/>
    <n v="0"/>
    <n v="0"/>
    <n v="5"/>
    <n v="60.042552031536111"/>
    <n v="1"/>
    <n v="0"/>
    <n v="83"/>
    <n v="83"/>
  </r>
  <r>
    <x v="6"/>
    <x v="7"/>
    <n v="35547065"/>
    <s v="Torrinha"/>
    <m/>
    <m/>
    <m/>
    <m/>
    <m/>
    <m/>
    <n v="0"/>
    <n v="0"/>
    <n v="0"/>
    <n v="0"/>
    <n v="0"/>
    <n v="0"/>
    <n v="0"/>
    <n v="0"/>
    <n v="0"/>
    <n v="3"/>
    <n v="0"/>
    <n v="0"/>
    <m/>
    <s v=""/>
    <m/>
    <m/>
    <m/>
    <s v=""/>
    <s v=""/>
    <m/>
    <m/>
    <m/>
    <m/>
    <s v=""/>
    <m/>
    <m/>
    <m/>
    <m/>
    <m/>
    <s v=""/>
    <s v=""/>
    <m/>
    <m/>
    <s v=""/>
    <m/>
    <m/>
    <m/>
    <m/>
    <m/>
    <m/>
    <m/>
    <n v="0"/>
    <m/>
    <n v="0"/>
    <n v="0"/>
    <m/>
    <m/>
  </r>
  <r>
    <x v="7"/>
    <x v="7"/>
    <n v="355470613"/>
    <s v="Torrinha"/>
    <n v="0.507417758978845"/>
    <n v="9442"/>
    <n v="8101"/>
    <n v="1341"/>
    <n v="30.344000000000001"/>
    <n v="85.8"/>
    <n v="3.9891000000000003E-2"/>
    <n v="3.7693500000000005E-2"/>
    <n v="2.1974999999999994E-3"/>
    <n v="0"/>
    <n v="2.5000000000000001E-2"/>
    <n v="1.1341200000000001E-2"/>
    <n v="1.2281000000000002E-3"/>
    <n v="2.3216999999999995E-3"/>
    <n v="1.9884753645833333E-2"/>
    <n v="7"/>
    <n v="50"/>
    <n v="50"/>
    <n v="5.81"/>
    <n v="448"/>
    <n v="36"/>
    <n v="0"/>
    <n v="0"/>
    <n v="10186.909553060792"/>
    <n v="1168.9896208430421"/>
    <n v="80.87"/>
    <n v="85.09"/>
    <n v="78.12"/>
    <n v="42.86"/>
    <s v=""/>
    <n v="95"/>
    <n v="2.91"/>
    <n v="1.3"/>
    <n v="3.7"/>
    <n v="0.6"/>
    <s v=""/>
    <s v=""/>
    <n v="0"/>
    <m/>
    <s v=""/>
    <n v="7.5"/>
    <n v="100"/>
    <n v="100"/>
    <n v="92"/>
    <n v="9.6999999999999993"/>
    <n v="0"/>
    <n v="0"/>
    <n v="0"/>
    <n v="125.72446430704723"/>
    <n v="13"/>
    <n v="13"/>
    <n v="448"/>
    <n v="448"/>
  </r>
  <r>
    <x v="7"/>
    <x v="7"/>
    <n v="355475513"/>
    <s v="Trabiju"/>
    <n v="1.0316567122287099"/>
    <n v="1589"/>
    <n v="1469"/>
    <n v="120"/>
    <n v="25.071000000000002"/>
    <n v="92.45"/>
    <n v="7.5666200000000003E-2"/>
    <n v="6.84694E-2"/>
    <n v="7.1967999999999989E-3"/>
    <n v="0"/>
    <n v="7.3703999999999992E-3"/>
    <n v="1.9444E-3"/>
    <n v="6.5557400000000002E-2"/>
    <n v="7.94E-4"/>
    <n v="3.8258454764660498E-3"/>
    <n v="0"/>
    <n v="50"/>
    <n v="50"/>
    <n v="1.05"/>
    <n v="81"/>
    <n v="17"/>
    <n v="0"/>
    <n v="0"/>
    <n v="14686.368785399622"/>
    <n v="1786.1799874134681"/>
    <m/>
    <n v="100"/>
    <m/>
    <m/>
    <s v=""/>
    <m/>
    <n v="19.399999999999999"/>
    <n v="10.199999999999999"/>
    <n v="22.8"/>
    <n v="8"/>
    <s v=""/>
    <s v=""/>
    <n v="0"/>
    <m/>
    <s v=""/>
    <n v="8.5"/>
    <n v="90"/>
    <n v="90"/>
    <n v="79"/>
    <n v="8.5"/>
    <n v="0"/>
    <n v="0"/>
    <n v="0"/>
    <n v="182.9660931958478"/>
    <n v="7"/>
    <n v="7"/>
    <n v="72.900000000000006"/>
    <n v="72.900000000000006"/>
  </r>
  <r>
    <x v="15"/>
    <x v="7"/>
    <n v="35548052"/>
    <s v="Tremembé"/>
    <n v="1.50240225328018"/>
    <n v="42588"/>
    <n v="38807"/>
    <n v="3781"/>
    <n v="221.328"/>
    <n v="91.12"/>
    <n v="0.33093499999999992"/>
    <n v="0.31848209999999993"/>
    <n v="1.2452900000000001E-2"/>
    <n v="1.17"/>
    <n v="7.2453999999999999E-3"/>
    <n v="2.7777799999999998E-2"/>
    <n v="0.27915220000000007"/>
    <n v="1.6759599999999999E-2"/>
    <n v="0.12659061187500001"/>
    <n v="49"/>
    <n v="84.21"/>
    <n v="15.79"/>
    <n v="31.63"/>
    <n v="2135"/>
    <n v="844"/>
    <n v="4"/>
    <n v="1"/>
    <n v="2147.4218089602705"/>
    <n v="222.14708368554525"/>
    <n v="97.65"/>
    <n v="100"/>
    <n v="75.599999999999994"/>
    <n v="31.2"/>
    <s v=""/>
    <n v="100"/>
    <n v="26.26"/>
    <n v="11.4"/>
    <n v="33.200000000000003"/>
    <n v="4.2"/>
    <s v=""/>
    <s v=""/>
    <n v="0"/>
    <m/>
    <s v=""/>
    <n v="9.8000000000000007"/>
    <n v="84"/>
    <n v="84"/>
    <n v="60.5"/>
    <n v="6.7"/>
    <n v="0"/>
    <n v="1"/>
    <n v="25"/>
    <n v="5.5296359629828196"/>
    <n v="32"/>
    <n v="6"/>
    <n v="1793.4"/>
    <n v="1793.4"/>
  </r>
  <r>
    <x v="10"/>
    <x v="7"/>
    <n v="355490415"/>
    <s v="Três Fronteiras"/>
    <m/>
    <m/>
    <m/>
    <m/>
    <m/>
    <m/>
    <n v="1.4699000000000001E-3"/>
    <n v="1.1600000000000001E-5"/>
    <n v="1.4583E-3"/>
    <n v="0"/>
    <s v=""/>
    <s v=""/>
    <n v="1.4699000000000001E-3"/>
    <n v="0"/>
    <n v="0"/>
    <n v="0"/>
    <n v="50"/>
    <n v="50"/>
    <m/>
    <s v=""/>
    <m/>
    <m/>
    <m/>
    <s v=""/>
    <s v=""/>
    <m/>
    <m/>
    <m/>
    <m/>
    <s v=""/>
    <m/>
    <m/>
    <m/>
    <m/>
    <m/>
    <s v=""/>
    <s v=""/>
    <m/>
    <m/>
    <s v=""/>
    <m/>
    <m/>
    <m/>
    <m/>
    <m/>
    <m/>
    <m/>
    <n v="1"/>
    <m/>
    <n v="1"/>
    <n v="1"/>
    <m/>
    <m/>
  </r>
  <r>
    <x v="16"/>
    <x v="7"/>
    <n v="355490418"/>
    <s v="Três Fronteiras"/>
    <n v="0.392609874221517"/>
    <n v="5465"/>
    <n v="4702"/>
    <n v="763"/>
    <n v="35.789000000000001"/>
    <n v="86.04"/>
    <n v="2.2641000000000005E-2"/>
    <n v="2.1694400000000006E-2"/>
    <n v="9.4659999999999992E-4"/>
    <n v="7.0000000000000007E-2"/>
    <s v=""/>
    <n v="5.6849999999999999E-4"/>
    <n v="2.1972200000000008E-2"/>
    <n v="1.003E-4"/>
    <n v="1.2210859375000001E-2"/>
    <n v="0"/>
    <n v="61.54"/>
    <n v="38.46"/>
    <n v="3.36"/>
    <n v="259"/>
    <n v="62"/>
    <n v="0"/>
    <n v="0"/>
    <n v="6520.7099725526077"/>
    <n v="519.34858188472083"/>
    <n v="85.8"/>
    <n v="100"/>
    <n v="76.87"/>
    <n v="15.43"/>
    <s v=""/>
    <n v="100"/>
    <n v="6.89"/>
    <n v="2.1"/>
    <n v="8.3000000000000007"/>
    <n v="2.7"/>
    <s v=""/>
    <s v=""/>
    <n v="0"/>
    <m/>
    <s v=""/>
    <n v="9"/>
    <n v="95"/>
    <n v="95"/>
    <n v="76.099999999999994"/>
    <n v="7.9"/>
    <n v="0"/>
    <n v="0"/>
    <n v="1"/>
    <n v="0"/>
    <n v="8"/>
    <n v="5"/>
    <n v="246.05"/>
    <n v="246.05"/>
  </r>
  <r>
    <x v="6"/>
    <x v="7"/>
    <n v="35549535"/>
    <s v="Tuiuti"/>
    <n v="1.58194654129729"/>
    <n v="6127"/>
    <n v="3146"/>
    <n v="2981"/>
    <n v="48.445999999999998"/>
    <n v="51.35"/>
    <n v="2.77827E-2"/>
    <n v="2.3812200000000002E-2"/>
    <n v="3.9705000000000001E-3"/>
    <n v="0"/>
    <s v=""/>
    <s v=""/>
    <n v="1.7619300000000004E-2"/>
    <n v="1.01634E-2"/>
    <n v="7.9890335937500001E-3"/>
    <n v="20"/>
    <n v="47.37"/>
    <n v="52.63"/>
    <n v="2.23"/>
    <n v="172"/>
    <n v="172"/>
    <n v="1"/>
    <n v="0"/>
    <n v="7823.5221152276808"/>
    <n v="1029.4108046352208"/>
    <n v="50.07"/>
    <m/>
    <n v="34.67"/>
    <n v="0"/>
    <s v=""/>
    <n v="100"/>
    <n v="4.79"/>
    <n v="1.8"/>
    <n v="6.3"/>
    <n v="2"/>
    <s v=""/>
    <s v=""/>
    <n v="0"/>
    <m/>
    <s v=""/>
    <n v="9.8000000000000007"/>
    <n v="70"/>
    <n v="0"/>
    <n v="0"/>
    <n v="1.4"/>
    <n v="0"/>
    <n v="0"/>
    <n v="9"/>
    <n v="0"/>
    <n v="27"/>
    <n v="30"/>
    <n v="120.4"/>
    <n v="0"/>
  </r>
  <r>
    <x v="0"/>
    <x v="7"/>
    <n v="355500020"/>
    <s v="Tupã"/>
    <n v="-6.2859152801342202E-2"/>
    <n v="63256"/>
    <n v="60719"/>
    <n v="2537"/>
    <n v="100.548"/>
    <n v="95.99"/>
    <n v="0.22132600000000002"/>
    <n v="1.09861E-2"/>
    <n v="0.21033990000000002"/>
    <n v="0"/>
    <n v="0.20058980000000004"/>
    <n v="6.2589000000000004E-3"/>
    <n v="1.09861E-2"/>
    <n v="3.4912000000000003E-3"/>
    <n v="0.18671582478703705"/>
    <n v="3"/>
    <n v="18"/>
    <n v="82"/>
    <n v="50.33"/>
    <n v="3397"/>
    <n v="572"/>
    <n v="0"/>
    <n v="0"/>
    <n v="2353.1351966611865"/>
    <n v="269.21461995700002"/>
    <n v="96.97"/>
    <m/>
    <n v="95.96"/>
    <n v="14.38"/>
    <s v=""/>
    <n v="100"/>
    <n v="11.62"/>
    <n v="5.0999999999999996"/>
    <n v="1.4"/>
    <n v="40.9"/>
    <s v=""/>
    <s v=""/>
    <n v="0"/>
    <m/>
    <s v=""/>
    <n v="8.8000000000000007"/>
    <n v="99"/>
    <n v="99"/>
    <n v="83.2"/>
    <n v="9.6999999999999993"/>
    <n v="0"/>
    <n v="0"/>
    <n v="3"/>
    <n v="107.65022205764032"/>
    <n v="9"/>
    <n v="41"/>
    <n v="3363.03"/>
    <n v="3363.03"/>
  </r>
  <r>
    <x v="1"/>
    <x v="7"/>
    <n v="355500021"/>
    <s v="Tupã"/>
    <m/>
    <m/>
    <m/>
    <m/>
    <m/>
    <m/>
    <n v="2.1434000000000002E-2"/>
    <n v="1.0861100000000002E-2"/>
    <n v="1.0572900000000001E-2"/>
    <n v="0"/>
    <s v=""/>
    <n v="9.634199999999999E-3"/>
    <n v="1.0890000000000002E-2"/>
    <n v="9.098E-4"/>
    <n v="0"/>
    <n v="6"/>
    <n v="42.11"/>
    <n v="57.89"/>
    <m/>
    <s v=""/>
    <m/>
    <m/>
    <m/>
    <s v=""/>
    <s v=""/>
    <m/>
    <m/>
    <m/>
    <m/>
    <s v=""/>
    <m/>
    <m/>
    <m/>
    <m/>
    <m/>
    <s v=""/>
    <s v=""/>
    <m/>
    <m/>
    <s v=""/>
    <m/>
    <m/>
    <m/>
    <m/>
    <m/>
    <m/>
    <m/>
    <n v="3"/>
    <m/>
    <n v="8"/>
    <n v="11"/>
    <m/>
    <m/>
  </r>
  <r>
    <x v="0"/>
    <x v="7"/>
    <n v="355510920"/>
    <s v="Tupi Paulista"/>
    <n v="0.64761059081475103"/>
    <n v="14557"/>
    <n v="11432"/>
    <n v="3125"/>
    <n v="59.500999999999998"/>
    <n v="78.53"/>
    <n v="9.5195700000000022E-2"/>
    <n v="5.2556E-3"/>
    <n v="8.9940100000000023E-2"/>
    <n v="0"/>
    <n v="4.7222000000000002E-3"/>
    <n v="4.1669999999999999E-4"/>
    <n v="6.801030000000001E-2"/>
    <n v="2.20465E-2"/>
    <n v="4.4311238425925929E-2"/>
    <n v="1"/>
    <n v="8.33"/>
    <n v="91.67"/>
    <n v="8.23"/>
    <n v="635"/>
    <n v="105"/>
    <n v="1"/>
    <n v="0"/>
    <n v="3769.5019578209794"/>
    <n v="454.93989146115263"/>
    <n v="100"/>
    <m/>
    <n v="100"/>
    <n v="8.08"/>
    <s v=""/>
    <n v="100"/>
    <n v="13.22"/>
    <n v="5.5"/>
    <n v="1"/>
    <n v="42.8"/>
    <s v=""/>
    <s v=""/>
    <n v="0"/>
    <m/>
    <s v=""/>
    <n v="8.5"/>
    <n v="100"/>
    <n v="100"/>
    <n v="83.5"/>
    <n v="9.6999999999999993"/>
    <n v="0"/>
    <n v="0"/>
    <n v="3"/>
    <n v="11.283819133961657"/>
    <n v="2"/>
    <n v="22"/>
    <n v="635"/>
    <n v="635"/>
  </r>
  <r>
    <x v="12"/>
    <x v="7"/>
    <n v="355520819"/>
    <s v="Turiúba"/>
    <n v="0.14113082276432401"/>
    <n v="1928"/>
    <n v="1595"/>
    <n v="333"/>
    <n v="12.593999999999999"/>
    <n v="82.73"/>
    <n v="5.2796199999999995E-2"/>
    <n v="4.7251999999999995E-2"/>
    <n v="5.5441999999999991E-3"/>
    <n v="0"/>
    <n v="5.0926000000000001E-3"/>
    <s v=""/>
    <n v="4.7251999999999995E-2"/>
    <n v="4.5159999999999997E-4"/>
    <n v="4.3254479166666675E-3"/>
    <n v="4"/>
    <n v="35.71"/>
    <n v="64.290000000000006"/>
    <n v="1.1499999999999999"/>
    <n v="88"/>
    <n v="16"/>
    <n v="0"/>
    <n v="0"/>
    <n v="18319.66804979253"/>
    <n v="1308.547717842323"/>
    <n v="86.15"/>
    <n v="81.849999999999994"/>
    <n v="84.55"/>
    <n v="18.03"/>
    <s v=""/>
    <n v="100"/>
    <n v="15.08"/>
    <n v="4.7"/>
    <n v="17.5"/>
    <n v="6.9"/>
    <s v=""/>
    <s v=""/>
    <n v="0"/>
    <m/>
    <s v=""/>
    <n v="9"/>
    <n v="100"/>
    <n v="100"/>
    <n v="81.8"/>
    <n v="9.6999999999999993"/>
    <n v="0"/>
    <n v="0"/>
    <n v="0"/>
    <n v="115.59496487598825"/>
    <n v="5"/>
    <n v="9"/>
    <n v="88"/>
    <n v="88"/>
  </r>
  <r>
    <x v="10"/>
    <x v="7"/>
    <n v="355530715"/>
    <s v="Turmalina"/>
    <n v="-1.61051930088342"/>
    <n v="1923"/>
    <n v="1398"/>
    <n v="525"/>
    <n v="13.05"/>
    <n v="72.7"/>
    <n v="7.7901100000000029E-2"/>
    <n v="7.2874600000000025E-2"/>
    <n v="5.0265000000000006E-3"/>
    <n v="0"/>
    <s v=""/>
    <s v=""/>
    <n v="7.7828300000000031E-2"/>
    <n v="7.2800000000000008E-5"/>
    <n v="3.9711953124999992E-3"/>
    <n v="1"/>
    <n v="90.38"/>
    <n v="9.6199999999999992"/>
    <n v="0.97"/>
    <n v="75"/>
    <n v="13"/>
    <n v="0"/>
    <n v="0"/>
    <n v="18367.301092043683"/>
    <n v="1967.9251170046803"/>
    <n v="79.3"/>
    <n v="100"/>
    <n v="76.42"/>
    <n v="10.44"/>
    <s v=""/>
    <n v="100"/>
    <n v="21.64"/>
    <n v="7"/>
    <n v="30.4"/>
    <n v="4.2"/>
    <s v=""/>
    <s v=""/>
    <n v="0"/>
    <m/>
    <s v=""/>
    <n v="7.5"/>
    <n v="100"/>
    <n v="100"/>
    <n v="82.7"/>
    <n v="9.8000000000000007"/>
    <n v="0"/>
    <n v="0"/>
    <n v="23"/>
    <n v="0"/>
    <n v="47"/>
    <n v="5"/>
    <n v="75"/>
    <n v="75"/>
  </r>
  <r>
    <x v="2"/>
    <x v="7"/>
    <n v="355535616"/>
    <s v="Ubarana"/>
    <m/>
    <m/>
    <m/>
    <m/>
    <m/>
    <m/>
    <n v="0.12546299999999999"/>
    <n v="0.12546299999999999"/>
    <n v="0"/>
    <n v="0"/>
    <s v=""/>
    <s v=""/>
    <n v="0.12546299999999999"/>
    <n v="0"/>
    <n v="0"/>
    <n v="0"/>
    <n v="100"/>
    <n v="0"/>
    <m/>
    <s v=""/>
    <m/>
    <m/>
    <m/>
    <s v=""/>
    <s v=""/>
    <m/>
    <m/>
    <m/>
    <m/>
    <s v=""/>
    <m/>
    <m/>
    <m/>
    <m/>
    <m/>
    <s v=""/>
    <s v=""/>
    <m/>
    <m/>
    <s v=""/>
    <m/>
    <m/>
    <m/>
    <m/>
    <m/>
    <m/>
    <m/>
    <n v="0"/>
    <m/>
    <n v="1"/>
    <n v="0"/>
    <m/>
    <m/>
  </r>
  <r>
    <x v="12"/>
    <x v="7"/>
    <n v="355535619"/>
    <s v="Ubarana"/>
    <n v="1.9478806135934601"/>
    <n v="5523"/>
    <n v="5075"/>
    <n v="448"/>
    <n v="26.27"/>
    <n v="91.89"/>
    <n v="2.1194000000000001E-2"/>
    <n v="1.21528E-2"/>
    <n v="9.041200000000001E-3"/>
    <n v="0"/>
    <n v="8.8193999999999998E-3"/>
    <n v="1.505E-4"/>
    <n v="1.21528E-2"/>
    <n v="7.1300000000000012E-5"/>
    <n v="1.231278513569079E-2"/>
    <n v="0"/>
    <n v="11.11"/>
    <n v="88.89"/>
    <n v="3.68"/>
    <n v="284"/>
    <n v="87"/>
    <n v="0"/>
    <n v="0"/>
    <n v="8964.6061922868012"/>
    <n v="742.29223248234632"/>
    <m/>
    <m/>
    <m/>
    <m/>
    <s v=""/>
    <m/>
    <n v="25.73"/>
    <n v="9.3000000000000007"/>
    <n v="31.3"/>
    <n v="7"/>
    <s v=""/>
    <s v=""/>
    <n v="0"/>
    <m/>
    <s v=""/>
    <n v="8.5"/>
    <n v="95"/>
    <n v="95"/>
    <n v="69.400000000000006"/>
    <n v="7.6"/>
    <n v="0"/>
    <n v="0"/>
    <n v="1"/>
    <n v="73.094753955479206"/>
    <n v="1"/>
    <n v="8"/>
    <n v="269.8"/>
    <n v="269.8"/>
  </r>
  <r>
    <x v="21"/>
    <x v="7"/>
    <n v="35554063"/>
    <s v="Ubatuba"/>
    <n v="1.4755993651105701"/>
    <n v="81771"/>
    <n v="79824"/>
    <n v="1947"/>
    <n v="114.828"/>
    <n v="97.62"/>
    <n v="1.2071499999999999E-2"/>
    <n v="7.0726999999999986E-3"/>
    <n v="4.9988000000000003E-3"/>
    <n v="0"/>
    <s v=""/>
    <n v="2.5199000000000003E-3"/>
    <n v="1.1569999999999999E-4"/>
    <n v="9.4359000000000005E-3"/>
    <n v="0.21304156378125005"/>
    <n v="4"/>
    <n v="54.84"/>
    <n v="45.16"/>
    <n v="65.88"/>
    <n v="4447"/>
    <n v="3407"/>
    <n v="17"/>
    <n v="0"/>
    <n v="15175.815386873097"/>
    <n v="1673.7748101405143"/>
    <n v="85.59"/>
    <n v="98"/>
    <n v="36.28"/>
    <n v="34.5"/>
    <s v=""/>
    <n v="87.7"/>
    <n v="0.08"/>
    <n v="0"/>
    <n v="0.1"/>
    <n v="0.1"/>
    <s v=""/>
    <s v=""/>
    <n v="0"/>
    <m/>
    <s v=""/>
    <n v="9.8000000000000007"/>
    <n v="37"/>
    <n v="36.26"/>
    <n v="23.4"/>
    <n v="4"/>
    <n v="1"/>
    <n v="0"/>
    <n v="39"/>
    <n v="0"/>
    <n v="17"/>
    <n v="14"/>
    <n v="1645.39"/>
    <n v="1612.4821999999999"/>
  </r>
  <r>
    <x v="5"/>
    <x v="7"/>
    <n v="355550517"/>
    <s v="Ubirajara"/>
    <n v="0.63524823829395105"/>
    <n v="4498"/>
    <n v="3292"/>
    <n v="1206"/>
    <n v="15.875"/>
    <n v="73.19"/>
    <n v="0.28615000000000002"/>
    <n v="0.28607130000000003"/>
    <n v="7.8700000000000002E-5"/>
    <n v="0"/>
    <s v=""/>
    <n v="4.9351999999999998E-3"/>
    <n v="0.27391379999999999"/>
    <n v="7.3009999999999993E-3"/>
    <n v="8.2498473958333342E-3"/>
    <n v="3"/>
    <n v="83.33"/>
    <n v="16.670000000000002"/>
    <n v="2.37"/>
    <n v="183"/>
    <n v="43"/>
    <n v="0"/>
    <n v="0"/>
    <n v="18158.790573588263"/>
    <n v="1963.1124944419741"/>
    <n v="70.430000000000007"/>
    <n v="71.17"/>
    <n v="66.27"/>
    <n v="6.5"/>
    <s v=""/>
    <n v="96.6"/>
    <n v="20.89"/>
    <n v="11"/>
    <n v="26.2"/>
    <n v="0"/>
    <s v=""/>
    <s v=""/>
    <n v="0"/>
    <m/>
    <s v=""/>
    <n v="7.7"/>
    <n v="92"/>
    <n v="92"/>
    <n v="76.5"/>
    <n v="8.1"/>
    <n v="0"/>
    <n v="0"/>
    <n v="0"/>
    <n v="0"/>
    <n v="10"/>
    <n v="2"/>
    <n v="168.36"/>
    <n v="168.36"/>
  </r>
  <r>
    <x v="10"/>
    <x v="7"/>
    <n v="355560415"/>
    <s v="Uchoa"/>
    <n v="0.39529294870495102"/>
    <n v="9539"/>
    <n v="8907"/>
    <n v="632"/>
    <n v="37.822000000000003"/>
    <n v="93.37"/>
    <n v="4.8177500000000012E-2"/>
    <n v="9.2527999999999985E-3"/>
    <n v="3.8924700000000013E-2"/>
    <n v="0"/>
    <s v=""/>
    <n v="2.1245400000000001E-2"/>
    <n v="2.6613900000000003E-2"/>
    <n v="3.1820000000000004E-4"/>
    <n v="2.308487682291667E-2"/>
    <n v="1"/>
    <n v="40.74"/>
    <n v="59.26"/>
    <n v="6.43"/>
    <n v="496"/>
    <n v="40"/>
    <n v="2"/>
    <n v="0"/>
    <n v="6512.8336303595761"/>
    <n v="694.26145298249298"/>
    <n v="92.93"/>
    <m/>
    <n v="92.93"/>
    <n v="4.76"/>
    <s v=""/>
    <n v="100"/>
    <n v="7.65"/>
    <n v="2.4"/>
    <n v="2.2000000000000002"/>
    <n v="18.5"/>
    <s v=""/>
    <s v=""/>
    <n v="0"/>
    <m/>
    <s v=""/>
    <n v="7"/>
    <n v="100"/>
    <n v="100"/>
    <n v="91.9"/>
    <n v="9.8000000000000007"/>
    <n v="1"/>
    <n v="0"/>
    <n v="6"/>
    <n v="0"/>
    <n v="11"/>
    <n v="16"/>
    <n v="496"/>
    <n v="496"/>
  </r>
  <r>
    <x v="12"/>
    <x v="7"/>
    <n v="355570319"/>
    <s v="União Paulista"/>
    <n v="1.3636872256435499"/>
    <n v="1642"/>
    <n v="1277"/>
    <n v="365"/>
    <n v="20.745000000000001"/>
    <n v="77.77"/>
    <n v="4.1354999999999986E-3"/>
    <n v="0"/>
    <n v="4.1354999999999986E-3"/>
    <n v="0"/>
    <n v="4.0555999999999995E-3"/>
    <s v=""/>
    <s v=""/>
    <n v="7.9900000000000004E-5"/>
    <n v="3.4268197916666665E-3"/>
    <n v="2"/>
    <n v="0"/>
    <n v="100"/>
    <n v="0.92"/>
    <n v="71"/>
    <n v="4"/>
    <n v="0"/>
    <n v="0"/>
    <n v="11331.449451887942"/>
    <n v="960.29232643118121"/>
    <n v="80.14"/>
    <n v="100"/>
    <n v="78.8"/>
    <n v="8.2200000000000006"/>
    <s v=""/>
    <n v="100"/>
    <n v="2.1800000000000002"/>
    <n v="0.7"/>
    <n v="0"/>
    <n v="8.3000000000000007"/>
    <s v=""/>
    <s v=""/>
    <n v="0"/>
    <m/>
    <s v=""/>
    <n v="8.1999999999999993"/>
    <n v="98.9"/>
    <n v="98.9"/>
    <n v="94.4"/>
    <n v="9.6999999999999993"/>
    <n v="0"/>
    <n v="0"/>
    <n v="0"/>
    <n v="116.72630144506554"/>
    <n v="0"/>
    <n v="5"/>
    <n v="70.218999999999994"/>
    <n v="70.218999999999994"/>
  </r>
  <r>
    <x v="10"/>
    <x v="7"/>
    <n v="355580215"/>
    <s v="Urânia"/>
    <n v="-0.11662730802940401"/>
    <n v="8775"/>
    <n v="7473"/>
    <n v="1302"/>
    <n v="41.930999999999997"/>
    <n v="85.16"/>
    <n v="0.16050939999999986"/>
    <n v="0.15792859999999986"/>
    <n v="2.5807999999999998E-3"/>
    <n v="0"/>
    <s v=""/>
    <n v="1.4440000000000001E-4"/>
    <n v="0.15964159999999986"/>
    <n v="7.2340000000000002E-4"/>
    <n v="1.9284433593750001E-2"/>
    <n v="6"/>
    <n v="85.71"/>
    <n v="14.29"/>
    <n v="5.37"/>
    <n v="414"/>
    <n v="61"/>
    <n v="2"/>
    <n v="0"/>
    <n v="5642.3384615384612"/>
    <n v="503.13846153846151"/>
    <n v="84.39"/>
    <n v="84.16"/>
    <n v="83.81"/>
    <n v="15.09"/>
    <s v=""/>
    <n v="100"/>
    <n v="37.93"/>
    <n v="11.8"/>
    <n v="52.4"/>
    <n v="1.8"/>
    <s v=""/>
    <s v=""/>
    <n v="0"/>
    <m/>
    <s v=""/>
    <n v="7.9"/>
    <n v="98"/>
    <n v="98"/>
    <n v="85.3"/>
    <n v="9.8000000000000007"/>
    <n v="0"/>
    <n v="0"/>
    <n v="5"/>
    <n v="0"/>
    <n v="54"/>
    <n v="9"/>
    <n v="405.72"/>
    <n v="405.72"/>
  </r>
  <r>
    <x v="16"/>
    <x v="7"/>
    <n v="355580218"/>
    <s v="Urânia"/>
    <m/>
    <m/>
    <m/>
    <m/>
    <m/>
    <m/>
    <n v="2.5338900000000001E-2"/>
    <n v="2.5338900000000001E-2"/>
    <n v="0"/>
    <n v="0"/>
    <s v=""/>
    <s v=""/>
    <n v="2.5338900000000001E-2"/>
    <n v="0"/>
    <n v="0"/>
    <n v="0"/>
    <n v="100"/>
    <n v="0"/>
    <m/>
    <s v=""/>
    <m/>
    <m/>
    <m/>
    <s v=""/>
    <s v=""/>
    <m/>
    <m/>
    <m/>
    <m/>
    <s v=""/>
    <m/>
    <m/>
    <m/>
    <m/>
    <m/>
    <s v=""/>
    <s v=""/>
    <m/>
    <m/>
    <s v=""/>
    <m/>
    <m/>
    <m/>
    <m/>
    <m/>
    <m/>
    <m/>
    <n v="0"/>
    <m/>
    <n v="8"/>
    <n v="0"/>
    <m/>
    <m/>
  </r>
  <r>
    <x v="2"/>
    <x v="7"/>
    <n v="355590116"/>
    <s v="Uru"/>
    <n v="-0.98207862281612901"/>
    <n v="1234"/>
    <n v="1103"/>
    <n v="131"/>
    <n v="8.3620000000000001"/>
    <n v="89.38"/>
    <n v="6.5447999999999999E-3"/>
    <n v="4.8087E-3"/>
    <n v="1.7361E-3"/>
    <n v="0"/>
    <s v=""/>
    <s v=""/>
    <n v="4.8087E-3"/>
    <n v="1.7361E-3"/>
    <n v="2.9953421874999997E-3"/>
    <n v="0"/>
    <n v="66.67"/>
    <n v="33.33"/>
    <n v="0.76"/>
    <n v="58"/>
    <n v="13"/>
    <n v="0"/>
    <n v="0"/>
    <n v="28111.507293354942"/>
    <n v="2555.5915721231772"/>
    <n v="93.21"/>
    <n v="86.42"/>
    <n v="91.29"/>
    <n v="11.31"/>
    <s v=""/>
    <n v="100"/>
    <n v="1.45"/>
    <n v="0.6"/>
    <n v="1.4"/>
    <n v="1.7"/>
    <s v=""/>
    <s v=""/>
    <n v="0"/>
    <m/>
    <s v=""/>
    <n v="8.5"/>
    <n v="97"/>
    <n v="97"/>
    <n v="77.599999999999994"/>
    <n v="8.3000000000000007"/>
    <n v="0"/>
    <n v="0"/>
    <n v="0"/>
    <n v="0"/>
    <n v="2"/>
    <n v="1"/>
    <n v="56.26"/>
    <n v="56.26"/>
  </r>
  <r>
    <x v="2"/>
    <x v="7"/>
    <n v="355600816"/>
    <s v="Urupês"/>
    <n v="0.58464038523566897"/>
    <n v="12856"/>
    <n v="11584"/>
    <n v="1272"/>
    <n v="39.582000000000001"/>
    <n v="90.11"/>
    <n v="4.1422000000000007E-2"/>
    <n v="1.1267600000000001E-2"/>
    <n v="3.0154400000000005E-2"/>
    <n v="0"/>
    <s v=""/>
    <n v="2.3843999999999996E-3"/>
    <n v="3.6313900000000017E-2"/>
    <n v="2.7236999999999999E-3"/>
    <n v="3.3177318499999997E-2"/>
    <n v="6"/>
    <n v="36.11"/>
    <n v="63.89"/>
    <n v="8.31"/>
    <n v="641"/>
    <n v="284"/>
    <n v="3"/>
    <n v="0"/>
    <n v="5985.3640323584323"/>
    <n v="564.19415059116363"/>
    <n v="84.78"/>
    <n v="88.99"/>
    <n v="84.78"/>
    <n v="14.48"/>
    <s v=""/>
    <n v="95.27"/>
    <n v="4.1399999999999997"/>
    <n v="1.7"/>
    <n v="1.5"/>
    <n v="13.1"/>
    <s v=""/>
    <s v=""/>
    <n v="0"/>
    <m/>
    <s v=""/>
    <n v="8.5"/>
    <n v="96"/>
    <n v="96"/>
    <n v="55.7"/>
    <n v="6.8"/>
    <n v="0"/>
    <n v="0"/>
    <n v="3"/>
    <n v="0"/>
    <n v="13"/>
    <n v="23"/>
    <n v="615.36"/>
    <n v="615.36"/>
  </r>
  <r>
    <x v="10"/>
    <x v="7"/>
    <n v="355610715"/>
    <s v="Valentim Gentil"/>
    <n v="2.1952587853319598"/>
    <n v="11563"/>
    <n v="10627"/>
    <n v="936"/>
    <n v="77.495000000000005"/>
    <n v="91.91"/>
    <n v="3.0131399999999992E-2"/>
    <n v="6.7897999999999995E-3"/>
    <n v="2.3341599999999994E-2"/>
    <n v="0"/>
    <s v=""/>
    <n v="7.3470000000000002E-4"/>
    <n v="2.6668299999999999E-2"/>
    <n v="2.7284000000000002E-3"/>
    <n v="3.362422703356481E-2"/>
    <n v="2"/>
    <n v="15"/>
    <n v="85"/>
    <n v="7.67"/>
    <n v="592"/>
    <n v="89"/>
    <n v="0"/>
    <n v="0"/>
    <n v="3081.8714866384157"/>
    <n v="272.7319899680013"/>
    <n v="95.53"/>
    <m/>
    <n v="95.34"/>
    <n v="10.69"/>
    <s v=""/>
    <n v="100"/>
    <n v="25.18"/>
    <n v="8"/>
    <n v="25.6"/>
    <n v="24"/>
    <s v=""/>
    <s v=""/>
    <n v="0"/>
    <m/>
    <s v=""/>
    <n v="8.6999999999999993"/>
    <n v="100"/>
    <n v="100"/>
    <n v="85"/>
    <n v="10"/>
    <n v="0"/>
    <n v="0"/>
    <n v="4"/>
    <n v="0"/>
    <n v="3"/>
    <n v="17"/>
    <n v="592"/>
    <n v="592"/>
  </r>
  <r>
    <x v="16"/>
    <x v="7"/>
    <n v="355610718"/>
    <s v="Valentim Gentil"/>
    <m/>
    <m/>
    <m/>
    <m/>
    <m/>
    <m/>
    <n v="6.0512799999999999E-2"/>
    <n v="5.9823000000000001E-2"/>
    <n v="6.8979999999999996E-4"/>
    <n v="0"/>
    <s v=""/>
    <n v="1.8600000000000001E-3"/>
    <n v="5.8236099999999999E-2"/>
    <n v="4.1669999999999999E-4"/>
    <n v="0"/>
    <n v="1"/>
    <n v="71.430000000000007"/>
    <n v="28.57"/>
    <m/>
    <s v=""/>
    <m/>
    <m/>
    <m/>
    <s v=""/>
    <s v=""/>
    <m/>
    <m/>
    <m/>
    <m/>
    <s v=""/>
    <m/>
    <m/>
    <m/>
    <m/>
    <m/>
    <s v=""/>
    <s v=""/>
    <m/>
    <m/>
    <s v=""/>
    <m/>
    <m/>
    <m/>
    <m/>
    <m/>
    <m/>
    <m/>
    <n v="1"/>
    <m/>
    <n v="5"/>
    <n v="2"/>
    <m/>
    <m/>
  </r>
  <r>
    <x v="6"/>
    <x v="7"/>
    <n v="35562065"/>
    <s v="Valinhos"/>
    <n v="2.3105755076085401"/>
    <n v="113022"/>
    <n v="107721"/>
    <n v="5301"/>
    <n v="760.93700000000001"/>
    <n v="95.31"/>
    <n v="0.47711269999999989"/>
    <n v="0.35941739999999989"/>
    <n v="0.11769529999999999"/>
    <n v="0"/>
    <n v="0.24438589999999999"/>
    <n v="0.17350909999999989"/>
    <n v="1.2435799999999999E-2"/>
    <n v="4.6781899999999987E-2"/>
    <n v="0.38205137993749999"/>
    <n v="59"/>
    <n v="21.08"/>
    <n v="78.92"/>
    <n v="99.61"/>
    <n v="5977"/>
    <n v="359"/>
    <n v="16"/>
    <n v="1"/>
    <n v="513.4065934065934"/>
    <n v="69.756330625895828"/>
    <n v="97.03"/>
    <n v="100"/>
    <n v="97.03"/>
    <n v="33.54"/>
    <s v=""/>
    <n v="97.12"/>
    <n v="68.16"/>
    <n v="25.9"/>
    <n v="79.900000000000006"/>
    <n v="47.1"/>
    <s v=""/>
    <s v=""/>
    <n v="0"/>
    <m/>
    <s v=""/>
    <n v="9.8000000000000007"/>
    <n v="100"/>
    <n v="100"/>
    <n v="94"/>
    <n v="9.6999999999999993"/>
    <n v="4"/>
    <n v="1"/>
    <n v="119"/>
    <n v="63.865755448891747"/>
    <n v="47"/>
    <n v="176"/>
    <n v="5977"/>
    <n v="5977"/>
  </r>
  <r>
    <x v="12"/>
    <x v="7"/>
    <n v="355630519"/>
    <s v="Valparaíso"/>
    <n v="1.53815071673156"/>
    <n v="22993"/>
    <n v="22101"/>
    <n v="892"/>
    <n v="26.774999999999999"/>
    <n v="96.12"/>
    <n v="5.2957999999999998E-2"/>
    <n v="5.1861499999999998E-2"/>
    <n v="1.0965E-3"/>
    <n v="0"/>
    <s v=""/>
    <n v="3.4028000000000001E-3"/>
    <n v="4.8898499999999998E-2"/>
    <n v="6.5670000000000008E-4"/>
    <n v="6.6714721745370367E-2"/>
    <n v="5"/>
    <n v="62.5"/>
    <n v="37.5"/>
    <n v="16.190000000000001"/>
    <n v="1249"/>
    <n v="550"/>
    <n v="1"/>
    <n v="0"/>
    <n v="8531.0277040838519"/>
    <n v="877.79063193145726"/>
    <n v="95.32"/>
    <n v="96.62"/>
    <n v="95.26"/>
    <n v="32.57"/>
    <s v=""/>
    <n v="100"/>
    <n v="5.97"/>
    <n v="2.2000000000000002"/>
    <n v="3.2"/>
    <n v="13.2"/>
    <s v=""/>
    <s v=""/>
    <n v="0"/>
    <m/>
    <s v=""/>
    <n v="9"/>
    <n v="99.8"/>
    <n v="99.8"/>
    <n v="56"/>
    <n v="6.8"/>
    <n v="0"/>
    <n v="0"/>
    <n v="2"/>
    <n v="0"/>
    <n v="10"/>
    <n v="6"/>
    <n v="1246.502"/>
    <n v="1246.502"/>
  </r>
  <r>
    <x v="0"/>
    <x v="7"/>
    <n v="355630520"/>
    <s v="Valparaíso"/>
    <m/>
    <m/>
    <m/>
    <m/>
    <m/>
    <m/>
    <n v="8.3249999999999991E-2"/>
    <n v="0"/>
    <n v="8.3249999999999991E-2"/>
    <n v="0"/>
    <s v=""/>
    <n v="8.2407399999999992E-2"/>
    <n v="4.8600000000000002E-5"/>
    <n v="7.94E-4"/>
    <n v="0"/>
    <n v="0"/>
    <n v="0"/>
    <n v="100"/>
    <m/>
    <s v=""/>
    <m/>
    <m/>
    <m/>
    <s v=""/>
    <s v=""/>
    <m/>
    <m/>
    <m/>
    <m/>
    <s v=""/>
    <m/>
    <m/>
    <m/>
    <m/>
    <m/>
    <s v=""/>
    <s v=""/>
    <m/>
    <m/>
    <s v=""/>
    <m/>
    <m/>
    <m/>
    <m/>
    <m/>
    <m/>
    <m/>
    <n v="8"/>
    <m/>
    <n v="0"/>
    <n v="5"/>
    <m/>
    <m/>
  </r>
  <r>
    <x v="6"/>
    <x v="7"/>
    <n v="35563545"/>
    <s v="Vargem"/>
    <n v="1.99398813721015"/>
    <n v="9159"/>
    <n v="4958"/>
    <n v="4201"/>
    <n v="64.228999999999999"/>
    <n v="54.13"/>
    <n v="6.5289199999999978E-2"/>
    <n v="6.3057099999999977E-2"/>
    <n v="2.2320999999999994E-3"/>
    <n v="0"/>
    <n v="1.7905600000000001E-2"/>
    <n v="4.7800000000000007E-4"/>
    <n v="3.0453499999999994E-2"/>
    <n v="1.6452099999999997E-2"/>
    <n v="1.1668184375E-2"/>
    <n v="20"/>
    <n v="28.93"/>
    <n v="71.069999999999993"/>
    <n v="3.36"/>
    <n v="259"/>
    <n v="239"/>
    <n v="0"/>
    <n v="0"/>
    <n v="5922.2535211267605"/>
    <n v="757.49754339993456"/>
    <n v="48.92"/>
    <n v="100"/>
    <n v="33.86"/>
    <n v="18.55"/>
    <s v=""/>
    <n v="97.4"/>
    <n v="10.039999999999999"/>
    <n v="3.8"/>
    <n v="14.7"/>
    <n v="1"/>
    <s v=""/>
    <s v=""/>
    <n v="0"/>
    <m/>
    <s v=""/>
    <n v="9.5"/>
    <n v="68"/>
    <n v="8.16"/>
    <n v="7.7"/>
    <n v="2.2000000000000002"/>
    <n v="0"/>
    <n v="0"/>
    <n v="7"/>
    <n v="154.26564597801874"/>
    <n v="35"/>
    <n v="86"/>
    <n v="176.12"/>
    <n v="21.134399999999999"/>
  </r>
  <r>
    <x v="4"/>
    <x v="7"/>
    <n v="35564044"/>
    <s v="Vargem Grande do Sul"/>
    <n v="0.71940844172728702"/>
    <n v="39957"/>
    <n v="38111"/>
    <n v="1846"/>
    <n v="149.916"/>
    <n v="95.38"/>
    <n v="0.12795569999999998"/>
    <n v="0.11963159999999998"/>
    <n v="8.3241000000000061E-3"/>
    <n v="0"/>
    <s v=""/>
    <n v="1.0985000000000001E-3"/>
    <n v="0.12021029999999998"/>
    <n v="6.6469000000000007E-3"/>
    <n v="0.11569290369444445"/>
    <n v="20"/>
    <n v="59.57"/>
    <n v="40.43"/>
    <n v="31.35"/>
    <n v="2116"/>
    <n v="416"/>
    <n v="6"/>
    <n v="0"/>
    <n v="3038.6065019896387"/>
    <n v="331.484345671597"/>
    <n v="95.12"/>
    <n v="90.36"/>
    <n v="95.12"/>
    <n v="28.93"/>
    <s v=""/>
    <n v="95.67"/>
    <n v="23.12"/>
    <n v="7.8"/>
    <n v="33.1"/>
    <n v="2.2999999999999998"/>
    <s v=""/>
    <s v=""/>
    <n v="0"/>
    <m/>
    <s v=""/>
    <n v="7.1"/>
    <n v="100"/>
    <n v="98"/>
    <n v="80.3"/>
    <n v="10"/>
    <n v="0"/>
    <n v="0"/>
    <n v="6"/>
    <n v="0"/>
    <n v="28"/>
    <n v="19"/>
    <n v="2116"/>
    <n v="2073.6799999999998"/>
  </r>
  <r>
    <x v="3"/>
    <x v="7"/>
    <n v="35564049"/>
    <s v="Vargem Grande do Sul"/>
    <m/>
    <m/>
    <m/>
    <m/>
    <m/>
    <m/>
    <n v="0.17255689999999996"/>
    <n v="0.17136479999999996"/>
    <n v="1.1921E-3"/>
    <n v="0"/>
    <s v=""/>
    <s v=""/>
    <n v="0.17080919999999997"/>
    <n v="1.7477E-3"/>
    <n v="0"/>
    <n v="10"/>
    <n v="88.89"/>
    <n v="11.11"/>
    <m/>
    <s v=""/>
    <m/>
    <m/>
    <m/>
    <s v=""/>
    <s v=""/>
    <m/>
    <m/>
    <m/>
    <m/>
    <s v=""/>
    <m/>
    <m/>
    <m/>
    <m/>
    <m/>
    <s v=""/>
    <s v=""/>
    <m/>
    <m/>
    <s v=""/>
    <m/>
    <m/>
    <m/>
    <m/>
    <m/>
    <m/>
    <m/>
    <n v="0"/>
    <m/>
    <n v="16"/>
    <n v="2"/>
    <m/>
    <m/>
  </r>
  <r>
    <x v="18"/>
    <x v="7"/>
    <n v="35564536"/>
    <s v="Vargem Grande Paulista"/>
    <m/>
    <m/>
    <m/>
    <m/>
    <m/>
    <m/>
    <n v="0"/>
    <n v="0"/>
    <n v="0"/>
    <n v="0"/>
    <n v="0"/>
    <n v="0"/>
    <n v="0"/>
    <n v="0"/>
    <n v="0"/>
    <n v="3"/>
    <n v="0"/>
    <n v="0"/>
    <m/>
    <s v=""/>
    <m/>
    <m/>
    <m/>
    <s v=""/>
    <s v=""/>
    <m/>
    <m/>
    <m/>
    <m/>
    <s v=""/>
    <m/>
    <m/>
    <m/>
    <m/>
    <m/>
    <s v=""/>
    <s v=""/>
    <m/>
    <m/>
    <s v=""/>
    <m/>
    <m/>
    <m/>
    <m/>
    <m/>
    <m/>
    <m/>
    <n v="3"/>
    <m/>
    <n v="0"/>
    <n v="0"/>
    <m/>
    <m/>
  </r>
  <r>
    <x v="8"/>
    <x v="7"/>
    <n v="355645310"/>
    <s v="Vargem Grande Paulista"/>
    <n v="2.5824209697085498"/>
    <n v="45882"/>
    <n v="45882"/>
    <n v="0"/>
    <n v="1369.203"/>
    <n v="100"/>
    <n v="5.6453999999999992E-3"/>
    <n v="5.5000000000000003E-4"/>
    <n v="5.0953999999999991E-3"/>
    <n v="0"/>
    <s v=""/>
    <n v="2.1250000000000002E-3"/>
    <n v="6.0369999999999998E-4"/>
    <n v="2.9167000000000004E-3"/>
    <n v="0.10698259208333331"/>
    <n v="2"/>
    <n v="14.29"/>
    <n v="85.71"/>
    <n v="37.61"/>
    <n v="2539"/>
    <n v="2539"/>
    <n v="2"/>
    <n v="0"/>
    <n v="295.55119654766577"/>
    <n v="41.239701843860338"/>
    <n v="76.599999999999994"/>
    <m/>
    <n v="26.18"/>
    <n v="32.619999999999997"/>
    <s v=""/>
    <n v="76.599999999999994"/>
    <n v="3.76"/>
    <n v="1.3"/>
    <n v="0.6"/>
    <n v="8.5"/>
    <s v=""/>
    <s v=""/>
    <n v="0"/>
    <m/>
    <s v=""/>
    <n v="8.8000000000000007"/>
    <n v="24"/>
    <n v="0"/>
    <n v="0"/>
    <n v="0.4"/>
    <n v="0"/>
    <n v="0"/>
    <n v="32"/>
    <n v="0"/>
    <n v="2"/>
    <n v="12"/>
    <n v="609.36"/>
    <n v="0"/>
  </r>
  <r>
    <x v="6"/>
    <x v="7"/>
    <n v="35565035"/>
    <s v="Várzea Paulista"/>
    <n v="1.3868110529678701"/>
    <n v="111336"/>
    <n v="111336"/>
    <n v="0"/>
    <n v="3215.0160000000001"/>
    <n v="100"/>
    <n v="0.17406449999999998"/>
    <n v="0.1427986"/>
    <n v="3.1265899999999992E-2"/>
    <n v="0"/>
    <n v="6.83333E-2"/>
    <n v="9.7795200000000013E-2"/>
    <s v=""/>
    <n v="7.9359999999999986E-3"/>
    <n v="0.30094739333333331"/>
    <n v="2"/>
    <n v="14.63"/>
    <n v="85.37"/>
    <n v="102.75"/>
    <n v="6165"/>
    <n v="1863"/>
    <n v="8"/>
    <n v="1"/>
    <n v="118.96529424444924"/>
    <n v="16.995042034921319"/>
    <n v="88.8"/>
    <n v="100"/>
    <n v="81.59"/>
    <n v="26.31"/>
    <s v=""/>
    <n v="88.8"/>
    <n v="108.79"/>
    <n v="41.4"/>
    <n v="142.80000000000001"/>
    <n v="52.1"/>
    <s v=""/>
    <s v=""/>
    <n v="0.89818207947115003"/>
    <m/>
    <s v=""/>
    <n v="9.4"/>
    <n v="80"/>
    <n v="71.2"/>
    <n v="69.8"/>
    <n v="7.6"/>
    <n v="0"/>
    <n v="1"/>
    <n v="44"/>
    <n v="22.5953111760906"/>
    <n v="6"/>
    <n v="35"/>
    <n v="4932"/>
    <n v="4389.4799999999996"/>
  </r>
  <r>
    <x v="0"/>
    <x v="7"/>
    <n v="355660220"/>
    <s v="Vera Cruz"/>
    <n v="-0.331784386172296"/>
    <n v="10683"/>
    <n v="9396"/>
    <n v="1287"/>
    <n v="43.103000000000002"/>
    <n v="87.95"/>
    <n v="2.2177700000000002E-2"/>
    <n v="1.1412E-2"/>
    <n v="1.0765700000000001E-2"/>
    <n v="0"/>
    <s v=""/>
    <s v=""/>
    <n v="2.1020399999999998E-2"/>
    <n v="1.1573000000000002E-3"/>
    <n v="2.4642408506944442E-2"/>
    <n v="2"/>
    <n v="41.67"/>
    <n v="58.33"/>
    <n v="6.71"/>
    <n v="518"/>
    <n v="75"/>
    <n v="0"/>
    <n v="0"/>
    <n v="5579.2417860151645"/>
    <n v="649.43555181128886"/>
    <m/>
    <n v="90.65"/>
    <m/>
    <m/>
    <s v=""/>
    <m/>
    <n v="3.19"/>
    <n v="1.4"/>
    <n v="2.2000000000000002"/>
    <n v="5.9"/>
    <s v=""/>
    <s v=""/>
    <n v="0"/>
    <m/>
    <s v=""/>
    <n v="9.4"/>
    <n v="95"/>
    <n v="95"/>
    <n v="85.5"/>
    <n v="9.4"/>
    <n v="0"/>
    <n v="0"/>
    <n v="0"/>
    <n v="0"/>
    <n v="5"/>
    <n v="7"/>
    <n v="492.1"/>
    <n v="492.1"/>
  </r>
  <r>
    <x v="1"/>
    <x v="7"/>
    <n v="355660221"/>
    <s v="Vera Cruz"/>
    <m/>
    <m/>
    <m/>
    <m/>
    <m/>
    <m/>
    <n v="4.6405999999999999E-3"/>
    <n v="2.4257999999999997E-3"/>
    <n v="2.2147999999999998E-3"/>
    <n v="0"/>
    <s v=""/>
    <s v=""/>
    <n v="2.8287999999999998E-3"/>
    <n v="1.8118000000000008E-3"/>
    <n v="0"/>
    <n v="4"/>
    <n v="27.78"/>
    <n v="72.22"/>
    <m/>
    <s v=""/>
    <m/>
    <m/>
    <m/>
    <s v=""/>
    <s v=""/>
    <m/>
    <m/>
    <m/>
    <m/>
    <s v=""/>
    <m/>
    <m/>
    <m/>
    <m/>
    <m/>
    <s v=""/>
    <s v=""/>
    <m/>
    <m/>
    <s v=""/>
    <m/>
    <m/>
    <m/>
    <m/>
    <m/>
    <m/>
    <m/>
    <n v="1"/>
    <m/>
    <n v="5"/>
    <n v="13"/>
    <m/>
    <m/>
  </r>
  <r>
    <x v="6"/>
    <x v="7"/>
    <n v="35567015"/>
    <s v="Vinhedo"/>
    <n v="2.7092114264498601"/>
    <n v="67899"/>
    <n v="65765"/>
    <n v="2134"/>
    <n v="830.67"/>
    <n v="96.86"/>
    <n v="0.44326389999999993"/>
    <n v="0.32483379999999995"/>
    <n v="0.11843009999999998"/>
    <n v="0"/>
    <n v="0.32511709999999999"/>
    <n v="8.6832699999999985E-2"/>
    <n v="7.1497000000000002E-3"/>
    <n v="2.4164399999999996E-2"/>
    <n v="0.20668329861111112"/>
    <n v="58"/>
    <n v="13.61"/>
    <n v="86.39"/>
    <n v="54.12"/>
    <n v="3653"/>
    <n v="733"/>
    <n v="9"/>
    <n v="0"/>
    <n v="469.09910307957409"/>
    <n v="65.023638050634034"/>
    <n v="100"/>
    <n v="100"/>
    <n v="85"/>
    <n v="32.270000000000003"/>
    <s v=""/>
    <n v="98.08"/>
    <n v="113.66"/>
    <n v="43.9"/>
    <n v="129.9"/>
    <n v="84.6"/>
    <s v=""/>
    <s v=""/>
    <n v="0"/>
    <m/>
    <s v=""/>
    <n v="9.8000000000000007"/>
    <n v="85"/>
    <n v="80.75"/>
    <n v="79.900000000000006"/>
    <n v="9.4"/>
    <n v="0"/>
    <n v="0"/>
    <n v="96"/>
    <n v="157.24540985360889"/>
    <n v="20"/>
    <n v="127"/>
    <n v="3105.05"/>
    <n v="2949.7975000000001"/>
  </r>
  <r>
    <x v="9"/>
    <x v="7"/>
    <n v="355680012"/>
    <s v="Viradouro"/>
    <n v="0.750694627030013"/>
    <n v="17624"/>
    <n v="17108"/>
    <n v="516"/>
    <n v="80.459999999999994"/>
    <n v="97.07"/>
    <n v="0.23778459999999998"/>
    <n v="0.17187519999999998"/>
    <n v="6.5909400000000007E-2"/>
    <n v="0"/>
    <n v="5.6701800000000004E-2"/>
    <n v="2.9169999999999999E-4"/>
    <n v="0.17862669999999997"/>
    <n v="2.1643999999999999E-3"/>
    <n v="5.1190091092592593E-2"/>
    <n v="2"/>
    <n v="42.31"/>
    <n v="57.69"/>
    <n v="12.36"/>
    <n v="954"/>
    <n v="282"/>
    <n v="3"/>
    <n v="0"/>
    <n v="4670.2768951429871"/>
    <n v="536.81343622333168"/>
    <n v="95.42"/>
    <n v="97.08"/>
    <n v="95.42"/>
    <n v="36.79"/>
    <s v=""/>
    <n v="98.29"/>
    <n v="25.3"/>
    <n v="9.1"/>
    <n v="26.9"/>
    <n v="22"/>
    <s v=""/>
    <s v=""/>
    <n v="0"/>
    <m/>
    <s v=""/>
    <n v="8.1"/>
    <n v="97"/>
    <n v="97"/>
    <n v="70.400000000000006"/>
    <n v="8"/>
    <n v="0"/>
    <n v="0"/>
    <n v="5"/>
    <n v="111.34967487535516"/>
    <n v="11"/>
    <n v="15"/>
    <n v="925.38"/>
    <n v="925.38"/>
  </r>
  <r>
    <x v="10"/>
    <x v="7"/>
    <n v="355690915"/>
    <s v="Vista Alegre do Alto"/>
    <n v="3.05422437628431"/>
    <n v="7236"/>
    <n v="6744"/>
    <n v="492"/>
    <n v="75.929000000000002"/>
    <n v="93.2"/>
    <n v="0.4773040999999999"/>
    <n v="0.28773149999999997"/>
    <n v="0.18957259999999995"/>
    <n v="0"/>
    <s v=""/>
    <n v="0.24986410000000003"/>
    <n v="0.21436709999999998"/>
    <n v="1.30729E-2"/>
    <n v="1.6901641648706896E-2"/>
    <n v="6"/>
    <n v="16.36"/>
    <n v="83.64"/>
    <n v="4.9400000000000004"/>
    <n v="381"/>
    <n v="91"/>
    <n v="0"/>
    <n v="0"/>
    <n v="3050.7462686567164"/>
    <n v="305.07462686567163"/>
    <m/>
    <n v="100"/>
    <m/>
    <m/>
    <s v=""/>
    <m/>
    <n v="216.96"/>
    <n v="68.2"/>
    <n v="191.8"/>
    <n v="270.8"/>
    <s v=""/>
    <s v=""/>
    <n v="0"/>
    <m/>
    <s v=""/>
    <n v="8.5"/>
    <n v="100"/>
    <n v="100"/>
    <n v="76.099999999999994"/>
    <n v="8.1"/>
    <n v="0"/>
    <n v="0"/>
    <n v="5"/>
    <n v="0"/>
    <n v="9"/>
    <n v="46"/>
    <n v="381"/>
    <n v="381"/>
  </r>
  <r>
    <x v="10"/>
    <x v="7"/>
    <n v="355695815"/>
    <s v="Vitória Brasil"/>
    <n v="0.26750428556345801"/>
    <n v="1745"/>
    <n v="1482"/>
    <n v="263"/>
    <n v="35.026000000000003"/>
    <n v="84.93"/>
    <n v="9.9730999999999986E-3"/>
    <n v="4.4522999999999993E-3"/>
    <n v="5.5208000000000002E-3"/>
    <n v="0"/>
    <n v="5.0000000000000001E-3"/>
    <s v=""/>
    <n v="4.9730999999999994E-3"/>
    <n v="0"/>
    <n v="3.9539700520833335E-3"/>
    <n v="1"/>
    <n v="66.67"/>
    <n v="33.33"/>
    <n v="1.05"/>
    <n v="81"/>
    <n v="19"/>
    <n v="0"/>
    <n v="0"/>
    <n v="6686.7163323782233"/>
    <n v="903.61031518624611"/>
    <n v="87.01"/>
    <n v="82.59"/>
    <n v="87.51"/>
    <n v="10.45"/>
    <s v=""/>
    <n v="100"/>
    <n v="8.31"/>
    <n v="2.7"/>
    <n v="6.4"/>
    <n v="11"/>
    <s v=""/>
    <s v=""/>
    <n v="0"/>
    <m/>
    <s v=""/>
    <n v="8.5"/>
    <n v="95"/>
    <n v="95"/>
    <n v="76.5"/>
    <n v="8.4"/>
    <n v="0"/>
    <n v="0"/>
    <n v="1"/>
    <n v="126.45518135286626"/>
    <n v="6"/>
    <n v="3"/>
    <n v="76.95"/>
    <n v="76.95"/>
  </r>
  <r>
    <x v="8"/>
    <x v="7"/>
    <n v="355700610"/>
    <s v="Votorantim"/>
    <n v="1.15164957653573"/>
    <n v="112104"/>
    <n v="107828"/>
    <n v="4276"/>
    <n v="609.26099999999997"/>
    <n v="96.19"/>
    <n v="2.4091397000000003"/>
    <n v="2.3903527000000002"/>
    <n v="1.8786999999999995E-2"/>
    <n v="0"/>
    <n v="2.3621736000000002"/>
    <n v="2.6963799999999996E-2"/>
    <n v="4.4135999999999993E-3"/>
    <n v="1.5588699999999997E-2"/>
    <n v="0.38992262400000005"/>
    <n v="31"/>
    <n v="41.18"/>
    <n v="58.82"/>
    <n v="100.06"/>
    <n v="6004"/>
    <n v="1723"/>
    <n v="5"/>
    <n v="0"/>
    <n v="464.16184971098266"/>
    <n v="73.140655105973011"/>
    <n v="99.84"/>
    <n v="96.19"/>
    <n v="94.77"/>
    <n v="37.840000000000003"/>
    <s v=""/>
    <n v="100"/>
    <n v="401.52"/>
    <n v="146"/>
    <n v="703"/>
    <n v="7.2"/>
    <s v=""/>
    <s v=""/>
    <n v="0"/>
    <m/>
    <s v=""/>
    <n v="7.2"/>
    <n v="91"/>
    <n v="82.81"/>
    <n v="71.3"/>
    <n v="7.9"/>
    <n v="0"/>
    <n v="0"/>
    <n v="34"/>
    <n v="605.76120866482461"/>
    <n v="14"/>
    <n v="20"/>
    <n v="5463.64"/>
    <n v="4971.9124000000002"/>
  </r>
  <r>
    <x v="10"/>
    <x v="7"/>
    <n v="355710515"/>
    <s v="Votuporanga"/>
    <n v="1.0253868599059599"/>
    <n v="86910"/>
    <n v="84475"/>
    <n v="2435"/>
    <n v="206.09899999999999"/>
    <n v="97.2"/>
    <n v="0.20006310000000002"/>
    <n v="3.00465E-2"/>
    <n v="0.17001660000000002"/>
    <n v="0"/>
    <n v="9.4243800000000003E-2"/>
    <n v="7.5249399999999994E-2"/>
    <n v="2.06521E-2"/>
    <n v="9.9177999999999975E-3"/>
    <n v="0.26455243055555555"/>
    <n v="6"/>
    <n v="19.739999999999998"/>
    <n v="80.260000000000005"/>
    <n v="69.760000000000005"/>
    <n v="4709"/>
    <n v="2501"/>
    <n v="6"/>
    <n v="1"/>
    <n v="1164.7745944080084"/>
    <n v="105.22885743872975"/>
    <n v="100"/>
    <n v="100"/>
    <n v="99.45"/>
    <n v="12.95"/>
    <s v=""/>
    <n v="99.99"/>
    <n v="50.3"/>
    <n v="16"/>
    <n v="47"/>
    <n v="58.6"/>
    <s v=""/>
    <s v=""/>
    <n v="0"/>
    <m/>
    <s v=""/>
    <n v="9.8000000000000007"/>
    <n v="99"/>
    <n v="99"/>
    <n v="46.9"/>
    <n v="6.5"/>
    <n v="1"/>
    <n v="1"/>
    <n v="25"/>
    <n v="35.531709084131876"/>
    <n v="15"/>
    <n v="61"/>
    <n v="4661.91"/>
    <n v="4661.91"/>
  </r>
  <r>
    <x v="16"/>
    <x v="7"/>
    <n v="355710518"/>
    <s v="Votuporanga"/>
    <m/>
    <m/>
    <m/>
    <m/>
    <m/>
    <m/>
    <n v="0.31302029999999997"/>
    <n v="0.31302029999999997"/>
    <n v="0"/>
    <n v="0"/>
    <s v=""/>
    <n v="0.1076389"/>
    <n v="0.20538139999999994"/>
    <n v="0"/>
    <n v="0"/>
    <n v="11"/>
    <n v="100"/>
    <n v="0"/>
    <m/>
    <s v=""/>
    <m/>
    <m/>
    <m/>
    <s v=""/>
    <s v=""/>
    <m/>
    <m/>
    <m/>
    <m/>
    <s v=""/>
    <m/>
    <m/>
    <m/>
    <m/>
    <m/>
    <s v=""/>
    <s v=""/>
    <m/>
    <m/>
    <s v=""/>
    <m/>
    <m/>
    <m/>
    <m/>
    <m/>
    <m/>
    <m/>
    <n v="1"/>
    <m/>
    <n v="15"/>
    <n v="0"/>
    <m/>
    <m/>
  </r>
  <r>
    <x v="12"/>
    <x v="7"/>
    <n v="355715419"/>
    <s v="Zacarias"/>
    <n v="1.5295720408278399"/>
    <n v="2407"/>
    <n v="1949"/>
    <n v="458"/>
    <n v="7.55"/>
    <n v="80.97"/>
    <n v="2.3862000000000001E-2"/>
    <n v="1.7100600000000001E-2"/>
    <n v="6.761399999999999E-3"/>
    <n v="0"/>
    <n v="6.4815000000000003E-3"/>
    <s v=""/>
    <n v="1.7100600000000001E-2"/>
    <n v="2.7989999999999997E-4"/>
    <n v="5.1042190104166668E-3"/>
    <n v="1"/>
    <n v="22.22"/>
    <n v="77.78"/>
    <n v="1.38"/>
    <n v="107"/>
    <n v="13"/>
    <n v="0"/>
    <n v="0"/>
    <n v="30396.144578313251"/>
    <n v="2358.3215621105101"/>
    <n v="81.430000000000007"/>
    <n v="100"/>
    <n v="76.92"/>
    <n v="11.11"/>
    <s v=""/>
    <n v="100"/>
    <n v="3.27"/>
    <n v="1"/>
    <n v="3.1"/>
    <n v="3.8"/>
    <s v=""/>
    <s v=""/>
    <n v="0"/>
    <m/>
    <s v=""/>
    <n v="8.6"/>
    <n v="100"/>
    <n v="100"/>
    <n v="87.9"/>
    <n v="9.6999999999999993"/>
    <n v="0"/>
    <n v="0"/>
    <n v="0"/>
    <n v="117.54981492281635"/>
    <n v="4"/>
    <n v="14"/>
    <n v="107"/>
    <n v="10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
  <r>
    <x v="0"/>
    <x v="0"/>
    <n v="0.39113208572836289"/>
    <n v="67024"/>
    <n v="59531"/>
    <n v="7493"/>
    <n v="99.353691076193314"/>
    <n v="88.820422535211264"/>
    <n v="1.1081142992135973"/>
    <n v="1.0995614504058855"/>
    <n v="8.5528488077118211E-3"/>
    <n v="1.3210774987316093E-2"/>
    <n v="0.33221000000000001"/>
    <n v="2.5075342465753401E-3"/>
    <n v="0.74316889713343504"/>
    <n v="3.0217867833587035E-2"/>
    <n v="0.12337697505092592"/>
    <n v="55"/>
    <n v="214.9421879632375"/>
    <n v="83.012155351319308"/>
    <n v="72.139303482587067"/>
    <n v="27.860696517412936"/>
    <n v="47.91"/>
    <n v="3296.5919999999996"/>
    <n v="1588.5925200000001"/>
    <n v="14"/>
    <n v="0"/>
    <n v="10351.396514681308"/>
    <n v="1411.5540701838147"/>
    <n v="62.936927070899962"/>
    <m/>
    <n v="67.978424350338486"/>
    <n v="11.081142992135973"/>
    <n v="5.0368831782436239"/>
    <n v="15.708020720084079"/>
    <n v="0.28509496025706071"/>
    <n v="11"/>
    <n v="8.1"/>
    <m/>
    <n v="0"/>
    <n v="0"/>
    <n v="56.599999999999994"/>
    <n v="54.500000000000007"/>
    <n v="51.800000000000004"/>
    <n v="0"/>
    <n v="0"/>
    <n v="0.68866336655233984"/>
    <n v="167"/>
    <n v="269.26417985436484"/>
    <n v="145"/>
    <n v="56"/>
    <n v="1866.9932999999996"/>
    <n v="1796.2937999999997"/>
  </r>
  <r>
    <x v="1"/>
    <x v="0"/>
    <n v="0.93712191783621446"/>
    <n v="2163292"/>
    <n v="2032354"/>
    <n v="130938"/>
    <n v="152.45573531111432"/>
    <n v="93.947280348653806"/>
    <n v="16.262677359842701"/>
    <n v="12.289310099568734"/>
    <n v="3.9733672602739714"/>
    <n v="7.5378165271435762"/>
    <n v="5.6853122336377515"/>
    <n v="3.4951929166666695"/>
    <n v="4.714113984652462"/>
    <n v="2.367465277143582"/>
    <n v="7.3722127144502325"/>
    <n v="1481"/>
    <n v="99.650167305160693"/>
    <n v="127.48737811530103"/>
    <n v="43.872168786844554"/>
    <n v="56.127831213155446"/>
    <n v="1950.29"/>
    <n v="112764.42000000001"/>
    <n v="35386.63702978033"/>
    <n v="283"/>
    <n v="13"/>
    <n v="3148.8009940405641"/>
    <n v="306.13342997616593"/>
    <n v="96.01714727831471"/>
    <m/>
    <n v="99.011997614588793"/>
    <n v="17.486749849293226"/>
    <n v="7.529017296223472"/>
    <n v="17.068486249401019"/>
    <n v="18.920796477495102"/>
    <n v="329"/>
    <n v="138.20000000000002"/>
    <m/>
    <n v="2"/>
    <n v="846"/>
    <n v="93.600000000000009"/>
    <n v="79.400000000000006"/>
    <n v="68.600000000000009"/>
    <n v="22"/>
    <n v="13"/>
    <n v="0.47925033011293611"/>
    <n v="3596"/>
    <n v="77.118125233879965"/>
    <n v="1414"/>
    <n v="1809"/>
    <n v="105530.41716840002"/>
    <n v="89505.242290219699"/>
  </r>
  <r>
    <x v="2"/>
    <x v="0"/>
    <n v="1.5465730454784277"/>
    <n v="321346"/>
    <n v="313794"/>
    <n v="7552"/>
    <n v="164.9865739766187"/>
    <n v="97.649885170501577"/>
    <n v="3.2887748959918772"/>
    <n v="3.1643645002536731"/>
    <n v="0.12441039573820389"/>
    <n v="1.6346397767630599E-4"/>
    <n v="2.354529406392694"/>
    <n v="5.3468551496702196E-2"/>
    <n v="0.50423890157280604"/>
    <n v="0.37653803652968043"/>
    <n v="0.74614070482175932"/>
    <n v="78"/>
    <n v="105.25180853412469"/>
    <n v="54.936309820250443"/>
    <n v="65.705128205128204"/>
    <n v="34.294871794871796"/>
    <n v="273.90999999999997"/>
    <n v="17703.036"/>
    <n v="10944.575301600002"/>
    <n v="65"/>
    <n v="5"/>
    <n v="10500.681508405271"/>
    <n v="1177.6465243071332"/>
    <n v="76.279147149801148"/>
    <m/>
    <n v="78.250668623364376"/>
    <n v="8.4327561435689162"/>
    <n v="3.0736213981232496"/>
    <n v="11.719868519458048"/>
    <n v="1.0367532978183658"/>
    <n v="12"/>
    <n v="5"/>
    <m/>
    <n v="2"/>
    <n v="0"/>
    <n v="52.1"/>
    <n v="47.5"/>
    <n v="38.200000000000003"/>
    <n v="21"/>
    <n v="5"/>
    <n v="0.81352150866860728"/>
    <n v="672"/>
    <n v="315.56104514565419"/>
    <n v="205"/>
    <n v="107"/>
    <n v="9218.0773979999994"/>
    <n v="8409.6527183999988"/>
  </r>
  <r>
    <x v="3"/>
    <x v="0"/>
    <n v="0.97757992899285551"/>
    <n v="1205046"/>
    <n v="1159529"/>
    <n v="45517"/>
    <n v="125.99087254497076"/>
    <n v="96.222799793534847"/>
    <n v="16.523738510908167"/>
    <n v="9.6082841238584447"/>
    <n v="6.9154543870497207"/>
    <n v="6.9793544203450075"/>
    <n v="5.8987118569254182"/>
    <n v="1.9293902257737188"/>
    <n v="7.2813810423008611"/>
    <n v="1.4117877298959924"/>
    <n v="4.2692360995937486"/>
    <n v="740"/>
    <n v="146.58295476525296"/>
    <n v="155.15628022227915"/>
    <n v="48.579348579348583"/>
    <n v="51.420651420651417"/>
    <n v="1145.3899999999999"/>
    <n v="64405.583999999995"/>
    <n v="17423.304933240004"/>
    <n v="105"/>
    <n v="2"/>
    <n v="3637.6237919548298"/>
    <n v="366.37937472926347"/>
    <n v="97.542169253289885"/>
    <m/>
    <n v="99.735965275555856"/>
    <n v="37.553951161154927"/>
    <n v="11.887581662523861"/>
    <n v="32.027613746194817"/>
    <n v="49.396102764640865"/>
    <n v="28"/>
    <n v="13.900000000000002"/>
    <m/>
    <n v="1"/>
    <n v="10"/>
    <n v="99.2"/>
    <n v="81.899999999999991"/>
    <n v="72.899999999999991"/>
    <n v="35"/>
    <n v="2"/>
    <n v="0.50528084029352294"/>
    <n v="488"/>
    <n v="138.16785296757718"/>
    <n v="1402"/>
    <n v="1484"/>
    <n v="63900.709833599998"/>
    <n v="52780.216946760003"/>
  </r>
  <r>
    <x v="4"/>
    <x v="0"/>
    <n v="1.2241430452658353"/>
    <n v="5642645"/>
    <n v="5462728"/>
    <n v="179917"/>
    <n v="405.39999755724489"/>
    <n v="96.811477596056463"/>
    <n v="88.67423842307204"/>
    <n v="78.982530391298809"/>
    <n v="9.6917080317732154"/>
    <n v="2.7777777777777801E-3"/>
    <n v="60.461905665905618"/>
    <n v="16.266167023401827"/>
    <n v="5.4752353925672237"/>
    <n v="6.4702217288178598"/>
    <n v="19.079399955663202"/>
    <n v="3449"/>
    <n v="188.16398933521859"/>
    <n v="828.81244023332624"/>
    <n v="18.502296008477572"/>
    <n v="81.497703991522428"/>
    <n v="5155.9500000000007"/>
    <n v="303165.55800000008"/>
    <n v="101174.0996726874"/>
    <n v="871"/>
    <n v="23"/>
    <n v="961.28535465194068"/>
    <n v="122.95510350199241"/>
    <n v="96.022193855895608"/>
    <m/>
    <n v="98.594123346430592"/>
    <n v="136.42190526626467"/>
    <n v="51.554789780855835"/>
    <n v="183.68030323557863"/>
    <n v="44.05321832624189"/>
    <n v="458"/>
    <n v="49.499999999999993"/>
    <m/>
    <n v="31"/>
    <n v="1472"/>
    <n v="93.300000000000011"/>
    <n v="77.8"/>
    <n v="66.600000000000009"/>
    <n v="219"/>
    <n v="23"/>
    <n v="0.53942129393988414"/>
    <n v="6544"/>
    <n v="316.89626406704235"/>
    <n v="2619"/>
    <n v="11536"/>
    <n v="282766.92768720002"/>
    <n v="235905.69878731269"/>
  </r>
  <r>
    <x v="5"/>
    <x v="0"/>
    <n v="0.74021074186594316"/>
    <n v="20815650"/>
    <n v="20605537"/>
    <n v="210113"/>
    <n v="3168.2683819276594"/>
    <n v="98.990600821977694"/>
    <n v="60.030341589294807"/>
    <n v="52.074836696790982"/>
    <n v="7.9555048925038232"/>
    <n v="0"/>
    <n v="46.373938767123327"/>
    <n v="7.1058560733764606"/>
    <n v="1.7261845031075587"/>
    <n v="4.8226919323947426"/>
    <n v="80.49367442055555"/>
    <n v="628"/>
    <n v="115.67661688513311"/>
    <n v="897.55922338372375"/>
    <n v="11.416554003304793"/>
    <n v="88.583445996695204"/>
    <n v="20971.53"/>
    <n v="1151303.7599999998"/>
    <n v="625344.38962904015"/>
    <n v="3353"/>
    <n v="21"/>
    <n v="127.26117128218432"/>
    <n v="16.665153382190802"/>
    <n v="98.665672868250567"/>
    <m/>
    <n v="99.23168584783788"/>
    <n v="193.64626319127356"/>
    <n v="71.464692368208105"/>
    <n v="260.37418348395488"/>
    <n v="72.322771750034747"/>
    <n v="5031"/>
    <n v="65.8"/>
    <m/>
    <n v="10"/>
    <n v="11810"/>
    <n v="85.3"/>
    <n v="51.1"/>
    <n v="45.7"/>
    <n v="1108"/>
    <n v="21"/>
    <n v="0.31654714715776311"/>
    <n v="8519"/>
    <n v="57.611904414790736"/>
    <n v="760"/>
    <n v="5897"/>
    <n v="981993.12165360001"/>
    <n v="587798.36191095982"/>
  </r>
  <r>
    <x v="6"/>
    <x v="0"/>
    <n v="0.98561876206233467"/>
    <n v="1814949"/>
    <n v="1811882"/>
    <n v="3067"/>
    <n v="749.12146014685652"/>
    <n v="99.831014535394658"/>
    <n v="18.470937585616429"/>
    <n v="18.422093196347021"/>
    <n v="4.8844389269406353E-2"/>
    <n v="0"/>
    <n v="11.08968"/>
    <n v="6.1780602777777798"/>
    <n v="2.0120758498224249E-2"/>
    <n v="1.1830765493404385"/>
    <n v="5.6430054510393521"/>
    <n v="96"/>
    <n v="59.848850695691283"/>
    <n v="53.244839584442595"/>
    <n v="52.919708029197075"/>
    <n v="47.080291970802918"/>
    <n v="1656.58"/>
    <n v="100511.49599999998"/>
    <n v="85086.82565423999"/>
    <n v="274"/>
    <n v="29"/>
    <n v="2693.2327024065139"/>
    <n v="347.51389708471146"/>
    <n v="90.98693932446588"/>
    <m/>
    <n v="91.165741058192523"/>
    <n v="31.846444113131771"/>
    <n v="11.916733926204149"/>
    <n v="48.479192621965844"/>
    <n v="0.24422194634703176"/>
    <n v="28"/>
    <n v="102.50000000000001"/>
    <m/>
    <n v="3"/>
    <n v="1415"/>
    <n v="74.8"/>
    <n v="18.099999999999998"/>
    <n v="15.299999999999999"/>
    <n v="98"/>
    <n v="29"/>
    <n v="0.45424759090340322"/>
    <n v="426"/>
    <n v="196.52080963270123"/>
    <n v="145"/>
    <n v="129"/>
    <n v="75135.483899999992"/>
    <n v="18169.233845759998"/>
  </r>
  <r>
    <x v="7"/>
    <x v="0"/>
    <n v="0.68872191938520455"/>
    <n v="711826"/>
    <n v="675819"/>
    <n v="36007"/>
    <n v="71.849797216956659"/>
    <n v="94.941600896848385"/>
    <n v="9.4612014123541304"/>
    <n v="7.2301820509893444"/>
    <n v="2.23101936136479"/>
    <n v="6.2050996321664131"/>
    <n v="1.6505111865804156"/>
    <n v="0.76262323947234922"/>
    <n v="6.5652496270928458"/>
    <n v="0.48281735920852392"/>
    <n v="2.2233278417761242"/>
    <n v="416"/>
    <n v="92.761382195063362"/>
    <n v="96.899811650991111"/>
    <n v="48.908994145822241"/>
    <n v="51.091005854177752"/>
    <n v="579.35000000000014"/>
    <n v="37690.487999999983"/>
    <n v="8363.1747510000005"/>
    <n v="74"/>
    <n v="1"/>
    <n v="6468.2324051102378"/>
    <n v="797.45331021907043"/>
    <n v="96.910411222753339"/>
    <m/>
    <n v="99.501699988141368"/>
    <n v="20.567829157291587"/>
    <n v="6.4802749399685817"/>
    <n v="25.822078753533372"/>
    <n v="12.394552007582165"/>
    <n v="72"/>
    <n v="2.9"/>
    <m/>
    <n v="5"/>
    <n v="0"/>
    <n v="99"/>
    <n v="88.1"/>
    <n v="77.8"/>
    <n v="13"/>
    <n v="1"/>
    <n v="0.52787803488725205"/>
    <n v="248"/>
    <n v="74.236068813940221"/>
    <n v="919"/>
    <n v="960"/>
    <n v="37313.523476999995"/>
    <n v="33224.023989000001"/>
  </r>
  <r>
    <x v="8"/>
    <x v="0"/>
    <n v="0.85160412094102966"/>
    <n v="1560455"/>
    <n v="1479854"/>
    <n v="80601"/>
    <n v="119.74218430468878"/>
    <n v="94.83477575450749"/>
    <n v="29.34105328513445"/>
    <n v="24.014015794964489"/>
    <n v="5.3270374901699649"/>
    <n v="8.5851703132927479"/>
    <n v="4.1786387265347553"/>
    <n v="6.8215322754946701"/>
    <n v="15.980571366057822"/>
    <n v="2.3590595522577344"/>
    <n v="4.658581413014045"/>
    <n v="1476"/>
    <n v="179.02375652155231"/>
    <n v="182.63032169794022"/>
    <n v="49.501379164014431"/>
    <n v="50.498620835985577"/>
    <n v="1247.46"/>
    <n v="81940.787999999986"/>
    <n v="38960.824721940007"/>
    <n v="133"/>
    <n v="8"/>
    <n v="4021.6885459689643"/>
    <n v="485.02776433796555"/>
    <n v="95.035682152823256"/>
    <m/>
    <n v="99.054898243248914"/>
    <n v="40.751462896020065"/>
    <n v="14.74424788197711"/>
    <n v="50.029199572842685"/>
    <n v="22.195989542374853"/>
    <n v="53"/>
    <n v="16.600000000000001"/>
    <m/>
    <n v="18"/>
    <n v="0"/>
    <n v="98.4"/>
    <n v="66.600000000000009"/>
    <n v="52.5"/>
    <n v="18"/>
    <n v="8"/>
    <n v="0.53975505816887492"/>
    <n v="1154"/>
    <n v="89.697664504938373"/>
    <n v="2333"/>
    <n v="2380"/>
    <n v="80649.164316599985"/>
    <n v="54542.941698059993"/>
  </r>
  <r>
    <x v="9"/>
    <x v="0"/>
    <n v="1.1945724174220462"/>
    <n v="2043625"/>
    <n v="1836698"/>
    <n v="206927"/>
    <n v="168.90663303342222"/>
    <n v="89.874512202581201"/>
    <n v="21.146116413305414"/>
    <n v="16.458482527270412"/>
    <n v="4.6876338860350062"/>
    <n v="0"/>
    <n v="7.1260802080162371"/>
    <n v="6.579253899036023"/>
    <n v="3.3787405228944696"/>
    <n v="4.0615426458650417"/>
    <n v="6.5371918337615735"/>
    <n v="1864"/>
    <n v="105.54469160618028"/>
    <n v="233.48766937154213"/>
    <n v="31.131155533885906"/>
    <n v="68.868844466114084"/>
    <n v="1753.9199999999996"/>
    <n v="102276.97199999999"/>
    <n v="31545.055428857995"/>
    <n v="198"/>
    <n v="13"/>
    <n v="1651.1600709523518"/>
    <n v="262.33384304850449"/>
    <n v="90.835069897853074"/>
    <m/>
    <n v="97.301346002445683"/>
    <n v="54.220811316167726"/>
    <n v="19.762725619911603"/>
    <n v="74.811284214865509"/>
    <n v="27.574316976676506"/>
    <n v="130"/>
    <n v="14.799999999999999"/>
    <m/>
    <n v="16"/>
    <n v="14"/>
    <n v="88.3"/>
    <n v="79.800000000000011"/>
    <n v="69.199999999999989"/>
    <n v="20"/>
    <n v="13"/>
    <n v="0.45718583307287253"/>
    <n v="1984"/>
    <n v="109.00827739539977"/>
    <n v="1277"/>
    <n v="2825"/>
    <n v="90346.865767200012"/>
    <n v="81580.988531141993"/>
  </r>
  <r>
    <x v="10"/>
    <x v="0"/>
    <n v="0.18037636991155015"/>
    <n v="372061"/>
    <n v="277077"/>
    <n v="94984"/>
    <n v="21.813609812638916"/>
    <n v="74.470852897777519"/>
    <n v="9.4463124191400301"/>
    <n v="9.3198339053779797"/>
    <n v="0.12647851376204972"/>
    <n v="0.59723084728564158"/>
    <n v="6.9373202587519032"/>
    <n v="1.2221707990867614"/>
    <n v="0.88361448122780262"/>
    <n v="0.40226985572044649"/>
    <n v="0.74959842105671293"/>
    <n v="1111"/>
    <n v="33.359970497825742"/>
    <n v="21.223742214785446"/>
    <n v="61.1170784103115"/>
    <n v="38.882921589688507"/>
    <n v="198.25000000000006"/>
    <n v="14703.498"/>
    <n v="6866.9587836000001"/>
    <n v="75"/>
    <n v="22"/>
    <n v="44583.915003184964"/>
    <n v="5678.9397437516964"/>
    <n v="68.746058925821302"/>
    <m/>
    <n v="88.822105876705749"/>
    <n v="4.1250272572663889"/>
    <n v="1.7958768857680667"/>
    <n v="5.7529838922086292"/>
    <n v="0.18877390113738762"/>
    <n v="29"/>
    <n v="192.4"/>
    <m/>
    <n v="2"/>
    <n v="35"/>
    <n v="67.100000000000009"/>
    <n v="66.7"/>
    <n v="53.300000000000004"/>
    <n v="8"/>
    <n v="22"/>
    <n v="0.65745065414577541"/>
    <n v="819"/>
    <n v="925.47156769251535"/>
    <n v="569"/>
    <n v="362"/>
    <n v="9873.0458063999977"/>
    <n v="9807.3188963999983"/>
  </r>
  <r>
    <x v="11"/>
    <x v="0"/>
    <n v="0.45818486654964907"/>
    <n v="346293"/>
    <n v="331840"/>
    <n v="14453"/>
    <n v="48.683631537733731"/>
    <n v="95.826366689479713"/>
    <n v="17.125280307584983"/>
    <n v="13.935254215499748"/>
    <n v="3.1900260920852381"/>
    <n v="4.8679264015727979"/>
    <n v="1.1861314041095887"/>
    <n v="1.7227116438356174"/>
    <n v="13.555863409436839"/>
    <n v="0.6577199689244041"/>
    <n v="1.0620995867175926"/>
    <n v="335"/>
    <n v="85.756903079235158"/>
    <n v="103.89237930418815"/>
    <n v="45.218680504077099"/>
    <n v="54.781319495922908"/>
    <n v="278.32999999999993"/>
    <n v="18500.076000000001"/>
    <n v="6369.4201553999992"/>
    <n v="42"/>
    <n v="1"/>
    <n v="7922.8630090703537"/>
    <n v="910.67390908854645"/>
    <n v="97.4892890702382"/>
    <m/>
    <n v="98.410919358727114"/>
    <n v="55.24283970188705"/>
    <n v="19.68423023860343"/>
    <n v="66.358353407141664"/>
    <n v="31.900260920852379"/>
    <n v="2"/>
    <n v="6.1"/>
    <m/>
    <n v="5"/>
    <n v="4"/>
    <n v="99.6"/>
    <n v="76.8"/>
    <n v="65.600000000000009"/>
    <n v="7"/>
    <n v="1"/>
    <n v="0.49662165137294484"/>
    <n v="188"/>
    <n v="111.67798377318978"/>
    <n v="610"/>
    <n v="739"/>
    <n v="18419.54364"/>
    <n v="14209.965264599998"/>
  </r>
  <r>
    <x v="12"/>
    <x v="0"/>
    <n v="0.81758518539010172"/>
    <n v="1588252"/>
    <n v="1532221"/>
    <n v="56031"/>
    <n v="99.77503921579715"/>
    <n v="96.472159329879631"/>
    <n v="22.051882524733639"/>
    <n v="14.24175415842212"/>
    <n v="7.8101283663115266"/>
    <n v="0"/>
    <n v="4.6036905479452086"/>
    <n v="8.8000335838406905"/>
    <n v="7.3670623535007662"/>
    <n v="1.2808423611111104"/>
    <n v="5.0424906754831236"/>
    <n v="539"/>
    <n v="56.727056167324093"/>
    <n v="165.28115700579147"/>
    <n v="25.551782682512737"/>
    <n v="74.448217317487263"/>
    <n v="1342.9400000000003"/>
    <n v="85496.63400000002"/>
    <n v="35735.618589074998"/>
    <n v="117"/>
    <n v="5"/>
    <n v="1926.0117412098332"/>
    <n v="198.55791146493127"/>
    <n v="96.829739812557548"/>
    <m/>
    <n v="99.562181867936133"/>
    <n v="44.103765049467277"/>
    <n v="22.733899510034679"/>
    <n v="35.604385396055299"/>
    <n v="78.101283663115268"/>
    <n v="67"/>
    <n v="12.4"/>
    <m/>
    <n v="4"/>
    <n v="2"/>
    <n v="98.3"/>
    <n v="69.599999999999994"/>
    <n v="58.199999999999996"/>
    <n v="33"/>
    <n v="5"/>
    <n v="0.51558893002323669"/>
    <n v="635"/>
    <n v="91.297948657170821"/>
    <n v="903"/>
    <n v="2631"/>
    <n v="84079.201651200026"/>
    <n v="59531.890970925007"/>
  </r>
  <r>
    <x v="13"/>
    <x v="0"/>
    <n v="0.51685121978710669"/>
    <n v="756661"/>
    <n v="631123"/>
    <n v="125538"/>
    <n v="36.486286438138649"/>
    <n v="83.408950639718455"/>
    <n v="20.823518400875198"/>
    <n v="19.998044078196351"/>
    <n v="0.82547432267884446"/>
    <n v="2.7473129122272941"/>
    <n v="1.6792308371385092"/>
    <n v="1.8370846695839673"/>
    <n v="16.853443920281602"/>
    <n v="0.45323956747843785"/>
    <n v="2.0433112012666248"/>
    <n v="1379"/>
    <n v="121.90047077306019"/>
    <n v="39.685161173349897"/>
    <n v="75.44016711429424"/>
    <n v="24.55983288570576"/>
    <n v="486.34999999999997"/>
    <n v="33745.19400000001"/>
    <n v="7151.7415500090001"/>
    <n v="125"/>
    <n v="13"/>
    <n v="10627.850516942197"/>
    <n v="1250.3353549343763"/>
    <n v="87.09876747895548"/>
    <m/>
    <n v="98.748377848739949"/>
    <n v="18.266244211294033"/>
    <n v="8.1660856474020385"/>
    <n v="23.807195331186133"/>
    <n v="2.7515810755961483"/>
    <n v="72"/>
    <n v="47.7"/>
    <m/>
    <n v="10"/>
    <n v="5"/>
    <n v="90.8"/>
    <n v="89.600000000000009"/>
    <n v="78.8"/>
    <n v="16"/>
    <n v="13"/>
    <n v="0.6607645501444257"/>
    <n v="695"/>
    <n v="82.181844649878769"/>
    <n v="2528"/>
    <n v="823"/>
    <n v="30631.630523399999"/>
    <n v="30220.563869990998"/>
  </r>
  <r>
    <x v="14"/>
    <x v="0"/>
    <n v="0.71061149811249003"/>
    <n v="1310660"/>
    <n v="1229337"/>
    <n v="81323"/>
    <n v="76.853388905730796"/>
    <n v="93.795263455053174"/>
    <n v="18.283388530885347"/>
    <n v="9.0467751541095858"/>
    <n v="9.2366133767757557"/>
    <n v="1.8012640791476411"/>
    <n v="4.5001148668188753"/>
    <n v="3.0456910096397776"/>
    <n v="9.5109510806697113"/>
    <n v="1.2266315737569762"/>
    <n v="3.9700982375138891"/>
    <n v="694"/>
    <n v="68.898670871342432"/>
    <n v="239.65010029887364"/>
    <n v="22.329912580767768"/>
    <n v="77.670087419232232"/>
    <n v="1031.55"/>
    <n v="68589.28800000003"/>
    <n v="10999.315690199996"/>
    <n v="170"/>
    <n v="5"/>
    <n v="2911.4003631758046"/>
    <n v="312.79508034120215"/>
    <n v="95.859466227193423"/>
    <m/>
    <n v="99.302616670882998"/>
    <n v="46.88048341252653"/>
    <n v="15.110238455277148"/>
    <n v="34.795289054267634"/>
    <n v="71.050872129044279"/>
    <n v="32"/>
    <n v="6.3999999999999995"/>
    <m/>
    <n v="7"/>
    <n v="0"/>
    <n v="98.5"/>
    <n v="94.399999999999991"/>
    <n v="84"/>
    <n v="75"/>
    <n v="5"/>
    <n v="0.58523477820390901"/>
    <n v="1100"/>
    <n v="113.35021446816609"/>
    <n v="1175"/>
    <n v="4087"/>
    <n v="67580.985846600015"/>
    <n v="64748.22634980001"/>
  </r>
  <r>
    <x v="15"/>
    <x v="0"/>
    <n v="0.53447320733588377"/>
    <n v="534780"/>
    <n v="496177"/>
    <n v="38603"/>
    <n v="43.156515198956725"/>
    <n v="92.781517633419355"/>
    <n v="14.732139557331301"/>
    <n v="9.2907903526128877"/>
    <n v="5.4413492047184153"/>
    <n v="0"/>
    <n v="1.8511304680365306"/>
    <n v="1.6865964802130899"/>
    <n v="9.935980764840183"/>
    <n v="1.2575786796042618"/>
    <n v="1.5151208116006947"/>
    <n v="316"/>
    <n v="53.181015587928648"/>
    <n v="163.25522691104652"/>
    <n v="24.571215510812827"/>
    <n v="75.428784489187166"/>
    <n v="388.32000000000005"/>
    <n v="27718.685999999991"/>
    <n v="7122.2472665999985"/>
    <n v="68"/>
    <n v="3"/>
    <n v="5779.0642881184785"/>
    <n v="530.73039380679904"/>
    <n v="95.354749859755415"/>
    <m/>
    <n v="99.555297524875201"/>
    <n v="36.830348893328249"/>
    <n v="15.032795466664592"/>
    <n v="29.970291460041569"/>
    <n v="60.459435607982392"/>
    <n v="71"/>
    <n v="9.2000000000000011"/>
    <m/>
    <n v="14"/>
    <n v="30"/>
    <n v="99.4"/>
    <n v="92.2"/>
    <n v="74.3"/>
    <n v="21"/>
    <n v="3"/>
    <n v="0.5861704789229345"/>
    <n v="313"/>
    <n v="122.1770867288694"/>
    <n v="659"/>
    <n v="2023"/>
    <n v="27559.485414000002"/>
    <n v="25546.582553400003"/>
  </r>
  <r>
    <x v="16"/>
    <x v="0"/>
    <n v="0.5420492091966711"/>
    <n v="697618"/>
    <n v="645854"/>
    <n v="51764"/>
    <n v="39.900913762257083"/>
    <n v="92.579893294037703"/>
    <n v="16.585594481862"/>
    <n v="14.209259121321669"/>
    <n v="2.3763353605403341"/>
    <n v="1.4582264079147631"/>
    <n v="2.3022301369863016"/>
    <n v="2.3771922339548452"/>
    <n v="11.236121546486556"/>
    <n v="0.66990917174023323"/>
    <n v="2.0628585563876189"/>
    <n v="532"/>
    <n v="48.78813252984483"/>
    <n v="64.059447166970941"/>
    <n v="43.23365433350228"/>
    <n v="56.76634566649772"/>
    <n v="516.32000000000005"/>
    <n v="35597.394"/>
    <n v="9379.2032300160008"/>
    <n v="39"/>
    <n v="8"/>
    <n v="7006.8146177420876"/>
    <n v="768.4893451717129"/>
    <n v="95.02066906523514"/>
    <m/>
    <n v="99.498611101187478"/>
    <n v="20.226334733978049"/>
    <n v="10.700383536685161"/>
    <n v="21.860398648187182"/>
    <n v="13.978443297296083"/>
    <n v="84"/>
    <n v="26.9"/>
    <m/>
    <n v="4"/>
    <n v="25"/>
    <n v="97.3"/>
    <n v="94.699999999999989"/>
    <n v="73.7"/>
    <n v="12"/>
    <n v="8"/>
    <n v="0.58775864620423546"/>
    <n v="317"/>
    <n v="111.60387753476704"/>
    <n v="853"/>
    <n v="1120"/>
    <n v="34648.919305200005"/>
    <n v="33705.096369983992"/>
  </r>
  <r>
    <x v="17"/>
    <x v="0"/>
    <n v="0.23649463040009699"/>
    <n v="228574"/>
    <n v="206108"/>
    <n v="22466"/>
    <n v="36.587528732320429"/>
    <n v="90.171235573599802"/>
    <n v="3.1849510216894972"/>
    <n v="2.1511469691780825"/>
    <n v="1.0338040525114154"/>
    <n v="2.2375052638254678"/>
    <n v="0.49056144216133907"/>
    <n v="0.72374600329781869"/>
    <n v="1.8931725196600717"/>
    <n v="7.7471056570268912E-2"/>
    <n v="0.63154555124594913"/>
    <n v="204"/>
    <n v="90.598848786359611"/>
    <n v="114.44907576368749"/>
    <n v="44.184231069476972"/>
    <n v="55.815768930523021"/>
    <n v="157.94"/>
    <n v="11395.188000000002"/>
    <n v="2527.8580980000006"/>
    <n v="31"/>
    <n v="0"/>
    <n v="7036.3908406030432"/>
    <n v="551.8737914198465"/>
    <n v="95.080314493336942"/>
    <m/>
    <n v="99.671709498175701"/>
    <n v="19.905943885559356"/>
    <n v="6.2450020033127398"/>
    <n v="17.926224743150687"/>
    <n v="25.845101312785385"/>
    <n v="13"/>
    <n v="5"/>
    <m/>
    <n v="2"/>
    <n v="0"/>
    <n v="97.899999999999991"/>
    <n v="97.899999999999991"/>
    <n v="77.8"/>
    <n v="10"/>
    <n v="0"/>
    <n v="0.61833975151273979"/>
    <n v="219"/>
    <n v="77.676335648874641"/>
    <n v="566"/>
    <n v="715"/>
    <n v="11156.446062000001"/>
    <n v="11156.446062000001"/>
  </r>
  <r>
    <x v="18"/>
    <x v="0"/>
    <n v="0.6846931199138595"/>
    <n v="798636"/>
    <n v="741135"/>
    <n v="57501"/>
    <n v="42.957119582260034"/>
    <n v="92.800099169083282"/>
    <n v="11.263036482115675"/>
    <n v="8.614641548706242"/>
    <n v="2.6483949334094374"/>
    <n v="0.70242935058346023"/>
    <n v="2.1300185273972598"/>
    <n v="3.4510230194063962"/>
    <n v="4.9352654908675806"/>
    <n v="0.74289382800608894"/>
    <n v="2.3770334738096763"/>
    <n v="232"/>
    <n v="26.73268977654806"/>
    <n v="81.058679060881147"/>
    <n v="24.800399201596807"/>
    <n v="75.199600798403196"/>
    <n v="621.9899999999999"/>
    <n v="41116.949999999997"/>
    <n v="10606.505893200003"/>
    <n v="78"/>
    <n v="3"/>
    <n v="4462.0678256427209"/>
    <n v="355.38593301579192"/>
    <n v="94.356995062557274"/>
    <m/>
    <n v="99.665866703788353"/>
    <n v="31.286212450321322"/>
    <n v="9.9672889222262615"/>
    <n v="31.906079810023119"/>
    <n v="29.426610371215972"/>
    <n v="28"/>
    <n v="14.6"/>
    <m/>
    <n v="10"/>
    <n v="16"/>
    <n v="98"/>
    <n v="97.899999999999991"/>
    <n v="74.2"/>
    <n v="11"/>
    <n v="3"/>
    <n v="0.61653001747854952"/>
    <n v="380"/>
    <n v="89.608268073039582"/>
    <n v="497"/>
    <n v="1507"/>
    <n v="40280.169029399993"/>
    <n v="40261.949326799993"/>
  </r>
  <r>
    <x v="19"/>
    <x v="0"/>
    <n v="0.28507489077036485"/>
    <n v="373055"/>
    <n v="338076"/>
    <n v="34979"/>
    <n v="39.012246784578522"/>
    <n v="90.623634584712704"/>
    <n v="6.1783313704972089"/>
    <n v="4.2311252746067982"/>
    <n v="1.947206095890412"/>
    <n v="5.7353469051242986E-2"/>
    <n v="0.77704276255707772"/>
    <n v="2.1047613609842721"/>
    <n v="2.1955502669964511"/>
    <n v="1.1009769799594116"/>
    <n v="1.0055621477696344"/>
    <n v="214"/>
    <n v="32.941142022335143"/>
    <n v="97.673100472574674"/>
    <n v="25.220176140912731"/>
    <n v="74.779823859087273"/>
    <n v="256.51"/>
    <n v="18658.080000000002"/>
    <n v="5033.4658837200004"/>
    <n v="16"/>
    <n v="3"/>
    <n v="8199.8418463765393"/>
    <n v="1098.9478763185052"/>
    <n v="93.805805496891523"/>
    <m/>
    <n v="99.256450521269116"/>
    <n v="15.06910090365173"/>
    <n v="6.3694137840177412"/>
    <n v="15.111161695024281"/>
    <n v="14.978508429926245"/>
    <n v="26"/>
    <n v="4.2"/>
    <m/>
    <n v="1"/>
    <n v="8"/>
    <n v="96"/>
    <n v="95.5"/>
    <n v="73"/>
    <n v="2"/>
    <n v="3"/>
    <n v="0.59423491444852805"/>
    <n v="247"/>
    <n v="77.274464266637395"/>
    <n v="315"/>
    <n v="934"/>
    <n v="17918.312054399998"/>
    <n v="17817.400376279998"/>
  </r>
  <r>
    <x v="20"/>
    <x v="0"/>
    <n v="0.42360036215645103"/>
    <n v="463981"/>
    <n v="426032"/>
    <n v="37949"/>
    <n v="55.068725973207492"/>
    <n v="91.821001291001139"/>
    <n v="3.469034384195838"/>
    <n v="2.4781000703957381"/>
    <n v="0.99093431380010144"/>
    <n v="0.1632464485032977"/>
    <n v="1.1694157565956369"/>
    <n v="0.61994928462709276"/>
    <n v="1.4692346721207503"/>
    <n v="0.21029990423642825"/>
    <n v="1.4249923940671299"/>
    <n v="146"/>
    <n v="21.838492479369155"/>
    <n v="102.90202706311443"/>
    <n v="17.507136060894389"/>
    <n v="82.492863939105604"/>
    <n v="359.75"/>
    <n v="23747.958000000002"/>
    <n v="14570.634239999999"/>
    <n v="31"/>
    <n v="2"/>
    <n v="5573.4006349397932"/>
    <n v="611.7147038348553"/>
    <n v="95.79840256389808"/>
    <m/>
    <n v="99.777111226386751"/>
    <n v="9.1290378531469418"/>
    <n v="4.2305297368241925"/>
    <n v="8.5451726565370283"/>
    <n v="11.010381264445572"/>
    <n v="25"/>
    <n v="7.8"/>
    <m/>
    <n v="1"/>
    <n v="0"/>
    <n v="89.1"/>
    <n v="47.599999999999994"/>
    <n v="38.6"/>
    <n v="4"/>
    <n v="2"/>
    <n v="0.58898070961244009"/>
    <n v="286"/>
    <n v="82.064701640824822"/>
    <n v="184"/>
    <n v="867"/>
    <n v="21149.779860000006"/>
    <n v="11293.05186"/>
  </r>
  <r>
    <x v="21"/>
    <x v="0"/>
    <n v="0.45931625729991321"/>
    <n v="498501"/>
    <n v="458392"/>
    <n v="40109"/>
    <n v="37.47753044244449"/>
    <n v="91.954078326823819"/>
    <n v="3.8306685356418071"/>
    <n v="2.4083601331811275"/>
    <n v="1.4223084024606785"/>
    <n v="0.70876883561643811"/>
    <n v="0.81014581621004544"/>
    <n v="1.2823351788432267"/>
    <n v="1.5614153259766621"/>
    <n v="0.1767722146118722"/>
    <n v="1.5117651150428242"/>
    <n v="117"/>
    <n v="11.277067781943614"/>
    <n v="92.471955811937619"/>
    <n v="10.869565217391305"/>
    <n v="89.130434782608688"/>
    <n v="381.95000000000005"/>
    <n v="25148.232"/>
    <n v="4214.1266280000009"/>
    <n v="33"/>
    <n v="0"/>
    <n v="5820.0725775876081"/>
    <n v="822.40155987650974"/>
    <n v="94.704985165526239"/>
    <m/>
    <n v="99.815003097785308"/>
    <n v="8.1503585864719295"/>
    <n v="4.1637701474367468"/>
    <n v="7.0834121564150809"/>
    <n v="10.940833865082142"/>
    <n v="43"/>
    <n v="7.1"/>
    <m/>
    <n v="3"/>
    <n v="0"/>
    <n v="96.5"/>
    <n v="91.7"/>
    <n v="83.2"/>
    <n v="3"/>
    <n v="0"/>
    <n v="0.60832709854138967"/>
    <n v="296"/>
    <n v="53.58939746318304"/>
    <n v="150"/>
    <n v="1230"/>
    <n v="24273.299160000002"/>
    <n v="23072.787792000003"/>
  </r>
  <r>
    <x v="0"/>
    <x v="1"/>
    <n v="0.39154603226763118"/>
    <n v="66772"/>
    <n v="59188"/>
    <n v="7584"/>
    <n v="98.980136377112373"/>
    <n v="88.641945725753317"/>
    <n v="1.1128822659999997"/>
    <n v="1.0995723919999998"/>
    <n v="1.3309873999999999E-2"/>
    <n v="1.3210774987316053E-2"/>
    <n v="0.33221000000000001"/>
    <n v="2.5277779999999992E-3"/>
    <n v="0.74258697600000012"/>
    <n v="3.5557511999999999E-2"/>
    <n v="0.12680218659027775"/>
    <n v="48"/>
    <n v="173.43611028757786"/>
    <n v="56.32967684553811"/>
    <n v="75.483870967741936"/>
    <n v="24.516129032258064"/>
    <n v="47.64"/>
    <n v="3278.232"/>
    <n v="1646.0744400000001"/>
    <n v="14"/>
    <n v="0"/>
    <n v="10390.463068352004"/>
    <n v="1416.8813275025459"/>
    <n v="64.8"/>
    <m/>
    <n v="70.45"/>
    <n v="11.128822659999997"/>
    <n v="5.0585557545454529"/>
    <n v="15.708177028571427"/>
    <n v="0.44366246666666664"/>
    <n v="2"/>
    <n v="2"/>
    <m/>
    <n v="0"/>
    <n v="0"/>
    <n v="55.1"/>
    <n v="53.1"/>
    <n v="49.8"/>
    <n v="0"/>
    <n v="0"/>
    <n v="0.67594709869923031"/>
    <n v="159"/>
    <n v="261.99075026476822"/>
    <n v="117"/>
    <n v="38"/>
    <n v="1806.74604"/>
    <n v="1741.7894399999998"/>
  </r>
  <r>
    <x v="1"/>
    <x v="1"/>
    <n v="0.96115044504261338"/>
    <n v="2145511"/>
    <n v="2014491"/>
    <n v="131020"/>
    <n v="151.2026379809495"/>
    <n v="93.89329628233088"/>
    <n v="16.109849229000005"/>
    <n v="12.080251518999997"/>
    <n v="4.0295977100000036"/>
    <n v="8.8648782661085725"/>
    <n v="5.6805264809999994"/>
    <n v="3.4879300970000009"/>
    <n v="4.6299228249999969"/>
    <n v="2.3114698260000015"/>
    <n v="7.3028146818298625"/>
    <n v="1236"/>
    <n v="79.565091151008772"/>
    <n v="101.48249004203068"/>
    <n v="43.947061113273648"/>
    <n v="56.052938886726352"/>
    <n v="1932.2600000000002"/>
    <n v="111747.546"/>
    <n v="38554.293493170713"/>
    <n v="279"/>
    <n v="4"/>
    <n v="3174.8967961478643"/>
    <n v="308.67052184770898"/>
    <n v="95.9"/>
    <m/>
    <n v="99.01"/>
    <n v="17.322418525806459"/>
    <n v="7.4582635319444464"/>
    <n v="16.77812710972222"/>
    <n v="19.188560523809542"/>
    <n v="54"/>
    <n v="127.90815972254236"/>
    <m/>
    <n v="4"/>
    <n v="3"/>
    <n v="92.800000000000011"/>
    <n v="78"/>
    <n v="65.5"/>
    <n v="18"/>
    <n v="4"/>
    <n v="0.48132059955762452"/>
    <n v="3308"/>
    <n v="77.785439292793797"/>
    <n v="1129"/>
    <n v="1440"/>
    <n v="103681.9881396"/>
    <n v="87142.932106829277"/>
  </r>
  <r>
    <x v="2"/>
    <x v="1"/>
    <n v="1.6187999210123483"/>
    <n v="317121"/>
    <n v="309616"/>
    <n v="7505"/>
    <n v="162.8173598739032"/>
    <n v="97.633395454731783"/>
    <n v="3.2493764759999983"/>
    <n v="3.1270985159999989"/>
    <n v="0.12227796000000002"/>
    <n v="1.6346397767630599E-4"/>
    <n v="2.30463"/>
    <n v="5.7088673000000006E-2"/>
    <n v="0.50442777800000005"/>
    <n v="0.38323002500000009"/>
    <n v="0.73005809531712973"/>
    <n v="69"/>
    <n v="94.98333940884423"/>
    <n v="38.506759219801715"/>
    <n v="71.15384615384616"/>
    <n v="28.846153846153843"/>
    <n v="269.85000000000002"/>
    <n v="17440.811999999998"/>
    <n v="10778.954393764801"/>
    <n v="64"/>
    <n v="8"/>
    <n v="10640.581986055795"/>
    <n v="1193.3362975015846"/>
    <n v="75.599999999999994"/>
    <m/>
    <n v="77.58"/>
    <n v="8.3317345538461502"/>
    <n v="3.0368004448598116"/>
    <n v="11.581846355555552"/>
    <n v="1.0189830000000002"/>
    <n v="173"/>
    <n v="6.5049999999999999"/>
    <m/>
    <n v="6"/>
    <n v="1218"/>
    <n v="51.800000000000004"/>
    <n v="43.3"/>
    <n v="38.200000000000003"/>
    <n v="16"/>
    <n v="8"/>
    <n v="0.81284285340317675"/>
    <n v="622"/>
    <n v="315.67761727221068"/>
    <n v="185"/>
    <n v="75"/>
    <n v="9041.3805365999997"/>
    <n v="7553.5677062351997"/>
  </r>
  <r>
    <x v="3"/>
    <x v="1"/>
    <n v="1.0147215579208169"/>
    <n v="1195066"/>
    <n v="1148654"/>
    <n v="46412"/>
    <n v="124.94743610520099"/>
    <n v="96.116365121256891"/>
    <n v="16.436059212999993"/>
    <n v="9.2660385749999961"/>
    <n v="7.1700206379999925"/>
    <n v="6.7713140220700208"/>
    <n v="5.866261619999996"/>
    <n v="1.917944876"/>
    <n v="7.019336390999996"/>
    <n v="1.6325163259999997"/>
    <n v="4.187291972586805"/>
    <n v="626"/>
    <n v="127.34524886168194"/>
    <n v="134.76849407447295"/>
    <n v="48.583964898284805"/>
    <n v="51.416035101715195"/>
    <n v="1133.3500000000001"/>
    <n v="63761.90400000001"/>
    <n v="17181.526388399998"/>
    <n v="102"/>
    <n v="7"/>
    <n v="3668.0015999116367"/>
    <n v="369.43901006304253"/>
    <n v="96.4"/>
    <m/>
    <n v="99.44"/>
    <n v="37.354680029545442"/>
    <n v="11.824503030935245"/>
    <n v="30.886795249999988"/>
    <n v="51.214433128571379"/>
    <n v="108"/>
    <n v="8.0087928234782595"/>
    <m/>
    <n v="4"/>
    <n v="2208"/>
    <n v="99.2"/>
    <n v="81.699999999999989"/>
    <n v="73.099999999999994"/>
    <n v="31"/>
    <n v="7"/>
    <n v="0.50873986151718542"/>
    <n v="459"/>
    <n v="140.09678948602109"/>
    <n v="1218"/>
    <n v="1289"/>
    <n v="63249.868315800006"/>
    <n v="52120.924491599988"/>
  </r>
  <r>
    <x v="4"/>
    <x v="1"/>
    <n v="1.2735138486253073"/>
    <n v="5585706"/>
    <n v="5404238"/>
    <n v="181468"/>
    <n v="401.30917304836441"/>
    <n v="96.751207457034084"/>
    <n v="85.735488324000016"/>
    <n v="75.585123628000019"/>
    <n v="10.150364695999995"/>
    <n v="0.17869444444444468"/>
    <n v="57.016995417999986"/>
    <n v="16.735113334999998"/>
    <n v="5.5272653959999989"/>
    <n v="6.4561141750000015"/>
    <n v="18.857807187573492"/>
    <n v="2863"/>
    <n v="165.02966151317187"/>
    <n v="730.38377838176109"/>
    <n v="18.430554441145791"/>
    <n v="81.569445558854198"/>
    <n v="5098.369999999999"/>
    <n v="299707.93799999997"/>
    <n v="98961.025398113721"/>
    <n v="856"/>
    <n v="20"/>
    <n v="971.08440723518208"/>
    <n v="124.20847069287213"/>
    <n v="93.8"/>
    <m/>
    <n v="96.37"/>
    <n v="131.90075126769233"/>
    <n v="49.846214141860472"/>
    <n v="175.77935727441866"/>
    <n v="46.138021345454518"/>
    <n v="236"/>
    <n v="48.503432235282098"/>
    <m/>
    <n v="25"/>
    <n v="230"/>
    <n v="93.300000000000011"/>
    <n v="76.8"/>
    <n v="67"/>
    <n v="169"/>
    <n v="20"/>
    <n v="0.54138845316737583"/>
    <n v="6009"/>
    <n v="302.35220272891439"/>
    <n v="2297"/>
    <n v="10166"/>
    <n v="279543.50219879998"/>
    <n v="230247.26974188632"/>
  </r>
  <r>
    <x v="5"/>
    <x v="1"/>
    <n v="0.75916833154434649"/>
    <n v="20677541"/>
    <n v="20468201"/>
    <n v="209340"/>
    <n v="3147.2473531363585"/>
    <n v="98.987597219611374"/>
    <n v="60.954688445000038"/>
    <n v="52.29385347700002"/>
    <n v="8.660834968000021"/>
    <n v="0"/>
    <n v="46.738438056"/>
    <n v="7.4723982579999975"/>
    <n v="1.7420050199999981"/>
    <n v="5.2036671110000121"/>
    <n v="80.186330490187487"/>
    <n v="527"/>
    <n v="102.73910052298008"/>
    <n v="800.45174763015132"/>
    <n v="11.375126390293225"/>
    <n v="88.624873609706782"/>
    <n v="21189.47"/>
    <n v="1142707.932"/>
    <n v="597558.52728372533"/>
    <n v="3230"/>
    <n v="27"/>
    <n v="128.11117143958268"/>
    <n v="16.77646292661202"/>
    <n v="96.8"/>
    <m/>
    <n v="97.28"/>
    <n v="196.6280272419356"/>
    <n v="72.565105291666711"/>
    <n v="261.46926738500008"/>
    <n v="78.734863345454727"/>
    <n v="1676"/>
    <n v="76.44352168666849"/>
    <m/>
    <n v="12"/>
    <n v="645"/>
    <n v="84.6"/>
    <n v="52.1"/>
    <n v="47.699999999999996"/>
    <n v="908"/>
    <n v="27"/>
    <n v="0.31013047439314451"/>
    <n v="8040"/>
    <n v="58.287288831254656"/>
    <n v="675"/>
    <n v="5259"/>
    <n v="966660.61960079987"/>
    <n v="595875.04829627462"/>
  </r>
  <r>
    <x v="6"/>
    <x v="1"/>
    <n v="1.0008820430650101"/>
    <n v="1798230"/>
    <n v="1795125"/>
    <n v="3105"/>
    <n v="742.2206812862961"/>
    <n v="99.827330208037907"/>
    <n v="18.608286450999994"/>
    <n v="18.381008147999992"/>
    <n v="0.22727830299999993"/>
    <n v="0"/>
    <n v="11.08968"/>
    <n v="6.3513456629999983"/>
    <n v="2.0161018999999999E-2"/>
    <n v="1.1470997690000002"/>
    <n v="5.6107728068969909"/>
    <n v="86"/>
    <n v="54.895842362254761"/>
    <n v="37.147562500773901"/>
    <n v="59.641255605381161"/>
    <n v="40.358744394618832"/>
    <n v="1631.8999999999999"/>
    <n v="99610.343999999997"/>
    <n v="87921.525792023996"/>
    <n v="263"/>
    <n v="27"/>
    <n v="2718.2729684189453"/>
    <n v="350.74489915083166"/>
    <n v="91.3"/>
    <m/>
    <n v="91.47"/>
    <n v="32.083252501724132"/>
    <n v="12.005346097419352"/>
    <n v="48.371074073684191"/>
    <n v="1.1363915149999997"/>
    <n v="45"/>
    <n v="38.896624758993539"/>
    <m/>
    <n v="3"/>
    <n v="146"/>
    <n v="73.099999999999994"/>
    <n v="15.1"/>
    <n v="11.700000000000001"/>
    <n v="81"/>
    <n v="27"/>
    <n v="0.45543742071625859"/>
    <n v="358"/>
    <n v="197.64977805496085"/>
    <n v="133"/>
    <n v="90"/>
    <n v="72807.667527600002"/>
    <n v="15083.198267975999"/>
  </r>
  <r>
    <x v="7"/>
    <x v="1"/>
    <n v="0.70917663700869049"/>
    <n v="707537"/>
    <n v="671370"/>
    <n v="36167"/>
    <n v="71.416877120945102"/>
    <n v="94.888323861508312"/>
    <n v="9.5544072360000012"/>
    <n v="7.3562583929999992"/>
    <n v="2.1981488429999998"/>
    <n v="5.9048108193810247"/>
    <n v="1.6836181490000002"/>
    <n v="0.78532159299999993"/>
    <n v="6.724147910000001"/>
    <n v="0.36131958399999997"/>
    <n v="2.2079381117632271"/>
    <n v="374"/>
    <n v="83.475150245176707"/>
    <n v="82.46577720714555"/>
    <n v="50.304136253041364"/>
    <n v="49.695863746958636"/>
    <n v="575.01999999999987"/>
    <n v="37410.929999999986"/>
    <n v="7473.9563729999982"/>
    <n v="74"/>
    <n v="5"/>
    <n v="6507.4420136332092"/>
    <n v="802.28737154382031"/>
    <n v="96.8"/>
    <m/>
    <n v="99.5"/>
    <n v="20.770450513043482"/>
    <n v="6.5441145452054803"/>
    <n v="26.272351403571427"/>
    <n v="12.211938016666664"/>
    <n v="242"/>
    <n v="0"/>
    <m/>
    <n v="1"/>
    <n v="0"/>
    <n v="99"/>
    <n v="91.7"/>
    <n v="80"/>
    <n v="12"/>
    <n v="5"/>
    <n v="0.53964005779172175"/>
    <n v="225"/>
    <n v="76.252959266846815"/>
    <n v="827"/>
    <n v="817"/>
    <n v="37034.136386999991"/>
    <n v="34305.786386999993"/>
  </r>
  <r>
    <x v="8"/>
    <x v="1"/>
    <n v="0.88293532207033287"/>
    <n v="1549094"/>
    <n v="1467364"/>
    <n v="81730"/>
    <n v="118.87039309258361"/>
    <n v="94.724012874622204"/>
    <n v="30.128288296999994"/>
    <n v="24.652881581999992"/>
    <n v="5.4754067150000001"/>
    <n v="8.8527092529173004"/>
    <n v="4.2788759269999996"/>
    <n v="7.0277163180000004"/>
    <n v="16.429591490999996"/>
    <n v="2.3921045609999991"/>
    <n v="4.6117419348682214"/>
    <n v="1241"/>
    <n v="157.7680426096492"/>
    <n v="151.93614998400068"/>
    <n v="50.94152626362736"/>
    <n v="49.058473736372648"/>
    <n v="1236.5600000000002"/>
    <n v="81228.042000000016"/>
    <n v="37836.578751767993"/>
    <n v="127"/>
    <n v="8"/>
    <n v="4051.1834659484834"/>
    <n v="488.58494061690254"/>
    <n v="95.2"/>
    <m/>
    <n v="99.19"/>
    <n v="41.844844856944434"/>
    <n v="15.13984336532663"/>
    <n v="51.360169962499981"/>
    <n v="22.814194645833332"/>
    <n v="63"/>
    <n v="21.625533011787901"/>
    <m/>
    <n v="11"/>
    <n v="142"/>
    <n v="98.5"/>
    <n v="66.7"/>
    <n v="53.400000000000006"/>
    <n v="15"/>
    <n v="8"/>
    <n v="0.54566060383745185"/>
    <n v="1046"/>
    <n v="92.782206537805052"/>
    <n v="2056"/>
    <n v="1980"/>
    <n v="79984.424840399981"/>
    <n v="54144.314768231998"/>
  </r>
  <r>
    <x v="9"/>
    <x v="1"/>
    <n v="1.2406673922971789"/>
    <n v="2022325"/>
    <n v="1815580"/>
    <n v="206745"/>
    <n v="167.14617733161199"/>
    <n v="89.776865736219449"/>
    <n v="19.627206528999999"/>
    <n v="14.939688673000001"/>
    <n v="4.6875178559999986"/>
    <n v="0"/>
    <n v="7.1446277170000005"/>
    <n v="6.3649521050000004"/>
    <n v="3.466535968000001"/>
    <n v="2.6510907390000003"/>
    <n v="6.4323368431909715"/>
    <n v="1629"/>
    <n v="95.213378802129739"/>
    <n v="198.19590483290551"/>
    <n v="32.450704225352112"/>
    <n v="67.549295774647888"/>
    <n v="1733.2299999999998"/>
    <n v="101062.13399999998"/>
    <n v="30854.980531116002"/>
    <n v="195"/>
    <n v="5"/>
    <n v="1668.5508016762885"/>
    <n v="265.09685634109258"/>
    <n v="90.2"/>
    <m/>
    <n v="97.13"/>
    <n v="50.326170587179483"/>
    <n v="18.343183671962613"/>
    <n v="67.90767578636364"/>
    <n v="27.573634447058815"/>
    <n v="84"/>
    <n v="11.487840608766072"/>
    <m/>
    <n v="12"/>
    <n v="40"/>
    <n v="88.1"/>
    <n v="79.400000000000006"/>
    <n v="69.5"/>
    <n v="17"/>
    <n v="5"/>
    <n v="0.44992159173349056"/>
    <n v="1896"/>
    <n v="111.07359411009443"/>
    <n v="1152"/>
    <n v="2398"/>
    <n v="89047.497684599963"/>
    <n v="80241.815788883992"/>
  </r>
  <r>
    <x v="10"/>
    <x v="1"/>
    <n v="0.13888189058035572"/>
    <n v="370900"/>
    <n v="275034"/>
    <n v="95866"/>
    <n v="21.745541401834039"/>
    <n v="74.153141008358048"/>
    <n v="9.4690354210000027"/>
    <n v="9.3520972229999995"/>
    <n v="0.11693819799999998"/>
    <n v="0.6035819381024865"/>
    <n v="6.9394448150000008"/>
    <n v="1.2219729620000002"/>
    <n v="0.888579797"/>
    <n v="0.41903784700000002"/>
    <n v="0.73892937352662047"/>
    <n v="1001"/>
    <n v="30.663030879372343"/>
    <n v="16.416154199281557"/>
    <n v="65.130759651307599"/>
    <n v="34.869240348692401"/>
    <n v="197.81000000000003"/>
    <n v="14670.773999999999"/>
    <n v="7198.9314067800005"/>
    <n v="75"/>
    <n v="16"/>
    <n v="44723.472634133192"/>
    <n v="5696.7160959827443"/>
    <n v="68"/>
    <m/>
    <n v="88.6"/>
    <n v="4.1349499655021846"/>
    <n v="1.8001968480988599"/>
    <n v="5.7728995203703697"/>
    <n v="0.17453462388059698"/>
    <n v="32"/>
    <n v="201.09511015037612"/>
    <m/>
    <n v="3"/>
    <n v="296"/>
    <n v="71.099999999999994"/>
    <n v="70.599999999999994"/>
    <n v="50.9"/>
    <n v="5"/>
    <n v="16"/>
    <n v="0.6645992608740795"/>
    <n v="722"/>
    <n v="939.12152684914236"/>
    <n v="523"/>
    <n v="280"/>
    <n v="10434.11516892"/>
    <n v="10356.635993219999"/>
  </r>
  <r>
    <x v="11"/>
    <x v="1"/>
    <n v="0.47807438952232051"/>
    <n v="344956"/>
    <n v="330364"/>
    <n v="14592"/>
    <n v="48.495669276394494"/>
    <n v="95.769895290993631"/>
    <n v="17.600762064999987"/>
    <n v="14.319903673999995"/>
    <n v="3.2808583909999975"/>
    <n v="4.3625205162354153"/>
    <n v="1.2305255559999999"/>
    <n v="1.7271570949999997"/>
    <n v="13.995229205000003"/>
    <n v="0.6478502089999999"/>
    <n v="1.0580408728032409"/>
    <n v="314"/>
    <n v="80.133499598629555"/>
    <n v="84.351052209083747"/>
    <n v="48.717948717948715"/>
    <n v="51.282051282051277"/>
    <n v="276.79999999999995"/>
    <n v="18399.150000000001"/>
    <n v="6463.2956562000008"/>
    <n v="42"/>
    <n v="1"/>
    <n v="7953.570890200489"/>
    <n v="914.20355059775738"/>
    <n v="97.5"/>
    <m/>
    <n v="98.54"/>
    <n v="56.776651822580604"/>
    <n v="20.230760994252858"/>
    <n v="68.190017495238081"/>
    <n v="32.808583909999975"/>
    <n v="9"/>
    <n v="8.6641985145527798"/>
    <m/>
    <n v="0"/>
    <n v="0"/>
    <n v="99.6"/>
    <n v="77.7"/>
    <n v="64.900000000000006"/>
    <n v="5"/>
    <n v="1"/>
    <n v="0.51556707497315712"/>
    <n v="177"/>
    <n v="116.3022703215394"/>
    <n v="570"/>
    <n v="600"/>
    <n v="18323.384711400002"/>
    <n v="14289.725143799998"/>
  </r>
  <r>
    <x v="12"/>
    <x v="1"/>
    <n v="0.84790655912869717"/>
    <n v="1577236"/>
    <n v="1520932"/>
    <n v="56304"/>
    <n v="99.083006822951916"/>
    <n v="96.430210824505664"/>
    <n v="22.984514985999994"/>
    <n v="15.517869769000001"/>
    <n v="7.4666452170000017"/>
    <n v="0"/>
    <n v="4.051943764999999"/>
    <n v="10.154222073000001"/>
    <n v="7.4042983230000008"/>
    <n v="1.3740508249999994"/>
    <n v="5.0024722811517792"/>
    <n v="451"/>
    <n v="49.691142224090093"/>
    <n v="145.11572507920118"/>
    <n v="25.507900677200901"/>
    <n v="74.492099322799106"/>
    <n v="1331.5899999999997"/>
    <n v="84779.73000000001"/>
    <n v="38410.971572087998"/>
    <n v="117"/>
    <n v="8"/>
    <n v="1939.4637200774011"/>
    <n v="199.94471341004137"/>
    <n v="96.9"/>
    <m/>
    <n v="99.6"/>
    <n v="45.969029971999987"/>
    <n v="23.695376274226799"/>
    <n v="38.794674422500002"/>
    <n v="74.666452170000014"/>
    <n v="60"/>
    <n v="10.754984555022705"/>
    <m/>
    <n v="10"/>
    <n v="40"/>
    <n v="98"/>
    <n v="66.7"/>
    <n v="54.7"/>
    <n v="30"/>
    <n v="8"/>
    <n v="0.52084607529299654"/>
    <n v="549"/>
    <n v="80.998824926363639"/>
    <n v="791"/>
    <n v="2310"/>
    <n v="83113.51268520001"/>
    <n v="56576.558247911991"/>
  </r>
  <r>
    <x v="13"/>
    <x v="1"/>
    <n v="0.5014092067295195"/>
    <n v="752540"/>
    <n v="625225"/>
    <n v="127315"/>
    <n v="36.2875713115343"/>
    <n v="83.081962420602224"/>
    <n v="21.306137146999991"/>
    <n v="20.430967595999988"/>
    <n v="0.87516955099999993"/>
    <n v="2.6666308663115168"/>
    <n v="1.7659022220000005"/>
    <n v="1.8246375160000003"/>
    <n v="17.214142148000001"/>
    <n v="0.50145526100000004"/>
    <n v="1.9854762719378156"/>
    <n v="1144"/>
    <n v="106.8075722952248"/>
    <n v="32.548582979357448"/>
    <n v="76.643598615916957"/>
    <n v="23.356401384083046"/>
    <n v="483.59999999999997"/>
    <n v="33560.838000000011"/>
    <n v="8808.0418977300014"/>
    <n v="125"/>
    <n v="14"/>
    <n v="10686.049910968188"/>
    <n v="1257.1823424668455"/>
    <n v="85.3"/>
    <m/>
    <n v="98.48"/>
    <n v="18.689593988596485"/>
    <n v="8.3553479007843094"/>
    <n v="24.322580471428555"/>
    <n v="2.9172318366666663"/>
    <n v="53"/>
    <n v="43.130470102973646"/>
    <m/>
    <n v="4"/>
    <n v="10"/>
    <n v="91.3"/>
    <n v="85.3"/>
    <n v="73.8"/>
    <n v="12"/>
    <n v="14"/>
    <n v="0.65844813162725313"/>
    <n v="637"/>
    <n v="88.940988465023963"/>
    <n v="2215"/>
    <n v="675"/>
    <n v="30655.425725999998"/>
    <n v="28643.462622269999"/>
  </r>
  <r>
    <x v="14"/>
    <x v="1"/>
    <n v="0.74545261968728127"/>
    <n v="1303098"/>
    <n v="1221352"/>
    <n v="81746"/>
    <n v="76.409974651152837"/>
    <n v="93.726795682289435"/>
    <n v="18.886795525000011"/>
    <n v="9.4542496430000007"/>
    <n v="9.4325458820000065"/>
    <n v="1.6345804477422632"/>
    <n v="4.6068033420000001"/>
    <n v="3.1445383240000004"/>
    <n v="9.8648197190000015"/>
    <n v="1.2706341399999994"/>
    <n v="3.939822440575584"/>
    <n v="564"/>
    <n v="62.096759534256719"/>
    <n v="204.5850746128628"/>
    <n v="23.284960422163589"/>
    <n v="76.715039577836407"/>
    <n v="1023.4799999999998"/>
    <n v="68056.524000000005"/>
    <n v="10989.675027000001"/>
    <n v="168"/>
    <n v="2"/>
    <n v="2928.2954927411447"/>
    <n v="314.61025955070147"/>
    <n v="95.7"/>
    <m/>
    <n v="99.29"/>
    <n v="48.427680833333362"/>
    <n v="15.608921921487612"/>
    <n v="36.362498626923077"/>
    <n v="72.558045246153895"/>
    <n v="71"/>
    <n v="7.4122111635961625"/>
    <m/>
    <n v="8"/>
    <n v="0"/>
    <n v="98.6"/>
    <n v="93.8"/>
    <n v="83.899999999999991"/>
    <n v="68"/>
    <n v="2"/>
    <n v="0.59217641627975826"/>
    <n v="1003"/>
    <n v="116.92921220396354"/>
    <n v="1059"/>
    <n v="3489"/>
    <n v="67071.277038600019"/>
    <n v="63837.00123300001"/>
  </r>
  <r>
    <x v="15"/>
    <x v="1"/>
    <n v="0.57345301443096908"/>
    <n v="532465"/>
    <n v="493358"/>
    <n v="39107"/>
    <n v="42.969695698067412"/>
    <n v="92.65547970289127"/>
    <n v="16.321837231999996"/>
    <n v="10.717733243999998"/>
    <n v="5.6041039880000003"/>
    <n v="0"/>
    <n v="1.8843405889999998"/>
    <n v="1.9468982450000003"/>
    <n v="11.198367308999998"/>
    <n v="1.2922310890000004"/>
    <n v="1.5078810297470879"/>
    <n v="230"/>
    <n v="42.690071693496591"/>
    <n v="125.00363148057886"/>
    <n v="25.457170356111646"/>
    <n v="74.542829643888354"/>
    <n v="385.65999999999997"/>
    <n v="27523.206000000006"/>
    <n v="5720.4752418000007"/>
    <n v="66"/>
    <n v="4"/>
    <n v="5804.1899467570638"/>
    <n v="533.03785225319973"/>
    <n v="95.7"/>
    <m/>
    <n v="99.71"/>
    <n v="40.804593079999989"/>
    <n v="16.654935951020406"/>
    <n v="34.573333045161284"/>
    <n v="62.267822088888892"/>
    <n v="42"/>
    <n v="13.974094980523759"/>
    <m/>
    <n v="9"/>
    <n v="10"/>
    <n v="98.9"/>
    <n v="91.9"/>
    <n v="79.2"/>
    <n v="17"/>
    <n v="4"/>
    <n v="0.61444464794080922"/>
    <n v="242"/>
    <n v="124.9661314007017"/>
    <n v="529"/>
    <n v="1549"/>
    <n v="27211.207294800002"/>
    <n v="25295.958358200001"/>
  </r>
  <r>
    <x v="16"/>
    <x v="1"/>
    <n v="0.55445898954427086"/>
    <n v="694138"/>
    <n v="641796"/>
    <n v="52342"/>
    <n v="39.70187190855971"/>
    <n v="92.459424494841073"/>
    <n v="17.498955364999997"/>
    <n v="15.000631804999996"/>
    <n v="2.4983235599999998"/>
    <n v="1.3499960045662101"/>
    <n v="2.3890233329999999"/>
    <n v="2.4434625449999996"/>
    <n v="12.051248719"/>
    <n v="0.61522076800000014"/>
    <n v="2.0484000039796464"/>
    <n v="408"/>
    <n v="39.293607324740208"/>
    <n v="55.594448791335495"/>
    <n v="41.410488245931283"/>
    <n v="58.58951175406871"/>
    <n v="513.29"/>
    <n v="35389.277999999998"/>
    <n v="9595.8494629200013"/>
    <n v="38"/>
    <n v="3"/>
    <n v="7041.9426684607388"/>
    <n v="772.34209912150038"/>
    <n v="94.7"/>
    <m/>
    <n v="99.34"/>
    <n v="21.34018946951219"/>
    <n v="11.289648622580643"/>
    <n v="23.077895084615378"/>
    <n v="14.696020941176469"/>
    <n v="62"/>
    <n v="18.768786043110833"/>
    <m/>
    <n v="2"/>
    <n v="821"/>
    <n v="96.3"/>
    <n v="92.800000000000011"/>
    <n v="72.899999999999991"/>
    <n v="9"/>
    <n v="3"/>
    <n v="0.59371539534728346"/>
    <n v="267"/>
    <n v="116.62875065214745"/>
    <n v="687"/>
    <n v="972"/>
    <n v="34068.205201679993"/>
    <n v="32839.371217079992"/>
  </r>
  <r>
    <x v="17"/>
    <x v="1"/>
    <n v="0.25730629747426903"/>
    <n v="228181"/>
    <n v="205354"/>
    <n v="22827"/>
    <n v="36.524621757809754"/>
    <n v="89.996099587608086"/>
    <n v="4.1796703030000009"/>
    <n v="2.1805336259999999"/>
    <n v="1.9991366770000003"/>
    <n v="1.3580579654997473"/>
    <n v="0.48157962999999998"/>
    <n v="0.84173750000000003"/>
    <n v="2.7832721680000008"/>
    <n v="7.3081005000000018E-2"/>
    <n v="0.62935810320572927"/>
    <n v="126"/>
    <n v="81.314867815319232"/>
    <n v="87.397476037724985"/>
    <n v="48.197343453510442"/>
    <n v="51.802656546489565"/>
    <n v="154.82"/>
    <n v="11348.910000000005"/>
    <n v="2533.162734"/>
    <n v="31"/>
    <n v="3"/>
    <n v="7048.5097356922797"/>
    <n v="552.82429299547289"/>
    <n v="94.9"/>
    <m/>
    <n v="99.7"/>
    <n v="26.122939393750006"/>
    <n v="8.1954319666666677"/>
    <n v="18.171113549999998"/>
    <n v="49.978416925000005"/>
    <n v="24"/>
    <n v="1.4290241817123541"/>
    <m/>
    <n v="2"/>
    <n v="0"/>
    <n v="97.7"/>
    <n v="97.7"/>
    <n v="77.7"/>
    <n v="10"/>
    <n v="3"/>
    <n v="0.63216538498791897"/>
    <n v="210"/>
    <n v="76.519175259204957"/>
    <n v="508"/>
    <n v="546"/>
    <n v="11089.948626000003"/>
    <n v="11089.948626000003"/>
  </r>
  <r>
    <x v="18"/>
    <x v="1"/>
    <n v="0.71702865482572431"/>
    <n v="794003"/>
    <n v="736063"/>
    <n v="57940"/>
    <n v="42.707919276958734"/>
    <n v="92.702798352147283"/>
    <n v="12.660700500999997"/>
    <n v="10.214019462000005"/>
    <n v="2.446681039"/>
    <n v="0.70377631912734617"/>
    <n v="2.0835069449999999"/>
    <n v="3.4335408220000003"/>
    <n v="6.5867363640000001"/>
    <n v="0.55691636999999994"/>
    <n v="2.3503341744045292"/>
    <n v="170"/>
    <n v="22.69858166137481"/>
    <n v="70.193481204014532"/>
    <n v="24.435437174290676"/>
    <n v="75.564562825709331"/>
    <n v="615"/>
    <n v="40817.304000000018"/>
    <n v="11112.0907212"/>
    <n v="77"/>
    <n v="6"/>
    <n v="4488.1039492294112"/>
    <n v="357.45960657579377"/>
    <n v="93.8"/>
    <m/>
    <n v="99.57"/>
    <n v="35.168612502777769"/>
    <n v="11.204159735398228"/>
    <n v="37.829701711111127"/>
    <n v="27.18534487777778"/>
    <n v="39"/>
    <n v="14.01033707542947"/>
    <m/>
    <n v="2"/>
    <n v="25"/>
    <n v="98"/>
    <n v="97.8"/>
    <n v="72.8"/>
    <n v="10"/>
    <n v="6"/>
    <n v="0.62564657305158877"/>
    <n v="316"/>
    <n v="88.647264192883057"/>
    <n v="422"/>
    <n v="1305"/>
    <n v="39993.365428199984"/>
    <n v="39904.664158799984"/>
  </r>
  <r>
    <x v="19"/>
    <x v="1"/>
    <n v="0.29633958057304621"/>
    <n v="372128"/>
    <n v="336656"/>
    <n v="35472"/>
    <n v="38.915305709484223"/>
    <n v="90.467796027173435"/>
    <n v="6.1061548459999999"/>
    <n v="4.1595670980000001"/>
    <n v="1.946587748"/>
    <n v="5.2634576357179053E-2"/>
    <n v="0.79028864200000026"/>
    <n v="1.9392313499999994"/>
    <n v="2.2906316120000008"/>
    <n v="1.0860032420000001"/>
    <n v="1.0012422129745371"/>
    <n v="164"/>
    <n v="25.830038347672314"/>
    <n v="79.686191177839291"/>
    <n v="24.4796828543112"/>
    <n v="75.520317145688793"/>
    <n v="255.46999999999997"/>
    <n v="18580.968000000001"/>
    <n v="5109.2512812720006"/>
    <n v="16"/>
    <n v="5"/>
    <n v="8220.2682947802914"/>
    <n v="1101.6854415684925"/>
    <n v="93.6"/>
    <m/>
    <n v="99.62"/>
    <n v="14.8930606"/>
    <n v="6.2950049958762886"/>
    <n v="14.855596778571428"/>
    <n v="14.973751907692307"/>
    <n v="35"/>
    <n v="22.046369066667136"/>
    <m/>
    <n v="0"/>
    <n v="0"/>
    <n v="95.5"/>
    <n v="95"/>
    <n v="72.5"/>
    <n v="2"/>
    <n v="5"/>
    <n v="0.59533908340301844"/>
    <n v="232"/>
    <n v="78.93081531712231"/>
    <n v="247"/>
    <n v="762"/>
    <n v="17750.2191318"/>
    <n v="17649.777718728001"/>
  </r>
  <r>
    <x v="20"/>
    <x v="1"/>
    <n v="0.44362272048752427"/>
    <n v="462253"/>
    <n v="423919"/>
    <n v="38334"/>
    <n v="54.863634043836029"/>
    <n v="91.70713873138736"/>
    <n v="3.5567105320000008"/>
    <n v="2.5614569620000003"/>
    <n v="0.99525357000000014"/>
    <n v="5.4764237696600701E-2"/>
    <n v="1.1365796299999997"/>
    <n v="0.62701629599999997"/>
    <n v="1.5571537269999998"/>
    <n v="0.23596087900000004"/>
    <n v="1.4126469715578707"/>
    <n v="118"/>
    <n v="18.633931082939984"/>
    <n v="86.997907540095596"/>
    <n v="17.640449438202246"/>
    <n v="82.359550561797761"/>
    <n v="357.63000000000005"/>
    <n v="23613.066000000003"/>
    <n v="14492.5847622"/>
    <n v="30"/>
    <n v="1"/>
    <n v="5594.2351915509471"/>
    <n v="614.00142346290886"/>
    <n v="95.4"/>
    <m/>
    <n v="99.64"/>
    <n v="9.3597645578947386"/>
    <n v="4.3374518682926837"/>
    <n v="8.8326102137931048"/>
    <n v="11.058373000000001"/>
    <n v="53"/>
    <n v="4.7678621619203367"/>
    <m/>
    <n v="0"/>
    <n v="0"/>
    <n v="88.6"/>
    <n v="47.199999999999996"/>
    <n v="38.6"/>
    <n v="2"/>
    <n v="1"/>
    <n v="0.59211594487838615"/>
    <n v="225"/>
    <n v="80.457442863207135"/>
    <n v="157"/>
    <n v="733"/>
    <n v="20930.585257799998"/>
    <n v="11146.174057799999"/>
  </r>
  <r>
    <x v="21"/>
    <x v="1"/>
    <n v="0.45982457751578831"/>
    <n v="496358"/>
    <n v="455886"/>
    <n v="40472"/>
    <n v="37.316418734066453"/>
    <n v="91.846207777450957"/>
    <n v="4.2114416569999999"/>
    <n v="2.6927479469999995"/>
    <n v="1.51869371"/>
    <n v="0.87137782217148585"/>
    <n v="0.81405333299999971"/>
    <n v="1.3241247060000001"/>
    <n v="1.8640599419999992"/>
    <n v="0.20920367600000001"/>
    <n v="1.4981808799247684"/>
    <n v="58"/>
    <n v="9.3975564849530109"/>
    <n v="85.329812883373336"/>
    <n v="9.9206349206349209"/>
    <n v="90.079365079365076"/>
    <n v="379.32999999999993"/>
    <n v="25022.952000000001"/>
    <n v="4225.6113534000006"/>
    <n v="30"/>
    <n v="1"/>
    <n v="5845.2004400049964"/>
    <n v="825.95223608766253"/>
    <n v="94.2"/>
    <m/>
    <n v="99.74"/>
    <n v="8.9605141638297869"/>
    <n v="4.5776539749999996"/>
    <n v="7.919846902941174"/>
    <n v="11.682259307692307"/>
    <n v="35"/>
    <n v="6.2172700209280016"/>
    <m/>
    <n v="1"/>
    <n v="5"/>
    <n v="95.7"/>
    <n v="90.9"/>
    <n v="83.1"/>
    <n v="1"/>
    <n v="1"/>
    <n v="0.61759439720933096"/>
    <n v="264"/>
    <n v="54.336118148889845"/>
    <n v="125"/>
    <n v="1135"/>
    <n v="23947.373514599993"/>
    <n v="22748.926026599995"/>
  </r>
  <r>
    <x v="0"/>
    <x v="2"/>
    <n v="0.3955552571376586"/>
    <n v="66523"/>
    <n v="58848"/>
    <n v="7675"/>
    <n v="98.611028757782407"/>
    <n v="88.462636982697717"/>
    <n v="1.1000000000000001"/>
    <n v="1.1000000000000001"/>
    <n v="0"/>
    <n v="0.01"/>
    <n v="0.33200000000000002"/>
    <n v="2E-3"/>
    <n v="0.74"/>
    <n v="2.90528E-2"/>
    <n v="0.12471104055092591"/>
    <n v="43"/>
    <n v="152.68307144974801"/>
    <n v="45.953157426623193"/>
    <n v="76.865671641791039"/>
    <n v="23.134328358208954"/>
    <n v="47.41"/>
    <n v="3262.7339999999999"/>
    <n v="1691.58"/>
    <n v="13"/>
    <n v="0"/>
    <n v="10429.355260586564"/>
    <n v="1422.1848082618042"/>
    <n v="63.935102746418529"/>
    <m/>
    <n v="70.24320877514954"/>
    <n v="11.000000000000002"/>
    <n v="5"/>
    <n v="15.714285714285717"/>
    <n v="0"/>
    <n v="7"/>
    <n v="3.0283984130298602"/>
    <n v="0"/>
    <n v="0"/>
    <n v="0"/>
    <n v="54.300000000000004"/>
    <n v="51.800000000000004"/>
    <n v="48.199999999999996"/>
    <n v="0"/>
    <n v="0"/>
    <n v="0.67109581326755974"/>
    <n v="144"/>
    <n v="266.21540365099224"/>
    <n v="103"/>
    <n v="31"/>
    <n v="1770.6642932"/>
    <n v="1688.9831321000001"/>
  </r>
  <r>
    <x v="1"/>
    <x v="2"/>
    <n v="0.98751831914680732"/>
    <n v="2127893"/>
    <n v="1996766"/>
    <n v="131127"/>
    <n v="149.96102790486583"/>
    <n v="93.837707065157886"/>
    <n v="13.639999999999997"/>
    <n v="10.219999999999997"/>
    <n v="3.4200000000000004"/>
    <n v="8.16"/>
    <n v="5.2729999999999997"/>
    <n v="3.2979999999999987"/>
    <n v="4.43"/>
    <n v="0.64711380000000007"/>
    <n v="7.2550513901793972"/>
    <n v="1101"/>
    <n v="67.232149652845322"/>
    <n v="85.414429118709151"/>
    <n v="44.044321329639892"/>
    <n v="55.955678670360108"/>
    <n v="1907.35"/>
    <n v="110502.144"/>
    <n v="36661.160000000003"/>
    <n v="277"/>
    <n v="2"/>
    <n v="3201.1835181562233"/>
    <n v="311.22617537629947"/>
    <n v="96.258332225351552"/>
    <m/>
    <n v="98.956244951419791"/>
    <n v="14.666666666666664"/>
    <n v="6.3148148148148131"/>
    <n v="14.194444444444439"/>
    <n v="16.285714285714288"/>
    <n v="42"/>
    <n v="81.621601242763361"/>
    <n v="0.37595875356514635"/>
    <n v="4"/>
    <n v="100"/>
    <n v="93.100000000000009"/>
    <n v="77.7"/>
    <n v="66.8"/>
    <n v="14"/>
    <n v="2"/>
    <n v="0.48168434107505753"/>
    <n v="2511"/>
    <n v="72.680394892001075"/>
    <n v="954"/>
    <n v="1212"/>
    <n v="102828.5626476"/>
    <n v="85902.87870602998"/>
  </r>
  <r>
    <x v="2"/>
    <x v="2"/>
    <n v="1.6959485630441584"/>
    <n v="312955"/>
    <n v="305494"/>
    <n v="7461"/>
    <n v="160.67843775510727"/>
    <n v="97.615951175089066"/>
    <n v="3.0200000000000005"/>
    <n v="2.98"/>
    <n v="0.04"/>
    <n v="0"/>
    <n v="2.29"/>
    <n v="0.02"/>
    <n v="0.5"/>
    <n v="0.18767430000000002"/>
    <n v="0.72289230538888893"/>
    <n v="54"/>
    <n v="80.09405917718756"/>
    <n v="25.671172813201146"/>
    <n v="75.728155339805824"/>
    <n v="24.271844660194176"/>
    <n v="263.87"/>
    <n v="17055.845999999998"/>
    <n v="11140.95"/>
    <n v="63"/>
    <n v="9"/>
    <n v="10782.227476793789"/>
    <n v="1209.2217730983689"/>
    <n v="75.883910210733177"/>
    <m/>
    <n v="77.843555388976526"/>
    <n v="7.7435897435897445"/>
    <n v="2.8224299065420566"/>
    <n v="11.037037037037036"/>
    <n v="0.33333333333333337"/>
    <n v="137"/>
    <n v="9.5018415255404101"/>
    <n v="1.9172085443594127"/>
    <n v="4"/>
    <n v="3058"/>
    <n v="51.800000000000004"/>
    <n v="43.3"/>
    <n v="34.699999999999996"/>
    <n v="13"/>
    <n v="9"/>
    <n v="0.8133176604777852"/>
    <n v="456"/>
    <n v="316.7830094370787"/>
    <n v="156"/>
    <n v="50"/>
    <n v="8838.4529210000001"/>
    <n v="7388.6665269999994"/>
  </r>
  <r>
    <x v="3"/>
    <x v="2"/>
    <n v="1.0531135434429073"/>
    <n v="1185180"/>
    <n v="1137835"/>
    <n v="47345"/>
    <n v="123.91382762388194"/>
    <n v="96.005248147960643"/>
    <n v="14.11"/>
    <n v="7.839999999999999"/>
    <n v="6.2699999999999987"/>
    <n v="3.8200000000000003"/>
    <n v="5.4229999999999992"/>
    <n v="2.222"/>
    <n v="5.01"/>
    <n v="1.4545958999999991"/>
    <n v="4.1580311817503155"/>
    <n v="549"/>
    <n v="112.28965293714813"/>
    <n v="121.17663664260212"/>
    <n v="48.096730855351545"/>
    <n v="51.903269144648455"/>
    <n v="1115.0200000000002"/>
    <n v="62934.893999999993"/>
    <n v="15541.369999999999"/>
    <n v="101"/>
    <n v="2"/>
    <n v="3698.5976813648558"/>
    <n v="372.52062977775529"/>
    <n v="96.860970607456636"/>
    <m/>
    <n v="99.726790589145182"/>
    <n v="32.06818181818182"/>
    <n v="10.151079136690647"/>
    <n v="26.133333333333329"/>
    <n v="44.785714285714278"/>
    <n v="43"/>
    <n v="11.156742041701129"/>
    <n v="0"/>
    <n v="5"/>
    <n v="15"/>
    <n v="97.8"/>
    <n v="83.399999999999991"/>
    <n v="75.3"/>
    <n v="28"/>
    <n v="2"/>
    <n v="0.50312149879808765"/>
    <n v="357"/>
    <n v="130.42230235794426"/>
    <n v="1074"/>
    <n v="1159"/>
    <n v="61538.596629"/>
    <n v="52460.411536000007"/>
  </r>
  <r>
    <x v="4"/>
    <x v="2"/>
    <n v="1.3239833589276051"/>
    <n v="5529450"/>
    <n v="5346270"/>
    <n v="183180"/>
    <n v="397.26741917893253"/>
    <n v="96.687193120473097"/>
    <n v="77.410000000000025"/>
    <n v="70.78000000000003"/>
    <n v="6.6299999999999963"/>
    <n v="0.16999999999999998"/>
    <n v="56.433999999999997"/>
    <n v="14.617000000000001"/>
    <n v="2.7600000000000002"/>
    <n v="3.611050999999998"/>
    <n v="18.587593987546285"/>
    <n v="2308"/>
    <n v="135.28552574196891"/>
    <n v="600.70222024885936"/>
    <n v="18.381491604841859"/>
    <n v="81.618508395158145"/>
    <n v="5011.0200000000013"/>
    <n v="295024.24799999996"/>
    <n v="94776.830000000045"/>
    <n v="837"/>
    <n v="14"/>
    <n v="980.96411035455606"/>
    <n v="125.47215365000136"/>
    <n v="95.859790044217789"/>
    <m/>
    <n v="98.327584553342774"/>
    <n v="119.09230769230774"/>
    <n v="45.005813953488385"/>
    <n v="164.60465116279076"/>
    <n v="30.136363636363622"/>
    <n v="445"/>
    <n v="47.924065535968595"/>
    <n v="0.39786958919964915"/>
    <n v="19"/>
    <n v="582"/>
    <n v="92.2"/>
    <n v="76.099999999999994"/>
    <n v="67.900000000000006"/>
    <n v="129"/>
    <n v="14"/>
    <n v="0.54164607442485169"/>
    <n v="4768"/>
    <n v="303.61110769802082"/>
    <n v="1883"/>
    <n v="8361"/>
    <n v="271865.87307079998"/>
    <n v="224372.40529600001"/>
  </r>
  <r>
    <x v="5"/>
    <x v="2"/>
    <n v="0.77945638550231955"/>
    <n v="20540641"/>
    <n v="20332056"/>
    <n v="208585"/>
    <n v="3126.4103414895494"/>
    <n v="98.984525361209521"/>
    <n v="57.52"/>
    <n v="51.150000000000006"/>
    <n v="6.37"/>
    <n v="0"/>
    <n v="46.32"/>
    <n v="6.8819999999999988"/>
    <n v="1"/>
    <n v="3.3312298000000102"/>
    <n v="79.675579229262723"/>
    <n v="439"/>
    <n v="94.976590705688238"/>
    <n v="721.91341300813997"/>
    <n v="11.626607043040806"/>
    <n v="88.373392956959194"/>
    <n v="20564.649999999998"/>
    <n v="1133301.78"/>
    <n v="609817.72"/>
    <n v="3119"/>
    <n v="52"/>
    <n v="128.9650113645431"/>
    <n v="16.888275297737788"/>
    <n v="98.921368338505104"/>
    <m/>
    <n v="99.470518027788231"/>
    <n v="185.54838709677421"/>
    <n v="68.476190476190482"/>
    <n v="255.75"/>
    <n v="57.909090909090907"/>
    <n v="1699"/>
    <n v="60.179171819035872"/>
    <n v="3.8947177938604742E-2"/>
    <n v="7"/>
    <n v="1095"/>
    <n v="84.1"/>
    <n v="53.1"/>
    <n v="46.2"/>
    <n v="755"/>
    <n v="52"/>
    <n v="0.31657447197003746"/>
    <n v="6065"/>
    <n v="58.135755582920055"/>
    <n v="624"/>
    <n v="4743"/>
    <n v="952905.77257180004"/>
    <n v="602026.16662170005"/>
  </r>
  <r>
    <x v="6"/>
    <x v="2"/>
    <n v="1.0231299225073265"/>
    <n v="1781727"/>
    <n v="1778580"/>
    <n v="3147"/>
    <n v="735.40905657573751"/>
    <n v="99.823373614476296"/>
    <n v="21.039999999999992"/>
    <n v="20.83"/>
    <n v="0.21000000000000002"/>
    <n v="0"/>
    <n v="11.086000000000002"/>
    <n v="8.8179999999999996"/>
    <n v="0.02"/>
    <n v="1.1285743999999998"/>
    <n v="5.5822659345868058"/>
    <n v="88"/>
    <n v="54.895842362254761"/>
    <n v="32.19455416733738"/>
    <n v="63.033175355450233"/>
    <n v="36.96682464454976"/>
    <n v="1614.25"/>
    <n v="98510.741999999998"/>
    <n v="86953.18"/>
    <n v="259"/>
    <n v="25"/>
    <n v="2743.4505959667222"/>
    <n v="353.99362528602865"/>
    <n v="91.656825130898284"/>
    <m/>
    <n v="91.834911890384447"/>
    <n v="36.275862068965502"/>
    <n v="13.574193548387093"/>
    <n v="54.815789473684205"/>
    <n v="1.05"/>
    <n v="20"/>
    <n v="48.101282350787272"/>
    <n v="0.22450128442797354"/>
    <n v="2"/>
    <n v="64"/>
    <n v="73.2"/>
    <n v="15.1"/>
    <n v="11.700000000000001"/>
    <n v="70"/>
    <n v="25"/>
    <n v="0.453520440261587"/>
    <n v="310"/>
    <n v="198.59319011143774"/>
    <n v="133"/>
    <n v="78"/>
    <n v="72123.239010999998"/>
    <n v="14843.513250599999"/>
  </r>
  <r>
    <x v="7"/>
    <x v="2"/>
    <n v="0.73579864734631961"/>
    <n v="703276"/>
    <n v="666935"/>
    <n v="36341"/>
    <n v="70.986783269440025"/>
    <n v="94.832611947514195"/>
    <n v="7.7"/>
    <n v="6.370000000000001"/>
    <n v="1.3300000000000003"/>
    <n v="4.7499999999999991"/>
    <n v="1.5929999999999995"/>
    <n v="0.64200000000000013"/>
    <n v="5.2799999999999994"/>
    <n v="0.19229199999999999"/>
    <n v="2.1758498380682871"/>
    <n v="328"/>
    <n v="75.501103244730572"/>
    <n v="69.747676927952966"/>
    <n v="51.980542043085478"/>
    <n v="48.019457956914522"/>
    <n v="570.29999999999995"/>
    <n v="37106.315999999992"/>
    <n v="7839.36"/>
    <n v="73"/>
    <n v="3"/>
    <n v="6546.8692234627661"/>
    <n v="807.14826042691629"/>
    <n v="97.054534046377256"/>
    <m/>
    <n v="99.28402607150619"/>
    <n v="16.739130434782609"/>
    <n v="5.2739726027397262"/>
    <n v="22.750000000000004"/>
    <n v="7.3888888888888911"/>
    <n v="35"/>
    <n v="3.8820472519434537"/>
    <n v="0"/>
    <n v="2"/>
    <n v="0"/>
    <n v="98.5"/>
    <n v="91.2"/>
    <n v="78.900000000000006"/>
    <n v="10"/>
    <n v="3"/>
    <n v="0.5326689096643199"/>
    <n v="166"/>
    <n v="73.212772872886305"/>
    <n v="748"/>
    <n v="691"/>
    <n v="36547.680855400002"/>
    <n v="33847.248855400001"/>
  </r>
  <r>
    <x v="8"/>
    <x v="2"/>
    <n v="0.91682825383405664"/>
    <n v="1537840"/>
    <n v="1454913"/>
    <n v="82927"/>
    <n v="118.00681257141191"/>
    <n v="94.607566456848573"/>
    <n v="26.300000000000011"/>
    <n v="21.590000000000007"/>
    <n v="4.7099999999999982"/>
    <n v="8.56"/>
    <n v="4.1069999999999993"/>
    <n v="6.75"/>
    <n v="13.499999999999998"/>
    <n v="1.915454"/>
    <n v="4.5681348845651897"/>
    <n v="1077"/>
    <n v="137.89356642487331"/>
    <n v="123.69751200717631"/>
    <n v="52.713405690818426"/>
    <n v="47.286594309181581"/>
    <n v="1195.08"/>
    <n v="80372.033999999985"/>
    <n v="39127.439999999988"/>
    <n v="124"/>
    <n v="8"/>
    <n v="4080.8302554231909"/>
    <n v="492.16043281485719"/>
    <n v="94.929467968762097"/>
    <m/>
    <n v="99.100667421908256"/>
    <n v="36.527777777777793"/>
    <n v="13.216080402010055"/>
    <n v="44.979166666666679"/>
    <n v="19.624999999999993"/>
    <n v="74"/>
    <n v="17.806891141190349"/>
    <n v="0.13005254122665558"/>
    <n v="9"/>
    <n v="1"/>
    <n v="98.6"/>
    <n v="65.600000000000009"/>
    <n v="51.300000000000004"/>
    <n v="12"/>
    <n v="8"/>
    <n v="0.54613905394433415"/>
    <n v="885"/>
    <n v="89.905401302328599"/>
    <n v="1797"/>
    <n v="1612"/>
    <n v="79212.24203959998"/>
    <n v="52723.177421800006"/>
  </r>
  <r>
    <x v="9"/>
    <x v="2"/>
    <n v="1.291553285670588"/>
    <n v="2001262"/>
    <n v="1794629"/>
    <n v="206633"/>
    <n v="165.40530979887828"/>
    <n v="89.674865160083982"/>
    <n v="15.969999999999997"/>
    <n v="13"/>
    <n v="2.9699999999999998"/>
    <n v="0"/>
    <n v="6.4029999999999987"/>
    <n v="2.8589999999999995"/>
    <n v="4.1599999999999993"/>
    <n v="2.5350082"/>
    <n v="6.3794567049830366"/>
    <n v="1404"/>
    <n v="79.344482335108111"/>
    <n v="155.71354658264968"/>
    <n v="33.755274261603375"/>
    <n v="66.244725738396625"/>
    <n v="1702.2999999999997"/>
    <n v="99392.777999999991"/>
    <n v="34026.35"/>
    <n v="193"/>
    <n v="2"/>
    <n v="1686.1120632880652"/>
    <n v="267.8869633261412"/>
    <n v="90.49012662182038"/>
    <m/>
    <n v="97.054592493943034"/>
    <n v="40.948717948717942"/>
    <n v="14.925233644859812"/>
    <n v="59.090909090909093"/>
    <n v="17.470588235294116"/>
    <n v="411"/>
    <n v="15.839427222278861"/>
    <n v="9.9936939790991886E-2"/>
    <n v="8"/>
    <n v="1129"/>
    <n v="87.6"/>
    <n v="75.400000000000006"/>
    <n v="65.8"/>
    <n v="16"/>
    <n v="2"/>
    <n v="0.45737330472026294"/>
    <n v="1569"/>
    <n v="100.36904858996178"/>
    <n v="960"/>
    <n v="1884"/>
    <n v="87056.584807199994"/>
    <n v="74937.867711300016"/>
  </r>
  <r>
    <x v="10"/>
    <x v="2"/>
    <n v="0.1032224667185222"/>
    <n v="369743"/>
    <n v="272966"/>
    <n v="96777"/>
    <n v="21.67770750751772"/>
    <n v="73.825873647371282"/>
    <n v="2.81"/>
    <n v="2.7100000000000004"/>
    <n v="0.1"/>
    <n v="0.59"/>
    <n v="0.52400000000000002"/>
    <n v="1.2219999999999991"/>
    <n v="0.85000000000000009"/>
    <n v="0.21658230000000001"/>
    <n v="0.72327936124305547"/>
    <n v="903"/>
    <n v="29.021415459444185"/>
    <n v="14.305505802231073"/>
    <n v="66.982408660351823"/>
    <n v="33.01759133964817"/>
    <n v="198.10000000000005"/>
    <n v="14693.507999999998"/>
    <n v="7615.8100000000022"/>
    <n v="75"/>
    <n v="15"/>
    <n v="44863.421349423792"/>
    <n v="5714.5422631395322"/>
    <n v="66.757972699956454"/>
    <m/>
    <n v="88.432659855073524"/>
    <n v="1.2270742358078603"/>
    <n v="0.53422053231939159"/>
    <n v="1.6728395061728396"/>
    <n v="0.1492537313432836"/>
    <n v="37"/>
    <n v="230.15191172838803"/>
    <n v="1.3522906451237751"/>
    <n v="9"/>
    <n v="431"/>
    <n v="67.400000000000006"/>
    <n v="66.400000000000006"/>
    <n v="48.199999999999996"/>
    <n v="3"/>
    <n v="15"/>
    <n v="0.65718294977138902"/>
    <n v="490"/>
    <n v="72.447802063566925"/>
    <n v="495"/>
    <n v="244"/>
    <n v="9903.0550559999992"/>
    <n v="9761.2484941700004"/>
  </r>
  <r>
    <x v="11"/>
    <x v="2"/>
    <n v="0.49882242837531177"/>
    <n v="343630"/>
    <n v="328882"/>
    <n v="14748"/>
    <n v="48.309253451012417"/>
    <n v="95.708174490003785"/>
    <n v="16.72"/>
    <n v="14.190000000000001"/>
    <n v="2.5299999999999994"/>
    <n v="4.1000000000000005"/>
    <n v="1.069"/>
    <n v="1.6649999999999996"/>
    <n v="13.379999999999999"/>
    <n v="0.59855800000000003"/>
    <n v="1.0442644915381945"/>
    <n v="263"/>
    <n v="74.79126629205426"/>
    <n v="73.244830334887723"/>
    <n v="50.522317188983855"/>
    <n v="49.477682811016145"/>
    <n v="275.56000000000006"/>
    <n v="18316.691999999999"/>
    <n v="6361.3499999999995"/>
    <n v="42"/>
    <n v="5"/>
    <n v="7984.2621424206272"/>
    <n v="917.73128073800308"/>
    <n v="96.709560893984815"/>
    <m/>
    <n v="98.929469292937895"/>
    <n v="53.935483870967737"/>
    <n v="19.2183908045977"/>
    <n v="67.571428571428584"/>
    <n v="25.299999999999994"/>
    <n v="9"/>
    <n v="6.1092311426899935"/>
    <n v="0"/>
    <n v="4"/>
    <n v="0"/>
    <n v="99.5"/>
    <n v="73.8"/>
    <n v="65.3"/>
    <n v="3"/>
    <n v="5"/>
    <n v="0.51333714706890032"/>
    <n v="135"/>
    <n v="102.36870147958112"/>
    <n v="532"/>
    <n v="521"/>
    <n v="18219.790473999998"/>
    <n v="13508.993701000001"/>
  </r>
  <r>
    <x v="12"/>
    <x v="2"/>
    <n v="0.88068907428409116"/>
    <n v="1566306"/>
    <n v="1509695"/>
    <n v="56611"/>
    <n v="98.396377006884535"/>
    <n v="96.385699856860668"/>
    <n v="19.77"/>
    <n v="13.429999999999996"/>
    <n v="6.3399999999999981"/>
    <n v="0"/>
    <n v="3.2309999999999999"/>
    <n v="8.7160000000000011"/>
    <n v="6.43"/>
    <n v="1.3759948000000002"/>
    <n v="4.9838441742322797"/>
    <n v="379"/>
    <n v="43.911641485005028"/>
    <n v="126.77209229862682"/>
    <n v="25.726904674273094"/>
    <n v="74.273095325726899"/>
    <n v="1318.2400000000002"/>
    <n v="83935.655999999974"/>
    <n v="37748.80999999999"/>
    <n v="117"/>
    <n v="7"/>
    <n v="1952.9976901065309"/>
    <n v="201.33996805221969"/>
    <n v="96.909105020083047"/>
    <m/>
    <n v="99.624541826500462"/>
    <n v="39.54"/>
    <n v="20.381443298969071"/>
    <n v="33.574999999999989"/>
    <n v="63.399999999999977"/>
    <n v="65"/>
    <n v="14.615453032921797"/>
    <n v="6.3844485049536936E-2"/>
    <n v="11"/>
    <n v="15"/>
    <n v="97.7"/>
    <n v="69.399999999999991"/>
    <n v="55.000000000000007"/>
    <n v="25"/>
    <n v="7"/>
    <n v="0.51258667623328935"/>
    <n v="364"/>
    <n v="64.829474739701482"/>
    <n v="699"/>
    <n v="2018"/>
    <n v="82039.144713200018"/>
    <n v="58227.314899199999"/>
  </r>
  <r>
    <x v="13"/>
    <x v="2"/>
    <n v="0.49124490783258867"/>
    <n v="748470"/>
    <n v="619322"/>
    <n v="129148"/>
    <n v="36.09131541119951"/>
    <n v="82.745066602535843"/>
    <n v="14.61"/>
    <n v="14.029999999999998"/>
    <n v="0.58000000000000018"/>
    <n v="2.1700000000000004"/>
    <n v="1.7069999999999994"/>
    <n v="1.9989999999999999"/>
    <n v="10.719999999999997"/>
    <n v="0.19262410000000002"/>
    <n v="1.9399540824109847"/>
    <n v="951"/>
    <n v="95.090082422656124"/>
    <n v="25.267344416567859"/>
    <n v="79.006410256410248"/>
    <n v="20.993589743589745"/>
    <n v="481.25000000000006"/>
    <n v="33410.178000000007"/>
    <n v="12289.940000000002"/>
    <n v="125"/>
    <n v="8"/>
    <n v="10744.158082488277"/>
    <n v="1264.0185979397972"/>
    <n v="83.819646886112338"/>
    <m/>
    <n v="98.412913923075024"/>
    <n v="12.815789473684211"/>
    <n v="5.7294117647058824"/>
    <n v="16.702380952380949"/>
    <n v="1.9333333333333338"/>
    <n v="83"/>
    <n v="52.707334747842197"/>
    <n v="0.13360588934760245"/>
    <n v="3"/>
    <n v="88"/>
    <n v="91.100000000000009"/>
    <n v="85.1"/>
    <n v="63.2"/>
    <n v="9"/>
    <n v="8"/>
    <n v="0.64909309234000945"/>
    <n v="373"/>
    <n v="87.991773386642805"/>
    <n v="1972"/>
    <n v="524"/>
    <n v="30441.368894800002"/>
    <n v="28429.868636499999"/>
  </r>
  <r>
    <x v="14"/>
    <x v="2"/>
    <n v="0.78043681469079917"/>
    <n v="1295609"/>
    <n v="1213387"/>
    <n v="82222"/>
    <n v="75.970840909743913"/>
    <n v="93.653795242237436"/>
    <n v="17.609999999999992"/>
    <n v="9.6099999999999959"/>
    <n v="7.9999999999999964"/>
    <n v="1.21"/>
    <n v="4.2589999999999986"/>
    <n v="3.5659999999999989"/>
    <n v="8.8299999999999965"/>
    <n v="0.92220249999999904"/>
    <n v="3.9447346647421062"/>
    <n v="466"/>
    <n v="60.0444586997912"/>
    <n v="177.0256062643258"/>
    <n v="25.327726935443977"/>
    <n v="74.672273064556023"/>
    <n v="1030.3799999999999"/>
    <n v="67457.231999999989"/>
    <n v="11956.339999999997"/>
    <n v="167"/>
    <n v="9"/>
    <n v="2945.2218995082621"/>
    <n v="316.42879912072237"/>
    <n v="96.355528534343648"/>
    <m/>
    <n v="99.428183817855924"/>
    <n v="45.153846153846132"/>
    <n v="14.553719008264457"/>
    <n v="36.961538461538446"/>
    <n v="61.538461538461512"/>
    <n v="79"/>
    <n v="10.30789917117729"/>
    <n v="7.718377998300413E-2"/>
    <n v="8"/>
    <n v="0"/>
    <n v="98.8"/>
    <n v="93"/>
    <n v="82.3"/>
    <n v="60"/>
    <n v="9"/>
    <n v="0.58922392345675112"/>
    <n v="666"/>
    <n v="107.96670402363901"/>
    <n v="1024"/>
    <n v="3019"/>
    <n v="66629.777584999989"/>
    <n v="62716.307064799985"/>
  </r>
  <r>
    <x v="15"/>
    <x v="2"/>
    <n v="0.61422398329176175"/>
    <n v="530158"/>
    <n v="490507"/>
    <n v="39651"/>
    <n v="42.783521793725455"/>
    <n v="92.520908861131971"/>
    <n v="12.119999999999994"/>
    <n v="8.18"/>
    <n v="3.9399999999999986"/>
    <n v="0"/>
    <n v="1.6759999999999997"/>
    <n v="1.3399999999999996"/>
    <n v="8.3899999999999988"/>
    <n v="0.75031219999999998"/>
    <n v="1.5149962168778746"/>
    <n v="185"/>
    <n v="36.879702767349606"/>
    <n v="104.10244326013346"/>
    <n v="26.159129937034919"/>
    <n v="73.840870062965081"/>
    <n v="382.85000000000008"/>
    <n v="27318.006000000001"/>
    <n v="6142.05"/>
    <n v="63"/>
    <n v="0"/>
    <n v="5829.4470704959649"/>
    <n v="535.35738402513971"/>
    <n v="96.52568405900665"/>
    <m/>
    <n v="99.302242502606092"/>
    <n v="30.299999999999983"/>
    <n v="12.367346938775505"/>
    <n v="26.387096774193548"/>
    <n v="43.777777777777757"/>
    <n v="92"/>
    <n v="15.419169970720729"/>
    <n v="0"/>
    <n v="3"/>
    <n v="0"/>
    <n v="99.1"/>
    <n v="92.2"/>
    <n v="77.5"/>
    <n v="14"/>
    <n v="0"/>
    <n v="0.6041642026800893"/>
    <n v="145"/>
    <n v="110.6273389549397"/>
    <n v="457"/>
    <n v="1290"/>
    <n v="27067.2869804"/>
    <n v="25177.2879416"/>
  </r>
  <r>
    <x v="16"/>
    <x v="2"/>
    <n v="0.5666894232026598"/>
    <n v="690692"/>
    <n v="637730"/>
    <n v="52962"/>
    <n v="39.504774716651333"/>
    <n v="92.332038014049672"/>
    <n v="13.979999999999995"/>
    <n v="12.339999999999996"/>
    <n v="1.6400000000000006"/>
    <n v="1.2500000000000002"/>
    <n v="1.9910000000000003"/>
    <n v="4.84"/>
    <n v="6.8199999999999985"/>
    <n v="0.36397669999999988"/>
    <n v="1.9893903712524561"/>
    <n v="324"/>
    <n v="31.171784558927826"/>
    <n v="45.127592691732204"/>
    <n v="40.854572713643179"/>
    <n v="59.145427286356821"/>
    <n v="510.5499999999999"/>
    <n v="35204.490000000005"/>
    <n v="7756.9899999999989"/>
    <n v="38"/>
    <n v="2"/>
    <n v="7077.0763234553169"/>
    <n v="776.19546773380898"/>
    <n v="94.489641240322683"/>
    <m/>
    <n v="99.382838002013997"/>
    <n v="17.048780487804869"/>
    <n v="9.019354838709674"/>
    <n v="18.984615384615378"/>
    <n v="9.6470588235294148"/>
    <n v="116"/>
    <n v="23.139502617363419"/>
    <n v="0.14478233423870554"/>
    <n v="1"/>
    <n v="70"/>
    <n v="96.3"/>
    <n v="96.2"/>
    <n v="78"/>
    <n v="9"/>
    <n v="2"/>
    <n v="0.58415918393801824"/>
    <n v="205"/>
    <n v="100.08091065337422"/>
    <n v="545"/>
    <n v="789"/>
    <n v="33906.6552228"/>
    <n v="33861.829282800005"/>
  </r>
  <r>
    <x v="17"/>
    <x v="2"/>
    <n v="0.27429696099563472"/>
    <n v="227791"/>
    <n v="204598"/>
    <n v="23193"/>
    <n v="36.462194989211383"/>
    <n v="89.818298352437097"/>
    <n v="3.1399999999999997"/>
    <n v="2.1800000000000006"/>
    <n v="0.96000000000000019"/>
    <n v="1.3500000000000003"/>
    <n v="0.43600000000000005"/>
    <n v="0.92400000000000004"/>
    <n v="1.7600000000000002"/>
    <n v="5.1260499999999994E-2"/>
    <n v="0.62496907543241731"/>
    <n v="107"/>
    <n v="74.431916405754805"/>
    <n v="72.671161394005765"/>
    <n v="50.598476605005438"/>
    <n v="49.401523394994562"/>
    <n v="154.53999999999996"/>
    <n v="11328.012000000001"/>
    <n v="2502.3700000000003"/>
    <n v="31"/>
    <n v="0"/>
    <n v="7060.5774591621266"/>
    <n v="553.77078111075502"/>
    <n v="94.339108677615073"/>
    <m/>
    <n v="99.875996231422221"/>
    <n v="19.624999999999996"/>
    <n v="6.1568627450980387"/>
    <n v="18.166666666666671"/>
    <n v="24.000000000000004"/>
    <n v="21"/>
    <n v="2.9638255403745823"/>
    <n v="0"/>
    <n v="1"/>
    <n v="0"/>
    <n v="97.7"/>
    <n v="97.7"/>
    <n v="77.900000000000006"/>
    <n v="7"/>
    <n v="0"/>
    <n v="0.62795932980061642"/>
    <n v="90"/>
    <n v="69.763451847330344"/>
    <n v="465"/>
    <n v="454"/>
    <n v="11062.153934599999"/>
    <n v="11062.153934599999"/>
  </r>
  <r>
    <x v="18"/>
    <x v="2"/>
    <n v="0.74858907015298293"/>
    <n v="789404"/>
    <n v="731000"/>
    <n v="58404"/>
    <n v="42.460547767336308"/>
    <n v="92.601506959680975"/>
    <n v="8.6099999999999959"/>
    <n v="6.6799999999999979"/>
    <n v="1.9300000000000006"/>
    <n v="0.68"/>
    <n v="2.0179999999999985"/>
    <n v="2.8099999999999992"/>
    <n v="3.42"/>
    <n v="0.35213289999999997"/>
    <n v="2.3327767425968555"/>
    <n v="128"/>
    <n v="16.566737326311472"/>
    <n v="61.963900649061102"/>
    <n v="21.095890410958905"/>
    <n v="78.904109589041099"/>
    <n v="610.15000000000009"/>
    <n v="40494.816000000006"/>
    <n v="9629.09"/>
    <n v="73"/>
    <n v="5"/>
    <n v="4514.2512579110316"/>
    <n v="359.54213558583439"/>
    <n v="93.675811899029455"/>
    <m/>
    <n v="99.698870393380275"/>
    <n v="23.916666666666657"/>
    <n v="7.6194690265486686"/>
    <n v="24.740740740740733"/>
    <n v="21.444444444444454"/>
    <n v="96"/>
    <n v="20.678518002947754"/>
    <n v="0.25335569619611759"/>
    <n v="2"/>
    <n v="1516"/>
    <n v="97.8"/>
    <n v="97.7"/>
    <n v="76.2"/>
    <n v="8"/>
    <n v="5"/>
    <n v="0.62576842846879588"/>
    <n v="209"/>
    <n v="86.506349414027227"/>
    <n v="308"/>
    <n v="1152"/>
    <n v="39615.1501192"/>
    <n v="39545.090519199999"/>
  </r>
  <r>
    <x v="19"/>
    <x v="2"/>
    <n v="0.30830705275697312"/>
    <n v="371211"/>
    <n v="335213"/>
    <n v="35998"/>
    <n v="38.819410384930315"/>
    <n v="90.302550301580496"/>
    <n v="7.3199999999999967"/>
    <n v="5.7899999999999974"/>
    <n v="1.5300000000000005"/>
    <n v="0.01"/>
    <n v="0.76400000000000012"/>
    <n v="3.9380000000000006"/>
    <n v="1.7800000000000005"/>
    <n v="0.83414670000000002"/>
    <n v="0.99198871119097221"/>
    <n v="144"/>
    <n v="22.901936834575856"/>
    <n v="67.764635017375142"/>
    <n v="25.259515570934255"/>
    <n v="74.740484429065745"/>
    <n v="255.02"/>
    <n v="18543.168000000001"/>
    <n v="4726.380000000001"/>
    <n v="16"/>
    <n v="4"/>
    <n v="8240.5747674503182"/>
    <n v="1104.4069275964343"/>
    <n v="92.910670831413938"/>
    <m/>
    <n v="99.103539451035616"/>
    <n v="17.853658536585357"/>
    <n v="7.5463917525773168"/>
    <n v="20.67857142857142"/>
    <n v="11.769230769230774"/>
    <n v="70"/>
    <n v="10.236787370815916"/>
    <n v="0.26938856876547301"/>
    <n v="2"/>
    <n v="9"/>
    <n v="96"/>
    <n v="95.5"/>
    <n v="74.5"/>
    <n v="2"/>
    <n v="4"/>
    <n v="0.59644105194170238"/>
    <n v="195"/>
    <n v="77.017005474059175"/>
    <n v="219"/>
    <n v="648"/>
    <n v="17801.268377400003"/>
    <n v="17701.130115800006"/>
  </r>
  <r>
    <x v="20"/>
    <x v="2"/>
    <n v="0.46388771127696682"/>
    <n v="460545"/>
    <n v="421806"/>
    <n v="38739"/>
    <n v="54.660915863647098"/>
    <n v="91.588444125981169"/>
    <n v="2.6399999999999992"/>
    <n v="1.78"/>
    <n v="0.86000000000000021"/>
    <n v="0.05"/>
    <n v="1.1069999999999998"/>
    <n v="0.69899999999999995"/>
    <n v="0.7400000000000001"/>
    <n v="0.13321909999999995"/>
    <n v="1.4065185058009257"/>
    <n v="110"/>
    <n v="16.378869359526863"/>
    <n v="73.348849740489868"/>
    <n v="18.253968253968253"/>
    <n v="81.746031746031747"/>
    <n v="355.77"/>
    <n v="23497.559999999998"/>
    <n v="14619.109999999999"/>
    <n v="30"/>
    <n v="1"/>
    <n v="5614.9822492916001"/>
    <n v="616.27853955639512"/>
    <n v="95.367757058267941"/>
    <m/>
    <n v="99.663409464066405"/>
    <n v="6.9473684210526301"/>
    <n v="3.2195121951219505"/>
    <n v="6.1379310344827589"/>
    <n v="9.5555555555555571"/>
    <n v="16"/>
    <n v="11.724667606773421"/>
    <n v="0"/>
    <n v="0"/>
    <n v="0"/>
    <n v="88.6"/>
    <n v="47.199999999999996"/>
    <n v="37.799999999999997"/>
    <n v="1"/>
    <n v="1"/>
    <n v="0.57071968400576978"/>
    <n v="193"/>
    <n v="78.704972272627955"/>
    <n v="138"/>
    <n v="618"/>
    <n v="20808.594932799999"/>
    <n v="11102.375732799997"/>
  </r>
  <r>
    <x v="21"/>
    <x v="2"/>
    <n v="0.46258204910927248"/>
    <n v="494227"/>
    <n v="453344"/>
    <n v="40883"/>
    <n v="37.156209191110975"/>
    <n v="91.727890220485733"/>
    <n v="2.98"/>
    <n v="1.9300000000000002"/>
    <n v="1.0500000000000003"/>
    <n v="0.57000000000000006"/>
    <n v="0.75700000000000023"/>
    <n v="0.93800000000000006"/>
    <n v="1.1400000000000001"/>
    <n v="0.14401849999999999"/>
    <n v="1.4829098540853589"/>
    <n v="33"/>
    <n v="7.2925038323235372"/>
    <n v="77.661406791651672"/>
    <n v="8.5840707964601783"/>
    <n v="91.415929203539832"/>
    <n v="377.78"/>
    <n v="24933.042000000001"/>
    <n v="5166.0999999999995"/>
    <n v="29"/>
    <n v="1"/>
    <n v="5870.403680899668"/>
    <n v="829.51356360538784"/>
    <n v="93.644715803669158"/>
    <m/>
    <n v="99.611799677507591"/>
    <n v="6.3404255319148932"/>
    <n v="3.2391304347826089"/>
    <n v="5.6764705882352944"/>
    <n v="8.0769230769230784"/>
    <n v="14"/>
    <n v="4.0875322966105276"/>
    <n v="0"/>
    <n v="1"/>
    <n v="10"/>
    <n v="95.5"/>
    <n v="90.7"/>
    <n v="79.3"/>
    <n v="1"/>
    <n v="1"/>
    <n v="0.60979315315134208"/>
    <n v="218"/>
    <n v="51.048281722216274"/>
    <n v="97"/>
    <n v="1033"/>
    <n v="23812.073436999999"/>
    <n v="22610.736516999998"/>
  </r>
  <r>
    <x v="0"/>
    <x v="3"/>
    <n v="0.40794965038131181"/>
    <n v="66275"/>
    <n v="58508"/>
    <n v="7767"/>
    <n v="98.243403498369418"/>
    <n v="88.28064881176914"/>
    <n v="1.0417336000000001"/>
    <n v="1.0356041"/>
    <n v="6.1294999999999995E-3"/>
    <n v="0.01"/>
    <n v="0.33222209999999996"/>
    <n v="1.1298999999999999E-3"/>
    <n v="0.68047430000000009"/>
    <n v="2.7907299999999996E-2"/>
    <n v="0.12158453224074074"/>
    <n v="41"/>
    <n v="133.41239252890605"/>
    <n v="38.541357841683961"/>
    <n v="77.58620689655173"/>
    <n v="22.413793103448278"/>
    <n v="47.160000000000004"/>
    <n v="3245.8319999999999"/>
    <n v="1796.9300000000003"/>
    <n v="13"/>
    <n v="0"/>
    <n v="10468.381742738589"/>
    <n v="1427.5066012825348"/>
    <n v="62.610009807619768"/>
    <m/>
    <n v="68.746813427223628"/>
    <n v="10.417336000000002"/>
    <n v="4.7351527272727285"/>
    <n v="14.794344285714287"/>
    <n v="0.20431666666666667"/>
    <n v="0"/>
    <n v="0"/>
    <n v="0"/>
    <n v="1"/>
    <n v="0"/>
    <n v="50.8"/>
    <n v="48.4"/>
    <n v="44.6"/>
    <n v="0"/>
    <n v="0"/>
    <n v="0.66"/>
    <n v="138"/>
    <n v="273.24372095472722"/>
    <n v="90"/>
    <n v="26"/>
    <n v="1648.8174319199998"/>
    <n v="1571.7592181199998"/>
  </r>
  <r>
    <x v="1"/>
    <x v="3"/>
    <n v="1.015924378642219"/>
    <n v="2110441"/>
    <n v="1979177"/>
    <n v="131264"/>
    <n v="148.73111650471756"/>
    <n v="93.780257301672961"/>
    <n v="13.415104099999999"/>
    <n v="10.1263521"/>
    <n v="3.2887519999999988"/>
    <n v="8.6700000000000017"/>
    <n v="5.1941101000000005"/>
    <n v="3.2414179000000005"/>
    <n v="4.4397362000000005"/>
    <n v="0.53983989999999993"/>
    <n v="7.2002484519450238"/>
    <n v="1043"/>
    <n v="62.792290713506489"/>
    <n v="76.464237288613404"/>
    <n v="45.09109311740891"/>
    <n v="54.90890688259109"/>
    <n v="1891.0600000000002"/>
    <n v="109579.77"/>
    <n v="42407.23000000001"/>
    <n v="273"/>
    <n v="3"/>
    <n v="3227.6552625730833"/>
    <n v="313.79981719460528"/>
    <n v="96.499595217460893"/>
    <m/>
    <n v="98.950149547345518"/>
    <n v="14.424843118279568"/>
    <n v="6.2106963425925921"/>
    <n v="14.064377916666668"/>
    <n v="15.660723809523805"/>
    <n v="0"/>
    <n v="0"/>
    <n v="0.14215038468263269"/>
    <n v="6"/>
    <n v="0"/>
    <n v="91.2"/>
    <n v="74.400000000000006"/>
    <n v="61.3"/>
    <n v="13"/>
    <n v="3"/>
    <n v="0.48"/>
    <n v="2396"/>
    <n v="72.137928776567435"/>
    <n v="891"/>
    <n v="1085"/>
    <n v="99960.062860179998"/>
    <n v="81561.150398569996"/>
  </r>
  <r>
    <x v="2"/>
    <x v="3"/>
    <n v="1.7798750052437473"/>
    <n v="308843"/>
    <n v="301426"/>
    <n v="7417"/>
    <n v="158.5672405029496"/>
    <n v="97.598456173525065"/>
    <n v="2.9972617000000006"/>
    <n v="2.9740099"/>
    <n v="2.32518E-2"/>
    <n v="0"/>
    <n v="2.2895012999999995"/>
    <n v="1.4120799999999999E-2"/>
    <n v="0.50416059999999996"/>
    <n v="0.18947900000000001"/>
    <n v="0.70564297887615735"/>
    <n v="53"/>
    <n v="78.040365352131474"/>
    <n v="23.617478988145052"/>
    <n v="76.767676767676761"/>
    <n v="23.232323232323232"/>
    <n v="260.20999999999998"/>
    <n v="16819.920000000002"/>
    <n v="11154.66"/>
    <n v="63"/>
    <n v="7"/>
    <n v="10925.784298170915"/>
    <n v="1225.3216035331868"/>
    <n v="75.059428997905087"/>
    <m/>
    <n v="76.998238373597502"/>
    <n v="7.6852864102564116"/>
    <n v="2.8011791588785053"/>
    <n v="11.014851481481482"/>
    <n v="0.19376499999999999"/>
    <n v="0"/>
    <n v="0"/>
    <n v="0"/>
    <n v="2"/>
    <n v="0"/>
    <n v="45.2"/>
    <n v="38"/>
    <n v="33.700000000000003"/>
    <n v="11"/>
    <n v="7"/>
    <n v="0.82"/>
    <n v="442"/>
    <n v="324.45604484669781"/>
    <n v="152"/>
    <n v="46"/>
    <n v="7605.123158299999"/>
    <n v="6392.6490600500001"/>
  </r>
  <r>
    <x v="3"/>
    <x v="3"/>
    <n v="1.0927621607294213"/>
    <n v="1175406"/>
    <n v="1127082"/>
    <n v="48324"/>
    <n v="122.89192905050422"/>
    <n v="95.888739720573142"/>
    <n v="11.359508599999998"/>
    <n v="6.6271495999999992"/>
    <n v="4.732358999999998"/>
    <n v="4.0199999999999996"/>
    <n v="4.2730914999999987"/>
    <n v="2.0739441999999992"/>
    <n v="4.5051278999999997"/>
    <n v="0.50734499999999971"/>
    <n v="4.1043312896365736"/>
    <n v="501"/>
    <n v="102.25258898745891"/>
    <n v="102.14803623798298"/>
    <n v="50.025575447570333"/>
    <n v="49.974424552429667"/>
    <n v="1104.1500000000003"/>
    <n v="62352.558000000005"/>
    <n v="14514.679999999998"/>
    <n v="97"/>
    <n v="4"/>
    <n v="3729.3530916126001"/>
    <n v="375.61829699695255"/>
    <n v="96.163693243015601"/>
    <m/>
    <n v="99.584612654624948"/>
    <n v="25.817064999999996"/>
    <n v="8.1723083453237386"/>
    <n v="22.090498666666665"/>
    <n v="33.802564285714269"/>
    <n v="0"/>
    <n v="0"/>
    <n v="0"/>
    <n v="1"/>
    <n v="0"/>
    <n v="97.899999999999991"/>
    <n v="83.8"/>
    <n v="76.7"/>
    <n v="25"/>
    <n v="4"/>
    <n v="0.51"/>
    <n v="335"/>
    <n v="104.11175897982562"/>
    <n v="978"/>
    <n v="977"/>
    <n v="61023.900797499999"/>
    <n v="52257.085433099994"/>
  </r>
  <r>
    <x v="4"/>
    <x v="3"/>
    <n v="1.3771023402002092"/>
    <n v="5473874"/>
    <n v="5288807"/>
    <n v="185067"/>
    <n v="393.27452041173359"/>
    <n v="96.619085495939444"/>
    <n v="73.108047999999954"/>
    <n v="69.416083900000004"/>
    <n v="3.6919640999999976"/>
    <n v="0"/>
    <n v="56.105790400000004"/>
    <n v="13.126750400000004"/>
    <n v="1.9055579000000002"/>
    <n v="1.9699492999999986"/>
    <n v="18.316776081016823"/>
    <n v="2073"/>
    <n v="129.03494648570162"/>
    <n v="520.37868451889585"/>
    <n v="19.869454585684256"/>
    <n v="80.130545414315748"/>
    <n v="4956.6499999999987"/>
    <n v="291902.83200000005"/>
    <n v="102568.91999999995"/>
    <n v="784"/>
    <n v="17"/>
    <n v="990.92379546916868"/>
    <n v="126.74606686233552"/>
    <n v="95.402905435046023"/>
    <m/>
    <n v="97.968248030226846"/>
    <n v="112.47391999999994"/>
    <n v="42.504679069767413"/>
    <n v="161.43275325581396"/>
    <n v="16.78165499999999"/>
    <n v="0"/>
    <n v="0"/>
    <n v="0.25576036277049857"/>
    <n v="25"/>
    <n v="0"/>
    <n v="91"/>
    <n v="73.099999999999994"/>
    <n v="64.900000000000006"/>
    <n v="101"/>
    <n v="17"/>
    <n v="0.54"/>
    <n v="4425"/>
    <n v="306.30821795188638"/>
    <n v="1796"/>
    <n v="7243"/>
    <n v="265630.94057565997"/>
    <n v="213269.95561990002"/>
  </r>
  <r>
    <x v="5"/>
    <x v="3"/>
    <n v="0.80159990400248127"/>
    <n v="20404925"/>
    <n v="20197071"/>
    <n v="207854"/>
    <n v="3105.7535418353618"/>
    <n v="98.981353766308871"/>
    <n v="55.493402200000006"/>
    <n v="51.141557999999996"/>
    <n v="4.3518442000000039"/>
    <n v="0"/>
    <n v="46.300098800000015"/>
    <n v="5.8809800000000028"/>
    <n v="0.98743090000000211"/>
    <n v="2.3248925000000078"/>
    <n v="78.923850163959486"/>
    <n v="413"/>
    <n v="96.6508575290257"/>
    <n v="652.65964895190893"/>
    <n v="12.898639041235018"/>
    <n v="87.101360958764985"/>
    <n v="20869.539999999997"/>
    <n v="1125479.0699999998"/>
    <n v="635867.89000000025"/>
    <n v="2989"/>
    <n v="34"/>
    <n v="129.82277562892293"/>
    <n v="17.00060157045419"/>
    <n v="98.581690896192953"/>
    <m/>
    <n v="99.340691824076885"/>
    <n v="179.0109748387097"/>
    <n v="66.063574047619056"/>
    <n v="255.70778999999999"/>
    <n v="39.562220000000039"/>
    <n v="0"/>
    <n v="0"/>
    <n v="6.3710109201577561E-2"/>
    <n v="9"/>
    <n v="0"/>
    <n v="83.2"/>
    <n v="52"/>
    <n v="43.5"/>
    <n v="607"/>
    <n v="34"/>
    <n v="0.32"/>
    <n v="5718"/>
    <n v="58.664267776868954"/>
    <n v="635"/>
    <n v="4288"/>
    <n v="936925.05950199999"/>
    <n v="585659.10479280003"/>
  </r>
  <r>
    <x v="6"/>
    <x v="3"/>
    <n v="1.0465641666265846"/>
    <n v="1765431"/>
    <n v="1762244"/>
    <n v="3187"/>
    <n v="728.68287125893073"/>
    <n v="99.81947751002447"/>
    <n v="19.473932700000002"/>
    <n v="19.430830600000004"/>
    <n v="4.3102100000000004E-2"/>
    <n v="0"/>
    <n v="11.0865115"/>
    <n v="7.247129300000001"/>
    <n v="2.0489199999999999E-2"/>
    <n v="1.1198026999999997"/>
    <n v="5.4910788571122682"/>
    <n v="85"/>
    <n v="56.134094445613897"/>
    <n v="31.781803472884341"/>
    <n v="63.84976525821596"/>
    <n v="36.15023474178404"/>
    <n v="1601.04"/>
    <n v="97693.775999999998"/>
    <n v="87203.709999999992"/>
    <n v="249"/>
    <n v="25"/>
    <n v="2768.7743106357598"/>
    <n v="357.26120137235608"/>
    <n v="90.971398899192323"/>
    <m/>
    <n v="91.148472271717196"/>
    <n v="33.575746034482762"/>
    <n v="12.563827548387099"/>
    <n v="51.13376473684211"/>
    <n v="0.21551049999999999"/>
    <n v="0"/>
    <n v="0"/>
    <n v="0.22657356758774486"/>
    <n v="4"/>
    <n v="0"/>
    <n v="71"/>
    <n v="14.2"/>
    <n v="10.7"/>
    <n v="59"/>
    <n v="25"/>
    <n v="0.44"/>
    <n v="303"/>
    <n v="201.90042409681115"/>
    <n v="136"/>
    <n v="77"/>
    <n v="69326.255473500001"/>
    <n v="13915.9462052"/>
  </r>
  <r>
    <x v="7"/>
    <x v="3"/>
    <n v="0.76615119325271763"/>
    <n v="699044"/>
    <n v="662517"/>
    <n v="36527"/>
    <n v="70.55961659974524"/>
    <n v="94.774720904549653"/>
    <n v="5.9408541999999995"/>
    <n v="4.7161456999999984"/>
    <n v="1.2247085"/>
    <n v="4.1999999999999993"/>
    <n v="1.5534365999999999"/>
    <n v="0.61726190000000003"/>
    <n v="3.6131974999999992"/>
    <n v="0.15695820000000002"/>
    <n v="2.1751485971225204"/>
    <n v="290"/>
    <n v="70.656112662181016"/>
    <n v="59.553009243838289"/>
    <n v="54.263565891472865"/>
    <n v="45.736434108527128"/>
    <n v="566.36000000000013"/>
    <n v="36851.921999999999"/>
    <n v="7533.1399999999994"/>
    <n v="66"/>
    <n v="1"/>
    <n v="6586.5038538346653"/>
    <n v="812.03472170564373"/>
    <n v="96.517471153801608"/>
    <m/>
    <n v="99.368259936833965"/>
    <n v="12.914900434782609"/>
    <n v="4.0690782191780821"/>
    <n v="16.843377499999995"/>
    <n v="6.8039361111111116"/>
    <n v="0"/>
    <n v="0"/>
    <n v="0.1430525117160007"/>
    <n v="1"/>
    <n v="0"/>
    <n v="97.2"/>
    <n v="90"/>
    <n v="79.600000000000009"/>
    <n v="9"/>
    <n v="1"/>
    <n v="0.53"/>
    <n v="150"/>
    <n v="71.417493133803532"/>
    <n v="700"/>
    <n v="590"/>
    <n v="35829.588128699994"/>
    <n v="33150.432128699991"/>
  </r>
  <r>
    <x v="8"/>
    <x v="3"/>
    <n v="0.95332526698803655"/>
    <n v="1526699"/>
    <n v="1442509"/>
    <n v="84190"/>
    <n v="117.15190315374942"/>
    <n v="94.485487971106281"/>
    <n v="23.344629099999992"/>
    <n v="19.762601400000005"/>
    <n v="3.5820276999999998"/>
    <n v="7.8900000000000006"/>
    <n v="3.4905612999999986"/>
    <n v="6.1328674999999997"/>
    <n v="11.990351100000002"/>
    <n v="1.7308492000000002"/>
    <n v="4.5430692542372686"/>
    <n v="1000"/>
    <n v="129.8363463499642"/>
    <n v="106.35530498880047"/>
    <n v="54.970760233918128"/>
    <n v="45.029239766081872"/>
    <n v="1201.3900000000001"/>
    <n v="79725.167999999976"/>
    <n v="43996.180000000008"/>
    <n v="121"/>
    <n v="0"/>
    <n v="4110.609884463146"/>
    <n v="495.75194586490198"/>
    <n v="94.819605717957501"/>
    <m/>
    <n v="99.131608121682419"/>
    <n v="32.423095972222207"/>
    <n v="11.730969396984921"/>
    <n v="41.172086250000014"/>
    <n v="14.925115416666666"/>
    <n v="0"/>
    <n v="0"/>
    <n v="0.13100159232435471"/>
    <n v="18"/>
    <n v="0"/>
    <n v="97.3"/>
    <n v="59.699999999999996"/>
    <n v="44.800000000000004"/>
    <n v="10"/>
    <n v="0"/>
    <n v="0.55000000000000004"/>
    <n v="857"/>
    <n v="76.832667623201928"/>
    <n v="1692"/>
    <n v="1386"/>
    <n v="77539.23905779999"/>
    <n v="47575.612433499999"/>
  </r>
  <r>
    <x v="9"/>
    <x v="3"/>
    <n v="1.3458986814871565"/>
    <n v="1980443"/>
    <n v="1773858"/>
    <n v="206585"/>
    <n v="163.68460898873806"/>
    <n v="89.568748002340897"/>
    <n v="11.761900799999999"/>
    <n v="9.9598799000000007"/>
    <n v="1.8020208999999996"/>
    <n v="0"/>
    <n v="6.3217411000000006"/>
    <n v="2.3512699000000001"/>
    <n v="2.1203838999999998"/>
    <n v="0.96850589999999948"/>
    <n v="6.265808951633101"/>
    <n v="1312"/>
    <n v="72.649791638083371"/>
    <n v="142.40681569103259"/>
    <n v="33.781706379707913"/>
    <n v="66.218293620292073"/>
    <n v="1683.67"/>
    <n v="98296.577999999994"/>
    <n v="34845.54"/>
    <n v="175"/>
    <n v="9"/>
    <n v="1703.8369698092799"/>
    <n v="270.70306996969867"/>
    <n v="89.777913320403584"/>
    <m/>
    <n v="96.865580970263693"/>
    <n v="30.158719999999999"/>
    <n v="10.992430654205606"/>
    <n v="45.272181363636363"/>
    <n v="10.600122941176467"/>
    <n v="0"/>
    <n v="0"/>
    <n v="0.2019750126613086"/>
    <n v="9"/>
    <n v="0"/>
    <n v="86.4"/>
    <n v="73.8"/>
    <n v="64.600000000000009"/>
    <n v="16"/>
    <n v="9"/>
    <n v="0.45"/>
    <n v="1534"/>
    <n v="100.89265645982266"/>
    <n v="879"/>
    <n v="1723"/>
    <n v="84944.671231469998"/>
    <n v="72561.893808470006"/>
  </r>
  <r>
    <x v="10"/>
    <x v="3"/>
    <n v="7.7814784886798272E-2"/>
    <n v="368598"/>
    <n v="270877"/>
    <n v="97721"/>
    <n v="21.610577162667088"/>
    <n v="73.488461684545229"/>
    <n v="2.7314480999999988"/>
    <n v="2.6489076999999996"/>
    <n v="8.25404E-2"/>
    <n v="0.56999999999999995"/>
    <n v="0.52130250000000011"/>
    <n v="1.2210255999999995"/>
    <n v="0.8391637999999999"/>
    <n v="0.14995619999999998"/>
    <n v="0.70490365327893523"/>
    <n v="823"/>
    <n v="26.324475840990786"/>
    <n v="10.729129351673306"/>
    <n v="71.044303797468359"/>
    <n v="28.955696202531644"/>
    <n v="197.67"/>
    <n v="14662.403999999997"/>
    <n v="8029.92"/>
    <n v="74"/>
    <n v="27"/>
    <n v="45002.783520257843"/>
    <n v="5732.2937183598387"/>
    <n v="65.672788973353093"/>
    <m/>
    <n v="88.131810858803078"/>
    <n v="1.1927720960698684"/>
    <n v="0.51928671102661572"/>
    <n v="1.6351282098765432"/>
    <n v="0.12319462686567165"/>
    <n v="0"/>
    <n v="0"/>
    <n v="0.54259654148964453"/>
    <n v="1"/>
    <n v="0"/>
    <n v="61.6"/>
    <n v="60.3"/>
    <n v="45.2"/>
    <n v="2"/>
    <n v="27"/>
    <n v="0.66"/>
    <n v="430"/>
    <n v="73.953723686223711"/>
    <n v="449"/>
    <n v="183"/>
    <n v="9025.2376199900009"/>
    <n v="8848.24766662"/>
  </r>
  <r>
    <x v="11"/>
    <x v="3"/>
    <n v="0.52186822771334018"/>
    <n v="342313"/>
    <n v="327398"/>
    <n v="14915"/>
    <n v="48.124102891413479"/>
    <n v="95.642876548655764"/>
    <n v="15.588004600000001"/>
    <n v="13.371738699999998"/>
    <n v="2.2162659000000011"/>
    <n v="5.7"/>
    <n v="0.90837940000000039"/>
    <n v="1.6840558999999999"/>
    <n v="12.4464244"/>
    <n v="0.54914489999999994"/>
    <n v="1.0415123864733795"/>
    <n v="267"/>
    <n v="73.104245247872583"/>
    <n v="64.106799678903641"/>
    <n v="53.278688524590166"/>
    <n v="46.721311475409841"/>
    <n v="274.15000000000003"/>
    <n v="18223.865999999998"/>
    <n v="6996.65"/>
    <n v="42"/>
    <n v="0"/>
    <n v="8014.9804418762942"/>
    <n v="921.26211975589592"/>
    <n v="96.814569326902586"/>
    <m/>
    <n v="99.06159011356209"/>
    <n v="50.283885806451622"/>
    <n v="17.917246666666671"/>
    <n v="63.674946190476177"/>
    <n v="22.162659000000012"/>
    <n v="0"/>
    <n v="0"/>
    <n v="0.29213030179981481"/>
    <n v="0"/>
    <n v="0"/>
    <n v="99.1"/>
    <n v="72.5"/>
    <n v="61.6"/>
    <n v="3"/>
    <n v="0"/>
    <n v="0.51"/>
    <n v="121"/>
    <n v="87.21734007176093"/>
    <n v="520"/>
    <n v="456"/>
    <n v="18066.983673899998"/>
    <n v="13210.941715899999"/>
  </r>
  <r>
    <x v="12"/>
    <x v="3"/>
    <n v="0.91585343459605895"/>
    <n v="1555463"/>
    <n v="1498510"/>
    <n v="56953"/>
    <n v="97.715212588255184"/>
    <n v="96.33851785609815"/>
    <n v="20.616952000000005"/>
    <n v="14.701515600000008"/>
    <n v="5.9154364000000008"/>
    <n v="0"/>
    <n v="2.9507669999999995"/>
    <n v="10.6389844"/>
    <n v="5.7653453000000017"/>
    <n v="1.2618552999999995"/>
    <n v="4.9441143083692127"/>
    <n v="363"/>
    <n v="42.780869601270993"/>
    <n v="118.79386845228113"/>
    <n v="26.477449455676517"/>
    <n v="73.522550544323479"/>
    <n v="1307.92"/>
    <n v="83284.685999999987"/>
    <n v="39248.89"/>
    <n v="113"/>
    <n v="10"/>
    <n v="1966.6118705491549"/>
    <n v="202.74349180919123"/>
    <n v="96.869203187732523"/>
    <m/>
    <n v="99.520189159898834"/>
    <n v="41.23390400000001"/>
    <n v="21.254589690721655"/>
    <n v="36.753789000000019"/>
    <n v="59.154364000000001"/>
    <n v="0"/>
    <n v="0"/>
    <n v="0.12857907902663065"/>
    <n v="7"/>
    <n v="0"/>
    <n v="97.6"/>
    <n v="66.100000000000009"/>
    <n v="52.900000000000006"/>
    <n v="23"/>
    <n v="10"/>
    <n v="0.51"/>
    <n v="352"/>
    <n v="59.682418648878141"/>
    <n v="681"/>
    <n v="1891"/>
    <n v="81293.206266399997"/>
    <n v="55023.269272399993"/>
  </r>
  <r>
    <x v="13"/>
    <x v="3"/>
    <n v="0.48645788160301962"/>
    <n v="744429"/>
    <n v="613391"/>
    <n v="131038"/>
    <n v="35.896457894429759"/>
    <n v="82.397515411140617"/>
    <n v="11.627499099999998"/>
    <n v="11.115856400000002"/>
    <n v="0.51164269999999989"/>
    <n v="1.8800000000000003"/>
    <n v="1.6973163999999998"/>
    <n v="1.9804886999999998"/>
    <n v="7.8058307999999963"/>
    <n v="0.14386320000000002"/>
    <n v="1.9034555785830178"/>
    <n v="855"/>
    <n v="88.676806072649399"/>
    <n v="22.374137040624969"/>
    <n v="79.852366478506298"/>
    <n v="20.147633521493706"/>
    <n v="478.74000000000007"/>
    <n v="33240.995999999985"/>
    <n v="11486.100000000002"/>
    <n v="122"/>
    <n v="12"/>
    <n v="10802.480827587318"/>
    <n v="1270.880097363214"/>
    <n v="82.901192666398728"/>
    <m/>
    <n v="98.251862014159457"/>
    <n v="10.199560614035086"/>
    <n v="4.5598035686274505"/>
    <n v="13.233162380952384"/>
    <n v="1.7054756666666664"/>
    <n v="0"/>
    <n v="0"/>
    <n v="0.13433114507898"/>
    <n v="6"/>
    <n v="0"/>
    <n v="85.9"/>
    <n v="78.5"/>
    <n v="65.400000000000006"/>
    <n v="9"/>
    <n v="12"/>
    <n v="0.65"/>
    <n v="325"/>
    <n v="89.170265862654205"/>
    <n v="1839"/>
    <n v="464"/>
    <n v="28537.543078669991"/>
    <n v="26083.68113076999"/>
  </r>
  <r>
    <x v="14"/>
    <x v="3"/>
    <n v="0.81526823660775793"/>
    <n v="1288184"/>
    <n v="1205425"/>
    <n v="82759"/>
    <n v="75.53545994700373"/>
    <n v="93.575529582730425"/>
    <n v="15.990570800000002"/>
    <n v="9.026328000000003"/>
    <n v="6.9642428000000001"/>
    <n v="1.4800000000000002"/>
    <n v="4.0231739000000006"/>
    <n v="3.1808383999999998"/>
    <n v="8.0020978000000031"/>
    <n v="0.78446069999999957"/>
    <n v="3.8723320940474544"/>
    <n v="432"/>
    <n v="58.461255198917797"/>
    <n v="162.77677475646522"/>
    <n v="26.424595812350915"/>
    <n v="73.575404187649085"/>
    <n v="1007"/>
    <n v="66972.582000000009"/>
    <n v="12141.250000000004"/>
    <n v="158"/>
    <n v="8"/>
    <n v="2962.1979468771542"/>
    <n v="318.25267197853725"/>
    <n v="95.364772328073244"/>
    <m/>
    <n v="99.576116823052942"/>
    <n v="41.001463589743601"/>
    <n v="13.215347768595043"/>
    <n v="34.716646153846163"/>
    <n v="53.571098461538455"/>
    <n v="0"/>
    <n v="0"/>
    <n v="0.23288598523192339"/>
    <n v="14"/>
    <n v="0"/>
    <n v="98.2"/>
    <n v="92.100000000000009"/>
    <n v="81.899999999999991"/>
    <n v="54"/>
    <n v="8"/>
    <n v="0.59"/>
    <n v="615"/>
    <n v="103.89537369959618"/>
    <n v="997"/>
    <n v="2776"/>
    <n v="65776.090275800001"/>
    <n v="61657.9647482"/>
  </r>
  <r>
    <x v="15"/>
    <x v="3"/>
    <n v="0.65691776717460293"/>
    <n v="527869"/>
    <n v="487628"/>
    <n v="40241"/>
    <n v="42.598800481615029"/>
    <n v="92.376707099678129"/>
    <n v="11.052169300000005"/>
    <n v="8.1040369999999999"/>
    <n v="2.9481323000000006"/>
    <n v="0"/>
    <n v="1.2722517999999998"/>
    <n v="1.2536193999999998"/>
    <n v="8.1990774999999996"/>
    <n v="0.32722059999999997"/>
    <n v="1.4867117351861185"/>
    <n v="174"/>
    <n v="36.072707083162527"/>
    <n v="92.158907134164664"/>
    <n v="28.130899937067337"/>
    <n v="71.869100062932674"/>
    <n v="380.35000000000008"/>
    <n v="27139.968000000004"/>
    <n v="6766.59"/>
    <n v="62"/>
    <n v="2"/>
    <n v="5854.7253201078302"/>
    <n v="537.67885592827008"/>
    <n v="94.849847485376245"/>
    <m/>
    <n v="99.220315416273181"/>
    <n v="27.630423250000014"/>
    <n v="11.277723775510209"/>
    <n v="26.142054838709676"/>
    <n v="32.757025555555565"/>
    <n v="0"/>
    <n v="0"/>
    <n v="0"/>
    <n v="5"/>
    <n v="0"/>
    <n v="97.3"/>
    <n v="90.8"/>
    <n v="75.099999999999994"/>
    <n v="10"/>
    <n v="2"/>
    <n v="0.61"/>
    <n v="138"/>
    <n v="85.574881121169682"/>
    <n v="447"/>
    <n v="1142"/>
    <n v="26406.847878530003"/>
    <n v="24636.052878530001"/>
  </r>
  <r>
    <x v="16"/>
    <x v="3"/>
    <n v="0.58175280937631246"/>
    <n v="687269"/>
    <n v="633649"/>
    <n v="53620"/>
    <n v="39.308993031247276"/>
    <n v="92.198105836288264"/>
    <n v="10.076474099999999"/>
    <n v="8.6630818000000005"/>
    <n v="1.4133923000000004"/>
    <n v="1"/>
    <n v="1.8856523999999999"/>
    <n v="2.0214523000000004"/>
    <n v="5.8601521999999999"/>
    <n v="0.30921720000000003"/>
    <n v="1.9569312669166667"/>
    <n v="273"/>
    <n v="27.854420330638259"/>
    <n v="39.92276260941582"/>
    <n v="41.097046413502106"/>
    <n v="58.902953586497887"/>
    <n v="507.79000000000008"/>
    <n v="35013.87000000001"/>
    <n v="10717.230000000001"/>
    <n v="38"/>
    <n v="4"/>
    <n v="7112.3242864147805"/>
    <n v="780.06137334871789"/>
    <n v="93.373398596473876"/>
    <m/>
    <n v="99.217493344106913"/>
    <n v="12.288383048780487"/>
    <n v="6.5009510322580635"/>
    <n v="13.327818153846154"/>
    <n v="8.3140723529411797"/>
    <n v="0"/>
    <n v="0"/>
    <n v="0.14550343460857393"/>
    <n v="3"/>
    <n v="0"/>
    <n v="94.899999999999991"/>
    <n v="92.4"/>
    <n v="69.399999999999991"/>
    <n v="9"/>
    <n v="4"/>
    <n v="0.6"/>
    <n v="187"/>
    <n v="96.357620314944754"/>
    <n v="487"/>
    <n v="698"/>
    <n v="33222.003613860004"/>
    <n v="32367.315726180004"/>
  </r>
  <r>
    <x v="17"/>
    <x v="3"/>
    <n v="0.29046713652023382"/>
    <n v="227403"/>
    <n v="203821"/>
    <n v="23582"/>
    <n v="36.400088357887867"/>
    <n v="89.629864161862415"/>
    <n v="2.3945983999999996"/>
    <n v="1.4708569999999999"/>
    <n v="0.92374139999999993"/>
    <n v="1.4300000000000002"/>
    <n v="0.41331099999999998"/>
    <n v="0.74113689999999988"/>
    <n v="1.1956785999999999"/>
    <n v="4.4471899999999995E-2"/>
    <n v="0.61791111960850709"/>
    <n v="105"/>
    <n v="72.831230031437485"/>
    <n v="68.029170908485582"/>
    <n v="51.70454545454546"/>
    <n v="48.295454545454547"/>
    <n v="153.94000000000003"/>
    <n v="11285.406000000001"/>
    <n v="2571.9899999999998"/>
    <n v="26"/>
    <n v="4"/>
    <n v="7072.6243717101361"/>
    <n v="554.7156369968734"/>
    <n v="93.397252707747924"/>
    <m/>
    <n v="99.888650907740953"/>
    <n v="14.966239999999997"/>
    <n v="4.6952909803921559"/>
    <n v="12.257141666666666"/>
    <n v="23.093534999999999"/>
    <n v="0"/>
    <n v="0"/>
    <n v="0.43974793648280808"/>
    <n v="4"/>
    <n v="0"/>
    <n v="95.3"/>
    <n v="95.3"/>
    <n v="77.2"/>
    <n v="4"/>
    <n v="4"/>
    <n v="0.63"/>
    <n v="74"/>
    <n v="66.88842244202749"/>
    <n v="455"/>
    <n v="425"/>
    <n v="10753.63112177"/>
    <n v="10753.63112177"/>
  </r>
  <r>
    <x v="18"/>
    <x v="3"/>
    <n v="0.77683462951163573"/>
    <n v="784839"/>
    <n v="725938"/>
    <n v="58901"/>
    <n v="42.215005053392765"/>
    <n v="92.495148686545903"/>
    <n v="9.8273352999999997"/>
    <n v="8.0517014000000007"/>
    <n v="1.7756338999999999"/>
    <n v="0.7"/>
    <n v="1.2596638999999998"/>
    <n v="3.2788309"/>
    <n v="5.0102563000000018"/>
    <n v="0.2785842"/>
    <n v="2.3110297643916269"/>
    <n v="124"/>
    <n v="15.598551378669894"/>
    <n v="59.166919022540981"/>
    <n v="20.863309352517987"/>
    <n v="79.136690647482013"/>
    <n v="606.11000000000013"/>
    <n v="40221.900000000009"/>
    <n v="10801.410000000003"/>
    <n v="66"/>
    <n v="3"/>
    <n v="4540.5083080733757"/>
    <n v="361.63340506779099"/>
    <n v="93.501523882838285"/>
    <m/>
    <n v="99.727408786304366"/>
    <n v="27.298153611111108"/>
    <n v="8.696756902654867"/>
    <n v="29.821116296296296"/>
    <n v="19.729265555555553"/>
    <n v="0"/>
    <n v="0"/>
    <n v="0.12741466721200145"/>
    <n v="15"/>
    <n v="0"/>
    <n v="97.899999999999991"/>
    <n v="96.8"/>
    <n v="73.099999999999994"/>
    <n v="6"/>
    <n v="3"/>
    <n v="0.62"/>
    <n v="189"/>
    <n v="54.506606509743648"/>
    <n v="290"/>
    <n v="1100"/>
    <n v="39388.376636400004"/>
    <n v="38915.1406164"/>
  </r>
  <r>
    <x v="19"/>
    <x v="3"/>
    <n v="0.32341469847319004"/>
    <n v="370308"/>
    <n v="333758"/>
    <n v="36550"/>
    <n v="38.724979111132953"/>
    <n v="90.129837864696412"/>
    <n v="4.5983871999999995"/>
    <n v="3.0672415000000006"/>
    <n v="1.5311457000000002"/>
    <n v="6.9999999999999993E-2"/>
    <n v="0.75095480000000003"/>
    <n v="1.9088807999999995"/>
    <n v="1.7727947000000004"/>
    <n v="0.16578579999999998"/>
    <n v="0.98315175312535585"/>
    <n v="141"/>
    <n v="22.274486510340903"/>
    <n v="63.267907693691299"/>
    <n v="26.039119804400979"/>
    <n v="73.960880195599017"/>
    <n v="254.11"/>
    <n v="18471.348000000002"/>
    <n v="4415.88"/>
    <n v="16"/>
    <n v="1"/>
    <n v="8260.6694967432522"/>
    <n v="1107.1000356460029"/>
    <n v="92.280859313785356"/>
    <m/>
    <n v="99.133864596504068"/>
    <n v="11.215578536585365"/>
    <n v="4.7406053608247412"/>
    <n v="10.954433928571431"/>
    <n v="11.778043846153848"/>
    <n v="0"/>
    <n v="0"/>
    <n v="0"/>
    <n v="1"/>
    <n v="0"/>
    <n v="96.6"/>
    <n v="96"/>
    <n v="76.099999999999994"/>
    <n v="2"/>
    <n v="1"/>
    <n v="0.57999999999999996"/>
    <n v="186"/>
    <n v="76.382389352689302"/>
    <n v="213"/>
    <n v="605"/>
    <n v="17839.772788800001"/>
    <n v="17740.0760878"/>
  </r>
  <r>
    <x v="20"/>
    <x v="3"/>
    <n v="0.48752365871518322"/>
    <n v="458835"/>
    <n v="419682"/>
    <n v="39153"/>
    <n v="54.457960308539917"/>
    <n v="91.466867174474487"/>
    <n v="2.5800912"/>
    <n v="1.7858856999999999"/>
    <n v="0.79420550000000023"/>
    <n v="0.02"/>
    <n v="1.099863"/>
    <n v="0.6677162000000002"/>
    <n v="0.70086310000000007"/>
    <n v="0.11164890000000001"/>
    <n v="1.3958306639872688"/>
    <n v="105"/>
    <n v="15.904119523018842"/>
    <n v="70.144288344060712"/>
    <n v="18.482758620689655"/>
    <n v="81.517241379310349"/>
    <n v="353.88"/>
    <n v="23373.791999999998"/>
    <n v="14336.59"/>
    <n v="29"/>
    <n v="1"/>
    <n v="5635.9083330609046"/>
    <n v="618.57530484814799"/>
    <n v="94.91121124151384"/>
    <m/>
    <n v="99.627494364780929"/>
    <n v="6.7897136842105255"/>
    <n v="3.1464526829268293"/>
    <n v="6.1582265517241375"/>
    <n v="8.8245055555555574"/>
    <n v="0"/>
    <n v="0"/>
    <n v="0.43588653873396754"/>
    <n v="0"/>
    <n v="0"/>
    <n v="88.5"/>
    <n v="47.199999999999996"/>
    <n v="38.700000000000003"/>
    <n v="1"/>
    <n v="1"/>
    <n v="0.57999999999999996"/>
    <n v="192"/>
    <n v="78.796305911361728"/>
    <n v="134"/>
    <n v="591"/>
    <n v="20677.214038460002"/>
    <n v="11036.831638460002"/>
  </r>
  <r>
    <x v="21"/>
    <x v="3"/>
    <n v="0.4701383260657499"/>
    <n v="492114"/>
    <n v="450770"/>
    <n v="41344"/>
    <n v="36.997352896289328"/>
    <n v="91.598694611411176"/>
    <n v="2.7218479000000002"/>
    <n v="1.7522347000000003"/>
    <n v="0.96961320000000073"/>
    <n v="0.53"/>
    <n v="0.71593360000000039"/>
    <n v="0.93619200000000002"/>
    <n v="0.9516848"/>
    <n v="0.11803749999999995"/>
    <n v="1.4663972832094907"/>
    <n v="23"/>
    <n v="6.6158797654069197"/>
    <n v="74.50382781270747"/>
    <n v="8.1556997219647815"/>
    <n v="91.84430027803522"/>
    <n v="375.97"/>
    <n v="24817.644"/>
    <n v="5198.83"/>
    <n v="29"/>
    <n v="1"/>
    <n v="5895.6095538838563"/>
    <n v="833.07526304880571"/>
    <n v="92.951425868802758"/>
    <m/>
    <n v="99.684295605297592"/>
    <n v="5.7911657446808515"/>
    <n v="2.9585303260869567"/>
    <n v="5.1536314705882358"/>
    <n v="7.4585630769230828"/>
    <n v="0"/>
    <n v="0"/>
    <n v="0"/>
    <n v="2"/>
    <n v="0"/>
    <n v="95.3"/>
    <n v="90.4"/>
    <n v="79.100000000000009"/>
    <n v="1"/>
    <n v="1"/>
    <n v="0.6"/>
    <n v="209"/>
    <n v="48.822621822719341"/>
    <n v="88"/>
    <n v="991"/>
    <n v="23641.264270399999"/>
    <n v="22441.991230399999"/>
  </r>
  <r>
    <x v="0"/>
    <x v="4"/>
    <n v="0.43473999816336928"/>
    <n v="66027"/>
    <n v="58166"/>
    <n v="7861"/>
    <n v="97.875778238956428"/>
    <n v="88.09426446756629"/>
    <n v="1.0075345"/>
    <n v="1.0006041000000001"/>
    <n v="6.9303999999999989E-3"/>
    <n v="0.01"/>
    <n v="0.33222209999999996"/>
    <n v="1.1298999999999999E-3"/>
    <n v="0.64547430000000006"/>
    <n v="2.87082E-2"/>
    <n v="0.12226736686458332"/>
    <n v="40"/>
    <n v="131.93003261191819"/>
    <n v="38.541357841683961"/>
    <n v="77.391304347826079"/>
    <n v="22.608695652173914"/>
    <n v="46.91"/>
    <n v="3228"/>
    <n v="1048"/>
    <n v="13"/>
    <n v="0"/>
    <n v="10507.70139488391"/>
    <n v="1432.8683720296242"/>
    <n v="63.167488906053585"/>
    <m/>
    <n v="69.351961627067354"/>
    <n v="10.075344999999999"/>
    <n v="4.5797022727272729"/>
    <n v="14.294344285714287"/>
    <n v="0.23101333333333329"/>
    <n v="153"/>
    <n v="0.198912611059541"/>
    <n v="0"/>
    <n v="0"/>
    <n v="0"/>
    <n v="70.3"/>
    <n v="70.3"/>
    <n v="67.5"/>
    <n v="0"/>
    <n v="0"/>
    <n v="0.65"/>
    <n v="104"/>
    <n v="271.7177187335285"/>
    <n v="89"/>
    <n v="26"/>
    <n v="2269.56"/>
    <n v="2269.56"/>
  </r>
  <r>
    <x v="1"/>
    <x v="4"/>
    <n v="1.0498541433285435"/>
    <n v="2093154"/>
    <n v="1961719"/>
    <n v="131435"/>
    <n v="147.51283330655326"/>
    <n v="93.720720023466981"/>
    <n v="13.3105799"/>
    <n v="10.003963900000002"/>
    <n v="3.3066160000000018"/>
    <n v="8.48"/>
    <n v="5.1484452000000029"/>
    <n v="3.3306564999999999"/>
    <n v="4.3046220999999996"/>
    <n v="0.52685609999999994"/>
    <n v="7.1608632441772828"/>
    <n v="1012"/>
    <n v="60.678072170964178"/>
    <n v="72.588169960619155"/>
    <n v="45.531464833421467"/>
    <n v="54.468535166578526"/>
    <n v="1874.2900000000004"/>
    <n v="108680"/>
    <n v="45062"/>
    <n v="267"/>
    <n v="10"/>
    <n v="3254.3119139824398"/>
    <n v="316.39143608162613"/>
    <n v="96.88160838949095"/>
    <m/>
    <n v="99.122211824390263"/>
    <n v="14.312451505376345"/>
    <n v="6.1623055092592596"/>
    <n v="13.894394305555558"/>
    <n v="15.745790476190486"/>
    <n v="83"/>
    <n v="42.065521248921627"/>
    <n v="4.7774793445680537E-2"/>
    <n v="9"/>
    <n v="142"/>
    <n v="92.2"/>
    <n v="71.399999999999991"/>
    <n v="58.5"/>
    <n v="8"/>
    <n v="10"/>
    <n v="0.47"/>
    <n v="2256"/>
    <n v="71.896990969438789"/>
    <n v="861"/>
    <n v="1030"/>
    <n v="100205.56999999998"/>
    <n v="77605.680699999997"/>
  </r>
  <r>
    <x v="2"/>
    <x v="4"/>
    <n v="1.8760747862748728"/>
    <n v="304785"/>
    <n v="297411"/>
    <n v="7374"/>
    <n v="156.4837681174302"/>
    <n v="97.580589595944673"/>
    <n v="2.9914494999999994"/>
    <n v="2.9689741999999995"/>
    <n v="2.2475300000000004E-2"/>
    <n v="0"/>
    <n v="2.2895012999999995"/>
    <n v="1.36569E-2"/>
    <n v="0.50416059999999996"/>
    <n v="0.18413070000000004"/>
    <n v="0.67802425791319443"/>
    <n v="53"/>
    <n v="73.419554245755279"/>
    <n v="23.104055531881031"/>
    <n v="76.063829787234042"/>
    <n v="23.936170212765958"/>
    <n v="256.46999999999997"/>
    <n v="15447"/>
    <n v="9322"/>
    <n v="63"/>
    <n v="4"/>
    <n v="11071.253506570205"/>
    <n v="1241.6359072789014"/>
    <n v="73.081867513165008"/>
    <m/>
    <n v="74.971975078258708"/>
    <n v="7.6703833333333318"/>
    <n v="2.7957471962616816"/>
    <n v="10.996200740740738"/>
    <n v="0.18729416666666668"/>
    <n v="15"/>
    <n v="0"/>
    <n v="0.65620027232311307"/>
    <n v="3"/>
    <n v="0"/>
    <n v="57.3"/>
    <n v="46"/>
    <n v="39.700000000000003"/>
    <n v="7"/>
    <n v="4"/>
    <n v="0.81"/>
    <n v="407"/>
    <n v="337.6724760625184"/>
    <n v="143"/>
    <n v="45"/>
    <n v="8850.630000000001"/>
    <n v="7098.2018000000007"/>
  </r>
  <r>
    <x v="3"/>
    <x v="4"/>
    <n v="1.1390117457255489"/>
    <n v="1165726"/>
    <n v="1116377"/>
    <n v="49349"/>
    <n v="121.87985843557722"/>
    <n v="95.766672442752409"/>
    <n v="11.4901573"/>
    <n v="6.825751799999999"/>
    <n v="4.6644055000000026"/>
    <n v="6.64"/>
    <n v="4.0398245999999975"/>
    <n v="2.0088362999999996"/>
    <n v="4.2559914999999986"/>
    <n v="1.1855048999999993"/>
    <n v="4.0798032408792091"/>
    <n v="468"/>
    <n v="93.992921778860477"/>
    <n v="93.574710780956764"/>
    <n v="50.111482720178365"/>
    <n v="49.888517279821627"/>
    <n v="1093.05"/>
    <n v="61756"/>
    <n v="15630"/>
    <n v="84"/>
    <n v="5"/>
    <n v="3760.3210359895893"/>
    <n v="378.73737053132555"/>
    <n v="96.449210043588934"/>
    <m/>
    <n v="99.732369537595929"/>
    <n v="26.113993863636363"/>
    <n v="8.2663002158273375"/>
    <n v="22.752505999999997"/>
    <n v="33.317182142857163"/>
    <n v="72"/>
    <n v="23.769005498330387"/>
    <n v="8.5783451685902179E-2"/>
    <n v="2"/>
    <n v="1201"/>
    <n v="98.3"/>
    <n v="83"/>
    <n v="74.7"/>
    <n v="21"/>
    <n v="5"/>
    <n v="0.49"/>
    <n v="308"/>
    <n v="99.020084094285977"/>
    <n v="899"/>
    <n v="895"/>
    <n v="60734.320000000007"/>
    <n v="51281.181599999996"/>
  </r>
  <r>
    <x v="4"/>
    <x v="4"/>
    <n v="1.4365540262429866"/>
    <n v="5418961"/>
    <n v="5231816"/>
    <n v="187145"/>
    <n v="389.32925536921169"/>
    <n v="96.546478190191806"/>
    <n v="72.523641200000014"/>
    <n v="69.124382499999982"/>
    <n v="3.3992586999999972"/>
    <n v="0"/>
    <n v="55.671302400000002"/>
    <n v="13.000834299999999"/>
    <n v="1.9376247000000006"/>
    <n v="1.9138797999999986"/>
    <n v="18.03941952001345"/>
    <n v="1969"/>
    <n v="129.17863796285721"/>
    <n v="456.36413144608952"/>
    <n v="22.061349693251532"/>
    <n v="77.938650306748471"/>
    <n v="4893.82"/>
    <n v="288602"/>
    <n v="102138"/>
    <n v="756"/>
    <n v="21"/>
    <n v="1000.9653141995301"/>
    <n v="128.03044716505619"/>
    <n v="94.981019530329533"/>
    <m/>
    <n v="97.829526653806482"/>
    <n v="111.57483261538464"/>
    <n v="42.164907674418615"/>
    <n v="160.75437790697671"/>
    <n v="15.451175909090898"/>
    <n v="586"/>
    <n v="20.752450063120545"/>
    <n v="0.47979677284999839"/>
    <n v="33"/>
    <n v="1063"/>
    <n v="93"/>
    <n v="72.599999999999994"/>
    <n v="64.600000000000009"/>
    <n v="73"/>
    <n v="21"/>
    <n v="0.53"/>
    <n v="4117"/>
    <n v="308.60916748588647"/>
    <n v="1798"/>
    <n v="6352"/>
    <n v="268436.59330000007"/>
    <n v="209403.89697499998"/>
  </r>
  <r>
    <x v="5"/>
    <x v="4"/>
    <n v="0.82919195681130375"/>
    <n v="20270404"/>
    <n v="20063255"/>
    <n v="207149"/>
    <n v="3085.2786284406184"/>
    <n v="98.97807167533513"/>
    <n v="53.03632349999998"/>
    <n v="48.939915099999986"/>
    <n v="4.0964084000000032"/>
    <n v="0"/>
    <n v="44.093402699999999"/>
    <n v="5.8233668000000005"/>
    <n v="0.98167810000000189"/>
    <n v="2.1378759000000089"/>
    <n v="78.354581663699079"/>
    <n v="381"/>
    <n v="90.562614535071319"/>
    <n v="590.7117764884232"/>
    <n v="13.293118856121536"/>
    <n v="86.706881143878462"/>
    <n v="20339.77"/>
    <n v="1116464"/>
    <n v="579084"/>
    <n v="2788"/>
    <n v="39"/>
    <n v="130.68432183196742"/>
    <n v="17.113423097043356"/>
    <n v="98.503407649891926"/>
    <m/>
    <n v="97.157637753196084"/>
    <n v="171.08491451612898"/>
    <n v="63.138480357142832"/>
    <n v="244.69957549999992"/>
    <n v="37.240076363636391"/>
    <n v="1589"/>
    <n v="28.763220575904022"/>
    <n v="4.4399707080332487E-2"/>
    <n v="5"/>
    <n v="4502"/>
    <n v="88.8"/>
    <n v="53.400000000000006"/>
    <n v="48.1"/>
    <n v="388"/>
    <n v="39"/>
    <n v="0.31"/>
    <n v="5344"/>
    <n v="56.274185585280264"/>
    <n v="595"/>
    <n v="3881"/>
    <n v="991015.66000000015"/>
    <n v="595765.65943599993"/>
  </r>
  <r>
    <x v="6"/>
    <x v="4"/>
    <n v="1.0741156167245691"/>
    <n v="1749343"/>
    <n v="1746113"/>
    <n v="3230"/>
    <n v="722.04253808657018"/>
    <n v="99.815359252016336"/>
    <n v="19.386850600000002"/>
    <n v="19.346521600000003"/>
    <n v="4.0329000000000031E-2"/>
    <n v="0"/>
    <n v="11.0865115"/>
    <n v="7.1695657000000015"/>
    <n v="1.9748500000000002E-2"/>
    <n v="1.1110248999999996"/>
    <n v="5.4147041301678245"/>
    <n v="84"/>
    <n v="55.721343751160852"/>
    <n v="28.067047222806949"/>
    <n v="66.502463054187189"/>
    <n v="33.497536945812804"/>
    <n v="1587.5300000000002"/>
    <n v="96859"/>
    <n v="84995"/>
    <n v="237"/>
    <n v="24"/>
    <n v="2794.2376080619983"/>
    <n v="360.54678813703202"/>
    <n v="90.44881030764121"/>
    <m/>
    <n v="90.618757520275025"/>
    <n v="33.425604482758622"/>
    <n v="12.507645548387098"/>
    <n v="50.911898947368428"/>
    <n v="0.20164500000000016"/>
    <n v="43"/>
    <n v="13.22879862173655"/>
    <n v="0.28582159130599316"/>
    <n v="7"/>
    <n v="39"/>
    <n v="72.5"/>
    <n v="15.5"/>
    <n v="12.2"/>
    <n v="38"/>
    <n v="24"/>
    <n v="0.44"/>
    <n v="290"/>
    <n v="204.74824170413874"/>
    <n v="135"/>
    <n v="68"/>
    <n v="70224.73"/>
    <n v="15004.8135"/>
  </r>
  <r>
    <x v="7"/>
    <x v="4"/>
    <n v="0.80096523610371229"/>
    <n v="694839"/>
    <n v="658114"/>
    <n v="36725"/>
    <n v="70.135175237253137"/>
    <n v="94.71460295118726"/>
    <n v="5.5851463000000034"/>
    <n v="4.4123732000000002"/>
    <n v="1.1727730999999997"/>
    <n v="4.4999999999999991"/>
    <n v="1.5468695000000001"/>
    <n v="0.61142030000000014"/>
    <n v="3.2943944999999988"/>
    <n v="0.13246200000000002"/>
    <n v="2.1581740487802579"/>
    <n v="257"/>
    <n v="60.461444978066325"/>
    <n v="51.982711458604605"/>
    <n v="53.770197486535011"/>
    <n v="46.229802513464989"/>
    <n v="562.36"/>
    <n v="36590"/>
    <n v="6994"/>
    <n v="61"/>
    <n v="7"/>
    <n v="6626.3638051404714"/>
    <n v="816.94896227759239"/>
    <n v="96.333044088527814"/>
    <m/>
    <n v="99.260388265341803"/>
    <n v="12.141622391304354"/>
    <n v="3.8254426712328788"/>
    <n v="15.758475714285716"/>
    <n v="6.5154061111111092"/>
    <n v="31"/>
    <n v="11.288297872340401"/>
    <n v="0.28783646283527553"/>
    <n v="4"/>
    <n v="100"/>
    <n v="99.5"/>
    <n v="92.2"/>
    <n v="80.900000000000006"/>
    <n v="9"/>
    <n v="7"/>
    <n v="0.54"/>
    <n v="144"/>
    <n v="71.674918937805288"/>
    <n v="599"/>
    <n v="515"/>
    <n v="36405.684999999998"/>
    <n v="33721.684999999998"/>
  </r>
  <r>
    <x v="8"/>
    <x v="4"/>
    <n v="0.99527229673836981"/>
    <n v="1515667"/>
    <n v="1430148"/>
    <n v="85519"/>
    <n v="116.30535789787896"/>
    <n v="94.357665634997659"/>
    <n v="22.534466699999996"/>
    <n v="19.154245500000002"/>
    <n v="3.3802212000000003"/>
    <n v="7.8400000000000007"/>
    <n v="3.4516597999999985"/>
    <n v="5.5772480000000018"/>
    <n v="11.837138699999999"/>
    <n v="1.6684202000000001"/>
    <n v="4.4868163002405757"/>
    <n v="973"/>
    <n v="123.39057029003692"/>
    <n v="93.003340293236775"/>
    <n v="57.021276595744688"/>
    <n v="42.978723404255319"/>
    <n v="1191.4399999999998"/>
    <n v="79058"/>
    <n v="39160"/>
    <n v="115"/>
    <n v="5"/>
    <n v="4140.5295490368271"/>
    <n v="499.36034762253189"/>
    <n v="94.82982925574774"/>
    <m/>
    <n v="99.017528740482021"/>
    <n v="31.297870416666662"/>
    <n v="11.323852613065325"/>
    <n v="39.904678125000004"/>
    <n v="14.084255000000001"/>
    <n v="149"/>
    <n v="17.617937916780097"/>
    <n v="0.13195510623375714"/>
    <n v="22"/>
    <n v="96"/>
    <n v="97.899999999999991"/>
    <n v="66.2"/>
    <n v="50.5"/>
    <n v="8"/>
    <n v="5"/>
    <n v="0.55000000000000004"/>
    <n v="818"/>
    <n v="76.928930649889239"/>
    <n v="1608"/>
    <n v="1212"/>
    <n v="77371.125500000009"/>
    <n v="52318.491999999998"/>
  </r>
  <r>
    <x v="9"/>
    <x v="4"/>
    <n v="1.4055664054083428"/>
    <n v="1959857"/>
    <n v="1753233"/>
    <n v="206624"/>
    <n v="161.98316574566456"/>
    <n v="89.45718998886143"/>
    <n v="11.491202799999996"/>
    <n v="9.6724327999999993"/>
    <n v="1.818769999999998"/>
    <n v="0"/>
    <n v="6.1847642999999994"/>
    <n v="2.2682645999999993"/>
    <n v="2.1024963999999993"/>
    <n v="0.93567749999999938"/>
    <n v="6.1858923589178243"/>
    <n v="1272"/>
    <n v="68.682567521327968"/>
    <n v="131.74490087725243"/>
    <n v="34.268041237113401"/>
    <n v="65.731958762886606"/>
    <n v="1662.0600000000002"/>
    <n v="96798"/>
    <n v="34090"/>
    <n v="178"/>
    <n v="10"/>
    <n v="1721.7337795563656"/>
    <n v="273.546488340731"/>
    <n v="89.580619223749508"/>
    <m/>
    <n v="96.614276790363846"/>
    <n v="29.464622564102555"/>
    <n v="10.739441869158876"/>
    <n v="43.965603636363632"/>
    <n v="10.698647058823518"/>
    <n v="578"/>
    <n v="5.4491304156179767"/>
    <n v="5.10241308421992E-2"/>
    <n v="7"/>
    <n v="259"/>
    <n v="89"/>
    <n v="75.5"/>
    <n v="64.8"/>
    <n v="13"/>
    <n v="10"/>
    <n v="0.44"/>
    <n v="1430"/>
    <n v="99.981764006672407"/>
    <n v="831"/>
    <n v="1594"/>
    <n v="86174.56"/>
    <n v="73037.766860000003"/>
  </r>
  <r>
    <x v="10"/>
    <x v="4"/>
    <n v="6.3493358283173151E-2"/>
    <n v="367460"/>
    <n v="268761"/>
    <n v="98699"/>
    <n v="21.543857221671434"/>
    <n v="73.140205736678823"/>
    <n v="2.6997826000000011"/>
    <n v="2.6292736999999997"/>
    <n v="7.0508900000000013E-2"/>
    <n v="0.47000000000000003"/>
    <n v="0.54624689999999998"/>
    <n v="1.2164718999999997"/>
    <n v="0.81739289999999998"/>
    <n v="0.11967090000000001"/>
    <n v="0.69930299483449077"/>
    <n v="776"/>
    <n v="24.037940077519426"/>
    <n v="8.2080770996407786"/>
    <n v="74.545454545454547"/>
    <n v="25.454545454545453"/>
    <n v="197.23999999999998"/>
    <n v="15491"/>
    <n v="7687"/>
    <n v="74"/>
    <n v="27"/>
    <n v="45142.154248081424"/>
    <n v="5750.0462635388885"/>
    <n v="65.351264981222457"/>
    <m/>
    <n v="88.25566760058193"/>
    <n v="1.1789443668122277"/>
    <n v="0.51326665399239568"/>
    <n v="1.6230084567901231"/>
    <n v="0.10523716417910449"/>
    <n v="21"/>
    <n v="59.003068564511523"/>
    <n v="0.8164153921515267"/>
    <n v="2"/>
    <n v="370"/>
    <n v="67.400000000000006"/>
    <n v="64.099999999999994"/>
    <n v="50.4"/>
    <n v="1"/>
    <n v="27"/>
    <n v="0.64"/>
    <n v="383"/>
    <n v="78.113050285060524"/>
    <n v="410"/>
    <n v="140"/>
    <n v="10446.820000000002"/>
    <n v="9930.9929999999986"/>
  </r>
  <r>
    <x v="11"/>
    <x v="4"/>
    <n v="0.55083847389536533"/>
    <n v="341003"/>
    <n v="325904"/>
    <n v="15099"/>
    <n v="47.939936427423646"/>
    <n v="95.572179716893984"/>
    <n v="14.884116600000002"/>
    <n v="12.907719800000001"/>
    <n v="1.9763968000000027"/>
    <n v="5.58"/>
    <n v="0.90560160000000023"/>
    <n v="1.6847412000000002"/>
    <n v="12.0243568"/>
    <n v="0.26941700000000002"/>
    <n v="1.0275735288854166"/>
    <n v="257"/>
    <n v="69.87078824652437"/>
    <n v="61.295097938600861"/>
    <n v="53.269024651661312"/>
    <n v="46.730975348338696"/>
    <n v="272.70999999999998"/>
    <n v="18130"/>
    <n v="7903"/>
    <n v="40"/>
    <n v="2"/>
    <n v="8045.7708583208941"/>
    <n v="924.80124808286143"/>
    <n v="95.964980220115365"/>
    <m/>
    <n v="98.074192799106484"/>
    <n v="48.013279354838716"/>
    <n v="17.108180000000004"/>
    <n v="61.46533238095239"/>
    <n v="19.763968000000027"/>
    <n v="147"/>
    <n v="3.4482758620689702"/>
    <n v="1.4662627601516702"/>
    <n v="6"/>
    <n v="0"/>
    <n v="99.6"/>
    <n v="69.599999999999994"/>
    <n v="56.399999999999991"/>
    <n v="3"/>
    <n v="2"/>
    <n v="0.49"/>
    <n v="115"/>
    <n v="88.13010208449839"/>
    <n v="497"/>
    <n v="436"/>
    <n v="18060.68"/>
    <n v="12624.53"/>
  </r>
  <r>
    <x v="12"/>
    <x v="4"/>
    <n v="0.95707073489113004"/>
    <n v="1544705"/>
    <n v="1487371"/>
    <n v="57334"/>
    <n v="97.039387925743483"/>
    <n v="96.288352792280733"/>
    <n v="19.580876500000009"/>
    <n v="14.151270000000004"/>
    <n v="5.4296064999999993"/>
    <n v="0"/>
    <n v="2.4721294999999994"/>
    <n v="10.259705200000001"/>
    <n v="5.621922399999999"/>
    <n v="1.2271193999999994"/>
    <n v="4.9014824189513897"/>
    <n v="350"/>
    <n v="40.079581212350803"/>
    <n v="111.5694925284248"/>
    <n v="26.429163214581607"/>
    <n v="73.570836785418393"/>
    <n v="1297.3999999999996"/>
    <n v="82654"/>
    <n v="37378"/>
    <n v="107"/>
    <n v="13"/>
    <n v="1980.3082141897644"/>
    <n v="204.15548599894478"/>
    <n v="96.777721082882053"/>
    <m/>
    <n v="99.362983267120327"/>
    <n v="39.161753000000019"/>
    <n v="20.186470618556708"/>
    <n v="35.378175000000013"/>
    <n v="54.296064999999992"/>
    <n v="69"/>
    <n v="4.1490893790503396"/>
    <n v="6.4737279933709022E-2"/>
    <n v="8"/>
    <n v="50"/>
    <n v="97.7"/>
    <n v="66"/>
    <n v="54.800000000000004"/>
    <n v="20"/>
    <n v="13"/>
    <n v="0.5"/>
    <n v="329"/>
    <n v="50.436363709917785"/>
    <n v="638"/>
    <n v="1776"/>
    <n v="80756.997900000002"/>
    <n v="54512.879699999983"/>
  </r>
  <r>
    <x v="13"/>
    <x v="4"/>
    <n v="0.49439106950677214"/>
    <n v="740426"/>
    <n v="607447"/>
    <n v="132979"/>
    <n v="35.703432742331437"/>
    <n v="82.040203882629726"/>
    <n v="10.582090999999997"/>
    <n v="10.1186516"/>
    <n v="0.46343939999999989"/>
    <n v="1.8200000000000005"/>
    <n v="1.1206921999999999"/>
    <n v="1.9848979999999998"/>
    <n v="7.3439372999999986"/>
    <n v="0.1325635"/>
    <n v="1.8761765254171925"/>
    <n v="793"/>
    <n v="83.420812673019825"/>
    <n v="19.480929664682087"/>
    <n v="81.068416119962521"/>
    <n v="18.93158388003749"/>
    <n v="476.13999999999993"/>
    <n v="33056"/>
    <n v="11364"/>
    <n v="113"/>
    <n v="14"/>
    <n v="10860.882789097088"/>
    <n v="1277.7509163643633"/>
    <n v="82.156378914628093"/>
    <m/>
    <n v="98.102580271499917"/>
    <n v="9.2825359649122774"/>
    <n v="4.1498396078431359"/>
    <n v="12.046013809523808"/>
    <n v="1.5447979999999997"/>
    <n v="329"/>
    <n v="45.016656515550416"/>
    <n v="0"/>
    <n v="6"/>
    <n v="1407"/>
    <n v="92.100000000000009"/>
    <n v="83.7"/>
    <n v="65.600000000000009"/>
    <n v="8"/>
    <n v="14"/>
    <n v="0.66"/>
    <n v="265"/>
    <n v="59.732769535148044"/>
    <n v="1730"/>
    <n v="404"/>
    <n v="30454.469999999998"/>
    <n v="27658.177599999999"/>
  </r>
  <r>
    <x v="14"/>
    <x v="4"/>
    <n v="0.85473663530113431"/>
    <n v="1280832"/>
    <n v="1197488"/>
    <n v="83344"/>
    <n v="75.104359497432583"/>
    <n v="93.492979563283868"/>
    <n v="14.943703500000009"/>
    <n v="8.8713928000000006"/>
    <n v="6.0723107000000089"/>
    <n v="1.48"/>
    <n v="3.4354705000000001"/>
    <n v="3.1679701999999996"/>
    <n v="7.6130634999999991"/>
    <n v="0.72719929999999944"/>
    <n v="3.7857266645817043"/>
    <n v="413"/>
    <n v="56.93668886474341"/>
    <n v="148.9384034154977"/>
    <n v="27.655938479065796"/>
    <n v="72.344061520934204"/>
    <n v="999.45999999999992"/>
    <n v="66473"/>
    <n v="11948"/>
    <n v="161"/>
    <n v="8"/>
    <n v="2979.2010193374308"/>
    <n v="320.07944835856694"/>
    <n v="93.903334945500475"/>
    <m/>
    <n v="98.049462620707473"/>
    <n v="38.317188461538478"/>
    <n v="12.350168181818189"/>
    <n v="34.120741538461544"/>
    <n v="46.710082307692375"/>
    <n v="40"/>
    <n v="32.607681869429165"/>
    <n v="7.8074251736371364E-2"/>
    <n v="14"/>
    <n v="125"/>
    <n v="98.5"/>
    <n v="92.4"/>
    <n v="82"/>
    <n v="41"/>
    <n v="8"/>
    <n v="0.57999999999999996"/>
    <n v="567"/>
    <n v="90.747980622620972"/>
    <n v="971"/>
    <n v="2540"/>
    <n v="65487.127400000005"/>
    <n v="61391.534572500001"/>
  </r>
  <r>
    <x v="15"/>
    <x v="4"/>
    <n v="0.70567560468981494"/>
    <n v="525593"/>
    <n v="484719"/>
    <n v="40874"/>
    <n v="42.415128263894054"/>
    <n v="92.223260203237103"/>
    <n v="9.3863064000000023"/>
    <n v="6.6480302000000009"/>
    <n v="2.7382762"/>
    <n v="0"/>
    <n v="1.1652844999999998"/>
    <n v="1.1601829999999997"/>
    <n v="6.7706539000000001"/>
    <n v="0.29018499999999997"/>
    <n v="1.4783496842746249"/>
    <n v="170"/>
    <n v="34.620114851625779"/>
    <n v="84.895945976480945"/>
    <n v="28.966914247130315"/>
    <n v="71.033085752869681"/>
    <n v="377.8"/>
    <n v="26953"/>
    <n v="5914"/>
    <n v="58"/>
    <n v="5"/>
    <n v="5880.078311545245"/>
    <n v="540.00719187660411"/>
    <n v="94.673238762758402"/>
    <m/>
    <n v="99.269104256707294"/>
    <n v="23.465766000000006"/>
    <n v="9.5778636734693912"/>
    <n v="21.445258709677422"/>
    <n v="30.425291111111115"/>
    <n v="64"/>
    <n v="7.7321148944038036"/>
    <n v="0"/>
    <n v="5"/>
    <n v="60"/>
    <n v="98.7"/>
    <n v="92.300000000000011"/>
    <n v="78.100000000000009"/>
    <n v="8"/>
    <n v="5"/>
    <n v="0.59"/>
    <n v="126"/>
    <n v="78.823333369314767"/>
    <n v="429"/>
    <n v="1052"/>
    <n v="26612.260000000002"/>
    <n v="24871.006000000001"/>
  </r>
  <r>
    <x v="16"/>
    <x v="4"/>
    <n v="0.60357321468342828"/>
    <n v="683874"/>
    <n v="629546"/>
    <n v="54328"/>
    <n v="39.114812832022395"/>
    <n v="92.055846544831354"/>
    <n v="10.186491699999998"/>
    <n v="8.9140644000000009"/>
    <n v="1.2724272999999995"/>
    <n v="1.03"/>
    <n v="2.3383567000000016"/>
    <n v="1.9474415000000005"/>
    <n v="5.6016739999999992"/>
    <n v="0.29901949999999994"/>
    <n v="1.9275584854166667"/>
    <n v="256"/>
    <n v="26.024150411581946"/>
    <n v="36.948573990949313"/>
    <n v="41.326067211625798"/>
    <n v="58.673932788374202"/>
    <n v="504.95000000000005"/>
    <n v="34819"/>
    <n v="7777"/>
    <n v="35"/>
    <n v="3"/>
    <n v="7147.6324586107967"/>
    <n v="783.93388255731315"/>
    <n v="92.385134688553748"/>
    <m/>
    <n v="99.033310083774623"/>
    <n v="12.422550853658535"/>
    <n v="6.5719301290322569"/>
    <n v="13.71394523076923"/>
    <n v="7.4848664705882317"/>
    <n v="47"/>
    <n v="4.9146184719581516"/>
    <n v="0.43867730020442364"/>
    <n v="5"/>
    <n v="37"/>
    <n v="96.7"/>
    <n v="94.3"/>
    <n v="77.7"/>
    <n v="8"/>
    <n v="3"/>
    <n v="0.59"/>
    <n v="173"/>
    <n v="121.31184177763279"/>
    <n v="455"/>
    <n v="646"/>
    <n v="33685.474999999999"/>
    <n v="32832.924900000005"/>
  </r>
  <r>
    <x v="17"/>
    <x v="4"/>
    <n v="0.31255350260261938"/>
    <n v="227016"/>
    <n v="203026"/>
    <n v="23990"/>
    <n v="36.338141795201793"/>
    <n v="89.432462910103254"/>
    <n v="2.1101254000000003"/>
    <n v="1.4222364999999999"/>
    <n v="0.6878888999999998"/>
    <n v="1.5000000000000004"/>
    <n v="0.19133139999999996"/>
    <n v="0.72721599999999986"/>
    <n v="1.1477919000000001"/>
    <n v="4.3786100000000001E-2"/>
    <n v="0.61328235861689806"/>
    <n v="99"/>
    <n v="71.390612294551914"/>
    <n v="58.905258574876918"/>
    <n v="54.791154791154796"/>
    <n v="45.208845208845212"/>
    <n v="153.33000000000004"/>
    <n v="11538"/>
    <n v="2771"/>
    <n v="26"/>
    <n v="0"/>
    <n v="7084.6812559467171"/>
    <n v="555.66127497621312"/>
    <n v="92.809211230339088"/>
    <m/>
    <n v="99.81245345628966"/>
    <n v="13.188283750000002"/>
    <n v="4.1375007843137261"/>
    <n v="11.851970833333333"/>
    <n v="17.197222499999995"/>
    <n v="7"/>
    <n v="0"/>
    <n v="0.44049758607322831"/>
    <n v="0"/>
    <n v="0"/>
    <n v="95.399999999999991"/>
    <n v="95.399999999999991"/>
    <n v="76"/>
    <n v="4"/>
    <n v="0"/>
    <n v="0.62"/>
    <n v="65"/>
    <n v="31.197929846131416"/>
    <n v="446"/>
    <n v="368"/>
    <n v="11010.498000000003"/>
    <n v="11010.498000000003"/>
  </r>
  <r>
    <x v="18"/>
    <x v="4"/>
    <n v="0.81035473352717435"/>
    <n v="780316"/>
    <n v="720891"/>
    <n v="59425"/>
    <n v="41.971721439993715"/>
    <n v="92.384495512074594"/>
    <n v="9.3060705000000006"/>
    <n v="7.6109670000000005"/>
    <n v="1.6951035000000014"/>
    <n v="0.71"/>
    <n v="1.1879389"/>
    <n v="3.3324267000000014"/>
    <n v="4.5424671000000005"/>
    <n v="0.24323779999999995"/>
    <n v="2.2967833023543442"/>
    <n v="118"/>
    <n v="14.092484349005215"/>
    <n v="55.61690388118852"/>
    <n v="20.216049382716051"/>
    <n v="79.783950617283949"/>
    <n v="601.89999999999986"/>
    <n v="39946"/>
    <n v="11018"/>
    <n v="63"/>
    <n v="10"/>
    <n v="4566.8267727433504"/>
    <n v="363.7295659707093"/>
    <n v="93.427813298780578"/>
    <m/>
    <n v="99.670166543901914"/>
    <n v="25.850195833333334"/>
    <n v="8.235460619469027"/>
    <n v="28.18876666666667"/>
    <n v="18.834483333333349"/>
    <n v="12"/>
    <n v="2.781014887663944"/>
    <n v="0.25630641945058158"/>
    <n v="9"/>
    <n v="0"/>
    <n v="98.5"/>
    <n v="97.399999999999991"/>
    <n v="72.399999999999991"/>
    <n v="3"/>
    <n v="10"/>
    <n v="0.6"/>
    <n v="172"/>
    <n v="51.721853723957743"/>
    <n v="262"/>
    <n v="1034"/>
    <n v="39364.324999999997"/>
    <n v="38895.154999999999"/>
  </r>
  <r>
    <x v="19"/>
    <x v="4"/>
    <n v="0.34524788836012288"/>
    <n v="369412"/>
    <n v="332282"/>
    <n v="37130"/>
    <n v="38.631279862713868"/>
    <n v="89.948891752298238"/>
    <n v="4.3573330999999991"/>
    <n v="2.9072150000000003"/>
    <n v="1.4501181000000001"/>
    <n v="0.03"/>
    <n v="0.68771240000000011"/>
    <n v="1.9068700999999995"/>
    <n v="1.6133955000000002"/>
    <n v="0.14935509999999996"/>
    <n v="0.99225828258130777"/>
    <n v="136"/>
    <n v="21.228735969949309"/>
    <n v="56.156804019028478"/>
    <n v="27.432432432432428"/>
    <n v="72.567567567567565"/>
    <n v="253.06999999999996"/>
    <n v="18409"/>
    <n v="3742"/>
    <n v="15"/>
    <n v="2"/>
    <n v="8280.7055536907301"/>
    <n v="1109.7852803915412"/>
    <n v="93.414607220393492"/>
    <m/>
    <n v="99.485196448885503"/>
    <n v="10.627641707317071"/>
    <n v="4.4920959793814417"/>
    <n v="10.382910714285716"/>
    <n v="11.154754615384615"/>
    <n v="105"/>
    <n v="38.647590612775616"/>
    <n v="0"/>
    <n v="3"/>
    <n v="48"/>
    <n v="98"/>
    <n v="97.1"/>
    <n v="79.7"/>
    <n v="2"/>
    <n v="2"/>
    <n v="0.59"/>
    <n v="183"/>
    <n v="69.307801413453802"/>
    <n v="203"/>
    <n v="537"/>
    <n v="18049.4702"/>
    <n v="17884.218416"/>
  </r>
  <r>
    <x v="20"/>
    <x v="4"/>
    <n v="0.51916106523444139"/>
    <n v="457138"/>
    <n v="417547"/>
    <n v="39591"/>
    <n v="54.256547690401391"/>
    <n v="91.33937673087776"/>
    <n v="2.5630752999999999"/>
    <n v="1.7874245999999994"/>
    <n v="0.77565069999999992"/>
    <n v="0.02"/>
    <n v="1.0033570000000001"/>
    <n v="0.7708655000000002"/>
    <n v="0.6878245999999999"/>
    <n v="0.10102820000000003"/>
    <n v="1.3683240957372687"/>
    <n v="102"/>
    <n v="14.717244931748777"/>
    <n v="66.583664570250519"/>
    <n v="18.102189781021899"/>
    <n v="81.897810218978108"/>
    <n v="351.87"/>
    <n v="23293"/>
    <n v="14333"/>
    <n v="28"/>
    <n v="3"/>
    <n v="5656.8301038198533"/>
    <n v="620.87159676071553"/>
    <n v="93.491690401585529"/>
    <m/>
    <n v="99.257339701638386"/>
    <n v="6.7449350000000008"/>
    <n v="3.1257015853658539"/>
    <n v="6.1635331034482741"/>
    <n v="8.6183411111111106"/>
    <n v="5"/>
    <n v="2.6424243808029799"/>
    <n v="0.43750464848689019"/>
    <n v="0"/>
    <n v="50"/>
    <n v="89"/>
    <n v="47.699999999999996"/>
    <n v="38.5"/>
    <n v="1"/>
    <n v="3"/>
    <n v="0.56999999999999995"/>
    <n v="158"/>
    <n v="73.327437785079695"/>
    <n v="124"/>
    <n v="561"/>
    <n v="20724.754000000001"/>
    <n v="11115.953999999998"/>
  </r>
  <r>
    <x v="21"/>
    <x v="4"/>
    <n v="0.48239655135495774"/>
    <n v="490017"/>
    <n v="448144"/>
    <n v="41873"/>
    <n v="36.839699488697754"/>
    <n v="91.454786262517416"/>
    <n v="2.6454031000000002"/>
    <n v="1.6953188000000001"/>
    <n v="0.95008430000000021"/>
    <n v="0.44999999999999996"/>
    <n v="0.71132560000000011"/>
    <n v="0.93578070000000013"/>
    <n v="0.89535350000000002"/>
    <n v="0.10294329999999996"/>
    <n v="1.4529983008078702"/>
    <n v="19"/>
    <n v="5.7137143428514303"/>
    <n v="71.571790189402122"/>
    <n v="7.3929961089494167"/>
    <n v="92.607003891050582"/>
    <n v="374.05000000000007"/>
    <n v="24698"/>
    <n v="5461"/>
    <n v="29"/>
    <n v="3"/>
    <n v="5920.8394810792279"/>
    <n v="836.64036145684747"/>
    <n v="92.746704469436779"/>
    <m/>
    <n v="99.60281627110929"/>
    <n v="5.6285172340425538"/>
    <n v="2.8754381521739134"/>
    <n v="4.9862317647058827"/>
    <n v="7.3083407692307718"/>
    <n v="26"/>
    <n v="0.148148148148148"/>
    <n v="0"/>
    <n v="0"/>
    <n v="66"/>
    <n v="97.899999999999991"/>
    <n v="89.8"/>
    <n v="77.900000000000006"/>
    <n v="1"/>
    <n v="3"/>
    <n v="0.59"/>
    <n v="192"/>
    <n v="48.955707629148741"/>
    <n v="76"/>
    <n v="952"/>
    <n v="24177.309999999998"/>
    <n v="22182.03"/>
  </r>
  <r>
    <x v="0"/>
    <x v="5"/>
    <n v="0.46050210245371925"/>
    <n v="65761"/>
    <n v="57803"/>
    <n v="7958"/>
    <n v="97.481470501037663"/>
    <n v="87.898602515168562"/>
    <n v="1.0071396999999997"/>
    <n v="1.0001017999999999"/>
    <n v="7.0378999999999997E-3"/>
    <n v="0.01"/>
    <n v="0.33200000000000002"/>
    <n v="1E-3"/>
    <n v="0.65"/>
    <n v="2.84604E-2"/>
    <n v="0.12835831433912037"/>
    <n v="40"/>
    <n v="121.55351319300328"/>
    <n v="40.023717758671815"/>
    <n v="75.22935779816514"/>
    <n v="24.770642201834864"/>
    <n v="46.650000000000006"/>
    <n v="3210"/>
    <n v="1061"/>
    <n v="13"/>
    <n v="0"/>
    <n v="10550.204528519944"/>
    <n v="1438.6642538890833"/>
    <n v="66.323233679536514"/>
    <m/>
    <n v="73.886926111101502"/>
    <n v="10.071396999999997"/>
    <n v="4.5779077272727262"/>
    <n v="14.287168571428571"/>
    <n v="0.23459666666666665"/>
    <n v="0"/>
    <n v="0"/>
    <n v="0"/>
    <n v="0"/>
    <n v="0"/>
    <n v="70.3"/>
    <n v="70.3"/>
    <n v="66.900000000000006"/>
    <n v="0"/>
    <n v="0"/>
    <n v="0.66"/>
    <n v="76"/>
    <n v="258.65095043462628"/>
    <n v="82"/>
    <n v="27"/>
    <n v="2257.1999999999998"/>
    <n v="2257.1999999999998"/>
  </r>
  <r>
    <x v="1"/>
    <x v="5"/>
    <n v="1.070502264708173"/>
    <n v="2072536"/>
    <n v="1941037"/>
    <n v="131499"/>
    <n v="146.05980137621535"/>
    <n v="93.655164494126993"/>
    <n v="12.077966100000005"/>
    <n v="9.5674268000000016"/>
    <n v="2.5105393000000005"/>
    <n v="8.61"/>
    <n v="4.4659999999999993"/>
    <n v="3.0019999999999998"/>
    <n v="4.1899999999999995"/>
    <n v="0.42257149999999999"/>
    <n v="6.9451253577617242"/>
    <n v="955"/>
    <n v="52.996411466393802"/>
    <n v="62.228499102161869"/>
    <n v="45.993883792048926"/>
    <n v="54.006116207951074"/>
    <n v="1857.22"/>
    <n v="107719"/>
    <n v="58015"/>
    <n v="263"/>
    <n v="10"/>
    <n v="3286.686455627309"/>
    <n v="319.53896096376616"/>
    <n v="94.766792560014068"/>
    <m/>
    <n v="97.981767238087755"/>
    <n v="12.987060322580652"/>
    <n v="5.5916509722222241"/>
    <n v="13.288092777777779"/>
    <n v="11.954949047619049"/>
    <n v="0"/>
    <n v="0"/>
    <n v="0.24125033292545944"/>
    <n v="13"/>
    <n v="0"/>
    <n v="91.2"/>
    <n v="68"/>
    <n v="46.1"/>
    <n v="6"/>
    <n v="10"/>
    <n v="0.48"/>
    <n v="2021"/>
    <n v="64.304094885902856"/>
    <n v="752"/>
    <n v="883"/>
    <n v="98277.95"/>
    <n v="73196.044999999998"/>
  </r>
  <r>
    <x v="2"/>
    <x v="5"/>
    <n v="1.9468334912968732"/>
    <n v="299920"/>
    <n v="292609"/>
    <n v="7311"/>
    <n v="153.98596300270574"/>
    <n v="97.562349959989319"/>
    <n v="2.8669456999999996"/>
    <n v="2.8449332999999992"/>
    <n v="2.2012400000000001E-2"/>
    <n v="0"/>
    <n v="2.1639999999999997"/>
    <n v="1.3000000000000001E-2"/>
    <n v="0.5"/>
    <n v="0.18623800000000001"/>
    <n v="0.85761344987847232"/>
    <n v="50"/>
    <n v="67.258472770586991"/>
    <n v="22.077208619352984"/>
    <n v="75.287356321839084"/>
    <n v="24.712643678160919"/>
    <n v="252.65"/>
    <n v="16009"/>
    <n v="11045"/>
    <n v="63"/>
    <n v="9"/>
    <n v="11250.84022405975"/>
    <n v="1261.7764737263269"/>
    <n v="89.068490297412652"/>
    <m/>
    <n v="91.365678225891884"/>
    <n v="7.3511428205128198"/>
    <n v="2.6793885046728967"/>
    <n v="10.536789999999998"/>
    <n v="0.18343666666666669"/>
    <n v="0"/>
    <n v="0"/>
    <n v="0.66684449186449724"/>
    <n v="1"/>
    <n v="0"/>
    <n v="48.9"/>
    <n v="38.4"/>
    <n v="31"/>
    <n v="7"/>
    <n v="9"/>
    <n v="0.82"/>
    <n v="332"/>
    <n v="252.32813224963394"/>
    <n v="131"/>
    <n v="43"/>
    <n v="7829.8799999999992"/>
    <n v="6151.8732000000009"/>
  </r>
  <r>
    <x v="3"/>
    <x v="5"/>
    <n v="1.1690073220171682"/>
    <n v="1153595"/>
    <n v="1103188"/>
    <n v="50407"/>
    <n v="120.61152903168473"/>
    <n v="95.630442226257912"/>
    <n v="11.032393800000007"/>
    <n v="6.5408396999999976"/>
    <n v="4.4915541000000019"/>
    <n v="6.57"/>
    <n v="3.5900000000000003"/>
    <n v="2.8129999999999997"/>
    <n v="4.1400000000000006"/>
    <n v="0.47966039999999921"/>
    <n v="4.0321800621873951"/>
    <n v="429"/>
    <n v="86.77878206502136"/>
    <n v="89.183495302967742"/>
    <n v="49.316696375519903"/>
    <n v="50.683303624480089"/>
    <n v="1081.6299999999999"/>
    <n v="61148"/>
    <n v="17450"/>
    <n v="81"/>
    <n v="4"/>
    <n v="3799.8639037097073"/>
    <n v="382.72010540961082"/>
    <n v="96.321836686027737"/>
    <m/>
    <n v="99.506780486108539"/>
    <n v="25.073622272727285"/>
    <n v="7.936973956834537"/>
    <n v="21.802798999999993"/>
    <n v="32.082529285714301"/>
    <n v="0"/>
    <n v="0"/>
    <n v="0"/>
    <n v="9"/>
    <n v="0"/>
    <n v="98.2"/>
    <n v="80.900000000000006"/>
    <n v="71.5"/>
    <n v="15"/>
    <n v="4"/>
    <n v="0.49"/>
    <n v="291"/>
    <n v="89.033722319743845"/>
    <n v="830"/>
    <n v="853"/>
    <n v="60072.289999999994"/>
    <n v="49491.008900000001"/>
  </r>
  <r>
    <x v="4"/>
    <x v="5"/>
    <n v="1.4677457960268869"/>
    <n v="5347570"/>
    <n v="5158719"/>
    <n v="188851"/>
    <n v="384.20011624640506"/>
    <n v="96.468470725955896"/>
    <n v="71.151749500000008"/>
    <n v="68.262311700000012"/>
    <n v="2.8894377999999983"/>
    <n v="0"/>
    <n v="54.74799999999999"/>
    <n v="12.743999999999996"/>
    <n v="1.9700000000000004"/>
    <n v="1.6768054999999997"/>
    <n v="17.847593498800716"/>
    <n v="1898"/>
    <n v="129.46602091716832"/>
    <n v="392.34957837328318"/>
    <n v="24.810684290238193"/>
    <n v="75.1893157097618"/>
    <n v="4839.7900000000009"/>
    <n v="285338"/>
    <n v="106291"/>
    <n v="716"/>
    <n v="27"/>
    <n v="1014.3283771881433"/>
    <n v="129.73967615197182"/>
    <n v="95.153870617801402"/>
    <m/>
    <n v="97.729893282809172"/>
    <n v="109.46423"/>
    <n v="41.367296220930236"/>
    <n v="158.74956209302329"/>
    <n v="13.133808181818175"/>
    <n v="0"/>
    <n v="0"/>
    <n v="0.43010189674936466"/>
    <n v="50"/>
    <n v="0"/>
    <n v="92.300000000000011"/>
    <n v="72.7"/>
    <n v="62.7"/>
    <n v="61"/>
    <n v="27"/>
    <n v="0.53"/>
    <n v="3754"/>
    <n v="306.75284039654326"/>
    <n v="1802"/>
    <n v="5461"/>
    <n v="263339.16120000003"/>
    <n v="207567.57560599997"/>
  </r>
  <r>
    <x v="5"/>
    <x v="5"/>
    <n v="0.84977928228744393"/>
    <n v="20114410"/>
    <n v="19908212"/>
    <n v="206198"/>
    <n v="3061.5353940006453"/>
    <n v="98.974874231956107"/>
    <n v="52.76937299999998"/>
    <n v="48.948341799999987"/>
    <n v="3.821031200000002"/>
    <n v="0"/>
    <n v="43.822000000000003"/>
    <n v="5.8930000000000007"/>
    <n v="0.96000000000000008"/>
    <n v="2.0946988000000069"/>
    <n v="77.41922671038698"/>
    <n v="358"/>
    <n v="87.061874813547561"/>
    <n v="548.55069375528922"/>
    <n v="13.697318007662835"/>
    <n v="86.302681992337156"/>
    <n v="20248.72"/>
    <n v="1108284"/>
    <n v="591173"/>
    <n v="2659"/>
    <n v="36"/>
    <n v="131.69782260578361"/>
    <n v="17.246143436471662"/>
    <n v="98.311895229973317"/>
    <m/>
    <n v="99.16627780367034"/>
    <n v="170.22378387096768"/>
    <n v="62.820682142857123"/>
    <n v="244.74170899999993"/>
    <n v="34.736647272727289"/>
    <n v="0"/>
    <n v="0"/>
    <n v="4.9715601899334855E-2"/>
    <n v="23"/>
    <n v="0"/>
    <n v="88.6"/>
    <n v="52.7"/>
    <n v="46.7"/>
    <n v="323"/>
    <n v="36"/>
    <n v="0.28999999999999998"/>
    <n v="4666"/>
    <n v="56.603510344957506"/>
    <n v="572"/>
    <n v="3604"/>
    <n v="981636.34000000008"/>
    <n v="583719.54262800002"/>
  </r>
  <r>
    <x v="6"/>
    <x v="5"/>
    <n v="1.096924153696488"/>
    <n v="1731403"/>
    <n v="1728133"/>
    <n v="3270"/>
    <n v="714.6377906280826"/>
    <n v="99.811135824530737"/>
    <n v="19.536416599999999"/>
    <n v="19.497015900000001"/>
    <n v="3.9400700000000038E-2"/>
    <n v="0"/>
    <n v="11.237000000000002"/>
    <n v="7.17"/>
    <n v="0.02"/>
    <n v="1.1104148999999999"/>
    <n v="5.66292826377199"/>
    <n v="84"/>
    <n v="54.895842362254761"/>
    <n v="26.003293750541729"/>
    <n v="67.857142857142861"/>
    <n v="32.142857142857146"/>
    <n v="1573.71"/>
    <n v="96005"/>
    <n v="84315"/>
    <n v="235"/>
    <n v="19"/>
    <n v="2823.1902104824817"/>
    <n v="364.28260780419117"/>
    <n v="95.677500241133927"/>
    <m/>
    <n v="95.862730142876728"/>
    <n v="33.683476896551724"/>
    <n v="12.604139741935484"/>
    <n v="51.307936578947363"/>
    <n v="0.19700350000000019"/>
    <n v="0"/>
    <n v="0"/>
    <n v="0.34653977150322601"/>
    <n v="5"/>
    <n v="0"/>
    <n v="71.3"/>
    <n v="16.8"/>
    <n v="12.2"/>
    <n v="35"/>
    <n v="19"/>
    <n v="0.45"/>
    <n v="258"/>
    <n v="198.4309084734054"/>
    <n v="133"/>
    <n v="63"/>
    <n v="68438.570000000007"/>
    <n v="16102.639599999997"/>
  </r>
  <r>
    <x v="7"/>
    <x v="5"/>
    <n v="0.82724741407500524"/>
    <n v="689789"/>
    <n v="652892"/>
    <n v="36897"/>
    <n v="69.625441853047406"/>
    <n v="94.650972978693488"/>
    <n v="4.4424712"/>
    <n v="3.3640786"/>
    <n v="1.0783925999999997"/>
    <n v="4.43"/>
    <n v="0.94100000000000017"/>
    <n v="0.51600000000000013"/>
    <n v="2.859999999999999"/>
    <n v="0.11088510000000001"/>
    <n v="2.1339936724533732"/>
    <n v="222"/>
    <n v="49.963965382542291"/>
    <n v="45.018037496189621"/>
    <n v="52.603613177470777"/>
    <n v="47.396386822529223"/>
    <n v="558.21999999999991"/>
    <n v="36326"/>
    <n v="6583"/>
    <n v="45"/>
    <n v="4"/>
    <n v="6674.87594032378"/>
    <n v="822.92991045087706"/>
    <n v="95.896128638094908"/>
    <m/>
    <n v="99.548788828342651"/>
    <n v="9.6575460869565219"/>
    <n v="3.042788493150685"/>
    <n v="12.014566428571429"/>
    <n v="5.9910699999999988"/>
    <n v="0"/>
    <n v="0"/>
    <n v="0"/>
    <n v="5"/>
    <n v="0"/>
    <n v="99.5"/>
    <n v="92.2"/>
    <n v="81.899999999999991"/>
    <n v="8"/>
    <n v="4"/>
    <n v="0.51"/>
    <n v="126"/>
    <n v="44.095725875239708"/>
    <n v="495"/>
    <n v="446"/>
    <n v="36152.434999999998"/>
    <n v="33490.634999999995"/>
  </r>
  <r>
    <x v="8"/>
    <x v="5"/>
    <n v="1.0218529670458887"/>
    <n v="1501974"/>
    <n v="1415196"/>
    <n v="86778"/>
    <n v="115.25461966468153"/>
    <n v="94.222403317234509"/>
    <n v="15.783212500000003"/>
    <n v="14.354542199999999"/>
    <n v="1.4286703000000001"/>
    <n v="7.07"/>
    <n v="1.7629999999999999"/>
    <n v="2.1999999999999993"/>
    <n v="10.34"/>
    <n v="1.4656970000000002"/>
    <n v="4.4650013065381948"/>
    <n v="925"/>
    <n v="106.81571756450957"/>
    <n v="64.918173174982101"/>
    <n v="62.198391420911527"/>
    <n v="37.801608579088466"/>
    <n v="1165.2400000000002"/>
    <n v="78386"/>
    <n v="44433"/>
    <n v="117"/>
    <n v="4"/>
    <n v="4178.2773869587627"/>
    <n v="503.91285068849396"/>
    <n v="95.032514578962235"/>
    <m/>
    <n v="99.119383774402962"/>
    <n v="21.921128472222225"/>
    <n v="7.931262562814072"/>
    <n v="29.905296249999996"/>
    <n v="5.9527929166666667"/>
    <n v="0"/>
    <n v="0"/>
    <n v="0"/>
    <n v="40"/>
    <n v="0"/>
    <n v="98"/>
    <n v="56.699999999999996"/>
    <n v="43.3"/>
    <n v="8"/>
    <n v="4"/>
    <n v="0.55000000000000004"/>
    <n v="775"/>
    <n v="39.484870864839436"/>
    <n v="1392"/>
    <n v="846"/>
    <n v="76830.376100000009"/>
    <n v="44418.561600000001"/>
  </r>
  <r>
    <x v="9"/>
    <x v="5"/>
    <n v="1.4512356702459206"/>
    <n v="1935803"/>
    <n v="1729384"/>
    <n v="206419"/>
    <n v="159.99509056015552"/>
    <n v="89.336776521164609"/>
    <n v="10.670983899999998"/>
    <n v="9.0007585000000017"/>
    <n v="1.6702253999999972"/>
    <n v="0"/>
    <n v="5.6340000000000003"/>
    <n v="2.3819999999999992"/>
    <n v="1.7500000000000002"/>
    <n v="0.92450139999999925"/>
    <n v="6.0937474934513904"/>
    <n v="1156"/>
    <n v="60.582818282952346"/>
    <n v="116.20660641996044"/>
    <n v="34.268349696119685"/>
    <n v="65.731650303880315"/>
    <n v="1642.5199999999998"/>
    <n v="95659"/>
    <n v="32964"/>
    <n v="176"/>
    <n v="8"/>
    <n v="1743.1277872800074"/>
    <n v="276.9455362968236"/>
    <n v="89.312782654020069"/>
    <m/>
    <n v="96.749299895222819"/>
    <n v="27.361497179487177"/>
    <n v="9.9728821495327082"/>
    <n v="40.912538636363642"/>
    <n v="9.824855294117631"/>
    <n v="0"/>
    <n v="0"/>
    <n v="0.10331629819769883"/>
    <n v="8"/>
    <n v="0"/>
    <n v="88"/>
    <n v="75.099999999999994"/>
    <n v="65.5"/>
    <n v="13"/>
    <n v="8"/>
    <n v="0.43"/>
    <n v="1224"/>
    <n v="92.455422645171055"/>
    <n v="733"/>
    <n v="1406"/>
    <n v="84158.86"/>
    <n v="71803.685800000007"/>
  </r>
  <r>
    <x v="10"/>
    <x v="5"/>
    <n v="7.4120609028849316E-2"/>
    <n v="366977"/>
    <n v="267060"/>
    <n v="99917"/>
    <n v="21.515539355677674"/>
    <n v="72.772953073353378"/>
    <n v="2.6646897000000003"/>
    <n v="2.5990076000000006"/>
    <n v="6.5682099999999993E-2"/>
    <n v="0.48"/>
    <n v="0.55700000000000005"/>
    <n v="1.2099999999999995"/>
    <n v="0.81"/>
    <n v="8.2964900000000022E-2"/>
    <n v="0.71700126878240733"/>
    <n v="735"/>
    <n v="22.454953779731564"/>
    <n v="6.3905743132917499"/>
    <n v="77.845528455284551"/>
    <n v="22.154471544715449"/>
    <n v="196.80000000000004"/>
    <n v="15735"/>
    <n v="8782"/>
    <n v="71"/>
    <n v="23"/>
    <n v="45201.568490668353"/>
    <n v="5757.6142374045239"/>
    <n v="66.659261534101589"/>
    <m/>
    <n v="90.117828577847675"/>
    <n v="1.1636199563318779"/>
    <n v="0.50659500000000002"/>
    <n v="1.6043256790123461"/>
    <n v="9.8032985074626863E-2"/>
    <n v="0"/>
    <n v="0"/>
    <n v="0.54499328295778759"/>
    <n v="8"/>
    <n v="0"/>
    <n v="64.900000000000006"/>
    <n v="61.8"/>
    <n v="44.2"/>
    <n v="1"/>
    <n v="23"/>
    <n v="0.66"/>
    <n v="363"/>
    <n v="77.684660299957741"/>
    <n v="383"/>
    <n v="109"/>
    <n v="10205.650000000001"/>
    <n v="9717.4712999999992"/>
  </r>
  <r>
    <x v="11"/>
    <x v="5"/>
    <n v="0.56814555938755618"/>
    <n v="339350"/>
    <n v="324066"/>
    <n v="15284"/>
    <n v="47.707549278587621"/>
    <n v="95.496095476646531"/>
    <n v="12.102565799999997"/>
    <n v="10.4743894"/>
    <n v="1.6281763999999994"/>
    <n v="5.42"/>
    <n v="0.87600000000000011"/>
    <n v="1.65"/>
    <n v="9.4399999999999959"/>
    <n v="0.14029150000000001"/>
    <n v="1.0231286381967593"/>
    <n v="265"/>
    <n v="65.512650549055039"/>
    <n v="54.547013761874162"/>
    <n v="54.566744730679162"/>
    <n v="45.433255269320846"/>
    <n v="271.24999999999994"/>
    <n v="18033"/>
    <n v="7923"/>
    <n v="39"/>
    <n v="5"/>
    <n v="8084.9624281715041"/>
    <n v="929.30602622660967"/>
    <n v="96.02979643435981"/>
    <m/>
    <n v="98.677158634352253"/>
    <n v="39.040534838709668"/>
    <n v="13.91099517241379"/>
    <n v="49.878044761904761"/>
    <n v="16.281763999999992"/>
    <n v="0"/>
    <n v="0"/>
    <n v="0"/>
    <n v="3"/>
    <n v="0"/>
    <n v="99.7"/>
    <n v="69.699999999999989"/>
    <n v="56.100000000000009"/>
    <n v="3"/>
    <n v="5"/>
    <n v="0.5"/>
    <n v="107"/>
    <n v="85.619732191636231"/>
    <n v="466"/>
    <n v="388"/>
    <n v="17971.829999999998"/>
    <n v="12562.86"/>
  </r>
  <r>
    <x v="12"/>
    <x v="5"/>
    <n v="0.98413597189066504"/>
    <n v="1531345"/>
    <n v="1473689"/>
    <n v="57656"/>
    <n v="96.200103905371989"/>
    <n v="96.234943791242344"/>
    <n v="18.688549400000007"/>
    <n v="13.5706542"/>
    <n v="5.1178952000000004"/>
    <n v="0"/>
    <n v="2.4589999999999996"/>
    <n v="5.8259999999999987"/>
    <n v="8.7799999999999994"/>
    <n v="1.6126921999999999"/>
    <n v="4.8442512237291657"/>
    <n v="338"/>
    <n v="38.320602726542297"/>
    <n v="106.16691575058439"/>
    <n v="26.521739130434785"/>
    <n v="73.478260869565219"/>
    <n v="1284.1299999999999"/>
    <n v="81976"/>
    <n v="41575"/>
    <n v="100"/>
    <n v="9"/>
    <n v="1997.5851294123793"/>
    <n v="205.93661127962673"/>
    <n v="96.488614542118199"/>
    <m/>
    <n v="99.18285014952275"/>
    <n v="37.377098800000013"/>
    <n v="19.266545773195883"/>
    <n v="33.926635500000003"/>
    <n v="51.178952000000002"/>
    <n v="0"/>
    <n v="0"/>
    <n v="6.5302071055183514E-2"/>
    <n v="15"/>
    <n v="0"/>
    <n v="97.5"/>
    <n v="65.8"/>
    <n v="49.3"/>
    <n v="12"/>
    <n v="9"/>
    <n v="0.51"/>
    <n v="298"/>
    <n v="50.761198922855002"/>
    <n v="610"/>
    <n v="1690"/>
    <n v="79961.423999999985"/>
    <n v="53971.421600000009"/>
  </r>
  <r>
    <x v="13"/>
    <x v="5"/>
    <n v="0.509848331309537"/>
    <n v="736571"/>
    <n v="601503"/>
    <n v="135068"/>
    <n v="35.517544168427101"/>
    <n v="81.662596002286264"/>
    <n v="10.763324000000001"/>
    <n v="10.321287700000001"/>
    <n v="0.44203629999999999"/>
    <n v="1.5900000000000003"/>
    <n v="1.0890000000000002"/>
    <n v="2.4999999999999996"/>
    <n v="7.0599999999999987"/>
    <n v="0.12505219999999997"/>
    <n v="1.8565060694328706"/>
    <n v="733"/>
    <n v="76.718215585418818"/>
    <n v="18.13076622257541"/>
    <n v="80.884595831215051"/>
    <n v="19.115404168784952"/>
    <n v="473.55000000000007"/>
    <n v="32881"/>
    <n v="15654"/>
    <n v="113"/>
    <n v="9"/>
    <n v="10917.725514580401"/>
    <n v="1284.4382958329882"/>
    <n v="81.713613134375379"/>
    <m/>
    <n v="98.586730506747301"/>
    <n v="9.4415122807017546"/>
    <n v="4.2209113725490202"/>
    <n v="12.287247261904763"/>
    <n v="1.4734543333333332"/>
    <n v="0"/>
    <n v="0"/>
    <n v="0"/>
    <n v="2"/>
    <n v="0"/>
    <n v="91.4"/>
    <n v="82.199999999999989"/>
    <n v="52.400000000000006"/>
    <n v="9"/>
    <n v="9"/>
    <n v="0.65"/>
    <n v="235"/>
    <n v="58.658574724329895"/>
    <n v="1591"/>
    <n v="376"/>
    <n v="30055.73"/>
    <n v="27036.306100000005"/>
  </r>
  <r>
    <x v="14"/>
    <x v="5"/>
    <n v="0.8795754375866327"/>
    <n v="1271253"/>
    <n v="1187394"/>
    <n v="83859"/>
    <n v="74.542674077622721"/>
    <n v="93.403437396017935"/>
    <n v="14.373908000000004"/>
    <n v="8.917410499999999"/>
    <n v="5.45649750000001"/>
    <n v="1.4000000000000001"/>
    <n v="3.0150000000000001"/>
    <n v="2.9639999999999991"/>
    <n v="7.6499999999999986"/>
    <n v="0.73109609999999925"/>
    <n v="3.7965304903042409"/>
    <n v="396"/>
    <n v="56.174405697656212"/>
    <n v="138.50098774307307"/>
    <n v="28.85542168674699"/>
    <n v="71.144578313253021"/>
    <n v="1004.31"/>
    <n v="65969"/>
    <n v="17796"/>
    <n v="160"/>
    <n v="9"/>
    <n v="3001.6495536293719"/>
    <n v="322.49127435687467"/>
    <n v="94.758301650658851"/>
    <m/>
    <n v="99.240821483497683"/>
    <n v="36.856174358974371"/>
    <n v="11.879262809917359"/>
    <n v="34.297732692307683"/>
    <n v="41.973057692307769"/>
    <n v="0"/>
    <n v="0"/>
    <n v="7.8662547895658852E-2"/>
    <n v="12"/>
    <n v="0"/>
    <n v="98.4"/>
    <n v="83.2"/>
    <n v="73"/>
    <n v="31"/>
    <n v="9"/>
    <n v="0.56999999999999995"/>
    <n v="493"/>
    <n v="79.414613097401684"/>
    <n v="958"/>
    <n v="2362"/>
    <n v="64939.81240000001"/>
    <n v="54915.461417500002"/>
  </r>
  <r>
    <x v="15"/>
    <x v="5"/>
    <n v="0.74903632860738867"/>
    <n v="522709"/>
    <n v="481191"/>
    <n v="41518"/>
    <n v="42.182390708574502"/>
    <n v="92.057148432493037"/>
    <n v="8.8588749999999994"/>
    <n v="6.4644730999999993"/>
    <n v="2.394401900000001"/>
    <n v="0"/>
    <n v="0.88800000000000023"/>
    <n v="1.25"/>
    <n v="6.4099999999999984"/>
    <n v="0.3248698000000001"/>
    <n v="1.4608786027079477"/>
    <n v="162"/>
    <n v="32.44122650432066"/>
    <n v="76.180392587260457"/>
    <n v="29.86627043090639"/>
    <n v="70.133729569093603"/>
    <n v="375.25999999999993"/>
    <n v="26763"/>
    <n v="10163"/>
    <n v="58"/>
    <n v="3"/>
    <n v="5912.521115955532"/>
    <n v="542.986633097957"/>
    <n v="94.684964329348887"/>
    <m/>
    <n v="99.454973836907925"/>
    <n v="22.147187499999998"/>
    <n v="9.0396683673469376"/>
    <n v="20.85313903225806"/>
    <n v="26.604465555555567"/>
    <n v="0"/>
    <n v="0"/>
    <n v="0.19131103539445465"/>
    <n v="3"/>
    <n v="0"/>
    <n v="96.3"/>
    <n v="75.599999999999994"/>
    <n v="62"/>
    <n v="7"/>
    <n v="3"/>
    <n v="0.6"/>
    <n v="118"/>
    <n v="60.785338244667628"/>
    <n v="402"/>
    <n v="944"/>
    <n v="25784.42"/>
    <n v="20238.878000000001"/>
  </r>
  <r>
    <x v="16"/>
    <x v="5"/>
    <n v="0.62235961303029885"/>
    <n v="680130"/>
    <n v="625064"/>
    <n v="55066"/>
    <n v="38.90067125149281"/>
    <n v="91.903606663431987"/>
    <n v="9.762841899999998"/>
    <n v="8.6060695000000003"/>
    <n v="1.1567723999999997"/>
    <n v="0.8"/>
    <n v="2.2239999999999989"/>
    <n v="1.8739999999999992"/>
    <n v="5.35"/>
    <n v="0.31020759999999992"/>
    <n v="1.8956444711481482"/>
    <n v="236"/>
    <n v="23.564725207850024"/>
    <n v="31.400568298809862"/>
    <n v="42.872008324661806"/>
    <n v="57.127991675338187"/>
    <n v="501.99999999999989"/>
    <n v="34621"/>
    <n v="8978"/>
    <n v="33"/>
    <n v="5"/>
    <n v="7186.9789599047244"/>
    <n v="788.24930527987294"/>
    <n v="91.41907967594436"/>
    <m/>
    <n v="99.132901046932815"/>
    <n v="11.905904756097559"/>
    <n v="6.2986076774193531"/>
    <n v="13.240106923076924"/>
    <n v="6.8045435294117631"/>
    <n v="0"/>
    <n v="0"/>
    <n v="0"/>
    <n v="5"/>
    <n v="0"/>
    <n v="96.899999999999991"/>
    <n v="93.7"/>
    <n v="74.099999999999994"/>
    <n v="7"/>
    <n v="5"/>
    <n v="0.6"/>
    <n v="157"/>
    <n v="117.32157764018763"/>
    <n v="412"/>
    <n v="549"/>
    <n v="33551.519999999997"/>
    <n v="32448.919099999999"/>
  </r>
  <r>
    <x v="17"/>
    <x v="5"/>
    <n v="0.32790761936365431"/>
    <n v="226410"/>
    <n v="202012"/>
    <n v="24398"/>
    <n v="36.24114020091816"/>
    <n v="89.223974206086297"/>
    <n v="2.1020097999999998"/>
    <n v="1.4507983999999998"/>
    <n v="0.65121139999999988"/>
    <n v="1.0400000000000003"/>
    <n v="0.20900000000000002"/>
    <n v="0.71699999999999997"/>
    <n v="1.1300000000000001"/>
    <n v="4.3106999999999999E-2"/>
    <n v="0.61008168683217601"/>
    <n v="96"/>
    <n v="69.789925920234609"/>
    <n v="53.462924902198075"/>
    <n v="56.623376623376622"/>
    <n v="43.376623376623371"/>
    <n v="152.73999999999998"/>
    <n v="10413"/>
    <n v="2455"/>
    <n v="26"/>
    <n v="0"/>
    <n v="7103.64383198622"/>
    <n v="557.14853584205639"/>
    <n v="92.529696877346396"/>
    <m/>
    <n v="99.94522424410431"/>
    <n v="13.137561249999999"/>
    <n v="4.121587843137255"/>
    <n v="12.089986666666665"/>
    <n v="16.280284999999996"/>
    <n v="0"/>
    <n v="0"/>
    <n v="0"/>
    <n v="5"/>
    <n v="0"/>
    <n v="96.6"/>
    <n v="96.6"/>
    <n v="76.400000000000006"/>
    <n v="3"/>
    <n v="0"/>
    <n v="0.63"/>
    <n v="60"/>
    <n v="34.257707535071887"/>
    <n v="436"/>
    <n v="334"/>
    <n v="10058.652"/>
    <n v="10058.652"/>
  </r>
  <r>
    <x v="18"/>
    <x v="5"/>
    <n v="0.83420245395329218"/>
    <n v="774714"/>
    <n v="714809"/>
    <n v="59905"/>
    <n v="41.670400457844373"/>
    <n v="92.267469027279745"/>
    <n v="8.5628831000000023"/>
    <n v="6.8560157000000004"/>
    <n v="1.7068674000000015"/>
    <n v="0.71"/>
    <n v="1.0239999999999998"/>
    <n v="3.3509999999999991"/>
    <n v="3.989999999999998"/>
    <n v="0.20964109999999994"/>
    <n v="2.2657206242135866"/>
    <n v="103"/>
    <n v="12.317476778328986"/>
    <n v="51.690371982419897"/>
    <n v="19.243697478991599"/>
    <n v="80.756302521008408"/>
    <n v="597.56999999999982"/>
    <n v="39660"/>
    <n v="9453"/>
    <n v="62"/>
    <n v="1"/>
    <n v="4599.8497510048874"/>
    <n v="366.35971468180514"/>
    <n v="92.811079474291375"/>
    <m/>
    <n v="99.65764915361467"/>
    <n v="23.785786388888898"/>
    <n v="7.5777726548672586"/>
    <n v="25.392650740740741"/>
    <n v="18.96519333333335"/>
    <n v="0"/>
    <n v="0"/>
    <n v="0"/>
    <n v="4"/>
    <n v="0"/>
    <n v="98.6"/>
    <n v="97.1"/>
    <n v="76.2"/>
    <n v="2"/>
    <n v="1"/>
    <n v="0.61"/>
    <n v="163"/>
    <n v="45.19533384021792"/>
    <n v="229"/>
    <n v="961"/>
    <n v="39114.987999999998"/>
    <n v="38491.726799999997"/>
  </r>
  <r>
    <x v="19"/>
    <x v="5"/>
    <n v="0.36315073734047854"/>
    <n v="368313"/>
    <n v="330590"/>
    <n v="37723"/>
    <n v="38.516351878324834"/>
    <n v="89.757896137252828"/>
    <n v="3.8258848999999997"/>
    <n v="2.607288"/>
    <n v="1.2185969000000001"/>
    <n v="0.03"/>
    <n v="0.52700000000000014"/>
    <n v="1.6500000000000001"/>
    <n v="1.5200000000000005"/>
    <n v="0.11724629999999998"/>
    <n v="0.95781053325248033"/>
    <n v="126"/>
    <n v="18.091484348774539"/>
    <n v="49.568575614561446"/>
    <n v="26.738794435857805"/>
    <n v="73.261205564142202"/>
    <n v="252.07999999999996"/>
    <n v="18336"/>
    <n v="3448"/>
    <n v="15"/>
    <n v="3"/>
    <n v="8305.4141450342504"/>
    <n v="1113.0967410870646"/>
    <n v="91.078850872569177"/>
    <m/>
    <n v="99.662617250327344"/>
    <n v="9.3314265853658522"/>
    <n v="3.9442112371134019"/>
    <n v="9.3117428571428569"/>
    <n v="9.3738223076923095"/>
    <n v="0"/>
    <n v="0"/>
    <n v="0"/>
    <n v="1"/>
    <n v="0"/>
    <n v="98.3"/>
    <n v="97.899999999999991"/>
    <n v="81.2"/>
    <n v="1"/>
    <n v="3"/>
    <n v="0.59"/>
    <n v="148"/>
    <n v="55.021320157175815"/>
    <n v="173"/>
    <n v="474"/>
    <n v="18022.785800000001"/>
    <n v="17956.729052000002"/>
  </r>
  <r>
    <x v="20"/>
    <x v="5"/>
    <n v="0.5491163775105834"/>
    <n v="455197"/>
    <n v="415158"/>
    <n v="40039"/>
    <n v="54.026175332235873"/>
    <n v="91.20402814605545"/>
    <n v="2.3091634999999999"/>
    <n v="1.6272206999999994"/>
    <n v="0.68194279999999974"/>
    <n v="0.02"/>
    <n v="0.92700000000000016"/>
    <n v="0.63900000000000001"/>
    <n v="0.67"/>
    <n v="8.8218900000000031E-2"/>
    <n v="1.3443709647997684"/>
    <n v="73"/>
    <n v="13.174307963097695"/>
    <n v="59.581104481757144"/>
    <n v="18.107667210440457"/>
    <n v="81.892332789559546"/>
    <n v="349.9"/>
    <n v="23164"/>
    <n v="14005"/>
    <n v="28"/>
    <n v="1"/>
    <n v="5680.9513243716456"/>
    <n v="623.51904779688789"/>
    <n v="92.003064681884993"/>
    <m/>
    <n v="99.804863467884516"/>
    <n v="6.0767460526315782"/>
    <n v="2.8160530487804878"/>
    <n v="5.611105862068964"/>
    <n v="7.5771422222222187"/>
    <n v="0"/>
    <n v="0"/>
    <n v="0.4393702067456508"/>
    <n v="0"/>
    <n v="0"/>
    <n v="88.7"/>
    <n v="47.5"/>
    <n v="39.5"/>
    <n v="1"/>
    <n v="1"/>
    <n v="0.59"/>
    <n v="152"/>
    <n v="68.954181864383557"/>
    <n v="111"/>
    <n v="502"/>
    <n v="20550.750000000004"/>
    <n v="11010.750000000002"/>
  </r>
  <r>
    <x v="21"/>
    <x v="5"/>
    <n v="0.48985732455757436"/>
    <n v="487656"/>
    <n v="445188"/>
    <n v="42468"/>
    <n v="36.662198441809963"/>
    <n v="91.291402135931889"/>
    <n v="2.2685081999999999"/>
    <n v="1.4944850000000003"/>
    <n v="0.77402320000000002"/>
    <n v="0.39999999999999991"/>
    <n v="0.56200000000000006"/>
    <n v="0.92000000000000015"/>
    <n v="0.70000000000000018"/>
    <n v="9.0368799999999944E-2"/>
    <n v="1.4443486354189816"/>
    <n v="16"/>
    <n v="4.736368468416317"/>
    <n v="62.625316415726871"/>
    <n v="7.03125"/>
    <n v="92.96875"/>
    <n v="375.56000000000006"/>
    <n v="24577"/>
    <n v="5253"/>
    <n v="29"/>
    <n v="1"/>
    <n v="5949.5053890447361"/>
    <n v="840.69097888675628"/>
    <n v="92.356234673622396"/>
    <m/>
    <n v="99.88667982964499"/>
    <n v="4.8266131914893613"/>
    <n v="2.4657697826086955"/>
    <n v="4.3955441176470602"/>
    <n v="5.9540246153846157"/>
    <n v="0"/>
    <n v="0"/>
    <n v="0"/>
    <n v="1"/>
    <n v="0"/>
    <n v="97.2"/>
    <n v="89.1"/>
    <n v="78.600000000000009"/>
    <n v="1"/>
    <n v="1"/>
    <n v="0.6"/>
    <n v="172"/>
    <n v="38.910273199861692"/>
    <n v="63"/>
    <n v="833"/>
    <n v="23895.989999999994"/>
    <n v="21904.629999999994"/>
  </r>
  <r>
    <x v="0"/>
    <x v="6"/>
    <n v="0.49411228816533814"/>
    <n v="65496"/>
    <n v="57440"/>
    <n v="8056"/>
    <n v="97.088645123035889"/>
    <n v="87.700012214486378"/>
    <n v="0.73578580000000005"/>
    <n v="0.7293035000000001"/>
    <n v="6.4822999999999981E-3"/>
    <n v="0.01"/>
    <n v="6.2222200000000005E-2"/>
    <n v="5.4560000000000003E-4"/>
    <n v="0.64353450000000012"/>
    <n v="2.9483500000000003E-2"/>
    <n v="0.11873668701388891"/>
    <n v="37"/>
    <n v="91.906314853246386"/>
    <n v="32.61191817373259"/>
    <n v="73.80952380952381"/>
    <n v="26.190476190476193"/>
    <n v="46.379999999999995"/>
    <n v="3193"/>
    <n v="2917"/>
    <n v="13"/>
    <n v="1"/>
    <n v="10592.891168926346"/>
    <n v="1444.4851593990472"/>
    <n v="61.698783437156465"/>
    <m/>
    <n v="68.509531685236766"/>
    <n v="7.3578580000000002"/>
    <n v="3.3444809090909091"/>
    <n v="10.418621428571431"/>
    <n v="0.21607666666666661"/>
    <n v="0"/>
    <n v="0"/>
    <n v="0"/>
    <n v="1"/>
    <n v="0"/>
    <n v="49.2"/>
    <n v="9.8000000000000007"/>
    <n v="8.6"/>
    <n v="0"/>
    <n v="1"/>
    <n v="0.62"/>
    <n v="63"/>
    <n v="52.403517029847499"/>
    <n v="62"/>
    <n v="22"/>
    <n v="1571.55"/>
    <n v="312.10079999999999"/>
  </r>
  <r>
    <x v="1"/>
    <x v="6"/>
    <n v="1.0920110362599766"/>
    <n v="2052147"/>
    <n v="1920546"/>
    <n v="131601"/>
    <n v="144.62290798075219"/>
    <n v="93.587155306125737"/>
    <n v="11.869739000000003"/>
    <n v="9.4126092000000003"/>
    <n v="2.4571297999999997"/>
    <n v="7.6099999999999985"/>
    <n v="4.3709636000000023"/>
    <n v="3.0004130000000004"/>
    <n v="4.1195116000000001"/>
    <n v="0.37885079999999993"/>
    <n v="6.937300523513052"/>
    <n v="892"/>
    <n v="47.288021401529576"/>
    <n v="56.520109037297644"/>
    <n v="45.553292600135777"/>
    <n v="54.446707399864223"/>
    <n v="1839.6299999999999"/>
    <n v="106678"/>
    <n v="63761"/>
    <n v="257"/>
    <n v="6"/>
    <n v="3319.3411583088346"/>
    <n v="322.71372372447001"/>
    <n v="95.847115738314315"/>
    <m/>
    <n v="99.112352997532994"/>
    <n v="12.763160215053768"/>
    <n v="5.4952495370370382"/>
    <n v="13.073068333333335"/>
    <n v="11.700618095238093"/>
    <n v="0"/>
    <n v="0"/>
    <n v="0.14618835785155743"/>
    <n v="10"/>
    <n v="0"/>
    <n v="91.100000000000009"/>
    <n v="63.9"/>
    <n v="40.200000000000003"/>
    <n v="3"/>
    <n v="6"/>
    <n v="0.48"/>
    <n v="1835"/>
    <n v="63.006692375300823"/>
    <n v="671"/>
    <n v="802"/>
    <n v="97224.796000000002"/>
    <n v="68197.104179999995"/>
  </r>
  <r>
    <x v="2"/>
    <x v="6"/>
    <n v="2.0210249336336528"/>
    <n v="295135"/>
    <n v="287885"/>
    <n v="7250"/>
    <n v="151.52923176448238"/>
    <n v="97.54349704372575"/>
    <n v="1.9456655999999997"/>
    <n v="1.9237169999999997"/>
    <n v="2.1948600000000002E-2"/>
    <n v="0"/>
    <n v="1.2689347"/>
    <n v="1.2543899999999998E-2"/>
    <n v="0.50416059999999996"/>
    <n v="0.16002640000000001"/>
    <n v="0.79694407815740742"/>
    <n v="42"/>
    <n v="55.963156732778494"/>
    <n v="19.510091338032868"/>
    <n v="74.149659863945587"/>
    <n v="25.850340136054424"/>
    <n v="248.70999999999998"/>
    <n v="16079"/>
    <n v="11242"/>
    <n v="63"/>
    <n v="4"/>
    <n v="11433.249191048164"/>
    <n v="1282.2335541362427"/>
    <n v="88.708477679705894"/>
    <m/>
    <n v="90.99560067388019"/>
    <n v="4.9888861538461535"/>
    <n v="1.8183790654205605"/>
    <n v="7.124877777777777"/>
    <n v="0.18290500000000001"/>
    <n v="0"/>
    <n v="0"/>
    <n v="1.3553119758754468"/>
    <n v="9"/>
    <n v="0"/>
    <n v="47.8"/>
    <n v="37.299999999999997"/>
    <n v="30.099999999999998"/>
    <n v="4"/>
    <n v="4"/>
    <n v="0.82"/>
    <n v="323"/>
    <n v="159.22506167984446"/>
    <n v="109"/>
    <n v="38"/>
    <n v="7692.67"/>
    <n v="5989.741399999999"/>
  </r>
  <r>
    <x v="3"/>
    <x v="6"/>
    <n v="1.2020869619595587"/>
    <n v="1141626"/>
    <n v="1090113"/>
    <n v="51513"/>
    <n v="119.36013717320732"/>
    <n v="95.487751680497809"/>
    <n v="10.515483100000003"/>
    <n v="6.2054307999999985"/>
    <n v="4.3100523000000042"/>
    <n v="6.23"/>
    <n v="3.3993739999999981"/>
    <n v="2.7918484000000001"/>
    <n v="3.8712272999999984"/>
    <n v="0.45303339999999936"/>
    <n v="3.9815496717292711"/>
    <n v="397"/>
    <n v="78.100903858519231"/>
    <n v="81.969355589128611"/>
    <n v="48.791639451338995"/>
    <n v="51.208360548661005"/>
    <n v="1069.95"/>
    <n v="60519"/>
    <n v="18032"/>
    <n v="82"/>
    <n v="2"/>
    <n v="3839.7023193234913"/>
    <n v="386.7326077016466"/>
    <n v="96.211208546565871"/>
    <m/>
    <n v="99.09661844481009"/>
    <n v="23.898825227272731"/>
    <n v="7.5650957553956859"/>
    <n v="20.684769333333328"/>
    <n v="30.786087857142885"/>
    <n v="0"/>
    <n v="0"/>
    <n v="0"/>
    <n v="6"/>
    <n v="0"/>
    <n v="98.2"/>
    <n v="80.400000000000006"/>
    <n v="70.199999999999989"/>
    <n v="14"/>
    <n v="2"/>
    <n v="0.5"/>
    <n v="264"/>
    <n v="85.378163787256682"/>
    <n v="747"/>
    <n v="784"/>
    <n v="59426.520000000004"/>
    <n v="48649.955500000004"/>
  </r>
  <r>
    <x v="4"/>
    <x v="6"/>
    <n v="1.5010230961592042"/>
    <n v="5277330"/>
    <n v="5086551"/>
    <n v="190779"/>
    <n v="379.15367156870144"/>
    <n v="96.384933290129666"/>
    <n v="70.652159300000008"/>
    <n v="67.805157499999979"/>
    <n v="2.8470017999999979"/>
    <n v="0"/>
    <n v="54.271331599999996"/>
    <n v="12.763586299999998"/>
    <n v="1.9865300999999993"/>
    <n v="1.6307112999999986"/>
    <n v="17.663053836685712"/>
    <n v="1825"/>
    <n v="125.22712234107902"/>
    <n v="354.19949118847944"/>
    <n v="26.120185823467708"/>
    <n v="73.879814176532292"/>
    <n v="4784.2199999999984"/>
    <n v="282080"/>
    <n v="126035"/>
    <n v="678"/>
    <n v="28"/>
    <n v="1027.828845268346"/>
    <n v="131.46648020874193"/>
    <n v="95.618396187638254"/>
    <m/>
    <n v="97.715087026410004"/>
    <n v="108.6956296923077"/>
    <n v="41.07683680232558"/>
    <n v="157.6864127906976"/>
    <n v="12.940917272727262"/>
    <n v="0"/>
    <n v="0"/>
    <n v="0.30318361747322986"/>
    <n v="47"/>
    <n v="0"/>
    <n v="91"/>
    <n v="65.100000000000009"/>
    <n v="55.300000000000004"/>
    <n v="46"/>
    <n v="28"/>
    <n v="0.53"/>
    <n v="3472"/>
    <n v="307.2590510214028"/>
    <n v="1743"/>
    <n v="4930"/>
    <n v="256617.41880000004"/>
    <n v="183577.63943900005"/>
  </r>
  <r>
    <x v="5"/>
    <x v="6"/>
    <n v="0.87186820018285704"/>
    <n v="19959976"/>
    <n v="19754701"/>
    <n v="205275"/>
    <n v="3038.0296010374368"/>
    <n v="98.971566899679644"/>
    <n v="50.375812399999994"/>
    <n v="46.616621900000005"/>
    <n v="3.759190500000003"/>
    <n v="0"/>
    <n v="40.295616799999998"/>
    <n v="6.1263762000000028"/>
    <n v="0.92635060000000169"/>
    <n v="3.0274688000000074"/>
    <n v="76.979820200888881"/>
    <n v="328"/>
    <n v="75.950831349580824"/>
    <n v="526.63301897705344"/>
    <n v="12.604192978024752"/>
    <n v="87.395807021975244"/>
    <n v="21250.529999999995"/>
    <n v="1100866"/>
    <n v="633254"/>
    <n v="2468"/>
    <n v="36"/>
    <n v="132.71679284584309"/>
    <n v="17.379580015527072"/>
    <n v="98.23819727538752"/>
    <m/>
    <n v="99.125683527682838"/>
    <n v="162.50262064516127"/>
    <n v="59.971205238095223"/>
    <n v="233.08310950000001"/>
    <n v="34.174459090909117"/>
    <n v="0"/>
    <n v="0"/>
    <n v="7.0140364898234345E-2"/>
    <n v="7"/>
    <n v="0"/>
    <n v="88.5"/>
    <n v="53.800000000000004"/>
    <n v="42.5"/>
    <n v="249"/>
    <n v="36"/>
    <n v="0.28999999999999998"/>
    <n v="4212"/>
    <n v="52.345688382803871"/>
    <n v="499"/>
    <n v="3460"/>
    <n v="973929.03409999993"/>
    <n v="591875.10482699994"/>
  </r>
  <r>
    <x v="6"/>
    <x v="6"/>
    <n v="1.1200293661641769"/>
    <n v="1713741"/>
    <n v="1710428"/>
    <n v="3313"/>
    <n v="707.34778786265292"/>
    <n v="99.806680239312712"/>
    <n v="19.4000989"/>
    <n v="19.366728299999998"/>
    <n v="3.3370600000000014E-2"/>
    <n v="0"/>
    <n v="11.171750000000001"/>
    <n v="7.0106387000000012"/>
    <n v="1.97652E-2"/>
    <n v="1.1979449999999996"/>
    <n v="5.5894464120069447"/>
    <n v="82"/>
    <n v="51.593836806630421"/>
    <n v="25.590543056088688"/>
    <n v="66.844919786096256"/>
    <n v="33.155080213903744"/>
    <n v="1559.48"/>
    <n v="95123"/>
    <n v="82280"/>
    <n v="234"/>
    <n v="24"/>
    <n v="2852.2863139762658"/>
    <n v="368.03694373887305"/>
    <n v="95.377963076100755"/>
    <m/>
    <n v="95.565636554125632"/>
    <n v="33.44844637931034"/>
    <n v="12.516192838709678"/>
    <n v="50.965074473684204"/>
    <n v="0.16685300000000008"/>
    <n v="0"/>
    <n v="0"/>
    <n v="1.2837412421130148"/>
    <n v="11"/>
    <n v="0"/>
    <n v="75.099999999999994"/>
    <n v="18.8"/>
    <n v="13.5"/>
    <n v="27"/>
    <n v="24"/>
    <n v="0.45"/>
    <n v="233"/>
    <n v="199.87220873969659"/>
    <n v="125"/>
    <n v="62"/>
    <n v="71428.12"/>
    <n v="17892.697199999999"/>
  </r>
  <r>
    <x v="7"/>
    <x v="6"/>
    <n v="0.85312875666698762"/>
    <n v="684788"/>
    <n v="647704"/>
    <n v="37084"/>
    <n v="69.120654396728014"/>
    <n v="94.584601365678139"/>
    <n v="4.0356550999999996"/>
    <n v="3.1836061999999998"/>
    <n v="0.85204889999999989"/>
    <n v="3.9699999999999993"/>
    <n v="0.72989139999999975"/>
    <n v="0.39474359999999992"/>
    <n v="2.8079961999999998"/>
    <n v="0.1030239"/>
    <n v="2.1106927864105494"/>
    <n v="203"/>
    <n v="45.018037496189621"/>
    <n v="38.961799268002672"/>
    <n v="53.605769230769226"/>
    <n v="46.394230769230774"/>
    <n v="553.97000000000014"/>
    <n v="36051"/>
    <n v="6776"/>
    <n v="50"/>
    <n v="3"/>
    <n v="6723.6224933848143"/>
    <n v="828.93975945840168"/>
    <n v="95.467436852197864"/>
    <m/>
    <n v="99.349556618455324"/>
    <n v="8.7731632608695644"/>
    <n v="2.7641473287671232"/>
    <n v="11.370022142857142"/>
    <n v="4.733604999999999"/>
    <n v="0"/>
    <n v="0"/>
    <n v="0"/>
    <n v="1"/>
    <n v="0"/>
    <n v="99.7"/>
    <n v="91.9"/>
    <n v="81.2"/>
    <n v="7"/>
    <n v="3"/>
    <n v="0.53"/>
    <n v="110"/>
    <n v="34.580655446369121"/>
    <n v="446"/>
    <n v="386"/>
    <n v="35935.525000000001"/>
    <n v="33144.885000000002"/>
  </r>
  <r>
    <x v="8"/>
    <x v="6"/>
    <n v="1.0497191230496972"/>
    <n v="1488451"/>
    <n v="1400338"/>
    <n v="88113"/>
    <n v="114.21692645446252"/>
    <n v="94.080221653248913"/>
    <n v="20.444604300000005"/>
    <n v="17.491606000000004"/>
    <n v="2.9529983"/>
    <n v="7.16"/>
    <n v="2.9643892999999997"/>
    <n v="6.2923883000000007"/>
    <n v="9.6400683999999988"/>
    <n v="1.5477583000000006"/>
    <n v="4.4218626728182873"/>
    <n v="889"/>
    <n v="109.34798673090958"/>
    <n v="75.661133274860944"/>
    <n v="59.104106180008301"/>
    <n v="40.895893819991699"/>
    <n v="1170.72"/>
    <n v="77691"/>
    <n v="44492"/>
    <n v="114"/>
    <n v="9"/>
    <n v="4216.2382234954321"/>
    <n v="508.4910420295999"/>
    <n v="94.994499666655699"/>
    <m/>
    <n v="98.606269297325184"/>
    <n v="28.395283750000004"/>
    <n v="10.273670502512564"/>
    <n v="36.440845833333341"/>
    <n v="12.304159583333334"/>
    <n v="0"/>
    <n v="0"/>
    <n v="0.20155181460457886"/>
    <n v="13"/>
    <n v="0"/>
    <n v="97.6"/>
    <n v="55.900000000000006"/>
    <n v="42.699999999999996"/>
    <n v="5"/>
    <n v="9"/>
    <n v="0.55000000000000004"/>
    <n v="687"/>
    <n v="67.039379540718244"/>
    <n v="1425"/>
    <n v="986"/>
    <n v="75823.637399999992"/>
    <n v="43397.7474"/>
  </r>
  <r>
    <x v="9"/>
    <x v="6"/>
    <n v="1.5007864246279201"/>
    <n v="1912073"/>
    <n v="1705767"/>
    <n v="206306"/>
    <n v="158.03379413743457"/>
    <n v="89.210349186458885"/>
    <n v="10.5013966"/>
    <n v="8.8528719999999996"/>
    <n v="1.6485245999999985"/>
    <n v="0"/>
    <n v="5.4480683000000001"/>
    <n v="2.559023799999999"/>
    <n v="1.6799445999999998"/>
    <n v="0.81435989999999947"/>
    <n v="6.0095704772256928"/>
    <n v="1124"/>
    <n v="54.797283112684042"/>
    <n v="109.8425177326653"/>
    <n v="33.283132530120483"/>
    <n v="66.716867469879517"/>
    <n v="1622.4299999999996"/>
    <n v="94850"/>
    <n v="35474"/>
    <n v="155"/>
    <n v="4"/>
    <n v="1764.7610734527395"/>
    <n v="280.38260045510816"/>
    <n v="89.180099760835489"/>
    <m/>
    <n v="95.986369891081253"/>
    <n v="26.926657948717946"/>
    <n v="9.8143893457943925"/>
    <n v="40.240327272727271"/>
    <n v="9.6972035294117553"/>
    <n v="0"/>
    <n v="0"/>
    <n v="0"/>
    <n v="8"/>
    <n v="0"/>
    <n v="86.8"/>
    <n v="73.8"/>
    <n v="62.6"/>
    <n v="11"/>
    <n v="4"/>
    <n v="0.45"/>
    <n v="1064"/>
    <n v="90.656533951076838"/>
    <n v="663"/>
    <n v="1329"/>
    <n v="82361.920000000013"/>
    <n v="70011.5717"/>
  </r>
  <r>
    <x v="10"/>
    <x v="6"/>
    <n v="8.5558595162682494E-2"/>
    <n v="366498"/>
    <n v="265324"/>
    <n v="101174"/>
    <n v="21.487456006172476"/>
    <n v="72.394392329562507"/>
    <n v="2.3298469000000002"/>
    <n v="2.3023506999999999"/>
    <n v="2.7496199999999998E-2"/>
    <n v="0.58000000000000007"/>
    <n v="0.23300459999999995"/>
    <n v="1.2072046999999995"/>
    <n v="0.80823749999999994"/>
    <n v="8.1400100000000031E-2"/>
    <n v="0.71642820103472205"/>
    <n v="661"/>
    <n v="19.875272405558746"/>
    <n v="4.2799259162412637"/>
    <n v="82.28155339805825"/>
    <n v="17.718446601941746"/>
    <n v="196.35"/>
    <n v="14563"/>
    <n v="7756"/>
    <n v="66"/>
    <n v="31"/>
    <n v="45260.645351407104"/>
    <n v="5765.13923677619"/>
    <n v="67.048319772549931"/>
    <m/>
    <n v="89.802385385415562"/>
    <n v="1.0174003930131004"/>
    <n v="0.44293667300380229"/>
    <n v="1.421204135802469"/>
    <n v="4.1039104477611936E-2"/>
    <n v="0"/>
    <n v="0"/>
    <n v="0.27285278500837656"/>
    <n v="2"/>
    <n v="0"/>
    <n v="64.900000000000006"/>
    <n v="60.699999999999996"/>
    <n v="46.7"/>
    <n v="1"/>
    <n v="31"/>
    <n v="0.66"/>
    <n v="287"/>
    <n v="32.52309159012394"/>
    <n v="339"/>
    <n v="73"/>
    <n v="9445.8100000000013"/>
    <n v="8840.4215999999997"/>
  </r>
  <r>
    <x v="11"/>
    <x v="6"/>
    <n v="0.58494283348011766"/>
    <n v="337707"/>
    <n v="322220"/>
    <n v="15487"/>
    <n v="47.476567980621745"/>
    <n v="95.414071961789361"/>
    <n v="12.008923699999999"/>
    <n v="10.5351382"/>
    <n v="1.4737854999999995"/>
    <n v="3.16"/>
    <n v="0.81747910000000013"/>
    <n v="1.6364045"/>
    <n v="9.4177909000000017"/>
    <n v="0.13724920000000002"/>
    <n v="1.0108498925115741"/>
    <n v="261"/>
    <n v="63.685044417858229"/>
    <n v="49.064195368283713"/>
    <n v="56.483790523690772"/>
    <n v="43.516209476309228"/>
    <n v="269.71999999999997"/>
    <n v="17933"/>
    <n v="7935"/>
    <n v="40"/>
    <n v="0"/>
    <n v="8124.2970977800278"/>
    <n v="933.82725261839403"/>
    <n v="95.361226507001618"/>
    <m/>
    <n v="98.072457079014342"/>
    <n v="38.738463548387095"/>
    <n v="13.803360574712642"/>
    <n v="50.167324761904766"/>
    <n v="14.737854999999994"/>
    <n v="0"/>
    <n v="0"/>
    <n v="0"/>
    <n v="2"/>
    <n v="0"/>
    <n v="99.7"/>
    <n v="69.699999999999989"/>
    <n v="55.800000000000004"/>
    <n v="2"/>
    <n v="0"/>
    <n v="0.51"/>
    <n v="94"/>
    <n v="80.870474049206081"/>
    <n v="453"/>
    <n v="349"/>
    <n v="17872.160000000003"/>
    <n v="12491.369999999999"/>
  </r>
  <r>
    <x v="12"/>
    <x v="6"/>
    <n v="1.0115364206530586"/>
    <n v="1518114"/>
    <n v="1460089"/>
    <n v="58025"/>
    <n v="95.368923750167269"/>
    <n v="96.177823272824043"/>
    <n v="19.351108799999999"/>
    <n v="14.422290000000006"/>
    <n v="4.9288188000000011"/>
    <n v="0"/>
    <n v="2.3484492000000001"/>
    <n v="5.8017823999999996"/>
    <n v="6.6025361999999985"/>
    <n v="4.5983410000000005"/>
    <n v="4.7886942671967594"/>
    <n v="332"/>
    <n v="36.247520939696571"/>
    <n v="98.000229923616374"/>
    <n v="27.000467945718299"/>
    <n v="72.999532054281701"/>
    <n v="1273.06"/>
    <n v="81238"/>
    <n v="40605"/>
    <n v="89"/>
    <n v="12"/>
    <n v="2014.9949213300188"/>
    <n v="207.73143518866172"/>
    <n v="96.361094334446847"/>
    <m/>
    <n v="99.02602168492875"/>
    <n v="38.702217599999997"/>
    <n v="19.949596701030927"/>
    <n v="36.055725000000017"/>
    <n v="49.288188000000012"/>
    <n v="0"/>
    <n v="0"/>
    <n v="0"/>
    <n v="12"/>
    <n v="0"/>
    <n v="96.899999999999991"/>
    <n v="63.6"/>
    <n v="50"/>
    <n v="8"/>
    <n v="12"/>
    <n v="0.51"/>
    <n v="277"/>
    <n v="49.041535520177455"/>
    <n v="577"/>
    <n v="1560"/>
    <n v="78682.95"/>
    <n v="51681.80720000001"/>
  </r>
  <r>
    <x v="13"/>
    <x v="6"/>
    <n v="0.52495565452699289"/>
    <n v="732761"/>
    <n v="595549"/>
    <n v="137212"/>
    <n v="35.333825500054729"/>
    <n v="81.274658449344329"/>
    <n v="10.451863999999999"/>
    <n v="10.1256965"/>
    <n v="0.3261675"/>
    <n v="1.2800000000000002"/>
    <n v="0.92803819999999981"/>
    <n v="2.0293696999999997"/>
    <n v="7.1342884"/>
    <n v="0.36016769999999998"/>
    <n v="1.8916640379573861"/>
    <n v="661"/>
    <n v="65.000725712850141"/>
    <n v="15.189338723700143"/>
    <n v="81.05832832230908"/>
    <n v="18.94167167769092"/>
    <n v="470.8"/>
    <n v="32711"/>
    <n v="11159"/>
    <n v="103"/>
    <n v="6"/>
    <n v="10974.492365177732"/>
    <n v="1291.1167488444391"/>
    <n v="83.340097139035748"/>
    <m/>
    <n v="98.45689271884963"/>
    <n v="9.1683017543859648"/>
    <n v="4.0987701960784308"/>
    <n v="12.054400595238095"/>
    <n v="1.0872250000000001"/>
    <n v="0"/>
    <n v="0"/>
    <n v="0.27294029021741056"/>
    <n v="7"/>
    <n v="0"/>
    <n v="91"/>
    <n v="81.8"/>
    <n v="65.900000000000006"/>
    <n v="9"/>
    <n v="6"/>
    <n v="0.65"/>
    <n v="169"/>
    <n v="49.059356279886416"/>
    <n v="1348"/>
    <n v="315"/>
    <n v="29763.895000000004"/>
    <n v="26773.066200000005"/>
  </r>
  <r>
    <x v="14"/>
    <x v="6"/>
    <n v="0.90581843677901563"/>
    <n v="1261773"/>
    <n v="1177335"/>
    <n v="84438"/>
    <n v="73.986793737316049"/>
    <n v="93.307988045393259"/>
    <n v="15.355147400000007"/>
    <n v="10.896156999999999"/>
    <n v="4.4589904000000118"/>
    <n v="0.97000000000000008"/>
    <n v="2.1585458000000002"/>
    <n v="3.7629300000000003"/>
    <n v="7.6044117999999994"/>
    <n v="1.8292597999999993"/>
    <n v="3.7591068570179189"/>
    <n v="381"/>
    <n v="54.532565030083802"/>
    <n v="126.12854556958092"/>
    <n v="30.185004868549171"/>
    <n v="69.814995131450829"/>
    <n v="983.82"/>
    <n v="65445"/>
    <n v="18720"/>
    <n v="148"/>
    <n v="5"/>
    <n v="3024.2016590939893"/>
    <n v="324.91422783654428"/>
    <n v="94.491750694705274"/>
    <m/>
    <n v="99.300965502596966"/>
    <n v="39.372172820512844"/>
    <n v="12.690204462809923"/>
    <n v="41.908296153846145"/>
    <n v="34.299926153846243"/>
    <n v="0"/>
    <n v="0"/>
    <n v="0"/>
    <n v="11"/>
    <n v="0"/>
    <n v="98.4"/>
    <n v="82.699999999999989"/>
    <n v="71.399999999999991"/>
    <n v="24"/>
    <n v="5"/>
    <n v="0.57999999999999996"/>
    <n v="467"/>
    <n v="57.42177283335765"/>
    <n v="930"/>
    <n v="2151"/>
    <n v="64394.960000000006"/>
    <n v="54113.659700000004"/>
  </r>
  <r>
    <x v="15"/>
    <x v="6"/>
    <n v="0.79355483407081984"/>
    <n v="519848"/>
    <n v="477635"/>
    <n v="42213"/>
    <n v="41.951509243328573"/>
    <n v="91.87974177067143"/>
    <n v="8.6988344000000044"/>
    <n v="6.3998801000000007"/>
    <n v="2.2989543000000001"/>
    <n v="0"/>
    <n v="0.76582470000000014"/>
    <n v="1.2509123999999996"/>
    <n v="6.2461095999999952"/>
    <n v="0.43598770000000003"/>
    <n v="1.4624739710026451"/>
    <n v="153"/>
    <n v="31.150033409621329"/>
    <n v="70.370023661113478"/>
    <n v="30.683624801271858"/>
    <n v="69.316375198728139"/>
    <n v="372.65000000000003"/>
    <n v="26577"/>
    <n v="9746"/>
    <n v="54"/>
    <n v="3"/>
    <n v="5945.0608639448456"/>
    <n v="545.97497730105727"/>
    <n v="95.114431223852236"/>
    <m/>
    <n v="99.098113758413845"/>
    <n v="21.74708600000001"/>
    <n v="8.8763616326530652"/>
    <n v="20.644774516129036"/>
    <n v="25.543936666666667"/>
    <n v="0"/>
    <n v="0"/>
    <n v="0"/>
    <n v="7"/>
    <n v="0"/>
    <n v="96.5"/>
    <n v="73.900000000000006"/>
    <n v="63.3"/>
    <n v="2"/>
    <n v="3"/>
    <n v="0.63"/>
    <n v="107"/>
    <n v="52.365014023118981"/>
    <n v="386"/>
    <n v="872"/>
    <n v="25653.84"/>
    <n v="19639.339999999997"/>
  </r>
  <r>
    <x v="16"/>
    <x v="6"/>
    <n v="0.64167220335409336"/>
    <n v="676425"/>
    <n v="620563"/>
    <n v="55862"/>
    <n v="38.688760312427071"/>
    <n v="91.741582584913331"/>
    <n v="9.1290942999999984"/>
    <n v="8.0546704999999985"/>
    <n v="1.0744237999999995"/>
    <n v="0.3"/>
    <n v="1.7538767"/>
    <n v="1.9369780999999999"/>
    <n v="5.1479976999999995"/>
    <n v="0.29024180000000005"/>
    <n v="1.9008969633530368"/>
    <n v="219"/>
    <n v="20.876516264236066"/>
    <n v="27.282460980933159"/>
    <n v="43.349168646080763"/>
    <n v="56.650831353919237"/>
    <n v="499.03000000000003"/>
    <n v="34413"/>
    <n v="8328"/>
    <n v="33"/>
    <n v="3"/>
    <n v="7226.3443840780574"/>
    <n v="792.56680341501271"/>
    <n v="92.188095235262125"/>
    <m/>
    <n v="99.049213585476252"/>
    <n v="11.13304182926829"/>
    <n v="5.889738258064515"/>
    <n v="12.391800769230766"/>
    <n v="6.3201399999999968"/>
    <n v="0"/>
    <n v="0"/>
    <n v="0"/>
    <n v="6"/>
    <n v="0"/>
    <n v="96.6"/>
    <n v="93.5"/>
    <n v="75.8"/>
    <n v="7"/>
    <n v="3"/>
    <n v="0.6"/>
    <n v="137"/>
    <n v="92.26574263690209"/>
    <n v="365"/>
    <n v="477"/>
    <n v="33245.108500000002"/>
    <n v="32187.936700000002"/>
  </r>
  <r>
    <x v="17"/>
    <x v="6"/>
    <n v="0.34694391855381035"/>
    <n v="225813"/>
    <n v="200991"/>
    <n v="24822"/>
    <n v="36.145579224371417"/>
    <n v="89.007718776155485"/>
    <n v="2.0945091999999992"/>
    <n v="1.4581274000000004"/>
    <n v="0.63638179999999989"/>
    <n v="0.64999999999999991"/>
    <n v="0.2013731"/>
    <n v="0.75931339999999981"/>
    <n v="1.0933454999999999"/>
    <n v="4.0477199999999998E-2"/>
    <n v="0.59953407083000565"/>
    <n v="84"/>
    <n v="61.786494048648066"/>
    <n v="48.820934416677886"/>
    <n v="55.861070911722145"/>
    <n v="44.138929088277855"/>
    <n v="152.1"/>
    <n v="11148"/>
    <n v="2588"/>
    <n v="23"/>
    <n v="0"/>
    <n v="7122.4243068379592"/>
    <n v="558.62151426180071"/>
    <n v="91.869271703799143"/>
    <m/>
    <n v="99.958189471170357"/>
    <n v="13.090682499999994"/>
    <n v="4.1068807843137236"/>
    <n v="12.151061666666669"/>
    <n v="15.909544999999998"/>
    <n v="0"/>
    <n v="0"/>
    <n v="0"/>
    <n v="0"/>
    <n v="0"/>
    <n v="97.3"/>
    <n v="97.3"/>
    <n v="76.8"/>
    <n v="2"/>
    <n v="0"/>
    <n v="0.64"/>
    <n v="55"/>
    <n v="33.588266255029595"/>
    <n v="386"/>
    <n v="305"/>
    <n v="10843.359999999999"/>
    <n v="10843.359999999999"/>
  </r>
  <r>
    <x v="18"/>
    <x v="6"/>
    <n v="0.85708053008635154"/>
    <n v="769169"/>
    <n v="708745"/>
    <n v="60424"/>
    <n v="41.372145397862568"/>
    <n v="92.144249183209411"/>
    <n v="8.0752045000000017"/>
    <n v="6.7521442000000018"/>
    <n v="1.3230603000000016"/>
    <n v="0.69"/>
    <n v="0.68072280000000007"/>
    <n v="3.3812439000000012"/>
    <n v="3.8189047999999999"/>
    <n v="0.19433299999999998"/>
    <n v="2.2094674847086071"/>
    <n v="103"/>
    <n v="11.510655155294335"/>
    <n v="45.881256296570413"/>
    <n v="20.056232427366446"/>
    <n v="79.943767572633547"/>
    <n v="593.19999999999982"/>
    <n v="39366"/>
    <n v="10384"/>
    <n v="31"/>
    <n v="3"/>
    <n v="4633.0104307375886"/>
    <n v="369.00083076671058"/>
    <n v="92.149321929524632"/>
    <m/>
    <n v="99.530829022092817"/>
    <n v="22.431123611111115"/>
    <n v="7.1461986725663724"/>
    <n v="25.007941481481488"/>
    <n v="14.700670000000018"/>
    <n v="0"/>
    <n v="0"/>
    <n v="0.13001043983831903"/>
    <n v="7"/>
    <n v="0"/>
    <n v="97.8"/>
    <n v="96"/>
    <n v="73.599999999999994"/>
    <n v="1"/>
    <n v="3"/>
    <n v="0.62"/>
    <n v="152"/>
    <n v="30.809360387115014"/>
    <n v="214"/>
    <n v="853"/>
    <n v="38515.461000000003"/>
    <n v="37800.110999999997"/>
  </r>
  <r>
    <x v="19"/>
    <x v="6"/>
    <n v="0.37948105354195238"/>
    <n v="367225"/>
    <n v="328883"/>
    <n v="38342"/>
    <n v="38.40257421953023"/>
    <n v="89.558989720198795"/>
    <n v="3.4581016999999994"/>
    <n v="2.3561982000000001"/>
    <n v="1.1019035000000001"/>
    <n v="0.03"/>
    <n v="0.47597260000000002"/>
    <n v="1.5686068999999998"/>
    <n v="1.3173147999999999"/>
    <n v="9.6207399999999998E-2"/>
    <n v="0.95822952520331772"/>
    <n v="123"/>
    <n v="16.627433592226307"/>
    <n v="43.81694764240769"/>
    <n v="27.508650519031143"/>
    <n v="72.491349480968864"/>
    <n v="251.04999999999995"/>
    <n v="18243"/>
    <n v="3484"/>
    <n v="14"/>
    <n v="1"/>
    <n v="8330.0211042276533"/>
    <n v="1116.3945809789639"/>
    <n v="91.437649384396991"/>
    <m/>
    <n v="99.126120005977597"/>
    <n v="8.4343943902439005"/>
    <n v="3.5650532989690715"/>
    <n v="8.4149935714285728"/>
    <n v="8.4761807692307709"/>
    <n v="0"/>
    <n v="0"/>
    <n v="0"/>
    <n v="6"/>
    <n v="0"/>
    <n v="98.1"/>
    <n v="97.7"/>
    <n v="80.900000000000006"/>
    <n v="1"/>
    <n v="1"/>
    <n v="0.59"/>
    <n v="119"/>
    <n v="49.672086643229648"/>
    <n v="159"/>
    <n v="419"/>
    <n v="17897.2654"/>
    <n v="17831.694375999999"/>
  </r>
  <r>
    <x v="20"/>
    <x v="6"/>
    <n v="0.5792214568788534"/>
    <n v="453270"/>
    <n v="412770"/>
    <n v="40500"/>
    <n v="53.797464598498131"/>
    <n v="91.064928188496921"/>
    <n v="2.2012114"/>
    <n v="1.5512401999999996"/>
    <n v="0.64997119999999997"/>
    <n v="0.01"/>
    <n v="0.88135540000000001"/>
    <n v="0.64996080000000012"/>
    <n v="0.5875305999999999"/>
    <n v="8.2364600000000038E-2"/>
    <n v="1.344714885459346"/>
    <n v="72"/>
    <n v="12.224808290081645"/>
    <n v="49.136608078580593"/>
    <n v="19.922630560928432"/>
    <n v="80.07736943907156"/>
    <n v="347.80000000000007"/>
    <n v="22985"/>
    <n v="14351"/>
    <n v="27"/>
    <n v="0"/>
    <n v="5705.1029187901249"/>
    <n v="626.16983255013565"/>
    <n v="93.077225867032894"/>
    <m/>
    <n v="99.719297982734531"/>
    <n v="5.792661578947369"/>
    <n v="2.6844041463414636"/>
    <n v="5.3491041379310333"/>
    <n v="7.221902222222222"/>
    <n v="0"/>
    <n v="0"/>
    <n v="0"/>
    <n v="0"/>
    <n v="0"/>
    <n v="88.5"/>
    <n v="45.6"/>
    <n v="37.6"/>
    <n v="1"/>
    <n v="0"/>
    <n v="0.57999999999999996"/>
    <n v="137"/>
    <n v="65.542176228601406"/>
    <n v="103"/>
    <n v="414"/>
    <n v="20349.230000000003"/>
    <n v="10483.773399999998"/>
  </r>
  <r>
    <x v="21"/>
    <x v="6"/>
    <n v="0.50036554232764097"/>
    <n v="485328"/>
    <n v="442174"/>
    <n v="43154"/>
    <n v="36.487178349834203"/>
    <n v="91.108281409685816"/>
    <n v="1.7627866000000001"/>
    <n v="1.0555768999999999"/>
    <n v="0.70720969999999994"/>
    <n v="7.25"/>
    <n v="0.2650180000000002"/>
    <n v="0.98218249999999996"/>
    <n v="0.43789179999999989"/>
    <n v="7.7694299999999966E-2"/>
    <n v="1.4499592814155091"/>
    <n v="14"/>
    <n v="3.3079398827034598"/>
    <n v="56.836421620995807"/>
    <n v="5.5"/>
    <n v="94.5"/>
    <n v="367.69"/>
    <n v="24454"/>
    <n v="5061"/>
    <n v="29"/>
    <n v="2"/>
    <n v="5978.0437147660959"/>
    <n v="844.72356839086149"/>
    <n v="93.206197907394596"/>
    <m/>
    <n v="99.954847933166576"/>
    <n v="3.7506097872340423"/>
    <n v="1.9160723913043478"/>
    <n v="3.1046379411764704"/>
    <n v="5.4400746153846153"/>
    <n v="0"/>
    <n v="0"/>
    <n v="0"/>
    <n v="1"/>
    <n v="0"/>
    <n v="96.5"/>
    <n v="88.4"/>
    <n v="79.3"/>
    <n v="1"/>
    <n v="2"/>
    <n v="0.61"/>
    <n v="120"/>
    <n v="18.277616716331433"/>
    <n v="44"/>
    <n v="756"/>
    <n v="23603.719999999998"/>
    <n v="21615.3"/>
  </r>
  <r>
    <x v="0"/>
    <x v="7"/>
    <n v="0.38963523000949962"/>
    <n v="67276"/>
    <n v="59871"/>
    <n v="7405"/>
    <n v="99.727245775274255"/>
    <n v="88.993103038230572"/>
    <n v="1.154836445540252"/>
    <n v="1.1394765991611981"/>
    <n v="1.5359846379053649E-2"/>
    <n v="1.460527650938611E-2"/>
    <n v="0.33222000000000002"/>
    <n v="2.5955731051060024E-3"/>
    <n v="0.77965645026033226"/>
    <n v="4.036442217481348E-2"/>
    <n v="0"/>
    <n v="57"/>
    <n v="247.55410613697009"/>
    <n v="124.51823302697896"/>
    <n v="66.533864541832671"/>
    <n v="33.466135458167329"/>
    <n v="48.174500000000002"/>
    <n v="3314.5740000000001"/>
    <n v="1615.0307385200001"/>
    <n v="14"/>
    <n v="0"/>
    <n v="10312.622629169391"/>
    <n v="1406.2667221594625"/>
    <m/>
    <m/>
    <m/>
    <n v="11.54836445540252"/>
    <n v="5.2492565706375087"/>
    <n v="16.27823713087426"/>
    <n v="0.51199487930178833"/>
    <n v="0"/>
    <n v="0"/>
    <m/>
    <n v="0"/>
    <n v="0"/>
    <n v="55.7"/>
    <n v="53.900000000000006"/>
    <n v="51.300000000000004"/>
    <n v="0"/>
    <n v="0"/>
    <n v="0.69512607615054622"/>
    <n v="182"/>
    <s v=""/>
    <n v="167"/>
    <n v="84"/>
    <n v="1847.4590000000001"/>
    <n v="1787.0668000000001"/>
  </r>
  <r>
    <x v="1"/>
    <x v="7"/>
    <n v="0.90974903783140881"/>
    <n v="2181241"/>
    <n v="2050355"/>
    <n v="130886"/>
    <n v="153.7206722651174"/>
    <n v="93.999470943375812"/>
    <n v="17.110301084797182"/>
    <n v="12.656617590461268"/>
    <n v="4.4536834943359063"/>
    <n v="7.6348825152207045"/>
    <n v="5.7729260769893012"/>
    <n v="3.6165391279183359"/>
    <n v="4.8759334746342438"/>
    <n v="2.8449024052552954"/>
    <n v="0"/>
    <n v="1581"/>
    <n v="109.6574684065276"/>
    <n v="152.92847457722681"/>
    <n v="41.760601180891037"/>
    <n v="58.23939881910897"/>
    <n v="1967.9357"/>
    <n v="113755.48199999999"/>
    <n v="35558.486632925997"/>
    <n v="279"/>
    <n v="7"/>
    <n v="3122.8901345610138"/>
    <n v="303.61431863787635"/>
    <m/>
    <m/>
    <m/>
    <n v="18.398173209459337"/>
    <n v="7.9214356874061034"/>
    <n v="17.578635542307318"/>
    <n v="21.20801663969479"/>
    <n v="0"/>
    <n v="0"/>
    <m/>
    <n v="2"/>
    <n v="0"/>
    <n v="92.7"/>
    <n v="81.2"/>
    <n v="68.7"/>
    <n v="24"/>
    <n v="7"/>
    <n v="0.4502846254788232"/>
    <n v="3870"/>
    <s v=""/>
    <n v="1556"/>
    <n v="2170"/>
    <n v="105414.25110000001"/>
    <n v="92349.160199999998"/>
  </r>
  <r>
    <x v="2"/>
    <x v="7"/>
    <n v="1.4760514038716366"/>
    <n v="325627"/>
    <n v="318028"/>
    <n v="7599"/>
    <n v="167.18453979288498"/>
    <n v="97.666348306497923"/>
    <n v="3.3115237575583643"/>
    <n v="3.182365638687191"/>
    <n v="0.12915811887117301"/>
    <n v="0"/>
    <n v="2.355627767048432"/>
    <n v="5.5516138017649402E-2"/>
    <n v="0.50428443891342534"/>
    <n v="0.39609541357886058"/>
    <n v="0"/>
    <n v="81"/>
    <n v="115.00685420314112"/>
    <n v="65.204778945530904"/>
    <n v="63.817663817663814"/>
    <n v="36.182336182336186"/>
    <n v="349.33139999999997"/>
    <n v="17958.401999999998"/>
    <n v="10363.800482300001"/>
    <n v="64"/>
    <n v="1"/>
    <n v="10362.629634520479"/>
    <n v="1162.1640711611751"/>
    <m/>
    <m/>
    <m/>
    <n v="8.4910865578419585"/>
    <n v="3.0948820164096862"/>
    <n v="11.786539402545152"/>
    <n v="1.0763176572597752"/>
    <n v="0"/>
    <n v="0"/>
    <m/>
    <n v="2"/>
    <n v="0"/>
    <n v="52.800000000000004"/>
    <n v="48.199999999999996"/>
    <n v="42.3"/>
    <n v="20"/>
    <n v="1"/>
    <n v="0.69925543034764026"/>
    <n v="705"/>
    <s v=""/>
    <n v="224"/>
    <n v="127"/>
    <n v="9486.116"/>
    <n v="8663.7594000000008"/>
  </r>
  <r>
    <x v="3"/>
    <x v="7"/>
    <n v="0.93940056022028262"/>
    <n v="1215134"/>
    <n v="1170472"/>
    <n v="44662"/>
    <n v="127.04560068168394"/>
    <n v="96.324520587852859"/>
    <n v="18.665078720379931"/>
    <n v="10.491159222522684"/>
    <n v="8.1739194978572449"/>
    <n v="9.3008689117199399"/>
    <n v="6.8743867203133933"/>
    <n v="1.9464822822109102"/>
    <n v="8.19300189081331"/>
    <n v="1.6512078270423183"/>
    <n v="0"/>
    <n v="816"/>
    <n v="162.47497268559422"/>
    <n v="183.28096983130416"/>
    <n v="46.991230722709403"/>
    <n v="53.00876927729059"/>
    <n v="1157.1233"/>
    <n v="65032.47"/>
    <n v="15160.530610224001"/>
    <n v="117"/>
    <n v="6"/>
    <n v="3607.4243663661787"/>
    <n v="363.33770596493883"/>
    <m/>
    <m/>
    <m/>
    <n v="42.420633455408932"/>
    <n v="13.428114187323692"/>
    <n v="34.970530741742287"/>
    <n v="58.385139270408892"/>
    <n v="0"/>
    <n v="0"/>
    <m/>
    <n v="4"/>
    <n v="0"/>
    <n v="99.1"/>
    <n v="85.5"/>
    <n v="76.7"/>
    <n v="35"/>
    <n v="6"/>
    <n v="0.47432043855969591"/>
    <n v="499"/>
    <s v=""/>
    <n v="1554"/>
    <n v="1753"/>
    <n v="64452.619299999998"/>
    <n v="55592.896500000003"/>
  </r>
  <r>
    <x v="4"/>
    <x v="7"/>
    <n v="1.1722647625292737"/>
    <n v="5700280"/>
    <n v="5521764"/>
    <n v="178516"/>
    <n v="409.54082670017556"/>
    <n v="96.86829418905738"/>
    <n v="92.128506516575356"/>
    <n v="81.639353046125763"/>
    <n v="10.489153470449594"/>
    <n v="0"/>
    <n v="61.681059506221295"/>
    <n v="17.856482511919761"/>
    <n v="5.7953063397439104"/>
    <n v="6.7956581586903573"/>
    <n v="0"/>
    <n v="3701"/>
    <n v="206.48465267255372"/>
    <n v="940.31702650604848"/>
    <n v="18.00526249843378"/>
    <n v="81.99473750156622"/>
    <n v="5212.0990999999976"/>
    <n v="306533.48399999994"/>
    <n v="93975.358867269984"/>
    <n v="879"/>
    <n v="22"/>
    <n v="951.56588799146709"/>
    <n v="121.71191590588532"/>
    <m/>
    <m/>
    <m/>
    <n v="141.73616387165438"/>
    <n v="53.563085184055439"/>
    <n v="189.85896057238548"/>
    <n v="47.677970320225427"/>
    <n v="0"/>
    <n v="0"/>
    <m/>
    <n v="43"/>
    <n v="0"/>
    <n v="93.7"/>
    <n v="80.2"/>
    <n v="69.3"/>
    <n v="228"/>
    <n v="22"/>
    <n v="0.4575451787910163"/>
    <n v="6715"/>
    <s v=""/>
    <n v="2874"/>
    <n v="13088"/>
    <n v="287340.07060000004"/>
    <n v="245928.7108"/>
  </r>
  <r>
    <x v="5"/>
    <x v="7"/>
    <n v="0.71923180858042279"/>
    <n v="20954990"/>
    <n v="20744079"/>
    <n v="210911"/>
    <n v="3189.4767763970995"/>
    <n v="98.993504649727825"/>
    <n v="61.164659257782972"/>
    <n v="52.700086347671373"/>
    <n v="8.4645729101115919"/>
    <n v="0"/>
    <n v="46.743815816303638"/>
    <n v="7.4629160800510999"/>
    <n v="1.7744284618203692"/>
    <n v="5.1834988996078577"/>
    <n v="0"/>
    <n v="704"/>
    <n v="125.87442390000669"/>
    <n v="983.2512435236315"/>
    <n v="11.34897763139838"/>
    <n v="88.651022368601616"/>
    <n v="21059.598600000001"/>
    <n v="1159676.352"/>
    <n v="615160.07931438996"/>
    <n v="3469"/>
    <n v="35"/>
    <n v="126.41494937482672"/>
    <n v="16.554338608608258"/>
    <m/>
    <m/>
    <m/>
    <n v="197.30535244446119"/>
    <n v="72.815070544979733"/>
    <n v="263.50043173835684"/>
    <n v="76.950662819196296"/>
    <n v="0"/>
    <n v="0"/>
    <m/>
    <n v="7"/>
    <n v="0"/>
    <n v="84.899999999999991"/>
    <n v="52.400000000000006"/>
    <n v="47"/>
    <n v="1196"/>
    <n v="35"/>
    <n v="0.35969933955223876"/>
    <n v="8805"/>
    <s v=""/>
    <n v="827"/>
    <n v="6460"/>
    <n v="984673.96900000004"/>
    <n v="607899.9976"/>
  </r>
  <r>
    <x v="6"/>
    <x v="7"/>
    <n v="0.97560243706866778"/>
    <n v="1831884"/>
    <n v="1828851"/>
    <n v="3033"/>
    <n v="756.11139315741889"/>
    <n v="99.834432747925078"/>
    <n v="18.477703994238173"/>
    <n v="18.424445655363421"/>
    <n v="5.3258338874749483E-2"/>
    <n v="0"/>
    <n v="11.08968"/>
    <n v="6.1812716089860364"/>
    <n v="2.0120758498224249E-2"/>
    <n v="1.1866316267539114"/>
    <n v="0"/>
    <n v="99"/>
    <n v="62.738105556862585"/>
    <n v="56.95959583451998"/>
    <n v="52.413793103448278"/>
    <n v="47.586206896551722"/>
    <n v="1670.8909999999998"/>
    <n v="101389.21199999998"/>
    <n v="12777.362212499998"/>
    <n v="282"/>
    <n v="24"/>
    <n v="2668.3348945675598"/>
    <n v="344.30127671839483"/>
    <m/>
    <m/>
    <m/>
    <n v="31.858110334893404"/>
    <n v="11.921099351121402"/>
    <n v="48.485383303587945"/>
    <n v="0.26629169437374739"/>
    <n v="0"/>
    <n v="0"/>
    <m/>
    <n v="2"/>
    <n v="0"/>
    <n v="76.599999999999994"/>
    <n v="18.600000000000001"/>
    <n v="87.4"/>
    <n v="105"/>
    <n v="24"/>
    <n v="0.48830272767848043"/>
    <n v="435"/>
    <s v=""/>
    <n v="152"/>
    <n v="138"/>
    <n v="77672.471999999994"/>
    <n v="18893.177800000001"/>
  </r>
  <r>
    <x v="7"/>
    <x v="7"/>
    <n v="0.66823228791972333"/>
    <n v="716140"/>
    <n v="680283"/>
    <n v="35857"/>
    <n v="72.2852407455633"/>
    <n v="94.993018124947639"/>
    <n v="11.326827323100941"/>
    <n v="8.7351455452212825"/>
    <n v="2.5916817778796633"/>
    <n v="6.921437214611867"/>
    <n v="2.0189765782015456"/>
    <n v="0.88669640279961137"/>
    <n v="7.754286512338747"/>
    <n v="0.66686782976104275"/>
    <n v="0"/>
    <n v="473"/>
    <n v="108.91135080356189"/>
    <n v="107.7001031579245"/>
    <n v="50.279589934762349"/>
    <n v="49.720410065237651"/>
    <n v="583.55380000000002"/>
    <n v="37963.026000000005"/>
    <n v="7986.5927348449995"/>
    <n v="67"/>
    <n v="1"/>
    <n v="6429.2680202195097"/>
    <n v="792.64948194487113"/>
    <m/>
    <m/>
    <m/>
    <n v="24.62353765891509"/>
    <n v="7.7581009062335209"/>
    <n v="31.196948375790296"/>
    <n v="14.398232099331462"/>
    <n v="0"/>
    <n v="0"/>
    <m/>
    <n v="0"/>
    <n v="0"/>
    <n v="99.2"/>
    <n v="91.7"/>
    <n v="79"/>
    <n v="14"/>
    <n v="1"/>
    <n v="0.49596761905269565"/>
    <n v="251"/>
    <s v=""/>
    <n v="1079"/>
    <n v="1067"/>
    <n v="37640.518200000006"/>
    <n v="34807.150800000003"/>
  </r>
  <r>
    <x v="8"/>
    <x v="7"/>
    <n v="0.81844194252538305"/>
    <n v="1571933"/>
    <n v="1492413"/>
    <n v="79520"/>
    <n v="120.62295356202027"/>
    <n v="94.941260219106027"/>
    <n v="31.891201186622009"/>
    <n v="25.883321597180633"/>
    <n v="6.0078795894413668"/>
    <n v="9.2741533168442363"/>
    <n v="4.6076291636932236"/>
    <n v="7.4612120328159941"/>
    <n v="17.200665931935195"/>
    <n v="2.6216940581775949"/>
    <n v="0"/>
    <n v="1624"/>
    <n v="197.82393669634027"/>
    <n v="210.17834081120094"/>
    <n v="48.485988339289072"/>
    <n v="51.514011660710921"/>
    <n v="1257.9950000000001"/>
    <n v="82635.444000000018"/>
    <n v="36826.916843759995"/>
    <n v="134"/>
    <n v="18"/>
    <n v="3992.3228280085727"/>
    <n v="481.48617021208918"/>
    <m/>
    <m/>
    <m/>
    <n v="44.293334981419456"/>
    <n v="16.025729239508546"/>
    <n v="53.923586660792985"/>
    <n v="25.032831622672365"/>
    <n v="0"/>
    <n v="0"/>
    <m/>
    <n v="15"/>
    <n v="0"/>
    <n v="98.2"/>
    <n v="68.5"/>
    <n v="55.400000000000006"/>
    <n v="20"/>
    <n v="18"/>
    <n v="0.48966489969429366"/>
    <n v="1237"/>
    <s v=""/>
    <n v="2578"/>
    <n v="2739"/>
    <n v="81178.256399999998"/>
    <n v="56613.021900000007"/>
  </r>
  <r>
    <x v="9"/>
    <x v="7"/>
    <n v="1.1457704078152942"/>
    <n v="2065174"/>
    <n v="1857999"/>
    <n v="207175"/>
    <n v="170.6876687103381"/>
    <n v="89.968157646764865"/>
    <n v="22.842547113062544"/>
    <n v="17.588438428150795"/>
    <n v="5.2541086849117518"/>
    <n v="0"/>
    <n v="7.8670698862190278"/>
    <n v="6.9361440846474682"/>
    <n v="3.759366794145226"/>
    <n v="4.2799663480508308"/>
    <n v="0"/>
    <n v="1959"/>
    <n v="116.12395591752802"/>
    <n v="274.48231857801466"/>
    <n v="29.729157850190436"/>
    <n v="70.270842149809567"/>
    <n v="1774.0997"/>
    <n v="103460.11200000001"/>
    <n v="31656.755145443996"/>
    <n v="200"/>
    <n v="12"/>
    <n v="1633.9310876468521"/>
    <n v="259.5965279438924"/>
    <m/>
    <m/>
    <m/>
    <n v="58.570633623237292"/>
    <n v="21.348174872021069"/>
    <n v="79.947447400685434"/>
    <n v="30.906521675951481"/>
    <n v="0"/>
    <n v="0"/>
    <m/>
    <n v="13"/>
    <n v="0"/>
    <n v="88.7"/>
    <n v="80.800000000000011"/>
    <n v="69.399999999999991"/>
    <n v="22"/>
    <n v="12"/>
    <n v="0.45560188219400533"/>
    <n v="2020"/>
    <s v=""/>
    <n v="1405"/>
    <n v="3321"/>
    <n v="91797.392000000007"/>
    <n v="83549.651799999978"/>
  </r>
  <r>
    <x v="10"/>
    <x v="7"/>
    <n v="0.21967813648913204"/>
    <n v="373237"/>
    <n v="279100"/>
    <n v="94137"/>
    <n v="21.8825576602759"/>
    <n v="74.778224023877598"/>
    <n v="9.5164122521697827"/>
    <n v="9.3682124269323204"/>
    <n v="0.14819982523745961"/>
    <n v="0.64082642059868089"/>
    <n v="6.9464277268757648"/>
    <n v="1.2301405344295531"/>
    <n v="0.91125450855020718"/>
    <n v="0.42858948231425342"/>
    <n v="0"/>
    <n v="1166"/>
    <n v="35.763764505577683"/>
    <n v="24.331085688220881"/>
    <n v="59.512195121951216"/>
    <n v="40.487804878048784"/>
    <n v="198.672"/>
    <n v="14735.304"/>
    <n v="6806.5612210360005"/>
    <n v="75"/>
    <n v="22"/>
    <n v="44443.439423208307"/>
    <n v="5661.0464664542906"/>
    <m/>
    <m/>
    <m/>
    <n v="4.1556385380654071"/>
    <n v="1.8092038502223919"/>
    <n v="5.7828471771187164"/>
    <n v="0.22119376901113377"/>
    <n v="0"/>
    <n v="0"/>
    <m/>
    <n v="3"/>
    <n v="0"/>
    <n v="68.100000000000009"/>
    <n v="67.7"/>
    <n v="53.800000000000004"/>
    <n v="9"/>
    <n v="22"/>
    <n v="0.64623053560682475"/>
    <n v="845"/>
    <s v=""/>
    <n v="610"/>
    <n v="415"/>
    <n v="10037.732000000002"/>
    <n v="9971.6632000000027"/>
  </r>
  <r>
    <x v="11"/>
    <x v="7"/>
    <n v="0.43536847105209997"/>
    <n v="347641"/>
    <n v="333322"/>
    <n v="14319"/>
    <n v="48.873140235030142"/>
    <n v="95.881095728064295"/>
    <n v="18.889814100086497"/>
    <n v="15.132212605754745"/>
    <n v="3.7576014943317482"/>
    <n v="5.1678778855910616"/>
    <n v="1.349271203745291"/>
    <n v="1.7486909804875612"/>
    <n v="14.999135855550973"/>
    <n v="0.79271606030266761"/>
    <n v="0"/>
    <n v="354"/>
    <n v="92.64557234297699"/>
    <n v="118.23205817973239"/>
    <n v="43.933333333333337"/>
    <n v="56.066666666666663"/>
    <n v="279.81209999999999"/>
    <n v="18598.464"/>
    <n v="7009.7858746019992"/>
    <n v="40"/>
    <n v="3"/>
    <n v="7892.1416058520144"/>
    <n v="907.14271331632347"/>
    <m/>
    <m/>
    <m/>
    <n v="60.934884193827408"/>
    <n v="21.712430000099424"/>
    <n v="72.058155265498797"/>
    <n v="37.576014943317482"/>
    <n v="0"/>
    <n v="0"/>
    <m/>
    <n v="2"/>
    <n v="0"/>
    <n v="99.4"/>
    <n v="74.7"/>
    <n v="62.3"/>
    <n v="8"/>
    <n v="3"/>
    <n v="0.48025784741125443"/>
    <n v="198"/>
    <s v=""/>
    <n v="659"/>
    <n v="841"/>
    <n v="18483.986999999997"/>
    <n v="13891.3884"/>
  </r>
  <r>
    <x v="12"/>
    <x v="7"/>
    <n v="0.7840002084907205"/>
    <n v="1599355"/>
    <n v="1543566"/>
    <n v="55789"/>
    <n v="100.47253700608043"/>
    <n v="96.511781311841332"/>
    <n v="25.80980964980952"/>
    <n v="16.315398473844084"/>
    <n v="9.4944111759654302"/>
    <n v="0"/>
    <n v="5.9452073967612336"/>
    <n v="9.1571175672767424"/>
    <n v="9.1621656245997301"/>
    <n v="1.5453190611718275"/>
    <n v="0"/>
    <n v="558"/>
    <n v="63.386046149313408"/>
    <n v="185.82351289362643"/>
    <n v="25.434837408621124"/>
    <n v="74.565162591378879"/>
    <n v="1353.9880000000001"/>
    <n v="86195.231999999975"/>
    <n v="34170.336599049995"/>
    <n v="119"/>
    <n v="4"/>
    <n v="1912.641033416596"/>
    <n v="197.17948798109236"/>
    <m/>
    <m/>
    <m/>
    <n v="51.619619299619032"/>
    <n v="26.608051185370641"/>
    <n v="40.78849618461021"/>
    <n v="94.944111759654305"/>
    <n v="0"/>
    <n v="0"/>
    <m/>
    <n v="3"/>
    <n v="0"/>
    <n v="98.9"/>
    <n v="73.599999999999994"/>
    <n v="60.4"/>
    <n v="35"/>
    <n v="4"/>
    <n v="0.49971573706910632"/>
    <n v="678"/>
    <s v=""/>
    <n v="1009"/>
    <n v="2958"/>
    <n v="85210.03300000001"/>
    <n v="63463.703699999998"/>
  </r>
  <r>
    <x v="13"/>
    <x v="7"/>
    <n v="0.53068389852235498"/>
    <n v="760808"/>
    <n v="636995"/>
    <n v="123813"/>
    <n v="36.686255287939233"/>
    <n v="83.726117496135686"/>
    <n v="25.548396508798675"/>
    <n v="24.408131817267378"/>
    <n v="1.1402646915313022"/>
    <n v="3.5422531709791949"/>
    <n v="2.1117084099982537"/>
    <n v="1.9817502053027092"/>
    <n v="20.803392907075743"/>
    <n v="0.65154498642197123"/>
    <n v="0"/>
    <n v="1606"/>
    <n v="143.55130596969946"/>
    <n v="47.737921703057594"/>
    <n v="75.044113940005047"/>
    <n v="24.95588605999496"/>
    <n v="489.02310000000006"/>
    <n v="33924.473999999995"/>
    <n v="7665.4468808719994"/>
    <n v="125"/>
    <n v="14"/>
    <n v="10569.9204004164"/>
    <n v="1243.5200471078117"/>
    <m/>
    <m/>
    <m/>
    <n v="22.410874130525151"/>
    <n v="10.018979023058304"/>
    <n v="29.057299782461165"/>
    <n v="3.8008823051043401"/>
    <n v="0"/>
    <n v="0"/>
    <m/>
    <n v="16"/>
    <n v="0"/>
    <n v="90.600000000000009"/>
    <n v="89.2"/>
    <n v="77.400000000000006"/>
    <n v="18"/>
    <n v="14"/>
    <n v="0.64008407500793818"/>
    <n v="758"/>
    <s v=""/>
    <n v="2977"/>
    <n v="990"/>
    <n v="30745.416000000001"/>
    <n v="30257.428899999999"/>
  </r>
  <r>
    <x v="14"/>
    <x v="7"/>
    <n v="0.67151568838761388"/>
    <n v="1318280"/>
    <n v="1237337"/>
    <n v="80943"/>
    <n v="77.30020411597728"/>
    <n v="93.859953879297265"/>
    <n v="21.747296257054121"/>
    <n v="10.145262342937755"/>
    <n v="11.602033914116365"/>
    <n v="2.3499781202435313"/>
    <n v="5.2865891382214185"/>
    <n v="3.6416728705990984"/>
    <n v="11.360122422503343"/>
    <n v="1.4589118257302609"/>
    <n v="0"/>
    <n v="814"/>
    <n v="76.990599875806495"/>
    <n v="272.07645348342885"/>
    <n v="22.056106164958845"/>
    <n v="77.943893835041152"/>
    <n v="1039.4394"/>
    <n v="69108.767999999982"/>
    <n v="10837.208506824001"/>
    <n v="169"/>
    <n v="4"/>
    <n v="2894.5717146584943"/>
    <n v="310.98704372363989"/>
    <m/>
    <m/>
    <m/>
    <n v="55.762298095010564"/>
    <n v="17.972972113267868"/>
    <n v="39.020239780529828"/>
    <n v="89.246414723972052"/>
    <n v="0"/>
    <n v="0"/>
    <m/>
    <n v="5"/>
    <n v="0"/>
    <n v="98.4"/>
    <n v="94.1"/>
    <n v="84.3"/>
    <n v="79"/>
    <n v="4"/>
    <n v="0.56608395892421681"/>
    <n v="1152"/>
    <s v=""/>
    <n v="1313"/>
    <n v="4640"/>
    <n v="67990.334700000007"/>
    <n v="65018.051300000006"/>
  </r>
  <r>
    <x v="15"/>
    <x v="7"/>
    <n v="0.49152535229297634"/>
    <n v="537122"/>
    <n v="498982"/>
    <n v="38140"/>
    <n v="43.345513588193342"/>
    <n v="92.899192362256628"/>
    <n v="18.253558470506782"/>
    <n v="10.804192447330554"/>
    <n v="7.4493660231762249"/>
    <n v="0"/>
    <n v="2.7356883004591177"/>
    <n v="1.9106767243888847"/>
    <n v="12.200080233571207"/>
    <n v="1.4071132120875638"/>
    <n v="0"/>
    <n v="351"/>
    <n v="62.542165524498792"/>
    <n v="193.59826463648074"/>
    <n v="24.417139256458729"/>
    <n v="75.582860743541275"/>
    <n v="390.97300000000007"/>
    <n v="27909.143999999997"/>
    <n v="7772.1802665839987"/>
    <n v="68"/>
    <n v="2"/>
    <n v="5753.8659745830555"/>
    <n v="528.41626297191328"/>
    <m/>
    <m/>
    <m/>
    <n v="45.633896176266951"/>
    <n v="18.626080071945697"/>
    <n v="34.852233701066304"/>
    <n v="82.770733590846945"/>
    <n v="0"/>
    <n v="0"/>
    <m/>
    <n v="14"/>
    <n v="0"/>
    <n v="99.2"/>
    <n v="92.100000000000009"/>
    <n v="72.2"/>
    <n v="24"/>
    <n v="2"/>
    <n v="0.61535727581226085"/>
    <n v="321"/>
    <s v=""/>
    <n v="775"/>
    <n v="2399"/>
    <n v="27677.0416"/>
    <n v="25700.309499999996"/>
  </r>
  <r>
    <x v="16"/>
    <x v="7"/>
    <n v="0.52287620283706371"/>
    <n v="701114"/>
    <n v="649900"/>
    <n v="51214"/>
    <n v="40.100870750913984"/>
    <n v="92.695339131724651"/>
    <n v="22.346772263434556"/>
    <n v="19.238171731370237"/>
    <n v="3.1086005320643184"/>
    <n v="1.5960098300355137"/>
    <n v="2.9680573227786504"/>
    <n v="2.7522732441352482"/>
    <n v="15.755683139534526"/>
    <n v="0.87075855698613447"/>
    <n v="0"/>
    <n v="637"/>
    <n v="62.457960987796667"/>
    <n v="75.727417900954947"/>
    <n v="45.198675496688736"/>
    <n v="54.801324503311257"/>
    <n v="529.35169999999994"/>
    <n v="35800.379999999997"/>
    <n v="9912.8205773850004"/>
    <n v="39"/>
    <n v="5"/>
    <n v="6971.8761856131814"/>
    <n v="764.65738809951017"/>
    <m/>
    <m/>
    <m/>
    <n v="27.252161296871407"/>
    <n v="14.417272428022294"/>
    <n v="29.597187279031132"/>
    <n v="18.285885482731285"/>
    <n v="0"/>
    <n v="0"/>
    <m/>
    <n v="4"/>
    <n v="0"/>
    <n v="97.3"/>
    <n v="94.1"/>
    <n v="72.3"/>
    <n v="12"/>
    <n v="5"/>
    <n v="0.60595504760688723"/>
    <n v="338"/>
    <s v=""/>
    <n v="1092"/>
    <n v="1324"/>
    <n v="34838.804500000006"/>
    <n v="33705.979800000001"/>
  </r>
  <r>
    <x v="17"/>
    <x v="7"/>
    <n v="0.21744781517880618"/>
    <n v="228976"/>
    <n v="206849"/>
    <n v="22127"/>
    <n v="36.651876324567979"/>
    <n v="90.336541820976862"/>
    <n v="3.6258195705662417"/>
    <n v="2.4161317900645414"/>
    <n v="1.2096877805017014"/>
    <n v="2.167309931506848"/>
    <n v="0.58829140573146665"/>
    <n v="0.73247968575076339"/>
    <n v="2.2166402640437992"/>
    <n v="8.8408215040214261E-2"/>
    <n v="0"/>
    <n v="253"/>
    <n v="97.001594283628833"/>
    <n v="131.7364886063144"/>
    <n v="42.407277816655004"/>
    <n v="57.592722183345003"/>
    <n v="158.56679999999997"/>
    <n v="11439.900000000001"/>
    <n v="2251.5502327200002"/>
    <n v="32"/>
    <n v="0"/>
    <n v="7024.0374537069383"/>
    <n v="550.90489832995593"/>
    <m/>
    <m/>
    <m/>
    <n v="22.66137231603901"/>
    <n v="7.1094501383651796"/>
    <n v="20.13443158387118"/>
    <n v="30.242194512542536"/>
    <n v="0"/>
    <n v="0"/>
    <m/>
    <n v="0"/>
    <n v="0"/>
    <n v="98.9"/>
    <n v="98.9"/>
    <n v="80.300000000000011"/>
    <n v="11"/>
    <n v="0"/>
    <n v="0.58303955974690158"/>
    <n v="228"/>
    <s v=""/>
    <n v="606"/>
    <n v="823"/>
    <n v="11316.714999999998"/>
    <n v="11316.714999999998"/>
  </r>
  <r>
    <x v="18"/>
    <x v="7"/>
    <n v="0.65085411079826017"/>
    <n v="803312"/>
    <n v="746219"/>
    <n v="57093"/>
    <n v="43.208632776214039"/>
    <n v="92.892798812914535"/>
    <n v="13.275369792680333"/>
    <n v="10.178469265767557"/>
    <n v="3.0969005269127767"/>
    <n v="0.67451560121765608"/>
    <n v="2.3726180264865127"/>
    <n v="3.5055414454986602"/>
    <n v="6.6086427677346107"/>
    <n v="0.78856755296055181"/>
    <n v="0"/>
    <n v="248"/>
    <n v="29.744823835877419"/>
    <n v="89.718564481453043"/>
    <n v="24.898694281855022"/>
    <n v="75.101305718144985"/>
    <n v="626.39170000000001"/>
    <n v="41409.144"/>
    <n v="9054.7200955820026"/>
    <n v="78"/>
    <n v="4"/>
    <n v="4436.0945684864664"/>
    <n v="353.3172665166212"/>
    <m/>
    <m/>
    <m/>
    <n v="36.876027201889819"/>
    <n v="11.748114860779056"/>
    <n v="37.698034317657623"/>
    <n v="34.410005854586409"/>
    <n v="0"/>
    <n v="0"/>
    <m/>
    <n v="6"/>
    <n v="0"/>
    <n v="98.1"/>
    <n v="98.1"/>
    <n v="78.100000000000009"/>
    <n v="11"/>
    <n v="4"/>
    <n v="0.60160612736188823"/>
    <n v="398"/>
    <s v=""/>
    <n v="553"/>
    <n v="1668"/>
    <n v="40639.436899999993"/>
    <n v="40621.042699999998"/>
  </r>
  <r>
    <x v="19"/>
    <x v="7"/>
    <n v="0.26954653964301745"/>
    <n v="373993"/>
    <n v="339489"/>
    <n v="34504"/>
    <n v="39.11033818526726"/>
    <n v="90.77415887463134"/>
    <n v="9.1672124421426311"/>
    <n v="6.9199937248193102"/>
    <n v="2.2472187173233196"/>
    <n v="6.1960933536276E-3"/>
    <n v="1.0013342015370414"/>
    <n v="2.1074705291688498"/>
    <n v="4.8939747888543739"/>
    <n v="1.1644329225823622"/>
    <n v="0"/>
    <n v="228"/>
    <n v="38.90192010256721"/>
    <n v="110.84955728150872"/>
    <n v="25.977653631284912"/>
    <n v="74.022346368715091"/>
    <n v="257.51399999999995"/>
    <n v="18733.301999999996"/>
    <n v="4498.9880942039999"/>
    <n v="16"/>
    <n v="2"/>
    <n v="8179.2760827074308"/>
    <n v="1096.1916399504803"/>
    <m/>
    <m/>
    <m/>
    <n v="22.359054736933246"/>
    <n v="9.4507344764357022"/>
    <n v="24.714263302926106"/>
    <n v="17.286297825563995"/>
    <n v="0"/>
    <n v="0"/>
    <m/>
    <n v="2"/>
    <n v="0"/>
    <n v="96.399999999999991"/>
    <n v="95.899999999999991"/>
    <n v="76"/>
    <n v="3"/>
    <n v="2"/>
    <n v="0.5635275750032045"/>
    <n v="274"/>
    <s v=""/>
    <n v="372"/>
    <n v="1060"/>
    <n v="18058.871999999999"/>
    <n v="17956.914000000001"/>
  </r>
  <r>
    <x v="20"/>
    <x v="7"/>
    <n v="0.39828516382689472"/>
    <n v="465720"/>
    <n v="428143"/>
    <n v="37577"/>
    <n v="55.27512346462936"/>
    <n v="91.931418019410799"/>
    <n v="3.9632518781241952"/>
    <n v="2.7405147030611898"/>
    <n v="1.2227371750630045"/>
    <n v="0.16198645991882271"/>
    <n v="1.3015500917504634"/>
    <n v="0.74595480109123269"/>
    <n v="1.6613939389695669"/>
    <n v="0.2543530463129311"/>
    <n v="0"/>
    <n v="163"/>
    <n v="26.229928467068383"/>
    <n v="119.51827134089531"/>
    <n v="17.996742671009773"/>
    <n v="82.00325732899023"/>
    <n v="361.79340000000002"/>
    <n v="23879.555999999997"/>
    <n v="14626.592949165997"/>
    <n v="32"/>
    <n v="0"/>
    <n v="5552.589538778665"/>
    <n v="609.43055913424371"/>
    <m/>
    <m/>
    <m/>
    <n v="10.429610205589986"/>
    <n v="4.8332339977124334"/>
    <n v="9.4500507002109995"/>
    <n v="13.585968611811161"/>
    <n v="0"/>
    <n v="0"/>
    <m/>
    <n v="2"/>
    <n v="0"/>
    <n v="89"/>
    <n v="47.5"/>
    <n v="38.700000000000003"/>
    <n v="6"/>
    <n v="0"/>
    <n v="0.55817535671503493"/>
    <n v="298"/>
    <s v=""/>
    <n v="221"/>
    <n v="1007"/>
    <n v="21262.078999999998"/>
    <n v="11334.878999999999"/>
  </r>
  <r>
    <x v="21"/>
    <x v="7"/>
    <n v="0.45497328647168267"/>
    <n v="500662"/>
    <n v="460882"/>
    <n v="39780"/>
    <n v="37.639995398956358"/>
    <n v="92.054519815763925"/>
    <n v="4.5849722241663944"/>
    <n v="2.9313636016085707"/>
    <n v="1.6536086225578246"/>
    <n v="0.8649327752409941"/>
    <n v="0.89810802021733149"/>
    <n v="1.3990972917758311"/>
    <n v="2.0971133754605726"/>
    <n v="0.19065353671266139"/>
    <n v="0"/>
    <n v="140"/>
    <n v="13.306939982693462"/>
    <n v="99.914820548020401"/>
    <n v="11.752988047808765"/>
    <n v="88.24701195219123"/>
    <n v="383.2765"/>
    <n v="25270.217999999997"/>
    <n v="4172.3583370199995"/>
    <n v="33"/>
    <n v="1"/>
    <n v="5794.9514842348726"/>
    <n v="818.85184016362336"/>
    <m/>
    <m/>
    <m/>
    <n v="9.75526005141786"/>
    <n v="4.9836654610504283"/>
    <n v="8.6216576517899135"/>
    <n v="12.720066327367881"/>
    <n v="0"/>
    <n v="0"/>
    <m/>
    <n v="2"/>
    <n v="0"/>
    <n v="96.6"/>
    <n v="91.8"/>
    <n v="83.5"/>
    <n v="3"/>
    <n v="1"/>
    <n v="0.58873393842423349"/>
    <n v="307"/>
    <s v=""/>
    <n v="177"/>
    <n v="1329"/>
    <n v="24408.576000000001"/>
    <n v="23206.1160000000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ela dinâmica2" cacheId="2" applyNumberFormats="0" applyBorderFormats="0" applyFontFormats="0" applyPatternFormats="0" applyAlignmentFormats="0" applyWidthHeightFormats="1" dataCaption="Valores" updatedVersion="7" minRefreshableVersion="3" useAutoFormatting="1" rowGrandTotals="0" colGrandTotals="0" itemPrintTitles="1" createdVersion="4" indent="0" outline="1" outlineData="1" multipleFieldFilters="0" chartFormat="5" rowHeaderCaption="Ano">
  <location ref="C5:E10" firstHeaderRow="0" firstDataRow="1" firstDataCol="1" rowPageCount="1" colPageCount="1"/>
  <pivotFields count="57">
    <pivotField axis="axisPage" showAll="0">
      <items count="23">
        <item x="20"/>
        <item x="15"/>
        <item x="21"/>
        <item x="4"/>
        <item x="6"/>
        <item x="18"/>
        <item x="19"/>
        <item x="11"/>
        <item x="3"/>
        <item x="8"/>
        <item x="17"/>
        <item x="9"/>
        <item x="7"/>
        <item x="14"/>
        <item x="10"/>
        <item x="2"/>
        <item x="5"/>
        <item x="16"/>
        <item x="12"/>
        <item x="0"/>
        <item x="1"/>
        <item x="13"/>
        <item t="default"/>
      </items>
    </pivotField>
    <pivotField axis="axisRow" showAll="0" sortType="ascending">
      <items count="9">
        <item h="1" x="7"/>
        <item h="1" x="6"/>
        <item h="1" x="5"/>
        <item x="4"/>
        <item x="3"/>
        <item x="2"/>
        <item x="1"/>
        <item x="0"/>
        <item t="default"/>
      </items>
    </pivotField>
    <pivotField showAll="0"/>
    <pivotField showAll="0" defaultSubtotal="0"/>
    <pivotField showAll="0"/>
    <pivotField showAll="0"/>
    <pivotField dataField="1" showAll="0"/>
    <pivotField dataField="1" showAll="0"/>
    <pivotField showAll="0"/>
    <pivotField showAll="0"/>
    <pivotField showAll="0"/>
    <pivotField showAll="0"/>
    <pivotField showAll="0"/>
    <pivotField numFmtId="167"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1"/>
  </rowFields>
  <rowItems count="5">
    <i>
      <x v="3"/>
    </i>
    <i>
      <x v="4"/>
    </i>
    <i>
      <x v="5"/>
    </i>
    <i>
      <x v="6"/>
    </i>
    <i>
      <x v="7"/>
    </i>
  </rowItems>
  <colFields count="1">
    <field x="-2"/>
  </colFields>
  <colItems count="2">
    <i>
      <x/>
    </i>
    <i i="1">
      <x v="1"/>
    </i>
  </colItems>
  <pageFields count="1">
    <pageField fld="0" item="5" hier="-1"/>
  </pageFields>
  <dataFields count="2">
    <dataField name="Pop. Urbana" fld="6" baseField="1" baseItem="0"/>
    <dataField name="Pop. Rural" fld="7" baseField="1" baseItem="0"/>
  </dataFields>
  <formats count="6">
    <format dxfId="150">
      <pivotArea outline="0" collapsedLevelsAreSubtotals="1" fieldPosition="0"/>
    </format>
    <format dxfId="149">
      <pivotArea type="all" dataOnly="0" outline="0" fieldPosition="0"/>
    </format>
    <format dxfId="148">
      <pivotArea outline="0" collapsedLevelsAreSubtotals="1" fieldPosition="0"/>
    </format>
    <format dxfId="147">
      <pivotArea field="1" type="button" dataOnly="0" labelOnly="1" outline="0" axis="axisRow" fieldPosition="0"/>
    </format>
    <format dxfId="146">
      <pivotArea dataOnly="0" labelOnly="1" fieldPosition="0">
        <references count="1">
          <reference field="1" count="0"/>
        </references>
      </pivotArea>
    </format>
    <format dxfId="145">
      <pivotArea dataOnly="0" labelOnly="1" outline="0" fieldPosition="0">
        <references count="1">
          <reference field="4294967294" count="2">
            <x v="0"/>
            <x v="1"/>
          </reference>
        </references>
      </pivotArea>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ela dinâmica9" cacheId="3"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3" rowHeaderCaption="Ano">
  <location ref="C40:F44" firstHeaderRow="0" firstDataRow="1" firstDataCol="1" rowPageCount="1" colPageCount="1"/>
  <pivotFields count="53">
    <pivotField axis="axisPage"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9">
        <item h="1" x="6"/>
        <item h="1" x="5"/>
        <item h="1" x="4"/>
        <item x="3"/>
        <item x="2"/>
        <item x="1"/>
        <item x="0"/>
        <item h="1" x="7"/>
        <item t="default"/>
      </items>
    </pivotField>
    <pivotField showAll="0"/>
    <pivotField numFmtId="3" showAll="0"/>
    <pivotField numFmtId="3" showAll="0"/>
    <pivotField numFmtId="3" showAll="0"/>
    <pivotField numFmtId="165" showAll="0"/>
    <pivotField showAll="0"/>
    <pivotField numFmtId="167" showAll="0"/>
    <pivotField numFmtId="167" showAll="0"/>
    <pivotField numFmtId="167" showAll="0"/>
    <pivotField numFmtId="167" showAll="0"/>
    <pivotField dataField="1" numFmtId="167" showAll="0"/>
    <pivotField numFmtId="167" showAll="0"/>
    <pivotField numFmtId="167" showAll="0"/>
    <pivotField numFmtId="167" showAll="0"/>
    <pivotField dataField="1" numFmtId="4" showAll="0"/>
    <pivotField numFmtId="3" showAll="0"/>
    <pivotField numFmtId="165" showAll="0" defaultSubtotal="0"/>
    <pivotField numFmtId="165" showAll="0" defaultSubtotal="0"/>
    <pivotField showAll="0"/>
    <pivotField showAll="0"/>
    <pivotField showAll="0"/>
    <pivotField numFmtId="3" showAll="0"/>
    <pivotField numFmtId="3" showAll="0"/>
    <pivotField numFmtId="3" showAll="0"/>
    <pivotField numFmtId="3" showAll="0"/>
    <pivotField showAll="0"/>
    <pivotField showAll="0"/>
    <pivotField showAll="0"/>
    <pivotField showAll="0"/>
    <pivotField showAll="0"/>
    <pivotField numFmtId="165" showAll="0"/>
    <pivotField numFmtId="165" showAll="0"/>
    <pivotField numFmtId="165" showAll="0"/>
    <pivotField numFmtId="165" showAll="0"/>
    <pivotField showAll="0"/>
    <pivotField numFmtId="3" showAll="0"/>
    <pivotField showAll="0"/>
    <pivotField numFmtId="1" showAll="0"/>
    <pivotField numFmtId="3" showAll="0"/>
    <pivotField showAll="0"/>
    <pivotField numFmtId="165" showAll="0"/>
    <pivotField showAll="0"/>
    <pivotField numFmtId="3" showAll="0"/>
    <pivotField numFmtId="3" showAll="0"/>
    <pivotField numFmtId="4" showAll="0"/>
    <pivotField numFmtId="3" showAll="0"/>
    <pivotField dataField="1" showAll="0"/>
    <pivotField numFmtId="3" showAll="0"/>
    <pivotField numFmtId="3" showAll="0"/>
    <pivotField numFmtId="3" showAll="0"/>
    <pivotField numFmtId="3" showAll="0"/>
  </pivotFields>
  <rowFields count="1">
    <field x="1"/>
  </rowFields>
  <rowItems count="4">
    <i>
      <x v="3"/>
    </i>
    <i>
      <x v="4"/>
    </i>
    <i>
      <x v="5"/>
    </i>
    <i>
      <x v="6"/>
    </i>
  </rowItems>
  <colFields count="1">
    <field x="-2"/>
  </colFields>
  <colItems count="3">
    <i>
      <x/>
    </i>
    <i i="1">
      <x v="1"/>
    </i>
    <i i="2">
      <x v="2"/>
    </i>
  </colItems>
  <pageFields count="1">
    <pageField fld="0" item="5" hier="-1"/>
  </pageFields>
  <dataFields count="3">
    <dataField name="Demanda estimada" fld="16" baseField="0" baseItem="0"/>
    <dataField name="Demanda outorgada" fld="12" baseField="0" baseItem="0"/>
    <dataField name="Outorgada/Estimada" fld="48" baseField="1" baseItem="0"/>
  </dataFields>
  <formats count="6">
    <format dxfId="81">
      <pivotArea outline="0" collapsedLevelsAreSubtotals="1" fieldPosition="0"/>
    </format>
    <format dxfId="80">
      <pivotArea type="all" dataOnly="0" outline="0" fieldPosition="0"/>
    </format>
    <format dxfId="79">
      <pivotArea outline="0" collapsedLevelsAreSubtotals="1" fieldPosition="0"/>
    </format>
    <format dxfId="78">
      <pivotArea field="1" type="button" dataOnly="0" labelOnly="1" outline="0" axis="axisRow" fieldPosition="0"/>
    </format>
    <format dxfId="77">
      <pivotArea dataOnly="0" labelOnly="1" fieldPosition="0">
        <references count="1">
          <reference field="1" count="0"/>
        </references>
      </pivotArea>
    </format>
    <format dxfId="76">
      <pivotArea dataOnly="0" labelOnly="1" outline="0" fieldPosition="0">
        <references count="1">
          <reference field="4294967294" count="3">
            <x v="0"/>
            <x v="1"/>
            <x v="2"/>
          </reference>
        </references>
      </pivotArea>
    </format>
  </format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1">
          <reference field="4294967294" count="1" selected="0">
            <x v="1"/>
          </reference>
        </references>
      </pivotArea>
    </chartFormat>
    <chartFormat chart="0" format="3">
      <pivotArea type="data" outline="0" fieldPosition="0">
        <references count="2">
          <reference field="4294967294" count="1" selected="0">
            <x v="1"/>
          </reference>
          <reference field="1" count="1" selected="0">
            <x v="0"/>
          </reference>
        </references>
      </pivotArea>
    </chartFormat>
    <chartFormat chart="0" format="4">
      <pivotArea type="data" outline="0" fieldPosition="0">
        <references count="2">
          <reference field="4294967294" count="1" selected="0">
            <x v="1"/>
          </reference>
          <reference field="1" count="1" selected="0">
            <x v="1"/>
          </reference>
        </references>
      </pivotArea>
    </chartFormat>
    <chartFormat chart="0" format="5">
      <pivotArea type="data" outline="0" fieldPosition="0">
        <references count="2">
          <reference field="4294967294" count="1" selected="0">
            <x v="1"/>
          </reference>
          <reference field="1" count="1" selected="0">
            <x v="2"/>
          </reference>
        </references>
      </pivotArea>
    </chartFormat>
    <chartFormat chart="0" format="6" series="1">
      <pivotArea type="data" outline="0" fieldPosition="0">
        <references count="1">
          <reference field="4294967294" count="1" selected="0">
            <x v="2"/>
          </reference>
        </references>
      </pivotArea>
    </chartFormat>
    <chartFormat chart="0" format="7">
      <pivotArea type="data" outline="0" fieldPosition="0">
        <references count="2">
          <reference field="4294967294" count="1" selected="0">
            <x v="2"/>
          </reference>
          <reference field="1" count="1" selected="0">
            <x v="0"/>
          </reference>
        </references>
      </pivotArea>
    </chartFormat>
    <chartFormat chart="0" format="8">
      <pivotArea type="data" outline="0" fieldPosition="0">
        <references count="2">
          <reference field="4294967294" count="1" selected="0">
            <x v="2"/>
          </reference>
          <reference field="1" count="1" selected="0">
            <x v="1"/>
          </reference>
        </references>
      </pivotArea>
    </chartFormat>
    <chartFormat chart="0" format="9">
      <pivotArea type="data" outline="0" fieldPosition="0">
        <references count="2">
          <reference field="4294967294" count="1" selected="0">
            <x v="2"/>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ela dinâmica2" cacheId="2"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1" rowHeaderCaption="Ano">
  <location ref="C4:D9" firstHeaderRow="1" firstDataRow="1" firstDataCol="1" rowPageCount="1" colPageCount="1"/>
  <pivotFields count="57">
    <pivotField axis="axisPage" showAll="0">
      <items count="23">
        <item x="20"/>
        <item x="15"/>
        <item x="21"/>
        <item x="4"/>
        <item x="6"/>
        <item x="18"/>
        <item x="19"/>
        <item x="11"/>
        <item x="3"/>
        <item x="8"/>
        <item x="17"/>
        <item x="9"/>
        <item x="7"/>
        <item x="14"/>
        <item x="10"/>
        <item x="2"/>
        <item x="5"/>
        <item x="16"/>
        <item x="12"/>
        <item x="0"/>
        <item x="1"/>
        <item x="13"/>
        <item t="default"/>
      </items>
    </pivotField>
    <pivotField axis="axisRow" showAll="0">
      <items count="9">
        <item h="1" x="7"/>
        <item h="1" x="6"/>
        <item h="1" x="5"/>
        <item x="4"/>
        <item x="3"/>
        <item x="2"/>
        <item x="1"/>
        <item x="0"/>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numFmtId="167" showAll="0" defaultSubtotal="0"/>
    <pivotField showAll="0"/>
    <pivotField showAll="0"/>
    <pivotField showAll="0"/>
    <pivotField showAll="0"/>
    <pivotField showAll="0"/>
    <pivotField showAll="0"/>
    <pivotField showAll="0"/>
    <pivotField showAll="0"/>
    <pivotField dataField="1"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1"/>
  </rowFields>
  <rowItems count="5">
    <i>
      <x v="3"/>
    </i>
    <i>
      <x v="4"/>
    </i>
    <i>
      <x v="5"/>
    </i>
    <i>
      <x v="6"/>
    </i>
    <i>
      <x v="7"/>
    </i>
  </rowItems>
  <colItems count="1">
    <i/>
  </colItems>
  <pageFields count="1">
    <pageField fld="0" item="0" hier="-1"/>
  </pageFields>
  <dataFields count="1">
    <dataField name="RSU" fld="22" baseField="1" baseItem="0" numFmtId="165"/>
  </dataFields>
  <formats count="7">
    <format dxfId="75">
      <pivotArea outline="0" collapsedLevelsAreSubtotals="1" fieldPosition="0"/>
    </format>
    <format dxfId="74">
      <pivotArea dataOnly="0" labelOnly="1" outline="0" axis="axisValues" fieldPosition="0"/>
    </format>
    <format dxfId="73">
      <pivotArea type="all" dataOnly="0" outline="0" fieldPosition="0"/>
    </format>
    <format dxfId="72">
      <pivotArea outline="0" collapsedLevelsAreSubtotals="1" fieldPosition="0"/>
    </format>
    <format dxfId="71">
      <pivotArea field="1" type="button" dataOnly="0" labelOnly="1" outline="0" axis="axisRow" fieldPosition="0"/>
    </format>
    <format dxfId="70">
      <pivotArea dataOnly="0" labelOnly="1" fieldPosition="0">
        <references count="1">
          <reference field="1" count="0"/>
        </references>
      </pivotArea>
    </format>
    <format dxfId="6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ela dinâmica4" cacheId="3"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2" rowHeaderCaption="Ano">
  <location ref="P5:Q10" firstHeaderRow="1" firstDataRow="1" firstDataCol="1" rowPageCount="1" colPageCount="1"/>
  <pivotFields count="53">
    <pivotField axis="axisPage"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9">
        <item h="1" x="6"/>
        <item h="1" x="5"/>
        <item h="1" x="4"/>
        <item x="3"/>
        <item x="2"/>
        <item x="1"/>
        <item x="0"/>
        <item x="7"/>
        <item t="default"/>
      </items>
    </pivotField>
    <pivotField showAll="0"/>
    <pivotField numFmtId="3" showAll="0"/>
    <pivotField numFmtId="3" showAll="0"/>
    <pivotField numFmtId="3" showAll="0"/>
    <pivotField numFmtId="165" showAll="0"/>
    <pivotField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3" showAll="0"/>
    <pivotField numFmtId="3" showAll="0"/>
    <pivotField numFmtId="165" showAll="0" defaultSubtotal="0"/>
    <pivotField numFmtId="165" showAll="0" defaultSubtotal="0"/>
    <pivotField showAll="0"/>
    <pivotField showAll="0"/>
    <pivotField showAll="0"/>
    <pivotField numFmtId="3" showAll="0"/>
    <pivotField numFmtId="3" showAll="0"/>
    <pivotField numFmtId="3" showAll="0"/>
    <pivotField numFmtId="3" showAll="0"/>
    <pivotField showAll="0"/>
    <pivotField showAll="0"/>
    <pivotField showAll="0"/>
    <pivotField showAll="0"/>
    <pivotField showAll="0"/>
    <pivotField numFmtId="165" showAll="0"/>
    <pivotField numFmtId="165" showAll="0"/>
    <pivotField numFmtId="165" showAll="0"/>
    <pivotField numFmtId="165" showAll="0"/>
    <pivotField showAll="0"/>
    <pivotField numFmtId="3" showAll="0"/>
    <pivotField showAll="0"/>
    <pivotField dataField="1" numFmtId="1" showAll="0"/>
    <pivotField numFmtId="3" showAll="0"/>
    <pivotField showAll="0"/>
    <pivotField numFmtId="165" showAll="0"/>
    <pivotField showAll="0"/>
    <pivotField numFmtId="3" showAll="0"/>
    <pivotField numFmtId="3" showAll="0"/>
    <pivotField numFmtId="4" showAll="0"/>
    <pivotField numFmtId="3" showAll="0"/>
    <pivotField showAll="0"/>
    <pivotField numFmtId="3" showAll="0"/>
    <pivotField numFmtId="3" showAll="0"/>
    <pivotField numFmtId="3" showAll="0"/>
    <pivotField numFmtId="3" showAll="0"/>
  </pivotFields>
  <rowFields count="1">
    <field x="1"/>
  </rowFields>
  <rowItems count="5">
    <i>
      <x v="3"/>
    </i>
    <i>
      <x v="4"/>
    </i>
    <i>
      <x v="5"/>
    </i>
    <i>
      <x v="6"/>
    </i>
    <i>
      <x v="7"/>
    </i>
  </rowItems>
  <colItems count="1">
    <i/>
  </colItems>
  <pageFields count="1">
    <pageField fld="0" item="5" hier="-1"/>
  </pageFields>
  <dataFields count="1">
    <dataField name="Nº de registros" fld="39" baseField="0" baseItem="0"/>
  </dataFields>
  <formats count="5">
    <format dxfId="45">
      <pivotArea type="all" dataOnly="0" outline="0" fieldPosition="0"/>
    </format>
    <format dxfId="44">
      <pivotArea outline="0" collapsedLevelsAreSubtotals="1" fieldPosition="0"/>
    </format>
    <format dxfId="43">
      <pivotArea field="1" type="button" dataOnly="0" labelOnly="1" outline="0" axis="axisRow" fieldPosition="0"/>
    </format>
    <format dxfId="42">
      <pivotArea dataOnly="0" labelOnly="1" fieldPosition="0">
        <references count="1">
          <reference field="1" count="0"/>
        </references>
      </pivotArea>
    </format>
    <format dxfId="41">
      <pivotArea dataOnly="0" labelOnly="1" outline="0" axis="axisValues" fieldPosition="0"/>
    </format>
  </formats>
  <chartFormats count="3">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3"/>
          </reference>
        </references>
      </pivotArea>
    </chartFormat>
    <chartFormat chart="0" format="2">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ela dinâmica2" cacheId="2"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1" rowHeaderCaption="Ano">
  <location ref="C24:E29" firstHeaderRow="0" firstDataRow="1" firstDataCol="1" rowPageCount="1" colPageCount="1"/>
  <pivotFields count="57">
    <pivotField axis="axisPage" showAll="0">
      <items count="23">
        <item x="20"/>
        <item x="15"/>
        <item x="21"/>
        <item x="4"/>
        <item x="6"/>
        <item x="18"/>
        <item x="19"/>
        <item x="11"/>
        <item x="3"/>
        <item x="8"/>
        <item x="17"/>
        <item x="9"/>
        <item x="7"/>
        <item x="14"/>
        <item x="10"/>
        <item x="2"/>
        <item x="5"/>
        <item x="16"/>
        <item x="12"/>
        <item x="0"/>
        <item x="1"/>
        <item x="13"/>
        <item t="default"/>
      </items>
    </pivotField>
    <pivotField axis="axisRow" showAll="0">
      <items count="9">
        <item h="1" x="7"/>
        <item h="1" x="6"/>
        <item h="1" x="5"/>
        <item x="4"/>
        <item x="3"/>
        <item x="2"/>
        <item x="1"/>
        <item x="0"/>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numFmtId="167"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dataField="1" showAll="0"/>
    <pivotField showAll="0"/>
    <pivotField showAll="0"/>
    <pivotField showAll="0"/>
    <pivotField showAll="0"/>
    <pivotField showAll="0" defaultSubtotal="0"/>
    <pivotField showAll="0" defaultSubtotal="0"/>
    <pivotField showAll="0" defaultSubtotal="0"/>
  </pivotFields>
  <rowFields count="1">
    <field x="1"/>
  </rowFields>
  <rowItems count="5">
    <i>
      <x v="3"/>
    </i>
    <i>
      <x v="4"/>
    </i>
    <i>
      <x v="5"/>
    </i>
    <i>
      <x v="6"/>
    </i>
    <i>
      <x v="7"/>
    </i>
  </rowItems>
  <colFields count="1">
    <field x="-2"/>
  </colFields>
  <colItems count="2">
    <i>
      <x/>
    </i>
    <i i="1">
      <x v="1"/>
    </i>
  </colItems>
  <pageFields count="1">
    <pageField fld="0" item="7" hier="-1"/>
  </pageFields>
  <dataFields count="2">
    <dataField name="Áreas contaminadas" fld="25" baseField="1" baseItem="0"/>
    <dataField name="Áreas remediadas" fld="49" baseField="1" baseItem="0"/>
  </dataFields>
  <formats count="6">
    <format dxfId="51">
      <pivotArea outline="0" collapsedLevelsAreSubtotals="1" fieldPosition="0"/>
    </format>
    <format dxfId="50">
      <pivotArea type="all" dataOnly="0" outline="0" fieldPosition="0"/>
    </format>
    <format dxfId="49">
      <pivotArea outline="0" collapsedLevelsAreSubtotals="1" fieldPosition="0"/>
    </format>
    <format dxfId="48">
      <pivotArea field="1" type="button" dataOnly="0" labelOnly="1" outline="0" axis="axisRow" fieldPosition="0"/>
    </format>
    <format dxfId="47">
      <pivotArea dataOnly="0" labelOnly="1" fieldPosition="0">
        <references count="1">
          <reference field="1" count="0"/>
        </references>
      </pivotArea>
    </format>
    <format dxfId="46">
      <pivotArea dataOnly="0" labelOnly="1" outline="0" fieldPosition="0">
        <references count="1">
          <reference field="4294967294" count="2">
            <x v="0"/>
            <x v="1"/>
          </reference>
        </references>
      </pivotArea>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ela dinâmica3" cacheId="2"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1" rowHeaderCaption="Ano">
  <location ref="P24:Q29" firstHeaderRow="1" firstDataRow="1" firstDataCol="1" rowPageCount="1" colPageCount="1"/>
  <pivotFields count="57">
    <pivotField axis="axisPage" showAll="0">
      <items count="23">
        <item x="20"/>
        <item x="15"/>
        <item x="21"/>
        <item x="4"/>
        <item x="6"/>
        <item x="18"/>
        <item x="19"/>
        <item x="11"/>
        <item x="3"/>
        <item x="8"/>
        <item x="17"/>
        <item x="9"/>
        <item x="7"/>
        <item x="14"/>
        <item x="10"/>
        <item x="2"/>
        <item x="5"/>
        <item x="16"/>
        <item x="12"/>
        <item x="0"/>
        <item x="1"/>
        <item x="13"/>
        <item t="default"/>
      </items>
    </pivotField>
    <pivotField axis="axisRow" showAll="0">
      <items count="9">
        <item h="1" x="7"/>
        <item h="1" x="6"/>
        <item h="1" x="5"/>
        <item x="4"/>
        <item x="3"/>
        <item x="2"/>
        <item x="1"/>
        <item x="0"/>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numFmtId="167"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dataField="1"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1"/>
  </rowFields>
  <rowItems count="5">
    <i>
      <x v="3"/>
    </i>
    <i>
      <x v="4"/>
    </i>
    <i>
      <x v="5"/>
    </i>
    <i>
      <x v="6"/>
    </i>
    <i>
      <x v="7"/>
    </i>
  </rowItems>
  <colItems count="1">
    <i/>
  </colItems>
  <pageFields count="1">
    <pageField fld="0" item="6" hier="-1"/>
  </pageFields>
  <dataFields count="1">
    <dataField name="Nº de ocorrências/atendimentos" fld="26" baseField="1" baseItem="0"/>
  </dataFields>
  <formats count="5">
    <format dxfId="56">
      <pivotArea type="all" dataOnly="0" outline="0" fieldPosition="0"/>
    </format>
    <format dxfId="55">
      <pivotArea outline="0" collapsedLevelsAreSubtotals="1" fieldPosition="0"/>
    </format>
    <format dxfId="54">
      <pivotArea field="1" type="button" dataOnly="0" labelOnly="1" outline="0" axis="axisRow" fieldPosition="0"/>
    </format>
    <format dxfId="53">
      <pivotArea dataOnly="0" labelOnly="1" fieldPosition="0">
        <references count="1">
          <reference field="1" count="0"/>
        </references>
      </pivotArea>
    </format>
    <format dxfId="52">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ela dinâmica5" cacheId="3"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2" rowHeaderCaption="Ano">
  <location ref="C5:D10" firstHeaderRow="1" firstDataRow="1" firstDataCol="1" rowPageCount="1" colPageCount="1"/>
  <pivotFields count="53">
    <pivotField axis="axisPage"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9">
        <item x="6"/>
        <item x="5"/>
        <item x="4"/>
        <item x="3"/>
        <item x="2"/>
        <item h="1" x="1"/>
        <item h="1" x="0"/>
        <item h="1" x="7"/>
        <item t="default"/>
      </items>
    </pivotField>
    <pivotField showAll="0"/>
    <pivotField numFmtId="3" showAll="0"/>
    <pivotField numFmtId="3" showAll="0"/>
    <pivotField numFmtId="3" showAll="0"/>
    <pivotField numFmtId="165" showAll="0"/>
    <pivotField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3" showAll="0"/>
    <pivotField numFmtId="3" showAll="0"/>
    <pivotField numFmtId="165" showAll="0" defaultSubtotal="0"/>
    <pivotField numFmtId="165" showAll="0" defaultSubtotal="0"/>
    <pivotField showAll="0"/>
    <pivotField showAll="0"/>
    <pivotField showAll="0"/>
    <pivotField numFmtId="3" showAll="0"/>
    <pivotField numFmtId="3" showAll="0"/>
    <pivotField numFmtId="3" showAll="0"/>
    <pivotField numFmtId="3" showAll="0"/>
    <pivotField showAll="0"/>
    <pivotField showAll="0"/>
    <pivotField showAll="0"/>
    <pivotField showAll="0"/>
    <pivotField showAll="0"/>
    <pivotField numFmtId="165" showAll="0"/>
    <pivotField numFmtId="165" showAll="0"/>
    <pivotField numFmtId="165" showAll="0"/>
    <pivotField numFmtId="165" showAll="0"/>
    <pivotField showAll="0"/>
    <pivotField numFmtId="3" showAll="0"/>
    <pivotField dataField="1" showAll="0"/>
    <pivotField numFmtId="1" showAll="0"/>
    <pivotField numFmtId="3" showAll="0"/>
    <pivotField showAll="0"/>
    <pivotField numFmtId="165" showAll="0"/>
    <pivotField showAll="0"/>
    <pivotField numFmtId="3" showAll="0"/>
    <pivotField numFmtId="3" showAll="0"/>
    <pivotField numFmtId="4" showAll="0"/>
    <pivotField numFmtId="3" showAll="0"/>
    <pivotField showAll="0"/>
    <pivotField numFmtId="3" showAll="0"/>
    <pivotField numFmtId="3" showAll="0"/>
    <pivotField numFmtId="3" showAll="0"/>
    <pivotField numFmtId="3" showAll="0"/>
  </pivotFields>
  <rowFields count="1">
    <field x="1"/>
  </rowFields>
  <rowItems count="5">
    <i>
      <x/>
    </i>
    <i>
      <x v="1"/>
    </i>
    <i>
      <x v="2"/>
    </i>
    <i>
      <x v="3"/>
    </i>
    <i>
      <x v="4"/>
    </i>
  </rowItems>
  <colItems count="1">
    <i/>
  </colItems>
  <pageFields count="1">
    <pageField fld="0" item="2" hier="-1"/>
  </pageFields>
  <dataFields count="1">
    <dataField name="Nº de casos/100.000 hab" fld="38" baseField="1" baseItem="2"/>
  </dataFields>
  <formats count="7">
    <format dxfId="63">
      <pivotArea collapsedLevelsAreSubtotals="1" fieldPosition="0">
        <references count="1">
          <reference field="1" count="0"/>
        </references>
      </pivotArea>
    </format>
    <format dxfId="62">
      <pivotArea type="all" dataOnly="0" outline="0" fieldPosition="0"/>
    </format>
    <format dxfId="61">
      <pivotArea outline="0" collapsedLevelsAreSubtotals="1" fieldPosition="0"/>
    </format>
    <format dxfId="60">
      <pivotArea field="1" type="button" dataOnly="0" labelOnly="1" outline="0" axis="axisRow" fieldPosition="0"/>
    </format>
    <format dxfId="59">
      <pivotArea dataOnly="0" labelOnly="1" fieldPosition="0">
        <references count="1">
          <reference field="1" count="0"/>
        </references>
      </pivotArea>
    </format>
    <format dxfId="58">
      <pivotArea dataOnly="0" labelOnly="1" outline="0" axis="axisValues" fieldPosition="0"/>
    </format>
    <format dxfId="57">
      <pivotArea field="0" type="button" dataOnly="0" labelOnly="1" outline="0" axis="axisPage"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7" cacheId="2"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1" rowHeaderCaption="Ano">
  <location ref="C28:D33" firstHeaderRow="1" firstDataRow="1" firstDataCol="1" rowPageCount="1" colPageCount="1"/>
  <pivotFields count="57">
    <pivotField axis="axisPage" showAll="0">
      <items count="23">
        <item x="20"/>
        <item x="15"/>
        <item x="21"/>
        <item x="4"/>
        <item x="6"/>
        <item x="18"/>
        <item x="19"/>
        <item x="11"/>
        <item x="3"/>
        <item x="8"/>
        <item x="17"/>
        <item x="9"/>
        <item x="7"/>
        <item x="14"/>
        <item x="10"/>
        <item x="2"/>
        <item x="5"/>
        <item x="16"/>
        <item x="12"/>
        <item x="0"/>
        <item x="1"/>
        <item x="13"/>
        <item t="default"/>
      </items>
    </pivotField>
    <pivotField axis="axisRow" showAll="0">
      <items count="9">
        <item h="1" x="7"/>
        <item h="1" x="6"/>
        <item h="1" x="5"/>
        <item x="4"/>
        <item x="3"/>
        <item x="2"/>
        <item x="1"/>
        <item x="0"/>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dataField="1" numFmtId="167"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5">
    <i>
      <x v="3"/>
    </i>
    <i>
      <x v="4"/>
    </i>
    <i>
      <x v="5"/>
    </i>
    <i>
      <x v="6"/>
    </i>
    <i>
      <x v="7"/>
    </i>
  </rowItems>
  <colItems count="1">
    <i/>
  </colItems>
  <pageFields count="1">
    <pageField fld="0" item="7" hier="-1"/>
  </pageFields>
  <dataFields count="1">
    <dataField name="Vazão outorgada" fld="13" baseField="0" baseItem="0"/>
  </dataFields>
  <formats count="9">
    <format dxfId="90">
      <pivotArea collapsedLevelsAreSubtotals="1" fieldPosition="0">
        <references count="1">
          <reference field="1" count="1">
            <x v="5"/>
          </reference>
        </references>
      </pivotArea>
    </format>
    <format dxfId="89">
      <pivotArea grandRow="1" outline="0" collapsedLevelsAreSubtotals="1" fieldPosition="0"/>
    </format>
    <format dxfId="88">
      <pivotArea collapsedLevelsAreSubtotals="1" fieldPosition="0">
        <references count="1">
          <reference field="1" count="1">
            <x v="6"/>
          </reference>
        </references>
      </pivotArea>
    </format>
    <format dxfId="87">
      <pivotArea type="all" dataOnly="0" outline="0" fieldPosition="0"/>
    </format>
    <format dxfId="86">
      <pivotArea outline="0" collapsedLevelsAreSubtotals="1" fieldPosition="0"/>
    </format>
    <format dxfId="85">
      <pivotArea field="1" type="button" dataOnly="0" labelOnly="1" outline="0" axis="axisRow" fieldPosition="0"/>
    </format>
    <format dxfId="84">
      <pivotArea dataOnly="0" labelOnly="1" fieldPosition="0">
        <references count="1">
          <reference field="1" count="0"/>
        </references>
      </pivotArea>
    </format>
    <format dxfId="83">
      <pivotArea dataOnly="0" labelOnly="1" outline="0" axis="axisValues" fieldPosition="0"/>
    </format>
    <format dxfId="82">
      <pivotArea collapsedLevelsAreSubtotals="1" fieldPosition="0">
        <references count="1">
          <reference field="1" count="1">
            <x v="7"/>
          </reference>
        </references>
      </pivotArea>
    </format>
  </format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ela dinâmica3" cacheId="3"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1" rowHeaderCaption="Ano">
  <location ref="P28:R33" firstHeaderRow="0" firstDataRow="1" firstDataCol="1" rowPageCount="1" colPageCount="1"/>
  <pivotFields count="53">
    <pivotField axis="axisPage"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9">
        <item h="1" x="6"/>
        <item h="1" x="5"/>
        <item h="1" x="4"/>
        <item x="3"/>
        <item x="2"/>
        <item x="1"/>
        <item x="0"/>
        <item x="7"/>
        <item t="default"/>
      </items>
    </pivotField>
    <pivotField showAll="0"/>
    <pivotField numFmtId="3" showAll="0"/>
    <pivotField numFmtId="3" showAll="0"/>
    <pivotField numFmtId="3" showAll="0"/>
    <pivotField numFmtId="165" showAll="0"/>
    <pivotField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4" showAll="0"/>
    <pivotField numFmtId="3" showAll="0"/>
    <pivotField dataField="1" numFmtId="165" showAll="0" defaultSubtotal="0"/>
    <pivotField dataField="1" numFmtId="165" showAll="0" defaultSubtotal="0"/>
    <pivotField showAll="0"/>
    <pivotField showAll="0"/>
    <pivotField showAll="0"/>
    <pivotField numFmtId="3" showAll="0"/>
    <pivotField numFmtId="3" showAll="0"/>
    <pivotField numFmtId="3" showAll="0"/>
    <pivotField numFmtId="3" showAll="0"/>
    <pivotField showAll="0"/>
    <pivotField showAll="0"/>
    <pivotField showAll="0"/>
    <pivotField showAll="0"/>
    <pivotField showAll="0"/>
    <pivotField numFmtId="165" showAll="0"/>
    <pivotField numFmtId="165" showAll="0"/>
    <pivotField numFmtId="165" showAll="0"/>
    <pivotField numFmtId="165" showAll="0"/>
    <pivotField showAll="0"/>
    <pivotField numFmtId="3" showAll="0"/>
    <pivotField showAll="0"/>
    <pivotField numFmtId="1" showAll="0"/>
    <pivotField numFmtId="3" showAll="0"/>
    <pivotField showAll="0"/>
    <pivotField numFmtId="165" showAll="0"/>
    <pivotField showAll="0"/>
    <pivotField numFmtId="3" showAll="0"/>
    <pivotField numFmtId="3" showAll="0"/>
    <pivotField numFmtId="4" showAll="0"/>
    <pivotField numFmtId="3" showAll="0"/>
    <pivotField showAll="0"/>
    <pivotField numFmtId="3" showAll="0"/>
    <pivotField numFmtId="3" showAll="0"/>
    <pivotField numFmtId="3" showAll="0"/>
    <pivotField numFmtId="3" showAll="0"/>
  </pivotFields>
  <rowFields count="1">
    <field x="1"/>
  </rowFields>
  <rowItems count="5">
    <i>
      <x v="3"/>
    </i>
    <i>
      <x v="4"/>
    </i>
    <i>
      <x v="5"/>
    </i>
    <i>
      <x v="6"/>
    </i>
    <i>
      <x v="7"/>
    </i>
  </rowItems>
  <colFields count="1">
    <field x="-2"/>
  </colFields>
  <colItems count="2">
    <i>
      <x/>
    </i>
    <i i="1">
      <x v="1"/>
    </i>
  </colItems>
  <pageFields count="1">
    <pageField fld="0" item="4" hier="-1"/>
  </pageFields>
  <dataFields count="2">
    <dataField name="Captações superficiais" fld="18" baseField="0" baseItem="0"/>
    <dataField name="Captações subterrâneas" fld="19" baseField="0" baseItem="0"/>
  </dataFields>
  <formats count="6">
    <format dxfId="96">
      <pivotArea collapsedLevelsAreSubtotals="1" fieldPosition="0">
        <references count="1">
          <reference field="1" count="0"/>
        </references>
      </pivotArea>
    </format>
    <format dxfId="95">
      <pivotArea type="all" dataOnly="0" outline="0" fieldPosition="0"/>
    </format>
    <format dxfId="94">
      <pivotArea outline="0" collapsedLevelsAreSubtotals="1" fieldPosition="0"/>
    </format>
    <format dxfId="93">
      <pivotArea field="1" type="button" dataOnly="0" labelOnly="1" outline="0" axis="axisRow" fieldPosition="0"/>
    </format>
    <format dxfId="92">
      <pivotArea dataOnly="0" labelOnly="1" fieldPosition="0">
        <references count="1">
          <reference field="1" count="0"/>
        </references>
      </pivotArea>
    </format>
    <format dxfId="91">
      <pivotArea dataOnly="0" labelOnly="1" outline="0" fieldPosition="0">
        <references count="1">
          <reference field="4294967294" count="2">
            <x v="0"/>
            <x v="1"/>
          </reference>
        </references>
      </pivotArea>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ela dinâmica5" cacheId="2"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2" rowHeaderCaption="Ano">
  <location ref="C5:E10" firstHeaderRow="0" firstDataRow="1" firstDataCol="1" rowPageCount="1" colPageCount="1"/>
  <pivotFields count="57">
    <pivotField axis="axisPage" showAll="0">
      <items count="23">
        <item x="20"/>
        <item x="15"/>
        <item x="21"/>
        <item x="4"/>
        <item x="6"/>
        <item x="18"/>
        <item x="19"/>
        <item x="11"/>
        <item x="3"/>
        <item x="8"/>
        <item x="17"/>
        <item x="9"/>
        <item x="7"/>
        <item x="14"/>
        <item x="10"/>
        <item x="2"/>
        <item x="5"/>
        <item x="16"/>
        <item x="12"/>
        <item x="0"/>
        <item x="1"/>
        <item x="13"/>
        <item t="default"/>
      </items>
    </pivotField>
    <pivotField axis="axisRow" showAll="0">
      <items count="9">
        <item h="1" x="7"/>
        <item h="1" x="6"/>
        <item h="1" x="5"/>
        <item x="4"/>
        <item x="3"/>
        <item x="2"/>
        <item x="1"/>
        <item x="0"/>
        <item t="default"/>
      </items>
    </pivotField>
    <pivotField showAll="0"/>
    <pivotField showAll="0" defaultSubtotal="0"/>
    <pivotField showAll="0"/>
    <pivotField showAll="0"/>
    <pivotField showAll="0"/>
    <pivotField showAll="0"/>
    <pivotField showAll="0"/>
    <pivotField showAll="0"/>
    <pivotField showAll="0"/>
    <pivotField dataField="1" showAll="0"/>
    <pivotField dataField="1" showAll="0"/>
    <pivotField numFmtId="167"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5">
    <i>
      <x v="3"/>
    </i>
    <i>
      <x v="4"/>
    </i>
    <i>
      <x v="5"/>
    </i>
    <i>
      <x v="6"/>
    </i>
    <i>
      <x v="7"/>
    </i>
  </rowItems>
  <colFields count="1">
    <field x="-2"/>
  </colFields>
  <colItems count="2">
    <i>
      <x/>
    </i>
    <i i="1">
      <x v="1"/>
    </i>
  </colItems>
  <pageFields count="1">
    <pageField fld="0" item="3" hier="-1"/>
  </pageFields>
  <dataFields count="2">
    <dataField name="Superficial" fld="11" baseField="1" baseItem="1"/>
    <dataField name="Subterrânea" fld="12" baseField="1" baseItem="1"/>
  </dataFields>
  <formats count="11">
    <format dxfId="107">
      <pivotArea collapsedLevelsAreSubtotals="1" fieldPosition="0">
        <references count="2">
          <reference field="4294967294" count="1" selected="0">
            <x v="0"/>
          </reference>
          <reference field="1" count="1">
            <x v="5"/>
          </reference>
        </references>
      </pivotArea>
    </format>
    <format dxfId="106">
      <pivotArea collapsedLevelsAreSubtotals="1" fieldPosition="0">
        <references count="2">
          <reference field="4294967294" count="1" selected="0">
            <x v="1"/>
          </reference>
          <reference field="1" count="1">
            <x v="5"/>
          </reference>
        </references>
      </pivotArea>
    </format>
    <format dxfId="105">
      <pivotArea collapsedLevelsAreSubtotals="1" fieldPosition="0">
        <references count="2">
          <reference field="4294967294" count="1" selected="0">
            <x v="1"/>
          </reference>
          <reference field="1" count="1">
            <x v="0"/>
          </reference>
        </references>
      </pivotArea>
    </format>
    <format dxfId="104">
      <pivotArea collapsedLevelsAreSubtotals="1" fieldPosition="0">
        <references count="1">
          <reference field="1" count="1">
            <x v="6"/>
          </reference>
        </references>
      </pivotArea>
    </format>
    <format dxfId="103">
      <pivotArea collapsedLevelsAreSubtotals="1" fieldPosition="0">
        <references count="1">
          <reference field="1" count="3">
            <x v="2"/>
            <x v="3"/>
            <x v="4"/>
          </reference>
        </references>
      </pivotArea>
    </format>
    <format dxfId="102">
      <pivotArea type="all" dataOnly="0" outline="0" fieldPosition="0"/>
    </format>
    <format dxfId="101">
      <pivotArea outline="0" collapsedLevelsAreSubtotals="1" fieldPosition="0"/>
    </format>
    <format dxfId="100">
      <pivotArea field="1" type="button" dataOnly="0" labelOnly="1" outline="0" axis="axisRow" fieldPosition="0"/>
    </format>
    <format dxfId="99">
      <pivotArea dataOnly="0" labelOnly="1" fieldPosition="0">
        <references count="1">
          <reference field="1" count="0"/>
        </references>
      </pivotArea>
    </format>
    <format dxfId="98">
      <pivotArea dataOnly="0" labelOnly="1" outline="0" fieldPosition="0">
        <references count="1">
          <reference field="4294967294" count="2">
            <x v="0"/>
            <x v="1"/>
          </reference>
        </references>
      </pivotArea>
    </format>
    <format dxfId="97">
      <pivotArea collapsedLevelsAreSubtotals="1" fieldPosition="0">
        <references count="1">
          <reference field="1" count="1">
            <x v="7"/>
          </reference>
        </references>
      </pivotArea>
    </format>
  </formats>
  <chartFormats count="2">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ela dinâmica8" cacheId="2"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5" rowHeaderCaption="Ano">
  <location ref="P8:T14" firstHeaderRow="0" firstDataRow="1" firstDataCol="1" rowPageCount="1" colPageCount="1"/>
  <pivotFields count="57">
    <pivotField axis="axisPage" showAll="0">
      <items count="23">
        <item x="20"/>
        <item x="15"/>
        <item x="21"/>
        <item x="4"/>
        <item x="6"/>
        <item x="18"/>
        <item x="19"/>
        <item x="11"/>
        <item x="3"/>
        <item x="8"/>
        <item x="17"/>
        <item x="9"/>
        <item x="7"/>
        <item x="14"/>
        <item x="10"/>
        <item x="2"/>
        <item x="5"/>
        <item x="16"/>
        <item x="12"/>
        <item x="0"/>
        <item x="1"/>
        <item x="13"/>
        <item t="default"/>
      </items>
    </pivotField>
    <pivotField axis="axisRow" showAll="0">
      <items count="9">
        <item h="1" x="7"/>
        <item h="1" x="6"/>
        <item x="5"/>
        <item x="4"/>
        <item x="3"/>
        <item x="2"/>
        <item x="1"/>
        <item x="0"/>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numFmtId="167" showAll="0" defaultSubtotal="0"/>
    <pivotField dataField="1" showAll="0"/>
    <pivotField dataField="1" showAll="0"/>
    <pivotField dataField="1" showAll="0"/>
    <pivotField dataField="1"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v="2"/>
    </i>
    <i>
      <x v="3"/>
    </i>
    <i>
      <x v="4"/>
    </i>
    <i>
      <x v="5"/>
    </i>
    <i>
      <x v="6"/>
    </i>
    <i>
      <x v="7"/>
    </i>
  </rowItems>
  <colFields count="1">
    <field x="-2"/>
  </colFields>
  <colItems count="4">
    <i>
      <x/>
    </i>
    <i i="1">
      <x v="1"/>
    </i>
    <i i="2">
      <x v="2"/>
    </i>
    <i i="3">
      <x v="3"/>
    </i>
  </colItems>
  <pageFields count="1">
    <pageField fld="0" item="3" hier="-1"/>
  </pageFields>
  <dataFields count="4">
    <dataField name="Ab. Público" fld="14" baseField="1" baseItem="2"/>
    <dataField name="Uso Industrial" fld="15" baseField="1" baseItem="2"/>
    <dataField name="Uso Rural" fld="16" baseField="1" baseItem="2"/>
    <dataField name="Sol. Altern. E outros usos" fld="17" baseField="1" baseItem="0"/>
  </dataFields>
  <formats count="11">
    <format dxfId="118">
      <pivotArea collapsedLevelsAreSubtotals="1" fieldPosition="0">
        <references count="2">
          <reference field="4294967294" count="1" selected="0">
            <x v="0"/>
          </reference>
          <reference field="1" count="5">
            <x v="0"/>
            <x v="1"/>
            <x v="2"/>
            <x v="3"/>
            <x v="4"/>
          </reference>
        </references>
      </pivotArea>
    </format>
    <format dxfId="117">
      <pivotArea collapsedLevelsAreSubtotals="1" fieldPosition="0">
        <references count="2">
          <reference field="4294967294" count="1" selected="0">
            <x v="1"/>
          </reference>
          <reference field="1" count="5">
            <x v="0"/>
            <x v="1"/>
            <x v="2"/>
            <x v="3"/>
            <x v="4"/>
          </reference>
        </references>
      </pivotArea>
    </format>
    <format dxfId="116">
      <pivotArea collapsedLevelsAreSubtotals="1" fieldPosition="0">
        <references count="2">
          <reference field="4294967294" count="1" selected="0">
            <x v="3"/>
          </reference>
          <reference field="1" count="0"/>
        </references>
      </pivotArea>
    </format>
    <format dxfId="115">
      <pivotArea collapsedLevelsAreSubtotals="1" fieldPosition="0">
        <references count="2">
          <reference field="4294967294" count="3" selected="0">
            <x v="0"/>
            <x v="1"/>
            <x v="2"/>
          </reference>
          <reference field="1" count="1">
            <x v="5"/>
          </reference>
        </references>
      </pivotArea>
    </format>
    <format dxfId="114">
      <pivotArea collapsedLevelsAreSubtotals="1" fieldPosition="0">
        <references count="2">
          <reference field="4294967294" count="3" selected="0">
            <x v="0"/>
            <x v="1"/>
            <x v="2"/>
          </reference>
          <reference field="1" count="1">
            <x v="6"/>
          </reference>
        </references>
      </pivotArea>
    </format>
    <format dxfId="113">
      <pivotArea type="all" dataOnly="0" outline="0" fieldPosition="0"/>
    </format>
    <format dxfId="112">
      <pivotArea outline="0" collapsedLevelsAreSubtotals="1" fieldPosition="0"/>
    </format>
    <format dxfId="111">
      <pivotArea field="1" type="button" dataOnly="0" labelOnly="1" outline="0" axis="axisRow" fieldPosition="0"/>
    </format>
    <format dxfId="110">
      <pivotArea dataOnly="0" labelOnly="1" fieldPosition="0">
        <references count="1">
          <reference field="1" count="0"/>
        </references>
      </pivotArea>
    </format>
    <format dxfId="109">
      <pivotArea dataOnly="0" labelOnly="1" outline="0" fieldPosition="0">
        <references count="1">
          <reference field="4294967294" count="4">
            <x v="0"/>
            <x v="1"/>
            <x v="2"/>
            <x v="3"/>
          </reference>
        </references>
      </pivotArea>
    </format>
    <format dxfId="108">
      <pivotArea collapsedLevelsAreSubtotals="1" fieldPosition="0">
        <references count="1">
          <reference field="1" count="1">
            <x v="7"/>
          </reference>
        </references>
      </pivotArea>
    </format>
  </formats>
  <chartFormats count="4">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3"/>
          </reference>
        </references>
      </pivotArea>
    </chartFormat>
    <chartFormat chart="0" format="6" series="1">
      <pivotArea type="data" outline="0" fieldPosition="0">
        <references count="1">
          <reference field="4294967294" count="1" selected="0">
            <x v="2"/>
          </reference>
        </references>
      </pivotArea>
    </chartFormat>
    <chartFormat chart="0"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ela dinâmica6" cacheId="3"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1" rowHeaderCaption="Ano">
  <location ref="P48:Q53" firstHeaderRow="1" firstDataRow="1" firstDataCol="1" rowPageCount="1" colPageCount="1"/>
  <pivotFields count="53">
    <pivotField axis="axisPage"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9">
        <item h="1" x="6"/>
        <item h="1" x="5"/>
        <item h="1" x="4"/>
        <item x="3"/>
        <item x="2"/>
        <item x="1"/>
        <item x="0"/>
        <item x="7"/>
        <item t="default"/>
      </items>
    </pivotField>
    <pivotField showAll="0"/>
    <pivotField numFmtId="3" showAll="0"/>
    <pivotField numFmtId="3" showAll="0"/>
    <pivotField numFmtId="3" showAll="0"/>
    <pivotField numFmtId="165" showAll="0"/>
    <pivotField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4" showAll="0"/>
    <pivotField numFmtId="3" showAll="0"/>
    <pivotField numFmtId="165" showAll="0"/>
    <pivotField numFmtId="165" showAll="0"/>
    <pivotField showAll="0"/>
    <pivotField showAll="0"/>
    <pivotField showAll="0"/>
    <pivotField numFmtId="3" showAll="0"/>
    <pivotField numFmtId="3" showAll="0"/>
    <pivotField numFmtId="3" showAll="0"/>
    <pivotField numFmtId="3" showAll="0"/>
    <pivotField dataField="1" showAll="0"/>
    <pivotField showAll="0"/>
    <pivotField showAll="0"/>
    <pivotField showAll="0"/>
    <pivotField showAll="0"/>
    <pivotField numFmtId="165" showAll="0"/>
    <pivotField numFmtId="165" showAll="0"/>
    <pivotField numFmtId="165" showAll="0"/>
    <pivotField numFmtId="165" showAll="0"/>
    <pivotField showAll="0"/>
    <pivotField numFmtId="3" showAll="0"/>
    <pivotField showAll="0"/>
    <pivotField numFmtId="1" showAll="0"/>
    <pivotField numFmtId="3" showAll="0"/>
    <pivotField showAll="0"/>
    <pivotField numFmtId="165" showAll="0"/>
    <pivotField showAll="0"/>
    <pivotField numFmtId="3" showAll="0"/>
    <pivotField numFmtId="3" showAll="0"/>
    <pivotField numFmtId="4" showAll="0"/>
    <pivotField numFmtId="3" showAll="0"/>
    <pivotField showAll="0"/>
    <pivotField numFmtId="3" showAll="0"/>
    <pivotField numFmtId="3" showAll="0"/>
    <pivotField numFmtId="3" showAll="0"/>
    <pivotField numFmtId="3" showAll="0"/>
  </pivotFields>
  <rowFields count="1">
    <field x="1"/>
  </rowFields>
  <rowItems count="5">
    <i>
      <x v="3"/>
    </i>
    <i>
      <x v="4"/>
    </i>
    <i>
      <x v="5"/>
    </i>
    <i>
      <x v="6"/>
    </i>
    <i>
      <x v="7"/>
    </i>
  </rowItems>
  <colItems count="1">
    <i/>
  </colItems>
  <pageFields count="1">
    <pageField fld="0" item="1" hier="-1"/>
  </pageFields>
  <dataFields count="1">
    <dataField name="Disponibilidade per capita" fld="27" baseField="1" baseItem="3" numFmtId="165"/>
  </dataFields>
  <formats count="6">
    <format dxfId="124">
      <pivotArea outline="0" collapsedLevelsAreSubtotals="1" fieldPosition="0"/>
    </format>
    <format dxfId="123">
      <pivotArea type="all" dataOnly="0" outline="0" fieldPosition="0"/>
    </format>
    <format dxfId="122">
      <pivotArea outline="0" collapsedLevelsAreSubtotals="1" fieldPosition="0"/>
    </format>
    <format dxfId="121">
      <pivotArea field="1" type="button" dataOnly="0" labelOnly="1" outline="0" axis="axisRow" fieldPosition="0"/>
    </format>
    <format dxfId="120">
      <pivotArea dataOnly="0" labelOnly="1" fieldPosition="0">
        <references count="1">
          <reference field="1" count="0"/>
        </references>
      </pivotArea>
    </format>
    <format dxfId="119">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ela dinâmica9" cacheId="3"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1" rowHeaderCaption="Ano">
  <location ref="C100:D108" firstHeaderRow="1" firstDataRow="1" firstDataCol="1" rowPageCount="1" colPageCount="1"/>
  <pivotFields count="53">
    <pivotField axis="axisPage"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9">
        <item x="6"/>
        <item x="5"/>
        <item x="4"/>
        <item x="3"/>
        <item x="2"/>
        <item x="1"/>
        <item x="0"/>
        <item x="7"/>
        <item t="default"/>
      </items>
    </pivotField>
    <pivotField showAll="0"/>
    <pivotField numFmtId="3" showAll="0"/>
    <pivotField numFmtId="3" showAll="0"/>
    <pivotField numFmtId="3" showAll="0"/>
    <pivotField numFmtId="165" showAll="0"/>
    <pivotField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4" showAll="0"/>
    <pivotField numFmtId="3" showAll="0"/>
    <pivotField numFmtId="165" showAll="0"/>
    <pivotField numFmtId="165" showAll="0"/>
    <pivotField showAll="0"/>
    <pivotField showAll="0"/>
    <pivotField showAll="0"/>
    <pivotField numFmtId="3" showAll="0"/>
    <pivotField numFmtId="3" showAll="0"/>
    <pivotField numFmtId="3" showAll="0"/>
    <pivotField numFmtId="3" showAll="0"/>
    <pivotField showAll="0"/>
    <pivotField showAll="0"/>
    <pivotField showAll="0"/>
    <pivotField showAll="0"/>
    <pivotField showAll="0"/>
    <pivotField numFmtId="165" showAll="0"/>
    <pivotField numFmtId="165" showAll="0"/>
    <pivotField numFmtId="165" showAll="0"/>
    <pivotField numFmtId="165" showAll="0"/>
    <pivotField showAll="0"/>
    <pivotField numFmtId="3" showAll="0"/>
    <pivotField showAll="0"/>
    <pivotField numFmtId="1" showAll="0"/>
    <pivotField numFmtId="3" showAll="0"/>
    <pivotField showAll="0"/>
    <pivotField numFmtId="165" showAll="0"/>
    <pivotField showAll="0"/>
    <pivotField numFmtId="3" showAll="0"/>
    <pivotField numFmtId="3" showAll="0"/>
    <pivotField numFmtId="4" showAll="0"/>
    <pivotField dataField="1" numFmtId="3" showAll="0"/>
    <pivotField showAll="0"/>
    <pivotField numFmtId="3" showAll="0"/>
    <pivotField numFmtId="3" showAll="0"/>
    <pivotField numFmtId="3" showAll="0"/>
    <pivotField numFmtId="3" showAll="0"/>
  </pivotFields>
  <rowFields count="1">
    <field x="1"/>
  </rowFields>
  <rowItems count="8">
    <i>
      <x/>
    </i>
    <i>
      <x v="1"/>
    </i>
    <i>
      <x v="2"/>
    </i>
    <i>
      <x v="3"/>
    </i>
    <i>
      <x v="4"/>
    </i>
    <i>
      <x v="5"/>
    </i>
    <i>
      <x v="6"/>
    </i>
    <i>
      <x v="7"/>
    </i>
  </rowItems>
  <colItems count="1">
    <i/>
  </colItems>
  <pageFields count="1">
    <pageField fld="0" item="19" hier="-1"/>
  </pageFields>
  <dataFields count="1">
    <dataField name="Nº de outorgas" fld="47" baseField="0" baseItem="0"/>
  </dataFields>
  <formats count="5">
    <format dxfId="129">
      <pivotArea type="all" dataOnly="0" outline="0" fieldPosition="0"/>
    </format>
    <format dxfId="128">
      <pivotArea outline="0" collapsedLevelsAreSubtotals="1" fieldPosition="0"/>
    </format>
    <format dxfId="127">
      <pivotArea field="1" type="button" dataOnly="0" labelOnly="1" outline="0" axis="axisRow" fieldPosition="0"/>
    </format>
    <format dxfId="126">
      <pivotArea dataOnly="0" labelOnly="1" fieldPosition="0">
        <references count="1">
          <reference field="1" count="0"/>
        </references>
      </pivotArea>
    </format>
    <format dxfId="125">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ela dinâmica1" cacheId="3"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5" rowHeaderCaption="Ano">
  <location ref="L100:M108" firstHeaderRow="1" firstDataRow="1" firstDataCol="1" rowPageCount="1" colPageCount="1"/>
  <pivotFields count="53">
    <pivotField axis="axisPage"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9">
        <item x="6"/>
        <item x="5"/>
        <item x="4"/>
        <item x="3"/>
        <item x="2"/>
        <item x="1"/>
        <item x="0"/>
        <item x="7"/>
        <item t="default"/>
      </items>
    </pivotField>
    <pivotField showAll="0"/>
    <pivotField numFmtId="3" showAll="0"/>
    <pivotField numFmtId="3" showAll="0"/>
    <pivotField numFmtId="3" showAll="0"/>
    <pivotField numFmtId="165" showAll="0"/>
    <pivotField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4" showAll="0"/>
    <pivotField dataField="1" numFmtId="3" showAll="0"/>
    <pivotField numFmtId="165" showAll="0"/>
    <pivotField numFmtId="165" showAll="0"/>
    <pivotField showAll="0"/>
    <pivotField showAll="0"/>
    <pivotField showAll="0"/>
    <pivotField numFmtId="3" showAll="0"/>
    <pivotField numFmtId="3" showAll="0"/>
    <pivotField numFmtId="3" showAll="0"/>
    <pivotField numFmtId="3" showAll="0"/>
    <pivotField showAll="0"/>
    <pivotField showAll="0"/>
    <pivotField showAll="0"/>
    <pivotField showAll="0"/>
    <pivotField showAll="0"/>
    <pivotField numFmtId="165" showAll="0"/>
    <pivotField numFmtId="165" showAll="0"/>
    <pivotField numFmtId="165" showAll="0"/>
    <pivotField numFmtId="165" showAll="0"/>
    <pivotField showAll="0"/>
    <pivotField numFmtId="3" showAll="0"/>
    <pivotField showAll="0"/>
    <pivotField numFmtId="1" showAll="0"/>
    <pivotField numFmtId="3" showAll="0"/>
    <pivotField showAll="0"/>
    <pivotField numFmtId="165" showAll="0"/>
    <pivotField showAll="0"/>
    <pivotField numFmtId="3" showAll="0"/>
    <pivotField numFmtId="3" showAll="0"/>
    <pivotField numFmtId="4" showAll="0"/>
    <pivotField numFmtId="3" showAll="0"/>
    <pivotField showAll="0"/>
    <pivotField numFmtId="3" showAll="0"/>
    <pivotField numFmtId="3" showAll="0"/>
    <pivotField numFmtId="3" showAll="0"/>
    <pivotField numFmtId="3" showAll="0"/>
  </pivotFields>
  <rowFields count="1">
    <field x="1"/>
  </rowFields>
  <rowItems count="8">
    <i>
      <x/>
    </i>
    <i>
      <x v="1"/>
    </i>
    <i>
      <x v="2"/>
    </i>
    <i>
      <x v="3"/>
    </i>
    <i>
      <x v="4"/>
    </i>
    <i>
      <x v="5"/>
    </i>
    <i>
      <x v="6"/>
    </i>
    <i>
      <x v="7"/>
    </i>
  </rowItems>
  <colItems count="1">
    <i/>
  </colItems>
  <pageFields count="1">
    <pageField fld="0" item="4" hier="-1"/>
  </pageFields>
  <dataFields count="1">
    <dataField name="Nº de barramentos" fld="17" baseField="0" baseItem="0" numFmtId="3"/>
  </dataFields>
  <formats count="6">
    <format dxfId="135">
      <pivotArea type="all" dataOnly="0" outline="0" fieldPosition="0"/>
    </format>
    <format dxfId="134">
      <pivotArea outline="0" collapsedLevelsAreSubtotals="1" fieldPosition="0"/>
    </format>
    <format dxfId="133">
      <pivotArea field="1" type="button" dataOnly="0" labelOnly="1" outline="0" axis="axisRow" fieldPosition="0"/>
    </format>
    <format dxfId="132">
      <pivotArea dataOnly="0" labelOnly="1" fieldPosition="0">
        <references count="1">
          <reference field="1" count="0"/>
        </references>
      </pivotArea>
    </format>
    <format dxfId="131">
      <pivotArea dataOnly="0" labelOnly="1" outline="0" axis="axisValues" fieldPosition="0"/>
    </format>
    <format dxfId="130">
      <pivotArea outline="0" collapsedLevelsAreSubtotals="1" fieldPosition="0"/>
    </format>
  </formats>
  <chartFormats count="3">
    <chartFormat chart="1"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0"/>
          </reference>
        </references>
      </pivotArea>
    </chartFormat>
    <chartFormat chart="4"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ela dinâmica4" cacheId="3" applyNumberFormats="0" applyBorderFormats="0" applyFontFormats="0" applyPatternFormats="0" applyAlignmentFormats="0" applyWidthHeightFormats="1" dataCaption="Valores" updatedVersion="7" minRefreshableVersion="3" useAutoFormatting="1" rowGrandTotals="0" itemPrintTitles="1" createdVersion="4" indent="0" outline="1" outlineData="1" multipleFieldFilters="0" chartFormat="1" rowHeaderCaption="Ano">
  <location ref="C48:E53" firstHeaderRow="0" firstDataRow="1" firstDataCol="1" rowPageCount="1" colPageCount="1"/>
  <pivotFields count="53">
    <pivotField axis="axisPage" showAll="0">
      <items count="23">
        <item x="0"/>
        <item x="1"/>
        <item x="2"/>
        <item x="3"/>
        <item x="4"/>
        <item x="5"/>
        <item x="6"/>
        <item x="7"/>
        <item x="8"/>
        <item x="9"/>
        <item x="10"/>
        <item x="11"/>
        <item x="12"/>
        <item x="13"/>
        <item x="14"/>
        <item x="15"/>
        <item x="16"/>
        <item x="17"/>
        <item x="18"/>
        <item x="19"/>
        <item x="20"/>
        <item x="21"/>
        <item t="default"/>
      </items>
    </pivotField>
    <pivotField axis="axisRow" showAll="0">
      <items count="9">
        <item h="1" x="6"/>
        <item h="1" x="5"/>
        <item h="1" x="4"/>
        <item x="3"/>
        <item x="2"/>
        <item x="1"/>
        <item x="0"/>
        <item x="7"/>
        <item t="default"/>
      </items>
    </pivotField>
    <pivotField showAll="0"/>
    <pivotField numFmtId="3" showAll="0"/>
    <pivotField numFmtId="3" showAll="0"/>
    <pivotField numFmtId="3" showAll="0"/>
    <pivotField numFmtId="165" showAll="0"/>
    <pivotField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4" showAll="0"/>
    <pivotField numFmtId="3" showAll="0"/>
    <pivotField numFmtId="165" showAll="0"/>
    <pivotField numFmtId="165" showAll="0"/>
    <pivotField dataField="1" showAll="0"/>
    <pivotField dataField="1" showAll="0"/>
    <pivotField showAll="0"/>
    <pivotField numFmtId="3" showAll="0"/>
    <pivotField numFmtId="3" showAll="0"/>
    <pivotField numFmtId="3" showAll="0"/>
    <pivotField numFmtId="3" showAll="0"/>
    <pivotField showAll="0"/>
    <pivotField showAll="0"/>
    <pivotField showAll="0"/>
    <pivotField showAll="0"/>
    <pivotField showAll="0"/>
    <pivotField numFmtId="165" showAll="0"/>
    <pivotField numFmtId="165" showAll="0"/>
    <pivotField numFmtId="165" showAll="0"/>
    <pivotField numFmtId="165" showAll="0"/>
    <pivotField showAll="0"/>
    <pivotField numFmtId="3" showAll="0"/>
    <pivotField showAll="0"/>
    <pivotField numFmtId="1" showAll="0"/>
    <pivotField numFmtId="3" showAll="0"/>
    <pivotField showAll="0"/>
    <pivotField numFmtId="165" showAll="0"/>
    <pivotField showAll="0"/>
    <pivotField numFmtId="3" showAll="0"/>
    <pivotField numFmtId="3" showAll="0"/>
    <pivotField numFmtId="4" showAll="0"/>
    <pivotField numFmtId="3" showAll="0"/>
    <pivotField showAll="0"/>
    <pivotField numFmtId="3" showAll="0"/>
    <pivotField numFmtId="3" showAll="0"/>
    <pivotField numFmtId="3" showAll="0"/>
    <pivotField numFmtId="3" showAll="0"/>
  </pivotFields>
  <rowFields count="1">
    <field x="1"/>
  </rowFields>
  <rowItems count="5">
    <i>
      <x v="3"/>
    </i>
    <i>
      <x v="4"/>
    </i>
    <i>
      <x v="5"/>
    </i>
    <i>
      <x v="6"/>
    </i>
    <i>
      <x v="7"/>
    </i>
  </rowItems>
  <colFields count="1">
    <field x="-2"/>
  </colFields>
  <colItems count="2">
    <i>
      <x/>
    </i>
    <i i="1">
      <x v="1"/>
    </i>
  </colItems>
  <pageFields count="1">
    <pageField fld="0" item="4" hier="-1"/>
  </pageFields>
  <dataFields count="2">
    <dataField name="Captações superficiais" fld="20" baseField="1" baseItem="0"/>
    <dataField name="Captações subterrâneas" fld="21" baseField="1" baseItem="0"/>
  </dataFields>
  <formats count="9">
    <format dxfId="144">
      <pivotArea collapsedLevelsAreSubtotals="1" fieldPosition="0">
        <references count="1">
          <reference field="1" count="5">
            <x v="0"/>
            <x v="1"/>
            <x v="2"/>
            <x v="3"/>
            <x v="4"/>
          </reference>
        </references>
      </pivotArea>
    </format>
    <format dxfId="143">
      <pivotArea collapsedLevelsAreSubtotals="1" fieldPosition="0">
        <references count="1">
          <reference field="1" count="1">
            <x v="5"/>
          </reference>
        </references>
      </pivotArea>
    </format>
    <format dxfId="142">
      <pivotArea collapsedLevelsAreSubtotals="1" fieldPosition="0">
        <references count="1">
          <reference field="1" count="1">
            <x v="6"/>
          </reference>
        </references>
      </pivotArea>
    </format>
    <format dxfId="141">
      <pivotArea type="all" dataOnly="0" outline="0" fieldPosition="0"/>
    </format>
    <format dxfId="140">
      <pivotArea outline="0" collapsedLevelsAreSubtotals="1" fieldPosition="0"/>
    </format>
    <format dxfId="139">
      <pivotArea field="1" type="button" dataOnly="0" labelOnly="1" outline="0" axis="axisRow" fieldPosition="0"/>
    </format>
    <format dxfId="138">
      <pivotArea dataOnly="0" labelOnly="1" fieldPosition="0">
        <references count="1">
          <reference field="1" count="0"/>
        </references>
      </pivotArea>
    </format>
    <format dxfId="137">
      <pivotArea dataOnly="0" labelOnly="1" outline="0" fieldPosition="0">
        <references count="1">
          <reference field="4294967294" count="2">
            <x v="0"/>
            <x v="1"/>
          </reference>
        </references>
      </pivotArea>
    </format>
    <format dxfId="136">
      <pivotArea collapsedLevelsAreSubtotals="1" fieldPosition="0">
        <references count="1">
          <reference field="1" count="1">
            <x v="7"/>
          </reference>
        </references>
      </pivotArea>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ela_BI" displayName="Tabela_BI" ref="A1:T7097" totalsRowShown="0" headerRowDxfId="212" dataDxfId="211">
  <autoFilter ref="A1:T7097">
    <filterColumn colId="1">
      <filters>
        <filter val="2020"/>
      </filters>
    </filterColumn>
  </autoFilter>
  <sortState ref="A2:BE7097">
    <sortCondition descending="1" ref="B1:B7097"/>
  </sortState>
  <tableColumns count="20">
    <tableColumn id="3" name="UGRHI" dataDxfId="210" totalsRowDxfId="209"/>
    <tableColumn id="1" name="Ano" dataDxfId="208" totalsRowDxfId="207"/>
    <tableColumn id="2" name="COD_IBGE+UGRHI" dataDxfId="206" totalsRowDxfId="205"/>
    <tableColumn id="67" name="Município" dataDxfId="204" totalsRowDxfId="203"/>
    <tableColumn id="4" name="P.01-A" dataDxfId="202" totalsRowDxfId="201"/>
    <tableColumn id="5" name="P.01-B" dataDxfId="200" totalsRowDxfId="199"/>
    <tableColumn id="6" name="P.01-C" dataDxfId="198" totalsRowDxfId="197"/>
    <tableColumn id="7" name="P.01-D" dataDxfId="196" totalsRowDxfId="195"/>
    <tableColumn id="8" name="P.02-A" dataDxfId="194" totalsRowDxfId="193"/>
    <tableColumn id="9" name="P.02-B" dataDxfId="192" totalsRowDxfId="191"/>
    <tableColumn id="10" name="P.02-C" dataDxfId="190" totalsRowDxfId="189"/>
    <tableColumn id="11" name="P.02-D" dataDxfId="188" totalsRowDxfId="187"/>
    <tableColumn id="33" name="P.02-E" dataDxfId="186" totalsRowDxfId="185"/>
    <tableColumn id="12" name="P.08-D" dataDxfId="184" totalsRowDxfId="183"/>
    <tableColumn id="14" name="P.03-C" dataDxfId="182" totalsRowDxfId="181"/>
    <tableColumn id="15" name="P.03-D" dataDxfId="180" totalsRowDxfId="179"/>
    <tableColumn id="61" name="nº Capt. Superf. - DAEE" dataDxfId="178" totalsRowDxfId="177"/>
    <tableColumn id="62" name="nº Capt. Subt. - DAEE" dataDxfId="176" totalsRowDxfId="175"/>
    <tableColumn id="71" name="Carga orgânica coletada" dataDxfId="174" totalsRowDxfId="173"/>
    <tableColumn id="72" name="Carga orgânica tratada" dataDxfId="172" totalsRowDxfId="171"/>
  </tableColumns>
  <tableStyleInfo name="TableStyleMedium2" showFirstColumn="0" showLastColumn="0" showRowStripes="1" showColumnStripes="0"/>
</table>
</file>

<file path=xl/tables/table2.xml><?xml version="1.0" encoding="utf-8"?>
<table xmlns="http://schemas.openxmlformats.org/spreadsheetml/2006/main" id="3" name="Tabela_BI_UGRHI" displayName="Tabela_BI_UGRHI" ref="A1:R177" totalsRowShown="0" headerRowDxfId="170" dataDxfId="169">
  <autoFilter ref="A1:R177">
    <filterColumn colId="1">
      <filters>
        <filter val="2020"/>
      </filters>
    </filterColumn>
  </autoFilter>
  <sortState ref="A2:BA155">
    <sortCondition descending="1" ref="B1:B155"/>
  </sortState>
  <tableColumns count="18">
    <tableColumn id="3" name="UGRHI" dataDxfId="168"/>
    <tableColumn id="1" name="Ano" dataDxfId="167"/>
    <tableColumn id="4" name="P.01-A" dataDxfId="166">
      <calculatedColumnFormula>SUMIFS(Tabela_BI[P.01-A],Tabela_BI[UGRHI],Tabela_BI_UGRHI[[#This Row],[UGRHI]],Tabela_BI[Ano],Tabela_BI_UGRHI[[#This Row],[Ano]])</calculatedColumnFormula>
    </tableColumn>
    <tableColumn id="5" name="P.01-B" dataDxfId="165">
      <calculatedColumnFormula>SUMIFS(Tabela_BI[P.01-B],Tabela_BI[UGRHI],Tabela_BI_UGRHI[[#This Row],[UGRHI]],Tabela_BI[Ano],Tabela_BI_UGRHI[[#This Row],[Ano]])</calculatedColumnFormula>
    </tableColumn>
    <tableColumn id="6" name="P.01-C" dataDxfId="164">
      <calculatedColumnFormula>SUMIFS(Tabela_BI[P.01-C],Tabela_BI[UGRHI],Tabela_BI_UGRHI[[#This Row],[UGRHI]],Tabela_BI[Ano],Tabela_BI_UGRHI[[#This Row],[Ano]])</calculatedColumnFormula>
    </tableColumn>
    <tableColumn id="7" name="P.01-D" dataDxfId="163">
      <calculatedColumnFormula>SUMIFS(Tabela_BI[P.01-D],Tabela_BI[UGRHI],Tabela_BI_UGRHI[[#This Row],[UGRHI]],Tabela_BI[Ano],Tabela_BI_UGRHI[[#This Row],[Ano]])</calculatedColumnFormula>
    </tableColumn>
    <tableColumn id="8" name="P.02-A" dataDxfId="162">
      <calculatedColumnFormula>SUMIFS(Tabela_BI[P.02-A],Tabela_BI[UGRHI],Tabela_BI_UGRHI[[#This Row],[UGRHI]],Tabela_BI[Ano],Tabela_BI_UGRHI[[#This Row],[Ano]])</calculatedColumnFormula>
    </tableColumn>
    <tableColumn id="9" name="P.02-B" dataDxfId="161">
      <calculatedColumnFormula>SUMIFS(Tabela_BI[P.02-B],Tabela_BI[UGRHI],Tabela_BI_UGRHI[[#This Row],[UGRHI]],Tabela_BI[Ano],Tabela_BI_UGRHI[[#This Row],[Ano]])</calculatedColumnFormula>
    </tableColumn>
    <tableColumn id="10" name="P.02-C" dataDxfId="160">
      <calculatedColumnFormula>SUMIFS(Tabela_BI[P.02-C],Tabela_BI[UGRHI],Tabela_BI_UGRHI[[#This Row],[UGRHI]],Tabela_BI[Ano],Tabela_BI_UGRHI[[#This Row],[Ano]])</calculatedColumnFormula>
    </tableColumn>
    <tableColumn id="11" name="P.02-D" dataDxfId="159">
      <calculatedColumnFormula>SUMIFS(Tabela_BI[P.02-D],Tabela_BI[UGRHI],Tabela_BI_UGRHI[[#This Row],[UGRHI]],Tabela_BI[Ano],Tabela_BI_UGRHI[[#This Row],[Ano]])</calculatedColumnFormula>
    </tableColumn>
    <tableColumn id="33" name="P.02-E" dataDxfId="158">
      <calculatedColumnFormula>SUMIFS(Tabela_BI[P.02-E],Tabela_BI[UGRHI],Tabela_BI_UGRHI[[#This Row],[UGRHI]],Tabela_BI[Ano],Tabela_BI_UGRHI[[#This Row],[Ano]])</calculatedColumnFormula>
    </tableColumn>
    <tableColumn id="12" name="P.08-D" dataDxfId="157">
      <calculatedColumnFormula>SUMIFS(Tabela_BI[P.08-D],Tabela_BI[UGRHI],Tabela_BI_UGRHI[[#This Row],[UGRHI]],Tabela_BI[Ano],Tabela_BI_UGRHI[[#This Row],[Ano]])</calculatedColumnFormula>
    </tableColumn>
    <tableColumn id="23" name="P.03-A" dataDxfId="156">
      <calculatedColumnFormula>(Tabela_BI_UGRHI[[#This Row],[nº Capt. Superf. - DAEE]]/VLOOKUP(A2,'Base UGRHI'!$B:$H,2,FALSE))*1000</calculatedColumnFormula>
    </tableColumn>
    <tableColumn id="22" name="P.03-B" dataDxfId="155">
      <calculatedColumnFormula>(Tabela_BI_UGRHI[[#This Row],[nº Capt. Subt. - DAEE]]/VLOOKUP(A2,'Base UGRHI'!$B:$H,2,FALSE))*1000</calculatedColumnFormula>
    </tableColumn>
    <tableColumn id="14" name="P.03-C" dataDxfId="154">
      <calculatedColumnFormula>(Tabela_BI_UGRHI[[#This Row],[nº Capt. Superf. - DAEE]]/SUM(Tabela_BI_UGRHI[[#This Row],[nº Capt. Superf. - DAEE]:[nº Capt. Subt. - DAEE]]))*100</calculatedColumnFormula>
    </tableColumn>
    <tableColumn id="15" name="P.03-D" dataDxfId="153">
      <calculatedColumnFormula>(Tabela_BI_UGRHI[[#This Row],[nº Capt. Subt. - DAEE]]/SUM(Tabela_BI_UGRHI[[#This Row],[nº Capt. Superf. - DAEE]:[nº Capt. Subt. - DAEE]]))*100</calculatedColumnFormula>
    </tableColumn>
    <tableColumn id="61" name="nº Capt. Superf. - DAEE" dataDxfId="152">
      <calculatedColumnFormula>SUMIFS(Tabela_BI[nº Capt. Superf. - DAEE],Tabela_BI[UGRHI],Tabela_BI_UGRHI[[#This Row],[UGRHI]],Tabela_BI[Ano],Tabela_BI_UGRHI[[#This Row],[Ano]])</calculatedColumnFormula>
    </tableColumn>
    <tableColumn id="62" name="nº Capt. Subt. - DAEE" dataDxfId="151">
      <calculatedColumnFormula>SUMIFS(Tabela_BI[nº Capt. Subt. - DAEE],Tabela_BI[UGRHI],Tabela_BI_UGRHI[[#This Row],[UGRHI]],Tabela_BI[Ano],Tabela_BI_UGRHI[[#This Row],[Ano]])</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4" name="BaseMun" displayName="BaseMun" ref="A1:K888" totalsRowShown="0" headerRowDxfId="24" dataDxfId="23" tableBorderDxfId="22">
  <autoFilter ref="A1:K888"/>
  <tableColumns count="11">
    <tableColumn id="1" name="Local" dataDxfId="21" dataCellStyle="Normal 5"/>
    <tableColumn id="2" name="COD_IBGE" dataDxfId="20" dataCellStyle="Normal 5"/>
    <tableColumn id="3" name="UGRHI SEDE" dataDxfId="19"/>
    <tableColumn id="4" name="UGRHI GEO" dataDxfId="18" dataCellStyle="Normal 5"/>
    <tableColumn id="5" name="Rotulo_UGRHI_SEDE" dataDxfId="17" dataCellStyle="Normal 5">
      <calculatedColumnFormula>CONCATENATE(A2,D2)</calculatedColumnFormula>
    </tableColumn>
    <tableColumn id="6" name="COD_IBGE+UGRHI" dataDxfId="16" dataCellStyle="Normal 5"/>
    <tableColumn id="7" name="Área - km2 (SEADE)" dataDxfId="15"/>
    <tableColumn id="8" name="Q7,10 m3/s" dataDxfId="14"/>
    <tableColumn id="9" name="Q95% m3/s" dataDxfId="13"/>
    <tableColumn id="10" name="Qmédia m3/s" dataDxfId="12"/>
    <tableColumn id="11" name="Reserva Explotável m3/s" dataDxfId="11"/>
  </tableColumns>
  <tableStyleInfo name="TableStyleMedium2" showFirstColumn="0" showLastColumn="0" showRowStripes="1" showColumnStripes="0"/>
</table>
</file>

<file path=xl/tables/table4.xml><?xml version="1.0" encoding="utf-8"?>
<table xmlns="http://schemas.openxmlformats.org/spreadsheetml/2006/main" id="6" name="BaseUGRHI" displayName="BaseUGRHI" ref="A1:H24" totalsRowShown="0" headerRowDxfId="10" dataDxfId="9" tableBorderDxfId="8">
  <autoFilter ref="A1:H24"/>
  <tableColumns count="8">
    <tableColumn id="1" name="Local" dataDxfId="7" dataCellStyle="Normal 5"/>
    <tableColumn id="3" name="UGRHI" dataDxfId="6"/>
    <tableColumn id="7" name="Área - km2 (SEADE)" dataDxfId="5"/>
    <tableColumn id="8" name="Q7,10  m3/s" dataDxfId="4"/>
    <tableColumn id="9" name="Q95% m3/s" dataDxfId="3"/>
    <tableColumn id="10" name="Qmédia m3/s" dataDxfId="2"/>
    <tableColumn id="11" name="Reserva Explotável m3/s" dataDxfId="1"/>
    <tableColumn id="12" name="Nº de municípios" dataDxfId="0"/>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apital Próprio">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9.xml"/><Relationship Id="rId3" Type="http://schemas.openxmlformats.org/officeDocument/2006/relationships/pivotTable" Target="../pivotTables/pivotTable4.xml"/><Relationship Id="rId7" Type="http://schemas.openxmlformats.org/officeDocument/2006/relationships/pivotTable" Target="../pivotTables/pivotTable8.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5" Type="http://schemas.openxmlformats.org/officeDocument/2006/relationships/pivotTable" Target="../pivotTables/pivotTable6.xml"/><Relationship Id="rId10" Type="http://schemas.openxmlformats.org/officeDocument/2006/relationships/drawing" Target="../drawings/drawing2.xml"/><Relationship Id="rId4" Type="http://schemas.openxmlformats.org/officeDocument/2006/relationships/pivotTable" Target="../pivotTables/pivotTable5.xm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0.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1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pivotTable" Target="../pivotTables/pivotTable1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G7097"/>
  <sheetViews>
    <sheetView showGridLines="0" tabSelected="1" zoomScaleNormal="100" workbookViewId="0">
      <pane xSplit="4" ySplit="1" topLeftCell="E2" activePane="bottomRight" state="frozen"/>
      <selection pane="topRight" activeCell="K18" sqref="K18"/>
      <selection pane="bottomLeft" activeCell="K18" sqref="K18"/>
      <selection pane="bottomRight" activeCell="A2" sqref="A2"/>
    </sheetView>
  </sheetViews>
  <sheetFormatPr defaultColWidth="8.5703125" defaultRowHeight="15" x14ac:dyDescent="0.25"/>
  <cols>
    <col min="1" max="1" width="9.42578125" style="1" bestFit="1" customWidth="1"/>
    <col min="2" max="2" width="6.5703125" style="1" bestFit="1" customWidth="1"/>
    <col min="3" max="3" width="19.42578125" style="1" bestFit="1" customWidth="1"/>
    <col min="4" max="4" width="25" style="44" customWidth="1"/>
    <col min="5" max="5" width="9" style="8" customWidth="1"/>
    <col min="6" max="7" width="11.42578125" style="1" customWidth="1"/>
    <col min="8" max="9" width="9" style="1" customWidth="1"/>
    <col min="10" max="11" width="8.5703125" style="1" customWidth="1"/>
    <col min="12" max="12" width="9" style="1" customWidth="1"/>
    <col min="13" max="13" width="8.5703125" style="20" customWidth="1"/>
    <col min="14" max="14" width="9" style="1" customWidth="1"/>
    <col min="15" max="15" width="8.5703125" customWidth="1"/>
    <col min="16" max="16" width="9" style="1" customWidth="1"/>
    <col min="17" max="17" width="23.5703125" style="1" customWidth="1"/>
    <col min="18" max="18" width="21.5703125" style="1" customWidth="1"/>
    <col min="19" max="19" width="23.7109375" style="1" bestFit="1" customWidth="1"/>
    <col min="20" max="20" width="23" style="1" customWidth="1"/>
    <col min="21" max="21" width="8.42578125" style="1" customWidth="1"/>
    <col min="22" max="22" width="8.5703125" style="1" bestFit="1" customWidth="1"/>
    <col min="23" max="23" width="9.42578125" style="8" customWidth="1"/>
    <col min="24" max="24" width="9.5703125" style="8" customWidth="1"/>
    <col min="25" max="25" width="9.42578125" style="8" customWidth="1"/>
    <col min="26" max="26" width="8.5703125" style="1" bestFit="1" customWidth="1"/>
    <col min="27" max="27" width="9.42578125" style="1" customWidth="1"/>
    <col min="28" max="28" width="8.5703125" style="1" bestFit="1" customWidth="1"/>
    <col min="29" max="29" width="9.42578125" style="8" bestFit="1" customWidth="1"/>
    <col min="30" max="30" width="23.5703125" style="1" bestFit="1" customWidth="1"/>
    <col min="31" max="31" width="21.5703125" style="1" bestFit="1" customWidth="1"/>
    <col min="32" max="32" width="24.42578125" style="6" bestFit="1" customWidth="1"/>
    <col min="33" max="33" width="23" style="6" bestFit="1" customWidth="1"/>
    <col min="34" max="16384" width="8.5703125" style="1"/>
  </cols>
  <sheetData>
    <row r="1" spans="1:33" s="3" customFormat="1" x14ac:dyDescent="0.25">
      <c r="A1" s="2" t="s">
        <v>0</v>
      </c>
      <c r="B1" s="2" t="s">
        <v>1</v>
      </c>
      <c r="C1" s="2" t="s">
        <v>2</v>
      </c>
      <c r="D1" s="48" t="s">
        <v>3</v>
      </c>
      <c r="E1" s="19" t="s">
        <v>9</v>
      </c>
      <c r="F1" s="19" t="s">
        <v>10</v>
      </c>
      <c r="G1" s="19" t="s">
        <v>11</v>
      </c>
      <c r="H1" s="19" t="s">
        <v>12</v>
      </c>
      <c r="I1" s="19" t="s">
        <v>13</v>
      </c>
      <c r="J1" s="19" t="s">
        <v>14</v>
      </c>
      <c r="K1" s="19" t="s">
        <v>15</v>
      </c>
      <c r="L1" s="19" t="s">
        <v>16</v>
      </c>
      <c r="M1" s="3" t="s">
        <v>17</v>
      </c>
      <c r="N1" s="3" t="s">
        <v>18</v>
      </c>
      <c r="O1" s="4" t="s">
        <v>19</v>
      </c>
      <c r="P1" s="4" t="s">
        <v>20</v>
      </c>
      <c r="Q1" s="2" t="s">
        <v>42</v>
      </c>
      <c r="R1" s="2" t="s">
        <v>43</v>
      </c>
      <c r="S1" s="71" t="s">
        <v>44</v>
      </c>
      <c r="T1" s="71" t="s">
        <v>45</v>
      </c>
    </row>
    <row r="2" spans="1:33" x14ac:dyDescent="0.25">
      <c r="A2" s="1">
        <v>20</v>
      </c>
      <c r="B2" s="1">
        <v>2020</v>
      </c>
      <c r="C2" s="1">
        <v>350010520</v>
      </c>
      <c r="D2" s="44" t="s">
        <v>46</v>
      </c>
      <c r="E2" s="20">
        <v>0.10273077186832021</v>
      </c>
      <c r="F2" s="20">
        <v>9.7701488405652501E-2</v>
      </c>
      <c r="G2" s="20">
        <v>5.0292834626677E-3</v>
      </c>
      <c r="H2" s="20">
        <v>0</v>
      </c>
      <c r="I2" s="20">
        <v>4.55373406193078E-4</v>
      </c>
      <c r="J2" s="20">
        <v>8.9731074681238601E-2</v>
      </c>
      <c r="K2" s="20">
        <v>1.24429082557743E-2</v>
      </c>
      <c r="L2" s="20">
        <v>1.01415525114155E-4</v>
      </c>
      <c r="N2" s="50">
        <v>3</v>
      </c>
      <c r="O2" s="236">
        <v>18.181818181818183</v>
      </c>
      <c r="P2" s="236">
        <v>81.818181818181827</v>
      </c>
      <c r="Q2" s="50">
        <v>4</v>
      </c>
      <c r="R2" s="50">
        <v>18</v>
      </c>
      <c r="S2" s="6" t="s">
        <v>47</v>
      </c>
      <c r="T2" s="6" t="s">
        <v>47</v>
      </c>
      <c r="W2" s="1"/>
      <c r="X2" s="1"/>
      <c r="Y2" s="1"/>
      <c r="AC2" s="1"/>
      <c r="AF2" s="1"/>
      <c r="AG2" s="1"/>
    </row>
    <row r="3" spans="1:33" x14ac:dyDescent="0.25">
      <c r="A3" s="1">
        <v>21</v>
      </c>
      <c r="B3" s="1">
        <v>2020</v>
      </c>
      <c r="C3" s="1">
        <v>350010521</v>
      </c>
      <c r="D3" s="44" t="s">
        <v>46</v>
      </c>
      <c r="E3" s="20">
        <v>0.12708841954238134</v>
      </c>
      <c r="F3" s="20">
        <v>1.75473363774734E-3</v>
      </c>
      <c r="G3" s="20">
        <v>0.12533368590463401</v>
      </c>
      <c r="H3" s="20">
        <v>0</v>
      </c>
      <c r="I3" s="20">
        <v>0.11246</v>
      </c>
      <c r="J3" s="20">
        <v>1.12713661202186E-2</v>
      </c>
      <c r="K3" s="20">
        <v>2.2815160815430301E-3</v>
      </c>
      <c r="L3" s="20">
        <v>1.07553734061931E-3</v>
      </c>
      <c r="N3" s="50">
        <v>1</v>
      </c>
      <c r="O3" s="236">
        <v>8.695652173913043</v>
      </c>
      <c r="P3" s="236">
        <v>91.304347826086953</v>
      </c>
      <c r="Q3" s="50">
        <v>4</v>
      </c>
      <c r="R3" s="50">
        <v>42</v>
      </c>
      <c r="S3" s="6">
        <v>1792</v>
      </c>
      <c r="T3" s="6">
        <v>1792</v>
      </c>
      <c r="W3" s="1"/>
      <c r="X3" s="1"/>
      <c r="Y3" s="1"/>
      <c r="AC3" s="1"/>
      <c r="AF3" s="1"/>
      <c r="AG3" s="1"/>
    </row>
    <row r="4" spans="1:33" x14ac:dyDescent="0.25">
      <c r="A4" s="1">
        <v>16</v>
      </c>
      <c r="B4" s="1">
        <v>2020</v>
      </c>
      <c r="C4" s="1">
        <v>350020416</v>
      </c>
      <c r="D4" s="44" t="s">
        <v>48</v>
      </c>
      <c r="E4" s="20">
        <v>0.4348174147890308</v>
      </c>
      <c r="F4" s="20">
        <v>0.40315312323776697</v>
      </c>
      <c r="G4" s="20">
        <v>3.1664291551263803E-2</v>
      </c>
      <c r="H4" s="20">
        <v>0</v>
      </c>
      <c r="I4" s="20">
        <v>2.0184335154827E-2</v>
      </c>
      <c r="J4" s="20" t="s">
        <v>47</v>
      </c>
      <c r="K4" s="20">
        <v>0.37963373618284801</v>
      </c>
      <c r="L4" s="20">
        <v>3.4999343451356163E-2</v>
      </c>
      <c r="N4" s="50">
        <v>0</v>
      </c>
      <c r="O4" s="236">
        <v>12</v>
      </c>
      <c r="P4" s="236">
        <v>88</v>
      </c>
      <c r="Q4" s="50">
        <v>9</v>
      </c>
      <c r="R4" s="50">
        <v>66</v>
      </c>
      <c r="S4" s="6">
        <v>173</v>
      </c>
      <c r="T4" s="6">
        <v>173</v>
      </c>
      <c r="W4" s="1"/>
      <c r="X4" s="1"/>
      <c r="Y4" s="1"/>
      <c r="AC4" s="1"/>
      <c r="AF4" s="1"/>
      <c r="AG4" s="1"/>
    </row>
    <row r="5" spans="1:33" x14ac:dyDescent="0.25">
      <c r="A5" s="1">
        <v>9</v>
      </c>
      <c r="B5" s="1">
        <v>2020</v>
      </c>
      <c r="C5" s="1">
        <v>35003039</v>
      </c>
      <c r="D5" s="44" t="s">
        <v>49</v>
      </c>
      <c r="E5" s="20">
        <v>1.7078103535589826</v>
      </c>
      <c r="F5" s="20">
        <v>1.6215544507656099</v>
      </c>
      <c r="G5" s="20">
        <v>8.6255902793372793E-2</v>
      </c>
      <c r="H5" s="20">
        <v>2.91940639269406E-2</v>
      </c>
      <c r="I5" s="20">
        <v>2.4570517503805199E-2</v>
      </c>
      <c r="J5" s="20">
        <v>2.2787485008026201E-2</v>
      </c>
      <c r="K5" s="20">
        <v>1.6197758053039599</v>
      </c>
      <c r="L5" s="20">
        <v>4.0676545743194299E-2</v>
      </c>
      <c r="N5" s="50">
        <v>105</v>
      </c>
      <c r="O5" s="236">
        <v>69.135802469135797</v>
      </c>
      <c r="P5" s="236">
        <v>30.864197530864196</v>
      </c>
      <c r="Q5" s="50">
        <v>224</v>
      </c>
      <c r="R5" s="50">
        <v>100</v>
      </c>
      <c r="S5" s="6">
        <v>1751.085</v>
      </c>
      <c r="T5" s="6">
        <v>875.54250000000002</v>
      </c>
      <c r="W5" s="1"/>
      <c r="X5" s="1"/>
      <c r="Y5" s="1"/>
      <c r="AC5" s="1"/>
      <c r="AF5" s="1"/>
      <c r="AG5" s="1"/>
    </row>
    <row r="6" spans="1:33" x14ac:dyDescent="0.25">
      <c r="A6" s="1">
        <v>4</v>
      </c>
      <c r="B6" s="1">
        <v>2020</v>
      </c>
      <c r="C6" s="1">
        <v>35004024</v>
      </c>
      <c r="D6" s="44" t="s">
        <v>50</v>
      </c>
      <c r="E6" s="20">
        <v>2.613173041894357E-2</v>
      </c>
      <c r="F6" s="20">
        <v>1.6904262295082E-2</v>
      </c>
      <c r="G6" s="20">
        <v>9.2274681238615694E-3</v>
      </c>
      <c r="H6" s="20">
        <v>0</v>
      </c>
      <c r="I6" s="20" t="s">
        <v>47</v>
      </c>
      <c r="J6" s="20" t="s">
        <v>47</v>
      </c>
      <c r="K6" s="20">
        <v>2.5991730418943499E-2</v>
      </c>
      <c r="L6" s="20">
        <v>1.4000000000000001E-4</v>
      </c>
      <c r="N6" s="50">
        <v>3</v>
      </c>
      <c r="O6" s="236">
        <v>78.571428571428569</v>
      </c>
      <c r="P6" s="236">
        <v>21.428571428571427</v>
      </c>
      <c r="Q6" s="50">
        <v>11</v>
      </c>
      <c r="R6" s="50">
        <v>3</v>
      </c>
      <c r="S6" s="6" t="s">
        <v>47</v>
      </c>
      <c r="T6" s="6" t="s">
        <v>47</v>
      </c>
      <c r="W6" s="1"/>
      <c r="X6" s="1"/>
      <c r="Y6" s="1"/>
      <c r="AC6" s="1"/>
      <c r="AF6" s="1"/>
      <c r="AG6" s="1"/>
    </row>
    <row r="7" spans="1:33" x14ac:dyDescent="0.25">
      <c r="A7" s="1">
        <v>9</v>
      </c>
      <c r="B7" s="1">
        <v>2020</v>
      </c>
      <c r="C7" s="1">
        <v>35004029</v>
      </c>
      <c r="D7" s="44" t="s">
        <v>50</v>
      </c>
      <c r="E7" s="20">
        <v>8.9872689073533435E-2</v>
      </c>
      <c r="F7" s="20">
        <v>8.2240672081243596E-2</v>
      </c>
      <c r="G7" s="20">
        <v>7.6320169922898399E-3</v>
      </c>
      <c r="H7" s="20">
        <v>0</v>
      </c>
      <c r="I7" s="20">
        <v>3.7659999999999999E-2</v>
      </c>
      <c r="J7" s="20">
        <v>2.5876103500760998E-3</v>
      </c>
      <c r="K7" s="20">
        <v>4.4910708261596398E-2</v>
      </c>
      <c r="L7" s="20">
        <v>4.71437046186092E-3</v>
      </c>
      <c r="N7" s="50">
        <v>14</v>
      </c>
      <c r="O7" s="236">
        <v>69.354838709677423</v>
      </c>
      <c r="P7" s="236">
        <v>30.64516129032258</v>
      </c>
      <c r="Q7" s="50">
        <v>43</v>
      </c>
      <c r="R7" s="50">
        <v>19</v>
      </c>
      <c r="S7" s="6">
        <v>396</v>
      </c>
      <c r="T7" s="6">
        <v>392.04</v>
      </c>
      <c r="W7" s="1"/>
      <c r="X7" s="1"/>
      <c r="Y7" s="1"/>
      <c r="AC7" s="1"/>
      <c r="AF7" s="1"/>
      <c r="AG7" s="1"/>
    </row>
    <row r="8" spans="1:33" x14ac:dyDescent="0.25">
      <c r="A8" s="1">
        <v>9</v>
      </c>
      <c r="B8" s="1">
        <v>2020</v>
      </c>
      <c r="C8" s="1">
        <v>35005019</v>
      </c>
      <c r="D8" s="44" t="s">
        <v>51</v>
      </c>
      <c r="E8" s="20">
        <v>5.983883725910958E-2</v>
      </c>
      <c r="F8" s="20">
        <v>7.9796809475093794E-3</v>
      </c>
      <c r="G8" s="20">
        <v>5.1859156311600201E-2</v>
      </c>
      <c r="H8" s="20">
        <v>0</v>
      </c>
      <c r="I8" s="20">
        <v>1.4269406392694101E-4</v>
      </c>
      <c r="J8" s="20">
        <v>4.7899441907661103E-3</v>
      </c>
      <c r="K8" s="20">
        <v>4.3499923896499204E-3</v>
      </c>
      <c r="L8" s="20">
        <v>5.0556206614766598E-2</v>
      </c>
      <c r="N8" s="50">
        <v>37</v>
      </c>
      <c r="O8" s="236">
        <v>40.322580645161288</v>
      </c>
      <c r="P8" s="236">
        <v>59.677419354838712</v>
      </c>
      <c r="Q8" s="50">
        <v>25</v>
      </c>
      <c r="R8" s="50">
        <v>37</v>
      </c>
      <c r="S8" s="6">
        <v>986.86</v>
      </c>
      <c r="T8" s="6">
        <v>631.59039999999993</v>
      </c>
      <c r="W8" s="1"/>
      <c r="X8" s="1"/>
      <c r="Y8" s="1"/>
      <c r="AC8" s="1"/>
      <c r="AF8" s="1"/>
      <c r="AG8" s="1"/>
    </row>
    <row r="9" spans="1:33" x14ac:dyDescent="0.25">
      <c r="A9" s="1">
        <v>17</v>
      </c>
      <c r="B9" s="1">
        <v>2020</v>
      </c>
      <c r="C9" s="1">
        <v>350055017</v>
      </c>
      <c r="D9" s="44" t="s">
        <v>52</v>
      </c>
      <c r="E9" s="20">
        <v>0.44621729642313501</v>
      </c>
      <c r="F9" s="20">
        <v>0.36667018392718997</v>
      </c>
      <c r="G9" s="20">
        <v>7.9547112495945302E-2</v>
      </c>
      <c r="H9" s="20">
        <v>0</v>
      </c>
      <c r="I9" s="20">
        <v>4.4463442622950801E-2</v>
      </c>
      <c r="J9" s="20">
        <v>0.119871074681239</v>
      </c>
      <c r="K9" s="20">
        <v>0.25306326225141601</v>
      </c>
      <c r="L9" s="20">
        <v>2.8819516867530003E-2</v>
      </c>
      <c r="N9" s="50">
        <v>13</v>
      </c>
      <c r="O9" s="236">
        <v>45.238095238095241</v>
      </c>
      <c r="P9" s="236">
        <v>54.761904761904766</v>
      </c>
      <c r="Q9" s="50">
        <v>19</v>
      </c>
      <c r="R9" s="50">
        <v>23</v>
      </c>
      <c r="S9" s="6">
        <v>173.19</v>
      </c>
      <c r="T9" s="6">
        <v>173.19</v>
      </c>
      <c r="W9" s="1"/>
      <c r="X9" s="1"/>
      <c r="Y9" s="1"/>
      <c r="AC9" s="1"/>
      <c r="AF9" s="1"/>
      <c r="AG9" s="1"/>
    </row>
    <row r="10" spans="1:33" x14ac:dyDescent="0.25">
      <c r="A10" s="1">
        <v>5</v>
      </c>
      <c r="B10" s="1">
        <v>2020</v>
      </c>
      <c r="C10" s="1">
        <v>35006005</v>
      </c>
      <c r="D10" s="44" t="s">
        <v>53</v>
      </c>
      <c r="E10" s="20">
        <v>4.8729999999999996E-2</v>
      </c>
      <c r="F10" s="20">
        <v>4.8529999999999997E-2</v>
      </c>
      <c r="G10" s="20">
        <v>2.0000000000000001E-4</v>
      </c>
      <c r="H10" s="20">
        <v>0</v>
      </c>
      <c r="I10" s="20" t="s">
        <v>47</v>
      </c>
      <c r="J10" s="20">
        <v>1.2E-4</v>
      </c>
      <c r="K10" s="20" t="s">
        <v>47</v>
      </c>
      <c r="L10" s="20">
        <v>4.861E-2</v>
      </c>
      <c r="N10" s="50">
        <v>1</v>
      </c>
      <c r="O10" s="236">
        <v>20</v>
      </c>
      <c r="P10" s="236">
        <v>80</v>
      </c>
      <c r="Q10" s="50">
        <v>1</v>
      </c>
      <c r="R10" s="50">
        <v>4</v>
      </c>
      <c r="S10" s="6">
        <v>181.14600000000002</v>
      </c>
      <c r="T10" s="6">
        <v>181.14600000000002</v>
      </c>
      <c r="W10" s="1"/>
      <c r="X10" s="1"/>
      <c r="Y10" s="1"/>
      <c r="AC10" s="1"/>
      <c r="AF10" s="1"/>
      <c r="AG10" s="1"/>
    </row>
    <row r="11" spans="1:33" x14ac:dyDescent="0.25">
      <c r="A11" s="1">
        <v>13</v>
      </c>
      <c r="B11" s="1">
        <v>2020</v>
      </c>
      <c r="C11" s="1">
        <v>350070913</v>
      </c>
      <c r="D11" s="44" t="s">
        <v>54</v>
      </c>
      <c r="E11" s="20">
        <v>0.47427002601242607</v>
      </c>
      <c r="F11" s="20">
        <v>1.52498074331911E-2</v>
      </c>
      <c r="G11" s="20">
        <v>0.45902021857923497</v>
      </c>
      <c r="H11" s="20">
        <v>0</v>
      </c>
      <c r="I11" s="20">
        <v>0.125245300546448</v>
      </c>
      <c r="J11" s="20">
        <v>0.33095364211393102</v>
      </c>
      <c r="K11" s="20">
        <v>1.0419705379644199E-2</v>
      </c>
      <c r="L11" s="20">
        <v>7.6513779724031198E-3</v>
      </c>
      <c r="N11" s="50">
        <v>12</v>
      </c>
      <c r="O11" s="236">
        <v>18.9873417721519</v>
      </c>
      <c r="P11" s="236">
        <v>81.012658227848107</v>
      </c>
      <c r="Q11" s="50">
        <v>15</v>
      </c>
      <c r="R11" s="50">
        <v>64</v>
      </c>
      <c r="S11" s="6">
        <v>1930</v>
      </c>
      <c r="T11" s="6">
        <v>1930</v>
      </c>
      <c r="W11" s="1"/>
      <c r="X11" s="1"/>
      <c r="Y11" s="1"/>
      <c r="AC11" s="1"/>
      <c r="AF11" s="1"/>
      <c r="AG11" s="1"/>
    </row>
    <row r="12" spans="1:33" x14ac:dyDescent="0.25">
      <c r="A12" s="1">
        <v>16</v>
      </c>
      <c r="B12" s="1">
        <v>2020</v>
      </c>
      <c r="C12" s="1">
        <v>350070916</v>
      </c>
      <c r="D12" s="44" t="s">
        <v>54</v>
      </c>
      <c r="E12" s="20">
        <v>2.2041944257304702E-4</v>
      </c>
      <c r="F12" s="20">
        <v>1.1796042617960401E-4</v>
      </c>
      <c r="G12" s="20">
        <v>1.02459016393443E-4</v>
      </c>
      <c r="H12" s="20">
        <v>0</v>
      </c>
      <c r="I12" s="20" t="s">
        <v>47</v>
      </c>
      <c r="J12" s="20" t="s">
        <v>47</v>
      </c>
      <c r="K12" s="20">
        <v>1.1796042617960401E-4</v>
      </c>
      <c r="L12" s="20">
        <v>1.02459016393443E-4</v>
      </c>
      <c r="N12" s="50">
        <v>2</v>
      </c>
      <c r="O12" s="236">
        <v>66.666666666666657</v>
      </c>
      <c r="P12" s="236">
        <v>33.333333333333329</v>
      </c>
      <c r="Q12" s="50">
        <v>2</v>
      </c>
      <c r="R12" s="50">
        <v>1</v>
      </c>
      <c r="S12" s="6" t="s">
        <v>47</v>
      </c>
      <c r="T12" s="6" t="s">
        <v>47</v>
      </c>
      <c r="W12" s="1"/>
      <c r="X12" s="1"/>
      <c r="Y12" s="1"/>
      <c r="AC12" s="1"/>
      <c r="AF12" s="1"/>
      <c r="AG12" s="1"/>
    </row>
    <row r="13" spans="1:33" x14ac:dyDescent="0.25">
      <c r="A13" s="1">
        <v>17</v>
      </c>
      <c r="B13" s="1">
        <v>2020</v>
      </c>
      <c r="C13" s="1">
        <v>350070917</v>
      </c>
      <c r="D13" s="44" t="s">
        <v>54</v>
      </c>
      <c r="E13" s="20">
        <v>4.2128968589631624E-2</v>
      </c>
      <c r="F13" s="20">
        <v>3.8507160632449203E-2</v>
      </c>
      <c r="G13" s="20">
        <v>3.62180795718242E-3</v>
      </c>
      <c r="H13" s="20">
        <v>0</v>
      </c>
      <c r="I13" s="20">
        <v>4.6000000000000001E-4</v>
      </c>
      <c r="J13" s="20" t="s">
        <v>47</v>
      </c>
      <c r="K13" s="20">
        <v>3.8678676402092597E-2</v>
      </c>
      <c r="L13" s="20">
        <v>2.9902921875389872E-3</v>
      </c>
      <c r="N13" s="50">
        <v>12</v>
      </c>
      <c r="O13" s="236">
        <v>70.270270270270274</v>
      </c>
      <c r="P13" s="236">
        <v>29.72972972972973</v>
      </c>
      <c r="Q13" s="50">
        <v>26</v>
      </c>
      <c r="R13" s="50">
        <v>11</v>
      </c>
      <c r="S13" s="6" t="s">
        <v>47</v>
      </c>
      <c r="T13" s="6" t="s">
        <v>47</v>
      </c>
      <c r="W13" s="1"/>
      <c r="X13" s="1"/>
      <c r="Y13" s="1"/>
      <c r="AC13" s="1"/>
      <c r="AF13" s="1"/>
      <c r="AG13" s="1"/>
    </row>
    <row r="14" spans="1:33" x14ac:dyDescent="0.25">
      <c r="A14" s="1">
        <v>10</v>
      </c>
      <c r="B14" s="1">
        <v>2020</v>
      </c>
      <c r="C14" s="1">
        <v>350075810</v>
      </c>
      <c r="D14" s="44" t="s">
        <v>55</v>
      </c>
      <c r="E14" s="20">
        <v>9.3916262923039812E-2</v>
      </c>
      <c r="F14" s="20">
        <v>5.3418318154219803E-2</v>
      </c>
      <c r="G14" s="20">
        <v>4.0497944768820002E-2</v>
      </c>
      <c r="H14" s="20">
        <v>0</v>
      </c>
      <c r="I14" s="20">
        <v>2.392E-2</v>
      </c>
      <c r="J14" s="20">
        <v>4.9951293759512895E-4</v>
      </c>
      <c r="K14" s="20">
        <v>6.2704284232019999E-2</v>
      </c>
      <c r="L14" s="20">
        <v>6.7924657534246605E-3</v>
      </c>
      <c r="N14" s="50">
        <v>7</v>
      </c>
      <c r="O14" s="236">
        <v>17.142857142857142</v>
      </c>
      <c r="P14" s="236">
        <v>82.857142857142861</v>
      </c>
      <c r="Q14" s="50">
        <v>6</v>
      </c>
      <c r="R14" s="50">
        <v>29</v>
      </c>
      <c r="S14" s="6">
        <v>142.179</v>
      </c>
      <c r="T14" s="6">
        <v>142.179</v>
      </c>
      <c r="W14" s="1"/>
      <c r="X14" s="1"/>
      <c r="Y14" s="1"/>
      <c r="AC14" s="1"/>
      <c r="AF14" s="1"/>
      <c r="AG14" s="1"/>
    </row>
    <row r="15" spans="1:33" x14ac:dyDescent="0.25">
      <c r="A15" s="1">
        <v>21</v>
      </c>
      <c r="B15" s="1">
        <v>2020</v>
      </c>
      <c r="C15" s="1">
        <v>350080821</v>
      </c>
      <c r="D15" s="44" t="s">
        <v>56</v>
      </c>
      <c r="E15" s="20">
        <v>1.0930109289617499E-2</v>
      </c>
      <c r="F15" s="20">
        <v>6.0000000000000002E-5</v>
      </c>
      <c r="G15" s="20">
        <v>1.0870109289617499E-2</v>
      </c>
      <c r="H15" s="20">
        <v>0</v>
      </c>
      <c r="I15" s="20">
        <v>1.0500000000000001E-2</v>
      </c>
      <c r="J15" s="20">
        <v>6.0109289617486301E-5</v>
      </c>
      <c r="K15" s="20">
        <v>1.1E-4</v>
      </c>
      <c r="L15" s="20">
        <v>2.6000000000000003E-4</v>
      </c>
      <c r="N15" s="50">
        <v>0</v>
      </c>
      <c r="O15" s="236">
        <v>8.3333333333333321</v>
      </c>
      <c r="P15" s="236">
        <v>91.666666666666657</v>
      </c>
      <c r="Q15" s="50">
        <v>1</v>
      </c>
      <c r="R15" s="50">
        <v>11</v>
      </c>
      <c r="S15" s="6">
        <v>187.10999999999999</v>
      </c>
      <c r="T15" s="6">
        <v>187.10999999999999</v>
      </c>
      <c r="W15" s="1"/>
      <c r="X15" s="1"/>
      <c r="Y15" s="1"/>
      <c r="AC15" s="1"/>
      <c r="AF15" s="1"/>
      <c r="AG15" s="1"/>
    </row>
    <row r="16" spans="1:33" x14ac:dyDescent="0.25">
      <c r="A16" s="1">
        <v>12</v>
      </c>
      <c r="B16" s="1">
        <v>2020</v>
      </c>
      <c r="C16" s="1">
        <v>350090712</v>
      </c>
      <c r="D16" s="44" t="s">
        <v>57</v>
      </c>
      <c r="E16" s="20">
        <v>0.37982110562167798</v>
      </c>
      <c r="F16" s="20">
        <v>0.36274132420091298</v>
      </c>
      <c r="G16" s="20">
        <v>1.7079781420765001E-2</v>
      </c>
      <c r="H16" s="20">
        <v>0</v>
      </c>
      <c r="I16" s="20">
        <v>7.3400000000000002E-3</v>
      </c>
      <c r="J16" s="20" t="s">
        <v>47</v>
      </c>
      <c r="K16" s="20">
        <v>0.37183110562167798</v>
      </c>
      <c r="L16" s="20">
        <v>6.4999999999999997E-4</v>
      </c>
      <c r="N16" s="50">
        <v>1</v>
      </c>
      <c r="O16" s="236">
        <v>37.5</v>
      </c>
      <c r="P16" s="236">
        <v>62.5</v>
      </c>
      <c r="Q16" s="50">
        <v>3</v>
      </c>
      <c r="R16" s="50">
        <v>5</v>
      </c>
      <c r="S16" s="6">
        <v>163.60599999999999</v>
      </c>
      <c r="T16" s="6">
        <v>163.60599999999999</v>
      </c>
      <c r="W16" s="1"/>
      <c r="X16" s="1"/>
      <c r="Y16" s="1"/>
      <c r="AC16" s="1"/>
      <c r="AF16" s="1"/>
      <c r="AG16" s="1"/>
    </row>
    <row r="17" spans="1:33" x14ac:dyDescent="0.25">
      <c r="A17" s="1">
        <v>15</v>
      </c>
      <c r="B17" s="1">
        <v>2020</v>
      </c>
      <c r="C17" s="1">
        <v>350090715</v>
      </c>
      <c r="D17" s="44" t="s">
        <v>57</v>
      </c>
      <c r="E17" s="20">
        <v>0.59435983103359324</v>
      </c>
      <c r="F17" s="20">
        <v>0.56933747822940795</v>
      </c>
      <c r="G17" s="20">
        <v>2.5022352804185299E-2</v>
      </c>
      <c r="H17" s="20">
        <v>0</v>
      </c>
      <c r="I17" s="20">
        <v>1.6199999999999999E-3</v>
      </c>
      <c r="J17" s="20" t="s">
        <v>47</v>
      </c>
      <c r="K17" s="20">
        <v>0.58738906600627105</v>
      </c>
      <c r="L17" s="20">
        <v>5.3507650273223999E-3</v>
      </c>
      <c r="N17" s="50">
        <v>30</v>
      </c>
      <c r="O17" s="236">
        <v>60</v>
      </c>
      <c r="P17" s="236">
        <v>40</v>
      </c>
      <c r="Q17" s="50">
        <v>39</v>
      </c>
      <c r="R17" s="50">
        <v>26</v>
      </c>
      <c r="S17" s="6" t="s">
        <v>47</v>
      </c>
      <c r="T17" s="6" t="s">
        <v>47</v>
      </c>
      <c r="W17" s="1"/>
      <c r="X17" s="1"/>
      <c r="Y17" s="1"/>
      <c r="AC17" s="1"/>
      <c r="AF17" s="1"/>
      <c r="AG17" s="1"/>
    </row>
    <row r="18" spans="1:33" x14ac:dyDescent="0.25">
      <c r="A18" s="1">
        <v>4</v>
      </c>
      <c r="B18" s="1">
        <v>2020</v>
      </c>
      <c r="C18" s="1">
        <v>35010044</v>
      </c>
      <c r="D18" s="44" t="s">
        <v>58</v>
      </c>
      <c r="E18" s="20">
        <v>0.1842189324716586</v>
      </c>
      <c r="F18" s="20">
        <v>0.147134811238366</v>
      </c>
      <c r="G18" s="20">
        <v>3.7084121233292598E-2</v>
      </c>
      <c r="H18" s="20">
        <v>0.144404807204465</v>
      </c>
      <c r="I18" s="20">
        <v>6.5553972602739694E-2</v>
      </c>
      <c r="J18" s="20">
        <v>3.6000000000000002E-4</v>
      </c>
      <c r="K18" s="20">
        <v>0.11138012451031799</v>
      </c>
      <c r="L18" s="20">
        <v>6.9248353586013603E-3</v>
      </c>
      <c r="N18" s="50">
        <v>13</v>
      </c>
      <c r="O18" s="236">
        <v>57.8125</v>
      </c>
      <c r="P18" s="236">
        <v>42.1875</v>
      </c>
      <c r="Q18" s="50">
        <v>37</v>
      </c>
      <c r="R18" s="50">
        <v>27</v>
      </c>
      <c r="S18" s="6">
        <v>764</v>
      </c>
      <c r="T18" s="6">
        <v>764</v>
      </c>
      <c r="W18" s="1"/>
      <c r="X18" s="1"/>
      <c r="Y18" s="1"/>
      <c r="AC18" s="1"/>
      <c r="AF18" s="1"/>
      <c r="AG18" s="1"/>
    </row>
    <row r="19" spans="1:33" x14ac:dyDescent="0.25">
      <c r="A19" s="1">
        <v>8</v>
      </c>
      <c r="B19" s="1">
        <v>2020</v>
      </c>
      <c r="C19" s="1">
        <v>35010048</v>
      </c>
      <c r="D19" s="44" t="s">
        <v>58</v>
      </c>
      <c r="E19" s="20">
        <v>0.29293811820578708</v>
      </c>
      <c r="F19" s="20">
        <v>0.28213878317572</v>
      </c>
      <c r="G19" s="20">
        <v>1.07993350300671E-2</v>
      </c>
      <c r="H19" s="20">
        <v>6.9223744292237405E-2</v>
      </c>
      <c r="I19" s="20">
        <v>6.0200000000000002E-3</v>
      </c>
      <c r="J19" s="20">
        <v>6.9999999999999994E-5</v>
      </c>
      <c r="K19" s="20">
        <v>0.281956540742404</v>
      </c>
      <c r="L19" s="20">
        <v>4.8915774633829902E-3</v>
      </c>
      <c r="N19" s="50">
        <v>25</v>
      </c>
      <c r="O19" s="236">
        <v>84.375</v>
      </c>
      <c r="P19" s="236">
        <v>15.625</v>
      </c>
      <c r="Q19" s="50">
        <v>81</v>
      </c>
      <c r="R19" s="50">
        <v>15</v>
      </c>
      <c r="S19" s="6" t="s">
        <v>47</v>
      </c>
      <c r="T19" s="6" t="s">
        <v>47</v>
      </c>
      <c r="W19" s="1"/>
      <c r="X19" s="1"/>
      <c r="Y19" s="1"/>
      <c r="AC19" s="1"/>
      <c r="AF19" s="1"/>
      <c r="AG19" s="1"/>
    </row>
    <row r="20" spans="1:33" x14ac:dyDescent="0.25">
      <c r="A20" s="1">
        <v>19</v>
      </c>
      <c r="B20" s="1">
        <v>2020</v>
      </c>
      <c r="C20" s="1">
        <v>350110319</v>
      </c>
      <c r="D20" s="44" t="s">
        <v>59</v>
      </c>
      <c r="E20" s="20">
        <v>2.6629550615066009E-3</v>
      </c>
      <c r="F20" s="20">
        <v>8.1967213114754098E-4</v>
      </c>
      <c r="G20" s="20">
        <v>1.8432829303590601E-3</v>
      </c>
      <c r="H20" s="20">
        <v>0</v>
      </c>
      <c r="I20" s="20">
        <v>6.13774733637747E-4</v>
      </c>
      <c r="J20" s="20" t="s">
        <v>47</v>
      </c>
      <c r="K20" s="20">
        <v>2.04918032786885E-3</v>
      </c>
      <c r="L20" s="20">
        <v>0</v>
      </c>
      <c r="N20" s="50">
        <v>0</v>
      </c>
      <c r="O20" s="236">
        <v>33.333333333333329</v>
      </c>
      <c r="P20" s="236">
        <v>66.666666666666657</v>
      </c>
      <c r="Q20" s="50">
        <v>1</v>
      </c>
      <c r="R20" s="50">
        <v>2</v>
      </c>
      <c r="S20" s="6">
        <v>156.25200000000001</v>
      </c>
      <c r="T20" s="6">
        <v>156.25200000000001</v>
      </c>
      <c r="W20" s="1"/>
      <c r="X20" s="1"/>
      <c r="Y20" s="1"/>
      <c r="AC20" s="1"/>
      <c r="AF20" s="1"/>
      <c r="AG20" s="1"/>
    </row>
    <row r="21" spans="1:33" x14ac:dyDescent="0.25">
      <c r="A21" s="1">
        <v>20</v>
      </c>
      <c r="B21" s="1">
        <v>2020</v>
      </c>
      <c r="C21" s="1">
        <v>350110320</v>
      </c>
      <c r="D21" s="44" t="s">
        <v>59</v>
      </c>
      <c r="E21" s="20">
        <v>2.1454229795144351E-2</v>
      </c>
      <c r="F21" s="20">
        <v>1.6660000000000001E-2</v>
      </c>
      <c r="G21" s="20">
        <v>4.7942297951443502E-3</v>
      </c>
      <c r="H21" s="20">
        <v>0</v>
      </c>
      <c r="I21" s="20">
        <v>1.33E-3</v>
      </c>
      <c r="J21" s="20">
        <v>1.3946921675774099E-2</v>
      </c>
      <c r="K21" s="20">
        <v>6.1696977692941102E-3</v>
      </c>
      <c r="L21" s="20">
        <v>7.6103500761035004E-6</v>
      </c>
      <c r="N21" s="50">
        <v>2</v>
      </c>
      <c r="O21" s="236">
        <v>27.27272727272727</v>
      </c>
      <c r="P21" s="236">
        <v>72.727272727272734</v>
      </c>
      <c r="Q21" s="50">
        <v>3</v>
      </c>
      <c r="R21" s="50">
        <v>8</v>
      </c>
      <c r="S21" s="6" t="s">
        <v>47</v>
      </c>
      <c r="T21" s="6" t="s">
        <v>47</v>
      </c>
      <c r="W21" s="1"/>
      <c r="X21" s="1"/>
      <c r="Y21" s="1"/>
      <c r="AC21" s="1"/>
      <c r="AF21" s="1"/>
      <c r="AG21" s="1"/>
    </row>
    <row r="22" spans="1:33" x14ac:dyDescent="0.25">
      <c r="A22" s="1">
        <v>10</v>
      </c>
      <c r="B22" s="1">
        <v>2020</v>
      </c>
      <c r="C22" s="1">
        <v>350115210</v>
      </c>
      <c r="D22" s="44" t="s">
        <v>60</v>
      </c>
      <c r="E22" s="20">
        <v>0.20190879748151469</v>
      </c>
      <c r="F22" s="20">
        <v>0.17609570626543899</v>
      </c>
      <c r="G22" s="20">
        <v>2.5813091216075699E-2</v>
      </c>
      <c r="H22" s="20">
        <v>0</v>
      </c>
      <c r="I22" s="20">
        <v>7.9296497741846897E-2</v>
      </c>
      <c r="J22" s="20">
        <v>0.104367194567125</v>
      </c>
      <c r="K22" s="20">
        <v>1.76799161613893E-4</v>
      </c>
      <c r="L22" s="20">
        <v>1.8068306010929E-2</v>
      </c>
      <c r="N22" s="50">
        <v>12</v>
      </c>
      <c r="O22" s="236">
        <v>34.482758620689658</v>
      </c>
      <c r="P22" s="236">
        <v>65.517241379310349</v>
      </c>
      <c r="Q22" s="50">
        <v>10</v>
      </c>
      <c r="R22" s="50">
        <v>19</v>
      </c>
      <c r="S22" s="6">
        <v>598.82500000000005</v>
      </c>
      <c r="T22" s="6">
        <v>598.82500000000005</v>
      </c>
      <c r="W22" s="1"/>
      <c r="X22" s="1"/>
      <c r="Y22" s="1"/>
      <c r="AC22" s="1"/>
      <c r="AF22" s="1"/>
      <c r="AG22" s="1"/>
    </row>
    <row r="23" spans="1:33" x14ac:dyDescent="0.25">
      <c r="A23" s="1">
        <v>15</v>
      </c>
      <c r="B23" s="1">
        <v>2020</v>
      </c>
      <c r="C23" s="1">
        <v>350120215</v>
      </c>
      <c r="D23" s="44" t="s">
        <v>61</v>
      </c>
      <c r="E23" s="20">
        <v>0.54367231395189253</v>
      </c>
      <c r="F23" s="20">
        <v>0.49007917396511702</v>
      </c>
      <c r="G23" s="20">
        <v>5.35931399867755E-2</v>
      </c>
      <c r="H23" s="20">
        <v>0</v>
      </c>
      <c r="I23" s="20">
        <v>7.1749086757990901E-3</v>
      </c>
      <c r="J23" s="20">
        <v>4.2366818873668201E-5</v>
      </c>
      <c r="K23" s="20">
        <v>0.53203361341916799</v>
      </c>
      <c r="L23" s="20">
        <v>4.4214250380517498E-3</v>
      </c>
      <c r="N23" s="50">
        <v>18</v>
      </c>
      <c r="O23" s="236">
        <v>47.826086956521742</v>
      </c>
      <c r="P23" s="236">
        <v>52.173913043478258</v>
      </c>
      <c r="Q23" s="50">
        <v>33</v>
      </c>
      <c r="R23" s="50">
        <v>36</v>
      </c>
      <c r="S23" s="6">
        <v>133.43719999999999</v>
      </c>
      <c r="T23" s="6">
        <v>133.43719999999999</v>
      </c>
      <c r="W23" s="1"/>
      <c r="X23" s="1"/>
      <c r="Y23" s="1"/>
      <c r="AC23" s="1"/>
      <c r="AF23" s="1"/>
      <c r="AG23" s="1"/>
    </row>
    <row r="24" spans="1:33" x14ac:dyDescent="0.25">
      <c r="A24" s="1">
        <v>21</v>
      </c>
      <c r="B24" s="1">
        <v>2020</v>
      </c>
      <c r="C24" s="1">
        <v>350130121</v>
      </c>
      <c r="D24" s="44" t="s">
        <v>62</v>
      </c>
      <c r="E24" s="20">
        <v>1.427605401269224E-3</v>
      </c>
      <c r="F24" s="20">
        <v>6.8999999999999997E-4</v>
      </c>
      <c r="G24" s="20">
        <v>7.3760540126922402E-4</v>
      </c>
      <c r="H24" s="20">
        <v>0</v>
      </c>
      <c r="I24" s="20">
        <v>5.0000000000000002E-5</v>
      </c>
      <c r="J24" s="20" t="s">
        <v>47</v>
      </c>
      <c r="K24" s="20">
        <v>1.21760540126922E-3</v>
      </c>
      <c r="L24" s="20">
        <v>1.6000000000000001E-4</v>
      </c>
      <c r="N24" s="50">
        <v>3</v>
      </c>
      <c r="O24" s="236">
        <v>7.1428571428571423</v>
      </c>
      <c r="P24" s="236">
        <v>92.857142857142861</v>
      </c>
      <c r="Q24" s="50">
        <v>1</v>
      </c>
      <c r="R24" s="50">
        <v>13</v>
      </c>
      <c r="S24" s="6">
        <v>1216</v>
      </c>
      <c r="T24" s="6">
        <v>1216</v>
      </c>
      <c r="W24" s="1"/>
      <c r="X24" s="1"/>
      <c r="Y24" s="1"/>
      <c r="AC24" s="1"/>
      <c r="AF24" s="1"/>
      <c r="AG24" s="1"/>
    </row>
    <row r="25" spans="1:33" x14ac:dyDescent="0.25">
      <c r="A25" s="1">
        <v>22</v>
      </c>
      <c r="B25" s="1">
        <v>2020</v>
      </c>
      <c r="C25" s="1">
        <v>350130122</v>
      </c>
      <c r="D25" s="44" t="s">
        <v>62</v>
      </c>
      <c r="E25" s="20">
        <v>2.3407398466285697E-2</v>
      </c>
      <c r="F25" s="20">
        <v>1.48E-3</v>
      </c>
      <c r="G25" s="20">
        <v>2.1927398466285698E-2</v>
      </c>
      <c r="H25" s="20">
        <v>0</v>
      </c>
      <c r="I25" s="20">
        <v>7.9690346083788697E-3</v>
      </c>
      <c r="J25" s="20">
        <v>7.2486808726534798E-4</v>
      </c>
      <c r="K25" s="20">
        <v>1.89874404271777E-3</v>
      </c>
      <c r="L25" s="20">
        <v>1.28147517279237E-2</v>
      </c>
      <c r="N25" s="50">
        <v>7</v>
      </c>
      <c r="O25" s="236">
        <v>4.7619047619047619</v>
      </c>
      <c r="P25" s="236">
        <v>95.238095238095227</v>
      </c>
      <c r="Q25" s="50">
        <v>2</v>
      </c>
      <c r="R25" s="50">
        <v>40</v>
      </c>
      <c r="S25" s="6" t="s">
        <v>47</v>
      </c>
      <c r="T25" s="6" t="s">
        <v>47</v>
      </c>
      <c r="W25" s="1"/>
      <c r="X25" s="1"/>
      <c r="Y25" s="1"/>
      <c r="AC25" s="1"/>
      <c r="AF25" s="1"/>
      <c r="AG25" s="1"/>
    </row>
    <row r="26" spans="1:33" x14ac:dyDescent="0.25">
      <c r="A26" s="1">
        <v>20</v>
      </c>
      <c r="B26" s="1">
        <v>2020</v>
      </c>
      <c r="C26" s="1">
        <v>350140020</v>
      </c>
      <c r="D26" s="44" t="s">
        <v>63</v>
      </c>
      <c r="E26" s="20">
        <v>3.28023053538605E-2</v>
      </c>
      <c r="F26" s="20">
        <v>1.7342594547163401E-2</v>
      </c>
      <c r="G26" s="20">
        <v>1.54597108066971E-2</v>
      </c>
      <c r="H26" s="20">
        <v>0</v>
      </c>
      <c r="I26" s="20">
        <v>1.4189999999999999E-2</v>
      </c>
      <c r="J26" s="20" t="s">
        <v>47</v>
      </c>
      <c r="K26" s="20">
        <v>1.40732902080162E-2</v>
      </c>
      <c r="L26" s="20">
        <v>4.5390151458442555E-3</v>
      </c>
      <c r="N26" s="50">
        <v>9</v>
      </c>
      <c r="O26" s="236">
        <v>53.571428571428569</v>
      </c>
      <c r="P26" s="236">
        <v>46.428571428571431</v>
      </c>
      <c r="Q26" s="50">
        <v>15</v>
      </c>
      <c r="R26" s="50">
        <v>13</v>
      </c>
      <c r="S26" s="6">
        <v>179.55199999999999</v>
      </c>
      <c r="T26" s="6">
        <v>179.55199999999999</v>
      </c>
      <c r="W26" s="1"/>
      <c r="X26" s="1"/>
      <c r="Y26" s="1"/>
      <c r="AC26" s="1"/>
      <c r="AF26" s="1"/>
      <c r="AG26" s="1"/>
    </row>
    <row r="27" spans="1:33" x14ac:dyDescent="0.25">
      <c r="A27" s="1">
        <v>17</v>
      </c>
      <c r="B27" s="1">
        <v>2020</v>
      </c>
      <c r="C27" s="1">
        <v>350150917</v>
      </c>
      <c r="D27" s="44" t="s">
        <v>64</v>
      </c>
      <c r="E27" s="20">
        <v>0.15421367561194699</v>
      </c>
      <c r="F27" s="20">
        <v>0.142805591985428</v>
      </c>
      <c r="G27" s="20">
        <v>1.1408083626518999E-2</v>
      </c>
      <c r="H27" s="20">
        <v>0</v>
      </c>
      <c r="I27" s="20">
        <v>6.4900000000000001E-3</v>
      </c>
      <c r="J27" s="20" t="s">
        <v>47</v>
      </c>
      <c r="K27" s="20">
        <v>0.14326254628589999</v>
      </c>
      <c r="L27" s="20">
        <v>4.4611293260473604E-3</v>
      </c>
      <c r="N27" s="50">
        <v>6</v>
      </c>
      <c r="O27" s="236">
        <v>47.619047619047613</v>
      </c>
      <c r="P27" s="236">
        <v>52.380952380952387</v>
      </c>
      <c r="Q27" s="50">
        <v>10</v>
      </c>
      <c r="R27" s="50">
        <v>11</v>
      </c>
      <c r="S27" s="6">
        <v>155.43</v>
      </c>
      <c r="T27" s="6">
        <v>155.43</v>
      </c>
      <c r="W27" s="1"/>
      <c r="X27" s="1"/>
      <c r="Y27" s="1"/>
      <c r="AC27" s="1"/>
      <c r="AF27" s="1"/>
      <c r="AG27" s="1"/>
    </row>
    <row r="28" spans="1:33" x14ac:dyDescent="0.25">
      <c r="A28" s="1">
        <v>5</v>
      </c>
      <c r="B28" s="1">
        <v>2020</v>
      </c>
      <c r="C28" s="1">
        <v>35016085</v>
      </c>
      <c r="D28" s="44" t="s">
        <v>65</v>
      </c>
      <c r="E28" s="20">
        <v>2.808232512574754</v>
      </c>
      <c r="F28" s="20">
        <v>2.2986364513311899</v>
      </c>
      <c r="G28" s="20">
        <v>0.50959606124356405</v>
      </c>
      <c r="H28" s="20">
        <v>0</v>
      </c>
      <c r="I28" s="20">
        <v>1.0693299999999999</v>
      </c>
      <c r="J28" s="20">
        <v>1.5256514597316799</v>
      </c>
      <c r="K28" s="20">
        <v>6.7246716684964802E-3</v>
      </c>
      <c r="L28" s="20">
        <v>0.20652638117457262</v>
      </c>
      <c r="N28" s="50">
        <v>20</v>
      </c>
      <c r="O28" s="236">
        <v>6.8888888888888893</v>
      </c>
      <c r="P28" s="236">
        <v>93.111111111111114</v>
      </c>
      <c r="Q28" s="50">
        <v>31</v>
      </c>
      <c r="R28" s="50">
        <v>419</v>
      </c>
      <c r="S28" s="6">
        <v>12444.7536</v>
      </c>
      <c r="T28" s="6">
        <v>7629.192</v>
      </c>
      <c r="W28" s="1"/>
      <c r="X28" s="1"/>
      <c r="Y28" s="1"/>
      <c r="AC28" s="1"/>
      <c r="AF28" s="1"/>
      <c r="AG28" s="1"/>
    </row>
    <row r="29" spans="1:33" x14ac:dyDescent="0.25">
      <c r="A29" s="1">
        <v>9</v>
      </c>
      <c r="B29" s="1">
        <v>2020</v>
      </c>
      <c r="C29" s="1">
        <v>35017079</v>
      </c>
      <c r="D29" s="44" t="s">
        <v>66</v>
      </c>
      <c r="E29" s="20">
        <v>0.47240458411308195</v>
      </c>
      <c r="F29" s="20">
        <v>0.27372435336976297</v>
      </c>
      <c r="G29" s="20">
        <v>0.198680230743319</v>
      </c>
      <c r="H29" s="20">
        <v>0</v>
      </c>
      <c r="I29" s="20">
        <v>0.109186677895052</v>
      </c>
      <c r="J29" s="20">
        <v>0.34564202185792298</v>
      </c>
      <c r="K29" s="20">
        <v>9.4815118397085594E-3</v>
      </c>
      <c r="L29" s="20">
        <v>8.0943725203982391E-3</v>
      </c>
      <c r="N29" s="50">
        <v>5</v>
      </c>
      <c r="O29" s="236">
        <v>28.260869565217391</v>
      </c>
      <c r="P29" s="236">
        <v>71.739130434782609</v>
      </c>
      <c r="Q29" s="50">
        <v>13</v>
      </c>
      <c r="R29" s="50">
        <v>33</v>
      </c>
      <c r="S29" s="6">
        <v>2199</v>
      </c>
      <c r="T29" s="6">
        <v>0</v>
      </c>
      <c r="W29" s="1"/>
      <c r="X29" s="1"/>
      <c r="Y29" s="1"/>
      <c r="AC29" s="1"/>
      <c r="AF29" s="1"/>
      <c r="AG29" s="1"/>
    </row>
    <row r="30" spans="1:33" x14ac:dyDescent="0.25">
      <c r="A30" s="1">
        <v>15</v>
      </c>
      <c r="B30" s="1">
        <v>2020</v>
      </c>
      <c r="C30" s="1">
        <v>350180615</v>
      </c>
      <c r="D30" s="44" t="s">
        <v>67</v>
      </c>
      <c r="E30" s="20">
        <v>7.2295945055767655E-2</v>
      </c>
      <c r="F30" s="20">
        <v>6.9592659131172505E-2</v>
      </c>
      <c r="G30" s="20">
        <v>2.7032859245951502E-3</v>
      </c>
      <c r="H30" s="20">
        <v>0</v>
      </c>
      <c r="I30" s="20" t="s">
        <v>47</v>
      </c>
      <c r="J30" s="20" t="s">
        <v>47</v>
      </c>
      <c r="K30" s="20">
        <v>7.1591792050303193E-2</v>
      </c>
      <c r="L30" s="20">
        <v>7.0415300546448098E-4</v>
      </c>
      <c r="N30" s="50">
        <v>22</v>
      </c>
      <c r="O30" s="236">
        <v>67.741935483870961</v>
      </c>
      <c r="P30" s="236">
        <v>32.258064516129032</v>
      </c>
      <c r="Q30" s="50">
        <v>21</v>
      </c>
      <c r="R30" s="50">
        <v>10</v>
      </c>
      <c r="S30" s="6">
        <v>268.29000000000002</v>
      </c>
      <c r="T30" s="6">
        <v>262.92419999999998</v>
      </c>
      <c r="W30" s="1"/>
      <c r="X30" s="1"/>
      <c r="Y30" s="1"/>
      <c r="AC30" s="1"/>
      <c r="AF30" s="1"/>
      <c r="AG30" s="1"/>
    </row>
    <row r="31" spans="1:33" x14ac:dyDescent="0.25">
      <c r="A31" s="1">
        <v>5</v>
      </c>
      <c r="B31" s="1">
        <v>2020</v>
      </c>
      <c r="C31" s="1">
        <v>35019055</v>
      </c>
      <c r="D31" s="44" t="s">
        <v>68</v>
      </c>
      <c r="E31" s="20">
        <v>1.016565747493366</v>
      </c>
      <c r="F31" s="20">
        <v>0.776655142938384</v>
      </c>
      <c r="G31" s="20">
        <v>0.239910604554982</v>
      </c>
      <c r="H31" s="20">
        <v>0</v>
      </c>
      <c r="I31" s="20">
        <v>0.36283002595004599</v>
      </c>
      <c r="J31" s="20">
        <v>0.368748417847726</v>
      </c>
      <c r="K31" s="20">
        <v>0.16465123866244999</v>
      </c>
      <c r="L31" s="20">
        <v>0.12033606503314451</v>
      </c>
      <c r="N31" s="50">
        <v>228</v>
      </c>
      <c r="O31" s="236">
        <v>33.333333333333329</v>
      </c>
      <c r="P31" s="236">
        <v>66.666666666666657</v>
      </c>
      <c r="Q31" s="50">
        <v>160</v>
      </c>
      <c r="R31" s="50">
        <v>320</v>
      </c>
      <c r="S31" s="6">
        <v>2934.5499999999997</v>
      </c>
      <c r="T31" s="6">
        <v>586.91</v>
      </c>
      <c r="W31" s="1"/>
      <c r="X31" s="1"/>
      <c r="Y31" s="1"/>
      <c r="AC31" s="1"/>
      <c r="AF31" s="1"/>
      <c r="AG31" s="1"/>
    </row>
    <row r="32" spans="1:33" x14ac:dyDescent="0.25">
      <c r="A32" s="1">
        <v>9</v>
      </c>
      <c r="B32" s="1">
        <v>2020</v>
      </c>
      <c r="C32" s="1">
        <v>35019059</v>
      </c>
      <c r="D32" s="44" t="s">
        <v>68</v>
      </c>
      <c r="E32" s="20">
        <v>5.8915225690545699E-4</v>
      </c>
      <c r="F32" s="20">
        <v>4.31404920527984E-4</v>
      </c>
      <c r="G32" s="20">
        <v>1.5774733637747299E-4</v>
      </c>
      <c r="H32" s="20">
        <v>0</v>
      </c>
      <c r="I32" s="20" t="s">
        <v>47</v>
      </c>
      <c r="J32" s="20">
        <v>4.7249669386431099E-5</v>
      </c>
      <c r="K32" s="20">
        <v>3.8489345509893502E-4</v>
      </c>
      <c r="L32" s="20">
        <v>1.5700913242009179E-4</v>
      </c>
      <c r="N32" s="50">
        <v>14</v>
      </c>
      <c r="O32" s="236">
        <v>54.54545454545454</v>
      </c>
      <c r="P32" s="236">
        <v>45.454545454545453</v>
      </c>
      <c r="Q32" s="50">
        <v>6</v>
      </c>
      <c r="R32" s="50">
        <v>5</v>
      </c>
      <c r="S32" s="6" t="s">
        <v>47</v>
      </c>
      <c r="T32" s="6" t="s">
        <v>47</v>
      </c>
      <c r="W32" s="1"/>
      <c r="X32" s="1"/>
      <c r="Y32" s="1"/>
      <c r="AC32" s="1"/>
      <c r="AF32" s="1"/>
      <c r="AG32" s="1"/>
    </row>
    <row r="33" spans="1:33" x14ac:dyDescent="0.25">
      <c r="A33" s="1">
        <v>5</v>
      </c>
      <c r="B33" s="1">
        <v>2020</v>
      </c>
      <c r="C33" s="1">
        <v>35020025</v>
      </c>
      <c r="D33" s="44" t="s">
        <v>69</v>
      </c>
      <c r="E33" s="20">
        <v>0.17843292586770521</v>
      </c>
      <c r="F33" s="20">
        <v>0.147448385358186</v>
      </c>
      <c r="G33" s="20">
        <v>3.0984540509519199E-2</v>
      </c>
      <c r="H33" s="20">
        <v>0</v>
      </c>
      <c r="I33" s="20">
        <v>1.83907762557078E-2</v>
      </c>
      <c r="J33" s="20">
        <v>0.12761011565236899</v>
      </c>
      <c r="K33" s="20">
        <v>1.52950656236744E-2</v>
      </c>
      <c r="L33" s="20">
        <v>1.713696833595324E-2</v>
      </c>
      <c r="N33" s="50">
        <v>14</v>
      </c>
      <c r="O33" s="236">
        <v>50</v>
      </c>
      <c r="P33" s="236">
        <v>50</v>
      </c>
      <c r="Q33" s="50">
        <v>16</v>
      </c>
      <c r="R33" s="50">
        <v>16</v>
      </c>
      <c r="S33" s="6">
        <v>208.32</v>
      </c>
      <c r="T33" s="6">
        <v>208.32</v>
      </c>
      <c r="W33" s="1"/>
      <c r="X33" s="1"/>
      <c r="Y33" s="1"/>
      <c r="AC33" s="1"/>
      <c r="AF33" s="1"/>
      <c r="AG33" s="1"/>
    </row>
    <row r="34" spans="1:33" x14ac:dyDescent="0.25">
      <c r="A34" s="1">
        <v>9</v>
      </c>
      <c r="B34" s="1">
        <v>2020</v>
      </c>
      <c r="C34" s="1">
        <v>35020029</v>
      </c>
      <c r="D34" s="44" t="s">
        <v>69</v>
      </c>
      <c r="E34" s="20">
        <v>0.17973468348429242</v>
      </c>
      <c r="F34" s="20">
        <v>0.16915420989595001</v>
      </c>
      <c r="G34" s="20">
        <v>1.0580473588342401E-2</v>
      </c>
      <c r="H34" s="20">
        <v>0</v>
      </c>
      <c r="I34" s="20">
        <v>2.0104735883424399E-3</v>
      </c>
      <c r="J34" s="20">
        <v>8.5699999999999995E-3</v>
      </c>
      <c r="K34" s="20">
        <v>0.14421</v>
      </c>
      <c r="L34" s="20">
        <v>2.4944209895950299E-2</v>
      </c>
      <c r="N34" s="50">
        <v>9</v>
      </c>
      <c r="O34" s="236">
        <v>78.571428571428569</v>
      </c>
      <c r="P34" s="236">
        <v>21.428571428571427</v>
      </c>
      <c r="Q34" s="50">
        <v>11</v>
      </c>
      <c r="R34" s="50">
        <v>3</v>
      </c>
      <c r="S34" s="6" t="s">
        <v>47</v>
      </c>
      <c r="T34" s="6" t="s">
        <v>47</v>
      </c>
      <c r="W34" s="1"/>
      <c r="X34" s="1"/>
      <c r="Y34" s="1"/>
      <c r="AC34" s="1"/>
      <c r="AF34" s="1"/>
      <c r="AG34" s="1"/>
    </row>
    <row r="35" spans="1:33" x14ac:dyDescent="0.25">
      <c r="A35" s="1">
        <v>13</v>
      </c>
      <c r="B35" s="1">
        <v>2020</v>
      </c>
      <c r="C35" s="1">
        <v>350200213</v>
      </c>
      <c r="D35" s="44" t="s">
        <v>69</v>
      </c>
      <c r="E35" s="20">
        <v>5.4218292911146024E-3</v>
      </c>
      <c r="F35" s="20">
        <v>4.8836872146118702E-3</v>
      </c>
      <c r="G35" s="20">
        <v>5.3814207650273202E-4</v>
      </c>
      <c r="H35" s="20">
        <v>0</v>
      </c>
      <c r="I35" s="20" t="s">
        <v>47</v>
      </c>
      <c r="J35" s="20" t="s">
        <v>47</v>
      </c>
      <c r="K35" s="20">
        <v>5.3618292911145997E-3</v>
      </c>
      <c r="L35" s="20">
        <v>6.0000000000000002E-5</v>
      </c>
      <c r="N35" s="50">
        <v>1</v>
      </c>
      <c r="O35" s="236">
        <v>50</v>
      </c>
      <c r="P35" s="236">
        <v>50</v>
      </c>
      <c r="Q35" s="50">
        <v>3</v>
      </c>
      <c r="R35" s="50">
        <v>3</v>
      </c>
      <c r="S35" s="6" t="s">
        <v>47</v>
      </c>
      <c r="T35" s="6" t="s">
        <v>47</v>
      </c>
      <c r="W35" s="1"/>
      <c r="X35" s="1"/>
      <c r="Y35" s="1"/>
      <c r="AC35" s="1"/>
      <c r="AF35" s="1"/>
      <c r="AG35" s="1"/>
    </row>
    <row r="36" spans="1:33" x14ac:dyDescent="0.25">
      <c r="A36" s="1">
        <v>19</v>
      </c>
      <c r="B36" s="1">
        <v>2020</v>
      </c>
      <c r="C36" s="1">
        <v>350210119</v>
      </c>
      <c r="D36" s="44" t="s">
        <v>70</v>
      </c>
      <c r="E36" s="20">
        <v>0.97625354113123897</v>
      </c>
      <c r="F36" s="20">
        <v>0.52198239713551398</v>
      </c>
      <c r="G36" s="20">
        <v>0.45427114399572499</v>
      </c>
      <c r="H36" s="20">
        <v>0</v>
      </c>
      <c r="I36" s="20">
        <v>0.20701397434937699</v>
      </c>
      <c r="J36" s="20">
        <v>0.25213123097412499</v>
      </c>
      <c r="K36" s="20">
        <v>0.44363522643910502</v>
      </c>
      <c r="L36" s="20">
        <v>7.3473109368632106E-2</v>
      </c>
      <c r="N36" s="50">
        <v>9</v>
      </c>
      <c r="O36" s="236">
        <v>18.235294117647058</v>
      </c>
      <c r="P36" s="236">
        <v>81.764705882352942</v>
      </c>
      <c r="Q36" s="50">
        <v>31</v>
      </c>
      <c r="R36" s="50">
        <v>139</v>
      </c>
      <c r="S36" s="6">
        <v>2843.5029</v>
      </c>
      <c r="T36" s="6">
        <v>2843.5029</v>
      </c>
      <c r="W36" s="1"/>
      <c r="X36" s="1"/>
      <c r="Y36" s="1"/>
      <c r="AC36" s="1"/>
      <c r="AF36" s="1"/>
      <c r="AG36" s="1"/>
    </row>
    <row r="37" spans="1:33" x14ac:dyDescent="0.25">
      <c r="A37" s="1">
        <v>14</v>
      </c>
      <c r="B37" s="1">
        <v>2020</v>
      </c>
      <c r="C37" s="1">
        <v>350220014</v>
      </c>
      <c r="D37" s="44" t="s">
        <v>71</v>
      </c>
      <c r="E37" s="20">
        <v>1.3912262048681276</v>
      </c>
      <c r="F37" s="20">
        <v>1.36644764994053</v>
      </c>
      <c r="G37" s="20">
        <v>2.4778554927597701E-2</v>
      </c>
      <c r="H37" s="20">
        <v>0.29117101090816799</v>
      </c>
      <c r="I37" s="20">
        <v>5.9510776255707797E-2</v>
      </c>
      <c r="J37" s="20">
        <v>8.9622579908675795E-2</v>
      </c>
      <c r="K37" s="20">
        <v>1.2413745584957301</v>
      </c>
      <c r="L37" s="20">
        <v>7.1829020801623586E-4</v>
      </c>
      <c r="N37" s="50">
        <v>79</v>
      </c>
      <c r="O37" s="236">
        <v>68.888888888888886</v>
      </c>
      <c r="P37" s="236">
        <v>31.111111111111111</v>
      </c>
      <c r="Q37" s="50">
        <v>93</v>
      </c>
      <c r="R37" s="50">
        <v>42</v>
      </c>
      <c r="S37" s="6">
        <v>836.83600000000001</v>
      </c>
      <c r="T37" s="6">
        <v>836.83600000000001</v>
      </c>
      <c r="W37" s="1"/>
      <c r="X37" s="1"/>
      <c r="Y37" s="1"/>
      <c r="AC37" s="1"/>
      <c r="AF37" s="1"/>
      <c r="AG37" s="1"/>
    </row>
    <row r="38" spans="1:33" x14ac:dyDescent="0.25">
      <c r="A38" s="1">
        <v>5</v>
      </c>
      <c r="B38" s="1">
        <v>2020</v>
      </c>
      <c r="C38" s="1">
        <v>35023095</v>
      </c>
      <c r="D38" s="44" t="s">
        <v>72</v>
      </c>
      <c r="E38" s="20">
        <v>6.4182059010363404E-2</v>
      </c>
      <c r="F38" s="20">
        <v>6.2260565385591098E-2</v>
      </c>
      <c r="G38" s="20">
        <v>1.9214936247723101E-3</v>
      </c>
      <c r="H38" s="20">
        <v>0</v>
      </c>
      <c r="I38" s="20" t="s">
        <v>47</v>
      </c>
      <c r="J38" s="20" t="s">
        <v>47</v>
      </c>
      <c r="K38" s="20">
        <v>5.9860565385591098E-2</v>
      </c>
      <c r="L38" s="20">
        <v>4.3214936247723094E-3</v>
      </c>
      <c r="N38" s="50">
        <v>0</v>
      </c>
      <c r="O38" s="236">
        <v>88.888888888888886</v>
      </c>
      <c r="P38" s="236">
        <v>11.111111111111111</v>
      </c>
      <c r="Q38" s="50">
        <v>16</v>
      </c>
      <c r="R38" s="50">
        <v>2</v>
      </c>
      <c r="S38" s="6" t="s">
        <v>47</v>
      </c>
      <c r="T38" s="6" t="s">
        <v>47</v>
      </c>
      <c r="W38" s="1"/>
      <c r="X38" s="1"/>
      <c r="Y38" s="1"/>
      <c r="AC38" s="1"/>
      <c r="AF38" s="1"/>
      <c r="AG38" s="1"/>
    </row>
    <row r="39" spans="1:33" x14ac:dyDescent="0.25">
      <c r="A39" s="1">
        <v>10</v>
      </c>
      <c r="B39" s="1">
        <v>2020</v>
      </c>
      <c r="C39" s="1">
        <v>350230910</v>
      </c>
      <c r="D39" s="44" t="s">
        <v>72</v>
      </c>
      <c r="E39" s="20">
        <v>0.49333855642471547</v>
      </c>
      <c r="F39" s="20">
        <v>0.49045965418652399</v>
      </c>
      <c r="G39" s="20">
        <v>2.87890223819148E-3</v>
      </c>
      <c r="H39" s="20">
        <v>0</v>
      </c>
      <c r="I39" s="20">
        <v>3.1164776056092001E-2</v>
      </c>
      <c r="J39" s="20">
        <v>1.38358850878725E-3</v>
      </c>
      <c r="K39" s="20">
        <v>0.44146652065607001</v>
      </c>
      <c r="L39" s="20">
        <v>1.9323671203766039E-2</v>
      </c>
      <c r="N39" s="50">
        <v>13</v>
      </c>
      <c r="O39" s="236">
        <v>69.387755102040813</v>
      </c>
      <c r="P39" s="236">
        <v>30.612244897959183</v>
      </c>
      <c r="Q39" s="50">
        <v>34</v>
      </c>
      <c r="R39" s="50">
        <v>15</v>
      </c>
      <c r="S39" s="6">
        <v>247.69799999999998</v>
      </c>
      <c r="T39" s="6">
        <v>247.69799999999998</v>
      </c>
      <c r="W39" s="1"/>
      <c r="X39" s="1"/>
      <c r="Y39" s="1"/>
      <c r="AC39" s="1"/>
      <c r="AF39" s="1"/>
      <c r="AG39" s="1"/>
    </row>
    <row r="40" spans="1:33" x14ac:dyDescent="0.25">
      <c r="A40" s="1">
        <v>22</v>
      </c>
      <c r="B40" s="1">
        <v>2020</v>
      </c>
      <c r="C40" s="1">
        <v>350240822</v>
      </c>
      <c r="D40" s="44" t="s">
        <v>73</v>
      </c>
      <c r="E40" s="20">
        <v>0.29080053690395952</v>
      </c>
      <c r="F40" s="20">
        <v>0.28140257872345698</v>
      </c>
      <c r="G40" s="20">
        <v>9.3979581805025292E-3</v>
      </c>
      <c r="H40" s="20">
        <v>0</v>
      </c>
      <c r="I40" s="20">
        <v>7.4999999999999997E-3</v>
      </c>
      <c r="J40" s="20">
        <v>0.28221000000000002</v>
      </c>
      <c r="K40" s="20">
        <v>6.1257872345734504E-4</v>
      </c>
      <c r="L40" s="20">
        <v>4.7795818050253301E-4</v>
      </c>
      <c r="N40" s="50">
        <v>6</v>
      </c>
      <c r="O40" s="236">
        <v>28.000000000000004</v>
      </c>
      <c r="P40" s="236">
        <v>72</v>
      </c>
      <c r="Q40" s="50">
        <v>7</v>
      </c>
      <c r="R40" s="50">
        <v>18</v>
      </c>
      <c r="S40" s="6">
        <v>183</v>
      </c>
      <c r="T40" s="6">
        <v>183</v>
      </c>
      <c r="W40" s="1"/>
      <c r="X40" s="1"/>
      <c r="Y40" s="1"/>
      <c r="AC40" s="1"/>
      <c r="AF40" s="1"/>
      <c r="AG40" s="1"/>
    </row>
    <row r="41" spans="1:33" x14ac:dyDescent="0.25">
      <c r="A41" s="1">
        <v>2</v>
      </c>
      <c r="B41" s="1">
        <v>2020</v>
      </c>
      <c r="C41" s="1">
        <v>35025072</v>
      </c>
      <c r="D41" s="44" t="s">
        <v>74</v>
      </c>
      <c r="E41" s="20">
        <v>4.8143869925393601E-2</v>
      </c>
      <c r="F41" s="20">
        <v>2.94203196347032E-2</v>
      </c>
      <c r="G41" s="20">
        <v>1.8723550290690401E-2</v>
      </c>
      <c r="H41" s="20">
        <v>0.20395833333333299</v>
      </c>
      <c r="I41" s="20" t="s">
        <v>47</v>
      </c>
      <c r="J41" s="20">
        <v>1.04371385083714E-3</v>
      </c>
      <c r="K41" s="20">
        <v>6.9300000000000004E-3</v>
      </c>
      <c r="L41" s="20">
        <v>4.0170156074556498E-2</v>
      </c>
      <c r="N41" s="50">
        <v>10</v>
      </c>
      <c r="O41" s="236">
        <v>37.142857142857146</v>
      </c>
      <c r="P41" s="236">
        <v>62.857142857142854</v>
      </c>
      <c r="Q41" s="50">
        <v>13</v>
      </c>
      <c r="R41" s="50">
        <v>22</v>
      </c>
      <c r="S41" s="6">
        <v>1348.1999999999998</v>
      </c>
      <c r="T41" s="6">
        <v>377.49600000000004</v>
      </c>
      <c r="W41" s="1"/>
      <c r="X41" s="1"/>
      <c r="Y41" s="1"/>
      <c r="AC41" s="1"/>
      <c r="AF41" s="1"/>
      <c r="AG41" s="1"/>
    </row>
    <row r="42" spans="1:33" x14ac:dyDescent="0.25">
      <c r="A42" s="1">
        <v>18</v>
      </c>
      <c r="B42" s="1">
        <v>2020</v>
      </c>
      <c r="C42" s="1">
        <v>350260618</v>
      </c>
      <c r="D42" s="44" t="s">
        <v>75</v>
      </c>
      <c r="E42" s="20">
        <v>4.4357170405303084E-2</v>
      </c>
      <c r="F42" s="20">
        <v>6.4457686453576798E-3</v>
      </c>
      <c r="G42" s="20">
        <v>3.7911401759945403E-2</v>
      </c>
      <c r="H42" s="20">
        <v>0</v>
      </c>
      <c r="I42" s="20">
        <v>1.50111491628615E-2</v>
      </c>
      <c r="J42" s="20">
        <v>1.2999999999999999E-3</v>
      </c>
      <c r="K42" s="20">
        <v>1.9107482429656202E-2</v>
      </c>
      <c r="L42" s="20">
        <v>8.9385388127853887E-3</v>
      </c>
      <c r="N42" s="50">
        <v>0</v>
      </c>
      <c r="O42" s="236">
        <v>36.585365853658537</v>
      </c>
      <c r="P42" s="236">
        <v>63.414634146341463</v>
      </c>
      <c r="Q42" s="50">
        <v>15</v>
      </c>
      <c r="R42" s="50">
        <v>26</v>
      </c>
      <c r="S42" s="6">
        <v>178.48</v>
      </c>
      <c r="T42" s="6">
        <v>178.48</v>
      </c>
      <c r="W42" s="1"/>
      <c r="X42" s="1"/>
      <c r="Y42" s="1"/>
      <c r="AC42" s="1"/>
      <c r="AF42" s="1"/>
      <c r="AG42" s="1"/>
    </row>
    <row r="43" spans="1:33" x14ac:dyDescent="0.25">
      <c r="A43" s="1">
        <v>11</v>
      </c>
      <c r="B43" s="1">
        <v>2020</v>
      </c>
      <c r="C43" s="1">
        <v>350270511</v>
      </c>
      <c r="D43" s="44" t="s">
        <v>76</v>
      </c>
      <c r="E43" s="20">
        <v>6.4730811687501583E-2</v>
      </c>
      <c r="F43" s="20">
        <v>5.7967077625570802E-2</v>
      </c>
      <c r="G43" s="20">
        <v>6.7637340619307804E-3</v>
      </c>
      <c r="H43" s="20">
        <v>0</v>
      </c>
      <c r="I43" s="20">
        <v>3.1683734061930799E-2</v>
      </c>
      <c r="J43" s="20">
        <v>2.5000000000000001E-2</v>
      </c>
      <c r="K43" s="20">
        <v>1.27707762557078E-3</v>
      </c>
      <c r="L43" s="20">
        <v>6.77E-3</v>
      </c>
      <c r="N43" s="50">
        <v>6</v>
      </c>
      <c r="O43" s="236">
        <v>93.181818181818173</v>
      </c>
      <c r="P43" s="236">
        <v>6.8181818181818175</v>
      </c>
      <c r="Q43" s="50">
        <v>41</v>
      </c>
      <c r="R43" s="50">
        <v>3</v>
      </c>
      <c r="S43" s="6">
        <v>587.46600000000001</v>
      </c>
      <c r="T43" s="6">
        <v>587.46600000000001</v>
      </c>
      <c r="W43" s="1"/>
      <c r="X43" s="1"/>
      <c r="Y43" s="1"/>
      <c r="AC43" s="1"/>
      <c r="AF43" s="1"/>
      <c r="AG43" s="1"/>
    </row>
    <row r="44" spans="1:33" x14ac:dyDescent="0.25">
      <c r="A44" s="1">
        <v>14</v>
      </c>
      <c r="B44" s="1">
        <v>2020</v>
      </c>
      <c r="C44" s="1">
        <v>350270514</v>
      </c>
      <c r="D44" s="44" t="s">
        <v>76</v>
      </c>
      <c r="E44" s="20">
        <v>2.575067794495596E-2</v>
      </c>
      <c r="F44" s="20">
        <v>1.7521299997504802E-2</v>
      </c>
      <c r="G44" s="20">
        <v>8.2293779474511605E-3</v>
      </c>
      <c r="H44" s="20">
        <v>0</v>
      </c>
      <c r="I44" s="20">
        <v>1.76437158469945E-2</v>
      </c>
      <c r="J44" s="20">
        <v>9.0000000000000006E-5</v>
      </c>
      <c r="K44" s="20">
        <v>6.3112999975048004E-3</v>
      </c>
      <c r="L44" s="20">
        <v>1.705662100456621E-3</v>
      </c>
      <c r="N44" s="50">
        <v>10</v>
      </c>
      <c r="O44" s="236">
        <v>89.65517241379311</v>
      </c>
      <c r="P44" s="236">
        <v>10.344827586206897</v>
      </c>
      <c r="Q44" s="50">
        <v>52</v>
      </c>
      <c r="R44" s="50">
        <v>6</v>
      </c>
      <c r="S44" s="6" t="s">
        <v>47</v>
      </c>
      <c r="T44" s="6" t="s">
        <v>47</v>
      </c>
      <c r="W44" s="1"/>
      <c r="X44" s="1"/>
      <c r="Y44" s="1"/>
      <c r="AC44" s="1"/>
      <c r="AF44" s="1"/>
      <c r="AG44" s="1"/>
    </row>
    <row r="45" spans="1:33" x14ac:dyDescent="0.25">
      <c r="A45" s="1">
        <v>10</v>
      </c>
      <c r="B45" s="1">
        <v>2020</v>
      </c>
      <c r="C45" s="1">
        <v>350275410</v>
      </c>
      <c r="D45" s="44" t="s">
        <v>77</v>
      </c>
      <c r="E45" s="20">
        <v>0.69673929464946704</v>
      </c>
      <c r="F45" s="20">
        <v>0.59104812993321199</v>
      </c>
      <c r="G45" s="20">
        <v>0.105691164716255</v>
      </c>
      <c r="H45" s="20">
        <v>0</v>
      </c>
      <c r="I45" s="20">
        <v>6.0289508196721298E-2</v>
      </c>
      <c r="J45" s="20">
        <v>0.48687805682394703</v>
      </c>
      <c r="K45" s="20">
        <v>2.5717911353976899E-3</v>
      </c>
      <c r="L45" s="20">
        <v>0.14699993849340071</v>
      </c>
      <c r="N45" s="50">
        <v>49</v>
      </c>
      <c r="O45" s="236">
        <v>20</v>
      </c>
      <c r="P45" s="236">
        <v>80</v>
      </c>
      <c r="Q45" s="50">
        <v>24</v>
      </c>
      <c r="R45" s="50">
        <v>96</v>
      </c>
      <c r="S45" s="6">
        <v>505.94</v>
      </c>
      <c r="T45" s="6">
        <v>252.97</v>
      </c>
      <c r="W45" s="1"/>
      <c r="X45" s="1"/>
      <c r="Y45" s="1"/>
      <c r="AC45" s="1"/>
      <c r="AF45" s="1"/>
      <c r="AG45" s="1"/>
    </row>
    <row r="46" spans="1:33" x14ac:dyDescent="0.25">
      <c r="A46" s="1">
        <v>19</v>
      </c>
      <c r="B46" s="1">
        <v>2020</v>
      </c>
      <c r="C46" s="1">
        <v>350280419</v>
      </c>
      <c r="D46" s="44" t="s">
        <v>78</v>
      </c>
      <c r="E46" s="20">
        <v>2.5045668163160908</v>
      </c>
      <c r="F46" s="20">
        <v>1.98896706001364</v>
      </c>
      <c r="G46" s="20">
        <v>0.51559975630245103</v>
      </c>
      <c r="H46" s="20">
        <v>0</v>
      </c>
      <c r="I46" s="20">
        <v>0.95302240437158503</v>
      </c>
      <c r="J46" s="20">
        <v>1.1708796868320099</v>
      </c>
      <c r="K46" s="20">
        <v>0.30748710060217399</v>
      </c>
      <c r="L46" s="20">
        <v>7.3177624510317618E-2</v>
      </c>
      <c r="N46" s="50">
        <v>13</v>
      </c>
      <c r="O46" s="236">
        <v>22.456140350877192</v>
      </c>
      <c r="P46" s="236">
        <v>77.543859649122808</v>
      </c>
      <c r="Q46" s="50">
        <v>64</v>
      </c>
      <c r="R46" s="50">
        <v>221</v>
      </c>
      <c r="S46" s="6">
        <v>10356.591</v>
      </c>
      <c r="T46" s="6">
        <v>10356.591</v>
      </c>
      <c r="W46" s="1"/>
      <c r="X46" s="1"/>
      <c r="Y46" s="1"/>
      <c r="AC46" s="1"/>
      <c r="AF46" s="1"/>
      <c r="AG46" s="1"/>
    </row>
    <row r="47" spans="1:33" x14ac:dyDescent="0.25">
      <c r="A47" s="1">
        <v>20</v>
      </c>
      <c r="B47" s="1">
        <v>2020</v>
      </c>
      <c r="C47" s="1">
        <v>350280420</v>
      </c>
      <c r="D47" s="44" t="s">
        <v>78</v>
      </c>
      <c r="E47" s="20">
        <v>2.2751674277016699E-3</v>
      </c>
      <c r="F47" s="20">
        <v>3.9041095890410998E-4</v>
      </c>
      <c r="G47" s="20">
        <v>1.88475646879756E-3</v>
      </c>
      <c r="H47" s="20">
        <v>0</v>
      </c>
      <c r="I47" s="20" t="s">
        <v>47</v>
      </c>
      <c r="J47" s="20">
        <v>4.7564687975646901E-6</v>
      </c>
      <c r="K47" s="20">
        <v>2.2704109589041098E-3</v>
      </c>
      <c r="L47" s="20">
        <v>0</v>
      </c>
      <c r="N47" s="50">
        <v>0</v>
      </c>
      <c r="O47" s="236">
        <v>33.333333333333329</v>
      </c>
      <c r="P47" s="236">
        <v>66.666666666666657</v>
      </c>
      <c r="Q47" s="50">
        <v>1</v>
      </c>
      <c r="R47" s="50">
        <v>2</v>
      </c>
      <c r="S47" s="6" t="s">
        <v>47</v>
      </c>
      <c r="T47" s="6" t="s">
        <v>47</v>
      </c>
      <c r="W47" s="1"/>
      <c r="X47" s="1"/>
      <c r="Y47" s="1"/>
      <c r="AC47" s="1"/>
      <c r="AF47" s="1"/>
      <c r="AG47" s="1"/>
    </row>
    <row r="48" spans="1:33" x14ac:dyDescent="0.25">
      <c r="A48" s="1">
        <v>10</v>
      </c>
      <c r="B48" s="1">
        <v>2020</v>
      </c>
      <c r="C48" s="1">
        <v>350290310</v>
      </c>
      <c r="D48" s="44" t="s">
        <v>79</v>
      </c>
      <c r="E48" s="20">
        <v>6.11103966427127E-2</v>
      </c>
      <c r="F48" s="20">
        <v>1.52005518127604E-2</v>
      </c>
      <c r="G48" s="20">
        <v>4.59098448299523E-2</v>
      </c>
      <c r="H48" s="20">
        <v>0</v>
      </c>
      <c r="I48" s="20">
        <v>1.00207787924911E-2</v>
      </c>
      <c r="J48" s="20">
        <v>4.2566765330904702E-3</v>
      </c>
      <c r="K48" s="20">
        <v>1.48748244213223E-2</v>
      </c>
      <c r="L48" s="20">
        <v>3.1958116895808922E-2</v>
      </c>
      <c r="N48" s="50">
        <v>52</v>
      </c>
      <c r="O48" s="236">
        <v>19.658119658119659</v>
      </c>
      <c r="P48" s="236">
        <v>80.341880341880341</v>
      </c>
      <c r="Q48" s="50">
        <v>23</v>
      </c>
      <c r="R48" s="50">
        <v>94</v>
      </c>
      <c r="S48" s="6">
        <v>516.4</v>
      </c>
      <c r="T48" s="6">
        <v>516.4</v>
      </c>
      <c r="W48" s="1"/>
      <c r="X48" s="1"/>
      <c r="Y48" s="1"/>
      <c r="AC48" s="1"/>
      <c r="AF48" s="1"/>
      <c r="AG48" s="1"/>
    </row>
    <row r="49" spans="1:33" x14ac:dyDescent="0.25">
      <c r="A49" s="1">
        <v>8</v>
      </c>
      <c r="B49" s="1">
        <v>2020</v>
      </c>
      <c r="C49" s="1">
        <v>35030008</v>
      </c>
      <c r="D49" s="44" t="s">
        <v>80</v>
      </c>
      <c r="E49" s="20">
        <v>6.0255620243531198E-2</v>
      </c>
      <c r="F49" s="20">
        <v>4.6359999999999998E-2</v>
      </c>
      <c r="G49" s="20">
        <v>1.38956202435312E-2</v>
      </c>
      <c r="H49" s="20">
        <v>0</v>
      </c>
      <c r="I49" s="20">
        <v>3.3300000000000001E-3</v>
      </c>
      <c r="J49" s="20">
        <v>4.6313926940639303E-4</v>
      </c>
      <c r="K49" s="20">
        <v>4.1479025875190298E-2</v>
      </c>
      <c r="L49" s="20">
        <v>1.4983455098934499E-2</v>
      </c>
      <c r="N49" s="50">
        <v>2</v>
      </c>
      <c r="O49" s="236">
        <v>40</v>
      </c>
      <c r="P49" s="236">
        <v>60</v>
      </c>
      <c r="Q49" s="50">
        <v>8</v>
      </c>
      <c r="R49" s="50">
        <v>12</v>
      </c>
      <c r="S49" s="6">
        <v>285</v>
      </c>
      <c r="T49" s="6">
        <v>285</v>
      </c>
      <c r="W49" s="1"/>
      <c r="X49" s="1"/>
      <c r="Y49" s="1"/>
      <c r="AC49" s="1"/>
      <c r="AF49" s="1"/>
      <c r="AG49" s="1"/>
    </row>
    <row r="50" spans="1:33" x14ac:dyDescent="0.25">
      <c r="A50" s="1">
        <v>14</v>
      </c>
      <c r="B50" s="1">
        <v>2020</v>
      </c>
      <c r="C50" s="1">
        <v>350310914</v>
      </c>
      <c r="D50" s="44" t="s">
        <v>81</v>
      </c>
      <c r="E50" s="20">
        <v>0.48376339528698892</v>
      </c>
      <c r="F50" s="20">
        <v>0.451060876760153</v>
      </c>
      <c r="G50" s="20">
        <v>3.2702518526835901E-2</v>
      </c>
      <c r="H50" s="20">
        <v>0.237956335616438</v>
      </c>
      <c r="I50" s="20">
        <v>1.728E-2</v>
      </c>
      <c r="J50" s="20" t="s">
        <v>47</v>
      </c>
      <c r="K50" s="20">
        <v>0.45547871067985801</v>
      </c>
      <c r="L50" s="20">
        <v>1.100468460713127E-2</v>
      </c>
      <c r="N50" s="50">
        <v>13</v>
      </c>
      <c r="O50" s="236">
        <v>48.888888888888886</v>
      </c>
      <c r="P50" s="236">
        <v>51.111111111111107</v>
      </c>
      <c r="Q50" s="50">
        <v>22</v>
      </c>
      <c r="R50" s="50">
        <v>23</v>
      </c>
      <c r="S50" s="6">
        <v>209.53100000000001</v>
      </c>
      <c r="T50" s="6">
        <v>209.53100000000001</v>
      </c>
      <c r="W50" s="1"/>
      <c r="X50" s="1"/>
      <c r="Y50" s="1"/>
      <c r="AC50" s="1"/>
      <c r="AF50" s="1"/>
      <c r="AG50" s="1"/>
    </row>
    <row r="51" spans="1:33" x14ac:dyDescent="0.25">
      <c r="A51" s="1">
        <v>2</v>
      </c>
      <c r="B51" s="1">
        <v>2020</v>
      </c>
      <c r="C51" s="1">
        <v>35031582</v>
      </c>
      <c r="D51" s="44" t="s">
        <v>82</v>
      </c>
      <c r="E51" s="20">
        <v>9.2899999999999996E-3</v>
      </c>
      <c r="F51" s="20">
        <v>7.1399999999999996E-3</v>
      </c>
      <c r="G51" s="20">
        <v>2.15E-3</v>
      </c>
      <c r="H51" s="20">
        <v>0</v>
      </c>
      <c r="I51" s="20">
        <v>7.7600000000000004E-3</v>
      </c>
      <c r="J51" s="20" t="s">
        <v>47</v>
      </c>
      <c r="K51" s="20">
        <v>2.0000000000000002E-5</v>
      </c>
      <c r="L51" s="20">
        <v>1.5100000000000001E-3</v>
      </c>
      <c r="N51" s="50">
        <v>3</v>
      </c>
      <c r="O51" s="236">
        <v>37.5</v>
      </c>
      <c r="P51" s="236">
        <v>62.5</v>
      </c>
      <c r="Q51" s="50">
        <v>3</v>
      </c>
      <c r="R51" s="50">
        <v>5</v>
      </c>
      <c r="S51" s="6">
        <v>93.5</v>
      </c>
      <c r="T51" s="6">
        <v>93.5</v>
      </c>
      <c r="W51" s="1"/>
      <c r="X51" s="1"/>
      <c r="Y51" s="1"/>
      <c r="AC51" s="1"/>
      <c r="AF51" s="1"/>
      <c r="AG51" s="1"/>
    </row>
    <row r="52" spans="1:33" x14ac:dyDescent="0.25">
      <c r="A52" s="1">
        <v>9</v>
      </c>
      <c r="B52" s="1">
        <v>2020</v>
      </c>
      <c r="C52" s="1">
        <v>35032089</v>
      </c>
      <c r="D52" s="44" t="s">
        <v>83</v>
      </c>
      <c r="E52" s="20">
        <v>0.72952744928512592</v>
      </c>
      <c r="F52" s="20">
        <v>0.67786633879781399</v>
      </c>
      <c r="G52" s="20">
        <v>5.1661110487311902E-2</v>
      </c>
      <c r="H52" s="20">
        <v>0</v>
      </c>
      <c r="I52" s="20">
        <v>0.17755000000000001</v>
      </c>
      <c r="J52" s="20">
        <v>0.21384</v>
      </c>
      <c r="K52" s="20">
        <v>0.28077595091947999</v>
      </c>
      <c r="L52" s="20">
        <v>5.7361498365646121E-2</v>
      </c>
      <c r="N52" s="50">
        <v>10</v>
      </c>
      <c r="O52" s="236">
        <v>36.84210526315789</v>
      </c>
      <c r="P52" s="236">
        <v>63.157894736842103</v>
      </c>
      <c r="Q52" s="50">
        <v>14</v>
      </c>
      <c r="R52" s="50">
        <v>24</v>
      </c>
      <c r="S52" s="6" t="s">
        <v>47</v>
      </c>
      <c r="T52" s="6" t="s">
        <v>47</v>
      </c>
      <c r="W52" s="1"/>
      <c r="X52" s="1"/>
      <c r="Y52" s="1"/>
      <c r="AC52" s="1"/>
      <c r="AF52" s="1"/>
      <c r="AG52" s="1"/>
    </row>
    <row r="53" spans="1:33" x14ac:dyDescent="0.25">
      <c r="A53" s="1">
        <v>13</v>
      </c>
      <c r="B53" s="1">
        <v>2020</v>
      </c>
      <c r="C53" s="1">
        <v>350320813</v>
      </c>
      <c r="D53" s="44" t="s">
        <v>83</v>
      </c>
      <c r="E53" s="20">
        <v>2.6680264917117862</v>
      </c>
      <c r="F53" s="20">
        <v>0.84948932521562603</v>
      </c>
      <c r="G53" s="20">
        <v>1.81853716649616</v>
      </c>
      <c r="H53" s="20">
        <v>0</v>
      </c>
      <c r="I53" s="20">
        <v>1.2978429051575699</v>
      </c>
      <c r="J53" s="20">
        <v>0.492181596135772</v>
      </c>
      <c r="K53" s="20">
        <v>0.68764173793572403</v>
      </c>
      <c r="L53" s="20">
        <v>0.19036025248272029</v>
      </c>
      <c r="N53" s="50">
        <v>33</v>
      </c>
      <c r="O53" s="236">
        <v>8.9341692789968654</v>
      </c>
      <c r="P53" s="236">
        <v>91.065830721003138</v>
      </c>
      <c r="Q53" s="50">
        <v>57</v>
      </c>
      <c r="R53" s="50">
        <v>581</v>
      </c>
      <c r="S53" s="6">
        <v>12466.487999999999</v>
      </c>
      <c r="T53" s="6">
        <v>12466.487999999999</v>
      </c>
      <c r="W53" s="1"/>
      <c r="X53" s="1"/>
      <c r="Y53" s="1"/>
      <c r="AC53" s="1"/>
      <c r="AF53" s="1"/>
      <c r="AG53" s="1"/>
    </row>
    <row r="54" spans="1:33" x14ac:dyDescent="0.25">
      <c r="A54" s="1">
        <v>9</v>
      </c>
      <c r="B54" s="1">
        <v>2020</v>
      </c>
      <c r="C54" s="1">
        <v>35033079</v>
      </c>
      <c r="D54" s="44" t="s">
        <v>84</v>
      </c>
      <c r="E54" s="20">
        <v>1.05644969054362</v>
      </c>
      <c r="F54" s="20">
        <v>0.83010689259633497</v>
      </c>
      <c r="G54" s="20">
        <v>0.22634279794728501</v>
      </c>
      <c r="H54" s="20">
        <v>0.114388318112633</v>
      </c>
      <c r="I54" s="20">
        <v>0.172514885844749</v>
      </c>
      <c r="J54" s="20">
        <v>0.54234191896224804</v>
      </c>
      <c r="K54" s="20">
        <v>0.29723847686952598</v>
      </c>
      <c r="L54" s="20">
        <v>4.4354408867097503E-2</v>
      </c>
      <c r="N54" s="50">
        <v>57</v>
      </c>
      <c r="O54" s="236">
        <v>23.509933774834437</v>
      </c>
      <c r="P54" s="236">
        <v>76.490066225165563</v>
      </c>
      <c r="Q54" s="50">
        <v>71</v>
      </c>
      <c r="R54" s="50">
        <v>231</v>
      </c>
      <c r="S54" s="6">
        <v>6923</v>
      </c>
      <c r="T54" s="6">
        <v>0</v>
      </c>
      <c r="W54" s="1"/>
      <c r="X54" s="1"/>
      <c r="Y54" s="1"/>
      <c r="AC54" s="1"/>
      <c r="AF54" s="1"/>
      <c r="AG54" s="1"/>
    </row>
    <row r="55" spans="1:33" x14ac:dyDescent="0.25">
      <c r="A55" s="1">
        <v>20</v>
      </c>
      <c r="B55" s="1">
        <v>2020</v>
      </c>
      <c r="C55" s="1">
        <v>350335620</v>
      </c>
      <c r="D55" s="44" t="s">
        <v>85</v>
      </c>
      <c r="E55" s="20">
        <v>2.9399705067744621E-2</v>
      </c>
      <c r="F55" s="20">
        <v>2.36363470319635E-2</v>
      </c>
      <c r="G55" s="20">
        <v>5.7633580357811199E-3</v>
      </c>
      <c r="H55" s="20">
        <v>0</v>
      </c>
      <c r="I55" s="20">
        <v>5.6876502732240396E-3</v>
      </c>
      <c r="J55" s="20" t="s">
        <v>47</v>
      </c>
      <c r="K55" s="20">
        <v>2.3642054794520601E-2</v>
      </c>
      <c r="L55" s="20">
        <v>6.9999999999999994E-5</v>
      </c>
      <c r="N55" s="50">
        <v>12</v>
      </c>
      <c r="O55" s="236">
        <v>63.636363636363633</v>
      </c>
      <c r="P55" s="236">
        <v>36.363636363636367</v>
      </c>
      <c r="Q55" s="50">
        <v>14</v>
      </c>
      <c r="R55" s="50">
        <v>8</v>
      </c>
      <c r="S55" s="6">
        <v>53.9</v>
      </c>
      <c r="T55" s="6">
        <v>53.9</v>
      </c>
      <c r="W55" s="1"/>
      <c r="X55" s="1"/>
      <c r="Y55" s="1"/>
      <c r="AC55" s="1"/>
      <c r="AF55" s="1"/>
      <c r="AG55" s="1"/>
    </row>
    <row r="56" spans="1:33" x14ac:dyDescent="0.25">
      <c r="A56" s="1">
        <v>13</v>
      </c>
      <c r="B56" s="1">
        <v>2020</v>
      </c>
      <c r="C56" s="1">
        <v>350340613</v>
      </c>
      <c r="D56" s="44" t="s">
        <v>86</v>
      </c>
      <c r="E56" s="20">
        <v>0.17769179452470651</v>
      </c>
      <c r="F56" s="20">
        <v>0.122965581464015</v>
      </c>
      <c r="G56" s="20">
        <v>5.4726213060691503E-2</v>
      </c>
      <c r="H56" s="20">
        <v>0</v>
      </c>
      <c r="I56" s="20">
        <v>3.97747251540784E-2</v>
      </c>
      <c r="J56" s="20">
        <v>1.6568607181176202E-2</v>
      </c>
      <c r="K56" s="20">
        <v>9.7936467965832497E-2</v>
      </c>
      <c r="L56" s="20">
        <v>2.34119942236195E-2</v>
      </c>
      <c r="N56" s="50">
        <v>10</v>
      </c>
      <c r="O56" s="236">
        <v>41.17647058823529</v>
      </c>
      <c r="P56" s="236">
        <v>58.82352941176471</v>
      </c>
      <c r="Q56" s="50">
        <v>42</v>
      </c>
      <c r="R56" s="50">
        <v>60</v>
      </c>
      <c r="S56" s="6">
        <v>281.82</v>
      </c>
      <c r="T56" s="6">
        <v>281.82</v>
      </c>
      <c r="W56" s="1"/>
      <c r="X56" s="1"/>
      <c r="Y56" s="1"/>
      <c r="AC56" s="1"/>
      <c r="AF56" s="1"/>
      <c r="AG56" s="1"/>
    </row>
    <row r="57" spans="1:33" x14ac:dyDescent="0.25">
      <c r="A57" s="1">
        <v>2</v>
      </c>
      <c r="B57" s="1">
        <v>2020</v>
      </c>
      <c r="C57" s="1">
        <v>35035052</v>
      </c>
      <c r="D57" s="44" t="s">
        <v>87</v>
      </c>
      <c r="E57" s="20">
        <v>1.4794269406392694E-2</v>
      </c>
      <c r="F57" s="20">
        <v>1.478E-2</v>
      </c>
      <c r="G57" s="20">
        <v>1.4269406392694101E-5</v>
      </c>
      <c r="H57" s="20">
        <v>0</v>
      </c>
      <c r="I57" s="20">
        <v>9.7199999999999995E-3</v>
      </c>
      <c r="J57" s="20">
        <v>1.0000000000000001E-5</v>
      </c>
      <c r="K57" s="20">
        <v>6.9999999999999994E-5</v>
      </c>
      <c r="L57" s="20">
        <v>4.9942694063926938E-3</v>
      </c>
      <c r="N57" s="50">
        <v>10</v>
      </c>
      <c r="O57" s="236">
        <v>83.333333333333343</v>
      </c>
      <c r="P57" s="236">
        <v>16.666666666666664</v>
      </c>
      <c r="Q57" s="50">
        <v>10</v>
      </c>
      <c r="R57" s="50">
        <v>2</v>
      </c>
      <c r="S57" s="6">
        <v>141</v>
      </c>
      <c r="T57" s="6">
        <v>0</v>
      </c>
      <c r="W57" s="1"/>
      <c r="X57" s="1"/>
      <c r="Y57" s="1"/>
      <c r="AC57" s="1"/>
      <c r="AF57" s="1"/>
      <c r="AG57" s="1"/>
    </row>
    <row r="58" spans="1:33" x14ac:dyDescent="0.25">
      <c r="A58" s="1">
        <v>13</v>
      </c>
      <c r="B58" s="1">
        <v>2020</v>
      </c>
      <c r="C58" s="1">
        <v>350360413</v>
      </c>
      <c r="D58" s="44" t="s">
        <v>88</v>
      </c>
      <c r="E58" s="20">
        <v>2.8479999999999998E-2</v>
      </c>
      <c r="F58" s="20" t="s">
        <v>47</v>
      </c>
      <c r="G58" s="20">
        <v>2.8479999999999998E-2</v>
      </c>
      <c r="H58" s="20">
        <v>0</v>
      </c>
      <c r="I58" s="20">
        <v>2.6849999999999999E-2</v>
      </c>
      <c r="J58" s="20">
        <v>1.6299999999999999E-3</v>
      </c>
      <c r="K58" s="20" t="s">
        <v>47</v>
      </c>
      <c r="L58" s="20">
        <v>0</v>
      </c>
      <c r="N58" s="50">
        <v>2</v>
      </c>
      <c r="O58" s="236">
        <v>0</v>
      </c>
      <c r="P58" s="236">
        <v>100</v>
      </c>
      <c r="Q58" s="50" t="s">
        <v>47</v>
      </c>
      <c r="R58" s="50">
        <v>3</v>
      </c>
      <c r="S58" s="6">
        <v>518.94999999999993</v>
      </c>
      <c r="T58" s="6">
        <v>518.94999999999993</v>
      </c>
      <c r="W58" s="1"/>
      <c r="X58" s="1"/>
      <c r="Y58" s="1"/>
      <c r="AC58" s="1"/>
      <c r="AF58" s="1"/>
      <c r="AG58" s="1"/>
    </row>
    <row r="59" spans="1:33" x14ac:dyDescent="0.25">
      <c r="A59" s="1">
        <v>15</v>
      </c>
      <c r="B59" s="1">
        <v>2020</v>
      </c>
      <c r="C59" s="1">
        <v>350370315</v>
      </c>
      <c r="D59" s="44" t="s">
        <v>89</v>
      </c>
      <c r="E59" s="20">
        <v>0.29721900620472286</v>
      </c>
      <c r="F59" s="20">
        <v>3.14298858447489E-2</v>
      </c>
      <c r="G59" s="20">
        <v>0.26578912035997398</v>
      </c>
      <c r="H59" s="20">
        <v>0</v>
      </c>
      <c r="I59" s="20">
        <v>4.3647390273723101E-2</v>
      </c>
      <c r="J59" s="20">
        <v>0.25028</v>
      </c>
      <c r="K59" s="20">
        <v>5.5527397260274E-4</v>
      </c>
      <c r="L59" s="20">
        <v>2.7363419583967502E-3</v>
      </c>
      <c r="N59" s="50">
        <v>3</v>
      </c>
      <c r="O59" s="236">
        <v>7.6923076923076925</v>
      </c>
      <c r="P59" s="236">
        <v>92.307692307692307</v>
      </c>
      <c r="Q59" s="50">
        <v>3</v>
      </c>
      <c r="R59" s="50">
        <v>36</v>
      </c>
      <c r="S59" s="6">
        <v>499</v>
      </c>
      <c r="T59" s="6">
        <v>499</v>
      </c>
      <c r="W59" s="1"/>
      <c r="X59" s="1"/>
      <c r="Y59" s="1"/>
      <c r="AC59" s="1"/>
      <c r="AF59" s="1"/>
      <c r="AG59" s="1"/>
    </row>
    <row r="60" spans="1:33" x14ac:dyDescent="0.25">
      <c r="A60" s="1">
        <v>5</v>
      </c>
      <c r="B60" s="1">
        <v>2020</v>
      </c>
      <c r="C60" s="1">
        <v>35038025</v>
      </c>
      <c r="D60" s="44" t="s">
        <v>90</v>
      </c>
      <c r="E60" s="20">
        <v>0.37052917607563823</v>
      </c>
      <c r="F60" s="20">
        <v>0.31134440601841501</v>
      </c>
      <c r="G60" s="20">
        <v>5.9184770057223203E-2</v>
      </c>
      <c r="H60" s="20">
        <v>0</v>
      </c>
      <c r="I60" s="20">
        <v>0.23575513661202199</v>
      </c>
      <c r="J60" s="20">
        <v>3.4666612021857897E-2</v>
      </c>
      <c r="K60" s="20">
        <v>6.0838005547654103E-2</v>
      </c>
      <c r="L60" s="20">
        <v>3.9269421894103901E-2</v>
      </c>
      <c r="N60" s="50">
        <v>37</v>
      </c>
      <c r="O60" s="236">
        <v>16.216216216216218</v>
      </c>
      <c r="P60" s="236">
        <v>83.78378378378379</v>
      </c>
      <c r="Q60" s="50">
        <v>36</v>
      </c>
      <c r="R60" s="50">
        <v>186</v>
      </c>
      <c r="S60" s="6">
        <v>2651.88</v>
      </c>
      <c r="T60" s="6">
        <v>875.12040000000002</v>
      </c>
      <c r="W60" s="1"/>
      <c r="X60" s="1"/>
      <c r="Y60" s="1"/>
      <c r="AC60" s="1"/>
      <c r="AF60" s="1"/>
      <c r="AG60" s="1"/>
    </row>
    <row r="61" spans="1:33" x14ac:dyDescent="0.25">
      <c r="A61" s="1">
        <v>2</v>
      </c>
      <c r="B61" s="1">
        <v>2020</v>
      </c>
      <c r="C61" s="1">
        <v>35039012</v>
      </c>
      <c r="D61" s="44" t="s">
        <v>91</v>
      </c>
      <c r="E61" s="20">
        <v>1.32595052024852E-2</v>
      </c>
      <c r="F61" s="20">
        <v>1.13074288245128E-2</v>
      </c>
      <c r="G61" s="20">
        <v>1.9520763779724E-3</v>
      </c>
      <c r="H61" s="20">
        <v>0</v>
      </c>
      <c r="I61" s="20" t="s">
        <v>47</v>
      </c>
      <c r="J61" s="20">
        <v>9.92796915936822E-3</v>
      </c>
      <c r="K61" s="20">
        <v>1.0416760236544699E-3</v>
      </c>
      <c r="L61" s="20">
        <v>2.2898600194625378E-3</v>
      </c>
      <c r="N61" s="50">
        <v>18</v>
      </c>
      <c r="O61" s="236">
        <v>35.135135135135137</v>
      </c>
      <c r="P61" s="236">
        <v>64.86486486486487</v>
      </c>
      <c r="Q61" s="50">
        <v>13</v>
      </c>
      <c r="R61" s="50">
        <v>24</v>
      </c>
      <c r="S61" s="6" t="s">
        <v>47</v>
      </c>
      <c r="T61" s="6" t="s">
        <v>47</v>
      </c>
      <c r="W61" s="1"/>
      <c r="X61" s="1"/>
      <c r="Y61" s="1"/>
      <c r="AC61" s="1"/>
      <c r="AF61" s="1"/>
      <c r="AG61" s="1"/>
    </row>
    <row r="62" spans="1:33" x14ac:dyDescent="0.25">
      <c r="A62" s="1">
        <v>6</v>
      </c>
      <c r="B62" s="1">
        <v>2020</v>
      </c>
      <c r="C62" s="1">
        <v>35039016</v>
      </c>
      <c r="D62" s="44" t="s">
        <v>91</v>
      </c>
      <c r="E62" s="20">
        <v>2.1639218338032663E-2</v>
      </c>
      <c r="F62" s="20">
        <v>5.7991438979963601E-3</v>
      </c>
      <c r="G62" s="20">
        <v>1.5840074440036302E-2</v>
      </c>
      <c r="H62" s="20">
        <v>0</v>
      </c>
      <c r="I62" s="20" t="s">
        <v>47</v>
      </c>
      <c r="J62" s="20">
        <v>1.6463762299240601E-2</v>
      </c>
      <c r="K62" s="20">
        <v>8.1415525114155303E-5</v>
      </c>
      <c r="L62" s="20">
        <v>5.09404051367784E-3</v>
      </c>
      <c r="N62" s="50">
        <v>5</v>
      </c>
      <c r="O62" s="236">
        <v>20.512820512820511</v>
      </c>
      <c r="P62" s="236">
        <v>79.487179487179489</v>
      </c>
      <c r="Q62" s="50">
        <v>8</v>
      </c>
      <c r="R62" s="50">
        <v>31</v>
      </c>
      <c r="S62" s="6">
        <v>3308.2</v>
      </c>
      <c r="T62" s="6">
        <v>3308.2</v>
      </c>
      <c r="W62" s="1"/>
      <c r="X62" s="1"/>
      <c r="Y62" s="1"/>
      <c r="AC62" s="1"/>
      <c r="AF62" s="1"/>
      <c r="AG62" s="1"/>
    </row>
    <row r="63" spans="1:33" x14ac:dyDescent="0.25">
      <c r="A63" s="1">
        <v>15</v>
      </c>
      <c r="B63" s="1">
        <v>2020</v>
      </c>
      <c r="C63" s="1">
        <v>350395015</v>
      </c>
      <c r="D63" s="44" t="s">
        <v>92</v>
      </c>
      <c r="E63" s="20">
        <v>4.5514037311508701E-2</v>
      </c>
      <c r="F63" s="20">
        <v>2.0422095466227499E-2</v>
      </c>
      <c r="G63" s="20">
        <v>2.5091941845281199E-2</v>
      </c>
      <c r="H63" s="20">
        <v>0</v>
      </c>
      <c r="I63" s="20">
        <v>4.7722070015220703E-3</v>
      </c>
      <c r="J63" s="20" t="s">
        <v>47</v>
      </c>
      <c r="K63" s="20">
        <v>4.02541436068901E-2</v>
      </c>
      <c r="L63" s="20">
        <v>4.8768670309653898E-4</v>
      </c>
      <c r="N63" s="50">
        <v>8</v>
      </c>
      <c r="O63" s="236">
        <v>58.730158730158735</v>
      </c>
      <c r="P63" s="236">
        <v>41.269841269841265</v>
      </c>
      <c r="Q63" s="50">
        <v>37</v>
      </c>
      <c r="R63" s="50">
        <v>26</v>
      </c>
      <c r="S63" s="6">
        <v>68</v>
      </c>
      <c r="T63" s="6">
        <v>68</v>
      </c>
      <c r="W63" s="1"/>
      <c r="X63" s="1"/>
      <c r="Y63" s="1"/>
      <c r="AC63" s="1"/>
      <c r="AF63" s="1"/>
      <c r="AG63" s="1"/>
    </row>
    <row r="64" spans="1:33" x14ac:dyDescent="0.25">
      <c r="A64" s="1">
        <v>17</v>
      </c>
      <c r="B64" s="1">
        <v>2020</v>
      </c>
      <c r="C64" s="1">
        <v>350400817</v>
      </c>
      <c r="D64" s="44" t="s">
        <v>93</v>
      </c>
      <c r="E64" s="20">
        <v>0.50964684718375453</v>
      </c>
      <c r="F64" s="20">
        <v>0.41380598963661602</v>
      </c>
      <c r="G64" s="20">
        <v>9.5840857547138503E-2</v>
      </c>
      <c r="H64" s="20">
        <v>0</v>
      </c>
      <c r="I64" s="20">
        <v>0.31769934426229501</v>
      </c>
      <c r="J64" s="20">
        <v>1.40255570942602E-2</v>
      </c>
      <c r="K64" s="20">
        <v>0.16097433207741799</v>
      </c>
      <c r="L64" s="20">
        <v>1.6947613749781629E-2</v>
      </c>
      <c r="N64" s="50">
        <v>12</v>
      </c>
      <c r="O64" s="236">
        <v>15.469613259668508</v>
      </c>
      <c r="P64" s="236">
        <v>84.530386740331494</v>
      </c>
      <c r="Q64" s="50">
        <v>28</v>
      </c>
      <c r="R64" s="50">
        <v>153</v>
      </c>
      <c r="S64" s="6">
        <v>5427</v>
      </c>
      <c r="T64" s="6">
        <v>5427</v>
      </c>
      <c r="W64" s="1"/>
      <c r="X64" s="1"/>
      <c r="Y64" s="1"/>
      <c r="AC64" s="1"/>
      <c r="AF64" s="1"/>
      <c r="AG64" s="1"/>
    </row>
    <row r="65" spans="1:33" x14ac:dyDescent="0.25">
      <c r="A65" s="1">
        <v>5</v>
      </c>
      <c r="B65" s="1">
        <v>2020</v>
      </c>
      <c r="C65" s="1">
        <v>35041075</v>
      </c>
      <c r="D65" s="44" t="s">
        <v>94</v>
      </c>
      <c r="E65" s="20">
        <v>2.2877499232779002</v>
      </c>
      <c r="F65" s="20">
        <v>1.77271575065915</v>
      </c>
      <c r="G65" s="20">
        <v>0.51503417261874995</v>
      </c>
      <c r="H65" s="20">
        <v>0</v>
      </c>
      <c r="I65" s="20">
        <v>0.78456999999999999</v>
      </c>
      <c r="J65" s="20">
        <v>0.116833604914706</v>
      </c>
      <c r="K65" s="20">
        <v>0.71515214070206501</v>
      </c>
      <c r="L65" s="20">
        <v>0.67119417766112799</v>
      </c>
      <c r="N65" s="50">
        <v>320</v>
      </c>
      <c r="O65" s="236">
        <v>20.796156485929991</v>
      </c>
      <c r="P65" s="236">
        <v>79.203843514070002</v>
      </c>
      <c r="Q65" s="50">
        <v>303</v>
      </c>
      <c r="R65" s="50">
        <v>1154</v>
      </c>
      <c r="S65" s="6">
        <v>5162.7780000000002</v>
      </c>
      <c r="T65" s="6">
        <v>4696.7823999999991</v>
      </c>
      <c r="W65" s="1"/>
      <c r="X65" s="1"/>
      <c r="Y65" s="1"/>
      <c r="AC65" s="1"/>
      <c r="AF65" s="1"/>
      <c r="AG65" s="1"/>
    </row>
    <row r="66" spans="1:33" x14ac:dyDescent="0.25">
      <c r="A66" s="1">
        <v>18</v>
      </c>
      <c r="B66" s="1">
        <v>2020</v>
      </c>
      <c r="C66" s="1">
        <v>350420618</v>
      </c>
      <c r="D66" s="44" t="s">
        <v>95</v>
      </c>
      <c r="E66" s="20">
        <v>5.2977955352612894E-3</v>
      </c>
      <c r="F66" s="20">
        <v>4.9800000000000001E-3</v>
      </c>
      <c r="G66" s="20">
        <v>3.1779553526128902E-4</v>
      </c>
      <c r="H66" s="20">
        <v>0</v>
      </c>
      <c r="I66" s="20" t="s">
        <v>47</v>
      </c>
      <c r="J66" s="20">
        <v>8.5616438356164394E-6</v>
      </c>
      <c r="K66" s="20">
        <v>5.0400000000000002E-3</v>
      </c>
      <c r="L66" s="20">
        <v>2.4923389142567201E-4</v>
      </c>
      <c r="N66" s="50">
        <v>9</v>
      </c>
      <c r="O66" s="236">
        <v>22.222222222222221</v>
      </c>
      <c r="P66" s="236">
        <v>77.777777777777786</v>
      </c>
      <c r="Q66" s="50">
        <v>2</v>
      </c>
      <c r="R66" s="50">
        <v>7</v>
      </c>
      <c r="S66" s="6">
        <v>751</v>
      </c>
      <c r="T66" s="6">
        <v>751</v>
      </c>
      <c r="W66" s="1"/>
      <c r="X66" s="1"/>
      <c r="Y66" s="1"/>
      <c r="AC66" s="1"/>
      <c r="AF66" s="1"/>
      <c r="AG66" s="1"/>
    </row>
    <row r="67" spans="1:33" x14ac:dyDescent="0.25">
      <c r="A67" s="1">
        <v>19</v>
      </c>
      <c r="B67" s="1">
        <v>2020</v>
      </c>
      <c r="C67" s="1">
        <v>350420619</v>
      </c>
      <c r="D67" s="44" t="s">
        <v>95</v>
      </c>
      <c r="E67" s="20">
        <v>4.5778127853881308E-2</v>
      </c>
      <c r="F67" s="20">
        <v>1.4761035007610399E-4</v>
      </c>
      <c r="G67" s="20">
        <v>4.5630517503805201E-2</v>
      </c>
      <c r="H67" s="20">
        <v>0</v>
      </c>
      <c r="I67" s="20">
        <v>4.5520517503805202E-2</v>
      </c>
      <c r="J67" s="20" t="s">
        <v>47</v>
      </c>
      <c r="K67" s="20">
        <v>1.4761035007610399E-4</v>
      </c>
      <c r="L67" s="20">
        <v>1.1E-4</v>
      </c>
      <c r="N67" s="50">
        <v>0</v>
      </c>
      <c r="O67" s="236">
        <v>25</v>
      </c>
      <c r="P67" s="236">
        <v>75</v>
      </c>
      <c r="Q67" s="50">
        <v>2</v>
      </c>
      <c r="R67" s="50">
        <v>6</v>
      </c>
      <c r="S67" s="6" t="s">
        <v>47</v>
      </c>
      <c r="T67" s="6" t="s">
        <v>47</v>
      </c>
      <c r="W67" s="1"/>
      <c r="X67" s="1"/>
      <c r="Y67" s="1"/>
      <c r="AC67" s="1"/>
      <c r="AF67" s="1"/>
      <c r="AG67" s="1"/>
    </row>
    <row r="68" spans="1:33" x14ac:dyDescent="0.25">
      <c r="A68" s="1">
        <v>16</v>
      </c>
      <c r="B68" s="1">
        <v>2020</v>
      </c>
      <c r="C68" s="1">
        <v>350430516</v>
      </c>
      <c r="D68" s="44" t="s">
        <v>96</v>
      </c>
      <c r="E68" s="20">
        <v>0.28111734222039259</v>
      </c>
      <c r="F68" s="20">
        <v>0.26377633578278498</v>
      </c>
      <c r="G68" s="20">
        <v>1.7341006437607599E-2</v>
      </c>
      <c r="H68" s="20">
        <v>0</v>
      </c>
      <c r="I68" s="20">
        <v>9.8399999999999998E-3</v>
      </c>
      <c r="J68" s="20" t="s">
        <v>47</v>
      </c>
      <c r="K68" s="20">
        <v>0.26927695259542</v>
      </c>
      <c r="L68" s="20">
        <v>2.000389624971924E-3</v>
      </c>
      <c r="N68" s="50">
        <v>21</v>
      </c>
      <c r="O68" s="236">
        <v>48.4375</v>
      </c>
      <c r="P68" s="236">
        <v>51.5625</v>
      </c>
      <c r="Q68" s="50">
        <v>31</v>
      </c>
      <c r="R68" s="50">
        <v>33</v>
      </c>
      <c r="S68" s="6">
        <v>183.80099999999999</v>
      </c>
      <c r="T68" s="6">
        <v>183.80099999999999</v>
      </c>
      <c r="W68" s="1"/>
      <c r="X68" s="1"/>
      <c r="Y68" s="1"/>
      <c r="AC68" s="1"/>
      <c r="AF68" s="1"/>
      <c r="AG68" s="1"/>
    </row>
    <row r="69" spans="1:33" x14ac:dyDescent="0.25">
      <c r="A69" s="1">
        <v>19</v>
      </c>
      <c r="B69" s="1">
        <v>2020</v>
      </c>
      <c r="C69" s="1">
        <v>350440419</v>
      </c>
      <c r="D69" s="44" t="s">
        <v>97</v>
      </c>
      <c r="E69" s="20">
        <v>7.6309058624647499E-2</v>
      </c>
      <c r="F69" s="20">
        <v>6.4745392993487499E-2</v>
      </c>
      <c r="G69" s="20">
        <v>1.156366563116E-2</v>
      </c>
      <c r="H69" s="20">
        <v>0</v>
      </c>
      <c r="I69" s="20">
        <v>1.30233862315044E-2</v>
      </c>
      <c r="J69" s="20">
        <v>5.9471091274297004E-3</v>
      </c>
      <c r="K69" s="20">
        <v>5.6499257179928597E-2</v>
      </c>
      <c r="L69" s="20">
        <v>8.3930608578486397E-4</v>
      </c>
      <c r="N69" s="50">
        <v>2</v>
      </c>
      <c r="O69" s="236">
        <v>29.032258064516132</v>
      </c>
      <c r="P69" s="236">
        <v>70.967741935483872</v>
      </c>
      <c r="Q69" s="50">
        <v>9</v>
      </c>
      <c r="R69" s="50">
        <v>22</v>
      </c>
      <c r="S69" s="6">
        <v>633</v>
      </c>
      <c r="T69" s="6">
        <v>633</v>
      </c>
      <c r="W69" s="1"/>
      <c r="X69" s="1"/>
      <c r="Y69" s="1"/>
      <c r="AC69" s="1"/>
      <c r="AF69" s="1"/>
      <c r="AG69" s="1"/>
    </row>
    <row r="70" spans="1:33" x14ac:dyDescent="0.25">
      <c r="A70" s="1">
        <v>14</v>
      </c>
      <c r="B70" s="1">
        <v>2020</v>
      </c>
      <c r="C70" s="1">
        <v>350450314</v>
      </c>
      <c r="D70" s="44" t="s">
        <v>98</v>
      </c>
      <c r="E70" s="20">
        <v>0.32987489913167123</v>
      </c>
      <c r="F70" s="20">
        <v>0.23155697519774401</v>
      </c>
      <c r="G70" s="20">
        <v>9.8317923933927201E-2</v>
      </c>
      <c r="H70" s="20">
        <v>0.27328101217655998</v>
      </c>
      <c r="I70" s="20">
        <v>4.8517304189435298E-2</v>
      </c>
      <c r="J70" s="20">
        <v>1.09180327868852E-2</v>
      </c>
      <c r="K70" s="20">
        <v>0.21955605634154199</v>
      </c>
      <c r="L70" s="20">
        <v>5.0883505813808384E-2</v>
      </c>
      <c r="N70" s="50">
        <v>12</v>
      </c>
      <c r="O70" s="236">
        <v>48.275862068965516</v>
      </c>
      <c r="P70" s="236">
        <v>51.724137931034484</v>
      </c>
      <c r="Q70" s="50">
        <v>28</v>
      </c>
      <c r="R70" s="50">
        <v>30</v>
      </c>
      <c r="S70" s="6" t="s">
        <v>47</v>
      </c>
      <c r="T70" s="6" t="s">
        <v>47</v>
      </c>
      <c r="W70" s="1"/>
      <c r="X70" s="1"/>
      <c r="Y70" s="1"/>
      <c r="AC70" s="1"/>
      <c r="AF70" s="1"/>
      <c r="AG70" s="1"/>
    </row>
    <row r="71" spans="1:33" x14ac:dyDescent="0.25">
      <c r="A71" s="1">
        <v>17</v>
      </c>
      <c r="B71" s="1">
        <v>2020</v>
      </c>
      <c r="C71" s="1">
        <v>350450317</v>
      </c>
      <c r="D71" s="44" t="s">
        <v>98</v>
      </c>
      <c r="E71" s="20">
        <v>1.48479411556712</v>
      </c>
      <c r="F71" s="20">
        <v>1.25413924336278</v>
      </c>
      <c r="G71" s="20">
        <v>0.23065487220434</v>
      </c>
      <c r="H71" s="20">
        <v>0</v>
      </c>
      <c r="I71" s="20">
        <v>0.31533862464755302</v>
      </c>
      <c r="J71" s="20">
        <v>0.23816649861516601</v>
      </c>
      <c r="K71" s="20">
        <v>0.90352308390722802</v>
      </c>
      <c r="L71" s="20">
        <v>2.7765908397168779E-2</v>
      </c>
      <c r="N71" s="50">
        <v>47</v>
      </c>
      <c r="O71" s="236">
        <v>46.511627906976742</v>
      </c>
      <c r="P71" s="236">
        <v>53.488372093023251</v>
      </c>
      <c r="Q71" s="50">
        <v>60</v>
      </c>
      <c r="R71" s="50">
        <v>69</v>
      </c>
      <c r="S71" s="6">
        <v>4621.68</v>
      </c>
      <c r="T71" s="6">
        <v>4621.68</v>
      </c>
      <c r="W71" s="1"/>
      <c r="X71" s="1"/>
      <c r="Y71" s="1"/>
      <c r="AC71" s="1"/>
      <c r="AF71" s="1"/>
      <c r="AG71" s="1"/>
    </row>
    <row r="72" spans="1:33" x14ac:dyDescent="0.25">
      <c r="A72" s="1">
        <v>16</v>
      </c>
      <c r="B72" s="1">
        <v>2020</v>
      </c>
      <c r="C72" s="1">
        <v>350460216</v>
      </c>
      <c r="D72" s="44" t="s">
        <v>99</v>
      </c>
      <c r="E72" s="20">
        <v>0.44635031797123803</v>
      </c>
      <c r="F72" s="20">
        <v>0.18039780233467201</v>
      </c>
      <c r="G72" s="20">
        <v>0.26595251563656602</v>
      </c>
      <c r="H72" s="20">
        <v>0</v>
      </c>
      <c r="I72" s="20">
        <v>5.5813328280559897E-2</v>
      </c>
      <c r="J72" s="20">
        <v>3.9192822566559401E-3</v>
      </c>
      <c r="K72" s="20">
        <v>0.180315867767048</v>
      </c>
      <c r="L72" s="20">
        <v>0.20630183966697394</v>
      </c>
      <c r="N72" s="50">
        <v>8</v>
      </c>
      <c r="O72" s="236">
        <v>9.183673469387756</v>
      </c>
      <c r="P72" s="236">
        <v>90.816326530612244</v>
      </c>
      <c r="Q72" s="50">
        <v>9</v>
      </c>
      <c r="R72" s="50">
        <v>89</v>
      </c>
      <c r="S72" s="6">
        <v>870.09</v>
      </c>
      <c r="T72" s="6">
        <v>870.09</v>
      </c>
      <c r="W72" s="1"/>
      <c r="X72" s="1"/>
      <c r="Y72" s="1"/>
      <c r="AC72" s="1"/>
      <c r="AF72" s="1"/>
      <c r="AG72" s="1"/>
    </row>
    <row r="73" spans="1:33" x14ac:dyDescent="0.25">
      <c r="A73" s="1">
        <v>16</v>
      </c>
      <c r="B73" s="1">
        <v>2020</v>
      </c>
      <c r="C73" s="1">
        <v>350470116</v>
      </c>
      <c r="D73" s="44" t="s">
        <v>100</v>
      </c>
      <c r="E73" s="20">
        <v>1.5144307458143094E-2</v>
      </c>
      <c r="F73" s="20">
        <v>9.5129375951293795E-5</v>
      </c>
      <c r="G73" s="20">
        <v>1.50491780821918E-2</v>
      </c>
      <c r="H73" s="20">
        <v>0</v>
      </c>
      <c r="I73" s="20">
        <v>1.45141095890411E-2</v>
      </c>
      <c r="J73" s="20">
        <v>2.0000000000000002E-5</v>
      </c>
      <c r="K73" s="20">
        <v>1.04642313546423E-4</v>
      </c>
      <c r="L73" s="20">
        <v>5.0555555555555597E-4</v>
      </c>
      <c r="N73" s="50">
        <v>1</v>
      </c>
      <c r="O73" s="236">
        <v>7.1428571428571423</v>
      </c>
      <c r="P73" s="236">
        <v>92.857142857142861</v>
      </c>
      <c r="Q73" s="50">
        <v>1</v>
      </c>
      <c r="R73" s="50">
        <v>13</v>
      </c>
      <c r="S73" s="6">
        <v>103</v>
      </c>
      <c r="T73" s="6">
        <v>103</v>
      </c>
      <c r="W73" s="1"/>
      <c r="X73" s="1"/>
      <c r="Y73" s="1"/>
      <c r="AC73" s="1"/>
      <c r="AF73" s="1"/>
      <c r="AG73" s="1"/>
    </row>
    <row r="74" spans="1:33" x14ac:dyDescent="0.25">
      <c r="A74" s="1">
        <v>15</v>
      </c>
      <c r="B74" s="1">
        <v>2020</v>
      </c>
      <c r="C74" s="1">
        <v>350480015</v>
      </c>
      <c r="D74" s="44" t="s">
        <v>101</v>
      </c>
      <c r="E74" s="20">
        <v>3.7280649458126411E-2</v>
      </c>
      <c r="F74" s="20">
        <v>2.8749315068493102E-3</v>
      </c>
      <c r="G74" s="20">
        <v>3.4405717951277101E-2</v>
      </c>
      <c r="H74" s="20">
        <v>0</v>
      </c>
      <c r="I74" s="20">
        <v>2.6240776255707799E-2</v>
      </c>
      <c r="J74" s="20">
        <v>1.1251791135397701E-3</v>
      </c>
      <c r="K74" s="20">
        <v>3.5517884322678801E-3</v>
      </c>
      <c r="L74" s="20">
        <v>6.3629056566110202E-3</v>
      </c>
      <c r="N74" s="50">
        <v>4</v>
      </c>
      <c r="O74" s="236">
        <v>7.1428571428571423</v>
      </c>
      <c r="P74" s="236">
        <v>92.857142857142861</v>
      </c>
      <c r="Q74" s="50">
        <v>2</v>
      </c>
      <c r="R74" s="50">
        <v>26</v>
      </c>
      <c r="S74" s="6">
        <v>451.18639999999999</v>
      </c>
      <c r="T74" s="6">
        <v>451.18639999999999</v>
      </c>
      <c r="W74" s="1"/>
      <c r="X74" s="1"/>
      <c r="Y74" s="1"/>
      <c r="AC74" s="1"/>
      <c r="AF74" s="1"/>
      <c r="AG74" s="1"/>
    </row>
    <row r="75" spans="1:33" x14ac:dyDescent="0.25">
      <c r="A75" s="1">
        <v>18</v>
      </c>
      <c r="B75" s="1">
        <v>2020</v>
      </c>
      <c r="C75" s="1">
        <v>350480018</v>
      </c>
      <c r="D75" s="44" t="s">
        <v>101</v>
      </c>
      <c r="E75" s="20">
        <v>5.3411910821668301E-3</v>
      </c>
      <c r="F75" s="20">
        <v>2.4611910821668299E-3</v>
      </c>
      <c r="G75" s="20">
        <v>2.8800000000000002E-3</v>
      </c>
      <c r="H75" s="20">
        <v>0</v>
      </c>
      <c r="I75" s="20">
        <v>2.8800000000000002E-3</v>
      </c>
      <c r="J75" s="20" t="s">
        <v>47</v>
      </c>
      <c r="K75" s="20">
        <v>2.4469216757741301E-3</v>
      </c>
      <c r="L75" s="20">
        <v>1.4269406392694101E-5</v>
      </c>
      <c r="N75" s="50">
        <v>3</v>
      </c>
      <c r="O75" s="236">
        <v>66.666666666666657</v>
      </c>
      <c r="P75" s="236">
        <v>33.333333333333329</v>
      </c>
      <c r="Q75" s="50">
        <v>4</v>
      </c>
      <c r="R75" s="50">
        <v>2</v>
      </c>
      <c r="S75" s="6" t="s">
        <v>47</v>
      </c>
      <c r="T75" s="6" t="s">
        <v>47</v>
      </c>
      <c r="W75" s="1"/>
      <c r="X75" s="1"/>
      <c r="Y75" s="1"/>
      <c r="AC75" s="1"/>
      <c r="AF75" s="1"/>
      <c r="AG75" s="1"/>
    </row>
    <row r="76" spans="1:33" x14ac:dyDescent="0.25">
      <c r="A76" s="1">
        <v>2</v>
      </c>
      <c r="B76" s="1">
        <v>2020</v>
      </c>
      <c r="C76" s="1">
        <v>35049092</v>
      </c>
      <c r="D76" s="44" t="s">
        <v>102</v>
      </c>
      <c r="E76" s="20">
        <v>9.7423977177267113E-3</v>
      </c>
      <c r="F76" s="20">
        <v>7.1489497716895004E-3</v>
      </c>
      <c r="G76" s="20">
        <v>2.59344794603721E-3</v>
      </c>
      <c r="H76" s="20">
        <v>4.8303082191780797E-2</v>
      </c>
      <c r="I76" s="20">
        <v>8.3000000000000001E-4</v>
      </c>
      <c r="J76" s="20">
        <v>8.0157612429406708E-3</v>
      </c>
      <c r="K76" s="20">
        <v>4.3768670309653901E-4</v>
      </c>
      <c r="L76" s="20">
        <v>4.58949771689498E-4</v>
      </c>
      <c r="N76" s="50">
        <v>12</v>
      </c>
      <c r="O76" s="236">
        <v>47.058823529411761</v>
      </c>
      <c r="P76" s="236">
        <v>52.941176470588239</v>
      </c>
      <c r="Q76" s="50">
        <v>8</v>
      </c>
      <c r="R76" s="50">
        <v>9</v>
      </c>
      <c r="S76" s="6">
        <v>423.75600000000003</v>
      </c>
      <c r="T76" s="6">
        <v>423.75600000000003</v>
      </c>
      <c r="W76" s="1"/>
      <c r="X76" s="1"/>
      <c r="Y76" s="1"/>
      <c r="AC76" s="1"/>
      <c r="AF76" s="1"/>
      <c r="AG76" s="1"/>
    </row>
    <row r="77" spans="1:33" x14ac:dyDescent="0.25">
      <c r="A77" s="1">
        <v>14</v>
      </c>
      <c r="B77" s="1">
        <v>2020</v>
      </c>
      <c r="C77" s="1">
        <v>350500514</v>
      </c>
      <c r="D77" s="44" t="s">
        <v>103</v>
      </c>
      <c r="E77" s="20">
        <v>5.0756457153313238E-3</v>
      </c>
      <c r="F77" s="20">
        <v>4.2794778384942301E-4</v>
      </c>
      <c r="G77" s="20">
        <v>4.6476979314819004E-3</v>
      </c>
      <c r="H77" s="20">
        <v>3.6164383561643801E-3</v>
      </c>
      <c r="I77" s="20">
        <v>4.5207762557077603E-3</v>
      </c>
      <c r="J77" s="20" t="s">
        <v>47</v>
      </c>
      <c r="K77" s="20">
        <v>4.2794778384942301E-4</v>
      </c>
      <c r="L77" s="20">
        <v>1.26921675774135E-4</v>
      </c>
      <c r="N77" s="50">
        <v>0</v>
      </c>
      <c r="O77" s="236">
        <v>70.588235294117652</v>
      </c>
      <c r="P77" s="236">
        <v>29.411764705882355</v>
      </c>
      <c r="Q77" s="50">
        <v>12</v>
      </c>
      <c r="R77" s="50">
        <v>5</v>
      </c>
      <c r="S77" s="6">
        <v>112.98400000000001</v>
      </c>
      <c r="T77" s="6">
        <v>112.98400000000001</v>
      </c>
      <c r="W77" s="1"/>
      <c r="X77" s="1"/>
      <c r="Y77" s="1"/>
      <c r="AC77" s="1"/>
      <c r="AF77" s="1"/>
      <c r="AG77" s="1"/>
    </row>
    <row r="78" spans="1:33" x14ac:dyDescent="0.25">
      <c r="A78" s="1">
        <v>19</v>
      </c>
      <c r="B78" s="1">
        <v>2020</v>
      </c>
      <c r="C78" s="1">
        <v>350510419</v>
      </c>
      <c r="D78" s="44" t="s">
        <v>104</v>
      </c>
      <c r="E78" s="20">
        <v>6.4925091033094601E-2</v>
      </c>
      <c r="F78" s="20">
        <v>5.0367549467275501E-2</v>
      </c>
      <c r="G78" s="20">
        <v>1.45575415658191E-2</v>
      </c>
      <c r="H78" s="20">
        <v>0</v>
      </c>
      <c r="I78" s="20" t="s">
        <v>47</v>
      </c>
      <c r="J78" s="20">
        <v>1.01701438480924E-2</v>
      </c>
      <c r="K78" s="20">
        <v>5.3078861441724703E-2</v>
      </c>
      <c r="L78" s="20">
        <v>1.6760857432775247E-3</v>
      </c>
      <c r="N78" s="50">
        <v>8</v>
      </c>
      <c r="O78" s="236">
        <v>14.285714285714285</v>
      </c>
      <c r="P78" s="236">
        <v>85.714285714285708</v>
      </c>
      <c r="Q78" s="50">
        <v>6</v>
      </c>
      <c r="R78" s="50">
        <v>36</v>
      </c>
      <c r="S78" s="6">
        <v>341</v>
      </c>
      <c r="T78" s="6">
        <v>341</v>
      </c>
      <c r="W78" s="1"/>
      <c r="X78" s="1"/>
      <c r="Y78" s="1"/>
      <c r="AC78" s="1"/>
      <c r="AF78" s="1"/>
      <c r="AG78" s="1"/>
    </row>
    <row r="79" spans="1:33" x14ac:dyDescent="0.25">
      <c r="A79" s="1">
        <v>13</v>
      </c>
      <c r="B79" s="1">
        <v>2020</v>
      </c>
      <c r="C79" s="1">
        <v>350520313</v>
      </c>
      <c r="D79" s="44" t="s">
        <v>105</v>
      </c>
      <c r="E79" s="20">
        <v>1.0029944844091789</v>
      </c>
      <c r="F79" s="20">
        <v>0.348957010879058</v>
      </c>
      <c r="G79" s="20">
        <v>0.65403747353012098</v>
      </c>
      <c r="H79" s="20">
        <v>0</v>
      </c>
      <c r="I79" s="20">
        <v>8.3779999999999993E-2</v>
      </c>
      <c r="J79" s="20">
        <v>0.37184455263201699</v>
      </c>
      <c r="K79" s="20">
        <v>0.53597098801473897</v>
      </c>
      <c r="L79" s="20">
        <v>1.1398943762424001E-2</v>
      </c>
      <c r="N79" s="50">
        <v>12</v>
      </c>
      <c r="O79" s="236">
        <v>30.578512396694212</v>
      </c>
      <c r="P79" s="236">
        <v>69.421487603305792</v>
      </c>
      <c r="Q79" s="50">
        <v>37</v>
      </c>
      <c r="R79" s="50">
        <v>84</v>
      </c>
      <c r="S79" s="6">
        <v>1822</v>
      </c>
      <c r="T79" s="6">
        <v>1822</v>
      </c>
      <c r="W79" s="1"/>
      <c r="X79" s="1"/>
      <c r="Y79" s="1"/>
      <c r="AC79" s="1"/>
      <c r="AF79" s="1"/>
      <c r="AG79" s="1"/>
    </row>
    <row r="80" spans="1:33" x14ac:dyDescent="0.25">
      <c r="A80" s="1">
        <v>10</v>
      </c>
      <c r="B80" s="1">
        <v>2020</v>
      </c>
      <c r="C80" s="1">
        <v>350530210</v>
      </c>
      <c r="D80" s="44" t="s">
        <v>106</v>
      </c>
      <c r="E80" s="20">
        <v>9.8381268391679294E-2</v>
      </c>
      <c r="F80" s="20">
        <v>9.8381268391679294E-2</v>
      </c>
      <c r="G80" s="20" t="s">
        <v>47</v>
      </c>
      <c r="H80" s="20">
        <v>0</v>
      </c>
      <c r="I80" s="20" t="s">
        <v>47</v>
      </c>
      <c r="J80" s="20" t="s">
        <v>47</v>
      </c>
      <c r="K80" s="20">
        <v>9.8381268391679294E-2</v>
      </c>
      <c r="L80" s="20">
        <v>0</v>
      </c>
      <c r="N80" s="50">
        <v>0</v>
      </c>
      <c r="O80" s="236">
        <v>100</v>
      </c>
      <c r="P80" s="236"/>
      <c r="Q80" s="50">
        <v>3</v>
      </c>
      <c r="R80" s="50" t="s">
        <v>47</v>
      </c>
      <c r="S80" s="6" t="s">
        <v>47</v>
      </c>
      <c r="T80" s="6" t="s">
        <v>47</v>
      </c>
      <c r="W80" s="1"/>
      <c r="X80" s="1"/>
      <c r="Y80" s="1"/>
      <c r="AC80" s="1"/>
      <c r="AF80" s="1"/>
      <c r="AG80" s="1"/>
    </row>
    <row r="81" spans="1:33" x14ac:dyDescent="0.25">
      <c r="A81" s="1">
        <v>13</v>
      </c>
      <c r="B81" s="1">
        <v>2020</v>
      </c>
      <c r="C81" s="1">
        <v>350530213</v>
      </c>
      <c r="D81" s="44" t="s">
        <v>106</v>
      </c>
      <c r="E81" s="20">
        <v>4.3677700831524282</v>
      </c>
      <c r="F81" s="20">
        <v>4.2371363850837103</v>
      </c>
      <c r="G81" s="20">
        <v>0.130633698068718</v>
      </c>
      <c r="H81" s="20">
        <v>0</v>
      </c>
      <c r="I81" s="20">
        <v>0.110742621204182</v>
      </c>
      <c r="J81" s="20">
        <v>4.2291761491628597</v>
      </c>
      <c r="K81" s="20" t="s">
        <v>47</v>
      </c>
      <c r="L81" s="20">
        <v>2.7851312785388081E-2</v>
      </c>
      <c r="N81" s="50">
        <v>10</v>
      </c>
      <c r="O81" s="236">
        <v>29.032258064516132</v>
      </c>
      <c r="P81" s="236">
        <v>70.967741935483872</v>
      </c>
      <c r="Q81" s="50">
        <v>9</v>
      </c>
      <c r="R81" s="50">
        <v>22</v>
      </c>
      <c r="S81" s="6">
        <v>1890.9</v>
      </c>
      <c r="T81" s="6">
        <v>1890.9</v>
      </c>
      <c r="W81" s="1"/>
      <c r="X81" s="1"/>
      <c r="Y81" s="1"/>
      <c r="AC81" s="1"/>
      <c r="AF81" s="1"/>
      <c r="AG81" s="1"/>
    </row>
    <row r="82" spans="1:33" x14ac:dyDescent="0.25">
      <c r="A82" s="1">
        <v>11</v>
      </c>
      <c r="B82" s="1">
        <v>2020</v>
      </c>
      <c r="C82" s="1">
        <v>350535111</v>
      </c>
      <c r="D82" s="44" t="s">
        <v>107</v>
      </c>
      <c r="E82" s="20">
        <v>8.28427701674277E-3</v>
      </c>
      <c r="F82" s="20">
        <v>6.7742770167427699E-3</v>
      </c>
      <c r="G82" s="20">
        <v>1.5100000000000001E-3</v>
      </c>
      <c r="H82" s="20">
        <v>0</v>
      </c>
      <c r="I82" s="20">
        <v>7.1799999999999998E-3</v>
      </c>
      <c r="J82" s="20" t="s">
        <v>47</v>
      </c>
      <c r="K82" s="20">
        <v>1.0542770167427701E-3</v>
      </c>
      <c r="L82" s="20">
        <v>5.0000000000000002E-5</v>
      </c>
      <c r="N82" s="50">
        <v>10</v>
      </c>
      <c r="O82" s="236">
        <v>96.296296296296291</v>
      </c>
      <c r="P82" s="236">
        <v>3.7037037037037033</v>
      </c>
      <c r="Q82" s="50">
        <v>26</v>
      </c>
      <c r="R82" s="50">
        <v>1</v>
      </c>
      <c r="S82" s="6">
        <v>68.632000000000005</v>
      </c>
      <c r="T82" s="6">
        <v>68.632000000000005</v>
      </c>
      <c r="W82" s="1"/>
      <c r="X82" s="1"/>
      <c r="Y82" s="1"/>
      <c r="AC82" s="1"/>
      <c r="AF82" s="1"/>
      <c r="AG82" s="1"/>
    </row>
    <row r="83" spans="1:33" x14ac:dyDescent="0.25">
      <c r="A83" s="1">
        <v>11</v>
      </c>
      <c r="B83" s="1">
        <v>2020</v>
      </c>
      <c r="C83" s="1">
        <v>350540111</v>
      </c>
      <c r="D83" s="44" t="s">
        <v>108</v>
      </c>
      <c r="E83" s="20">
        <v>1.491195615107588E-3</v>
      </c>
      <c r="F83" s="20">
        <v>4.22158012492618E-4</v>
      </c>
      <c r="G83" s="20">
        <v>1.06903760261497E-3</v>
      </c>
      <c r="H83" s="20">
        <v>1.3130549213597201E-2</v>
      </c>
      <c r="I83" s="20" t="s">
        <v>47</v>
      </c>
      <c r="J83" s="20">
        <v>1.6000000000000001E-4</v>
      </c>
      <c r="K83" s="20">
        <v>2.2143249245203E-4</v>
      </c>
      <c r="L83" s="20">
        <v>1.1097631226555586E-3</v>
      </c>
      <c r="N83" s="50">
        <v>9</v>
      </c>
      <c r="O83" s="236">
        <v>41.666666666666671</v>
      </c>
      <c r="P83" s="236">
        <v>58.333333333333336</v>
      </c>
      <c r="Q83" s="50">
        <v>5</v>
      </c>
      <c r="R83" s="50">
        <v>7</v>
      </c>
      <c r="S83" s="6">
        <v>121.84899999999999</v>
      </c>
      <c r="T83" s="6">
        <v>121.84899999999999</v>
      </c>
      <c r="W83" s="1"/>
      <c r="X83" s="1"/>
      <c r="Y83" s="1"/>
      <c r="AC83" s="1"/>
      <c r="AF83" s="1"/>
      <c r="AG83" s="1"/>
    </row>
    <row r="84" spans="1:33" x14ac:dyDescent="0.25">
      <c r="A84" s="1">
        <v>12</v>
      </c>
      <c r="B84" s="1">
        <v>2020</v>
      </c>
      <c r="C84" s="1">
        <v>350550012</v>
      </c>
      <c r="D84" s="44" t="s">
        <v>109</v>
      </c>
      <c r="E84" s="20">
        <v>4.3301190394116302</v>
      </c>
      <c r="F84" s="20">
        <v>3.0587217465337502</v>
      </c>
      <c r="G84" s="20">
        <v>1.2713972928778801</v>
      </c>
      <c r="H84" s="20">
        <v>1.47709417808219</v>
      </c>
      <c r="I84" s="20">
        <v>0.70665039068543101</v>
      </c>
      <c r="J84" s="20">
        <v>7.2214986629904096E-2</v>
      </c>
      <c r="K84" s="20">
        <v>3.4898463869135199</v>
      </c>
      <c r="L84" s="20">
        <v>6.1407275182773211E-2</v>
      </c>
      <c r="N84" s="50">
        <v>110</v>
      </c>
      <c r="O84" s="236">
        <v>39.702760084925693</v>
      </c>
      <c r="P84" s="236">
        <v>60.297239915074307</v>
      </c>
      <c r="Q84" s="50">
        <v>187</v>
      </c>
      <c r="R84" s="50">
        <v>284</v>
      </c>
      <c r="S84" s="6">
        <v>6431</v>
      </c>
      <c r="T84" s="6">
        <v>6431</v>
      </c>
      <c r="W84" s="1"/>
      <c r="X84" s="1"/>
      <c r="Y84" s="1"/>
      <c r="AC84" s="1"/>
      <c r="AF84" s="1"/>
      <c r="AG84" s="1"/>
    </row>
    <row r="85" spans="1:33" x14ac:dyDescent="0.25">
      <c r="A85" s="1">
        <v>15</v>
      </c>
      <c r="B85" s="1">
        <v>2020</v>
      </c>
      <c r="C85" s="1">
        <v>350550015</v>
      </c>
      <c r="D85" s="44" t="s">
        <v>109</v>
      </c>
      <c r="E85" s="20">
        <v>8.3811477905032766E-2</v>
      </c>
      <c r="F85" s="20">
        <v>7.5626775956284101E-2</v>
      </c>
      <c r="G85" s="20">
        <v>8.1847019487486603E-3</v>
      </c>
      <c r="H85" s="20">
        <v>0</v>
      </c>
      <c r="I85" s="20" t="s">
        <v>47</v>
      </c>
      <c r="J85" s="20">
        <v>3.5E-4</v>
      </c>
      <c r="K85" s="20">
        <v>8.3391477905032804E-2</v>
      </c>
      <c r="L85" s="20">
        <v>7.0000000000000007E-5</v>
      </c>
      <c r="N85" s="50">
        <v>3</v>
      </c>
      <c r="O85" s="236">
        <v>41.666666666666671</v>
      </c>
      <c r="P85" s="236">
        <v>58.333333333333336</v>
      </c>
      <c r="Q85" s="50">
        <v>10</v>
      </c>
      <c r="R85" s="50">
        <v>14</v>
      </c>
      <c r="S85" s="6" t="s">
        <v>47</v>
      </c>
      <c r="T85" s="6" t="s">
        <v>47</v>
      </c>
      <c r="W85" s="1"/>
      <c r="X85" s="1"/>
      <c r="Y85" s="1"/>
      <c r="AC85" s="1"/>
      <c r="AF85" s="1"/>
      <c r="AG85" s="1"/>
    </row>
    <row r="86" spans="1:33" x14ac:dyDescent="0.25">
      <c r="A86" s="1">
        <v>9</v>
      </c>
      <c r="B86" s="1">
        <v>2020</v>
      </c>
      <c r="C86" s="1">
        <v>35056099</v>
      </c>
      <c r="D86" s="44" t="s">
        <v>110</v>
      </c>
      <c r="E86" s="20">
        <v>0.226477352159593</v>
      </c>
      <c r="F86" s="20">
        <v>0.112392654119986</v>
      </c>
      <c r="G86" s="20">
        <v>0.114084698039607</v>
      </c>
      <c r="H86" s="20">
        <v>1.08218860984272E-2</v>
      </c>
      <c r="I86" s="20">
        <v>2.0168848050835499E-2</v>
      </c>
      <c r="J86" s="20">
        <v>7.0549981785063706E-2</v>
      </c>
      <c r="K86" s="20">
        <v>0.113262654119986</v>
      </c>
      <c r="L86" s="20">
        <v>2.24958682037079E-2</v>
      </c>
      <c r="N86" s="50">
        <v>1</v>
      </c>
      <c r="O86" s="236">
        <v>30.434782608695656</v>
      </c>
      <c r="P86" s="236">
        <v>69.565217391304344</v>
      </c>
      <c r="Q86" s="50">
        <v>14</v>
      </c>
      <c r="R86" s="50">
        <v>32</v>
      </c>
      <c r="S86" s="6">
        <v>1772</v>
      </c>
      <c r="T86" s="6">
        <v>0</v>
      </c>
      <c r="W86" s="1"/>
      <c r="X86" s="1"/>
      <c r="Y86" s="1"/>
      <c r="AC86" s="1"/>
      <c r="AF86" s="1"/>
      <c r="AG86" s="1"/>
    </row>
    <row r="87" spans="1:33" x14ac:dyDescent="0.25">
      <c r="A87" s="1">
        <v>6</v>
      </c>
      <c r="B87" s="1">
        <v>2020</v>
      </c>
      <c r="C87" s="1">
        <v>35057086</v>
      </c>
      <c r="D87" s="44" t="s">
        <v>111</v>
      </c>
      <c r="E87" s="20">
        <v>0.20856452982175999</v>
      </c>
      <c r="F87" s="20">
        <v>6.0639999999999999E-2</v>
      </c>
      <c r="G87" s="20">
        <v>0.14792452982175999</v>
      </c>
      <c r="H87" s="20">
        <v>0</v>
      </c>
      <c r="I87" s="20">
        <v>4.1669999999999999E-2</v>
      </c>
      <c r="J87" s="20">
        <v>3.6688477576498603E-2</v>
      </c>
      <c r="K87" s="20">
        <v>1.2999999999999999E-4</v>
      </c>
      <c r="L87" s="20">
        <v>0.130076052245261</v>
      </c>
      <c r="N87" s="50">
        <v>6</v>
      </c>
      <c r="O87" s="236">
        <v>6.9364161849710975</v>
      </c>
      <c r="P87" s="236">
        <v>93.063583815028906</v>
      </c>
      <c r="Q87" s="50">
        <v>12</v>
      </c>
      <c r="R87" s="50">
        <v>161</v>
      </c>
      <c r="S87" s="6">
        <v>12070.299000000001</v>
      </c>
      <c r="T87" s="6">
        <v>6275.9572000000007</v>
      </c>
      <c r="W87" s="1"/>
      <c r="X87" s="1"/>
      <c r="Y87" s="1"/>
      <c r="AC87" s="1"/>
      <c r="AF87" s="1"/>
      <c r="AG87" s="1"/>
    </row>
    <row r="88" spans="1:33" x14ac:dyDescent="0.25">
      <c r="A88" s="1">
        <v>21</v>
      </c>
      <c r="B88" s="1">
        <v>2020</v>
      </c>
      <c r="C88" s="1">
        <v>350580721</v>
      </c>
      <c r="D88" s="44" t="s">
        <v>112</v>
      </c>
      <c r="E88" s="20">
        <v>0.33252387198393102</v>
      </c>
      <c r="F88" s="20">
        <v>0.18098677670484301</v>
      </c>
      <c r="G88" s="20">
        <v>0.15153709527908801</v>
      </c>
      <c r="H88" s="20">
        <v>0</v>
      </c>
      <c r="I88" s="20">
        <v>4.2332922374429198E-2</v>
      </c>
      <c r="J88" s="20">
        <v>4.0042896174863403E-2</v>
      </c>
      <c r="K88" s="20">
        <v>0.223193237205879</v>
      </c>
      <c r="L88" s="20">
        <v>2.6954816228759639E-2</v>
      </c>
      <c r="N88" s="50">
        <v>7</v>
      </c>
      <c r="O88" s="236">
        <v>3.8910505836575875</v>
      </c>
      <c r="P88" s="236">
        <v>96.108949416342412</v>
      </c>
      <c r="Q88" s="50">
        <v>10</v>
      </c>
      <c r="R88" s="50">
        <v>247</v>
      </c>
      <c r="S88" s="6">
        <v>964.26</v>
      </c>
      <c r="T88" s="6">
        <v>964.26</v>
      </c>
      <c r="W88" s="1"/>
      <c r="X88" s="1"/>
      <c r="Y88" s="1"/>
      <c r="AC88" s="1"/>
      <c r="AF88" s="1"/>
      <c r="AG88" s="1"/>
    </row>
    <row r="89" spans="1:33" x14ac:dyDescent="0.25">
      <c r="A89" s="1">
        <v>4</v>
      </c>
      <c r="B89" s="1">
        <v>2020</v>
      </c>
      <c r="C89" s="1">
        <v>35059064</v>
      </c>
      <c r="D89" s="44" t="s">
        <v>113</v>
      </c>
      <c r="E89" s="20">
        <v>0.11071438861441729</v>
      </c>
      <c r="F89" s="20">
        <v>9.5431780759537899E-2</v>
      </c>
      <c r="G89" s="20">
        <v>1.52826078548794E-2</v>
      </c>
      <c r="H89" s="20">
        <v>0</v>
      </c>
      <c r="I89" s="20" t="s">
        <v>47</v>
      </c>
      <c r="J89" s="20">
        <v>3.16E-3</v>
      </c>
      <c r="K89" s="20">
        <v>0.104772192716521</v>
      </c>
      <c r="L89" s="20">
        <v>2.78219589789655E-3</v>
      </c>
      <c r="N89" s="50">
        <v>16</v>
      </c>
      <c r="O89" s="236">
        <v>71.428571428571431</v>
      </c>
      <c r="P89" s="236">
        <v>28.571428571428569</v>
      </c>
      <c r="Q89" s="50">
        <v>35</v>
      </c>
      <c r="R89" s="50">
        <v>14</v>
      </c>
      <c r="S89" s="6" t="s">
        <v>47</v>
      </c>
      <c r="T89" s="6" t="s">
        <v>47</v>
      </c>
      <c r="W89" s="1"/>
      <c r="X89" s="1"/>
      <c r="Y89" s="1"/>
      <c r="AC89" s="1"/>
      <c r="AF89" s="1"/>
      <c r="AG89" s="1"/>
    </row>
    <row r="90" spans="1:33" x14ac:dyDescent="0.25">
      <c r="A90" s="1">
        <v>8</v>
      </c>
      <c r="B90" s="1">
        <v>2020</v>
      </c>
      <c r="C90" s="1">
        <v>35059068</v>
      </c>
      <c r="D90" s="44" t="s">
        <v>113</v>
      </c>
      <c r="E90" s="20">
        <v>0.77749319468356803</v>
      </c>
      <c r="F90" s="20">
        <v>0.52827112835915901</v>
      </c>
      <c r="G90" s="20">
        <v>0.24922206632440899</v>
      </c>
      <c r="H90" s="20">
        <v>7.0015220700152203E-2</v>
      </c>
      <c r="I90" s="20">
        <v>0.230801981934776</v>
      </c>
      <c r="J90" s="20">
        <v>8.6925926258618794E-2</v>
      </c>
      <c r="K90" s="20">
        <v>0.42030870650040397</v>
      </c>
      <c r="L90" s="20">
        <v>3.9456579989769654E-2</v>
      </c>
      <c r="N90" s="50">
        <v>66</v>
      </c>
      <c r="O90" s="236">
        <v>45.454545454545453</v>
      </c>
      <c r="P90" s="236">
        <v>54.54545454545454</v>
      </c>
      <c r="Q90" s="50">
        <v>140</v>
      </c>
      <c r="R90" s="50">
        <v>168</v>
      </c>
      <c r="S90" s="6">
        <v>2977.92</v>
      </c>
      <c r="T90" s="6">
        <v>2977.92</v>
      </c>
      <c r="W90" s="1"/>
      <c r="X90" s="1"/>
      <c r="Y90" s="1"/>
      <c r="AC90" s="1"/>
      <c r="AF90" s="1"/>
      <c r="AG90" s="1"/>
    </row>
    <row r="91" spans="1:33" x14ac:dyDescent="0.25">
      <c r="A91" s="1">
        <v>13</v>
      </c>
      <c r="B91" s="1">
        <v>2020</v>
      </c>
      <c r="C91" s="1">
        <v>350600313</v>
      </c>
      <c r="D91" s="44" t="s">
        <v>114</v>
      </c>
      <c r="E91" s="20">
        <v>1.2092627019029993</v>
      </c>
      <c r="F91" s="20">
        <v>1.6093262303399299E-2</v>
      </c>
      <c r="G91" s="20">
        <v>1.1931694395996</v>
      </c>
      <c r="H91" s="20">
        <v>0</v>
      </c>
      <c r="I91" s="20">
        <v>0.86790215535095006</v>
      </c>
      <c r="J91" s="20">
        <v>7.3041296587402493E-2</v>
      </c>
      <c r="K91" s="20">
        <v>8.4750432500769399E-3</v>
      </c>
      <c r="L91" s="20">
        <v>0.2598442067145747</v>
      </c>
      <c r="N91" s="50">
        <v>10</v>
      </c>
      <c r="O91" s="236">
        <v>2.5</v>
      </c>
      <c r="P91" s="236">
        <v>97.5</v>
      </c>
      <c r="Q91" s="50">
        <v>13</v>
      </c>
      <c r="R91" s="50">
        <v>507</v>
      </c>
      <c r="S91" s="6">
        <v>19877.192999999999</v>
      </c>
      <c r="T91" s="6">
        <v>966.67200000000003</v>
      </c>
      <c r="W91" s="1"/>
      <c r="X91" s="1"/>
      <c r="Y91" s="1"/>
      <c r="AC91" s="1"/>
      <c r="AF91" s="1"/>
      <c r="AG91" s="1"/>
    </row>
    <row r="92" spans="1:33" x14ac:dyDescent="0.25">
      <c r="A92" s="1">
        <v>16</v>
      </c>
      <c r="B92" s="1">
        <v>2020</v>
      </c>
      <c r="C92" s="1">
        <v>350600316</v>
      </c>
      <c r="D92" s="44" t="s">
        <v>114</v>
      </c>
      <c r="E92" s="20">
        <v>0.67873539182906195</v>
      </c>
      <c r="F92" s="20">
        <v>0.55082683097537199</v>
      </c>
      <c r="G92" s="20">
        <v>0.12790856085369001</v>
      </c>
      <c r="H92" s="20">
        <v>0</v>
      </c>
      <c r="I92" s="20">
        <v>0.412194657534247</v>
      </c>
      <c r="J92" s="20">
        <v>1.4778031456113601E-4</v>
      </c>
      <c r="K92" s="20">
        <v>0.25199597179595901</v>
      </c>
      <c r="L92" s="20">
        <v>1.4396982184295241E-2</v>
      </c>
      <c r="N92" s="50">
        <v>12</v>
      </c>
      <c r="O92" s="236">
        <v>37.837837837837839</v>
      </c>
      <c r="P92" s="236">
        <v>62.162162162162161</v>
      </c>
      <c r="Q92" s="50">
        <v>28</v>
      </c>
      <c r="R92" s="50">
        <v>46</v>
      </c>
      <c r="S92" s="6" t="s">
        <v>47</v>
      </c>
      <c r="T92" s="6" t="s">
        <v>47</v>
      </c>
      <c r="W92" s="1"/>
      <c r="X92" s="1"/>
      <c r="Y92" s="1"/>
      <c r="AC92" s="1"/>
      <c r="AF92" s="1"/>
      <c r="AG92" s="1"/>
    </row>
    <row r="93" spans="1:33" x14ac:dyDescent="0.25">
      <c r="A93" s="1">
        <v>12</v>
      </c>
      <c r="B93" s="1">
        <v>2020</v>
      </c>
      <c r="C93" s="1">
        <v>350610212</v>
      </c>
      <c r="D93" s="44" t="s">
        <v>115</v>
      </c>
      <c r="E93" s="20">
        <v>2.1720708558524828</v>
      </c>
      <c r="F93" s="20">
        <v>1.4281404772895501</v>
      </c>
      <c r="G93" s="20">
        <v>0.74393037856293298</v>
      </c>
      <c r="H93" s="20">
        <v>0</v>
      </c>
      <c r="I93" s="20">
        <v>0.12756747660753101</v>
      </c>
      <c r="J93" s="20">
        <v>0.12620907043524501</v>
      </c>
      <c r="K93" s="20">
        <v>1.69282298126107</v>
      </c>
      <c r="L93" s="20">
        <v>0.22547132754863561</v>
      </c>
      <c r="N93" s="50">
        <v>63</v>
      </c>
      <c r="O93" s="236">
        <v>29.838709677419356</v>
      </c>
      <c r="P93" s="236">
        <v>70.161290322580655</v>
      </c>
      <c r="Q93" s="50">
        <v>74</v>
      </c>
      <c r="R93" s="50">
        <v>174</v>
      </c>
      <c r="S93" s="6">
        <v>3955.0810000000001</v>
      </c>
      <c r="T93" s="6">
        <v>1732.4930999999999</v>
      </c>
      <c r="W93" s="1"/>
      <c r="X93" s="1"/>
      <c r="Y93" s="1"/>
      <c r="AC93" s="1"/>
      <c r="AF93" s="1"/>
      <c r="AG93" s="1"/>
    </row>
    <row r="94" spans="1:33" x14ac:dyDescent="0.25">
      <c r="A94" s="1">
        <v>15</v>
      </c>
      <c r="B94" s="1">
        <v>2020</v>
      </c>
      <c r="C94" s="1">
        <v>350610215</v>
      </c>
      <c r="D94" s="44" t="s">
        <v>115</v>
      </c>
      <c r="E94" s="20">
        <v>0.51953161632607192</v>
      </c>
      <c r="F94" s="20">
        <v>0.182860442086483</v>
      </c>
      <c r="G94" s="20">
        <v>0.33667117423958898</v>
      </c>
      <c r="H94" s="20">
        <v>0</v>
      </c>
      <c r="I94" s="20" t="s">
        <v>47</v>
      </c>
      <c r="J94" s="20">
        <v>8.0111657559198603E-3</v>
      </c>
      <c r="K94" s="20">
        <v>0.51093713245751904</v>
      </c>
      <c r="L94" s="20">
        <v>5.8331811263318098E-4</v>
      </c>
      <c r="N94" s="50">
        <v>3</v>
      </c>
      <c r="O94" s="236">
        <v>29.411764705882355</v>
      </c>
      <c r="P94" s="236">
        <v>70.588235294117652</v>
      </c>
      <c r="Q94" s="50">
        <v>20</v>
      </c>
      <c r="R94" s="50">
        <v>48</v>
      </c>
      <c r="S94" s="6" t="s">
        <v>47</v>
      </c>
      <c r="T94" s="6" t="s">
        <v>47</v>
      </c>
      <c r="W94" s="1"/>
      <c r="X94" s="1"/>
      <c r="Y94" s="1"/>
      <c r="AC94" s="1"/>
      <c r="AF94" s="1"/>
      <c r="AG94" s="1"/>
    </row>
    <row r="95" spans="1:33" x14ac:dyDescent="0.25">
      <c r="A95" s="1">
        <v>19</v>
      </c>
      <c r="B95" s="1">
        <v>2020</v>
      </c>
      <c r="C95" s="1">
        <v>350620119</v>
      </c>
      <c r="D95" s="44" t="s">
        <v>116</v>
      </c>
      <c r="E95" s="20">
        <v>9.3076804651046775E-3</v>
      </c>
      <c r="F95" s="20">
        <v>3.80517503805175E-5</v>
      </c>
      <c r="G95" s="20">
        <v>9.2696287147241603E-3</v>
      </c>
      <c r="H95" s="20">
        <v>0</v>
      </c>
      <c r="I95" s="20">
        <v>5.7077625570776296E-4</v>
      </c>
      <c r="J95" s="20">
        <v>7.1199999999999996E-3</v>
      </c>
      <c r="K95" s="20">
        <v>3.80517503805175E-5</v>
      </c>
      <c r="L95" s="20">
        <v>1.5788524590163899E-3</v>
      </c>
      <c r="N95" s="50">
        <v>1</v>
      </c>
      <c r="O95" s="236">
        <v>11.111111111111111</v>
      </c>
      <c r="P95" s="236">
        <v>88.888888888888886</v>
      </c>
      <c r="Q95" s="50">
        <v>1</v>
      </c>
      <c r="R95" s="50">
        <v>8</v>
      </c>
      <c r="S95" s="6">
        <v>137.78799999999998</v>
      </c>
      <c r="T95" s="6">
        <v>137.78799999999998</v>
      </c>
      <c r="W95" s="1"/>
      <c r="X95" s="1"/>
      <c r="Y95" s="1"/>
      <c r="AC95" s="1"/>
      <c r="AF95" s="1"/>
      <c r="AG95" s="1"/>
    </row>
    <row r="96" spans="1:33" x14ac:dyDescent="0.25">
      <c r="A96" s="1">
        <v>20</v>
      </c>
      <c r="B96" s="1">
        <v>2020</v>
      </c>
      <c r="C96" s="1">
        <v>350620120</v>
      </c>
      <c r="D96" s="44" t="s">
        <v>116</v>
      </c>
      <c r="E96" s="20">
        <v>0.20099378234398801</v>
      </c>
      <c r="F96" s="20">
        <v>0.16488378234398801</v>
      </c>
      <c r="G96" s="20">
        <v>3.6110000000000003E-2</v>
      </c>
      <c r="H96" s="20">
        <v>0</v>
      </c>
      <c r="I96" s="20" t="s">
        <v>47</v>
      </c>
      <c r="J96" s="20">
        <v>0.16486000000000001</v>
      </c>
      <c r="K96" s="20">
        <v>2.3782343987823401E-5</v>
      </c>
      <c r="L96" s="20">
        <v>3.6110000000000003E-2</v>
      </c>
      <c r="N96" s="50">
        <v>1</v>
      </c>
      <c r="O96" s="236">
        <v>75</v>
      </c>
      <c r="P96" s="236">
        <v>25</v>
      </c>
      <c r="Q96" s="50">
        <v>3</v>
      </c>
      <c r="R96" s="50">
        <v>1</v>
      </c>
      <c r="S96" s="6" t="s">
        <v>47</v>
      </c>
      <c r="T96" s="6" t="s">
        <v>47</v>
      </c>
      <c r="W96" s="1"/>
      <c r="X96" s="1"/>
      <c r="Y96" s="1"/>
      <c r="AC96" s="1"/>
      <c r="AF96" s="1"/>
      <c r="AG96" s="1"/>
    </row>
    <row r="97" spans="1:33" x14ac:dyDescent="0.25">
      <c r="A97" s="1">
        <v>14</v>
      </c>
      <c r="B97" s="1">
        <v>2020</v>
      </c>
      <c r="C97" s="1">
        <v>350630014</v>
      </c>
      <c r="D97" s="44" t="s">
        <v>117</v>
      </c>
      <c r="E97" s="20">
        <v>0.43973404534812127</v>
      </c>
      <c r="F97" s="20">
        <v>0.39411729864801898</v>
      </c>
      <c r="G97" s="20">
        <v>4.5616746700102302E-2</v>
      </c>
      <c r="H97" s="20">
        <v>0</v>
      </c>
      <c r="I97" s="20">
        <v>2.5780000000000001E-2</v>
      </c>
      <c r="J97" s="20">
        <v>1.508E-2</v>
      </c>
      <c r="K97" s="20">
        <v>0.39804340863629201</v>
      </c>
      <c r="L97" s="20">
        <v>8.3063671182972802E-4</v>
      </c>
      <c r="N97" s="50">
        <v>19</v>
      </c>
      <c r="O97" s="236">
        <v>68.421052631578945</v>
      </c>
      <c r="P97" s="236">
        <v>31.578947368421051</v>
      </c>
      <c r="Q97" s="50">
        <v>39</v>
      </c>
      <c r="R97" s="50">
        <v>18</v>
      </c>
      <c r="S97" s="6">
        <v>535.67999999999995</v>
      </c>
      <c r="T97" s="6">
        <v>535.67999999999995</v>
      </c>
      <c r="W97" s="1"/>
      <c r="X97" s="1"/>
      <c r="Y97" s="1"/>
      <c r="AC97" s="1"/>
      <c r="AF97" s="1"/>
      <c r="AG97" s="1"/>
    </row>
    <row r="98" spans="1:33" x14ac:dyDescent="0.25">
      <c r="A98" s="1">
        <v>17</v>
      </c>
      <c r="B98" s="1">
        <v>2020</v>
      </c>
      <c r="C98" s="1">
        <v>350630017</v>
      </c>
      <c r="D98" s="44" t="s">
        <v>117</v>
      </c>
      <c r="E98" s="20">
        <v>7.7435831025276349E-3</v>
      </c>
      <c r="F98" s="20">
        <v>7.6921675774134796E-3</v>
      </c>
      <c r="G98" s="20">
        <v>5.1415525114155299E-5</v>
      </c>
      <c r="H98" s="20">
        <v>0</v>
      </c>
      <c r="I98" s="20" t="s">
        <v>47</v>
      </c>
      <c r="J98" s="20" t="s">
        <v>47</v>
      </c>
      <c r="K98" s="20">
        <v>7.6921675774134796E-3</v>
      </c>
      <c r="L98" s="20">
        <v>5.1415525114155299E-5</v>
      </c>
      <c r="N98" s="50">
        <v>0</v>
      </c>
      <c r="O98" s="236">
        <v>50</v>
      </c>
      <c r="P98" s="236">
        <v>50</v>
      </c>
      <c r="Q98" s="50">
        <v>2</v>
      </c>
      <c r="R98" s="50">
        <v>2</v>
      </c>
      <c r="S98" s="6" t="s">
        <v>47</v>
      </c>
      <c r="T98" s="6" t="s">
        <v>47</v>
      </c>
      <c r="W98" s="1"/>
      <c r="X98" s="1"/>
      <c r="Y98" s="1"/>
      <c r="AC98" s="1"/>
      <c r="AF98" s="1"/>
      <c r="AG98" s="1"/>
    </row>
    <row r="99" spans="1:33" x14ac:dyDescent="0.25">
      <c r="A99" s="1">
        <v>6</v>
      </c>
      <c r="B99" s="1">
        <v>2020</v>
      </c>
      <c r="C99" s="1">
        <v>35063596</v>
      </c>
      <c r="D99" s="44" t="s">
        <v>118</v>
      </c>
      <c r="E99" s="20">
        <v>0</v>
      </c>
      <c r="F99" s="20">
        <v>0</v>
      </c>
      <c r="G99" s="20">
        <v>0</v>
      </c>
      <c r="H99" s="20">
        <v>0</v>
      </c>
      <c r="I99" s="20">
        <v>0</v>
      </c>
      <c r="J99" s="20">
        <v>0</v>
      </c>
      <c r="K99" s="20">
        <v>0</v>
      </c>
      <c r="L99" s="20">
        <v>0</v>
      </c>
      <c r="N99" s="50">
        <v>0</v>
      </c>
      <c r="O99" s="236">
        <v>0</v>
      </c>
      <c r="P99" s="236">
        <v>0</v>
      </c>
      <c r="Q99" s="50">
        <v>0</v>
      </c>
      <c r="R99" s="50">
        <v>0</v>
      </c>
      <c r="S99" s="6" t="s">
        <v>47</v>
      </c>
      <c r="T99" s="6" t="s">
        <v>47</v>
      </c>
      <c r="W99" s="1"/>
      <c r="X99" s="1"/>
      <c r="Y99" s="1"/>
      <c r="AC99" s="1"/>
      <c r="AF99" s="1"/>
      <c r="AG99" s="1"/>
    </row>
    <row r="100" spans="1:33" x14ac:dyDescent="0.25">
      <c r="A100" s="1">
        <v>7</v>
      </c>
      <c r="B100" s="1">
        <v>2020</v>
      </c>
      <c r="C100" s="1">
        <v>35063597</v>
      </c>
      <c r="D100" s="44" t="s">
        <v>118</v>
      </c>
      <c r="E100" s="20">
        <v>1.7905131958271994</v>
      </c>
      <c r="F100" s="20">
        <v>1.7891060121765601</v>
      </c>
      <c r="G100" s="20">
        <v>1.4071836506391901E-3</v>
      </c>
      <c r="H100" s="20">
        <v>0</v>
      </c>
      <c r="I100" s="20">
        <v>0.73531000000000002</v>
      </c>
      <c r="J100" s="20">
        <v>3.2649641107534701E-4</v>
      </c>
      <c r="K100" s="20">
        <v>7.5000000000000002E-4</v>
      </c>
      <c r="L100" s="20">
        <v>1.05412669941612</v>
      </c>
      <c r="N100" s="50">
        <v>12</v>
      </c>
      <c r="O100" s="236">
        <v>60</v>
      </c>
      <c r="P100" s="236">
        <v>40</v>
      </c>
      <c r="Q100" s="50">
        <v>21</v>
      </c>
      <c r="R100" s="50">
        <v>14</v>
      </c>
      <c r="S100" s="6">
        <v>1158.606</v>
      </c>
      <c r="T100" s="6">
        <v>1158.606</v>
      </c>
      <c r="W100" s="1"/>
      <c r="X100" s="1"/>
      <c r="Y100" s="1"/>
      <c r="AC100" s="1"/>
      <c r="AF100" s="1"/>
      <c r="AG100" s="1"/>
    </row>
    <row r="101" spans="1:33" x14ac:dyDescent="0.25">
      <c r="A101" s="1">
        <v>19</v>
      </c>
      <c r="B101" s="1">
        <v>2020</v>
      </c>
      <c r="C101" s="1">
        <v>350640919</v>
      </c>
      <c r="D101" s="44" t="s">
        <v>119</v>
      </c>
      <c r="E101" s="20">
        <v>2.2080762324192579E-2</v>
      </c>
      <c r="F101" s="20">
        <v>1.3732016909116599E-2</v>
      </c>
      <c r="G101" s="20">
        <v>8.34874541507598E-3</v>
      </c>
      <c r="H101" s="20">
        <v>0</v>
      </c>
      <c r="I101" s="20">
        <v>2.2200000000000002E-3</v>
      </c>
      <c r="J101" s="20">
        <v>4.6000000000000001E-4</v>
      </c>
      <c r="K101" s="20">
        <v>1.3772016909116599E-2</v>
      </c>
      <c r="L101" s="20">
        <v>5.6287454150759798E-3</v>
      </c>
      <c r="N101" s="50">
        <v>2</v>
      </c>
      <c r="O101" s="236">
        <v>28.571428571428569</v>
      </c>
      <c r="P101" s="236">
        <v>71.428571428571431</v>
      </c>
      <c r="Q101" s="50">
        <v>6</v>
      </c>
      <c r="R101" s="50">
        <v>15</v>
      </c>
      <c r="S101" s="6">
        <v>403</v>
      </c>
      <c r="T101" s="6">
        <v>403</v>
      </c>
      <c r="W101" s="1"/>
      <c r="X101" s="1"/>
      <c r="Y101" s="1"/>
      <c r="AC101" s="1"/>
      <c r="AF101" s="1"/>
      <c r="AG101" s="1"/>
    </row>
    <row r="102" spans="1:33" x14ac:dyDescent="0.25">
      <c r="A102" s="1">
        <v>20</v>
      </c>
      <c r="B102" s="1">
        <v>2020</v>
      </c>
      <c r="C102" s="1">
        <v>350640920</v>
      </c>
      <c r="D102" s="44" t="s">
        <v>119</v>
      </c>
      <c r="E102" s="20">
        <v>0</v>
      </c>
      <c r="F102" s="20">
        <v>0</v>
      </c>
      <c r="G102" s="20">
        <v>0</v>
      </c>
      <c r="H102" s="20">
        <v>0</v>
      </c>
      <c r="I102" s="20">
        <v>0</v>
      </c>
      <c r="J102" s="20">
        <v>0</v>
      </c>
      <c r="K102" s="20">
        <v>0</v>
      </c>
      <c r="L102" s="20">
        <v>0</v>
      </c>
      <c r="N102" s="50">
        <v>0</v>
      </c>
      <c r="O102" s="236">
        <v>0</v>
      </c>
      <c r="P102" s="236">
        <v>0</v>
      </c>
      <c r="Q102" s="50">
        <v>0</v>
      </c>
      <c r="R102" s="50">
        <v>0</v>
      </c>
      <c r="S102" s="6" t="s">
        <v>47</v>
      </c>
      <c r="T102" s="6" t="s">
        <v>47</v>
      </c>
      <c r="W102" s="1"/>
      <c r="X102" s="1"/>
      <c r="Y102" s="1"/>
      <c r="AC102" s="1"/>
      <c r="AF102" s="1"/>
      <c r="AG102" s="1"/>
    </row>
    <row r="103" spans="1:33" x14ac:dyDescent="0.25">
      <c r="A103" s="1">
        <v>19</v>
      </c>
      <c r="B103" s="1">
        <v>2020</v>
      </c>
      <c r="C103" s="1">
        <v>350650819</v>
      </c>
      <c r="D103" s="44" t="s">
        <v>120</v>
      </c>
      <c r="E103" s="20">
        <v>0.87489579810947304</v>
      </c>
      <c r="F103" s="20">
        <v>0.22406727183505101</v>
      </c>
      <c r="G103" s="20">
        <v>0.650828526274422</v>
      </c>
      <c r="H103" s="20">
        <v>0</v>
      </c>
      <c r="I103" s="20">
        <v>0.28386503131471902</v>
      </c>
      <c r="J103" s="20">
        <v>1.48892803644651E-2</v>
      </c>
      <c r="K103" s="20">
        <v>0.22901997662832399</v>
      </c>
      <c r="L103" s="20">
        <v>0.34712150980196549</v>
      </c>
      <c r="N103" s="50">
        <v>40</v>
      </c>
      <c r="O103" s="236">
        <v>24.719101123595504</v>
      </c>
      <c r="P103" s="236">
        <v>75.280898876404493</v>
      </c>
      <c r="Q103" s="50">
        <v>44</v>
      </c>
      <c r="R103" s="50">
        <v>134</v>
      </c>
      <c r="S103" s="6">
        <v>6412.14</v>
      </c>
      <c r="T103" s="6">
        <v>6412.14</v>
      </c>
      <c r="W103" s="1"/>
      <c r="X103" s="1"/>
      <c r="Y103" s="1"/>
      <c r="AC103" s="1"/>
      <c r="AF103" s="1"/>
      <c r="AG103" s="1"/>
    </row>
    <row r="104" spans="1:33" x14ac:dyDescent="0.25">
      <c r="A104" s="1">
        <v>6</v>
      </c>
      <c r="B104" s="1">
        <v>2020</v>
      </c>
      <c r="C104" s="1">
        <v>35066076</v>
      </c>
      <c r="D104" s="44" t="s">
        <v>121</v>
      </c>
      <c r="E104" s="20">
        <v>0.80260486723473901</v>
      </c>
      <c r="F104" s="20">
        <v>0.78114906020493802</v>
      </c>
      <c r="G104" s="20">
        <v>2.1455807029800999E-2</v>
      </c>
      <c r="H104" s="20">
        <v>0</v>
      </c>
      <c r="I104" s="20">
        <v>0.11459</v>
      </c>
      <c r="J104" s="20">
        <v>3.7858954845256199E-4</v>
      </c>
      <c r="K104" s="20">
        <v>0.679960948694595</v>
      </c>
      <c r="L104" s="20">
        <v>7.6753289916910005E-3</v>
      </c>
      <c r="N104" s="50">
        <v>57</v>
      </c>
      <c r="O104" s="236">
        <v>74.409448818897644</v>
      </c>
      <c r="P104" s="236">
        <v>25.590551181102363</v>
      </c>
      <c r="Q104" s="50">
        <v>189</v>
      </c>
      <c r="R104" s="50">
        <v>65</v>
      </c>
      <c r="S104" s="6">
        <v>824.04000000000008</v>
      </c>
      <c r="T104" s="6">
        <v>824.04000000000008</v>
      </c>
      <c r="W104" s="1"/>
      <c r="X104" s="1"/>
      <c r="Y104" s="1"/>
      <c r="AC104" s="1"/>
      <c r="AF104" s="1"/>
      <c r="AG104" s="1"/>
    </row>
    <row r="105" spans="1:33" x14ac:dyDescent="0.25">
      <c r="A105" s="1">
        <v>7</v>
      </c>
      <c r="B105" s="1">
        <v>2020</v>
      </c>
      <c r="C105" s="1">
        <v>35066077</v>
      </c>
      <c r="D105" s="44" t="s">
        <v>121</v>
      </c>
      <c r="E105" s="20">
        <v>1.3178082191780819E-4</v>
      </c>
      <c r="F105" s="20">
        <v>4.1780821917808197E-5</v>
      </c>
      <c r="G105" s="20">
        <v>9.0000000000000006E-5</v>
      </c>
      <c r="H105" s="20">
        <v>0</v>
      </c>
      <c r="I105" s="20" t="s">
        <v>47</v>
      </c>
      <c r="J105" s="20">
        <v>1.31780821917808E-4</v>
      </c>
      <c r="K105" s="20" t="s">
        <v>47</v>
      </c>
      <c r="L105" s="20">
        <v>0</v>
      </c>
      <c r="N105" s="50">
        <v>1</v>
      </c>
      <c r="O105" s="236">
        <v>66.666666666666657</v>
      </c>
      <c r="P105" s="236">
        <v>33.333333333333329</v>
      </c>
      <c r="Q105" s="50">
        <v>2</v>
      </c>
      <c r="R105" s="50">
        <v>1</v>
      </c>
      <c r="S105" s="6" t="s">
        <v>47</v>
      </c>
      <c r="T105" s="6" t="s">
        <v>47</v>
      </c>
      <c r="W105" s="1"/>
      <c r="X105" s="1"/>
      <c r="Y105" s="1"/>
      <c r="AC105" s="1"/>
      <c r="AF105" s="1"/>
      <c r="AG105" s="1"/>
    </row>
    <row r="106" spans="1:33" x14ac:dyDescent="0.25">
      <c r="A106" s="1">
        <v>13</v>
      </c>
      <c r="B106" s="1">
        <v>2020</v>
      </c>
      <c r="C106" s="1">
        <v>350670613</v>
      </c>
      <c r="D106" s="44" t="s">
        <v>122</v>
      </c>
      <c r="E106" s="20">
        <v>1.1582317126354691</v>
      </c>
      <c r="F106" s="20">
        <v>0.96114373299627398</v>
      </c>
      <c r="G106" s="20">
        <v>0.197087979639195</v>
      </c>
      <c r="H106" s="20">
        <v>0</v>
      </c>
      <c r="I106" s="20">
        <v>2.8607762557077599E-3</v>
      </c>
      <c r="J106" s="20">
        <v>4.55373406193078E-4</v>
      </c>
      <c r="K106" s="20">
        <v>1.1313593743865999</v>
      </c>
      <c r="L106" s="20">
        <v>2.3556188586970089E-2</v>
      </c>
      <c r="N106" s="50">
        <v>32</v>
      </c>
      <c r="O106" s="236">
        <v>54.901960784313729</v>
      </c>
      <c r="P106" s="236">
        <v>45.098039215686278</v>
      </c>
      <c r="Q106" s="50">
        <v>56</v>
      </c>
      <c r="R106" s="50">
        <v>46</v>
      </c>
      <c r="S106" s="6">
        <v>709.52</v>
      </c>
      <c r="T106" s="6">
        <v>709.52</v>
      </c>
      <c r="W106" s="1"/>
      <c r="X106" s="1"/>
      <c r="Y106" s="1"/>
      <c r="AC106" s="1"/>
      <c r="AF106" s="1"/>
      <c r="AG106" s="1"/>
    </row>
    <row r="107" spans="1:33" x14ac:dyDescent="0.25">
      <c r="A107" s="1">
        <v>13</v>
      </c>
      <c r="B107" s="1">
        <v>2020</v>
      </c>
      <c r="C107" s="1">
        <v>350680513</v>
      </c>
      <c r="D107" s="44" t="s">
        <v>123</v>
      </c>
      <c r="E107" s="20">
        <v>1.0002080036554635</v>
      </c>
      <c r="F107" s="20">
        <v>0.90094921950245799</v>
      </c>
      <c r="G107" s="20">
        <v>9.9258784153005403E-2</v>
      </c>
      <c r="H107" s="20">
        <v>0</v>
      </c>
      <c r="I107" s="20">
        <v>7.5476265938069206E-2</v>
      </c>
      <c r="J107" s="20">
        <v>1.31032188038027E-2</v>
      </c>
      <c r="K107" s="20">
        <v>0.90739590089078503</v>
      </c>
      <c r="L107" s="20">
        <v>4.2326180228060995E-3</v>
      </c>
      <c r="N107" s="50">
        <v>5</v>
      </c>
      <c r="O107" s="236">
        <v>49.056603773584904</v>
      </c>
      <c r="P107" s="236">
        <v>50.943396226415096</v>
      </c>
      <c r="Q107" s="50">
        <v>26</v>
      </c>
      <c r="R107" s="50">
        <v>27</v>
      </c>
      <c r="S107" s="6">
        <v>620</v>
      </c>
      <c r="T107" s="6">
        <v>620</v>
      </c>
      <c r="W107" s="1"/>
      <c r="X107" s="1"/>
      <c r="Y107" s="1"/>
      <c r="AC107" s="1"/>
      <c r="AF107" s="1"/>
      <c r="AG107" s="1"/>
    </row>
    <row r="108" spans="1:33" x14ac:dyDescent="0.25">
      <c r="A108" s="1">
        <v>10</v>
      </c>
      <c r="B108" s="1">
        <v>2020</v>
      </c>
      <c r="C108" s="1">
        <v>350690410</v>
      </c>
      <c r="D108" s="44" t="s">
        <v>124</v>
      </c>
      <c r="E108" s="20">
        <v>3.7228247831258172E-2</v>
      </c>
      <c r="F108" s="20">
        <v>3.0921828230656E-2</v>
      </c>
      <c r="G108" s="20">
        <v>6.3064196006021702E-3</v>
      </c>
      <c r="H108" s="20">
        <v>0</v>
      </c>
      <c r="I108" s="20">
        <v>1.6100000000000001E-3</v>
      </c>
      <c r="J108" s="20">
        <v>7.6733295281582996E-3</v>
      </c>
      <c r="K108" s="20">
        <v>1.14034350749807E-2</v>
      </c>
      <c r="L108" s="20">
        <v>1.6541483228119169E-2</v>
      </c>
      <c r="N108" s="50">
        <v>20</v>
      </c>
      <c r="O108" s="236">
        <v>61.53846153846154</v>
      </c>
      <c r="P108" s="236">
        <v>38.461538461538467</v>
      </c>
      <c r="Q108" s="50">
        <v>24</v>
      </c>
      <c r="R108" s="50">
        <v>15</v>
      </c>
      <c r="S108" s="6">
        <v>364.08</v>
      </c>
      <c r="T108" s="6">
        <v>364.08</v>
      </c>
      <c r="W108" s="1"/>
      <c r="X108" s="1"/>
      <c r="Y108" s="1"/>
      <c r="AC108" s="1"/>
      <c r="AF108" s="1"/>
      <c r="AG108" s="1"/>
    </row>
    <row r="109" spans="1:33" x14ac:dyDescent="0.25">
      <c r="A109" s="1">
        <v>14</v>
      </c>
      <c r="B109" s="1">
        <v>2020</v>
      </c>
      <c r="C109" s="1">
        <v>350690414</v>
      </c>
      <c r="D109" s="44" t="s">
        <v>124</v>
      </c>
      <c r="E109" s="20">
        <v>1.3537112558325246E-2</v>
      </c>
      <c r="F109" s="20">
        <v>1.31181780073359E-2</v>
      </c>
      <c r="G109" s="20">
        <v>4.1893455098934501E-4</v>
      </c>
      <c r="H109" s="20">
        <v>0</v>
      </c>
      <c r="I109" s="20" t="s">
        <v>47</v>
      </c>
      <c r="J109" s="20" t="s">
        <v>47</v>
      </c>
      <c r="K109" s="20">
        <v>2.65459665144597E-3</v>
      </c>
      <c r="L109" s="20">
        <v>1.08825159068793E-2</v>
      </c>
      <c r="N109" s="50">
        <v>7</v>
      </c>
      <c r="O109" s="236">
        <v>78.94736842105263</v>
      </c>
      <c r="P109" s="236">
        <v>21.052631578947366</v>
      </c>
      <c r="Q109" s="50">
        <v>15</v>
      </c>
      <c r="R109" s="50">
        <v>4</v>
      </c>
      <c r="S109" s="6" t="s">
        <v>47</v>
      </c>
      <c r="T109" s="6" t="s">
        <v>47</v>
      </c>
      <c r="W109" s="1"/>
      <c r="X109" s="1"/>
      <c r="Y109" s="1"/>
      <c r="AC109" s="1"/>
      <c r="AF109" s="1"/>
      <c r="AG109" s="1"/>
    </row>
    <row r="110" spans="1:33" x14ac:dyDescent="0.25">
      <c r="A110" s="1">
        <v>10</v>
      </c>
      <c r="B110" s="1">
        <v>2020</v>
      </c>
      <c r="C110" s="1">
        <v>350700110</v>
      </c>
      <c r="D110" s="44" t="s">
        <v>125</v>
      </c>
      <c r="E110" s="20">
        <v>0.58021303148730397</v>
      </c>
      <c r="F110" s="20">
        <v>0.14591224441907699</v>
      </c>
      <c r="G110" s="20">
        <v>0.434300787068227</v>
      </c>
      <c r="H110" s="20">
        <v>0</v>
      </c>
      <c r="I110" s="20">
        <v>9.4879856276667406E-3</v>
      </c>
      <c r="J110" s="20">
        <v>0.45794549325881001</v>
      </c>
      <c r="K110" s="20">
        <v>1.10574422881786E-2</v>
      </c>
      <c r="L110" s="20">
        <v>0.1017221103126482</v>
      </c>
      <c r="N110" s="50">
        <v>29</v>
      </c>
      <c r="O110" s="236">
        <v>7.5342465753424657</v>
      </c>
      <c r="P110" s="236">
        <v>92.465753424657535</v>
      </c>
      <c r="Q110" s="50">
        <v>11</v>
      </c>
      <c r="R110" s="50">
        <v>135</v>
      </c>
      <c r="S110" s="6">
        <v>2567.4539999999997</v>
      </c>
      <c r="T110" s="6">
        <v>2567.4539999999997</v>
      </c>
      <c r="W110" s="1"/>
      <c r="X110" s="1"/>
      <c r="Y110" s="1"/>
      <c r="AC110" s="1"/>
      <c r="AF110" s="1"/>
      <c r="AG110" s="1"/>
    </row>
    <row r="111" spans="1:33" x14ac:dyDescent="0.25">
      <c r="A111" s="1">
        <v>5</v>
      </c>
      <c r="B111" s="1">
        <v>2020</v>
      </c>
      <c r="C111" s="1">
        <v>35071005</v>
      </c>
      <c r="D111" s="44" t="s">
        <v>126</v>
      </c>
      <c r="E111" s="20">
        <v>0.23430217042609641</v>
      </c>
      <c r="F111" s="20">
        <v>0.17818000000000001</v>
      </c>
      <c r="G111" s="20">
        <v>5.61221704260964E-2</v>
      </c>
      <c r="H111" s="20">
        <v>0</v>
      </c>
      <c r="I111" s="20">
        <v>0.115640136986301</v>
      </c>
      <c r="J111" s="20">
        <v>7.8867289758880799E-2</v>
      </c>
      <c r="K111" s="20">
        <v>1.4577511415525099E-3</v>
      </c>
      <c r="L111" s="20">
        <v>3.8336992539361708E-2</v>
      </c>
      <c r="N111" s="50">
        <v>29</v>
      </c>
      <c r="O111" s="236">
        <v>24.193548387096776</v>
      </c>
      <c r="P111" s="236">
        <v>75.806451612903231</v>
      </c>
      <c r="Q111" s="50">
        <v>30</v>
      </c>
      <c r="R111" s="50">
        <v>94</v>
      </c>
      <c r="S111" s="6">
        <v>1051.45</v>
      </c>
      <c r="T111" s="6">
        <v>0</v>
      </c>
      <c r="W111" s="1"/>
      <c r="X111" s="1"/>
      <c r="Y111" s="1"/>
      <c r="AC111" s="1"/>
      <c r="AF111" s="1"/>
      <c r="AG111" s="1"/>
    </row>
    <row r="112" spans="1:33" x14ac:dyDescent="0.25">
      <c r="A112" s="1">
        <v>14</v>
      </c>
      <c r="B112" s="1">
        <v>2020</v>
      </c>
      <c r="C112" s="1">
        <v>350715914</v>
      </c>
      <c r="D112" s="44" t="s">
        <v>127</v>
      </c>
      <c r="E112" s="20">
        <v>2.3944029243705839E-2</v>
      </c>
      <c r="F112" s="20">
        <v>7.2942153853831401E-3</v>
      </c>
      <c r="G112" s="20">
        <v>1.6649813858322701E-2</v>
      </c>
      <c r="H112" s="20">
        <v>0</v>
      </c>
      <c r="I112" s="20">
        <v>2.0071275045537299E-2</v>
      </c>
      <c r="J112" s="20">
        <v>5.4853881278538804E-4</v>
      </c>
      <c r="K112" s="20">
        <v>3.0742153853831398E-3</v>
      </c>
      <c r="L112" s="20">
        <v>2.5000000000000001E-4</v>
      </c>
      <c r="N112" s="50">
        <v>4</v>
      </c>
      <c r="O112" s="236">
        <v>62.5</v>
      </c>
      <c r="P112" s="236">
        <v>37.5</v>
      </c>
      <c r="Q112" s="50">
        <v>10</v>
      </c>
      <c r="R112" s="50">
        <v>6</v>
      </c>
      <c r="S112" s="6">
        <v>109.938</v>
      </c>
      <c r="T112" s="6">
        <v>109.938</v>
      </c>
      <c r="W112" s="1"/>
      <c r="X112" s="1"/>
      <c r="Y112" s="1"/>
      <c r="AC112" s="1"/>
      <c r="AF112" s="1"/>
      <c r="AG112" s="1"/>
    </row>
    <row r="113" spans="1:33" x14ac:dyDescent="0.25">
      <c r="A113" s="1">
        <v>21</v>
      </c>
      <c r="B113" s="1">
        <v>2020</v>
      </c>
      <c r="C113" s="1">
        <v>350720921</v>
      </c>
      <c r="D113" s="44" t="s">
        <v>128</v>
      </c>
      <c r="E113" s="20">
        <v>4.0848540309903402E-3</v>
      </c>
      <c r="F113" s="20">
        <v>1.5299999999999999E-3</v>
      </c>
      <c r="G113" s="20">
        <v>2.5548540309903401E-3</v>
      </c>
      <c r="H113" s="20">
        <v>0</v>
      </c>
      <c r="I113" s="20">
        <v>3.8E-3</v>
      </c>
      <c r="J113" s="20" t="s">
        <v>47</v>
      </c>
      <c r="K113" s="20">
        <v>2.8485403099034399E-4</v>
      </c>
      <c r="L113" s="20">
        <v>0</v>
      </c>
      <c r="N113" s="50">
        <v>0</v>
      </c>
      <c r="O113" s="236">
        <v>16.666666666666664</v>
      </c>
      <c r="P113" s="236">
        <v>83.333333333333343</v>
      </c>
      <c r="Q113" s="50">
        <v>1</v>
      </c>
      <c r="R113" s="50">
        <v>5</v>
      </c>
      <c r="S113" s="6">
        <v>35</v>
      </c>
      <c r="T113" s="6">
        <v>35</v>
      </c>
      <c r="W113" s="1"/>
      <c r="X113" s="1"/>
      <c r="Y113" s="1"/>
      <c r="AC113" s="1"/>
      <c r="AF113" s="1"/>
      <c r="AG113" s="1"/>
    </row>
    <row r="114" spans="1:33" x14ac:dyDescent="0.25">
      <c r="A114" s="1">
        <v>13</v>
      </c>
      <c r="B114" s="1">
        <v>2020</v>
      </c>
      <c r="C114" s="1">
        <v>350730813</v>
      </c>
      <c r="D114" s="44" t="s">
        <v>129</v>
      </c>
      <c r="E114" s="20">
        <v>2.130439038184832E-2</v>
      </c>
      <c r="F114" s="20">
        <v>2.0058312747960202E-3</v>
      </c>
      <c r="G114" s="20">
        <v>1.9298559107052301E-2</v>
      </c>
      <c r="H114" s="20">
        <v>0</v>
      </c>
      <c r="I114" s="20">
        <v>1.3780000000000001E-2</v>
      </c>
      <c r="J114" s="20">
        <v>5.5985591070522598E-3</v>
      </c>
      <c r="K114" s="20">
        <v>2.3000000000000001E-4</v>
      </c>
      <c r="L114" s="20">
        <v>1.6958312747960167E-3</v>
      </c>
      <c r="N114" s="50">
        <v>0</v>
      </c>
      <c r="O114" s="236">
        <v>42.857142857142854</v>
      </c>
      <c r="P114" s="236">
        <v>57.142857142857139</v>
      </c>
      <c r="Q114" s="50">
        <v>6</v>
      </c>
      <c r="R114" s="50">
        <v>8</v>
      </c>
      <c r="S114" s="6">
        <v>236</v>
      </c>
      <c r="T114" s="6">
        <v>236</v>
      </c>
      <c r="W114" s="1"/>
      <c r="X114" s="1"/>
      <c r="Y114" s="1"/>
      <c r="AC114" s="1"/>
      <c r="AF114" s="1"/>
      <c r="AG114" s="1"/>
    </row>
    <row r="115" spans="1:33" x14ac:dyDescent="0.25">
      <c r="A115" s="1">
        <v>16</v>
      </c>
      <c r="B115" s="1">
        <v>2020</v>
      </c>
      <c r="C115" s="1">
        <v>350740716</v>
      </c>
      <c r="D115" s="44" t="s">
        <v>130</v>
      </c>
      <c r="E115" s="20">
        <v>0.60898501251757098</v>
      </c>
      <c r="F115" s="20">
        <v>0.49180542755196299</v>
      </c>
      <c r="G115" s="20">
        <v>0.117179584965608</v>
      </c>
      <c r="H115" s="20">
        <v>0</v>
      </c>
      <c r="I115" s="20">
        <v>6.9189941861915794E-2</v>
      </c>
      <c r="J115" s="20">
        <v>1.0481222729578899E-2</v>
      </c>
      <c r="K115" s="20">
        <v>0.51184219517013096</v>
      </c>
      <c r="L115" s="20">
        <v>1.7471652755944821E-2</v>
      </c>
      <c r="N115" s="50">
        <v>13</v>
      </c>
      <c r="O115" s="236">
        <v>25.217391304347824</v>
      </c>
      <c r="P115" s="236">
        <v>74.782608695652172</v>
      </c>
      <c r="Q115" s="50">
        <v>29</v>
      </c>
      <c r="R115" s="50">
        <v>86</v>
      </c>
      <c r="S115" s="6">
        <v>779.13</v>
      </c>
      <c r="T115" s="6">
        <v>779.13</v>
      </c>
      <c r="W115" s="1"/>
      <c r="X115" s="1"/>
      <c r="Y115" s="1"/>
      <c r="AC115" s="1"/>
      <c r="AF115" s="1"/>
      <c r="AG115" s="1"/>
    </row>
    <row r="116" spans="1:33" x14ac:dyDescent="0.25">
      <c r="A116" s="1">
        <v>13</v>
      </c>
      <c r="B116" s="1">
        <v>2020</v>
      </c>
      <c r="C116" s="1">
        <v>350745613</v>
      </c>
      <c r="D116" s="44" t="s">
        <v>131</v>
      </c>
      <c r="E116" s="20">
        <v>1.781579725694702E-2</v>
      </c>
      <c r="F116" s="20">
        <v>1.21869988605268E-2</v>
      </c>
      <c r="G116" s="20">
        <v>5.6287983964202204E-3</v>
      </c>
      <c r="H116" s="20">
        <v>0</v>
      </c>
      <c r="I116" s="20" t="s">
        <v>47</v>
      </c>
      <c r="J116" s="20" t="s">
        <v>47</v>
      </c>
      <c r="K116" s="20">
        <v>1.72295009606507E-2</v>
      </c>
      <c r="L116" s="20">
        <v>5.8629629629629624E-4</v>
      </c>
      <c r="N116" s="50">
        <v>12</v>
      </c>
      <c r="O116" s="236">
        <v>33.333333333333329</v>
      </c>
      <c r="P116" s="236">
        <v>66.666666666666657</v>
      </c>
      <c r="Q116" s="50">
        <v>5</v>
      </c>
      <c r="R116" s="50">
        <v>10</v>
      </c>
      <c r="S116" s="6">
        <v>126</v>
      </c>
      <c r="T116" s="6">
        <v>126</v>
      </c>
      <c r="W116" s="1"/>
      <c r="X116" s="1"/>
      <c r="Y116" s="1"/>
      <c r="AC116" s="1"/>
      <c r="AF116" s="1"/>
      <c r="AG116" s="1"/>
    </row>
    <row r="117" spans="1:33" x14ac:dyDescent="0.25">
      <c r="A117" s="1">
        <v>17</v>
      </c>
      <c r="B117" s="1">
        <v>2020</v>
      </c>
      <c r="C117" s="1">
        <v>350745617</v>
      </c>
      <c r="D117" s="44" t="s">
        <v>131</v>
      </c>
      <c r="E117" s="20">
        <v>2.449075641889361E-2</v>
      </c>
      <c r="F117" s="20">
        <v>2.3853975596975802E-2</v>
      </c>
      <c r="G117" s="20">
        <v>6.36780821917808E-4</v>
      </c>
      <c r="H117" s="20">
        <v>0</v>
      </c>
      <c r="I117" s="20">
        <v>5.5999999999999995E-4</v>
      </c>
      <c r="J117" s="20" t="s">
        <v>47</v>
      </c>
      <c r="K117" s="20">
        <v>2.0777557077625599E-2</v>
      </c>
      <c r="L117" s="20">
        <v>3.15319934126806E-3</v>
      </c>
      <c r="N117" s="50">
        <v>12</v>
      </c>
      <c r="O117" s="236">
        <v>80</v>
      </c>
      <c r="P117" s="236">
        <v>20</v>
      </c>
      <c r="Q117" s="50">
        <v>16</v>
      </c>
      <c r="R117" s="50">
        <v>4</v>
      </c>
      <c r="S117" s="6" t="s">
        <v>47</v>
      </c>
      <c r="T117" s="6" t="s">
        <v>47</v>
      </c>
      <c r="W117" s="1"/>
      <c r="X117" s="1"/>
      <c r="Y117" s="1"/>
      <c r="AC117" s="1"/>
      <c r="AF117" s="1"/>
      <c r="AG117" s="1"/>
    </row>
    <row r="118" spans="1:33" x14ac:dyDescent="0.25">
      <c r="A118" s="1">
        <v>5</v>
      </c>
      <c r="B118" s="1">
        <v>2020</v>
      </c>
      <c r="C118" s="1">
        <v>35075065</v>
      </c>
      <c r="D118" s="44" t="s">
        <v>132</v>
      </c>
      <c r="E118" s="20">
        <v>0</v>
      </c>
      <c r="F118" s="20">
        <v>0</v>
      </c>
      <c r="G118" s="20">
        <v>0</v>
      </c>
      <c r="H118" s="20">
        <v>0</v>
      </c>
      <c r="I118" s="20">
        <v>0</v>
      </c>
      <c r="J118" s="20">
        <v>0</v>
      </c>
      <c r="K118" s="20">
        <v>0</v>
      </c>
      <c r="L118" s="20">
        <v>0</v>
      </c>
      <c r="N118" s="50">
        <v>0</v>
      </c>
      <c r="O118" s="236">
        <v>0</v>
      </c>
      <c r="P118" s="236">
        <v>0</v>
      </c>
      <c r="Q118" s="50">
        <v>0</v>
      </c>
      <c r="R118" s="50">
        <v>0</v>
      </c>
      <c r="S118" s="6" t="s">
        <v>47</v>
      </c>
      <c r="T118" s="6" t="s">
        <v>47</v>
      </c>
      <c r="W118" s="1"/>
      <c r="X118" s="1"/>
      <c r="Y118" s="1"/>
      <c r="AC118" s="1"/>
      <c r="AF118" s="1"/>
      <c r="AG118" s="1"/>
    </row>
    <row r="119" spans="1:33" x14ac:dyDescent="0.25">
      <c r="A119" s="1">
        <v>10</v>
      </c>
      <c r="B119" s="1">
        <v>2020</v>
      </c>
      <c r="C119" s="1">
        <v>350750610</v>
      </c>
      <c r="D119" s="44" t="s">
        <v>132</v>
      </c>
      <c r="E119" s="20">
        <v>0.23743851417271769</v>
      </c>
      <c r="F119" s="20">
        <v>0.19070113536650299</v>
      </c>
      <c r="G119" s="20">
        <v>4.6737378806214702E-2</v>
      </c>
      <c r="H119" s="20">
        <v>0</v>
      </c>
      <c r="I119" s="20">
        <v>0.11346369763205801</v>
      </c>
      <c r="J119" s="20">
        <v>1.26859913832539E-2</v>
      </c>
      <c r="K119" s="20">
        <v>8.9601520260997602E-2</v>
      </c>
      <c r="L119" s="20">
        <v>2.1687304896407741E-2</v>
      </c>
      <c r="N119" s="50">
        <v>27</v>
      </c>
      <c r="O119" s="236">
        <v>36.84210526315789</v>
      </c>
      <c r="P119" s="236">
        <v>63.157894736842103</v>
      </c>
      <c r="Q119" s="50">
        <v>35</v>
      </c>
      <c r="R119" s="50">
        <v>60</v>
      </c>
      <c r="S119" s="6">
        <v>7483.4969999999994</v>
      </c>
      <c r="T119" s="6">
        <v>7483.4969999999994</v>
      </c>
      <c r="W119" s="1"/>
      <c r="X119" s="1"/>
      <c r="Y119" s="1"/>
      <c r="AC119" s="1"/>
      <c r="AF119" s="1"/>
      <c r="AG119" s="1"/>
    </row>
    <row r="120" spans="1:33" x14ac:dyDescent="0.25">
      <c r="A120" s="1">
        <v>17</v>
      </c>
      <c r="B120" s="1">
        <v>2020</v>
      </c>
      <c r="C120" s="1">
        <v>350750617</v>
      </c>
      <c r="D120" s="44" t="s">
        <v>132</v>
      </c>
      <c r="E120" s="20">
        <v>0.41154765079825478</v>
      </c>
      <c r="F120" s="20">
        <v>0.35350784645806799</v>
      </c>
      <c r="G120" s="20">
        <v>5.8039804340186803E-2</v>
      </c>
      <c r="H120" s="20">
        <v>0</v>
      </c>
      <c r="I120" s="20">
        <v>1.6800000000000001E-3</v>
      </c>
      <c r="J120" s="20">
        <v>0.12720065861238</v>
      </c>
      <c r="K120" s="20">
        <v>0.23275790807903099</v>
      </c>
      <c r="L120" s="20">
        <v>4.9909084106844304E-2</v>
      </c>
      <c r="N120" s="50">
        <v>43</v>
      </c>
      <c r="O120" s="236">
        <v>51.546391752577314</v>
      </c>
      <c r="P120" s="236">
        <v>48.453608247422679</v>
      </c>
      <c r="Q120" s="50">
        <v>50</v>
      </c>
      <c r="R120" s="50">
        <v>47</v>
      </c>
      <c r="S120" s="6" t="s">
        <v>47</v>
      </c>
      <c r="T120" s="6" t="s">
        <v>47</v>
      </c>
      <c r="W120" s="1"/>
      <c r="X120" s="1"/>
      <c r="Y120" s="1"/>
      <c r="AC120" s="1"/>
      <c r="AF120" s="1"/>
      <c r="AG120" s="1"/>
    </row>
    <row r="121" spans="1:33" x14ac:dyDescent="0.25">
      <c r="A121" s="1">
        <v>5</v>
      </c>
      <c r="B121" s="1">
        <v>2020</v>
      </c>
      <c r="C121" s="1">
        <v>35076055</v>
      </c>
      <c r="D121" s="44" t="s">
        <v>133</v>
      </c>
      <c r="E121" s="20">
        <v>1.646479864089756</v>
      </c>
      <c r="F121" s="20">
        <v>1.5442348319277099</v>
      </c>
      <c r="G121" s="20">
        <v>0.102245032162046</v>
      </c>
      <c r="H121" s="20">
        <v>0</v>
      </c>
      <c r="I121" s="20">
        <v>0.58506000000000002</v>
      </c>
      <c r="J121" s="20">
        <v>0.116301045279504</v>
      </c>
      <c r="K121" s="20">
        <v>0.53452534462825696</v>
      </c>
      <c r="L121" s="20">
        <v>0.41059347418199299</v>
      </c>
      <c r="N121" s="50">
        <v>222</v>
      </c>
      <c r="O121" s="236">
        <v>17.830290010741138</v>
      </c>
      <c r="P121" s="236">
        <v>82.169709989258862</v>
      </c>
      <c r="Q121" s="50">
        <v>166</v>
      </c>
      <c r="R121" s="50">
        <v>765</v>
      </c>
      <c r="S121" s="6">
        <v>7775.4170000000004</v>
      </c>
      <c r="T121" s="6">
        <v>7697.7521000000006</v>
      </c>
      <c r="W121" s="1"/>
      <c r="X121" s="1"/>
      <c r="Y121" s="1"/>
      <c r="AC121" s="1"/>
      <c r="AF121" s="1"/>
      <c r="AG121" s="1"/>
    </row>
    <row r="122" spans="1:33" x14ac:dyDescent="0.25">
      <c r="A122" s="1">
        <v>19</v>
      </c>
      <c r="B122" s="1">
        <v>2020</v>
      </c>
      <c r="C122" s="1">
        <v>350770419</v>
      </c>
      <c r="D122" s="44" t="s">
        <v>134</v>
      </c>
      <c r="E122" s="20">
        <v>1.2017101641839461E-2</v>
      </c>
      <c r="F122" s="20">
        <v>7.0800000000000004E-3</v>
      </c>
      <c r="G122" s="20">
        <v>4.9371016418394602E-3</v>
      </c>
      <c r="H122" s="20">
        <v>0</v>
      </c>
      <c r="I122" s="20">
        <v>3.0336757990867601E-4</v>
      </c>
      <c r="J122" s="20" t="s">
        <v>47</v>
      </c>
      <c r="K122" s="20">
        <v>7.1000000000000004E-3</v>
      </c>
      <c r="L122" s="20">
        <v>4.6137340619307804E-3</v>
      </c>
      <c r="N122" s="50">
        <v>0</v>
      </c>
      <c r="O122" s="236">
        <v>11.111111111111111</v>
      </c>
      <c r="P122" s="236">
        <v>88.888888888888886</v>
      </c>
      <c r="Q122" s="50">
        <v>1</v>
      </c>
      <c r="R122" s="50">
        <v>8</v>
      </c>
      <c r="S122" s="6">
        <v>271</v>
      </c>
      <c r="T122" s="6">
        <v>271</v>
      </c>
      <c r="W122" s="1"/>
      <c r="X122" s="1"/>
      <c r="Y122" s="1"/>
      <c r="AC122" s="1"/>
      <c r="AF122" s="1"/>
      <c r="AG122" s="1"/>
    </row>
    <row r="123" spans="1:33" x14ac:dyDescent="0.25">
      <c r="A123" s="1">
        <v>20</v>
      </c>
      <c r="B123" s="1">
        <v>2020</v>
      </c>
      <c r="C123" s="1">
        <v>350770420</v>
      </c>
      <c r="D123" s="44" t="s">
        <v>134</v>
      </c>
      <c r="E123" s="20">
        <v>3.6361769219252937E-2</v>
      </c>
      <c r="F123" s="20">
        <v>3.2719999999999999E-2</v>
      </c>
      <c r="G123" s="20">
        <v>3.64176921925294E-3</v>
      </c>
      <c r="H123" s="20">
        <v>0</v>
      </c>
      <c r="I123" s="20" t="s">
        <v>47</v>
      </c>
      <c r="J123" s="20">
        <v>4.5537340619307799E-5</v>
      </c>
      <c r="K123" s="20">
        <v>3.6266231878633599E-2</v>
      </c>
      <c r="L123" s="20">
        <v>5.0000000000000002E-5</v>
      </c>
      <c r="N123" s="50">
        <v>3</v>
      </c>
      <c r="O123" s="236">
        <v>28.571428571428569</v>
      </c>
      <c r="P123" s="236">
        <v>71.428571428571431</v>
      </c>
      <c r="Q123" s="50">
        <v>2</v>
      </c>
      <c r="R123" s="50">
        <v>5</v>
      </c>
      <c r="S123" s="6" t="s">
        <v>47</v>
      </c>
      <c r="T123" s="6" t="s">
        <v>47</v>
      </c>
      <c r="W123" s="1"/>
      <c r="X123" s="1"/>
      <c r="Y123" s="1"/>
      <c r="AC123" s="1"/>
      <c r="AF123" s="1"/>
      <c r="AG123" s="1"/>
    </row>
    <row r="124" spans="1:33" x14ac:dyDescent="0.25">
      <c r="A124" s="1">
        <v>19</v>
      </c>
      <c r="B124" s="1">
        <v>2020</v>
      </c>
      <c r="C124" s="1">
        <v>350775319</v>
      </c>
      <c r="D124" s="44" t="s">
        <v>135</v>
      </c>
      <c r="E124" s="20">
        <v>5.927331557584984E-2</v>
      </c>
      <c r="F124" s="20">
        <v>5.00553881278539E-2</v>
      </c>
      <c r="G124" s="20">
        <v>9.2179274479959397E-3</v>
      </c>
      <c r="H124" s="20">
        <v>0</v>
      </c>
      <c r="I124" s="20">
        <v>4.3299999999999996E-3</v>
      </c>
      <c r="J124" s="20">
        <v>3.7000000000000002E-3</v>
      </c>
      <c r="K124" s="20">
        <v>5.0413315575849799E-2</v>
      </c>
      <c r="L124" s="20">
        <v>8.3000000000000001E-4</v>
      </c>
      <c r="N124" s="50">
        <v>5</v>
      </c>
      <c r="O124" s="236">
        <v>40</v>
      </c>
      <c r="P124" s="236">
        <v>60</v>
      </c>
      <c r="Q124" s="50">
        <v>6</v>
      </c>
      <c r="R124" s="50">
        <v>9</v>
      </c>
      <c r="S124" s="6">
        <v>115.32799999999999</v>
      </c>
      <c r="T124" s="6">
        <v>115.32799999999999</v>
      </c>
      <c r="W124" s="1"/>
      <c r="X124" s="1"/>
      <c r="Y124" s="1"/>
      <c r="AC124" s="1"/>
      <c r="AF124" s="1"/>
      <c r="AG124" s="1"/>
    </row>
    <row r="125" spans="1:33" x14ac:dyDescent="0.25">
      <c r="A125" s="1">
        <v>4</v>
      </c>
      <c r="B125" s="1">
        <v>2020</v>
      </c>
      <c r="C125" s="1">
        <v>35078034</v>
      </c>
      <c r="D125" s="44" t="s">
        <v>136</v>
      </c>
      <c r="E125" s="20">
        <v>0.19823127495716542</v>
      </c>
      <c r="F125" s="20">
        <v>3.70292190034184E-2</v>
      </c>
      <c r="G125" s="20">
        <v>0.16120205595374701</v>
      </c>
      <c r="H125" s="20">
        <v>0.15981735159817401</v>
      </c>
      <c r="I125" s="20">
        <v>0.15098867030965399</v>
      </c>
      <c r="J125" s="20">
        <v>1.2994200913242E-2</v>
      </c>
      <c r="K125" s="20">
        <v>3.2269264665518903E-2</v>
      </c>
      <c r="L125" s="20">
        <v>1.9791390687509901E-3</v>
      </c>
      <c r="N125" s="50">
        <v>7</v>
      </c>
      <c r="O125" s="236">
        <v>38.70967741935484</v>
      </c>
      <c r="P125" s="236">
        <v>61.29032258064516</v>
      </c>
      <c r="Q125" s="50">
        <v>24</v>
      </c>
      <c r="R125" s="50">
        <v>38</v>
      </c>
      <c r="S125" s="6">
        <v>1318.68</v>
      </c>
      <c r="T125" s="6">
        <v>1318.68</v>
      </c>
      <c r="W125" s="1"/>
      <c r="X125" s="1"/>
      <c r="Y125" s="1"/>
      <c r="AC125" s="1"/>
      <c r="AF125" s="1"/>
      <c r="AG125" s="1"/>
    </row>
    <row r="126" spans="1:33" x14ac:dyDescent="0.25">
      <c r="A126" s="1">
        <v>13</v>
      </c>
      <c r="B126" s="1">
        <v>2020</v>
      </c>
      <c r="C126" s="1">
        <v>350790213</v>
      </c>
      <c r="D126" s="44" t="s">
        <v>137</v>
      </c>
      <c r="E126" s="20">
        <v>0.91950105871717702</v>
      </c>
      <c r="F126" s="20">
        <v>0.786540748314702</v>
      </c>
      <c r="G126" s="20">
        <v>0.132960310402475</v>
      </c>
      <c r="H126" s="20">
        <v>0</v>
      </c>
      <c r="I126" s="20">
        <v>0.102603094043965</v>
      </c>
      <c r="J126" s="20">
        <v>0.19404091074681201</v>
      </c>
      <c r="K126" s="20">
        <v>0.39989615740220902</v>
      </c>
      <c r="L126" s="20">
        <v>0.22296089652419099</v>
      </c>
      <c r="N126" s="50">
        <v>86</v>
      </c>
      <c r="O126" s="236">
        <v>53.846153846153847</v>
      </c>
      <c r="P126" s="236">
        <v>46.153846153846153</v>
      </c>
      <c r="Q126" s="50">
        <v>126</v>
      </c>
      <c r="R126" s="50">
        <v>108</v>
      </c>
      <c r="S126" s="6">
        <v>1147</v>
      </c>
      <c r="T126" s="6">
        <v>1147</v>
      </c>
      <c r="W126" s="1"/>
      <c r="X126" s="1"/>
      <c r="Y126" s="1"/>
      <c r="AC126" s="1"/>
      <c r="AF126" s="1"/>
      <c r="AG126" s="1"/>
    </row>
    <row r="127" spans="1:33" x14ac:dyDescent="0.25">
      <c r="A127" s="1">
        <v>14</v>
      </c>
      <c r="B127" s="1">
        <v>2020</v>
      </c>
      <c r="C127" s="1">
        <v>350800914</v>
      </c>
      <c r="D127" s="44" t="s">
        <v>138</v>
      </c>
      <c r="E127" s="20">
        <v>1.6293075309716285</v>
      </c>
      <c r="F127" s="20">
        <v>1.6000566094642801</v>
      </c>
      <c r="G127" s="20">
        <v>2.9250921507348399E-2</v>
      </c>
      <c r="H127" s="20">
        <v>0.22912167047184201</v>
      </c>
      <c r="I127" s="20">
        <v>4.5357077625570799E-2</v>
      </c>
      <c r="J127" s="20">
        <v>9.0696446839833304E-4</v>
      </c>
      <c r="K127" s="20">
        <v>1.4800128032703701</v>
      </c>
      <c r="L127" s="20">
        <v>0.10303068560728917</v>
      </c>
      <c r="N127" s="50">
        <v>69</v>
      </c>
      <c r="O127" s="236">
        <v>82.394366197183103</v>
      </c>
      <c r="P127" s="236">
        <v>17.6056338028169</v>
      </c>
      <c r="Q127" s="50">
        <v>117</v>
      </c>
      <c r="R127" s="50">
        <v>25</v>
      </c>
      <c r="S127" s="6">
        <v>843.99900000000002</v>
      </c>
      <c r="T127" s="6">
        <v>843.99900000000002</v>
      </c>
      <c r="W127" s="1"/>
      <c r="X127" s="1"/>
      <c r="Y127" s="1"/>
      <c r="AC127" s="1"/>
      <c r="AF127" s="1"/>
      <c r="AG127" s="1"/>
    </row>
    <row r="128" spans="1:33" x14ac:dyDescent="0.25">
      <c r="A128" s="1">
        <v>19</v>
      </c>
      <c r="B128" s="1">
        <v>2020</v>
      </c>
      <c r="C128" s="1">
        <v>350810819</v>
      </c>
      <c r="D128" s="44" t="s">
        <v>139</v>
      </c>
      <c r="E128" s="20">
        <v>0.349860494922275</v>
      </c>
      <c r="F128" s="20">
        <v>0.23370446648534901</v>
      </c>
      <c r="G128" s="20">
        <v>0.116156028436926</v>
      </c>
      <c r="H128" s="20">
        <v>0</v>
      </c>
      <c r="I128" s="20">
        <v>3.8382511415525102E-2</v>
      </c>
      <c r="J128" s="20">
        <v>5.1330819505784699E-2</v>
      </c>
      <c r="K128" s="20">
        <v>0.22491413832539001</v>
      </c>
      <c r="L128" s="20">
        <v>3.52330256755745E-2</v>
      </c>
      <c r="N128" s="50">
        <v>17</v>
      </c>
      <c r="O128" s="236">
        <v>23.232323232323232</v>
      </c>
      <c r="P128" s="236">
        <v>76.767676767676761</v>
      </c>
      <c r="Q128" s="50">
        <v>23</v>
      </c>
      <c r="R128" s="50">
        <v>76</v>
      </c>
      <c r="S128" s="6">
        <v>879</v>
      </c>
      <c r="T128" s="6">
        <v>879</v>
      </c>
      <c r="W128" s="1"/>
      <c r="X128" s="1"/>
      <c r="Y128" s="1"/>
      <c r="AC128" s="1"/>
      <c r="AF128" s="1"/>
      <c r="AG128" s="1"/>
    </row>
    <row r="129" spans="1:33" x14ac:dyDescent="0.25">
      <c r="A129" s="1">
        <v>8</v>
      </c>
      <c r="B129" s="1">
        <v>2020</v>
      </c>
      <c r="C129" s="1">
        <v>35082078</v>
      </c>
      <c r="D129" s="44" t="s">
        <v>140</v>
      </c>
      <c r="E129" s="20">
        <v>0.16949234161738619</v>
      </c>
      <c r="F129" s="20">
        <v>0.13985142076502699</v>
      </c>
      <c r="G129" s="20">
        <v>2.9640920852359198E-2</v>
      </c>
      <c r="H129" s="20">
        <v>0</v>
      </c>
      <c r="I129" s="20">
        <v>2.0369999999999999E-2</v>
      </c>
      <c r="J129" s="20">
        <v>0.11921</v>
      </c>
      <c r="K129" s="20">
        <v>2.95614207650273E-2</v>
      </c>
      <c r="L129" s="20">
        <v>3.5092085235920899E-4</v>
      </c>
      <c r="N129" s="50">
        <v>3</v>
      </c>
      <c r="O129" s="236">
        <v>63.157894736842103</v>
      </c>
      <c r="P129" s="236">
        <v>36.84210526315789</v>
      </c>
      <c r="Q129" s="50">
        <v>12</v>
      </c>
      <c r="R129" s="50">
        <v>7</v>
      </c>
      <c r="S129" s="6">
        <v>190.84100000000001</v>
      </c>
      <c r="T129" s="6">
        <v>190.84100000000001</v>
      </c>
      <c r="W129" s="1"/>
      <c r="X129" s="1"/>
      <c r="Y129" s="1"/>
      <c r="AC129" s="1"/>
      <c r="AF129" s="1"/>
      <c r="AG129" s="1"/>
    </row>
    <row r="130" spans="1:33" x14ac:dyDescent="0.25">
      <c r="A130" s="1">
        <v>17</v>
      </c>
      <c r="B130" s="1">
        <v>2020</v>
      </c>
      <c r="C130" s="1">
        <v>350830617</v>
      </c>
      <c r="D130" s="44" t="s">
        <v>141</v>
      </c>
      <c r="E130" s="20">
        <v>0.30335977443421397</v>
      </c>
      <c r="F130" s="20">
        <v>0.30082977443421399</v>
      </c>
      <c r="G130" s="20">
        <v>2.5300000000000001E-3</v>
      </c>
      <c r="H130" s="20">
        <v>0</v>
      </c>
      <c r="I130" s="20">
        <v>1.129E-2</v>
      </c>
      <c r="J130" s="20" t="s">
        <v>47</v>
      </c>
      <c r="K130" s="20">
        <v>0.289197533997056</v>
      </c>
      <c r="L130" s="20">
        <v>2.8722404371584703E-3</v>
      </c>
      <c r="N130" s="50">
        <v>8</v>
      </c>
      <c r="O130" s="236">
        <v>73.076923076923066</v>
      </c>
      <c r="P130" s="236">
        <v>26.923076923076923</v>
      </c>
      <c r="Q130" s="50">
        <v>19</v>
      </c>
      <c r="R130" s="50">
        <v>7</v>
      </c>
      <c r="S130" s="6">
        <v>196.02</v>
      </c>
      <c r="T130" s="6">
        <v>196.02</v>
      </c>
      <c r="W130" s="1"/>
      <c r="X130" s="1"/>
      <c r="Y130" s="1"/>
      <c r="AC130" s="1"/>
      <c r="AF130" s="1"/>
      <c r="AG130" s="1"/>
    </row>
    <row r="131" spans="1:33" x14ac:dyDescent="0.25">
      <c r="A131" s="1">
        <v>5</v>
      </c>
      <c r="B131" s="1">
        <v>2020</v>
      </c>
      <c r="C131" s="1">
        <v>35084055</v>
      </c>
      <c r="D131" s="44" t="s">
        <v>142</v>
      </c>
      <c r="E131" s="20">
        <v>0.42321542765592901</v>
      </c>
      <c r="F131" s="20">
        <v>0.10055023779225</v>
      </c>
      <c r="G131" s="20">
        <v>0.32266518986367898</v>
      </c>
      <c r="H131" s="20">
        <v>0</v>
      </c>
      <c r="I131" s="20">
        <v>0.10669126768470701</v>
      </c>
      <c r="J131" s="20">
        <v>0.14586535383969201</v>
      </c>
      <c r="K131" s="20">
        <v>5.7974124809741304E-3</v>
      </c>
      <c r="L131" s="20">
        <v>0.16486139365055644</v>
      </c>
      <c r="N131" s="50">
        <v>41</v>
      </c>
      <c r="O131" s="236">
        <v>11.711711711711711</v>
      </c>
      <c r="P131" s="236">
        <v>88.288288288288285</v>
      </c>
      <c r="Q131" s="50">
        <v>13</v>
      </c>
      <c r="R131" s="50">
        <v>98</v>
      </c>
      <c r="S131" s="6" t="s">
        <v>47</v>
      </c>
      <c r="T131" s="6" t="s">
        <v>47</v>
      </c>
      <c r="W131" s="1"/>
      <c r="X131" s="1"/>
      <c r="Y131" s="1"/>
      <c r="AC131" s="1"/>
      <c r="AF131" s="1"/>
      <c r="AG131" s="1"/>
    </row>
    <row r="132" spans="1:33" x14ac:dyDescent="0.25">
      <c r="A132" s="1">
        <v>10</v>
      </c>
      <c r="B132" s="1">
        <v>2020</v>
      </c>
      <c r="C132" s="1">
        <v>350840510</v>
      </c>
      <c r="D132" s="44" t="s">
        <v>142</v>
      </c>
      <c r="E132" s="20">
        <v>0.17292052854505094</v>
      </c>
      <c r="F132" s="20">
        <v>0.16848456146917201</v>
      </c>
      <c r="G132" s="20">
        <v>4.4359670758789297E-3</v>
      </c>
      <c r="H132" s="20">
        <v>0</v>
      </c>
      <c r="I132" s="20">
        <v>0.168950983606557</v>
      </c>
      <c r="J132" s="20">
        <v>7.2999999999999996E-4</v>
      </c>
      <c r="K132" s="20">
        <v>3.6149162861491602E-5</v>
      </c>
      <c r="L132" s="20">
        <v>3.2033957756319102E-3</v>
      </c>
      <c r="N132" s="50">
        <v>11</v>
      </c>
      <c r="O132" s="236">
        <v>27.27272727272727</v>
      </c>
      <c r="P132" s="236">
        <v>72.727272727272734</v>
      </c>
      <c r="Q132" s="50">
        <v>6</v>
      </c>
      <c r="R132" s="50">
        <v>16</v>
      </c>
      <c r="S132" s="6">
        <v>1525.5879999999997</v>
      </c>
      <c r="T132" s="6">
        <v>1525.5879999999997</v>
      </c>
      <c r="W132" s="1"/>
      <c r="X132" s="1"/>
      <c r="Y132" s="1"/>
      <c r="AC132" s="1"/>
      <c r="AF132" s="1"/>
      <c r="AG132" s="1"/>
    </row>
    <row r="133" spans="1:33" x14ac:dyDescent="0.25">
      <c r="A133" s="1">
        <v>2</v>
      </c>
      <c r="B133" s="1">
        <v>2020</v>
      </c>
      <c r="C133" s="1">
        <v>35085042</v>
      </c>
      <c r="D133" s="44" t="s">
        <v>143</v>
      </c>
      <c r="E133" s="20">
        <v>0.84279222308514501</v>
      </c>
      <c r="F133" s="20">
        <v>0.26122170481198698</v>
      </c>
      <c r="G133" s="20">
        <v>0.58157051827315798</v>
      </c>
      <c r="H133" s="20">
        <v>1.25570776255708E-2</v>
      </c>
      <c r="I133" s="20">
        <v>0.35884012176560098</v>
      </c>
      <c r="J133" s="20">
        <v>0.16549126344287199</v>
      </c>
      <c r="K133" s="20">
        <v>0.22114699243539501</v>
      </c>
      <c r="L133" s="20">
        <v>9.7313845441275498E-2</v>
      </c>
      <c r="N133" s="50">
        <v>64</v>
      </c>
      <c r="O133" s="236">
        <v>25.581395348837212</v>
      </c>
      <c r="P133" s="236">
        <v>74.418604651162795</v>
      </c>
      <c r="Q133" s="50">
        <v>44</v>
      </c>
      <c r="R133" s="50">
        <v>128</v>
      </c>
      <c r="S133" s="6">
        <v>4390</v>
      </c>
      <c r="T133" s="6">
        <v>4368.05</v>
      </c>
      <c r="W133" s="1"/>
      <c r="X133" s="1"/>
      <c r="Y133" s="1"/>
      <c r="AC133" s="1"/>
      <c r="AF133" s="1"/>
      <c r="AG133" s="1"/>
    </row>
    <row r="134" spans="1:33" x14ac:dyDescent="0.25">
      <c r="A134" s="1">
        <v>2</v>
      </c>
      <c r="B134" s="1">
        <v>2020</v>
      </c>
      <c r="C134" s="1">
        <v>35086032</v>
      </c>
      <c r="D134" s="44" t="s">
        <v>144</v>
      </c>
      <c r="E134" s="20">
        <v>0.1565867891392404</v>
      </c>
      <c r="F134" s="20">
        <v>0.14773822425164901</v>
      </c>
      <c r="G134" s="20">
        <v>8.8485648875913907E-3</v>
      </c>
      <c r="H134" s="20">
        <v>0</v>
      </c>
      <c r="I134" s="20">
        <v>9.9049999999999999E-2</v>
      </c>
      <c r="J134" s="20">
        <v>1.7490182648401801E-2</v>
      </c>
      <c r="K134" s="20">
        <v>3.1024424150177601E-2</v>
      </c>
      <c r="L134" s="20">
        <v>9.022182340660892E-3</v>
      </c>
      <c r="N134" s="50">
        <v>22</v>
      </c>
      <c r="O134" s="236">
        <v>39.473684210526315</v>
      </c>
      <c r="P134" s="236">
        <v>60.526315789473685</v>
      </c>
      <c r="Q134" s="50">
        <v>15</v>
      </c>
      <c r="R134" s="50">
        <v>23</v>
      </c>
      <c r="S134" s="6">
        <v>1481</v>
      </c>
      <c r="T134" s="6">
        <v>1481</v>
      </c>
      <c r="W134" s="1"/>
      <c r="X134" s="1"/>
      <c r="Y134" s="1"/>
      <c r="AC134" s="1"/>
      <c r="AF134" s="1"/>
      <c r="AG134" s="1"/>
    </row>
    <row r="135" spans="1:33" x14ac:dyDescent="0.25">
      <c r="A135" s="1">
        <v>4</v>
      </c>
      <c r="B135" s="1">
        <v>2020</v>
      </c>
      <c r="C135" s="1">
        <v>35087024</v>
      </c>
      <c r="D135" s="44" t="s">
        <v>145</v>
      </c>
      <c r="E135" s="20">
        <v>0.13066926171286974</v>
      </c>
      <c r="F135" s="20">
        <v>0.124874205030317</v>
      </c>
      <c r="G135" s="20">
        <v>5.7950566825527502E-3</v>
      </c>
      <c r="H135" s="20">
        <v>1.8005263825469301E-2</v>
      </c>
      <c r="I135" s="20">
        <v>3.6639999999999999E-2</v>
      </c>
      <c r="J135" s="20">
        <v>5.1000000000000004E-4</v>
      </c>
      <c r="K135" s="20">
        <v>9.1637120917234305E-2</v>
      </c>
      <c r="L135" s="20">
        <v>1.8821407956350722E-3</v>
      </c>
      <c r="N135" s="50">
        <v>32</v>
      </c>
      <c r="O135" s="236">
        <v>71.428571428571431</v>
      </c>
      <c r="P135" s="236">
        <v>28.571428571428569</v>
      </c>
      <c r="Q135" s="50">
        <v>45</v>
      </c>
      <c r="R135" s="50">
        <v>18</v>
      </c>
      <c r="S135" s="6">
        <v>700</v>
      </c>
      <c r="T135" s="6">
        <v>0</v>
      </c>
      <c r="W135" s="1"/>
      <c r="X135" s="1"/>
      <c r="Y135" s="1"/>
      <c r="AC135" s="1"/>
      <c r="AF135" s="1"/>
      <c r="AG135" s="1"/>
    </row>
    <row r="136" spans="1:33" x14ac:dyDescent="0.25">
      <c r="A136" s="1">
        <v>16</v>
      </c>
      <c r="B136" s="1">
        <v>2020</v>
      </c>
      <c r="C136" s="1">
        <v>350880116</v>
      </c>
      <c r="D136" s="44" t="s">
        <v>146</v>
      </c>
      <c r="E136" s="20">
        <v>0.54784401641423608</v>
      </c>
      <c r="F136" s="20">
        <v>0.50949412002728101</v>
      </c>
      <c r="G136" s="20">
        <v>3.8349896386955101E-2</v>
      </c>
      <c r="H136" s="20">
        <v>0</v>
      </c>
      <c r="I136" s="20">
        <v>1.38814155251142E-2</v>
      </c>
      <c r="J136" s="20">
        <v>4.14186425505901E-2</v>
      </c>
      <c r="K136" s="20">
        <v>0.48474029014979497</v>
      </c>
      <c r="L136" s="20">
        <v>7.8036681887366796E-3</v>
      </c>
      <c r="N136" s="50">
        <v>14</v>
      </c>
      <c r="O136" s="236">
        <v>54.54545454545454</v>
      </c>
      <c r="P136" s="236">
        <v>45.454545454545453</v>
      </c>
      <c r="Q136" s="50">
        <v>30</v>
      </c>
      <c r="R136" s="50">
        <v>25</v>
      </c>
      <c r="S136" s="6">
        <v>837</v>
      </c>
      <c r="T136" s="6">
        <v>33.480000000000004</v>
      </c>
      <c r="W136" s="1"/>
      <c r="X136" s="1"/>
      <c r="Y136" s="1"/>
      <c r="AC136" s="1"/>
      <c r="AF136" s="1"/>
      <c r="AG136" s="1"/>
    </row>
    <row r="137" spans="1:33" x14ac:dyDescent="0.25">
      <c r="A137" s="1">
        <v>20</v>
      </c>
      <c r="B137" s="1">
        <v>2020</v>
      </c>
      <c r="C137" s="1">
        <v>350880120</v>
      </c>
      <c r="D137" s="44" t="s">
        <v>146</v>
      </c>
      <c r="E137" s="20">
        <v>1.2751702971779334E-2</v>
      </c>
      <c r="F137" s="20">
        <v>1.26755994710183E-2</v>
      </c>
      <c r="G137" s="20">
        <v>7.6103500761035001E-5</v>
      </c>
      <c r="H137" s="20">
        <v>0</v>
      </c>
      <c r="I137" s="20" t="s">
        <v>47</v>
      </c>
      <c r="J137" s="20" t="s">
        <v>47</v>
      </c>
      <c r="K137" s="20">
        <v>1.13855827532001E-2</v>
      </c>
      <c r="L137" s="20">
        <v>1.36612021857923E-3</v>
      </c>
      <c r="N137" s="50">
        <v>5</v>
      </c>
      <c r="O137" s="236">
        <v>87.5</v>
      </c>
      <c r="P137" s="236">
        <v>12.5</v>
      </c>
      <c r="Q137" s="50">
        <v>7</v>
      </c>
      <c r="R137" s="50">
        <v>1</v>
      </c>
      <c r="S137" s="6" t="s">
        <v>47</v>
      </c>
      <c r="T137" s="6" t="s">
        <v>47</v>
      </c>
      <c r="W137" s="1"/>
      <c r="X137" s="1"/>
      <c r="Y137" s="1"/>
      <c r="AC137" s="1"/>
      <c r="AF137" s="1"/>
      <c r="AG137" s="1"/>
    </row>
    <row r="138" spans="1:33" x14ac:dyDescent="0.25">
      <c r="A138" s="1">
        <v>21</v>
      </c>
      <c r="B138" s="1">
        <v>2020</v>
      </c>
      <c r="C138" s="1">
        <v>350890021</v>
      </c>
      <c r="D138" s="44" t="s">
        <v>147</v>
      </c>
      <c r="E138" s="20">
        <v>0.51916126082291558</v>
      </c>
      <c r="F138" s="20">
        <v>0.50585272450532703</v>
      </c>
      <c r="G138" s="20">
        <v>1.3308536317588601E-2</v>
      </c>
      <c r="H138" s="20">
        <v>0</v>
      </c>
      <c r="I138" s="20">
        <v>0.50325750130997804</v>
      </c>
      <c r="J138" s="20" t="s">
        <v>47</v>
      </c>
      <c r="K138" s="20">
        <v>1.29375951293759E-3</v>
      </c>
      <c r="L138" s="20">
        <v>1.4610000000000001E-2</v>
      </c>
      <c r="N138" s="50">
        <v>0</v>
      </c>
      <c r="O138" s="236">
        <v>40</v>
      </c>
      <c r="P138" s="236">
        <v>60</v>
      </c>
      <c r="Q138" s="50">
        <v>6</v>
      </c>
      <c r="R138" s="50">
        <v>9</v>
      </c>
      <c r="S138" s="6">
        <v>166.70399999999998</v>
      </c>
      <c r="T138" s="6">
        <v>166.70399999999998</v>
      </c>
      <c r="W138" s="1"/>
      <c r="X138" s="1"/>
      <c r="Y138" s="1"/>
      <c r="AC138" s="1"/>
      <c r="AF138" s="1"/>
      <c r="AG138" s="1"/>
    </row>
    <row r="139" spans="1:33" x14ac:dyDescent="0.25">
      <c r="A139" s="1">
        <v>6</v>
      </c>
      <c r="B139" s="1">
        <v>2020</v>
      </c>
      <c r="C139" s="1">
        <v>35090076</v>
      </c>
      <c r="D139" s="44" t="s">
        <v>148</v>
      </c>
      <c r="E139" s="20">
        <v>0.42352533412763743</v>
      </c>
      <c r="F139" s="20">
        <v>0.37724019924146002</v>
      </c>
      <c r="G139" s="20">
        <v>4.6285134886177401E-2</v>
      </c>
      <c r="H139" s="20">
        <v>0</v>
      </c>
      <c r="I139" s="20">
        <v>3.8051750380517502E-4</v>
      </c>
      <c r="J139" s="20">
        <v>0.39608078835741201</v>
      </c>
      <c r="K139" s="20">
        <v>1.4E-3</v>
      </c>
      <c r="L139" s="20">
        <v>2.5664028266420447E-2</v>
      </c>
      <c r="N139" s="50">
        <v>10</v>
      </c>
      <c r="O139" s="236">
        <v>17.333333333333336</v>
      </c>
      <c r="P139" s="236">
        <v>82.666666666666671</v>
      </c>
      <c r="Q139" s="50">
        <v>13</v>
      </c>
      <c r="R139" s="50">
        <v>62</v>
      </c>
      <c r="S139" s="6">
        <v>4004.88</v>
      </c>
      <c r="T139" s="6">
        <v>0</v>
      </c>
      <c r="W139" s="1"/>
      <c r="X139" s="1"/>
      <c r="Y139" s="1"/>
      <c r="AC139" s="1"/>
      <c r="AF139" s="1"/>
      <c r="AG139" s="1"/>
    </row>
    <row r="140" spans="1:33" x14ac:dyDescent="0.25">
      <c r="A140" s="1">
        <v>21</v>
      </c>
      <c r="B140" s="1">
        <v>2020</v>
      </c>
      <c r="C140" s="1">
        <v>350910621</v>
      </c>
      <c r="D140" s="44" t="s">
        <v>149</v>
      </c>
      <c r="E140" s="20">
        <v>1.82808219178082E-4</v>
      </c>
      <c r="F140" s="20" t="s">
        <v>47</v>
      </c>
      <c r="G140" s="20">
        <v>1.82808219178082E-4</v>
      </c>
      <c r="H140" s="20">
        <v>5.4764237696600701E-2</v>
      </c>
      <c r="I140" s="20" t="s">
        <v>47</v>
      </c>
      <c r="J140" s="20" t="s">
        <v>47</v>
      </c>
      <c r="K140" s="20">
        <v>1.6280821917808201E-4</v>
      </c>
      <c r="L140" s="20">
        <v>2.0000000000000002E-5</v>
      </c>
      <c r="N140" s="50">
        <v>0</v>
      </c>
      <c r="O140" s="236">
        <v>0</v>
      </c>
      <c r="P140" s="236">
        <v>100</v>
      </c>
      <c r="Q140" s="50" t="s">
        <v>47</v>
      </c>
      <c r="R140" s="50">
        <v>4</v>
      </c>
      <c r="S140" s="6" t="s">
        <v>47</v>
      </c>
      <c r="T140" s="6" t="s">
        <v>47</v>
      </c>
      <c r="W140" s="1"/>
      <c r="X140" s="1"/>
      <c r="Y140" s="1"/>
      <c r="AC140" s="1"/>
      <c r="AF140" s="1"/>
      <c r="AG140" s="1"/>
    </row>
    <row r="141" spans="1:33" x14ac:dyDescent="0.25">
      <c r="A141" s="1">
        <v>22</v>
      </c>
      <c r="B141" s="1">
        <v>2020</v>
      </c>
      <c r="C141" s="1">
        <v>350910622</v>
      </c>
      <c r="D141" s="44" t="s">
        <v>149</v>
      </c>
      <c r="E141" s="20">
        <v>6.2516465803328605E-2</v>
      </c>
      <c r="F141" s="20">
        <v>3.2612378234398803E-2</v>
      </c>
      <c r="G141" s="20">
        <v>2.9904087568929798E-2</v>
      </c>
      <c r="H141" s="20">
        <v>0</v>
      </c>
      <c r="I141" s="20">
        <v>7.26E-3</v>
      </c>
      <c r="J141" s="20" t="s">
        <v>47</v>
      </c>
      <c r="K141" s="20">
        <v>3.1309806747012003E-2</v>
      </c>
      <c r="L141" s="20">
        <v>2.3946659056316599E-2</v>
      </c>
      <c r="N141" s="50">
        <v>0</v>
      </c>
      <c r="O141" s="236">
        <v>18.75</v>
      </c>
      <c r="P141" s="236">
        <v>81.25</v>
      </c>
      <c r="Q141" s="50">
        <v>3</v>
      </c>
      <c r="R141" s="50">
        <v>13</v>
      </c>
      <c r="S141" s="6">
        <v>123</v>
      </c>
      <c r="T141" s="6">
        <v>123</v>
      </c>
      <c r="W141" s="1"/>
      <c r="X141" s="1"/>
      <c r="Y141" s="1"/>
      <c r="AC141" s="1"/>
      <c r="AF141" s="1"/>
      <c r="AG141" s="1"/>
    </row>
    <row r="142" spans="1:33" x14ac:dyDescent="0.25">
      <c r="A142" s="1">
        <v>6</v>
      </c>
      <c r="B142" s="1">
        <v>2020</v>
      </c>
      <c r="C142" s="1">
        <v>35092056</v>
      </c>
      <c r="D142" s="44" t="s">
        <v>150</v>
      </c>
      <c r="E142" s="20">
        <v>0.359705533577031</v>
      </c>
      <c r="F142" s="20">
        <v>0.12126000000000001</v>
      </c>
      <c r="G142" s="20">
        <v>0.23844553357703099</v>
      </c>
      <c r="H142" s="20">
        <v>0</v>
      </c>
      <c r="I142" s="20">
        <v>0.17303950819672101</v>
      </c>
      <c r="J142" s="20">
        <v>0.10502724172634301</v>
      </c>
      <c r="K142" s="20">
        <v>3.0000000000000001E-5</v>
      </c>
      <c r="L142" s="20">
        <v>8.1608783653966094E-2</v>
      </c>
      <c r="N142" s="50">
        <v>7</v>
      </c>
      <c r="O142" s="236">
        <v>4.0540540540540544</v>
      </c>
      <c r="P142" s="236">
        <v>95.945945945945937</v>
      </c>
      <c r="Q142" s="50">
        <v>6</v>
      </c>
      <c r="R142" s="50">
        <v>142</v>
      </c>
      <c r="S142" s="6">
        <v>3051.7599999999998</v>
      </c>
      <c r="T142" s="6">
        <v>0</v>
      </c>
      <c r="W142" s="1"/>
      <c r="X142" s="1"/>
      <c r="Y142" s="1"/>
      <c r="AC142" s="1"/>
      <c r="AF142" s="1"/>
      <c r="AG142" s="1"/>
    </row>
    <row r="143" spans="1:33" x14ac:dyDescent="0.25">
      <c r="A143" s="1">
        <v>10</v>
      </c>
      <c r="B143" s="1">
        <v>2020</v>
      </c>
      <c r="C143" s="1">
        <v>350920510</v>
      </c>
      <c r="D143" s="44" t="s">
        <v>150</v>
      </c>
      <c r="E143" s="20">
        <v>0</v>
      </c>
      <c r="F143" s="20" t="s">
        <v>47</v>
      </c>
      <c r="G143" s="20" t="s">
        <v>47</v>
      </c>
      <c r="H143" s="20">
        <v>0</v>
      </c>
      <c r="I143" s="20" t="s">
        <v>47</v>
      </c>
      <c r="J143" s="20" t="s">
        <v>47</v>
      </c>
      <c r="K143" s="20" t="s">
        <v>47</v>
      </c>
      <c r="L143" s="20">
        <v>0</v>
      </c>
      <c r="N143" s="50">
        <v>0</v>
      </c>
      <c r="O143" s="236">
        <v>0</v>
      </c>
      <c r="P143" s="236">
        <v>0</v>
      </c>
      <c r="Q143" s="50" t="s">
        <v>47</v>
      </c>
      <c r="R143" s="50" t="s">
        <v>47</v>
      </c>
      <c r="S143" s="6" t="s">
        <v>47</v>
      </c>
      <c r="T143" s="6" t="s">
        <v>47</v>
      </c>
      <c r="W143" s="1"/>
      <c r="X143" s="1"/>
      <c r="Y143" s="1"/>
      <c r="AC143" s="1"/>
      <c r="AF143" s="1"/>
      <c r="AG143" s="1"/>
    </row>
    <row r="144" spans="1:33" x14ac:dyDescent="0.25">
      <c r="A144" s="1">
        <v>11</v>
      </c>
      <c r="B144" s="1">
        <v>2020</v>
      </c>
      <c r="C144" s="1">
        <v>350925411</v>
      </c>
      <c r="D144" s="44" t="s">
        <v>151</v>
      </c>
      <c r="E144" s="20">
        <v>1.2782833723415759</v>
      </c>
      <c r="F144" s="20">
        <v>1.2685576661593101</v>
      </c>
      <c r="G144" s="20">
        <v>9.7257061822658107E-3</v>
      </c>
      <c r="H144" s="20">
        <v>0</v>
      </c>
      <c r="I144" s="20">
        <v>9.4399999999999998E-2</v>
      </c>
      <c r="J144" s="20">
        <v>1.17473826151325</v>
      </c>
      <c r="K144" s="20">
        <v>3.9296191498032996E-3</v>
      </c>
      <c r="L144" s="20">
        <v>5.2154916785188497E-3</v>
      </c>
      <c r="N144" s="50">
        <v>11</v>
      </c>
      <c r="O144" s="236">
        <v>55.555555555555557</v>
      </c>
      <c r="P144" s="236">
        <v>44.444444444444443</v>
      </c>
      <c r="Q144" s="50">
        <v>20</v>
      </c>
      <c r="R144" s="50">
        <v>16</v>
      </c>
      <c r="S144" s="6">
        <v>912.6880000000001</v>
      </c>
      <c r="T144" s="6">
        <v>912.6880000000001</v>
      </c>
      <c r="W144" s="1"/>
      <c r="X144" s="1"/>
      <c r="Y144" s="1"/>
      <c r="AC144" s="1"/>
      <c r="AF144" s="1"/>
      <c r="AG144" s="1"/>
    </row>
    <row r="145" spans="1:33" x14ac:dyDescent="0.25">
      <c r="A145" s="1">
        <v>15</v>
      </c>
      <c r="B145" s="1">
        <v>2020</v>
      </c>
      <c r="C145" s="1">
        <v>350930415</v>
      </c>
      <c r="D145" s="44" t="s">
        <v>152</v>
      </c>
      <c r="E145" s="20">
        <v>0.94947700247856204</v>
      </c>
      <c r="F145" s="20">
        <v>0.52035122089976804</v>
      </c>
      <c r="G145" s="20">
        <v>0.429125781578794</v>
      </c>
      <c r="H145" s="20">
        <v>0</v>
      </c>
      <c r="I145" s="20">
        <v>5.8300000000000001E-3</v>
      </c>
      <c r="J145" s="20">
        <v>5.5767941712204002E-3</v>
      </c>
      <c r="K145" s="20">
        <v>0.93660897879914495</v>
      </c>
      <c r="L145" s="20">
        <v>1.46122950819672E-3</v>
      </c>
      <c r="N145" s="50">
        <v>11</v>
      </c>
      <c r="O145" s="236">
        <v>39.24050632911392</v>
      </c>
      <c r="P145" s="236">
        <v>60.75949367088608</v>
      </c>
      <c r="Q145" s="50">
        <v>31</v>
      </c>
      <c r="R145" s="50">
        <v>48</v>
      </c>
      <c r="S145" s="6">
        <v>535</v>
      </c>
      <c r="T145" s="6">
        <v>535</v>
      </c>
      <c r="W145" s="1"/>
      <c r="X145" s="1"/>
      <c r="Y145" s="1"/>
      <c r="AC145" s="1"/>
      <c r="AF145" s="1"/>
      <c r="AG145" s="1"/>
    </row>
    <row r="146" spans="1:33" x14ac:dyDescent="0.25">
      <c r="A146" s="1">
        <v>4</v>
      </c>
      <c r="B146" s="1">
        <v>2020</v>
      </c>
      <c r="C146" s="1">
        <v>35094034</v>
      </c>
      <c r="D146" s="44" t="s">
        <v>153</v>
      </c>
      <c r="E146" s="20">
        <v>0.4274164214096195</v>
      </c>
      <c r="F146" s="20">
        <v>0.410284801403132</v>
      </c>
      <c r="G146" s="20">
        <v>1.7131620006487502E-2</v>
      </c>
      <c r="H146" s="20">
        <v>8.53120243531202E-2</v>
      </c>
      <c r="I146" s="20">
        <v>0.12830630136986301</v>
      </c>
      <c r="J146" s="20">
        <v>4.1809836065573799E-2</v>
      </c>
      <c r="K146" s="20">
        <v>0.24867095243739101</v>
      </c>
      <c r="L146" s="20">
        <v>8.6293315367916706E-3</v>
      </c>
      <c r="N146" s="50">
        <v>38</v>
      </c>
      <c r="O146" s="236">
        <v>57.04697986577181</v>
      </c>
      <c r="P146" s="236">
        <v>42.95302013422819</v>
      </c>
      <c r="Q146" s="50">
        <v>85</v>
      </c>
      <c r="R146" s="50">
        <v>64</v>
      </c>
      <c r="S146" s="6">
        <v>1226.1560000000002</v>
      </c>
      <c r="T146" s="6">
        <v>1226.1560000000002</v>
      </c>
      <c r="W146" s="1"/>
      <c r="X146" s="1"/>
      <c r="Y146" s="1"/>
      <c r="AC146" s="1"/>
      <c r="AF146" s="1"/>
      <c r="AG146" s="1"/>
    </row>
    <row r="147" spans="1:33" x14ac:dyDescent="0.25">
      <c r="A147" s="1">
        <v>14</v>
      </c>
      <c r="B147" s="1">
        <v>2020</v>
      </c>
      <c r="C147" s="1">
        <v>350945214</v>
      </c>
      <c r="D147" s="44" t="s">
        <v>154</v>
      </c>
      <c r="E147" s="20">
        <v>0.24675406559040469</v>
      </c>
      <c r="F147" s="20">
        <v>0.217116792882035</v>
      </c>
      <c r="G147" s="20">
        <v>2.9637272708369699E-2</v>
      </c>
      <c r="H147" s="20">
        <v>9.7262113140537801E-2</v>
      </c>
      <c r="I147" s="20">
        <v>2.6429999999999999E-2</v>
      </c>
      <c r="J147" s="20">
        <v>1.2099999999999999E-3</v>
      </c>
      <c r="K147" s="20">
        <v>0.21135891704302601</v>
      </c>
      <c r="L147" s="20">
        <v>7.755148547379619E-3</v>
      </c>
      <c r="N147" s="50">
        <v>12</v>
      </c>
      <c r="O147" s="236">
        <v>69.047619047619051</v>
      </c>
      <c r="P147" s="236">
        <v>30.952380952380953</v>
      </c>
      <c r="Q147" s="50">
        <v>29</v>
      </c>
      <c r="R147" s="50">
        <v>13</v>
      </c>
      <c r="S147" s="6">
        <v>232.40300000000002</v>
      </c>
      <c r="T147" s="6">
        <v>232.40300000000002</v>
      </c>
      <c r="W147" s="1"/>
      <c r="X147" s="1"/>
      <c r="Y147" s="1"/>
      <c r="AC147" s="1"/>
      <c r="AF147" s="1"/>
      <c r="AG147" s="1"/>
    </row>
    <row r="148" spans="1:33" x14ac:dyDescent="0.25">
      <c r="A148" s="1">
        <v>5</v>
      </c>
      <c r="B148" s="1">
        <v>2020</v>
      </c>
      <c r="C148" s="1">
        <v>35095025</v>
      </c>
      <c r="D148" s="44" t="s">
        <v>155</v>
      </c>
      <c r="E148" s="20">
        <v>5.7346049819566058</v>
      </c>
      <c r="F148" s="20">
        <v>4.75020604835691</v>
      </c>
      <c r="G148" s="20">
        <v>0.98439893359969599</v>
      </c>
      <c r="H148" s="20">
        <v>0</v>
      </c>
      <c r="I148" s="20">
        <v>4.5517200000000004</v>
      </c>
      <c r="J148" s="20">
        <v>0.45384705398358099</v>
      </c>
      <c r="K148" s="20">
        <v>9.0622283105022905E-2</v>
      </c>
      <c r="L148" s="20">
        <v>0.63841564486800495</v>
      </c>
      <c r="N148" s="50">
        <v>418</v>
      </c>
      <c r="O148" s="236">
        <v>11.773940345368917</v>
      </c>
      <c r="P148" s="236">
        <v>88.226059654631086</v>
      </c>
      <c r="Q148" s="50">
        <v>150</v>
      </c>
      <c r="R148" s="50">
        <v>1124</v>
      </c>
      <c r="S148" s="6">
        <v>62040.975800000007</v>
      </c>
      <c r="T148" s="6">
        <v>55470.339800000002</v>
      </c>
      <c r="W148" s="1"/>
      <c r="X148" s="1"/>
      <c r="Y148" s="1"/>
      <c r="AC148" s="1"/>
      <c r="AF148" s="1"/>
      <c r="AG148" s="1"/>
    </row>
    <row r="149" spans="1:33" x14ac:dyDescent="0.25">
      <c r="A149" s="1">
        <v>5</v>
      </c>
      <c r="B149" s="1">
        <v>2020</v>
      </c>
      <c r="C149" s="1">
        <v>35096015</v>
      </c>
      <c r="D149" s="44" t="s">
        <v>156</v>
      </c>
      <c r="E149" s="20">
        <v>0.5707101288561186</v>
      </c>
      <c r="F149" s="20">
        <v>0.54668000000000005</v>
      </c>
      <c r="G149" s="20">
        <v>2.4030128856118601E-2</v>
      </c>
      <c r="H149" s="20">
        <v>0</v>
      </c>
      <c r="I149" s="20">
        <v>0.44611000000000001</v>
      </c>
      <c r="J149" s="20">
        <v>0.115798518539312</v>
      </c>
      <c r="K149" s="20">
        <v>3.2442896174863399E-3</v>
      </c>
      <c r="L149" s="20">
        <v>5.5573206993204801E-3</v>
      </c>
      <c r="N149" s="50">
        <v>15</v>
      </c>
      <c r="O149" s="236">
        <v>15.254237288135593</v>
      </c>
      <c r="P149" s="236">
        <v>84.745762711864401</v>
      </c>
      <c r="Q149" s="50">
        <v>9</v>
      </c>
      <c r="R149" s="50">
        <v>50</v>
      </c>
      <c r="S149" s="6">
        <v>2739.067</v>
      </c>
      <c r="T149" s="6">
        <v>2602.3445999999999</v>
      </c>
      <c r="W149" s="1"/>
      <c r="X149" s="1"/>
      <c r="Y149" s="1"/>
      <c r="AC149" s="1"/>
      <c r="AF149" s="1"/>
      <c r="AG149" s="1"/>
    </row>
    <row r="150" spans="1:33" x14ac:dyDescent="0.25">
      <c r="A150" s="1">
        <v>1</v>
      </c>
      <c r="B150" s="1">
        <v>2020</v>
      </c>
      <c r="C150" s="1">
        <v>35097001</v>
      </c>
      <c r="D150" s="44" t="s">
        <v>157</v>
      </c>
      <c r="E150" s="20">
        <v>0.98333247294790882</v>
      </c>
      <c r="F150" s="20">
        <v>0.97559813841688103</v>
      </c>
      <c r="G150" s="20">
        <v>7.7343345310277702E-3</v>
      </c>
      <c r="H150" s="20">
        <v>0</v>
      </c>
      <c r="I150" s="20">
        <v>0.26999000000000001</v>
      </c>
      <c r="J150" s="20">
        <v>2.3775342465753402E-3</v>
      </c>
      <c r="K150" s="20">
        <v>0.69094011542364298</v>
      </c>
      <c r="L150" s="20">
        <v>2.0024823277690399E-2</v>
      </c>
      <c r="N150" s="50">
        <v>26</v>
      </c>
      <c r="O150" s="236">
        <v>52.631578947368418</v>
      </c>
      <c r="P150" s="236">
        <v>47.368421052631575</v>
      </c>
      <c r="Q150" s="50">
        <v>60</v>
      </c>
      <c r="R150" s="50">
        <v>54</v>
      </c>
      <c r="S150" s="6">
        <v>1470.6760000000002</v>
      </c>
      <c r="T150" s="6">
        <v>1470.6760000000002</v>
      </c>
      <c r="W150" s="1"/>
      <c r="X150" s="1"/>
      <c r="Y150" s="1"/>
      <c r="AC150" s="1"/>
      <c r="AF150" s="1"/>
      <c r="AG150" s="1"/>
    </row>
    <row r="151" spans="1:33" x14ac:dyDescent="0.25">
      <c r="A151" s="1">
        <v>17</v>
      </c>
      <c r="B151" s="1">
        <v>2020</v>
      </c>
      <c r="C151" s="1">
        <v>350980917</v>
      </c>
      <c r="D151" s="44" t="s">
        <v>158</v>
      </c>
      <c r="E151" s="20">
        <v>0.56355564288744131</v>
      </c>
      <c r="F151" s="20">
        <v>0.56083636399930104</v>
      </c>
      <c r="G151" s="20">
        <v>2.7192788881403298E-3</v>
      </c>
      <c r="H151" s="20">
        <v>0</v>
      </c>
      <c r="I151" s="20">
        <v>2.0194063926940601E-3</v>
      </c>
      <c r="J151" s="20">
        <v>1.5571948998178501E-4</v>
      </c>
      <c r="K151" s="20">
        <v>0.55598636399930101</v>
      </c>
      <c r="L151" s="20">
        <v>5.3941530054644809E-3</v>
      </c>
      <c r="N151" s="50">
        <v>20</v>
      </c>
      <c r="O151" s="236">
        <v>62.5</v>
      </c>
      <c r="P151" s="236">
        <v>37.5</v>
      </c>
      <c r="Q151" s="50">
        <v>30</v>
      </c>
      <c r="R151" s="50">
        <v>18</v>
      </c>
      <c r="S151" s="6">
        <v>210</v>
      </c>
      <c r="T151" s="6">
        <v>210</v>
      </c>
      <c r="W151" s="1"/>
      <c r="X151" s="1"/>
      <c r="Y151" s="1"/>
      <c r="AC151" s="1"/>
      <c r="AF151" s="1"/>
      <c r="AG151" s="1"/>
    </row>
    <row r="152" spans="1:33" x14ac:dyDescent="0.25">
      <c r="A152" s="1">
        <v>11</v>
      </c>
      <c r="B152" s="1">
        <v>2020</v>
      </c>
      <c r="C152" s="1">
        <v>350990811</v>
      </c>
      <c r="D152" s="44" t="s">
        <v>159</v>
      </c>
      <c r="E152" s="20">
        <v>0.28219355151749576</v>
      </c>
      <c r="F152" s="20">
        <v>0.28169315178697701</v>
      </c>
      <c r="G152" s="20">
        <v>5.0039973051875096E-4</v>
      </c>
      <c r="H152" s="20">
        <v>0</v>
      </c>
      <c r="I152" s="20">
        <v>0.11651</v>
      </c>
      <c r="J152" s="20">
        <v>1.0397909025126599E-3</v>
      </c>
      <c r="K152" s="20">
        <v>0.163170864440119</v>
      </c>
      <c r="L152" s="20">
        <v>1.4728961748633901E-3</v>
      </c>
      <c r="N152" s="50">
        <v>27</v>
      </c>
      <c r="O152" s="236">
        <v>76.470588235294116</v>
      </c>
      <c r="P152" s="236">
        <v>23.52941176470588</v>
      </c>
      <c r="Q152" s="50">
        <v>26</v>
      </c>
      <c r="R152" s="50">
        <v>8</v>
      </c>
      <c r="S152" s="6">
        <v>452.57399999999996</v>
      </c>
      <c r="T152" s="6">
        <v>452.57399999999996</v>
      </c>
      <c r="W152" s="1"/>
      <c r="X152" s="1"/>
      <c r="Y152" s="1"/>
      <c r="AC152" s="1"/>
      <c r="AF152" s="1"/>
      <c r="AG152" s="1"/>
    </row>
    <row r="153" spans="1:33" x14ac:dyDescent="0.25">
      <c r="A153" s="1">
        <v>2</v>
      </c>
      <c r="B153" s="1">
        <v>2020</v>
      </c>
      <c r="C153" s="1">
        <v>35099572</v>
      </c>
      <c r="D153" s="44" t="s">
        <v>160</v>
      </c>
      <c r="E153" s="20">
        <v>0.13373394282672521</v>
      </c>
      <c r="F153" s="20">
        <v>1.91098173515982E-2</v>
      </c>
      <c r="G153" s="20">
        <v>0.114624125475127</v>
      </c>
      <c r="H153" s="20">
        <v>0</v>
      </c>
      <c r="I153" s="20">
        <v>2.0351035007610301E-2</v>
      </c>
      <c r="J153" s="20">
        <v>9.1537340619307801E-4</v>
      </c>
      <c r="K153" s="20">
        <v>1.6039999999999999E-2</v>
      </c>
      <c r="L153" s="20">
        <v>9.6427534412921803E-2</v>
      </c>
      <c r="N153" s="50">
        <v>1</v>
      </c>
      <c r="O153" s="236">
        <v>40</v>
      </c>
      <c r="P153" s="236">
        <v>60</v>
      </c>
      <c r="Q153" s="50">
        <v>10</v>
      </c>
      <c r="R153" s="50">
        <v>15</v>
      </c>
      <c r="S153" s="6">
        <v>226.28700000000001</v>
      </c>
      <c r="T153" s="6">
        <v>226.28700000000001</v>
      </c>
      <c r="W153" s="1"/>
      <c r="X153" s="1"/>
      <c r="Y153" s="1"/>
      <c r="AC153" s="1"/>
      <c r="AF153" s="1"/>
      <c r="AG153" s="1"/>
    </row>
    <row r="154" spans="1:33" x14ac:dyDescent="0.25">
      <c r="A154" s="1">
        <v>17</v>
      </c>
      <c r="B154" s="1">
        <v>2020</v>
      </c>
      <c r="C154" s="1">
        <v>351000517</v>
      </c>
      <c r="D154" s="44" t="s">
        <v>161</v>
      </c>
      <c r="E154" s="20">
        <v>1.452958206182261</v>
      </c>
      <c r="F154" s="20">
        <v>1.0734380563041099</v>
      </c>
      <c r="G154" s="20">
        <v>0.37952014987815103</v>
      </c>
      <c r="H154" s="20">
        <v>7.9370719178082194E-2</v>
      </c>
      <c r="I154" s="20">
        <v>0.26199229133917201</v>
      </c>
      <c r="J154" s="20">
        <v>0.14921280085834801</v>
      </c>
      <c r="K154" s="20">
        <v>1.0201100645008401</v>
      </c>
      <c r="L154" s="20">
        <v>2.1643049483910101E-2</v>
      </c>
      <c r="N154" s="50">
        <v>43</v>
      </c>
      <c r="O154" s="236">
        <v>40.277777777777779</v>
      </c>
      <c r="P154" s="236">
        <v>59.722222222222221</v>
      </c>
      <c r="Q154" s="50">
        <v>58</v>
      </c>
      <c r="R154" s="50">
        <v>86</v>
      </c>
      <c r="S154" s="6">
        <v>1584.636</v>
      </c>
      <c r="T154" s="6">
        <v>1473.7432999999999</v>
      </c>
      <c r="W154" s="1"/>
      <c r="X154" s="1"/>
      <c r="Y154" s="1"/>
      <c r="AC154" s="1"/>
      <c r="AF154" s="1"/>
      <c r="AG154" s="1"/>
    </row>
    <row r="155" spans="1:33" x14ac:dyDescent="0.25">
      <c r="A155" s="1">
        <v>15</v>
      </c>
      <c r="B155" s="1">
        <v>2020</v>
      </c>
      <c r="C155" s="1">
        <v>351010415</v>
      </c>
      <c r="D155" s="44" t="s">
        <v>162</v>
      </c>
      <c r="E155" s="20">
        <v>1.5562647746837299E-2</v>
      </c>
      <c r="F155" s="20" t="s">
        <v>47</v>
      </c>
      <c r="G155" s="20">
        <v>1.5562647746837299E-2</v>
      </c>
      <c r="H155" s="20">
        <v>0</v>
      </c>
      <c r="I155" s="20">
        <v>3.47E-3</v>
      </c>
      <c r="J155" s="20">
        <v>5.0000000000000001E-3</v>
      </c>
      <c r="K155" s="20">
        <v>6.9764757529256196E-3</v>
      </c>
      <c r="L155" s="20">
        <v>1.1617199391172E-4</v>
      </c>
      <c r="N155" s="50">
        <v>0</v>
      </c>
      <c r="O155" s="236">
        <v>0</v>
      </c>
      <c r="P155" s="236">
        <v>100</v>
      </c>
      <c r="Q155" s="50" t="s">
        <v>47</v>
      </c>
      <c r="R155" s="50">
        <v>19</v>
      </c>
      <c r="S155" s="6">
        <v>122</v>
      </c>
      <c r="T155" s="6">
        <v>122</v>
      </c>
      <c r="W155" s="1"/>
      <c r="X155" s="1"/>
      <c r="Y155" s="1"/>
      <c r="AC155" s="1"/>
      <c r="AF155" s="1"/>
      <c r="AG155" s="1"/>
    </row>
    <row r="156" spans="1:33" x14ac:dyDescent="0.25">
      <c r="A156" s="1">
        <v>16</v>
      </c>
      <c r="B156" s="1">
        <v>2020</v>
      </c>
      <c r="C156" s="1">
        <v>351010416</v>
      </c>
      <c r="D156" s="44" t="s">
        <v>162</v>
      </c>
      <c r="E156" s="20">
        <v>4.90373666317339E-2</v>
      </c>
      <c r="F156" s="20">
        <v>1.49605175038052E-2</v>
      </c>
      <c r="G156" s="20">
        <v>3.4076849127928702E-2</v>
      </c>
      <c r="H156" s="20">
        <v>0</v>
      </c>
      <c r="I156" s="20" t="s">
        <v>47</v>
      </c>
      <c r="J156" s="20" t="s">
        <v>47</v>
      </c>
      <c r="K156" s="20">
        <v>3.8613561456695901E-2</v>
      </c>
      <c r="L156" s="20">
        <v>1.0423805175038053E-2</v>
      </c>
      <c r="N156" s="50">
        <v>0</v>
      </c>
      <c r="O156" s="236">
        <v>28.571428571428569</v>
      </c>
      <c r="P156" s="236">
        <v>71.428571428571431</v>
      </c>
      <c r="Q156" s="50">
        <v>4</v>
      </c>
      <c r="R156" s="50">
        <v>10</v>
      </c>
      <c r="S156" s="6" t="s">
        <v>47</v>
      </c>
      <c r="T156" s="6" t="s">
        <v>47</v>
      </c>
      <c r="W156" s="1"/>
      <c r="X156" s="1"/>
      <c r="Y156" s="1"/>
      <c r="AC156" s="1"/>
      <c r="AF156" s="1"/>
      <c r="AG156" s="1"/>
    </row>
    <row r="157" spans="1:33" x14ac:dyDescent="0.25">
      <c r="A157" s="1">
        <v>17</v>
      </c>
      <c r="B157" s="1">
        <v>2020</v>
      </c>
      <c r="C157" s="1">
        <v>351015317</v>
      </c>
      <c r="D157" s="44" t="s">
        <v>163</v>
      </c>
      <c r="E157" s="20">
        <v>3.1381504728397798E-2</v>
      </c>
      <c r="F157" s="20">
        <v>1.8074041095890399E-2</v>
      </c>
      <c r="G157" s="20">
        <v>1.3307463632507399E-2</v>
      </c>
      <c r="H157" s="20">
        <v>0</v>
      </c>
      <c r="I157" s="20">
        <v>1.2911504728397799E-2</v>
      </c>
      <c r="J157" s="20">
        <v>1E-4</v>
      </c>
      <c r="K157" s="20">
        <v>1.7180000000000001E-2</v>
      </c>
      <c r="L157" s="20">
        <v>1.1900000000000001E-3</v>
      </c>
      <c r="N157" s="50">
        <v>2</v>
      </c>
      <c r="O157" s="236">
        <v>50</v>
      </c>
      <c r="P157" s="236">
        <v>50</v>
      </c>
      <c r="Q157" s="50">
        <v>7</v>
      </c>
      <c r="R157" s="50">
        <v>7</v>
      </c>
      <c r="S157" s="6">
        <v>271</v>
      </c>
      <c r="T157" s="6">
        <v>271</v>
      </c>
      <c r="W157" s="1"/>
      <c r="X157" s="1"/>
      <c r="Y157" s="1"/>
      <c r="AC157" s="1"/>
      <c r="AF157" s="1"/>
      <c r="AG157" s="1"/>
    </row>
    <row r="158" spans="1:33" x14ac:dyDescent="0.25">
      <c r="A158" s="1">
        <v>14</v>
      </c>
      <c r="B158" s="1">
        <v>2020</v>
      </c>
      <c r="C158" s="1">
        <v>351020314</v>
      </c>
      <c r="D158" s="44" t="s">
        <v>164</v>
      </c>
      <c r="E158" s="20">
        <v>1.2072050111400159</v>
      </c>
      <c r="F158" s="20">
        <v>1.18500951218384</v>
      </c>
      <c r="G158" s="20">
        <v>2.2195498956176E-2</v>
      </c>
      <c r="H158" s="20">
        <v>0</v>
      </c>
      <c r="I158" s="20">
        <v>0.208811092896175</v>
      </c>
      <c r="J158" s="20">
        <v>1.2896010596268801E-3</v>
      </c>
      <c r="K158" s="20">
        <v>0.98450026953842995</v>
      </c>
      <c r="L158" s="20">
        <v>1.2604047645781869E-2</v>
      </c>
      <c r="N158" s="50">
        <v>95</v>
      </c>
      <c r="O158" s="236">
        <v>75.531914893617028</v>
      </c>
      <c r="P158" s="236">
        <v>24.468085106382979</v>
      </c>
      <c r="Q158" s="50">
        <v>142</v>
      </c>
      <c r="R158" s="50">
        <v>46</v>
      </c>
      <c r="S158" s="6">
        <v>1948.5400000000002</v>
      </c>
      <c r="T158" s="6">
        <v>1948.5400000000002</v>
      </c>
      <c r="W158" s="1"/>
      <c r="X158" s="1"/>
      <c r="Y158" s="1"/>
      <c r="AC158" s="1"/>
      <c r="AF158" s="1"/>
      <c r="AG158" s="1"/>
    </row>
    <row r="159" spans="1:33" x14ac:dyDescent="0.25">
      <c r="A159" s="1">
        <v>10</v>
      </c>
      <c r="B159" s="1">
        <v>2020</v>
      </c>
      <c r="C159" s="1">
        <v>351030210</v>
      </c>
      <c r="D159" s="44" t="s">
        <v>165</v>
      </c>
      <c r="E159" s="20">
        <v>0.46867644418348842</v>
      </c>
      <c r="F159" s="20">
        <v>0.37440000000000001</v>
      </c>
      <c r="G159" s="20">
        <v>9.4276444183488406E-2</v>
      </c>
      <c r="H159" s="20">
        <v>0</v>
      </c>
      <c r="I159" s="20">
        <v>0.30589626926499802</v>
      </c>
      <c r="J159" s="20">
        <v>2.88346266769802E-3</v>
      </c>
      <c r="K159" s="20">
        <v>0.13857480878995401</v>
      </c>
      <c r="L159" s="20">
        <v>2.1321903460837892E-2</v>
      </c>
      <c r="N159" s="50">
        <v>13</v>
      </c>
      <c r="O159" s="236">
        <v>16.666666666666664</v>
      </c>
      <c r="P159" s="236">
        <v>83.333333333333343</v>
      </c>
      <c r="Q159" s="50">
        <v>8</v>
      </c>
      <c r="R159" s="50">
        <v>40</v>
      </c>
      <c r="S159" s="6">
        <v>696.73799999999994</v>
      </c>
      <c r="T159" s="6">
        <v>696.73799999999994</v>
      </c>
      <c r="W159" s="1"/>
      <c r="X159" s="1"/>
      <c r="Y159" s="1"/>
      <c r="AC159" s="1"/>
      <c r="AF159" s="1"/>
      <c r="AG159" s="1"/>
    </row>
    <row r="160" spans="1:33" x14ac:dyDescent="0.25">
      <c r="A160" s="1">
        <v>5</v>
      </c>
      <c r="B160" s="1">
        <v>2020</v>
      </c>
      <c r="C160" s="1">
        <v>35104015</v>
      </c>
      <c r="D160" s="44" t="s">
        <v>166</v>
      </c>
      <c r="E160" s="20">
        <v>0.49202011428001102</v>
      </c>
      <c r="F160" s="20">
        <v>0.232889224742371</v>
      </c>
      <c r="G160" s="20">
        <v>0.25913088953764002</v>
      </c>
      <c r="H160" s="20">
        <v>0</v>
      </c>
      <c r="I160" s="20">
        <v>0.33918999313820902</v>
      </c>
      <c r="J160" s="20">
        <v>0.110883769556105</v>
      </c>
      <c r="K160" s="20">
        <v>1.391463956883E-2</v>
      </c>
      <c r="L160" s="20">
        <v>2.8031712016867532E-2</v>
      </c>
      <c r="N160" s="50">
        <v>46</v>
      </c>
      <c r="O160" s="236">
        <v>10.784313725490197</v>
      </c>
      <c r="P160" s="236">
        <v>89.215686274509807</v>
      </c>
      <c r="Q160" s="50">
        <v>22</v>
      </c>
      <c r="R160" s="50">
        <v>182</v>
      </c>
      <c r="S160" s="6">
        <v>2744.6580000000004</v>
      </c>
      <c r="T160" s="6">
        <v>1809.3453</v>
      </c>
      <c r="W160" s="1"/>
      <c r="X160" s="1"/>
      <c r="Y160" s="1"/>
      <c r="AC160" s="1"/>
      <c r="AF160" s="1"/>
      <c r="AG160" s="1"/>
    </row>
    <row r="161" spans="1:33" x14ac:dyDescent="0.25">
      <c r="A161" s="1">
        <v>3</v>
      </c>
      <c r="B161" s="1">
        <v>2020</v>
      </c>
      <c r="C161" s="1">
        <v>35105003</v>
      </c>
      <c r="D161" s="44" t="s">
        <v>167</v>
      </c>
      <c r="E161" s="20">
        <v>0.95382398241718036</v>
      </c>
      <c r="F161" s="20">
        <v>0.85909463216641302</v>
      </c>
      <c r="G161" s="20">
        <v>9.47293502507673E-2</v>
      </c>
      <c r="H161" s="20">
        <v>0</v>
      </c>
      <c r="I161" s="20">
        <v>0.70362999999999998</v>
      </c>
      <c r="J161" s="20">
        <v>4.4405632158095697E-2</v>
      </c>
      <c r="K161" s="20">
        <v>1.9957077625570802E-3</v>
      </c>
      <c r="L161" s="20">
        <v>0.20379264249652801</v>
      </c>
      <c r="N161" s="50">
        <v>22</v>
      </c>
      <c r="O161" s="236">
        <v>59.420289855072461</v>
      </c>
      <c r="P161" s="236">
        <v>40.579710144927539</v>
      </c>
      <c r="Q161" s="50">
        <v>41</v>
      </c>
      <c r="R161" s="50">
        <v>28</v>
      </c>
      <c r="S161" s="6">
        <v>4976.2520000000004</v>
      </c>
      <c r="T161" s="6">
        <v>4976.2520000000004</v>
      </c>
      <c r="W161" s="1"/>
      <c r="X161" s="1"/>
      <c r="Y161" s="1"/>
      <c r="AC161" s="1"/>
      <c r="AF161" s="1"/>
      <c r="AG161" s="1"/>
    </row>
    <row r="162" spans="1:33" x14ac:dyDescent="0.25">
      <c r="A162" s="1">
        <v>6</v>
      </c>
      <c r="B162" s="1">
        <v>2020</v>
      </c>
      <c r="C162" s="1">
        <v>35106096</v>
      </c>
      <c r="D162" s="44" t="s">
        <v>168</v>
      </c>
      <c r="E162" s="20">
        <v>1.1038242002478562</v>
      </c>
      <c r="F162" s="20">
        <v>1.0509299999999999</v>
      </c>
      <c r="G162" s="20">
        <v>5.2894200247856203E-2</v>
      </c>
      <c r="H162" s="20">
        <v>0</v>
      </c>
      <c r="I162" s="20">
        <v>1.05</v>
      </c>
      <c r="J162" s="20">
        <v>8.8138845638811893E-3</v>
      </c>
      <c r="K162" s="20" t="s">
        <v>47</v>
      </c>
      <c r="L162" s="20">
        <v>4.5010315683974997E-2</v>
      </c>
      <c r="N162" s="50">
        <v>10</v>
      </c>
      <c r="O162" s="236">
        <v>3.5087719298245612</v>
      </c>
      <c r="P162" s="236">
        <v>96.491228070175438</v>
      </c>
      <c r="Q162" s="50">
        <v>2</v>
      </c>
      <c r="R162" s="50">
        <v>55</v>
      </c>
      <c r="S162" s="6">
        <v>15066.224000000002</v>
      </c>
      <c r="T162" s="6">
        <v>7985.9696000000004</v>
      </c>
      <c r="W162" s="1"/>
      <c r="X162" s="1"/>
      <c r="Y162" s="1"/>
      <c r="AC162" s="1"/>
      <c r="AF162" s="1"/>
      <c r="AG162" s="1"/>
    </row>
    <row r="163" spans="1:33" x14ac:dyDescent="0.25">
      <c r="A163" s="1">
        <v>15</v>
      </c>
      <c r="B163" s="1">
        <v>2020</v>
      </c>
      <c r="C163" s="1">
        <v>351070815</v>
      </c>
      <c r="D163" s="44" t="s">
        <v>169</v>
      </c>
      <c r="E163" s="20">
        <v>0.16276659923397457</v>
      </c>
      <c r="F163" s="20">
        <v>0.13367839211600999</v>
      </c>
      <c r="G163" s="20">
        <v>2.9088207117964601E-2</v>
      </c>
      <c r="H163" s="20">
        <v>0.64587782217148704</v>
      </c>
      <c r="I163" s="20">
        <v>2.44953292412107E-2</v>
      </c>
      <c r="J163" s="20">
        <v>1.4300000000000001E-3</v>
      </c>
      <c r="K163" s="20">
        <v>0.13542204001048</v>
      </c>
      <c r="L163" s="20">
        <v>1.4192299822840999E-3</v>
      </c>
      <c r="N163" s="50">
        <v>10</v>
      </c>
      <c r="O163" s="236">
        <v>39.285714285714285</v>
      </c>
      <c r="P163" s="236">
        <v>60.714285714285708</v>
      </c>
      <c r="Q163" s="50">
        <v>22</v>
      </c>
      <c r="R163" s="50">
        <v>34</v>
      </c>
      <c r="S163" s="6">
        <v>586.00200000000007</v>
      </c>
      <c r="T163" s="6">
        <v>586.00200000000007</v>
      </c>
      <c r="W163" s="1"/>
      <c r="X163" s="1"/>
      <c r="Y163" s="1"/>
      <c r="AC163" s="1"/>
      <c r="AF163" s="1"/>
      <c r="AG163" s="1"/>
    </row>
    <row r="164" spans="1:33" x14ac:dyDescent="0.25">
      <c r="A164" s="1">
        <v>4</v>
      </c>
      <c r="B164" s="1">
        <v>2020</v>
      </c>
      <c r="C164" s="1">
        <v>35108074</v>
      </c>
      <c r="D164" s="44" t="s">
        <v>170</v>
      </c>
      <c r="E164" s="20">
        <v>3.2387298704265142</v>
      </c>
      <c r="F164" s="20">
        <v>3.16510116961308</v>
      </c>
      <c r="G164" s="20">
        <v>7.3628700813434103E-2</v>
      </c>
      <c r="H164" s="20">
        <v>0.159771372399797</v>
      </c>
      <c r="I164" s="20">
        <v>0.171813200651246</v>
      </c>
      <c r="J164" s="20">
        <v>2.0244393708777298E-3</v>
      </c>
      <c r="K164" s="20">
        <v>3.0375236078777501</v>
      </c>
      <c r="L164" s="20">
        <v>2.7368622526636258E-2</v>
      </c>
      <c r="N164" s="50">
        <v>92</v>
      </c>
      <c r="O164" s="236">
        <v>78.041543026706222</v>
      </c>
      <c r="P164" s="236">
        <v>21.958456973293767</v>
      </c>
      <c r="Q164" s="50">
        <v>263</v>
      </c>
      <c r="R164" s="50">
        <v>74</v>
      </c>
      <c r="S164" s="6">
        <v>1348</v>
      </c>
      <c r="T164" s="6">
        <v>1348</v>
      </c>
      <c r="W164" s="1"/>
      <c r="X164" s="1"/>
      <c r="Y164" s="1"/>
      <c r="AC164" s="1"/>
      <c r="AF164" s="1"/>
      <c r="AG164" s="1"/>
    </row>
    <row r="165" spans="1:33" x14ac:dyDescent="0.25">
      <c r="A165" s="1">
        <v>9</v>
      </c>
      <c r="B165" s="1">
        <v>2020</v>
      </c>
      <c r="C165" s="1">
        <v>35108079</v>
      </c>
      <c r="D165" s="44" t="s">
        <v>170</v>
      </c>
      <c r="E165" s="20">
        <v>1.8206164176460269</v>
      </c>
      <c r="F165" s="20">
        <v>1.78496732015869</v>
      </c>
      <c r="G165" s="20">
        <v>3.5649097487336898E-2</v>
      </c>
      <c r="H165" s="20">
        <v>0.107084696854389</v>
      </c>
      <c r="I165" s="20">
        <v>2.6533610300172199E-2</v>
      </c>
      <c r="J165" s="20">
        <v>1.5E-3</v>
      </c>
      <c r="K165" s="20">
        <v>1.7618986845322799</v>
      </c>
      <c r="L165" s="20">
        <v>3.0684122813583813E-2</v>
      </c>
      <c r="N165" s="50">
        <v>62</v>
      </c>
      <c r="O165" s="236">
        <v>79.66101694915254</v>
      </c>
      <c r="P165" s="236">
        <v>20.33898305084746</v>
      </c>
      <c r="Q165" s="50">
        <v>141</v>
      </c>
      <c r="R165" s="50">
        <v>36</v>
      </c>
      <c r="S165" s="6" t="s">
        <v>47</v>
      </c>
      <c r="T165" s="6" t="s">
        <v>47</v>
      </c>
      <c r="W165" s="1"/>
      <c r="X165" s="1"/>
      <c r="Y165" s="1"/>
      <c r="AC165" s="1"/>
      <c r="AF165" s="1"/>
      <c r="AG165" s="1"/>
    </row>
    <row r="166" spans="1:33" x14ac:dyDescent="0.25">
      <c r="A166" s="1">
        <v>4</v>
      </c>
      <c r="B166" s="1">
        <v>2020</v>
      </c>
      <c r="C166" s="1">
        <v>35109064</v>
      </c>
      <c r="D166" s="44" t="s">
        <v>171</v>
      </c>
      <c r="E166" s="20">
        <v>7.5775448969067835E-2</v>
      </c>
      <c r="F166" s="20">
        <v>6.7617958180502494E-2</v>
      </c>
      <c r="G166" s="20">
        <v>8.1574907885653396E-3</v>
      </c>
      <c r="H166" s="20">
        <v>0</v>
      </c>
      <c r="I166" s="20">
        <v>1.10741530054645E-2</v>
      </c>
      <c r="J166" s="20">
        <v>7.9274479959411496E-6</v>
      </c>
      <c r="K166" s="20">
        <v>6.3066446590313699E-2</v>
      </c>
      <c r="L166" s="20">
        <v>1.62692192529381E-3</v>
      </c>
      <c r="N166" s="50">
        <v>17</v>
      </c>
      <c r="O166" s="236">
        <v>65.909090909090907</v>
      </c>
      <c r="P166" s="236">
        <v>34.090909090909086</v>
      </c>
      <c r="Q166" s="50">
        <v>29</v>
      </c>
      <c r="R166" s="50">
        <v>15</v>
      </c>
      <c r="S166" s="6">
        <v>84.455999999999989</v>
      </c>
      <c r="T166" s="6">
        <v>84.455999999999989</v>
      </c>
      <c r="W166" s="1"/>
      <c r="X166" s="1"/>
      <c r="Y166" s="1"/>
      <c r="AC166" s="1"/>
      <c r="AF166" s="1"/>
      <c r="AG166" s="1"/>
    </row>
    <row r="167" spans="1:33" x14ac:dyDescent="0.25">
      <c r="A167" s="1">
        <v>8</v>
      </c>
      <c r="B167" s="1">
        <v>2020</v>
      </c>
      <c r="C167" s="1">
        <v>35109068</v>
      </c>
      <c r="D167" s="44" t="s">
        <v>171</v>
      </c>
      <c r="E167" s="20">
        <v>4.0000000000000001E-3</v>
      </c>
      <c r="F167" s="20">
        <v>4.0000000000000001E-3</v>
      </c>
      <c r="G167" s="20" t="s">
        <v>47</v>
      </c>
      <c r="H167" s="20">
        <v>0</v>
      </c>
      <c r="I167" s="20" t="s">
        <v>47</v>
      </c>
      <c r="J167" s="20" t="s">
        <v>47</v>
      </c>
      <c r="K167" s="20">
        <v>4.0000000000000001E-3</v>
      </c>
      <c r="L167" s="20">
        <v>0</v>
      </c>
      <c r="N167" s="50">
        <v>1</v>
      </c>
      <c r="O167" s="236">
        <v>100</v>
      </c>
      <c r="P167" s="236"/>
      <c r="Q167" s="50">
        <v>1</v>
      </c>
      <c r="R167" s="50" t="s">
        <v>47</v>
      </c>
      <c r="S167" s="6" t="s">
        <v>47</v>
      </c>
      <c r="T167" s="6" t="s">
        <v>47</v>
      </c>
      <c r="W167" s="1"/>
      <c r="X167" s="1"/>
      <c r="Y167" s="1"/>
      <c r="AC167" s="1"/>
      <c r="AF167" s="1"/>
      <c r="AG167" s="1"/>
    </row>
    <row r="168" spans="1:33" x14ac:dyDescent="0.25">
      <c r="A168" s="1">
        <v>19</v>
      </c>
      <c r="B168" s="1">
        <v>2020</v>
      </c>
      <c r="C168" s="1">
        <v>351100319</v>
      </c>
      <c r="D168" s="44" t="s">
        <v>172</v>
      </c>
      <c r="E168" s="20">
        <v>0.13144022922540749</v>
      </c>
      <c r="F168" s="20">
        <v>1.6074055568031501E-2</v>
      </c>
      <c r="G168" s="20">
        <v>0.115366173657376</v>
      </c>
      <c r="H168" s="20">
        <v>0.27560102739726</v>
      </c>
      <c r="I168" s="20">
        <v>7.0505449010654503E-2</v>
      </c>
      <c r="J168" s="20">
        <v>2.6887214611872101E-2</v>
      </c>
      <c r="K168" s="20">
        <v>2.6567795410501499E-2</v>
      </c>
      <c r="L168" s="20">
        <v>7.4797701923796697E-3</v>
      </c>
      <c r="N168" s="50">
        <v>1</v>
      </c>
      <c r="O168" s="236">
        <v>11.827956989247312</v>
      </c>
      <c r="P168" s="236">
        <v>88.172043010752688</v>
      </c>
      <c r="Q168" s="50">
        <v>11</v>
      </c>
      <c r="R168" s="50">
        <v>82</v>
      </c>
      <c r="S168" s="6">
        <v>867</v>
      </c>
      <c r="T168" s="6">
        <v>867</v>
      </c>
      <c r="W168" s="1"/>
      <c r="X168" s="1"/>
      <c r="Y168" s="1"/>
      <c r="AC168" s="1"/>
      <c r="AF168" s="1"/>
      <c r="AG168" s="1"/>
    </row>
    <row r="169" spans="1:33" x14ac:dyDescent="0.25">
      <c r="A169" s="1">
        <v>20</v>
      </c>
      <c r="B169" s="1">
        <v>2020</v>
      </c>
      <c r="C169" s="1">
        <v>351100320</v>
      </c>
      <c r="D169" s="44" t="s">
        <v>172</v>
      </c>
      <c r="E169" s="20">
        <v>7.2298325722983299E-4</v>
      </c>
      <c r="F169" s="20" t="s">
        <v>47</v>
      </c>
      <c r="G169" s="20">
        <v>7.2298325722983299E-4</v>
      </c>
      <c r="H169" s="20">
        <v>0</v>
      </c>
      <c r="I169" s="20" t="s">
        <v>47</v>
      </c>
      <c r="J169" s="20">
        <v>7.2298325722983299E-4</v>
      </c>
      <c r="K169" s="20" t="s">
        <v>47</v>
      </c>
      <c r="L169" s="20">
        <v>0</v>
      </c>
      <c r="N169" s="50">
        <v>0</v>
      </c>
      <c r="O169" s="236">
        <v>0</v>
      </c>
      <c r="P169" s="236">
        <v>100</v>
      </c>
      <c r="Q169" s="50" t="s">
        <v>47</v>
      </c>
      <c r="R169" s="50">
        <v>1</v>
      </c>
      <c r="S169" s="6" t="s">
        <v>47</v>
      </c>
      <c r="T169" s="6" t="s">
        <v>47</v>
      </c>
      <c r="W169" s="1"/>
      <c r="X169" s="1"/>
      <c r="Y169" s="1"/>
      <c r="AC169" s="1"/>
      <c r="AF169" s="1"/>
      <c r="AG169" s="1"/>
    </row>
    <row r="170" spans="1:33" x14ac:dyDescent="0.25">
      <c r="A170" s="1">
        <v>15</v>
      </c>
      <c r="B170" s="1">
        <v>2020</v>
      </c>
      <c r="C170" s="1">
        <v>351110215</v>
      </c>
      <c r="D170" s="44" t="s">
        <v>173</v>
      </c>
      <c r="E170" s="20">
        <v>1.415611917044064</v>
      </c>
      <c r="F170" s="20">
        <v>0.18066778089677399</v>
      </c>
      <c r="G170" s="20">
        <v>1.2349441361472899</v>
      </c>
      <c r="H170" s="20">
        <v>0</v>
      </c>
      <c r="I170" s="20">
        <v>0.58191999999999999</v>
      </c>
      <c r="J170" s="20">
        <v>0.40913417550382197</v>
      </c>
      <c r="K170" s="20">
        <v>0.367414023130474</v>
      </c>
      <c r="L170" s="20">
        <v>5.7143718409769582E-2</v>
      </c>
      <c r="N170" s="50">
        <v>14</v>
      </c>
      <c r="O170" s="236">
        <v>2.9106029106029108</v>
      </c>
      <c r="P170" s="236">
        <v>97.089397089397096</v>
      </c>
      <c r="Q170" s="50">
        <v>14</v>
      </c>
      <c r="R170" s="50">
        <v>467</v>
      </c>
      <c r="S170" s="6">
        <v>6562</v>
      </c>
      <c r="T170" s="6">
        <v>6516.0659999999998</v>
      </c>
      <c r="W170" s="1"/>
      <c r="X170" s="1"/>
      <c r="Y170" s="1"/>
      <c r="AC170" s="1"/>
      <c r="AF170" s="1"/>
      <c r="AG170" s="1"/>
    </row>
    <row r="171" spans="1:33" x14ac:dyDescent="0.25">
      <c r="A171" s="1">
        <v>16</v>
      </c>
      <c r="B171" s="1">
        <v>2020</v>
      </c>
      <c r="C171" s="1">
        <v>351110216</v>
      </c>
      <c r="D171" s="44" t="s">
        <v>173</v>
      </c>
      <c r="E171" s="20">
        <v>8.6149649424857103E-3</v>
      </c>
      <c r="F171" s="20">
        <v>5.3499999999999997E-3</v>
      </c>
      <c r="G171" s="20">
        <v>3.2649649424857101E-3</v>
      </c>
      <c r="H171" s="20">
        <v>0</v>
      </c>
      <c r="I171" s="20" t="s">
        <v>47</v>
      </c>
      <c r="J171" s="20" t="s">
        <v>47</v>
      </c>
      <c r="K171" s="20">
        <v>8.6149649424857103E-3</v>
      </c>
      <c r="L171" s="20">
        <v>0</v>
      </c>
      <c r="N171" s="50">
        <v>2</v>
      </c>
      <c r="O171" s="236">
        <v>50</v>
      </c>
      <c r="P171" s="236">
        <v>50</v>
      </c>
      <c r="Q171" s="50">
        <v>2</v>
      </c>
      <c r="R171" s="50">
        <v>2</v>
      </c>
      <c r="S171" s="6" t="s">
        <v>47</v>
      </c>
      <c r="T171" s="6" t="s">
        <v>47</v>
      </c>
      <c r="W171" s="1"/>
      <c r="X171" s="1"/>
      <c r="Y171" s="1"/>
      <c r="AC171" s="1"/>
      <c r="AF171" s="1"/>
      <c r="AG171" s="1"/>
    </row>
    <row r="172" spans="1:33" x14ac:dyDescent="0.25">
      <c r="A172" s="1">
        <v>15</v>
      </c>
      <c r="B172" s="1">
        <v>2020</v>
      </c>
      <c r="C172" s="1">
        <v>351120115</v>
      </c>
      <c r="D172" s="44" t="s">
        <v>174</v>
      </c>
      <c r="E172" s="20">
        <v>5.0869398948690497E-2</v>
      </c>
      <c r="F172" s="20">
        <v>1.7931791135397699E-2</v>
      </c>
      <c r="G172" s="20">
        <v>3.2937607813292802E-2</v>
      </c>
      <c r="H172" s="20">
        <v>0</v>
      </c>
      <c r="I172" s="20">
        <v>2.7994421613394199E-2</v>
      </c>
      <c r="J172" s="20">
        <v>1.6704307458143101E-2</v>
      </c>
      <c r="K172" s="20">
        <v>5.2803527792333101E-3</v>
      </c>
      <c r="L172" s="20">
        <v>8.9031709791983799E-4</v>
      </c>
      <c r="N172" s="50">
        <v>3</v>
      </c>
      <c r="O172" s="236">
        <v>15.384615384615385</v>
      </c>
      <c r="P172" s="236">
        <v>84.615384615384613</v>
      </c>
      <c r="Q172" s="50">
        <v>4</v>
      </c>
      <c r="R172" s="50">
        <v>22</v>
      </c>
      <c r="S172" s="6">
        <v>391</v>
      </c>
      <c r="T172" s="6">
        <v>391</v>
      </c>
      <c r="W172" s="1"/>
      <c r="X172" s="1"/>
      <c r="Y172" s="1"/>
      <c r="AC172" s="1"/>
      <c r="AF172" s="1"/>
      <c r="AG172" s="1"/>
    </row>
    <row r="173" spans="1:33" x14ac:dyDescent="0.25">
      <c r="A173" s="1">
        <v>15</v>
      </c>
      <c r="B173" s="1">
        <v>2020</v>
      </c>
      <c r="C173" s="1">
        <v>351130015</v>
      </c>
      <c r="D173" s="44" t="s">
        <v>175</v>
      </c>
      <c r="E173" s="20">
        <v>9.6024588043017098E-2</v>
      </c>
      <c r="F173" s="20">
        <v>1.81534059435586E-2</v>
      </c>
      <c r="G173" s="20">
        <v>7.7871182099458494E-2</v>
      </c>
      <c r="H173" s="20">
        <v>0</v>
      </c>
      <c r="I173" s="20">
        <v>4.2029999999999998E-2</v>
      </c>
      <c r="J173" s="20">
        <v>5.4558108141826997E-3</v>
      </c>
      <c r="K173" s="20">
        <v>1.8909413379245E-2</v>
      </c>
      <c r="L173" s="20">
        <v>2.9629363849589498E-2</v>
      </c>
      <c r="N173" s="50">
        <v>12</v>
      </c>
      <c r="O173" s="236">
        <v>11.864406779661017</v>
      </c>
      <c r="P173" s="236">
        <v>88.135593220338976</v>
      </c>
      <c r="Q173" s="50">
        <v>7</v>
      </c>
      <c r="R173" s="50">
        <v>52</v>
      </c>
      <c r="S173" s="6">
        <v>399</v>
      </c>
      <c r="T173" s="6">
        <v>399</v>
      </c>
      <c r="W173" s="1"/>
      <c r="X173" s="1"/>
      <c r="Y173" s="1"/>
      <c r="AC173" s="1"/>
      <c r="AF173" s="1"/>
      <c r="AG173" s="1"/>
    </row>
    <row r="174" spans="1:33" x14ac:dyDescent="0.25">
      <c r="A174" s="1">
        <v>16</v>
      </c>
      <c r="B174" s="1">
        <v>2020</v>
      </c>
      <c r="C174" s="1">
        <v>351130016</v>
      </c>
      <c r="D174" s="44" t="s">
        <v>175</v>
      </c>
      <c r="E174" s="20">
        <v>5.0499999999999998E-3</v>
      </c>
      <c r="F174" s="20">
        <v>5.0000000000000001E-3</v>
      </c>
      <c r="G174" s="20">
        <v>5.0000000000000002E-5</v>
      </c>
      <c r="H174" s="20">
        <v>0</v>
      </c>
      <c r="I174" s="20" t="s">
        <v>47</v>
      </c>
      <c r="J174" s="20" t="s">
        <v>47</v>
      </c>
      <c r="K174" s="20">
        <v>5.0000000000000001E-3</v>
      </c>
      <c r="L174" s="20">
        <v>5.0000000000000002E-5</v>
      </c>
      <c r="N174" s="50">
        <v>7</v>
      </c>
      <c r="O174" s="236">
        <v>50</v>
      </c>
      <c r="P174" s="236">
        <v>50</v>
      </c>
      <c r="Q174" s="50">
        <v>1</v>
      </c>
      <c r="R174" s="50">
        <v>1</v>
      </c>
      <c r="S174" s="6" t="s">
        <v>47</v>
      </c>
      <c r="T174" s="6" t="s">
        <v>47</v>
      </c>
      <c r="W174" s="1"/>
      <c r="X174" s="1"/>
      <c r="Y174" s="1"/>
      <c r="AC174" s="1"/>
      <c r="AF174" s="1"/>
      <c r="AG174" s="1"/>
    </row>
    <row r="175" spans="1:33" x14ac:dyDescent="0.25">
      <c r="A175" s="1">
        <v>14</v>
      </c>
      <c r="B175" s="1">
        <v>2020</v>
      </c>
      <c r="C175" s="1">
        <v>351140914</v>
      </c>
      <c r="D175" s="44" t="s">
        <v>176</v>
      </c>
      <c r="E175" s="20">
        <v>0.73459327010088937</v>
      </c>
      <c r="F175" s="20">
        <v>0.72732544033984603</v>
      </c>
      <c r="G175" s="20">
        <v>7.2678297610433203E-3</v>
      </c>
      <c r="H175" s="20">
        <v>0.204772767630644</v>
      </c>
      <c r="I175" s="20" t="s">
        <v>47</v>
      </c>
      <c r="J175" s="20">
        <v>3.2295332318620001E-2</v>
      </c>
      <c r="K175" s="20">
        <v>0.69377165362926396</v>
      </c>
      <c r="L175" s="20">
        <v>8.5262841530054697E-3</v>
      </c>
      <c r="N175" s="50">
        <v>21</v>
      </c>
      <c r="O175" s="236">
        <v>77.358490566037744</v>
      </c>
      <c r="P175" s="236">
        <v>22.641509433962266</v>
      </c>
      <c r="Q175" s="50">
        <v>41</v>
      </c>
      <c r="R175" s="50">
        <v>12</v>
      </c>
      <c r="S175" s="6" t="s">
        <v>47</v>
      </c>
      <c r="T175" s="6" t="s">
        <v>47</v>
      </c>
      <c r="W175" s="1"/>
      <c r="X175" s="1"/>
      <c r="Y175" s="1"/>
      <c r="AC175" s="1"/>
      <c r="AF175" s="1"/>
      <c r="AG175" s="1"/>
    </row>
    <row r="176" spans="1:33" x14ac:dyDescent="0.25">
      <c r="A176" s="1">
        <v>17</v>
      </c>
      <c r="B176" s="1">
        <v>2020</v>
      </c>
      <c r="C176" s="1">
        <v>351140917</v>
      </c>
      <c r="D176" s="44" t="s">
        <v>176</v>
      </c>
      <c r="E176" s="20">
        <v>0.38384705795510371</v>
      </c>
      <c r="F176" s="20">
        <v>0.30979576577588203</v>
      </c>
      <c r="G176" s="20">
        <v>7.4051292179221698E-2</v>
      </c>
      <c r="H176" s="20">
        <v>0</v>
      </c>
      <c r="I176" s="20">
        <v>2.2162987249544599E-2</v>
      </c>
      <c r="J176" s="20">
        <v>5.9427771331852799E-2</v>
      </c>
      <c r="K176" s="20">
        <v>0.23767050702397899</v>
      </c>
      <c r="L176" s="20">
        <v>6.4585792349726778E-2</v>
      </c>
      <c r="N176" s="50">
        <v>15</v>
      </c>
      <c r="O176" s="236">
        <v>55.000000000000007</v>
      </c>
      <c r="P176" s="236">
        <v>45</v>
      </c>
      <c r="Q176" s="50">
        <v>22</v>
      </c>
      <c r="R176" s="50">
        <v>18</v>
      </c>
      <c r="S176" s="6">
        <v>879.30000000000007</v>
      </c>
      <c r="T176" s="6">
        <v>879.30000000000007</v>
      </c>
      <c r="W176" s="1"/>
      <c r="X176" s="1"/>
      <c r="Y176" s="1"/>
      <c r="AC176" s="1"/>
      <c r="AF176" s="1"/>
      <c r="AG176" s="1"/>
    </row>
    <row r="177" spans="1:33" x14ac:dyDescent="0.25">
      <c r="A177" s="1">
        <v>10</v>
      </c>
      <c r="B177" s="1">
        <v>2020</v>
      </c>
      <c r="C177" s="1">
        <v>351150810</v>
      </c>
      <c r="D177" s="44" t="s">
        <v>177</v>
      </c>
      <c r="E177" s="20">
        <v>0.42931471014131178</v>
      </c>
      <c r="F177" s="20">
        <v>0.37364216757741398</v>
      </c>
      <c r="G177" s="20">
        <v>5.5672542563897802E-2</v>
      </c>
      <c r="H177" s="20">
        <v>0</v>
      </c>
      <c r="I177" s="20">
        <v>0.21136123287671199</v>
      </c>
      <c r="J177" s="20">
        <v>0.15909647811296601</v>
      </c>
      <c r="K177" s="20">
        <v>2.4080738328717201E-3</v>
      </c>
      <c r="L177" s="20">
        <v>5.6448925318761375E-2</v>
      </c>
      <c r="N177" s="50">
        <v>13</v>
      </c>
      <c r="O177" s="236">
        <v>30.76923076923077</v>
      </c>
      <c r="P177" s="236">
        <v>69.230769230769226</v>
      </c>
      <c r="Q177" s="50">
        <v>16</v>
      </c>
      <c r="R177" s="50">
        <v>36</v>
      </c>
      <c r="S177" s="6">
        <v>2499</v>
      </c>
      <c r="T177" s="6">
        <v>2499</v>
      </c>
      <c r="W177" s="1"/>
      <c r="X177" s="1"/>
      <c r="Y177" s="1"/>
      <c r="AC177" s="1"/>
      <c r="AF177" s="1"/>
      <c r="AG177" s="1"/>
    </row>
    <row r="178" spans="1:33" x14ac:dyDescent="0.25">
      <c r="A178" s="1">
        <v>10</v>
      </c>
      <c r="B178" s="1">
        <v>2020</v>
      </c>
      <c r="C178" s="1">
        <v>351160710</v>
      </c>
      <c r="D178" s="44" t="s">
        <v>178</v>
      </c>
      <c r="E178" s="20">
        <v>0.16306672236153741</v>
      </c>
      <c r="F178" s="20">
        <v>9.0724178082191798E-2</v>
      </c>
      <c r="G178" s="20">
        <v>7.2342544279345597E-2</v>
      </c>
      <c r="H178" s="20">
        <v>0</v>
      </c>
      <c r="I178" s="20">
        <v>3.1876164383561598E-2</v>
      </c>
      <c r="J178" s="20">
        <v>2.66058302975106E-2</v>
      </c>
      <c r="K178" s="20">
        <v>7.6000209253437201E-2</v>
      </c>
      <c r="L178" s="20">
        <v>2.8584518427027999E-2</v>
      </c>
      <c r="N178" s="50">
        <v>23</v>
      </c>
      <c r="O178" s="236">
        <v>34.065934065934066</v>
      </c>
      <c r="P178" s="236">
        <v>65.934065934065927</v>
      </c>
      <c r="Q178" s="50">
        <v>31</v>
      </c>
      <c r="R178" s="50">
        <v>60</v>
      </c>
      <c r="S178" s="6">
        <v>670</v>
      </c>
      <c r="T178" s="6">
        <v>670</v>
      </c>
      <c r="W178" s="1"/>
      <c r="X178" s="1"/>
      <c r="Y178" s="1"/>
      <c r="AC178" s="1"/>
      <c r="AF178" s="1"/>
      <c r="AG178" s="1"/>
    </row>
    <row r="179" spans="1:33" x14ac:dyDescent="0.25">
      <c r="A179" s="1">
        <v>5</v>
      </c>
      <c r="B179" s="1">
        <v>2020</v>
      </c>
      <c r="C179" s="1">
        <v>35117065</v>
      </c>
      <c r="D179" s="44" t="s">
        <v>179</v>
      </c>
      <c r="E179" s="20">
        <v>9.4389648738678111E-2</v>
      </c>
      <c r="F179" s="20">
        <v>7.9010688736681906E-2</v>
      </c>
      <c r="G179" s="20">
        <v>1.5378960001996201E-2</v>
      </c>
      <c r="H179" s="20">
        <v>0</v>
      </c>
      <c r="I179" s="20">
        <v>3.7200000000000002E-3</v>
      </c>
      <c r="J179" s="20">
        <v>1.5718156860543502E-2</v>
      </c>
      <c r="K179" s="20">
        <v>5.8889999999999998E-2</v>
      </c>
      <c r="L179" s="20">
        <v>1.606149187813459E-2</v>
      </c>
      <c r="N179" s="50">
        <v>10</v>
      </c>
      <c r="O179" s="236">
        <v>44.117647058823529</v>
      </c>
      <c r="P179" s="236">
        <v>55.882352941176471</v>
      </c>
      <c r="Q179" s="50">
        <v>15</v>
      </c>
      <c r="R179" s="50">
        <v>19</v>
      </c>
      <c r="S179" s="6">
        <v>713.13799999999992</v>
      </c>
      <c r="T179" s="6">
        <v>698.84120000000007</v>
      </c>
      <c r="W179" s="1"/>
      <c r="X179" s="1"/>
      <c r="Y179" s="1"/>
      <c r="AC179" s="1"/>
      <c r="AF179" s="1"/>
      <c r="AG179" s="1"/>
    </row>
    <row r="180" spans="1:33" x14ac:dyDescent="0.25">
      <c r="A180" s="1">
        <v>14</v>
      </c>
      <c r="B180" s="1">
        <v>2020</v>
      </c>
      <c r="C180" s="1">
        <v>355720414</v>
      </c>
      <c r="D180" s="44" t="s">
        <v>180</v>
      </c>
      <c r="E180" s="20">
        <v>0</v>
      </c>
      <c r="F180" s="20" t="s">
        <v>47</v>
      </c>
      <c r="G180" s="20" t="s">
        <v>47</v>
      </c>
      <c r="H180" s="20">
        <v>0</v>
      </c>
      <c r="I180" s="20" t="s">
        <v>47</v>
      </c>
      <c r="J180" s="20" t="s">
        <v>47</v>
      </c>
      <c r="K180" s="20" t="s">
        <v>47</v>
      </c>
      <c r="L180" s="20">
        <v>0</v>
      </c>
      <c r="N180" s="50">
        <v>0</v>
      </c>
      <c r="O180" s="236">
        <v>0</v>
      </c>
      <c r="P180" s="236">
        <v>0</v>
      </c>
      <c r="Q180" s="50" t="s">
        <v>47</v>
      </c>
      <c r="R180" s="50" t="s">
        <v>47</v>
      </c>
      <c r="S180" s="6" t="s">
        <v>47</v>
      </c>
      <c r="T180" s="6" t="s">
        <v>47</v>
      </c>
      <c r="W180" s="1"/>
      <c r="X180" s="1"/>
      <c r="Y180" s="1"/>
      <c r="AC180" s="1"/>
      <c r="AF180" s="1"/>
      <c r="AG180" s="1"/>
    </row>
    <row r="181" spans="1:33" x14ac:dyDescent="0.25">
      <c r="A181" s="1">
        <v>17</v>
      </c>
      <c r="B181" s="1">
        <v>2020</v>
      </c>
      <c r="C181" s="1">
        <v>355720417</v>
      </c>
      <c r="D181" s="44" t="s">
        <v>180</v>
      </c>
      <c r="E181" s="20">
        <v>0.1270041447713153</v>
      </c>
      <c r="F181" s="20">
        <v>5.2457716894977198E-2</v>
      </c>
      <c r="G181" s="20">
        <v>7.4546427876338098E-2</v>
      </c>
      <c r="H181" s="20">
        <v>0</v>
      </c>
      <c r="I181" s="20">
        <v>7.1026427876338102E-2</v>
      </c>
      <c r="J181" s="20">
        <v>4.2000000000000002E-4</v>
      </c>
      <c r="K181" s="20">
        <v>5.2457716894977198E-2</v>
      </c>
      <c r="L181" s="20">
        <v>3.0999999999999999E-3</v>
      </c>
      <c r="N181" s="50">
        <v>1</v>
      </c>
      <c r="O181" s="236">
        <v>16.666666666666664</v>
      </c>
      <c r="P181" s="236">
        <v>83.333333333333343</v>
      </c>
      <c r="Q181" s="50">
        <v>2</v>
      </c>
      <c r="R181" s="50">
        <v>10</v>
      </c>
      <c r="S181" s="6">
        <v>610.83000000000004</v>
      </c>
      <c r="T181" s="6">
        <v>610.83000000000004</v>
      </c>
      <c r="W181" s="1"/>
      <c r="X181" s="1"/>
      <c r="Y181" s="1"/>
      <c r="AC181" s="1"/>
      <c r="AF181" s="1"/>
      <c r="AG181" s="1"/>
    </row>
    <row r="182" spans="1:33" x14ac:dyDescent="0.25">
      <c r="A182" s="1">
        <v>20</v>
      </c>
      <c r="B182" s="1">
        <v>2020</v>
      </c>
      <c r="C182" s="1">
        <v>351190420</v>
      </c>
      <c r="D182" s="44" t="s">
        <v>181</v>
      </c>
      <c r="E182" s="20">
        <v>0.1730715547259026</v>
      </c>
      <c r="F182" s="20">
        <v>0.10624085806697101</v>
      </c>
      <c r="G182" s="20">
        <v>6.6830696658931599E-2</v>
      </c>
      <c r="H182" s="20">
        <v>0</v>
      </c>
      <c r="I182" s="20">
        <v>6.3583005464480896E-2</v>
      </c>
      <c r="J182" s="20">
        <v>9.2379380692167598E-2</v>
      </c>
      <c r="K182" s="20">
        <v>1.5639168569254201E-2</v>
      </c>
      <c r="L182" s="20">
        <v>1.47E-3</v>
      </c>
      <c r="N182" s="50">
        <v>9</v>
      </c>
      <c r="O182" s="236">
        <v>24.242424242424242</v>
      </c>
      <c r="P182" s="236">
        <v>75.757575757575751</v>
      </c>
      <c r="Q182" s="50">
        <v>8</v>
      </c>
      <c r="R182" s="50">
        <v>25</v>
      </c>
      <c r="S182" s="6">
        <v>451</v>
      </c>
      <c r="T182" s="6">
        <v>451</v>
      </c>
      <c r="W182" s="1"/>
      <c r="X182" s="1"/>
      <c r="Y182" s="1"/>
      <c r="AC182" s="1"/>
      <c r="AF182" s="1"/>
      <c r="AG182" s="1"/>
    </row>
    <row r="183" spans="1:33" x14ac:dyDescent="0.25">
      <c r="A183" s="1">
        <v>12</v>
      </c>
      <c r="B183" s="1">
        <v>2020</v>
      </c>
      <c r="C183" s="1">
        <v>351200112</v>
      </c>
      <c r="D183" s="44" t="s">
        <v>182</v>
      </c>
      <c r="E183" s="20">
        <v>0.911170924574361</v>
      </c>
      <c r="F183" s="20">
        <v>0.71190662100456603</v>
      </c>
      <c r="G183" s="20">
        <v>0.19926430356979499</v>
      </c>
      <c r="H183" s="20">
        <v>0</v>
      </c>
      <c r="I183" s="20">
        <v>5.0473551912568297E-2</v>
      </c>
      <c r="J183" s="20">
        <v>0.38881602552586297</v>
      </c>
      <c r="K183" s="20">
        <v>0.42883184043632699</v>
      </c>
      <c r="L183" s="20">
        <v>4.30495066996033E-2</v>
      </c>
      <c r="N183" s="50">
        <v>21</v>
      </c>
      <c r="O183" s="236">
        <v>34.831460674157306</v>
      </c>
      <c r="P183" s="236">
        <v>65.168539325842701</v>
      </c>
      <c r="Q183" s="50">
        <v>31</v>
      </c>
      <c r="R183" s="50">
        <v>58</v>
      </c>
      <c r="S183" s="6">
        <v>935</v>
      </c>
      <c r="T183" s="6">
        <v>935</v>
      </c>
      <c r="W183" s="1"/>
      <c r="X183" s="1"/>
      <c r="Y183" s="1"/>
      <c r="AC183" s="1"/>
      <c r="AF183" s="1"/>
      <c r="AG183" s="1"/>
    </row>
    <row r="184" spans="1:33" x14ac:dyDescent="0.25">
      <c r="A184" s="1">
        <v>15</v>
      </c>
      <c r="B184" s="1">
        <v>2020</v>
      </c>
      <c r="C184" s="1">
        <v>351200115</v>
      </c>
      <c r="D184" s="44" t="s">
        <v>182</v>
      </c>
      <c r="E184" s="20">
        <v>8.5864585048781111E-2</v>
      </c>
      <c r="F184" s="20">
        <v>6.4153782343987803E-2</v>
      </c>
      <c r="G184" s="20">
        <v>2.1710802704793301E-2</v>
      </c>
      <c r="H184" s="20">
        <v>0</v>
      </c>
      <c r="I184" s="20" t="s">
        <v>47</v>
      </c>
      <c r="J184" s="20">
        <v>2.47E-3</v>
      </c>
      <c r="K184" s="20">
        <v>8.3182914389799606E-2</v>
      </c>
      <c r="L184" s="20">
        <v>2.1167065898146042E-4</v>
      </c>
      <c r="N184" s="50">
        <v>4</v>
      </c>
      <c r="O184" s="236">
        <v>41.17647058823529</v>
      </c>
      <c r="P184" s="236">
        <v>58.82352941176471</v>
      </c>
      <c r="Q184" s="50">
        <v>7</v>
      </c>
      <c r="R184" s="50">
        <v>10</v>
      </c>
      <c r="S184" s="6" t="s">
        <v>47</v>
      </c>
      <c r="T184" s="6" t="s">
        <v>47</v>
      </c>
      <c r="W184" s="1"/>
      <c r="X184" s="1"/>
      <c r="Y184" s="1"/>
      <c r="AC184" s="1"/>
      <c r="AF184" s="1"/>
      <c r="AG184" s="1"/>
    </row>
    <row r="185" spans="1:33" x14ac:dyDescent="0.25">
      <c r="A185" s="1">
        <v>12</v>
      </c>
      <c r="B185" s="1">
        <v>2020</v>
      </c>
      <c r="C185" s="1">
        <v>351210012</v>
      </c>
      <c r="D185" s="44" t="s">
        <v>183</v>
      </c>
      <c r="E185" s="20">
        <v>4.3550648085976169</v>
      </c>
      <c r="F185" s="20">
        <v>3.9746354813026601</v>
      </c>
      <c r="G185" s="20">
        <v>0.38042932729495699</v>
      </c>
      <c r="H185" s="20">
        <v>1.43778843226788</v>
      </c>
      <c r="I185" s="20">
        <v>2.7129854280509999E-2</v>
      </c>
      <c r="J185" s="20">
        <v>0.217808360655738</v>
      </c>
      <c r="K185" s="20">
        <v>4.0530868219718696</v>
      </c>
      <c r="L185" s="20">
        <v>5.7039771689497747E-2</v>
      </c>
      <c r="N185" s="50">
        <v>58</v>
      </c>
      <c r="O185" s="236">
        <v>69.032258064516128</v>
      </c>
      <c r="P185" s="236">
        <v>30.967741935483872</v>
      </c>
      <c r="Q185" s="50">
        <v>107</v>
      </c>
      <c r="R185" s="50">
        <v>48</v>
      </c>
      <c r="S185" s="6">
        <v>243</v>
      </c>
      <c r="T185" s="6">
        <v>243</v>
      </c>
      <c r="W185" s="1"/>
      <c r="X185" s="1"/>
      <c r="Y185" s="1"/>
      <c r="AC185" s="1"/>
      <c r="AF185" s="1"/>
      <c r="AG185" s="1"/>
    </row>
    <row r="186" spans="1:33" x14ac:dyDescent="0.25">
      <c r="A186" s="1">
        <v>9</v>
      </c>
      <c r="B186" s="1">
        <v>2020</v>
      </c>
      <c r="C186" s="1">
        <v>35122099</v>
      </c>
      <c r="D186" s="44" t="s">
        <v>184</v>
      </c>
      <c r="E186" s="20">
        <v>0.45109313740840501</v>
      </c>
      <c r="F186" s="20">
        <v>0.42019715963436999</v>
      </c>
      <c r="G186" s="20">
        <v>3.0895977774035001E-2</v>
      </c>
      <c r="H186" s="20">
        <v>0</v>
      </c>
      <c r="I186" s="20">
        <v>6.8536849315068496E-2</v>
      </c>
      <c r="J186" s="20">
        <v>6.7809016393442598E-2</v>
      </c>
      <c r="K186" s="20">
        <v>0.30458605975164499</v>
      </c>
      <c r="L186" s="20">
        <v>1.0161211948249619E-2</v>
      </c>
      <c r="N186" s="50">
        <v>19</v>
      </c>
      <c r="O186" s="236">
        <v>53.04347826086957</v>
      </c>
      <c r="P186" s="236">
        <v>46.956521739130437</v>
      </c>
      <c r="Q186" s="50">
        <v>61</v>
      </c>
      <c r="R186" s="50">
        <v>54</v>
      </c>
      <c r="S186" s="6">
        <v>1443</v>
      </c>
      <c r="T186" s="6">
        <v>1399.71</v>
      </c>
      <c r="W186" s="1"/>
      <c r="X186" s="1"/>
      <c r="Y186" s="1"/>
      <c r="AC186" s="1"/>
      <c r="AF186" s="1"/>
      <c r="AG186" s="1"/>
    </row>
    <row r="187" spans="1:33" x14ac:dyDescent="0.25">
      <c r="A187" s="1">
        <v>10</v>
      </c>
      <c r="B187" s="1">
        <v>2020</v>
      </c>
      <c r="C187" s="1">
        <v>351230810</v>
      </c>
      <c r="D187" s="44" t="s">
        <v>185</v>
      </c>
      <c r="E187" s="20">
        <v>6.4551478196139102E-3</v>
      </c>
      <c r="F187" s="20">
        <v>3.6489037768961401E-3</v>
      </c>
      <c r="G187" s="20">
        <v>2.8062440427177701E-3</v>
      </c>
      <c r="H187" s="20">
        <v>0</v>
      </c>
      <c r="I187" s="20" t="s">
        <v>47</v>
      </c>
      <c r="J187" s="20">
        <v>6.7348807711821402E-4</v>
      </c>
      <c r="K187" s="20">
        <v>4.0603355415824499E-3</v>
      </c>
      <c r="L187" s="20">
        <v>1.7213242009132387E-3</v>
      </c>
      <c r="N187" s="50">
        <v>25</v>
      </c>
      <c r="O187" s="236">
        <v>29.545454545454547</v>
      </c>
      <c r="P187" s="236">
        <v>70.454545454545453</v>
      </c>
      <c r="Q187" s="50">
        <v>13</v>
      </c>
      <c r="R187" s="50">
        <v>31</v>
      </c>
      <c r="S187" s="6">
        <v>647.7360000000001</v>
      </c>
      <c r="T187" s="6">
        <v>647.7360000000001</v>
      </c>
      <c r="W187" s="1"/>
      <c r="X187" s="1"/>
      <c r="Y187" s="1"/>
      <c r="AC187" s="1"/>
      <c r="AF187" s="1"/>
      <c r="AG187" s="1"/>
    </row>
    <row r="188" spans="1:33" x14ac:dyDescent="0.25">
      <c r="A188" s="1">
        <v>5</v>
      </c>
      <c r="B188" s="1">
        <v>2020</v>
      </c>
      <c r="C188" s="1">
        <v>35124075</v>
      </c>
      <c r="D188" s="44" t="s">
        <v>186</v>
      </c>
      <c r="E188" s="20">
        <v>0.278707606025068</v>
      </c>
      <c r="F188" s="20">
        <v>0.14126374745282</v>
      </c>
      <c r="G188" s="20">
        <v>0.137443858572248</v>
      </c>
      <c r="H188" s="20">
        <v>0</v>
      </c>
      <c r="I188" s="20">
        <v>0.126930327868852</v>
      </c>
      <c r="J188" s="20">
        <v>0.111352674071163</v>
      </c>
      <c r="K188" s="20">
        <v>1.1644581004483E-2</v>
      </c>
      <c r="L188" s="20">
        <v>2.8780023080569893E-2</v>
      </c>
      <c r="N188" s="50">
        <v>19</v>
      </c>
      <c r="O188" s="236">
        <v>10.44776119402985</v>
      </c>
      <c r="P188" s="236">
        <v>89.552238805970148</v>
      </c>
      <c r="Q188" s="50">
        <v>14</v>
      </c>
      <c r="R188" s="50">
        <v>120</v>
      </c>
      <c r="S188" s="6">
        <v>1204</v>
      </c>
      <c r="T188" s="6">
        <v>0</v>
      </c>
      <c r="W188" s="1"/>
      <c r="X188" s="1"/>
      <c r="Y188" s="1"/>
      <c r="AC188" s="1"/>
      <c r="AF188" s="1"/>
      <c r="AG188" s="1"/>
    </row>
    <row r="189" spans="1:33" x14ac:dyDescent="0.25">
      <c r="A189" s="1">
        <v>19</v>
      </c>
      <c r="B189" s="1">
        <v>2020</v>
      </c>
      <c r="C189" s="1">
        <v>351250619</v>
      </c>
      <c r="D189" s="44" t="s">
        <v>187</v>
      </c>
      <c r="E189" s="20">
        <v>8.4841082395555295E-2</v>
      </c>
      <c r="F189" s="20">
        <v>6.8510071404213599E-2</v>
      </c>
      <c r="G189" s="20">
        <v>1.63310109913417E-2</v>
      </c>
      <c r="H189" s="20">
        <v>0</v>
      </c>
      <c r="I189" s="20">
        <v>1.3051697108067001E-2</v>
      </c>
      <c r="J189" s="20">
        <v>1.90934351373606E-3</v>
      </c>
      <c r="K189" s="20">
        <v>6.9157582757358796E-2</v>
      </c>
      <c r="L189" s="20">
        <v>7.2245901639344298E-4</v>
      </c>
      <c r="N189" s="50">
        <v>15</v>
      </c>
      <c r="O189" s="236">
        <v>38.095238095238095</v>
      </c>
      <c r="P189" s="236">
        <v>61.904761904761905</v>
      </c>
      <c r="Q189" s="50">
        <v>16</v>
      </c>
      <c r="R189" s="50">
        <v>26</v>
      </c>
      <c r="S189" s="6">
        <v>257.81600000000003</v>
      </c>
      <c r="T189" s="6">
        <v>257.81600000000003</v>
      </c>
      <c r="W189" s="1"/>
      <c r="X189" s="1"/>
      <c r="Y189" s="1"/>
      <c r="AC189" s="1"/>
      <c r="AF189" s="1"/>
      <c r="AG189" s="1"/>
    </row>
    <row r="190" spans="1:33" x14ac:dyDescent="0.25">
      <c r="A190" s="1">
        <v>14</v>
      </c>
      <c r="B190" s="1">
        <v>2020</v>
      </c>
      <c r="C190" s="1">
        <v>351260514</v>
      </c>
      <c r="D190" s="44" t="s">
        <v>188</v>
      </c>
      <c r="E190" s="20">
        <v>1.3783582112350403</v>
      </c>
      <c r="F190" s="20">
        <v>1.37766968383778</v>
      </c>
      <c r="G190" s="20">
        <v>6.8852739726027402E-4</v>
      </c>
      <c r="H190" s="20">
        <v>3.1579908675799101E-2</v>
      </c>
      <c r="I190" s="20">
        <v>1.167E-2</v>
      </c>
      <c r="J190" s="20">
        <v>5.4566971080669696E-4</v>
      </c>
      <c r="K190" s="20">
        <v>1.3359474438996599</v>
      </c>
      <c r="L190" s="20">
        <v>3.0195097624572727E-2</v>
      </c>
      <c r="N190" s="50">
        <v>34</v>
      </c>
      <c r="O190" s="236">
        <v>88.135593220338976</v>
      </c>
      <c r="P190" s="236">
        <v>11.864406779661017</v>
      </c>
      <c r="Q190" s="50">
        <v>52</v>
      </c>
      <c r="R190" s="50">
        <v>7</v>
      </c>
      <c r="S190" s="6">
        <v>172.15600000000001</v>
      </c>
      <c r="T190" s="6">
        <v>172.15600000000001</v>
      </c>
      <c r="W190" s="1"/>
      <c r="X190" s="1"/>
      <c r="Y190" s="1"/>
      <c r="AC190" s="1"/>
      <c r="AF190" s="1"/>
      <c r="AG190" s="1"/>
    </row>
    <row r="191" spans="1:33" x14ac:dyDescent="0.25">
      <c r="A191" s="1">
        <v>5</v>
      </c>
      <c r="B191" s="1">
        <v>2020</v>
      </c>
      <c r="C191" s="1">
        <v>35127045</v>
      </c>
      <c r="D191" s="44" t="s">
        <v>189</v>
      </c>
      <c r="E191" s="20">
        <v>6.9849616425880098E-2</v>
      </c>
      <c r="F191" s="20">
        <v>5.4487221640009603E-2</v>
      </c>
      <c r="G191" s="20">
        <v>1.53623947858705E-2</v>
      </c>
      <c r="H191" s="20">
        <v>0</v>
      </c>
      <c r="I191" s="20">
        <v>1.4999854280510001E-2</v>
      </c>
      <c r="J191" s="20">
        <v>1.53612021857923E-3</v>
      </c>
      <c r="K191" s="20">
        <v>4.52052826434114E-2</v>
      </c>
      <c r="L191" s="20">
        <v>8.108359283379496E-3</v>
      </c>
      <c r="N191" s="50">
        <v>27</v>
      </c>
      <c r="O191" s="236">
        <v>40.449438202247187</v>
      </c>
      <c r="P191" s="236">
        <v>59.550561797752813</v>
      </c>
      <c r="Q191" s="50">
        <v>36</v>
      </c>
      <c r="R191" s="50">
        <v>53</v>
      </c>
      <c r="S191" s="6">
        <v>119</v>
      </c>
      <c r="T191" s="6">
        <v>119</v>
      </c>
      <c r="W191" s="1"/>
      <c r="X191" s="1"/>
      <c r="Y191" s="1"/>
      <c r="AC191" s="1"/>
      <c r="AF191" s="1"/>
      <c r="AG191" s="1"/>
    </row>
    <row r="192" spans="1:33" x14ac:dyDescent="0.25">
      <c r="A192" s="1">
        <v>9</v>
      </c>
      <c r="B192" s="1">
        <v>2020</v>
      </c>
      <c r="C192" s="1">
        <v>35127049</v>
      </c>
      <c r="D192" s="44" t="s">
        <v>189</v>
      </c>
      <c r="E192" s="20">
        <v>1.8699999999999999E-3</v>
      </c>
      <c r="F192" s="20">
        <v>1.82E-3</v>
      </c>
      <c r="G192" s="20">
        <v>5.0000000000000002E-5</v>
      </c>
      <c r="H192" s="20">
        <v>0</v>
      </c>
      <c r="I192" s="20" t="s">
        <v>47</v>
      </c>
      <c r="J192" s="20" t="s">
        <v>47</v>
      </c>
      <c r="K192" s="20" t="s">
        <v>47</v>
      </c>
      <c r="L192" s="20">
        <v>1.8699999999999999E-3</v>
      </c>
      <c r="N192" s="50">
        <v>1</v>
      </c>
      <c r="O192" s="236">
        <v>25</v>
      </c>
      <c r="P192" s="236">
        <v>75</v>
      </c>
      <c r="Q192" s="50">
        <v>1</v>
      </c>
      <c r="R192" s="50">
        <v>3</v>
      </c>
      <c r="S192" s="6" t="s">
        <v>47</v>
      </c>
      <c r="T192" s="6" t="s">
        <v>47</v>
      </c>
      <c r="W192" s="1"/>
      <c r="X192" s="1"/>
      <c r="Y192" s="1"/>
      <c r="AC192" s="1"/>
      <c r="AF192" s="1"/>
      <c r="AG192" s="1"/>
    </row>
    <row r="193" spans="1:33" x14ac:dyDescent="0.25">
      <c r="A193" s="1">
        <v>5</v>
      </c>
      <c r="B193" s="1">
        <v>2020</v>
      </c>
      <c r="C193" s="1">
        <v>35128035</v>
      </c>
      <c r="D193" s="44" t="s">
        <v>190</v>
      </c>
      <c r="E193" s="20">
        <v>3.2262897639024022</v>
      </c>
      <c r="F193" s="20">
        <v>3.1990824752351701</v>
      </c>
      <c r="G193" s="20">
        <v>2.72072886672322E-2</v>
      </c>
      <c r="H193" s="20">
        <v>0</v>
      </c>
      <c r="I193" s="20">
        <v>2.8609576502732201</v>
      </c>
      <c r="J193" s="20">
        <v>0.17172263754772099</v>
      </c>
      <c r="K193" s="20">
        <v>1.3551442161339401E-2</v>
      </c>
      <c r="L193" s="20">
        <v>0.18005803392012046</v>
      </c>
      <c r="N193" s="50">
        <v>14</v>
      </c>
      <c r="O193" s="236">
        <v>21.818181818181817</v>
      </c>
      <c r="P193" s="236">
        <v>78.181818181818187</v>
      </c>
      <c r="Q193" s="50">
        <v>24</v>
      </c>
      <c r="R193" s="50">
        <v>86</v>
      </c>
      <c r="S193" s="6">
        <v>3611.2999999999997</v>
      </c>
      <c r="T193" s="6">
        <v>0</v>
      </c>
      <c r="W193" s="1"/>
      <c r="X193" s="1"/>
      <c r="Y193" s="1"/>
      <c r="AC193" s="1"/>
      <c r="AF193" s="1"/>
      <c r="AG193" s="1"/>
    </row>
    <row r="194" spans="1:33" x14ac:dyDescent="0.25">
      <c r="A194" s="1">
        <v>15</v>
      </c>
      <c r="B194" s="1">
        <v>2020</v>
      </c>
      <c r="C194" s="1">
        <v>351290215</v>
      </c>
      <c r="D194" s="44" t="s">
        <v>191</v>
      </c>
      <c r="E194" s="20">
        <v>0.14852416753998551</v>
      </c>
      <c r="F194" s="20">
        <v>0.10607019013399201</v>
      </c>
      <c r="G194" s="20">
        <v>4.24539774059935E-2</v>
      </c>
      <c r="H194" s="20">
        <v>0</v>
      </c>
      <c r="I194" s="20">
        <v>1.3559999999999999E-2</v>
      </c>
      <c r="J194" s="20">
        <v>8.3380517503805205E-4</v>
      </c>
      <c r="K194" s="20">
        <v>0.13060134790528199</v>
      </c>
      <c r="L194" s="20">
        <v>3.529014459665141E-3</v>
      </c>
      <c r="N194" s="50">
        <v>13</v>
      </c>
      <c r="O194" s="236">
        <v>38.983050847457626</v>
      </c>
      <c r="P194" s="236">
        <v>61.016949152542374</v>
      </c>
      <c r="Q194" s="50">
        <v>23</v>
      </c>
      <c r="R194" s="50">
        <v>36</v>
      </c>
      <c r="S194" s="6">
        <v>264.60000000000002</v>
      </c>
      <c r="T194" s="6">
        <v>264.60000000000002</v>
      </c>
      <c r="W194" s="1"/>
      <c r="X194" s="1"/>
      <c r="Y194" s="1"/>
      <c r="AC194" s="1"/>
      <c r="AF194" s="1"/>
      <c r="AG194" s="1"/>
    </row>
    <row r="195" spans="1:33" x14ac:dyDescent="0.25">
      <c r="A195" s="1">
        <v>18</v>
      </c>
      <c r="B195" s="1">
        <v>2020</v>
      </c>
      <c r="C195" s="1">
        <v>351290218</v>
      </c>
      <c r="D195" s="44" t="s">
        <v>191</v>
      </c>
      <c r="E195" s="20">
        <v>2.1795639269406385E-2</v>
      </c>
      <c r="F195" s="20">
        <v>2.1752831050228301E-2</v>
      </c>
      <c r="G195" s="20">
        <v>4.2808219178082199E-5</v>
      </c>
      <c r="H195" s="20">
        <v>0</v>
      </c>
      <c r="I195" s="20" t="s">
        <v>47</v>
      </c>
      <c r="J195" s="20">
        <v>1.389E-2</v>
      </c>
      <c r="K195" s="20">
        <v>7.9056392694063903E-3</v>
      </c>
      <c r="L195" s="20">
        <v>0</v>
      </c>
      <c r="N195" s="50">
        <v>3</v>
      </c>
      <c r="O195" s="236">
        <v>87.5</v>
      </c>
      <c r="P195" s="236">
        <v>12.5</v>
      </c>
      <c r="Q195" s="50">
        <v>7</v>
      </c>
      <c r="R195" s="50">
        <v>1</v>
      </c>
      <c r="S195" s="6" t="s">
        <v>47</v>
      </c>
      <c r="T195" s="6" t="s">
        <v>47</v>
      </c>
      <c r="W195" s="1"/>
      <c r="X195" s="1"/>
      <c r="Y195" s="1"/>
      <c r="AC195" s="1"/>
      <c r="AF195" s="1"/>
      <c r="AG195" s="1"/>
    </row>
    <row r="196" spans="1:33" x14ac:dyDescent="0.25">
      <c r="A196" s="1">
        <v>6</v>
      </c>
      <c r="B196" s="1">
        <v>2020</v>
      </c>
      <c r="C196" s="1">
        <v>35130096</v>
      </c>
      <c r="D196" s="44" t="s">
        <v>192</v>
      </c>
      <c r="E196" s="20">
        <v>1.41971638518768</v>
      </c>
      <c r="F196" s="20">
        <v>1.2704599999999999</v>
      </c>
      <c r="G196" s="20">
        <v>0.14925638518768</v>
      </c>
      <c r="H196" s="20">
        <v>0</v>
      </c>
      <c r="I196" s="20">
        <v>1.25022831050228</v>
      </c>
      <c r="J196" s="20">
        <v>7.7997952795036199E-2</v>
      </c>
      <c r="K196" s="20">
        <v>1.8638330297510601E-2</v>
      </c>
      <c r="L196" s="20">
        <v>7.2851791592850407E-2</v>
      </c>
      <c r="N196" s="50">
        <v>16</v>
      </c>
      <c r="O196" s="236">
        <v>6.666666666666667</v>
      </c>
      <c r="P196" s="236">
        <v>93.333333333333329</v>
      </c>
      <c r="Q196" s="50">
        <v>12</v>
      </c>
      <c r="R196" s="50">
        <v>168</v>
      </c>
      <c r="S196" s="6">
        <v>6847.5</v>
      </c>
      <c r="T196" s="6">
        <v>3218.3249999999998</v>
      </c>
      <c r="W196" s="1"/>
      <c r="X196" s="1"/>
      <c r="Y196" s="1"/>
      <c r="AC196" s="1"/>
      <c r="AF196" s="1"/>
      <c r="AG196" s="1"/>
    </row>
    <row r="197" spans="1:33" x14ac:dyDescent="0.25">
      <c r="A197" s="1">
        <v>10</v>
      </c>
      <c r="B197" s="1">
        <v>2020</v>
      </c>
      <c r="C197" s="1">
        <v>351300910</v>
      </c>
      <c r="D197" s="44" t="s">
        <v>192</v>
      </c>
      <c r="E197" s="20">
        <v>1.9384607475817348</v>
      </c>
      <c r="F197" s="20">
        <v>1.93533207802064</v>
      </c>
      <c r="G197" s="20">
        <v>3.1286695610948899E-3</v>
      </c>
      <c r="H197" s="20">
        <v>0</v>
      </c>
      <c r="I197" s="20" t="s">
        <v>47</v>
      </c>
      <c r="J197" s="20">
        <v>1.93067358934052</v>
      </c>
      <c r="K197" s="20">
        <v>5.5425747311425499E-3</v>
      </c>
      <c r="L197" s="20">
        <v>2.2445835100764356E-3</v>
      </c>
      <c r="N197" s="50">
        <v>20</v>
      </c>
      <c r="O197" s="236">
        <v>65.853658536585371</v>
      </c>
      <c r="P197" s="236">
        <v>34.146341463414636</v>
      </c>
      <c r="Q197" s="50">
        <v>27</v>
      </c>
      <c r="R197" s="50">
        <v>14</v>
      </c>
      <c r="S197" s="6" t="s">
        <v>47</v>
      </c>
      <c r="T197" s="6" t="s">
        <v>47</v>
      </c>
      <c r="W197" s="1"/>
      <c r="X197" s="1"/>
      <c r="Y197" s="1"/>
      <c r="AC197" s="1"/>
      <c r="AF197" s="1"/>
      <c r="AG197" s="1"/>
    </row>
    <row r="198" spans="1:33" x14ac:dyDescent="0.25">
      <c r="A198" s="1">
        <v>4</v>
      </c>
      <c r="B198" s="1">
        <v>2020</v>
      </c>
      <c r="C198" s="1">
        <v>35131084</v>
      </c>
      <c r="D198" s="44" t="s">
        <v>193</v>
      </c>
      <c r="E198" s="20">
        <v>0.16478629987274501</v>
      </c>
      <c r="F198" s="20">
        <v>1.2579999999999999E-2</v>
      </c>
      <c r="G198" s="20">
        <v>0.152206299872745</v>
      </c>
      <c r="H198" s="20">
        <v>0</v>
      </c>
      <c r="I198" s="20">
        <v>7.5847762557077605E-2</v>
      </c>
      <c r="J198" s="20">
        <v>9.7920645257878608E-3</v>
      </c>
      <c r="K198" s="20">
        <v>1.349E-2</v>
      </c>
      <c r="L198" s="20">
        <v>6.5656472789879503E-2</v>
      </c>
      <c r="N198" s="50">
        <v>10</v>
      </c>
      <c r="O198" s="236">
        <v>18.518518518518519</v>
      </c>
      <c r="P198" s="236">
        <v>81.481481481481481</v>
      </c>
      <c r="Q198" s="50">
        <v>10</v>
      </c>
      <c r="R198" s="50">
        <v>44</v>
      </c>
      <c r="S198" s="6">
        <v>1854.27</v>
      </c>
      <c r="T198" s="6">
        <v>1854.27</v>
      </c>
      <c r="W198" s="1"/>
      <c r="X198" s="1"/>
      <c r="Y198" s="1"/>
      <c r="AC198" s="1"/>
      <c r="AF198" s="1"/>
      <c r="AG198" s="1"/>
    </row>
    <row r="199" spans="1:33" x14ac:dyDescent="0.25">
      <c r="A199" s="1">
        <v>9</v>
      </c>
      <c r="B199" s="1">
        <v>2020</v>
      </c>
      <c r="C199" s="1">
        <v>35131089</v>
      </c>
      <c r="D199" s="44" t="s">
        <v>193</v>
      </c>
      <c r="E199" s="20">
        <v>5.7195225846495452E-2</v>
      </c>
      <c r="F199" s="20">
        <v>5.7029700732340198E-2</v>
      </c>
      <c r="G199" s="20">
        <v>1.6552511415525101E-4</v>
      </c>
      <c r="H199" s="20">
        <v>0</v>
      </c>
      <c r="I199" s="20" t="s">
        <v>47</v>
      </c>
      <c r="J199" s="20" t="s">
        <v>47</v>
      </c>
      <c r="K199" s="20">
        <v>5.5545020367043403E-2</v>
      </c>
      <c r="L199" s="20">
        <v>1.65020547945205E-3</v>
      </c>
      <c r="N199" s="50">
        <v>7</v>
      </c>
      <c r="O199" s="236">
        <v>72.727272727272734</v>
      </c>
      <c r="P199" s="236">
        <v>27.27272727272727</v>
      </c>
      <c r="Q199" s="50">
        <v>8</v>
      </c>
      <c r="R199" s="50">
        <v>3</v>
      </c>
      <c r="S199" s="6" t="s">
        <v>47</v>
      </c>
      <c r="T199" s="6" t="s">
        <v>47</v>
      </c>
      <c r="W199" s="1"/>
      <c r="X199" s="1"/>
      <c r="Y199" s="1"/>
      <c r="AC199" s="1"/>
      <c r="AF199" s="1"/>
      <c r="AG199" s="1"/>
    </row>
    <row r="200" spans="1:33" x14ac:dyDescent="0.25">
      <c r="A200" s="1">
        <v>8</v>
      </c>
      <c r="B200" s="1">
        <v>2020</v>
      </c>
      <c r="C200" s="1">
        <v>35132078</v>
      </c>
      <c r="D200" s="44" t="s">
        <v>194</v>
      </c>
      <c r="E200" s="20">
        <v>1.4249029365346739</v>
      </c>
      <c r="F200" s="20">
        <v>1.3216371807395799</v>
      </c>
      <c r="G200" s="20">
        <v>0.10326575579509401</v>
      </c>
      <c r="H200" s="20">
        <v>1.1324200913242E-3</v>
      </c>
      <c r="I200" s="20">
        <v>0.53406396736282702</v>
      </c>
      <c r="J200" s="20">
        <v>3.1511687376799699E-2</v>
      </c>
      <c r="K200" s="20">
        <v>0.84647238559522897</v>
      </c>
      <c r="L200" s="20">
        <v>1.2854896199815342E-2</v>
      </c>
      <c r="N200" s="50">
        <v>61</v>
      </c>
      <c r="O200" s="236">
        <v>70.414201183431956</v>
      </c>
      <c r="P200" s="236">
        <v>29.585798816568047</v>
      </c>
      <c r="Q200" s="50">
        <v>119</v>
      </c>
      <c r="R200" s="50">
        <v>50</v>
      </c>
      <c r="S200" s="6">
        <v>332.71</v>
      </c>
      <c r="T200" s="6">
        <v>332.71</v>
      </c>
      <c r="W200" s="1"/>
      <c r="X200" s="1"/>
      <c r="Y200" s="1"/>
      <c r="AC200" s="1"/>
      <c r="AF200" s="1"/>
      <c r="AG200" s="1"/>
    </row>
    <row r="201" spans="1:33" x14ac:dyDescent="0.25">
      <c r="A201" s="1">
        <v>17</v>
      </c>
      <c r="B201" s="1">
        <v>2020</v>
      </c>
      <c r="C201" s="1">
        <v>351330617</v>
      </c>
      <c r="D201" s="44" t="s">
        <v>195</v>
      </c>
      <c r="E201" s="20">
        <v>0.134940382513661</v>
      </c>
      <c r="F201" s="20">
        <v>0.12955038251366099</v>
      </c>
      <c r="G201" s="20">
        <v>5.3899999999999998E-3</v>
      </c>
      <c r="H201" s="20">
        <v>0.19167709918822901</v>
      </c>
      <c r="I201" s="20">
        <v>5.2500000000000003E-3</v>
      </c>
      <c r="J201" s="20" t="s">
        <v>47</v>
      </c>
      <c r="K201" s="20">
        <v>0.12955038251366099</v>
      </c>
      <c r="L201" s="20">
        <v>1.3999999999999999E-4</v>
      </c>
      <c r="N201" s="50">
        <v>4</v>
      </c>
      <c r="O201" s="236">
        <v>76.923076923076934</v>
      </c>
      <c r="P201" s="236">
        <v>23.076923076923077</v>
      </c>
      <c r="Q201" s="50">
        <v>10</v>
      </c>
      <c r="R201" s="50">
        <v>3</v>
      </c>
      <c r="S201" s="6">
        <v>73</v>
      </c>
      <c r="T201" s="6">
        <v>73</v>
      </c>
      <c r="W201" s="1"/>
      <c r="X201" s="1"/>
      <c r="Y201" s="1"/>
      <c r="AC201" s="1"/>
      <c r="AF201" s="1"/>
      <c r="AG201" s="1"/>
    </row>
    <row r="202" spans="1:33" x14ac:dyDescent="0.25">
      <c r="A202" s="1">
        <v>2</v>
      </c>
      <c r="B202" s="1">
        <v>2020</v>
      </c>
      <c r="C202" s="1">
        <v>35134052</v>
      </c>
      <c r="D202" s="44" t="s">
        <v>196</v>
      </c>
      <c r="E202" s="20">
        <v>0.1080974734885346</v>
      </c>
      <c r="F202" s="20">
        <v>9.5585456621004594E-2</v>
      </c>
      <c r="G202" s="20">
        <v>1.251201686753E-2</v>
      </c>
      <c r="H202" s="20">
        <v>5.3167174023338398E-2</v>
      </c>
      <c r="I202" s="20">
        <v>3.3169581430745797E-2</v>
      </c>
      <c r="J202" s="20">
        <v>9.9701369863013697E-3</v>
      </c>
      <c r="K202" s="20">
        <v>6.1755875190258797E-2</v>
      </c>
      <c r="L202" s="20">
        <v>3.2018798812286399E-3</v>
      </c>
      <c r="N202" s="50">
        <v>18</v>
      </c>
      <c r="O202" s="236">
        <v>53.658536585365859</v>
      </c>
      <c r="P202" s="236">
        <v>46.341463414634148</v>
      </c>
      <c r="Q202" s="50">
        <v>22</v>
      </c>
      <c r="R202" s="50">
        <v>19</v>
      </c>
      <c r="S202" s="6">
        <v>3230.0730000000003</v>
      </c>
      <c r="T202" s="6">
        <v>200.739</v>
      </c>
      <c r="W202" s="1"/>
      <c r="X202" s="1"/>
      <c r="Y202" s="1"/>
      <c r="AC202" s="1"/>
      <c r="AF202" s="1"/>
      <c r="AG202" s="1"/>
    </row>
    <row r="203" spans="1:33" x14ac:dyDescent="0.25">
      <c r="A203" s="1">
        <v>7</v>
      </c>
      <c r="B203" s="1">
        <v>2020</v>
      </c>
      <c r="C203" s="1">
        <v>35135047</v>
      </c>
      <c r="D203" s="44" t="s">
        <v>197</v>
      </c>
      <c r="E203" s="20">
        <v>9.8111428310502298</v>
      </c>
      <c r="F203" s="20">
        <v>9.7875328310502301</v>
      </c>
      <c r="G203" s="20">
        <v>2.3609999999999999E-2</v>
      </c>
      <c r="H203" s="20">
        <v>0</v>
      </c>
      <c r="I203" s="20">
        <v>4.5833300000000001</v>
      </c>
      <c r="J203" s="20">
        <v>5.2095528310502299</v>
      </c>
      <c r="K203" s="20" t="s">
        <v>47</v>
      </c>
      <c r="L203" s="20">
        <v>1.8260000000000002E-2</v>
      </c>
      <c r="N203" s="50">
        <v>27</v>
      </c>
      <c r="O203" s="236">
        <v>54.166666666666664</v>
      </c>
      <c r="P203" s="236">
        <v>45.833333333333329</v>
      </c>
      <c r="Q203" s="50">
        <v>39</v>
      </c>
      <c r="R203" s="50">
        <v>33</v>
      </c>
      <c r="S203" s="6">
        <v>3646.404</v>
      </c>
      <c r="T203" s="6">
        <v>3646.404</v>
      </c>
      <c r="W203" s="1"/>
      <c r="X203" s="1"/>
      <c r="Y203" s="1"/>
      <c r="AC203" s="1"/>
      <c r="AF203" s="1"/>
      <c r="AG203" s="1"/>
    </row>
    <row r="204" spans="1:33" x14ac:dyDescent="0.25">
      <c r="A204" s="1">
        <v>2</v>
      </c>
      <c r="B204" s="1">
        <v>2020</v>
      </c>
      <c r="C204" s="1">
        <v>35136032</v>
      </c>
      <c r="D204" s="44" t="s">
        <v>198</v>
      </c>
      <c r="E204" s="20">
        <v>0.18005438599446047</v>
      </c>
      <c r="F204" s="20">
        <v>0.17776576440352301</v>
      </c>
      <c r="G204" s="20">
        <v>2.2886215909374498E-3</v>
      </c>
      <c r="H204" s="20">
        <v>6.8493150684931497E-4</v>
      </c>
      <c r="I204" s="20">
        <v>1.24242922374429E-2</v>
      </c>
      <c r="J204" s="20">
        <v>2.0425672247590101E-4</v>
      </c>
      <c r="K204" s="20">
        <v>0.15652810945180501</v>
      </c>
      <c r="L204" s="20">
        <v>1.089772758273656E-2</v>
      </c>
      <c r="N204" s="50">
        <v>41</v>
      </c>
      <c r="O204" s="236">
        <v>62.666666666666671</v>
      </c>
      <c r="P204" s="236">
        <v>37.333333333333336</v>
      </c>
      <c r="Q204" s="50">
        <v>47</v>
      </c>
      <c r="R204" s="50">
        <v>28</v>
      </c>
      <c r="S204" s="6">
        <v>580.5</v>
      </c>
      <c r="T204" s="6">
        <v>92.88000000000001</v>
      </c>
      <c r="W204" s="1"/>
      <c r="X204" s="1"/>
      <c r="Y204" s="1"/>
      <c r="AC204" s="1"/>
      <c r="AF204" s="1"/>
      <c r="AG204" s="1"/>
    </row>
    <row r="205" spans="1:33" x14ac:dyDescent="0.25">
      <c r="A205" s="1">
        <v>9</v>
      </c>
      <c r="B205" s="1">
        <v>2020</v>
      </c>
      <c r="C205" s="1">
        <v>35137029</v>
      </c>
      <c r="D205" s="44" t="s">
        <v>199</v>
      </c>
      <c r="E205" s="20">
        <v>1.0766000957739681</v>
      </c>
      <c r="F205" s="20">
        <v>0.71406537340619303</v>
      </c>
      <c r="G205" s="20">
        <v>0.36253472236777501</v>
      </c>
      <c r="H205" s="20">
        <v>8.6617199391172003E-2</v>
      </c>
      <c r="I205" s="20">
        <v>6.0789034608378902E-2</v>
      </c>
      <c r="J205" s="20">
        <v>0.294818949917243</v>
      </c>
      <c r="K205" s="20">
        <v>0.61329771751877604</v>
      </c>
      <c r="L205" s="20">
        <v>0.1076943937295706</v>
      </c>
      <c r="N205" s="50">
        <v>37</v>
      </c>
      <c r="O205" s="236">
        <v>46.703296703296701</v>
      </c>
      <c r="P205" s="236">
        <v>53.296703296703299</v>
      </c>
      <c r="Q205" s="50">
        <v>85</v>
      </c>
      <c r="R205" s="50">
        <v>97</v>
      </c>
      <c r="S205" s="6">
        <v>1619.4574</v>
      </c>
      <c r="T205" s="6">
        <v>0</v>
      </c>
      <c r="W205" s="1"/>
      <c r="X205" s="1"/>
      <c r="Y205" s="1"/>
      <c r="AC205" s="1"/>
      <c r="AF205" s="1"/>
      <c r="AG205" s="1"/>
    </row>
    <row r="206" spans="1:33" x14ac:dyDescent="0.25">
      <c r="A206" s="1">
        <v>6</v>
      </c>
      <c r="B206" s="1">
        <v>2020</v>
      </c>
      <c r="C206" s="1">
        <v>35138016</v>
      </c>
      <c r="D206" s="44" t="s">
        <v>200</v>
      </c>
      <c r="E206" s="20">
        <v>0.137377083052624</v>
      </c>
      <c r="F206" s="20">
        <v>5.0000000000000002E-5</v>
      </c>
      <c r="G206" s="20">
        <v>0.137327083052624</v>
      </c>
      <c r="H206" s="20">
        <v>0</v>
      </c>
      <c r="I206" s="20" t="s">
        <v>47</v>
      </c>
      <c r="J206" s="20">
        <v>3.83210780705475E-2</v>
      </c>
      <c r="K206" s="20">
        <v>1.0000000000000001E-5</v>
      </c>
      <c r="L206" s="20">
        <v>9.9046004982076191E-2</v>
      </c>
      <c r="N206" s="50">
        <v>0</v>
      </c>
      <c r="O206" s="236">
        <v>1.0869565217391304</v>
      </c>
      <c r="P206" s="236">
        <v>98.91304347826086</v>
      </c>
      <c r="Q206" s="50">
        <v>1</v>
      </c>
      <c r="R206" s="50">
        <v>91</v>
      </c>
      <c r="S206" s="6">
        <v>21639.255000000001</v>
      </c>
      <c r="T206" s="6">
        <v>11900.438</v>
      </c>
      <c r="W206" s="1"/>
      <c r="X206" s="1"/>
      <c r="Y206" s="1"/>
      <c r="AC206" s="1"/>
      <c r="AF206" s="1"/>
      <c r="AG206" s="1"/>
    </row>
    <row r="207" spans="1:33" x14ac:dyDescent="0.25">
      <c r="A207" s="1">
        <v>18</v>
      </c>
      <c r="B207" s="1">
        <v>2020</v>
      </c>
      <c r="C207" s="1">
        <v>351385018</v>
      </c>
      <c r="D207" s="44" t="s">
        <v>201</v>
      </c>
      <c r="E207" s="20">
        <v>7.7000000000000002E-3</v>
      </c>
      <c r="F207" s="20">
        <v>3.2599999999999999E-3</v>
      </c>
      <c r="G207" s="20">
        <v>4.4400000000000004E-3</v>
      </c>
      <c r="H207" s="20">
        <v>0</v>
      </c>
      <c r="I207" s="20">
        <v>4.4400000000000004E-3</v>
      </c>
      <c r="J207" s="20" t="s">
        <v>47</v>
      </c>
      <c r="K207" s="20">
        <v>3.2599999999999999E-3</v>
      </c>
      <c r="L207" s="20">
        <v>0</v>
      </c>
      <c r="N207" s="50">
        <v>6</v>
      </c>
      <c r="O207" s="236">
        <v>75</v>
      </c>
      <c r="P207" s="236">
        <v>25</v>
      </c>
      <c r="Q207" s="50">
        <v>6</v>
      </c>
      <c r="R207" s="50">
        <v>2</v>
      </c>
      <c r="S207" s="6">
        <v>72.52</v>
      </c>
      <c r="T207" s="6">
        <v>72.52</v>
      </c>
      <c r="W207" s="1"/>
      <c r="X207" s="1"/>
      <c r="Y207" s="1"/>
      <c r="AC207" s="1"/>
      <c r="AF207" s="1"/>
      <c r="AG207" s="1"/>
    </row>
    <row r="208" spans="1:33" x14ac:dyDescent="0.25">
      <c r="A208" s="1">
        <v>4</v>
      </c>
      <c r="B208" s="1">
        <v>2020</v>
      </c>
      <c r="C208" s="1">
        <v>35139004</v>
      </c>
      <c r="D208" s="44" t="s">
        <v>202</v>
      </c>
      <c r="E208" s="20">
        <v>0.20187022551380299</v>
      </c>
      <c r="F208" s="20">
        <v>0.200766776122631</v>
      </c>
      <c r="G208" s="20">
        <v>1.10344939117199E-3</v>
      </c>
      <c r="H208" s="20">
        <v>0</v>
      </c>
      <c r="I208" s="20">
        <v>2.9579999999999999E-2</v>
      </c>
      <c r="J208" s="20">
        <v>1.61996614849748E-3</v>
      </c>
      <c r="K208" s="20">
        <v>0.14217434308747301</v>
      </c>
      <c r="L208" s="20">
        <v>2.8495916277831899E-2</v>
      </c>
      <c r="N208" s="50">
        <v>64</v>
      </c>
      <c r="O208" s="236">
        <v>91.269841269841265</v>
      </c>
      <c r="P208" s="236">
        <v>8.7301587301587293</v>
      </c>
      <c r="Q208" s="50">
        <v>115</v>
      </c>
      <c r="R208" s="50">
        <v>11</v>
      </c>
      <c r="S208" s="6">
        <v>341.65199999999999</v>
      </c>
      <c r="T208" s="6">
        <v>300.66980000000001</v>
      </c>
      <c r="W208" s="1"/>
      <c r="X208" s="1"/>
      <c r="Y208" s="1"/>
      <c r="AC208" s="1"/>
      <c r="AF208" s="1"/>
      <c r="AG208" s="1"/>
    </row>
    <row r="209" spans="1:33" x14ac:dyDescent="0.25">
      <c r="A209" s="1">
        <v>9</v>
      </c>
      <c r="B209" s="1">
        <v>2020</v>
      </c>
      <c r="C209" s="1">
        <v>35140079</v>
      </c>
      <c r="D209" s="44" t="s">
        <v>203</v>
      </c>
      <c r="E209" s="20">
        <v>3.0083105022831098E-3</v>
      </c>
      <c r="F209" s="20">
        <v>3.0083105022831098E-3</v>
      </c>
      <c r="G209" s="20" t="s">
        <v>47</v>
      </c>
      <c r="H209" s="20">
        <v>0</v>
      </c>
      <c r="I209" s="20" t="s">
        <v>47</v>
      </c>
      <c r="J209" s="20">
        <v>2.7799999999999999E-3</v>
      </c>
      <c r="K209" s="20" t="s">
        <v>47</v>
      </c>
      <c r="L209" s="20">
        <v>2.2831050228310499E-4</v>
      </c>
      <c r="N209" s="50">
        <v>0</v>
      </c>
      <c r="O209" s="236">
        <v>100</v>
      </c>
      <c r="P209" s="236"/>
      <c r="Q209" s="50">
        <v>2</v>
      </c>
      <c r="R209" s="50" t="s">
        <v>47</v>
      </c>
      <c r="S209" s="6" t="s">
        <v>47</v>
      </c>
      <c r="T209" s="6" t="s">
        <v>47</v>
      </c>
      <c r="W209" s="1"/>
      <c r="X209" s="1"/>
      <c r="Y209" s="1"/>
      <c r="AC209" s="1"/>
      <c r="AF209" s="1"/>
      <c r="AG209" s="1"/>
    </row>
    <row r="210" spans="1:33" x14ac:dyDescent="0.25">
      <c r="A210" s="1">
        <v>16</v>
      </c>
      <c r="B210" s="1">
        <v>2020</v>
      </c>
      <c r="C210" s="1">
        <v>351400716</v>
      </c>
      <c r="D210" s="44" t="s">
        <v>203</v>
      </c>
      <c r="E210" s="20">
        <v>4.3015610948923297E-2</v>
      </c>
      <c r="F210" s="20" t="s">
        <v>47</v>
      </c>
      <c r="G210" s="20">
        <v>4.3015610948923297E-2</v>
      </c>
      <c r="H210" s="20">
        <v>0</v>
      </c>
      <c r="I210" s="20">
        <v>2.9110583127479599E-2</v>
      </c>
      <c r="J210" s="20">
        <v>8.2037340619307807E-3</v>
      </c>
      <c r="K210" s="20">
        <v>1.07129375951294E-3</v>
      </c>
      <c r="L210" s="20">
        <v>4.6299999999999996E-3</v>
      </c>
      <c r="N210" s="50">
        <v>4</v>
      </c>
      <c r="O210" s="236">
        <v>0</v>
      </c>
      <c r="P210" s="236">
        <v>100</v>
      </c>
      <c r="Q210" s="50" t="s">
        <v>47</v>
      </c>
      <c r="R210" s="50">
        <v>11</v>
      </c>
      <c r="S210" s="6">
        <v>476</v>
      </c>
      <c r="T210" s="6">
        <v>476</v>
      </c>
      <c r="W210" s="1"/>
      <c r="X210" s="1"/>
      <c r="Y210" s="1"/>
      <c r="AC210" s="1"/>
      <c r="AF210" s="1"/>
      <c r="AG210" s="1"/>
    </row>
    <row r="211" spans="1:33" x14ac:dyDescent="0.25">
      <c r="A211" s="1">
        <v>5</v>
      </c>
      <c r="B211" s="1">
        <v>2020</v>
      </c>
      <c r="C211" s="1">
        <v>35141065</v>
      </c>
      <c r="D211" s="44" t="s">
        <v>204</v>
      </c>
      <c r="E211" s="20">
        <v>0.15539557784597993</v>
      </c>
      <c r="F211" s="20">
        <v>0.149344086217365</v>
      </c>
      <c r="G211" s="20">
        <v>6.0514916286149197E-3</v>
      </c>
      <c r="H211" s="20">
        <v>0</v>
      </c>
      <c r="I211" s="20" t="s">
        <v>47</v>
      </c>
      <c r="J211" s="20">
        <v>1.1100000000000001E-3</v>
      </c>
      <c r="K211" s="20">
        <v>0.148234086217365</v>
      </c>
      <c r="L211" s="20">
        <v>6.0514916286149197E-3</v>
      </c>
      <c r="N211" s="50">
        <v>2</v>
      </c>
      <c r="O211" s="236">
        <v>50</v>
      </c>
      <c r="P211" s="236">
        <v>50</v>
      </c>
      <c r="Q211" s="50">
        <v>5</v>
      </c>
      <c r="R211" s="50">
        <v>5</v>
      </c>
      <c r="S211" s="6" t="s">
        <v>47</v>
      </c>
      <c r="T211" s="6" t="s">
        <v>47</v>
      </c>
      <c r="W211" s="1"/>
      <c r="X211" s="1"/>
      <c r="Y211" s="1"/>
      <c r="AC211" s="1"/>
      <c r="AF211" s="1"/>
      <c r="AG211" s="1"/>
    </row>
    <row r="212" spans="1:33" x14ac:dyDescent="0.25">
      <c r="A212" s="1">
        <v>10</v>
      </c>
      <c r="B212" s="1">
        <v>2020</v>
      </c>
      <c r="C212" s="1">
        <v>351410610</v>
      </c>
      <c r="D212" s="44" t="s">
        <v>204</v>
      </c>
      <c r="E212" s="20">
        <v>5.0556120218579199E-2</v>
      </c>
      <c r="F212" s="20">
        <v>5.0556120218579199E-2</v>
      </c>
      <c r="G212" s="20" t="s">
        <v>47</v>
      </c>
      <c r="H212" s="20">
        <v>0</v>
      </c>
      <c r="I212" s="20" t="s">
        <v>47</v>
      </c>
      <c r="J212" s="20">
        <v>1.36612021857923E-3</v>
      </c>
      <c r="K212" s="20">
        <v>4.9189999999999998E-2</v>
      </c>
      <c r="L212" s="20">
        <v>0</v>
      </c>
      <c r="N212" s="50">
        <v>0</v>
      </c>
      <c r="O212" s="236">
        <v>100</v>
      </c>
      <c r="P212" s="236"/>
      <c r="Q212" s="50">
        <v>2</v>
      </c>
      <c r="R212" s="50" t="s">
        <v>47</v>
      </c>
      <c r="S212" s="6" t="s">
        <v>47</v>
      </c>
      <c r="T212" s="6" t="s">
        <v>47</v>
      </c>
      <c r="W212" s="1"/>
      <c r="X212" s="1"/>
      <c r="Y212" s="1"/>
      <c r="AC212" s="1"/>
      <c r="AF212" s="1"/>
      <c r="AG212" s="1"/>
    </row>
    <row r="213" spans="1:33" x14ac:dyDescent="0.25">
      <c r="A213" s="1">
        <v>13</v>
      </c>
      <c r="B213" s="1">
        <v>2020</v>
      </c>
      <c r="C213" s="1">
        <v>351410613</v>
      </c>
      <c r="D213" s="44" t="s">
        <v>204</v>
      </c>
      <c r="E213" s="20">
        <v>0.57466553896249695</v>
      </c>
      <c r="F213" s="20">
        <v>0.49834597300197098</v>
      </c>
      <c r="G213" s="20">
        <v>7.6319565960525998E-2</v>
      </c>
      <c r="H213" s="20">
        <v>0</v>
      </c>
      <c r="I213" s="20">
        <v>5.1203970856102003E-2</v>
      </c>
      <c r="J213" s="20">
        <v>0.48794975958779402</v>
      </c>
      <c r="K213" s="20">
        <v>3.44181859919655E-2</v>
      </c>
      <c r="L213" s="20">
        <v>1.0936225266362299E-3</v>
      </c>
      <c r="N213" s="50">
        <v>8</v>
      </c>
      <c r="O213" s="236">
        <v>53.333333333333336</v>
      </c>
      <c r="P213" s="236">
        <v>46.666666666666664</v>
      </c>
      <c r="Q213" s="50">
        <v>24</v>
      </c>
      <c r="R213" s="50">
        <v>21</v>
      </c>
      <c r="S213" s="6">
        <v>1395.7439999999999</v>
      </c>
      <c r="T213" s="6">
        <v>1395.7439999999999</v>
      </c>
      <c r="W213" s="1"/>
      <c r="X213" s="1"/>
      <c r="Y213" s="1"/>
      <c r="AC213" s="1"/>
      <c r="AF213" s="1"/>
      <c r="AG213" s="1"/>
    </row>
    <row r="214" spans="1:33" x14ac:dyDescent="0.25">
      <c r="A214" s="1">
        <v>15</v>
      </c>
      <c r="B214" s="1">
        <v>2020</v>
      </c>
      <c r="C214" s="1">
        <v>351420515</v>
      </c>
      <c r="D214" s="44" t="s">
        <v>205</v>
      </c>
      <c r="E214" s="20">
        <v>2.4180548527418098E-2</v>
      </c>
      <c r="F214" s="20">
        <v>1.3369759795726599E-2</v>
      </c>
      <c r="G214" s="20">
        <v>1.0810788731691501E-2</v>
      </c>
      <c r="H214" s="20">
        <v>0</v>
      </c>
      <c r="I214" s="20">
        <v>8.3300000000000006E-3</v>
      </c>
      <c r="J214" s="20">
        <v>1.42313546423135E-5</v>
      </c>
      <c r="K214" s="20">
        <v>1.5776317172775702E-2</v>
      </c>
      <c r="L214" s="20">
        <v>6.0000000000000002E-5</v>
      </c>
      <c r="N214" s="50">
        <v>5</v>
      </c>
      <c r="O214" s="236">
        <v>65</v>
      </c>
      <c r="P214" s="236">
        <v>35</v>
      </c>
      <c r="Q214" s="50">
        <v>13</v>
      </c>
      <c r="R214" s="50">
        <v>7</v>
      </c>
      <c r="S214" s="6">
        <v>106</v>
      </c>
      <c r="T214" s="6">
        <v>106</v>
      </c>
      <c r="W214" s="1"/>
      <c r="X214" s="1"/>
      <c r="Y214" s="1"/>
      <c r="AC214" s="1"/>
      <c r="AF214" s="1"/>
      <c r="AG214" s="1"/>
    </row>
    <row r="215" spans="1:33" x14ac:dyDescent="0.25">
      <c r="A215" s="1">
        <v>13</v>
      </c>
      <c r="B215" s="1">
        <v>2020</v>
      </c>
      <c r="C215" s="1">
        <v>351430413</v>
      </c>
      <c r="D215" s="44" t="s">
        <v>206</v>
      </c>
      <c r="E215" s="20">
        <v>9.8189392981011592E-2</v>
      </c>
      <c r="F215" s="20">
        <v>4.5438680602340499E-2</v>
      </c>
      <c r="G215" s="20">
        <v>5.27507123786711E-2</v>
      </c>
      <c r="H215" s="20">
        <v>0</v>
      </c>
      <c r="I215" s="20">
        <v>3.00849180327869E-2</v>
      </c>
      <c r="J215" s="20">
        <v>8.6629872495446302E-3</v>
      </c>
      <c r="K215" s="20">
        <v>5.6200813995558603E-2</v>
      </c>
      <c r="L215" s="20">
        <v>3.2406737031214902E-3</v>
      </c>
      <c r="N215" s="50">
        <v>18</v>
      </c>
      <c r="O215" s="236">
        <v>44.554455445544555</v>
      </c>
      <c r="P215" s="236">
        <v>55.445544554455452</v>
      </c>
      <c r="Q215" s="50">
        <v>45</v>
      </c>
      <c r="R215" s="50">
        <v>56</v>
      </c>
      <c r="S215" s="6">
        <v>438</v>
      </c>
      <c r="T215" s="6">
        <v>438</v>
      </c>
      <c r="W215" s="1"/>
      <c r="X215" s="1"/>
      <c r="Y215" s="1"/>
      <c r="AC215" s="1"/>
      <c r="AF215" s="1"/>
      <c r="AG215" s="1"/>
    </row>
    <row r="216" spans="1:33" x14ac:dyDescent="0.25">
      <c r="A216" s="1">
        <v>20</v>
      </c>
      <c r="B216" s="1">
        <v>2020</v>
      </c>
      <c r="C216" s="1">
        <v>351440320</v>
      </c>
      <c r="D216" s="44" t="s">
        <v>207</v>
      </c>
      <c r="E216" s="20">
        <v>0.25010521951493397</v>
      </c>
      <c r="F216" s="20">
        <v>7.0899999999999999E-3</v>
      </c>
      <c r="G216" s="20">
        <v>0.24301521951493399</v>
      </c>
      <c r="H216" s="20">
        <v>0</v>
      </c>
      <c r="I216" s="20">
        <v>0.17504220700152201</v>
      </c>
      <c r="J216" s="20">
        <v>7.6663888888888901E-3</v>
      </c>
      <c r="K216" s="20">
        <v>2.53769216757741E-2</v>
      </c>
      <c r="L216" s="20">
        <v>4.2019701948748697E-2</v>
      </c>
      <c r="N216" s="50">
        <v>3</v>
      </c>
      <c r="O216" s="236">
        <v>5.9523809523809517</v>
      </c>
      <c r="P216" s="236">
        <v>94.047619047619051</v>
      </c>
      <c r="Q216" s="50">
        <v>5</v>
      </c>
      <c r="R216" s="50">
        <v>79</v>
      </c>
      <c r="S216" s="6">
        <v>2177.0879999999997</v>
      </c>
      <c r="T216" s="6">
        <v>2177.0879999999997</v>
      </c>
      <c r="W216" s="1"/>
      <c r="X216" s="1"/>
      <c r="Y216" s="1"/>
      <c r="AC216" s="1"/>
      <c r="AF216" s="1"/>
      <c r="AG216" s="1"/>
    </row>
    <row r="217" spans="1:33" x14ac:dyDescent="0.25">
      <c r="A217" s="1">
        <v>21</v>
      </c>
      <c r="B217" s="1">
        <v>2020</v>
      </c>
      <c r="C217" s="1">
        <v>351440321</v>
      </c>
      <c r="D217" s="44" t="s">
        <v>207</v>
      </c>
      <c r="E217" s="20">
        <v>0.11601982246675149</v>
      </c>
      <c r="F217" s="20">
        <v>5.6694193302891903E-2</v>
      </c>
      <c r="G217" s="20">
        <v>5.9325629163859597E-2</v>
      </c>
      <c r="H217" s="20">
        <v>0</v>
      </c>
      <c r="I217" s="20">
        <v>2.1610000000000001E-2</v>
      </c>
      <c r="J217" s="20">
        <v>8.1780000000000005E-2</v>
      </c>
      <c r="K217" s="20">
        <v>1.0313734061930801E-2</v>
      </c>
      <c r="L217" s="20">
        <v>2.316088404820723E-3</v>
      </c>
      <c r="N217" s="50">
        <v>1</v>
      </c>
      <c r="O217" s="236">
        <v>11.538461538461538</v>
      </c>
      <c r="P217" s="236">
        <v>88.461538461538453</v>
      </c>
      <c r="Q217" s="50">
        <v>3</v>
      </c>
      <c r="R217" s="50">
        <v>23</v>
      </c>
      <c r="S217" s="6" t="s">
        <v>47</v>
      </c>
      <c r="T217" s="6" t="s">
        <v>47</v>
      </c>
      <c r="W217" s="1"/>
      <c r="X217" s="1"/>
      <c r="Y217" s="1"/>
      <c r="AC217" s="1"/>
      <c r="AF217" s="1"/>
      <c r="AG217" s="1"/>
    </row>
    <row r="218" spans="1:33" x14ac:dyDescent="0.25">
      <c r="A218" s="1">
        <v>16</v>
      </c>
      <c r="B218" s="1">
        <v>2020</v>
      </c>
      <c r="C218" s="1">
        <v>351450216</v>
      </c>
      <c r="D218" s="44" t="s">
        <v>208</v>
      </c>
      <c r="E218" s="20">
        <v>1.38038962497193E-3</v>
      </c>
      <c r="F218" s="20">
        <v>1.38038962497193E-3</v>
      </c>
      <c r="G218" s="20" t="s">
        <v>47</v>
      </c>
      <c r="H218" s="20">
        <v>0</v>
      </c>
      <c r="I218" s="20" t="s">
        <v>47</v>
      </c>
      <c r="J218" s="20" t="s">
        <v>47</v>
      </c>
      <c r="K218" s="20">
        <v>1.4269406392694101E-5</v>
      </c>
      <c r="L218" s="20">
        <v>1.36612021857923E-3</v>
      </c>
      <c r="N218" s="50">
        <v>1</v>
      </c>
      <c r="O218" s="236">
        <v>100</v>
      </c>
      <c r="P218" s="236"/>
      <c r="Q218" s="50">
        <v>2</v>
      </c>
      <c r="R218" s="50" t="s">
        <v>47</v>
      </c>
      <c r="S218" s="6" t="s">
        <v>47</v>
      </c>
      <c r="T218" s="6" t="s">
        <v>47</v>
      </c>
      <c r="W218" s="1"/>
      <c r="X218" s="1"/>
      <c r="Y218" s="1"/>
      <c r="AC218" s="1"/>
      <c r="AF218" s="1"/>
      <c r="AG218" s="1"/>
    </row>
    <row r="219" spans="1:33" x14ac:dyDescent="0.25">
      <c r="A219" s="1">
        <v>17</v>
      </c>
      <c r="B219" s="1">
        <v>2020</v>
      </c>
      <c r="C219" s="1">
        <v>351450217</v>
      </c>
      <c r="D219" s="44" t="s">
        <v>208</v>
      </c>
      <c r="E219" s="20">
        <v>0.21497737122705501</v>
      </c>
      <c r="F219" s="20">
        <v>0.16874918614999501</v>
      </c>
      <c r="G219" s="20">
        <v>4.6228185077060002E-2</v>
      </c>
      <c r="H219" s="20">
        <v>0</v>
      </c>
      <c r="I219" s="20">
        <v>6.3114754098360606E-2</v>
      </c>
      <c r="J219" s="20">
        <v>1.9361026024902101E-2</v>
      </c>
      <c r="K219" s="20">
        <v>3.7313642550590102E-2</v>
      </c>
      <c r="L219" s="20">
        <v>9.5187948553201771E-2</v>
      </c>
      <c r="N219" s="50">
        <v>6</v>
      </c>
      <c r="O219" s="236">
        <v>38.297872340425535</v>
      </c>
      <c r="P219" s="236">
        <v>61.702127659574465</v>
      </c>
      <c r="Q219" s="50">
        <v>18</v>
      </c>
      <c r="R219" s="50">
        <v>29</v>
      </c>
      <c r="S219" s="6">
        <v>603</v>
      </c>
      <c r="T219" s="6">
        <v>603</v>
      </c>
      <c r="W219" s="1"/>
      <c r="X219" s="1"/>
      <c r="Y219" s="1"/>
      <c r="AC219" s="1"/>
      <c r="AF219" s="1"/>
      <c r="AG219" s="1"/>
    </row>
    <row r="220" spans="1:33" x14ac:dyDescent="0.25">
      <c r="A220" s="1">
        <v>9</v>
      </c>
      <c r="B220" s="1">
        <v>2020</v>
      </c>
      <c r="C220" s="1">
        <v>35146019</v>
      </c>
      <c r="D220" s="44" t="s">
        <v>209</v>
      </c>
      <c r="E220" s="20">
        <v>5.0659889878650298E-2</v>
      </c>
      <c r="F220" s="20">
        <v>2.121E-2</v>
      </c>
      <c r="G220" s="20">
        <v>2.9449889878650298E-2</v>
      </c>
      <c r="H220" s="20">
        <v>0</v>
      </c>
      <c r="I220" s="20">
        <v>2.61776567607356E-2</v>
      </c>
      <c r="J220" s="20" t="s">
        <v>47</v>
      </c>
      <c r="K220" s="20">
        <v>2.1216341958396799E-2</v>
      </c>
      <c r="L220" s="20">
        <v>3.26589115951793E-3</v>
      </c>
      <c r="N220" s="50">
        <v>3</v>
      </c>
      <c r="O220" s="236">
        <v>11.111111111111111</v>
      </c>
      <c r="P220" s="236">
        <v>88.888888888888886</v>
      </c>
      <c r="Q220" s="50">
        <v>2</v>
      </c>
      <c r="R220" s="50">
        <v>16</v>
      </c>
      <c r="S220" s="6">
        <v>522</v>
      </c>
      <c r="T220" s="6">
        <v>522</v>
      </c>
      <c r="W220" s="1"/>
      <c r="X220" s="1"/>
      <c r="Y220" s="1"/>
      <c r="AC220" s="1"/>
      <c r="AF220" s="1"/>
      <c r="AG220" s="1"/>
    </row>
    <row r="221" spans="1:33" x14ac:dyDescent="0.25">
      <c r="A221" s="1">
        <v>17</v>
      </c>
      <c r="B221" s="1">
        <v>2020</v>
      </c>
      <c r="C221" s="1">
        <v>351470017</v>
      </c>
      <c r="D221" s="44" t="s">
        <v>210</v>
      </c>
      <c r="E221" s="20">
        <v>8.1669220126256992E-2</v>
      </c>
      <c r="F221" s="20">
        <v>6.6191526311849699E-2</v>
      </c>
      <c r="G221" s="20">
        <v>1.5477693814407299E-2</v>
      </c>
      <c r="H221" s="20">
        <v>0</v>
      </c>
      <c r="I221" s="20">
        <v>5.13459380692168E-2</v>
      </c>
      <c r="J221" s="20">
        <v>9.5129375951293802E-6</v>
      </c>
      <c r="K221" s="20">
        <v>2.5523074581430698E-2</v>
      </c>
      <c r="L221" s="20">
        <v>4.7906945380143204E-3</v>
      </c>
      <c r="N221" s="50">
        <v>3</v>
      </c>
      <c r="O221" s="236">
        <v>68</v>
      </c>
      <c r="P221" s="236">
        <v>32</v>
      </c>
      <c r="Q221" s="50">
        <v>17</v>
      </c>
      <c r="R221" s="50">
        <v>8</v>
      </c>
      <c r="S221" s="6">
        <v>261</v>
      </c>
      <c r="T221" s="6">
        <v>261</v>
      </c>
      <c r="W221" s="1"/>
      <c r="X221" s="1"/>
      <c r="Y221" s="1"/>
      <c r="AC221" s="1"/>
      <c r="AF221" s="1"/>
      <c r="AG221" s="1"/>
    </row>
    <row r="222" spans="1:33" x14ac:dyDescent="0.25">
      <c r="A222" s="1">
        <v>21</v>
      </c>
      <c r="B222" s="1">
        <v>2020</v>
      </c>
      <c r="C222" s="1">
        <v>351470021</v>
      </c>
      <c r="D222" s="44" t="s">
        <v>210</v>
      </c>
      <c r="E222" s="20">
        <v>5.0254727150235755E-3</v>
      </c>
      <c r="F222" s="20">
        <v>4.9635701275045499E-3</v>
      </c>
      <c r="G222" s="20">
        <v>6.1902587519025907E-5</v>
      </c>
      <c r="H222" s="20">
        <v>0</v>
      </c>
      <c r="I222" s="20" t="s">
        <v>47</v>
      </c>
      <c r="J222" s="20" t="s">
        <v>47</v>
      </c>
      <c r="K222" s="20" t="s">
        <v>47</v>
      </c>
      <c r="L222" s="20">
        <v>5.0254727150235755E-3</v>
      </c>
      <c r="N222" s="50">
        <v>1</v>
      </c>
      <c r="O222" s="236">
        <v>60</v>
      </c>
      <c r="P222" s="236">
        <v>40</v>
      </c>
      <c r="Q222" s="50">
        <v>3</v>
      </c>
      <c r="R222" s="50">
        <v>2</v>
      </c>
      <c r="S222" s="6" t="s">
        <v>47</v>
      </c>
      <c r="T222" s="6" t="s">
        <v>47</v>
      </c>
      <c r="W222" s="1"/>
      <c r="X222" s="1"/>
      <c r="Y222" s="1"/>
      <c r="AC222" s="1"/>
      <c r="AF222" s="1"/>
      <c r="AG222" s="1"/>
    </row>
    <row r="223" spans="1:33" x14ac:dyDescent="0.25">
      <c r="A223" s="1">
        <v>11</v>
      </c>
      <c r="B223" s="1">
        <v>2020</v>
      </c>
      <c r="C223" s="1">
        <v>351480911</v>
      </c>
      <c r="D223" s="44" t="s">
        <v>211</v>
      </c>
      <c r="E223" s="20">
        <v>0.10968751856842206</v>
      </c>
      <c r="F223" s="20">
        <v>0.102698345559797</v>
      </c>
      <c r="G223" s="20">
        <v>6.9891730086250603E-3</v>
      </c>
      <c r="H223" s="20">
        <v>2.6020008878741799E-2</v>
      </c>
      <c r="I223" s="20">
        <v>5.9899999999999997E-3</v>
      </c>
      <c r="J223" s="20">
        <v>5.1999999999999995E-4</v>
      </c>
      <c r="K223" s="20">
        <v>9.9809486280576606E-2</v>
      </c>
      <c r="L223" s="20">
        <v>3.3680322878458999E-3</v>
      </c>
      <c r="N223" s="50">
        <v>85</v>
      </c>
      <c r="O223" s="236">
        <v>37.349397590361441</v>
      </c>
      <c r="P223" s="236">
        <v>62.650602409638559</v>
      </c>
      <c r="Q223" s="50">
        <v>31</v>
      </c>
      <c r="R223" s="50">
        <v>52</v>
      </c>
      <c r="S223" s="6">
        <v>386.15500000000003</v>
      </c>
      <c r="T223" s="6">
        <v>386.15500000000003</v>
      </c>
      <c r="W223" s="1"/>
      <c r="X223" s="1"/>
      <c r="Y223" s="1"/>
      <c r="AC223" s="1"/>
      <c r="AF223" s="1"/>
      <c r="AG223" s="1"/>
    </row>
    <row r="224" spans="1:33" x14ac:dyDescent="0.25">
      <c r="A224" s="1">
        <v>5</v>
      </c>
      <c r="B224" s="1">
        <v>2020</v>
      </c>
      <c r="C224" s="1">
        <v>35149085</v>
      </c>
      <c r="D224" s="44" t="s">
        <v>212</v>
      </c>
      <c r="E224" s="20">
        <v>0.423088244525122</v>
      </c>
      <c r="F224" s="20">
        <v>0.29858281570476802</v>
      </c>
      <c r="G224" s="20">
        <v>0.12450542882035399</v>
      </c>
      <c r="H224" s="20">
        <v>0</v>
      </c>
      <c r="I224" s="20">
        <v>3.7693105022831103E-2</v>
      </c>
      <c r="J224" s="20">
        <v>0.25603636096347898</v>
      </c>
      <c r="K224" s="20">
        <v>0.123714036729296</v>
      </c>
      <c r="L224" s="20">
        <v>5.6447418095166759E-3</v>
      </c>
      <c r="N224" s="50">
        <v>43</v>
      </c>
      <c r="O224" s="236">
        <v>24</v>
      </c>
      <c r="P224" s="236">
        <v>76</v>
      </c>
      <c r="Q224" s="50">
        <v>24</v>
      </c>
      <c r="R224" s="50">
        <v>76</v>
      </c>
      <c r="S224" s="6">
        <v>744.01499999999999</v>
      </c>
      <c r="T224" s="6">
        <v>744.01499999999999</v>
      </c>
      <c r="W224" s="1"/>
      <c r="X224" s="1"/>
      <c r="Y224" s="1"/>
      <c r="AC224" s="1"/>
      <c r="AF224" s="1"/>
      <c r="AG224" s="1"/>
    </row>
    <row r="225" spans="1:33" x14ac:dyDescent="0.25">
      <c r="A225" s="1">
        <v>10</v>
      </c>
      <c r="B225" s="1">
        <v>2020</v>
      </c>
      <c r="C225" s="1">
        <v>351490810</v>
      </c>
      <c r="D225" s="44" t="s">
        <v>212</v>
      </c>
      <c r="E225" s="20">
        <v>3.7496990501617693E-2</v>
      </c>
      <c r="F225" s="20">
        <v>6.5935094110503899E-3</v>
      </c>
      <c r="G225" s="20">
        <v>3.09034810905673E-2</v>
      </c>
      <c r="H225" s="20">
        <v>0</v>
      </c>
      <c r="I225" s="20">
        <v>1.157E-2</v>
      </c>
      <c r="J225" s="20">
        <v>9.99059518759721E-4</v>
      </c>
      <c r="K225" s="20">
        <v>1.19095278256024E-2</v>
      </c>
      <c r="L225" s="20">
        <v>1.301840315725562E-2</v>
      </c>
      <c r="N225" s="50">
        <v>5</v>
      </c>
      <c r="O225" s="236">
        <v>17.857142857142858</v>
      </c>
      <c r="P225" s="236">
        <v>82.142857142857139</v>
      </c>
      <c r="Q225" s="50">
        <v>5</v>
      </c>
      <c r="R225" s="50">
        <v>23</v>
      </c>
      <c r="S225" s="6" t="s">
        <v>47</v>
      </c>
      <c r="T225" s="6" t="s">
        <v>47</v>
      </c>
      <c r="W225" s="1"/>
      <c r="X225" s="1"/>
      <c r="Y225" s="1"/>
      <c r="AC225" s="1"/>
      <c r="AF225" s="1"/>
      <c r="AG225" s="1"/>
    </row>
    <row r="226" spans="1:33" x14ac:dyDescent="0.25">
      <c r="A226" s="1">
        <v>16</v>
      </c>
      <c r="B226" s="1">
        <v>2020</v>
      </c>
      <c r="C226" s="1">
        <v>351492416</v>
      </c>
      <c r="D226" s="44" t="s">
        <v>213</v>
      </c>
      <c r="E226" s="20">
        <v>0.3388266907869017</v>
      </c>
      <c r="F226" s="20">
        <v>0.29444547662416498</v>
      </c>
      <c r="G226" s="20">
        <v>4.4381214162736701E-2</v>
      </c>
      <c r="H226" s="20">
        <v>0</v>
      </c>
      <c r="I226" s="20">
        <v>1.486E-2</v>
      </c>
      <c r="J226" s="20">
        <v>2.1857923497267801E-2</v>
      </c>
      <c r="K226" s="20">
        <v>0.30199579002087701</v>
      </c>
      <c r="L226" s="20">
        <v>1.12977268757642E-4</v>
      </c>
      <c r="N226" s="50">
        <v>1</v>
      </c>
      <c r="O226" s="236">
        <v>29.629629629629626</v>
      </c>
      <c r="P226" s="236">
        <v>70.370370370370367</v>
      </c>
      <c r="Q226" s="50">
        <v>8</v>
      </c>
      <c r="R226" s="50">
        <v>19</v>
      </c>
      <c r="S226" s="6">
        <v>183</v>
      </c>
      <c r="T226" s="6">
        <v>183</v>
      </c>
      <c r="W226" s="1"/>
      <c r="X226" s="1"/>
      <c r="Y226" s="1"/>
      <c r="AC226" s="1"/>
      <c r="AF226" s="1"/>
      <c r="AG226" s="1"/>
    </row>
    <row r="227" spans="1:33" x14ac:dyDescent="0.25">
      <c r="A227" s="1">
        <v>15</v>
      </c>
      <c r="B227" s="1">
        <v>2020</v>
      </c>
      <c r="C227" s="1">
        <v>351495715</v>
      </c>
      <c r="D227" s="44" t="s">
        <v>214</v>
      </c>
      <c r="E227" s="20">
        <v>0.12835865558799331</v>
      </c>
      <c r="F227" s="20">
        <v>0.113297862115428</v>
      </c>
      <c r="G227" s="20">
        <v>1.5060793472565301E-2</v>
      </c>
      <c r="H227" s="20">
        <v>0</v>
      </c>
      <c r="I227" s="20" t="s">
        <v>47</v>
      </c>
      <c r="J227" s="20">
        <v>2.3000000000000001E-4</v>
      </c>
      <c r="K227" s="20">
        <v>0.122114968373381</v>
      </c>
      <c r="L227" s="20">
        <v>6.0136872146118736E-3</v>
      </c>
      <c r="N227" s="50">
        <v>3</v>
      </c>
      <c r="O227" s="236">
        <v>50</v>
      </c>
      <c r="P227" s="236">
        <v>50</v>
      </c>
      <c r="Q227" s="50">
        <v>12</v>
      </c>
      <c r="R227" s="50">
        <v>12</v>
      </c>
      <c r="S227" s="6">
        <v>112</v>
      </c>
      <c r="T227" s="6">
        <v>112</v>
      </c>
      <c r="W227" s="1"/>
      <c r="X227" s="1"/>
      <c r="Y227" s="1"/>
      <c r="AC227" s="1"/>
      <c r="AF227" s="1"/>
      <c r="AG227" s="1"/>
    </row>
    <row r="228" spans="1:33" x14ac:dyDescent="0.25">
      <c r="A228" s="1">
        <v>6</v>
      </c>
      <c r="B228" s="1">
        <v>2020</v>
      </c>
      <c r="C228" s="1">
        <v>35150046</v>
      </c>
      <c r="D228" s="44" t="s">
        <v>215</v>
      </c>
      <c r="E228" s="20">
        <v>0.46451180439112999</v>
      </c>
      <c r="F228" s="20">
        <v>0.10407</v>
      </c>
      <c r="G228" s="20">
        <v>0.36044180439112999</v>
      </c>
      <c r="H228" s="20">
        <v>0</v>
      </c>
      <c r="I228" s="20" t="s">
        <v>47</v>
      </c>
      <c r="J228" s="20">
        <v>0.398149270154952</v>
      </c>
      <c r="K228" s="20">
        <v>1.52696442161339E-2</v>
      </c>
      <c r="L228" s="20">
        <v>5.1092890020044801E-2</v>
      </c>
      <c r="N228" s="50">
        <v>15</v>
      </c>
      <c r="O228" s="236">
        <v>4.2016806722689077</v>
      </c>
      <c r="P228" s="236">
        <v>95.798319327731093</v>
      </c>
      <c r="Q228" s="50">
        <v>5</v>
      </c>
      <c r="R228" s="50">
        <v>114</v>
      </c>
      <c r="S228" s="6">
        <v>10005.11</v>
      </c>
      <c r="T228" s="6">
        <v>2501.2775000000001</v>
      </c>
      <c r="W228" s="1"/>
      <c r="X228" s="1"/>
      <c r="Y228" s="1"/>
      <c r="AC228" s="1"/>
      <c r="AF228" s="1"/>
      <c r="AG228" s="1"/>
    </row>
    <row r="229" spans="1:33" x14ac:dyDescent="0.25">
      <c r="A229" s="1">
        <v>6</v>
      </c>
      <c r="B229" s="1">
        <v>2020</v>
      </c>
      <c r="C229" s="1">
        <v>35151036</v>
      </c>
      <c r="D229" s="44" t="s">
        <v>216</v>
      </c>
      <c r="E229" s="20">
        <v>0.2377814857337131</v>
      </c>
      <c r="F229" s="20">
        <v>0.15096180327868899</v>
      </c>
      <c r="G229" s="20">
        <v>8.6819682455024097E-2</v>
      </c>
      <c r="H229" s="20">
        <v>0</v>
      </c>
      <c r="I229" s="20">
        <v>0.22203999999999999</v>
      </c>
      <c r="J229" s="20">
        <v>2.2598360655737698E-3</v>
      </c>
      <c r="K229" s="20">
        <v>1.4014232602240701E-3</v>
      </c>
      <c r="L229" s="20">
        <v>1.20802264079148E-2</v>
      </c>
      <c r="N229" s="50">
        <v>2</v>
      </c>
      <c r="O229" s="236">
        <v>10.526315789473683</v>
      </c>
      <c r="P229" s="236">
        <v>89.473684210526315</v>
      </c>
      <c r="Q229" s="50">
        <v>4</v>
      </c>
      <c r="R229" s="50">
        <v>34</v>
      </c>
      <c r="S229" s="6">
        <v>1410.816</v>
      </c>
      <c r="T229" s="6">
        <v>1396.8548000000001</v>
      </c>
      <c r="W229" s="1"/>
      <c r="X229" s="1"/>
      <c r="Y229" s="1"/>
      <c r="AC229" s="1"/>
      <c r="AF229" s="1"/>
      <c r="AG229" s="1"/>
    </row>
    <row r="230" spans="1:33" x14ac:dyDescent="0.25">
      <c r="A230" s="1">
        <v>21</v>
      </c>
      <c r="B230" s="1">
        <v>2020</v>
      </c>
      <c r="C230" s="1">
        <v>351512921</v>
      </c>
      <c r="D230" s="44" t="s">
        <v>217</v>
      </c>
      <c r="E230" s="20">
        <v>2.0144434463657501E-2</v>
      </c>
      <c r="F230" s="20">
        <v>6.3065473962622002E-3</v>
      </c>
      <c r="G230" s="20">
        <v>1.38378870673953E-2</v>
      </c>
      <c r="H230" s="20">
        <v>0</v>
      </c>
      <c r="I230" s="20">
        <v>1.3421275045537299E-2</v>
      </c>
      <c r="J230" s="20">
        <v>1.8000000000000001E-4</v>
      </c>
      <c r="K230" s="20">
        <v>6.4931594181201202E-3</v>
      </c>
      <c r="L230" s="20">
        <v>5.0000000000000002E-5</v>
      </c>
      <c r="N230" s="50">
        <v>1</v>
      </c>
      <c r="O230" s="236">
        <v>40</v>
      </c>
      <c r="P230" s="236">
        <v>60</v>
      </c>
      <c r="Q230" s="50">
        <v>4</v>
      </c>
      <c r="R230" s="50">
        <v>6</v>
      </c>
      <c r="S230" s="6">
        <v>142.12799999999999</v>
      </c>
      <c r="T230" s="6">
        <v>142.12799999999999</v>
      </c>
      <c r="W230" s="1"/>
      <c r="X230" s="1"/>
      <c r="Y230" s="1"/>
      <c r="AC230" s="1"/>
      <c r="AF230" s="1"/>
      <c r="AG230" s="1"/>
    </row>
    <row r="231" spans="1:33" x14ac:dyDescent="0.25">
      <c r="A231" s="1">
        <v>5</v>
      </c>
      <c r="B231" s="1">
        <v>2020</v>
      </c>
      <c r="C231" s="1">
        <v>35151525</v>
      </c>
      <c r="D231" s="44" t="s">
        <v>218</v>
      </c>
      <c r="E231" s="20">
        <v>1.0977503805175041E-2</v>
      </c>
      <c r="F231" s="20">
        <v>5.1700000000000001E-3</v>
      </c>
      <c r="G231" s="20">
        <v>5.8075038051750398E-3</v>
      </c>
      <c r="H231" s="20">
        <v>0</v>
      </c>
      <c r="I231" s="20" t="s">
        <v>47</v>
      </c>
      <c r="J231" s="20">
        <v>1.8000000000000001E-4</v>
      </c>
      <c r="K231" s="20">
        <v>6.2538051750380503E-3</v>
      </c>
      <c r="L231" s="20">
        <v>4.5436986301369857E-3</v>
      </c>
      <c r="N231" s="50">
        <v>0</v>
      </c>
      <c r="O231" s="236">
        <v>7.6923076923076925</v>
      </c>
      <c r="P231" s="236">
        <v>92.307692307692307</v>
      </c>
      <c r="Q231" s="50">
        <v>1</v>
      </c>
      <c r="R231" s="50">
        <v>12</v>
      </c>
      <c r="S231" s="6" t="s">
        <v>47</v>
      </c>
      <c r="T231" s="6" t="s">
        <v>47</v>
      </c>
      <c r="W231" s="1"/>
      <c r="X231" s="1"/>
      <c r="Y231" s="1"/>
      <c r="AC231" s="1"/>
      <c r="AF231" s="1"/>
      <c r="AG231" s="1"/>
    </row>
    <row r="232" spans="1:33" x14ac:dyDescent="0.25">
      <c r="A232" s="1">
        <v>9</v>
      </c>
      <c r="B232" s="1">
        <v>2020</v>
      </c>
      <c r="C232" s="1">
        <v>35151529</v>
      </c>
      <c r="D232" s="44" t="s">
        <v>218</v>
      </c>
      <c r="E232" s="20">
        <v>0.19196562309221382</v>
      </c>
      <c r="F232" s="20">
        <v>0.15716480466768101</v>
      </c>
      <c r="G232" s="20">
        <v>3.4800818424532802E-2</v>
      </c>
      <c r="H232" s="20">
        <v>0</v>
      </c>
      <c r="I232" s="20">
        <v>4.7579193302891898E-2</v>
      </c>
      <c r="J232" s="20">
        <v>3.7862519150635002E-2</v>
      </c>
      <c r="K232" s="20">
        <v>9.3943936463973504E-2</v>
      </c>
      <c r="L232" s="20">
        <v>1.257997417471363E-2</v>
      </c>
      <c r="N232" s="50">
        <v>13</v>
      </c>
      <c r="O232" s="236">
        <v>32.8125</v>
      </c>
      <c r="P232" s="236">
        <v>67.1875</v>
      </c>
      <c r="Q232" s="50">
        <v>21</v>
      </c>
      <c r="R232" s="50">
        <v>43</v>
      </c>
      <c r="S232" s="6">
        <v>839</v>
      </c>
      <c r="T232" s="6">
        <v>839</v>
      </c>
      <c r="W232" s="1"/>
      <c r="X232" s="1"/>
      <c r="Y232" s="1"/>
      <c r="AC232" s="1"/>
      <c r="AF232" s="1"/>
      <c r="AG232" s="1"/>
    </row>
    <row r="233" spans="1:33" x14ac:dyDescent="0.25">
      <c r="A233" s="1">
        <v>9</v>
      </c>
      <c r="B233" s="1">
        <v>2020</v>
      </c>
      <c r="C233" s="1">
        <v>35151869</v>
      </c>
      <c r="D233" s="44" t="s">
        <v>219</v>
      </c>
      <c r="E233" s="20">
        <v>0.5300927633992063</v>
      </c>
      <c r="F233" s="20">
        <v>0.50258346353062</v>
      </c>
      <c r="G233" s="20">
        <v>2.7509299868586301E-2</v>
      </c>
      <c r="H233" s="20">
        <v>0.14369980339929</v>
      </c>
      <c r="I233" s="20" t="s">
        <v>47</v>
      </c>
      <c r="J233" s="20">
        <v>1.7764084886593302E-2</v>
      </c>
      <c r="K233" s="20">
        <v>0.50029695263700702</v>
      </c>
      <c r="L233" s="20">
        <v>1.2031725875606119E-2</v>
      </c>
      <c r="N233" s="50">
        <v>99</v>
      </c>
      <c r="O233" s="236">
        <v>61.643835616438359</v>
      </c>
      <c r="P233" s="236">
        <v>38.356164383561641</v>
      </c>
      <c r="Q233" s="50">
        <v>90</v>
      </c>
      <c r="R233" s="50">
        <v>56</v>
      </c>
      <c r="S233" s="6">
        <v>2025.1660000000002</v>
      </c>
      <c r="T233" s="6">
        <v>2025.1660000000002</v>
      </c>
      <c r="W233" s="1"/>
      <c r="X233" s="1"/>
      <c r="Y233" s="1"/>
      <c r="AC233" s="1"/>
      <c r="AF233" s="1"/>
      <c r="AG233" s="1"/>
    </row>
    <row r="234" spans="1:33" x14ac:dyDescent="0.25">
      <c r="A234" s="1">
        <v>17</v>
      </c>
      <c r="B234" s="1">
        <v>2020</v>
      </c>
      <c r="C234" s="1">
        <v>351519417</v>
      </c>
      <c r="D234" s="44" t="s">
        <v>220</v>
      </c>
      <c r="E234" s="20">
        <v>0.417127529006662</v>
      </c>
      <c r="F234" s="20">
        <v>0.31087230131995902</v>
      </c>
      <c r="G234" s="20">
        <v>0.10625522768670299</v>
      </c>
      <c r="H234" s="20">
        <v>0</v>
      </c>
      <c r="I234" s="20">
        <v>1.264E-2</v>
      </c>
      <c r="J234" s="20">
        <v>4.8999999999999998E-4</v>
      </c>
      <c r="K234" s="20">
        <v>0.26220528856950398</v>
      </c>
      <c r="L234" s="20">
        <v>0.14179224043715849</v>
      </c>
      <c r="N234" s="50">
        <v>6</v>
      </c>
      <c r="O234" s="236">
        <v>61.111111111111114</v>
      </c>
      <c r="P234" s="236">
        <v>38.888888888888893</v>
      </c>
      <c r="Q234" s="50">
        <v>11</v>
      </c>
      <c r="R234" s="50">
        <v>7</v>
      </c>
      <c r="S234" s="6">
        <v>218.02500000000001</v>
      </c>
      <c r="T234" s="6">
        <v>218.02500000000001</v>
      </c>
      <c r="W234" s="1"/>
      <c r="X234" s="1"/>
      <c r="Y234" s="1"/>
      <c r="AC234" s="1"/>
      <c r="AF234" s="1"/>
      <c r="AG234" s="1"/>
    </row>
    <row r="235" spans="1:33" x14ac:dyDescent="0.25">
      <c r="A235" s="1">
        <v>9</v>
      </c>
      <c r="B235" s="1">
        <v>2020</v>
      </c>
      <c r="C235" s="1">
        <v>35573039</v>
      </c>
      <c r="D235" s="44" t="s">
        <v>221</v>
      </c>
      <c r="E235" s="20">
        <v>0.1444936733454768</v>
      </c>
      <c r="F235" s="20">
        <v>0.12001850679109401</v>
      </c>
      <c r="G235" s="20">
        <v>2.44751665543828E-2</v>
      </c>
      <c r="H235" s="20">
        <v>0</v>
      </c>
      <c r="I235" s="20">
        <v>6.4830533098784796E-2</v>
      </c>
      <c r="J235" s="20">
        <v>6.0834214137784797E-3</v>
      </c>
      <c r="K235" s="20">
        <v>6.01661171411699E-2</v>
      </c>
      <c r="L235" s="20">
        <v>1.3413601691743399E-2</v>
      </c>
      <c r="N235" s="50">
        <v>16</v>
      </c>
      <c r="O235" s="236">
        <v>45.714285714285715</v>
      </c>
      <c r="P235" s="236">
        <v>54.285714285714285</v>
      </c>
      <c r="Q235" s="50">
        <v>32</v>
      </c>
      <c r="R235" s="50">
        <v>38</v>
      </c>
      <c r="S235" s="6">
        <v>491</v>
      </c>
      <c r="T235" s="6">
        <v>0</v>
      </c>
      <c r="W235" s="1"/>
      <c r="X235" s="1"/>
      <c r="Y235" s="1"/>
      <c r="AC235" s="1"/>
      <c r="AF235" s="1"/>
      <c r="AG235" s="1"/>
    </row>
    <row r="236" spans="1:33" x14ac:dyDescent="0.25">
      <c r="A236" s="1">
        <v>22</v>
      </c>
      <c r="B236" s="1">
        <v>2020</v>
      </c>
      <c r="C236" s="1">
        <v>351530122</v>
      </c>
      <c r="D236" s="44" t="s">
        <v>222</v>
      </c>
      <c r="E236" s="20">
        <v>6.4100000000000008E-3</v>
      </c>
      <c r="F236" s="20">
        <v>1.97E-3</v>
      </c>
      <c r="G236" s="20">
        <v>4.4400000000000004E-3</v>
      </c>
      <c r="H236" s="20">
        <v>0</v>
      </c>
      <c r="I236" s="20">
        <v>4.3600000000000002E-3</v>
      </c>
      <c r="J236" s="20" t="s">
        <v>47</v>
      </c>
      <c r="K236" s="20" t="s">
        <v>47</v>
      </c>
      <c r="L236" s="20">
        <v>2.0500000000000002E-3</v>
      </c>
      <c r="N236" s="50">
        <v>0</v>
      </c>
      <c r="O236" s="236">
        <v>37.5</v>
      </c>
      <c r="P236" s="236">
        <v>62.5</v>
      </c>
      <c r="Q236" s="50">
        <v>3</v>
      </c>
      <c r="R236" s="50">
        <v>5</v>
      </c>
      <c r="S236" s="6">
        <v>118</v>
      </c>
      <c r="T236" s="6">
        <v>118</v>
      </c>
      <c r="W236" s="1"/>
      <c r="X236" s="1"/>
      <c r="Y236" s="1"/>
      <c r="AC236" s="1"/>
      <c r="AF236" s="1"/>
      <c r="AG236" s="1"/>
    </row>
    <row r="237" spans="1:33" x14ac:dyDescent="0.25">
      <c r="A237" s="1">
        <v>15</v>
      </c>
      <c r="B237" s="1">
        <v>2020</v>
      </c>
      <c r="C237" s="1">
        <v>351520215</v>
      </c>
      <c r="D237" s="44" t="s">
        <v>223</v>
      </c>
      <c r="E237" s="20">
        <v>0.10488935998203459</v>
      </c>
      <c r="F237" s="20">
        <v>9.95201367367817E-2</v>
      </c>
      <c r="G237" s="20">
        <v>5.3692232452528903E-3</v>
      </c>
      <c r="H237" s="20">
        <v>0</v>
      </c>
      <c r="I237" s="20">
        <v>3.5E-4</v>
      </c>
      <c r="J237" s="20">
        <v>9.3000000000000005E-4</v>
      </c>
      <c r="K237" s="20">
        <v>0.103111875057182</v>
      </c>
      <c r="L237" s="20">
        <v>4.9748492485299201E-4</v>
      </c>
      <c r="N237" s="50">
        <v>4</v>
      </c>
      <c r="O237" s="236">
        <v>53.333333333333336</v>
      </c>
      <c r="P237" s="236">
        <v>46.666666666666664</v>
      </c>
      <c r="Q237" s="50">
        <v>16</v>
      </c>
      <c r="R237" s="50">
        <v>14</v>
      </c>
      <c r="S237" s="6">
        <v>378</v>
      </c>
      <c r="T237" s="6">
        <v>378</v>
      </c>
      <c r="W237" s="1"/>
      <c r="X237" s="1"/>
      <c r="Y237" s="1"/>
      <c r="AC237" s="1"/>
      <c r="AF237" s="1"/>
      <c r="AG237" s="1"/>
    </row>
    <row r="238" spans="1:33" x14ac:dyDescent="0.25">
      <c r="A238" s="1">
        <v>18</v>
      </c>
      <c r="B238" s="1">
        <v>2020</v>
      </c>
      <c r="C238" s="1">
        <v>351520218</v>
      </c>
      <c r="D238" s="44" t="s">
        <v>223</v>
      </c>
      <c r="E238" s="20">
        <v>8.1580271768512291E-2</v>
      </c>
      <c r="F238" s="20">
        <v>5.0457185418070198E-2</v>
      </c>
      <c r="G238" s="20">
        <v>3.11230863504421E-2</v>
      </c>
      <c r="H238" s="20">
        <v>0</v>
      </c>
      <c r="I238" s="20">
        <v>5.8542617960426202E-4</v>
      </c>
      <c r="J238" s="20">
        <v>2.1464733637747299E-2</v>
      </c>
      <c r="K238" s="20">
        <v>5.9095077517445603E-2</v>
      </c>
      <c r="L238" s="20">
        <v>4.3503443371509812E-4</v>
      </c>
      <c r="N238" s="50">
        <v>7</v>
      </c>
      <c r="O238" s="236">
        <v>42.857142857142854</v>
      </c>
      <c r="P238" s="236">
        <v>57.142857142857139</v>
      </c>
      <c r="Q238" s="50">
        <v>12</v>
      </c>
      <c r="R238" s="50">
        <v>16</v>
      </c>
      <c r="S238" s="6" t="s">
        <v>47</v>
      </c>
      <c r="T238" s="6" t="s">
        <v>47</v>
      </c>
      <c r="W238" s="1"/>
      <c r="X238" s="1"/>
      <c r="Y238" s="1"/>
      <c r="AC238" s="1"/>
      <c r="AF238" s="1"/>
      <c r="AG238" s="1"/>
    </row>
    <row r="239" spans="1:33" x14ac:dyDescent="0.25">
      <c r="A239" s="1">
        <v>22</v>
      </c>
      <c r="B239" s="1">
        <v>2020</v>
      </c>
      <c r="C239" s="1">
        <v>351535022</v>
      </c>
      <c r="D239" s="44" t="s">
        <v>224</v>
      </c>
      <c r="E239" s="20">
        <v>0.1748776175029729</v>
      </c>
      <c r="F239" s="20">
        <v>6.47287945704519E-2</v>
      </c>
      <c r="G239" s="20">
        <v>0.110148822932521</v>
      </c>
      <c r="H239" s="20">
        <v>5.4410958904109602E-2</v>
      </c>
      <c r="I239" s="20">
        <v>9.8422222222222105E-2</v>
      </c>
      <c r="J239" s="20">
        <v>9.0000000000000006E-5</v>
      </c>
      <c r="K239" s="20">
        <v>6.5512587061573105E-2</v>
      </c>
      <c r="L239" s="20">
        <v>1.08528082191781E-2</v>
      </c>
      <c r="N239" s="50">
        <v>2</v>
      </c>
      <c r="O239" s="236">
        <v>1.8779342723004695</v>
      </c>
      <c r="P239" s="236">
        <v>98.122065727699521</v>
      </c>
      <c r="Q239" s="50">
        <v>4</v>
      </c>
      <c r="R239" s="50">
        <v>209</v>
      </c>
      <c r="S239" s="6">
        <v>278.62799999999999</v>
      </c>
      <c r="T239" s="6">
        <v>278.62799999999999</v>
      </c>
      <c r="W239" s="1"/>
      <c r="X239" s="1"/>
      <c r="Y239" s="1"/>
      <c r="AC239" s="1"/>
      <c r="AF239" s="1"/>
      <c r="AG239" s="1"/>
    </row>
    <row r="240" spans="1:33" x14ac:dyDescent="0.25">
      <c r="A240" s="1">
        <v>14</v>
      </c>
      <c r="B240" s="1">
        <v>2020</v>
      </c>
      <c r="C240" s="1">
        <v>351540014</v>
      </c>
      <c r="D240" s="44" t="s">
        <v>225</v>
      </c>
      <c r="E240" s="20">
        <v>5.0480338348678828E-2</v>
      </c>
      <c r="F240" s="20">
        <v>4.8949147266511998E-2</v>
      </c>
      <c r="G240" s="20">
        <v>1.5311910821668301E-3</v>
      </c>
      <c r="H240" s="20">
        <v>0.195803938356164</v>
      </c>
      <c r="I240" s="20" t="s">
        <v>47</v>
      </c>
      <c r="J240" s="20">
        <v>4.2100000000000002E-3</v>
      </c>
      <c r="K240" s="20">
        <v>4.5819147266511998E-2</v>
      </c>
      <c r="L240" s="20">
        <v>4.5119108216682899E-4</v>
      </c>
      <c r="N240" s="50">
        <v>0</v>
      </c>
      <c r="O240" s="236">
        <v>41.666666666666671</v>
      </c>
      <c r="P240" s="236">
        <v>58.333333333333336</v>
      </c>
      <c r="Q240" s="50">
        <v>10</v>
      </c>
      <c r="R240" s="50">
        <v>14</v>
      </c>
      <c r="S240" s="6">
        <v>693</v>
      </c>
      <c r="T240" s="6">
        <v>693</v>
      </c>
      <c r="W240" s="1"/>
      <c r="X240" s="1"/>
      <c r="Y240" s="1"/>
      <c r="AC240" s="1"/>
      <c r="AF240" s="1"/>
      <c r="AG240" s="1"/>
    </row>
    <row r="241" spans="1:33" x14ac:dyDescent="0.25">
      <c r="A241" s="1">
        <v>15</v>
      </c>
      <c r="B241" s="1">
        <v>2020</v>
      </c>
      <c r="C241" s="1">
        <v>351560815</v>
      </c>
      <c r="D241" s="44" t="s">
        <v>226</v>
      </c>
      <c r="E241" s="20">
        <v>0.1166137549903935</v>
      </c>
      <c r="F241" s="20">
        <v>6.3259674626344298E-2</v>
      </c>
      <c r="G241" s="20">
        <v>5.3354080364049199E-2</v>
      </c>
      <c r="H241" s="20">
        <v>0</v>
      </c>
      <c r="I241" s="20">
        <v>1.9900000000000001E-2</v>
      </c>
      <c r="J241" s="20">
        <v>2.3964890918315601E-3</v>
      </c>
      <c r="K241" s="20">
        <v>8.1822045198409701E-2</v>
      </c>
      <c r="L241" s="20">
        <v>1.24952207001522E-2</v>
      </c>
      <c r="N241" s="50">
        <v>5</v>
      </c>
      <c r="O241" s="236">
        <v>25.581395348837212</v>
      </c>
      <c r="P241" s="236">
        <v>74.418604651162795</v>
      </c>
      <c r="Q241" s="50">
        <v>11</v>
      </c>
      <c r="R241" s="50">
        <v>32</v>
      </c>
      <c r="S241" s="6">
        <v>266</v>
      </c>
      <c r="T241" s="6">
        <v>266</v>
      </c>
      <c r="W241" s="1"/>
      <c r="X241" s="1"/>
      <c r="Y241" s="1"/>
      <c r="AC241" s="1"/>
      <c r="AF241" s="1"/>
      <c r="AG241" s="1"/>
    </row>
    <row r="242" spans="1:33" x14ac:dyDescent="0.25">
      <c r="A242" s="1">
        <v>16</v>
      </c>
      <c r="B242" s="1">
        <v>2020</v>
      </c>
      <c r="C242" s="1">
        <v>351560816</v>
      </c>
      <c r="D242" s="44" t="s">
        <v>226</v>
      </c>
      <c r="E242" s="20">
        <v>5.403283710108041E-3</v>
      </c>
      <c r="F242" s="20">
        <v>3.8390410958904098E-4</v>
      </c>
      <c r="G242" s="20">
        <v>5.019379600519E-3</v>
      </c>
      <c r="H242" s="20">
        <v>0</v>
      </c>
      <c r="I242" s="20">
        <v>4.1700000000000001E-3</v>
      </c>
      <c r="J242" s="20" t="s">
        <v>47</v>
      </c>
      <c r="K242" s="20">
        <v>6.8265791476407897E-4</v>
      </c>
      <c r="L242" s="20">
        <v>5.5062579534396301E-4</v>
      </c>
      <c r="N242" s="50">
        <v>2</v>
      </c>
      <c r="O242" s="236">
        <v>15.789473684210526</v>
      </c>
      <c r="P242" s="236">
        <v>84.210526315789465</v>
      </c>
      <c r="Q242" s="50">
        <v>3</v>
      </c>
      <c r="R242" s="50">
        <v>16</v>
      </c>
      <c r="S242" s="6" t="s">
        <v>47</v>
      </c>
      <c r="T242" s="6" t="s">
        <v>47</v>
      </c>
      <c r="W242" s="1"/>
      <c r="X242" s="1"/>
      <c r="Y242" s="1"/>
      <c r="AC242" s="1"/>
      <c r="AF242" s="1"/>
      <c r="AG242" s="1"/>
    </row>
    <row r="243" spans="1:33" x14ac:dyDescent="0.25">
      <c r="A243" s="1">
        <v>15</v>
      </c>
      <c r="B243" s="1">
        <v>2020</v>
      </c>
      <c r="C243" s="1">
        <v>351550915</v>
      </c>
      <c r="D243" s="44" t="s">
        <v>227</v>
      </c>
      <c r="E243" s="20">
        <v>0.58723104388635305</v>
      </c>
      <c r="F243" s="20">
        <v>0.366051085472965</v>
      </c>
      <c r="G243" s="20">
        <v>0.221179958413388</v>
      </c>
      <c r="H243" s="20">
        <v>0</v>
      </c>
      <c r="I243" s="20">
        <v>0.206035709384435</v>
      </c>
      <c r="J243" s="20">
        <v>0.27429150460363799</v>
      </c>
      <c r="K243" s="20">
        <v>0.10011246344536801</v>
      </c>
      <c r="L243" s="20">
        <v>6.7913664529114697E-3</v>
      </c>
      <c r="N243" s="50">
        <v>23</v>
      </c>
      <c r="O243" s="236">
        <v>17.948717948717949</v>
      </c>
      <c r="P243" s="236">
        <v>82.051282051282044</v>
      </c>
      <c r="Q243" s="50">
        <v>21</v>
      </c>
      <c r="R243" s="50">
        <v>96</v>
      </c>
      <c r="S243" s="6">
        <v>3633</v>
      </c>
      <c r="T243" s="6">
        <v>3633</v>
      </c>
      <c r="W243" s="1"/>
      <c r="X243" s="1"/>
      <c r="Y243" s="1"/>
      <c r="AC243" s="1"/>
      <c r="AF243" s="1"/>
      <c r="AG243" s="1"/>
    </row>
    <row r="244" spans="1:33" x14ac:dyDescent="0.25">
      <c r="A244" s="1">
        <v>18</v>
      </c>
      <c r="B244" s="1">
        <v>2020</v>
      </c>
      <c r="C244" s="1">
        <v>351550918</v>
      </c>
      <c r="D244" s="44" t="s">
        <v>227</v>
      </c>
      <c r="E244" s="20">
        <v>0.17957650310652001</v>
      </c>
      <c r="F244" s="20">
        <v>0.10344300234548499</v>
      </c>
      <c r="G244" s="20">
        <v>7.6133500761035006E-2</v>
      </c>
      <c r="H244" s="20">
        <v>0</v>
      </c>
      <c r="I244" s="20" t="s">
        <v>47</v>
      </c>
      <c r="J244" s="20">
        <v>3.0000000000000001E-5</v>
      </c>
      <c r="K244" s="20">
        <v>0.179532233700127</v>
      </c>
      <c r="L244" s="20">
        <v>1.4269406392694101E-5</v>
      </c>
      <c r="N244" s="50">
        <v>4</v>
      </c>
      <c r="O244" s="236">
        <v>89.473684210526315</v>
      </c>
      <c r="P244" s="236">
        <v>10.526315789473683</v>
      </c>
      <c r="Q244" s="50">
        <v>17</v>
      </c>
      <c r="R244" s="50">
        <v>2</v>
      </c>
      <c r="S244" s="6" t="s">
        <v>47</v>
      </c>
      <c r="T244" s="6" t="s">
        <v>47</v>
      </c>
      <c r="W244" s="1"/>
      <c r="X244" s="1"/>
      <c r="Y244" s="1"/>
      <c r="AC244" s="1"/>
      <c r="AF244" s="1"/>
      <c r="AG244" s="1"/>
    </row>
    <row r="245" spans="1:33" x14ac:dyDescent="0.25">
      <c r="A245" s="1">
        <v>17</v>
      </c>
      <c r="B245" s="1">
        <v>2020</v>
      </c>
      <c r="C245" s="1">
        <v>351565717</v>
      </c>
      <c r="D245" s="44" t="s">
        <v>228</v>
      </c>
      <c r="E245" s="20">
        <v>0.10470933340818935</v>
      </c>
      <c r="F245" s="20">
        <v>0.100633684906555</v>
      </c>
      <c r="G245" s="20">
        <v>4.0756485016343498E-3</v>
      </c>
      <c r="H245" s="20">
        <v>0</v>
      </c>
      <c r="I245" s="20">
        <v>2.8053881278538801E-3</v>
      </c>
      <c r="J245" s="20" t="s">
        <v>47</v>
      </c>
      <c r="K245" s="20">
        <v>9.6594506949122999E-2</v>
      </c>
      <c r="L245" s="20">
        <v>5.3094383312124113E-3</v>
      </c>
      <c r="N245" s="50">
        <v>2</v>
      </c>
      <c r="O245" s="236">
        <v>52.173913043478258</v>
      </c>
      <c r="P245" s="236">
        <v>47.826086956521742</v>
      </c>
      <c r="Q245" s="50">
        <v>12</v>
      </c>
      <c r="R245" s="50">
        <v>11</v>
      </c>
      <c r="S245" s="6">
        <v>51</v>
      </c>
      <c r="T245" s="6">
        <v>51</v>
      </c>
      <c r="W245" s="1"/>
      <c r="X245" s="1"/>
      <c r="Y245" s="1"/>
      <c r="AC245" s="1"/>
      <c r="AF245" s="1"/>
      <c r="AG245" s="1"/>
    </row>
    <row r="246" spans="1:33" x14ac:dyDescent="0.25">
      <c r="A246" s="1">
        <v>6</v>
      </c>
      <c r="B246" s="1">
        <v>2020</v>
      </c>
      <c r="C246" s="1">
        <v>35157076</v>
      </c>
      <c r="D246" s="44" t="s">
        <v>229</v>
      </c>
      <c r="E246" s="20">
        <v>3.7920872320782503E-3</v>
      </c>
      <c r="F246" s="20">
        <v>5.0000000000000002E-5</v>
      </c>
      <c r="G246" s="20">
        <v>3.7420872320782501E-3</v>
      </c>
      <c r="H246" s="20">
        <v>0</v>
      </c>
      <c r="I246" s="20" t="s">
        <v>47</v>
      </c>
      <c r="J246" s="20">
        <v>3.01824388052998E-3</v>
      </c>
      <c r="K246" s="20">
        <v>5.0000000000000002E-5</v>
      </c>
      <c r="L246" s="20">
        <v>7.2384335154827004E-4</v>
      </c>
      <c r="N246" s="50">
        <v>3</v>
      </c>
      <c r="O246" s="236">
        <v>7.1428571428571423</v>
      </c>
      <c r="P246" s="236">
        <v>92.857142857142861</v>
      </c>
      <c r="Q246" s="50">
        <v>1</v>
      </c>
      <c r="R246" s="50">
        <v>13</v>
      </c>
      <c r="S246" s="6">
        <v>8118.1349999999993</v>
      </c>
      <c r="T246" s="6">
        <v>3977.9875000000002</v>
      </c>
      <c r="W246" s="1"/>
      <c r="X246" s="1"/>
      <c r="Y246" s="1"/>
      <c r="AC246" s="1"/>
      <c r="AF246" s="1"/>
      <c r="AG246" s="1"/>
    </row>
    <row r="247" spans="1:33" x14ac:dyDescent="0.25">
      <c r="A247" s="1">
        <v>21</v>
      </c>
      <c r="B247" s="1">
        <v>2020</v>
      </c>
      <c r="C247" s="1">
        <v>351580621</v>
      </c>
      <c r="D247" s="44" t="s">
        <v>230</v>
      </c>
      <c r="E247" s="20">
        <v>0.12234283240179319</v>
      </c>
      <c r="F247" s="20">
        <v>5.6033385732465003E-2</v>
      </c>
      <c r="G247" s="20">
        <v>6.6309446669328198E-2</v>
      </c>
      <c r="H247" s="20">
        <v>0</v>
      </c>
      <c r="I247" s="20">
        <v>1.5663169398907099E-2</v>
      </c>
      <c r="J247" s="20">
        <v>1.34766615930999E-4</v>
      </c>
      <c r="K247" s="20">
        <v>0.106393480861841</v>
      </c>
      <c r="L247" s="20">
        <v>1.51415525114155E-4</v>
      </c>
      <c r="N247" s="50">
        <v>0</v>
      </c>
      <c r="O247" s="236">
        <v>15</v>
      </c>
      <c r="P247" s="236">
        <v>85</v>
      </c>
      <c r="Q247" s="50">
        <v>3</v>
      </c>
      <c r="R247" s="50">
        <v>17</v>
      </c>
      <c r="S247" s="6">
        <v>55.861999999999995</v>
      </c>
      <c r="T247" s="6">
        <v>55.861999999999995</v>
      </c>
      <c r="W247" s="1"/>
      <c r="X247" s="1"/>
      <c r="Y247" s="1"/>
      <c r="AC247" s="1"/>
      <c r="AF247" s="1"/>
      <c r="AG247" s="1"/>
    </row>
    <row r="248" spans="1:33" x14ac:dyDescent="0.25">
      <c r="A248" s="1">
        <v>18</v>
      </c>
      <c r="B248" s="1">
        <v>2020</v>
      </c>
      <c r="C248" s="1">
        <v>351590518</v>
      </c>
      <c r="D248" s="44" t="s">
        <v>231</v>
      </c>
      <c r="E248" s="20">
        <v>4.4343631696484198E-2</v>
      </c>
      <c r="F248" s="20">
        <v>2.87264298724954E-2</v>
      </c>
      <c r="G248" s="20">
        <v>1.56172018239888E-2</v>
      </c>
      <c r="H248" s="20">
        <v>0</v>
      </c>
      <c r="I248" s="20">
        <v>8.0999999999999996E-3</v>
      </c>
      <c r="J248" s="20" t="s">
        <v>47</v>
      </c>
      <c r="K248" s="20">
        <v>3.5003643112009403E-2</v>
      </c>
      <c r="L248" s="20">
        <v>1.2399885844748858E-3</v>
      </c>
      <c r="N248" s="50">
        <v>0</v>
      </c>
      <c r="O248" s="236">
        <v>35.294117647058826</v>
      </c>
      <c r="P248" s="236">
        <v>64.705882352941174</v>
      </c>
      <c r="Q248" s="50">
        <v>6</v>
      </c>
      <c r="R248" s="50">
        <v>11</v>
      </c>
      <c r="S248" s="6">
        <v>127</v>
      </c>
      <c r="T248" s="6">
        <v>127</v>
      </c>
      <c r="W248" s="1"/>
      <c r="X248" s="1"/>
      <c r="Y248" s="1"/>
      <c r="AC248" s="1"/>
      <c r="AF248" s="1"/>
      <c r="AG248" s="1"/>
    </row>
    <row r="249" spans="1:33" x14ac:dyDescent="0.25">
      <c r="A249" s="1">
        <v>19</v>
      </c>
      <c r="B249" s="1">
        <v>2020</v>
      </c>
      <c r="C249" s="1">
        <v>351590519</v>
      </c>
      <c r="D249" s="44" t="s">
        <v>231</v>
      </c>
      <c r="E249" s="20">
        <v>4.1487488397335098E-2</v>
      </c>
      <c r="F249" s="20">
        <v>3.074E-2</v>
      </c>
      <c r="G249" s="20">
        <v>1.07474883973351E-2</v>
      </c>
      <c r="H249" s="20">
        <v>0</v>
      </c>
      <c r="I249" s="20" t="s">
        <v>47</v>
      </c>
      <c r="J249" s="20" t="s">
        <v>47</v>
      </c>
      <c r="K249" s="20">
        <v>4.13383559772438E-2</v>
      </c>
      <c r="L249" s="20">
        <v>1.4913242009132401E-4</v>
      </c>
      <c r="N249" s="50">
        <v>0</v>
      </c>
      <c r="O249" s="236">
        <v>20</v>
      </c>
      <c r="P249" s="236">
        <v>80</v>
      </c>
      <c r="Q249" s="50">
        <v>2</v>
      </c>
      <c r="R249" s="50">
        <v>8</v>
      </c>
      <c r="S249" s="6" t="s">
        <v>47</v>
      </c>
      <c r="T249" s="6" t="s">
        <v>47</v>
      </c>
      <c r="W249" s="1"/>
      <c r="X249" s="1"/>
      <c r="Y249" s="1"/>
      <c r="AC249" s="1"/>
      <c r="AF249" s="1"/>
      <c r="AG249" s="1"/>
    </row>
    <row r="250" spans="1:33" x14ac:dyDescent="0.25">
      <c r="A250" s="1">
        <v>20</v>
      </c>
      <c r="B250" s="1">
        <v>2020</v>
      </c>
      <c r="C250" s="1">
        <v>351600220</v>
      </c>
      <c r="D250" s="44" t="s">
        <v>232</v>
      </c>
      <c r="E250" s="20">
        <v>6.1359999999999998E-2</v>
      </c>
      <c r="F250" s="20">
        <v>5.2080000000000001E-2</v>
      </c>
      <c r="G250" s="20">
        <v>9.2800000000000001E-3</v>
      </c>
      <c r="H250" s="20">
        <v>0</v>
      </c>
      <c r="I250" s="20">
        <v>3.2499999999999999E-3</v>
      </c>
      <c r="J250" s="20">
        <v>5.6779999999999997E-2</v>
      </c>
      <c r="K250" s="20">
        <v>5.8E-4</v>
      </c>
      <c r="L250" s="20">
        <v>7.5000000000000002E-4</v>
      </c>
      <c r="N250" s="50">
        <v>1</v>
      </c>
      <c r="O250" s="236">
        <v>11.111111111111111</v>
      </c>
      <c r="P250" s="236">
        <v>88.888888888888886</v>
      </c>
      <c r="Q250" s="50">
        <v>1</v>
      </c>
      <c r="R250" s="50">
        <v>8</v>
      </c>
      <c r="S250" s="6" t="s">
        <v>47</v>
      </c>
      <c r="T250" s="6" t="s">
        <v>47</v>
      </c>
      <c r="W250" s="1"/>
      <c r="X250" s="1"/>
      <c r="Y250" s="1"/>
      <c r="AC250" s="1"/>
      <c r="AF250" s="1"/>
      <c r="AG250" s="1"/>
    </row>
    <row r="251" spans="1:33" x14ac:dyDescent="0.25">
      <c r="A251" s="1">
        <v>21</v>
      </c>
      <c r="B251" s="1">
        <v>2020</v>
      </c>
      <c r="C251" s="1">
        <v>351600221</v>
      </c>
      <c r="D251" s="44" t="s">
        <v>232</v>
      </c>
      <c r="E251" s="20">
        <v>3.8295217913849162E-2</v>
      </c>
      <c r="F251" s="20">
        <v>1.9025875190258801E-5</v>
      </c>
      <c r="G251" s="20">
        <v>3.8276192038658903E-2</v>
      </c>
      <c r="H251" s="20">
        <v>0</v>
      </c>
      <c r="I251" s="20">
        <v>3.7830637522768697E-2</v>
      </c>
      <c r="J251" s="20">
        <v>2.3907103825136598E-5</v>
      </c>
      <c r="K251" s="20">
        <v>1.8507356671740199E-4</v>
      </c>
      <c r="L251" s="20">
        <v>2.5559972053796449E-4</v>
      </c>
      <c r="N251" s="50">
        <v>2</v>
      </c>
      <c r="O251" s="236">
        <v>4</v>
      </c>
      <c r="P251" s="236">
        <v>96</v>
      </c>
      <c r="Q251" s="50">
        <v>1</v>
      </c>
      <c r="R251" s="50">
        <v>24</v>
      </c>
      <c r="S251" s="6">
        <v>628.74</v>
      </c>
      <c r="T251" s="6">
        <v>628.74</v>
      </c>
      <c r="W251" s="1"/>
      <c r="X251" s="1"/>
      <c r="Y251" s="1"/>
      <c r="AC251" s="1"/>
      <c r="AF251" s="1"/>
      <c r="AG251" s="1"/>
    </row>
    <row r="252" spans="1:33" x14ac:dyDescent="0.25">
      <c r="A252" s="1">
        <v>17</v>
      </c>
      <c r="B252" s="1">
        <v>2020</v>
      </c>
      <c r="C252" s="1">
        <v>351610117</v>
      </c>
      <c r="D252" s="44" t="s">
        <v>233</v>
      </c>
      <c r="E252" s="20">
        <v>0.19453476879922782</v>
      </c>
      <c r="F252" s="20">
        <v>0.18839684074822599</v>
      </c>
      <c r="G252" s="20">
        <v>6.1379280510018199E-3</v>
      </c>
      <c r="H252" s="20">
        <v>0.17053437341451</v>
      </c>
      <c r="I252" s="20">
        <v>1.438E-2</v>
      </c>
      <c r="J252" s="20">
        <v>2.4000000000000001E-4</v>
      </c>
      <c r="K252" s="20">
        <v>0.176504768799228</v>
      </c>
      <c r="L252" s="20">
        <v>3.4099999999999998E-3</v>
      </c>
      <c r="N252" s="50">
        <v>7</v>
      </c>
      <c r="O252" s="236">
        <v>64.516129032258064</v>
      </c>
      <c r="P252" s="236">
        <v>35.483870967741936</v>
      </c>
      <c r="Q252" s="50">
        <v>20</v>
      </c>
      <c r="R252" s="50">
        <v>11</v>
      </c>
      <c r="S252" s="6">
        <v>108.20399999999999</v>
      </c>
      <c r="T252" s="6">
        <v>108.20399999999999</v>
      </c>
      <c r="W252" s="1"/>
      <c r="X252" s="1"/>
      <c r="Y252" s="1"/>
      <c r="AC252" s="1"/>
      <c r="AF252" s="1"/>
      <c r="AG252" s="1"/>
    </row>
    <row r="253" spans="1:33" x14ac:dyDescent="0.25">
      <c r="A253" s="1">
        <v>8</v>
      </c>
      <c r="B253" s="1">
        <v>2020</v>
      </c>
      <c r="C253" s="1">
        <v>35162008</v>
      </c>
      <c r="D253" s="44" t="s">
        <v>234</v>
      </c>
      <c r="E253" s="20">
        <v>0.60518745429631293</v>
      </c>
      <c r="F253" s="20">
        <v>0.47521116007934699</v>
      </c>
      <c r="G253" s="20">
        <v>0.12997629421696599</v>
      </c>
      <c r="H253" s="20">
        <v>0.67924505327245099</v>
      </c>
      <c r="I253" s="20">
        <v>4.2247345859220999E-2</v>
      </c>
      <c r="J253" s="20">
        <v>9.9564759463033697E-2</v>
      </c>
      <c r="K253" s="20">
        <v>0.395224578103817</v>
      </c>
      <c r="L253" s="20">
        <v>6.8150770870241392E-2</v>
      </c>
      <c r="N253" s="50">
        <v>56</v>
      </c>
      <c r="O253" s="236">
        <v>39.175257731958766</v>
      </c>
      <c r="P253" s="236">
        <v>60.824742268041234</v>
      </c>
      <c r="Q253" s="50">
        <v>114</v>
      </c>
      <c r="R253" s="50">
        <v>177</v>
      </c>
      <c r="S253" s="6">
        <v>18824.357</v>
      </c>
      <c r="T253" s="6">
        <v>18824.357</v>
      </c>
      <c r="W253" s="1"/>
      <c r="X253" s="1"/>
      <c r="Y253" s="1"/>
      <c r="AC253" s="1"/>
      <c r="AF253" s="1"/>
      <c r="AG253" s="1"/>
    </row>
    <row r="254" spans="1:33" x14ac:dyDescent="0.25">
      <c r="A254" s="1">
        <v>6</v>
      </c>
      <c r="B254" s="1">
        <v>2020</v>
      </c>
      <c r="C254" s="1">
        <v>35163096</v>
      </c>
      <c r="D254" s="44" t="s">
        <v>235</v>
      </c>
      <c r="E254" s="20">
        <v>1.2828761384335158E-2</v>
      </c>
      <c r="F254" s="20">
        <v>9.4199999999999996E-3</v>
      </c>
      <c r="G254" s="20">
        <v>3.4087613843351598E-3</v>
      </c>
      <c r="H254" s="20">
        <v>0</v>
      </c>
      <c r="I254" s="20" t="s">
        <v>47</v>
      </c>
      <c r="J254" s="20">
        <v>8.7000000000000001E-4</v>
      </c>
      <c r="K254" s="20">
        <v>5.5799999999999999E-3</v>
      </c>
      <c r="L254" s="20">
        <v>6.3787613843351498E-3</v>
      </c>
      <c r="N254" s="50">
        <v>6</v>
      </c>
      <c r="O254" s="236">
        <v>23.076923076923077</v>
      </c>
      <c r="P254" s="236">
        <v>76.923076923076934</v>
      </c>
      <c r="Q254" s="50">
        <v>3</v>
      </c>
      <c r="R254" s="50">
        <v>10</v>
      </c>
      <c r="S254" s="6">
        <v>4145.1090000000004</v>
      </c>
      <c r="T254" s="6">
        <v>0</v>
      </c>
      <c r="W254" s="1"/>
      <c r="X254" s="1"/>
      <c r="Y254" s="1"/>
      <c r="AC254" s="1"/>
      <c r="AF254" s="1"/>
      <c r="AG254" s="1"/>
    </row>
    <row r="255" spans="1:33" x14ac:dyDescent="0.25">
      <c r="A255" s="1">
        <v>6</v>
      </c>
      <c r="B255" s="1">
        <v>2020</v>
      </c>
      <c r="C255" s="1">
        <v>35164086</v>
      </c>
      <c r="D255" s="44" t="s">
        <v>236</v>
      </c>
      <c r="E255" s="20">
        <v>0.1317194946394856</v>
      </c>
      <c r="F255" s="20">
        <v>9.1841019537390503E-2</v>
      </c>
      <c r="G255" s="20">
        <v>3.98784751020951E-2</v>
      </c>
      <c r="H255" s="20">
        <v>0</v>
      </c>
      <c r="I255" s="20">
        <v>4.8050000000000002E-2</v>
      </c>
      <c r="J255" s="20">
        <v>5.7367802896091703E-2</v>
      </c>
      <c r="K255" s="20">
        <v>1.162E-2</v>
      </c>
      <c r="L255" s="20">
        <v>1.4681691743393999E-2</v>
      </c>
      <c r="N255" s="50">
        <v>11</v>
      </c>
      <c r="O255" s="236">
        <v>17.333333333333336</v>
      </c>
      <c r="P255" s="236">
        <v>82.666666666666671</v>
      </c>
      <c r="Q255" s="50">
        <v>13</v>
      </c>
      <c r="R255" s="50">
        <v>62</v>
      </c>
      <c r="S255" s="6">
        <v>5200.3799999999992</v>
      </c>
      <c r="T255" s="6">
        <v>0</v>
      </c>
      <c r="W255" s="1"/>
      <c r="X255" s="1"/>
      <c r="Y255" s="1"/>
      <c r="AC255" s="1"/>
      <c r="AF255" s="1"/>
      <c r="AG255" s="1"/>
    </row>
    <row r="256" spans="1:33" x14ac:dyDescent="0.25">
      <c r="A256" s="1">
        <v>20</v>
      </c>
      <c r="B256" s="1">
        <v>2020</v>
      </c>
      <c r="C256" s="1">
        <v>351650720</v>
      </c>
      <c r="D256" s="44" t="s">
        <v>237</v>
      </c>
      <c r="E256" s="20">
        <v>0.12085152057289726</v>
      </c>
      <c r="F256" s="20">
        <v>0.116913978591212</v>
      </c>
      <c r="G256" s="20">
        <v>3.9375419816852601E-3</v>
      </c>
      <c r="H256" s="20">
        <v>0</v>
      </c>
      <c r="I256" s="20">
        <v>3.2636986301369901E-3</v>
      </c>
      <c r="J256" s="20" t="s">
        <v>47</v>
      </c>
      <c r="K256" s="20">
        <v>0.11717782194276</v>
      </c>
      <c r="L256" s="20">
        <v>4.0999999999999999E-4</v>
      </c>
      <c r="N256" s="50">
        <v>6</v>
      </c>
      <c r="O256" s="236">
        <v>40</v>
      </c>
      <c r="P256" s="236">
        <v>60</v>
      </c>
      <c r="Q256" s="50">
        <v>10</v>
      </c>
      <c r="R256" s="50">
        <v>15</v>
      </c>
      <c r="S256" s="6">
        <v>125</v>
      </c>
      <c r="T256" s="6">
        <v>125</v>
      </c>
      <c r="W256" s="1"/>
      <c r="X256" s="1"/>
      <c r="Y256" s="1"/>
      <c r="AC256" s="1"/>
      <c r="AF256" s="1"/>
      <c r="AG256" s="1"/>
    </row>
    <row r="257" spans="1:33" x14ac:dyDescent="0.25">
      <c r="A257" s="1">
        <v>16</v>
      </c>
      <c r="B257" s="1">
        <v>2020</v>
      </c>
      <c r="C257" s="1">
        <v>351660616</v>
      </c>
      <c r="D257" s="44" t="s">
        <v>238</v>
      </c>
      <c r="E257" s="20">
        <v>2.5677549467275542E-3</v>
      </c>
      <c r="F257" s="20">
        <v>7.8512937595129405E-4</v>
      </c>
      <c r="G257" s="20">
        <v>1.7826255707762599E-3</v>
      </c>
      <c r="H257" s="20">
        <v>0</v>
      </c>
      <c r="I257" s="20" t="s">
        <v>47</v>
      </c>
      <c r="J257" s="20" t="s">
        <v>47</v>
      </c>
      <c r="K257" s="20">
        <v>2.4277549467275499E-3</v>
      </c>
      <c r="L257" s="20">
        <v>1.3999999999999999E-4</v>
      </c>
      <c r="N257" s="50">
        <v>1</v>
      </c>
      <c r="O257" s="236">
        <v>40</v>
      </c>
      <c r="P257" s="236">
        <v>60</v>
      </c>
      <c r="Q257" s="50">
        <v>2</v>
      </c>
      <c r="R257" s="50">
        <v>3</v>
      </c>
      <c r="S257" s="6" t="s">
        <v>47</v>
      </c>
      <c r="T257" s="6" t="s">
        <v>47</v>
      </c>
      <c r="W257" s="1"/>
      <c r="X257" s="1"/>
      <c r="Y257" s="1"/>
      <c r="AC257" s="1"/>
      <c r="AF257" s="1"/>
      <c r="AG257" s="1"/>
    </row>
    <row r="258" spans="1:33" x14ac:dyDescent="0.25">
      <c r="A258" s="1">
        <v>17</v>
      </c>
      <c r="B258" s="1">
        <v>2020</v>
      </c>
      <c r="C258" s="1">
        <v>351660617</v>
      </c>
      <c r="D258" s="44" t="s">
        <v>238</v>
      </c>
      <c r="E258" s="20">
        <v>0.30445542755196259</v>
      </c>
      <c r="F258" s="20">
        <v>0.20759222097462399</v>
      </c>
      <c r="G258" s="20">
        <v>9.6863206577338601E-2</v>
      </c>
      <c r="H258" s="20">
        <v>0</v>
      </c>
      <c r="I258" s="20">
        <v>1.6969999999999999E-2</v>
      </c>
      <c r="J258" s="20">
        <v>5.2300000000000003E-3</v>
      </c>
      <c r="K258" s="20">
        <v>0.28011848691269298</v>
      </c>
      <c r="L258" s="20">
        <v>2.1369406392694069E-3</v>
      </c>
      <c r="N258" s="50">
        <v>30</v>
      </c>
      <c r="O258" s="236">
        <v>50</v>
      </c>
      <c r="P258" s="236">
        <v>50</v>
      </c>
      <c r="Q258" s="50">
        <v>32</v>
      </c>
      <c r="R258" s="50">
        <v>32</v>
      </c>
      <c r="S258" s="6">
        <v>261</v>
      </c>
      <c r="T258" s="6">
        <v>261</v>
      </c>
      <c r="W258" s="1"/>
      <c r="X258" s="1"/>
      <c r="Y258" s="1"/>
      <c r="AC258" s="1"/>
      <c r="AF258" s="1"/>
      <c r="AG258" s="1"/>
    </row>
    <row r="259" spans="1:33" x14ac:dyDescent="0.25">
      <c r="A259" s="1">
        <v>20</v>
      </c>
      <c r="B259" s="1">
        <v>2020</v>
      </c>
      <c r="C259" s="1">
        <v>351660620</v>
      </c>
      <c r="D259" s="44" t="s">
        <v>238</v>
      </c>
      <c r="E259" s="20">
        <v>5.9188250118521798E-3</v>
      </c>
      <c r="F259" s="20">
        <v>5.9188250118521798E-3</v>
      </c>
      <c r="G259" s="20" t="s">
        <v>47</v>
      </c>
      <c r="H259" s="20">
        <v>0</v>
      </c>
      <c r="I259" s="20" t="s">
        <v>47</v>
      </c>
      <c r="J259" s="20" t="s">
        <v>47</v>
      </c>
      <c r="K259" s="20">
        <v>5.9188250118521798E-3</v>
      </c>
      <c r="L259" s="20">
        <v>0</v>
      </c>
      <c r="N259" s="50">
        <v>4</v>
      </c>
      <c r="O259" s="236">
        <v>100</v>
      </c>
      <c r="P259" s="236"/>
      <c r="Q259" s="50">
        <v>4</v>
      </c>
      <c r="R259" s="50" t="s">
        <v>47</v>
      </c>
      <c r="S259" s="6" t="s">
        <v>47</v>
      </c>
      <c r="T259" s="6" t="s">
        <v>47</v>
      </c>
      <c r="W259" s="1"/>
      <c r="X259" s="1"/>
      <c r="Y259" s="1"/>
      <c r="AC259" s="1"/>
      <c r="AF259" s="1"/>
      <c r="AG259" s="1"/>
    </row>
    <row r="260" spans="1:33" x14ac:dyDescent="0.25">
      <c r="A260" s="1">
        <v>17</v>
      </c>
      <c r="B260" s="1">
        <v>2020</v>
      </c>
      <c r="C260" s="1">
        <v>351670517</v>
      </c>
      <c r="D260" s="44" t="s">
        <v>239</v>
      </c>
      <c r="E260" s="20">
        <v>1.312E-2</v>
      </c>
      <c r="F260" s="20">
        <v>2.0000000000000002E-5</v>
      </c>
      <c r="G260" s="20">
        <v>1.3100000000000001E-2</v>
      </c>
      <c r="H260" s="20">
        <v>0</v>
      </c>
      <c r="I260" s="20" t="s">
        <v>47</v>
      </c>
      <c r="J260" s="20" t="s">
        <v>47</v>
      </c>
      <c r="K260" s="20">
        <v>1.3100000000000001E-2</v>
      </c>
      <c r="L260" s="20">
        <v>2.0000000000000002E-5</v>
      </c>
      <c r="N260" s="50">
        <v>6</v>
      </c>
      <c r="O260" s="236">
        <v>33.333333333333329</v>
      </c>
      <c r="P260" s="236">
        <v>66.666666666666657</v>
      </c>
      <c r="Q260" s="50">
        <v>2</v>
      </c>
      <c r="R260" s="50">
        <v>4</v>
      </c>
      <c r="S260" s="6" t="s">
        <v>47</v>
      </c>
      <c r="T260" s="6" t="s">
        <v>47</v>
      </c>
      <c r="W260" s="1"/>
      <c r="X260" s="1"/>
      <c r="Y260" s="1"/>
      <c r="AC260" s="1"/>
      <c r="AF260" s="1"/>
      <c r="AG260" s="1"/>
    </row>
    <row r="261" spans="1:33" x14ac:dyDescent="0.25">
      <c r="A261" s="1">
        <v>20</v>
      </c>
      <c r="B261" s="1">
        <v>2020</v>
      </c>
      <c r="C261" s="1">
        <v>351670520</v>
      </c>
      <c r="D261" s="44" t="s">
        <v>239</v>
      </c>
      <c r="E261" s="20">
        <v>0.25854818990110739</v>
      </c>
      <c r="F261" s="20">
        <v>0.18842032237942</v>
      </c>
      <c r="G261" s="20">
        <v>7.0127867521687398E-2</v>
      </c>
      <c r="H261" s="20">
        <v>0</v>
      </c>
      <c r="I261" s="20">
        <v>9.8411329690346105E-2</v>
      </c>
      <c r="J261" s="20">
        <v>1.82149362477231E-4</v>
      </c>
      <c r="K261" s="20">
        <v>0.15075761309479199</v>
      </c>
      <c r="L261" s="20">
        <v>9.1970977534912013E-3</v>
      </c>
      <c r="N261" s="50">
        <v>21</v>
      </c>
      <c r="O261" s="236">
        <v>60</v>
      </c>
      <c r="P261" s="236">
        <v>40</v>
      </c>
      <c r="Q261" s="50">
        <v>33</v>
      </c>
      <c r="R261" s="50">
        <v>22</v>
      </c>
      <c r="S261" s="6">
        <v>2168.0100000000002</v>
      </c>
      <c r="T261" s="6">
        <v>2167.3559999999998</v>
      </c>
      <c r="W261" s="1"/>
      <c r="X261" s="1"/>
      <c r="Y261" s="1"/>
      <c r="AC261" s="1"/>
      <c r="AF261" s="1"/>
      <c r="AG261" s="1"/>
    </row>
    <row r="262" spans="1:33" x14ac:dyDescent="0.25">
      <c r="A262" s="1">
        <v>21</v>
      </c>
      <c r="B262" s="1">
        <v>2020</v>
      </c>
      <c r="C262" s="1">
        <v>351670521</v>
      </c>
      <c r="D262" s="44" t="s">
        <v>239</v>
      </c>
      <c r="E262" s="20">
        <v>0.21714816381590449</v>
      </c>
      <c r="F262" s="20">
        <v>0.15854487127903799</v>
      </c>
      <c r="G262" s="20">
        <v>5.8603292536866497E-2</v>
      </c>
      <c r="H262" s="20">
        <v>0</v>
      </c>
      <c r="I262" s="20">
        <v>0.103528142076503</v>
      </c>
      <c r="J262" s="20">
        <v>4.5953734061930799E-3</v>
      </c>
      <c r="K262" s="20">
        <v>0.104067025382389</v>
      </c>
      <c r="L262" s="20">
        <v>4.9576229508196696E-3</v>
      </c>
      <c r="N262" s="50">
        <v>22</v>
      </c>
      <c r="O262" s="236">
        <v>53.225806451612897</v>
      </c>
      <c r="P262" s="236">
        <v>46.774193548387096</v>
      </c>
      <c r="Q262" s="50">
        <v>33</v>
      </c>
      <c r="R262" s="50">
        <v>29</v>
      </c>
      <c r="S262" s="6" t="s">
        <v>47</v>
      </c>
      <c r="T262" s="6" t="s">
        <v>47</v>
      </c>
      <c r="W262" s="1"/>
      <c r="X262" s="1"/>
      <c r="Y262" s="1"/>
      <c r="AC262" s="1"/>
      <c r="AF262" s="1"/>
      <c r="AG262" s="1"/>
    </row>
    <row r="263" spans="1:33" x14ac:dyDescent="0.25">
      <c r="A263" s="1">
        <v>19</v>
      </c>
      <c r="B263" s="1">
        <v>2020</v>
      </c>
      <c r="C263" s="1">
        <v>351680419</v>
      </c>
      <c r="D263" s="44" t="s">
        <v>240</v>
      </c>
      <c r="E263" s="20">
        <v>6.0490886792923616E-2</v>
      </c>
      <c r="F263" s="20">
        <v>5.0959999999999998E-2</v>
      </c>
      <c r="G263" s="20">
        <v>9.5308867929236197E-3</v>
      </c>
      <c r="H263" s="20">
        <v>0</v>
      </c>
      <c r="I263" s="20">
        <v>9.0601217656012204E-3</v>
      </c>
      <c r="J263" s="20" t="s">
        <v>47</v>
      </c>
      <c r="K263" s="20">
        <v>5.0740765027322401E-2</v>
      </c>
      <c r="L263" s="20">
        <v>6.8999999999999997E-4</v>
      </c>
      <c r="N263" s="50">
        <v>0</v>
      </c>
      <c r="O263" s="236">
        <v>20</v>
      </c>
      <c r="P263" s="236">
        <v>80</v>
      </c>
      <c r="Q263" s="50">
        <v>3</v>
      </c>
      <c r="R263" s="50">
        <v>12</v>
      </c>
      <c r="S263" s="6">
        <v>196.92999999999998</v>
      </c>
      <c r="T263" s="6">
        <v>196.92999999999998</v>
      </c>
      <c r="W263" s="1"/>
      <c r="X263" s="1"/>
      <c r="Y263" s="1"/>
      <c r="AC263" s="1"/>
      <c r="AF263" s="1"/>
      <c r="AG263" s="1"/>
    </row>
    <row r="264" spans="1:33" x14ac:dyDescent="0.25">
      <c r="A264" s="1">
        <v>13</v>
      </c>
      <c r="B264" s="1">
        <v>2020</v>
      </c>
      <c r="C264" s="1">
        <v>351685313</v>
      </c>
      <c r="D264" s="44" t="s">
        <v>241</v>
      </c>
      <c r="E264" s="20">
        <v>0.93119971149287606</v>
      </c>
      <c r="F264" s="20">
        <v>0.36330000000000001</v>
      </c>
      <c r="G264" s="20">
        <v>0.56789971149287599</v>
      </c>
      <c r="H264" s="20">
        <v>0</v>
      </c>
      <c r="I264" s="20">
        <v>1.5980000000000001E-2</v>
      </c>
      <c r="J264" s="20">
        <v>1.6029999999999999E-2</v>
      </c>
      <c r="K264" s="20">
        <v>0.88849911039997997</v>
      </c>
      <c r="L264" s="20">
        <v>1.06906010928962E-2</v>
      </c>
      <c r="N264" s="50">
        <v>43</v>
      </c>
      <c r="O264" s="236">
        <v>53.968253968253968</v>
      </c>
      <c r="P264" s="236">
        <v>46.031746031746032</v>
      </c>
      <c r="Q264" s="50">
        <v>34</v>
      </c>
      <c r="R264" s="50">
        <v>29</v>
      </c>
      <c r="S264" s="6">
        <v>210</v>
      </c>
      <c r="T264" s="6">
        <v>203.7</v>
      </c>
      <c r="W264" s="1"/>
      <c r="X264" s="1"/>
      <c r="Y264" s="1"/>
      <c r="AC264" s="1"/>
      <c r="AF264" s="1"/>
      <c r="AG264" s="1"/>
    </row>
    <row r="265" spans="1:33" x14ac:dyDescent="0.25">
      <c r="A265" s="1">
        <v>18</v>
      </c>
      <c r="B265" s="1">
        <v>2020</v>
      </c>
      <c r="C265" s="1">
        <v>351690318</v>
      </c>
      <c r="D265" s="44" t="s">
        <v>242</v>
      </c>
      <c r="E265" s="20">
        <v>2.4992518214936199E-2</v>
      </c>
      <c r="F265" s="20">
        <v>1.1786894977168901E-2</v>
      </c>
      <c r="G265" s="20">
        <v>1.32056232377673E-2</v>
      </c>
      <c r="H265" s="20">
        <v>0</v>
      </c>
      <c r="I265" s="20">
        <v>9.8518569254185707E-3</v>
      </c>
      <c r="J265" s="20">
        <v>2.7999999999999998E-4</v>
      </c>
      <c r="K265" s="20">
        <v>1.4586060832896699E-2</v>
      </c>
      <c r="L265" s="20">
        <v>2.7460045662100447E-4</v>
      </c>
      <c r="N265" s="50">
        <v>2</v>
      </c>
      <c r="O265" s="236">
        <v>25.806451612903224</v>
      </c>
      <c r="P265" s="236">
        <v>74.193548387096769</v>
      </c>
      <c r="Q265" s="50">
        <v>8</v>
      </c>
      <c r="R265" s="50">
        <v>23</v>
      </c>
      <c r="S265" s="6">
        <v>499</v>
      </c>
      <c r="T265" s="6">
        <v>499</v>
      </c>
      <c r="W265" s="1"/>
      <c r="X265" s="1"/>
      <c r="Y265" s="1"/>
      <c r="AC265" s="1"/>
      <c r="AF265" s="1"/>
      <c r="AG265" s="1"/>
    </row>
    <row r="266" spans="1:33" x14ac:dyDescent="0.25">
      <c r="A266" s="1">
        <v>19</v>
      </c>
      <c r="B266" s="1">
        <v>2020</v>
      </c>
      <c r="C266" s="1">
        <v>351690319</v>
      </c>
      <c r="D266" s="44" t="s">
        <v>242</v>
      </c>
      <c r="E266" s="20">
        <v>3.0410350076103499E-3</v>
      </c>
      <c r="F266" s="20">
        <v>1.6999999999999999E-3</v>
      </c>
      <c r="G266" s="20">
        <v>1.34103500761035E-3</v>
      </c>
      <c r="H266" s="20">
        <v>0</v>
      </c>
      <c r="I266" s="20">
        <v>1.34103500761035E-3</v>
      </c>
      <c r="J266" s="20" t="s">
        <v>47</v>
      </c>
      <c r="K266" s="20">
        <v>1.6999999999999999E-3</v>
      </c>
      <c r="L266" s="20">
        <v>0</v>
      </c>
      <c r="N266" s="50">
        <v>1</v>
      </c>
      <c r="O266" s="236">
        <v>33.333333333333329</v>
      </c>
      <c r="P266" s="236">
        <v>66.666666666666657</v>
      </c>
      <c r="Q266" s="50">
        <v>1</v>
      </c>
      <c r="R266" s="50">
        <v>2</v>
      </c>
      <c r="S266" s="6" t="s">
        <v>47</v>
      </c>
      <c r="T266" s="6" t="s">
        <v>47</v>
      </c>
      <c r="W266" s="1"/>
      <c r="X266" s="1"/>
      <c r="Y266" s="1"/>
      <c r="AC266" s="1"/>
      <c r="AF266" s="1"/>
      <c r="AG266" s="1"/>
    </row>
    <row r="267" spans="1:33" x14ac:dyDescent="0.25">
      <c r="A267" s="1">
        <v>20</v>
      </c>
      <c r="B267" s="1">
        <v>2020</v>
      </c>
      <c r="C267" s="1">
        <v>351700020</v>
      </c>
      <c r="D267" s="44" t="s">
        <v>243</v>
      </c>
      <c r="E267" s="20">
        <v>0.33665487024976892</v>
      </c>
      <c r="F267" s="20">
        <v>0.33344594305961001</v>
      </c>
      <c r="G267" s="20">
        <v>3.2089271901589401E-3</v>
      </c>
      <c r="H267" s="20">
        <v>0</v>
      </c>
      <c r="I267" s="20" t="s">
        <v>47</v>
      </c>
      <c r="J267" s="20" t="s">
        <v>47</v>
      </c>
      <c r="K267" s="20">
        <v>0.32660256967836898</v>
      </c>
      <c r="L267" s="20">
        <v>1.0052300571400059E-2</v>
      </c>
      <c r="N267" s="50">
        <v>7</v>
      </c>
      <c r="O267" s="236">
        <v>71.428571428571431</v>
      </c>
      <c r="P267" s="236">
        <v>28.571428571428569</v>
      </c>
      <c r="Q267" s="50">
        <v>20</v>
      </c>
      <c r="R267" s="50">
        <v>8</v>
      </c>
      <c r="S267" s="6">
        <v>469.42</v>
      </c>
      <c r="T267" s="6">
        <v>469.42</v>
      </c>
      <c r="W267" s="1"/>
      <c r="X267" s="1"/>
      <c r="Y267" s="1"/>
      <c r="AC267" s="1"/>
      <c r="AF267" s="1"/>
      <c r="AG267" s="1"/>
    </row>
    <row r="268" spans="1:33" x14ac:dyDescent="0.25">
      <c r="A268" s="1">
        <v>19</v>
      </c>
      <c r="B268" s="1">
        <v>2020</v>
      </c>
      <c r="C268" s="1">
        <v>351710919</v>
      </c>
      <c r="D268" s="44" t="s">
        <v>244</v>
      </c>
      <c r="E268" s="20">
        <v>0.48459381952241898</v>
      </c>
      <c r="F268" s="20">
        <v>0.46807082104448899</v>
      </c>
      <c r="G268" s="20">
        <v>1.6522998477930002E-2</v>
      </c>
      <c r="H268" s="20">
        <v>0</v>
      </c>
      <c r="I268" s="20">
        <v>2.6882496194825002E-3</v>
      </c>
      <c r="J268" s="20">
        <v>0.196513668188737</v>
      </c>
      <c r="K268" s="20">
        <v>0.26964961860917702</v>
      </c>
      <c r="L268" s="20">
        <v>1.574228310502283E-2</v>
      </c>
      <c r="N268" s="50">
        <v>12</v>
      </c>
      <c r="O268" s="236">
        <v>49.275362318840585</v>
      </c>
      <c r="P268" s="236">
        <v>50.724637681159422</v>
      </c>
      <c r="Q268" s="50">
        <v>34</v>
      </c>
      <c r="R268" s="50">
        <v>35</v>
      </c>
      <c r="S268" s="6">
        <v>164.92800000000003</v>
      </c>
      <c r="T268" s="6">
        <v>164.92800000000003</v>
      </c>
      <c r="W268" s="1"/>
      <c r="X268" s="1"/>
      <c r="Y268" s="1"/>
      <c r="AC268" s="1"/>
      <c r="AF268" s="1"/>
      <c r="AG268" s="1"/>
    </row>
    <row r="269" spans="1:33" x14ac:dyDescent="0.25">
      <c r="A269" s="1">
        <v>16</v>
      </c>
      <c r="B269" s="1">
        <v>2020</v>
      </c>
      <c r="C269" s="1">
        <v>351720816</v>
      </c>
      <c r="D269" s="44" t="s">
        <v>245</v>
      </c>
      <c r="E269" s="20">
        <v>0.17206151707962208</v>
      </c>
      <c r="F269" s="20">
        <v>0.102402989495222</v>
      </c>
      <c r="G269" s="20">
        <v>6.9658527584400096E-2</v>
      </c>
      <c r="H269" s="20">
        <v>0</v>
      </c>
      <c r="I269" s="20">
        <v>2.8760000000000001E-2</v>
      </c>
      <c r="J269" s="20">
        <v>2.9447138508371402E-2</v>
      </c>
      <c r="K269" s="20">
        <v>0.112329492227462</v>
      </c>
      <c r="L269" s="20">
        <v>1.52488634378821E-3</v>
      </c>
      <c r="N269" s="50">
        <v>6</v>
      </c>
      <c r="O269" s="236">
        <v>22.916666666666664</v>
      </c>
      <c r="P269" s="236">
        <v>77.083333333333343</v>
      </c>
      <c r="Q269" s="50">
        <v>11</v>
      </c>
      <c r="R269" s="50">
        <v>37</v>
      </c>
      <c r="S269" s="6">
        <v>603</v>
      </c>
      <c r="T269" s="6">
        <v>603</v>
      </c>
      <c r="W269" s="1"/>
      <c r="X269" s="1"/>
      <c r="Y269" s="1"/>
      <c r="AC269" s="1"/>
      <c r="AF269" s="1"/>
      <c r="AG269" s="1"/>
    </row>
    <row r="270" spans="1:33" x14ac:dyDescent="0.25">
      <c r="A270" s="1">
        <v>20</v>
      </c>
      <c r="B270" s="1">
        <v>2020</v>
      </c>
      <c r="C270" s="1">
        <v>351720820</v>
      </c>
      <c r="D270" s="44" t="s">
        <v>245</v>
      </c>
      <c r="E270" s="20">
        <v>1.4999999999999999E-2</v>
      </c>
      <c r="F270" s="20">
        <v>1.4999999999999999E-2</v>
      </c>
      <c r="G270" s="20" t="s">
        <v>47</v>
      </c>
      <c r="H270" s="20">
        <v>0</v>
      </c>
      <c r="I270" s="20" t="s">
        <v>47</v>
      </c>
      <c r="J270" s="20" t="s">
        <v>47</v>
      </c>
      <c r="K270" s="20">
        <v>1.4999999999999999E-2</v>
      </c>
      <c r="L270" s="20">
        <v>0</v>
      </c>
      <c r="N270" s="50">
        <v>3</v>
      </c>
      <c r="O270" s="236">
        <v>100</v>
      </c>
      <c r="P270" s="236"/>
      <c r="Q270" s="50">
        <v>4</v>
      </c>
      <c r="R270" s="50" t="s">
        <v>47</v>
      </c>
      <c r="S270" s="6" t="s">
        <v>47</v>
      </c>
      <c r="T270" s="6" t="s">
        <v>47</v>
      </c>
      <c r="W270" s="1"/>
      <c r="X270" s="1"/>
      <c r="Y270" s="1"/>
      <c r="AC270" s="1"/>
      <c r="AF270" s="1"/>
      <c r="AG270" s="1"/>
    </row>
    <row r="271" spans="1:33" x14ac:dyDescent="0.25">
      <c r="A271" s="1">
        <v>20</v>
      </c>
      <c r="B271" s="1">
        <v>2020</v>
      </c>
      <c r="C271" s="1">
        <v>351730720</v>
      </c>
      <c r="D271" s="44" t="s">
        <v>246</v>
      </c>
      <c r="E271" s="20">
        <v>9.7196068817526193E-3</v>
      </c>
      <c r="F271" s="20">
        <v>6.8528036030640997E-3</v>
      </c>
      <c r="G271" s="20">
        <v>2.86680327868852E-3</v>
      </c>
      <c r="H271" s="20">
        <v>0</v>
      </c>
      <c r="I271" s="20" t="s">
        <v>47</v>
      </c>
      <c r="J271" s="20" t="s">
        <v>47</v>
      </c>
      <c r="K271" s="20">
        <v>5.5205631659056304E-3</v>
      </c>
      <c r="L271" s="20">
        <v>4.1990437158469897E-3</v>
      </c>
      <c r="N271" s="50">
        <v>6</v>
      </c>
      <c r="O271" s="236">
        <v>38.461538461538467</v>
      </c>
      <c r="P271" s="236">
        <v>61.53846153846154</v>
      </c>
      <c r="Q271" s="50">
        <v>5</v>
      </c>
      <c r="R271" s="50">
        <v>8</v>
      </c>
      <c r="S271" s="6">
        <v>270.27</v>
      </c>
      <c r="T271" s="6">
        <v>267.56730000000005</v>
      </c>
      <c r="W271" s="1"/>
      <c r="X271" s="1"/>
      <c r="Y271" s="1"/>
      <c r="AC271" s="1"/>
      <c r="AF271" s="1"/>
      <c r="AG271" s="1"/>
    </row>
    <row r="272" spans="1:33" x14ac:dyDescent="0.25">
      <c r="A272" s="1">
        <v>8</v>
      </c>
      <c r="B272" s="1">
        <v>2020</v>
      </c>
      <c r="C272" s="1">
        <v>35174068</v>
      </c>
      <c r="D272" s="44" t="s">
        <v>247</v>
      </c>
      <c r="E272" s="20">
        <v>1.5610216857341248</v>
      </c>
      <c r="F272" s="20">
        <v>1.1590442611098599</v>
      </c>
      <c r="G272" s="20">
        <v>0.401977424624265</v>
      </c>
      <c r="H272" s="20">
        <v>0.51873604769152704</v>
      </c>
      <c r="I272" s="20">
        <v>0.242216010928962</v>
      </c>
      <c r="J272" s="20">
        <v>0.21531561144796299</v>
      </c>
      <c r="K272" s="20">
        <v>1.0951572021982701</v>
      </c>
      <c r="L272" s="20">
        <v>8.3328611589357105E-3</v>
      </c>
      <c r="N272" s="50">
        <v>38</v>
      </c>
      <c r="O272" s="236">
        <v>46.575342465753423</v>
      </c>
      <c r="P272" s="236">
        <v>53.424657534246577</v>
      </c>
      <c r="Q272" s="50">
        <v>68</v>
      </c>
      <c r="R272" s="50">
        <v>78</v>
      </c>
      <c r="S272" s="6">
        <v>2136</v>
      </c>
      <c r="T272" s="6">
        <v>2136</v>
      </c>
      <c r="W272" s="1"/>
      <c r="X272" s="1"/>
      <c r="Y272" s="1"/>
      <c r="AC272" s="1"/>
      <c r="AF272" s="1"/>
      <c r="AG272" s="1"/>
    </row>
    <row r="273" spans="1:33" x14ac:dyDescent="0.25">
      <c r="A273" s="1">
        <v>12</v>
      </c>
      <c r="B273" s="1">
        <v>2020</v>
      </c>
      <c r="C273" s="1">
        <v>351740612</v>
      </c>
      <c r="D273" s="44" t="s">
        <v>247</v>
      </c>
      <c r="E273" s="20">
        <v>1.8073913775045511</v>
      </c>
      <c r="F273" s="20">
        <v>1.63625008212316</v>
      </c>
      <c r="G273" s="20">
        <v>0.171141295381391</v>
      </c>
      <c r="H273" s="20">
        <v>1.53338286402841</v>
      </c>
      <c r="I273" s="20" t="s">
        <v>47</v>
      </c>
      <c r="J273" s="20">
        <v>4.01789056067071E-3</v>
      </c>
      <c r="K273" s="20">
        <v>1.80288062719889</v>
      </c>
      <c r="L273" s="20">
        <v>4.9285974499089298E-4</v>
      </c>
      <c r="N273" s="50">
        <v>29</v>
      </c>
      <c r="O273" s="236">
        <v>67.289719626168221</v>
      </c>
      <c r="P273" s="236">
        <v>32.710280373831772</v>
      </c>
      <c r="Q273" s="50">
        <v>72</v>
      </c>
      <c r="R273" s="50">
        <v>35</v>
      </c>
      <c r="S273" s="6" t="s">
        <v>47</v>
      </c>
      <c r="T273" s="6" t="s">
        <v>47</v>
      </c>
      <c r="W273" s="1"/>
      <c r="X273" s="1"/>
      <c r="Y273" s="1"/>
      <c r="AC273" s="1"/>
      <c r="AF273" s="1"/>
      <c r="AG273" s="1"/>
    </row>
    <row r="274" spans="1:33" x14ac:dyDescent="0.25">
      <c r="A274" s="1">
        <v>15</v>
      </c>
      <c r="B274" s="1">
        <v>2020</v>
      </c>
      <c r="C274" s="1">
        <v>351750515</v>
      </c>
      <c r="D274" s="44" t="s">
        <v>248</v>
      </c>
      <c r="E274" s="20">
        <v>0.39105163106852581</v>
      </c>
      <c r="F274" s="20">
        <v>7.6192672729994804E-2</v>
      </c>
      <c r="G274" s="20">
        <v>0.314858958338531</v>
      </c>
      <c r="H274" s="20">
        <v>0</v>
      </c>
      <c r="I274" s="20">
        <v>7.8802387404246804E-2</v>
      </c>
      <c r="J274" s="20">
        <v>0.164325375069658</v>
      </c>
      <c r="K274" s="20">
        <v>9.6362502349643595E-2</v>
      </c>
      <c r="L274" s="20">
        <v>5.1561366244978431E-2</v>
      </c>
      <c r="N274" s="50">
        <v>7</v>
      </c>
      <c r="O274" s="236">
        <v>16.666666666666664</v>
      </c>
      <c r="P274" s="236">
        <v>83.333333333333343</v>
      </c>
      <c r="Q274" s="50">
        <v>22</v>
      </c>
      <c r="R274" s="50">
        <v>110</v>
      </c>
      <c r="S274" s="6">
        <v>904.8</v>
      </c>
      <c r="T274" s="6">
        <v>904.8</v>
      </c>
      <c r="W274" s="1"/>
      <c r="X274" s="1"/>
      <c r="Y274" s="1"/>
      <c r="AC274" s="1"/>
      <c r="AF274" s="1"/>
      <c r="AG274" s="1"/>
    </row>
    <row r="275" spans="1:33" x14ac:dyDescent="0.25">
      <c r="A275" s="1">
        <v>14</v>
      </c>
      <c r="B275" s="1">
        <v>2020</v>
      </c>
      <c r="C275" s="1">
        <v>351760414</v>
      </c>
      <c r="D275" s="44" t="s">
        <v>249</v>
      </c>
      <c r="E275" s="20">
        <v>6.7802327748251304E-2</v>
      </c>
      <c r="F275" s="20">
        <v>5.6793230655987202E-2</v>
      </c>
      <c r="G275" s="20">
        <v>1.10090970922641E-2</v>
      </c>
      <c r="H275" s="20">
        <v>0</v>
      </c>
      <c r="I275" s="20">
        <v>3.5556402550091099E-2</v>
      </c>
      <c r="J275" s="20">
        <v>2.9E-4</v>
      </c>
      <c r="K275" s="20">
        <v>2.7785069033776599E-2</v>
      </c>
      <c r="L275" s="20">
        <v>4.1708561643835559E-3</v>
      </c>
      <c r="N275" s="50">
        <v>18</v>
      </c>
      <c r="O275" s="236">
        <v>97.757847533632287</v>
      </c>
      <c r="P275" s="236">
        <v>2.2421524663677128</v>
      </c>
      <c r="Q275" s="50">
        <v>436</v>
      </c>
      <c r="R275" s="50">
        <v>10</v>
      </c>
      <c r="S275" s="6">
        <v>308.11500000000001</v>
      </c>
      <c r="T275" s="6">
        <v>280.36619999999999</v>
      </c>
      <c r="W275" s="1"/>
      <c r="X275" s="1"/>
      <c r="Y275" s="1"/>
      <c r="AC275" s="1"/>
      <c r="AF275" s="1"/>
      <c r="AG275" s="1"/>
    </row>
    <row r="276" spans="1:33" x14ac:dyDescent="0.25">
      <c r="A276" s="1">
        <v>8</v>
      </c>
      <c r="B276" s="1">
        <v>2020</v>
      </c>
      <c r="C276" s="1">
        <v>35177038</v>
      </c>
      <c r="D276" s="44" t="s">
        <v>250</v>
      </c>
      <c r="E276" s="20">
        <v>0.1488802315334643</v>
      </c>
      <c r="F276" s="20">
        <v>4.2014914664271298E-2</v>
      </c>
      <c r="G276" s="20">
        <v>0.106865316869193</v>
      </c>
      <c r="H276" s="20">
        <v>5.3372019279553498E-2</v>
      </c>
      <c r="I276" s="20">
        <v>8.22880410210345E-2</v>
      </c>
      <c r="J276" s="20">
        <v>1.7641062870640701E-2</v>
      </c>
      <c r="K276" s="20">
        <v>3.9824914664271301E-2</v>
      </c>
      <c r="L276" s="20">
        <v>9.1262129775182797E-3</v>
      </c>
      <c r="N276" s="50">
        <v>2</v>
      </c>
      <c r="O276" s="236">
        <v>24.528301886792452</v>
      </c>
      <c r="P276" s="236">
        <v>75.471698113207552</v>
      </c>
      <c r="Q276" s="50">
        <v>13</v>
      </c>
      <c r="R276" s="50">
        <v>40</v>
      </c>
      <c r="S276" s="6">
        <v>1114</v>
      </c>
      <c r="T276" s="6">
        <v>1114</v>
      </c>
      <c r="W276" s="1"/>
      <c r="X276" s="1"/>
      <c r="Y276" s="1"/>
      <c r="AC276" s="1"/>
      <c r="AF276" s="1"/>
      <c r="AG276" s="1"/>
    </row>
    <row r="277" spans="1:33" x14ac:dyDescent="0.25">
      <c r="A277" s="1">
        <v>19</v>
      </c>
      <c r="B277" s="1">
        <v>2020</v>
      </c>
      <c r="C277" s="1">
        <v>351780219</v>
      </c>
      <c r="D277" s="44" t="s">
        <v>251</v>
      </c>
      <c r="E277" s="20">
        <v>5.4956781528890204E-3</v>
      </c>
      <c r="F277" s="20">
        <v>7.02532000898271E-4</v>
      </c>
      <c r="G277" s="20">
        <v>4.7931461519907497E-3</v>
      </c>
      <c r="H277" s="20">
        <v>0</v>
      </c>
      <c r="I277" s="20" t="s">
        <v>47</v>
      </c>
      <c r="J277" s="20">
        <v>9.4794778384942296E-4</v>
      </c>
      <c r="K277" s="20">
        <v>7.4680140729096501E-4</v>
      </c>
      <c r="L277" s="20">
        <v>3.8009289617486298E-3</v>
      </c>
      <c r="N277" s="50">
        <v>2</v>
      </c>
      <c r="O277" s="236">
        <v>26.086956521739129</v>
      </c>
      <c r="P277" s="236">
        <v>73.91304347826086</v>
      </c>
      <c r="Q277" s="50">
        <v>6</v>
      </c>
      <c r="R277" s="50">
        <v>17</v>
      </c>
      <c r="S277" s="6">
        <v>353</v>
      </c>
      <c r="T277" s="6">
        <v>353</v>
      </c>
      <c r="W277" s="1"/>
      <c r="X277" s="1"/>
      <c r="Y277" s="1"/>
      <c r="AC277" s="1"/>
      <c r="AF277" s="1"/>
      <c r="AG277" s="1"/>
    </row>
    <row r="278" spans="1:33" x14ac:dyDescent="0.25">
      <c r="A278" s="1">
        <v>20</v>
      </c>
      <c r="B278" s="1">
        <v>2020</v>
      </c>
      <c r="C278" s="1">
        <v>351780220</v>
      </c>
      <c r="D278" s="44" t="s">
        <v>251</v>
      </c>
      <c r="E278" s="20">
        <v>1.0000000000000001E-5</v>
      </c>
      <c r="F278" s="20" t="s">
        <v>47</v>
      </c>
      <c r="G278" s="20">
        <v>1.0000000000000001E-5</v>
      </c>
      <c r="H278" s="20">
        <v>0</v>
      </c>
      <c r="I278" s="20" t="s">
        <v>47</v>
      </c>
      <c r="J278" s="20" t="s">
        <v>47</v>
      </c>
      <c r="K278" s="20" t="s">
        <v>47</v>
      </c>
      <c r="L278" s="20">
        <v>1.0000000000000001E-5</v>
      </c>
      <c r="N278" s="50">
        <v>2</v>
      </c>
      <c r="O278" s="236">
        <v>0</v>
      </c>
      <c r="P278" s="236">
        <v>100</v>
      </c>
      <c r="Q278" s="50" t="s">
        <v>47</v>
      </c>
      <c r="R278" s="50">
        <v>1</v>
      </c>
      <c r="S278" s="6" t="s">
        <v>47</v>
      </c>
      <c r="T278" s="6" t="s">
        <v>47</v>
      </c>
      <c r="W278" s="1"/>
      <c r="X278" s="1"/>
      <c r="Y278" s="1"/>
      <c r="AC278" s="1"/>
      <c r="AF278" s="1"/>
      <c r="AG278" s="1"/>
    </row>
    <row r="279" spans="1:33" x14ac:dyDescent="0.25">
      <c r="A279" s="1">
        <v>12</v>
      </c>
      <c r="B279" s="1">
        <v>2020</v>
      </c>
      <c r="C279" s="1">
        <v>351790112</v>
      </c>
      <c r="D279" s="44" t="s">
        <v>252</v>
      </c>
      <c r="E279" s="20">
        <v>0.41754968864103303</v>
      </c>
      <c r="F279" s="20">
        <v>0.278861711580208</v>
      </c>
      <c r="G279" s="20">
        <v>0.138687977060825</v>
      </c>
      <c r="H279" s="20">
        <v>0.508952308472856</v>
      </c>
      <c r="I279" s="20">
        <v>7.0784931506849297E-3</v>
      </c>
      <c r="J279" s="20">
        <v>3.5189999999999999E-2</v>
      </c>
      <c r="K279" s="20">
        <v>0.29163310751802801</v>
      </c>
      <c r="L279" s="20">
        <v>8.3648087972319998E-2</v>
      </c>
      <c r="N279" s="50">
        <v>5</v>
      </c>
      <c r="O279" s="236">
        <v>35.714285714285715</v>
      </c>
      <c r="P279" s="236">
        <v>64.285714285714292</v>
      </c>
      <c r="Q279" s="50">
        <v>20</v>
      </c>
      <c r="R279" s="50">
        <v>36</v>
      </c>
      <c r="S279" s="6">
        <v>545</v>
      </c>
      <c r="T279" s="6">
        <v>545</v>
      </c>
      <c r="W279" s="1"/>
      <c r="X279" s="1"/>
      <c r="Y279" s="1"/>
      <c r="AC279" s="1"/>
      <c r="AF279" s="1"/>
      <c r="AG279" s="1"/>
    </row>
    <row r="280" spans="1:33" x14ac:dyDescent="0.25">
      <c r="A280" s="1">
        <v>15</v>
      </c>
      <c r="B280" s="1">
        <v>2020</v>
      </c>
      <c r="C280" s="1">
        <v>351800815</v>
      </c>
      <c r="D280" s="44" t="s">
        <v>253</v>
      </c>
      <c r="E280" s="20">
        <v>5.7975677134016995E-2</v>
      </c>
      <c r="F280" s="20">
        <v>3.40328310502283E-2</v>
      </c>
      <c r="G280" s="20">
        <v>2.3942846083788698E-2</v>
      </c>
      <c r="H280" s="20">
        <v>0</v>
      </c>
      <c r="I280" s="20">
        <v>2.315E-2</v>
      </c>
      <c r="J280" s="20" t="s">
        <v>47</v>
      </c>
      <c r="K280" s="20">
        <v>3.4422831050228302E-2</v>
      </c>
      <c r="L280" s="20">
        <v>4.0284608378870704E-4</v>
      </c>
      <c r="N280" s="50">
        <v>1</v>
      </c>
      <c r="O280" s="236">
        <v>50</v>
      </c>
      <c r="P280" s="236">
        <v>50</v>
      </c>
      <c r="Q280" s="50">
        <v>6</v>
      </c>
      <c r="R280" s="50">
        <v>6</v>
      </c>
      <c r="S280" s="6">
        <v>95</v>
      </c>
      <c r="T280" s="6">
        <v>95</v>
      </c>
      <c r="W280" s="1"/>
      <c r="X280" s="1"/>
      <c r="Y280" s="1"/>
      <c r="AC280" s="1"/>
      <c r="AF280" s="1"/>
      <c r="AG280" s="1"/>
    </row>
    <row r="281" spans="1:33" x14ac:dyDescent="0.25">
      <c r="A281" s="1">
        <v>16</v>
      </c>
      <c r="B281" s="1">
        <v>2020</v>
      </c>
      <c r="C281" s="1">
        <v>351810716</v>
      </c>
      <c r="D281" s="44" t="s">
        <v>254</v>
      </c>
      <c r="E281" s="20">
        <v>0.25113654490106568</v>
      </c>
      <c r="F281" s="20">
        <v>7.1969467275494706E-2</v>
      </c>
      <c r="G281" s="20">
        <v>0.17916707762557099</v>
      </c>
      <c r="H281" s="20">
        <v>0</v>
      </c>
      <c r="I281" s="20">
        <v>2.681E-2</v>
      </c>
      <c r="J281" s="20">
        <v>0.15129999999999999</v>
      </c>
      <c r="K281" s="20">
        <v>7.2856544901065398E-2</v>
      </c>
      <c r="L281" s="20">
        <v>1.7000000000000001E-4</v>
      </c>
      <c r="N281" s="50">
        <v>6</v>
      </c>
      <c r="O281" s="236">
        <v>29.032258064516132</v>
      </c>
      <c r="P281" s="236">
        <v>70.967741935483872</v>
      </c>
      <c r="Q281" s="50">
        <v>9</v>
      </c>
      <c r="R281" s="50">
        <v>22</v>
      </c>
      <c r="S281" s="6">
        <v>307</v>
      </c>
      <c r="T281" s="6">
        <v>307</v>
      </c>
      <c r="W281" s="1"/>
      <c r="X281" s="1"/>
      <c r="Y281" s="1"/>
      <c r="AC281" s="1"/>
      <c r="AF281" s="1"/>
      <c r="AG281" s="1"/>
    </row>
    <row r="282" spans="1:33" x14ac:dyDescent="0.25">
      <c r="A282" s="1">
        <v>20</v>
      </c>
      <c r="B282" s="1">
        <v>2020</v>
      </c>
      <c r="C282" s="1">
        <v>351810720</v>
      </c>
      <c r="D282" s="44" t="s">
        <v>254</v>
      </c>
      <c r="E282" s="20">
        <v>8.4561774084886604E-2</v>
      </c>
      <c r="F282" s="20">
        <v>7.0360358559772407E-2</v>
      </c>
      <c r="G282" s="20">
        <v>1.4201415525114201E-2</v>
      </c>
      <c r="H282" s="20">
        <v>0</v>
      </c>
      <c r="I282" s="20" t="s">
        <v>47</v>
      </c>
      <c r="J282" s="20" t="s">
        <v>47</v>
      </c>
      <c r="K282" s="20">
        <v>6.7545611364789496E-2</v>
      </c>
      <c r="L282" s="20">
        <v>1.701616272009715E-2</v>
      </c>
      <c r="N282" s="50">
        <v>7</v>
      </c>
      <c r="O282" s="236">
        <v>58.82352941176471</v>
      </c>
      <c r="P282" s="236">
        <v>41.17647058823529</v>
      </c>
      <c r="Q282" s="50">
        <v>10</v>
      </c>
      <c r="R282" s="50">
        <v>7</v>
      </c>
      <c r="S282" s="6" t="s">
        <v>47</v>
      </c>
      <c r="T282" s="6" t="s">
        <v>47</v>
      </c>
      <c r="W282" s="1"/>
      <c r="X282" s="1"/>
      <c r="Y282" s="1"/>
      <c r="AC282" s="1"/>
      <c r="AF282" s="1"/>
      <c r="AG282" s="1"/>
    </row>
    <row r="283" spans="1:33" x14ac:dyDescent="0.25">
      <c r="A283" s="1">
        <v>19</v>
      </c>
      <c r="B283" s="1">
        <v>2020</v>
      </c>
      <c r="C283" s="1">
        <v>351820619</v>
      </c>
      <c r="D283" s="44" t="s">
        <v>255</v>
      </c>
      <c r="E283" s="20">
        <v>0.26936196992664097</v>
      </c>
      <c r="F283" s="20">
        <v>0.17785648991316699</v>
      </c>
      <c r="G283" s="20">
        <v>9.1505480013474E-2</v>
      </c>
      <c r="H283" s="20">
        <v>0</v>
      </c>
      <c r="I283" s="20">
        <v>7.1397996357012702E-2</v>
      </c>
      <c r="J283" s="20">
        <v>3.764E-2</v>
      </c>
      <c r="K283" s="20">
        <v>0.159443973569628</v>
      </c>
      <c r="L283" s="20">
        <v>8.8000000000000003E-4</v>
      </c>
      <c r="N283" s="50">
        <v>8</v>
      </c>
      <c r="O283" s="236">
        <v>30.952380952380953</v>
      </c>
      <c r="P283" s="236">
        <v>69.047619047619051</v>
      </c>
      <c r="Q283" s="50">
        <v>13</v>
      </c>
      <c r="R283" s="50">
        <v>29</v>
      </c>
      <c r="S283" s="6">
        <v>1654</v>
      </c>
      <c r="T283" s="6">
        <v>1654</v>
      </c>
      <c r="W283" s="1"/>
      <c r="X283" s="1"/>
      <c r="Y283" s="1"/>
      <c r="AC283" s="1"/>
      <c r="AF283" s="1"/>
      <c r="AG283" s="1"/>
    </row>
    <row r="284" spans="1:33" x14ac:dyDescent="0.25">
      <c r="A284" s="1">
        <v>20</v>
      </c>
      <c r="B284" s="1">
        <v>2020</v>
      </c>
      <c r="C284" s="1">
        <v>351820620</v>
      </c>
      <c r="D284" s="44" t="s">
        <v>255</v>
      </c>
      <c r="E284" s="20">
        <v>0.35657</v>
      </c>
      <c r="F284" s="20">
        <v>0.33701999999999999</v>
      </c>
      <c r="G284" s="20">
        <v>1.9550000000000001E-2</v>
      </c>
      <c r="H284" s="20">
        <v>0</v>
      </c>
      <c r="I284" s="20" t="s">
        <v>47</v>
      </c>
      <c r="J284" s="20">
        <v>3.5729999999999998E-2</v>
      </c>
      <c r="K284" s="20">
        <v>0.31852000000000003</v>
      </c>
      <c r="L284" s="20">
        <v>2.32E-3</v>
      </c>
      <c r="N284" s="50">
        <v>5</v>
      </c>
      <c r="O284" s="236">
        <v>27.27272727272727</v>
      </c>
      <c r="P284" s="236">
        <v>72.727272727272734</v>
      </c>
      <c r="Q284" s="50">
        <v>3</v>
      </c>
      <c r="R284" s="50">
        <v>8</v>
      </c>
      <c r="S284" s="6" t="s">
        <v>47</v>
      </c>
      <c r="T284" s="6" t="s">
        <v>47</v>
      </c>
      <c r="W284" s="1"/>
      <c r="X284" s="1"/>
      <c r="Y284" s="1"/>
      <c r="AC284" s="1"/>
      <c r="AF284" s="1"/>
      <c r="AG284" s="1"/>
    </row>
    <row r="285" spans="1:33" x14ac:dyDescent="0.25">
      <c r="A285" s="1">
        <v>2</v>
      </c>
      <c r="B285" s="1">
        <v>2020</v>
      </c>
      <c r="C285" s="1">
        <v>35183052</v>
      </c>
      <c r="D285" s="44" t="s">
        <v>256</v>
      </c>
      <c r="E285" s="20">
        <v>0.15558314147349689</v>
      </c>
      <c r="F285" s="20">
        <v>6.8439802006138195E-2</v>
      </c>
      <c r="G285" s="20">
        <v>8.7143339467358694E-2</v>
      </c>
      <c r="H285" s="20">
        <v>9.7305999492643305E-2</v>
      </c>
      <c r="I285" s="20">
        <v>2.0608516356014701E-2</v>
      </c>
      <c r="J285" s="20">
        <v>7.0226252515990101E-2</v>
      </c>
      <c r="K285" s="20">
        <v>2.4682466678726801E-2</v>
      </c>
      <c r="L285" s="20">
        <v>4.0065905922765363E-2</v>
      </c>
      <c r="N285" s="50">
        <v>95</v>
      </c>
      <c r="O285" s="236">
        <v>27.27272727272727</v>
      </c>
      <c r="P285" s="236">
        <v>72.727272727272734</v>
      </c>
      <c r="Q285" s="50">
        <v>48</v>
      </c>
      <c r="R285" s="50">
        <v>128</v>
      </c>
      <c r="S285" s="6">
        <v>781.19999999999993</v>
      </c>
      <c r="T285" s="6">
        <v>781.19999999999993</v>
      </c>
      <c r="W285" s="1"/>
      <c r="X285" s="1"/>
      <c r="Y285" s="1"/>
      <c r="AC285" s="1"/>
      <c r="AF285" s="1"/>
      <c r="AG285" s="1"/>
    </row>
    <row r="286" spans="1:33" x14ac:dyDescent="0.25">
      <c r="A286" s="1">
        <v>2</v>
      </c>
      <c r="B286" s="1">
        <v>2020</v>
      </c>
      <c r="C286" s="1">
        <v>35184042</v>
      </c>
      <c r="D286" s="44" t="s">
        <v>257</v>
      </c>
      <c r="E286" s="20">
        <v>2.526589348753649</v>
      </c>
      <c r="F286" s="20">
        <v>2.4166044754264702</v>
      </c>
      <c r="G286" s="20">
        <v>0.109984873327179</v>
      </c>
      <c r="H286" s="20">
        <v>0.243444951801116</v>
      </c>
      <c r="I286" s="20">
        <v>0.81692933977094095</v>
      </c>
      <c r="J286" s="20">
        <v>0.19742661306152301</v>
      </c>
      <c r="K286" s="20">
        <v>0.44381455402516801</v>
      </c>
      <c r="L286" s="20">
        <v>1.0684188418960134</v>
      </c>
      <c r="N286" s="50">
        <v>37</v>
      </c>
      <c r="O286" s="236">
        <v>60.144927536231883</v>
      </c>
      <c r="P286" s="236">
        <v>39.855072463768117</v>
      </c>
      <c r="Q286" s="50">
        <v>83</v>
      </c>
      <c r="R286" s="50">
        <v>55</v>
      </c>
      <c r="S286" s="6">
        <v>6176.5902000000006</v>
      </c>
      <c r="T286" s="6">
        <v>1791.0284000000001</v>
      </c>
      <c r="W286" s="1"/>
      <c r="X286" s="1"/>
      <c r="Y286" s="1"/>
      <c r="AC286" s="1"/>
      <c r="AF286" s="1"/>
      <c r="AG286" s="1"/>
    </row>
    <row r="287" spans="1:33" x14ac:dyDescent="0.25">
      <c r="A287" s="1">
        <v>10</v>
      </c>
      <c r="B287" s="1">
        <v>2020</v>
      </c>
      <c r="C287" s="1">
        <v>351850310</v>
      </c>
      <c r="D287" s="44" t="s">
        <v>258</v>
      </c>
      <c r="E287" s="20">
        <v>3.80517503805175E-5</v>
      </c>
      <c r="F287" s="20" t="s">
        <v>47</v>
      </c>
      <c r="G287" s="20">
        <v>3.80517503805175E-5</v>
      </c>
      <c r="H287" s="20">
        <v>0</v>
      </c>
      <c r="I287" s="20" t="s">
        <v>47</v>
      </c>
      <c r="J287" s="20" t="s">
        <v>47</v>
      </c>
      <c r="K287" s="20">
        <v>3.80517503805175E-5</v>
      </c>
      <c r="L287" s="20">
        <v>0</v>
      </c>
      <c r="N287" s="50">
        <v>0</v>
      </c>
      <c r="O287" s="236">
        <v>0</v>
      </c>
      <c r="P287" s="236">
        <v>100</v>
      </c>
      <c r="Q287" s="50" t="s">
        <v>47</v>
      </c>
      <c r="R287" s="50">
        <v>1</v>
      </c>
      <c r="S287" s="6" t="s">
        <v>47</v>
      </c>
      <c r="T287" s="6" t="s">
        <v>47</v>
      </c>
      <c r="W287" s="1"/>
      <c r="X287" s="1"/>
      <c r="Y287" s="1"/>
      <c r="AC287" s="1"/>
      <c r="AF287" s="1"/>
      <c r="AG287" s="1"/>
    </row>
    <row r="288" spans="1:33" x14ac:dyDescent="0.25">
      <c r="A288" s="1">
        <v>14</v>
      </c>
      <c r="B288" s="1">
        <v>2020</v>
      </c>
      <c r="C288" s="1">
        <v>351850314</v>
      </c>
      <c r="D288" s="44" t="s">
        <v>258</v>
      </c>
      <c r="E288" s="20">
        <v>9.8772038159875591E-2</v>
      </c>
      <c r="F288" s="20">
        <v>6.79138478429024E-2</v>
      </c>
      <c r="G288" s="20">
        <v>3.0858190316973198E-2</v>
      </c>
      <c r="H288" s="20">
        <v>0</v>
      </c>
      <c r="I288" s="20">
        <v>6.1949999999999998E-2</v>
      </c>
      <c r="J288" s="20">
        <v>5.0113257812045096E-3</v>
      </c>
      <c r="K288" s="20">
        <v>1.4328066721561001E-2</v>
      </c>
      <c r="L288" s="20">
        <v>1.74826456571101E-2</v>
      </c>
      <c r="N288" s="50">
        <v>4</v>
      </c>
      <c r="O288" s="236">
        <v>28.571428571428569</v>
      </c>
      <c r="P288" s="236">
        <v>71.428571428571431</v>
      </c>
      <c r="Q288" s="50">
        <v>10</v>
      </c>
      <c r="R288" s="50">
        <v>25</v>
      </c>
      <c r="S288" s="6">
        <v>495.93800000000005</v>
      </c>
      <c r="T288" s="6">
        <v>495.93800000000005</v>
      </c>
      <c r="W288" s="1"/>
      <c r="X288" s="1"/>
      <c r="Y288" s="1"/>
      <c r="AC288" s="1"/>
      <c r="AF288" s="1"/>
      <c r="AG288" s="1"/>
    </row>
    <row r="289" spans="1:33" x14ac:dyDescent="0.25">
      <c r="A289" s="1">
        <v>9</v>
      </c>
      <c r="B289" s="1">
        <v>2020</v>
      </c>
      <c r="C289" s="1">
        <v>35186029</v>
      </c>
      <c r="D289" s="44" t="s">
        <v>259</v>
      </c>
      <c r="E289" s="20">
        <v>0.59950504116554804</v>
      </c>
      <c r="F289" s="20">
        <v>0.40163609811009598</v>
      </c>
      <c r="G289" s="20">
        <v>0.197868943055452</v>
      </c>
      <c r="H289" s="20">
        <v>9.5891996448503308E-3</v>
      </c>
      <c r="I289" s="20">
        <v>0.163255103176385</v>
      </c>
      <c r="J289" s="20">
        <v>0.407850081177067</v>
      </c>
      <c r="K289" s="20">
        <v>4.0823157661085702E-3</v>
      </c>
      <c r="L289" s="20">
        <v>2.4317541045986501E-2</v>
      </c>
      <c r="N289" s="50">
        <v>5</v>
      </c>
      <c r="O289" s="236">
        <v>36.84210526315789</v>
      </c>
      <c r="P289" s="236">
        <v>63.157894736842103</v>
      </c>
      <c r="Q289" s="50">
        <v>14</v>
      </c>
      <c r="R289" s="50">
        <v>24</v>
      </c>
      <c r="S289" s="6">
        <v>2136.7179999999998</v>
      </c>
      <c r="T289" s="6">
        <v>2136.7179999999998</v>
      </c>
      <c r="W289" s="1"/>
      <c r="X289" s="1"/>
      <c r="Y289" s="1"/>
      <c r="AC289" s="1"/>
      <c r="AF289" s="1"/>
      <c r="AG289" s="1"/>
    </row>
    <row r="290" spans="1:33" x14ac:dyDescent="0.25">
      <c r="A290" s="1">
        <v>7</v>
      </c>
      <c r="B290" s="1">
        <v>2020</v>
      </c>
      <c r="C290" s="1">
        <v>35187017</v>
      </c>
      <c r="D290" s="44" t="s">
        <v>260</v>
      </c>
      <c r="E290" s="20">
        <v>8.1490166575176173E-2</v>
      </c>
      <c r="F290" s="20">
        <v>7.7569130174414302E-2</v>
      </c>
      <c r="G290" s="20">
        <v>3.92103640076187E-3</v>
      </c>
      <c r="H290" s="20">
        <v>0</v>
      </c>
      <c r="I290" s="20">
        <v>5.0000000000000002E-5</v>
      </c>
      <c r="J290" s="20">
        <v>8.1366818873668202E-4</v>
      </c>
      <c r="K290" s="20" t="s">
        <v>47</v>
      </c>
      <c r="L290" s="20">
        <v>8.0626498386439496E-2</v>
      </c>
      <c r="N290" s="50">
        <v>11</v>
      </c>
      <c r="O290" s="236">
        <v>47.272727272727273</v>
      </c>
      <c r="P290" s="236">
        <v>52.72727272727272</v>
      </c>
      <c r="Q290" s="50">
        <v>26</v>
      </c>
      <c r="R290" s="50">
        <v>29</v>
      </c>
      <c r="S290" s="6">
        <v>12214.924999999999</v>
      </c>
      <c r="T290" s="6">
        <v>3052.86</v>
      </c>
      <c r="W290" s="1"/>
      <c r="X290" s="1"/>
      <c r="Y290" s="1"/>
      <c r="AC290" s="1"/>
      <c r="AF290" s="1"/>
      <c r="AG290" s="1"/>
    </row>
    <row r="291" spans="1:33" x14ac:dyDescent="0.25">
      <c r="A291" s="1">
        <v>2</v>
      </c>
      <c r="B291" s="1">
        <v>2020</v>
      </c>
      <c r="C291" s="1">
        <v>35188002</v>
      </c>
      <c r="D291" s="44" t="s">
        <v>261</v>
      </c>
      <c r="E291" s="20">
        <v>8.6453170979198371E-2</v>
      </c>
      <c r="F291" s="20">
        <v>8.6099999999999996E-2</v>
      </c>
      <c r="G291" s="20">
        <v>3.5317097919837601E-4</v>
      </c>
      <c r="H291" s="20">
        <v>0</v>
      </c>
      <c r="I291" s="20" t="s">
        <v>47</v>
      </c>
      <c r="J291" s="20">
        <v>7.9159999999999994E-2</v>
      </c>
      <c r="K291" s="20" t="s">
        <v>47</v>
      </c>
      <c r="L291" s="20">
        <v>7.2931709791983794E-3</v>
      </c>
      <c r="N291" s="50">
        <v>2</v>
      </c>
      <c r="O291" s="236">
        <v>60</v>
      </c>
      <c r="P291" s="236">
        <v>40</v>
      </c>
      <c r="Q291" s="50">
        <v>3</v>
      </c>
      <c r="R291" s="50">
        <v>2</v>
      </c>
      <c r="S291" s="6" t="s">
        <v>47</v>
      </c>
      <c r="T291" s="6" t="s">
        <v>47</v>
      </c>
      <c r="W291" s="1"/>
      <c r="X291" s="1"/>
      <c r="Y291" s="1"/>
      <c r="AC291" s="1"/>
      <c r="AF291" s="1"/>
      <c r="AG291" s="1"/>
    </row>
    <row r="292" spans="1:33" x14ac:dyDescent="0.25">
      <c r="A292" s="1">
        <v>6</v>
      </c>
      <c r="B292" s="1">
        <v>2020</v>
      </c>
      <c r="C292" s="1">
        <v>35188006</v>
      </c>
      <c r="D292" s="44" t="s">
        <v>261</v>
      </c>
      <c r="E292" s="20">
        <v>1.0212861686409911</v>
      </c>
      <c r="F292" s="20">
        <v>0.25115553222546599</v>
      </c>
      <c r="G292" s="20">
        <v>0.77013063641552504</v>
      </c>
      <c r="H292" s="20">
        <v>0</v>
      </c>
      <c r="I292" s="20">
        <v>0.29809000000000002</v>
      </c>
      <c r="J292" s="20">
        <v>0.447647385948716</v>
      </c>
      <c r="K292" s="20">
        <v>2.7E-4</v>
      </c>
      <c r="L292" s="20">
        <v>0.27527878269227524</v>
      </c>
      <c r="N292" s="50">
        <v>28</v>
      </c>
      <c r="O292" s="236">
        <v>7.389162561576355</v>
      </c>
      <c r="P292" s="236">
        <v>92.610837438423644</v>
      </c>
      <c r="Q292" s="50">
        <v>30</v>
      </c>
      <c r="R292" s="50">
        <v>376</v>
      </c>
      <c r="S292" s="6">
        <v>61267.624999999993</v>
      </c>
      <c r="T292" s="6">
        <v>4284.9750000000004</v>
      </c>
      <c r="W292" s="1"/>
      <c r="X292" s="1"/>
      <c r="Y292" s="1"/>
      <c r="AC292" s="1"/>
      <c r="AF292" s="1"/>
      <c r="AG292" s="1"/>
    </row>
    <row r="293" spans="1:33" x14ac:dyDescent="0.25">
      <c r="A293" s="1">
        <v>9</v>
      </c>
      <c r="B293" s="1">
        <v>2020</v>
      </c>
      <c r="C293" s="1">
        <v>35188599</v>
      </c>
      <c r="D293" s="44" t="s">
        <v>262</v>
      </c>
      <c r="E293" s="20">
        <v>0.13485500151271326</v>
      </c>
      <c r="F293" s="20">
        <v>0.128136567415018</v>
      </c>
      <c r="G293" s="20">
        <v>6.71843409769527E-3</v>
      </c>
      <c r="H293" s="20">
        <v>2.7877568493150699E-2</v>
      </c>
      <c r="I293" s="20" t="s">
        <v>47</v>
      </c>
      <c r="J293" s="20">
        <v>2.9999999999999997E-4</v>
      </c>
      <c r="K293" s="20">
        <v>0.10090984668575501</v>
      </c>
      <c r="L293" s="20">
        <v>3.364515482695811E-2</v>
      </c>
      <c r="N293" s="50">
        <v>1</v>
      </c>
      <c r="O293" s="236">
        <v>45.833333333333329</v>
      </c>
      <c r="P293" s="236">
        <v>54.166666666666664</v>
      </c>
      <c r="Q293" s="50">
        <v>22</v>
      </c>
      <c r="R293" s="50">
        <v>26</v>
      </c>
      <c r="S293" s="6">
        <v>306</v>
      </c>
      <c r="T293" s="6">
        <v>91.8</v>
      </c>
      <c r="W293" s="1"/>
      <c r="X293" s="1"/>
      <c r="Y293" s="1"/>
      <c r="AC293" s="1"/>
      <c r="AF293" s="1"/>
      <c r="AG293" s="1"/>
    </row>
    <row r="294" spans="1:33" x14ac:dyDescent="0.25">
      <c r="A294" s="1">
        <v>18</v>
      </c>
      <c r="B294" s="1">
        <v>2020</v>
      </c>
      <c r="C294" s="1">
        <v>351890918</v>
      </c>
      <c r="D294" s="44" t="s">
        <v>263</v>
      </c>
      <c r="E294" s="20">
        <v>2.0741194450682413E-2</v>
      </c>
      <c r="F294" s="20">
        <v>2.0491803278688499E-2</v>
      </c>
      <c r="G294" s="20">
        <v>2.4939117199391202E-4</v>
      </c>
      <c r="H294" s="20">
        <v>0</v>
      </c>
      <c r="I294" s="20">
        <v>1.9939117199391199E-4</v>
      </c>
      <c r="J294" s="20" t="s">
        <v>47</v>
      </c>
      <c r="K294" s="20">
        <v>2.0491803278688499E-2</v>
      </c>
      <c r="L294" s="20">
        <v>5.0000000000000002E-5</v>
      </c>
      <c r="N294" s="50">
        <v>0</v>
      </c>
      <c r="O294" s="236">
        <v>33.333333333333329</v>
      </c>
      <c r="P294" s="236">
        <v>66.666666666666657</v>
      </c>
      <c r="Q294" s="50">
        <v>1</v>
      </c>
      <c r="R294" s="50">
        <v>2</v>
      </c>
      <c r="S294" s="6">
        <v>237.886</v>
      </c>
      <c r="T294" s="6">
        <v>237.886</v>
      </c>
      <c r="W294" s="1"/>
      <c r="X294" s="1"/>
      <c r="Y294" s="1"/>
      <c r="AC294" s="1"/>
      <c r="AF294" s="1"/>
      <c r="AG294" s="1"/>
    </row>
    <row r="295" spans="1:33" x14ac:dyDescent="0.25">
      <c r="A295" s="1">
        <v>19</v>
      </c>
      <c r="B295" s="1">
        <v>2020</v>
      </c>
      <c r="C295" s="1">
        <v>351890919</v>
      </c>
      <c r="D295" s="44" t="s">
        <v>263</v>
      </c>
      <c r="E295" s="20">
        <v>6.1587705749765005E-3</v>
      </c>
      <c r="F295" s="20">
        <v>1.7440385591070499E-5</v>
      </c>
      <c r="G295" s="20">
        <v>6.1413301893854296E-3</v>
      </c>
      <c r="H295" s="20">
        <v>0</v>
      </c>
      <c r="I295" s="20">
        <v>5.7213301893854302E-3</v>
      </c>
      <c r="J295" s="20">
        <v>1.5744038559107099E-4</v>
      </c>
      <c r="K295" s="20" t="s">
        <v>47</v>
      </c>
      <c r="L295" s="20">
        <v>2.7999999999999998E-4</v>
      </c>
      <c r="N295" s="50">
        <v>0</v>
      </c>
      <c r="O295" s="236">
        <v>16.666666666666664</v>
      </c>
      <c r="P295" s="236">
        <v>83.333333333333343</v>
      </c>
      <c r="Q295" s="50">
        <v>1</v>
      </c>
      <c r="R295" s="50">
        <v>5</v>
      </c>
      <c r="S295" s="6" t="s">
        <v>47</v>
      </c>
      <c r="T295" s="6" t="s">
        <v>47</v>
      </c>
      <c r="W295" s="1"/>
      <c r="X295" s="1"/>
      <c r="Y295" s="1"/>
      <c r="AC295" s="1"/>
      <c r="AF295" s="1"/>
      <c r="AG295" s="1"/>
    </row>
    <row r="296" spans="1:33" x14ac:dyDescent="0.25">
      <c r="A296" s="1">
        <v>20</v>
      </c>
      <c r="B296" s="1">
        <v>2020</v>
      </c>
      <c r="C296" s="1">
        <v>351900620</v>
      </c>
      <c r="D296" s="44" t="s">
        <v>264</v>
      </c>
      <c r="E296" s="20">
        <v>6.0850384260298903E-3</v>
      </c>
      <c r="F296" s="20">
        <v>3.8000000000000002E-4</v>
      </c>
      <c r="G296" s="20">
        <v>5.7050384260298901E-3</v>
      </c>
      <c r="H296" s="20">
        <v>0</v>
      </c>
      <c r="I296" s="20" t="s">
        <v>47</v>
      </c>
      <c r="J296" s="20">
        <v>3.96E-3</v>
      </c>
      <c r="K296" s="20">
        <v>1.27044177458393E-3</v>
      </c>
      <c r="L296" s="20">
        <v>8.5459665144596694E-4</v>
      </c>
      <c r="N296" s="50">
        <v>0</v>
      </c>
      <c r="O296" s="236">
        <v>10</v>
      </c>
      <c r="P296" s="236">
        <v>90</v>
      </c>
      <c r="Q296" s="50">
        <v>2</v>
      </c>
      <c r="R296" s="50">
        <v>18</v>
      </c>
      <c r="S296" s="6">
        <v>454.3</v>
      </c>
      <c r="T296" s="6">
        <v>454.3</v>
      </c>
      <c r="W296" s="1"/>
      <c r="X296" s="1"/>
      <c r="Y296" s="1"/>
      <c r="AC296" s="1"/>
      <c r="AF296" s="1"/>
      <c r="AG296" s="1"/>
    </row>
    <row r="297" spans="1:33" x14ac:dyDescent="0.25">
      <c r="A297" s="1">
        <v>21</v>
      </c>
      <c r="B297" s="1">
        <v>2020</v>
      </c>
      <c r="C297" s="1">
        <v>351900621</v>
      </c>
      <c r="D297" s="44" t="s">
        <v>264</v>
      </c>
      <c r="E297" s="20">
        <v>7.5579675374903302E-2</v>
      </c>
      <c r="F297" s="20">
        <v>5.3394918032786898E-2</v>
      </c>
      <c r="G297" s="20">
        <v>2.2184757342116401E-2</v>
      </c>
      <c r="H297" s="20">
        <v>0</v>
      </c>
      <c r="I297" s="20" t="s">
        <v>47</v>
      </c>
      <c r="J297" s="20" t="s">
        <v>47</v>
      </c>
      <c r="K297" s="20">
        <v>7.5569675374903306E-2</v>
      </c>
      <c r="L297" s="20">
        <v>1.0000000000000001E-5</v>
      </c>
      <c r="N297" s="50">
        <v>5</v>
      </c>
      <c r="O297" s="236">
        <v>30</v>
      </c>
      <c r="P297" s="236">
        <v>70</v>
      </c>
      <c r="Q297" s="50">
        <v>6</v>
      </c>
      <c r="R297" s="50">
        <v>14</v>
      </c>
      <c r="S297" s="6" t="s">
        <v>47</v>
      </c>
      <c r="T297" s="6" t="s">
        <v>47</v>
      </c>
      <c r="W297" s="1"/>
      <c r="X297" s="1"/>
      <c r="Y297" s="1"/>
      <c r="AC297" s="1"/>
      <c r="AF297" s="1"/>
      <c r="AG297" s="1"/>
    </row>
    <row r="298" spans="1:33" x14ac:dyDescent="0.25">
      <c r="A298" s="1">
        <v>5</v>
      </c>
      <c r="B298" s="1">
        <v>2020</v>
      </c>
      <c r="C298" s="1">
        <v>35190555</v>
      </c>
      <c r="D298" s="44" t="s">
        <v>265</v>
      </c>
      <c r="E298" s="20">
        <v>0.33643360334481098</v>
      </c>
      <c r="F298" s="20">
        <v>0.202623975846495</v>
      </c>
      <c r="G298" s="20">
        <v>0.13380962749831599</v>
      </c>
      <c r="H298" s="20">
        <v>0</v>
      </c>
      <c r="I298" s="20">
        <v>6.4728068468198702E-2</v>
      </c>
      <c r="J298" s="20">
        <v>6.3137943791534604E-2</v>
      </c>
      <c r="K298" s="20">
        <v>0.17473098940789</v>
      </c>
      <c r="L298" s="20">
        <v>3.3836601677188098E-2</v>
      </c>
      <c r="N298" s="50">
        <v>25</v>
      </c>
      <c r="O298" s="236">
        <v>16.853932584269664</v>
      </c>
      <c r="P298" s="236">
        <v>83.146067415730343</v>
      </c>
      <c r="Q298" s="50">
        <v>60</v>
      </c>
      <c r="R298" s="50">
        <v>296</v>
      </c>
      <c r="S298" s="6">
        <v>597</v>
      </c>
      <c r="T298" s="6">
        <v>597</v>
      </c>
      <c r="W298" s="1"/>
      <c r="X298" s="1"/>
      <c r="Y298" s="1"/>
      <c r="AC298" s="1"/>
      <c r="AF298" s="1"/>
      <c r="AG298" s="1"/>
    </row>
    <row r="299" spans="1:33" x14ac:dyDescent="0.25">
      <c r="A299" s="1">
        <v>5</v>
      </c>
      <c r="B299" s="1">
        <v>2020</v>
      </c>
      <c r="C299" s="1">
        <v>35190715</v>
      </c>
      <c r="D299" s="44" t="s">
        <v>266</v>
      </c>
      <c r="E299" s="20">
        <v>0.17810689482121972</v>
      </c>
      <c r="F299" s="20">
        <v>2.2856606033385699E-2</v>
      </c>
      <c r="G299" s="20">
        <v>0.15525028878783401</v>
      </c>
      <c r="H299" s="20">
        <v>0</v>
      </c>
      <c r="I299" s="20">
        <v>4.1732724505327201E-3</v>
      </c>
      <c r="J299" s="20">
        <v>8.76328043516231E-2</v>
      </c>
      <c r="K299" s="20">
        <v>1.17105177533248E-2</v>
      </c>
      <c r="L299" s="20">
        <v>7.4590300265738402E-2</v>
      </c>
      <c r="N299" s="50">
        <v>18</v>
      </c>
      <c r="O299" s="236">
        <v>8.870967741935484</v>
      </c>
      <c r="P299" s="236">
        <v>91.129032258064512</v>
      </c>
      <c r="Q299" s="50">
        <v>11</v>
      </c>
      <c r="R299" s="50">
        <v>113</v>
      </c>
      <c r="S299" s="6">
        <v>11903.65</v>
      </c>
      <c r="T299" s="6">
        <v>11903.65</v>
      </c>
      <c r="W299" s="1"/>
      <c r="X299" s="1"/>
      <c r="Y299" s="1"/>
      <c r="AC299" s="1"/>
      <c r="AF299" s="1"/>
      <c r="AG299" s="1"/>
    </row>
    <row r="300" spans="1:33" x14ac:dyDescent="0.25">
      <c r="A300" s="1">
        <v>13</v>
      </c>
      <c r="B300" s="1">
        <v>2020</v>
      </c>
      <c r="C300" s="1">
        <v>351910513</v>
      </c>
      <c r="D300" s="44" t="s">
        <v>267</v>
      </c>
      <c r="E300" s="20">
        <v>0.31944338841480191</v>
      </c>
      <c r="F300" s="20">
        <v>0.23827916367243099</v>
      </c>
      <c r="G300" s="20">
        <v>8.1164224742370894E-2</v>
      </c>
      <c r="H300" s="20">
        <v>0</v>
      </c>
      <c r="I300" s="20">
        <v>3.6719193302891903E-2</v>
      </c>
      <c r="J300" s="20">
        <v>0.195432459016393</v>
      </c>
      <c r="K300" s="20">
        <v>8.57033669561095E-2</v>
      </c>
      <c r="L300" s="20">
        <v>1.5883691394066421E-3</v>
      </c>
      <c r="N300" s="50">
        <v>6</v>
      </c>
      <c r="O300" s="236">
        <v>44.26229508196721</v>
      </c>
      <c r="P300" s="236">
        <v>55.737704918032783</v>
      </c>
      <c r="Q300" s="50">
        <v>27</v>
      </c>
      <c r="R300" s="50">
        <v>34</v>
      </c>
      <c r="S300" s="6">
        <v>541.26</v>
      </c>
      <c r="T300" s="6">
        <v>541.26</v>
      </c>
      <c r="W300" s="1"/>
      <c r="X300" s="1"/>
      <c r="Y300" s="1"/>
      <c r="AC300" s="1"/>
      <c r="AF300" s="1"/>
      <c r="AG300" s="1"/>
    </row>
    <row r="301" spans="1:33" x14ac:dyDescent="0.25">
      <c r="A301" s="1">
        <v>16</v>
      </c>
      <c r="B301" s="1">
        <v>2020</v>
      </c>
      <c r="C301" s="1">
        <v>351910516</v>
      </c>
      <c r="D301" s="44" t="s">
        <v>267</v>
      </c>
      <c r="E301" s="20">
        <v>0.21607560121765601</v>
      </c>
      <c r="F301" s="20">
        <v>0.21576000000000001</v>
      </c>
      <c r="G301" s="20">
        <v>3.1560121765601202E-4</v>
      </c>
      <c r="H301" s="20">
        <v>0</v>
      </c>
      <c r="I301" s="20" t="s">
        <v>47</v>
      </c>
      <c r="J301" s="20" t="s">
        <v>47</v>
      </c>
      <c r="K301" s="20">
        <v>0.21607560121765601</v>
      </c>
      <c r="L301" s="20">
        <v>0</v>
      </c>
      <c r="N301" s="50">
        <v>1</v>
      </c>
      <c r="O301" s="236">
        <v>50</v>
      </c>
      <c r="P301" s="236">
        <v>50</v>
      </c>
      <c r="Q301" s="50">
        <v>3</v>
      </c>
      <c r="R301" s="50">
        <v>3</v>
      </c>
      <c r="S301" s="6" t="s">
        <v>47</v>
      </c>
      <c r="T301" s="6" t="s">
        <v>47</v>
      </c>
      <c r="W301" s="1"/>
      <c r="X301" s="1"/>
      <c r="Y301" s="1"/>
      <c r="AC301" s="1"/>
      <c r="AF301" s="1"/>
      <c r="AG301" s="1"/>
    </row>
    <row r="302" spans="1:33" x14ac:dyDescent="0.25">
      <c r="A302" s="1">
        <v>20</v>
      </c>
      <c r="B302" s="1">
        <v>2020</v>
      </c>
      <c r="C302" s="1">
        <v>351920420</v>
      </c>
      <c r="D302" s="44" t="s">
        <v>268</v>
      </c>
      <c r="E302" s="20">
        <v>8.0792670359557898E-3</v>
      </c>
      <c r="F302" s="20">
        <v>1.1100000000000001E-3</v>
      </c>
      <c r="G302" s="20">
        <v>6.9692670359557899E-3</v>
      </c>
      <c r="H302" s="20">
        <v>0</v>
      </c>
      <c r="I302" s="20">
        <v>5.6147540983606603E-3</v>
      </c>
      <c r="J302" s="20">
        <v>3.8000000000000002E-4</v>
      </c>
      <c r="K302" s="20">
        <v>1.9645129375951299E-3</v>
      </c>
      <c r="L302" s="20">
        <v>1.2E-4</v>
      </c>
      <c r="N302" s="50">
        <v>3</v>
      </c>
      <c r="O302" s="236">
        <v>5</v>
      </c>
      <c r="P302" s="236">
        <v>95</v>
      </c>
      <c r="Q302" s="50">
        <v>1</v>
      </c>
      <c r="R302" s="50">
        <v>19</v>
      </c>
      <c r="S302" s="6">
        <v>260.59199999999998</v>
      </c>
      <c r="T302" s="6">
        <v>260.59199999999998</v>
      </c>
      <c r="W302" s="1"/>
      <c r="X302" s="1"/>
      <c r="Y302" s="1"/>
      <c r="AC302" s="1"/>
      <c r="AF302" s="1"/>
      <c r="AG302" s="1"/>
    </row>
    <row r="303" spans="1:33" x14ac:dyDescent="0.25">
      <c r="A303" s="1">
        <v>21</v>
      </c>
      <c r="B303" s="1">
        <v>2020</v>
      </c>
      <c r="C303" s="1">
        <v>351920421</v>
      </c>
      <c r="D303" s="44" t="s">
        <v>268</v>
      </c>
      <c r="E303" s="20">
        <v>1.177276542655388E-2</v>
      </c>
      <c r="F303" s="20">
        <v>7.3600000000000002E-3</v>
      </c>
      <c r="G303" s="20">
        <v>4.4127654265538798E-3</v>
      </c>
      <c r="H303" s="20">
        <v>0</v>
      </c>
      <c r="I303" s="20" t="s">
        <v>47</v>
      </c>
      <c r="J303" s="20">
        <v>1E-4</v>
      </c>
      <c r="K303" s="20">
        <v>1.04727654265539E-2</v>
      </c>
      <c r="L303" s="20">
        <v>1.1999999999999999E-3</v>
      </c>
      <c r="N303" s="50">
        <v>5</v>
      </c>
      <c r="O303" s="236">
        <v>21.428571428571427</v>
      </c>
      <c r="P303" s="236">
        <v>78.571428571428569</v>
      </c>
      <c r="Q303" s="50">
        <v>3</v>
      </c>
      <c r="R303" s="50">
        <v>11</v>
      </c>
      <c r="S303" s="6" t="s">
        <v>47</v>
      </c>
      <c r="T303" s="6" t="s">
        <v>47</v>
      </c>
      <c r="W303" s="1"/>
      <c r="X303" s="1"/>
      <c r="Y303" s="1"/>
      <c r="AC303" s="1"/>
      <c r="AF303" s="1"/>
      <c r="AG303" s="1"/>
    </row>
    <row r="304" spans="1:33" x14ac:dyDescent="0.25">
      <c r="A304" s="1">
        <v>17</v>
      </c>
      <c r="B304" s="1">
        <v>2020</v>
      </c>
      <c r="C304" s="1">
        <v>351925317</v>
      </c>
      <c r="D304" s="44" t="s">
        <v>269</v>
      </c>
      <c r="E304" s="20">
        <v>1.3454622134474483</v>
      </c>
      <c r="F304" s="20">
        <v>1.28772207924745</v>
      </c>
      <c r="G304" s="20">
        <v>5.7740134199998301E-2</v>
      </c>
      <c r="H304" s="20">
        <v>0</v>
      </c>
      <c r="I304" s="20">
        <v>2.6824335154827E-2</v>
      </c>
      <c r="J304" s="20" t="s">
        <v>47</v>
      </c>
      <c r="K304" s="20">
        <v>1.31324472760769</v>
      </c>
      <c r="L304" s="20">
        <v>5.3931506849315023E-3</v>
      </c>
      <c r="N304" s="50">
        <v>25</v>
      </c>
      <c r="O304" s="236">
        <v>44.117647058823529</v>
      </c>
      <c r="P304" s="236">
        <v>55.882352941176471</v>
      </c>
      <c r="Q304" s="50">
        <v>30</v>
      </c>
      <c r="R304" s="50">
        <v>38</v>
      </c>
      <c r="S304" s="6">
        <v>197.85600000000002</v>
      </c>
      <c r="T304" s="6">
        <v>197.85600000000002</v>
      </c>
      <c r="W304" s="1"/>
      <c r="X304" s="1"/>
      <c r="Y304" s="1"/>
      <c r="AC304" s="1"/>
      <c r="AF304" s="1"/>
      <c r="AG304" s="1"/>
    </row>
    <row r="305" spans="1:33" x14ac:dyDescent="0.25">
      <c r="A305" s="1">
        <v>9</v>
      </c>
      <c r="B305" s="1">
        <v>2020</v>
      </c>
      <c r="C305" s="1">
        <v>35193039</v>
      </c>
      <c r="D305" s="44" t="s">
        <v>270</v>
      </c>
      <c r="E305" s="20">
        <v>1.5000000000000001E-4</v>
      </c>
      <c r="F305" s="20">
        <v>1E-4</v>
      </c>
      <c r="G305" s="20">
        <v>5.0000000000000002E-5</v>
      </c>
      <c r="H305" s="20">
        <v>0</v>
      </c>
      <c r="I305" s="20" t="s">
        <v>47</v>
      </c>
      <c r="J305" s="20" t="s">
        <v>47</v>
      </c>
      <c r="K305" s="20" t="s">
        <v>47</v>
      </c>
      <c r="L305" s="20">
        <v>1.4999999999999999E-4</v>
      </c>
      <c r="N305" s="50">
        <v>3</v>
      </c>
      <c r="O305" s="236">
        <v>66.666666666666657</v>
      </c>
      <c r="P305" s="236">
        <v>33.333333333333329</v>
      </c>
      <c r="Q305" s="50">
        <v>2</v>
      </c>
      <c r="R305" s="50">
        <v>1</v>
      </c>
      <c r="S305" s="6" t="s">
        <v>47</v>
      </c>
      <c r="T305" s="6" t="s">
        <v>47</v>
      </c>
      <c r="W305" s="1"/>
      <c r="X305" s="1"/>
      <c r="Y305" s="1"/>
      <c r="AC305" s="1"/>
      <c r="AF305" s="1"/>
      <c r="AG305" s="1"/>
    </row>
    <row r="306" spans="1:33" x14ac:dyDescent="0.25">
      <c r="A306" s="1">
        <v>13</v>
      </c>
      <c r="B306" s="1">
        <v>2020</v>
      </c>
      <c r="C306" s="1">
        <v>351930313</v>
      </c>
      <c r="D306" s="44" t="s">
        <v>270</v>
      </c>
      <c r="E306" s="20">
        <v>0.73121713104357466</v>
      </c>
      <c r="F306" s="20">
        <v>0.71192766649200301</v>
      </c>
      <c r="G306" s="20">
        <v>1.92894645515716E-2</v>
      </c>
      <c r="H306" s="20">
        <v>0</v>
      </c>
      <c r="I306" s="20" t="s">
        <v>47</v>
      </c>
      <c r="J306" s="20">
        <v>0.14355000000000001</v>
      </c>
      <c r="K306" s="20">
        <v>0.54382632293252098</v>
      </c>
      <c r="L306" s="20">
        <v>4.3840808111052898E-2</v>
      </c>
      <c r="N306" s="50">
        <v>9</v>
      </c>
      <c r="O306" s="236">
        <v>43.333333333333336</v>
      </c>
      <c r="P306" s="236">
        <v>56.666666666666664</v>
      </c>
      <c r="Q306" s="50">
        <v>26</v>
      </c>
      <c r="R306" s="50">
        <v>34</v>
      </c>
      <c r="S306" s="6">
        <v>1839</v>
      </c>
      <c r="T306" s="6">
        <v>1839</v>
      </c>
      <c r="W306" s="1"/>
      <c r="X306" s="1"/>
      <c r="Y306" s="1"/>
      <c r="AC306" s="1"/>
      <c r="AF306" s="1"/>
      <c r="AG306" s="1"/>
    </row>
    <row r="307" spans="1:33" x14ac:dyDescent="0.25">
      <c r="A307" s="1">
        <v>16</v>
      </c>
      <c r="B307" s="1">
        <v>2020</v>
      </c>
      <c r="C307" s="1">
        <v>351940216</v>
      </c>
      <c r="D307" s="44" t="s">
        <v>271</v>
      </c>
      <c r="E307" s="20">
        <v>7.2842709357403695E-2</v>
      </c>
      <c r="F307" s="20">
        <v>3.3706994285999499E-2</v>
      </c>
      <c r="G307" s="20">
        <v>3.9135715071404203E-2</v>
      </c>
      <c r="H307" s="20">
        <v>0</v>
      </c>
      <c r="I307" s="20">
        <v>3.6492492951069197E-2</v>
      </c>
      <c r="J307" s="20">
        <v>1.29319487070722E-3</v>
      </c>
      <c r="K307" s="20">
        <v>2.4861416523192899E-2</v>
      </c>
      <c r="L307" s="20">
        <v>1.0195605012434401E-2</v>
      </c>
      <c r="N307" s="50">
        <v>13</v>
      </c>
      <c r="O307" s="236">
        <v>19.444444444444446</v>
      </c>
      <c r="P307" s="236">
        <v>80.555555555555557</v>
      </c>
      <c r="Q307" s="50">
        <v>14</v>
      </c>
      <c r="R307" s="50">
        <v>58</v>
      </c>
      <c r="S307" s="6">
        <v>611.78599999999994</v>
      </c>
      <c r="T307" s="6">
        <v>611.78599999999994</v>
      </c>
      <c r="W307" s="1"/>
      <c r="X307" s="1"/>
      <c r="Y307" s="1"/>
      <c r="AC307" s="1"/>
      <c r="AF307" s="1"/>
      <c r="AG307" s="1"/>
    </row>
    <row r="308" spans="1:33" x14ac:dyDescent="0.25">
      <c r="A308" s="1">
        <v>17</v>
      </c>
      <c r="B308" s="1">
        <v>2020</v>
      </c>
      <c r="C308" s="1">
        <v>351950117</v>
      </c>
      <c r="D308" s="44" t="s">
        <v>272</v>
      </c>
      <c r="E308" s="20">
        <v>0.29198549711596816</v>
      </c>
      <c r="F308" s="20">
        <v>0.28216661252089698</v>
      </c>
      <c r="G308" s="20">
        <v>9.8188845950711607E-3</v>
      </c>
      <c r="H308" s="20">
        <v>0</v>
      </c>
      <c r="I308" s="20">
        <v>8.0185245901639307E-3</v>
      </c>
      <c r="J308" s="20">
        <v>0.24436361408455401</v>
      </c>
      <c r="K308" s="20">
        <v>3.9393358441250602E-2</v>
      </c>
      <c r="L308" s="20">
        <v>2.1000000000000001E-4</v>
      </c>
      <c r="N308" s="50">
        <v>5</v>
      </c>
      <c r="O308" s="236">
        <v>57.142857142857139</v>
      </c>
      <c r="P308" s="236">
        <v>42.857142857142854</v>
      </c>
      <c r="Q308" s="50">
        <v>12</v>
      </c>
      <c r="R308" s="50">
        <v>9</v>
      </c>
      <c r="S308" s="6">
        <v>391</v>
      </c>
      <c r="T308" s="6">
        <v>391</v>
      </c>
      <c r="W308" s="1"/>
      <c r="X308" s="1"/>
      <c r="Y308" s="1"/>
      <c r="AC308" s="1"/>
      <c r="AF308" s="1"/>
      <c r="AG308" s="1"/>
    </row>
    <row r="309" spans="1:33" x14ac:dyDescent="0.25">
      <c r="A309" s="1">
        <v>13</v>
      </c>
      <c r="B309" s="1">
        <v>2020</v>
      </c>
      <c r="C309" s="1">
        <v>351960013</v>
      </c>
      <c r="D309" s="44" t="s">
        <v>273</v>
      </c>
      <c r="E309" s="20">
        <v>0.65984637129775203</v>
      </c>
      <c r="F309" s="20">
        <v>0.28187341675607802</v>
      </c>
      <c r="G309" s="20">
        <v>0.37797295454167401</v>
      </c>
      <c r="H309" s="20">
        <v>0</v>
      </c>
      <c r="I309" s="20">
        <v>0.199854794520548</v>
      </c>
      <c r="J309" s="20">
        <v>3.1011787392602599E-2</v>
      </c>
      <c r="K309" s="20">
        <v>0.27205995138525002</v>
      </c>
      <c r="L309" s="20">
        <v>0.15691983799935119</v>
      </c>
      <c r="N309" s="50">
        <v>14</v>
      </c>
      <c r="O309" s="236">
        <v>24.69879518072289</v>
      </c>
      <c r="P309" s="236">
        <v>75.301204819277118</v>
      </c>
      <c r="Q309" s="50">
        <v>41</v>
      </c>
      <c r="R309" s="50">
        <v>125</v>
      </c>
      <c r="S309" s="6">
        <v>2985.85</v>
      </c>
      <c r="T309" s="6">
        <v>2836.5574999999999</v>
      </c>
      <c r="W309" s="1"/>
      <c r="X309" s="1"/>
      <c r="Y309" s="1"/>
      <c r="AC309" s="1"/>
      <c r="AF309" s="1"/>
      <c r="AG309" s="1"/>
    </row>
    <row r="310" spans="1:33" x14ac:dyDescent="0.25">
      <c r="A310" s="1">
        <v>16</v>
      </c>
      <c r="B310" s="1">
        <v>2020</v>
      </c>
      <c r="C310" s="1">
        <v>351960016</v>
      </c>
      <c r="D310" s="44" t="s">
        <v>273</v>
      </c>
      <c r="E310" s="20">
        <v>0.85945191901423057</v>
      </c>
      <c r="F310" s="20">
        <v>0.85843832946577803</v>
      </c>
      <c r="G310" s="20">
        <v>1.0135895484525599E-3</v>
      </c>
      <c r="H310" s="20">
        <v>0</v>
      </c>
      <c r="I310" s="20" t="s">
        <v>47</v>
      </c>
      <c r="J310" s="20">
        <v>6.1358954845256201E-4</v>
      </c>
      <c r="K310" s="20">
        <v>0.85843832946577803</v>
      </c>
      <c r="L310" s="20">
        <v>4.0000000000000002E-4</v>
      </c>
      <c r="N310" s="50">
        <v>5</v>
      </c>
      <c r="O310" s="236">
        <v>80</v>
      </c>
      <c r="P310" s="236">
        <v>20</v>
      </c>
      <c r="Q310" s="50">
        <v>20</v>
      </c>
      <c r="R310" s="50">
        <v>5</v>
      </c>
      <c r="S310" s="6" t="s">
        <v>47</v>
      </c>
      <c r="T310" s="6" t="s">
        <v>47</v>
      </c>
      <c r="W310" s="1"/>
      <c r="X310" s="1"/>
      <c r="Y310" s="1"/>
      <c r="AC310" s="1"/>
      <c r="AF310" s="1"/>
      <c r="AG310" s="1"/>
    </row>
    <row r="311" spans="1:33" x14ac:dyDescent="0.25">
      <c r="A311" s="1">
        <v>6</v>
      </c>
      <c r="B311" s="1">
        <v>2020</v>
      </c>
      <c r="C311" s="1">
        <v>35197096</v>
      </c>
      <c r="D311" s="44" t="s">
        <v>274</v>
      </c>
      <c r="E311" s="20">
        <v>0</v>
      </c>
      <c r="F311" s="20">
        <v>0</v>
      </c>
      <c r="G311" s="20">
        <v>0</v>
      </c>
      <c r="H311" s="20">
        <v>0</v>
      </c>
      <c r="I311" s="20">
        <v>0</v>
      </c>
      <c r="J311" s="20">
        <v>0</v>
      </c>
      <c r="K311" s="20">
        <v>0</v>
      </c>
      <c r="L311" s="20">
        <v>0</v>
      </c>
      <c r="N311" s="50">
        <v>0</v>
      </c>
      <c r="O311" s="236">
        <v>0</v>
      </c>
      <c r="P311" s="236">
        <v>0</v>
      </c>
      <c r="Q311" s="50">
        <v>0</v>
      </c>
      <c r="R311" s="50">
        <v>0</v>
      </c>
      <c r="S311" s="6" t="s">
        <v>47</v>
      </c>
      <c r="T311" s="6" t="s">
        <v>47</v>
      </c>
      <c r="W311" s="1"/>
      <c r="X311" s="1"/>
      <c r="Y311" s="1"/>
      <c r="AC311" s="1"/>
      <c r="AF311" s="1"/>
      <c r="AG311" s="1"/>
    </row>
    <row r="312" spans="1:33" x14ac:dyDescent="0.25">
      <c r="A312" s="1">
        <v>10</v>
      </c>
      <c r="B312" s="1">
        <v>2020</v>
      </c>
      <c r="C312" s="1">
        <v>351970910</v>
      </c>
      <c r="D312" s="44" t="s">
        <v>274</v>
      </c>
      <c r="E312" s="20">
        <v>0.55349607605359685</v>
      </c>
      <c r="F312" s="20">
        <v>0.47454871940264998</v>
      </c>
      <c r="G312" s="20">
        <v>7.8947356650946904E-2</v>
      </c>
      <c r="H312" s="20">
        <v>0</v>
      </c>
      <c r="I312" s="20">
        <v>0.13539999999999999</v>
      </c>
      <c r="J312" s="20">
        <v>4.34047063985162E-2</v>
      </c>
      <c r="K312" s="20">
        <v>0.27529309312905997</v>
      </c>
      <c r="L312" s="20">
        <v>9.9398276526020707E-2</v>
      </c>
      <c r="N312" s="50">
        <v>218</v>
      </c>
      <c r="O312" s="236">
        <v>70.537634408602145</v>
      </c>
      <c r="P312" s="236">
        <v>29.462365591397848</v>
      </c>
      <c r="Q312" s="50">
        <v>328</v>
      </c>
      <c r="R312" s="50">
        <v>137</v>
      </c>
      <c r="S312" s="6">
        <v>688.37399999999991</v>
      </c>
      <c r="T312" s="6">
        <v>315.32940000000002</v>
      </c>
      <c r="W312" s="1"/>
      <c r="X312" s="1"/>
      <c r="Y312" s="1"/>
      <c r="AC312" s="1"/>
      <c r="AF312" s="1"/>
      <c r="AG312" s="1"/>
    </row>
    <row r="313" spans="1:33" x14ac:dyDescent="0.25">
      <c r="A313" s="1">
        <v>11</v>
      </c>
      <c r="B313" s="1">
        <v>2020</v>
      </c>
      <c r="C313" s="1">
        <v>351970911</v>
      </c>
      <c r="D313" s="44" t="s">
        <v>274</v>
      </c>
      <c r="E313" s="20">
        <v>6.4010694254185685</v>
      </c>
      <c r="F313" s="20">
        <v>6.4000645700152203</v>
      </c>
      <c r="G313" s="20">
        <v>1.0048554033485499E-3</v>
      </c>
      <c r="H313" s="20">
        <v>0</v>
      </c>
      <c r="I313" s="20">
        <v>6.4</v>
      </c>
      <c r="J313" s="20">
        <v>1.0070814307458101E-3</v>
      </c>
      <c r="K313" s="20">
        <v>3.23439878234399E-5</v>
      </c>
      <c r="L313" s="20">
        <v>3.0000000000000001E-5</v>
      </c>
      <c r="N313" s="50">
        <v>1</v>
      </c>
      <c r="O313" s="236">
        <v>71.428571428571431</v>
      </c>
      <c r="P313" s="236">
        <v>28.571428571428569</v>
      </c>
      <c r="Q313" s="50">
        <v>5</v>
      </c>
      <c r="R313" s="50">
        <v>2</v>
      </c>
      <c r="S313" s="6" t="s">
        <v>47</v>
      </c>
      <c r="T313" s="6" t="s">
        <v>47</v>
      </c>
      <c r="W313" s="1"/>
      <c r="X313" s="1"/>
      <c r="Y313" s="1"/>
      <c r="AC313" s="1"/>
      <c r="AF313" s="1"/>
      <c r="AG313" s="1"/>
    </row>
    <row r="314" spans="1:33" x14ac:dyDescent="0.25">
      <c r="A314" s="1">
        <v>12</v>
      </c>
      <c r="B314" s="1">
        <v>2020</v>
      </c>
      <c r="C314" s="1">
        <v>351980812</v>
      </c>
      <c r="D314" s="44" t="s">
        <v>275</v>
      </c>
      <c r="E314" s="20">
        <v>4.28071432492452E-2</v>
      </c>
      <c r="F314" s="20">
        <v>1.8472207001522099E-2</v>
      </c>
      <c r="G314" s="20">
        <v>2.43349362477231E-2</v>
      </c>
      <c r="H314" s="20">
        <v>1.89733320649417E-2</v>
      </c>
      <c r="I314" s="20">
        <v>2.2009999999999998E-2</v>
      </c>
      <c r="J314" s="20">
        <v>1.4499999999999999E-3</v>
      </c>
      <c r="K314" s="20">
        <v>1.89571432492452E-2</v>
      </c>
      <c r="L314" s="20">
        <v>3.9000000000000005E-4</v>
      </c>
      <c r="N314" s="50">
        <v>6</v>
      </c>
      <c r="O314" s="236">
        <v>28.571428571428569</v>
      </c>
      <c r="P314" s="236">
        <v>71.428571428571431</v>
      </c>
      <c r="Q314" s="50">
        <v>4</v>
      </c>
      <c r="R314" s="50">
        <v>10</v>
      </c>
      <c r="S314" s="6">
        <v>383.07499999999999</v>
      </c>
      <c r="T314" s="6">
        <v>383.07499999999999</v>
      </c>
      <c r="W314" s="1"/>
      <c r="X314" s="1"/>
      <c r="Y314" s="1"/>
      <c r="AC314" s="1"/>
      <c r="AF314" s="1"/>
      <c r="AG314" s="1"/>
    </row>
    <row r="315" spans="1:33" x14ac:dyDescent="0.25">
      <c r="A315" s="1">
        <v>15</v>
      </c>
      <c r="B315" s="1">
        <v>2020</v>
      </c>
      <c r="C315" s="1">
        <v>351980815</v>
      </c>
      <c r="D315" s="44" t="s">
        <v>275</v>
      </c>
      <c r="E315" s="20">
        <v>0.2414517348479176</v>
      </c>
      <c r="F315" s="20">
        <v>0.14237524575608601</v>
      </c>
      <c r="G315" s="20">
        <v>9.9076489091831602E-2</v>
      </c>
      <c r="H315" s="20">
        <v>9.5161085743277504E-4</v>
      </c>
      <c r="I315" s="20">
        <v>5.5599999999999998E-3</v>
      </c>
      <c r="J315" s="20">
        <v>0.11505</v>
      </c>
      <c r="K315" s="20">
        <v>0.114535061839293</v>
      </c>
      <c r="L315" s="20">
        <v>6.306673008625063E-3</v>
      </c>
      <c r="N315" s="50">
        <v>3</v>
      </c>
      <c r="O315" s="236">
        <v>47.619047619047613</v>
      </c>
      <c r="P315" s="236">
        <v>52.380952380952387</v>
      </c>
      <c r="Q315" s="50">
        <v>10</v>
      </c>
      <c r="R315" s="50">
        <v>11</v>
      </c>
      <c r="S315" s="6" t="s">
        <v>47</v>
      </c>
      <c r="T315" s="6" t="s">
        <v>47</v>
      </c>
      <c r="W315" s="1"/>
      <c r="X315" s="1"/>
      <c r="Y315" s="1"/>
      <c r="AC315" s="1"/>
      <c r="AF315" s="1"/>
      <c r="AG315" s="1"/>
    </row>
    <row r="316" spans="1:33" x14ac:dyDescent="0.25">
      <c r="A316" s="1">
        <v>17</v>
      </c>
      <c r="B316" s="1">
        <v>2020</v>
      </c>
      <c r="C316" s="1">
        <v>351990717</v>
      </c>
      <c r="D316" s="44" t="s">
        <v>276</v>
      </c>
      <c r="E316" s="20">
        <v>4.9981460688175298E-4</v>
      </c>
      <c r="F316" s="20">
        <v>3.3981460688175299E-4</v>
      </c>
      <c r="G316" s="20">
        <v>1.6000000000000001E-4</v>
      </c>
      <c r="H316" s="20">
        <v>3.4549911212582399E-2</v>
      </c>
      <c r="I316" s="20" t="s">
        <v>47</v>
      </c>
      <c r="J316" s="20" t="s">
        <v>47</v>
      </c>
      <c r="K316" s="20">
        <v>2.2659056316590601E-4</v>
      </c>
      <c r="L316" s="20">
        <v>2.7322404371584699E-4</v>
      </c>
      <c r="N316" s="50">
        <v>3</v>
      </c>
      <c r="O316" s="236">
        <v>66.666666666666657</v>
      </c>
      <c r="P316" s="236">
        <v>33.333333333333329</v>
      </c>
      <c r="Q316" s="50">
        <v>2</v>
      </c>
      <c r="R316" s="50">
        <v>1</v>
      </c>
      <c r="S316" s="6" t="s">
        <v>47</v>
      </c>
      <c r="T316" s="6" t="s">
        <v>47</v>
      </c>
      <c r="W316" s="1"/>
      <c r="X316" s="1"/>
      <c r="Y316" s="1"/>
      <c r="AC316" s="1"/>
      <c r="AF316" s="1"/>
      <c r="AG316" s="1"/>
    </row>
    <row r="317" spans="1:33" x14ac:dyDescent="0.25">
      <c r="A317" s="1">
        <v>22</v>
      </c>
      <c r="B317" s="1">
        <v>2020</v>
      </c>
      <c r="C317" s="1">
        <v>351990722</v>
      </c>
      <c r="D317" s="44" t="s">
        <v>276</v>
      </c>
      <c r="E317" s="20">
        <v>0.11858247328060149</v>
      </c>
      <c r="F317" s="20">
        <v>7.7445890410958895E-2</v>
      </c>
      <c r="G317" s="20">
        <v>4.1136582869642599E-2</v>
      </c>
      <c r="H317" s="20">
        <v>0.40343864155251102</v>
      </c>
      <c r="I317" s="20">
        <v>3.7499999999999999E-2</v>
      </c>
      <c r="J317" s="20">
        <v>8.8587011669203405E-4</v>
      </c>
      <c r="K317" s="20">
        <v>7.9086603163909502E-2</v>
      </c>
      <c r="L317" s="20">
        <v>1.1100000000000001E-3</v>
      </c>
      <c r="N317" s="50">
        <v>6</v>
      </c>
      <c r="O317" s="236">
        <v>24.242424242424242</v>
      </c>
      <c r="P317" s="236">
        <v>75.757575757575751</v>
      </c>
      <c r="Q317" s="50">
        <v>8</v>
      </c>
      <c r="R317" s="50">
        <v>25</v>
      </c>
      <c r="S317" s="6">
        <v>373.34999999999997</v>
      </c>
      <c r="T317" s="6">
        <v>373.34999999999997</v>
      </c>
      <c r="W317" s="1"/>
      <c r="X317" s="1"/>
      <c r="Y317" s="1"/>
      <c r="AC317" s="1"/>
      <c r="AF317" s="1"/>
      <c r="AG317" s="1"/>
    </row>
    <row r="318" spans="1:33" x14ac:dyDescent="0.25">
      <c r="A318" s="1">
        <v>10</v>
      </c>
      <c r="B318" s="1">
        <v>2020</v>
      </c>
      <c r="C318" s="1">
        <v>352000410</v>
      </c>
      <c r="D318" s="44" t="s">
        <v>277</v>
      </c>
      <c r="E318" s="20">
        <v>6.745000000000001E-2</v>
      </c>
      <c r="F318" s="20">
        <v>6.7030000000000006E-2</v>
      </c>
      <c r="G318" s="20">
        <v>4.2000000000000002E-4</v>
      </c>
      <c r="H318" s="20">
        <v>0</v>
      </c>
      <c r="I318" s="20" t="s">
        <v>47</v>
      </c>
      <c r="J318" s="20" t="s">
        <v>47</v>
      </c>
      <c r="K318" s="20">
        <v>6.7449999999999996E-2</v>
      </c>
      <c r="L318" s="20">
        <v>0</v>
      </c>
      <c r="N318" s="50">
        <v>1</v>
      </c>
      <c r="O318" s="236">
        <v>80</v>
      </c>
      <c r="P318" s="236">
        <v>20</v>
      </c>
      <c r="Q318" s="50">
        <v>4</v>
      </c>
      <c r="R318" s="50">
        <v>1</v>
      </c>
      <c r="S318" s="6" t="s">
        <v>47</v>
      </c>
      <c r="T318" s="6" t="s">
        <v>47</v>
      </c>
      <c r="W318" s="1"/>
      <c r="X318" s="1"/>
      <c r="Y318" s="1"/>
      <c r="AC318" s="1"/>
      <c r="AF318" s="1"/>
      <c r="AG318" s="1"/>
    </row>
    <row r="319" spans="1:33" x14ac:dyDescent="0.25">
      <c r="A319" s="1">
        <v>13</v>
      </c>
      <c r="B319" s="1">
        <v>2020</v>
      </c>
      <c r="C319" s="1">
        <v>352000413</v>
      </c>
      <c r="D319" s="44" t="s">
        <v>277</v>
      </c>
      <c r="E319" s="20">
        <v>0.37107908966905401</v>
      </c>
      <c r="F319" s="20">
        <v>0.197523409436834</v>
      </c>
      <c r="G319" s="20">
        <v>0.17355568023222001</v>
      </c>
      <c r="H319" s="20">
        <v>0</v>
      </c>
      <c r="I319" s="20">
        <v>0.114043123237767</v>
      </c>
      <c r="J319" s="20">
        <v>9.8664238008500294E-5</v>
      </c>
      <c r="K319" s="20">
        <v>0.194576408912843</v>
      </c>
      <c r="L319" s="20">
        <v>6.236089328043519E-2</v>
      </c>
      <c r="N319" s="50">
        <v>12</v>
      </c>
      <c r="O319" s="236">
        <v>56.666666666666664</v>
      </c>
      <c r="P319" s="236">
        <v>43.333333333333336</v>
      </c>
      <c r="Q319" s="50">
        <v>17</v>
      </c>
      <c r="R319" s="50">
        <v>13</v>
      </c>
      <c r="S319" s="6">
        <v>1329</v>
      </c>
      <c r="T319" s="6">
        <v>1063.2</v>
      </c>
      <c r="W319" s="1"/>
      <c r="X319" s="1"/>
      <c r="Y319" s="1"/>
      <c r="AC319" s="1"/>
      <c r="AF319" s="1"/>
      <c r="AG319" s="1"/>
    </row>
    <row r="320" spans="1:33" x14ac:dyDescent="0.25">
      <c r="A320" s="1">
        <v>8</v>
      </c>
      <c r="B320" s="1">
        <v>2020</v>
      </c>
      <c r="C320" s="1">
        <v>35201038</v>
      </c>
      <c r="D320" s="44" t="s">
        <v>278</v>
      </c>
      <c r="E320" s="20">
        <v>0.18844053892091039</v>
      </c>
      <c r="F320" s="20">
        <v>1.54787742345984E-2</v>
      </c>
      <c r="G320" s="20">
        <v>0.172961764686312</v>
      </c>
      <c r="H320" s="20">
        <v>0.97819073439878201</v>
      </c>
      <c r="I320" s="20">
        <v>0.115155129375951</v>
      </c>
      <c r="J320" s="20">
        <v>3.14214459665145E-2</v>
      </c>
      <c r="K320" s="20">
        <v>3.5862219352746E-2</v>
      </c>
      <c r="L320" s="20">
        <v>6.0017442256988605E-3</v>
      </c>
      <c r="N320" s="50">
        <v>10</v>
      </c>
      <c r="O320" s="236">
        <v>19.480519480519483</v>
      </c>
      <c r="P320" s="236">
        <v>80.519480519480524</v>
      </c>
      <c r="Q320" s="50">
        <v>15</v>
      </c>
      <c r="R320" s="50">
        <v>62</v>
      </c>
      <c r="S320" s="6">
        <v>1540.2919999999999</v>
      </c>
      <c r="T320" s="6">
        <v>1540.2919999999999</v>
      </c>
      <c r="W320" s="1"/>
      <c r="X320" s="1"/>
      <c r="Y320" s="1"/>
      <c r="AC320" s="1"/>
      <c r="AF320" s="1"/>
      <c r="AG320" s="1"/>
    </row>
    <row r="321" spans="1:33" x14ac:dyDescent="0.25">
      <c r="A321" s="1">
        <v>2</v>
      </c>
      <c r="B321" s="1">
        <v>2020</v>
      </c>
      <c r="C321" s="1">
        <v>35202022</v>
      </c>
      <c r="D321" s="44" t="s">
        <v>279</v>
      </c>
      <c r="E321" s="20">
        <v>0.2240964730393995</v>
      </c>
      <c r="F321" s="20">
        <v>0.21529095782285801</v>
      </c>
      <c r="G321" s="20">
        <v>8.8055152165414895E-3</v>
      </c>
      <c r="H321" s="20">
        <v>0</v>
      </c>
      <c r="I321" s="20">
        <v>5.7119195798088697E-2</v>
      </c>
      <c r="J321" s="20">
        <v>1.98E-3</v>
      </c>
      <c r="K321" s="20">
        <v>0.15543213089802099</v>
      </c>
      <c r="L321" s="20">
        <v>9.5651463432891697E-3</v>
      </c>
      <c r="N321" s="50">
        <v>60</v>
      </c>
      <c r="O321" s="236">
        <v>48.780487804878049</v>
      </c>
      <c r="P321" s="236">
        <v>51.219512195121951</v>
      </c>
      <c r="Q321" s="50">
        <v>40</v>
      </c>
      <c r="R321" s="50">
        <v>42</v>
      </c>
      <c r="S321" s="6">
        <v>126.17699999999999</v>
      </c>
      <c r="T321" s="6">
        <v>126.17699999999999</v>
      </c>
      <c r="W321" s="1"/>
      <c r="X321" s="1"/>
      <c r="Y321" s="1"/>
      <c r="AC321" s="1"/>
      <c r="AF321" s="1"/>
      <c r="AG321" s="1"/>
    </row>
    <row r="322" spans="1:33" x14ac:dyDescent="0.25">
      <c r="A322" s="1">
        <v>11</v>
      </c>
      <c r="B322" s="1">
        <v>2020</v>
      </c>
      <c r="C322" s="1">
        <v>352030111</v>
      </c>
      <c r="D322" s="44" t="s">
        <v>280</v>
      </c>
      <c r="E322" s="20">
        <v>5.8033319152298528E-2</v>
      </c>
      <c r="F322" s="20">
        <v>5.5408324724904597E-2</v>
      </c>
      <c r="G322" s="20">
        <v>2.62499442739393E-3</v>
      </c>
      <c r="H322" s="20">
        <v>0.186894406392694</v>
      </c>
      <c r="I322" s="20">
        <v>1.6000000000000001E-4</v>
      </c>
      <c r="J322" s="20">
        <v>5.2841197361745298E-5</v>
      </c>
      <c r="K322" s="20">
        <v>4.5708324724904603E-2</v>
      </c>
      <c r="L322" s="20">
        <v>1.211215323003219E-2</v>
      </c>
      <c r="N322" s="50">
        <v>69</v>
      </c>
      <c r="O322" s="236">
        <v>73.91304347826086</v>
      </c>
      <c r="P322" s="236">
        <v>26.086956521739129</v>
      </c>
      <c r="Q322" s="50">
        <v>34</v>
      </c>
      <c r="R322" s="50">
        <v>12</v>
      </c>
      <c r="S322" s="6">
        <v>814.80799999999988</v>
      </c>
      <c r="T322" s="6">
        <v>814.80799999999988</v>
      </c>
      <c r="W322" s="1"/>
      <c r="X322" s="1"/>
      <c r="Y322" s="1"/>
      <c r="AC322" s="1"/>
      <c r="AF322" s="1"/>
      <c r="AG322" s="1"/>
    </row>
    <row r="323" spans="1:33" x14ac:dyDescent="0.25">
      <c r="A323" s="1">
        <v>11</v>
      </c>
      <c r="B323" s="1">
        <v>2020</v>
      </c>
      <c r="C323" s="1">
        <v>352042611</v>
      </c>
      <c r="D323" s="44" t="s">
        <v>281</v>
      </c>
      <c r="E323" s="20">
        <v>1.7757483510908201E-6</v>
      </c>
      <c r="F323" s="20" t="s">
        <v>47</v>
      </c>
      <c r="G323" s="20">
        <v>1.7757483510908201E-6</v>
      </c>
      <c r="H323" s="20">
        <v>0</v>
      </c>
      <c r="I323" s="20" t="s">
        <v>47</v>
      </c>
      <c r="J323" s="20" t="s">
        <v>47</v>
      </c>
      <c r="K323" s="20" t="s">
        <v>47</v>
      </c>
      <c r="L323" s="20">
        <v>1.7757483510908201E-6</v>
      </c>
      <c r="N323" s="50">
        <v>0</v>
      </c>
      <c r="O323" s="236">
        <v>0</v>
      </c>
      <c r="P323" s="236">
        <v>100</v>
      </c>
      <c r="Q323" s="50" t="s">
        <v>47</v>
      </c>
      <c r="R323" s="50">
        <v>1</v>
      </c>
      <c r="S323" s="6">
        <v>268.31800000000004</v>
      </c>
      <c r="T323" s="6">
        <v>268.31800000000004</v>
      </c>
      <c r="W323" s="1"/>
      <c r="X323" s="1"/>
      <c r="Y323" s="1"/>
      <c r="AC323" s="1"/>
      <c r="AF323" s="1"/>
      <c r="AG323" s="1"/>
    </row>
    <row r="324" spans="1:33" x14ac:dyDescent="0.25">
      <c r="A324" s="1">
        <v>18</v>
      </c>
      <c r="B324" s="1">
        <v>2020</v>
      </c>
      <c r="C324" s="1">
        <v>352044218</v>
      </c>
      <c r="D324" s="44" t="s">
        <v>282</v>
      </c>
      <c r="E324" s="20">
        <v>0.22064411890444252</v>
      </c>
      <c r="F324" s="20">
        <v>9.0715988097911496E-2</v>
      </c>
      <c r="G324" s="20">
        <v>0.12992813080653101</v>
      </c>
      <c r="H324" s="20">
        <v>0.83967307204464703</v>
      </c>
      <c r="I324" s="20">
        <v>0.11898</v>
      </c>
      <c r="J324" s="20">
        <v>6.8899635701274997E-3</v>
      </c>
      <c r="K324" s="20">
        <v>9.44441553343148E-2</v>
      </c>
      <c r="L324" s="20">
        <v>3.3E-4</v>
      </c>
      <c r="N324" s="50">
        <v>6</v>
      </c>
      <c r="O324" s="236">
        <v>12.5</v>
      </c>
      <c r="P324" s="236">
        <v>87.5</v>
      </c>
      <c r="Q324" s="50">
        <v>5</v>
      </c>
      <c r="R324" s="50">
        <v>35</v>
      </c>
      <c r="S324" s="6">
        <v>1357</v>
      </c>
      <c r="T324" s="6">
        <v>1357</v>
      </c>
      <c r="W324" s="1"/>
      <c r="X324" s="1"/>
      <c r="Y324" s="1"/>
      <c r="AC324" s="1"/>
      <c r="AF324" s="1"/>
      <c r="AG324" s="1"/>
    </row>
    <row r="325" spans="1:33" x14ac:dyDescent="0.25">
      <c r="A325" s="1">
        <v>19</v>
      </c>
      <c r="B325" s="1">
        <v>2020</v>
      </c>
      <c r="C325" s="1">
        <v>352044219</v>
      </c>
      <c r="D325" s="44" t="s">
        <v>282</v>
      </c>
      <c r="E325" s="20">
        <v>9.1436720978782492E-3</v>
      </c>
      <c r="F325" s="20">
        <v>8.31367209787825E-3</v>
      </c>
      <c r="G325" s="20">
        <v>8.3000000000000001E-4</v>
      </c>
      <c r="H325" s="20">
        <v>0</v>
      </c>
      <c r="I325" s="20">
        <v>8.3000000000000001E-4</v>
      </c>
      <c r="J325" s="20" t="s">
        <v>47</v>
      </c>
      <c r="K325" s="20">
        <v>8.31367209787825E-3</v>
      </c>
      <c r="L325" s="20">
        <v>0</v>
      </c>
      <c r="N325" s="50">
        <v>1</v>
      </c>
      <c r="O325" s="236">
        <v>85.714285714285708</v>
      </c>
      <c r="P325" s="236">
        <v>14.285714285714285</v>
      </c>
      <c r="Q325" s="50">
        <v>6</v>
      </c>
      <c r="R325" s="50">
        <v>1</v>
      </c>
      <c r="S325" s="6" t="s">
        <v>47</v>
      </c>
      <c r="T325" s="6" t="s">
        <v>47</v>
      </c>
      <c r="W325" s="1"/>
      <c r="X325" s="1"/>
      <c r="Y325" s="1"/>
      <c r="AC325" s="1"/>
      <c r="AF325" s="1"/>
      <c r="AG325" s="1"/>
    </row>
    <row r="326" spans="1:33" x14ac:dyDescent="0.25">
      <c r="A326" s="1">
        <v>3</v>
      </c>
      <c r="B326" s="1">
        <v>2020</v>
      </c>
      <c r="C326" s="1">
        <v>35204003</v>
      </c>
      <c r="D326" s="44" t="s">
        <v>283</v>
      </c>
      <c r="E326" s="20">
        <v>0.18892292825893453</v>
      </c>
      <c r="F326" s="20">
        <v>0.188498604270113</v>
      </c>
      <c r="G326" s="20">
        <v>4.2432398882151902E-4</v>
      </c>
      <c r="H326" s="20">
        <v>0</v>
      </c>
      <c r="I326" s="20">
        <v>0.17190981735159799</v>
      </c>
      <c r="J326" s="20">
        <v>4.59836065573771E-4</v>
      </c>
      <c r="K326" s="20">
        <v>7.2163368848300298E-4</v>
      </c>
      <c r="L326" s="20">
        <v>1.58316411532799E-2</v>
      </c>
      <c r="N326" s="50">
        <v>19</v>
      </c>
      <c r="O326" s="236">
        <v>81.818181818181827</v>
      </c>
      <c r="P326" s="236">
        <v>18.181818181818183</v>
      </c>
      <c r="Q326" s="50">
        <v>54</v>
      </c>
      <c r="R326" s="50">
        <v>12</v>
      </c>
      <c r="S326" s="6">
        <v>752.14599999999996</v>
      </c>
      <c r="T326" s="6">
        <v>30.162200000000002</v>
      </c>
      <c r="W326" s="1"/>
      <c r="X326" s="1"/>
      <c r="Y326" s="1"/>
      <c r="AC326" s="1"/>
      <c r="AF326" s="1"/>
      <c r="AG326" s="1"/>
    </row>
    <row r="327" spans="1:33" x14ac:dyDescent="0.25">
      <c r="A327" s="1">
        <v>5</v>
      </c>
      <c r="B327" s="1">
        <v>2020</v>
      </c>
      <c r="C327" s="1">
        <v>35205095</v>
      </c>
      <c r="D327" s="44" t="s">
        <v>284</v>
      </c>
      <c r="E327" s="20">
        <v>1.04782233095042</v>
      </c>
      <c r="F327" s="20">
        <v>0.57794406762814898</v>
      </c>
      <c r="G327" s="20">
        <v>0.46987826332227101</v>
      </c>
      <c r="H327" s="20">
        <v>0</v>
      </c>
      <c r="I327" s="20">
        <v>0.47919671232876698</v>
      </c>
      <c r="J327" s="20">
        <v>0.35072752362119602</v>
      </c>
      <c r="K327" s="20">
        <v>9.0672931190791006E-2</v>
      </c>
      <c r="L327" s="20">
        <v>0.1272251638096665</v>
      </c>
      <c r="N327" s="50">
        <v>138</v>
      </c>
      <c r="O327" s="236">
        <v>4.7952047952047954</v>
      </c>
      <c r="P327" s="236">
        <v>95.204795204795204</v>
      </c>
      <c r="Q327" s="50">
        <v>48</v>
      </c>
      <c r="R327" s="50">
        <v>953</v>
      </c>
      <c r="S327" s="6">
        <v>13381.968999999999</v>
      </c>
      <c r="T327" s="6">
        <v>13381.968999999999</v>
      </c>
      <c r="W327" s="1"/>
      <c r="X327" s="1"/>
      <c r="Y327" s="1"/>
      <c r="AC327" s="1"/>
      <c r="AF327" s="1"/>
      <c r="AG327" s="1"/>
    </row>
    <row r="328" spans="1:33" x14ac:dyDescent="0.25">
      <c r="A328" s="1">
        <v>10</v>
      </c>
      <c r="B328" s="1">
        <v>2020</v>
      </c>
      <c r="C328" s="1">
        <v>352050910</v>
      </c>
      <c r="D328" s="44" t="s">
        <v>284</v>
      </c>
      <c r="E328" s="20">
        <v>9.7923946403173905E-4</v>
      </c>
      <c r="F328" s="20">
        <v>4.5916818457802098E-4</v>
      </c>
      <c r="G328" s="20">
        <v>5.2007127945371797E-4</v>
      </c>
      <c r="H328" s="20">
        <v>0</v>
      </c>
      <c r="I328" s="20" t="s">
        <v>47</v>
      </c>
      <c r="J328" s="20" t="s">
        <v>47</v>
      </c>
      <c r="K328" s="20">
        <v>6.2051384418328095E-4</v>
      </c>
      <c r="L328" s="20">
        <v>3.5872561984845799E-4</v>
      </c>
      <c r="N328" s="50">
        <v>1</v>
      </c>
      <c r="O328" s="236">
        <v>6.25</v>
      </c>
      <c r="P328" s="236">
        <v>93.75</v>
      </c>
      <c r="Q328" s="50">
        <v>1</v>
      </c>
      <c r="R328" s="50">
        <v>15</v>
      </c>
      <c r="S328" s="6" t="s">
        <v>47</v>
      </c>
      <c r="T328" s="6" t="s">
        <v>47</v>
      </c>
      <c r="W328" s="1"/>
      <c r="X328" s="1"/>
      <c r="Y328" s="1"/>
      <c r="AC328" s="1"/>
      <c r="AF328" s="1"/>
      <c r="AG328" s="1"/>
    </row>
    <row r="329" spans="1:33" x14ac:dyDescent="0.25">
      <c r="A329" s="1">
        <v>21</v>
      </c>
      <c r="B329" s="1">
        <v>2020</v>
      </c>
      <c r="C329" s="1">
        <v>352060821</v>
      </c>
      <c r="D329" s="44" t="s">
        <v>285</v>
      </c>
      <c r="E329" s="20">
        <v>3.506561531551762E-2</v>
      </c>
      <c r="F329" s="20">
        <v>2.9114149761708698E-2</v>
      </c>
      <c r="G329" s="20">
        <v>5.9514655538089201E-3</v>
      </c>
      <c r="H329" s="20">
        <v>0</v>
      </c>
      <c r="I329" s="20" t="s">
        <v>47</v>
      </c>
      <c r="J329" s="20">
        <v>9.5129375951293795E-5</v>
      </c>
      <c r="K329" s="20">
        <v>2.91641497617087E-2</v>
      </c>
      <c r="L329" s="20">
        <v>5.8063361778576275E-3</v>
      </c>
      <c r="N329" s="50">
        <v>2</v>
      </c>
      <c r="O329" s="236">
        <v>30</v>
      </c>
      <c r="P329" s="236">
        <v>70</v>
      </c>
      <c r="Q329" s="50">
        <v>3</v>
      </c>
      <c r="R329" s="50">
        <v>7</v>
      </c>
      <c r="S329" s="6">
        <v>213.75</v>
      </c>
      <c r="T329" s="6">
        <v>213.75</v>
      </c>
      <c r="W329" s="1"/>
      <c r="X329" s="1"/>
      <c r="Y329" s="1"/>
      <c r="AC329" s="1"/>
      <c r="AF329" s="1"/>
      <c r="AG329" s="1"/>
    </row>
    <row r="330" spans="1:33" x14ac:dyDescent="0.25">
      <c r="A330" s="1">
        <v>22</v>
      </c>
      <c r="B330" s="1">
        <v>2020</v>
      </c>
      <c r="C330" s="1">
        <v>352060822</v>
      </c>
      <c r="D330" s="44" t="s">
        <v>285</v>
      </c>
      <c r="E330" s="20">
        <v>9.1785655737704891E-3</v>
      </c>
      <c r="F330" s="20">
        <v>2.9030054644808699E-5</v>
      </c>
      <c r="G330" s="20">
        <v>9.1495355191256802E-3</v>
      </c>
      <c r="H330" s="20">
        <v>0</v>
      </c>
      <c r="I330" s="20">
        <v>9.0299999999999998E-3</v>
      </c>
      <c r="J330" s="20" t="s">
        <v>47</v>
      </c>
      <c r="K330" s="20">
        <v>1.48565573770492E-4</v>
      </c>
      <c r="L330" s="20">
        <v>0</v>
      </c>
      <c r="N330" s="50">
        <v>0</v>
      </c>
      <c r="O330" s="236">
        <v>20</v>
      </c>
      <c r="P330" s="236">
        <v>80</v>
      </c>
      <c r="Q330" s="50">
        <v>1</v>
      </c>
      <c r="R330" s="50">
        <v>4</v>
      </c>
      <c r="S330" s="6" t="s">
        <v>47</v>
      </c>
      <c r="T330" s="6" t="s">
        <v>47</v>
      </c>
      <c r="W330" s="1"/>
      <c r="X330" s="1"/>
      <c r="Y330" s="1"/>
      <c r="AC330" s="1"/>
      <c r="AF330" s="1"/>
      <c r="AG330" s="1"/>
    </row>
    <row r="331" spans="1:33" x14ac:dyDescent="0.25">
      <c r="A331" s="1">
        <v>15</v>
      </c>
      <c r="B331" s="1">
        <v>2020</v>
      </c>
      <c r="C331" s="1">
        <v>352070715</v>
      </c>
      <c r="D331" s="44" t="s">
        <v>286</v>
      </c>
      <c r="E331" s="20">
        <v>8.9535179529405901E-2</v>
      </c>
      <c r="F331" s="20">
        <v>3.3758360655737701E-2</v>
      </c>
      <c r="G331" s="20">
        <v>5.5776818873668199E-2</v>
      </c>
      <c r="H331" s="20">
        <v>0</v>
      </c>
      <c r="I331" s="20">
        <v>2.0810502283104999E-3</v>
      </c>
      <c r="J331" s="20" t="s">
        <v>47</v>
      </c>
      <c r="K331" s="20">
        <v>8.7044129301095396E-2</v>
      </c>
      <c r="L331" s="20">
        <v>4.0999999999999999E-4</v>
      </c>
      <c r="N331" s="50">
        <v>5</v>
      </c>
      <c r="O331" s="236">
        <v>26.666666666666668</v>
      </c>
      <c r="P331" s="236">
        <v>73.333333333333329</v>
      </c>
      <c r="Q331" s="50">
        <v>4</v>
      </c>
      <c r="R331" s="50">
        <v>11</v>
      </c>
      <c r="S331" s="6">
        <v>158.34</v>
      </c>
      <c r="T331" s="6">
        <v>158.34</v>
      </c>
      <c r="W331" s="1"/>
      <c r="X331" s="1"/>
      <c r="Y331" s="1"/>
      <c r="AC331" s="1"/>
      <c r="AF331" s="1"/>
      <c r="AG331" s="1"/>
    </row>
    <row r="332" spans="1:33" x14ac:dyDescent="0.25">
      <c r="A332" s="1">
        <v>20</v>
      </c>
      <c r="B332" s="1">
        <v>2020</v>
      </c>
      <c r="C332" s="1">
        <v>352080620</v>
      </c>
      <c r="D332" s="44" t="s">
        <v>287</v>
      </c>
      <c r="E332" s="20">
        <v>4.7564687975646899E-4</v>
      </c>
      <c r="F332" s="20" t="s">
        <v>47</v>
      </c>
      <c r="G332" s="20">
        <v>4.7564687975646899E-4</v>
      </c>
      <c r="H332" s="20">
        <v>0</v>
      </c>
      <c r="I332" s="20">
        <v>4.7564687975646899E-4</v>
      </c>
      <c r="J332" s="20" t="s">
        <v>47</v>
      </c>
      <c r="K332" s="20" t="s">
        <v>47</v>
      </c>
      <c r="L332" s="20">
        <v>0</v>
      </c>
      <c r="N332" s="50">
        <v>0</v>
      </c>
      <c r="O332" s="236">
        <v>0</v>
      </c>
      <c r="P332" s="236">
        <v>100</v>
      </c>
      <c r="Q332" s="50" t="s">
        <v>47</v>
      </c>
      <c r="R332" s="50">
        <v>1</v>
      </c>
      <c r="S332" s="6" t="s">
        <v>47</v>
      </c>
      <c r="T332" s="6" t="s">
        <v>47</v>
      </c>
      <c r="W332" s="1"/>
      <c r="X332" s="1"/>
      <c r="Y332" s="1"/>
      <c r="AC332" s="1"/>
      <c r="AF332" s="1"/>
      <c r="AG332" s="1"/>
    </row>
    <row r="333" spans="1:33" x14ac:dyDescent="0.25">
      <c r="A333" s="1">
        <v>21</v>
      </c>
      <c r="B333" s="1">
        <v>2020</v>
      </c>
      <c r="C333" s="1">
        <v>352080621</v>
      </c>
      <c r="D333" s="44" t="s">
        <v>287</v>
      </c>
      <c r="E333" s="20">
        <v>1.76394717668488E-2</v>
      </c>
      <c r="F333" s="20">
        <v>7.5000000000000002E-4</v>
      </c>
      <c r="G333" s="20">
        <v>1.6889471766848799E-2</v>
      </c>
      <c r="H333" s="20">
        <v>0</v>
      </c>
      <c r="I333" s="20">
        <v>1.6829471766848798E-2</v>
      </c>
      <c r="J333" s="20" t="s">
        <v>47</v>
      </c>
      <c r="K333" s="20">
        <v>8.0999999999999996E-4</v>
      </c>
      <c r="L333" s="20">
        <v>0</v>
      </c>
      <c r="N333" s="50">
        <v>1</v>
      </c>
      <c r="O333" s="236">
        <v>28.571428571428569</v>
      </c>
      <c r="P333" s="236">
        <v>71.428571428571431</v>
      </c>
      <c r="Q333" s="50">
        <v>2</v>
      </c>
      <c r="R333" s="50">
        <v>5</v>
      </c>
      <c r="S333" s="6">
        <v>188.1</v>
      </c>
      <c r="T333" s="6">
        <v>188.1</v>
      </c>
      <c r="W333" s="1"/>
      <c r="X333" s="1"/>
      <c r="Y333" s="1"/>
      <c r="AC333" s="1"/>
      <c r="AF333" s="1"/>
      <c r="AG333" s="1"/>
    </row>
    <row r="334" spans="1:33" x14ac:dyDescent="0.25">
      <c r="A334" s="1">
        <v>14</v>
      </c>
      <c r="B334" s="1">
        <v>2020</v>
      </c>
      <c r="C334" s="1">
        <v>352090514</v>
      </c>
      <c r="D334" s="44" t="s">
        <v>288</v>
      </c>
      <c r="E334" s="20">
        <v>0.28011020011477938</v>
      </c>
      <c r="F334" s="20">
        <v>0.212448264840183</v>
      </c>
      <c r="G334" s="20">
        <v>6.7661935274596394E-2</v>
      </c>
      <c r="H334" s="20">
        <v>0</v>
      </c>
      <c r="I334" s="20">
        <v>5.8102587519025901E-3</v>
      </c>
      <c r="J334" s="20">
        <v>0.26531456845572299</v>
      </c>
      <c r="K334" s="20">
        <v>3.8500000000000001E-3</v>
      </c>
      <c r="L334" s="20">
        <v>5.1353729071537263E-3</v>
      </c>
      <c r="N334" s="50">
        <v>4</v>
      </c>
      <c r="O334" s="236">
        <v>22.222222222222221</v>
      </c>
      <c r="P334" s="236">
        <v>77.777777777777786</v>
      </c>
      <c r="Q334" s="50">
        <v>4</v>
      </c>
      <c r="R334" s="50">
        <v>14</v>
      </c>
      <c r="S334" s="6">
        <v>742.5</v>
      </c>
      <c r="T334" s="6">
        <v>742.5</v>
      </c>
      <c r="W334" s="1"/>
      <c r="X334" s="1"/>
      <c r="Y334" s="1"/>
      <c r="AC334" s="1"/>
      <c r="AF334" s="1"/>
      <c r="AG334" s="1"/>
    </row>
    <row r="335" spans="1:33" x14ac:dyDescent="0.25">
      <c r="A335" s="1">
        <v>17</v>
      </c>
      <c r="B335" s="1">
        <v>2020</v>
      </c>
      <c r="C335" s="1">
        <v>352090517</v>
      </c>
      <c r="D335" s="44" t="s">
        <v>288</v>
      </c>
      <c r="E335" s="20">
        <v>2.6939016393442598E-2</v>
      </c>
      <c r="F335" s="20">
        <v>1.2E-4</v>
      </c>
      <c r="G335" s="20">
        <v>2.6819016393442599E-2</v>
      </c>
      <c r="H335" s="20">
        <v>0</v>
      </c>
      <c r="I335" s="20">
        <v>2.4479999999999998E-2</v>
      </c>
      <c r="J335" s="20">
        <v>2.4590163934426201E-3</v>
      </c>
      <c r="K335" s="20" t="s">
        <v>47</v>
      </c>
      <c r="L335" s="20">
        <v>0</v>
      </c>
      <c r="N335" s="50">
        <v>0</v>
      </c>
      <c r="O335" s="236">
        <v>25</v>
      </c>
      <c r="P335" s="236">
        <v>75</v>
      </c>
      <c r="Q335" s="50">
        <v>1</v>
      </c>
      <c r="R335" s="50">
        <v>3</v>
      </c>
      <c r="S335" s="6" t="s">
        <v>47</v>
      </c>
      <c r="T335" s="6" t="s">
        <v>47</v>
      </c>
      <c r="W335" s="1"/>
      <c r="X335" s="1"/>
      <c r="Y335" s="1"/>
      <c r="AC335" s="1"/>
      <c r="AF335" s="1"/>
      <c r="AG335" s="1"/>
    </row>
    <row r="336" spans="1:33" x14ac:dyDescent="0.25">
      <c r="A336" s="1">
        <v>10</v>
      </c>
      <c r="B336" s="1">
        <v>2020</v>
      </c>
      <c r="C336" s="1">
        <v>352100210</v>
      </c>
      <c r="D336" s="44" t="s">
        <v>289</v>
      </c>
      <c r="E336" s="20">
        <v>0.26979795312772903</v>
      </c>
      <c r="F336" s="20">
        <v>0.12157484143024699</v>
      </c>
      <c r="G336" s="20">
        <v>0.14822311169748201</v>
      </c>
      <c r="H336" s="20">
        <v>0</v>
      </c>
      <c r="I336" s="20">
        <v>6.3977404621104406E-2</v>
      </c>
      <c r="J336" s="20">
        <v>8.3229999999999998E-2</v>
      </c>
      <c r="K336" s="20">
        <v>3.2648862502183303E-2</v>
      </c>
      <c r="L336" s="20">
        <v>8.9941686004441482E-2</v>
      </c>
      <c r="N336" s="50">
        <v>15</v>
      </c>
      <c r="O336" s="236">
        <v>29.166666666666668</v>
      </c>
      <c r="P336" s="236">
        <v>70.833333333333343</v>
      </c>
      <c r="Q336" s="50">
        <v>21</v>
      </c>
      <c r="R336" s="50">
        <v>51</v>
      </c>
      <c r="S336" s="6">
        <v>1081.575</v>
      </c>
      <c r="T336" s="6">
        <v>1081.575</v>
      </c>
      <c r="W336" s="1"/>
      <c r="X336" s="1"/>
      <c r="Y336" s="1"/>
      <c r="AC336" s="1"/>
      <c r="AF336" s="1"/>
      <c r="AG336" s="1"/>
    </row>
    <row r="337" spans="1:33" x14ac:dyDescent="0.25">
      <c r="A337" s="1">
        <v>5</v>
      </c>
      <c r="B337" s="1">
        <v>2020</v>
      </c>
      <c r="C337" s="1">
        <v>35211015</v>
      </c>
      <c r="D337" s="44" t="s">
        <v>290</v>
      </c>
      <c r="E337" s="20">
        <v>4.8128396960850403E-2</v>
      </c>
      <c r="F337" s="20">
        <v>1.21773668188737E-2</v>
      </c>
      <c r="G337" s="20">
        <v>3.5951030141976703E-2</v>
      </c>
      <c r="H337" s="20">
        <v>0</v>
      </c>
      <c r="I337" s="20">
        <v>2.869E-2</v>
      </c>
      <c r="J337" s="20">
        <v>1.23468924819722E-2</v>
      </c>
      <c r="K337" s="20">
        <v>3.3459701324949501E-3</v>
      </c>
      <c r="L337" s="20">
        <v>3.7455343463832099E-3</v>
      </c>
      <c r="N337" s="50">
        <v>11</v>
      </c>
      <c r="O337" s="236">
        <v>24.528301886792452</v>
      </c>
      <c r="P337" s="236">
        <v>75.471698113207552</v>
      </c>
      <c r="Q337" s="50">
        <v>13</v>
      </c>
      <c r="R337" s="50">
        <v>40</v>
      </c>
      <c r="S337" s="6">
        <v>323.15640000000002</v>
      </c>
      <c r="T337" s="6">
        <v>323.15640000000002</v>
      </c>
      <c r="W337" s="1"/>
      <c r="X337" s="1"/>
      <c r="Y337" s="1"/>
      <c r="AC337" s="1"/>
      <c r="AF337" s="1"/>
      <c r="AG337" s="1"/>
    </row>
    <row r="338" spans="1:33" x14ac:dyDescent="0.25">
      <c r="A338" s="1">
        <v>15</v>
      </c>
      <c r="B338" s="1">
        <v>2020</v>
      </c>
      <c r="C338" s="1">
        <v>352115015</v>
      </c>
      <c r="D338" s="44" t="s">
        <v>291</v>
      </c>
      <c r="E338" s="20">
        <v>0.124232829158037</v>
      </c>
      <c r="F338" s="20">
        <v>7.7999999999999996E-3</v>
      </c>
      <c r="G338" s="20">
        <v>0.116432829158037</v>
      </c>
      <c r="H338" s="20">
        <v>0</v>
      </c>
      <c r="I338" s="20">
        <v>5.1909999999999998E-2</v>
      </c>
      <c r="J338" s="20">
        <v>9.950511515332979E-4</v>
      </c>
      <c r="K338" s="20">
        <v>6.3271237201719996E-2</v>
      </c>
      <c r="L338" s="20">
        <v>8.0565408047841257E-3</v>
      </c>
      <c r="N338" s="50">
        <v>10</v>
      </c>
      <c r="O338" s="236">
        <v>9.5238095238095237</v>
      </c>
      <c r="P338" s="236">
        <v>90.476190476190482</v>
      </c>
      <c r="Q338" s="50">
        <v>4</v>
      </c>
      <c r="R338" s="50">
        <v>38</v>
      </c>
      <c r="S338" s="6">
        <v>179</v>
      </c>
      <c r="T338" s="6">
        <v>0</v>
      </c>
      <c r="W338" s="1"/>
      <c r="X338" s="1"/>
      <c r="Y338" s="1"/>
      <c r="AC338" s="1"/>
      <c r="AF338" s="1"/>
      <c r="AG338" s="1"/>
    </row>
    <row r="339" spans="1:33" x14ac:dyDescent="0.25">
      <c r="A339" s="1">
        <v>11</v>
      </c>
      <c r="B339" s="1">
        <v>2020</v>
      </c>
      <c r="C339" s="1">
        <v>352120011</v>
      </c>
      <c r="D339" s="44" t="s">
        <v>292</v>
      </c>
      <c r="E339" s="20">
        <v>4.7875911339421574E-2</v>
      </c>
      <c r="F339" s="20">
        <v>4.7813544520547903E-2</v>
      </c>
      <c r="G339" s="20">
        <v>6.2366818873668206E-5</v>
      </c>
      <c r="H339" s="20">
        <v>0</v>
      </c>
      <c r="I339" s="20">
        <v>6.96E-3</v>
      </c>
      <c r="J339" s="20">
        <v>6.0000000000000002E-5</v>
      </c>
      <c r="K339" s="20">
        <v>4.0603544520547999E-2</v>
      </c>
      <c r="L339" s="20">
        <v>2.52366818873668E-4</v>
      </c>
      <c r="N339" s="50">
        <v>9</v>
      </c>
      <c r="O339" s="236">
        <v>88.235294117647058</v>
      </c>
      <c r="P339" s="236">
        <v>11.76470588235294</v>
      </c>
      <c r="Q339" s="50">
        <v>15</v>
      </c>
      <c r="R339" s="50">
        <v>2</v>
      </c>
      <c r="S339" s="6">
        <v>87.884000000000015</v>
      </c>
      <c r="T339" s="6">
        <v>87.884000000000015</v>
      </c>
      <c r="W339" s="1"/>
      <c r="X339" s="1"/>
      <c r="Y339" s="1"/>
      <c r="AC339" s="1"/>
      <c r="AF339" s="1"/>
      <c r="AG339" s="1"/>
    </row>
    <row r="340" spans="1:33" x14ac:dyDescent="0.25">
      <c r="A340" s="1">
        <v>8</v>
      </c>
      <c r="B340" s="1">
        <v>2020</v>
      </c>
      <c r="C340" s="1">
        <v>35213098</v>
      </c>
      <c r="D340" s="44" t="s">
        <v>293</v>
      </c>
      <c r="E340" s="20">
        <v>0.63402208469529397</v>
      </c>
      <c r="F340" s="20">
        <v>0.48219583659788201</v>
      </c>
      <c r="G340" s="20">
        <v>0.15182624809741199</v>
      </c>
      <c r="H340" s="20">
        <v>0.31542998477930001</v>
      </c>
      <c r="I340" s="20">
        <v>7.3491035007610298E-2</v>
      </c>
      <c r="J340" s="20">
        <v>9.7009999999999999E-2</v>
      </c>
      <c r="K340" s="20">
        <v>0.46344371584699501</v>
      </c>
      <c r="L340" s="20">
        <v>7.7333840690005118E-5</v>
      </c>
      <c r="N340" s="50">
        <v>12</v>
      </c>
      <c r="O340" s="236">
        <v>61.111111111111114</v>
      </c>
      <c r="P340" s="236">
        <v>38.888888888888893</v>
      </c>
      <c r="Q340" s="50">
        <v>22</v>
      </c>
      <c r="R340" s="50">
        <v>14</v>
      </c>
      <c r="S340" s="6">
        <v>859</v>
      </c>
      <c r="T340" s="6">
        <v>859</v>
      </c>
      <c r="W340" s="1"/>
      <c r="X340" s="1"/>
      <c r="Y340" s="1"/>
      <c r="AC340" s="1"/>
      <c r="AF340" s="1"/>
      <c r="AG340" s="1"/>
    </row>
    <row r="341" spans="1:33" x14ac:dyDescent="0.25">
      <c r="A341" s="1">
        <v>12</v>
      </c>
      <c r="B341" s="1">
        <v>2020</v>
      </c>
      <c r="C341" s="1">
        <v>352130912</v>
      </c>
      <c r="D341" s="44" t="s">
        <v>293</v>
      </c>
      <c r="E341" s="20">
        <v>7.4600910746812389E-3</v>
      </c>
      <c r="F341" s="20">
        <v>7.4099999999999999E-3</v>
      </c>
      <c r="G341" s="20">
        <v>5.0091074681238602E-5</v>
      </c>
      <c r="H341" s="20">
        <v>0</v>
      </c>
      <c r="I341" s="20" t="s">
        <v>47</v>
      </c>
      <c r="J341" s="20" t="s">
        <v>47</v>
      </c>
      <c r="K341" s="20">
        <v>7.4600910746812398E-3</v>
      </c>
      <c r="L341" s="20">
        <v>0</v>
      </c>
      <c r="N341" s="50">
        <v>0</v>
      </c>
      <c r="O341" s="236">
        <v>50</v>
      </c>
      <c r="P341" s="236">
        <v>50</v>
      </c>
      <c r="Q341" s="50">
        <v>1</v>
      </c>
      <c r="R341" s="50">
        <v>1</v>
      </c>
      <c r="S341" s="6" t="s">
        <v>47</v>
      </c>
      <c r="T341" s="6" t="s">
        <v>47</v>
      </c>
      <c r="W341" s="1"/>
      <c r="X341" s="1"/>
      <c r="Y341" s="1"/>
      <c r="AC341" s="1"/>
      <c r="AF341" s="1"/>
      <c r="AG341" s="1"/>
    </row>
    <row r="342" spans="1:33" x14ac:dyDescent="0.25">
      <c r="A342" s="1">
        <v>5</v>
      </c>
      <c r="B342" s="1">
        <v>2020</v>
      </c>
      <c r="C342" s="1">
        <v>35214085</v>
      </c>
      <c r="D342" s="44" t="s">
        <v>294</v>
      </c>
      <c r="E342" s="20">
        <v>0.83168562791626122</v>
      </c>
      <c r="F342" s="20">
        <v>0.81013560121765604</v>
      </c>
      <c r="G342" s="20">
        <v>2.1550026698605201E-2</v>
      </c>
      <c r="H342" s="20">
        <v>0</v>
      </c>
      <c r="I342" s="20">
        <v>0.10438885844748901</v>
      </c>
      <c r="J342" s="20">
        <v>0.68830889242375104</v>
      </c>
      <c r="K342" s="20">
        <v>3.4958002428658201E-2</v>
      </c>
      <c r="L342" s="20">
        <v>4.0298746163635029E-3</v>
      </c>
      <c r="N342" s="50">
        <v>14</v>
      </c>
      <c r="O342" s="236">
        <v>35.555555555555557</v>
      </c>
      <c r="P342" s="236">
        <v>64.444444444444443</v>
      </c>
      <c r="Q342" s="50">
        <v>16</v>
      </c>
      <c r="R342" s="50">
        <v>29</v>
      </c>
      <c r="S342" s="6">
        <v>1302</v>
      </c>
      <c r="T342" s="6">
        <v>0</v>
      </c>
      <c r="W342" s="1"/>
      <c r="X342" s="1"/>
      <c r="Y342" s="1"/>
      <c r="AC342" s="1"/>
      <c r="AF342" s="1"/>
      <c r="AG342" s="1"/>
    </row>
    <row r="343" spans="1:33" x14ac:dyDescent="0.25">
      <c r="A343" s="1">
        <v>16</v>
      </c>
      <c r="B343" s="1">
        <v>2020</v>
      </c>
      <c r="C343" s="1">
        <v>352150716</v>
      </c>
      <c r="D343" s="44" t="s">
        <v>295</v>
      </c>
      <c r="E343" s="20">
        <v>0.30093802775490597</v>
      </c>
      <c r="F343" s="20">
        <v>0.138524835774468</v>
      </c>
      <c r="G343" s="20">
        <v>0.16241319198043799</v>
      </c>
      <c r="H343" s="20">
        <v>0</v>
      </c>
      <c r="I343" s="20">
        <v>1.31029832572298E-2</v>
      </c>
      <c r="J343" s="20">
        <v>3.4000000000000002E-4</v>
      </c>
      <c r="K343" s="20">
        <v>0.26931809163194198</v>
      </c>
      <c r="L343" s="20">
        <v>1.8176952865733498E-2</v>
      </c>
      <c r="N343" s="50">
        <v>6</v>
      </c>
      <c r="O343" s="236">
        <v>25.423728813559322</v>
      </c>
      <c r="P343" s="236">
        <v>74.576271186440678</v>
      </c>
      <c r="Q343" s="50">
        <v>15</v>
      </c>
      <c r="R343" s="50">
        <v>44</v>
      </c>
      <c r="S343" s="6">
        <v>388</v>
      </c>
      <c r="T343" s="6">
        <v>350.36400000000003</v>
      </c>
      <c r="W343" s="1"/>
      <c r="X343" s="1"/>
      <c r="Y343" s="1"/>
      <c r="AC343" s="1"/>
      <c r="AF343" s="1"/>
      <c r="AG343" s="1"/>
    </row>
    <row r="344" spans="1:33" x14ac:dyDescent="0.25">
      <c r="A344" s="1">
        <v>20</v>
      </c>
      <c r="B344" s="1">
        <v>2020</v>
      </c>
      <c r="C344" s="1">
        <v>352160620</v>
      </c>
      <c r="D344" s="44" t="s">
        <v>296</v>
      </c>
      <c r="E344" s="20">
        <v>1.1897042087107326</v>
      </c>
      <c r="F344" s="20">
        <v>1.1808581830601099</v>
      </c>
      <c r="G344" s="20">
        <v>8.8460256506225493E-3</v>
      </c>
      <c r="H344" s="20">
        <v>0</v>
      </c>
      <c r="I344" s="20">
        <v>1.91780821917808E-3</v>
      </c>
      <c r="J344" s="20" t="s">
        <v>47</v>
      </c>
      <c r="K344" s="20">
        <v>1.1812924296354499</v>
      </c>
      <c r="L344" s="20">
        <v>6.4939708561020095E-3</v>
      </c>
      <c r="N344" s="50">
        <v>0</v>
      </c>
      <c r="O344" s="236">
        <v>15.789473684210526</v>
      </c>
      <c r="P344" s="236">
        <v>84.210526315789465</v>
      </c>
      <c r="Q344" s="50">
        <v>3</v>
      </c>
      <c r="R344" s="50">
        <v>16</v>
      </c>
      <c r="S344" s="6" t="s">
        <v>47</v>
      </c>
      <c r="T344" s="6" t="s">
        <v>47</v>
      </c>
      <c r="W344" s="1"/>
      <c r="X344" s="1"/>
      <c r="Y344" s="1"/>
      <c r="AC344" s="1"/>
      <c r="AF344" s="1"/>
      <c r="AG344" s="1"/>
    </row>
    <row r="345" spans="1:33" x14ac:dyDescent="0.25">
      <c r="A345" s="1">
        <v>21</v>
      </c>
      <c r="B345" s="1">
        <v>2020</v>
      </c>
      <c r="C345" s="1">
        <v>352160621</v>
      </c>
      <c r="D345" s="44" t="s">
        <v>296</v>
      </c>
      <c r="E345" s="20">
        <v>4.6890432999808704E-3</v>
      </c>
      <c r="F345" s="20" t="s">
        <v>47</v>
      </c>
      <c r="G345" s="20">
        <v>4.6890432999808704E-3</v>
      </c>
      <c r="H345" s="20">
        <v>0</v>
      </c>
      <c r="I345" s="20">
        <v>1.7535514967021799E-3</v>
      </c>
      <c r="J345" s="20" t="s">
        <v>47</v>
      </c>
      <c r="K345" s="20">
        <v>2.1459562841530098E-3</v>
      </c>
      <c r="L345" s="20">
        <v>7.8953551912568304E-4</v>
      </c>
      <c r="N345" s="50">
        <v>0</v>
      </c>
      <c r="O345" s="236">
        <v>0</v>
      </c>
      <c r="P345" s="236">
        <v>100</v>
      </c>
      <c r="Q345" s="50" t="s">
        <v>47</v>
      </c>
      <c r="R345" s="50">
        <v>16</v>
      </c>
      <c r="S345" s="6">
        <v>318</v>
      </c>
      <c r="T345" s="6">
        <v>318</v>
      </c>
      <c r="W345" s="1"/>
      <c r="X345" s="1"/>
      <c r="Y345" s="1"/>
      <c r="AC345" s="1"/>
      <c r="AF345" s="1"/>
      <c r="AG345" s="1"/>
    </row>
    <row r="346" spans="1:33" x14ac:dyDescent="0.25">
      <c r="A346" s="1">
        <v>14</v>
      </c>
      <c r="B346" s="1">
        <v>2020</v>
      </c>
      <c r="C346" s="1">
        <v>352170514</v>
      </c>
      <c r="D346" s="44" t="s">
        <v>297</v>
      </c>
      <c r="E346" s="20">
        <v>2.1072836889144693</v>
      </c>
      <c r="F346" s="20">
        <v>2.0914308970388298</v>
      </c>
      <c r="G346" s="20">
        <v>1.5852791875639399E-2</v>
      </c>
      <c r="H346" s="20">
        <v>0</v>
      </c>
      <c r="I346" s="20">
        <v>6.5539316939890693E-2</v>
      </c>
      <c r="J346" s="20">
        <v>1.47859358235397E-3</v>
      </c>
      <c r="K346" s="20">
        <v>2.02208539912231</v>
      </c>
      <c r="L346" s="20">
        <v>1.8180379269905449E-2</v>
      </c>
      <c r="N346" s="50">
        <v>67</v>
      </c>
      <c r="O346" s="236">
        <v>80</v>
      </c>
      <c r="P346" s="236">
        <v>20</v>
      </c>
      <c r="Q346" s="50">
        <v>140</v>
      </c>
      <c r="R346" s="50">
        <v>35</v>
      </c>
      <c r="S346" s="6">
        <v>568.8119999999999</v>
      </c>
      <c r="T346" s="6">
        <v>568.8119999999999</v>
      </c>
      <c r="W346" s="1"/>
      <c r="X346" s="1"/>
      <c r="Y346" s="1"/>
      <c r="AC346" s="1"/>
      <c r="AF346" s="1"/>
      <c r="AG346" s="1"/>
    </row>
    <row r="347" spans="1:33" x14ac:dyDescent="0.25">
      <c r="A347" s="1">
        <v>14</v>
      </c>
      <c r="B347" s="1">
        <v>2020</v>
      </c>
      <c r="C347" s="1">
        <v>352180414</v>
      </c>
      <c r="D347" s="44" t="s">
        <v>298</v>
      </c>
      <c r="E347" s="20">
        <v>3.1740351856530289</v>
      </c>
      <c r="F347" s="20">
        <v>3.1532745892594201</v>
      </c>
      <c r="G347" s="20">
        <v>2.0760596393608999E-2</v>
      </c>
      <c r="H347" s="20">
        <v>0.72652454337899497</v>
      </c>
      <c r="I347" s="20">
        <v>6.1153770491803303E-2</v>
      </c>
      <c r="J347" s="20">
        <v>0.46314928970065999</v>
      </c>
      <c r="K347" s="20">
        <v>2.6176025575038899</v>
      </c>
      <c r="L347" s="20">
        <v>3.2129567956683383E-2</v>
      </c>
      <c r="N347" s="50">
        <v>161</v>
      </c>
      <c r="O347" s="236">
        <v>83.890577507598778</v>
      </c>
      <c r="P347" s="236">
        <v>16.109422492401215</v>
      </c>
      <c r="Q347" s="50">
        <v>276</v>
      </c>
      <c r="R347" s="50">
        <v>53</v>
      </c>
      <c r="S347" s="6">
        <v>975.24</v>
      </c>
      <c r="T347" s="6">
        <v>975.24</v>
      </c>
      <c r="W347" s="1"/>
      <c r="X347" s="1"/>
      <c r="Y347" s="1"/>
      <c r="AC347" s="1"/>
      <c r="AF347" s="1"/>
      <c r="AG347" s="1"/>
    </row>
    <row r="348" spans="1:33" x14ac:dyDescent="0.25">
      <c r="A348" s="1">
        <v>16</v>
      </c>
      <c r="B348" s="1">
        <v>2020</v>
      </c>
      <c r="C348" s="1">
        <v>352190316</v>
      </c>
      <c r="D348" s="44" t="s">
        <v>299</v>
      </c>
      <c r="E348" s="20">
        <v>1.082968155051526</v>
      </c>
      <c r="F348" s="20">
        <v>0.400724016143923</v>
      </c>
      <c r="G348" s="20">
        <v>0.68224413890760305</v>
      </c>
      <c r="H348" s="20">
        <v>0</v>
      </c>
      <c r="I348" s="20">
        <v>6.2558415300546399E-2</v>
      </c>
      <c r="J348" s="20">
        <v>5.5271232876712298E-3</v>
      </c>
      <c r="K348" s="20">
        <v>0.88658702447787996</v>
      </c>
      <c r="L348" s="20">
        <v>0.128295591985428</v>
      </c>
      <c r="N348" s="50">
        <v>26</v>
      </c>
      <c r="O348" s="236">
        <v>13.888888888888889</v>
      </c>
      <c r="P348" s="236">
        <v>86.111111111111114</v>
      </c>
      <c r="Q348" s="50">
        <v>30</v>
      </c>
      <c r="R348" s="50">
        <v>186</v>
      </c>
      <c r="S348" s="6">
        <v>689</v>
      </c>
      <c r="T348" s="6">
        <v>658.06389999999999</v>
      </c>
      <c r="W348" s="1"/>
      <c r="X348" s="1"/>
      <c r="Y348" s="1"/>
      <c r="AC348" s="1"/>
      <c r="AF348" s="1"/>
      <c r="AG348" s="1"/>
    </row>
    <row r="349" spans="1:33" x14ac:dyDescent="0.25">
      <c r="A349" s="1">
        <v>13</v>
      </c>
      <c r="B349" s="1">
        <v>2020</v>
      </c>
      <c r="C349" s="1">
        <v>352200013</v>
      </c>
      <c r="D349" s="44" t="s">
        <v>300</v>
      </c>
      <c r="E349" s="20">
        <v>0.53703601520198596</v>
      </c>
      <c r="F349" s="20">
        <v>0.212240420814931</v>
      </c>
      <c r="G349" s="20">
        <v>0.32479559438705502</v>
      </c>
      <c r="H349" s="20">
        <v>0</v>
      </c>
      <c r="I349" s="20">
        <v>5.28025875190259E-3</v>
      </c>
      <c r="J349" s="20">
        <v>1.1326462705125999E-3</v>
      </c>
      <c r="K349" s="20">
        <v>0.51616662362452304</v>
      </c>
      <c r="L349" s="20">
        <v>1.4456486555048199E-2</v>
      </c>
      <c r="N349" s="50">
        <v>5</v>
      </c>
      <c r="O349" s="236">
        <v>27.586206896551722</v>
      </c>
      <c r="P349" s="236">
        <v>72.41379310344827</v>
      </c>
      <c r="Q349" s="50">
        <v>16</v>
      </c>
      <c r="R349" s="50">
        <v>42</v>
      </c>
      <c r="S349" s="6">
        <v>153</v>
      </c>
      <c r="T349" s="6">
        <v>153</v>
      </c>
      <c r="W349" s="1"/>
      <c r="X349" s="1"/>
      <c r="Y349" s="1"/>
      <c r="AC349" s="1"/>
      <c r="AF349" s="1"/>
      <c r="AG349" s="1"/>
    </row>
    <row r="350" spans="1:33" x14ac:dyDescent="0.25">
      <c r="A350" s="1">
        <v>7</v>
      </c>
      <c r="B350" s="1">
        <v>2020</v>
      </c>
      <c r="C350" s="1">
        <v>35221097</v>
      </c>
      <c r="D350" s="44" t="s">
        <v>301</v>
      </c>
      <c r="E350" s="20">
        <v>1.6859685797340089</v>
      </c>
      <c r="F350" s="20">
        <v>1.6826546448087401</v>
      </c>
      <c r="G350" s="20">
        <v>3.3139349252688599E-3</v>
      </c>
      <c r="H350" s="20">
        <v>0</v>
      </c>
      <c r="I350" s="20">
        <v>1.6599900000000001</v>
      </c>
      <c r="J350" s="20">
        <v>2.2200000000000002E-3</v>
      </c>
      <c r="K350" s="20">
        <v>2.8712683916793501E-3</v>
      </c>
      <c r="L350" s="20">
        <v>2.0887311342332675E-2</v>
      </c>
      <c r="N350" s="50">
        <v>11</v>
      </c>
      <c r="O350" s="236">
        <v>53.333333333333336</v>
      </c>
      <c r="P350" s="236">
        <v>46.666666666666664</v>
      </c>
      <c r="Q350" s="50">
        <v>16</v>
      </c>
      <c r="R350" s="50">
        <v>14</v>
      </c>
      <c r="S350" s="6">
        <v>2652.7150000000001</v>
      </c>
      <c r="T350" s="6">
        <v>2652.7150000000001</v>
      </c>
      <c r="W350" s="1"/>
      <c r="X350" s="1"/>
      <c r="Y350" s="1"/>
      <c r="AC350" s="1"/>
      <c r="AF350" s="1"/>
      <c r="AG350" s="1"/>
    </row>
    <row r="351" spans="1:33" x14ac:dyDescent="0.25">
      <c r="A351" s="1">
        <v>11</v>
      </c>
      <c r="B351" s="1">
        <v>2020</v>
      </c>
      <c r="C351" s="1">
        <v>352215811</v>
      </c>
      <c r="D351" s="44" t="s">
        <v>302</v>
      </c>
      <c r="E351" s="20">
        <v>1.6490000000000001E-2</v>
      </c>
      <c r="F351" s="20">
        <v>1.6490000000000001E-2</v>
      </c>
      <c r="G351" s="20" t="s">
        <v>47</v>
      </c>
      <c r="H351" s="20">
        <v>0</v>
      </c>
      <c r="I351" s="20">
        <v>9.9000000000000008E-3</v>
      </c>
      <c r="J351" s="20">
        <v>6.4799999999999996E-3</v>
      </c>
      <c r="K351" s="20">
        <v>1E-4</v>
      </c>
      <c r="L351" s="20">
        <v>1.0000000000000001E-5</v>
      </c>
      <c r="N351" s="50">
        <v>5</v>
      </c>
      <c r="O351" s="236">
        <v>100</v>
      </c>
      <c r="P351" s="236"/>
      <c r="Q351" s="50">
        <v>9</v>
      </c>
      <c r="R351" s="50" t="s">
        <v>47</v>
      </c>
      <c r="S351" s="6">
        <v>55.468000000000004</v>
      </c>
      <c r="T351" s="6">
        <v>55.468000000000004</v>
      </c>
      <c r="W351" s="1"/>
      <c r="X351" s="1"/>
      <c r="Y351" s="1"/>
      <c r="AC351" s="1"/>
      <c r="AF351" s="1"/>
      <c r="AG351" s="1"/>
    </row>
    <row r="352" spans="1:33" x14ac:dyDescent="0.25">
      <c r="A352" s="1">
        <v>6</v>
      </c>
      <c r="B352" s="1">
        <v>2020</v>
      </c>
      <c r="C352" s="1">
        <v>35222086</v>
      </c>
      <c r="D352" s="44" t="s">
        <v>303</v>
      </c>
      <c r="E352" s="20">
        <v>5.8591859420615303E-2</v>
      </c>
      <c r="F352" s="20">
        <v>1.592E-2</v>
      </c>
      <c r="G352" s="20">
        <v>4.2671859420615299E-2</v>
      </c>
      <c r="H352" s="20">
        <v>0</v>
      </c>
      <c r="I352" s="20">
        <v>1.5900000000000001E-2</v>
      </c>
      <c r="J352" s="20">
        <v>2.42086815380393E-2</v>
      </c>
      <c r="K352" s="20">
        <v>1.24E-3</v>
      </c>
      <c r="L352" s="20">
        <v>1.7243177882576038E-2</v>
      </c>
      <c r="N352" s="50">
        <v>10</v>
      </c>
      <c r="O352" s="236">
        <v>8.1395348837209305</v>
      </c>
      <c r="P352" s="236">
        <v>91.860465116279073</v>
      </c>
      <c r="Q352" s="50">
        <v>7</v>
      </c>
      <c r="R352" s="50">
        <v>79</v>
      </c>
      <c r="S352" s="6">
        <v>4376.4400000000005</v>
      </c>
      <c r="T352" s="6">
        <v>4157.6180000000004</v>
      </c>
      <c r="W352" s="1"/>
      <c r="X352" s="1"/>
      <c r="Y352" s="1"/>
      <c r="AC352" s="1"/>
      <c r="AF352" s="1"/>
      <c r="AG352" s="1"/>
    </row>
    <row r="353" spans="1:33" x14ac:dyDescent="0.25">
      <c r="A353" s="1">
        <v>11</v>
      </c>
      <c r="B353" s="1">
        <v>2020</v>
      </c>
      <c r="C353" s="1">
        <v>352220811</v>
      </c>
      <c r="D353" s="44" t="s">
        <v>303</v>
      </c>
      <c r="E353" s="20">
        <v>1.5769999999999999E-2</v>
      </c>
      <c r="F353" s="20" t="s">
        <v>47</v>
      </c>
      <c r="G353" s="20">
        <v>1.5769999999999999E-2</v>
      </c>
      <c r="H353" s="20">
        <v>0</v>
      </c>
      <c r="I353" s="20" t="s">
        <v>47</v>
      </c>
      <c r="J353" s="20" t="s">
        <v>47</v>
      </c>
      <c r="K353" s="20">
        <v>5.2100000000000002E-3</v>
      </c>
      <c r="L353" s="20">
        <v>1.056E-2</v>
      </c>
      <c r="N353" s="50">
        <v>1</v>
      </c>
      <c r="O353" s="236">
        <v>0</v>
      </c>
      <c r="P353" s="236">
        <v>100</v>
      </c>
      <c r="Q353" s="50" t="s">
        <v>47</v>
      </c>
      <c r="R353" s="50">
        <v>4</v>
      </c>
      <c r="S353" s="6" t="s">
        <v>47</v>
      </c>
      <c r="T353" s="6" t="s">
        <v>47</v>
      </c>
      <c r="W353" s="1"/>
      <c r="X353" s="1"/>
      <c r="Y353" s="1"/>
      <c r="AC353" s="1"/>
      <c r="AF353" s="1"/>
      <c r="AG353" s="1"/>
    </row>
    <row r="354" spans="1:33" x14ac:dyDescent="0.25">
      <c r="A354" s="1">
        <v>10</v>
      </c>
      <c r="B354" s="1">
        <v>2020</v>
      </c>
      <c r="C354" s="1">
        <v>352230710</v>
      </c>
      <c r="D354" s="44" t="s">
        <v>304</v>
      </c>
      <c r="E354" s="20">
        <v>9.6162104303382703E-3</v>
      </c>
      <c r="F354" s="20">
        <v>7.3111618467782899E-3</v>
      </c>
      <c r="G354" s="20">
        <v>2.3050485835599799E-3</v>
      </c>
      <c r="H354" s="20">
        <v>0</v>
      </c>
      <c r="I354" s="20" t="s">
        <v>47</v>
      </c>
      <c r="J354" s="20">
        <v>1.6000000000000001E-4</v>
      </c>
      <c r="K354" s="20">
        <v>8.9059884825876904E-3</v>
      </c>
      <c r="L354" s="20">
        <v>5.5022194775057999E-4</v>
      </c>
      <c r="N354" s="50">
        <v>6</v>
      </c>
      <c r="O354" s="236">
        <v>12</v>
      </c>
      <c r="P354" s="236">
        <v>88</v>
      </c>
      <c r="Q354" s="50">
        <v>3</v>
      </c>
      <c r="R354" s="50">
        <v>22</v>
      </c>
      <c r="S354" s="6" t="s">
        <v>47</v>
      </c>
      <c r="T354" s="6" t="s">
        <v>47</v>
      </c>
      <c r="W354" s="1"/>
      <c r="X354" s="1"/>
      <c r="Y354" s="1"/>
      <c r="AC354" s="1"/>
      <c r="AF354" s="1"/>
      <c r="AG354" s="1"/>
    </row>
    <row r="355" spans="1:33" x14ac:dyDescent="0.25">
      <c r="A355" s="1">
        <v>14</v>
      </c>
      <c r="B355" s="1">
        <v>2020</v>
      </c>
      <c r="C355" s="1">
        <v>352230714</v>
      </c>
      <c r="D355" s="44" t="s">
        <v>304</v>
      </c>
      <c r="E355" s="20">
        <v>2.3471357678863995</v>
      </c>
      <c r="F355" s="20">
        <v>2.0381392774222098</v>
      </c>
      <c r="G355" s="20">
        <v>0.30899649046418998</v>
      </c>
      <c r="H355" s="20">
        <v>1.0488013698630101E-2</v>
      </c>
      <c r="I355" s="20">
        <v>0.50843572897172895</v>
      </c>
      <c r="J355" s="20">
        <v>0.209265449270571</v>
      </c>
      <c r="K355" s="20">
        <v>1.5328473899202399</v>
      </c>
      <c r="L355" s="20">
        <v>9.6587199723865008E-2</v>
      </c>
      <c r="N355" s="50">
        <v>158</v>
      </c>
      <c r="O355" s="236">
        <v>42.424242424242422</v>
      </c>
      <c r="P355" s="236">
        <v>57.575757575757578</v>
      </c>
      <c r="Q355" s="50">
        <v>140</v>
      </c>
      <c r="R355" s="50">
        <v>190</v>
      </c>
      <c r="S355" s="6">
        <v>7780.3670000000002</v>
      </c>
      <c r="T355" s="6">
        <v>7780.3670000000002</v>
      </c>
      <c r="W355" s="1"/>
      <c r="X355" s="1"/>
      <c r="Y355" s="1"/>
      <c r="AC355" s="1"/>
      <c r="AF355" s="1"/>
      <c r="AG355" s="1"/>
    </row>
    <row r="356" spans="1:33" x14ac:dyDescent="0.25">
      <c r="A356" s="1">
        <v>14</v>
      </c>
      <c r="B356" s="1">
        <v>2020</v>
      </c>
      <c r="C356" s="1">
        <v>352240614</v>
      </c>
      <c r="D356" s="44" t="s">
        <v>305</v>
      </c>
      <c r="E356" s="20">
        <v>2.5295072615839485</v>
      </c>
      <c r="F356" s="20">
        <v>2.4873435461528199</v>
      </c>
      <c r="G356" s="20">
        <v>4.2163715431128401E-2</v>
      </c>
      <c r="H356" s="20">
        <v>0</v>
      </c>
      <c r="I356" s="20">
        <v>0.44115195897896597</v>
      </c>
      <c r="J356" s="20">
        <v>4.1659965524698299E-2</v>
      </c>
      <c r="K356" s="20">
        <v>2.01964202932272</v>
      </c>
      <c r="L356" s="20">
        <v>2.705330775756663E-2</v>
      </c>
      <c r="N356" s="50">
        <v>140</v>
      </c>
      <c r="O356" s="236">
        <v>76.610169491525426</v>
      </c>
      <c r="P356" s="236">
        <v>23.389830508474578</v>
      </c>
      <c r="Q356" s="50">
        <v>226</v>
      </c>
      <c r="R356" s="50">
        <v>69</v>
      </c>
      <c r="S356" s="6">
        <v>3843.7739999999994</v>
      </c>
      <c r="T356" s="6">
        <v>3728.5902000000001</v>
      </c>
      <c r="W356" s="1"/>
      <c r="X356" s="1"/>
      <c r="Y356" s="1"/>
      <c r="AC356" s="1"/>
      <c r="AF356" s="1"/>
      <c r="AG356" s="1"/>
    </row>
    <row r="357" spans="1:33" x14ac:dyDescent="0.25">
      <c r="A357" s="1">
        <v>6</v>
      </c>
      <c r="B357" s="1">
        <v>2020</v>
      </c>
      <c r="C357" s="1">
        <v>35225056</v>
      </c>
      <c r="D357" s="44" t="s">
        <v>306</v>
      </c>
      <c r="E357" s="20">
        <v>0.20568711314053822</v>
      </c>
      <c r="F357" s="20">
        <v>7.6161415525114198E-2</v>
      </c>
      <c r="G357" s="20">
        <v>0.12952569761542401</v>
      </c>
      <c r="H357" s="20">
        <v>0</v>
      </c>
      <c r="I357" s="20">
        <v>3.7999999999999999E-2</v>
      </c>
      <c r="J357" s="20">
        <v>0.124321865201154</v>
      </c>
      <c r="K357" s="20">
        <v>5.9141552511415504E-4</v>
      </c>
      <c r="L357" s="20">
        <v>4.2773832414269249E-2</v>
      </c>
      <c r="N357" s="50">
        <v>41</v>
      </c>
      <c r="O357" s="236">
        <v>6.4748201438848918</v>
      </c>
      <c r="P357" s="236">
        <v>93.525179856115102</v>
      </c>
      <c r="Q357" s="50">
        <v>9</v>
      </c>
      <c r="R357" s="50">
        <v>130</v>
      </c>
      <c r="S357" s="6">
        <v>8132.5</v>
      </c>
      <c r="T357" s="6">
        <v>4716.8499999999995</v>
      </c>
      <c r="W357" s="1"/>
      <c r="X357" s="1"/>
      <c r="Y357" s="1"/>
      <c r="AC357" s="1"/>
      <c r="AF357" s="1"/>
      <c r="AG357" s="1"/>
    </row>
    <row r="358" spans="1:33" x14ac:dyDescent="0.25">
      <c r="A358" s="1">
        <v>10</v>
      </c>
      <c r="B358" s="1">
        <v>2020</v>
      </c>
      <c r="C358" s="1">
        <v>352250510</v>
      </c>
      <c r="D358" s="44" t="s">
        <v>306</v>
      </c>
      <c r="E358" s="20">
        <v>0</v>
      </c>
      <c r="F358" s="20">
        <v>0</v>
      </c>
      <c r="G358" s="20">
        <v>0</v>
      </c>
      <c r="H358" s="20">
        <v>0</v>
      </c>
      <c r="I358" s="20">
        <v>0</v>
      </c>
      <c r="J358" s="20">
        <v>0</v>
      </c>
      <c r="K358" s="20">
        <v>0</v>
      </c>
      <c r="L358" s="20">
        <v>0</v>
      </c>
      <c r="N358" s="50">
        <v>0</v>
      </c>
      <c r="O358" s="236">
        <v>0</v>
      </c>
      <c r="P358" s="236">
        <v>0</v>
      </c>
      <c r="Q358" s="50">
        <v>0</v>
      </c>
      <c r="R358" s="50">
        <v>0</v>
      </c>
      <c r="S358" s="6" t="s">
        <v>47</v>
      </c>
      <c r="T358" s="6" t="s">
        <v>47</v>
      </c>
      <c r="W358" s="1"/>
      <c r="X358" s="1"/>
      <c r="Y358" s="1"/>
      <c r="AC358" s="1"/>
      <c r="AF358" s="1"/>
      <c r="AG358" s="1"/>
    </row>
    <row r="359" spans="1:33" x14ac:dyDescent="0.25">
      <c r="A359" s="1">
        <v>9</v>
      </c>
      <c r="B359" s="1">
        <v>2020</v>
      </c>
      <c r="C359" s="1">
        <v>35226049</v>
      </c>
      <c r="D359" s="44" t="s">
        <v>307</v>
      </c>
      <c r="E359" s="20">
        <v>0.33248173698962902</v>
      </c>
      <c r="F359" s="20">
        <v>0.19171176826276101</v>
      </c>
      <c r="G359" s="20">
        <v>0.14076996872686801</v>
      </c>
      <c r="H359" s="20">
        <v>0.26652286276002002</v>
      </c>
      <c r="I359" s="20">
        <v>6.0073782343987803E-2</v>
      </c>
      <c r="J359" s="20">
        <v>9.5388759814440602E-2</v>
      </c>
      <c r="K359" s="20">
        <v>8.1493598676714005E-2</v>
      </c>
      <c r="L359" s="20">
        <v>9.5525596154485901E-2</v>
      </c>
      <c r="N359" s="50">
        <v>62</v>
      </c>
      <c r="O359" s="236">
        <v>33.333333333333329</v>
      </c>
      <c r="P359" s="236">
        <v>66.666666666666657</v>
      </c>
      <c r="Q359" s="50">
        <v>76</v>
      </c>
      <c r="R359" s="50">
        <v>152</v>
      </c>
      <c r="S359" s="6">
        <v>3769</v>
      </c>
      <c r="T359" s="6">
        <v>3769</v>
      </c>
      <c r="W359" s="1"/>
      <c r="X359" s="1"/>
      <c r="Y359" s="1"/>
      <c r="AC359" s="1"/>
      <c r="AF359" s="1"/>
      <c r="AG359" s="1"/>
    </row>
    <row r="360" spans="1:33" x14ac:dyDescent="0.25">
      <c r="A360" s="1">
        <v>11</v>
      </c>
      <c r="B360" s="1">
        <v>2020</v>
      </c>
      <c r="C360" s="1">
        <v>352265311</v>
      </c>
      <c r="D360" s="44" t="s">
        <v>308</v>
      </c>
      <c r="E360" s="20">
        <v>7.0063419583967501E-3</v>
      </c>
      <c r="F360" s="20">
        <v>1.3025367833586999E-3</v>
      </c>
      <c r="G360" s="20">
        <v>5.7038051750380502E-3</v>
      </c>
      <c r="H360" s="20">
        <v>0</v>
      </c>
      <c r="I360" s="20">
        <v>5.7000000000000002E-3</v>
      </c>
      <c r="J360" s="20">
        <v>1.2999999999999999E-3</v>
      </c>
      <c r="K360" s="20">
        <v>2.53678335870117E-6</v>
      </c>
      <c r="L360" s="20">
        <v>3.8051750380517502E-6</v>
      </c>
      <c r="N360" s="50">
        <v>0</v>
      </c>
      <c r="O360" s="236">
        <v>57.142857142857139</v>
      </c>
      <c r="P360" s="236">
        <v>42.857142857142854</v>
      </c>
      <c r="Q360" s="50">
        <v>4</v>
      </c>
      <c r="R360" s="50">
        <v>3</v>
      </c>
      <c r="S360" s="6">
        <v>72.8</v>
      </c>
      <c r="T360" s="6">
        <v>72.8</v>
      </c>
      <c r="W360" s="1"/>
      <c r="X360" s="1"/>
      <c r="Y360" s="1"/>
      <c r="AC360" s="1"/>
      <c r="AF360" s="1"/>
      <c r="AG360" s="1"/>
    </row>
    <row r="361" spans="1:33" x14ac:dyDescent="0.25">
      <c r="A361" s="1">
        <v>16</v>
      </c>
      <c r="B361" s="1">
        <v>2020</v>
      </c>
      <c r="C361" s="1">
        <v>352270316</v>
      </c>
      <c r="D361" s="44" t="s">
        <v>309</v>
      </c>
      <c r="E361" s="20">
        <v>1.206520091157854</v>
      </c>
      <c r="F361" s="20">
        <v>0.64672838779100195</v>
      </c>
      <c r="G361" s="20">
        <v>0.55979170336685202</v>
      </c>
      <c r="H361" s="20">
        <v>0</v>
      </c>
      <c r="I361" s="20">
        <v>0.15054417271751899</v>
      </c>
      <c r="J361" s="20">
        <v>0.249369167436019</v>
      </c>
      <c r="K361" s="20">
        <v>0.78422013133052204</v>
      </c>
      <c r="L361" s="20">
        <v>2.23866196737946E-2</v>
      </c>
      <c r="N361" s="50">
        <v>16</v>
      </c>
      <c r="O361" s="236">
        <v>29.875518672199171</v>
      </c>
      <c r="P361" s="236">
        <v>70.124481327800822</v>
      </c>
      <c r="Q361" s="50">
        <v>72</v>
      </c>
      <c r="R361" s="50">
        <v>169</v>
      </c>
      <c r="S361" s="6">
        <v>2100.7800000000002</v>
      </c>
      <c r="T361" s="6">
        <v>2100.7800000000002</v>
      </c>
      <c r="W361" s="1"/>
      <c r="X361" s="1"/>
      <c r="Y361" s="1"/>
      <c r="AC361" s="1"/>
      <c r="AF361" s="1"/>
      <c r="AG361" s="1"/>
    </row>
    <row r="362" spans="1:33" x14ac:dyDescent="0.25">
      <c r="A362" s="1">
        <v>14</v>
      </c>
      <c r="B362" s="1">
        <v>2020</v>
      </c>
      <c r="C362" s="1">
        <v>352280214</v>
      </c>
      <c r="D362" s="44" t="s">
        <v>310</v>
      </c>
      <c r="E362" s="20">
        <v>0.46554084481123792</v>
      </c>
      <c r="F362" s="20">
        <v>0.46090696128702202</v>
      </c>
      <c r="G362" s="20">
        <v>4.63388352421588E-3</v>
      </c>
      <c r="H362" s="20">
        <v>2.2989662607813301E-2</v>
      </c>
      <c r="I362" s="20">
        <v>8.8205701275045498E-2</v>
      </c>
      <c r="J362" s="20" t="s">
        <v>47</v>
      </c>
      <c r="K362" s="20">
        <v>0.35014944718916102</v>
      </c>
      <c r="L362" s="20">
        <v>2.7185696347031964E-2</v>
      </c>
      <c r="N362" s="50">
        <v>18</v>
      </c>
      <c r="O362" s="236">
        <v>80.281690140845072</v>
      </c>
      <c r="P362" s="236">
        <v>19.718309859154928</v>
      </c>
      <c r="Q362" s="50">
        <v>57</v>
      </c>
      <c r="R362" s="50">
        <v>14</v>
      </c>
      <c r="S362" s="6">
        <v>559.52099999999996</v>
      </c>
      <c r="T362" s="6">
        <v>559.52099999999996</v>
      </c>
      <c r="W362" s="1"/>
      <c r="X362" s="1"/>
      <c r="Y362" s="1"/>
      <c r="AC362" s="1"/>
      <c r="AF362" s="1"/>
      <c r="AG362" s="1"/>
    </row>
    <row r="363" spans="1:33" x14ac:dyDescent="0.25">
      <c r="A363" s="1">
        <v>13</v>
      </c>
      <c r="B363" s="1">
        <v>2020</v>
      </c>
      <c r="C363" s="1">
        <v>352290113</v>
      </c>
      <c r="D363" s="44" t="s">
        <v>311</v>
      </c>
      <c r="E363" s="20">
        <v>2.3527904471392601E-2</v>
      </c>
      <c r="F363" s="20" t="s">
        <v>47</v>
      </c>
      <c r="G363" s="20">
        <v>2.3527904471392601E-2</v>
      </c>
      <c r="H363" s="20">
        <v>0</v>
      </c>
      <c r="I363" s="20">
        <v>7.2384410010729403E-3</v>
      </c>
      <c r="J363" s="20">
        <v>7.6823287671232898E-3</v>
      </c>
      <c r="K363" s="20" t="s">
        <v>47</v>
      </c>
      <c r="L363" s="20">
        <v>8.607134703196349E-3</v>
      </c>
      <c r="N363" s="50">
        <v>0</v>
      </c>
      <c r="O363" s="236">
        <v>0</v>
      </c>
      <c r="P363" s="236">
        <v>100</v>
      </c>
      <c r="Q363" s="50" t="s">
        <v>47</v>
      </c>
      <c r="R363" s="50">
        <v>16</v>
      </c>
      <c r="S363" s="6">
        <v>635.1</v>
      </c>
      <c r="T363" s="6">
        <v>127.02</v>
      </c>
      <c r="W363" s="1"/>
      <c r="X363" s="1"/>
      <c r="Y363" s="1"/>
      <c r="AC363" s="1"/>
      <c r="AF363" s="1"/>
      <c r="AG363" s="1"/>
    </row>
    <row r="364" spans="1:33" x14ac:dyDescent="0.25">
      <c r="A364" s="1">
        <v>18</v>
      </c>
      <c r="B364" s="1">
        <v>2020</v>
      </c>
      <c r="C364" s="1">
        <v>352300818</v>
      </c>
      <c r="D364" s="44" t="s">
        <v>312</v>
      </c>
      <c r="E364" s="20">
        <v>3.8251366120218601E-2</v>
      </c>
      <c r="F364" s="20">
        <v>3.8251366120218601E-2</v>
      </c>
      <c r="G364" s="20" t="s">
        <v>47</v>
      </c>
      <c r="H364" s="20">
        <v>0</v>
      </c>
      <c r="I364" s="20" t="s">
        <v>47</v>
      </c>
      <c r="J364" s="20" t="s">
        <v>47</v>
      </c>
      <c r="K364" s="20">
        <v>3.8251366120218601E-2</v>
      </c>
      <c r="L364" s="20">
        <v>0</v>
      </c>
      <c r="N364" s="50">
        <v>0</v>
      </c>
      <c r="O364" s="236">
        <v>100</v>
      </c>
      <c r="P364" s="236"/>
      <c r="Q364" s="50">
        <v>1</v>
      </c>
      <c r="R364" s="50" t="s">
        <v>47</v>
      </c>
      <c r="S364" s="6" t="s">
        <v>47</v>
      </c>
      <c r="T364" s="6" t="s">
        <v>47</v>
      </c>
      <c r="W364" s="1"/>
      <c r="X364" s="1"/>
      <c r="Y364" s="1"/>
      <c r="AC364" s="1"/>
      <c r="AF364" s="1"/>
      <c r="AG364" s="1"/>
    </row>
    <row r="365" spans="1:33" x14ac:dyDescent="0.25">
      <c r="A365" s="1">
        <v>19</v>
      </c>
      <c r="B365" s="1">
        <v>2020</v>
      </c>
      <c r="C365" s="1">
        <v>352300819</v>
      </c>
      <c r="D365" s="44" t="s">
        <v>312</v>
      </c>
      <c r="E365" s="20">
        <v>0.12970966410493165</v>
      </c>
      <c r="F365" s="20">
        <v>0.126556430974541</v>
      </c>
      <c r="G365" s="20">
        <v>3.1532331303906602E-3</v>
      </c>
      <c r="H365" s="20">
        <v>0.39891457382039602</v>
      </c>
      <c r="I365" s="20">
        <v>2.3700000000000001E-3</v>
      </c>
      <c r="J365" s="20">
        <v>2.9E-4</v>
      </c>
      <c r="K365" s="20">
        <v>0.126567846499655</v>
      </c>
      <c r="L365" s="20">
        <v>4.8181760527650898E-4</v>
      </c>
      <c r="N365" s="50">
        <v>0</v>
      </c>
      <c r="O365" s="236">
        <v>50</v>
      </c>
      <c r="P365" s="236">
        <v>50</v>
      </c>
      <c r="Q365" s="50">
        <v>13</v>
      </c>
      <c r="R365" s="50">
        <v>13</v>
      </c>
      <c r="S365" s="6">
        <v>171.20000000000002</v>
      </c>
      <c r="T365" s="6">
        <v>171.20000000000002</v>
      </c>
      <c r="W365" s="1"/>
      <c r="X365" s="1"/>
      <c r="Y365" s="1"/>
      <c r="AC365" s="1"/>
      <c r="AF365" s="1"/>
      <c r="AG365" s="1"/>
    </row>
    <row r="366" spans="1:33" x14ac:dyDescent="0.25">
      <c r="A366" s="1">
        <v>2</v>
      </c>
      <c r="B366" s="1">
        <v>2020</v>
      </c>
      <c r="C366" s="1">
        <v>35231072</v>
      </c>
      <c r="D366" s="44" t="s">
        <v>313</v>
      </c>
      <c r="E366" s="20">
        <v>1.4375452254410299E-3</v>
      </c>
      <c r="F366" s="20" t="s">
        <v>47</v>
      </c>
      <c r="G366" s="20">
        <v>1.4375452254410299E-3</v>
      </c>
      <c r="H366" s="20">
        <v>0</v>
      </c>
      <c r="I366" s="20" t="s">
        <v>47</v>
      </c>
      <c r="J366" s="20">
        <v>1.4269406392694101E-5</v>
      </c>
      <c r="K366" s="20" t="s">
        <v>47</v>
      </c>
      <c r="L366" s="20">
        <v>1.4232758190483299E-3</v>
      </c>
      <c r="N366" s="50">
        <v>0</v>
      </c>
      <c r="O366" s="236">
        <v>0</v>
      </c>
      <c r="P366" s="236">
        <v>100</v>
      </c>
      <c r="Q366" s="50" t="s">
        <v>47</v>
      </c>
      <c r="R366" s="50">
        <v>4</v>
      </c>
      <c r="S366" s="6" t="s">
        <v>47</v>
      </c>
      <c r="T366" s="6" t="s">
        <v>47</v>
      </c>
      <c r="W366" s="1"/>
      <c r="X366" s="1"/>
      <c r="Y366" s="1"/>
      <c r="AC366" s="1"/>
      <c r="AF366" s="1"/>
      <c r="AG366" s="1"/>
    </row>
    <row r="367" spans="1:33" x14ac:dyDescent="0.25">
      <c r="A367" s="1">
        <v>6</v>
      </c>
      <c r="B367" s="1">
        <v>2020</v>
      </c>
      <c r="C367" s="1">
        <v>35231076</v>
      </c>
      <c r="D367" s="44" t="s">
        <v>313</v>
      </c>
      <c r="E367" s="20">
        <v>6.4745886912485104E-2</v>
      </c>
      <c r="F367" s="20">
        <v>1.6388735434288999E-2</v>
      </c>
      <c r="G367" s="20">
        <v>4.8357151478196102E-2</v>
      </c>
      <c r="H367" s="20">
        <v>0</v>
      </c>
      <c r="I367" s="20">
        <v>2.7100000000000002E-3</v>
      </c>
      <c r="J367" s="20">
        <v>3.6183392214778197E-2</v>
      </c>
      <c r="K367" s="20">
        <v>4.0000000000000003E-5</v>
      </c>
      <c r="L367" s="20">
        <v>2.5812494697706911E-2</v>
      </c>
      <c r="N367" s="50">
        <v>2</v>
      </c>
      <c r="O367" s="236">
        <v>16</v>
      </c>
      <c r="P367" s="236">
        <v>84</v>
      </c>
      <c r="Q367" s="50">
        <v>12</v>
      </c>
      <c r="R367" s="50">
        <v>63</v>
      </c>
      <c r="S367" s="6">
        <v>12940.389000000001</v>
      </c>
      <c r="T367" s="6">
        <v>2199.2585999999997</v>
      </c>
      <c r="W367" s="1"/>
      <c r="X367" s="1"/>
      <c r="Y367" s="1"/>
      <c r="AC367" s="1"/>
      <c r="AF367" s="1"/>
      <c r="AG367" s="1"/>
    </row>
    <row r="368" spans="1:33" x14ac:dyDescent="0.25">
      <c r="A368" s="1">
        <v>14</v>
      </c>
      <c r="B368" s="1">
        <v>2020</v>
      </c>
      <c r="C368" s="1">
        <v>352320614</v>
      </c>
      <c r="D368" s="44" t="s">
        <v>314</v>
      </c>
      <c r="E368" s="20">
        <v>0.2135583214083723</v>
      </c>
      <c r="F368" s="20">
        <v>0.19917101155276101</v>
      </c>
      <c r="G368" s="20">
        <v>1.43873098556113E-2</v>
      </c>
      <c r="H368" s="20">
        <v>9.4169457128361195E-2</v>
      </c>
      <c r="I368" s="20">
        <v>5.2357984629587996E-3</v>
      </c>
      <c r="J368" s="20">
        <v>9.5906018830418105E-3</v>
      </c>
      <c r="K368" s="20">
        <v>0.190517899543379</v>
      </c>
      <c r="L368" s="20">
        <v>8.2140215189925991E-3</v>
      </c>
      <c r="N368" s="50">
        <v>15</v>
      </c>
      <c r="O368" s="236">
        <v>57.74647887323944</v>
      </c>
      <c r="P368" s="236">
        <v>42.25352112676056</v>
      </c>
      <c r="Q368" s="50">
        <v>41</v>
      </c>
      <c r="R368" s="50">
        <v>30</v>
      </c>
      <c r="S368" s="6">
        <v>2306.2379999999998</v>
      </c>
      <c r="T368" s="6">
        <v>2306.2379999999998</v>
      </c>
      <c r="W368" s="1"/>
      <c r="X368" s="1"/>
      <c r="Y368" s="1"/>
      <c r="AC368" s="1"/>
      <c r="AF368" s="1"/>
      <c r="AG368" s="1"/>
    </row>
    <row r="369" spans="1:33" x14ac:dyDescent="0.25">
      <c r="A369" s="1">
        <v>7</v>
      </c>
      <c r="B369" s="1">
        <v>2020</v>
      </c>
      <c r="C369" s="1">
        <v>35233057</v>
      </c>
      <c r="D369" s="44" t="s">
        <v>315</v>
      </c>
      <c r="E369" s="20">
        <v>0.22413283105022799</v>
      </c>
      <c r="F369" s="20">
        <v>0.22413283105022799</v>
      </c>
      <c r="G369" s="20" t="s">
        <v>47</v>
      </c>
      <c r="H369" s="20">
        <v>0</v>
      </c>
      <c r="I369" s="20">
        <v>0.22411</v>
      </c>
      <c r="J369" s="20" t="s">
        <v>47</v>
      </c>
      <c r="K369" s="20">
        <v>2.28310502283105E-5</v>
      </c>
      <c r="L369" s="20">
        <v>0</v>
      </c>
      <c r="N369" s="50">
        <v>3</v>
      </c>
      <c r="O369" s="236">
        <v>100</v>
      </c>
      <c r="P369" s="236"/>
      <c r="Q369" s="50">
        <v>2</v>
      </c>
      <c r="R369" s="50" t="s">
        <v>47</v>
      </c>
      <c r="S369" s="6" t="s">
        <v>47</v>
      </c>
      <c r="T369" s="6" t="s">
        <v>47</v>
      </c>
      <c r="W369" s="1"/>
      <c r="X369" s="1"/>
      <c r="Y369" s="1"/>
      <c r="AC369" s="1"/>
      <c r="AF369" s="1"/>
      <c r="AG369" s="1"/>
    </row>
    <row r="370" spans="1:33" x14ac:dyDescent="0.25">
      <c r="A370" s="1">
        <v>11</v>
      </c>
      <c r="B370" s="1">
        <v>2020</v>
      </c>
      <c r="C370" s="1">
        <v>352330511</v>
      </c>
      <c r="D370" s="44" t="s">
        <v>315</v>
      </c>
      <c r="E370" s="20">
        <v>4.1203460837887104E-2</v>
      </c>
      <c r="F370" s="20">
        <v>4.0833460837887102E-2</v>
      </c>
      <c r="G370" s="20">
        <v>3.6999999999999999E-4</v>
      </c>
      <c r="H370" s="20">
        <v>0</v>
      </c>
      <c r="I370" s="20">
        <v>2.2339999999999999E-2</v>
      </c>
      <c r="J370" s="20" t="s">
        <v>47</v>
      </c>
      <c r="K370" s="20">
        <v>1.8813460837887101E-2</v>
      </c>
      <c r="L370" s="20">
        <v>5.0000000000000002E-5</v>
      </c>
      <c r="N370" s="50">
        <v>24</v>
      </c>
      <c r="O370" s="236">
        <v>87.5</v>
      </c>
      <c r="P370" s="236">
        <v>12.5</v>
      </c>
      <c r="Q370" s="50">
        <v>14</v>
      </c>
      <c r="R370" s="50">
        <v>2</v>
      </c>
      <c r="S370" s="6">
        <v>236.73000000000002</v>
      </c>
      <c r="T370" s="6">
        <v>236.73000000000002</v>
      </c>
      <c r="W370" s="1"/>
      <c r="X370" s="1"/>
      <c r="Y370" s="1"/>
      <c r="AC370" s="1"/>
      <c r="AF370" s="1"/>
      <c r="AG370" s="1"/>
    </row>
    <row r="371" spans="1:33" x14ac:dyDescent="0.25">
      <c r="A371" s="1">
        <v>5</v>
      </c>
      <c r="B371" s="1">
        <v>2020</v>
      </c>
      <c r="C371" s="1">
        <v>35234045</v>
      </c>
      <c r="D371" s="44" t="s">
        <v>316</v>
      </c>
      <c r="E371" s="20">
        <v>1.6720878319755341</v>
      </c>
      <c r="F371" s="20">
        <v>1.558411449439</v>
      </c>
      <c r="G371" s="20">
        <v>0.113676382536534</v>
      </c>
      <c r="H371" s="20">
        <v>0</v>
      </c>
      <c r="I371" s="20">
        <v>1.2039047564687999</v>
      </c>
      <c r="J371" s="20">
        <v>0.17111456864286201</v>
      </c>
      <c r="K371" s="20">
        <v>8.3928995454583294E-2</v>
      </c>
      <c r="L371" s="20">
        <v>0.21313951140928711</v>
      </c>
      <c r="N371" s="50">
        <v>233</v>
      </c>
      <c r="O371" s="236">
        <v>21.444201312910284</v>
      </c>
      <c r="P371" s="236">
        <v>78.55579868708972</v>
      </c>
      <c r="Q371" s="50">
        <v>98</v>
      </c>
      <c r="R371" s="50">
        <v>359</v>
      </c>
      <c r="S371" s="6">
        <v>5308.5999999999995</v>
      </c>
      <c r="T371" s="6">
        <v>5308.5999999999995</v>
      </c>
      <c r="W371" s="1"/>
      <c r="X371" s="1"/>
      <c r="Y371" s="1"/>
      <c r="AC371" s="1"/>
      <c r="AF371" s="1"/>
      <c r="AG371" s="1"/>
    </row>
    <row r="372" spans="1:33" x14ac:dyDescent="0.25">
      <c r="A372" s="1">
        <v>14</v>
      </c>
      <c r="B372" s="1">
        <v>2020</v>
      </c>
      <c r="C372" s="1">
        <v>352350314</v>
      </c>
      <c r="D372" s="44" t="s">
        <v>317</v>
      </c>
      <c r="E372" s="20">
        <v>1.0070349078024799E-2</v>
      </c>
      <c r="F372" s="20">
        <v>8.9835504154502591E-3</v>
      </c>
      <c r="G372" s="20">
        <v>1.0867986625745401E-3</v>
      </c>
      <c r="H372" s="20">
        <v>0.125467973110096</v>
      </c>
      <c r="I372" s="20" t="s">
        <v>47</v>
      </c>
      <c r="J372" s="20" t="s">
        <v>47</v>
      </c>
      <c r="K372" s="20">
        <v>6.0001684257803703E-3</v>
      </c>
      <c r="L372" s="20">
        <v>4.0701806522444291E-3</v>
      </c>
      <c r="N372" s="50">
        <v>8</v>
      </c>
      <c r="O372" s="236">
        <v>75</v>
      </c>
      <c r="P372" s="236">
        <v>25</v>
      </c>
      <c r="Q372" s="50">
        <v>9</v>
      </c>
      <c r="R372" s="50">
        <v>3</v>
      </c>
      <c r="S372" s="6" t="s">
        <v>47</v>
      </c>
      <c r="T372" s="6" t="s">
        <v>47</v>
      </c>
      <c r="W372" s="1"/>
      <c r="X372" s="1"/>
      <c r="Y372" s="1"/>
      <c r="AC372" s="1"/>
      <c r="AF372" s="1"/>
      <c r="AG372" s="1"/>
    </row>
    <row r="373" spans="1:33" x14ac:dyDescent="0.25">
      <c r="A373" s="1">
        <v>17</v>
      </c>
      <c r="B373" s="1">
        <v>2020</v>
      </c>
      <c r="C373" s="1">
        <v>352350317</v>
      </c>
      <c r="D373" s="44" t="s">
        <v>317</v>
      </c>
      <c r="E373" s="20">
        <v>0.31484072323277723</v>
      </c>
      <c r="F373" s="20">
        <v>0.28322920116276201</v>
      </c>
      <c r="G373" s="20">
        <v>3.1611522070015198E-2</v>
      </c>
      <c r="H373" s="20">
        <v>0</v>
      </c>
      <c r="I373" s="20">
        <v>5.2608234398782303E-2</v>
      </c>
      <c r="J373" s="20">
        <v>6.5476103500760998E-3</v>
      </c>
      <c r="K373" s="20">
        <v>0.25183962784140501</v>
      </c>
      <c r="L373" s="20">
        <v>3.8452506425131652E-3</v>
      </c>
      <c r="N373" s="50">
        <v>20</v>
      </c>
      <c r="O373" s="236">
        <v>57.142857142857139</v>
      </c>
      <c r="P373" s="236">
        <v>42.857142857142854</v>
      </c>
      <c r="Q373" s="50">
        <v>32</v>
      </c>
      <c r="R373" s="50">
        <v>24</v>
      </c>
      <c r="S373" s="6">
        <v>873.8</v>
      </c>
      <c r="T373" s="6">
        <v>873.8</v>
      </c>
      <c r="W373" s="1"/>
      <c r="X373" s="1"/>
      <c r="Y373" s="1"/>
      <c r="AC373" s="1"/>
      <c r="AF373" s="1"/>
      <c r="AG373" s="1"/>
    </row>
    <row r="374" spans="1:33" x14ac:dyDescent="0.25">
      <c r="A374" s="1">
        <v>5</v>
      </c>
      <c r="B374" s="1">
        <v>2020</v>
      </c>
      <c r="C374" s="1">
        <v>35236025</v>
      </c>
      <c r="D374" s="44" t="s">
        <v>318</v>
      </c>
      <c r="E374" s="20">
        <v>8.4565863504420705E-2</v>
      </c>
      <c r="F374" s="20">
        <v>5.8020304829869203E-2</v>
      </c>
      <c r="G374" s="20">
        <v>2.6545558674551498E-2</v>
      </c>
      <c r="H374" s="20">
        <v>0</v>
      </c>
      <c r="I374" s="20">
        <v>1.336E-2</v>
      </c>
      <c r="J374" s="20">
        <v>2.6661202185792399E-3</v>
      </c>
      <c r="K374" s="20">
        <v>6.7009683276359699E-2</v>
      </c>
      <c r="L374" s="20">
        <v>1.530060009481748E-3</v>
      </c>
      <c r="N374" s="50">
        <v>25</v>
      </c>
      <c r="O374" s="236">
        <v>40</v>
      </c>
      <c r="P374" s="236">
        <v>60</v>
      </c>
      <c r="Q374" s="50">
        <v>14</v>
      </c>
      <c r="R374" s="50">
        <v>21</v>
      </c>
      <c r="S374" s="6" t="s">
        <v>47</v>
      </c>
      <c r="T374" s="6" t="s">
        <v>47</v>
      </c>
      <c r="W374" s="1"/>
      <c r="X374" s="1"/>
      <c r="Y374" s="1"/>
      <c r="AC374" s="1"/>
      <c r="AF374" s="1"/>
      <c r="AG374" s="1"/>
    </row>
    <row r="375" spans="1:33" x14ac:dyDescent="0.25">
      <c r="A375" s="1">
        <v>13</v>
      </c>
      <c r="B375" s="1">
        <v>2020</v>
      </c>
      <c r="C375" s="1">
        <v>352360213</v>
      </c>
      <c r="D375" s="44" t="s">
        <v>318</v>
      </c>
      <c r="E375" s="20">
        <v>0.35310128757350501</v>
      </c>
      <c r="F375" s="20">
        <v>0.12938626301660999</v>
      </c>
      <c r="G375" s="20">
        <v>0.22371502455689499</v>
      </c>
      <c r="H375" s="20">
        <v>0</v>
      </c>
      <c r="I375" s="20">
        <v>0.12007178082191799</v>
      </c>
      <c r="J375" s="20">
        <v>1.48732521562659E-2</v>
      </c>
      <c r="K375" s="20">
        <v>0.194591492106861</v>
      </c>
      <c r="L375" s="20">
        <v>2.3564762488459731E-2</v>
      </c>
      <c r="N375" s="50">
        <v>9</v>
      </c>
      <c r="O375" s="236">
        <v>25.609756097560975</v>
      </c>
      <c r="P375" s="236">
        <v>74.390243902439025</v>
      </c>
      <c r="Q375" s="50">
        <v>21</v>
      </c>
      <c r="R375" s="50">
        <v>61</v>
      </c>
      <c r="S375" s="6">
        <v>782.76699999999994</v>
      </c>
      <c r="T375" s="6">
        <v>782.76699999999994</v>
      </c>
      <c r="W375" s="1"/>
      <c r="X375" s="1"/>
      <c r="Y375" s="1"/>
      <c r="AC375" s="1"/>
      <c r="AF375" s="1"/>
      <c r="AG375" s="1"/>
    </row>
    <row r="376" spans="1:33" x14ac:dyDescent="0.25">
      <c r="A376" s="1">
        <v>8</v>
      </c>
      <c r="B376" s="1">
        <v>2020</v>
      </c>
      <c r="C376" s="1">
        <v>35237018</v>
      </c>
      <c r="D376" s="44" t="s">
        <v>319</v>
      </c>
      <c r="E376" s="20">
        <v>0.19295909474262068</v>
      </c>
      <c r="F376" s="20">
        <v>0.170193277066647</v>
      </c>
      <c r="G376" s="20">
        <v>2.2765817675973701E-2</v>
      </c>
      <c r="H376" s="20">
        <v>0</v>
      </c>
      <c r="I376" s="20">
        <v>2.0802167577413499E-2</v>
      </c>
      <c r="J376" s="20" t="s">
        <v>47</v>
      </c>
      <c r="K376" s="20">
        <v>0.16115677920004001</v>
      </c>
      <c r="L376" s="20">
        <v>1.1000147965167049E-2</v>
      </c>
      <c r="N376" s="50">
        <v>6</v>
      </c>
      <c r="O376" s="236">
        <v>75</v>
      </c>
      <c r="P376" s="236">
        <v>25</v>
      </c>
      <c r="Q376" s="50">
        <v>30</v>
      </c>
      <c r="R376" s="50">
        <v>10</v>
      </c>
      <c r="S376" s="6">
        <v>280.77</v>
      </c>
      <c r="T376" s="6">
        <v>280.77</v>
      </c>
      <c r="W376" s="1"/>
      <c r="X376" s="1"/>
      <c r="Y376" s="1"/>
      <c r="AC376" s="1"/>
      <c r="AF376" s="1"/>
      <c r="AG376" s="1"/>
    </row>
    <row r="377" spans="1:33" x14ac:dyDescent="0.25">
      <c r="A377" s="1">
        <v>4</v>
      </c>
      <c r="B377" s="1">
        <v>2020</v>
      </c>
      <c r="C377" s="1">
        <v>35238004</v>
      </c>
      <c r="D377" s="44" t="s">
        <v>320</v>
      </c>
      <c r="E377" s="20">
        <v>1.000345330015761</v>
      </c>
      <c r="F377" s="20">
        <v>0.998031236520739</v>
      </c>
      <c r="G377" s="20">
        <v>2.3140934950220799E-3</v>
      </c>
      <c r="H377" s="20">
        <v>0</v>
      </c>
      <c r="I377" s="20">
        <v>1.9380000000000001E-2</v>
      </c>
      <c r="J377" s="20">
        <v>1.2E-4</v>
      </c>
      <c r="K377" s="20">
        <v>0.95508556281761803</v>
      </c>
      <c r="L377" s="20">
        <v>2.575976719814356E-2</v>
      </c>
      <c r="N377" s="50">
        <v>58</v>
      </c>
      <c r="O377" s="236">
        <v>87.121212121212125</v>
      </c>
      <c r="P377" s="236">
        <v>12.878787878787879</v>
      </c>
      <c r="Q377" s="50">
        <v>115</v>
      </c>
      <c r="R377" s="50">
        <v>17</v>
      </c>
      <c r="S377" s="6">
        <v>338.07</v>
      </c>
      <c r="T377" s="6">
        <v>338.07</v>
      </c>
      <c r="W377" s="1"/>
      <c r="X377" s="1"/>
      <c r="Y377" s="1"/>
      <c r="AC377" s="1"/>
      <c r="AF377" s="1"/>
      <c r="AG377" s="1"/>
    </row>
    <row r="378" spans="1:33" x14ac:dyDescent="0.25">
      <c r="A378" s="1">
        <v>5</v>
      </c>
      <c r="B378" s="1">
        <v>2020</v>
      </c>
      <c r="C378" s="1">
        <v>35239095</v>
      </c>
      <c r="D378" s="44" t="s">
        <v>321</v>
      </c>
      <c r="E378" s="20">
        <v>5.2304523084728563E-2</v>
      </c>
      <c r="F378" s="20">
        <v>5.1999999999999998E-2</v>
      </c>
      <c r="G378" s="20">
        <v>3.0452308472856402E-4</v>
      </c>
      <c r="H378" s="20">
        <v>0</v>
      </c>
      <c r="I378" s="20">
        <v>5.1999999999999998E-2</v>
      </c>
      <c r="J378" s="20" t="s">
        <v>47</v>
      </c>
      <c r="K378" s="20" t="s">
        <v>47</v>
      </c>
      <c r="L378" s="20">
        <v>3.0452308472856402E-4</v>
      </c>
      <c r="N378" s="50">
        <v>8</v>
      </c>
      <c r="O378" s="236">
        <v>16.666666666666664</v>
      </c>
      <c r="P378" s="236">
        <v>83.333333333333343</v>
      </c>
      <c r="Q378" s="50">
        <v>1</v>
      </c>
      <c r="R378" s="50">
        <v>5</v>
      </c>
      <c r="S378" s="6" t="s">
        <v>47</v>
      </c>
      <c r="T378" s="6" t="s">
        <v>47</v>
      </c>
      <c r="W378" s="1"/>
      <c r="X378" s="1"/>
      <c r="Y378" s="1"/>
      <c r="AC378" s="1"/>
      <c r="AF378" s="1"/>
      <c r="AG378" s="1"/>
    </row>
    <row r="379" spans="1:33" x14ac:dyDescent="0.25">
      <c r="A379" s="1">
        <v>10</v>
      </c>
      <c r="B379" s="1">
        <v>2020</v>
      </c>
      <c r="C379" s="1">
        <v>352390910</v>
      </c>
      <c r="D379" s="44" t="s">
        <v>321</v>
      </c>
      <c r="E379" s="20">
        <v>2.7268695344274763</v>
      </c>
      <c r="F379" s="20">
        <v>1.85107153562725</v>
      </c>
      <c r="G379" s="20">
        <v>0.87579799880022602</v>
      </c>
      <c r="H379" s="20">
        <v>0</v>
      </c>
      <c r="I379" s="20">
        <v>1.4578547412481</v>
      </c>
      <c r="J379" s="20">
        <v>0.55901085308697396</v>
      </c>
      <c r="K379" s="20">
        <v>5.9861803860901099E-2</v>
      </c>
      <c r="L379" s="20">
        <v>0.65014213623150396</v>
      </c>
      <c r="N379" s="50">
        <v>256</v>
      </c>
      <c r="O379" s="236">
        <v>12.978142076502733</v>
      </c>
      <c r="P379" s="236">
        <v>87.021857923497265</v>
      </c>
      <c r="Q379" s="50">
        <v>95</v>
      </c>
      <c r="R379" s="50">
        <v>637</v>
      </c>
      <c r="S379" s="6">
        <v>8429.35</v>
      </c>
      <c r="T379" s="6">
        <v>6237.7190000000001</v>
      </c>
      <c r="W379" s="1"/>
      <c r="X379" s="1"/>
      <c r="Y379" s="1"/>
      <c r="AC379" s="1"/>
      <c r="AF379" s="1"/>
      <c r="AG379" s="1"/>
    </row>
    <row r="380" spans="1:33" x14ac:dyDescent="0.25">
      <c r="A380" s="1">
        <v>5</v>
      </c>
      <c r="B380" s="1">
        <v>2020</v>
      </c>
      <c r="C380" s="1">
        <v>35240065</v>
      </c>
      <c r="D380" s="44" t="s">
        <v>322</v>
      </c>
      <c r="E380" s="20">
        <v>0.45407148703849298</v>
      </c>
      <c r="F380" s="20">
        <v>0.17943755029900799</v>
      </c>
      <c r="G380" s="20">
        <v>0.274633936739485</v>
      </c>
      <c r="H380" s="20">
        <v>0</v>
      </c>
      <c r="I380" s="20">
        <v>9.1759984779299794E-2</v>
      </c>
      <c r="J380" s="20">
        <v>7.8861318363192601E-2</v>
      </c>
      <c r="K380" s="20">
        <v>3.8125209180660598E-2</v>
      </c>
      <c r="L380" s="20">
        <v>0.24532497471533987</v>
      </c>
      <c r="N380" s="50">
        <v>102</v>
      </c>
      <c r="O380" s="236">
        <v>10.610079575596817</v>
      </c>
      <c r="P380" s="236">
        <v>89.389920424403186</v>
      </c>
      <c r="Q380" s="50">
        <v>40</v>
      </c>
      <c r="R380" s="50">
        <v>337</v>
      </c>
      <c r="S380" s="6">
        <v>2208.75</v>
      </c>
      <c r="T380" s="6">
        <v>2208.75</v>
      </c>
      <c r="W380" s="1"/>
      <c r="X380" s="1"/>
      <c r="Y380" s="1"/>
      <c r="AC380" s="1"/>
      <c r="AF380" s="1"/>
      <c r="AG380" s="1"/>
    </row>
    <row r="381" spans="1:33" x14ac:dyDescent="0.25">
      <c r="A381" s="1">
        <v>8</v>
      </c>
      <c r="B381" s="1">
        <v>2020</v>
      </c>
      <c r="C381" s="1">
        <v>35241058</v>
      </c>
      <c r="D381" s="44" t="s">
        <v>323</v>
      </c>
      <c r="E381" s="20">
        <v>0.4150937323984662</v>
      </c>
      <c r="F381" s="20">
        <v>0.36973804975422297</v>
      </c>
      <c r="G381" s="20">
        <v>4.5355682644243202E-2</v>
      </c>
      <c r="H381" s="20">
        <v>0.56419964485033003</v>
      </c>
      <c r="I381" s="20">
        <v>0.226661202185792</v>
      </c>
      <c r="J381" s="20">
        <v>7.0790787733612803E-3</v>
      </c>
      <c r="K381" s="20">
        <v>0.15928104037228299</v>
      </c>
      <c r="L381" s="20">
        <v>2.2072411067029313E-2</v>
      </c>
      <c r="N381" s="50">
        <v>21</v>
      </c>
      <c r="O381" s="236">
        <v>40.625</v>
      </c>
      <c r="P381" s="236">
        <v>59.375</v>
      </c>
      <c r="Q381" s="50">
        <v>39</v>
      </c>
      <c r="R381" s="50">
        <v>57</v>
      </c>
      <c r="S381" s="6">
        <v>2138</v>
      </c>
      <c r="T381" s="6">
        <v>2079.6325999999999</v>
      </c>
      <c r="W381" s="1"/>
      <c r="X381" s="1"/>
      <c r="Y381" s="1"/>
      <c r="AC381" s="1"/>
      <c r="AF381" s="1"/>
      <c r="AG381" s="1"/>
    </row>
    <row r="382" spans="1:33" x14ac:dyDescent="0.25">
      <c r="A382" s="1">
        <v>12</v>
      </c>
      <c r="B382" s="1">
        <v>2020</v>
      </c>
      <c r="C382" s="1">
        <v>352420412</v>
      </c>
      <c r="D382" s="44" t="s">
        <v>324</v>
      </c>
      <c r="E382" s="20">
        <v>0.55903492414601863</v>
      </c>
      <c r="F382" s="20">
        <v>0.53612774467483404</v>
      </c>
      <c r="G382" s="20">
        <v>2.2907179471184601E-2</v>
      </c>
      <c r="H382" s="20">
        <v>3.6832001522070001E-2</v>
      </c>
      <c r="I382" s="20">
        <v>1.6549999999999999E-2</v>
      </c>
      <c r="J382" s="20">
        <v>6.132E-2</v>
      </c>
      <c r="K382" s="20">
        <v>0.48057250114363198</v>
      </c>
      <c r="L382" s="20">
        <v>5.92423002387072E-4</v>
      </c>
      <c r="N382" s="50">
        <v>9</v>
      </c>
      <c r="O382" s="236">
        <v>67.567567567567565</v>
      </c>
      <c r="P382" s="236">
        <v>32.432432432432435</v>
      </c>
      <c r="Q382" s="50">
        <v>25</v>
      </c>
      <c r="R382" s="50">
        <v>12</v>
      </c>
      <c r="S382" s="6">
        <v>318.35700000000003</v>
      </c>
      <c r="T382" s="6">
        <v>318.35700000000003</v>
      </c>
      <c r="W382" s="1"/>
      <c r="X382" s="1"/>
      <c r="Y382" s="1"/>
      <c r="AC382" s="1"/>
      <c r="AF382" s="1"/>
      <c r="AG382" s="1"/>
    </row>
    <row r="383" spans="1:33" x14ac:dyDescent="0.25">
      <c r="A383" s="1">
        <v>9</v>
      </c>
      <c r="B383" s="1">
        <v>2020</v>
      </c>
      <c r="C383" s="1">
        <v>35243039</v>
      </c>
      <c r="D383" s="44" t="s">
        <v>325</v>
      </c>
      <c r="E383" s="20">
        <v>1.4796135252451539</v>
      </c>
      <c r="F383" s="20">
        <v>1.2929807060471099</v>
      </c>
      <c r="G383" s="20">
        <v>0.186632819198044</v>
      </c>
      <c r="H383" s="20">
        <v>1.4154870624048701</v>
      </c>
      <c r="I383" s="20">
        <v>0.70865971604661004</v>
      </c>
      <c r="J383" s="20">
        <v>0.19499219801881401</v>
      </c>
      <c r="K383" s="20">
        <v>0.55290405248022501</v>
      </c>
      <c r="L383" s="20">
        <v>2.3057558699503461E-2</v>
      </c>
      <c r="N383" s="50">
        <v>13</v>
      </c>
      <c r="O383" s="236">
        <v>31.79190751445087</v>
      </c>
      <c r="P383" s="236">
        <v>68.20809248554913</v>
      </c>
      <c r="Q383" s="50">
        <v>55</v>
      </c>
      <c r="R383" s="50">
        <v>118</v>
      </c>
      <c r="S383" s="6">
        <v>4068</v>
      </c>
      <c r="T383" s="6">
        <v>4027.32</v>
      </c>
      <c r="W383" s="1"/>
      <c r="X383" s="1"/>
      <c r="Y383" s="1"/>
      <c r="AC383" s="1"/>
      <c r="AF383" s="1"/>
      <c r="AG383" s="1"/>
    </row>
    <row r="384" spans="1:33" x14ac:dyDescent="0.25">
      <c r="A384" s="1">
        <v>2</v>
      </c>
      <c r="B384" s="1">
        <v>2020</v>
      </c>
      <c r="C384" s="1">
        <v>35244022</v>
      </c>
      <c r="D384" s="44" t="s">
        <v>326</v>
      </c>
      <c r="E384" s="20">
        <v>2.0125281911902899</v>
      </c>
      <c r="F384" s="20">
        <v>1.47419137822192</v>
      </c>
      <c r="G384" s="20">
        <v>0.53833681296836999</v>
      </c>
      <c r="H384" s="20">
        <v>2.26861139649924</v>
      </c>
      <c r="I384" s="20">
        <v>0.11589342465753399</v>
      </c>
      <c r="J384" s="20">
        <v>1.7762395677071601</v>
      </c>
      <c r="K384" s="20">
        <v>2.1095825296720501E-2</v>
      </c>
      <c r="L384" s="20">
        <v>9.9299373528873608E-2</v>
      </c>
      <c r="N384" s="50">
        <v>98</v>
      </c>
      <c r="O384" s="236">
        <v>15.868263473053892</v>
      </c>
      <c r="P384" s="236">
        <v>84.131736526946113</v>
      </c>
      <c r="Q384" s="50">
        <v>53</v>
      </c>
      <c r="R384" s="50">
        <v>281</v>
      </c>
      <c r="S384" s="6">
        <v>12311.333999999999</v>
      </c>
      <c r="T384" s="6">
        <v>12195.9936</v>
      </c>
      <c r="W384" s="1"/>
      <c r="X384" s="1"/>
      <c r="Y384" s="1"/>
      <c r="AC384" s="1"/>
      <c r="AF384" s="1"/>
      <c r="AG384" s="1"/>
    </row>
    <row r="385" spans="1:33" x14ac:dyDescent="0.25">
      <c r="A385" s="1">
        <v>16</v>
      </c>
      <c r="B385" s="1">
        <v>2020</v>
      </c>
      <c r="C385" s="1">
        <v>352450116</v>
      </c>
      <c r="D385" s="44" t="s">
        <v>327</v>
      </c>
      <c r="E385" s="20">
        <v>1.7327602032753662E-2</v>
      </c>
      <c r="F385" s="20">
        <v>2.46673008625063E-4</v>
      </c>
      <c r="G385" s="20">
        <v>1.70809290241286E-2</v>
      </c>
      <c r="H385" s="20">
        <v>0</v>
      </c>
      <c r="I385" s="20">
        <v>1.44891780821918E-2</v>
      </c>
      <c r="J385" s="20">
        <v>4.9542237442922398E-4</v>
      </c>
      <c r="K385" s="20">
        <v>3.3930833146193599E-4</v>
      </c>
      <c r="L385" s="20">
        <v>2.003693244670673E-3</v>
      </c>
      <c r="N385" s="50">
        <v>1</v>
      </c>
      <c r="O385" s="236">
        <v>6.4516129032258061</v>
      </c>
      <c r="P385" s="236">
        <v>93.548387096774192</v>
      </c>
      <c r="Q385" s="50">
        <v>2</v>
      </c>
      <c r="R385" s="50">
        <v>29</v>
      </c>
      <c r="S385" s="6">
        <v>324.95</v>
      </c>
      <c r="T385" s="6">
        <v>324.95</v>
      </c>
      <c r="W385" s="1"/>
      <c r="X385" s="1"/>
      <c r="Y385" s="1"/>
      <c r="AC385" s="1"/>
      <c r="AF385" s="1"/>
      <c r="AG385" s="1"/>
    </row>
    <row r="386" spans="1:33" x14ac:dyDescent="0.25">
      <c r="A386" s="1">
        <v>11</v>
      </c>
      <c r="B386" s="1">
        <v>2020</v>
      </c>
      <c r="C386" s="1">
        <v>352460011</v>
      </c>
      <c r="D386" s="44" t="s">
        <v>328</v>
      </c>
      <c r="E386" s="20">
        <v>9.1089629151383605E-2</v>
      </c>
      <c r="F386" s="20">
        <v>8.5338518040272496E-2</v>
      </c>
      <c r="G386" s="20">
        <v>5.7511111111111096E-3</v>
      </c>
      <c r="H386" s="20">
        <v>0</v>
      </c>
      <c r="I386" s="20" t="s">
        <v>47</v>
      </c>
      <c r="J386" s="20">
        <v>2.3103642987249498E-3</v>
      </c>
      <c r="K386" s="20">
        <v>6.9586442473239002E-2</v>
      </c>
      <c r="L386" s="20">
        <v>1.9192822379419629E-2</v>
      </c>
      <c r="N386" s="50">
        <v>48</v>
      </c>
      <c r="O386" s="236">
        <v>63.265306122448983</v>
      </c>
      <c r="P386" s="236">
        <v>36.734693877551024</v>
      </c>
      <c r="Q386" s="50">
        <v>31</v>
      </c>
      <c r="R386" s="50">
        <v>18</v>
      </c>
      <c r="S386" s="6">
        <v>526</v>
      </c>
      <c r="T386" s="6">
        <v>483.92</v>
      </c>
      <c r="W386" s="1"/>
      <c r="X386" s="1"/>
      <c r="Y386" s="1"/>
      <c r="AC386" s="1"/>
      <c r="AF386" s="1"/>
      <c r="AG386" s="1"/>
    </row>
    <row r="387" spans="1:33" x14ac:dyDescent="0.25">
      <c r="A387" s="1">
        <v>5</v>
      </c>
      <c r="B387" s="1">
        <v>2020</v>
      </c>
      <c r="C387" s="1">
        <v>35247095</v>
      </c>
      <c r="D387" s="44" t="s">
        <v>329</v>
      </c>
      <c r="E387" s="20">
        <v>3.8027629273232328</v>
      </c>
      <c r="F387" s="20">
        <v>3.5886202453610099</v>
      </c>
      <c r="G387" s="20">
        <v>0.214142681962223</v>
      </c>
      <c r="H387" s="20">
        <v>0</v>
      </c>
      <c r="I387" s="20">
        <v>0.34437378995433798</v>
      </c>
      <c r="J387" s="20">
        <v>3.2211694552985501</v>
      </c>
      <c r="K387" s="20">
        <v>0.12916858736515499</v>
      </c>
      <c r="L387" s="20">
        <v>0.1080510947051926</v>
      </c>
      <c r="N387" s="50">
        <v>57</v>
      </c>
      <c r="O387" s="236">
        <v>16.942148760330578</v>
      </c>
      <c r="P387" s="236">
        <v>83.057851239669418</v>
      </c>
      <c r="Q387" s="50">
        <v>41</v>
      </c>
      <c r="R387" s="50">
        <v>201</v>
      </c>
      <c r="S387" s="6">
        <v>2956.7999999999997</v>
      </c>
      <c r="T387" s="6">
        <v>2128.8960000000002</v>
      </c>
      <c r="W387" s="1"/>
      <c r="X387" s="1"/>
      <c r="Y387" s="1"/>
      <c r="AC387" s="1"/>
      <c r="AF387" s="1"/>
      <c r="AG387" s="1"/>
    </row>
    <row r="388" spans="1:33" x14ac:dyDescent="0.25">
      <c r="A388" s="1">
        <v>15</v>
      </c>
      <c r="B388" s="1">
        <v>2020</v>
      </c>
      <c r="C388" s="1">
        <v>352480815</v>
      </c>
      <c r="D388" s="44" t="s">
        <v>330</v>
      </c>
      <c r="E388" s="20">
        <v>0.26951660944348788</v>
      </c>
      <c r="F388" s="20">
        <v>4.6108561186382901E-2</v>
      </c>
      <c r="G388" s="20">
        <v>0.223408048257105</v>
      </c>
      <c r="H388" s="20">
        <v>0</v>
      </c>
      <c r="I388" s="20">
        <v>0.21531450395488699</v>
      </c>
      <c r="J388" s="20">
        <v>4.2063068592958601E-3</v>
      </c>
      <c r="K388" s="20">
        <v>4.64159051742064E-2</v>
      </c>
      <c r="L388" s="20">
        <v>3.5798934550989353E-3</v>
      </c>
      <c r="N388" s="50">
        <v>6</v>
      </c>
      <c r="O388" s="236">
        <v>64</v>
      </c>
      <c r="P388" s="236">
        <v>36</v>
      </c>
      <c r="Q388" s="50">
        <v>48</v>
      </c>
      <c r="R388" s="50">
        <v>27</v>
      </c>
      <c r="S388" s="6" t="s">
        <v>47</v>
      </c>
      <c r="T388" s="6" t="s">
        <v>47</v>
      </c>
      <c r="W388" s="1"/>
      <c r="X388" s="1"/>
      <c r="Y388" s="1"/>
      <c r="AC388" s="1"/>
      <c r="AF388" s="1"/>
      <c r="AG388" s="1"/>
    </row>
    <row r="389" spans="1:33" x14ac:dyDescent="0.25">
      <c r="A389" s="1">
        <v>18</v>
      </c>
      <c r="B389" s="1">
        <v>2020</v>
      </c>
      <c r="C389" s="1">
        <v>352480818</v>
      </c>
      <c r="D389" s="44" t="s">
        <v>330</v>
      </c>
      <c r="E389" s="20">
        <v>0.22970786186590822</v>
      </c>
      <c r="F389" s="20">
        <v>1.28500749806622E-2</v>
      </c>
      <c r="G389" s="20">
        <v>0.21685778688524601</v>
      </c>
      <c r="H389" s="20">
        <v>0</v>
      </c>
      <c r="I389" s="20">
        <v>0.17775232876712299</v>
      </c>
      <c r="J389" s="20">
        <v>2.0121375331653198E-2</v>
      </c>
      <c r="K389" s="20">
        <v>2.75147795077809E-2</v>
      </c>
      <c r="L389" s="20">
        <v>4.3193782593507549E-3</v>
      </c>
      <c r="N389" s="50">
        <v>17</v>
      </c>
      <c r="O389" s="236">
        <v>29.268292682926827</v>
      </c>
      <c r="P389" s="236">
        <v>70.731707317073173</v>
      </c>
      <c r="Q389" s="50">
        <v>48</v>
      </c>
      <c r="R389" s="50">
        <v>116</v>
      </c>
      <c r="S389" s="6">
        <v>2500</v>
      </c>
      <c r="T389" s="6">
        <v>2500</v>
      </c>
      <c r="W389" s="1"/>
      <c r="X389" s="1"/>
      <c r="Y389" s="1"/>
      <c r="AC389" s="1"/>
      <c r="AF389" s="1"/>
      <c r="AG389" s="1"/>
    </row>
    <row r="390" spans="1:33" x14ac:dyDescent="0.25">
      <c r="A390" s="1">
        <v>2</v>
      </c>
      <c r="B390" s="1">
        <v>2020</v>
      </c>
      <c r="C390" s="1">
        <v>35249072</v>
      </c>
      <c r="D390" s="44" t="s">
        <v>331</v>
      </c>
      <c r="E390" s="20">
        <v>0.11195514817310011</v>
      </c>
      <c r="F390" s="20">
        <v>7.9799660237376405E-2</v>
      </c>
      <c r="G390" s="20">
        <v>3.2155487935723703E-2</v>
      </c>
      <c r="H390" s="20">
        <v>0</v>
      </c>
      <c r="I390" s="20">
        <v>1.8164048706240499E-2</v>
      </c>
      <c r="J390" s="20">
        <v>1.12831050228311E-4</v>
      </c>
      <c r="K390" s="20">
        <v>2.4739322678843201E-2</v>
      </c>
      <c r="L390" s="20">
        <v>6.8938945737788096E-2</v>
      </c>
      <c r="N390" s="50">
        <v>67</v>
      </c>
      <c r="O390" s="236">
        <v>64</v>
      </c>
      <c r="P390" s="236">
        <v>36</v>
      </c>
      <c r="Q390" s="50">
        <v>64</v>
      </c>
      <c r="R390" s="50">
        <v>36</v>
      </c>
      <c r="S390" s="6">
        <v>174</v>
      </c>
      <c r="T390" s="6">
        <v>174</v>
      </c>
      <c r="W390" s="1"/>
      <c r="X390" s="1"/>
      <c r="Y390" s="1"/>
      <c r="AC390" s="1"/>
      <c r="AF390" s="1"/>
      <c r="AG390" s="1"/>
    </row>
    <row r="391" spans="1:33" x14ac:dyDescent="0.25">
      <c r="A391" s="1">
        <v>6</v>
      </c>
      <c r="B391" s="1">
        <v>2020</v>
      </c>
      <c r="C391" s="1">
        <v>35250036</v>
      </c>
      <c r="D391" s="44" t="s">
        <v>332</v>
      </c>
      <c r="E391" s="20">
        <v>3.0555466466635071E-2</v>
      </c>
      <c r="F391" s="20">
        <v>2.56016742770167E-3</v>
      </c>
      <c r="G391" s="20">
        <v>2.7995299038933399E-2</v>
      </c>
      <c r="H391" s="20">
        <v>0</v>
      </c>
      <c r="I391" s="20" t="s">
        <v>47</v>
      </c>
      <c r="J391" s="20">
        <v>1.9797588350758101E-2</v>
      </c>
      <c r="K391" s="20" t="s">
        <v>47</v>
      </c>
      <c r="L391" s="20">
        <v>1.075787811587693E-2</v>
      </c>
      <c r="N391" s="50">
        <v>2</v>
      </c>
      <c r="O391" s="236">
        <v>6.8181818181818175</v>
      </c>
      <c r="P391" s="236">
        <v>93.181818181818173</v>
      </c>
      <c r="Q391" s="50">
        <v>3</v>
      </c>
      <c r="R391" s="50">
        <v>41</v>
      </c>
      <c r="S391" s="6">
        <v>4933.0289999999995</v>
      </c>
      <c r="T391" s="6">
        <v>2220.2041999999997</v>
      </c>
      <c r="W391" s="1"/>
      <c r="X391" s="1"/>
      <c r="Y391" s="1"/>
      <c r="AC391" s="1"/>
      <c r="AF391" s="1"/>
      <c r="AG391" s="1"/>
    </row>
    <row r="392" spans="1:33" x14ac:dyDescent="0.25">
      <c r="A392" s="1">
        <v>4</v>
      </c>
      <c r="B392" s="1">
        <v>2020</v>
      </c>
      <c r="C392" s="1">
        <v>35251024</v>
      </c>
      <c r="D392" s="44" t="s">
        <v>333</v>
      </c>
      <c r="E392" s="20">
        <v>0.54363840629704407</v>
      </c>
      <c r="F392" s="20">
        <v>0.29604795674576401</v>
      </c>
      <c r="G392" s="20">
        <v>0.24759044955128001</v>
      </c>
      <c r="H392" s="20">
        <v>9.3393201420598704E-2</v>
      </c>
      <c r="I392" s="20">
        <v>4.5580000000000002E-2</v>
      </c>
      <c r="J392" s="20">
        <v>7.6674405810481502E-2</v>
      </c>
      <c r="K392" s="20">
        <v>0.29580099071786797</v>
      </c>
      <c r="L392" s="20">
        <v>0.1255830097686953</v>
      </c>
      <c r="N392" s="50">
        <v>7</v>
      </c>
      <c r="O392" s="236">
        <v>27.007299270072991</v>
      </c>
      <c r="P392" s="236">
        <v>72.992700729927009</v>
      </c>
      <c r="Q392" s="50">
        <v>37</v>
      </c>
      <c r="R392" s="50">
        <v>100</v>
      </c>
      <c r="S392" s="6">
        <v>2330</v>
      </c>
      <c r="T392" s="6">
        <v>0</v>
      </c>
      <c r="W392" s="1"/>
      <c r="X392" s="1"/>
      <c r="Y392" s="1"/>
      <c r="AC392" s="1"/>
      <c r="AF392" s="1"/>
      <c r="AG392" s="1"/>
    </row>
    <row r="393" spans="1:33" x14ac:dyDescent="0.25">
      <c r="A393" s="1">
        <v>5</v>
      </c>
      <c r="B393" s="1">
        <v>2020</v>
      </c>
      <c r="C393" s="1">
        <v>35252015</v>
      </c>
      <c r="D393" s="44" t="s">
        <v>334</v>
      </c>
      <c r="E393" s="20">
        <v>0.588579589025501</v>
      </c>
      <c r="F393" s="20">
        <v>0.44978486905415399</v>
      </c>
      <c r="G393" s="20">
        <v>0.13879471997134701</v>
      </c>
      <c r="H393" s="20">
        <v>0</v>
      </c>
      <c r="I393" s="20">
        <v>5.8690136986301399E-2</v>
      </c>
      <c r="J393" s="20">
        <v>4.7980379561011699E-2</v>
      </c>
      <c r="K393" s="20">
        <v>0.35290219476986001</v>
      </c>
      <c r="L393" s="20">
        <v>0.12900687770832808</v>
      </c>
      <c r="N393" s="50">
        <v>86</v>
      </c>
      <c r="O393" s="236">
        <v>24.429967426710096</v>
      </c>
      <c r="P393" s="236">
        <v>75.570032573289907</v>
      </c>
      <c r="Q393" s="50">
        <v>75</v>
      </c>
      <c r="R393" s="50">
        <v>232</v>
      </c>
      <c r="S393" s="6">
        <v>316.94400000000002</v>
      </c>
      <c r="T393" s="6">
        <v>316.94400000000002</v>
      </c>
      <c r="W393" s="1"/>
      <c r="X393" s="1"/>
      <c r="Y393" s="1"/>
      <c r="AC393" s="1"/>
      <c r="AF393" s="1"/>
      <c r="AG393" s="1"/>
    </row>
    <row r="394" spans="1:33" x14ac:dyDescent="0.25">
      <c r="A394" s="1">
        <v>13</v>
      </c>
      <c r="B394" s="1">
        <v>2020</v>
      </c>
      <c r="C394" s="1">
        <v>352530013</v>
      </c>
      <c r="D394" s="44" t="s">
        <v>335</v>
      </c>
      <c r="E394" s="20">
        <v>1.0676756805857051</v>
      </c>
      <c r="F394" s="20">
        <v>0.68821521163427002</v>
      </c>
      <c r="G394" s="20">
        <v>0.37946046895143498</v>
      </c>
      <c r="H394" s="20">
        <v>0</v>
      </c>
      <c r="I394" s="20">
        <v>0.59109705516879996</v>
      </c>
      <c r="J394" s="20">
        <v>0.28789908447072698</v>
      </c>
      <c r="K394" s="20">
        <v>0.1140434660778</v>
      </c>
      <c r="L394" s="20">
        <v>7.4636074868378408E-2</v>
      </c>
      <c r="N394" s="50">
        <v>16</v>
      </c>
      <c r="O394" s="236">
        <v>29.583333333333332</v>
      </c>
      <c r="P394" s="236">
        <v>70.416666666666671</v>
      </c>
      <c r="Q394" s="50">
        <v>71</v>
      </c>
      <c r="R394" s="50">
        <v>169</v>
      </c>
      <c r="S394" s="6">
        <v>7945</v>
      </c>
      <c r="T394" s="6">
        <v>7945</v>
      </c>
      <c r="W394" s="1"/>
      <c r="X394" s="1"/>
      <c r="Y394" s="1"/>
      <c r="AC394" s="1"/>
      <c r="AF394" s="1"/>
      <c r="AG394" s="1"/>
    </row>
    <row r="395" spans="1:33" x14ac:dyDescent="0.25">
      <c r="A395" s="1">
        <v>8</v>
      </c>
      <c r="B395" s="1">
        <v>2020</v>
      </c>
      <c r="C395" s="1">
        <v>35254098</v>
      </c>
      <c r="D395" s="44" t="s">
        <v>336</v>
      </c>
      <c r="E395" s="20">
        <v>0.7501879496552476</v>
      </c>
      <c r="F395" s="20">
        <v>0.69597861425090102</v>
      </c>
      <c r="G395" s="20">
        <v>5.4209335404346602E-2</v>
      </c>
      <c r="H395" s="20">
        <v>0</v>
      </c>
      <c r="I395" s="20">
        <v>8.1499999999999993E-3</v>
      </c>
      <c r="J395" s="20">
        <v>9.2621709791983795E-2</v>
      </c>
      <c r="K395" s="20">
        <v>0.49357782219228002</v>
      </c>
      <c r="L395" s="20">
        <v>0.15583841767098314</v>
      </c>
      <c r="N395" s="50">
        <v>26</v>
      </c>
      <c r="O395" s="236">
        <v>69.73684210526315</v>
      </c>
      <c r="P395" s="236">
        <v>30.263157894736842</v>
      </c>
      <c r="Q395" s="50">
        <v>53</v>
      </c>
      <c r="R395" s="50">
        <v>23</v>
      </c>
      <c r="S395" s="6">
        <v>140</v>
      </c>
      <c r="T395" s="6">
        <v>140</v>
      </c>
      <c r="W395" s="1"/>
      <c r="X395" s="1"/>
      <c r="Y395" s="1"/>
      <c r="AC395" s="1"/>
      <c r="AF395" s="1"/>
      <c r="AG395" s="1"/>
    </row>
    <row r="396" spans="1:33" x14ac:dyDescent="0.25">
      <c r="A396" s="1">
        <v>5</v>
      </c>
      <c r="B396" s="1">
        <v>2020</v>
      </c>
      <c r="C396" s="1">
        <v>35255085</v>
      </c>
      <c r="D396" s="44" t="s">
        <v>337</v>
      </c>
      <c r="E396" s="20">
        <v>0.22057036051434312</v>
      </c>
      <c r="F396" s="20">
        <v>0.20129469009656401</v>
      </c>
      <c r="G396" s="20">
        <v>1.9275670417779101E-2</v>
      </c>
      <c r="H396" s="20">
        <v>0</v>
      </c>
      <c r="I396" s="20">
        <v>6.5079999999999999E-2</v>
      </c>
      <c r="J396" s="20">
        <v>6.4000000000000005E-4</v>
      </c>
      <c r="K396" s="20">
        <v>0.12151636505976</v>
      </c>
      <c r="L396" s="20">
        <v>3.33339954545833E-2</v>
      </c>
      <c r="N396" s="50">
        <v>87</v>
      </c>
      <c r="O396" s="236">
        <v>50.34013605442177</v>
      </c>
      <c r="P396" s="236">
        <v>49.65986394557823</v>
      </c>
      <c r="Q396" s="50">
        <v>74</v>
      </c>
      <c r="R396" s="50">
        <v>73</v>
      </c>
      <c r="S396" s="6">
        <v>455.76</v>
      </c>
      <c r="T396" s="6">
        <v>455.76</v>
      </c>
      <c r="W396" s="1"/>
      <c r="X396" s="1"/>
      <c r="Y396" s="1"/>
      <c r="AC396" s="1"/>
      <c r="AF396" s="1"/>
      <c r="AG396" s="1"/>
    </row>
    <row r="397" spans="1:33" x14ac:dyDescent="0.25">
      <c r="A397" s="1">
        <v>17</v>
      </c>
      <c r="B397" s="1">
        <v>2020</v>
      </c>
      <c r="C397" s="1">
        <v>352560717</v>
      </c>
      <c r="D397" s="44" t="s">
        <v>338</v>
      </c>
      <c r="E397" s="20">
        <v>4.7078303453352302E-2</v>
      </c>
      <c r="F397" s="20">
        <v>2.24870540875481E-2</v>
      </c>
      <c r="G397" s="20">
        <v>2.4591249365804198E-2</v>
      </c>
      <c r="H397" s="20">
        <v>0</v>
      </c>
      <c r="I397" s="20">
        <v>2.351E-2</v>
      </c>
      <c r="J397" s="20">
        <v>1.5154236428208999E-4</v>
      </c>
      <c r="K397" s="20">
        <v>2.3242575396528301E-2</v>
      </c>
      <c r="L397" s="20">
        <v>1.7418569254185699E-4</v>
      </c>
      <c r="N397" s="50">
        <v>0</v>
      </c>
      <c r="O397" s="236">
        <v>16.666666666666664</v>
      </c>
      <c r="P397" s="236">
        <v>83.333333333333343</v>
      </c>
      <c r="Q397" s="50">
        <v>3</v>
      </c>
      <c r="R397" s="50">
        <v>15</v>
      </c>
      <c r="S397" s="6">
        <v>210</v>
      </c>
      <c r="T397" s="6">
        <v>210</v>
      </c>
      <c r="W397" s="1"/>
      <c r="X397" s="1"/>
      <c r="Y397" s="1"/>
      <c r="AC397" s="1"/>
      <c r="AF397" s="1"/>
      <c r="AG397" s="1"/>
    </row>
    <row r="398" spans="1:33" x14ac:dyDescent="0.25">
      <c r="A398" s="1">
        <v>21</v>
      </c>
      <c r="B398" s="1">
        <v>2020</v>
      </c>
      <c r="C398" s="1">
        <v>352560721</v>
      </c>
      <c r="D398" s="44" t="s">
        <v>338</v>
      </c>
      <c r="E398" s="20">
        <v>7.551830035514967E-2</v>
      </c>
      <c r="F398" s="20">
        <v>7.5249999999999997E-2</v>
      </c>
      <c r="G398" s="20">
        <v>2.6830035514967E-4</v>
      </c>
      <c r="H398" s="20">
        <v>0</v>
      </c>
      <c r="I398" s="20" t="s">
        <v>47</v>
      </c>
      <c r="J398" s="20" t="s">
        <v>47</v>
      </c>
      <c r="K398" s="20">
        <v>7.5518300355149698E-2</v>
      </c>
      <c r="L398" s="20">
        <v>0</v>
      </c>
      <c r="N398" s="50">
        <v>1</v>
      </c>
      <c r="O398" s="236">
        <v>60</v>
      </c>
      <c r="P398" s="236">
        <v>40</v>
      </c>
      <c r="Q398" s="50">
        <v>3</v>
      </c>
      <c r="R398" s="50">
        <v>2</v>
      </c>
      <c r="S398" s="6" t="s">
        <v>47</v>
      </c>
      <c r="T398" s="6" t="s">
        <v>47</v>
      </c>
      <c r="W398" s="1"/>
      <c r="X398" s="1"/>
      <c r="Y398" s="1"/>
      <c r="AC398" s="1"/>
      <c r="AF398" s="1"/>
      <c r="AG398" s="1"/>
    </row>
    <row r="399" spans="1:33" x14ac:dyDescent="0.25">
      <c r="A399" s="1">
        <v>16</v>
      </c>
      <c r="B399" s="1">
        <v>2020</v>
      </c>
      <c r="C399" s="1">
        <v>352570616</v>
      </c>
      <c r="D399" s="44" t="s">
        <v>339</v>
      </c>
      <c r="E399" s="20">
        <v>1.1189781254418602E-2</v>
      </c>
      <c r="F399" s="20">
        <v>1.07881967213115E-2</v>
      </c>
      <c r="G399" s="20">
        <v>4.01584533107102E-4</v>
      </c>
      <c r="H399" s="20">
        <v>0</v>
      </c>
      <c r="I399" s="20" t="s">
        <v>47</v>
      </c>
      <c r="J399" s="20">
        <v>6.9761542364282097E-6</v>
      </c>
      <c r="K399" s="20">
        <v>1.10428051001822E-2</v>
      </c>
      <c r="L399" s="20">
        <v>1.3999999999999999E-4</v>
      </c>
      <c r="N399" s="50">
        <v>0</v>
      </c>
      <c r="O399" s="236">
        <v>37.5</v>
      </c>
      <c r="P399" s="236">
        <v>62.5</v>
      </c>
      <c r="Q399" s="50">
        <v>3</v>
      </c>
      <c r="R399" s="50">
        <v>5</v>
      </c>
      <c r="S399" s="6" t="s">
        <v>47</v>
      </c>
      <c r="T399" s="6" t="s">
        <v>47</v>
      </c>
      <c r="W399" s="1"/>
      <c r="X399" s="1"/>
      <c r="Y399" s="1"/>
      <c r="AC399" s="1"/>
      <c r="AF399" s="1"/>
      <c r="AG399" s="1"/>
    </row>
    <row r="400" spans="1:33" x14ac:dyDescent="0.25">
      <c r="A400" s="1">
        <v>19</v>
      </c>
      <c r="B400" s="1">
        <v>2020</v>
      </c>
      <c r="C400" s="1">
        <v>352570619</v>
      </c>
      <c r="D400" s="44" t="s">
        <v>339</v>
      </c>
      <c r="E400" s="20">
        <v>0.40084540944099201</v>
      </c>
      <c r="F400" s="20">
        <v>0.19765080746645999</v>
      </c>
      <c r="G400" s="20">
        <v>0.20319460197453201</v>
      </c>
      <c r="H400" s="20">
        <v>0</v>
      </c>
      <c r="I400" s="20">
        <v>3.2828193727075398E-2</v>
      </c>
      <c r="J400" s="20">
        <v>0.154458941246434</v>
      </c>
      <c r="K400" s="20">
        <v>0.12925212530462199</v>
      </c>
      <c r="L400" s="20">
        <v>8.4306149162861499E-2</v>
      </c>
      <c r="N400" s="50">
        <v>16</v>
      </c>
      <c r="O400" s="236">
        <v>16.379310344827587</v>
      </c>
      <c r="P400" s="236">
        <v>83.620689655172413</v>
      </c>
      <c r="Q400" s="50">
        <v>19</v>
      </c>
      <c r="R400" s="50">
        <v>97</v>
      </c>
      <c r="S400" s="6">
        <v>1791.44</v>
      </c>
      <c r="T400" s="6">
        <v>1791.44</v>
      </c>
      <c r="W400" s="1"/>
      <c r="X400" s="1"/>
      <c r="Y400" s="1"/>
      <c r="AC400" s="1"/>
      <c r="AF400" s="1"/>
      <c r="AG400" s="1"/>
    </row>
    <row r="401" spans="1:33" x14ac:dyDescent="0.25">
      <c r="A401" s="1">
        <v>20</v>
      </c>
      <c r="B401" s="1">
        <v>2020</v>
      </c>
      <c r="C401" s="1">
        <v>352580520</v>
      </c>
      <c r="D401" s="44" t="s">
        <v>340</v>
      </c>
      <c r="E401" s="20">
        <v>2.9414738461794401E-2</v>
      </c>
      <c r="F401" s="20">
        <v>1.3457628565012401E-2</v>
      </c>
      <c r="G401" s="20">
        <v>1.5957109896782E-2</v>
      </c>
      <c r="H401" s="20">
        <v>0</v>
      </c>
      <c r="I401" s="20">
        <v>1.14726775956284E-2</v>
      </c>
      <c r="J401" s="20" t="s">
        <v>47</v>
      </c>
      <c r="K401" s="20">
        <v>1.51053881278539E-2</v>
      </c>
      <c r="L401" s="20">
        <v>2.83667273831208E-3</v>
      </c>
      <c r="N401" s="50">
        <v>7</v>
      </c>
      <c r="O401" s="236">
        <v>37.5</v>
      </c>
      <c r="P401" s="236">
        <v>62.5</v>
      </c>
      <c r="Q401" s="50">
        <v>6</v>
      </c>
      <c r="R401" s="50">
        <v>10</v>
      </c>
      <c r="S401" s="6">
        <v>247</v>
      </c>
      <c r="T401" s="6">
        <v>247</v>
      </c>
      <c r="W401" s="1"/>
      <c r="X401" s="1"/>
      <c r="Y401" s="1"/>
      <c r="AC401" s="1"/>
      <c r="AF401" s="1"/>
      <c r="AG401" s="1"/>
    </row>
    <row r="402" spans="1:33" x14ac:dyDescent="0.25">
      <c r="A402" s="1">
        <v>10</v>
      </c>
      <c r="B402" s="1">
        <v>2020</v>
      </c>
      <c r="C402" s="1">
        <v>352585410</v>
      </c>
      <c r="D402" s="44" t="s">
        <v>341</v>
      </c>
      <c r="E402" s="20">
        <v>2.6603345476624199E-2</v>
      </c>
      <c r="F402" s="20">
        <v>5.8900000000000003E-3</v>
      </c>
      <c r="G402" s="20">
        <v>2.07133454766242E-2</v>
      </c>
      <c r="H402" s="20">
        <v>0</v>
      </c>
      <c r="I402" s="20">
        <v>5.0588280060882796E-3</v>
      </c>
      <c r="J402" s="20">
        <v>2.01842197935641E-2</v>
      </c>
      <c r="K402" s="20">
        <v>3.72275494672755E-4</v>
      </c>
      <c r="L402" s="20">
        <v>9.8802218229907457E-4</v>
      </c>
      <c r="N402" s="50">
        <v>5</v>
      </c>
      <c r="O402" s="236">
        <v>10</v>
      </c>
      <c r="P402" s="236">
        <v>90</v>
      </c>
      <c r="Q402" s="50">
        <v>3</v>
      </c>
      <c r="R402" s="50">
        <v>27</v>
      </c>
      <c r="S402" s="6">
        <v>101.64999999999999</v>
      </c>
      <c r="T402" s="6">
        <v>101.64999999999999</v>
      </c>
      <c r="W402" s="1"/>
      <c r="X402" s="1"/>
      <c r="Y402" s="1"/>
      <c r="AC402" s="1"/>
      <c r="AF402" s="1"/>
      <c r="AG402" s="1"/>
    </row>
    <row r="403" spans="1:33" x14ac:dyDescent="0.25">
      <c r="A403" s="1">
        <v>5</v>
      </c>
      <c r="B403" s="1">
        <v>2020</v>
      </c>
      <c r="C403" s="1">
        <v>35259045</v>
      </c>
      <c r="D403" s="44" t="s">
        <v>342</v>
      </c>
      <c r="E403" s="20">
        <v>2.9001187743281678</v>
      </c>
      <c r="F403" s="20">
        <v>2.1826127274787699</v>
      </c>
      <c r="G403" s="20">
        <v>0.717506046849398</v>
      </c>
      <c r="H403" s="20">
        <v>0</v>
      </c>
      <c r="I403" s="20">
        <v>2.0130699999999999</v>
      </c>
      <c r="J403" s="20">
        <v>0.48681088267584899</v>
      </c>
      <c r="K403" s="20">
        <v>4.3092648734519401E-2</v>
      </c>
      <c r="L403" s="20">
        <v>0.35714524291780053</v>
      </c>
      <c r="N403" s="50">
        <v>115</v>
      </c>
      <c r="O403" s="236">
        <v>8.5039370078740149</v>
      </c>
      <c r="P403" s="236">
        <v>91.496062992125985</v>
      </c>
      <c r="Q403" s="50">
        <v>54</v>
      </c>
      <c r="R403" s="50">
        <v>581</v>
      </c>
      <c r="S403" s="6">
        <v>21750.7</v>
      </c>
      <c r="T403" s="6">
        <v>21750.7</v>
      </c>
      <c r="W403" s="1"/>
      <c r="X403" s="1"/>
      <c r="Y403" s="1"/>
      <c r="AC403" s="1"/>
      <c r="AF403" s="1"/>
      <c r="AG403" s="1"/>
    </row>
    <row r="404" spans="1:33" x14ac:dyDescent="0.25">
      <c r="A404" s="1">
        <v>10</v>
      </c>
      <c r="B404" s="1">
        <v>2020</v>
      </c>
      <c r="C404" s="1">
        <v>352590410</v>
      </c>
      <c r="D404" s="44" t="s">
        <v>342</v>
      </c>
      <c r="E404" s="20">
        <v>1.7570395738203999E-5</v>
      </c>
      <c r="F404" s="20" t="s">
        <v>47</v>
      </c>
      <c r="G404" s="20">
        <v>1.7570395738203999E-5</v>
      </c>
      <c r="H404" s="20">
        <v>0</v>
      </c>
      <c r="I404" s="20" t="s">
        <v>47</v>
      </c>
      <c r="J404" s="20" t="s">
        <v>47</v>
      </c>
      <c r="K404" s="20" t="s">
        <v>47</v>
      </c>
      <c r="L404" s="20">
        <v>1.7570395738203999E-5</v>
      </c>
      <c r="N404" s="50">
        <v>0</v>
      </c>
      <c r="O404" s="236">
        <v>0</v>
      </c>
      <c r="P404" s="236">
        <v>100</v>
      </c>
      <c r="Q404" s="50" t="s">
        <v>47</v>
      </c>
      <c r="R404" s="50">
        <v>6</v>
      </c>
      <c r="S404" s="6" t="s">
        <v>47</v>
      </c>
      <c r="T404" s="6" t="s">
        <v>47</v>
      </c>
      <c r="W404" s="1"/>
      <c r="X404" s="1"/>
      <c r="Y404" s="1"/>
      <c r="AC404" s="1"/>
      <c r="AF404" s="1"/>
      <c r="AG404" s="1"/>
    </row>
    <row r="405" spans="1:33" x14ac:dyDescent="0.25">
      <c r="A405" s="1">
        <v>20</v>
      </c>
      <c r="B405" s="1">
        <v>2020</v>
      </c>
      <c r="C405" s="1">
        <v>352600120</v>
      </c>
      <c r="D405" s="44" t="s">
        <v>343</v>
      </c>
      <c r="E405" s="20">
        <v>0.25728488580316222</v>
      </c>
      <c r="F405" s="20">
        <v>0.1741</v>
      </c>
      <c r="G405" s="20">
        <v>8.3184885803162203E-2</v>
      </c>
      <c r="H405" s="20">
        <v>0</v>
      </c>
      <c r="I405" s="20" t="s">
        <v>47</v>
      </c>
      <c r="J405" s="20">
        <v>0.16039999999999999</v>
      </c>
      <c r="K405" s="20">
        <v>8.7044421571807598E-2</v>
      </c>
      <c r="L405" s="20">
        <v>9.8404642313546405E-3</v>
      </c>
      <c r="N405" s="50">
        <v>0</v>
      </c>
      <c r="O405" s="236">
        <v>8.1632653061224492</v>
      </c>
      <c r="P405" s="236">
        <v>91.83673469387756</v>
      </c>
      <c r="Q405" s="50">
        <v>4</v>
      </c>
      <c r="R405" s="50">
        <v>45</v>
      </c>
      <c r="S405" s="6" t="s">
        <v>47</v>
      </c>
      <c r="T405" s="6" t="s">
        <v>47</v>
      </c>
      <c r="W405" s="1"/>
      <c r="X405" s="1"/>
      <c r="Y405" s="1"/>
      <c r="AC405" s="1"/>
      <c r="AF405" s="1"/>
      <c r="AG405" s="1"/>
    </row>
    <row r="406" spans="1:33" x14ac:dyDescent="0.25">
      <c r="A406" s="1">
        <v>21</v>
      </c>
      <c r="B406" s="1">
        <v>2020</v>
      </c>
      <c r="C406" s="1">
        <v>352600121</v>
      </c>
      <c r="D406" s="44" t="s">
        <v>343</v>
      </c>
      <c r="E406" s="20">
        <v>0.1219826972037162</v>
      </c>
      <c r="F406" s="20">
        <v>7.0742808219178097E-2</v>
      </c>
      <c r="G406" s="20">
        <v>5.1239888984538101E-2</v>
      </c>
      <c r="H406" s="20">
        <v>0</v>
      </c>
      <c r="I406" s="20" t="s">
        <v>47</v>
      </c>
      <c r="J406" s="20">
        <v>8.3926539162112901E-2</v>
      </c>
      <c r="K406" s="20">
        <v>3.8043349822425201E-2</v>
      </c>
      <c r="L406" s="20">
        <v>1.28082191780822E-5</v>
      </c>
      <c r="N406" s="50">
        <v>2</v>
      </c>
      <c r="O406" s="236">
        <v>23.809523809523807</v>
      </c>
      <c r="P406" s="236">
        <v>76.19047619047619</v>
      </c>
      <c r="Q406" s="50">
        <v>5</v>
      </c>
      <c r="R406" s="50">
        <v>16</v>
      </c>
      <c r="S406" s="6">
        <v>925</v>
      </c>
      <c r="T406" s="6">
        <v>925</v>
      </c>
      <c r="W406" s="1"/>
      <c r="X406" s="1"/>
      <c r="Y406" s="1"/>
      <c r="AC406" s="1"/>
      <c r="AF406" s="1"/>
      <c r="AG406" s="1"/>
    </row>
    <row r="407" spans="1:33" x14ac:dyDescent="0.25">
      <c r="A407" s="1">
        <v>11</v>
      </c>
      <c r="B407" s="1">
        <v>2020</v>
      </c>
      <c r="C407" s="1">
        <v>352610011</v>
      </c>
      <c r="D407" s="44" t="s">
        <v>344</v>
      </c>
      <c r="E407" s="20">
        <v>0.25061109678452276</v>
      </c>
      <c r="F407" s="20">
        <v>0.24532188977884201</v>
      </c>
      <c r="G407" s="20">
        <v>5.28920700568073E-3</v>
      </c>
      <c r="H407" s="20">
        <v>0</v>
      </c>
      <c r="I407" s="20">
        <v>3.2849999999999997E-2</v>
      </c>
      <c r="J407" s="20">
        <v>1.4345662100456601E-3</v>
      </c>
      <c r="K407" s="20">
        <v>0.154288705595895</v>
      </c>
      <c r="L407" s="20">
        <v>6.2037824978582901E-2</v>
      </c>
      <c r="N407" s="50">
        <v>170</v>
      </c>
      <c r="O407" s="236">
        <v>81.818181818181827</v>
      </c>
      <c r="P407" s="236">
        <v>18.181818181818183</v>
      </c>
      <c r="Q407" s="50">
        <v>90</v>
      </c>
      <c r="R407" s="50">
        <v>20</v>
      </c>
      <c r="S407" s="6">
        <v>479.77600000000001</v>
      </c>
      <c r="T407" s="6">
        <v>455.78719999999993</v>
      </c>
      <c r="W407" s="1"/>
      <c r="X407" s="1"/>
      <c r="Y407" s="1"/>
      <c r="AC407" s="1"/>
      <c r="AF407" s="1"/>
      <c r="AG407" s="1"/>
    </row>
    <row r="408" spans="1:33" x14ac:dyDescent="0.25">
      <c r="A408" s="1">
        <v>6</v>
      </c>
      <c r="B408" s="1">
        <v>2020</v>
      </c>
      <c r="C408" s="1">
        <v>35262096</v>
      </c>
      <c r="D408" s="44" t="s">
        <v>345</v>
      </c>
      <c r="E408" s="20">
        <v>3.0000000000000001E-5</v>
      </c>
      <c r="F408" s="20" t="s">
        <v>47</v>
      </c>
      <c r="G408" s="20">
        <v>3.0000000000000001E-5</v>
      </c>
      <c r="H408" s="20">
        <v>0</v>
      </c>
      <c r="I408" s="20" t="s">
        <v>47</v>
      </c>
      <c r="J408" s="20" t="s">
        <v>47</v>
      </c>
      <c r="K408" s="20" t="s">
        <v>47</v>
      </c>
      <c r="L408" s="20">
        <v>3.0000000000000001E-5</v>
      </c>
      <c r="N408" s="50">
        <v>0</v>
      </c>
      <c r="O408" s="236">
        <v>0</v>
      </c>
      <c r="P408" s="236">
        <v>100</v>
      </c>
      <c r="Q408" s="50" t="s">
        <v>47</v>
      </c>
      <c r="R408" s="50">
        <v>1</v>
      </c>
      <c r="S408" s="6" t="s">
        <v>47</v>
      </c>
      <c r="T408" s="6" t="s">
        <v>47</v>
      </c>
      <c r="W408" s="1"/>
      <c r="X408" s="1"/>
      <c r="Y408" s="1"/>
      <c r="AC408" s="1"/>
      <c r="AF408" s="1"/>
      <c r="AG408" s="1"/>
    </row>
    <row r="409" spans="1:33" x14ac:dyDescent="0.25">
      <c r="A409" s="1">
        <v>11</v>
      </c>
      <c r="B409" s="1">
        <v>2020</v>
      </c>
      <c r="C409" s="1">
        <v>352620911</v>
      </c>
      <c r="D409" s="44" t="s">
        <v>345</v>
      </c>
      <c r="E409" s="20">
        <v>0.12740202691589561</v>
      </c>
      <c r="F409" s="20">
        <v>0.11271505701524601</v>
      </c>
      <c r="G409" s="20">
        <v>1.4686969900649599E-2</v>
      </c>
      <c r="H409" s="20">
        <v>0</v>
      </c>
      <c r="I409" s="20">
        <v>0.10315000000000001</v>
      </c>
      <c r="J409" s="20">
        <v>4.24535768645358E-4</v>
      </c>
      <c r="K409" s="20">
        <v>1.5904169141070099E-2</v>
      </c>
      <c r="L409" s="20">
        <v>7.9233220061797702E-3</v>
      </c>
      <c r="N409" s="50">
        <v>82</v>
      </c>
      <c r="O409" s="236">
        <v>23.863636363636363</v>
      </c>
      <c r="P409" s="236">
        <v>76.13636363636364</v>
      </c>
      <c r="Q409" s="50">
        <v>21</v>
      </c>
      <c r="R409" s="50">
        <v>67</v>
      </c>
      <c r="S409" s="6">
        <v>211.68</v>
      </c>
      <c r="T409" s="6">
        <v>211.68</v>
      </c>
      <c r="W409" s="1"/>
      <c r="X409" s="1"/>
      <c r="Y409" s="1"/>
      <c r="AC409" s="1"/>
      <c r="AF409" s="1"/>
      <c r="AG409" s="1"/>
    </row>
    <row r="410" spans="1:33" x14ac:dyDescent="0.25">
      <c r="A410" s="1">
        <v>2</v>
      </c>
      <c r="B410" s="1">
        <v>2020</v>
      </c>
      <c r="C410" s="1">
        <v>35263082</v>
      </c>
      <c r="D410" s="44" t="s">
        <v>346</v>
      </c>
      <c r="E410" s="20">
        <v>4.3590714936247707E-2</v>
      </c>
      <c r="F410" s="20">
        <v>4.32904414003044E-2</v>
      </c>
      <c r="G410" s="20">
        <v>3.0027353594330898E-4</v>
      </c>
      <c r="H410" s="20">
        <v>9.1475773718924392E-3</v>
      </c>
      <c r="I410" s="20">
        <v>1.6E-2</v>
      </c>
      <c r="J410" s="20">
        <v>5.0000000000000002E-5</v>
      </c>
      <c r="K410" s="20">
        <v>2.7101271864161499E-2</v>
      </c>
      <c r="L410" s="20">
        <v>4.3944307208623398E-4</v>
      </c>
      <c r="N410" s="50">
        <v>19</v>
      </c>
      <c r="O410" s="236">
        <v>78.94736842105263</v>
      </c>
      <c r="P410" s="236">
        <v>21.052631578947366</v>
      </c>
      <c r="Q410" s="50">
        <v>15</v>
      </c>
      <c r="R410" s="50">
        <v>4</v>
      </c>
      <c r="S410" s="6">
        <v>145.69200000000001</v>
      </c>
      <c r="T410" s="6">
        <v>145.69200000000001</v>
      </c>
      <c r="W410" s="1"/>
      <c r="X410" s="1"/>
      <c r="Y410" s="1"/>
      <c r="AC410" s="1"/>
      <c r="AF410" s="1"/>
      <c r="AG410" s="1"/>
    </row>
    <row r="411" spans="1:33" x14ac:dyDescent="0.25">
      <c r="A411" s="1">
        <v>10</v>
      </c>
      <c r="B411" s="1">
        <v>2020</v>
      </c>
      <c r="C411" s="1">
        <v>352640710</v>
      </c>
      <c r="D411" s="44" t="s">
        <v>347</v>
      </c>
      <c r="E411" s="20">
        <v>0.24942352604569568</v>
      </c>
      <c r="F411" s="20">
        <v>0.21508983157421999</v>
      </c>
      <c r="G411" s="20">
        <v>3.4333694471475697E-2</v>
      </c>
      <c r="H411" s="20">
        <v>0</v>
      </c>
      <c r="I411" s="20">
        <v>0.12408814956209301</v>
      </c>
      <c r="J411" s="20">
        <v>0.104881058711979</v>
      </c>
      <c r="K411" s="20">
        <v>7.4923656960351297E-3</v>
      </c>
      <c r="L411" s="20">
        <v>1.2961952075587799E-2</v>
      </c>
      <c r="N411" s="50">
        <v>12</v>
      </c>
      <c r="O411" s="236">
        <v>25.423728813559322</v>
      </c>
      <c r="P411" s="236">
        <v>74.576271186440678</v>
      </c>
      <c r="Q411" s="50">
        <v>15</v>
      </c>
      <c r="R411" s="50">
        <v>44</v>
      </c>
      <c r="S411" s="6">
        <v>1339.104</v>
      </c>
      <c r="T411" s="6">
        <v>1312.3776</v>
      </c>
      <c r="W411" s="1"/>
      <c r="X411" s="1"/>
      <c r="Y411" s="1"/>
      <c r="AC411" s="1"/>
      <c r="AF411" s="1"/>
      <c r="AG411" s="1"/>
    </row>
    <row r="412" spans="1:33" x14ac:dyDescent="0.25">
      <c r="A412" s="1">
        <v>19</v>
      </c>
      <c r="B412" s="1">
        <v>2020</v>
      </c>
      <c r="C412" s="1">
        <v>352650619</v>
      </c>
      <c r="D412" s="44" t="s">
        <v>348</v>
      </c>
      <c r="E412" s="20">
        <v>6.7091577879249104E-5</v>
      </c>
      <c r="F412" s="20">
        <v>1.7091577879249101E-5</v>
      </c>
      <c r="G412" s="20">
        <v>5.0000000000000002E-5</v>
      </c>
      <c r="H412" s="20">
        <v>0</v>
      </c>
      <c r="I412" s="20" t="s">
        <v>47</v>
      </c>
      <c r="J412" s="20" t="s">
        <v>47</v>
      </c>
      <c r="K412" s="20">
        <v>1.7091577879249101E-5</v>
      </c>
      <c r="L412" s="20">
        <v>5.0000000000000002E-5</v>
      </c>
      <c r="N412" s="50">
        <v>0</v>
      </c>
      <c r="O412" s="236">
        <v>50</v>
      </c>
      <c r="P412" s="236">
        <v>50</v>
      </c>
      <c r="Q412" s="50">
        <v>1</v>
      </c>
      <c r="R412" s="50">
        <v>1</v>
      </c>
      <c r="S412" s="6">
        <v>324</v>
      </c>
      <c r="T412" s="6">
        <v>324</v>
      </c>
      <c r="W412" s="1"/>
      <c r="X412" s="1"/>
      <c r="Y412" s="1"/>
      <c r="AC412" s="1"/>
      <c r="AF412" s="1"/>
      <c r="AG412" s="1"/>
    </row>
    <row r="413" spans="1:33" x14ac:dyDescent="0.25">
      <c r="A413" s="1">
        <v>20</v>
      </c>
      <c r="B413" s="1">
        <v>2020</v>
      </c>
      <c r="C413" s="1">
        <v>352650620</v>
      </c>
      <c r="D413" s="44" t="s">
        <v>348</v>
      </c>
      <c r="E413" s="20">
        <v>1.8395296803652924E-2</v>
      </c>
      <c r="F413" s="20">
        <v>2.3782343987823401E-5</v>
      </c>
      <c r="G413" s="20">
        <v>1.83715144596651E-2</v>
      </c>
      <c r="H413" s="20">
        <v>0</v>
      </c>
      <c r="I413" s="20">
        <v>5.6499999999999996E-3</v>
      </c>
      <c r="J413" s="20" t="s">
        <v>47</v>
      </c>
      <c r="K413" s="20">
        <v>4.4710806697108097E-5</v>
      </c>
      <c r="L413" s="20">
        <v>1.27005859969559E-2</v>
      </c>
      <c r="N413" s="50">
        <v>2</v>
      </c>
      <c r="O413" s="236">
        <v>15.384615384615385</v>
      </c>
      <c r="P413" s="236">
        <v>84.615384615384613</v>
      </c>
      <c r="Q413" s="50">
        <v>2</v>
      </c>
      <c r="R413" s="50">
        <v>11</v>
      </c>
      <c r="S413" s="6" t="s">
        <v>47</v>
      </c>
      <c r="T413" s="6" t="s">
        <v>47</v>
      </c>
      <c r="W413" s="1"/>
      <c r="X413" s="1"/>
      <c r="Y413" s="1"/>
      <c r="AC413" s="1"/>
      <c r="AF413" s="1"/>
      <c r="AG413" s="1"/>
    </row>
    <row r="414" spans="1:33" x14ac:dyDescent="0.25">
      <c r="A414" s="1">
        <v>2</v>
      </c>
      <c r="B414" s="1">
        <v>2020</v>
      </c>
      <c r="C414" s="1">
        <v>35266052</v>
      </c>
      <c r="D414" s="44" t="s">
        <v>349</v>
      </c>
      <c r="E414" s="20">
        <v>7.1039448311999362E-2</v>
      </c>
      <c r="F414" s="20">
        <v>7.0318223045637104E-2</v>
      </c>
      <c r="G414" s="20">
        <v>7.2122526636225304E-4</v>
      </c>
      <c r="H414" s="20">
        <v>0</v>
      </c>
      <c r="I414" s="20">
        <v>2.3735958904109601E-2</v>
      </c>
      <c r="J414" s="20">
        <v>2.751E-2</v>
      </c>
      <c r="K414" s="20">
        <v>1.4149999999999999E-2</v>
      </c>
      <c r="L414" s="20">
        <v>5.6434894078898129E-3</v>
      </c>
      <c r="N414" s="50">
        <v>29</v>
      </c>
      <c r="O414" s="236">
        <v>81.25</v>
      </c>
      <c r="P414" s="236">
        <v>18.75</v>
      </c>
      <c r="Q414" s="50">
        <v>26</v>
      </c>
      <c r="R414" s="50">
        <v>6</v>
      </c>
      <c r="S414" s="6">
        <v>236.386</v>
      </c>
      <c r="T414" s="6">
        <v>236.386</v>
      </c>
      <c r="W414" s="1"/>
      <c r="X414" s="1"/>
      <c r="Y414" s="1"/>
      <c r="AC414" s="1"/>
      <c r="AF414" s="1"/>
      <c r="AG414" s="1"/>
    </row>
    <row r="415" spans="1:33" x14ac:dyDescent="0.25">
      <c r="A415" s="1">
        <v>9</v>
      </c>
      <c r="B415" s="1">
        <v>2020</v>
      </c>
      <c r="C415" s="1">
        <v>35267049</v>
      </c>
      <c r="D415" s="44" t="s">
        <v>350</v>
      </c>
      <c r="E415" s="20">
        <v>0.57520380600677012</v>
      </c>
      <c r="F415" s="20">
        <v>0.52293167444336297</v>
      </c>
      <c r="G415" s="20">
        <v>5.2272131563407098E-2</v>
      </c>
      <c r="H415" s="20">
        <v>0.44747780314561098</v>
      </c>
      <c r="I415" s="20">
        <v>6.7401502108441202E-4</v>
      </c>
      <c r="J415" s="20">
        <v>3.8552985128627398E-2</v>
      </c>
      <c r="K415" s="20">
        <v>0.51910936343372305</v>
      </c>
      <c r="L415" s="20">
        <v>1.6867442423335051E-2</v>
      </c>
      <c r="N415" s="50">
        <v>28</v>
      </c>
      <c r="O415" s="236">
        <v>40.259740259740262</v>
      </c>
      <c r="P415" s="236">
        <v>59.740259740259738</v>
      </c>
      <c r="Q415" s="50">
        <v>62</v>
      </c>
      <c r="R415" s="50">
        <v>92</v>
      </c>
      <c r="S415" s="6">
        <v>5518</v>
      </c>
      <c r="T415" s="6">
        <v>5518</v>
      </c>
      <c r="W415" s="1"/>
      <c r="X415" s="1"/>
      <c r="Y415" s="1"/>
      <c r="AC415" s="1"/>
      <c r="AF415" s="1"/>
      <c r="AG415" s="1"/>
    </row>
    <row r="416" spans="1:33" x14ac:dyDescent="0.25">
      <c r="A416" s="1">
        <v>13</v>
      </c>
      <c r="B416" s="1">
        <v>2020</v>
      </c>
      <c r="C416" s="1">
        <v>352680313</v>
      </c>
      <c r="D416" s="44" t="s">
        <v>351</v>
      </c>
      <c r="E416" s="20">
        <v>1.074913700044082</v>
      </c>
      <c r="F416" s="20">
        <v>0.64746022955810101</v>
      </c>
      <c r="G416" s="20">
        <v>0.42745347048598098</v>
      </c>
      <c r="H416" s="20">
        <v>0</v>
      </c>
      <c r="I416" s="20">
        <v>0.57899204880604804</v>
      </c>
      <c r="J416" s="20">
        <v>0.486010010479826</v>
      </c>
      <c r="K416" s="20">
        <v>1.5211462933852301E-3</v>
      </c>
      <c r="L416" s="20">
        <v>8.3904944648218877E-3</v>
      </c>
      <c r="N416" s="50">
        <v>16</v>
      </c>
      <c r="O416" s="236">
        <v>14.285714285714285</v>
      </c>
      <c r="P416" s="236">
        <v>85.714285714285708</v>
      </c>
      <c r="Q416" s="50">
        <v>16</v>
      </c>
      <c r="R416" s="50">
        <v>96</v>
      </c>
      <c r="S416" s="6">
        <v>3620.1480000000006</v>
      </c>
      <c r="T416" s="6">
        <v>3620.1480000000006</v>
      </c>
      <c r="W416" s="1"/>
      <c r="X416" s="1"/>
      <c r="Y416" s="1"/>
      <c r="AC416" s="1"/>
      <c r="AF416" s="1"/>
      <c r="AG416" s="1"/>
    </row>
    <row r="417" spans="1:33" x14ac:dyDescent="0.25">
      <c r="A417" s="1">
        <v>17</v>
      </c>
      <c r="B417" s="1">
        <v>2020</v>
      </c>
      <c r="C417" s="1">
        <v>352680317</v>
      </c>
      <c r="D417" s="44" t="s">
        <v>351</v>
      </c>
      <c r="E417" s="20">
        <v>0.55056085410584599</v>
      </c>
      <c r="F417" s="20">
        <v>0.53756320383262202</v>
      </c>
      <c r="G417" s="20">
        <v>1.2997650273224E-2</v>
      </c>
      <c r="H417" s="20">
        <v>0</v>
      </c>
      <c r="I417" s="20" t="s">
        <v>47</v>
      </c>
      <c r="J417" s="20" t="s">
        <v>47</v>
      </c>
      <c r="K417" s="20">
        <v>0.54714158469945395</v>
      </c>
      <c r="L417" s="20">
        <v>3.4192694063926938E-3</v>
      </c>
      <c r="N417" s="50">
        <v>4</v>
      </c>
      <c r="O417" s="236">
        <v>55.000000000000007</v>
      </c>
      <c r="P417" s="236">
        <v>45</v>
      </c>
      <c r="Q417" s="50">
        <v>11</v>
      </c>
      <c r="R417" s="50">
        <v>9</v>
      </c>
      <c r="S417" s="6" t="s">
        <v>47</v>
      </c>
      <c r="T417" s="6" t="s">
        <v>47</v>
      </c>
      <c r="W417" s="1"/>
      <c r="X417" s="1"/>
      <c r="Y417" s="1"/>
      <c r="AC417" s="1"/>
      <c r="AF417" s="1"/>
      <c r="AG417" s="1"/>
    </row>
    <row r="418" spans="1:33" x14ac:dyDescent="0.25">
      <c r="A418" s="1">
        <v>5</v>
      </c>
      <c r="B418" s="1">
        <v>2020</v>
      </c>
      <c r="C418" s="1">
        <v>35269025</v>
      </c>
      <c r="D418" s="44" t="s">
        <v>352</v>
      </c>
      <c r="E418" s="20">
        <v>2.992389250546859</v>
      </c>
      <c r="F418" s="20">
        <v>2.44224788977052</v>
      </c>
      <c r="G418" s="20">
        <v>0.55014136077633902</v>
      </c>
      <c r="H418" s="20">
        <v>0</v>
      </c>
      <c r="I418" s="20">
        <v>5.0699999999999999E-3</v>
      </c>
      <c r="J418" s="20">
        <v>2.56545983694929</v>
      </c>
      <c r="K418" s="20">
        <v>0.18206176777411801</v>
      </c>
      <c r="L418" s="20">
        <v>0.239797645823456</v>
      </c>
      <c r="N418" s="50">
        <v>63</v>
      </c>
      <c r="O418" s="236">
        <v>9.3780848963474828</v>
      </c>
      <c r="P418" s="236">
        <v>90.621915103652512</v>
      </c>
      <c r="Q418" s="50">
        <v>95</v>
      </c>
      <c r="R418" s="50">
        <v>918</v>
      </c>
      <c r="S418" s="6">
        <v>16161</v>
      </c>
      <c r="T418" s="6">
        <v>16161</v>
      </c>
      <c r="W418" s="1"/>
      <c r="X418" s="1"/>
      <c r="Y418" s="1"/>
      <c r="AC418" s="1"/>
      <c r="AF418" s="1"/>
      <c r="AG418" s="1"/>
    </row>
    <row r="419" spans="1:33" x14ac:dyDescent="0.25">
      <c r="A419" s="1">
        <v>9</v>
      </c>
      <c r="B419" s="1">
        <v>2020</v>
      </c>
      <c r="C419" s="1">
        <v>35270099</v>
      </c>
      <c r="D419" s="44" t="s">
        <v>353</v>
      </c>
      <c r="E419" s="20">
        <v>6.9155785945388499E-3</v>
      </c>
      <c r="F419" s="20">
        <v>2.9794071412530898E-3</v>
      </c>
      <c r="G419" s="20">
        <v>3.9361714532857601E-3</v>
      </c>
      <c r="H419" s="20">
        <v>5.3835616438356201E-2</v>
      </c>
      <c r="I419" s="20" t="s">
        <v>47</v>
      </c>
      <c r="J419" s="20">
        <v>1.44225012683917E-3</v>
      </c>
      <c r="K419" s="20">
        <v>2.2679690346083799E-3</v>
      </c>
      <c r="L419" s="20">
        <v>3.2053594330912986E-3</v>
      </c>
      <c r="N419" s="50">
        <v>17</v>
      </c>
      <c r="O419" s="236">
        <v>48.275862068965516</v>
      </c>
      <c r="P419" s="236">
        <v>51.724137931034484</v>
      </c>
      <c r="Q419" s="50">
        <v>14</v>
      </c>
      <c r="R419" s="50">
        <v>15</v>
      </c>
      <c r="S419" s="6">
        <v>305.89999999999998</v>
      </c>
      <c r="T419" s="6">
        <v>122.36000000000001</v>
      </c>
      <c r="W419" s="1"/>
      <c r="X419" s="1"/>
      <c r="Y419" s="1"/>
      <c r="AC419" s="1"/>
      <c r="AF419" s="1"/>
      <c r="AG419" s="1"/>
    </row>
    <row r="420" spans="1:33" x14ac:dyDescent="0.25">
      <c r="A420" s="1">
        <v>16</v>
      </c>
      <c r="B420" s="1">
        <v>2020</v>
      </c>
      <c r="C420" s="1">
        <v>352710816</v>
      </c>
      <c r="D420" s="44" t="s">
        <v>354</v>
      </c>
      <c r="E420" s="20">
        <v>0.76922639917117797</v>
      </c>
      <c r="F420" s="20">
        <v>0.20882862614467099</v>
      </c>
      <c r="G420" s="20">
        <v>0.56039777302650695</v>
      </c>
      <c r="H420" s="20">
        <v>0</v>
      </c>
      <c r="I420" s="20">
        <v>0.33322570838635601</v>
      </c>
      <c r="J420" s="20">
        <v>0.143994622185626</v>
      </c>
      <c r="K420" s="20">
        <v>0.20383773411183501</v>
      </c>
      <c r="L420" s="20">
        <v>8.8168334487361902E-2</v>
      </c>
      <c r="N420" s="50">
        <v>11</v>
      </c>
      <c r="O420" s="236">
        <v>18.656716417910449</v>
      </c>
      <c r="P420" s="236">
        <v>81.343283582089555</v>
      </c>
      <c r="Q420" s="50">
        <v>25</v>
      </c>
      <c r="R420" s="50">
        <v>109</v>
      </c>
      <c r="S420" s="6">
        <v>4190</v>
      </c>
      <c r="T420" s="6">
        <v>4190</v>
      </c>
      <c r="W420" s="1"/>
      <c r="X420" s="1"/>
      <c r="Y420" s="1"/>
      <c r="AC420" s="1"/>
      <c r="AF420" s="1"/>
      <c r="AG420" s="1"/>
    </row>
    <row r="421" spans="1:33" x14ac:dyDescent="0.25">
      <c r="A421" s="1">
        <v>20</v>
      </c>
      <c r="B421" s="1">
        <v>2020</v>
      </c>
      <c r="C421" s="1">
        <v>352710820</v>
      </c>
      <c r="D421" s="44" t="s">
        <v>354</v>
      </c>
      <c r="E421" s="20">
        <v>0.224073247997605</v>
      </c>
      <c r="F421" s="20">
        <v>0.224043247997605</v>
      </c>
      <c r="G421" s="20">
        <v>3.0000000000000001E-5</v>
      </c>
      <c r="H421" s="20">
        <v>0</v>
      </c>
      <c r="I421" s="20" t="s">
        <v>47</v>
      </c>
      <c r="J421" s="20" t="s">
        <v>47</v>
      </c>
      <c r="K421" s="20">
        <v>0.224043247997605</v>
      </c>
      <c r="L421" s="20">
        <v>3.0000000000000001E-5</v>
      </c>
      <c r="N421" s="50">
        <v>5</v>
      </c>
      <c r="O421" s="236">
        <v>88.888888888888886</v>
      </c>
      <c r="P421" s="236">
        <v>11.111111111111111</v>
      </c>
      <c r="Q421" s="50">
        <v>8</v>
      </c>
      <c r="R421" s="50">
        <v>1</v>
      </c>
      <c r="S421" s="6" t="s">
        <v>47</v>
      </c>
      <c r="T421" s="6" t="s">
        <v>47</v>
      </c>
      <c r="W421" s="1"/>
      <c r="X421" s="1"/>
      <c r="Y421" s="1"/>
      <c r="AC421" s="1"/>
      <c r="AF421" s="1"/>
      <c r="AG421" s="1"/>
    </row>
    <row r="422" spans="1:33" x14ac:dyDescent="0.25">
      <c r="A422" s="1">
        <v>2</v>
      </c>
      <c r="B422" s="1">
        <v>2020</v>
      </c>
      <c r="C422" s="1">
        <v>35272072</v>
      </c>
      <c r="D422" s="44" t="s">
        <v>355</v>
      </c>
      <c r="E422" s="20">
        <v>0.35355355627916218</v>
      </c>
      <c r="F422" s="20">
        <v>8.3195351448461692E-3</v>
      </c>
      <c r="G422" s="20">
        <v>0.345234021134316</v>
      </c>
      <c r="H422" s="20">
        <v>5.5468036529680402E-2</v>
      </c>
      <c r="I422" s="20">
        <v>0.223220928961749</v>
      </c>
      <c r="J422" s="20">
        <v>0.10136329998087</v>
      </c>
      <c r="K422" s="20">
        <v>2.2461964468398301E-3</v>
      </c>
      <c r="L422" s="20">
        <v>2.6723130889703989E-2</v>
      </c>
      <c r="N422" s="50">
        <v>17</v>
      </c>
      <c r="O422" s="236">
        <v>21.428571428571427</v>
      </c>
      <c r="P422" s="236">
        <v>78.571428571428569</v>
      </c>
      <c r="Q422" s="50">
        <v>24</v>
      </c>
      <c r="R422" s="50">
        <v>88</v>
      </c>
      <c r="S422" s="6">
        <v>4675</v>
      </c>
      <c r="T422" s="6">
        <v>4675</v>
      </c>
      <c r="W422" s="1"/>
      <c r="X422" s="1"/>
      <c r="Y422" s="1"/>
      <c r="AC422" s="1"/>
      <c r="AF422" s="1"/>
      <c r="AG422" s="1"/>
    </row>
    <row r="423" spans="1:33" x14ac:dyDescent="0.25">
      <c r="A423" s="1">
        <v>19</v>
      </c>
      <c r="B423" s="1">
        <v>2020</v>
      </c>
      <c r="C423" s="1">
        <v>352725619</v>
      </c>
      <c r="D423" s="44" t="s">
        <v>356</v>
      </c>
      <c r="E423" s="20">
        <v>1.4309193552411609E-2</v>
      </c>
      <c r="F423" s="20">
        <v>4.3099999999999996E-3</v>
      </c>
      <c r="G423" s="20">
        <v>9.9991935524116095E-3</v>
      </c>
      <c r="H423" s="20">
        <v>0</v>
      </c>
      <c r="I423" s="20">
        <v>5.8196042617960396E-3</v>
      </c>
      <c r="J423" s="20" t="s">
        <v>47</v>
      </c>
      <c r="K423" s="20">
        <v>5.0276867030965402E-3</v>
      </c>
      <c r="L423" s="20">
        <v>3.4619025875190302E-3</v>
      </c>
      <c r="N423" s="50">
        <v>3</v>
      </c>
      <c r="O423" s="236">
        <v>11.76470588235294</v>
      </c>
      <c r="P423" s="236">
        <v>88.235294117647058</v>
      </c>
      <c r="Q423" s="50">
        <v>2</v>
      </c>
      <c r="R423" s="50">
        <v>15</v>
      </c>
      <c r="S423" s="6">
        <v>102</v>
      </c>
      <c r="T423" s="6">
        <v>102</v>
      </c>
      <c r="W423" s="1"/>
      <c r="X423" s="1"/>
      <c r="Y423" s="1"/>
      <c r="AC423" s="1"/>
      <c r="AF423" s="1"/>
      <c r="AG423" s="1"/>
    </row>
    <row r="424" spans="1:33" x14ac:dyDescent="0.25">
      <c r="A424" s="1">
        <v>5</v>
      </c>
      <c r="B424" s="1">
        <v>2020</v>
      </c>
      <c r="C424" s="1">
        <v>35273065</v>
      </c>
      <c r="D424" s="44" t="s">
        <v>357</v>
      </c>
      <c r="E424" s="20">
        <v>0.55400227616005893</v>
      </c>
      <c r="F424" s="20">
        <v>0.42040288812785398</v>
      </c>
      <c r="G424" s="20">
        <v>0.133599388032205</v>
      </c>
      <c r="H424" s="20">
        <v>0</v>
      </c>
      <c r="I424" s="20">
        <v>0.36554999999999999</v>
      </c>
      <c r="J424" s="20">
        <v>0.15780581513919001</v>
      </c>
      <c r="K424" s="20">
        <v>1.2305955681147099E-2</v>
      </c>
      <c r="L424" s="20">
        <v>1.8340505339720998E-2</v>
      </c>
      <c r="N424" s="50">
        <v>47</v>
      </c>
      <c r="O424" s="236">
        <v>22.321428571428573</v>
      </c>
      <c r="P424" s="236">
        <v>77.678571428571431</v>
      </c>
      <c r="Q424" s="50">
        <v>25</v>
      </c>
      <c r="R424" s="50">
        <v>87</v>
      </c>
      <c r="S424" s="6">
        <v>2270.4615999999996</v>
      </c>
      <c r="T424" s="6">
        <v>2270.4615999999996</v>
      </c>
      <c r="W424" s="1"/>
      <c r="X424" s="1"/>
      <c r="Y424" s="1"/>
      <c r="AC424" s="1"/>
      <c r="AF424" s="1"/>
      <c r="AG424" s="1"/>
    </row>
    <row r="425" spans="1:33" x14ac:dyDescent="0.25">
      <c r="A425" s="1">
        <v>20</v>
      </c>
      <c r="B425" s="1">
        <v>2020</v>
      </c>
      <c r="C425" s="1">
        <v>352740520</v>
      </c>
      <c r="D425" s="44" t="s">
        <v>358</v>
      </c>
      <c r="E425" s="20">
        <v>0.1207134891687668</v>
      </c>
      <c r="F425" s="20">
        <v>0.10854</v>
      </c>
      <c r="G425" s="20">
        <v>1.21734891687668E-2</v>
      </c>
      <c r="H425" s="20">
        <v>0</v>
      </c>
      <c r="I425" s="20">
        <v>7.9000000000000008E-3</v>
      </c>
      <c r="J425" s="20">
        <v>0.11157035822708</v>
      </c>
      <c r="K425" s="20">
        <v>9.9315068493150703E-6</v>
      </c>
      <c r="L425" s="20">
        <v>1.2331994348379373E-3</v>
      </c>
      <c r="N425" s="50">
        <v>8</v>
      </c>
      <c r="O425" s="236">
        <v>17.857142857142858</v>
      </c>
      <c r="P425" s="236">
        <v>82.142857142857139</v>
      </c>
      <c r="Q425" s="50">
        <v>5</v>
      </c>
      <c r="R425" s="50">
        <v>23</v>
      </c>
      <c r="S425" s="6">
        <v>994.30399999999997</v>
      </c>
      <c r="T425" s="6">
        <v>994.30399999999997</v>
      </c>
      <c r="W425" s="1"/>
      <c r="X425" s="1"/>
      <c r="Y425" s="1"/>
      <c r="AC425" s="1"/>
      <c r="AF425" s="1"/>
      <c r="AG425" s="1"/>
    </row>
    <row r="426" spans="1:33" x14ac:dyDescent="0.25">
      <c r="A426" s="1">
        <v>21</v>
      </c>
      <c r="B426" s="1">
        <v>2020</v>
      </c>
      <c r="C426" s="1">
        <v>352740521</v>
      </c>
      <c r="D426" s="44" t="s">
        <v>358</v>
      </c>
      <c r="E426" s="20">
        <v>2.4303825136612001E-2</v>
      </c>
      <c r="F426" s="20">
        <v>8.3000000000000001E-4</v>
      </c>
      <c r="G426" s="20">
        <v>2.3473825136612E-2</v>
      </c>
      <c r="H426" s="20">
        <v>0</v>
      </c>
      <c r="I426" s="20">
        <v>2.3167213114754101E-2</v>
      </c>
      <c r="J426" s="20" t="s">
        <v>47</v>
      </c>
      <c r="K426" s="20">
        <v>9.6661202185792405E-4</v>
      </c>
      <c r="L426" s="20">
        <v>1.7000000000000001E-4</v>
      </c>
      <c r="N426" s="50">
        <v>1</v>
      </c>
      <c r="O426" s="236">
        <v>11.111111111111111</v>
      </c>
      <c r="P426" s="236">
        <v>88.888888888888886</v>
      </c>
      <c r="Q426" s="50">
        <v>1</v>
      </c>
      <c r="R426" s="50">
        <v>8</v>
      </c>
      <c r="S426" s="6" t="s">
        <v>47</v>
      </c>
      <c r="T426" s="6" t="s">
        <v>47</v>
      </c>
      <c r="W426" s="1"/>
      <c r="X426" s="1"/>
      <c r="Y426" s="1"/>
      <c r="AC426" s="1"/>
      <c r="AF426" s="1"/>
      <c r="AG426" s="1"/>
    </row>
    <row r="427" spans="1:33" x14ac:dyDescent="0.25">
      <c r="A427" s="1">
        <v>17</v>
      </c>
      <c r="B427" s="1">
        <v>2020</v>
      </c>
      <c r="C427" s="1">
        <v>352750417</v>
      </c>
      <c r="D427" s="44" t="s">
        <v>359</v>
      </c>
      <c r="E427" s="20">
        <v>0.79268273149187818</v>
      </c>
      <c r="F427" s="20">
        <v>0.781338488534571</v>
      </c>
      <c r="G427" s="20">
        <v>1.13442429573072E-2</v>
      </c>
      <c r="H427" s="20">
        <v>0</v>
      </c>
      <c r="I427" s="20">
        <v>9.1611293260473597E-3</v>
      </c>
      <c r="J427" s="20">
        <v>1.3999999999999999E-4</v>
      </c>
      <c r="K427" s="20">
        <v>0.780895481947252</v>
      </c>
      <c r="L427" s="20">
        <v>2.4861202185792299E-3</v>
      </c>
      <c r="N427" s="50">
        <v>9</v>
      </c>
      <c r="O427" s="236">
        <v>66.666666666666657</v>
      </c>
      <c r="P427" s="236">
        <v>33.333333333333329</v>
      </c>
      <c r="Q427" s="50">
        <v>18</v>
      </c>
      <c r="R427" s="50">
        <v>9</v>
      </c>
      <c r="S427" s="6">
        <v>100.425</v>
      </c>
      <c r="T427" s="6">
        <v>100.425</v>
      </c>
      <c r="W427" s="1"/>
      <c r="X427" s="1"/>
      <c r="Y427" s="1"/>
      <c r="AC427" s="1"/>
      <c r="AF427" s="1"/>
      <c r="AG427" s="1"/>
    </row>
    <row r="428" spans="1:33" x14ac:dyDescent="0.25">
      <c r="A428" s="1">
        <v>4</v>
      </c>
      <c r="B428" s="1">
        <v>2020</v>
      </c>
      <c r="C428" s="1">
        <v>35276034</v>
      </c>
      <c r="D428" s="44" t="s">
        <v>360</v>
      </c>
      <c r="E428" s="20">
        <v>0</v>
      </c>
      <c r="F428" s="20">
        <v>0</v>
      </c>
      <c r="G428" s="20">
        <v>0</v>
      </c>
      <c r="H428" s="20">
        <v>0</v>
      </c>
      <c r="I428" s="20">
        <v>0</v>
      </c>
      <c r="J428" s="20">
        <v>0</v>
      </c>
      <c r="K428" s="20">
        <v>0</v>
      </c>
      <c r="L428" s="20">
        <v>0</v>
      </c>
      <c r="N428" s="50">
        <v>0</v>
      </c>
      <c r="O428" s="236">
        <v>0</v>
      </c>
      <c r="P428" s="236">
        <v>0</v>
      </c>
      <c r="Q428" s="50">
        <v>0</v>
      </c>
      <c r="R428" s="50">
        <v>0</v>
      </c>
      <c r="S428" s="6" t="s">
        <v>47</v>
      </c>
      <c r="T428" s="6" t="s">
        <v>47</v>
      </c>
      <c r="W428" s="1"/>
      <c r="X428" s="1"/>
      <c r="Y428" s="1"/>
      <c r="AC428" s="1"/>
      <c r="AF428" s="1"/>
      <c r="AG428" s="1"/>
    </row>
    <row r="429" spans="1:33" x14ac:dyDescent="0.25">
      <c r="A429" s="1">
        <v>9</v>
      </c>
      <c r="B429" s="1">
        <v>2020</v>
      </c>
      <c r="C429" s="1">
        <v>35276039</v>
      </c>
      <c r="D429" s="44" t="s">
        <v>360</v>
      </c>
      <c r="E429" s="20">
        <v>1.041672705380684</v>
      </c>
      <c r="F429" s="20">
        <v>0.54407864694317598</v>
      </c>
      <c r="G429" s="20">
        <v>0.49759405843750798</v>
      </c>
      <c r="H429" s="20">
        <v>0.87944251014713304</v>
      </c>
      <c r="I429" s="20" t="s">
        <v>47</v>
      </c>
      <c r="J429" s="20">
        <v>0.36299405843750798</v>
      </c>
      <c r="K429" s="20">
        <v>0.48239864694317602</v>
      </c>
      <c r="L429" s="20">
        <v>0.19628000000000001</v>
      </c>
      <c r="N429" s="50">
        <v>9</v>
      </c>
      <c r="O429" s="236">
        <v>39.393939393939391</v>
      </c>
      <c r="P429" s="236">
        <v>60.606060606060609</v>
      </c>
      <c r="Q429" s="50">
        <v>13</v>
      </c>
      <c r="R429" s="50">
        <v>20</v>
      </c>
      <c r="S429" s="6">
        <v>798</v>
      </c>
      <c r="T429" s="6">
        <v>798</v>
      </c>
      <c r="W429" s="1"/>
      <c r="X429" s="1"/>
      <c r="Y429" s="1"/>
      <c r="AC429" s="1"/>
      <c r="AF429" s="1"/>
      <c r="AG429" s="1"/>
    </row>
    <row r="430" spans="1:33" x14ac:dyDescent="0.25">
      <c r="A430" s="1">
        <v>20</v>
      </c>
      <c r="B430" s="1">
        <v>2020</v>
      </c>
      <c r="C430" s="1">
        <v>352770220</v>
      </c>
      <c r="D430" s="44" t="s">
        <v>361</v>
      </c>
      <c r="E430" s="20">
        <v>1.5073381532217149E-2</v>
      </c>
      <c r="F430" s="20">
        <v>5.1676103500760996E-3</v>
      </c>
      <c r="G430" s="20">
        <v>9.9057711821410495E-3</v>
      </c>
      <c r="H430" s="20">
        <v>0</v>
      </c>
      <c r="I430" s="20">
        <v>9.6200000000000001E-3</v>
      </c>
      <c r="J430" s="20">
        <v>8.0000000000000007E-5</v>
      </c>
      <c r="K430" s="20">
        <v>5.2876103500760999E-3</v>
      </c>
      <c r="L430" s="20">
        <v>8.5771182141045155E-5</v>
      </c>
      <c r="N430" s="50">
        <v>3</v>
      </c>
      <c r="O430" s="236">
        <v>55.000000000000007</v>
      </c>
      <c r="P430" s="236">
        <v>45</v>
      </c>
      <c r="Q430" s="50">
        <v>11</v>
      </c>
      <c r="R430" s="50">
        <v>9</v>
      </c>
      <c r="S430" s="6">
        <v>257.81</v>
      </c>
      <c r="T430" s="6">
        <v>257.81</v>
      </c>
      <c r="W430" s="1"/>
      <c r="X430" s="1"/>
      <c r="Y430" s="1"/>
      <c r="AC430" s="1"/>
      <c r="AF430" s="1"/>
      <c r="AG430" s="1"/>
    </row>
    <row r="431" spans="1:33" x14ac:dyDescent="0.25">
      <c r="A431" s="1">
        <v>17</v>
      </c>
      <c r="B431" s="1">
        <v>2020</v>
      </c>
      <c r="C431" s="1">
        <v>352780117</v>
      </c>
      <c r="D431" s="44" t="s">
        <v>362</v>
      </c>
      <c r="E431" s="20">
        <v>3.5251432866731498E-2</v>
      </c>
      <c r="F431" s="20">
        <v>1.1844426229508201E-2</v>
      </c>
      <c r="G431" s="20">
        <v>2.3407006637223299E-2</v>
      </c>
      <c r="H431" s="20">
        <v>0</v>
      </c>
      <c r="I431" s="20">
        <v>1.49853005464481E-2</v>
      </c>
      <c r="J431" s="20">
        <v>5.2900000000000004E-3</v>
      </c>
      <c r="K431" s="20">
        <v>1.47228142076503E-2</v>
      </c>
      <c r="L431" s="20">
        <v>2.5331811263318098E-4</v>
      </c>
      <c r="N431" s="50">
        <v>5</v>
      </c>
      <c r="O431" s="236">
        <v>45.454545454545453</v>
      </c>
      <c r="P431" s="236">
        <v>54.54545454545454</v>
      </c>
      <c r="Q431" s="50">
        <v>10</v>
      </c>
      <c r="R431" s="50">
        <v>12</v>
      </c>
      <c r="S431" s="6">
        <v>203.05999999999997</v>
      </c>
      <c r="T431" s="6">
        <v>203.05999999999997</v>
      </c>
      <c r="W431" s="1"/>
      <c r="X431" s="1"/>
      <c r="Y431" s="1"/>
      <c r="AC431" s="1"/>
      <c r="AF431" s="1"/>
      <c r="AG431" s="1"/>
    </row>
    <row r="432" spans="1:33" x14ac:dyDescent="0.25">
      <c r="A432" s="1">
        <v>21</v>
      </c>
      <c r="B432" s="1">
        <v>2020</v>
      </c>
      <c r="C432" s="1">
        <v>352780121</v>
      </c>
      <c r="D432" s="44" t="s">
        <v>362</v>
      </c>
      <c r="E432" s="20">
        <v>5.4591438979963601E-3</v>
      </c>
      <c r="F432" s="20">
        <v>1.9300000000000001E-3</v>
      </c>
      <c r="G432" s="20">
        <v>3.5291438979963602E-3</v>
      </c>
      <c r="H432" s="20">
        <v>0</v>
      </c>
      <c r="I432" s="20">
        <v>5.3453005464480898E-3</v>
      </c>
      <c r="J432" s="20" t="s">
        <v>47</v>
      </c>
      <c r="K432" s="20" t="s">
        <v>47</v>
      </c>
      <c r="L432" s="20">
        <v>1.1384335154827E-4</v>
      </c>
      <c r="N432" s="50">
        <v>0</v>
      </c>
      <c r="O432" s="236">
        <v>33.333333333333329</v>
      </c>
      <c r="P432" s="236">
        <v>66.666666666666657</v>
      </c>
      <c r="Q432" s="50">
        <v>1</v>
      </c>
      <c r="R432" s="50">
        <v>2</v>
      </c>
      <c r="S432" s="6" t="s">
        <v>47</v>
      </c>
      <c r="T432" s="6" t="s">
        <v>47</v>
      </c>
      <c r="W432" s="1"/>
      <c r="X432" s="1"/>
      <c r="Y432" s="1"/>
      <c r="AC432" s="1"/>
      <c r="AF432" s="1"/>
      <c r="AG432" s="1"/>
    </row>
    <row r="433" spans="1:33" x14ac:dyDescent="0.25">
      <c r="A433" s="1">
        <v>17</v>
      </c>
      <c r="B433" s="1">
        <v>2020</v>
      </c>
      <c r="C433" s="1">
        <v>352790017</v>
      </c>
      <c r="D433" s="44" t="s">
        <v>363</v>
      </c>
      <c r="E433" s="20">
        <v>7.6090867579908711E-2</v>
      </c>
      <c r="F433" s="20">
        <v>7.0020867579908705E-2</v>
      </c>
      <c r="G433" s="20">
        <v>6.0699999999999999E-3</v>
      </c>
      <c r="H433" s="20">
        <v>0</v>
      </c>
      <c r="I433" s="20" t="s">
        <v>47</v>
      </c>
      <c r="J433" s="20" t="s">
        <v>47</v>
      </c>
      <c r="K433" s="20">
        <v>7.6040867579908702E-2</v>
      </c>
      <c r="L433" s="20">
        <v>5.0000000000000002E-5</v>
      </c>
      <c r="N433" s="50">
        <v>1</v>
      </c>
      <c r="O433" s="236">
        <v>60</v>
      </c>
      <c r="P433" s="236">
        <v>40</v>
      </c>
      <c r="Q433" s="50">
        <v>3</v>
      </c>
      <c r="R433" s="50">
        <v>2</v>
      </c>
      <c r="S433" s="6" t="s">
        <v>47</v>
      </c>
      <c r="T433" s="6" t="s">
        <v>47</v>
      </c>
      <c r="W433" s="1"/>
      <c r="X433" s="1"/>
      <c r="Y433" s="1"/>
      <c r="AC433" s="1"/>
      <c r="AF433" s="1"/>
      <c r="AG433" s="1"/>
    </row>
    <row r="434" spans="1:33" x14ac:dyDescent="0.25">
      <c r="A434" s="1">
        <v>21</v>
      </c>
      <c r="B434" s="1">
        <v>2020</v>
      </c>
      <c r="C434" s="1">
        <v>352790021</v>
      </c>
      <c r="D434" s="44" t="s">
        <v>363</v>
      </c>
      <c r="E434" s="20">
        <v>3.6149162861491601E-3</v>
      </c>
      <c r="F434" s="20">
        <v>3.6149162861491601E-3</v>
      </c>
      <c r="G434" s="20" t="s">
        <v>47</v>
      </c>
      <c r="H434" s="20">
        <v>0</v>
      </c>
      <c r="I434" s="20" t="s">
        <v>47</v>
      </c>
      <c r="J434" s="20" t="s">
        <v>47</v>
      </c>
      <c r="K434" s="20">
        <v>3.6149162861491601E-3</v>
      </c>
      <c r="L434" s="20">
        <v>0</v>
      </c>
      <c r="N434" s="50">
        <v>5</v>
      </c>
      <c r="O434" s="236">
        <v>100</v>
      </c>
      <c r="P434" s="236"/>
      <c r="Q434" s="50">
        <v>1</v>
      </c>
      <c r="R434" s="50" t="s">
        <v>47</v>
      </c>
      <c r="S434" s="6">
        <v>112.88700000000001</v>
      </c>
      <c r="T434" s="6">
        <v>112.88700000000001</v>
      </c>
      <c r="W434" s="1"/>
      <c r="X434" s="1"/>
      <c r="Y434" s="1"/>
      <c r="AC434" s="1"/>
      <c r="AF434" s="1"/>
      <c r="AG434" s="1"/>
    </row>
    <row r="435" spans="1:33" x14ac:dyDescent="0.25">
      <c r="A435" s="1">
        <v>13</v>
      </c>
      <c r="B435" s="1">
        <v>2020</v>
      </c>
      <c r="C435" s="1">
        <v>352800713</v>
      </c>
      <c r="D435" s="44" t="s">
        <v>364</v>
      </c>
      <c r="E435" s="20">
        <v>0.53881003563972696</v>
      </c>
      <c r="F435" s="20">
        <v>0.298864688474686</v>
      </c>
      <c r="G435" s="20">
        <v>0.23994534716504101</v>
      </c>
      <c r="H435" s="20">
        <v>0</v>
      </c>
      <c r="I435" s="20">
        <v>0.16325335154827</v>
      </c>
      <c r="J435" s="20">
        <v>0.26719227636799198</v>
      </c>
      <c r="K435" s="20">
        <v>0.105078176759738</v>
      </c>
      <c r="L435" s="20">
        <v>3.28623096372816E-3</v>
      </c>
      <c r="N435" s="50">
        <v>7</v>
      </c>
      <c r="O435" s="236">
        <v>43.478260869565219</v>
      </c>
      <c r="P435" s="236">
        <v>56.521739130434781</v>
      </c>
      <c r="Q435" s="50">
        <v>30</v>
      </c>
      <c r="R435" s="50">
        <v>39</v>
      </c>
      <c r="S435" s="6">
        <v>902</v>
      </c>
      <c r="T435" s="6">
        <v>902</v>
      </c>
      <c r="W435" s="1"/>
      <c r="X435" s="1"/>
      <c r="Y435" s="1"/>
      <c r="AC435" s="1"/>
      <c r="AF435" s="1"/>
      <c r="AG435" s="1"/>
    </row>
    <row r="436" spans="1:33" x14ac:dyDescent="0.25">
      <c r="A436" s="1">
        <v>19</v>
      </c>
      <c r="B436" s="1">
        <v>2020</v>
      </c>
      <c r="C436" s="1">
        <v>352810619</v>
      </c>
      <c r="D436" s="44" t="s">
        <v>365</v>
      </c>
      <c r="E436" s="20">
        <v>1.848494398283301E-2</v>
      </c>
      <c r="F436" s="20">
        <v>3.86283105022831E-3</v>
      </c>
      <c r="G436" s="20">
        <v>1.46221129326047E-2</v>
      </c>
      <c r="H436" s="20">
        <v>0</v>
      </c>
      <c r="I436" s="20">
        <v>1.14E-3</v>
      </c>
      <c r="J436" s="20">
        <v>6.4999999999999997E-4</v>
      </c>
      <c r="K436" s="20">
        <v>1.43283319609751E-2</v>
      </c>
      <c r="L436" s="20">
        <v>2.3666120218579201E-3</v>
      </c>
      <c r="N436" s="50">
        <v>4</v>
      </c>
      <c r="O436" s="236">
        <v>7.9365079365079358</v>
      </c>
      <c r="P436" s="236">
        <v>92.063492063492063</v>
      </c>
      <c r="Q436" s="50">
        <v>5</v>
      </c>
      <c r="R436" s="50">
        <v>58</v>
      </c>
      <c r="S436" s="6">
        <v>385.11</v>
      </c>
      <c r="T436" s="6">
        <v>385.11</v>
      </c>
      <c r="W436" s="1"/>
      <c r="X436" s="1"/>
      <c r="Y436" s="1"/>
      <c r="AC436" s="1"/>
      <c r="AF436" s="1"/>
      <c r="AG436" s="1"/>
    </row>
    <row r="437" spans="1:33" x14ac:dyDescent="0.25">
      <c r="A437" s="1">
        <v>15</v>
      </c>
      <c r="B437" s="1">
        <v>2020</v>
      </c>
      <c r="C437" s="1">
        <v>352820515</v>
      </c>
      <c r="D437" s="44" t="s">
        <v>366</v>
      </c>
      <c r="E437" s="20">
        <v>0.1118023288918832</v>
      </c>
      <c r="F437" s="20">
        <v>9.7579683858572297E-2</v>
      </c>
      <c r="G437" s="20">
        <v>1.42226450333109E-2</v>
      </c>
      <c r="H437" s="20">
        <v>2.0054731100964E-2</v>
      </c>
      <c r="I437" s="20">
        <v>1.38375409836066E-2</v>
      </c>
      <c r="J437" s="20" t="s">
        <v>47</v>
      </c>
      <c r="K437" s="20">
        <v>9.7904879232477496E-2</v>
      </c>
      <c r="L437" s="20">
        <v>5.9908675799086759E-5</v>
      </c>
      <c r="N437" s="50">
        <v>7</v>
      </c>
      <c r="O437" s="236">
        <v>65.217391304347828</v>
      </c>
      <c r="P437" s="236">
        <v>34.782608695652172</v>
      </c>
      <c r="Q437" s="50">
        <v>15</v>
      </c>
      <c r="R437" s="50">
        <v>8</v>
      </c>
      <c r="S437" s="6">
        <v>147.52699999999999</v>
      </c>
      <c r="T437" s="6">
        <v>147.52699999999999</v>
      </c>
      <c r="W437" s="1"/>
      <c r="X437" s="1"/>
      <c r="Y437" s="1"/>
      <c r="AC437" s="1"/>
      <c r="AF437" s="1"/>
      <c r="AG437" s="1"/>
    </row>
    <row r="438" spans="1:33" x14ac:dyDescent="0.25">
      <c r="A438" s="1">
        <v>18</v>
      </c>
      <c r="B438" s="1">
        <v>2020</v>
      </c>
      <c r="C438" s="1">
        <v>352830418</v>
      </c>
      <c r="D438" s="44" t="s">
        <v>367</v>
      </c>
      <c r="E438" s="20">
        <v>9.7318597449908895E-2</v>
      </c>
      <c r="F438" s="20">
        <v>8.4839999999999999E-2</v>
      </c>
      <c r="G438" s="20">
        <v>1.2478597449908899E-2</v>
      </c>
      <c r="H438" s="20">
        <v>0</v>
      </c>
      <c r="I438" s="20">
        <v>4.13E-3</v>
      </c>
      <c r="J438" s="20">
        <v>1.2E-4</v>
      </c>
      <c r="K438" s="20">
        <v>9.2968597449908902E-2</v>
      </c>
      <c r="L438" s="20">
        <v>1E-4</v>
      </c>
      <c r="N438" s="50">
        <v>2</v>
      </c>
      <c r="O438" s="236">
        <v>43.75</v>
      </c>
      <c r="P438" s="236">
        <v>56.25</v>
      </c>
      <c r="Q438" s="50">
        <v>7</v>
      </c>
      <c r="R438" s="50">
        <v>9</v>
      </c>
      <c r="S438" s="6" t="s">
        <v>47</v>
      </c>
      <c r="T438" s="6" t="s">
        <v>47</v>
      </c>
      <c r="W438" s="1"/>
      <c r="X438" s="1"/>
      <c r="Y438" s="1"/>
      <c r="AC438" s="1"/>
      <c r="AF438" s="1"/>
      <c r="AG438" s="1"/>
    </row>
    <row r="439" spans="1:33" x14ac:dyDescent="0.25">
      <c r="A439" s="1">
        <v>19</v>
      </c>
      <c r="B439" s="1">
        <v>2020</v>
      </c>
      <c r="C439" s="1">
        <v>352830419</v>
      </c>
      <c r="D439" s="44" t="s">
        <v>367</v>
      </c>
      <c r="E439" s="20">
        <v>2.9493240823913998E-3</v>
      </c>
      <c r="F439" s="20" t="s">
        <v>47</v>
      </c>
      <c r="G439" s="20">
        <v>2.9493240823913998E-3</v>
      </c>
      <c r="H439" s="20">
        <v>0</v>
      </c>
      <c r="I439" s="20">
        <v>2.7806088280060899E-3</v>
      </c>
      <c r="J439" s="20" t="s">
        <v>47</v>
      </c>
      <c r="K439" s="20" t="s">
        <v>47</v>
      </c>
      <c r="L439" s="20">
        <v>1.6871525438530801E-4</v>
      </c>
      <c r="N439" s="50">
        <v>0</v>
      </c>
      <c r="O439" s="236">
        <v>0</v>
      </c>
      <c r="P439" s="236">
        <v>100</v>
      </c>
      <c r="Q439" s="50" t="s">
        <v>47</v>
      </c>
      <c r="R439" s="50">
        <v>7</v>
      </c>
      <c r="S439" s="6">
        <v>139</v>
      </c>
      <c r="T439" s="6">
        <v>139</v>
      </c>
      <c r="W439" s="1"/>
      <c r="X439" s="1"/>
      <c r="Y439" s="1"/>
      <c r="AC439" s="1"/>
      <c r="AF439" s="1"/>
      <c r="AG439" s="1"/>
    </row>
    <row r="440" spans="1:33" x14ac:dyDescent="0.25">
      <c r="A440" s="1">
        <v>10</v>
      </c>
      <c r="B440" s="1">
        <v>2020</v>
      </c>
      <c r="C440" s="1">
        <v>352840310</v>
      </c>
      <c r="D440" s="44" t="s">
        <v>368</v>
      </c>
      <c r="E440" s="20">
        <v>0.412605344326754</v>
      </c>
      <c r="F440" s="20">
        <v>0.21159677857624101</v>
      </c>
      <c r="G440" s="20">
        <v>0.20100856575051301</v>
      </c>
      <c r="H440" s="20">
        <v>0</v>
      </c>
      <c r="I440" s="20">
        <v>0.180213315118397</v>
      </c>
      <c r="J440" s="20">
        <v>4.5458105646630199E-2</v>
      </c>
      <c r="K440" s="20">
        <v>4.1222784982658398E-2</v>
      </c>
      <c r="L440" s="20">
        <v>0.1457111385790687</v>
      </c>
      <c r="N440" s="50">
        <v>66</v>
      </c>
      <c r="O440" s="236">
        <v>20.52980132450331</v>
      </c>
      <c r="P440" s="236">
        <v>79.47019867549669</v>
      </c>
      <c r="Q440" s="50">
        <v>31</v>
      </c>
      <c r="R440" s="50">
        <v>120</v>
      </c>
      <c r="S440" s="6">
        <v>1922.3600000000001</v>
      </c>
      <c r="T440" s="6">
        <v>0</v>
      </c>
      <c r="W440" s="1"/>
      <c r="X440" s="1"/>
      <c r="Y440" s="1"/>
      <c r="AC440" s="1"/>
      <c r="AF440" s="1"/>
      <c r="AG440" s="1"/>
    </row>
    <row r="441" spans="1:33" x14ac:dyDescent="0.25">
      <c r="A441" s="1">
        <v>5</v>
      </c>
      <c r="B441" s="1">
        <v>2020</v>
      </c>
      <c r="C441" s="1">
        <v>35285025</v>
      </c>
      <c r="D441" s="44" t="s">
        <v>369</v>
      </c>
      <c r="E441" s="20">
        <v>8.62499416227928E-2</v>
      </c>
      <c r="F441" s="20">
        <v>7.3416193078324199E-2</v>
      </c>
      <c r="G441" s="20">
        <v>1.2833748544468599E-2</v>
      </c>
      <c r="H441" s="20">
        <v>0</v>
      </c>
      <c r="I441" s="20">
        <v>7.3406193078324203E-2</v>
      </c>
      <c r="J441" s="20">
        <v>6.1500376878675196E-3</v>
      </c>
      <c r="K441" s="20" t="s">
        <v>47</v>
      </c>
      <c r="L441" s="20">
        <v>6.6937108566010395E-3</v>
      </c>
      <c r="N441" s="50">
        <v>4</v>
      </c>
      <c r="O441" s="236">
        <v>10</v>
      </c>
      <c r="P441" s="236">
        <v>90</v>
      </c>
      <c r="Q441" s="50">
        <v>2</v>
      </c>
      <c r="R441" s="50">
        <v>18</v>
      </c>
      <c r="S441" s="6" t="s">
        <v>47</v>
      </c>
      <c r="T441" s="6" t="s">
        <v>47</v>
      </c>
      <c r="W441" s="1"/>
      <c r="X441" s="1"/>
      <c r="Y441" s="1"/>
      <c r="AC441" s="1"/>
      <c r="AF441" s="1"/>
      <c r="AG441" s="1"/>
    </row>
    <row r="442" spans="1:33" x14ac:dyDescent="0.25">
      <c r="A442" s="1">
        <v>6</v>
      </c>
      <c r="B442" s="1">
        <v>2020</v>
      </c>
      <c r="C442" s="1">
        <v>35285026</v>
      </c>
      <c r="D442" s="44" t="s">
        <v>369</v>
      </c>
      <c r="E442" s="20">
        <v>2.3487049378800009</v>
      </c>
      <c r="F442" s="20">
        <v>2.2591753016692899</v>
      </c>
      <c r="G442" s="20">
        <v>8.9529636210711097E-2</v>
      </c>
      <c r="H442" s="20">
        <v>0</v>
      </c>
      <c r="I442" s="20">
        <v>2.2814155098934501</v>
      </c>
      <c r="J442" s="20">
        <v>6.9398117789921101E-3</v>
      </c>
      <c r="K442" s="20">
        <v>1.8866362252663599E-3</v>
      </c>
      <c r="L442" s="20">
        <v>5.8462979982284065E-2</v>
      </c>
      <c r="N442" s="50">
        <v>28</v>
      </c>
      <c r="O442" s="236">
        <v>13.496932515337424</v>
      </c>
      <c r="P442" s="236">
        <v>86.50306748466258</v>
      </c>
      <c r="Q442" s="50">
        <v>22</v>
      </c>
      <c r="R442" s="50">
        <v>141</v>
      </c>
      <c r="S442" s="6">
        <v>1298.97</v>
      </c>
      <c r="T442" s="6">
        <v>987.21719999999993</v>
      </c>
      <c r="W442" s="1"/>
      <c r="X442" s="1"/>
      <c r="Y442" s="1"/>
      <c r="AC442" s="1"/>
      <c r="AF442" s="1"/>
      <c r="AG442" s="1"/>
    </row>
    <row r="443" spans="1:33" x14ac:dyDescent="0.25">
      <c r="A443" s="1">
        <v>14</v>
      </c>
      <c r="B443" s="1">
        <v>2020</v>
      </c>
      <c r="C443" s="1">
        <v>352860114</v>
      </c>
      <c r="D443" s="44" t="s">
        <v>370</v>
      </c>
      <c r="E443" s="20">
        <v>0.2211740713085644</v>
      </c>
      <c r="F443" s="20">
        <v>0.18033808743169399</v>
      </c>
      <c r="G443" s="20">
        <v>4.0835983876870402E-2</v>
      </c>
      <c r="H443" s="20">
        <v>0</v>
      </c>
      <c r="I443" s="20">
        <v>3.5205961025026801E-2</v>
      </c>
      <c r="J443" s="20">
        <v>6.4553230115361293E-2</v>
      </c>
      <c r="K443" s="20">
        <v>0.121322501933777</v>
      </c>
      <c r="L443" s="20">
        <v>9.2378234398782301E-5</v>
      </c>
      <c r="N443" s="50">
        <v>7</v>
      </c>
      <c r="O443" s="236">
        <v>46.428571428571431</v>
      </c>
      <c r="P443" s="236">
        <v>53.571428571428569</v>
      </c>
      <c r="Q443" s="50">
        <v>13</v>
      </c>
      <c r="R443" s="50">
        <v>15</v>
      </c>
      <c r="S443" s="6">
        <v>463</v>
      </c>
      <c r="T443" s="6">
        <v>463</v>
      </c>
      <c r="W443" s="1"/>
      <c r="X443" s="1"/>
      <c r="Y443" s="1"/>
      <c r="AC443" s="1"/>
      <c r="AF443" s="1"/>
      <c r="AG443" s="1"/>
    </row>
    <row r="444" spans="1:33" x14ac:dyDescent="0.25">
      <c r="A444" s="1">
        <v>17</v>
      </c>
      <c r="B444" s="1">
        <v>2020</v>
      </c>
      <c r="C444" s="1">
        <v>352860117</v>
      </c>
      <c r="D444" s="44" t="s">
        <v>370</v>
      </c>
      <c r="E444" s="20">
        <v>4.4302074257055214E-2</v>
      </c>
      <c r="F444" s="20">
        <v>4.3796153404696003E-2</v>
      </c>
      <c r="G444" s="20">
        <v>5.0592085235920804E-4</v>
      </c>
      <c r="H444" s="20">
        <v>0</v>
      </c>
      <c r="I444" s="20">
        <v>4.8135464231354602E-4</v>
      </c>
      <c r="J444" s="20" t="s">
        <v>47</v>
      </c>
      <c r="K444" s="20">
        <v>4.3796153404696003E-2</v>
      </c>
      <c r="L444" s="20">
        <v>2.4566210045662099E-5</v>
      </c>
      <c r="N444" s="50">
        <v>2</v>
      </c>
      <c r="O444" s="236">
        <v>57.142857142857139</v>
      </c>
      <c r="P444" s="236">
        <v>42.857142857142854</v>
      </c>
      <c r="Q444" s="50">
        <v>4</v>
      </c>
      <c r="R444" s="50">
        <v>3</v>
      </c>
      <c r="S444" s="6" t="s">
        <v>47</v>
      </c>
      <c r="T444" s="6" t="s">
        <v>47</v>
      </c>
      <c r="W444" s="1"/>
      <c r="X444" s="1"/>
      <c r="Y444" s="1"/>
      <c r="AC444" s="1"/>
      <c r="AF444" s="1"/>
      <c r="AG444" s="1"/>
    </row>
    <row r="445" spans="1:33" x14ac:dyDescent="0.25">
      <c r="A445" s="1">
        <v>22</v>
      </c>
      <c r="B445" s="1">
        <v>2020</v>
      </c>
      <c r="C445" s="1">
        <v>352870022</v>
      </c>
      <c r="D445" s="44" t="s">
        <v>371</v>
      </c>
      <c r="E445" s="20">
        <v>0.33435363232028309</v>
      </c>
      <c r="F445" s="20">
        <v>0.31162525764985699</v>
      </c>
      <c r="G445" s="20">
        <v>2.2728374670426099E-2</v>
      </c>
      <c r="H445" s="20">
        <v>0</v>
      </c>
      <c r="I445" s="20">
        <v>8.9899999999999997E-3</v>
      </c>
      <c r="J445" s="20">
        <v>8.3330000000000001E-2</v>
      </c>
      <c r="K445" s="20">
        <v>0.225706731936855</v>
      </c>
      <c r="L445" s="20">
        <v>1.632690038342853E-2</v>
      </c>
      <c r="N445" s="50">
        <v>5</v>
      </c>
      <c r="O445" s="236">
        <v>38.095238095238095</v>
      </c>
      <c r="P445" s="236">
        <v>61.904761904761905</v>
      </c>
      <c r="Q445" s="50">
        <v>16</v>
      </c>
      <c r="R445" s="50">
        <v>26</v>
      </c>
      <c r="S445" s="6">
        <v>140.42599999999999</v>
      </c>
      <c r="T445" s="6">
        <v>140.42599999999999</v>
      </c>
      <c r="W445" s="1"/>
      <c r="X445" s="1"/>
      <c r="Y445" s="1"/>
      <c r="AC445" s="1"/>
      <c r="AF445" s="1"/>
      <c r="AG445" s="1"/>
    </row>
    <row r="446" spans="1:33" x14ac:dyDescent="0.25">
      <c r="A446" s="1">
        <v>17</v>
      </c>
      <c r="B446" s="1">
        <v>2020</v>
      </c>
      <c r="C446" s="1">
        <v>352880917</v>
      </c>
      <c r="D446" s="44" t="s">
        <v>372</v>
      </c>
      <c r="E446" s="20">
        <v>0.79961593108266593</v>
      </c>
      <c r="F446" s="20">
        <v>0.69294618883648995</v>
      </c>
      <c r="G446" s="20">
        <v>0.10666974224617599</v>
      </c>
      <c r="H446" s="20">
        <v>0.32657784753932001</v>
      </c>
      <c r="I446" s="20">
        <v>3.1150000000000001E-2</v>
      </c>
      <c r="J446" s="20">
        <v>0.18965000000000001</v>
      </c>
      <c r="K446" s="20">
        <v>0.51158698131097602</v>
      </c>
      <c r="L446" s="20">
        <v>6.72289497716895E-2</v>
      </c>
      <c r="N446" s="50">
        <v>14</v>
      </c>
      <c r="O446" s="236">
        <v>44.26229508196721</v>
      </c>
      <c r="P446" s="236">
        <v>55.737704918032783</v>
      </c>
      <c r="Q446" s="50">
        <v>27</v>
      </c>
      <c r="R446" s="50">
        <v>34</v>
      </c>
      <c r="S446" s="6">
        <v>663.64199999999994</v>
      </c>
      <c r="T446" s="6">
        <v>663.64199999999994</v>
      </c>
      <c r="W446" s="1"/>
      <c r="X446" s="1"/>
      <c r="Y446" s="1"/>
      <c r="AC446" s="1"/>
      <c r="AF446" s="1"/>
      <c r="AG446" s="1"/>
    </row>
    <row r="447" spans="1:33" x14ac:dyDescent="0.25">
      <c r="A447" s="1">
        <v>16</v>
      </c>
      <c r="B447" s="1">
        <v>2020</v>
      </c>
      <c r="C447" s="1">
        <v>352885816</v>
      </c>
      <c r="D447" s="44" t="s">
        <v>373</v>
      </c>
      <c r="E447" s="20">
        <v>0.24061754248072501</v>
      </c>
      <c r="F447" s="20">
        <v>0.173696768720214</v>
      </c>
      <c r="G447" s="20">
        <v>6.6920773760511004E-2</v>
      </c>
      <c r="H447" s="20">
        <v>0</v>
      </c>
      <c r="I447" s="20" t="s">
        <v>47</v>
      </c>
      <c r="J447" s="20">
        <v>0.16619999999999999</v>
      </c>
      <c r="K447" s="20">
        <v>6.4486126955610498E-2</v>
      </c>
      <c r="L447" s="20">
        <v>9.9314155251141595E-3</v>
      </c>
      <c r="N447" s="50">
        <v>2</v>
      </c>
      <c r="O447" s="236">
        <v>21.428571428571427</v>
      </c>
      <c r="P447" s="236">
        <v>78.571428571428569</v>
      </c>
      <c r="Q447" s="50">
        <v>9</v>
      </c>
      <c r="R447" s="50">
        <v>33</v>
      </c>
      <c r="S447" s="6">
        <v>138</v>
      </c>
      <c r="T447" s="6">
        <v>138</v>
      </c>
      <c r="W447" s="1"/>
      <c r="X447" s="1"/>
      <c r="Y447" s="1"/>
      <c r="AC447" s="1"/>
      <c r="AF447" s="1"/>
      <c r="AG447" s="1"/>
    </row>
    <row r="448" spans="1:33" x14ac:dyDescent="0.25">
      <c r="A448" s="1">
        <v>21</v>
      </c>
      <c r="B448" s="1">
        <v>2020</v>
      </c>
      <c r="C448" s="1">
        <v>352890821</v>
      </c>
      <c r="D448" s="44" t="s">
        <v>374</v>
      </c>
      <c r="E448" s="20">
        <v>1.6001166286149199E-2</v>
      </c>
      <c r="F448" s="20" t="s">
        <v>47</v>
      </c>
      <c r="G448" s="20">
        <v>1.6001166286149199E-2</v>
      </c>
      <c r="H448" s="20">
        <v>0</v>
      </c>
      <c r="I448" s="20">
        <v>1.5720000000000001E-2</v>
      </c>
      <c r="J448" s="20" t="s">
        <v>47</v>
      </c>
      <c r="K448" s="20">
        <v>1.1807458143074601E-4</v>
      </c>
      <c r="L448" s="20">
        <v>1.63091704718417E-4</v>
      </c>
      <c r="N448" s="50">
        <v>0</v>
      </c>
      <c r="O448" s="236">
        <v>0</v>
      </c>
      <c r="P448" s="236">
        <v>100</v>
      </c>
      <c r="Q448" s="50" t="s">
        <v>47</v>
      </c>
      <c r="R448" s="50">
        <v>15</v>
      </c>
      <c r="S448" s="6">
        <v>171.51300000000001</v>
      </c>
      <c r="T448" s="6">
        <v>171.51300000000001</v>
      </c>
      <c r="W448" s="1"/>
      <c r="X448" s="1"/>
      <c r="Y448" s="1"/>
      <c r="AC448" s="1"/>
      <c r="AF448" s="1"/>
      <c r="AG448" s="1"/>
    </row>
    <row r="449" spans="1:33" x14ac:dyDescent="0.25">
      <c r="A449" s="1">
        <v>17</v>
      </c>
      <c r="B449" s="1">
        <v>2020</v>
      </c>
      <c r="C449" s="1">
        <v>352900517</v>
      </c>
      <c r="D449" s="44" t="s">
        <v>375</v>
      </c>
      <c r="E449" s="20">
        <v>4.0983606557377103E-3</v>
      </c>
      <c r="F449" s="20">
        <v>4.0983606557377103E-3</v>
      </c>
      <c r="G449" s="20" t="s">
        <v>47</v>
      </c>
      <c r="H449" s="20">
        <v>0</v>
      </c>
      <c r="I449" s="20" t="s">
        <v>47</v>
      </c>
      <c r="J449" s="20" t="s">
        <v>47</v>
      </c>
      <c r="K449" s="20" t="s">
        <v>47</v>
      </c>
      <c r="L449" s="20">
        <v>4.0983606557377103E-3</v>
      </c>
      <c r="N449" s="50">
        <v>1</v>
      </c>
      <c r="O449" s="236">
        <v>100</v>
      </c>
      <c r="P449" s="236"/>
      <c r="Q449" s="50">
        <v>3</v>
      </c>
      <c r="R449" s="50" t="s">
        <v>47</v>
      </c>
      <c r="S449" s="6" t="s">
        <v>47</v>
      </c>
      <c r="T449" s="6" t="s">
        <v>47</v>
      </c>
      <c r="W449" s="1"/>
      <c r="X449" s="1"/>
      <c r="Y449" s="1"/>
      <c r="AC449" s="1"/>
      <c r="AF449" s="1"/>
      <c r="AG449" s="1"/>
    </row>
    <row r="450" spans="1:33" x14ac:dyDescent="0.25">
      <c r="A450" s="1">
        <v>20</v>
      </c>
      <c r="B450" s="1">
        <v>2020</v>
      </c>
      <c r="C450" s="1">
        <v>352900520</v>
      </c>
      <c r="D450" s="44" t="s">
        <v>375</v>
      </c>
      <c r="E450" s="20">
        <v>0.55388183300271998</v>
      </c>
      <c r="F450" s="20">
        <v>0.30042927614342402</v>
      </c>
      <c r="G450" s="20">
        <v>0.25345255685929602</v>
      </c>
      <c r="H450" s="20">
        <v>0</v>
      </c>
      <c r="I450" s="20">
        <v>0.185601675774135</v>
      </c>
      <c r="J450" s="20">
        <v>4.6322907153729102E-2</v>
      </c>
      <c r="K450" s="20">
        <v>0.23805778646938</v>
      </c>
      <c r="L450" s="20">
        <v>8.3899463605476093E-2</v>
      </c>
      <c r="N450" s="50">
        <v>24</v>
      </c>
      <c r="O450" s="236">
        <v>20.903954802259886</v>
      </c>
      <c r="P450" s="236">
        <v>79.096045197740111</v>
      </c>
      <c r="Q450" s="50">
        <v>37</v>
      </c>
      <c r="R450" s="50">
        <v>140</v>
      </c>
      <c r="S450" s="6" t="s">
        <v>47</v>
      </c>
      <c r="T450" s="6" t="s">
        <v>47</v>
      </c>
      <c r="W450" s="1"/>
      <c r="X450" s="1"/>
      <c r="Y450" s="1"/>
      <c r="AC450" s="1"/>
      <c r="AF450" s="1"/>
      <c r="AG450" s="1"/>
    </row>
    <row r="451" spans="1:33" x14ac:dyDescent="0.25">
      <c r="A451" s="1">
        <v>21</v>
      </c>
      <c r="B451" s="1">
        <v>2020</v>
      </c>
      <c r="C451" s="1">
        <v>352900521</v>
      </c>
      <c r="D451" s="44" t="s">
        <v>375</v>
      </c>
      <c r="E451" s="20">
        <v>0.31855612062404903</v>
      </c>
      <c r="F451" s="20">
        <v>0.18968681238615701</v>
      </c>
      <c r="G451" s="20">
        <v>0.128869308237892</v>
      </c>
      <c r="H451" s="20">
        <v>0</v>
      </c>
      <c r="I451" s="20">
        <v>0.17320077625570801</v>
      </c>
      <c r="J451" s="20">
        <v>6.9497204755845005E-2</v>
      </c>
      <c r="K451" s="20">
        <v>8.3510346541241492E-3</v>
      </c>
      <c r="L451" s="20">
        <v>6.7507104958371797E-2</v>
      </c>
      <c r="N451" s="50">
        <v>27</v>
      </c>
      <c r="O451" s="236">
        <v>18.181818181818183</v>
      </c>
      <c r="P451" s="236">
        <v>81.818181818181827</v>
      </c>
      <c r="Q451" s="50">
        <v>22</v>
      </c>
      <c r="R451" s="50">
        <v>99</v>
      </c>
      <c r="S451" s="6">
        <v>9927.2000000000007</v>
      </c>
      <c r="T451" s="6">
        <v>0</v>
      </c>
      <c r="W451" s="1"/>
      <c r="X451" s="1"/>
      <c r="Y451" s="1"/>
      <c r="AC451" s="1"/>
      <c r="AF451" s="1"/>
      <c r="AG451" s="1"/>
    </row>
    <row r="452" spans="1:33" x14ac:dyDescent="0.25">
      <c r="A452" s="1">
        <v>18</v>
      </c>
      <c r="B452" s="1">
        <v>2020</v>
      </c>
      <c r="C452" s="1">
        <v>352910418</v>
      </c>
      <c r="D452" s="44" t="s">
        <v>376</v>
      </c>
      <c r="E452" s="20">
        <v>2.7805908282805603E-2</v>
      </c>
      <c r="F452" s="20">
        <v>1.21252884343472E-2</v>
      </c>
      <c r="G452" s="20">
        <v>1.5680619848458401E-2</v>
      </c>
      <c r="H452" s="20">
        <v>0</v>
      </c>
      <c r="I452" s="20">
        <v>4.2770673952641199E-3</v>
      </c>
      <c r="J452" s="20">
        <v>1.2E-4</v>
      </c>
      <c r="K452" s="20">
        <v>2.2981801313721101E-2</v>
      </c>
      <c r="L452" s="20">
        <v>4.2703957382039597E-4</v>
      </c>
      <c r="N452" s="50">
        <v>15</v>
      </c>
      <c r="O452" s="236">
        <v>54.716981132075468</v>
      </c>
      <c r="P452" s="236">
        <v>45.283018867924532</v>
      </c>
      <c r="Q452" s="50">
        <v>29</v>
      </c>
      <c r="R452" s="50">
        <v>24</v>
      </c>
      <c r="S452" s="6">
        <v>86.399999999999991</v>
      </c>
      <c r="T452" s="6">
        <v>86.399999999999991</v>
      </c>
      <c r="W452" s="1"/>
      <c r="X452" s="1"/>
      <c r="Y452" s="1"/>
      <c r="AC452" s="1"/>
      <c r="AF452" s="1"/>
      <c r="AG452" s="1"/>
    </row>
    <row r="453" spans="1:33" x14ac:dyDescent="0.25">
      <c r="A453" s="1">
        <v>21</v>
      </c>
      <c r="B453" s="1">
        <v>2020</v>
      </c>
      <c r="C453" s="1">
        <v>352920321</v>
      </c>
      <c r="D453" s="44" t="s">
        <v>377</v>
      </c>
      <c r="E453" s="20">
        <v>0.1176311139805874</v>
      </c>
      <c r="F453" s="20">
        <v>9.8603224043715895E-2</v>
      </c>
      <c r="G453" s="20">
        <v>1.90278899368715E-2</v>
      </c>
      <c r="H453" s="20">
        <v>0</v>
      </c>
      <c r="I453" s="20">
        <v>1.40565036055593E-2</v>
      </c>
      <c r="J453" s="20">
        <v>5.5992846270928502E-3</v>
      </c>
      <c r="K453" s="20">
        <v>8.3084153005464498E-2</v>
      </c>
      <c r="L453" s="20">
        <v>1.489117274247073E-2</v>
      </c>
      <c r="N453" s="50">
        <v>25</v>
      </c>
      <c r="O453" s="236">
        <v>40.54054054054054</v>
      </c>
      <c r="P453" s="236">
        <v>59.45945945945946</v>
      </c>
      <c r="Q453" s="50">
        <v>15</v>
      </c>
      <c r="R453" s="50">
        <v>22</v>
      </c>
      <c r="S453" s="6">
        <v>1195.92</v>
      </c>
      <c r="T453" s="6">
        <v>1195.92</v>
      </c>
      <c r="W453" s="1"/>
      <c r="X453" s="1"/>
      <c r="Y453" s="1"/>
      <c r="AC453" s="1"/>
      <c r="AF453" s="1"/>
      <c r="AG453" s="1"/>
    </row>
    <row r="454" spans="1:33" x14ac:dyDescent="0.25">
      <c r="A454" s="1">
        <v>22</v>
      </c>
      <c r="B454" s="1">
        <v>2020</v>
      </c>
      <c r="C454" s="1">
        <v>352920322</v>
      </c>
      <c r="D454" s="44" t="s">
        <v>377</v>
      </c>
      <c r="E454" s="20">
        <v>0.37275350009564973</v>
      </c>
      <c r="F454" s="20">
        <v>0.36673564762831601</v>
      </c>
      <c r="G454" s="20">
        <v>6.0178524673337201E-3</v>
      </c>
      <c r="H454" s="20">
        <v>0</v>
      </c>
      <c r="I454" s="20">
        <v>2.8451449709309602E-3</v>
      </c>
      <c r="J454" s="20">
        <v>8.3330000000000001E-2</v>
      </c>
      <c r="K454" s="20">
        <v>0.28342791931781303</v>
      </c>
      <c r="L454" s="20">
        <v>3.1504358069050402E-3</v>
      </c>
      <c r="N454" s="50">
        <v>11</v>
      </c>
      <c r="O454" s="236">
        <v>27.27272727272727</v>
      </c>
      <c r="P454" s="236">
        <v>72.727272727272734</v>
      </c>
      <c r="Q454" s="50">
        <v>9</v>
      </c>
      <c r="R454" s="50">
        <v>24</v>
      </c>
      <c r="S454" s="6" t="s">
        <v>47</v>
      </c>
      <c r="T454" s="6" t="s">
        <v>47</v>
      </c>
      <c r="W454" s="1"/>
      <c r="X454" s="1"/>
      <c r="Y454" s="1"/>
      <c r="AC454" s="1"/>
      <c r="AF454" s="1"/>
      <c r="AG454" s="1"/>
    </row>
    <row r="455" spans="1:33" x14ac:dyDescent="0.25">
      <c r="A455" s="1">
        <v>9</v>
      </c>
      <c r="B455" s="1">
        <v>2020</v>
      </c>
      <c r="C455" s="1">
        <v>35293029</v>
      </c>
      <c r="D455" s="44" t="s">
        <v>378</v>
      </c>
      <c r="E455" s="20">
        <v>1.1523375211052061E-3</v>
      </c>
      <c r="F455" s="20">
        <v>6.3000000000000003E-4</v>
      </c>
      <c r="G455" s="20">
        <v>5.2233752110520597E-4</v>
      </c>
      <c r="H455" s="20">
        <v>0</v>
      </c>
      <c r="I455" s="20" t="s">
        <v>47</v>
      </c>
      <c r="J455" s="20" t="s">
        <v>47</v>
      </c>
      <c r="K455" s="20">
        <v>9.7999999999999997E-4</v>
      </c>
      <c r="L455" s="20">
        <v>1.72337521105206E-4</v>
      </c>
      <c r="N455" s="50">
        <v>0</v>
      </c>
      <c r="O455" s="236">
        <v>25</v>
      </c>
      <c r="P455" s="236">
        <v>75</v>
      </c>
      <c r="Q455" s="50">
        <v>1</v>
      </c>
      <c r="R455" s="50">
        <v>3</v>
      </c>
      <c r="S455" s="6" t="s">
        <v>47</v>
      </c>
      <c r="T455" s="6" t="s">
        <v>47</v>
      </c>
      <c r="W455" s="1"/>
      <c r="X455" s="1"/>
      <c r="Y455" s="1"/>
      <c r="AC455" s="1"/>
      <c r="AF455" s="1"/>
      <c r="AG455" s="1"/>
    </row>
    <row r="456" spans="1:33" x14ac:dyDescent="0.25">
      <c r="A456" s="1">
        <v>13</v>
      </c>
      <c r="B456" s="1">
        <v>2020</v>
      </c>
      <c r="C456" s="1">
        <v>352930213</v>
      </c>
      <c r="D456" s="44" t="s">
        <v>378</v>
      </c>
      <c r="E456" s="20">
        <v>5.0943191793297898E-2</v>
      </c>
      <c r="F456" s="20">
        <v>4.0106803652968002E-2</v>
      </c>
      <c r="G456" s="20">
        <v>1.0836388140329899E-2</v>
      </c>
      <c r="H456" s="20">
        <v>0</v>
      </c>
      <c r="I456" s="20" t="s">
        <v>47</v>
      </c>
      <c r="J456" s="20">
        <v>1.2324961948249601E-4</v>
      </c>
      <c r="K456" s="20">
        <v>4.9674693215559999E-2</v>
      </c>
      <c r="L456" s="20">
        <v>1.14524895825536E-3</v>
      </c>
      <c r="N456" s="50">
        <v>23</v>
      </c>
      <c r="O456" s="236">
        <v>33.333333333333329</v>
      </c>
      <c r="P456" s="236">
        <v>66.666666666666657</v>
      </c>
      <c r="Q456" s="50">
        <v>10</v>
      </c>
      <c r="R456" s="50">
        <v>20</v>
      </c>
      <c r="S456" s="6" t="s">
        <v>47</v>
      </c>
      <c r="T456" s="6" t="s">
        <v>47</v>
      </c>
      <c r="W456" s="1"/>
      <c r="X456" s="1"/>
      <c r="Y456" s="1"/>
      <c r="AC456" s="1"/>
      <c r="AF456" s="1"/>
      <c r="AG456" s="1"/>
    </row>
    <row r="457" spans="1:33" x14ac:dyDescent="0.25">
      <c r="A457" s="1">
        <v>16</v>
      </c>
      <c r="B457" s="1">
        <v>2020</v>
      </c>
      <c r="C457" s="1">
        <v>352930216</v>
      </c>
      <c r="D457" s="44" t="s">
        <v>378</v>
      </c>
      <c r="E457" s="20">
        <v>2.1333734536642002</v>
      </c>
      <c r="F457" s="20">
        <v>0.15934391072185999</v>
      </c>
      <c r="G457" s="20">
        <v>1.97402954294234</v>
      </c>
      <c r="H457" s="20">
        <v>0</v>
      </c>
      <c r="I457" s="20">
        <v>0.60268583302143397</v>
      </c>
      <c r="J457" s="20">
        <v>0.41657522889271498</v>
      </c>
      <c r="K457" s="20">
        <v>0.97724328796233895</v>
      </c>
      <c r="L457" s="20">
        <v>0.1368691037877082</v>
      </c>
      <c r="N457" s="50">
        <v>40</v>
      </c>
      <c r="O457" s="236">
        <v>15.584415584415584</v>
      </c>
      <c r="P457" s="236">
        <v>84.415584415584405</v>
      </c>
      <c r="Q457" s="50">
        <v>36</v>
      </c>
      <c r="R457" s="50">
        <v>195</v>
      </c>
      <c r="S457" s="6">
        <v>4433</v>
      </c>
      <c r="T457" s="6">
        <v>4433</v>
      </c>
      <c r="W457" s="1"/>
      <c r="X457" s="1"/>
      <c r="Y457" s="1"/>
      <c r="AC457" s="1"/>
      <c r="AF457" s="1"/>
      <c r="AG457" s="1"/>
    </row>
    <row r="458" spans="1:33" x14ac:dyDescent="0.25">
      <c r="A458" s="1">
        <v>6</v>
      </c>
      <c r="B458" s="1">
        <v>2020</v>
      </c>
      <c r="C458" s="1">
        <v>35294016</v>
      </c>
      <c r="D458" s="44" t="s">
        <v>379</v>
      </c>
      <c r="E458" s="20">
        <v>0.12819013658083231</v>
      </c>
      <c r="F458" s="20">
        <v>1.5756241568314299E-2</v>
      </c>
      <c r="G458" s="20">
        <v>0.11243389501251801</v>
      </c>
      <c r="H458" s="20">
        <v>0</v>
      </c>
      <c r="I458" s="20" t="s">
        <v>47</v>
      </c>
      <c r="J458" s="20">
        <v>7.7058039024877095E-2</v>
      </c>
      <c r="K458" s="20">
        <v>1.2071645415907701E-4</v>
      </c>
      <c r="L458" s="20">
        <v>5.1011381101795698E-2</v>
      </c>
      <c r="N458" s="50">
        <v>4</v>
      </c>
      <c r="O458" s="236">
        <v>7.3170731707317067</v>
      </c>
      <c r="P458" s="236">
        <v>92.682926829268297</v>
      </c>
      <c r="Q458" s="50">
        <v>6</v>
      </c>
      <c r="R458" s="50">
        <v>76</v>
      </c>
      <c r="S458" s="6">
        <v>23982.84</v>
      </c>
      <c r="T458" s="6">
        <v>20145.585599999999</v>
      </c>
      <c r="W458" s="1"/>
      <c r="X458" s="1"/>
      <c r="Y458" s="1"/>
      <c r="AC458" s="1"/>
      <c r="AF458" s="1"/>
      <c r="AG458" s="1"/>
    </row>
    <row r="459" spans="1:33" x14ac:dyDescent="0.25">
      <c r="A459" s="1">
        <v>16</v>
      </c>
      <c r="B459" s="1">
        <v>2020</v>
      </c>
      <c r="C459" s="1">
        <v>352950016</v>
      </c>
      <c r="D459" s="44" t="s">
        <v>380</v>
      </c>
      <c r="E459" s="20">
        <v>0.64888789343014708</v>
      </c>
      <c r="F459" s="20">
        <v>0.55784153005464499</v>
      </c>
      <c r="G459" s="20">
        <v>9.1046363375502107E-2</v>
      </c>
      <c r="H459" s="20">
        <v>0</v>
      </c>
      <c r="I459" s="20">
        <v>2.6631666666666699E-2</v>
      </c>
      <c r="J459" s="20">
        <v>8.3380873506000902E-2</v>
      </c>
      <c r="K459" s="20">
        <v>0.53623967213114798</v>
      </c>
      <c r="L459" s="20">
        <v>2.6356811263318161E-3</v>
      </c>
      <c r="N459" s="50">
        <v>6</v>
      </c>
      <c r="O459" s="236">
        <v>28.846153846153843</v>
      </c>
      <c r="P459" s="236">
        <v>71.15384615384616</v>
      </c>
      <c r="Q459" s="50">
        <v>15</v>
      </c>
      <c r="R459" s="50">
        <v>37</v>
      </c>
      <c r="S459" s="6">
        <v>246</v>
      </c>
      <c r="T459" s="6">
        <v>246</v>
      </c>
      <c r="W459" s="1"/>
      <c r="X459" s="1"/>
      <c r="Y459" s="1"/>
      <c r="AC459" s="1"/>
      <c r="AF459" s="1"/>
      <c r="AG459" s="1"/>
    </row>
    <row r="460" spans="1:33" x14ac:dyDescent="0.25">
      <c r="A460" s="1">
        <v>15</v>
      </c>
      <c r="B460" s="1">
        <v>2020</v>
      </c>
      <c r="C460" s="1">
        <v>352960915</v>
      </c>
      <c r="D460" s="44" t="s">
        <v>381</v>
      </c>
      <c r="E460" s="20">
        <v>0.10104986638221421</v>
      </c>
      <c r="F460" s="20">
        <v>8.5444794520547901E-2</v>
      </c>
      <c r="G460" s="20">
        <v>1.5605071861666301E-2</v>
      </c>
      <c r="H460" s="20">
        <v>0</v>
      </c>
      <c r="I460" s="20">
        <v>1.28758180502533E-2</v>
      </c>
      <c r="J460" s="20">
        <v>1.50083713850837E-4</v>
      </c>
      <c r="K460" s="20">
        <v>8.6464815355440802E-2</v>
      </c>
      <c r="L460" s="20">
        <v>1.5591492626693599E-3</v>
      </c>
      <c r="N460" s="50">
        <v>2</v>
      </c>
      <c r="O460" s="236">
        <v>27.500000000000004</v>
      </c>
      <c r="P460" s="236">
        <v>72.5</v>
      </c>
      <c r="Q460" s="50">
        <v>11</v>
      </c>
      <c r="R460" s="50">
        <v>29</v>
      </c>
      <c r="S460" s="6">
        <v>143</v>
      </c>
      <c r="T460" s="6">
        <v>143</v>
      </c>
      <c r="W460" s="1"/>
      <c r="X460" s="1"/>
      <c r="Y460" s="1"/>
      <c r="AC460" s="1"/>
      <c r="AF460" s="1"/>
      <c r="AG460" s="1"/>
    </row>
    <row r="461" spans="1:33" x14ac:dyDescent="0.25">
      <c r="A461" s="1">
        <v>18</v>
      </c>
      <c r="B461" s="1">
        <v>2020</v>
      </c>
      <c r="C461" s="1">
        <v>352960918</v>
      </c>
      <c r="D461" s="44" t="s">
        <v>381</v>
      </c>
      <c r="E461" s="20">
        <v>0.240899339687768</v>
      </c>
      <c r="F461" s="20">
        <v>0.123272372952899</v>
      </c>
      <c r="G461" s="20">
        <v>0.117626966734869</v>
      </c>
      <c r="H461" s="20">
        <v>0</v>
      </c>
      <c r="I461" s="20">
        <v>7.6103500761035001E-5</v>
      </c>
      <c r="J461" s="20">
        <v>0.21725</v>
      </c>
      <c r="K461" s="20">
        <v>2.08447511872978E-2</v>
      </c>
      <c r="L461" s="20">
        <v>2.7284849997088918E-3</v>
      </c>
      <c r="N461" s="50">
        <v>4</v>
      </c>
      <c r="O461" s="236">
        <v>25</v>
      </c>
      <c r="P461" s="236">
        <v>75</v>
      </c>
      <c r="Q461" s="50">
        <v>9</v>
      </c>
      <c r="R461" s="50">
        <v>27</v>
      </c>
      <c r="S461" s="6" t="s">
        <v>47</v>
      </c>
      <c r="T461" s="6" t="s">
        <v>47</v>
      </c>
      <c r="W461" s="1"/>
      <c r="X461" s="1"/>
      <c r="Y461" s="1"/>
      <c r="AC461" s="1"/>
      <c r="AF461" s="1"/>
      <c r="AG461" s="1"/>
    </row>
    <row r="462" spans="1:33" x14ac:dyDescent="0.25">
      <c r="A462" s="1">
        <v>15</v>
      </c>
      <c r="B462" s="1">
        <v>2020</v>
      </c>
      <c r="C462" s="1">
        <v>352965815</v>
      </c>
      <c r="D462" s="44" t="s">
        <v>382</v>
      </c>
      <c r="E462" s="20">
        <v>0.10903872994485621</v>
      </c>
      <c r="F462" s="20">
        <v>9.8309029285292504E-2</v>
      </c>
      <c r="G462" s="20">
        <v>1.0729700659563701E-2</v>
      </c>
      <c r="H462" s="20">
        <v>0.45662100456621002</v>
      </c>
      <c r="I462" s="20">
        <v>5.6128614916286096E-3</v>
      </c>
      <c r="J462" s="20" t="s">
        <v>47</v>
      </c>
      <c r="K462" s="20">
        <v>0.103225868453228</v>
      </c>
      <c r="L462" s="20">
        <v>2.0000000000000001E-4</v>
      </c>
      <c r="N462" s="50">
        <v>5</v>
      </c>
      <c r="O462" s="236">
        <v>72.972972972972968</v>
      </c>
      <c r="P462" s="236">
        <v>27.027027027027028</v>
      </c>
      <c r="Q462" s="50">
        <v>27</v>
      </c>
      <c r="R462" s="50">
        <v>10</v>
      </c>
      <c r="S462" s="6">
        <v>78.400000000000006</v>
      </c>
      <c r="T462" s="6">
        <v>78.400000000000006</v>
      </c>
      <c r="W462" s="1"/>
      <c r="X462" s="1"/>
      <c r="Y462" s="1"/>
      <c r="AC462" s="1"/>
      <c r="AF462" s="1"/>
      <c r="AG462" s="1"/>
    </row>
    <row r="463" spans="1:33" x14ac:dyDescent="0.25">
      <c r="A463" s="1">
        <v>8</v>
      </c>
      <c r="B463" s="1">
        <v>2020</v>
      </c>
      <c r="C463" s="1">
        <v>35297088</v>
      </c>
      <c r="D463" s="44" t="s">
        <v>383</v>
      </c>
      <c r="E463" s="20">
        <v>0.96219127733280008</v>
      </c>
      <c r="F463" s="20">
        <v>0.82444347709825205</v>
      </c>
      <c r="G463" s="20">
        <v>0.137747800234548</v>
      </c>
      <c r="H463" s="20">
        <v>1.90487211440893</v>
      </c>
      <c r="I463" s="20">
        <v>0.110474936247723</v>
      </c>
      <c r="J463" s="20" t="s">
        <v>47</v>
      </c>
      <c r="K463" s="20">
        <v>0.82641502960966795</v>
      </c>
      <c r="L463" s="20">
        <v>2.5301311475409819E-2</v>
      </c>
      <c r="N463" s="50">
        <v>10</v>
      </c>
      <c r="O463" s="236">
        <v>51.5625</v>
      </c>
      <c r="P463" s="236">
        <v>48.4375</v>
      </c>
      <c r="Q463" s="50">
        <v>33</v>
      </c>
      <c r="R463" s="50">
        <v>31</v>
      </c>
      <c r="S463" s="6">
        <v>1046.04</v>
      </c>
      <c r="T463" s="6">
        <v>1046.04</v>
      </c>
      <c r="W463" s="1"/>
      <c r="X463" s="1"/>
      <c r="Y463" s="1"/>
      <c r="AC463" s="1"/>
      <c r="AF463" s="1"/>
      <c r="AG463" s="1"/>
    </row>
    <row r="464" spans="1:33" x14ac:dyDescent="0.25">
      <c r="A464" s="1">
        <v>10</v>
      </c>
      <c r="B464" s="1">
        <v>2020</v>
      </c>
      <c r="C464" s="1">
        <v>352980710</v>
      </c>
      <c r="D464" s="44" t="s">
        <v>384</v>
      </c>
      <c r="E464" s="20">
        <v>9.9746120218579204E-2</v>
      </c>
      <c r="F464" s="20">
        <v>9.9746120218579204E-2</v>
      </c>
      <c r="G464" s="20" t="s">
        <v>47</v>
      </c>
      <c r="H464" s="20">
        <v>0</v>
      </c>
      <c r="I464" s="20" t="s">
        <v>47</v>
      </c>
      <c r="J464" s="20">
        <v>1.36612021857923E-3</v>
      </c>
      <c r="K464" s="20">
        <v>9.8379999999999995E-2</v>
      </c>
      <c r="L464" s="20">
        <v>0</v>
      </c>
      <c r="N464" s="50">
        <v>0</v>
      </c>
      <c r="O464" s="236">
        <v>100</v>
      </c>
      <c r="P464" s="236"/>
      <c r="Q464" s="50">
        <v>3</v>
      </c>
      <c r="R464" s="50" t="s">
        <v>47</v>
      </c>
      <c r="S464" s="6" t="s">
        <v>47</v>
      </c>
      <c r="T464" s="6" t="s">
        <v>47</v>
      </c>
      <c r="W464" s="1"/>
      <c r="X464" s="1"/>
      <c r="Y464" s="1"/>
      <c r="AC464" s="1"/>
      <c r="AF464" s="1"/>
      <c r="AG464" s="1"/>
    </row>
    <row r="465" spans="1:33" x14ac:dyDescent="0.25">
      <c r="A465" s="1">
        <v>13</v>
      </c>
      <c r="B465" s="1">
        <v>2020</v>
      </c>
      <c r="C465" s="1">
        <v>352980713</v>
      </c>
      <c r="D465" s="44" t="s">
        <v>384</v>
      </c>
      <c r="E465" s="20">
        <v>4.4546390136487236E-2</v>
      </c>
      <c r="F465" s="20">
        <v>2.8391401552012399E-3</v>
      </c>
      <c r="G465" s="20">
        <v>4.1707249981285999E-2</v>
      </c>
      <c r="H465" s="20">
        <v>0</v>
      </c>
      <c r="I465" s="20">
        <v>2.52523592085236E-2</v>
      </c>
      <c r="J465" s="20">
        <v>4.5285208473688204E-3</v>
      </c>
      <c r="K465" s="20">
        <v>2.5307650273223999E-3</v>
      </c>
      <c r="L465" s="20">
        <v>1.2234745053272494E-2</v>
      </c>
      <c r="N465" s="50">
        <v>0</v>
      </c>
      <c r="O465" s="236">
        <v>20</v>
      </c>
      <c r="P465" s="236">
        <v>80</v>
      </c>
      <c r="Q465" s="50">
        <v>3</v>
      </c>
      <c r="R465" s="50">
        <v>12</v>
      </c>
      <c r="S465" s="6">
        <v>669</v>
      </c>
      <c r="T465" s="6">
        <v>669</v>
      </c>
      <c r="W465" s="1"/>
      <c r="X465" s="1"/>
      <c r="Y465" s="1"/>
      <c r="AC465" s="1"/>
      <c r="AF465" s="1"/>
      <c r="AG465" s="1"/>
    </row>
    <row r="466" spans="1:33" x14ac:dyDescent="0.25">
      <c r="A466" s="1">
        <v>15</v>
      </c>
      <c r="B466" s="1">
        <v>2020</v>
      </c>
      <c r="C466" s="1">
        <v>353000315</v>
      </c>
      <c r="D466" s="44" t="s">
        <v>385</v>
      </c>
      <c r="E466" s="20">
        <v>2.3338495822624733E-2</v>
      </c>
      <c r="F466" s="20">
        <v>1.3661202185792301E-2</v>
      </c>
      <c r="G466" s="20">
        <v>9.6772936368324305E-3</v>
      </c>
      <c r="H466" s="20">
        <v>1.23217909690512E-2</v>
      </c>
      <c r="I466" s="20">
        <v>6.48648401826484E-3</v>
      </c>
      <c r="J466" s="20">
        <v>2.40364298724954E-4</v>
      </c>
      <c r="K466" s="20">
        <v>1.3875463981835E-2</v>
      </c>
      <c r="L466" s="20">
        <v>2.73618352380002E-3</v>
      </c>
      <c r="N466" s="50">
        <v>0</v>
      </c>
      <c r="O466" s="236">
        <v>1.5873015873015872</v>
      </c>
      <c r="P466" s="236">
        <v>98.412698412698404</v>
      </c>
      <c r="Q466" s="50">
        <v>1</v>
      </c>
      <c r="R466" s="50">
        <v>62</v>
      </c>
      <c r="S466" s="6">
        <v>110.432</v>
      </c>
      <c r="T466" s="6">
        <v>110.432</v>
      </c>
      <c r="W466" s="1"/>
      <c r="X466" s="1"/>
      <c r="Y466" s="1"/>
      <c r="AC466" s="1"/>
      <c r="AF466" s="1"/>
      <c r="AG466" s="1"/>
    </row>
    <row r="467" spans="1:33" x14ac:dyDescent="0.25">
      <c r="A467" s="1">
        <v>11</v>
      </c>
      <c r="B467" s="1">
        <v>2020</v>
      </c>
      <c r="C467" s="1">
        <v>352990611</v>
      </c>
      <c r="D467" s="44" t="s">
        <v>386</v>
      </c>
      <c r="E467" s="20">
        <v>0.15602701245934891</v>
      </c>
      <c r="F467" s="20">
        <v>0.151126764686312</v>
      </c>
      <c r="G467" s="20">
        <v>4.9002477730369001E-3</v>
      </c>
      <c r="H467" s="20">
        <v>0</v>
      </c>
      <c r="I467" s="20">
        <v>4.002E-2</v>
      </c>
      <c r="J467" s="20">
        <v>3.2809289617486302E-3</v>
      </c>
      <c r="K467" s="20">
        <v>5.0548371717776597E-2</v>
      </c>
      <c r="L467" s="20">
        <v>6.2177711779823897E-2</v>
      </c>
      <c r="N467" s="50">
        <v>101</v>
      </c>
      <c r="O467" s="236">
        <v>71.428571428571431</v>
      </c>
      <c r="P467" s="236">
        <v>28.571428571428569</v>
      </c>
      <c r="Q467" s="50">
        <v>55</v>
      </c>
      <c r="R467" s="50">
        <v>22</v>
      </c>
      <c r="S467" s="6">
        <v>452.89499999999998</v>
      </c>
      <c r="T467" s="6">
        <v>452.89499999999998</v>
      </c>
      <c r="W467" s="1"/>
      <c r="X467" s="1"/>
      <c r="Y467" s="1"/>
      <c r="AC467" s="1"/>
      <c r="AF467" s="1"/>
      <c r="AG467" s="1"/>
    </row>
    <row r="468" spans="1:33" x14ac:dyDescent="0.25">
      <c r="A468" s="1">
        <v>19</v>
      </c>
      <c r="B468" s="1">
        <v>2020</v>
      </c>
      <c r="C468" s="1">
        <v>353010219</v>
      </c>
      <c r="D468" s="44" t="s">
        <v>387</v>
      </c>
      <c r="E468" s="20">
        <v>2.6376758988946251E-2</v>
      </c>
      <c r="F468" s="20">
        <v>2.29707306559872E-2</v>
      </c>
      <c r="G468" s="20">
        <v>3.4060283329590498E-3</v>
      </c>
      <c r="H468" s="20">
        <v>0</v>
      </c>
      <c r="I468" s="20">
        <v>2.10856984055693E-2</v>
      </c>
      <c r="J468" s="20">
        <v>1.7599301344910999E-3</v>
      </c>
      <c r="K468" s="20">
        <v>2.4324924520298398E-3</v>
      </c>
      <c r="L468" s="20">
        <v>1.0986379968560499E-3</v>
      </c>
      <c r="N468" s="50">
        <v>3</v>
      </c>
      <c r="O468" s="236">
        <v>15.789473684210526</v>
      </c>
      <c r="P468" s="236">
        <v>84.210526315789465</v>
      </c>
      <c r="Q468" s="50">
        <v>6</v>
      </c>
      <c r="R468" s="50">
        <v>32</v>
      </c>
      <c r="S468" s="6">
        <v>1284.3</v>
      </c>
      <c r="T468" s="6">
        <v>1284.3</v>
      </c>
      <c r="W468" s="1"/>
      <c r="X468" s="1"/>
      <c r="Y468" s="1"/>
      <c r="AC468" s="1"/>
      <c r="AF468" s="1"/>
      <c r="AG468" s="1"/>
    </row>
    <row r="469" spans="1:33" x14ac:dyDescent="0.25">
      <c r="A469" s="1">
        <v>20</v>
      </c>
      <c r="B469" s="1">
        <v>2020</v>
      </c>
      <c r="C469" s="1">
        <v>353010220</v>
      </c>
      <c r="D469" s="44" t="s">
        <v>387</v>
      </c>
      <c r="E469" s="20">
        <v>8.7421544901065407E-2</v>
      </c>
      <c r="F469" s="20">
        <v>5.0691324200913199E-2</v>
      </c>
      <c r="G469" s="20">
        <v>3.6730220700152201E-2</v>
      </c>
      <c r="H469" s="20">
        <v>0</v>
      </c>
      <c r="I469" s="20">
        <v>4.7156164383561601E-3</v>
      </c>
      <c r="J469" s="20">
        <v>8.0560000000000007E-2</v>
      </c>
      <c r="K469" s="20">
        <v>6.7318112633181102E-4</v>
      </c>
      <c r="L469" s="20">
        <v>1.4727473363774701E-3</v>
      </c>
      <c r="N469" s="50">
        <v>6</v>
      </c>
      <c r="O469" s="236">
        <v>56.666666666666664</v>
      </c>
      <c r="P469" s="236">
        <v>43.333333333333336</v>
      </c>
      <c r="Q469" s="50">
        <v>17</v>
      </c>
      <c r="R469" s="50">
        <v>13</v>
      </c>
      <c r="S469" s="6" t="s">
        <v>47</v>
      </c>
      <c r="T469" s="6" t="s">
        <v>47</v>
      </c>
      <c r="W469" s="1"/>
      <c r="X469" s="1"/>
      <c r="Y469" s="1"/>
      <c r="AC469" s="1"/>
      <c r="AF469" s="1"/>
      <c r="AG469" s="1"/>
    </row>
    <row r="470" spans="1:33" x14ac:dyDescent="0.25">
      <c r="A470" s="1">
        <v>22</v>
      </c>
      <c r="B470" s="1">
        <v>2020</v>
      </c>
      <c r="C470" s="1">
        <v>353020122</v>
      </c>
      <c r="D470" s="44" t="s">
        <v>388</v>
      </c>
      <c r="E470" s="20">
        <v>0.38227185218454462</v>
      </c>
      <c r="F470" s="20">
        <v>0.320696108740674</v>
      </c>
      <c r="G470" s="20">
        <v>6.1575743443870602E-2</v>
      </c>
      <c r="H470" s="20">
        <v>0</v>
      </c>
      <c r="I470" s="20">
        <v>5.1414726027397301E-2</v>
      </c>
      <c r="J470" s="20">
        <v>1.54777503306136E-3</v>
      </c>
      <c r="K470" s="20">
        <v>0.32444720625296303</v>
      </c>
      <c r="L470" s="20">
        <v>4.86214487112309E-3</v>
      </c>
      <c r="N470" s="50">
        <v>4</v>
      </c>
      <c r="O470" s="236">
        <v>19.718309859154928</v>
      </c>
      <c r="P470" s="236">
        <v>80.281690140845072</v>
      </c>
      <c r="Q470" s="50">
        <v>14</v>
      </c>
      <c r="R470" s="50">
        <v>57</v>
      </c>
      <c r="S470" s="6">
        <v>439.58199999999999</v>
      </c>
      <c r="T470" s="6">
        <v>439.58199999999999</v>
      </c>
      <c r="W470" s="1"/>
      <c r="X470" s="1"/>
      <c r="Y470" s="1"/>
      <c r="AC470" s="1"/>
      <c r="AF470" s="1"/>
      <c r="AG470" s="1"/>
    </row>
    <row r="471" spans="1:33" x14ac:dyDescent="0.25">
      <c r="A471" s="1">
        <v>15</v>
      </c>
      <c r="B471" s="1">
        <v>2020</v>
      </c>
      <c r="C471" s="1">
        <v>353030015</v>
      </c>
      <c r="D471" s="44" t="s">
        <v>389</v>
      </c>
      <c r="E471" s="20">
        <v>0.32293576081667774</v>
      </c>
      <c r="F471" s="20">
        <v>3.91673668188737E-2</v>
      </c>
      <c r="G471" s="20">
        <v>0.28376839399780401</v>
      </c>
      <c r="H471" s="20">
        <v>0</v>
      </c>
      <c r="I471" s="20">
        <v>0.15350875776629999</v>
      </c>
      <c r="J471" s="20">
        <v>7.7811502025267997E-3</v>
      </c>
      <c r="K471" s="20">
        <v>5.2684738752900702E-2</v>
      </c>
      <c r="L471" s="20">
        <v>0.10896111409495095</v>
      </c>
      <c r="N471" s="50">
        <v>33</v>
      </c>
      <c r="O471" s="236">
        <v>5.7971014492753623</v>
      </c>
      <c r="P471" s="236">
        <v>94.20289855072464</v>
      </c>
      <c r="Q471" s="50">
        <v>12</v>
      </c>
      <c r="R471" s="50">
        <v>195</v>
      </c>
      <c r="S471" s="6">
        <v>3174</v>
      </c>
      <c r="T471" s="6">
        <v>3174</v>
      </c>
      <c r="W471" s="1"/>
      <c r="X471" s="1"/>
      <c r="Y471" s="1"/>
      <c r="AC471" s="1"/>
      <c r="AF471" s="1"/>
      <c r="AG471" s="1"/>
    </row>
    <row r="472" spans="1:33" x14ac:dyDescent="0.25">
      <c r="A472" s="1">
        <v>16</v>
      </c>
      <c r="B472" s="1">
        <v>2020</v>
      </c>
      <c r="C472" s="1">
        <v>353030016</v>
      </c>
      <c r="D472" s="44" t="s">
        <v>389</v>
      </c>
      <c r="E472" s="20">
        <v>3.2939006371069036E-2</v>
      </c>
      <c r="F472" s="20">
        <v>8.5708196513378399E-3</v>
      </c>
      <c r="G472" s="20">
        <v>2.4368186719731198E-2</v>
      </c>
      <c r="H472" s="20">
        <v>0</v>
      </c>
      <c r="I472" s="20">
        <v>2.04595081967213E-2</v>
      </c>
      <c r="J472" s="20">
        <v>3.2499999999999999E-3</v>
      </c>
      <c r="K472" s="20">
        <v>8.5888167777029203E-3</v>
      </c>
      <c r="L472" s="20">
        <v>6.4068139664479203E-4</v>
      </c>
      <c r="N472" s="50">
        <v>6</v>
      </c>
      <c r="O472" s="236">
        <v>22.857142857142858</v>
      </c>
      <c r="P472" s="236">
        <v>77.142857142857153</v>
      </c>
      <c r="Q472" s="50">
        <v>8</v>
      </c>
      <c r="R472" s="50">
        <v>27</v>
      </c>
      <c r="S472" s="6" t="s">
        <v>47</v>
      </c>
      <c r="T472" s="6" t="s">
        <v>47</v>
      </c>
      <c r="W472" s="1"/>
      <c r="X472" s="1"/>
      <c r="Y472" s="1"/>
      <c r="AC472" s="1"/>
      <c r="AF472" s="1"/>
      <c r="AG472" s="1"/>
    </row>
    <row r="473" spans="1:33" x14ac:dyDescent="0.25">
      <c r="A473" s="1">
        <v>18</v>
      </c>
      <c r="B473" s="1">
        <v>2020</v>
      </c>
      <c r="C473" s="1">
        <v>353030018</v>
      </c>
      <c r="D473" s="44" t="s">
        <v>389</v>
      </c>
      <c r="E473" s="20">
        <v>4.7943549791651101E-2</v>
      </c>
      <c r="F473" s="20">
        <v>2.07542694063927E-2</v>
      </c>
      <c r="G473" s="20">
        <v>2.7189280385258401E-2</v>
      </c>
      <c r="H473" s="20">
        <v>0</v>
      </c>
      <c r="I473" s="20">
        <v>2.1204480874316901E-2</v>
      </c>
      <c r="J473" s="20">
        <v>1.9516715697282701E-2</v>
      </c>
      <c r="K473" s="20">
        <v>5.1330251765351704E-3</v>
      </c>
      <c r="L473" s="20">
        <v>2.0893280435162268E-3</v>
      </c>
      <c r="N473" s="50">
        <v>2</v>
      </c>
      <c r="O473" s="236">
        <v>20</v>
      </c>
      <c r="P473" s="236">
        <v>80</v>
      </c>
      <c r="Q473" s="50">
        <v>4</v>
      </c>
      <c r="R473" s="50">
        <v>16</v>
      </c>
      <c r="S473" s="6" t="s">
        <v>47</v>
      </c>
      <c r="T473" s="6" t="s">
        <v>47</v>
      </c>
      <c r="W473" s="1"/>
      <c r="X473" s="1"/>
      <c r="Y473" s="1"/>
      <c r="AC473" s="1"/>
      <c r="AF473" s="1"/>
      <c r="AG473" s="1"/>
    </row>
    <row r="474" spans="1:33" x14ac:dyDescent="0.25">
      <c r="A474" s="1">
        <v>15</v>
      </c>
      <c r="B474" s="1">
        <v>2020</v>
      </c>
      <c r="C474" s="1">
        <v>353040915</v>
      </c>
      <c r="D474" s="44" t="s">
        <v>390</v>
      </c>
      <c r="E474" s="20">
        <v>0.1128584213929852</v>
      </c>
      <c r="F474" s="20">
        <v>5.5512496194824998E-2</v>
      </c>
      <c r="G474" s="20">
        <v>5.7345925198160203E-2</v>
      </c>
      <c r="H474" s="20">
        <v>0</v>
      </c>
      <c r="I474" s="20">
        <v>2.5365300546448099E-2</v>
      </c>
      <c r="J474" s="20">
        <v>6.6940862173649101E-3</v>
      </c>
      <c r="K474" s="20">
        <v>7.4800760681521403E-2</v>
      </c>
      <c r="L474" s="20">
        <v>5.9982739476507731E-3</v>
      </c>
      <c r="N474" s="50">
        <v>6</v>
      </c>
      <c r="O474" s="236">
        <v>19.047619047619047</v>
      </c>
      <c r="P474" s="236">
        <v>80.952380952380949</v>
      </c>
      <c r="Q474" s="50">
        <v>8</v>
      </c>
      <c r="R474" s="50">
        <v>34</v>
      </c>
      <c r="S474" s="6">
        <v>168.11279999999999</v>
      </c>
      <c r="T474" s="6">
        <v>168.11279999999999</v>
      </c>
      <c r="W474" s="1"/>
      <c r="X474" s="1"/>
      <c r="Y474" s="1"/>
      <c r="AC474" s="1"/>
      <c r="AF474" s="1"/>
      <c r="AG474" s="1"/>
    </row>
    <row r="475" spans="1:33" x14ac:dyDescent="0.25">
      <c r="A475" s="1">
        <v>4</v>
      </c>
      <c r="B475" s="1">
        <v>2020</v>
      </c>
      <c r="C475" s="1">
        <v>35305084</v>
      </c>
      <c r="D475" s="44" t="s">
        <v>391</v>
      </c>
      <c r="E475" s="20">
        <v>1.3637460199532589</v>
      </c>
      <c r="F475" s="20">
        <v>1.2941628289085201</v>
      </c>
      <c r="G475" s="20">
        <v>6.9583191044738799E-2</v>
      </c>
      <c r="H475" s="20">
        <v>1.2481286466260799</v>
      </c>
      <c r="I475" s="20">
        <v>1.3063012263892001E-2</v>
      </c>
      <c r="J475" s="20">
        <v>0.18453027241310499</v>
      </c>
      <c r="K475" s="20">
        <v>0.69410798059568701</v>
      </c>
      <c r="L475" s="20">
        <v>0.47204475468057383</v>
      </c>
      <c r="N475" s="50">
        <v>121</v>
      </c>
      <c r="O475" s="236">
        <v>56.000000000000007</v>
      </c>
      <c r="P475" s="236">
        <v>44</v>
      </c>
      <c r="Q475" s="50">
        <v>168</v>
      </c>
      <c r="R475" s="50">
        <v>132</v>
      </c>
      <c r="S475" s="6">
        <v>3401.64</v>
      </c>
      <c r="T475" s="6">
        <v>3401.64</v>
      </c>
      <c r="W475" s="1"/>
      <c r="X475" s="1"/>
      <c r="Y475" s="1"/>
      <c r="AC475" s="1"/>
      <c r="AF475" s="1"/>
      <c r="AG475" s="1"/>
    </row>
    <row r="476" spans="1:33" x14ac:dyDescent="0.25">
      <c r="A476" s="1">
        <v>2</v>
      </c>
      <c r="B476" s="1">
        <v>2020</v>
      </c>
      <c r="C476" s="1">
        <v>35306072</v>
      </c>
      <c r="D476" s="44" t="s">
        <v>392</v>
      </c>
      <c r="E476" s="20">
        <v>0.20455434266121009</v>
      </c>
      <c r="F476" s="20">
        <v>0.14375104669344799</v>
      </c>
      <c r="G476" s="20">
        <v>6.08032959677621E-2</v>
      </c>
      <c r="H476" s="20">
        <v>0</v>
      </c>
      <c r="I476" s="20">
        <v>9.2599999999999991E-3</v>
      </c>
      <c r="J476" s="20">
        <v>2.6886188379037002E-2</v>
      </c>
      <c r="K476" s="20">
        <v>8.9411567732115699E-3</v>
      </c>
      <c r="L476" s="20">
        <v>0.15946699750896159</v>
      </c>
      <c r="N476" s="50">
        <v>32</v>
      </c>
      <c r="O476" s="236">
        <v>28.688524590163933</v>
      </c>
      <c r="P476" s="236">
        <v>71.311475409836063</v>
      </c>
      <c r="Q476" s="50">
        <v>35</v>
      </c>
      <c r="R476" s="50">
        <v>87</v>
      </c>
      <c r="S476" s="6" t="s">
        <v>47</v>
      </c>
      <c r="T476" s="6" t="s">
        <v>47</v>
      </c>
      <c r="W476" s="1"/>
      <c r="X476" s="1"/>
      <c r="Y476" s="1"/>
      <c r="AC476" s="1"/>
      <c r="AF476" s="1"/>
      <c r="AG476" s="1"/>
    </row>
    <row r="477" spans="1:33" x14ac:dyDescent="0.25">
      <c r="A477" s="1">
        <v>6</v>
      </c>
      <c r="B477" s="1">
        <v>2020</v>
      </c>
      <c r="C477" s="1">
        <v>35306076</v>
      </c>
      <c r="D477" s="44" t="s">
        <v>392</v>
      </c>
      <c r="E477" s="20">
        <v>2.3316281545212947</v>
      </c>
      <c r="F477" s="20">
        <v>2.1238204498267899</v>
      </c>
      <c r="G477" s="20">
        <v>0.20780770469450499</v>
      </c>
      <c r="H477" s="20">
        <v>0</v>
      </c>
      <c r="I477" s="20">
        <v>1.1329129375951299</v>
      </c>
      <c r="J477" s="20">
        <v>0.26414704845256198</v>
      </c>
      <c r="K477" s="20">
        <v>0.83814297374948998</v>
      </c>
      <c r="L477" s="20">
        <v>9.6425194724114399E-2</v>
      </c>
      <c r="N477" s="50">
        <v>171</v>
      </c>
      <c r="O477" s="236">
        <v>44.288577154308619</v>
      </c>
      <c r="P477" s="236">
        <v>55.711422845691381</v>
      </c>
      <c r="Q477" s="50">
        <v>221</v>
      </c>
      <c r="R477" s="50">
        <v>278</v>
      </c>
      <c r="S477" s="6">
        <v>19018.397000000001</v>
      </c>
      <c r="T477" s="6">
        <v>11600.796</v>
      </c>
      <c r="W477" s="1"/>
      <c r="X477" s="1"/>
      <c r="Y477" s="1"/>
      <c r="AC477" s="1"/>
      <c r="AF477" s="1"/>
      <c r="AG477" s="1"/>
    </row>
    <row r="478" spans="1:33" x14ac:dyDescent="0.25">
      <c r="A478" s="1">
        <v>7</v>
      </c>
      <c r="B478" s="1">
        <v>2020</v>
      </c>
      <c r="C478" s="1">
        <v>35306077</v>
      </c>
      <c r="D478" s="44" t="s">
        <v>392</v>
      </c>
      <c r="E478" s="20">
        <v>1.0000000000000001E-5</v>
      </c>
      <c r="F478" s="20">
        <v>1.0000000000000001E-5</v>
      </c>
      <c r="G478" s="20" t="s">
        <v>47</v>
      </c>
      <c r="H478" s="20">
        <v>0</v>
      </c>
      <c r="I478" s="20" t="s">
        <v>47</v>
      </c>
      <c r="J478" s="20" t="s">
        <v>47</v>
      </c>
      <c r="K478" s="20" t="s">
        <v>47</v>
      </c>
      <c r="L478" s="20">
        <v>1.0000000000000001E-5</v>
      </c>
      <c r="N478" s="50">
        <v>5</v>
      </c>
      <c r="O478" s="236">
        <v>100</v>
      </c>
      <c r="P478" s="236"/>
      <c r="Q478" s="50">
        <v>1</v>
      </c>
      <c r="R478" s="50" t="s">
        <v>47</v>
      </c>
      <c r="S478" s="6" t="s">
        <v>47</v>
      </c>
      <c r="T478" s="6" t="s">
        <v>47</v>
      </c>
      <c r="W478" s="1"/>
      <c r="X478" s="1"/>
      <c r="Y478" s="1"/>
      <c r="AC478" s="1"/>
      <c r="AF478" s="1"/>
      <c r="AG478" s="1"/>
    </row>
    <row r="479" spans="1:33" x14ac:dyDescent="0.25">
      <c r="A479" s="1">
        <v>9</v>
      </c>
      <c r="B479" s="1">
        <v>2020</v>
      </c>
      <c r="C479" s="1">
        <v>35307069</v>
      </c>
      <c r="D479" s="44" t="s">
        <v>393</v>
      </c>
      <c r="E479" s="20">
        <v>4.5270102153250811</v>
      </c>
      <c r="F479" s="20">
        <v>4.1173143216911603</v>
      </c>
      <c r="G479" s="20">
        <v>0.409695893633921</v>
      </c>
      <c r="H479" s="20">
        <v>2.64084725393201</v>
      </c>
      <c r="I479" s="20">
        <v>2.6819644434463701E-2</v>
      </c>
      <c r="J479" s="20">
        <v>0.24890238478429</v>
      </c>
      <c r="K479" s="20">
        <v>2.9992614862327498</v>
      </c>
      <c r="L479" s="20">
        <v>1.2520266998735803</v>
      </c>
      <c r="N479" s="50">
        <v>204</v>
      </c>
      <c r="O479" s="236">
        <v>55.555555555555557</v>
      </c>
      <c r="P479" s="236">
        <v>44.444444444444443</v>
      </c>
      <c r="Q479" s="50">
        <v>260</v>
      </c>
      <c r="R479" s="50">
        <v>208</v>
      </c>
      <c r="S479" s="6">
        <v>7797.9300000000012</v>
      </c>
      <c r="T479" s="6">
        <v>4678.7580000000007</v>
      </c>
      <c r="W479" s="1"/>
      <c r="X479" s="1"/>
      <c r="Y479" s="1"/>
      <c r="AC479" s="1"/>
      <c r="AF479" s="1"/>
      <c r="AG479" s="1"/>
    </row>
    <row r="480" spans="1:33" x14ac:dyDescent="0.25">
      <c r="A480" s="1">
        <v>5</v>
      </c>
      <c r="B480" s="1">
        <v>2020</v>
      </c>
      <c r="C480" s="1">
        <v>35308055</v>
      </c>
      <c r="D480" s="44" t="s">
        <v>394</v>
      </c>
      <c r="E480" s="20">
        <v>6.0697582632598904E-2</v>
      </c>
      <c r="F480" s="20">
        <v>4.2437219519092399E-2</v>
      </c>
      <c r="G480" s="20">
        <v>1.8260363113506501E-2</v>
      </c>
      <c r="H480" s="20">
        <v>0</v>
      </c>
      <c r="I480" s="20" t="s">
        <v>47</v>
      </c>
      <c r="J480" s="20">
        <v>2.4599999999999999E-3</v>
      </c>
      <c r="K480" s="20">
        <v>4.9854401506267097E-2</v>
      </c>
      <c r="L480" s="20">
        <v>8.3831811263318096E-3</v>
      </c>
      <c r="N480" s="50">
        <v>17</v>
      </c>
      <c r="O480" s="236">
        <v>44.61538461538462</v>
      </c>
      <c r="P480" s="236">
        <v>55.384615384615387</v>
      </c>
      <c r="Q480" s="50">
        <v>29</v>
      </c>
      <c r="R480" s="50">
        <v>36</v>
      </c>
      <c r="S480" s="6" t="s">
        <v>47</v>
      </c>
      <c r="T480" s="6" t="s">
        <v>47</v>
      </c>
      <c r="W480" s="1"/>
      <c r="X480" s="1"/>
      <c r="Y480" s="1"/>
      <c r="AC480" s="1"/>
      <c r="AF480" s="1"/>
      <c r="AG480" s="1"/>
    </row>
    <row r="481" spans="1:33" x14ac:dyDescent="0.25">
      <c r="A481" s="1">
        <v>9</v>
      </c>
      <c r="B481" s="1">
        <v>2020</v>
      </c>
      <c r="C481" s="1">
        <v>35308059</v>
      </c>
      <c r="D481" s="44" t="s">
        <v>394</v>
      </c>
      <c r="E481" s="20">
        <v>0.58188829214179405</v>
      </c>
      <c r="F481" s="20">
        <v>0.456357077771124</v>
      </c>
      <c r="G481" s="20">
        <v>0.12553121437067</v>
      </c>
      <c r="H481" s="20">
        <v>0</v>
      </c>
      <c r="I481" s="20" t="s">
        <v>47</v>
      </c>
      <c r="J481" s="20">
        <v>8.5884680240536998E-2</v>
      </c>
      <c r="K481" s="20">
        <v>0.43236821321040297</v>
      </c>
      <c r="L481" s="20">
        <v>6.3635398690853398E-2</v>
      </c>
      <c r="N481" s="50">
        <v>73</v>
      </c>
      <c r="O481" s="236">
        <v>36.728395061728399</v>
      </c>
      <c r="P481" s="236">
        <v>63.271604938271608</v>
      </c>
      <c r="Q481" s="50">
        <v>119</v>
      </c>
      <c r="R481" s="50">
        <v>205</v>
      </c>
      <c r="S481" s="6">
        <v>4542.72</v>
      </c>
      <c r="T481" s="6">
        <v>3043.6223999999993</v>
      </c>
      <c r="W481" s="1"/>
      <c r="X481" s="1"/>
      <c r="Y481" s="1"/>
      <c r="AC481" s="1"/>
      <c r="AF481" s="1"/>
      <c r="AG481" s="1"/>
    </row>
    <row r="482" spans="1:33" x14ac:dyDescent="0.25">
      <c r="A482" s="1">
        <v>5</v>
      </c>
      <c r="B482" s="1">
        <v>2020</v>
      </c>
      <c r="C482" s="1">
        <v>35309045</v>
      </c>
      <c r="D482" s="44" t="s">
        <v>395</v>
      </c>
      <c r="E482" s="20">
        <v>2.2866299103392662E-2</v>
      </c>
      <c r="F482" s="20">
        <v>6.3698630136986296E-4</v>
      </c>
      <c r="G482" s="20">
        <v>2.22293128020228E-2</v>
      </c>
      <c r="H482" s="20">
        <v>0</v>
      </c>
      <c r="I482" s="20">
        <v>1.11988524590164E-2</v>
      </c>
      <c r="J482" s="20">
        <v>7.2580813600485704E-3</v>
      </c>
      <c r="K482" s="20">
        <v>3.0689879274064099E-3</v>
      </c>
      <c r="L482" s="20">
        <v>1.3403773569212619E-3</v>
      </c>
      <c r="N482" s="50">
        <v>5</v>
      </c>
      <c r="O482" s="236">
        <v>6.1224489795918364</v>
      </c>
      <c r="P482" s="236">
        <v>93.877551020408163</v>
      </c>
      <c r="Q482" s="50">
        <v>3</v>
      </c>
      <c r="R482" s="50">
        <v>46</v>
      </c>
      <c r="S482" s="6">
        <v>156</v>
      </c>
      <c r="T482" s="6">
        <v>156</v>
      </c>
      <c r="W482" s="1"/>
      <c r="X482" s="1"/>
      <c r="Y482" s="1"/>
      <c r="AC482" s="1"/>
      <c r="AF482" s="1"/>
      <c r="AG482" s="1"/>
    </row>
    <row r="483" spans="1:33" x14ac:dyDescent="0.25">
      <c r="A483" s="1">
        <v>10</v>
      </c>
      <c r="B483" s="1">
        <v>2020</v>
      </c>
      <c r="C483" s="1">
        <v>353090410</v>
      </c>
      <c r="D483" s="44" t="s">
        <v>395</v>
      </c>
      <c r="E483" s="20">
        <v>0</v>
      </c>
      <c r="F483" s="20">
        <v>0</v>
      </c>
      <c r="G483" s="20">
        <v>0</v>
      </c>
      <c r="H483" s="20">
        <v>0</v>
      </c>
      <c r="I483" s="20">
        <v>0</v>
      </c>
      <c r="J483" s="20">
        <v>0</v>
      </c>
      <c r="K483" s="20">
        <v>0</v>
      </c>
      <c r="L483" s="20">
        <v>0</v>
      </c>
      <c r="N483" s="50">
        <v>0</v>
      </c>
      <c r="O483" s="236">
        <v>0</v>
      </c>
      <c r="P483" s="236">
        <v>0</v>
      </c>
      <c r="Q483" s="50">
        <v>0</v>
      </c>
      <c r="R483" s="50">
        <v>0</v>
      </c>
      <c r="S483" s="6" t="s">
        <v>47</v>
      </c>
      <c r="T483" s="6" t="s">
        <v>47</v>
      </c>
      <c r="W483" s="1"/>
      <c r="X483" s="1"/>
      <c r="Y483" s="1"/>
      <c r="AC483" s="1"/>
      <c r="AF483" s="1"/>
      <c r="AG483" s="1"/>
    </row>
    <row r="484" spans="1:33" x14ac:dyDescent="0.25">
      <c r="A484" s="1">
        <v>19</v>
      </c>
      <c r="B484" s="1">
        <v>2020</v>
      </c>
      <c r="C484" s="1">
        <v>353100119</v>
      </c>
      <c r="D484" s="44" t="s">
        <v>396</v>
      </c>
      <c r="E484" s="20">
        <v>0.15375472303316148</v>
      </c>
      <c r="F484" s="20">
        <v>0.14052366818873699</v>
      </c>
      <c r="G484" s="20">
        <v>1.32310548444245E-2</v>
      </c>
      <c r="H484" s="20">
        <v>0</v>
      </c>
      <c r="I484" s="20">
        <v>2.6312480974124801E-3</v>
      </c>
      <c r="J484" s="20">
        <v>0.13808000000000001</v>
      </c>
      <c r="K484" s="20">
        <v>9.6879375951293804E-3</v>
      </c>
      <c r="L484" s="20">
        <v>3.3555373406193101E-3</v>
      </c>
      <c r="N484" s="50">
        <v>0</v>
      </c>
      <c r="O484" s="236">
        <v>30</v>
      </c>
      <c r="P484" s="236">
        <v>70</v>
      </c>
      <c r="Q484" s="50">
        <v>6</v>
      </c>
      <c r="R484" s="50">
        <v>14</v>
      </c>
      <c r="S484" s="6">
        <v>105</v>
      </c>
      <c r="T484" s="6">
        <v>105</v>
      </c>
      <c r="W484" s="1"/>
      <c r="X484" s="1"/>
      <c r="Y484" s="1"/>
      <c r="AC484" s="1"/>
      <c r="AF484" s="1"/>
      <c r="AG484" s="1"/>
    </row>
    <row r="485" spans="1:33" x14ac:dyDescent="0.25">
      <c r="A485" s="1">
        <v>7</v>
      </c>
      <c r="B485" s="1">
        <v>2020</v>
      </c>
      <c r="C485" s="1">
        <v>35311007</v>
      </c>
      <c r="D485" s="44" t="s">
        <v>397</v>
      </c>
      <c r="E485" s="20">
        <v>9.2703528707238567E-2</v>
      </c>
      <c r="F485" s="20">
        <v>9.2399999999999996E-2</v>
      </c>
      <c r="G485" s="20">
        <v>3.0352870723856601E-4</v>
      </c>
      <c r="H485" s="20">
        <v>0</v>
      </c>
      <c r="I485" s="20">
        <v>9.1670000000000001E-2</v>
      </c>
      <c r="J485" s="20">
        <v>1.4558092338914301E-4</v>
      </c>
      <c r="K485" s="20">
        <v>7.2999999999999996E-4</v>
      </c>
      <c r="L485" s="20">
        <v>1.57947783849423E-4</v>
      </c>
      <c r="N485" s="50">
        <v>1</v>
      </c>
      <c r="O485" s="236">
        <v>28.571428571428569</v>
      </c>
      <c r="P485" s="236">
        <v>71.428571428571431</v>
      </c>
      <c r="Q485" s="50">
        <v>2</v>
      </c>
      <c r="R485" s="50">
        <v>5</v>
      </c>
      <c r="S485" s="6">
        <v>2553.576</v>
      </c>
      <c r="T485" s="6">
        <v>2298.2183999999997</v>
      </c>
      <c r="W485" s="1"/>
      <c r="X485" s="1"/>
      <c r="Y485" s="1"/>
      <c r="AC485" s="1"/>
      <c r="AF485" s="1"/>
      <c r="AG485" s="1"/>
    </row>
    <row r="486" spans="1:33" x14ac:dyDescent="0.25">
      <c r="A486" s="1">
        <v>5</v>
      </c>
      <c r="B486" s="1">
        <v>2020</v>
      </c>
      <c r="C486" s="1">
        <v>35312095</v>
      </c>
      <c r="D486" s="44" t="s">
        <v>398</v>
      </c>
      <c r="E486" s="20">
        <v>0.62892727907112134</v>
      </c>
      <c r="F486" s="20">
        <v>0.61229165352529702</v>
      </c>
      <c r="G486" s="20">
        <v>1.66356255458243E-2</v>
      </c>
      <c r="H486" s="20">
        <v>0</v>
      </c>
      <c r="I486" s="20">
        <v>2.94241552511415E-2</v>
      </c>
      <c r="J486" s="20">
        <v>2.9442165830775802E-2</v>
      </c>
      <c r="K486" s="20">
        <v>0.55479506655937305</v>
      </c>
      <c r="L486" s="20">
        <v>1.5265891429830921E-2</v>
      </c>
      <c r="N486" s="50">
        <v>56</v>
      </c>
      <c r="O486" s="236">
        <v>65.333333333333329</v>
      </c>
      <c r="P486" s="236">
        <v>34.666666666666671</v>
      </c>
      <c r="Q486" s="50">
        <v>98</v>
      </c>
      <c r="R486" s="50">
        <v>52</v>
      </c>
      <c r="S486" s="6">
        <v>200.8</v>
      </c>
      <c r="T486" s="6">
        <v>0</v>
      </c>
      <c r="W486" s="1"/>
      <c r="X486" s="1"/>
      <c r="Y486" s="1"/>
      <c r="AC486" s="1"/>
      <c r="AF486" s="1"/>
      <c r="AG486" s="1"/>
    </row>
    <row r="487" spans="1:33" x14ac:dyDescent="0.25">
      <c r="A487" s="1">
        <v>9</v>
      </c>
      <c r="B487" s="1">
        <v>2020</v>
      </c>
      <c r="C487" s="1">
        <v>35313089</v>
      </c>
      <c r="D487" s="44" t="s">
        <v>399</v>
      </c>
      <c r="E487" s="20">
        <v>0.1692926736137107</v>
      </c>
      <c r="F487" s="20">
        <v>3.7626740482903702E-2</v>
      </c>
      <c r="G487" s="20">
        <v>0.13166593313080699</v>
      </c>
      <c r="H487" s="20">
        <v>0</v>
      </c>
      <c r="I487" s="20">
        <v>6.2814174713676202E-2</v>
      </c>
      <c r="J487" s="20">
        <v>1.54434998565262E-2</v>
      </c>
      <c r="K487" s="20">
        <v>8.2939148056657599E-2</v>
      </c>
      <c r="L487" s="20">
        <v>8.0958509868503149E-3</v>
      </c>
      <c r="N487" s="50">
        <v>13</v>
      </c>
      <c r="O487" s="236">
        <v>24.444444444444443</v>
      </c>
      <c r="P487" s="236">
        <v>75.555555555555557</v>
      </c>
      <c r="Q487" s="50">
        <v>22</v>
      </c>
      <c r="R487" s="50">
        <v>68</v>
      </c>
      <c r="S487" s="6" t="s">
        <v>47</v>
      </c>
      <c r="T487" s="6" t="s">
        <v>47</v>
      </c>
      <c r="W487" s="1"/>
      <c r="X487" s="1"/>
      <c r="Y487" s="1"/>
      <c r="AC487" s="1"/>
      <c r="AF487" s="1"/>
      <c r="AG487" s="1"/>
    </row>
    <row r="488" spans="1:33" x14ac:dyDescent="0.25">
      <c r="A488" s="1">
        <v>15</v>
      </c>
      <c r="B488" s="1">
        <v>2020</v>
      </c>
      <c r="C488" s="1">
        <v>353130815</v>
      </c>
      <c r="D488" s="44" t="s">
        <v>399</v>
      </c>
      <c r="E488" s="20">
        <v>0.4644842314586094</v>
      </c>
      <c r="F488" s="20">
        <v>4.3367593798604401E-2</v>
      </c>
      <c r="G488" s="20">
        <v>0.42111663766000501</v>
      </c>
      <c r="H488" s="20">
        <v>0</v>
      </c>
      <c r="I488" s="20">
        <v>9.4798724954462704E-2</v>
      </c>
      <c r="J488" s="20">
        <v>1.34378691019787E-2</v>
      </c>
      <c r="K488" s="20">
        <v>0.33924914163152597</v>
      </c>
      <c r="L488" s="20">
        <v>1.6998495770641543E-2</v>
      </c>
      <c r="N488" s="50">
        <v>41</v>
      </c>
      <c r="O488" s="236">
        <v>11.483253588516746</v>
      </c>
      <c r="P488" s="236">
        <v>88.516746411483254</v>
      </c>
      <c r="Q488" s="50">
        <v>24</v>
      </c>
      <c r="R488" s="50">
        <v>185</v>
      </c>
      <c r="S488" s="6">
        <v>2618</v>
      </c>
      <c r="T488" s="6">
        <v>2618</v>
      </c>
      <c r="W488" s="1"/>
      <c r="X488" s="1"/>
      <c r="Y488" s="1"/>
      <c r="AC488" s="1"/>
      <c r="AF488" s="1"/>
      <c r="AG488" s="1"/>
    </row>
    <row r="489" spans="1:33" x14ac:dyDescent="0.25">
      <c r="A489" s="1">
        <v>15</v>
      </c>
      <c r="B489" s="1">
        <v>2020</v>
      </c>
      <c r="C489" s="1">
        <v>353140715</v>
      </c>
      <c r="D489" s="44" t="s">
        <v>400</v>
      </c>
      <c r="E489" s="20">
        <v>1.3911657559198499E-3</v>
      </c>
      <c r="F489" s="20" t="s">
        <v>47</v>
      </c>
      <c r="G489" s="20">
        <v>1.3911657559198499E-3</v>
      </c>
      <c r="H489" s="20">
        <v>0</v>
      </c>
      <c r="I489" s="20">
        <v>1.2317850637522799E-3</v>
      </c>
      <c r="J489" s="20" t="s">
        <v>47</v>
      </c>
      <c r="K489" s="20">
        <v>1.5938069216757701E-4</v>
      </c>
      <c r="L489" s="20">
        <v>0</v>
      </c>
      <c r="N489" s="50">
        <v>0</v>
      </c>
      <c r="O489" s="236">
        <v>0</v>
      </c>
      <c r="P489" s="236">
        <v>100</v>
      </c>
      <c r="Q489" s="50" t="s">
        <v>47</v>
      </c>
      <c r="R489" s="50">
        <v>2</v>
      </c>
      <c r="S489" s="6" t="s">
        <v>47</v>
      </c>
      <c r="T489" s="6" t="s">
        <v>47</v>
      </c>
      <c r="W489" s="1"/>
      <c r="X489" s="1"/>
      <c r="Y489" s="1"/>
      <c r="AC489" s="1"/>
      <c r="AF489" s="1"/>
      <c r="AG489" s="1"/>
    </row>
    <row r="490" spans="1:33" x14ac:dyDescent="0.25">
      <c r="A490" s="1">
        <v>18</v>
      </c>
      <c r="B490" s="1">
        <v>2020</v>
      </c>
      <c r="C490" s="1">
        <v>353140718</v>
      </c>
      <c r="D490" s="44" t="s">
        <v>400</v>
      </c>
      <c r="E490" s="20">
        <v>0.10568872728331311</v>
      </c>
      <c r="F490" s="20">
        <v>4.4687050511099502E-2</v>
      </c>
      <c r="G490" s="20">
        <v>6.1001676772213603E-2</v>
      </c>
      <c r="H490" s="20">
        <v>0</v>
      </c>
      <c r="I490" s="20">
        <v>3.5063752276866998E-2</v>
      </c>
      <c r="J490" s="20">
        <v>1.6440802080994101E-2</v>
      </c>
      <c r="K490" s="20">
        <v>4.44774741539204E-2</v>
      </c>
      <c r="L490" s="20">
        <v>9.7066987715314704E-3</v>
      </c>
      <c r="N490" s="50">
        <v>10</v>
      </c>
      <c r="O490" s="236">
        <v>16.129032258064516</v>
      </c>
      <c r="P490" s="236">
        <v>83.870967741935488</v>
      </c>
      <c r="Q490" s="50">
        <v>15</v>
      </c>
      <c r="R490" s="50">
        <v>78</v>
      </c>
      <c r="S490" s="6">
        <v>1216.8</v>
      </c>
      <c r="T490" s="6">
        <v>1216.8</v>
      </c>
      <c r="W490" s="1"/>
      <c r="X490" s="1"/>
      <c r="Y490" s="1"/>
      <c r="AC490" s="1"/>
      <c r="AF490" s="1"/>
      <c r="AG490" s="1"/>
    </row>
    <row r="491" spans="1:33" x14ac:dyDescent="0.25">
      <c r="A491" s="1">
        <v>19</v>
      </c>
      <c r="B491" s="1">
        <v>2020</v>
      </c>
      <c r="C491" s="1">
        <v>353140719</v>
      </c>
      <c r="D491" s="44" t="s">
        <v>400</v>
      </c>
      <c r="E491" s="20">
        <v>5.6235140770683104E-2</v>
      </c>
      <c r="F491" s="20">
        <v>4.7319637239979701E-2</v>
      </c>
      <c r="G491" s="20">
        <v>8.9155035307033996E-3</v>
      </c>
      <c r="H491" s="20">
        <v>0</v>
      </c>
      <c r="I491" s="20">
        <v>2.6685610200364298E-3</v>
      </c>
      <c r="J491" s="20">
        <v>4.41013470319635E-2</v>
      </c>
      <c r="K491" s="20">
        <v>9.0565314270030194E-3</v>
      </c>
      <c r="L491" s="20">
        <v>4.0870129168018269E-4</v>
      </c>
      <c r="N491" s="50">
        <v>3</v>
      </c>
      <c r="O491" s="236">
        <v>28.000000000000004</v>
      </c>
      <c r="P491" s="236">
        <v>72</v>
      </c>
      <c r="Q491" s="50">
        <v>7</v>
      </c>
      <c r="R491" s="50">
        <v>18</v>
      </c>
      <c r="S491" s="6" t="s">
        <v>47</v>
      </c>
      <c r="T491" s="6" t="s">
        <v>47</v>
      </c>
      <c r="W491" s="1"/>
      <c r="X491" s="1"/>
      <c r="Y491" s="1"/>
      <c r="AC491" s="1"/>
      <c r="AF491" s="1"/>
      <c r="AG491" s="1"/>
    </row>
    <row r="492" spans="1:33" x14ac:dyDescent="0.25">
      <c r="A492" s="1">
        <v>12</v>
      </c>
      <c r="B492" s="1">
        <v>2020</v>
      </c>
      <c r="C492" s="1">
        <v>353150612</v>
      </c>
      <c r="D492" s="44" t="s">
        <v>401</v>
      </c>
      <c r="E492" s="20">
        <v>1.7532633181126328E-2</v>
      </c>
      <c r="F492" s="20">
        <v>1.192E-2</v>
      </c>
      <c r="G492" s="20">
        <v>5.6126331811263298E-3</v>
      </c>
      <c r="H492" s="20">
        <v>0</v>
      </c>
      <c r="I492" s="20" t="s">
        <v>47</v>
      </c>
      <c r="J492" s="20" t="s">
        <v>47</v>
      </c>
      <c r="K492" s="20">
        <v>1.75326331811263E-2</v>
      </c>
      <c r="L492" s="20">
        <v>0</v>
      </c>
      <c r="N492" s="50">
        <v>1</v>
      </c>
      <c r="O492" s="236">
        <v>22.222222222222221</v>
      </c>
      <c r="P492" s="236">
        <v>77.777777777777786</v>
      </c>
      <c r="Q492" s="50">
        <v>2</v>
      </c>
      <c r="R492" s="50">
        <v>7</v>
      </c>
      <c r="S492" s="6" t="s">
        <v>47</v>
      </c>
      <c r="T492" s="6" t="s">
        <v>47</v>
      </c>
      <c r="W492" s="1"/>
      <c r="X492" s="1"/>
      <c r="Y492" s="1"/>
      <c r="AC492" s="1"/>
      <c r="AF492" s="1"/>
      <c r="AG492" s="1"/>
    </row>
    <row r="493" spans="1:33" x14ac:dyDescent="0.25">
      <c r="A493" s="1">
        <v>15</v>
      </c>
      <c r="B493" s="1">
        <v>2020</v>
      </c>
      <c r="C493" s="1">
        <v>353150615</v>
      </c>
      <c r="D493" s="44" t="s">
        <v>401</v>
      </c>
      <c r="E493" s="20">
        <v>0.91001118282722393</v>
      </c>
      <c r="F493" s="20">
        <v>0.37363057838660602</v>
      </c>
      <c r="G493" s="20">
        <v>0.53638060444061797</v>
      </c>
      <c r="H493" s="20">
        <v>0</v>
      </c>
      <c r="I493" s="20">
        <v>7.7297336377473394E-2</v>
      </c>
      <c r="J493" s="20">
        <v>1.59464480874317E-3</v>
      </c>
      <c r="K493" s="20">
        <v>0.815013910160441</v>
      </c>
      <c r="L493" s="20">
        <v>1.6105291480566598E-2</v>
      </c>
      <c r="N493" s="50">
        <v>7</v>
      </c>
      <c r="O493" s="236">
        <v>15.24390243902439</v>
      </c>
      <c r="P493" s="236">
        <v>84.756097560975604</v>
      </c>
      <c r="Q493" s="50">
        <v>25</v>
      </c>
      <c r="R493" s="50">
        <v>139</v>
      </c>
      <c r="S493" s="6">
        <v>949.37800000000004</v>
      </c>
      <c r="T493" s="6">
        <v>265.84500000000003</v>
      </c>
      <c r="W493" s="1"/>
      <c r="X493" s="1"/>
      <c r="Y493" s="1"/>
      <c r="AC493" s="1"/>
      <c r="AF493" s="1"/>
      <c r="AG493" s="1"/>
    </row>
    <row r="494" spans="1:33" x14ac:dyDescent="0.25">
      <c r="A494" s="1">
        <v>20</v>
      </c>
      <c r="B494" s="1">
        <v>2020</v>
      </c>
      <c r="C494" s="1">
        <v>353160520</v>
      </c>
      <c r="D494" s="44" t="s">
        <v>402</v>
      </c>
      <c r="E494" s="20">
        <v>0.18129610221157599</v>
      </c>
      <c r="F494" s="20">
        <v>8.09E-3</v>
      </c>
      <c r="G494" s="20">
        <v>0.17320610221157601</v>
      </c>
      <c r="H494" s="20">
        <v>0</v>
      </c>
      <c r="I494" s="20">
        <v>2.3943356164383599E-2</v>
      </c>
      <c r="J494" s="20">
        <v>2.9099999999999998E-3</v>
      </c>
      <c r="K494" s="20">
        <v>0.13878230464688801</v>
      </c>
      <c r="L494" s="20">
        <v>1.5660441400304415E-2</v>
      </c>
      <c r="N494" s="50">
        <v>0</v>
      </c>
      <c r="O494" s="236">
        <v>9.433962264150944</v>
      </c>
      <c r="P494" s="236">
        <v>90.566037735849065</v>
      </c>
      <c r="Q494" s="50">
        <v>5</v>
      </c>
      <c r="R494" s="50">
        <v>48</v>
      </c>
      <c r="S494" s="6">
        <v>176.22</v>
      </c>
      <c r="T494" s="6">
        <v>176.22</v>
      </c>
      <c r="W494" s="1"/>
      <c r="X494" s="1"/>
      <c r="Y494" s="1"/>
      <c r="AC494" s="1"/>
      <c r="AF494" s="1"/>
      <c r="AG494" s="1"/>
    </row>
    <row r="495" spans="1:33" x14ac:dyDescent="0.25">
      <c r="A495" s="1">
        <v>5</v>
      </c>
      <c r="B495" s="1">
        <v>2020</v>
      </c>
      <c r="C495" s="1">
        <v>35318035</v>
      </c>
      <c r="D495" s="44" t="s">
        <v>403</v>
      </c>
      <c r="E495" s="20">
        <v>0.39291324810157102</v>
      </c>
      <c r="F495" s="20">
        <v>0.14102964193926701</v>
      </c>
      <c r="G495" s="20">
        <v>0.25188360616230399</v>
      </c>
      <c r="H495" s="20">
        <v>0</v>
      </c>
      <c r="I495" s="20">
        <v>6.5930000000000002E-2</v>
      </c>
      <c r="J495" s="20">
        <v>0.132665273307217</v>
      </c>
      <c r="K495" s="20">
        <v>0.12707865633655199</v>
      </c>
      <c r="L495" s="20">
        <v>6.7239318457802094E-2</v>
      </c>
      <c r="N495" s="50">
        <v>76</v>
      </c>
      <c r="O495" s="236">
        <v>21.243523316062177</v>
      </c>
      <c r="P495" s="236">
        <v>78.756476683937819</v>
      </c>
      <c r="Q495" s="50">
        <v>41</v>
      </c>
      <c r="R495" s="50">
        <v>152</v>
      </c>
      <c r="S495" s="6">
        <v>2366.9760000000001</v>
      </c>
      <c r="T495" s="6">
        <v>2366.9760000000001</v>
      </c>
      <c r="W495" s="1"/>
      <c r="X495" s="1"/>
      <c r="Y495" s="1"/>
      <c r="AC495" s="1"/>
      <c r="AF495" s="1"/>
      <c r="AG495" s="1"/>
    </row>
    <row r="496" spans="1:33" x14ac:dyDescent="0.25">
      <c r="A496" s="1">
        <v>2</v>
      </c>
      <c r="B496" s="1">
        <v>2020</v>
      </c>
      <c r="C496" s="1">
        <v>35317042</v>
      </c>
      <c r="D496" s="44" t="s">
        <v>404</v>
      </c>
      <c r="E496" s="20">
        <v>5.241204587419214E-2</v>
      </c>
      <c r="F496" s="20">
        <v>5.1463346058836699E-2</v>
      </c>
      <c r="G496" s="20">
        <v>9.4869981535544105E-4</v>
      </c>
      <c r="H496" s="20">
        <v>0</v>
      </c>
      <c r="I496" s="20">
        <v>1.1169999999999999E-2</v>
      </c>
      <c r="J496" s="20">
        <v>6.1902587519025907E-5</v>
      </c>
      <c r="K496" s="20">
        <v>3.45040986101754E-2</v>
      </c>
      <c r="L496" s="20">
        <v>6.6760446764977371E-3</v>
      </c>
      <c r="N496" s="50">
        <v>37</v>
      </c>
      <c r="O496" s="236">
        <v>83.333333333333343</v>
      </c>
      <c r="P496" s="236">
        <v>16.666666666666664</v>
      </c>
      <c r="Q496" s="50">
        <v>35</v>
      </c>
      <c r="R496" s="50">
        <v>7</v>
      </c>
      <c r="S496" s="6">
        <v>91.996000000000009</v>
      </c>
      <c r="T496" s="6">
        <v>91.996000000000009</v>
      </c>
      <c r="W496" s="1"/>
      <c r="X496" s="1"/>
      <c r="Y496" s="1"/>
      <c r="AC496" s="1"/>
      <c r="AF496" s="1"/>
      <c r="AG496" s="1"/>
    </row>
    <row r="497" spans="1:33" x14ac:dyDescent="0.25">
      <c r="A497" s="1">
        <v>4</v>
      </c>
      <c r="B497" s="1">
        <v>2020</v>
      </c>
      <c r="C497" s="1">
        <v>35319024</v>
      </c>
      <c r="D497" s="44" t="s">
        <v>405</v>
      </c>
      <c r="E497" s="20">
        <v>4.9300000000000004E-3</v>
      </c>
      <c r="F497" s="20">
        <v>4.9300000000000004E-3</v>
      </c>
      <c r="G497" s="20" t="s">
        <v>47</v>
      </c>
      <c r="H497" s="20">
        <v>0</v>
      </c>
      <c r="I497" s="20" t="s">
        <v>47</v>
      </c>
      <c r="J497" s="20" t="s">
        <v>47</v>
      </c>
      <c r="K497" s="20">
        <v>4.9300000000000004E-3</v>
      </c>
      <c r="L497" s="20">
        <v>0</v>
      </c>
      <c r="N497" s="50">
        <v>1</v>
      </c>
      <c r="O497" s="236">
        <v>100</v>
      </c>
      <c r="P497" s="236"/>
      <c r="Q497" s="50">
        <v>2</v>
      </c>
      <c r="R497" s="50" t="s">
        <v>47</v>
      </c>
      <c r="S497" s="6" t="s">
        <v>47</v>
      </c>
      <c r="T497" s="6" t="s">
        <v>47</v>
      </c>
      <c r="W497" s="1"/>
      <c r="X497" s="1"/>
      <c r="Y497" s="1"/>
      <c r="AC497" s="1"/>
      <c r="AF497" s="1"/>
      <c r="AG497" s="1"/>
    </row>
    <row r="498" spans="1:33" x14ac:dyDescent="0.25">
      <c r="A498" s="1">
        <v>12</v>
      </c>
      <c r="B498" s="1">
        <v>2020</v>
      </c>
      <c r="C498" s="1">
        <v>353190212</v>
      </c>
      <c r="D498" s="44" t="s">
        <v>405</v>
      </c>
      <c r="E498" s="20">
        <v>2.1696925368873261</v>
      </c>
      <c r="F498" s="20">
        <v>1.79074244421156</v>
      </c>
      <c r="G498" s="20">
        <v>0.37895009267576601</v>
      </c>
      <c r="H498" s="20">
        <v>0.15485476915271401</v>
      </c>
      <c r="I498" s="20">
        <v>8.2376094642812606E-2</v>
      </c>
      <c r="J498" s="20">
        <v>0.28193995275760803</v>
      </c>
      <c r="K498" s="20">
        <v>1.5036082278281</v>
      </c>
      <c r="L498" s="20">
        <v>0.30176826165880682</v>
      </c>
      <c r="N498" s="50">
        <v>35</v>
      </c>
      <c r="O498" s="236">
        <v>45.378151260504204</v>
      </c>
      <c r="P498" s="236">
        <v>54.621848739495796</v>
      </c>
      <c r="Q498" s="50">
        <v>54</v>
      </c>
      <c r="R498" s="50">
        <v>65</v>
      </c>
      <c r="S498" s="6">
        <v>1723</v>
      </c>
      <c r="T498" s="6">
        <v>1686.9893</v>
      </c>
      <c r="W498" s="1"/>
      <c r="X498" s="1"/>
      <c r="Y498" s="1"/>
      <c r="AC498" s="1"/>
      <c r="AF498" s="1"/>
      <c r="AG498" s="1"/>
    </row>
    <row r="499" spans="1:33" x14ac:dyDescent="0.25">
      <c r="A499" s="1">
        <v>5</v>
      </c>
      <c r="B499" s="1">
        <v>2020</v>
      </c>
      <c r="C499" s="1">
        <v>35320095</v>
      </c>
      <c r="D499" s="44" t="s">
        <v>406</v>
      </c>
      <c r="E499" s="20">
        <v>0.2390827830176912</v>
      </c>
      <c r="F499" s="20">
        <v>0.21844459812777101</v>
      </c>
      <c r="G499" s="20">
        <v>2.06381848899202E-2</v>
      </c>
      <c r="H499" s="20">
        <v>0</v>
      </c>
      <c r="I499" s="20">
        <v>3.3230000000000003E-2</v>
      </c>
      <c r="J499" s="20">
        <v>2.2521458442498199E-2</v>
      </c>
      <c r="K499" s="20">
        <v>0.148406230131996</v>
      </c>
      <c r="L499" s="20">
        <v>3.4925094443196858E-2</v>
      </c>
      <c r="N499" s="50">
        <v>47</v>
      </c>
      <c r="O499" s="236">
        <v>42.608695652173914</v>
      </c>
      <c r="P499" s="236">
        <v>57.391304347826086</v>
      </c>
      <c r="Q499" s="50">
        <v>49</v>
      </c>
      <c r="R499" s="50">
        <v>66</v>
      </c>
      <c r="S499" s="6">
        <v>600.38400000000001</v>
      </c>
      <c r="T499" s="6">
        <v>600.38400000000001</v>
      </c>
      <c r="W499" s="1"/>
      <c r="X499" s="1"/>
      <c r="Y499" s="1"/>
      <c r="AC499" s="1"/>
      <c r="AF499" s="1"/>
      <c r="AG499" s="1"/>
    </row>
    <row r="500" spans="1:33" x14ac:dyDescent="0.25">
      <c r="A500" s="1">
        <v>9</v>
      </c>
      <c r="B500" s="1">
        <v>2020</v>
      </c>
      <c r="C500" s="1">
        <v>35320589</v>
      </c>
      <c r="D500" s="44" t="s">
        <v>407</v>
      </c>
      <c r="E500" s="20">
        <v>0.58853007959157755</v>
      </c>
      <c r="F500" s="20">
        <v>0.587039120687468</v>
      </c>
      <c r="G500" s="20">
        <v>1.4909589041095901E-3</v>
      </c>
      <c r="H500" s="20">
        <v>0</v>
      </c>
      <c r="I500" s="20" t="s">
        <v>47</v>
      </c>
      <c r="J500" s="20">
        <v>8.9680365296803603E-4</v>
      </c>
      <c r="K500" s="20">
        <v>0.58549912068746801</v>
      </c>
      <c r="L500" s="20">
        <v>2.1341552511415498E-3</v>
      </c>
      <c r="N500" s="50">
        <v>5</v>
      </c>
      <c r="O500" s="236">
        <v>51.724137931034484</v>
      </c>
      <c r="P500" s="236">
        <v>48.275862068965516</v>
      </c>
      <c r="Q500" s="50">
        <v>15</v>
      </c>
      <c r="R500" s="50">
        <v>14</v>
      </c>
      <c r="S500" s="6">
        <v>188</v>
      </c>
      <c r="T500" s="6">
        <v>188</v>
      </c>
      <c r="W500" s="1"/>
      <c r="X500" s="1"/>
      <c r="Y500" s="1"/>
      <c r="AC500" s="1"/>
      <c r="AF500" s="1"/>
      <c r="AG500" s="1"/>
    </row>
    <row r="501" spans="1:33" x14ac:dyDescent="0.25">
      <c r="A501" s="1">
        <v>19</v>
      </c>
      <c r="B501" s="1">
        <v>2020</v>
      </c>
      <c r="C501" s="1">
        <v>353210819</v>
      </c>
      <c r="D501" s="44" t="s">
        <v>408</v>
      </c>
      <c r="E501" s="20">
        <v>6.0656084121399594E-3</v>
      </c>
      <c r="F501" s="20">
        <v>5.3556084121399597E-3</v>
      </c>
      <c r="G501" s="20">
        <v>7.1000000000000002E-4</v>
      </c>
      <c r="H501" s="20">
        <v>0</v>
      </c>
      <c r="I501" s="20">
        <v>5.5999999999999995E-4</v>
      </c>
      <c r="J501" s="20" t="s">
        <v>47</v>
      </c>
      <c r="K501" s="20">
        <v>5.4056084121399603E-3</v>
      </c>
      <c r="L501" s="20">
        <v>1E-4</v>
      </c>
      <c r="N501" s="50">
        <v>1</v>
      </c>
      <c r="O501" s="236">
        <v>50</v>
      </c>
      <c r="P501" s="236">
        <v>50</v>
      </c>
      <c r="Q501" s="50">
        <v>4</v>
      </c>
      <c r="R501" s="50">
        <v>4</v>
      </c>
      <c r="S501" s="6">
        <v>150</v>
      </c>
      <c r="T501" s="6">
        <v>150</v>
      </c>
      <c r="W501" s="1"/>
      <c r="X501" s="1"/>
      <c r="Y501" s="1"/>
      <c r="AC501" s="1"/>
      <c r="AF501" s="1"/>
      <c r="AG501" s="1"/>
    </row>
    <row r="502" spans="1:33" x14ac:dyDescent="0.25">
      <c r="A502" s="1">
        <v>20</v>
      </c>
      <c r="B502" s="1">
        <v>2020</v>
      </c>
      <c r="C502" s="1">
        <v>353210820</v>
      </c>
      <c r="D502" s="44" t="s">
        <v>408</v>
      </c>
      <c r="E502" s="20">
        <v>0</v>
      </c>
      <c r="F502" s="20" t="s">
        <v>47</v>
      </c>
      <c r="G502" s="20" t="s">
        <v>47</v>
      </c>
      <c r="H502" s="20">
        <v>0</v>
      </c>
      <c r="I502" s="20" t="s">
        <v>47</v>
      </c>
      <c r="J502" s="20" t="s">
        <v>47</v>
      </c>
      <c r="K502" s="20" t="s">
        <v>47</v>
      </c>
      <c r="L502" s="20">
        <v>0</v>
      </c>
      <c r="N502" s="50">
        <v>0</v>
      </c>
      <c r="O502" s="236">
        <v>0</v>
      </c>
      <c r="P502" s="236">
        <v>0</v>
      </c>
      <c r="Q502" s="50" t="s">
        <v>47</v>
      </c>
      <c r="R502" s="50" t="s">
        <v>47</v>
      </c>
      <c r="S502" s="6" t="s">
        <v>47</v>
      </c>
      <c r="T502" s="6" t="s">
        <v>47</v>
      </c>
      <c r="W502" s="1"/>
      <c r="X502" s="1"/>
      <c r="Y502" s="1"/>
      <c r="AC502" s="1"/>
      <c r="AF502" s="1"/>
      <c r="AG502" s="1"/>
    </row>
    <row r="503" spans="1:33" x14ac:dyDescent="0.25">
      <c r="A503" s="1">
        <v>22</v>
      </c>
      <c r="B503" s="1">
        <v>2020</v>
      </c>
      <c r="C503" s="1">
        <v>353215722</v>
      </c>
      <c r="D503" s="44" t="s">
        <v>409</v>
      </c>
      <c r="E503" s="20">
        <v>1.0060692541856922E-2</v>
      </c>
      <c r="F503" s="20">
        <v>9.93493150684932E-4</v>
      </c>
      <c r="G503" s="20">
        <v>9.0671993911719904E-3</v>
      </c>
      <c r="H503" s="20">
        <v>0</v>
      </c>
      <c r="I503" s="20">
        <v>9.0071993911719894E-3</v>
      </c>
      <c r="J503" s="20" t="s">
        <v>47</v>
      </c>
      <c r="K503" s="20">
        <v>9.93493150684932E-4</v>
      </c>
      <c r="L503" s="20">
        <v>6.0000000000000002E-5</v>
      </c>
      <c r="N503" s="50">
        <v>3</v>
      </c>
      <c r="O503" s="236">
        <v>28.571428571428569</v>
      </c>
      <c r="P503" s="236">
        <v>71.428571428571431</v>
      </c>
      <c r="Q503" s="50">
        <v>2</v>
      </c>
      <c r="R503" s="50">
        <v>5</v>
      </c>
      <c r="S503" s="6">
        <v>154</v>
      </c>
      <c r="T503" s="6">
        <v>154</v>
      </c>
      <c r="W503" s="1"/>
      <c r="X503" s="1"/>
      <c r="Y503" s="1"/>
      <c r="AC503" s="1"/>
      <c r="AF503" s="1"/>
      <c r="AG503" s="1"/>
    </row>
    <row r="504" spans="1:33" x14ac:dyDescent="0.25">
      <c r="A504" s="1">
        <v>22</v>
      </c>
      <c r="B504" s="1">
        <v>2020</v>
      </c>
      <c r="C504" s="1">
        <v>353220722</v>
      </c>
      <c r="D504" s="44" t="s">
        <v>410</v>
      </c>
      <c r="E504" s="20">
        <v>8.8471695236669395E-2</v>
      </c>
      <c r="F504" s="20">
        <v>2.28371232876712E-2</v>
      </c>
      <c r="G504" s="20">
        <v>6.5634571948998202E-2</v>
      </c>
      <c r="H504" s="20">
        <v>0</v>
      </c>
      <c r="I504" s="20">
        <v>2.10108378870674E-2</v>
      </c>
      <c r="J504" s="20">
        <v>6.6913734061930796E-2</v>
      </c>
      <c r="K504" s="20">
        <v>1.7123287671232899E-5</v>
      </c>
      <c r="L504" s="20">
        <v>5.2999999999999998E-4</v>
      </c>
      <c r="N504" s="50">
        <v>0</v>
      </c>
      <c r="O504" s="236">
        <v>15</v>
      </c>
      <c r="P504" s="236">
        <v>85</v>
      </c>
      <c r="Q504" s="50">
        <v>3</v>
      </c>
      <c r="R504" s="50">
        <v>17</v>
      </c>
      <c r="S504" s="6">
        <v>192</v>
      </c>
      <c r="T504" s="6">
        <v>192</v>
      </c>
      <c r="W504" s="1"/>
      <c r="X504" s="1"/>
      <c r="Y504" s="1"/>
      <c r="AC504" s="1"/>
      <c r="AF504" s="1"/>
      <c r="AG504" s="1"/>
    </row>
    <row r="505" spans="1:33" x14ac:dyDescent="0.25">
      <c r="A505" s="1">
        <v>2</v>
      </c>
      <c r="B505" s="1">
        <v>2020</v>
      </c>
      <c r="C505" s="1">
        <v>35323062</v>
      </c>
      <c r="D505" s="44" t="s">
        <v>411</v>
      </c>
      <c r="E505" s="20">
        <v>2.2766578170355441E-2</v>
      </c>
      <c r="F505" s="20">
        <v>2.1022115011935402E-2</v>
      </c>
      <c r="G505" s="20">
        <v>1.74446315842004E-3</v>
      </c>
      <c r="H505" s="20">
        <v>1.0340341197361699E-2</v>
      </c>
      <c r="I505" s="20" t="s">
        <v>47</v>
      </c>
      <c r="J505" s="20">
        <v>2.0220700152207E-4</v>
      </c>
      <c r="K505" s="20">
        <v>1.58919465237751E-2</v>
      </c>
      <c r="L505" s="20">
        <v>6.6724246450582591E-3</v>
      </c>
      <c r="N505" s="50">
        <v>62</v>
      </c>
      <c r="O505" s="236">
        <v>81.944444444444443</v>
      </c>
      <c r="P505" s="236">
        <v>18.055555555555554</v>
      </c>
      <c r="Q505" s="50">
        <v>59</v>
      </c>
      <c r="R505" s="50">
        <v>13</v>
      </c>
      <c r="S505" s="6">
        <v>144</v>
      </c>
      <c r="T505" s="6">
        <v>72</v>
      </c>
      <c r="W505" s="1"/>
      <c r="X505" s="1"/>
      <c r="Y505" s="1"/>
      <c r="AC505" s="1"/>
      <c r="AF505" s="1"/>
      <c r="AG505" s="1"/>
    </row>
    <row r="506" spans="1:33" x14ac:dyDescent="0.25">
      <c r="A506" s="1">
        <v>5</v>
      </c>
      <c r="B506" s="1">
        <v>2020</v>
      </c>
      <c r="C506" s="1">
        <v>35324055</v>
      </c>
      <c r="D506" s="44" t="s">
        <v>412</v>
      </c>
      <c r="E506" s="20">
        <v>35.120811730647652</v>
      </c>
      <c r="F506" s="20">
        <v>35.096417006637203</v>
      </c>
      <c r="G506" s="20">
        <v>2.4394724010446601E-2</v>
      </c>
      <c r="H506" s="20">
        <v>0</v>
      </c>
      <c r="I506" s="20">
        <v>35.0366747540983</v>
      </c>
      <c r="J506" s="20">
        <v>2.9826839167935099E-3</v>
      </c>
      <c r="K506" s="20">
        <v>3.8802510916485802E-2</v>
      </c>
      <c r="L506" s="20">
        <v>4.23517817160299E-2</v>
      </c>
      <c r="N506" s="50">
        <v>46</v>
      </c>
      <c r="O506" s="236">
        <v>19.310344827586206</v>
      </c>
      <c r="P506" s="236">
        <v>80.689655172413794</v>
      </c>
      <c r="Q506" s="50">
        <v>28</v>
      </c>
      <c r="R506" s="50">
        <v>117</v>
      </c>
      <c r="S506" s="6">
        <v>111.28</v>
      </c>
      <c r="T506" s="6">
        <v>111.28</v>
      </c>
      <c r="W506" s="1"/>
      <c r="X506" s="1"/>
      <c r="Y506" s="1"/>
      <c r="AC506" s="1"/>
      <c r="AF506" s="1"/>
      <c r="AG506" s="1"/>
    </row>
    <row r="507" spans="1:33" x14ac:dyDescent="0.25">
      <c r="A507" s="1">
        <v>6</v>
      </c>
      <c r="B507" s="1">
        <v>2020</v>
      </c>
      <c r="C507" s="1">
        <v>35324056</v>
      </c>
      <c r="D507" s="44" t="s">
        <v>412</v>
      </c>
      <c r="E507" s="20">
        <v>1.7482695810564611E-4</v>
      </c>
      <c r="F507" s="20">
        <v>3.8214936247723097E-5</v>
      </c>
      <c r="G507" s="20">
        <v>1.3661202185792301E-4</v>
      </c>
      <c r="H507" s="20">
        <v>0</v>
      </c>
      <c r="I507" s="20" t="s">
        <v>47</v>
      </c>
      <c r="J507" s="20" t="s">
        <v>47</v>
      </c>
      <c r="K507" s="20">
        <v>1.3661202185792301E-4</v>
      </c>
      <c r="L507" s="20">
        <v>3.8214936247723104E-5</v>
      </c>
      <c r="N507" s="50">
        <v>2</v>
      </c>
      <c r="O507" s="236">
        <v>66.666666666666657</v>
      </c>
      <c r="P507" s="236">
        <v>33.333333333333329</v>
      </c>
      <c r="Q507" s="50">
        <v>2</v>
      </c>
      <c r="R507" s="50">
        <v>1</v>
      </c>
      <c r="S507" s="6" t="s">
        <v>47</v>
      </c>
      <c r="T507" s="6" t="s">
        <v>47</v>
      </c>
      <c r="W507" s="1"/>
      <c r="X507" s="1"/>
      <c r="Y507" s="1"/>
      <c r="AC507" s="1"/>
      <c r="AF507" s="1"/>
      <c r="AG507" s="1"/>
    </row>
    <row r="508" spans="1:33" x14ac:dyDescent="0.25">
      <c r="A508" s="1">
        <v>16</v>
      </c>
      <c r="B508" s="1">
        <v>2020</v>
      </c>
      <c r="C508" s="1">
        <v>353250416</v>
      </c>
      <c r="D508" s="44" t="s">
        <v>413</v>
      </c>
      <c r="E508" s="20">
        <v>3.4246575342465798E-5</v>
      </c>
      <c r="F508" s="20" t="s">
        <v>47</v>
      </c>
      <c r="G508" s="20">
        <v>3.4246575342465798E-5</v>
      </c>
      <c r="H508" s="20">
        <v>0</v>
      </c>
      <c r="I508" s="20" t="s">
        <v>47</v>
      </c>
      <c r="J508" s="20" t="s">
        <v>47</v>
      </c>
      <c r="K508" s="20">
        <v>3.4246575342465798E-5</v>
      </c>
      <c r="L508" s="20">
        <v>0</v>
      </c>
      <c r="N508" s="50">
        <v>0</v>
      </c>
      <c r="O508" s="236">
        <v>0</v>
      </c>
      <c r="P508" s="236">
        <v>100</v>
      </c>
      <c r="Q508" s="50" t="s">
        <v>47</v>
      </c>
      <c r="R508" s="50">
        <v>1</v>
      </c>
      <c r="S508" s="6" t="s">
        <v>47</v>
      </c>
      <c r="T508" s="6" t="s">
        <v>47</v>
      </c>
      <c r="W508" s="1"/>
      <c r="X508" s="1"/>
      <c r="Y508" s="1"/>
      <c r="AC508" s="1"/>
      <c r="AF508" s="1"/>
      <c r="AG508" s="1"/>
    </row>
    <row r="509" spans="1:33" x14ac:dyDescent="0.25">
      <c r="A509" s="1">
        <v>18</v>
      </c>
      <c r="B509" s="1">
        <v>2020</v>
      </c>
      <c r="C509" s="1">
        <v>353250418</v>
      </c>
      <c r="D509" s="44" t="s">
        <v>413</v>
      </c>
      <c r="E509" s="20">
        <v>0.1100207749249361</v>
      </c>
      <c r="F509" s="20">
        <v>4.9089162861491599E-2</v>
      </c>
      <c r="G509" s="20">
        <v>6.0931612063444503E-2</v>
      </c>
      <c r="H509" s="20">
        <v>0</v>
      </c>
      <c r="I509" s="20">
        <v>3.2545479452054799E-2</v>
      </c>
      <c r="J509" s="20">
        <v>2.7E-4</v>
      </c>
      <c r="K509" s="20">
        <v>5.9044417995358901E-2</v>
      </c>
      <c r="L509" s="20">
        <v>1.8160877477522441E-2</v>
      </c>
      <c r="N509" s="50">
        <v>2</v>
      </c>
      <c r="O509" s="236">
        <v>13.157894736842104</v>
      </c>
      <c r="P509" s="236">
        <v>86.842105263157904</v>
      </c>
      <c r="Q509" s="50">
        <v>5</v>
      </c>
      <c r="R509" s="50">
        <v>33</v>
      </c>
      <c r="S509" s="6">
        <v>413.25</v>
      </c>
      <c r="T509" s="6">
        <v>413.25</v>
      </c>
      <c r="W509" s="1"/>
      <c r="X509" s="1"/>
      <c r="Y509" s="1"/>
      <c r="AC509" s="1"/>
      <c r="AF509" s="1"/>
      <c r="AG509" s="1"/>
    </row>
    <row r="510" spans="1:33" x14ac:dyDescent="0.25">
      <c r="A510" s="1">
        <v>19</v>
      </c>
      <c r="B510" s="1">
        <v>2020</v>
      </c>
      <c r="C510" s="1">
        <v>353250419</v>
      </c>
      <c r="D510" s="44" t="s">
        <v>413</v>
      </c>
      <c r="E510" s="20">
        <v>1.6331415525114155E-2</v>
      </c>
      <c r="F510" s="20">
        <v>1.6320000000000001E-2</v>
      </c>
      <c r="G510" s="20">
        <v>1.1415525114155301E-5</v>
      </c>
      <c r="H510" s="20">
        <v>0</v>
      </c>
      <c r="I510" s="20" t="s">
        <v>47</v>
      </c>
      <c r="J510" s="20" t="s">
        <v>47</v>
      </c>
      <c r="K510" s="20">
        <v>1.6331415525114201E-2</v>
      </c>
      <c r="L510" s="20">
        <v>0</v>
      </c>
      <c r="N510" s="50">
        <v>0</v>
      </c>
      <c r="O510" s="236">
        <v>66.666666666666657</v>
      </c>
      <c r="P510" s="236">
        <v>33.333333333333329</v>
      </c>
      <c r="Q510" s="50">
        <v>2</v>
      </c>
      <c r="R510" s="50">
        <v>1</v>
      </c>
      <c r="S510" s="6" t="s">
        <v>47</v>
      </c>
      <c r="T510" s="6" t="s">
        <v>47</v>
      </c>
      <c r="W510" s="1"/>
      <c r="X510" s="1"/>
      <c r="Y510" s="1"/>
      <c r="AC510" s="1"/>
      <c r="AF510" s="1"/>
      <c r="AG510" s="1"/>
    </row>
    <row r="511" spans="1:33" x14ac:dyDescent="0.25">
      <c r="A511" s="1">
        <v>18</v>
      </c>
      <c r="B511" s="1">
        <v>2020</v>
      </c>
      <c r="C511" s="1">
        <v>353260318</v>
      </c>
      <c r="D511" s="44" t="s">
        <v>414</v>
      </c>
      <c r="E511" s="20">
        <v>7.7734719706232108E-2</v>
      </c>
      <c r="F511" s="20">
        <v>4.54328158295281E-2</v>
      </c>
      <c r="G511" s="20">
        <v>3.2301903876704001E-2</v>
      </c>
      <c r="H511" s="20">
        <v>0</v>
      </c>
      <c r="I511" s="20">
        <v>1.77614342390898E-2</v>
      </c>
      <c r="J511" s="20">
        <v>2.2741030183563299E-3</v>
      </c>
      <c r="K511" s="20">
        <v>5.6936723432392602E-2</v>
      </c>
      <c r="L511" s="20">
        <v>7.6245901639344297E-4</v>
      </c>
      <c r="N511" s="50">
        <v>4</v>
      </c>
      <c r="O511" s="236">
        <v>17.073170731707318</v>
      </c>
      <c r="P511" s="236">
        <v>82.926829268292678</v>
      </c>
      <c r="Q511" s="50">
        <v>7</v>
      </c>
      <c r="R511" s="50">
        <v>34</v>
      </c>
      <c r="S511" s="6">
        <v>504</v>
      </c>
      <c r="T511" s="6">
        <v>504</v>
      </c>
      <c r="W511" s="1"/>
      <c r="X511" s="1"/>
      <c r="Y511" s="1"/>
      <c r="AC511" s="1"/>
      <c r="AF511" s="1"/>
      <c r="AG511" s="1"/>
    </row>
    <row r="512" spans="1:33" x14ac:dyDescent="0.25">
      <c r="A512" s="1">
        <v>19</v>
      </c>
      <c r="B512" s="1">
        <v>2020</v>
      </c>
      <c r="C512" s="1">
        <v>353260319</v>
      </c>
      <c r="D512" s="44" t="s">
        <v>414</v>
      </c>
      <c r="E512" s="20">
        <v>8.9683753773985003E-3</v>
      </c>
      <c r="F512" s="20">
        <v>4.8407650273223999E-3</v>
      </c>
      <c r="G512" s="20">
        <v>4.1276103500761004E-3</v>
      </c>
      <c r="H512" s="20">
        <v>0</v>
      </c>
      <c r="I512" s="20" t="s">
        <v>47</v>
      </c>
      <c r="J512" s="20" t="s">
        <v>47</v>
      </c>
      <c r="K512" s="20">
        <v>8.6207650273224003E-3</v>
      </c>
      <c r="L512" s="20">
        <v>3.47610350076104E-4</v>
      </c>
      <c r="N512" s="50">
        <v>4</v>
      </c>
      <c r="O512" s="236">
        <v>30.76923076923077</v>
      </c>
      <c r="P512" s="236">
        <v>69.230769230769226</v>
      </c>
      <c r="Q512" s="50">
        <v>4</v>
      </c>
      <c r="R512" s="50">
        <v>9</v>
      </c>
      <c r="S512" s="6" t="s">
        <v>47</v>
      </c>
      <c r="T512" s="6" t="s">
        <v>47</v>
      </c>
      <c r="W512" s="1"/>
      <c r="X512" s="1"/>
      <c r="Y512" s="1"/>
      <c r="AC512" s="1"/>
      <c r="AF512" s="1"/>
      <c r="AG512" s="1"/>
    </row>
    <row r="513" spans="1:33" x14ac:dyDescent="0.25">
      <c r="A513" s="1">
        <v>19</v>
      </c>
      <c r="B513" s="1">
        <v>2020</v>
      </c>
      <c r="C513" s="1">
        <v>353270219</v>
      </c>
      <c r="D513" s="44" t="s">
        <v>415</v>
      </c>
      <c r="E513" s="20">
        <v>1.1089383561643844E-2</v>
      </c>
      <c r="F513" s="20">
        <v>8.7237442922374398E-4</v>
      </c>
      <c r="G513" s="20">
        <v>1.02170091324201E-2</v>
      </c>
      <c r="H513" s="20">
        <v>0</v>
      </c>
      <c r="I513" s="20">
        <v>9.6270091324200894E-3</v>
      </c>
      <c r="J513" s="20" t="s">
        <v>47</v>
      </c>
      <c r="K513" s="20">
        <v>2.2374429223744302E-5</v>
      </c>
      <c r="L513" s="20">
        <v>1.4399999999999999E-3</v>
      </c>
      <c r="N513" s="50">
        <v>0</v>
      </c>
      <c r="O513" s="236">
        <v>10.344827586206897</v>
      </c>
      <c r="P513" s="236">
        <v>89.65517241379311</v>
      </c>
      <c r="Q513" s="50">
        <v>3</v>
      </c>
      <c r="R513" s="50">
        <v>26</v>
      </c>
      <c r="S513" s="6">
        <v>234.95000000000002</v>
      </c>
      <c r="T513" s="6">
        <v>234.95000000000002</v>
      </c>
      <c r="W513" s="1"/>
      <c r="X513" s="1"/>
      <c r="Y513" s="1"/>
      <c r="AC513" s="1"/>
      <c r="AF513" s="1"/>
      <c r="AG513" s="1"/>
    </row>
    <row r="514" spans="1:33" x14ac:dyDescent="0.25">
      <c r="A514" s="1">
        <v>16</v>
      </c>
      <c r="B514" s="1">
        <v>2020</v>
      </c>
      <c r="C514" s="1">
        <v>353280116</v>
      </c>
      <c r="D514" s="44" t="s">
        <v>416</v>
      </c>
      <c r="E514" s="20">
        <v>0.18929463428733068</v>
      </c>
      <c r="F514" s="20">
        <v>7.7969112957556694E-2</v>
      </c>
      <c r="G514" s="20">
        <v>0.111325521329774</v>
      </c>
      <c r="H514" s="20">
        <v>0</v>
      </c>
      <c r="I514" s="20">
        <v>3.5598378870673901E-2</v>
      </c>
      <c r="J514" s="20">
        <v>1.5239936580416001E-2</v>
      </c>
      <c r="K514" s="20">
        <v>0.13164608553534399</v>
      </c>
      <c r="L514" s="20">
        <v>6.8102333008957803E-3</v>
      </c>
      <c r="N514" s="50">
        <v>0</v>
      </c>
      <c r="O514" s="236">
        <v>12.280701754385964</v>
      </c>
      <c r="P514" s="236">
        <v>87.719298245614027</v>
      </c>
      <c r="Q514" s="50">
        <v>7</v>
      </c>
      <c r="R514" s="50">
        <v>50</v>
      </c>
      <c r="S514" s="6">
        <v>316</v>
      </c>
      <c r="T514" s="6">
        <v>316</v>
      </c>
      <c r="W514" s="1"/>
      <c r="X514" s="1"/>
      <c r="Y514" s="1"/>
      <c r="AC514" s="1"/>
      <c r="AF514" s="1"/>
      <c r="AG514" s="1"/>
    </row>
    <row r="515" spans="1:33" x14ac:dyDescent="0.25">
      <c r="A515" s="1">
        <v>14</v>
      </c>
      <c r="B515" s="1">
        <v>2020</v>
      </c>
      <c r="C515" s="1">
        <v>353282714</v>
      </c>
      <c r="D515" s="44" t="s">
        <v>417</v>
      </c>
      <c r="E515" s="20">
        <v>0.49390009286290598</v>
      </c>
      <c r="F515" s="20">
        <v>0.49322216262860702</v>
      </c>
      <c r="G515" s="20">
        <v>6.7793023429897495E-4</v>
      </c>
      <c r="H515" s="20">
        <v>0</v>
      </c>
      <c r="I515" s="20">
        <v>1.42824657534247E-2</v>
      </c>
      <c r="J515" s="20">
        <v>0.47661334855403298</v>
      </c>
      <c r="K515" s="20">
        <v>1.3950606748675499E-3</v>
      </c>
      <c r="L515" s="20">
        <v>1.6092178805798801E-3</v>
      </c>
      <c r="N515" s="50">
        <v>4</v>
      </c>
      <c r="O515" s="236">
        <v>78.787878787878782</v>
      </c>
      <c r="P515" s="236">
        <v>21.212121212121211</v>
      </c>
      <c r="Q515" s="50">
        <v>26</v>
      </c>
      <c r="R515" s="50">
        <v>7</v>
      </c>
      <c r="S515" s="6">
        <v>240.84</v>
      </c>
      <c r="T515" s="6">
        <v>240.84</v>
      </c>
      <c r="W515" s="1"/>
      <c r="X515" s="1"/>
      <c r="Y515" s="1"/>
      <c r="AC515" s="1"/>
      <c r="AF515" s="1"/>
      <c r="AG515" s="1"/>
    </row>
    <row r="516" spans="1:33" x14ac:dyDescent="0.25">
      <c r="A516" s="1">
        <v>18</v>
      </c>
      <c r="B516" s="1">
        <v>2020</v>
      </c>
      <c r="C516" s="1">
        <v>353284318</v>
      </c>
      <c r="D516" s="44" t="s">
        <v>418</v>
      </c>
      <c r="E516" s="20">
        <v>2.5144458791825801E-2</v>
      </c>
      <c r="F516" s="20">
        <v>1.0262371809267199E-2</v>
      </c>
      <c r="G516" s="20">
        <v>1.48820869825586E-2</v>
      </c>
      <c r="H516" s="20">
        <v>1.0273972602739699E-2</v>
      </c>
      <c r="I516" s="20">
        <v>4.8159360730593596E-3</v>
      </c>
      <c r="J516" s="20" t="s">
        <v>47</v>
      </c>
      <c r="K516" s="20">
        <v>1.3974369713301901E-2</v>
      </c>
      <c r="L516" s="20">
        <v>6.35415300546448E-3</v>
      </c>
      <c r="N516" s="50">
        <v>8</v>
      </c>
      <c r="O516" s="236">
        <v>36.363636363636367</v>
      </c>
      <c r="P516" s="236">
        <v>63.636363636363633</v>
      </c>
      <c r="Q516" s="50">
        <v>8</v>
      </c>
      <c r="R516" s="50">
        <v>14</v>
      </c>
      <c r="S516" s="6">
        <v>42</v>
      </c>
      <c r="T516" s="6">
        <v>42</v>
      </c>
      <c r="W516" s="1"/>
      <c r="X516" s="1"/>
      <c r="Y516" s="1"/>
      <c r="AC516" s="1"/>
      <c r="AF516" s="1"/>
      <c r="AG516" s="1"/>
    </row>
    <row r="517" spans="1:33" x14ac:dyDescent="0.25">
      <c r="A517" s="1">
        <v>19</v>
      </c>
      <c r="B517" s="1">
        <v>2020</v>
      </c>
      <c r="C517" s="1">
        <v>353286819</v>
      </c>
      <c r="D517" s="44" t="s">
        <v>419</v>
      </c>
      <c r="E517" s="20">
        <v>6.4118486704759997E-3</v>
      </c>
      <c r="F517" s="20">
        <v>2.32E-3</v>
      </c>
      <c r="G517" s="20">
        <v>4.0918486704759997E-3</v>
      </c>
      <c r="H517" s="20">
        <v>0</v>
      </c>
      <c r="I517" s="20">
        <v>3.7459531027771499E-3</v>
      </c>
      <c r="J517" s="20">
        <v>6.0000000000000002E-5</v>
      </c>
      <c r="K517" s="20">
        <v>2.32E-3</v>
      </c>
      <c r="L517" s="20">
        <v>2.8589556769884598E-4</v>
      </c>
      <c r="N517" s="50">
        <v>3</v>
      </c>
      <c r="O517" s="236">
        <v>15.384615384615385</v>
      </c>
      <c r="P517" s="236">
        <v>84.615384615384613</v>
      </c>
      <c r="Q517" s="50">
        <v>2</v>
      </c>
      <c r="R517" s="50">
        <v>11</v>
      </c>
      <c r="S517" s="6">
        <v>46</v>
      </c>
      <c r="T517" s="6">
        <v>46</v>
      </c>
      <c r="W517" s="1"/>
      <c r="X517" s="1"/>
      <c r="Y517" s="1"/>
      <c r="AC517" s="1"/>
      <c r="AF517" s="1"/>
      <c r="AG517" s="1"/>
    </row>
    <row r="518" spans="1:33" x14ac:dyDescent="0.25">
      <c r="A518" s="1">
        <v>13</v>
      </c>
      <c r="B518" s="1">
        <v>2020</v>
      </c>
      <c r="C518" s="1">
        <v>353290013</v>
      </c>
      <c r="D518" s="44" t="s">
        <v>420</v>
      </c>
      <c r="E518" s="20">
        <v>1.0064879212515909</v>
      </c>
      <c r="F518" s="20">
        <v>0.96658463358035795</v>
      </c>
      <c r="G518" s="20">
        <v>3.9903287671232898E-2</v>
      </c>
      <c r="H518" s="20">
        <v>0</v>
      </c>
      <c r="I518" s="20">
        <v>9.7602739726027395E-3</v>
      </c>
      <c r="J518" s="20">
        <v>0.61158977168949802</v>
      </c>
      <c r="K518" s="20">
        <v>0.38453787558948999</v>
      </c>
      <c r="L518" s="20">
        <v>5.9999999999999995E-4</v>
      </c>
      <c r="N518" s="50">
        <v>16</v>
      </c>
      <c r="O518" s="236">
        <v>33.333333333333329</v>
      </c>
      <c r="P518" s="236">
        <v>66.666666666666657</v>
      </c>
      <c r="Q518" s="50">
        <v>10</v>
      </c>
      <c r="R518" s="50">
        <v>20</v>
      </c>
      <c r="S518" s="6">
        <v>569</v>
      </c>
      <c r="T518" s="6">
        <v>569</v>
      </c>
      <c r="W518" s="1"/>
      <c r="X518" s="1"/>
      <c r="Y518" s="1"/>
      <c r="AC518" s="1"/>
      <c r="AF518" s="1"/>
      <c r="AG518" s="1"/>
    </row>
    <row r="519" spans="1:33" x14ac:dyDescent="0.25">
      <c r="A519" s="1">
        <v>15</v>
      </c>
      <c r="B519" s="1">
        <v>2020</v>
      </c>
      <c r="C519" s="1">
        <v>353300715</v>
      </c>
      <c r="D519" s="44" t="s">
        <v>421</v>
      </c>
      <c r="E519" s="20">
        <v>0.28529391795793102</v>
      </c>
      <c r="F519" s="20">
        <v>0.141496582952816</v>
      </c>
      <c r="G519" s="20">
        <v>0.14379733500511499</v>
      </c>
      <c r="H519" s="20">
        <v>0</v>
      </c>
      <c r="I519" s="20">
        <v>1.45275937570177E-2</v>
      </c>
      <c r="J519" s="20">
        <v>9.55707762557078E-4</v>
      </c>
      <c r="K519" s="20">
        <v>0.26312831811263299</v>
      </c>
      <c r="L519" s="20">
        <v>6.6822983257229795E-3</v>
      </c>
      <c r="N519" s="50">
        <v>40</v>
      </c>
      <c r="O519" s="236">
        <v>25.757575757575758</v>
      </c>
      <c r="P519" s="236">
        <v>74.242424242424249</v>
      </c>
      <c r="Q519" s="50">
        <v>17</v>
      </c>
      <c r="R519" s="50">
        <v>49</v>
      </c>
      <c r="S519" s="6">
        <v>1060.3705</v>
      </c>
      <c r="T519" s="6">
        <v>1060.3705</v>
      </c>
      <c r="W519" s="1"/>
      <c r="X519" s="1"/>
      <c r="Y519" s="1"/>
      <c r="AC519" s="1"/>
      <c r="AF519" s="1"/>
      <c r="AG519" s="1"/>
    </row>
    <row r="520" spans="1:33" x14ac:dyDescent="0.25">
      <c r="A520" s="1">
        <v>20</v>
      </c>
      <c r="B520" s="1">
        <v>2020</v>
      </c>
      <c r="C520" s="1">
        <v>353310620</v>
      </c>
      <c r="D520" s="44" t="s">
        <v>422</v>
      </c>
      <c r="E520" s="20">
        <v>7.6372107027305796E-3</v>
      </c>
      <c r="F520" s="20" t="s">
        <v>47</v>
      </c>
      <c r="G520" s="20">
        <v>7.6372107027305796E-3</v>
      </c>
      <c r="H520" s="20">
        <v>0</v>
      </c>
      <c r="I520" s="20">
        <v>4.0200000000000001E-3</v>
      </c>
      <c r="J520" s="20" t="s">
        <v>47</v>
      </c>
      <c r="K520" s="20">
        <v>3.4668555530603601E-3</v>
      </c>
      <c r="L520" s="20">
        <v>1.50355149670218E-4</v>
      </c>
      <c r="N520" s="50">
        <v>0</v>
      </c>
      <c r="O520" s="236">
        <v>0</v>
      </c>
      <c r="P520" s="236">
        <v>100</v>
      </c>
      <c r="Q520" s="50" t="s">
        <v>47</v>
      </c>
      <c r="R520" s="50">
        <v>10</v>
      </c>
      <c r="S520" s="6">
        <v>109</v>
      </c>
      <c r="T520" s="6">
        <v>109</v>
      </c>
      <c r="W520" s="1"/>
      <c r="X520" s="1"/>
      <c r="Y520" s="1"/>
      <c r="AC520" s="1"/>
      <c r="AF520" s="1"/>
      <c r="AG520" s="1"/>
    </row>
    <row r="521" spans="1:33" x14ac:dyDescent="0.25">
      <c r="A521" s="1">
        <v>20</v>
      </c>
      <c r="B521" s="1">
        <v>2020</v>
      </c>
      <c r="C521" s="1">
        <v>353320520</v>
      </c>
      <c r="D521" s="44" t="s">
        <v>423</v>
      </c>
      <c r="E521" s="20">
        <v>0.5477207194899818</v>
      </c>
      <c r="F521" s="20">
        <v>0.50971</v>
      </c>
      <c r="G521" s="20">
        <v>3.8010719489981797E-2</v>
      </c>
      <c r="H521" s="20">
        <v>0</v>
      </c>
      <c r="I521" s="20">
        <v>2.06E-2</v>
      </c>
      <c r="J521" s="20">
        <v>0.51946019025875201</v>
      </c>
      <c r="K521" s="20">
        <v>1.39E-3</v>
      </c>
      <c r="L521" s="20">
        <v>6.2705292312298863E-3</v>
      </c>
      <c r="N521" s="50">
        <v>3</v>
      </c>
      <c r="O521" s="236">
        <v>27.27272727272727</v>
      </c>
      <c r="P521" s="236">
        <v>72.727272727272734</v>
      </c>
      <c r="Q521" s="50">
        <v>6</v>
      </c>
      <c r="R521" s="50">
        <v>16</v>
      </c>
      <c r="S521" s="6">
        <v>174</v>
      </c>
      <c r="T521" s="6">
        <v>174</v>
      </c>
      <c r="W521" s="1"/>
      <c r="X521" s="1"/>
      <c r="Y521" s="1"/>
      <c r="AC521" s="1"/>
      <c r="AF521" s="1"/>
      <c r="AG521" s="1"/>
    </row>
    <row r="522" spans="1:33" x14ac:dyDescent="0.25">
      <c r="A522" s="1">
        <v>19</v>
      </c>
      <c r="B522" s="1">
        <v>2020</v>
      </c>
      <c r="C522" s="1">
        <v>353330419</v>
      </c>
      <c r="D522" s="44" t="s">
        <v>424</v>
      </c>
      <c r="E522" s="20">
        <v>1.7789025875190261E-2</v>
      </c>
      <c r="F522" s="20">
        <v>1.9025875190258801E-5</v>
      </c>
      <c r="G522" s="20">
        <v>1.7770000000000001E-2</v>
      </c>
      <c r="H522" s="20">
        <v>0</v>
      </c>
      <c r="I522" s="20">
        <v>1.643E-2</v>
      </c>
      <c r="J522" s="20" t="s">
        <v>47</v>
      </c>
      <c r="K522" s="20">
        <v>8.7902587519025899E-4</v>
      </c>
      <c r="L522" s="20">
        <v>4.8000000000000001E-4</v>
      </c>
      <c r="N522" s="50">
        <v>0</v>
      </c>
      <c r="O522" s="236">
        <v>5.5555555555555554</v>
      </c>
      <c r="P522" s="236">
        <v>94.444444444444443</v>
      </c>
      <c r="Q522" s="50">
        <v>1</v>
      </c>
      <c r="R522" s="50">
        <v>17</v>
      </c>
      <c r="S522" s="6">
        <v>162.20599999999999</v>
      </c>
      <c r="T522" s="6">
        <v>162.20599999999999</v>
      </c>
      <c r="W522" s="1"/>
      <c r="X522" s="1"/>
      <c r="Y522" s="1"/>
      <c r="AC522" s="1"/>
      <c r="AF522" s="1"/>
      <c r="AG522" s="1"/>
    </row>
    <row r="523" spans="1:33" x14ac:dyDescent="0.25">
      <c r="A523" s="1">
        <v>5</v>
      </c>
      <c r="B523" s="1">
        <v>2020</v>
      </c>
      <c r="C523" s="1">
        <v>35334035</v>
      </c>
      <c r="D523" s="44" t="s">
        <v>425</v>
      </c>
      <c r="E523" s="20">
        <v>0.72163168238640596</v>
      </c>
      <c r="F523" s="20">
        <v>0.51497596994535499</v>
      </c>
      <c r="G523" s="20">
        <v>0.20665571244105099</v>
      </c>
      <c r="H523" s="20">
        <v>0</v>
      </c>
      <c r="I523" s="20">
        <v>0.42166999999999999</v>
      </c>
      <c r="J523" s="20">
        <v>0.27202399221082801</v>
      </c>
      <c r="K523" s="20">
        <v>5.3344034608378901E-3</v>
      </c>
      <c r="L523" s="20">
        <v>2.2603286714740829E-2</v>
      </c>
      <c r="N523" s="50">
        <v>21</v>
      </c>
      <c r="O523" s="236">
        <v>12.121212121212121</v>
      </c>
      <c r="P523" s="236">
        <v>87.878787878787875</v>
      </c>
      <c r="Q523" s="50">
        <v>24</v>
      </c>
      <c r="R523" s="50">
        <v>174</v>
      </c>
      <c r="S523" s="6">
        <v>3108.48</v>
      </c>
      <c r="T523" s="6">
        <v>3108.48</v>
      </c>
      <c r="W523" s="1"/>
      <c r="X523" s="1"/>
      <c r="Y523" s="1"/>
      <c r="AC523" s="1"/>
      <c r="AF523" s="1"/>
      <c r="AG523" s="1"/>
    </row>
    <row r="524" spans="1:33" x14ac:dyDescent="0.25">
      <c r="A524" s="1">
        <v>15</v>
      </c>
      <c r="B524" s="1">
        <v>2020</v>
      </c>
      <c r="C524" s="1">
        <v>353325415</v>
      </c>
      <c r="D524" s="44" t="s">
        <v>426</v>
      </c>
      <c r="E524" s="20">
        <v>0.12550933028919328</v>
      </c>
      <c r="F524" s="20">
        <v>0.11728</v>
      </c>
      <c r="G524" s="20">
        <v>8.2293302891932995E-3</v>
      </c>
      <c r="H524" s="20">
        <v>0</v>
      </c>
      <c r="I524" s="20">
        <v>4.6299999999999996E-3</v>
      </c>
      <c r="J524" s="20">
        <v>3.4299999999999999E-3</v>
      </c>
      <c r="K524" s="20">
        <v>0.11744933028919299</v>
      </c>
      <c r="L524" s="20">
        <v>0</v>
      </c>
      <c r="N524" s="50">
        <v>2</v>
      </c>
      <c r="O524" s="236">
        <v>61.53846153846154</v>
      </c>
      <c r="P524" s="236">
        <v>38.461538461538467</v>
      </c>
      <c r="Q524" s="50">
        <v>8</v>
      </c>
      <c r="R524" s="50">
        <v>5</v>
      </c>
      <c r="S524" s="6">
        <v>292</v>
      </c>
      <c r="T524" s="6">
        <v>292</v>
      </c>
      <c r="W524" s="1"/>
      <c r="X524" s="1"/>
      <c r="Y524" s="1"/>
      <c r="AC524" s="1"/>
      <c r="AF524" s="1"/>
      <c r="AG524" s="1"/>
    </row>
    <row r="525" spans="1:33" x14ac:dyDescent="0.25">
      <c r="A525" s="1">
        <v>16</v>
      </c>
      <c r="B525" s="1">
        <v>2020</v>
      </c>
      <c r="C525" s="1">
        <v>353350216</v>
      </c>
      <c r="D525" s="44" t="s">
        <v>427</v>
      </c>
      <c r="E525" s="20">
        <v>1.196119481747637</v>
      </c>
      <c r="F525" s="20">
        <v>0.79416110196205703</v>
      </c>
      <c r="G525" s="20">
        <v>0.40195837978558002</v>
      </c>
      <c r="H525" s="20">
        <v>0</v>
      </c>
      <c r="I525" s="20">
        <v>0.17259830950420399</v>
      </c>
      <c r="J525" s="20">
        <v>0.22073811009639799</v>
      </c>
      <c r="K525" s="20">
        <v>0.46271551808601802</v>
      </c>
      <c r="L525" s="20">
        <v>0.3400675440610163</v>
      </c>
      <c r="N525" s="50">
        <v>25</v>
      </c>
      <c r="O525" s="236">
        <v>19.310344827586206</v>
      </c>
      <c r="P525" s="236">
        <v>80.689655172413794</v>
      </c>
      <c r="Q525" s="50">
        <v>56</v>
      </c>
      <c r="R525" s="50">
        <v>234</v>
      </c>
      <c r="S525" s="6">
        <v>2081</v>
      </c>
      <c r="T525" s="6">
        <v>2081</v>
      </c>
      <c r="W525" s="1"/>
      <c r="X525" s="1"/>
      <c r="Y525" s="1"/>
      <c r="AC525" s="1"/>
      <c r="AF525" s="1"/>
      <c r="AG525" s="1"/>
    </row>
    <row r="526" spans="1:33" x14ac:dyDescent="0.25">
      <c r="A526" s="1">
        <v>8</v>
      </c>
      <c r="B526" s="1">
        <v>2020</v>
      </c>
      <c r="C526" s="1">
        <v>35336018</v>
      </c>
      <c r="D526" s="44" t="s">
        <v>428</v>
      </c>
      <c r="E526" s="20">
        <v>0.1487123116334389</v>
      </c>
      <c r="F526" s="20">
        <v>4.3667057331303903E-2</v>
      </c>
      <c r="G526" s="20">
        <v>0.105045254302135</v>
      </c>
      <c r="H526" s="20">
        <v>0</v>
      </c>
      <c r="I526" s="20">
        <v>1.29392846270928E-2</v>
      </c>
      <c r="J526" s="20">
        <v>3.1277270421106E-3</v>
      </c>
      <c r="K526" s="20">
        <v>0.130303884439121</v>
      </c>
      <c r="L526" s="20">
        <v>2.34141552511415E-3</v>
      </c>
      <c r="N526" s="50">
        <v>6</v>
      </c>
      <c r="O526" s="236">
        <v>24.324324324324326</v>
      </c>
      <c r="P526" s="236">
        <v>75.675675675675677</v>
      </c>
      <c r="Q526" s="50">
        <v>9</v>
      </c>
      <c r="R526" s="50">
        <v>28</v>
      </c>
      <c r="S526" s="6">
        <v>366</v>
      </c>
      <c r="T526" s="6">
        <v>366</v>
      </c>
      <c r="W526" s="1"/>
      <c r="X526" s="1"/>
      <c r="Y526" s="1"/>
      <c r="AC526" s="1"/>
      <c r="AF526" s="1"/>
      <c r="AG526" s="1"/>
    </row>
    <row r="527" spans="1:33" x14ac:dyDescent="0.25">
      <c r="A527" s="1">
        <v>12</v>
      </c>
      <c r="B527" s="1">
        <v>2020</v>
      </c>
      <c r="C527" s="1">
        <v>353360112</v>
      </c>
      <c r="D527" s="44" t="s">
        <v>428</v>
      </c>
      <c r="E527" s="20">
        <v>0.1328707650273224</v>
      </c>
      <c r="F527" s="20">
        <v>0.10946</v>
      </c>
      <c r="G527" s="20">
        <v>2.3410765027322401E-2</v>
      </c>
      <c r="H527" s="20">
        <v>0</v>
      </c>
      <c r="I527" s="20" t="s">
        <v>47</v>
      </c>
      <c r="J527" s="20">
        <v>2.324E-2</v>
      </c>
      <c r="K527" s="20">
        <v>0.109630765027322</v>
      </c>
      <c r="L527" s="20">
        <v>0</v>
      </c>
      <c r="N527" s="50">
        <v>3</v>
      </c>
      <c r="O527" s="236">
        <v>57.142857142857139</v>
      </c>
      <c r="P527" s="236">
        <v>42.857142857142854</v>
      </c>
      <c r="Q527" s="50">
        <v>4</v>
      </c>
      <c r="R527" s="50">
        <v>3</v>
      </c>
      <c r="S527" s="6" t="s">
        <v>47</v>
      </c>
      <c r="T527" s="6" t="s">
        <v>47</v>
      </c>
      <c r="W527" s="1"/>
      <c r="X527" s="1"/>
      <c r="Y527" s="1"/>
      <c r="AC527" s="1"/>
      <c r="AF527" s="1"/>
      <c r="AG527" s="1"/>
    </row>
    <row r="528" spans="1:33" x14ac:dyDescent="0.25">
      <c r="A528" s="1">
        <v>17</v>
      </c>
      <c r="B528" s="1">
        <v>2020</v>
      </c>
      <c r="C528" s="1">
        <v>353370017</v>
      </c>
      <c r="D528" s="44" t="s">
        <v>429</v>
      </c>
      <c r="E528" s="20">
        <v>9.4544231479402122E-2</v>
      </c>
      <c r="F528" s="20">
        <v>9.3759708561020005E-2</v>
      </c>
      <c r="G528" s="20">
        <v>7.8452291838211499E-4</v>
      </c>
      <c r="H528" s="20">
        <v>0</v>
      </c>
      <c r="I528" s="20" t="s">
        <v>47</v>
      </c>
      <c r="J528" s="20">
        <v>8.4999999999999995E-4</v>
      </c>
      <c r="K528" s="20">
        <v>9.3039777927489603E-2</v>
      </c>
      <c r="L528" s="20">
        <v>6.5445355191256799E-4</v>
      </c>
      <c r="N528" s="50">
        <v>6</v>
      </c>
      <c r="O528" s="236">
        <v>51.724137931034484</v>
      </c>
      <c r="P528" s="236">
        <v>48.275862068965516</v>
      </c>
      <c r="Q528" s="50">
        <v>15</v>
      </c>
      <c r="R528" s="50">
        <v>14</v>
      </c>
      <c r="S528" s="6">
        <v>172.2535</v>
      </c>
      <c r="T528" s="6">
        <v>172.2535</v>
      </c>
      <c r="W528" s="1"/>
      <c r="X528" s="1"/>
      <c r="Y528" s="1"/>
      <c r="AC528" s="1"/>
      <c r="AF528" s="1"/>
      <c r="AG528" s="1"/>
    </row>
    <row r="529" spans="1:33" x14ac:dyDescent="0.25">
      <c r="A529" s="1">
        <v>21</v>
      </c>
      <c r="B529" s="1">
        <v>2020</v>
      </c>
      <c r="C529" s="1">
        <v>353370021</v>
      </c>
      <c r="D529" s="44" t="s">
        <v>429</v>
      </c>
      <c r="E529" s="20">
        <v>3.0199116700351798E-3</v>
      </c>
      <c r="F529" s="20">
        <v>3.0199116700351798E-3</v>
      </c>
      <c r="G529" s="20" t="s">
        <v>47</v>
      </c>
      <c r="H529" s="20">
        <v>0</v>
      </c>
      <c r="I529" s="20" t="s">
        <v>47</v>
      </c>
      <c r="J529" s="20" t="s">
        <v>47</v>
      </c>
      <c r="K529" s="20">
        <v>3.0199116700351798E-3</v>
      </c>
      <c r="L529" s="20">
        <v>0</v>
      </c>
      <c r="N529" s="50">
        <v>1</v>
      </c>
      <c r="O529" s="236">
        <v>100</v>
      </c>
      <c r="P529" s="236"/>
      <c r="Q529" s="50">
        <v>3</v>
      </c>
      <c r="R529" s="50" t="s">
        <v>47</v>
      </c>
      <c r="S529" s="6" t="s">
        <v>47</v>
      </c>
      <c r="T529" s="6" t="s">
        <v>47</v>
      </c>
      <c r="W529" s="1"/>
      <c r="X529" s="1"/>
      <c r="Y529" s="1"/>
      <c r="AC529" s="1"/>
      <c r="AF529" s="1"/>
      <c r="AG529" s="1"/>
    </row>
    <row r="530" spans="1:33" x14ac:dyDescent="0.25">
      <c r="A530" s="1">
        <v>14</v>
      </c>
      <c r="B530" s="1">
        <v>2020</v>
      </c>
      <c r="C530" s="1">
        <v>353380914</v>
      </c>
      <c r="D530" s="44" t="s">
        <v>430</v>
      </c>
      <c r="E530" s="20">
        <v>0.12771852359208499</v>
      </c>
      <c r="F530" s="20">
        <v>0.12771852359208499</v>
      </c>
      <c r="G530" s="20" t="s">
        <v>47</v>
      </c>
      <c r="H530" s="20">
        <v>0</v>
      </c>
      <c r="I530" s="20" t="s">
        <v>47</v>
      </c>
      <c r="J530" s="20" t="s">
        <v>47</v>
      </c>
      <c r="K530" s="20">
        <v>0.12771852359208499</v>
      </c>
      <c r="L530" s="20">
        <v>0</v>
      </c>
      <c r="N530" s="50">
        <v>2</v>
      </c>
      <c r="O530" s="236">
        <v>100</v>
      </c>
      <c r="P530" s="236"/>
      <c r="Q530" s="50">
        <v>5</v>
      </c>
      <c r="R530" s="50" t="s">
        <v>47</v>
      </c>
      <c r="S530" s="6" t="s">
        <v>47</v>
      </c>
      <c r="T530" s="6" t="s">
        <v>47</v>
      </c>
      <c r="W530" s="1"/>
      <c r="X530" s="1"/>
      <c r="Y530" s="1"/>
      <c r="AC530" s="1"/>
      <c r="AF530" s="1"/>
      <c r="AG530" s="1"/>
    </row>
    <row r="531" spans="1:33" x14ac:dyDescent="0.25">
      <c r="A531" s="1">
        <v>17</v>
      </c>
      <c r="B531" s="1">
        <v>2020</v>
      </c>
      <c r="C531" s="1">
        <v>353380917</v>
      </c>
      <c r="D531" s="44" t="s">
        <v>430</v>
      </c>
      <c r="E531" s="20">
        <v>5.5596299997504803E-2</v>
      </c>
      <c r="F531" s="20">
        <v>4.2713584474885803E-2</v>
      </c>
      <c r="G531" s="20">
        <v>1.2882715522619E-2</v>
      </c>
      <c r="H531" s="20">
        <v>0</v>
      </c>
      <c r="I531" s="20">
        <v>1.34078144571699E-2</v>
      </c>
      <c r="J531" s="20" t="s">
        <v>47</v>
      </c>
      <c r="K531" s="20">
        <v>4.2121894977168901E-2</v>
      </c>
      <c r="L531" s="20">
        <v>6.6590563165905604E-5</v>
      </c>
      <c r="N531" s="50">
        <v>2</v>
      </c>
      <c r="O531" s="236">
        <v>57.142857142857139</v>
      </c>
      <c r="P531" s="236">
        <v>42.857142857142854</v>
      </c>
      <c r="Q531" s="50">
        <v>8</v>
      </c>
      <c r="R531" s="50">
        <v>6</v>
      </c>
      <c r="S531" s="6">
        <v>86.328000000000003</v>
      </c>
      <c r="T531" s="6">
        <v>86.328000000000003</v>
      </c>
      <c r="W531" s="1"/>
      <c r="X531" s="1"/>
      <c r="Y531" s="1"/>
      <c r="AC531" s="1"/>
      <c r="AF531" s="1"/>
      <c r="AG531" s="1"/>
    </row>
    <row r="532" spans="1:33" x14ac:dyDescent="0.25">
      <c r="A532" s="1">
        <v>12</v>
      </c>
      <c r="B532" s="1">
        <v>2020</v>
      </c>
      <c r="C532" s="1">
        <v>353390812</v>
      </c>
      <c r="D532" s="44" t="s">
        <v>431</v>
      </c>
      <c r="E532" s="20">
        <v>9.7388384110587131E-2</v>
      </c>
      <c r="F532" s="20">
        <v>9.0912021857923506E-2</v>
      </c>
      <c r="G532" s="20">
        <v>6.4763622526636203E-3</v>
      </c>
      <c r="H532" s="20">
        <v>0</v>
      </c>
      <c r="I532" s="20" t="s">
        <v>47</v>
      </c>
      <c r="J532" s="20">
        <v>5.6299999999999996E-3</v>
      </c>
      <c r="K532" s="20">
        <v>9.1638384110587098E-2</v>
      </c>
      <c r="L532" s="20">
        <v>1.2E-4</v>
      </c>
      <c r="N532" s="50">
        <v>1</v>
      </c>
      <c r="O532" s="236">
        <v>53.846153846153847</v>
      </c>
      <c r="P532" s="236">
        <v>46.153846153846153</v>
      </c>
      <c r="Q532" s="50">
        <v>7</v>
      </c>
      <c r="R532" s="50">
        <v>6</v>
      </c>
      <c r="S532" s="6" t="s">
        <v>47</v>
      </c>
      <c r="T532" s="6" t="s">
        <v>47</v>
      </c>
      <c r="W532" s="1"/>
      <c r="X532" s="1"/>
      <c r="Y532" s="1"/>
      <c r="AC532" s="1"/>
      <c r="AF532" s="1"/>
      <c r="AG532" s="1"/>
    </row>
    <row r="533" spans="1:33" x14ac:dyDescent="0.25">
      <c r="A533" s="1">
        <v>15</v>
      </c>
      <c r="B533" s="1">
        <v>2020</v>
      </c>
      <c r="C533" s="1">
        <v>353390815</v>
      </c>
      <c r="D533" s="44" t="s">
        <v>431</v>
      </c>
      <c r="E533" s="20">
        <v>1.016424234432052</v>
      </c>
      <c r="F533" s="20">
        <v>0.59005222255491496</v>
      </c>
      <c r="G533" s="20">
        <v>0.42637201187713702</v>
      </c>
      <c r="H533" s="20">
        <v>0</v>
      </c>
      <c r="I533" s="20">
        <v>3.8518822142375897E-2</v>
      </c>
      <c r="J533" s="20">
        <v>0.15742759766615899</v>
      </c>
      <c r="K533" s="20">
        <v>0.52381859755387605</v>
      </c>
      <c r="L533" s="20">
        <v>0.2966592170696411</v>
      </c>
      <c r="N533" s="50">
        <v>28</v>
      </c>
      <c r="O533" s="236">
        <v>22.471910112359549</v>
      </c>
      <c r="P533" s="236">
        <v>77.528089887640448</v>
      </c>
      <c r="Q533" s="50">
        <v>60</v>
      </c>
      <c r="R533" s="50">
        <v>207</v>
      </c>
      <c r="S533" s="6">
        <v>2812</v>
      </c>
      <c r="T533" s="6">
        <v>843.6</v>
      </c>
      <c r="W533" s="1"/>
      <c r="X533" s="1"/>
      <c r="Y533" s="1"/>
      <c r="AC533" s="1"/>
      <c r="AF533" s="1"/>
      <c r="AG533" s="1"/>
    </row>
    <row r="534" spans="1:33" x14ac:dyDescent="0.25">
      <c r="A534" s="1">
        <v>15</v>
      </c>
      <c r="B534" s="1">
        <v>2020</v>
      </c>
      <c r="C534" s="1">
        <v>353400515</v>
      </c>
      <c r="D534" s="44" t="s">
        <v>432</v>
      </c>
      <c r="E534" s="20">
        <v>0.100961515093861</v>
      </c>
      <c r="F534" s="20">
        <v>6.8876407914764098E-2</v>
      </c>
      <c r="G534" s="20">
        <v>3.2085107179096899E-2</v>
      </c>
      <c r="H534" s="20">
        <v>0</v>
      </c>
      <c r="I534" s="20">
        <v>7.1599999999999997E-3</v>
      </c>
      <c r="J534" s="20">
        <v>1.3535578386605801E-2</v>
      </c>
      <c r="K534" s="20">
        <v>6.5568520597849095E-2</v>
      </c>
      <c r="L534" s="20">
        <v>1.4697416109406072E-2</v>
      </c>
      <c r="N534" s="50">
        <v>19</v>
      </c>
      <c r="O534" s="236">
        <v>38.095238095238095</v>
      </c>
      <c r="P534" s="236">
        <v>61.904761904761905</v>
      </c>
      <c r="Q534" s="50">
        <v>16</v>
      </c>
      <c r="R534" s="50">
        <v>26</v>
      </c>
      <c r="S534" s="6">
        <v>187</v>
      </c>
      <c r="T534" s="6">
        <v>187</v>
      </c>
      <c r="W534" s="1"/>
      <c r="X534" s="1"/>
      <c r="Y534" s="1"/>
      <c r="AC534" s="1"/>
      <c r="AF534" s="1"/>
      <c r="AG534" s="1"/>
    </row>
    <row r="535" spans="1:33" x14ac:dyDescent="0.25">
      <c r="A535" s="1">
        <v>20</v>
      </c>
      <c r="B535" s="1">
        <v>2020</v>
      </c>
      <c r="C535" s="1">
        <v>353410420</v>
      </c>
      <c r="D535" s="44" t="s">
        <v>433</v>
      </c>
      <c r="E535" s="20">
        <v>5.0057311924545302E-2</v>
      </c>
      <c r="F535" s="20">
        <v>4.9987311924545301E-2</v>
      </c>
      <c r="G535" s="20">
        <v>6.9999999999999994E-5</v>
      </c>
      <c r="H535" s="20">
        <v>0</v>
      </c>
      <c r="I535" s="20" t="s">
        <v>47</v>
      </c>
      <c r="J535" s="20">
        <v>5.0000000000000002E-5</v>
      </c>
      <c r="K535" s="20">
        <v>4.7232240437158499E-2</v>
      </c>
      <c r="L535" s="20">
        <v>2.7750714873867799E-3</v>
      </c>
      <c r="N535" s="50">
        <v>5</v>
      </c>
      <c r="O535" s="236">
        <v>80</v>
      </c>
      <c r="P535" s="236">
        <v>20</v>
      </c>
      <c r="Q535" s="50">
        <v>8</v>
      </c>
      <c r="R535" s="50">
        <v>2</v>
      </c>
      <c r="S535" s="6" t="s">
        <v>47</v>
      </c>
      <c r="T535" s="6" t="s">
        <v>47</v>
      </c>
      <c r="W535" s="1"/>
      <c r="X535" s="1"/>
      <c r="Y535" s="1"/>
      <c r="AC535" s="1"/>
      <c r="AF535" s="1"/>
      <c r="AG535" s="1"/>
    </row>
    <row r="536" spans="1:33" x14ac:dyDescent="0.25">
      <c r="A536" s="1">
        <v>21</v>
      </c>
      <c r="B536" s="1">
        <v>2020</v>
      </c>
      <c r="C536" s="1">
        <v>353410421</v>
      </c>
      <c r="D536" s="44" t="s">
        <v>433</v>
      </c>
      <c r="E536" s="20">
        <v>1.1740269730768299E-2</v>
      </c>
      <c r="F536" s="20" t="s">
        <v>47</v>
      </c>
      <c r="G536" s="20">
        <v>1.1740269730768299E-2</v>
      </c>
      <c r="H536" s="20">
        <v>0</v>
      </c>
      <c r="I536" s="20">
        <v>1.1239603014197699E-2</v>
      </c>
      <c r="J536" s="20">
        <v>1.8000000000000001E-4</v>
      </c>
      <c r="K536" s="20">
        <v>1.4066671657060199E-4</v>
      </c>
      <c r="L536" s="20">
        <v>1.8000000000000001E-4</v>
      </c>
      <c r="N536" s="50">
        <v>0</v>
      </c>
      <c r="O536" s="236">
        <v>0</v>
      </c>
      <c r="P536" s="236">
        <v>100</v>
      </c>
      <c r="Q536" s="50" t="s">
        <v>47</v>
      </c>
      <c r="R536" s="50">
        <v>13</v>
      </c>
      <c r="S536" s="6">
        <v>330</v>
      </c>
      <c r="T536" s="6">
        <v>330</v>
      </c>
      <c r="W536" s="1"/>
      <c r="X536" s="1"/>
      <c r="Y536" s="1"/>
      <c r="AC536" s="1"/>
      <c r="AF536" s="1"/>
      <c r="AG536" s="1"/>
    </row>
    <row r="537" spans="1:33" x14ac:dyDescent="0.25">
      <c r="A537" s="1">
        <v>15</v>
      </c>
      <c r="B537" s="1">
        <v>2020</v>
      </c>
      <c r="C537" s="1">
        <v>353420315</v>
      </c>
      <c r="D537" s="44" t="s">
        <v>434</v>
      </c>
      <c r="E537" s="20">
        <v>0.43751651129908242</v>
      </c>
      <c r="F537" s="20">
        <v>0.40770174214636801</v>
      </c>
      <c r="G537" s="20">
        <v>2.9814769152714402E-2</v>
      </c>
      <c r="H537" s="20">
        <v>7.6254502790461698E-2</v>
      </c>
      <c r="I537" s="20">
        <v>2.4798812785388102E-2</v>
      </c>
      <c r="J537" s="20">
        <v>0.28075399543378998</v>
      </c>
      <c r="K537" s="20">
        <v>0.115953385981985</v>
      </c>
      <c r="L537" s="20">
        <v>1.6010317097919842E-2</v>
      </c>
      <c r="N537" s="50">
        <v>9</v>
      </c>
      <c r="O537" s="236">
        <v>54.347826086956516</v>
      </c>
      <c r="P537" s="236">
        <v>45.652173913043477</v>
      </c>
      <c r="Q537" s="50">
        <v>25</v>
      </c>
      <c r="R537" s="50">
        <v>21</v>
      </c>
      <c r="S537" s="6">
        <v>322.2</v>
      </c>
      <c r="T537" s="6">
        <v>322.2</v>
      </c>
      <c r="W537" s="1"/>
      <c r="X537" s="1"/>
      <c r="Y537" s="1"/>
      <c r="AC537" s="1"/>
      <c r="AF537" s="1"/>
      <c r="AG537" s="1"/>
    </row>
    <row r="538" spans="1:33" x14ac:dyDescent="0.25">
      <c r="A538" s="1">
        <v>4</v>
      </c>
      <c r="B538" s="1">
        <v>2020</v>
      </c>
      <c r="C538" s="1">
        <v>35343024</v>
      </c>
      <c r="D538" s="44" t="s">
        <v>435</v>
      </c>
      <c r="E538" s="20">
        <v>2.43015710382514E-2</v>
      </c>
      <c r="F538" s="20">
        <v>2.43015710382514E-2</v>
      </c>
      <c r="G538" s="20" t="s">
        <v>47</v>
      </c>
      <c r="H538" s="20">
        <v>0</v>
      </c>
      <c r="I538" s="20" t="s">
        <v>47</v>
      </c>
      <c r="J538" s="20" t="s">
        <v>47</v>
      </c>
      <c r="K538" s="20">
        <v>2.43015710382514E-2</v>
      </c>
      <c r="L538" s="20">
        <v>0</v>
      </c>
      <c r="N538" s="50">
        <v>2</v>
      </c>
      <c r="O538" s="236">
        <v>100</v>
      </c>
      <c r="P538" s="236"/>
      <c r="Q538" s="50">
        <v>1</v>
      </c>
      <c r="R538" s="50" t="s">
        <v>47</v>
      </c>
      <c r="S538" s="6" t="s">
        <v>47</v>
      </c>
      <c r="T538" s="6" t="s">
        <v>47</v>
      </c>
      <c r="W538" s="1"/>
      <c r="X538" s="1"/>
      <c r="Y538" s="1"/>
      <c r="AC538" s="1"/>
      <c r="AF538" s="1"/>
      <c r="AG538" s="1"/>
    </row>
    <row r="539" spans="1:33" x14ac:dyDescent="0.25">
      <c r="A539" s="1">
        <v>8</v>
      </c>
      <c r="B539" s="1">
        <v>2020</v>
      </c>
      <c r="C539" s="1">
        <v>35343028</v>
      </c>
      <c r="D539" s="44" t="s">
        <v>435</v>
      </c>
      <c r="E539" s="20">
        <v>1.7604018514359901E-2</v>
      </c>
      <c r="F539" s="20">
        <v>1.5220700152207001E-3</v>
      </c>
      <c r="G539" s="20">
        <v>1.6081948499139201E-2</v>
      </c>
      <c r="H539" s="20">
        <v>0</v>
      </c>
      <c r="I539" s="20" t="s">
        <v>47</v>
      </c>
      <c r="J539" s="20" t="s">
        <v>47</v>
      </c>
      <c r="K539" s="20">
        <v>1.75983107518028E-2</v>
      </c>
      <c r="L539" s="20">
        <v>5.70776255707763E-6</v>
      </c>
      <c r="N539" s="50">
        <v>3</v>
      </c>
      <c r="O539" s="236">
        <v>11.111111111111111</v>
      </c>
      <c r="P539" s="236">
        <v>88.888888888888886</v>
      </c>
      <c r="Q539" s="50">
        <v>1</v>
      </c>
      <c r="R539" s="50">
        <v>8</v>
      </c>
      <c r="S539" s="6" t="s">
        <v>47</v>
      </c>
      <c r="T539" s="6" t="s">
        <v>47</v>
      </c>
      <c r="W539" s="1"/>
      <c r="X539" s="1"/>
      <c r="Y539" s="1"/>
      <c r="AC539" s="1"/>
      <c r="AF539" s="1"/>
      <c r="AG539" s="1"/>
    </row>
    <row r="540" spans="1:33" x14ac:dyDescent="0.25">
      <c r="A540" s="1">
        <v>12</v>
      </c>
      <c r="B540" s="1">
        <v>2020</v>
      </c>
      <c r="C540" s="1">
        <v>353430212</v>
      </c>
      <c r="D540" s="44" t="s">
        <v>435</v>
      </c>
      <c r="E540" s="20">
        <v>0.39848139452387399</v>
      </c>
      <c r="F540" s="20">
        <v>0.20449716071562199</v>
      </c>
      <c r="G540" s="20">
        <v>0.193984233808252</v>
      </c>
      <c r="H540" s="20">
        <v>0</v>
      </c>
      <c r="I540" s="20">
        <v>0.148148310502283</v>
      </c>
      <c r="J540" s="20">
        <v>3.1264693922532498E-2</v>
      </c>
      <c r="K540" s="20">
        <v>0.20776265189510201</v>
      </c>
      <c r="L540" s="20">
        <v>1.130573820395738E-2</v>
      </c>
      <c r="N540" s="50">
        <v>6</v>
      </c>
      <c r="O540" s="236">
        <v>28.787878787878789</v>
      </c>
      <c r="P540" s="236">
        <v>71.212121212121218</v>
      </c>
      <c r="Q540" s="50">
        <v>19</v>
      </c>
      <c r="R540" s="50">
        <v>47</v>
      </c>
      <c r="S540" s="6">
        <v>2334</v>
      </c>
      <c r="T540" s="6">
        <v>0</v>
      </c>
      <c r="W540" s="1"/>
      <c r="X540" s="1"/>
      <c r="Y540" s="1"/>
      <c r="AC540" s="1"/>
      <c r="AF540" s="1"/>
      <c r="AG540" s="1"/>
    </row>
    <row r="541" spans="1:33" x14ac:dyDescent="0.25">
      <c r="A541" s="1">
        <v>6</v>
      </c>
      <c r="B541" s="1">
        <v>2020</v>
      </c>
      <c r="C541" s="1">
        <v>35344016</v>
      </c>
      <c r="D541" s="44" t="s">
        <v>436</v>
      </c>
      <c r="E541" s="20">
        <v>0.41746338481756001</v>
      </c>
      <c r="F541" s="20">
        <v>3.1300000000000001E-2</v>
      </c>
      <c r="G541" s="20">
        <v>0.38616338481756002</v>
      </c>
      <c r="H541" s="20">
        <v>0</v>
      </c>
      <c r="I541" s="20">
        <v>7.6000000000000004E-4</v>
      </c>
      <c r="J541" s="20">
        <v>9.8845855946053801E-2</v>
      </c>
      <c r="K541" s="20">
        <v>4.0000000000000002E-4</v>
      </c>
      <c r="L541" s="20">
        <v>0.31745752887150602</v>
      </c>
      <c r="N541" s="50">
        <v>9</v>
      </c>
      <c r="O541" s="236">
        <v>1.0362694300518136</v>
      </c>
      <c r="P541" s="236">
        <v>98.963730569948183</v>
      </c>
      <c r="Q541" s="50">
        <v>2</v>
      </c>
      <c r="R541" s="50">
        <v>191</v>
      </c>
      <c r="S541" s="6">
        <v>29254.878000000001</v>
      </c>
      <c r="T541" s="6">
        <v>16676.036400000001</v>
      </c>
      <c r="W541" s="1"/>
      <c r="X541" s="1"/>
      <c r="Y541" s="1"/>
      <c r="AC541" s="1"/>
      <c r="AF541" s="1"/>
      <c r="AG541" s="1"/>
    </row>
    <row r="542" spans="1:33" x14ac:dyDescent="0.25">
      <c r="A542" s="1">
        <v>21</v>
      </c>
      <c r="B542" s="1">
        <v>2020</v>
      </c>
      <c r="C542" s="1">
        <v>353450021</v>
      </c>
      <c r="D542" s="44" t="s">
        <v>437</v>
      </c>
      <c r="E542" s="20">
        <v>1.474800309404397E-2</v>
      </c>
      <c r="F542" s="20">
        <v>1.132E-2</v>
      </c>
      <c r="G542" s="20">
        <v>3.4280030940439699E-3</v>
      </c>
      <c r="H542" s="20">
        <v>0</v>
      </c>
      <c r="I542" s="20">
        <v>6.3524657534246602E-3</v>
      </c>
      <c r="J542" s="20">
        <v>4.0999999999999999E-4</v>
      </c>
      <c r="K542" s="20">
        <v>5.6755373406193101E-3</v>
      </c>
      <c r="L542" s="20">
        <v>2.31E-3</v>
      </c>
      <c r="N542" s="50">
        <v>2</v>
      </c>
      <c r="O542" s="236">
        <v>28.571428571428569</v>
      </c>
      <c r="P542" s="236">
        <v>71.428571428571431</v>
      </c>
      <c r="Q542" s="50">
        <v>4</v>
      </c>
      <c r="R542" s="50">
        <v>10</v>
      </c>
      <c r="S542" s="6">
        <v>113.91199999999999</v>
      </c>
      <c r="T542" s="6">
        <v>113.91199999999999</v>
      </c>
      <c r="W542" s="1"/>
      <c r="X542" s="1"/>
      <c r="Y542" s="1"/>
      <c r="AC542" s="1"/>
      <c r="AF542" s="1"/>
      <c r="AG542" s="1"/>
    </row>
    <row r="543" spans="1:33" x14ac:dyDescent="0.25">
      <c r="A543" s="1">
        <v>20</v>
      </c>
      <c r="B543" s="1">
        <v>2020</v>
      </c>
      <c r="C543" s="1">
        <v>353460920</v>
      </c>
      <c r="D543" s="44" t="s">
        <v>438</v>
      </c>
      <c r="E543" s="20">
        <v>1.9863624190100699E-3</v>
      </c>
      <c r="F543" s="20">
        <v>5.4000000000000001E-4</v>
      </c>
      <c r="G543" s="20">
        <v>1.44636241901007E-3</v>
      </c>
      <c r="H543" s="20">
        <v>0</v>
      </c>
      <c r="I543" s="20" t="s">
        <v>47</v>
      </c>
      <c r="J543" s="20">
        <v>6.73297818366312E-4</v>
      </c>
      <c r="K543" s="20">
        <v>8.1806722060034399E-4</v>
      </c>
      <c r="L543" s="20">
        <v>4.9499738004341639E-4</v>
      </c>
      <c r="N543" s="50">
        <v>1</v>
      </c>
      <c r="O543" s="236">
        <v>13.333333333333334</v>
      </c>
      <c r="P543" s="236">
        <v>86.666666666666671</v>
      </c>
      <c r="Q543" s="50">
        <v>2</v>
      </c>
      <c r="R543" s="50">
        <v>13</v>
      </c>
      <c r="S543" s="6" t="s">
        <v>47</v>
      </c>
      <c r="T543" s="6" t="s">
        <v>47</v>
      </c>
      <c r="W543" s="1"/>
      <c r="X543" s="1"/>
      <c r="Y543" s="1"/>
      <c r="AC543" s="1"/>
      <c r="AF543" s="1"/>
      <c r="AG543" s="1"/>
    </row>
    <row r="544" spans="1:33" x14ac:dyDescent="0.25">
      <c r="A544" s="1">
        <v>21</v>
      </c>
      <c r="B544" s="1">
        <v>2020</v>
      </c>
      <c r="C544" s="1">
        <v>353460921</v>
      </c>
      <c r="D544" s="44" t="s">
        <v>438</v>
      </c>
      <c r="E544" s="20">
        <v>1.9384687975646926E-2</v>
      </c>
      <c r="F544" s="20">
        <v>2.3782343987823401E-5</v>
      </c>
      <c r="G544" s="20">
        <v>1.9360905631659101E-2</v>
      </c>
      <c r="H544" s="20">
        <v>0</v>
      </c>
      <c r="I544" s="20">
        <v>1.7437468123861599E-2</v>
      </c>
      <c r="J544" s="20">
        <v>3.4153005464480901E-5</v>
      </c>
      <c r="K544" s="20">
        <v>1.57306684632083E-3</v>
      </c>
      <c r="L544" s="20">
        <v>3.4000000000000002E-4</v>
      </c>
      <c r="N544" s="50">
        <v>0</v>
      </c>
      <c r="O544" s="236">
        <v>6.25</v>
      </c>
      <c r="P544" s="236">
        <v>93.75</v>
      </c>
      <c r="Q544" s="50">
        <v>1</v>
      </c>
      <c r="R544" s="50">
        <v>15</v>
      </c>
      <c r="S544" s="6">
        <v>1599.3990000000001</v>
      </c>
      <c r="T544" s="6">
        <v>1599.3990000000001</v>
      </c>
      <c r="W544" s="1"/>
      <c r="X544" s="1"/>
      <c r="Y544" s="1"/>
      <c r="AC544" s="1"/>
      <c r="AF544" s="1"/>
      <c r="AG544" s="1"/>
    </row>
    <row r="545" spans="1:33" x14ac:dyDescent="0.25">
      <c r="A545" s="1">
        <v>17</v>
      </c>
      <c r="B545" s="1">
        <v>2020</v>
      </c>
      <c r="C545" s="1">
        <v>353470817</v>
      </c>
      <c r="D545" s="44" t="s">
        <v>439</v>
      </c>
      <c r="E545" s="20">
        <v>1.3559668121366371</v>
      </c>
      <c r="F545" s="20">
        <v>0.98069838991191904</v>
      </c>
      <c r="G545" s="20">
        <v>0.37526842222471801</v>
      </c>
      <c r="H545" s="20">
        <v>2.5637969304921401E-2</v>
      </c>
      <c r="I545" s="20">
        <v>0.73954258751902602</v>
      </c>
      <c r="J545" s="20">
        <v>0.35972212310053098</v>
      </c>
      <c r="K545" s="20">
        <v>6.9817323152930599E-2</v>
      </c>
      <c r="L545" s="20">
        <v>0.1868847783641486</v>
      </c>
      <c r="N545" s="50">
        <v>9</v>
      </c>
      <c r="O545" s="236">
        <v>14.285714285714285</v>
      </c>
      <c r="P545" s="236">
        <v>85.714285714285708</v>
      </c>
      <c r="Q545" s="50">
        <v>15</v>
      </c>
      <c r="R545" s="50">
        <v>90</v>
      </c>
      <c r="S545" s="6">
        <v>5955.84</v>
      </c>
      <c r="T545" s="6">
        <v>4943.3472000000002</v>
      </c>
      <c r="W545" s="1"/>
      <c r="X545" s="1"/>
      <c r="Y545" s="1"/>
      <c r="AC545" s="1"/>
      <c r="AF545" s="1"/>
      <c r="AG545" s="1"/>
    </row>
    <row r="546" spans="1:33" x14ac:dyDescent="0.25">
      <c r="A546" s="1">
        <v>20</v>
      </c>
      <c r="B546" s="1">
        <v>2020</v>
      </c>
      <c r="C546" s="1">
        <v>353480720</v>
      </c>
      <c r="D546" s="44" t="s">
        <v>440</v>
      </c>
      <c r="E546" s="20">
        <v>0</v>
      </c>
      <c r="F546" s="20" t="s">
        <v>47</v>
      </c>
      <c r="G546" s="20" t="s">
        <v>47</v>
      </c>
      <c r="H546" s="20">
        <v>0</v>
      </c>
      <c r="I546" s="20" t="s">
        <v>47</v>
      </c>
      <c r="J546" s="20" t="s">
        <v>47</v>
      </c>
      <c r="K546" s="20" t="s">
        <v>47</v>
      </c>
      <c r="L546" s="20">
        <v>0</v>
      </c>
      <c r="N546" s="50">
        <v>0</v>
      </c>
      <c r="O546" s="236">
        <v>0</v>
      </c>
      <c r="P546" s="236">
        <v>0</v>
      </c>
      <c r="Q546" s="50" t="s">
        <v>47</v>
      </c>
      <c r="R546" s="50" t="s">
        <v>47</v>
      </c>
      <c r="S546" s="6" t="s">
        <v>47</v>
      </c>
      <c r="T546" s="6" t="s">
        <v>47</v>
      </c>
      <c r="W546" s="1"/>
      <c r="X546" s="1"/>
      <c r="Y546" s="1"/>
      <c r="AC546" s="1"/>
      <c r="AF546" s="1"/>
      <c r="AG546" s="1"/>
    </row>
    <row r="547" spans="1:33" x14ac:dyDescent="0.25">
      <c r="A547" s="1">
        <v>21</v>
      </c>
      <c r="B547" s="1">
        <v>2020</v>
      </c>
      <c r="C547" s="1">
        <v>353480721</v>
      </c>
      <c r="D547" s="44" t="s">
        <v>440</v>
      </c>
      <c r="E547" s="20">
        <v>2.1476181974698701E-2</v>
      </c>
      <c r="F547" s="20">
        <v>8.8000000000000005E-3</v>
      </c>
      <c r="G547" s="20">
        <v>1.26761819746987E-2</v>
      </c>
      <c r="H547" s="20">
        <v>0</v>
      </c>
      <c r="I547" s="20">
        <v>8.3300000000000006E-3</v>
      </c>
      <c r="J547" s="20">
        <v>3.85618197469871E-3</v>
      </c>
      <c r="K547" s="20">
        <v>8.8100000000000001E-3</v>
      </c>
      <c r="L547" s="20">
        <v>4.8000000000000001E-4</v>
      </c>
      <c r="N547" s="50">
        <v>0</v>
      </c>
      <c r="O547" s="236">
        <v>27.27272727272727</v>
      </c>
      <c r="P547" s="236">
        <v>72.727272727272734</v>
      </c>
      <c r="Q547" s="50">
        <v>3</v>
      </c>
      <c r="R547" s="50">
        <v>8</v>
      </c>
      <c r="S547" s="6">
        <v>406.59999999999997</v>
      </c>
      <c r="T547" s="6">
        <v>406.59999999999997</v>
      </c>
      <c r="W547" s="1"/>
      <c r="X547" s="1"/>
      <c r="Y547" s="1"/>
      <c r="AC547" s="1"/>
      <c r="AF547" s="1"/>
      <c r="AG547" s="1"/>
    </row>
    <row r="548" spans="1:33" x14ac:dyDescent="0.25">
      <c r="A548" s="1">
        <v>15</v>
      </c>
      <c r="B548" s="1">
        <v>2020</v>
      </c>
      <c r="C548" s="1">
        <v>353475715</v>
      </c>
      <c r="D548" s="44" t="s">
        <v>441</v>
      </c>
      <c r="E548" s="20">
        <v>0.18052157393891799</v>
      </c>
      <c r="F548" s="20">
        <v>0.17262336917059701</v>
      </c>
      <c r="G548" s="20">
        <v>7.8982047683209804E-3</v>
      </c>
      <c r="H548" s="20">
        <v>2.6934804667681399E-2</v>
      </c>
      <c r="I548" s="20">
        <v>8.5903729071537299E-4</v>
      </c>
      <c r="J548" s="20">
        <v>0.13423092896174901</v>
      </c>
      <c r="K548" s="20">
        <v>4.0049705098934602E-2</v>
      </c>
      <c r="L548" s="20">
        <v>5.38190258751903E-3</v>
      </c>
      <c r="N548" s="50">
        <v>13</v>
      </c>
      <c r="O548" s="236">
        <v>41.17647058823529</v>
      </c>
      <c r="P548" s="236">
        <v>58.82352941176471</v>
      </c>
      <c r="Q548" s="50">
        <v>14</v>
      </c>
      <c r="R548" s="50">
        <v>20</v>
      </c>
      <c r="S548" s="6">
        <v>511</v>
      </c>
      <c r="T548" s="6">
        <v>511</v>
      </c>
      <c r="W548" s="1"/>
      <c r="X548" s="1"/>
      <c r="Y548" s="1"/>
      <c r="AC548" s="1"/>
      <c r="AF548" s="1"/>
      <c r="AG548" s="1"/>
    </row>
    <row r="549" spans="1:33" x14ac:dyDescent="0.25">
      <c r="A549" s="1">
        <v>20</v>
      </c>
      <c r="B549" s="1">
        <v>2020</v>
      </c>
      <c r="C549" s="1">
        <v>353490620</v>
      </c>
      <c r="D549" s="44" t="s">
        <v>442</v>
      </c>
      <c r="E549" s="20">
        <v>1.2876080646630284</v>
      </c>
      <c r="F549" s="20">
        <v>1.2472142213114801</v>
      </c>
      <c r="G549" s="20">
        <v>4.0393843351548303E-2</v>
      </c>
      <c r="H549" s="20">
        <v>0</v>
      </c>
      <c r="I549" s="20">
        <v>2.7799999999999999E-3</v>
      </c>
      <c r="J549" s="20" t="s">
        <v>47</v>
      </c>
      <c r="K549" s="20">
        <v>1.2556396038251401</v>
      </c>
      <c r="L549" s="20">
        <v>2.9188460837887065E-2</v>
      </c>
      <c r="N549" s="50">
        <v>0</v>
      </c>
      <c r="O549" s="236">
        <v>12.903225806451612</v>
      </c>
      <c r="P549" s="236">
        <v>87.096774193548384</v>
      </c>
      <c r="Q549" s="50">
        <v>4</v>
      </c>
      <c r="R549" s="50">
        <v>27</v>
      </c>
      <c r="S549" s="6">
        <v>474.012</v>
      </c>
      <c r="T549" s="6">
        <v>375.41069999999996</v>
      </c>
      <c r="W549" s="1"/>
      <c r="X549" s="1"/>
      <c r="Y549" s="1"/>
      <c r="AC549" s="1"/>
      <c r="AF549" s="1"/>
      <c r="AG549" s="1"/>
    </row>
    <row r="550" spans="1:33" x14ac:dyDescent="0.25">
      <c r="A550" s="1">
        <v>21</v>
      </c>
      <c r="B550" s="1">
        <v>2020</v>
      </c>
      <c r="C550" s="1">
        <v>353490621</v>
      </c>
      <c r="D550" s="44" t="s">
        <v>442</v>
      </c>
      <c r="E550" s="20">
        <v>2.0547564687975698E-3</v>
      </c>
      <c r="F550" s="20" t="s">
        <v>47</v>
      </c>
      <c r="G550" s="20">
        <v>2.0547564687975698E-3</v>
      </c>
      <c r="H550" s="20">
        <v>0</v>
      </c>
      <c r="I550" s="20" t="s">
        <v>47</v>
      </c>
      <c r="J550" s="20" t="s">
        <v>47</v>
      </c>
      <c r="K550" s="20">
        <v>1.9947564687975601E-3</v>
      </c>
      <c r="L550" s="20">
        <v>6.0000000000000002E-5</v>
      </c>
      <c r="N550" s="50">
        <v>0</v>
      </c>
      <c r="O550" s="236">
        <v>0</v>
      </c>
      <c r="P550" s="236">
        <v>100</v>
      </c>
      <c r="Q550" s="50" t="s">
        <v>47</v>
      </c>
      <c r="R550" s="50">
        <v>4</v>
      </c>
      <c r="S550" s="6" t="s">
        <v>47</v>
      </c>
      <c r="T550" s="6" t="s">
        <v>47</v>
      </c>
      <c r="W550" s="1"/>
      <c r="X550" s="1"/>
      <c r="Y550" s="1"/>
      <c r="AC550" s="1"/>
      <c r="AF550" s="1"/>
      <c r="AG550" s="1"/>
    </row>
    <row r="551" spans="1:33" x14ac:dyDescent="0.25">
      <c r="A551" s="1">
        <v>15</v>
      </c>
      <c r="B551" s="1">
        <v>2020</v>
      </c>
      <c r="C551" s="1">
        <v>353500215</v>
      </c>
      <c r="D551" s="44" t="s">
        <v>443</v>
      </c>
      <c r="E551" s="20">
        <v>0.76867862356630146</v>
      </c>
      <c r="F551" s="20">
        <v>0.68354140153121901</v>
      </c>
      <c r="G551" s="20">
        <v>8.5137222035082505E-2</v>
      </c>
      <c r="H551" s="20">
        <v>0</v>
      </c>
      <c r="I551" s="20">
        <v>3.66783606557377E-2</v>
      </c>
      <c r="J551" s="20">
        <v>7.9201256830601099E-2</v>
      </c>
      <c r="K551" s="20">
        <v>0.65000149809533303</v>
      </c>
      <c r="L551" s="20">
        <v>2.79750798462959E-3</v>
      </c>
      <c r="N551" s="50">
        <v>33</v>
      </c>
      <c r="O551" s="236">
        <v>37.704918032786885</v>
      </c>
      <c r="P551" s="236">
        <v>62.295081967213115</v>
      </c>
      <c r="Q551" s="50">
        <v>46</v>
      </c>
      <c r="R551" s="50">
        <v>76</v>
      </c>
      <c r="S551" s="6">
        <v>530.1</v>
      </c>
      <c r="T551" s="6">
        <v>530.1</v>
      </c>
      <c r="W551" s="1"/>
      <c r="X551" s="1"/>
      <c r="Y551" s="1"/>
      <c r="AC551" s="1"/>
      <c r="AF551" s="1"/>
      <c r="AG551" s="1"/>
    </row>
    <row r="552" spans="1:33" x14ac:dyDescent="0.25">
      <c r="A552" s="1">
        <v>15</v>
      </c>
      <c r="B552" s="1">
        <v>2020</v>
      </c>
      <c r="C552" s="1">
        <v>353510115</v>
      </c>
      <c r="D552" s="44" t="s">
        <v>444</v>
      </c>
      <c r="E552" s="20">
        <v>6.1054651421014502E-2</v>
      </c>
      <c r="F552" s="20">
        <v>2.3400000000000001E-2</v>
      </c>
      <c r="G552" s="20">
        <v>3.7654651421014498E-2</v>
      </c>
      <c r="H552" s="20">
        <v>0</v>
      </c>
      <c r="I552" s="20">
        <v>2.6040000000000001E-2</v>
      </c>
      <c r="J552" s="20">
        <v>3.2660000000000002E-2</v>
      </c>
      <c r="K552" s="20">
        <v>8.6853120243531197E-4</v>
      </c>
      <c r="L552" s="20">
        <v>1.4861202185792401E-3</v>
      </c>
      <c r="N552" s="50">
        <v>5</v>
      </c>
      <c r="O552" s="236">
        <v>11.76470588235294</v>
      </c>
      <c r="P552" s="236">
        <v>88.235294117647058</v>
      </c>
      <c r="Q552" s="50">
        <v>2</v>
      </c>
      <c r="R552" s="50">
        <v>15</v>
      </c>
      <c r="S552" s="6">
        <v>570.54900000000009</v>
      </c>
      <c r="T552" s="6">
        <v>570.54900000000009</v>
      </c>
      <c r="W552" s="1"/>
      <c r="X552" s="1"/>
      <c r="Y552" s="1"/>
      <c r="AC552" s="1"/>
      <c r="AF552" s="1"/>
      <c r="AG552" s="1"/>
    </row>
    <row r="553" spans="1:33" x14ac:dyDescent="0.25">
      <c r="A553" s="1">
        <v>18</v>
      </c>
      <c r="B553" s="1">
        <v>2020</v>
      </c>
      <c r="C553" s="1">
        <v>353520018</v>
      </c>
      <c r="D553" s="44" t="s">
        <v>445</v>
      </c>
      <c r="E553" s="20">
        <v>0.1713018486496824</v>
      </c>
      <c r="F553" s="20">
        <v>0.148783054723823</v>
      </c>
      <c r="G553" s="20">
        <v>2.2518793925859398E-2</v>
      </c>
      <c r="H553" s="20">
        <v>0</v>
      </c>
      <c r="I553" s="20">
        <v>2.7897841031015301E-2</v>
      </c>
      <c r="J553" s="20" t="s">
        <v>47</v>
      </c>
      <c r="K553" s="20">
        <v>0.14177438455972299</v>
      </c>
      <c r="L553" s="20">
        <v>1.62962305894486E-3</v>
      </c>
      <c r="N553" s="50">
        <v>40</v>
      </c>
      <c r="O553" s="236">
        <v>72.900763358778633</v>
      </c>
      <c r="P553" s="236">
        <v>27.099236641221374</v>
      </c>
      <c r="Q553" s="50">
        <v>191</v>
      </c>
      <c r="R553" s="50">
        <v>71</v>
      </c>
      <c r="S553" s="6">
        <v>378</v>
      </c>
      <c r="T553" s="6">
        <v>378</v>
      </c>
      <c r="W553" s="1"/>
      <c r="X553" s="1"/>
      <c r="Y553" s="1"/>
      <c r="AC553" s="1"/>
      <c r="AF553" s="1"/>
      <c r="AG553" s="1"/>
    </row>
    <row r="554" spans="1:33" x14ac:dyDescent="0.25">
      <c r="A554" s="1">
        <v>17</v>
      </c>
      <c r="B554" s="1">
        <v>2020</v>
      </c>
      <c r="C554" s="1">
        <v>353530917</v>
      </c>
      <c r="D554" s="44" t="s">
        <v>446</v>
      </c>
      <c r="E554" s="20">
        <v>1.31342821990585</v>
      </c>
      <c r="F554" s="20">
        <v>1.0985130102885301</v>
      </c>
      <c r="G554" s="20">
        <v>0.21491520961732</v>
      </c>
      <c r="H554" s="20">
        <v>0.16334309994926399</v>
      </c>
      <c r="I554" s="20">
        <v>9.1348310502283106E-2</v>
      </c>
      <c r="J554" s="20">
        <v>0.47605410992173403</v>
      </c>
      <c r="K554" s="20">
        <v>0.74399010313479896</v>
      </c>
      <c r="L554" s="20">
        <v>2.0356963470319601E-3</v>
      </c>
      <c r="N554" s="50">
        <v>22</v>
      </c>
      <c r="O554" s="236">
        <v>39.83050847457627</v>
      </c>
      <c r="P554" s="236">
        <v>60.169491525423723</v>
      </c>
      <c r="Q554" s="50">
        <v>47</v>
      </c>
      <c r="R554" s="50">
        <v>71</v>
      </c>
      <c r="S554" s="6">
        <v>1103</v>
      </c>
      <c r="T554" s="6">
        <v>1103</v>
      </c>
      <c r="W554" s="1"/>
      <c r="X554" s="1"/>
      <c r="Y554" s="1"/>
      <c r="AC554" s="1"/>
      <c r="AF554" s="1"/>
      <c r="AG554" s="1"/>
    </row>
    <row r="555" spans="1:33" x14ac:dyDescent="0.25">
      <c r="A555" s="1">
        <v>20</v>
      </c>
      <c r="B555" s="1">
        <v>2020</v>
      </c>
      <c r="C555" s="1">
        <v>353540820</v>
      </c>
      <c r="D555" s="44" t="s">
        <v>447</v>
      </c>
      <c r="E555" s="20">
        <v>1.0092130773261473E-2</v>
      </c>
      <c r="F555" s="20">
        <v>6.2948998178506395E-4</v>
      </c>
      <c r="G555" s="20">
        <v>9.46264079147641E-3</v>
      </c>
      <c r="H555" s="20">
        <v>0</v>
      </c>
      <c r="I555" s="20" t="s">
        <v>47</v>
      </c>
      <c r="J555" s="20">
        <v>4.6699999999999997E-3</v>
      </c>
      <c r="K555" s="20">
        <v>1.0464231354642301E-5</v>
      </c>
      <c r="L555" s="20">
        <v>5.41166654190683E-3</v>
      </c>
      <c r="N555" s="50">
        <v>0</v>
      </c>
      <c r="O555" s="236">
        <v>7.4074074074074066</v>
      </c>
      <c r="P555" s="236">
        <v>92.592592592592595</v>
      </c>
      <c r="Q555" s="50">
        <v>2</v>
      </c>
      <c r="R555" s="50">
        <v>25</v>
      </c>
      <c r="S555" s="6">
        <v>772.096</v>
      </c>
      <c r="T555" s="6">
        <v>772.096</v>
      </c>
      <c r="W555" s="1"/>
      <c r="X555" s="1"/>
      <c r="Y555" s="1"/>
      <c r="AC555" s="1"/>
      <c r="AF555" s="1"/>
      <c r="AG555" s="1"/>
    </row>
    <row r="556" spans="1:33" x14ac:dyDescent="0.25">
      <c r="A556" s="1">
        <v>21</v>
      </c>
      <c r="B556" s="1">
        <v>2020</v>
      </c>
      <c r="C556" s="1">
        <v>353540821</v>
      </c>
      <c r="D556" s="44" t="s">
        <v>447</v>
      </c>
      <c r="E556" s="20">
        <v>1.8016647640791499E-3</v>
      </c>
      <c r="F556" s="20" t="s">
        <v>47</v>
      </c>
      <c r="G556" s="20">
        <v>1.8016647640791499E-3</v>
      </c>
      <c r="H556" s="20">
        <v>0</v>
      </c>
      <c r="I556" s="20">
        <v>1.4400000000000001E-3</v>
      </c>
      <c r="J556" s="20">
        <v>7.2831050228310505E-5</v>
      </c>
      <c r="K556" s="20">
        <v>2.3883371385083701E-4</v>
      </c>
      <c r="L556" s="20">
        <v>5.0000000000000002E-5</v>
      </c>
      <c r="N556" s="50">
        <v>0</v>
      </c>
      <c r="O556" s="236">
        <v>0</v>
      </c>
      <c r="P556" s="236">
        <v>100</v>
      </c>
      <c r="Q556" s="50" t="s">
        <v>47</v>
      </c>
      <c r="R556" s="50">
        <v>7</v>
      </c>
      <c r="S556" s="6" t="s">
        <v>47</v>
      </c>
      <c r="T556" s="6" t="s">
        <v>47</v>
      </c>
      <c r="W556" s="1"/>
      <c r="X556" s="1"/>
      <c r="Y556" s="1"/>
      <c r="AC556" s="1"/>
      <c r="AF556" s="1"/>
      <c r="AG556" s="1"/>
    </row>
    <row r="557" spans="1:33" x14ac:dyDescent="0.25">
      <c r="A557" s="1">
        <v>17</v>
      </c>
      <c r="B557" s="1">
        <v>2020</v>
      </c>
      <c r="C557" s="1">
        <v>353550717</v>
      </c>
      <c r="D557" s="44" t="s">
        <v>448</v>
      </c>
      <c r="E557" s="20">
        <v>1.2475964132378505</v>
      </c>
      <c r="F557" s="20">
        <v>1.1861896345368499</v>
      </c>
      <c r="G557" s="20">
        <v>6.14067787010006E-2</v>
      </c>
      <c r="H557" s="20">
        <v>0</v>
      </c>
      <c r="I557" s="20">
        <v>0.124504958454974</v>
      </c>
      <c r="J557" s="20">
        <v>0.38021621736490602</v>
      </c>
      <c r="K557" s="20">
        <v>0.71777241547520998</v>
      </c>
      <c r="L557" s="20">
        <v>2.5102821942760201E-2</v>
      </c>
      <c r="N557" s="50">
        <v>38</v>
      </c>
      <c r="O557" s="236">
        <v>51.063829787234042</v>
      </c>
      <c r="P557" s="236">
        <v>48.936170212765958</v>
      </c>
      <c r="Q557" s="50">
        <v>72</v>
      </c>
      <c r="R557" s="50">
        <v>69</v>
      </c>
      <c r="S557" s="6">
        <v>2248</v>
      </c>
      <c r="T557" s="6">
        <v>2248</v>
      </c>
      <c r="W557" s="1"/>
      <c r="X557" s="1"/>
      <c r="Y557" s="1"/>
      <c r="AC557" s="1"/>
      <c r="AF557" s="1"/>
      <c r="AG557" s="1"/>
    </row>
    <row r="558" spans="1:33" x14ac:dyDescent="0.25">
      <c r="A558" s="1">
        <v>2</v>
      </c>
      <c r="B558" s="1">
        <v>2020</v>
      </c>
      <c r="C558" s="1">
        <v>35356062</v>
      </c>
      <c r="D558" s="44" t="s">
        <v>449</v>
      </c>
      <c r="E558" s="20">
        <v>0.1112211195324001</v>
      </c>
      <c r="F558" s="20">
        <v>9.9861624768154605E-2</v>
      </c>
      <c r="G558" s="20">
        <v>1.13594947642455E-2</v>
      </c>
      <c r="H558" s="20">
        <v>0</v>
      </c>
      <c r="I558" s="20">
        <v>5.56293442622951E-2</v>
      </c>
      <c r="J558" s="20">
        <v>1.1401386996698E-2</v>
      </c>
      <c r="K558" s="20">
        <v>1.26785446557044E-2</v>
      </c>
      <c r="L558" s="20">
        <v>3.1511843617702553E-2</v>
      </c>
      <c r="N558" s="50">
        <v>53</v>
      </c>
      <c r="O558" s="236">
        <v>63.70967741935484</v>
      </c>
      <c r="P558" s="236">
        <v>36.29032258064516</v>
      </c>
      <c r="Q558" s="50">
        <v>79</v>
      </c>
      <c r="R558" s="50">
        <v>45</v>
      </c>
      <c r="S558" s="6">
        <v>154.44</v>
      </c>
      <c r="T558" s="6">
        <v>0</v>
      </c>
      <c r="W558" s="1"/>
      <c r="X558" s="1"/>
      <c r="Y558" s="1"/>
      <c r="AC558" s="1"/>
      <c r="AF558" s="1"/>
      <c r="AG558" s="1"/>
    </row>
    <row r="559" spans="1:33" x14ac:dyDescent="0.25">
      <c r="A559" s="1">
        <v>6</v>
      </c>
      <c r="B559" s="1">
        <v>2020</v>
      </c>
      <c r="C559" s="1">
        <v>35356066</v>
      </c>
      <c r="D559" s="44" t="s">
        <v>449</v>
      </c>
      <c r="E559" s="20">
        <v>1.9843750779748983E-4</v>
      </c>
      <c r="F559" s="20">
        <v>1.9000000000000001E-4</v>
      </c>
      <c r="G559" s="20">
        <v>8.4375077974898302E-6</v>
      </c>
      <c r="H559" s="20">
        <v>0</v>
      </c>
      <c r="I559" s="20" t="s">
        <v>47</v>
      </c>
      <c r="J559" s="20" t="s">
        <v>47</v>
      </c>
      <c r="K559" s="20">
        <v>1.94794520547945E-4</v>
      </c>
      <c r="L559" s="20">
        <v>3.6429872495446298E-6</v>
      </c>
      <c r="N559" s="50">
        <v>0</v>
      </c>
      <c r="O559" s="236">
        <v>33.333333333333329</v>
      </c>
      <c r="P559" s="236">
        <v>66.666666666666657</v>
      </c>
      <c r="Q559" s="50">
        <v>1</v>
      </c>
      <c r="R559" s="50">
        <v>2</v>
      </c>
      <c r="S559" s="6" t="s">
        <v>47</v>
      </c>
      <c r="T559" s="6" t="s">
        <v>47</v>
      </c>
      <c r="W559" s="1"/>
      <c r="X559" s="1"/>
      <c r="Y559" s="1"/>
      <c r="AC559" s="1"/>
      <c r="AF559" s="1"/>
      <c r="AG559" s="1"/>
    </row>
    <row r="560" spans="1:33" x14ac:dyDescent="0.25">
      <c r="A560" s="1">
        <v>15</v>
      </c>
      <c r="B560" s="1">
        <v>2020</v>
      </c>
      <c r="C560" s="1">
        <v>353570515</v>
      </c>
      <c r="D560" s="44" t="s">
        <v>450</v>
      </c>
      <c r="E560" s="20">
        <v>0.39413016168874898</v>
      </c>
      <c r="F560" s="20">
        <v>0.272845847909441</v>
      </c>
      <c r="G560" s="20">
        <v>0.121284313779308</v>
      </c>
      <c r="H560" s="20">
        <v>0</v>
      </c>
      <c r="I560" s="20">
        <v>2.3834155251141499E-2</v>
      </c>
      <c r="J560" s="20">
        <v>9.4673479177583106E-2</v>
      </c>
      <c r="K560" s="20">
        <v>0.27402846150327298</v>
      </c>
      <c r="L560" s="20">
        <v>1.59406575675159E-3</v>
      </c>
      <c r="N560" s="50">
        <v>3</v>
      </c>
      <c r="O560" s="236">
        <v>25.396825396825395</v>
      </c>
      <c r="P560" s="236">
        <v>74.603174603174608</v>
      </c>
      <c r="Q560" s="50">
        <v>16</v>
      </c>
      <c r="R560" s="50">
        <v>47</v>
      </c>
      <c r="S560" s="6">
        <v>309</v>
      </c>
      <c r="T560" s="6">
        <v>309</v>
      </c>
      <c r="W560" s="1"/>
      <c r="X560" s="1"/>
      <c r="Y560" s="1"/>
      <c r="AC560" s="1"/>
      <c r="AF560" s="1"/>
      <c r="AG560" s="1"/>
    </row>
    <row r="561" spans="1:33" x14ac:dyDescent="0.25">
      <c r="A561" s="1">
        <v>14</v>
      </c>
      <c r="B561" s="1">
        <v>2020</v>
      </c>
      <c r="C561" s="1">
        <v>353580414</v>
      </c>
      <c r="D561" s="44" t="s">
        <v>451</v>
      </c>
      <c r="E561" s="20">
        <v>1.7463113037506943</v>
      </c>
      <c r="F561" s="20">
        <v>1.73201116127496</v>
      </c>
      <c r="G561" s="20">
        <v>1.43001424757342E-2</v>
      </c>
      <c r="H561" s="20">
        <v>0.43469453957381998</v>
      </c>
      <c r="I561" s="20" t="s">
        <v>47</v>
      </c>
      <c r="J561" s="20">
        <v>2.5200000000000001E-3</v>
      </c>
      <c r="K561" s="20">
        <v>1.7322300577742</v>
      </c>
      <c r="L561" s="20">
        <v>1.1561245976495195E-2</v>
      </c>
      <c r="N561" s="50">
        <v>110</v>
      </c>
      <c r="O561" s="236">
        <v>85.844748858447488</v>
      </c>
      <c r="P561" s="236">
        <v>14.15525114155251</v>
      </c>
      <c r="Q561" s="50">
        <v>188</v>
      </c>
      <c r="R561" s="50">
        <v>31</v>
      </c>
      <c r="S561" s="6">
        <v>601.44000000000005</v>
      </c>
      <c r="T561" s="6">
        <v>601.44000000000005</v>
      </c>
      <c r="W561" s="1"/>
      <c r="X561" s="1"/>
      <c r="Y561" s="1"/>
      <c r="AC561" s="1"/>
      <c r="AF561" s="1"/>
      <c r="AG561" s="1"/>
    </row>
    <row r="562" spans="1:33" x14ac:dyDescent="0.25">
      <c r="A562" s="1">
        <v>15</v>
      </c>
      <c r="B562" s="1">
        <v>2020</v>
      </c>
      <c r="C562" s="1">
        <v>353590315</v>
      </c>
      <c r="D562" s="44" t="s">
        <v>452</v>
      </c>
      <c r="E562" s="20">
        <v>0.26394429768528882</v>
      </c>
      <c r="F562" s="20">
        <v>0.20063696243065399</v>
      </c>
      <c r="G562" s="20">
        <v>6.3307335254634806E-2</v>
      </c>
      <c r="H562" s="20">
        <v>0</v>
      </c>
      <c r="I562" s="20">
        <v>1.389E-2</v>
      </c>
      <c r="J562" s="20">
        <v>7.7780000000000002E-2</v>
      </c>
      <c r="K562" s="20">
        <v>0.16898144380401101</v>
      </c>
      <c r="L562" s="20">
        <v>3.292853881278539E-3</v>
      </c>
      <c r="N562" s="50">
        <v>5</v>
      </c>
      <c r="O562" s="236">
        <v>70</v>
      </c>
      <c r="P562" s="236">
        <v>30</v>
      </c>
      <c r="Q562" s="50">
        <v>42</v>
      </c>
      <c r="R562" s="50">
        <v>18</v>
      </c>
      <c r="S562" s="6">
        <v>197</v>
      </c>
      <c r="T562" s="6">
        <v>197</v>
      </c>
      <c r="W562" s="1"/>
      <c r="X562" s="1"/>
      <c r="Y562" s="1"/>
      <c r="AC562" s="1"/>
      <c r="AF562" s="1"/>
      <c r="AG562" s="1"/>
    </row>
    <row r="563" spans="1:33" x14ac:dyDescent="0.25">
      <c r="A563" s="1">
        <v>20</v>
      </c>
      <c r="B563" s="1">
        <v>2020</v>
      </c>
      <c r="C563" s="1">
        <v>353600020</v>
      </c>
      <c r="D563" s="44" t="s">
        <v>453</v>
      </c>
      <c r="E563" s="20">
        <v>2.1921557792915301E-2</v>
      </c>
      <c r="F563" s="20" t="s">
        <v>47</v>
      </c>
      <c r="G563" s="20">
        <v>2.1921557792915301E-2</v>
      </c>
      <c r="H563" s="20">
        <v>0</v>
      </c>
      <c r="I563" s="20">
        <v>1.2247049429847501E-2</v>
      </c>
      <c r="J563" s="20">
        <v>1.02393442622951E-3</v>
      </c>
      <c r="K563" s="20">
        <v>8.0977566933652708E-3</v>
      </c>
      <c r="L563" s="20">
        <v>5.5281724347298097E-4</v>
      </c>
      <c r="N563" s="50">
        <v>2</v>
      </c>
      <c r="O563" s="236">
        <v>0</v>
      </c>
      <c r="P563" s="236">
        <v>100</v>
      </c>
      <c r="Q563" s="50" t="s">
        <v>47</v>
      </c>
      <c r="R563" s="50">
        <v>20</v>
      </c>
      <c r="S563" s="6">
        <v>485</v>
      </c>
      <c r="T563" s="6">
        <v>485</v>
      </c>
      <c r="W563" s="1"/>
      <c r="X563" s="1"/>
      <c r="Y563" s="1"/>
      <c r="AC563" s="1"/>
      <c r="AF563" s="1"/>
      <c r="AG563" s="1"/>
    </row>
    <row r="564" spans="1:33" x14ac:dyDescent="0.25">
      <c r="A564" s="1">
        <v>21</v>
      </c>
      <c r="B564" s="1">
        <v>2020</v>
      </c>
      <c r="C564" s="1">
        <v>353600021</v>
      </c>
      <c r="D564" s="44" t="s">
        <v>453</v>
      </c>
      <c r="E564" s="20">
        <v>0.2339838270184062</v>
      </c>
      <c r="F564" s="20">
        <v>0.20163</v>
      </c>
      <c r="G564" s="20">
        <v>3.2353827018406202E-2</v>
      </c>
      <c r="H564" s="20">
        <v>0</v>
      </c>
      <c r="I564" s="20">
        <v>6.5100000000000005E-2</v>
      </c>
      <c r="J564" s="20">
        <v>0.11698</v>
      </c>
      <c r="K564" s="20">
        <v>3.4970162988330798E-2</v>
      </c>
      <c r="L564" s="20">
        <v>1.6933664030075429E-2</v>
      </c>
      <c r="N564" s="50">
        <v>6</v>
      </c>
      <c r="O564" s="236">
        <v>15.789473684210526</v>
      </c>
      <c r="P564" s="236">
        <v>84.210526315789465</v>
      </c>
      <c r="Q564" s="50">
        <v>6</v>
      </c>
      <c r="R564" s="50">
        <v>32</v>
      </c>
      <c r="S564" s="6" t="s">
        <v>47</v>
      </c>
      <c r="T564" s="6" t="s">
        <v>47</v>
      </c>
      <c r="W564" s="1"/>
      <c r="X564" s="1"/>
      <c r="Y564" s="1"/>
      <c r="AC564" s="1"/>
      <c r="AF564" s="1"/>
      <c r="AG564" s="1"/>
    </row>
    <row r="565" spans="1:33" x14ac:dyDescent="0.25">
      <c r="A565" s="1">
        <v>14</v>
      </c>
      <c r="B565" s="1">
        <v>2020</v>
      </c>
      <c r="C565" s="1">
        <v>353610914</v>
      </c>
      <c r="D565" s="44" t="s">
        <v>454</v>
      </c>
      <c r="E565" s="20">
        <v>4.635797818366311E-3</v>
      </c>
      <c r="F565" s="20">
        <v>1.6359081684424101E-4</v>
      </c>
      <c r="G565" s="20">
        <v>4.4722070015220704E-3</v>
      </c>
      <c r="H565" s="20">
        <v>0</v>
      </c>
      <c r="I565" s="20">
        <v>3.80517503805175E-5</v>
      </c>
      <c r="J565" s="20" t="s">
        <v>47</v>
      </c>
      <c r="K565" s="20">
        <v>1.6359081684424101E-4</v>
      </c>
      <c r="L565" s="20">
        <v>4.4341552511415498E-3</v>
      </c>
      <c r="N565" s="50">
        <v>3</v>
      </c>
      <c r="O565" s="236">
        <v>12.5</v>
      </c>
      <c r="P565" s="236">
        <v>87.5</v>
      </c>
      <c r="Q565" s="50">
        <v>1</v>
      </c>
      <c r="R565" s="50">
        <v>7</v>
      </c>
      <c r="S565" s="6" t="s">
        <v>47</v>
      </c>
      <c r="T565" s="6" t="s">
        <v>47</v>
      </c>
      <c r="W565" s="1"/>
      <c r="X565" s="1"/>
      <c r="Y565" s="1"/>
      <c r="AC565" s="1"/>
      <c r="AF565" s="1"/>
      <c r="AG565" s="1"/>
    </row>
    <row r="566" spans="1:33" x14ac:dyDescent="0.25">
      <c r="A566" s="1">
        <v>17</v>
      </c>
      <c r="B566" s="1">
        <v>2020</v>
      </c>
      <c r="C566" s="1">
        <v>353610917</v>
      </c>
      <c r="D566" s="44" t="s">
        <v>454</v>
      </c>
      <c r="E566" s="20">
        <v>8.2093512114180173E-2</v>
      </c>
      <c r="F566" s="20">
        <v>7.9055403348554001E-2</v>
      </c>
      <c r="G566" s="20">
        <v>3.03810876562617E-3</v>
      </c>
      <c r="H566" s="20">
        <v>0</v>
      </c>
      <c r="I566" s="20">
        <v>1.418E-2</v>
      </c>
      <c r="J566" s="20">
        <v>2.7158561020036399E-3</v>
      </c>
      <c r="K566" s="20">
        <v>6.5045312024353097E-2</v>
      </c>
      <c r="L566" s="20">
        <v>1.5234398782344E-4</v>
      </c>
      <c r="N566" s="50">
        <v>9</v>
      </c>
      <c r="O566" s="236">
        <v>52.380952380952387</v>
      </c>
      <c r="P566" s="236">
        <v>47.619047619047613</v>
      </c>
      <c r="Q566" s="50">
        <v>11</v>
      </c>
      <c r="R566" s="50">
        <v>10</v>
      </c>
      <c r="S566" s="6">
        <v>189.06</v>
      </c>
      <c r="T566" s="6">
        <v>179.62079999999997</v>
      </c>
      <c r="W566" s="1"/>
      <c r="X566" s="1"/>
      <c r="Y566" s="1"/>
      <c r="AC566" s="1"/>
      <c r="AF566" s="1"/>
      <c r="AG566" s="1"/>
    </row>
    <row r="567" spans="1:33" x14ac:dyDescent="0.25">
      <c r="A567" s="1">
        <v>11</v>
      </c>
      <c r="B567" s="1">
        <v>2020</v>
      </c>
      <c r="C567" s="1">
        <v>353620811</v>
      </c>
      <c r="D567" s="44" t="s">
        <v>455</v>
      </c>
      <c r="E567" s="20">
        <v>5.0878796067569898E-2</v>
      </c>
      <c r="F567" s="20">
        <v>3.8228433515482697E-2</v>
      </c>
      <c r="G567" s="20">
        <v>1.2650362552087201E-2</v>
      </c>
      <c r="H567" s="20">
        <v>0</v>
      </c>
      <c r="I567" s="20">
        <v>2.66E-3</v>
      </c>
      <c r="J567" s="20">
        <v>2.9380517503805199E-4</v>
      </c>
      <c r="K567" s="20">
        <v>3.4836739526411697E-2</v>
      </c>
      <c r="L567" s="20">
        <v>1.308825136612022E-2</v>
      </c>
      <c r="N567" s="50">
        <v>41</v>
      </c>
      <c r="O567" s="236">
        <v>37.096774193548384</v>
      </c>
      <c r="P567" s="236">
        <v>62.903225806451616</v>
      </c>
      <c r="Q567" s="50">
        <v>23</v>
      </c>
      <c r="R567" s="50">
        <v>39</v>
      </c>
      <c r="S567" s="6">
        <v>675.44400000000007</v>
      </c>
      <c r="T567" s="6">
        <v>675.44400000000007</v>
      </c>
      <c r="W567" s="1"/>
      <c r="X567" s="1"/>
      <c r="Y567" s="1"/>
      <c r="AC567" s="1"/>
      <c r="AF567" s="1"/>
      <c r="AG567" s="1"/>
    </row>
    <row r="568" spans="1:33" x14ac:dyDescent="0.25">
      <c r="A568" s="1">
        <v>15</v>
      </c>
      <c r="B568" s="1">
        <v>2020</v>
      </c>
      <c r="C568" s="1">
        <v>353625715</v>
      </c>
      <c r="D568" s="44" t="s">
        <v>456</v>
      </c>
      <c r="E568" s="20">
        <v>4.3661978691019801E-2</v>
      </c>
      <c r="F568" s="20">
        <v>3.32524657534247E-2</v>
      </c>
      <c r="G568" s="20">
        <v>1.04095129375951E-2</v>
      </c>
      <c r="H568" s="20">
        <v>0</v>
      </c>
      <c r="I568" s="20">
        <v>2.8400000000000001E-3</v>
      </c>
      <c r="J568" s="20">
        <v>2.5000000000000001E-4</v>
      </c>
      <c r="K568" s="20">
        <v>3.5741978691019798E-2</v>
      </c>
      <c r="L568" s="20">
        <v>4.8300000000000001E-3</v>
      </c>
      <c r="N568" s="50">
        <v>6</v>
      </c>
      <c r="O568" s="236">
        <v>42.857142857142854</v>
      </c>
      <c r="P568" s="236">
        <v>57.142857142857139</v>
      </c>
      <c r="Q568" s="50">
        <v>9</v>
      </c>
      <c r="R568" s="50">
        <v>12</v>
      </c>
      <c r="S568" s="6">
        <v>76</v>
      </c>
      <c r="T568" s="6">
        <v>76</v>
      </c>
      <c r="W568" s="1"/>
      <c r="X568" s="1"/>
      <c r="Y568" s="1"/>
      <c r="AC568" s="1"/>
      <c r="AF568" s="1"/>
      <c r="AG568" s="1"/>
    </row>
    <row r="569" spans="1:33" x14ac:dyDescent="0.25">
      <c r="A569" s="1">
        <v>8</v>
      </c>
      <c r="B569" s="1">
        <v>2020</v>
      </c>
      <c r="C569" s="1">
        <v>35363078</v>
      </c>
      <c r="D569" s="44" t="s">
        <v>457</v>
      </c>
      <c r="E569" s="20">
        <v>0.3360934684690301</v>
      </c>
      <c r="F569" s="20">
        <v>0.28689941489715598</v>
      </c>
      <c r="G569" s="20">
        <v>4.9194053571874098E-2</v>
      </c>
      <c r="H569" s="20">
        <v>1.0503824200913201</v>
      </c>
      <c r="I569" s="20">
        <v>2.6912724505327199E-2</v>
      </c>
      <c r="J569" s="20">
        <v>3.6078993603979002E-2</v>
      </c>
      <c r="K569" s="20">
        <v>0.26635678878575397</v>
      </c>
      <c r="L569" s="20">
        <v>6.74496157397011E-3</v>
      </c>
      <c r="N569" s="50">
        <v>22</v>
      </c>
      <c r="O569" s="236">
        <v>65.789473684210535</v>
      </c>
      <c r="P569" s="236">
        <v>34.210526315789473</v>
      </c>
      <c r="Q569" s="50">
        <v>75</v>
      </c>
      <c r="R569" s="50">
        <v>39</v>
      </c>
      <c r="S569" s="6">
        <v>646</v>
      </c>
      <c r="T569" s="6">
        <v>646</v>
      </c>
      <c r="W569" s="1"/>
      <c r="X569" s="1"/>
      <c r="Y569" s="1"/>
      <c r="AC569" s="1"/>
      <c r="AF569" s="1"/>
      <c r="AG569" s="1"/>
    </row>
    <row r="570" spans="1:33" x14ac:dyDescent="0.25">
      <c r="A570" s="1">
        <v>20</v>
      </c>
      <c r="B570" s="1">
        <v>2020</v>
      </c>
      <c r="C570" s="1">
        <v>353640620</v>
      </c>
      <c r="D570" s="44" t="s">
        <v>458</v>
      </c>
      <c r="E570" s="20">
        <v>0.12851802272292501</v>
      </c>
      <c r="F570" s="20">
        <v>6.0000000000000002E-5</v>
      </c>
      <c r="G570" s="20">
        <v>0.128458022722925</v>
      </c>
      <c r="H570" s="20">
        <v>6.1960933536276E-3</v>
      </c>
      <c r="I570" s="20">
        <v>2.15E-3</v>
      </c>
      <c r="J570" s="20">
        <v>0.11471170613236201</v>
      </c>
      <c r="K570" s="20">
        <v>1.0142694063926901E-3</v>
      </c>
      <c r="L570" s="20">
        <v>1.06420471841705E-2</v>
      </c>
      <c r="N570" s="50">
        <v>0</v>
      </c>
      <c r="O570" s="236">
        <v>2.9411764705882351</v>
      </c>
      <c r="P570" s="236">
        <v>97.058823529411768</v>
      </c>
      <c r="Q570" s="50">
        <v>1</v>
      </c>
      <c r="R570" s="50">
        <v>33</v>
      </c>
      <c r="S570" s="6">
        <v>201</v>
      </c>
      <c r="T570" s="6">
        <v>201</v>
      </c>
      <c r="W570" s="1"/>
      <c r="X570" s="1"/>
      <c r="Y570" s="1"/>
      <c r="AC570" s="1"/>
      <c r="AF570" s="1"/>
      <c r="AG570" s="1"/>
    </row>
    <row r="571" spans="1:33" x14ac:dyDescent="0.25">
      <c r="A571" s="1">
        <v>5</v>
      </c>
      <c r="B571" s="1">
        <v>2020</v>
      </c>
      <c r="C571" s="1">
        <v>35365055</v>
      </c>
      <c r="D571" s="44" t="s">
        <v>459</v>
      </c>
      <c r="E571" s="20">
        <v>5.0926075156365673</v>
      </c>
      <c r="F571" s="20">
        <v>4.7760187388859796</v>
      </c>
      <c r="G571" s="20">
        <v>0.316588776750588</v>
      </c>
      <c r="H571" s="20">
        <v>0</v>
      </c>
      <c r="I571" s="20">
        <v>2.24125587519026</v>
      </c>
      <c r="J571" s="20">
        <v>1.9325770715539301</v>
      </c>
      <c r="K571" s="20">
        <v>2.9168437341451001E-2</v>
      </c>
      <c r="L571" s="20">
        <v>0.88960613155093105</v>
      </c>
      <c r="N571" s="50">
        <v>36</v>
      </c>
      <c r="O571" s="236">
        <v>12.149532710280374</v>
      </c>
      <c r="P571" s="236">
        <v>87.850467289719631</v>
      </c>
      <c r="Q571" s="50">
        <v>39</v>
      </c>
      <c r="R571" s="50">
        <v>282</v>
      </c>
      <c r="S571" s="6">
        <v>5710.6349999999993</v>
      </c>
      <c r="T571" s="6">
        <v>5710.6349999999993</v>
      </c>
      <c r="W571" s="1"/>
      <c r="X571" s="1"/>
      <c r="Y571" s="1"/>
      <c r="AC571" s="1"/>
      <c r="AF571" s="1"/>
      <c r="AG571" s="1"/>
    </row>
    <row r="572" spans="1:33" x14ac:dyDescent="0.25">
      <c r="A572" s="1">
        <v>17</v>
      </c>
      <c r="B572" s="1">
        <v>2020</v>
      </c>
      <c r="C572" s="1">
        <v>353657017</v>
      </c>
      <c r="D572" s="44" t="s">
        <v>460</v>
      </c>
      <c r="E572" s="20">
        <v>0.27312607802896138</v>
      </c>
      <c r="F572" s="20">
        <v>6.3444957519275397E-2</v>
      </c>
      <c r="G572" s="20">
        <v>0.20968112050968599</v>
      </c>
      <c r="H572" s="20">
        <v>0</v>
      </c>
      <c r="I572" s="20">
        <v>1.9196539162112902E-2</v>
      </c>
      <c r="J572" s="20">
        <v>4.5537340619307802E-3</v>
      </c>
      <c r="K572" s="20">
        <v>0.24639560924387199</v>
      </c>
      <c r="L572" s="20">
        <v>2.980195561044994E-3</v>
      </c>
      <c r="N572" s="50">
        <v>15</v>
      </c>
      <c r="O572" s="236">
        <v>51.851851851851848</v>
      </c>
      <c r="P572" s="236">
        <v>48.148148148148145</v>
      </c>
      <c r="Q572" s="50">
        <v>28</v>
      </c>
      <c r="R572" s="50">
        <v>26</v>
      </c>
      <c r="S572" s="6">
        <v>62.175999999999995</v>
      </c>
      <c r="T572" s="6">
        <v>62.175999999999995</v>
      </c>
      <c r="W572" s="1"/>
      <c r="X572" s="1"/>
      <c r="Y572" s="1"/>
      <c r="AC572" s="1"/>
      <c r="AF572" s="1"/>
      <c r="AG572" s="1"/>
    </row>
    <row r="573" spans="1:33" x14ac:dyDescent="0.25">
      <c r="A573" s="1">
        <v>15</v>
      </c>
      <c r="B573" s="1">
        <v>2020</v>
      </c>
      <c r="C573" s="1">
        <v>353660415</v>
      </c>
      <c r="D573" s="44" t="s">
        <v>461</v>
      </c>
      <c r="E573" s="20">
        <v>0.25329253703287891</v>
      </c>
      <c r="F573" s="20">
        <v>0.228949949513853</v>
      </c>
      <c r="G573" s="20">
        <v>2.4342587519025901E-2</v>
      </c>
      <c r="H573" s="20">
        <v>0.14604122272957901</v>
      </c>
      <c r="I573" s="20">
        <v>3.041E-2</v>
      </c>
      <c r="J573" s="20">
        <v>2.0500000000000002E-3</v>
      </c>
      <c r="K573" s="20">
        <v>0.21904253703287799</v>
      </c>
      <c r="L573" s="20">
        <v>1.7899999999999999E-3</v>
      </c>
      <c r="N573" s="50">
        <v>11</v>
      </c>
      <c r="O573" s="236">
        <v>48.717948717948715</v>
      </c>
      <c r="P573" s="236">
        <v>51.282051282051277</v>
      </c>
      <c r="Q573" s="50">
        <v>19</v>
      </c>
      <c r="R573" s="50">
        <v>20</v>
      </c>
      <c r="S573" s="6">
        <v>437</v>
      </c>
      <c r="T573" s="6">
        <v>437</v>
      </c>
      <c r="W573" s="1"/>
      <c r="X573" s="1"/>
      <c r="Y573" s="1"/>
      <c r="AC573" s="1"/>
      <c r="AF573" s="1"/>
      <c r="AG573" s="1"/>
    </row>
    <row r="574" spans="1:33" x14ac:dyDescent="0.25">
      <c r="A574" s="1">
        <v>13</v>
      </c>
      <c r="B574" s="1">
        <v>2020</v>
      </c>
      <c r="C574" s="1">
        <v>353670313</v>
      </c>
      <c r="D574" s="44" t="s">
        <v>462</v>
      </c>
      <c r="E574" s="20">
        <v>1.9781865931623241</v>
      </c>
      <c r="F574" s="20">
        <v>1.42398485796092</v>
      </c>
      <c r="G574" s="20">
        <v>0.55420173520140403</v>
      </c>
      <c r="H574" s="20">
        <v>0</v>
      </c>
      <c r="I574" s="20">
        <v>0.223639782917883</v>
      </c>
      <c r="J574" s="20">
        <v>0.718552060408713</v>
      </c>
      <c r="K574" s="20">
        <v>0.99725031458193003</v>
      </c>
      <c r="L574" s="20">
        <v>3.8744435253803118E-2</v>
      </c>
      <c r="N574" s="50">
        <v>29</v>
      </c>
      <c r="O574" s="236">
        <v>31.03448275862069</v>
      </c>
      <c r="P574" s="236">
        <v>68.965517241379317</v>
      </c>
      <c r="Q574" s="50">
        <v>45</v>
      </c>
      <c r="R574" s="50">
        <v>100</v>
      </c>
      <c r="S574" s="6">
        <v>2332.8759999999997</v>
      </c>
      <c r="T574" s="6">
        <v>2332.8759999999997</v>
      </c>
      <c r="W574" s="1"/>
      <c r="X574" s="1"/>
      <c r="Y574" s="1"/>
      <c r="AC574" s="1"/>
      <c r="AF574" s="1"/>
      <c r="AG574" s="1"/>
    </row>
    <row r="575" spans="1:33" x14ac:dyDescent="0.25">
      <c r="A575" s="1">
        <v>5</v>
      </c>
      <c r="B575" s="1">
        <v>2020</v>
      </c>
      <c r="C575" s="1">
        <v>35368025</v>
      </c>
      <c r="D575" s="44" t="s">
        <v>463</v>
      </c>
      <c r="E575" s="20">
        <v>0.1114603918966405</v>
      </c>
      <c r="F575" s="20">
        <v>0.104125148921659</v>
      </c>
      <c r="G575" s="20">
        <v>7.3352429749814997E-3</v>
      </c>
      <c r="H575" s="20">
        <v>0</v>
      </c>
      <c r="I575" s="20">
        <v>4.8957012750455399E-3</v>
      </c>
      <c r="J575" s="20">
        <v>5.7289908675799098E-2</v>
      </c>
      <c r="K575" s="20">
        <v>4.6274136121299797E-2</v>
      </c>
      <c r="L575" s="20">
        <v>3.0006458244961798E-3</v>
      </c>
      <c r="N575" s="50">
        <v>31</v>
      </c>
      <c r="O575" s="236">
        <v>29.559748427672954</v>
      </c>
      <c r="P575" s="236">
        <v>70.440251572327043</v>
      </c>
      <c r="Q575" s="50">
        <v>47</v>
      </c>
      <c r="R575" s="50">
        <v>112</v>
      </c>
      <c r="S575" s="6">
        <v>56.744000000000007</v>
      </c>
      <c r="T575" s="6">
        <v>0</v>
      </c>
      <c r="W575" s="1"/>
      <c r="X575" s="1"/>
      <c r="Y575" s="1"/>
      <c r="AC575" s="1"/>
      <c r="AF575" s="1"/>
      <c r="AG575" s="1"/>
    </row>
    <row r="576" spans="1:33" x14ac:dyDescent="0.25">
      <c r="A576" s="1">
        <v>15</v>
      </c>
      <c r="B576" s="1">
        <v>2020</v>
      </c>
      <c r="C576" s="1">
        <v>353690115</v>
      </c>
      <c r="D576" s="44" t="s">
        <v>464</v>
      </c>
      <c r="E576" s="20">
        <v>0.17465291938019309</v>
      </c>
      <c r="F576" s="20">
        <v>0.15873382513661199</v>
      </c>
      <c r="G576" s="20">
        <v>1.5919094243581101E-2</v>
      </c>
      <c r="H576" s="20">
        <v>8.6047691527143602E-3</v>
      </c>
      <c r="I576" s="20">
        <v>3.9899999999999996E-3</v>
      </c>
      <c r="J576" s="20" t="s">
        <v>47</v>
      </c>
      <c r="K576" s="20">
        <v>0.16985312897672</v>
      </c>
      <c r="L576" s="20">
        <v>8.0979040347331401E-4</v>
      </c>
      <c r="N576" s="50">
        <v>10</v>
      </c>
      <c r="O576" s="236">
        <v>20.754716981132077</v>
      </c>
      <c r="P576" s="236">
        <v>79.245283018867923</v>
      </c>
      <c r="Q576" s="50">
        <v>11</v>
      </c>
      <c r="R576" s="50">
        <v>42</v>
      </c>
      <c r="S576" s="6">
        <v>83</v>
      </c>
      <c r="T576" s="6">
        <v>83</v>
      </c>
      <c r="W576" s="1"/>
      <c r="X576" s="1"/>
      <c r="Y576" s="1"/>
      <c r="AC576" s="1"/>
      <c r="AF576" s="1"/>
      <c r="AG576" s="1"/>
    </row>
    <row r="577" spans="1:33" x14ac:dyDescent="0.25">
      <c r="A577" s="1">
        <v>8</v>
      </c>
      <c r="B577" s="1">
        <v>2020</v>
      </c>
      <c r="C577" s="1">
        <v>35370088</v>
      </c>
      <c r="D577" s="44" t="s">
        <v>465</v>
      </c>
      <c r="E577" s="20">
        <v>0.71937247930026393</v>
      </c>
      <c r="F577" s="20">
        <v>0.61311237724671697</v>
      </c>
      <c r="G577" s="20">
        <v>0.106260102053547</v>
      </c>
      <c r="H577" s="20">
        <v>0.21684303652968001</v>
      </c>
      <c r="I577" s="20">
        <v>3.3292983257229798E-2</v>
      </c>
      <c r="J577" s="20">
        <v>1.54657153729072E-3</v>
      </c>
      <c r="K577" s="20">
        <v>0.67274113669727398</v>
      </c>
      <c r="L577" s="20">
        <v>1.1791787808468701E-2</v>
      </c>
      <c r="N577" s="50">
        <v>42</v>
      </c>
      <c r="O577" s="236">
        <v>63.779527559055119</v>
      </c>
      <c r="P577" s="236">
        <v>36.220472440944881</v>
      </c>
      <c r="Q577" s="50">
        <v>81</v>
      </c>
      <c r="R577" s="50">
        <v>46</v>
      </c>
      <c r="S577" s="6">
        <v>635.83000000000004</v>
      </c>
      <c r="T577" s="6">
        <v>635.83000000000004</v>
      </c>
      <c r="W577" s="1"/>
      <c r="X577" s="1"/>
      <c r="Y577" s="1"/>
      <c r="AC577" s="1"/>
      <c r="AF577" s="1"/>
      <c r="AG577" s="1"/>
    </row>
    <row r="578" spans="1:33" x14ac:dyDescent="0.25">
      <c r="A578" s="1">
        <v>5</v>
      </c>
      <c r="B578" s="1">
        <v>2020</v>
      </c>
      <c r="C578" s="1">
        <v>35371075</v>
      </c>
      <c r="D578" s="44" t="s">
        <v>466</v>
      </c>
      <c r="E578" s="20">
        <v>0.34371110849115494</v>
      </c>
      <c r="F578" s="20">
        <v>0.25683866390531601</v>
      </c>
      <c r="G578" s="20">
        <v>8.6872444585838898E-2</v>
      </c>
      <c r="H578" s="20">
        <v>0</v>
      </c>
      <c r="I578" s="20">
        <v>0.17099162861491601</v>
      </c>
      <c r="J578" s="20">
        <v>0.154046375331653</v>
      </c>
      <c r="K578" s="20">
        <v>7.6103500761035004E-6</v>
      </c>
      <c r="L578" s="20">
        <v>1.8665494194508851E-2</v>
      </c>
      <c r="N578" s="50">
        <v>41</v>
      </c>
      <c r="O578" s="236">
        <v>17.171717171717169</v>
      </c>
      <c r="P578" s="236">
        <v>82.828282828282823</v>
      </c>
      <c r="Q578" s="50">
        <v>17</v>
      </c>
      <c r="R578" s="50">
        <v>82</v>
      </c>
      <c r="S578" s="6">
        <v>2491.1999999999998</v>
      </c>
      <c r="T578" s="6">
        <v>2142.4319999999998</v>
      </c>
      <c r="W578" s="1"/>
      <c r="X578" s="1"/>
      <c r="Y578" s="1"/>
      <c r="AC578" s="1"/>
      <c r="AF578" s="1"/>
      <c r="AG578" s="1"/>
    </row>
    <row r="579" spans="1:33" x14ac:dyDescent="0.25">
      <c r="A579" s="1">
        <v>17</v>
      </c>
      <c r="B579" s="1">
        <v>2020</v>
      </c>
      <c r="C579" s="1">
        <v>353715617</v>
      </c>
      <c r="D579" s="44" t="s">
        <v>467</v>
      </c>
      <c r="E579" s="20">
        <v>5.8751469338190601E-2</v>
      </c>
      <c r="F579" s="20">
        <v>4.7841469338190598E-2</v>
      </c>
      <c r="G579" s="20">
        <v>1.091E-2</v>
      </c>
      <c r="H579" s="20">
        <v>0.27218604134956897</v>
      </c>
      <c r="I579" s="20">
        <v>6.2100000000000002E-3</v>
      </c>
      <c r="J579" s="20" t="s">
        <v>47</v>
      </c>
      <c r="K579" s="20">
        <v>5.0911469338190601E-2</v>
      </c>
      <c r="L579" s="20">
        <v>1.6299999999999999E-3</v>
      </c>
      <c r="N579" s="50">
        <v>0</v>
      </c>
      <c r="O579" s="236">
        <v>40</v>
      </c>
      <c r="P579" s="236">
        <v>60</v>
      </c>
      <c r="Q579" s="50">
        <v>8</v>
      </c>
      <c r="R579" s="50">
        <v>12</v>
      </c>
      <c r="S579" s="6">
        <v>135.78299999999999</v>
      </c>
      <c r="T579" s="6">
        <v>135.78299999999999</v>
      </c>
      <c r="W579" s="1"/>
      <c r="X579" s="1"/>
      <c r="Y579" s="1"/>
      <c r="AC579" s="1"/>
      <c r="AF579" s="1"/>
      <c r="AG579" s="1"/>
    </row>
    <row r="580" spans="1:33" x14ac:dyDescent="0.25">
      <c r="A580" s="1">
        <v>11</v>
      </c>
      <c r="B580" s="1">
        <v>2020</v>
      </c>
      <c r="C580" s="1">
        <v>353720611</v>
      </c>
      <c r="D580" s="44" t="s">
        <v>468</v>
      </c>
      <c r="E580" s="20">
        <v>2.3400000000000001E-2</v>
      </c>
      <c r="F580" s="20">
        <v>2.334E-2</v>
      </c>
      <c r="G580" s="20">
        <v>6.0000000000000002E-5</v>
      </c>
      <c r="H580" s="20">
        <v>0</v>
      </c>
      <c r="I580" s="20">
        <v>2.197E-2</v>
      </c>
      <c r="J580" s="20" t="s">
        <v>47</v>
      </c>
      <c r="K580" s="20">
        <v>7.9000000000000001E-4</v>
      </c>
      <c r="L580" s="20">
        <v>6.4000000000000005E-4</v>
      </c>
      <c r="N580" s="50">
        <v>12</v>
      </c>
      <c r="O580" s="236">
        <v>83.333333333333343</v>
      </c>
      <c r="P580" s="236">
        <v>16.666666666666664</v>
      </c>
      <c r="Q580" s="50">
        <v>5</v>
      </c>
      <c r="R580" s="50">
        <v>1</v>
      </c>
      <c r="S580" s="6">
        <v>240.12499999999997</v>
      </c>
      <c r="T580" s="6">
        <v>240.12499999999997</v>
      </c>
      <c r="W580" s="1"/>
      <c r="X580" s="1"/>
      <c r="Y580" s="1"/>
      <c r="AC580" s="1"/>
      <c r="AF580" s="1"/>
      <c r="AG580" s="1"/>
    </row>
    <row r="581" spans="1:33" x14ac:dyDescent="0.25">
      <c r="A581" s="1">
        <v>19</v>
      </c>
      <c r="B581" s="1">
        <v>2020</v>
      </c>
      <c r="C581" s="1">
        <v>353730519</v>
      </c>
      <c r="D581" s="44" t="s">
        <v>469</v>
      </c>
      <c r="E581" s="20">
        <v>0.55018243475060602</v>
      </c>
      <c r="F581" s="20">
        <v>0.44739520612404499</v>
      </c>
      <c r="G581" s="20">
        <v>0.10278722862656101</v>
      </c>
      <c r="H581" s="20">
        <v>0</v>
      </c>
      <c r="I581" s="20">
        <v>0.1925</v>
      </c>
      <c r="J581" s="20">
        <v>0.132460203524881</v>
      </c>
      <c r="K581" s="20">
        <v>0.21793030942519001</v>
      </c>
      <c r="L581" s="20">
        <v>7.2919218005339792E-3</v>
      </c>
      <c r="N581" s="50">
        <v>27</v>
      </c>
      <c r="O581" s="236">
        <v>20.930232558139537</v>
      </c>
      <c r="P581" s="236">
        <v>79.069767441860463</v>
      </c>
      <c r="Q581" s="50">
        <v>27</v>
      </c>
      <c r="R581" s="50">
        <v>102</v>
      </c>
      <c r="S581" s="6">
        <v>3288</v>
      </c>
      <c r="T581" s="6">
        <v>3288</v>
      </c>
      <c r="W581" s="1"/>
      <c r="X581" s="1"/>
      <c r="Y581" s="1"/>
      <c r="AC581" s="1"/>
      <c r="AF581" s="1"/>
      <c r="AG581" s="1"/>
    </row>
    <row r="582" spans="1:33" x14ac:dyDescent="0.25">
      <c r="A582" s="1">
        <v>18</v>
      </c>
      <c r="B582" s="1">
        <v>2020</v>
      </c>
      <c r="C582" s="1">
        <v>353740418</v>
      </c>
      <c r="D582" s="44" t="s">
        <v>470</v>
      </c>
      <c r="E582" s="20">
        <v>1.8076502732240399E-4</v>
      </c>
      <c r="F582" s="20" t="s">
        <v>47</v>
      </c>
      <c r="G582" s="20">
        <v>1.8076502732240399E-4</v>
      </c>
      <c r="H582" s="20">
        <v>0.143702657280568</v>
      </c>
      <c r="I582" s="20" t="s">
        <v>47</v>
      </c>
      <c r="J582" s="20">
        <v>1.7076502732240399E-4</v>
      </c>
      <c r="K582" s="20" t="s">
        <v>47</v>
      </c>
      <c r="L582" s="20">
        <v>1.0000000000000001E-5</v>
      </c>
      <c r="N582" s="50">
        <v>0</v>
      </c>
      <c r="O582" s="236">
        <v>0</v>
      </c>
      <c r="P582" s="236">
        <v>100</v>
      </c>
      <c r="Q582" s="50" t="s">
        <v>47</v>
      </c>
      <c r="R582" s="50">
        <v>2</v>
      </c>
      <c r="S582" s="6" t="s">
        <v>47</v>
      </c>
      <c r="T582" s="6" t="s">
        <v>47</v>
      </c>
      <c r="W582" s="1"/>
      <c r="X582" s="1"/>
      <c r="Y582" s="1"/>
      <c r="AC582" s="1"/>
      <c r="AF582" s="1"/>
      <c r="AG582" s="1"/>
    </row>
    <row r="583" spans="1:33" x14ac:dyDescent="0.25">
      <c r="A583" s="1">
        <v>19</v>
      </c>
      <c r="B583" s="1">
        <v>2020</v>
      </c>
      <c r="C583" s="1">
        <v>353740419</v>
      </c>
      <c r="D583" s="44" t="s">
        <v>470</v>
      </c>
      <c r="E583" s="20">
        <v>1.6802661294508041</v>
      </c>
      <c r="F583" s="20">
        <v>1.4927233641490101</v>
      </c>
      <c r="G583" s="20">
        <v>0.18754276530179401</v>
      </c>
      <c r="H583" s="20">
        <v>0</v>
      </c>
      <c r="I583" s="20">
        <v>6.4009999999999997E-2</v>
      </c>
      <c r="J583" s="20">
        <v>9.3009512937595101E-2</v>
      </c>
      <c r="K583" s="20">
        <v>1.5054960811687499</v>
      </c>
      <c r="L583" s="20">
        <v>1.7750535344461908E-2</v>
      </c>
      <c r="N583" s="50">
        <v>5</v>
      </c>
      <c r="O583" s="236">
        <v>34.666666666666671</v>
      </c>
      <c r="P583" s="236">
        <v>65.333333333333329</v>
      </c>
      <c r="Q583" s="50">
        <v>26</v>
      </c>
      <c r="R583" s="50">
        <v>49</v>
      </c>
      <c r="S583" s="6">
        <v>1265.18</v>
      </c>
      <c r="T583" s="6">
        <v>1265.18</v>
      </c>
      <c r="W583" s="1"/>
      <c r="X583" s="1"/>
      <c r="Y583" s="1"/>
      <c r="AC583" s="1"/>
      <c r="AF583" s="1"/>
      <c r="AG583" s="1"/>
    </row>
    <row r="584" spans="1:33" x14ac:dyDescent="0.25">
      <c r="A584" s="1">
        <v>10</v>
      </c>
      <c r="B584" s="1">
        <v>2020</v>
      </c>
      <c r="C584" s="1">
        <v>353750310</v>
      </c>
      <c r="D584" s="44" t="s">
        <v>471</v>
      </c>
      <c r="E584" s="20">
        <v>5.6955742050719002E-2</v>
      </c>
      <c r="F584" s="20">
        <v>2.97044262295082E-2</v>
      </c>
      <c r="G584" s="20">
        <v>2.7251315821210799E-2</v>
      </c>
      <c r="H584" s="20">
        <v>0</v>
      </c>
      <c r="I584" s="20">
        <v>3.0015334855403399E-2</v>
      </c>
      <c r="J584" s="20">
        <v>2.1638439919821E-2</v>
      </c>
      <c r="K584" s="20">
        <v>4.1162595129375897E-3</v>
      </c>
      <c r="L584" s="20">
        <v>1.18570776255708E-3</v>
      </c>
      <c r="N584" s="50">
        <v>15</v>
      </c>
      <c r="O584" s="236">
        <v>15.625</v>
      </c>
      <c r="P584" s="236">
        <v>84.375</v>
      </c>
      <c r="Q584" s="50">
        <v>5</v>
      </c>
      <c r="R584" s="50">
        <v>27</v>
      </c>
      <c r="S584" s="6">
        <v>316</v>
      </c>
      <c r="T584" s="6">
        <v>316</v>
      </c>
      <c r="W584" s="1"/>
      <c r="X584" s="1"/>
      <c r="Y584" s="1"/>
      <c r="AC584" s="1"/>
      <c r="AF584" s="1"/>
      <c r="AG584" s="1"/>
    </row>
    <row r="585" spans="1:33" x14ac:dyDescent="0.25">
      <c r="A585" s="1">
        <v>7</v>
      </c>
      <c r="B585" s="1">
        <v>2020</v>
      </c>
      <c r="C585" s="1">
        <v>35376027</v>
      </c>
      <c r="D585" s="44" t="s">
        <v>472</v>
      </c>
      <c r="E585" s="20">
        <v>0.14979719267493408</v>
      </c>
      <c r="F585" s="20">
        <v>0.14931</v>
      </c>
      <c r="G585" s="20">
        <v>4.8719267493408497E-4</v>
      </c>
      <c r="H585" s="20">
        <v>0</v>
      </c>
      <c r="I585" s="20">
        <v>0.14906</v>
      </c>
      <c r="J585" s="20">
        <v>1.7000000000000001E-4</v>
      </c>
      <c r="K585" s="20">
        <v>2.1000000000000001E-4</v>
      </c>
      <c r="L585" s="20">
        <v>3.5719267493408501E-4</v>
      </c>
      <c r="N585" s="50">
        <v>5</v>
      </c>
      <c r="O585" s="236">
        <v>61.53846153846154</v>
      </c>
      <c r="P585" s="236">
        <v>38.461538461538467</v>
      </c>
      <c r="Q585" s="50">
        <v>8</v>
      </c>
      <c r="R585" s="50">
        <v>5</v>
      </c>
      <c r="S585" s="6">
        <v>2995.0919999999996</v>
      </c>
      <c r="T585" s="6">
        <v>2995.0919999999996</v>
      </c>
      <c r="W585" s="1"/>
      <c r="X585" s="1"/>
      <c r="Y585" s="1"/>
      <c r="AC585" s="1"/>
      <c r="AF585" s="1"/>
      <c r="AG585" s="1"/>
    </row>
    <row r="586" spans="1:33" x14ac:dyDescent="0.25">
      <c r="A586" s="1">
        <v>11</v>
      </c>
      <c r="B586" s="1">
        <v>2020</v>
      </c>
      <c r="C586" s="1">
        <v>353760211</v>
      </c>
      <c r="D586" s="44" t="s">
        <v>472</v>
      </c>
      <c r="E586" s="20">
        <v>0</v>
      </c>
      <c r="F586" s="20">
        <v>0</v>
      </c>
      <c r="G586" s="20">
        <v>0</v>
      </c>
      <c r="H586" s="20">
        <v>0</v>
      </c>
      <c r="I586" s="20">
        <v>0</v>
      </c>
      <c r="J586" s="20">
        <v>0</v>
      </c>
      <c r="K586" s="20">
        <v>0</v>
      </c>
      <c r="L586" s="20">
        <v>0</v>
      </c>
      <c r="N586" s="50">
        <v>0</v>
      </c>
      <c r="O586" s="236">
        <v>0</v>
      </c>
      <c r="P586" s="236">
        <v>0</v>
      </c>
      <c r="Q586" s="50">
        <v>0</v>
      </c>
      <c r="R586" s="50">
        <v>0</v>
      </c>
      <c r="S586" s="6" t="s">
        <v>47</v>
      </c>
      <c r="T586" s="6" t="s">
        <v>47</v>
      </c>
      <c r="W586" s="1"/>
      <c r="X586" s="1"/>
      <c r="Y586" s="1"/>
      <c r="AC586" s="1"/>
      <c r="AF586" s="1"/>
      <c r="AG586" s="1"/>
    </row>
    <row r="587" spans="1:33" x14ac:dyDescent="0.25">
      <c r="A587" s="1">
        <v>20</v>
      </c>
      <c r="B587" s="1">
        <v>2020</v>
      </c>
      <c r="C587" s="1">
        <v>353770120</v>
      </c>
      <c r="D587" s="44" t="s">
        <v>473</v>
      </c>
      <c r="E587" s="20">
        <v>0.2114603468323473</v>
      </c>
      <c r="F587" s="20">
        <v>0.179638843226788</v>
      </c>
      <c r="G587" s="20">
        <v>3.1821503605559298E-2</v>
      </c>
      <c r="H587" s="20">
        <v>0</v>
      </c>
      <c r="I587" s="20">
        <v>3.1557581156274203E-2</v>
      </c>
      <c r="J587" s="20" t="s">
        <v>47</v>
      </c>
      <c r="K587" s="20">
        <v>0.172912765676074</v>
      </c>
      <c r="L587" s="20">
        <v>6.9899999999999997E-3</v>
      </c>
      <c r="N587" s="50">
        <v>11</v>
      </c>
      <c r="O587" s="236">
        <v>46.666666666666664</v>
      </c>
      <c r="P587" s="236">
        <v>53.333333333333336</v>
      </c>
      <c r="Q587" s="50">
        <v>14</v>
      </c>
      <c r="R587" s="50">
        <v>16</v>
      </c>
      <c r="S587" s="6">
        <v>284.25599999999997</v>
      </c>
      <c r="T587" s="6">
        <v>284.25599999999997</v>
      </c>
      <c r="W587" s="1"/>
      <c r="X587" s="1"/>
      <c r="Y587" s="1"/>
      <c r="AC587" s="1"/>
      <c r="AF587" s="1"/>
      <c r="AG587" s="1"/>
    </row>
    <row r="588" spans="1:33" x14ac:dyDescent="0.25">
      <c r="A588" s="1">
        <v>10</v>
      </c>
      <c r="B588" s="1">
        <v>2020</v>
      </c>
      <c r="C588" s="1">
        <v>353780010</v>
      </c>
      <c r="D588" s="44" t="s">
        <v>474</v>
      </c>
      <c r="E588" s="20">
        <v>0.58028699099026082</v>
      </c>
      <c r="F588" s="20">
        <v>0.52193336074930796</v>
      </c>
      <c r="G588" s="20">
        <v>5.8353630240952803E-2</v>
      </c>
      <c r="H588" s="20">
        <v>0</v>
      </c>
      <c r="I588" s="20">
        <v>0.136983782219228</v>
      </c>
      <c r="J588" s="20">
        <v>7.2464217631060196E-3</v>
      </c>
      <c r="K588" s="20">
        <v>0.41052930046119601</v>
      </c>
      <c r="L588" s="20">
        <v>2.5527486546730919E-2</v>
      </c>
      <c r="N588" s="50">
        <v>309</v>
      </c>
      <c r="O588" s="236">
        <v>71.75792507204612</v>
      </c>
      <c r="P588" s="236">
        <v>28.24207492795389</v>
      </c>
      <c r="Q588" s="50">
        <v>249</v>
      </c>
      <c r="R588" s="50">
        <v>98</v>
      </c>
      <c r="S588" s="6">
        <v>966.46900000000005</v>
      </c>
      <c r="T588" s="6">
        <v>956.76329999999996</v>
      </c>
      <c r="W588" s="1"/>
      <c r="X588" s="1"/>
      <c r="Y588" s="1"/>
      <c r="AC588" s="1"/>
      <c r="AF588" s="1"/>
      <c r="AG588" s="1"/>
    </row>
    <row r="589" spans="1:33" x14ac:dyDescent="0.25">
      <c r="A589" s="1">
        <v>11</v>
      </c>
      <c r="B589" s="1">
        <v>2020</v>
      </c>
      <c r="C589" s="1">
        <v>353780011</v>
      </c>
      <c r="D589" s="44" t="s">
        <v>474</v>
      </c>
      <c r="E589" s="20">
        <v>3.512023288502962E-2</v>
      </c>
      <c r="F589" s="20">
        <v>3.5029158203791003E-2</v>
      </c>
      <c r="G589" s="20">
        <v>9.1074681238615705E-5</v>
      </c>
      <c r="H589" s="20">
        <v>0</v>
      </c>
      <c r="I589" s="20" t="s">
        <v>47</v>
      </c>
      <c r="J589" s="20" t="s">
        <v>47</v>
      </c>
      <c r="K589" s="20">
        <v>3.4989158203790997E-2</v>
      </c>
      <c r="L589" s="20">
        <v>1.3107468123861599E-4</v>
      </c>
      <c r="N589" s="50">
        <v>9</v>
      </c>
      <c r="O589" s="236">
        <v>88.888888888888886</v>
      </c>
      <c r="P589" s="236">
        <v>11.111111111111111</v>
      </c>
      <c r="Q589" s="50">
        <v>8</v>
      </c>
      <c r="R589" s="50">
        <v>1</v>
      </c>
      <c r="S589" s="6" t="s">
        <v>47</v>
      </c>
      <c r="T589" s="6" t="s">
        <v>47</v>
      </c>
      <c r="W589" s="1"/>
      <c r="X589" s="1"/>
      <c r="Y589" s="1"/>
      <c r="AC589" s="1"/>
      <c r="AF589" s="1"/>
      <c r="AG589" s="1"/>
    </row>
    <row r="590" spans="1:33" x14ac:dyDescent="0.25">
      <c r="A590" s="1">
        <v>14</v>
      </c>
      <c r="B590" s="1">
        <v>2020</v>
      </c>
      <c r="C590" s="1">
        <v>353780014</v>
      </c>
      <c r="D590" s="44" t="s">
        <v>474</v>
      </c>
      <c r="E590" s="20">
        <v>2.573089852034835E-2</v>
      </c>
      <c r="F590" s="20">
        <v>2.3800630536217799E-2</v>
      </c>
      <c r="G590" s="20">
        <v>1.9302679841305501E-3</v>
      </c>
      <c r="H590" s="20">
        <v>0</v>
      </c>
      <c r="I590" s="20">
        <v>1.91885245901639E-3</v>
      </c>
      <c r="J590" s="20">
        <v>7.4200913242009102E-5</v>
      </c>
      <c r="K590" s="20">
        <v>2.3737845148089898E-2</v>
      </c>
      <c r="L590" s="20">
        <v>0</v>
      </c>
      <c r="N590" s="50">
        <v>33</v>
      </c>
      <c r="O590" s="236">
        <v>87.5</v>
      </c>
      <c r="P590" s="236">
        <v>12.5</v>
      </c>
      <c r="Q590" s="50">
        <v>21</v>
      </c>
      <c r="R590" s="50">
        <v>3</v>
      </c>
      <c r="S590" s="6" t="s">
        <v>47</v>
      </c>
      <c r="T590" s="6" t="s">
        <v>47</v>
      </c>
      <c r="W590" s="1"/>
      <c r="X590" s="1"/>
      <c r="Y590" s="1"/>
      <c r="AC590" s="1"/>
      <c r="AF590" s="1"/>
      <c r="AG590" s="1"/>
    </row>
    <row r="591" spans="1:33" x14ac:dyDescent="0.25">
      <c r="A591" s="1">
        <v>10</v>
      </c>
      <c r="B591" s="1">
        <v>2020</v>
      </c>
      <c r="C591" s="1">
        <v>353790910</v>
      </c>
      <c r="D591" s="44" t="s">
        <v>475</v>
      </c>
      <c r="E591" s="20">
        <v>0</v>
      </c>
      <c r="F591" s="20" t="s">
        <v>47</v>
      </c>
      <c r="G591" s="20" t="s">
        <v>47</v>
      </c>
      <c r="H591" s="20">
        <v>0</v>
      </c>
      <c r="I591" s="20" t="s">
        <v>47</v>
      </c>
      <c r="J591" s="20" t="s">
        <v>47</v>
      </c>
      <c r="K591" s="20" t="s">
        <v>47</v>
      </c>
      <c r="L591" s="20">
        <v>0</v>
      </c>
      <c r="N591" s="50">
        <v>5</v>
      </c>
      <c r="O591" s="236">
        <v>0</v>
      </c>
      <c r="P591" s="236">
        <v>0</v>
      </c>
      <c r="Q591" s="50" t="s">
        <v>47</v>
      </c>
      <c r="R591" s="50" t="s">
        <v>47</v>
      </c>
      <c r="S591" s="6" t="s">
        <v>47</v>
      </c>
      <c r="T591" s="6" t="s">
        <v>47</v>
      </c>
      <c r="W591" s="1"/>
      <c r="X591" s="1"/>
      <c r="Y591" s="1"/>
      <c r="AC591" s="1"/>
      <c r="AF591" s="1"/>
      <c r="AG591" s="1"/>
    </row>
    <row r="592" spans="1:33" x14ac:dyDescent="0.25">
      <c r="A592" s="1">
        <v>14</v>
      </c>
      <c r="B592" s="1">
        <v>2020</v>
      </c>
      <c r="C592" s="1">
        <v>353790914</v>
      </c>
      <c r="D592" s="44" t="s">
        <v>475</v>
      </c>
      <c r="E592" s="20">
        <v>0.1382971012779563</v>
      </c>
      <c r="F592" s="20">
        <v>0.13111911941387799</v>
      </c>
      <c r="G592" s="20">
        <v>7.1779818640783097E-3</v>
      </c>
      <c r="H592" s="20">
        <v>0</v>
      </c>
      <c r="I592" s="20">
        <v>9.1479643436384997E-2</v>
      </c>
      <c r="J592" s="20">
        <v>1.10769913749366E-4</v>
      </c>
      <c r="K592" s="20">
        <v>4.4391481866157698E-2</v>
      </c>
      <c r="L592" s="20">
        <v>2.315206061664628E-3</v>
      </c>
      <c r="N592" s="50">
        <v>55</v>
      </c>
      <c r="O592" s="236">
        <v>67.5</v>
      </c>
      <c r="P592" s="236">
        <v>32.5</v>
      </c>
      <c r="Q592" s="50">
        <v>54</v>
      </c>
      <c r="R592" s="50">
        <v>26</v>
      </c>
      <c r="S592" s="6">
        <v>983.42399999999986</v>
      </c>
      <c r="T592" s="6">
        <v>983.42399999999986</v>
      </c>
      <c r="W592" s="1"/>
      <c r="X592" s="1"/>
      <c r="Y592" s="1"/>
      <c r="AC592" s="1"/>
      <c r="AF592" s="1"/>
      <c r="AG592" s="1"/>
    </row>
    <row r="593" spans="1:33" x14ac:dyDescent="0.25">
      <c r="A593" s="1">
        <v>2</v>
      </c>
      <c r="B593" s="1">
        <v>2020</v>
      </c>
      <c r="C593" s="1">
        <v>35380062</v>
      </c>
      <c r="D593" s="44" t="s">
        <v>476</v>
      </c>
      <c r="E593" s="20">
        <v>2.8739827406825182</v>
      </c>
      <c r="F593" s="20">
        <v>2.6288230845830101</v>
      </c>
      <c r="G593" s="20">
        <v>0.24515965609950799</v>
      </c>
      <c r="H593" s="20">
        <v>0.80898649162861502</v>
      </c>
      <c r="I593" s="20">
        <v>3.6471369863013699E-2</v>
      </c>
      <c r="J593" s="20">
        <v>0.14636125038467601</v>
      </c>
      <c r="K593" s="20">
        <v>2.2045340933702602</v>
      </c>
      <c r="L593" s="20">
        <v>0.48661602706456697</v>
      </c>
      <c r="N593" s="50">
        <v>121</v>
      </c>
      <c r="O593" s="236">
        <v>59.246575342465761</v>
      </c>
      <c r="P593" s="236">
        <v>40.753424657534246</v>
      </c>
      <c r="Q593" s="50">
        <v>173</v>
      </c>
      <c r="R593" s="50">
        <v>119</v>
      </c>
      <c r="S593" s="6">
        <v>8857</v>
      </c>
      <c r="T593" s="6">
        <v>8857</v>
      </c>
      <c r="W593" s="1"/>
      <c r="X593" s="1"/>
      <c r="Y593" s="1"/>
      <c r="AC593" s="1"/>
      <c r="AF593" s="1"/>
      <c r="AG593" s="1"/>
    </row>
    <row r="594" spans="1:33" x14ac:dyDescent="0.25">
      <c r="A594" s="1">
        <v>15</v>
      </c>
      <c r="B594" s="1">
        <v>2020</v>
      </c>
      <c r="C594" s="1">
        <v>353810515</v>
      </c>
      <c r="D594" s="44" t="s">
        <v>477</v>
      </c>
      <c r="E594" s="20">
        <v>9.3173827330305839E-2</v>
      </c>
      <c r="F594" s="20">
        <v>9.1759486738029299E-3</v>
      </c>
      <c r="G594" s="20">
        <v>8.3997878656502906E-2</v>
      </c>
      <c r="H594" s="20">
        <v>0</v>
      </c>
      <c r="I594" s="20">
        <v>7.4759999999999993E-2</v>
      </c>
      <c r="J594" s="20">
        <v>1.75946615265614E-3</v>
      </c>
      <c r="K594" s="20">
        <v>9.7325606956608496E-3</v>
      </c>
      <c r="L594" s="20">
        <v>6.92180048198884E-3</v>
      </c>
      <c r="N594" s="50">
        <v>3</v>
      </c>
      <c r="O594" s="236">
        <v>23.684210526315788</v>
      </c>
      <c r="P594" s="236">
        <v>76.31578947368422</v>
      </c>
      <c r="Q594" s="50">
        <v>9</v>
      </c>
      <c r="R594" s="50">
        <v>29</v>
      </c>
      <c r="S594" s="6">
        <v>862.4</v>
      </c>
      <c r="T594" s="6">
        <v>862.4</v>
      </c>
      <c r="W594" s="1"/>
      <c r="X594" s="1"/>
      <c r="Y594" s="1"/>
      <c r="AC594" s="1"/>
      <c r="AF594" s="1"/>
      <c r="AG594" s="1"/>
    </row>
    <row r="595" spans="1:33" x14ac:dyDescent="0.25">
      <c r="A595" s="1">
        <v>16</v>
      </c>
      <c r="B595" s="1">
        <v>2020</v>
      </c>
      <c r="C595" s="1">
        <v>353810516</v>
      </c>
      <c r="D595" s="44" t="s">
        <v>477</v>
      </c>
      <c r="E595" s="20">
        <v>8.8999999999999999E-3</v>
      </c>
      <c r="F595" s="20">
        <v>6.5900000000000004E-3</v>
      </c>
      <c r="G595" s="20">
        <v>2.31E-3</v>
      </c>
      <c r="H595" s="20">
        <v>0</v>
      </c>
      <c r="I595" s="20" t="s">
        <v>47</v>
      </c>
      <c r="J595" s="20" t="s">
        <v>47</v>
      </c>
      <c r="K595" s="20">
        <v>8.8999999999999999E-3</v>
      </c>
      <c r="L595" s="20">
        <v>0</v>
      </c>
      <c r="N595" s="50">
        <v>0</v>
      </c>
      <c r="O595" s="236">
        <v>66.666666666666657</v>
      </c>
      <c r="P595" s="236">
        <v>33.333333333333329</v>
      </c>
      <c r="Q595" s="50">
        <v>2</v>
      </c>
      <c r="R595" s="50">
        <v>1</v>
      </c>
      <c r="S595" s="6" t="s">
        <v>47</v>
      </c>
      <c r="T595" s="6" t="s">
        <v>47</v>
      </c>
      <c r="W595" s="1"/>
      <c r="X595" s="1"/>
      <c r="Y595" s="1"/>
      <c r="AC595" s="1"/>
      <c r="AF595" s="1"/>
      <c r="AG595" s="1"/>
    </row>
    <row r="596" spans="1:33" x14ac:dyDescent="0.25">
      <c r="A596" s="1">
        <v>5</v>
      </c>
      <c r="B596" s="1">
        <v>2020</v>
      </c>
      <c r="C596" s="1">
        <v>35382045</v>
      </c>
      <c r="D596" s="44" t="s">
        <v>478</v>
      </c>
      <c r="E596" s="20">
        <v>0.17166784722742079</v>
      </c>
      <c r="F596" s="20">
        <v>0.107342051613145</v>
      </c>
      <c r="G596" s="20">
        <v>6.4325795614275802E-2</v>
      </c>
      <c r="H596" s="20">
        <v>0</v>
      </c>
      <c r="I596" s="20">
        <v>2.281E-2</v>
      </c>
      <c r="J596" s="20">
        <v>2.591985428051E-4</v>
      </c>
      <c r="K596" s="20">
        <v>7.7699444257304698E-2</v>
      </c>
      <c r="L596" s="20">
        <v>7.0899204427310819E-2</v>
      </c>
      <c r="N596" s="50">
        <v>41</v>
      </c>
      <c r="O596" s="236">
        <v>36.95652173913043</v>
      </c>
      <c r="P596" s="236">
        <v>63.04347826086957</v>
      </c>
      <c r="Q596" s="50">
        <v>68</v>
      </c>
      <c r="R596" s="50">
        <v>116</v>
      </c>
      <c r="S596" s="6">
        <v>337.834</v>
      </c>
      <c r="T596" s="6">
        <v>337.834</v>
      </c>
      <c r="W596" s="1"/>
      <c r="X596" s="1"/>
      <c r="Y596" s="1"/>
      <c r="AC596" s="1"/>
      <c r="AF596" s="1"/>
      <c r="AG596" s="1"/>
    </row>
    <row r="597" spans="1:33" x14ac:dyDescent="0.25">
      <c r="A597" s="1">
        <v>21</v>
      </c>
      <c r="B597" s="1">
        <v>2020</v>
      </c>
      <c r="C597" s="1">
        <v>353830321</v>
      </c>
      <c r="D597" s="44" t="s">
        <v>479</v>
      </c>
      <c r="E597" s="20">
        <v>9.6651040081177017E-3</v>
      </c>
      <c r="F597" s="20">
        <v>1.1982142708619201E-3</v>
      </c>
      <c r="G597" s="20">
        <v>8.4668897372557807E-3</v>
      </c>
      <c r="H597" s="20">
        <v>0</v>
      </c>
      <c r="I597" s="20">
        <v>5.6899999999999997E-3</v>
      </c>
      <c r="J597" s="20">
        <v>2.5000000000000001E-4</v>
      </c>
      <c r="K597" s="20">
        <v>1.6451040081177099E-3</v>
      </c>
      <c r="L597" s="20">
        <v>2.0799999999999998E-3</v>
      </c>
      <c r="N597" s="50">
        <v>2</v>
      </c>
      <c r="O597" s="236">
        <v>33.333333333333329</v>
      </c>
      <c r="P597" s="236">
        <v>66.666666666666657</v>
      </c>
      <c r="Q597" s="50">
        <v>3</v>
      </c>
      <c r="R597" s="50">
        <v>6</v>
      </c>
      <c r="S597" s="6">
        <v>141.63800000000001</v>
      </c>
      <c r="T597" s="6">
        <v>141.63800000000001</v>
      </c>
      <c r="W597" s="1"/>
      <c r="X597" s="1"/>
      <c r="Y597" s="1"/>
      <c r="AC597" s="1"/>
      <c r="AF597" s="1"/>
      <c r="AG597" s="1"/>
    </row>
    <row r="598" spans="1:33" x14ac:dyDescent="0.25">
      <c r="A598" s="1">
        <v>22</v>
      </c>
      <c r="B598" s="1">
        <v>2020</v>
      </c>
      <c r="C598" s="1">
        <v>353830322</v>
      </c>
      <c r="D598" s="44" t="s">
        <v>479</v>
      </c>
      <c r="E598" s="20">
        <v>5.6930874316939908E-3</v>
      </c>
      <c r="F598" s="20">
        <v>5.1639344262295103E-3</v>
      </c>
      <c r="G598" s="20">
        <v>5.2915300546448095E-4</v>
      </c>
      <c r="H598" s="20">
        <v>0</v>
      </c>
      <c r="I598" s="20" t="s">
        <v>47</v>
      </c>
      <c r="J598" s="20" t="s">
        <v>47</v>
      </c>
      <c r="K598" s="20">
        <v>5.3730874316939899E-3</v>
      </c>
      <c r="L598" s="20">
        <v>3.2000000000000003E-4</v>
      </c>
      <c r="N598" s="50">
        <v>6</v>
      </c>
      <c r="O598" s="236">
        <v>20</v>
      </c>
      <c r="P598" s="236">
        <v>80</v>
      </c>
      <c r="Q598" s="50">
        <v>1</v>
      </c>
      <c r="R598" s="50">
        <v>4</v>
      </c>
      <c r="S598" s="6" t="s">
        <v>47</v>
      </c>
      <c r="T598" s="6" t="s">
        <v>47</v>
      </c>
      <c r="W598" s="1"/>
      <c r="X598" s="1"/>
      <c r="Y598" s="1"/>
      <c r="AC598" s="1"/>
      <c r="AF598" s="1"/>
      <c r="AG598" s="1"/>
    </row>
    <row r="599" spans="1:33" x14ac:dyDescent="0.25">
      <c r="A599" s="1">
        <v>2</v>
      </c>
      <c r="B599" s="1">
        <v>2020</v>
      </c>
      <c r="C599" s="1">
        <v>35385012</v>
      </c>
      <c r="D599" s="44" t="s">
        <v>480</v>
      </c>
      <c r="E599" s="20">
        <v>0.17795412156598531</v>
      </c>
      <c r="F599" s="20">
        <v>0.169938438505876</v>
      </c>
      <c r="G599" s="20">
        <v>8.01568306010929E-3</v>
      </c>
      <c r="H599" s="20">
        <v>0</v>
      </c>
      <c r="I599" s="20">
        <v>0.11445</v>
      </c>
      <c r="J599" s="20">
        <v>5.7444098360655699E-2</v>
      </c>
      <c r="K599" s="20">
        <v>4.7999999999999996E-3</v>
      </c>
      <c r="L599" s="20">
        <v>1.2600232053297409E-3</v>
      </c>
      <c r="N599" s="50">
        <v>22</v>
      </c>
      <c r="O599" s="236">
        <v>76.19047619047619</v>
      </c>
      <c r="P599" s="236">
        <v>23.809523809523807</v>
      </c>
      <c r="Q599" s="50">
        <v>16</v>
      </c>
      <c r="R599" s="50">
        <v>5</v>
      </c>
      <c r="S599" s="6">
        <v>579.27839999999992</v>
      </c>
      <c r="T599" s="6">
        <v>0</v>
      </c>
      <c r="W599" s="1"/>
      <c r="X599" s="1"/>
      <c r="Y599" s="1"/>
      <c r="AC599" s="1"/>
      <c r="AF599" s="1"/>
      <c r="AG599" s="1"/>
    </row>
    <row r="600" spans="1:33" x14ac:dyDescent="0.25">
      <c r="A600" s="1">
        <v>5</v>
      </c>
      <c r="B600" s="1">
        <v>2020</v>
      </c>
      <c r="C600" s="1">
        <v>35386005</v>
      </c>
      <c r="D600" s="44" t="s">
        <v>481</v>
      </c>
      <c r="E600" s="20">
        <v>0.41698099525080928</v>
      </c>
      <c r="F600" s="20">
        <v>0.394051667300863</v>
      </c>
      <c r="G600" s="20">
        <v>2.2929327949946302E-2</v>
      </c>
      <c r="H600" s="20">
        <v>0</v>
      </c>
      <c r="I600" s="20">
        <v>0.20598</v>
      </c>
      <c r="J600" s="20">
        <v>1.84892002894428E-2</v>
      </c>
      <c r="K600" s="20">
        <v>0.143024646181101</v>
      </c>
      <c r="L600" s="20">
        <v>4.9487148780264702E-2</v>
      </c>
      <c r="N600" s="50">
        <v>64</v>
      </c>
      <c r="O600" s="236">
        <v>31.68724279835391</v>
      </c>
      <c r="P600" s="236">
        <v>68.312757201646093</v>
      </c>
      <c r="Q600" s="50">
        <v>77</v>
      </c>
      <c r="R600" s="50">
        <v>166</v>
      </c>
      <c r="S600" s="6">
        <v>747.43200000000002</v>
      </c>
      <c r="T600" s="6">
        <v>747.43200000000002</v>
      </c>
      <c r="W600" s="1"/>
      <c r="X600" s="1"/>
      <c r="Y600" s="1"/>
      <c r="AC600" s="1"/>
      <c r="AF600" s="1"/>
      <c r="AG600" s="1"/>
    </row>
    <row r="601" spans="1:33" x14ac:dyDescent="0.25">
      <c r="A601" s="1">
        <v>5</v>
      </c>
      <c r="B601" s="1">
        <v>2020</v>
      </c>
      <c r="C601" s="1">
        <v>35387095</v>
      </c>
      <c r="D601" s="44" t="s">
        <v>482</v>
      </c>
      <c r="E601" s="20">
        <v>4.3788067417512959</v>
      </c>
      <c r="F601" s="20">
        <v>3.9129766671864998</v>
      </c>
      <c r="G601" s="20">
        <v>0.46583007456479603</v>
      </c>
      <c r="H601" s="20">
        <v>0</v>
      </c>
      <c r="I601" s="20">
        <v>2.8814923972602702</v>
      </c>
      <c r="J601" s="20">
        <v>0.96050754476798805</v>
      </c>
      <c r="K601" s="20">
        <v>0.155148143095375</v>
      </c>
      <c r="L601" s="20">
        <v>0.38165865662765797</v>
      </c>
      <c r="N601" s="50">
        <v>116</v>
      </c>
      <c r="O601" s="236">
        <v>27.861771058315334</v>
      </c>
      <c r="P601" s="236">
        <v>72.138228941684673</v>
      </c>
      <c r="Q601" s="50">
        <v>129</v>
      </c>
      <c r="R601" s="50">
        <v>334</v>
      </c>
      <c r="S601" s="6">
        <v>21519</v>
      </c>
      <c r="T601" s="6">
        <v>21519</v>
      </c>
      <c r="W601" s="1"/>
      <c r="X601" s="1"/>
      <c r="Y601" s="1"/>
      <c r="AC601" s="1"/>
      <c r="AF601" s="1"/>
      <c r="AG601" s="1"/>
    </row>
    <row r="602" spans="1:33" x14ac:dyDescent="0.25">
      <c r="A602" s="1">
        <v>10</v>
      </c>
      <c r="B602" s="1">
        <v>2020</v>
      </c>
      <c r="C602" s="1">
        <v>353870910</v>
      </c>
      <c r="D602" s="44" t="s">
        <v>482</v>
      </c>
      <c r="E602" s="20">
        <v>4.132038594455674E-2</v>
      </c>
      <c r="F602" s="20">
        <v>4.1054558599695597E-2</v>
      </c>
      <c r="G602" s="20">
        <v>2.6582734486114198E-4</v>
      </c>
      <c r="H602" s="20">
        <v>0</v>
      </c>
      <c r="I602" s="20" t="s">
        <v>47</v>
      </c>
      <c r="J602" s="20" t="s">
        <v>47</v>
      </c>
      <c r="K602" s="20">
        <v>3.8881652755944802E-2</v>
      </c>
      <c r="L602" s="20">
        <v>2.4387331886119262E-3</v>
      </c>
      <c r="N602" s="50">
        <v>7</v>
      </c>
      <c r="O602" s="236">
        <v>56.25</v>
      </c>
      <c r="P602" s="236">
        <v>43.75</v>
      </c>
      <c r="Q602" s="50">
        <v>9</v>
      </c>
      <c r="R602" s="50">
        <v>7</v>
      </c>
      <c r="S602" s="6" t="s">
        <v>47</v>
      </c>
      <c r="T602" s="6" t="s">
        <v>47</v>
      </c>
      <c r="W602" s="1"/>
      <c r="X602" s="1"/>
      <c r="Y602" s="1"/>
      <c r="AC602" s="1"/>
      <c r="AF602" s="1"/>
      <c r="AG602" s="1"/>
    </row>
    <row r="603" spans="1:33" x14ac:dyDescent="0.25">
      <c r="A603" s="1">
        <v>14</v>
      </c>
      <c r="B603" s="1">
        <v>2020</v>
      </c>
      <c r="C603" s="1">
        <v>353880814</v>
      </c>
      <c r="D603" s="44" t="s">
        <v>483</v>
      </c>
      <c r="E603" s="20">
        <v>0.23953959453052881</v>
      </c>
      <c r="F603" s="20">
        <v>0.23415177791085501</v>
      </c>
      <c r="G603" s="20">
        <v>5.3878166196738003E-3</v>
      </c>
      <c r="H603" s="20">
        <v>0.309740169964485</v>
      </c>
      <c r="I603" s="20" t="s">
        <v>47</v>
      </c>
      <c r="J603" s="20">
        <v>2.0699543378995401E-3</v>
      </c>
      <c r="K603" s="20">
        <v>0.230400870906838</v>
      </c>
      <c r="L603" s="20">
        <v>7.0687692857915197E-3</v>
      </c>
      <c r="N603" s="50">
        <v>20</v>
      </c>
      <c r="O603" s="236">
        <v>57.74647887323944</v>
      </c>
      <c r="P603" s="236">
        <v>42.25352112676056</v>
      </c>
      <c r="Q603" s="50">
        <v>41</v>
      </c>
      <c r="R603" s="50">
        <v>30</v>
      </c>
      <c r="S603" s="6">
        <v>1450</v>
      </c>
      <c r="T603" s="6">
        <v>1450</v>
      </c>
      <c r="W603" s="1"/>
      <c r="X603" s="1"/>
      <c r="Y603" s="1"/>
      <c r="AC603" s="1"/>
      <c r="AF603" s="1"/>
      <c r="AG603" s="1"/>
    </row>
    <row r="604" spans="1:33" x14ac:dyDescent="0.25">
      <c r="A604" s="1">
        <v>16</v>
      </c>
      <c r="B604" s="1">
        <v>2020</v>
      </c>
      <c r="C604" s="1">
        <v>353890716</v>
      </c>
      <c r="D604" s="44" t="s">
        <v>484</v>
      </c>
      <c r="E604" s="20">
        <v>0.58428019848250401</v>
      </c>
      <c r="F604" s="20">
        <v>0.40101922436809101</v>
      </c>
      <c r="G604" s="20">
        <v>0.183260974114413</v>
      </c>
      <c r="H604" s="20">
        <v>0</v>
      </c>
      <c r="I604" s="20">
        <v>8.4244080145719508E-3</v>
      </c>
      <c r="J604" s="20">
        <v>1.1415525114155301E-5</v>
      </c>
      <c r="K604" s="20">
        <v>0.40920005725436898</v>
      </c>
      <c r="L604" s="20">
        <v>0.16664431768844951</v>
      </c>
      <c r="N604" s="50">
        <v>4</v>
      </c>
      <c r="O604" s="236">
        <v>34.666666666666671</v>
      </c>
      <c r="P604" s="236">
        <v>65.333333333333329</v>
      </c>
      <c r="Q604" s="50">
        <v>26</v>
      </c>
      <c r="R604" s="50">
        <v>49</v>
      </c>
      <c r="S604" s="6">
        <v>1041.44</v>
      </c>
      <c r="T604" s="6">
        <v>0</v>
      </c>
      <c r="W604" s="1"/>
      <c r="X604" s="1"/>
      <c r="Y604" s="1"/>
      <c r="AC604" s="1"/>
      <c r="AF604" s="1"/>
      <c r="AG604" s="1"/>
    </row>
    <row r="605" spans="1:33" x14ac:dyDescent="0.25">
      <c r="A605" s="1">
        <v>20</v>
      </c>
      <c r="B605" s="1">
        <v>2020</v>
      </c>
      <c r="C605" s="1">
        <v>353890720</v>
      </c>
      <c r="D605" s="44" t="s">
        <v>484</v>
      </c>
      <c r="E605" s="20">
        <v>3.7296793672181002E-3</v>
      </c>
      <c r="F605" s="20">
        <v>2.3926484018264799E-3</v>
      </c>
      <c r="G605" s="20">
        <v>1.3370309653916201E-3</v>
      </c>
      <c r="H605" s="20">
        <v>0</v>
      </c>
      <c r="I605" s="20" t="s">
        <v>47</v>
      </c>
      <c r="J605" s="20" t="s">
        <v>47</v>
      </c>
      <c r="K605" s="20">
        <v>3.00967936721811E-3</v>
      </c>
      <c r="L605" s="20">
        <v>7.2000000000000005E-4</v>
      </c>
      <c r="N605" s="50">
        <v>2</v>
      </c>
      <c r="O605" s="236">
        <v>33.333333333333329</v>
      </c>
      <c r="P605" s="236">
        <v>66.666666666666657</v>
      </c>
      <c r="Q605" s="50">
        <v>2</v>
      </c>
      <c r="R605" s="50">
        <v>4</v>
      </c>
      <c r="S605" s="6" t="s">
        <v>47</v>
      </c>
      <c r="T605" s="6" t="s">
        <v>47</v>
      </c>
      <c r="W605" s="1"/>
      <c r="X605" s="1"/>
      <c r="Y605" s="1"/>
      <c r="AC605" s="1"/>
      <c r="AF605" s="1"/>
      <c r="AG605" s="1"/>
    </row>
    <row r="606" spans="1:33" x14ac:dyDescent="0.25">
      <c r="A606" s="1">
        <v>15</v>
      </c>
      <c r="B606" s="1">
        <v>2020</v>
      </c>
      <c r="C606" s="1">
        <v>353900415</v>
      </c>
      <c r="D606" s="44" t="s">
        <v>485</v>
      </c>
      <c r="E606" s="20">
        <v>0.73688115710590396</v>
      </c>
      <c r="F606" s="20">
        <v>0.32030984737713197</v>
      </c>
      <c r="G606" s="20">
        <v>0.41657130972877199</v>
      </c>
      <c r="H606" s="20">
        <v>0</v>
      </c>
      <c r="I606" s="20">
        <v>1.21796751253836E-2</v>
      </c>
      <c r="J606" s="20">
        <v>0.322135088870591</v>
      </c>
      <c r="K606" s="20">
        <v>0.36626713493192298</v>
      </c>
      <c r="L606" s="20">
        <v>3.6299258178007304E-2</v>
      </c>
      <c r="N606" s="50">
        <v>3</v>
      </c>
      <c r="O606" s="236">
        <v>32.758620689655174</v>
      </c>
      <c r="P606" s="236">
        <v>67.241379310344826</v>
      </c>
      <c r="Q606" s="50">
        <v>38</v>
      </c>
      <c r="R606" s="50">
        <v>78</v>
      </c>
      <c r="S606" s="6">
        <v>556</v>
      </c>
      <c r="T606" s="6">
        <v>556</v>
      </c>
      <c r="W606" s="1"/>
      <c r="X606" s="1"/>
      <c r="Y606" s="1"/>
      <c r="AC606" s="1"/>
      <c r="AF606" s="1"/>
      <c r="AG606" s="1"/>
    </row>
    <row r="607" spans="1:33" x14ac:dyDescent="0.25">
      <c r="A607" s="1">
        <v>6</v>
      </c>
      <c r="B607" s="1">
        <v>2020</v>
      </c>
      <c r="C607" s="1">
        <v>35391036</v>
      </c>
      <c r="D607" s="44" t="s">
        <v>486</v>
      </c>
      <c r="E607" s="20">
        <v>0.11018857923497261</v>
      </c>
      <c r="F607" s="20">
        <v>4.02901639344262E-2</v>
      </c>
      <c r="G607" s="20">
        <v>6.9898415300546399E-2</v>
      </c>
      <c r="H607" s="20">
        <v>0</v>
      </c>
      <c r="I607" s="20">
        <v>9.0520163934426204E-2</v>
      </c>
      <c r="J607" s="20">
        <v>1.5301493624772299E-2</v>
      </c>
      <c r="K607" s="20" t="s">
        <v>47</v>
      </c>
      <c r="L607" s="20">
        <v>4.3669216757741399E-3</v>
      </c>
      <c r="N607" s="50">
        <v>3</v>
      </c>
      <c r="O607" s="236">
        <v>20.833333333333336</v>
      </c>
      <c r="P607" s="236">
        <v>79.166666666666657</v>
      </c>
      <c r="Q607" s="50">
        <v>5</v>
      </c>
      <c r="R607" s="50">
        <v>19</v>
      </c>
      <c r="S607" s="6">
        <v>511.78399999999999</v>
      </c>
      <c r="T607" s="6">
        <v>122.86959999999999</v>
      </c>
      <c r="W607" s="1"/>
      <c r="X607" s="1"/>
      <c r="Y607" s="1"/>
      <c r="AC607" s="1"/>
      <c r="AF607" s="1"/>
      <c r="AG607" s="1"/>
    </row>
    <row r="608" spans="1:33" x14ac:dyDescent="0.25">
      <c r="A608" s="1">
        <v>10</v>
      </c>
      <c r="B608" s="1">
        <v>2020</v>
      </c>
      <c r="C608" s="1">
        <v>353910310</v>
      </c>
      <c r="D608" s="44" t="s">
        <v>486</v>
      </c>
      <c r="E608" s="20">
        <v>3.3329999999999999E-2</v>
      </c>
      <c r="F608" s="20">
        <v>3.3329999999999999E-2</v>
      </c>
      <c r="G608" s="20" t="s">
        <v>47</v>
      </c>
      <c r="H608" s="20">
        <v>0</v>
      </c>
      <c r="I608" s="20">
        <v>3.3329999999999999E-2</v>
      </c>
      <c r="J608" s="20" t="s">
        <v>47</v>
      </c>
      <c r="K608" s="20" t="s">
        <v>47</v>
      </c>
      <c r="L608" s="20">
        <v>0</v>
      </c>
      <c r="N608" s="50">
        <v>0</v>
      </c>
      <c r="O608" s="236">
        <v>100</v>
      </c>
      <c r="P608" s="236"/>
      <c r="Q608" s="50">
        <v>1</v>
      </c>
      <c r="R608" s="50" t="s">
        <v>47</v>
      </c>
      <c r="S608" s="6" t="s">
        <v>47</v>
      </c>
      <c r="T608" s="6" t="s">
        <v>47</v>
      </c>
      <c r="W608" s="1"/>
      <c r="X608" s="1"/>
      <c r="Y608" s="1"/>
      <c r="AC608" s="1"/>
      <c r="AF608" s="1"/>
      <c r="AG608" s="1"/>
    </row>
    <row r="609" spans="1:33" x14ac:dyDescent="0.25">
      <c r="A609" s="1">
        <v>22</v>
      </c>
      <c r="B609" s="1">
        <v>2020</v>
      </c>
      <c r="C609" s="1">
        <v>353920222</v>
      </c>
      <c r="D609" s="44" t="s">
        <v>487</v>
      </c>
      <c r="E609" s="20">
        <v>0.10093978079696586</v>
      </c>
      <c r="F609" s="20">
        <v>2.50429872495446E-3</v>
      </c>
      <c r="G609" s="20">
        <v>9.8435482072011402E-2</v>
      </c>
      <c r="H609" s="20">
        <v>0.102105530187722</v>
      </c>
      <c r="I609" s="20">
        <v>7.9189999999999997E-2</v>
      </c>
      <c r="J609" s="20">
        <v>1.6728105022831001E-2</v>
      </c>
      <c r="K609" s="20">
        <v>3.2642987249544599E-3</v>
      </c>
      <c r="L609" s="20">
        <v>1.7573770491803278E-3</v>
      </c>
      <c r="N609" s="50">
        <v>0</v>
      </c>
      <c r="O609" s="236">
        <v>15</v>
      </c>
      <c r="P609" s="236">
        <v>85</v>
      </c>
      <c r="Q609" s="50">
        <v>6</v>
      </c>
      <c r="R609" s="50">
        <v>34</v>
      </c>
      <c r="S609" s="6">
        <v>1345.6799999999998</v>
      </c>
      <c r="T609" s="6">
        <v>1345.6799999999998</v>
      </c>
      <c r="W609" s="1"/>
      <c r="X609" s="1"/>
      <c r="Y609" s="1"/>
      <c r="AC609" s="1"/>
      <c r="AF609" s="1"/>
      <c r="AG609" s="1"/>
    </row>
    <row r="610" spans="1:33" x14ac:dyDescent="0.25">
      <c r="A610" s="1">
        <v>9</v>
      </c>
      <c r="B610" s="1">
        <v>2020</v>
      </c>
      <c r="C610" s="1">
        <v>35393019</v>
      </c>
      <c r="D610" s="44" t="s">
        <v>488</v>
      </c>
      <c r="E610" s="20">
        <v>2.0622496890984889</v>
      </c>
      <c r="F610" s="20">
        <v>1.97534358642946</v>
      </c>
      <c r="G610" s="20">
        <v>8.6906102669028804E-2</v>
      </c>
      <c r="H610" s="20">
        <v>0.454339865550482</v>
      </c>
      <c r="I610" s="20">
        <v>0.64685423809167397</v>
      </c>
      <c r="J610" s="20">
        <v>0.53711794549658598</v>
      </c>
      <c r="K610" s="20">
        <v>0.86040855237002001</v>
      </c>
      <c r="L610" s="20">
        <v>1.7868953140205149E-2</v>
      </c>
      <c r="N610" s="50">
        <v>61</v>
      </c>
      <c r="O610" s="236">
        <v>62.5</v>
      </c>
      <c r="P610" s="236">
        <v>37.5</v>
      </c>
      <c r="Q610" s="50">
        <v>150</v>
      </c>
      <c r="R610" s="50">
        <v>90</v>
      </c>
      <c r="S610" s="6">
        <v>3804</v>
      </c>
      <c r="T610" s="6">
        <v>3804</v>
      </c>
      <c r="W610" s="1"/>
      <c r="X610" s="1"/>
      <c r="Y610" s="1"/>
      <c r="AC610" s="1"/>
      <c r="AF610" s="1"/>
      <c r="AG610" s="1"/>
    </row>
    <row r="611" spans="1:33" x14ac:dyDescent="0.25">
      <c r="A611" s="1">
        <v>16</v>
      </c>
      <c r="B611" s="1">
        <v>2020</v>
      </c>
      <c r="C611" s="1">
        <v>353940016</v>
      </c>
      <c r="D611" s="44" t="s">
        <v>489</v>
      </c>
      <c r="E611" s="20">
        <v>0.11161716179687439</v>
      </c>
      <c r="F611" s="20">
        <v>3.5616882168492299E-2</v>
      </c>
      <c r="G611" s="20">
        <v>7.60002796283821E-2</v>
      </c>
      <c r="H611" s="20">
        <v>0</v>
      </c>
      <c r="I611" s="20">
        <v>5.2348888888888903E-2</v>
      </c>
      <c r="J611" s="20" t="s">
        <v>47</v>
      </c>
      <c r="K611" s="20">
        <v>3.5910394407432399E-2</v>
      </c>
      <c r="L611" s="20">
        <v>2.3357878500553059E-2</v>
      </c>
      <c r="N611" s="50">
        <v>9</v>
      </c>
      <c r="O611" s="236">
        <v>37.5</v>
      </c>
      <c r="P611" s="236">
        <v>62.5</v>
      </c>
      <c r="Q611" s="50">
        <v>21</v>
      </c>
      <c r="R611" s="50">
        <v>35</v>
      </c>
      <c r="S611" s="6">
        <v>598.78</v>
      </c>
      <c r="T611" s="6">
        <v>598.78</v>
      </c>
      <c r="W611" s="1"/>
      <c r="X611" s="1"/>
      <c r="Y611" s="1"/>
      <c r="AC611" s="1"/>
      <c r="AF611" s="1"/>
      <c r="AG611" s="1"/>
    </row>
    <row r="612" spans="1:33" x14ac:dyDescent="0.25">
      <c r="A612" s="1">
        <v>17</v>
      </c>
      <c r="B612" s="1">
        <v>2020</v>
      </c>
      <c r="C612" s="1">
        <v>353940017</v>
      </c>
      <c r="D612" s="44" t="s">
        <v>489</v>
      </c>
      <c r="E612" s="20">
        <v>2.0373901552012331E-2</v>
      </c>
      <c r="F612" s="20">
        <v>1.5878961623874002E-2</v>
      </c>
      <c r="G612" s="20">
        <v>4.49493992813833E-3</v>
      </c>
      <c r="H612" s="20">
        <v>0</v>
      </c>
      <c r="I612" s="20">
        <v>1.8844262295082E-3</v>
      </c>
      <c r="J612" s="20" t="s">
        <v>47</v>
      </c>
      <c r="K612" s="20">
        <v>1.12056316590563E-2</v>
      </c>
      <c r="L612" s="20">
        <v>7.2838436634478608E-3</v>
      </c>
      <c r="N612" s="50">
        <v>8</v>
      </c>
      <c r="O612" s="236">
        <v>52.631578947368418</v>
      </c>
      <c r="P612" s="236">
        <v>47.368421052631575</v>
      </c>
      <c r="Q612" s="50">
        <v>10</v>
      </c>
      <c r="R612" s="50">
        <v>9</v>
      </c>
      <c r="S612" s="6" t="s">
        <v>47</v>
      </c>
      <c r="T612" s="6" t="s">
        <v>47</v>
      </c>
      <c r="W612" s="1"/>
      <c r="X612" s="1"/>
      <c r="Y612" s="1"/>
      <c r="AC612" s="1"/>
      <c r="AF612" s="1"/>
      <c r="AG612" s="1"/>
    </row>
    <row r="613" spans="1:33" x14ac:dyDescent="0.25">
      <c r="A613" s="1">
        <v>9</v>
      </c>
      <c r="B613" s="1">
        <v>2020</v>
      </c>
      <c r="C613" s="1">
        <v>35395099</v>
      </c>
      <c r="D613" s="44" t="s">
        <v>490</v>
      </c>
      <c r="E613" s="20">
        <v>0.48372197532250505</v>
      </c>
      <c r="F613" s="20">
        <v>0.20950189984280301</v>
      </c>
      <c r="G613" s="20">
        <v>0.27422007547970201</v>
      </c>
      <c r="H613" s="20">
        <v>0.16232267884322699</v>
      </c>
      <c r="I613" s="20">
        <v>0.124444480874317</v>
      </c>
      <c r="J613" s="20">
        <v>0.208262167577414</v>
      </c>
      <c r="K613" s="20">
        <v>9.9687870848616397E-2</v>
      </c>
      <c r="L613" s="20">
        <v>5.1327456022157297E-2</v>
      </c>
      <c r="N613" s="50">
        <v>10</v>
      </c>
      <c r="O613" s="236">
        <v>34.117647058823529</v>
      </c>
      <c r="P613" s="236">
        <v>65.882352941176464</v>
      </c>
      <c r="Q613" s="50">
        <v>29</v>
      </c>
      <c r="R613" s="50">
        <v>56</v>
      </c>
      <c r="S613" s="6">
        <v>2081</v>
      </c>
      <c r="T613" s="6">
        <v>201.02460000000002</v>
      </c>
      <c r="W613" s="1"/>
      <c r="X613" s="1"/>
      <c r="Y613" s="1"/>
      <c r="AC613" s="1"/>
      <c r="AF613" s="1"/>
      <c r="AG613" s="1"/>
    </row>
    <row r="614" spans="1:33" x14ac:dyDescent="0.25">
      <c r="A614" s="1">
        <v>12</v>
      </c>
      <c r="B614" s="1">
        <v>2020</v>
      </c>
      <c r="C614" s="1">
        <v>353950912</v>
      </c>
      <c r="D614" s="44" t="s">
        <v>490</v>
      </c>
      <c r="E614" s="20">
        <v>0.24079639344262299</v>
      </c>
      <c r="F614" s="20">
        <v>0.226016393442623</v>
      </c>
      <c r="G614" s="20">
        <v>1.478E-2</v>
      </c>
      <c r="H614" s="20">
        <v>0</v>
      </c>
      <c r="I614" s="20">
        <v>1.319E-2</v>
      </c>
      <c r="J614" s="20">
        <v>0.15625</v>
      </c>
      <c r="K614" s="20">
        <v>6.9486393442623001E-2</v>
      </c>
      <c r="L614" s="20">
        <v>1.8699999999999999E-3</v>
      </c>
      <c r="N614" s="50">
        <v>1</v>
      </c>
      <c r="O614" s="236">
        <v>73.333333333333329</v>
      </c>
      <c r="P614" s="236">
        <v>26.666666666666668</v>
      </c>
      <c r="Q614" s="50">
        <v>11</v>
      </c>
      <c r="R614" s="50">
        <v>4</v>
      </c>
      <c r="S614" s="6" t="s">
        <v>47</v>
      </c>
      <c r="T614" s="6" t="s">
        <v>47</v>
      </c>
      <c r="W614" s="1"/>
      <c r="X614" s="1"/>
      <c r="Y614" s="1"/>
      <c r="AC614" s="1"/>
      <c r="AF614" s="1"/>
      <c r="AG614" s="1"/>
    </row>
    <row r="615" spans="1:33" x14ac:dyDescent="0.25">
      <c r="A615" s="1">
        <v>19</v>
      </c>
      <c r="B615" s="1">
        <v>2020</v>
      </c>
      <c r="C615" s="1">
        <v>353960819</v>
      </c>
      <c r="D615" s="44" t="s">
        <v>491</v>
      </c>
      <c r="E615" s="20">
        <v>0.3551605936073059</v>
      </c>
      <c r="F615" s="20">
        <v>0.32711000000000001</v>
      </c>
      <c r="G615" s="20">
        <v>2.8050593607305899E-2</v>
      </c>
      <c r="H615" s="20">
        <v>0</v>
      </c>
      <c r="I615" s="20">
        <v>1.41905936073059E-2</v>
      </c>
      <c r="J615" s="20">
        <v>0.156</v>
      </c>
      <c r="K615" s="20">
        <v>0.15347</v>
      </c>
      <c r="L615" s="20">
        <v>3.15E-2</v>
      </c>
      <c r="N615" s="50">
        <v>4</v>
      </c>
      <c r="O615" s="236">
        <v>14.583333333333334</v>
      </c>
      <c r="P615" s="236">
        <v>85.416666666666657</v>
      </c>
      <c r="Q615" s="50">
        <v>7</v>
      </c>
      <c r="R615" s="50">
        <v>41</v>
      </c>
      <c r="S615" s="6">
        <v>234.49800000000002</v>
      </c>
      <c r="T615" s="6">
        <v>234.49800000000002</v>
      </c>
      <c r="W615" s="1"/>
      <c r="X615" s="1"/>
      <c r="Y615" s="1"/>
      <c r="AC615" s="1"/>
      <c r="AF615" s="1"/>
      <c r="AG615" s="1"/>
    </row>
    <row r="616" spans="1:33" x14ac:dyDescent="0.25">
      <c r="A616" s="1">
        <v>17</v>
      </c>
      <c r="B616" s="1">
        <v>2020</v>
      </c>
      <c r="C616" s="1">
        <v>353970717</v>
      </c>
      <c r="D616" s="44" t="s">
        <v>492</v>
      </c>
      <c r="E616" s="20">
        <v>0.19403752641789607</v>
      </c>
      <c r="F616" s="20">
        <v>0.18432616987299499</v>
      </c>
      <c r="G616" s="20">
        <v>9.7113565449010696E-3</v>
      </c>
      <c r="H616" s="20">
        <v>0</v>
      </c>
      <c r="I616" s="20">
        <v>8.3700000000000007E-3</v>
      </c>
      <c r="J616" s="20">
        <v>2.4503105022831099E-2</v>
      </c>
      <c r="K616" s="20">
        <v>0.15971572298325701</v>
      </c>
      <c r="L616" s="20">
        <v>1.4486984118072699E-3</v>
      </c>
      <c r="N616" s="50">
        <v>6</v>
      </c>
      <c r="O616" s="236">
        <v>57.142857142857139</v>
      </c>
      <c r="P616" s="236">
        <v>42.857142857142854</v>
      </c>
      <c r="Q616" s="50">
        <v>12</v>
      </c>
      <c r="R616" s="50">
        <v>9</v>
      </c>
      <c r="S616" s="6">
        <v>127.98400000000001</v>
      </c>
      <c r="T616" s="6">
        <v>127.98400000000001</v>
      </c>
      <c r="W616" s="1"/>
      <c r="X616" s="1"/>
      <c r="Y616" s="1"/>
      <c r="AC616" s="1"/>
      <c r="AF616" s="1"/>
      <c r="AG616" s="1"/>
    </row>
    <row r="617" spans="1:33" x14ac:dyDescent="0.25">
      <c r="A617" s="1">
        <v>6</v>
      </c>
      <c r="B617" s="1">
        <v>2020</v>
      </c>
      <c r="C617" s="1">
        <v>35398066</v>
      </c>
      <c r="D617" s="44" t="s">
        <v>493</v>
      </c>
      <c r="E617" s="20">
        <v>0.13083181400803501</v>
      </c>
      <c r="F617" s="20">
        <v>1.506E-2</v>
      </c>
      <c r="G617" s="20">
        <v>0.115771814008035</v>
      </c>
      <c r="H617" s="20">
        <v>0</v>
      </c>
      <c r="I617" s="20" t="s">
        <v>47</v>
      </c>
      <c r="J617" s="20">
        <v>0.11318489233226001</v>
      </c>
      <c r="K617" s="20">
        <v>8.6921675774134801E-5</v>
      </c>
      <c r="L617" s="20">
        <v>1.7559999999999999E-2</v>
      </c>
      <c r="N617" s="50">
        <v>2</v>
      </c>
      <c r="O617" s="236">
        <v>14.285714285714285</v>
      </c>
      <c r="P617" s="236">
        <v>85.714285714285708</v>
      </c>
      <c r="Q617" s="50">
        <v>3</v>
      </c>
      <c r="R617" s="50">
        <v>18</v>
      </c>
      <c r="S617" s="6">
        <v>6063.56</v>
      </c>
      <c r="T617" s="6">
        <v>5275.4229999999998</v>
      </c>
      <c r="W617" s="1"/>
      <c r="X617" s="1"/>
      <c r="Y617" s="1"/>
      <c r="AC617" s="1"/>
      <c r="AF617" s="1"/>
      <c r="AG617" s="1"/>
    </row>
    <row r="618" spans="1:33" x14ac:dyDescent="0.25">
      <c r="A618" s="1">
        <v>18</v>
      </c>
      <c r="B618" s="1">
        <v>2020</v>
      </c>
      <c r="C618" s="1">
        <v>353990518</v>
      </c>
      <c r="D618" s="44" t="s">
        <v>494</v>
      </c>
      <c r="E618" s="20">
        <v>4.4849112541690541E-3</v>
      </c>
      <c r="F618" s="20">
        <v>4.1812227295788904E-3</v>
      </c>
      <c r="G618" s="20">
        <v>3.0368852459016399E-4</v>
      </c>
      <c r="H618" s="20">
        <v>0</v>
      </c>
      <c r="I618" s="20" t="s">
        <v>47</v>
      </c>
      <c r="J618" s="20">
        <v>1E-4</v>
      </c>
      <c r="K618" s="20">
        <v>4.2766120218579199E-3</v>
      </c>
      <c r="L618" s="20">
        <v>1.082992323111344E-4</v>
      </c>
      <c r="N618" s="50">
        <v>1</v>
      </c>
      <c r="O618" s="236">
        <v>44.444444444444443</v>
      </c>
      <c r="P618" s="236">
        <v>55.555555555555557</v>
      </c>
      <c r="Q618" s="50">
        <v>4</v>
      </c>
      <c r="R618" s="50">
        <v>5</v>
      </c>
      <c r="S618" s="6" t="s">
        <v>47</v>
      </c>
      <c r="T618" s="6" t="s">
        <v>47</v>
      </c>
      <c r="W618" s="1"/>
      <c r="X618" s="1"/>
      <c r="Y618" s="1"/>
      <c r="AC618" s="1"/>
      <c r="AF618" s="1"/>
      <c r="AG618" s="1"/>
    </row>
    <row r="619" spans="1:33" x14ac:dyDescent="0.25">
      <c r="A619" s="1">
        <v>19</v>
      </c>
      <c r="B619" s="1">
        <v>2020</v>
      </c>
      <c r="C619" s="1">
        <v>353990519</v>
      </c>
      <c r="D619" s="44" t="s">
        <v>494</v>
      </c>
      <c r="E619" s="20">
        <v>1.7911590563165901E-2</v>
      </c>
      <c r="F619" s="20" t="s">
        <v>47</v>
      </c>
      <c r="G619" s="20">
        <v>1.7911590563165901E-2</v>
      </c>
      <c r="H619" s="20">
        <v>0</v>
      </c>
      <c r="I619" s="20">
        <v>1.0071590563165899E-2</v>
      </c>
      <c r="J619" s="20">
        <v>7.5300000000000002E-3</v>
      </c>
      <c r="K619" s="20" t="s">
        <v>47</v>
      </c>
      <c r="L619" s="20">
        <v>3.1E-4</v>
      </c>
      <c r="N619" s="50">
        <v>0</v>
      </c>
      <c r="O619" s="236">
        <v>0</v>
      </c>
      <c r="P619" s="236">
        <v>100</v>
      </c>
      <c r="Q619" s="50" t="s">
        <v>47</v>
      </c>
      <c r="R619" s="50">
        <v>27</v>
      </c>
      <c r="S619" s="6">
        <v>294</v>
      </c>
      <c r="T619" s="6">
        <v>294</v>
      </c>
      <c r="W619" s="1"/>
      <c r="X619" s="1"/>
      <c r="Y619" s="1"/>
      <c r="AC619" s="1"/>
      <c r="AF619" s="1"/>
      <c r="AG619" s="1"/>
    </row>
    <row r="620" spans="1:33" x14ac:dyDescent="0.25">
      <c r="A620" s="1">
        <v>20</v>
      </c>
      <c r="B620" s="1">
        <v>2020</v>
      </c>
      <c r="C620" s="1">
        <v>354000220</v>
      </c>
      <c r="D620" s="44" t="s">
        <v>495</v>
      </c>
      <c r="E620" s="20">
        <v>1.2992815663181669E-2</v>
      </c>
      <c r="F620" s="20">
        <v>2.7322404371584699E-3</v>
      </c>
      <c r="G620" s="20">
        <v>1.0260575226023199E-2</v>
      </c>
      <c r="H620" s="20">
        <v>0</v>
      </c>
      <c r="I620" s="20">
        <v>5.6274277016742803E-3</v>
      </c>
      <c r="J620" s="20">
        <v>2.0200000000000001E-3</v>
      </c>
      <c r="K620" s="20">
        <v>3.67332809342017E-3</v>
      </c>
      <c r="L620" s="20">
        <v>1.6720598680872701E-3</v>
      </c>
      <c r="N620" s="50">
        <v>5</v>
      </c>
      <c r="O620" s="236">
        <v>13.333333333333334</v>
      </c>
      <c r="P620" s="236">
        <v>86.666666666666671</v>
      </c>
      <c r="Q620" s="50">
        <v>2</v>
      </c>
      <c r="R620" s="50">
        <v>13</v>
      </c>
      <c r="S620" s="6">
        <v>1058.3</v>
      </c>
      <c r="T620" s="6">
        <v>1058.3</v>
      </c>
      <c r="W620" s="1"/>
      <c r="X620" s="1"/>
      <c r="Y620" s="1"/>
      <c r="AC620" s="1"/>
      <c r="AF620" s="1"/>
      <c r="AG620" s="1"/>
    </row>
    <row r="621" spans="1:33" x14ac:dyDescent="0.25">
      <c r="A621" s="1">
        <v>21</v>
      </c>
      <c r="B621" s="1">
        <v>2020</v>
      </c>
      <c r="C621" s="1">
        <v>354000221</v>
      </c>
      <c r="D621" s="44" t="s">
        <v>495</v>
      </c>
      <c r="E621" s="20">
        <v>1.3069332119004301E-2</v>
      </c>
      <c r="F621" s="20" t="s">
        <v>47</v>
      </c>
      <c r="G621" s="20">
        <v>1.3069332119004301E-2</v>
      </c>
      <c r="H621" s="20">
        <v>0</v>
      </c>
      <c r="I621" s="20" t="s">
        <v>47</v>
      </c>
      <c r="J621" s="20">
        <v>7.3732847601700102E-3</v>
      </c>
      <c r="K621" s="20">
        <v>9.1074681238615697E-4</v>
      </c>
      <c r="L621" s="20">
        <v>4.78530054644809E-3</v>
      </c>
      <c r="N621" s="50">
        <v>1</v>
      </c>
      <c r="O621" s="236">
        <v>0</v>
      </c>
      <c r="P621" s="236">
        <v>100</v>
      </c>
      <c r="Q621" s="50" t="s">
        <v>47</v>
      </c>
      <c r="R621" s="50">
        <v>9</v>
      </c>
      <c r="S621" s="6" t="s">
        <v>47</v>
      </c>
      <c r="T621" s="6" t="s">
        <v>47</v>
      </c>
      <c r="W621" s="1"/>
      <c r="X621" s="1"/>
      <c r="Y621" s="1"/>
      <c r="AC621" s="1"/>
      <c r="AF621" s="1"/>
      <c r="AG621" s="1"/>
    </row>
    <row r="622" spans="1:33" x14ac:dyDescent="0.25">
      <c r="A622" s="1">
        <v>16</v>
      </c>
      <c r="B622" s="1">
        <v>2020</v>
      </c>
      <c r="C622" s="1">
        <v>354010116</v>
      </c>
      <c r="D622" s="44" t="s">
        <v>496</v>
      </c>
      <c r="E622" s="20">
        <v>4.3718438963328998E-2</v>
      </c>
      <c r="F622" s="20">
        <v>2.62531050228311E-2</v>
      </c>
      <c r="G622" s="20">
        <v>1.7465333940497901E-2</v>
      </c>
      <c r="H622" s="20">
        <v>0</v>
      </c>
      <c r="I622" s="20">
        <v>9.7199999999999995E-3</v>
      </c>
      <c r="J622" s="20">
        <v>2.5200000000000001E-3</v>
      </c>
      <c r="K622" s="20">
        <v>1.9708926025733799E-2</v>
      </c>
      <c r="L622" s="20">
        <v>1.1769512937595128E-2</v>
      </c>
      <c r="N622" s="50">
        <v>5</v>
      </c>
      <c r="O622" s="236">
        <v>24</v>
      </c>
      <c r="P622" s="236">
        <v>76</v>
      </c>
      <c r="Q622" s="50">
        <v>6</v>
      </c>
      <c r="R622" s="50">
        <v>19</v>
      </c>
      <c r="S622" s="6">
        <v>154</v>
      </c>
      <c r="T622" s="6">
        <v>154</v>
      </c>
      <c r="W622" s="1"/>
      <c r="X622" s="1"/>
      <c r="Y622" s="1"/>
      <c r="AC622" s="1"/>
      <c r="AF622" s="1"/>
      <c r="AG622" s="1"/>
    </row>
    <row r="623" spans="1:33" x14ac:dyDescent="0.25">
      <c r="A623" s="1">
        <v>4</v>
      </c>
      <c r="B623" s="1">
        <v>2020</v>
      </c>
      <c r="C623" s="1">
        <v>35402004</v>
      </c>
      <c r="D623" s="44" t="s">
        <v>497</v>
      </c>
      <c r="E623" s="20">
        <v>0.65388885878018099</v>
      </c>
      <c r="F623" s="20">
        <v>0.48888999999999999</v>
      </c>
      <c r="G623" s="20">
        <v>0.164998858780181</v>
      </c>
      <c r="H623" s="20">
        <v>0.32415334855403299</v>
      </c>
      <c r="I623" s="20">
        <v>3.18761384335155E-2</v>
      </c>
      <c r="J623" s="20">
        <v>0.59330935058346002</v>
      </c>
      <c r="K623" s="20" t="s">
        <v>47</v>
      </c>
      <c r="L623" s="20">
        <v>2.87033697632058E-2</v>
      </c>
      <c r="N623" s="50">
        <v>1</v>
      </c>
      <c r="O623" s="236">
        <v>18.181818181818183</v>
      </c>
      <c r="P623" s="236">
        <v>81.818181818181827</v>
      </c>
      <c r="Q623" s="50">
        <v>2</v>
      </c>
      <c r="R623" s="50">
        <v>9</v>
      </c>
      <c r="S623" s="6" t="s">
        <v>47</v>
      </c>
      <c r="T623" s="6" t="s">
        <v>47</v>
      </c>
      <c r="W623" s="1"/>
      <c r="X623" s="1"/>
      <c r="Y623" s="1"/>
      <c r="AC623" s="1"/>
      <c r="AF623" s="1"/>
      <c r="AG623" s="1"/>
    </row>
    <row r="624" spans="1:33" x14ac:dyDescent="0.25">
      <c r="A624" s="1">
        <v>9</v>
      </c>
      <c r="B624" s="1">
        <v>2020</v>
      </c>
      <c r="C624" s="1">
        <v>35402009</v>
      </c>
      <c r="D624" s="44" t="s">
        <v>497</v>
      </c>
      <c r="E624" s="20">
        <v>6.4927610350076104E-2</v>
      </c>
      <c r="F624" s="20">
        <v>5.8470000000000001E-2</v>
      </c>
      <c r="G624" s="20">
        <v>6.4576103500761E-3</v>
      </c>
      <c r="H624" s="20">
        <v>0.13395801623541301</v>
      </c>
      <c r="I624" s="20">
        <v>4.7230000000000001E-2</v>
      </c>
      <c r="J624" s="20">
        <v>1.055E-2</v>
      </c>
      <c r="K624" s="20">
        <v>3.7000000000000002E-3</v>
      </c>
      <c r="L624" s="20">
        <v>3.4476103500761038E-3</v>
      </c>
      <c r="N624" s="50">
        <v>6</v>
      </c>
      <c r="O624" s="236">
        <v>50</v>
      </c>
      <c r="P624" s="236">
        <v>50</v>
      </c>
      <c r="Q624" s="50">
        <v>5</v>
      </c>
      <c r="R624" s="50">
        <v>5</v>
      </c>
      <c r="S624" s="6">
        <v>2665.3550000000005</v>
      </c>
      <c r="T624" s="6">
        <v>2665.3550000000005</v>
      </c>
      <c r="W624" s="1"/>
      <c r="X624" s="1"/>
      <c r="Y624" s="1"/>
      <c r="AC624" s="1"/>
      <c r="AF624" s="1"/>
      <c r="AG624" s="1"/>
    </row>
    <row r="625" spans="1:33" x14ac:dyDescent="0.25">
      <c r="A625" s="1">
        <v>18</v>
      </c>
      <c r="B625" s="1">
        <v>2020</v>
      </c>
      <c r="C625" s="1">
        <v>354025918</v>
      </c>
      <c r="D625" s="44" t="s">
        <v>498</v>
      </c>
      <c r="E625" s="20">
        <v>0.3128344919571493</v>
      </c>
      <c r="F625" s="20">
        <v>0.29607244539677802</v>
      </c>
      <c r="G625" s="20">
        <v>1.6762046560371301E-2</v>
      </c>
      <c r="H625" s="20">
        <v>0</v>
      </c>
      <c r="I625" s="20">
        <v>1.1845925842752699E-2</v>
      </c>
      <c r="J625" s="20" t="s">
        <v>47</v>
      </c>
      <c r="K625" s="20">
        <v>0.29732954023920599</v>
      </c>
      <c r="L625" s="20">
        <v>3.6590258751902599E-3</v>
      </c>
      <c r="N625" s="50">
        <v>22</v>
      </c>
      <c r="O625" s="236">
        <v>58.536585365853654</v>
      </c>
      <c r="P625" s="236">
        <v>41.463414634146339</v>
      </c>
      <c r="Q625" s="50">
        <v>24</v>
      </c>
      <c r="R625" s="50">
        <v>17</v>
      </c>
      <c r="S625" s="6">
        <v>190.81699999999998</v>
      </c>
      <c r="T625" s="6">
        <v>190.81699999999998</v>
      </c>
      <c r="W625" s="1"/>
      <c r="X625" s="1"/>
      <c r="Y625" s="1"/>
      <c r="AC625" s="1"/>
      <c r="AF625" s="1"/>
      <c r="AG625" s="1"/>
    </row>
    <row r="626" spans="1:33" x14ac:dyDescent="0.25">
      <c r="A626" s="1">
        <v>15</v>
      </c>
      <c r="B626" s="1">
        <v>2020</v>
      </c>
      <c r="C626" s="1">
        <v>354030915</v>
      </c>
      <c r="D626" s="44" t="s">
        <v>499</v>
      </c>
      <c r="E626" s="20">
        <v>0.26009549342515703</v>
      </c>
      <c r="F626" s="20">
        <v>0.147755875938818</v>
      </c>
      <c r="G626" s="20">
        <v>0.112339617486339</v>
      </c>
      <c r="H626" s="20">
        <v>9.2719431760527604E-2</v>
      </c>
      <c r="I626" s="20">
        <v>1.70167213114754E-2</v>
      </c>
      <c r="J626" s="20">
        <v>0.108004337899543</v>
      </c>
      <c r="K626" s="20">
        <v>0.13500225765401599</v>
      </c>
      <c r="L626" s="20">
        <v>7.2176560121765601E-5</v>
      </c>
      <c r="N626" s="50">
        <v>8</v>
      </c>
      <c r="O626" s="236">
        <v>60.714285714285708</v>
      </c>
      <c r="P626" s="236">
        <v>39.285714285714285</v>
      </c>
      <c r="Q626" s="50">
        <v>17</v>
      </c>
      <c r="R626" s="50">
        <v>11</v>
      </c>
      <c r="S626" s="6">
        <v>117</v>
      </c>
      <c r="T626" s="6">
        <v>117</v>
      </c>
      <c r="W626" s="1"/>
      <c r="X626" s="1"/>
      <c r="Y626" s="1"/>
      <c r="AC626" s="1"/>
      <c r="AF626" s="1"/>
      <c r="AG626" s="1"/>
    </row>
    <row r="627" spans="1:33" x14ac:dyDescent="0.25">
      <c r="A627" s="1">
        <v>15</v>
      </c>
      <c r="B627" s="1">
        <v>2020</v>
      </c>
      <c r="C627" s="1">
        <v>354040815</v>
      </c>
      <c r="D627" s="44" t="s">
        <v>500</v>
      </c>
      <c r="E627" s="20">
        <v>0.11551968868261904</v>
      </c>
      <c r="F627" s="20">
        <v>0.10789324009614799</v>
      </c>
      <c r="G627" s="20">
        <v>7.6264485864710402E-3</v>
      </c>
      <c r="H627" s="20">
        <v>3.82450215626585E-2</v>
      </c>
      <c r="I627" s="20">
        <v>1.2750330613568899E-3</v>
      </c>
      <c r="J627" s="20" t="s">
        <v>47</v>
      </c>
      <c r="K627" s="20">
        <v>0.113953240096148</v>
      </c>
      <c r="L627" s="20">
        <v>2.9141552511415501E-4</v>
      </c>
      <c r="N627" s="50">
        <v>11</v>
      </c>
      <c r="O627" s="236">
        <v>42.857142857142854</v>
      </c>
      <c r="P627" s="236">
        <v>57.142857142857139</v>
      </c>
      <c r="Q627" s="50">
        <v>12</v>
      </c>
      <c r="R627" s="50">
        <v>16</v>
      </c>
      <c r="S627" s="6">
        <v>181</v>
      </c>
      <c r="T627" s="6">
        <v>181</v>
      </c>
      <c r="W627" s="1"/>
      <c r="X627" s="1"/>
      <c r="Y627" s="1"/>
      <c r="AC627" s="1"/>
      <c r="AF627" s="1"/>
      <c r="AG627" s="1"/>
    </row>
    <row r="628" spans="1:33" x14ac:dyDescent="0.25">
      <c r="A628" s="1">
        <v>10</v>
      </c>
      <c r="B628" s="1">
        <v>2020</v>
      </c>
      <c r="C628" s="1">
        <v>354050710</v>
      </c>
      <c r="D628" s="44" t="s">
        <v>501</v>
      </c>
      <c r="E628" s="20">
        <v>5.4594428246458895E-2</v>
      </c>
      <c r="F628" s="20">
        <v>3.20396169457128E-2</v>
      </c>
      <c r="G628" s="20">
        <v>2.2554811300746099E-2</v>
      </c>
      <c r="H628" s="20">
        <v>0</v>
      </c>
      <c r="I628" s="20">
        <v>3.8699999999999998E-2</v>
      </c>
      <c r="J628" s="20" t="s">
        <v>47</v>
      </c>
      <c r="K628" s="20">
        <v>1.0724133127063701E-3</v>
      </c>
      <c r="L628" s="20">
        <v>1.4822014933752504E-2</v>
      </c>
      <c r="N628" s="50">
        <v>8</v>
      </c>
      <c r="O628" s="236">
        <v>19.230769230769234</v>
      </c>
      <c r="P628" s="236">
        <v>80.769230769230774</v>
      </c>
      <c r="Q628" s="50">
        <v>5</v>
      </c>
      <c r="R628" s="50">
        <v>21</v>
      </c>
      <c r="S628" s="6">
        <v>195.976</v>
      </c>
      <c r="T628" s="6">
        <v>195.976</v>
      </c>
      <c r="W628" s="1"/>
      <c r="X628" s="1"/>
      <c r="Y628" s="1"/>
      <c r="AC628" s="1"/>
      <c r="AF628" s="1"/>
      <c r="AG628" s="1"/>
    </row>
    <row r="629" spans="1:33" x14ac:dyDescent="0.25">
      <c r="A629" s="1">
        <v>10</v>
      </c>
      <c r="B629" s="1">
        <v>2020</v>
      </c>
      <c r="C629" s="1">
        <v>354060610</v>
      </c>
      <c r="D629" s="44" t="s">
        <v>502</v>
      </c>
      <c r="E629" s="20">
        <v>1.6986103440460418</v>
      </c>
      <c r="F629" s="20">
        <v>1.2733333722583999</v>
      </c>
      <c r="G629" s="20">
        <v>0.42527697178764201</v>
      </c>
      <c r="H629" s="20">
        <v>0</v>
      </c>
      <c r="I629" s="20">
        <v>0.22895621129325999</v>
      </c>
      <c r="J629" s="20">
        <v>1.08213431103459</v>
      </c>
      <c r="K629" s="20">
        <v>0.13377175824038701</v>
      </c>
      <c r="L629" s="20">
        <v>0.25374806347780532</v>
      </c>
      <c r="N629" s="50">
        <v>100</v>
      </c>
      <c r="O629" s="236">
        <v>11.929824561403509</v>
      </c>
      <c r="P629" s="236">
        <v>88.070175438596493</v>
      </c>
      <c r="Q629" s="50">
        <v>34</v>
      </c>
      <c r="R629" s="50">
        <v>251</v>
      </c>
      <c r="S629" s="6">
        <v>2375.52</v>
      </c>
      <c r="T629" s="6">
        <v>2375.52</v>
      </c>
      <c r="W629" s="1"/>
      <c r="X629" s="1"/>
      <c r="Y629" s="1"/>
      <c r="AC629" s="1"/>
      <c r="AF629" s="1"/>
      <c r="AG629" s="1"/>
    </row>
    <row r="630" spans="1:33" x14ac:dyDescent="0.25">
      <c r="A630" s="1">
        <v>9</v>
      </c>
      <c r="B630" s="1">
        <v>2020</v>
      </c>
      <c r="C630" s="1">
        <v>35407059</v>
      </c>
      <c r="D630" s="44" t="s">
        <v>503</v>
      </c>
      <c r="E630" s="20">
        <v>0.62795591810764306</v>
      </c>
      <c r="F630" s="20">
        <v>0.49949174763580101</v>
      </c>
      <c r="G630" s="20">
        <v>0.128464170471842</v>
      </c>
      <c r="H630" s="20">
        <v>0.62856107305936104</v>
      </c>
      <c r="I630" s="20">
        <v>0.15451000000000001</v>
      </c>
      <c r="J630" s="20">
        <v>0.10969873406193099</v>
      </c>
      <c r="K630" s="20">
        <v>0.36016171438730399</v>
      </c>
      <c r="L630" s="20">
        <v>3.5854696584075598E-3</v>
      </c>
      <c r="N630" s="50">
        <v>30</v>
      </c>
      <c r="O630" s="236">
        <v>50.526315789473685</v>
      </c>
      <c r="P630" s="236">
        <v>49.473684210526315</v>
      </c>
      <c r="Q630" s="50">
        <v>48</v>
      </c>
      <c r="R630" s="50">
        <v>47</v>
      </c>
      <c r="S630" s="6">
        <v>2888.1440000000002</v>
      </c>
      <c r="T630" s="6">
        <v>2850.694</v>
      </c>
      <c r="W630" s="1"/>
      <c r="X630" s="1"/>
      <c r="Y630" s="1"/>
      <c r="AC630" s="1"/>
      <c r="AF630" s="1"/>
      <c r="AG630" s="1"/>
    </row>
    <row r="631" spans="1:33" x14ac:dyDescent="0.25">
      <c r="A631" s="1">
        <v>2</v>
      </c>
      <c r="B631" s="1">
        <v>2020</v>
      </c>
      <c r="C631" s="1">
        <v>35407542</v>
      </c>
      <c r="D631" s="44" t="s">
        <v>504</v>
      </c>
      <c r="E631" s="20">
        <v>0.16247065573770492</v>
      </c>
      <c r="F631" s="20">
        <v>8.7520000000000001E-2</v>
      </c>
      <c r="G631" s="20">
        <v>7.4950655737704902E-2</v>
      </c>
      <c r="H631" s="20">
        <v>2.1038432267884301E-2</v>
      </c>
      <c r="I631" s="20">
        <v>5.28506557377049E-2</v>
      </c>
      <c r="J631" s="20">
        <v>1.8519999999999998E-2</v>
      </c>
      <c r="K631" s="20">
        <v>5.5559999999999998E-2</v>
      </c>
      <c r="L631" s="20">
        <v>3.5540000000000002E-2</v>
      </c>
      <c r="N631" s="50">
        <v>1</v>
      </c>
      <c r="O631" s="236">
        <v>52</v>
      </c>
      <c r="P631" s="236">
        <v>48</v>
      </c>
      <c r="Q631" s="50">
        <v>13</v>
      </c>
      <c r="R631" s="50">
        <v>12</v>
      </c>
      <c r="S631" s="6">
        <v>874.65</v>
      </c>
      <c r="T631" s="6">
        <v>87.465000000000003</v>
      </c>
      <c r="W631" s="1"/>
      <c r="X631" s="1"/>
      <c r="Y631" s="1"/>
      <c r="AC631" s="1"/>
      <c r="AF631" s="1"/>
      <c r="AG631" s="1"/>
    </row>
    <row r="632" spans="1:33" x14ac:dyDescent="0.25">
      <c r="A632" s="1">
        <v>16</v>
      </c>
      <c r="B632" s="1">
        <v>2020</v>
      </c>
      <c r="C632" s="1">
        <v>354080416</v>
      </c>
      <c r="D632" s="44" t="s">
        <v>505</v>
      </c>
      <c r="E632" s="20">
        <v>0.66089089425771996</v>
      </c>
      <c r="F632" s="20">
        <v>0.49924132860909398</v>
      </c>
      <c r="G632" s="20">
        <v>0.16164956564862601</v>
      </c>
      <c r="H632" s="20">
        <v>0</v>
      </c>
      <c r="I632" s="20">
        <v>0.11464921351398601</v>
      </c>
      <c r="J632" s="20">
        <v>0.23275415525114199</v>
      </c>
      <c r="K632" s="20">
        <v>0.29831880197286897</v>
      </c>
      <c r="L632" s="20">
        <v>1.51687235197245E-2</v>
      </c>
      <c r="N632" s="50">
        <v>7</v>
      </c>
      <c r="O632" s="236">
        <v>15.65217391304348</v>
      </c>
      <c r="P632" s="236">
        <v>84.34782608695653</v>
      </c>
      <c r="Q632" s="50">
        <v>18</v>
      </c>
      <c r="R632" s="50">
        <v>97</v>
      </c>
      <c r="S632" s="6">
        <v>850</v>
      </c>
      <c r="T632" s="6">
        <v>850</v>
      </c>
      <c r="W632" s="1"/>
      <c r="X632" s="1"/>
      <c r="Y632" s="1"/>
      <c r="AC632" s="1"/>
      <c r="AF632" s="1"/>
      <c r="AG632" s="1"/>
    </row>
    <row r="633" spans="1:33" x14ac:dyDescent="0.25">
      <c r="A633" s="1">
        <v>21</v>
      </c>
      <c r="B633" s="1">
        <v>2020</v>
      </c>
      <c r="C633" s="1">
        <v>354085321</v>
      </c>
      <c r="D633" s="44" t="s">
        <v>506</v>
      </c>
      <c r="E633" s="20">
        <v>6.6991204431469404E-3</v>
      </c>
      <c r="F633" s="20" t="s">
        <v>47</v>
      </c>
      <c r="G633" s="20">
        <v>6.6991204431469404E-3</v>
      </c>
      <c r="H633" s="20">
        <v>0</v>
      </c>
      <c r="I633" s="20">
        <v>5.7877049180327898E-3</v>
      </c>
      <c r="J633" s="20" t="s">
        <v>47</v>
      </c>
      <c r="K633" s="20">
        <v>8.8141552511415504E-4</v>
      </c>
      <c r="L633" s="20">
        <v>3.0000000000000001E-5</v>
      </c>
      <c r="N633" s="50">
        <v>0</v>
      </c>
      <c r="O633" s="236">
        <v>0</v>
      </c>
      <c r="P633" s="236">
        <v>100</v>
      </c>
      <c r="Q633" s="50" t="s">
        <v>47</v>
      </c>
      <c r="R633" s="50">
        <v>8</v>
      </c>
      <c r="S633" s="6">
        <v>109</v>
      </c>
      <c r="T633" s="6">
        <v>109</v>
      </c>
      <c r="W633" s="1"/>
      <c r="X633" s="1"/>
      <c r="Y633" s="1"/>
      <c r="AC633" s="1"/>
      <c r="AF633" s="1"/>
      <c r="AG633" s="1"/>
    </row>
    <row r="634" spans="1:33" x14ac:dyDescent="0.25">
      <c r="A634" s="1">
        <v>9</v>
      </c>
      <c r="B634" s="1">
        <v>2020</v>
      </c>
      <c r="C634" s="1">
        <v>35409039</v>
      </c>
      <c r="D634" s="44" t="s">
        <v>507</v>
      </c>
      <c r="E634" s="20">
        <v>0.80984480997517294</v>
      </c>
      <c r="F634" s="20">
        <v>0.37424151469359002</v>
      </c>
      <c r="G634" s="20">
        <v>0.43560329528158298</v>
      </c>
      <c r="H634" s="20">
        <v>0</v>
      </c>
      <c r="I634" s="20">
        <v>0.27223999999999998</v>
      </c>
      <c r="J634" s="20">
        <v>0.51210151183970898</v>
      </c>
      <c r="K634" s="20">
        <v>1.24232981354642E-2</v>
      </c>
      <c r="L634" s="20">
        <v>1.308E-2</v>
      </c>
      <c r="N634" s="50">
        <v>8</v>
      </c>
      <c r="O634" s="236">
        <v>28.571428571428569</v>
      </c>
      <c r="P634" s="236">
        <v>71.428571428571431</v>
      </c>
      <c r="Q634" s="50">
        <v>10</v>
      </c>
      <c r="R634" s="50">
        <v>25</v>
      </c>
      <c r="S634" s="6">
        <v>1094</v>
      </c>
      <c r="T634" s="6">
        <v>1094</v>
      </c>
      <c r="W634" s="1"/>
      <c r="X634" s="1"/>
      <c r="Y634" s="1"/>
      <c r="AC634" s="1"/>
      <c r="AF634" s="1"/>
      <c r="AG634" s="1"/>
    </row>
    <row r="635" spans="1:33" x14ac:dyDescent="0.25">
      <c r="A635" s="1">
        <v>7</v>
      </c>
      <c r="B635" s="1">
        <v>2020</v>
      </c>
      <c r="C635" s="1">
        <v>35410007</v>
      </c>
      <c r="D635" s="44" t="s">
        <v>508</v>
      </c>
      <c r="E635" s="20">
        <v>1.1500987613843301</v>
      </c>
      <c r="F635" s="20">
        <v>1.14862876138433</v>
      </c>
      <c r="G635" s="20">
        <v>1.47E-3</v>
      </c>
      <c r="H635" s="20">
        <v>0</v>
      </c>
      <c r="I635" s="20">
        <v>1.1483099999999999</v>
      </c>
      <c r="J635" s="20">
        <v>6.4999999999999997E-4</v>
      </c>
      <c r="K635" s="20" t="s">
        <v>47</v>
      </c>
      <c r="L635" s="20">
        <v>1.1387613843351549E-3</v>
      </c>
      <c r="N635" s="50">
        <v>5</v>
      </c>
      <c r="O635" s="236">
        <v>63.636363636363633</v>
      </c>
      <c r="P635" s="236">
        <v>36.363636363636367</v>
      </c>
      <c r="Q635" s="50">
        <v>7</v>
      </c>
      <c r="R635" s="50">
        <v>4</v>
      </c>
      <c r="S635" s="6">
        <v>13989.077999999998</v>
      </c>
      <c r="T635" s="6">
        <v>0</v>
      </c>
      <c r="W635" s="1"/>
      <c r="X635" s="1"/>
      <c r="Y635" s="1"/>
      <c r="AC635" s="1"/>
      <c r="AF635" s="1"/>
      <c r="AG635" s="1"/>
    </row>
    <row r="636" spans="1:33" x14ac:dyDescent="0.25">
      <c r="A636" s="1">
        <v>17</v>
      </c>
      <c r="B636" s="1">
        <v>2020</v>
      </c>
      <c r="C636" s="1">
        <v>354105917</v>
      </c>
      <c r="D636" s="44" t="s">
        <v>509</v>
      </c>
      <c r="E636" s="20">
        <v>0.13994078401161131</v>
      </c>
      <c r="F636" s="20">
        <v>0.104682105530188</v>
      </c>
      <c r="G636" s="20">
        <v>3.5258678481423299E-2</v>
      </c>
      <c r="H636" s="20">
        <v>0</v>
      </c>
      <c r="I636" s="20">
        <v>3.10051912568306E-2</v>
      </c>
      <c r="J636" s="20">
        <v>2.5699999999999998E-3</v>
      </c>
      <c r="K636" s="20">
        <v>9.46898964077484E-2</v>
      </c>
      <c r="L636" s="20">
        <v>1.1675696347031963E-2</v>
      </c>
      <c r="N636" s="50">
        <v>8</v>
      </c>
      <c r="O636" s="236">
        <v>21.052631578947366</v>
      </c>
      <c r="P636" s="236">
        <v>78.94736842105263</v>
      </c>
      <c r="Q636" s="50">
        <v>4</v>
      </c>
      <c r="R636" s="50">
        <v>15</v>
      </c>
      <c r="S636" s="6">
        <v>215.82</v>
      </c>
      <c r="T636" s="6">
        <v>215.82</v>
      </c>
      <c r="W636" s="1"/>
      <c r="X636" s="1"/>
      <c r="Y636" s="1"/>
      <c r="AC636" s="1"/>
      <c r="AF636" s="1"/>
      <c r="AG636" s="1"/>
    </row>
    <row r="637" spans="1:33" x14ac:dyDescent="0.25">
      <c r="A637" s="1">
        <v>16</v>
      </c>
      <c r="B637" s="1">
        <v>2020</v>
      </c>
      <c r="C637" s="1">
        <v>354110916</v>
      </c>
      <c r="D637" s="44" t="s">
        <v>510</v>
      </c>
      <c r="E637" s="20">
        <v>0.21048860520581258</v>
      </c>
      <c r="F637" s="20">
        <v>0.19360424807246099</v>
      </c>
      <c r="G637" s="20">
        <v>1.68843571333516E-2</v>
      </c>
      <c r="H637" s="20">
        <v>0</v>
      </c>
      <c r="I637" s="20">
        <v>1.49860109289617E-2</v>
      </c>
      <c r="J637" s="20" t="s">
        <v>47</v>
      </c>
      <c r="K637" s="20">
        <v>0.19334960640350701</v>
      </c>
      <c r="L637" s="20">
        <v>2.152987873343816E-3</v>
      </c>
      <c r="N637" s="50">
        <v>5</v>
      </c>
      <c r="O637" s="236">
        <v>44.186046511627907</v>
      </c>
      <c r="P637" s="236">
        <v>55.813953488372093</v>
      </c>
      <c r="Q637" s="50">
        <v>19</v>
      </c>
      <c r="R637" s="50">
        <v>24</v>
      </c>
      <c r="S637" s="6">
        <v>183</v>
      </c>
      <c r="T637" s="6">
        <v>183</v>
      </c>
      <c r="W637" s="1"/>
      <c r="X637" s="1"/>
      <c r="Y637" s="1"/>
      <c r="AC637" s="1"/>
      <c r="AF637" s="1"/>
      <c r="AG637" s="1"/>
    </row>
    <row r="638" spans="1:33" x14ac:dyDescent="0.25">
      <c r="A638" s="1">
        <v>20</v>
      </c>
      <c r="B638" s="1">
        <v>2020</v>
      </c>
      <c r="C638" s="1">
        <v>354110920</v>
      </c>
      <c r="D638" s="44" t="s">
        <v>510</v>
      </c>
      <c r="E638" s="20">
        <v>2.8660920852359201E-3</v>
      </c>
      <c r="F638" s="20" t="s">
        <v>47</v>
      </c>
      <c r="G638" s="20">
        <v>2.8660920852359201E-3</v>
      </c>
      <c r="H638" s="20">
        <v>0</v>
      </c>
      <c r="I638" s="20" t="s">
        <v>47</v>
      </c>
      <c r="J638" s="20" t="s">
        <v>47</v>
      </c>
      <c r="K638" s="20">
        <v>8.6092085235920903E-5</v>
      </c>
      <c r="L638" s="20">
        <v>2.7799999999999999E-3</v>
      </c>
      <c r="N638" s="50">
        <v>0</v>
      </c>
      <c r="O638" s="236">
        <v>0</v>
      </c>
      <c r="P638" s="236">
        <v>100</v>
      </c>
      <c r="Q638" s="50" t="s">
        <v>47</v>
      </c>
      <c r="R638" s="50">
        <v>4</v>
      </c>
      <c r="S638" s="6" t="s">
        <v>47</v>
      </c>
      <c r="T638" s="6" t="s">
        <v>47</v>
      </c>
      <c r="W638" s="1"/>
      <c r="X638" s="1"/>
      <c r="Y638" s="1"/>
      <c r="AC638" s="1"/>
      <c r="AF638" s="1"/>
      <c r="AG638" s="1"/>
    </row>
    <row r="639" spans="1:33" x14ac:dyDescent="0.25">
      <c r="A639" s="1">
        <v>21</v>
      </c>
      <c r="B639" s="1">
        <v>2020</v>
      </c>
      <c r="C639" s="1">
        <v>354120821</v>
      </c>
      <c r="D639" s="44" t="s">
        <v>511</v>
      </c>
      <c r="E639" s="20">
        <v>9.5047358834244103E-4</v>
      </c>
      <c r="F639" s="20" t="s">
        <v>47</v>
      </c>
      <c r="G639" s="20">
        <v>9.5047358834244103E-4</v>
      </c>
      <c r="H639" s="20">
        <v>0</v>
      </c>
      <c r="I639" s="20">
        <v>6.9216757741347905E-4</v>
      </c>
      <c r="J639" s="20" t="s">
        <v>47</v>
      </c>
      <c r="K639" s="20" t="s">
        <v>47</v>
      </c>
      <c r="L639" s="20">
        <v>2.5830601092896198E-4</v>
      </c>
      <c r="N639" s="50">
        <v>0</v>
      </c>
      <c r="O639" s="236">
        <v>0</v>
      </c>
      <c r="P639" s="236">
        <v>100</v>
      </c>
      <c r="Q639" s="50" t="s">
        <v>47</v>
      </c>
      <c r="R639" s="50">
        <v>7</v>
      </c>
      <c r="S639" s="6" t="s">
        <v>47</v>
      </c>
      <c r="T639" s="6" t="s">
        <v>47</v>
      </c>
      <c r="W639" s="1"/>
      <c r="X639" s="1"/>
      <c r="Y639" s="1"/>
      <c r="AC639" s="1"/>
      <c r="AF639" s="1"/>
      <c r="AG639" s="1"/>
    </row>
    <row r="640" spans="1:33" x14ac:dyDescent="0.25">
      <c r="A640" s="1">
        <v>22</v>
      </c>
      <c r="B640" s="1">
        <v>2020</v>
      </c>
      <c r="C640" s="1">
        <v>354120822</v>
      </c>
      <c r="D640" s="44" t="s">
        <v>511</v>
      </c>
      <c r="E640" s="20">
        <v>0.3071500255133871</v>
      </c>
      <c r="F640" s="20">
        <v>0.24461111298250901</v>
      </c>
      <c r="G640" s="20">
        <v>6.2538912530878094E-2</v>
      </c>
      <c r="H640" s="20">
        <v>0</v>
      </c>
      <c r="I640" s="20">
        <v>4.3065300546448103E-2</v>
      </c>
      <c r="J640" s="20">
        <v>1.13698630136986E-4</v>
      </c>
      <c r="K640" s="20">
        <v>0.252964734136787</v>
      </c>
      <c r="L640" s="20">
        <v>1.1006292200014969E-2</v>
      </c>
      <c r="N640" s="50">
        <v>15</v>
      </c>
      <c r="O640" s="236">
        <v>26.666666666666668</v>
      </c>
      <c r="P640" s="236">
        <v>73.333333333333329</v>
      </c>
      <c r="Q640" s="50">
        <v>20</v>
      </c>
      <c r="R640" s="50">
        <v>55</v>
      </c>
      <c r="S640" s="6">
        <v>443.904</v>
      </c>
      <c r="T640" s="6">
        <v>443.904</v>
      </c>
      <c r="W640" s="1"/>
      <c r="X640" s="1"/>
      <c r="Y640" s="1"/>
      <c r="AC640" s="1"/>
      <c r="AF640" s="1"/>
      <c r="AG640" s="1"/>
    </row>
    <row r="641" spans="1:33" x14ac:dyDescent="0.25">
      <c r="A641" s="1">
        <v>21</v>
      </c>
      <c r="B641" s="1">
        <v>2020</v>
      </c>
      <c r="C641" s="1">
        <v>354130721</v>
      </c>
      <c r="D641" s="44" t="s">
        <v>512</v>
      </c>
      <c r="E641" s="20">
        <v>1.1545462484716929E-2</v>
      </c>
      <c r="F641" s="20">
        <v>1.36612021857923E-3</v>
      </c>
      <c r="G641" s="20">
        <v>1.01793422661377E-2</v>
      </c>
      <c r="H641" s="20">
        <v>0.107222222222222</v>
      </c>
      <c r="I641" s="20">
        <v>3.6800000000000001E-3</v>
      </c>
      <c r="J641" s="20" t="s">
        <v>47</v>
      </c>
      <c r="K641" s="20">
        <v>7.6861202185792296E-3</v>
      </c>
      <c r="L641" s="20">
        <v>1.79342266137685E-4</v>
      </c>
      <c r="N641" s="50">
        <v>0</v>
      </c>
      <c r="O641" s="236">
        <v>10</v>
      </c>
      <c r="P641" s="236">
        <v>90</v>
      </c>
      <c r="Q641" s="50">
        <v>1</v>
      </c>
      <c r="R641" s="50">
        <v>9</v>
      </c>
      <c r="S641" s="6" t="s">
        <v>47</v>
      </c>
      <c r="T641" s="6" t="s">
        <v>47</v>
      </c>
      <c r="W641" s="1"/>
      <c r="X641" s="1"/>
      <c r="Y641" s="1"/>
      <c r="AC641" s="1"/>
      <c r="AF641" s="1"/>
      <c r="AG641" s="1"/>
    </row>
    <row r="642" spans="1:33" x14ac:dyDescent="0.25">
      <c r="A642" s="1">
        <v>22</v>
      </c>
      <c r="B642" s="1">
        <v>2020</v>
      </c>
      <c r="C642" s="1">
        <v>354130722</v>
      </c>
      <c r="D642" s="44" t="s">
        <v>512</v>
      </c>
      <c r="E642" s="20">
        <v>0.36334771394232801</v>
      </c>
      <c r="F642" s="20">
        <v>0.16435525494672801</v>
      </c>
      <c r="G642" s="20">
        <v>0.1989924589956</v>
      </c>
      <c r="H642" s="20">
        <v>3.3523274987316103E-2</v>
      </c>
      <c r="I642" s="20">
        <v>6.6100000000000004E-3</v>
      </c>
      <c r="J642" s="20">
        <v>0.18872859312490101</v>
      </c>
      <c r="K642" s="20">
        <v>0.16609920478079701</v>
      </c>
      <c r="L642" s="20">
        <v>1.9099160366294879E-3</v>
      </c>
      <c r="N642" s="50">
        <v>5</v>
      </c>
      <c r="O642" s="236">
        <v>10</v>
      </c>
      <c r="P642" s="236">
        <v>90</v>
      </c>
      <c r="Q642" s="50">
        <v>6</v>
      </c>
      <c r="R642" s="50">
        <v>54</v>
      </c>
      <c r="S642" s="6">
        <v>2023.5800000000002</v>
      </c>
      <c r="T642" s="6">
        <v>2023.5800000000002</v>
      </c>
      <c r="W642" s="1"/>
      <c r="X642" s="1"/>
      <c r="Y642" s="1"/>
      <c r="AC642" s="1"/>
      <c r="AF642" s="1"/>
      <c r="AG642" s="1"/>
    </row>
    <row r="643" spans="1:33" x14ac:dyDescent="0.25">
      <c r="A643" s="1">
        <v>21</v>
      </c>
      <c r="B643" s="1">
        <v>2020</v>
      </c>
      <c r="C643" s="1">
        <v>354140621</v>
      </c>
      <c r="D643" s="44" t="s">
        <v>513</v>
      </c>
      <c r="E643" s="20">
        <v>0.1104663625333733</v>
      </c>
      <c r="F643" s="20">
        <v>9.3163326762648602E-2</v>
      </c>
      <c r="G643" s="20">
        <v>1.7303035770724701E-2</v>
      </c>
      <c r="H643" s="20">
        <v>0</v>
      </c>
      <c r="I643" s="20">
        <v>5.3305175038051798E-3</v>
      </c>
      <c r="J643" s="20">
        <v>9.3211031098468802E-2</v>
      </c>
      <c r="K643" s="20">
        <v>4.39366153487869E-3</v>
      </c>
      <c r="L643" s="20">
        <v>7.5311523962206094E-3</v>
      </c>
      <c r="N643" s="50">
        <v>4</v>
      </c>
      <c r="O643" s="236">
        <v>14.754098360655737</v>
      </c>
      <c r="P643" s="236">
        <v>85.245901639344254</v>
      </c>
      <c r="Q643" s="50">
        <v>9</v>
      </c>
      <c r="R643" s="50">
        <v>52</v>
      </c>
      <c r="S643" s="6" t="s">
        <v>47</v>
      </c>
      <c r="T643" s="6" t="s">
        <v>47</v>
      </c>
      <c r="W643" s="1"/>
      <c r="X643" s="1"/>
      <c r="Y643" s="1"/>
      <c r="AC643" s="1"/>
      <c r="AF643" s="1"/>
      <c r="AG643" s="1"/>
    </row>
    <row r="644" spans="1:33" x14ac:dyDescent="0.25">
      <c r="A644" s="1">
        <v>22</v>
      </c>
      <c r="B644" s="1">
        <v>2020</v>
      </c>
      <c r="C644" s="1">
        <v>354140622</v>
      </c>
      <c r="D644" s="44" t="s">
        <v>513</v>
      </c>
      <c r="E644" s="20">
        <v>0.65938475904716698</v>
      </c>
      <c r="F644" s="20">
        <v>0.24209513580108299</v>
      </c>
      <c r="G644" s="20">
        <v>0.41728962324608398</v>
      </c>
      <c r="H644" s="20">
        <v>0</v>
      </c>
      <c r="I644" s="20">
        <v>0.23669999999999999</v>
      </c>
      <c r="J644" s="20">
        <v>0.35483240487062401</v>
      </c>
      <c r="K644" s="20">
        <v>1.0207943542014999E-2</v>
      </c>
      <c r="L644" s="20">
        <v>5.7644410634528492E-2</v>
      </c>
      <c r="N644" s="50">
        <v>8</v>
      </c>
      <c r="O644" s="236">
        <v>2.8818443804034581</v>
      </c>
      <c r="P644" s="236">
        <v>97.11815561959655</v>
      </c>
      <c r="Q644" s="50">
        <v>10</v>
      </c>
      <c r="R644" s="50">
        <v>337</v>
      </c>
      <c r="S644" s="6">
        <v>12186</v>
      </c>
      <c r="T644" s="6">
        <v>12186</v>
      </c>
      <c r="W644" s="1"/>
      <c r="X644" s="1"/>
      <c r="Y644" s="1"/>
      <c r="AC644" s="1"/>
      <c r="AF644" s="1"/>
      <c r="AG644" s="1"/>
    </row>
    <row r="645" spans="1:33" x14ac:dyDescent="0.25">
      <c r="A645" s="1">
        <v>21</v>
      </c>
      <c r="B645" s="1">
        <v>2020</v>
      </c>
      <c r="C645" s="1">
        <v>354150521</v>
      </c>
      <c r="D645" s="44" t="s">
        <v>514</v>
      </c>
      <c r="E645" s="20">
        <v>0.45739635810439933</v>
      </c>
      <c r="F645" s="20">
        <v>0.44248047184170503</v>
      </c>
      <c r="G645" s="20">
        <v>1.49158862626943E-2</v>
      </c>
      <c r="H645" s="20">
        <v>0</v>
      </c>
      <c r="I645" s="20">
        <v>3.8336891171993899E-3</v>
      </c>
      <c r="J645" s="20" t="s">
        <v>47</v>
      </c>
      <c r="K645" s="20">
        <v>0.44135036186590798</v>
      </c>
      <c r="L645" s="20">
        <v>1.2212307121291508E-2</v>
      </c>
      <c r="N645" s="50">
        <v>1</v>
      </c>
      <c r="O645" s="236">
        <v>7.8947368421052628</v>
      </c>
      <c r="P645" s="236">
        <v>92.10526315789474</v>
      </c>
      <c r="Q645" s="50">
        <v>3</v>
      </c>
      <c r="R645" s="50">
        <v>35</v>
      </c>
      <c r="S645" s="6" t="s">
        <v>47</v>
      </c>
      <c r="T645" s="6" t="s">
        <v>47</v>
      </c>
      <c r="W645" s="1"/>
      <c r="X645" s="1"/>
      <c r="Y645" s="1"/>
      <c r="AC645" s="1"/>
      <c r="AF645" s="1"/>
      <c r="AG645" s="1"/>
    </row>
    <row r="646" spans="1:33" x14ac:dyDescent="0.25">
      <c r="A646" s="1">
        <v>22</v>
      </c>
      <c r="B646" s="1">
        <v>2020</v>
      </c>
      <c r="C646" s="1">
        <v>354150522</v>
      </c>
      <c r="D646" s="44" t="s">
        <v>514</v>
      </c>
      <c r="E646" s="20">
        <v>4.9453601972453E-2</v>
      </c>
      <c r="F646" s="20" t="s">
        <v>47</v>
      </c>
      <c r="G646" s="20">
        <v>4.9453601972453E-2</v>
      </c>
      <c r="H646" s="20">
        <v>0</v>
      </c>
      <c r="I646" s="20">
        <v>1.4676052130897999E-2</v>
      </c>
      <c r="J646" s="20">
        <v>2.3064794520547899E-2</v>
      </c>
      <c r="K646" s="20">
        <v>1.98647915263119E-3</v>
      </c>
      <c r="L646" s="20">
        <v>9.7262761683758765E-3</v>
      </c>
      <c r="N646" s="50">
        <v>1</v>
      </c>
      <c r="O646" s="236">
        <v>0</v>
      </c>
      <c r="P646" s="236">
        <v>100</v>
      </c>
      <c r="Q646" s="50" t="s">
        <v>47</v>
      </c>
      <c r="R646" s="50">
        <v>48</v>
      </c>
      <c r="S646" s="6">
        <v>2004.1</v>
      </c>
      <c r="T646" s="6">
        <v>801.64</v>
      </c>
      <c r="W646" s="1"/>
      <c r="X646" s="1"/>
      <c r="Y646" s="1"/>
      <c r="AC646" s="1"/>
      <c r="AF646" s="1"/>
      <c r="AG646" s="1"/>
    </row>
    <row r="647" spans="1:33" x14ac:dyDescent="0.25">
      <c r="A647" s="1">
        <v>16</v>
      </c>
      <c r="B647" s="1">
        <v>2020</v>
      </c>
      <c r="C647" s="1">
        <v>354160416</v>
      </c>
      <c r="D647" s="44" t="s">
        <v>515</v>
      </c>
      <c r="E647" s="20">
        <v>3.0289181658640398E-3</v>
      </c>
      <c r="F647" s="20">
        <v>3.0441400304414E-4</v>
      </c>
      <c r="G647" s="20">
        <v>2.7245041628198999E-3</v>
      </c>
      <c r="H647" s="20">
        <v>0</v>
      </c>
      <c r="I647" s="20" t="s">
        <v>47</v>
      </c>
      <c r="J647" s="20">
        <v>1.2E-4</v>
      </c>
      <c r="K647" s="20">
        <v>2.4964030075438101E-3</v>
      </c>
      <c r="L647" s="20">
        <v>4.12515158320234E-4</v>
      </c>
      <c r="N647" s="50">
        <v>0</v>
      </c>
      <c r="O647" s="236">
        <v>5.8823529411764701</v>
      </c>
      <c r="P647" s="236">
        <v>94.117647058823522</v>
      </c>
      <c r="Q647" s="50">
        <v>2</v>
      </c>
      <c r="R647" s="50">
        <v>32</v>
      </c>
      <c r="S647" s="6" t="s">
        <v>47</v>
      </c>
      <c r="T647" s="6" t="s">
        <v>47</v>
      </c>
      <c r="W647" s="1"/>
      <c r="X647" s="1"/>
      <c r="Y647" s="1"/>
      <c r="AC647" s="1"/>
      <c r="AF647" s="1"/>
      <c r="AG647" s="1"/>
    </row>
    <row r="648" spans="1:33" x14ac:dyDescent="0.25">
      <c r="A648" s="1">
        <v>19</v>
      </c>
      <c r="B648" s="1">
        <v>2020</v>
      </c>
      <c r="C648" s="1">
        <v>354160419</v>
      </c>
      <c r="D648" s="44" t="s">
        <v>515</v>
      </c>
      <c r="E648" s="20">
        <v>0.58393735189967699</v>
      </c>
      <c r="F648" s="20">
        <v>0.47115395135198102</v>
      </c>
      <c r="G648" s="20">
        <v>0.11278340054769601</v>
      </c>
      <c r="H648" s="20">
        <v>0</v>
      </c>
      <c r="I648" s="20">
        <v>0.180830232115677</v>
      </c>
      <c r="J648" s="20">
        <v>0.18071000000000001</v>
      </c>
      <c r="K648" s="20">
        <v>0.20688388797398299</v>
      </c>
      <c r="L648" s="20">
        <v>1.5513231810015699E-2</v>
      </c>
      <c r="N648" s="50">
        <v>3</v>
      </c>
      <c r="O648" s="236">
        <v>22.988505747126435</v>
      </c>
      <c r="P648" s="236">
        <v>77.011494252873561</v>
      </c>
      <c r="Q648" s="50">
        <v>20</v>
      </c>
      <c r="R648" s="50">
        <v>67</v>
      </c>
      <c r="S648" s="6">
        <v>1839.42</v>
      </c>
      <c r="T648" s="6">
        <v>1821.0258000000001</v>
      </c>
      <c r="W648" s="1"/>
      <c r="X648" s="1"/>
      <c r="Y648" s="1"/>
      <c r="AC648" s="1"/>
      <c r="AF648" s="1"/>
      <c r="AG648" s="1"/>
    </row>
    <row r="649" spans="1:33" x14ac:dyDescent="0.25">
      <c r="A649" s="1">
        <v>20</v>
      </c>
      <c r="B649" s="1">
        <v>2020</v>
      </c>
      <c r="C649" s="1">
        <v>354160420</v>
      </c>
      <c r="D649" s="44" t="s">
        <v>515</v>
      </c>
      <c r="E649" s="20">
        <v>0.63799419480000963</v>
      </c>
      <c r="F649" s="20">
        <v>0.63795373056865501</v>
      </c>
      <c r="G649" s="20">
        <v>4.0464231354642303E-5</v>
      </c>
      <c r="H649" s="20">
        <v>0</v>
      </c>
      <c r="I649" s="20" t="s">
        <v>47</v>
      </c>
      <c r="J649" s="20" t="s">
        <v>47</v>
      </c>
      <c r="K649" s="20">
        <v>7.6103500761035004E-6</v>
      </c>
      <c r="L649" s="20">
        <v>0.63798658444993361</v>
      </c>
      <c r="N649" s="50">
        <v>1</v>
      </c>
      <c r="O649" s="236">
        <v>66.666666666666657</v>
      </c>
      <c r="P649" s="236">
        <v>33.333333333333329</v>
      </c>
      <c r="Q649" s="50">
        <v>4</v>
      </c>
      <c r="R649" s="50">
        <v>2</v>
      </c>
      <c r="S649" s="6" t="s">
        <v>47</v>
      </c>
      <c r="T649" s="6" t="s">
        <v>47</v>
      </c>
      <c r="W649" s="1"/>
      <c r="X649" s="1"/>
      <c r="Y649" s="1"/>
      <c r="AC649" s="1"/>
      <c r="AF649" s="1"/>
      <c r="AG649" s="1"/>
    </row>
    <row r="650" spans="1:33" x14ac:dyDescent="0.25">
      <c r="A650" s="1">
        <v>10</v>
      </c>
      <c r="B650" s="1">
        <v>2020</v>
      </c>
      <c r="C650" s="1">
        <v>354165310</v>
      </c>
      <c r="D650" s="44" t="s">
        <v>516</v>
      </c>
      <c r="E650" s="20">
        <v>0.45793288594455711</v>
      </c>
      <c r="F650" s="20">
        <v>0.44002942972278403</v>
      </c>
      <c r="G650" s="20">
        <v>1.7903456221773102E-2</v>
      </c>
      <c r="H650" s="20">
        <v>0</v>
      </c>
      <c r="I650" s="20">
        <v>2.3911477905032802E-3</v>
      </c>
      <c r="J650" s="20">
        <v>6.2500000000000003E-3</v>
      </c>
      <c r="K650" s="20">
        <v>0.44292263243256702</v>
      </c>
      <c r="L650" s="20">
        <v>6.3691057214861398E-3</v>
      </c>
      <c r="N650" s="50">
        <v>31</v>
      </c>
      <c r="O650" s="236">
        <v>50</v>
      </c>
      <c r="P650" s="236">
        <v>50</v>
      </c>
      <c r="Q650" s="50">
        <v>25</v>
      </c>
      <c r="R650" s="50">
        <v>25</v>
      </c>
      <c r="S650" s="6">
        <v>36.676000000000002</v>
      </c>
      <c r="T650" s="6">
        <v>36.676000000000002</v>
      </c>
      <c r="W650" s="1"/>
      <c r="X650" s="1"/>
      <c r="Y650" s="1"/>
      <c r="AC650" s="1"/>
      <c r="AF650" s="1"/>
      <c r="AG650" s="1"/>
    </row>
    <row r="651" spans="1:33" x14ac:dyDescent="0.25">
      <c r="A651" s="1">
        <v>17</v>
      </c>
      <c r="B651" s="1">
        <v>2020</v>
      </c>
      <c r="C651" s="1">
        <v>354170317</v>
      </c>
      <c r="D651" s="44" t="s">
        <v>517</v>
      </c>
      <c r="E651" s="20">
        <v>4.6362588891384088E-2</v>
      </c>
      <c r="F651" s="20">
        <v>4.3049999999999998E-2</v>
      </c>
      <c r="G651" s="20">
        <v>3.3125888913840898E-3</v>
      </c>
      <c r="H651" s="20">
        <v>0</v>
      </c>
      <c r="I651" s="20">
        <v>3.0578324225865199E-3</v>
      </c>
      <c r="J651" s="20">
        <v>2.4304756468797602E-2</v>
      </c>
      <c r="K651" s="20">
        <v>1.9E-2</v>
      </c>
      <c r="L651" s="20">
        <v>0</v>
      </c>
      <c r="N651" s="50">
        <v>3</v>
      </c>
      <c r="O651" s="236">
        <v>33.333333333333329</v>
      </c>
      <c r="P651" s="236">
        <v>66.666666666666657</v>
      </c>
      <c r="Q651" s="50">
        <v>3</v>
      </c>
      <c r="R651" s="50">
        <v>6</v>
      </c>
      <c r="S651" s="6">
        <v>679.68000000000006</v>
      </c>
      <c r="T651" s="6">
        <v>679.68000000000006</v>
      </c>
      <c r="W651" s="1"/>
      <c r="X651" s="1"/>
      <c r="Y651" s="1"/>
      <c r="AC651" s="1"/>
      <c r="AF651" s="1"/>
      <c r="AG651" s="1"/>
    </row>
    <row r="652" spans="1:33" x14ac:dyDescent="0.25">
      <c r="A652" s="1">
        <v>21</v>
      </c>
      <c r="B652" s="1">
        <v>2020</v>
      </c>
      <c r="C652" s="1">
        <v>354170321</v>
      </c>
      <c r="D652" s="44" t="s">
        <v>517</v>
      </c>
      <c r="E652" s="20">
        <v>0.385508690770267</v>
      </c>
      <c r="F652" s="20">
        <v>0.23566338922574001</v>
      </c>
      <c r="G652" s="20">
        <v>0.14984530154452699</v>
      </c>
      <c r="H652" s="20">
        <v>0</v>
      </c>
      <c r="I652" s="20">
        <v>1.07832422586521E-2</v>
      </c>
      <c r="J652" s="20">
        <v>0.13464999999999999</v>
      </c>
      <c r="K652" s="20">
        <v>0.215151749881478</v>
      </c>
      <c r="L652" s="20">
        <v>2.4923698630136985E-2</v>
      </c>
      <c r="N652" s="50">
        <v>2</v>
      </c>
      <c r="O652" s="236">
        <v>40.909090909090914</v>
      </c>
      <c r="P652" s="236">
        <v>59.090909090909093</v>
      </c>
      <c r="Q652" s="50">
        <v>18</v>
      </c>
      <c r="R652" s="50">
        <v>26</v>
      </c>
      <c r="S652" s="6" t="s">
        <v>47</v>
      </c>
      <c r="T652" s="6" t="s">
        <v>47</v>
      </c>
      <c r="W652" s="1"/>
      <c r="X652" s="1"/>
      <c r="Y652" s="1"/>
      <c r="AC652" s="1"/>
      <c r="AF652" s="1"/>
      <c r="AG652" s="1"/>
    </row>
    <row r="653" spans="1:33" x14ac:dyDescent="0.25">
      <c r="A653" s="1">
        <v>20</v>
      </c>
      <c r="B653" s="1">
        <v>2020</v>
      </c>
      <c r="C653" s="1">
        <v>354180220</v>
      </c>
      <c r="D653" s="44" t="s">
        <v>518</v>
      </c>
      <c r="E653" s="20">
        <v>0.1827315198243378</v>
      </c>
      <c r="F653" s="20">
        <v>0.169561933028919</v>
      </c>
      <c r="G653" s="20">
        <v>1.3169586795418801E-2</v>
      </c>
      <c r="H653" s="20">
        <v>0</v>
      </c>
      <c r="I653" s="20">
        <v>1.0712286847817901E-2</v>
      </c>
      <c r="J653" s="20">
        <v>0.16725999999999999</v>
      </c>
      <c r="K653" s="20">
        <v>3.26864535768645E-3</v>
      </c>
      <c r="L653" s="20">
        <v>1.4905876188337399E-3</v>
      </c>
      <c r="N653" s="50">
        <v>3</v>
      </c>
      <c r="O653" s="236">
        <v>35.294117647058826</v>
      </c>
      <c r="P653" s="236">
        <v>64.705882352941174</v>
      </c>
      <c r="Q653" s="50">
        <v>6</v>
      </c>
      <c r="R653" s="50">
        <v>11</v>
      </c>
      <c r="S653" s="6">
        <v>159</v>
      </c>
      <c r="T653" s="6">
        <v>159</v>
      </c>
      <c r="W653" s="1"/>
      <c r="X653" s="1"/>
      <c r="Y653" s="1"/>
      <c r="AC653" s="1"/>
      <c r="AF653" s="1"/>
      <c r="AG653" s="1"/>
    </row>
    <row r="654" spans="1:33" x14ac:dyDescent="0.25">
      <c r="A654" s="1">
        <v>2</v>
      </c>
      <c r="B654" s="1">
        <v>2020</v>
      </c>
      <c r="C654" s="1">
        <v>35419012</v>
      </c>
      <c r="D654" s="44" t="s">
        <v>519</v>
      </c>
      <c r="E654" s="20">
        <v>4.0589945355191261E-2</v>
      </c>
      <c r="F654" s="20">
        <v>3.5889999999999998E-2</v>
      </c>
      <c r="G654" s="20">
        <v>4.6999453551912597E-3</v>
      </c>
      <c r="H654" s="20">
        <v>0</v>
      </c>
      <c r="I654" s="20">
        <v>3.4169999999999999E-2</v>
      </c>
      <c r="J654" s="20">
        <v>2.55918032786885E-3</v>
      </c>
      <c r="K654" s="20">
        <v>5.6921675774134797E-5</v>
      </c>
      <c r="L654" s="20">
        <v>3.80384335154827E-3</v>
      </c>
      <c r="N654" s="50">
        <v>3</v>
      </c>
      <c r="O654" s="236">
        <v>41.17647058823529</v>
      </c>
      <c r="P654" s="236">
        <v>58.82352941176471</v>
      </c>
      <c r="Q654" s="50">
        <v>7</v>
      </c>
      <c r="R654" s="50">
        <v>10</v>
      </c>
      <c r="S654" s="6">
        <v>445.61700000000008</v>
      </c>
      <c r="T654" s="6">
        <v>334.18260000000004</v>
      </c>
      <c r="W654" s="1"/>
      <c r="X654" s="1"/>
      <c r="Y654" s="1"/>
      <c r="AC654" s="1"/>
      <c r="AF654" s="1"/>
      <c r="AG654" s="1"/>
    </row>
    <row r="655" spans="1:33" x14ac:dyDescent="0.25">
      <c r="A655" s="1">
        <v>20</v>
      </c>
      <c r="B655" s="1">
        <v>2020</v>
      </c>
      <c r="C655" s="1">
        <v>354200820</v>
      </c>
      <c r="D655" s="44" t="s">
        <v>520</v>
      </c>
      <c r="E655" s="20">
        <v>2.9491535668837471E-2</v>
      </c>
      <c r="F655" s="20">
        <v>2.7322404371584699E-3</v>
      </c>
      <c r="G655" s="20">
        <v>2.6759295231679001E-2</v>
      </c>
      <c r="H655" s="20">
        <v>0</v>
      </c>
      <c r="I655" s="20">
        <v>2.6384841679766499E-2</v>
      </c>
      <c r="J655" s="20">
        <v>3.2445355191256799E-4</v>
      </c>
      <c r="K655" s="20">
        <v>5.0000000000000002E-5</v>
      </c>
      <c r="L655" s="20">
        <v>2.7322404371584699E-3</v>
      </c>
      <c r="N655" s="50">
        <v>0</v>
      </c>
      <c r="O655" s="236">
        <v>20</v>
      </c>
      <c r="P655" s="236">
        <v>80</v>
      </c>
      <c r="Q655" s="50">
        <v>2</v>
      </c>
      <c r="R655" s="50">
        <v>8</v>
      </c>
      <c r="S655" s="6">
        <v>330</v>
      </c>
      <c r="T655" s="6">
        <v>330</v>
      </c>
      <c r="W655" s="1"/>
      <c r="X655" s="1"/>
      <c r="Y655" s="1"/>
      <c r="AC655" s="1"/>
      <c r="AF655" s="1"/>
      <c r="AG655" s="1"/>
    </row>
    <row r="656" spans="1:33" x14ac:dyDescent="0.25">
      <c r="A656" s="1">
        <v>21</v>
      </c>
      <c r="B656" s="1">
        <v>2020</v>
      </c>
      <c r="C656" s="1">
        <v>354200821</v>
      </c>
      <c r="D656" s="44" t="s">
        <v>520</v>
      </c>
      <c r="E656" s="20">
        <v>1.9568014571949038E-2</v>
      </c>
      <c r="F656" s="20">
        <v>5.3172677595628402E-3</v>
      </c>
      <c r="G656" s="20">
        <v>1.42507468123862E-2</v>
      </c>
      <c r="H656" s="20">
        <v>0</v>
      </c>
      <c r="I656" s="20">
        <v>1.21E-2</v>
      </c>
      <c r="J656" s="20">
        <v>1.08E-3</v>
      </c>
      <c r="K656" s="20">
        <v>1.4207468123861599E-3</v>
      </c>
      <c r="L656" s="20">
        <v>4.9672677595628397E-3</v>
      </c>
      <c r="N656" s="50">
        <v>5</v>
      </c>
      <c r="O656" s="236">
        <v>27.27272727272727</v>
      </c>
      <c r="P656" s="236">
        <v>72.727272727272734</v>
      </c>
      <c r="Q656" s="50">
        <v>3</v>
      </c>
      <c r="R656" s="50">
        <v>8</v>
      </c>
      <c r="S656" s="6" t="s">
        <v>47</v>
      </c>
      <c r="T656" s="6" t="s">
        <v>47</v>
      </c>
      <c r="W656" s="1"/>
      <c r="X656" s="1"/>
      <c r="Y656" s="1"/>
      <c r="AC656" s="1"/>
      <c r="AF656" s="1"/>
      <c r="AG656" s="1"/>
    </row>
    <row r="657" spans="1:33" x14ac:dyDescent="0.25">
      <c r="A657" s="1">
        <v>5</v>
      </c>
      <c r="B657" s="1">
        <v>2020</v>
      </c>
      <c r="C657" s="1">
        <v>35421075</v>
      </c>
      <c r="D657" s="44" t="s">
        <v>521</v>
      </c>
      <c r="E657" s="20">
        <v>0.3868247006595632</v>
      </c>
      <c r="F657" s="20">
        <v>0.34472292653309</v>
      </c>
      <c r="G657" s="20">
        <v>4.2101774126473201E-2</v>
      </c>
      <c r="H657" s="20">
        <v>0</v>
      </c>
      <c r="I657" s="20">
        <v>3.0418051750380499E-2</v>
      </c>
      <c r="J657" s="20">
        <v>0.35015368964742899</v>
      </c>
      <c r="K657" s="20">
        <v>5.2923072252580496E-3</v>
      </c>
      <c r="L657" s="20">
        <v>9.6065203649641103E-4</v>
      </c>
      <c r="N657" s="50">
        <v>11</v>
      </c>
      <c r="O657" s="236">
        <v>14.705882352941178</v>
      </c>
      <c r="P657" s="236">
        <v>85.294117647058826</v>
      </c>
      <c r="Q657" s="50">
        <v>5</v>
      </c>
      <c r="R657" s="50">
        <v>29</v>
      </c>
      <c r="S657" s="6">
        <v>433</v>
      </c>
      <c r="T657" s="6">
        <v>73.61</v>
      </c>
      <c r="W657" s="1"/>
      <c r="X657" s="1"/>
      <c r="Y657" s="1"/>
      <c r="AC657" s="1"/>
      <c r="AF657" s="1"/>
      <c r="AG657" s="1"/>
    </row>
    <row r="658" spans="1:33" x14ac:dyDescent="0.25">
      <c r="A658" s="1">
        <v>10</v>
      </c>
      <c r="B658" s="1">
        <v>2020</v>
      </c>
      <c r="C658" s="1">
        <v>354210710</v>
      </c>
      <c r="D658" s="44" t="s">
        <v>521</v>
      </c>
      <c r="E658" s="20">
        <v>5.3419849102976771E-2</v>
      </c>
      <c r="F658" s="20">
        <v>5.0930000000000003E-2</v>
      </c>
      <c r="G658" s="20">
        <v>2.48984910297677E-3</v>
      </c>
      <c r="H658" s="20">
        <v>0</v>
      </c>
      <c r="I658" s="20" t="s">
        <v>47</v>
      </c>
      <c r="J658" s="20">
        <v>1.6000000000000001E-4</v>
      </c>
      <c r="K658" s="20">
        <v>4.75298491029768E-2</v>
      </c>
      <c r="L658" s="20">
        <v>5.7299999999999999E-3</v>
      </c>
      <c r="N658" s="50">
        <v>4</v>
      </c>
      <c r="O658" s="236">
        <v>27.27272727272727</v>
      </c>
      <c r="P658" s="236">
        <v>72.727272727272734</v>
      </c>
      <c r="Q658" s="50">
        <v>3</v>
      </c>
      <c r="R658" s="50">
        <v>8</v>
      </c>
      <c r="S658" s="6" t="s">
        <v>47</v>
      </c>
      <c r="T658" s="6" t="s">
        <v>47</v>
      </c>
      <c r="W658" s="1"/>
      <c r="X658" s="1"/>
      <c r="Y658" s="1"/>
      <c r="AC658" s="1"/>
      <c r="AF658" s="1"/>
      <c r="AG658" s="1"/>
    </row>
    <row r="659" spans="1:33" x14ac:dyDescent="0.25">
      <c r="A659" s="1">
        <v>17</v>
      </c>
      <c r="B659" s="1">
        <v>2020</v>
      </c>
      <c r="C659" s="1">
        <v>354220617</v>
      </c>
      <c r="D659" s="44" t="s">
        <v>522</v>
      </c>
      <c r="E659" s="20">
        <v>9.5704436147915295E-2</v>
      </c>
      <c r="F659" s="20">
        <v>6.5674126993038401E-2</v>
      </c>
      <c r="G659" s="20">
        <v>3.0030309154876901E-2</v>
      </c>
      <c r="H659" s="20">
        <v>0</v>
      </c>
      <c r="I659" s="20">
        <v>1.01278032287846E-2</v>
      </c>
      <c r="J659" s="20">
        <v>8.8190163934426195E-3</v>
      </c>
      <c r="K659" s="20">
        <v>7.3478529767697198E-2</v>
      </c>
      <c r="L659" s="20">
        <v>3.2790867579908702E-3</v>
      </c>
      <c r="N659" s="50">
        <v>9</v>
      </c>
      <c r="O659" s="236">
        <v>36.363636363636367</v>
      </c>
      <c r="P659" s="236">
        <v>63.636363636363633</v>
      </c>
      <c r="Q659" s="50">
        <v>16</v>
      </c>
      <c r="R659" s="50">
        <v>28</v>
      </c>
      <c r="S659" s="6">
        <v>1424.61</v>
      </c>
      <c r="T659" s="6">
        <v>1424.61</v>
      </c>
      <c r="W659" s="1"/>
      <c r="X659" s="1"/>
      <c r="Y659" s="1"/>
      <c r="AC659" s="1"/>
      <c r="AF659" s="1"/>
      <c r="AG659" s="1"/>
    </row>
    <row r="660" spans="1:33" x14ac:dyDescent="0.25">
      <c r="A660" s="1">
        <v>21</v>
      </c>
      <c r="B660" s="1">
        <v>2020</v>
      </c>
      <c r="C660" s="1">
        <v>354220621</v>
      </c>
      <c r="D660" s="44" t="s">
        <v>522</v>
      </c>
      <c r="E660" s="20">
        <v>0.18733378122114877</v>
      </c>
      <c r="F660" s="20">
        <v>0.177724550989345</v>
      </c>
      <c r="G660" s="20">
        <v>9.6092302318037792E-3</v>
      </c>
      <c r="H660" s="20">
        <v>0</v>
      </c>
      <c r="I660" s="20" t="s">
        <v>47</v>
      </c>
      <c r="J660" s="20">
        <v>7.8945072859745002E-2</v>
      </c>
      <c r="K660" s="20">
        <v>0.107921917808219</v>
      </c>
      <c r="L660" s="20">
        <v>4.6679055318511829E-4</v>
      </c>
      <c r="N660" s="50">
        <v>12</v>
      </c>
      <c r="O660" s="236">
        <v>33.333333333333329</v>
      </c>
      <c r="P660" s="236">
        <v>66.666666666666657</v>
      </c>
      <c r="Q660" s="50">
        <v>8</v>
      </c>
      <c r="R660" s="50">
        <v>16</v>
      </c>
      <c r="S660" s="6" t="s">
        <v>47</v>
      </c>
      <c r="T660" s="6" t="s">
        <v>47</v>
      </c>
      <c r="W660" s="1"/>
      <c r="X660" s="1"/>
      <c r="Y660" s="1"/>
      <c r="AC660" s="1"/>
      <c r="AF660" s="1"/>
      <c r="AG660" s="1"/>
    </row>
    <row r="661" spans="1:33" x14ac:dyDescent="0.25">
      <c r="A661" s="1">
        <v>22</v>
      </c>
      <c r="B661" s="1">
        <v>2020</v>
      </c>
      <c r="C661" s="1">
        <v>354220622</v>
      </c>
      <c r="D661" s="44" t="s">
        <v>522</v>
      </c>
      <c r="E661" s="20">
        <v>5.5531253170979199E-3</v>
      </c>
      <c r="F661" s="20">
        <v>5.3400000000000001E-3</v>
      </c>
      <c r="G661" s="20">
        <v>2.1312531709791999E-4</v>
      </c>
      <c r="H661" s="20">
        <v>0</v>
      </c>
      <c r="I661" s="20" t="s">
        <v>47</v>
      </c>
      <c r="J661" s="20" t="s">
        <v>47</v>
      </c>
      <c r="K661" s="20">
        <v>5.3450735667174001E-3</v>
      </c>
      <c r="L661" s="20">
        <v>2.0805175038051801E-4</v>
      </c>
      <c r="N661" s="50">
        <v>5</v>
      </c>
      <c r="O661" s="236">
        <v>40</v>
      </c>
      <c r="P661" s="236">
        <v>60</v>
      </c>
      <c r="Q661" s="50">
        <v>2</v>
      </c>
      <c r="R661" s="50">
        <v>3</v>
      </c>
      <c r="S661" s="6" t="s">
        <v>47</v>
      </c>
      <c r="T661" s="6" t="s">
        <v>47</v>
      </c>
      <c r="W661" s="1"/>
      <c r="X661" s="1"/>
      <c r="Y661" s="1"/>
      <c r="AC661" s="1"/>
      <c r="AF661" s="1"/>
      <c r="AG661" s="1"/>
    </row>
    <row r="662" spans="1:33" x14ac:dyDescent="0.25">
      <c r="A662" s="1">
        <v>2</v>
      </c>
      <c r="B662" s="1">
        <v>2020</v>
      </c>
      <c r="C662" s="1">
        <v>35423052</v>
      </c>
      <c r="D662" s="44" t="s">
        <v>523</v>
      </c>
      <c r="E662" s="20">
        <v>1.7125116463308099E-2</v>
      </c>
      <c r="F662" s="20">
        <v>1.3998196908451201E-2</v>
      </c>
      <c r="G662" s="20">
        <v>3.1269195548569001E-3</v>
      </c>
      <c r="H662" s="20">
        <v>1.6274036022323701E-2</v>
      </c>
      <c r="I662" s="20">
        <v>7.6435527235072503E-3</v>
      </c>
      <c r="J662" s="20">
        <v>1.7000000000000001E-4</v>
      </c>
      <c r="K662" s="20">
        <v>1.1237546473039401E-3</v>
      </c>
      <c r="L662" s="20">
        <v>8.1878090924969397E-3</v>
      </c>
      <c r="N662" s="50">
        <v>28</v>
      </c>
      <c r="O662" s="236">
        <v>55.357142857142861</v>
      </c>
      <c r="P662" s="236">
        <v>44.642857142857146</v>
      </c>
      <c r="Q662" s="50">
        <v>31</v>
      </c>
      <c r="R662" s="50">
        <v>25</v>
      </c>
      <c r="S662" s="6">
        <v>54.398000000000003</v>
      </c>
      <c r="T662" s="6">
        <v>54.398000000000003</v>
      </c>
      <c r="W662" s="1"/>
      <c r="X662" s="1"/>
      <c r="Y662" s="1"/>
      <c r="AC662" s="1"/>
      <c r="AF662" s="1"/>
      <c r="AG662" s="1"/>
    </row>
    <row r="663" spans="1:33" x14ac:dyDescent="0.25">
      <c r="A663" s="1">
        <v>21</v>
      </c>
      <c r="B663" s="1">
        <v>2020</v>
      </c>
      <c r="C663" s="1">
        <v>354240421</v>
      </c>
      <c r="D663" s="44" t="s">
        <v>524</v>
      </c>
      <c r="E663" s="20">
        <v>9.67205504404022E-3</v>
      </c>
      <c r="F663" s="20" t="s">
        <v>47</v>
      </c>
      <c r="G663" s="20">
        <v>9.67205504404022E-3</v>
      </c>
      <c r="H663" s="20">
        <v>0</v>
      </c>
      <c r="I663" s="20">
        <v>8.9221311475409792E-3</v>
      </c>
      <c r="J663" s="20">
        <v>1.4897260273972601E-4</v>
      </c>
      <c r="K663" s="20" t="s">
        <v>47</v>
      </c>
      <c r="L663" s="20">
        <v>6.0095129375951298E-4</v>
      </c>
      <c r="N663" s="50">
        <v>0</v>
      </c>
      <c r="O663" s="236">
        <v>0</v>
      </c>
      <c r="P663" s="236">
        <v>100</v>
      </c>
      <c r="Q663" s="50" t="s">
        <v>47</v>
      </c>
      <c r="R663" s="50">
        <v>11</v>
      </c>
      <c r="S663" s="6" t="s">
        <v>47</v>
      </c>
      <c r="T663" s="6" t="s">
        <v>47</v>
      </c>
      <c r="W663" s="1"/>
      <c r="X663" s="1"/>
      <c r="Y663" s="1"/>
      <c r="AC663" s="1"/>
      <c r="AF663" s="1"/>
      <c r="AG663" s="1"/>
    </row>
    <row r="664" spans="1:33" x14ac:dyDescent="0.25">
      <c r="A664" s="1">
        <v>22</v>
      </c>
      <c r="B664" s="1">
        <v>2020</v>
      </c>
      <c r="C664" s="1">
        <v>354240422</v>
      </c>
      <c r="D664" s="44" t="s">
        <v>524</v>
      </c>
      <c r="E664" s="20">
        <v>0.13574368731857842</v>
      </c>
      <c r="F664" s="20">
        <v>8.4441748633879807E-2</v>
      </c>
      <c r="G664" s="20">
        <v>5.1301938684698602E-2</v>
      </c>
      <c r="H664" s="20">
        <v>0</v>
      </c>
      <c r="I664" s="20">
        <v>3.073E-2</v>
      </c>
      <c r="J664" s="20">
        <v>1.43270371410036E-2</v>
      </c>
      <c r="K664" s="20">
        <v>8.7621634478628599E-2</v>
      </c>
      <c r="L664" s="20">
        <v>3.0650156989462003E-3</v>
      </c>
      <c r="N664" s="50">
        <v>11</v>
      </c>
      <c r="O664" s="236">
        <v>5.0632911392405067</v>
      </c>
      <c r="P664" s="236">
        <v>94.936708860759495</v>
      </c>
      <c r="Q664" s="50">
        <v>4</v>
      </c>
      <c r="R664" s="50">
        <v>75</v>
      </c>
      <c r="S664" s="6">
        <v>1008.9100000000001</v>
      </c>
      <c r="T664" s="6">
        <v>1008.9100000000001</v>
      </c>
      <c r="W664" s="1"/>
      <c r="X664" s="1"/>
      <c r="Y664" s="1"/>
      <c r="AC664" s="1"/>
      <c r="AF664" s="1"/>
      <c r="AG664" s="1"/>
    </row>
    <row r="665" spans="1:33" x14ac:dyDescent="0.25">
      <c r="A665" s="1">
        <v>16</v>
      </c>
      <c r="B665" s="1">
        <v>2020</v>
      </c>
      <c r="C665" s="1">
        <v>354250316</v>
      </c>
      <c r="D665" s="44" t="s">
        <v>525</v>
      </c>
      <c r="E665" s="20">
        <v>1.0082410709384437</v>
      </c>
      <c r="F665" s="20">
        <v>0.95181563215809595</v>
      </c>
      <c r="G665" s="20">
        <v>5.6425438780347802E-2</v>
      </c>
      <c r="H665" s="20">
        <v>0</v>
      </c>
      <c r="I665" s="20">
        <v>1.0319999999999999E-2</v>
      </c>
      <c r="J665" s="20" t="s">
        <v>47</v>
      </c>
      <c r="K665" s="20">
        <v>0.99048107093844395</v>
      </c>
      <c r="L665" s="20">
        <v>7.4400000000000004E-3</v>
      </c>
      <c r="N665" s="50">
        <v>5</v>
      </c>
      <c r="O665" s="236">
        <v>41.666666666666671</v>
      </c>
      <c r="P665" s="236">
        <v>58.333333333333336</v>
      </c>
      <c r="Q665" s="50">
        <v>20</v>
      </c>
      <c r="R665" s="50">
        <v>28</v>
      </c>
      <c r="S665" s="6">
        <v>316</v>
      </c>
      <c r="T665" s="6">
        <v>252.8</v>
      </c>
      <c r="W665" s="1"/>
      <c r="X665" s="1"/>
      <c r="Y665" s="1"/>
      <c r="AC665" s="1"/>
      <c r="AF665" s="1"/>
      <c r="AG665" s="1"/>
    </row>
    <row r="666" spans="1:33" x14ac:dyDescent="0.25">
      <c r="A666" s="1">
        <v>11</v>
      </c>
      <c r="B666" s="1">
        <v>2020</v>
      </c>
      <c r="C666" s="1">
        <v>354260211</v>
      </c>
      <c r="D666" s="44" t="s">
        <v>526</v>
      </c>
      <c r="E666" s="20">
        <v>0.1067925904820721</v>
      </c>
      <c r="F666" s="20">
        <v>6.5931610971796006E-2</v>
      </c>
      <c r="G666" s="20">
        <v>4.0860979510276098E-2</v>
      </c>
      <c r="H666" s="20">
        <v>0.28580704591577899</v>
      </c>
      <c r="I666" s="20">
        <v>4.9002587519025899E-3</v>
      </c>
      <c r="J666" s="20">
        <v>9.4616640675033899E-3</v>
      </c>
      <c r="K666" s="20">
        <v>6.12941855781787E-2</v>
      </c>
      <c r="L666" s="20">
        <v>3.1136482084487341E-2</v>
      </c>
      <c r="N666" s="50">
        <v>187</v>
      </c>
      <c r="O666" s="236">
        <v>47.916666666666671</v>
      </c>
      <c r="P666" s="236">
        <v>52.083333333333336</v>
      </c>
      <c r="Q666" s="50">
        <v>69</v>
      </c>
      <c r="R666" s="50">
        <v>75</v>
      </c>
      <c r="S666" s="6">
        <v>2567.85</v>
      </c>
      <c r="T666" s="6">
        <v>2567.85</v>
      </c>
      <c r="W666" s="1"/>
      <c r="X666" s="1"/>
      <c r="Y666" s="1"/>
      <c r="AC666" s="1"/>
      <c r="AF666" s="1"/>
      <c r="AG666" s="1"/>
    </row>
    <row r="667" spans="1:33" x14ac:dyDescent="0.25">
      <c r="A667" s="1">
        <v>8</v>
      </c>
      <c r="B667" s="1">
        <v>2020</v>
      </c>
      <c r="C667" s="1">
        <v>35427018</v>
      </c>
      <c r="D667" s="44" t="s">
        <v>527</v>
      </c>
      <c r="E667" s="20">
        <v>0.116634437083614</v>
      </c>
      <c r="F667" s="20">
        <v>4.7331381673611603E-2</v>
      </c>
      <c r="G667" s="20">
        <v>6.9303055410002395E-2</v>
      </c>
      <c r="H667" s="20">
        <v>1.74733637747336E-3</v>
      </c>
      <c r="I667" s="20">
        <v>6.4769999999999994E-2</v>
      </c>
      <c r="J667" s="20">
        <v>3.2913318112633202E-3</v>
      </c>
      <c r="K667" s="20">
        <v>4.6163671058212903E-2</v>
      </c>
      <c r="L667" s="20">
        <v>2.4094342141377889E-3</v>
      </c>
      <c r="N667" s="50">
        <v>8</v>
      </c>
      <c r="O667" s="236">
        <v>44.736842105263158</v>
      </c>
      <c r="P667" s="236">
        <v>55.26315789473685</v>
      </c>
      <c r="Q667" s="50">
        <v>17</v>
      </c>
      <c r="R667" s="50">
        <v>21</v>
      </c>
      <c r="S667" s="6">
        <v>325.34800000000001</v>
      </c>
      <c r="T667" s="6">
        <v>325.34800000000001</v>
      </c>
      <c r="W667" s="1"/>
      <c r="X667" s="1"/>
      <c r="Y667" s="1"/>
      <c r="AC667" s="1"/>
      <c r="AF667" s="1"/>
      <c r="AG667" s="1"/>
    </row>
    <row r="668" spans="1:33" x14ac:dyDescent="0.25">
      <c r="A668" s="1">
        <v>11</v>
      </c>
      <c r="B668" s="1">
        <v>2020</v>
      </c>
      <c r="C668" s="1">
        <v>354280011</v>
      </c>
      <c r="D668" s="44" t="s">
        <v>528</v>
      </c>
      <c r="E668" s="20">
        <v>2.6112295081967213E-3</v>
      </c>
      <c r="F668" s="20">
        <v>2.5600000000000002E-3</v>
      </c>
      <c r="G668" s="20">
        <v>5.1229508196721298E-5</v>
      </c>
      <c r="H668" s="20">
        <v>4.3399606798579403E-3</v>
      </c>
      <c r="I668" s="20">
        <v>2.5600000000000002E-3</v>
      </c>
      <c r="J668" s="20">
        <v>5.1229508196721298E-5</v>
      </c>
      <c r="K668" s="20" t="s">
        <v>47</v>
      </c>
      <c r="L668" s="20">
        <v>0</v>
      </c>
      <c r="N668" s="50">
        <v>4</v>
      </c>
      <c r="O668" s="236">
        <v>66.666666666666657</v>
      </c>
      <c r="P668" s="236">
        <v>33.333333333333329</v>
      </c>
      <c r="Q668" s="50">
        <v>2</v>
      </c>
      <c r="R668" s="50">
        <v>1</v>
      </c>
      <c r="S668" s="6">
        <v>32.868000000000002</v>
      </c>
      <c r="T668" s="6">
        <v>32.868000000000002</v>
      </c>
      <c r="W668" s="1"/>
      <c r="X668" s="1"/>
      <c r="Y668" s="1"/>
      <c r="AC668" s="1"/>
      <c r="AF668" s="1"/>
      <c r="AG668" s="1"/>
    </row>
    <row r="669" spans="1:33" x14ac:dyDescent="0.25">
      <c r="A669" s="1">
        <v>13</v>
      </c>
      <c r="B669" s="1">
        <v>2020</v>
      </c>
      <c r="C669" s="1">
        <v>354290913</v>
      </c>
      <c r="D669" s="44" t="s">
        <v>529</v>
      </c>
      <c r="E669" s="20">
        <v>0.23793633659372398</v>
      </c>
      <c r="F669" s="20">
        <v>0.118490569445484</v>
      </c>
      <c r="G669" s="20">
        <v>0.11944576714824</v>
      </c>
      <c r="H669" s="20">
        <v>0</v>
      </c>
      <c r="I669" s="20">
        <v>4.3946590563165903E-2</v>
      </c>
      <c r="J669" s="20">
        <v>5.1612961715364605E-4</v>
      </c>
      <c r="K669" s="20">
        <v>0.175492818823764</v>
      </c>
      <c r="L669" s="20">
        <v>1.7980797589639941E-2</v>
      </c>
      <c r="N669" s="50">
        <v>26</v>
      </c>
      <c r="O669" s="236">
        <v>35.294117647058826</v>
      </c>
      <c r="P669" s="236">
        <v>64.705882352941174</v>
      </c>
      <c r="Q669" s="50">
        <v>48</v>
      </c>
      <c r="R669" s="50">
        <v>88</v>
      </c>
      <c r="S669" s="6">
        <v>637.43999999999994</v>
      </c>
      <c r="T669" s="6">
        <v>0</v>
      </c>
      <c r="W669" s="1"/>
      <c r="X669" s="1"/>
      <c r="Y669" s="1"/>
      <c r="AC669" s="1"/>
      <c r="AF669" s="1"/>
      <c r="AG669" s="1"/>
    </row>
    <row r="670" spans="1:33" x14ac:dyDescent="0.25">
      <c r="A670" s="1">
        <v>14</v>
      </c>
      <c r="B670" s="1">
        <v>2020</v>
      </c>
      <c r="C670" s="1">
        <v>354300614</v>
      </c>
      <c r="D670" s="44" t="s">
        <v>530</v>
      </c>
      <c r="E670" s="20">
        <v>0.26762450434995949</v>
      </c>
      <c r="F670" s="20">
        <v>0.24122954764162299</v>
      </c>
      <c r="G670" s="20">
        <v>2.6394956708336501E-2</v>
      </c>
      <c r="H670" s="20">
        <v>0</v>
      </c>
      <c r="I670" s="20">
        <v>4.3987468123861603E-2</v>
      </c>
      <c r="J670" s="20">
        <v>4.9886721311475403E-2</v>
      </c>
      <c r="K670" s="20">
        <v>0.17213031491462299</v>
      </c>
      <c r="L670" s="20">
        <v>1.6199999999999999E-3</v>
      </c>
      <c r="N670" s="50">
        <v>52</v>
      </c>
      <c r="O670" s="236">
        <v>94.5</v>
      </c>
      <c r="P670" s="236">
        <v>5.5</v>
      </c>
      <c r="Q670" s="50">
        <v>189</v>
      </c>
      <c r="R670" s="50">
        <v>11</v>
      </c>
      <c r="S670" s="6">
        <v>365.34499999999997</v>
      </c>
      <c r="T670" s="6">
        <v>328.81049999999999</v>
      </c>
      <c r="W670" s="1"/>
      <c r="X670" s="1"/>
      <c r="Y670" s="1"/>
      <c r="AC670" s="1"/>
      <c r="AF670" s="1"/>
      <c r="AG670" s="1"/>
    </row>
    <row r="671" spans="1:33" x14ac:dyDescent="0.25">
      <c r="A671" s="1">
        <v>8</v>
      </c>
      <c r="B671" s="1">
        <v>2020</v>
      </c>
      <c r="C671" s="1">
        <v>35431058</v>
      </c>
      <c r="D671" s="44" t="s">
        <v>531</v>
      </c>
      <c r="E671" s="20">
        <v>0.41659177059161123</v>
      </c>
      <c r="F671" s="20">
        <v>0.37605943483793702</v>
      </c>
      <c r="G671" s="20">
        <v>4.0532335753674202E-2</v>
      </c>
      <c r="H671" s="20">
        <v>0</v>
      </c>
      <c r="I671" s="20">
        <v>1.9300000000000001E-2</v>
      </c>
      <c r="J671" s="20">
        <v>2.3000000000000001E-4</v>
      </c>
      <c r="K671" s="20">
        <v>0.394039076527684</v>
      </c>
      <c r="L671" s="20">
        <v>3.0226940639269399E-3</v>
      </c>
      <c r="N671" s="50">
        <v>20</v>
      </c>
      <c r="O671" s="236">
        <v>62.337662337662337</v>
      </c>
      <c r="P671" s="236">
        <v>37.662337662337663</v>
      </c>
      <c r="Q671" s="50">
        <v>48</v>
      </c>
      <c r="R671" s="50">
        <v>29</v>
      </c>
      <c r="S671" s="6">
        <v>177.072</v>
      </c>
      <c r="T671" s="6">
        <v>177.072</v>
      </c>
      <c r="W671" s="1"/>
      <c r="X671" s="1"/>
      <c r="Y671" s="1"/>
      <c r="AC671" s="1"/>
      <c r="AF671" s="1"/>
      <c r="AG671" s="1"/>
    </row>
    <row r="672" spans="1:33" x14ac:dyDescent="0.25">
      <c r="A672" s="1">
        <v>17</v>
      </c>
      <c r="B672" s="1">
        <v>2020</v>
      </c>
      <c r="C672" s="1">
        <v>354320417</v>
      </c>
      <c r="D672" s="44" t="s">
        <v>532</v>
      </c>
      <c r="E672" s="20">
        <v>0.34374749566459534</v>
      </c>
      <c r="F672" s="20">
        <v>0.32320860705641602</v>
      </c>
      <c r="G672" s="20">
        <v>2.05388886081793E-2</v>
      </c>
      <c r="H672" s="20">
        <v>0</v>
      </c>
      <c r="I672" s="20">
        <v>1.6399526411657601E-2</v>
      </c>
      <c r="J672" s="20">
        <v>2.3099999999999999E-2</v>
      </c>
      <c r="K672" s="20">
        <v>0.30365860705641601</v>
      </c>
      <c r="L672" s="20">
        <v>5.8936219652169601E-4</v>
      </c>
      <c r="N672" s="50">
        <v>8</v>
      </c>
      <c r="O672" s="236">
        <v>51.351351351351347</v>
      </c>
      <c r="P672" s="236">
        <v>48.648648648648653</v>
      </c>
      <c r="Q672" s="50">
        <v>19</v>
      </c>
      <c r="R672" s="50">
        <v>18</v>
      </c>
      <c r="S672" s="6">
        <v>169.078</v>
      </c>
      <c r="T672" s="6">
        <v>169.078</v>
      </c>
      <c r="W672" s="1"/>
      <c r="X672" s="1"/>
      <c r="Y672" s="1"/>
      <c r="AC672" s="1"/>
      <c r="AF672" s="1"/>
      <c r="AG672" s="1"/>
    </row>
    <row r="673" spans="1:33" x14ac:dyDescent="0.25">
      <c r="A673" s="1">
        <v>21</v>
      </c>
      <c r="B673" s="1">
        <v>2020</v>
      </c>
      <c r="C673" s="1">
        <v>354323821</v>
      </c>
      <c r="D673" s="44" t="s">
        <v>533</v>
      </c>
      <c r="E673" s="20">
        <v>1.1853146193577371E-2</v>
      </c>
      <c r="F673" s="20">
        <v>6.1092846270928503E-3</v>
      </c>
      <c r="G673" s="20">
        <v>5.7438615664845202E-3</v>
      </c>
      <c r="H673" s="20">
        <v>0</v>
      </c>
      <c r="I673" s="20">
        <v>5.6238615664845198E-3</v>
      </c>
      <c r="J673" s="20" t="s">
        <v>47</v>
      </c>
      <c r="K673" s="20">
        <v>6.1092846270928503E-3</v>
      </c>
      <c r="L673" s="20">
        <v>1.2E-4</v>
      </c>
      <c r="N673" s="50">
        <v>1</v>
      </c>
      <c r="O673" s="236">
        <v>57.142857142857139</v>
      </c>
      <c r="P673" s="236">
        <v>42.857142857142854</v>
      </c>
      <c r="Q673" s="50">
        <v>4</v>
      </c>
      <c r="R673" s="50">
        <v>3</v>
      </c>
      <c r="S673" s="6">
        <v>99.756</v>
      </c>
      <c r="T673" s="6">
        <v>99.756</v>
      </c>
      <c r="W673" s="1"/>
      <c r="X673" s="1"/>
      <c r="Y673" s="1"/>
      <c r="AC673" s="1"/>
      <c r="AF673" s="1"/>
      <c r="AG673" s="1"/>
    </row>
    <row r="674" spans="1:33" x14ac:dyDescent="0.25">
      <c r="A674" s="1">
        <v>14</v>
      </c>
      <c r="B674" s="1">
        <v>2020</v>
      </c>
      <c r="C674" s="1">
        <v>354325314</v>
      </c>
      <c r="D674" s="44" t="s">
        <v>534</v>
      </c>
      <c r="E674" s="20">
        <v>0.1800063384651211</v>
      </c>
      <c r="F674" s="20">
        <v>0.17581912535036701</v>
      </c>
      <c r="G674" s="20">
        <v>4.1872131147540998E-3</v>
      </c>
      <c r="H674" s="20">
        <v>0</v>
      </c>
      <c r="I674" s="20">
        <v>5.1372131147541002E-3</v>
      </c>
      <c r="J674" s="20">
        <v>0.13714000000000001</v>
      </c>
      <c r="K674" s="20">
        <v>3.6549125350367202E-2</v>
      </c>
      <c r="L674" s="20">
        <v>1.1800000000000001E-3</v>
      </c>
      <c r="N674" s="50">
        <v>18</v>
      </c>
      <c r="O674" s="236">
        <v>82.142857142857139</v>
      </c>
      <c r="P674" s="236">
        <v>17.857142857142858</v>
      </c>
      <c r="Q674" s="50">
        <v>23</v>
      </c>
      <c r="R674" s="50">
        <v>5</v>
      </c>
      <c r="S674" s="6">
        <v>131</v>
      </c>
      <c r="T674" s="6">
        <v>131</v>
      </c>
      <c r="W674" s="1"/>
      <c r="X674" s="1"/>
      <c r="Y674" s="1"/>
      <c r="AC674" s="1"/>
      <c r="AF674" s="1"/>
      <c r="AG674" s="1"/>
    </row>
    <row r="675" spans="1:33" x14ac:dyDescent="0.25">
      <c r="A675" s="1">
        <v>6</v>
      </c>
      <c r="B675" s="1">
        <v>2020</v>
      </c>
      <c r="C675" s="1">
        <v>35433036</v>
      </c>
      <c r="D675" s="44" t="s">
        <v>535</v>
      </c>
      <c r="E675" s="20">
        <v>3.7529679491977899E-2</v>
      </c>
      <c r="F675" s="20">
        <v>2.1603196347032001E-3</v>
      </c>
      <c r="G675" s="20">
        <v>3.5369359857274699E-2</v>
      </c>
      <c r="H675" s="20">
        <v>0</v>
      </c>
      <c r="I675" s="20" t="s">
        <v>47</v>
      </c>
      <c r="J675" s="20">
        <v>1.29760867829428E-2</v>
      </c>
      <c r="K675" s="20">
        <v>3.1E-4</v>
      </c>
      <c r="L675" s="20">
        <v>2.424359270903511E-2</v>
      </c>
      <c r="N675" s="50">
        <v>9</v>
      </c>
      <c r="O675" s="236">
        <v>17.857142857142858</v>
      </c>
      <c r="P675" s="236">
        <v>82.142857142857139</v>
      </c>
      <c r="Q675" s="50">
        <v>10</v>
      </c>
      <c r="R675" s="50">
        <v>46</v>
      </c>
      <c r="S675" s="6">
        <v>4706.9100000000008</v>
      </c>
      <c r="T675" s="6">
        <v>3153.3615</v>
      </c>
      <c r="W675" s="1"/>
      <c r="X675" s="1"/>
      <c r="Y675" s="1"/>
      <c r="AC675" s="1"/>
      <c r="AF675" s="1"/>
      <c r="AG675" s="1"/>
    </row>
    <row r="676" spans="1:33" x14ac:dyDescent="0.25">
      <c r="A676" s="1">
        <v>4</v>
      </c>
      <c r="B676" s="1">
        <v>2020</v>
      </c>
      <c r="C676" s="1">
        <v>35434024</v>
      </c>
      <c r="D676" s="44" t="s">
        <v>536</v>
      </c>
      <c r="E676" s="20">
        <v>6.6681102574627129</v>
      </c>
      <c r="F676" s="20">
        <v>0.13290980599845301</v>
      </c>
      <c r="G676" s="20">
        <v>6.5352004514642603</v>
      </c>
      <c r="H676" s="20">
        <v>2.6914216451040098</v>
      </c>
      <c r="I676" s="20">
        <v>5.5330482799361196</v>
      </c>
      <c r="J676" s="20">
        <v>0.38524366571433299</v>
      </c>
      <c r="K676" s="20">
        <v>9.2712476669910407E-2</v>
      </c>
      <c r="L676" s="20">
        <v>0.65710583514234999</v>
      </c>
      <c r="N676" s="50">
        <v>75</v>
      </c>
      <c r="O676" s="236">
        <v>12.379642365887207</v>
      </c>
      <c r="P676" s="236">
        <v>87.620357634112793</v>
      </c>
      <c r="Q676" s="50">
        <v>90</v>
      </c>
      <c r="R676" s="50">
        <v>637</v>
      </c>
      <c r="S676" s="6">
        <v>38137.355000000003</v>
      </c>
      <c r="T676" s="6">
        <v>35849.113700000002</v>
      </c>
      <c r="W676" s="1"/>
      <c r="X676" s="1"/>
      <c r="Y676" s="1"/>
      <c r="AC676" s="1"/>
      <c r="AF676" s="1"/>
      <c r="AG676" s="1"/>
    </row>
    <row r="677" spans="1:33" x14ac:dyDescent="0.25">
      <c r="A677" s="1">
        <v>9</v>
      </c>
      <c r="B677" s="1">
        <v>2020</v>
      </c>
      <c r="C677" s="1">
        <v>35434029</v>
      </c>
      <c r="D677" s="44" t="s">
        <v>536</v>
      </c>
      <c r="E677" s="20">
        <v>5.9075056973659085E-3</v>
      </c>
      <c r="F677" s="20">
        <v>2.8538812785388099E-6</v>
      </c>
      <c r="G677" s="20">
        <v>5.9046518160873699E-3</v>
      </c>
      <c r="H677" s="20">
        <v>0</v>
      </c>
      <c r="I677" s="20" t="s">
        <v>47</v>
      </c>
      <c r="J677" s="20">
        <v>5.6646632316124804E-3</v>
      </c>
      <c r="K677" s="20" t="s">
        <v>47</v>
      </c>
      <c r="L677" s="20">
        <v>2.4284246575342501E-4</v>
      </c>
      <c r="N677" s="50">
        <v>1</v>
      </c>
      <c r="O677" s="236">
        <v>16.666666666666664</v>
      </c>
      <c r="P677" s="236">
        <v>83.333333333333343</v>
      </c>
      <c r="Q677" s="50">
        <v>1</v>
      </c>
      <c r="R677" s="50">
        <v>5</v>
      </c>
      <c r="S677" s="6" t="s">
        <v>47</v>
      </c>
      <c r="T677" s="6" t="s">
        <v>47</v>
      </c>
      <c r="W677" s="1"/>
      <c r="X677" s="1"/>
      <c r="Y677" s="1"/>
      <c r="AC677" s="1"/>
      <c r="AF677" s="1"/>
      <c r="AG677" s="1"/>
    </row>
    <row r="678" spans="1:33" x14ac:dyDescent="0.25">
      <c r="A678" s="1">
        <v>8</v>
      </c>
      <c r="B678" s="1">
        <v>2020</v>
      </c>
      <c r="C678" s="1">
        <v>35436008</v>
      </c>
      <c r="D678" s="44" t="s">
        <v>537</v>
      </c>
      <c r="E678" s="20">
        <v>0.16135861890860059</v>
      </c>
      <c r="F678" s="20">
        <v>1.54824849664396E-2</v>
      </c>
      <c r="G678" s="20">
        <v>0.14587613394216101</v>
      </c>
      <c r="H678" s="20">
        <v>3.2229832572298299E-2</v>
      </c>
      <c r="I678" s="20">
        <v>1.383E-2</v>
      </c>
      <c r="J678" s="20">
        <v>1.1384335154827E-3</v>
      </c>
      <c r="K678" s="20">
        <v>1.6866055093944201E-2</v>
      </c>
      <c r="L678" s="20">
        <v>0.12952413029917392</v>
      </c>
      <c r="N678" s="50">
        <v>0</v>
      </c>
      <c r="O678" s="236">
        <v>28.000000000000004</v>
      </c>
      <c r="P678" s="236">
        <v>72</v>
      </c>
      <c r="Q678" s="50">
        <v>7</v>
      </c>
      <c r="R678" s="50">
        <v>18</v>
      </c>
      <c r="S678" s="6">
        <v>162.88400000000001</v>
      </c>
      <c r="T678" s="6">
        <v>162.88400000000001</v>
      </c>
      <c r="W678" s="1"/>
      <c r="X678" s="1"/>
      <c r="Y678" s="1"/>
      <c r="AC678" s="1"/>
      <c r="AF678" s="1"/>
      <c r="AG678" s="1"/>
    </row>
    <row r="679" spans="1:33" x14ac:dyDescent="0.25">
      <c r="A679" s="1">
        <v>9</v>
      </c>
      <c r="B679" s="1">
        <v>2020</v>
      </c>
      <c r="C679" s="1">
        <v>35437099</v>
      </c>
      <c r="D679" s="44" t="s">
        <v>538</v>
      </c>
      <c r="E679" s="20">
        <v>0.55111432231496005</v>
      </c>
      <c r="F679" s="20">
        <v>0.17445601019079901</v>
      </c>
      <c r="G679" s="20">
        <v>0.37665831212416101</v>
      </c>
      <c r="H679" s="20">
        <v>1.82530441400304E-2</v>
      </c>
      <c r="I679" s="20">
        <v>1.8519999999999998E-2</v>
      </c>
      <c r="J679" s="20">
        <v>5.2700000000000004E-3</v>
      </c>
      <c r="K679" s="20">
        <v>0.52467261285566902</v>
      </c>
      <c r="L679" s="20">
        <v>2.6517094592908661E-3</v>
      </c>
      <c r="N679" s="50">
        <v>3</v>
      </c>
      <c r="O679" s="236">
        <v>38.636363636363633</v>
      </c>
      <c r="P679" s="236">
        <v>61.363636363636367</v>
      </c>
      <c r="Q679" s="50">
        <v>17</v>
      </c>
      <c r="R679" s="50">
        <v>27</v>
      </c>
      <c r="S679" s="6">
        <v>474</v>
      </c>
      <c r="T679" s="6">
        <v>0</v>
      </c>
      <c r="W679" s="1"/>
      <c r="X679" s="1"/>
      <c r="Y679" s="1"/>
      <c r="AC679" s="1"/>
      <c r="AF679" s="1"/>
      <c r="AG679" s="1"/>
    </row>
    <row r="680" spans="1:33" x14ac:dyDescent="0.25">
      <c r="A680" s="1">
        <v>20</v>
      </c>
      <c r="B680" s="1">
        <v>2020</v>
      </c>
      <c r="C680" s="1">
        <v>354380820</v>
      </c>
      <c r="D680" s="44" t="s">
        <v>539</v>
      </c>
      <c r="E680" s="20">
        <v>5.2220413495687401E-2</v>
      </c>
      <c r="F680" s="20">
        <v>2.4427356671740199E-2</v>
      </c>
      <c r="G680" s="20">
        <v>2.7793056823947199E-2</v>
      </c>
      <c r="H680" s="20">
        <v>0</v>
      </c>
      <c r="I680" s="20">
        <v>3.82E-3</v>
      </c>
      <c r="J680" s="20">
        <v>2.5331811263318098E-4</v>
      </c>
      <c r="K680" s="20">
        <v>1.3012848807711801E-2</v>
      </c>
      <c r="L680" s="20">
        <v>3.5134246575342504E-2</v>
      </c>
      <c r="N680" s="50">
        <v>6</v>
      </c>
      <c r="O680" s="236">
        <v>42.857142857142854</v>
      </c>
      <c r="P680" s="236">
        <v>57.142857142857139</v>
      </c>
      <c r="Q680" s="50">
        <v>21</v>
      </c>
      <c r="R680" s="50">
        <v>28</v>
      </c>
      <c r="S680" s="6">
        <v>465.66</v>
      </c>
      <c r="T680" s="6">
        <v>465.66</v>
      </c>
      <c r="W680" s="1"/>
      <c r="X680" s="1"/>
      <c r="Y680" s="1"/>
      <c r="AC680" s="1"/>
      <c r="AF680" s="1"/>
      <c r="AG680" s="1"/>
    </row>
    <row r="681" spans="1:33" x14ac:dyDescent="0.25">
      <c r="A681" s="1">
        <v>5</v>
      </c>
      <c r="B681" s="1">
        <v>2020</v>
      </c>
      <c r="C681" s="1">
        <v>35439075</v>
      </c>
      <c r="D681" s="44" t="s">
        <v>540</v>
      </c>
      <c r="E681" s="20">
        <v>0.98462865187638704</v>
      </c>
      <c r="F681" s="20">
        <v>0.67847830256963604</v>
      </c>
      <c r="G681" s="20">
        <v>0.306150349306751</v>
      </c>
      <c r="H681" s="20">
        <v>0</v>
      </c>
      <c r="I681" s="20">
        <v>0.48394712328767098</v>
      </c>
      <c r="J681" s="20">
        <v>0.31238019088255098</v>
      </c>
      <c r="K681" s="20">
        <v>9.0853217348271204E-2</v>
      </c>
      <c r="L681" s="20">
        <v>9.7448120357894297E-2</v>
      </c>
      <c r="N681" s="50">
        <v>40</v>
      </c>
      <c r="O681" s="236">
        <v>19.899244332493705</v>
      </c>
      <c r="P681" s="236">
        <v>80.100755667506292</v>
      </c>
      <c r="Q681" s="50">
        <v>79</v>
      </c>
      <c r="R681" s="50">
        <v>318</v>
      </c>
      <c r="S681" s="6">
        <v>10937.082</v>
      </c>
      <c r="T681" s="6">
        <v>10882.287</v>
      </c>
      <c r="W681" s="1"/>
      <c r="X681" s="1"/>
      <c r="Y681" s="1"/>
      <c r="AC681" s="1"/>
      <c r="AF681" s="1"/>
      <c r="AG681" s="1"/>
    </row>
    <row r="682" spans="1:33" x14ac:dyDescent="0.25">
      <c r="A682" s="1">
        <v>9</v>
      </c>
      <c r="B682" s="1">
        <v>2020</v>
      </c>
      <c r="C682" s="1">
        <v>35439079</v>
      </c>
      <c r="D682" s="44" t="s">
        <v>540</v>
      </c>
      <c r="E682" s="20">
        <v>2.6384335154826997E-4</v>
      </c>
      <c r="F682" s="20">
        <v>1.4999999999999999E-4</v>
      </c>
      <c r="G682" s="20">
        <v>1.1384335154827E-4</v>
      </c>
      <c r="H682" s="20">
        <v>0</v>
      </c>
      <c r="I682" s="20" t="s">
        <v>47</v>
      </c>
      <c r="J682" s="20" t="s">
        <v>47</v>
      </c>
      <c r="K682" s="20">
        <v>1.4999999999999999E-4</v>
      </c>
      <c r="L682" s="20">
        <v>1.1384335154827E-4</v>
      </c>
      <c r="N682" s="50">
        <v>1</v>
      </c>
      <c r="O682" s="236">
        <v>50</v>
      </c>
      <c r="P682" s="236">
        <v>50</v>
      </c>
      <c r="Q682" s="50">
        <v>1</v>
      </c>
      <c r="R682" s="50">
        <v>1</v>
      </c>
      <c r="S682" s="6" t="s">
        <v>47</v>
      </c>
      <c r="T682" s="6" t="s">
        <v>47</v>
      </c>
      <c r="W682" s="1"/>
      <c r="X682" s="1"/>
      <c r="Y682" s="1"/>
      <c r="AC682" s="1"/>
      <c r="AF682" s="1"/>
      <c r="AG682" s="1"/>
    </row>
    <row r="683" spans="1:33" x14ac:dyDescent="0.25">
      <c r="A683" s="1">
        <v>5</v>
      </c>
      <c r="B683" s="1">
        <v>2020</v>
      </c>
      <c r="C683" s="1">
        <v>35440045</v>
      </c>
      <c r="D683" s="44" t="s">
        <v>541</v>
      </c>
      <c r="E683" s="20">
        <v>0.39685443202044451</v>
      </c>
      <c r="F683" s="20">
        <v>0.31778754098360701</v>
      </c>
      <c r="G683" s="20">
        <v>7.9066891036837506E-2</v>
      </c>
      <c r="H683" s="20">
        <v>0</v>
      </c>
      <c r="I683" s="20">
        <v>0.107799951426837</v>
      </c>
      <c r="J683" s="20">
        <v>0.25813482911021302</v>
      </c>
      <c r="K683" s="20">
        <v>2.00433081318462E-2</v>
      </c>
      <c r="L683" s="20">
        <v>1.0876343351548299E-2</v>
      </c>
      <c r="N683" s="50">
        <v>21</v>
      </c>
      <c r="O683" s="236">
        <v>28.571428571428569</v>
      </c>
      <c r="P683" s="236">
        <v>71.428571428571431</v>
      </c>
      <c r="Q683" s="50">
        <v>24</v>
      </c>
      <c r="R683" s="50">
        <v>60</v>
      </c>
      <c r="S683" s="6">
        <v>1849.32</v>
      </c>
      <c r="T683" s="6">
        <v>0</v>
      </c>
      <c r="W683" s="1"/>
      <c r="X683" s="1"/>
      <c r="Y683" s="1"/>
      <c r="AC683" s="1"/>
      <c r="AF683" s="1"/>
      <c r="AG683" s="1"/>
    </row>
    <row r="684" spans="1:33" x14ac:dyDescent="0.25">
      <c r="A684" s="1">
        <v>10</v>
      </c>
      <c r="B684" s="1">
        <v>2020</v>
      </c>
      <c r="C684" s="1">
        <v>354400410</v>
      </c>
      <c r="D684" s="44" t="s">
        <v>541</v>
      </c>
      <c r="E684" s="20">
        <v>1.1415525114155301E-5</v>
      </c>
      <c r="F684" s="20" t="s">
        <v>47</v>
      </c>
      <c r="G684" s="20">
        <v>1.1415525114155301E-5</v>
      </c>
      <c r="H684" s="20">
        <v>0</v>
      </c>
      <c r="I684" s="20" t="s">
        <v>47</v>
      </c>
      <c r="J684" s="20" t="s">
        <v>47</v>
      </c>
      <c r="K684" s="20" t="s">
        <v>47</v>
      </c>
      <c r="L684" s="20">
        <v>1.1415525114155301E-5</v>
      </c>
      <c r="N684" s="50">
        <v>0</v>
      </c>
      <c r="O684" s="236">
        <v>0</v>
      </c>
      <c r="P684" s="236">
        <v>100</v>
      </c>
      <c r="Q684" s="50" t="s">
        <v>47</v>
      </c>
      <c r="R684" s="50">
        <v>1</v>
      </c>
      <c r="S684" s="6" t="s">
        <v>47</v>
      </c>
      <c r="T684" s="6" t="s">
        <v>47</v>
      </c>
      <c r="W684" s="1"/>
      <c r="X684" s="1"/>
      <c r="Y684" s="1"/>
      <c r="AC684" s="1"/>
      <c r="AF684" s="1"/>
      <c r="AG684" s="1"/>
    </row>
    <row r="685" spans="1:33" x14ac:dyDescent="0.25">
      <c r="A685" s="1">
        <v>6</v>
      </c>
      <c r="B685" s="1">
        <v>2020</v>
      </c>
      <c r="C685" s="1">
        <v>35441036</v>
      </c>
      <c r="D685" s="44" t="s">
        <v>542</v>
      </c>
      <c r="E685" s="20">
        <v>0.1232168111385582</v>
      </c>
      <c r="F685" s="20">
        <v>0.10456621004566199</v>
      </c>
      <c r="G685" s="20">
        <v>1.86506010928962E-2</v>
      </c>
      <c r="H685" s="20">
        <v>0</v>
      </c>
      <c r="I685" s="20" t="s">
        <v>47</v>
      </c>
      <c r="J685" s="20">
        <v>2.3196811138558301E-2</v>
      </c>
      <c r="K685" s="20" t="s">
        <v>47</v>
      </c>
      <c r="L685" s="20">
        <v>0.10002000000000001</v>
      </c>
      <c r="N685" s="50">
        <v>2</v>
      </c>
      <c r="O685" s="236">
        <v>30</v>
      </c>
      <c r="P685" s="236">
        <v>70</v>
      </c>
      <c r="Q685" s="50">
        <v>3</v>
      </c>
      <c r="R685" s="50">
        <v>7</v>
      </c>
      <c r="S685" s="6">
        <v>1352.8860000000002</v>
      </c>
      <c r="T685" s="6">
        <v>1109.2554</v>
      </c>
      <c r="W685" s="1"/>
      <c r="X685" s="1"/>
      <c r="Y685" s="1"/>
      <c r="AC685" s="1"/>
      <c r="AF685" s="1"/>
      <c r="AG685" s="1"/>
    </row>
    <row r="686" spans="1:33" x14ac:dyDescent="0.25">
      <c r="A686" s="1">
        <v>15</v>
      </c>
      <c r="B686" s="1">
        <v>2020</v>
      </c>
      <c r="C686" s="1">
        <v>354420215</v>
      </c>
      <c r="D686" s="44" t="s">
        <v>543</v>
      </c>
      <c r="E686" s="20">
        <v>0.2097379856900469</v>
      </c>
      <c r="F686" s="20">
        <v>0.16898606532425101</v>
      </c>
      <c r="G686" s="20">
        <v>4.0751920365795898E-2</v>
      </c>
      <c r="H686" s="20">
        <v>0.465073408168442</v>
      </c>
      <c r="I686" s="20">
        <v>3.57886723058113E-2</v>
      </c>
      <c r="J686" s="20">
        <v>1.31E-3</v>
      </c>
      <c r="K686" s="20">
        <v>0.16654666117723399</v>
      </c>
      <c r="L686" s="20">
        <v>6.0926522070015171E-3</v>
      </c>
      <c r="N686" s="50">
        <v>14</v>
      </c>
      <c r="O686" s="236">
        <v>52.542372881355938</v>
      </c>
      <c r="P686" s="236">
        <v>47.457627118644069</v>
      </c>
      <c r="Q686" s="50">
        <v>31</v>
      </c>
      <c r="R686" s="50">
        <v>28</v>
      </c>
      <c r="S686" s="6">
        <v>542</v>
      </c>
      <c r="T686" s="6">
        <v>542</v>
      </c>
      <c r="W686" s="1"/>
      <c r="X686" s="1"/>
      <c r="Y686" s="1"/>
      <c r="AC686" s="1"/>
      <c r="AF686" s="1"/>
      <c r="AG686" s="1"/>
    </row>
    <row r="687" spans="1:33" x14ac:dyDescent="0.25">
      <c r="A687" s="1">
        <v>14</v>
      </c>
      <c r="B687" s="1">
        <v>2020</v>
      </c>
      <c r="C687" s="1">
        <v>354350114</v>
      </c>
      <c r="D687" s="44" t="s">
        <v>544</v>
      </c>
      <c r="E687" s="20">
        <v>3.9277813874957337E-2</v>
      </c>
      <c r="F687" s="20">
        <v>3.7113590130665099E-2</v>
      </c>
      <c r="G687" s="20">
        <v>2.1642237442922401E-3</v>
      </c>
      <c r="H687" s="20">
        <v>0</v>
      </c>
      <c r="I687" s="20">
        <v>1.4540000000000001E-2</v>
      </c>
      <c r="J687" s="20">
        <v>9.2766996448503305E-3</v>
      </c>
      <c r="K687" s="20">
        <v>3.6583060109289601E-3</v>
      </c>
      <c r="L687" s="20">
        <v>1.1802808219178082E-2</v>
      </c>
      <c r="N687" s="50">
        <v>18</v>
      </c>
      <c r="O687" s="236">
        <v>42.105263157894733</v>
      </c>
      <c r="P687" s="236">
        <v>57.894736842105267</v>
      </c>
      <c r="Q687" s="50">
        <v>8</v>
      </c>
      <c r="R687" s="50">
        <v>11</v>
      </c>
      <c r="S687" s="6">
        <v>205.22600000000003</v>
      </c>
      <c r="T687" s="6">
        <v>205.22600000000003</v>
      </c>
      <c r="W687" s="1"/>
      <c r="X687" s="1"/>
      <c r="Y687" s="1"/>
      <c r="AC687" s="1"/>
      <c r="AF687" s="1"/>
      <c r="AG687" s="1"/>
    </row>
    <row r="688" spans="1:33" x14ac:dyDescent="0.25">
      <c r="A688" s="1">
        <v>22</v>
      </c>
      <c r="B688" s="1">
        <v>2020</v>
      </c>
      <c r="C688" s="1">
        <v>354425122</v>
      </c>
      <c r="D688" s="44" t="s">
        <v>545</v>
      </c>
      <c r="E688" s="20">
        <v>0.21034488245544009</v>
      </c>
      <c r="F688" s="20">
        <v>4.7493013698630099E-2</v>
      </c>
      <c r="G688" s="20">
        <v>0.16285186875680999</v>
      </c>
      <c r="H688" s="20">
        <v>0.16404109589041099</v>
      </c>
      <c r="I688" s="20">
        <v>7.7578761633854798E-2</v>
      </c>
      <c r="J688" s="20">
        <v>1.2329955876604201E-3</v>
      </c>
      <c r="K688" s="20">
        <v>0.11739312523392501</v>
      </c>
      <c r="L688" s="20">
        <v>1.414E-2</v>
      </c>
      <c r="N688" s="50">
        <v>4</v>
      </c>
      <c r="O688" s="236">
        <v>6.8750000000000009</v>
      </c>
      <c r="P688" s="236">
        <v>93.125</v>
      </c>
      <c r="Q688" s="50">
        <v>11</v>
      </c>
      <c r="R688" s="50">
        <v>149</v>
      </c>
      <c r="S688" s="6">
        <v>555.78</v>
      </c>
      <c r="T688" s="6">
        <v>555.78</v>
      </c>
      <c r="W688" s="1"/>
      <c r="X688" s="1"/>
      <c r="Y688" s="1"/>
      <c r="AC688" s="1"/>
      <c r="AF688" s="1"/>
      <c r="AG688" s="1"/>
    </row>
    <row r="689" spans="1:33" x14ac:dyDescent="0.25">
      <c r="A689" s="1">
        <v>2</v>
      </c>
      <c r="B689" s="1">
        <v>2020</v>
      </c>
      <c r="C689" s="1">
        <v>35443012</v>
      </c>
      <c r="D689" s="44" t="s">
        <v>546</v>
      </c>
      <c r="E689" s="20">
        <v>0.62983825295680818</v>
      </c>
      <c r="F689" s="20">
        <v>0.55948679217506303</v>
      </c>
      <c r="G689" s="20">
        <v>7.0351460781745104E-2</v>
      </c>
      <c r="H689" s="20">
        <v>0</v>
      </c>
      <c r="I689" s="20">
        <v>3.8699999999999998E-2</v>
      </c>
      <c r="J689" s="20">
        <v>4.6752380833562099E-3</v>
      </c>
      <c r="K689" s="20">
        <v>0.49206401826483998</v>
      </c>
      <c r="L689" s="20">
        <v>9.4398996608611771E-2</v>
      </c>
      <c r="N689" s="50">
        <v>1</v>
      </c>
      <c r="O689" s="236">
        <v>50.909090909090907</v>
      </c>
      <c r="P689" s="236">
        <v>49.090909090909093</v>
      </c>
      <c r="Q689" s="50">
        <v>28</v>
      </c>
      <c r="R689" s="50">
        <v>27</v>
      </c>
      <c r="S689" s="6">
        <v>527.40800000000002</v>
      </c>
      <c r="T689" s="6">
        <v>527.40800000000002</v>
      </c>
      <c r="W689" s="1"/>
      <c r="X689" s="1"/>
      <c r="Y689" s="1"/>
      <c r="AC689" s="1"/>
      <c r="AF689" s="1"/>
      <c r="AG689" s="1"/>
    </row>
    <row r="690" spans="1:33" x14ac:dyDescent="0.25">
      <c r="A690" s="1">
        <v>19</v>
      </c>
      <c r="B690" s="1">
        <v>2020</v>
      </c>
      <c r="C690" s="1">
        <v>354440019</v>
      </c>
      <c r="D690" s="44" t="s">
        <v>547</v>
      </c>
      <c r="E690" s="20">
        <v>5.0807704918032791E-2</v>
      </c>
      <c r="F690" s="20">
        <v>4.231E-2</v>
      </c>
      <c r="G690" s="20">
        <v>8.4977049180327904E-3</v>
      </c>
      <c r="H690" s="20">
        <v>0</v>
      </c>
      <c r="I690" s="20">
        <v>8.4177049180327902E-3</v>
      </c>
      <c r="J690" s="20">
        <v>4.0280000000000003E-2</v>
      </c>
      <c r="K690" s="20">
        <v>2.0799999999999998E-3</v>
      </c>
      <c r="L690" s="20">
        <v>3.0000000000000001E-5</v>
      </c>
      <c r="N690" s="50">
        <v>2</v>
      </c>
      <c r="O690" s="236">
        <v>18.75</v>
      </c>
      <c r="P690" s="236">
        <v>81.25</v>
      </c>
      <c r="Q690" s="50">
        <v>3</v>
      </c>
      <c r="R690" s="50">
        <v>13</v>
      </c>
      <c r="S690" s="6">
        <v>98</v>
      </c>
      <c r="T690" s="6">
        <v>98</v>
      </c>
      <c r="W690" s="1"/>
      <c r="X690" s="1"/>
      <c r="Y690" s="1"/>
      <c r="AC690" s="1"/>
      <c r="AF690" s="1"/>
      <c r="AG690" s="1"/>
    </row>
    <row r="691" spans="1:33" x14ac:dyDescent="0.25">
      <c r="A691" s="1">
        <v>20</v>
      </c>
      <c r="B691" s="1">
        <v>2020</v>
      </c>
      <c r="C691" s="1">
        <v>354440020</v>
      </c>
      <c r="D691" s="44" t="s">
        <v>547</v>
      </c>
      <c r="E691" s="20">
        <v>0.22472</v>
      </c>
      <c r="F691" s="20">
        <v>0.22472</v>
      </c>
      <c r="G691" s="20" t="s">
        <v>47</v>
      </c>
      <c r="H691" s="20">
        <v>0</v>
      </c>
      <c r="I691" s="20" t="s">
        <v>47</v>
      </c>
      <c r="J691" s="20">
        <v>0.22222</v>
      </c>
      <c r="K691" s="20">
        <v>2.5000000000000001E-3</v>
      </c>
      <c r="L691" s="20">
        <v>0</v>
      </c>
      <c r="N691" s="50">
        <v>1</v>
      </c>
      <c r="O691" s="236">
        <v>100</v>
      </c>
      <c r="P691" s="236"/>
      <c r="Q691" s="50">
        <v>3</v>
      </c>
      <c r="R691" s="50" t="s">
        <v>47</v>
      </c>
      <c r="S691" s="6" t="s">
        <v>47</v>
      </c>
      <c r="T691" s="6" t="s">
        <v>47</v>
      </c>
      <c r="W691" s="1"/>
      <c r="X691" s="1"/>
      <c r="Y691" s="1"/>
      <c r="AC691" s="1"/>
      <c r="AF691" s="1"/>
      <c r="AG691" s="1"/>
    </row>
    <row r="692" spans="1:33" x14ac:dyDescent="0.25">
      <c r="A692" s="1">
        <v>18</v>
      </c>
      <c r="B692" s="1">
        <v>2020</v>
      </c>
      <c r="C692" s="1">
        <v>354450918</v>
      </c>
      <c r="D692" s="44" t="s">
        <v>548</v>
      </c>
      <c r="E692" s="20">
        <v>1.8832992032005103E-2</v>
      </c>
      <c r="F692" s="20">
        <v>3.2026889903602198E-5</v>
      </c>
      <c r="G692" s="20">
        <v>1.88009651421015E-2</v>
      </c>
      <c r="H692" s="20">
        <v>0.600464231354642</v>
      </c>
      <c r="I692" s="20">
        <v>1.6140644259799899E-2</v>
      </c>
      <c r="J692" s="20" t="s">
        <v>47</v>
      </c>
      <c r="K692" s="20">
        <v>1.0215626585489601E-3</v>
      </c>
      <c r="L692" s="20">
        <v>1.6707851136562141E-3</v>
      </c>
      <c r="N692" s="50">
        <v>5</v>
      </c>
      <c r="O692" s="236">
        <v>9.0909090909090917</v>
      </c>
      <c r="P692" s="236">
        <v>90.909090909090907</v>
      </c>
      <c r="Q692" s="50">
        <v>2</v>
      </c>
      <c r="R692" s="50">
        <v>20</v>
      </c>
      <c r="S692" s="6">
        <v>114.21000000000001</v>
      </c>
      <c r="T692" s="6">
        <v>114.21000000000001</v>
      </c>
      <c r="W692" s="1"/>
      <c r="X692" s="1"/>
      <c r="Y692" s="1"/>
      <c r="AC692" s="1"/>
      <c r="AF692" s="1"/>
      <c r="AG692" s="1"/>
    </row>
    <row r="693" spans="1:33" x14ac:dyDescent="0.25">
      <c r="A693" s="1">
        <v>16</v>
      </c>
      <c r="B693" s="1">
        <v>2020</v>
      </c>
      <c r="C693" s="1">
        <v>354460816</v>
      </c>
      <c r="D693" s="44" t="s">
        <v>549</v>
      </c>
      <c r="E693" s="20">
        <v>0.22607358914298281</v>
      </c>
      <c r="F693" s="20">
        <v>0.196536574936996</v>
      </c>
      <c r="G693" s="20">
        <v>2.9537014205986801E-2</v>
      </c>
      <c r="H693" s="20">
        <v>0</v>
      </c>
      <c r="I693" s="20">
        <v>2.2870000000000001E-2</v>
      </c>
      <c r="J693" s="20">
        <v>1.57E-3</v>
      </c>
      <c r="K693" s="20">
        <v>0.19418228269955301</v>
      </c>
      <c r="L693" s="20">
        <v>7.45130644342973E-3</v>
      </c>
      <c r="N693" s="50">
        <v>4</v>
      </c>
      <c r="O693" s="236">
        <v>44.444444444444443</v>
      </c>
      <c r="P693" s="236">
        <v>55.555555555555557</v>
      </c>
      <c r="Q693" s="50">
        <v>16</v>
      </c>
      <c r="R693" s="50">
        <v>20</v>
      </c>
      <c r="S693" s="6">
        <v>262.30259999999998</v>
      </c>
      <c r="T693" s="6">
        <v>262.30259999999998</v>
      </c>
      <c r="W693" s="1"/>
      <c r="X693" s="1"/>
      <c r="Y693" s="1"/>
      <c r="AC693" s="1"/>
      <c r="AF693" s="1"/>
      <c r="AG693" s="1"/>
    </row>
    <row r="694" spans="1:33" x14ac:dyDescent="0.25">
      <c r="A694" s="1">
        <v>21</v>
      </c>
      <c r="B694" s="1">
        <v>2020</v>
      </c>
      <c r="C694" s="1">
        <v>354470721</v>
      </c>
      <c r="D694" s="44" t="s">
        <v>550</v>
      </c>
      <c r="E694" s="20">
        <v>5.1900000000000002E-3</v>
      </c>
      <c r="F694" s="20" t="s">
        <v>47</v>
      </c>
      <c r="G694" s="20">
        <v>5.1900000000000002E-3</v>
      </c>
      <c r="H694" s="20">
        <v>0</v>
      </c>
      <c r="I694" s="20">
        <v>4.7099999999999998E-3</v>
      </c>
      <c r="J694" s="20" t="s">
        <v>47</v>
      </c>
      <c r="K694" s="20">
        <v>1.9000000000000001E-4</v>
      </c>
      <c r="L694" s="20">
        <v>2.9E-4</v>
      </c>
      <c r="N694" s="50">
        <v>0</v>
      </c>
      <c r="O694" s="236">
        <v>0</v>
      </c>
      <c r="P694" s="236">
        <v>100</v>
      </c>
      <c r="Q694" s="50" t="s">
        <v>47</v>
      </c>
      <c r="R694" s="50">
        <v>12</v>
      </c>
      <c r="S694" s="6">
        <v>89</v>
      </c>
      <c r="T694" s="6">
        <v>89</v>
      </c>
      <c r="W694" s="1"/>
      <c r="X694" s="1"/>
      <c r="Y694" s="1"/>
      <c r="AC694" s="1"/>
      <c r="AF694" s="1"/>
      <c r="AG694" s="1"/>
    </row>
    <row r="695" spans="1:33" x14ac:dyDescent="0.25">
      <c r="A695" s="1">
        <v>16</v>
      </c>
      <c r="B695" s="1">
        <v>2020</v>
      </c>
      <c r="C695" s="1">
        <v>354480616</v>
      </c>
      <c r="D695" s="44" t="s">
        <v>551</v>
      </c>
      <c r="E695" s="20">
        <v>0.30229734286498533</v>
      </c>
      <c r="F695" s="20">
        <v>0.231165963520224</v>
      </c>
      <c r="G695" s="20">
        <v>7.1131379344761297E-2</v>
      </c>
      <c r="H695" s="20">
        <v>0</v>
      </c>
      <c r="I695" s="20">
        <v>7.5642161339421598E-3</v>
      </c>
      <c r="J695" s="20">
        <v>1.2E-4</v>
      </c>
      <c r="K695" s="20">
        <v>0.23227146917184399</v>
      </c>
      <c r="L695" s="20">
        <v>6.2341657559198599E-2</v>
      </c>
      <c r="N695" s="50">
        <v>1</v>
      </c>
      <c r="O695" s="236">
        <v>21.111111111111111</v>
      </c>
      <c r="P695" s="236">
        <v>78.888888888888886</v>
      </c>
      <c r="Q695" s="50">
        <v>19</v>
      </c>
      <c r="R695" s="50">
        <v>71</v>
      </c>
      <c r="S695" s="6">
        <v>311</v>
      </c>
      <c r="T695" s="6">
        <v>311</v>
      </c>
      <c r="W695" s="1"/>
      <c r="X695" s="1"/>
      <c r="Y695" s="1"/>
      <c r="AC695" s="1"/>
      <c r="AF695" s="1"/>
      <c r="AG695" s="1"/>
    </row>
    <row r="696" spans="1:33" x14ac:dyDescent="0.25">
      <c r="A696" s="1">
        <v>4</v>
      </c>
      <c r="B696" s="1">
        <v>2020</v>
      </c>
      <c r="C696" s="1">
        <v>35449054</v>
      </c>
      <c r="D696" s="44" t="s">
        <v>552</v>
      </c>
      <c r="E696" s="20">
        <v>0.21753851566983562</v>
      </c>
      <c r="F696" s="20">
        <v>0.123891711704968</v>
      </c>
      <c r="G696" s="20">
        <v>9.3646803964867603E-2</v>
      </c>
      <c r="H696" s="20">
        <v>0</v>
      </c>
      <c r="I696" s="20">
        <v>7.9690346083788697E-3</v>
      </c>
      <c r="J696" s="20">
        <v>7.8200000000000006E-3</v>
      </c>
      <c r="K696" s="20">
        <v>0.122768376624997</v>
      </c>
      <c r="L696" s="20">
        <v>7.8981104436459851E-2</v>
      </c>
      <c r="N696" s="50">
        <v>4</v>
      </c>
      <c r="O696" s="236">
        <v>37.735849056603776</v>
      </c>
      <c r="P696" s="236">
        <v>62.264150943396224</v>
      </c>
      <c r="Q696" s="50">
        <v>20</v>
      </c>
      <c r="R696" s="50">
        <v>33</v>
      </c>
      <c r="S696" s="6">
        <v>582.24530000000004</v>
      </c>
      <c r="T696" s="6">
        <v>582.24530000000004</v>
      </c>
      <c r="W696" s="1"/>
      <c r="X696" s="1"/>
      <c r="Y696" s="1"/>
      <c r="AC696" s="1"/>
      <c r="AF696" s="1"/>
      <c r="AG696" s="1"/>
    </row>
    <row r="697" spans="1:33" x14ac:dyDescent="0.25">
      <c r="A697" s="1">
        <v>12</v>
      </c>
      <c r="B697" s="1">
        <v>2020</v>
      </c>
      <c r="C697" s="1">
        <v>354490512</v>
      </c>
      <c r="D697" s="44" t="s">
        <v>552</v>
      </c>
      <c r="E697" s="20">
        <v>3.0000000000000001E-5</v>
      </c>
      <c r="F697" s="20" t="s">
        <v>47</v>
      </c>
      <c r="G697" s="20">
        <v>3.0000000000000001E-5</v>
      </c>
      <c r="H697" s="20">
        <v>0</v>
      </c>
      <c r="I697" s="20" t="s">
        <v>47</v>
      </c>
      <c r="J697" s="20" t="s">
        <v>47</v>
      </c>
      <c r="K697" s="20" t="s">
        <v>47</v>
      </c>
      <c r="L697" s="20">
        <v>3.0000000000000001E-5</v>
      </c>
      <c r="N697" s="50">
        <v>0</v>
      </c>
      <c r="O697" s="236">
        <v>0</v>
      </c>
      <c r="P697" s="236">
        <v>100</v>
      </c>
      <c r="Q697" s="50" t="s">
        <v>47</v>
      </c>
      <c r="R697" s="50">
        <v>1</v>
      </c>
      <c r="S697" s="6" t="s">
        <v>47</v>
      </c>
      <c r="T697" s="6" t="s">
        <v>47</v>
      </c>
      <c r="W697" s="1"/>
      <c r="X697" s="1"/>
      <c r="Y697" s="1"/>
      <c r="AC697" s="1"/>
      <c r="AF697" s="1"/>
      <c r="AG697" s="1"/>
    </row>
    <row r="698" spans="1:33" x14ac:dyDescent="0.25">
      <c r="A698" s="1">
        <v>2</v>
      </c>
      <c r="B698" s="1">
        <v>2020</v>
      </c>
      <c r="C698" s="1">
        <v>35450012</v>
      </c>
      <c r="D698" s="44" t="s">
        <v>553</v>
      </c>
      <c r="E698" s="20">
        <v>3.0000000000000001E-5</v>
      </c>
      <c r="F698" s="20" t="s">
        <v>47</v>
      </c>
      <c r="G698" s="20">
        <v>3.0000000000000001E-5</v>
      </c>
      <c r="H698" s="20">
        <v>0</v>
      </c>
      <c r="I698" s="20" t="s">
        <v>47</v>
      </c>
      <c r="J698" s="20">
        <v>3.0000000000000001E-5</v>
      </c>
      <c r="K698" s="20" t="s">
        <v>47</v>
      </c>
      <c r="L698" s="20">
        <v>0</v>
      </c>
      <c r="N698" s="50">
        <v>0</v>
      </c>
      <c r="O698" s="236">
        <v>0</v>
      </c>
      <c r="P698" s="236">
        <v>100</v>
      </c>
      <c r="Q698" s="50" t="s">
        <v>47</v>
      </c>
      <c r="R698" s="50">
        <v>1</v>
      </c>
      <c r="S698" s="6" t="s">
        <v>47</v>
      </c>
      <c r="T698" s="6" t="s">
        <v>47</v>
      </c>
      <c r="W698" s="1"/>
      <c r="X698" s="1"/>
      <c r="Y698" s="1"/>
      <c r="AC698" s="1"/>
      <c r="AF698" s="1"/>
      <c r="AG698" s="1"/>
    </row>
    <row r="699" spans="1:33" x14ac:dyDescent="0.25">
      <c r="A699" s="1">
        <v>6</v>
      </c>
      <c r="B699" s="1">
        <v>2020</v>
      </c>
      <c r="C699" s="1">
        <v>35450016</v>
      </c>
      <c r="D699" s="44" t="s">
        <v>553</v>
      </c>
      <c r="E699" s="20">
        <v>2.5559115722754524</v>
      </c>
      <c r="F699" s="20">
        <v>2.5480528291476401</v>
      </c>
      <c r="G699" s="20">
        <v>7.8587431278123003E-3</v>
      </c>
      <c r="H699" s="20">
        <v>0</v>
      </c>
      <c r="I699" s="20">
        <v>2.5465399999999998</v>
      </c>
      <c r="J699" s="20">
        <v>3.03582270795386E-5</v>
      </c>
      <c r="K699" s="20">
        <v>8.7534737817201898E-3</v>
      </c>
      <c r="L699" s="20">
        <v>5.8774026665335956E-4</v>
      </c>
      <c r="N699" s="50">
        <v>21</v>
      </c>
      <c r="O699" s="236">
        <v>59.259259259259252</v>
      </c>
      <c r="P699" s="236">
        <v>40.74074074074074</v>
      </c>
      <c r="Q699" s="50">
        <v>32</v>
      </c>
      <c r="R699" s="50">
        <v>22</v>
      </c>
      <c r="S699" s="6">
        <v>466.09799999999996</v>
      </c>
      <c r="T699" s="6">
        <v>456.78789999999998</v>
      </c>
      <c r="W699" s="1"/>
      <c r="X699" s="1"/>
      <c r="Y699" s="1"/>
      <c r="AC699" s="1"/>
      <c r="AF699" s="1"/>
      <c r="AG699" s="1"/>
    </row>
    <row r="700" spans="1:33" x14ac:dyDescent="0.25">
      <c r="A700" s="1">
        <v>7</v>
      </c>
      <c r="B700" s="1">
        <v>2020</v>
      </c>
      <c r="C700" s="1">
        <v>35450017</v>
      </c>
      <c r="D700" s="44" t="s">
        <v>553</v>
      </c>
      <c r="E700" s="20">
        <v>0</v>
      </c>
      <c r="F700" s="20">
        <v>0</v>
      </c>
      <c r="G700" s="20">
        <v>0</v>
      </c>
      <c r="H700" s="20">
        <v>0</v>
      </c>
      <c r="I700" s="20">
        <v>0</v>
      </c>
      <c r="J700" s="20">
        <v>0</v>
      </c>
      <c r="K700" s="20">
        <v>0</v>
      </c>
      <c r="L700" s="20">
        <v>0</v>
      </c>
      <c r="N700" s="50">
        <v>0</v>
      </c>
      <c r="O700" s="236">
        <v>0</v>
      </c>
      <c r="P700" s="236">
        <v>0</v>
      </c>
      <c r="Q700" s="50">
        <v>0</v>
      </c>
      <c r="R700" s="50">
        <v>0</v>
      </c>
      <c r="S700" s="6" t="s">
        <v>47</v>
      </c>
      <c r="T700" s="6" t="s">
        <v>47</v>
      </c>
      <c r="W700" s="1"/>
      <c r="X700" s="1"/>
      <c r="Y700" s="1"/>
      <c r="AC700" s="1"/>
      <c r="AF700" s="1"/>
      <c r="AG700" s="1"/>
    </row>
    <row r="701" spans="1:33" x14ac:dyDescent="0.25">
      <c r="A701" s="1">
        <v>20</v>
      </c>
      <c r="B701" s="1">
        <v>2020</v>
      </c>
      <c r="C701" s="1">
        <v>354510020</v>
      </c>
      <c r="D701" s="44" t="s">
        <v>554</v>
      </c>
      <c r="E701" s="20">
        <v>5.6169999999999998E-2</v>
      </c>
      <c r="F701" s="20">
        <v>4.3499999999999997E-2</v>
      </c>
      <c r="G701" s="20">
        <v>1.2670000000000001E-2</v>
      </c>
      <c r="H701" s="20">
        <v>0</v>
      </c>
      <c r="I701" s="20">
        <v>1.2460000000000001E-2</v>
      </c>
      <c r="J701" s="20" t="s">
        <v>47</v>
      </c>
      <c r="K701" s="20">
        <v>4.3619999999999999E-2</v>
      </c>
      <c r="L701" s="20">
        <v>9.0000000000000006E-5</v>
      </c>
      <c r="N701" s="50">
        <v>1</v>
      </c>
      <c r="O701" s="236">
        <v>17.647058823529413</v>
      </c>
      <c r="P701" s="236">
        <v>82.35294117647058</v>
      </c>
      <c r="Q701" s="50">
        <v>3</v>
      </c>
      <c r="R701" s="50">
        <v>14</v>
      </c>
      <c r="S701" s="6">
        <v>258</v>
      </c>
      <c r="T701" s="6">
        <v>258</v>
      </c>
      <c r="W701" s="1"/>
      <c r="X701" s="1"/>
      <c r="Y701" s="1"/>
      <c r="AC701" s="1"/>
      <c r="AF701" s="1"/>
      <c r="AG701" s="1"/>
    </row>
    <row r="702" spans="1:33" x14ac:dyDescent="0.25">
      <c r="A702" s="1">
        <v>5</v>
      </c>
      <c r="B702" s="1">
        <v>2020</v>
      </c>
      <c r="C702" s="1">
        <v>35451595</v>
      </c>
      <c r="D702" s="44" t="s">
        <v>555</v>
      </c>
      <c r="E702" s="20">
        <v>2.6745428404488E-2</v>
      </c>
      <c r="F702" s="20">
        <v>1.42518032786885E-2</v>
      </c>
      <c r="G702" s="20">
        <v>1.2493625125799501E-2</v>
      </c>
      <c r="H702" s="20">
        <v>0</v>
      </c>
      <c r="I702" s="20">
        <v>2.55420700152207E-2</v>
      </c>
      <c r="J702" s="20">
        <v>2.8204972095383101E-4</v>
      </c>
      <c r="K702" s="20">
        <v>1.7878995433789999E-4</v>
      </c>
      <c r="L702" s="20">
        <v>7.4251871397559691E-4</v>
      </c>
      <c r="N702" s="50">
        <v>6</v>
      </c>
      <c r="O702" s="236">
        <v>18.181818181818183</v>
      </c>
      <c r="P702" s="236">
        <v>81.818181818181827</v>
      </c>
      <c r="Q702" s="50">
        <v>6</v>
      </c>
      <c r="R702" s="50">
        <v>27</v>
      </c>
      <c r="S702" s="6">
        <v>378</v>
      </c>
      <c r="T702" s="6">
        <v>378</v>
      </c>
      <c r="W702" s="1"/>
      <c r="X702" s="1"/>
      <c r="Y702" s="1"/>
      <c r="AC702" s="1"/>
      <c r="AF702" s="1"/>
      <c r="AG702" s="1"/>
    </row>
    <row r="703" spans="1:33" x14ac:dyDescent="0.25">
      <c r="A703" s="1">
        <v>10</v>
      </c>
      <c r="B703" s="1">
        <v>2020</v>
      </c>
      <c r="C703" s="1">
        <v>354515910</v>
      </c>
      <c r="D703" s="44" t="s">
        <v>555</v>
      </c>
      <c r="E703" s="20">
        <v>3.2928799560845402E-4</v>
      </c>
      <c r="F703" s="20" t="s">
        <v>47</v>
      </c>
      <c r="G703" s="20">
        <v>3.2928799560845402E-4</v>
      </c>
      <c r="H703" s="20">
        <v>0</v>
      </c>
      <c r="I703" s="20" t="s">
        <v>47</v>
      </c>
      <c r="J703" s="20" t="s">
        <v>47</v>
      </c>
      <c r="K703" s="20">
        <v>3.2453152681088899E-4</v>
      </c>
      <c r="L703" s="20">
        <v>4.7564687975646901E-6</v>
      </c>
      <c r="N703" s="50">
        <v>0</v>
      </c>
      <c r="O703" s="236">
        <v>0</v>
      </c>
      <c r="P703" s="236">
        <v>100</v>
      </c>
      <c r="Q703" s="50" t="s">
        <v>47</v>
      </c>
      <c r="R703" s="50">
        <v>4</v>
      </c>
      <c r="S703" s="6" t="s">
        <v>47</v>
      </c>
      <c r="T703" s="6" t="s">
        <v>47</v>
      </c>
      <c r="W703" s="1"/>
      <c r="X703" s="1"/>
      <c r="Y703" s="1"/>
      <c r="AC703" s="1"/>
      <c r="AF703" s="1"/>
      <c r="AG703" s="1"/>
    </row>
    <row r="704" spans="1:33" x14ac:dyDescent="0.25">
      <c r="A704" s="1">
        <v>5</v>
      </c>
      <c r="B704" s="1">
        <v>2020</v>
      </c>
      <c r="C704" s="1">
        <v>35452095</v>
      </c>
      <c r="D704" s="44" t="s">
        <v>556</v>
      </c>
      <c r="E704" s="20">
        <v>0.72682051505019529</v>
      </c>
      <c r="F704" s="20">
        <v>0.69933397260273999</v>
      </c>
      <c r="G704" s="20">
        <v>2.7486542447455301E-2</v>
      </c>
      <c r="H704" s="20">
        <v>0</v>
      </c>
      <c r="I704" s="20">
        <v>0.6</v>
      </c>
      <c r="J704" s="20">
        <v>0.11178746275918899</v>
      </c>
      <c r="K704" s="20">
        <v>2.0000000000000002E-5</v>
      </c>
      <c r="L704" s="20">
        <v>1.5013052291006523E-2</v>
      </c>
      <c r="N704" s="50">
        <v>7</v>
      </c>
      <c r="O704" s="236">
        <v>22.222222222222221</v>
      </c>
      <c r="P704" s="236">
        <v>77.777777777777786</v>
      </c>
      <c r="Q704" s="50">
        <v>8</v>
      </c>
      <c r="R704" s="50">
        <v>28</v>
      </c>
      <c r="S704" s="6">
        <v>6107.9880000000003</v>
      </c>
      <c r="T704" s="6">
        <v>5953.9080000000004</v>
      </c>
      <c r="W704" s="1"/>
      <c r="X704" s="1"/>
      <c r="Y704" s="1"/>
      <c r="AC704" s="1"/>
      <c r="AF704" s="1"/>
      <c r="AG704" s="1"/>
    </row>
    <row r="705" spans="1:33" x14ac:dyDescent="0.25">
      <c r="A705" s="1">
        <v>10</v>
      </c>
      <c r="B705" s="1">
        <v>2020</v>
      </c>
      <c r="C705" s="1">
        <v>354520910</v>
      </c>
      <c r="D705" s="44" t="s">
        <v>556</v>
      </c>
      <c r="E705" s="20">
        <v>0.14861867613178001</v>
      </c>
      <c r="F705" s="20">
        <v>2.5999999999999998E-4</v>
      </c>
      <c r="G705" s="20">
        <v>0.14835867613178</v>
      </c>
      <c r="H705" s="20">
        <v>0</v>
      </c>
      <c r="I705" s="20" t="s">
        <v>47</v>
      </c>
      <c r="J705" s="20">
        <v>0.141842440801457</v>
      </c>
      <c r="K705" s="20">
        <v>1.2E-4</v>
      </c>
      <c r="L705" s="20">
        <v>6.6562353303224681E-3</v>
      </c>
      <c r="N705" s="50">
        <v>14</v>
      </c>
      <c r="O705" s="236">
        <v>5.5555555555555554</v>
      </c>
      <c r="P705" s="236">
        <v>94.444444444444443</v>
      </c>
      <c r="Q705" s="50">
        <v>2</v>
      </c>
      <c r="R705" s="50">
        <v>34</v>
      </c>
      <c r="S705" s="6" t="s">
        <v>47</v>
      </c>
      <c r="T705" s="6" t="s">
        <v>47</v>
      </c>
      <c r="W705" s="1"/>
      <c r="X705" s="1"/>
      <c r="Y705" s="1"/>
      <c r="AC705" s="1"/>
      <c r="AF705" s="1"/>
      <c r="AG705" s="1"/>
    </row>
    <row r="706" spans="1:33" x14ac:dyDescent="0.25">
      <c r="A706" s="1">
        <v>10</v>
      </c>
      <c r="B706" s="1">
        <v>2020</v>
      </c>
      <c r="C706" s="1">
        <v>354530810</v>
      </c>
      <c r="D706" s="44" t="s">
        <v>557</v>
      </c>
      <c r="E706" s="20">
        <v>0.4898646255333487</v>
      </c>
      <c r="F706" s="20">
        <v>0.476092499500961</v>
      </c>
      <c r="G706" s="20">
        <v>1.3772126032387699E-2</v>
      </c>
      <c r="H706" s="20">
        <v>0</v>
      </c>
      <c r="I706" s="20">
        <v>0.29086000000000001</v>
      </c>
      <c r="J706" s="20">
        <v>4.5175387628814498E-2</v>
      </c>
      <c r="K706" s="20">
        <v>0.131057324961948</v>
      </c>
      <c r="L706" s="20">
        <v>2.2771912942585501E-2</v>
      </c>
      <c r="N706" s="50">
        <v>46</v>
      </c>
      <c r="O706" s="236">
        <v>57.575757575757578</v>
      </c>
      <c r="P706" s="236">
        <v>42.424242424242422</v>
      </c>
      <c r="Q706" s="50">
        <v>38</v>
      </c>
      <c r="R706" s="50">
        <v>28</v>
      </c>
      <c r="S706" s="6">
        <v>1835.1899999999998</v>
      </c>
      <c r="T706" s="6">
        <v>1835.1899999999998</v>
      </c>
      <c r="W706" s="1"/>
      <c r="X706" s="1"/>
      <c r="Y706" s="1"/>
      <c r="AC706" s="1"/>
      <c r="AF706" s="1"/>
      <c r="AG706" s="1"/>
    </row>
    <row r="707" spans="1:33" x14ac:dyDescent="0.25">
      <c r="A707" s="1">
        <v>17</v>
      </c>
      <c r="B707" s="1">
        <v>2020</v>
      </c>
      <c r="C707" s="1">
        <v>354540717</v>
      </c>
      <c r="D707" s="44" t="s">
        <v>558</v>
      </c>
      <c r="E707" s="20">
        <v>0.45170589858272869</v>
      </c>
      <c r="F707" s="20">
        <v>0.44379262993737101</v>
      </c>
      <c r="G707" s="20">
        <v>7.9132686453576902E-3</v>
      </c>
      <c r="H707" s="20">
        <v>0.33213276889903598</v>
      </c>
      <c r="I707" s="20">
        <v>3.1835007610350099E-3</v>
      </c>
      <c r="J707" s="20">
        <v>3.4953919330289198E-3</v>
      </c>
      <c r="K707" s="20">
        <v>0.44006593270454403</v>
      </c>
      <c r="L707" s="20">
        <v>4.9610731841205702E-3</v>
      </c>
      <c r="N707" s="50">
        <v>5</v>
      </c>
      <c r="O707" s="236">
        <v>62</v>
      </c>
      <c r="P707" s="236">
        <v>38</v>
      </c>
      <c r="Q707" s="50">
        <v>31</v>
      </c>
      <c r="R707" s="50">
        <v>19</v>
      </c>
      <c r="S707" s="6">
        <v>306.19</v>
      </c>
      <c r="T707" s="6">
        <v>306.19</v>
      </c>
      <c r="W707" s="1"/>
      <c r="X707" s="1"/>
      <c r="Y707" s="1"/>
      <c r="AC707" s="1"/>
      <c r="AF707" s="1"/>
      <c r="AG707" s="1"/>
    </row>
    <row r="708" spans="1:33" x14ac:dyDescent="0.25">
      <c r="A708" s="1">
        <v>22</v>
      </c>
      <c r="B708" s="1">
        <v>2020</v>
      </c>
      <c r="C708" s="1">
        <v>354550622</v>
      </c>
      <c r="D708" s="44" t="s">
        <v>559</v>
      </c>
      <c r="E708" s="20">
        <v>9.7155735209721289E-2</v>
      </c>
      <c r="F708" s="20">
        <v>7.7997653017940496E-2</v>
      </c>
      <c r="G708" s="20">
        <v>1.9158082191780799E-2</v>
      </c>
      <c r="H708" s="20">
        <v>8.0302828513444894E-3</v>
      </c>
      <c r="I708" s="20">
        <v>1.175E-2</v>
      </c>
      <c r="J708" s="20">
        <v>6.6699999999999997E-3</v>
      </c>
      <c r="K708" s="20">
        <v>7.5805735209721295E-2</v>
      </c>
      <c r="L708" s="20">
        <v>2.9300000000000003E-3</v>
      </c>
      <c r="N708" s="50">
        <v>4</v>
      </c>
      <c r="O708" s="236">
        <v>42.857142857142854</v>
      </c>
      <c r="P708" s="236">
        <v>57.142857142857139</v>
      </c>
      <c r="Q708" s="50">
        <v>9</v>
      </c>
      <c r="R708" s="50">
        <v>12</v>
      </c>
      <c r="S708" s="6">
        <v>149.07599999999999</v>
      </c>
      <c r="T708" s="6">
        <v>149.07599999999999</v>
      </c>
      <c r="W708" s="1"/>
      <c r="X708" s="1"/>
      <c r="Y708" s="1"/>
      <c r="AC708" s="1"/>
      <c r="AF708" s="1"/>
      <c r="AG708" s="1"/>
    </row>
    <row r="709" spans="1:33" x14ac:dyDescent="0.25">
      <c r="A709" s="1">
        <v>15</v>
      </c>
      <c r="B709" s="1">
        <v>2020</v>
      </c>
      <c r="C709" s="1">
        <v>354560515</v>
      </c>
      <c r="D709" s="44" t="s">
        <v>560</v>
      </c>
      <c r="E709" s="20">
        <v>0.40487693762424004</v>
      </c>
      <c r="F709" s="20">
        <v>0.259058521928621</v>
      </c>
      <c r="G709" s="20">
        <v>0.14581841569561901</v>
      </c>
      <c r="H709" s="20">
        <v>0</v>
      </c>
      <c r="I709" s="20">
        <v>4.7741035007610302E-2</v>
      </c>
      <c r="J709" s="20">
        <v>0.13883000000000001</v>
      </c>
      <c r="K709" s="20">
        <v>0.20311504898902899</v>
      </c>
      <c r="L709" s="20">
        <v>1.51908536276002E-2</v>
      </c>
      <c r="N709" s="50">
        <v>3</v>
      </c>
      <c r="O709" s="236">
        <v>18.518518518518519</v>
      </c>
      <c r="P709" s="236">
        <v>81.481481481481481</v>
      </c>
      <c r="Q709" s="50">
        <v>10</v>
      </c>
      <c r="R709" s="50">
        <v>44</v>
      </c>
      <c r="S709" s="6">
        <v>787.05</v>
      </c>
      <c r="T709" s="6">
        <v>787.05</v>
      </c>
      <c r="W709" s="1"/>
      <c r="X709" s="1"/>
      <c r="Y709" s="1"/>
      <c r="AC709" s="1"/>
      <c r="AF709" s="1"/>
      <c r="AG709" s="1"/>
    </row>
    <row r="710" spans="1:33" x14ac:dyDescent="0.25">
      <c r="A710" s="1">
        <v>16</v>
      </c>
      <c r="B710" s="1">
        <v>2020</v>
      </c>
      <c r="C710" s="1">
        <v>354560516</v>
      </c>
      <c r="D710" s="44" t="s">
        <v>560</v>
      </c>
      <c r="E710" s="20">
        <v>0.74424286473538404</v>
      </c>
      <c r="F710" s="20">
        <v>0.58612534171719399</v>
      </c>
      <c r="G710" s="20">
        <v>0.15811752301818999</v>
      </c>
      <c r="H710" s="20">
        <v>0</v>
      </c>
      <c r="I710" s="20" t="s">
        <v>47</v>
      </c>
      <c r="J710" s="20">
        <v>1.03472677595628E-2</v>
      </c>
      <c r="K710" s="20">
        <v>0.73337898495396303</v>
      </c>
      <c r="L710" s="20">
        <v>5.1661202185792395E-4</v>
      </c>
      <c r="N710" s="50">
        <v>2</v>
      </c>
      <c r="O710" s="236">
        <v>51.428571428571423</v>
      </c>
      <c r="P710" s="236">
        <v>48.571428571428569</v>
      </c>
      <c r="Q710" s="50">
        <v>18</v>
      </c>
      <c r="R710" s="50">
        <v>17</v>
      </c>
      <c r="S710" s="6" t="s">
        <v>47</v>
      </c>
      <c r="T710" s="6" t="s">
        <v>47</v>
      </c>
      <c r="W710" s="1"/>
      <c r="X710" s="1"/>
      <c r="Y710" s="1"/>
      <c r="AC710" s="1"/>
      <c r="AF710" s="1"/>
      <c r="AG710" s="1"/>
    </row>
    <row r="711" spans="1:33" x14ac:dyDescent="0.25">
      <c r="A711" s="1">
        <v>15</v>
      </c>
      <c r="B711" s="1">
        <v>2020</v>
      </c>
      <c r="C711" s="1">
        <v>354570415</v>
      </c>
      <c r="D711" s="44" t="s">
        <v>561</v>
      </c>
      <c r="E711" s="20">
        <v>3.6446109322886756E-2</v>
      </c>
      <c r="F711" s="20">
        <v>9.1445966514459593E-3</v>
      </c>
      <c r="G711" s="20">
        <v>2.7301512671440799E-2</v>
      </c>
      <c r="H711" s="20">
        <v>4.8578989091831601E-2</v>
      </c>
      <c r="I711" s="20">
        <v>1.27430601092896E-2</v>
      </c>
      <c r="J711" s="20">
        <v>1.3551415525114199E-2</v>
      </c>
      <c r="K711" s="20">
        <v>9.6645966514459607E-3</v>
      </c>
      <c r="L711" s="20">
        <v>4.8703703703703702E-4</v>
      </c>
      <c r="N711" s="50">
        <v>15</v>
      </c>
      <c r="O711" s="236">
        <v>46.428571428571431</v>
      </c>
      <c r="P711" s="236">
        <v>53.571428571428569</v>
      </c>
      <c r="Q711" s="50">
        <v>13</v>
      </c>
      <c r="R711" s="50">
        <v>15</v>
      </c>
      <c r="S711" s="6">
        <v>278</v>
      </c>
      <c r="T711" s="6">
        <v>278</v>
      </c>
      <c r="W711" s="1"/>
      <c r="X711" s="1"/>
      <c r="Y711" s="1"/>
      <c r="AC711" s="1"/>
      <c r="AF711" s="1"/>
      <c r="AG711" s="1"/>
    </row>
    <row r="712" spans="1:33" x14ac:dyDescent="0.25">
      <c r="A712" s="1">
        <v>5</v>
      </c>
      <c r="B712" s="1">
        <v>2020</v>
      </c>
      <c r="C712" s="1">
        <v>35458035</v>
      </c>
      <c r="D712" s="44" t="s">
        <v>562</v>
      </c>
      <c r="E712" s="20">
        <v>1.218466974220459</v>
      </c>
      <c r="F712" s="20">
        <v>1.00576301369863</v>
      </c>
      <c r="G712" s="20">
        <v>0.21270396052182899</v>
      </c>
      <c r="H712" s="20">
        <v>0</v>
      </c>
      <c r="I712" s="20">
        <v>0.83552999999999999</v>
      </c>
      <c r="J712" s="20">
        <v>0.27310215402017801</v>
      </c>
      <c r="K712" s="20">
        <v>6.9851471188794895E-2</v>
      </c>
      <c r="L712" s="20">
        <v>3.9983349011486181E-2</v>
      </c>
      <c r="N712" s="50">
        <v>27</v>
      </c>
      <c r="O712" s="236">
        <v>6.0606060606060606</v>
      </c>
      <c r="P712" s="236">
        <v>93.939393939393938</v>
      </c>
      <c r="Q712" s="50">
        <v>12</v>
      </c>
      <c r="R712" s="50">
        <v>186</v>
      </c>
      <c r="S712" s="6">
        <v>10310.85</v>
      </c>
      <c r="T712" s="6">
        <v>8866.289499999999</v>
      </c>
      <c r="W712" s="1"/>
      <c r="X712" s="1"/>
      <c r="Y712" s="1"/>
      <c r="AC712" s="1"/>
      <c r="AF712" s="1"/>
      <c r="AG712" s="1"/>
    </row>
    <row r="713" spans="1:33" x14ac:dyDescent="0.25">
      <c r="A713" s="1">
        <v>2</v>
      </c>
      <c r="B713" s="1">
        <v>2020</v>
      </c>
      <c r="C713" s="1">
        <v>35460092</v>
      </c>
      <c r="D713" s="44" t="s">
        <v>563</v>
      </c>
      <c r="E713" s="20">
        <v>2.9409655184602902E-2</v>
      </c>
      <c r="F713" s="20">
        <v>1.8306469296604001E-2</v>
      </c>
      <c r="G713" s="20">
        <v>1.11031858879989E-2</v>
      </c>
      <c r="H713" s="20">
        <v>5.4207382039573801E-2</v>
      </c>
      <c r="I713" s="20" t="s">
        <v>47</v>
      </c>
      <c r="J713" s="20">
        <v>4.4424811404712602E-4</v>
      </c>
      <c r="K713" s="20">
        <v>5.4529004166978604E-3</v>
      </c>
      <c r="L713" s="20">
        <v>2.3512506653857998E-2</v>
      </c>
      <c r="N713" s="50">
        <v>19</v>
      </c>
      <c r="O713" s="236">
        <v>60</v>
      </c>
      <c r="P713" s="236">
        <v>40</v>
      </c>
      <c r="Q713" s="50">
        <v>42</v>
      </c>
      <c r="R713" s="50">
        <v>28</v>
      </c>
      <c r="S713" s="6">
        <v>453.12</v>
      </c>
      <c r="T713" s="6">
        <v>22.655999999999999</v>
      </c>
      <c r="W713" s="1"/>
      <c r="X713" s="1"/>
      <c r="Y713" s="1"/>
      <c r="AC713" s="1"/>
      <c r="AF713" s="1"/>
      <c r="AG713" s="1"/>
    </row>
    <row r="714" spans="1:33" x14ac:dyDescent="0.25">
      <c r="A714" s="1">
        <v>15</v>
      </c>
      <c r="B714" s="1">
        <v>2020</v>
      </c>
      <c r="C714" s="1">
        <v>354610815</v>
      </c>
      <c r="D714" s="44" t="s">
        <v>564</v>
      </c>
      <c r="E714" s="20">
        <v>6.5418713476557616E-2</v>
      </c>
      <c r="F714" s="20">
        <v>7.6942922374429196E-3</v>
      </c>
      <c r="G714" s="20">
        <v>5.7724421239114698E-2</v>
      </c>
      <c r="H714" s="20">
        <v>2.5017123287671202E-2</v>
      </c>
      <c r="I714" s="20">
        <v>1.0279284627092799E-2</v>
      </c>
      <c r="J714" s="20">
        <v>4.6899999999999997E-2</v>
      </c>
      <c r="K714" s="20">
        <v>8.2194288494647806E-3</v>
      </c>
      <c r="L714" s="20">
        <v>2.0000000000000002E-5</v>
      </c>
      <c r="N714" s="50">
        <v>1</v>
      </c>
      <c r="O714" s="236">
        <v>38.888888888888893</v>
      </c>
      <c r="P714" s="236">
        <v>61.111111111111114</v>
      </c>
      <c r="Q714" s="50">
        <v>7</v>
      </c>
      <c r="R714" s="50">
        <v>11</v>
      </c>
      <c r="S714" s="6">
        <v>86</v>
      </c>
      <c r="T714" s="6">
        <v>86</v>
      </c>
      <c r="W714" s="1"/>
      <c r="X714" s="1"/>
      <c r="Y714" s="1"/>
      <c r="AC714" s="1"/>
      <c r="AF714" s="1"/>
      <c r="AG714" s="1"/>
    </row>
    <row r="715" spans="1:33" x14ac:dyDescent="0.25">
      <c r="A715" s="1">
        <v>18</v>
      </c>
      <c r="B715" s="1">
        <v>2020</v>
      </c>
      <c r="C715" s="1">
        <v>354610818</v>
      </c>
      <c r="D715" s="44" t="s">
        <v>564</v>
      </c>
      <c r="E715" s="20">
        <v>5.1740414701699202E-3</v>
      </c>
      <c r="F715" s="20" t="s">
        <v>47</v>
      </c>
      <c r="G715" s="20">
        <v>5.1740414701699202E-3</v>
      </c>
      <c r="H715" s="20">
        <v>0</v>
      </c>
      <c r="I715" s="20" t="s">
        <v>47</v>
      </c>
      <c r="J715" s="20" t="s">
        <v>47</v>
      </c>
      <c r="K715" s="20">
        <v>1.1415525114155301E-5</v>
      </c>
      <c r="L715" s="20">
        <v>5.1626259450557703E-3</v>
      </c>
      <c r="N715" s="50">
        <v>0</v>
      </c>
      <c r="O715" s="236">
        <v>0</v>
      </c>
      <c r="P715" s="236">
        <v>100</v>
      </c>
      <c r="Q715" s="50" t="s">
        <v>47</v>
      </c>
      <c r="R715" s="50">
        <v>5</v>
      </c>
      <c r="S715" s="6" t="s">
        <v>47</v>
      </c>
      <c r="T715" s="6" t="s">
        <v>47</v>
      </c>
      <c r="W715" s="1"/>
      <c r="X715" s="1"/>
      <c r="Y715" s="1"/>
      <c r="AC715" s="1"/>
      <c r="AF715" s="1"/>
      <c r="AG715" s="1"/>
    </row>
    <row r="716" spans="1:33" x14ac:dyDescent="0.25">
      <c r="A716" s="1">
        <v>9</v>
      </c>
      <c r="B716" s="1">
        <v>2020</v>
      </c>
      <c r="C716" s="1">
        <v>35462079</v>
      </c>
      <c r="D716" s="44" t="s">
        <v>565</v>
      </c>
      <c r="E716" s="20">
        <v>0.5285564726599209</v>
      </c>
      <c r="F716" s="20">
        <v>0.51967094443196804</v>
      </c>
      <c r="G716" s="20">
        <v>8.8855282279528599E-3</v>
      </c>
      <c r="H716" s="20">
        <v>0</v>
      </c>
      <c r="I716" s="20">
        <v>0.41321463283179899</v>
      </c>
      <c r="J716" s="20">
        <v>1.0066813883274699E-3</v>
      </c>
      <c r="K716" s="20">
        <v>7.1400227359208507E-2</v>
      </c>
      <c r="L716" s="20">
        <v>4.2934931080586554E-2</v>
      </c>
      <c r="N716" s="50">
        <v>12</v>
      </c>
      <c r="O716" s="236">
        <v>43.103448275862064</v>
      </c>
      <c r="P716" s="236">
        <v>56.896551724137936</v>
      </c>
      <c r="Q716" s="50">
        <v>25</v>
      </c>
      <c r="R716" s="50">
        <v>33</v>
      </c>
      <c r="S716" s="6">
        <v>157.69999999999999</v>
      </c>
      <c r="T716" s="6">
        <v>157.69999999999999</v>
      </c>
      <c r="W716" s="1"/>
      <c r="X716" s="1"/>
      <c r="Y716" s="1"/>
      <c r="AC716" s="1"/>
      <c r="AF716" s="1"/>
      <c r="AG716" s="1"/>
    </row>
    <row r="717" spans="1:33" x14ac:dyDescent="0.25">
      <c r="A717" s="1">
        <v>4</v>
      </c>
      <c r="B717" s="1">
        <v>2020</v>
      </c>
      <c r="C717" s="1">
        <v>35462564</v>
      </c>
      <c r="D717" s="44" t="s">
        <v>566</v>
      </c>
      <c r="E717" s="20">
        <v>3.60964278763381E-2</v>
      </c>
      <c r="F717" s="20">
        <v>2.3230958904109599E-2</v>
      </c>
      <c r="G717" s="20">
        <v>1.2865468972228501E-2</v>
      </c>
      <c r="H717" s="20">
        <v>2.2831050228310501E-3</v>
      </c>
      <c r="I717" s="20">
        <v>8.0199999999999994E-3</v>
      </c>
      <c r="J717" s="20" t="s">
        <v>47</v>
      </c>
      <c r="K717" s="20">
        <v>2.2658830501285001E-2</v>
      </c>
      <c r="L717" s="20">
        <v>5.4175973750530196E-3</v>
      </c>
      <c r="N717" s="50">
        <v>4</v>
      </c>
      <c r="O717" s="236">
        <v>38.888888888888893</v>
      </c>
      <c r="P717" s="236">
        <v>61.111111111111114</v>
      </c>
      <c r="Q717" s="50">
        <v>7</v>
      </c>
      <c r="R717" s="50">
        <v>11</v>
      </c>
      <c r="S717" s="6">
        <v>79</v>
      </c>
      <c r="T717" s="6">
        <v>79</v>
      </c>
      <c r="W717" s="1"/>
      <c r="X717" s="1"/>
      <c r="Y717" s="1"/>
      <c r="AC717" s="1"/>
      <c r="AF717" s="1"/>
      <c r="AG717" s="1"/>
    </row>
    <row r="718" spans="1:33" x14ac:dyDescent="0.25">
      <c r="A718" s="1">
        <v>9</v>
      </c>
      <c r="B718" s="1">
        <v>2020</v>
      </c>
      <c r="C718" s="1">
        <v>35463069</v>
      </c>
      <c r="D718" s="44" t="s">
        <v>567</v>
      </c>
      <c r="E718" s="20">
        <v>0.46527965728472714</v>
      </c>
      <c r="F718" s="20">
        <v>0.43835291501359902</v>
      </c>
      <c r="G718" s="20">
        <v>2.6926742271128099E-2</v>
      </c>
      <c r="H718" s="20">
        <v>6.3440512430238502E-2</v>
      </c>
      <c r="I718" s="20">
        <v>8.3626986301369902E-2</v>
      </c>
      <c r="J718" s="20">
        <v>1.24E-3</v>
      </c>
      <c r="K718" s="20">
        <v>0.36401493050876998</v>
      </c>
      <c r="L718" s="20">
        <v>1.6397740474586402E-2</v>
      </c>
      <c r="N718" s="50">
        <v>24</v>
      </c>
      <c r="O718" s="236">
        <v>65.277777777777786</v>
      </c>
      <c r="P718" s="236">
        <v>34.722222222222221</v>
      </c>
      <c r="Q718" s="50">
        <v>47</v>
      </c>
      <c r="R718" s="50">
        <v>25</v>
      </c>
      <c r="S718" s="6">
        <v>1817</v>
      </c>
      <c r="T718" s="6">
        <v>0</v>
      </c>
      <c r="W718" s="1"/>
      <c r="X718" s="1"/>
      <c r="Y718" s="1"/>
      <c r="AC718" s="1"/>
      <c r="AF718" s="1"/>
      <c r="AG718" s="1"/>
    </row>
    <row r="719" spans="1:33" x14ac:dyDescent="0.25">
      <c r="A719" s="1">
        <v>17</v>
      </c>
      <c r="B719" s="1">
        <v>2020</v>
      </c>
      <c r="C719" s="1">
        <v>354640517</v>
      </c>
      <c r="D719" s="44" t="s">
        <v>568</v>
      </c>
      <c r="E719" s="20">
        <v>3.2724509691915928</v>
      </c>
      <c r="F719" s="20">
        <v>3.03906105068056</v>
      </c>
      <c r="G719" s="20">
        <v>0.233389918511033</v>
      </c>
      <c r="H719" s="20">
        <v>0</v>
      </c>
      <c r="I719" s="20">
        <v>0.35486955373406198</v>
      </c>
      <c r="J719" s="20">
        <v>3.1345249893954097E-2</v>
      </c>
      <c r="K719" s="20">
        <v>2.85535143631322</v>
      </c>
      <c r="L719" s="20">
        <v>3.088472925035976E-2</v>
      </c>
      <c r="N719" s="50">
        <v>51</v>
      </c>
      <c r="O719" s="236">
        <v>47.692307692307693</v>
      </c>
      <c r="P719" s="236">
        <v>52.307692307692314</v>
      </c>
      <c r="Q719" s="50">
        <v>93</v>
      </c>
      <c r="R719" s="50">
        <v>102</v>
      </c>
      <c r="S719" s="6">
        <v>2367</v>
      </c>
      <c r="T719" s="6">
        <v>2367</v>
      </c>
      <c r="W719" s="1"/>
      <c r="X719" s="1"/>
      <c r="Y719" s="1"/>
      <c r="AC719" s="1"/>
      <c r="AF719" s="1"/>
      <c r="AG719" s="1"/>
    </row>
    <row r="720" spans="1:33" x14ac:dyDescent="0.25">
      <c r="A720" s="1">
        <v>9</v>
      </c>
      <c r="B720" s="1">
        <v>2020</v>
      </c>
      <c r="C720" s="1">
        <v>35465049</v>
      </c>
      <c r="D720" s="44" t="s">
        <v>569</v>
      </c>
      <c r="E720" s="20">
        <v>9.0623782343987797E-2</v>
      </c>
      <c r="F720" s="20">
        <v>9.0583782343987798E-2</v>
      </c>
      <c r="G720" s="20">
        <v>4.0000000000000003E-5</v>
      </c>
      <c r="H720" s="20">
        <v>0</v>
      </c>
      <c r="I720" s="20" t="s">
        <v>47</v>
      </c>
      <c r="J720" s="20">
        <v>0.08</v>
      </c>
      <c r="K720" s="20">
        <v>3.9137823439878202E-3</v>
      </c>
      <c r="L720" s="20">
        <v>6.7099999999999998E-3</v>
      </c>
      <c r="N720" s="50">
        <v>5</v>
      </c>
      <c r="O720" s="236">
        <v>57.142857142857139</v>
      </c>
      <c r="P720" s="236">
        <v>42.857142857142854</v>
      </c>
      <c r="Q720" s="50">
        <v>4</v>
      </c>
      <c r="R720" s="50">
        <v>3</v>
      </c>
      <c r="S720" s="6" t="s">
        <v>47</v>
      </c>
      <c r="T720" s="6" t="s">
        <v>47</v>
      </c>
      <c r="W720" s="1"/>
      <c r="X720" s="1"/>
      <c r="Y720" s="1"/>
      <c r="AC720" s="1"/>
      <c r="AF720" s="1"/>
      <c r="AG720" s="1"/>
    </row>
    <row r="721" spans="1:33" x14ac:dyDescent="0.25">
      <c r="A721" s="1">
        <v>16</v>
      </c>
      <c r="B721" s="1">
        <v>2020</v>
      </c>
      <c r="C721" s="1">
        <v>354650416</v>
      </c>
      <c r="D721" s="44" t="s">
        <v>569</v>
      </c>
      <c r="E721" s="20">
        <v>3.6113782343987801E-2</v>
      </c>
      <c r="F721" s="20">
        <v>1.04437823439878E-2</v>
      </c>
      <c r="G721" s="20">
        <v>2.5669999999999998E-2</v>
      </c>
      <c r="H721" s="20">
        <v>0</v>
      </c>
      <c r="I721" s="20">
        <v>2.402E-2</v>
      </c>
      <c r="J721" s="20" t="s">
        <v>47</v>
      </c>
      <c r="K721" s="20">
        <v>1.04437823439878E-2</v>
      </c>
      <c r="L721" s="20">
        <v>1.65E-3</v>
      </c>
      <c r="N721" s="50">
        <v>2</v>
      </c>
      <c r="O721" s="236">
        <v>27.27272727272727</v>
      </c>
      <c r="P721" s="236">
        <v>72.727272727272734</v>
      </c>
      <c r="Q721" s="50">
        <v>3</v>
      </c>
      <c r="R721" s="50">
        <v>8</v>
      </c>
      <c r="S721" s="6">
        <v>279</v>
      </c>
      <c r="T721" s="6">
        <v>279</v>
      </c>
      <c r="W721" s="1"/>
      <c r="X721" s="1"/>
      <c r="Y721" s="1"/>
      <c r="AC721" s="1"/>
      <c r="AF721" s="1"/>
      <c r="AG721" s="1"/>
    </row>
    <row r="722" spans="1:33" x14ac:dyDescent="0.25">
      <c r="A722" s="1">
        <v>15</v>
      </c>
      <c r="B722" s="1">
        <v>2020</v>
      </c>
      <c r="C722" s="1">
        <v>354660315</v>
      </c>
      <c r="D722" s="44" t="s">
        <v>570</v>
      </c>
      <c r="E722" s="20">
        <v>1.0939878234398801E-5</v>
      </c>
      <c r="F722" s="20">
        <v>1.0939878234398801E-5</v>
      </c>
      <c r="G722" s="20" t="s">
        <v>47</v>
      </c>
      <c r="H722" s="20">
        <v>0</v>
      </c>
      <c r="I722" s="20" t="s">
        <v>47</v>
      </c>
      <c r="J722" s="20" t="s">
        <v>47</v>
      </c>
      <c r="K722" s="20">
        <v>1.0939878234398801E-5</v>
      </c>
      <c r="L722" s="20">
        <v>0</v>
      </c>
      <c r="N722" s="50">
        <v>1</v>
      </c>
      <c r="O722" s="236">
        <v>100</v>
      </c>
      <c r="P722" s="236"/>
      <c r="Q722" s="50">
        <v>1</v>
      </c>
      <c r="R722" s="50" t="s">
        <v>47</v>
      </c>
      <c r="S722" s="6" t="s">
        <v>47</v>
      </c>
      <c r="T722" s="6" t="s">
        <v>47</v>
      </c>
      <c r="W722" s="1"/>
      <c r="X722" s="1"/>
      <c r="Y722" s="1"/>
      <c r="AC722" s="1"/>
      <c r="AF722" s="1"/>
      <c r="AG722" s="1"/>
    </row>
    <row r="723" spans="1:33" x14ac:dyDescent="0.25">
      <c r="A723" s="1">
        <v>18</v>
      </c>
      <c r="B723" s="1">
        <v>2020</v>
      </c>
      <c r="C723" s="1">
        <v>354660318</v>
      </c>
      <c r="D723" s="44" t="s">
        <v>570</v>
      </c>
      <c r="E723" s="20">
        <v>7.9274398449651007E-2</v>
      </c>
      <c r="F723" s="20">
        <v>1.7838197927323201E-2</v>
      </c>
      <c r="G723" s="20">
        <v>6.1436200522327802E-2</v>
      </c>
      <c r="H723" s="20">
        <v>9.7767947742262804E-3</v>
      </c>
      <c r="I723" s="20">
        <v>3.0635388127853901E-2</v>
      </c>
      <c r="J723" s="20">
        <v>2.19412502183297E-2</v>
      </c>
      <c r="K723" s="20">
        <v>1.8096092521895299E-2</v>
      </c>
      <c r="L723" s="20">
        <v>8.6016675815721449E-3</v>
      </c>
      <c r="N723" s="50">
        <v>17</v>
      </c>
      <c r="O723" s="236">
        <v>15.730337078651685</v>
      </c>
      <c r="P723" s="236">
        <v>84.269662921348313</v>
      </c>
      <c r="Q723" s="50">
        <v>14</v>
      </c>
      <c r="R723" s="50">
        <v>75</v>
      </c>
      <c r="S723" s="6">
        <v>1689</v>
      </c>
      <c r="T723" s="6">
        <v>1689</v>
      </c>
      <c r="W723" s="1"/>
      <c r="X723" s="1"/>
      <c r="Y723" s="1"/>
      <c r="AC723" s="1"/>
      <c r="AF723" s="1"/>
      <c r="AG723" s="1"/>
    </row>
    <row r="724" spans="1:33" x14ac:dyDescent="0.25">
      <c r="A724" s="1">
        <v>5</v>
      </c>
      <c r="B724" s="1">
        <v>2020</v>
      </c>
      <c r="C724" s="1">
        <v>35467025</v>
      </c>
      <c r="D724" s="44" t="s">
        <v>571</v>
      </c>
      <c r="E724" s="20">
        <v>0.39039839750147604</v>
      </c>
      <c r="F724" s="20">
        <v>0.26538304189435302</v>
      </c>
      <c r="G724" s="20">
        <v>0.12501535560712301</v>
      </c>
      <c r="H724" s="20">
        <v>0</v>
      </c>
      <c r="I724" s="20">
        <v>0.30413120218579198</v>
      </c>
      <c r="J724" s="20">
        <v>7.8225355607123001E-2</v>
      </c>
      <c r="K724" s="20">
        <v>4.9618397085610198E-3</v>
      </c>
      <c r="L724" s="20">
        <v>3.0799999999999998E-3</v>
      </c>
      <c r="N724" s="50">
        <v>15</v>
      </c>
      <c r="O724" s="236">
        <v>15.942028985507244</v>
      </c>
      <c r="P724" s="236">
        <v>84.05797101449275</v>
      </c>
      <c r="Q724" s="50">
        <v>11</v>
      </c>
      <c r="R724" s="50">
        <v>58</v>
      </c>
      <c r="S724" s="6">
        <v>1463</v>
      </c>
      <c r="T724" s="6">
        <v>1463</v>
      </c>
      <c r="W724" s="1"/>
      <c r="X724" s="1"/>
      <c r="Y724" s="1"/>
      <c r="AC724" s="1"/>
      <c r="AF724" s="1"/>
      <c r="AG724" s="1"/>
    </row>
    <row r="725" spans="1:33" x14ac:dyDescent="0.25">
      <c r="A725" s="1">
        <v>2</v>
      </c>
      <c r="B725" s="1">
        <v>2020</v>
      </c>
      <c r="C725" s="1">
        <v>35468012</v>
      </c>
      <c r="D725" s="44" t="s">
        <v>572</v>
      </c>
      <c r="E725" s="20">
        <v>0.38593552543645121</v>
      </c>
      <c r="F725" s="20">
        <v>0.33909423063727301</v>
      </c>
      <c r="G725" s="20">
        <v>4.6841294799178201E-2</v>
      </c>
      <c r="H725" s="20">
        <v>0</v>
      </c>
      <c r="I725" s="20">
        <v>0.21610831050228299</v>
      </c>
      <c r="J725" s="20">
        <v>0.114412405328077</v>
      </c>
      <c r="K725" s="20">
        <v>1.69862539299349E-2</v>
      </c>
      <c r="L725" s="20">
        <v>3.8428555676156738E-2</v>
      </c>
      <c r="N725" s="50">
        <v>99</v>
      </c>
      <c r="O725" s="236">
        <v>27.906976744186046</v>
      </c>
      <c r="P725" s="236">
        <v>72.093023255813947</v>
      </c>
      <c r="Q725" s="50">
        <v>48</v>
      </c>
      <c r="R725" s="50">
        <v>124</v>
      </c>
      <c r="S725" s="6">
        <v>1407.2879999999998</v>
      </c>
      <c r="T725" s="6">
        <v>70.241600000000005</v>
      </c>
      <c r="W725" s="1"/>
      <c r="X725" s="1"/>
      <c r="Y725" s="1"/>
      <c r="AC725" s="1"/>
      <c r="AF725" s="1"/>
      <c r="AG725" s="1"/>
    </row>
    <row r="726" spans="1:33" x14ac:dyDescent="0.25">
      <c r="A726" s="1">
        <v>9</v>
      </c>
      <c r="B726" s="1">
        <v>2020</v>
      </c>
      <c r="C726" s="1">
        <v>35469009</v>
      </c>
      <c r="D726" s="44" t="s">
        <v>573</v>
      </c>
      <c r="E726" s="20">
        <v>3.56693911719939E-2</v>
      </c>
      <c r="F726" s="20">
        <v>2.1819391171993899E-2</v>
      </c>
      <c r="G726" s="20">
        <v>1.3849999999999999E-2</v>
      </c>
      <c r="H726" s="20">
        <v>0</v>
      </c>
      <c r="I726" s="20">
        <v>1.157E-2</v>
      </c>
      <c r="J726" s="20" t="s">
        <v>47</v>
      </c>
      <c r="K726" s="20">
        <v>2.3099391171993899E-2</v>
      </c>
      <c r="L726" s="20">
        <v>1E-3</v>
      </c>
      <c r="N726" s="50">
        <v>1</v>
      </c>
      <c r="O726" s="236">
        <v>53.846153846153847</v>
      </c>
      <c r="P726" s="236">
        <v>46.153846153846153</v>
      </c>
      <c r="Q726" s="50">
        <v>7</v>
      </c>
      <c r="R726" s="50">
        <v>6</v>
      </c>
      <c r="S726" s="6">
        <v>449</v>
      </c>
      <c r="T726" s="6">
        <v>449</v>
      </c>
      <c r="W726" s="1"/>
      <c r="X726" s="1"/>
      <c r="Y726" s="1"/>
      <c r="AC726" s="1"/>
      <c r="AF726" s="1"/>
      <c r="AG726" s="1"/>
    </row>
    <row r="727" spans="1:33" x14ac:dyDescent="0.25">
      <c r="A727" s="1">
        <v>5</v>
      </c>
      <c r="B727" s="1">
        <v>2020</v>
      </c>
      <c r="C727" s="1">
        <v>35470075</v>
      </c>
      <c r="D727" s="44" t="s">
        <v>574</v>
      </c>
      <c r="E727" s="20">
        <v>0.1505230077101582</v>
      </c>
      <c r="F727" s="20">
        <v>0.13458027546972101</v>
      </c>
      <c r="G727" s="20">
        <v>1.5942732240437199E-2</v>
      </c>
      <c r="H727" s="20">
        <v>0</v>
      </c>
      <c r="I727" s="20" t="s">
        <v>47</v>
      </c>
      <c r="J727" s="20">
        <v>2.9722404371584701E-3</v>
      </c>
      <c r="K727" s="20">
        <v>9.9925229932380205E-2</v>
      </c>
      <c r="L727" s="20">
        <v>4.7625537340619306E-2</v>
      </c>
      <c r="N727" s="50">
        <v>3</v>
      </c>
      <c r="O727" s="236">
        <v>38.095238095238095</v>
      </c>
      <c r="P727" s="236">
        <v>61.904761904761905</v>
      </c>
      <c r="Q727" s="50">
        <v>8</v>
      </c>
      <c r="R727" s="50">
        <v>13</v>
      </c>
      <c r="S727" s="6">
        <v>297</v>
      </c>
      <c r="T727" s="6">
        <v>297</v>
      </c>
      <c r="W727" s="1"/>
      <c r="X727" s="1"/>
      <c r="Y727" s="1"/>
      <c r="AC727" s="1"/>
      <c r="AF727" s="1"/>
      <c r="AG727" s="1"/>
    </row>
    <row r="728" spans="1:33" x14ac:dyDescent="0.25">
      <c r="A728" s="1">
        <v>20</v>
      </c>
      <c r="B728" s="1">
        <v>2020</v>
      </c>
      <c r="C728" s="1">
        <v>354710620</v>
      </c>
      <c r="D728" s="44" t="s">
        <v>575</v>
      </c>
      <c r="E728" s="20">
        <v>0.196463776605035</v>
      </c>
      <c r="F728" s="20">
        <v>7.9420000000000004E-2</v>
      </c>
      <c r="G728" s="20">
        <v>0.117043776605035</v>
      </c>
      <c r="H728" s="20">
        <v>0</v>
      </c>
      <c r="I728" s="20">
        <v>1.6722011128577501E-2</v>
      </c>
      <c r="J728" s="20">
        <v>9.6953806921675795E-2</v>
      </c>
      <c r="K728" s="20">
        <v>8.1639497716894993E-2</v>
      </c>
      <c r="L728" s="20">
        <v>1.1484608378870675E-3</v>
      </c>
      <c r="N728" s="50">
        <v>2</v>
      </c>
      <c r="O728" s="236">
        <v>17.391304347826086</v>
      </c>
      <c r="P728" s="236">
        <v>82.608695652173907</v>
      </c>
      <c r="Q728" s="50">
        <v>4</v>
      </c>
      <c r="R728" s="50">
        <v>19</v>
      </c>
      <c r="S728" s="6">
        <v>136.20599999999999</v>
      </c>
      <c r="T728" s="6">
        <v>136.20599999999999</v>
      </c>
      <c r="W728" s="1"/>
      <c r="X728" s="1"/>
      <c r="Y728" s="1"/>
      <c r="AC728" s="1"/>
      <c r="AF728" s="1"/>
      <c r="AG728" s="1"/>
    </row>
    <row r="729" spans="1:33" x14ac:dyDescent="0.25">
      <c r="A729" s="1">
        <v>4</v>
      </c>
      <c r="B729" s="1">
        <v>2020</v>
      </c>
      <c r="C729" s="1">
        <v>35475024</v>
      </c>
      <c r="D729" s="44" t="s">
        <v>576</v>
      </c>
      <c r="E729" s="20">
        <v>0</v>
      </c>
      <c r="F729" s="20">
        <v>0</v>
      </c>
      <c r="G729" s="20">
        <v>0</v>
      </c>
      <c r="H729" s="20">
        <v>0</v>
      </c>
      <c r="I729" s="20">
        <v>0</v>
      </c>
      <c r="J729" s="20">
        <v>0</v>
      </c>
      <c r="K729" s="20">
        <v>0</v>
      </c>
      <c r="L729" s="20">
        <v>0</v>
      </c>
      <c r="N729" s="50">
        <v>0</v>
      </c>
      <c r="O729" s="236">
        <v>0</v>
      </c>
      <c r="P729" s="236">
        <v>0</v>
      </c>
      <c r="Q729" s="50">
        <v>0</v>
      </c>
      <c r="R729" s="50">
        <v>0</v>
      </c>
      <c r="S729" s="6" t="s">
        <v>47</v>
      </c>
      <c r="T729" s="6" t="s">
        <v>47</v>
      </c>
      <c r="W729" s="1"/>
      <c r="X729" s="1"/>
      <c r="Y729" s="1"/>
      <c r="AC729" s="1"/>
      <c r="AF729" s="1"/>
      <c r="AG729" s="1"/>
    </row>
    <row r="730" spans="1:33" x14ac:dyDescent="0.25">
      <c r="A730" s="1">
        <v>9</v>
      </c>
      <c r="B730" s="1">
        <v>2020</v>
      </c>
      <c r="C730" s="1">
        <v>35475029</v>
      </c>
      <c r="D730" s="44" t="s">
        <v>576</v>
      </c>
      <c r="E730" s="20">
        <v>0.45653566370154097</v>
      </c>
      <c r="F730" s="20">
        <v>0.25919698871339297</v>
      </c>
      <c r="G730" s="20">
        <v>0.197338674988148</v>
      </c>
      <c r="H730" s="20">
        <v>0.24019786910197899</v>
      </c>
      <c r="I730" s="20">
        <v>0.1164</v>
      </c>
      <c r="J730" s="20">
        <v>2.5617397260274E-2</v>
      </c>
      <c r="K730" s="20">
        <v>0.30642886279328901</v>
      </c>
      <c r="L730" s="20">
        <v>8.0894036479776388E-3</v>
      </c>
      <c r="N730" s="50">
        <v>39</v>
      </c>
      <c r="O730" s="236">
        <v>51.079136690647488</v>
      </c>
      <c r="P730" s="236">
        <v>48.920863309352519</v>
      </c>
      <c r="Q730" s="50">
        <v>71</v>
      </c>
      <c r="R730" s="50">
        <v>68</v>
      </c>
      <c r="S730" s="6">
        <v>1283.9750000000001</v>
      </c>
      <c r="T730" s="6">
        <v>1283.9750000000001</v>
      </c>
      <c r="W730" s="1"/>
      <c r="X730" s="1"/>
      <c r="Y730" s="1"/>
      <c r="AC730" s="1"/>
      <c r="AF730" s="1"/>
      <c r="AG730" s="1"/>
    </row>
    <row r="731" spans="1:33" x14ac:dyDescent="0.25">
      <c r="A731" s="1">
        <v>15</v>
      </c>
      <c r="B731" s="1">
        <v>2020</v>
      </c>
      <c r="C731" s="1">
        <v>354740315</v>
      </c>
      <c r="D731" s="44" t="s">
        <v>577</v>
      </c>
      <c r="E731" s="20">
        <v>1.9641633688482991E-2</v>
      </c>
      <c r="F731" s="20">
        <v>6.5072859744990897E-3</v>
      </c>
      <c r="G731" s="20">
        <v>1.3134347713983901E-2</v>
      </c>
      <c r="H731" s="20">
        <v>0.28668188736681899</v>
      </c>
      <c r="I731" s="20">
        <v>6.4799999999999996E-3</v>
      </c>
      <c r="J731" s="20">
        <v>1.5938069216757701E-4</v>
      </c>
      <c r="K731" s="20">
        <v>1.27497415807903E-2</v>
      </c>
      <c r="L731" s="20">
        <v>2.5251141552511401E-4</v>
      </c>
      <c r="N731" s="50">
        <v>15</v>
      </c>
      <c r="O731" s="236">
        <v>38.095238095238095</v>
      </c>
      <c r="P731" s="236">
        <v>61.904761904761905</v>
      </c>
      <c r="Q731" s="50">
        <v>8</v>
      </c>
      <c r="R731" s="50">
        <v>13</v>
      </c>
      <c r="S731" s="6">
        <v>76.487800000000007</v>
      </c>
      <c r="T731" s="6">
        <v>76.487800000000007</v>
      </c>
      <c r="W731" s="1"/>
      <c r="X731" s="1"/>
      <c r="Y731" s="1"/>
      <c r="AC731" s="1"/>
      <c r="AF731" s="1"/>
      <c r="AG731" s="1"/>
    </row>
    <row r="732" spans="1:33" x14ac:dyDescent="0.25">
      <c r="A732" s="1">
        <v>4</v>
      </c>
      <c r="B732" s="1">
        <v>2020</v>
      </c>
      <c r="C732" s="1">
        <v>35476014</v>
      </c>
      <c r="D732" s="44" t="s">
        <v>578</v>
      </c>
      <c r="E732" s="20">
        <v>0.34858094395372258</v>
      </c>
      <c r="F732" s="20">
        <v>0.33011023554657298</v>
      </c>
      <c r="G732" s="20">
        <v>1.8470708407149601E-2</v>
      </c>
      <c r="H732" s="20">
        <v>0.14560730593607299</v>
      </c>
      <c r="I732" s="20" t="s">
        <v>47</v>
      </c>
      <c r="J732" s="20">
        <v>0.11177465753424699</v>
      </c>
      <c r="K732" s="20">
        <v>0.222590720113781</v>
      </c>
      <c r="L732" s="20">
        <v>1.4215566305694899E-2</v>
      </c>
      <c r="N732" s="50">
        <v>5</v>
      </c>
      <c r="O732" s="236">
        <v>9.4594594594594597</v>
      </c>
      <c r="P732" s="236">
        <v>90.540540540540533</v>
      </c>
      <c r="Q732" s="50">
        <v>21</v>
      </c>
      <c r="R732" s="50">
        <v>201</v>
      </c>
      <c r="S732" s="6">
        <v>1324.6740000000002</v>
      </c>
      <c r="T732" s="6">
        <v>1324.6740000000002</v>
      </c>
      <c r="W732" s="1"/>
      <c r="X732" s="1"/>
      <c r="Y732" s="1"/>
      <c r="AC732" s="1"/>
      <c r="AF732" s="1"/>
      <c r="AG732" s="1"/>
    </row>
    <row r="733" spans="1:33" x14ac:dyDescent="0.25">
      <c r="A733" s="1">
        <v>9</v>
      </c>
      <c r="B733" s="1">
        <v>2020</v>
      </c>
      <c r="C733" s="1">
        <v>35476019</v>
      </c>
      <c r="D733" s="44" t="s">
        <v>578</v>
      </c>
      <c r="E733" s="20">
        <v>0</v>
      </c>
      <c r="F733" s="20">
        <v>0</v>
      </c>
      <c r="G733" s="20">
        <v>0</v>
      </c>
      <c r="H733" s="20">
        <v>0</v>
      </c>
      <c r="I733" s="20">
        <v>0</v>
      </c>
      <c r="J733" s="20">
        <v>0</v>
      </c>
      <c r="K733" s="20">
        <v>0</v>
      </c>
      <c r="L733" s="20">
        <v>0</v>
      </c>
      <c r="N733" s="50">
        <v>0</v>
      </c>
      <c r="O733" s="236">
        <v>0</v>
      </c>
      <c r="P733" s="236">
        <v>0</v>
      </c>
      <c r="Q733" s="50">
        <v>0</v>
      </c>
      <c r="R733" s="50">
        <v>0</v>
      </c>
      <c r="S733" s="6" t="s">
        <v>47</v>
      </c>
      <c r="T733" s="6" t="s">
        <v>47</v>
      </c>
      <c r="W733" s="1"/>
      <c r="X733" s="1"/>
      <c r="Y733" s="1"/>
      <c r="AC733" s="1"/>
      <c r="AF733" s="1"/>
      <c r="AG733" s="1"/>
    </row>
    <row r="734" spans="1:33" x14ac:dyDescent="0.25">
      <c r="A734" s="1">
        <v>15</v>
      </c>
      <c r="B734" s="1">
        <v>2020</v>
      </c>
      <c r="C734" s="1">
        <v>354765015</v>
      </c>
      <c r="D734" s="44" t="s">
        <v>579</v>
      </c>
      <c r="E734" s="20">
        <v>7.3606731624955299E-3</v>
      </c>
      <c r="F734" s="20">
        <v>1.84061136478945E-3</v>
      </c>
      <c r="G734" s="20">
        <v>5.5200617977060797E-3</v>
      </c>
      <c r="H734" s="20">
        <v>0</v>
      </c>
      <c r="I734" s="20" t="s">
        <v>47</v>
      </c>
      <c r="J734" s="20" t="s">
        <v>47</v>
      </c>
      <c r="K734" s="20">
        <v>7.3606731624955299E-3</v>
      </c>
      <c r="L734" s="20">
        <v>0</v>
      </c>
      <c r="N734" s="50">
        <v>1</v>
      </c>
      <c r="O734" s="236">
        <v>63.636363636363633</v>
      </c>
      <c r="P734" s="236">
        <v>36.363636363636367</v>
      </c>
      <c r="Q734" s="50">
        <v>7</v>
      </c>
      <c r="R734" s="50">
        <v>4</v>
      </c>
      <c r="S734" s="6" t="s">
        <v>47</v>
      </c>
      <c r="T734" s="6" t="s">
        <v>47</v>
      </c>
      <c r="W734" s="1"/>
      <c r="X734" s="1"/>
      <c r="Y734" s="1"/>
      <c r="AC734" s="1"/>
      <c r="AF734" s="1"/>
      <c r="AG734" s="1"/>
    </row>
    <row r="735" spans="1:33" x14ac:dyDescent="0.25">
      <c r="A735" s="1">
        <v>18</v>
      </c>
      <c r="B735" s="1">
        <v>2020</v>
      </c>
      <c r="C735" s="1">
        <v>354765018</v>
      </c>
      <c r="D735" s="44" t="s">
        <v>579</v>
      </c>
      <c r="E735" s="20">
        <v>4.3204860892781402E-2</v>
      </c>
      <c r="F735" s="20">
        <v>1.65551802779649E-2</v>
      </c>
      <c r="G735" s="20">
        <v>2.6649680614816498E-2</v>
      </c>
      <c r="H735" s="20">
        <v>0</v>
      </c>
      <c r="I735" s="20" t="s">
        <v>47</v>
      </c>
      <c r="J735" s="20" t="s">
        <v>47</v>
      </c>
      <c r="K735" s="20">
        <v>4.31748608927814E-2</v>
      </c>
      <c r="L735" s="20">
        <v>3.0000000000000001E-5</v>
      </c>
      <c r="N735" s="50">
        <v>6</v>
      </c>
      <c r="O735" s="236">
        <v>51.282051282051277</v>
      </c>
      <c r="P735" s="236">
        <v>48.717948717948715</v>
      </c>
      <c r="Q735" s="50">
        <v>20</v>
      </c>
      <c r="R735" s="50">
        <v>19</v>
      </c>
      <c r="S735" s="6">
        <v>47</v>
      </c>
      <c r="T735" s="6">
        <v>47</v>
      </c>
      <c r="W735" s="1"/>
      <c r="X735" s="1"/>
      <c r="Y735" s="1"/>
      <c r="AC735" s="1"/>
      <c r="AF735" s="1"/>
      <c r="AG735" s="1"/>
    </row>
    <row r="736" spans="1:33" x14ac:dyDescent="0.25">
      <c r="A736" s="1">
        <v>15</v>
      </c>
      <c r="B736" s="1">
        <v>2020</v>
      </c>
      <c r="C736" s="1">
        <v>354720515</v>
      </c>
      <c r="D736" s="44" t="s">
        <v>580</v>
      </c>
      <c r="E736" s="20">
        <v>4.1222729578894002E-5</v>
      </c>
      <c r="F736" s="20">
        <v>2.69533231861999E-5</v>
      </c>
      <c r="G736" s="20">
        <v>1.4269406392694101E-5</v>
      </c>
      <c r="H736" s="20">
        <v>0</v>
      </c>
      <c r="I736" s="20" t="s">
        <v>47</v>
      </c>
      <c r="J736" s="20" t="s">
        <v>47</v>
      </c>
      <c r="K736" s="20">
        <v>3.4880771182140998E-5</v>
      </c>
      <c r="L736" s="20">
        <v>6.3419583967529198E-6</v>
      </c>
      <c r="N736" s="50">
        <v>3</v>
      </c>
      <c r="O736" s="236">
        <v>66.666666666666657</v>
      </c>
      <c r="P736" s="236">
        <v>33.333333333333329</v>
      </c>
      <c r="Q736" s="50">
        <v>2</v>
      </c>
      <c r="R736" s="50">
        <v>1</v>
      </c>
      <c r="S736" s="6" t="s">
        <v>47</v>
      </c>
      <c r="T736" s="6" t="s">
        <v>47</v>
      </c>
      <c r="W736" s="1"/>
      <c r="X736" s="1"/>
      <c r="Y736" s="1"/>
      <c r="AC736" s="1"/>
      <c r="AF736" s="1"/>
      <c r="AG736" s="1"/>
    </row>
    <row r="737" spans="1:33" x14ac:dyDescent="0.25">
      <c r="A737" s="1">
        <v>18</v>
      </c>
      <c r="B737" s="1">
        <v>2020</v>
      </c>
      <c r="C737" s="1">
        <v>354720518</v>
      </c>
      <c r="D737" s="44" t="s">
        <v>580</v>
      </c>
      <c r="E737" s="20">
        <v>0.27933904271776827</v>
      </c>
      <c r="F737" s="20">
        <v>0.276285502283105</v>
      </c>
      <c r="G737" s="20">
        <v>3.0535404346632702E-3</v>
      </c>
      <c r="H737" s="20">
        <v>8.3120243531202398E-2</v>
      </c>
      <c r="I737" s="20">
        <v>2.80246575342466E-3</v>
      </c>
      <c r="J737" s="20" t="s">
        <v>47</v>
      </c>
      <c r="K737" s="20">
        <v>0.27148328168276098</v>
      </c>
      <c r="L737" s="20">
        <v>5.053295281582949E-3</v>
      </c>
      <c r="N737" s="50">
        <v>1</v>
      </c>
      <c r="O737" s="236">
        <v>55.555555555555557</v>
      </c>
      <c r="P737" s="236">
        <v>44.444444444444443</v>
      </c>
      <c r="Q737" s="50">
        <v>10</v>
      </c>
      <c r="R737" s="50">
        <v>8</v>
      </c>
      <c r="S737" s="6">
        <v>53</v>
      </c>
      <c r="T737" s="6">
        <v>53</v>
      </c>
      <c r="W737" s="1"/>
      <c r="X737" s="1"/>
      <c r="Y737" s="1"/>
      <c r="AC737" s="1"/>
      <c r="AF737" s="1"/>
      <c r="AG737" s="1"/>
    </row>
    <row r="738" spans="1:33" x14ac:dyDescent="0.25">
      <c r="A738" s="1">
        <v>6</v>
      </c>
      <c r="B738" s="1">
        <v>2020</v>
      </c>
      <c r="C738" s="1">
        <v>35473046</v>
      </c>
      <c r="D738" s="44" t="s">
        <v>581</v>
      </c>
      <c r="E738" s="20">
        <v>0.45972770585373102</v>
      </c>
      <c r="F738" s="20">
        <v>0.180699511440477</v>
      </c>
      <c r="G738" s="20">
        <v>0.27902819441325399</v>
      </c>
      <c r="H738" s="20">
        <v>0</v>
      </c>
      <c r="I738" s="20">
        <v>0.13247999999999999</v>
      </c>
      <c r="J738" s="20">
        <v>8.4310060009481699E-2</v>
      </c>
      <c r="K738" s="20">
        <v>3.3236681887366799E-4</v>
      </c>
      <c r="L738" s="20">
        <v>0.24260527902537699</v>
      </c>
      <c r="N738" s="50">
        <v>31</v>
      </c>
      <c r="O738" s="236">
        <v>10.909090909090908</v>
      </c>
      <c r="P738" s="236">
        <v>89.090909090909093</v>
      </c>
      <c r="Q738" s="50">
        <v>18</v>
      </c>
      <c r="R738" s="50">
        <v>147</v>
      </c>
      <c r="S738" s="6">
        <v>3219.596</v>
      </c>
      <c r="T738" s="6">
        <v>805.28320000000008</v>
      </c>
      <c r="W738" s="1"/>
      <c r="X738" s="1"/>
      <c r="Y738" s="1"/>
      <c r="AC738" s="1"/>
      <c r="AF738" s="1"/>
      <c r="AG738" s="1"/>
    </row>
    <row r="739" spans="1:33" x14ac:dyDescent="0.25">
      <c r="A739" s="1">
        <v>10</v>
      </c>
      <c r="B739" s="1">
        <v>2020</v>
      </c>
      <c r="C739" s="1">
        <v>354730410</v>
      </c>
      <c r="D739" s="44" t="s">
        <v>581</v>
      </c>
      <c r="E739" s="20">
        <v>3.83036874849249E-3</v>
      </c>
      <c r="F739" s="20">
        <v>2.2899999999999999E-3</v>
      </c>
      <c r="G739" s="20">
        <v>1.5403687484924901E-3</v>
      </c>
      <c r="H739" s="20">
        <v>0</v>
      </c>
      <c r="I739" s="20" t="s">
        <v>47</v>
      </c>
      <c r="J739" s="20">
        <v>1.1415525114155301E-5</v>
      </c>
      <c r="K739" s="20" t="s">
        <v>47</v>
      </c>
      <c r="L739" s="20">
        <v>3.8189532233783297E-3</v>
      </c>
      <c r="N739" s="50">
        <v>0</v>
      </c>
      <c r="O739" s="236">
        <v>9.0909090909090917</v>
      </c>
      <c r="P739" s="236">
        <v>90.909090909090907</v>
      </c>
      <c r="Q739" s="50">
        <v>1</v>
      </c>
      <c r="R739" s="50">
        <v>10</v>
      </c>
      <c r="S739" s="6" t="s">
        <v>47</v>
      </c>
      <c r="T739" s="6" t="s">
        <v>47</v>
      </c>
      <c r="W739" s="1"/>
      <c r="X739" s="1"/>
      <c r="Y739" s="1"/>
      <c r="AC739" s="1"/>
      <c r="AF739" s="1"/>
      <c r="AG739" s="1"/>
    </row>
    <row r="740" spans="1:33" x14ac:dyDescent="0.25">
      <c r="A740" s="1">
        <v>21</v>
      </c>
      <c r="B740" s="1">
        <v>2020</v>
      </c>
      <c r="C740" s="1">
        <v>354770021</v>
      </c>
      <c r="D740" s="44" t="s">
        <v>582</v>
      </c>
      <c r="E740" s="20">
        <v>1.3184876612520901E-3</v>
      </c>
      <c r="F740" s="20">
        <v>9.5129375951293798E-4</v>
      </c>
      <c r="G740" s="20">
        <v>3.6719390173915202E-4</v>
      </c>
      <c r="H740" s="20">
        <v>0</v>
      </c>
      <c r="I740" s="20" t="s">
        <v>47</v>
      </c>
      <c r="J740" s="20">
        <v>1.3999999999999999E-4</v>
      </c>
      <c r="K740" s="20">
        <v>1.1386424882102E-3</v>
      </c>
      <c r="L740" s="20">
        <v>3.9845173041894401E-5</v>
      </c>
      <c r="N740" s="50">
        <v>2</v>
      </c>
      <c r="O740" s="236">
        <v>14.285714285714285</v>
      </c>
      <c r="P740" s="236">
        <v>85.714285714285708</v>
      </c>
      <c r="Q740" s="50">
        <v>1</v>
      </c>
      <c r="R740" s="50">
        <v>6</v>
      </c>
      <c r="S740" s="6" t="s">
        <v>47</v>
      </c>
      <c r="T740" s="6" t="s">
        <v>47</v>
      </c>
      <c r="W740" s="1"/>
      <c r="X740" s="1"/>
      <c r="Y740" s="1"/>
      <c r="AC740" s="1"/>
      <c r="AF740" s="1"/>
      <c r="AG740" s="1"/>
    </row>
    <row r="741" spans="1:33" x14ac:dyDescent="0.25">
      <c r="A741" s="1">
        <v>22</v>
      </c>
      <c r="B741" s="1">
        <v>2020</v>
      </c>
      <c r="C741" s="1">
        <v>354770022</v>
      </c>
      <c r="D741" s="44" t="s">
        <v>582</v>
      </c>
      <c r="E741" s="20">
        <v>0.29504173351714591</v>
      </c>
      <c r="F741" s="20">
        <v>0.25491272450532698</v>
      </c>
      <c r="G741" s="20">
        <v>4.01290090118189E-2</v>
      </c>
      <c r="H741" s="20">
        <v>0</v>
      </c>
      <c r="I741" s="20">
        <v>2.8309999999999998E-2</v>
      </c>
      <c r="J741" s="20">
        <v>5.8498085996955801E-2</v>
      </c>
      <c r="K741" s="20">
        <v>0.20236109281300199</v>
      </c>
      <c r="L741" s="20">
        <v>5.8725547071886604E-3</v>
      </c>
      <c r="N741" s="50">
        <v>26</v>
      </c>
      <c r="O741" s="236">
        <v>26</v>
      </c>
      <c r="P741" s="236">
        <v>74</v>
      </c>
      <c r="Q741" s="50">
        <v>13</v>
      </c>
      <c r="R741" s="50">
        <v>37</v>
      </c>
      <c r="S741" s="6">
        <v>1037.4000000000001</v>
      </c>
      <c r="T741" s="6">
        <v>1037.4000000000001</v>
      </c>
      <c r="W741" s="1"/>
      <c r="X741" s="1"/>
      <c r="Y741" s="1"/>
      <c r="AC741" s="1"/>
      <c r="AF741" s="1"/>
      <c r="AG741" s="1"/>
    </row>
    <row r="742" spans="1:33" x14ac:dyDescent="0.25">
      <c r="A742" s="1">
        <v>6</v>
      </c>
      <c r="B742" s="1">
        <v>2020</v>
      </c>
      <c r="C742" s="1">
        <v>35478096</v>
      </c>
      <c r="D742" s="44" t="s">
        <v>583</v>
      </c>
      <c r="E742" s="20">
        <v>0.88574326752252008</v>
      </c>
      <c r="F742" s="20">
        <v>0.49833155325997502</v>
      </c>
      <c r="G742" s="20">
        <v>0.387411714262545</v>
      </c>
      <c r="H742" s="20">
        <v>0</v>
      </c>
      <c r="I742" s="20">
        <v>0.161815068493151</v>
      </c>
      <c r="J742" s="20">
        <v>0.56769814383353701</v>
      </c>
      <c r="K742" s="20">
        <v>1.3318112633181101E-5</v>
      </c>
      <c r="L742" s="20">
        <v>0.15621673708319861</v>
      </c>
      <c r="N742" s="50">
        <v>14</v>
      </c>
      <c r="O742" s="236">
        <v>5</v>
      </c>
      <c r="P742" s="236">
        <v>95</v>
      </c>
      <c r="Q742" s="50">
        <v>9</v>
      </c>
      <c r="R742" s="50">
        <v>171</v>
      </c>
      <c r="S742" s="6">
        <v>38759.230000000003</v>
      </c>
      <c r="T742" s="6">
        <v>17778.605600000003</v>
      </c>
      <c r="W742" s="1"/>
      <c r="X742" s="1"/>
      <c r="Y742" s="1"/>
      <c r="AC742" s="1"/>
      <c r="AF742" s="1"/>
      <c r="AG742" s="1"/>
    </row>
    <row r="743" spans="1:33" x14ac:dyDescent="0.25">
      <c r="A743" s="1">
        <v>7</v>
      </c>
      <c r="B743" s="1">
        <v>2020</v>
      </c>
      <c r="C743" s="1">
        <v>35478097</v>
      </c>
      <c r="D743" s="44" t="s">
        <v>583</v>
      </c>
      <c r="E743" s="20">
        <v>0</v>
      </c>
      <c r="F743" s="20" t="s">
        <v>47</v>
      </c>
      <c r="G743" s="20" t="s">
        <v>47</v>
      </c>
      <c r="H743" s="20">
        <v>0</v>
      </c>
      <c r="I743" s="20" t="s">
        <v>47</v>
      </c>
      <c r="J743" s="20" t="s">
        <v>47</v>
      </c>
      <c r="K743" s="20" t="s">
        <v>47</v>
      </c>
      <c r="L743" s="20">
        <v>0</v>
      </c>
      <c r="N743" s="50">
        <v>0</v>
      </c>
      <c r="O743" s="236">
        <v>0</v>
      </c>
      <c r="P743" s="236">
        <v>0</v>
      </c>
      <c r="Q743" s="50" t="s">
        <v>47</v>
      </c>
      <c r="R743" s="50" t="s">
        <v>47</v>
      </c>
      <c r="S743" s="6" t="s">
        <v>47</v>
      </c>
      <c r="T743" s="6" t="s">
        <v>47</v>
      </c>
      <c r="W743" s="1"/>
      <c r="X743" s="1"/>
      <c r="Y743" s="1"/>
      <c r="AC743" s="1"/>
      <c r="AF743" s="1"/>
      <c r="AG743" s="1"/>
    </row>
    <row r="744" spans="1:33" x14ac:dyDescent="0.25">
      <c r="A744" s="1">
        <v>4</v>
      </c>
      <c r="B744" s="1">
        <v>2020</v>
      </c>
      <c r="C744" s="1">
        <v>35479084</v>
      </c>
      <c r="D744" s="44" t="s">
        <v>584</v>
      </c>
      <c r="E744" s="20">
        <v>5.8476620006487554E-3</v>
      </c>
      <c r="F744" s="20">
        <v>5.8362464755346002E-3</v>
      </c>
      <c r="G744" s="20">
        <v>1.1415525114155301E-5</v>
      </c>
      <c r="H744" s="20">
        <v>0</v>
      </c>
      <c r="I744" s="20" t="s">
        <v>47</v>
      </c>
      <c r="J744" s="20" t="s">
        <v>47</v>
      </c>
      <c r="K744" s="20">
        <v>5.8419542380916704E-3</v>
      </c>
      <c r="L744" s="20">
        <v>5.70776255707763E-6</v>
      </c>
      <c r="N744" s="50">
        <v>6</v>
      </c>
      <c r="O744" s="236">
        <v>85.714285714285708</v>
      </c>
      <c r="P744" s="236">
        <v>14.285714285714285</v>
      </c>
      <c r="Q744" s="50">
        <v>6</v>
      </c>
      <c r="R744" s="50">
        <v>1</v>
      </c>
      <c r="S744" s="6" t="s">
        <v>47</v>
      </c>
      <c r="T744" s="6" t="s">
        <v>47</v>
      </c>
      <c r="W744" s="1"/>
      <c r="X744" s="1"/>
      <c r="Y744" s="1"/>
      <c r="AC744" s="1"/>
      <c r="AF744" s="1"/>
      <c r="AG744" s="1"/>
    </row>
    <row r="745" spans="1:33" x14ac:dyDescent="0.25">
      <c r="A745" s="1">
        <v>8</v>
      </c>
      <c r="B745" s="1">
        <v>2020</v>
      </c>
      <c r="C745" s="1">
        <v>35479088</v>
      </c>
      <c r="D745" s="44" t="s">
        <v>584</v>
      </c>
      <c r="E745" s="20">
        <v>0.73908886680639707</v>
      </c>
      <c r="F745" s="20">
        <v>0.57701112932604703</v>
      </c>
      <c r="G745" s="20">
        <v>0.16207773748035001</v>
      </c>
      <c r="H745" s="20">
        <v>3.8087740994419098E-2</v>
      </c>
      <c r="I745" s="20">
        <v>2.7382404236428199E-2</v>
      </c>
      <c r="J745" s="20" t="s">
        <v>47</v>
      </c>
      <c r="K745" s="20">
        <v>0.69583141602415299</v>
      </c>
      <c r="L745" s="20">
        <v>1.5875046545816E-2</v>
      </c>
      <c r="N745" s="50">
        <v>11</v>
      </c>
      <c r="O745" s="236">
        <v>50.515463917525771</v>
      </c>
      <c r="P745" s="236">
        <v>49.484536082474229</v>
      </c>
      <c r="Q745" s="50">
        <v>49</v>
      </c>
      <c r="R745" s="50">
        <v>48</v>
      </c>
      <c r="S745" s="6">
        <v>274.34069999999997</v>
      </c>
      <c r="T745" s="6">
        <v>274.34069999999997</v>
      </c>
      <c r="W745" s="1"/>
      <c r="X745" s="1"/>
      <c r="Y745" s="1"/>
      <c r="AC745" s="1"/>
      <c r="AF745" s="1"/>
      <c r="AG745" s="1"/>
    </row>
    <row r="746" spans="1:33" x14ac:dyDescent="0.25">
      <c r="A746" s="1">
        <v>5</v>
      </c>
      <c r="B746" s="1">
        <v>2020</v>
      </c>
      <c r="C746" s="1">
        <v>35480055</v>
      </c>
      <c r="D746" s="44" t="s">
        <v>585</v>
      </c>
      <c r="E746" s="20">
        <v>0.45866757903535699</v>
      </c>
      <c r="F746" s="20">
        <v>0.221877237692442</v>
      </c>
      <c r="G746" s="20">
        <v>0.23679034134291499</v>
      </c>
      <c r="H746" s="20">
        <v>0</v>
      </c>
      <c r="I746" s="20">
        <v>8.1490054894328395E-2</v>
      </c>
      <c r="J746" s="20">
        <v>0.14132869509527499</v>
      </c>
      <c r="K746" s="20">
        <v>0.186143354376159</v>
      </c>
      <c r="L746" s="20">
        <v>4.9705474669594407E-2</v>
      </c>
      <c r="N746" s="50">
        <v>28</v>
      </c>
      <c r="O746" s="236">
        <v>14.14141414141414</v>
      </c>
      <c r="P746" s="236">
        <v>85.858585858585855</v>
      </c>
      <c r="Q746" s="50">
        <v>28</v>
      </c>
      <c r="R746" s="50">
        <v>170</v>
      </c>
      <c r="S746" s="6">
        <v>1045.4180000000001</v>
      </c>
      <c r="T746" s="6">
        <v>731.79259999999999</v>
      </c>
      <c r="W746" s="1"/>
      <c r="X746" s="1"/>
      <c r="Y746" s="1"/>
      <c r="AC746" s="1"/>
      <c r="AF746" s="1"/>
      <c r="AG746" s="1"/>
    </row>
    <row r="747" spans="1:33" x14ac:dyDescent="0.25">
      <c r="A747" s="1">
        <v>19</v>
      </c>
      <c r="B747" s="1">
        <v>2020</v>
      </c>
      <c r="C747" s="1">
        <v>354805419</v>
      </c>
      <c r="D747" s="44" t="s">
        <v>586</v>
      </c>
      <c r="E747" s="20">
        <v>0.70971728304264292</v>
      </c>
      <c r="F747" s="20">
        <v>0.59052623181625397</v>
      </c>
      <c r="G747" s="20">
        <v>0.119191051226389</v>
      </c>
      <c r="H747" s="20">
        <v>0</v>
      </c>
      <c r="I747" s="20" t="s">
        <v>47</v>
      </c>
      <c r="J747" s="20">
        <v>0.14460000000000001</v>
      </c>
      <c r="K747" s="20">
        <v>0.54246844056441401</v>
      </c>
      <c r="L747" s="20">
        <v>2.2648842478229403E-2</v>
      </c>
      <c r="N747" s="50">
        <v>6</v>
      </c>
      <c r="O747" s="236">
        <v>55.932203389830505</v>
      </c>
      <c r="P747" s="236">
        <v>44.067796610169488</v>
      </c>
      <c r="Q747" s="50">
        <v>33</v>
      </c>
      <c r="R747" s="50">
        <v>26</v>
      </c>
      <c r="S747" s="6">
        <v>359</v>
      </c>
      <c r="T747" s="6">
        <v>359</v>
      </c>
      <c r="W747" s="1"/>
      <c r="X747" s="1"/>
      <c r="Y747" s="1"/>
      <c r="AC747" s="1"/>
      <c r="AF747" s="1"/>
      <c r="AG747" s="1"/>
    </row>
    <row r="748" spans="1:33" x14ac:dyDescent="0.25">
      <c r="A748" s="1">
        <v>9</v>
      </c>
      <c r="B748" s="1">
        <v>2020</v>
      </c>
      <c r="C748" s="1">
        <v>35481049</v>
      </c>
      <c r="D748" s="44" t="s">
        <v>587</v>
      </c>
      <c r="E748" s="20">
        <v>5.0117048431768882E-2</v>
      </c>
      <c r="F748" s="20">
        <v>4.9430769892956097E-2</v>
      </c>
      <c r="G748" s="20">
        <v>6.8627853881278499E-4</v>
      </c>
      <c r="H748" s="20">
        <v>1.8072837392186701E-2</v>
      </c>
      <c r="I748" s="20">
        <v>9.8200000000000006E-3</v>
      </c>
      <c r="J748" s="20">
        <v>1.04566210045662E-4</v>
      </c>
      <c r="K748" s="20">
        <v>3.1905114155251102E-2</v>
      </c>
      <c r="L748" s="20">
        <v>8.2873680664720378E-3</v>
      </c>
      <c r="N748" s="50">
        <v>31</v>
      </c>
      <c r="O748" s="236">
        <v>61.904761904761905</v>
      </c>
      <c r="P748" s="236">
        <v>38.095238095238095</v>
      </c>
      <c r="Q748" s="50">
        <v>26</v>
      </c>
      <c r="R748" s="50">
        <v>16</v>
      </c>
      <c r="S748" s="6">
        <v>168.08</v>
      </c>
      <c r="T748" s="6">
        <v>168.08</v>
      </c>
      <c r="W748" s="1"/>
      <c r="X748" s="1"/>
      <c r="Y748" s="1"/>
      <c r="AC748" s="1"/>
      <c r="AF748" s="1"/>
      <c r="AG748" s="1"/>
    </row>
    <row r="749" spans="1:33" x14ac:dyDescent="0.25">
      <c r="A749" s="1">
        <v>1</v>
      </c>
      <c r="B749" s="1">
        <v>2020</v>
      </c>
      <c r="C749" s="1">
        <v>35482031</v>
      </c>
      <c r="D749" s="44" t="s">
        <v>588</v>
      </c>
      <c r="E749" s="20">
        <v>6.9617205816303651E-2</v>
      </c>
      <c r="F749" s="20">
        <v>6.4562363096871897E-2</v>
      </c>
      <c r="G749" s="20">
        <v>5.0548427194317602E-3</v>
      </c>
      <c r="H749" s="20">
        <v>1.32027524099442E-2</v>
      </c>
      <c r="I749" s="20">
        <v>1.0000000000000001E-5</v>
      </c>
      <c r="J749" s="20">
        <v>2.18038858530662E-4</v>
      </c>
      <c r="K749" s="20">
        <v>6.4259605592567604E-2</v>
      </c>
      <c r="L749" s="20">
        <v>5.1295613652053099E-3</v>
      </c>
      <c r="N749" s="50">
        <v>22</v>
      </c>
      <c r="O749" s="236">
        <v>68.571428571428569</v>
      </c>
      <c r="P749" s="236">
        <v>31.428571428571427</v>
      </c>
      <c r="Q749" s="50">
        <v>48</v>
      </c>
      <c r="R749" s="50">
        <v>22</v>
      </c>
      <c r="S749" s="6">
        <v>102.27300000000001</v>
      </c>
      <c r="T749" s="6">
        <v>102.27300000000001</v>
      </c>
      <c r="W749" s="1"/>
      <c r="X749" s="1"/>
      <c r="Y749" s="1"/>
      <c r="AC749" s="1"/>
      <c r="AF749" s="1"/>
      <c r="AG749" s="1"/>
    </row>
    <row r="750" spans="1:33" x14ac:dyDescent="0.25">
      <c r="A750" s="1">
        <v>21</v>
      </c>
      <c r="B750" s="1">
        <v>2020</v>
      </c>
      <c r="C750" s="1">
        <v>354830221</v>
      </c>
      <c r="D750" s="44" t="s">
        <v>589</v>
      </c>
      <c r="E750" s="20">
        <v>3.1609697831674083E-2</v>
      </c>
      <c r="F750" s="20">
        <v>2.35791803278689E-2</v>
      </c>
      <c r="G750" s="20">
        <v>8.0305175038051808E-3</v>
      </c>
      <c r="H750" s="20">
        <v>0</v>
      </c>
      <c r="I750" s="20">
        <v>7.7005175038051803E-3</v>
      </c>
      <c r="J750" s="20" t="s">
        <v>47</v>
      </c>
      <c r="K750" s="20">
        <v>1.2999999999999999E-4</v>
      </c>
      <c r="L750" s="20">
        <v>2.3779180327868899E-2</v>
      </c>
      <c r="N750" s="50">
        <v>0</v>
      </c>
      <c r="O750" s="236">
        <v>15.384615384615385</v>
      </c>
      <c r="P750" s="236">
        <v>84.615384615384613</v>
      </c>
      <c r="Q750" s="50">
        <v>2</v>
      </c>
      <c r="R750" s="50">
        <v>11</v>
      </c>
      <c r="S750" s="6">
        <v>132.6</v>
      </c>
      <c r="T750" s="6">
        <v>132.6</v>
      </c>
      <c r="W750" s="1"/>
      <c r="X750" s="1"/>
      <c r="Y750" s="1"/>
      <c r="AC750" s="1"/>
      <c r="AF750" s="1"/>
      <c r="AG750" s="1"/>
    </row>
    <row r="751" spans="1:33" x14ac:dyDescent="0.25">
      <c r="A751" s="1">
        <v>20</v>
      </c>
      <c r="B751" s="1">
        <v>2020</v>
      </c>
      <c r="C751" s="1">
        <v>354840120</v>
      </c>
      <c r="D751" s="44" t="s">
        <v>590</v>
      </c>
      <c r="E751" s="20">
        <v>3.4053211567732097E-2</v>
      </c>
      <c r="F751" s="20">
        <v>2.6473211567732101E-2</v>
      </c>
      <c r="G751" s="20">
        <v>7.5799999999999999E-3</v>
      </c>
      <c r="H751" s="20">
        <v>0</v>
      </c>
      <c r="I751" s="20">
        <v>1.8890000000000001E-2</v>
      </c>
      <c r="J751" s="20" t="s">
        <v>47</v>
      </c>
      <c r="K751" s="20">
        <v>1.2133211567732101E-2</v>
      </c>
      <c r="L751" s="20">
        <v>3.0300000000000001E-3</v>
      </c>
      <c r="N751" s="50">
        <v>0</v>
      </c>
      <c r="O751" s="236">
        <v>57.142857142857139</v>
      </c>
      <c r="P751" s="236">
        <v>42.857142857142854</v>
      </c>
      <c r="Q751" s="50">
        <v>8</v>
      </c>
      <c r="R751" s="50">
        <v>6</v>
      </c>
      <c r="S751" s="6">
        <v>219.87599999999998</v>
      </c>
      <c r="T751" s="6">
        <v>219.87599999999998</v>
      </c>
      <c r="W751" s="1"/>
      <c r="X751" s="1"/>
      <c r="Y751" s="1"/>
      <c r="AC751" s="1"/>
      <c r="AF751" s="1"/>
      <c r="AG751" s="1"/>
    </row>
    <row r="752" spans="1:33" x14ac:dyDescent="0.25">
      <c r="A752" s="1">
        <v>7</v>
      </c>
      <c r="B752" s="1">
        <v>2020</v>
      </c>
      <c r="C752" s="1">
        <v>35485007</v>
      </c>
      <c r="D752" s="44" t="s">
        <v>591</v>
      </c>
      <c r="E752" s="20">
        <v>2.9733620619786127</v>
      </c>
      <c r="F752" s="20">
        <v>2.9578793442623001</v>
      </c>
      <c r="G752" s="20">
        <v>1.5482717716312801E-2</v>
      </c>
      <c r="H752" s="20">
        <v>0</v>
      </c>
      <c r="I752" s="20">
        <v>2</v>
      </c>
      <c r="J752" s="20">
        <v>0.96479761384335105</v>
      </c>
      <c r="K752" s="20">
        <v>6.6590563165905597E-6</v>
      </c>
      <c r="L752" s="20">
        <v>8.5577890789397103E-3</v>
      </c>
      <c r="N752" s="50">
        <v>11</v>
      </c>
      <c r="O752" s="236">
        <v>42.105263157894733</v>
      </c>
      <c r="P752" s="236">
        <v>57.894736842105267</v>
      </c>
      <c r="Q752" s="50">
        <v>16</v>
      </c>
      <c r="R752" s="50">
        <v>22</v>
      </c>
      <c r="S752" s="6">
        <v>22698</v>
      </c>
      <c r="T752" s="6">
        <v>0</v>
      </c>
      <c r="W752" s="1"/>
      <c r="X752" s="1"/>
      <c r="Y752" s="1"/>
      <c r="AC752" s="1"/>
      <c r="AF752" s="1"/>
      <c r="AG752" s="1"/>
    </row>
    <row r="753" spans="1:33" x14ac:dyDescent="0.25">
      <c r="A753" s="1">
        <v>1</v>
      </c>
      <c r="B753" s="1">
        <v>2020</v>
      </c>
      <c r="C753" s="1">
        <v>35486091</v>
      </c>
      <c r="D753" s="44" t="s">
        <v>592</v>
      </c>
      <c r="E753" s="20">
        <v>0.10188676677603942</v>
      </c>
      <c r="F753" s="20">
        <v>9.9316097647445298E-2</v>
      </c>
      <c r="G753" s="20">
        <v>2.57066912859412E-3</v>
      </c>
      <c r="H753" s="20">
        <v>1.40252409944191E-3</v>
      </c>
      <c r="I753" s="20">
        <v>6.2219999999999998E-2</v>
      </c>
      <c r="J753" s="20" t="s">
        <v>47</v>
      </c>
      <c r="K753" s="20">
        <v>2.4456729244121699E-2</v>
      </c>
      <c r="L753" s="20">
        <v>1.5210037531917769E-2</v>
      </c>
      <c r="N753" s="50">
        <v>9</v>
      </c>
      <c r="O753" s="236">
        <v>88.059701492537314</v>
      </c>
      <c r="P753" s="236">
        <v>11.940298507462686</v>
      </c>
      <c r="Q753" s="50">
        <v>59</v>
      </c>
      <c r="R753" s="50">
        <v>8</v>
      </c>
      <c r="S753" s="6">
        <v>274.51</v>
      </c>
      <c r="T753" s="6">
        <v>214.11779999999999</v>
      </c>
      <c r="W753" s="1"/>
      <c r="X753" s="1"/>
      <c r="Y753" s="1"/>
      <c r="AC753" s="1"/>
      <c r="AF753" s="1"/>
      <c r="AG753" s="1"/>
    </row>
    <row r="754" spans="1:33" x14ac:dyDescent="0.25">
      <c r="A754" s="1">
        <v>6</v>
      </c>
      <c r="B754" s="1">
        <v>2020</v>
      </c>
      <c r="C754" s="1">
        <v>35487086</v>
      </c>
      <c r="D754" s="44" t="s">
        <v>593</v>
      </c>
      <c r="E754" s="20">
        <v>6.0264947742054877</v>
      </c>
      <c r="F754" s="20">
        <v>5.5018312683916797</v>
      </c>
      <c r="G754" s="20">
        <v>0.52466350581380805</v>
      </c>
      <c r="H754" s="20">
        <v>0</v>
      </c>
      <c r="I754" s="20">
        <v>5.6199054098360701</v>
      </c>
      <c r="J754" s="20">
        <v>0.202519727420549</v>
      </c>
      <c r="K754" s="20">
        <v>5.8126839167935097E-4</v>
      </c>
      <c r="L754" s="20">
        <v>0.20348836855719379</v>
      </c>
      <c r="N754" s="50">
        <v>17</v>
      </c>
      <c r="O754" s="236">
        <v>1.2345679012345678</v>
      </c>
      <c r="P754" s="236">
        <v>98.76543209876543</v>
      </c>
      <c r="Q754" s="50">
        <v>6</v>
      </c>
      <c r="R754" s="50">
        <v>480</v>
      </c>
      <c r="S754" s="6">
        <v>41296.718999999997</v>
      </c>
      <c r="T754" s="6">
        <v>11976.4969</v>
      </c>
      <c r="W754" s="1"/>
      <c r="X754" s="1"/>
      <c r="Y754" s="1"/>
      <c r="AC754" s="1"/>
      <c r="AF754" s="1"/>
      <c r="AG754" s="1"/>
    </row>
    <row r="755" spans="1:33" x14ac:dyDescent="0.25">
      <c r="A755" s="1">
        <v>7</v>
      </c>
      <c r="B755" s="1">
        <v>2020</v>
      </c>
      <c r="C755" s="1">
        <v>35487087</v>
      </c>
      <c r="D755" s="44" t="s">
        <v>593</v>
      </c>
      <c r="E755" s="20">
        <v>0.33573888127853863</v>
      </c>
      <c r="F755" s="20">
        <v>0.335720319634703</v>
      </c>
      <c r="G755" s="20">
        <v>1.85616438356164E-5</v>
      </c>
      <c r="H755" s="20">
        <v>0</v>
      </c>
      <c r="I755" s="20">
        <v>0.32</v>
      </c>
      <c r="J755" s="20">
        <v>1.90319634703196E-4</v>
      </c>
      <c r="K755" s="20">
        <v>1.553E-2</v>
      </c>
      <c r="L755" s="20">
        <v>1.85616438356164E-5</v>
      </c>
      <c r="N755" s="50">
        <v>3</v>
      </c>
      <c r="O755" s="236">
        <v>75</v>
      </c>
      <c r="P755" s="236">
        <v>25</v>
      </c>
      <c r="Q755" s="50">
        <v>6</v>
      </c>
      <c r="R755" s="50">
        <v>2</v>
      </c>
      <c r="S755" s="6" t="s">
        <v>47</v>
      </c>
      <c r="T755" s="6" t="s">
        <v>47</v>
      </c>
      <c r="W755" s="1"/>
      <c r="X755" s="1"/>
      <c r="Y755" s="1"/>
      <c r="AC755" s="1"/>
      <c r="AF755" s="1"/>
      <c r="AG755" s="1"/>
    </row>
    <row r="756" spans="1:33" x14ac:dyDescent="0.25">
      <c r="A756" s="1">
        <v>6</v>
      </c>
      <c r="B756" s="1">
        <v>2020</v>
      </c>
      <c r="C756" s="1">
        <v>35488076</v>
      </c>
      <c r="D756" s="44" t="s">
        <v>594</v>
      </c>
      <c r="E756" s="20">
        <v>5.3221542197935602E-2</v>
      </c>
      <c r="F756" s="20" t="s">
        <v>47</v>
      </c>
      <c r="G756" s="20">
        <v>5.3221542197935602E-2</v>
      </c>
      <c r="H756" s="20">
        <v>0</v>
      </c>
      <c r="I756" s="20">
        <v>1.73E-3</v>
      </c>
      <c r="J756" s="20">
        <v>5.1579052823315097E-3</v>
      </c>
      <c r="K756" s="20" t="s">
        <v>47</v>
      </c>
      <c r="L756" s="20">
        <v>4.633363691560409E-2</v>
      </c>
      <c r="N756" s="50">
        <v>0</v>
      </c>
      <c r="O756" s="236">
        <v>0</v>
      </c>
      <c r="P756" s="236">
        <v>100</v>
      </c>
      <c r="Q756" s="50" t="s">
        <v>47</v>
      </c>
      <c r="R756" s="50">
        <v>78</v>
      </c>
      <c r="S756" s="6">
        <v>8746</v>
      </c>
      <c r="T756" s="6">
        <v>8746</v>
      </c>
      <c r="W756" s="1"/>
      <c r="X756" s="1"/>
      <c r="Y756" s="1"/>
      <c r="AC756" s="1"/>
      <c r="AF756" s="1"/>
      <c r="AG756" s="1"/>
    </row>
    <row r="757" spans="1:33" x14ac:dyDescent="0.25">
      <c r="A757" s="1">
        <v>9</v>
      </c>
      <c r="B757" s="1">
        <v>2020</v>
      </c>
      <c r="C757" s="1">
        <v>35489069</v>
      </c>
      <c r="D757" s="44" t="s">
        <v>595</v>
      </c>
      <c r="E757" s="20">
        <v>0.79013455122846799</v>
      </c>
      <c r="F757" s="20">
        <v>0.67249568299772899</v>
      </c>
      <c r="G757" s="20">
        <v>0.117638868230739</v>
      </c>
      <c r="H757" s="20">
        <v>2.34813546423135E-2</v>
      </c>
      <c r="I757" s="20">
        <v>1.6639999999999999E-2</v>
      </c>
      <c r="J757" s="20">
        <v>9.6501821493624792E-3</v>
      </c>
      <c r="K757" s="20">
        <v>0.64592119398283299</v>
      </c>
      <c r="L757" s="20">
        <v>0.11792317509627301</v>
      </c>
      <c r="N757" s="50">
        <v>40</v>
      </c>
      <c r="O757" s="236">
        <v>55.357142857142861</v>
      </c>
      <c r="P757" s="236">
        <v>44.642857142857146</v>
      </c>
      <c r="Q757" s="50">
        <v>93</v>
      </c>
      <c r="R757" s="50">
        <v>75</v>
      </c>
      <c r="S757" s="6" t="s">
        <v>47</v>
      </c>
      <c r="T757" s="6" t="s">
        <v>47</v>
      </c>
      <c r="W757" s="1"/>
      <c r="X757" s="1"/>
      <c r="Y757" s="1"/>
      <c r="AC757" s="1"/>
      <c r="AF757" s="1"/>
      <c r="AG757" s="1"/>
    </row>
    <row r="758" spans="1:33" x14ac:dyDescent="0.25">
      <c r="A758" s="1">
        <v>13</v>
      </c>
      <c r="B758" s="1">
        <v>2020</v>
      </c>
      <c r="C758" s="1">
        <v>354890613</v>
      </c>
      <c r="D758" s="44" t="s">
        <v>595</v>
      </c>
      <c r="E758" s="20">
        <v>1.2832030450861249</v>
      </c>
      <c r="F758" s="20">
        <v>0.74056000411707401</v>
      </c>
      <c r="G758" s="20">
        <v>0.54264304096905103</v>
      </c>
      <c r="H758" s="20">
        <v>0</v>
      </c>
      <c r="I758" s="20">
        <v>0.70187734061930795</v>
      </c>
      <c r="J758" s="20">
        <v>0.12048520190300301</v>
      </c>
      <c r="K758" s="20">
        <v>0.19959221635850999</v>
      </c>
      <c r="L758" s="20">
        <v>0.26124828620530494</v>
      </c>
      <c r="N758" s="50">
        <v>47</v>
      </c>
      <c r="O758" s="236">
        <v>18.89168765743073</v>
      </c>
      <c r="P758" s="236">
        <v>81.108312342569263</v>
      </c>
      <c r="Q758" s="50">
        <v>75</v>
      </c>
      <c r="R758" s="50">
        <v>322</v>
      </c>
      <c r="S758" s="6">
        <v>13192</v>
      </c>
      <c r="T758" s="6">
        <v>11965.144</v>
      </c>
      <c r="W758" s="1"/>
      <c r="X758" s="1"/>
      <c r="Y758" s="1"/>
      <c r="AC758" s="1"/>
      <c r="AF758" s="1"/>
      <c r="AG758" s="1"/>
    </row>
    <row r="759" spans="1:33" x14ac:dyDescent="0.25">
      <c r="A759" s="1">
        <v>18</v>
      </c>
      <c r="B759" s="1">
        <v>2020</v>
      </c>
      <c r="C759" s="1">
        <v>354900318</v>
      </c>
      <c r="D759" s="44" t="s">
        <v>596</v>
      </c>
      <c r="E759" s="20">
        <v>2.7771483144945902E-2</v>
      </c>
      <c r="F759" s="20">
        <v>1.45575278838236E-2</v>
      </c>
      <c r="G759" s="20">
        <v>1.32139552611223E-2</v>
      </c>
      <c r="H759" s="20">
        <v>0</v>
      </c>
      <c r="I759" s="20">
        <v>8.0831963470319595E-3</v>
      </c>
      <c r="J759" s="20" t="s">
        <v>47</v>
      </c>
      <c r="K759" s="20">
        <v>1.8578286797914002E-2</v>
      </c>
      <c r="L759" s="20">
        <v>1.1100000000000001E-3</v>
      </c>
      <c r="N759" s="50">
        <v>10</v>
      </c>
      <c r="O759" s="236">
        <v>68.292682926829272</v>
      </c>
      <c r="P759" s="236">
        <v>31.707317073170731</v>
      </c>
      <c r="Q759" s="50">
        <v>56</v>
      </c>
      <c r="R759" s="50">
        <v>26</v>
      </c>
      <c r="S759" s="6">
        <v>118</v>
      </c>
      <c r="T759" s="6">
        <v>118</v>
      </c>
      <c r="W759" s="1"/>
      <c r="X759" s="1"/>
      <c r="Y759" s="1"/>
      <c r="AC759" s="1"/>
      <c r="AF759" s="1"/>
      <c r="AG759" s="1"/>
    </row>
    <row r="760" spans="1:33" x14ac:dyDescent="0.25">
      <c r="A760" s="1">
        <v>4</v>
      </c>
      <c r="B760" s="1">
        <v>2020</v>
      </c>
      <c r="C760" s="1">
        <v>35491024</v>
      </c>
      <c r="D760" s="44" t="s">
        <v>597</v>
      </c>
      <c r="E760" s="20">
        <v>0</v>
      </c>
      <c r="F760" s="20">
        <v>0</v>
      </c>
      <c r="G760" s="20">
        <v>0</v>
      </c>
      <c r="H760" s="20">
        <v>0</v>
      </c>
      <c r="I760" s="20">
        <v>0</v>
      </c>
      <c r="J760" s="20">
        <v>0</v>
      </c>
      <c r="K760" s="20">
        <v>0</v>
      </c>
      <c r="L760" s="20">
        <v>0</v>
      </c>
      <c r="N760" s="50">
        <v>0</v>
      </c>
      <c r="O760" s="236">
        <v>0</v>
      </c>
      <c r="P760" s="236">
        <v>0</v>
      </c>
      <c r="Q760" s="50">
        <v>0</v>
      </c>
      <c r="R760" s="50">
        <v>0</v>
      </c>
      <c r="S760" s="6" t="s">
        <v>47</v>
      </c>
      <c r="T760" s="6" t="s">
        <v>47</v>
      </c>
      <c r="W760" s="1"/>
      <c r="X760" s="1"/>
      <c r="Y760" s="1"/>
      <c r="AC760" s="1"/>
      <c r="AF760" s="1"/>
      <c r="AG760" s="1"/>
    </row>
    <row r="761" spans="1:33" x14ac:dyDescent="0.25">
      <c r="A761" s="1">
        <v>9</v>
      </c>
      <c r="B761" s="1">
        <v>2020</v>
      </c>
      <c r="C761" s="1">
        <v>35491029</v>
      </c>
      <c r="D761" s="44" t="s">
        <v>597</v>
      </c>
      <c r="E761" s="20">
        <v>1.7012337207230297</v>
      </c>
      <c r="F761" s="20">
        <v>1.61642151703804</v>
      </c>
      <c r="G761" s="20">
        <v>8.4812203684989707E-2</v>
      </c>
      <c r="H761" s="20">
        <v>1.1075260337392201</v>
      </c>
      <c r="I761" s="20" t="s">
        <v>47</v>
      </c>
      <c r="J761" s="20">
        <v>0.156383891602415</v>
      </c>
      <c r="K761" s="20">
        <v>1.5227812198601001</v>
      </c>
      <c r="L761" s="20">
        <v>2.2068609260506869E-2</v>
      </c>
      <c r="N761" s="50">
        <v>132</v>
      </c>
      <c r="O761" s="236">
        <v>64.338235294117652</v>
      </c>
      <c r="P761" s="236">
        <v>35.661764705882355</v>
      </c>
      <c r="Q761" s="50">
        <v>175</v>
      </c>
      <c r="R761" s="50">
        <v>97</v>
      </c>
      <c r="S761" s="6">
        <v>4715.1779999999999</v>
      </c>
      <c r="T761" s="6">
        <v>4715.1779999999999</v>
      </c>
      <c r="W761" s="1"/>
      <c r="X761" s="1"/>
      <c r="Y761" s="1"/>
      <c r="AC761" s="1"/>
      <c r="AF761" s="1"/>
      <c r="AG761" s="1"/>
    </row>
    <row r="762" spans="1:33" x14ac:dyDescent="0.25">
      <c r="A762" s="1">
        <v>18</v>
      </c>
      <c r="B762" s="1">
        <v>2020</v>
      </c>
      <c r="C762" s="1">
        <v>354920118</v>
      </c>
      <c r="D762" s="44" t="s">
        <v>598</v>
      </c>
      <c r="E762" s="20">
        <v>2.16092652893181E-2</v>
      </c>
      <c r="F762" s="20">
        <v>3.1099999999999999E-3</v>
      </c>
      <c r="G762" s="20">
        <v>1.8499265289318102E-2</v>
      </c>
      <c r="H762" s="20">
        <v>0</v>
      </c>
      <c r="I762" s="20">
        <v>2.4833561643835601E-3</v>
      </c>
      <c r="J762" s="20" t="s">
        <v>47</v>
      </c>
      <c r="K762" s="20">
        <v>1.5839836065573799E-2</v>
      </c>
      <c r="L762" s="20">
        <v>3.2860730593607299E-3</v>
      </c>
      <c r="N762" s="50">
        <v>3</v>
      </c>
      <c r="O762" s="236">
        <v>26.315789473684209</v>
      </c>
      <c r="P762" s="236">
        <v>73.68421052631578</v>
      </c>
      <c r="Q762" s="50">
        <v>5</v>
      </c>
      <c r="R762" s="50">
        <v>14</v>
      </c>
      <c r="S762" s="6">
        <v>106</v>
      </c>
      <c r="T762" s="6">
        <v>106</v>
      </c>
      <c r="W762" s="1"/>
      <c r="X762" s="1"/>
      <c r="Y762" s="1"/>
      <c r="AC762" s="1"/>
      <c r="AF762" s="1"/>
      <c r="AG762" s="1"/>
    </row>
    <row r="763" spans="1:33" x14ac:dyDescent="0.25">
      <c r="A763" s="1">
        <v>18</v>
      </c>
      <c r="B763" s="1">
        <v>2020</v>
      </c>
      <c r="C763" s="1">
        <v>354925018</v>
      </c>
      <c r="D763" s="44" t="s">
        <v>599</v>
      </c>
      <c r="E763" s="20">
        <v>2.0818858447488597E-2</v>
      </c>
      <c r="F763" s="20">
        <v>2.0788858447488599E-2</v>
      </c>
      <c r="G763" s="20">
        <v>3.0000000000000001E-5</v>
      </c>
      <c r="H763" s="20">
        <v>0</v>
      </c>
      <c r="I763" s="20" t="s">
        <v>47</v>
      </c>
      <c r="J763" s="20" t="s">
        <v>47</v>
      </c>
      <c r="K763" s="20">
        <v>2.0788858447488599E-2</v>
      </c>
      <c r="L763" s="20">
        <v>3.0000000000000001E-5</v>
      </c>
      <c r="N763" s="50">
        <v>0</v>
      </c>
      <c r="O763" s="236">
        <v>75</v>
      </c>
      <c r="P763" s="236">
        <v>25</v>
      </c>
      <c r="Q763" s="50">
        <v>3</v>
      </c>
      <c r="R763" s="50">
        <v>1</v>
      </c>
      <c r="S763" s="6">
        <v>85</v>
      </c>
      <c r="T763" s="6">
        <v>85</v>
      </c>
      <c r="W763" s="1"/>
      <c r="X763" s="1"/>
      <c r="Y763" s="1"/>
      <c r="AC763" s="1"/>
      <c r="AF763" s="1"/>
      <c r="AG763" s="1"/>
    </row>
    <row r="764" spans="1:33" x14ac:dyDescent="0.25">
      <c r="A764" s="1">
        <v>20</v>
      </c>
      <c r="B764" s="1">
        <v>2020</v>
      </c>
      <c r="C764" s="1">
        <v>354930020</v>
      </c>
      <c r="D764" s="44" t="s">
        <v>600</v>
      </c>
      <c r="E764" s="20">
        <v>4.9659999999999996E-2</v>
      </c>
      <c r="F764" s="20">
        <v>6.0000000000000002E-5</v>
      </c>
      <c r="G764" s="20">
        <v>4.9599999999999998E-2</v>
      </c>
      <c r="H764" s="20">
        <v>0</v>
      </c>
      <c r="I764" s="20" t="s">
        <v>47</v>
      </c>
      <c r="J764" s="20">
        <v>2.9E-4</v>
      </c>
      <c r="K764" s="20">
        <v>4.3209999999999998E-2</v>
      </c>
      <c r="L764" s="20">
        <v>6.1599999999999997E-3</v>
      </c>
      <c r="N764" s="50">
        <v>0</v>
      </c>
      <c r="O764" s="236">
        <v>5.5555555555555554</v>
      </c>
      <c r="P764" s="236">
        <v>94.444444444444443</v>
      </c>
      <c r="Q764" s="50">
        <v>1</v>
      </c>
      <c r="R764" s="50">
        <v>17</v>
      </c>
      <c r="S764" s="6">
        <v>90.16</v>
      </c>
      <c r="T764" s="6">
        <v>90.16</v>
      </c>
      <c r="W764" s="1"/>
      <c r="X764" s="1"/>
      <c r="Y764" s="1"/>
      <c r="AC764" s="1"/>
      <c r="AF764" s="1"/>
      <c r="AG764" s="1"/>
    </row>
    <row r="765" spans="1:33" x14ac:dyDescent="0.25">
      <c r="A765" s="1">
        <v>8</v>
      </c>
      <c r="B765" s="1">
        <v>2020</v>
      </c>
      <c r="C765" s="1">
        <v>35494098</v>
      </c>
      <c r="D765" s="44" t="s">
        <v>601</v>
      </c>
      <c r="E765" s="20">
        <v>0.27529418560936891</v>
      </c>
      <c r="F765" s="20">
        <v>5.6234281508096902E-2</v>
      </c>
      <c r="G765" s="20">
        <v>0.21905990410127199</v>
      </c>
      <c r="H765" s="20">
        <v>0.42772986428208998</v>
      </c>
      <c r="I765" s="20">
        <v>6.9477364074157194E-2</v>
      </c>
      <c r="J765" s="20">
        <v>4.1748924071162999E-2</v>
      </c>
      <c r="K765" s="20">
        <v>5.2969254185692601E-2</v>
      </c>
      <c r="L765" s="20">
        <v>0.11109864327835579</v>
      </c>
      <c r="N765" s="50">
        <v>7</v>
      </c>
      <c r="O765" s="236">
        <v>19.230769230769234</v>
      </c>
      <c r="P765" s="236">
        <v>80.769230769230774</v>
      </c>
      <c r="Q765" s="50">
        <v>15</v>
      </c>
      <c r="R765" s="50">
        <v>63</v>
      </c>
      <c r="S765" s="6">
        <v>2775</v>
      </c>
      <c r="T765" s="6">
        <v>0</v>
      </c>
      <c r="W765" s="1"/>
      <c r="X765" s="1"/>
      <c r="Y765" s="1"/>
      <c r="AC765" s="1"/>
      <c r="AF765" s="1"/>
      <c r="AG765" s="1"/>
    </row>
    <row r="766" spans="1:33" x14ac:dyDescent="0.25">
      <c r="A766" s="1">
        <v>12</v>
      </c>
      <c r="B766" s="1">
        <v>2020</v>
      </c>
      <c r="C766" s="1">
        <v>354940912</v>
      </c>
      <c r="D766" s="44" t="s">
        <v>601</v>
      </c>
      <c r="E766" s="20">
        <v>0.30557963470319632</v>
      </c>
      <c r="F766" s="20">
        <v>0.30556</v>
      </c>
      <c r="G766" s="20">
        <v>1.9634703196346999E-5</v>
      </c>
      <c r="H766" s="20">
        <v>0</v>
      </c>
      <c r="I766" s="20" t="s">
        <v>47</v>
      </c>
      <c r="J766" s="20">
        <v>0.30556</v>
      </c>
      <c r="K766" s="20" t="s">
        <v>47</v>
      </c>
      <c r="L766" s="20">
        <v>1.9634703196346999E-5</v>
      </c>
      <c r="N766" s="50">
        <v>1</v>
      </c>
      <c r="O766" s="236">
        <v>50</v>
      </c>
      <c r="P766" s="236">
        <v>50</v>
      </c>
      <c r="Q766" s="50">
        <v>1</v>
      </c>
      <c r="R766" s="50">
        <v>1</v>
      </c>
      <c r="S766" s="6" t="s">
        <v>47</v>
      </c>
      <c r="T766" s="6" t="s">
        <v>47</v>
      </c>
      <c r="W766" s="1"/>
      <c r="X766" s="1"/>
      <c r="Y766" s="1"/>
      <c r="AC766" s="1"/>
      <c r="AF766" s="1"/>
      <c r="AG766" s="1"/>
    </row>
    <row r="767" spans="1:33" x14ac:dyDescent="0.25">
      <c r="A767" s="1">
        <v>8</v>
      </c>
      <c r="B767" s="1">
        <v>2020</v>
      </c>
      <c r="C767" s="1">
        <v>35495088</v>
      </c>
      <c r="D767" s="44" t="s">
        <v>602</v>
      </c>
      <c r="E767" s="20">
        <v>0.2090109055900721</v>
      </c>
      <c r="F767" s="20">
        <v>0.161269035523284</v>
      </c>
      <c r="G767" s="20">
        <v>4.7741870066788102E-2</v>
      </c>
      <c r="H767" s="20">
        <v>0</v>
      </c>
      <c r="I767" s="20">
        <v>3.5000000000000003E-2</v>
      </c>
      <c r="J767" s="20">
        <v>6.9999999999999999E-4</v>
      </c>
      <c r="K767" s="20">
        <v>0.16769553775648499</v>
      </c>
      <c r="L767" s="20">
        <v>5.6153678335870098E-3</v>
      </c>
      <c r="N767" s="50">
        <v>15</v>
      </c>
      <c r="O767" s="236">
        <v>55.769230769230774</v>
      </c>
      <c r="P767" s="236">
        <v>44.230769230769226</v>
      </c>
      <c r="Q767" s="50">
        <v>29</v>
      </c>
      <c r="R767" s="50">
        <v>23</v>
      </c>
      <c r="S767" s="6">
        <v>413.11349999999999</v>
      </c>
      <c r="T767" s="6">
        <v>413.11349999999999</v>
      </c>
      <c r="W767" s="1"/>
      <c r="X767" s="1"/>
      <c r="Y767" s="1"/>
      <c r="AC767" s="1"/>
      <c r="AF767" s="1"/>
      <c r="AG767" s="1"/>
    </row>
    <row r="768" spans="1:33" x14ac:dyDescent="0.25">
      <c r="A768" s="1">
        <v>2</v>
      </c>
      <c r="B768" s="1">
        <v>2020</v>
      </c>
      <c r="C768" s="1">
        <v>35496072</v>
      </c>
      <c r="D768" s="44" t="s">
        <v>603</v>
      </c>
      <c r="E768" s="20">
        <v>1.3790213089802135E-2</v>
      </c>
      <c r="F768" s="20">
        <v>1.37116894977169E-2</v>
      </c>
      <c r="G768" s="20">
        <v>7.8523592085235895E-5</v>
      </c>
      <c r="H768" s="20">
        <v>0</v>
      </c>
      <c r="I768" s="20">
        <v>1.26331506849315E-2</v>
      </c>
      <c r="J768" s="20">
        <v>6.9999999999999994E-5</v>
      </c>
      <c r="K768" s="20">
        <v>1.50913242009132E-4</v>
      </c>
      <c r="L768" s="20">
        <v>9.3614916286149203E-4</v>
      </c>
      <c r="N768" s="50">
        <v>3</v>
      </c>
      <c r="O768" s="236">
        <v>80</v>
      </c>
      <c r="P768" s="236">
        <v>20</v>
      </c>
      <c r="Q768" s="50">
        <v>16</v>
      </c>
      <c r="R768" s="50">
        <v>4</v>
      </c>
      <c r="S768" s="6">
        <v>132.90049999999999</v>
      </c>
      <c r="T768" s="6">
        <v>0</v>
      </c>
      <c r="W768" s="1"/>
      <c r="X768" s="1"/>
      <c r="Y768" s="1"/>
      <c r="AC768" s="1"/>
      <c r="AF768" s="1"/>
      <c r="AG768" s="1"/>
    </row>
    <row r="769" spans="1:33" x14ac:dyDescent="0.25">
      <c r="A769" s="1">
        <v>4</v>
      </c>
      <c r="B769" s="1">
        <v>2020</v>
      </c>
      <c r="C769" s="1">
        <v>35497064</v>
      </c>
      <c r="D769" s="44" t="s">
        <v>604</v>
      </c>
      <c r="E769" s="20">
        <v>0.59618230393991567</v>
      </c>
      <c r="F769" s="20">
        <v>0.57542276047774699</v>
      </c>
      <c r="G769" s="20">
        <v>2.0759543462168701E-2</v>
      </c>
      <c r="H769" s="20">
        <v>0.46043074581430699</v>
      </c>
      <c r="I769" s="20">
        <v>5.5559999999999998E-2</v>
      </c>
      <c r="J769" s="20">
        <v>1.6533891924711601E-2</v>
      </c>
      <c r="K769" s="20">
        <v>0.51994554122896797</v>
      </c>
      <c r="L769" s="20">
        <v>4.1428707862364899E-3</v>
      </c>
      <c r="N769" s="50">
        <v>89</v>
      </c>
      <c r="O769" s="236">
        <v>77.714285714285708</v>
      </c>
      <c r="P769" s="236">
        <v>22.285714285714285</v>
      </c>
      <c r="Q769" s="50">
        <v>136</v>
      </c>
      <c r="R769" s="50">
        <v>39</v>
      </c>
      <c r="S769" s="6">
        <v>2636</v>
      </c>
      <c r="T769" s="6">
        <v>316.32</v>
      </c>
      <c r="W769" s="1"/>
      <c r="X769" s="1"/>
      <c r="Y769" s="1"/>
      <c r="AC769" s="1"/>
      <c r="AF769" s="1"/>
      <c r="AG769" s="1"/>
    </row>
    <row r="770" spans="1:33" x14ac:dyDescent="0.25">
      <c r="A770" s="1">
        <v>15</v>
      </c>
      <c r="B770" s="1">
        <v>2020</v>
      </c>
      <c r="C770" s="1">
        <v>354980515</v>
      </c>
      <c r="D770" s="44" t="s">
        <v>605</v>
      </c>
      <c r="E770" s="20">
        <v>3.0782627660711448</v>
      </c>
      <c r="F770" s="20">
        <v>0.59828022839367501</v>
      </c>
      <c r="G770" s="20">
        <v>2.4799825376774698</v>
      </c>
      <c r="H770" s="20">
        <v>0</v>
      </c>
      <c r="I770" s="20">
        <v>2.4735964921276499</v>
      </c>
      <c r="J770" s="20">
        <v>5.5709590143141099E-2</v>
      </c>
      <c r="K770" s="20">
        <v>8.2597116103583904E-2</v>
      </c>
      <c r="L770" s="20">
        <v>0.46635956769676656</v>
      </c>
      <c r="N770" s="50">
        <v>81</v>
      </c>
      <c r="O770" s="236">
        <v>3.2520325203252036</v>
      </c>
      <c r="P770" s="236">
        <v>96.747967479674799</v>
      </c>
      <c r="Q770" s="50">
        <v>44</v>
      </c>
      <c r="R770" s="50">
        <v>1309</v>
      </c>
      <c r="S770" s="6">
        <v>23114.28</v>
      </c>
      <c r="T770" s="6">
        <v>23114.28</v>
      </c>
      <c r="W770" s="1"/>
      <c r="X770" s="1"/>
      <c r="Y770" s="1"/>
      <c r="AC770" s="1"/>
      <c r="AF770" s="1"/>
      <c r="AG770" s="1"/>
    </row>
    <row r="771" spans="1:33" x14ac:dyDescent="0.25">
      <c r="A771" s="1">
        <v>2</v>
      </c>
      <c r="B771" s="1">
        <v>2020</v>
      </c>
      <c r="C771" s="1">
        <v>35499042</v>
      </c>
      <c r="D771" s="44" t="s">
        <v>606</v>
      </c>
      <c r="E771" s="20">
        <v>3.7741638682307403</v>
      </c>
      <c r="F771" s="20">
        <v>1.9156462200784301</v>
      </c>
      <c r="G771" s="20">
        <v>1.85851764815231</v>
      </c>
      <c r="H771" s="20">
        <v>2.46143902207002</v>
      </c>
      <c r="I771" s="20">
        <v>2.8225495053272498</v>
      </c>
      <c r="J771" s="20">
        <v>0.62938805906962403</v>
      </c>
      <c r="K771" s="20">
        <v>0.10286071054885999</v>
      </c>
      <c r="L771" s="20">
        <v>0.21936559328500899</v>
      </c>
      <c r="N771" s="50">
        <v>239</v>
      </c>
      <c r="O771" s="236">
        <v>33.126934984520126</v>
      </c>
      <c r="P771" s="236">
        <v>66.873065015479867</v>
      </c>
      <c r="Q771" s="50">
        <v>214</v>
      </c>
      <c r="R771" s="50">
        <v>432</v>
      </c>
      <c r="S771" s="6">
        <v>36442.175999999999</v>
      </c>
      <c r="T771" s="6">
        <v>36133.343999999997</v>
      </c>
      <c r="W771" s="1"/>
      <c r="X771" s="1"/>
      <c r="Y771" s="1"/>
      <c r="AC771" s="1"/>
      <c r="AF771" s="1"/>
      <c r="AG771" s="1"/>
    </row>
    <row r="772" spans="1:33" x14ac:dyDescent="0.25">
      <c r="A772" s="1">
        <v>6</v>
      </c>
      <c r="B772" s="1">
        <v>2020</v>
      </c>
      <c r="C772" s="1">
        <v>35499536</v>
      </c>
      <c r="D772" s="44" t="s">
        <v>607</v>
      </c>
      <c r="E772" s="20">
        <v>1.5938069216757701E-4</v>
      </c>
      <c r="F772" s="20" t="s">
        <v>47</v>
      </c>
      <c r="G772" s="20">
        <v>1.5938069216757701E-4</v>
      </c>
      <c r="H772" s="20">
        <v>0</v>
      </c>
      <c r="I772" s="20" t="s">
        <v>47</v>
      </c>
      <c r="J772" s="20" t="s">
        <v>47</v>
      </c>
      <c r="K772" s="20">
        <v>1.5938069216757701E-4</v>
      </c>
      <c r="L772" s="20">
        <v>0</v>
      </c>
      <c r="N772" s="50">
        <v>0</v>
      </c>
      <c r="O772" s="236">
        <v>0</v>
      </c>
      <c r="P772" s="236">
        <v>100</v>
      </c>
      <c r="Q772" s="50" t="s">
        <v>47</v>
      </c>
      <c r="R772" s="50">
        <v>2</v>
      </c>
      <c r="S772" s="6" t="s">
        <v>47</v>
      </c>
      <c r="T772" s="6" t="s">
        <v>47</v>
      </c>
      <c r="W772" s="1"/>
      <c r="X772" s="1"/>
      <c r="Y772" s="1"/>
      <c r="AC772" s="1"/>
      <c r="AF772" s="1"/>
      <c r="AG772" s="1"/>
    </row>
    <row r="773" spans="1:33" x14ac:dyDescent="0.25">
      <c r="A773" s="1">
        <v>11</v>
      </c>
      <c r="B773" s="1">
        <v>2020</v>
      </c>
      <c r="C773" s="1">
        <v>354995311</v>
      </c>
      <c r="D773" s="44" t="s">
        <v>607</v>
      </c>
      <c r="E773" s="20">
        <v>7.4332726667831153E-2</v>
      </c>
      <c r="F773" s="20">
        <v>6.7485895567698906E-2</v>
      </c>
      <c r="G773" s="20">
        <v>6.84683110013225E-3</v>
      </c>
      <c r="H773" s="20">
        <v>0</v>
      </c>
      <c r="I773" s="20">
        <v>5.0737340619307798E-3</v>
      </c>
      <c r="J773" s="20">
        <v>8.2196047608353896E-4</v>
      </c>
      <c r="K773" s="20">
        <v>6.00378234398782E-3</v>
      </c>
      <c r="L773" s="20">
        <v>6.2433249785828947E-2</v>
      </c>
      <c r="N773" s="50">
        <v>40</v>
      </c>
      <c r="O773" s="236">
        <v>30.952380952380953</v>
      </c>
      <c r="P773" s="236">
        <v>69.047619047619051</v>
      </c>
      <c r="Q773" s="50">
        <v>13</v>
      </c>
      <c r="R773" s="50">
        <v>29</v>
      </c>
      <c r="S773" s="6">
        <v>251.20000000000002</v>
      </c>
      <c r="T773" s="6">
        <v>251.20000000000002</v>
      </c>
      <c r="W773" s="1"/>
      <c r="X773" s="1"/>
      <c r="Y773" s="1"/>
      <c r="AC773" s="1"/>
      <c r="AF773" s="1"/>
      <c r="AG773" s="1"/>
    </row>
    <row r="774" spans="1:33" x14ac:dyDescent="0.25">
      <c r="A774" s="1">
        <v>2</v>
      </c>
      <c r="B774" s="1">
        <v>2020</v>
      </c>
      <c r="C774" s="1">
        <v>35500012</v>
      </c>
      <c r="D774" s="44" t="s">
        <v>608</v>
      </c>
      <c r="E774" s="20">
        <v>8.1119753432974898E-3</v>
      </c>
      <c r="F774" s="20">
        <v>5.6084966231670702E-3</v>
      </c>
      <c r="G774" s="20">
        <v>2.5034787201304201E-3</v>
      </c>
      <c r="H774" s="20">
        <v>2.65379883307965E-2</v>
      </c>
      <c r="I774" s="20">
        <v>1.30415525114155E-3</v>
      </c>
      <c r="J774" s="20">
        <v>1.1309335362759999E-3</v>
      </c>
      <c r="K774" s="20">
        <v>2.5330269855528098E-3</v>
      </c>
      <c r="L774" s="20">
        <v>3.1438595703271203E-3</v>
      </c>
      <c r="N774" s="50">
        <v>63</v>
      </c>
      <c r="O774" s="236">
        <v>68.041237113402062</v>
      </c>
      <c r="P774" s="236">
        <v>31.958762886597935</v>
      </c>
      <c r="Q774" s="50">
        <v>66</v>
      </c>
      <c r="R774" s="50">
        <v>31</v>
      </c>
      <c r="S774" s="6">
        <v>306.642</v>
      </c>
      <c r="T774" s="6">
        <v>306.642</v>
      </c>
      <c r="W774" s="1"/>
      <c r="X774" s="1"/>
      <c r="Y774" s="1"/>
      <c r="AC774" s="1"/>
      <c r="AF774" s="1"/>
      <c r="AG774" s="1"/>
    </row>
    <row r="775" spans="1:33" x14ac:dyDescent="0.25">
      <c r="A775" s="1">
        <v>10</v>
      </c>
      <c r="B775" s="1">
        <v>2020</v>
      </c>
      <c r="C775" s="1">
        <v>355010010</v>
      </c>
      <c r="D775" s="44" t="s">
        <v>609</v>
      </c>
      <c r="E775" s="20">
        <v>0.25075031227387201</v>
      </c>
      <c r="F775" s="20">
        <v>0.13501498440501999</v>
      </c>
      <c r="G775" s="20">
        <v>0.115735327868852</v>
      </c>
      <c r="H775" s="20">
        <v>0</v>
      </c>
      <c r="I775" s="20">
        <v>1.3831967213114799E-3</v>
      </c>
      <c r="J775" s="20">
        <v>0.19471143249245201</v>
      </c>
      <c r="K775" s="20">
        <v>4.9189999999999998E-2</v>
      </c>
      <c r="L775" s="20">
        <v>5.4656830601092898E-3</v>
      </c>
      <c r="N775" s="50">
        <v>3</v>
      </c>
      <c r="O775" s="236">
        <v>46.666666666666664</v>
      </c>
      <c r="P775" s="236">
        <v>53.333333333333336</v>
      </c>
      <c r="Q775" s="50">
        <v>7</v>
      </c>
      <c r="R775" s="50">
        <v>8</v>
      </c>
      <c r="S775" s="6" t="s">
        <v>47</v>
      </c>
      <c r="T775" s="6" t="s">
        <v>47</v>
      </c>
      <c r="W775" s="1"/>
      <c r="X775" s="1"/>
      <c r="Y775" s="1"/>
      <c r="AC775" s="1"/>
      <c r="AF775" s="1"/>
      <c r="AG775" s="1"/>
    </row>
    <row r="776" spans="1:33" x14ac:dyDescent="0.25">
      <c r="A776" s="1">
        <v>13</v>
      </c>
      <c r="B776" s="1">
        <v>2020</v>
      </c>
      <c r="C776" s="1">
        <v>355010013</v>
      </c>
      <c r="D776" s="44" t="s">
        <v>609</v>
      </c>
      <c r="E776" s="20">
        <v>0.24529055025326241</v>
      </c>
      <c r="F776" s="20">
        <v>7.1858852459016395E-2</v>
      </c>
      <c r="G776" s="20">
        <v>0.173431697794246</v>
      </c>
      <c r="H776" s="20">
        <v>0</v>
      </c>
      <c r="I776" s="20">
        <v>0.16459486338797799</v>
      </c>
      <c r="J776" s="20">
        <v>8.5612226464056706E-3</v>
      </c>
      <c r="K776" s="20">
        <v>6.6940837887067395E-2</v>
      </c>
      <c r="L776" s="20">
        <v>5.1936263318112623E-3</v>
      </c>
      <c r="N776" s="50">
        <v>4</v>
      </c>
      <c r="O776" s="236">
        <v>10.9375</v>
      </c>
      <c r="P776" s="236">
        <v>89.0625</v>
      </c>
      <c r="Q776" s="50">
        <v>7</v>
      </c>
      <c r="R776" s="50">
        <v>57</v>
      </c>
      <c r="S776" s="6">
        <v>2101.9899999999998</v>
      </c>
      <c r="T776" s="6">
        <v>2059.9502000000002</v>
      </c>
      <c r="W776" s="1"/>
      <c r="X776" s="1"/>
      <c r="Y776" s="1"/>
      <c r="AC776" s="1"/>
      <c r="AF776" s="1"/>
      <c r="AG776" s="1"/>
    </row>
    <row r="777" spans="1:33" x14ac:dyDescent="0.25">
      <c r="A777" s="1">
        <v>17</v>
      </c>
      <c r="B777" s="1">
        <v>2020</v>
      </c>
      <c r="C777" s="1">
        <v>355010017</v>
      </c>
      <c r="D777" s="44" t="s">
        <v>609</v>
      </c>
      <c r="E777" s="20">
        <v>1.1711258327719101E-3</v>
      </c>
      <c r="F777" s="20" t="s">
        <v>47</v>
      </c>
      <c r="G777" s="20">
        <v>1.1711258327719101E-3</v>
      </c>
      <c r="H777" s="20">
        <v>0</v>
      </c>
      <c r="I777" s="20" t="s">
        <v>47</v>
      </c>
      <c r="J777" s="20" t="s">
        <v>47</v>
      </c>
      <c r="K777" s="20">
        <v>9.3351548269581105E-4</v>
      </c>
      <c r="L777" s="20">
        <v>2.3761035007610401E-4</v>
      </c>
      <c r="N777" s="50">
        <v>5</v>
      </c>
      <c r="O777" s="236">
        <v>0</v>
      </c>
      <c r="P777" s="236">
        <v>100</v>
      </c>
      <c r="Q777" s="50" t="s">
        <v>47</v>
      </c>
      <c r="R777" s="50">
        <v>4</v>
      </c>
      <c r="S777" s="6" t="s">
        <v>47</v>
      </c>
      <c r="T777" s="6" t="s">
        <v>47</v>
      </c>
      <c r="W777" s="1"/>
      <c r="X777" s="1"/>
      <c r="Y777" s="1"/>
      <c r="AC777" s="1"/>
      <c r="AF777" s="1"/>
      <c r="AG777" s="1"/>
    </row>
    <row r="778" spans="1:33" x14ac:dyDescent="0.25">
      <c r="A778" s="1">
        <v>11</v>
      </c>
      <c r="B778" s="1">
        <v>2020</v>
      </c>
      <c r="C778" s="1">
        <v>355020911</v>
      </c>
      <c r="D778" s="44" t="s">
        <v>610</v>
      </c>
      <c r="E778" s="20">
        <v>0</v>
      </c>
      <c r="F778" s="20" t="s">
        <v>47</v>
      </c>
      <c r="G778" s="20" t="s">
        <v>47</v>
      </c>
      <c r="H778" s="20">
        <v>0</v>
      </c>
      <c r="I778" s="20" t="s">
        <v>47</v>
      </c>
      <c r="J778" s="20" t="s">
        <v>47</v>
      </c>
      <c r="K778" s="20" t="s">
        <v>47</v>
      </c>
      <c r="L778" s="20">
        <v>0</v>
      </c>
      <c r="N778" s="50">
        <v>1</v>
      </c>
      <c r="O778" s="236">
        <v>0</v>
      </c>
      <c r="P778" s="236">
        <v>0</v>
      </c>
      <c r="Q778" s="50" t="s">
        <v>47</v>
      </c>
      <c r="R778" s="50" t="s">
        <v>47</v>
      </c>
      <c r="S778" s="6" t="s">
        <v>47</v>
      </c>
      <c r="T778" s="6" t="s">
        <v>47</v>
      </c>
      <c r="W778" s="1"/>
      <c r="X778" s="1"/>
      <c r="Y778" s="1"/>
      <c r="AC778" s="1"/>
      <c r="AF778" s="1"/>
      <c r="AG778" s="1"/>
    </row>
    <row r="779" spans="1:33" x14ac:dyDescent="0.25">
      <c r="A779" s="1">
        <v>14</v>
      </c>
      <c r="B779" s="1">
        <v>2020</v>
      </c>
      <c r="C779" s="1">
        <v>355020914</v>
      </c>
      <c r="D779" s="44" t="s">
        <v>610</v>
      </c>
      <c r="E779" s="20">
        <v>0.31180315149587085</v>
      </c>
      <c r="F779" s="20">
        <v>0.28554691593682202</v>
      </c>
      <c r="G779" s="20">
        <v>2.62562355590488E-2</v>
      </c>
      <c r="H779" s="20">
        <v>0</v>
      </c>
      <c r="I779" s="20">
        <v>2.07919316565611E-2</v>
      </c>
      <c r="J779" s="20">
        <v>2.19895501160267E-3</v>
      </c>
      <c r="K779" s="20">
        <v>0.27950066453327299</v>
      </c>
      <c r="L779" s="20">
        <v>9.3116002944332102E-3</v>
      </c>
      <c r="N779" s="50">
        <v>129</v>
      </c>
      <c r="O779" s="236">
        <v>63.541666666666664</v>
      </c>
      <c r="P779" s="236">
        <v>36.458333333333329</v>
      </c>
      <c r="Q779" s="50">
        <v>122</v>
      </c>
      <c r="R779" s="50">
        <v>70</v>
      </c>
      <c r="S779" s="6">
        <v>853.81799999999998</v>
      </c>
      <c r="T779" s="6">
        <v>853.81799999999998</v>
      </c>
      <c r="W779" s="1"/>
      <c r="X779" s="1"/>
      <c r="Y779" s="1"/>
      <c r="AC779" s="1"/>
      <c r="AF779" s="1"/>
      <c r="AG779" s="1"/>
    </row>
    <row r="780" spans="1:33" x14ac:dyDescent="0.25">
      <c r="A780" s="1">
        <v>6</v>
      </c>
      <c r="B780" s="1">
        <v>2020</v>
      </c>
      <c r="C780" s="1">
        <v>35503086</v>
      </c>
      <c r="D780" s="44" t="s">
        <v>611</v>
      </c>
      <c r="E780" s="20">
        <v>21.49702947433483</v>
      </c>
      <c r="F780" s="20">
        <v>17.933406953884599</v>
      </c>
      <c r="G780" s="20">
        <v>3.5636225204502301</v>
      </c>
      <c r="H780" s="20">
        <v>0</v>
      </c>
      <c r="I780" s="20">
        <v>16.5197600798463</v>
      </c>
      <c r="J780" s="20">
        <v>2.09533579027039</v>
      </c>
      <c r="K780" s="20">
        <v>0.103465385133618</v>
      </c>
      <c r="L780" s="20">
        <v>2.778468219084532</v>
      </c>
      <c r="N780" s="50">
        <v>102</v>
      </c>
      <c r="O780" s="236">
        <v>2.7579162410623086</v>
      </c>
      <c r="P780" s="236">
        <v>97.242083758937696</v>
      </c>
      <c r="Q780" s="50">
        <v>81</v>
      </c>
      <c r="R780" s="50">
        <v>2856</v>
      </c>
      <c r="S780" s="6">
        <v>590324.1</v>
      </c>
      <c r="T780" s="6">
        <v>430969.57199999999</v>
      </c>
      <c r="W780" s="1"/>
      <c r="X780" s="1"/>
      <c r="Y780" s="1"/>
      <c r="AC780" s="1"/>
      <c r="AF780" s="1"/>
      <c r="AG780" s="1"/>
    </row>
    <row r="781" spans="1:33" x14ac:dyDescent="0.25">
      <c r="A781" s="1">
        <v>7</v>
      </c>
      <c r="B781" s="1">
        <v>2020</v>
      </c>
      <c r="C781" s="1">
        <v>35503087</v>
      </c>
      <c r="D781" s="44" t="s">
        <v>611</v>
      </c>
      <c r="E781" s="20">
        <v>1.4269406392694101E-5</v>
      </c>
      <c r="F781" s="20" t="s">
        <v>47</v>
      </c>
      <c r="G781" s="20">
        <v>1.4269406392694101E-5</v>
      </c>
      <c r="H781" s="20">
        <v>0</v>
      </c>
      <c r="I781" s="20" t="s">
        <v>47</v>
      </c>
      <c r="J781" s="20" t="s">
        <v>47</v>
      </c>
      <c r="K781" s="20" t="s">
        <v>47</v>
      </c>
      <c r="L781" s="20">
        <v>1.4269406392694101E-5</v>
      </c>
      <c r="N781" s="50">
        <v>0</v>
      </c>
      <c r="O781" s="236">
        <v>0</v>
      </c>
      <c r="P781" s="236">
        <v>100</v>
      </c>
      <c r="Q781" s="50" t="s">
        <v>47</v>
      </c>
      <c r="R781" s="50">
        <v>1</v>
      </c>
      <c r="S781" s="6" t="s">
        <v>47</v>
      </c>
      <c r="T781" s="6" t="s">
        <v>47</v>
      </c>
      <c r="W781" s="1"/>
      <c r="X781" s="1"/>
      <c r="Y781" s="1"/>
      <c r="AC781" s="1"/>
      <c r="AF781" s="1"/>
      <c r="AG781" s="1"/>
    </row>
    <row r="782" spans="1:33" x14ac:dyDescent="0.25">
      <c r="A782" s="1">
        <v>5</v>
      </c>
      <c r="B782" s="1">
        <v>2020</v>
      </c>
      <c r="C782" s="1">
        <v>35504075</v>
      </c>
      <c r="D782" s="44" t="s">
        <v>612</v>
      </c>
      <c r="E782" s="20">
        <v>0.52715199165564619</v>
      </c>
      <c r="F782" s="20">
        <v>0.43390950607580397</v>
      </c>
      <c r="G782" s="20">
        <v>9.3242485579842202E-2</v>
      </c>
      <c r="H782" s="20">
        <v>0</v>
      </c>
      <c r="I782" s="20">
        <v>0.218056609589041</v>
      </c>
      <c r="J782" s="20">
        <v>7.2671617875173594E-2</v>
      </c>
      <c r="K782" s="20">
        <v>8.7182388589465296E-2</v>
      </c>
      <c r="L782" s="20">
        <v>0.14924137560196629</v>
      </c>
      <c r="N782" s="50">
        <v>50</v>
      </c>
      <c r="O782" s="236">
        <v>33.918128654970758</v>
      </c>
      <c r="P782" s="236">
        <v>66.081871345029242</v>
      </c>
      <c r="Q782" s="50">
        <v>58</v>
      </c>
      <c r="R782" s="50">
        <v>113</v>
      </c>
      <c r="S782" s="6">
        <v>1469.7</v>
      </c>
      <c r="T782" s="6">
        <v>220.45500000000001</v>
      </c>
      <c r="W782" s="1"/>
      <c r="X782" s="1"/>
      <c r="Y782" s="1"/>
      <c r="AC782" s="1"/>
      <c r="AF782" s="1"/>
      <c r="AG782" s="1"/>
    </row>
    <row r="783" spans="1:33" x14ac:dyDescent="0.25">
      <c r="A783" s="1">
        <v>13</v>
      </c>
      <c r="B783" s="1">
        <v>2020</v>
      </c>
      <c r="C783" s="1">
        <v>355040713</v>
      </c>
      <c r="D783" s="44" t="s">
        <v>612</v>
      </c>
      <c r="E783" s="20">
        <v>0.11949270591611141</v>
      </c>
      <c r="F783" s="20">
        <v>0.119281940888789</v>
      </c>
      <c r="G783" s="20">
        <v>2.1076502732240399E-4</v>
      </c>
      <c r="H783" s="20">
        <v>0</v>
      </c>
      <c r="I783" s="20">
        <v>3.3415525114155201E-2</v>
      </c>
      <c r="J783" s="20" t="s">
        <v>47</v>
      </c>
      <c r="K783" s="20">
        <v>8.6037180801956201E-2</v>
      </c>
      <c r="L783" s="20">
        <v>4.0000000000000003E-5</v>
      </c>
      <c r="N783" s="50">
        <v>7</v>
      </c>
      <c r="O783" s="236">
        <v>75</v>
      </c>
      <c r="P783" s="236">
        <v>25</v>
      </c>
      <c r="Q783" s="50">
        <v>9</v>
      </c>
      <c r="R783" s="50">
        <v>3</v>
      </c>
      <c r="S783" s="6" t="s">
        <v>47</v>
      </c>
      <c r="T783" s="6" t="s">
        <v>47</v>
      </c>
      <c r="W783" s="1"/>
      <c r="X783" s="1"/>
      <c r="Y783" s="1"/>
      <c r="AC783" s="1"/>
      <c r="AF783" s="1"/>
      <c r="AG783" s="1"/>
    </row>
    <row r="784" spans="1:33" x14ac:dyDescent="0.25">
      <c r="A784" s="1">
        <v>17</v>
      </c>
      <c r="B784" s="1">
        <v>2020</v>
      </c>
      <c r="C784" s="1">
        <v>355050617</v>
      </c>
      <c r="D784" s="44" t="s">
        <v>613</v>
      </c>
      <c r="E784" s="20">
        <v>0.34180425767896805</v>
      </c>
      <c r="F784" s="20">
        <v>0.30626059231812103</v>
      </c>
      <c r="G784" s="20">
        <v>3.5543665360847E-2</v>
      </c>
      <c r="H784" s="20">
        <v>0</v>
      </c>
      <c r="I784" s="20">
        <v>3.0991248097412502E-3</v>
      </c>
      <c r="J784" s="20">
        <v>1.31053734061931E-2</v>
      </c>
      <c r="K784" s="20">
        <v>0.32329142226214502</v>
      </c>
      <c r="L784" s="20">
        <v>2.3083372008882901E-3</v>
      </c>
      <c r="N784" s="50">
        <v>19</v>
      </c>
      <c r="O784" s="236">
        <v>40.350877192982452</v>
      </c>
      <c r="P784" s="236">
        <v>59.649122807017541</v>
      </c>
      <c r="Q784" s="50">
        <v>23</v>
      </c>
      <c r="R784" s="50">
        <v>34</v>
      </c>
      <c r="S784" s="6">
        <v>297</v>
      </c>
      <c r="T784" s="6">
        <v>297</v>
      </c>
      <c r="W784" s="1"/>
      <c r="X784" s="1"/>
      <c r="Y784" s="1"/>
      <c r="AC784" s="1"/>
      <c r="AF784" s="1"/>
      <c r="AG784" s="1"/>
    </row>
    <row r="785" spans="1:33" x14ac:dyDescent="0.25">
      <c r="A785" s="1">
        <v>6</v>
      </c>
      <c r="B785" s="1">
        <v>2020</v>
      </c>
      <c r="C785" s="1">
        <v>35506056</v>
      </c>
      <c r="D785" s="44" t="s">
        <v>614</v>
      </c>
      <c r="E785" s="20">
        <v>3.6920306316590552E-2</v>
      </c>
      <c r="F785" s="20">
        <v>3.6812831050228298E-2</v>
      </c>
      <c r="G785" s="20">
        <v>1.07475266362253E-4</v>
      </c>
      <c r="H785" s="20">
        <v>0</v>
      </c>
      <c r="I785" s="20" t="s">
        <v>47</v>
      </c>
      <c r="J785" s="20" t="s">
        <v>47</v>
      </c>
      <c r="K785" s="20">
        <v>3.6832831050228297E-2</v>
      </c>
      <c r="L785" s="20">
        <v>8.7475266362252606E-5</v>
      </c>
      <c r="N785" s="50">
        <v>8</v>
      </c>
      <c r="O785" s="236">
        <v>50</v>
      </c>
      <c r="P785" s="236">
        <v>50</v>
      </c>
      <c r="Q785" s="50">
        <v>4</v>
      </c>
      <c r="R785" s="50">
        <v>4</v>
      </c>
      <c r="S785" s="6" t="s">
        <v>47</v>
      </c>
      <c r="T785" s="6" t="s">
        <v>47</v>
      </c>
      <c r="W785" s="1"/>
      <c r="X785" s="1"/>
      <c r="Y785" s="1"/>
      <c r="AC785" s="1"/>
      <c r="AF785" s="1"/>
      <c r="AG785" s="1"/>
    </row>
    <row r="786" spans="1:33" x14ac:dyDescent="0.25">
      <c r="A786" s="1">
        <v>10</v>
      </c>
      <c r="B786" s="1">
        <v>2020</v>
      </c>
      <c r="C786" s="1">
        <v>355060510</v>
      </c>
      <c r="D786" s="44" t="s">
        <v>614</v>
      </c>
      <c r="E786" s="20">
        <v>0.68825564176460396</v>
      </c>
      <c r="F786" s="20">
        <v>0.41120095509893501</v>
      </c>
      <c r="G786" s="20">
        <v>0.27705468666566901</v>
      </c>
      <c r="H786" s="20">
        <v>0</v>
      </c>
      <c r="I786" s="20">
        <v>0.24951999999999999</v>
      </c>
      <c r="J786" s="20">
        <v>0.317234641814507</v>
      </c>
      <c r="K786" s="20">
        <v>2.3923872046310801E-2</v>
      </c>
      <c r="L786" s="20">
        <v>9.7577127903785199E-2</v>
      </c>
      <c r="N786" s="50">
        <v>94</v>
      </c>
      <c r="O786" s="236">
        <v>28.691983122362867</v>
      </c>
      <c r="P786" s="236">
        <v>71.308016877637129</v>
      </c>
      <c r="Q786" s="50">
        <v>68</v>
      </c>
      <c r="R786" s="50">
        <v>169</v>
      </c>
      <c r="S786" s="6">
        <v>2240.9730000000004</v>
      </c>
      <c r="T786" s="6">
        <v>2173.7889</v>
      </c>
      <c r="W786" s="1"/>
      <c r="X786" s="1"/>
      <c r="Y786" s="1"/>
      <c r="AC786" s="1"/>
      <c r="AF786" s="1"/>
      <c r="AG786" s="1"/>
    </row>
    <row r="787" spans="1:33" x14ac:dyDescent="0.25">
      <c r="A787" s="1">
        <v>3</v>
      </c>
      <c r="B787" s="1">
        <v>2020</v>
      </c>
      <c r="C787" s="1">
        <v>35507043</v>
      </c>
      <c r="D787" s="44" t="s">
        <v>615</v>
      </c>
      <c r="E787" s="20">
        <v>1.3017143700251992</v>
      </c>
      <c r="F787" s="20">
        <v>1.2795442696559101</v>
      </c>
      <c r="G787" s="20">
        <v>2.2170100369289101E-2</v>
      </c>
      <c r="H787" s="20">
        <v>0</v>
      </c>
      <c r="I787" s="20">
        <v>0.67327958904109597</v>
      </c>
      <c r="J787" s="20">
        <v>7.09128910181235E-3</v>
      </c>
      <c r="K787" s="20">
        <v>0.50137416286149195</v>
      </c>
      <c r="L787" s="20">
        <v>0.1199693290208011</v>
      </c>
      <c r="N787" s="50">
        <v>19</v>
      </c>
      <c r="O787" s="236">
        <v>60.504201680672267</v>
      </c>
      <c r="P787" s="236">
        <v>39.495798319327733</v>
      </c>
      <c r="Q787" s="50">
        <v>72</v>
      </c>
      <c r="R787" s="50">
        <v>47</v>
      </c>
      <c r="S787" s="6">
        <v>2117.297</v>
      </c>
      <c r="T787" s="6">
        <v>2033.3767999999998</v>
      </c>
      <c r="W787" s="1"/>
      <c r="X787" s="1"/>
      <c r="Y787" s="1"/>
      <c r="AC787" s="1"/>
      <c r="AF787" s="1"/>
      <c r="AG787" s="1"/>
    </row>
    <row r="788" spans="1:33" x14ac:dyDescent="0.25">
      <c r="A788" s="1">
        <v>4</v>
      </c>
      <c r="B788" s="1">
        <v>2020</v>
      </c>
      <c r="C788" s="1">
        <v>35508034</v>
      </c>
      <c r="D788" s="44" t="s">
        <v>616</v>
      </c>
      <c r="E788" s="20">
        <v>0.15119308063228304</v>
      </c>
      <c r="F788" s="20">
        <v>0.15070565990676299</v>
      </c>
      <c r="G788" s="20">
        <v>4.8742072552004098E-4</v>
      </c>
      <c r="H788" s="20">
        <v>0</v>
      </c>
      <c r="I788" s="20">
        <v>1.806E-2</v>
      </c>
      <c r="J788" s="20">
        <v>4.6349568746829E-4</v>
      </c>
      <c r="K788" s="20">
        <v>0.127185867195233</v>
      </c>
      <c r="L788" s="20">
        <v>5.48371774958205E-3</v>
      </c>
      <c r="N788" s="50">
        <v>38</v>
      </c>
      <c r="O788" s="236">
        <v>85.542168674698786</v>
      </c>
      <c r="P788" s="236">
        <v>14.457831325301203</v>
      </c>
      <c r="Q788" s="50">
        <v>71</v>
      </c>
      <c r="R788" s="50">
        <v>12</v>
      </c>
      <c r="S788" s="6">
        <v>419.57700000000006</v>
      </c>
      <c r="T788" s="6">
        <v>415.37690000000003</v>
      </c>
      <c r="W788" s="1"/>
      <c r="X788" s="1"/>
      <c r="Y788" s="1"/>
      <c r="AC788" s="1"/>
      <c r="AF788" s="1"/>
      <c r="AG788" s="1"/>
    </row>
    <row r="789" spans="1:33" x14ac:dyDescent="0.25">
      <c r="A789" s="1">
        <v>4</v>
      </c>
      <c r="B789" s="1">
        <v>2020</v>
      </c>
      <c r="C789" s="1">
        <v>35509024</v>
      </c>
      <c r="D789" s="44" t="s">
        <v>617</v>
      </c>
      <c r="E789" s="20">
        <v>8.3852943937087698E-2</v>
      </c>
      <c r="F789" s="20">
        <v>6.0159460476083497E-2</v>
      </c>
      <c r="G789" s="20">
        <v>2.3693483461004201E-2</v>
      </c>
      <c r="H789" s="20">
        <v>4.8246448503297802E-4</v>
      </c>
      <c r="I789" s="20">
        <v>2.4099999999999998E-3</v>
      </c>
      <c r="J789" s="20">
        <v>2.0496141095058699E-2</v>
      </c>
      <c r="K789" s="20">
        <v>2.2314098173516001E-2</v>
      </c>
      <c r="L789" s="20">
        <v>3.863270466851311E-2</v>
      </c>
      <c r="N789" s="50">
        <v>5</v>
      </c>
      <c r="O789" s="236">
        <v>38.181818181818187</v>
      </c>
      <c r="P789" s="236">
        <v>61.818181818181813</v>
      </c>
      <c r="Q789" s="50">
        <v>21</v>
      </c>
      <c r="R789" s="50">
        <v>34</v>
      </c>
      <c r="S789" s="6">
        <v>749</v>
      </c>
      <c r="T789" s="6">
        <v>0</v>
      </c>
      <c r="W789" s="1"/>
      <c r="X789" s="1"/>
      <c r="Y789" s="1"/>
      <c r="AC789" s="1"/>
      <c r="AF789" s="1"/>
      <c r="AG789" s="1"/>
    </row>
    <row r="790" spans="1:33" x14ac:dyDescent="0.25">
      <c r="A790" s="1">
        <v>9</v>
      </c>
      <c r="B790" s="1">
        <v>2020</v>
      </c>
      <c r="C790" s="1">
        <v>35509029</v>
      </c>
      <c r="D790" s="44" t="s">
        <v>617</v>
      </c>
      <c r="E790" s="20">
        <v>5.8809438705491905E-3</v>
      </c>
      <c r="F790" s="20">
        <v>4.8700000000000002E-3</v>
      </c>
      <c r="G790" s="20">
        <v>1.0109438705491901E-3</v>
      </c>
      <c r="H790" s="20">
        <v>0</v>
      </c>
      <c r="I790" s="20" t="s">
        <v>47</v>
      </c>
      <c r="J790" s="20" t="s">
        <v>47</v>
      </c>
      <c r="K790" s="20">
        <v>4.8700000000000002E-3</v>
      </c>
      <c r="L790" s="20">
        <v>1.0109438705491901E-3</v>
      </c>
      <c r="N790" s="50">
        <v>0</v>
      </c>
      <c r="O790" s="236">
        <v>33.333333333333329</v>
      </c>
      <c r="P790" s="236">
        <v>66.666666666666657</v>
      </c>
      <c r="Q790" s="50">
        <v>2</v>
      </c>
      <c r="R790" s="50">
        <v>4</v>
      </c>
      <c r="S790" s="6" t="s">
        <v>47</v>
      </c>
      <c r="T790" s="6" t="s">
        <v>47</v>
      </c>
      <c r="W790" s="1"/>
      <c r="X790" s="1"/>
      <c r="Y790" s="1"/>
      <c r="AC790" s="1"/>
      <c r="AF790" s="1"/>
      <c r="AG790" s="1"/>
    </row>
    <row r="791" spans="1:33" x14ac:dyDescent="0.25">
      <c r="A791" s="1">
        <v>7</v>
      </c>
      <c r="B791" s="1">
        <v>2020</v>
      </c>
      <c r="C791" s="1">
        <v>35510097</v>
      </c>
      <c r="D791" s="44" t="s">
        <v>618</v>
      </c>
      <c r="E791" s="20">
        <v>0.18259991374936582</v>
      </c>
      <c r="F791" s="20">
        <v>0.17946000000000001</v>
      </c>
      <c r="G791" s="20">
        <v>3.1399137493658001E-3</v>
      </c>
      <c r="H791" s="20">
        <v>0</v>
      </c>
      <c r="I791" s="20">
        <v>0.17785000000000001</v>
      </c>
      <c r="J791" s="20">
        <v>2.27331811263318E-3</v>
      </c>
      <c r="K791" s="20" t="s">
        <v>47</v>
      </c>
      <c r="L791" s="20">
        <v>2.4765956367326231E-3</v>
      </c>
      <c r="N791" s="50">
        <v>4</v>
      </c>
      <c r="O791" s="236">
        <v>42.857142857142854</v>
      </c>
      <c r="P791" s="236">
        <v>57.142857142857139</v>
      </c>
      <c r="Q791" s="50">
        <v>6</v>
      </c>
      <c r="R791" s="50">
        <v>8</v>
      </c>
      <c r="S791" s="6">
        <v>15764.076000000001</v>
      </c>
      <c r="T791" s="6">
        <v>3089.2824000000005</v>
      </c>
      <c r="W791" s="1"/>
      <c r="X791" s="1"/>
      <c r="Y791" s="1"/>
      <c r="AC791" s="1"/>
      <c r="AF791" s="1"/>
      <c r="AG791" s="1"/>
    </row>
    <row r="792" spans="1:33" x14ac:dyDescent="0.25">
      <c r="A792" s="1">
        <v>10</v>
      </c>
      <c r="B792" s="1">
        <v>2020</v>
      </c>
      <c r="C792" s="1">
        <v>355110810</v>
      </c>
      <c r="D792" s="44" t="s">
        <v>619</v>
      </c>
      <c r="E792" s="20">
        <v>0.2167314659280882</v>
      </c>
      <c r="F792" s="20">
        <v>0.16739619994011501</v>
      </c>
      <c r="G792" s="20">
        <v>4.9335265987973199E-2</v>
      </c>
      <c r="H792" s="20">
        <v>0</v>
      </c>
      <c r="I792" s="20">
        <v>3.5693132969034598E-2</v>
      </c>
      <c r="J792" s="20">
        <v>1.242E-2</v>
      </c>
      <c r="K792" s="20">
        <v>0.15952965553808901</v>
      </c>
      <c r="L792" s="20">
        <v>9.0886774209646397E-3</v>
      </c>
      <c r="N792" s="50">
        <v>29</v>
      </c>
      <c r="O792" s="236">
        <v>39.473684210526315</v>
      </c>
      <c r="P792" s="236">
        <v>60.526315789473685</v>
      </c>
      <c r="Q792" s="50">
        <v>15</v>
      </c>
      <c r="R792" s="50">
        <v>23</v>
      </c>
      <c r="S792" s="6">
        <v>239.54</v>
      </c>
      <c r="T792" s="6">
        <v>0</v>
      </c>
      <c r="W792" s="1"/>
      <c r="X792" s="1"/>
      <c r="Y792" s="1"/>
      <c r="AC792" s="1"/>
      <c r="AF792" s="1"/>
      <c r="AG792" s="1"/>
    </row>
    <row r="793" spans="1:33" x14ac:dyDescent="0.25">
      <c r="A793" s="1">
        <v>14</v>
      </c>
      <c r="B793" s="1">
        <v>2020</v>
      </c>
      <c r="C793" s="1">
        <v>355110814</v>
      </c>
      <c r="D793" s="44" t="s">
        <v>619</v>
      </c>
      <c r="E793" s="20">
        <v>1.203823315118397E-2</v>
      </c>
      <c r="F793" s="20">
        <v>1.53823315118397E-3</v>
      </c>
      <c r="G793" s="20">
        <v>1.0500000000000001E-2</v>
      </c>
      <c r="H793" s="20">
        <v>0</v>
      </c>
      <c r="I793" s="20">
        <v>1.014E-2</v>
      </c>
      <c r="J793" s="20" t="s">
        <v>47</v>
      </c>
      <c r="K793" s="20">
        <v>1.6150091074681201E-3</v>
      </c>
      <c r="L793" s="20">
        <v>2.8322404371584702E-4</v>
      </c>
      <c r="N793" s="50">
        <v>3</v>
      </c>
      <c r="O793" s="236">
        <v>36.363636363636367</v>
      </c>
      <c r="P793" s="236">
        <v>63.636363636363633</v>
      </c>
      <c r="Q793" s="50">
        <v>4</v>
      </c>
      <c r="R793" s="50">
        <v>7</v>
      </c>
      <c r="S793" s="6" t="s">
        <v>47</v>
      </c>
      <c r="T793" s="6" t="s">
        <v>47</v>
      </c>
      <c r="W793" s="1"/>
      <c r="X793" s="1"/>
      <c r="Y793" s="1"/>
      <c r="AC793" s="1"/>
      <c r="AF793" s="1"/>
      <c r="AG793" s="1"/>
    </row>
    <row r="794" spans="1:33" x14ac:dyDescent="0.25">
      <c r="A794" s="1">
        <v>14</v>
      </c>
      <c r="B794" s="1">
        <v>2020</v>
      </c>
      <c r="C794" s="1">
        <v>355120714</v>
      </c>
      <c r="D794" s="44" t="s">
        <v>620</v>
      </c>
      <c r="E794" s="20">
        <v>2.66037742345984E-2</v>
      </c>
      <c r="F794" s="20">
        <v>1.8283774234598399E-2</v>
      </c>
      <c r="G794" s="20">
        <v>8.3199999999999993E-3</v>
      </c>
      <c r="H794" s="20">
        <v>0</v>
      </c>
      <c r="I794" s="20">
        <v>7.9500000000000005E-3</v>
      </c>
      <c r="J794" s="20" t="s">
        <v>47</v>
      </c>
      <c r="K794" s="20">
        <v>1.7722404371584701E-2</v>
      </c>
      <c r="L794" s="20">
        <v>9.3136986301369895E-4</v>
      </c>
      <c r="N794" s="50">
        <v>2</v>
      </c>
      <c r="O794" s="236">
        <v>55.555555555555557</v>
      </c>
      <c r="P794" s="236">
        <v>44.444444444444443</v>
      </c>
      <c r="Q794" s="50">
        <v>5</v>
      </c>
      <c r="R794" s="50">
        <v>4</v>
      </c>
      <c r="S794" s="6">
        <v>151.52000000000001</v>
      </c>
      <c r="T794" s="6">
        <v>0</v>
      </c>
      <c r="W794" s="1"/>
      <c r="X794" s="1"/>
      <c r="Y794" s="1"/>
      <c r="AC794" s="1"/>
      <c r="AF794" s="1"/>
      <c r="AG794" s="1"/>
    </row>
    <row r="795" spans="1:33" x14ac:dyDescent="0.25">
      <c r="A795" s="1">
        <v>18</v>
      </c>
      <c r="B795" s="1">
        <v>2020</v>
      </c>
      <c r="C795" s="1">
        <v>355130618</v>
      </c>
      <c r="D795" s="44" t="s">
        <v>621</v>
      </c>
      <c r="E795" s="20">
        <v>6.3330457327976999E-2</v>
      </c>
      <c r="F795" s="20">
        <v>3.8550271435819398E-2</v>
      </c>
      <c r="G795" s="20">
        <v>2.4780185892157601E-2</v>
      </c>
      <c r="H795" s="20">
        <v>0</v>
      </c>
      <c r="I795" s="20">
        <v>2.37088160291439E-2</v>
      </c>
      <c r="J795" s="20">
        <v>1.45175646879756E-2</v>
      </c>
      <c r="K795" s="20">
        <v>2.4642831050228301E-2</v>
      </c>
      <c r="L795" s="20">
        <v>4.6124556062912249E-4</v>
      </c>
      <c r="N795" s="50">
        <v>8</v>
      </c>
      <c r="O795" s="236">
        <v>29.411764705882355</v>
      </c>
      <c r="P795" s="236">
        <v>70.588235294117652</v>
      </c>
      <c r="Q795" s="50">
        <v>5</v>
      </c>
      <c r="R795" s="50">
        <v>12</v>
      </c>
      <c r="S795" s="6">
        <v>141.25199999999998</v>
      </c>
      <c r="T795" s="6">
        <v>141.25199999999998</v>
      </c>
      <c r="W795" s="1"/>
      <c r="X795" s="1"/>
      <c r="Y795" s="1"/>
      <c r="AC795" s="1"/>
      <c r="AF795" s="1"/>
      <c r="AG795" s="1"/>
    </row>
    <row r="796" spans="1:33" x14ac:dyDescent="0.25">
      <c r="A796" s="1">
        <v>4</v>
      </c>
      <c r="B796" s="1">
        <v>2020</v>
      </c>
      <c r="C796" s="1">
        <v>35514054</v>
      </c>
      <c r="D796" s="44" t="s">
        <v>622</v>
      </c>
      <c r="E796" s="20">
        <v>0.3420877011752379</v>
      </c>
      <c r="F796" s="20">
        <v>0.27605088280060902</v>
      </c>
      <c r="G796" s="20">
        <v>6.6036818374628894E-2</v>
      </c>
      <c r="H796" s="20">
        <v>1.39634069000507E-3</v>
      </c>
      <c r="I796" s="20">
        <v>6.4583424408014595E-2</v>
      </c>
      <c r="J796" s="20">
        <v>5.7800000000000004E-3</v>
      </c>
      <c r="K796" s="20">
        <v>0.26697216108990202</v>
      </c>
      <c r="L796" s="20">
        <v>4.7521156773211604E-3</v>
      </c>
      <c r="N796" s="50">
        <v>4</v>
      </c>
      <c r="O796" s="236">
        <v>38.461538461538467</v>
      </c>
      <c r="P796" s="236">
        <v>61.53846153846154</v>
      </c>
      <c r="Q796" s="50">
        <v>25</v>
      </c>
      <c r="R796" s="50">
        <v>40</v>
      </c>
      <c r="S796" s="6">
        <v>525.31200000000001</v>
      </c>
      <c r="T796" s="6">
        <v>525.31200000000001</v>
      </c>
      <c r="W796" s="1"/>
      <c r="X796" s="1"/>
      <c r="Y796" s="1"/>
      <c r="AC796" s="1"/>
      <c r="AF796" s="1"/>
      <c r="AG796" s="1"/>
    </row>
    <row r="797" spans="1:33" x14ac:dyDescent="0.25">
      <c r="A797" s="1">
        <v>5</v>
      </c>
      <c r="B797" s="1">
        <v>2020</v>
      </c>
      <c r="C797" s="1">
        <v>35516035</v>
      </c>
      <c r="D797" s="44" t="s">
        <v>623</v>
      </c>
      <c r="E797" s="20">
        <v>0.1233604524207568</v>
      </c>
      <c r="F797" s="20">
        <v>0.12262429223744301</v>
      </c>
      <c r="G797" s="20">
        <v>7.36160183313788E-4</v>
      </c>
      <c r="H797" s="20">
        <v>0</v>
      </c>
      <c r="I797" s="20">
        <v>0.1225</v>
      </c>
      <c r="J797" s="20">
        <v>5.3906646372399805E-4</v>
      </c>
      <c r="K797" s="20">
        <v>1.8512488459715E-4</v>
      </c>
      <c r="L797" s="20">
        <v>1.362610724355615E-4</v>
      </c>
      <c r="N797" s="50">
        <v>8</v>
      </c>
      <c r="O797" s="236">
        <v>47.058823529411761</v>
      </c>
      <c r="P797" s="236">
        <v>52.941176470588239</v>
      </c>
      <c r="Q797" s="50">
        <v>8</v>
      </c>
      <c r="R797" s="50">
        <v>9</v>
      </c>
      <c r="S797" s="6" t="s">
        <v>47</v>
      </c>
      <c r="T797" s="6" t="s">
        <v>47</v>
      </c>
      <c r="W797" s="1"/>
      <c r="X797" s="1"/>
      <c r="Y797" s="1"/>
      <c r="AC797" s="1"/>
      <c r="AF797" s="1"/>
      <c r="AG797" s="1"/>
    </row>
    <row r="798" spans="1:33" x14ac:dyDescent="0.25">
      <c r="A798" s="1">
        <v>9</v>
      </c>
      <c r="B798" s="1">
        <v>2020</v>
      </c>
      <c r="C798" s="1">
        <v>35516039</v>
      </c>
      <c r="D798" s="44" t="s">
        <v>623</v>
      </c>
      <c r="E798" s="20">
        <v>0.14272779875822389</v>
      </c>
      <c r="F798" s="20">
        <v>0.13130481019870099</v>
      </c>
      <c r="G798" s="20">
        <v>1.14229885595229E-2</v>
      </c>
      <c r="H798" s="20">
        <v>0</v>
      </c>
      <c r="I798" s="20">
        <v>8.0501902587519006E-2</v>
      </c>
      <c r="J798" s="20">
        <v>2.8E-3</v>
      </c>
      <c r="K798" s="20">
        <v>4.2999282402209099E-2</v>
      </c>
      <c r="L798" s="20">
        <v>1.6426613768495649E-2</v>
      </c>
      <c r="N798" s="50">
        <v>63</v>
      </c>
      <c r="O798" s="236">
        <v>59.82905982905983</v>
      </c>
      <c r="P798" s="236">
        <v>40.17094017094017</v>
      </c>
      <c r="Q798" s="50">
        <v>70</v>
      </c>
      <c r="R798" s="50">
        <v>47</v>
      </c>
      <c r="S798" s="6">
        <v>1075.02</v>
      </c>
      <c r="T798" s="6">
        <v>1075.02</v>
      </c>
      <c r="W798" s="1"/>
      <c r="X798" s="1"/>
      <c r="Y798" s="1"/>
      <c r="AC798" s="1"/>
      <c r="AF798" s="1"/>
      <c r="AG798" s="1"/>
    </row>
    <row r="799" spans="1:33" x14ac:dyDescent="0.25">
      <c r="A799" s="1">
        <v>4</v>
      </c>
      <c r="B799" s="1">
        <v>2020</v>
      </c>
      <c r="C799" s="1">
        <v>35515044</v>
      </c>
      <c r="D799" s="44" t="s">
        <v>624</v>
      </c>
      <c r="E799" s="20">
        <v>0.3800121029934041</v>
      </c>
      <c r="F799" s="20">
        <v>2.2831050228310499E-4</v>
      </c>
      <c r="G799" s="20">
        <v>0.37978379249112099</v>
      </c>
      <c r="H799" s="20">
        <v>3.06849315068493</v>
      </c>
      <c r="I799" s="20">
        <v>0.20866277016742801</v>
      </c>
      <c r="J799" s="20">
        <v>0.15329999999999999</v>
      </c>
      <c r="K799" s="20">
        <v>3.7499999999999999E-3</v>
      </c>
      <c r="L799" s="20">
        <v>1.42993328259767E-2</v>
      </c>
      <c r="N799" s="50">
        <v>0</v>
      </c>
      <c r="O799" s="236">
        <v>1.8181818181818181</v>
      </c>
      <c r="P799" s="236">
        <v>98.181818181818187</v>
      </c>
      <c r="Q799" s="50">
        <v>1</v>
      </c>
      <c r="R799" s="50">
        <v>54</v>
      </c>
      <c r="S799" s="6">
        <v>2439</v>
      </c>
      <c r="T799" s="6">
        <v>2439</v>
      </c>
      <c r="W799" s="1"/>
      <c r="X799" s="1"/>
      <c r="Y799" s="1"/>
      <c r="AC799" s="1"/>
      <c r="AF799" s="1"/>
      <c r="AG799" s="1"/>
    </row>
    <row r="800" spans="1:33" x14ac:dyDescent="0.25">
      <c r="A800" s="1">
        <v>4</v>
      </c>
      <c r="B800" s="1">
        <v>2020</v>
      </c>
      <c r="C800" s="1">
        <v>35517024</v>
      </c>
      <c r="D800" s="44" t="s">
        <v>625</v>
      </c>
      <c r="E800" s="20">
        <v>0.28920182798113631</v>
      </c>
      <c r="F800" s="20">
        <v>0.26467000000000002</v>
      </c>
      <c r="G800" s="20">
        <v>2.45318279811363E-2</v>
      </c>
      <c r="H800" s="20">
        <v>0.24657534246575299</v>
      </c>
      <c r="I800" s="20" t="s">
        <v>47</v>
      </c>
      <c r="J800" s="20">
        <v>0.28736459016393401</v>
      </c>
      <c r="K800" s="20">
        <v>3.4153005464480901E-4</v>
      </c>
      <c r="L800" s="20">
        <v>1.4957077625570776E-3</v>
      </c>
      <c r="N800" s="50">
        <v>5</v>
      </c>
      <c r="O800" s="236">
        <v>41.666666666666671</v>
      </c>
      <c r="P800" s="236">
        <v>58.333333333333336</v>
      </c>
      <c r="Q800" s="50">
        <v>5</v>
      </c>
      <c r="R800" s="50">
        <v>7</v>
      </c>
      <c r="S800" s="6" t="s">
        <v>47</v>
      </c>
      <c r="T800" s="6" t="s">
        <v>47</v>
      </c>
      <c r="W800" s="1"/>
      <c r="X800" s="1"/>
      <c r="Y800" s="1"/>
      <c r="AC800" s="1"/>
      <c r="AF800" s="1"/>
      <c r="AG800" s="1"/>
    </row>
    <row r="801" spans="1:33" x14ac:dyDescent="0.25">
      <c r="A801" s="1">
        <v>9</v>
      </c>
      <c r="B801" s="1">
        <v>2020</v>
      </c>
      <c r="C801" s="1">
        <v>35517029</v>
      </c>
      <c r="D801" s="44" t="s">
        <v>625</v>
      </c>
      <c r="E801" s="20">
        <v>3.5415430313313498</v>
      </c>
      <c r="F801" s="20">
        <v>2.4878130565328398</v>
      </c>
      <c r="G801" s="20">
        <v>1.05372997479851</v>
      </c>
      <c r="H801" s="20">
        <v>4.7602739726027403E-2</v>
      </c>
      <c r="I801" s="20">
        <v>0.71439251141552496</v>
      </c>
      <c r="J801" s="20">
        <v>2.6547818671973098</v>
      </c>
      <c r="K801" s="20">
        <v>7.7457519025875193E-2</v>
      </c>
      <c r="L801" s="20">
        <v>9.4911133692641703E-2</v>
      </c>
      <c r="N801" s="50">
        <v>21</v>
      </c>
      <c r="O801" s="236">
        <v>16.7741935483871</v>
      </c>
      <c r="P801" s="236">
        <v>83.225806451612911</v>
      </c>
      <c r="Q801" s="50">
        <v>26</v>
      </c>
      <c r="R801" s="50">
        <v>129</v>
      </c>
      <c r="S801" s="6">
        <v>6784</v>
      </c>
      <c r="T801" s="6">
        <v>5766.4</v>
      </c>
      <c r="W801" s="1"/>
      <c r="X801" s="1"/>
      <c r="Y801" s="1"/>
      <c r="AC801" s="1"/>
      <c r="AF801" s="1"/>
      <c r="AG801" s="1"/>
    </row>
    <row r="802" spans="1:33" x14ac:dyDescent="0.25">
      <c r="A802" s="1">
        <v>11</v>
      </c>
      <c r="B802" s="1">
        <v>2020</v>
      </c>
      <c r="C802" s="1">
        <v>355180111</v>
      </c>
      <c r="D802" s="44" t="s">
        <v>626</v>
      </c>
      <c r="E802" s="20">
        <v>0.1365359500461617</v>
      </c>
      <c r="F802" s="20">
        <v>0.13220998611007201</v>
      </c>
      <c r="G802" s="20">
        <v>4.3259639360896896E-3</v>
      </c>
      <c r="H802" s="20">
        <v>0.124634449518011</v>
      </c>
      <c r="I802" s="20">
        <v>3.236E-2</v>
      </c>
      <c r="J802" s="20">
        <v>1.08350491969625E-3</v>
      </c>
      <c r="K802" s="20">
        <v>0.102619986110071</v>
      </c>
      <c r="L802" s="20">
        <v>4.7245901639344302E-4</v>
      </c>
      <c r="N802" s="50">
        <v>200</v>
      </c>
      <c r="O802" s="236">
        <v>71.794871794871796</v>
      </c>
      <c r="P802" s="236">
        <v>28.205128205128204</v>
      </c>
      <c r="Q802" s="50">
        <v>56</v>
      </c>
      <c r="R802" s="50">
        <v>22</v>
      </c>
      <c r="S802" s="6">
        <v>294.52199999999999</v>
      </c>
      <c r="T802" s="6">
        <v>294.52199999999999</v>
      </c>
      <c r="W802" s="1"/>
      <c r="X802" s="1"/>
      <c r="Y802" s="1"/>
      <c r="AC802" s="1"/>
      <c r="AF802" s="1"/>
      <c r="AG802" s="1"/>
    </row>
    <row r="803" spans="1:33" x14ac:dyDescent="0.25">
      <c r="A803" s="1">
        <v>15</v>
      </c>
      <c r="B803" s="1">
        <v>2020</v>
      </c>
      <c r="C803" s="1">
        <v>355190015</v>
      </c>
      <c r="D803" s="44" t="s">
        <v>627</v>
      </c>
      <c r="E803" s="20">
        <v>0.34234579305669921</v>
      </c>
      <c r="F803" s="20">
        <v>0.24843000000000001</v>
      </c>
      <c r="G803" s="20">
        <v>9.3915793056699198E-2</v>
      </c>
      <c r="H803" s="20">
        <v>0</v>
      </c>
      <c r="I803" s="20">
        <v>3.5029999999999999E-2</v>
      </c>
      <c r="J803" s="20">
        <v>0.115405854895992</v>
      </c>
      <c r="K803" s="20">
        <v>0.19155095129376001</v>
      </c>
      <c r="L803" s="20">
        <v>3.5898686694779198E-4</v>
      </c>
      <c r="N803" s="50">
        <v>12</v>
      </c>
      <c r="O803" s="236">
        <v>27.906976744186046</v>
      </c>
      <c r="P803" s="236">
        <v>72.093023255813947</v>
      </c>
      <c r="Q803" s="50">
        <v>12</v>
      </c>
      <c r="R803" s="50">
        <v>31</v>
      </c>
      <c r="S803" s="6">
        <v>905.36400000000003</v>
      </c>
      <c r="T803" s="6">
        <v>905.36400000000003</v>
      </c>
      <c r="W803" s="1"/>
      <c r="X803" s="1"/>
      <c r="Y803" s="1"/>
      <c r="AC803" s="1"/>
      <c r="AF803" s="1"/>
      <c r="AG803" s="1"/>
    </row>
    <row r="804" spans="1:33" x14ac:dyDescent="0.25">
      <c r="A804" s="1">
        <v>2</v>
      </c>
      <c r="B804" s="1">
        <v>2020</v>
      </c>
      <c r="C804" s="1">
        <v>35520072</v>
      </c>
      <c r="D804" s="44" t="s">
        <v>628</v>
      </c>
      <c r="E804" s="20">
        <v>1.6126800783491768E-2</v>
      </c>
      <c r="F804" s="20">
        <v>1.2742957431943499E-2</v>
      </c>
      <c r="G804" s="20">
        <v>3.3838433515482702E-3</v>
      </c>
      <c r="H804" s="20">
        <v>0</v>
      </c>
      <c r="I804" s="20">
        <v>1.5270000000000001E-2</v>
      </c>
      <c r="J804" s="20" t="s">
        <v>47</v>
      </c>
      <c r="K804" s="20">
        <v>1.63245876687377E-4</v>
      </c>
      <c r="L804" s="20">
        <v>6.9355490680440195E-4</v>
      </c>
      <c r="N804" s="50">
        <v>13</v>
      </c>
      <c r="O804" s="236">
        <v>69.230769230769226</v>
      </c>
      <c r="P804" s="236">
        <v>30.76923076923077</v>
      </c>
      <c r="Q804" s="50">
        <v>9</v>
      </c>
      <c r="R804" s="50">
        <v>4</v>
      </c>
      <c r="S804" s="6">
        <v>162.18</v>
      </c>
      <c r="T804" s="6">
        <v>162.18</v>
      </c>
      <c r="W804" s="1"/>
      <c r="X804" s="1"/>
      <c r="Y804" s="1"/>
      <c r="AC804" s="1"/>
      <c r="AF804" s="1"/>
      <c r="AG804" s="1"/>
    </row>
    <row r="805" spans="1:33" x14ac:dyDescent="0.25">
      <c r="A805" s="1">
        <v>5</v>
      </c>
      <c r="B805" s="1">
        <v>2020</v>
      </c>
      <c r="C805" s="1">
        <v>35521065</v>
      </c>
      <c r="D805" s="44" t="s">
        <v>629</v>
      </c>
      <c r="E805" s="20">
        <v>2.2157380230556158E-2</v>
      </c>
      <c r="F805" s="20">
        <v>1.9853304201911299E-2</v>
      </c>
      <c r="G805" s="20">
        <v>2.3040760286448599E-3</v>
      </c>
      <c r="H805" s="20">
        <v>0</v>
      </c>
      <c r="I805" s="20" t="s">
        <v>47</v>
      </c>
      <c r="J805" s="20">
        <v>1.06E-3</v>
      </c>
      <c r="K805" s="20">
        <v>2.0290633842353498E-2</v>
      </c>
      <c r="L805" s="20">
        <v>8.0674638820271E-4</v>
      </c>
      <c r="N805" s="50">
        <v>28</v>
      </c>
      <c r="O805" s="236">
        <v>57.377049180327866</v>
      </c>
      <c r="P805" s="236">
        <v>42.622950819672127</v>
      </c>
      <c r="Q805" s="50">
        <v>35</v>
      </c>
      <c r="R805" s="50">
        <v>26</v>
      </c>
      <c r="S805" s="6" t="s">
        <v>47</v>
      </c>
      <c r="T805" s="6" t="s">
        <v>47</v>
      </c>
      <c r="W805" s="1"/>
      <c r="X805" s="1"/>
      <c r="Y805" s="1"/>
      <c r="AC805" s="1"/>
      <c r="AF805" s="1"/>
      <c r="AG805" s="1"/>
    </row>
    <row r="806" spans="1:33" x14ac:dyDescent="0.25">
      <c r="A806" s="1">
        <v>9</v>
      </c>
      <c r="B806" s="1">
        <v>2020</v>
      </c>
      <c r="C806" s="1">
        <v>35521069</v>
      </c>
      <c r="D806" s="44" t="s">
        <v>629</v>
      </c>
      <c r="E806" s="20">
        <v>0.1582496395584333</v>
      </c>
      <c r="F806" s="20">
        <v>0.10731602089935199</v>
      </c>
      <c r="G806" s="20">
        <v>5.0933618659081303E-2</v>
      </c>
      <c r="H806" s="20">
        <v>8.8812563419584004E-2</v>
      </c>
      <c r="I806" s="20">
        <v>2.67644140030441E-2</v>
      </c>
      <c r="J806" s="20">
        <v>4.8160519978208603E-2</v>
      </c>
      <c r="K806" s="20">
        <v>6.0746216169290802E-2</v>
      </c>
      <c r="L806" s="20">
        <v>2.2578489407889799E-2</v>
      </c>
      <c r="N806" s="50">
        <v>159</v>
      </c>
      <c r="O806" s="236">
        <v>51.902173913043484</v>
      </c>
      <c r="P806" s="236">
        <v>48.097826086956523</v>
      </c>
      <c r="Q806" s="50">
        <v>191</v>
      </c>
      <c r="R806" s="50">
        <v>177</v>
      </c>
      <c r="S806" s="6">
        <v>1177.9679999999998</v>
      </c>
      <c r="T806" s="6">
        <v>1177.9679999999998</v>
      </c>
      <c r="W806" s="1"/>
      <c r="X806" s="1"/>
      <c r="Y806" s="1"/>
      <c r="AC806" s="1"/>
      <c r="AF806" s="1"/>
      <c r="AG806" s="1"/>
    </row>
    <row r="807" spans="1:33" x14ac:dyDescent="0.25">
      <c r="A807" s="1">
        <v>10</v>
      </c>
      <c r="B807" s="1">
        <v>2020</v>
      </c>
      <c r="C807" s="1">
        <v>355220510</v>
      </c>
      <c r="D807" s="44" t="s">
        <v>630</v>
      </c>
      <c r="E807" s="20">
        <v>1.520581463983913</v>
      </c>
      <c r="F807" s="20">
        <v>0.65121870162437301</v>
      </c>
      <c r="G807" s="20">
        <v>0.86936276235954002</v>
      </c>
      <c r="H807" s="20">
        <v>0</v>
      </c>
      <c r="I807" s="20">
        <v>0.53315976507722596</v>
      </c>
      <c r="J807" s="20">
        <v>0.37532126408746502</v>
      </c>
      <c r="K807" s="20">
        <v>8.4527224883765406E-2</v>
      </c>
      <c r="L807" s="20">
        <v>0.52757320993545798</v>
      </c>
      <c r="N807" s="50">
        <v>169</v>
      </c>
      <c r="O807" s="236">
        <v>8.9253187613843341</v>
      </c>
      <c r="P807" s="236">
        <v>91.074681238615668</v>
      </c>
      <c r="Q807" s="50">
        <v>49</v>
      </c>
      <c r="R807" s="50">
        <v>500</v>
      </c>
      <c r="S807" s="6">
        <v>36372.6</v>
      </c>
      <c r="T807" s="6">
        <v>35461.447999999997</v>
      </c>
      <c r="W807" s="1"/>
      <c r="X807" s="1"/>
      <c r="Y807" s="1"/>
      <c r="AC807" s="1"/>
      <c r="AF807" s="1"/>
      <c r="AG807" s="1"/>
    </row>
    <row r="808" spans="1:33" x14ac:dyDescent="0.25">
      <c r="A808" s="1">
        <v>18</v>
      </c>
      <c r="B808" s="1">
        <v>2020</v>
      </c>
      <c r="C808" s="1">
        <v>355230418</v>
      </c>
      <c r="D808" s="44" t="s">
        <v>631</v>
      </c>
      <c r="E808" s="20">
        <v>3.6333045761908295E-2</v>
      </c>
      <c r="F808" s="20">
        <v>3.4788812785388097E-2</v>
      </c>
      <c r="G808" s="20">
        <v>1.5442329765202E-3</v>
      </c>
      <c r="H808" s="20">
        <v>6.2416666666666697E-2</v>
      </c>
      <c r="I808" s="20">
        <v>1.4799635701275001E-3</v>
      </c>
      <c r="J808" s="20" t="s">
        <v>47</v>
      </c>
      <c r="K808" s="20">
        <v>3.4803082191780799E-2</v>
      </c>
      <c r="L808" s="20">
        <v>5.0000000000000002E-5</v>
      </c>
      <c r="N808" s="50">
        <v>6</v>
      </c>
      <c r="O808" s="236">
        <v>57.142857142857139</v>
      </c>
      <c r="P808" s="236">
        <v>42.857142857142854</v>
      </c>
      <c r="Q808" s="50">
        <v>4</v>
      </c>
      <c r="R808" s="50">
        <v>3</v>
      </c>
      <c r="S808" s="6" t="s">
        <v>47</v>
      </c>
      <c r="T808" s="6" t="s">
        <v>47</v>
      </c>
      <c r="W808" s="1"/>
      <c r="X808" s="1"/>
      <c r="Y808" s="1"/>
      <c r="AC808" s="1"/>
      <c r="AF808" s="1"/>
      <c r="AG808" s="1"/>
    </row>
    <row r="809" spans="1:33" x14ac:dyDescent="0.25">
      <c r="A809" s="1">
        <v>19</v>
      </c>
      <c r="B809" s="1">
        <v>2020</v>
      </c>
      <c r="C809" s="1">
        <v>355230419</v>
      </c>
      <c r="D809" s="44" t="s">
        <v>631</v>
      </c>
      <c r="E809" s="20">
        <v>1.4649445310485605</v>
      </c>
      <c r="F809" s="20">
        <v>1.4395925631700599</v>
      </c>
      <c r="G809" s="20">
        <v>2.5351967878500501E-2</v>
      </c>
      <c r="H809" s="20">
        <v>0</v>
      </c>
      <c r="I809" s="20">
        <v>2.1324316939890699E-2</v>
      </c>
      <c r="J809" s="20">
        <v>0.62617141552511402</v>
      </c>
      <c r="K809" s="20">
        <v>0.81537321766017101</v>
      </c>
      <c r="L809" s="20">
        <v>2.0755809233891399E-3</v>
      </c>
      <c r="N809" s="50">
        <v>2</v>
      </c>
      <c r="O809" s="236">
        <v>36.065573770491802</v>
      </c>
      <c r="P809" s="236">
        <v>63.934426229508205</v>
      </c>
      <c r="Q809" s="50">
        <v>22</v>
      </c>
      <c r="R809" s="50">
        <v>39</v>
      </c>
      <c r="S809" s="6">
        <v>359</v>
      </c>
      <c r="T809" s="6">
        <v>359</v>
      </c>
      <c r="W809" s="1"/>
      <c r="X809" s="1"/>
      <c r="Y809" s="1"/>
      <c r="AC809" s="1"/>
      <c r="AF809" s="1"/>
      <c r="AG809" s="1"/>
    </row>
    <row r="810" spans="1:33" x14ac:dyDescent="0.25">
      <c r="A810" s="1">
        <v>5</v>
      </c>
      <c r="B810" s="1">
        <v>2020</v>
      </c>
      <c r="C810" s="1">
        <v>35524035</v>
      </c>
      <c r="D810" s="44" t="s">
        <v>632</v>
      </c>
      <c r="E810" s="20">
        <v>0.79305292683459405</v>
      </c>
      <c r="F810" s="20">
        <v>0.46557562841530098</v>
      </c>
      <c r="G810" s="20">
        <v>0.32747729841929302</v>
      </c>
      <c r="H810" s="20">
        <v>0</v>
      </c>
      <c r="I810" s="20">
        <v>0.26605978553783999</v>
      </c>
      <c r="J810" s="20">
        <v>0.26189087290299501</v>
      </c>
      <c r="K810" s="20">
        <v>4.3073156985303299E-2</v>
      </c>
      <c r="L810" s="20">
        <v>0.22202911140845499</v>
      </c>
      <c r="N810" s="50">
        <v>33</v>
      </c>
      <c r="O810" s="236">
        <v>9.2307692307692317</v>
      </c>
      <c r="P810" s="236">
        <v>90.769230769230774</v>
      </c>
      <c r="Q810" s="50">
        <v>30</v>
      </c>
      <c r="R810" s="50">
        <v>295</v>
      </c>
      <c r="S810" s="6">
        <v>14509.349999999999</v>
      </c>
      <c r="T810" s="6">
        <v>4351.2776999999996</v>
      </c>
      <c r="W810" s="1"/>
      <c r="X810" s="1"/>
      <c r="Y810" s="1"/>
      <c r="AC810" s="1"/>
      <c r="AF810" s="1"/>
      <c r="AG810" s="1"/>
    </row>
    <row r="811" spans="1:33" x14ac:dyDescent="0.25">
      <c r="A811" s="1">
        <v>18</v>
      </c>
      <c r="B811" s="1">
        <v>2020</v>
      </c>
      <c r="C811" s="1">
        <v>355255118</v>
      </c>
      <c r="D811" s="44" t="s">
        <v>633</v>
      </c>
      <c r="E811" s="20">
        <v>0.114826921613394</v>
      </c>
      <c r="F811" s="20">
        <v>1.9000000000000001E-4</v>
      </c>
      <c r="G811" s="20">
        <v>0.114636921613394</v>
      </c>
      <c r="H811" s="20">
        <v>0.309154616945713</v>
      </c>
      <c r="I811" s="20">
        <v>1.9536263318112599E-3</v>
      </c>
      <c r="J811" s="20">
        <v>0.112683295281583</v>
      </c>
      <c r="K811" s="20">
        <v>1.9000000000000001E-4</v>
      </c>
      <c r="L811" s="20">
        <v>0</v>
      </c>
      <c r="N811" s="50">
        <v>1</v>
      </c>
      <c r="O811" s="236">
        <v>8.3333333333333321</v>
      </c>
      <c r="P811" s="236">
        <v>91.666666666666657</v>
      </c>
      <c r="Q811" s="50">
        <v>2</v>
      </c>
      <c r="R811" s="50">
        <v>22</v>
      </c>
      <c r="S811" s="6">
        <v>142.1</v>
      </c>
      <c r="T811" s="6">
        <v>142.1</v>
      </c>
      <c r="W811" s="1"/>
      <c r="X811" s="1"/>
      <c r="Y811" s="1"/>
      <c r="AC811" s="1"/>
      <c r="AF811" s="1"/>
      <c r="AG811" s="1"/>
    </row>
    <row r="812" spans="1:33" x14ac:dyDescent="0.25">
      <c r="A812" s="1">
        <v>6</v>
      </c>
      <c r="B812" s="1">
        <v>2020</v>
      </c>
      <c r="C812" s="1">
        <v>35525026</v>
      </c>
      <c r="D812" s="44" t="s">
        <v>634</v>
      </c>
      <c r="E812" s="20">
        <v>17.153258325785387</v>
      </c>
      <c r="F812" s="20">
        <v>17.0222674221083</v>
      </c>
      <c r="G812" s="20">
        <v>0.13099090367708799</v>
      </c>
      <c r="H812" s="20">
        <v>0</v>
      </c>
      <c r="I812" s="20">
        <v>15.0012783105023</v>
      </c>
      <c r="J812" s="20">
        <v>2.05733286293676</v>
      </c>
      <c r="K812" s="20">
        <v>4.6328605673661601E-2</v>
      </c>
      <c r="L812" s="20">
        <v>4.8318546672655102E-2</v>
      </c>
      <c r="N812" s="50">
        <v>46</v>
      </c>
      <c r="O812" s="236">
        <v>34.803921568627452</v>
      </c>
      <c r="P812" s="236">
        <v>65.196078431372555</v>
      </c>
      <c r="Q812" s="50">
        <v>71</v>
      </c>
      <c r="R812" s="50">
        <v>133</v>
      </c>
      <c r="S812" s="6">
        <v>14281.008</v>
      </c>
      <c r="T812" s="6">
        <v>9996.7056000000011</v>
      </c>
      <c r="W812" s="1"/>
      <c r="X812" s="1"/>
      <c r="Y812" s="1"/>
      <c r="AC812" s="1"/>
      <c r="AF812" s="1"/>
      <c r="AG812" s="1"/>
    </row>
    <row r="813" spans="1:33" x14ac:dyDescent="0.25">
      <c r="A813" s="1">
        <v>15</v>
      </c>
      <c r="B813" s="1">
        <v>2020</v>
      </c>
      <c r="C813" s="1">
        <v>355260115</v>
      </c>
      <c r="D813" s="44" t="s">
        <v>635</v>
      </c>
      <c r="E813" s="20">
        <v>0.64798138732939081</v>
      </c>
      <c r="F813" s="20">
        <v>9.4522859744990903E-2</v>
      </c>
      <c r="G813" s="20">
        <v>0.55345852758439995</v>
      </c>
      <c r="H813" s="20">
        <v>0</v>
      </c>
      <c r="I813" s="20">
        <v>5.2996222646405702E-2</v>
      </c>
      <c r="J813" s="20" t="s">
        <v>47</v>
      </c>
      <c r="K813" s="20">
        <v>0.47750638735018403</v>
      </c>
      <c r="L813" s="20">
        <v>0.117478777332801</v>
      </c>
      <c r="N813" s="50">
        <v>20</v>
      </c>
      <c r="O813" s="236">
        <v>13</v>
      </c>
      <c r="P813" s="236">
        <v>87</v>
      </c>
      <c r="Q813" s="50">
        <v>13</v>
      </c>
      <c r="R813" s="50">
        <v>87</v>
      </c>
      <c r="S813" s="6">
        <v>624</v>
      </c>
      <c r="T813" s="6">
        <v>624</v>
      </c>
      <c r="W813" s="1"/>
      <c r="X813" s="1"/>
      <c r="Y813" s="1"/>
      <c r="AC813" s="1"/>
      <c r="AF813" s="1"/>
      <c r="AG813" s="1"/>
    </row>
    <row r="814" spans="1:33" x14ac:dyDescent="0.25">
      <c r="A814" s="1">
        <v>13</v>
      </c>
      <c r="B814" s="1">
        <v>2020</v>
      </c>
      <c r="C814" s="1">
        <v>355270013</v>
      </c>
      <c r="D814" s="44" t="s">
        <v>636</v>
      </c>
      <c r="E814" s="20">
        <v>0.30121629355157969</v>
      </c>
      <c r="F814" s="20">
        <v>8.9311264066671697E-2</v>
      </c>
      <c r="G814" s="20">
        <v>0.211905029484908</v>
      </c>
      <c r="H814" s="20">
        <v>0</v>
      </c>
      <c r="I814" s="20">
        <v>1.9970000000000002E-2</v>
      </c>
      <c r="J814" s="20">
        <v>6.2E-4</v>
      </c>
      <c r="K814" s="20">
        <v>0.26190720192795502</v>
      </c>
      <c r="L814" s="20">
        <v>1.8719091623624503E-2</v>
      </c>
      <c r="N814" s="50">
        <v>9</v>
      </c>
      <c r="O814" s="236">
        <v>18</v>
      </c>
      <c r="P814" s="236">
        <v>82</v>
      </c>
      <c r="Q814" s="50">
        <v>9</v>
      </c>
      <c r="R814" s="50">
        <v>41</v>
      </c>
      <c r="S814" s="6">
        <v>762.99300000000005</v>
      </c>
      <c r="T814" s="6">
        <v>762.99300000000005</v>
      </c>
      <c r="W814" s="1"/>
      <c r="X814" s="1"/>
      <c r="Y814" s="1"/>
      <c r="AC814" s="1"/>
      <c r="AF814" s="1"/>
      <c r="AG814" s="1"/>
    </row>
    <row r="815" spans="1:33" x14ac:dyDescent="0.25">
      <c r="A815" s="1">
        <v>16</v>
      </c>
      <c r="B815" s="1">
        <v>2020</v>
      </c>
      <c r="C815" s="1">
        <v>355270016</v>
      </c>
      <c r="D815" s="44" t="s">
        <v>636</v>
      </c>
      <c r="E815" s="20">
        <v>0.1397866831349652</v>
      </c>
      <c r="F815" s="20">
        <v>5.1363437133518E-2</v>
      </c>
      <c r="G815" s="20">
        <v>8.84232460014472E-2</v>
      </c>
      <c r="H815" s="20">
        <v>0</v>
      </c>
      <c r="I815" s="20" t="s">
        <v>47</v>
      </c>
      <c r="J815" s="20">
        <v>2.0000000000000002E-5</v>
      </c>
      <c r="K815" s="20">
        <v>0.13976668313496499</v>
      </c>
      <c r="L815" s="20">
        <v>0</v>
      </c>
      <c r="N815" s="50">
        <v>6</v>
      </c>
      <c r="O815" s="236">
        <v>57.894736842105267</v>
      </c>
      <c r="P815" s="236">
        <v>42.105263157894733</v>
      </c>
      <c r="Q815" s="50">
        <v>11</v>
      </c>
      <c r="R815" s="50">
        <v>8</v>
      </c>
      <c r="S815" s="6" t="s">
        <v>47</v>
      </c>
      <c r="T815" s="6" t="s">
        <v>47</v>
      </c>
      <c r="W815" s="1"/>
      <c r="X815" s="1"/>
      <c r="Y815" s="1"/>
      <c r="AC815" s="1"/>
      <c r="AF815" s="1"/>
      <c r="AG815" s="1"/>
    </row>
    <row r="816" spans="1:33" x14ac:dyDescent="0.25">
      <c r="A816" s="1">
        <v>6</v>
      </c>
      <c r="B816" s="1">
        <v>2020</v>
      </c>
      <c r="C816" s="1">
        <v>35528096</v>
      </c>
      <c r="D816" s="44" t="s">
        <v>637</v>
      </c>
      <c r="E816" s="20">
        <v>0.15923782129816799</v>
      </c>
      <c r="F816" s="20">
        <v>2.7E-4</v>
      </c>
      <c r="G816" s="20">
        <v>0.158967821298168</v>
      </c>
      <c r="H816" s="20">
        <v>0</v>
      </c>
      <c r="I816" s="20" t="s">
        <v>47</v>
      </c>
      <c r="J816" s="20">
        <v>4.5050570381182903E-2</v>
      </c>
      <c r="K816" s="20">
        <v>3.6999999999999999E-4</v>
      </c>
      <c r="L816" s="20">
        <v>0.1138172509169848</v>
      </c>
      <c r="N816" s="50">
        <v>1</v>
      </c>
      <c r="O816" s="236">
        <v>1.1494252873563218</v>
      </c>
      <c r="P816" s="236">
        <v>98.850574712643677</v>
      </c>
      <c r="Q816" s="50">
        <v>1</v>
      </c>
      <c r="R816" s="50">
        <v>86</v>
      </c>
      <c r="S816" s="6">
        <v>14049.301999999998</v>
      </c>
      <c r="T816" s="6">
        <v>9132.0463000000018</v>
      </c>
      <c r="W816" s="1"/>
      <c r="X816" s="1"/>
      <c r="Y816" s="1"/>
      <c r="AC816" s="1"/>
      <c r="AF816" s="1"/>
      <c r="AG816" s="1"/>
    </row>
    <row r="817" spans="1:33" x14ac:dyDescent="0.25">
      <c r="A817" s="1">
        <v>22</v>
      </c>
      <c r="B817" s="1">
        <v>2020</v>
      </c>
      <c r="C817" s="1">
        <v>355290822</v>
      </c>
      <c r="D817" s="44" t="s">
        <v>638</v>
      </c>
      <c r="E817" s="20">
        <v>0.14688177612263079</v>
      </c>
      <c r="F817" s="20">
        <v>0.11156724738212299</v>
      </c>
      <c r="G817" s="20">
        <v>3.5314528740507799E-2</v>
      </c>
      <c r="H817" s="20">
        <v>9.9382990867579901E-2</v>
      </c>
      <c r="I817" s="20">
        <v>2.9471275045537301E-2</v>
      </c>
      <c r="J817" s="20">
        <v>8.5999999999999998E-4</v>
      </c>
      <c r="K817" s="20">
        <v>0.11162168675299999</v>
      </c>
      <c r="L817" s="20">
        <v>4.9288143240927866E-3</v>
      </c>
      <c r="N817" s="50">
        <v>9</v>
      </c>
      <c r="O817" s="236">
        <v>41.025641025641022</v>
      </c>
      <c r="P817" s="236">
        <v>58.974358974358978</v>
      </c>
      <c r="Q817" s="50">
        <v>16</v>
      </c>
      <c r="R817" s="50">
        <v>23</v>
      </c>
      <c r="S817" s="6">
        <v>290</v>
      </c>
      <c r="T817" s="6">
        <v>290</v>
      </c>
      <c r="W817" s="1"/>
      <c r="X817" s="1"/>
      <c r="Y817" s="1"/>
      <c r="AC817" s="1"/>
      <c r="AF817" s="1"/>
      <c r="AG817" s="1"/>
    </row>
    <row r="818" spans="1:33" x14ac:dyDescent="0.25">
      <c r="A818" s="1">
        <v>14</v>
      </c>
      <c r="B818" s="1">
        <v>2020</v>
      </c>
      <c r="C818" s="1">
        <v>355300514</v>
      </c>
      <c r="D818" s="44" t="s">
        <v>639</v>
      </c>
      <c r="E818" s="20">
        <v>0.11764727081617869</v>
      </c>
      <c r="F818" s="20">
        <v>0.104963842665369</v>
      </c>
      <c r="G818" s="20">
        <v>1.26834281508097E-2</v>
      </c>
      <c r="H818" s="20">
        <v>0</v>
      </c>
      <c r="I818" s="20">
        <v>5.1447891621129303E-2</v>
      </c>
      <c r="J818" s="20">
        <v>6.7000000000000002E-4</v>
      </c>
      <c r="K818" s="20">
        <v>6.5332426329316101E-2</v>
      </c>
      <c r="L818" s="20">
        <v>1.9695286573346299E-4</v>
      </c>
      <c r="N818" s="50">
        <v>11</v>
      </c>
      <c r="O818" s="236">
        <v>51.724137931034484</v>
      </c>
      <c r="P818" s="236">
        <v>48.275862068965516</v>
      </c>
      <c r="Q818" s="50">
        <v>15</v>
      </c>
      <c r="R818" s="50">
        <v>14</v>
      </c>
      <c r="S818" s="6">
        <v>547</v>
      </c>
      <c r="T818" s="6">
        <v>547</v>
      </c>
      <c r="W818" s="1"/>
      <c r="X818" s="1"/>
      <c r="Y818" s="1"/>
      <c r="AC818" s="1"/>
      <c r="AF818" s="1"/>
      <c r="AG818" s="1"/>
    </row>
    <row r="819" spans="1:33" x14ac:dyDescent="0.25">
      <c r="A819" s="1">
        <v>15</v>
      </c>
      <c r="B819" s="1">
        <v>2020</v>
      </c>
      <c r="C819" s="1">
        <v>355310415</v>
      </c>
      <c r="D819" s="44" t="s">
        <v>640</v>
      </c>
      <c r="E819" s="20">
        <v>9.4791597965583008E-2</v>
      </c>
      <c r="F819" s="20">
        <v>2.2447629646264299E-2</v>
      </c>
      <c r="G819" s="20">
        <v>7.2343968319318705E-2</v>
      </c>
      <c r="H819" s="20">
        <v>0</v>
      </c>
      <c r="I819" s="20">
        <v>2.9215388127853899E-2</v>
      </c>
      <c r="J819" s="20">
        <v>1.8256215119228801E-4</v>
      </c>
      <c r="K819" s="20">
        <v>6.4713647686536702E-2</v>
      </c>
      <c r="L819" s="20">
        <v>6.8000000000000005E-4</v>
      </c>
      <c r="N819" s="50">
        <v>5</v>
      </c>
      <c r="O819" s="236">
        <v>28.000000000000004</v>
      </c>
      <c r="P819" s="236">
        <v>72</v>
      </c>
      <c r="Q819" s="50">
        <v>14</v>
      </c>
      <c r="R819" s="50">
        <v>36</v>
      </c>
      <c r="S819" s="6">
        <v>309</v>
      </c>
      <c r="T819" s="6">
        <v>309</v>
      </c>
      <c r="W819" s="1"/>
      <c r="X819" s="1"/>
      <c r="Y819" s="1"/>
      <c r="AC819" s="1"/>
      <c r="AF819" s="1"/>
      <c r="AG819" s="1"/>
    </row>
    <row r="820" spans="1:33" x14ac:dyDescent="0.25">
      <c r="A820" s="1">
        <v>9</v>
      </c>
      <c r="B820" s="1">
        <v>2020</v>
      </c>
      <c r="C820" s="1">
        <v>35532039</v>
      </c>
      <c r="D820" s="44" t="s">
        <v>641</v>
      </c>
      <c r="E820" s="20">
        <v>1.7828505834601702E-2</v>
      </c>
      <c r="F820" s="20">
        <v>7.11E-3</v>
      </c>
      <c r="G820" s="20">
        <v>1.07185058346017E-2</v>
      </c>
      <c r="H820" s="20">
        <v>0</v>
      </c>
      <c r="I820" s="20">
        <v>1.03525875190259E-2</v>
      </c>
      <c r="J820" s="20">
        <v>1E-4</v>
      </c>
      <c r="K820" s="20">
        <v>7.3468493150684903E-3</v>
      </c>
      <c r="L820" s="20">
        <v>2.9069000507356698E-5</v>
      </c>
      <c r="N820" s="50">
        <v>3</v>
      </c>
      <c r="O820" s="236">
        <v>20</v>
      </c>
      <c r="P820" s="236">
        <v>80</v>
      </c>
      <c r="Q820" s="50">
        <v>2</v>
      </c>
      <c r="R820" s="50">
        <v>8</v>
      </c>
      <c r="S820" s="6" t="s">
        <v>47</v>
      </c>
      <c r="T820" s="6" t="s">
        <v>47</v>
      </c>
      <c r="W820" s="1"/>
      <c r="X820" s="1"/>
      <c r="Y820" s="1"/>
      <c r="AC820" s="1"/>
      <c r="AF820" s="1"/>
      <c r="AG820" s="1"/>
    </row>
    <row r="821" spans="1:33" x14ac:dyDescent="0.25">
      <c r="A821" s="1">
        <v>15</v>
      </c>
      <c r="B821" s="1">
        <v>2020</v>
      </c>
      <c r="C821" s="1">
        <v>355320315</v>
      </c>
      <c r="D821" s="44" t="s">
        <v>641</v>
      </c>
      <c r="E821" s="20">
        <v>5.1850579176751399E-2</v>
      </c>
      <c r="F821" s="20">
        <v>3.1020579176751401E-2</v>
      </c>
      <c r="G821" s="20">
        <v>2.0830000000000001E-2</v>
      </c>
      <c r="H821" s="20">
        <v>0</v>
      </c>
      <c r="I821" s="20">
        <v>1.487E-2</v>
      </c>
      <c r="J821" s="20" t="s">
        <v>47</v>
      </c>
      <c r="K821" s="20">
        <v>3.6930579176751403E-2</v>
      </c>
      <c r="L821" s="20">
        <v>5.0000000000000002E-5</v>
      </c>
      <c r="N821" s="50">
        <v>0</v>
      </c>
      <c r="O821" s="236">
        <v>41.17647058823529</v>
      </c>
      <c r="P821" s="236">
        <v>58.82352941176471</v>
      </c>
      <c r="Q821" s="50">
        <v>7</v>
      </c>
      <c r="R821" s="50">
        <v>10</v>
      </c>
      <c r="S821" s="6">
        <v>274</v>
      </c>
      <c r="T821" s="6">
        <v>274</v>
      </c>
      <c r="W821" s="1"/>
      <c r="X821" s="1"/>
      <c r="Y821" s="1"/>
      <c r="AC821" s="1"/>
      <c r="AF821" s="1"/>
      <c r="AG821" s="1"/>
    </row>
    <row r="822" spans="1:33" x14ac:dyDescent="0.25">
      <c r="A822" s="1">
        <v>4</v>
      </c>
      <c r="B822" s="1">
        <v>2020</v>
      </c>
      <c r="C822" s="1">
        <v>35533024</v>
      </c>
      <c r="D822" s="44" t="s">
        <v>642</v>
      </c>
      <c r="E822" s="20">
        <v>0.71762806574427496</v>
      </c>
      <c r="F822" s="20">
        <v>0.70461731853681597</v>
      </c>
      <c r="G822" s="20">
        <v>1.3010747207458999E-2</v>
      </c>
      <c r="H822" s="20">
        <v>0.19564941653982801</v>
      </c>
      <c r="I822" s="20">
        <v>0.17322000000000001</v>
      </c>
      <c r="J822" s="20">
        <v>2.2034738274654599E-2</v>
      </c>
      <c r="K822" s="20">
        <v>0.50563085664262997</v>
      </c>
      <c r="L822" s="20">
        <v>1.6742470826991349E-2</v>
      </c>
      <c r="N822" s="50">
        <v>42</v>
      </c>
      <c r="O822" s="236">
        <v>57.342657342657347</v>
      </c>
      <c r="P822" s="236">
        <v>42.657342657342653</v>
      </c>
      <c r="Q822" s="50">
        <v>82</v>
      </c>
      <c r="R822" s="50">
        <v>61</v>
      </c>
      <c r="S822" s="6">
        <v>1115</v>
      </c>
      <c r="T822" s="6">
        <v>1115</v>
      </c>
      <c r="W822" s="1"/>
      <c r="X822" s="1"/>
      <c r="Y822" s="1"/>
      <c r="AC822" s="1"/>
      <c r="AF822" s="1"/>
      <c r="AG822" s="1"/>
    </row>
    <row r="823" spans="1:33" x14ac:dyDescent="0.25">
      <c r="A823" s="1">
        <v>9</v>
      </c>
      <c r="B823" s="1">
        <v>2020</v>
      </c>
      <c r="C823" s="1">
        <v>35533029</v>
      </c>
      <c r="D823" s="44" t="s">
        <v>642</v>
      </c>
      <c r="E823" s="20">
        <v>0</v>
      </c>
      <c r="F823" s="20">
        <v>0</v>
      </c>
      <c r="G823" s="20">
        <v>0</v>
      </c>
      <c r="H823" s="20">
        <v>0</v>
      </c>
      <c r="I823" s="20">
        <v>0</v>
      </c>
      <c r="J823" s="20">
        <v>0</v>
      </c>
      <c r="K823" s="20">
        <v>0</v>
      </c>
      <c r="L823" s="20">
        <v>0</v>
      </c>
      <c r="N823" s="50">
        <v>0</v>
      </c>
      <c r="O823" s="236">
        <v>0</v>
      </c>
      <c r="P823" s="236">
        <v>0</v>
      </c>
      <c r="Q823" s="50">
        <v>0</v>
      </c>
      <c r="R823" s="50">
        <v>0</v>
      </c>
      <c r="S823" s="6" t="s">
        <v>47</v>
      </c>
      <c r="T823" s="6" t="s">
        <v>47</v>
      </c>
      <c r="W823" s="1"/>
      <c r="X823" s="1"/>
      <c r="Y823" s="1"/>
      <c r="AC823" s="1"/>
      <c r="AF823" s="1"/>
      <c r="AG823" s="1"/>
    </row>
    <row r="824" spans="1:33" x14ac:dyDescent="0.25">
      <c r="A824" s="1">
        <v>15</v>
      </c>
      <c r="B824" s="1">
        <v>2020</v>
      </c>
      <c r="C824" s="1">
        <v>355340115</v>
      </c>
      <c r="D824" s="44" t="s">
        <v>643</v>
      </c>
      <c r="E824" s="20">
        <v>0.48418550088995299</v>
      </c>
      <c r="F824" s="20">
        <v>0.19088899593282899</v>
      </c>
      <c r="G824" s="20">
        <v>0.293296504957124</v>
      </c>
      <c r="H824" s="20">
        <v>0</v>
      </c>
      <c r="I824" s="20">
        <v>3.3400000000000001E-3</v>
      </c>
      <c r="J824" s="20">
        <v>0.23124404433964599</v>
      </c>
      <c r="K824" s="20">
        <v>0.19644497486089299</v>
      </c>
      <c r="L824" s="20">
        <v>5.31564816894146E-2</v>
      </c>
      <c r="N824" s="50">
        <v>19</v>
      </c>
      <c r="O824" s="236">
        <v>26.21359223300971</v>
      </c>
      <c r="P824" s="236">
        <v>73.786407766990294</v>
      </c>
      <c r="Q824" s="50">
        <v>27</v>
      </c>
      <c r="R824" s="50">
        <v>76</v>
      </c>
      <c r="S824" s="6">
        <v>1251.068</v>
      </c>
      <c r="T824" s="6">
        <v>1176.0294000000001</v>
      </c>
      <c r="W824" s="1"/>
      <c r="X824" s="1"/>
      <c r="Y824" s="1"/>
      <c r="AC824" s="1"/>
      <c r="AF824" s="1"/>
      <c r="AG824" s="1"/>
    </row>
    <row r="825" spans="1:33" x14ac:dyDescent="0.25">
      <c r="A825" s="1">
        <v>18</v>
      </c>
      <c r="B825" s="1">
        <v>2020</v>
      </c>
      <c r="C825" s="1">
        <v>355340118</v>
      </c>
      <c r="D825" s="44" t="s">
        <v>643</v>
      </c>
      <c r="E825" s="20">
        <v>3.0798503297818328E-3</v>
      </c>
      <c r="F825" s="20">
        <v>3.05426940639269E-3</v>
      </c>
      <c r="G825" s="20">
        <v>2.55809233891426E-5</v>
      </c>
      <c r="H825" s="20">
        <v>0</v>
      </c>
      <c r="I825" s="20" t="s">
        <v>47</v>
      </c>
      <c r="J825" s="20" t="s">
        <v>47</v>
      </c>
      <c r="K825" s="20">
        <v>3.0400000000000002E-3</v>
      </c>
      <c r="L825" s="20">
        <v>3.9850329781836699E-5</v>
      </c>
      <c r="N825" s="50">
        <v>3</v>
      </c>
      <c r="O825" s="236">
        <v>50</v>
      </c>
      <c r="P825" s="236">
        <v>50</v>
      </c>
      <c r="Q825" s="50">
        <v>2</v>
      </c>
      <c r="R825" s="50">
        <v>2</v>
      </c>
      <c r="S825" s="6" t="s">
        <v>47</v>
      </c>
      <c r="T825" s="6" t="s">
        <v>47</v>
      </c>
      <c r="W825" s="1"/>
      <c r="X825" s="1"/>
      <c r="Y825" s="1"/>
      <c r="AC825" s="1"/>
      <c r="AF825" s="1"/>
      <c r="AG825" s="1"/>
    </row>
    <row r="826" spans="1:33" x14ac:dyDescent="0.25">
      <c r="A826" s="1">
        <v>11</v>
      </c>
      <c r="B826" s="1">
        <v>2020</v>
      </c>
      <c r="C826" s="1">
        <v>355350011</v>
      </c>
      <c r="D826" s="44" t="s">
        <v>644</v>
      </c>
      <c r="E826" s="20">
        <v>0.12948999999999999</v>
      </c>
      <c r="F826" s="20">
        <v>0.12889999999999999</v>
      </c>
      <c r="G826" s="20">
        <v>5.9000000000000003E-4</v>
      </c>
      <c r="H826" s="20">
        <v>0</v>
      </c>
      <c r="I826" s="20">
        <v>6.0000000000000002E-5</v>
      </c>
      <c r="J826" s="20">
        <v>6.2E-4</v>
      </c>
      <c r="K826" s="20">
        <v>4.6000000000000001E-4</v>
      </c>
      <c r="L826" s="20">
        <v>0.12834999999999999</v>
      </c>
      <c r="N826" s="50">
        <v>14</v>
      </c>
      <c r="O826" s="236">
        <v>50</v>
      </c>
      <c r="P826" s="236">
        <v>50</v>
      </c>
      <c r="Q826" s="50">
        <v>7</v>
      </c>
      <c r="R826" s="50">
        <v>7</v>
      </c>
      <c r="S826" s="6">
        <v>240</v>
      </c>
      <c r="T826" s="6">
        <v>240</v>
      </c>
      <c r="W826" s="1"/>
      <c r="X826" s="1"/>
      <c r="Y826" s="1"/>
      <c r="AC826" s="1"/>
      <c r="AF826" s="1"/>
      <c r="AG826" s="1"/>
    </row>
    <row r="827" spans="1:33" x14ac:dyDescent="0.25">
      <c r="A827" s="1">
        <v>14</v>
      </c>
      <c r="B827" s="1">
        <v>2020</v>
      </c>
      <c r="C827" s="1">
        <v>355350014</v>
      </c>
      <c r="D827" s="44" t="s">
        <v>644</v>
      </c>
      <c r="E827" s="20">
        <v>3.0206040621802998E-2</v>
      </c>
      <c r="F827" s="20">
        <v>2.8542950819672099E-2</v>
      </c>
      <c r="G827" s="20">
        <v>1.6630898021309001E-3</v>
      </c>
      <c r="H827" s="20">
        <v>0</v>
      </c>
      <c r="I827" s="20">
        <v>2.0549999999999999E-2</v>
      </c>
      <c r="J827" s="20" t="s">
        <v>47</v>
      </c>
      <c r="K827" s="20">
        <v>9.4460406218030302E-3</v>
      </c>
      <c r="L827" s="20">
        <v>2.1000000000000001E-4</v>
      </c>
      <c r="N827" s="50">
        <v>16</v>
      </c>
      <c r="O827" s="236">
        <v>54.54545454545454</v>
      </c>
      <c r="P827" s="236">
        <v>45.454545454545453</v>
      </c>
      <c r="Q827" s="50">
        <v>6</v>
      </c>
      <c r="R827" s="50">
        <v>5</v>
      </c>
      <c r="S827" s="6" t="s">
        <v>47</v>
      </c>
      <c r="T827" s="6" t="s">
        <v>47</v>
      </c>
      <c r="W827" s="1"/>
      <c r="X827" s="1"/>
      <c r="Y827" s="1"/>
      <c r="AC827" s="1"/>
      <c r="AF827" s="1"/>
      <c r="AG827" s="1"/>
    </row>
    <row r="828" spans="1:33" x14ac:dyDescent="0.25">
      <c r="A828" s="1">
        <v>4</v>
      </c>
      <c r="B828" s="1">
        <v>2020</v>
      </c>
      <c r="C828" s="1">
        <v>35536094</v>
      </c>
      <c r="D828" s="44" t="s">
        <v>645</v>
      </c>
      <c r="E828" s="20">
        <v>0.1999915738453473</v>
      </c>
      <c r="F828" s="20">
        <v>0.19376582790628</v>
      </c>
      <c r="G828" s="20">
        <v>6.2257459390673E-3</v>
      </c>
      <c r="H828" s="20">
        <v>0.255543378995434</v>
      </c>
      <c r="I828" s="20">
        <v>2.315E-2</v>
      </c>
      <c r="J828" s="20" t="s">
        <v>47</v>
      </c>
      <c r="K828" s="20">
        <v>0.16916501609401899</v>
      </c>
      <c r="L828" s="20">
        <v>7.6765577513286899E-3</v>
      </c>
      <c r="N828" s="50">
        <v>10</v>
      </c>
      <c r="O828" s="236">
        <v>69.696969696969703</v>
      </c>
      <c r="P828" s="236">
        <v>30.303030303030305</v>
      </c>
      <c r="Q828" s="50">
        <v>23</v>
      </c>
      <c r="R828" s="50">
        <v>10</v>
      </c>
      <c r="S828" s="6">
        <v>528.53199999999993</v>
      </c>
      <c r="T828" s="6">
        <v>211.4128</v>
      </c>
      <c r="W828" s="1"/>
      <c r="X828" s="1"/>
      <c r="Y828" s="1"/>
      <c r="AC828" s="1"/>
      <c r="AF828" s="1"/>
      <c r="AG828" s="1"/>
    </row>
    <row r="829" spans="1:33" x14ac:dyDescent="0.25">
      <c r="A829" s="1">
        <v>9</v>
      </c>
      <c r="B829" s="1">
        <v>2020</v>
      </c>
      <c r="C829" s="1">
        <v>35536589</v>
      </c>
      <c r="D829" s="44" t="s">
        <v>646</v>
      </c>
      <c r="E829" s="20">
        <v>7.4194155251141591E-2</v>
      </c>
      <c r="F829" s="20">
        <v>9.1400000000000006E-3</v>
      </c>
      <c r="G829" s="20">
        <v>6.5054155251141596E-2</v>
      </c>
      <c r="H829" s="20">
        <v>0</v>
      </c>
      <c r="I829" s="20" t="s">
        <v>47</v>
      </c>
      <c r="J829" s="20" t="s">
        <v>47</v>
      </c>
      <c r="K829" s="20">
        <v>7.3950000000000002E-2</v>
      </c>
      <c r="L829" s="20">
        <v>2.44155251141553E-4</v>
      </c>
      <c r="N829" s="50">
        <v>4</v>
      </c>
      <c r="O829" s="236">
        <v>20</v>
      </c>
      <c r="P829" s="236">
        <v>80</v>
      </c>
      <c r="Q829" s="50">
        <v>1</v>
      </c>
      <c r="R829" s="50">
        <v>4</v>
      </c>
      <c r="S829" s="6">
        <v>146</v>
      </c>
      <c r="T829" s="6">
        <v>146</v>
      </c>
      <c r="W829" s="1"/>
      <c r="X829" s="1"/>
      <c r="Y829" s="1"/>
      <c r="AC829" s="1"/>
      <c r="AF829" s="1"/>
      <c r="AG829" s="1"/>
    </row>
    <row r="830" spans="1:33" x14ac:dyDescent="0.25">
      <c r="A830" s="1">
        <v>12</v>
      </c>
      <c r="B830" s="1">
        <v>2020</v>
      </c>
      <c r="C830" s="1">
        <v>355365812</v>
      </c>
      <c r="D830" s="44" t="s">
        <v>646</v>
      </c>
      <c r="E830" s="20">
        <v>1.158E-2</v>
      </c>
      <c r="F830" s="20" t="s">
        <v>47</v>
      </c>
      <c r="G830" s="20">
        <v>1.158E-2</v>
      </c>
      <c r="H830" s="20">
        <v>0</v>
      </c>
      <c r="I830" s="20" t="s">
        <v>47</v>
      </c>
      <c r="J830" s="20" t="s">
        <v>47</v>
      </c>
      <c r="K830" s="20">
        <v>1.158E-2</v>
      </c>
      <c r="L830" s="20">
        <v>0</v>
      </c>
      <c r="N830" s="50">
        <v>1</v>
      </c>
      <c r="O830" s="236">
        <v>0</v>
      </c>
      <c r="P830" s="236">
        <v>100</v>
      </c>
      <c r="Q830" s="50" t="s">
        <v>47</v>
      </c>
      <c r="R830" s="50">
        <v>3</v>
      </c>
      <c r="S830" s="6" t="s">
        <v>47</v>
      </c>
      <c r="T830" s="6" t="s">
        <v>47</v>
      </c>
      <c r="W830" s="1"/>
      <c r="X830" s="1"/>
      <c r="Y830" s="1"/>
      <c r="AC830" s="1"/>
      <c r="AF830" s="1"/>
      <c r="AG830" s="1"/>
    </row>
    <row r="831" spans="1:33" x14ac:dyDescent="0.25">
      <c r="A831" s="1">
        <v>9</v>
      </c>
      <c r="B831" s="1">
        <v>2020</v>
      </c>
      <c r="C831" s="1">
        <v>35537089</v>
      </c>
      <c r="D831" s="44" t="s">
        <v>647</v>
      </c>
      <c r="E831" s="20">
        <v>2.4491522070015221E-2</v>
      </c>
      <c r="F831" s="20">
        <v>2.4490000000000001E-2</v>
      </c>
      <c r="G831" s="20">
        <v>1.5220700152206999E-6</v>
      </c>
      <c r="H831" s="20">
        <v>0</v>
      </c>
      <c r="I831" s="20" t="s">
        <v>47</v>
      </c>
      <c r="J831" s="20" t="s">
        <v>47</v>
      </c>
      <c r="K831" s="20">
        <v>2.44915220700152E-2</v>
      </c>
      <c r="L831" s="20">
        <v>0</v>
      </c>
      <c r="N831" s="50">
        <v>4</v>
      </c>
      <c r="O831" s="236">
        <v>75</v>
      </c>
      <c r="P831" s="236">
        <v>25</v>
      </c>
      <c r="Q831" s="50">
        <v>3</v>
      </c>
      <c r="R831" s="50">
        <v>1</v>
      </c>
      <c r="S831" s="6" t="s">
        <v>47</v>
      </c>
      <c r="T831" s="6" t="s">
        <v>47</v>
      </c>
      <c r="W831" s="1"/>
      <c r="X831" s="1"/>
      <c r="Y831" s="1"/>
      <c r="AC831" s="1"/>
      <c r="AF831" s="1"/>
      <c r="AG831" s="1"/>
    </row>
    <row r="832" spans="1:33" x14ac:dyDescent="0.25">
      <c r="A832" s="1">
        <v>16</v>
      </c>
      <c r="B832" s="1">
        <v>2020</v>
      </c>
      <c r="C832" s="1">
        <v>355370816</v>
      </c>
      <c r="D832" s="44" t="s">
        <v>647</v>
      </c>
      <c r="E832" s="20">
        <v>0.71083409570950906</v>
      </c>
      <c r="F832" s="20">
        <v>0.166612352502682</v>
      </c>
      <c r="G832" s="20">
        <v>0.54422174320682704</v>
      </c>
      <c r="H832" s="20">
        <v>0</v>
      </c>
      <c r="I832" s="20">
        <v>0.25113937295705802</v>
      </c>
      <c r="J832" s="20">
        <v>1.9128376167544099E-2</v>
      </c>
      <c r="K832" s="20">
        <v>0.41271001034466998</v>
      </c>
      <c r="L832" s="20">
        <v>2.7856336240237492E-2</v>
      </c>
      <c r="N832" s="50">
        <v>25</v>
      </c>
      <c r="O832" s="236">
        <v>26.612903225806448</v>
      </c>
      <c r="P832" s="236">
        <v>73.387096774193552</v>
      </c>
      <c r="Q832" s="50">
        <v>66</v>
      </c>
      <c r="R832" s="50">
        <v>182</v>
      </c>
      <c r="S832" s="6">
        <v>2936</v>
      </c>
      <c r="T832" s="6">
        <v>2936</v>
      </c>
      <c r="W832" s="1"/>
      <c r="X832" s="1"/>
      <c r="Y832" s="1"/>
      <c r="AC832" s="1"/>
      <c r="AF832" s="1"/>
      <c r="AG832" s="1"/>
    </row>
    <row r="833" spans="1:33" x14ac:dyDescent="0.25">
      <c r="A833" s="1">
        <v>14</v>
      </c>
      <c r="B833" s="1">
        <v>2020</v>
      </c>
      <c r="C833" s="1">
        <v>355380714</v>
      </c>
      <c r="D833" s="44" t="s">
        <v>648</v>
      </c>
      <c r="E833" s="20">
        <v>1.917365734518347</v>
      </c>
      <c r="F833" s="20">
        <v>1.8015735239611701</v>
      </c>
      <c r="G833" s="20">
        <v>0.11579221055717701</v>
      </c>
      <c r="H833" s="20">
        <v>0.115049911212582</v>
      </c>
      <c r="I833" s="20">
        <v>1.04074590163934E-2</v>
      </c>
      <c r="J833" s="20">
        <v>8.3735227686703106E-2</v>
      </c>
      <c r="K833" s="20">
        <v>1.70718357087086</v>
      </c>
      <c r="L833" s="20">
        <v>0.1160394769443823</v>
      </c>
      <c r="N833" s="50">
        <v>107</v>
      </c>
      <c r="O833" s="236">
        <v>85.576923076923066</v>
      </c>
      <c r="P833" s="236">
        <v>14.423076923076922</v>
      </c>
      <c r="Q833" s="50">
        <v>178</v>
      </c>
      <c r="R833" s="50">
        <v>30</v>
      </c>
      <c r="S833" s="6">
        <v>1095.279</v>
      </c>
      <c r="T833" s="6">
        <v>1095.279</v>
      </c>
      <c r="W833" s="1"/>
      <c r="X833" s="1"/>
      <c r="Y833" s="1"/>
      <c r="AC833" s="1"/>
      <c r="AF833" s="1"/>
      <c r="AG833" s="1"/>
    </row>
    <row r="834" spans="1:33" x14ac:dyDescent="0.25">
      <c r="A834" s="1">
        <v>14</v>
      </c>
      <c r="B834" s="1">
        <v>2020</v>
      </c>
      <c r="C834" s="1">
        <v>355385614</v>
      </c>
      <c r="D834" s="44" t="s">
        <v>649</v>
      </c>
      <c r="E834" s="20">
        <v>0.22086714493350257</v>
      </c>
      <c r="F834" s="20">
        <v>0.21808027727873799</v>
      </c>
      <c r="G834" s="20">
        <v>2.78686765476458E-3</v>
      </c>
      <c r="H834" s="20">
        <v>0</v>
      </c>
      <c r="I834" s="20">
        <v>1.0240000000000001E-2</v>
      </c>
      <c r="J834" s="20">
        <v>2.0830601092896201E-4</v>
      </c>
      <c r="K834" s="20">
        <v>0.21017027727873799</v>
      </c>
      <c r="L834" s="20">
        <v>2.4856164383561601E-4</v>
      </c>
      <c r="N834" s="50">
        <v>27</v>
      </c>
      <c r="O834" s="236">
        <v>80.487804878048792</v>
      </c>
      <c r="P834" s="236">
        <v>19.512195121951219</v>
      </c>
      <c r="Q834" s="50">
        <v>33</v>
      </c>
      <c r="R834" s="50">
        <v>8</v>
      </c>
      <c r="S834" s="6">
        <v>135.72</v>
      </c>
      <c r="T834" s="6">
        <v>135.72</v>
      </c>
      <c r="W834" s="1"/>
      <c r="X834" s="1"/>
      <c r="Y834" s="1"/>
      <c r="AC834" s="1"/>
      <c r="AF834" s="1"/>
      <c r="AG834" s="1"/>
    </row>
    <row r="835" spans="1:33" x14ac:dyDescent="0.25">
      <c r="A835" s="1">
        <v>22</v>
      </c>
      <c r="B835" s="1">
        <v>2020</v>
      </c>
      <c r="C835" s="1">
        <v>355390622</v>
      </c>
      <c r="D835" s="44" t="s">
        <v>650</v>
      </c>
      <c r="E835" s="20">
        <v>1.8132335857640701E-2</v>
      </c>
      <c r="F835" s="20" t="s">
        <v>47</v>
      </c>
      <c r="G835" s="20">
        <v>1.8132335857640701E-2</v>
      </c>
      <c r="H835" s="20">
        <v>0</v>
      </c>
      <c r="I835" s="20">
        <v>1.2370000000000001E-2</v>
      </c>
      <c r="J835" s="20">
        <v>4.9758136004857297E-3</v>
      </c>
      <c r="K835" s="20">
        <v>5.9988584474885803E-5</v>
      </c>
      <c r="L835" s="20">
        <v>7.2653367268009101E-4</v>
      </c>
      <c r="N835" s="50">
        <v>0</v>
      </c>
      <c r="O835" s="236">
        <v>0</v>
      </c>
      <c r="P835" s="236">
        <v>100</v>
      </c>
      <c r="Q835" s="50" t="s">
        <v>47</v>
      </c>
      <c r="R835" s="50">
        <v>18</v>
      </c>
      <c r="S835" s="6">
        <v>342.16</v>
      </c>
      <c r="T835" s="6">
        <v>342.16</v>
      </c>
      <c r="W835" s="1"/>
      <c r="X835" s="1"/>
      <c r="Y835" s="1"/>
      <c r="AC835" s="1"/>
      <c r="AF835" s="1"/>
      <c r="AG835" s="1"/>
    </row>
    <row r="836" spans="1:33" x14ac:dyDescent="0.25">
      <c r="A836" s="1">
        <v>17</v>
      </c>
      <c r="B836" s="1">
        <v>2020</v>
      </c>
      <c r="C836" s="1">
        <v>355395517</v>
      </c>
      <c r="D836" s="44" t="s">
        <v>651</v>
      </c>
      <c r="E836" s="20">
        <v>0.76069727665909792</v>
      </c>
      <c r="F836" s="20">
        <v>0.56038929148888394</v>
      </c>
      <c r="G836" s="20">
        <v>0.200307985170214</v>
      </c>
      <c r="H836" s="20">
        <v>0</v>
      </c>
      <c r="I836" s="20">
        <v>0.100257358834244</v>
      </c>
      <c r="J836" s="20">
        <v>0.20922683658956501</v>
      </c>
      <c r="K836" s="20">
        <v>0.44722881182889601</v>
      </c>
      <c r="L836" s="20">
        <v>3.9842694063926898E-3</v>
      </c>
      <c r="N836" s="50">
        <v>16</v>
      </c>
      <c r="O836" s="236">
        <v>44.642857142857146</v>
      </c>
      <c r="P836" s="236">
        <v>55.357142857142861</v>
      </c>
      <c r="Q836" s="50">
        <v>25</v>
      </c>
      <c r="R836" s="50">
        <v>31</v>
      </c>
      <c r="S836" s="6">
        <v>769.68399999999997</v>
      </c>
      <c r="T836" s="6">
        <v>769.68399999999997</v>
      </c>
      <c r="W836" s="1"/>
      <c r="X836" s="1"/>
      <c r="Y836" s="1"/>
      <c r="AC836" s="1"/>
      <c r="AF836" s="1"/>
      <c r="AG836" s="1"/>
    </row>
    <row r="837" spans="1:33" x14ac:dyDescent="0.25">
      <c r="A837" s="1">
        <v>10</v>
      </c>
      <c r="B837" s="1">
        <v>2020</v>
      </c>
      <c r="C837" s="1">
        <v>355400310</v>
      </c>
      <c r="D837" s="44" t="s">
        <v>652</v>
      </c>
      <c r="E837" s="20">
        <v>1.8652744480312871</v>
      </c>
      <c r="F837" s="20">
        <v>1.22062562710532</v>
      </c>
      <c r="G837" s="20">
        <v>0.64464882092596698</v>
      </c>
      <c r="H837" s="20">
        <v>0</v>
      </c>
      <c r="I837" s="20">
        <v>0.781306982558575</v>
      </c>
      <c r="J837" s="20">
        <v>0.49360063646231001</v>
      </c>
      <c r="K837" s="20">
        <v>0.558527231631193</v>
      </c>
      <c r="L837" s="20">
        <v>3.1839597379211701E-2</v>
      </c>
      <c r="N837" s="50">
        <v>133</v>
      </c>
      <c r="O837" s="236">
        <v>21.940928270042196</v>
      </c>
      <c r="P837" s="236">
        <v>78.059071729957807</v>
      </c>
      <c r="Q837" s="50">
        <v>52</v>
      </c>
      <c r="R837" s="50">
        <v>185</v>
      </c>
      <c r="S837" s="6">
        <v>5782.8780000000006</v>
      </c>
      <c r="T837" s="6">
        <v>5782.8780000000006</v>
      </c>
      <c r="W837" s="1"/>
      <c r="X837" s="1"/>
      <c r="Y837" s="1"/>
      <c r="AC837" s="1"/>
      <c r="AF837" s="1"/>
      <c r="AG837" s="1"/>
    </row>
    <row r="838" spans="1:33" x14ac:dyDescent="0.25">
      <c r="A838" s="1">
        <v>2</v>
      </c>
      <c r="B838" s="1">
        <v>2020</v>
      </c>
      <c r="C838" s="1">
        <v>35541022</v>
      </c>
      <c r="D838" s="44" t="s">
        <v>653</v>
      </c>
      <c r="E838" s="20">
        <v>0.96275727862406502</v>
      </c>
      <c r="F838" s="20">
        <v>0.82269111491628599</v>
      </c>
      <c r="G838" s="20">
        <v>0.140066163707779</v>
      </c>
      <c r="H838" s="20">
        <v>3.11474505327245E-2</v>
      </c>
      <c r="I838" s="20">
        <v>0.50238958904109599</v>
      </c>
      <c r="J838" s="20">
        <v>0.102927964127388</v>
      </c>
      <c r="K838" s="20">
        <v>0.282161638845223</v>
      </c>
      <c r="L838" s="20">
        <v>7.5278086610358494E-2</v>
      </c>
      <c r="N838" s="50">
        <v>85</v>
      </c>
      <c r="O838" s="236">
        <v>29.912023460410559</v>
      </c>
      <c r="P838" s="236">
        <v>70.087976539589448</v>
      </c>
      <c r="Q838" s="50">
        <v>102</v>
      </c>
      <c r="R838" s="50">
        <v>239</v>
      </c>
      <c r="S838" s="6">
        <v>16125.119999999999</v>
      </c>
      <c r="T838" s="6">
        <v>16125.119999999999</v>
      </c>
      <c r="W838" s="1"/>
      <c r="X838" s="1"/>
      <c r="Y838" s="1"/>
      <c r="AC838" s="1"/>
      <c r="AF838" s="1"/>
      <c r="AG838" s="1"/>
    </row>
    <row r="839" spans="1:33" x14ac:dyDescent="0.25">
      <c r="A839" s="1">
        <v>14</v>
      </c>
      <c r="B839" s="1">
        <v>2020</v>
      </c>
      <c r="C839" s="1">
        <v>355420114</v>
      </c>
      <c r="D839" s="44" t="s">
        <v>654</v>
      </c>
      <c r="E839" s="20">
        <v>8.3000858888306675E-2</v>
      </c>
      <c r="F839" s="20">
        <v>8.0170341384501506E-2</v>
      </c>
      <c r="G839" s="20">
        <v>2.8305175038051702E-3</v>
      </c>
      <c r="H839" s="20">
        <v>7.5802099188229305E-2</v>
      </c>
      <c r="I839" s="20">
        <v>2.4605175038051701E-3</v>
      </c>
      <c r="J839" s="20">
        <v>2.16278538812785E-4</v>
      </c>
      <c r="K839" s="20">
        <v>7.8587942627109497E-2</v>
      </c>
      <c r="L839" s="20">
        <v>1.7361202185792401E-3</v>
      </c>
      <c r="N839" s="50">
        <v>8</v>
      </c>
      <c r="O839" s="236">
        <v>73.529411764705884</v>
      </c>
      <c r="P839" s="236">
        <v>26.47058823529412</v>
      </c>
      <c r="Q839" s="50">
        <v>25</v>
      </c>
      <c r="R839" s="50">
        <v>9</v>
      </c>
      <c r="S839" s="6">
        <v>157</v>
      </c>
      <c r="T839" s="6">
        <v>0</v>
      </c>
      <c r="W839" s="1"/>
      <c r="X839" s="1"/>
      <c r="Y839" s="1"/>
      <c r="AC839" s="1"/>
      <c r="AF839" s="1"/>
      <c r="AG839" s="1"/>
    </row>
    <row r="840" spans="1:33" x14ac:dyDescent="0.25">
      <c r="A840" s="1">
        <v>22</v>
      </c>
      <c r="B840" s="1">
        <v>2020</v>
      </c>
      <c r="C840" s="1">
        <v>355430022</v>
      </c>
      <c r="D840" s="44" t="s">
        <v>655</v>
      </c>
      <c r="E840" s="20">
        <v>0.31646554975422303</v>
      </c>
      <c r="F840" s="20">
        <v>0.20832517503805201</v>
      </c>
      <c r="G840" s="20">
        <v>0.10814037471617099</v>
      </c>
      <c r="H840" s="20">
        <v>0</v>
      </c>
      <c r="I840" s="20">
        <v>6.2347465753424702E-2</v>
      </c>
      <c r="J840" s="20">
        <v>0.210033515981735</v>
      </c>
      <c r="K840" s="20">
        <v>4.3847931793796903E-2</v>
      </c>
      <c r="L840" s="20">
        <v>2.3663622526636199E-4</v>
      </c>
      <c r="N840" s="50">
        <v>2</v>
      </c>
      <c r="O840" s="236">
        <v>15.909090909090908</v>
      </c>
      <c r="P840" s="236">
        <v>84.090909090909093</v>
      </c>
      <c r="Q840" s="50">
        <v>7</v>
      </c>
      <c r="R840" s="50">
        <v>37</v>
      </c>
      <c r="S840" s="6">
        <v>1020</v>
      </c>
      <c r="T840" s="6">
        <v>1020</v>
      </c>
      <c r="W840" s="1"/>
      <c r="X840" s="1"/>
      <c r="Y840" s="1"/>
      <c r="AC840" s="1"/>
      <c r="AF840" s="1"/>
      <c r="AG840" s="1"/>
    </row>
    <row r="841" spans="1:33" x14ac:dyDescent="0.25">
      <c r="A841" s="1">
        <v>12</v>
      </c>
      <c r="B841" s="1">
        <v>2020</v>
      </c>
      <c r="C841" s="1">
        <v>355440912</v>
      </c>
      <c r="D841" s="44" t="s">
        <v>656</v>
      </c>
      <c r="E841" s="20">
        <v>0.2289625347768045</v>
      </c>
      <c r="F841" s="20">
        <v>0.15021610490430901</v>
      </c>
      <c r="G841" s="20">
        <v>7.8746429872495499E-2</v>
      </c>
      <c r="H841" s="20">
        <v>0</v>
      </c>
      <c r="I841" s="20">
        <v>2.6620000000000001E-2</v>
      </c>
      <c r="J841" s="20">
        <v>3.7069999999999999E-2</v>
      </c>
      <c r="K841" s="20">
        <v>0.16402612495945301</v>
      </c>
      <c r="L841" s="20">
        <v>1.2464098173515983E-3</v>
      </c>
      <c r="N841" s="50">
        <v>1</v>
      </c>
      <c r="O841" s="236">
        <v>55.26315789473685</v>
      </c>
      <c r="P841" s="236">
        <v>44.736842105263158</v>
      </c>
      <c r="Q841" s="50">
        <v>21</v>
      </c>
      <c r="R841" s="50">
        <v>17</v>
      </c>
      <c r="S841" s="6">
        <v>455.86799999999999</v>
      </c>
      <c r="T841" s="6">
        <v>455.86799999999999</v>
      </c>
      <c r="W841" s="1"/>
      <c r="X841" s="1"/>
      <c r="Y841" s="1"/>
      <c r="AC841" s="1"/>
      <c r="AF841" s="1"/>
      <c r="AG841" s="1"/>
    </row>
    <row r="842" spans="1:33" x14ac:dyDescent="0.25">
      <c r="A842" s="1">
        <v>5</v>
      </c>
      <c r="B842" s="1">
        <v>2020</v>
      </c>
      <c r="C842" s="1">
        <v>35545085</v>
      </c>
      <c r="D842" s="44" t="s">
        <v>657</v>
      </c>
      <c r="E842" s="20">
        <v>3.0496312826974702E-3</v>
      </c>
      <c r="F842" s="20" t="s">
        <v>47</v>
      </c>
      <c r="G842" s="20">
        <v>3.0496312826974702E-3</v>
      </c>
      <c r="H842" s="20">
        <v>0</v>
      </c>
      <c r="I842" s="20" t="s">
        <v>47</v>
      </c>
      <c r="J842" s="20">
        <v>2.14206194741789E-3</v>
      </c>
      <c r="K842" s="20">
        <v>7.9341408413803399E-4</v>
      </c>
      <c r="L842" s="20">
        <v>1.14155251141553E-4</v>
      </c>
      <c r="N842" s="50">
        <v>1</v>
      </c>
      <c r="O842" s="236">
        <v>0</v>
      </c>
      <c r="P842" s="236">
        <v>100</v>
      </c>
      <c r="Q842" s="50" t="s">
        <v>47</v>
      </c>
      <c r="R842" s="50">
        <v>9</v>
      </c>
      <c r="S842" s="6" t="s">
        <v>47</v>
      </c>
      <c r="T842" s="6" t="s">
        <v>47</v>
      </c>
      <c r="W842" s="1"/>
      <c r="X842" s="1"/>
      <c r="Y842" s="1"/>
      <c r="AC842" s="1"/>
      <c r="AF842" s="1"/>
      <c r="AG842" s="1"/>
    </row>
    <row r="843" spans="1:33" x14ac:dyDescent="0.25">
      <c r="A843" s="1">
        <v>10</v>
      </c>
      <c r="B843" s="1">
        <v>2020</v>
      </c>
      <c r="C843" s="1">
        <v>355450810</v>
      </c>
      <c r="D843" s="44" t="s">
        <v>657</v>
      </c>
      <c r="E843" s="20">
        <v>0.21255291913067401</v>
      </c>
      <c r="F843" s="20">
        <v>0.11113355094568</v>
      </c>
      <c r="G843" s="20">
        <v>0.101419368184994</v>
      </c>
      <c r="H843" s="20">
        <v>0</v>
      </c>
      <c r="I843" s="20">
        <v>5.3899999999999998E-3</v>
      </c>
      <c r="J843" s="20">
        <v>0.125590489682361</v>
      </c>
      <c r="K843" s="20">
        <v>4.9444419066214197E-2</v>
      </c>
      <c r="L843" s="20">
        <v>3.2128010382097803E-2</v>
      </c>
      <c r="N843" s="50">
        <v>42</v>
      </c>
      <c r="O843" s="236">
        <v>15.686274509803921</v>
      </c>
      <c r="P843" s="236">
        <v>84.313725490196077</v>
      </c>
      <c r="Q843" s="50">
        <v>16</v>
      </c>
      <c r="R843" s="50">
        <v>86</v>
      </c>
      <c r="S843" s="6">
        <v>2024.3899999999999</v>
      </c>
      <c r="T843" s="6">
        <v>449.33110000000005</v>
      </c>
      <c r="W843" s="1"/>
      <c r="X843" s="1"/>
      <c r="Y843" s="1"/>
      <c r="AC843" s="1"/>
      <c r="AF843" s="1"/>
      <c r="AG843" s="1"/>
    </row>
    <row r="844" spans="1:33" x14ac:dyDescent="0.25">
      <c r="A844" s="1">
        <v>14</v>
      </c>
      <c r="B844" s="1">
        <v>2020</v>
      </c>
      <c r="C844" s="1">
        <v>355460714</v>
      </c>
      <c r="D844" s="44" t="s">
        <v>658</v>
      </c>
      <c r="E844" s="20">
        <v>9.1227836945130605E-2</v>
      </c>
      <c r="F844" s="20">
        <v>7.8667836945130604E-2</v>
      </c>
      <c r="G844" s="20">
        <v>1.256E-2</v>
      </c>
      <c r="H844" s="20">
        <v>6.2761605783866095E-2</v>
      </c>
      <c r="I844" s="20">
        <v>1.2500000000000001E-2</v>
      </c>
      <c r="J844" s="20" t="s">
        <v>47</v>
      </c>
      <c r="K844" s="20">
        <v>7.6997836945130599E-2</v>
      </c>
      <c r="L844" s="20">
        <v>1.73E-3</v>
      </c>
      <c r="N844" s="50">
        <v>13</v>
      </c>
      <c r="O844" s="236">
        <v>86.36363636363636</v>
      </c>
      <c r="P844" s="236">
        <v>13.636363636363635</v>
      </c>
      <c r="Q844" s="50">
        <v>19</v>
      </c>
      <c r="R844" s="50">
        <v>3</v>
      </c>
      <c r="S844" s="6">
        <v>89.231999999999999</v>
      </c>
      <c r="T844" s="6">
        <v>89.231999999999999</v>
      </c>
      <c r="W844" s="1"/>
      <c r="X844" s="1"/>
      <c r="Y844" s="1"/>
      <c r="AC844" s="1"/>
      <c r="AF844" s="1"/>
      <c r="AG844" s="1"/>
    </row>
    <row r="845" spans="1:33" x14ac:dyDescent="0.25">
      <c r="A845" s="1">
        <v>10</v>
      </c>
      <c r="B845" s="1">
        <v>2020</v>
      </c>
      <c r="C845" s="1">
        <v>355465610</v>
      </c>
      <c r="D845" s="44" t="s">
        <v>659</v>
      </c>
      <c r="E845" s="20">
        <v>8.7600000000000004E-3</v>
      </c>
      <c r="F845" s="20">
        <v>8.7600000000000004E-3</v>
      </c>
      <c r="G845" s="20" t="s">
        <v>47</v>
      </c>
      <c r="H845" s="20">
        <v>0</v>
      </c>
      <c r="I845" s="20">
        <v>8.7600000000000004E-3</v>
      </c>
      <c r="J845" s="20" t="s">
        <v>47</v>
      </c>
      <c r="K845" s="20" t="s">
        <v>47</v>
      </c>
      <c r="L845" s="20">
        <v>0</v>
      </c>
      <c r="N845" s="50">
        <v>0</v>
      </c>
      <c r="O845" s="236">
        <v>100</v>
      </c>
      <c r="P845" s="236"/>
      <c r="Q845" s="50">
        <v>1</v>
      </c>
      <c r="R845" s="50" t="s">
        <v>47</v>
      </c>
      <c r="S845" s="6">
        <v>57.800000000000004</v>
      </c>
      <c r="T845" s="6">
        <v>41.038000000000004</v>
      </c>
      <c r="W845" s="1"/>
      <c r="X845" s="1"/>
      <c r="Y845" s="1"/>
      <c r="AC845" s="1"/>
      <c r="AF845" s="1"/>
      <c r="AG845" s="1"/>
    </row>
    <row r="846" spans="1:33" x14ac:dyDescent="0.25">
      <c r="A846" s="1">
        <v>5</v>
      </c>
      <c r="B846" s="1">
        <v>2020</v>
      </c>
      <c r="C846" s="1">
        <v>35547065</v>
      </c>
      <c r="D846" s="44" t="s">
        <v>660</v>
      </c>
      <c r="E846" s="20">
        <v>4.9351314469645927E-2</v>
      </c>
      <c r="F846" s="20">
        <v>4.9189999999999998E-2</v>
      </c>
      <c r="G846" s="20">
        <v>1.61314469645932E-4</v>
      </c>
      <c r="H846" s="20">
        <v>0</v>
      </c>
      <c r="I846" s="20" t="s">
        <v>47</v>
      </c>
      <c r="J846" s="20" t="s">
        <v>47</v>
      </c>
      <c r="K846" s="20">
        <v>4.9351314469645899E-2</v>
      </c>
      <c r="L846" s="20">
        <v>0</v>
      </c>
      <c r="N846" s="50">
        <v>3</v>
      </c>
      <c r="O846" s="236">
        <v>33.333333333333329</v>
      </c>
      <c r="P846" s="236">
        <v>66.666666666666657</v>
      </c>
      <c r="Q846" s="50">
        <v>1</v>
      </c>
      <c r="R846" s="50">
        <v>2</v>
      </c>
      <c r="S846" s="6" t="s">
        <v>47</v>
      </c>
      <c r="T846" s="6" t="s">
        <v>47</v>
      </c>
      <c r="W846" s="1"/>
      <c r="X846" s="1"/>
      <c r="Y846" s="1"/>
      <c r="AC846" s="1"/>
      <c r="AF846" s="1"/>
      <c r="AG846" s="1"/>
    </row>
    <row r="847" spans="1:33" x14ac:dyDescent="0.25">
      <c r="A847" s="1">
        <v>13</v>
      </c>
      <c r="B847" s="1">
        <v>2020</v>
      </c>
      <c r="C847" s="1">
        <v>355470613</v>
      </c>
      <c r="D847" s="44" t="s">
        <v>660</v>
      </c>
      <c r="E847" s="20">
        <v>0.14645294776305651</v>
      </c>
      <c r="F847" s="20">
        <v>0.117093693514984</v>
      </c>
      <c r="G847" s="20">
        <v>2.9359254248072501E-2</v>
      </c>
      <c r="H847" s="20">
        <v>0</v>
      </c>
      <c r="I847" s="20">
        <v>5.2409999999999998E-2</v>
      </c>
      <c r="J847" s="20">
        <v>1.45222486713077E-2</v>
      </c>
      <c r="K847" s="20">
        <v>7.6998533947151698E-2</v>
      </c>
      <c r="L847" s="20">
        <v>2.52216514459665E-3</v>
      </c>
      <c r="N847" s="50">
        <v>9</v>
      </c>
      <c r="O847" s="236">
        <v>49.019607843137251</v>
      </c>
      <c r="P847" s="236">
        <v>50.980392156862742</v>
      </c>
      <c r="Q847" s="50">
        <v>25</v>
      </c>
      <c r="R847" s="50">
        <v>26</v>
      </c>
      <c r="S847" s="6">
        <v>455.99399999999997</v>
      </c>
      <c r="T847" s="6">
        <v>455.99399999999997</v>
      </c>
      <c r="W847" s="1"/>
      <c r="X847" s="1"/>
      <c r="Y847" s="1"/>
      <c r="AC847" s="1"/>
      <c r="AF847" s="1"/>
      <c r="AG847" s="1"/>
    </row>
    <row r="848" spans="1:33" x14ac:dyDescent="0.25">
      <c r="A848" s="1">
        <v>13</v>
      </c>
      <c r="B848" s="1">
        <v>2020</v>
      </c>
      <c r="C848" s="1">
        <v>355475513</v>
      </c>
      <c r="D848" s="44" t="s">
        <v>661</v>
      </c>
      <c r="E848" s="20">
        <v>6.4370053272450531E-2</v>
      </c>
      <c r="F848" s="20">
        <v>5.4829999999999997E-2</v>
      </c>
      <c r="G848" s="20">
        <v>9.5400532724505306E-3</v>
      </c>
      <c r="H848" s="20">
        <v>0</v>
      </c>
      <c r="I848" s="20">
        <v>9.6638812785388092E-3</v>
      </c>
      <c r="J848" s="20">
        <v>1.5E-3</v>
      </c>
      <c r="K848" s="20">
        <v>5.2601415525114201E-2</v>
      </c>
      <c r="L848" s="20">
        <v>6.0475646879756503E-4</v>
      </c>
      <c r="N848" s="50">
        <v>0</v>
      </c>
      <c r="O848" s="236">
        <v>31.25</v>
      </c>
      <c r="P848" s="236">
        <v>68.75</v>
      </c>
      <c r="Q848" s="50">
        <v>5</v>
      </c>
      <c r="R848" s="50">
        <v>11</v>
      </c>
      <c r="S848" s="6">
        <v>86</v>
      </c>
      <c r="T848" s="6">
        <v>86</v>
      </c>
      <c r="W848" s="1"/>
      <c r="X848" s="1"/>
      <c r="Y848" s="1"/>
      <c r="AC848" s="1"/>
      <c r="AF848" s="1"/>
      <c r="AG848" s="1"/>
    </row>
    <row r="849" spans="1:33" x14ac:dyDescent="0.25">
      <c r="A849" s="1">
        <v>2</v>
      </c>
      <c r="B849" s="1">
        <v>2020</v>
      </c>
      <c r="C849" s="1">
        <v>35548052</v>
      </c>
      <c r="D849" s="44" t="s">
        <v>662</v>
      </c>
      <c r="E849" s="20">
        <v>0.52373925395696608</v>
      </c>
      <c r="F849" s="20">
        <v>0.483489628298858</v>
      </c>
      <c r="G849" s="20">
        <v>4.02496256581081E-2</v>
      </c>
      <c r="H849" s="20">
        <v>1.2122628107559601</v>
      </c>
      <c r="I849" s="20">
        <v>8.5100000000000002E-3</v>
      </c>
      <c r="J849" s="20">
        <v>3.2702574440036297E-2</v>
      </c>
      <c r="K849" s="20">
        <v>0.42721371842536499</v>
      </c>
      <c r="L849" s="20">
        <v>5.5312961091565374E-2</v>
      </c>
      <c r="N849" s="50">
        <v>77</v>
      </c>
      <c r="O849" s="236">
        <v>53.846153846153847</v>
      </c>
      <c r="P849" s="236">
        <v>46.153846153846153</v>
      </c>
      <c r="Q849" s="50">
        <v>42</v>
      </c>
      <c r="R849" s="50">
        <v>36</v>
      </c>
      <c r="S849" s="6">
        <v>2115.3419999999996</v>
      </c>
      <c r="T849" s="6">
        <v>2115.3419999999996</v>
      </c>
      <c r="W849" s="1"/>
      <c r="X849" s="1"/>
      <c r="Y849" s="1"/>
      <c r="AC849" s="1"/>
      <c r="AF849" s="1"/>
      <c r="AG849" s="1"/>
    </row>
    <row r="850" spans="1:33" x14ac:dyDescent="0.25">
      <c r="A850" s="1">
        <v>15</v>
      </c>
      <c r="B850" s="1">
        <v>2020</v>
      </c>
      <c r="C850" s="1">
        <v>355490415</v>
      </c>
      <c r="D850" s="44" t="s">
        <v>663</v>
      </c>
      <c r="E850" s="20">
        <v>1.47E-3</v>
      </c>
      <c r="F850" s="20">
        <v>1.0000000000000001E-5</v>
      </c>
      <c r="G850" s="20">
        <v>1.4599999999999999E-3</v>
      </c>
      <c r="H850" s="20">
        <v>0</v>
      </c>
      <c r="I850" s="20" t="s">
        <v>47</v>
      </c>
      <c r="J850" s="20" t="s">
        <v>47</v>
      </c>
      <c r="K850" s="20">
        <v>1.47E-3</v>
      </c>
      <c r="L850" s="20">
        <v>0</v>
      </c>
      <c r="N850" s="50">
        <v>0</v>
      </c>
      <c r="O850" s="236">
        <v>50</v>
      </c>
      <c r="P850" s="236">
        <v>50</v>
      </c>
      <c r="Q850" s="50">
        <v>1</v>
      </c>
      <c r="R850" s="50">
        <v>1</v>
      </c>
      <c r="S850" s="6" t="s">
        <v>47</v>
      </c>
      <c r="T850" s="6" t="s">
        <v>47</v>
      </c>
      <c r="W850" s="1"/>
      <c r="X850" s="1"/>
      <c r="Y850" s="1"/>
      <c r="AC850" s="1"/>
      <c r="AF850" s="1"/>
      <c r="AG850" s="1"/>
    </row>
    <row r="851" spans="1:33" x14ac:dyDescent="0.25">
      <c r="A851" s="1">
        <v>18</v>
      </c>
      <c r="B851" s="1">
        <v>2020</v>
      </c>
      <c r="C851" s="1">
        <v>355490418</v>
      </c>
      <c r="D851" s="44" t="s">
        <v>663</v>
      </c>
      <c r="E851" s="20">
        <v>2.5411613394216132E-2</v>
      </c>
      <c r="F851" s="20">
        <v>2.1700000000000001E-2</v>
      </c>
      <c r="G851" s="20">
        <v>3.7116133942161301E-3</v>
      </c>
      <c r="H851" s="20">
        <v>0.10872767630644301</v>
      </c>
      <c r="I851" s="20">
        <v>1.912100456621E-3</v>
      </c>
      <c r="J851" s="20">
        <v>1.09E-3</v>
      </c>
      <c r="K851" s="20">
        <v>2.1989512937595102E-2</v>
      </c>
      <c r="L851" s="20">
        <v>4.2000000000000002E-4</v>
      </c>
      <c r="N851" s="50">
        <v>0</v>
      </c>
      <c r="O851" s="236">
        <v>34.782608695652172</v>
      </c>
      <c r="P851" s="236">
        <v>65.217391304347828</v>
      </c>
      <c r="Q851" s="50">
        <v>8</v>
      </c>
      <c r="R851" s="50">
        <v>15</v>
      </c>
      <c r="S851" s="6">
        <v>267</v>
      </c>
      <c r="T851" s="6">
        <v>267</v>
      </c>
      <c r="W851" s="1"/>
      <c r="X851" s="1"/>
      <c r="Y851" s="1"/>
      <c r="AC851" s="1"/>
      <c r="AF851" s="1"/>
      <c r="AG851" s="1"/>
    </row>
    <row r="852" spans="1:33" x14ac:dyDescent="0.25">
      <c r="A852" s="1">
        <v>5</v>
      </c>
      <c r="B852" s="1">
        <v>2020</v>
      </c>
      <c r="C852" s="1">
        <v>35549535</v>
      </c>
      <c r="D852" s="44" t="s">
        <v>664</v>
      </c>
      <c r="E852" s="20">
        <v>0.28635439503954879</v>
      </c>
      <c r="F852" s="20">
        <v>0.25396831817501297</v>
      </c>
      <c r="G852" s="20">
        <v>3.2386076864535797E-2</v>
      </c>
      <c r="H852" s="20">
        <v>0</v>
      </c>
      <c r="I852" s="20">
        <v>2.3009071038251401E-2</v>
      </c>
      <c r="J852" s="20">
        <v>1.9570776255707799E-4</v>
      </c>
      <c r="K852" s="20">
        <v>0.251977459078773</v>
      </c>
      <c r="L852" s="20">
        <v>1.1172157159967059E-2</v>
      </c>
      <c r="N852" s="50">
        <v>52</v>
      </c>
      <c r="O852" s="236">
        <v>39.25925925925926</v>
      </c>
      <c r="P852" s="236">
        <v>60.74074074074074</v>
      </c>
      <c r="Q852" s="50">
        <v>53</v>
      </c>
      <c r="R852" s="50">
        <v>82</v>
      </c>
      <c r="S852" s="6">
        <v>79.38</v>
      </c>
      <c r="T852" s="6">
        <v>0</v>
      </c>
      <c r="W852" s="1"/>
      <c r="X852" s="1"/>
      <c r="Y852" s="1"/>
      <c r="AC852" s="1"/>
      <c r="AF852" s="1"/>
      <c r="AG852" s="1"/>
    </row>
    <row r="853" spans="1:33" x14ac:dyDescent="0.25">
      <c r="A853" s="1">
        <v>20</v>
      </c>
      <c r="B853" s="1">
        <v>2020</v>
      </c>
      <c r="C853" s="1">
        <v>355500020</v>
      </c>
      <c r="D853" s="44" t="s">
        <v>665</v>
      </c>
      <c r="E853" s="20">
        <v>0.24597350627126091</v>
      </c>
      <c r="F853" s="20">
        <v>1.1116612021857901E-2</v>
      </c>
      <c r="G853" s="20">
        <v>0.23485689424940301</v>
      </c>
      <c r="H853" s="20">
        <v>0</v>
      </c>
      <c r="I853" s="20">
        <v>0.20061000000000001</v>
      </c>
      <c r="J853" s="20">
        <v>6.77E-3</v>
      </c>
      <c r="K853" s="20">
        <v>3.1942124348129902E-2</v>
      </c>
      <c r="L853" s="20">
        <v>6.651381923131308E-3</v>
      </c>
      <c r="N853" s="50">
        <v>10</v>
      </c>
      <c r="O853" s="236">
        <v>10.526315789473683</v>
      </c>
      <c r="P853" s="236">
        <v>89.473684210526315</v>
      </c>
      <c r="Q853" s="50">
        <v>10</v>
      </c>
      <c r="R853" s="50">
        <v>85</v>
      </c>
      <c r="S853" s="6">
        <v>3399</v>
      </c>
      <c r="T853" s="6">
        <v>3399</v>
      </c>
      <c r="W853" s="1"/>
      <c r="X853" s="1"/>
      <c r="Y853" s="1"/>
      <c r="AC853" s="1"/>
      <c r="AF853" s="1"/>
      <c r="AG853" s="1"/>
    </row>
    <row r="854" spans="1:33" x14ac:dyDescent="0.25">
      <c r="A854" s="1">
        <v>21</v>
      </c>
      <c r="B854" s="1">
        <v>2020</v>
      </c>
      <c r="C854" s="1">
        <v>355500021</v>
      </c>
      <c r="D854" s="44" t="s">
        <v>665</v>
      </c>
      <c r="E854" s="20">
        <v>3.5255004304214396E-2</v>
      </c>
      <c r="F854" s="20">
        <v>1.6320000000000001E-2</v>
      </c>
      <c r="G854" s="20">
        <v>1.8935004304214399E-2</v>
      </c>
      <c r="H854" s="20">
        <v>0</v>
      </c>
      <c r="I854" s="20">
        <v>2.2702587519025899E-3</v>
      </c>
      <c r="J854" s="20">
        <v>9.6966971080669692E-3</v>
      </c>
      <c r="K854" s="20">
        <v>2.1073253798937E-2</v>
      </c>
      <c r="L854" s="20">
        <v>2.2147946453077798E-3</v>
      </c>
      <c r="N854" s="50">
        <v>9</v>
      </c>
      <c r="O854" s="236">
        <v>20.930232558139537</v>
      </c>
      <c r="P854" s="236">
        <v>79.069767441860463</v>
      </c>
      <c r="Q854" s="50">
        <v>9</v>
      </c>
      <c r="R854" s="50">
        <v>34</v>
      </c>
      <c r="S854" s="6" t="s">
        <v>47</v>
      </c>
      <c r="T854" s="6" t="s">
        <v>47</v>
      </c>
      <c r="W854" s="1"/>
      <c r="X854" s="1"/>
      <c r="Y854" s="1"/>
      <c r="AC854" s="1"/>
      <c r="AF854" s="1"/>
      <c r="AG854" s="1"/>
    </row>
    <row r="855" spans="1:33" x14ac:dyDescent="0.25">
      <c r="A855" s="1">
        <v>20</v>
      </c>
      <c r="B855" s="1">
        <v>2020</v>
      </c>
      <c r="C855" s="1">
        <v>355510920</v>
      </c>
      <c r="D855" s="44" t="s">
        <v>666</v>
      </c>
      <c r="E855" s="20">
        <v>0.16251300415450298</v>
      </c>
      <c r="F855" s="20">
        <v>5.3499999999999997E-3</v>
      </c>
      <c r="G855" s="20">
        <v>0.15716300415450299</v>
      </c>
      <c r="H855" s="20">
        <v>0</v>
      </c>
      <c r="I855" s="20">
        <v>1.0628203957381999E-2</v>
      </c>
      <c r="J855" s="20">
        <v>1.27846083788707E-3</v>
      </c>
      <c r="K855" s="20">
        <v>9.8842069952840797E-2</v>
      </c>
      <c r="L855" s="20">
        <v>5.1764269406392699E-2</v>
      </c>
      <c r="N855" s="50">
        <v>2</v>
      </c>
      <c r="O855" s="236">
        <v>5.1282051282051277</v>
      </c>
      <c r="P855" s="236">
        <v>94.871794871794862</v>
      </c>
      <c r="Q855" s="50">
        <v>4</v>
      </c>
      <c r="R855" s="50">
        <v>74</v>
      </c>
      <c r="S855" s="6">
        <v>661</v>
      </c>
      <c r="T855" s="6">
        <v>661</v>
      </c>
      <c r="W855" s="1"/>
      <c r="X855" s="1"/>
      <c r="Y855" s="1"/>
      <c r="AC855" s="1"/>
      <c r="AF855" s="1"/>
      <c r="AG855" s="1"/>
    </row>
    <row r="856" spans="1:33" x14ac:dyDescent="0.25">
      <c r="A856" s="1">
        <v>19</v>
      </c>
      <c r="B856" s="1">
        <v>2020</v>
      </c>
      <c r="C856" s="1">
        <v>355520819</v>
      </c>
      <c r="D856" s="44" t="s">
        <v>667</v>
      </c>
      <c r="E856" s="20">
        <v>6.3806520157031033E-2</v>
      </c>
      <c r="F856" s="20">
        <v>5.7914931506849301E-2</v>
      </c>
      <c r="G856" s="20">
        <v>5.8915886501817302E-3</v>
      </c>
      <c r="H856" s="20">
        <v>0</v>
      </c>
      <c r="I856" s="20">
        <v>5.0899999999999999E-3</v>
      </c>
      <c r="J856" s="20" t="s">
        <v>47</v>
      </c>
      <c r="K856" s="20">
        <v>5.8122981344245699E-2</v>
      </c>
      <c r="L856" s="20">
        <v>5.9353881278538805E-4</v>
      </c>
      <c r="N856" s="50">
        <v>11</v>
      </c>
      <c r="O856" s="236">
        <v>37.5</v>
      </c>
      <c r="P856" s="236">
        <v>62.5</v>
      </c>
      <c r="Q856" s="50">
        <v>9</v>
      </c>
      <c r="R856" s="50">
        <v>15</v>
      </c>
      <c r="S856" s="6">
        <v>82.77000000000001</v>
      </c>
      <c r="T856" s="6">
        <v>82.77000000000001</v>
      </c>
      <c r="W856" s="1"/>
      <c r="X856" s="1"/>
      <c r="Y856" s="1"/>
      <c r="AC856" s="1"/>
      <c r="AF856" s="1"/>
      <c r="AG856" s="1"/>
    </row>
    <row r="857" spans="1:33" x14ac:dyDescent="0.25">
      <c r="A857" s="1">
        <v>15</v>
      </c>
      <c r="B857" s="1">
        <v>2020</v>
      </c>
      <c r="C857" s="1">
        <v>355530715</v>
      </c>
      <c r="D857" s="44" t="s">
        <v>668</v>
      </c>
      <c r="E857" s="20">
        <v>9.2333272907985403E-2</v>
      </c>
      <c r="F857" s="20">
        <v>7.3182031963470298E-2</v>
      </c>
      <c r="G857" s="20">
        <v>1.9151240944515101E-2</v>
      </c>
      <c r="H857" s="20">
        <v>0</v>
      </c>
      <c r="I857" s="20">
        <v>2.21529680365297E-3</v>
      </c>
      <c r="J857" s="20" t="s">
        <v>47</v>
      </c>
      <c r="K857" s="20">
        <v>9.0037976104332507E-2</v>
      </c>
      <c r="L857" s="20">
        <v>8.0000000000000007E-5</v>
      </c>
      <c r="N857" s="50">
        <v>2</v>
      </c>
      <c r="O857" s="236">
        <v>73.91304347826086</v>
      </c>
      <c r="P857" s="236">
        <v>26.086956521739129</v>
      </c>
      <c r="Q857" s="50">
        <v>51</v>
      </c>
      <c r="R857" s="50">
        <v>18</v>
      </c>
      <c r="S857" s="6">
        <v>65</v>
      </c>
      <c r="T857" s="6">
        <v>65</v>
      </c>
      <c r="W857" s="1"/>
      <c r="X857" s="1"/>
      <c r="Y857" s="1"/>
      <c r="AC857" s="1"/>
      <c r="AF857" s="1"/>
      <c r="AG857" s="1"/>
    </row>
    <row r="858" spans="1:33" x14ac:dyDescent="0.25">
      <c r="A858" s="1">
        <v>16</v>
      </c>
      <c r="B858" s="1">
        <v>2020</v>
      </c>
      <c r="C858" s="1">
        <v>355535616</v>
      </c>
      <c r="D858" s="44" t="s">
        <v>669</v>
      </c>
      <c r="E858" s="20">
        <v>0.23730172542854958</v>
      </c>
      <c r="F858" s="20">
        <v>0.23008374504079601</v>
      </c>
      <c r="G858" s="20">
        <v>7.2179803877535703E-3</v>
      </c>
      <c r="H858" s="20">
        <v>0</v>
      </c>
      <c r="I858" s="20">
        <v>3.80517503805175E-5</v>
      </c>
      <c r="J858" s="20">
        <v>6.8088928812036806E-2</v>
      </c>
      <c r="K858" s="20">
        <v>0.16882541732165601</v>
      </c>
      <c r="L858" s="20">
        <v>3.4932754447688201E-4</v>
      </c>
      <c r="N858" s="50">
        <v>0</v>
      </c>
      <c r="O858" s="236">
        <v>50</v>
      </c>
      <c r="P858" s="236">
        <v>50</v>
      </c>
      <c r="Q858" s="50">
        <v>5</v>
      </c>
      <c r="R858" s="50">
        <v>5</v>
      </c>
      <c r="S858" s="6" t="s">
        <v>47</v>
      </c>
      <c r="T858" s="6" t="s">
        <v>47</v>
      </c>
      <c r="W858" s="1"/>
      <c r="X858" s="1"/>
      <c r="Y858" s="1"/>
      <c r="AC858" s="1"/>
      <c r="AF858" s="1"/>
      <c r="AG858" s="1"/>
    </row>
    <row r="859" spans="1:33" x14ac:dyDescent="0.25">
      <c r="A859" s="1">
        <v>19</v>
      </c>
      <c r="B859" s="1">
        <v>2020</v>
      </c>
      <c r="C859" s="1">
        <v>355535619</v>
      </c>
      <c r="D859" s="44" t="s">
        <v>669</v>
      </c>
      <c r="E859" s="20">
        <v>3.2429901647661602E-2</v>
      </c>
      <c r="F859" s="20">
        <v>1.2149999999999999E-2</v>
      </c>
      <c r="G859" s="20">
        <v>2.0279901647661601E-2</v>
      </c>
      <c r="H859" s="20">
        <v>0</v>
      </c>
      <c r="I859" s="20">
        <v>1.9133668188736699E-2</v>
      </c>
      <c r="J859" s="20">
        <v>1.27927447995941E-4</v>
      </c>
      <c r="K859" s="20">
        <v>1.2149999999999999E-2</v>
      </c>
      <c r="L859" s="20">
        <v>1.0183060109289618E-3</v>
      </c>
      <c r="N859" s="50">
        <v>1</v>
      </c>
      <c r="O859" s="236">
        <v>6.25</v>
      </c>
      <c r="P859" s="236">
        <v>93.75</v>
      </c>
      <c r="Q859" s="50">
        <v>1</v>
      </c>
      <c r="R859" s="50">
        <v>15</v>
      </c>
      <c r="S859" s="6">
        <v>317</v>
      </c>
      <c r="T859" s="6">
        <v>317</v>
      </c>
      <c r="W859" s="1"/>
      <c r="X859" s="1"/>
      <c r="Y859" s="1"/>
      <c r="AC859" s="1"/>
      <c r="AF859" s="1"/>
      <c r="AG859" s="1"/>
    </row>
    <row r="860" spans="1:33" x14ac:dyDescent="0.25">
      <c r="A860" s="1">
        <v>3</v>
      </c>
      <c r="B860" s="1">
        <v>2020</v>
      </c>
      <c r="C860" s="1">
        <v>35554063</v>
      </c>
      <c r="D860" s="44" t="s">
        <v>670</v>
      </c>
      <c r="E860" s="20">
        <v>0.86706247685705018</v>
      </c>
      <c r="F860" s="20">
        <v>0.85522813259475505</v>
      </c>
      <c r="G860" s="20">
        <v>1.1834344262295101E-2</v>
      </c>
      <c r="H860" s="20">
        <v>0</v>
      </c>
      <c r="I860" s="20">
        <v>0.80680836065573802</v>
      </c>
      <c r="J860" s="20">
        <v>3.5593806921675802E-3</v>
      </c>
      <c r="K860" s="20">
        <v>1.9293460089328001E-4</v>
      </c>
      <c r="L860" s="20">
        <v>5.6501800908251604E-2</v>
      </c>
      <c r="N860" s="50">
        <v>21</v>
      </c>
      <c r="O860" s="236">
        <v>58.762886597938149</v>
      </c>
      <c r="P860" s="236">
        <v>41.237113402061851</v>
      </c>
      <c r="Q860" s="50">
        <v>57</v>
      </c>
      <c r="R860" s="50">
        <v>40</v>
      </c>
      <c r="S860" s="6">
        <v>1640.4209999999998</v>
      </c>
      <c r="T860" s="6">
        <v>1623.9684</v>
      </c>
      <c r="W860" s="1"/>
      <c r="X860" s="1"/>
      <c r="Y860" s="1"/>
      <c r="AC860" s="1"/>
      <c r="AF860" s="1"/>
      <c r="AG860" s="1"/>
    </row>
    <row r="861" spans="1:33" x14ac:dyDescent="0.25">
      <c r="A861" s="1">
        <v>17</v>
      </c>
      <c r="B861" s="1">
        <v>2020</v>
      </c>
      <c r="C861" s="1">
        <v>355550517</v>
      </c>
      <c r="D861" s="44" t="s">
        <v>671</v>
      </c>
      <c r="E861" s="20">
        <v>0.45984188898869655</v>
      </c>
      <c r="F861" s="20">
        <v>0.45353956658432498</v>
      </c>
      <c r="G861" s="20">
        <v>6.30232240437159E-3</v>
      </c>
      <c r="H861" s="20">
        <v>0</v>
      </c>
      <c r="I861" s="20">
        <v>1.5938069216757699E-3</v>
      </c>
      <c r="J861" s="20">
        <v>5.1790710382513703E-3</v>
      </c>
      <c r="K861" s="20">
        <v>0.44159709384434997</v>
      </c>
      <c r="L861" s="20">
        <v>1.147191718441999E-2</v>
      </c>
      <c r="N861" s="50">
        <v>11</v>
      </c>
      <c r="O861" s="236">
        <v>54.347826086956516</v>
      </c>
      <c r="P861" s="236">
        <v>45.652173913043477</v>
      </c>
      <c r="Q861" s="50">
        <v>25</v>
      </c>
      <c r="R861" s="50">
        <v>21</v>
      </c>
      <c r="S861" s="6">
        <v>185.22</v>
      </c>
      <c r="T861" s="6">
        <v>185.22</v>
      </c>
      <c r="W861" s="1"/>
      <c r="X861" s="1"/>
      <c r="Y861" s="1"/>
      <c r="AC861" s="1"/>
      <c r="AF861" s="1"/>
      <c r="AG861" s="1"/>
    </row>
    <row r="862" spans="1:33" x14ac:dyDescent="0.25">
      <c r="A862" s="1">
        <v>15</v>
      </c>
      <c r="B862" s="1">
        <v>2020</v>
      </c>
      <c r="C862" s="1">
        <v>355560415</v>
      </c>
      <c r="D862" s="44" t="s">
        <v>672</v>
      </c>
      <c r="E862" s="20">
        <v>8.1675043416423398E-2</v>
      </c>
      <c r="F862" s="20">
        <v>1.0632767859370699E-2</v>
      </c>
      <c r="G862" s="20">
        <v>7.1042275557052698E-2</v>
      </c>
      <c r="H862" s="20">
        <v>0</v>
      </c>
      <c r="I862" s="20">
        <v>2.81681506849315E-2</v>
      </c>
      <c r="J862" s="20">
        <v>1.7303352359208501E-2</v>
      </c>
      <c r="K862" s="20">
        <v>3.0003357723881501E-2</v>
      </c>
      <c r="L862" s="20">
        <v>6.2001826484018273E-3</v>
      </c>
      <c r="N862" s="50">
        <v>18</v>
      </c>
      <c r="O862" s="236">
        <v>23.728813559322035</v>
      </c>
      <c r="P862" s="236">
        <v>76.271186440677965</v>
      </c>
      <c r="Q862" s="50">
        <v>14</v>
      </c>
      <c r="R862" s="50">
        <v>45</v>
      </c>
      <c r="S862" s="6">
        <v>509</v>
      </c>
      <c r="T862" s="6">
        <v>509</v>
      </c>
      <c r="W862" s="1"/>
      <c r="X862" s="1"/>
      <c r="Y862" s="1"/>
      <c r="AC862" s="1"/>
      <c r="AF862" s="1"/>
      <c r="AG862" s="1"/>
    </row>
    <row r="863" spans="1:33" x14ac:dyDescent="0.25">
      <c r="A863" s="1">
        <v>19</v>
      </c>
      <c r="B863" s="1">
        <v>2020</v>
      </c>
      <c r="C863" s="1">
        <v>355570319</v>
      </c>
      <c r="D863" s="44" t="s">
        <v>673</v>
      </c>
      <c r="E863" s="20">
        <v>0.19005261820994632</v>
      </c>
      <c r="F863" s="20">
        <v>0.17613119744491901</v>
      </c>
      <c r="G863" s="20">
        <v>1.3921420765027301E-2</v>
      </c>
      <c r="H863" s="20">
        <v>0</v>
      </c>
      <c r="I863" s="20">
        <v>1.38414207650273E-2</v>
      </c>
      <c r="J863" s="20" t="s">
        <v>47</v>
      </c>
      <c r="K863" s="20">
        <v>0.17613119744491901</v>
      </c>
      <c r="L863" s="20">
        <v>8.0000000000000007E-5</v>
      </c>
      <c r="N863" s="50">
        <v>3</v>
      </c>
      <c r="O863" s="236">
        <v>25</v>
      </c>
      <c r="P863" s="236">
        <v>75</v>
      </c>
      <c r="Q863" s="50">
        <v>3</v>
      </c>
      <c r="R863" s="50">
        <v>9</v>
      </c>
      <c r="S863" s="6">
        <v>77</v>
      </c>
      <c r="T863" s="6">
        <v>77</v>
      </c>
      <c r="W863" s="1"/>
      <c r="X863" s="1"/>
      <c r="Y863" s="1"/>
      <c r="AC863" s="1"/>
      <c r="AF863" s="1"/>
      <c r="AG863" s="1"/>
    </row>
    <row r="864" spans="1:33" x14ac:dyDescent="0.25">
      <c r="A864" s="1">
        <v>15</v>
      </c>
      <c r="B864" s="1">
        <v>2020</v>
      </c>
      <c r="C864" s="1">
        <v>355580215</v>
      </c>
      <c r="D864" s="44" t="s">
        <v>674</v>
      </c>
      <c r="E864" s="20">
        <v>0.23459001831890311</v>
      </c>
      <c r="F864" s="20">
        <v>0.19174603502840401</v>
      </c>
      <c r="G864" s="20">
        <v>4.2843983290499099E-2</v>
      </c>
      <c r="H864" s="20">
        <v>0</v>
      </c>
      <c r="I864" s="20">
        <v>3.39853120243531E-3</v>
      </c>
      <c r="J864" s="20">
        <v>5.9429872495446305E-4</v>
      </c>
      <c r="K864" s="20">
        <v>0.22971623788789899</v>
      </c>
      <c r="L864" s="20">
        <v>8.8095050361387708E-4</v>
      </c>
      <c r="N864" s="50">
        <v>21</v>
      </c>
      <c r="O864" s="236">
        <v>68.695652173913047</v>
      </c>
      <c r="P864" s="236">
        <v>31.304347826086961</v>
      </c>
      <c r="Q864" s="50">
        <v>79</v>
      </c>
      <c r="R864" s="50">
        <v>36</v>
      </c>
      <c r="S864" s="6">
        <v>414</v>
      </c>
      <c r="T864" s="6">
        <v>414</v>
      </c>
      <c r="W864" s="1"/>
      <c r="X864" s="1"/>
      <c r="Y864" s="1"/>
      <c r="AC864" s="1"/>
      <c r="AF864" s="1"/>
      <c r="AG864" s="1"/>
    </row>
    <row r="865" spans="1:33" x14ac:dyDescent="0.25">
      <c r="A865" s="1">
        <v>18</v>
      </c>
      <c r="B865" s="1">
        <v>2020</v>
      </c>
      <c r="C865" s="1">
        <v>355580218</v>
      </c>
      <c r="D865" s="44" t="s">
        <v>674</v>
      </c>
      <c r="E865" s="20">
        <v>2.543113140537798E-2</v>
      </c>
      <c r="F865" s="20">
        <v>2.5309999999999999E-2</v>
      </c>
      <c r="G865" s="20">
        <v>1.21131405377981E-4</v>
      </c>
      <c r="H865" s="20">
        <v>0</v>
      </c>
      <c r="I865" s="20" t="s">
        <v>47</v>
      </c>
      <c r="J865" s="20" t="s">
        <v>47</v>
      </c>
      <c r="K865" s="20">
        <v>2.54083003551497E-2</v>
      </c>
      <c r="L865" s="20">
        <v>2.28310502283105E-5</v>
      </c>
      <c r="N865" s="50">
        <v>0</v>
      </c>
      <c r="O865" s="236">
        <v>77.777777777777786</v>
      </c>
      <c r="P865" s="236">
        <v>22.222222222222221</v>
      </c>
      <c r="Q865" s="50">
        <v>7</v>
      </c>
      <c r="R865" s="50">
        <v>2</v>
      </c>
      <c r="S865" s="6" t="s">
        <v>47</v>
      </c>
      <c r="T865" s="6" t="s">
        <v>47</v>
      </c>
      <c r="W865" s="1"/>
      <c r="X865" s="1"/>
      <c r="Y865" s="1"/>
      <c r="AC865" s="1"/>
      <c r="AF865" s="1"/>
      <c r="AG865" s="1"/>
    </row>
    <row r="866" spans="1:33" x14ac:dyDescent="0.25">
      <c r="A866" s="1">
        <v>16</v>
      </c>
      <c r="B866" s="1">
        <v>2020</v>
      </c>
      <c r="C866" s="1">
        <v>355590116</v>
      </c>
      <c r="D866" s="44" t="s">
        <v>675</v>
      </c>
      <c r="E866" s="20">
        <v>2.2923088616912481E-2</v>
      </c>
      <c r="F866" s="20">
        <v>2.0060280397734401E-2</v>
      </c>
      <c r="G866" s="20">
        <v>2.8628082191780799E-3</v>
      </c>
      <c r="H866" s="20">
        <v>0</v>
      </c>
      <c r="I866" s="20">
        <v>2.82E-3</v>
      </c>
      <c r="J866" s="20" t="s">
        <v>47</v>
      </c>
      <c r="K866" s="20">
        <v>2.0030280397734399E-2</v>
      </c>
      <c r="L866" s="20">
        <v>7.2808219178082203E-5</v>
      </c>
      <c r="N866" s="50">
        <v>1</v>
      </c>
      <c r="O866" s="236">
        <v>77.777777777777786</v>
      </c>
      <c r="P866" s="236">
        <v>22.222222222222221</v>
      </c>
      <c r="Q866" s="50">
        <v>7</v>
      </c>
      <c r="R866" s="50">
        <v>2</v>
      </c>
      <c r="S866" s="6">
        <v>44.981999999999999</v>
      </c>
      <c r="T866" s="6">
        <v>44.981999999999999</v>
      </c>
      <c r="W866" s="1"/>
      <c r="X866" s="1"/>
      <c r="Y866" s="1"/>
      <c r="AC866" s="1"/>
      <c r="AF866" s="1"/>
      <c r="AG866" s="1"/>
    </row>
    <row r="867" spans="1:33" x14ac:dyDescent="0.25">
      <c r="A867" s="1">
        <v>16</v>
      </c>
      <c r="B867" s="1">
        <v>2020</v>
      </c>
      <c r="C867" s="1">
        <v>355600816</v>
      </c>
      <c r="D867" s="44" t="s">
        <v>676</v>
      </c>
      <c r="E867" s="20">
        <v>0.33470511993579044</v>
      </c>
      <c r="F867" s="20">
        <v>1.5682228210694399E-2</v>
      </c>
      <c r="G867" s="20">
        <v>0.31902289172509601</v>
      </c>
      <c r="H867" s="20">
        <v>0</v>
      </c>
      <c r="I867" s="20">
        <v>4.90731202435312E-2</v>
      </c>
      <c r="J867" s="20">
        <v>2.1766120218579201E-3</v>
      </c>
      <c r="K867" s="20">
        <v>0.27279792100207101</v>
      </c>
      <c r="L867" s="20">
        <v>1.06574666683301E-2</v>
      </c>
      <c r="N867" s="50">
        <v>16</v>
      </c>
      <c r="O867" s="236">
        <v>12.820512820512819</v>
      </c>
      <c r="P867" s="236">
        <v>87.179487179487182</v>
      </c>
      <c r="Q867" s="50">
        <v>20</v>
      </c>
      <c r="R867" s="50">
        <v>136</v>
      </c>
      <c r="S867" s="6">
        <v>667</v>
      </c>
      <c r="T867" s="6">
        <v>667</v>
      </c>
      <c r="W867" s="1"/>
      <c r="X867" s="1"/>
      <c r="Y867" s="1"/>
      <c r="AC867" s="1"/>
      <c r="AF867" s="1"/>
      <c r="AG867" s="1"/>
    </row>
    <row r="868" spans="1:33" x14ac:dyDescent="0.25">
      <c r="A868" s="1">
        <v>15</v>
      </c>
      <c r="B868" s="1">
        <v>2020</v>
      </c>
      <c r="C868" s="1">
        <v>355610715</v>
      </c>
      <c r="D868" s="44" t="s">
        <v>677</v>
      </c>
      <c r="E868" s="20">
        <v>3.8334816894145446E-2</v>
      </c>
      <c r="F868" s="20">
        <v>7.8312683916793493E-3</v>
      </c>
      <c r="G868" s="20">
        <v>3.0503548502466098E-2</v>
      </c>
      <c r="H868" s="20">
        <v>0</v>
      </c>
      <c r="I868" s="20">
        <v>1.29318873668189E-3</v>
      </c>
      <c r="J868" s="20">
        <v>2.87825722983257E-3</v>
      </c>
      <c r="K868" s="20">
        <v>3.1928614458833403E-2</v>
      </c>
      <c r="L868" s="20">
        <v>2.2347564687975599E-3</v>
      </c>
      <c r="N868" s="50">
        <v>3</v>
      </c>
      <c r="O868" s="236">
        <v>11.538461538461538</v>
      </c>
      <c r="P868" s="236">
        <v>88.461538461538453</v>
      </c>
      <c r="Q868" s="50">
        <v>6</v>
      </c>
      <c r="R868" s="50">
        <v>46</v>
      </c>
      <c r="S868" s="6">
        <v>667</v>
      </c>
      <c r="T868" s="6">
        <v>667</v>
      </c>
      <c r="W868" s="1"/>
      <c r="X868" s="1"/>
      <c r="Y868" s="1"/>
      <c r="AC868" s="1"/>
      <c r="AF868" s="1"/>
      <c r="AG868" s="1"/>
    </row>
    <row r="869" spans="1:33" x14ac:dyDescent="0.25">
      <c r="A869" s="1">
        <v>18</v>
      </c>
      <c r="B869" s="1">
        <v>2020</v>
      </c>
      <c r="C869" s="1">
        <v>355610718</v>
      </c>
      <c r="D869" s="44" t="s">
        <v>677</v>
      </c>
      <c r="E869" s="20">
        <v>0.16474588475517918</v>
      </c>
      <c r="F869" s="20">
        <v>0.16138233862314999</v>
      </c>
      <c r="G869" s="20">
        <v>3.3635461320291799E-3</v>
      </c>
      <c r="H869" s="20">
        <v>0</v>
      </c>
      <c r="I869" s="20">
        <v>2.8367579908675802E-4</v>
      </c>
      <c r="J869" s="20">
        <v>3.8999999999999999E-4</v>
      </c>
      <c r="K869" s="20">
        <v>0.16338793954969999</v>
      </c>
      <c r="L869" s="20">
        <v>6.8426940639269417E-4</v>
      </c>
      <c r="N869" s="50">
        <v>4</v>
      </c>
      <c r="O869" s="236">
        <v>36.84210526315789</v>
      </c>
      <c r="P869" s="236">
        <v>63.157894736842103</v>
      </c>
      <c r="Q869" s="50">
        <v>7</v>
      </c>
      <c r="R869" s="50">
        <v>12</v>
      </c>
      <c r="S869" s="6" t="s">
        <v>47</v>
      </c>
      <c r="T869" s="6" t="s">
        <v>47</v>
      </c>
      <c r="W869" s="1"/>
      <c r="X869" s="1"/>
      <c r="Y869" s="1"/>
      <c r="AC869" s="1"/>
      <c r="AF869" s="1"/>
      <c r="AG869" s="1"/>
    </row>
    <row r="870" spans="1:33" x14ac:dyDescent="0.25">
      <c r="A870" s="1">
        <v>5</v>
      </c>
      <c r="B870" s="1">
        <v>2020</v>
      </c>
      <c r="C870" s="1">
        <v>35562065</v>
      </c>
      <c r="D870" s="44" t="s">
        <v>678</v>
      </c>
      <c r="E870" s="20">
        <v>0.87248856695652499</v>
      </c>
      <c r="F870" s="20">
        <v>0.31863395405511102</v>
      </c>
      <c r="G870" s="20">
        <v>0.55385461290141402</v>
      </c>
      <c r="H870" s="20">
        <v>0</v>
      </c>
      <c r="I870" s="20">
        <v>0.28013435467974201</v>
      </c>
      <c r="J870" s="20">
        <v>0.45985496716736901</v>
      </c>
      <c r="K870" s="20">
        <v>4.7369304567873499E-2</v>
      </c>
      <c r="L870" s="20">
        <v>8.5129940541540897E-2</v>
      </c>
      <c r="N870" s="50">
        <v>105</v>
      </c>
      <c r="O870" s="236">
        <v>12.704918032786885</v>
      </c>
      <c r="P870" s="236">
        <v>87.295081967213122</v>
      </c>
      <c r="Q870" s="50">
        <v>62</v>
      </c>
      <c r="R870" s="50">
        <v>426</v>
      </c>
      <c r="S870" s="6">
        <v>6347.8602000000001</v>
      </c>
      <c r="T870" s="6">
        <v>6347.8602000000001</v>
      </c>
      <c r="W870" s="1"/>
      <c r="X870" s="1"/>
      <c r="Y870" s="1"/>
      <c r="AC870" s="1"/>
      <c r="AF870" s="1"/>
      <c r="AG870" s="1"/>
    </row>
    <row r="871" spans="1:33" x14ac:dyDescent="0.25">
      <c r="A871" s="1">
        <v>19</v>
      </c>
      <c r="B871" s="1">
        <v>2020</v>
      </c>
      <c r="C871" s="1">
        <v>355630519</v>
      </c>
      <c r="D871" s="44" t="s">
        <v>679</v>
      </c>
      <c r="E871" s="20">
        <v>0.5136527314294983</v>
      </c>
      <c r="F871" s="20">
        <v>0.48856725235172299</v>
      </c>
      <c r="G871" s="20">
        <v>2.5085479077775301E-2</v>
      </c>
      <c r="H871" s="20">
        <v>0</v>
      </c>
      <c r="I871" s="20">
        <v>1.158E-2</v>
      </c>
      <c r="J871" s="20">
        <v>3.03163585098685E-3</v>
      </c>
      <c r="K871" s="20">
        <v>0.48856725235172299</v>
      </c>
      <c r="L871" s="20">
        <v>1.047384322678843E-2</v>
      </c>
      <c r="N871" s="50">
        <v>7</v>
      </c>
      <c r="O871" s="236">
        <v>55.813953488372093</v>
      </c>
      <c r="P871" s="236">
        <v>44.186046511627907</v>
      </c>
      <c r="Q871" s="50">
        <v>24</v>
      </c>
      <c r="R871" s="50">
        <v>19</v>
      </c>
      <c r="S871" s="6">
        <v>1374.2460000000001</v>
      </c>
      <c r="T871" s="6">
        <v>1374.2460000000001</v>
      </c>
      <c r="W871" s="1"/>
      <c r="X871" s="1"/>
      <c r="Y871" s="1"/>
      <c r="AC871" s="1"/>
      <c r="AF871" s="1"/>
      <c r="AG871" s="1"/>
    </row>
    <row r="872" spans="1:33" x14ac:dyDescent="0.25">
      <c r="A872" s="1">
        <v>20</v>
      </c>
      <c r="B872" s="1">
        <v>2020</v>
      </c>
      <c r="C872" s="1">
        <v>355630520</v>
      </c>
      <c r="D872" s="44" t="s">
        <v>679</v>
      </c>
      <c r="E872" s="20">
        <v>0.18156867143249289</v>
      </c>
      <c r="F872" s="20">
        <v>1.7599885844748898E-2</v>
      </c>
      <c r="G872" s="20">
        <v>0.163968785587744</v>
      </c>
      <c r="H872" s="20">
        <v>0</v>
      </c>
      <c r="I872" s="20" t="s">
        <v>47</v>
      </c>
      <c r="J872" s="20">
        <v>9.9888903361029999E-2</v>
      </c>
      <c r="K872" s="20">
        <v>8.9003044140030404E-5</v>
      </c>
      <c r="L872" s="20">
        <v>8.1590765027322404E-2</v>
      </c>
      <c r="N872" s="50">
        <v>0</v>
      </c>
      <c r="O872" s="236">
        <v>16.666666666666664</v>
      </c>
      <c r="P872" s="236">
        <v>83.333333333333343</v>
      </c>
      <c r="Q872" s="50">
        <v>2</v>
      </c>
      <c r="R872" s="50">
        <v>10</v>
      </c>
      <c r="S872" s="6" t="s">
        <v>47</v>
      </c>
      <c r="T872" s="6" t="s">
        <v>47</v>
      </c>
      <c r="W872" s="1"/>
      <c r="X872" s="1"/>
      <c r="Y872" s="1"/>
      <c r="AC872" s="1"/>
      <c r="AF872" s="1"/>
      <c r="AG872" s="1"/>
    </row>
    <row r="873" spans="1:33" x14ac:dyDescent="0.25">
      <c r="A873" s="1">
        <v>5</v>
      </c>
      <c r="B873" s="1">
        <v>2020</v>
      </c>
      <c r="C873" s="1">
        <v>35563545</v>
      </c>
      <c r="D873" s="44" t="s">
        <v>680</v>
      </c>
      <c r="E873" s="20">
        <v>5.0282441186133307E-2</v>
      </c>
      <c r="F873" s="20">
        <v>4.3027691381590398E-2</v>
      </c>
      <c r="G873" s="20">
        <v>7.2547498045429102E-3</v>
      </c>
      <c r="H873" s="20">
        <v>0</v>
      </c>
      <c r="I873" s="20">
        <v>2.1267531876138401E-2</v>
      </c>
      <c r="J873" s="20">
        <v>5.9000000000000003E-4</v>
      </c>
      <c r="K873" s="20">
        <v>5.9644723490613902E-3</v>
      </c>
      <c r="L873" s="20">
        <v>2.2460436960933538E-2</v>
      </c>
      <c r="N873" s="50">
        <v>39</v>
      </c>
      <c r="O873" s="236">
        <v>18.493150684931507</v>
      </c>
      <c r="P873" s="236">
        <v>81.506849315068493</v>
      </c>
      <c r="Q873" s="50">
        <v>27</v>
      </c>
      <c r="R873" s="50">
        <v>119</v>
      </c>
      <c r="S873" s="6">
        <v>178.35</v>
      </c>
      <c r="T873" s="6">
        <v>173.01400000000001</v>
      </c>
      <c r="W873" s="1"/>
      <c r="X873" s="1"/>
      <c r="Y873" s="1"/>
      <c r="AC873" s="1"/>
      <c r="AF873" s="1"/>
      <c r="AG873" s="1"/>
    </row>
    <row r="874" spans="1:33" x14ac:dyDescent="0.25">
      <c r="A874" s="1">
        <v>4</v>
      </c>
      <c r="B874" s="1">
        <v>2020</v>
      </c>
      <c r="C874" s="1">
        <v>35564044</v>
      </c>
      <c r="D874" s="44" t="s">
        <v>681</v>
      </c>
      <c r="E874" s="20">
        <v>0.27936127271668731</v>
      </c>
      <c r="F874" s="20">
        <v>0.26547146642712799</v>
      </c>
      <c r="G874" s="20">
        <v>1.3889806289559299E-2</v>
      </c>
      <c r="H874" s="20">
        <v>0</v>
      </c>
      <c r="I874" s="20" t="s">
        <v>47</v>
      </c>
      <c r="J874" s="20">
        <v>8.7586385374820094E-3</v>
      </c>
      <c r="K874" s="20">
        <v>0.26592257379544398</v>
      </c>
      <c r="L874" s="20">
        <v>4.6800603837612604E-3</v>
      </c>
      <c r="N874" s="50">
        <v>47</v>
      </c>
      <c r="O874" s="236">
        <v>58.771929824561411</v>
      </c>
      <c r="P874" s="236">
        <v>41.228070175438596</v>
      </c>
      <c r="Q874" s="50">
        <v>67</v>
      </c>
      <c r="R874" s="50">
        <v>47</v>
      </c>
      <c r="S874" s="6">
        <v>2210</v>
      </c>
      <c r="T874" s="6">
        <v>2099.5</v>
      </c>
      <c r="W874" s="1"/>
      <c r="X874" s="1"/>
      <c r="Y874" s="1"/>
      <c r="AC874" s="1"/>
      <c r="AF874" s="1"/>
      <c r="AG874" s="1"/>
    </row>
    <row r="875" spans="1:33" x14ac:dyDescent="0.25">
      <c r="A875" s="1">
        <v>9</v>
      </c>
      <c r="B875" s="1">
        <v>2020</v>
      </c>
      <c r="C875" s="1">
        <v>35564049</v>
      </c>
      <c r="D875" s="44" t="s">
        <v>681</v>
      </c>
      <c r="E875" s="20">
        <v>0.31357870646921365</v>
      </c>
      <c r="F875" s="20">
        <v>0.31061067935890102</v>
      </c>
      <c r="G875" s="20">
        <v>2.9680271103126499E-3</v>
      </c>
      <c r="H875" s="20">
        <v>5.4698883815322202E-2</v>
      </c>
      <c r="I875" s="20" t="s">
        <v>47</v>
      </c>
      <c r="J875" s="20">
        <v>2.7999999999999998E-4</v>
      </c>
      <c r="K875" s="20">
        <v>0.30858118744333801</v>
      </c>
      <c r="L875" s="20">
        <v>4.7175190258751899E-3</v>
      </c>
      <c r="N875" s="50">
        <v>24</v>
      </c>
      <c r="O875" s="236">
        <v>71.428571428571431</v>
      </c>
      <c r="P875" s="236">
        <v>28.571428571428569</v>
      </c>
      <c r="Q875" s="50">
        <v>35</v>
      </c>
      <c r="R875" s="50">
        <v>14</v>
      </c>
      <c r="S875" s="6" t="s">
        <v>47</v>
      </c>
      <c r="T875" s="6" t="s">
        <v>47</v>
      </c>
      <c r="W875" s="1"/>
      <c r="X875" s="1"/>
      <c r="Y875" s="1"/>
      <c r="AC875" s="1"/>
      <c r="AF875" s="1"/>
      <c r="AG875" s="1"/>
    </row>
    <row r="876" spans="1:33" x14ac:dyDescent="0.25">
      <c r="A876" s="1">
        <v>6</v>
      </c>
      <c r="B876" s="1">
        <v>2020</v>
      </c>
      <c r="C876" s="1">
        <v>35564536</v>
      </c>
      <c r="D876" s="44" t="s">
        <v>682</v>
      </c>
      <c r="E876" s="20">
        <v>3.4104561219652199E-4</v>
      </c>
      <c r="F876" s="20" t="s">
        <v>47</v>
      </c>
      <c r="G876" s="20">
        <v>3.4104561219652199E-4</v>
      </c>
      <c r="H876" s="20">
        <v>0</v>
      </c>
      <c r="I876" s="20" t="s">
        <v>47</v>
      </c>
      <c r="J876" s="20">
        <v>2.34781420765027E-4</v>
      </c>
      <c r="K876" s="20" t="s">
        <v>47</v>
      </c>
      <c r="L876" s="20">
        <v>1.06264191431494E-4</v>
      </c>
      <c r="N876" s="50">
        <v>3</v>
      </c>
      <c r="O876" s="236">
        <v>0</v>
      </c>
      <c r="P876" s="236">
        <v>100</v>
      </c>
      <c r="Q876" s="50" t="s">
        <v>47</v>
      </c>
      <c r="R876" s="50">
        <v>4</v>
      </c>
      <c r="S876" s="6" t="s">
        <v>47</v>
      </c>
      <c r="T876" s="6" t="s">
        <v>47</v>
      </c>
      <c r="W876" s="1"/>
      <c r="X876" s="1"/>
      <c r="Y876" s="1"/>
      <c r="AC876" s="1"/>
      <c r="AF876" s="1"/>
      <c r="AG876" s="1"/>
    </row>
    <row r="877" spans="1:33" x14ac:dyDescent="0.25">
      <c r="A877" s="1">
        <v>10</v>
      </c>
      <c r="B877" s="1">
        <v>2020</v>
      </c>
      <c r="C877" s="1">
        <v>355645310</v>
      </c>
      <c r="D877" s="44" t="s">
        <v>682</v>
      </c>
      <c r="E877" s="20">
        <v>7.8875120081343439E-2</v>
      </c>
      <c r="F877" s="20">
        <v>2.2598777145661302E-3</v>
      </c>
      <c r="G877" s="20">
        <v>7.6615242366777303E-2</v>
      </c>
      <c r="H877" s="20">
        <v>0</v>
      </c>
      <c r="I877" s="20" t="s">
        <v>47</v>
      </c>
      <c r="J877" s="20">
        <v>8.2425973334664098E-3</v>
      </c>
      <c r="K877" s="20">
        <v>7.6364263376333904E-4</v>
      </c>
      <c r="L877" s="20">
        <v>6.9868880114113588E-2</v>
      </c>
      <c r="N877" s="50">
        <v>7</v>
      </c>
      <c r="O877" s="236">
        <v>16.981132075471699</v>
      </c>
      <c r="P877" s="236">
        <v>83.018867924528308</v>
      </c>
      <c r="Q877" s="50">
        <v>9</v>
      </c>
      <c r="R877" s="50">
        <v>44</v>
      </c>
      <c r="S877" s="6">
        <v>970.03200000000004</v>
      </c>
      <c r="T877" s="6">
        <v>310.35250000000002</v>
      </c>
      <c r="W877" s="1"/>
      <c r="X877" s="1"/>
      <c r="Y877" s="1"/>
      <c r="AC877" s="1"/>
      <c r="AF877" s="1"/>
      <c r="AG877" s="1"/>
    </row>
    <row r="878" spans="1:33" x14ac:dyDescent="0.25">
      <c r="A878" s="1">
        <v>5</v>
      </c>
      <c r="B878" s="1">
        <v>2020</v>
      </c>
      <c r="C878" s="1">
        <v>35565035</v>
      </c>
      <c r="D878" s="44" t="s">
        <v>683</v>
      </c>
      <c r="E878" s="20">
        <v>0.23182849523001581</v>
      </c>
      <c r="F878" s="20">
        <v>0.17785164541590801</v>
      </c>
      <c r="G878" s="20">
        <v>5.3976849814107802E-2</v>
      </c>
      <c r="H878" s="20">
        <v>0</v>
      </c>
      <c r="I878" s="20">
        <v>0.16833000000000001</v>
      </c>
      <c r="J878" s="20">
        <v>4.48048702081826E-2</v>
      </c>
      <c r="K878" s="20">
        <v>7.1000000000000002E-4</v>
      </c>
      <c r="L878" s="20">
        <v>1.7983625021832969E-2</v>
      </c>
      <c r="N878" s="50">
        <v>3</v>
      </c>
      <c r="O878" s="236">
        <v>7.216494845360824</v>
      </c>
      <c r="P878" s="236">
        <v>92.783505154639172</v>
      </c>
      <c r="Q878" s="50">
        <v>7</v>
      </c>
      <c r="R878" s="50">
        <v>90</v>
      </c>
      <c r="S878" s="6">
        <v>5702.268</v>
      </c>
      <c r="T878" s="6">
        <v>5702.268</v>
      </c>
      <c r="W878" s="1"/>
      <c r="X878" s="1"/>
      <c r="Y878" s="1"/>
      <c r="AC878" s="1"/>
      <c r="AF878" s="1"/>
      <c r="AG878" s="1"/>
    </row>
    <row r="879" spans="1:33" x14ac:dyDescent="0.25">
      <c r="A879" s="1">
        <v>20</v>
      </c>
      <c r="B879" s="1">
        <v>2020</v>
      </c>
      <c r="C879" s="1">
        <v>355660220</v>
      </c>
      <c r="D879" s="44" t="s">
        <v>684</v>
      </c>
      <c r="E879" s="20">
        <v>2.3299634703196299E-2</v>
      </c>
      <c r="F879" s="20">
        <v>1.19296347031963E-2</v>
      </c>
      <c r="G879" s="20">
        <v>1.137E-2</v>
      </c>
      <c r="H879" s="20">
        <v>0</v>
      </c>
      <c r="I879" s="20" t="s">
        <v>47</v>
      </c>
      <c r="J879" s="20">
        <v>1.39E-3</v>
      </c>
      <c r="K879" s="20">
        <v>1.7819634703196301E-2</v>
      </c>
      <c r="L879" s="20">
        <v>4.0899999999999999E-3</v>
      </c>
      <c r="N879" s="50">
        <v>6</v>
      </c>
      <c r="O879" s="236">
        <v>47.619047619047613</v>
      </c>
      <c r="P879" s="236">
        <v>52.380952380952387</v>
      </c>
      <c r="Q879" s="50">
        <v>10</v>
      </c>
      <c r="R879" s="50">
        <v>11</v>
      </c>
      <c r="S879" s="6">
        <v>497.84</v>
      </c>
      <c r="T879" s="6">
        <v>497.84</v>
      </c>
      <c r="W879" s="1"/>
      <c r="X879" s="1"/>
      <c r="Y879" s="1"/>
      <c r="AC879" s="1"/>
      <c r="AF879" s="1"/>
      <c r="AG879" s="1"/>
    </row>
    <row r="880" spans="1:33" x14ac:dyDescent="0.25">
      <c r="A880" s="1">
        <v>21</v>
      </c>
      <c r="B880" s="1">
        <v>2020</v>
      </c>
      <c r="C880" s="1">
        <v>355660221</v>
      </c>
      <c r="D880" s="44" t="s">
        <v>684</v>
      </c>
      <c r="E880" s="20">
        <v>1.5752756527018821E-2</v>
      </c>
      <c r="F880" s="20">
        <v>7.1352519732847597E-3</v>
      </c>
      <c r="G880" s="20">
        <v>8.6175045537340601E-3</v>
      </c>
      <c r="H880" s="20">
        <v>0</v>
      </c>
      <c r="I880" s="20" t="s">
        <v>47</v>
      </c>
      <c r="J880" s="20">
        <v>1.6199999999999999E-3</v>
      </c>
      <c r="K880" s="20">
        <v>1.11127565270188E-2</v>
      </c>
      <c r="L880" s="20">
        <v>3.0200000000000001E-3</v>
      </c>
      <c r="N880" s="50">
        <v>3</v>
      </c>
      <c r="O880" s="236">
        <v>40.74074074074074</v>
      </c>
      <c r="P880" s="236">
        <v>59.259259259259252</v>
      </c>
      <c r="Q880" s="50">
        <v>11</v>
      </c>
      <c r="R880" s="50">
        <v>16</v>
      </c>
      <c r="S880" s="6" t="s">
        <v>47</v>
      </c>
      <c r="T880" s="6" t="s">
        <v>47</v>
      </c>
      <c r="W880" s="1"/>
      <c r="X880" s="1"/>
      <c r="Y880" s="1"/>
      <c r="AC880" s="1"/>
      <c r="AF880" s="1"/>
      <c r="AG880" s="1"/>
    </row>
    <row r="881" spans="1:33" x14ac:dyDescent="0.25">
      <c r="A881" s="1">
        <v>5</v>
      </c>
      <c r="B881" s="1">
        <v>2020</v>
      </c>
      <c r="C881" s="1">
        <v>35567015</v>
      </c>
      <c r="D881" s="44" t="s">
        <v>685</v>
      </c>
      <c r="E881" s="20">
        <v>0.74300135762615305</v>
      </c>
      <c r="F881" s="20">
        <v>0.36569607305936103</v>
      </c>
      <c r="G881" s="20">
        <v>0.37730528456679202</v>
      </c>
      <c r="H881" s="20">
        <v>0</v>
      </c>
      <c r="I881" s="20">
        <v>0.36026028875664301</v>
      </c>
      <c r="J881" s="20">
        <v>0.198182064089128</v>
      </c>
      <c r="K881" s="20">
        <v>7.3704185692541899E-3</v>
      </c>
      <c r="L881" s="20">
        <v>0.17718858621112646</v>
      </c>
      <c r="N881" s="50">
        <v>85</v>
      </c>
      <c r="O881" s="236">
        <v>8.921933085501859</v>
      </c>
      <c r="P881" s="236">
        <v>91.078066914498152</v>
      </c>
      <c r="Q881" s="50">
        <v>24</v>
      </c>
      <c r="R881" s="50">
        <v>245</v>
      </c>
      <c r="S881" s="6">
        <v>3561.5</v>
      </c>
      <c r="T881" s="6">
        <v>3561.5</v>
      </c>
      <c r="W881" s="1"/>
      <c r="X881" s="1"/>
      <c r="Y881" s="1"/>
      <c r="AC881" s="1"/>
      <c r="AF881" s="1"/>
      <c r="AG881" s="1"/>
    </row>
    <row r="882" spans="1:33" x14ac:dyDescent="0.25">
      <c r="A882" s="1">
        <v>12</v>
      </c>
      <c r="B882" s="1">
        <v>2020</v>
      </c>
      <c r="C882" s="1">
        <v>355680012</v>
      </c>
      <c r="D882" s="44" t="s">
        <v>686</v>
      </c>
      <c r="E882" s="20">
        <v>0.3044098647603361</v>
      </c>
      <c r="F882" s="20">
        <v>0.22962108491154501</v>
      </c>
      <c r="G882" s="20">
        <v>7.4788779848791107E-2</v>
      </c>
      <c r="H882" s="20">
        <v>0</v>
      </c>
      <c r="I882" s="20">
        <v>0.11413703196347</v>
      </c>
      <c r="J882" s="20">
        <v>7.1000000000000002E-4</v>
      </c>
      <c r="K882" s="20">
        <v>0.18594806871771799</v>
      </c>
      <c r="L882" s="20">
        <v>3.6147640791476367E-3</v>
      </c>
      <c r="N882" s="50">
        <v>2</v>
      </c>
      <c r="O882" s="236">
        <v>40</v>
      </c>
      <c r="P882" s="236">
        <v>60</v>
      </c>
      <c r="Q882" s="50">
        <v>16</v>
      </c>
      <c r="R882" s="50">
        <v>24</v>
      </c>
      <c r="S882" s="6">
        <v>997</v>
      </c>
      <c r="T882" s="6">
        <v>997</v>
      </c>
      <c r="W882" s="1"/>
      <c r="X882" s="1"/>
      <c r="Y882" s="1"/>
      <c r="AC882" s="1"/>
      <c r="AF882" s="1"/>
      <c r="AG882" s="1"/>
    </row>
    <row r="883" spans="1:33" x14ac:dyDescent="0.25">
      <c r="A883" s="1">
        <v>15</v>
      </c>
      <c r="B883" s="1">
        <v>2020</v>
      </c>
      <c r="C883" s="1">
        <v>355690915</v>
      </c>
      <c r="D883" s="44" t="s">
        <v>687</v>
      </c>
      <c r="E883" s="20">
        <v>0.50989346827149395</v>
      </c>
      <c r="F883" s="20">
        <v>0.18602784523126301</v>
      </c>
      <c r="G883" s="20">
        <v>0.32386562304023098</v>
      </c>
      <c r="H883" s="20">
        <v>0</v>
      </c>
      <c r="I883" s="20">
        <v>2.13703766499488E-2</v>
      </c>
      <c r="J883" s="20">
        <v>0.25447445168051502</v>
      </c>
      <c r="K883" s="20">
        <v>0.22286451322870099</v>
      </c>
      <c r="L883" s="20">
        <v>1.1184126712328799E-2</v>
      </c>
      <c r="N883" s="50">
        <v>10</v>
      </c>
      <c r="O883" s="236">
        <v>12.643678160919542</v>
      </c>
      <c r="P883" s="236">
        <v>87.356321839080465</v>
      </c>
      <c r="Q883" s="50">
        <v>11</v>
      </c>
      <c r="R883" s="50">
        <v>76</v>
      </c>
      <c r="S883" s="6">
        <v>448</v>
      </c>
      <c r="T883" s="6">
        <v>448</v>
      </c>
      <c r="W883" s="1"/>
      <c r="X883" s="1"/>
      <c r="Y883" s="1"/>
      <c r="AC883" s="1"/>
      <c r="AF883" s="1"/>
      <c r="AG883" s="1"/>
    </row>
    <row r="884" spans="1:33" x14ac:dyDescent="0.25">
      <c r="A884" s="1">
        <v>15</v>
      </c>
      <c r="B884" s="1">
        <v>2020</v>
      </c>
      <c r="C884" s="1">
        <v>355695815</v>
      </c>
      <c r="D884" s="44" t="s">
        <v>688</v>
      </c>
      <c r="E884" s="20">
        <v>2.5909797514784068E-2</v>
      </c>
      <c r="F884" s="20">
        <v>1.79566302367942E-2</v>
      </c>
      <c r="G884" s="20">
        <v>7.9531672779898695E-3</v>
      </c>
      <c r="H884" s="20">
        <v>0</v>
      </c>
      <c r="I884" s="20">
        <v>5.1902587519025902E-3</v>
      </c>
      <c r="J884" s="20">
        <v>5.6921675774134797E-5</v>
      </c>
      <c r="K884" s="20">
        <v>2.0554968685280801E-2</v>
      </c>
      <c r="L884" s="20">
        <v>1.07648401826484E-4</v>
      </c>
      <c r="N884" s="50">
        <v>8</v>
      </c>
      <c r="O884" s="236">
        <v>43.478260869565219</v>
      </c>
      <c r="P884" s="236">
        <v>56.521739130434781</v>
      </c>
      <c r="Q884" s="50">
        <v>10</v>
      </c>
      <c r="R884" s="50">
        <v>13</v>
      </c>
      <c r="S884" s="6">
        <v>82</v>
      </c>
      <c r="T884" s="6">
        <v>82</v>
      </c>
      <c r="W884" s="1"/>
      <c r="X884" s="1"/>
      <c r="Y884" s="1"/>
      <c r="AC884" s="1"/>
      <c r="AF884" s="1"/>
      <c r="AG884" s="1"/>
    </row>
    <row r="885" spans="1:33" x14ac:dyDescent="0.25">
      <c r="A885" s="1">
        <v>10</v>
      </c>
      <c r="B885" s="1">
        <v>2020</v>
      </c>
      <c r="C885" s="1">
        <v>355700610</v>
      </c>
      <c r="D885" s="44" t="s">
        <v>689</v>
      </c>
      <c r="E885" s="20">
        <v>4.1977959885345637</v>
      </c>
      <c r="F885" s="20">
        <v>4.12999275513386</v>
      </c>
      <c r="G885" s="20">
        <v>6.7803233400703697E-2</v>
      </c>
      <c r="H885" s="20">
        <v>0</v>
      </c>
      <c r="I885" s="20">
        <v>2.4651200000000002</v>
      </c>
      <c r="J885" s="20">
        <v>4.8151670471841698E-2</v>
      </c>
      <c r="K885" s="20">
        <v>1.08897215360431E-2</v>
      </c>
      <c r="L885" s="20">
        <v>1.6736345965266812</v>
      </c>
      <c r="N885" s="50">
        <v>44</v>
      </c>
      <c r="O885" s="236">
        <v>41.463414634146339</v>
      </c>
      <c r="P885" s="236">
        <v>58.536585365853654</v>
      </c>
      <c r="Q885" s="50">
        <v>34</v>
      </c>
      <c r="R885" s="50">
        <v>48</v>
      </c>
      <c r="S885" s="6">
        <v>6355.8</v>
      </c>
      <c r="T885" s="6">
        <v>6353.8739999999998</v>
      </c>
      <c r="W885" s="1"/>
      <c r="X885" s="1"/>
      <c r="Y885" s="1"/>
      <c r="AC885" s="1"/>
      <c r="AF885" s="1"/>
      <c r="AG885" s="1"/>
    </row>
    <row r="886" spans="1:33" x14ac:dyDescent="0.25">
      <c r="A886" s="1">
        <v>15</v>
      </c>
      <c r="B886" s="1">
        <v>2020</v>
      </c>
      <c r="C886" s="1">
        <v>355710515</v>
      </c>
      <c r="D886" s="44" t="s">
        <v>690</v>
      </c>
      <c r="E886" s="20">
        <v>0.5984925898686696</v>
      </c>
      <c r="F886" s="20">
        <v>4.8821574718666598E-2</v>
      </c>
      <c r="G886" s="20">
        <v>0.54967101515000305</v>
      </c>
      <c r="H886" s="20">
        <v>0</v>
      </c>
      <c r="I886" s="20">
        <v>0.384261675774135</v>
      </c>
      <c r="J886" s="20">
        <v>0.15547454275519601</v>
      </c>
      <c r="K886" s="20">
        <v>4.4192367463466199E-2</v>
      </c>
      <c r="L886" s="20">
        <v>1.456400387587228E-2</v>
      </c>
      <c r="N886" s="50">
        <v>22</v>
      </c>
      <c r="O886" s="236">
        <v>16.030534351145036</v>
      </c>
      <c r="P886" s="236">
        <v>83.969465648854964</v>
      </c>
      <c r="Q886" s="50">
        <v>21</v>
      </c>
      <c r="R886" s="50">
        <v>110</v>
      </c>
      <c r="S886" s="6">
        <v>4953.96</v>
      </c>
      <c r="T886" s="6">
        <v>4938.9480000000003</v>
      </c>
      <c r="W886" s="1"/>
      <c r="X886" s="1"/>
      <c r="Y886" s="1"/>
      <c r="AC886" s="1"/>
      <c r="AF886" s="1"/>
      <c r="AG886" s="1"/>
    </row>
    <row r="887" spans="1:33" x14ac:dyDescent="0.25">
      <c r="A887" s="1">
        <v>18</v>
      </c>
      <c r="B887" s="1">
        <v>2020</v>
      </c>
      <c r="C887" s="1">
        <v>355710518</v>
      </c>
      <c r="D887" s="44" t="s">
        <v>690</v>
      </c>
      <c r="E887" s="20">
        <v>0.55094836830767424</v>
      </c>
      <c r="F887" s="20">
        <v>0.54686621358052401</v>
      </c>
      <c r="G887" s="20">
        <v>4.0821547271502404E-3</v>
      </c>
      <c r="H887" s="20">
        <v>0</v>
      </c>
      <c r="I887" s="20">
        <v>1.39E-3</v>
      </c>
      <c r="J887" s="20">
        <v>0.26161055555555601</v>
      </c>
      <c r="K887" s="20">
        <v>0.28776354334572601</v>
      </c>
      <c r="L887" s="20">
        <v>1.8426940639269411E-4</v>
      </c>
      <c r="N887" s="50">
        <v>22</v>
      </c>
      <c r="O887" s="236">
        <v>65</v>
      </c>
      <c r="P887" s="236">
        <v>35</v>
      </c>
      <c r="Q887" s="50">
        <v>26</v>
      </c>
      <c r="R887" s="50">
        <v>14</v>
      </c>
      <c r="S887" s="6" t="s">
        <v>47</v>
      </c>
      <c r="T887" s="6" t="s">
        <v>47</v>
      </c>
      <c r="W887" s="1"/>
      <c r="X887" s="1"/>
      <c r="Y887" s="1"/>
      <c r="AC887" s="1"/>
      <c r="AF887" s="1"/>
      <c r="AG887" s="1"/>
    </row>
    <row r="888" spans="1:33" x14ac:dyDescent="0.25">
      <c r="A888" s="1">
        <v>19</v>
      </c>
      <c r="B888" s="1">
        <v>2020</v>
      </c>
      <c r="C888" s="1">
        <v>355715419</v>
      </c>
      <c r="D888" s="44" t="s">
        <v>691</v>
      </c>
      <c r="E888" s="20">
        <v>9.9127119846378994E-2</v>
      </c>
      <c r="F888" s="20">
        <v>8.1303637341866894E-2</v>
      </c>
      <c r="G888" s="20">
        <v>1.78234825045121E-2</v>
      </c>
      <c r="H888" s="20">
        <v>0</v>
      </c>
      <c r="I888" s="20">
        <v>6.4799999999999996E-3</v>
      </c>
      <c r="J888" s="20">
        <v>1.53664666350608E-3</v>
      </c>
      <c r="K888" s="20">
        <v>8.4206866625495896E-2</v>
      </c>
      <c r="L888" s="20">
        <v>6.9036065573770504E-3</v>
      </c>
      <c r="N888" s="50">
        <v>3</v>
      </c>
      <c r="O888" s="236">
        <v>34.782608695652172</v>
      </c>
      <c r="P888" s="236">
        <v>65.217391304347828</v>
      </c>
      <c r="Q888" s="50">
        <v>16</v>
      </c>
      <c r="R888" s="50">
        <v>30</v>
      </c>
      <c r="S888" s="6">
        <v>113.84099999999999</v>
      </c>
      <c r="T888" s="6">
        <v>113.84099999999999</v>
      </c>
      <c r="W888" s="1"/>
      <c r="X888" s="1"/>
      <c r="Y888" s="1"/>
      <c r="AC888" s="1"/>
      <c r="AF888" s="1"/>
      <c r="AG888" s="1"/>
    </row>
    <row r="889" spans="1:33" hidden="1" x14ac:dyDescent="0.25">
      <c r="A889" s="1">
        <v>20</v>
      </c>
      <c r="B889" s="1">
        <v>2019</v>
      </c>
      <c r="C889" s="1">
        <v>350010520</v>
      </c>
      <c r="D889" s="44" t="s">
        <v>46</v>
      </c>
      <c r="E889" s="20">
        <v>9.7787503805175063E-2</v>
      </c>
      <c r="F889" s="20">
        <v>9.68808675799087E-2</v>
      </c>
      <c r="G889" s="20">
        <v>9.0663622526636204E-4</v>
      </c>
      <c r="H889" s="20" t="s">
        <v>47</v>
      </c>
      <c r="I889" s="20" t="s">
        <v>47</v>
      </c>
      <c r="J889" s="20">
        <v>8.9639999999999997E-2</v>
      </c>
      <c r="K889" s="20">
        <v>8.0460882800608806E-3</v>
      </c>
      <c r="L889" s="20">
        <v>1.01415525114155E-4</v>
      </c>
      <c r="M889" s="20" t="s">
        <v>47</v>
      </c>
      <c r="N889" s="50">
        <v>2</v>
      </c>
      <c r="O889" s="8">
        <f>IFERROR(IFERROR(Tabela_BI[[#This Row],[nº Capt. Superf. - DAEE]]/(Tabela_BI[[#This Row],[nº Capt. Subt. - DAEE]] + Tabela_BI[[#This Row],[nº Capt. Superf. - DAEE]]),"") *100,"")</f>
        <v>18.181818181818183</v>
      </c>
      <c r="P889" s="8">
        <f>IFERROR(IFERROR(Tabela_BI[[#This Row],[nº Capt. Subt. - DAEE]] /(Tabela_BI[[#This Row],[nº Capt. Subt. - DAEE]] + Tabela_BI[[#This Row],[nº Capt. Superf. - DAEE]]),"") *100,"")</f>
        <v>81.818181818181827</v>
      </c>
      <c r="Q889" s="1">
        <v>2</v>
      </c>
      <c r="R889" s="1">
        <v>9</v>
      </c>
      <c r="S889" s="6"/>
      <c r="T889" s="6"/>
      <c r="W889" s="1"/>
      <c r="X889" s="1"/>
      <c r="Y889" s="1"/>
      <c r="AC889" s="1"/>
      <c r="AF889" s="1"/>
      <c r="AG889" s="1"/>
    </row>
    <row r="890" spans="1:33" hidden="1" x14ac:dyDescent="0.25">
      <c r="A890" s="1">
        <v>21</v>
      </c>
      <c r="B890" s="1">
        <v>2019</v>
      </c>
      <c r="C890" s="1">
        <v>350010521</v>
      </c>
      <c r="D890" s="44" t="s">
        <v>46</v>
      </c>
      <c r="E890" s="20">
        <v>0.12645044140030434</v>
      </c>
      <c r="F890" s="20">
        <v>1.75473363774734E-3</v>
      </c>
      <c r="G890" s="20">
        <v>0.12469570776255701</v>
      </c>
      <c r="H890" s="20" t="s">
        <v>47</v>
      </c>
      <c r="I890" s="20">
        <v>0.11246</v>
      </c>
      <c r="J890" s="20">
        <v>1.077E-2</v>
      </c>
      <c r="K890" s="20">
        <v>2.1904414003044098E-3</v>
      </c>
      <c r="L890" s="20">
        <v>1.0300000000000001E-3</v>
      </c>
      <c r="M890" s="20">
        <v>0.10316357638888889</v>
      </c>
      <c r="N890" s="50">
        <v>1</v>
      </c>
      <c r="O890" s="8">
        <f>IFERROR(IFERROR(Tabela_BI[[#This Row],[nº Capt. Superf. - DAEE]]/(Tabela_BI[[#This Row],[nº Capt. Subt. - DAEE]] + Tabela_BI[[#This Row],[nº Capt. Superf. - DAEE]]),"") *100,"")</f>
        <v>9.7560975609756095</v>
      </c>
      <c r="P890" s="8">
        <f>IFERROR(IFERROR(Tabela_BI[[#This Row],[nº Capt. Subt. - DAEE]] /(Tabela_BI[[#This Row],[nº Capt. Subt. - DAEE]] + Tabela_BI[[#This Row],[nº Capt. Superf. - DAEE]]),"") *100,"")</f>
        <v>90.243902439024396</v>
      </c>
      <c r="Q890" s="1">
        <v>4</v>
      </c>
      <c r="R890" s="1">
        <v>37</v>
      </c>
      <c r="S890" s="6">
        <v>1790.046</v>
      </c>
      <c r="T890" s="6">
        <v>1790.046</v>
      </c>
      <c r="W890" s="1"/>
      <c r="X890" s="1"/>
      <c r="Y890" s="1"/>
      <c r="AC890" s="1"/>
      <c r="AF890" s="1"/>
      <c r="AG890" s="1"/>
    </row>
    <row r="891" spans="1:33" hidden="1" x14ac:dyDescent="0.25">
      <c r="A891" s="1">
        <v>16</v>
      </c>
      <c r="B891" s="1">
        <v>2019</v>
      </c>
      <c r="C891" s="1">
        <v>350020416</v>
      </c>
      <c r="D891" s="44" t="s">
        <v>48</v>
      </c>
      <c r="E891" s="20">
        <v>0.29190575722983253</v>
      </c>
      <c r="F891" s="20">
        <v>0.27164310502283101</v>
      </c>
      <c r="G891" s="20">
        <v>2.0262652207001498E-2</v>
      </c>
      <c r="H891" s="20" t="s">
        <v>47</v>
      </c>
      <c r="I891" s="20">
        <v>8.8000000000000005E-3</v>
      </c>
      <c r="J891" s="20" t="s">
        <v>47</v>
      </c>
      <c r="K891" s="20">
        <v>0.24814466514459699</v>
      </c>
      <c r="L891" s="20">
        <v>3.4961092085235942E-2</v>
      </c>
      <c r="M891" s="20">
        <v>8.9998052083333346E-3</v>
      </c>
      <c r="N891" s="50" t="s">
        <v>47</v>
      </c>
      <c r="O891" s="8">
        <f>IFERROR(IFERROR(Tabela_BI[[#This Row],[nº Capt. Superf. - DAEE]]/(Tabela_BI[[#This Row],[nº Capt. Subt. - DAEE]] + Tabela_BI[[#This Row],[nº Capt. Superf. - DAEE]]),"") *100,"")</f>
        <v>9.8591549295774641</v>
      </c>
      <c r="P891" s="8">
        <f>IFERROR(IFERROR(Tabela_BI[[#This Row],[nº Capt. Subt. - DAEE]] /(Tabela_BI[[#This Row],[nº Capt. Subt. - DAEE]] + Tabela_BI[[#This Row],[nº Capt. Superf. - DAEE]]),"") *100,"")</f>
        <v>90.140845070422543</v>
      </c>
      <c r="Q891" s="1">
        <v>7</v>
      </c>
      <c r="R891" s="1">
        <v>64</v>
      </c>
      <c r="S891" s="6">
        <v>173.01599999999999</v>
      </c>
      <c r="T891" s="6">
        <v>173.01599999999999</v>
      </c>
      <c r="W891" s="1"/>
      <c r="X891" s="1"/>
      <c r="Y891" s="1"/>
      <c r="AC891" s="1"/>
      <c r="AF891" s="1"/>
      <c r="AG891" s="1"/>
    </row>
    <row r="892" spans="1:33" hidden="1" x14ac:dyDescent="0.25">
      <c r="A892" s="1">
        <v>9</v>
      </c>
      <c r="B892" s="1">
        <v>2019</v>
      </c>
      <c r="C892" s="1">
        <v>35003039</v>
      </c>
      <c r="D892" s="44" t="s">
        <v>49</v>
      </c>
      <c r="E892" s="20">
        <v>1.460055837772708</v>
      </c>
      <c r="F892" s="20">
        <v>1.3986752765093899</v>
      </c>
      <c r="G892" s="20">
        <v>6.1380561263318097E-2</v>
      </c>
      <c r="H892" s="20">
        <v>2.54312531709792E-2</v>
      </c>
      <c r="I892" s="20">
        <v>2.4570517503805199E-2</v>
      </c>
      <c r="J892" s="20">
        <v>2.1819512937595101E-2</v>
      </c>
      <c r="K892" s="20">
        <v>1.37474381532217</v>
      </c>
      <c r="L892" s="20">
        <v>3.8921992009132503E-2</v>
      </c>
      <c r="M892" s="20">
        <v>9.6375046871527786E-2</v>
      </c>
      <c r="N892" s="50">
        <v>93</v>
      </c>
      <c r="O892" s="8">
        <f>IFERROR(IFERROR(Tabela_BI[[#This Row],[nº Capt. Superf. - DAEE]]/(Tabela_BI[[#This Row],[nº Capt. Subt. - DAEE]] + Tabela_BI[[#This Row],[nº Capt. Superf. - DAEE]]),"") *100,"")</f>
        <v>70.329670329670336</v>
      </c>
      <c r="P892" s="8">
        <f>IFERROR(IFERROR(Tabela_BI[[#This Row],[nº Capt. Subt. - DAEE]] /(Tabela_BI[[#This Row],[nº Capt. Subt. - DAEE]] + Tabela_BI[[#This Row],[nº Capt. Superf. - DAEE]]),"") *100,"")</f>
        <v>29.670329670329672</v>
      </c>
      <c r="Q892" s="1">
        <v>192</v>
      </c>
      <c r="R892" s="1">
        <v>81</v>
      </c>
      <c r="S892" s="6">
        <v>1750.8684600000001</v>
      </c>
      <c r="T892" s="6">
        <v>1085.5384452000001</v>
      </c>
      <c r="W892" s="1"/>
      <c r="X892" s="1"/>
      <c r="Y892" s="1"/>
      <c r="AC892" s="1"/>
      <c r="AF892" s="1"/>
      <c r="AG892" s="1"/>
    </row>
    <row r="893" spans="1:33" hidden="1" x14ac:dyDescent="0.25">
      <c r="A893" s="1">
        <v>4</v>
      </c>
      <c r="B893" s="1">
        <v>2019</v>
      </c>
      <c r="C893" s="1">
        <v>35004024</v>
      </c>
      <c r="D893" s="44" t="s">
        <v>50</v>
      </c>
      <c r="E893" s="20">
        <v>5.1800000000000006E-3</v>
      </c>
      <c r="F893" s="20">
        <v>5.0600000000000003E-3</v>
      </c>
      <c r="G893" s="20">
        <v>1.2E-4</v>
      </c>
      <c r="H893" s="20" t="s">
        <v>47</v>
      </c>
      <c r="I893" s="20" t="s">
        <v>47</v>
      </c>
      <c r="J893" s="20" t="s">
        <v>47</v>
      </c>
      <c r="K893" s="20">
        <v>5.0400000000000002E-3</v>
      </c>
      <c r="L893" s="20">
        <v>1.4000000000000001E-4</v>
      </c>
      <c r="M893" s="20" t="s">
        <v>47</v>
      </c>
      <c r="N893" s="50">
        <v>2</v>
      </c>
      <c r="O893" s="8">
        <f>IFERROR(IFERROR(Tabela_BI[[#This Row],[nº Capt. Superf. - DAEE]]/(Tabela_BI[[#This Row],[nº Capt. Subt. - DAEE]] + Tabela_BI[[#This Row],[nº Capt. Superf. - DAEE]]),"") *100,"")</f>
        <v>85.714285714285708</v>
      </c>
      <c r="P893" s="8">
        <f>IFERROR(IFERROR(Tabela_BI[[#This Row],[nº Capt. Subt. - DAEE]] /(Tabela_BI[[#This Row],[nº Capt. Subt. - DAEE]] + Tabela_BI[[#This Row],[nº Capt. Superf. - DAEE]]),"") *100,"")</f>
        <v>14.285714285714285</v>
      </c>
      <c r="Q893" s="1">
        <v>6</v>
      </c>
      <c r="R893" s="1">
        <v>1</v>
      </c>
      <c r="S893" s="6"/>
      <c r="T893" s="6"/>
      <c r="W893" s="1"/>
      <c r="X893" s="1"/>
      <c r="Y893" s="1"/>
      <c r="AC893" s="1"/>
      <c r="AF893" s="1"/>
      <c r="AG893" s="1"/>
    </row>
    <row r="894" spans="1:33" hidden="1" x14ac:dyDescent="0.25">
      <c r="A894" s="1">
        <v>9</v>
      </c>
      <c r="B894" s="1">
        <v>2019</v>
      </c>
      <c r="C894" s="1">
        <v>35004029</v>
      </c>
      <c r="D894" s="44" t="s">
        <v>50</v>
      </c>
      <c r="E894" s="20">
        <v>7.3773645357686518E-2</v>
      </c>
      <c r="F894" s="20">
        <v>6.7133203957382107E-2</v>
      </c>
      <c r="G894" s="20">
        <v>6.6404414003044098E-3</v>
      </c>
      <c r="H894" s="20" t="s">
        <v>47</v>
      </c>
      <c r="I894" s="20">
        <v>3.7659999999999999E-2</v>
      </c>
      <c r="J894" s="20">
        <v>2.5876103500760998E-3</v>
      </c>
      <c r="K894" s="20">
        <v>2.90108904109589E-2</v>
      </c>
      <c r="L894" s="20">
        <v>4.51514459665145E-3</v>
      </c>
      <c r="M894" s="20">
        <v>1.9219721354166667E-2</v>
      </c>
      <c r="N894" s="50">
        <v>11</v>
      </c>
      <c r="O894" s="8">
        <f>IFERROR(IFERROR(Tabela_BI[[#This Row],[nº Capt. Superf. - DAEE]]/(Tabela_BI[[#This Row],[nº Capt. Subt. - DAEE]] + Tabela_BI[[#This Row],[nº Capt. Superf. - DAEE]]),"") *100,"")</f>
        <v>69.230769230769226</v>
      </c>
      <c r="P894" s="8">
        <f>IFERROR(IFERROR(Tabela_BI[[#This Row],[nº Capt. Subt. - DAEE]] /(Tabela_BI[[#This Row],[nº Capt. Subt. - DAEE]] + Tabela_BI[[#This Row],[nº Capt. Superf. - DAEE]]),"") *100,"")</f>
        <v>30.76923076923077</v>
      </c>
      <c r="Q894" s="1">
        <v>27</v>
      </c>
      <c r="R894" s="1">
        <v>12</v>
      </c>
      <c r="S894" s="6">
        <v>394.36200000000002</v>
      </c>
      <c r="T894" s="6">
        <v>390.41838000000001</v>
      </c>
      <c r="W894" s="1"/>
      <c r="X894" s="1"/>
      <c r="Y894" s="1"/>
      <c r="AC894" s="1"/>
      <c r="AF894" s="1"/>
      <c r="AG894" s="1"/>
    </row>
    <row r="895" spans="1:33" hidden="1" x14ac:dyDescent="0.25">
      <c r="A895" s="1">
        <v>9</v>
      </c>
      <c r="B895" s="1">
        <v>2019</v>
      </c>
      <c r="C895" s="1">
        <v>35005019</v>
      </c>
      <c r="D895" s="44" t="s">
        <v>51</v>
      </c>
      <c r="E895" s="20">
        <v>5.9497307204464722E-2</v>
      </c>
      <c r="F895" s="20">
        <v>7.9113749365804197E-3</v>
      </c>
      <c r="G895" s="20">
        <v>5.1585932267884299E-2</v>
      </c>
      <c r="H895" s="20" t="s">
        <v>47</v>
      </c>
      <c r="I895" s="20">
        <v>1.4269406392694101E-4</v>
      </c>
      <c r="J895" s="20">
        <v>4.2399999999999998E-3</v>
      </c>
      <c r="K895" s="20">
        <v>4.3499923896499204E-3</v>
      </c>
      <c r="L895" s="20">
        <v>5.0214676560121733E-2</v>
      </c>
      <c r="M895" s="20">
        <v>5.5106986620370377E-2</v>
      </c>
      <c r="N895" s="50">
        <v>33</v>
      </c>
      <c r="O895" s="8">
        <f>IFERROR(IFERROR(Tabela_BI[[#This Row],[nº Capt. Superf. - DAEE]]/(Tabela_BI[[#This Row],[nº Capt. Subt. - DAEE]] + Tabela_BI[[#This Row],[nº Capt. Superf. - DAEE]]),"") *100,"")</f>
        <v>40.677966101694921</v>
      </c>
      <c r="P895" s="8">
        <f>IFERROR(IFERROR(Tabela_BI[[#This Row],[nº Capt. Subt. - DAEE]] /(Tabela_BI[[#This Row],[nº Capt. Subt. - DAEE]] + Tabela_BI[[#This Row],[nº Capt. Superf. - DAEE]]),"") *100,"")</f>
        <v>59.322033898305079</v>
      </c>
      <c r="Q895" s="1">
        <v>24</v>
      </c>
      <c r="R895" s="1">
        <v>35</v>
      </c>
      <c r="S895" s="6">
        <v>920.91815999999994</v>
      </c>
      <c r="T895" s="6">
        <v>589.38762239999994</v>
      </c>
      <c r="W895" s="1"/>
      <c r="X895" s="1"/>
      <c r="Y895" s="1"/>
      <c r="AC895" s="1"/>
      <c r="AF895" s="1"/>
      <c r="AG895" s="1"/>
    </row>
    <row r="896" spans="1:33" hidden="1" x14ac:dyDescent="0.25">
      <c r="A896" s="1">
        <v>17</v>
      </c>
      <c r="B896" s="1">
        <v>2019</v>
      </c>
      <c r="C896" s="1">
        <v>350055017</v>
      </c>
      <c r="D896" s="44" t="s">
        <v>52</v>
      </c>
      <c r="E896" s="20">
        <v>0.37538396308980171</v>
      </c>
      <c r="F896" s="20">
        <v>0.31862828957382</v>
      </c>
      <c r="G896" s="20">
        <v>5.6755673515981701E-2</v>
      </c>
      <c r="H896" s="20" t="s">
        <v>47</v>
      </c>
      <c r="I896" s="20">
        <v>2.8070000000000001E-2</v>
      </c>
      <c r="J896" s="20">
        <v>0.11978</v>
      </c>
      <c r="K896" s="20">
        <v>0.19882828957382001</v>
      </c>
      <c r="L896" s="20">
        <v>2.8705673515981703E-2</v>
      </c>
      <c r="M896" s="20">
        <v>1.1498441406250001E-2</v>
      </c>
      <c r="N896" s="50">
        <v>10</v>
      </c>
      <c r="O896" s="8">
        <f>IFERROR(IFERROR(Tabela_BI[[#This Row],[nº Capt. Superf. - DAEE]]/(Tabela_BI[[#This Row],[nº Capt. Subt. - DAEE]] + Tabela_BI[[#This Row],[nº Capt. Superf. - DAEE]]),"") *100,"")</f>
        <v>50</v>
      </c>
      <c r="P896" s="8">
        <f>IFERROR(IFERROR(Tabela_BI[[#This Row],[nº Capt. Subt. - DAEE]] /(Tabela_BI[[#This Row],[nº Capt. Subt. - DAEE]] + Tabela_BI[[#This Row],[nº Capt. Superf. - DAEE]]),"") *100,"")</f>
        <v>50</v>
      </c>
      <c r="Q896" s="1">
        <v>16</v>
      </c>
      <c r="R896" s="1">
        <v>16</v>
      </c>
      <c r="S896" s="6">
        <v>172.10393999999999</v>
      </c>
      <c r="T896" s="6">
        <v>172.10393999999999</v>
      </c>
      <c r="W896" s="1"/>
      <c r="X896" s="1"/>
      <c r="Y896" s="1"/>
      <c r="AC896" s="1"/>
      <c r="AF896" s="1"/>
      <c r="AG896" s="1"/>
    </row>
    <row r="897" spans="1:33" hidden="1" x14ac:dyDescent="0.25">
      <c r="A897" s="1">
        <v>5</v>
      </c>
      <c r="B897" s="1">
        <v>2019</v>
      </c>
      <c r="C897" s="1">
        <v>35006005</v>
      </c>
      <c r="D897" s="44" t="s">
        <v>53</v>
      </c>
      <c r="E897" s="20">
        <v>4.8729999999999996E-2</v>
      </c>
      <c r="F897" s="20">
        <v>4.8529999999999997E-2</v>
      </c>
      <c r="G897" s="20">
        <v>2.0000000000000001E-4</v>
      </c>
      <c r="H897" s="20" t="s">
        <v>47</v>
      </c>
      <c r="I897" s="20" t="s">
        <v>47</v>
      </c>
      <c r="J897" s="20">
        <v>1.2E-4</v>
      </c>
      <c r="K897" s="20" t="s">
        <v>47</v>
      </c>
      <c r="L897" s="20">
        <v>4.861E-2</v>
      </c>
      <c r="M897" s="20">
        <v>7.8005098958333343E-3</v>
      </c>
      <c r="N897" s="50">
        <v>1</v>
      </c>
      <c r="O897" s="8">
        <f>IFERROR(IFERROR(Tabela_BI[[#This Row],[nº Capt. Superf. - DAEE]]/(Tabela_BI[[#This Row],[nº Capt. Subt. - DAEE]] + Tabela_BI[[#This Row],[nº Capt. Superf. - DAEE]]),"") *100,"")</f>
        <v>20</v>
      </c>
      <c r="P897" s="8">
        <f>IFERROR(IFERROR(Tabela_BI[[#This Row],[nº Capt. Subt. - DAEE]] /(Tabela_BI[[#This Row],[nº Capt. Subt. - DAEE]] + Tabela_BI[[#This Row],[nº Capt. Superf. - DAEE]]),"") *100,"")</f>
        <v>80</v>
      </c>
      <c r="Q897" s="1">
        <v>1</v>
      </c>
      <c r="R897" s="1">
        <v>4</v>
      </c>
      <c r="S897" s="6">
        <v>177.6699036</v>
      </c>
      <c r="T897" s="6">
        <v>177.6699036</v>
      </c>
      <c r="W897" s="1"/>
      <c r="X897" s="1"/>
      <c r="Y897" s="1"/>
      <c r="AC897" s="1"/>
      <c r="AF897" s="1"/>
      <c r="AG897" s="1"/>
    </row>
    <row r="898" spans="1:33" hidden="1" x14ac:dyDescent="0.25">
      <c r="A898" s="1">
        <v>13</v>
      </c>
      <c r="B898" s="1">
        <v>2019</v>
      </c>
      <c r="C898" s="1">
        <v>350070913</v>
      </c>
      <c r="D898" s="44" t="s">
        <v>54</v>
      </c>
      <c r="E898" s="20">
        <v>0.46789479832572289</v>
      </c>
      <c r="F898" s="20">
        <v>1.38836872146119E-2</v>
      </c>
      <c r="G898" s="20">
        <v>0.45401111111111098</v>
      </c>
      <c r="H898" s="20" t="s">
        <v>47</v>
      </c>
      <c r="I898" s="20">
        <v>0.12182999999999999</v>
      </c>
      <c r="J898" s="20">
        <v>0.33044134703196298</v>
      </c>
      <c r="K898" s="20">
        <v>8.4274467275494702E-3</v>
      </c>
      <c r="L898" s="20">
        <v>7.19600456621005E-3</v>
      </c>
      <c r="M898" s="20">
        <v>0.1095224537037037</v>
      </c>
      <c r="N898" s="50">
        <v>12</v>
      </c>
      <c r="O898" s="8">
        <f>IFERROR(IFERROR(Tabela_BI[[#This Row],[nº Capt. Superf. - DAEE]]/(Tabela_BI[[#This Row],[nº Capt. Subt. - DAEE]] + Tabela_BI[[#This Row],[nº Capt. Superf. - DAEE]]),"") *100,"")</f>
        <v>20.289855072463769</v>
      </c>
      <c r="P898" s="8">
        <f>IFERROR(IFERROR(Tabela_BI[[#This Row],[nº Capt. Subt. - DAEE]] /(Tabela_BI[[#This Row],[nº Capt. Subt. - DAEE]] + Tabela_BI[[#This Row],[nº Capt. Superf. - DAEE]]),"") *100,"")</f>
        <v>79.710144927536234</v>
      </c>
      <c r="Q898" s="1">
        <v>14</v>
      </c>
      <c r="R898" s="1">
        <v>55</v>
      </c>
      <c r="S898" s="6">
        <v>1920.4559999999997</v>
      </c>
      <c r="T898" s="6">
        <v>1920.4559999999997</v>
      </c>
      <c r="W898" s="1"/>
      <c r="X898" s="1"/>
      <c r="Y898" s="1"/>
      <c r="AC898" s="1"/>
      <c r="AF898" s="1"/>
      <c r="AG898" s="1"/>
    </row>
    <row r="899" spans="1:33" hidden="1" x14ac:dyDescent="0.25">
      <c r="A899" s="1">
        <v>16</v>
      </c>
      <c r="B899" s="1">
        <v>2019</v>
      </c>
      <c r="C899" s="1">
        <v>350070916</v>
      </c>
      <c r="D899" s="44" t="s">
        <v>54</v>
      </c>
      <c r="E899" s="20">
        <v>1.1796042617960401E-4</v>
      </c>
      <c r="F899" s="20">
        <v>1.1796042617960401E-4</v>
      </c>
      <c r="G899" s="20" t="s">
        <v>47</v>
      </c>
      <c r="H899" s="20" t="s">
        <v>47</v>
      </c>
      <c r="I899" s="20" t="s">
        <v>47</v>
      </c>
      <c r="J899" s="20" t="s">
        <v>47</v>
      </c>
      <c r="K899" s="20">
        <v>1.1796042617960401E-4</v>
      </c>
      <c r="L899" s="20">
        <v>0</v>
      </c>
      <c r="M899" s="20" t="s">
        <v>47</v>
      </c>
      <c r="N899" s="50">
        <v>2</v>
      </c>
      <c r="O899" s="8" t="str">
        <f>IFERROR(IFERROR(Tabela_BI[[#This Row],[nº Capt. Superf. - DAEE]]/(Tabela_BI[[#This Row],[nº Capt. Subt. - DAEE]] + Tabela_BI[[#This Row],[nº Capt. Superf. - DAEE]]),"") *100,"")</f>
        <v/>
      </c>
      <c r="P899" s="8" t="str">
        <f>IFERROR(IFERROR(Tabela_BI[[#This Row],[nº Capt. Subt. - DAEE]] /(Tabela_BI[[#This Row],[nº Capt. Subt. - DAEE]] + Tabela_BI[[#This Row],[nº Capt. Superf. - DAEE]]),"") *100,"")</f>
        <v/>
      </c>
      <c r="Q899" s="1">
        <v>2</v>
      </c>
      <c r="R899" s="1" t="s">
        <v>47</v>
      </c>
      <c r="S899" s="6"/>
      <c r="T899" s="6"/>
      <c r="W899" s="1"/>
      <c r="X899" s="1"/>
      <c r="Y899" s="1"/>
      <c r="AC899" s="1"/>
      <c r="AF899" s="1"/>
      <c r="AG899" s="1"/>
    </row>
    <row r="900" spans="1:33" hidden="1" x14ac:dyDescent="0.25">
      <c r="A900" s="1">
        <v>17</v>
      </c>
      <c r="B900" s="1">
        <v>2019</v>
      </c>
      <c r="C900" s="1">
        <v>350070917</v>
      </c>
      <c r="D900" s="44" t="s">
        <v>54</v>
      </c>
      <c r="E900" s="20">
        <v>3.1137688990360228E-2</v>
      </c>
      <c r="F900" s="20">
        <v>2.9644865550482E-2</v>
      </c>
      <c r="G900" s="20">
        <v>1.4928234398782301E-3</v>
      </c>
      <c r="H900" s="20" t="s">
        <v>47</v>
      </c>
      <c r="I900" s="20">
        <v>4.6000000000000001E-4</v>
      </c>
      <c r="J900" s="20" t="s">
        <v>47</v>
      </c>
      <c r="K900" s="20">
        <v>3.0419637239979699E-2</v>
      </c>
      <c r="L900" s="20">
        <v>2.5805175038051751E-4</v>
      </c>
      <c r="M900" s="20" t="s">
        <v>47</v>
      </c>
      <c r="N900" s="50">
        <v>9</v>
      </c>
      <c r="O900" s="8">
        <f>IFERROR(IFERROR(Tabela_BI[[#This Row],[nº Capt. Superf. - DAEE]]/(Tabela_BI[[#This Row],[nº Capt. Subt. - DAEE]] + Tabela_BI[[#This Row],[nº Capt. Superf. - DAEE]]),"") *100,"")</f>
        <v>65.384615384615387</v>
      </c>
      <c r="P900" s="8">
        <f>IFERROR(IFERROR(Tabela_BI[[#This Row],[nº Capt. Subt. - DAEE]] /(Tabela_BI[[#This Row],[nº Capt. Subt. - DAEE]] + Tabela_BI[[#This Row],[nº Capt. Superf. - DAEE]]),"") *100,"")</f>
        <v>34.615384615384613</v>
      </c>
      <c r="Q900" s="1">
        <v>17</v>
      </c>
      <c r="R900" s="1">
        <v>9</v>
      </c>
      <c r="S900" s="6"/>
      <c r="T900" s="6"/>
      <c r="W900" s="1"/>
      <c r="X900" s="1"/>
      <c r="Y900" s="1"/>
      <c r="AC900" s="1"/>
      <c r="AF900" s="1"/>
      <c r="AG900" s="1"/>
    </row>
    <row r="901" spans="1:33" hidden="1" x14ac:dyDescent="0.25">
      <c r="A901" s="1">
        <v>10</v>
      </c>
      <c r="B901" s="1">
        <v>2019</v>
      </c>
      <c r="C901" s="1">
        <v>350075810</v>
      </c>
      <c r="D901" s="44" t="s">
        <v>55</v>
      </c>
      <c r="E901" s="20">
        <v>3.7795285388127896E-2</v>
      </c>
      <c r="F901" s="20">
        <v>1.7600000000000001E-3</v>
      </c>
      <c r="G901" s="20">
        <v>3.6035285388127898E-2</v>
      </c>
      <c r="H901" s="20" t="s">
        <v>47</v>
      </c>
      <c r="I901" s="20">
        <v>2.392E-2</v>
      </c>
      <c r="J901" s="20">
        <v>4.9951293759512895E-4</v>
      </c>
      <c r="K901" s="20">
        <v>6.5833066971080698E-3</v>
      </c>
      <c r="L901" s="20">
        <v>6.7924657534246605E-3</v>
      </c>
      <c r="M901" s="20">
        <v>1.198690078125E-2</v>
      </c>
      <c r="N901" s="50">
        <v>7</v>
      </c>
      <c r="O901" s="8">
        <f>IFERROR(IFERROR(Tabela_BI[[#This Row],[nº Capt. Superf. - DAEE]]/(Tabela_BI[[#This Row],[nº Capt. Subt. - DAEE]] + Tabela_BI[[#This Row],[nº Capt. Superf. - DAEE]]),"") *100,"")</f>
        <v>13.333333333333334</v>
      </c>
      <c r="P901" s="8">
        <f>IFERROR(IFERROR(Tabela_BI[[#This Row],[nº Capt. Subt. - DAEE]] /(Tabela_BI[[#This Row],[nº Capt. Subt. - DAEE]] + Tabela_BI[[#This Row],[nº Capt. Superf. - DAEE]]),"") *100,"")</f>
        <v>86.666666666666671</v>
      </c>
      <c r="Q901" s="1">
        <v>4</v>
      </c>
      <c r="R901" s="1">
        <v>26</v>
      </c>
      <c r="S901" s="6">
        <v>144.32579999999999</v>
      </c>
      <c r="T901" s="6">
        <v>144.32579999999999</v>
      </c>
      <c r="W901" s="1"/>
      <c r="X901" s="1"/>
      <c r="Y901" s="1"/>
      <c r="AC901" s="1"/>
      <c r="AF901" s="1"/>
      <c r="AG901" s="1"/>
    </row>
    <row r="902" spans="1:33" hidden="1" x14ac:dyDescent="0.25">
      <c r="A902" s="1">
        <v>21</v>
      </c>
      <c r="B902" s="1">
        <v>2019</v>
      </c>
      <c r="C902" s="1">
        <v>350080821</v>
      </c>
      <c r="D902" s="44" t="s">
        <v>56</v>
      </c>
      <c r="E902" s="20">
        <v>1.0869999999999999E-2</v>
      </c>
      <c r="F902" s="20">
        <v>6.0000000000000002E-5</v>
      </c>
      <c r="G902" s="20">
        <v>1.081E-2</v>
      </c>
      <c r="H902" s="20" t="s">
        <v>47</v>
      </c>
      <c r="I902" s="20">
        <v>1.0500000000000001E-2</v>
      </c>
      <c r="J902" s="20" t="s">
        <v>47</v>
      </c>
      <c r="K902" s="20">
        <v>1.1E-4</v>
      </c>
      <c r="L902" s="20">
        <v>2.6000000000000003E-4</v>
      </c>
      <c r="M902" s="20">
        <v>1.021875E-2</v>
      </c>
      <c r="N902" s="50" t="s">
        <v>47</v>
      </c>
      <c r="O902" s="8">
        <f>IFERROR(IFERROR(Tabela_BI[[#This Row],[nº Capt. Superf. - DAEE]]/(Tabela_BI[[#This Row],[nº Capt. Subt. - DAEE]] + Tabela_BI[[#This Row],[nº Capt. Superf. - DAEE]]),"") *100,"")</f>
        <v>9.0909090909090917</v>
      </c>
      <c r="P902" s="8">
        <f>IFERROR(IFERROR(Tabela_BI[[#This Row],[nº Capt. Subt. - DAEE]] /(Tabela_BI[[#This Row],[nº Capt. Subt. - DAEE]] + Tabela_BI[[#This Row],[nº Capt. Superf. - DAEE]]),"") *100,"")</f>
        <v>90.909090909090907</v>
      </c>
      <c r="Q902" s="1">
        <v>1</v>
      </c>
      <c r="R902" s="1">
        <v>10</v>
      </c>
      <c r="S902" s="6">
        <v>186.30810000000002</v>
      </c>
      <c r="T902" s="6">
        <v>186.30810000000002</v>
      </c>
      <c r="W902" s="1"/>
      <c r="X902" s="1"/>
      <c r="Y902" s="1"/>
      <c r="AC902" s="1"/>
      <c r="AF902" s="1"/>
      <c r="AG902" s="1"/>
    </row>
    <row r="903" spans="1:33" hidden="1" x14ac:dyDescent="0.25">
      <c r="A903" s="1">
        <v>12</v>
      </c>
      <c r="B903" s="1">
        <v>2019</v>
      </c>
      <c r="C903" s="1">
        <v>350090712</v>
      </c>
      <c r="D903" s="44" t="s">
        <v>57</v>
      </c>
      <c r="E903" s="20">
        <v>0.37094132420091297</v>
      </c>
      <c r="F903" s="20">
        <v>0.36274132420091298</v>
      </c>
      <c r="G903" s="20">
        <v>8.2000000000000007E-3</v>
      </c>
      <c r="H903" s="20" t="s">
        <v>47</v>
      </c>
      <c r="I903" s="20">
        <v>7.3400000000000002E-3</v>
      </c>
      <c r="J903" s="20" t="s">
        <v>47</v>
      </c>
      <c r="K903" s="20">
        <v>0.36295132420091297</v>
      </c>
      <c r="L903" s="20">
        <v>6.4999999999999997E-4</v>
      </c>
      <c r="M903" s="20">
        <v>8.5757890625000003E-3</v>
      </c>
      <c r="N903" s="50">
        <v>1</v>
      </c>
      <c r="O903" s="8">
        <f>IFERROR(IFERROR(Tabela_BI[[#This Row],[nº Capt. Superf. - DAEE]]/(Tabela_BI[[#This Row],[nº Capt. Subt. - DAEE]] + Tabela_BI[[#This Row],[nº Capt. Superf. - DAEE]]),"") *100,"")</f>
        <v>42.857142857142854</v>
      </c>
      <c r="P903" s="8">
        <f>IFERROR(IFERROR(Tabela_BI[[#This Row],[nº Capt. Subt. - DAEE]] /(Tabela_BI[[#This Row],[nº Capt. Subt. - DAEE]] + Tabela_BI[[#This Row],[nº Capt. Superf. - DAEE]]),"") *100,"")</f>
        <v>57.142857142857139</v>
      </c>
      <c r="Q903" s="1">
        <v>3</v>
      </c>
      <c r="R903" s="1">
        <v>4</v>
      </c>
      <c r="S903" s="6">
        <v>165.47490000000002</v>
      </c>
      <c r="T903" s="6">
        <v>165.47490000000002</v>
      </c>
      <c r="W903" s="1"/>
      <c r="X903" s="1"/>
      <c r="Y903" s="1"/>
      <c r="AC903" s="1"/>
      <c r="AF903" s="1"/>
      <c r="AG903" s="1"/>
    </row>
    <row r="904" spans="1:33" hidden="1" x14ac:dyDescent="0.25">
      <c r="A904" s="1">
        <v>15</v>
      </c>
      <c r="B904" s="1">
        <v>2019</v>
      </c>
      <c r="C904" s="1">
        <v>350090715</v>
      </c>
      <c r="D904" s="44" t="s">
        <v>57</v>
      </c>
      <c r="E904" s="20">
        <v>0.57018519533231893</v>
      </c>
      <c r="F904" s="20">
        <v>0.55205036529680396</v>
      </c>
      <c r="G904" s="20">
        <v>1.8134830035514998E-2</v>
      </c>
      <c r="H904" s="20" t="s">
        <v>47</v>
      </c>
      <c r="I904" s="20">
        <v>1.6199999999999999E-3</v>
      </c>
      <c r="J904" s="20" t="s">
        <v>47</v>
      </c>
      <c r="K904" s="20">
        <v>0.56338519533231901</v>
      </c>
      <c r="L904" s="20">
        <v>5.1799999999999997E-3</v>
      </c>
      <c r="M904" s="20" t="s">
        <v>47</v>
      </c>
      <c r="N904" s="50">
        <v>30</v>
      </c>
      <c r="O904" s="8">
        <f>IFERROR(IFERROR(Tabela_BI[[#This Row],[nº Capt. Superf. - DAEE]]/(Tabela_BI[[#This Row],[nº Capt. Subt. - DAEE]] + Tabela_BI[[#This Row],[nº Capt. Superf. - DAEE]]),"") *100,"")</f>
        <v>61.403508771929829</v>
      </c>
      <c r="P904" s="8">
        <f>IFERROR(IFERROR(Tabela_BI[[#This Row],[nº Capt. Subt. - DAEE]] /(Tabela_BI[[#This Row],[nº Capt. Subt. - DAEE]] + Tabela_BI[[#This Row],[nº Capt. Superf. - DAEE]]),"") *100,"")</f>
        <v>38.596491228070171</v>
      </c>
      <c r="Q904" s="1">
        <v>35</v>
      </c>
      <c r="R904" s="1">
        <v>22</v>
      </c>
      <c r="S904" s="6"/>
      <c r="T904" s="6"/>
      <c r="W904" s="1"/>
      <c r="X904" s="1"/>
      <c r="Y904" s="1"/>
      <c r="AC904" s="1"/>
      <c r="AF904" s="1"/>
      <c r="AG904" s="1"/>
    </row>
    <row r="905" spans="1:33" hidden="1" x14ac:dyDescent="0.25">
      <c r="A905" s="1">
        <v>4</v>
      </c>
      <c r="B905" s="1">
        <v>2019</v>
      </c>
      <c r="C905" s="1">
        <v>35010044</v>
      </c>
      <c r="D905" s="44" t="s">
        <v>58</v>
      </c>
      <c r="E905" s="20">
        <v>0.17940335870116703</v>
      </c>
      <c r="F905" s="20">
        <v>0.14576869101978701</v>
      </c>
      <c r="G905" s="20">
        <v>3.3634667681380001E-2</v>
      </c>
      <c r="H905" s="20">
        <v>1.7107432775241001E-3</v>
      </c>
      <c r="I905" s="20">
        <v>6.5553972602739694E-2</v>
      </c>
      <c r="J905" s="20">
        <v>3.6000000000000002E-4</v>
      </c>
      <c r="K905" s="20">
        <v>0.10887557077625599</v>
      </c>
      <c r="L905" s="20">
        <v>4.6138153221714894E-3</v>
      </c>
      <c r="M905" s="20">
        <v>4.1368936579861113E-2</v>
      </c>
      <c r="N905" s="50">
        <v>13</v>
      </c>
      <c r="O905" s="8">
        <f>IFERROR(IFERROR(Tabela_BI[[#This Row],[nº Capt. Superf. - DAEE]]/(Tabela_BI[[#This Row],[nº Capt. Subt. - DAEE]] + Tabela_BI[[#This Row],[nº Capt. Superf. - DAEE]]),"") *100,"")</f>
        <v>62.068965517241381</v>
      </c>
      <c r="P905" s="8">
        <f>IFERROR(IFERROR(Tabela_BI[[#This Row],[nº Capt. Subt. - DAEE]] /(Tabela_BI[[#This Row],[nº Capt. Subt. - DAEE]] + Tabela_BI[[#This Row],[nº Capt. Superf. - DAEE]]),"") *100,"")</f>
        <v>37.931034482758619</v>
      </c>
      <c r="Q905" s="1">
        <v>36</v>
      </c>
      <c r="R905" s="1">
        <v>22</v>
      </c>
      <c r="S905" s="6">
        <v>763.56</v>
      </c>
      <c r="T905" s="6">
        <v>763.56</v>
      </c>
      <c r="W905" s="1"/>
      <c r="X905" s="1"/>
      <c r="Y905" s="1"/>
      <c r="AC905" s="1"/>
      <c r="AF905" s="1"/>
      <c r="AG905" s="1"/>
    </row>
    <row r="906" spans="1:33" hidden="1" x14ac:dyDescent="0.25">
      <c r="A906" s="1">
        <v>8</v>
      </c>
      <c r="B906" s="1">
        <v>2019</v>
      </c>
      <c r="C906" s="1">
        <v>35010048</v>
      </c>
      <c r="D906" s="44" t="s">
        <v>58</v>
      </c>
      <c r="E906" s="20">
        <v>0.18526052257737149</v>
      </c>
      <c r="F906" s="20">
        <v>0.174620568239472</v>
      </c>
      <c r="G906" s="20">
        <v>1.06399543378995E-2</v>
      </c>
      <c r="H906" s="20">
        <v>6.9223744292237405E-2</v>
      </c>
      <c r="I906" s="20">
        <v>6.0200000000000002E-3</v>
      </c>
      <c r="J906" s="20">
        <v>6.9999999999999994E-5</v>
      </c>
      <c r="K906" s="20">
        <v>0.17482539320142099</v>
      </c>
      <c r="L906" s="20">
        <v>4.3451293759512897E-3</v>
      </c>
      <c r="M906" s="20" t="s">
        <v>47</v>
      </c>
      <c r="N906" s="50">
        <v>25</v>
      </c>
      <c r="O906" s="8">
        <f>IFERROR(IFERROR(Tabela_BI[[#This Row],[nº Capt. Superf. - DAEE]]/(Tabela_BI[[#This Row],[nº Capt. Subt. - DAEE]] + Tabela_BI[[#This Row],[nº Capt. Superf. - DAEE]]),"") *100,"")</f>
        <v>83.333333333333343</v>
      </c>
      <c r="P906" s="8">
        <f>IFERROR(IFERROR(Tabela_BI[[#This Row],[nº Capt. Subt. - DAEE]] /(Tabela_BI[[#This Row],[nº Capt. Subt. - DAEE]] + Tabela_BI[[#This Row],[nº Capt. Superf. - DAEE]]),"") *100,"")</f>
        <v>16.666666666666664</v>
      </c>
      <c r="Q906" s="1">
        <v>70</v>
      </c>
      <c r="R906" s="1">
        <v>14</v>
      </c>
      <c r="S906" s="6"/>
      <c r="T906" s="6"/>
      <c r="W906" s="1"/>
      <c r="X906" s="1"/>
      <c r="Y906" s="1"/>
      <c r="AC906" s="1"/>
      <c r="AF906" s="1"/>
      <c r="AG906" s="1"/>
    </row>
    <row r="907" spans="1:33" hidden="1" x14ac:dyDescent="0.25">
      <c r="A907" s="1">
        <v>19</v>
      </c>
      <c r="B907" s="1">
        <v>2019</v>
      </c>
      <c r="C907" s="1">
        <v>350110319</v>
      </c>
      <c r="D907" s="44" t="s">
        <v>59</v>
      </c>
      <c r="E907" s="20">
        <v>6.13774733637747E-4</v>
      </c>
      <c r="F907" s="20" t="s">
        <v>47</v>
      </c>
      <c r="G907" s="20">
        <v>6.13774733637747E-4</v>
      </c>
      <c r="H907" s="20" t="s">
        <v>47</v>
      </c>
      <c r="I907" s="20">
        <v>6.13774733637747E-4</v>
      </c>
      <c r="J907" s="20" t="s">
        <v>47</v>
      </c>
      <c r="K907" s="20" t="s">
        <v>47</v>
      </c>
      <c r="L907" s="20">
        <v>0</v>
      </c>
      <c r="M907" s="20">
        <v>8.5395471354166672E-3</v>
      </c>
      <c r="N907" s="50" t="s">
        <v>47</v>
      </c>
      <c r="O907" s="8" t="str">
        <f>IFERROR(IFERROR(Tabela_BI[[#This Row],[nº Capt. Superf. - DAEE]]/(Tabela_BI[[#This Row],[nº Capt. Subt. - DAEE]] + Tabela_BI[[#This Row],[nº Capt. Superf. - DAEE]]),"") *100,"")</f>
        <v/>
      </c>
      <c r="P907" s="8" t="str">
        <f>IFERROR(IFERROR(Tabela_BI[[#This Row],[nº Capt. Subt. - DAEE]] /(Tabela_BI[[#This Row],[nº Capt. Subt. - DAEE]] + Tabela_BI[[#This Row],[nº Capt. Superf. - DAEE]]),"") *100,"")</f>
        <v/>
      </c>
      <c r="Q907" s="1" t="s">
        <v>47</v>
      </c>
      <c r="R907" s="1">
        <v>1</v>
      </c>
      <c r="S907" s="6">
        <v>158.47142399999998</v>
      </c>
      <c r="T907" s="6">
        <v>158.47142399999998</v>
      </c>
      <c r="W907" s="1"/>
      <c r="X907" s="1"/>
      <c r="Y907" s="1"/>
      <c r="AC907" s="1"/>
      <c r="AF907" s="1"/>
      <c r="AG907" s="1"/>
    </row>
    <row r="908" spans="1:33" hidden="1" x14ac:dyDescent="0.25">
      <c r="A908" s="1">
        <v>20</v>
      </c>
      <c r="B908" s="1">
        <v>2019</v>
      </c>
      <c r="C908" s="1">
        <v>350110320</v>
      </c>
      <c r="D908" s="44" t="s">
        <v>59</v>
      </c>
      <c r="E908" s="20">
        <v>1.8432827245053272E-2</v>
      </c>
      <c r="F908" s="20">
        <v>1.6660000000000001E-2</v>
      </c>
      <c r="G908" s="20">
        <v>1.77282724505327E-3</v>
      </c>
      <c r="H908" s="20" t="s">
        <v>47</v>
      </c>
      <c r="I908" s="20">
        <v>1.33E-3</v>
      </c>
      <c r="J908" s="20">
        <v>1.389E-2</v>
      </c>
      <c r="K908" s="20">
        <v>3.2052168949771699E-3</v>
      </c>
      <c r="L908" s="20">
        <v>7.6103500761035004E-6</v>
      </c>
      <c r="M908" s="20" t="s">
        <v>47</v>
      </c>
      <c r="N908" s="50">
        <v>2</v>
      </c>
      <c r="O908" s="8">
        <f>IFERROR(IFERROR(Tabela_BI[[#This Row],[nº Capt. Superf. - DAEE]]/(Tabela_BI[[#This Row],[nº Capt. Subt. - DAEE]] + Tabela_BI[[#This Row],[nº Capt. Superf. - DAEE]]),"") *100,"")</f>
        <v>37.5</v>
      </c>
      <c r="P908" s="8">
        <f>IFERROR(IFERROR(Tabela_BI[[#This Row],[nº Capt. Subt. - DAEE]] /(Tabela_BI[[#This Row],[nº Capt. Subt. - DAEE]] + Tabela_BI[[#This Row],[nº Capt. Superf. - DAEE]]),"") *100,"")</f>
        <v>62.5</v>
      </c>
      <c r="Q908" s="1">
        <v>3</v>
      </c>
      <c r="R908" s="1">
        <v>5</v>
      </c>
      <c r="S908" s="6"/>
      <c r="T908" s="6"/>
      <c r="W908" s="1"/>
      <c r="X908" s="1"/>
      <c r="Y908" s="1"/>
      <c r="AC908" s="1"/>
      <c r="AF908" s="1"/>
      <c r="AG908" s="1"/>
    </row>
    <row r="909" spans="1:33" hidden="1" x14ac:dyDescent="0.25">
      <c r="A909" s="1">
        <v>10</v>
      </c>
      <c r="B909" s="1">
        <v>2019</v>
      </c>
      <c r="C909" s="1">
        <v>350115210</v>
      </c>
      <c r="D909" s="44" t="s">
        <v>60</v>
      </c>
      <c r="E909" s="20">
        <v>0.13902173008625071</v>
      </c>
      <c r="F909" s="20">
        <v>0.114128493150685</v>
      </c>
      <c r="G909" s="20">
        <v>2.48932369355657E-2</v>
      </c>
      <c r="H909" s="20" t="s">
        <v>47</v>
      </c>
      <c r="I909" s="20">
        <v>1.7329284627092802E-2</v>
      </c>
      <c r="J909" s="20">
        <v>0.103583952308473</v>
      </c>
      <c r="K909" s="20">
        <v>1.08493150684932E-4</v>
      </c>
      <c r="L909" s="20">
        <v>1.7999999999999999E-2</v>
      </c>
      <c r="M909" s="20">
        <v>4.103278879166667E-2</v>
      </c>
      <c r="N909" s="50">
        <v>11</v>
      </c>
      <c r="O909" s="8">
        <f>IFERROR(IFERROR(Tabela_BI[[#This Row],[nº Capt. Superf. - DAEE]]/(Tabela_BI[[#This Row],[nº Capt. Subt. - DAEE]] + Tabela_BI[[#This Row],[nº Capt. Superf. - DAEE]]),"") *100,"")</f>
        <v>34.782608695652172</v>
      </c>
      <c r="P909" s="8">
        <f>IFERROR(IFERROR(Tabela_BI[[#This Row],[nº Capt. Subt. - DAEE]] /(Tabela_BI[[#This Row],[nº Capt. Subt. - DAEE]] + Tabela_BI[[#This Row],[nº Capt. Superf. - DAEE]]),"") *100,"")</f>
        <v>65.217391304347828</v>
      </c>
      <c r="Q909" s="1">
        <v>8</v>
      </c>
      <c r="R909" s="1">
        <v>15</v>
      </c>
      <c r="S909" s="6">
        <v>594.34578899999997</v>
      </c>
      <c r="T909" s="6">
        <v>421.98551019000001</v>
      </c>
      <c r="W909" s="1"/>
      <c r="X909" s="1"/>
      <c r="Y909" s="1"/>
      <c r="AC909" s="1"/>
      <c r="AF909" s="1"/>
      <c r="AG909" s="1"/>
    </row>
    <row r="910" spans="1:33" hidden="1" x14ac:dyDescent="0.25">
      <c r="A910" s="1">
        <v>15</v>
      </c>
      <c r="B910" s="1">
        <v>2019</v>
      </c>
      <c r="C910" s="1">
        <v>350120215</v>
      </c>
      <c r="D910" s="44" t="s">
        <v>61</v>
      </c>
      <c r="E910" s="20">
        <v>0.46795510083713854</v>
      </c>
      <c r="F910" s="20">
        <v>0.43133600456621002</v>
      </c>
      <c r="G910" s="20">
        <v>3.6619096270928499E-2</v>
      </c>
      <c r="H910" s="20" t="s">
        <v>47</v>
      </c>
      <c r="I910" s="20">
        <v>7.1749086757990901E-3</v>
      </c>
      <c r="J910" s="20">
        <v>4.2366818873668201E-5</v>
      </c>
      <c r="K910" s="20">
        <v>0.456316400304414</v>
      </c>
      <c r="L910" s="20">
        <v>4.4214250380517498E-3</v>
      </c>
      <c r="M910" s="20">
        <v>7.2389151041666669E-3</v>
      </c>
      <c r="N910" s="50">
        <v>17</v>
      </c>
      <c r="O910" s="8">
        <f>IFERROR(IFERROR(Tabela_BI[[#This Row],[nº Capt. Superf. - DAEE]]/(Tabela_BI[[#This Row],[nº Capt. Subt. - DAEE]] + Tabela_BI[[#This Row],[nº Capt. Superf. - DAEE]]),"") *100,"")</f>
        <v>47.457627118644069</v>
      </c>
      <c r="P910" s="8">
        <f>IFERROR(IFERROR(Tabela_BI[[#This Row],[nº Capt. Subt. - DAEE]] /(Tabela_BI[[#This Row],[nº Capt. Subt. - DAEE]] + Tabela_BI[[#This Row],[nº Capt. Superf. - DAEE]]),"") *100,"")</f>
        <v>52.542372881355938</v>
      </c>
      <c r="Q910" s="1">
        <v>28</v>
      </c>
      <c r="R910" s="1">
        <v>31</v>
      </c>
      <c r="S910" s="6">
        <v>134.43299999999999</v>
      </c>
      <c r="T910" s="6">
        <v>134.43299999999999</v>
      </c>
      <c r="W910" s="1"/>
      <c r="X910" s="1"/>
      <c r="Y910" s="1"/>
      <c r="AC910" s="1"/>
      <c r="AF910" s="1"/>
      <c r="AG910" s="1"/>
    </row>
    <row r="911" spans="1:33" hidden="1" x14ac:dyDescent="0.25">
      <c r="A911" s="1">
        <v>21</v>
      </c>
      <c r="B911" s="1">
        <v>2019</v>
      </c>
      <c r="C911" s="1">
        <v>350130121</v>
      </c>
      <c r="D911" s="44" t="s">
        <v>62</v>
      </c>
      <c r="E911" s="20">
        <v>1.3137620497209539E-3</v>
      </c>
      <c r="F911" s="20">
        <v>6.8999999999999997E-4</v>
      </c>
      <c r="G911" s="20">
        <v>6.2376204972095395E-4</v>
      </c>
      <c r="H911" s="20" t="s">
        <v>47</v>
      </c>
      <c r="I911" s="20">
        <v>5.0000000000000002E-5</v>
      </c>
      <c r="J911" s="20" t="s">
        <v>47</v>
      </c>
      <c r="K911" s="20">
        <v>1.1037620497209499E-3</v>
      </c>
      <c r="L911" s="20">
        <v>1.6000000000000001E-4</v>
      </c>
      <c r="M911" s="20">
        <v>7.2297604166666668E-2</v>
      </c>
      <c r="N911" s="50">
        <v>3</v>
      </c>
      <c r="O911" s="8">
        <f>IFERROR(IFERROR(Tabela_BI[[#This Row],[nº Capt. Superf. - DAEE]]/(Tabela_BI[[#This Row],[nº Capt. Subt. - DAEE]] + Tabela_BI[[#This Row],[nº Capt. Superf. - DAEE]]),"") *100,"")</f>
        <v>8.3333333333333321</v>
      </c>
      <c r="P911" s="8">
        <f>IFERROR(IFERROR(Tabela_BI[[#This Row],[nº Capt. Subt. - DAEE]] /(Tabela_BI[[#This Row],[nº Capt. Subt. - DAEE]] + Tabela_BI[[#This Row],[nº Capt. Superf. - DAEE]]),"") *100,"")</f>
        <v>91.666666666666657</v>
      </c>
      <c r="Q911" s="1">
        <v>1</v>
      </c>
      <c r="R911" s="1">
        <v>11</v>
      </c>
      <c r="S911" s="6">
        <v>1212.0840000000001</v>
      </c>
      <c r="T911" s="6">
        <v>1212.0840000000001</v>
      </c>
      <c r="W911" s="1"/>
      <c r="X911" s="1"/>
      <c r="Y911" s="1"/>
      <c r="AC911" s="1"/>
      <c r="AF911" s="1"/>
      <c r="AG911" s="1"/>
    </row>
    <row r="912" spans="1:33" hidden="1" x14ac:dyDescent="0.25">
      <c r="A912" s="1">
        <v>22</v>
      </c>
      <c r="B912" s="1">
        <v>2019</v>
      </c>
      <c r="C912" s="1">
        <v>350130122</v>
      </c>
      <c r="D912" s="44" t="s">
        <v>62</v>
      </c>
      <c r="E912" s="20">
        <v>1.47837645865043E-2</v>
      </c>
      <c r="F912" s="20">
        <v>1.48E-3</v>
      </c>
      <c r="G912" s="20">
        <v>1.3303764586504299E-2</v>
      </c>
      <c r="H912" s="20" t="s">
        <v>47</v>
      </c>
      <c r="I912" s="20" t="s">
        <v>47</v>
      </c>
      <c r="J912" s="20">
        <v>7.2486808726534798E-4</v>
      </c>
      <c r="K912" s="20">
        <v>1.4319863013698599E-3</v>
      </c>
      <c r="L912" s="20">
        <v>1.2626910197869101E-2</v>
      </c>
      <c r="M912" s="20" t="s">
        <v>47</v>
      </c>
      <c r="N912" s="50">
        <v>7</v>
      </c>
      <c r="O912" s="8">
        <f>IFERROR(IFERROR(Tabela_BI[[#This Row],[nº Capt. Superf. - DAEE]]/(Tabela_BI[[#This Row],[nº Capt. Subt. - DAEE]] + Tabela_BI[[#This Row],[nº Capt. Superf. - DAEE]]),"") *100,"")</f>
        <v>5.5555555555555554</v>
      </c>
      <c r="P912" s="8">
        <f>IFERROR(IFERROR(Tabela_BI[[#This Row],[nº Capt. Subt. - DAEE]] /(Tabela_BI[[#This Row],[nº Capt. Subt. - DAEE]] + Tabela_BI[[#This Row],[nº Capt. Superf. - DAEE]]),"") *100,"")</f>
        <v>94.444444444444443</v>
      </c>
      <c r="Q912" s="1">
        <v>2</v>
      </c>
      <c r="R912" s="1">
        <v>34</v>
      </c>
      <c r="S912" s="6"/>
      <c r="T912" s="6"/>
      <c r="W912" s="1"/>
      <c r="X912" s="1"/>
      <c r="Y912" s="1"/>
      <c r="AC912" s="1"/>
      <c r="AF912" s="1"/>
      <c r="AG912" s="1"/>
    </row>
    <row r="913" spans="1:33" hidden="1" x14ac:dyDescent="0.25">
      <c r="A913" s="1">
        <v>20</v>
      </c>
      <c r="B913" s="1">
        <v>2019</v>
      </c>
      <c r="C913" s="1">
        <v>350140020</v>
      </c>
      <c r="D913" s="44" t="s">
        <v>63</v>
      </c>
      <c r="E913" s="20">
        <v>2.8703944698122798E-2</v>
      </c>
      <c r="F913" s="20">
        <v>1.32442338914257E-2</v>
      </c>
      <c r="G913" s="20">
        <v>1.54597108066971E-2</v>
      </c>
      <c r="H913" s="20" t="s">
        <v>47</v>
      </c>
      <c r="I913" s="20">
        <v>1.4189999999999999E-2</v>
      </c>
      <c r="J913" s="20" t="s">
        <v>47</v>
      </c>
      <c r="K913" s="20">
        <v>1.40732902080162E-2</v>
      </c>
      <c r="L913" s="20">
        <v>4.4065449010654499E-4</v>
      </c>
      <c r="M913" s="20">
        <v>8.5350658854166685E-3</v>
      </c>
      <c r="N913" s="50">
        <v>9</v>
      </c>
      <c r="O913" s="8">
        <f>IFERROR(IFERROR(Tabela_BI[[#This Row],[nº Capt. Superf. - DAEE]]/(Tabela_BI[[#This Row],[nº Capt. Subt. - DAEE]] + Tabela_BI[[#This Row],[nº Capt. Superf. - DAEE]]),"") *100,"")</f>
        <v>48</v>
      </c>
      <c r="P913" s="8">
        <f>IFERROR(IFERROR(Tabela_BI[[#This Row],[nº Capt. Subt. - DAEE]] /(Tabela_BI[[#This Row],[nº Capt. Subt. - DAEE]] + Tabela_BI[[#This Row],[nº Capt. Superf. - DAEE]]),"") *100,"")</f>
        <v>52</v>
      </c>
      <c r="Q913" s="1">
        <v>12</v>
      </c>
      <c r="R913" s="1">
        <v>13</v>
      </c>
      <c r="S913" s="6">
        <v>175.62439439999997</v>
      </c>
      <c r="T913" s="6">
        <v>175.62439439999997</v>
      </c>
      <c r="W913" s="1"/>
      <c r="X913" s="1"/>
      <c r="Y913" s="1"/>
      <c r="AC913" s="1"/>
      <c r="AF913" s="1"/>
      <c r="AG913" s="1"/>
    </row>
    <row r="914" spans="1:33" hidden="1" x14ac:dyDescent="0.25">
      <c r="A914" s="1">
        <v>17</v>
      </c>
      <c r="B914" s="1">
        <v>2019</v>
      </c>
      <c r="C914" s="1">
        <v>350150917</v>
      </c>
      <c r="D914" s="44" t="s">
        <v>64</v>
      </c>
      <c r="E914" s="20">
        <v>0.15202332952815828</v>
      </c>
      <c r="F914" s="20">
        <v>0.14122999999999999</v>
      </c>
      <c r="G914" s="20">
        <v>1.0793329528158299E-2</v>
      </c>
      <c r="H914" s="20" t="s">
        <v>47</v>
      </c>
      <c r="I914" s="20">
        <v>6.4900000000000001E-3</v>
      </c>
      <c r="J914" s="20" t="s">
        <v>47</v>
      </c>
      <c r="K914" s="20">
        <v>0.142693329528158</v>
      </c>
      <c r="L914" s="20">
        <v>2.8400000000000001E-3</v>
      </c>
      <c r="M914" s="20">
        <v>7.6778124999999997E-3</v>
      </c>
      <c r="N914" s="50">
        <v>5</v>
      </c>
      <c r="O914" s="8">
        <f>IFERROR(IFERROR(Tabela_BI[[#This Row],[nº Capt. Superf. - DAEE]]/(Tabela_BI[[#This Row],[nº Capt. Subt. - DAEE]] + Tabela_BI[[#This Row],[nº Capt. Superf. - DAEE]]),"") *100,"")</f>
        <v>47.058823529411761</v>
      </c>
      <c r="P914" s="8">
        <f>IFERROR(IFERROR(Tabela_BI[[#This Row],[nº Capt. Subt. - DAEE]] /(Tabela_BI[[#This Row],[nº Capt. Subt. - DAEE]] + Tabela_BI[[#This Row],[nº Capt. Superf. - DAEE]]),"") *100,"")</f>
        <v>52.941176470588239</v>
      </c>
      <c r="Q914" s="1">
        <v>8</v>
      </c>
      <c r="R914" s="1">
        <v>9</v>
      </c>
      <c r="S914" s="6">
        <v>154.60632000000001</v>
      </c>
      <c r="T914" s="6">
        <v>154.60632000000001</v>
      </c>
      <c r="W914" s="1"/>
      <c r="X914" s="1"/>
      <c r="Y914" s="1"/>
      <c r="AC914" s="1"/>
      <c r="AF914" s="1"/>
      <c r="AG914" s="1"/>
    </row>
    <row r="915" spans="1:33" hidden="1" x14ac:dyDescent="0.25">
      <c r="A915" s="1">
        <v>5</v>
      </c>
      <c r="B915" s="1">
        <v>2019</v>
      </c>
      <c r="C915" s="1">
        <v>35016085</v>
      </c>
      <c r="D915" s="44" t="s">
        <v>65</v>
      </c>
      <c r="E915" s="20">
        <v>2.7653971718036527</v>
      </c>
      <c r="F915" s="20">
        <v>2.2863800761034998</v>
      </c>
      <c r="G915" s="20">
        <v>0.47901709570015299</v>
      </c>
      <c r="H915" s="20">
        <v>0</v>
      </c>
      <c r="I915" s="20">
        <v>1.0693299999999999</v>
      </c>
      <c r="J915" s="20">
        <v>1.5124648173516</v>
      </c>
      <c r="K915" s="20">
        <v>6.2692982623033999E-3</v>
      </c>
      <c r="L915" s="20">
        <v>0.17733305618975109</v>
      </c>
      <c r="M915" s="20">
        <v>0.80222632631134261</v>
      </c>
      <c r="N915" s="50">
        <v>20</v>
      </c>
      <c r="O915" s="8">
        <f>IFERROR(IFERROR(Tabela_BI[[#This Row],[nº Capt. Superf. - DAEE]]/(Tabela_BI[[#This Row],[nº Capt. Subt. - DAEE]] + Tabela_BI[[#This Row],[nº Capt. Superf. - DAEE]]),"") *100,"")</f>
        <v>7.4358974358974361</v>
      </c>
      <c r="P915" s="8">
        <f>IFERROR(IFERROR(Tabela_BI[[#This Row],[nº Capt. Subt. - DAEE]] /(Tabela_BI[[#This Row],[nº Capt. Subt. - DAEE]] + Tabela_BI[[#This Row],[nº Capt. Superf. - DAEE]]),"") *100,"")</f>
        <v>92.564102564102569</v>
      </c>
      <c r="Q915" s="1">
        <v>29</v>
      </c>
      <c r="R915" s="1">
        <v>361</v>
      </c>
      <c r="S915" s="6">
        <v>12320.2027404</v>
      </c>
      <c r="T915" s="6">
        <v>7194.9984003935997</v>
      </c>
      <c r="W915" s="1"/>
      <c r="X915" s="1"/>
      <c r="Y915" s="1"/>
      <c r="AC915" s="1"/>
      <c r="AF915" s="1"/>
      <c r="AG915" s="1"/>
    </row>
    <row r="916" spans="1:33" hidden="1" x14ac:dyDescent="0.25">
      <c r="A916" s="1">
        <v>9</v>
      </c>
      <c r="B916" s="1">
        <v>2019</v>
      </c>
      <c r="C916" s="1">
        <v>35017079</v>
      </c>
      <c r="D916" s="44" t="s">
        <v>66</v>
      </c>
      <c r="E916" s="20">
        <v>0.31787361872146103</v>
      </c>
      <c r="F916" s="20">
        <v>0.13183</v>
      </c>
      <c r="G916" s="20">
        <v>0.186043618721461</v>
      </c>
      <c r="H916" s="20" t="s">
        <v>47</v>
      </c>
      <c r="I916" s="20">
        <v>9.8940776255707796E-2</v>
      </c>
      <c r="J916" s="20">
        <v>0.20902999999999999</v>
      </c>
      <c r="K916" s="20">
        <v>2.15E-3</v>
      </c>
      <c r="L916" s="20">
        <v>7.75284246575343E-3</v>
      </c>
      <c r="M916" s="20">
        <v>0.11796494425694445</v>
      </c>
      <c r="N916" s="50">
        <v>5</v>
      </c>
      <c r="O916" s="8">
        <f>IFERROR(IFERROR(Tabela_BI[[#This Row],[nº Capt. Superf. - DAEE]]/(Tabela_BI[[#This Row],[nº Capt. Subt. - DAEE]] + Tabela_BI[[#This Row],[nº Capt. Superf. - DAEE]]),"") *100,"")</f>
        <v>19.444444444444446</v>
      </c>
      <c r="P916" s="8">
        <f>IFERROR(IFERROR(Tabela_BI[[#This Row],[nº Capt. Subt. - DAEE]] /(Tabela_BI[[#This Row],[nº Capt. Subt. - DAEE]] + Tabela_BI[[#This Row],[nº Capt. Superf. - DAEE]]),"") *100,"")</f>
        <v>80.555555555555557</v>
      </c>
      <c r="Q916" s="1">
        <v>7</v>
      </c>
      <c r="R916" s="1">
        <v>29</v>
      </c>
      <c r="S916" s="6">
        <v>2170.6379999999999</v>
      </c>
      <c r="T916" s="6">
        <v>0</v>
      </c>
      <c r="W916" s="1"/>
      <c r="X916" s="1"/>
      <c r="Y916" s="1"/>
      <c r="AC916" s="1"/>
      <c r="AF916" s="1"/>
      <c r="AG916" s="1"/>
    </row>
    <row r="917" spans="1:33" hidden="1" x14ac:dyDescent="0.25">
      <c r="A917" s="1">
        <v>15</v>
      </c>
      <c r="B917" s="1">
        <v>2019</v>
      </c>
      <c r="C917" s="1">
        <v>350180615</v>
      </c>
      <c r="D917" s="44" t="s">
        <v>67</v>
      </c>
      <c r="E917" s="20">
        <v>6.6877001522070004E-2</v>
      </c>
      <c r="F917" s="20">
        <v>6.4663242009132399E-2</v>
      </c>
      <c r="G917" s="20">
        <v>2.2137595129376E-3</v>
      </c>
      <c r="H917" s="20" t="s">
        <v>47</v>
      </c>
      <c r="I917" s="20" t="s">
        <v>47</v>
      </c>
      <c r="J917" s="20" t="s">
        <v>47</v>
      </c>
      <c r="K917" s="20">
        <v>6.620700152207E-2</v>
      </c>
      <c r="L917" s="20">
        <v>6.7000000000000002E-4</v>
      </c>
      <c r="M917" s="20">
        <v>1.2767842447916665E-2</v>
      </c>
      <c r="N917" s="50">
        <v>7</v>
      </c>
      <c r="O917" s="8">
        <f>IFERROR(IFERROR(Tabela_BI[[#This Row],[nº Capt. Superf. - DAEE]]/(Tabela_BI[[#This Row],[nº Capt. Subt. - DAEE]] + Tabela_BI[[#This Row],[nº Capt. Superf. - DAEE]]),"") *100,"")</f>
        <v>61.904761904761905</v>
      </c>
      <c r="P917" s="8">
        <f>IFERROR(IFERROR(Tabela_BI[[#This Row],[nº Capt. Subt. - DAEE]] /(Tabela_BI[[#This Row],[nº Capt. Subt. - DAEE]] + Tabela_BI[[#This Row],[nº Capt. Superf. - DAEE]]),"") *100,"")</f>
        <v>38.095238095238095</v>
      </c>
      <c r="Q917" s="1">
        <v>13</v>
      </c>
      <c r="R917" s="1">
        <v>8</v>
      </c>
      <c r="S917" s="6">
        <v>267.78113999999999</v>
      </c>
      <c r="T917" s="6">
        <v>262.4255172</v>
      </c>
      <c r="W917" s="1"/>
      <c r="X917" s="1"/>
      <c r="Y917" s="1"/>
      <c r="AC917" s="1"/>
      <c r="AF917" s="1"/>
      <c r="AG917" s="1"/>
    </row>
    <row r="918" spans="1:33" hidden="1" x14ac:dyDescent="0.25">
      <c r="A918" s="1">
        <v>5</v>
      </c>
      <c r="B918" s="1">
        <v>2019</v>
      </c>
      <c r="C918" s="1">
        <v>35019055</v>
      </c>
      <c r="D918" s="44" t="s">
        <v>68</v>
      </c>
      <c r="E918" s="20">
        <v>0.87526508720192608</v>
      </c>
      <c r="F918" s="20">
        <v>0.66589979230086105</v>
      </c>
      <c r="G918" s="20">
        <v>0.20936529490106501</v>
      </c>
      <c r="H918" s="20" t="s">
        <v>47</v>
      </c>
      <c r="I918" s="20">
        <v>0.31970616438356197</v>
      </c>
      <c r="J918" s="20">
        <v>0.29743921930492101</v>
      </c>
      <c r="K918" s="20">
        <v>0.14139027175291699</v>
      </c>
      <c r="L918" s="20">
        <v>0.11672943176052769</v>
      </c>
      <c r="M918" s="20">
        <v>0.16599444989583334</v>
      </c>
      <c r="N918" s="50">
        <v>217</v>
      </c>
      <c r="O918" s="8">
        <f>IFERROR(IFERROR(Tabela_BI[[#This Row],[nº Capt. Superf. - DAEE]]/(Tabela_BI[[#This Row],[nº Capt. Subt. - DAEE]] + Tabela_BI[[#This Row],[nº Capt. Superf. - DAEE]]),"") *100,"")</f>
        <v>34.123222748815166</v>
      </c>
      <c r="P918" s="8">
        <f>IFERROR(IFERROR(Tabela_BI[[#This Row],[nº Capt. Subt. - DAEE]] /(Tabela_BI[[#This Row],[nº Capt. Subt. - DAEE]] + Tabela_BI[[#This Row],[nº Capt. Superf. - DAEE]]),"") *100,"")</f>
        <v>65.876777251184834</v>
      </c>
      <c r="Q918" s="1">
        <v>144</v>
      </c>
      <c r="R918" s="1">
        <v>278</v>
      </c>
      <c r="S918" s="6">
        <v>2914.9172999999996</v>
      </c>
      <c r="T918" s="6">
        <v>1603.2045149999997</v>
      </c>
      <c r="W918" s="1"/>
      <c r="X918" s="1"/>
      <c r="Y918" s="1"/>
      <c r="AC918" s="1"/>
      <c r="AF918" s="1"/>
      <c r="AG918" s="1"/>
    </row>
    <row r="919" spans="1:33" hidden="1" x14ac:dyDescent="0.25">
      <c r="A919" s="1">
        <v>9</v>
      </c>
      <c r="B919" s="1">
        <v>2019</v>
      </c>
      <c r="C919" s="1">
        <v>35019059</v>
      </c>
      <c r="D919" s="44" t="s">
        <v>68</v>
      </c>
      <c r="E919" s="20">
        <v>5.4361491628614894E-4</v>
      </c>
      <c r="F919" s="20">
        <v>3.8586757990867601E-4</v>
      </c>
      <c r="G919" s="20">
        <v>1.5774733637747299E-4</v>
      </c>
      <c r="H919" s="20" t="s">
        <v>47</v>
      </c>
      <c r="I919" s="20" t="s">
        <v>47</v>
      </c>
      <c r="J919" s="20">
        <v>1.71232876712329E-6</v>
      </c>
      <c r="K919" s="20">
        <v>3.8489345509893502E-4</v>
      </c>
      <c r="L919" s="20">
        <v>1.5700913242009179E-4</v>
      </c>
      <c r="M919" s="20" t="s">
        <v>47</v>
      </c>
      <c r="N919" s="50">
        <v>14</v>
      </c>
      <c r="O919" s="8">
        <f>IFERROR(IFERROR(Tabela_BI[[#This Row],[nº Capt. Superf. - DAEE]]/(Tabela_BI[[#This Row],[nº Capt. Subt. - DAEE]] + Tabela_BI[[#This Row],[nº Capt. Superf. - DAEE]]),"") *100,"")</f>
        <v>50</v>
      </c>
      <c r="P919" s="8">
        <f>IFERROR(IFERROR(Tabela_BI[[#This Row],[nº Capt. Subt. - DAEE]] /(Tabela_BI[[#This Row],[nº Capt. Subt. - DAEE]] + Tabela_BI[[#This Row],[nº Capt. Superf. - DAEE]]),"") *100,"")</f>
        <v>50</v>
      </c>
      <c r="Q919" s="1">
        <v>5</v>
      </c>
      <c r="R919" s="1">
        <v>5</v>
      </c>
      <c r="S919" s="6"/>
      <c r="T919" s="6"/>
      <c r="W919" s="1"/>
      <c r="X919" s="1"/>
      <c r="Y919" s="1"/>
      <c r="AC919" s="1"/>
      <c r="AF919" s="1"/>
      <c r="AG919" s="1"/>
    </row>
    <row r="920" spans="1:33" hidden="1" x14ac:dyDescent="0.25">
      <c r="A920" s="1">
        <v>5</v>
      </c>
      <c r="B920" s="1">
        <v>2019</v>
      </c>
      <c r="C920" s="1">
        <v>35020025</v>
      </c>
      <c r="D920" s="44" t="s">
        <v>69</v>
      </c>
      <c r="E920" s="20">
        <v>0.17663420091324158</v>
      </c>
      <c r="F920" s="20">
        <v>0.14580904109588999</v>
      </c>
      <c r="G920" s="20">
        <v>3.0825159817351601E-2</v>
      </c>
      <c r="H920" s="20" t="s">
        <v>47</v>
      </c>
      <c r="I920" s="20">
        <v>1.83907762557078E-2</v>
      </c>
      <c r="J920" s="20">
        <v>0.12624399543379</v>
      </c>
      <c r="K920" s="20">
        <v>1.51356849315068E-2</v>
      </c>
      <c r="L920" s="20">
        <v>1.6863744292237439E-2</v>
      </c>
      <c r="M920" s="20">
        <v>8.7551005208333331E-3</v>
      </c>
      <c r="N920" s="50">
        <v>14</v>
      </c>
      <c r="O920" s="8">
        <f>IFERROR(IFERROR(Tabela_BI[[#This Row],[nº Capt. Superf. - DAEE]]/(Tabela_BI[[#This Row],[nº Capt. Subt. - DAEE]] + Tabela_BI[[#This Row],[nº Capt. Superf. - DAEE]]),"") *100,"")</f>
        <v>48.275862068965516</v>
      </c>
      <c r="P920" s="8">
        <f>IFERROR(IFERROR(Tabela_BI[[#This Row],[nº Capt. Subt. - DAEE]] /(Tabela_BI[[#This Row],[nº Capt. Subt. - DAEE]] + Tabela_BI[[#This Row],[nº Capt. Superf. - DAEE]]),"") *100,"")</f>
        <v>51.724137931034484</v>
      </c>
      <c r="Q920" s="1">
        <v>14</v>
      </c>
      <c r="R920" s="1">
        <v>15</v>
      </c>
      <c r="S920" s="6">
        <v>205.54559999999998</v>
      </c>
      <c r="T920" s="6">
        <v>205.54559999999998</v>
      </c>
      <c r="W920" s="1"/>
      <c r="X920" s="1"/>
      <c r="Y920" s="1"/>
      <c r="AC920" s="1"/>
      <c r="AF920" s="1"/>
      <c r="AG920" s="1"/>
    </row>
    <row r="921" spans="1:33" hidden="1" x14ac:dyDescent="0.25">
      <c r="A921" s="1">
        <v>9</v>
      </c>
      <c r="B921" s="1">
        <v>2019</v>
      </c>
      <c r="C921" s="1">
        <v>35020029</v>
      </c>
      <c r="D921" s="44" t="s">
        <v>69</v>
      </c>
      <c r="E921" s="20">
        <v>0.154944155251142</v>
      </c>
      <c r="F921" s="20">
        <v>0.146374155251142</v>
      </c>
      <c r="G921" s="20">
        <v>8.5699999999999995E-3</v>
      </c>
      <c r="H921" s="20" t="s">
        <v>47</v>
      </c>
      <c r="I921" s="20" t="s">
        <v>47</v>
      </c>
      <c r="J921" s="20">
        <v>8.5699999999999995E-3</v>
      </c>
      <c r="K921" s="20">
        <v>0.14421</v>
      </c>
      <c r="L921" s="20">
        <v>2.1641552511415499E-3</v>
      </c>
      <c r="M921" s="20" t="s">
        <v>47</v>
      </c>
      <c r="N921" s="50">
        <v>9</v>
      </c>
      <c r="O921" s="8">
        <f>IFERROR(IFERROR(Tabela_BI[[#This Row],[nº Capt. Superf. - DAEE]]/(Tabela_BI[[#This Row],[nº Capt. Subt. - DAEE]] + Tabela_BI[[#This Row],[nº Capt. Superf. - DAEE]]),"") *100,"")</f>
        <v>81.818181818181827</v>
      </c>
      <c r="P921" s="8">
        <f>IFERROR(IFERROR(Tabela_BI[[#This Row],[nº Capt. Subt. - DAEE]] /(Tabela_BI[[#This Row],[nº Capt. Subt. - DAEE]] + Tabela_BI[[#This Row],[nº Capt. Superf. - DAEE]]),"") *100,"")</f>
        <v>18.181818181818183</v>
      </c>
      <c r="Q921" s="1">
        <v>9</v>
      </c>
      <c r="R921" s="1">
        <v>2</v>
      </c>
      <c r="S921" s="6"/>
      <c r="T921" s="6"/>
      <c r="W921" s="1"/>
      <c r="X921" s="1"/>
      <c r="Y921" s="1"/>
      <c r="AC921" s="1"/>
      <c r="AF921" s="1"/>
      <c r="AG921" s="1"/>
    </row>
    <row r="922" spans="1:33" hidden="1" x14ac:dyDescent="0.25">
      <c r="A922" s="1">
        <v>13</v>
      </c>
      <c r="B922" s="1">
        <v>2019</v>
      </c>
      <c r="C922" s="1">
        <v>350200213</v>
      </c>
      <c r="D922" s="44" t="s">
        <v>69</v>
      </c>
      <c r="E922" s="20">
        <v>4.9436872146118704E-3</v>
      </c>
      <c r="F922" s="20">
        <v>4.8836872146118702E-3</v>
      </c>
      <c r="G922" s="20">
        <v>6.0000000000000002E-5</v>
      </c>
      <c r="H922" s="20" t="s">
        <v>47</v>
      </c>
      <c r="I922" s="20" t="s">
        <v>47</v>
      </c>
      <c r="J922" s="20" t="s">
        <v>47</v>
      </c>
      <c r="K922" s="20">
        <v>4.8836872146118702E-3</v>
      </c>
      <c r="L922" s="20">
        <v>6.0000000000000002E-5</v>
      </c>
      <c r="M922" s="20" t="s">
        <v>47</v>
      </c>
      <c r="N922" s="50" t="s">
        <v>47</v>
      </c>
      <c r="O922" s="8">
        <f>IFERROR(IFERROR(Tabela_BI[[#This Row],[nº Capt. Superf. - DAEE]]/(Tabela_BI[[#This Row],[nº Capt. Subt. - DAEE]] + Tabela_BI[[#This Row],[nº Capt. Superf. - DAEE]]),"") *100,"")</f>
        <v>60</v>
      </c>
      <c r="P922" s="8">
        <f>IFERROR(IFERROR(Tabela_BI[[#This Row],[nº Capt. Subt. - DAEE]] /(Tabela_BI[[#This Row],[nº Capt. Subt. - DAEE]] + Tabela_BI[[#This Row],[nº Capt. Superf. - DAEE]]),"") *100,"")</f>
        <v>40</v>
      </c>
      <c r="Q922" s="1">
        <v>3</v>
      </c>
      <c r="R922" s="1">
        <v>2</v>
      </c>
      <c r="S922" s="6"/>
      <c r="T922" s="6"/>
      <c r="W922" s="1"/>
      <c r="X922" s="1"/>
      <c r="Y922" s="1"/>
      <c r="AC922" s="1"/>
      <c r="AF922" s="1"/>
      <c r="AG922" s="1"/>
    </row>
    <row r="923" spans="1:33" hidden="1" x14ac:dyDescent="0.25">
      <c r="A923" s="1">
        <v>19</v>
      </c>
      <c r="B923" s="1">
        <v>2019</v>
      </c>
      <c r="C923" s="1">
        <v>350210119</v>
      </c>
      <c r="D923" s="44" t="s">
        <v>70</v>
      </c>
      <c r="E923" s="20">
        <v>0.92471665588533702</v>
      </c>
      <c r="F923" s="20">
        <v>0.48737401826484</v>
      </c>
      <c r="G923" s="20">
        <v>0.43734263762049702</v>
      </c>
      <c r="H923" s="20">
        <v>1.72602739726027E-3</v>
      </c>
      <c r="I923" s="20">
        <v>0.20125350076103499</v>
      </c>
      <c r="J923" s="20">
        <v>0.24832605593607299</v>
      </c>
      <c r="K923" s="20">
        <v>0.39812065449010597</v>
      </c>
      <c r="L923" s="20">
        <v>7.3211269660070993E-2</v>
      </c>
      <c r="M923" s="20">
        <v>0.17045687500000001</v>
      </c>
      <c r="N923" s="50">
        <v>8</v>
      </c>
      <c r="O923" s="8">
        <f>IFERROR(IFERROR(Tabela_BI[[#This Row],[nº Capt. Superf. - DAEE]]/(Tabela_BI[[#This Row],[nº Capt. Subt. - DAEE]] + Tabela_BI[[#This Row],[nº Capt. Superf. - DAEE]]),"") *100,"")</f>
        <v>18.75</v>
      </c>
      <c r="P923" s="8">
        <f>IFERROR(IFERROR(Tabela_BI[[#This Row],[nº Capt. Subt. - DAEE]] /(Tabela_BI[[#This Row],[nº Capt. Subt. - DAEE]] + Tabela_BI[[#This Row],[nº Capt. Superf. - DAEE]]),"") *100,"")</f>
        <v>81.25</v>
      </c>
      <c r="Q923" s="1">
        <v>30</v>
      </c>
      <c r="R923" s="1">
        <v>130</v>
      </c>
      <c r="S923" s="6">
        <v>2841.4849301999998</v>
      </c>
      <c r="T923" s="6">
        <v>2841.4849301999998</v>
      </c>
      <c r="W923" s="1"/>
      <c r="X923" s="1"/>
      <c r="Y923" s="1"/>
      <c r="AC923" s="1"/>
      <c r="AF923" s="1"/>
      <c r="AG923" s="1"/>
    </row>
    <row r="924" spans="1:33" hidden="1" x14ac:dyDescent="0.25">
      <c r="A924" s="1">
        <v>14</v>
      </c>
      <c r="B924" s="1">
        <v>2019</v>
      </c>
      <c r="C924" s="1">
        <v>350220014</v>
      </c>
      <c r="D924" s="44" t="s">
        <v>71</v>
      </c>
      <c r="E924" s="20">
        <v>0.87738357432775205</v>
      </c>
      <c r="F924" s="20">
        <v>0.86139543378995398</v>
      </c>
      <c r="G924" s="20">
        <v>1.5988140537798099E-2</v>
      </c>
      <c r="H924" s="20">
        <v>0.213841736428209</v>
      </c>
      <c r="I924" s="20">
        <v>5.9510776255707797E-2</v>
      </c>
      <c r="J924" s="20">
        <v>8.9622579908675795E-2</v>
      </c>
      <c r="K924" s="20">
        <v>0.72753192795535304</v>
      </c>
      <c r="L924" s="20">
        <v>7.1829020801623586E-4</v>
      </c>
      <c r="M924" s="20">
        <v>6.0820782466435186E-2</v>
      </c>
      <c r="N924" s="50">
        <v>75</v>
      </c>
      <c r="O924" s="8">
        <f>IFERROR(IFERROR(Tabela_BI[[#This Row],[nº Capt. Superf. - DAEE]]/(Tabela_BI[[#This Row],[nº Capt. Subt. - DAEE]] + Tabela_BI[[#This Row],[nº Capt. Superf. - DAEE]]),"") *100,"")</f>
        <v>70.085470085470078</v>
      </c>
      <c r="P924" s="8">
        <f>IFERROR(IFERROR(Tabela_BI[[#This Row],[nº Capt. Subt. - DAEE]] /(Tabela_BI[[#This Row],[nº Capt. Subt. - DAEE]] + Tabela_BI[[#This Row],[nº Capt. Superf. - DAEE]]),"") *100,"")</f>
        <v>29.914529914529915</v>
      </c>
      <c r="Q924" s="1">
        <v>82</v>
      </c>
      <c r="R924" s="1">
        <v>35</v>
      </c>
      <c r="S924" s="6">
        <v>841.53923999999995</v>
      </c>
      <c r="T924" s="6">
        <v>841.53923999999995</v>
      </c>
      <c r="W924" s="1"/>
      <c r="X924" s="1"/>
      <c r="Y924" s="1"/>
      <c r="AC924" s="1"/>
      <c r="AF924" s="1"/>
      <c r="AG924" s="1"/>
    </row>
    <row r="925" spans="1:33" hidden="1" x14ac:dyDescent="0.25">
      <c r="A925" s="1">
        <v>5</v>
      </c>
      <c r="B925" s="1">
        <v>2019</v>
      </c>
      <c r="C925" s="1">
        <v>35023095</v>
      </c>
      <c r="D925" s="44" t="s">
        <v>72</v>
      </c>
      <c r="E925" s="20">
        <v>6.23605653855911E-2</v>
      </c>
      <c r="F925" s="20">
        <v>6.2260565385591098E-2</v>
      </c>
      <c r="G925" s="20">
        <v>1E-4</v>
      </c>
      <c r="H925" s="20" t="s">
        <v>47</v>
      </c>
      <c r="I925" s="20" t="s">
        <v>47</v>
      </c>
      <c r="J925" s="20" t="s">
        <v>47</v>
      </c>
      <c r="K925" s="20">
        <v>5.9860565385591098E-2</v>
      </c>
      <c r="L925" s="20">
        <v>2.4999999999999996E-3</v>
      </c>
      <c r="M925" s="20" t="s">
        <v>47</v>
      </c>
      <c r="N925" s="50" t="s">
        <v>47</v>
      </c>
      <c r="O925" s="8">
        <f>IFERROR(IFERROR(Tabela_BI[[#This Row],[nº Capt. Superf. - DAEE]]/(Tabela_BI[[#This Row],[nº Capt. Subt. - DAEE]] + Tabela_BI[[#This Row],[nº Capt. Superf. - DAEE]]),"") *100,"")</f>
        <v>94.117647058823522</v>
      </c>
      <c r="P925" s="8">
        <f>IFERROR(IFERROR(Tabela_BI[[#This Row],[nº Capt. Subt. - DAEE]] /(Tabela_BI[[#This Row],[nº Capt. Subt. - DAEE]] + Tabela_BI[[#This Row],[nº Capt. Superf. - DAEE]]),"") *100,"")</f>
        <v>5.8823529411764701</v>
      </c>
      <c r="Q925" s="1">
        <v>16</v>
      </c>
      <c r="R925" s="1">
        <v>1</v>
      </c>
      <c r="S925" s="6"/>
      <c r="T925" s="6"/>
      <c r="W925" s="1"/>
      <c r="X925" s="1"/>
      <c r="Y925" s="1"/>
      <c r="AC925" s="1"/>
      <c r="AF925" s="1"/>
      <c r="AG925" s="1"/>
    </row>
    <row r="926" spans="1:33" hidden="1" x14ac:dyDescent="0.25">
      <c r="A926" s="1">
        <v>10</v>
      </c>
      <c r="B926" s="1">
        <v>2019</v>
      </c>
      <c r="C926" s="1">
        <v>350230910</v>
      </c>
      <c r="D926" s="44" t="s">
        <v>72</v>
      </c>
      <c r="E926" s="20">
        <v>0.30748526255707775</v>
      </c>
      <c r="F926" s="20">
        <v>0.30567648782343998</v>
      </c>
      <c r="G926" s="20">
        <v>1.8087747336377499E-3</v>
      </c>
      <c r="H926" s="20" t="s">
        <v>47</v>
      </c>
      <c r="I926" s="20">
        <v>1.4680258751902601E-2</v>
      </c>
      <c r="J926" s="20">
        <v>1.7468290208016201E-5</v>
      </c>
      <c r="K926" s="20">
        <v>0.273668782343988</v>
      </c>
      <c r="L926" s="20">
        <v>1.9118753170979157E-2</v>
      </c>
      <c r="M926" s="20">
        <v>1.3004297916666664E-2</v>
      </c>
      <c r="N926" s="50">
        <v>13</v>
      </c>
      <c r="O926" s="8">
        <f>IFERROR(IFERROR(Tabela_BI[[#This Row],[nº Capt. Superf. - DAEE]]/(Tabela_BI[[#This Row],[nº Capt. Subt. - DAEE]] + Tabela_BI[[#This Row],[nº Capt. Superf. - DAEE]]),"") *100,"")</f>
        <v>70.270270270270274</v>
      </c>
      <c r="P926" s="8">
        <f>IFERROR(IFERROR(Tabela_BI[[#This Row],[nº Capt. Subt. - DAEE]] /(Tabela_BI[[#This Row],[nº Capt. Subt. - DAEE]] + Tabela_BI[[#This Row],[nº Capt. Superf. - DAEE]]),"") *100,"")</f>
        <v>29.72972972972973</v>
      </c>
      <c r="Q926" s="1">
        <v>26</v>
      </c>
      <c r="R926" s="1">
        <v>11</v>
      </c>
      <c r="S926" s="6">
        <v>263.34719999999999</v>
      </c>
      <c r="T926" s="6">
        <v>252.813312</v>
      </c>
      <c r="W926" s="1"/>
      <c r="X926" s="1"/>
      <c r="Y926" s="1"/>
      <c r="AC926" s="1"/>
      <c r="AF926" s="1"/>
      <c r="AG926" s="1"/>
    </row>
    <row r="927" spans="1:33" hidden="1" x14ac:dyDescent="0.25">
      <c r="A927" s="1">
        <v>22</v>
      </c>
      <c r="B927" s="1">
        <v>2019</v>
      </c>
      <c r="C927" s="1">
        <v>350240822</v>
      </c>
      <c r="D927" s="44" t="s">
        <v>73</v>
      </c>
      <c r="E927" s="20">
        <v>0.29036178462709306</v>
      </c>
      <c r="F927" s="20">
        <v>0.28099797945205501</v>
      </c>
      <c r="G927" s="20">
        <v>9.3638051750380494E-3</v>
      </c>
      <c r="H927" s="20" t="s">
        <v>47</v>
      </c>
      <c r="I927" s="20">
        <v>7.4999999999999997E-3</v>
      </c>
      <c r="J927" s="20">
        <v>0.28221000000000002</v>
      </c>
      <c r="K927" s="20">
        <v>2.07979452054795E-4</v>
      </c>
      <c r="L927" s="20">
        <v>4.43805175038052E-4</v>
      </c>
      <c r="M927" s="20">
        <v>1.02112171875E-2</v>
      </c>
      <c r="N927" s="50">
        <v>3</v>
      </c>
      <c r="O927" s="8">
        <f>IFERROR(IFERROR(Tabela_BI[[#This Row],[nº Capt. Superf. - DAEE]]/(Tabela_BI[[#This Row],[nº Capt. Subt. - DAEE]] + Tabela_BI[[#This Row],[nº Capt. Superf. - DAEE]]),"") *100,"")</f>
        <v>22.727272727272727</v>
      </c>
      <c r="P927" s="8">
        <f>IFERROR(IFERROR(Tabela_BI[[#This Row],[nº Capt. Subt. - DAEE]] /(Tabela_BI[[#This Row],[nº Capt. Subt. - DAEE]] + Tabela_BI[[#This Row],[nº Capt. Superf. - DAEE]]),"") *100,"")</f>
        <v>77.272727272727266</v>
      </c>
      <c r="Q927" s="1">
        <v>5</v>
      </c>
      <c r="R927" s="1">
        <v>17</v>
      </c>
      <c r="S927" s="6">
        <v>181.87199999999996</v>
      </c>
      <c r="T927" s="6">
        <v>181.87199999999996</v>
      </c>
      <c r="W927" s="1"/>
      <c r="X927" s="1"/>
      <c r="Y927" s="1"/>
      <c r="AC927" s="1"/>
      <c r="AF927" s="1"/>
      <c r="AG927" s="1"/>
    </row>
    <row r="928" spans="1:33" hidden="1" x14ac:dyDescent="0.25">
      <c r="A928" s="1">
        <v>2</v>
      </c>
      <c r="B928" s="1">
        <v>2019</v>
      </c>
      <c r="C928" s="1">
        <v>35025072</v>
      </c>
      <c r="D928" s="44" t="s">
        <v>74</v>
      </c>
      <c r="E928" s="20">
        <v>3.7392503805175038E-2</v>
      </c>
      <c r="F928" s="20">
        <v>2.94203196347032E-2</v>
      </c>
      <c r="G928" s="20">
        <v>7.97218417047184E-3</v>
      </c>
      <c r="H928" s="20">
        <v>0.20395833333333299</v>
      </c>
      <c r="I928" s="20" t="s">
        <v>47</v>
      </c>
      <c r="J928" s="20">
        <v>1.04371385083714E-3</v>
      </c>
      <c r="K928" s="20">
        <v>6.9300000000000004E-3</v>
      </c>
      <c r="L928" s="20">
        <v>2.9418789954337901E-2</v>
      </c>
      <c r="M928" s="20">
        <v>0.10691443125</v>
      </c>
      <c r="N928" s="50">
        <v>10</v>
      </c>
      <c r="O928" s="8">
        <f>IFERROR(IFERROR(Tabela_BI[[#This Row],[nº Capt. Superf. - DAEE]]/(Tabela_BI[[#This Row],[nº Capt. Subt. - DAEE]] + Tabela_BI[[#This Row],[nº Capt. Superf. - DAEE]]),"") *100,"")</f>
        <v>41.935483870967744</v>
      </c>
      <c r="P928" s="8">
        <f>IFERROR(IFERROR(Tabela_BI[[#This Row],[nº Capt. Subt. - DAEE]] /(Tabela_BI[[#This Row],[nº Capt. Subt. - DAEE]] + Tabela_BI[[#This Row],[nº Capt. Superf. - DAEE]]),"") *100,"")</f>
        <v>58.064516129032263</v>
      </c>
      <c r="Q928" s="1">
        <v>13</v>
      </c>
      <c r="R928" s="1">
        <v>18</v>
      </c>
      <c r="S928" s="6">
        <v>1346.8517999999999</v>
      </c>
      <c r="T928" s="6">
        <v>377.11850399999997</v>
      </c>
      <c r="W928" s="1"/>
      <c r="X928" s="1"/>
      <c r="Y928" s="1"/>
      <c r="AC928" s="1"/>
      <c r="AF928" s="1"/>
      <c r="AG928" s="1"/>
    </row>
    <row r="929" spans="1:33" hidden="1" x14ac:dyDescent="0.25">
      <c r="A929" s="1">
        <v>18</v>
      </c>
      <c r="B929" s="1">
        <v>2019</v>
      </c>
      <c r="C929" s="1">
        <v>350260618</v>
      </c>
      <c r="D929" s="44" t="s">
        <v>75</v>
      </c>
      <c r="E929" s="20">
        <v>4.4186405377980686E-2</v>
      </c>
      <c r="F929" s="20">
        <v>6.4457686453576902E-3</v>
      </c>
      <c r="G929" s="20">
        <v>3.7740636732622998E-2</v>
      </c>
      <c r="H929" s="20" t="s">
        <v>47</v>
      </c>
      <c r="I929" s="20">
        <v>1.50111491628615E-2</v>
      </c>
      <c r="J929" s="20">
        <v>1.2999999999999999E-3</v>
      </c>
      <c r="K929" s="20">
        <v>1.89367174023338E-2</v>
      </c>
      <c r="L929" s="20">
        <v>8.9385388127853887E-3</v>
      </c>
      <c r="M929" s="20">
        <v>9.8262218749999991E-3</v>
      </c>
      <c r="N929" s="50" t="s">
        <v>47</v>
      </c>
      <c r="O929" s="8">
        <f>IFERROR(IFERROR(Tabela_BI[[#This Row],[nº Capt. Superf. - DAEE]]/(Tabela_BI[[#This Row],[nº Capt. Subt. - DAEE]] + Tabela_BI[[#This Row],[nº Capt. Superf. - DAEE]]),"") *100,"")</f>
        <v>37.5</v>
      </c>
      <c r="P929" s="8">
        <f>IFERROR(IFERROR(Tabela_BI[[#This Row],[nº Capt. Subt. - DAEE]] /(Tabela_BI[[#This Row],[nº Capt. Subt. - DAEE]] + Tabela_BI[[#This Row],[nº Capt. Superf. - DAEE]]),"") *100,"")</f>
        <v>62.5</v>
      </c>
      <c r="Q929" s="1">
        <v>15</v>
      </c>
      <c r="R929" s="1">
        <v>25</v>
      </c>
      <c r="S929" s="6">
        <v>180.03005999999996</v>
      </c>
      <c r="T929" s="6">
        <v>180.03005999999996</v>
      </c>
      <c r="W929" s="1"/>
      <c r="X929" s="1"/>
      <c r="Y929" s="1"/>
      <c r="AC929" s="1"/>
      <c r="AF929" s="1"/>
      <c r="AG929" s="1"/>
    </row>
    <row r="930" spans="1:33" hidden="1" x14ac:dyDescent="0.25">
      <c r="A930" s="1">
        <v>11</v>
      </c>
      <c r="B930" s="1">
        <v>2019</v>
      </c>
      <c r="C930" s="1">
        <v>350270511</v>
      </c>
      <c r="D930" s="44" t="s">
        <v>76</v>
      </c>
      <c r="E930" s="20">
        <v>6.0177077625570799E-2</v>
      </c>
      <c r="F930" s="20">
        <v>5.7967077625570802E-2</v>
      </c>
      <c r="G930" s="20">
        <v>2.2100000000000002E-3</v>
      </c>
      <c r="H930" s="20" t="s">
        <v>47</v>
      </c>
      <c r="I930" s="20">
        <v>2.7130000000000001E-2</v>
      </c>
      <c r="J930" s="20">
        <v>2.5000000000000001E-2</v>
      </c>
      <c r="K930" s="20">
        <v>1.27707762557078E-3</v>
      </c>
      <c r="L930" s="20">
        <v>6.77E-3</v>
      </c>
      <c r="M930" s="20">
        <v>6.0423741655092594E-2</v>
      </c>
      <c r="N930" s="50">
        <v>6</v>
      </c>
      <c r="O930" s="8">
        <f>IFERROR(IFERROR(Tabela_BI[[#This Row],[nº Capt. Superf. - DAEE]]/(Tabela_BI[[#This Row],[nº Capt. Subt. - DAEE]] + Tabela_BI[[#This Row],[nº Capt. Superf. - DAEE]]),"") *100,"")</f>
        <v>95.348837209302332</v>
      </c>
      <c r="P930" s="8">
        <f>IFERROR(IFERROR(Tabela_BI[[#This Row],[nº Capt. Subt. - DAEE]] /(Tabela_BI[[#This Row],[nº Capt. Subt. - DAEE]] + Tabela_BI[[#This Row],[nº Capt. Superf. - DAEE]]),"") *100,"")</f>
        <v>4.6511627906976747</v>
      </c>
      <c r="Q930" s="1">
        <v>41</v>
      </c>
      <c r="R930" s="1">
        <v>2</v>
      </c>
      <c r="S930" s="6">
        <v>576.63557639999988</v>
      </c>
      <c r="T930" s="6">
        <v>576.63557639999988</v>
      </c>
      <c r="W930" s="1"/>
      <c r="X930" s="1"/>
      <c r="Y930" s="1"/>
      <c r="AC930" s="1"/>
      <c r="AF930" s="1"/>
      <c r="AG930" s="1"/>
    </row>
    <row r="931" spans="1:33" hidden="1" x14ac:dyDescent="0.25">
      <c r="A931" s="1">
        <v>14</v>
      </c>
      <c r="B931" s="1">
        <v>2019</v>
      </c>
      <c r="C931" s="1">
        <v>350270514</v>
      </c>
      <c r="D931" s="44" t="s">
        <v>76</v>
      </c>
      <c r="E931" s="20">
        <v>1.7667572298325721E-2</v>
      </c>
      <c r="F931" s="20">
        <v>1.7231910197869099E-2</v>
      </c>
      <c r="G931" s="20">
        <v>4.3566210045662101E-4</v>
      </c>
      <c r="H931" s="20" t="s">
        <v>47</v>
      </c>
      <c r="I931" s="20">
        <v>9.8499999999999994E-3</v>
      </c>
      <c r="J931" s="20">
        <v>9.0000000000000006E-5</v>
      </c>
      <c r="K931" s="20">
        <v>6.0219101978690997E-3</v>
      </c>
      <c r="L931" s="20">
        <v>1.705662100456621E-3</v>
      </c>
      <c r="M931" s="20" t="s">
        <v>47</v>
      </c>
      <c r="N931" s="50">
        <v>10</v>
      </c>
      <c r="O931" s="8">
        <f>IFERROR(IFERROR(Tabela_BI[[#This Row],[nº Capt. Superf. - DAEE]]/(Tabela_BI[[#This Row],[nº Capt. Subt. - DAEE]] + Tabela_BI[[#This Row],[nº Capt. Superf. - DAEE]]),"") *100,"")</f>
        <v>94.117647058823522</v>
      </c>
      <c r="P931" s="8">
        <f>IFERROR(IFERROR(Tabela_BI[[#This Row],[nº Capt. Subt. - DAEE]] /(Tabela_BI[[#This Row],[nº Capt. Subt. - DAEE]] + Tabela_BI[[#This Row],[nº Capt. Superf. - DAEE]]),"") *100,"")</f>
        <v>5.8823529411764701</v>
      </c>
      <c r="Q931" s="1">
        <v>48</v>
      </c>
      <c r="R931" s="1">
        <v>3</v>
      </c>
      <c r="S931" s="6"/>
      <c r="T931" s="6"/>
      <c r="W931" s="1"/>
      <c r="X931" s="1"/>
      <c r="Y931" s="1"/>
      <c r="AC931" s="1"/>
      <c r="AF931" s="1"/>
      <c r="AG931" s="1"/>
    </row>
    <row r="932" spans="1:33" hidden="1" x14ac:dyDescent="0.25">
      <c r="A932" s="1">
        <v>10</v>
      </c>
      <c r="B932" s="1">
        <v>2019</v>
      </c>
      <c r="C932" s="1">
        <v>350275410</v>
      </c>
      <c r="D932" s="44" t="s">
        <v>77</v>
      </c>
      <c r="E932" s="20">
        <v>0.68426193429731108</v>
      </c>
      <c r="F932" s="20">
        <v>0.59091000000000005</v>
      </c>
      <c r="G932" s="20">
        <v>9.3351934297311007E-2</v>
      </c>
      <c r="H932" s="20" t="s">
        <v>47</v>
      </c>
      <c r="I932" s="20">
        <v>5.9060000000000001E-2</v>
      </c>
      <c r="J932" s="20">
        <v>0.48148777904617002</v>
      </c>
      <c r="K932" s="20">
        <v>2.4199999999999998E-3</v>
      </c>
      <c r="L932" s="20">
        <v>0.1412941552511415</v>
      </c>
      <c r="M932" s="20">
        <v>3.8391167479166662E-2</v>
      </c>
      <c r="N932" s="50">
        <v>48</v>
      </c>
      <c r="O932" s="8">
        <f>IFERROR(IFERROR(Tabela_BI[[#This Row],[nº Capt. Superf. - DAEE]]/(Tabela_BI[[#This Row],[nº Capt. Subt. - DAEE]] + Tabela_BI[[#This Row],[nº Capt. Superf. - DAEE]]),"") *100,"")</f>
        <v>22.680412371134022</v>
      </c>
      <c r="P932" s="8">
        <f>IFERROR(IFERROR(Tabela_BI[[#This Row],[nº Capt. Subt. - DAEE]] /(Tabela_BI[[#This Row],[nº Capt. Subt. - DAEE]] + Tabela_BI[[#This Row],[nº Capt. Superf. - DAEE]]),"") *100,"")</f>
        <v>77.319587628865989</v>
      </c>
      <c r="Q932" s="1">
        <v>22</v>
      </c>
      <c r="R932" s="1">
        <v>75</v>
      </c>
      <c r="S932" s="6">
        <v>495.13896</v>
      </c>
      <c r="T932" s="6">
        <v>0</v>
      </c>
      <c r="W932" s="1"/>
      <c r="X932" s="1"/>
      <c r="Y932" s="1"/>
      <c r="AC932" s="1"/>
      <c r="AF932" s="1"/>
      <c r="AG932" s="1"/>
    </row>
    <row r="933" spans="1:33" hidden="1" x14ac:dyDescent="0.25">
      <c r="A933" s="1">
        <v>19</v>
      </c>
      <c r="B933" s="1">
        <v>2019</v>
      </c>
      <c r="C933" s="1">
        <v>350280419</v>
      </c>
      <c r="D933" s="44" t="s">
        <v>78</v>
      </c>
      <c r="E933" s="20">
        <v>2.323824216133946</v>
      </c>
      <c r="F933" s="20">
        <v>1.8139106316590601</v>
      </c>
      <c r="G933" s="20">
        <v>0.50991358447488599</v>
      </c>
      <c r="H933" s="20" t="s">
        <v>47</v>
      </c>
      <c r="I933" s="20">
        <v>0.95069999999999999</v>
      </c>
      <c r="J933" s="20">
        <v>1.17076584348047</v>
      </c>
      <c r="K933" s="20">
        <v>0.13243067224759</v>
      </c>
      <c r="L933" s="20">
        <v>6.9927700405885362E-2</v>
      </c>
      <c r="M933" s="20">
        <v>0.64803241703472225</v>
      </c>
      <c r="N933" s="50">
        <v>12</v>
      </c>
      <c r="O933" s="8">
        <f>IFERROR(IFERROR(Tabela_BI[[#This Row],[nº Capt. Superf. - DAEE]]/(Tabela_BI[[#This Row],[nº Capt. Subt. - DAEE]] + Tabela_BI[[#This Row],[nº Capt. Superf. - DAEE]]),"") *100,"")</f>
        <v>21.59090909090909</v>
      </c>
      <c r="P933" s="8">
        <f>IFERROR(IFERROR(Tabela_BI[[#This Row],[nº Capt. Subt. - DAEE]] /(Tabela_BI[[#This Row],[nº Capt. Subt. - DAEE]] + Tabela_BI[[#This Row],[nº Capt. Superf. - DAEE]]),"") *100,"")</f>
        <v>78.409090909090907</v>
      </c>
      <c r="Q933" s="1">
        <v>57</v>
      </c>
      <c r="R933" s="1">
        <v>207</v>
      </c>
      <c r="S933" s="6">
        <v>10224.99072</v>
      </c>
      <c r="T933" s="6">
        <v>10224.99072</v>
      </c>
      <c r="W933" s="1"/>
      <c r="X933" s="1"/>
      <c r="Y933" s="1"/>
      <c r="AC933" s="1"/>
      <c r="AF933" s="1"/>
      <c r="AG933" s="1"/>
    </row>
    <row r="934" spans="1:33" hidden="1" x14ac:dyDescent="0.25">
      <c r="A934" s="1">
        <v>20</v>
      </c>
      <c r="B934" s="1">
        <v>2019</v>
      </c>
      <c r="C934" s="1">
        <v>350280420</v>
      </c>
      <c r="D934" s="44" t="s">
        <v>78</v>
      </c>
      <c r="E934" s="20">
        <v>2.2751674277016699E-3</v>
      </c>
      <c r="F934" s="20">
        <v>3.9041095890410998E-4</v>
      </c>
      <c r="G934" s="20">
        <v>1.88475646879756E-3</v>
      </c>
      <c r="H934" s="20" t="s">
        <v>47</v>
      </c>
      <c r="I934" s="20" t="s">
        <v>47</v>
      </c>
      <c r="J934" s="20">
        <v>4.7564687975646901E-6</v>
      </c>
      <c r="K934" s="20">
        <v>2.2704109589041098E-3</v>
      </c>
      <c r="L934" s="20">
        <v>0</v>
      </c>
      <c r="M934" s="20" t="s">
        <v>47</v>
      </c>
      <c r="N934" s="50" t="s">
        <v>47</v>
      </c>
      <c r="O934" s="8">
        <f>IFERROR(IFERROR(Tabela_BI[[#This Row],[nº Capt. Superf. - DAEE]]/(Tabela_BI[[#This Row],[nº Capt. Subt. - DAEE]] + Tabela_BI[[#This Row],[nº Capt. Superf. - DAEE]]),"") *100,"")</f>
        <v>33.333333333333329</v>
      </c>
      <c r="P934" s="8">
        <f>IFERROR(IFERROR(Tabela_BI[[#This Row],[nº Capt. Subt. - DAEE]] /(Tabela_BI[[#This Row],[nº Capt. Subt. - DAEE]] + Tabela_BI[[#This Row],[nº Capt. Superf. - DAEE]]),"") *100,"")</f>
        <v>66.666666666666657</v>
      </c>
      <c r="Q934" s="1">
        <v>1</v>
      </c>
      <c r="R934" s="1">
        <v>2</v>
      </c>
      <c r="S934" s="6"/>
      <c r="T934" s="6"/>
      <c r="W934" s="1"/>
      <c r="X934" s="1"/>
      <c r="Y934" s="1"/>
      <c r="AC934" s="1"/>
      <c r="AF934" s="1"/>
      <c r="AG934" s="1"/>
    </row>
    <row r="935" spans="1:33" hidden="1" x14ac:dyDescent="0.25">
      <c r="A935" s="1">
        <v>10</v>
      </c>
      <c r="B935" s="1">
        <v>2019</v>
      </c>
      <c r="C935" s="1">
        <v>350290310</v>
      </c>
      <c r="D935" s="44" t="s">
        <v>79</v>
      </c>
      <c r="E935" s="20">
        <v>4.51982267884323E-2</v>
      </c>
      <c r="F935" s="20">
        <v>1.5143630136986301E-2</v>
      </c>
      <c r="G935" s="20">
        <v>3.0054596651446001E-2</v>
      </c>
      <c r="H935" s="20" t="s">
        <v>47</v>
      </c>
      <c r="I935" s="20">
        <v>1.00207787924911E-2</v>
      </c>
      <c r="J935" s="20">
        <v>3.7200000000000002E-3</v>
      </c>
      <c r="K935" s="20">
        <v>1.4789441907661099E-2</v>
      </c>
      <c r="L935" s="20">
        <v>1.6668006088280098E-2</v>
      </c>
      <c r="M935" s="20">
        <v>9.5376725354166664E-2</v>
      </c>
      <c r="N935" s="50">
        <v>49</v>
      </c>
      <c r="O935" s="8">
        <f>IFERROR(IFERROR(Tabela_BI[[#This Row],[nº Capt. Superf. - DAEE]]/(Tabela_BI[[#This Row],[nº Capt. Subt. - DAEE]] + Tabela_BI[[#This Row],[nº Capt. Superf. - DAEE]]),"") *100,"")</f>
        <v>23.913043478260871</v>
      </c>
      <c r="P935" s="8">
        <f>IFERROR(IFERROR(Tabela_BI[[#This Row],[nº Capt. Subt. - DAEE]] /(Tabela_BI[[#This Row],[nº Capt. Subt. - DAEE]] + Tabela_BI[[#This Row],[nº Capt. Superf. - DAEE]]),"") *100,"")</f>
        <v>76.08695652173914</v>
      </c>
      <c r="Q935" s="1">
        <v>22</v>
      </c>
      <c r="R935" s="1">
        <v>70</v>
      </c>
      <c r="S935" s="6">
        <v>506.952</v>
      </c>
      <c r="T935" s="6">
        <v>506.952</v>
      </c>
      <c r="W935" s="1"/>
      <c r="X935" s="1"/>
      <c r="Y935" s="1"/>
      <c r="AC935" s="1"/>
      <c r="AF935" s="1"/>
      <c r="AG935" s="1"/>
    </row>
    <row r="936" spans="1:33" hidden="1" x14ac:dyDescent="0.25">
      <c r="A936" s="1">
        <v>8</v>
      </c>
      <c r="B936" s="1">
        <v>2019</v>
      </c>
      <c r="C936" s="1">
        <v>35030008</v>
      </c>
      <c r="D936" s="44" t="s">
        <v>80</v>
      </c>
      <c r="E936" s="20">
        <v>6.0255620243531198E-2</v>
      </c>
      <c r="F936" s="20">
        <v>4.6359999999999998E-2</v>
      </c>
      <c r="G936" s="20">
        <v>1.38956202435312E-2</v>
      </c>
      <c r="H936" s="20" t="s">
        <v>47</v>
      </c>
      <c r="I936" s="20">
        <v>3.3300000000000001E-3</v>
      </c>
      <c r="J936" s="20">
        <v>4.6313926940639303E-4</v>
      </c>
      <c r="K936" s="20">
        <v>4.1479025875190298E-2</v>
      </c>
      <c r="L936" s="20">
        <v>1.49834550989346E-2</v>
      </c>
      <c r="M936" s="20">
        <v>1.3177738777281746E-2</v>
      </c>
      <c r="N936" s="50">
        <v>2</v>
      </c>
      <c r="O936" s="8">
        <f>IFERROR(IFERROR(Tabela_BI[[#This Row],[nº Capt. Superf. - DAEE]]/(Tabela_BI[[#This Row],[nº Capt. Subt. - DAEE]] + Tabela_BI[[#This Row],[nº Capt. Superf. - DAEE]]),"") *100,"")</f>
        <v>40</v>
      </c>
      <c r="P936" s="8">
        <f>IFERROR(IFERROR(Tabela_BI[[#This Row],[nº Capt. Subt. - DAEE]] /(Tabela_BI[[#This Row],[nº Capt. Subt. - DAEE]] + Tabela_BI[[#This Row],[nº Capt. Superf. - DAEE]]),"") *100,"")</f>
        <v>60</v>
      </c>
      <c r="Q936" s="1">
        <v>8</v>
      </c>
      <c r="R936" s="1">
        <v>12</v>
      </c>
      <c r="S936" s="6">
        <v>283.66199999999998</v>
      </c>
      <c r="T936" s="6">
        <v>283.66199999999998</v>
      </c>
      <c r="W936" s="1"/>
      <c r="X936" s="1"/>
      <c r="Y936" s="1"/>
      <c r="AC936" s="1"/>
      <c r="AF936" s="1"/>
      <c r="AG936" s="1"/>
    </row>
    <row r="937" spans="1:33" hidden="1" x14ac:dyDescent="0.25">
      <c r="A937" s="1">
        <v>14</v>
      </c>
      <c r="B937" s="1">
        <v>2019</v>
      </c>
      <c r="C937" s="1">
        <v>350310914</v>
      </c>
      <c r="D937" s="44" t="s">
        <v>81</v>
      </c>
      <c r="E937" s="20">
        <v>0.35277073059360747</v>
      </c>
      <c r="F937" s="20">
        <v>0.32493228310502298</v>
      </c>
      <c r="G937" s="20">
        <v>2.7838447488584502E-2</v>
      </c>
      <c r="H937" s="20">
        <v>0.194232876712329</v>
      </c>
      <c r="I937" s="20">
        <v>1.728E-2</v>
      </c>
      <c r="J937" s="20" t="s">
        <v>47</v>
      </c>
      <c r="K937" s="20">
        <v>0.32464838660578399</v>
      </c>
      <c r="L937" s="20">
        <v>1.084234398782344E-2</v>
      </c>
      <c r="M937" s="20">
        <v>1.1799938281249998E-2</v>
      </c>
      <c r="N937" s="50">
        <v>6</v>
      </c>
      <c r="O937" s="8">
        <f>IFERROR(IFERROR(Tabela_BI[[#This Row],[nº Capt. Superf. - DAEE]]/(Tabela_BI[[#This Row],[nº Capt. Subt. - DAEE]] + Tabela_BI[[#This Row],[nº Capt. Superf. - DAEE]]),"") *100,"")</f>
        <v>47.222222222222221</v>
      </c>
      <c r="P937" s="8">
        <f>IFERROR(IFERROR(Tabela_BI[[#This Row],[nº Capt. Subt. - DAEE]] /(Tabela_BI[[#This Row],[nº Capt. Subt. - DAEE]] + Tabela_BI[[#This Row],[nº Capt. Superf. - DAEE]]),"") *100,"")</f>
        <v>52.777777777777779</v>
      </c>
      <c r="Q937" s="1">
        <v>17</v>
      </c>
      <c r="R937" s="1">
        <v>19</v>
      </c>
      <c r="S937" s="6">
        <v>196.58160000000004</v>
      </c>
      <c r="T937" s="6">
        <v>196.58160000000004</v>
      </c>
      <c r="W937" s="1"/>
      <c r="X937" s="1"/>
      <c r="Y937" s="1"/>
      <c r="AC937" s="1"/>
      <c r="AF937" s="1"/>
      <c r="AG937" s="1"/>
    </row>
    <row r="938" spans="1:33" hidden="1" x14ac:dyDescent="0.25">
      <c r="A938" s="1">
        <v>2</v>
      </c>
      <c r="B938" s="1">
        <v>2019</v>
      </c>
      <c r="C938" s="1">
        <v>35031582</v>
      </c>
      <c r="D938" s="44" t="s">
        <v>82</v>
      </c>
      <c r="E938" s="20">
        <v>9.2899999999999996E-3</v>
      </c>
      <c r="F938" s="20">
        <v>7.1399999999999996E-3</v>
      </c>
      <c r="G938" s="20">
        <v>2.15E-3</v>
      </c>
      <c r="H938" s="20" t="s">
        <v>47</v>
      </c>
      <c r="I938" s="20">
        <v>7.7600000000000004E-3</v>
      </c>
      <c r="J938" s="20" t="s">
        <v>47</v>
      </c>
      <c r="K938" s="20">
        <v>2.0000000000000002E-5</v>
      </c>
      <c r="L938" s="20">
        <v>1.5100000000000001E-3</v>
      </c>
      <c r="M938" s="20">
        <v>5.5690812499999999E-3</v>
      </c>
      <c r="N938" s="50">
        <v>3</v>
      </c>
      <c r="O938" s="8">
        <f>IFERROR(IFERROR(Tabela_BI[[#This Row],[nº Capt. Superf. - DAEE]]/(Tabela_BI[[#This Row],[nº Capt. Subt. - DAEE]] + Tabela_BI[[#This Row],[nº Capt. Superf. - DAEE]]),"") *100,"")</f>
        <v>37.5</v>
      </c>
      <c r="P938" s="8">
        <f>IFERROR(IFERROR(Tabela_BI[[#This Row],[nº Capt. Subt. - DAEE]] /(Tabela_BI[[#This Row],[nº Capt. Subt. - DAEE]] + Tabela_BI[[#This Row],[nº Capt. Superf. - DAEE]]),"") *100,"")</f>
        <v>62.5</v>
      </c>
      <c r="Q938" s="1">
        <v>3</v>
      </c>
      <c r="R938" s="1">
        <v>5</v>
      </c>
      <c r="S938" s="6">
        <v>92.255760000000009</v>
      </c>
      <c r="T938" s="6">
        <v>92.255760000000009</v>
      </c>
      <c r="W938" s="1"/>
      <c r="X938" s="1"/>
      <c r="Y938" s="1"/>
      <c r="AC938" s="1"/>
      <c r="AF938" s="1"/>
      <c r="AG938" s="1"/>
    </row>
    <row r="939" spans="1:33" hidden="1" x14ac:dyDescent="0.25">
      <c r="A939" s="1">
        <v>9</v>
      </c>
      <c r="B939" s="1">
        <v>2019</v>
      </c>
      <c r="C939" s="1">
        <v>35032089</v>
      </c>
      <c r="D939" s="44" t="s">
        <v>83</v>
      </c>
      <c r="E939" s="20">
        <v>0.67267977168949766</v>
      </c>
      <c r="F939" s="20">
        <v>0.62287999999999999</v>
      </c>
      <c r="G939" s="20">
        <v>4.9799771689497702E-2</v>
      </c>
      <c r="H939" s="20" t="s">
        <v>47</v>
      </c>
      <c r="I939" s="20">
        <v>0.17755000000000001</v>
      </c>
      <c r="J939" s="20">
        <v>0.21384</v>
      </c>
      <c r="K939" s="20">
        <v>0.28077025875190198</v>
      </c>
      <c r="L939" s="20">
        <v>5.19512937595129E-4</v>
      </c>
      <c r="M939" s="20" t="s">
        <v>47</v>
      </c>
      <c r="N939" s="50">
        <v>10</v>
      </c>
      <c r="O939" s="8">
        <f>IFERROR(IFERROR(Tabela_BI[[#This Row],[nº Capt. Superf. - DAEE]]/(Tabela_BI[[#This Row],[nº Capt. Subt. - DAEE]] + Tabela_BI[[#This Row],[nº Capt. Superf. - DAEE]]),"") *100,"")</f>
        <v>37.5</v>
      </c>
      <c r="P939" s="8">
        <f>IFERROR(IFERROR(Tabela_BI[[#This Row],[nº Capt. Subt. - DAEE]] /(Tabela_BI[[#This Row],[nº Capt. Subt. - DAEE]] + Tabela_BI[[#This Row],[nº Capt. Superf. - DAEE]]),"") *100,"")</f>
        <v>62.5</v>
      </c>
      <c r="Q939" s="1">
        <v>12</v>
      </c>
      <c r="R939" s="1">
        <v>20</v>
      </c>
      <c r="S939" s="6"/>
      <c r="T939" s="6"/>
      <c r="W939" s="1"/>
      <c r="X939" s="1"/>
      <c r="Y939" s="1"/>
      <c r="AC939" s="1"/>
      <c r="AF939" s="1"/>
      <c r="AG939" s="1"/>
    </row>
    <row r="940" spans="1:33" hidden="1" x14ac:dyDescent="0.25">
      <c r="A940" s="1">
        <v>13</v>
      </c>
      <c r="B940" s="1">
        <v>2019</v>
      </c>
      <c r="C940" s="1">
        <v>350320813</v>
      </c>
      <c r="D940" s="44" t="s">
        <v>83</v>
      </c>
      <c r="E940" s="20">
        <v>2.3719871702181661</v>
      </c>
      <c r="F940" s="20">
        <v>0.84948932521562603</v>
      </c>
      <c r="G940" s="20">
        <v>1.5224978450025399</v>
      </c>
      <c r="H940" s="20" t="s">
        <v>47</v>
      </c>
      <c r="I940" s="20">
        <v>1.0704977321156799</v>
      </c>
      <c r="J940" s="20">
        <v>0.49186511161846802</v>
      </c>
      <c r="K940" s="20">
        <v>0.62939020484525598</v>
      </c>
      <c r="L940" s="20">
        <v>0.18023412163876168</v>
      </c>
      <c r="M940" s="20">
        <v>0.76355022072453704</v>
      </c>
      <c r="N940" s="50">
        <v>30</v>
      </c>
      <c r="O940" s="8">
        <f>IFERROR(IFERROR(Tabela_BI[[#This Row],[nº Capt. Superf. - DAEE]]/(Tabela_BI[[#This Row],[nº Capt. Subt. - DAEE]] + Tabela_BI[[#This Row],[nº Capt. Superf. - DAEE]]),"") *100,"")</f>
        <v>9.8445595854922274</v>
      </c>
      <c r="P940" s="8">
        <f>IFERROR(IFERROR(Tabela_BI[[#This Row],[nº Capt. Subt. - DAEE]] /(Tabela_BI[[#This Row],[nº Capt. Subt. - DAEE]] + Tabela_BI[[#This Row],[nº Capt. Superf. - DAEE]]),"") *100,"")</f>
        <v>90.155440414507765</v>
      </c>
      <c r="Q940" s="1">
        <v>57</v>
      </c>
      <c r="R940" s="1">
        <v>522</v>
      </c>
      <c r="S940" s="6">
        <v>12348.337518000002</v>
      </c>
      <c r="T940" s="6">
        <v>12348.337518000002</v>
      </c>
      <c r="W940" s="1"/>
      <c r="X940" s="1"/>
      <c r="Y940" s="1"/>
      <c r="AC940" s="1"/>
      <c r="AF940" s="1"/>
      <c r="AG940" s="1"/>
    </row>
    <row r="941" spans="1:33" hidden="1" x14ac:dyDescent="0.25">
      <c r="A941" s="1">
        <v>9</v>
      </c>
      <c r="B941" s="1">
        <v>2019</v>
      </c>
      <c r="C941" s="1">
        <v>35033079</v>
      </c>
      <c r="D941" s="44" t="s">
        <v>84</v>
      </c>
      <c r="E941" s="20">
        <v>1.0257267852612879</v>
      </c>
      <c r="F941" s="20">
        <v>0.82531181062912196</v>
      </c>
      <c r="G941" s="20">
        <v>0.20041497463216601</v>
      </c>
      <c r="H941" s="20">
        <v>0.11452115043125299</v>
      </c>
      <c r="I941" s="20">
        <v>0.172514885844749</v>
      </c>
      <c r="J941" s="20">
        <v>0.53996942351598198</v>
      </c>
      <c r="K941" s="20">
        <v>0.27098392313546399</v>
      </c>
      <c r="L941" s="20">
        <v>4.2258552765093799E-2</v>
      </c>
      <c r="M941" s="20">
        <v>0.45114252487500001</v>
      </c>
      <c r="N941" s="50">
        <v>52</v>
      </c>
      <c r="O941" s="8">
        <f>IFERROR(IFERROR(Tabela_BI[[#This Row],[nº Capt. Superf. - DAEE]]/(Tabela_BI[[#This Row],[nº Capt. Subt. - DAEE]] + Tabela_BI[[#This Row],[nº Capt. Superf. - DAEE]]),"") *100,"")</f>
        <v>25.09090909090909</v>
      </c>
      <c r="P941" s="8">
        <f>IFERROR(IFERROR(Tabela_BI[[#This Row],[nº Capt. Subt. - DAEE]] /(Tabela_BI[[#This Row],[nº Capt. Subt. - DAEE]] + Tabela_BI[[#This Row],[nº Capt. Superf. - DAEE]]),"") *100,"")</f>
        <v>74.909090909090921</v>
      </c>
      <c r="Q941" s="1">
        <v>69</v>
      </c>
      <c r="R941" s="1">
        <v>206</v>
      </c>
      <c r="S941" s="6">
        <v>6858.4319999999998</v>
      </c>
      <c r="T941" s="6">
        <v>0</v>
      </c>
      <c r="W941" s="1"/>
      <c r="X941" s="1"/>
      <c r="Y941" s="1"/>
      <c r="AC941" s="1"/>
      <c r="AF941" s="1"/>
      <c r="AG941" s="1"/>
    </row>
    <row r="942" spans="1:33" hidden="1" x14ac:dyDescent="0.25">
      <c r="A942" s="1">
        <v>20</v>
      </c>
      <c r="B942" s="1">
        <v>2019</v>
      </c>
      <c r="C942" s="1">
        <v>350335620</v>
      </c>
      <c r="D942" s="44" t="s">
        <v>85</v>
      </c>
      <c r="E942" s="20">
        <v>2.7692054794520582E-2</v>
      </c>
      <c r="F942" s="20">
        <v>2.36363470319635E-2</v>
      </c>
      <c r="G942" s="20">
        <v>4.0557077625570804E-3</v>
      </c>
      <c r="H942" s="20" t="s">
        <v>47</v>
      </c>
      <c r="I942" s="20">
        <v>3.98E-3</v>
      </c>
      <c r="J942" s="20" t="s">
        <v>47</v>
      </c>
      <c r="K942" s="20">
        <v>2.3642054794520601E-2</v>
      </c>
      <c r="L942" s="20">
        <v>6.9999999999999994E-5</v>
      </c>
      <c r="M942" s="20">
        <v>3.1853500000000004E-3</v>
      </c>
      <c r="N942" s="50">
        <v>12</v>
      </c>
      <c r="O942" s="8">
        <f>IFERROR(IFERROR(Tabela_BI[[#This Row],[nº Capt. Superf. - DAEE]]/(Tabela_BI[[#This Row],[nº Capt. Subt. - DAEE]] + Tabela_BI[[#This Row],[nº Capt. Superf. - DAEE]]),"") *100,"")</f>
        <v>70</v>
      </c>
      <c r="P942" s="8">
        <f>IFERROR(IFERROR(Tabela_BI[[#This Row],[nº Capt. Subt. - DAEE]] /(Tabela_BI[[#This Row],[nº Capt. Subt. - DAEE]] + Tabela_BI[[#This Row],[nº Capt. Superf. - DAEE]]),"") *100,"")</f>
        <v>30</v>
      </c>
      <c r="Q942" s="1">
        <v>14</v>
      </c>
      <c r="R942" s="1">
        <v>6</v>
      </c>
      <c r="S942" s="6">
        <v>50.171940000000006</v>
      </c>
      <c r="T942" s="6">
        <v>50.171940000000006</v>
      </c>
      <c r="W942" s="1"/>
      <c r="X942" s="1"/>
      <c r="Y942" s="1"/>
      <c r="AC942" s="1"/>
      <c r="AF942" s="1"/>
      <c r="AG942" s="1"/>
    </row>
    <row r="943" spans="1:33" hidden="1" x14ac:dyDescent="0.25">
      <c r="A943" s="1">
        <v>13</v>
      </c>
      <c r="B943" s="1">
        <v>2019</v>
      </c>
      <c r="C943" s="1">
        <v>350340613</v>
      </c>
      <c r="D943" s="44" t="s">
        <v>86</v>
      </c>
      <c r="E943" s="20">
        <v>0.1354379997463214</v>
      </c>
      <c r="F943" s="20">
        <v>0.107425963977676</v>
      </c>
      <c r="G943" s="20">
        <v>2.8012035768645398E-2</v>
      </c>
      <c r="H943" s="20" t="s">
        <v>47</v>
      </c>
      <c r="I943" s="20">
        <v>1.5960517503805199E-2</v>
      </c>
      <c r="J943" s="20">
        <v>1.6404672754946701E-2</v>
      </c>
      <c r="K943" s="20">
        <v>8.3417645865043105E-2</v>
      </c>
      <c r="L943" s="20">
        <v>1.9655163622526679E-2</v>
      </c>
      <c r="M943" s="20">
        <v>1.4912654166666664E-2</v>
      </c>
      <c r="N943" s="50">
        <v>9</v>
      </c>
      <c r="O943" s="8">
        <f>IFERROR(IFERROR(Tabela_BI[[#This Row],[nº Capt. Superf. - DAEE]]/(Tabela_BI[[#This Row],[nº Capt. Subt. - DAEE]] + Tabela_BI[[#This Row],[nº Capt. Superf. - DAEE]]),"") *100,"")</f>
        <v>44.827586206896555</v>
      </c>
      <c r="P943" s="8">
        <f>IFERROR(IFERROR(Tabela_BI[[#This Row],[nº Capt. Subt. - DAEE]] /(Tabela_BI[[#This Row],[nº Capt. Subt. - DAEE]] + Tabela_BI[[#This Row],[nº Capt. Superf. - DAEE]]),"") *100,"")</f>
        <v>55.172413793103445</v>
      </c>
      <c r="Q943" s="1">
        <v>39</v>
      </c>
      <c r="R943" s="1">
        <v>48</v>
      </c>
      <c r="S943" s="6">
        <v>280.33235999999999</v>
      </c>
      <c r="T943" s="6">
        <v>280.33235999999999</v>
      </c>
      <c r="W943" s="1"/>
      <c r="X943" s="1"/>
      <c r="Y943" s="1"/>
      <c r="AC943" s="1"/>
      <c r="AF943" s="1"/>
      <c r="AG943" s="1"/>
    </row>
    <row r="944" spans="1:33" hidden="1" x14ac:dyDescent="0.25">
      <c r="A944" s="1">
        <v>2</v>
      </c>
      <c r="B944" s="1">
        <v>2019</v>
      </c>
      <c r="C944" s="1">
        <v>35035052</v>
      </c>
      <c r="D944" s="44" t="s">
        <v>87</v>
      </c>
      <c r="E944" s="20">
        <v>1.4794269406392694E-2</v>
      </c>
      <c r="F944" s="20">
        <v>1.478E-2</v>
      </c>
      <c r="G944" s="20">
        <v>1.4269406392694101E-5</v>
      </c>
      <c r="H944" s="20" t="s">
        <v>47</v>
      </c>
      <c r="I944" s="20">
        <v>9.7199999999999995E-3</v>
      </c>
      <c r="J944" s="20">
        <v>1.0000000000000001E-5</v>
      </c>
      <c r="K944" s="20">
        <v>6.9999999999999994E-5</v>
      </c>
      <c r="L944" s="20">
        <v>4.9942694063926938E-3</v>
      </c>
      <c r="M944" s="20">
        <v>6.6648632812499999E-3</v>
      </c>
      <c r="N944" s="50">
        <v>10</v>
      </c>
      <c r="O944" s="8">
        <f>IFERROR(IFERROR(Tabela_BI[[#This Row],[nº Capt. Superf. - DAEE]]/(Tabela_BI[[#This Row],[nº Capt. Subt. - DAEE]] + Tabela_BI[[#This Row],[nº Capt. Superf. - DAEE]]),"") *100,"")</f>
        <v>83.333333333333343</v>
      </c>
      <c r="P944" s="8">
        <f>IFERROR(IFERROR(Tabela_BI[[#This Row],[nº Capt. Subt. - DAEE]] /(Tabela_BI[[#This Row],[nº Capt. Subt. - DAEE]] + Tabela_BI[[#This Row],[nº Capt. Superf. - DAEE]]),"") *100,"")</f>
        <v>16.666666666666664</v>
      </c>
      <c r="Q944" s="1">
        <v>10</v>
      </c>
      <c r="R944" s="1">
        <v>2</v>
      </c>
      <c r="S944" s="6">
        <v>140.66999999999999</v>
      </c>
      <c r="T944" s="6">
        <v>0</v>
      </c>
      <c r="W944" s="1"/>
      <c r="X944" s="1"/>
      <c r="Y944" s="1"/>
      <c r="AC944" s="1"/>
      <c r="AF944" s="1"/>
      <c r="AG944" s="1"/>
    </row>
    <row r="945" spans="1:33" hidden="1" x14ac:dyDescent="0.25">
      <c r="A945" s="1">
        <v>13</v>
      </c>
      <c r="B945" s="1">
        <v>2019</v>
      </c>
      <c r="C945" s="1">
        <v>350360413</v>
      </c>
      <c r="D945" s="44" t="s">
        <v>88</v>
      </c>
      <c r="E945" s="20">
        <v>2.8479999999999998E-2</v>
      </c>
      <c r="F945" s="20" t="s">
        <v>47</v>
      </c>
      <c r="G945" s="20">
        <v>2.8479999999999998E-2</v>
      </c>
      <c r="H945" s="20" t="s">
        <v>47</v>
      </c>
      <c r="I945" s="20">
        <v>2.6849999999999999E-2</v>
      </c>
      <c r="J945" s="20">
        <v>1.6299999999999999E-3</v>
      </c>
      <c r="K945" s="20" t="s">
        <v>47</v>
      </c>
      <c r="L945" s="20">
        <v>0</v>
      </c>
      <c r="M945" s="20">
        <v>3.1515580395833333E-2</v>
      </c>
      <c r="N945" s="50">
        <v>2</v>
      </c>
      <c r="O945" s="8" t="str">
        <f>IFERROR(IFERROR(Tabela_BI[[#This Row],[nº Capt. Superf. - DAEE]]/(Tabela_BI[[#This Row],[nº Capt. Subt. - DAEE]] + Tabela_BI[[#This Row],[nº Capt. Superf. - DAEE]]),"") *100,"")</f>
        <v/>
      </c>
      <c r="P945" s="8" t="str">
        <f>IFERROR(IFERROR(Tabela_BI[[#This Row],[nº Capt. Subt. - DAEE]] /(Tabela_BI[[#This Row],[nº Capt. Subt. - DAEE]] + Tabela_BI[[#This Row],[nº Capt. Superf. - DAEE]]),"") *100,"")</f>
        <v/>
      </c>
      <c r="Q945" s="1" t="s">
        <v>47</v>
      </c>
      <c r="R945" s="1">
        <v>3</v>
      </c>
      <c r="S945" s="6">
        <v>534.05999999999995</v>
      </c>
      <c r="T945" s="6">
        <v>534.05999999999995</v>
      </c>
      <c r="W945" s="1"/>
      <c r="X945" s="1"/>
      <c r="Y945" s="1"/>
      <c r="AC945" s="1"/>
      <c r="AF945" s="1"/>
      <c r="AG945" s="1"/>
    </row>
    <row r="946" spans="1:33" hidden="1" x14ac:dyDescent="0.25">
      <c r="A946" s="1">
        <v>15</v>
      </c>
      <c r="B946" s="1">
        <v>2019</v>
      </c>
      <c r="C946" s="1">
        <v>350370315</v>
      </c>
      <c r="D946" s="44" t="s">
        <v>89</v>
      </c>
      <c r="E946" s="20">
        <v>0.28970534500253686</v>
      </c>
      <c r="F946" s="20">
        <v>3.14298858447489E-2</v>
      </c>
      <c r="G946" s="20">
        <v>0.25827545915778799</v>
      </c>
      <c r="H946" s="20" t="s">
        <v>47</v>
      </c>
      <c r="I946" s="20">
        <v>3.61337290715373E-2</v>
      </c>
      <c r="J946" s="20">
        <v>0.25028</v>
      </c>
      <c r="K946" s="20">
        <v>5.5527397260274E-4</v>
      </c>
      <c r="L946" s="20">
        <v>2.7363419583967502E-3</v>
      </c>
      <c r="M946" s="20">
        <v>2.2313754470486113E-2</v>
      </c>
      <c r="N946" s="50">
        <v>3</v>
      </c>
      <c r="O946" s="8">
        <f>IFERROR(IFERROR(Tabela_BI[[#This Row],[nº Capt. Superf. - DAEE]]/(Tabela_BI[[#This Row],[nº Capt. Subt. - DAEE]] + Tabela_BI[[#This Row],[nº Capt. Superf. - DAEE]]),"") *100,"")</f>
        <v>7.8947368421052628</v>
      </c>
      <c r="P946" s="8">
        <f>IFERROR(IFERROR(Tabela_BI[[#This Row],[nº Capt. Subt. - DAEE]] /(Tabela_BI[[#This Row],[nº Capt. Subt. - DAEE]] + Tabela_BI[[#This Row],[nº Capt. Superf. - DAEE]]),"") *100,"")</f>
        <v>92.10526315789474</v>
      </c>
      <c r="Q946" s="1">
        <v>3</v>
      </c>
      <c r="R946" s="1">
        <v>35</v>
      </c>
      <c r="S946" s="6">
        <v>494.42399999999992</v>
      </c>
      <c r="T946" s="6">
        <v>494.42399999999992</v>
      </c>
      <c r="W946" s="1"/>
      <c r="X946" s="1"/>
      <c r="Y946" s="1"/>
      <c r="AC946" s="1"/>
      <c r="AF946" s="1"/>
      <c r="AG946" s="1"/>
    </row>
    <row r="947" spans="1:33" hidden="1" x14ac:dyDescent="0.25">
      <c r="A947" s="1">
        <v>5</v>
      </c>
      <c r="B947" s="1">
        <v>2019</v>
      </c>
      <c r="C947" s="1">
        <v>35038025</v>
      </c>
      <c r="D947" s="44" t="s">
        <v>90</v>
      </c>
      <c r="E947" s="20">
        <v>0.26391108257229873</v>
      </c>
      <c r="F947" s="20">
        <v>0.20751926940639301</v>
      </c>
      <c r="G947" s="20">
        <v>5.6391813165905698E-2</v>
      </c>
      <c r="H947" s="20" t="s">
        <v>47</v>
      </c>
      <c r="I947" s="20">
        <v>0.13192999999999999</v>
      </c>
      <c r="J947" s="20">
        <v>3.4529999999999998E-2</v>
      </c>
      <c r="K947" s="20">
        <v>5.9479474885844798E-2</v>
      </c>
      <c r="L947" s="20">
        <v>3.79716076864536E-2</v>
      </c>
      <c r="M947" s="20">
        <v>0.14058450947222223</v>
      </c>
      <c r="N947" s="50">
        <v>36</v>
      </c>
      <c r="O947" s="8">
        <f>IFERROR(IFERROR(Tabela_BI[[#This Row],[nº Capt. Superf. - DAEE]]/(Tabela_BI[[#This Row],[nº Capt. Subt. - DAEE]] + Tabela_BI[[#This Row],[nº Capt. Superf. - DAEE]]),"") *100,"")</f>
        <v>16.826923076923077</v>
      </c>
      <c r="P947" s="8">
        <f>IFERROR(IFERROR(Tabela_BI[[#This Row],[nº Capt. Subt. - DAEE]] /(Tabela_BI[[#This Row],[nº Capt. Subt. - DAEE]] + Tabela_BI[[#This Row],[nº Capt. Superf. - DAEE]]),"") *100,"")</f>
        <v>83.173076923076934</v>
      </c>
      <c r="Q947" s="1">
        <v>35</v>
      </c>
      <c r="R947" s="1">
        <v>173</v>
      </c>
      <c r="S947" s="6">
        <v>2580.2911800000002</v>
      </c>
      <c r="T947" s="6">
        <v>851.49608940000007</v>
      </c>
      <c r="W947" s="1"/>
      <c r="X947" s="1"/>
      <c r="Y947" s="1"/>
      <c r="AC947" s="1"/>
      <c r="AF947" s="1"/>
      <c r="AG947" s="1"/>
    </row>
    <row r="948" spans="1:33" hidden="1" x14ac:dyDescent="0.25">
      <c r="A948" s="1">
        <v>2</v>
      </c>
      <c r="B948" s="1">
        <v>2019</v>
      </c>
      <c r="C948" s="1">
        <v>35039012</v>
      </c>
      <c r="D948" s="44" t="s">
        <v>91</v>
      </c>
      <c r="E948" s="20">
        <v>5.0400152207001501E-3</v>
      </c>
      <c r="F948" s="20">
        <v>3.3383942161339399E-3</v>
      </c>
      <c r="G948" s="20">
        <v>1.70162100456621E-3</v>
      </c>
      <c r="H948" s="20" t="s">
        <v>47</v>
      </c>
      <c r="I948" s="20" t="s">
        <v>47</v>
      </c>
      <c r="J948" s="20">
        <v>1.9589345509893499E-3</v>
      </c>
      <c r="K948" s="20">
        <v>8.3675799086757997E-4</v>
      </c>
      <c r="L948" s="20">
        <v>2.2443226788432277E-3</v>
      </c>
      <c r="M948" s="20" t="s">
        <v>47</v>
      </c>
      <c r="N948" s="50">
        <v>18</v>
      </c>
      <c r="O948" s="8">
        <f>IFERROR(IFERROR(Tabela_BI[[#This Row],[nº Capt. Superf. - DAEE]]/(Tabela_BI[[#This Row],[nº Capt. Subt. - DAEE]] + Tabela_BI[[#This Row],[nº Capt. Superf. - DAEE]]),"") *100,"")</f>
        <v>37.5</v>
      </c>
      <c r="P948" s="8">
        <f>IFERROR(IFERROR(Tabela_BI[[#This Row],[nº Capt. Subt. - DAEE]] /(Tabela_BI[[#This Row],[nº Capt. Subt. - DAEE]] + Tabela_BI[[#This Row],[nº Capt. Superf. - DAEE]]),"") *100,"")</f>
        <v>62.5</v>
      </c>
      <c r="Q948" s="1">
        <v>12</v>
      </c>
      <c r="R948" s="1">
        <v>20</v>
      </c>
      <c r="S948" s="6"/>
      <c r="T948" s="6"/>
      <c r="W948" s="1"/>
      <c r="X948" s="1"/>
      <c r="Y948" s="1"/>
      <c r="AC948" s="1"/>
      <c r="AF948" s="1"/>
      <c r="AG948" s="1"/>
    </row>
    <row r="949" spans="1:33" hidden="1" x14ac:dyDescent="0.25">
      <c r="A949" s="1">
        <v>6</v>
      </c>
      <c r="B949" s="1">
        <v>2019</v>
      </c>
      <c r="C949" s="1">
        <v>35039016</v>
      </c>
      <c r="D949" s="44" t="s">
        <v>91</v>
      </c>
      <c r="E949" s="20">
        <v>2.1285393201420599E-2</v>
      </c>
      <c r="F949" s="20">
        <v>5.77E-3</v>
      </c>
      <c r="G949" s="20">
        <v>1.55153932014206E-2</v>
      </c>
      <c r="H949" s="20" t="s">
        <v>47</v>
      </c>
      <c r="I949" s="20" t="s">
        <v>47</v>
      </c>
      <c r="J949" s="20">
        <v>1.6263853373921899E-2</v>
      </c>
      <c r="K949" s="20">
        <v>8.1415525114155195E-5</v>
      </c>
      <c r="L949" s="20">
        <v>4.9401243023845798E-3</v>
      </c>
      <c r="M949" s="20">
        <v>0.26857657407407409</v>
      </c>
      <c r="N949" s="50">
        <v>4</v>
      </c>
      <c r="O949" s="8">
        <f>IFERROR(IFERROR(Tabela_BI[[#This Row],[nº Capt. Superf. - DAEE]]/(Tabela_BI[[#This Row],[nº Capt. Subt. - DAEE]] + Tabela_BI[[#This Row],[nº Capt. Superf. - DAEE]]),"") *100,"")</f>
        <v>20</v>
      </c>
      <c r="P949" s="8">
        <f>IFERROR(IFERROR(Tabela_BI[[#This Row],[nº Capt. Subt. - DAEE]] /(Tabela_BI[[#This Row],[nº Capt. Subt. - DAEE]] + Tabela_BI[[#This Row],[nº Capt. Superf. - DAEE]]),"") *100,"")</f>
        <v>80</v>
      </c>
      <c r="Q949" s="1">
        <v>7</v>
      </c>
      <c r="R949" s="1">
        <v>28</v>
      </c>
      <c r="S949" s="6">
        <v>3259.8720000000003</v>
      </c>
      <c r="T949" s="6">
        <v>3129.4771200000005</v>
      </c>
      <c r="W949" s="1"/>
      <c r="X949" s="1"/>
      <c r="Y949" s="1"/>
      <c r="AC949" s="1"/>
      <c r="AF949" s="1"/>
      <c r="AG949" s="1"/>
    </row>
    <row r="950" spans="1:33" hidden="1" x14ac:dyDescent="0.25">
      <c r="A950" s="1">
        <v>15</v>
      </c>
      <c r="B950" s="1">
        <v>2019</v>
      </c>
      <c r="C950" s="1">
        <v>350395015</v>
      </c>
      <c r="D950" s="44" t="s">
        <v>92</v>
      </c>
      <c r="E950" s="20">
        <v>2.3504322678843208E-2</v>
      </c>
      <c r="F950" s="20">
        <v>1.5948051750380499E-2</v>
      </c>
      <c r="G950" s="20">
        <v>7.5562709284627098E-3</v>
      </c>
      <c r="H950" s="20" t="s">
        <v>47</v>
      </c>
      <c r="I950" s="20">
        <v>4.7722070015220703E-3</v>
      </c>
      <c r="J950" s="20" t="s">
        <v>47</v>
      </c>
      <c r="K950" s="20">
        <v>1.84721156773212E-2</v>
      </c>
      <c r="L950" s="20">
        <v>2.5999999999999998E-4</v>
      </c>
      <c r="M950" s="20">
        <v>4.2755440104166676E-3</v>
      </c>
      <c r="N950" s="50">
        <v>5</v>
      </c>
      <c r="O950" s="8">
        <f>IFERROR(IFERROR(Tabela_BI[[#This Row],[nº Capt. Superf. - DAEE]]/(Tabela_BI[[#This Row],[nº Capt. Subt. - DAEE]] + Tabela_BI[[#This Row],[nº Capt. Superf. - DAEE]]),"") *100,"")</f>
        <v>66.666666666666657</v>
      </c>
      <c r="P950" s="8">
        <f>IFERROR(IFERROR(Tabela_BI[[#This Row],[nº Capt. Subt. - DAEE]] /(Tabela_BI[[#This Row],[nº Capt. Subt. - DAEE]] + Tabela_BI[[#This Row],[nº Capt. Superf. - DAEE]]),"") *100,"")</f>
        <v>33.333333333333329</v>
      </c>
      <c r="Q950" s="1">
        <v>34</v>
      </c>
      <c r="R950" s="1">
        <v>17</v>
      </c>
      <c r="S950" s="6">
        <v>68.364000000000004</v>
      </c>
      <c r="T950" s="6">
        <v>68.364000000000004</v>
      </c>
      <c r="W950" s="1"/>
      <c r="X950" s="1"/>
      <c r="Y950" s="1"/>
      <c r="AC950" s="1"/>
      <c r="AF950" s="1"/>
      <c r="AG950" s="1"/>
    </row>
    <row r="951" spans="1:33" hidden="1" x14ac:dyDescent="0.25">
      <c r="A951" s="1">
        <v>17</v>
      </c>
      <c r="B951" s="1">
        <v>2019</v>
      </c>
      <c r="C951" s="1">
        <v>350400817</v>
      </c>
      <c r="D951" s="44" t="s">
        <v>93</v>
      </c>
      <c r="E951" s="20">
        <v>0.39959259703196387</v>
      </c>
      <c r="F951" s="20">
        <v>0.33344776255707798</v>
      </c>
      <c r="G951" s="20">
        <v>6.6144834474885894E-2</v>
      </c>
      <c r="H951" s="20" t="s">
        <v>47</v>
      </c>
      <c r="I951" s="20">
        <v>0.29105999999999999</v>
      </c>
      <c r="J951" s="20">
        <v>1.3978896499239E-2</v>
      </c>
      <c r="K951" s="20">
        <v>7.9527762557077594E-2</v>
      </c>
      <c r="L951" s="20">
        <v>1.5025937975646889E-2</v>
      </c>
      <c r="M951" s="20">
        <v>0.35085470420486109</v>
      </c>
      <c r="N951" s="50">
        <v>12</v>
      </c>
      <c r="O951" s="8">
        <f>IFERROR(IFERROR(Tabela_BI[[#This Row],[nº Capt. Superf. - DAEE]]/(Tabela_BI[[#This Row],[nº Capt. Subt. - DAEE]] + Tabela_BI[[#This Row],[nº Capt. Superf. - DAEE]]),"") *100,"")</f>
        <v>14.37125748502994</v>
      </c>
      <c r="P951" s="8">
        <f>IFERROR(IFERROR(Tabela_BI[[#This Row],[nº Capt. Subt. - DAEE]] /(Tabela_BI[[#This Row],[nº Capt. Subt. - DAEE]] + Tabela_BI[[#This Row],[nº Capt. Superf. - DAEE]]),"") *100,"")</f>
        <v>85.628742514970057</v>
      </c>
      <c r="Q951" s="1">
        <v>24</v>
      </c>
      <c r="R951" s="1">
        <v>143</v>
      </c>
      <c r="S951" s="6">
        <v>5390.82</v>
      </c>
      <c r="T951" s="6">
        <v>5390.82</v>
      </c>
      <c r="W951" s="1"/>
      <c r="X951" s="1"/>
      <c r="Y951" s="1"/>
      <c r="AC951" s="1"/>
      <c r="AF951" s="1"/>
      <c r="AG951" s="1"/>
    </row>
    <row r="952" spans="1:33" hidden="1" x14ac:dyDescent="0.25">
      <c r="A952" s="1">
        <v>5</v>
      </c>
      <c r="B952" s="1">
        <v>2019</v>
      </c>
      <c r="C952" s="1">
        <v>35041075</v>
      </c>
      <c r="D952" s="44" t="s">
        <v>94</v>
      </c>
      <c r="E952" s="20">
        <v>2.2318958780441411</v>
      </c>
      <c r="F952" s="20">
        <v>1.7455587227295799</v>
      </c>
      <c r="G952" s="20">
        <v>0.48633715531456101</v>
      </c>
      <c r="H952" s="20" t="s">
        <v>47</v>
      </c>
      <c r="I952" s="20">
        <v>0.78456999999999999</v>
      </c>
      <c r="J952" s="20">
        <v>0.114162279299848</v>
      </c>
      <c r="K952" s="20">
        <v>0.68770595065956297</v>
      </c>
      <c r="L952" s="20">
        <v>0.64524043600963898</v>
      </c>
      <c r="M952" s="20">
        <v>0.42549785998611106</v>
      </c>
      <c r="N952" s="50">
        <v>300</v>
      </c>
      <c r="O952" s="8">
        <f>IFERROR(IFERROR(Tabela_BI[[#This Row],[nº Capt. Superf. - DAEE]]/(Tabela_BI[[#This Row],[nº Capt. Subt. - DAEE]] + Tabela_BI[[#This Row],[nº Capt. Superf. - DAEE]]),"") *100,"")</f>
        <v>21.005251312828207</v>
      </c>
      <c r="P952" s="8">
        <f>IFERROR(IFERROR(Tabela_BI[[#This Row],[nº Capt. Subt. - DAEE]] /(Tabela_BI[[#This Row],[nº Capt. Subt. - DAEE]] + Tabela_BI[[#This Row],[nº Capt. Superf. - DAEE]]),"") *100,"")</f>
        <v>78.994748687171793</v>
      </c>
      <c r="Q952" s="1">
        <v>280</v>
      </c>
      <c r="R952" s="1">
        <v>1053</v>
      </c>
      <c r="S952" s="6">
        <v>5115.0212100000008</v>
      </c>
      <c r="T952" s="6">
        <v>4653.1347947370004</v>
      </c>
      <c r="W952" s="1"/>
      <c r="X952" s="1"/>
      <c r="Y952" s="1"/>
      <c r="AC952" s="1"/>
      <c r="AF952" s="1"/>
      <c r="AG952" s="1"/>
    </row>
    <row r="953" spans="1:33" hidden="1" x14ac:dyDescent="0.25">
      <c r="A953" s="1">
        <v>18</v>
      </c>
      <c r="B953" s="1">
        <v>2019</v>
      </c>
      <c r="C953" s="1">
        <v>350420618</v>
      </c>
      <c r="D953" s="44" t="s">
        <v>95</v>
      </c>
      <c r="E953" s="20">
        <v>5.2977955352612894E-3</v>
      </c>
      <c r="F953" s="20">
        <v>4.9800000000000001E-3</v>
      </c>
      <c r="G953" s="20">
        <v>3.1779553526128902E-4</v>
      </c>
      <c r="H953" s="20" t="s">
        <v>47</v>
      </c>
      <c r="I953" s="20" t="s">
        <v>47</v>
      </c>
      <c r="J953" s="20">
        <v>8.5616438356164394E-6</v>
      </c>
      <c r="K953" s="20">
        <v>5.0400000000000002E-3</v>
      </c>
      <c r="L953" s="20">
        <v>2.4923389142567201E-4</v>
      </c>
      <c r="M953" s="20">
        <v>4.1909415277777778E-2</v>
      </c>
      <c r="N953" s="50">
        <v>9</v>
      </c>
      <c r="O953" s="8">
        <f>IFERROR(IFERROR(Tabela_BI[[#This Row],[nº Capt. Superf. - DAEE]]/(Tabela_BI[[#This Row],[nº Capt. Subt. - DAEE]] + Tabela_BI[[#This Row],[nº Capt. Superf. - DAEE]]),"") *100,"")</f>
        <v>22.222222222222221</v>
      </c>
      <c r="P953" s="8">
        <f>IFERROR(IFERROR(Tabela_BI[[#This Row],[nº Capt. Subt. - DAEE]] /(Tabela_BI[[#This Row],[nº Capt. Subt. - DAEE]] + Tabela_BI[[#This Row],[nº Capt. Superf. - DAEE]]),"") *100,"")</f>
        <v>77.777777777777786</v>
      </c>
      <c r="Q953" s="1">
        <v>2</v>
      </c>
      <c r="R953" s="1">
        <v>7</v>
      </c>
      <c r="S953" s="6">
        <v>747.79199999999992</v>
      </c>
      <c r="T953" s="6">
        <v>747.79199999999992</v>
      </c>
      <c r="W953" s="1"/>
      <c r="X953" s="1"/>
      <c r="Y953" s="1"/>
      <c r="AC953" s="1"/>
      <c r="AF953" s="1"/>
      <c r="AG953" s="1"/>
    </row>
    <row r="954" spans="1:33" hidden="1" x14ac:dyDescent="0.25">
      <c r="A954" s="1">
        <v>19</v>
      </c>
      <c r="B954" s="1">
        <v>2019</v>
      </c>
      <c r="C954" s="1">
        <v>350420619</v>
      </c>
      <c r="D954" s="44" t="s">
        <v>95</v>
      </c>
      <c r="E954" s="20">
        <v>4.5778127853881308E-2</v>
      </c>
      <c r="F954" s="20">
        <v>1.4761035007610399E-4</v>
      </c>
      <c r="G954" s="20">
        <v>4.5630517503805201E-2</v>
      </c>
      <c r="H954" s="20" t="s">
        <v>47</v>
      </c>
      <c r="I954" s="20">
        <v>4.5520517503805202E-2</v>
      </c>
      <c r="J954" s="20" t="s">
        <v>47</v>
      </c>
      <c r="K954" s="20">
        <v>1.4761035007610399E-4</v>
      </c>
      <c r="L954" s="20">
        <v>1.1E-4</v>
      </c>
      <c r="M954" s="20" t="s">
        <v>47</v>
      </c>
      <c r="N954" s="50" t="s">
        <v>47</v>
      </c>
      <c r="O954" s="8">
        <f>IFERROR(IFERROR(Tabela_BI[[#This Row],[nº Capt. Superf. - DAEE]]/(Tabela_BI[[#This Row],[nº Capt. Subt. - DAEE]] + Tabela_BI[[#This Row],[nº Capt. Superf. - DAEE]]),"") *100,"")</f>
        <v>25</v>
      </c>
      <c r="P954" s="8">
        <f>IFERROR(IFERROR(Tabela_BI[[#This Row],[nº Capt. Subt. - DAEE]] /(Tabela_BI[[#This Row],[nº Capt. Subt. - DAEE]] + Tabela_BI[[#This Row],[nº Capt. Superf. - DAEE]]),"") *100,"")</f>
        <v>75</v>
      </c>
      <c r="Q954" s="1">
        <v>2</v>
      </c>
      <c r="R954" s="1">
        <v>6</v>
      </c>
      <c r="S954" s="6"/>
      <c r="T954" s="6"/>
      <c r="W954" s="1"/>
      <c r="X954" s="1"/>
      <c r="Y954" s="1"/>
      <c r="AC954" s="1"/>
      <c r="AF954" s="1"/>
      <c r="AG954" s="1"/>
    </row>
    <row r="955" spans="1:33" hidden="1" x14ac:dyDescent="0.25">
      <c r="A955" s="1">
        <v>16</v>
      </c>
      <c r="B955" s="1">
        <v>2019</v>
      </c>
      <c r="C955" s="1">
        <v>350430516</v>
      </c>
      <c r="D955" s="44" t="s">
        <v>96</v>
      </c>
      <c r="E955" s="20">
        <v>0.26907271562658547</v>
      </c>
      <c r="F955" s="20">
        <v>0.25205047057331298</v>
      </c>
      <c r="G955" s="20">
        <v>1.7022245053272499E-2</v>
      </c>
      <c r="H955" s="20" t="s">
        <v>47</v>
      </c>
      <c r="I955" s="20">
        <v>9.8399999999999998E-3</v>
      </c>
      <c r="J955" s="20" t="s">
        <v>47</v>
      </c>
      <c r="K955" s="20">
        <v>0.25859844622019301</v>
      </c>
      <c r="L955" s="20">
        <v>6.3426940639269404E-4</v>
      </c>
      <c r="M955" s="20">
        <v>8.5407434895833339E-3</v>
      </c>
      <c r="N955" s="50">
        <v>19</v>
      </c>
      <c r="O955" s="8">
        <f>IFERROR(IFERROR(Tabela_BI[[#This Row],[nº Capt. Superf. - DAEE]]/(Tabela_BI[[#This Row],[nº Capt. Subt. - DAEE]] + Tabela_BI[[#This Row],[nº Capt. Superf. - DAEE]]),"") *100,"")</f>
        <v>47.272727272727273</v>
      </c>
      <c r="P955" s="8">
        <f>IFERROR(IFERROR(Tabela_BI[[#This Row],[nº Capt. Subt. - DAEE]] /(Tabela_BI[[#This Row],[nº Capt. Subt. - DAEE]] + Tabela_BI[[#This Row],[nº Capt. Superf. - DAEE]]),"") *100,"")</f>
        <v>52.72727272727272</v>
      </c>
      <c r="Q955" s="1">
        <v>26</v>
      </c>
      <c r="R955" s="1">
        <v>29</v>
      </c>
      <c r="S955" s="6">
        <v>186.1164</v>
      </c>
      <c r="T955" s="6">
        <v>186.1164</v>
      </c>
      <c r="W955" s="1"/>
      <c r="X955" s="1"/>
      <c r="Y955" s="1"/>
      <c r="AC955" s="1"/>
      <c r="AF955" s="1"/>
      <c r="AG955" s="1"/>
    </row>
    <row r="956" spans="1:33" hidden="1" x14ac:dyDescent="0.25">
      <c r="A956" s="1">
        <v>19</v>
      </c>
      <c r="B956" s="1">
        <v>2019</v>
      </c>
      <c r="C956" s="1">
        <v>350440419</v>
      </c>
      <c r="D956" s="44" t="s">
        <v>97</v>
      </c>
      <c r="E956" s="20">
        <v>6.6216845509893471E-2</v>
      </c>
      <c r="F956" s="20">
        <v>6.4472168949771702E-2</v>
      </c>
      <c r="G956" s="20">
        <v>1.7446765601217701E-3</v>
      </c>
      <c r="H956" s="20" t="s">
        <v>47</v>
      </c>
      <c r="I956" s="20">
        <v>3.6426940639269398E-3</v>
      </c>
      <c r="J956" s="20">
        <v>5.6738850837138501E-3</v>
      </c>
      <c r="K956" s="20">
        <v>5.6197572298325699E-2</v>
      </c>
      <c r="L956" s="20">
        <v>7.0269406392694102E-4</v>
      </c>
      <c r="M956" s="20">
        <v>3.0965108611111111E-2</v>
      </c>
      <c r="N956" s="50">
        <v>2</v>
      </c>
      <c r="O956" s="8">
        <f>IFERROR(IFERROR(Tabela_BI[[#This Row],[nº Capt. Superf. - DAEE]]/(Tabela_BI[[#This Row],[nº Capt. Subt. - DAEE]] + Tabela_BI[[#This Row],[nº Capt. Superf. - DAEE]]),"") *100,"")</f>
        <v>30.76923076923077</v>
      </c>
      <c r="P956" s="8">
        <f>IFERROR(IFERROR(Tabela_BI[[#This Row],[nº Capt. Subt. - DAEE]] /(Tabela_BI[[#This Row],[nº Capt. Subt. - DAEE]] + Tabela_BI[[#This Row],[nº Capt. Superf. - DAEE]]),"") *100,"")</f>
        <v>69.230769230769226</v>
      </c>
      <c r="Q956" s="1">
        <v>8</v>
      </c>
      <c r="R956" s="1">
        <v>18</v>
      </c>
      <c r="S956" s="6">
        <v>623.21399999999994</v>
      </c>
      <c r="T956" s="6">
        <v>623.21399999999994</v>
      </c>
      <c r="W956" s="1"/>
      <c r="X956" s="1"/>
      <c r="Y956" s="1"/>
      <c r="AC956" s="1"/>
      <c r="AF956" s="1"/>
      <c r="AG956" s="1"/>
    </row>
    <row r="957" spans="1:33" hidden="1" x14ac:dyDescent="0.25">
      <c r="A957" s="1">
        <v>14</v>
      </c>
      <c r="B957" s="1">
        <v>2019</v>
      </c>
      <c r="C957" s="1">
        <v>350450314</v>
      </c>
      <c r="D957" s="44" t="s">
        <v>98</v>
      </c>
      <c r="E957" s="20">
        <v>0.19136030441400331</v>
      </c>
      <c r="F957" s="20">
        <v>0.154645977929985</v>
      </c>
      <c r="G957" s="20">
        <v>3.6714326484018303E-2</v>
      </c>
      <c r="H957" s="20">
        <v>0.22620272070015199</v>
      </c>
      <c r="I957" s="20" t="s">
        <v>47</v>
      </c>
      <c r="J957" s="20" t="s">
        <v>47</v>
      </c>
      <c r="K957" s="20">
        <v>0.15480967656012201</v>
      </c>
      <c r="L957" s="20">
        <v>3.6550627853881246E-2</v>
      </c>
      <c r="M957" s="20" t="s">
        <v>47</v>
      </c>
      <c r="N957" s="50">
        <v>7</v>
      </c>
      <c r="O957" s="8">
        <f>IFERROR(IFERROR(Tabela_BI[[#This Row],[nº Capt. Superf. - DAEE]]/(Tabela_BI[[#This Row],[nº Capt. Subt. - DAEE]] + Tabela_BI[[#This Row],[nº Capt. Superf. - DAEE]]),"") *100,"")</f>
        <v>40</v>
      </c>
      <c r="P957" s="8">
        <f>IFERROR(IFERROR(Tabela_BI[[#This Row],[nº Capt. Subt. - DAEE]] /(Tabela_BI[[#This Row],[nº Capt. Subt. - DAEE]] + Tabela_BI[[#This Row],[nº Capt. Superf. - DAEE]]),"") *100,"")</f>
        <v>60</v>
      </c>
      <c r="Q957" s="1">
        <v>14</v>
      </c>
      <c r="R957" s="1">
        <v>21</v>
      </c>
      <c r="S957" s="6"/>
      <c r="T957" s="6"/>
      <c r="W957" s="1"/>
      <c r="X957" s="1"/>
      <c r="Y957" s="1"/>
      <c r="AC957" s="1"/>
      <c r="AF957" s="1"/>
      <c r="AG957" s="1"/>
    </row>
    <row r="958" spans="1:33" hidden="1" x14ac:dyDescent="0.25">
      <c r="A958" s="1">
        <v>17</v>
      </c>
      <c r="B958" s="1">
        <v>2019</v>
      </c>
      <c r="C958" s="1">
        <v>350450317</v>
      </c>
      <c r="D958" s="44" t="s">
        <v>98</v>
      </c>
      <c r="E958" s="20">
        <v>0.65478194571283599</v>
      </c>
      <c r="F958" s="20">
        <v>0.47647001522069998</v>
      </c>
      <c r="G958" s="20">
        <v>0.17831193049213601</v>
      </c>
      <c r="H958" s="20" t="s">
        <v>47</v>
      </c>
      <c r="I958" s="20">
        <v>0.26826439878234398</v>
      </c>
      <c r="J958" s="20">
        <v>0.10218664129883299</v>
      </c>
      <c r="K958" s="20">
        <v>0.25823898782344001</v>
      </c>
      <c r="L958" s="20">
        <v>2.6091917808219206E-2</v>
      </c>
      <c r="M958" s="20">
        <v>0.26442100543750002</v>
      </c>
      <c r="N958" s="50">
        <v>37</v>
      </c>
      <c r="O958" s="8">
        <f>IFERROR(IFERROR(Tabela_BI[[#This Row],[nº Capt. Superf. - DAEE]]/(Tabela_BI[[#This Row],[nº Capt. Subt. - DAEE]] + Tabela_BI[[#This Row],[nº Capt. Superf. - DAEE]]),"") *100,"")</f>
        <v>38.775510204081634</v>
      </c>
      <c r="P958" s="8">
        <f>IFERROR(IFERROR(Tabela_BI[[#This Row],[nº Capt. Subt. - DAEE]] /(Tabela_BI[[#This Row],[nº Capt. Subt. - DAEE]] + Tabela_BI[[#This Row],[nº Capt. Superf. - DAEE]]),"") *100,"")</f>
        <v>61.224489795918366</v>
      </c>
      <c r="Q958" s="1">
        <v>38</v>
      </c>
      <c r="R958" s="1">
        <v>60</v>
      </c>
      <c r="S958" s="6">
        <v>4592.5034399999995</v>
      </c>
      <c r="T958" s="6">
        <v>4592.5034399999995</v>
      </c>
      <c r="W958" s="1"/>
      <c r="X958" s="1"/>
      <c r="Y958" s="1"/>
      <c r="AC958" s="1"/>
      <c r="AF958" s="1"/>
      <c r="AG958" s="1"/>
    </row>
    <row r="959" spans="1:33" hidden="1" x14ac:dyDescent="0.25">
      <c r="A959" s="1">
        <v>16</v>
      </c>
      <c r="B959" s="1">
        <v>2019</v>
      </c>
      <c r="C959" s="1">
        <v>350460216</v>
      </c>
      <c r="D959" s="44" t="s">
        <v>99</v>
      </c>
      <c r="E959" s="20">
        <v>0.42870156265854897</v>
      </c>
      <c r="F959" s="20">
        <v>0.18002667300862499</v>
      </c>
      <c r="G959" s="20">
        <v>0.24867488964992401</v>
      </c>
      <c r="H959" s="20" t="s">
        <v>47</v>
      </c>
      <c r="I959" s="20">
        <v>5.0007317351598198E-2</v>
      </c>
      <c r="J959" s="20">
        <v>3.8600837138508398E-3</v>
      </c>
      <c r="K959" s="20">
        <v>0.180145102739726</v>
      </c>
      <c r="L959" s="20">
        <v>0.19468905885337401</v>
      </c>
      <c r="M959" s="20">
        <v>4.6075660375000001E-2</v>
      </c>
      <c r="N959" s="50">
        <v>6</v>
      </c>
      <c r="O959" s="8">
        <f>IFERROR(IFERROR(Tabela_BI[[#This Row],[nº Capt. Superf. - DAEE]]/(Tabela_BI[[#This Row],[nº Capt. Subt. - DAEE]] + Tabela_BI[[#This Row],[nº Capt. Superf. - DAEE]]),"") *100,"")</f>
        <v>8.1395348837209305</v>
      </c>
      <c r="P959" s="8">
        <f>IFERROR(IFERROR(Tabela_BI[[#This Row],[nº Capt. Subt. - DAEE]] /(Tabela_BI[[#This Row],[nº Capt. Subt. - DAEE]] + Tabela_BI[[#This Row],[nº Capt. Superf. - DAEE]]),"") *100,"")</f>
        <v>91.860465116279073</v>
      </c>
      <c r="Q959" s="1">
        <v>7</v>
      </c>
      <c r="R959" s="1">
        <v>79</v>
      </c>
      <c r="S959" s="6">
        <v>857.51297999999997</v>
      </c>
      <c r="T959" s="6">
        <v>857.51297999999997</v>
      </c>
      <c r="W959" s="1"/>
      <c r="X959" s="1"/>
      <c r="Y959" s="1"/>
      <c r="AC959" s="1"/>
      <c r="AF959" s="1"/>
      <c r="AG959" s="1"/>
    </row>
    <row r="960" spans="1:33" hidden="1" x14ac:dyDescent="0.25">
      <c r="A960" s="1">
        <v>16</v>
      </c>
      <c r="B960" s="1">
        <v>2019</v>
      </c>
      <c r="C960" s="1">
        <v>350470116</v>
      </c>
      <c r="D960" s="44" t="s">
        <v>100</v>
      </c>
      <c r="E960" s="20">
        <v>1.5144307458143094E-2</v>
      </c>
      <c r="F960" s="20">
        <v>9.5129375951293795E-5</v>
      </c>
      <c r="G960" s="20">
        <v>1.50491780821918E-2</v>
      </c>
      <c r="H960" s="20" t="s">
        <v>47</v>
      </c>
      <c r="I960" s="20">
        <v>1.45141095890411E-2</v>
      </c>
      <c r="J960" s="20">
        <v>2.0000000000000002E-5</v>
      </c>
      <c r="K960" s="20">
        <v>1.04642313546423E-4</v>
      </c>
      <c r="L960" s="20">
        <v>5.0555555555555597E-4</v>
      </c>
      <c r="M960" s="20">
        <v>3.1013890625000004E-3</v>
      </c>
      <c r="N960" s="50">
        <v>1</v>
      </c>
      <c r="O960" s="8">
        <f>IFERROR(IFERROR(Tabela_BI[[#This Row],[nº Capt. Superf. - DAEE]]/(Tabela_BI[[#This Row],[nº Capt. Subt. - DAEE]] + Tabela_BI[[#This Row],[nº Capt. Superf. - DAEE]]),"") *100,"")</f>
        <v>7.1428571428571423</v>
      </c>
      <c r="P960" s="8">
        <f>IFERROR(IFERROR(Tabela_BI[[#This Row],[nº Capt. Subt. - DAEE]] /(Tabela_BI[[#This Row],[nº Capt. Subt. - DAEE]] + Tabela_BI[[#This Row],[nº Capt. Superf. - DAEE]]),"") *100,"")</f>
        <v>92.857142857142861</v>
      </c>
      <c r="Q960" s="1">
        <v>1</v>
      </c>
      <c r="R960" s="1">
        <v>13</v>
      </c>
      <c r="S960" s="6">
        <v>99.63</v>
      </c>
      <c r="T960" s="6">
        <v>99.63</v>
      </c>
      <c r="W960" s="1"/>
      <c r="X960" s="1"/>
      <c r="Y960" s="1"/>
      <c r="AC960" s="1"/>
      <c r="AF960" s="1"/>
      <c r="AG960" s="1"/>
    </row>
    <row r="961" spans="1:33" hidden="1" x14ac:dyDescent="0.25">
      <c r="A961" s="1">
        <v>15</v>
      </c>
      <c r="B961" s="1">
        <v>2019</v>
      </c>
      <c r="C961" s="1">
        <v>350480015</v>
      </c>
      <c r="D961" s="44" t="s">
        <v>101</v>
      </c>
      <c r="E961" s="20">
        <v>3.2381590563165918E-2</v>
      </c>
      <c r="F961" s="20">
        <v>2.8749315068493202E-3</v>
      </c>
      <c r="G961" s="20">
        <v>2.9506659056316598E-2</v>
      </c>
      <c r="H961" s="20" t="s">
        <v>47</v>
      </c>
      <c r="I961" s="20">
        <v>2.6240776255707799E-2</v>
      </c>
      <c r="J961" s="20">
        <v>1.1100000000000001E-3</v>
      </c>
      <c r="K961" s="20">
        <v>3.5517884322678801E-3</v>
      </c>
      <c r="L961" s="20">
        <v>1.47902587519026E-3</v>
      </c>
      <c r="M961" s="20">
        <v>2.21171875E-2</v>
      </c>
      <c r="N961" s="50">
        <v>4</v>
      </c>
      <c r="O961" s="8">
        <f>IFERROR(IFERROR(Tabela_BI[[#This Row],[nº Capt. Superf. - DAEE]]/(Tabela_BI[[#This Row],[nº Capt. Subt. - DAEE]] + Tabela_BI[[#This Row],[nº Capt. Superf. - DAEE]]),"") *100,"")</f>
        <v>8</v>
      </c>
      <c r="P961" s="8">
        <f>IFERROR(IFERROR(Tabela_BI[[#This Row],[nº Capt. Subt. - DAEE]] /(Tabela_BI[[#This Row],[nº Capt. Subt. - DAEE]] + Tabela_BI[[#This Row],[nº Capt. Superf. - DAEE]]),"") *100,"")</f>
        <v>92</v>
      </c>
      <c r="Q961" s="1">
        <v>2</v>
      </c>
      <c r="R961" s="1">
        <v>23</v>
      </c>
      <c r="S961" s="6">
        <v>447.71665680000007</v>
      </c>
      <c r="T961" s="6">
        <v>447.71665680000007</v>
      </c>
      <c r="W961" s="1"/>
      <c r="X961" s="1"/>
      <c r="Y961" s="1"/>
      <c r="AC961" s="1"/>
      <c r="AF961" s="1"/>
      <c r="AG961" s="1"/>
    </row>
    <row r="962" spans="1:33" hidden="1" x14ac:dyDescent="0.25">
      <c r="A962" s="1">
        <v>18</v>
      </c>
      <c r="B962" s="1">
        <v>2019</v>
      </c>
      <c r="C962" s="1">
        <v>350480018</v>
      </c>
      <c r="D962" s="44" t="s">
        <v>101</v>
      </c>
      <c r="E962" s="20">
        <v>5.2842694063926898E-3</v>
      </c>
      <c r="F962" s="20">
        <v>2.40426940639269E-3</v>
      </c>
      <c r="G962" s="20">
        <v>2.8800000000000002E-3</v>
      </c>
      <c r="H962" s="20" t="s">
        <v>47</v>
      </c>
      <c r="I962" s="20">
        <v>2.8800000000000002E-3</v>
      </c>
      <c r="J962" s="20" t="s">
        <v>47</v>
      </c>
      <c r="K962" s="20">
        <v>2.3900000000000002E-3</v>
      </c>
      <c r="L962" s="20">
        <v>1.4269406392694101E-5</v>
      </c>
      <c r="M962" s="20" t="s">
        <v>47</v>
      </c>
      <c r="N962" s="50">
        <v>1</v>
      </c>
      <c r="O962" s="8">
        <f>IFERROR(IFERROR(Tabela_BI[[#This Row],[nº Capt. Superf. - DAEE]]/(Tabela_BI[[#This Row],[nº Capt. Subt. - DAEE]] + Tabela_BI[[#This Row],[nº Capt. Superf. - DAEE]]),"") *100,"")</f>
        <v>60</v>
      </c>
      <c r="P962" s="8">
        <f>IFERROR(IFERROR(Tabela_BI[[#This Row],[nº Capt. Subt. - DAEE]] /(Tabela_BI[[#This Row],[nº Capt. Subt. - DAEE]] + Tabela_BI[[#This Row],[nº Capt. Superf. - DAEE]]),"") *100,"")</f>
        <v>40</v>
      </c>
      <c r="Q962" s="1">
        <v>3</v>
      </c>
      <c r="R962" s="1">
        <v>2</v>
      </c>
      <c r="S962" s="6"/>
      <c r="T962" s="6"/>
      <c r="W962" s="1"/>
      <c r="X962" s="1"/>
      <c r="Y962" s="1"/>
      <c r="AC962" s="1"/>
      <c r="AF962" s="1"/>
      <c r="AG962" s="1"/>
    </row>
    <row r="963" spans="1:33" hidden="1" x14ac:dyDescent="0.25">
      <c r="A963" s="1">
        <v>2</v>
      </c>
      <c r="B963" s="1">
        <v>2019</v>
      </c>
      <c r="C963" s="1">
        <v>35049092</v>
      </c>
      <c r="D963" s="44" t="s">
        <v>102</v>
      </c>
      <c r="E963" s="20">
        <v>9.0471943176052803E-3</v>
      </c>
      <c r="F963" s="20">
        <v>7.1489497716895004E-3</v>
      </c>
      <c r="G963" s="20">
        <v>1.8982445459157799E-3</v>
      </c>
      <c r="H963" s="20">
        <v>4.8303082191780797E-2</v>
      </c>
      <c r="I963" s="20">
        <v>8.3000000000000001E-4</v>
      </c>
      <c r="J963" s="20">
        <v>7.5482445459157804E-3</v>
      </c>
      <c r="K963" s="20">
        <v>2.1000000000000001E-4</v>
      </c>
      <c r="L963" s="20">
        <v>4.58949771689498E-4</v>
      </c>
      <c r="M963" s="20">
        <v>2.1477886718750002E-2</v>
      </c>
      <c r="N963" s="50">
        <v>12</v>
      </c>
      <c r="O963" s="8">
        <f>IFERROR(IFERROR(Tabela_BI[[#This Row],[nº Capt. Superf. - DAEE]]/(Tabela_BI[[#This Row],[nº Capt. Subt. - DAEE]] + Tabela_BI[[#This Row],[nº Capt. Superf. - DAEE]]),"") *100,"")</f>
        <v>53.333333333333336</v>
      </c>
      <c r="P963" s="8">
        <f>IFERROR(IFERROR(Tabela_BI[[#This Row],[nº Capt. Subt. - DAEE]] /(Tabela_BI[[#This Row],[nº Capt. Subt. - DAEE]] + Tabela_BI[[#This Row],[nº Capt. Superf. - DAEE]]),"") *100,"")</f>
        <v>46.666666666666664</v>
      </c>
      <c r="Q963" s="1">
        <v>8</v>
      </c>
      <c r="R963" s="1">
        <v>7</v>
      </c>
      <c r="S963" s="6">
        <v>424.42379999999997</v>
      </c>
      <c r="T963" s="6">
        <v>424.42379999999997</v>
      </c>
      <c r="W963" s="1"/>
      <c r="X963" s="1"/>
      <c r="Y963" s="1"/>
      <c r="AC963" s="1"/>
      <c r="AF963" s="1"/>
      <c r="AG963" s="1"/>
    </row>
    <row r="964" spans="1:33" hidden="1" x14ac:dyDescent="0.25">
      <c r="A964" s="1">
        <v>14</v>
      </c>
      <c r="B964" s="1">
        <v>2019</v>
      </c>
      <c r="C964" s="1">
        <v>350500514</v>
      </c>
      <c r="D964" s="44" t="s">
        <v>103</v>
      </c>
      <c r="E964" s="20">
        <v>4.9807762557077598E-3</v>
      </c>
      <c r="F964" s="20">
        <v>3.8999999999999999E-4</v>
      </c>
      <c r="G964" s="20">
        <v>4.5907762557077601E-3</v>
      </c>
      <c r="H964" s="20">
        <v>3.6164383561643801E-3</v>
      </c>
      <c r="I964" s="20">
        <v>4.5207762557077603E-3</v>
      </c>
      <c r="J964" s="20" t="s">
        <v>47</v>
      </c>
      <c r="K964" s="20">
        <v>3.8999999999999999E-4</v>
      </c>
      <c r="L964" s="20">
        <v>6.9999999999999994E-5</v>
      </c>
      <c r="M964" s="20">
        <v>6.7644375000000005E-3</v>
      </c>
      <c r="N964" s="50" t="s">
        <v>47</v>
      </c>
      <c r="O964" s="8">
        <f>IFERROR(IFERROR(Tabela_BI[[#This Row],[nº Capt. Superf. - DAEE]]/(Tabela_BI[[#This Row],[nº Capt. Subt. - DAEE]] + Tabela_BI[[#This Row],[nº Capt. Superf. - DAEE]]),"") *100,"")</f>
        <v>73.333333333333329</v>
      </c>
      <c r="P964" s="8">
        <f>IFERROR(IFERROR(Tabela_BI[[#This Row],[nº Capt. Subt. - DAEE]] /(Tabela_BI[[#This Row],[nº Capt. Subt. - DAEE]] + Tabela_BI[[#This Row],[nº Capt. Superf. - DAEE]]),"") *100,"")</f>
        <v>26.666666666666668</v>
      </c>
      <c r="Q964" s="1">
        <v>11</v>
      </c>
      <c r="R964" s="1">
        <v>4</v>
      </c>
      <c r="S964" s="6">
        <v>105.8184</v>
      </c>
      <c r="T964" s="6">
        <v>105.8184</v>
      </c>
      <c r="W964" s="1"/>
      <c r="X964" s="1"/>
      <c r="Y964" s="1"/>
      <c r="AC964" s="1"/>
      <c r="AF964" s="1"/>
      <c r="AG964" s="1"/>
    </row>
    <row r="965" spans="1:33" hidden="1" x14ac:dyDescent="0.25">
      <c r="A965" s="1">
        <v>19</v>
      </c>
      <c r="B965" s="1">
        <v>2019</v>
      </c>
      <c r="C965" s="1">
        <v>350510419</v>
      </c>
      <c r="D965" s="44" t="s">
        <v>104</v>
      </c>
      <c r="E965" s="20">
        <v>5.3014799594114669E-2</v>
      </c>
      <c r="F965" s="20">
        <v>5.0367549467275501E-2</v>
      </c>
      <c r="G965" s="20">
        <v>2.6472501268391701E-3</v>
      </c>
      <c r="H965" s="20" t="s">
        <v>47</v>
      </c>
      <c r="I965" s="20" t="s">
        <v>47</v>
      </c>
      <c r="J965" s="20">
        <v>9.9209284627092896E-4</v>
      </c>
      <c r="K965" s="20">
        <v>5.0346621004566203E-2</v>
      </c>
      <c r="L965" s="20">
        <v>1.6760857432775247E-3</v>
      </c>
      <c r="M965" s="20">
        <v>1.8781249999999999E-2</v>
      </c>
      <c r="N965" s="50">
        <v>5</v>
      </c>
      <c r="O965" s="8">
        <f>IFERROR(IFERROR(Tabela_BI[[#This Row],[nº Capt. Superf. - DAEE]]/(Tabela_BI[[#This Row],[nº Capt. Subt. - DAEE]] + Tabela_BI[[#This Row],[nº Capt. Superf. - DAEE]]),"") *100,"")</f>
        <v>15.384615384615385</v>
      </c>
      <c r="P965" s="8">
        <f>IFERROR(IFERROR(Tabela_BI[[#This Row],[nº Capt. Subt. - DAEE]] /(Tabela_BI[[#This Row],[nº Capt. Subt. - DAEE]] + Tabela_BI[[#This Row],[nº Capt. Superf. - DAEE]]),"") *100,"")</f>
        <v>84.615384615384613</v>
      </c>
      <c r="Q965" s="1">
        <v>6</v>
      </c>
      <c r="R965" s="1">
        <v>33</v>
      </c>
      <c r="S965" s="6">
        <v>337.98599999999999</v>
      </c>
      <c r="T965" s="6">
        <v>337.98599999999999</v>
      </c>
      <c r="W965" s="1"/>
      <c r="X965" s="1"/>
      <c r="Y965" s="1"/>
      <c r="AC965" s="1"/>
      <c r="AF965" s="1"/>
      <c r="AG965" s="1"/>
    </row>
    <row r="966" spans="1:33" hidden="1" x14ac:dyDescent="0.25">
      <c r="A966" s="1">
        <v>13</v>
      </c>
      <c r="B966" s="1">
        <v>2019</v>
      </c>
      <c r="C966" s="1">
        <v>350520313</v>
      </c>
      <c r="D966" s="44" t="s">
        <v>105</v>
      </c>
      <c r="E966" s="20">
        <v>0.80532527524099495</v>
      </c>
      <c r="F966" s="20">
        <v>0.30354375951293799</v>
      </c>
      <c r="G966" s="20">
        <v>0.50178151572805696</v>
      </c>
      <c r="H966" s="20" t="s">
        <v>47</v>
      </c>
      <c r="I966" s="20">
        <v>8.3779999999999993E-2</v>
      </c>
      <c r="J966" s="20">
        <v>0.22738265220700099</v>
      </c>
      <c r="K966" s="20">
        <v>0.48325013191273503</v>
      </c>
      <c r="L966" s="20">
        <v>1.0912491121258239E-2</v>
      </c>
      <c r="M966" s="20">
        <v>0.10278003472222222</v>
      </c>
      <c r="N966" s="50">
        <v>9</v>
      </c>
      <c r="O966" s="8">
        <f>IFERROR(IFERROR(Tabela_BI[[#This Row],[nº Capt. Superf. - DAEE]]/(Tabela_BI[[#This Row],[nº Capt. Subt. - DAEE]] + Tabela_BI[[#This Row],[nº Capt. Superf. - DAEE]]),"") *100,"")</f>
        <v>28.865979381443296</v>
      </c>
      <c r="P966" s="8">
        <f>IFERROR(IFERROR(Tabela_BI[[#This Row],[nº Capt. Subt. - DAEE]] /(Tabela_BI[[#This Row],[nº Capt. Subt. - DAEE]] + Tabela_BI[[#This Row],[nº Capt. Superf. - DAEE]]),"") *100,"")</f>
        <v>71.134020618556704</v>
      </c>
      <c r="Q966" s="1">
        <v>28</v>
      </c>
      <c r="R966" s="1">
        <v>69</v>
      </c>
      <c r="S966" s="6">
        <v>1806.7320000000002</v>
      </c>
      <c r="T966" s="6">
        <v>1806.7320000000002</v>
      </c>
      <c r="W966" s="1"/>
      <c r="X966" s="1"/>
      <c r="Y966" s="1"/>
      <c r="AC966" s="1"/>
      <c r="AF966" s="1"/>
      <c r="AG966" s="1"/>
    </row>
    <row r="967" spans="1:33" hidden="1" x14ac:dyDescent="0.25">
      <c r="A967" s="1">
        <v>10</v>
      </c>
      <c r="B967" s="1">
        <v>2019</v>
      </c>
      <c r="C967" s="1">
        <v>350530210</v>
      </c>
      <c r="D967" s="44" t="s">
        <v>106</v>
      </c>
      <c r="E967" s="20">
        <v>9.8381268391679405E-2</v>
      </c>
      <c r="F967" s="20">
        <v>9.8381268391679405E-2</v>
      </c>
      <c r="G967" s="20" t="s">
        <v>47</v>
      </c>
      <c r="H967" s="20" t="s">
        <v>47</v>
      </c>
      <c r="I967" s="20" t="s">
        <v>47</v>
      </c>
      <c r="J967" s="20" t="s">
        <v>47</v>
      </c>
      <c r="K967" s="20">
        <v>9.8381268391679405E-2</v>
      </c>
      <c r="L967" s="20">
        <v>0</v>
      </c>
      <c r="M967" s="20" t="s">
        <v>47</v>
      </c>
      <c r="N967" s="50" t="s">
        <v>47</v>
      </c>
      <c r="O967" s="8" t="str">
        <f>IFERROR(IFERROR(Tabela_BI[[#This Row],[nº Capt. Superf. - DAEE]]/(Tabela_BI[[#This Row],[nº Capt. Subt. - DAEE]] + Tabela_BI[[#This Row],[nº Capt. Superf. - DAEE]]),"") *100,"")</f>
        <v/>
      </c>
      <c r="P967" s="8" t="str">
        <f>IFERROR(IFERROR(Tabela_BI[[#This Row],[nº Capt. Subt. - DAEE]] /(Tabela_BI[[#This Row],[nº Capt. Subt. - DAEE]] + Tabela_BI[[#This Row],[nº Capt. Superf. - DAEE]]),"") *100,"")</f>
        <v/>
      </c>
      <c r="Q967" s="1">
        <v>3</v>
      </c>
      <c r="R967" s="1" t="s">
        <v>47</v>
      </c>
      <c r="S967" s="6"/>
      <c r="T967" s="6"/>
      <c r="W967" s="1"/>
      <c r="X967" s="1"/>
      <c r="Y967" s="1"/>
      <c r="AC967" s="1"/>
      <c r="AF967" s="1"/>
      <c r="AG967" s="1"/>
    </row>
    <row r="968" spans="1:33" hidden="1" x14ac:dyDescent="0.25">
      <c r="A968" s="1">
        <v>13</v>
      </c>
      <c r="B968" s="1">
        <v>2019</v>
      </c>
      <c r="C968" s="1">
        <v>350530213</v>
      </c>
      <c r="D968" s="44" t="s">
        <v>106</v>
      </c>
      <c r="E968" s="20">
        <v>4.3370323782343956</v>
      </c>
      <c r="F968" s="20">
        <v>4.2371363850837103</v>
      </c>
      <c r="G968" s="20">
        <v>9.9895993150684897E-2</v>
      </c>
      <c r="H968" s="20" t="s">
        <v>47</v>
      </c>
      <c r="I968" s="20">
        <v>8.0004916286149197E-2</v>
      </c>
      <c r="J968" s="20">
        <v>4.2291761491628597</v>
      </c>
      <c r="K968" s="20" t="s">
        <v>47</v>
      </c>
      <c r="L968" s="20">
        <v>2.7851312785388081E-2</v>
      </c>
      <c r="M968" s="20">
        <v>0.10636584490740741</v>
      </c>
      <c r="N968" s="50">
        <v>10</v>
      </c>
      <c r="O968" s="8">
        <f>IFERROR(IFERROR(Tabela_BI[[#This Row],[nº Capt. Superf. - DAEE]]/(Tabela_BI[[#This Row],[nº Capt. Subt. - DAEE]] + Tabela_BI[[#This Row],[nº Capt. Superf. - DAEE]]),"") *100,"")</f>
        <v>30</v>
      </c>
      <c r="P968" s="8">
        <f>IFERROR(IFERROR(Tabela_BI[[#This Row],[nº Capt. Subt. - DAEE]] /(Tabela_BI[[#This Row],[nº Capt. Subt. - DAEE]] + Tabela_BI[[#This Row],[nº Capt. Superf. - DAEE]]),"") *100,"")</f>
        <v>70</v>
      </c>
      <c r="Q968" s="1">
        <v>9</v>
      </c>
      <c r="R968" s="1">
        <v>21</v>
      </c>
      <c r="S968" s="6">
        <v>1890.82674</v>
      </c>
      <c r="T968" s="6">
        <v>1890.82674</v>
      </c>
      <c r="W968" s="1"/>
      <c r="X968" s="1"/>
      <c r="Y968" s="1"/>
      <c r="AC968" s="1"/>
      <c r="AF968" s="1"/>
      <c r="AG968" s="1"/>
    </row>
    <row r="969" spans="1:33" hidden="1" x14ac:dyDescent="0.25">
      <c r="A969" s="1">
        <v>11</v>
      </c>
      <c r="B969" s="1">
        <v>2019</v>
      </c>
      <c r="C969" s="1">
        <v>350535111</v>
      </c>
      <c r="D969" s="44" t="s">
        <v>107</v>
      </c>
      <c r="E969" s="20">
        <v>8.28427701674277E-3</v>
      </c>
      <c r="F969" s="20">
        <v>6.7742770167427699E-3</v>
      </c>
      <c r="G969" s="20">
        <v>1.5100000000000001E-3</v>
      </c>
      <c r="H969" s="20" t="s">
        <v>47</v>
      </c>
      <c r="I969" s="20">
        <v>7.1799999999999998E-3</v>
      </c>
      <c r="J969" s="20" t="s">
        <v>47</v>
      </c>
      <c r="K969" s="20">
        <v>1.0542770167427701E-3</v>
      </c>
      <c r="L969" s="20">
        <v>5.0000000000000002E-5</v>
      </c>
      <c r="M969" s="20">
        <v>5.6064023437500006E-3</v>
      </c>
      <c r="N969" s="50">
        <v>10</v>
      </c>
      <c r="O969" s="8">
        <f>IFERROR(IFERROR(Tabela_BI[[#This Row],[nº Capt. Superf. - DAEE]]/(Tabela_BI[[#This Row],[nº Capt. Subt. - DAEE]] + Tabela_BI[[#This Row],[nº Capt. Superf. - DAEE]]),"") *100,"")</f>
        <v>96.296296296296291</v>
      </c>
      <c r="P969" s="8">
        <f>IFERROR(IFERROR(Tabela_BI[[#This Row],[nº Capt. Subt. - DAEE]] /(Tabela_BI[[#This Row],[nº Capt. Subt. - DAEE]] + Tabela_BI[[#This Row],[nº Capt. Superf. - DAEE]]),"") *100,"")</f>
        <v>3.7037037037037033</v>
      </c>
      <c r="Q969" s="1">
        <v>26</v>
      </c>
      <c r="R969" s="1">
        <v>1</v>
      </c>
      <c r="S969" s="6">
        <v>63.55651499999999</v>
      </c>
      <c r="T969" s="6">
        <v>63.55651499999999</v>
      </c>
      <c r="W969" s="1"/>
      <c r="X969" s="1"/>
      <c r="Y969" s="1"/>
      <c r="AC969" s="1"/>
      <c r="AF969" s="1"/>
      <c r="AG969" s="1"/>
    </row>
    <row r="970" spans="1:33" hidden="1" x14ac:dyDescent="0.25">
      <c r="A970" s="1">
        <v>11</v>
      </c>
      <c r="B970" s="1">
        <v>2019</v>
      </c>
      <c r="C970" s="1">
        <v>350540111</v>
      </c>
      <c r="D970" s="44" t="s">
        <v>108</v>
      </c>
      <c r="E970" s="20">
        <v>1.1405580923389139E-3</v>
      </c>
      <c r="F970" s="20">
        <v>2.17239979705733E-4</v>
      </c>
      <c r="G970" s="20">
        <v>9.2331811263318101E-4</v>
      </c>
      <c r="H970" s="20">
        <v>1.3130549213597201E-2</v>
      </c>
      <c r="I970" s="20" t="s">
        <v>47</v>
      </c>
      <c r="J970" s="20">
        <v>1.6000000000000001E-4</v>
      </c>
      <c r="K970" s="20">
        <v>1.6514459665144599E-5</v>
      </c>
      <c r="L970" s="20">
        <v>9.6404363267376953E-4</v>
      </c>
      <c r="M970" s="20">
        <v>8.5811171874999991E-3</v>
      </c>
      <c r="N970" s="50">
        <v>9</v>
      </c>
      <c r="O970" s="8">
        <f>IFERROR(IFERROR(Tabela_BI[[#This Row],[nº Capt. Superf. - DAEE]]/(Tabela_BI[[#This Row],[nº Capt. Subt. - DAEE]] + Tabela_BI[[#This Row],[nº Capt. Superf. - DAEE]]),"") *100,"")</f>
        <v>44.444444444444443</v>
      </c>
      <c r="P970" s="8">
        <f>IFERROR(IFERROR(Tabela_BI[[#This Row],[nº Capt. Subt. - DAEE]] /(Tabela_BI[[#This Row],[nº Capt. Subt. - DAEE]] + Tabela_BI[[#This Row],[nº Capt. Superf. - DAEE]]),"") *100,"")</f>
        <v>55.555555555555557</v>
      </c>
      <c r="Q970" s="1">
        <v>4</v>
      </c>
      <c r="R970" s="1">
        <v>5</v>
      </c>
      <c r="S970" s="6">
        <v>117.18269999999998</v>
      </c>
      <c r="T970" s="6">
        <v>117.18269999999998</v>
      </c>
      <c r="W970" s="1"/>
      <c r="X970" s="1"/>
      <c r="Y970" s="1"/>
      <c r="AC970" s="1"/>
      <c r="AF970" s="1"/>
      <c r="AG970" s="1"/>
    </row>
    <row r="971" spans="1:33" hidden="1" x14ac:dyDescent="0.25">
      <c r="A971" s="1">
        <v>12</v>
      </c>
      <c r="B971" s="1">
        <v>2019</v>
      </c>
      <c r="C971" s="1">
        <v>350550012</v>
      </c>
      <c r="D971" s="44" t="s">
        <v>109</v>
      </c>
      <c r="E971" s="20">
        <v>4.0888989802130897</v>
      </c>
      <c r="F971" s="20">
        <v>2.9390559906139</v>
      </c>
      <c r="G971" s="20">
        <v>1.14984298959919</v>
      </c>
      <c r="H971" s="20">
        <v>1.23503748097412</v>
      </c>
      <c r="I971" s="20">
        <v>0.63834437975646896</v>
      </c>
      <c r="J971" s="20">
        <v>6.9292799340436306E-2</v>
      </c>
      <c r="K971" s="20">
        <v>3.3336674251648901</v>
      </c>
      <c r="L971" s="20">
        <v>4.4740494672754955E-2</v>
      </c>
      <c r="M971" s="20">
        <v>0.4093774189814815</v>
      </c>
      <c r="N971" s="50">
        <v>106</v>
      </c>
      <c r="O971" s="8">
        <f>IFERROR(IFERROR(Tabela_BI[[#This Row],[nº Capt. Superf. - DAEE]]/(Tabela_BI[[#This Row],[nº Capt. Subt. - DAEE]] + Tabela_BI[[#This Row],[nº Capt. Superf. - DAEE]]),"") *100,"")</f>
        <v>41.108545034642027</v>
      </c>
      <c r="P971" s="8">
        <f>IFERROR(IFERROR(Tabela_BI[[#This Row],[nº Capt. Subt. - DAEE]] /(Tabela_BI[[#This Row],[nº Capt. Subt. - DAEE]] + Tabela_BI[[#This Row],[nº Capt. Superf. - DAEE]]),"") *100,"")</f>
        <v>58.891454965357973</v>
      </c>
      <c r="Q971" s="1">
        <v>178</v>
      </c>
      <c r="R971" s="1">
        <v>255</v>
      </c>
      <c r="S971" s="6">
        <v>6392.4120000000003</v>
      </c>
      <c r="T971" s="6">
        <v>6392.4120000000003</v>
      </c>
      <c r="W971" s="1"/>
      <c r="X971" s="1"/>
      <c r="Y971" s="1"/>
      <c r="AC971" s="1"/>
      <c r="AF971" s="1"/>
      <c r="AG971" s="1"/>
    </row>
    <row r="972" spans="1:33" hidden="1" x14ac:dyDescent="0.25">
      <c r="A972" s="1">
        <v>15</v>
      </c>
      <c r="B972" s="1">
        <v>2019</v>
      </c>
      <c r="C972" s="1">
        <v>350550015</v>
      </c>
      <c r="D972" s="44" t="s">
        <v>109</v>
      </c>
      <c r="E972" s="20">
        <v>7.4806468797564696E-2</v>
      </c>
      <c r="F972" s="20">
        <v>6.9650000000000004E-2</v>
      </c>
      <c r="G972" s="20">
        <v>5.1564687975646896E-3</v>
      </c>
      <c r="H972" s="20" t="s">
        <v>47</v>
      </c>
      <c r="I972" s="20" t="s">
        <v>47</v>
      </c>
      <c r="J972" s="20">
        <v>3.5E-4</v>
      </c>
      <c r="K972" s="20">
        <v>7.4386468797564706E-2</v>
      </c>
      <c r="L972" s="20">
        <v>7.0000000000000007E-5</v>
      </c>
      <c r="M972" s="20" t="s">
        <v>47</v>
      </c>
      <c r="N972" s="50">
        <v>3</v>
      </c>
      <c r="O972" s="8">
        <f>IFERROR(IFERROR(Tabela_BI[[#This Row],[nº Capt. Superf. - DAEE]]/(Tabela_BI[[#This Row],[nº Capt. Subt. - DAEE]] + Tabela_BI[[#This Row],[nº Capt. Superf. - DAEE]]),"") *100,"")</f>
        <v>42.857142857142854</v>
      </c>
      <c r="P972" s="8">
        <f>IFERROR(IFERROR(Tabela_BI[[#This Row],[nº Capt. Subt. - DAEE]] /(Tabela_BI[[#This Row],[nº Capt. Subt. - DAEE]] + Tabela_BI[[#This Row],[nº Capt. Superf. - DAEE]]),"") *100,"")</f>
        <v>57.142857142857139</v>
      </c>
      <c r="Q972" s="1">
        <v>9</v>
      </c>
      <c r="R972" s="1">
        <v>12</v>
      </c>
      <c r="S972" s="6"/>
      <c r="T972" s="6"/>
      <c r="W972" s="1"/>
      <c r="X972" s="1"/>
      <c r="Y972" s="1"/>
      <c r="AC972" s="1"/>
      <c r="AF972" s="1"/>
      <c r="AG972" s="1"/>
    </row>
    <row r="973" spans="1:33" hidden="1" x14ac:dyDescent="0.25">
      <c r="A973" s="1">
        <v>9</v>
      </c>
      <c r="B973" s="1">
        <v>2019</v>
      </c>
      <c r="C973" s="1">
        <v>35056099</v>
      </c>
      <c r="D973" s="44" t="s">
        <v>110</v>
      </c>
      <c r="E973" s="20">
        <v>0.15193727929984779</v>
      </c>
      <c r="F973" s="20">
        <v>7.3656315322171498E-2</v>
      </c>
      <c r="G973" s="20">
        <v>7.8280963977676296E-2</v>
      </c>
      <c r="H973" s="20">
        <v>1.08218860984272E-2</v>
      </c>
      <c r="I973" s="20">
        <v>6.5076458650431303E-3</v>
      </c>
      <c r="J973" s="20">
        <v>6.9809999999999997E-2</v>
      </c>
      <c r="K973" s="20">
        <v>7.4526315322171494E-2</v>
      </c>
      <c r="L973" s="20">
        <v>1.093318112633181E-3</v>
      </c>
      <c r="M973" s="20">
        <v>9.6187716293981484E-2</v>
      </c>
      <c r="N973" s="50">
        <v>1</v>
      </c>
      <c r="O973" s="8">
        <f>IFERROR(IFERROR(Tabela_BI[[#This Row],[nº Capt. Superf. - DAEE]]/(Tabela_BI[[#This Row],[nº Capt. Subt. - DAEE]] + Tabela_BI[[#This Row],[nº Capt. Superf. - DAEE]]),"") *100,"")</f>
        <v>27.027027027027028</v>
      </c>
      <c r="P973" s="8">
        <f>IFERROR(IFERROR(Tabela_BI[[#This Row],[nº Capt. Subt. - DAEE]] /(Tabela_BI[[#This Row],[nº Capt. Subt. - DAEE]] + Tabela_BI[[#This Row],[nº Capt. Superf. - DAEE]]),"") *100,"")</f>
        <v>72.972972972972968</v>
      </c>
      <c r="Q973" s="1">
        <v>10</v>
      </c>
      <c r="R973" s="1">
        <v>27</v>
      </c>
      <c r="S973" s="6">
        <v>1752.192</v>
      </c>
      <c r="T973" s="6">
        <v>14.017536</v>
      </c>
      <c r="W973" s="1"/>
      <c r="X973" s="1"/>
      <c r="Y973" s="1"/>
      <c r="AC973" s="1"/>
      <c r="AF973" s="1"/>
      <c r="AG973" s="1"/>
    </row>
    <row r="974" spans="1:33" hidden="1" x14ac:dyDescent="0.25">
      <c r="A974" s="1">
        <v>6</v>
      </c>
      <c r="B974" s="1">
        <v>2019</v>
      </c>
      <c r="C974" s="1">
        <v>35057086</v>
      </c>
      <c r="D974" s="44" t="s">
        <v>111</v>
      </c>
      <c r="E974" s="20">
        <v>0.20032208143074601</v>
      </c>
      <c r="F974" s="20">
        <v>6.0639999999999999E-2</v>
      </c>
      <c r="G974" s="20">
        <v>0.13968208143074601</v>
      </c>
      <c r="H974" s="20" t="s">
        <v>47</v>
      </c>
      <c r="I974" s="20">
        <v>4.1669999999999999E-2</v>
      </c>
      <c r="J974" s="20">
        <v>3.1906867072551998E-2</v>
      </c>
      <c r="K974" s="20">
        <v>1.2999999999999999E-4</v>
      </c>
      <c r="L974" s="20">
        <v>0.12661521435819401</v>
      </c>
      <c r="M974" s="20">
        <v>0.91303681712962959</v>
      </c>
      <c r="N974" s="50">
        <v>6</v>
      </c>
      <c r="O974" s="8">
        <f>IFERROR(IFERROR(Tabela_BI[[#This Row],[nº Capt. Superf. - DAEE]]/(Tabela_BI[[#This Row],[nº Capt. Subt. - DAEE]] + Tabela_BI[[#This Row],[nº Capt. Superf. - DAEE]]),"") *100,"")</f>
        <v>7.5</v>
      </c>
      <c r="P974" s="8">
        <f>IFERROR(IFERROR(Tabela_BI[[#This Row],[nº Capt. Subt. - DAEE]] /(Tabela_BI[[#This Row],[nº Capt. Subt. - DAEE]] + Tabela_BI[[#This Row],[nº Capt. Superf. - DAEE]]),"") *100,"")</f>
        <v>92.5</v>
      </c>
      <c r="Q974" s="1">
        <v>12</v>
      </c>
      <c r="R974" s="1">
        <v>148</v>
      </c>
      <c r="S974" s="6">
        <v>11844.662399999999</v>
      </c>
      <c r="T974" s="6">
        <v>5922.3311999999996</v>
      </c>
      <c r="W974" s="1"/>
      <c r="X974" s="1"/>
      <c r="Y974" s="1"/>
      <c r="AC974" s="1"/>
      <c r="AF974" s="1"/>
      <c r="AG974" s="1"/>
    </row>
    <row r="975" spans="1:33" hidden="1" x14ac:dyDescent="0.25">
      <c r="A975" s="1">
        <v>21</v>
      </c>
      <c r="B975" s="1">
        <v>2019</v>
      </c>
      <c r="C975" s="1">
        <v>350580721</v>
      </c>
      <c r="D975" s="44" t="s">
        <v>112</v>
      </c>
      <c r="E975" s="20">
        <v>0.303289923896499</v>
      </c>
      <c r="F975" s="20">
        <v>0.16391027397260299</v>
      </c>
      <c r="G975" s="20">
        <v>0.13937964992389601</v>
      </c>
      <c r="H975" s="20" t="s">
        <v>47</v>
      </c>
      <c r="I975" s="20">
        <v>4.2332922374429198E-2</v>
      </c>
      <c r="J975" s="20">
        <v>3.8949999999999999E-2</v>
      </c>
      <c r="K975" s="20">
        <v>0.19519426179604299</v>
      </c>
      <c r="L975" s="20">
        <v>2.68127397260274E-2</v>
      </c>
      <c r="M975" s="20">
        <v>5.5409050034722226E-2</v>
      </c>
      <c r="N975" s="50">
        <v>7</v>
      </c>
      <c r="O975" s="8">
        <f>IFERROR(IFERROR(Tabela_BI[[#This Row],[nº Capt. Superf. - DAEE]]/(Tabela_BI[[#This Row],[nº Capt. Subt. - DAEE]] + Tabela_BI[[#This Row],[nº Capt. Superf. - DAEE]]),"") *100,"")</f>
        <v>3.8135593220338984</v>
      </c>
      <c r="P975" s="8">
        <f>IFERROR(IFERROR(Tabela_BI[[#This Row],[nº Capt. Subt. - DAEE]] /(Tabela_BI[[#This Row],[nº Capt. Subt. - DAEE]] + Tabela_BI[[#This Row],[nº Capt. Superf. - DAEE]]),"") *100,"")</f>
        <v>96.186440677966104</v>
      </c>
      <c r="Q975" s="1">
        <v>9</v>
      </c>
      <c r="R975" s="1">
        <v>227</v>
      </c>
      <c r="S975" s="6">
        <v>964.73915999999997</v>
      </c>
      <c r="T975" s="6">
        <v>964.73915999999997</v>
      </c>
      <c r="W975" s="1"/>
      <c r="X975" s="1"/>
      <c r="Y975" s="1"/>
      <c r="AC975" s="1"/>
      <c r="AF975" s="1"/>
      <c r="AG975" s="1"/>
    </row>
    <row r="976" spans="1:33" hidden="1" x14ac:dyDescent="0.25">
      <c r="A976" s="1">
        <v>4</v>
      </c>
      <c r="B976" s="1">
        <v>2019</v>
      </c>
      <c r="C976" s="1">
        <v>35059064</v>
      </c>
      <c r="D976" s="44" t="s">
        <v>113</v>
      </c>
      <c r="E976" s="20">
        <v>5.2631510654490059E-2</v>
      </c>
      <c r="F976" s="20">
        <v>4.8960924657534197E-2</v>
      </c>
      <c r="G976" s="20">
        <v>3.67058599695586E-3</v>
      </c>
      <c r="H976" s="20" t="s">
        <v>47</v>
      </c>
      <c r="I976" s="20" t="s">
        <v>47</v>
      </c>
      <c r="J976" s="20">
        <v>3.16E-3</v>
      </c>
      <c r="K976" s="20">
        <v>4.6973923135464203E-2</v>
      </c>
      <c r="L976" s="20">
        <v>2.4975875190258799E-3</v>
      </c>
      <c r="M976" s="20" t="s">
        <v>47</v>
      </c>
      <c r="N976" s="50">
        <v>11</v>
      </c>
      <c r="O976" s="8">
        <f>IFERROR(IFERROR(Tabela_BI[[#This Row],[nº Capt. Superf. - DAEE]]/(Tabela_BI[[#This Row],[nº Capt. Subt. - DAEE]] + Tabela_BI[[#This Row],[nº Capt. Superf. - DAEE]]),"") *100,"")</f>
        <v>71.428571428571431</v>
      </c>
      <c r="P976" s="8">
        <f>IFERROR(IFERROR(Tabela_BI[[#This Row],[nº Capt. Subt. - DAEE]] /(Tabela_BI[[#This Row],[nº Capt. Subt. - DAEE]] + Tabela_BI[[#This Row],[nº Capt. Superf. - DAEE]]),"") *100,"")</f>
        <v>28.571428571428569</v>
      </c>
      <c r="Q976" s="1">
        <v>30</v>
      </c>
      <c r="R976" s="1">
        <v>12</v>
      </c>
      <c r="S976" s="6"/>
      <c r="T976" s="6"/>
      <c r="W976" s="1"/>
      <c r="X976" s="1"/>
      <c r="Y976" s="1"/>
      <c r="AC976" s="1"/>
      <c r="AF976" s="1"/>
      <c r="AG976" s="1"/>
    </row>
    <row r="977" spans="1:33" hidden="1" x14ac:dyDescent="0.25">
      <c r="A977" s="1">
        <v>8</v>
      </c>
      <c r="B977" s="1">
        <v>2019</v>
      </c>
      <c r="C977" s="1">
        <v>35059068</v>
      </c>
      <c r="D977" s="44" t="s">
        <v>113</v>
      </c>
      <c r="E977" s="20">
        <v>0.70094629122273</v>
      </c>
      <c r="F977" s="20">
        <v>0.51074061834094397</v>
      </c>
      <c r="G977" s="20">
        <v>0.190205672881786</v>
      </c>
      <c r="H977" s="20">
        <v>7.0015220700152203E-2</v>
      </c>
      <c r="I977" s="20">
        <v>0.22367538812785401</v>
      </c>
      <c r="J977" s="20">
        <v>3.5696418061897502E-2</v>
      </c>
      <c r="K977" s="20">
        <v>0.40462245877727099</v>
      </c>
      <c r="L977" s="20">
        <v>3.6952026255707732E-2</v>
      </c>
      <c r="M977" s="20">
        <v>0.16117047650000002</v>
      </c>
      <c r="N977" s="50">
        <v>58</v>
      </c>
      <c r="O977" s="8">
        <f>IFERROR(IFERROR(Tabela_BI[[#This Row],[nº Capt. Superf. - DAEE]]/(Tabela_BI[[#This Row],[nº Capt. Subt. - DAEE]] + Tabela_BI[[#This Row],[nº Capt. Superf. - DAEE]]),"") *100,"")</f>
        <v>44.897959183673471</v>
      </c>
      <c r="P977" s="8">
        <f>IFERROR(IFERROR(Tabela_BI[[#This Row],[nº Capt. Subt. - DAEE]] /(Tabela_BI[[#This Row],[nº Capt. Subt. - DAEE]] + Tabela_BI[[#This Row],[nº Capt. Superf. - DAEE]]),"") *100,"")</f>
        <v>55.102040816326522</v>
      </c>
      <c r="Q977" s="1">
        <v>132</v>
      </c>
      <c r="R977" s="1">
        <v>162</v>
      </c>
      <c r="S977" s="6">
        <v>2925.3646800000001</v>
      </c>
      <c r="T977" s="6">
        <v>2925.3646800000001</v>
      </c>
      <c r="W977" s="1"/>
      <c r="X977" s="1"/>
      <c r="Y977" s="1"/>
      <c r="AC977" s="1"/>
      <c r="AF977" s="1"/>
      <c r="AG977" s="1"/>
    </row>
    <row r="978" spans="1:33" hidden="1" x14ac:dyDescent="0.25">
      <c r="A978" s="1">
        <v>13</v>
      </c>
      <c r="B978" s="1">
        <v>2019</v>
      </c>
      <c r="C978" s="1">
        <v>350600313</v>
      </c>
      <c r="D978" s="44" t="s">
        <v>114</v>
      </c>
      <c r="E978" s="20">
        <v>1.1242623224251693</v>
      </c>
      <c r="F978" s="20">
        <v>1.6093262303399299E-2</v>
      </c>
      <c r="G978" s="20">
        <v>1.10816906012177</v>
      </c>
      <c r="H978" s="20" t="s">
        <v>47</v>
      </c>
      <c r="I978" s="20">
        <v>0.81781108066971098</v>
      </c>
      <c r="J978" s="20">
        <v>7.2081217656012095E-2</v>
      </c>
      <c r="K978" s="20">
        <v>8.3611998985286696E-3</v>
      </c>
      <c r="L978" s="20">
        <v>0.22600882420091323</v>
      </c>
      <c r="M978" s="20">
        <v>1.2406342584999999</v>
      </c>
      <c r="N978" s="50">
        <v>10</v>
      </c>
      <c r="O978" s="8">
        <f>IFERROR(IFERROR(Tabela_BI[[#This Row],[nº Capt. Superf. - DAEE]]/(Tabela_BI[[#This Row],[nº Capt. Subt. - DAEE]] + Tabela_BI[[#This Row],[nº Capt. Superf. - DAEE]]),"") *100,"")</f>
        <v>2.7484143763213531</v>
      </c>
      <c r="P978" s="8">
        <f>IFERROR(IFERROR(Tabela_BI[[#This Row],[nº Capt. Subt. - DAEE]] /(Tabela_BI[[#This Row],[nº Capt. Subt. - DAEE]] + Tabela_BI[[#This Row],[nº Capt. Superf. - DAEE]]),"") *100,"")</f>
        <v>97.25158562367865</v>
      </c>
      <c r="Q978" s="1">
        <v>13</v>
      </c>
      <c r="R978" s="1">
        <v>460</v>
      </c>
      <c r="S978" s="6">
        <v>19747.708470000001</v>
      </c>
      <c r="T978" s="6">
        <v>543.06198292500005</v>
      </c>
      <c r="W978" s="1"/>
      <c r="X978" s="1"/>
      <c r="Y978" s="1"/>
      <c r="AC978" s="1"/>
      <c r="AF978" s="1"/>
      <c r="AG978" s="1"/>
    </row>
    <row r="979" spans="1:33" hidden="1" x14ac:dyDescent="0.25">
      <c r="A979" s="1">
        <v>16</v>
      </c>
      <c r="B979" s="1">
        <v>2019</v>
      </c>
      <c r="C979" s="1">
        <v>350600316</v>
      </c>
      <c r="D979" s="44" t="s">
        <v>114</v>
      </c>
      <c r="E979" s="20">
        <v>0.64700155758498201</v>
      </c>
      <c r="F979" s="20">
        <v>0.52589513698630097</v>
      </c>
      <c r="G979" s="20">
        <v>0.121106420598681</v>
      </c>
      <c r="H979" s="20" t="s">
        <v>47</v>
      </c>
      <c r="I979" s="20">
        <v>0.412194657534247</v>
      </c>
      <c r="J979" s="20">
        <v>1.9977168949771699E-5</v>
      </c>
      <c r="K979" s="20">
        <v>0.22969975139523099</v>
      </c>
      <c r="L979" s="20">
        <v>4.9593683409436809E-3</v>
      </c>
      <c r="M979" s="20" t="s">
        <v>47</v>
      </c>
      <c r="N979" s="50">
        <v>12</v>
      </c>
      <c r="O979" s="8">
        <f>IFERROR(IFERROR(Tabela_BI[[#This Row],[nº Capt. Superf. - DAEE]]/(Tabela_BI[[#This Row],[nº Capt. Subt. - DAEE]] + Tabela_BI[[#This Row],[nº Capt. Superf. - DAEE]]),"") *100,"")</f>
        <v>37.096774193548384</v>
      </c>
      <c r="P979" s="8">
        <f>IFERROR(IFERROR(Tabela_BI[[#This Row],[nº Capt. Subt. - DAEE]] /(Tabela_BI[[#This Row],[nº Capt. Subt. - DAEE]] + Tabela_BI[[#This Row],[nº Capt. Superf. - DAEE]]),"") *100,"")</f>
        <v>62.903225806451616</v>
      </c>
      <c r="Q979" s="1">
        <v>23</v>
      </c>
      <c r="R979" s="1">
        <v>39</v>
      </c>
      <c r="S979" s="6"/>
      <c r="T979" s="6"/>
      <c r="W979" s="1"/>
      <c r="X979" s="1"/>
      <c r="Y979" s="1"/>
      <c r="AC979" s="1"/>
      <c r="AF979" s="1"/>
      <c r="AG979" s="1"/>
    </row>
    <row r="980" spans="1:33" hidden="1" x14ac:dyDescent="0.25">
      <c r="A980" s="1">
        <v>12</v>
      </c>
      <c r="B980" s="1">
        <v>2019</v>
      </c>
      <c r="C980" s="1">
        <v>350610212</v>
      </c>
      <c r="D980" s="44" t="s">
        <v>115</v>
      </c>
      <c r="E980" s="20">
        <v>1.9405267605276562</v>
      </c>
      <c r="F980" s="20">
        <v>1.27256746575343</v>
      </c>
      <c r="G980" s="20">
        <v>0.667959294774226</v>
      </c>
      <c r="H980" s="20" t="s">
        <v>47</v>
      </c>
      <c r="I980" s="20">
        <v>0.11891310502283101</v>
      </c>
      <c r="J980" s="20">
        <v>0.126057279299848</v>
      </c>
      <c r="K980" s="20">
        <v>1.4702000304414</v>
      </c>
      <c r="L980" s="20">
        <v>0.22535634576357191</v>
      </c>
      <c r="M980" s="20">
        <v>0.22605824074074074</v>
      </c>
      <c r="N980" s="50">
        <v>56</v>
      </c>
      <c r="O980" s="8">
        <f>IFERROR(IFERROR(Tabela_BI[[#This Row],[nº Capt. Superf. - DAEE]]/(Tabela_BI[[#This Row],[nº Capt. Subt. - DAEE]] + Tabela_BI[[#This Row],[nº Capt. Superf. - DAEE]]),"") *100,"")</f>
        <v>29.910714285714285</v>
      </c>
      <c r="P980" s="8">
        <f>IFERROR(IFERROR(Tabela_BI[[#This Row],[nº Capt. Subt. - DAEE]] /(Tabela_BI[[#This Row],[nº Capt. Subt. - DAEE]] + Tabela_BI[[#This Row],[nº Capt. Superf. - DAEE]]),"") *100,"")</f>
        <v>70.089285714285708</v>
      </c>
      <c r="Q980" s="1">
        <v>67</v>
      </c>
      <c r="R980" s="1">
        <v>157</v>
      </c>
      <c r="S980" s="6">
        <v>3987.7919999999999</v>
      </c>
      <c r="T980" s="6">
        <v>1666.8970560000002</v>
      </c>
      <c r="W980" s="1"/>
      <c r="X980" s="1"/>
      <c r="Y980" s="1"/>
      <c r="AC980" s="1"/>
      <c r="AF980" s="1"/>
      <c r="AG980" s="1"/>
    </row>
    <row r="981" spans="1:33" hidden="1" x14ac:dyDescent="0.25">
      <c r="A981" s="1">
        <v>15</v>
      </c>
      <c r="B981" s="1">
        <v>2019</v>
      </c>
      <c r="C981" s="1">
        <v>350610215</v>
      </c>
      <c r="D981" s="44" t="s">
        <v>115</v>
      </c>
      <c r="E981" s="20">
        <v>0.468661853120243</v>
      </c>
      <c r="F981" s="20">
        <v>0.17320652587519</v>
      </c>
      <c r="G981" s="20">
        <v>0.29545532724505302</v>
      </c>
      <c r="H981" s="20" t="s">
        <v>47</v>
      </c>
      <c r="I981" s="20" t="s">
        <v>47</v>
      </c>
      <c r="J981" s="20">
        <v>7.8700000000000003E-3</v>
      </c>
      <c r="K981" s="20">
        <v>0.46020853500761</v>
      </c>
      <c r="L981" s="20">
        <v>5.8331811263318098E-4</v>
      </c>
      <c r="M981" s="20" t="s">
        <v>47</v>
      </c>
      <c r="N981" s="50">
        <v>3</v>
      </c>
      <c r="O981" s="8">
        <f>IFERROR(IFERROR(Tabela_BI[[#This Row],[nº Capt. Superf. - DAEE]]/(Tabela_BI[[#This Row],[nº Capt. Subt. - DAEE]] + Tabela_BI[[#This Row],[nº Capt. Superf. - DAEE]]),"") *100,"")</f>
        <v>32.20338983050847</v>
      </c>
      <c r="P981" s="8">
        <f>IFERROR(IFERROR(Tabela_BI[[#This Row],[nº Capt. Subt. - DAEE]] /(Tabela_BI[[#This Row],[nº Capt. Subt. - DAEE]] + Tabela_BI[[#This Row],[nº Capt. Superf. - DAEE]]),"") *100,"")</f>
        <v>67.796610169491515</v>
      </c>
      <c r="Q981" s="1">
        <v>19</v>
      </c>
      <c r="R981" s="1">
        <v>40</v>
      </c>
      <c r="S981" s="6"/>
      <c r="T981" s="6"/>
      <c r="W981" s="1"/>
      <c r="X981" s="1"/>
      <c r="Y981" s="1"/>
      <c r="AC981" s="1"/>
      <c r="AF981" s="1"/>
      <c r="AG981" s="1"/>
    </row>
    <row r="982" spans="1:33" hidden="1" x14ac:dyDescent="0.25">
      <c r="A982" s="1">
        <v>19</v>
      </c>
      <c r="B982" s="1">
        <v>2019</v>
      </c>
      <c r="C982" s="1">
        <v>350620119</v>
      </c>
      <c r="D982" s="44" t="s">
        <v>116</v>
      </c>
      <c r="E982" s="20">
        <v>9.188828006088277E-3</v>
      </c>
      <c r="F982" s="20">
        <v>3.80517503805175E-5</v>
      </c>
      <c r="G982" s="20">
        <v>9.1507762557077599E-3</v>
      </c>
      <c r="H982" s="20" t="s">
        <v>47</v>
      </c>
      <c r="I982" s="20">
        <v>5.7077625570776296E-4</v>
      </c>
      <c r="J982" s="20">
        <v>7.1199999999999996E-3</v>
      </c>
      <c r="K982" s="20">
        <v>3.80517503805175E-5</v>
      </c>
      <c r="L982" s="20">
        <v>1.4599999999999999E-3</v>
      </c>
      <c r="M982" s="20">
        <v>7.1241843750000002E-3</v>
      </c>
      <c r="N982" s="50">
        <v>1</v>
      </c>
      <c r="O982" s="8">
        <f>IFERROR(IFERROR(Tabela_BI[[#This Row],[nº Capt. Superf. - DAEE]]/(Tabela_BI[[#This Row],[nº Capt. Subt. - DAEE]] + Tabela_BI[[#This Row],[nº Capt. Superf. - DAEE]]),"") *100,"")</f>
        <v>12.5</v>
      </c>
      <c r="P982" s="8">
        <f>IFERROR(IFERROR(Tabela_BI[[#This Row],[nº Capt. Subt. - DAEE]] /(Tabela_BI[[#This Row],[nº Capt. Subt. - DAEE]] + Tabela_BI[[#This Row],[nº Capt. Superf. - DAEE]]),"") *100,"")</f>
        <v>87.5</v>
      </c>
      <c r="Q982" s="1">
        <v>1</v>
      </c>
      <c r="R982" s="1">
        <v>7</v>
      </c>
      <c r="S982" s="6">
        <v>140.24132640000002</v>
      </c>
      <c r="T982" s="6">
        <v>140.24132640000002</v>
      </c>
      <c r="W982" s="1"/>
      <c r="X982" s="1"/>
      <c r="Y982" s="1"/>
      <c r="AC982" s="1"/>
      <c r="AF982" s="1"/>
      <c r="AG982" s="1"/>
    </row>
    <row r="983" spans="1:33" hidden="1" x14ac:dyDescent="0.25">
      <c r="A983" s="1">
        <v>20</v>
      </c>
      <c r="B983" s="1">
        <v>2019</v>
      </c>
      <c r="C983" s="1">
        <v>350620120</v>
      </c>
      <c r="D983" s="44" t="s">
        <v>116</v>
      </c>
      <c r="E983" s="20">
        <v>0.20099378234398801</v>
      </c>
      <c r="F983" s="20">
        <v>0.16488378234398801</v>
      </c>
      <c r="G983" s="20">
        <v>3.6110000000000003E-2</v>
      </c>
      <c r="H983" s="20" t="s">
        <v>47</v>
      </c>
      <c r="I983" s="20" t="s">
        <v>47</v>
      </c>
      <c r="J983" s="20">
        <v>0.16486000000000001</v>
      </c>
      <c r="K983" s="20">
        <v>2.3782343987823401E-5</v>
      </c>
      <c r="L983" s="20">
        <v>3.6110000000000003E-2</v>
      </c>
      <c r="M983" s="20" t="s">
        <v>47</v>
      </c>
      <c r="N983" s="50">
        <v>1</v>
      </c>
      <c r="O983" s="8">
        <f>IFERROR(IFERROR(Tabela_BI[[#This Row],[nº Capt. Superf. - DAEE]]/(Tabela_BI[[#This Row],[nº Capt. Subt. - DAEE]] + Tabela_BI[[#This Row],[nº Capt. Superf. - DAEE]]),"") *100,"")</f>
        <v>75</v>
      </c>
      <c r="P983" s="8">
        <f>IFERROR(IFERROR(Tabela_BI[[#This Row],[nº Capt. Subt. - DAEE]] /(Tabela_BI[[#This Row],[nº Capt. Subt. - DAEE]] + Tabela_BI[[#This Row],[nº Capt. Superf. - DAEE]]),"") *100,"")</f>
        <v>25</v>
      </c>
      <c r="Q983" s="1">
        <v>3</v>
      </c>
      <c r="R983" s="1">
        <v>1</v>
      </c>
      <c r="S983" s="6"/>
      <c r="T983" s="6"/>
      <c r="W983" s="1"/>
      <c r="X983" s="1"/>
      <c r="Y983" s="1"/>
      <c r="AC983" s="1"/>
      <c r="AF983" s="1"/>
      <c r="AG983" s="1"/>
    </row>
    <row r="984" spans="1:33" hidden="1" x14ac:dyDescent="0.25">
      <c r="A984" s="1">
        <v>14</v>
      </c>
      <c r="B984" s="1">
        <v>2019</v>
      </c>
      <c r="C984" s="1">
        <v>350630014</v>
      </c>
      <c r="D984" s="44" t="s">
        <v>117</v>
      </c>
      <c r="E984" s="20">
        <v>0.41073814370877698</v>
      </c>
      <c r="F984" s="20">
        <v>0.36523524036022298</v>
      </c>
      <c r="G984" s="20">
        <v>4.5502903348554002E-2</v>
      </c>
      <c r="H984" s="20" t="s">
        <v>47</v>
      </c>
      <c r="I984" s="20">
        <v>2.5780000000000001E-2</v>
      </c>
      <c r="J984" s="20">
        <v>1.508E-2</v>
      </c>
      <c r="K984" s="20">
        <v>0.36949149606798598</v>
      </c>
      <c r="L984" s="20">
        <v>3.8664764079147598E-4</v>
      </c>
      <c r="M984" s="20">
        <v>3.0475933481481483E-2</v>
      </c>
      <c r="N984" s="50">
        <v>18</v>
      </c>
      <c r="O984" s="8">
        <f>IFERROR(IFERROR(Tabela_BI[[#This Row],[nº Capt. Superf. - DAEE]]/(Tabela_BI[[#This Row],[nº Capt. Subt. - DAEE]] + Tabela_BI[[#This Row],[nº Capt. Superf. - DAEE]]),"") *100,"")</f>
        <v>67.307692307692307</v>
      </c>
      <c r="P984" s="8">
        <f>IFERROR(IFERROR(Tabela_BI[[#This Row],[nº Capt. Subt. - DAEE]] /(Tabela_BI[[#This Row],[nº Capt. Subt. - DAEE]] + Tabela_BI[[#This Row],[nº Capt. Superf. - DAEE]]),"") *100,"")</f>
        <v>32.692307692307693</v>
      </c>
      <c r="Q984" s="1">
        <v>35</v>
      </c>
      <c r="R984" s="1">
        <v>17</v>
      </c>
      <c r="S984" s="6">
        <v>539.56799999999998</v>
      </c>
      <c r="T984" s="6">
        <v>539.56799999999998</v>
      </c>
      <c r="W984" s="1"/>
      <c r="X984" s="1"/>
      <c r="Y984" s="1"/>
      <c r="AC984" s="1"/>
      <c r="AF984" s="1"/>
      <c r="AG984" s="1"/>
    </row>
    <row r="985" spans="1:33" hidden="1" x14ac:dyDescent="0.25">
      <c r="A985" s="1">
        <v>17</v>
      </c>
      <c r="B985" s="1">
        <v>2019</v>
      </c>
      <c r="C985" s="1">
        <v>350630017</v>
      </c>
      <c r="D985" s="44" t="s">
        <v>117</v>
      </c>
      <c r="E985" s="20">
        <v>2.0514155251141553E-3</v>
      </c>
      <c r="F985" s="20">
        <v>2E-3</v>
      </c>
      <c r="G985" s="20">
        <v>5.1415525114155299E-5</v>
      </c>
      <c r="H985" s="20" t="s">
        <v>47</v>
      </c>
      <c r="I985" s="20" t="s">
        <v>47</v>
      </c>
      <c r="J985" s="20" t="s">
        <v>47</v>
      </c>
      <c r="K985" s="20">
        <v>2E-3</v>
      </c>
      <c r="L985" s="20">
        <v>5.1415525114155299E-5</v>
      </c>
      <c r="M985" s="20" t="s">
        <v>47</v>
      </c>
      <c r="N985" s="50" t="s">
        <v>47</v>
      </c>
      <c r="O985" s="8">
        <f>IFERROR(IFERROR(Tabela_BI[[#This Row],[nº Capt. Superf. - DAEE]]/(Tabela_BI[[#This Row],[nº Capt. Subt. - DAEE]] + Tabela_BI[[#This Row],[nº Capt. Superf. - DAEE]]),"") *100,"")</f>
        <v>33.333333333333329</v>
      </c>
      <c r="P985" s="8">
        <f>IFERROR(IFERROR(Tabela_BI[[#This Row],[nº Capt. Subt. - DAEE]] /(Tabela_BI[[#This Row],[nº Capt. Subt. - DAEE]] + Tabela_BI[[#This Row],[nº Capt. Superf. - DAEE]]),"") *100,"")</f>
        <v>66.666666666666657</v>
      </c>
      <c r="Q985" s="1">
        <v>1</v>
      </c>
      <c r="R985" s="1">
        <v>2</v>
      </c>
      <c r="S985" s="6"/>
      <c r="T985" s="6"/>
      <c r="W985" s="1"/>
      <c r="X985" s="1"/>
      <c r="Y985" s="1"/>
      <c r="AC985" s="1"/>
      <c r="AF985" s="1"/>
      <c r="AG985" s="1"/>
    </row>
    <row r="986" spans="1:33" hidden="1" x14ac:dyDescent="0.25">
      <c r="A986" s="1">
        <v>6</v>
      </c>
      <c r="B986" s="1">
        <v>2019</v>
      </c>
      <c r="C986" s="1">
        <v>35063596</v>
      </c>
      <c r="D986" s="44" t="s">
        <v>118</v>
      </c>
      <c r="E986" s="20">
        <v>0</v>
      </c>
      <c r="F986" s="20" t="s">
        <v>47</v>
      </c>
      <c r="G986" s="20" t="s">
        <v>47</v>
      </c>
      <c r="H986" s="20" t="s">
        <v>47</v>
      </c>
      <c r="I986" s="20" t="s">
        <v>47</v>
      </c>
      <c r="J986" s="20" t="s">
        <v>47</v>
      </c>
      <c r="K986" s="20" t="s">
        <v>47</v>
      </c>
      <c r="L986" s="20" t="s">
        <v>47</v>
      </c>
      <c r="M986" s="20" t="s">
        <v>47</v>
      </c>
      <c r="N986" s="50" t="s">
        <v>47</v>
      </c>
      <c r="O986" s="8" t="str">
        <f>IFERROR(IFERROR(Tabela_BI[[#This Row],[nº Capt. Superf. - DAEE]]/(Tabela_BI[[#This Row],[nº Capt. Subt. - DAEE]] + Tabela_BI[[#This Row],[nº Capt. Superf. - DAEE]]),"") *100,"")</f>
        <v/>
      </c>
      <c r="P986" s="8" t="str">
        <f>IFERROR(IFERROR(Tabela_BI[[#This Row],[nº Capt. Subt. - DAEE]] /(Tabela_BI[[#This Row],[nº Capt. Subt. - DAEE]] + Tabela_BI[[#This Row],[nº Capt. Superf. - DAEE]]),"") *100,"")</f>
        <v/>
      </c>
      <c r="Q986" s="1" t="s">
        <v>47</v>
      </c>
      <c r="R986" s="1" t="s">
        <v>47</v>
      </c>
      <c r="S986" s="6"/>
      <c r="T986" s="6"/>
      <c r="W986" s="1"/>
      <c r="X986" s="1"/>
      <c r="Y986" s="1"/>
      <c r="AC986" s="1"/>
      <c r="AF986" s="1"/>
      <c r="AG986" s="1"/>
    </row>
    <row r="987" spans="1:33" hidden="1" x14ac:dyDescent="0.25">
      <c r="A987" s="1">
        <v>7</v>
      </c>
      <c r="B987" s="1">
        <v>2019</v>
      </c>
      <c r="C987" s="1">
        <v>35063597</v>
      </c>
      <c r="D987" s="44" t="s">
        <v>118</v>
      </c>
      <c r="E987" s="20">
        <v>1.7904875431253171</v>
      </c>
      <c r="F987" s="20">
        <v>1.7891060121765601</v>
      </c>
      <c r="G987" s="20">
        <v>1.3815309487569801E-3</v>
      </c>
      <c r="H987" s="20" t="s">
        <v>47</v>
      </c>
      <c r="I987" s="20">
        <v>0.73531000000000002</v>
      </c>
      <c r="J987" s="20">
        <v>3.0277904616945702E-4</v>
      </c>
      <c r="K987" s="20">
        <v>7.5000000000000002E-4</v>
      </c>
      <c r="L987" s="20">
        <v>1.05412476407915</v>
      </c>
      <c r="M987" s="20">
        <v>0.13757538157870369</v>
      </c>
      <c r="N987" s="50">
        <v>12</v>
      </c>
      <c r="O987" s="8">
        <f>IFERROR(IFERROR(Tabela_BI[[#This Row],[nº Capt. Superf. - DAEE]]/(Tabela_BI[[#This Row],[nº Capt. Subt. - DAEE]] + Tabela_BI[[#This Row],[nº Capt. Superf. - DAEE]]),"") *100,"")</f>
        <v>63.636363636363633</v>
      </c>
      <c r="P987" s="8">
        <f>IFERROR(IFERROR(Tabela_BI[[#This Row],[nº Capt. Subt. - DAEE]] /(Tabela_BI[[#This Row],[nº Capt. Subt. - DAEE]] + Tabela_BI[[#This Row],[nº Capt. Superf. - DAEE]]),"") *100,"")</f>
        <v>36.363636363636367</v>
      </c>
      <c r="Q987" s="1">
        <v>21</v>
      </c>
      <c r="R987" s="1">
        <v>12</v>
      </c>
      <c r="S987" s="6">
        <v>1041.4958399999998</v>
      </c>
      <c r="T987" s="6">
        <v>1041.4958399999998</v>
      </c>
      <c r="W987" s="1"/>
      <c r="X987" s="1"/>
      <c r="Y987" s="1"/>
      <c r="AC987" s="1"/>
      <c r="AF987" s="1"/>
      <c r="AG987" s="1"/>
    </row>
    <row r="988" spans="1:33" hidden="1" x14ac:dyDescent="0.25">
      <c r="A988" s="1">
        <v>19</v>
      </c>
      <c r="B988" s="1">
        <v>2019</v>
      </c>
      <c r="C988" s="1">
        <v>350640919</v>
      </c>
      <c r="D988" s="44" t="s">
        <v>119</v>
      </c>
      <c r="E988" s="20">
        <v>1.349697361745307E-2</v>
      </c>
      <c r="F988" s="20">
        <v>6.1728183663115202E-3</v>
      </c>
      <c r="G988" s="20">
        <v>7.32415525114155E-3</v>
      </c>
      <c r="H988" s="20" t="s">
        <v>47</v>
      </c>
      <c r="I988" s="20">
        <v>2.2200000000000002E-3</v>
      </c>
      <c r="J988" s="20">
        <v>4.6000000000000001E-4</v>
      </c>
      <c r="K988" s="20">
        <v>6.2128183663115203E-3</v>
      </c>
      <c r="L988" s="20">
        <v>4.6041552511415498E-3</v>
      </c>
      <c r="M988" s="20">
        <v>2.0169270833333332E-2</v>
      </c>
      <c r="N988" s="50">
        <v>2</v>
      </c>
      <c r="O988" s="8">
        <f>IFERROR(IFERROR(Tabela_BI[[#This Row],[nº Capt. Superf. - DAEE]]/(Tabela_BI[[#This Row],[nº Capt. Subt. - DAEE]] + Tabela_BI[[#This Row],[nº Capt. Superf. - DAEE]]),"") *100,"")</f>
        <v>22.222222222222221</v>
      </c>
      <c r="P988" s="8">
        <f>IFERROR(IFERROR(Tabela_BI[[#This Row],[nº Capt. Subt. - DAEE]] /(Tabela_BI[[#This Row],[nº Capt. Subt. - DAEE]] + Tabela_BI[[#This Row],[nº Capt. Superf. - DAEE]]),"") *100,"")</f>
        <v>77.777777777777786</v>
      </c>
      <c r="Q988" s="1">
        <v>4</v>
      </c>
      <c r="R988" s="1">
        <v>14</v>
      </c>
      <c r="S988" s="6">
        <v>398.952</v>
      </c>
      <c r="T988" s="6">
        <v>398.952</v>
      </c>
      <c r="W988" s="1"/>
      <c r="X988" s="1"/>
      <c r="Y988" s="1"/>
      <c r="AC988" s="1"/>
      <c r="AF988" s="1"/>
      <c r="AG988" s="1"/>
    </row>
    <row r="989" spans="1:33" hidden="1" x14ac:dyDescent="0.25">
      <c r="A989" s="1">
        <v>20</v>
      </c>
      <c r="B989" s="1">
        <v>2019</v>
      </c>
      <c r="C989" s="1">
        <v>350640920</v>
      </c>
      <c r="D989" s="44" t="s">
        <v>119</v>
      </c>
      <c r="E989" s="20">
        <v>0</v>
      </c>
      <c r="F989" s="20" t="s">
        <v>47</v>
      </c>
      <c r="G989" s="20" t="s">
        <v>47</v>
      </c>
      <c r="H989" s="20" t="s">
        <v>47</v>
      </c>
      <c r="I989" s="20" t="s">
        <v>47</v>
      </c>
      <c r="J989" s="20" t="s">
        <v>47</v>
      </c>
      <c r="K989" s="20" t="s">
        <v>47</v>
      </c>
      <c r="L989" s="20" t="s">
        <v>47</v>
      </c>
      <c r="M989" s="20" t="s">
        <v>47</v>
      </c>
      <c r="N989" s="50" t="s">
        <v>47</v>
      </c>
      <c r="O989" s="8" t="str">
        <f>IFERROR(IFERROR(Tabela_BI[[#This Row],[nº Capt. Superf. - DAEE]]/(Tabela_BI[[#This Row],[nº Capt. Subt. - DAEE]] + Tabela_BI[[#This Row],[nº Capt. Superf. - DAEE]]),"") *100,"")</f>
        <v/>
      </c>
      <c r="P989" s="8" t="str">
        <f>IFERROR(IFERROR(Tabela_BI[[#This Row],[nº Capt. Subt. - DAEE]] /(Tabela_BI[[#This Row],[nº Capt. Subt. - DAEE]] + Tabela_BI[[#This Row],[nº Capt. Superf. - DAEE]]),"") *100,"")</f>
        <v/>
      </c>
      <c r="Q989" s="1" t="s">
        <v>47</v>
      </c>
      <c r="R989" s="1" t="s">
        <v>47</v>
      </c>
      <c r="S989" s="6"/>
      <c r="T989" s="6"/>
      <c r="W989" s="1"/>
      <c r="X989" s="1"/>
      <c r="Y989" s="1"/>
      <c r="AC989" s="1"/>
      <c r="AF989" s="1"/>
      <c r="AG989" s="1"/>
    </row>
    <row r="990" spans="1:33" hidden="1" x14ac:dyDescent="0.25">
      <c r="A990" s="1">
        <v>19</v>
      </c>
      <c r="B990" s="1">
        <v>2019</v>
      </c>
      <c r="C990" s="1">
        <v>350650819</v>
      </c>
      <c r="D990" s="44" t="s">
        <v>120</v>
      </c>
      <c r="E990" s="20">
        <v>0.77398340436326707</v>
      </c>
      <c r="F990" s="20">
        <v>0.22370297311009599</v>
      </c>
      <c r="G990" s="20">
        <v>0.55028043125317105</v>
      </c>
      <c r="H990" s="20" t="s">
        <v>47</v>
      </c>
      <c r="I990" s="20">
        <v>0.19279035007610401</v>
      </c>
      <c r="J990" s="20">
        <v>1.46599467275495E-2</v>
      </c>
      <c r="K990" s="20">
        <v>0.22442070522577401</v>
      </c>
      <c r="L990" s="20">
        <v>0.34211240233384149</v>
      </c>
      <c r="M990" s="20">
        <v>0.41853631944444447</v>
      </c>
      <c r="N990" s="50">
        <v>40</v>
      </c>
      <c r="O990" s="8">
        <f>IFERROR(IFERROR(Tabela_BI[[#This Row],[nº Capt. Superf. - DAEE]]/(Tabela_BI[[#This Row],[nº Capt. Subt. - DAEE]] + Tabela_BI[[#This Row],[nº Capt. Superf. - DAEE]]),"") *100,"")</f>
        <v>25.454545454545453</v>
      </c>
      <c r="P990" s="8">
        <f>IFERROR(IFERROR(Tabela_BI[[#This Row],[nº Capt. Subt. - DAEE]] /(Tabela_BI[[#This Row],[nº Capt. Subt. - DAEE]] + Tabela_BI[[#This Row],[nº Capt. Superf. - DAEE]]),"") *100,"")</f>
        <v>74.545454545454547</v>
      </c>
      <c r="Q990" s="1">
        <v>42</v>
      </c>
      <c r="R990" s="1">
        <v>123</v>
      </c>
      <c r="S990" s="6">
        <v>6347.9127599999993</v>
      </c>
      <c r="T990" s="6">
        <v>6347.9127599999993</v>
      </c>
      <c r="W990" s="1"/>
      <c r="X990" s="1"/>
      <c r="Y990" s="1"/>
      <c r="AC990" s="1"/>
      <c r="AF990" s="1"/>
      <c r="AG990" s="1"/>
    </row>
    <row r="991" spans="1:33" hidden="1" x14ac:dyDescent="0.25">
      <c r="A991" s="1">
        <v>6</v>
      </c>
      <c r="B991" s="1">
        <v>2019</v>
      </c>
      <c r="C991" s="1">
        <v>35066076</v>
      </c>
      <c r="D991" s="44" t="s">
        <v>121</v>
      </c>
      <c r="E991" s="20">
        <v>0.77074390791476366</v>
      </c>
      <c r="F991" s="20">
        <v>0.75051760908168397</v>
      </c>
      <c r="G991" s="20">
        <v>2.0226298833079699E-2</v>
      </c>
      <c r="H991" s="20" t="s">
        <v>47</v>
      </c>
      <c r="I991" s="20">
        <v>0.11459</v>
      </c>
      <c r="J991" s="20">
        <v>2.0000000000000001E-4</v>
      </c>
      <c r="K991" s="20">
        <v>0.65247157407407397</v>
      </c>
      <c r="L991" s="20">
        <v>3.3037442922374503E-3</v>
      </c>
      <c r="M991" s="20">
        <v>5.3853579759259258E-2</v>
      </c>
      <c r="N991" s="50">
        <v>46</v>
      </c>
      <c r="O991" s="8">
        <f>IFERROR(IFERROR(Tabela_BI[[#This Row],[nº Capt. Superf. - DAEE]]/(Tabela_BI[[#This Row],[nº Capt. Subt. - DAEE]] + Tabela_BI[[#This Row],[nº Capt. Superf. - DAEE]]),"") *100,"")</f>
        <v>73.75</v>
      </c>
      <c r="P991" s="8">
        <f>IFERROR(IFERROR(Tabela_BI[[#This Row],[nº Capt. Subt. - DAEE]] /(Tabela_BI[[#This Row],[nº Capt. Subt. - DAEE]] + Tabela_BI[[#This Row],[nº Capt. Superf. - DAEE]]),"") *100,"")</f>
        <v>26.25</v>
      </c>
      <c r="Q991" s="1">
        <v>177</v>
      </c>
      <c r="R991" s="1">
        <v>63</v>
      </c>
      <c r="S991" s="6">
        <v>800.73035999999991</v>
      </c>
      <c r="T991" s="6">
        <v>776.7084491999999</v>
      </c>
      <c r="W991" s="1"/>
      <c r="X991" s="1"/>
      <c r="Y991" s="1"/>
      <c r="AC991" s="1"/>
      <c r="AF991" s="1"/>
      <c r="AG991" s="1"/>
    </row>
    <row r="992" spans="1:33" hidden="1" x14ac:dyDescent="0.25">
      <c r="A992" s="1">
        <v>7</v>
      </c>
      <c r="B992" s="1">
        <v>2019</v>
      </c>
      <c r="C992" s="1">
        <v>35066077</v>
      </c>
      <c r="D992" s="44" t="s">
        <v>121</v>
      </c>
      <c r="E992" s="20">
        <v>1.3178082191780819E-4</v>
      </c>
      <c r="F992" s="20">
        <v>4.1780821917808197E-5</v>
      </c>
      <c r="G992" s="20">
        <v>9.0000000000000006E-5</v>
      </c>
      <c r="H992" s="20" t="s">
        <v>47</v>
      </c>
      <c r="I992" s="20" t="s">
        <v>47</v>
      </c>
      <c r="J992" s="20">
        <v>1.31780821917808E-4</v>
      </c>
      <c r="K992" s="20" t="s">
        <v>47</v>
      </c>
      <c r="L992" s="20">
        <v>0</v>
      </c>
      <c r="M992" s="20" t="s">
        <v>47</v>
      </c>
      <c r="N992" s="50">
        <v>1</v>
      </c>
      <c r="O992" s="8">
        <f>IFERROR(IFERROR(Tabela_BI[[#This Row],[nº Capt. Superf. - DAEE]]/(Tabela_BI[[#This Row],[nº Capt. Subt. - DAEE]] + Tabela_BI[[#This Row],[nº Capt. Superf. - DAEE]]),"") *100,"")</f>
        <v>66.666666666666657</v>
      </c>
      <c r="P992" s="8">
        <f>IFERROR(IFERROR(Tabela_BI[[#This Row],[nº Capt. Subt. - DAEE]] /(Tabela_BI[[#This Row],[nº Capt. Subt. - DAEE]] + Tabela_BI[[#This Row],[nº Capt. Superf. - DAEE]]),"") *100,"")</f>
        <v>33.333333333333329</v>
      </c>
      <c r="Q992" s="1">
        <v>2</v>
      </c>
      <c r="R992" s="1">
        <v>1</v>
      </c>
      <c r="S992" s="6"/>
      <c r="T992" s="6"/>
      <c r="W992" s="1"/>
      <c r="X992" s="1"/>
      <c r="Y992" s="1"/>
      <c r="AC992" s="1"/>
      <c r="AF992" s="1"/>
      <c r="AG992" s="1"/>
    </row>
    <row r="993" spans="1:33" hidden="1" x14ac:dyDescent="0.25">
      <c r="A993" s="1">
        <v>13</v>
      </c>
      <c r="B993" s="1">
        <v>2019</v>
      </c>
      <c r="C993" s="1">
        <v>350670613</v>
      </c>
      <c r="D993" s="44" t="s">
        <v>122</v>
      </c>
      <c r="E993" s="20">
        <v>1.0812736069888391</v>
      </c>
      <c r="F993" s="20">
        <v>0.96005083682141101</v>
      </c>
      <c r="G993" s="20">
        <v>0.121222770167428</v>
      </c>
      <c r="H993" s="20" t="s">
        <v>47</v>
      </c>
      <c r="I993" s="20">
        <v>2.8607762557077599E-3</v>
      </c>
      <c r="J993" s="20" t="s">
        <v>47</v>
      </c>
      <c r="K993" s="20">
        <v>1.06305336345764</v>
      </c>
      <c r="L993" s="20">
        <v>1.535946727549467E-2</v>
      </c>
      <c r="M993" s="20">
        <v>3.570143641633064E-2</v>
      </c>
      <c r="N993" s="50">
        <v>32</v>
      </c>
      <c r="O993" s="8">
        <f>IFERROR(IFERROR(Tabela_BI[[#This Row],[nº Capt. Superf. - DAEE]]/(Tabela_BI[[#This Row],[nº Capt. Subt. - DAEE]] + Tabela_BI[[#This Row],[nº Capt. Superf. - DAEE]]),"") *100,"")</f>
        <v>57.291666666666664</v>
      </c>
      <c r="P993" s="8">
        <f>IFERROR(IFERROR(Tabela_BI[[#This Row],[nº Capt. Subt. - DAEE]] /(Tabela_BI[[#This Row],[nº Capt. Subt. - DAEE]] + Tabela_BI[[#This Row],[nº Capt. Superf. - DAEE]]),"") *100,"")</f>
        <v>42.708333333333329</v>
      </c>
      <c r="Q993" s="1">
        <v>55</v>
      </c>
      <c r="R993" s="1">
        <v>41</v>
      </c>
      <c r="S993" s="6">
        <v>705.15899999999999</v>
      </c>
      <c r="T993" s="6">
        <v>705.15899999999999</v>
      </c>
      <c r="W993" s="1"/>
      <c r="X993" s="1"/>
      <c r="Y993" s="1"/>
      <c r="AC993" s="1"/>
      <c r="AF993" s="1"/>
      <c r="AG993" s="1"/>
    </row>
    <row r="994" spans="1:33" hidden="1" x14ac:dyDescent="0.25">
      <c r="A994" s="1">
        <v>13</v>
      </c>
      <c r="B994" s="1">
        <v>2019</v>
      </c>
      <c r="C994" s="1">
        <v>350680513</v>
      </c>
      <c r="D994" s="44" t="s">
        <v>123</v>
      </c>
      <c r="E994" s="20">
        <v>0.95631683789954314</v>
      </c>
      <c r="F994" s="20">
        <v>0.90079211567732098</v>
      </c>
      <c r="G994" s="20">
        <v>5.5524722222222198E-2</v>
      </c>
      <c r="H994" s="20" t="s">
        <v>47</v>
      </c>
      <c r="I994" s="20">
        <v>3.2530000000000003E-2</v>
      </c>
      <c r="J994" s="20">
        <v>1.2611415525114199E-2</v>
      </c>
      <c r="K994" s="20">
        <v>0.90699972602739698</v>
      </c>
      <c r="L994" s="20">
        <v>4.17569634703196E-3</v>
      </c>
      <c r="M994" s="20">
        <v>3.6561261574074071E-2</v>
      </c>
      <c r="N994" s="50">
        <v>5</v>
      </c>
      <c r="O994" s="8">
        <f>IFERROR(IFERROR(Tabela_BI[[#This Row],[nº Capt. Superf. - DAEE]]/(Tabela_BI[[#This Row],[nº Capt. Subt. - DAEE]] + Tabela_BI[[#This Row],[nº Capt. Superf. - DAEE]]),"") *100,"")</f>
        <v>56.81818181818182</v>
      </c>
      <c r="P994" s="8">
        <f>IFERROR(IFERROR(Tabela_BI[[#This Row],[nº Capt. Subt. - DAEE]] /(Tabela_BI[[#This Row],[nº Capt. Subt. - DAEE]] + Tabela_BI[[#This Row],[nº Capt. Superf. - DAEE]]),"") *100,"")</f>
        <v>43.18181818181818</v>
      </c>
      <c r="Q994" s="1">
        <v>25</v>
      </c>
      <c r="R994" s="1">
        <v>19</v>
      </c>
      <c r="S994" s="6">
        <v>613.49400000000003</v>
      </c>
      <c r="T994" s="6">
        <v>613.49400000000003</v>
      </c>
      <c r="W994" s="1"/>
      <c r="X994" s="1"/>
      <c r="Y994" s="1"/>
      <c r="AC994" s="1"/>
      <c r="AF994" s="1"/>
      <c r="AG994" s="1"/>
    </row>
    <row r="995" spans="1:33" hidden="1" x14ac:dyDescent="0.25">
      <c r="A995" s="1">
        <v>10</v>
      </c>
      <c r="B995" s="1">
        <v>2019</v>
      </c>
      <c r="C995" s="1">
        <v>350690410</v>
      </c>
      <c r="D995" s="44" t="s">
        <v>124</v>
      </c>
      <c r="E995" s="20">
        <v>2.8184076610857457E-2</v>
      </c>
      <c r="F995" s="20">
        <v>2.2383576864535799E-2</v>
      </c>
      <c r="G995" s="20">
        <v>5.8004997463216596E-3</v>
      </c>
      <c r="H995" s="20" t="s">
        <v>47</v>
      </c>
      <c r="I995" s="20">
        <v>1.6100000000000001E-3</v>
      </c>
      <c r="J995" s="20">
        <v>7.6733295281582996E-3</v>
      </c>
      <c r="K995" s="20">
        <v>1.0897515220700199E-2</v>
      </c>
      <c r="L995" s="20">
        <v>8.0032318619989804E-3</v>
      </c>
      <c r="M995" s="20">
        <v>1.6876275E-2</v>
      </c>
      <c r="N995" s="50">
        <v>20</v>
      </c>
      <c r="O995" s="8">
        <f>IFERROR(IFERROR(Tabela_BI[[#This Row],[nº Capt. Superf. - DAEE]]/(Tabela_BI[[#This Row],[nº Capt. Subt. - DAEE]] + Tabela_BI[[#This Row],[nº Capt. Superf. - DAEE]]),"") *100,"")</f>
        <v>59.375</v>
      </c>
      <c r="P995" s="8">
        <f>IFERROR(IFERROR(Tabela_BI[[#This Row],[nº Capt. Subt. - DAEE]] /(Tabela_BI[[#This Row],[nº Capt. Subt. - DAEE]] + Tabela_BI[[#This Row],[nº Capt. Superf. - DAEE]]),"") *100,"")</f>
        <v>40.625</v>
      </c>
      <c r="Q995" s="1">
        <v>19</v>
      </c>
      <c r="R995" s="1">
        <v>13</v>
      </c>
      <c r="S995" s="6">
        <v>395.78868</v>
      </c>
      <c r="T995" s="6">
        <v>391.83079319999996</v>
      </c>
      <c r="W995" s="1"/>
      <c r="X995" s="1"/>
      <c r="Y995" s="1"/>
      <c r="AC995" s="1"/>
      <c r="AF995" s="1"/>
      <c r="AG995" s="1"/>
    </row>
    <row r="996" spans="1:33" hidden="1" x14ac:dyDescent="0.25">
      <c r="A996" s="1">
        <v>14</v>
      </c>
      <c r="B996" s="1">
        <v>2019</v>
      </c>
      <c r="C996" s="1">
        <v>350690414</v>
      </c>
      <c r="D996" s="44" t="s">
        <v>124</v>
      </c>
      <c r="E996" s="20">
        <v>9.4387519025875156E-3</v>
      </c>
      <c r="F996" s="20">
        <v>9.0198173515981701E-3</v>
      </c>
      <c r="G996" s="20">
        <v>4.1893455098934598E-4</v>
      </c>
      <c r="H996" s="20" t="s">
        <v>47</v>
      </c>
      <c r="I996" s="20" t="s">
        <v>47</v>
      </c>
      <c r="J996" s="20" t="s">
        <v>47</v>
      </c>
      <c r="K996" s="20">
        <v>2.65459665144597E-3</v>
      </c>
      <c r="L996" s="20">
        <v>6.7841552511415494E-3</v>
      </c>
      <c r="M996" s="20" t="s">
        <v>47</v>
      </c>
      <c r="N996" s="50">
        <v>6</v>
      </c>
      <c r="O996" s="8">
        <f>IFERROR(IFERROR(Tabela_BI[[#This Row],[nº Capt. Superf. - DAEE]]/(Tabela_BI[[#This Row],[nº Capt. Subt. - DAEE]] + Tabela_BI[[#This Row],[nº Capt. Superf. - DAEE]]),"") *100,"")</f>
        <v>75</v>
      </c>
      <c r="P996" s="8">
        <f>IFERROR(IFERROR(Tabela_BI[[#This Row],[nº Capt. Subt. - DAEE]] /(Tabela_BI[[#This Row],[nº Capt. Subt. - DAEE]] + Tabela_BI[[#This Row],[nº Capt. Superf. - DAEE]]),"") *100,"")</f>
        <v>25</v>
      </c>
      <c r="Q996" s="1">
        <v>12</v>
      </c>
      <c r="R996" s="1">
        <v>4</v>
      </c>
      <c r="S996" s="6"/>
      <c r="T996" s="6"/>
      <c r="W996" s="1"/>
      <c r="X996" s="1"/>
      <c r="Y996" s="1"/>
      <c r="AC996" s="1"/>
      <c r="AF996" s="1"/>
      <c r="AG996" s="1"/>
    </row>
    <row r="997" spans="1:33" hidden="1" x14ac:dyDescent="0.25">
      <c r="A997" s="1">
        <v>10</v>
      </c>
      <c r="B997" s="1">
        <v>2019</v>
      </c>
      <c r="C997" s="1">
        <v>350700110</v>
      </c>
      <c r="D997" s="44" t="s">
        <v>125</v>
      </c>
      <c r="E997" s="20">
        <v>0.56062438546423199</v>
      </c>
      <c r="F997" s="20">
        <v>0.14591224441907699</v>
      </c>
      <c r="G997" s="20">
        <v>0.41471214104515502</v>
      </c>
      <c r="H997" s="20" t="s">
        <v>47</v>
      </c>
      <c r="I997" s="20">
        <v>3.8051750380517502E-4</v>
      </c>
      <c r="J997" s="20">
        <v>0.44951349568746801</v>
      </c>
      <c r="K997" s="20">
        <v>1.10574422881786E-2</v>
      </c>
      <c r="L997" s="20">
        <v>9.9672929984779293E-2</v>
      </c>
      <c r="M997" s="20">
        <v>0.14828761722800926</v>
      </c>
      <c r="N997" s="50">
        <v>25</v>
      </c>
      <c r="O997" s="8">
        <f>IFERROR(IFERROR(Tabela_BI[[#This Row],[nº Capt. Superf. - DAEE]]/(Tabela_BI[[#This Row],[nº Capt. Subt. - DAEE]] + Tabela_BI[[#This Row],[nº Capt. Superf. - DAEE]]),"") *100,"")</f>
        <v>8.3333333333333321</v>
      </c>
      <c r="P997" s="8">
        <f>IFERROR(IFERROR(Tabela_BI[[#This Row],[nº Capt. Subt. - DAEE]] /(Tabela_BI[[#This Row],[nº Capt. Subt. - DAEE]] + Tabela_BI[[#This Row],[nº Capt. Superf. - DAEE]]),"") *100,"")</f>
        <v>91.666666666666657</v>
      </c>
      <c r="Q997" s="1">
        <v>11</v>
      </c>
      <c r="R997" s="1">
        <v>121</v>
      </c>
      <c r="S997" s="6">
        <v>2478.7728000000002</v>
      </c>
      <c r="T997" s="6">
        <v>2478.7728000000002</v>
      </c>
      <c r="W997" s="1"/>
      <c r="X997" s="1"/>
      <c r="Y997" s="1"/>
      <c r="AC997" s="1"/>
      <c r="AF997" s="1"/>
      <c r="AG997" s="1"/>
    </row>
    <row r="998" spans="1:33" hidden="1" x14ac:dyDescent="0.25">
      <c r="A998" s="1">
        <v>5</v>
      </c>
      <c r="B998" s="1">
        <v>2019</v>
      </c>
      <c r="C998" s="1">
        <v>35071005</v>
      </c>
      <c r="D998" s="44" t="s">
        <v>126</v>
      </c>
      <c r="E998" s="20">
        <v>0.23237632039573819</v>
      </c>
      <c r="F998" s="20">
        <v>0.17818000000000001</v>
      </c>
      <c r="G998" s="20">
        <v>5.4196320395738198E-2</v>
      </c>
      <c r="H998" s="20" t="s">
        <v>47</v>
      </c>
      <c r="I998" s="20">
        <v>0.115640136986301</v>
      </c>
      <c r="J998" s="20">
        <v>7.7170644342973105E-2</v>
      </c>
      <c r="K998" s="20">
        <v>1.4577511415525099E-3</v>
      </c>
      <c r="L998" s="20">
        <v>3.81077879249112E-2</v>
      </c>
      <c r="M998" s="20">
        <v>6.3899260781249995E-2</v>
      </c>
      <c r="N998" s="50">
        <v>29</v>
      </c>
      <c r="O998" s="8">
        <f>IFERROR(IFERROR(Tabela_BI[[#This Row],[nº Capt. Superf. - DAEE]]/(Tabela_BI[[#This Row],[nº Capt. Subt. - DAEE]] + Tabela_BI[[#This Row],[nº Capt. Superf. - DAEE]]),"") *100,"")</f>
        <v>26.548672566371685</v>
      </c>
      <c r="P998" s="8">
        <f>IFERROR(IFERROR(Tabela_BI[[#This Row],[nº Capt. Subt. - DAEE]] /(Tabela_BI[[#This Row],[nº Capt. Subt. - DAEE]] + Tabela_BI[[#This Row],[nº Capt. Superf. - DAEE]]),"") *100,"")</f>
        <v>73.451327433628322</v>
      </c>
      <c r="Q998" s="1">
        <v>30</v>
      </c>
      <c r="R998" s="1">
        <v>83</v>
      </c>
      <c r="S998" s="6">
        <v>1029.8583000000001</v>
      </c>
      <c r="T998" s="6">
        <v>0</v>
      </c>
      <c r="W998" s="1"/>
      <c r="X998" s="1"/>
      <c r="Y998" s="1"/>
      <c r="AC998" s="1"/>
      <c r="AF998" s="1"/>
      <c r="AG998" s="1"/>
    </row>
    <row r="999" spans="1:33" hidden="1" x14ac:dyDescent="0.25">
      <c r="A999" s="1">
        <v>14</v>
      </c>
      <c r="B999" s="1">
        <v>2019</v>
      </c>
      <c r="C999" s="1">
        <v>350715914</v>
      </c>
      <c r="D999" s="44" t="s">
        <v>127</v>
      </c>
      <c r="E999" s="20">
        <v>1.4231369863013699E-2</v>
      </c>
      <c r="F999" s="20">
        <v>7.2828310502283103E-3</v>
      </c>
      <c r="G999" s="20">
        <v>6.94853881278539E-3</v>
      </c>
      <c r="H999" s="20" t="s">
        <v>47</v>
      </c>
      <c r="I999" s="20">
        <v>1.0370000000000001E-2</v>
      </c>
      <c r="J999" s="20">
        <v>5.4853881278538804E-4</v>
      </c>
      <c r="K999" s="20">
        <v>3.06283105022831E-3</v>
      </c>
      <c r="L999" s="20">
        <v>2.5000000000000001E-4</v>
      </c>
      <c r="M999" s="20">
        <v>5.7574598958333341E-3</v>
      </c>
      <c r="N999" s="50">
        <v>4</v>
      </c>
      <c r="O999" s="8">
        <f>IFERROR(IFERROR(Tabela_BI[[#This Row],[nº Capt. Superf. - DAEE]]/(Tabela_BI[[#This Row],[nº Capt. Subt. - DAEE]] + Tabela_BI[[#This Row],[nº Capt. Superf. - DAEE]]),"") *100,"")</f>
        <v>66.666666666666657</v>
      </c>
      <c r="P999" s="8">
        <f>IFERROR(IFERROR(Tabela_BI[[#This Row],[nº Capt. Subt. - DAEE]] /(Tabela_BI[[#This Row],[nº Capt. Subt. - DAEE]] + Tabela_BI[[#This Row],[nº Capt. Superf. - DAEE]]),"") *100,"")</f>
        <v>33.333333333333329</v>
      </c>
      <c r="Q999" s="1">
        <v>8</v>
      </c>
      <c r="R999" s="1">
        <v>4</v>
      </c>
      <c r="S999" s="6">
        <v>111.8481858</v>
      </c>
      <c r="T999" s="6">
        <v>111.8481858</v>
      </c>
      <c r="W999" s="1"/>
      <c r="X999" s="1"/>
      <c r="Y999" s="1"/>
      <c r="AC999" s="1"/>
      <c r="AF999" s="1"/>
      <c r="AG999" s="1"/>
    </row>
    <row r="1000" spans="1:33" hidden="1" x14ac:dyDescent="0.25">
      <c r="A1000" s="1">
        <v>21</v>
      </c>
      <c r="B1000" s="1">
        <v>2019</v>
      </c>
      <c r="C1000" s="1">
        <v>350720921</v>
      </c>
      <c r="D1000" s="44" t="s">
        <v>128</v>
      </c>
      <c r="E1000" s="20">
        <v>3.9482420091324199E-3</v>
      </c>
      <c r="F1000" s="20">
        <v>1.5299999999999999E-3</v>
      </c>
      <c r="G1000" s="20">
        <v>2.4182420091324202E-3</v>
      </c>
      <c r="H1000" s="20" t="s">
        <v>47</v>
      </c>
      <c r="I1000" s="20">
        <v>3.8E-3</v>
      </c>
      <c r="J1000" s="20" t="s">
        <v>47</v>
      </c>
      <c r="K1000" s="20">
        <v>1.4824200913242001E-4</v>
      </c>
      <c r="L1000" s="20">
        <v>0</v>
      </c>
      <c r="M1000" s="20">
        <v>2.1119791666666665E-3</v>
      </c>
      <c r="N1000" s="50" t="s">
        <v>47</v>
      </c>
      <c r="O1000" s="8">
        <f>IFERROR(IFERROR(Tabela_BI[[#This Row],[nº Capt. Superf. - DAEE]]/(Tabela_BI[[#This Row],[nº Capt. Subt. - DAEE]] + Tabela_BI[[#This Row],[nº Capt. Superf. - DAEE]]),"") *100,"")</f>
        <v>20</v>
      </c>
      <c r="P1000" s="8">
        <f>IFERROR(IFERROR(Tabela_BI[[#This Row],[nº Capt. Subt. - DAEE]] /(Tabela_BI[[#This Row],[nº Capt. Subt. - DAEE]] + Tabela_BI[[#This Row],[nº Capt. Superf. - DAEE]]),"") *100,"")</f>
        <v>80</v>
      </c>
      <c r="Q1000" s="1">
        <v>1</v>
      </c>
      <c r="R1000" s="1">
        <v>4</v>
      </c>
      <c r="S1000" s="6">
        <v>35.207999999999998</v>
      </c>
      <c r="T1000" s="6">
        <v>35.207999999999998</v>
      </c>
      <c r="W1000" s="1"/>
      <c r="X1000" s="1"/>
      <c r="Y1000" s="1"/>
      <c r="AC1000" s="1"/>
      <c r="AF1000" s="1"/>
      <c r="AG1000" s="1"/>
    </row>
    <row r="1001" spans="1:33" hidden="1" x14ac:dyDescent="0.25">
      <c r="A1001" s="1">
        <v>13</v>
      </c>
      <c r="B1001" s="1">
        <v>2019</v>
      </c>
      <c r="C1001" s="1">
        <v>350730813</v>
      </c>
      <c r="D1001" s="44" t="s">
        <v>129</v>
      </c>
      <c r="E1001" s="20">
        <v>1.9932805682394767E-2</v>
      </c>
      <c r="F1001" s="20">
        <v>6.3424657534246604E-4</v>
      </c>
      <c r="G1001" s="20">
        <v>1.9298559107052301E-2</v>
      </c>
      <c r="H1001" s="20" t="s">
        <v>47</v>
      </c>
      <c r="I1001" s="20">
        <v>1.3780000000000001E-2</v>
      </c>
      <c r="J1001" s="20">
        <v>5.5985591070522598E-3</v>
      </c>
      <c r="K1001" s="20">
        <v>2.3000000000000001E-4</v>
      </c>
      <c r="L1001" s="20">
        <v>3.2424657534246598E-4</v>
      </c>
      <c r="M1001" s="20">
        <v>1.2265625E-2</v>
      </c>
      <c r="N1001" s="50" t="s">
        <v>47</v>
      </c>
      <c r="O1001" s="8">
        <f>IFERROR(IFERROR(Tabela_BI[[#This Row],[nº Capt. Superf. - DAEE]]/(Tabela_BI[[#This Row],[nº Capt. Subt. - DAEE]] + Tabela_BI[[#This Row],[nº Capt. Superf. - DAEE]]),"") *100,"")</f>
        <v>33.333333333333329</v>
      </c>
      <c r="P1001" s="8">
        <f>IFERROR(IFERROR(Tabela_BI[[#This Row],[nº Capt. Subt. - DAEE]] /(Tabela_BI[[#This Row],[nº Capt. Subt. - DAEE]] + Tabela_BI[[#This Row],[nº Capt. Superf. - DAEE]]),"") *100,"")</f>
        <v>66.666666666666657</v>
      </c>
      <c r="Q1001" s="1">
        <v>4</v>
      </c>
      <c r="R1001" s="1">
        <v>8</v>
      </c>
      <c r="S1001" s="6">
        <v>233.55</v>
      </c>
      <c r="T1001" s="6">
        <v>233.55</v>
      </c>
      <c r="W1001" s="1"/>
      <c r="X1001" s="1"/>
      <c r="Y1001" s="1"/>
      <c r="AC1001" s="1"/>
      <c r="AF1001" s="1"/>
      <c r="AG1001" s="1"/>
    </row>
    <row r="1002" spans="1:33" hidden="1" x14ac:dyDescent="0.25">
      <c r="A1002" s="1">
        <v>16</v>
      </c>
      <c r="B1002" s="1">
        <v>2019</v>
      </c>
      <c r="C1002" s="1">
        <v>350740716</v>
      </c>
      <c r="D1002" s="44" t="s">
        <v>130</v>
      </c>
      <c r="E1002" s="20">
        <v>0.57864143328259765</v>
      </c>
      <c r="F1002" s="20">
        <v>0.48360870624048702</v>
      </c>
      <c r="G1002" s="20">
        <v>9.5032727042110604E-2</v>
      </c>
      <c r="H1002" s="20" t="s">
        <v>47</v>
      </c>
      <c r="I1002" s="20">
        <v>5.0185388127853899E-2</v>
      </c>
      <c r="J1002" s="20">
        <v>1.0481222729578899E-2</v>
      </c>
      <c r="K1002" s="20">
        <v>0.50053185819380996</v>
      </c>
      <c r="L1002" s="20">
        <v>1.7442964231354659E-2</v>
      </c>
      <c r="M1002" s="20">
        <v>4.1847223387731482E-2</v>
      </c>
      <c r="N1002" s="50">
        <v>13</v>
      </c>
      <c r="O1002" s="8">
        <f>IFERROR(IFERROR(Tabela_BI[[#This Row],[nº Capt. Superf. - DAEE]]/(Tabela_BI[[#This Row],[nº Capt. Subt. - DAEE]] + Tabela_BI[[#This Row],[nº Capt. Superf. - DAEE]]),"") *100,"")</f>
        <v>27.184466019417474</v>
      </c>
      <c r="P1002" s="8">
        <f>IFERROR(IFERROR(Tabela_BI[[#This Row],[nº Capt. Subt. - DAEE]] /(Tabela_BI[[#This Row],[nº Capt. Subt. - DAEE]] + Tabela_BI[[#This Row],[nº Capt. Superf. - DAEE]]),"") *100,"")</f>
        <v>72.815533980582529</v>
      </c>
      <c r="Q1002" s="1">
        <v>28</v>
      </c>
      <c r="R1002" s="1">
        <v>75</v>
      </c>
      <c r="S1002" s="6">
        <v>780.94799999999998</v>
      </c>
      <c r="T1002" s="6">
        <v>780.94799999999998</v>
      </c>
      <c r="W1002" s="1"/>
      <c r="X1002" s="1"/>
      <c r="Y1002" s="1"/>
      <c r="AC1002" s="1"/>
      <c r="AF1002" s="1"/>
      <c r="AG1002" s="1"/>
    </row>
    <row r="1003" spans="1:33" hidden="1" x14ac:dyDescent="0.25">
      <c r="A1003" s="1">
        <v>13</v>
      </c>
      <c r="B1003" s="1">
        <v>2019</v>
      </c>
      <c r="C1003" s="1">
        <v>350745613</v>
      </c>
      <c r="D1003" s="44" t="s">
        <v>131</v>
      </c>
      <c r="E1003" s="20">
        <v>7.9114256722475906E-3</v>
      </c>
      <c r="F1003" s="20">
        <v>5.3563977676306402E-3</v>
      </c>
      <c r="G1003" s="20">
        <v>2.55502790461695E-3</v>
      </c>
      <c r="H1003" s="20" t="s">
        <v>47</v>
      </c>
      <c r="I1003" s="20" t="s">
        <v>47</v>
      </c>
      <c r="J1003" s="20" t="s">
        <v>47</v>
      </c>
      <c r="K1003" s="20">
        <v>7.3251293759512897E-3</v>
      </c>
      <c r="L1003" s="20">
        <v>5.8629629629629624E-4</v>
      </c>
      <c r="M1003" s="20">
        <v>6.2882231854838704E-3</v>
      </c>
      <c r="N1003" s="50">
        <v>11</v>
      </c>
      <c r="O1003" s="8">
        <f>IFERROR(IFERROR(Tabela_BI[[#This Row],[nº Capt. Superf. - DAEE]]/(Tabela_BI[[#This Row],[nº Capt. Subt. - DAEE]] + Tabela_BI[[#This Row],[nº Capt. Superf. - DAEE]]),"") *100,"")</f>
        <v>33.333333333333329</v>
      </c>
      <c r="P1003" s="8">
        <f>IFERROR(IFERROR(Tabela_BI[[#This Row],[nº Capt. Subt. - DAEE]] /(Tabela_BI[[#This Row],[nº Capt. Subt. - DAEE]] + Tabela_BI[[#This Row],[nº Capt. Superf. - DAEE]]),"") *100,"")</f>
        <v>66.666666666666657</v>
      </c>
      <c r="Q1003" s="1">
        <v>4</v>
      </c>
      <c r="R1003" s="1">
        <v>8</v>
      </c>
      <c r="S1003" s="6">
        <v>124.956</v>
      </c>
      <c r="T1003" s="6">
        <v>124.956</v>
      </c>
      <c r="W1003" s="1"/>
      <c r="X1003" s="1"/>
      <c r="Y1003" s="1"/>
      <c r="AC1003" s="1"/>
      <c r="AF1003" s="1"/>
      <c r="AG1003" s="1"/>
    </row>
    <row r="1004" spans="1:33" hidden="1" x14ac:dyDescent="0.25">
      <c r="A1004" s="1">
        <v>17</v>
      </c>
      <c r="B1004" s="1">
        <v>2019</v>
      </c>
      <c r="C1004" s="1">
        <v>350745617</v>
      </c>
      <c r="D1004" s="44" t="s">
        <v>131</v>
      </c>
      <c r="E1004" s="20">
        <v>2.1758515981735109E-2</v>
      </c>
      <c r="F1004" s="20">
        <v>2.1121735159817301E-2</v>
      </c>
      <c r="G1004" s="20">
        <v>6.36780821917808E-4</v>
      </c>
      <c r="H1004" s="20" t="s">
        <v>47</v>
      </c>
      <c r="I1004" s="20">
        <v>5.5999999999999995E-4</v>
      </c>
      <c r="J1004" s="20" t="s">
        <v>47</v>
      </c>
      <c r="K1004" s="20">
        <v>2.0777557077625599E-2</v>
      </c>
      <c r="L1004" s="20">
        <v>4.2095890410958904E-4</v>
      </c>
      <c r="M1004" s="20" t="s">
        <v>47</v>
      </c>
      <c r="N1004" s="50">
        <v>11</v>
      </c>
      <c r="O1004" s="8">
        <f>IFERROR(IFERROR(Tabela_BI[[#This Row],[nº Capt. Superf. - DAEE]]/(Tabela_BI[[#This Row],[nº Capt. Subt. - DAEE]] + Tabela_BI[[#This Row],[nº Capt. Superf. - DAEE]]),"") *100,"")</f>
        <v>77.777777777777786</v>
      </c>
      <c r="P1004" s="8">
        <f>IFERROR(IFERROR(Tabela_BI[[#This Row],[nº Capt. Subt. - DAEE]] /(Tabela_BI[[#This Row],[nº Capt. Subt. - DAEE]] + Tabela_BI[[#This Row],[nº Capt. Superf. - DAEE]]),"") *100,"")</f>
        <v>22.222222222222221</v>
      </c>
      <c r="Q1004" s="1">
        <v>14</v>
      </c>
      <c r="R1004" s="1">
        <v>4</v>
      </c>
      <c r="S1004" s="6"/>
      <c r="T1004" s="6"/>
      <c r="W1004" s="1"/>
      <c r="X1004" s="1"/>
      <c r="Y1004" s="1"/>
      <c r="AC1004" s="1"/>
      <c r="AF1004" s="1"/>
      <c r="AG1004" s="1"/>
    </row>
    <row r="1005" spans="1:33" hidden="1" x14ac:dyDescent="0.25">
      <c r="A1005" s="1">
        <v>5</v>
      </c>
      <c r="B1005" s="1">
        <v>2019</v>
      </c>
      <c r="C1005" s="1">
        <v>35075065</v>
      </c>
      <c r="D1005" s="44" t="s">
        <v>132</v>
      </c>
      <c r="E1005" s="20">
        <v>0</v>
      </c>
      <c r="F1005" s="20" t="s">
        <v>47</v>
      </c>
      <c r="G1005" s="20" t="s">
        <v>47</v>
      </c>
      <c r="H1005" s="20" t="s">
        <v>47</v>
      </c>
      <c r="I1005" s="20" t="s">
        <v>47</v>
      </c>
      <c r="J1005" s="20" t="s">
        <v>47</v>
      </c>
      <c r="K1005" s="20" t="s">
        <v>47</v>
      </c>
      <c r="L1005" s="20" t="s">
        <v>47</v>
      </c>
      <c r="M1005" s="20" t="s">
        <v>47</v>
      </c>
      <c r="N1005" s="50" t="s">
        <v>47</v>
      </c>
      <c r="O1005" s="8" t="str">
        <f>IFERROR(IFERROR(Tabela_BI[[#This Row],[nº Capt. Superf. - DAEE]]/(Tabela_BI[[#This Row],[nº Capt. Subt. - DAEE]] + Tabela_BI[[#This Row],[nº Capt. Superf. - DAEE]]),"") *100,"")</f>
        <v/>
      </c>
      <c r="P1005" s="8" t="str">
        <f>IFERROR(IFERROR(Tabela_BI[[#This Row],[nº Capt. Subt. - DAEE]] /(Tabela_BI[[#This Row],[nº Capt. Subt. - DAEE]] + Tabela_BI[[#This Row],[nº Capt. Superf. - DAEE]]),"") *100,"")</f>
        <v/>
      </c>
      <c r="Q1005" s="1" t="s">
        <v>47</v>
      </c>
      <c r="R1005" s="1" t="s">
        <v>47</v>
      </c>
      <c r="S1005" s="6"/>
      <c r="T1005" s="6"/>
      <c r="W1005" s="1"/>
      <c r="X1005" s="1"/>
      <c r="Y1005" s="1"/>
      <c r="AC1005" s="1"/>
      <c r="AF1005" s="1"/>
      <c r="AG1005" s="1"/>
    </row>
    <row r="1006" spans="1:33" hidden="1" x14ac:dyDescent="0.25">
      <c r="A1006" s="1">
        <v>10</v>
      </c>
      <c r="B1006" s="1">
        <v>2019</v>
      </c>
      <c r="C1006" s="1">
        <v>350750610</v>
      </c>
      <c r="D1006" s="44" t="s">
        <v>132</v>
      </c>
      <c r="E1006" s="20">
        <v>0.2128623909183151</v>
      </c>
      <c r="F1006" s="20">
        <v>0.18430883117706701</v>
      </c>
      <c r="G1006" s="20">
        <v>2.85535597412481E-2</v>
      </c>
      <c r="H1006" s="20" t="s">
        <v>47</v>
      </c>
      <c r="I1006" s="20">
        <v>0.10743</v>
      </c>
      <c r="J1006" s="20">
        <v>2.5395129375951299E-3</v>
      </c>
      <c r="K1006" s="20">
        <v>8.9516137747336397E-2</v>
      </c>
      <c r="L1006" s="20">
        <v>1.337674023338406E-2</v>
      </c>
      <c r="M1006" s="20">
        <v>0.48722981481481481</v>
      </c>
      <c r="N1006" s="50">
        <v>26</v>
      </c>
      <c r="O1006" s="8">
        <f>IFERROR(IFERROR(Tabela_BI[[#This Row],[nº Capt. Superf. - DAEE]]/(Tabela_BI[[#This Row],[nº Capt. Subt. - DAEE]] + Tabela_BI[[#This Row],[nº Capt. Superf. - DAEE]]),"") *100,"")</f>
        <v>38.356164383561641</v>
      </c>
      <c r="P1006" s="8">
        <f>IFERROR(IFERROR(Tabela_BI[[#This Row],[nº Capt. Subt. - DAEE]] /(Tabela_BI[[#This Row],[nº Capt. Subt. - DAEE]] + Tabela_BI[[#This Row],[nº Capt. Superf. - DAEE]]),"") *100,"")</f>
        <v>61.643835616438359</v>
      </c>
      <c r="Q1006" s="1">
        <v>28</v>
      </c>
      <c r="R1006" s="1">
        <v>45</v>
      </c>
      <c r="S1006" s="6">
        <v>7317.0604799999992</v>
      </c>
      <c r="T1006" s="6">
        <v>7170.719270399999</v>
      </c>
      <c r="W1006" s="1"/>
      <c r="X1006" s="1"/>
      <c r="Y1006" s="1"/>
      <c r="AC1006" s="1"/>
      <c r="AF1006" s="1"/>
      <c r="AG1006" s="1"/>
    </row>
    <row r="1007" spans="1:33" hidden="1" x14ac:dyDescent="0.25">
      <c r="A1007" s="1">
        <v>17</v>
      </c>
      <c r="B1007" s="1">
        <v>2019</v>
      </c>
      <c r="C1007" s="1">
        <v>350750617</v>
      </c>
      <c r="D1007" s="44" t="s">
        <v>132</v>
      </c>
      <c r="E1007" s="20">
        <v>0.32989100234652491</v>
      </c>
      <c r="F1007" s="20">
        <v>0.29672597031963499</v>
      </c>
      <c r="G1007" s="20">
        <v>3.3165032026889897E-2</v>
      </c>
      <c r="H1007" s="20" t="s">
        <v>47</v>
      </c>
      <c r="I1007" s="20">
        <v>1.6800000000000001E-3</v>
      </c>
      <c r="J1007" s="20">
        <v>0.12720065861238</v>
      </c>
      <c r="K1007" s="20">
        <v>0.17861264396245599</v>
      </c>
      <c r="L1007" s="20">
        <v>2.2397699771689459E-2</v>
      </c>
      <c r="M1007" s="20" t="s">
        <v>47</v>
      </c>
      <c r="N1007" s="50">
        <v>39</v>
      </c>
      <c r="O1007" s="8">
        <f>IFERROR(IFERROR(Tabela_BI[[#This Row],[nº Capt. Superf. - DAEE]]/(Tabela_BI[[#This Row],[nº Capt. Subt. - DAEE]] + Tabela_BI[[#This Row],[nº Capt. Superf. - DAEE]]),"") *100,"")</f>
        <v>55.844155844155843</v>
      </c>
      <c r="P1007" s="8">
        <f>IFERROR(IFERROR(Tabela_BI[[#This Row],[nº Capt. Subt. - DAEE]] /(Tabela_BI[[#This Row],[nº Capt. Subt. - DAEE]] + Tabela_BI[[#This Row],[nº Capt. Superf. - DAEE]]),"") *100,"")</f>
        <v>44.155844155844157</v>
      </c>
      <c r="Q1007" s="1">
        <v>43</v>
      </c>
      <c r="R1007" s="1">
        <v>34</v>
      </c>
      <c r="S1007" s="6"/>
      <c r="T1007" s="6"/>
      <c r="W1007" s="1"/>
      <c r="X1007" s="1"/>
      <c r="Y1007" s="1"/>
      <c r="AC1007" s="1"/>
      <c r="AF1007" s="1"/>
      <c r="AG1007" s="1"/>
    </row>
    <row r="1008" spans="1:33" hidden="1" x14ac:dyDescent="0.25">
      <c r="A1008" s="1">
        <v>5</v>
      </c>
      <c r="B1008" s="1">
        <v>2019</v>
      </c>
      <c r="C1008" s="1">
        <v>35076055</v>
      </c>
      <c r="D1008" s="44" t="s">
        <v>133</v>
      </c>
      <c r="E1008" s="20">
        <v>1.6053683355530182</v>
      </c>
      <c r="F1008" s="20">
        <v>1.5160915410958899</v>
      </c>
      <c r="G1008" s="20">
        <v>8.92767944571283E-2</v>
      </c>
      <c r="H1008" s="20" t="s">
        <v>47</v>
      </c>
      <c r="I1008" s="20">
        <v>0.58506000000000002</v>
      </c>
      <c r="J1008" s="20">
        <v>0.115576090816844</v>
      </c>
      <c r="K1008" s="20">
        <v>0.50640391171993904</v>
      </c>
      <c r="L1008" s="20">
        <v>0.39832833301623599</v>
      </c>
      <c r="M1008" s="20">
        <v>0.54574703390277779</v>
      </c>
      <c r="N1008" s="50">
        <v>204</v>
      </c>
      <c r="O1008" s="8">
        <f>IFERROR(IFERROR(Tabela_BI[[#This Row],[nº Capt. Superf. - DAEE]]/(Tabela_BI[[#This Row],[nº Capt. Subt. - DAEE]] + Tabela_BI[[#This Row],[nº Capt. Superf. - DAEE]]),"") *100,"")</f>
        <v>18.07372175980975</v>
      </c>
      <c r="P1008" s="8">
        <f>IFERROR(IFERROR(Tabela_BI[[#This Row],[nº Capt. Subt. - DAEE]] /(Tabela_BI[[#This Row],[nº Capt. Subt. - DAEE]] + Tabela_BI[[#This Row],[nº Capt. Superf. - DAEE]]),"") *100,"")</f>
        <v>81.926278240190257</v>
      </c>
      <c r="Q1008" s="1">
        <v>152</v>
      </c>
      <c r="R1008" s="1">
        <v>689</v>
      </c>
      <c r="S1008" s="6">
        <v>7593.3115200000002</v>
      </c>
      <c r="T1008" s="6">
        <v>7593.3115200000002</v>
      </c>
      <c r="W1008" s="1"/>
      <c r="X1008" s="1"/>
      <c r="Y1008" s="1"/>
      <c r="AC1008" s="1"/>
      <c r="AF1008" s="1"/>
      <c r="AG1008" s="1"/>
    </row>
    <row r="1009" spans="1:33" hidden="1" x14ac:dyDescent="0.25">
      <c r="A1009" s="1">
        <v>19</v>
      </c>
      <c r="B1009" s="1">
        <v>2019</v>
      </c>
      <c r="C1009" s="1">
        <v>350770419</v>
      </c>
      <c r="D1009" s="44" t="s">
        <v>134</v>
      </c>
      <c r="E1009" s="20">
        <v>7.463367579908676E-3</v>
      </c>
      <c r="F1009" s="20">
        <v>7.0800000000000004E-3</v>
      </c>
      <c r="G1009" s="20">
        <v>3.83367579908676E-4</v>
      </c>
      <c r="H1009" s="20" t="s">
        <v>47</v>
      </c>
      <c r="I1009" s="20">
        <v>3.0336757990867601E-4</v>
      </c>
      <c r="J1009" s="20" t="s">
        <v>47</v>
      </c>
      <c r="K1009" s="20">
        <v>7.1000000000000004E-3</v>
      </c>
      <c r="L1009" s="20">
        <v>6.0000000000000002E-5</v>
      </c>
      <c r="M1009" s="20">
        <v>1.2503314583333335E-2</v>
      </c>
      <c r="N1009" s="50" t="s">
        <v>47</v>
      </c>
      <c r="O1009" s="8">
        <f>IFERROR(IFERROR(Tabela_BI[[#This Row],[nº Capt. Superf. - DAEE]]/(Tabela_BI[[#This Row],[nº Capt. Subt. - DAEE]] + Tabela_BI[[#This Row],[nº Capt. Superf. - DAEE]]),"") *100,"")</f>
        <v>14.285714285714285</v>
      </c>
      <c r="P1009" s="8">
        <f>IFERROR(IFERROR(Tabela_BI[[#This Row],[nº Capt. Subt. - DAEE]] /(Tabela_BI[[#This Row],[nº Capt. Subt. - DAEE]] + Tabela_BI[[#This Row],[nº Capt. Superf. - DAEE]]),"") *100,"")</f>
        <v>85.714285714285708</v>
      </c>
      <c r="Q1009" s="1">
        <v>1</v>
      </c>
      <c r="R1009" s="1">
        <v>6</v>
      </c>
      <c r="S1009" s="6">
        <v>268.43399999999997</v>
      </c>
      <c r="T1009" s="6">
        <v>268.43399999999997</v>
      </c>
      <c r="W1009" s="1"/>
      <c r="X1009" s="1"/>
      <c r="Y1009" s="1"/>
      <c r="AC1009" s="1"/>
      <c r="AF1009" s="1"/>
      <c r="AG1009" s="1"/>
    </row>
    <row r="1010" spans="1:33" hidden="1" x14ac:dyDescent="0.25">
      <c r="A1010" s="1">
        <v>20</v>
      </c>
      <c r="B1010" s="1">
        <v>2019</v>
      </c>
      <c r="C1010" s="1">
        <v>350770420</v>
      </c>
      <c r="D1010" s="44" t="s">
        <v>134</v>
      </c>
      <c r="E1010" s="20">
        <v>3.375475646879756E-2</v>
      </c>
      <c r="F1010" s="20">
        <v>3.2719999999999999E-2</v>
      </c>
      <c r="G1010" s="20">
        <v>1.03475646879756E-3</v>
      </c>
      <c r="H1010" s="20" t="s">
        <v>47</v>
      </c>
      <c r="I1010" s="20" t="s">
        <v>47</v>
      </c>
      <c r="J1010" s="20" t="s">
        <v>47</v>
      </c>
      <c r="K1010" s="20">
        <v>3.37047564687976E-2</v>
      </c>
      <c r="L1010" s="20">
        <v>5.0000000000000002E-5</v>
      </c>
      <c r="M1010" s="20" t="s">
        <v>47</v>
      </c>
      <c r="N1010" s="50">
        <v>3</v>
      </c>
      <c r="O1010" s="8">
        <f>IFERROR(IFERROR(Tabela_BI[[#This Row],[nº Capt. Superf. - DAEE]]/(Tabela_BI[[#This Row],[nº Capt. Subt. - DAEE]] + Tabela_BI[[#This Row],[nº Capt. Superf. - DAEE]]),"") *100,"")</f>
        <v>40</v>
      </c>
      <c r="P1010" s="8">
        <f>IFERROR(IFERROR(Tabela_BI[[#This Row],[nº Capt. Subt. - DAEE]] /(Tabela_BI[[#This Row],[nº Capt. Subt. - DAEE]] + Tabela_BI[[#This Row],[nº Capt. Superf. - DAEE]]),"") *100,"")</f>
        <v>60</v>
      </c>
      <c r="Q1010" s="1">
        <v>2</v>
      </c>
      <c r="R1010" s="1">
        <v>3</v>
      </c>
      <c r="S1010" s="6"/>
      <c r="T1010" s="6"/>
      <c r="W1010" s="1"/>
      <c r="X1010" s="1"/>
      <c r="Y1010" s="1"/>
      <c r="AC1010" s="1"/>
      <c r="AF1010" s="1"/>
      <c r="AG1010" s="1"/>
    </row>
    <row r="1011" spans="1:33" hidden="1" x14ac:dyDescent="0.25">
      <c r="A1011" s="1">
        <v>19</v>
      </c>
      <c r="B1011" s="1">
        <v>2019</v>
      </c>
      <c r="C1011" s="1">
        <v>350775319</v>
      </c>
      <c r="D1011" s="44" t="s">
        <v>135</v>
      </c>
      <c r="E1011" s="20">
        <v>5.927331557584984E-2</v>
      </c>
      <c r="F1011" s="20">
        <v>5.00553881278539E-2</v>
      </c>
      <c r="G1011" s="20">
        <v>9.2179274479959397E-3</v>
      </c>
      <c r="H1011" s="20" t="s">
        <v>47</v>
      </c>
      <c r="I1011" s="20">
        <v>4.3299999999999996E-3</v>
      </c>
      <c r="J1011" s="20">
        <v>3.7000000000000002E-3</v>
      </c>
      <c r="K1011" s="20">
        <v>5.0413315575849799E-2</v>
      </c>
      <c r="L1011" s="20">
        <v>8.3000000000000001E-4</v>
      </c>
      <c r="M1011" s="20">
        <v>6.4844901041666665E-3</v>
      </c>
      <c r="N1011" s="50">
        <v>5</v>
      </c>
      <c r="O1011" s="8">
        <f>IFERROR(IFERROR(Tabela_BI[[#This Row],[nº Capt. Superf. - DAEE]]/(Tabela_BI[[#This Row],[nº Capt. Subt. - DAEE]] + Tabela_BI[[#This Row],[nº Capt. Superf. - DAEE]]),"") *100,"")</f>
        <v>40</v>
      </c>
      <c r="P1011" s="8">
        <f>IFERROR(IFERROR(Tabela_BI[[#This Row],[nº Capt. Subt. - DAEE]] /(Tabela_BI[[#This Row],[nº Capt. Subt. - DAEE]] + Tabela_BI[[#This Row],[nº Capt. Superf. - DAEE]]),"") *100,"")</f>
        <v>60</v>
      </c>
      <c r="Q1011" s="1">
        <v>6</v>
      </c>
      <c r="R1011" s="1">
        <v>9</v>
      </c>
      <c r="S1011" s="6">
        <v>105.40902600000001</v>
      </c>
      <c r="T1011" s="6">
        <v>105.40902600000001</v>
      </c>
      <c r="W1011" s="1"/>
      <c r="X1011" s="1"/>
      <c r="Y1011" s="1"/>
      <c r="AC1011" s="1"/>
      <c r="AF1011" s="1"/>
      <c r="AG1011" s="1"/>
    </row>
    <row r="1012" spans="1:33" hidden="1" x14ac:dyDescent="0.25">
      <c r="A1012" s="1">
        <v>4</v>
      </c>
      <c r="B1012" s="1">
        <v>2019</v>
      </c>
      <c r="C1012" s="1">
        <v>35078034</v>
      </c>
      <c r="D1012" s="44" t="s">
        <v>136</v>
      </c>
      <c r="E1012" s="20">
        <v>0.17188610191527182</v>
      </c>
      <c r="F1012" s="20">
        <v>3.3466377473363798E-2</v>
      </c>
      <c r="G1012" s="20">
        <v>0.138419724441908</v>
      </c>
      <c r="H1012" s="20" t="s">
        <v>47</v>
      </c>
      <c r="I1012" s="20">
        <v>0.12822</v>
      </c>
      <c r="J1012" s="20">
        <v>1.2994200913242E-2</v>
      </c>
      <c r="K1012" s="20">
        <v>2.8706423135464201E-2</v>
      </c>
      <c r="L1012" s="20">
        <v>1.9654778665652E-3</v>
      </c>
      <c r="M1012" s="20">
        <v>7.1668304828703705E-2</v>
      </c>
      <c r="N1012" s="50">
        <v>7</v>
      </c>
      <c r="O1012" s="8">
        <f>IFERROR(IFERROR(Tabela_BI[[#This Row],[nº Capt. Superf. - DAEE]]/(Tabela_BI[[#This Row],[nº Capt. Subt. - DAEE]] + Tabela_BI[[#This Row],[nº Capt. Superf. - DAEE]]),"") *100,"")</f>
        <v>38.596491228070171</v>
      </c>
      <c r="P1012" s="8">
        <f>IFERROR(IFERROR(Tabela_BI[[#This Row],[nº Capt. Subt. - DAEE]] /(Tabela_BI[[#This Row],[nº Capt. Subt. - DAEE]] + Tabela_BI[[#This Row],[nº Capt. Superf. - DAEE]]),"") *100,"")</f>
        <v>61.403508771929829</v>
      </c>
      <c r="Q1012" s="1">
        <v>22</v>
      </c>
      <c r="R1012" s="1">
        <v>35</v>
      </c>
      <c r="S1012" s="6">
        <v>1301.0025599999999</v>
      </c>
      <c r="T1012" s="6">
        <v>1301.0025599999999</v>
      </c>
      <c r="W1012" s="1"/>
      <c r="X1012" s="1"/>
      <c r="Y1012" s="1"/>
      <c r="AC1012" s="1"/>
      <c r="AF1012" s="1"/>
      <c r="AG1012" s="1"/>
    </row>
    <row r="1013" spans="1:33" hidden="1" x14ac:dyDescent="0.25">
      <c r="A1013" s="1">
        <v>13</v>
      </c>
      <c r="B1013" s="1">
        <v>2019</v>
      </c>
      <c r="C1013" s="1">
        <v>350790213</v>
      </c>
      <c r="D1013" s="44" t="s">
        <v>137</v>
      </c>
      <c r="E1013" s="20">
        <v>0.67589154141298802</v>
      </c>
      <c r="F1013" s="20">
        <v>0.58485404521816298</v>
      </c>
      <c r="G1013" s="20">
        <v>9.1037496194824999E-2</v>
      </c>
      <c r="H1013" s="20" t="s">
        <v>47</v>
      </c>
      <c r="I1013" s="20">
        <v>5.70657534246575E-2</v>
      </c>
      <c r="J1013" s="20">
        <v>0.16854</v>
      </c>
      <c r="K1013" s="20">
        <v>0.22915321569000499</v>
      </c>
      <c r="L1013" s="20">
        <v>0.22113257229832561</v>
      </c>
      <c r="M1013" s="20">
        <v>7.194450231481482E-2</v>
      </c>
      <c r="N1013" s="50">
        <v>82</v>
      </c>
      <c r="O1013" s="8">
        <f>IFERROR(IFERROR(Tabela_BI[[#This Row],[nº Capt. Superf. - DAEE]]/(Tabela_BI[[#This Row],[nº Capt. Subt. - DAEE]] + Tabela_BI[[#This Row],[nº Capt. Superf. - DAEE]]),"") *100,"")</f>
        <v>56.281407035175882</v>
      </c>
      <c r="P1013" s="8">
        <f>IFERROR(IFERROR(Tabela_BI[[#This Row],[nº Capt. Subt. - DAEE]] /(Tabela_BI[[#This Row],[nº Capt. Subt. - DAEE]] + Tabela_BI[[#This Row],[nº Capt. Superf. - DAEE]]),"") *100,"")</f>
        <v>43.718592964824118</v>
      </c>
      <c r="Q1013" s="1">
        <v>112</v>
      </c>
      <c r="R1013" s="1">
        <v>87</v>
      </c>
      <c r="S1013" s="6">
        <v>1133.4565439999999</v>
      </c>
      <c r="T1013" s="6">
        <v>1133.4565439999999</v>
      </c>
      <c r="W1013" s="1"/>
      <c r="X1013" s="1"/>
      <c r="Y1013" s="1"/>
      <c r="AC1013" s="1"/>
      <c r="AF1013" s="1"/>
      <c r="AG1013" s="1"/>
    </row>
    <row r="1014" spans="1:33" hidden="1" x14ac:dyDescent="0.25">
      <c r="A1014" s="1">
        <v>14</v>
      </c>
      <c r="B1014" s="1">
        <v>2019</v>
      </c>
      <c r="C1014" s="1">
        <v>350800914</v>
      </c>
      <c r="D1014" s="44" t="s">
        <v>138</v>
      </c>
      <c r="E1014" s="20">
        <v>1.2521463819127321</v>
      </c>
      <c r="F1014" s="20">
        <v>1.2482709157787899</v>
      </c>
      <c r="G1014" s="20">
        <v>3.87546613394216E-3</v>
      </c>
      <c r="H1014" s="20">
        <v>0.19938226154236399</v>
      </c>
      <c r="I1014" s="20">
        <v>4.5357077625570799E-2</v>
      </c>
      <c r="J1014" s="20">
        <v>3.1566210045662102E-4</v>
      </c>
      <c r="K1014" s="20">
        <v>1.19078090436327</v>
      </c>
      <c r="L1014" s="20">
        <v>1.5692737823439877E-2</v>
      </c>
      <c r="M1014" s="20">
        <v>5.1573187424768518E-2</v>
      </c>
      <c r="N1014" s="50">
        <v>59</v>
      </c>
      <c r="O1014" s="8">
        <f>IFERROR(IFERROR(Tabela_BI[[#This Row],[nº Capt. Superf. - DAEE]]/(Tabela_BI[[#This Row],[nº Capt. Subt. - DAEE]] + Tabela_BI[[#This Row],[nº Capt. Superf. - DAEE]]),"") *100,"")</f>
        <v>85.585585585585591</v>
      </c>
      <c r="P1014" s="8">
        <f>IFERROR(IFERROR(Tabela_BI[[#This Row],[nº Capt. Subt. - DAEE]] /(Tabela_BI[[#This Row],[nº Capt. Subt. - DAEE]] + Tabela_BI[[#This Row],[nº Capt. Superf. - DAEE]]),"") *100,"")</f>
        <v>14.414414414414415</v>
      </c>
      <c r="Q1014" s="1">
        <v>95</v>
      </c>
      <c r="R1014" s="1">
        <v>16</v>
      </c>
      <c r="S1014" s="6">
        <v>838.307772</v>
      </c>
      <c r="T1014" s="6">
        <v>838.307772</v>
      </c>
      <c r="W1014" s="1"/>
      <c r="X1014" s="1"/>
      <c r="Y1014" s="1"/>
      <c r="AC1014" s="1"/>
      <c r="AF1014" s="1"/>
      <c r="AG1014" s="1"/>
    </row>
    <row r="1015" spans="1:33" hidden="1" x14ac:dyDescent="0.25">
      <c r="A1015" s="1">
        <v>19</v>
      </c>
      <c r="B1015" s="1">
        <v>2019</v>
      </c>
      <c r="C1015" s="1">
        <v>350810819</v>
      </c>
      <c r="D1015" s="44" t="s">
        <v>139</v>
      </c>
      <c r="E1015" s="20">
        <v>0.326947623033993</v>
      </c>
      <c r="F1015" s="20">
        <v>0.213592141045155</v>
      </c>
      <c r="G1015" s="20">
        <v>0.11335548198883801</v>
      </c>
      <c r="H1015" s="20" t="s">
        <v>47</v>
      </c>
      <c r="I1015" s="20">
        <v>3.8382511415525102E-2</v>
      </c>
      <c r="J1015" s="20">
        <v>5.1216976154236399E-2</v>
      </c>
      <c r="K1015" s="20">
        <v>0.20471073820395699</v>
      </c>
      <c r="L1015" s="20">
        <v>3.2637397260273995E-2</v>
      </c>
      <c r="M1015" s="20">
        <v>5.0183078703703705E-2</v>
      </c>
      <c r="N1015" s="50">
        <v>16</v>
      </c>
      <c r="O1015" s="8">
        <f>IFERROR(IFERROR(Tabela_BI[[#This Row],[nº Capt. Superf. - DAEE]]/(Tabela_BI[[#This Row],[nº Capt. Subt. - DAEE]] + Tabela_BI[[#This Row],[nº Capt. Superf. - DAEE]]),"") *100,"")</f>
        <v>21.739130434782609</v>
      </c>
      <c r="P1015" s="8">
        <f>IFERROR(IFERROR(Tabela_BI[[#This Row],[nº Capt. Subt. - DAEE]] /(Tabela_BI[[#This Row],[nº Capt. Subt. - DAEE]] + Tabela_BI[[#This Row],[nº Capt. Superf. - DAEE]]),"") *100,"")</f>
        <v>78.260869565217391</v>
      </c>
      <c r="Q1015" s="1">
        <v>20</v>
      </c>
      <c r="R1015" s="1">
        <v>72</v>
      </c>
      <c r="S1015" s="6">
        <v>872.20800000000008</v>
      </c>
      <c r="T1015" s="6">
        <v>872.20800000000008</v>
      </c>
      <c r="W1015" s="1"/>
      <c r="X1015" s="1"/>
      <c r="Y1015" s="1"/>
      <c r="AC1015" s="1"/>
      <c r="AF1015" s="1"/>
      <c r="AG1015" s="1"/>
    </row>
    <row r="1016" spans="1:33" hidden="1" x14ac:dyDescent="0.25">
      <c r="A1016" s="1">
        <v>8</v>
      </c>
      <c r="B1016" s="1">
        <v>2019</v>
      </c>
      <c r="C1016" s="1">
        <v>35082078</v>
      </c>
      <c r="D1016" s="44" t="s">
        <v>140</v>
      </c>
      <c r="E1016" s="20">
        <v>0.16471092085235919</v>
      </c>
      <c r="F1016" s="20">
        <v>0.13507</v>
      </c>
      <c r="G1016" s="20">
        <v>2.9640920852359198E-2</v>
      </c>
      <c r="H1016" s="20" t="s">
        <v>47</v>
      </c>
      <c r="I1016" s="20">
        <v>2.0369999999999999E-2</v>
      </c>
      <c r="J1016" s="20">
        <v>0.11921</v>
      </c>
      <c r="K1016" s="20">
        <v>2.478E-2</v>
      </c>
      <c r="L1016" s="20">
        <v>3.5092085235920899E-4</v>
      </c>
      <c r="M1016" s="20">
        <v>9.1672713541666659E-3</v>
      </c>
      <c r="N1016" s="50">
        <v>2</v>
      </c>
      <c r="O1016" s="8">
        <f>IFERROR(IFERROR(Tabela_BI[[#This Row],[nº Capt. Superf. - DAEE]]/(Tabela_BI[[#This Row],[nº Capt. Subt. - DAEE]] + Tabela_BI[[#This Row],[nº Capt. Superf. - DAEE]]),"") *100,"")</f>
        <v>61.111111111111114</v>
      </c>
      <c r="P1016" s="8">
        <f>IFERROR(IFERROR(Tabela_BI[[#This Row],[nº Capt. Subt. - DAEE]] /(Tabela_BI[[#This Row],[nº Capt. Subt. - DAEE]] + Tabela_BI[[#This Row],[nº Capt. Superf. - DAEE]]),"") *100,"")</f>
        <v>38.888888888888893</v>
      </c>
      <c r="Q1016" s="1">
        <v>11</v>
      </c>
      <c r="R1016" s="1">
        <v>7</v>
      </c>
      <c r="S1016" s="6">
        <v>192.83049000000003</v>
      </c>
      <c r="T1016" s="6">
        <v>192.83049000000003</v>
      </c>
      <c r="W1016" s="1"/>
      <c r="X1016" s="1"/>
      <c r="Y1016" s="1"/>
      <c r="AC1016" s="1"/>
      <c r="AF1016" s="1"/>
      <c r="AG1016" s="1"/>
    </row>
    <row r="1017" spans="1:33" hidden="1" x14ac:dyDescent="0.25">
      <c r="A1017" s="1">
        <v>17</v>
      </c>
      <c r="B1017" s="1">
        <v>2019</v>
      </c>
      <c r="C1017" s="1">
        <v>350830617</v>
      </c>
      <c r="D1017" s="44" t="s">
        <v>141</v>
      </c>
      <c r="E1017" s="20">
        <v>0.276549665144597</v>
      </c>
      <c r="F1017" s="20">
        <v>0.27401966514459702</v>
      </c>
      <c r="G1017" s="20">
        <v>2.5300000000000001E-3</v>
      </c>
      <c r="H1017" s="20" t="s">
        <v>47</v>
      </c>
      <c r="I1017" s="20">
        <v>1.129E-2</v>
      </c>
      <c r="J1017" s="20" t="s">
        <v>47</v>
      </c>
      <c r="K1017" s="20">
        <v>0.26511966514459701</v>
      </c>
      <c r="L1017" s="20">
        <v>1.4000000000000001E-4</v>
      </c>
      <c r="M1017" s="20">
        <v>9.9501023437499996E-3</v>
      </c>
      <c r="N1017" s="50">
        <v>7</v>
      </c>
      <c r="O1017" s="8">
        <f>IFERROR(IFERROR(Tabela_BI[[#This Row],[nº Capt. Superf. - DAEE]]/(Tabela_BI[[#This Row],[nº Capt. Subt. - DAEE]] + Tabela_BI[[#This Row],[nº Capt. Superf. - DAEE]]),"") *100,"")</f>
        <v>68.181818181818173</v>
      </c>
      <c r="P1017" s="8">
        <f>IFERROR(IFERROR(Tabela_BI[[#This Row],[nº Capt. Subt. - DAEE]] /(Tabela_BI[[#This Row],[nº Capt. Subt. - DAEE]] + Tabela_BI[[#This Row],[nº Capt. Superf. - DAEE]]),"") *100,"")</f>
        <v>31.818181818181817</v>
      </c>
      <c r="Q1017" s="1">
        <v>15</v>
      </c>
      <c r="R1017" s="1">
        <v>7</v>
      </c>
      <c r="S1017" s="6">
        <v>197.26739999999998</v>
      </c>
      <c r="T1017" s="6">
        <v>197.26739999999998</v>
      </c>
      <c r="W1017" s="1"/>
      <c r="X1017" s="1"/>
      <c r="Y1017" s="1"/>
      <c r="AC1017" s="1"/>
      <c r="AF1017" s="1"/>
      <c r="AG1017" s="1"/>
    </row>
    <row r="1018" spans="1:33" hidden="1" x14ac:dyDescent="0.25">
      <c r="A1018" s="1">
        <v>5</v>
      </c>
      <c r="B1018" s="1">
        <v>2019</v>
      </c>
      <c r="C1018" s="1">
        <v>35084055</v>
      </c>
      <c r="D1018" s="44" t="s">
        <v>142</v>
      </c>
      <c r="E1018" s="20">
        <v>0.40180809614409002</v>
      </c>
      <c r="F1018" s="20">
        <v>0.10050925418569299</v>
      </c>
      <c r="G1018" s="20">
        <v>0.30129884195839701</v>
      </c>
      <c r="H1018" s="20" t="s">
        <v>47</v>
      </c>
      <c r="I1018" s="20">
        <v>8.7428972602739699E-2</v>
      </c>
      <c r="J1018" s="20">
        <v>0.145602375697615</v>
      </c>
      <c r="K1018" s="20">
        <v>3.9918569254185701E-3</v>
      </c>
      <c r="L1018" s="20">
        <v>0.164784890918316</v>
      </c>
      <c r="M1018" s="20" t="s">
        <v>47</v>
      </c>
      <c r="N1018" s="50">
        <v>41</v>
      </c>
      <c r="O1018" s="8">
        <f>IFERROR(IFERROR(Tabela_BI[[#This Row],[nº Capt. Superf. - DAEE]]/(Tabela_BI[[#This Row],[nº Capt. Subt. - DAEE]] + Tabela_BI[[#This Row],[nº Capt. Superf. - DAEE]]),"") *100,"")</f>
        <v>12.121212121212121</v>
      </c>
      <c r="P1018" s="8">
        <f>IFERROR(IFERROR(Tabela_BI[[#This Row],[nº Capt. Subt. - DAEE]] /(Tabela_BI[[#This Row],[nº Capt. Subt. - DAEE]] + Tabela_BI[[#This Row],[nº Capt. Superf. - DAEE]]),"") *100,"")</f>
        <v>87.878787878787875</v>
      </c>
      <c r="Q1018" s="1">
        <v>12</v>
      </c>
      <c r="R1018" s="1">
        <v>87</v>
      </c>
      <c r="S1018" s="6"/>
      <c r="T1018" s="6"/>
      <c r="W1018" s="1"/>
      <c r="X1018" s="1"/>
      <c r="Y1018" s="1"/>
      <c r="AC1018" s="1"/>
      <c r="AF1018" s="1"/>
      <c r="AG1018" s="1"/>
    </row>
    <row r="1019" spans="1:33" hidden="1" x14ac:dyDescent="0.25">
      <c r="A1019" s="1">
        <v>10</v>
      </c>
      <c r="B1019" s="1">
        <v>2019</v>
      </c>
      <c r="C1019" s="1">
        <v>350840510</v>
      </c>
      <c r="D1019" s="44" t="s">
        <v>142</v>
      </c>
      <c r="E1019" s="20">
        <v>2.4269003044140022E-2</v>
      </c>
      <c r="F1019" s="20">
        <v>2.0032831050228302E-2</v>
      </c>
      <c r="G1019" s="20">
        <v>4.2361719939117198E-3</v>
      </c>
      <c r="H1019" s="20" t="s">
        <v>47</v>
      </c>
      <c r="I1019" s="20">
        <v>2.1409999999999998E-2</v>
      </c>
      <c r="J1019" s="20">
        <v>7.2999999999999996E-4</v>
      </c>
      <c r="K1019" s="20">
        <v>3.6149162861491602E-5</v>
      </c>
      <c r="L1019" s="20">
        <v>2.0928538812785401E-3</v>
      </c>
      <c r="M1019" s="20">
        <v>0.11202821055555556</v>
      </c>
      <c r="N1019" s="50">
        <v>8</v>
      </c>
      <c r="O1019" s="8">
        <f>IFERROR(IFERROR(Tabela_BI[[#This Row],[nº Capt. Superf. - DAEE]]/(Tabela_BI[[#This Row],[nº Capt. Subt. - DAEE]] + Tabela_BI[[#This Row],[nº Capt. Superf. - DAEE]]),"") *100,"")</f>
        <v>17.647058823529413</v>
      </c>
      <c r="P1019" s="8">
        <f>IFERROR(IFERROR(Tabela_BI[[#This Row],[nº Capt. Subt. - DAEE]] /(Tabela_BI[[#This Row],[nº Capt. Subt. - DAEE]] + Tabela_BI[[#This Row],[nº Capt. Superf. - DAEE]]),"") *100,"")</f>
        <v>82.35294117647058</v>
      </c>
      <c r="Q1019" s="1">
        <v>3</v>
      </c>
      <c r="R1019" s="1">
        <v>14</v>
      </c>
      <c r="S1019" s="6">
        <v>1569.7265399999999</v>
      </c>
      <c r="T1019" s="6">
        <v>1569.7265399999999</v>
      </c>
      <c r="W1019" s="1"/>
      <c r="X1019" s="1"/>
      <c r="Y1019" s="1"/>
      <c r="AC1019" s="1"/>
      <c r="AF1019" s="1"/>
      <c r="AG1019" s="1"/>
    </row>
    <row r="1020" spans="1:33" hidden="1" x14ac:dyDescent="0.25">
      <c r="A1020" s="1">
        <v>2</v>
      </c>
      <c r="B1020" s="1">
        <v>2019</v>
      </c>
      <c r="C1020" s="1">
        <v>35085042</v>
      </c>
      <c r="D1020" s="44" t="s">
        <v>143</v>
      </c>
      <c r="E1020" s="20">
        <v>0.83864832508878806</v>
      </c>
      <c r="F1020" s="20">
        <v>0.25940021118721501</v>
      </c>
      <c r="G1020" s="20">
        <v>0.57924811390157305</v>
      </c>
      <c r="H1020" s="20">
        <v>1.25570776255708E-2</v>
      </c>
      <c r="I1020" s="20">
        <v>0.35884012176560098</v>
      </c>
      <c r="J1020" s="20">
        <v>0.16398853120243501</v>
      </c>
      <c r="K1020" s="20">
        <v>0.22087376839167899</v>
      </c>
      <c r="L1020" s="20">
        <v>9.4945903729071496E-2</v>
      </c>
      <c r="M1020" s="20">
        <v>0.27589430555555555</v>
      </c>
      <c r="N1020" s="50">
        <v>59</v>
      </c>
      <c r="O1020" s="8">
        <f>IFERROR(IFERROR(Tabela_BI[[#This Row],[nº Capt. Superf. - DAEE]]/(Tabela_BI[[#This Row],[nº Capt. Subt. - DAEE]] + Tabela_BI[[#This Row],[nº Capt. Superf. - DAEE]]),"") *100,"")</f>
        <v>25.477707006369428</v>
      </c>
      <c r="P1020" s="8">
        <f>IFERROR(IFERROR(Tabela_BI[[#This Row],[nº Capt. Subt. - DAEE]] /(Tabela_BI[[#This Row],[nº Capt. Subt. - DAEE]] + Tabela_BI[[#This Row],[nº Capt. Superf. - DAEE]]),"") *100,"")</f>
        <v>74.522292993630572</v>
      </c>
      <c r="Q1020" s="1">
        <v>40</v>
      </c>
      <c r="R1020" s="1">
        <v>117</v>
      </c>
      <c r="S1020" s="6">
        <v>4355.37</v>
      </c>
      <c r="T1020" s="6">
        <v>4316.1716699999997</v>
      </c>
      <c r="W1020" s="1"/>
      <c r="X1020" s="1"/>
      <c r="Y1020" s="1"/>
      <c r="AC1020" s="1"/>
      <c r="AF1020" s="1"/>
      <c r="AG1020" s="1"/>
    </row>
    <row r="1021" spans="1:33" hidden="1" x14ac:dyDescent="0.25">
      <c r="A1021" s="1">
        <v>2</v>
      </c>
      <c r="B1021" s="1">
        <v>2019</v>
      </c>
      <c r="C1021" s="1">
        <v>35086032</v>
      </c>
      <c r="D1021" s="44" t="s">
        <v>144</v>
      </c>
      <c r="E1021" s="20">
        <v>0.15640463977676317</v>
      </c>
      <c r="F1021" s="20">
        <v>0.14773822425164901</v>
      </c>
      <c r="G1021" s="20">
        <v>8.6664155251141607E-3</v>
      </c>
      <c r="H1021" s="20" t="s">
        <v>47</v>
      </c>
      <c r="I1021" s="20">
        <v>9.9049999999999999E-2</v>
      </c>
      <c r="J1021" s="20">
        <v>1.745E-2</v>
      </c>
      <c r="K1021" s="20">
        <v>3.1024424150177601E-2</v>
      </c>
      <c r="L1021" s="20">
        <v>8.8400329781836619E-3</v>
      </c>
      <c r="M1021" s="20">
        <v>9.4145701802083329E-2</v>
      </c>
      <c r="N1021" s="50">
        <v>22</v>
      </c>
      <c r="O1021" s="8">
        <f>IFERROR(IFERROR(Tabela_BI[[#This Row],[nº Capt. Superf. - DAEE]]/(Tabela_BI[[#This Row],[nº Capt. Subt. - DAEE]] + Tabela_BI[[#This Row],[nº Capt. Superf. - DAEE]]),"") *100,"")</f>
        <v>41.666666666666671</v>
      </c>
      <c r="P1021" s="8">
        <f>IFERROR(IFERROR(Tabela_BI[[#This Row],[nº Capt. Subt. - DAEE]] /(Tabela_BI[[#This Row],[nº Capt. Subt. - DAEE]] + Tabela_BI[[#This Row],[nº Capt. Superf. - DAEE]]),"") *100,"")</f>
        <v>58.333333333333336</v>
      </c>
      <c r="Q1021" s="1">
        <v>15</v>
      </c>
      <c r="R1021" s="1">
        <v>21</v>
      </c>
      <c r="S1021" s="6">
        <v>1469.556</v>
      </c>
      <c r="T1021" s="6">
        <v>1469.556</v>
      </c>
      <c r="W1021" s="1"/>
      <c r="X1021" s="1"/>
      <c r="Y1021" s="1"/>
      <c r="AC1021" s="1"/>
      <c r="AF1021" s="1"/>
      <c r="AG1021" s="1"/>
    </row>
    <row r="1022" spans="1:33" hidden="1" x14ac:dyDescent="0.25">
      <c r="A1022" s="1">
        <v>4</v>
      </c>
      <c r="B1022" s="1">
        <v>2019</v>
      </c>
      <c r="C1022" s="1">
        <v>35087024</v>
      </c>
      <c r="D1022" s="44" t="s">
        <v>145</v>
      </c>
      <c r="E1022" s="20">
        <v>0.1297321943176053</v>
      </c>
      <c r="F1022" s="20">
        <v>0.124039596651446</v>
      </c>
      <c r="G1022" s="20">
        <v>5.6925976661593098E-3</v>
      </c>
      <c r="H1022" s="20">
        <v>1.8233574327752401E-2</v>
      </c>
      <c r="I1022" s="20">
        <v>3.6639999999999999E-2</v>
      </c>
      <c r="J1022" s="20">
        <v>5.1000000000000004E-4</v>
      </c>
      <c r="K1022" s="20">
        <v>9.1166811263318104E-2</v>
      </c>
      <c r="L1022" s="20">
        <v>1.415383054287164E-3</v>
      </c>
      <c r="M1022" s="20">
        <v>3.9855074791666667E-2</v>
      </c>
      <c r="N1022" s="50">
        <v>30</v>
      </c>
      <c r="O1022" s="8">
        <f>IFERROR(IFERROR(Tabela_BI[[#This Row],[nº Capt. Superf. - DAEE]]/(Tabela_BI[[#This Row],[nº Capt. Subt. - DAEE]] + Tabela_BI[[#This Row],[nº Capt. Superf. - DAEE]]),"") *100,"")</f>
        <v>70.689655172413794</v>
      </c>
      <c r="P1022" s="8">
        <f>IFERROR(IFERROR(Tabela_BI[[#This Row],[nº Capt. Subt. - DAEE]] /(Tabela_BI[[#This Row],[nº Capt. Subt. - DAEE]] + Tabela_BI[[#This Row],[nº Capt. Superf. - DAEE]]),"") *100,"")</f>
        <v>29.310344827586203</v>
      </c>
      <c r="Q1022" s="1">
        <v>41</v>
      </c>
      <c r="R1022" s="1">
        <v>17</v>
      </c>
      <c r="S1022" s="6">
        <v>698.97600000000011</v>
      </c>
      <c r="T1022" s="6">
        <v>0</v>
      </c>
      <c r="W1022" s="1"/>
      <c r="X1022" s="1"/>
      <c r="Y1022" s="1"/>
      <c r="AC1022" s="1"/>
      <c r="AF1022" s="1"/>
      <c r="AG1022" s="1"/>
    </row>
    <row r="1023" spans="1:33" hidden="1" x14ac:dyDescent="0.25">
      <c r="A1023" s="1">
        <v>16</v>
      </c>
      <c r="B1023" s="1">
        <v>2019</v>
      </c>
      <c r="C1023" s="1">
        <v>350880116</v>
      </c>
      <c r="D1023" s="44" t="s">
        <v>146</v>
      </c>
      <c r="E1023" s="20">
        <v>0.54462528538812838</v>
      </c>
      <c r="F1023" s="20">
        <v>0.50918218924403902</v>
      </c>
      <c r="G1023" s="20">
        <v>3.5443096144089303E-2</v>
      </c>
      <c r="H1023" s="20" t="s">
        <v>47</v>
      </c>
      <c r="I1023" s="20">
        <v>1.38814155251142E-2</v>
      </c>
      <c r="J1023" s="20">
        <v>4.1387525367833598E-2</v>
      </c>
      <c r="K1023" s="20">
        <v>0.48155267630644299</v>
      </c>
      <c r="L1023" s="20">
        <v>7.8036681887366796E-3</v>
      </c>
      <c r="M1023" s="20">
        <v>4.5437122248842596E-2</v>
      </c>
      <c r="N1023" s="50">
        <v>10</v>
      </c>
      <c r="O1023" s="8">
        <f>IFERROR(IFERROR(Tabela_BI[[#This Row],[nº Capt. Superf. - DAEE]]/(Tabela_BI[[#This Row],[nº Capt. Subt. - DAEE]] + Tabela_BI[[#This Row],[nº Capt. Superf. - DAEE]]),"") *100,"")</f>
        <v>54</v>
      </c>
      <c r="P1023" s="8">
        <f>IFERROR(IFERROR(Tabela_BI[[#This Row],[nº Capt. Subt. - DAEE]] /(Tabela_BI[[#This Row],[nº Capt. Subt. - DAEE]] + Tabela_BI[[#This Row],[nº Capt. Superf. - DAEE]]),"") *100,"")</f>
        <v>46</v>
      </c>
      <c r="Q1023" s="1">
        <v>27</v>
      </c>
      <c r="R1023" s="1">
        <v>23</v>
      </c>
      <c r="S1023" s="6">
        <v>833.43600000000004</v>
      </c>
      <c r="T1023" s="6">
        <v>33.337440000000001</v>
      </c>
      <c r="W1023" s="1"/>
      <c r="X1023" s="1"/>
      <c r="Y1023" s="1"/>
      <c r="AC1023" s="1"/>
      <c r="AF1023" s="1"/>
      <c r="AG1023" s="1"/>
    </row>
    <row r="1024" spans="1:33" hidden="1" x14ac:dyDescent="0.25">
      <c r="A1024" s="1">
        <v>20</v>
      </c>
      <c r="B1024" s="1">
        <v>2019</v>
      </c>
      <c r="C1024" s="1">
        <v>350880120</v>
      </c>
      <c r="D1024" s="44" t="s">
        <v>146</v>
      </c>
      <c r="E1024" s="20">
        <v>4.5662100456621003E-4</v>
      </c>
      <c r="F1024" s="20">
        <v>3.8051750380517502E-4</v>
      </c>
      <c r="G1024" s="20">
        <v>7.6103500761035001E-5</v>
      </c>
      <c r="H1024" s="20" t="s">
        <v>47</v>
      </c>
      <c r="I1024" s="20" t="s">
        <v>47</v>
      </c>
      <c r="J1024" s="20" t="s">
        <v>47</v>
      </c>
      <c r="K1024" s="20">
        <v>4.5662100456620998E-4</v>
      </c>
      <c r="L1024" s="20">
        <v>0</v>
      </c>
      <c r="M1024" s="20" t="s">
        <v>47</v>
      </c>
      <c r="N1024" s="50">
        <v>4</v>
      </c>
      <c r="O1024" s="8">
        <f>IFERROR(IFERROR(Tabela_BI[[#This Row],[nº Capt. Superf. - DAEE]]/(Tabela_BI[[#This Row],[nº Capt. Subt. - DAEE]] + Tabela_BI[[#This Row],[nº Capt. Superf. - DAEE]]),"") *100,"")</f>
        <v>80</v>
      </c>
      <c r="P1024" s="8">
        <f>IFERROR(IFERROR(Tabela_BI[[#This Row],[nº Capt. Subt. - DAEE]] /(Tabela_BI[[#This Row],[nº Capt. Subt. - DAEE]] + Tabela_BI[[#This Row],[nº Capt. Superf. - DAEE]]),"") *100,"")</f>
        <v>20</v>
      </c>
      <c r="Q1024" s="1">
        <v>4</v>
      </c>
      <c r="R1024" s="1">
        <v>1</v>
      </c>
      <c r="S1024" s="6"/>
      <c r="T1024" s="6"/>
      <c r="W1024" s="1"/>
      <c r="X1024" s="1"/>
      <c r="Y1024" s="1"/>
      <c r="AC1024" s="1"/>
      <c r="AF1024" s="1"/>
      <c r="AG1024" s="1"/>
    </row>
    <row r="1025" spans="1:33" hidden="1" x14ac:dyDescent="0.25">
      <c r="A1025" s="1">
        <v>21</v>
      </c>
      <c r="B1025" s="1">
        <v>2019</v>
      </c>
      <c r="C1025" s="1">
        <v>350890021</v>
      </c>
      <c r="D1025" s="44" t="s">
        <v>147</v>
      </c>
      <c r="E1025" s="20">
        <v>0.51379923896499213</v>
      </c>
      <c r="F1025" s="20">
        <v>0.50585272450532703</v>
      </c>
      <c r="G1025" s="20">
        <v>7.9465144596651393E-3</v>
      </c>
      <c r="H1025" s="20" t="s">
        <v>47</v>
      </c>
      <c r="I1025" s="20">
        <v>0.49789547945205498</v>
      </c>
      <c r="J1025" s="20" t="s">
        <v>47</v>
      </c>
      <c r="K1025" s="20">
        <v>1.2937595129376E-3</v>
      </c>
      <c r="L1025" s="20">
        <v>1.4610000000000001E-2</v>
      </c>
      <c r="M1025" s="20">
        <v>9.1397687499999991E-3</v>
      </c>
      <c r="N1025" s="50" t="s">
        <v>47</v>
      </c>
      <c r="O1025" s="8">
        <f>IFERROR(IFERROR(Tabela_BI[[#This Row],[nº Capt. Superf. - DAEE]]/(Tabela_BI[[#This Row],[nº Capt. Subt. - DAEE]] + Tabela_BI[[#This Row],[nº Capt. Superf. - DAEE]]),"") *100,"")</f>
        <v>42.857142857142854</v>
      </c>
      <c r="P1025" s="8">
        <f>IFERROR(IFERROR(Tabela_BI[[#This Row],[nº Capt. Subt. - DAEE]] /(Tabela_BI[[#This Row],[nº Capt. Subt. - DAEE]] + Tabela_BI[[#This Row],[nº Capt. Superf. - DAEE]]),"") *100,"")</f>
        <v>57.142857142857139</v>
      </c>
      <c r="Q1025" s="1">
        <v>6</v>
      </c>
      <c r="R1025" s="1">
        <v>8</v>
      </c>
      <c r="S1025" s="6">
        <v>162.13824</v>
      </c>
      <c r="T1025" s="6">
        <v>162.13824</v>
      </c>
      <c r="W1025" s="1"/>
      <c r="X1025" s="1"/>
      <c r="Y1025" s="1"/>
      <c r="AC1025" s="1"/>
      <c r="AF1025" s="1"/>
      <c r="AG1025" s="1"/>
    </row>
    <row r="1026" spans="1:33" hidden="1" x14ac:dyDescent="0.25">
      <c r="A1026" s="1">
        <v>6</v>
      </c>
      <c r="B1026" s="1">
        <v>2019</v>
      </c>
      <c r="C1026" s="1">
        <v>35090076</v>
      </c>
      <c r="D1026" s="44" t="s">
        <v>148</v>
      </c>
      <c r="E1026" s="20">
        <v>0.23138849441907619</v>
      </c>
      <c r="F1026" s="20">
        <v>0.185710144596651</v>
      </c>
      <c r="G1026" s="20">
        <v>4.5678349822425197E-2</v>
      </c>
      <c r="H1026" s="20" t="s">
        <v>47</v>
      </c>
      <c r="I1026" s="20">
        <v>3.8051750380517502E-4</v>
      </c>
      <c r="J1026" s="20">
        <v>0.20448242770167399</v>
      </c>
      <c r="K1026" s="20">
        <v>1.4E-3</v>
      </c>
      <c r="L1026" s="20">
        <v>2.5125549213597199E-2</v>
      </c>
      <c r="M1026" s="20">
        <v>0.29494941350694442</v>
      </c>
      <c r="N1026" s="50">
        <v>10</v>
      </c>
      <c r="O1026" s="8">
        <f>IFERROR(IFERROR(Tabela_BI[[#This Row],[nº Capt. Superf. - DAEE]]/(Tabela_BI[[#This Row],[nº Capt. Subt. - DAEE]] + Tabela_BI[[#This Row],[nº Capt. Superf. - DAEE]]),"") *100,"")</f>
        <v>15.714285714285714</v>
      </c>
      <c r="P1026" s="8">
        <f>IFERROR(IFERROR(Tabela_BI[[#This Row],[nº Capt. Subt. - DAEE]] /(Tabela_BI[[#This Row],[nº Capt. Subt. - DAEE]] + Tabela_BI[[#This Row],[nº Capt. Superf. - DAEE]]),"") *100,"")</f>
        <v>84.285714285714292</v>
      </c>
      <c r="Q1026" s="1">
        <v>11</v>
      </c>
      <c r="R1026" s="1">
        <v>59</v>
      </c>
      <c r="S1026" s="6">
        <v>3954.3217200000004</v>
      </c>
      <c r="T1026" s="6">
        <v>0</v>
      </c>
      <c r="W1026" s="1"/>
      <c r="X1026" s="1"/>
      <c r="Y1026" s="1"/>
      <c r="AC1026" s="1"/>
      <c r="AF1026" s="1"/>
      <c r="AG1026" s="1"/>
    </row>
    <row r="1027" spans="1:33" hidden="1" x14ac:dyDescent="0.25">
      <c r="A1027" s="1">
        <v>21</v>
      </c>
      <c r="B1027" s="1">
        <v>2019</v>
      </c>
      <c r="C1027" s="1">
        <v>350910621</v>
      </c>
      <c r="D1027" s="44" t="s">
        <v>149</v>
      </c>
      <c r="E1027" s="20">
        <v>1.82808219178082E-4</v>
      </c>
      <c r="F1027" s="20" t="s">
        <v>47</v>
      </c>
      <c r="G1027" s="20">
        <v>1.82808219178082E-4</v>
      </c>
      <c r="H1027" s="20">
        <v>5.4764237696600701E-2</v>
      </c>
      <c r="I1027" s="20" t="s">
        <v>47</v>
      </c>
      <c r="J1027" s="20" t="s">
        <v>47</v>
      </c>
      <c r="K1027" s="20">
        <v>1.6280821917808201E-4</v>
      </c>
      <c r="L1027" s="20">
        <v>2.0000000000000002E-5</v>
      </c>
      <c r="M1027" s="20" t="s">
        <v>47</v>
      </c>
      <c r="N1027" s="50" t="s">
        <v>47</v>
      </c>
      <c r="O1027" s="8" t="str">
        <f>IFERROR(IFERROR(Tabela_BI[[#This Row],[nº Capt. Superf. - DAEE]]/(Tabela_BI[[#This Row],[nº Capt. Subt. - DAEE]] + Tabela_BI[[#This Row],[nº Capt. Superf. - DAEE]]),"") *100,"")</f>
        <v/>
      </c>
      <c r="P1027" s="8" t="str">
        <f>IFERROR(IFERROR(Tabela_BI[[#This Row],[nº Capt. Subt. - DAEE]] /(Tabela_BI[[#This Row],[nº Capt. Subt. - DAEE]] + Tabela_BI[[#This Row],[nº Capt. Superf. - DAEE]]),"") *100,"")</f>
        <v/>
      </c>
      <c r="Q1027" s="1" t="s">
        <v>47</v>
      </c>
      <c r="R1027" s="1">
        <v>4</v>
      </c>
      <c r="S1027" s="6"/>
      <c r="T1027" s="6"/>
      <c r="W1027" s="1"/>
      <c r="X1027" s="1"/>
      <c r="Y1027" s="1"/>
      <c r="AC1027" s="1"/>
      <c r="AF1027" s="1"/>
      <c r="AG1027" s="1"/>
    </row>
    <row r="1028" spans="1:33" hidden="1" x14ac:dyDescent="0.25">
      <c r="A1028" s="1">
        <v>22</v>
      </c>
      <c r="B1028" s="1">
        <v>2019</v>
      </c>
      <c r="C1028" s="1">
        <v>350910622</v>
      </c>
      <c r="D1028" s="44" t="s">
        <v>149</v>
      </c>
      <c r="E1028" s="20">
        <v>6.2470928462709303E-2</v>
      </c>
      <c r="F1028" s="20">
        <v>3.2612378234398803E-2</v>
      </c>
      <c r="G1028" s="20">
        <v>2.98585502283105E-2</v>
      </c>
      <c r="H1028" s="20" t="s">
        <v>47</v>
      </c>
      <c r="I1028" s="20">
        <v>7.26E-3</v>
      </c>
      <c r="J1028" s="20" t="s">
        <v>47</v>
      </c>
      <c r="K1028" s="20">
        <v>3.1264269406392702E-2</v>
      </c>
      <c r="L1028" s="20">
        <v>2.3946659056316599E-2</v>
      </c>
      <c r="M1028" s="20">
        <v>1.4434895833333333E-2</v>
      </c>
      <c r="N1028" s="50" t="s">
        <v>47</v>
      </c>
      <c r="O1028" s="8">
        <f>IFERROR(IFERROR(Tabela_BI[[#This Row],[nº Capt. Superf. - DAEE]]/(Tabela_BI[[#This Row],[nº Capt. Subt. - DAEE]] + Tabela_BI[[#This Row],[nº Capt. Superf. - DAEE]]),"") *100,"")</f>
        <v>20</v>
      </c>
      <c r="P1028" s="8">
        <f>IFERROR(IFERROR(Tabela_BI[[#This Row],[nº Capt. Subt. - DAEE]] /(Tabela_BI[[#This Row],[nº Capt. Subt. - DAEE]] + Tabela_BI[[#This Row],[nº Capt. Superf. - DAEE]]),"") *100,"")</f>
        <v>80</v>
      </c>
      <c r="Q1028" s="1">
        <v>3</v>
      </c>
      <c r="R1028" s="1">
        <v>12</v>
      </c>
      <c r="S1028" s="6">
        <v>121.5</v>
      </c>
      <c r="T1028" s="6">
        <v>121.5</v>
      </c>
      <c r="W1028" s="1"/>
      <c r="X1028" s="1"/>
      <c r="Y1028" s="1"/>
      <c r="AC1028" s="1"/>
      <c r="AF1028" s="1"/>
      <c r="AG1028" s="1"/>
    </row>
    <row r="1029" spans="1:33" hidden="1" x14ac:dyDescent="0.25">
      <c r="A1029" s="1">
        <v>6</v>
      </c>
      <c r="B1029" s="1">
        <v>2019</v>
      </c>
      <c r="C1029" s="1">
        <v>35092056</v>
      </c>
      <c r="D1029" s="44" t="s">
        <v>150</v>
      </c>
      <c r="E1029" s="20">
        <v>0.343047974378488</v>
      </c>
      <c r="F1029" s="20">
        <v>0.12126000000000001</v>
      </c>
      <c r="G1029" s="20">
        <v>0.22178797437848799</v>
      </c>
      <c r="H1029" s="20" t="s">
        <v>47</v>
      </c>
      <c r="I1029" s="20">
        <v>0.17180999999999999</v>
      </c>
      <c r="J1029" s="20">
        <v>9.1766768138000998E-2</v>
      </c>
      <c r="K1029" s="20">
        <v>3.0000000000000001E-5</v>
      </c>
      <c r="L1029" s="20">
        <v>7.9441206240487103E-2</v>
      </c>
      <c r="M1029" s="20">
        <v>0.23212185185185186</v>
      </c>
      <c r="N1029" s="50">
        <v>7</v>
      </c>
      <c r="O1029" s="8">
        <f>IFERROR(IFERROR(Tabela_BI[[#This Row],[nº Capt. Superf. - DAEE]]/(Tabela_BI[[#This Row],[nº Capt. Subt. - DAEE]] + Tabela_BI[[#This Row],[nº Capt. Superf. - DAEE]]),"") *100,"")</f>
        <v>4.5112781954887211</v>
      </c>
      <c r="P1029" s="8">
        <f>IFERROR(IFERROR(Tabela_BI[[#This Row],[nº Capt. Subt. - DAEE]] /(Tabela_BI[[#This Row],[nº Capt. Subt. - DAEE]] + Tabela_BI[[#This Row],[nº Capt. Superf. - DAEE]]),"") *100,"")</f>
        <v>95.488721804511272</v>
      </c>
      <c r="Q1029" s="1">
        <v>6</v>
      </c>
      <c r="R1029" s="1">
        <v>127</v>
      </c>
      <c r="S1029" s="6">
        <v>3007.1897999999997</v>
      </c>
      <c r="T1029" s="6">
        <v>0</v>
      </c>
      <c r="W1029" s="1"/>
      <c r="X1029" s="1"/>
      <c r="Y1029" s="1"/>
      <c r="AC1029" s="1"/>
      <c r="AF1029" s="1"/>
      <c r="AG1029" s="1"/>
    </row>
    <row r="1030" spans="1:33" hidden="1" x14ac:dyDescent="0.25">
      <c r="A1030" s="1">
        <v>10</v>
      </c>
      <c r="B1030" s="1">
        <v>2019</v>
      </c>
      <c r="C1030" s="1">
        <v>350920510</v>
      </c>
      <c r="D1030" s="44" t="s">
        <v>150</v>
      </c>
      <c r="E1030" s="20">
        <v>0</v>
      </c>
      <c r="F1030" s="20" t="s">
        <v>47</v>
      </c>
      <c r="G1030" s="20" t="s">
        <v>47</v>
      </c>
      <c r="H1030" s="20" t="s">
        <v>47</v>
      </c>
      <c r="I1030" s="20" t="s">
        <v>47</v>
      </c>
      <c r="J1030" s="20" t="s">
        <v>47</v>
      </c>
      <c r="K1030" s="20" t="s">
        <v>47</v>
      </c>
      <c r="L1030" s="20">
        <v>0</v>
      </c>
      <c r="M1030" s="20" t="s">
        <v>47</v>
      </c>
      <c r="N1030" s="50" t="s">
        <v>47</v>
      </c>
      <c r="O1030" s="8" t="str">
        <f>IFERROR(IFERROR(Tabela_BI[[#This Row],[nº Capt. Superf. - DAEE]]/(Tabela_BI[[#This Row],[nº Capt. Subt. - DAEE]] + Tabela_BI[[#This Row],[nº Capt. Superf. - DAEE]]),"") *100,"")</f>
        <v/>
      </c>
      <c r="P1030" s="8" t="str">
        <f>IFERROR(IFERROR(Tabela_BI[[#This Row],[nº Capt. Subt. - DAEE]] /(Tabela_BI[[#This Row],[nº Capt. Subt. - DAEE]] + Tabela_BI[[#This Row],[nº Capt. Superf. - DAEE]]),"") *100,"")</f>
        <v/>
      </c>
      <c r="Q1030" s="1" t="s">
        <v>47</v>
      </c>
      <c r="R1030" s="1" t="s">
        <v>47</v>
      </c>
      <c r="S1030" s="6"/>
      <c r="T1030" s="6"/>
      <c r="W1030" s="1"/>
      <c r="X1030" s="1"/>
      <c r="Y1030" s="1"/>
      <c r="AC1030" s="1"/>
      <c r="AF1030" s="1"/>
      <c r="AG1030" s="1"/>
    </row>
    <row r="1031" spans="1:33" hidden="1" x14ac:dyDescent="0.25">
      <c r="A1031" s="1">
        <v>11</v>
      </c>
      <c r="B1031" s="1">
        <v>2019</v>
      </c>
      <c r="C1031" s="1">
        <v>350925411</v>
      </c>
      <c r="D1031" s="44" t="s">
        <v>151</v>
      </c>
      <c r="E1031" s="20">
        <v>1.2779661288685946</v>
      </c>
      <c r="F1031" s="20">
        <v>1.2685576661593101</v>
      </c>
      <c r="G1031" s="20">
        <v>9.4084627092846304E-3</v>
      </c>
      <c r="H1031" s="20" t="s">
        <v>47</v>
      </c>
      <c r="I1031" s="20">
        <v>9.4399999999999998E-2</v>
      </c>
      <c r="J1031" s="20">
        <v>1.1745333434804699</v>
      </c>
      <c r="K1031" s="20">
        <v>3.86283105022831E-3</v>
      </c>
      <c r="L1031" s="20">
        <v>5.16995433789954E-3</v>
      </c>
      <c r="M1031" s="20">
        <v>7.0749233064814801E-2</v>
      </c>
      <c r="N1031" s="50">
        <v>11</v>
      </c>
      <c r="O1031" s="8">
        <f>IFERROR(IFERROR(Tabela_BI[[#This Row],[nº Capt. Superf. - DAEE]]/(Tabela_BI[[#This Row],[nº Capt. Subt. - DAEE]] + Tabela_BI[[#This Row],[nº Capt. Superf. - DAEE]]),"") *100,"")</f>
        <v>60.606060606060609</v>
      </c>
      <c r="P1031" s="8">
        <f>IFERROR(IFERROR(Tabela_BI[[#This Row],[nº Capt. Subt. - DAEE]] /(Tabela_BI[[#This Row],[nº Capt. Subt. - DAEE]] + Tabela_BI[[#This Row],[nº Capt. Superf. - DAEE]]),"") *100,"")</f>
        <v>39.393939393939391</v>
      </c>
      <c r="Q1031" s="1">
        <v>20</v>
      </c>
      <c r="R1031" s="1">
        <v>13</v>
      </c>
      <c r="S1031" s="6">
        <v>900.67679999999996</v>
      </c>
      <c r="T1031" s="6">
        <v>900.67679999999996</v>
      </c>
      <c r="W1031" s="1"/>
      <c r="X1031" s="1"/>
      <c r="Y1031" s="1"/>
      <c r="AC1031" s="1"/>
      <c r="AF1031" s="1"/>
      <c r="AG1031" s="1"/>
    </row>
    <row r="1032" spans="1:33" hidden="1" x14ac:dyDescent="0.25">
      <c r="A1032" s="1">
        <v>15</v>
      </c>
      <c r="B1032" s="1">
        <v>2019</v>
      </c>
      <c r="C1032" s="1">
        <v>350930415</v>
      </c>
      <c r="D1032" s="44" t="s">
        <v>152</v>
      </c>
      <c r="E1032" s="20">
        <v>0.61737735159817408</v>
      </c>
      <c r="F1032" s="20">
        <v>0.50003018264840204</v>
      </c>
      <c r="G1032" s="20">
        <v>0.117347168949772</v>
      </c>
      <c r="H1032" s="20" t="s">
        <v>47</v>
      </c>
      <c r="I1032" s="20">
        <v>5.8300000000000001E-3</v>
      </c>
      <c r="J1032" s="20">
        <v>5.3400000000000001E-3</v>
      </c>
      <c r="K1032" s="20">
        <v>0.60479735159817405</v>
      </c>
      <c r="L1032" s="20">
        <v>1.41E-3</v>
      </c>
      <c r="M1032" s="20">
        <v>3.0606747976851853E-2</v>
      </c>
      <c r="N1032" s="50">
        <v>11</v>
      </c>
      <c r="O1032" s="8">
        <f>IFERROR(IFERROR(Tabela_BI[[#This Row],[nº Capt. Superf. - DAEE]]/(Tabela_BI[[#This Row],[nº Capt. Subt. - DAEE]] + Tabela_BI[[#This Row],[nº Capt. Superf. - DAEE]]),"") *100,"")</f>
        <v>54.54545454545454</v>
      </c>
      <c r="P1032" s="8">
        <f>IFERROR(IFERROR(Tabela_BI[[#This Row],[nº Capt. Subt. - DAEE]] /(Tabela_BI[[#This Row],[nº Capt. Subt. - DAEE]] + Tabela_BI[[#This Row],[nº Capt. Superf. - DAEE]]),"") *100,"")</f>
        <v>45.454545454545453</v>
      </c>
      <c r="Q1032" s="1">
        <v>30</v>
      </c>
      <c r="R1032" s="1">
        <v>25</v>
      </c>
      <c r="S1032" s="6">
        <v>532.27800000000002</v>
      </c>
      <c r="T1032" s="6">
        <v>532.27800000000002</v>
      </c>
      <c r="W1032" s="1"/>
      <c r="X1032" s="1"/>
      <c r="Y1032" s="1"/>
      <c r="AC1032" s="1"/>
      <c r="AF1032" s="1"/>
      <c r="AG1032" s="1"/>
    </row>
    <row r="1033" spans="1:33" hidden="1" x14ac:dyDescent="0.25">
      <c r="A1033" s="1">
        <v>4</v>
      </c>
      <c r="B1033" s="1">
        <v>2019</v>
      </c>
      <c r="C1033" s="1">
        <v>35094034</v>
      </c>
      <c r="D1033" s="44" t="s">
        <v>153</v>
      </c>
      <c r="E1033" s="20">
        <v>0.3812597729578896</v>
      </c>
      <c r="F1033" s="20">
        <v>0.36807851725012702</v>
      </c>
      <c r="G1033" s="20">
        <v>1.31812557077626E-2</v>
      </c>
      <c r="H1033" s="20">
        <v>8.53120243531202E-2</v>
      </c>
      <c r="I1033" s="20">
        <v>0.12830630136986301</v>
      </c>
      <c r="J1033" s="20">
        <v>4.1399999999999999E-2</v>
      </c>
      <c r="K1033" s="20">
        <v>0.20336812912227301</v>
      </c>
      <c r="L1033" s="20">
        <v>8.1853424657534306E-3</v>
      </c>
      <c r="M1033" s="20">
        <v>7.0948260750000006E-2</v>
      </c>
      <c r="N1033" s="50">
        <v>36</v>
      </c>
      <c r="O1033" s="8">
        <f>IFERROR(IFERROR(Tabela_BI[[#This Row],[nº Capt. Superf. - DAEE]]/(Tabela_BI[[#This Row],[nº Capt. Subt. - DAEE]] + Tabela_BI[[#This Row],[nº Capt. Superf. - DAEE]]),"") *100,"")</f>
        <v>58.394160583941598</v>
      </c>
      <c r="P1033" s="8">
        <f>IFERROR(IFERROR(Tabela_BI[[#This Row],[nº Capt. Subt. - DAEE]] /(Tabela_BI[[#This Row],[nº Capt. Subt. - DAEE]] + Tabela_BI[[#This Row],[nº Capt. Superf. - DAEE]]),"") *100,"")</f>
        <v>41.605839416058394</v>
      </c>
      <c r="Q1033" s="1">
        <v>80</v>
      </c>
      <c r="R1033" s="1">
        <v>57</v>
      </c>
      <c r="S1033" s="6">
        <v>1228.3645139999999</v>
      </c>
      <c r="T1033" s="6">
        <v>1228.3645139999999</v>
      </c>
      <c r="W1033" s="1"/>
      <c r="X1033" s="1"/>
      <c r="Y1033" s="1"/>
      <c r="AC1033" s="1"/>
      <c r="AF1033" s="1"/>
      <c r="AG1033" s="1"/>
    </row>
    <row r="1034" spans="1:33" hidden="1" x14ac:dyDescent="0.25">
      <c r="A1034" s="1">
        <v>14</v>
      </c>
      <c r="B1034" s="1">
        <v>2019</v>
      </c>
      <c r="C1034" s="1">
        <v>350945214</v>
      </c>
      <c r="D1034" s="44" t="s">
        <v>154</v>
      </c>
      <c r="E1034" s="20">
        <v>0.19720930238457599</v>
      </c>
      <c r="F1034" s="20">
        <v>0.16769156519533199</v>
      </c>
      <c r="G1034" s="20">
        <v>2.9517737189244001E-2</v>
      </c>
      <c r="H1034" s="20">
        <v>9.1130390664637198E-2</v>
      </c>
      <c r="I1034" s="20">
        <v>2.6429999999999999E-2</v>
      </c>
      <c r="J1034" s="20">
        <v>1.2099999999999999E-3</v>
      </c>
      <c r="K1034" s="20">
        <v>0.16183123033992899</v>
      </c>
      <c r="L1034" s="20">
        <v>7.7380720446473799E-3</v>
      </c>
      <c r="M1034" s="20">
        <v>1.3818850000000002E-2</v>
      </c>
      <c r="N1034" s="50">
        <v>10</v>
      </c>
      <c r="O1034" s="8">
        <f>IFERROR(IFERROR(Tabela_BI[[#This Row],[nº Capt. Superf. - DAEE]]/(Tabela_BI[[#This Row],[nº Capt. Subt. - DAEE]] + Tabela_BI[[#This Row],[nº Capt. Superf. - DAEE]]),"") *100,"")</f>
        <v>67.64705882352942</v>
      </c>
      <c r="P1034" s="8">
        <f>IFERROR(IFERROR(Tabela_BI[[#This Row],[nº Capt. Subt. - DAEE]] /(Tabela_BI[[#This Row],[nº Capt. Subt. - DAEE]] + Tabela_BI[[#This Row],[nº Capt. Superf. - DAEE]]),"") *100,"")</f>
        <v>32.352941176470587</v>
      </c>
      <c r="Q1034" s="1">
        <v>23</v>
      </c>
      <c r="R1034" s="1">
        <v>11</v>
      </c>
      <c r="S1034" s="6">
        <v>217.5205914</v>
      </c>
      <c r="T1034" s="6">
        <v>217.5205914</v>
      </c>
      <c r="W1034" s="1"/>
      <c r="X1034" s="1"/>
      <c r="Y1034" s="1"/>
      <c r="AC1034" s="1"/>
      <c r="AF1034" s="1"/>
      <c r="AG1034" s="1"/>
    </row>
    <row r="1035" spans="1:33" hidden="1" x14ac:dyDescent="0.25">
      <c r="A1035" s="1">
        <v>5</v>
      </c>
      <c r="B1035" s="1">
        <v>2019</v>
      </c>
      <c r="C1035" s="1">
        <v>35095025</v>
      </c>
      <c r="D1035" s="44" t="s">
        <v>155</v>
      </c>
      <c r="E1035" s="20">
        <v>5.7086038359335323</v>
      </c>
      <c r="F1035" s="20">
        <v>4.7493164764079099</v>
      </c>
      <c r="G1035" s="20">
        <v>0.95928735952562205</v>
      </c>
      <c r="H1035" s="20" t="s">
        <v>47</v>
      </c>
      <c r="I1035" s="20">
        <v>4.5517200000000004</v>
      </c>
      <c r="J1035" s="20">
        <v>0.448893618721461</v>
      </c>
      <c r="K1035" s="20">
        <v>8.6988023845763596E-2</v>
      </c>
      <c r="L1035" s="20">
        <v>0.62083933187468399</v>
      </c>
      <c r="M1035" s="20">
        <v>4.677652978916667</v>
      </c>
      <c r="N1035" s="50">
        <v>373</v>
      </c>
      <c r="O1035" s="8">
        <f>IFERROR(IFERROR(Tabela_BI[[#This Row],[nº Capt. Superf. - DAEE]]/(Tabela_BI[[#This Row],[nº Capt. Subt. - DAEE]] + Tabela_BI[[#This Row],[nº Capt. Superf. - DAEE]]),"") *100,"")</f>
        <v>12.457044673539519</v>
      </c>
      <c r="P1035" s="8">
        <f>IFERROR(IFERROR(Tabela_BI[[#This Row],[nº Capt. Subt. - DAEE]] /(Tabela_BI[[#This Row],[nº Capt. Subt. - DAEE]] + Tabela_BI[[#This Row],[nº Capt. Superf. - DAEE]]),"") *100,"")</f>
        <v>87.542955326460486</v>
      </c>
      <c r="Q1035" s="1">
        <v>145</v>
      </c>
      <c r="R1035" s="1">
        <v>1019</v>
      </c>
      <c r="S1035" s="6">
        <v>61166.871878400001</v>
      </c>
      <c r="T1035" s="6">
        <v>53521.012893599996</v>
      </c>
      <c r="W1035" s="1"/>
      <c r="X1035" s="1"/>
      <c r="Y1035" s="1"/>
      <c r="AC1035" s="1"/>
      <c r="AF1035" s="1"/>
      <c r="AG1035" s="1"/>
    </row>
    <row r="1036" spans="1:33" hidden="1" x14ac:dyDescent="0.25">
      <c r="A1036" s="1">
        <v>5</v>
      </c>
      <c r="B1036" s="1">
        <v>2019</v>
      </c>
      <c r="C1036" s="1">
        <v>35096015</v>
      </c>
      <c r="D1036" s="44" t="s">
        <v>156</v>
      </c>
      <c r="E1036" s="20">
        <v>0.56829095763571791</v>
      </c>
      <c r="F1036" s="20">
        <v>0.54668000000000005</v>
      </c>
      <c r="G1036" s="20">
        <v>2.1610957635717899E-2</v>
      </c>
      <c r="H1036" s="20" t="s">
        <v>47</v>
      </c>
      <c r="I1036" s="20">
        <v>0.44611000000000001</v>
      </c>
      <c r="J1036" s="20">
        <v>0.115548063165906</v>
      </c>
      <c r="K1036" s="20">
        <v>2.5100000000000001E-3</v>
      </c>
      <c r="L1036" s="20">
        <v>4.1228944698122796E-3</v>
      </c>
      <c r="M1036" s="20">
        <v>0.19796211115856482</v>
      </c>
      <c r="N1036" s="50">
        <v>14</v>
      </c>
      <c r="O1036" s="8">
        <f>IFERROR(IFERROR(Tabela_BI[[#This Row],[nº Capt. Superf. - DAEE]]/(Tabela_BI[[#This Row],[nº Capt. Subt. - DAEE]] + Tabela_BI[[#This Row],[nº Capt. Superf. - DAEE]]),"") *100,"")</f>
        <v>16.981132075471699</v>
      </c>
      <c r="P1036" s="8">
        <f>IFERROR(IFERROR(Tabela_BI[[#This Row],[nº Capt. Subt. - DAEE]] /(Tabela_BI[[#This Row],[nº Capt. Subt. - DAEE]] + Tabela_BI[[#This Row],[nº Capt. Superf. - DAEE]]),"") *100,"")</f>
        <v>83.018867924528308</v>
      </c>
      <c r="Q1036" s="1">
        <v>9</v>
      </c>
      <c r="R1036" s="1">
        <v>44</v>
      </c>
      <c r="S1036" s="6">
        <v>2696.9490000000001</v>
      </c>
      <c r="T1036" s="6">
        <v>2562.1015499999999</v>
      </c>
      <c r="W1036" s="1"/>
      <c r="X1036" s="1"/>
      <c r="Y1036" s="1"/>
      <c r="AC1036" s="1"/>
      <c r="AF1036" s="1"/>
      <c r="AG1036" s="1"/>
    </row>
    <row r="1037" spans="1:33" hidden="1" x14ac:dyDescent="0.25">
      <c r="A1037" s="1">
        <v>1</v>
      </c>
      <c r="B1037" s="1">
        <v>2019</v>
      </c>
      <c r="C1037" s="1">
        <v>35097001</v>
      </c>
      <c r="D1037" s="44" t="s">
        <v>157</v>
      </c>
      <c r="E1037" s="20">
        <v>0.97702445078640321</v>
      </c>
      <c r="F1037" s="20">
        <v>0.97206819761542396</v>
      </c>
      <c r="G1037" s="20">
        <v>4.9562531709792003E-3</v>
      </c>
      <c r="H1037" s="20" t="s">
        <v>47</v>
      </c>
      <c r="I1037" s="20">
        <v>0.26999000000000001</v>
      </c>
      <c r="J1037" s="20">
        <v>2.3775342465753402E-3</v>
      </c>
      <c r="K1037" s="20">
        <v>0.69094011542364298</v>
      </c>
      <c r="L1037" s="20">
        <v>1.3716801116184701E-2</v>
      </c>
      <c r="M1037" s="20">
        <v>9.3612867759259255E-2</v>
      </c>
      <c r="N1037" s="50">
        <v>26</v>
      </c>
      <c r="O1037" s="8">
        <f>IFERROR(IFERROR(Tabela_BI[[#This Row],[nº Capt. Superf. - DAEE]]/(Tabela_BI[[#This Row],[nº Capt. Subt. - DAEE]] + Tabela_BI[[#This Row],[nº Capt. Superf. - DAEE]]),"") *100,"")</f>
        <v>58.695652173913047</v>
      </c>
      <c r="P1037" s="8">
        <f>IFERROR(IFERROR(Tabela_BI[[#This Row],[nº Capt. Subt. - DAEE]] /(Tabela_BI[[#This Row],[nº Capt. Subt. - DAEE]] + Tabela_BI[[#This Row],[nº Capt. Superf. - DAEE]]),"") *100,"")</f>
        <v>41.304347826086953</v>
      </c>
      <c r="Q1037" s="1">
        <v>54</v>
      </c>
      <c r="R1037" s="1">
        <v>38</v>
      </c>
      <c r="S1037" s="6">
        <v>1481.4570599999997</v>
      </c>
      <c r="T1037" s="6">
        <v>1481.4570599999997</v>
      </c>
      <c r="W1037" s="1"/>
      <c r="X1037" s="1"/>
      <c r="Y1037" s="1"/>
      <c r="AC1037" s="1"/>
      <c r="AF1037" s="1"/>
      <c r="AG1037" s="1"/>
    </row>
    <row r="1038" spans="1:33" hidden="1" x14ac:dyDescent="0.25">
      <c r="A1038" s="1">
        <v>17</v>
      </c>
      <c r="B1038" s="1">
        <v>2019</v>
      </c>
      <c r="C1038" s="1">
        <v>350980917</v>
      </c>
      <c r="D1038" s="44" t="s">
        <v>158</v>
      </c>
      <c r="E1038" s="20">
        <v>0.38289307458143107</v>
      </c>
      <c r="F1038" s="20">
        <v>0.380353668188737</v>
      </c>
      <c r="G1038" s="20">
        <v>2.5394063926940601E-3</v>
      </c>
      <c r="H1038" s="20" t="s">
        <v>47</v>
      </c>
      <c r="I1038" s="20">
        <v>2.0194063926940601E-3</v>
      </c>
      <c r="J1038" s="20">
        <v>1.0000000000000001E-5</v>
      </c>
      <c r="K1038" s="20">
        <v>0.37550366818873698</v>
      </c>
      <c r="L1038" s="20">
        <v>5.3600000000000002E-3</v>
      </c>
      <c r="M1038" s="20">
        <v>1.2389043229166665E-2</v>
      </c>
      <c r="N1038" s="50">
        <v>16</v>
      </c>
      <c r="O1038" s="8">
        <f>IFERROR(IFERROR(Tabela_BI[[#This Row],[nº Capt. Superf. - DAEE]]/(Tabela_BI[[#This Row],[nº Capt. Subt. - DAEE]] + Tabela_BI[[#This Row],[nº Capt. Superf. - DAEE]]),"") *100,"")</f>
        <v>54.838709677419352</v>
      </c>
      <c r="P1038" s="8">
        <f>IFERROR(IFERROR(Tabela_BI[[#This Row],[nº Capt. Subt. - DAEE]] /(Tabela_BI[[#This Row],[nº Capt. Subt. - DAEE]] + Tabela_BI[[#This Row],[nº Capt. Superf. - DAEE]]),"") *100,"")</f>
        <v>45.161290322580641</v>
      </c>
      <c r="Q1038" s="1">
        <v>17</v>
      </c>
      <c r="R1038" s="1">
        <v>14</v>
      </c>
      <c r="S1038" s="6">
        <v>208.386</v>
      </c>
      <c r="T1038" s="6">
        <v>208.386</v>
      </c>
      <c r="W1038" s="1"/>
      <c r="X1038" s="1"/>
      <c r="Y1038" s="1"/>
      <c r="AC1038" s="1"/>
      <c r="AF1038" s="1"/>
      <c r="AG1038" s="1"/>
    </row>
    <row r="1039" spans="1:33" hidden="1" x14ac:dyDescent="0.25">
      <c r="A1039" s="1">
        <v>11</v>
      </c>
      <c r="B1039" s="1">
        <v>2019</v>
      </c>
      <c r="C1039" s="1">
        <v>350990811</v>
      </c>
      <c r="D1039" s="44" t="s">
        <v>159</v>
      </c>
      <c r="E1039" s="20">
        <v>0.28055420725520036</v>
      </c>
      <c r="F1039" s="20">
        <v>0.280224572552004</v>
      </c>
      <c r="G1039" s="20">
        <v>3.29634703196347E-4</v>
      </c>
      <c r="H1039" s="20" t="s">
        <v>47</v>
      </c>
      <c r="I1039" s="20">
        <v>0.11651</v>
      </c>
      <c r="J1039" s="20">
        <v>8.6902587519025896E-4</v>
      </c>
      <c r="K1039" s="20">
        <v>0.16279518138001001</v>
      </c>
      <c r="L1039" s="20">
        <v>3.8000000000000002E-4</v>
      </c>
      <c r="M1039" s="20">
        <v>3.179990987847222E-2</v>
      </c>
      <c r="N1039" s="50">
        <v>24</v>
      </c>
      <c r="O1039" s="8">
        <f>IFERROR(IFERROR(Tabela_BI[[#This Row],[nº Capt. Superf. - DAEE]]/(Tabela_BI[[#This Row],[nº Capt. Subt. - DAEE]] + Tabela_BI[[#This Row],[nº Capt. Superf. - DAEE]]),"") *100,"")</f>
        <v>76.666666666666671</v>
      </c>
      <c r="P1039" s="8">
        <f>IFERROR(IFERROR(Tabela_BI[[#This Row],[nº Capt. Subt. - DAEE]] /(Tabela_BI[[#This Row],[nº Capt. Subt. - DAEE]] + Tabela_BI[[#This Row],[nº Capt. Superf. - DAEE]]),"") *100,"")</f>
        <v>23.333333333333332</v>
      </c>
      <c r="Q1039" s="1">
        <v>23</v>
      </c>
      <c r="R1039" s="1">
        <v>7</v>
      </c>
      <c r="S1039" s="6">
        <v>450.85248000000001</v>
      </c>
      <c r="T1039" s="6">
        <v>450.85248000000001</v>
      </c>
      <c r="W1039" s="1"/>
      <c r="X1039" s="1"/>
      <c r="Y1039" s="1"/>
      <c r="AC1039" s="1"/>
      <c r="AF1039" s="1"/>
      <c r="AG1039" s="1"/>
    </row>
    <row r="1040" spans="1:33" hidden="1" x14ac:dyDescent="0.25">
      <c r="A1040" s="1">
        <v>2</v>
      </c>
      <c r="B1040" s="1">
        <v>2019</v>
      </c>
      <c r="C1040" s="1">
        <v>35099572</v>
      </c>
      <c r="D1040" s="44" t="s">
        <v>160</v>
      </c>
      <c r="E1040" s="20">
        <v>4.4700852359208496E-2</v>
      </c>
      <c r="F1040" s="20">
        <v>1.91098173515982E-2</v>
      </c>
      <c r="G1040" s="20">
        <v>2.5591035007610299E-2</v>
      </c>
      <c r="H1040" s="20" t="s">
        <v>47</v>
      </c>
      <c r="I1040" s="20">
        <v>2.0351035007610398E-2</v>
      </c>
      <c r="J1040" s="20">
        <v>4.6000000000000001E-4</v>
      </c>
      <c r="K1040" s="20">
        <v>1.6039999999999999E-2</v>
      </c>
      <c r="L1040" s="20">
        <v>7.849817351598171E-3</v>
      </c>
      <c r="M1040" s="20">
        <v>1.2159535416666666E-2</v>
      </c>
      <c r="N1040" s="50">
        <v>1</v>
      </c>
      <c r="O1040" s="8">
        <f>IFERROR(IFERROR(Tabela_BI[[#This Row],[nº Capt. Superf. - DAEE]]/(Tabela_BI[[#This Row],[nº Capt. Subt. - DAEE]] + Tabela_BI[[#This Row],[nº Capt. Superf. - DAEE]]),"") *100,"")</f>
        <v>58.82352941176471</v>
      </c>
      <c r="P1040" s="8">
        <f>IFERROR(IFERROR(Tabela_BI[[#This Row],[nº Capt. Subt. - DAEE]] /(Tabela_BI[[#This Row],[nº Capt. Subt. - DAEE]] + Tabela_BI[[#This Row],[nº Capt. Superf. - DAEE]]),"") *100,"")</f>
        <v>41.17647058823529</v>
      </c>
      <c r="Q1040" s="1">
        <v>10</v>
      </c>
      <c r="R1040" s="1">
        <v>7</v>
      </c>
      <c r="S1040" s="6">
        <v>224.04762000000002</v>
      </c>
      <c r="T1040" s="6">
        <v>224.04762000000002</v>
      </c>
      <c r="W1040" s="1"/>
      <c r="X1040" s="1"/>
      <c r="Y1040" s="1"/>
      <c r="AC1040" s="1"/>
      <c r="AF1040" s="1"/>
      <c r="AG1040" s="1"/>
    </row>
    <row r="1041" spans="1:33" hidden="1" x14ac:dyDescent="0.25">
      <c r="A1041" s="1">
        <v>17</v>
      </c>
      <c r="B1041" s="1">
        <v>2019</v>
      </c>
      <c r="C1041" s="1">
        <v>351000517</v>
      </c>
      <c r="D1041" s="44" t="s">
        <v>161</v>
      </c>
      <c r="E1041" s="20">
        <v>0.81548124048706194</v>
      </c>
      <c r="F1041" s="20">
        <v>0.55770638508371395</v>
      </c>
      <c r="G1041" s="20">
        <v>0.25777485540334799</v>
      </c>
      <c r="H1041" s="20">
        <v>7.9370719178082194E-2</v>
      </c>
      <c r="I1041" s="20">
        <v>0.16600640791476401</v>
      </c>
      <c r="J1041" s="20">
        <v>0.123568447488584</v>
      </c>
      <c r="K1041" s="20">
        <v>0.50433638508371403</v>
      </c>
      <c r="L1041" s="20">
        <v>2.1569999999999999E-2</v>
      </c>
      <c r="M1041" s="20">
        <v>8.5470390194444426E-2</v>
      </c>
      <c r="N1041" s="50">
        <v>37</v>
      </c>
      <c r="O1041" s="8">
        <f>IFERROR(IFERROR(Tabela_BI[[#This Row],[nº Capt. Superf. - DAEE]]/(Tabela_BI[[#This Row],[nº Capt. Subt. - DAEE]] + Tabela_BI[[#This Row],[nº Capt. Superf. - DAEE]]),"") *100,"")</f>
        <v>35.135135135135137</v>
      </c>
      <c r="P1041" s="8">
        <f>IFERROR(IFERROR(Tabela_BI[[#This Row],[nº Capt. Subt. - DAEE]] /(Tabela_BI[[#This Row],[nº Capt. Subt. - DAEE]] + Tabela_BI[[#This Row],[nº Capt. Superf. - DAEE]]),"") *100,"")</f>
        <v>64.86486486486487</v>
      </c>
      <c r="Q1041" s="1">
        <v>39</v>
      </c>
      <c r="R1041" s="1">
        <v>72</v>
      </c>
      <c r="S1041" s="6">
        <v>1561.9882751999999</v>
      </c>
      <c r="T1041" s="6">
        <v>1561.9882751999999</v>
      </c>
      <c r="W1041" s="1"/>
      <c r="X1041" s="1"/>
      <c r="Y1041" s="1"/>
      <c r="AC1041" s="1"/>
      <c r="AF1041" s="1"/>
      <c r="AG1041" s="1"/>
    </row>
    <row r="1042" spans="1:33" hidden="1" x14ac:dyDescent="0.25">
      <c r="A1042" s="1">
        <v>15</v>
      </c>
      <c r="B1042" s="1">
        <v>2019</v>
      </c>
      <c r="C1042" s="1">
        <v>351010415</v>
      </c>
      <c r="D1042" s="44" t="s">
        <v>162</v>
      </c>
      <c r="E1042" s="20">
        <v>8.8964364535768607E-3</v>
      </c>
      <c r="F1042" s="20" t="s">
        <v>47</v>
      </c>
      <c r="G1042" s="20">
        <v>8.8964364535768607E-3</v>
      </c>
      <c r="H1042" s="20" t="s">
        <v>47</v>
      </c>
      <c r="I1042" s="20">
        <v>3.47E-3</v>
      </c>
      <c r="J1042" s="20">
        <v>5.0000000000000001E-3</v>
      </c>
      <c r="K1042" s="20">
        <v>3.1026445966514501E-4</v>
      </c>
      <c r="L1042" s="20">
        <v>1.1617199391172E-4</v>
      </c>
      <c r="M1042" s="20">
        <v>6.0882244791666661E-3</v>
      </c>
      <c r="N1042" s="50" t="s">
        <v>47</v>
      </c>
      <c r="O1042" s="8" t="str">
        <f>IFERROR(IFERROR(Tabela_BI[[#This Row],[nº Capt. Superf. - DAEE]]/(Tabela_BI[[#This Row],[nº Capt. Subt. - DAEE]] + Tabela_BI[[#This Row],[nº Capt. Superf. - DAEE]]),"") *100,"")</f>
        <v/>
      </c>
      <c r="P1042" s="8" t="str">
        <f>IFERROR(IFERROR(Tabela_BI[[#This Row],[nº Capt. Subt. - DAEE]] /(Tabela_BI[[#This Row],[nº Capt. Subt. - DAEE]] + Tabela_BI[[#This Row],[nº Capt. Superf. - DAEE]]),"") *100,"")</f>
        <v/>
      </c>
      <c r="Q1042" s="1" t="s">
        <v>47</v>
      </c>
      <c r="R1042" s="1">
        <v>12</v>
      </c>
      <c r="S1042" s="6">
        <v>121.71599999999998</v>
      </c>
      <c r="T1042" s="6">
        <v>121.71599999999998</v>
      </c>
      <c r="W1042" s="1"/>
      <c r="X1042" s="1"/>
      <c r="Y1042" s="1"/>
      <c r="AC1042" s="1"/>
      <c r="AF1042" s="1"/>
      <c r="AG1042" s="1"/>
    </row>
    <row r="1043" spans="1:33" hidden="1" x14ac:dyDescent="0.25">
      <c r="A1043" s="1">
        <v>16</v>
      </c>
      <c r="B1043" s="1">
        <v>2019</v>
      </c>
      <c r="C1043" s="1">
        <v>351010416</v>
      </c>
      <c r="D1043" s="44" t="s">
        <v>162</v>
      </c>
      <c r="E1043" s="20">
        <v>4.2263687214611899E-2</v>
      </c>
      <c r="F1043" s="20">
        <v>1.49605175038052E-2</v>
      </c>
      <c r="G1043" s="20">
        <v>2.73031697108067E-2</v>
      </c>
      <c r="H1043" s="20" t="s">
        <v>47</v>
      </c>
      <c r="I1043" s="20" t="s">
        <v>47</v>
      </c>
      <c r="J1043" s="20" t="s">
        <v>47</v>
      </c>
      <c r="K1043" s="20">
        <v>3.1839882039573802E-2</v>
      </c>
      <c r="L1043" s="20">
        <v>1.0423805175038053E-2</v>
      </c>
      <c r="M1043" s="20" t="s">
        <v>47</v>
      </c>
      <c r="N1043" s="50" t="s">
        <v>47</v>
      </c>
      <c r="O1043" s="8">
        <f>IFERROR(IFERROR(Tabela_BI[[#This Row],[nº Capt. Superf. - DAEE]]/(Tabela_BI[[#This Row],[nº Capt. Subt. - DAEE]] + Tabela_BI[[#This Row],[nº Capt. Superf. - DAEE]]),"") *100,"")</f>
        <v>36.363636363636367</v>
      </c>
      <c r="P1043" s="8">
        <f>IFERROR(IFERROR(Tabela_BI[[#This Row],[nº Capt. Subt. - DAEE]] /(Tabela_BI[[#This Row],[nº Capt. Subt. - DAEE]] + Tabela_BI[[#This Row],[nº Capt. Superf. - DAEE]]),"") *100,"")</f>
        <v>63.636363636363633</v>
      </c>
      <c r="Q1043" s="1">
        <v>4</v>
      </c>
      <c r="R1043" s="1">
        <v>7</v>
      </c>
      <c r="S1043" s="6"/>
      <c r="T1043" s="6"/>
      <c r="W1043" s="1"/>
      <c r="X1043" s="1"/>
      <c r="Y1043" s="1"/>
      <c r="AC1043" s="1"/>
      <c r="AF1043" s="1"/>
      <c r="AG1043" s="1"/>
    </row>
    <row r="1044" spans="1:33" hidden="1" x14ac:dyDescent="0.25">
      <c r="A1044" s="1">
        <v>17</v>
      </c>
      <c r="B1044" s="1">
        <v>2019</v>
      </c>
      <c r="C1044" s="1">
        <v>351015317</v>
      </c>
      <c r="D1044" s="44" t="s">
        <v>163</v>
      </c>
      <c r="E1044" s="20">
        <v>1.942795281582952E-2</v>
      </c>
      <c r="F1044" s="20">
        <v>1.8074041095890399E-2</v>
      </c>
      <c r="G1044" s="20">
        <v>1.35391171993912E-3</v>
      </c>
      <c r="H1044" s="20" t="s">
        <v>47</v>
      </c>
      <c r="I1044" s="20">
        <v>9.5795281582952804E-4</v>
      </c>
      <c r="J1044" s="20">
        <v>1E-4</v>
      </c>
      <c r="K1044" s="20">
        <v>1.7180000000000001E-2</v>
      </c>
      <c r="L1044" s="20">
        <v>1.1900000000000001E-3</v>
      </c>
      <c r="M1044" s="20">
        <v>1.135207713414634E-2</v>
      </c>
      <c r="N1044" s="50">
        <v>2</v>
      </c>
      <c r="O1044" s="8">
        <f>IFERROR(IFERROR(Tabela_BI[[#This Row],[nº Capt. Superf. - DAEE]]/(Tabela_BI[[#This Row],[nº Capt. Subt. - DAEE]] + Tabela_BI[[#This Row],[nº Capt. Superf. - DAEE]]),"") *100,"")</f>
        <v>58.333333333333336</v>
      </c>
      <c r="P1044" s="8">
        <f>IFERROR(IFERROR(Tabela_BI[[#This Row],[nº Capt. Subt. - DAEE]] /(Tabela_BI[[#This Row],[nº Capt. Subt. - DAEE]] + Tabela_BI[[#This Row],[nº Capt. Superf. - DAEE]]),"") *100,"")</f>
        <v>41.666666666666671</v>
      </c>
      <c r="Q1044" s="1">
        <v>7</v>
      </c>
      <c r="R1044" s="1">
        <v>5</v>
      </c>
      <c r="S1044" s="6">
        <v>266.76</v>
      </c>
      <c r="T1044" s="6">
        <v>266.76</v>
      </c>
      <c r="W1044" s="1"/>
      <c r="X1044" s="1"/>
      <c r="Y1044" s="1"/>
      <c r="AC1044" s="1"/>
      <c r="AF1044" s="1"/>
      <c r="AG1044" s="1"/>
    </row>
    <row r="1045" spans="1:33" hidden="1" x14ac:dyDescent="0.25">
      <c r="A1045" s="1">
        <v>14</v>
      </c>
      <c r="B1045" s="1">
        <v>2019</v>
      </c>
      <c r="C1045" s="1">
        <v>351020314</v>
      </c>
      <c r="D1045" s="44" t="s">
        <v>164</v>
      </c>
      <c r="E1045" s="20">
        <v>0.90692910039320185</v>
      </c>
      <c r="F1045" s="20">
        <v>0.89817185280314604</v>
      </c>
      <c r="G1045" s="20">
        <v>8.7572475900558108E-3</v>
      </c>
      <c r="H1045" s="20" t="s">
        <v>47</v>
      </c>
      <c r="I1045" s="20">
        <v>9.0709999999999999E-2</v>
      </c>
      <c r="J1045" s="20">
        <v>1.2791730086250601E-3</v>
      </c>
      <c r="K1045" s="20">
        <v>0.80935432236174498</v>
      </c>
      <c r="L1045" s="20">
        <v>5.5856050228310604E-3</v>
      </c>
      <c r="M1045" s="20">
        <v>0.1295217949699074</v>
      </c>
      <c r="N1045" s="50">
        <v>88</v>
      </c>
      <c r="O1045" s="8">
        <f>IFERROR(IFERROR(Tabela_BI[[#This Row],[nº Capt. Superf. - DAEE]]/(Tabela_BI[[#This Row],[nº Capt. Subt. - DAEE]] + Tabela_BI[[#This Row],[nº Capt. Superf. - DAEE]]),"") *100,"")</f>
        <v>76.973684210526315</v>
      </c>
      <c r="P1045" s="8">
        <f>IFERROR(IFERROR(Tabela_BI[[#This Row],[nº Capt. Subt. - DAEE]] /(Tabela_BI[[#This Row],[nº Capt. Subt. - DAEE]] + Tabela_BI[[#This Row],[nº Capt. Superf. - DAEE]]),"") *100,"")</f>
        <v>23.026315789473685</v>
      </c>
      <c r="Q1045" s="1">
        <v>117</v>
      </c>
      <c r="R1045" s="1">
        <v>35</v>
      </c>
      <c r="S1045" s="6">
        <v>1947.3339600000002</v>
      </c>
      <c r="T1045" s="6">
        <v>1947.3339600000002</v>
      </c>
      <c r="W1045" s="1"/>
      <c r="X1045" s="1"/>
      <c r="Y1045" s="1"/>
      <c r="AC1045" s="1"/>
      <c r="AF1045" s="1"/>
      <c r="AG1045" s="1"/>
    </row>
    <row r="1046" spans="1:33" hidden="1" x14ac:dyDescent="0.25">
      <c r="A1046" s="1">
        <v>10</v>
      </c>
      <c r="B1046" s="1">
        <v>2019</v>
      </c>
      <c r="C1046" s="1">
        <v>351030210</v>
      </c>
      <c r="D1046" s="44" t="s">
        <v>165</v>
      </c>
      <c r="E1046" s="20">
        <v>0.4597131776382547</v>
      </c>
      <c r="F1046" s="20">
        <v>0.37440000000000001</v>
      </c>
      <c r="G1046" s="20">
        <v>8.5313177638254703E-2</v>
      </c>
      <c r="H1046" s="20" t="s">
        <v>47</v>
      </c>
      <c r="I1046" s="20">
        <v>0.29931232876712299</v>
      </c>
      <c r="J1046" s="20">
        <v>6.0659563673262304E-4</v>
      </c>
      <c r="K1046" s="20">
        <v>0.13857480878995401</v>
      </c>
      <c r="L1046" s="20">
        <v>2.121944444444444E-2</v>
      </c>
      <c r="M1046" s="20">
        <v>5.3536511342592581E-2</v>
      </c>
      <c r="N1046" s="50">
        <v>13</v>
      </c>
      <c r="O1046" s="8">
        <f>IFERROR(IFERROR(Tabela_BI[[#This Row],[nº Capt. Superf. - DAEE]]/(Tabela_BI[[#This Row],[nº Capt. Subt. - DAEE]] + Tabela_BI[[#This Row],[nº Capt. Superf. - DAEE]]),"") *100,"")</f>
        <v>18.604651162790699</v>
      </c>
      <c r="P1046" s="8">
        <f>IFERROR(IFERROR(Tabela_BI[[#This Row],[nº Capt. Subt. - DAEE]] /(Tabela_BI[[#This Row],[nº Capt. Subt. - DAEE]] + Tabela_BI[[#This Row],[nº Capt. Superf. - DAEE]]),"") *100,"")</f>
        <v>81.395348837209298</v>
      </c>
      <c r="Q1046" s="1">
        <v>8</v>
      </c>
      <c r="R1046" s="1">
        <v>35</v>
      </c>
      <c r="S1046" s="6">
        <v>665.9047260000001</v>
      </c>
      <c r="T1046" s="6">
        <v>665.9047260000001</v>
      </c>
      <c r="W1046" s="1"/>
      <c r="X1046" s="1"/>
      <c r="Y1046" s="1"/>
      <c r="AC1046" s="1"/>
      <c r="AF1046" s="1"/>
      <c r="AG1046" s="1"/>
    </row>
    <row r="1047" spans="1:33" hidden="1" x14ac:dyDescent="0.25">
      <c r="A1047" s="1">
        <v>5</v>
      </c>
      <c r="B1047" s="1">
        <v>2019</v>
      </c>
      <c r="C1047" s="1">
        <v>35104015</v>
      </c>
      <c r="D1047" s="44" t="s">
        <v>166</v>
      </c>
      <c r="E1047" s="20">
        <v>0.39680210426179596</v>
      </c>
      <c r="F1047" s="20">
        <v>0.15420070015220699</v>
      </c>
      <c r="G1047" s="20">
        <v>0.242601404109589</v>
      </c>
      <c r="H1047" s="20" t="s">
        <v>47</v>
      </c>
      <c r="I1047" s="20">
        <v>0.24684026636225301</v>
      </c>
      <c r="J1047" s="20">
        <v>0.108837435312024</v>
      </c>
      <c r="K1047" s="20">
        <v>1.3641415525114199E-2</v>
      </c>
      <c r="L1047" s="20">
        <v>2.7482987062404849E-2</v>
      </c>
      <c r="M1047" s="20">
        <v>0.15436209687499999</v>
      </c>
      <c r="N1047" s="50">
        <v>44</v>
      </c>
      <c r="O1047" s="8">
        <f>IFERROR(IFERROR(Tabela_BI[[#This Row],[nº Capt. Superf. - DAEE]]/(Tabela_BI[[#This Row],[nº Capt. Subt. - DAEE]] + Tabela_BI[[#This Row],[nº Capt. Superf. - DAEE]]),"") *100,"")</f>
        <v>11.052631578947368</v>
      </c>
      <c r="P1047" s="8">
        <f>IFERROR(IFERROR(Tabela_BI[[#This Row],[nº Capt. Subt. - DAEE]] /(Tabela_BI[[#This Row],[nº Capt. Subt. - DAEE]] + Tabela_BI[[#This Row],[nº Capt. Superf. - DAEE]]),"") *100,"")</f>
        <v>88.94736842105263</v>
      </c>
      <c r="Q1047" s="1">
        <v>21</v>
      </c>
      <c r="R1047" s="1">
        <v>169</v>
      </c>
      <c r="S1047" s="6">
        <v>2703.51</v>
      </c>
      <c r="T1047" s="6">
        <v>675.87750000000005</v>
      </c>
      <c r="W1047" s="1"/>
      <c r="X1047" s="1"/>
      <c r="Y1047" s="1"/>
      <c r="AC1047" s="1"/>
      <c r="AF1047" s="1"/>
      <c r="AG1047" s="1"/>
    </row>
    <row r="1048" spans="1:33" hidden="1" x14ac:dyDescent="0.25">
      <c r="A1048" s="1">
        <v>3</v>
      </c>
      <c r="B1048" s="1">
        <v>2019</v>
      </c>
      <c r="C1048" s="1">
        <v>35105003</v>
      </c>
      <c r="D1048" s="44" t="s">
        <v>167</v>
      </c>
      <c r="E1048" s="20">
        <v>0.94630349061390118</v>
      </c>
      <c r="F1048" s="20">
        <v>0.85242796549974598</v>
      </c>
      <c r="G1048" s="20">
        <v>9.3875525114155201E-2</v>
      </c>
      <c r="H1048" s="20" t="s">
        <v>47</v>
      </c>
      <c r="I1048" s="20">
        <v>0.70362999999999998</v>
      </c>
      <c r="J1048" s="20">
        <v>4.3950258751902602E-2</v>
      </c>
      <c r="K1048" s="20">
        <v>1.9957077625570802E-3</v>
      </c>
      <c r="L1048" s="20">
        <v>0.196727524099442</v>
      </c>
      <c r="M1048" s="20">
        <v>0.28445880558333336</v>
      </c>
      <c r="N1048" s="50">
        <v>22</v>
      </c>
      <c r="O1048" s="8">
        <f>IFERROR(IFERROR(Tabela_BI[[#This Row],[nº Capt. Superf. - DAEE]]/(Tabela_BI[[#This Row],[nº Capt. Subt. - DAEE]] + Tabela_BI[[#This Row],[nº Capt. Superf. - DAEE]]),"") *100,"")</f>
        <v>60</v>
      </c>
      <c r="P1048" s="8">
        <f>IFERROR(IFERROR(Tabela_BI[[#This Row],[nº Capt. Subt. - DAEE]] /(Tabela_BI[[#This Row],[nº Capt. Subt. - DAEE]] + Tabela_BI[[#This Row],[nº Capt. Superf. - DAEE]]),"") *100,"")</f>
        <v>40</v>
      </c>
      <c r="Q1048" s="1">
        <v>39</v>
      </c>
      <c r="R1048" s="1">
        <v>26</v>
      </c>
      <c r="S1048" s="6">
        <v>4723.0590779999993</v>
      </c>
      <c r="T1048" s="6">
        <v>4723.0590779999993</v>
      </c>
      <c r="W1048" s="1"/>
      <c r="X1048" s="1"/>
      <c r="Y1048" s="1"/>
      <c r="AC1048" s="1"/>
      <c r="AF1048" s="1"/>
      <c r="AG1048" s="1"/>
    </row>
    <row r="1049" spans="1:33" hidden="1" x14ac:dyDescent="0.25">
      <c r="A1049" s="1">
        <v>6</v>
      </c>
      <c r="B1049" s="1">
        <v>2019</v>
      </c>
      <c r="C1049" s="1">
        <v>35106096</v>
      </c>
      <c r="D1049" s="44" t="s">
        <v>168</v>
      </c>
      <c r="E1049" s="20">
        <v>1.0910980314561136</v>
      </c>
      <c r="F1049" s="20">
        <v>1.0509299999999999</v>
      </c>
      <c r="G1049" s="20">
        <v>4.0168031456113598E-2</v>
      </c>
      <c r="H1049" s="20" t="s">
        <v>47</v>
      </c>
      <c r="I1049" s="20">
        <v>1.05</v>
      </c>
      <c r="J1049" s="20">
        <v>6.83452815829528E-3</v>
      </c>
      <c r="K1049" s="20" t="s">
        <v>47</v>
      </c>
      <c r="L1049" s="20">
        <v>3.4263503297818368E-2</v>
      </c>
      <c r="M1049" s="20">
        <v>1.3666828356481482</v>
      </c>
      <c r="N1049" s="50">
        <v>10</v>
      </c>
      <c r="O1049" s="8">
        <f>IFERROR(IFERROR(Tabela_BI[[#This Row],[nº Capt. Superf. - DAEE]]/(Tabela_BI[[#This Row],[nº Capt. Subt. - DAEE]] + Tabela_BI[[#This Row],[nº Capt. Superf. - DAEE]]),"") *100,"")</f>
        <v>4.3478260869565215</v>
      </c>
      <c r="P1049" s="8">
        <f>IFERROR(IFERROR(Tabela_BI[[#This Row],[nº Capt. Subt. - DAEE]] /(Tabela_BI[[#This Row],[nº Capt. Subt. - DAEE]] + Tabela_BI[[#This Row],[nº Capt. Superf. - DAEE]]),"") *100,"")</f>
        <v>95.652173913043484</v>
      </c>
      <c r="Q1049" s="1">
        <v>2</v>
      </c>
      <c r="R1049" s="1">
        <v>44</v>
      </c>
      <c r="S1049" s="6">
        <v>15804.542340000002</v>
      </c>
      <c r="T1049" s="6">
        <v>8060.3165934000017</v>
      </c>
      <c r="W1049" s="1"/>
      <c r="X1049" s="1"/>
      <c r="Y1049" s="1"/>
      <c r="AC1049" s="1"/>
      <c r="AF1049" s="1"/>
      <c r="AG1049" s="1"/>
    </row>
    <row r="1050" spans="1:33" hidden="1" x14ac:dyDescent="0.25">
      <c r="A1050" s="1">
        <v>15</v>
      </c>
      <c r="B1050" s="1">
        <v>2019</v>
      </c>
      <c r="C1050" s="1">
        <v>351070815</v>
      </c>
      <c r="D1050" s="44" t="s">
        <v>169</v>
      </c>
      <c r="E1050" s="20">
        <v>0.1296230048198887</v>
      </c>
      <c r="F1050" s="20">
        <v>0.106659570015221</v>
      </c>
      <c r="G1050" s="20">
        <v>2.2963434804667698E-2</v>
      </c>
      <c r="H1050" s="20">
        <v>0.39293826103500801</v>
      </c>
      <c r="I1050" s="20">
        <v>1.85071689497717E-2</v>
      </c>
      <c r="J1050" s="20">
        <v>1.4300000000000001E-3</v>
      </c>
      <c r="K1050" s="20">
        <v>0.108403217909691</v>
      </c>
      <c r="L1050" s="20">
        <v>1.28261796042618E-3</v>
      </c>
      <c r="M1050" s="20">
        <v>3.5705902777777777E-2</v>
      </c>
      <c r="N1050" s="50">
        <v>8</v>
      </c>
      <c r="O1050" s="8">
        <f>IFERROR(IFERROR(Tabela_BI[[#This Row],[nº Capt. Superf. - DAEE]]/(Tabela_BI[[#This Row],[nº Capt. Subt. - DAEE]] + Tabela_BI[[#This Row],[nº Capt. Superf. - DAEE]]),"") *100,"")</f>
        <v>39.215686274509807</v>
      </c>
      <c r="P1050" s="8">
        <f>IFERROR(IFERROR(Tabela_BI[[#This Row],[nº Capt. Subt. - DAEE]] /(Tabela_BI[[#This Row],[nº Capt. Subt. - DAEE]] + Tabela_BI[[#This Row],[nº Capt. Superf. - DAEE]]),"") *100,"")</f>
        <v>60.784313725490193</v>
      </c>
      <c r="Q1050" s="1">
        <v>20</v>
      </c>
      <c r="R1050" s="1">
        <v>31</v>
      </c>
      <c r="S1050" s="6">
        <v>554.19465600000001</v>
      </c>
      <c r="T1050" s="6">
        <v>554.19465600000001</v>
      </c>
      <c r="W1050" s="1"/>
      <c r="X1050" s="1"/>
      <c r="Y1050" s="1"/>
      <c r="AC1050" s="1"/>
      <c r="AF1050" s="1"/>
      <c r="AG1050" s="1"/>
    </row>
    <row r="1051" spans="1:33" hidden="1" x14ac:dyDescent="0.25">
      <c r="A1051" s="1">
        <v>4</v>
      </c>
      <c r="B1051" s="1">
        <v>2019</v>
      </c>
      <c r="C1051" s="1">
        <v>35108074</v>
      </c>
      <c r="D1051" s="44" t="s">
        <v>170</v>
      </c>
      <c r="E1051" s="20">
        <v>3.0871462335109037</v>
      </c>
      <c r="F1051" s="20">
        <v>3.0206903469051198</v>
      </c>
      <c r="G1051" s="20">
        <v>6.6455886605783901E-2</v>
      </c>
      <c r="H1051" s="20">
        <v>0.159771372399797</v>
      </c>
      <c r="I1051" s="20">
        <v>0.171357827245053</v>
      </c>
      <c r="J1051" s="20">
        <v>2.0244393708777298E-3</v>
      </c>
      <c r="K1051" s="20">
        <v>2.89088145547945</v>
      </c>
      <c r="L1051" s="20">
        <v>2.2882511415525129E-2</v>
      </c>
      <c r="M1051" s="20">
        <v>8.9334768518518515E-2</v>
      </c>
      <c r="N1051" s="50">
        <v>81</v>
      </c>
      <c r="O1051" s="8">
        <f>IFERROR(IFERROR(Tabela_BI[[#This Row],[nº Capt. Superf. - DAEE]]/(Tabela_BI[[#This Row],[nº Capt. Subt. - DAEE]] + Tabela_BI[[#This Row],[nº Capt. Superf. - DAEE]]),"") *100,"")</f>
        <v>78.45117845117845</v>
      </c>
      <c r="P1051" s="8">
        <f>IFERROR(IFERROR(Tabela_BI[[#This Row],[nº Capt. Subt. - DAEE]] /(Tabela_BI[[#This Row],[nº Capt. Subt. - DAEE]] + Tabela_BI[[#This Row],[nº Capt. Superf. - DAEE]]),"") *100,"")</f>
        <v>21.548821548821547</v>
      </c>
      <c r="Q1051" s="1">
        <v>233</v>
      </c>
      <c r="R1051" s="1">
        <v>64</v>
      </c>
      <c r="S1051" s="6">
        <v>1341.9</v>
      </c>
      <c r="T1051" s="6">
        <v>1341.9</v>
      </c>
      <c r="W1051" s="1"/>
      <c r="X1051" s="1"/>
      <c r="Y1051" s="1"/>
      <c r="AC1051" s="1"/>
      <c r="AF1051" s="1"/>
      <c r="AG1051" s="1"/>
    </row>
    <row r="1052" spans="1:33" hidden="1" x14ac:dyDescent="0.25">
      <c r="A1052" s="1">
        <v>9</v>
      </c>
      <c r="B1052" s="1">
        <v>2019</v>
      </c>
      <c r="C1052" s="1">
        <v>35108079</v>
      </c>
      <c r="D1052" s="44" t="s">
        <v>170</v>
      </c>
      <c r="E1052" s="20">
        <v>1.5723958954845234</v>
      </c>
      <c r="F1052" s="20">
        <v>1.57000954845256</v>
      </c>
      <c r="G1052" s="20">
        <v>2.3863470319634701E-3</v>
      </c>
      <c r="H1052" s="20">
        <v>0.107754407661086</v>
      </c>
      <c r="I1052" s="20">
        <v>1.90258751902588E-4</v>
      </c>
      <c r="J1052" s="20">
        <v>1.5E-3</v>
      </c>
      <c r="K1052" s="20">
        <v>1.5484777980720399</v>
      </c>
      <c r="L1052" s="20">
        <v>2.2227838660578415E-2</v>
      </c>
      <c r="M1052" s="20" t="s">
        <v>47</v>
      </c>
      <c r="N1052" s="50">
        <v>54</v>
      </c>
      <c r="O1052" s="8">
        <f>IFERROR(IFERROR(Tabela_BI[[#This Row],[nº Capt. Superf. - DAEE]]/(Tabela_BI[[#This Row],[nº Capt. Subt. - DAEE]] + Tabela_BI[[#This Row],[nº Capt. Superf. - DAEE]]),"") *100,"")</f>
        <v>86.301369863013704</v>
      </c>
      <c r="P1052" s="8">
        <f>IFERROR(IFERROR(Tabela_BI[[#This Row],[nº Capt. Subt. - DAEE]] /(Tabela_BI[[#This Row],[nº Capt. Subt. - DAEE]] + Tabela_BI[[#This Row],[nº Capt. Superf. - DAEE]]),"") *100,"")</f>
        <v>13.698630136986301</v>
      </c>
      <c r="Q1052" s="1">
        <v>126</v>
      </c>
      <c r="R1052" s="1">
        <v>20</v>
      </c>
      <c r="S1052" s="6"/>
      <c r="T1052" s="6"/>
      <c r="W1052" s="1"/>
      <c r="X1052" s="1"/>
      <c r="Y1052" s="1"/>
      <c r="AC1052" s="1"/>
      <c r="AF1052" s="1"/>
      <c r="AG1052" s="1"/>
    </row>
    <row r="1053" spans="1:33" hidden="1" x14ac:dyDescent="0.25">
      <c r="A1053" s="1">
        <v>4</v>
      </c>
      <c r="B1053" s="1">
        <v>2019</v>
      </c>
      <c r="C1053" s="1">
        <v>35109064</v>
      </c>
      <c r="D1053" s="44" t="s">
        <v>171</v>
      </c>
      <c r="E1053" s="20">
        <v>6.8868952308472897E-2</v>
      </c>
      <c r="F1053" s="20">
        <v>6.13338051750381E-2</v>
      </c>
      <c r="G1053" s="20">
        <v>7.5351471334348004E-3</v>
      </c>
      <c r="H1053" s="20" t="s">
        <v>47</v>
      </c>
      <c r="I1053" s="20">
        <v>4.79E-3</v>
      </c>
      <c r="J1053" s="20">
        <v>7.9274479959411496E-6</v>
      </c>
      <c r="K1053" s="20">
        <v>6.2497229832572297E-2</v>
      </c>
      <c r="L1053" s="20">
        <v>1.57379502790462E-3</v>
      </c>
      <c r="M1053" s="20">
        <v>5.5458302083333339E-3</v>
      </c>
      <c r="N1053" s="50">
        <v>16</v>
      </c>
      <c r="O1053" s="8">
        <f>IFERROR(IFERROR(Tabela_BI[[#This Row],[nº Capt. Superf. - DAEE]]/(Tabela_BI[[#This Row],[nº Capt. Subt. - DAEE]] + Tabela_BI[[#This Row],[nº Capt. Superf. - DAEE]]),"") *100,"")</f>
        <v>68.292682926829272</v>
      </c>
      <c r="P1053" s="8">
        <f>IFERROR(IFERROR(Tabela_BI[[#This Row],[nº Capt. Subt. - DAEE]] /(Tabela_BI[[#This Row],[nº Capt. Subt. - DAEE]] + Tabela_BI[[#This Row],[nº Capt. Superf. - DAEE]]),"") *100,"")</f>
        <v>31.707317073170731</v>
      </c>
      <c r="Q1053" s="1">
        <v>28</v>
      </c>
      <c r="R1053" s="1">
        <v>13</v>
      </c>
      <c r="S1053" s="6">
        <v>85.399920000000009</v>
      </c>
      <c r="T1053" s="6">
        <v>85.399920000000009</v>
      </c>
      <c r="W1053" s="1"/>
      <c r="X1053" s="1"/>
      <c r="Y1053" s="1"/>
      <c r="AC1053" s="1"/>
      <c r="AF1053" s="1"/>
      <c r="AG1053" s="1"/>
    </row>
    <row r="1054" spans="1:33" hidden="1" x14ac:dyDescent="0.25">
      <c r="A1054" s="1">
        <v>8</v>
      </c>
      <c r="B1054" s="1">
        <v>2019</v>
      </c>
      <c r="C1054" s="1">
        <v>35109068</v>
      </c>
      <c r="D1054" s="44" t="s">
        <v>171</v>
      </c>
      <c r="E1054" s="20">
        <v>4.0000000000000001E-3</v>
      </c>
      <c r="F1054" s="20">
        <v>4.0000000000000001E-3</v>
      </c>
      <c r="G1054" s="20" t="s">
        <v>47</v>
      </c>
      <c r="H1054" s="20" t="s">
        <v>47</v>
      </c>
      <c r="I1054" s="20" t="s">
        <v>47</v>
      </c>
      <c r="J1054" s="20" t="s">
        <v>47</v>
      </c>
      <c r="K1054" s="20">
        <v>4.0000000000000001E-3</v>
      </c>
      <c r="L1054" s="20">
        <v>0</v>
      </c>
      <c r="M1054" s="20" t="s">
        <v>47</v>
      </c>
      <c r="N1054" s="50">
        <v>1</v>
      </c>
      <c r="O1054" s="8" t="str">
        <f>IFERROR(IFERROR(Tabela_BI[[#This Row],[nº Capt. Superf. - DAEE]]/(Tabela_BI[[#This Row],[nº Capt. Subt. - DAEE]] + Tabela_BI[[#This Row],[nº Capt. Superf. - DAEE]]),"") *100,"")</f>
        <v/>
      </c>
      <c r="P1054" s="8" t="str">
        <f>IFERROR(IFERROR(Tabela_BI[[#This Row],[nº Capt. Subt. - DAEE]] /(Tabela_BI[[#This Row],[nº Capt. Subt. - DAEE]] + Tabela_BI[[#This Row],[nº Capt. Superf. - DAEE]]),"") *100,"")</f>
        <v/>
      </c>
      <c r="Q1054" s="1">
        <v>1</v>
      </c>
      <c r="R1054" s="1" t="s">
        <v>47</v>
      </c>
      <c r="S1054" s="6"/>
      <c r="T1054" s="6"/>
      <c r="W1054" s="1"/>
      <c r="X1054" s="1"/>
      <c r="Y1054" s="1"/>
      <c r="AC1054" s="1"/>
      <c r="AF1054" s="1"/>
      <c r="AG1054" s="1"/>
    </row>
    <row r="1055" spans="1:33" hidden="1" x14ac:dyDescent="0.25">
      <c r="A1055" s="1">
        <v>19</v>
      </c>
      <c r="B1055" s="1">
        <v>2019</v>
      </c>
      <c r="C1055" s="1">
        <v>351100319</v>
      </c>
      <c r="D1055" s="44" t="s">
        <v>172</v>
      </c>
      <c r="E1055" s="20">
        <v>0.1201424150177578</v>
      </c>
      <c r="F1055" s="20">
        <v>1.5923782343987801E-2</v>
      </c>
      <c r="G1055" s="20">
        <v>0.10421863267377</v>
      </c>
      <c r="H1055" s="20">
        <v>0.27560102739726</v>
      </c>
      <c r="I1055" s="20">
        <v>7.0505449010654503E-2</v>
      </c>
      <c r="J1055" s="20">
        <v>2.6887214611872101E-2</v>
      </c>
      <c r="K1055" s="20">
        <v>1.61260832064942E-2</v>
      </c>
      <c r="L1055" s="20">
        <v>6.62366818873668E-3</v>
      </c>
      <c r="M1055" s="20">
        <v>4.6225821807870375E-2</v>
      </c>
      <c r="N1055" s="50">
        <v>1</v>
      </c>
      <c r="O1055" s="8">
        <f>IFERROR(IFERROR(Tabela_BI[[#This Row],[nº Capt. Superf. - DAEE]]/(Tabela_BI[[#This Row],[nº Capt. Subt. - DAEE]] + Tabela_BI[[#This Row],[nº Capt. Superf. - DAEE]]),"") *100,"")</f>
        <v>11.76470588235294</v>
      </c>
      <c r="P1055" s="8">
        <f>IFERROR(IFERROR(Tabela_BI[[#This Row],[nº Capt. Subt. - DAEE]] /(Tabela_BI[[#This Row],[nº Capt. Subt. - DAEE]] + Tabela_BI[[#This Row],[nº Capt. Superf. - DAEE]]),"") *100,"")</f>
        <v>88.235294117647058</v>
      </c>
      <c r="Q1055" s="1">
        <v>10</v>
      </c>
      <c r="R1055" s="1">
        <v>75</v>
      </c>
      <c r="S1055" s="6">
        <v>856.00800000000004</v>
      </c>
      <c r="T1055" s="6">
        <v>856.00800000000004</v>
      </c>
      <c r="W1055" s="1"/>
      <c r="X1055" s="1"/>
      <c r="Y1055" s="1"/>
      <c r="AC1055" s="1"/>
      <c r="AF1055" s="1"/>
      <c r="AG1055" s="1"/>
    </row>
    <row r="1056" spans="1:33" hidden="1" x14ac:dyDescent="0.25">
      <c r="A1056" s="1">
        <v>20</v>
      </c>
      <c r="B1056" s="1">
        <v>2019</v>
      </c>
      <c r="C1056" s="1">
        <v>351100320</v>
      </c>
      <c r="D1056" s="44" t="s">
        <v>172</v>
      </c>
      <c r="E1056" s="20">
        <v>7.2298325722983299E-4</v>
      </c>
      <c r="F1056" s="20" t="s">
        <v>47</v>
      </c>
      <c r="G1056" s="20">
        <v>7.2298325722983299E-4</v>
      </c>
      <c r="H1056" s="20" t="s">
        <v>47</v>
      </c>
      <c r="I1056" s="20" t="s">
        <v>47</v>
      </c>
      <c r="J1056" s="20">
        <v>7.2298325722983299E-4</v>
      </c>
      <c r="K1056" s="20" t="s">
        <v>47</v>
      </c>
      <c r="L1056" s="20">
        <v>0</v>
      </c>
      <c r="M1056" s="20" t="s">
        <v>47</v>
      </c>
      <c r="N1056" s="50" t="s">
        <v>47</v>
      </c>
      <c r="O1056" s="8" t="str">
        <f>IFERROR(IFERROR(Tabela_BI[[#This Row],[nº Capt. Superf. - DAEE]]/(Tabela_BI[[#This Row],[nº Capt. Subt. - DAEE]] + Tabela_BI[[#This Row],[nº Capt. Superf. - DAEE]]),"") *100,"")</f>
        <v/>
      </c>
      <c r="P1056" s="8" t="str">
        <f>IFERROR(IFERROR(Tabela_BI[[#This Row],[nº Capt. Subt. - DAEE]] /(Tabela_BI[[#This Row],[nº Capt. Subt. - DAEE]] + Tabela_BI[[#This Row],[nº Capt. Superf. - DAEE]]),"") *100,"")</f>
        <v/>
      </c>
      <c r="Q1056" s="1" t="s">
        <v>47</v>
      </c>
      <c r="R1056" s="1">
        <v>1</v>
      </c>
      <c r="S1056" s="6"/>
      <c r="T1056" s="6"/>
      <c r="W1056" s="1"/>
      <c r="X1056" s="1"/>
      <c r="Y1056" s="1"/>
      <c r="AC1056" s="1"/>
      <c r="AF1056" s="1"/>
      <c r="AG1056" s="1"/>
    </row>
    <row r="1057" spans="1:33" hidden="1" x14ac:dyDescent="0.25">
      <c r="A1057" s="1">
        <v>15</v>
      </c>
      <c r="B1057" s="1">
        <v>2019</v>
      </c>
      <c r="C1057" s="1">
        <v>351110215</v>
      </c>
      <c r="D1057" s="44" t="s">
        <v>173</v>
      </c>
      <c r="E1057" s="20">
        <v>1.313835596461191</v>
      </c>
      <c r="F1057" s="20">
        <v>0.147266141552511</v>
      </c>
      <c r="G1057" s="20">
        <v>1.16656945490868</v>
      </c>
      <c r="H1057" s="20" t="s">
        <v>47</v>
      </c>
      <c r="I1057" s="20">
        <v>0.58191999999999999</v>
      </c>
      <c r="J1057" s="20">
        <v>0.32352397513952302</v>
      </c>
      <c r="K1057" s="20">
        <v>0.354409317605277</v>
      </c>
      <c r="L1057" s="20">
        <v>5.3982303716387577E-2</v>
      </c>
      <c r="M1057" s="20">
        <v>0.39785739090740752</v>
      </c>
      <c r="N1057" s="50">
        <v>12</v>
      </c>
      <c r="O1057" s="8">
        <f>IFERROR(IFERROR(Tabela_BI[[#This Row],[nº Capt. Superf. - DAEE]]/(Tabela_BI[[#This Row],[nº Capt. Subt. - DAEE]] + Tabela_BI[[#This Row],[nº Capt. Superf. - DAEE]]),"") *100,"")</f>
        <v>2.666666666666667</v>
      </c>
      <c r="P1057" s="8">
        <f>IFERROR(IFERROR(Tabela_BI[[#This Row],[nº Capt. Subt. - DAEE]] /(Tabela_BI[[#This Row],[nº Capt. Subt. - DAEE]] + Tabela_BI[[#This Row],[nº Capt. Superf. - DAEE]]),"") *100,"")</f>
        <v>97.333333333333343</v>
      </c>
      <c r="Q1057" s="1">
        <v>12</v>
      </c>
      <c r="R1057" s="1">
        <v>438</v>
      </c>
      <c r="S1057" s="6">
        <v>6527.6819999999998</v>
      </c>
      <c r="T1057" s="6">
        <v>6481.9882259999995</v>
      </c>
      <c r="W1057" s="1"/>
      <c r="X1057" s="1"/>
      <c r="Y1057" s="1"/>
      <c r="AC1057" s="1"/>
      <c r="AF1057" s="1"/>
      <c r="AG1057" s="1"/>
    </row>
    <row r="1058" spans="1:33" hidden="1" x14ac:dyDescent="0.25">
      <c r="A1058" s="1">
        <v>16</v>
      </c>
      <c r="B1058" s="1">
        <v>2019</v>
      </c>
      <c r="C1058" s="1">
        <v>351110216</v>
      </c>
      <c r="D1058" s="44" t="s">
        <v>173</v>
      </c>
      <c r="E1058" s="20">
        <v>5.8827245053272451E-3</v>
      </c>
      <c r="F1058" s="20">
        <v>5.3499999999999997E-3</v>
      </c>
      <c r="G1058" s="20">
        <v>5.3272450532724505E-4</v>
      </c>
      <c r="H1058" s="20" t="s">
        <v>47</v>
      </c>
      <c r="I1058" s="20" t="s">
        <v>47</v>
      </c>
      <c r="J1058" s="20" t="s">
        <v>47</v>
      </c>
      <c r="K1058" s="20">
        <v>5.8827245053272399E-3</v>
      </c>
      <c r="L1058" s="20">
        <v>0</v>
      </c>
      <c r="M1058" s="20" t="s">
        <v>47</v>
      </c>
      <c r="N1058" s="50">
        <v>2</v>
      </c>
      <c r="O1058" s="8">
        <f>IFERROR(IFERROR(Tabela_BI[[#This Row],[nº Capt. Superf. - DAEE]]/(Tabela_BI[[#This Row],[nº Capt. Subt. - DAEE]] + Tabela_BI[[#This Row],[nº Capt. Superf. - DAEE]]),"") *100,"")</f>
        <v>66.666666666666657</v>
      </c>
      <c r="P1058" s="8">
        <f>IFERROR(IFERROR(Tabela_BI[[#This Row],[nº Capt. Subt. - DAEE]] /(Tabela_BI[[#This Row],[nº Capt. Subt. - DAEE]] + Tabela_BI[[#This Row],[nº Capt. Superf. - DAEE]]),"") *100,"")</f>
        <v>33.333333333333329</v>
      </c>
      <c r="Q1058" s="1">
        <v>2</v>
      </c>
      <c r="R1058" s="1">
        <v>1</v>
      </c>
      <c r="S1058" s="6"/>
      <c r="T1058" s="6"/>
      <c r="W1058" s="1"/>
      <c r="X1058" s="1"/>
      <c r="Y1058" s="1"/>
      <c r="AC1058" s="1"/>
      <c r="AF1058" s="1"/>
      <c r="AG1058" s="1"/>
    </row>
    <row r="1059" spans="1:33" hidden="1" x14ac:dyDescent="0.25">
      <c r="A1059" s="1">
        <v>15</v>
      </c>
      <c r="B1059" s="1">
        <v>2019</v>
      </c>
      <c r="C1059" s="1">
        <v>351120115</v>
      </c>
      <c r="D1059" s="44" t="s">
        <v>174</v>
      </c>
      <c r="E1059" s="20">
        <v>5.0717607813292806E-2</v>
      </c>
      <c r="F1059" s="20">
        <v>1.7780000000000001E-2</v>
      </c>
      <c r="G1059" s="20">
        <v>3.2937607813292802E-2</v>
      </c>
      <c r="H1059" s="20" t="s">
        <v>47</v>
      </c>
      <c r="I1059" s="20">
        <v>2.7994421613394199E-2</v>
      </c>
      <c r="J1059" s="20">
        <v>1.6704307458143101E-2</v>
      </c>
      <c r="K1059" s="20">
        <v>5.1285616438356196E-3</v>
      </c>
      <c r="L1059" s="20">
        <v>8.9031709791983799E-4</v>
      </c>
      <c r="M1059" s="20">
        <v>1.9494808333333332E-2</v>
      </c>
      <c r="N1059" s="50">
        <v>1</v>
      </c>
      <c r="O1059" s="8">
        <f>IFERROR(IFERROR(Tabela_BI[[#This Row],[nº Capt. Superf. - DAEE]]/(Tabela_BI[[#This Row],[nº Capt. Subt. - DAEE]] + Tabela_BI[[#This Row],[nº Capt. Superf. - DAEE]]),"") *100,"")</f>
        <v>12</v>
      </c>
      <c r="P1059" s="8">
        <f>IFERROR(IFERROR(Tabela_BI[[#This Row],[nº Capt. Subt. - DAEE]] /(Tabela_BI[[#This Row],[nº Capt. Subt. - DAEE]] + Tabela_BI[[#This Row],[nº Capt. Superf. - DAEE]]),"") *100,"")</f>
        <v>88</v>
      </c>
      <c r="Q1059" s="1">
        <v>3</v>
      </c>
      <c r="R1059" s="1">
        <v>22</v>
      </c>
      <c r="S1059" s="6">
        <v>384.53778</v>
      </c>
      <c r="T1059" s="6">
        <v>384.53778</v>
      </c>
      <c r="W1059" s="1"/>
      <c r="X1059" s="1"/>
      <c r="Y1059" s="1"/>
      <c r="AC1059" s="1"/>
      <c r="AF1059" s="1"/>
      <c r="AG1059" s="1"/>
    </row>
    <row r="1060" spans="1:33" hidden="1" x14ac:dyDescent="0.25">
      <c r="A1060" s="1">
        <v>15</v>
      </c>
      <c r="B1060" s="1">
        <v>2019</v>
      </c>
      <c r="C1060" s="1">
        <v>351130015</v>
      </c>
      <c r="D1060" s="44" t="s">
        <v>175</v>
      </c>
      <c r="E1060" s="20">
        <v>8.6777927447995992E-2</v>
      </c>
      <c r="F1060" s="20">
        <v>1.7868797564688E-2</v>
      </c>
      <c r="G1060" s="20">
        <v>6.8909129883307996E-2</v>
      </c>
      <c r="H1060" s="20" t="s">
        <v>47</v>
      </c>
      <c r="I1060" s="20">
        <v>4.2029999999999998E-2</v>
      </c>
      <c r="J1060" s="20">
        <v>5.1526839167935099E-3</v>
      </c>
      <c r="K1060" s="20">
        <v>1.80897412480974E-2</v>
      </c>
      <c r="L1060" s="20">
        <v>2.1505502283105001E-2</v>
      </c>
      <c r="M1060" s="20">
        <v>2.112867567708333E-2</v>
      </c>
      <c r="N1060" s="50">
        <v>11</v>
      </c>
      <c r="O1060" s="8">
        <f>IFERROR(IFERROR(Tabela_BI[[#This Row],[nº Capt. Superf. - DAEE]]/(Tabela_BI[[#This Row],[nº Capt. Subt. - DAEE]] + Tabela_BI[[#This Row],[nº Capt. Superf. - DAEE]]),"") *100,"")</f>
        <v>12.5</v>
      </c>
      <c r="P1060" s="8">
        <f>IFERROR(IFERROR(Tabela_BI[[#This Row],[nº Capt. Subt. - DAEE]] /(Tabela_BI[[#This Row],[nº Capt. Subt. - DAEE]] + Tabela_BI[[#This Row],[nº Capt. Superf. - DAEE]]),"") *100,"")</f>
        <v>87.5</v>
      </c>
      <c r="Q1060" s="1">
        <v>6</v>
      </c>
      <c r="R1060" s="1">
        <v>42</v>
      </c>
      <c r="S1060" s="6">
        <v>394.63199999999995</v>
      </c>
      <c r="T1060" s="6">
        <v>394.63199999999995</v>
      </c>
      <c r="W1060" s="1"/>
      <c r="X1060" s="1"/>
      <c r="Y1060" s="1"/>
      <c r="AC1060" s="1"/>
      <c r="AF1060" s="1"/>
      <c r="AG1060" s="1"/>
    </row>
    <row r="1061" spans="1:33" hidden="1" x14ac:dyDescent="0.25">
      <c r="A1061" s="1">
        <v>16</v>
      </c>
      <c r="B1061" s="1">
        <v>2019</v>
      </c>
      <c r="C1061" s="1">
        <v>351130016</v>
      </c>
      <c r="D1061" s="44" t="s">
        <v>175</v>
      </c>
      <c r="E1061" s="20">
        <v>5.0499999999999998E-3</v>
      </c>
      <c r="F1061" s="20">
        <v>5.0000000000000001E-3</v>
      </c>
      <c r="G1061" s="20">
        <v>5.0000000000000002E-5</v>
      </c>
      <c r="H1061" s="20" t="s">
        <v>47</v>
      </c>
      <c r="I1061" s="20" t="s">
        <v>47</v>
      </c>
      <c r="J1061" s="20" t="s">
        <v>47</v>
      </c>
      <c r="K1061" s="20">
        <v>5.0000000000000001E-3</v>
      </c>
      <c r="L1061" s="20">
        <v>5.0000000000000002E-5</v>
      </c>
      <c r="M1061" s="20" t="s">
        <v>47</v>
      </c>
      <c r="N1061" s="50">
        <v>7</v>
      </c>
      <c r="O1061" s="8">
        <f>IFERROR(IFERROR(Tabela_BI[[#This Row],[nº Capt. Superf. - DAEE]]/(Tabela_BI[[#This Row],[nº Capt. Subt. - DAEE]] + Tabela_BI[[#This Row],[nº Capt. Superf. - DAEE]]),"") *100,"")</f>
        <v>50</v>
      </c>
      <c r="P1061" s="8">
        <f>IFERROR(IFERROR(Tabela_BI[[#This Row],[nº Capt. Subt. - DAEE]] /(Tabela_BI[[#This Row],[nº Capt. Subt. - DAEE]] + Tabela_BI[[#This Row],[nº Capt. Superf. - DAEE]]),"") *100,"")</f>
        <v>50</v>
      </c>
      <c r="Q1061" s="1">
        <v>1</v>
      </c>
      <c r="R1061" s="1">
        <v>1</v>
      </c>
      <c r="S1061" s="6"/>
      <c r="T1061" s="6"/>
      <c r="W1061" s="1"/>
      <c r="X1061" s="1"/>
      <c r="Y1061" s="1"/>
      <c r="AC1061" s="1"/>
      <c r="AF1061" s="1"/>
      <c r="AG1061" s="1"/>
    </row>
    <row r="1062" spans="1:33" hidden="1" x14ac:dyDescent="0.25">
      <c r="A1062" s="1">
        <v>14</v>
      </c>
      <c r="B1062" s="1">
        <v>2019</v>
      </c>
      <c r="C1062" s="1">
        <v>351140914</v>
      </c>
      <c r="D1062" s="44" t="s">
        <v>176</v>
      </c>
      <c r="E1062" s="20">
        <v>0.52074194951801067</v>
      </c>
      <c r="F1062" s="20">
        <v>0.51461255327245004</v>
      </c>
      <c r="G1062" s="20">
        <v>6.1293962455606296E-3</v>
      </c>
      <c r="H1062" s="20">
        <v>0.117095161085743</v>
      </c>
      <c r="I1062" s="20" t="s">
        <v>47</v>
      </c>
      <c r="J1062" s="20">
        <v>3.2295332318620001E-2</v>
      </c>
      <c r="K1062" s="20">
        <v>0.48587661719939101</v>
      </c>
      <c r="L1062" s="20">
        <v>2.5700000000000002E-3</v>
      </c>
      <c r="M1062" s="20" t="s">
        <v>47</v>
      </c>
      <c r="N1062" s="50">
        <v>15</v>
      </c>
      <c r="O1062" s="8">
        <f>IFERROR(IFERROR(Tabela_BI[[#This Row],[nº Capt. Superf. - DAEE]]/(Tabela_BI[[#This Row],[nº Capt. Subt. - DAEE]] + Tabela_BI[[#This Row],[nº Capt. Superf. - DAEE]]),"") *100,"")</f>
        <v>72.5</v>
      </c>
      <c r="P1062" s="8">
        <f>IFERROR(IFERROR(Tabela_BI[[#This Row],[nº Capt. Subt. - DAEE]] /(Tabela_BI[[#This Row],[nº Capt. Subt. - DAEE]] + Tabela_BI[[#This Row],[nº Capt. Superf. - DAEE]]),"") *100,"")</f>
        <v>27.500000000000004</v>
      </c>
      <c r="Q1062" s="1">
        <v>29</v>
      </c>
      <c r="R1062" s="1">
        <v>11</v>
      </c>
      <c r="S1062" s="6"/>
      <c r="T1062" s="6"/>
      <c r="W1062" s="1"/>
      <c r="X1062" s="1"/>
      <c r="Y1062" s="1"/>
      <c r="AC1062" s="1"/>
      <c r="AF1062" s="1"/>
      <c r="AG1062" s="1"/>
    </row>
    <row r="1063" spans="1:33" hidden="1" x14ac:dyDescent="0.25">
      <c r="A1063" s="1">
        <v>17</v>
      </c>
      <c r="B1063" s="1">
        <v>2019</v>
      </c>
      <c r="C1063" s="1">
        <v>351140917</v>
      </c>
      <c r="D1063" s="44" t="s">
        <v>176</v>
      </c>
      <c r="E1063" s="20">
        <v>0.3525695078640283</v>
      </c>
      <c r="F1063" s="20">
        <v>0.283233607305936</v>
      </c>
      <c r="G1063" s="20">
        <v>6.93359005580923E-2</v>
      </c>
      <c r="H1063" s="20" t="s">
        <v>47</v>
      </c>
      <c r="I1063" s="20">
        <v>1.8519999999999998E-2</v>
      </c>
      <c r="J1063" s="20">
        <v>5.9149766615931E-2</v>
      </c>
      <c r="K1063" s="20">
        <v>0.21110834855403399</v>
      </c>
      <c r="L1063" s="20">
        <v>6.3649999999999998E-2</v>
      </c>
      <c r="M1063" s="20">
        <v>5.7946683460648143E-2</v>
      </c>
      <c r="N1063" s="50">
        <v>14</v>
      </c>
      <c r="O1063" s="8">
        <f>IFERROR(IFERROR(Tabela_BI[[#This Row],[nº Capt. Superf. - DAEE]]/(Tabela_BI[[#This Row],[nº Capt. Subt. - DAEE]] + Tabela_BI[[#This Row],[nº Capt. Superf. - DAEE]]),"") *100,"")</f>
        <v>58.82352941176471</v>
      </c>
      <c r="P1063" s="8">
        <f>IFERROR(IFERROR(Tabela_BI[[#This Row],[nº Capt. Subt. - DAEE]] /(Tabela_BI[[#This Row],[nº Capt. Subt. - DAEE]] + Tabela_BI[[#This Row],[nº Capt. Superf. - DAEE]]),"") *100,"")</f>
        <v>41.17647058823529</v>
      </c>
      <c r="Q1063" s="1">
        <v>20</v>
      </c>
      <c r="R1063" s="1">
        <v>14</v>
      </c>
      <c r="S1063" s="6">
        <v>870.66899999999998</v>
      </c>
      <c r="T1063" s="6">
        <v>870.66899999999998</v>
      </c>
      <c r="W1063" s="1"/>
      <c r="X1063" s="1"/>
      <c r="Y1063" s="1"/>
      <c r="AC1063" s="1"/>
      <c r="AF1063" s="1"/>
      <c r="AG1063" s="1"/>
    </row>
    <row r="1064" spans="1:33" hidden="1" x14ac:dyDescent="0.25">
      <c r="A1064" s="1">
        <v>10</v>
      </c>
      <c r="B1064" s="1">
        <v>2019</v>
      </c>
      <c r="C1064" s="1">
        <v>351150810</v>
      </c>
      <c r="D1064" s="44" t="s">
        <v>177</v>
      </c>
      <c r="E1064" s="20">
        <v>0.42264872653475388</v>
      </c>
      <c r="F1064" s="20">
        <v>0.36795</v>
      </c>
      <c r="G1064" s="20">
        <v>5.4698726534753897E-2</v>
      </c>
      <c r="H1064" s="20" t="s">
        <v>47</v>
      </c>
      <c r="I1064" s="20">
        <v>0.21136123287671199</v>
      </c>
      <c r="J1064" s="20">
        <v>0.15869802638254699</v>
      </c>
      <c r="K1064" s="20">
        <v>2.0494672754946702E-3</v>
      </c>
      <c r="L1064" s="20">
        <v>5.0540000000000002E-2</v>
      </c>
      <c r="M1064" s="20">
        <v>0.12711263126041666</v>
      </c>
      <c r="N1064" s="50">
        <v>13</v>
      </c>
      <c r="O1064" s="8">
        <f>IFERROR(IFERROR(Tabela_BI[[#This Row],[nº Capt. Superf. - DAEE]]/(Tabela_BI[[#This Row],[nº Capt. Subt. - DAEE]] + Tabela_BI[[#This Row],[nº Capt. Superf. - DAEE]]),"") *100,"")</f>
        <v>34.090909090909086</v>
      </c>
      <c r="P1064" s="8">
        <f>IFERROR(IFERROR(Tabela_BI[[#This Row],[nº Capt. Subt. - DAEE]] /(Tabela_BI[[#This Row],[nº Capt. Subt. - DAEE]] + Tabela_BI[[#This Row],[nº Capt. Superf. - DAEE]]),"") *100,"")</f>
        <v>65.909090909090907</v>
      </c>
      <c r="Q1064" s="1">
        <v>15</v>
      </c>
      <c r="R1064" s="1">
        <v>29</v>
      </c>
      <c r="S1064" s="6">
        <v>2456.3347200000003</v>
      </c>
      <c r="T1064" s="6">
        <v>2456.3347200000003</v>
      </c>
      <c r="W1064" s="1"/>
      <c r="X1064" s="1"/>
      <c r="Y1064" s="1"/>
      <c r="AC1064" s="1"/>
      <c r="AF1064" s="1"/>
      <c r="AG1064" s="1"/>
    </row>
    <row r="1065" spans="1:33" hidden="1" x14ac:dyDescent="0.25">
      <c r="A1065" s="1">
        <v>10</v>
      </c>
      <c r="B1065" s="1">
        <v>2019</v>
      </c>
      <c r="C1065" s="1">
        <v>351160710</v>
      </c>
      <c r="D1065" s="44" t="s">
        <v>178</v>
      </c>
      <c r="E1065" s="20">
        <v>0.1596525602486048</v>
      </c>
      <c r="F1065" s="20">
        <v>9.0724178082191798E-2</v>
      </c>
      <c r="G1065" s="20">
        <v>6.8928382166413005E-2</v>
      </c>
      <c r="H1065" s="20" t="s">
        <v>47</v>
      </c>
      <c r="I1065" s="20">
        <v>3.1876164383561598E-2</v>
      </c>
      <c r="J1065" s="20">
        <v>2.3727870370370399E-2</v>
      </c>
      <c r="K1065" s="20">
        <v>7.5612003424657598E-2</v>
      </c>
      <c r="L1065" s="20">
        <v>2.8436522070015197E-2</v>
      </c>
      <c r="M1065" s="20">
        <v>4.3601480265046295E-2</v>
      </c>
      <c r="N1065" s="50">
        <v>22</v>
      </c>
      <c r="O1065" s="8">
        <f>IFERROR(IFERROR(Tabela_BI[[#This Row],[nº Capt. Superf. - DAEE]]/(Tabela_BI[[#This Row],[nº Capt. Subt. - DAEE]] + Tabela_BI[[#This Row],[nº Capt. Superf. - DAEE]]),"") *100,"")</f>
        <v>37.804878048780488</v>
      </c>
      <c r="P1065" s="8">
        <f>IFERROR(IFERROR(Tabela_BI[[#This Row],[nº Capt. Subt. - DAEE]] /(Tabela_BI[[#This Row],[nº Capt. Subt. - DAEE]] + Tabela_BI[[#This Row],[nº Capt. Superf. - DAEE]]),"") *100,"")</f>
        <v>62.195121951219512</v>
      </c>
      <c r="Q1065" s="1">
        <v>31</v>
      </c>
      <c r="R1065" s="1">
        <v>51</v>
      </c>
      <c r="S1065" s="6">
        <v>588.87918000000002</v>
      </c>
      <c r="T1065" s="6">
        <v>529.99126200000001</v>
      </c>
      <c r="W1065" s="1"/>
      <c r="X1065" s="1"/>
      <c r="Y1065" s="1"/>
      <c r="AC1065" s="1"/>
      <c r="AF1065" s="1"/>
      <c r="AG1065" s="1"/>
    </row>
    <row r="1066" spans="1:33" hidden="1" x14ac:dyDescent="0.25">
      <c r="A1066" s="1">
        <v>5</v>
      </c>
      <c r="B1066" s="1">
        <v>2019</v>
      </c>
      <c r="C1066" s="1">
        <v>35117065</v>
      </c>
      <c r="D1066" s="44" t="s">
        <v>179</v>
      </c>
      <c r="E1066" s="20">
        <v>8.5054493911719958E-2</v>
      </c>
      <c r="F1066" s="20">
        <v>7.9010688736681906E-2</v>
      </c>
      <c r="G1066" s="20">
        <v>6.0438051750380502E-3</v>
      </c>
      <c r="H1066" s="20" t="s">
        <v>47</v>
      </c>
      <c r="I1066" s="20">
        <v>3.7200000000000002E-3</v>
      </c>
      <c r="J1066" s="20">
        <v>6.61068873668189E-3</v>
      </c>
      <c r="K1066" s="20">
        <v>5.8889999999999998E-2</v>
      </c>
      <c r="L1066" s="20">
        <v>1.5833805175038053E-2</v>
      </c>
      <c r="M1066" s="20">
        <v>5.0989733796296295E-2</v>
      </c>
      <c r="N1066" s="50">
        <v>10</v>
      </c>
      <c r="O1066" s="8">
        <f>IFERROR(IFERROR(Tabela_BI[[#This Row],[nº Capt. Superf. - DAEE]]/(Tabela_BI[[#This Row],[nº Capt. Subt. - DAEE]] + Tabela_BI[[#This Row],[nº Capt. Superf. - DAEE]]),"") *100,"")</f>
        <v>48.387096774193552</v>
      </c>
      <c r="P1066" s="8">
        <f>IFERROR(IFERROR(Tabela_BI[[#This Row],[nº Capt. Subt. - DAEE]] /(Tabela_BI[[#This Row],[nº Capt. Subt. - DAEE]] + Tabela_BI[[#This Row],[nº Capt. Superf. - DAEE]]),"") *100,"")</f>
        <v>51.612903225806448</v>
      </c>
      <c r="Q1066" s="1">
        <v>15</v>
      </c>
      <c r="R1066" s="1">
        <v>16</v>
      </c>
      <c r="S1066" s="6">
        <v>677.28437280000003</v>
      </c>
      <c r="T1066" s="6">
        <v>650.19299788800004</v>
      </c>
      <c r="W1066" s="1"/>
      <c r="X1066" s="1"/>
      <c r="Y1066" s="1"/>
      <c r="AC1066" s="1"/>
      <c r="AF1066" s="1"/>
      <c r="AG1066" s="1"/>
    </row>
    <row r="1067" spans="1:33" hidden="1" x14ac:dyDescent="0.25">
      <c r="A1067" s="1">
        <v>14</v>
      </c>
      <c r="B1067" s="1">
        <v>2019</v>
      </c>
      <c r="C1067" s="1">
        <v>355720414</v>
      </c>
      <c r="D1067" s="44" t="s">
        <v>180</v>
      </c>
      <c r="E1067" s="20">
        <v>0</v>
      </c>
      <c r="F1067" s="20" t="s">
        <v>47</v>
      </c>
      <c r="G1067" s="20" t="s">
        <v>47</v>
      </c>
      <c r="H1067" s="20" t="s">
        <v>47</v>
      </c>
      <c r="I1067" s="20" t="s">
        <v>47</v>
      </c>
      <c r="J1067" s="20" t="s">
        <v>47</v>
      </c>
      <c r="K1067" s="20" t="s">
        <v>47</v>
      </c>
      <c r="L1067" s="20">
        <v>0</v>
      </c>
      <c r="M1067" s="20" t="s">
        <v>47</v>
      </c>
      <c r="N1067" s="50" t="s">
        <v>47</v>
      </c>
      <c r="O1067" s="8" t="str">
        <f>IFERROR(IFERROR(Tabela_BI[[#This Row],[nº Capt. Superf. - DAEE]]/(Tabela_BI[[#This Row],[nº Capt. Subt. - DAEE]] + Tabela_BI[[#This Row],[nº Capt. Superf. - DAEE]]),"") *100,"")</f>
        <v/>
      </c>
      <c r="P1067" s="8" t="str">
        <f>IFERROR(IFERROR(Tabela_BI[[#This Row],[nº Capt. Subt. - DAEE]] /(Tabela_BI[[#This Row],[nº Capt. Subt. - DAEE]] + Tabela_BI[[#This Row],[nº Capt. Superf. - DAEE]]),"") *100,"")</f>
        <v/>
      </c>
      <c r="Q1067" s="1" t="s">
        <v>47</v>
      </c>
      <c r="R1067" s="1" t="s">
        <v>47</v>
      </c>
      <c r="S1067" s="6"/>
      <c r="T1067" s="6"/>
      <c r="W1067" s="1"/>
      <c r="X1067" s="1"/>
      <c r="Y1067" s="1"/>
      <c r="AC1067" s="1"/>
      <c r="AF1067" s="1"/>
      <c r="AG1067" s="1"/>
    </row>
    <row r="1068" spans="1:33" hidden="1" x14ac:dyDescent="0.25">
      <c r="A1068" s="1">
        <v>17</v>
      </c>
      <c r="B1068" s="1">
        <v>2019</v>
      </c>
      <c r="C1068" s="1">
        <v>355720417</v>
      </c>
      <c r="D1068" s="44" t="s">
        <v>180</v>
      </c>
      <c r="E1068" s="20">
        <v>0.1087892085235921</v>
      </c>
      <c r="F1068" s="20">
        <v>5.2457716894977198E-2</v>
      </c>
      <c r="G1068" s="20">
        <v>5.6331491628614901E-2</v>
      </c>
      <c r="H1068" s="20">
        <v>0</v>
      </c>
      <c r="I1068" s="20">
        <v>5.2811491628614898E-2</v>
      </c>
      <c r="J1068" s="20">
        <v>4.2000000000000002E-4</v>
      </c>
      <c r="K1068" s="20">
        <v>5.2457716894977198E-2</v>
      </c>
      <c r="L1068" s="20">
        <v>3.0999999999999999E-3</v>
      </c>
      <c r="M1068" s="20">
        <v>3.4255013356481484E-2</v>
      </c>
      <c r="N1068" s="50">
        <v>1</v>
      </c>
      <c r="O1068" s="8">
        <f>IFERROR(IFERROR(Tabela_BI[[#This Row],[nº Capt. Superf. - DAEE]]/(Tabela_BI[[#This Row],[nº Capt. Subt. - DAEE]] + Tabela_BI[[#This Row],[nº Capt. Superf. - DAEE]]),"") *100,"")</f>
        <v>18.181818181818183</v>
      </c>
      <c r="P1068" s="8">
        <f>IFERROR(IFERROR(Tabela_BI[[#This Row],[nº Capt. Subt. - DAEE]] /(Tabela_BI[[#This Row],[nº Capt. Subt. - DAEE]] + Tabela_BI[[#This Row],[nº Capt. Superf. - DAEE]]),"") *100,"")</f>
        <v>81.818181818181827</v>
      </c>
      <c r="Q1068" s="1">
        <v>2</v>
      </c>
      <c r="R1068" s="1">
        <v>9</v>
      </c>
      <c r="S1068" s="6">
        <v>610.4597399999999</v>
      </c>
      <c r="T1068" s="6">
        <v>610.4597399999999</v>
      </c>
      <c r="W1068" s="1"/>
      <c r="X1068" s="1"/>
      <c r="Y1068" s="1"/>
      <c r="AC1068" s="1"/>
      <c r="AF1068" s="1"/>
      <c r="AG1068" s="1"/>
    </row>
    <row r="1069" spans="1:33" hidden="1" x14ac:dyDescent="0.25">
      <c r="A1069" s="1">
        <v>20</v>
      </c>
      <c r="B1069" s="1">
        <v>2019</v>
      </c>
      <c r="C1069" s="1">
        <v>351190420</v>
      </c>
      <c r="D1069" s="44" t="s">
        <v>181</v>
      </c>
      <c r="E1069" s="20">
        <v>0.1387591685692541</v>
      </c>
      <c r="F1069" s="20">
        <v>0.10624085806697101</v>
      </c>
      <c r="G1069" s="20">
        <v>3.2518310502283099E-2</v>
      </c>
      <c r="H1069" s="20" t="s">
        <v>47</v>
      </c>
      <c r="I1069" s="20">
        <v>2.9430000000000001E-2</v>
      </c>
      <c r="J1069" s="20">
        <v>9.2219999999999996E-2</v>
      </c>
      <c r="K1069" s="20">
        <v>1.5639168569254201E-2</v>
      </c>
      <c r="L1069" s="20">
        <v>1.47E-3</v>
      </c>
      <c r="M1069" s="20">
        <v>2.036506640625E-2</v>
      </c>
      <c r="N1069" s="50">
        <v>9</v>
      </c>
      <c r="O1069" s="8">
        <f>IFERROR(IFERROR(Tabela_BI[[#This Row],[nº Capt. Superf. - DAEE]]/(Tabela_BI[[#This Row],[nº Capt. Subt. - DAEE]] + Tabela_BI[[#This Row],[nº Capt. Superf. - DAEE]]),"") *100,"")</f>
        <v>25.806451612903224</v>
      </c>
      <c r="P1069" s="8">
        <f>IFERROR(IFERROR(Tabela_BI[[#This Row],[nº Capt. Subt. - DAEE]] /(Tabela_BI[[#This Row],[nº Capt. Subt. - DAEE]] + Tabela_BI[[#This Row],[nº Capt. Superf. - DAEE]]),"") *100,"")</f>
        <v>74.193548387096769</v>
      </c>
      <c r="Q1069" s="1">
        <v>8</v>
      </c>
      <c r="R1069" s="1">
        <v>23</v>
      </c>
      <c r="S1069" s="6">
        <v>443.50200000000007</v>
      </c>
      <c r="T1069" s="6">
        <v>443.50200000000007</v>
      </c>
      <c r="W1069" s="1"/>
      <c r="X1069" s="1"/>
      <c r="Y1069" s="1"/>
      <c r="AC1069" s="1"/>
      <c r="AF1069" s="1"/>
      <c r="AG1069" s="1"/>
    </row>
    <row r="1070" spans="1:33" hidden="1" x14ac:dyDescent="0.25">
      <c r="A1070" s="1">
        <v>12</v>
      </c>
      <c r="B1070" s="1">
        <v>2019</v>
      </c>
      <c r="C1070" s="1">
        <v>351200112</v>
      </c>
      <c r="D1070" s="44" t="s">
        <v>182</v>
      </c>
      <c r="E1070" s="20">
        <v>0.89099219051243006</v>
      </c>
      <c r="F1070" s="20">
        <v>0.71190662100456603</v>
      </c>
      <c r="G1070" s="20">
        <v>0.179085569507864</v>
      </c>
      <c r="H1070" s="20" t="s">
        <v>47</v>
      </c>
      <c r="I1070" s="20">
        <v>3.8519999999999999E-2</v>
      </c>
      <c r="J1070" s="20">
        <v>0.38878756468797598</v>
      </c>
      <c r="K1070" s="20">
        <v>0.42883184043632699</v>
      </c>
      <c r="L1070" s="20">
        <v>3.4852785388127909E-2</v>
      </c>
      <c r="M1070" s="20">
        <v>4.701935916666667E-2</v>
      </c>
      <c r="N1070" s="50">
        <v>21</v>
      </c>
      <c r="O1070" s="8">
        <f>IFERROR(IFERROR(Tabela_BI[[#This Row],[nº Capt. Superf. - DAEE]]/(Tabela_BI[[#This Row],[nº Capt. Subt. - DAEE]] + Tabela_BI[[#This Row],[nº Capt. Superf. - DAEE]]),"") *100,"")</f>
        <v>36.904761904761905</v>
      </c>
      <c r="P1070" s="8">
        <f>IFERROR(IFERROR(Tabela_BI[[#This Row],[nº Capt. Subt. - DAEE]] /(Tabela_BI[[#This Row],[nº Capt. Subt. - DAEE]] + Tabela_BI[[#This Row],[nº Capt. Superf. - DAEE]]),"") *100,"")</f>
        <v>63.095238095238095</v>
      </c>
      <c r="Q1070" s="1">
        <v>31</v>
      </c>
      <c r="R1070" s="1">
        <v>53</v>
      </c>
      <c r="S1070" s="6">
        <v>931.39199999999994</v>
      </c>
      <c r="T1070" s="6">
        <v>931.39199999999994</v>
      </c>
      <c r="W1070" s="1"/>
      <c r="X1070" s="1"/>
      <c r="Y1070" s="1"/>
      <c r="AC1070" s="1"/>
      <c r="AF1070" s="1"/>
      <c r="AG1070" s="1"/>
    </row>
    <row r="1071" spans="1:33" hidden="1" x14ac:dyDescent="0.25">
      <c r="A1071" s="1">
        <v>15</v>
      </c>
      <c r="B1071" s="1">
        <v>2019</v>
      </c>
      <c r="C1071" s="1">
        <v>351200115</v>
      </c>
      <c r="D1071" s="44" t="s">
        <v>182</v>
      </c>
      <c r="E1071" s="20">
        <v>7.9090905631659006E-2</v>
      </c>
      <c r="F1071" s="20">
        <v>6.4153782343987803E-2</v>
      </c>
      <c r="G1071" s="20">
        <v>1.4937123287671199E-2</v>
      </c>
      <c r="H1071" s="20" t="s">
        <v>47</v>
      </c>
      <c r="I1071" s="20" t="s">
        <v>47</v>
      </c>
      <c r="J1071" s="20">
        <v>2.47E-3</v>
      </c>
      <c r="K1071" s="20">
        <v>7.6579999999999995E-2</v>
      </c>
      <c r="L1071" s="20">
        <v>4.09056316590563E-5</v>
      </c>
      <c r="M1071" s="20" t="s">
        <v>47</v>
      </c>
      <c r="N1071" s="50">
        <v>4</v>
      </c>
      <c r="O1071" s="8">
        <f>IFERROR(IFERROR(Tabela_BI[[#This Row],[nº Capt. Superf. - DAEE]]/(Tabela_BI[[#This Row],[nº Capt. Subt. - DAEE]] + Tabela_BI[[#This Row],[nº Capt. Superf. - DAEE]]),"") *100,"")</f>
        <v>46.666666666666664</v>
      </c>
      <c r="P1071" s="8">
        <f>IFERROR(IFERROR(Tabela_BI[[#This Row],[nº Capt. Subt. - DAEE]] /(Tabela_BI[[#This Row],[nº Capt. Subt. - DAEE]] + Tabela_BI[[#This Row],[nº Capt. Superf. - DAEE]]),"") *100,"")</f>
        <v>53.333333333333336</v>
      </c>
      <c r="Q1071" s="1">
        <v>7</v>
      </c>
      <c r="R1071" s="1">
        <v>8</v>
      </c>
      <c r="S1071" s="6"/>
      <c r="T1071" s="6"/>
      <c r="W1071" s="1"/>
      <c r="X1071" s="1"/>
      <c r="Y1071" s="1"/>
      <c r="AC1071" s="1"/>
      <c r="AF1071" s="1"/>
      <c r="AG1071" s="1"/>
    </row>
    <row r="1072" spans="1:33" hidden="1" x14ac:dyDescent="0.25">
      <c r="A1072" s="1">
        <v>12</v>
      </c>
      <c r="B1072" s="1">
        <v>2019</v>
      </c>
      <c r="C1072" s="1">
        <v>351210012</v>
      </c>
      <c r="D1072" s="44" t="s">
        <v>183</v>
      </c>
      <c r="E1072" s="20">
        <v>4.1874046689497693</v>
      </c>
      <c r="F1072" s="20">
        <v>3.9084097678843199</v>
      </c>
      <c r="G1072" s="20">
        <v>0.278994901065449</v>
      </c>
      <c r="H1072" s="20">
        <v>1.4978053018772199</v>
      </c>
      <c r="I1072" s="20">
        <v>2.121E-2</v>
      </c>
      <c r="J1072" s="20">
        <v>0.21371000000000001</v>
      </c>
      <c r="K1072" s="20">
        <v>3.89544489726027</v>
      </c>
      <c r="L1072" s="20">
        <v>5.7039771689497747E-2</v>
      </c>
      <c r="M1072" s="20">
        <v>1.509870625E-2</v>
      </c>
      <c r="N1072" s="50">
        <v>58</v>
      </c>
      <c r="O1072" s="8">
        <f>IFERROR(IFERROR(Tabela_BI[[#This Row],[nº Capt. Superf. - DAEE]]/(Tabela_BI[[#This Row],[nº Capt. Subt. - DAEE]] + Tabela_BI[[#This Row],[nº Capt. Superf. - DAEE]]),"") *100,"")</f>
        <v>71.527777777777786</v>
      </c>
      <c r="P1072" s="8">
        <f>IFERROR(IFERROR(Tabela_BI[[#This Row],[nº Capt. Subt. - DAEE]] /(Tabela_BI[[#This Row],[nº Capt. Subt. - DAEE]] + Tabela_BI[[#This Row],[nº Capt. Superf. - DAEE]]),"") *100,"")</f>
        <v>28.472222222222221</v>
      </c>
      <c r="Q1072" s="1">
        <v>103</v>
      </c>
      <c r="R1072" s="1">
        <v>41</v>
      </c>
      <c r="S1072" s="6">
        <v>242.352</v>
      </c>
      <c r="T1072" s="6">
        <v>242.352</v>
      </c>
      <c r="W1072" s="1"/>
      <c r="X1072" s="1"/>
      <c r="Y1072" s="1"/>
      <c r="AC1072" s="1"/>
      <c r="AF1072" s="1"/>
      <c r="AG1072" s="1"/>
    </row>
    <row r="1073" spans="1:33" hidden="1" x14ac:dyDescent="0.25">
      <c r="A1073" s="1">
        <v>9</v>
      </c>
      <c r="B1073" s="1">
        <v>2019</v>
      </c>
      <c r="C1073" s="1">
        <v>35122099</v>
      </c>
      <c r="D1073" s="44" t="s">
        <v>184</v>
      </c>
      <c r="E1073" s="20">
        <v>0.39781444888381534</v>
      </c>
      <c r="F1073" s="20">
        <v>0.36990116692034503</v>
      </c>
      <c r="G1073" s="20">
        <v>2.7913281963470302E-2</v>
      </c>
      <c r="H1073" s="20" t="s">
        <v>47</v>
      </c>
      <c r="I1073" s="20">
        <v>6.8536849315068496E-2</v>
      </c>
      <c r="J1073" s="20">
        <v>4.0349999999999997E-2</v>
      </c>
      <c r="K1073" s="20">
        <v>0.27876638762049699</v>
      </c>
      <c r="L1073" s="20">
        <v>1.0161211948249619E-2</v>
      </c>
      <c r="M1073" s="20">
        <v>8.1321202656250008E-2</v>
      </c>
      <c r="N1073" s="50">
        <v>19</v>
      </c>
      <c r="O1073" s="8">
        <f>IFERROR(IFERROR(Tabela_BI[[#This Row],[nº Capt. Superf. - DAEE]]/(Tabela_BI[[#This Row],[nº Capt. Subt. - DAEE]] + Tabela_BI[[#This Row],[nº Capt. Superf. - DAEE]]),"") *100,"")</f>
        <v>51.886792452830186</v>
      </c>
      <c r="P1073" s="8">
        <f>IFERROR(IFERROR(Tabela_BI[[#This Row],[nº Capt. Subt. - DAEE]] /(Tabela_BI[[#This Row],[nº Capt. Subt. - DAEE]] + Tabela_BI[[#This Row],[nº Capt. Superf. - DAEE]]),"") *100,"")</f>
        <v>48.113207547169814</v>
      </c>
      <c r="Q1073" s="1">
        <v>55</v>
      </c>
      <c r="R1073" s="1">
        <v>51</v>
      </c>
      <c r="S1073" s="6">
        <v>1431.27</v>
      </c>
      <c r="T1073" s="6">
        <v>1388.3319000000001</v>
      </c>
      <c r="W1073" s="1"/>
      <c r="X1073" s="1"/>
      <c r="Y1073" s="1"/>
      <c r="AC1073" s="1"/>
      <c r="AF1073" s="1"/>
      <c r="AG1073" s="1"/>
    </row>
    <row r="1074" spans="1:33" hidden="1" x14ac:dyDescent="0.25">
      <c r="A1074" s="1">
        <v>10</v>
      </c>
      <c r="B1074" s="1">
        <v>2019</v>
      </c>
      <c r="C1074" s="1">
        <v>351230810</v>
      </c>
      <c r="D1074" s="44" t="s">
        <v>185</v>
      </c>
      <c r="E1074" s="20">
        <v>3.42623160832065E-3</v>
      </c>
      <c r="F1074" s="20">
        <v>2.7950786402841199E-3</v>
      </c>
      <c r="G1074" s="20">
        <v>6.3115296803653001E-4</v>
      </c>
      <c r="H1074" s="20" t="s">
        <v>47</v>
      </c>
      <c r="I1074" s="20" t="s">
        <v>47</v>
      </c>
      <c r="J1074" s="20">
        <v>6.7348807711821402E-4</v>
      </c>
      <c r="K1074" s="20">
        <v>1.0314193302891901E-3</v>
      </c>
      <c r="L1074" s="20">
        <v>1.7213242009132387E-3</v>
      </c>
      <c r="M1074" s="20">
        <v>3.7425006539351852E-2</v>
      </c>
      <c r="N1074" s="50">
        <v>22</v>
      </c>
      <c r="O1074" s="8">
        <f>IFERROR(IFERROR(Tabela_BI[[#This Row],[nº Capt. Superf. - DAEE]]/(Tabela_BI[[#This Row],[nº Capt. Subt. - DAEE]] + Tabela_BI[[#This Row],[nº Capt. Superf. - DAEE]]),"") *100,"")</f>
        <v>31.25</v>
      </c>
      <c r="P1074" s="8">
        <f>IFERROR(IFERROR(Tabela_BI[[#This Row],[nº Capt. Subt. - DAEE]] /(Tabela_BI[[#This Row],[nº Capt. Subt. - DAEE]] + Tabela_BI[[#This Row],[nº Capt. Superf. - DAEE]]),"") *100,"")</f>
        <v>68.75</v>
      </c>
      <c r="Q1074" s="1">
        <v>10</v>
      </c>
      <c r="R1074" s="1">
        <v>22</v>
      </c>
      <c r="S1074" s="6">
        <v>720.36</v>
      </c>
      <c r="T1074" s="6">
        <v>669.9348</v>
      </c>
      <c r="W1074" s="1"/>
      <c r="X1074" s="1"/>
      <c r="Y1074" s="1"/>
      <c r="AC1074" s="1"/>
      <c r="AF1074" s="1"/>
      <c r="AG1074" s="1"/>
    </row>
    <row r="1075" spans="1:33" hidden="1" x14ac:dyDescent="0.25">
      <c r="A1075" s="1">
        <v>5</v>
      </c>
      <c r="B1075" s="1">
        <v>2019</v>
      </c>
      <c r="C1075" s="1">
        <v>35124075</v>
      </c>
      <c r="D1075" s="44" t="s">
        <v>186</v>
      </c>
      <c r="E1075" s="20">
        <v>0.22351065702688949</v>
      </c>
      <c r="F1075" s="20">
        <v>9.2083419583967499E-2</v>
      </c>
      <c r="G1075" s="20">
        <v>0.13142723744292201</v>
      </c>
      <c r="H1075" s="20" t="s">
        <v>47</v>
      </c>
      <c r="I1075" s="20">
        <v>7.775E-2</v>
      </c>
      <c r="J1075" s="20">
        <v>0.107026626712329</v>
      </c>
      <c r="K1075" s="20">
        <v>1.01816939370878E-2</v>
      </c>
      <c r="L1075" s="20">
        <v>2.855233637747339E-2</v>
      </c>
      <c r="M1075" s="20">
        <v>7.3180358796296294E-2</v>
      </c>
      <c r="N1075" s="50">
        <v>19</v>
      </c>
      <c r="O1075" s="8">
        <f>IFERROR(IFERROR(Tabela_BI[[#This Row],[nº Capt. Superf. - DAEE]]/(Tabela_BI[[#This Row],[nº Capt. Subt. - DAEE]] + Tabela_BI[[#This Row],[nº Capt. Superf. - DAEE]]),"") *100,"")</f>
        <v>10.655737704918032</v>
      </c>
      <c r="P1075" s="8">
        <f>IFERROR(IFERROR(Tabela_BI[[#This Row],[nº Capt. Subt. - DAEE]] /(Tabela_BI[[#This Row],[nº Capt. Subt. - DAEE]] + Tabela_BI[[#This Row],[nº Capt. Superf. - DAEE]]),"") *100,"")</f>
        <v>89.344262295081961</v>
      </c>
      <c r="Q1075" s="1">
        <v>13</v>
      </c>
      <c r="R1075" s="1">
        <v>109</v>
      </c>
      <c r="S1075" s="6">
        <v>1189.674</v>
      </c>
      <c r="T1075" s="6">
        <v>0</v>
      </c>
      <c r="W1075" s="1"/>
      <c r="X1075" s="1"/>
      <c r="Y1075" s="1"/>
      <c r="AC1075" s="1"/>
      <c r="AF1075" s="1"/>
      <c r="AG1075" s="1"/>
    </row>
    <row r="1076" spans="1:33" hidden="1" x14ac:dyDescent="0.25">
      <c r="A1076" s="1">
        <v>19</v>
      </c>
      <c r="B1076" s="1">
        <v>2019</v>
      </c>
      <c r="C1076" s="1">
        <v>351250619</v>
      </c>
      <c r="D1076" s="44" t="s">
        <v>187</v>
      </c>
      <c r="E1076" s="20">
        <v>7.9678286402841303E-2</v>
      </c>
      <c r="F1076" s="20">
        <v>6.5043541349568801E-2</v>
      </c>
      <c r="G1076" s="20">
        <v>1.46347450532725E-2</v>
      </c>
      <c r="H1076" s="20" t="s">
        <v>47</v>
      </c>
      <c r="I1076" s="20">
        <v>1.3051697108067001E-2</v>
      </c>
      <c r="J1076" s="20">
        <v>9.2261796042618003E-4</v>
      </c>
      <c r="K1076" s="20">
        <v>6.5053529934043605E-2</v>
      </c>
      <c r="L1076" s="20">
        <v>6.2E-4</v>
      </c>
      <c r="M1076" s="20">
        <v>1.3093212500000001E-2</v>
      </c>
      <c r="N1076" s="50">
        <v>14</v>
      </c>
      <c r="O1076" s="8">
        <f>IFERROR(IFERROR(Tabela_BI[[#This Row],[nº Capt. Superf. - DAEE]]/(Tabela_BI[[#This Row],[nº Capt. Subt. - DAEE]] + Tabela_BI[[#This Row],[nº Capt. Superf. - DAEE]]),"") *100,"")</f>
        <v>39.473684210526315</v>
      </c>
      <c r="P1076" s="8">
        <f>IFERROR(IFERROR(Tabela_BI[[#This Row],[nº Capt. Subt. - DAEE]] /(Tabela_BI[[#This Row],[nº Capt. Subt. - DAEE]] + Tabela_BI[[#This Row],[nº Capt. Superf. - DAEE]]),"") *100,"")</f>
        <v>60.526315789473685</v>
      </c>
      <c r="Q1076" s="1">
        <v>15</v>
      </c>
      <c r="R1076" s="1">
        <v>23</v>
      </c>
      <c r="S1076" s="6">
        <v>256.76434080000001</v>
      </c>
      <c r="T1076" s="6">
        <v>256.76434080000001</v>
      </c>
      <c r="W1076" s="1"/>
      <c r="X1076" s="1"/>
      <c r="Y1076" s="1"/>
      <c r="AC1076" s="1"/>
      <c r="AF1076" s="1"/>
      <c r="AG1076" s="1"/>
    </row>
    <row r="1077" spans="1:33" hidden="1" x14ac:dyDescent="0.25">
      <c r="A1077" s="1">
        <v>14</v>
      </c>
      <c r="B1077" s="1">
        <v>2019</v>
      </c>
      <c r="C1077" s="1">
        <v>351260514</v>
      </c>
      <c r="D1077" s="44" t="s">
        <v>188</v>
      </c>
      <c r="E1077" s="20">
        <v>1.2255553120243503</v>
      </c>
      <c r="F1077" s="20">
        <v>1.22486678462709</v>
      </c>
      <c r="G1077" s="20">
        <v>6.8852739726027402E-4</v>
      </c>
      <c r="H1077" s="20">
        <v>3.1579908675799101E-2</v>
      </c>
      <c r="I1077" s="20">
        <v>1.167E-2</v>
      </c>
      <c r="J1077" s="20">
        <v>1.0046423135464201E-4</v>
      </c>
      <c r="K1077" s="20">
        <v>1.2131991894977201</v>
      </c>
      <c r="L1077" s="20">
        <v>1.404528158295282E-4</v>
      </c>
      <c r="M1077" s="20">
        <v>1.0551129687499999E-2</v>
      </c>
      <c r="N1077" s="50">
        <v>27</v>
      </c>
      <c r="O1077" s="8">
        <f>IFERROR(IFERROR(Tabela_BI[[#This Row],[nº Capt. Superf. - DAEE]]/(Tabela_BI[[#This Row],[nº Capt. Subt. - DAEE]] + Tabela_BI[[#This Row],[nº Capt. Superf. - DAEE]]),"") *100,"")</f>
        <v>85.416666666666657</v>
      </c>
      <c r="P1077" s="8">
        <f>IFERROR(IFERROR(Tabela_BI[[#This Row],[nº Capt. Subt. - DAEE]] /(Tabela_BI[[#This Row],[nº Capt. Subt. - DAEE]] + Tabela_BI[[#This Row],[nº Capt. Superf. - DAEE]]),"") *100,"")</f>
        <v>14.583333333333334</v>
      </c>
      <c r="Q1077" s="1">
        <v>41</v>
      </c>
      <c r="R1077" s="1">
        <v>7</v>
      </c>
      <c r="S1077" s="6">
        <v>175.8348</v>
      </c>
      <c r="T1077" s="6">
        <v>175.8348</v>
      </c>
      <c r="W1077" s="1"/>
      <c r="X1077" s="1"/>
      <c r="Y1077" s="1"/>
      <c r="AC1077" s="1"/>
      <c r="AF1077" s="1"/>
      <c r="AG1077" s="1"/>
    </row>
    <row r="1078" spans="1:33" hidden="1" x14ac:dyDescent="0.25">
      <c r="A1078" s="1">
        <v>5</v>
      </c>
      <c r="B1078" s="1">
        <v>2019</v>
      </c>
      <c r="C1078" s="1">
        <v>35127045</v>
      </c>
      <c r="D1078" s="44" t="s">
        <v>189</v>
      </c>
      <c r="E1078" s="20">
        <v>5.874988964992385E-2</v>
      </c>
      <c r="F1078" s="20">
        <v>5.0388860984271901E-2</v>
      </c>
      <c r="G1078" s="20">
        <v>8.3610286656519497E-3</v>
      </c>
      <c r="H1078" s="20" t="s">
        <v>47</v>
      </c>
      <c r="I1078" s="20">
        <v>9.0799999999999995E-3</v>
      </c>
      <c r="J1078" s="20">
        <v>1.7000000000000001E-4</v>
      </c>
      <c r="K1078" s="20">
        <v>4.4237614155251098E-2</v>
      </c>
      <c r="L1078" s="20">
        <v>5.2622754946727553E-3</v>
      </c>
      <c r="M1078" s="20">
        <v>1.020059296875E-2</v>
      </c>
      <c r="N1078" s="50">
        <v>25</v>
      </c>
      <c r="O1078" s="8">
        <f>IFERROR(IFERROR(Tabela_BI[[#This Row],[nº Capt. Superf. - DAEE]]/(Tabela_BI[[#This Row],[nº Capt. Subt. - DAEE]] + Tabela_BI[[#This Row],[nº Capt. Superf. - DAEE]]),"") *100,"")</f>
        <v>42.307692307692307</v>
      </c>
      <c r="P1078" s="8">
        <f>IFERROR(IFERROR(Tabela_BI[[#This Row],[nº Capt. Subt. - DAEE]] /(Tabela_BI[[#This Row],[nº Capt. Subt. - DAEE]] + Tabela_BI[[#This Row],[nº Capt. Superf. - DAEE]]),"") *100,"")</f>
        <v>57.692307692307686</v>
      </c>
      <c r="Q1078" s="1">
        <v>33</v>
      </c>
      <c r="R1078" s="1">
        <v>45</v>
      </c>
      <c r="S1078" s="6">
        <v>118.31399999999999</v>
      </c>
      <c r="T1078" s="6">
        <v>118.31399999999999</v>
      </c>
      <c r="W1078" s="1"/>
      <c r="X1078" s="1"/>
      <c r="Y1078" s="1"/>
      <c r="AC1078" s="1"/>
      <c r="AF1078" s="1"/>
      <c r="AG1078" s="1"/>
    </row>
    <row r="1079" spans="1:33" hidden="1" x14ac:dyDescent="0.25">
      <c r="A1079" s="1">
        <v>9</v>
      </c>
      <c r="B1079" s="1">
        <v>2019</v>
      </c>
      <c r="C1079" s="1">
        <v>35127049</v>
      </c>
      <c r="D1079" s="44" t="s">
        <v>189</v>
      </c>
      <c r="E1079" s="20">
        <v>1.8699999999999999E-3</v>
      </c>
      <c r="F1079" s="20">
        <v>1.82E-3</v>
      </c>
      <c r="G1079" s="20">
        <v>5.0000000000000002E-5</v>
      </c>
      <c r="H1079" s="20" t="s">
        <v>47</v>
      </c>
      <c r="I1079" s="20" t="s">
        <v>47</v>
      </c>
      <c r="J1079" s="20" t="s">
        <v>47</v>
      </c>
      <c r="K1079" s="20" t="s">
        <v>47</v>
      </c>
      <c r="L1079" s="20">
        <v>1.8699999999999999E-3</v>
      </c>
      <c r="M1079" s="20" t="s">
        <v>47</v>
      </c>
      <c r="N1079" s="50">
        <v>1</v>
      </c>
      <c r="O1079" s="8">
        <f>IFERROR(IFERROR(Tabela_BI[[#This Row],[nº Capt. Superf. - DAEE]]/(Tabela_BI[[#This Row],[nº Capt. Subt. - DAEE]] + Tabela_BI[[#This Row],[nº Capt. Superf. - DAEE]]),"") *100,"")</f>
        <v>25</v>
      </c>
      <c r="P1079" s="8">
        <f>IFERROR(IFERROR(Tabela_BI[[#This Row],[nº Capt. Subt. - DAEE]] /(Tabela_BI[[#This Row],[nº Capt. Subt. - DAEE]] + Tabela_BI[[#This Row],[nº Capt. Superf. - DAEE]]),"") *100,"")</f>
        <v>75</v>
      </c>
      <c r="Q1079" s="1">
        <v>1</v>
      </c>
      <c r="R1079" s="1">
        <v>3</v>
      </c>
      <c r="S1079" s="6"/>
      <c r="T1079" s="6"/>
      <c r="W1079" s="1"/>
      <c r="X1079" s="1"/>
      <c r="Y1079" s="1"/>
      <c r="AC1079" s="1"/>
      <c r="AF1079" s="1"/>
      <c r="AG1079" s="1"/>
    </row>
    <row r="1080" spans="1:33" hidden="1" x14ac:dyDescent="0.25">
      <c r="A1080" s="1">
        <v>5</v>
      </c>
      <c r="B1080" s="1">
        <v>2019</v>
      </c>
      <c r="C1080" s="1">
        <v>35128035</v>
      </c>
      <c r="D1080" s="44" t="s">
        <v>190</v>
      </c>
      <c r="E1080" s="20">
        <v>2.9078630790208031</v>
      </c>
      <c r="F1080" s="20">
        <v>2.8848748249619498</v>
      </c>
      <c r="G1080" s="20">
        <v>2.2988254058853401E-2</v>
      </c>
      <c r="H1080" s="20">
        <v>2.7777777777777801E-3</v>
      </c>
      <c r="I1080" s="20">
        <v>2.5467499999999998</v>
      </c>
      <c r="J1080" s="20">
        <v>0.16801589802130901</v>
      </c>
      <c r="K1080" s="20">
        <v>1.3551442161339401E-2</v>
      </c>
      <c r="L1080" s="20">
        <v>0.17954573883815345</v>
      </c>
      <c r="M1080" s="20">
        <v>0.20657809861111109</v>
      </c>
      <c r="N1080" s="50">
        <v>14</v>
      </c>
      <c r="O1080" s="8">
        <f>IFERROR(IFERROR(Tabela_BI[[#This Row],[nº Capt. Superf. - DAEE]]/(Tabela_BI[[#This Row],[nº Capt. Subt. - DAEE]] + Tabela_BI[[#This Row],[nº Capt. Superf. - DAEE]]),"") *100,"")</f>
        <v>22.772277227722775</v>
      </c>
      <c r="P1080" s="8">
        <f>IFERROR(IFERROR(Tabela_BI[[#This Row],[nº Capt. Subt. - DAEE]] /(Tabela_BI[[#This Row],[nº Capt. Subt. - DAEE]] + Tabela_BI[[#This Row],[nº Capt. Superf. - DAEE]]),"") *100,"")</f>
        <v>77.227722772277232</v>
      </c>
      <c r="Q1080" s="1">
        <v>23</v>
      </c>
      <c r="R1080" s="1">
        <v>78</v>
      </c>
      <c r="S1080" s="6">
        <v>3623.5079999999998</v>
      </c>
      <c r="T1080" s="6">
        <v>0</v>
      </c>
      <c r="W1080" s="1"/>
      <c r="X1080" s="1"/>
      <c r="Y1080" s="1"/>
      <c r="AC1080" s="1"/>
      <c r="AF1080" s="1"/>
      <c r="AG1080" s="1"/>
    </row>
    <row r="1081" spans="1:33" hidden="1" x14ac:dyDescent="0.25">
      <c r="A1081" s="1">
        <v>15</v>
      </c>
      <c r="B1081" s="1">
        <v>2019</v>
      </c>
      <c r="C1081" s="1">
        <v>351290215</v>
      </c>
      <c r="D1081" s="44" t="s">
        <v>191</v>
      </c>
      <c r="E1081" s="20">
        <v>0.10883837519025871</v>
      </c>
      <c r="F1081" s="20">
        <v>6.6947922374429203E-2</v>
      </c>
      <c r="G1081" s="20">
        <v>4.1890452815829503E-2</v>
      </c>
      <c r="H1081" s="20" t="s">
        <v>47</v>
      </c>
      <c r="I1081" s="20">
        <v>1.3559999999999999E-2</v>
      </c>
      <c r="J1081" s="20">
        <v>8.3380517503805205E-4</v>
      </c>
      <c r="K1081" s="20">
        <v>9.09155555555555E-2</v>
      </c>
      <c r="L1081" s="20">
        <v>3.529014459665141E-3</v>
      </c>
      <c r="M1081" s="20">
        <v>1.2526441406249998E-2</v>
      </c>
      <c r="N1081" s="50">
        <v>10</v>
      </c>
      <c r="O1081" s="8">
        <f>IFERROR(IFERROR(Tabela_BI[[#This Row],[nº Capt. Superf. - DAEE]]/(Tabela_BI[[#This Row],[nº Capt. Subt. - DAEE]] + Tabela_BI[[#This Row],[nº Capt. Superf. - DAEE]]),"") *100,"")</f>
        <v>34.693877551020407</v>
      </c>
      <c r="P1081" s="8">
        <f>IFERROR(IFERROR(Tabela_BI[[#This Row],[nº Capt. Subt. - DAEE]] /(Tabela_BI[[#This Row],[nº Capt. Subt. - DAEE]] + Tabela_BI[[#This Row],[nº Capt. Superf. - DAEE]]),"") *100,"")</f>
        <v>65.306122448979593</v>
      </c>
      <c r="Q1081" s="1">
        <v>17</v>
      </c>
      <c r="R1081" s="1">
        <v>32</v>
      </c>
      <c r="S1081" s="6">
        <v>265.07628</v>
      </c>
      <c r="T1081" s="6">
        <v>265.07628</v>
      </c>
      <c r="W1081" s="1"/>
      <c r="X1081" s="1"/>
      <c r="Y1081" s="1"/>
      <c r="AC1081" s="1"/>
      <c r="AF1081" s="1"/>
      <c r="AG1081" s="1"/>
    </row>
    <row r="1082" spans="1:33" hidden="1" x14ac:dyDescent="0.25">
      <c r="A1082" s="1">
        <v>18</v>
      </c>
      <c r="B1082" s="1">
        <v>2019</v>
      </c>
      <c r="C1082" s="1">
        <v>351290218</v>
      </c>
      <c r="D1082" s="44" t="s">
        <v>191</v>
      </c>
      <c r="E1082" s="20">
        <v>2.1795639269406385E-2</v>
      </c>
      <c r="F1082" s="20">
        <v>2.1752831050228301E-2</v>
      </c>
      <c r="G1082" s="20">
        <v>4.2808219178082199E-5</v>
      </c>
      <c r="H1082" s="20" t="s">
        <v>47</v>
      </c>
      <c r="I1082" s="20" t="s">
        <v>47</v>
      </c>
      <c r="J1082" s="20">
        <v>1.389E-2</v>
      </c>
      <c r="K1082" s="20">
        <v>7.9056392694063903E-3</v>
      </c>
      <c r="L1082" s="20">
        <v>0</v>
      </c>
      <c r="M1082" s="20" t="s">
        <v>47</v>
      </c>
      <c r="N1082" s="50">
        <v>3</v>
      </c>
      <c r="O1082" s="8">
        <f>IFERROR(IFERROR(Tabela_BI[[#This Row],[nº Capt. Superf. - DAEE]]/(Tabela_BI[[#This Row],[nº Capt. Subt. - DAEE]] + Tabela_BI[[#This Row],[nº Capt. Superf. - DAEE]]),"") *100,"")</f>
        <v>87.5</v>
      </c>
      <c r="P1082" s="8">
        <f>IFERROR(IFERROR(Tabela_BI[[#This Row],[nº Capt. Subt. - DAEE]] /(Tabela_BI[[#This Row],[nº Capt. Subt. - DAEE]] + Tabela_BI[[#This Row],[nº Capt. Superf. - DAEE]]),"") *100,"")</f>
        <v>12.5</v>
      </c>
      <c r="Q1082" s="1">
        <v>7</v>
      </c>
      <c r="R1082" s="1">
        <v>1</v>
      </c>
      <c r="S1082" s="6"/>
      <c r="T1082" s="6"/>
      <c r="W1082" s="1"/>
      <c r="X1082" s="1"/>
      <c r="Y1082" s="1"/>
      <c r="AC1082" s="1"/>
      <c r="AF1082" s="1"/>
      <c r="AG1082" s="1"/>
    </row>
    <row r="1083" spans="1:33" hidden="1" x14ac:dyDescent="0.25">
      <c r="A1083" s="1">
        <v>6</v>
      </c>
      <c r="B1083" s="1">
        <v>2019</v>
      </c>
      <c r="C1083" s="1">
        <v>35130096</v>
      </c>
      <c r="D1083" s="44" t="s">
        <v>192</v>
      </c>
      <c r="E1083" s="20">
        <v>1.4068854046169459</v>
      </c>
      <c r="F1083" s="20">
        <v>1.2704599999999999</v>
      </c>
      <c r="G1083" s="20">
        <v>0.13642540461694599</v>
      </c>
      <c r="H1083" s="20" t="s">
        <v>47</v>
      </c>
      <c r="I1083" s="20">
        <v>1.25022831050228</v>
      </c>
      <c r="J1083" s="20">
        <v>7.3271556316590505E-2</v>
      </c>
      <c r="K1083" s="20">
        <v>1.5389999999999999E-2</v>
      </c>
      <c r="L1083" s="20">
        <v>6.7995537798072006E-2</v>
      </c>
      <c r="M1083" s="20">
        <v>0.84573684027777773</v>
      </c>
      <c r="N1083" s="50">
        <v>15</v>
      </c>
      <c r="O1083" s="8">
        <f>IFERROR(IFERROR(Tabela_BI[[#This Row],[nº Capt. Superf. - DAEE]]/(Tabela_BI[[#This Row],[nº Capt. Subt. - DAEE]] + Tabela_BI[[#This Row],[nº Capt. Superf. - DAEE]]),"") *100,"")</f>
        <v>7.6433121019108281</v>
      </c>
      <c r="P1083" s="8">
        <f>IFERROR(IFERROR(Tabela_BI[[#This Row],[nº Capt. Subt. - DAEE]] /(Tabela_BI[[#This Row],[nº Capt. Subt. - DAEE]] + Tabela_BI[[#This Row],[nº Capt. Superf. - DAEE]]),"") *100,"")</f>
        <v>92.356687898089177</v>
      </c>
      <c r="Q1083" s="1">
        <v>12</v>
      </c>
      <c r="R1083" s="1">
        <v>145</v>
      </c>
      <c r="S1083" s="6">
        <v>6863.2433999999994</v>
      </c>
      <c r="T1083" s="6">
        <v>3019.8270959999995</v>
      </c>
      <c r="W1083" s="1"/>
      <c r="X1083" s="1"/>
      <c r="Y1083" s="1"/>
      <c r="AC1083" s="1"/>
      <c r="AF1083" s="1"/>
      <c r="AG1083" s="1"/>
    </row>
    <row r="1084" spans="1:33" hidden="1" x14ac:dyDescent="0.25">
      <c r="A1084" s="1">
        <v>10</v>
      </c>
      <c r="B1084" s="1">
        <v>2019</v>
      </c>
      <c r="C1084" s="1">
        <v>351300910</v>
      </c>
      <c r="D1084" s="44" t="s">
        <v>192</v>
      </c>
      <c r="E1084" s="20">
        <v>1.9373803741755429</v>
      </c>
      <c r="F1084" s="20">
        <v>1.9347400925925899</v>
      </c>
      <c r="G1084" s="20">
        <v>2.6402815829528201E-3</v>
      </c>
      <c r="H1084" s="20" t="s">
        <v>47</v>
      </c>
      <c r="I1084" s="20" t="s">
        <v>47</v>
      </c>
      <c r="J1084" s="20">
        <v>1.9304003652968</v>
      </c>
      <c r="K1084" s="20">
        <v>4.9198515981735197E-3</v>
      </c>
      <c r="L1084" s="20">
        <v>2.0601572805682387E-3</v>
      </c>
      <c r="M1084" s="20" t="s">
        <v>47</v>
      </c>
      <c r="N1084" s="50">
        <v>19</v>
      </c>
      <c r="O1084" s="8">
        <f>IFERROR(IFERROR(Tabela_BI[[#This Row],[nº Capt. Superf. - DAEE]]/(Tabela_BI[[#This Row],[nº Capt. Subt. - DAEE]] + Tabela_BI[[#This Row],[nº Capt. Superf. - DAEE]]),"") *100,"")</f>
        <v>70.588235294117652</v>
      </c>
      <c r="P1084" s="8">
        <f>IFERROR(IFERROR(Tabela_BI[[#This Row],[nº Capt. Subt. - DAEE]] /(Tabela_BI[[#This Row],[nº Capt. Subt. - DAEE]] + Tabela_BI[[#This Row],[nº Capt. Superf. - DAEE]]),"") *100,"")</f>
        <v>29.411764705882355</v>
      </c>
      <c r="Q1084" s="1">
        <v>24</v>
      </c>
      <c r="R1084" s="1">
        <v>10</v>
      </c>
      <c r="S1084" s="6"/>
      <c r="T1084" s="6"/>
      <c r="W1084" s="1"/>
      <c r="X1084" s="1"/>
      <c r="Y1084" s="1"/>
      <c r="AC1084" s="1"/>
      <c r="AF1084" s="1"/>
      <c r="AG1084" s="1"/>
    </row>
    <row r="1085" spans="1:33" hidden="1" x14ac:dyDescent="0.25">
      <c r="A1085" s="1">
        <v>4</v>
      </c>
      <c r="B1085" s="1">
        <v>2019</v>
      </c>
      <c r="C1085" s="1">
        <v>35131084</v>
      </c>
      <c r="D1085" s="44" t="s">
        <v>193</v>
      </c>
      <c r="E1085" s="20">
        <v>0.16406908675799101</v>
      </c>
      <c r="F1085" s="20">
        <v>1.2579999999999999E-2</v>
      </c>
      <c r="G1085" s="20">
        <v>0.151489086757991</v>
      </c>
      <c r="H1085" s="20" t="s">
        <v>47</v>
      </c>
      <c r="I1085" s="20">
        <v>7.5847762557077605E-2</v>
      </c>
      <c r="J1085" s="20">
        <v>9.2456164383561603E-3</v>
      </c>
      <c r="K1085" s="20">
        <v>1.349E-2</v>
      </c>
      <c r="L1085" s="20">
        <v>6.5485707762557105E-2</v>
      </c>
      <c r="M1085" s="20">
        <v>0.10139621364930557</v>
      </c>
      <c r="N1085" s="50">
        <v>9</v>
      </c>
      <c r="O1085" s="8">
        <f>IFERROR(IFERROR(Tabela_BI[[#This Row],[nº Capt. Superf. - DAEE]]/(Tabela_BI[[#This Row],[nº Capt. Subt. - DAEE]] + Tabela_BI[[#This Row],[nº Capt. Superf. - DAEE]]),"") *100,"")</f>
        <v>19.230769230769234</v>
      </c>
      <c r="P1085" s="8">
        <f>IFERROR(IFERROR(Tabela_BI[[#This Row],[nº Capt. Subt. - DAEE]] /(Tabela_BI[[#This Row],[nº Capt. Subt. - DAEE]] + Tabela_BI[[#This Row],[nº Capt. Superf. - DAEE]]),"") *100,"")</f>
        <v>80.769230769230774</v>
      </c>
      <c r="Q1085" s="1">
        <v>10</v>
      </c>
      <c r="R1085" s="1">
        <v>42</v>
      </c>
      <c r="S1085" s="6">
        <v>1839.7189799999999</v>
      </c>
      <c r="T1085" s="6">
        <v>1839.7189799999999</v>
      </c>
      <c r="W1085" s="1"/>
      <c r="X1085" s="1"/>
      <c r="Y1085" s="1"/>
      <c r="AC1085" s="1"/>
      <c r="AF1085" s="1"/>
      <c r="AG1085" s="1"/>
    </row>
    <row r="1086" spans="1:33" hidden="1" x14ac:dyDescent="0.25">
      <c r="A1086" s="1">
        <v>9</v>
      </c>
      <c r="B1086" s="1">
        <v>2019</v>
      </c>
      <c r="C1086" s="1">
        <v>35131089</v>
      </c>
      <c r="D1086" s="44" t="s">
        <v>193</v>
      </c>
      <c r="E1086" s="20">
        <v>3.2013076484018257E-2</v>
      </c>
      <c r="F1086" s="20">
        <v>3.1847551369863003E-2</v>
      </c>
      <c r="G1086" s="20">
        <v>1.6552511415525101E-4</v>
      </c>
      <c r="H1086" s="20" t="s">
        <v>47</v>
      </c>
      <c r="I1086" s="20" t="s">
        <v>47</v>
      </c>
      <c r="J1086" s="20" t="s">
        <v>47</v>
      </c>
      <c r="K1086" s="20">
        <v>3.0362871004566201E-2</v>
      </c>
      <c r="L1086" s="20">
        <v>1.6502054794520599E-3</v>
      </c>
      <c r="M1086" s="20" t="s">
        <v>47</v>
      </c>
      <c r="N1086" s="50">
        <v>6</v>
      </c>
      <c r="O1086" s="8">
        <f>IFERROR(IFERROR(Tabela_BI[[#This Row],[nº Capt. Superf. - DAEE]]/(Tabela_BI[[#This Row],[nº Capt. Subt. - DAEE]] + Tabela_BI[[#This Row],[nº Capt. Superf. - DAEE]]),"") *100,"")</f>
        <v>66.666666666666657</v>
      </c>
      <c r="P1086" s="8">
        <f>IFERROR(IFERROR(Tabela_BI[[#This Row],[nº Capt. Subt. - DAEE]] /(Tabela_BI[[#This Row],[nº Capt. Subt. - DAEE]] + Tabela_BI[[#This Row],[nº Capt. Superf. - DAEE]]),"") *100,"")</f>
        <v>33.333333333333329</v>
      </c>
      <c r="Q1086" s="1">
        <v>6</v>
      </c>
      <c r="R1086" s="1">
        <v>3</v>
      </c>
      <c r="S1086" s="6"/>
      <c r="T1086" s="6"/>
      <c r="W1086" s="1"/>
      <c r="X1086" s="1"/>
      <c r="Y1086" s="1"/>
      <c r="AC1086" s="1"/>
      <c r="AF1086" s="1"/>
      <c r="AG1086" s="1"/>
    </row>
    <row r="1087" spans="1:33" hidden="1" x14ac:dyDescent="0.25">
      <c r="A1087" s="1">
        <v>8</v>
      </c>
      <c r="B1087" s="1">
        <v>2019</v>
      </c>
      <c r="C1087" s="1">
        <v>35132078</v>
      </c>
      <c r="D1087" s="44" t="s">
        <v>194</v>
      </c>
      <c r="E1087" s="20">
        <v>0.943745605022831</v>
      </c>
      <c r="F1087" s="20">
        <v>0.844726206240487</v>
      </c>
      <c r="G1087" s="20">
        <v>9.9019398782344004E-2</v>
      </c>
      <c r="H1087" s="20">
        <v>1.1324200913242E-3</v>
      </c>
      <c r="I1087" s="20">
        <v>0.31384538812785401</v>
      </c>
      <c r="J1087" s="20">
        <v>2.9280357686453599E-2</v>
      </c>
      <c r="K1087" s="20">
        <v>0.588463961187214</v>
      </c>
      <c r="L1087" s="20">
        <v>1.2155898021309E-2</v>
      </c>
      <c r="M1087" s="20">
        <v>1.5629789583333335E-2</v>
      </c>
      <c r="N1087" s="50">
        <v>54</v>
      </c>
      <c r="O1087" s="8">
        <f>IFERROR(IFERROR(Tabela_BI[[#This Row],[nº Capt. Superf. - DAEE]]/(Tabela_BI[[#This Row],[nº Capt. Subt. - DAEE]] + Tabela_BI[[#This Row],[nº Capt. Superf. - DAEE]]),"") *100,"")</f>
        <v>66.165413533834581</v>
      </c>
      <c r="P1087" s="8">
        <f>IFERROR(IFERROR(Tabela_BI[[#This Row],[nº Capt. Subt. - DAEE]] /(Tabela_BI[[#This Row],[nº Capt. Subt. - DAEE]] + Tabela_BI[[#This Row],[nº Capt. Superf. - DAEE]]),"") *100,"")</f>
        <v>33.834586466165412</v>
      </c>
      <c r="Q1087" s="1">
        <v>88</v>
      </c>
      <c r="R1087" s="1">
        <v>45</v>
      </c>
      <c r="S1087" s="6">
        <v>329.36544000000004</v>
      </c>
      <c r="T1087" s="6">
        <v>329.36544000000004</v>
      </c>
      <c r="W1087" s="1"/>
      <c r="X1087" s="1"/>
      <c r="Y1087" s="1"/>
      <c r="AC1087" s="1"/>
      <c r="AF1087" s="1"/>
      <c r="AG1087" s="1"/>
    </row>
    <row r="1088" spans="1:33" hidden="1" x14ac:dyDescent="0.25">
      <c r="A1088" s="1">
        <v>17</v>
      </c>
      <c r="B1088" s="1">
        <v>2019</v>
      </c>
      <c r="C1088" s="1">
        <v>351330617</v>
      </c>
      <c r="D1088" s="44" t="s">
        <v>195</v>
      </c>
      <c r="E1088" s="20">
        <v>0.12423000000000001</v>
      </c>
      <c r="F1088" s="20">
        <v>0.11884</v>
      </c>
      <c r="G1088" s="20">
        <v>5.3899999999999998E-3</v>
      </c>
      <c r="H1088" s="20">
        <v>0.19167709918822901</v>
      </c>
      <c r="I1088" s="20">
        <v>5.2500000000000003E-3</v>
      </c>
      <c r="J1088" s="20" t="s">
        <v>47</v>
      </c>
      <c r="K1088" s="20">
        <v>0.11884</v>
      </c>
      <c r="L1088" s="20">
        <v>1.3999999999999999E-4</v>
      </c>
      <c r="M1088" s="20">
        <v>5.0199218749999996E-3</v>
      </c>
      <c r="N1088" s="50">
        <v>3</v>
      </c>
      <c r="O1088" s="8">
        <f>IFERROR(IFERROR(Tabela_BI[[#This Row],[nº Capt. Superf. - DAEE]]/(Tabela_BI[[#This Row],[nº Capt. Subt. - DAEE]] + Tabela_BI[[#This Row],[nº Capt. Superf. - DAEE]]),"") *100,"")</f>
        <v>72.727272727272734</v>
      </c>
      <c r="P1088" s="8">
        <f>IFERROR(IFERROR(Tabela_BI[[#This Row],[nº Capt. Subt. - DAEE]] /(Tabela_BI[[#This Row],[nº Capt. Subt. - DAEE]] + Tabela_BI[[#This Row],[nº Capt. Superf. - DAEE]]),"") *100,"")</f>
        <v>27.27272727272727</v>
      </c>
      <c r="Q1088" s="1">
        <v>8</v>
      </c>
      <c r="R1088" s="1">
        <v>3</v>
      </c>
      <c r="S1088" s="6">
        <v>74.358000000000004</v>
      </c>
      <c r="T1088" s="6">
        <v>74.358000000000004</v>
      </c>
      <c r="W1088" s="1"/>
      <c r="X1088" s="1"/>
      <c r="Y1088" s="1"/>
      <c r="AC1088" s="1"/>
      <c r="AF1088" s="1"/>
      <c r="AG1088" s="1"/>
    </row>
    <row r="1089" spans="1:33" hidden="1" x14ac:dyDescent="0.25">
      <c r="A1089" s="1">
        <v>2</v>
      </c>
      <c r="B1089" s="1">
        <v>2019</v>
      </c>
      <c r="C1089" s="1">
        <v>35134052</v>
      </c>
      <c r="D1089" s="44" t="s">
        <v>196</v>
      </c>
      <c r="E1089" s="20">
        <v>0.10520585235920855</v>
      </c>
      <c r="F1089" s="20">
        <v>9.5585456621004594E-2</v>
      </c>
      <c r="G1089" s="20">
        <v>9.6203957382039601E-3</v>
      </c>
      <c r="H1089" s="20">
        <v>3.0944951801116199E-2</v>
      </c>
      <c r="I1089" s="20">
        <v>3.3169581430745797E-2</v>
      </c>
      <c r="J1089" s="20">
        <v>9.9701369863013697E-3</v>
      </c>
      <c r="K1089" s="20">
        <v>6.1755875190258699E-2</v>
      </c>
      <c r="L1089" s="20">
        <v>3.1025875190258799E-4</v>
      </c>
      <c r="M1089" s="20">
        <v>0.24247138888888889</v>
      </c>
      <c r="N1089" s="50">
        <v>18</v>
      </c>
      <c r="O1089" s="8">
        <f>IFERROR(IFERROR(Tabela_BI[[#This Row],[nº Capt. Superf. - DAEE]]/(Tabela_BI[[#This Row],[nº Capt. Subt. - DAEE]] + Tabela_BI[[#This Row],[nº Capt. Superf. - DAEE]]),"") *100,"")</f>
        <v>56.410256410256409</v>
      </c>
      <c r="P1089" s="8">
        <f>IFERROR(IFERROR(Tabela_BI[[#This Row],[nº Capt. Subt. - DAEE]] /(Tabela_BI[[#This Row],[nº Capt. Subt. - DAEE]] + Tabela_BI[[#This Row],[nº Capt. Superf. - DAEE]]),"") *100,"")</f>
        <v>43.589743589743591</v>
      </c>
      <c r="Q1089" s="1">
        <v>22</v>
      </c>
      <c r="R1089" s="1">
        <v>17</v>
      </c>
      <c r="S1089" s="6">
        <v>3217.2285348</v>
      </c>
      <c r="T1089" s="6">
        <v>202.04195198544002</v>
      </c>
      <c r="W1089" s="1"/>
      <c r="X1089" s="1"/>
      <c r="Y1089" s="1"/>
      <c r="AC1089" s="1"/>
      <c r="AF1089" s="1"/>
      <c r="AG1089" s="1"/>
    </row>
    <row r="1090" spans="1:33" hidden="1" x14ac:dyDescent="0.25">
      <c r="A1090" s="1">
        <v>7</v>
      </c>
      <c r="B1090" s="1">
        <v>2019</v>
      </c>
      <c r="C1090" s="1">
        <v>35135047</v>
      </c>
      <c r="D1090" s="44" t="s">
        <v>197</v>
      </c>
      <c r="E1090" s="20">
        <v>9.8111428310502191</v>
      </c>
      <c r="F1090" s="20">
        <v>9.7875328310502194</v>
      </c>
      <c r="G1090" s="20">
        <v>2.3609999999999999E-2</v>
      </c>
      <c r="H1090" s="20" t="s">
        <v>47</v>
      </c>
      <c r="I1090" s="20">
        <v>4.5833300000000001</v>
      </c>
      <c r="J1090" s="20">
        <v>5.2095528310502299</v>
      </c>
      <c r="K1090" s="20" t="s">
        <v>47</v>
      </c>
      <c r="L1090" s="20">
        <v>1.8260000000000002E-2</v>
      </c>
      <c r="M1090" s="20">
        <v>0.38011556323611106</v>
      </c>
      <c r="N1090" s="50">
        <v>27</v>
      </c>
      <c r="O1090" s="8">
        <f>IFERROR(IFERROR(Tabela_BI[[#This Row],[nº Capt. Superf. - DAEE]]/(Tabela_BI[[#This Row],[nº Capt. Subt. - DAEE]] + Tabela_BI[[#This Row],[nº Capt. Superf. - DAEE]]),"") *100,"")</f>
        <v>54.166666666666664</v>
      </c>
      <c r="P1090" s="8">
        <f>IFERROR(IFERROR(Tabela_BI[[#This Row],[nº Capt. Subt. - DAEE]] /(Tabela_BI[[#This Row],[nº Capt. Subt. - DAEE]] + Tabela_BI[[#This Row],[nº Capt. Superf. - DAEE]]),"") *100,"")</f>
        <v>45.833333333333329</v>
      </c>
      <c r="Q1090" s="1">
        <v>39</v>
      </c>
      <c r="R1090" s="1">
        <v>33</v>
      </c>
      <c r="S1090" s="6">
        <v>3599.6157000000003</v>
      </c>
      <c r="T1090" s="6">
        <v>3599.6157000000003</v>
      </c>
      <c r="W1090" s="1"/>
      <c r="X1090" s="1"/>
      <c r="Y1090" s="1"/>
      <c r="AC1090" s="1"/>
      <c r="AF1090" s="1"/>
      <c r="AG1090" s="1"/>
    </row>
    <row r="1091" spans="1:33" hidden="1" x14ac:dyDescent="0.25">
      <c r="A1091" s="1">
        <v>2</v>
      </c>
      <c r="B1091" s="1">
        <v>2019</v>
      </c>
      <c r="C1091" s="1">
        <v>35136032</v>
      </c>
      <c r="D1091" s="44" t="s">
        <v>198</v>
      </c>
      <c r="E1091" s="20">
        <v>0.14727888508371356</v>
      </c>
      <c r="F1091" s="20">
        <v>0.14552532724505299</v>
      </c>
      <c r="G1091" s="20">
        <v>1.75355783866058E-3</v>
      </c>
      <c r="H1091" s="20">
        <v>6.8493150684931497E-4</v>
      </c>
      <c r="I1091" s="20">
        <v>1.24242922374429E-2</v>
      </c>
      <c r="J1091" s="20">
        <v>2.0425672247590101E-4</v>
      </c>
      <c r="K1091" s="20">
        <v>0.12401444824962</v>
      </c>
      <c r="L1091" s="20">
        <v>1.0635887874175539E-2</v>
      </c>
      <c r="M1091" s="20">
        <v>3.6725568388888886E-2</v>
      </c>
      <c r="N1091" s="50">
        <v>40</v>
      </c>
      <c r="O1091" s="8">
        <f>IFERROR(IFERROR(Tabela_BI[[#This Row],[nº Capt. Superf. - DAEE]]/(Tabela_BI[[#This Row],[nº Capt. Subt. - DAEE]] + Tabela_BI[[#This Row],[nº Capt. Superf. - DAEE]]),"") *100,"")</f>
        <v>67.164179104477611</v>
      </c>
      <c r="P1091" s="8">
        <f>IFERROR(IFERROR(Tabela_BI[[#This Row],[nº Capt. Subt. - DAEE]] /(Tabela_BI[[#This Row],[nº Capt. Subt. - DAEE]] + Tabela_BI[[#This Row],[nº Capt. Superf. - DAEE]]),"") *100,"")</f>
        <v>32.835820895522389</v>
      </c>
      <c r="Q1091" s="1">
        <v>45</v>
      </c>
      <c r="R1091" s="1">
        <v>22</v>
      </c>
      <c r="S1091" s="6">
        <v>582.66539999999998</v>
      </c>
      <c r="T1091" s="6">
        <v>93.226463999999993</v>
      </c>
      <c r="W1091" s="1"/>
      <c r="X1091" s="1"/>
      <c r="Y1091" s="1"/>
      <c r="AC1091" s="1"/>
      <c r="AF1091" s="1"/>
      <c r="AG1091" s="1"/>
    </row>
    <row r="1092" spans="1:33" hidden="1" x14ac:dyDescent="0.25">
      <c r="A1092" s="1">
        <v>9</v>
      </c>
      <c r="B1092" s="1">
        <v>2019</v>
      </c>
      <c r="C1092" s="1">
        <v>35137029</v>
      </c>
      <c r="D1092" s="44" t="s">
        <v>199</v>
      </c>
      <c r="E1092" s="20">
        <v>1.0380257940131909</v>
      </c>
      <c r="F1092" s="20">
        <v>0.69251277777777798</v>
      </c>
      <c r="G1092" s="20">
        <v>0.34551301623541297</v>
      </c>
      <c r="H1092" s="20">
        <v>7.7008181126331801E-2</v>
      </c>
      <c r="I1092" s="20">
        <v>5.2819999999999999E-2</v>
      </c>
      <c r="J1092" s="20">
        <v>0.29468613267376997</v>
      </c>
      <c r="K1092" s="20">
        <v>0.59106183409436797</v>
      </c>
      <c r="L1092" s="20">
        <v>9.945782724505331E-2</v>
      </c>
      <c r="M1092" s="20">
        <v>8.8739837557870363E-2</v>
      </c>
      <c r="N1092" s="50">
        <v>37</v>
      </c>
      <c r="O1092" s="8">
        <f>IFERROR(IFERROR(Tabela_BI[[#This Row],[nº Capt. Superf. - DAEE]]/(Tabela_BI[[#This Row],[nº Capt. Subt. - DAEE]] + Tabela_BI[[#This Row],[nº Capt. Superf. - DAEE]]),"") *100,"")</f>
        <v>47.272727272727273</v>
      </c>
      <c r="P1092" s="8">
        <f>IFERROR(IFERROR(Tabela_BI[[#This Row],[nº Capt. Subt. - DAEE]] /(Tabela_BI[[#This Row],[nº Capt. Subt. - DAEE]] + Tabela_BI[[#This Row],[nº Capt. Superf. - DAEE]]),"") *100,"")</f>
        <v>52.72727272727272</v>
      </c>
      <c r="Q1092" s="1">
        <v>78</v>
      </c>
      <c r="R1092" s="1">
        <v>87</v>
      </c>
      <c r="S1092" s="6">
        <v>1624.6980000000001</v>
      </c>
      <c r="T1092" s="6">
        <v>0</v>
      </c>
      <c r="W1092" s="1"/>
      <c r="X1092" s="1"/>
      <c r="Y1092" s="1"/>
      <c r="AC1092" s="1"/>
      <c r="AF1092" s="1"/>
      <c r="AG1092" s="1"/>
    </row>
    <row r="1093" spans="1:33" hidden="1" x14ac:dyDescent="0.25">
      <c r="A1093" s="1">
        <v>6</v>
      </c>
      <c r="B1093" s="1">
        <v>2019</v>
      </c>
      <c r="C1093" s="1">
        <v>35138016</v>
      </c>
      <c r="D1093" s="44" t="s">
        <v>200</v>
      </c>
      <c r="E1093" s="20">
        <v>0.13163786022323701</v>
      </c>
      <c r="F1093" s="20">
        <v>5.0000000000000002E-5</v>
      </c>
      <c r="G1093" s="20">
        <v>0.13158786022323701</v>
      </c>
      <c r="H1093" s="20" t="s">
        <v>47</v>
      </c>
      <c r="I1093" s="20" t="s">
        <v>47</v>
      </c>
      <c r="J1093" s="20">
        <v>3.3979851598173502E-2</v>
      </c>
      <c r="K1093" s="20">
        <v>1.0000000000000001E-5</v>
      </c>
      <c r="L1093" s="20">
        <v>9.7648008625063398E-2</v>
      </c>
      <c r="M1093" s="20">
        <v>1.4033184375000001</v>
      </c>
      <c r="N1093" s="50" t="s">
        <v>47</v>
      </c>
      <c r="O1093" s="8">
        <f>IFERROR(IFERROR(Tabela_BI[[#This Row],[nº Capt. Superf. - DAEE]]/(Tabela_BI[[#This Row],[nº Capt. Subt. - DAEE]] + Tabela_BI[[#This Row],[nº Capt. Superf. - DAEE]]),"") *100,"")</f>
        <v>1.1764705882352942</v>
      </c>
      <c r="P1093" s="8">
        <f>IFERROR(IFERROR(Tabela_BI[[#This Row],[nº Capt. Subt. - DAEE]] /(Tabela_BI[[#This Row],[nº Capt. Subt. - DAEE]] + Tabela_BI[[#This Row],[nº Capt. Superf. - DAEE]]),"") *100,"")</f>
        <v>98.82352941176471</v>
      </c>
      <c r="Q1093" s="1">
        <v>1</v>
      </c>
      <c r="R1093" s="1">
        <v>84</v>
      </c>
      <c r="S1093" s="6">
        <v>21516.351839999999</v>
      </c>
      <c r="T1093" s="6">
        <v>11188.502956799999</v>
      </c>
      <c r="W1093" s="1"/>
      <c r="X1093" s="1"/>
      <c r="Y1093" s="1"/>
      <c r="AC1093" s="1"/>
      <c r="AF1093" s="1"/>
      <c r="AG1093" s="1"/>
    </row>
    <row r="1094" spans="1:33" hidden="1" x14ac:dyDescent="0.25">
      <c r="A1094" s="1">
        <v>18</v>
      </c>
      <c r="B1094" s="1">
        <v>2019</v>
      </c>
      <c r="C1094" s="1">
        <v>351385018</v>
      </c>
      <c r="D1094" s="44" t="s">
        <v>201</v>
      </c>
      <c r="E1094" s="20">
        <v>7.7000000000000002E-3</v>
      </c>
      <c r="F1094" s="20">
        <v>3.2599999999999999E-3</v>
      </c>
      <c r="G1094" s="20">
        <v>4.4400000000000004E-3</v>
      </c>
      <c r="H1094" s="20" t="s">
        <v>47</v>
      </c>
      <c r="I1094" s="20">
        <v>4.4400000000000004E-3</v>
      </c>
      <c r="J1094" s="20" t="s">
        <v>47</v>
      </c>
      <c r="K1094" s="20">
        <v>3.2599999999999999E-3</v>
      </c>
      <c r="L1094" s="20">
        <v>0</v>
      </c>
      <c r="M1094" s="20">
        <v>3.7037747395833333E-3</v>
      </c>
      <c r="N1094" s="50">
        <v>6</v>
      </c>
      <c r="O1094" s="8">
        <f>IFERROR(IFERROR(Tabela_BI[[#This Row],[nº Capt. Superf. - DAEE]]/(Tabela_BI[[#This Row],[nº Capt. Subt. - DAEE]] + Tabela_BI[[#This Row],[nº Capt. Superf. - DAEE]]),"") *100,"")</f>
        <v>75</v>
      </c>
      <c r="P1094" s="8">
        <f>IFERROR(IFERROR(Tabela_BI[[#This Row],[nº Capt. Subt. - DAEE]] /(Tabela_BI[[#This Row],[nº Capt. Subt. - DAEE]] + Tabela_BI[[#This Row],[nº Capt. Superf. - DAEE]]),"") *100,"")</f>
        <v>25</v>
      </c>
      <c r="Q1094" s="1">
        <v>6</v>
      </c>
      <c r="R1094" s="1">
        <v>2</v>
      </c>
      <c r="S1094" s="6">
        <v>73.331999999999994</v>
      </c>
      <c r="T1094" s="6">
        <v>73.331999999999994</v>
      </c>
      <c r="W1094" s="1"/>
      <c r="X1094" s="1"/>
      <c r="Y1094" s="1"/>
      <c r="AC1094" s="1"/>
      <c r="AF1094" s="1"/>
      <c r="AG1094" s="1"/>
    </row>
    <row r="1095" spans="1:33" hidden="1" x14ac:dyDescent="0.25">
      <c r="A1095" s="1">
        <v>4</v>
      </c>
      <c r="B1095" s="1">
        <v>2019</v>
      </c>
      <c r="C1095" s="1">
        <v>35139004</v>
      </c>
      <c r="D1095" s="44" t="s">
        <v>202</v>
      </c>
      <c r="E1095" s="20">
        <v>0.17502406582952798</v>
      </c>
      <c r="F1095" s="20">
        <v>0.17392061643835599</v>
      </c>
      <c r="G1095" s="20">
        <v>1.10344939117199E-3</v>
      </c>
      <c r="H1095" s="20" t="s">
        <v>47</v>
      </c>
      <c r="I1095" s="20">
        <v>2.9579999999999999E-2</v>
      </c>
      <c r="J1095" s="20">
        <v>1.02054794520548E-4</v>
      </c>
      <c r="K1095" s="20">
        <v>0.11685702371892399</v>
      </c>
      <c r="L1095" s="20">
        <v>2.8484987316083198E-2</v>
      </c>
      <c r="M1095" s="20">
        <v>2.1374133593749997E-2</v>
      </c>
      <c r="N1095" s="50">
        <v>58</v>
      </c>
      <c r="O1095" s="8">
        <f>IFERROR(IFERROR(Tabela_BI[[#This Row],[nº Capt. Superf. - DAEE]]/(Tabela_BI[[#This Row],[nº Capt. Subt. - DAEE]] + Tabela_BI[[#This Row],[nº Capt. Superf. - DAEE]]),"") *100,"")</f>
        <v>90.598290598290603</v>
      </c>
      <c r="P1095" s="8">
        <f>IFERROR(IFERROR(Tabela_BI[[#This Row],[nº Capt. Subt. - DAEE]] /(Tabela_BI[[#This Row],[nº Capt. Subt. - DAEE]] + Tabela_BI[[#This Row],[nº Capt. Superf. - DAEE]]),"") *100,"")</f>
        <v>9.4017094017094021</v>
      </c>
      <c r="Q1095" s="1">
        <v>106</v>
      </c>
      <c r="R1095" s="1">
        <v>11</v>
      </c>
      <c r="S1095" s="6">
        <v>349.21546200000006</v>
      </c>
      <c r="T1095" s="6">
        <v>307.30960656000008</v>
      </c>
      <c r="W1095" s="1"/>
      <c r="X1095" s="1"/>
      <c r="Y1095" s="1"/>
      <c r="AC1095" s="1"/>
      <c r="AF1095" s="1"/>
      <c r="AG1095" s="1"/>
    </row>
    <row r="1096" spans="1:33" hidden="1" x14ac:dyDescent="0.25">
      <c r="A1096" s="1">
        <v>9</v>
      </c>
      <c r="B1096" s="1">
        <v>2019</v>
      </c>
      <c r="C1096" s="1">
        <v>35140079</v>
      </c>
      <c r="D1096" s="44" t="s">
        <v>203</v>
      </c>
      <c r="E1096" s="20">
        <v>3.0083105022831098E-3</v>
      </c>
      <c r="F1096" s="20">
        <v>3.0083105022831098E-3</v>
      </c>
      <c r="G1096" s="20" t="s">
        <v>47</v>
      </c>
      <c r="H1096" s="20" t="s">
        <v>47</v>
      </c>
      <c r="I1096" s="20" t="s">
        <v>47</v>
      </c>
      <c r="J1096" s="20">
        <v>2.7799999999999999E-3</v>
      </c>
      <c r="K1096" s="20" t="s">
        <v>47</v>
      </c>
      <c r="L1096" s="20">
        <v>2.2831050228310499E-4</v>
      </c>
      <c r="M1096" s="20" t="s">
        <v>47</v>
      </c>
      <c r="N1096" s="50" t="s">
        <v>47</v>
      </c>
      <c r="O1096" s="8" t="str">
        <f>IFERROR(IFERROR(Tabela_BI[[#This Row],[nº Capt. Superf. - DAEE]]/(Tabela_BI[[#This Row],[nº Capt. Subt. - DAEE]] + Tabela_BI[[#This Row],[nº Capt. Superf. - DAEE]]),"") *100,"")</f>
        <v/>
      </c>
      <c r="P1096" s="8" t="str">
        <f>IFERROR(IFERROR(Tabela_BI[[#This Row],[nº Capt. Subt. - DAEE]] /(Tabela_BI[[#This Row],[nº Capt. Subt. - DAEE]] + Tabela_BI[[#This Row],[nº Capt. Superf. - DAEE]]),"") *100,"")</f>
        <v/>
      </c>
      <c r="Q1096" s="1">
        <v>2</v>
      </c>
      <c r="R1096" s="1" t="s">
        <v>47</v>
      </c>
      <c r="S1096" s="6"/>
      <c r="T1096" s="6"/>
      <c r="W1096" s="1"/>
      <c r="X1096" s="1"/>
      <c r="Y1096" s="1"/>
      <c r="AC1096" s="1"/>
      <c r="AF1096" s="1"/>
      <c r="AG1096" s="1"/>
    </row>
    <row r="1097" spans="1:33" hidden="1" x14ac:dyDescent="0.25">
      <c r="A1097" s="1">
        <v>16</v>
      </c>
      <c r="B1097" s="1">
        <v>2019</v>
      </c>
      <c r="C1097" s="1">
        <v>351400716</v>
      </c>
      <c r="D1097" s="44" t="s">
        <v>203</v>
      </c>
      <c r="E1097" s="20">
        <v>2.0246940639269399E-2</v>
      </c>
      <c r="F1097" s="20" t="s">
        <v>47</v>
      </c>
      <c r="G1097" s="20">
        <v>2.0246940639269399E-2</v>
      </c>
      <c r="H1097" s="20" t="s">
        <v>47</v>
      </c>
      <c r="I1097" s="20">
        <v>1.08956468797565E-2</v>
      </c>
      <c r="J1097" s="20">
        <v>3.65E-3</v>
      </c>
      <c r="K1097" s="20">
        <v>1.07129375951294E-3</v>
      </c>
      <c r="L1097" s="20">
        <v>4.6299999999999996E-3</v>
      </c>
      <c r="M1097" s="20">
        <v>2.2420901562500001E-2</v>
      </c>
      <c r="N1097" s="50">
        <v>4</v>
      </c>
      <c r="O1097" s="8" t="str">
        <f>IFERROR(IFERROR(Tabela_BI[[#This Row],[nº Capt. Superf. - DAEE]]/(Tabela_BI[[#This Row],[nº Capt. Subt. - DAEE]] + Tabela_BI[[#This Row],[nº Capt. Superf. - DAEE]]),"") *100,"")</f>
        <v/>
      </c>
      <c r="P1097" s="8" t="str">
        <f>IFERROR(IFERROR(Tabela_BI[[#This Row],[nº Capt. Subt. - DAEE]] /(Tabela_BI[[#This Row],[nº Capt. Subt. - DAEE]] + Tabela_BI[[#This Row],[nº Capt. Superf. - DAEE]]),"") *100,"")</f>
        <v/>
      </c>
      <c r="Q1097" s="1" t="s">
        <v>47</v>
      </c>
      <c r="R1097" s="1">
        <v>8</v>
      </c>
      <c r="S1097" s="6">
        <v>471.42</v>
      </c>
      <c r="T1097" s="6">
        <v>471.42</v>
      </c>
      <c r="W1097" s="1"/>
      <c r="X1097" s="1"/>
      <c r="Y1097" s="1"/>
      <c r="AC1097" s="1"/>
      <c r="AF1097" s="1"/>
      <c r="AG1097" s="1"/>
    </row>
    <row r="1098" spans="1:33" hidden="1" x14ac:dyDescent="0.25">
      <c r="A1098" s="1">
        <v>5</v>
      </c>
      <c r="B1098" s="1">
        <v>2019</v>
      </c>
      <c r="C1098" s="1">
        <v>35141065</v>
      </c>
      <c r="D1098" s="44" t="s">
        <v>204</v>
      </c>
      <c r="E1098" s="20">
        <v>0.15473149162861494</v>
      </c>
      <c r="F1098" s="20">
        <v>0.14868000000000001</v>
      </c>
      <c r="G1098" s="20">
        <v>6.0514916286149197E-3</v>
      </c>
      <c r="H1098" s="20" t="s">
        <v>47</v>
      </c>
      <c r="I1098" s="20" t="s">
        <v>47</v>
      </c>
      <c r="J1098" s="20">
        <v>1.1100000000000001E-3</v>
      </c>
      <c r="K1098" s="20">
        <v>0.14757000000000001</v>
      </c>
      <c r="L1098" s="20">
        <v>6.0514916286149197E-3</v>
      </c>
      <c r="M1098" s="20" t="s">
        <v>47</v>
      </c>
      <c r="N1098" s="50">
        <v>2</v>
      </c>
      <c r="O1098" s="8">
        <f>IFERROR(IFERROR(Tabela_BI[[#This Row],[nº Capt. Superf. - DAEE]]/(Tabela_BI[[#This Row],[nº Capt. Subt. - DAEE]] + Tabela_BI[[#This Row],[nº Capt. Superf. - DAEE]]),"") *100,"")</f>
        <v>44.444444444444443</v>
      </c>
      <c r="P1098" s="8">
        <f>IFERROR(IFERROR(Tabela_BI[[#This Row],[nº Capt. Subt. - DAEE]] /(Tabela_BI[[#This Row],[nº Capt. Subt. - DAEE]] + Tabela_BI[[#This Row],[nº Capt. Superf. - DAEE]]),"") *100,"")</f>
        <v>55.555555555555557</v>
      </c>
      <c r="Q1098" s="1">
        <v>4</v>
      </c>
      <c r="R1098" s="1">
        <v>5</v>
      </c>
      <c r="S1098" s="6"/>
      <c r="T1098" s="6"/>
      <c r="W1098" s="1"/>
      <c r="X1098" s="1"/>
      <c r="Y1098" s="1"/>
      <c r="AC1098" s="1"/>
      <c r="AF1098" s="1"/>
      <c r="AG1098" s="1"/>
    </row>
    <row r="1099" spans="1:33" hidden="1" x14ac:dyDescent="0.25">
      <c r="A1099" s="1">
        <v>10</v>
      </c>
      <c r="B1099" s="1">
        <v>2019</v>
      </c>
      <c r="C1099" s="1">
        <v>351410610</v>
      </c>
      <c r="D1099" s="44" t="s">
        <v>204</v>
      </c>
      <c r="E1099" s="20">
        <v>4.9189999999999998E-2</v>
      </c>
      <c r="F1099" s="20">
        <v>4.9189999999999998E-2</v>
      </c>
      <c r="G1099" s="20" t="s">
        <v>47</v>
      </c>
      <c r="H1099" s="20" t="s">
        <v>47</v>
      </c>
      <c r="I1099" s="20" t="s">
        <v>47</v>
      </c>
      <c r="J1099" s="20" t="s">
        <v>47</v>
      </c>
      <c r="K1099" s="20">
        <v>4.9189999999999998E-2</v>
      </c>
      <c r="L1099" s="20">
        <v>0</v>
      </c>
      <c r="M1099" s="20" t="s">
        <v>47</v>
      </c>
      <c r="N1099" s="50" t="s">
        <v>47</v>
      </c>
      <c r="O1099" s="8" t="str">
        <f>IFERROR(IFERROR(Tabela_BI[[#This Row],[nº Capt. Superf. - DAEE]]/(Tabela_BI[[#This Row],[nº Capt. Subt. - DAEE]] + Tabela_BI[[#This Row],[nº Capt. Superf. - DAEE]]),"") *100,"")</f>
        <v/>
      </c>
      <c r="P1099" s="8" t="str">
        <f>IFERROR(IFERROR(Tabela_BI[[#This Row],[nº Capt. Subt. - DAEE]] /(Tabela_BI[[#This Row],[nº Capt. Subt. - DAEE]] + Tabela_BI[[#This Row],[nº Capt. Superf. - DAEE]]),"") *100,"")</f>
        <v/>
      </c>
      <c r="Q1099" s="1">
        <v>1</v>
      </c>
      <c r="R1099" s="1" t="s">
        <v>47</v>
      </c>
      <c r="S1099" s="6"/>
      <c r="T1099" s="6"/>
      <c r="W1099" s="1"/>
      <c r="X1099" s="1"/>
      <c r="Y1099" s="1"/>
      <c r="AC1099" s="1"/>
      <c r="AF1099" s="1"/>
      <c r="AG1099" s="1"/>
    </row>
    <row r="1100" spans="1:33" hidden="1" x14ac:dyDescent="0.25">
      <c r="A1100" s="1">
        <v>13</v>
      </c>
      <c r="B1100" s="1">
        <v>2019</v>
      </c>
      <c r="C1100" s="1">
        <v>351410613</v>
      </c>
      <c r="D1100" s="44" t="s">
        <v>204</v>
      </c>
      <c r="E1100" s="20">
        <v>0.4868205936073064</v>
      </c>
      <c r="F1100" s="20">
        <v>0.48075945205479498</v>
      </c>
      <c r="G1100" s="20">
        <v>6.0611415525114202E-3</v>
      </c>
      <c r="H1100" s="20" t="s">
        <v>47</v>
      </c>
      <c r="I1100" s="20">
        <v>2.0000000000000002E-5</v>
      </c>
      <c r="J1100" s="20">
        <v>0.46836756468797602</v>
      </c>
      <c r="K1100" s="20">
        <v>1.7339406392694101E-2</v>
      </c>
      <c r="L1100" s="20">
        <v>1.0936225266362299E-3</v>
      </c>
      <c r="M1100" s="20">
        <v>7.6909725583333324E-2</v>
      </c>
      <c r="N1100" s="50">
        <v>5</v>
      </c>
      <c r="O1100" s="8">
        <f>IFERROR(IFERROR(Tabela_BI[[#This Row],[nº Capt. Superf. - DAEE]]/(Tabela_BI[[#This Row],[nº Capt. Subt. - DAEE]] + Tabela_BI[[#This Row],[nº Capt. Superf. - DAEE]]),"") *100,"")</f>
        <v>56.756756756756758</v>
      </c>
      <c r="P1100" s="8">
        <f>IFERROR(IFERROR(Tabela_BI[[#This Row],[nº Capt. Subt. - DAEE]] /(Tabela_BI[[#This Row],[nº Capt. Subt. - DAEE]] + Tabela_BI[[#This Row],[nº Capt. Superf. - DAEE]]),"") *100,"")</f>
        <v>43.243243243243242</v>
      </c>
      <c r="Q1100" s="1">
        <v>21</v>
      </c>
      <c r="R1100" s="1">
        <v>16</v>
      </c>
      <c r="S1100" s="6">
        <v>1368.72288</v>
      </c>
      <c r="T1100" s="6">
        <v>1368.72288</v>
      </c>
      <c r="W1100" s="1"/>
      <c r="X1100" s="1"/>
      <c r="Y1100" s="1"/>
      <c r="AC1100" s="1"/>
      <c r="AF1100" s="1"/>
      <c r="AG1100" s="1"/>
    </row>
    <row r="1101" spans="1:33" hidden="1" x14ac:dyDescent="0.25">
      <c r="A1101" s="1">
        <v>15</v>
      </c>
      <c r="B1101" s="1">
        <v>2019</v>
      </c>
      <c r="C1101" s="1">
        <v>351420515</v>
      </c>
      <c r="D1101" s="44" t="s">
        <v>205</v>
      </c>
      <c r="E1101" s="20">
        <v>2.1615946220192812E-2</v>
      </c>
      <c r="F1101" s="20">
        <v>1.3161714865550501E-2</v>
      </c>
      <c r="G1101" s="20">
        <v>8.4542313546423099E-3</v>
      </c>
      <c r="H1101" s="20" t="s">
        <v>47</v>
      </c>
      <c r="I1101" s="20">
        <v>8.3300000000000006E-3</v>
      </c>
      <c r="J1101" s="20">
        <v>1.42313546423135E-5</v>
      </c>
      <c r="K1101" s="20">
        <v>1.32117148655505E-2</v>
      </c>
      <c r="L1101" s="20">
        <v>6.0000000000000002E-5</v>
      </c>
      <c r="M1101" s="20">
        <v>5.3281250000000004E-3</v>
      </c>
      <c r="N1101" s="50">
        <v>5</v>
      </c>
      <c r="O1101" s="8">
        <f>IFERROR(IFERROR(Tabela_BI[[#This Row],[nº Capt. Superf. - DAEE]]/(Tabela_BI[[#This Row],[nº Capt. Subt. - DAEE]] + Tabela_BI[[#This Row],[nº Capt. Superf. - DAEE]]),"") *100,"")</f>
        <v>70.588235294117652</v>
      </c>
      <c r="P1101" s="8">
        <f>IFERROR(IFERROR(Tabela_BI[[#This Row],[nº Capt. Subt. - DAEE]] /(Tabela_BI[[#This Row],[nº Capt. Subt. - DAEE]] + Tabela_BI[[#This Row],[nº Capt. Superf. - DAEE]]),"") *100,"")</f>
        <v>29.411764705882355</v>
      </c>
      <c r="Q1101" s="1">
        <v>12</v>
      </c>
      <c r="R1101" s="1">
        <v>5</v>
      </c>
      <c r="S1101" s="6">
        <v>106.21800000000002</v>
      </c>
      <c r="T1101" s="6">
        <v>106.21800000000002</v>
      </c>
      <c r="W1101" s="1"/>
      <c r="X1101" s="1"/>
      <c r="Y1101" s="1"/>
      <c r="AC1101" s="1"/>
      <c r="AF1101" s="1"/>
      <c r="AG1101" s="1"/>
    </row>
    <row r="1102" spans="1:33" hidden="1" x14ac:dyDescent="0.25">
      <c r="A1102" s="1">
        <v>13</v>
      </c>
      <c r="B1102" s="1">
        <v>2019</v>
      </c>
      <c r="C1102" s="1">
        <v>351430413</v>
      </c>
      <c r="D1102" s="44" t="s">
        <v>206</v>
      </c>
      <c r="E1102" s="20">
        <v>8.2594219939117197E-2</v>
      </c>
      <c r="F1102" s="20">
        <v>4.52501560121766E-2</v>
      </c>
      <c r="G1102" s="20">
        <v>3.7344063926940597E-2</v>
      </c>
      <c r="H1102" s="20" t="s">
        <v>47</v>
      </c>
      <c r="I1102" s="20">
        <v>2.988E-2</v>
      </c>
      <c r="J1102" s="20">
        <v>5.0200000000000002E-3</v>
      </c>
      <c r="K1102" s="20">
        <v>4.4624311263318103E-2</v>
      </c>
      <c r="L1102" s="20">
        <v>3.0699086757990904E-3</v>
      </c>
      <c r="M1102" s="20">
        <v>2.1845506250000001E-2</v>
      </c>
      <c r="N1102" s="50">
        <v>18</v>
      </c>
      <c r="O1102" s="8">
        <f>IFERROR(IFERROR(Tabela_BI[[#This Row],[nº Capt. Superf. - DAEE]]/(Tabela_BI[[#This Row],[nº Capt. Subt. - DAEE]] + Tabela_BI[[#This Row],[nº Capt. Superf. - DAEE]]),"") *100,"")</f>
        <v>47.826086956521742</v>
      </c>
      <c r="P1102" s="8">
        <f>IFERROR(IFERROR(Tabela_BI[[#This Row],[nº Capt. Subt. - DAEE]] /(Tabela_BI[[#This Row],[nº Capt. Subt. - DAEE]] + Tabela_BI[[#This Row],[nº Capt. Superf. - DAEE]]),"") *100,"")</f>
        <v>52.173913043478258</v>
      </c>
      <c r="Q1102" s="1">
        <v>44</v>
      </c>
      <c r="R1102" s="1">
        <v>48</v>
      </c>
      <c r="S1102" s="6">
        <v>437.94</v>
      </c>
      <c r="T1102" s="6">
        <v>437.94</v>
      </c>
      <c r="W1102" s="1"/>
      <c r="X1102" s="1"/>
      <c r="Y1102" s="1"/>
      <c r="AC1102" s="1"/>
      <c r="AF1102" s="1"/>
      <c r="AG1102" s="1"/>
    </row>
    <row r="1103" spans="1:33" hidden="1" x14ac:dyDescent="0.25">
      <c r="A1103" s="1">
        <v>20</v>
      </c>
      <c r="B1103" s="1">
        <v>2019</v>
      </c>
      <c r="C1103" s="1">
        <v>351440320</v>
      </c>
      <c r="D1103" s="44" t="s">
        <v>207</v>
      </c>
      <c r="E1103" s="20">
        <v>0.244242286910198</v>
      </c>
      <c r="F1103" s="20">
        <v>7.0899999999999999E-3</v>
      </c>
      <c r="G1103" s="20">
        <v>0.23715228691019799</v>
      </c>
      <c r="H1103" s="20" t="s">
        <v>47</v>
      </c>
      <c r="I1103" s="20">
        <v>0.17504220700152201</v>
      </c>
      <c r="J1103" s="20">
        <v>7.6663888888888901E-3</v>
      </c>
      <c r="K1103" s="20">
        <v>2.5319999999999999E-2</v>
      </c>
      <c r="L1103" s="20">
        <v>3.6213691019786907E-2</v>
      </c>
      <c r="M1103" s="20">
        <v>0.13650430555555557</v>
      </c>
      <c r="N1103" s="50">
        <v>3</v>
      </c>
      <c r="O1103" s="8">
        <f>IFERROR(IFERROR(Tabela_BI[[#This Row],[nº Capt. Superf. - DAEE]]/(Tabela_BI[[#This Row],[nº Capt. Subt. - DAEE]] + Tabela_BI[[#This Row],[nº Capt. Superf. - DAEE]]),"") *100,"")</f>
        <v>6.25</v>
      </c>
      <c r="P1103" s="8">
        <f>IFERROR(IFERROR(Tabela_BI[[#This Row],[nº Capt. Subt. - DAEE]] /(Tabela_BI[[#This Row],[nº Capt. Subt. - DAEE]] + Tabela_BI[[#This Row],[nº Capt. Superf. - DAEE]]),"") *100,"")</f>
        <v>93.75</v>
      </c>
      <c r="Q1103" s="1">
        <v>5</v>
      </c>
      <c r="R1103" s="1">
        <v>75</v>
      </c>
      <c r="S1103" s="6">
        <v>2165.33952</v>
      </c>
      <c r="T1103" s="6">
        <v>2165.33952</v>
      </c>
      <c r="W1103" s="1"/>
      <c r="X1103" s="1"/>
      <c r="Y1103" s="1"/>
      <c r="AC1103" s="1"/>
      <c r="AF1103" s="1"/>
      <c r="AG1103" s="1"/>
    </row>
    <row r="1104" spans="1:33" hidden="1" x14ac:dyDescent="0.25">
      <c r="A1104" s="1">
        <v>21</v>
      </c>
      <c r="B1104" s="1">
        <v>2019</v>
      </c>
      <c r="C1104" s="1">
        <v>351440321</v>
      </c>
      <c r="D1104" s="44" t="s">
        <v>207</v>
      </c>
      <c r="E1104" s="20">
        <v>0.1113522450532724</v>
      </c>
      <c r="F1104" s="20">
        <v>5.6694193302891903E-2</v>
      </c>
      <c r="G1104" s="20">
        <v>5.46580517503805E-2</v>
      </c>
      <c r="H1104" s="20" t="s">
        <v>47</v>
      </c>
      <c r="I1104" s="20">
        <v>2.1610000000000001E-2</v>
      </c>
      <c r="J1104" s="20">
        <v>8.1780000000000005E-2</v>
      </c>
      <c r="K1104" s="20">
        <v>5.7600000000000004E-3</v>
      </c>
      <c r="L1104" s="20">
        <v>2.2022450532724531E-3</v>
      </c>
      <c r="M1104" s="20" t="s">
        <v>47</v>
      </c>
      <c r="N1104" s="50">
        <v>1</v>
      </c>
      <c r="O1104" s="8">
        <f>IFERROR(IFERROR(Tabela_BI[[#This Row],[nº Capt. Superf. - DAEE]]/(Tabela_BI[[#This Row],[nº Capt. Subt. - DAEE]] + Tabela_BI[[#This Row],[nº Capt. Superf. - DAEE]]),"") *100,"")</f>
        <v>13.636363636363635</v>
      </c>
      <c r="P1104" s="8">
        <f>IFERROR(IFERROR(Tabela_BI[[#This Row],[nº Capt. Subt. - DAEE]] /(Tabela_BI[[#This Row],[nº Capt. Subt. - DAEE]] + Tabela_BI[[#This Row],[nº Capt. Superf. - DAEE]]),"") *100,"")</f>
        <v>86.36363636363636</v>
      </c>
      <c r="Q1104" s="1">
        <v>3</v>
      </c>
      <c r="R1104" s="1">
        <v>19</v>
      </c>
      <c r="S1104" s="6"/>
      <c r="T1104" s="6"/>
      <c r="W1104" s="1"/>
      <c r="X1104" s="1"/>
      <c r="Y1104" s="1"/>
      <c r="AC1104" s="1"/>
      <c r="AF1104" s="1"/>
      <c r="AG1104" s="1"/>
    </row>
    <row r="1105" spans="1:33" hidden="1" x14ac:dyDescent="0.25">
      <c r="A1105" s="1">
        <v>16</v>
      </c>
      <c r="B1105" s="1">
        <v>2019</v>
      </c>
      <c r="C1105" s="1">
        <v>351450216</v>
      </c>
      <c r="D1105" s="44" t="s">
        <v>208</v>
      </c>
      <c r="E1105" s="20">
        <v>1.4269406392694101E-5</v>
      </c>
      <c r="F1105" s="20">
        <v>1.4269406392694101E-5</v>
      </c>
      <c r="G1105" s="20" t="s">
        <v>47</v>
      </c>
      <c r="H1105" s="20" t="s">
        <v>47</v>
      </c>
      <c r="I1105" s="20" t="s">
        <v>47</v>
      </c>
      <c r="J1105" s="20" t="s">
        <v>47</v>
      </c>
      <c r="K1105" s="20">
        <v>1.4269406392694101E-5</v>
      </c>
      <c r="L1105" s="20">
        <v>0</v>
      </c>
      <c r="M1105" s="20" t="s">
        <v>47</v>
      </c>
      <c r="N1105" s="50">
        <v>1</v>
      </c>
      <c r="O1105" s="8" t="str">
        <f>IFERROR(IFERROR(Tabela_BI[[#This Row],[nº Capt. Superf. - DAEE]]/(Tabela_BI[[#This Row],[nº Capt. Subt. - DAEE]] + Tabela_BI[[#This Row],[nº Capt. Superf. - DAEE]]),"") *100,"")</f>
        <v/>
      </c>
      <c r="P1105" s="8" t="str">
        <f>IFERROR(IFERROR(Tabela_BI[[#This Row],[nº Capt. Subt. - DAEE]] /(Tabela_BI[[#This Row],[nº Capt. Subt. - DAEE]] + Tabela_BI[[#This Row],[nº Capt. Superf. - DAEE]]),"") *100,"")</f>
        <v/>
      </c>
      <c r="Q1105" s="1">
        <v>1</v>
      </c>
      <c r="R1105" s="1" t="s">
        <v>47</v>
      </c>
      <c r="S1105" s="6"/>
      <c r="T1105" s="6"/>
      <c r="W1105" s="1"/>
      <c r="X1105" s="1"/>
      <c r="Y1105" s="1"/>
      <c r="AC1105" s="1"/>
      <c r="AF1105" s="1"/>
      <c r="AG1105" s="1"/>
    </row>
    <row r="1106" spans="1:33" hidden="1" x14ac:dyDescent="0.25">
      <c r="A1106" s="1">
        <v>17</v>
      </c>
      <c r="B1106" s="1">
        <v>2019</v>
      </c>
      <c r="C1106" s="1">
        <v>351450217</v>
      </c>
      <c r="D1106" s="44" t="s">
        <v>208</v>
      </c>
      <c r="E1106" s="20">
        <v>9.5732683916793501E-2</v>
      </c>
      <c r="F1106" s="20">
        <v>7.5563242009132406E-2</v>
      </c>
      <c r="G1106" s="20">
        <v>2.0169441907661099E-2</v>
      </c>
      <c r="H1106" s="20" t="s">
        <v>47</v>
      </c>
      <c r="I1106" s="20">
        <v>3.7499999999999999E-2</v>
      </c>
      <c r="J1106" s="20">
        <v>1.9224414003044098E-2</v>
      </c>
      <c r="K1106" s="20">
        <v>3.6458451293759499E-2</v>
      </c>
      <c r="L1106" s="20">
        <v>2.549818619989853E-3</v>
      </c>
      <c r="M1106" s="20">
        <v>3.6536909722222219E-2</v>
      </c>
      <c r="N1106" s="50">
        <v>5</v>
      </c>
      <c r="O1106" s="8">
        <f>IFERROR(IFERROR(Tabela_BI[[#This Row],[nº Capt. Superf. - DAEE]]/(Tabela_BI[[#This Row],[nº Capt. Subt. - DAEE]] + Tabela_BI[[#This Row],[nº Capt. Superf. - DAEE]]),"") *100,"")</f>
        <v>32.432432432432435</v>
      </c>
      <c r="P1106" s="8">
        <f>IFERROR(IFERROR(Tabela_BI[[#This Row],[nº Capt. Subt. - DAEE]] /(Tabela_BI[[#This Row],[nº Capt. Subt. - DAEE]] + Tabela_BI[[#This Row],[nº Capt. Superf. - DAEE]]),"") *100,"")</f>
        <v>67.567567567567565</v>
      </c>
      <c r="Q1106" s="1">
        <v>12</v>
      </c>
      <c r="R1106" s="1">
        <v>25</v>
      </c>
      <c r="S1106" s="6">
        <v>603.23400000000004</v>
      </c>
      <c r="T1106" s="6">
        <v>603.23400000000004</v>
      </c>
      <c r="W1106" s="1"/>
      <c r="X1106" s="1"/>
      <c r="Y1106" s="1"/>
      <c r="AC1106" s="1"/>
      <c r="AF1106" s="1"/>
      <c r="AG1106" s="1"/>
    </row>
    <row r="1107" spans="1:33" hidden="1" x14ac:dyDescent="0.25">
      <c r="A1107" s="1">
        <v>9</v>
      </c>
      <c r="B1107" s="1">
        <v>2019</v>
      </c>
      <c r="C1107" s="1">
        <v>35146019</v>
      </c>
      <c r="D1107" s="44" t="s">
        <v>209</v>
      </c>
      <c r="E1107" s="20">
        <v>4.9293769660070999E-2</v>
      </c>
      <c r="F1107" s="20">
        <v>2.121E-2</v>
      </c>
      <c r="G1107" s="20">
        <v>2.8083769660070999E-2</v>
      </c>
      <c r="H1107" s="20" t="s">
        <v>47</v>
      </c>
      <c r="I1107" s="20">
        <v>2.5494596651445999E-2</v>
      </c>
      <c r="J1107" s="20" t="s">
        <v>47</v>
      </c>
      <c r="K1107" s="20">
        <v>2.1216341958396799E-2</v>
      </c>
      <c r="L1107" s="20">
        <v>2.5828310502283101E-3</v>
      </c>
      <c r="M1107" s="20">
        <v>2.2790582911036042E-2</v>
      </c>
      <c r="N1107" s="50">
        <v>3</v>
      </c>
      <c r="O1107" s="8">
        <f>IFERROR(IFERROR(Tabela_BI[[#This Row],[nº Capt. Superf. - DAEE]]/(Tabela_BI[[#This Row],[nº Capt. Subt. - DAEE]] + Tabela_BI[[#This Row],[nº Capt. Superf. - DAEE]]),"") *100,"")</f>
        <v>12.5</v>
      </c>
      <c r="P1107" s="8">
        <f>IFERROR(IFERROR(Tabela_BI[[#This Row],[nº Capt. Subt. - DAEE]] /(Tabela_BI[[#This Row],[nº Capt. Subt. - DAEE]] + Tabela_BI[[#This Row],[nº Capt. Superf. - DAEE]]),"") *100,"")</f>
        <v>87.5</v>
      </c>
      <c r="Q1107" s="1">
        <v>2</v>
      </c>
      <c r="R1107" s="1">
        <v>14</v>
      </c>
      <c r="S1107" s="6">
        <v>513.97199999999998</v>
      </c>
      <c r="T1107" s="6">
        <v>513.97199999999998</v>
      </c>
      <c r="W1107" s="1"/>
      <c r="X1107" s="1"/>
      <c r="Y1107" s="1"/>
      <c r="AC1107" s="1"/>
      <c r="AF1107" s="1"/>
      <c r="AG1107" s="1"/>
    </row>
    <row r="1108" spans="1:33" hidden="1" x14ac:dyDescent="0.25">
      <c r="A1108" s="1">
        <v>17</v>
      </c>
      <c r="B1108" s="1">
        <v>2019</v>
      </c>
      <c r="C1108" s="1">
        <v>351470017</v>
      </c>
      <c r="D1108" s="44" t="s">
        <v>210</v>
      </c>
      <c r="E1108" s="20">
        <v>4.0387343987823489E-2</v>
      </c>
      <c r="F1108" s="20">
        <v>3.52930745814308E-2</v>
      </c>
      <c r="G1108" s="20">
        <v>5.0942694063926897E-3</v>
      </c>
      <c r="H1108" s="20" t="s">
        <v>47</v>
      </c>
      <c r="I1108" s="20">
        <v>1.2579999999999999E-2</v>
      </c>
      <c r="J1108" s="20">
        <v>9.5129375951293802E-6</v>
      </c>
      <c r="K1108" s="20">
        <v>2.5523074581430698E-2</v>
      </c>
      <c r="L1108" s="20">
        <v>2.27475646879756E-3</v>
      </c>
      <c r="M1108" s="20">
        <v>1.6176250520833331E-2</v>
      </c>
      <c r="N1108" s="50">
        <v>3</v>
      </c>
      <c r="O1108" s="8">
        <f>IFERROR(IFERROR(Tabela_BI[[#This Row],[nº Capt. Superf. - DAEE]]/(Tabela_BI[[#This Row],[nº Capt. Subt. - DAEE]] + Tabela_BI[[#This Row],[nº Capt. Superf. - DAEE]]),"") *100,"")</f>
        <v>64.705882352941174</v>
      </c>
      <c r="P1108" s="8">
        <f>IFERROR(IFERROR(Tabela_BI[[#This Row],[nº Capt. Subt. - DAEE]] /(Tabela_BI[[#This Row],[nº Capt. Subt. - DAEE]] + Tabela_BI[[#This Row],[nº Capt. Superf. - DAEE]]),"") *100,"")</f>
        <v>35.294117647058826</v>
      </c>
      <c r="Q1108" s="1">
        <v>11</v>
      </c>
      <c r="R1108" s="1">
        <v>6</v>
      </c>
      <c r="S1108" s="6">
        <v>262.44</v>
      </c>
      <c r="T1108" s="6">
        <v>262.44</v>
      </c>
      <c r="W1108" s="1"/>
      <c r="X1108" s="1"/>
      <c r="Y1108" s="1"/>
      <c r="AC1108" s="1"/>
      <c r="AF1108" s="1"/>
      <c r="AG1108" s="1"/>
    </row>
    <row r="1109" spans="1:33" hidden="1" x14ac:dyDescent="0.25">
      <c r="A1109" s="1">
        <v>21</v>
      </c>
      <c r="B1109" s="1">
        <v>2019</v>
      </c>
      <c r="C1109" s="1">
        <v>351470021</v>
      </c>
      <c r="D1109" s="44" t="s">
        <v>210</v>
      </c>
      <c r="E1109" s="20">
        <v>6.1902587519025907E-5</v>
      </c>
      <c r="F1109" s="20" t="s">
        <v>47</v>
      </c>
      <c r="G1109" s="20">
        <v>6.1902587519025907E-5</v>
      </c>
      <c r="H1109" s="20" t="s">
        <v>47</v>
      </c>
      <c r="I1109" s="20" t="s">
        <v>47</v>
      </c>
      <c r="J1109" s="20" t="s">
        <v>47</v>
      </c>
      <c r="K1109" s="20" t="s">
        <v>47</v>
      </c>
      <c r="L1109" s="20">
        <v>6.1902587519025907E-5</v>
      </c>
      <c r="M1109" s="20" t="s">
        <v>47</v>
      </c>
      <c r="N1109" s="50">
        <v>1</v>
      </c>
      <c r="O1109" s="8" t="str">
        <f>IFERROR(IFERROR(Tabela_BI[[#This Row],[nº Capt. Superf. - DAEE]]/(Tabela_BI[[#This Row],[nº Capt. Subt. - DAEE]] + Tabela_BI[[#This Row],[nº Capt. Superf. - DAEE]]),"") *100,"")</f>
        <v/>
      </c>
      <c r="P1109" s="8" t="str">
        <f>IFERROR(IFERROR(Tabela_BI[[#This Row],[nº Capt. Subt. - DAEE]] /(Tabela_BI[[#This Row],[nº Capt. Subt. - DAEE]] + Tabela_BI[[#This Row],[nº Capt. Superf. - DAEE]]),"") *100,"")</f>
        <v/>
      </c>
      <c r="Q1109" s="1" t="s">
        <v>47</v>
      </c>
      <c r="R1109" s="1">
        <v>2</v>
      </c>
      <c r="S1109" s="6"/>
      <c r="T1109" s="6"/>
      <c r="W1109" s="1"/>
      <c r="X1109" s="1"/>
      <c r="Y1109" s="1"/>
      <c r="AC1109" s="1"/>
      <c r="AF1109" s="1"/>
      <c r="AG1109" s="1"/>
    </row>
    <row r="1110" spans="1:33" hidden="1" x14ac:dyDescent="0.25">
      <c r="A1110" s="1">
        <v>11</v>
      </c>
      <c r="B1110" s="1">
        <v>2019</v>
      </c>
      <c r="C1110" s="1">
        <v>351480911</v>
      </c>
      <c r="D1110" s="44" t="s">
        <v>211</v>
      </c>
      <c r="E1110" s="20">
        <v>9.4503092338914255E-2</v>
      </c>
      <c r="F1110" s="20">
        <v>8.7513919330289194E-2</v>
      </c>
      <c r="G1110" s="20">
        <v>6.9891730086250603E-3</v>
      </c>
      <c r="H1110" s="20">
        <v>2.3077530441400301E-2</v>
      </c>
      <c r="I1110" s="20">
        <v>5.9899999999999997E-3</v>
      </c>
      <c r="J1110" s="20">
        <v>5.1999999999999995E-4</v>
      </c>
      <c r="K1110" s="20">
        <v>8.4782163876205005E-2</v>
      </c>
      <c r="L1110" s="20">
        <v>3.2109284627092902E-3</v>
      </c>
      <c r="M1110" s="20">
        <v>1.9080622395833333E-2</v>
      </c>
      <c r="N1110" s="50">
        <v>84</v>
      </c>
      <c r="O1110" s="8">
        <f>IFERROR(IFERROR(Tabela_BI[[#This Row],[nº Capt. Superf. - DAEE]]/(Tabela_BI[[#This Row],[nº Capt. Subt. - DAEE]] + Tabela_BI[[#This Row],[nº Capt. Superf. - DAEE]]),"") *100,"")</f>
        <v>29.72972972972973</v>
      </c>
      <c r="P1110" s="8">
        <f>IFERROR(IFERROR(Tabela_BI[[#This Row],[nº Capt. Subt. - DAEE]] /(Tabela_BI[[#This Row],[nº Capt. Subt. - DAEE]] + Tabela_BI[[#This Row],[nº Capt. Superf. - DAEE]]),"") *100,"")</f>
        <v>70.270270270270274</v>
      </c>
      <c r="Q1110" s="1">
        <v>22</v>
      </c>
      <c r="R1110" s="1">
        <v>52</v>
      </c>
      <c r="S1110" s="6">
        <v>366.45749999999998</v>
      </c>
      <c r="T1110" s="6">
        <v>366.45749999999998</v>
      </c>
      <c r="W1110" s="1"/>
      <c r="X1110" s="1"/>
      <c r="Y1110" s="1"/>
      <c r="AC1110" s="1"/>
      <c r="AF1110" s="1"/>
      <c r="AG1110" s="1"/>
    </row>
    <row r="1111" spans="1:33" hidden="1" x14ac:dyDescent="0.25">
      <c r="A1111" s="1">
        <v>5</v>
      </c>
      <c r="B1111" s="1">
        <v>2019</v>
      </c>
      <c r="C1111" s="1">
        <v>35149085</v>
      </c>
      <c r="D1111" s="44" t="s">
        <v>212</v>
      </c>
      <c r="E1111" s="20">
        <v>0.41397064434297304</v>
      </c>
      <c r="F1111" s="20">
        <v>0.29175221461187201</v>
      </c>
      <c r="G1111" s="20">
        <v>0.122218429731101</v>
      </c>
      <c r="H1111" s="20" t="s">
        <v>47</v>
      </c>
      <c r="I1111" s="20">
        <v>3.7693105022831103E-2</v>
      </c>
      <c r="J1111" s="20">
        <v>0.254897927447996</v>
      </c>
      <c r="K1111" s="20">
        <v>0.11589299847793</v>
      </c>
      <c r="L1111" s="20">
        <v>5.4866133942161307E-3</v>
      </c>
      <c r="M1111" s="20">
        <v>4.6055198122685187E-2</v>
      </c>
      <c r="N1111" s="50">
        <v>40</v>
      </c>
      <c r="O1111" s="8">
        <f>IFERROR(IFERROR(Tabela_BI[[#This Row],[nº Capt. Superf. - DAEE]]/(Tabela_BI[[#This Row],[nº Capt. Subt. - DAEE]] + Tabela_BI[[#This Row],[nº Capt. Superf. - DAEE]]),"") *100,"")</f>
        <v>24.731182795698924</v>
      </c>
      <c r="P1111" s="8">
        <f>IFERROR(IFERROR(Tabela_BI[[#This Row],[nº Capt. Subt. - DAEE]] /(Tabela_BI[[#This Row],[nº Capt. Subt. - DAEE]] + Tabela_BI[[#This Row],[nº Capt. Superf. - DAEE]]),"") *100,"")</f>
        <v>75.268817204301072</v>
      </c>
      <c r="Q1111" s="1">
        <v>23</v>
      </c>
      <c r="R1111" s="1">
        <v>70</v>
      </c>
      <c r="S1111" s="6">
        <v>747.94816800000001</v>
      </c>
      <c r="T1111" s="6">
        <v>747.94816800000001</v>
      </c>
      <c r="W1111" s="1"/>
      <c r="X1111" s="1"/>
      <c r="Y1111" s="1"/>
      <c r="AC1111" s="1"/>
      <c r="AF1111" s="1"/>
      <c r="AG1111" s="1"/>
    </row>
    <row r="1112" spans="1:33" hidden="1" x14ac:dyDescent="0.25">
      <c r="A1112" s="1">
        <v>10</v>
      </c>
      <c r="B1112" s="1">
        <v>2019</v>
      </c>
      <c r="C1112" s="1">
        <v>351490810</v>
      </c>
      <c r="D1112" s="44" t="s">
        <v>212</v>
      </c>
      <c r="E1112" s="20">
        <v>2.8651301369862998E-2</v>
      </c>
      <c r="F1112" s="20">
        <v>3.3300000000000001E-3</v>
      </c>
      <c r="G1112" s="20">
        <v>2.5321301369862999E-2</v>
      </c>
      <c r="H1112" s="20" t="s">
        <v>47</v>
      </c>
      <c r="I1112" s="20">
        <v>1.157E-2</v>
      </c>
      <c r="J1112" s="20">
        <v>8.5616438356164394E-6</v>
      </c>
      <c r="K1112" s="20">
        <v>4.3427397260273996E-3</v>
      </c>
      <c r="L1112" s="20">
        <v>1.2729999999999998E-2</v>
      </c>
      <c r="M1112" s="20" t="s">
        <v>47</v>
      </c>
      <c r="N1112" s="50">
        <v>3</v>
      </c>
      <c r="O1112" s="8">
        <f>IFERROR(IFERROR(Tabela_BI[[#This Row],[nº Capt. Superf. - DAEE]]/(Tabela_BI[[#This Row],[nº Capt. Subt. - DAEE]] + Tabela_BI[[#This Row],[nº Capt. Superf. - DAEE]]),"") *100,"")</f>
        <v>17.647058823529413</v>
      </c>
      <c r="P1112" s="8">
        <f>IFERROR(IFERROR(Tabela_BI[[#This Row],[nº Capt. Subt. - DAEE]] /(Tabela_BI[[#This Row],[nº Capt. Subt. - DAEE]] + Tabela_BI[[#This Row],[nº Capt. Superf. - DAEE]]),"") *100,"")</f>
        <v>82.35294117647058</v>
      </c>
      <c r="Q1112" s="1">
        <v>3</v>
      </c>
      <c r="R1112" s="1">
        <v>14</v>
      </c>
      <c r="S1112" s="6"/>
      <c r="T1112" s="6"/>
      <c r="W1112" s="1"/>
      <c r="X1112" s="1"/>
      <c r="Y1112" s="1"/>
      <c r="AC1112" s="1"/>
      <c r="AF1112" s="1"/>
      <c r="AG1112" s="1"/>
    </row>
    <row r="1113" spans="1:33" hidden="1" x14ac:dyDescent="0.25">
      <c r="A1113" s="1">
        <v>16</v>
      </c>
      <c r="B1113" s="1">
        <v>2019</v>
      </c>
      <c r="C1113" s="1">
        <v>351492416</v>
      </c>
      <c r="D1113" s="44" t="s">
        <v>213</v>
      </c>
      <c r="E1113" s="20">
        <v>0.3145021613394216</v>
      </c>
      <c r="F1113" s="20">
        <v>0.27110000000000001</v>
      </c>
      <c r="G1113" s="20">
        <v>4.3402161339421597E-2</v>
      </c>
      <c r="H1113" s="20" t="s">
        <v>47</v>
      </c>
      <c r="I1113" s="20">
        <v>1.486E-2</v>
      </c>
      <c r="J1113" s="20" t="s">
        <v>47</v>
      </c>
      <c r="K1113" s="20">
        <v>0.29962025875190301</v>
      </c>
      <c r="L1113" s="20">
        <v>2.19025875190259E-5</v>
      </c>
      <c r="M1113" s="20">
        <v>8.2621812500000003E-3</v>
      </c>
      <c r="N1113" s="50">
        <v>1</v>
      </c>
      <c r="O1113" s="8">
        <f>IFERROR(IFERROR(Tabela_BI[[#This Row],[nº Capt. Superf. - DAEE]]/(Tabela_BI[[#This Row],[nº Capt. Subt. - DAEE]] + Tabela_BI[[#This Row],[nº Capt. Superf. - DAEE]]),"") *100,"")</f>
        <v>23.809523809523807</v>
      </c>
      <c r="P1113" s="8">
        <f>IFERROR(IFERROR(Tabela_BI[[#This Row],[nº Capt. Subt. - DAEE]] /(Tabela_BI[[#This Row],[nº Capt. Subt. - DAEE]] + Tabela_BI[[#This Row],[nº Capt. Superf. - DAEE]]),"") *100,"")</f>
        <v>76.19047619047619</v>
      </c>
      <c r="Q1113" s="1">
        <v>5</v>
      </c>
      <c r="R1113" s="1">
        <v>16</v>
      </c>
      <c r="S1113" s="6">
        <v>180.57599999999999</v>
      </c>
      <c r="T1113" s="6">
        <v>180.57599999999999</v>
      </c>
      <c r="W1113" s="1"/>
      <c r="X1113" s="1"/>
      <c r="Y1113" s="1"/>
      <c r="AC1113" s="1"/>
      <c r="AF1113" s="1"/>
      <c r="AG1113" s="1"/>
    </row>
    <row r="1114" spans="1:33" hidden="1" x14ac:dyDescent="0.25">
      <c r="A1114" s="1">
        <v>15</v>
      </c>
      <c r="B1114" s="1">
        <v>2019</v>
      </c>
      <c r="C1114" s="1">
        <v>351495715</v>
      </c>
      <c r="D1114" s="44" t="s">
        <v>214</v>
      </c>
      <c r="E1114" s="20">
        <v>0.1086068340943683</v>
      </c>
      <c r="F1114" s="20">
        <v>9.5367534246575306E-2</v>
      </c>
      <c r="G1114" s="20">
        <v>1.3239299847793E-2</v>
      </c>
      <c r="H1114" s="20" t="s">
        <v>47</v>
      </c>
      <c r="I1114" s="20" t="s">
        <v>47</v>
      </c>
      <c r="J1114" s="20">
        <v>2.3000000000000001E-4</v>
      </c>
      <c r="K1114" s="20">
        <v>0.10236314687975601</v>
      </c>
      <c r="L1114" s="20">
        <v>6.0136872146118736E-3</v>
      </c>
      <c r="M1114" s="20">
        <v>6.2734375000000004E-3</v>
      </c>
      <c r="N1114" s="50">
        <v>3</v>
      </c>
      <c r="O1114" s="8">
        <f>IFERROR(IFERROR(Tabela_BI[[#This Row],[nº Capt. Superf. - DAEE]]/(Tabela_BI[[#This Row],[nº Capt. Subt. - DAEE]] + Tabela_BI[[#This Row],[nº Capt. Superf. - DAEE]]),"") *100,"")</f>
        <v>52.380952380952387</v>
      </c>
      <c r="P1114" s="8">
        <f>IFERROR(IFERROR(Tabela_BI[[#This Row],[nº Capt. Subt. - DAEE]] /(Tabela_BI[[#This Row],[nº Capt. Subt. - DAEE]] + Tabela_BI[[#This Row],[nº Capt. Superf. - DAEE]]),"") *100,"")</f>
        <v>47.619047619047613</v>
      </c>
      <c r="Q1114" s="1">
        <v>11</v>
      </c>
      <c r="R1114" s="1">
        <v>10</v>
      </c>
      <c r="S1114" s="6">
        <v>112.59</v>
      </c>
      <c r="T1114" s="6">
        <v>112.59</v>
      </c>
      <c r="W1114" s="1"/>
      <c r="X1114" s="1"/>
      <c r="Y1114" s="1"/>
      <c r="AC1114" s="1"/>
      <c r="AF1114" s="1"/>
      <c r="AG1114" s="1"/>
    </row>
    <row r="1115" spans="1:33" hidden="1" x14ac:dyDescent="0.25">
      <c r="A1115" s="1">
        <v>6</v>
      </c>
      <c r="B1115" s="1">
        <v>2019</v>
      </c>
      <c r="C1115" s="1">
        <v>35150046</v>
      </c>
      <c r="D1115" s="44" t="s">
        <v>215</v>
      </c>
      <c r="E1115" s="20">
        <v>0.460481749746322</v>
      </c>
      <c r="F1115" s="20">
        <v>0.10407</v>
      </c>
      <c r="G1115" s="20">
        <v>0.356411749746322</v>
      </c>
      <c r="H1115" s="20" t="s">
        <v>47</v>
      </c>
      <c r="I1115" s="20" t="s">
        <v>47</v>
      </c>
      <c r="J1115" s="20">
        <v>0.39573009893455102</v>
      </c>
      <c r="K1115" s="20">
        <v>1.52696442161339E-2</v>
      </c>
      <c r="L1115" s="20">
        <v>4.9482006595636702E-2</v>
      </c>
      <c r="M1115" s="20">
        <v>0.93285961805555551</v>
      </c>
      <c r="N1115" s="50">
        <v>15</v>
      </c>
      <c r="O1115" s="8">
        <f>IFERROR(IFERROR(Tabela_BI[[#This Row],[nº Capt. Superf. - DAEE]]/(Tabela_BI[[#This Row],[nº Capt. Subt. - DAEE]] + Tabela_BI[[#This Row],[nº Capt. Superf. - DAEE]]),"") *100,"")</f>
        <v>4.6296296296296298</v>
      </c>
      <c r="P1115" s="8">
        <f>IFERROR(IFERROR(Tabela_BI[[#This Row],[nº Capt. Subt. - DAEE]] /(Tabela_BI[[#This Row],[nº Capt. Subt. - DAEE]] + Tabela_BI[[#This Row],[nº Capt. Superf. - DAEE]]),"") *100,"")</f>
        <v>95.370370370370367</v>
      </c>
      <c r="Q1115" s="1">
        <v>5</v>
      </c>
      <c r="R1115" s="1">
        <v>103</v>
      </c>
      <c r="S1115" s="6">
        <v>9755.5946400000012</v>
      </c>
      <c r="T1115" s="6">
        <v>2341.3427136</v>
      </c>
      <c r="W1115" s="1"/>
      <c r="X1115" s="1"/>
      <c r="Y1115" s="1"/>
      <c r="AC1115" s="1"/>
      <c r="AF1115" s="1"/>
      <c r="AG1115" s="1"/>
    </row>
    <row r="1116" spans="1:33" hidden="1" x14ac:dyDescent="0.25">
      <c r="A1116" s="1">
        <v>6</v>
      </c>
      <c r="B1116" s="1">
        <v>2019</v>
      </c>
      <c r="C1116" s="1">
        <v>35151036</v>
      </c>
      <c r="D1116" s="44" t="s">
        <v>216</v>
      </c>
      <c r="E1116" s="20">
        <v>0.23667447298325719</v>
      </c>
      <c r="F1116" s="20">
        <v>0.15046999999999999</v>
      </c>
      <c r="G1116" s="20">
        <v>8.6204472983257202E-2</v>
      </c>
      <c r="H1116" s="20" t="s">
        <v>47</v>
      </c>
      <c r="I1116" s="20">
        <v>0.22203999999999999</v>
      </c>
      <c r="J1116" s="20">
        <v>2.0999999999999999E-3</v>
      </c>
      <c r="K1116" s="20">
        <v>4.54246575342466E-4</v>
      </c>
      <c r="L1116" s="20">
        <v>1.20802264079148E-2</v>
      </c>
      <c r="M1116" s="20">
        <v>0.1731201709826389</v>
      </c>
      <c r="N1116" s="50">
        <v>1</v>
      </c>
      <c r="O1116" s="8">
        <f>IFERROR(IFERROR(Tabela_BI[[#This Row],[nº Capt. Superf. - DAEE]]/(Tabela_BI[[#This Row],[nº Capt. Subt. - DAEE]] + Tabela_BI[[#This Row],[nº Capt. Superf. - DAEE]]),"") *100,"")</f>
        <v>9.67741935483871</v>
      </c>
      <c r="P1116" s="8">
        <f>IFERROR(IFERROR(Tabela_BI[[#This Row],[nº Capt. Subt. - DAEE]] /(Tabela_BI[[#This Row],[nº Capt. Subt. - DAEE]] + Tabela_BI[[#This Row],[nº Capt. Superf. - DAEE]]),"") *100,"")</f>
        <v>90.322580645161281</v>
      </c>
      <c r="Q1116" s="1">
        <v>3</v>
      </c>
      <c r="R1116" s="1">
        <v>28</v>
      </c>
      <c r="S1116" s="6">
        <v>1422.2871</v>
      </c>
      <c r="T1116" s="6">
        <v>1408.0642290000001</v>
      </c>
      <c r="W1116" s="1"/>
      <c r="X1116" s="1"/>
      <c r="Y1116" s="1"/>
      <c r="AC1116" s="1"/>
      <c r="AF1116" s="1"/>
      <c r="AG1116" s="1"/>
    </row>
    <row r="1117" spans="1:33" hidden="1" x14ac:dyDescent="0.25">
      <c r="A1117" s="1">
        <v>21</v>
      </c>
      <c r="B1117" s="1">
        <v>2019</v>
      </c>
      <c r="C1117" s="1">
        <v>351512921</v>
      </c>
      <c r="D1117" s="44" t="s">
        <v>217</v>
      </c>
      <c r="E1117" s="20">
        <v>1.0085235920852359E-2</v>
      </c>
      <c r="F1117" s="20">
        <v>4.5852359208523596E-3</v>
      </c>
      <c r="G1117" s="20">
        <v>5.4999999999999997E-3</v>
      </c>
      <c r="H1117" s="20" t="s">
        <v>47</v>
      </c>
      <c r="I1117" s="20">
        <v>5.2199999999999998E-3</v>
      </c>
      <c r="J1117" s="20">
        <v>1.8000000000000001E-4</v>
      </c>
      <c r="K1117" s="20">
        <v>4.6352359208523602E-3</v>
      </c>
      <c r="L1117" s="20">
        <v>5.0000000000000002E-5</v>
      </c>
      <c r="M1117" s="20">
        <v>7.2913476562499998E-3</v>
      </c>
      <c r="N1117" s="50" t="s">
        <v>47</v>
      </c>
      <c r="O1117" s="8">
        <f>IFERROR(IFERROR(Tabela_BI[[#This Row],[nº Capt. Superf. - DAEE]]/(Tabela_BI[[#This Row],[nº Capt. Subt. - DAEE]] + Tabela_BI[[#This Row],[nº Capt. Superf. - DAEE]]),"") *100,"")</f>
        <v>42.857142857142854</v>
      </c>
      <c r="P1117" s="8">
        <f>IFERROR(IFERROR(Tabela_BI[[#This Row],[nº Capt. Subt. - DAEE]] /(Tabela_BI[[#This Row],[nº Capt. Subt. - DAEE]] + Tabela_BI[[#This Row],[nº Capt. Superf. - DAEE]]),"") *100,"")</f>
        <v>57.142857142857139</v>
      </c>
      <c r="Q1117" s="1">
        <v>3</v>
      </c>
      <c r="R1117" s="1">
        <v>4</v>
      </c>
      <c r="S1117" s="6">
        <v>140.60844</v>
      </c>
      <c r="T1117" s="6">
        <v>140.60844</v>
      </c>
      <c r="W1117" s="1"/>
      <c r="X1117" s="1"/>
      <c r="Y1117" s="1"/>
      <c r="AC1117" s="1"/>
      <c r="AF1117" s="1"/>
      <c r="AG1117" s="1"/>
    </row>
    <row r="1118" spans="1:33" hidden="1" x14ac:dyDescent="0.25">
      <c r="A1118" s="1">
        <v>5</v>
      </c>
      <c r="B1118" s="1">
        <v>2019</v>
      </c>
      <c r="C1118" s="1">
        <v>35151525</v>
      </c>
      <c r="D1118" s="44" t="s">
        <v>218</v>
      </c>
      <c r="E1118" s="20">
        <v>1.0977503805175041E-2</v>
      </c>
      <c r="F1118" s="20">
        <v>5.1700000000000001E-3</v>
      </c>
      <c r="G1118" s="20">
        <v>5.8075038051750398E-3</v>
      </c>
      <c r="H1118" s="20" t="s">
        <v>47</v>
      </c>
      <c r="I1118" s="20" t="s">
        <v>47</v>
      </c>
      <c r="J1118" s="20">
        <v>1.8000000000000001E-4</v>
      </c>
      <c r="K1118" s="20">
        <v>6.2538051750380503E-3</v>
      </c>
      <c r="L1118" s="20">
        <v>4.5436986301369857E-3</v>
      </c>
      <c r="M1118" s="20" t="s">
        <v>47</v>
      </c>
      <c r="N1118" s="50" t="s">
        <v>47</v>
      </c>
      <c r="O1118" s="8">
        <f>IFERROR(IFERROR(Tabela_BI[[#This Row],[nº Capt. Superf. - DAEE]]/(Tabela_BI[[#This Row],[nº Capt. Subt. - DAEE]] + Tabela_BI[[#This Row],[nº Capt. Superf. - DAEE]]),"") *100,"")</f>
        <v>7.6923076923076925</v>
      </c>
      <c r="P1118" s="8">
        <f>IFERROR(IFERROR(Tabela_BI[[#This Row],[nº Capt. Subt. - DAEE]] /(Tabela_BI[[#This Row],[nº Capt. Subt. - DAEE]] + Tabela_BI[[#This Row],[nº Capt. Superf. - DAEE]]),"") *100,"")</f>
        <v>92.307692307692307</v>
      </c>
      <c r="Q1118" s="1">
        <v>1</v>
      </c>
      <c r="R1118" s="1">
        <v>12</v>
      </c>
      <c r="S1118" s="6"/>
      <c r="T1118" s="6"/>
      <c r="W1118" s="1"/>
      <c r="X1118" s="1"/>
      <c r="Y1118" s="1"/>
      <c r="AC1118" s="1"/>
      <c r="AF1118" s="1"/>
      <c r="AG1118" s="1"/>
    </row>
    <row r="1119" spans="1:33" hidden="1" x14ac:dyDescent="0.25">
      <c r="A1119" s="1">
        <v>9</v>
      </c>
      <c r="B1119" s="1">
        <v>2019</v>
      </c>
      <c r="C1119" s="1">
        <v>35151529</v>
      </c>
      <c r="D1119" s="44" t="s">
        <v>218</v>
      </c>
      <c r="E1119" s="20">
        <v>0.19149582952815791</v>
      </c>
      <c r="F1119" s="20">
        <v>0.15716480466768101</v>
      </c>
      <c r="G1119" s="20">
        <v>3.43310248604769E-2</v>
      </c>
      <c r="H1119" s="20" t="s">
        <v>47</v>
      </c>
      <c r="I1119" s="20">
        <v>4.7579193302891898E-2</v>
      </c>
      <c r="J1119" s="20">
        <v>3.7748675799086799E-2</v>
      </c>
      <c r="K1119" s="20">
        <v>9.3633523592085197E-2</v>
      </c>
      <c r="L1119" s="20">
        <v>1.253443683409433E-2</v>
      </c>
      <c r="M1119" s="20">
        <v>4.4698791451388886E-2</v>
      </c>
      <c r="N1119" s="50">
        <v>13</v>
      </c>
      <c r="O1119" s="8">
        <f>IFERROR(IFERROR(Tabela_BI[[#This Row],[nº Capt. Superf. - DAEE]]/(Tabela_BI[[#This Row],[nº Capt. Subt. - DAEE]] + Tabela_BI[[#This Row],[nº Capt. Superf. - DAEE]]),"") *100,"")</f>
        <v>36.206896551724135</v>
      </c>
      <c r="P1119" s="8">
        <f>IFERROR(IFERROR(Tabela_BI[[#This Row],[nº Capt. Subt. - DAEE]] /(Tabela_BI[[#This Row],[nº Capt. Subt. - DAEE]] + Tabela_BI[[#This Row],[nº Capt. Superf. - DAEE]]),"") *100,"")</f>
        <v>63.793103448275865</v>
      </c>
      <c r="Q1119" s="1">
        <v>21</v>
      </c>
      <c r="R1119" s="1">
        <v>37</v>
      </c>
      <c r="S1119" s="6">
        <v>820.42200000000003</v>
      </c>
      <c r="T1119" s="6">
        <v>820.42200000000003</v>
      </c>
      <c r="W1119" s="1"/>
      <c r="X1119" s="1"/>
      <c r="Y1119" s="1"/>
      <c r="AC1119" s="1"/>
      <c r="AF1119" s="1"/>
      <c r="AG1119" s="1"/>
    </row>
    <row r="1120" spans="1:33" hidden="1" x14ac:dyDescent="0.25">
      <c r="A1120" s="1">
        <v>9</v>
      </c>
      <c r="B1120" s="1">
        <v>2019</v>
      </c>
      <c r="C1120" s="1">
        <v>35151869</v>
      </c>
      <c r="D1120" s="44" t="s">
        <v>219</v>
      </c>
      <c r="E1120" s="20">
        <v>0.51344584855403397</v>
      </c>
      <c r="F1120" s="20">
        <v>0.49022172628107602</v>
      </c>
      <c r="G1120" s="20">
        <v>2.3224122272957899E-2</v>
      </c>
      <c r="H1120" s="20">
        <v>0.14377286276001999</v>
      </c>
      <c r="I1120" s="20" t="s">
        <v>47</v>
      </c>
      <c r="J1120" s="20">
        <v>1.5999512937595099E-2</v>
      </c>
      <c r="K1120" s="20">
        <v>0.48629346144089303</v>
      </c>
      <c r="L1120" s="20">
        <v>1.1152874175545412E-2</v>
      </c>
      <c r="M1120" s="20">
        <v>0.11407163471527779</v>
      </c>
      <c r="N1120" s="50">
        <v>84</v>
      </c>
      <c r="O1120" s="8">
        <f>IFERROR(IFERROR(Tabela_BI[[#This Row],[nº Capt. Superf. - DAEE]]/(Tabela_BI[[#This Row],[nº Capt. Subt. - DAEE]] + Tabela_BI[[#This Row],[nº Capt. Superf. - DAEE]]),"") *100,"")</f>
        <v>66.153846153846146</v>
      </c>
      <c r="P1120" s="8">
        <f>IFERROR(IFERROR(Tabela_BI[[#This Row],[nº Capt. Subt. - DAEE]] /(Tabela_BI[[#This Row],[nº Capt. Subt. - DAEE]] + Tabela_BI[[#This Row],[nº Capt. Superf. - DAEE]]),"") *100,"")</f>
        <v>33.846153846153847</v>
      </c>
      <c r="Q1120" s="1">
        <v>86</v>
      </c>
      <c r="R1120" s="1">
        <v>44</v>
      </c>
      <c r="S1120" s="6">
        <v>2042.3923200000002</v>
      </c>
      <c r="T1120" s="6">
        <v>2042.3923200000002</v>
      </c>
      <c r="W1120" s="1"/>
      <c r="X1120" s="1"/>
      <c r="Y1120" s="1"/>
      <c r="AC1120" s="1"/>
      <c r="AF1120" s="1"/>
      <c r="AG1120" s="1"/>
    </row>
    <row r="1121" spans="1:33" hidden="1" x14ac:dyDescent="0.25">
      <c r="A1121" s="1">
        <v>17</v>
      </c>
      <c r="B1121" s="1">
        <v>2019</v>
      </c>
      <c r="C1121" s="1">
        <v>351519417</v>
      </c>
      <c r="D1121" s="44" t="s">
        <v>220</v>
      </c>
      <c r="E1121" s="20">
        <v>0.41427006088280099</v>
      </c>
      <c r="F1121" s="20">
        <v>0.30814006088280099</v>
      </c>
      <c r="G1121" s="20">
        <v>0.10613</v>
      </c>
      <c r="H1121" s="20" t="s">
        <v>47</v>
      </c>
      <c r="I1121" s="20">
        <v>1.264E-2</v>
      </c>
      <c r="J1121" s="20">
        <v>4.8999999999999998E-4</v>
      </c>
      <c r="K1121" s="20">
        <v>0.262080060882801</v>
      </c>
      <c r="L1121" s="20">
        <v>0.13906000000000002</v>
      </c>
      <c r="M1121" s="20">
        <v>1.0625272395833333E-2</v>
      </c>
      <c r="N1121" s="50">
        <v>5</v>
      </c>
      <c r="O1121" s="8">
        <f>IFERROR(IFERROR(Tabela_BI[[#This Row],[nº Capt. Superf. - DAEE]]/(Tabela_BI[[#This Row],[nº Capt. Subt. - DAEE]] + Tabela_BI[[#This Row],[nº Capt. Superf. - DAEE]]),"") *100,"")</f>
        <v>60</v>
      </c>
      <c r="P1121" s="8">
        <f>IFERROR(IFERROR(Tabela_BI[[#This Row],[nº Capt. Subt. - DAEE]] /(Tabela_BI[[#This Row],[nº Capt. Subt. - DAEE]] + Tabela_BI[[#This Row],[nº Capt. Superf. - DAEE]]),"") *100,"")</f>
        <v>40</v>
      </c>
      <c r="Q1121" s="1">
        <v>9</v>
      </c>
      <c r="R1121" s="1">
        <v>6</v>
      </c>
      <c r="S1121" s="6">
        <v>211.86900000000003</v>
      </c>
      <c r="T1121" s="6">
        <v>211.86900000000003</v>
      </c>
      <c r="W1121" s="1"/>
      <c r="X1121" s="1"/>
      <c r="Y1121" s="1"/>
      <c r="AC1121" s="1"/>
      <c r="AF1121" s="1"/>
      <c r="AG1121" s="1"/>
    </row>
    <row r="1122" spans="1:33" hidden="1" x14ac:dyDescent="0.25">
      <c r="A1122" s="1">
        <v>9</v>
      </c>
      <c r="B1122" s="1">
        <v>2019</v>
      </c>
      <c r="C1122" s="1">
        <v>35573039</v>
      </c>
      <c r="D1122" s="44" t="s">
        <v>221</v>
      </c>
      <c r="E1122" s="20">
        <v>0.13416314814814811</v>
      </c>
      <c r="F1122" s="20">
        <v>0.11960867072552001</v>
      </c>
      <c r="G1122" s="20">
        <v>1.4554477422628101E-2</v>
      </c>
      <c r="H1122" s="20" t="s">
        <v>47</v>
      </c>
      <c r="I1122" s="20">
        <v>5.7544558599695601E-2</v>
      </c>
      <c r="J1122" s="20">
        <v>6.0340892947742296E-3</v>
      </c>
      <c r="K1122" s="20">
        <v>5.9756281075596197E-2</v>
      </c>
      <c r="L1122" s="20">
        <v>1.08282191780822E-2</v>
      </c>
      <c r="M1122" s="20">
        <v>3.3413784722222221E-2</v>
      </c>
      <c r="N1122" s="50">
        <v>16</v>
      </c>
      <c r="O1122" s="8">
        <f>IFERROR(IFERROR(Tabela_BI[[#This Row],[nº Capt. Superf. - DAEE]]/(Tabela_BI[[#This Row],[nº Capt. Subt. - DAEE]] + Tabela_BI[[#This Row],[nº Capt. Superf. - DAEE]]),"") *100,"")</f>
        <v>50.847457627118644</v>
      </c>
      <c r="P1122" s="8">
        <f>IFERROR(IFERROR(Tabela_BI[[#This Row],[nº Capt. Subt. - DAEE]] /(Tabela_BI[[#This Row],[nº Capt. Subt. - DAEE]] + Tabela_BI[[#This Row],[nº Capt. Superf. - DAEE]]),"") *100,"")</f>
        <v>49.152542372881356</v>
      </c>
      <c r="Q1122" s="1">
        <v>30</v>
      </c>
      <c r="R1122" s="1">
        <v>29</v>
      </c>
      <c r="S1122" s="6">
        <v>486.86399999999992</v>
      </c>
      <c r="T1122" s="6">
        <v>0</v>
      </c>
      <c r="W1122" s="1"/>
      <c r="X1122" s="1"/>
      <c r="Y1122" s="1"/>
      <c r="AC1122" s="1"/>
      <c r="AF1122" s="1"/>
      <c r="AG1122" s="1"/>
    </row>
    <row r="1123" spans="1:33" hidden="1" x14ac:dyDescent="0.25">
      <c r="A1123" s="1">
        <v>22</v>
      </c>
      <c r="B1123" s="1">
        <v>2019</v>
      </c>
      <c r="C1123" s="1">
        <v>351530122</v>
      </c>
      <c r="D1123" s="44" t="s">
        <v>222</v>
      </c>
      <c r="E1123" s="20">
        <v>6.4100000000000008E-3</v>
      </c>
      <c r="F1123" s="20">
        <v>1.97E-3</v>
      </c>
      <c r="G1123" s="20">
        <v>4.4400000000000004E-3</v>
      </c>
      <c r="H1123" s="20" t="s">
        <v>47</v>
      </c>
      <c r="I1123" s="20">
        <v>4.3600000000000002E-3</v>
      </c>
      <c r="J1123" s="20" t="s">
        <v>47</v>
      </c>
      <c r="K1123" s="20" t="s">
        <v>47</v>
      </c>
      <c r="L1123" s="20">
        <v>2.0500000000000002E-3</v>
      </c>
      <c r="M1123" s="20">
        <v>6.5638789062500008E-3</v>
      </c>
      <c r="N1123" s="50" t="s">
        <v>47</v>
      </c>
      <c r="O1123" s="8">
        <f>IFERROR(IFERROR(Tabela_BI[[#This Row],[nº Capt. Superf. - DAEE]]/(Tabela_BI[[#This Row],[nº Capt. Subt. - DAEE]] + Tabela_BI[[#This Row],[nº Capt. Superf. - DAEE]]),"") *100,"")</f>
        <v>37.5</v>
      </c>
      <c r="P1123" s="8">
        <f>IFERROR(IFERROR(Tabela_BI[[#This Row],[nº Capt. Subt. - DAEE]] /(Tabela_BI[[#This Row],[nº Capt. Subt. - DAEE]] + Tabela_BI[[#This Row],[nº Capt. Superf. - DAEE]]),"") *100,"")</f>
        <v>62.5</v>
      </c>
      <c r="Q1123" s="1">
        <v>3</v>
      </c>
      <c r="R1123" s="1">
        <v>5</v>
      </c>
      <c r="S1123" s="6">
        <v>117.93599999999998</v>
      </c>
      <c r="T1123" s="6">
        <v>117.93599999999998</v>
      </c>
      <c r="W1123" s="1"/>
      <c r="X1123" s="1"/>
      <c r="Y1123" s="1"/>
      <c r="AC1123" s="1"/>
      <c r="AF1123" s="1"/>
      <c r="AG1123" s="1"/>
    </row>
    <row r="1124" spans="1:33" hidden="1" x14ac:dyDescent="0.25">
      <c r="A1124" s="1">
        <v>15</v>
      </c>
      <c r="B1124" s="1">
        <v>2019</v>
      </c>
      <c r="C1124" s="1">
        <v>351520215</v>
      </c>
      <c r="D1124" s="44" t="s">
        <v>223</v>
      </c>
      <c r="E1124" s="20">
        <v>7.1877975646879783E-2</v>
      </c>
      <c r="F1124" s="20">
        <v>6.91922678843227E-2</v>
      </c>
      <c r="G1124" s="20">
        <v>2.6857077625570798E-3</v>
      </c>
      <c r="H1124" s="20" t="s">
        <v>47</v>
      </c>
      <c r="I1124" s="20">
        <v>3.5E-4</v>
      </c>
      <c r="J1124" s="20">
        <v>9.3000000000000005E-4</v>
      </c>
      <c r="K1124" s="20">
        <v>7.0224048706240494E-2</v>
      </c>
      <c r="L1124" s="20">
        <v>3.7392694063926961E-4</v>
      </c>
      <c r="M1124" s="20">
        <v>2.0214720052083333E-2</v>
      </c>
      <c r="N1124" s="50">
        <v>4</v>
      </c>
      <c r="O1124" s="8">
        <f>IFERROR(IFERROR(Tabela_BI[[#This Row],[nº Capt. Superf. - DAEE]]/(Tabela_BI[[#This Row],[nº Capt. Subt. - DAEE]] + Tabela_BI[[#This Row],[nº Capt. Superf. - DAEE]]),"") *100,"")</f>
        <v>59.090909090909093</v>
      </c>
      <c r="P1124" s="8">
        <f>IFERROR(IFERROR(Tabela_BI[[#This Row],[nº Capt. Subt. - DAEE]] /(Tabela_BI[[#This Row],[nº Capt. Subt. - DAEE]] + Tabela_BI[[#This Row],[nº Capt. Superf. - DAEE]]),"") *100,"")</f>
        <v>40.909090909090914</v>
      </c>
      <c r="Q1124" s="1">
        <v>13</v>
      </c>
      <c r="R1124" s="1">
        <v>9</v>
      </c>
      <c r="S1124" s="6">
        <v>378.37799999999993</v>
      </c>
      <c r="T1124" s="6">
        <v>378.37799999999993</v>
      </c>
      <c r="W1124" s="1"/>
      <c r="X1124" s="1"/>
      <c r="Y1124" s="1"/>
      <c r="AC1124" s="1"/>
      <c r="AF1124" s="1"/>
      <c r="AG1124" s="1"/>
    </row>
    <row r="1125" spans="1:33" hidden="1" x14ac:dyDescent="0.25">
      <c r="A1125" s="1">
        <v>18</v>
      </c>
      <c r="B1125" s="1">
        <v>2019</v>
      </c>
      <c r="C1125" s="1">
        <v>351520218</v>
      </c>
      <c r="D1125" s="44" t="s">
        <v>223</v>
      </c>
      <c r="E1125" s="20">
        <v>7.4748911719939096E-2</v>
      </c>
      <c r="F1125" s="20">
        <v>4.9318751902587499E-2</v>
      </c>
      <c r="G1125" s="20">
        <v>2.54301598173516E-2</v>
      </c>
      <c r="H1125" s="20" t="s">
        <v>47</v>
      </c>
      <c r="I1125" s="20">
        <v>5.8542617960426202E-4</v>
      </c>
      <c r="J1125" s="20">
        <v>2.1464733637747299E-2</v>
      </c>
      <c r="K1125" s="20">
        <v>5.2434482496194798E-2</v>
      </c>
      <c r="L1125" s="20">
        <v>2.642694063926941E-4</v>
      </c>
      <c r="M1125" s="20" t="s">
        <v>47</v>
      </c>
      <c r="N1125" s="50">
        <v>7</v>
      </c>
      <c r="O1125" s="8">
        <f>IFERROR(IFERROR(Tabela_BI[[#This Row],[nº Capt. Superf. - DAEE]]/(Tabela_BI[[#This Row],[nº Capt. Subt. - DAEE]] + Tabela_BI[[#This Row],[nº Capt. Superf. - DAEE]]),"") *100,"")</f>
        <v>52.380952380952387</v>
      </c>
      <c r="P1125" s="8">
        <f>IFERROR(IFERROR(Tabela_BI[[#This Row],[nº Capt. Subt. - DAEE]] /(Tabela_BI[[#This Row],[nº Capt. Subt. - DAEE]] + Tabela_BI[[#This Row],[nº Capt. Superf. - DAEE]]),"") *100,"")</f>
        <v>47.619047619047613</v>
      </c>
      <c r="Q1125" s="1">
        <v>11</v>
      </c>
      <c r="R1125" s="1">
        <v>10</v>
      </c>
      <c r="S1125" s="6"/>
      <c r="T1125" s="6"/>
      <c r="W1125" s="1"/>
      <c r="X1125" s="1"/>
      <c r="Y1125" s="1"/>
      <c r="AC1125" s="1"/>
      <c r="AF1125" s="1"/>
      <c r="AG1125" s="1"/>
    </row>
    <row r="1126" spans="1:33" hidden="1" x14ac:dyDescent="0.25">
      <c r="A1126" s="1">
        <v>22</v>
      </c>
      <c r="B1126" s="1">
        <v>2019</v>
      </c>
      <c r="C1126" s="1">
        <v>351535022</v>
      </c>
      <c r="D1126" s="44" t="s">
        <v>224</v>
      </c>
      <c r="E1126" s="20">
        <v>0.10538763571790935</v>
      </c>
      <c r="F1126" s="20">
        <v>4.9610350076103498E-3</v>
      </c>
      <c r="G1126" s="20">
        <v>0.100426600710299</v>
      </c>
      <c r="H1126" s="20">
        <v>5.4410958904109602E-2</v>
      </c>
      <c r="I1126" s="20">
        <v>8.8699999999999904E-2</v>
      </c>
      <c r="J1126" s="20">
        <v>9.0000000000000006E-5</v>
      </c>
      <c r="K1126" s="20">
        <v>5.7448274987316099E-3</v>
      </c>
      <c r="L1126" s="20">
        <v>1.08528082191781E-2</v>
      </c>
      <c r="M1126" s="20">
        <v>1.6575747395833337E-2</v>
      </c>
      <c r="N1126" s="50">
        <v>2</v>
      </c>
      <c r="O1126" s="8">
        <f>IFERROR(IFERROR(Tabela_BI[[#This Row],[nº Capt. Superf. - DAEE]]/(Tabela_BI[[#This Row],[nº Capt. Subt. - DAEE]] + Tabela_BI[[#This Row],[nº Capt. Superf. - DAEE]]),"") *100,"")</f>
        <v>1.4285714285714286</v>
      </c>
      <c r="P1126" s="8">
        <f>IFERROR(IFERROR(Tabela_BI[[#This Row],[nº Capt. Subt. - DAEE]] /(Tabela_BI[[#This Row],[nº Capt. Subt. - DAEE]] + Tabela_BI[[#This Row],[nº Capt. Superf. - DAEE]]),"") *100,"")</f>
        <v>98.571428571428584</v>
      </c>
      <c r="Q1126" s="1">
        <v>3</v>
      </c>
      <c r="R1126" s="1">
        <v>207</v>
      </c>
      <c r="S1126" s="6">
        <v>309.74399999999997</v>
      </c>
      <c r="T1126" s="6">
        <v>309.74399999999997</v>
      </c>
      <c r="W1126" s="1"/>
      <c r="X1126" s="1"/>
      <c r="Y1126" s="1"/>
      <c r="AC1126" s="1"/>
      <c r="AF1126" s="1"/>
      <c r="AG1126" s="1"/>
    </row>
    <row r="1127" spans="1:33" hidden="1" x14ac:dyDescent="0.25">
      <c r="A1127" s="1">
        <v>14</v>
      </c>
      <c r="B1127" s="1">
        <v>2019</v>
      </c>
      <c r="C1127" s="1">
        <v>351540014</v>
      </c>
      <c r="D1127" s="44" t="s">
        <v>225</v>
      </c>
      <c r="E1127" s="20">
        <v>2.993161339421609E-2</v>
      </c>
      <c r="F1127" s="20">
        <v>2.8457343987823399E-2</v>
      </c>
      <c r="G1127" s="20">
        <v>1.47426940639269E-3</v>
      </c>
      <c r="H1127" s="20">
        <v>6.7054921359715899E-2</v>
      </c>
      <c r="I1127" s="20" t="s">
        <v>47</v>
      </c>
      <c r="J1127" s="20">
        <v>4.2100000000000002E-3</v>
      </c>
      <c r="K1127" s="20">
        <v>2.5327343987823402E-2</v>
      </c>
      <c r="L1127" s="20">
        <v>3.9426940639269401E-4</v>
      </c>
      <c r="M1127" s="20">
        <v>4.2436345518518513E-2</v>
      </c>
      <c r="N1127" s="50" t="s">
        <v>47</v>
      </c>
      <c r="O1127" s="8">
        <f>IFERROR(IFERROR(Tabela_BI[[#This Row],[nº Capt. Superf. - DAEE]]/(Tabela_BI[[#This Row],[nº Capt. Subt. - DAEE]] + Tabela_BI[[#This Row],[nº Capt. Superf. - DAEE]]),"") *100,"")</f>
        <v>38.095238095238095</v>
      </c>
      <c r="P1127" s="8">
        <f>IFERROR(IFERROR(Tabela_BI[[#This Row],[nº Capt. Subt. - DAEE]] /(Tabela_BI[[#This Row],[nº Capt. Subt. - DAEE]] + Tabela_BI[[#This Row],[nº Capt. Superf. - DAEE]]),"") *100,"")</f>
        <v>61.904761904761905</v>
      </c>
      <c r="Q1127" s="1">
        <v>8</v>
      </c>
      <c r="R1127" s="1">
        <v>13</v>
      </c>
      <c r="S1127" s="6">
        <v>691.74</v>
      </c>
      <c r="T1127" s="6">
        <v>691.74</v>
      </c>
      <c r="W1127" s="1"/>
      <c r="X1127" s="1"/>
      <c r="Y1127" s="1"/>
      <c r="AC1127" s="1"/>
      <c r="AF1127" s="1"/>
      <c r="AG1127" s="1"/>
    </row>
    <row r="1128" spans="1:33" hidden="1" x14ac:dyDescent="0.25">
      <c r="A1128" s="1">
        <v>15</v>
      </c>
      <c r="B1128" s="1">
        <v>2019</v>
      </c>
      <c r="C1128" s="1">
        <v>351560815</v>
      </c>
      <c r="D1128" s="44" t="s">
        <v>226</v>
      </c>
      <c r="E1128" s="20">
        <v>0.1110183542617961</v>
      </c>
      <c r="F1128" s="20">
        <v>5.8774246575342498E-2</v>
      </c>
      <c r="G1128" s="20">
        <v>5.22441076864536E-2</v>
      </c>
      <c r="H1128" s="20" t="s">
        <v>47</v>
      </c>
      <c r="I1128" s="20">
        <v>1.9900000000000001E-2</v>
      </c>
      <c r="J1128" s="20">
        <v>2.3964890918315601E-3</v>
      </c>
      <c r="K1128" s="20">
        <v>7.6226644469812296E-2</v>
      </c>
      <c r="L1128" s="20">
        <v>1.24952207001522E-2</v>
      </c>
      <c r="M1128" s="20">
        <v>1.4505208333333333E-2</v>
      </c>
      <c r="N1128" s="50">
        <v>5</v>
      </c>
      <c r="O1128" s="8">
        <f>IFERROR(IFERROR(Tabela_BI[[#This Row],[nº Capt. Superf. - DAEE]]/(Tabela_BI[[#This Row],[nº Capt. Subt. - DAEE]] + Tabela_BI[[#This Row],[nº Capt. Superf. - DAEE]]),"") *100,"")</f>
        <v>21.052631578947366</v>
      </c>
      <c r="P1128" s="8">
        <f>IFERROR(IFERROR(Tabela_BI[[#This Row],[nº Capt. Subt. - DAEE]] /(Tabela_BI[[#This Row],[nº Capt. Subt. - DAEE]] + Tabela_BI[[#This Row],[nº Capt. Superf. - DAEE]]),"") *100,"")</f>
        <v>78.94736842105263</v>
      </c>
      <c r="Q1128" s="1">
        <v>8</v>
      </c>
      <c r="R1128" s="1">
        <v>30</v>
      </c>
      <c r="S1128" s="6">
        <v>265.08600000000001</v>
      </c>
      <c r="T1128" s="6">
        <v>265.08600000000001</v>
      </c>
      <c r="W1128" s="1"/>
      <c r="X1128" s="1"/>
      <c r="Y1128" s="1"/>
      <c r="AC1128" s="1"/>
      <c r="AF1128" s="1"/>
      <c r="AG1128" s="1"/>
    </row>
    <row r="1129" spans="1:33" hidden="1" x14ac:dyDescent="0.25">
      <c r="A1129" s="1">
        <v>16</v>
      </c>
      <c r="B1129" s="1">
        <v>2019</v>
      </c>
      <c r="C1129" s="1">
        <v>351560816</v>
      </c>
      <c r="D1129" s="44" t="s">
        <v>226</v>
      </c>
      <c r="E1129" s="20">
        <v>5.1983656773211609E-3</v>
      </c>
      <c r="F1129" s="20">
        <v>3.8390410958904098E-4</v>
      </c>
      <c r="G1129" s="20">
        <v>4.8144615677321199E-3</v>
      </c>
      <c r="H1129" s="20" t="s">
        <v>47</v>
      </c>
      <c r="I1129" s="20">
        <v>4.1700000000000001E-3</v>
      </c>
      <c r="J1129" s="20" t="s">
        <v>47</v>
      </c>
      <c r="K1129" s="20">
        <v>6.8265791476407897E-4</v>
      </c>
      <c r="L1129" s="20">
        <v>3.4570776255707798E-4</v>
      </c>
      <c r="M1129" s="20" t="s">
        <v>47</v>
      </c>
      <c r="N1129" s="50">
        <v>2</v>
      </c>
      <c r="O1129" s="8">
        <f>IFERROR(IFERROR(Tabela_BI[[#This Row],[nº Capt. Superf. - DAEE]]/(Tabela_BI[[#This Row],[nº Capt. Subt. - DAEE]] + Tabela_BI[[#This Row],[nº Capt. Superf. - DAEE]]),"") *100,"")</f>
        <v>17.647058823529413</v>
      </c>
      <c r="P1129" s="8">
        <f>IFERROR(IFERROR(Tabela_BI[[#This Row],[nº Capt. Subt. - DAEE]] /(Tabela_BI[[#This Row],[nº Capt. Subt. - DAEE]] + Tabela_BI[[#This Row],[nº Capt. Superf. - DAEE]]),"") *100,"")</f>
        <v>82.35294117647058</v>
      </c>
      <c r="Q1129" s="1">
        <v>3</v>
      </c>
      <c r="R1129" s="1">
        <v>14</v>
      </c>
      <c r="S1129" s="6"/>
      <c r="T1129" s="6"/>
      <c r="W1129" s="1"/>
      <c r="X1129" s="1"/>
      <c r="Y1129" s="1"/>
      <c r="AC1129" s="1"/>
      <c r="AF1129" s="1"/>
      <c r="AG1129" s="1"/>
    </row>
    <row r="1130" spans="1:33" hidden="1" x14ac:dyDescent="0.25">
      <c r="A1130" s="1">
        <v>15</v>
      </c>
      <c r="B1130" s="1">
        <v>2019</v>
      </c>
      <c r="C1130" s="1">
        <v>351550915</v>
      </c>
      <c r="D1130" s="44" t="s">
        <v>227</v>
      </c>
      <c r="E1130" s="20">
        <v>0.56903659944190699</v>
      </c>
      <c r="F1130" s="20">
        <v>0.36514033866057799</v>
      </c>
      <c r="G1130" s="20">
        <v>0.203896260781329</v>
      </c>
      <c r="H1130" s="20" t="s">
        <v>47</v>
      </c>
      <c r="I1130" s="20">
        <v>0.19066685692541899</v>
      </c>
      <c r="J1130" s="20">
        <v>0.27425735159817399</v>
      </c>
      <c r="K1130" s="20">
        <v>9.8399121004566201E-2</v>
      </c>
      <c r="L1130" s="20">
        <v>5.71326991374936E-3</v>
      </c>
      <c r="M1130" s="20">
        <v>0.2008997337962963</v>
      </c>
      <c r="N1130" s="50">
        <v>21</v>
      </c>
      <c r="O1130" s="8">
        <f>IFERROR(IFERROR(Tabela_BI[[#This Row],[nº Capt. Superf. - DAEE]]/(Tabela_BI[[#This Row],[nº Capt. Subt. - DAEE]] + Tabela_BI[[#This Row],[nº Capt. Superf. - DAEE]]),"") *100,"")</f>
        <v>18.867924528301888</v>
      </c>
      <c r="P1130" s="8">
        <f>IFERROR(IFERROR(Tabela_BI[[#This Row],[nº Capt. Subt. - DAEE]] /(Tabela_BI[[#This Row],[nº Capt. Subt. - DAEE]] + Tabela_BI[[#This Row],[nº Capt. Superf. - DAEE]]),"") *100,"")</f>
        <v>81.132075471698116</v>
      </c>
      <c r="Q1130" s="1">
        <v>20</v>
      </c>
      <c r="R1130" s="1">
        <v>86</v>
      </c>
      <c r="S1130" s="6">
        <v>3617.9459999999999</v>
      </c>
      <c r="T1130" s="6">
        <v>3617.9459999999999</v>
      </c>
      <c r="W1130" s="1"/>
      <c r="X1130" s="1"/>
      <c r="Y1130" s="1"/>
      <c r="AC1130" s="1"/>
      <c r="AF1130" s="1"/>
      <c r="AG1130" s="1"/>
    </row>
    <row r="1131" spans="1:33" hidden="1" x14ac:dyDescent="0.25">
      <c r="A1131" s="1">
        <v>18</v>
      </c>
      <c r="B1131" s="1">
        <v>2019</v>
      </c>
      <c r="C1131" s="1">
        <v>351550918</v>
      </c>
      <c r="D1131" s="44" t="s">
        <v>227</v>
      </c>
      <c r="E1131" s="20">
        <v>0.16854735920852359</v>
      </c>
      <c r="F1131" s="20">
        <v>9.2413858447488603E-2</v>
      </c>
      <c r="G1131" s="20">
        <v>7.6133500761035006E-2</v>
      </c>
      <c r="H1131" s="20" t="s">
        <v>47</v>
      </c>
      <c r="I1131" s="20" t="s">
        <v>47</v>
      </c>
      <c r="J1131" s="20">
        <v>3.0000000000000001E-5</v>
      </c>
      <c r="K1131" s="20">
        <v>0.168503089802131</v>
      </c>
      <c r="L1131" s="20">
        <v>1.4269406392694101E-5</v>
      </c>
      <c r="M1131" s="20" t="s">
        <v>47</v>
      </c>
      <c r="N1131" s="50">
        <v>2</v>
      </c>
      <c r="O1131" s="8">
        <f>IFERROR(IFERROR(Tabela_BI[[#This Row],[nº Capt. Superf. - DAEE]]/(Tabela_BI[[#This Row],[nº Capt. Subt. - DAEE]] + Tabela_BI[[#This Row],[nº Capt. Superf. - DAEE]]),"") *100,"")</f>
        <v>86.666666666666671</v>
      </c>
      <c r="P1131" s="8">
        <f>IFERROR(IFERROR(Tabela_BI[[#This Row],[nº Capt. Subt. - DAEE]] /(Tabela_BI[[#This Row],[nº Capt. Subt. - DAEE]] + Tabela_BI[[#This Row],[nº Capt. Superf. - DAEE]]),"") *100,"")</f>
        <v>13.333333333333334</v>
      </c>
      <c r="Q1131" s="1">
        <v>13</v>
      </c>
      <c r="R1131" s="1">
        <v>2</v>
      </c>
      <c r="S1131" s="6"/>
      <c r="T1131" s="6"/>
      <c r="W1131" s="1"/>
      <c r="X1131" s="1"/>
      <c r="Y1131" s="1"/>
      <c r="AC1131" s="1"/>
      <c r="AF1131" s="1"/>
      <c r="AG1131" s="1"/>
    </row>
    <row r="1132" spans="1:33" hidden="1" x14ac:dyDescent="0.25">
      <c r="A1132" s="1">
        <v>17</v>
      </c>
      <c r="B1132" s="1">
        <v>2019</v>
      </c>
      <c r="C1132" s="1">
        <v>351565717</v>
      </c>
      <c r="D1132" s="44" t="s">
        <v>228</v>
      </c>
      <c r="E1132" s="20">
        <v>0.10325213850837145</v>
      </c>
      <c r="F1132" s="20">
        <v>9.9267564687975707E-2</v>
      </c>
      <c r="G1132" s="20">
        <v>3.98457382039574E-3</v>
      </c>
      <c r="H1132" s="20" t="s">
        <v>47</v>
      </c>
      <c r="I1132" s="20">
        <v>2.8053881278538801E-3</v>
      </c>
      <c r="J1132" s="20" t="s">
        <v>47</v>
      </c>
      <c r="K1132" s="20">
        <v>9.6503432267884395E-2</v>
      </c>
      <c r="L1132" s="20">
        <v>3.9433181126331809E-3</v>
      </c>
      <c r="M1132" s="20">
        <v>2.6457812500000001E-3</v>
      </c>
      <c r="N1132" s="50">
        <v>1</v>
      </c>
      <c r="O1132" s="8">
        <f>IFERROR(IFERROR(Tabela_BI[[#This Row],[nº Capt. Superf. - DAEE]]/(Tabela_BI[[#This Row],[nº Capt. Subt. - DAEE]] + Tabela_BI[[#This Row],[nº Capt. Superf. - DAEE]]),"") *100,"")</f>
        <v>52.380952380952387</v>
      </c>
      <c r="P1132" s="8">
        <f>IFERROR(IFERROR(Tabela_BI[[#This Row],[nº Capt. Subt. - DAEE]] /(Tabela_BI[[#This Row],[nº Capt. Subt. - DAEE]] + Tabela_BI[[#This Row],[nº Capt. Superf. - DAEE]]),"") *100,"")</f>
        <v>47.619047619047613</v>
      </c>
      <c r="Q1132" s="1">
        <v>11</v>
      </c>
      <c r="R1132" s="1">
        <v>10</v>
      </c>
      <c r="S1132" s="6">
        <v>50.381999999999998</v>
      </c>
      <c r="T1132" s="6">
        <v>50.381999999999998</v>
      </c>
      <c r="W1132" s="1"/>
      <c r="X1132" s="1"/>
      <c r="Y1132" s="1"/>
      <c r="AC1132" s="1"/>
      <c r="AF1132" s="1"/>
      <c r="AG1132" s="1"/>
    </row>
    <row r="1133" spans="1:33" hidden="1" x14ac:dyDescent="0.25">
      <c r="A1133" s="1">
        <v>6</v>
      </c>
      <c r="B1133" s="1">
        <v>2019</v>
      </c>
      <c r="C1133" s="1">
        <v>35157076</v>
      </c>
      <c r="D1133" s="44" t="s">
        <v>229</v>
      </c>
      <c r="E1133" s="20">
        <v>2.74837138508371E-3</v>
      </c>
      <c r="F1133" s="20">
        <v>5.0000000000000002E-5</v>
      </c>
      <c r="G1133" s="20">
        <v>2.6983713850837099E-3</v>
      </c>
      <c r="H1133" s="20" t="s">
        <v>47</v>
      </c>
      <c r="I1133" s="20" t="s">
        <v>47</v>
      </c>
      <c r="J1133" s="20">
        <v>2.08837138508371E-3</v>
      </c>
      <c r="K1133" s="20">
        <v>5.0000000000000002E-5</v>
      </c>
      <c r="L1133" s="20">
        <v>6.0999999999999997E-4</v>
      </c>
      <c r="M1133" s="20">
        <v>0.64249004620370365</v>
      </c>
      <c r="N1133" s="50">
        <v>3</v>
      </c>
      <c r="O1133" s="8">
        <f>IFERROR(IFERROR(Tabela_BI[[#This Row],[nº Capt. Superf. - DAEE]]/(Tabela_BI[[#This Row],[nº Capt. Subt. - DAEE]] + Tabela_BI[[#This Row],[nº Capt. Superf. - DAEE]]),"") *100,"")</f>
        <v>9.0909090909090917</v>
      </c>
      <c r="P1133" s="8">
        <f>IFERROR(IFERROR(Tabela_BI[[#This Row],[nº Capt. Subt. - DAEE]] /(Tabela_BI[[#This Row],[nº Capt. Subt. - DAEE]] + Tabela_BI[[#This Row],[nº Capt. Superf. - DAEE]]),"") *100,"")</f>
        <v>90.909090909090907</v>
      </c>
      <c r="Q1133" s="1">
        <v>1</v>
      </c>
      <c r="R1133" s="1">
        <v>10</v>
      </c>
      <c r="S1133" s="6">
        <v>8116.3506600000001</v>
      </c>
      <c r="T1133" s="6">
        <v>3814.6848101999999</v>
      </c>
      <c r="W1133" s="1"/>
      <c r="X1133" s="1"/>
      <c r="Y1133" s="1"/>
      <c r="AC1133" s="1"/>
      <c r="AF1133" s="1"/>
      <c r="AG1133" s="1"/>
    </row>
    <row r="1134" spans="1:33" hidden="1" x14ac:dyDescent="0.25">
      <c r="A1134" s="1">
        <v>21</v>
      </c>
      <c r="B1134" s="1">
        <v>2019</v>
      </c>
      <c r="C1134" s="1">
        <v>351580621</v>
      </c>
      <c r="D1134" s="44" t="s">
        <v>230</v>
      </c>
      <c r="E1134" s="20">
        <v>6.5785455352612876E-2</v>
      </c>
      <c r="F1134" s="20">
        <v>8.21917808219178E-3</v>
      </c>
      <c r="G1134" s="20">
        <v>5.7566277270421101E-2</v>
      </c>
      <c r="H1134" s="20" t="s">
        <v>47</v>
      </c>
      <c r="I1134" s="20">
        <v>6.9199999999999999E-3</v>
      </c>
      <c r="J1134" s="20" t="s">
        <v>47</v>
      </c>
      <c r="K1134" s="20">
        <v>5.8579273211567702E-2</v>
      </c>
      <c r="L1134" s="20">
        <v>1.51415525114155E-4</v>
      </c>
      <c r="M1134" s="20">
        <v>3.9016036458333334E-3</v>
      </c>
      <c r="N1134" s="50" t="s">
        <v>47</v>
      </c>
      <c r="O1134" s="8">
        <f>IFERROR(IFERROR(Tabela_BI[[#This Row],[nº Capt. Superf. - DAEE]]/(Tabela_BI[[#This Row],[nº Capt. Subt. - DAEE]] + Tabela_BI[[#This Row],[nº Capt. Superf. - DAEE]]),"") *100,"")</f>
        <v>11.76470588235294</v>
      </c>
      <c r="P1134" s="8">
        <f>IFERROR(IFERROR(Tabela_BI[[#This Row],[nº Capt. Subt. - DAEE]] /(Tabela_BI[[#This Row],[nº Capt. Subt. - DAEE]] + Tabela_BI[[#This Row],[nº Capt. Superf. - DAEE]]),"") *100,"")</f>
        <v>88.235294117647058</v>
      </c>
      <c r="Q1134" s="1">
        <v>2</v>
      </c>
      <c r="R1134" s="1">
        <v>15</v>
      </c>
      <c r="S1134" s="6">
        <v>62.070299999999996</v>
      </c>
      <c r="T1134" s="6">
        <v>62.070299999999996</v>
      </c>
      <c r="W1134" s="1"/>
      <c r="X1134" s="1"/>
      <c r="Y1134" s="1"/>
      <c r="AC1134" s="1"/>
      <c r="AF1134" s="1"/>
      <c r="AG1134" s="1"/>
    </row>
    <row r="1135" spans="1:33" hidden="1" x14ac:dyDescent="0.25">
      <c r="A1135" s="1">
        <v>18</v>
      </c>
      <c r="B1135" s="1">
        <v>2019</v>
      </c>
      <c r="C1135" s="1">
        <v>351590518</v>
      </c>
      <c r="D1135" s="44" t="s">
        <v>231</v>
      </c>
      <c r="E1135" s="20">
        <v>1.8615034246575339E-2</v>
      </c>
      <c r="F1135" s="20">
        <v>8.6899999999999998E-3</v>
      </c>
      <c r="G1135" s="20">
        <v>9.9250342465753393E-3</v>
      </c>
      <c r="H1135" s="20" t="s">
        <v>47</v>
      </c>
      <c r="I1135" s="20">
        <v>8.0999999999999996E-3</v>
      </c>
      <c r="J1135" s="20" t="s">
        <v>47</v>
      </c>
      <c r="K1135" s="20">
        <v>9.2750456621004604E-3</v>
      </c>
      <c r="L1135" s="20">
        <v>1.2399885844748858E-3</v>
      </c>
      <c r="M1135" s="20">
        <v>6.9358333333333329E-3</v>
      </c>
      <c r="N1135" s="50" t="s">
        <v>47</v>
      </c>
      <c r="O1135" s="8">
        <f>IFERROR(IFERROR(Tabela_BI[[#This Row],[nº Capt. Superf. - DAEE]]/(Tabela_BI[[#This Row],[nº Capt. Subt. - DAEE]] + Tabela_BI[[#This Row],[nº Capt. Superf. - DAEE]]),"") *100,"")</f>
        <v>33.333333333333329</v>
      </c>
      <c r="P1135" s="8">
        <f>IFERROR(IFERROR(Tabela_BI[[#This Row],[nº Capt. Subt. - DAEE]] /(Tabela_BI[[#This Row],[nº Capt. Subt. - DAEE]] + Tabela_BI[[#This Row],[nº Capt. Superf. - DAEE]]),"") *100,"")</f>
        <v>66.666666666666657</v>
      </c>
      <c r="Q1135" s="1">
        <v>5</v>
      </c>
      <c r="R1135" s="1">
        <v>10</v>
      </c>
      <c r="S1135" s="6">
        <v>127.926</v>
      </c>
      <c r="T1135" s="6">
        <v>127.926</v>
      </c>
      <c r="W1135" s="1"/>
      <c r="X1135" s="1"/>
      <c r="Y1135" s="1"/>
      <c r="AC1135" s="1"/>
      <c r="AF1135" s="1"/>
      <c r="AG1135" s="1"/>
    </row>
    <row r="1136" spans="1:33" hidden="1" x14ac:dyDescent="0.25">
      <c r="A1136" s="1">
        <v>19</v>
      </c>
      <c r="B1136" s="1">
        <v>2019</v>
      </c>
      <c r="C1136" s="1">
        <v>351590519</v>
      </c>
      <c r="D1136" s="44" t="s">
        <v>231</v>
      </c>
      <c r="E1136" s="20">
        <v>3.1241586757990866E-2</v>
      </c>
      <c r="F1136" s="20">
        <v>3.074E-2</v>
      </c>
      <c r="G1136" s="20">
        <v>5.0158675799086803E-4</v>
      </c>
      <c r="H1136" s="20" t="s">
        <v>47</v>
      </c>
      <c r="I1136" s="20" t="s">
        <v>47</v>
      </c>
      <c r="J1136" s="20" t="s">
        <v>47</v>
      </c>
      <c r="K1136" s="20">
        <v>3.1092454337899499E-2</v>
      </c>
      <c r="L1136" s="20">
        <v>1.4913242009132401E-4</v>
      </c>
      <c r="M1136" s="20" t="s">
        <v>47</v>
      </c>
      <c r="N1136" s="50" t="s">
        <v>47</v>
      </c>
      <c r="O1136" s="8">
        <f>IFERROR(IFERROR(Tabela_BI[[#This Row],[nº Capt. Superf. - DAEE]]/(Tabela_BI[[#This Row],[nº Capt. Subt. - DAEE]] + Tabela_BI[[#This Row],[nº Capt. Superf. - DAEE]]),"") *100,"")</f>
        <v>22.222222222222221</v>
      </c>
      <c r="P1136" s="8">
        <f>IFERROR(IFERROR(Tabela_BI[[#This Row],[nº Capt. Subt. - DAEE]] /(Tabela_BI[[#This Row],[nº Capt. Subt. - DAEE]] + Tabela_BI[[#This Row],[nº Capt. Superf. - DAEE]]),"") *100,"")</f>
        <v>77.777777777777786</v>
      </c>
      <c r="Q1136" s="1">
        <v>2</v>
      </c>
      <c r="R1136" s="1">
        <v>7</v>
      </c>
      <c r="S1136" s="6"/>
      <c r="T1136" s="6"/>
      <c r="W1136" s="1"/>
      <c r="X1136" s="1"/>
      <c r="Y1136" s="1"/>
      <c r="AC1136" s="1"/>
      <c r="AF1136" s="1"/>
      <c r="AG1136" s="1"/>
    </row>
    <row r="1137" spans="1:33" hidden="1" x14ac:dyDescent="0.25">
      <c r="A1137" s="1">
        <v>20</v>
      </c>
      <c r="B1137" s="1">
        <v>2019</v>
      </c>
      <c r="C1137" s="1">
        <v>351600220</v>
      </c>
      <c r="D1137" s="44" t="s">
        <v>232</v>
      </c>
      <c r="E1137" s="20">
        <v>6.1359999999999998E-2</v>
      </c>
      <c r="F1137" s="20">
        <v>5.2080000000000001E-2</v>
      </c>
      <c r="G1137" s="20">
        <v>9.2800000000000001E-3</v>
      </c>
      <c r="H1137" s="20" t="s">
        <v>47</v>
      </c>
      <c r="I1137" s="20">
        <v>3.2499999999999999E-3</v>
      </c>
      <c r="J1137" s="20">
        <v>5.6779999999999997E-2</v>
      </c>
      <c r="K1137" s="20">
        <v>5.8E-4</v>
      </c>
      <c r="L1137" s="20">
        <v>7.5000000000000002E-4</v>
      </c>
      <c r="M1137" s="20" t="s">
        <v>47</v>
      </c>
      <c r="N1137" s="50">
        <v>1</v>
      </c>
      <c r="O1137" s="8">
        <f>IFERROR(IFERROR(Tabela_BI[[#This Row],[nº Capt. Superf. - DAEE]]/(Tabela_BI[[#This Row],[nº Capt. Subt. - DAEE]] + Tabela_BI[[#This Row],[nº Capt. Superf. - DAEE]]),"") *100,"")</f>
        <v>11.111111111111111</v>
      </c>
      <c r="P1137" s="8">
        <f>IFERROR(IFERROR(Tabela_BI[[#This Row],[nº Capt. Subt. - DAEE]] /(Tabela_BI[[#This Row],[nº Capt. Subt. - DAEE]] + Tabela_BI[[#This Row],[nº Capt. Superf. - DAEE]]),"") *100,"")</f>
        <v>88.888888888888886</v>
      </c>
      <c r="Q1137" s="1">
        <v>1</v>
      </c>
      <c r="R1137" s="1">
        <v>8</v>
      </c>
      <c r="S1137" s="6"/>
      <c r="T1137" s="6"/>
      <c r="W1137" s="1"/>
      <c r="X1137" s="1"/>
      <c r="Y1137" s="1"/>
      <c r="AC1137" s="1"/>
      <c r="AF1137" s="1"/>
      <c r="AG1137" s="1"/>
    </row>
    <row r="1138" spans="1:33" hidden="1" x14ac:dyDescent="0.25">
      <c r="A1138" s="1">
        <v>21</v>
      </c>
      <c r="B1138" s="1">
        <v>2019</v>
      </c>
      <c r="C1138" s="1">
        <v>351600221</v>
      </c>
      <c r="D1138" s="44" t="s">
        <v>232</v>
      </c>
      <c r="E1138" s="20">
        <v>2.5397904616945761E-2</v>
      </c>
      <c r="F1138" s="20">
        <v>1.9025875190258801E-5</v>
      </c>
      <c r="G1138" s="20">
        <v>2.5378878741755501E-2</v>
      </c>
      <c r="H1138" s="20" t="s">
        <v>47</v>
      </c>
      <c r="I1138" s="20">
        <v>2.4979999999999999E-2</v>
      </c>
      <c r="J1138" s="20" t="s">
        <v>47</v>
      </c>
      <c r="K1138" s="20">
        <v>1.8507356671740199E-4</v>
      </c>
      <c r="L1138" s="20">
        <v>2.3283105022831052E-4</v>
      </c>
      <c r="M1138" s="20">
        <v>2.2692699999999996E-2</v>
      </c>
      <c r="N1138" s="50">
        <v>2</v>
      </c>
      <c r="O1138" s="8">
        <f>IFERROR(IFERROR(Tabela_BI[[#This Row],[nº Capt. Superf. - DAEE]]/(Tabela_BI[[#This Row],[nº Capt. Subt. - DAEE]] + Tabela_BI[[#This Row],[nº Capt. Superf. - DAEE]]),"") *100,"")</f>
        <v>5.2631578947368416</v>
      </c>
      <c r="P1138" s="8">
        <f>IFERROR(IFERROR(Tabela_BI[[#This Row],[nº Capt. Subt. - DAEE]] /(Tabela_BI[[#This Row],[nº Capt. Subt. - DAEE]] + Tabela_BI[[#This Row],[nº Capt. Superf. - DAEE]]),"") *100,"")</f>
        <v>94.73684210526315</v>
      </c>
      <c r="Q1138" s="1">
        <v>1</v>
      </c>
      <c r="R1138" s="1">
        <v>18</v>
      </c>
      <c r="S1138" s="6">
        <v>623.75400000000002</v>
      </c>
      <c r="T1138" s="6">
        <v>623.75400000000002</v>
      </c>
      <c r="W1138" s="1"/>
      <c r="X1138" s="1"/>
      <c r="Y1138" s="1"/>
      <c r="AC1138" s="1"/>
      <c r="AF1138" s="1"/>
      <c r="AG1138" s="1"/>
    </row>
    <row r="1139" spans="1:33" hidden="1" x14ac:dyDescent="0.25">
      <c r="A1139" s="1">
        <v>17</v>
      </c>
      <c r="B1139" s="1">
        <v>2019</v>
      </c>
      <c r="C1139" s="1">
        <v>351610117</v>
      </c>
      <c r="D1139" s="44" t="s">
        <v>233</v>
      </c>
      <c r="E1139" s="20">
        <v>0.11543371385083699</v>
      </c>
      <c r="F1139" s="20">
        <v>0.10984371385083699</v>
      </c>
      <c r="G1139" s="20">
        <v>5.5900000000000004E-3</v>
      </c>
      <c r="H1139" s="20">
        <v>0.107965880263825</v>
      </c>
      <c r="I1139" s="20">
        <v>1.438E-2</v>
      </c>
      <c r="J1139" s="20">
        <v>2.4000000000000001E-4</v>
      </c>
      <c r="K1139" s="20">
        <v>9.7403713850837098E-2</v>
      </c>
      <c r="L1139" s="20">
        <v>3.4099999999999998E-3</v>
      </c>
      <c r="M1139" s="20">
        <v>6.3126705729166658E-3</v>
      </c>
      <c r="N1139" s="50">
        <v>6</v>
      </c>
      <c r="O1139" s="8">
        <f>IFERROR(IFERROR(Tabela_BI[[#This Row],[nº Capt. Superf. - DAEE]]/(Tabela_BI[[#This Row],[nº Capt. Subt. - DAEE]] + Tabela_BI[[#This Row],[nº Capt. Superf. - DAEE]]),"") *100,"")</f>
        <v>66.666666666666657</v>
      </c>
      <c r="P1139" s="8">
        <f>IFERROR(IFERROR(Tabela_BI[[#This Row],[nº Capt. Subt. - DAEE]] /(Tabela_BI[[#This Row],[nº Capt. Subt. - DAEE]] + Tabela_BI[[#This Row],[nº Capt. Superf. - DAEE]]),"") *100,"")</f>
        <v>33.333333333333329</v>
      </c>
      <c r="Q1139" s="1">
        <v>14</v>
      </c>
      <c r="R1139" s="1">
        <v>7</v>
      </c>
      <c r="S1139" s="6">
        <v>106.49232000000001</v>
      </c>
      <c r="T1139" s="6">
        <v>106.49232000000001</v>
      </c>
      <c r="W1139" s="1"/>
      <c r="X1139" s="1"/>
      <c r="Y1139" s="1"/>
      <c r="AC1139" s="1"/>
      <c r="AF1139" s="1"/>
      <c r="AG1139" s="1"/>
    </row>
    <row r="1140" spans="1:33" hidden="1" x14ac:dyDescent="0.25">
      <c r="A1140" s="1">
        <v>8</v>
      </c>
      <c r="B1140" s="1">
        <v>2019</v>
      </c>
      <c r="C1140" s="1">
        <v>35162008</v>
      </c>
      <c r="D1140" s="44" t="s">
        <v>234</v>
      </c>
      <c r="E1140" s="20">
        <v>0.49379484652460698</v>
      </c>
      <c r="F1140" s="20">
        <v>0.41548597792998498</v>
      </c>
      <c r="G1140" s="20">
        <v>7.8308868594621994E-2</v>
      </c>
      <c r="H1140" s="20">
        <v>0.67924505327245099</v>
      </c>
      <c r="I1140" s="20">
        <v>2.2484140030441399E-2</v>
      </c>
      <c r="J1140" s="20">
        <v>5.87306671740234E-2</v>
      </c>
      <c r="K1140" s="20">
        <v>0.34733910451547401</v>
      </c>
      <c r="L1140" s="20">
        <v>6.5240934804667694E-2</v>
      </c>
      <c r="M1140" s="20">
        <v>1.1842294560185185</v>
      </c>
      <c r="N1140" s="50">
        <v>52</v>
      </c>
      <c r="O1140" s="8">
        <f>IFERROR(IFERROR(Tabela_BI[[#This Row],[nº Capt. Superf. - DAEE]]/(Tabela_BI[[#This Row],[nº Capt. Subt. - DAEE]] + Tabela_BI[[#This Row],[nº Capt. Superf. - DAEE]]),"") *100,"")</f>
        <v>39.768339768339764</v>
      </c>
      <c r="P1140" s="8">
        <f>IFERROR(IFERROR(Tabela_BI[[#This Row],[nº Capt. Subt. - DAEE]] /(Tabela_BI[[#This Row],[nº Capt. Subt. - DAEE]] + Tabela_BI[[#This Row],[nº Capt. Superf. - DAEE]]),"") *100,"")</f>
        <v>60.231660231660236</v>
      </c>
      <c r="Q1140" s="1">
        <v>103</v>
      </c>
      <c r="R1140" s="1">
        <v>156</v>
      </c>
      <c r="S1140" s="6">
        <v>18624.820535999999</v>
      </c>
      <c r="T1140" s="6">
        <v>18624.820535999999</v>
      </c>
      <c r="W1140" s="1"/>
      <c r="X1140" s="1"/>
      <c r="Y1140" s="1"/>
      <c r="AC1140" s="1"/>
      <c r="AF1140" s="1"/>
      <c r="AG1140" s="1"/>
    </row>
    <row r="1141" spans="1:33" hidden="1" x14ac:dyDescent="0.25">
      <c r="A1141" s="1">
        <v>6</v>
      </c>
      <c r="B1141" s="1">
        <v>2019</v>
      </c>
      <c r="C1141" s="1">
        <v>35163096</v>
      </c>
      <c r="D1141" s="44" t="s">
        <v>235</v>
      </c>
      <c r="E1141" s="20">
        <v>1.251E-2</v>
      </c>
      <c r="F1141" s="20">
        <v>9.4199999999999996E-3</v>
      </c>
      <c r="G1141" s="20">
        <v>3.0899999999999999E-3</v>
      </c>
      <c r="H1141" s="20" t="s">
        <v>47</v>
      </c>
      <c r="I1141" s="20" t="s">
        <v>47</v>
      </c>
      <c r="J1141" s="20">
        <v>8.7000000000000001E-4</v>
      </c>
      <c r="K1141" s="20">
        <v>5.5799999999999999E-3</v>
      </c>
      <c r="L1141" s="20">
        <v>6.0600000000000003E-3</v>
      </c>
      <c r="M1141" s="20">
        <v>0.58171275189351856</v>
      </c>
      <c r="N1141" s="50">
        <v>6</v>
      </c>
      <c r="O1141" s="8">
        <f>IFERROR(IFERROR(Tabela_BI[[#This Row],[nº Capt. Superf. - DAEE]]/(Tabela_BI[[#This Row],[nº Capt. Subt. - DAEE]] + Tabela_BI[[#This Row],[nº Capt. Superf. - DAEE]]),"") *100,"")</f>
        <v>25</v>
      </c>
      <c r="P1141" s="8">
        <f>IFERROR(IFERROR(Tabela_BI[[#This Row],[nº Capt. Subt. - DAEE]] /(Tabela_BI[[#This Row],[nº Capt. Subt. - DAEE]] + Tabela_BI[[#This Row],[nº Capt. Superf. - DAEE]]),"") *100,"")</f>
        <v>75</v>
      </c>
      <c r="Q1141" s="1">
        <v>3</v>
      </c>
      <c r="R1141" s="1">
        <v>9</v>
      </c>
      <c r="S1141" s="6">
        <v>3885.2821800000006</v>
      </c>
      <c r="T1141" s="6">
        <v>0</v>
      </c>
      <c r="W1141" s="1"/>
      <c r="X1141" s="1"/>
      <c r="Y1141" s="1"/>
      <c r="AC1141" s="1"/>
      <c r="AF1141" s="1"/>
      <c r="AG1141" s="1"/>
    </row>
    <row r="1142" spans="1:33" hidden="1" x14ac:dyDescent="0.25">
      <c r="A1142" s="1">
        <v>6</v>
      </c>
      <c r="B1142" s="1">
        <v>2019</v>
      </c>
      <c r="C1142" s="1">
        <v>35164086</v>
      </c>
      <c r="D1142" s="44" t="s">
        <v>236</v>
      </c>
      <c r="E1142" s="20">
        <v>0.1110091121258245</v>
      </c>
      <c r="F1142" s="20">
        <v>7.8179817351598194E-2</v>
      </c>
      <c r="G1142" s="20">
        <v>3.2829294774226303E-2</v>
      </c>
      <c r="H1142" s="20" t="s">
        <v>47</v>
      </c>
      <c r="I1142" s="20">
        <v>4.8050000000000002E-2</v>
      </c>
      <c r="J1142" s="20">
        <v>4.3706600710299297E-2</v>
      </c>
      <c r="K1142" s="20">
        <v>1.162E-2</v>
      </c>
      <c r="L1142" s="20">
        <v>7.6325114155251098E-3</v>
      </c>
      <c r="M1142" s="20">
        <v>0.51211049223379623</v>
      </c>
      <c r="N1142" s="50">
        <v>10</v>
      </c>
      <c r="O1142" s="8">
        <f>IFERROR(IFERROR(Tabela_BI[[#This Row],[nº Capt. Superf. - DAEE]]/(Tabela_BI[[#This Row],[nº Capt. Subt. - DAEE]] + Tabela_BI[[#This Row],[nº Capt. Superf. - DAEE]]),"") *100,"")</f>
        <v>19.047619047619047</v>
      </c>
      <c r="P1142" s="8">
        <f>IFERROR(IFERROR(Tabela_BI[[#This Row],[nº Capt. Subt. - DAEE]] /(Tabela_BI[[#This Row],[nº Capt. Subt. - DAEE]] + Tabela_BI[[#This Row],[nº Capt. Superf. - DAEE]]),"") *100,"")</f>
        <v>80.952380952380949</v>
      </c>
      <c r="Q1142" s="1">
        <v>12</v>
      </c>
      <c r="R1142" s="1">
        <v>51</v>
      </c>
      <c r="S1142" s="6">
        <v>5072.5342799999999</v>
      </c>
      <c r="T1142" s="6">
        <v>0</v>
      </c>
      <c r="W1142" s="1"/>
      <c r="X1142" s="1"/>
      <c r="Y1142" s="1"/>
      <c r="AC1142" s="1"/>
      <c r="AF1142" s="1"/>
      <c r="AG1142" s="1"/>
    </row>
    <row r="1143" spans="1:33" hidden="1" x14ac:dyDescent="0.25">
      <c r="A1143" s="1">
        <v>20</v>
      </c>
      <c r="B1143" s="1">
        <v>2019</v>
      </c>
      <c r="C1143" s="1">
        <v>351650720</v>
      </c>
      <c r="D1143" s="44" t="s">
        <v>237</v>
      </c>
      <c r="E1143" s="20">
        <v>0.11527319634703198</v>
      </c>
      <c r="F1143" s="20">
        <v>0.111449497716895</v>
      </c>
      <c r="G1143" s="20">
        <v>3.8236986301369898E-3</v>
      </c>
      <c r="H1143" s="20" t="s">
        <v>47</v>
      </c>
      <c r="I1143" s="20">
        <v>3.2636986301369901E-3</v>
      </c>
      <c r="J1143" s="20" t="s">
        <v>47</v>
      </c>
      <c r="K1143" s="20">
        <v>0.11159949771689499</v>
      </c>
      <c r="L1143" s="20">
        <v>4.0999999999999999E-4</v>
      </c>
      <c r="M1143" s="20">
        <v>6.9370000000000005E-3</v>
      </c>
      <c r="N1143" s="50">
        <v>5</v>
      </c>
      <c r="O1143" s="8">
        <f>IFERROR(IFERROR(Tabela_BI[[#This Row],[nº Capt. Superf. - DAEE]]/(Tabela_BI[[#This Row],[nº Capt. Subt. - DAEE]] + Tabela_BI[[#This Row],[nº Capt. Superf. - DAEE]]),"") *100,"")</f>
        <v>39.130434782608695</v>
      </c>
      <c r="P1143" s="8">
        <f>IFERROR(IFERROR(Tabela_BI[[#This Row],[nº Capt. Subt. - DAEE]] /(Tabela_BI[[#This Row],[nº Capt. Subt. - DAEE]] + Tabela_BI[[#This Row],[nº Capt. Superf. - DAEE]]),"") *100,"")</f>
        <v>60.869565217391312</v>
      </c>
      <c r="Q1143" s="1">
        <v>9</v>
      </c>
      <c r="R1143" s="1">
        <v>14</v>
      </c>
      <c r="S1143" s="6">
        <v>124.956</v>
      </c>
      <c r="T1143" s="6">
        <v>124.956</v>
      </c>
      <c r="W1143" s="1"/>
      <c r="X1143" s="1"/>
      <c r="Y1143" s="1"/>
      <c r="AC1143" s="1"/>
      <c r="AF1143" s="1"/>
      <c r="AG1143" s="1"/>
    </row>
    <row r="1144" spans="1:33" hidden="1" x14ac:dyDescent="0.25">
      <c r="A1144" s="1">
        <v>16</v>
      </c>
      <c r="B1144" s="1">
        <v>2019</v>
      </c>
      <c r="C1144" s="1">
        <v>351660616</v>
      </c>
      <c r="D1144" s="44" t="s">
        <v>238</v>
      </c>
      <c r="E1144" s="20">
        <v>2.5677549467275542E-3</v>
      </c>
      <c r="F1144" s="20">
        <v>7.8512937595129405E-4</v>
      </c>
      <c r="G1144" s="20">
        <v>1.7826255707762599E-3</v>
      </c>
      <c r="H1144" s="20" t="s">
        <v>47</v>
      </c>
      <c r="I1144" s="20" t="s">
        <v>47</v>
      </c>
      <c r="J1144" s="20" t="s">
        <v>47</v>
      </c>
      <c r="K1144" s="20">
        <v>2.4277549467275499E-3</v>
      </c>
      <c r="L1144" s="20">
        <v>1.3999999999999999E-4</v>
      </c>
      <c r="M1144" s="20" t="s">
        <v>47</v>
      </c>
      <c r="N1144" s="50">
        <v>1</v>
      </c>
      <c r="O1144" s="8">
        <f>IFERROR(IFERROR(Tabela_BI[[#This Row],[nº Capt. Superf. - DAEE]]/(Tabela_BI[[#This Row],[nº Capt. Subt. - DAEE]] + Tabela_BI[[#This Row],[nº Capt. Superf. - DAEE]]),"") *100,"")</f>
        <v>40</v>
      </c>
      <c r="P1144" s="8">
        <f>IFERROR(IFERROR(Tabela_BI[[#This Row],[nº Capt. Subt. - DAEE]] /(Tabela_BI[[#This Row],[nº Capt. Subt. - DAEE]] + Tabela_BI[[#This Row],[nº Capt. Superf. - DAEE]]),"") *100,"")</f>
        <v>60</v>
      </c>
      <c r="Q1144" s="1">
        <v>2</v>
      </c>
      <c r="R1144" s="1">
        <v>3</v>
      </c>
      <c r="S1144" s="6"/>
      <c r="T1144" s="6"/>
      <c r="W1144" s="1"/>
      <c r="X1144" s="1"/>
      <c r="Y1144" s="1"/>
      <c r="AC1144" s="1"/>
      <c r="AF1144" s="1"/>
      <c r="AG1144" s="1"/>
    </row>
    <row r="1145" spans="1:33" hidden="1" x14ac:dyDescent="0.25">
      <c r="A1145" s="1">
        <v>17</v>
      </c>
      <c r="B1145" s="1">
        <v>2019</v>
      </c>
      <c r="C1145" s="1">
        <v>351660617</v>
      </c>
      <c r="D1145" s="44" t="s">
        <v>238</v>
      </c>
      <c r="E1145" s="20">
        <v>0.29473092846270943</v>
      </c>
      <c r="F1145" s="20">
        <v>0.19831398782344001</v>
      </c>
      <c r="G1145" s="20">
        <v>9.6416940639269394E-2</v>
      </c>
      <c r="H1145" s="20" t="s">
        <v>47</v>
      </c>
      <c r="I1145" s="20">
        <v>1.6969999999999999E-2</v>
      </c>
      <c r="J1145" s="20">
        <v>5.2300000000000003E-3</v>
      </c>
      <c r="K1145" s="20">
        <v>0.27039398782343999</v>
      </c>
      <c r="L1145" s="20">
        <v>2.1369406392694069E-3</v>
      </c>
      <c r="M1145" s="20">
        <v>1.4037112500000001E-2</v>
      </c>
      <c r="N1145" s="50">
        <v>30</v>
      </c>
      <c r="O1145" s="8">
        <f>IFERROR(IFERROR(Tabela_BI[[#This Row],[nº Capt. Superf. - DAEE]]/(Tabela_BI[[#This Row],[nº Capt. Subt. - DAEE]] + Tabela_BI[[#This Row],[nº Capt. Superf. - DAEE]]),"") *100,"")</f>
        <v>45.614035087719294</v>
      </c>
      <c r="P1145" s="8">
        <f>IFERROR(IFERROR(Tabela_BI[[#This Row],[nº Capt. Subt. - DAEE]] /(Tabela_BI[[#This Row],[nº Capt. Subt. - DAEE]] + Tabela_BI[[#This Row],[nº Capt. Superf. - DAEE]]),"") *100,"")</f>
        <v>54.385964912280706</v>
      </c>
      <c r="Q1145" s="1">
        <v>26</v>
      </c>
      <c r="R1145" s="1">
        <v>31</v>
      </c>
      <c r="S1145" s="6">
        <v>263.52</v>
      </c>
      <c r="T1145" s="6">
        <v>263.52</v>
      </c>
      <c r="W1145" s="1"/>
      <c r="X1145" s="1"/>
      <c r="Y1145" s="1"/>
      <c r="AC1145" s="1"/>
      <c r="AF1145" s="1"/>
      <c r="AG1145" s="1"/>
    </row>
    <row r="1146" spans="1:33" hidden="1" x14ac:dyDescent="0.25">
      <c r="A1146" s="1">
        <v>20</v>
      </c>
      <c r="B1146" s="1">
        <v>2019</v>
      </c>
      <c r="C1146" s="1">
        <v>351660620</v>
      </c>
      <c r="D1146" s="44" t="s">
        <v>238</v>
      </c>
      <c r="E1146" s="20">
        <v>1.09398782343988E-4</v>
      </c>
      <c r="F1146" s="20">
        <v>1.09398782343988E-4</v>
      </c>
      <c r="G1146" s="20" t="s">
        <v>47</v>
      </c>
      <c r="H1146" s="20" t="s">
        <v>47</v>
      </c>
      <c r="I1146" s="20" t="s">
        <v>47</v>
      </c>
      <c r="J1146" s="20" t="s">
        <v>47</v>
      </c>
      <c r="K1146" s="20">
        <v>1.09398782343988E-4</v>
      </c>
      <c r="L1146" s="20">
        <v>0</v>
      </c>
      <c r="M1146" s="20" t="s">
        <v>47</v>
      </c>
      <c r="N1146" s="50">
        <v>4</v>
      </c>
      <c r="O1146" s="8" t="str">
        <f>IFERROR(IFERROR(Tabela_BI[[#This Row],[nº Capt. Superf. - DAEE]]/(Tabela_BI[[#This Row],[nº Capt. Subt. - DAEE]] + Tabela_BI[[#This Row],[nº Capt. Superf. - DAEE]]),"") *100,"")</f>
        <v/>
      </c>
      <c r="P1146" s="8" t="str">
        <f>IFERROR(IFERROR(Tabela_BI[[#This Row],[nº Capt. Subt. - DAEE]] /(Tabela_BI[[#This Row],[nº Capt. Subt. - DAEE]] + Tabela_BI[[#This Row],[nº Capt. Superf. - DAEE]]),"") *100,"")</f>
        <v/>
      </c>
      <c r="Q1146" s="1">
        <v>2</v>
      </c>
      <c r="R1146" s="1" t="s">
        <v>47</v>
      </c>
      <c r="S1146" s="6"/>
      <c r="T1146" s="6"/>
      <c r="W1146" s="1"/>
      <c r="X1146" s="1"/>
      <c r="Y1146" s="1"/>
      <c r="AC1146" s="1"/>
      <c r="AF1146" s="1"/>
      <c r="AG1146" s="1"/>
    </row>
    <row r="1147" spans="1:33" hidden="1" x14ac:dyDescent="0.25">
      <c r="A1147" s="1">
        <v>17</v>
      </c>
      <c r="B1147" s="1">
        <v>2019</v>
      </c>
      <c r="C1147" s="1">
        <v>351670517</v>
      </c>
      <c r="D1147" s="44" t="s">
        <v>239</v>
      </c>
      <c r="E1147" s="20">
        <v>1.312E-2</v>
      </c>
      <c r="F1147" s="20">
        <v>2.0000000000000002E-5</v>
      </c>
      <c r="G1147" s="20">
        <v>1.3100000000000001E-2</v>
      </c>
      <c r="H1147" s="20" t="s">
        <v>47</v>
      </c>
      <c r="I1147" s="20" t="s">
        <v>47</v>
      </c>
      <c r="J1147" s="20" t="s">
        <v>47</v>
      </c>
      <c r="K1147" s="20">
        <v>1.3100000000000001E-2</v>
      </c>
      <c r="L1147" s="20">
        <v>2.0000000000000002E-5</v>
      </c>
      <c r="M1147" s="20" t="s">
        <v>47</v>
      </c>
      <c r="N1147" s="50">
        <v>6</v>
      </c>
      <c r="O1147" s="8">
        <f>IFERROR(IFERROR(Tabela_BI[[#This Row],[nº Capt. Superf. - DAEE]]/(Tabela_BI[[#This Row],[nº Capt. Subt. - DAEE]] + Tabela_BI[[#This Row],[nº Capt. Superf. - DAEE]]),"") *100,"")</f>
        <v>33.333333333333329</v>
      </c>
      <c r="P1147" s="8">
        <f>IFERROR(IFERROR(Tabela_BI[[#This Row],[nº Capt. Subt. - DAEE]] /(Tabela_BI[[#This Row],[nº Capt. Subt. - DAEE]] + Tabela_BI[[#This Row],[nº Capt. Superf. - DAEE]]),"") *100,"")</f>
        <v>66.666666666666657</v>
      </c>
      <c r="Q1147" s="1">
        <v>2</v>
      </c>
      <c r="R1147" s="1">
        <v>4</v>
      </c>
      <c r="S1147" s="6"/>
      <c r="T1147" s="6"/>
      <c r="W1147" s="1"/>
      <c r="X1147" s="1"/>
      <c r="Y1147" s="1"/>
      <c r="AC1147" s="1"/>
      <c r="AF1147" s="1"/>
      <c r="AG1147" s="1"/>
    </row>
    <row r="1148" spans="1:33" hidden="1" x14ac:dyDescent="0.25">
      <c r="A1148" s="1">
        <v>20</v>
      </c>
      <c r="B1148" s="1">
        <v>2019</v>
      </c>
      <c r="C1148" s="1">
        <v>351670520</v>
      </c>
      <c r="D1148" s="44" t="s">
        <v>239</v>
      </c>
      <c r="E1148" s="20">
        <v>0.19961528158295311</v>
      </c>
      <c r="F1148" s="20">
        <v>0.185915768645358</v>
      </c>
      <c r="G1148" s="20">
        <v>1.3699512937595099E-2</v>
      </c>
      <c r="H1148" s="20" t="s">
        <v>47</v>
      </c>
      <c r="I1148" s="20">
        <v>4.6179999999999999E-2</v>
      </c>
      <c r="J1148" s="20" t="s">
        <v>47</v>
      </c>
      <c r="K1148" s="20">
        <v>0.145475281582953</v>
      </c>
      <c r="L1148" s="20">
        <v>7.9600000000000001E-3</v>
      </c>
      <c r="M1148" s="20">
        <v>0.11770729375000002</v>
      </c>
      <c r="N1148" s="50">
        <v>20</v>
      </c>
      <c r="O1148" s="8">
        <f>IFERROR(IFERROR(Tabela_BI[[#This Row],[nº Capt. Superf. - DAEE]]/(Tabela_BI[[#This Row],[nº Capt. Subt. - DAEE]] + Tabela_BI[[#This Row],[nº Capt. Superf. - DAEE]]),"") *100,"")</f>
        <v>67.391304347826093</v>
      </c>
      <c r="P1148" s="8">
        <f>IFERROR(IFERROR(Tabela_BI[[#This Row],[nº Capt. Subt. - DAEE]] /(Tabela_BI[[#This Row],[nº Capt. Subt. - DAEE]] + Tabela_BI[[#This Row],[nº Capt. Superf. - DAEE]]),"") *100,"")</f>
        <v>32.608695652173914</v>
      </c>
      <c r="Q1148" s="1">
        <v>31</v>
      </c>
      <c r="R1148" s="1">
        <v>15</v>
      </c>
      <c r="S1148" s="6">
        <v>2166.9697530000003</v>
      </c>
      <c r="T1148" s="6">
        <v>2166.9697530000003</v>
      </c>
      <c r="W1148" s="1"/>
      <c r="X1148" s="1"/>
      <c r="Y1148" s="1"/>
      <c r="AC1148" s="1"/>
      <c r="AF1148" s="1"/>
      <c r="AG1148" s="1"/>
    </row>
    <row r="1149" spans="1:33" hidden="1" x14ac:dyDescent="0.25">
      <c r="A1149" s="1">
        <v>21</v>
      </c>
      <c r="B1149" s="1">
        <v>2019</v>
      </c>
      <c r="C1149" s="1">
        <v>351670521</v>
      </c>
      <c r="D1149" s="44" t="s">
        <v>239</v>
      </c>
      <c r="E1149" s="20">
        <v>0.20030503995433813</v>
      </c>
      <c r="F1149" s="20">
        <v>0.15690552701674301</v>
      </c>
      <c r="G1149" s="20">
        <v>4.33995129375951E-2</v>
      </c>
      <c r="H1149" s="20" t="s">
        <v>47</v>
      </c>
      <c r="I1149" s="20">
        <v>9.0550000000000005E-2</v>
      </c>
      <c r="J1149" s="20">
        <v>4.1399999999999996E-3</v>
      </c>
      <c r="K1149" s="20">
        <v>0.103475039954338</v>
      </c>
      <c r="L1149" s="20">
        <v>2.14E-3</v>
      </c>
      <c r="M1149" s="20" t="s">
        <v>47</v>
      </c>
      <c r="N1149" s="50">
        <v>21</v>
      </c>
      <c r="O1149" s="8">
        <f>IFERROR(IFERROR(Tabela_BI[[#This Row],[nº Capt. Superf. - DAEE]]/(Tabela_BI[[#This Row],[nº Capt. Subt. - DAEE]] + Tabela_BI[[#This Row],[nº Capt. Superf. - DAEE]]),"") *100,"")</f>
        <v>60.784313725490193</v>
      </c>
      <c r="P1149" s="8">
        <f>IFERROR(IFERROR(Tabela_BI[[#This Row],[nº Capt. Subt. - DAEE]] /(Tabela_BI[[#This Row],[nº Capt. Subt. - DAEE]] + Tabela_BI[[#This Row],[nº Capt. Superf. - DAEE]]),"") *100,"")</f>
        <v>39.215686274509807</v>
      </c>
      <c r="Q1149" s="1">
        <v>31</v>
      </c>
      <c r="R1149" s="1">
        <v>20</v>
      </c>
      <c r="S1149" s="6"/>
      <c r="T1149" s="6"/>
      <c r="W1149" s="1"/>
      <c r="X1149" s="1"/>
      <c r="Y1149" s="1"/>
      <c r="AC1149" s="1"/>
      <c r="AF1149" s="1"/>
      <c r="AG1149" s="1"/>
    </row>
    <row r="1150" spans="1:33" hidden="1" x14ac:dyDescent="0.25">
      <c r="A1150" s="1">
        <v>19</v>
      </c>
      <c r="B1150" s="1">
        <v>2019</v>
      </c>
      <c r="C1150" s="1">
        <v>351680419</v>
      </c>
      <c r="D1150" s="44" t="s">
        <v>240</v>
      </c>
      <c r="E1150" s="20">
        <v>6.0320121765601219E-2</v>
      </c>
      <c r="F1150" s="20">
        <v>5.0959999999999998E-2</v>
      </c>
      <c r="G1150" s="20">
        <v>9.3601217656012203E-3</v>
      </c>
      <c r="H1150" s="20" t="s">
        <v>47</v>
      </c>
      <c r="I1150" s="20">
        <v>9.0601217656012204E-3</v>
      </c>
      <c r="J1150" s="20" t="s">
        <v>47</v>
      </c>
      <c r="K1150" s="20">
        <v>5.0569999999999997E-2</v>
      </c>
      <c r="L1150" s="20">
        <v>6.8999999999999997E-4</v>
      </c>
      <c r="M1150" s="20">
        <v>1.0478362499999999E-2</v>
      </c>
      <c r="N1150" s="50" t="s">
        <v>47</v>
      </c>
      <c r="O1150" s="8">
        <f>IFERROR(IFERROR(Tabela_BI[[#This Row],[nº Capt. Superf. - DAEE]]/(Tabela_BI[[#This Row],[nº Capt. Subt. - DAEE]] + Tabela_BI[[#This Row],[nº Capt. Superf. - DAEE]]),"") *100,"")</f>
        <v>21.428571428571427</v>
      </c>
      <c r="P1150" s="8">
        <f>IFERROR(IFERROR(Tabela_BI[[#This Row],[nº Capt. Subt. - DAEE]] /(Tabela_BI[[#This Row],[nº Capt. Subt. - DAEE]] + Tabela_BI[[#This Row],[nº Capt. Superf. - DAEE]]),"") *100,"")</f>
        <v>78.571428571428569</v>
      </c>
      <c r="Q1150" s="1">
        <v>3</v>
      </c>
      <c r="R1150" s="1">
        <v>11</v>
      </c>
      <c r="S1150" s="6">
        <v>188.38818000000001</v>
      </c>
      <c r="T1150" s="6">
        <v>188.38818000000001</v>
      </c>
      <c r="W1150" s="1"/>
      <c r="X1150" s="1"/>
      <c r="Y1150" s="1"/>
      <c r="AC1150" s="1"/>
      <c r="AF1150" s="1"/>
      <c r="AG1150" s="1"/>
    </row>
    <row r="1151" spans="1:33" hidden="1" x14ac:dyDescent="0.25">
      <c r="A1151" s="1">
        <v>13</v>
      </c>
      <c r="B1151" s="1">
        <v>2019</v>
      </c>
      <c r="C1151" s="1">
        <v>351685313</v>
      </c>
      <c r="D1151" s="44" t="s">
        <v>241</v>
      </c>
      <c r="E1151" s="20">
        <v>0.92154579528158309</v>
      </c>
      <c r="F1151" s="20">
        <v>0.36330000000000001</v>
      </c>
      <c r="G1151" s="20">
        <v>0.55824579528158302</v>
      </c>
      <c r="H1151" s="20" t="s">
        <v>47</v>
      </c>
      <c r="I1151" s="20">
        <v>1.5980000000000001E-2</v>
      </c>
      <c r="J1151" s="20">
        <v>1.6029999999999999E-2</v>
      </c>
      <c r="K1151" s="20">
        <v>0.88567579528158302</v>
      </c>
      <c r="L1151" s="20">
        <v>3.8600000000000001E-3</v>
      </c>
      <c r="M1151" s="20">
        <v>1.1955729166666667E-2</v>
      </c>
      <c r="N1151" s="50">
        <v>43</v>
      </c>
      <c r="O1151" s="8">
        <f>IFERROR(IFERROR(Tabela_BI[[#This Row],[nº Capt. Superf. - DAEE]]/(Tabela_BI[[#This Row],[nº Capt. Subt. - DAEE]] + Tabela_BI[[#This Row],[nº Capt. Superf. - DAEE]]),"") *100,"")</f>
        <v>55.737704918032783</v>
      </c>
      <c r="P1151" s="8">
        <f>IFERROR(IFERROR(Tabela_BI[[#This Row],[nº Capt. Subt. - DAEE]] /(Tabela_BI[[#This Row],[nº Capt. Subt. - DAEE]] + Tabela_BI[[#This Row],[nº Capt. Superf. - DAEE]]),"") *100,"")</f>
        <v>44.26229508196721</v>
      </c>
      <c r="Q1151" s="1">
        <v>34</v>
      </c>
      <c r="R1151" s="1">
        <v>27</v>
      </c>
      <c r="S1151" s="6">
        <v>209.196</v>
      </c>
      <c r="T1151" s="6">
        <v>202.92012</v>
      </c>
      <c r="W1151" s="1"/>
      <c r="X1151" s="1"/>
      <c r="Y1151" s="1"/>
      <c r="AC1151" s="1"/>
      <c r="AF1151" s="1"/>
      <c r="AG1151" s="1"/>
    </row>
    <row r="1152" spans="1:33" hidden="1" x14ac:dyDescent="0.25">
      <c r="A1152" s="1">
        <v>18</v>
      </c>
      <c r="B1152" s="1">
        <v>2019</v>
      </c>
      <c r="C1152" s="1">
        <v>351690318</v>
      </c>
      <c r="D1152" s="44" t="s">
        <v>242</v>
      </c>
      <c r="E1152" s="20">
        <v>2.2260277777777698E-2</v>
      </c>
      <c r="F1152" s="20">
        <v>1.1786894977168901E-2</v>
      </c>
      <c r="G1152" s="20">
        <v>1.04733828006088E-2</v>
      </c>
      <c r="H1152" s="20" t="s">
        <v>47</v>
      </c>
      <c r="I1152" s="20">
        <v>9.8518569254185707E-3</v>
      </c>
      <c r="J1152" s="20">
        <v>2.7999999999999998E-4</v>
      </c>
      <c r="K1152" s="20">
        <v>1.18538203957382E-2</v>
      </c>
      <c r="L1152" s="20">
        <v>2.7460045662100447E-4</v>
      </c>
      <c r="M1152" s="20">
        <v>3.2433622685185189E-2</v>
      </c>
      <c r="N1152" s="50">
        <v>2</v>
      </c>
      <c r="O1152" s="8">
        <f>IFERROR(IFERROR(Tabela_BI[[#This Row],[nº Capt. Superf. - DAEE]]/(Tabela_BI[[#This Row],[nº Capt. Subt. - DAEE]] + Tabela_BI[[#This Row],[nº Capt. Superf. - DAEE]]),"") *100,"")</f>
        <v>26.666666666666668</v>
      </c>
      <c r="P1152" s="8">
        <f>IFERROR(IFERROR(Tabela_BI[[#This Row],[nº Capt. Subt. - DAEE]] /(Tabela_BI[[#This Row],[nº Capt. Subt. - DAEE]] + Tabela_BI[[#This Row],[nº Capt. Superf. - DAEE]]),"") *100,"")</f>
        <v>73.333333333333329</v>
      </c>
      <c r="Q1152" s="1">
        <v>8</v>
      </c>
      <c r="R1152" s="1">
        <v>22</v>
      </c>
      <c r="S1152" s="6">
        <v>499.71600000000001</v>
      </c>
      <c r="T1152" s="6">
        <v>499.71600000000001</v>
      </c>
      <c r="W1152" s="1"/>
      <c r="X1152" s="1"/>
      <c r="Y1152" s="1"/>
      <c r="AC1152" s="1"/>
      <c r="AF1152" s="1"/>
      <c r="AG1152" s="1"/>
    </row>
    <row r="1153" spans="1:33" hidden="1" x14ac:dyDescent="0.25">
      <c r="A1153" s="1">
        <v>19</v>
      </c>
      <c r="B1153" s="1">
        <v>2019</v>
      </c>
      <c r="C1153" s="1">
        <v>351690319</v>
      </c>
      <c r="D1153" s="44" t="s">
        <v>242</v>
      </c>
      <c r="E1153" s="20">
        <v>3.0410350076103499E-3</v>
      </c>
      <c r="F1153" s="20">
        <v>1.6999999999999999E-3</v>
      </c>
      <c r="G1153" s="20">
        <v>1.34103500761035E-3</v>
      </c>
      <c r="H1153" s="20" t="s">
        <v>47</v>
      </c>
      <c r="I1153" s="20">
        <v>1.34103500761035E-3</v>
      </c>
      <c r="J1153" s="20" t="s">
        <v>47</v>
      </c>
      <c r="K1153" s="20">
        <v>1.6999999999999999E-3</v>
      </c>
      <c r="L1153" s="20">
        <v>0</v>
      </c>
      <c r="M1153" s="20" t="s">
        <v>47</v>
      </c>
      <c r="N1153" s="50">
        <v>1</v>
      </c>
      <c r="O1153" s="8">
        <f>IFERROR(IFERROR(Tabela_BI[[#This Row],[nº Capt. Superf. - DAEE]]/(Tabela_BI[[#This Row],[nº Capt. Subt. - DAEE]] + Tabela_BI[[#This Row],[nº Capt. Superf. - DAEE]]),"") *100,"")</f>
        <v>33.333333333333329</v>
      </c>
      <c r="P1153" s="8">
        <f>IFERROR(IFERROR(Tabela_BI[[#This Row],[nº Capt. Subt. - DAEE]] /(Tabela_BI[[#This Row],[nº Capt. Subt. - DAEE]] + Tabela_BI[[#This Row],[nº Capt. Superf. - DAEE]]),"") *100,"")</f>
        <v>66.666666666666657</v>
      </c>
      <c r="Q1153" s="1">
        <v>1</v>
      </c>
      <c r="R1153" s="1">
        <v>2</v>
      </c>
      <c r="S1153" s="6"/>
      <c r="T1153" s="6"/>
      <c r="W1153" s="1"/>
      <c r="X1153" s="1"/>
      <c r="Y1153" s="1"/>
      <c r="AC1153" s="1"/>
      <c r="AF1153" s="1"/>
      <c r="AG1153" s="1"/>
    </row>
    <row r="1154" spans="1:33" hidden="1" x14ac:dyDescent="0.25">
      <c r="A1154" s="1">
        <v>20</v>
      </c>
      <c r="B1154" s="1">
        <v>2019</v>
      </c>
      <c r="C1154" s="1">
        <v>351700020</v>
      </c>
      <c r="D1154" s="44" t="s">
        <v>243</v>
      </c>
      <c r="E1154" s="20">
        <v>0.3285797336377474</v>
      </c>
      <c r="F1154" s="20">
        <v>0.32559849315068501</v>
      </c>
      <c r="G1154" s="20">
        <v>2.9812404870624E-3</v>
      </c>
      <c r="H1154" s="20" t="s">
        <v>47</v>
      </c>
      <c r="I1154" s="20" t="s">
        <v>47</v>
      </c>
      <c r="J1154" s="20" t="s">
        <v>47</v>
      </c>
      <c r="K1154" s="20">
        <v>0.32613216894977198</v>
      </c>
      <c r="L1154" s="20">
        <v>2.4475646879756501E-3</v>
      </c>
      <c r="M1154" s="20">
        <v>2.1767130468749996E-2</v>
      </c>
      <c r="N1154" s="50">
        <v>5</v>
      </c>
      <c r="O1154" s="8">
        <f>IFERROR(IFERROR(Tabela_BI[[#This Row],[nº Capt. Superf. - DAEE]]/(Tabela_BI[[#This Row],[nº Capt. Subt. - DAEE]] + Tabela_BI[[#This Row],[nº Capt. Superf. - DAEE]]),"") *100,"")</f>
        <v>61.111111111111114</v>
      </c>
      <c r="P1154" s="8">
        <f>IFERROR(IFERROR(Tabela_BI[[#This Row],[nº Capt. Subt. - DAEE]] /(Tabela_BI[[#This Row],[nº Capt. Subt. - DAEE]] + Tabela_BI[[#This Row],[nº Capt. Superf. - DAEE]]),"") *100,"")</f>
        <v>38.888888888888893</v>
      </c>
      <c r="Q1154" s="1">
        <v>11</v>
      </c>
      <c r="R1154" s="1">
        <v>7</v>
      </c>
      <c r="S1154" s="6">
        <v>467.44235999999995</v>
      </c>
      <c r="T1154" s="6">
        <v>467.44235999999995</v>
      </c>
      <c r="W1154" s="1"/>
      <c r="X1154" s="1"/>
      <c r="Y1154" s="1"/>
      <c r="AC1154" s="1"/>
      <c r="AF1154" s="1"/>
      <c r="AG1154" s="1"/>
    </row>
    <row r="1155" spans="1:33" hidden="1" x14ac:dyDescent="0.25">
      <c r="A1155" s="1">
        <v>19</v>
      </c>
      <c r="B1155" s="1">
        <v>2019</v>
      </c>
      <c r="C1155" s="1">
        <v>351710919</v>
      </c>
      <c r="D1155" s="44" t="s">
        <v>244</v>
      </c>
      <c r="E1155" s="20">
        <v>0.42103887113140498</v>
      </c>
      <c r="F1155" s="20">
        <v>0.40451587265347499</v>
      </c>
      <c r="G1155" s="20">
        <v>1.6522998477930002E-2</v>
      </c>
      <c r="H1155" s="20" t="s">
        <v>47</v>
      </c>
      <c r="I1155" s="20">
        <v>2.6882496194825002E-3</v>
      </c>
      <c r="J1155" s="20">
        <v>0.196513668188737</v>
      </c>
      <c r="K1155" s="20">
        <v>0.206094670218163</v>
      </c>
      <c r="L1155" s="20">
        <v>1.574228310502283E-2</v>
      </c>
      <c r="M1155" s="20">
        <v>8.1799520833333323E-3</v>
      </c>
      <c r="N1155" s="50">
        <v>12</v>
      </c>
      <c r="O1155" s="8">
        <f>IFERROR(IFERROR(Tabela_BI[[#This Row],[nº Capt. Superf. - DAEE]]/(Tabela_BI[[#This Row],[nº Capt. Subt. - DAEE]] + Tabela_BI[[#This Row],[nº Capt. Superf. - DAEE]]),"") *100,"")</f>
        <v>45.3125</v>
      </c>
      <c r="P1155" s="8">
        <f>IFERROR(IFERROR(Tabela_BI[[#This Row],[nº Capt. Subt. - DAEE]] /(Tabela_BI[[#This Row],[nº Capt. Subt. - DAEE]] + Tabela_BI[[#This Row],[nº Capt. Superf. - DAEE]]),"") *100,"")</f>
        <v>54.6875</v>
      </c>
      <c r="Q1155" s="1">
        <v>29</v>
      </c>
      <c r="R1155" s="1">
        <v>35</v>
      </c>
      <c r="S1155" s="6">
        <v>164.484756</v>
      </c>
      <c r="T1155" s="6">
        <v>164.484756</v>
      </c>
      <c r="W1155" s="1"/>
      <c r="X1155" s="1"/>
      <c r="Y1155" s="1"/>
      <c r="AC1155" s="1"/>
      <c r="AF1155" s="1"/>
      <c r="AG1155" s="1"/>
    </row>
    <row r="1156" spans="1:33" hidden="1" x14ac:dyDescent="0.25">
      <c r="A1156" s="1">
        <v>16</v>
      </c>
      <c r="B1156" s="1">
        <v>2019</v>
      </c>
      <c r="C1156" s="1">
        <v>351720816</v>
      </c>
      <c r="D1156" s="44" t="s">
        <v>245</v>
      </c>
      <c r="E1156" s="20">
        <v>0.16008747336377471</v>
      </c>
      <c r="F1156" s="20">
        <v>9.6710821917808207E-2</v>
      </c>
      <c r="G1156" s="20">
        <v>6.3376651445966506E-2</v>
      </c>
      <c r="H1156" s="20" t="s">
        <v>47</v>
      </c>
      <c r="I1156" s="20">
        <v>2.8760000000000001E-2</v>
      </c>
      <c r="J1156" s="20">
        <v>2.9447138508371402E-2</v>
      </c>
      <c r="K1156" s="20">
        <v>0.10081082191780801</v>
      </c>
      <c r="L1156" s="20">
        <v>1.0695129375951299E-3</v>
      </c>
      <c r="M1156" s="20">
        <v>3.5985949074074076E-2</v>
      </c>
      <c r="N1156" s="50">
        <v>6</v>
      </c>
      <c r="O1156" s="8">
        <f>IFERROR(IFERROR(Tabela_BI[[#This Row],[nº Capt. Superf. - DAEE]]/(Tabela_BI[[#This Row],[nº Capt. Subt. - DAEE]] + Tabela_BI[[#This Row],[nº Capt. Superf. - DAEE]]),"") *100,"")</f>
        <v>19.047619047619047</v>
      </c>
      <c r="P1156" s="8">
        <f>IFERROR(IFERROR(Tabela_BI[[#This Row],[nº Capt. Subt. - DAEE]] /(Tabela_BI[[#This Row],[nº Capt. Subt. - DAEE]] + Tabela_BI[[#This Row],[nº Capt. Superf. - DAEE]]),"") *100,"")</f>
        <v>80.952380952380949</v>
      </c>
      <c r="Q1156" s="1">
        <v>8</v>
      </c>
      <c r="R1156" s="1">
        <v>34</v>
      </c>
      <c r="S1156" s="6">
        <v>596.97</v>
      </c>
      <c r="T1156" s="6">
        <v>596.97</v>
      </c>
      <c r="W1156" s="1"/>
      <c r="X1156" s="1"/>
      <c r="Y1156" s="1"/>
      <c r="AC1156" s="1"/>
      <c r="AF1156" s="1"/>
      <c r="AG1156" s="1"/>
    </row>
    <row r="1157" spans="1:33" hidden="1" x14ac:dyDescent="0.25">
      <c r="A1157" s="1">
        <v>20</v>
      </c>
      <c r="B1157" s="1">
        <v>2019</v>
      </c>
      <c r="C1157" s="1">
        <v>351720820</v>
      </c>
      <c r="D1157" s="44" t="s">
        <v>245</v>
      </c>
      <c r="E1157" s="20">
        <v>1.4999999999999999E-2</v>
      </c>
      <c r="F1157" s="20">
        <v>1.4999999999999999E-2</v>
      </c>
      <c r="G1157" s="20" t="s">
        <v>47</v>
      </c>
      <c r="H1157" s="20" t="s">
        <v>47</v>
      </c>
      <c r="I1157" s="20" t="s">
        <v>47</v>
      </c>
      <c r="J1157" s="20" t="s">
        <v>47</v>
      </c>
      <c r="K1157" s="20">
        <v>1.4999999999999999E-2</v>
      </c>
      <c r="L1157" s="20">
        <v>0</v>
      </c>
      <c r="M1157" s="20" t="s">
        <v>47</v>
      </c>
      <c r="N1157" s="50">
        <v>3</v>
      </c>
      <c r="O1157" s="8" t="str">
        <f>IFERROR(IFERROR(Tabela_BI[[#This Row],[nº Capt. Superf. - DAEE]]/(Tabela_BI[[#This Row],[nº Capt. Subt. - DAEE]] + Tabela_BI[[#This Row],[nº Capt. Superf. - DAEE]]),"") *100,"")</f>
        <v/>
      </c>
      <c r="P1157" s="8" t="str">
        <f>IFERROR(IFERROR(Tabela_BI[[#This Row],[nº Capt. Subt. - DAEE]] /(Tabela_BI[[#This Row],[nº Capt. Subt. - DAEE]] + Tabela_BI[[#This Row],[nº Capt. Superf. - DAEE]]),"") *100,"")</f>
        <v/>
      </c>
      <c r="Q1157" s="1">
        <v>4</v>
      </c>
      <c r="R1157" s="1" t="s">
        <v>47</v>
      </c>
      <c r="S1157" s="6"/>
      <c r="T1157" s="6"/>
      <c r="W1157" s="1"/>
      <c r="X1157" s="1"/>
      <c r="Y1157" s="1"/>
      <c r="AC1157" s="1"/>
      <c r="AF1157" s="1"/>
      <c r="AG1157" s="1"/>
    </row>
    <row r="1158" spans="1:33" hidden="1" x14ac:dyDescent="0.25">
      <c r="A1158" s="1">
        <v>20</v>
      </c>
      <c r="B1158" s="1">
        <v>2019</v>
      </c>
      <c r="C1158" s="1">
        <v>351730720</v>
      </c>
      <c r="D1158" s="44" t="s">
        <v>246</v>
      </c>
      <c r="E1158" s="20">
        <v>6.8705631659056301E-3</v>
      </c>
      <c r="F1158" s="20">
        <v>4.1205631659056302E-3</v>
      </c>
      <c r="G1158" s="20">
        <v>2.7499999999999998E-3</v>
      </c>
      <c r="H1158" s="20" t="s">
        <v>47</v>
      </c>
      <c r="I1158" s="20" t="s">
        <v>47</v>
      </c>
      <c r="J1158" s="20" t="s">
        <v>47</v>
      </c>
      <c r="K1158" s="20">
        <v>5.5205631659056304E-3</v>
      </c>
      <c r="L1158" s="20">
        <v>1.3500000000000001E-3</v>
      </c>
      <c r="M1158" s="20">
        <v>1.4307153906250005E-2</v>
      </c>
      <c r="N1158" s="50">
        <v>6</v>
      </c>
      <c r="O1158" s="8">
        <f>IFERROR(IFERROR(Tabela_BI[[#This Row],[nº Capt. Superf. - DAEE]]/(Tabela_BI[[#This Row],[nº Capt. Subt. - DAEE]] + Tabela_BI[[#This Row],[nº Capt. Superf. - DAEE]]),"") *100,"")</f>
        <v>30</v>
      </c>
      <c r="P1158" s="8">
        <f>IFERROR(IFERROR(Tabela_BI[[#This Row],[nº Capt. Subt. - DAEE]] /(Tabela_BI[[#This Row],[nº Capt. Subt. - DAEE]] + Tabela_BI[[#This Row],[nº Capt. Superf. - DAEE]]),"") *100,"")</f>
        <v>70</v>
      </c>
      <c r="Q1158" s="1">
        <v>3</v>
      </c>
      <c r="R1158" s="1">
        <v>7</v>
      </c>
      <c r="S1158" s="6">
        <v>269.27801999999997</v>
      </c>
      <c r="T1158" s="6">
        <v>266.58523979999995</v>
      </c>
      <c r="W1158" s="1"/>
      <c r="X1158" s="1"/>
      <c r="Y1158" s="1"/>
      <c r="AC1158" s="1"/>
      <c r="AF1158" s="1"/>
      <c r="AG1158" s="1"/>
    </row>
    <row r="1159" spans="1:33" hidden="1" x14ac:dyDescent="0.25">
      <c r="A1159" s="1">
        <v>8</v>
      </c>
      <c r="B1159" s="1">
        <v>2019</v>
      </c>
      <c r="C1159" s="1">
        <v>35174068</v>
      </c>
      <c r="D1159" s="44" t="s">
        <v>247</v>
      </c>
      <c r="E1159" s="20">
        <v>1.26046521943176</v>
      </c>
      <c r="F1159" s="20">
        <v>0.95433706621004499</v>
      </c>
      <c r="G1159" s="20">
        <v>0.30612815322171499</v>
      </c>
      <c r="H1159" s="20">
        <v>0.46305365296803702</v>
      </c>
      <c r="I1159" s="20">
        <v>0.17391000000000001</v>
      </c>
      <c r="J1159" s="20">
        <v>0.21292490106544901</v>
      </c>
      <c r="K1159" s="20">
        <v>0.865595726788432</v>
      </c>
      <c r="L1159" s="20">
        <v>8.0345915778792503E-3</v>
      </c>
      <c r="M1159" s="20">
        <v>0.11845045138888889</v>
      </c>
      <c r="N1159" s="50">
        <v>29</v>
      </c>
      <c r="O1159" s="8">
        <f>IFERROR(IFERROR(Tabela_BI[[#This Row],[nº Capt. Superf. - DAEE]]/(Tabela_BI[[#This Row],[nº Capt. Subt. - DAEE]] + Tabela_BI[[#This Row],[nº Capt. Superf. - DAEE]]),"") *100,"")</f>
        <v>44.444444444444443</v>
      </c>
      <c r="P1159" s="8">
        <f>IFERROR(IFERROR(Tabela_BI[[#This Row],[nº Capt. Subt. - DAEE]] /(Tabela_BI[[#This Row],[nº Capt. Subt. - DAEE]] + Tabela_BI[[#This Row],[nº Capt. Superf. - DAEE]]),"") *100,"")</f>
        <v>55.555555555555557</v>
      </c>
      <c r="Q1159" s="1">
        <v>56</v>
      </c>
      <c r="R1159" s="1">
        <v>70</v>
      </c>
      <c r="S1159" s="6">
        <v>2123.442</v>
      </c>
      <c r="T1159" s="6">
        <v>862.11745200000007</v>
      </c>
      <c r="W1159" s="1"/>
      <c r="X1159" s="1"/>
      <c r="Y1159" s="1"/>
      <c r="AC1159" s="1"/>
      <c r="AF1159" s="1"/>
      <c r="AG1159" s="1"/>
    </row>
    <row r="1160" spans="1:33" hidden="1" x14ac:dyDescent="0.25">
      <c r="A1160" s="1">
        <v>12</v>
      </c>
      <c r="B1160" s="1">
        <v>2019</v>
      </c>
      <c r="C1160" s="1">
        <v>351740612</v>
      </c>
      <c r="D1160" s="44" t="s">
        <v>247</v>
      </c>
      <c r="E1160" s="20">
        <v>1.1043177777777744</v>
      </c>
      <c r="F1160" s="20">
        <v>1.0422953348554</v>
      </c>
      <c r="G1160" s="20">
        <v>6.2022442922374403E-2</v>
      </c>
      <c r="H1160" s="20">
        <v>1.5017916032470799</v>
      </c>
      <c r="I1160" s="20" t="s">
        <v>47</v>
      </c>
      <c r="J1160" s="20">
        <v>3.8812785388127901E-3</v>
      </c>
      <c r="K1160" s="20">
        <v>1.10001649923897</v>
      </c>
      <c r="L1160" s="20">
        <v>4.2000000000000002E-4</v>
      </c>
      <c r="M1160" s="20" t="s">
        <v>47</v>
      </c>
      <c r="N1160" s="50">
        <v>23</v>
      </c>
      <c r="O1160" s="8">
        <f>IFERROR(IFERROR(Tabela_BI[[#This Row],[nº Capt. Superf. - DAEE]]/(Tabela_BI[[#This Row],[nº Capt. Subt. - DAEE]] + Tabela_BI[[#This Row],[nº Capt. Superf. - DAEE]]),"") *100,"")</f>
        <v>70.129870129870127</v>
      </c>
      <c r="P1160" s="8">
        <f>IFERROR(IFERROR(Tabela_BI[[#This Row],[nº Capt. Subt. - DAEE]] /(Tabela_BI[[#This Row],[nº Capt. Subt. - DAEE]] + Tabela_BI[[#This Row],[nº Capt. Superf. - DAEE]]),"") *100,"")</f>
        <v>29.870129870129869</v>
      </c>
      <c r="Q1160" s="1">
        <v>54</v>
      </c>
      <c r="R1160" s="1">
        <v>23</v>
      </c>
      <c r="S1160" s="6"/>
      <c r="T1160" s="6"/>
      <c r="W1160" s="1"/>
      <c r="X1160" s="1"/>
      <c r="Y1160" s="1"/>
      <c r="AC1160" s="1"/>
      <c r="AF1160" s="1"/>
      <c r="AG1160" s="1"/>
    </row>
    <row r="1161" spans="1:33" hidden="1" x14ac:dyDescent="0.25">
      <c r="A1161" s="1">
        <v>15</v>
      </c>
      <c r="B1161" s="1">
        <v>2019</v>
      </c>
      <c r="C1161" s="1">
        <v>351750515</v>
      </c>
      <c r="D1161" s="44" t="s">
        <v>248</v>
      </c>
      <c r="E1161" s="20">
        <v>0.2289793784880772</v>
      </c>
      <c r="F1161" s="20">
        <v>6.1493219178082197E-2</v>
      </c>
      <c r="G1161" s="20">
        <v>0.167486159309995</v>
      </c>
      <c r="H1161" s="20" t="s">
        <v>47</v>
      </c>
      <c r="I1161" s="20">
        <v>7.5990456621004607E-2</v>
      </c>
      <c r="J1161" s="20">
        <v>4.9111349568746798E-2</v>
      </c>
      <c r="K1161" s="20">
        <v>8.0959193302891905E-2</v>
      </c>
      <c r="L1161" s="20">
        <v>2.2918378995433829E-2</v>
      </c>
      <c r="M1161" s="20">
        <v>6.2611655092592589E-2</v>
      </c>
      <c r="N1161" s="50">
        <v>6</v>
      </c>
      <c r="O1161" s="8">
        <f>IFERROR(IFERROR(Tabela_BI[[#This Row],[nº Capt. Superf. - DAEE]]/(Tabela_BI[[#This Row],[nº Capt. Subt. - DAEE]] + Tabela_BI[[#This Row],[nº Capt. Superf. - DAEE]]),"") *100,"")</f>
        <v>17.431192660550458</v>
      </c>
      <c r="P1161" s="8">
        <f>IFERROR(IFERROR(Tabela_BI[[#This Row],[nº Capt. Subt. - DAEE]] /(Tabela_BI[[#This Row],[nº Capt. Subt. - DAEE]] + Tabela_BI[[#This Row],[nº Capt. Superf. - DAEE]]),"") *100,"")</f>
        <v>82.568807339449549</v>
      </c>
      <c r="Q1161" s="1">
        <v>19</v>
      </c>
      <c r="R1161" s="1">
        <v>90</v>
      </c>
      <c r="S1161" s="6">
        <v>891.49247999999989</v>
      </c>
      <c r="T1161" s="6">
        <v>891.49247999999989</v>
      </c>
      <c r="W1161" s="1"/>
      <c r="X1161" s="1"/>
      <c r="Y1161" s="1"/>
      <c r="AC1161" s="1"/>
      <c r="AF1161" s="1"/>
      <c r="AG1161" s="1"/>
    </row>
    <row r="1162" spans="1:33" hidden="1" x14ac:dyDescent="0.25">
      <c r="A1162" s="1">
        <v>14</v>
      </c>
      <c r="B1162" s="1">
        <v>2019</v>
      </c>
      <c r="C1162" s="1">
        <v>351760414</v>
      </c>
      <c r="D1162" s="44" t="s">
        <v>249</v>
      </c>
      <c r="E1162" s="20">
        <v>6.1833900304414033E-2</v>
      </c>
      <c r="F1162" s="20">
        <v>5.3842790461694601E-2</v>
      </c>
      <c r="G1162" s="20">
        <v>7.9911098427194304E-3</v>
      </c>
      <c r="H1162" s="20" t="s">
        <v>47</v>
      </c>
      <c r="I1162" s="20">
        <v>3.066E-2</v>
      </c>
      <c r="J1162" s="20">
        <v>2.9E-4</v>
      </c>
      <c r="K1162" s="20">
        <v>2.6713044140030399E-2</v>
      </c>
      <c r="L1162" s="20">
        <v>4.1708561643835655E-3</v>
      </c>
      <c r="M1162" s="20">
        <v>3.2924914599537038E-2</v>
      </c>
      <c r="N1162" s="50">
        <v>18</v>
      </c>
      <c r="O1162" s="8">
        <f>IFERROR(IFERROR(Tabela_BI[[#This Row],[nº Capt. Superf. - DAEE]]/(Tabela_BI[[#This Row],[nº Capt. Subt. - DAEE]] + Tabela_BI[[#This Row],[nº Capt. Superf. - DAEE]]),"") *100,"")</f>
        <v>98.156682027649765</v>
      </c>
      <c r="P1162" s="8">
        <f>IFERROR(IFERROR(Tabela_BI[[#This Row],[nº Capt. Subt. - DAEE]] /(Tabela_BI[[#This Row],[nº Capt. Subt. - DAEE]] + Tabela_BI[[#This Row],[nº Capt. Superf. - DAEE]]),"") *100,"")</f>
        <v>1.8433179723502304</v>
      </c>
      <c r="Q1162" s="1">
        <v>426</v>
      </c>
      <c r="R1162" s="1">
        <v>8</v>
      </c>
      <c r="S1162" s="6">
        <v>301.40113500000001</v>
      </c>
      <c r="T1162" s="6">
        <v>273.97363171500001</v>
      </c>
      <c r="W1162" s="1"/>
      <c r="X1162" s="1"/>
      <c r="Y1162" s="1"/>
      <c r="AC1162" s="1"/>
      <c r="AF1162" s="1"/>
      <c r="AG1162" s="1"/>
    </row>
    <row r="1163" spans="1:33" hidden="1" x14ac:dyDescent="0.25">
      <c r="A1163" s="1">
        <v>8</v>
      </c>
      <c r="B1163" s="1">
        <v>2019</v>
      </c>
      <c r="C1163" s="1">
        <v>35177038</v>
      </c>
      <c r="D1163" s="44" t="s">
        <v>250</v>
      </c>
      <c r="E1163" s="20">
        <v>0.1343652042110603</v>
      </c>
      <c r="F1163" s="20">
        <v>3.6550433789954297E-2</v>
      </c>
      <c r="G1163" s="20">
        <v>9.7814770421106007E-2</v>
      </c>
      <c r="H1163" s="20">
        <v>5.3372019279553498E-2</v>
      </c>
      <c r="I1163" s="20">
        <v>7.8189680365296804E-2</v>
      </c>
      <c r="J1163" s="20">
        <v>1.53641958396753E-2</v>
      </c>
      <c r="K1163" s="20">
        <v>3.4360433789954299E-2</v>
      </c>
      <c r="L1163" s="20">
        <v>6.4508942161339402E-3</v>
      </c>
      <c r="M1163" s="20">
        <v>6.3077384259259253E-2</v>
      </c>
      <c r="N1163" s="50">
        <v>2</v>
      </c>
      <c r="O1163" s="8">
        <f>IFERROR(IFERROR(Tabela_BI[[#This Row],[nº Capt. Superf. - DAEE]]/(Tabela_BI[[#This Row],[nº Capt. Subt. - DAEE]] + Tabela_BI[[#This Row],[nº Capt. Superf. - DAEE]]),"") *100,"")</f>
        <v>25</v>
      </c>
      <c r="P1163" s="8">
        <f>IFERROR(IFERROR(Tabela_BI[[#This Row],[nº Capt. Subt. - DAEE]] /(Tabela_BI[[#This Row],[nº Capt. Subt. - DAEE]] + Tabela_BI[[#This Row],[nº Capt. Superf. - DAEE]]),"") *100,"")</f>
        <v>75</v>
      </c>
      <c r="Q1163" s="1">
        <v>12</v>
      </c>
      <c r="R1163" s="1">
        <v>36</v>
      </c>
      <c r="S1163" s="6">
        <v>1109.2139999999999</v>
      </c>
      <c r="T1163" s="6">
        <v>1109.2139999999999</v>
      </c>
      <c r="W1163" s="1"/>
      <c r="X1163" s="1"/>
      <c r="Y1163" s="1"/>
      <c r="AC1163" s="1"/>
      <c r="AF1163" s="1"/>
      <c r="AG1163" s="1"/>
    </row>
    <row r="1164" spans="1:33" hidden="1" x14ac:dyDescent="0.25">
      <c r="A1164" s="1">
        <v>19</v>
      </c>
      <c r="B1164" s="1">
        <v>2019</v>
      </c>
      <c r="C1164" s="1">
        <v>351780219</v>
      </c>
      <c r="D1164" s="44" t="s">
        <v>251</v>
      </c>
      <c r="E1164" s="20">
        <v>1.3455187721968501E-3</v>
      </c>
      <c r="F1164" s="20">
        <v>1.0124936580416E-4</v>
      </c>
      <c r="G1164" s="20">
        <v>1.24426940639269E-3</v>
      </c>
      <c r="H1164" s="20" t="s">
        <v>47</v>
      </c>
      <c r="I1164" s="20" t="s">
        <v>47</v>
      </c>
      <c r="J1164" s="20">
        <v>9.1E-4</v>
      </c>
      <c r="K1164" s="20">
        <v>1.4551877219685401E-4</v>
      </c>
      <c r="L1164" s="20">
        <v>2.9E-4</v>
      </c>
      <c r="M1164" s="20">
        <v>1.7294167187500001E-2</v>
      </c>
      <c r="N1164" s="50">
        <v>2</v>
      </c>
      <c r="O1164" s="8">
        <f>IFERROR(IFERROR(Tabela_BI[[#This Row],[nº Capt. Superf. - DAEE]]/(Tabela_BI[[#This Row],[nº Capt. Subt. - DAEE]] + Tabela_BI[[#This Row],[nº Capt. Superf. - DAEE]]),"") *100,"")</f>
        <v>25</v>
      </c>
      <c r="P1164" s="8">
        <f>IFERROR(IFERROR(Tabela_BI[[#This Row],[nº Capt. Subt. - DAEE]] /(Tabela_BI[[#This Row],[nº Capt. Subt. - DAEE]] + Tabela_BI[[#This Row],[nº Capt. Superf. - DAEE]]),"") *100,"")</f>
        <v>75</v>
      </c>
      <c r="Q1164" s="1">
        <v>5</v>
      </c>
      <c r="R1164" s="1">
        <v>15</v>
      </c>
      <c r="S1164" s="6">
        <v>354.56400000000002</v>
      </c>
      <c r="T1164" s="6">
        <v>354.56400000000002</v>
      </c>
      <c r="W1164" s="1"/>
      <c r="X1164" s="1"/>
      <c r="Y1164" s="1"/>
      <c r="AC1164" s="1"/>
      <c r="AF1164" s="1"/>
      <c r="AG1164" s="1"/>
    </row>
    <row r="1165" spans="1:33" hidden="1" x14ac:dyDescent="0.25">
      <c r="A1165" s="1">
        <v>20</v>
      </c>
      <c r="B1165" s="1">
        <v>2019</v>
      </c>
      <c r="C1165" s="1">
        <v>351780220</v>
      </c>
      <c r="D1165" s="44" t="s">
        <v>251</v>
      </c>
      <c r="E1165" s="20">
        <v>1.0000000000000001E-5</v>
      </c>
      <c r="F1165" s="20" t="s">
        <v>47</v>
      </c>
      <c r="G1165" s="20">
        <v>1.0000000000000001E-5</v>
      </c>
      <c r="H1165" s="20" t="s">
        <v>47</v>
      </c>
      <c r="I1165" s="20" t="s">
        <v>47</v>
      </c>
      <c r="J1165" s="20" t="s">
        <v>47</v>
      </c>
      <c r="K1165" s="20" t="s">
        <v>47</v>
      </c>
      <c r="L1165" s="20">
        <v>1.0000000000000001E-5</v>
      </c>
      <c r="M1165" s="20" t="s">
        <v>47</v>
      </c>
      <c r="N1165" s="50">
        <v>2</v>
      </c>
      <c r="O1165" s="8" t="str">
        <f>IFERROR(IFERROR(Tabela_BI[[#This Row],[nº Capt. Superf. - DAEE]]/(Tabela_BI[[#This Row],[nº Capt. Subt. - DAEE]] + Tabela_BI[[#This Row],[nº Capt. Superf. - DAEE]]),"") *100,"")</f>
        <v/>
      </c>
      <c r="P1165" s="8" t="str">
        <f>IFERROR(IFERROR(Tabela_BI[[#This Row],[nº Capt. Subt. - DAEE]] /(Tabela_BI[[#This Row],[nº Capt. Subt. - DAEE]] + Tabela_BI[[#This Row],[nº Capt. Superf. - DAEE]]),"") *100,"")</f>
        <v/>
      </c>
      <c r="Q1165" s="1" t="s">
        <v>47</v>
      </c>
      <c r="R1165" s="1">
        <v>1</v>
      </c>
      <c r="S1165" s="6"/>
      <c r="T1165" s="6"/>
      <c r="W1165" s="1"/>
      <c r="X1165" s="1"/>
      <c r="Y1165" s="1"/>
      <c r="AC1165" s="1"/>
      <c r="AF1165" s="1"/>
      <c r="AG1165" s="1"/>
    </row>
    <row r="1166" spans="1:33" hidden="1" x14ac:dyDescent="0.25">
      <c r="A1166" s="1">
        <v>12</v>
      </c>
      <c r="B1166" s="1">
        <v>2019</v>
      </c>
      <c r="C1166" s="1">
        <v>351790112</v>
      </c>
      <c r="D1166" s="44" t="s">
        <v>252</v>
      </c>
      <c r="E1166" s="20">
        <v>0.36022956113647897</v>
      </c>
      <c r="F1166" s="20">
        <v>0.23787810502283099</v>
      </c>
      <c r="G1166" s="20">
        <v>0.122351456113648</v>
      </c>
      <c r="H1166" s="20">
        <v>0.40984652460679899</v>
      </c>
      <c r="I1166" s="20">
        <v>7.0784931506849297E-3</v>
      </c>
      <c r="J1166" s="20">
        <v>3.5189999999999999E-2</v>
      </c>
      <c r="K1166" s="20">
        <v>0.27546735159817298</v>
      </c>
      <c r="L1166" s="20">
        <v>4.2493716387620506E-2</v>
      </c>
      <c r="M1166" s="20">
        <v>2.5262511197916664E-2</v>
      </c>
      <c r="N1166" s="50">
        <v>5</v>
      </c>
      <c r="O1166" s="8">
        <f>IFERROR(IFERROR(Tabela_BI[[#This Row],[nº Capt. Superf. - DAEE]]/(Tabela_BI[[#This Row],[nº Capt. Subt. - DAEE]] + Tabela_BI[[#This Row],[nº Capt. Superf. - DAEE]]),"") *100,"")</f>
        <v>38</v>
      </c>
      <c r="P1166" s="8">
        <f>IFERROR(IFERROR(Tabela_BI[[#This Row],[nº Capt. Subt. - DAEE]] /(Tabela_BI[[#This Row],[nº Capt. Subt. - DAEE]] + Tabela_BI[[#This Row],[nº Capt. Superf. - DAEE]]),"") *100,"")</f>
        <v>62</v>
      </c>
      <c r="Q1166" s="1">
        <v>19</v>
      </c>
      <c r="R1166" s="1">
        <v>31</v>
      </c>
      <c r="S1166" s="6">
        <v>540.64800000000002</v>
      </c>
      <c r="T1166" s="6">
        <v>540.64800000000002</v>
      </c>
      <c r="W1166" s="1"/>
      <c r="X1166" s="1"/>
      <c r="Y1166" s="1"/>
      <c r="AC1166" s="1"/>
      <c r="AF1166" s="1"/>
      <c r="AG1166" s="1"/>
    </row>
    <row r="1167" spans="1:33" hidden="1" x14ac:dyDescent="0.25">
      <c r="A1167" s="1">
        <v>15</v>
      </c>
      <c r="B1167" s="1">
        <v>2019</v>
      </c>
      <c r="C1167" s="1">
        <v>351800815</v>
      </c>
      <c r="D1167" s="44" t="s">
        <v>253</v>
      </c>
      <c r="E1167" s="20">
        <v>5.7722831050228296E-2</v>
      </c>
      <c r="F1167" s="20">
        <v>3.40328310502283E-2</v>
      </c>
      <c r="G1167" s="20">
        <v>2.3689999999999999E-2</v>
      </c>
      <c r="H1167" s="20" t="s">
        <v>47</v>
      </c>
      <c r="I1167" s="20">
        <v>2.315E-2</v>
      </c>
      <c r="J1167" s="20" t="s">
        <v>47</v>
      </c>
      <c r="K1167" s="20">
        <v>3.4422831050228302E-2</v>
      </c>
      <c r="L1167" s="20">
        <v>1.4999999999999999E-4</v>
      </c>
      <c r="M1167" s="20">
        <v>5.0182291666666665E-3</v>
      </c>
      <c r="N1167" s="50">
        <v>1</v>
      </c>
      <c r="O1167" s="8">
        <f>IFERROR(IFERROR(Tabela_BI[[#This Row],[nº Capt. Superf. - DAEE]]/(Tabela_BI[[#This Row],[nº Capt. Subt. - DAEE]] + Tabela_BI[[#This Row],[nº Capt. Superf. - DAEE]]),"") *100,"")</f>
        <v>60</v>
      </c>
      <c r="P1167" s="8">
        <f>IFERROR(IFERROR(Tabela_BI[[#This Row],[nº Capt. Subt. - DAEE]] /(Tabela_BI[[#This Row],[nº Capt. Subt. - DAEE]] + Tabela_BI[[#This Row],[nº Capt. Superf. - DAEE]]),"") *100,"")</f>
        <v>40</v>
      </c>
      <c r="Q1167" s="1">
        <v>6</v>
      </c>
      <c r="R1167" s="1">
        <v>4</v>
      </c>
      <c r="S1167" s="6">
        <v>95.093999999999994</v>
      </c>
      <c r="T1167" s="6">
        <v>95.093999999999994</v>
      </c>
      <c r="W1167" s="1"/>
      <c r="X1167" s="1"/>
      <c r="Y1167" s="1"/>
      <c r="AC1167" s="1"/>
      <c r="AF1167" s="1"/>
      <c r="AG1167" s="1"/>
    </row>
    <row r="1168" spans="1:33" hidden="1" x14ac:dyDescent="0.25">
      <c r="A1168" s="1">
        <v>16</v>
      </c>
      <c r="B1168" s="1">
        <v>2019</v>
      </c>
      <c r="C1168" s="1">
        <v>351810716</v>
      </c>
      <c r="D1168" s="44" t="s">
        <v>254</v>
      </c>
      <c r="E1168" s="20">
        <v>0.25113654490106568</v>
      </c>
      <c r="F1168" s="20">
        <v>7.1969467275494706E-2</v>
      </c>
      <c r="G1168" s="20">
        <v>0.17916707762557099</v>
      </c>
      <c r="H1168" s="20" t="s">
        <v>47</v>
      </c>
      <c r="I1168" s="20">
        <v>2.681E-2</v>
      </c>
      <c r="J1168" s="20">
        <v>0.15129999999999999</v>
      </c>
      <c r="K1168" s="20">
        <v>7.2856544901065398E-2</v>
      </c>
      <c r="L1168" s="20">
        <v>1.7000000000000001E-4</v>
      </c>
      <c r="M1168" s="20">
        <v>1.6843750000000001E-2</v>
      </c>
      <c r="N1168" s="50">
        <v>6</v>
      </c>
      <c r="O1168" s="8">
        <f>IFERROR(IFERROR(Tabela_BI[[#This Row],[nº Capt. Superf. - DAEE]]/(Tabela_BI[[#This Row],[nº Capt. Subt. - DAEE]] + Tabela_BI[[#This Row],[nº Capt. Superf. - DAEE]]),"") *100,"")</f>
        <v>29.032258064516132</v>
      </c>
      <c r="P1168" s="8">
        <f>IFERROR(IFERROR(Tabela_BI[[#This Row],[nº Capt. Subt. - DAEE]] /(Tabela_BI[[#This Row],[nº Capt. Subt. - DAEE]] + Tabela_BI[[#This Row],[nº Capt. Superf. - DAEE]]),"") *100,"")</f>
        <v>70.967741935483872</v>
      </c>
      <c r="Q1168" s="1">
        <v>9</v>
      </c>
      <c r="R1168" s="1">
        <v>22</v>
      </c>
      <c r="S1168" s="6">
        <v>306.93599999999998</v>
      </c>
      <c r="T1168" s="6">
        <v>306.93599999999998</v>
      </c>
      <c r="W1168" s="1"/>
      <c r="X1168" s="1"/>
      <c r="Y1168" s="1"/>
      <c r="AC1168" s="1"/>
      <c r="AF1168" s="1"/>
      <c r="AG1168" s="1"/>
    </row>
    <row r="1169" spans="1:33" hidden="1" x14ac:dyDescent="0.25">
      <c r="A1169" s="1">
        <v>20</v>
      </c>
      <c r="B1169" s="1">
        <v>2019</v>
      </c>
      <c r="C1169" s="1">
        <v>351810720</v>
      </c>
      <c r="D1169" s="44" t="s">
        <v>254</v>
      </c>
      <c r="E1169" s="20">
        <v>8.1905611364789493E-2</v>
      </c>
      <c r="F1169" s="20">
        <v>6.7704195839675296E-2</v>
      </c>
      <c r="G1169" s="20">
        <v>1.4201415525114201E-2</v>
      </c>
      <c r="H1169" s="20" t="s">
        <v>47</v>
      </c>
      <c r="I1169" s="20" t="s">
        <v>47</v>
      </c>
      <c r="J1169" s="20" t="s">
        <v>47</v>
      </c>
      <c r="K1169" s="20">
        <v>6.7545611364789496E-2</v>
      </c>
      <c r="L1169" s="20">
        <v>1.436E-2</v>
      </c>
      <c r="M1169" s="20" t="s">
        <v>47</v>
      </c>
      <c r="N1169" s="50">
        <v>7</v>
      </c>
      <c r="O1169" s="8">
        <f>IFERROR(IFERROR(Tabela_BI[[#This Row],[nº Capt. Superf. - DAEE]]/(Tabela_BI[[#This Row],[nº Capt. Subt. - DAEE]] + Tabela_BI[[#This Row],[nº Capt. Superf. - DAEE]]),"") *100,"")</f>
        <v>56.25</v>
      </c>
      <c r="P1169" s="8">
        <f>IFERROR(IFERROR(Tabela_BI[[#This Row],[nº Capt. Subt. - DAEE]] /(Tabela_BI[[#This Row],[nº Capt. Subt. - DAEE]] + Tabela_BI[[#This Row],[nº Capt. Superf. - DAEE]]),"") *100,"")</f>
        <v>43.75</v>
      </c>
      <c r="Q1169" s="1">
        <v>9</v>
      </c>
      <c r="R1169" s="1">
        <v>7</v>
      </c>
      <c r="S1169" s="6"/>
      <c r="T1169" s="6"/>
      <c r="W1169" s="1"/>
      <c r="X1169" s="1"/>
      <c r="Y1169" s="1"/>
      <c r="AC1169" s="1"/>
      <c r="AF1169" s="1"/>
      <c r="AG1169" s="1"/>
    </row>
    <row r="1170" spans="1:33" hidden="1" x14ac:dyDescent="0.25">
      <c r="A1170" s="1">
        <v>19</v>
      </c>
      <c r="B1170" s="1">
        <v>2019</v>
      </c>
      <c r="C1170" s="1">
        <v>351820619</v>
      </c>
      <c r="D1170" s="44" t="s">
        <v>255</v>
      </c>
      <c r="E1170" s="20">
        <v>0.18284557648401778</v>
      </c>
      <c r="F1170" s="20">
        <v>0.16310239155251099</v>
      </c>
      <c r="G1170" s="20">
        <v>1.9743184931506799E-2</v>
      </c>
      <c r="H1170" s="20" t="s">
        <v>47</v>
      </c>
      <c r="I1170" s="20" t="s">
        <v>47</v>
      </c>
      <c r="J1170" s="20">
        <v>3.764E-2</v>
      </c>
      <c r="K1170" s="20">
        <v>0.144325576484018</v>
      </c>
      <c r="L1170" s="20">
        <v>8.8000000000000003E-4</v>
      </c>
      <c r="M1170" s="20">
        <v>9.6765903530092595E-2</v>
      </c>
      <c r="N1170" s="50">
        <v>8</v>
      </c>
      <c r="O1170" s="8">
        <f>IFERROR(IFERROR(Tabela_BI[[#This Row],[nº Capt. Superf. - DAEE]]/(Tabela_BI[[#This Row],[nº Capt. Subt. - DAEE]] + Tabela_BI[[#This Row],[nº Capt. Superf. - DAEE]]),"") *100,"")</f>
        <v>34.285714285714285</v>
      </c>
      <c r="P1170" s="8">
        <f>IFERROR(IFERROR(Tabela_BI[[#This Row],[nº Capt. Subt. - DAEE]] /(Tabela_BI[[#This Row],[nº Capt. Subt. - DAEE]] + Tabela_BI[[#This Row],[nº Capt. Superf. - DAEE]]),"") *100,"")</f>
        <v>65.714285714285708</v>
      </c>
      <c r="Q1170" s="1">
        <v>12</v>
      </c>
      <c r="R1170" s="1">
        <v>23</v>
      </c>
      <c r="S1170" s="6">
        <v>1646.2439999999999</v>
      </c>
      <c r="T1170" s="6">
        <v>1646.2439999999999</v>
      </c>
      <c r="W1170" s="1"/>
      <c r="X1170" s="1"/>
      <c r="Y1170" s="1"/>
      <c r="AC1170" s="1"/>
      <c r="AF1170" s="1"/>
      <c r="AG1170" s="1"/>
    </row>
    <row r="1171" spans="1:33" hidden="1" x14ac:dyDescent="0.25">
      <c r="A1171" s="1">
        <v>20</v>
      </c>
      <c r="B1171" s="1">
        <v>2019</v>
      </c>
      <c r="C1171" s="1">
        <v>351820620</v>
      </c>
      <c r="D1171" s="44" t="s">
        <v>255</v>
      </c>
      <c r="E1171" s="20">
        <v>0.35657</v>
      </c>
      <c r="F1171" s="20">
        <v>0.33701999999999999</v>
      </c>
      <c r="G1171" s="20">
        <v>1.9550000000000001E-2</v>
      </c>
      <c r="H1171" s="20" t="s">
        <v>47</v>
      </c>
      <c r="I1171" s="20" t="s">
        <v>47</v>
      </c>
      <c r="J1171" s="20">
        <v>3.5729999999999998E-2</v>
      </c>
      <c r="K1171" s="20">
        <v>0.31852000000000003</v>
      </c>
      <c r="L1171" s="20">
        <v>2.32E-3</v>
      </c>
      <c r="M1171" s="20" t="s">
        <v>47</v>
      </c>
      <c r="N1171" s="50">
        <v>5</v>
      </c>
      <c r="O1171" s="8">
        <f>IFERROR(IFERROR(Tabela_BI[[#This Row],[nº Capt. Superf. - DAEE]]/(Tabela_BI[[#This Row],[nº Capt. Subt. - DAEE]] + Tabela_BI[[#This Row],[nº Capt. Superf. - DAEE]]),"") *100,"")</f>
        <v>27.27272727272727</v>
      </c>
      <c r="P1171" s="8">
        <f>IFERROR(IFERROR(Tabela_BI[[#This Row],[nº Capt. Subt. - DAEE]] /(Tabela_BI[[#This Row],[nº Capt. Subt. - DAEE]] + Tabela_BI[[#This Row],[nº Capt. Superf. - DAEE]]),"") *100,"")</f>
        <v>72.727272727272734</v>
      </c>
      <c r="Q1171" s="1">
        <v>3</v>
      </c>
      <c r="R1171" s="1">
        <v>8</v>
      </c>
      <c r="S1171" s="6"/>
      <c r="T1171" s="6"/>
      <c r="W1171" s="1"/>
      <c r="X1171" s="1"/>
      <c r="Y1171" s="1"/>
      <c r="AC1171" s="1"/>
      <c r="AF1171" s="1"/>
      <c r="AG1171" s="1"/>
    </row>
    <row r="1172" spans="1:33" hidden="1" x14ac:dyDescent="0.25">
      <c r="A1172" s="1">
        <v>2</v>
      </c>
      <c r="B1172" s="1">
        <v>2019</v>
      </c>
      <c r="C1172" s="1">
        <v>35183052</v>
      </c>
      <c r="D1172" s="44" t="s">
        <v>256</v>
      </c>
      <c r="E1172" s="20">
        <v>0.12829413115169969</v>
      </c>
      <c r="F1172" s="20">
        <v>4.4942534246575398E-2</v>
      </c>
      <c r="G1172" s="20">
        <v>8.3351596905124295E-2</v>
      </c>
      <c r="H1172" s="20">
        <v>9.7305999492643305E-2</v>
      </c>
      <c r="I1172" s="20">
        <v>2.0266986301369899E-2</v>
      </c>
      <c r="J1172" s="20">
        <v>4.6347141679350598E-2</v>
      </c>
      <c r="K1172" s="20">
        <v>2.4648313673262302E-2</v>
      </c>
      <c r="L1172" s="20">
        <v>3.6860456621004567E-2</v>
      </c>
      <c r="M1172" s="20">
        <v>6.4490363326388883E-2</v>
      </c>
      <c r="N1172" s="50">
        <v>61</v>
      </c>
      <c r="O1172" s="8">
        <f>IFERROR(IFERROR(Tabela_BI[[#This Row],[nº Capt. Superf. - DAEE]]/(Tabela_BI[[#This Row],[nº Capt. Subt. - DAEE]] + Tabela_BI[[#This Row],[nº Capt. Superf. - DAEE]]),"") *100,"")</f>
        <v>28.30188679245283</v>
      </c>
      <c r="P1172" s="8">
        <f>IFERROR(IFERROR(Tabela_BI[[#This Row],[nº Capt. Subt. - DAEE]] /(Tabela_BI[[#This Row],[nº Capt. Subt. - DAEE]] + Tabela_BI[[#This Row],[nº Capt. Superf. - DAEE]]),"") *100,"")</f>
        <v>71.698113207547166</v>
      </c>
      <c r="Q1172" s="1">
        <v>45</v>
      </c>
      <c r="R1172" s="1">
        <v>114</v>
      </c>
      <c r="S1172" s="6">
        <v>789.29153999999994</v>
      </c>
      <c r="T1172" s="6">
        <v>789.29153999999994</v>
      </c>
      <c r="W1172" s="1"/>
      <c r="X1172" s="1"/>
      <c r="Y1172" s="1"/>
      <c r="AC1172" s="1"/>
      <c r="AF1172" s="1"/>
      <c r="AG1172" s="1"/>
    </row>
    <row r="1173" spans="1:33" hidden="1" x14ac:dyDescent="0.25">
      <c r="A1173" s="1">
        <v>2</v>
      </c>
      <c r="B1173" s="1">
        <v>2019</v>
      </c>
      <c r="C1173" s="1">
        <v>35184042</v>
      </c>
      <c r="D1173" s="44" t="s">
        <v>257</v>
      </c>
      <c r="E1173" s="20">
        <v>2.3976664586504275</v>
      </c>
      <c r="F1173" s="20">
        <v>2.33991670979198</v>
      </c>
      <c r="G1173" s="20">
        <v>5.7749748858447497E-2</v>
      </c>
      <c r="H1173" s="20">
        <v>0.24230339928970099</v>
      </c>
      <c r="I1173" s="20">
        <v>0.75272168949771701</v>
      </c>
      <c r="J1173" s="20">
        <v>0.19680426940639301</v>
      </c>
      <c r="K1173" s="20">
        <v>0.39123881024860502</v>
      </c>
      <c r="L1173" s="20">
        <v>1.056901689497717</v>
      </c>
      <c r="M1173" s="20">
        <v>0.40561600592592595</v>
      </c>
      <c r="N1173" s="50">
        <v>35</v>
      </c>
      <c r="O1173" s="8">
        <f>IFERROR(IFERROR(Tabela_BI[[#This Row],[nº Capt. Superf. - DAEE]]/(Tabela_BI[[#This Row],[nº Capt. Subt. - DAEE]] + Tabela_BI[[#This Row],[nº Capt. Superf. - DAEE]]),"") *100,"")</f>
        <v>61.864406779661017</v>
      </c>
      <c r="P1173" s="8">
        <f>IFERROR(IFERROR(Tabela_BI[[#This Row],[nº Capt. Subt. - DAEE]] /(Tabela_BI[[#This Row],[nº Capt. Subt. - DAEE]] + Tabela_BI[[#This Row],[nº Capt. Superf. - DAEE]]),"") *100,"")</f>
        <v>38.135593220338983</v>
      </c>
      <c r="Q1173" s="1">
        <v>73</v>
      </c>
      <c r="R1173" s="1">
        <v>45</v>
      </c>
      <c r="S1173" s="6">
        <v>5814.9715698</v>
      </c>
      <c r="T1173" s="6">
        <v>1749.1434481958402</v>
      </c>
      <c r="W1173" s="1"/>
      <c r="X1173" s="1"/>
      <c r="Y1173" s="1"/>
      <c r="AC1173" s="1"/>
      <c r="AF1173" s="1"/>
      <c r="AG1173" s="1"/>
    </row>
    <row r="1174" spans="1:33" hidden="1" x14ac:dyDescent="0.25">
      <c r="A1174" s="1">
        <v>10</v>
      </c>
      <c r="B1174" s="1">
        <v>2019</v>
      </c>
      <c r="C1174" s="1">
        <v>351850310</v>
      </c>
      <c r="D1174" s="44" t="s">
        <v>258</v>
      </c>
      <c r="E1174" s="20">
        <v>3.80517503805175E-5</v>
      </c>
      <c r="F1174" s="20" t="s">
        <v>47</v>
      </c>
      <c r="G1174" s="20">
        <v>3.80517503805175E-5</v>
      </c>
      <c r="H1174" s="20" t="s">
        <v>47</v>
      </c>
      <c r="I1174" s="20" t="s">
        <v>47</v>
      </c>
      <c r="J1174" s="20" t="s">
        <v>47</v>
      </c>
      <c r="K1174" s="20">
        <v>3.80517503805175E-5</v>
      </c>
      <c r="L1174" s="20">
        <v>0</v>
      </c>
      <c r="M1174" s="20" t="s">
        <v>47</v>
      </c>
      <c r="N1174" s="50" t="s">
        <v>47</v>
      </c>
      <c r="O1174" s="8" t="str">
        <f>IFERROR(IFERROR(Tabela_BI[[#This Row],[nº Capt. Superf. - DAEE]]/(Tabela_BI[[#This Row],[nº Capt. Subt. - DAEE]] + Tabela_BI[[#This Row],[nº Capt. Superf. - DAEE]]),"") *100,"")</f>
        <v/>
      </c>
      <c r="P1174" s="8" t="str">
        <f>IFERROR(IFERROR(Tabela_BI[[#This Row],[nº Capt. Subt. - DAEE]] /(Tabela_BI[[#This Row],[nº Capt. Subt. - DAEE]] + Tabela_BI[[#This Row],[nº Capt. Superf. - DAEE]]),"") *100,"")</f>
        <v/>
      </c>
      <c r="Q1174" s="1" t="s">
        <v>47</v>
      </c>
      <c r="R1174" s="1">
        <v>1</v>
      </c>
      <c r="S1174" s="6"/>
      <c r="T1174" s="6"/>
      <c r="W1174" s="1"/>
      <c r="X1174" s="1"/>
      <c r="Y1174" s="1"/>
      <c r="AC1174" s="1"/>
      <c r="AF1174" s="1"/>
      <c r="AG1174" s="1"/>
    </row>
    <row r="1175" spans="1:33" hidden="1" x14ac:dyDescent="0.25">
      <c r="A1175" s="1">
        <v>14</v>
      </c>
      <c r="B1175" s="1">
        <v>2019</v>
      </c>
      <c r="C1175" s="1">
        <v>351850314</v>
      </c>
      <c r="D1175" s="44" t="s">
        <v>258</v>
      </c>
      <c r="E1175" s="20">
        <v>8.2560410958904096E-2</v>
      </c>
      <c r="F1175" s="20">
        <v>5.2218310502283101E-2</v>
      </c>
      <c r="G1175" s="20">
        <v>3.0342100456620998E-2</v>
      </c>
      <c r="H1175" s="20" t="s">
        <v>47</v>
      </c>
      <c r="I1175" s="20">
        <v>6.1949999999999998E-2</v>
      </c>
      <c r="J1175" s="20">
        <v>4.4952359208523598E-3</v>
      </c>
      <c r="K1175" s="20">
        <v>6.6686453576864503E-4</v>
      </c>
      <c r="L1175" s="20">
        <v>1.5448310502283111E-2</v>
      </c>
      <c r="M1175" s="20">
        <v>2.54247984375E-2</v>
      </c>
      <c r="N1175" s="50">
        <v>4</v>
      </c>
      <c r="O1175" s="8">
        <f>IFERROR(IFERROR(Tabela_BI[[#This Row],[nº Capt. Superf. - DAEE]]/(Tabela_BI[[#This Row],[nº Capt. Subt. - DAEE]] + Tabela_BI[[#This Row],[nº Capt. Superf. - DAEE]]),"") *100,"")</f>
        <v>22.58064516129032</v>
      </c>
      <c r="P1175" s="8">
        <f>IFERROR(IFERROR(Tabela_BI[[#This Row],[nº Capt. Subt. - DAEE]] /(Tabela_BI[[#This Row],[nº Capt. Subt. - DAEE]] + Tabela_BI[[#This Row],[nº Capt. Superf. - DAEE]]),"") *100,"")</f>
        <v>77.41935483870968</v>
      </c>
      <c r="Q1175" s="1">
        <v>7</v>
      </c>
      <c r="R1175" s="1">
        <v>24</v>
      </c>
      <c r="S1175" s="6">
        <v>484.86933720000002</v>
      </c>
      <c r="T1175" s="6">
        <v>484.86933720000002</v>
      </c>
      <c r="W1175" s="1"/>
      <c r="X1175" s="1"/>
      <c r="Y1175" s="1"/>
      <c r="AC1175" s="1"/>
      <c r="AF1175" s="1"/>
      <c r="AG1175" s="1"/>
    </row>
    <row r="1176" spans="1:33" hidden="1" x14ac:dyDescent="0.25">
      <c r="A1176" s="1">
        <v>9</v>
      </c>
      <c r="B1176" s="1">
        <v>2019</v>
      </c>
      <c r="C1176" s="1">
        <v>35186029</v>
      </c>
      <c r="D1176" s="44" t="s">
        <v>259</v>
      </c>
      <c r="E1176" s="20">
        <v>0.55383962677574794</v>
      </c>
      <c r="F1176" s="20">
        <v>0.40163609811009598</v>
      </c>
      <c r="G1176" s="20">
        <v>0.15220352866565201</v>
      </c>
      <c r="H1176" s="20">
        <v>9.5891996448503308E-3</v>
      </c>
      <c r="I1176" s="20">
        <v>0.117717762557078</v>
      </c>
      <c r="J1176" s="20">
        <v>0.407850081177067</v>
      </c>
      <c r="K1176" s="20">
        <v>4.0823157661085702E-3</v>
      </c>
      <c r="L1176" s="20">
        <v>2.4189467275494699E-2</v>
      </c>
      <c r="M1176" s="20">
        <v>0.11588388857175926</v>
      </c>
      <c r="N1176" s="50">
        <v>5</v>
      </c>
      <c r="O1176" s="8">
        <f>IFERROR(IFERROR(Tabela_BI[[#This Row],[nº Capt. Superf. - DAEE]]/(Tabela_BI[[#This Row],[nº Capt. Subt. - DAEE]] + Tabela_BI[[#This Row],[nº Capt. Superf. - DAEE]]),"") *100,"")</f>
        <v>40</v>
      </c>
      <c r="P1176" s="8">
        <f>IFERROR(IFERROR(Tabela_BI[[#This Row],[nº Capt. Subt. - DAEE]] /(Tabela_BI[[#This Row],[nº Capt. Subt. - DAEE]] + Tabela_BI[[#This Row],[nº Capt. Superf. - DAEE]]),"") *100,"")</f>
        <v>60</v>
      </c>
      <c r="Q1176" s="1">
        <v>14</v>
      </c>
      <c r="R1176" s="1">
        <v>21</v>
      </c>
      <c r="S1176" s="6">
        <v>2116.3927319999998</v>
      </c>
      <c r="T1176" s="6">
        <v>2116.3927319999998</v>
      </c>
      <c r="W1176" s="1"/>
      <c r="X1176" s="1"/>
      <c r="Y1176" s="1"/>
      <c r="AC1176" s="1"/>
      <c r="AF1176" s="1"/>
      <c r="AG1176" s="1"/>
    </row>
    <row r="1177" spans="1:33" hidden="1" x14ac:dyDescent="0.25">
      <c r="A1177" s="1">
        <v>7</v>
      </c>
      <c r="B1177" s="1">
        <v>2019</v>
      </c>
      <c r="C1177" s="1">
        <v>35187017</v>
      </c>
      <c r="D1177" s="44" t="s">
        <v>260</v>
      </c>
      <c r="E1177" s="20">
        <v>8.102179984779298E-2</v>
      </c>
      <c r="F1177" s="20">
        <v>7.7229421613394203E-2</v>
      </c>
      <c r="G1177" s="20">
        <v>3.7923782343987798E-3</v>
      </c>
      <c r="H1177" s="20" t="s">
        <v>47</v>
      </c>
      <c r="I1177" s="20">
        <v>5.0000000000000002E-5</v>
      </c>
      <c r="J1177" s="20">
        <v>8.1366818873668202E-4</v>
      </c>
      <c r="K1177" s="20" t="s">
        <v>47</v>
      </c>
      <c r="L1177" s="20">
        <v>8.0158131659056289E-2</v>
      </c>
      <c r="M1177" s="20">
        <v>0.89598291381018524</v>
      </c>
      <c r="N1177" s="50">
        <v>10</v>
      </c>
      <c r="O1177" s="8">
        <f>IFERROR(IFERROR(Tabela_BI[[#This Row],[nº Capt. Superf. - DAEE]]/(Tabela_BI[[#This Row],[nº Capt. Subt. - DAEE]] + Tabela_BI[[#This Row],[nº Capt. Superf. - DAEE]]),"") *100,"")</f>
        <v>46.153846153846153</v>
      </c>
      <c r="P1177" s="8">
        <f>IFERROR(IFERROR(Tabela_BI[[#This Row],[nº Capt. Subt. - DAEE]] /(Tabela_BI[[#This Row],[nº Capt. Subt. - DAEE]] + Tabela_BI[[#This Row],[nº Capt. Superf. - DAEE]]),"") *100,"")</f>
        <v>53.846153846153847</v>
      </c>
      <c r="Q1177" s="1">
        <v>24</v>
      </c>
      <c r="R1177" s="1">
        <v>28</v>
      </c>
      <c r="S1177" s="6">
        <v>11418.949079999999</v>
      </c>
      <c r="T1177" s="6">
        <v>2854.7372699999996</v>
      </c>
      <c r="W1177" s="1"/>
      <c r="X1177" s="1"/>
      <c r="Y1177" s="1"/>
      <c r="AC1177" s="1"/>
      <c r="AF1177" s="1"/>
      <c r="AG1177" s="1"/>
    </row>
    <row r="1178" spans="1:33" hidden="1" x14ac:dyDescent="0.25">
      <c r="A1178" s="1">
        <v>2</v>
      </c>
      <c r="B1178" s="1">
        <v>2019</v>
      </c>
      <c r="C1178" s="1">
        <v>35188002</v>
      </c>
      <c r="D1178" s="44" t="s">
        <v>261</v>
      </c>
      <c r="E1178" s="20">
        <v>8.6453170979198371E-2</v>
      </c>
      <c r="F1178" s="20">
        <v>8.6099999999999996E-2</v>
      </c>
      <c r="G1178" s="20">
        <v>3.5317097919837601E-4</v>
      </c>
      <c r="H1178" s="20" t="s">
        <v>47</v>
      </c>
      <c r="I1178" s="20" t="s">
        <v>47</v>
      </c>
      <c r="J1178" s="20">
        <v>7.9159999999999994E-2</v>
      </c>
      <c r="K1178" s="20" t="s">
        <v>47</v>
      </c>
      <c r="L1178" s="20">
        <v>7.2931709791983794E-3</v>
      </c>
      <c r="M1178" s="20" t="s">
        <v>47</v>
      </c>
      <c r="N1178" s="50">
        <v>2</v>
      </c>
      <c r="O1178" s="8">
        <f>IFERROR(IFERROR(Tabela_BI[[#This Row],[nº Capt. Superf. - DAEE]]/(Tabela_BI[[#This Row],[nº Capt. Subt. - DAEE]] + Tabela_BI[[#This Row],[nº Capt. Superf. - DAEE]]),"") *100,"")</f>
        <v>60</v>
      </c>
      <c r="P1178" s="8">
        <f>IFERROR(IFERROR(Tabela_BI[[#This Row],[nº Capt. Subt. - DAEE]] /(Tabela_BI[[#This Row],[nº Capt. Subt. - DAEE]] + Tabela_BI[[#This Row],[nº Capt. Superf. - DAEE]]),"") *100,"")</f>
        <v>40</v>
      </c>
      <c r="Q1178" s="1">
        <v>3</v>
      </c>
      <c r="R1178" s="1">
        <v>2</v>
      </c>
      <c r="S1178" s="6"/>
      <c r="T1178" s="6"/>
      <c r="W1178" s="1"/>
      <c r="X1178" s="1"/>
      <c r="Y1178" s="1"/>
      <c r="AC1178" s="1"/>
      <c r="AF1178" s="1"/>
      <c r="AG1178" s="1"/>
    </row>
    <row r="1179" spans="1:33" hidden="1" x14ac:dyDescent="0.25">
      <c r="A1179" s="1">
        <v>6</v>
      </c>
      <c r="B1179" s="1">
        <v>2019</v>
      </c>
      <c r="C1179" s="1">
        <v>35188006</v>
      </c>
      <c r="D1179" s="44" t="s">
        <v>261</v>
      </c>
      <c r="E1179" s="20">
        <v>0.93870913463977601</v>
      </c>
      <c r="F1179" s="20">
        <v>0.22383312785388099</v>
      </c>
      <c r="G1179" s="20">
        <v>0.71487600678589502</v>
      </c>
      <c r="H1179" s="20" t="s">
        <v>47</v>
      </c>
      <c r="I1179" s="20">
        <v>0.29809000000000002</v>
      </c>
      <c r="J1179" s="20">
        <v>0.43669603500761101</v>
      </c>
      <c r="K1179" s="20">
        <v>2.7E-4</v>
      </c>
      <c r="L1179" s="20">
        <v>0.20365309963216652</v>
      </c>
      <c r="M1179" s="20">
        <v>5.2606430656481482</v>
      </c>
      <c r="N1179" s="50">
        <v>28</v>
      </c>
      <c r="O1179" s="8">
        <f>IFERROR(IFERROR(Tabela_BI[[#This Row],[nº Capt. Superf. - DAEE]]/(Tabela_BI[[#This Row],[nº Capt. Subt. - DAEE]] + Tabela_BI[[#This Row],[nº Capt. Superf. - DAEE]]),"") *100,"")</f>
        <v>7.6923076923076925</v>
      </c>
      <c r="P1179" s="8">
        <f>IFERROR(IFERROR(Tabela_BI[[#This Row],[nº Capt. Subt. - DAEE]] /(Tabela_BI[[#This Row],[nº Capt. Subt. - DAEE]] + Tabela_BI[[#This Row],[nº Capt. Superf. - DAEE]]),"") *100,"")</f>
        <v>92.307692307692307</v>
      </c>
      <c r="Q1179" s="1">
        <v>29</v>
      </c>
      <c r="R1179" s="1">
        <v>348</v>
      </c>
      <c r="S1179" s="6">
        <v>66134.535263999991</v>
      </c>
      <c r="T1179" s="6">
        <v>6084.3772442879981</v>
      </c>
      <c r="W1179" s="1"/>
      <c r="X1179" s="1"/>
      <c r="Y1179" s="1"/>
      <c r="AC1179" s="1"/>
      <c r="AF1179" s="1"/>
      <c r="AG1179" s="1"/>
    </row>
    <row r="1180" spans="1:33" hidden="1" x14ac:dyDescent="0.25">
      <c r="A1180" s="1">
        <v>9</v>
      </c>
      <c r="B1180" s="1">
        <v>2019</v>
      </c>
      <c r="C1180" s="1">
        <v>35188599</v>
      </c>
      <c r="D1180" s="44" t="s">
        <v>262</v>
      </c>
      <c r="E1180" s="20">
        <v>0.13156492865296829</v>
      </c>
      <c r="F1180" s="20">
        <v>0.128136567415018</v>
      </c>
      <c r="G1180" s="20">
        <v>3.4283612379502801E-3</v>
      </c>
      <c r="H1180" s="20">
        <v>2.7877568493150699E-2</v>
      </c>
      <c r="I1180" s="20" t="s">
        <v>47</v>
      </c>
      <c r="J1180" s="20">
        <v>2.9999999999999997E-4</v>
      </c>
      <c r="K1180" s="20">
        <v>0.100704928652968</v>
      </c>
      <c r="L1180" s="20">
        <v>3.056E-2</v>
      </c>
      <c r="M1180" s="20">
        <v>1.925E-2</v>
      </c>
      <c r="N1180" s="50">
        <v>1</v>
      </c>
      <c r="O1180" s="8">
        <f>IFERROR(IFERROR(Tabela_BI[[#This Row],[nº Capt. Superf. - DAEE]]/(Tabela_BI[[#This Row],[nº Capt. Subt. - DAEE]] + Tabela_BI[[#This Row],[nº Capt. Superf. - DAEE]]),"") *100,"")</f>
        <v>50</v>
      </c>
      <c r="P1180" s="8">
        <f>IFERROR(IFERROR(Tabela_BI[[#This Row],[nº Capt. Subt. - DAEE]] /(Tabela_BI[[#This Row],[nº Capt. Subt. - DAEE]] + Tabela_BI[[#This Row],[nº Capt. Superf. - DAEE]]),"") *100,"")</f>
        <v>50</v>
      </c>
      <c r="Q1180" s="1">
        <v>22</v>
      </c>
      <c r="R1180" s="1">
        <v>22</v>
      </c>
      <c r="S1180" s="6">
        <v>303.642</v>
      </c>
      <c r="T1180" s="6">
        <v>91.092600000000004</v>
      </c>
      <c r="W1180" s="1"/>
      <c r="X1180" s="1"/>
      <c r="Y1180" s="1"/>
      <c r="AC1180" s="1"/>
      <c r="AF1180" s="1"/>
      <c r="AG1180" s="1"/>
    </row>
    <row r="1181" spans="1:33" hidden="1" x14ac:dyDescent="0.25">
      <c r="A1181" s="1">
        <v>18</v>
      </c>
      <c r="B1181" s="1">
        <v>2019</v>
      </c>
      <c r="C1181" s="1">
        <v>351890918</v>
      </c>
      <c r="D1181" s="44" t="s">
        <v>263</v>
      </c>
      <c r="E1181" s="20">
        <v>2.4939117199391202E-4</v>
      </c>
      <c r="F1181" s="20" t="s">
        <v>47</v>
      </c>
      <c r="G1181" s="20">
        <v>2.4939117199391202E-4</v>
      </c>
      <c r="H1181" s="20" t="s">
        <v>47</v>
      </c>
      <c r="I1181" s="20">
        <v>1.9939117199391199E-4</v>
      </c>
      <c r="J1181" s="20" t="s">
        <v>47</v>
      </c>
      <c r="K1181" s="20" t="s">
        <v>47</v>
      </c>
      <c r="L1181" s="20">
        <v>5.0000000000000002E-5</v>
      </c>
      <c r="M1181" s="20">
        <v>1.1608804166666667E-2</v>
      </c>
      <c r="N1181" s="50" t="s">
        <v>47</v>
      </c>
      <c r="O1181" s="8" t="str">
        <f>IFERROR(IFERROR(Tabela_BI[[#This Row],[nº Capt. Superf. - DAEE]]/(Tabela_BI[[#This Row],[nº Capt. Subt. - DAEE]] + Tabela_BI[[#This Row],[nº Capt. Superf. - DAEE]]),"") *100,"")</f>
        <v/>
      </c>
      <c r="P1181" s="8" t="str">
        <f>IFERROR(IFERROR(Tabela_BI[[#This Row],[nº Capt. Subt. - DAEE]] /(Tabela_BI[[#This Row],[nº Capt. Subt. - DAEE]] + Tabela_BI[[#This Row],[nº Capt. Superf. - DAEE]]),"") *100,"")</f>
        <v/>
      </c>
      <c r="Q1181" s="1" t="s">
        <v>47</v>
      </c>
      <c r="R1181" s="1">
        <v>2</v>
      </c>
      <c r="S1181" s="6">
        <v>233.35290000000001</v>
      </c>
      <c r="T1181" s="6">
        <v>233.35290000000001</v>
      </c>
      <c r="W1181" s="1"/>
      <c r="X1181" s="1"/>
      <c r="Y1181" s="1"/>
      <c r="AC1181" s="1"/>
      <c r="AF1181" s="1"/>
      <c r="AG1181" s="1"/>
    </row>
    <row r="1182" spans="1:33" hidden="1" x14ac:dyDescent="0.25">
      <c r="A1182" s="1">
        <v>19</v>
      </c>
      <c r="B1182" s="1">
        <v>2019</v>
      </c>
      <c r="C1182" s="1">
        <v>351890919</v>
      </c>
      <c r="D1182" s="44" t="s">
        <v>263</v>
      </c>
      <c r="E1182" s="20">
        <v>6.9428970065956352E-4</v>
      </c>
      <c r="F1182" s="20">
        <v>1.7440385591070499E-5</v>
      </c>
      <c r="G1182" s="20">
        <v>6.7684931506849298E-4</v>
      </c>
      <c r="H1182" s="20" t="s">
        <v>47</v>
      </c>
      <c r="I1182" s="20">
        <v>2.5684931506849302E-4</v>
      </c>
      <c r="J1182" s="20">
        <v>1.5744038559107099E-4</v>
      </c>
      <c r="K1182" s="20" t="s">
        <v>47</v>
      </c>
      <c r="L1182" s="20">
        <v>2.7999999999999998E-4</v>
      </c>
      <c r="M1182" s="20" t="s">
        <v>47</v>
      </c>
      <c r="N1182" s="50" t="s">
        <v>47</v>
      </c>
      <c r="O1182" s="8">
        <f>IFERROR(IFERROR(Tabela_BI[[#This Row],[nº Capt. Superf. - DAEE]]/(Tabela_BI[[#This Row],[nº Capt. Subt. - DAEE]] + Tabela_BI[[#This Row],[nº Capt. Superf. - DAEE]]),"") *100,"")</f>
        <v>25</v>
      </c>
      <c r="P1182" s="8">
        <f>IFERROR(IFERROR(Tabela_BI[[#This Row],[nº Capt. Subt. - DAEE]] /(Tabela_BI[[#This Row],[nº Capt. Subt. - DAEE]] + Tabela_BI[[#This Row],[nº Capt. Superf. - DAEE]]),"") *100,"")</f>
        <v>75</v>
      </c>
      <c r="Q1182" s="1">
        <v>1</v>
      </c>
      <c r="R1182" s="1">
        <v>3</v>
      </c>
      <c r="S1182" s="6"/>
      <c r="T1182" s="6"/>
      <c r="W1182" s="1"/>
      <c r="X1182" s="1"/>
      <c r="Y1182" s="1"/>
      <c r="AC1182" s="1"/>
      <c r="AF1182" s="1"/>
      <c r="AG1182" s="1"/>
    </row>
    <row r="1183" spans="1:33" hidden="1" x14ac:dyDescent="0.25">
      <c r="A1183" s="1">
        <v>20</v>
      </c>
      <c r="B1183" s="1">
        <v>2019</v>
      </c>
      <c r="C1183" s="1">
        <v>351900620</v>
      </c>
      <c r="D1183" s="44" t="s">
        <v>264</v>
      </c>
      <c r="E1183" s="20">
        <v>5.7435083713850803E-3</v>
      </c>
      <c r="F1183" s="20">
        <v>3.8000000000000002E-4</v>
      </c>
      <c r="G1183" s="20">
        <v>5.3635083713850801E-3</v>
      </c>
      <c r="H1183" s="20" t="s">
        <v>47</v>
      </c>
      <c r="I1183" s="20" t="s">
        <v>47</v>
      </c>
      <c r="J1183" s="20">
        <v>3.96E-3</v>
      </c>
      <c r="K1183" s="20">
        <v>9.2891171993911704E-4</v>
      </c>
      <c r="L1183" s="20">
        <v>8.5459665144596694E-4</v>
      </c>
      <c r="M1183" s="20">
        <v>2.1833134375E-2</v>
      </c>
      <c r="N1183" s="50" t="s">
        <v>47</v>
      </c>
      <c r="O1183" s="8">
        <f>IFERROR(IFERROR(Tabela_BI[[#This Row],[nº Capt. Superf. - DAEE]]/(Tabela_BI[[#This Row],[nº Capt. Subt. - DAEE]] + Tabela_BI[[#This Row],[nº Capt. Superf. - DAEE]]),"") *100,"")</f>
        <v>10.526315789473683</v>
      </c>
      <c r="P1183" s="8">
        <f>IFERROR(IFERROR(Tabela_BI[[#This Row],[nº Capt. Subt. - DAEE]] /(Tabela_BI[[#This Row],[nº Capt. Subt. - DAEE]] + Tabela_BI[[#This Row],[nº Capt. Superf. - DAEE]]),"") *100,"")</f>
        <v>89.473684210526315</v>
      </c>
      <c r="Q1183" s="1">
        <v>2</v>
      </c>
      <c r="R1183" s="1">
        <v>17</v>
      </c>
      <c r="S1183" s="6">
        <v>450.98707499999995</v>
      </c>
      <c r="T1183" s="6">
        <v>450.98707499999995</v>
      </c>
      <c r="W1183" s="1"/>
      <c r="X1183" s="1"/>
      <c r="Y1183" s="1"/>
      <c r="AC1183" s="1"/>
      <c r="AF1183" s="1"/>
      <c r="AG1183" s="1"/>
    </row>
    <row r="1184" spans="1:33" hidden="1" x14ac:dyDescent="0.25">
      <c r="A1184" s="1">
        <v>21</v>
      </c>
      <c r="B1184" s="1">
        <v>2019</v>
      </c>
      <c r="C1184" s="1">
        <v>351900621</v>
      </c>
      <c r="D1184" s="44" t="s">
        <v>264</v>
      </c>
      <c r="E1184" s="20">
        <v>2.4640353881278498E-2</v>
      </c>
      <c r="F1184" s="20">
        <v>6.94E-3</v>
      </c>
      <c r="G1184" s="20">
        <v>1.77003538812785E-2</v>
      </c>
      <c r="H1184" s="20" t="s">
        <v>47</v>
      </c>
      <c r="I1184" s="20" t="s">
        <v>47</v>
      </c>
      <c r="J1184" s="20" t="s">
        <v>47</v>
      </c>
      <c r="K1184" s="20">
        <v>2.4630353881278499E-2</v>
      </c>
      <c r="L1184" s="20">
        <v>1.0000000000000001E-5</v>
      </c>
      <c r="M1184" s="20" t="s">
        <v>47</v>
      </c>
      <c r="N1184" s="50" t="s">
        <v>47</v>
      </c>
      <c r="O1184" s="8">
        <f>IFERROR(IFERROR(Tabela_BI[[#This Row],[nº Capt. Superf. - DAEE]]/(Tabela_BI[[#This Row],[nº Capt. Subt. - DAEE]] + Tabela_BI[[#This Row],[nº Capt. Superf. - DAEE]]),"") *100,"")</f>
        <v>10</v>
      </c>
      <c r="P1184" s="8">
        <f>IFERROR(IFERROR(Tabela_BI[[#This Row],[nº Capt. Subt. - DAEE]] /(Tabela_BI[[#This Row],[nº Capt. Subt. - DAEE]] + Tabela_BI[[#This Row],[nº Capt. Superf. - DAEE]]),"") *100,"")</f>
        <v>90</v>
      </c>
      <c r="Q1184" s="1">
        <v>1</v>
      </c>
      <c r="R1184" s="1">
        <v>9</v>
      </c>
      <c r="S1184" s="6"/>
      <c r="T1184" s="6"/>
      <c r="W1184" s="1"/>
      <c r="X1184" s="1"/>
      <c r="Y1184" s="1"/>
      <c r="AC1184" s="1"/>
      <c r="AF1184" s="1"/>
      <c r="AG1184" s="1"/>
    </row>
    <row r="1185" spans="1:33" hidden="1" x14ac:dyDescent="0.25">
      <c r="A1185" s="1">
        <v>5</v>
      </c>
      <c r="B1185" s="1">
        <v>2019</v>
      </c>
      <c r="C1185" s="1">
        <v>35190555</v>
      </c>
      <c r="D1185" s="44" t="s">
        <v>265</v>
      </c>
      <c r="E1185" s="20">
        <v>0.25920553716387701</v>
      </c>
      <c r="F1185" s="20">
        <v>0.13716404870624099</v>
      </c>
      <c r="G1185" s="20">
        <v>0.122041488457636</v>
      </c>
      <c r="H1185" s="20" t="s">
        <v>47</v>
      </c>
      <c r="I1185" s="20">
        <v>3.6397260273972601E-3</v>
      </c>
      <c r="J1185" s="20">
        <v>6.1048538812785401E-2</v>
      </c>
      <c r="K1185" s="20">
        <v>0.16569490106544901</v>
      </c>
      <c r="L1185" s="20">
        <v>2.8822371258244502E-2</v>
      </c>
      <c r="M1185" s="20">
        <v>4.104595949074074E-2</v>
      </c>
      <c r="N1185" s="50">
        <v>23</v>
      </c>
      <c r="O1185" s="8">
        <f>IFERROR(IFERROR(Tabela_BI[[#This Row],[nº Capt. Superf. - DAEE]]/(Tabela_BI[[#This Row],[nº Capt. Subt. - DAEE]] + Tabela_BI[[#This Row],[nº Capt. Superf. - DAEE]]),"") *100,"")</f>
        <v>16.463414634146343</v>
      </c>
      <c r="P1185" s="8">
        <f>IFERROR(IFERROR(Tabela_BI[[#This Row],[nº Capt. Subt. - DAEE]] /(Tabela_BI[[#This Row],[nº Capt. Subt. - DAEE]] + Tabela_BI[[#This Row],[nº Capt. Superf. - DAEE]]),"") *100,"")</f>
        <v>83.536585365853654</v>
      </c>
      <c r="Q1185" s="1">
        <v>54</v>
      </c>
      <c r="R1185" s="1">
        <v>274</v>
      </c>
      <c r="S1185" s="6">
        <v>583.95600000000002</v>
      </c>
      <c r="T1185" s="6">
        <v>583.95600000000002</v>
      </c>
      <c r="W1185" s="1"/>
      <c r="X1185" s="1"/>
      <c r="Y1185" s="1"/>
      <c r="AC1185" s="1"/>
      <c r="AF1185" s="1"/>
      <c r="AG1185" s="1"/>
    </row>
    <row r="1186" spans="1:33" hidden="1" x14ac:dyDescent="0.25">
      <c r="A1186" s="1">
        <v>5</v>
      </c>
      <c r="B1186" s="1">
        <v>2019</v>
      </c>
      <c r="C1186" s="1">
        <v>35190715</v>
      </c>
      <c r="D1186" s="44" t="s">
        <v>266</v>
      </c>
      <c r="E1186" s="20">
        <v>0.1589436434550992</v>
      </c>
      <c r="F1186" s="20">
        <v>2.26289193302892E-2</v>
      </c>
      <c r="G1186" s="20">
        <v>0.13631472412480999</v>
      </c>
      <c r="H1186" s="20" t="s">
        <v>47</v>
      </c>
      <c r="I1186" s="20">
        <v>4.1732724505327201E-3</v>
      </c>
      <c r="J1186" s="20">
        <v>7.9842503805175005E-2</v>
      </c>
      <c r="K1186" s="20">
        <v>1.14828310502283E-2</v>
      </c>
      <c r="L1186" s="20">
        <v>6.3445036149162901E-2</v>
      </c>
      <c r="M1186" s="20">
        <v>0.78882206018518519</v>
      </c>
      <c r="N1186" s="50">
        <v>18</v>
      </c>
      <c r="O1186" s="8">
        <f>IFERROR(IFERROR(Tabela_BI[[#This Row],[nº Capt. Superf. - DAEE]]/(Tabela_BI[[#This Row],[nº Capt. Subt. - DAEE]] + Tabela_BI[[#This Row],[nº Capt. Superf. - DAEE]]),"") *100,"")</f>
        <v>9.2592592592592595</v>
      </c>
      <c r="P1186" s="8">
        <f>IFERROR(IFERROR(Tabela_BI[[#This Row],[nº Capt. Subt. - DAEE]] /(Tabela_BI[[#This Row],[nº Capt. Subt. - DAEE]] + Tabela_BI[[#This Row],[nº Capt. Superf. - DAEE]]),"") *100,"")</f>
        <v>90.740740740740748</v>
      </c>
      <c r="Q1186" s="1">
        <v>10</v>
      </c>
      <c r="R1186" s="1">
        <v>98</v>
      </c>
      <c r="S1186" s="6">
        <v>11717.99676</v>
      </c>
      <c r="T1186" s="6">
        <v>11717.99676</v>
      </c>
      <c r="W1186" s="1"/>
      <c r="X1186" s="1"/>
      <c r="Y1186" s="1"/>
      <c r="AC1186" s="1"/>
      <c r="AF1186" s="1"/>
      <c r="AG1186" s="1"/>
    </row>
    <row r="1187" spans="1:33" hidden="1" x14ac:dyDescent="0.25">
      <c r="A1187" s="1">
        <v>13</v>
      </c>
      <c r="B1187" s="1">
        <v>2019</v>
      </c>
      <c r="C1187" s="1">
        <v>351910513</v>
      </c>
      <c r="D1187" s="44" t="s">
        <v>267</v>
      </c>
      <c r="E1187" s="20">
        <v>0.30506117833586976</v>
      </c>
      <c r="F1187" s="20">
        <v>0.22480770040588499</v>
      </c>
      <c r="G1187" s="20">
        <v>8.0253477929984801E-2</v>
      </c>
      <c r="H1187" s="20" t="s">
        <v>47</v>
      </c>
      <c r="I1187" s="20">
        <v>3.6719193302891903E-2</v>
      </c>
      <c r="J1187" s="20">
        <v>0.19533</v>
      </c>
      <c r="K1187" s="20">
        <v>7.1457768899036003E-2</v>
      </c>
      <c r="L1187" s="20">
        <v>1.5542161339421609E-3</v>
      </c>
      <c r="M1187" s="20">
        <v>2.504884479166666E-2</v>
      </c>
      <c r="N1187" s="50">
        <v>6</v>
      </c>
      <c r="O1187" s="8">
        <f>IFERROR(IFERROR(Tabela_BI[[#This Row],[nº Capt. Superf. - DAEE]]/(Tabela_BI[[#This Row],[nº Capt. Subt. - DAEE]] + Tabela_BI[[#This Row],[nº Capt. Superf. - DAEE]]),"") *100,"")</f>
        <v>39.583333333333329</v>
      </c>
      <c r="P1187" s="8">
        <f>IFERROR(IFERROR(Tabela_BI[[#This Row],[nº Capt. Subt. - DAEE]] /(Tabela_BI[[#This Row],[nº Capt. Subt. - DAEE]] + Tabela_BI[[#This Row],[nº Capt. Superf. - DAEE]]),"") *100,"")</f>
        <v>60.416666666666664</v>
      </c>
      <c r="Q1187" s="1">
        <v>19</v>
      </c>
      <c r="R1187" s="1">
        <v>29</v>
      </c>
      <c r="S1187" s="6">
        <v>534.53790000000004</v>
      </c>
      <c r="T1187" s="6">
        <v>534.53790000000004</v>
      </c>
      <c r="W1187" s="1"/>
      <c r="X1187" s="1"/>
      <c r="Y1187" s="1"/>
      <c r="AC1187" s="1"/>
      <c r="AF1187" s="1"/>
      <c r="AG1187" s="1"/>
    </row>
    <row r="1188" spans="1:33" hidden="1" x14ac:dyDescent="0.25">
      <c r="A1188" s="1">
        <v>16</v>
      </c>
      <c r="B1188" s="1">
        <v>2019</v>
      </c>
      <c r="C1188" s="1">
        <v>351910516</v>
      </c>
      <c r="D1188" s="44" t="s">
        <v>267</v>
      </c>
      <c r="E1188" s="20">
        <v>0.21607560121765601</v>
      </c>
      <c r="F1188" s="20">
        <v>0.21576000000000001</v>
      </c>
      <c r="G1188" s="20">
        <v>3.1560121765601202E-4</v>
      </c>
      <c r="H1188" s="20" t="s">
        <v>47</v>
      </c>
      <c r="I1188" s="20" t="s">
        <v>47</v>
      </c>
      <c r="J1188" s="20" t="s">
        <v>47</v>
      </c>
      <c r="K1188" s="20">
        <v>0.21607560121765601</v>
      </c>
      <c r="L1188" s="20">
        <v>0</v>
      </c>
      <c r="M1188" s="20" t="s">
        <v>47</v>
      </c>
      <c r="N1188" s="50">
        <v>1</v>
      </c>
      <c r="O1188" s="8">
        <f>IFERROR(IFERROR(Tabela_BI[[#This Row],[nº Capt. Superf. - DAEE]]/(Tabela_BI[[#This Row],[nº Capt. Subt. - DAEE]] + Tabela_BI[[#This Row],[nº Capt. Superf. - DAEE]]),"") *100,"")</f>
        <v>50</v>
      </c>
      <c r="P1188" s="8">
        <f>IFERROR(IFERROR(Tabela_BI[[#This Row],[nº Capt. Subt. - DAEE]] /(Tabela_BI[[#This Row],[nº Capt. Subt. - DAEE]] + Tabela_BI[[#This Row],[nº Capt. Superf. - DAEE]]),"") *100,"")</f>
        <v>50</v>
      </c>
      <c r="Q1188" s="1">
        <v>3</v>
      </c>
      <c r="R1188" s="1">
        <v>3</v>
      </c>
      <c r="S1188" s="6"/>
      <c r="T1188" s="6"/>
      <c r="W1188" s="1"/>
      <c r="X1188" s="1"/>
      <c r="Y1188" s="1"/>
      <c r="AC1188" s="1"/>
      <c r="AF1188" s="1"/>
      <c r="AG1188" s="1"/>
    </row>
    <row r="1189" spans="1:33" hidden="1" x14ac:dyDescent="0.25">
      <c r="A1189" s="1">
        <v>20</v>
      </c>
      <c r="B1189" s="1">
        <v>2019</v>
      </c>
      <c r="C1189" s="1">
        <v>351920420</v>
      </c>
      <c r="D1189" s="44" t="s">
        <v>268</v>
      </c>
      <c r="E1189" s="20">
        <v>2.4645129375951303E-3</v>
      </c>
      <c r="F1189" s="20">
        <v>1.1100000000000001E-3</v>
      </c>
      <c r="G1189" s="20">
        <v>1.35451293759513E-3</v>
      </c>
      <c r="H1189" s="20" t="s">
        <v>47</v>
      </c>
      <c r="I1189" s="20" t="s">
        <v>47</v>
      </c>
      <c r="J1189" s="20">
        <v>3.8000000000000002E-4</v>
      </c>
      <c r="K1189" s="20">
        <v>1.9645129375951299E-3</v>
      </c>
      <c r="L1189" s="20">
        <v>1.2E-4</v>
      </c>
      <c r="M1189" s="20">
        <v>1.4911075000000001E-2</v>
      </c>
      <c r="N1189" s="50">
        <v>3</v>
      </c>
      <c r="O1189" s="8">
        <f>IFERROR(IFERROR(Tabela_BI[[#This Row],[nº Capt. Superf. - DAEE]]/(Tabela_BI[[#This Row],[nº Capt. Subt. - DAEE]] + Tabela_BI[[#This Row],[nº Capt. Superf. - DAEE]]),"") *100,"")</f>
        <v>5.2631578947368416</v>
      </c>
      <c r="P1189" s="8">
        <f>IFERROR(IFERROR(Tabela_BI[[#This Row],[nº Capt. Subt. - DAEE]] /(Tabela_BI[[#This Row],[nº Capt. Subt. - DAEE]] + Tabela_BI[[#This Row],[nº Capt. Superf. - DAEE]]),"") *100,"")</f>
        <v>94.73684210526315</v>
      </c>
      <c r="Q1189" s="1">
        <v>1</v>
      </c>
      <c r="R1189" s="1">
        <v>18</v>
      </c>
      <c r="S1189" s="6">
        <v>255.11489999999998</v>
      </c>
      <c r="T1189" s="6">
        <v>255.11489999999998</v>
      </c>
      <c r="W1189" s="1"/>
      <c r="X1189" s="1"/>
      <c r="Y1189" s="1"/>
      <c r="AC1189" s="1"/>
      <c r="AF1189" s="1"/>
      <c r="AG1189" s="1"/>
    </row>
    <row r="1190" spans="1:33" hidden="1" x14ac:dyDescent="0.25">
      <c r="A1190" s="1">
        <v>21</v>
      </c>
      <c r="B1190" s="1">
        <v>2019</v>
      </c>
      <c r="C1190" s="1">
        <v>351920421</v>
      </c>
      <c r="D1190" s="44" t="s">
        <v>268</v>
      </c>
      <c r="E1190" s="20">
        <v>9.1543683409436808E-3</v>
      </c>
      <c r="F1190" s="20">
        <v>7.3600000000000002E-3</v>
      </c>
      <c r="G1190" s="20">
        <v>1.7943683409436799E-3</v>
      </c>
      <c r="H1190" s="20" t="s">
        <v>47</v>
      </c>
      <c r="I1190" s="20" t="s">
        <v>47</v>
      </c>
      <c r="J1190" s="20">
        <v>1E-4</v>
      </c>
      <c r="K1190" s="20">
        <v>7.85436834094368E-3</v>
      </c>
      <c r="L1190" s="20">
        <v>1.1999999999999999E-3</v>
      </c>
      <c r="M1190" s="20" t="s">
        <v>47</v>
      </c>
      <c r="N1190" s="50">
        <v>5</v>
      </c>
      <c r="O1190" s="8">
        <f>IFERROR(IFERROR(Tabela_BI[[#This Row],[nº Capt. Superf. - DAEE]]/(Tabela_BI[[#This Row],[nº Capt. Subt. - DAEE]] + Tabela_BI[[#This Row],[nº Capt. Superf. - DAEE]]),"") *100,"")</f>
        <v>30</v>
      </c>
      <c r="P1190" s="8">
        <f>IFERROR(IFERROR(Tabela_BI[[#This Row],[nº Capt. Subt. - DAEE]] /(Tabela_BI[[#This Row],[nº Capt. Subt. - DAEE]] + Tabela_BI[[#This Row],[nº Capt. Superf. - DAEE]]),"") *100,"")</f>
        <v>70</v>
      </c>
      <c r="Q1190" s="1">
        <v>3</v>
      </c>
      <c r="R1190" s="1">
        <v>7</v>
      </c>
      <c r="S1190" s="6"/>
      <c r="T1190" s="6"/>
      <c r="W1190" s="1"/>
      <c r="X1190" s="1"/>
      <c r="Y1190" s="1"/>
      <c r="AC1190" s="1"/>
      <c r="AF1190" s="1"/>
      <c r="AG1190" s="1"/>
    </row>
    <row r="1191" spans="1:33" hidden="1" x14ac:dyDescent="0.25">
      <c r="A1191" s="1">
        <v>17</v>
      </c>
      <c r="B1191" s="1">
        <v>2019</v>
      </c>
      <c r="C1191" s="1">
        <v>351925317</v>
      </c>
      <c r="D1191" s="44" t="s">
        <v>269</v>
      </c>
      <c r="E1191" s="20">
        <v>0.1762877143581941</v>
      </c>
      <c r="F1191" s="20">
        <v>0.14609767123287701</v>
      </c>
      <c r="G1191" s="20">
        <v>3.01900431253171E-2</v>
      </c>
      <c r="H1191" s="20" t="s">
        <v>47</v>
      </c>
      <c r="I1191" s="20">
        <v>1.5440000000000001E-2</v>
      </c>
      <c r="J1191" s="20" t="s">
        <v>47</v>
      </c>
      <c r="K1191" s="20">
        <v>0.15545456367326199</v>
      </c>
      <c r="L1191" s="20">
        <v>5.3931506849315023E-3</v>
      </c>
      <c r="M1191" s="20">
        <v>5.9235713541666664E-3</v>
      </c>
      <c r="N1191" s="50">
        <v>23</v>
      </c>
      <c r="O1191" s="8">
        <f>IFERROR(IFERROR(Tabela_BI[[#This Row],[nº Capt. Superf. - DAEE]]/(Tabela_BI[[#This Row],[nº Capt. Subt. - DAEE]] + Tabela_BI[[#This Row],[nº Capt. Superf. - DAEE]]),"") *100,"")</f>
        <v>41.071428571428569</v>
      </c>
      <c r="P1191" s="8">
        <f>IFERROR(IFERROR(Tabela_BI[[#This Row],[nº Capt. Subt. - DAEE]] /(Tabela_BI[[#This Row],[nº Capt. Subt. - DAEE]] + Tabela_BI[[#This Row],[nº Capt. Superf. - DAEE]]),"") *100,"")</f>
        <v>58.928571428571431</v>
      </c>
      <c r="Q1191" s="1">
        <v>23</v>
      </c>
      <c r="R1191" s="1">
        <v>33</v>
      </c>
      <c r="S1191" s="6">
        <v>197.57465999999999</v>
      </c>
      <c r="T1191" s="6">
        <v>197.57465999999999</v>
      </c>
      <c r="W1191" s="1"/>
      <c r="X1191" s="1"/>
      <c r="Y1191" s="1"/>
      <c r="AC1191" s="1"/>
      <c r="AF1191" s="1"/>
      <c r="AG1191" s="1"/>
    </row>
    <row r="1192" spans="1:33" hidden="1" x14ac:dyDescent="0.25">
      <c r="A1192" s="1">
        <v>9</v>
      </c>
      <c r="B1192" s="1">
        <v>2019</v>
      </c>
      <c r="C1192" s="1">
        <v>35193039</v>
      </c>
      <c r="D1192" s="44" t="s">
        <v>270</v>
      </c>
      <c r="E1192" s="20">
        <v>1.5000000000000001E-4</v>
      </c>
      <c r="F1192" s="20">
        <v>1E-4</v>
      </c>
      <c r="G1192" s="20">
        <v>5.0000000000000002E-5</v>
      </c>
      <c r="H1192" s="20" t="s">
        <v>47</v>
      </c>
      <c r="I1192" s="20" t="s">
        <v>47</v>
      </c>
      <c r="J1192" s="20" t="s">
        <v>47</v>
      </c>
      <c r="K1192" s="20" t="s">
        <v>47</v>
      </c>
      <c r="L1192" s="20">
        <v>1.4999999999999999E-4</v>
      </c>
      <c r="M1192" s="20" t="s">
        <v>47</v>
      </c>
      <c r="N1192" s="50">
        <v>3</v>
      </c>
      <c r="O1192" s="8">
        <f>IFERROR(IFERROR(Tabela_BI[[#This Row],[nº Capt. Superf. - DAEE]]/(Tabela_BI[[#This Row],[nº Capt. Subt. - DAEE]] + Tabela_BI[[#This Row],[nº Capt. Superf. - DAEE]]),"") *100,"")</f>
        <v>66.666666666666657</v>
      </c>
      <c r="P1192" s="8">
        <f>IFERROR(IFERROR(Tabela_BI[[#This Row],[nº Capt. Subt. - DAEE]] /(Tabela_BI[[#This Row],[nº Capt. Subt. - DAEE]] + Tabela_BI[[#This Row],[nº Capt. Superf. - DAEE]]),"") *100,"")</f>
        <v>33.333333333333329</v>
      </c>
      <c r="Q1192" s="1">
        <v>2</v>
      </c>
      <c r="R1192" s="1">
        <v>1</v>
      </c>
      <c r="S1192" s="6"/>
      <c r="T1192" s="6"/>
      <c r="W1192" s="1"/>
      <c r="X1192" s="1"/>
      <c r="Y1192" s="1"/>
      <c r="AC1192" s="1"/>
      <c r="AF1192" s="1"/>
      <c r="AG1192" s="1"/>
    </row>
    <row r="1193" spans="1:33" hidden="1" x14ac:dyDescent="0.25">
      <c r="A1193" s="1">
        <v>13</v>
      </c>
      <c r="B1193" s="1">
        <v>2019</v>
      </c>
      <c r="C1193" s="1">
        <v>351930313</v>
      </c>
      <c r="D1193" s="44" t="s">
        <v>270</v>
      </c>
      <c r="E1193" s="20">
        <v>0.70103801750380546</v>
      </c>
      <c r="F1193" s="20">
        <v>0.68180926940639297</v>
      </c>
      <c r="G1193" s="20">
        <v>1.9228748097412499E-2</v>
      </c>
      <c r="H1193" s="20" t="s">
        <v>47</v>
      </c>
      <c r="I1193" s="20" t="s">
        <v>47</v>
      </c>
      <c r="J1193" s="20">
        <v>0.14355000000000001</v>
      </c>
      <c r="K1193" s="20">
        <v>0.54382632293252098</v>
      </c>
      <c r="L1193" s="20">
        <v>1.3661694571283601E-2</v>
      </c>
      <c r="M1193" s="20">
        <v>0.10037417677662037</v>
      </c>
      <c r="N1193" s="50">
        <v>9</v>
      </c>
      <c r="O1193" s="8">
        <f>IFERROR(IFERROR(Tabela_BI[[#This Row],[nº Capt. Superf. - DAEE]]/(Tabela_BI[[#This Row],[nº Capt. Subt. - DAEE]] + Tabela_BI[[#This Row],[nº Capt. Superf. - DAEE]]),"") *100,"")</f>
        <v>41.071428571428569</v>
      </c>
      <c r="P1193" s="8">
        <f>IFERROR(IFERROR(Tabela_BI[[#This Row],[nº Capt. Subt. - DAEE]] /(Tabela_BI[[#This Row],[nº Capt. Subt. - DAEE]] + Tabela_BI[[#This Row],[nº Capt. Superf. - DAEE]]),"") *100,"")</f>
        <v>58.928571428571431</v>
      </c>
      <c r="Q1193" s="1">
        <v>23</v>
      </c>
      <c r="R1193" s="1">
        <v>33</v>
      </c>
      <c r="S1193" s="6">
        <v>1820.0160000000001</v>
      </c>
      <c r="T1193" s="6">
        <v>1820.0160000000001</v>
      </c>
      <c r="W1193" s="1"/>
      <c r="X1193" s="1"/>
      <c r="Y1193" s="1"/>
      <c r="AC1193" s="1"/>
      <c r="AF1193" s="1"/>
      <c r="AG1193" s="1"/>
    </row>
    <row r="1194" spans="1:33" hidden="1" x14ac:dyDescent="0.25">
      <c r="A1194" s="1">
        <v>16</v>
      </c>
      <c r="B1194" s="1">
        <v>2019</v>
      </c>
      <c r="C1194" s="1">
        <v>351940216</v>
      </c>
      <c r="D1194" s="44" t="s">
        <v>271</v>
      </c>
      <c r="E1194" s="20">
        <v>6.6225374809741194E-2</v>
      </c>
      <c r="F1194" s="20">
        <v>3.2671019786910199E-2</v>
      </c>
      <c r="G1194" s="20">
        <v>3.3554355022831002E-2</v>
      </c>
      <c r="H1194" s="20" t="s">
        <v>47</v>
      </c>
      <c r="I1194" s="20">
        <v>3.19524200913242E-2</v>
      </c>
      <c r="J1194" s="20">
        <v>3.2885591070522599E-4</v>
      </c>
      <c r="K1194" s="20">
        <v>2.3256225266362299E-2</v>
      </c>
      <c r="L1194" s="20">
        <v>1.0089351217656009E-2</v>
      </c>
      <c r="M1194" s="20">
        <v>3.2815300826388893E-2</v>
      </c>
      <c r="N1194" s="50">
        <v>12</v>
      </c>
      <c r="O1194" s="8">
        <f>IFERROR(IFERROR(Tabela_BI[[#This Row],[nº Capt. Superf. - DAEE]]/(Tabela_BI[[#This Row],[nº Capt. Subt. - DAEE]] + Tabela_BI[[#This Row],[nº Capt. Superf. - DAEE]]),"") *100,"")</f>
        <v>20.634920634920633</v>
      </c>
      <c r="P1194" s="8">
        <f>IFERROR(IFERROR(Tabela_BI[[#This Row],[nº Capt. Subt. - DAEE]] /(Tabela_BI[[#This Row],[nº Capt. Subt. - DAEE]] + Tabela_BI[[#This Row],[nº Capt. Superf. - DAEE]]),"") *100,"")</f>
        <v>79.365079365079367</v>
      </c>
      <c r="Q1194" s="1">
        <v>13</v>
      </c>
      <c r="R1194" s="1">
        <v>50</v>
      </c>
      <c r="S1194" s="6">
        <v>598.44150000000002</v>
      </c>
      <c r="T1194" s="6">
        <v>598.44150000000002</v>
      </c>
      <c r="W1194" s="1"/>
      <c r="X1194" s="1"/>
      <c r="Y1194" s="1"/>
      <c r="AC1194" s="1"/>
      <c r="AF1194" s="1"/>
      <c r="AG1194" s="1"/>
    </row>
    <row r="1195" spans="1:33" hidden="1" x14ac:dyDescent="0.25">
      <c r="A1195" s="1">
        <v>17</v>
      </c>
      <c r="B1195" s="1">
        <v>2019</v>
      </c>
      <c r="C1195" s="1">
        <v>351950117</v>
      </c>
      <c r="D1195" s="44" t="s">
        <v>272</v>
      </c>
      <c r="E1195" s="20">
        <v>0.20769587962962957</v>
      </c>
      <c r="F1195" s="20">
        <v>0.203102404870624</v>
      </c>
      <c r="G1195" s="20">
        <v>4.5934747590055799E-3</v>
      </c>
      <c r="H1195" s="20" t="s">
        <v>47</v>
      </c>
      <c r="I1195" s="20">
        <v>4.3299999999999996E-3</v>
      </c>
      <c r="J1195" s="20">
        <v>0.17452071790969101</v>
      </c>
      <c r="K1195" s="20">
        <v>2.8635161719939101E-2</v>
      </c>
      <c r="L1195" s="20">
        <v>2.1000000000000001E-4</v>
      </c>
      <c r="M1195" s="20">
        <v>1.7874567708333334E-2</v>
      </c>
      <c r="N1195" s="50">
        <v>5</v>
      </c>
      <c r="O1195" s="8">
        <f>IFERROR(IFERROR(Tabela_BI[[#This Row],[nº Capt. Superf. - DAEE]]/(Tabela_BI[[#This Row],[nº Capt. Subt. - DAEE]] + Tabela_BI[[#This Row],[nº Capt. Superf. - DAEE]]),"") *100,"")</f>
        <v>62.5</v>
      </c>
      <c r="P1195" s="8">
        <f>IFERROR(IFERROR(Tabela_BI[[#This Row],[nº Capt. Subt. - DAEE]] /(Tabela_BI[[#This Row],[nº Capt. Subt. - DAEE]] + Tabela_BI[[#This Row],[nº Capt. Superf. - DAEE]]),"") *100,"")</f>
        <v>37.5</v>
      </c>
      <c r="Q1195" s="1">
        <v>10</v>
      </c>
      <c r="R1195" s="1">
        <v>6</v>
      </c>
      <c r="S1195" s="6">
        <v>386.74799999999993</v>
      </c>
      <c r="T1195" s="6">
        <v>386.74799999999993</v>
      </c>
      <c r="W1195" s="1"/>
      <c r="X1195" s="1"/>
      <c r="Y1195" s="1"/>
      <c r="AC1195" s="1"/>
      <c r="AF1195" s="1"/>
      <c r="AG1195" s="1"/>
    </row>
    <row r="1196" spans="1:33" hidden="1" x14ac:dyDescent="0.25">
      <c r="A1196" s="1">
        <v>13</v>
      </c>
      <c r="B1196" s="1">
        <v>2019</v>
      </c>
      <c r="C1196" s="1">
        <v>351960013</v>
      </c>
      <c r="D1196" s="44" t="s">
        <v>273</v>
      </c>
      <c r="E1196" s="20">
        <v>0.62375198756976202</v>
      </c>
      <c r="F1196" s="20">
        <v>0.26007608828006101</v>
      </c>
      <c r="G1196" s="20">
        <v>0.36367589928970101</v>
      </c>
      <c r="H1196" s="20" t="s">
        <v>47</v>
      </c>
      <c r="I1196" s="20">
        <v>0.199854794520548</v>
      </c>
      <c r="J1196" s="20">
        <v>2.96790258751903E-2</v>
      </c>
      <c r="K1196" s="20">
        <v>0.25549498477929999</v>
      </c>
      <c r="L1196" s="20">
        <v>0.13846950405885353</v>
      </c>
      <c r="M1196" s="20">
        <v>0.14292155541834678</v>
      </c>
      <c r="N1196" s="50">
        <v>14</v>
      </c>
      <c r="O1196" s="8">
        <f>IFERROR(IFERROR(Tabela_BI[[#This Row],[nº Capt. Superf. - DAEE]]/(Tabela_BI[[#This Row],[nº Capt. Subt. - DAEE]] + Tabela_BI[[#This Row],[nº Capt. Superf. - DAEE]]),"") *100,"")</f>
        <v>25.517241379310345</v>
      </c>
      <c r="P1196" s="8">
        <f>IFERROR(IFERROR(Tabela_BI[[#This Row],[nº Capt. Subt. - DAEE]] /(Tabela_BI[[#This Row],[nº Capt. Subt. - DAEE]] + Tabela_BI[[#This Row],[nº Capt. Superf. - DAEE]]),"") *100,"")</f>
        <v>74.482758620689665</v>
      </c>
      <c r="Q1196" s="1">
        <v>37</v>
      </c>
      <c r="R1196" s="1">
        <v>108</v>
      </c>
      <c r="S1196" s="6">
        <v>2553.1848</v>
      </c>
      <c r="T1196" s="6">
        <v>0</v>
      </c>
      <c r="W1196" s="1"/>
      <c r="X1196" s="1"/>
      <c r="Y1196" s="1"/>
      <c r="AC1196" s="1"/>
      <c r="AF1196" s="1"/>
      <c r="AG1196" s="1"/>
    </row>
    <row r="1197" spans="1:33" hidden="1" x14ac:dyDescent="0.25">
      <c r="A1197" s="1">
        <v>16</v>
      </c>
      <c r="B1197" s="1">
        <v>2019</v>
      </c>
      <c r="C1197" s="1">
        <v>351960016</v>
      </c>
      <c r="D1197" s="44" t="s">
        <v>273</v>
      </c>
      <c r="E1197" s="20">
        <v>0.81436995180111649</v>
      </c>
      <c r="F1197" s="20">
        <v>0.81335636225266394</v>
      </c>
      <c r="G1197" s="20">
        <v>1.0135895484525599E-3</v>
      </c>
      <c r="H1197" s="20" t="s">
        <v>47</v>
      </c>
      <c r="I1197" s="20" t="s">
        <v>47</v>
      </c>
      <c r="J1197" s="20">
        <v>6.1358954845256201E-4</v>
      </c>
      <c r="K1197" s="20">
        <v>0.81335636225266394</v>
      </c>
      <c r="L1197" s="20">
        <v>4.0000000000000002E-4</v>
      </c>
      <c r="M1197" s="20" t="s">
        <v>47</v>
      </c>
      <c r="N1197" s="50">
        <v>5</v>
      </c>
      <c r="O1197" s="8">
        <f>IFERROR(IFERROR(Tabela_BI[[#This Row],[nº Capt. Superf. - DAEE]]/(Tabela_BI[[#This Row],[nº Capt. Subt. - DAEE]] + Tabela_BI[[#This Row],[nº Capt. Superf. - DAEE]]),"") *100,"")</f>
        <v>78.260869565217391</v>
      </c>
      <c r="P1197" s="8">
        <f>IFERROR(IFERROR(Tabela_BI[[#This Row],[nº Capt. Subt. - DAEE]] /(Tabela_BI[[#This Row],[nº Capt. Subt. - DAEE]] + Tabela_BI[[#This Row],[nº Capt. Superf. - DAEE]]),"") *100,"")</f>
        <v>21.739130434782609</v>
      </c>
      <c r="Q1197" s="1">
        <v>18</v>
      </c>
      <c r="R1197" s="1">
        <v>5</v>
      </c>
      <c r="S1197" s="6"/>
      <c r="T1197" s="6"/>
      <c r="W1197" s="1"/>
      <c r="X1197" s="1"/>
      <c r="Y1197" s="1"/>
      <c r="AC1197" s="1"/>
      <c r="AF1197" s="1"/>
      <c r="AG1197" s="1"/>
    </row>
    <row r="1198" spans="1:33" hidden="1" x14ac:dyDescent="0.25">
      <c r="A1198" s="1">
        <v>6</v>
      </c>
      <c r="B1198" s="1">
        <v>2019</v>
      </c>
      <c r="C1198" s="1">
        <v>35197096</v>
      </c>
      <c r="D1198" s="44" t="s">
        <v>274</v>
      </c>
      <c r="E1198" s="20">
        <v>0</v>
      </c>
      <c r="F1198" s="20" t="s">
        <v>47</v>
      </c>
      <c r="G1198" s="20" t="s">
        <v>47</v>
      </c>
      <c r="H1198" s="20" t="s">
        <v>47</v>
      </c>
      <c r="I1198" s="20" t="s">
        <v>47</v>
      </c>
      <c r="J1198" s="20" t="s">
        <v>47</v>
      </c>
      <c r="K1198" s="20" t="s">
        <v>47</v>
      </c>
      <c r="L1198" s="20" t="s">
        <v>47</v>
      </c>
      <c r="M1198" s="20" t="s">
        <v>47</v>
      </c>
      <c r="N1198" s="50" t="s">
        <v>47</v>
      </c>
      <c r="O1198" s="8" t="str">
        <f>IFERROR(IFERROR(Tabela_BI[[#This Row],[nº Capt. Superf. - DAEE]]/(Tabela_BI[[#This Row],[nº Capt. Subt. - DAEE]] + Tabela_BI[[#This Row],[nº Capt. Superf. - DAEE]]),"") *100,"")</f>
        <v/>
      </c>
      <c r="P1198" s="8" t="str">
        <f>IFERROR(IFERROR(Tabela_BI[[#This Row],[nº Capt. Subt. - DAEE]] /(Tabela_BI[[#This Row],[nº Capt. Subt. - DAEE]] + Tabela_BI[[#This Row],[nº Capt. Superf. - DAEE]]),"") *100,"")</f>
        <v/>
      </c>
      <c r="Q1198" s="1" t="s">
        <v>47</v>
      </c>
      <c r="R1198" s="1" t="s">
        <v>47</v>
      </c>
      <c r="S1198" s="6"/>
      <c r="T1198" s="6"/>
      <c r="W1198" s="1"/>
      <c r="X1198" s="1"/>
      <c r="Y1198" s="1"/>
      <c r="AC1198" s="1"/>
      <c r="AF1198" s="1"/>
      <c r="AG1198" s="1"/>
    </row>
    <row r="1199" spans="1:33" hidden="1" x14ac:dyDescent="0.25">
      <c r="A1199" s="1">
        <v>10</v>
      </c>
      <c r="B1199" s="1">
        <v>2019</v>
      </c>
      <c r="C1199" s="1">
        <v>351970910</v>
      </c>
      <c r="D1199" s="44" t="s">
        <v>274</v>
      </c>
      <c r="E1199" s="20">
        <v>0.50269670598680904</v>
      </c>
      <c r="F1199" s="20">
        <v>0.42944796803653001</v>
      </c>
      <c r="G1199" s="20">
        <v>7.3248737950279003E-2</v>
      </c>
      <c r="H1199" s="20" t="s">
        <v>47</v>
      </c>
      <c r="I1199" s="20">
        <v>0.13539999999999999</v>
      </c>
      <c r="J1199" s="20">
        <v>3.8146704718417003E-2</v>
      </c>
      <c r="K1199" s="20">
        <v>0.25868088153221702</v>
      </c>
      <c r="L1199" s="20">
        <v>7.0447912227295809E-2</v>
      </c>
      <c r="M1199" s="20">
        <v>0.11058653465740741</v>
      </c>
      <c r="N1199" s="50">
        <v>209</v>
      </c>
      <c r="O1199" s="8">
        <f>IFERROR(IFERROR(Tabela_BI[[#This Row],[nº Capt. Superf. - DAEE]]/(Tabela_BI[[#This Row],[nº Capt. Subt. - DAEE]] + Tabela_BI[[#This Row],[nº Capt. Superf. - DAEE]]),"") *100,"")</f>
        <v>70.159453302961268</v>
      </c>
      <c r="P1199" s="8">
        <f>IFERROR(IFERROR(Tabela_BI[[#This Row],[nº Capt. Subt. - DAEE]] /(Tabela_BI[[#This Row],[nº Capt. Subt. - DAEE]] + Tabela_BI[[#This Row],[nº Capt. Superf. - DAEE]]),"") *100,"")</f>
        <v>29.840546697038722</v>
      </c>
      <c r="Q1199" s="1">
        <v>308</v>
      </c>
      <c r="R1199" s="1">
        <v>131</v>
      </c>
      <c r="S1199" s="6">
        <v>656.13240000000008</v>
      </c>
      <c r="T1199" s="6">
        <v>656.13240000000008</v>
      </c>
      <c r="W1199" s="1"/>
      <c r="X1199" s="1"/>
      <c r="Y1199" s="1"/>
      <c r="AC1199" s="1"/>
      <c r="AF1199" s="1"/>
      <c r="AG1199" s="1"/>
    </row>
    <row r="1200" spans="1:33" hidden="1" x14ac:dyDescent="0.25">
      <c r="A1200" s="1">
        <v>11</v>
      </c>
      <c r="B1200" s="1">
        <v>2019</v>
      </c>
      <c r="C1200" s="1">
        <v>351970911</v>
      </c>
      <c r="D1200" s="44" t="s">
        <v>274</v>
      </c>
      <c r="E1200" s="20">
        <v>6.4010694254185685</v>
      </c>
      <c r="F1200" s="20">
        <v>6.4000645700152203</v>
      </c>
      <c r="G1200" s="20">
        <v>1.0048554033485499E-3</v>
      </c>
      <c r="H1200" s="20" t="s">
        <v>47</v>
      </c>
      <c r="I1200" s="20">
        <v>6.4</v>
      </c>
      <c r="J1200" s="20">
        <v>6.7222602739725997E-4</v>
      </c>
      <c r="K1200" s="20">
        <v>3.23439878234399E-5</v>
      </c>
      <c r="L1200" s="20">
        <v>3.0000000000000001E-5</v>
      </c>
      <c r="M1200" s="20" t="s">
        <v>47</v>
      </c>
      <c r="N1200" s="50">
        <v>1</v>
      </c>
      <c r="O1200" s="8">
        <f>IFERROR(IFERROR(Tabela_BI[[#This Row],[nº Capt. Superf. - DAEE]]/(Tabela_BI[[#This Row],[nº Capt. Subt. - DAEE]] + Tabela_BI[[#This Row],[nº Capt. Superf. - DAEE]]),"") *100,"")</f>
        <v>71.428571428571431</v>
      </c>
      <c r="P1200" s="8">
        <f>IFERROR(IFERROR(Tabela_BI[[#This Row],[nº Capt. Subt. - DAEE]] /(Tabela_BI[[#This Row],[nº Capt. Subt. - DAEE]] + Tabela_BI[[#This Row],[nº Capt. Superf. - DAEE]]),"") *100,"")</f>
        <v>28.571428571428569</v>
      </c>
      <c r="Q1200" s="1">
        <v>5</v>
      </c>
      <c r="R1200" s="1">
        <v>2</v>
      </c>
      <c r="S1200" s="6"/>
      <c r="T1200" s="6"/>
      <c r="W1200" s="1"/>
      <c r="X1200" s="1"/>
      <c r="Y1200" s="1"/>
      <c r="AC1200" s="1"/>
      <c r="AF1200" s="1"/>
      <c r="AG1200" s="1"/>
    </row>
    <row r="1201" spans="1:33" hidden="1" x14ac:dyDescent="0.25">
      <c r="A1201" s="1">
        <v>12</v>
      </c>
      <c r="B1201" s="1">
        <v>2019</v>
      </c>
      <c r="C1201" s="1">
        <v>351980812</v>
      </c>
      <c r="D1201" s="44" t="s">
        <v>275</v>
      </c>
      <c r="E1201" s="20">
        <v>2.45922070015221E-2</v>
      </c>
      <c r="F1201" s="20">
        <v>1.8472207001522099E-2</v>
      </c>
      <c r="G1201" s="20">
        <v>6.1199999999999996E-3</v>
      </c>
      <c r="H1201" s="20">
        <v>1.89733320649417E-2</v>
      </c>
      <c r="I1201" s="20">
        <v>2.2009999999999998E-2</v>
      </c>
      <c r="J1201" s="20">
        <v>1.4499999999999999E-3</v>
      </c>
      <c r="K1201" s="20">
        <v>7.4220700152206995E-4</v>
      </c>
      <c r="L1201" s="20">
        <v>3.9000000000000005E-4</v>
      </c>
      <c r="M1201" s="20">
        <v>1.9090789062500002E-2</v>
      </c>
      <c r="N1201" s="50">
        <v>6</v>
      </c>
      <c r="O1201" s="8">
        <f>IFERROR(IFERROR(Tabela_BI[[#This Row],[nº Capt. Superf. - DAEE]]/(Tabela_BI[[#This Row],[nº Capt. Subt. - DAEE]] + Tabela_BI[[#This Row],[nº Capt. Superf. - DAEE]]),"") *100,"")</f>
        <v>33.333333333333329</v>
      </c>
      <c r="P1201" s="8">
        <f>IFERROR(IFERROR(Tabela_BI[[#This Row],[nº Capt. Subt. - DAEE]] /(Tabela_BI[[#This Row],[nº Capt. Subt. - DAEE]] + Tabela_BI[[#This Row],[nº Capt. Superf. - DAEE]]),"") *100,"")</f>
        <v>66.666666666666657</v>
      </c>
      <c r="Q1201" s="1">
        <v>4</v>
      </c>
      <c r="R1201" s="1">
        <v>8</v>
      </c>
      <c r="S1201" s="6">
        <v>374.35608000000002</v>
      </c>
      <c r="T1201" s="6">
        <v>374.35608000000002</v>
      </c>
      <c r="W1201" s="1"/>
      <c r="X1201" s="1"/>
      <c r="Y1201" s="1"/>
      <c r="AC1201" s="1"/>
      <c r="AF1201" s="1"/>
      <c r="AG1201" s="1"/>
    </row>
    <row r="1202" spans="1:33" hidden="1" x14ac:dyDescent="0.25">
      <c r="A1202" s="1">
        <v>15</v>
      </c>
      <c r="B1202" s="1">
        <v>2019</v>
      </c>
      <c r="C1202" s="1">
        <v>351980815</v>
      </c>
      <c r="D1202" s="44" t="s">
        <v>275</v>
      </c>
      <c r="E1202" s="20">
        <v>0.22437523211567761</v>
      </c>
      <c r="F1202" s="20">
        <v>0.125298743023846</v>
      </c>
      <c r="G1202" s="20">
        <v>9.9076489091831602E-2</v>
      </c>
      <c r="H1202" s="20">
        <v>9.5161085743277504E-4</v>
      </c>
      <c r="I1202" s="20">
        <v>5.5599999999999998E-3</v>
      </c>
      <c r="J1202" s="20">
        <v>0.11505</v>
      </c>
      <c r="K1202" s="20">
        <v>9.7458559107052298E-2</v>
      </c>
      <c r="L1202" s="20">
        <v>6.306673008625063E-3</v>
      </c>
      <c r="M1202" s="20" t="s">
        <v>47</v>
      </c>
      <c r="N1202" s="50">
        <v>2</v>
      </c>
      <c r="O1202" s="8">
        <f>IFERROR(IFERROR(Tabela_BI[[#This Row],[nº Capt. Superf. - DAEE]]/(Tabela_BI[[#This Row],[nº Capt. Subt. - DAEE]] + Tabela_BI[[#This Row],[nº Capt. Superf. - DAEE]]),"") *100,"")</f>
        <v>45</v>
      </c>
      <c r="P1202" s="8">
        <f>IFERROR(IFERROR(Tabela_BI[[#This Row],[nº Capt. Subt. - DAEE]] /(Tabela_BI[[#This Row],[nº Capt. Subt. - DAEE]] + Tabela_BI[[#This Row],[nº Capt. Superf. - DAEE]]),"") *100,"")</f>
        <v>55.000000000000007</v>
      </c>
      <c r="Q1202" s="1">
        <v>9</v>
      </c>
      <c r="R1202" s="1">
        <v>11</v>
      </c>
      <c r="S1202" s="6"/>
      <c r="T1202" s="6"/>
      <c r="W1202" s="1"/>
      <c r="X1202" s="1"/>
      <c r="Y1202" s="1"/>
      <c r="AC1202" s="1"/>
      <c r="AF1202" s="1"/>
      <c r="AG1202" s="1"/>
    </row>
    <row r="1203" spans="1:33" hidden="1" x14ac:dyDescent="0.25">
      <c r="A1203" s="1">
        <v>17</v>
      </c>
      <c r="B1203" s="1">
        <v>2019</v>
      </c>
      <c r="C1203" s="1">
        <v>351990717</v>
      </c>
      <c r="D1203" s="44" t="s">
        <v>276</v>
      </c>
      <c r="E1203" s="20">
        <v>2.265905631659056E-4</v>
      </c>
      <c r="F1203" s="20">
        <v>6.6590563165905604E-5</v>
      </c>
      <c r="G1203" s="20">
        <v>1.6000000000000001E-4</v>
      </c>
      <c r="H1203" s="20" t="s">
        <v>47</v>
      </c>
      <c r="I1203" s="20" t="s">
        <v>47</v>
      </c>
      <c r="J1203" s="20" t="s">
        <v>47</v>
      </c>
      <c r="K1203" s="20">
        <v>2.2659056316590601E-4</v>
      </c>
      <c r="L1203" s="20">
        <v>0</v>
      </c>
      <c r="M1203" s="20" t="s">
        <v>47</v>
      </c>
      <c r="N1203" s="50">
        <v>1</v>
      </c>
      <c r="O1203" s="8">
        <f>IFERROR(IFERROR(Tabela_BI[[#This Row],[nº Capt. Superf. - DAEE]]/(Tabela_BI[[#This Row],[nº Capt. Subt. - DAEE]] + Tabela_BI[[#This Row],[nº Capt. Superf. - DAEE]]),"") *100,"")</f>
        <v>50</v>
      </c>
      <c r="P1203" s="8">
        <f>IFERROR(IFERROR(Tabela_BI[[#This Row],[nº Capt. Subt. - DAEE]] /(Tabela_BI[[#This Row],[nº Capt. Subt. - DAEE]] + Tabela_BI[[#This Row],[nº Capt. Superf. - DAEE]]),"") *100,"")</f>
        <v>50</v>
      </c>
      <c r="Q1203" s="1">
        <v>1</v>
      </c>
      <c r="R1203" s="1">
        <v>1</v>
      </c>
      <c r="S1203" s="6"/>
      <c r="T1203" s="6"/>
      <c r="W1203" s="1"/>
      <c r="X1203" s="1"/>
      <c r="Y1203" s="1"/>
      <c r="AC1203" s="1"/>
      <c r="AF1203" s="1"/>
      <c r="AG1203" s="1"/>
    </row>
    <row r="1204" spans="1:33" hidden="1" x14ac:dyDescent="0.25">
      <c r="A1204" s="1">
        <v>22</v>
      </c>
      <c r="B1204" s="1">
        <v>2019</v>
      </c>
      <c r="C1204" s="1">
        <v>351990722</v>
      </c>
      <c r="D1204" s="44" t="s">
        <v>276</v>
      </c>
      <c r="E1204" s="20">
        <v>0.11819540588533739</v>
      </c>
      <c r="F1204" s="20">
        <v>7.7445890410958895E-2</v>
      </c>
      <c r="G1204" s="20">
        <v>4.0749515474378502E-2</v>
      </c>
      <c r="H1204" s="20">
        <v>0.340268835616438</v>
      </c>
      <c r="I1204" s="20">
        <v>3.7499999999999999E-2</v>
      </c>
      <c r="J1204" s="20">
        <v>8.8587011669203405E-4</v>
      </c>
      <c r="K1204" s="20">
        <v>7.8699535768645398E-2</v>
      </c>
      <c r="L1204" s="20">
        <v>1.1100000000000001E-3</v>
      </c>
      <c r="M1204" s="20">
        <v>1.8169601562500002E-2</v>
      </c>
      <c r="N1204" s="50">
        <v>6</v>
      </c>
      <c r="O1204" s="8">
        <f>IFERROR(IFERROR(Tabela_BI[[#This Row],[nº Capt. Superf. - DAEE]]/(Tabela_BI[[#This Row],[nº Capt. Subt. - DAEE]] + Tabela_BI[[#This Row],[nº Capt. Superf. - DAEE]]),"") *100,"")</f>
        <v>25</v>
      </c>
      <c r="P1204" s="8">
        <f>IFERROR(IFERROR(Tabela_BI[[#This Row],[nº Capt. Subt. - DAEE]] /(Tabela_BI[[#This Row],[nº Capt. Subt. - DAEE]] + Tabela_BI[[#This Row],[nº Capt. Superf. - DAEE]]),"") *100,"")</f>
        <v>75</v>
      </c>
      <c r="Q1204" s="1">
        <v>8</v>
      </c>
      <c r="R1204" s="1">
        <v>24</v>
      </c>
      <c r="S1204" s="6">
        <v>371.61720000000003</v>
      </c>
      <c r="T1204" s="6">
        <v>371.61720000000003</v>
      </c>
      <c r="W1204" s="1"/>
      <c r="X1204" s="1"/>
      <c r="Y1204" s="1"/>
      <c r="AC1204" s="1"/>
      <c r="AF1204" s="1"/>
      <c r="AG1204" s="1"/>
    </row>
    <row r="1205" spans="1:33" hidden="1" x14ac:dyDescent="0.25">
      <c r="A1205" s="1">
        <v>10</v>
      </c>
      <c r="B1205" s="1">
        <v>2019</v>
      </c>
      <c r="C1205" s="1">
        <v>352000410</v>
      </c>
      <c r="D1205" s="44" t="s">
        <v>277</v>
      </c>
      <c r="E1205" s="20">
        <v>6.745000000000001E-2</v>
      </c>
      <c r="F1205" s="20">
        <v>6.7030000000000006E-2</v>
      </c>
      <c r="G1205" s="20">
        <v>4.2000000000000002E-4</v>
      </c>
      <c r="H1205" s="20" t="s">
        <v>47</v>
      </c>
      <c r="I1205" s="20" t="s">
        <v>47</v>
      </c>
      <c r="J1205" s="20" t="s">
        <v>47</v>
      </c>
      <c r="K1205" s="20">
        <v>6.7449999999999996E-2</v>
      </c>
      <c r="L1205" s="20">
        <v>0</v>
      </c>
      <c r="M1205" s="20" t="s">
        <v>47</v>
      </c>
      <c r="N1205" s="50">
        <v>1</v>
      </c>
      <c r="O1205" s="8">
        <f>IFERROR(IFERROR(Tabela_BI[[#This Row],[nº Capt. Superf. - DAEE]]/(Tabela_BI[[#This Row],[nº Capt. Subt. - DAEE]] + Tabela_BI[[#This Row],[nº Capt. Superf. - DAEE]]),"") *100,"")</f>
        <v>80</v>
      </c>
      <c r="P1205" s="8">
        <f>IFERROR(IFERROR(Tabela_BI[[#This Row],[nº Capt. Subt. - DAEE]] /(Tabela_BI[[#This Row],[nº Capt. Subt. - DAEE]] + Tabela_BI[[#This Row],[nº Capt. Superf. - DAEE]]),"") *100,"")</f>
        <v>20</v>
      </c>
      <c r="Q1205" s="1">
        <v>4</v>
      </c>
      <c r="R1205" s="1">
        <v>1</v>
      </c>
      <c r="S1205" s="6"/>
      <c r="T1205" s="6"/>
      <c r="W1205" s="1"/>
      <c r="X1205" s="1"/>
      <c r="Y1205" s="1"/>
      <c r="AC1205" s="1"/>
      <c r="AF1205" s="1"/>
      <c r="AG1205" s="1"/>
    </row>
    <row r="1206" spans="1:33" hidden="1" x14ac:dyDescent="0.25">
      <c r="A1206" s="1">
        <v>13</v>
      </c>
      <c r="B1206" s="1">
        <v>2019</v>
      </c>
      <c r="C1206" s="1">
        <v>352000413</v>
      </c>
      <c r="D1206" s="44" t="s">
        <v>277</v>
      </c>
      <c r="E1206" s="20">
        <v>0.25610792998477921</v>
      </c>
      <c r="F1206" s="20">
        <v>0.197523409436834</v>
      </c>
      <c r="G1206" s="20">
        <v>5.8584520547945197E-2</v>
      </c>
      <c r="H1206" s="20" t="s">
        <v>47</v>
      </c>
      <c r="I1206" s="20">
        <v>1.9977168949771699E-4</v>
      </c>
      <c r="J1206" s="20" t="s">
        <v>47</v>
      </c>
      <c r="K1206" s="20">
        <v>0.19366566210045699</v>
      </c>
      <c r="L1206" s="20">
        <v>6.2242496194824984E-2</v>
      </c>
      <c r="M1206" s="20">
        <v>7.1699936666666672E-2</v>
      </c>
      <c r="N1206" s="50">
        <v>12</v>
      </c>
      <c r="O1206" s="8">
        <f>IFERROR(IFERROR(Tabela_BI[[#This Row],[nº Capt. Superf. - DAEE]]/(Tabela_BI[[#This Row],[nº Capt. Subt. - DAEE]] + Tabela_BI[[#This Row],[nº Capt. Superf. - DAEE]]),"") *100,"")</f>
        <v>73.91304347826086</v>
      </c>
      <c r="P1206" s="8">
        <f>IFERROR(IFERROR(Tabela_BI[[#This Row],[nº Capt. Subt. - DAEE]] /(Tabela_BI[[#This Row],[nº Capt. Subt. - DAEE]] + Tabela_BI[[#This Row],[nº Capt. Superf. - DAEE]]),"") *100,"")</f>
        <v>26.086956521739129</v>
      </c>
      <c r="Q1206" s="1">
        <v>17</v>
      </c>
      <c r="R1206" s="1">
        <v>6</v>
      </c>
      <c r="S1206" s="6">
        <v>1324.7280000000001</v>
      </c>
      <c r="T1206" s="6">
        <v>1059.7824000000001</v>
      </c>
      <c r="W1206" s="1"/>
      <c r="X1206" s="1"/>
      <c r="Y1206" s="1"/>
      <c r="AC1206" s="1"/>
      <c r="AF1206" s="1"/>
      <c r="AG1206" s="1"/>
    </row>
    <row r="1207" spans="1:33" hidden="1" x14ac:dyDescent="0.25">
      <c r="A1207" s="1">
        <v>8</v>
      </c>
      <c r="B1207" s="1">
        <v>2019</v>
      </c>
      <c r="C1207" s="1">
        <v>35201038</v>
      </c>
      <c r="D1207" s="44" t="s">
        <v>278</v>
      </c>
      <c r="E1207" s="20">
        <v>0.18232335616438358</v>
      </c>
      <c r="F1207" s="20">
        <v>9.92025875190259E-3</v>
      </c>
      <c r="G1207" s="20">
        <v>0.172403097412481</v>
      </c>
      <c r="H1207" s="20">
        <v>0.53548487442922399</v>
      </c>
      <c r="I1207" s="20">
        <v>0.115155129375951</v>
      </c>
      <c r="J1207" s="20">
        <v>3.14214459665145E-2</v>
      </c>
      <c r="K1207" s="20">
        <v>3.03139497716895E-2</v>
      </c>
      <c r="L1207" s="20">
        <v>5.4328310502283102E-3</v>
      </c>
      <c r="M1207" s="20">
        <v>8.55429343611111E-2</v>
      </c>
      <c r="N1207" s="50">
        <v>9</v>
      </c>
      <c r="O1207" s="8">
        <f>IFERROR(IFERROR(Tabela_BI[[#This Row],[nº Capt. Superf. - DAEE]]/(Tabela_BI[[#This Row],[nº Capt. Subt. - DAEE]] + Tabela_BI[[#This Row],[nº Capt. Superf. - DAEE]]),"") *100,"")</f>
        <v>16.176470588235293</v>
      </c>
      <c r="P1207" s="8">
        <f>IFERROR(IFERROR(Tabela_BI[[#This Row],[nº Capt. Subt. - DAEE]] /(Tabela_BI[[#This Row],[nº Capt. Subt. - DAEE]] + Tabela_BI[[#This Row],[nº Capt. Superf. - DAEE]]),"") *100,"")</f>
        <v>83.82352941176471</v>
      </c>
      <c r="Q1207" s="1">
        <v>11</v>
      </c>
      <c r="R1207" s="1">
        <v>57</v>
      </c>
      <c r="S1207" s="6">
        <v>1497.1589640000002</v>
      </c>
      <c r="T1207" s="6">
        <v>1497.1589640000002</v>
      </c>
      <c r="W1207" s="1"/>
      <c r="X1207" s="1"/>
      <c r="Y1207" s="1"/>
      <c r="AC1207" s="1"/>
      <c r="AF1207" s="1"/>
      <c r="AG1207" s="1"/>
    </row>
    <row r="1208" spans="1:33" hidden="1" x14ac:dyDescent="0.25">
      <c r="A1208" s="1">
        <v>2</v>
      </c>
      <c r="B1208" s="1">
        <v>2019</v>
      </c>
      <c r="C1208" s="1">
        <v>35202022</v>
      </c>
      <c r="D1208" s="44" t="s">
        <v>279</v>
      </c>
      <c r="E1208" s="20">
        <v>0.21744802130898017</v>
      </c>
      <c r="F1208" s="20">
        <v>0.211647970573313</v>
      </c>
      <c r="G1208" s="20">
        <v>5.8000507356671697E-3</v>
      </c>
      <c r="H1208" s="20" t="s">
        <v>47</v>
      </c>
      <c r="I1208" s="20">
        <v>5.4842328767123298E-2</v>
      </c>
      <c r="J1208" s="20">
        <v>1.98E-3</v>
      </c>
      <c r="K1208" s="20">
        <v>0.15543213089802099</v>
      </c>
      <c r="L1208" s="20">
        <v>5.1935616438356196E-3</v>
      </c>
      <c r="M1208" s="20">
        <v>1.37609E-2</v>
      </c>
      <c r="N1208" s="50">
        <v>51</v>
      </c>
      <c r="O1208" s="8">
        <f>IFERROR(IFERROR(Tabela_BI[[#This Row],[nº Capt. Superf. - DAEE]]/(Tabela_BI[[#This Row],[nº Capt. Subt. - DAEE]] + Tabela_BI[[#This Row],[nº Capt. Superf. - DAEE]]),"") *100,"")</f>
        <v>54.166666666666664</v>
      </c>
      <c r="P1208" s="8">
        <f>IFERROR(IFERROR(Tabela_BI[[#This Row],[nº Capt. Subt. - DAEE]] /(Tabela_BI[[#This Row],[nº Capt. Subt. - DAEE]] + Tabela_BI[[#This Row],[nº Capt. Superf. - DAEE]]),"") *100,"")</f>
        <v>45.833333333333329</v>
      </c>
      <c r="Q1208" s="1">
        <v>39</v>
      </c>
      <c r="R1208" s="1">
        <v>33</v>
      </c>
      <c r="S1208" s="6">
        <v>264.11357340000001</v>
      </c>
      <c r="T1208" s="6">
        <v>264.11357340000001</v>
      </c>
      <c r="W1208" s="1"/>
      <c r="X1208" s="1"/>
      <c r="Y1208" s="1"/>
      <c r="AC1208" s="1"/>
      <c r="AF1208" s="1"/>
      <c r="AG1208" s="1"/>
    </row>
    <row r="1209" spans="1:33" hidden="1" x14ac:dyDescent="0.25">
      <c r="A1209" s="1">
        <v>11</v>
      </c>
      <c r="B1209" s="1">
        <v>2019</v>
      </c>
      <c r="C1209" s="1">
        <v>352030111</v>
      </c>
      <c r="D1209" s="44" t="s">
        <v>280</v>
      </c>
      <c r="E1209" s="20">
        <v>5.3357772704211104E-2</v>
      </c>
      <c r="F1209" s="20">
        <v>5.0763515981735202E-2</v>
      </c>
      <c r="G1209" s="20">
        <v>2.5942567224758999E-3</v>
      </c>
      <c r="H1209" s="20">
        <v>0.186894406392694</v>
      </c>
      <c r="I1209" s="20">
        <v>1.6000000000000001E-4</v>
      </c>
      <c r="J1209" s="20">
        <v>5.2841197361745298E-5</v>
      </c>
      <c r="K1209" s="20">
        <v>4.1063515981735202E-2</v>
      </c>
      <c r="L1209" s="20">
        <v>1.208141552511416E-2</v>
      </c>
      <c r="M1209" s="20">
        <v>5.8137797402777767E-2</v>
      </c>
      <c r="N1209" s="50">
        <v>69</v>
      </c>
      <c r="O1209" s="8">
        <f>IFERROR(IFERROR(Tabela_BI[[#This Row],[nº Capt. Superf. - DAEE]]/(Tabela_BI[[#This Row],[nº Capt. Subt. - DAEE]] + Tabela_BI[[#This Row],[nº Capt. Superf. - DAEE]]),"") *100,"")</f>
        <v>73.80952380952381</v>
      </c>
      <c r="P1209" s="8">
        <f>IFERROR(IFERROR(Tabela_BI[[#This Row],[nº Capt. Subt. - DAEE]] /(Tabela_BI[[#This Row],[nº Capt. Subt. - DAEE]] + Tabela_BI[[#This Row],[nº Capt. Superf. - DAEE]]),"") *100,"")</f>
        <v>26.190476190476193</v>
      </c>
      <c r="Q1209" s="1">
        <v>31</v>
      </c>
      <c r="R1209" s="1">
        <v>11</v>
      </c>
      <c r="S1209" s="6">
        <v>798.72911999999997</v>
      </c>
      <c r="T1209" s="6">
        <v>798.72911999999997</v>
      </c>
      <c r="W1209" s="1"/>
      <c r="X1209" s="1"/>
      <c r="Y1209" s="1"/>
      <c r="AC1209" s="1"/>
      <c r="AF1209" s="1"/>
      <c r="AG1209" s="1"/>
    </row>
    <row r="1210" spans="1:33" hidden="1" x14ac:dyDescent="0.25">
      <c r="A1210" s="1">
        <v>11</v>
      </c>
      <c r="B1210" s="1">
        <v>2019</v>
      </c>
      <c r="C1210" s="1">
        <v>352042611</v>
      </c>
      <c r="D1210" s="44" t="s">
        <v>281</v>
      </c>
      <c r="E1210" s="20">
        <v>1.7757483510908201E-6</v>
      </c>
      <c r="F1210" s="20" t="s">
        <v>47</v>
      </c>
      <c r="G1210" s="20">
        <v>1.7757483510908201E-6</v>
      </c>
      <c r="H1210" s="20" t="s">
        <v>47</v>
      </c>
      <c r="I1210" s="20" t="s">
        <v>47</v>
      </c>
      <c r="J1210" s="20" t="s">
        <v>47</v>
      </c>
      <c r="K1210" s="20" t="s">
        <v>47</v>
      </c>
      <c r="L1210" s="20">
        <v>1.7757483510908201E-6</v>
      </c>
      <c r="M1210" s="20">
        <v>2.3231982812500003E-2</v>
      </c>
      <c r="N1210" s="50" t="s">
        <v>47</v>
      </c>
      <c r="O1210" s="8" t="str">
        <f>IFERROR(IFERROR(Tabela_BI[[#This Row],[nº Capt. Superf. - DAEE]]/(Tabela_BI[[#This Row],[nº Capt. Subt. - DAEE]] + Tabela_BI[[#This Row],[nº Capt. Superf. - DAEE]]),"") *100,"")</f>
        <v/>
      </c>
      <c r="P1210" s="8" t="str">
        <f>IFERROR(IFERROR(Tabela_BI[[#This Row],[nº Capt. Subt. - DAEE]] /(Tabela_BI[[#This Row],[nº Capt. Subt. - DAEE]] + Tabela_BI[[#This Row],[nº Capt. Superf. - DAEE]]),"") *100,"")</f>
        <v/>
      </c>
      <c r="Q1210" s="1" t="s">
        <v>47</v>
      </c>
      <c r="R1210" s="1">
        <v>1</v>
      </c>
      <c r="S1210" s="6">
        <v>253.24487999999997</v>
      </c>
      <c r="T1210" s="6">
        <v>253.24487999999997</v>
      </c>
      <c r="W1210" s="1"/>
      <c r="X1210" s="1"/>
      <c r="Y1210" s="1"/>
      <c r="AC1210" s="1"/>
      <c r="AF1210" s="1"/>
      <c r="AG1210" s="1"/>
    </row>
    <row r="1211" spans="1:33" hidden="1" x14ac:dyDescent="0.25">
      <c r="A1211" s="1">
        <v>18</v>
      </c>
      <c r="B1211" s="1">
        <v>2019</v>
      </c>
      <c r="C1211" s="1">
        <v>352044218</v>
      </c>
      <c r="D1211" s="44" t="s">
        <v>282</v>
      </c>
      <c r="E1211" s="20">
        <v>0.1508012227295788</v>
      </c>
      <c r="F1211" s="20">
        <v>2.24099771689498E-2</v>
      </c>
      <c r="G1211" s="20">
        <v>0.128391245560629</v>
      </c>
      <c r="H1211" s="20">
        <v>0.83967307204464703</v>
      </c>
      <c r="I1211" s="20">
        <v>0.11898</v>
      </c>
      <c r="J1211" s="20">
        <v>5.4099999999999999E-3</v>
      </c>
      <c r="K1211" s="20">
        <v>2.6081222729578898E-2</v>
      </c>
      <c r="L1211" s="20">
        <v>3.3E-4</v>
      </c>
      <c r="M1211" s="20">
        <v>7.821510416666666E-2</v>
      </c>
      <c r="N1211" s="50">
        <v>6</v>
      </c>
      <c r="O1211" s="8">
        <f>IFERROR(IFERROR(Tabela_BI[[#This Row],[nº Capt. Superf. - DAEE]]/(Tabela_BI[[#This Row],[nº Capt. Subt. - DAEE]] + Tabela_BI[[#This Row],[nº Capt. Superf. - DAEE]]),"") *100,"")</f>
        <v>11.111111111111111</v>
      </c>
      <c r="P1211" s="8">
        <f>IFERROR(IFERROR(Tabela_BI[[#This Row],[nº Capt. Subt. - DAEE]] /(Tabela_BI[[#This Row],[nº Capt. Subt. - DAEE]] + Tabela_BI[[#This Row],[nº Capt. Superf. - DAEE]]),"") *100,"")</f>
        <v>88.888888888888886</v>
      </c>
      <c r="Q1211" s="1">
        <v>4</v>
      </c>
      <c r="R1211" s="1">
        <v>32</v>
      </c>
      <c r="S1211" s="6">
        <v>1235.9729520000001</v>
      </c>
      <c r="T1211" s="6">
        <v>1235.9729520000001</v>
      </c>
      <c r="W1211" s="1"/>
      <c r="X1211" s="1"/>
      <c r="Y1211" s="1"/>
      <c r="AC1211" s="1"/>
      <c r="AF1211" s="1"/>
      <c r="AG1211" s="1"/>
    </row>
    <row r="1212" spans="1:33" hidden="1" x14ac:dyDescent="0.25">
      <c r="A1212" s="1">
        <v>19</v>
      </c>
      <c r="B1212" s="1">
        <v>2019</v>
      </c>
      <c r="C1212" s="1">
        <v>352044219</v>
      </c>
      <c r="D1212" s="44" t="s">
        <v>282</v>
      </c>
      <c r="E1212" s="20">
        <v>9.4695078640284096E-4</v>
      </c>
      <c r="F1212" s="20">
        <v>1.16950786402841E-4</v>
      </c>
      <c r="G1212" s="20">
        <v>8.3000000000000001E-4</v>
      </c>
      <c r="H1212" s="20" t="s">
        <v>47</v>
      </c>
      <c r="I1212" s="20">
        <v>8.3000000000000001E-4</v>
      </c>
      <c r="J1212" s="20" t="s">
        <v>47</v>
      </c>
      <c r="K1212" s="20">
        <v>1.16950786402841E-4</v>
      </c>
      <c r="L1212" s="20">
        <v>0</v>
      </c>
      <c r="M1212" s="20" t="s">
        <v>47</v>
      </c>
      <c r="N1212" s="50" t="s">
        <v>47</v>
      </c>
      <c r="O1212" s="8">
        <f>IFERROR(IFERROR(Tabela_BI[[#This Row],[nº Capt. Superf. - DAEE]]/(Tabela_BI[[#This Row],[nº Capt. Subt. - DAEE]] + Tabela_BI[[#This Row],[nº Capt. Superf. - DAEE]]),"") *100,"")</f>
        <v>83.333333333333343</v>
      </c>
      <c r="P1212" s="8">
        <f>IFERROR(IFERROR(Tabela_BI[[#This Row],[nº Capt. Subt. - DAEE]] /(Tabela_BI[[#This Row],[nº Capt. Subt. - DAEE]] + Tabela_BI[[#This Row],[nº Capt. Superf. - DAEE]]),"") *100,"")</f>
        <v>16.666666666666664</v>
      </c>
      <c r="Q1212" s="1">
        <v>5</v>
      </c>
      <c r="R1212" s="1">
        <v>1</v>
      </c>
      <c r="S1212" s="6"/>
      <c r="T1212" s="6"/>
      <c r="W1212" s="1"/>
      <c r="X1212" s="1"/>
      <c r="Y1212" s="1"/>
      <c r="AC1212" s="1"/>
      <c r="AF1212" s="1"/>
      <c r="AG1212" s="1"/>
    </row>
    <row r="1213" spans="1:33" hidden="1" x14ac:dyDescent="0.25">
      <c r="A1213" s="1">
        <v>3</v>
      </c>
      <c r="B1213" s="1">
        <v>2019</v>
      </c>
      <c r="C1213" s="1">
        <v>35204003</v>
      </c>
      <c r="D1213" s="44" t="s">
        <v>283</v>
      </c>
      <c r="E1213" s="20">
        <v>0.18282183536275981</v>
      </c>
      <c r="F1213" s="20">
        <v>0.182606755454084</v>
      </c>
      <c r="G1213" s="20">
        <v>2.1507990867579901E-4</v>
      </c>
      <c r="H1213" s="20" t="s">
        <v>47</v>
      </c>
      <c r="I1213" s="20">
        <v>0.17190981735159799</v>
      </c>
      <c r="J1213" s="20">
        <v>5.0000000000000002E-5</v>
      </c>
      <c r="K1213" s="20">
        <v>7.2163368848300396E-4</v>
      </c>
      <c r="L1213" s="20">
        <v>1.0140384322678799E-2</v>
      </c>
      <c r="M1213" s="20">
        <v>6.9284388814814829E-2</v>
      </c>
      <c r="N1213" s="50">
        <v>17</v>
      </c>
      <c r="O1213" s="8">
        <f>IFERROR(IFERROR(Tabela_BI[[#This Row],[nº Capt. Superf. - DAEE]]/(Tabela_BI[[#This Row],[nº Capt. Subt. - DAEE]] + Tabela_BI[[#This Row],[nº Capt. Superf. - DAEE]]),"") *100,"")</f>
        <v>84.210526315789465</v>
      </c>
      <c r="P1213" s="8">
        <f>IFERROR(IFERROR(Tabela_BI[[#This Row],[nº Capt. Subt. - DAEE]] /(Tabela_BI[[#This Row],[nº Capt. Subt. - DAEE]] + Tabela_BI[[#This Row],[nº Capt. Superf. - DAEE]]),"") *100,"")</f>
        <v>15.789473684210526</v>
      </c>
      <c r="Q1213" s="1">
        <v>48</v>
      </c>
      <c r="R1213" s="1">
        <v>9</v>
      </c>
      <c r="S1213" s="6">
        <v>825.16103999999996</v>
      </c>
      <c r="T1213" s="6">
        <v>33.006441599999995</v>
      </c>
      <c r="W1213" s="1"/>
      <c r="X1213" s="1"/>
      <c r="Y1213" s="1"/>
      <c r="AC1213" s="1"/>
      <c r="AF1213" s="1"/>
      <c r="AG1213" s="1"/>
    </row>
    <row r="1214" spans="1:33" hidden="1" x14ac:dyDescent="0.25">
      <c r="A1214" s="1">
        <v>5</v>
      </c>
      <c r="B1214" s="1">
        <v>2019</v>
      </c>
      <c r="C1214" s="1">
        <v>35205095</v>
      </c>
      <c r="D1214" s="44" t="s">
        <v>284</v>
      </c>
      <c r="E1214" s="20">
        <v>0.99441340563165903</v>
      </c>
      <c r="F1214" s="20">
        <v>0.53619634449518006</v>
      </c>
      <c r="G1214" s="20">
        <v>0.45821706113647898</v>
      </c>
      <c r="H1214" s="20" t="s">
        <v>47</v>
      </c>
      <c r="I1214" s="20">
        <v>0.47919671232876698</v>
      </c>
      <c r="J1214" s="20">
        <v>0.34555281202435301</v>
      </c>
      <c r="K1214" s="20">
        <v>4.8424297311009598E-2</v>
      </c>
      <c r="L1214" s="20">
        <v>0.12123958396752929</v>
      </c>
      <c r="M1214" s="20">
        <v>0.80880299689583324</v>
      </c>
      <c r="N1214" s="50">
        <v>128</v>
      </c>
      <c r="O1214" s="8">
        <f>IFERROR(IFERROR(Tabela_BI[[#This Row],[nº Capt. Superf. - DAEE]]/(Tabela_BI[[#This Row],[nº Capt. Subt. - DAEE]] + Tabela_BI[[#This Row],[nº Capt. Superf. - DAEE]]),"") *100,"")</f>
        <v>4.117009750812568</v>
      </c>
      <c r="P1214" s="8">
        <f>IFERROR(IFERROR(Tabela_BI[[#This Row],[nº Capt. Subt. - DAEE]] /(Tabela_BI[[#This Row],[nº Capt. Subt. - DAEE]] + Tabela_BI[[#This Row],[nº Capt. Superf. - DAEE]]),"") *100,"")</f>
        <v>95.882990249187429</v>
      </c>
      <c r="Q1214" s="1">
        <v>38</v>
      </c>
      <c r="R1214" s="1">
        <v>885</v>
      </c>
      <c r="S1214" s="6">
        <v>13182.213240000001</v>
      </c>
      <c r="T1214" s="6">
        <v>8660.7140986800005</v>
      </c>
      <c r="W1214" s="1"/>
      <c r="X1214" s="1"/>
      <c r="Y1214" s="1"/>
      <c r="AC1214" s="1"/>
      <c r="AF1214" s="1"/>
      <c r="AG1214" s="1"/>
    </row>
    <row r="1215" spans="1:33" hidden="1" x14ac:dyDescent="0.25">
      <c r="A1215" s="1">
        <v>10</v>
      </c>
      <c r="B1215" s="1">
        <v>2019</v>
      </c>
      <c r="C1215" s="1">
        <v>352050910</v>
      </c>
      <c r="D1215" s="44" t="s">
        <v>284</v>
      </c>
      <c r="E1215" s="20">
        <v>2.9238457635717902E-4</v>
      </c>
      <c r="F1215" s="20" t="s">
        <v>47</v>
      </c>
      <c r="G1215" s="20">
        <v>2.9238457635717902E-4</v>
      </c>
      <c r="H1215" s="20" t="s">
        <v>47</v>
      </c>
      <c r="I1215" s="20" t="s">
        <v>47</v>
      </c>
      <c r="J1215" s="20" t="s">
        <v>47</v>
      </c>
      <c r="K1215" s="20">
        <v>2.4733637747336401E-5</v>
      </c>
      <c r="L1215" s="20">
        <v>2.6765093860984298E-4</v>
      </c>
      <c r="M1215" s="20" t="s">
        <v>47</v>
      </c>
      <c r="N1215" s="50">
        <v>1</v>
      </c>
      <c r="O1215" s="8" t="str">
        <f>IFERROR(IFERROR(Tabela_BI[[#This Row],[nº Capt. Superf. - DAEE]]/(Tabela_BI[[#This Row],[nº Capt. Subt. - DAEE]] + Tabela_BI[[#This Row],[nº Capt. Superf. - DAEE]]),"") *100,"")</f>
        <v/>
      </c>
      <c r="P1215" s="8" t="str">
        <f>IFERROR(IFERROR(Tabela_BI[[#This Row],[nº Capt. Subt. - DAEE]] /(Tabela_BI[[#This Row],[nº Capt. Subt. - DAEE]] + Tabela_BI[[#This Row],[nº Capt. Superf. - DAEE]]),"") *100,"")</f>
        <v/>
      </c>
      <c r="Q1215" s="1" t="s">
        <v>47</v>
      </c>
      <c r="R1215" s="1">
        <v>13</v>
      </c>
      <c r="S1215" s="6"/>
      <c r="T1215" s="6"/>
      <c r="W1215" s="1"/>
      <c r="X1215" s="1"/>
      <c r="Y1215" s="1"/>
      <c r="AC1215" s="1"/>
      <c r="AF1215" s="1"/>
      <c r="AG1215" s="1"/>
    </row>
    <row r="1216" spans="1:33" hidden="1" x14ac:dyDescent="0.25">
      <c r="A1216" s="1">
        <v>21</v>
      </c>
      <c r="B1216" s="1">
        <v>2019</v>
      </c>
      <c r="C1216" s="1">
        <v>352060821</v>
      </c>
      <c r="D1216" s="44" t="s">
        <v>285</v>
      </c>
      <c r="E1216" s="20">
        <v>6.5763165905631605E-3</v>
      </c>
      <c r="F1216" s="20">
        <v>6.3454794520547897E-3</v>
      </c>
      <c r="G1216" s="20">
        <v>2.3083713850837099E-4</v>
      </c>
      <c r="H1216" s="20" t="s">
        <v>47</v>
      </c>
      <c r="I1216" s="20" t="s">
        <v>47</v>
      </c>
      <c r="J1216" s="20">
        <v>9.5129375951293795E-5</v>
      </c>
      <c r="K1216" s="20">
        <v>6.3954794520547902E-3</v>
      </c>
      <c r="L1216" s="20">
        <v>8.5707762557077593E-5</v>
      </c>
      <c r="M1216" s="20">
        <v>1.0646703125E-2</v>
      </c>
      <c r="N1216" s="50">
        <v>2</v>
      </c>
      <c r="O1216" s="8">
        <f>IFERROR(IFERROR(Tabela_BI[[#This Row],[nº Capt. Superf. - DAEE]]/(Tabela_BI[[#This Row],[nº Capt. Subt. - DAEE]] + Tabela_BI[[#This Row],[nº Capt. Superf. - DAEE]]),"") *100,"")</f>
        <v>28.571428571428569</v>
      </c>
      <c r="P1216" s="8">
        <f>IFERROR(IFERROR(Tabela_BI[[#This Row],[nº Capt. Subt. - DAEE]] /(Tabela_BI[[#This Row],[nº Capt. Subt. - DAEE]] + Tabela_BI[[#This Row],[nº Capt. Superf. - DAEE]]),"") *100,"")</f>
        <v>71.428571428571431</v>
      </c>
      <c r="Q1216" s="1">
        <v>2</v>
      </c>
      <c r="R1216" s="1">
        <v>5</v>
      </c>
      <c r="S1216" s="6">
        <v>225.61199999999999</v>
      </c>
      <c r="T1216" s="6">
        <v>225.61199999999999</v>
      </c>
      <c r="W1216" s="1"/>
      <c r="X1216" s="1"/>
      <c r="Y1216" s="1"/>
      <c r="AC1216" s="1"/>
      <c r="AF1216" s="1"/>
      <c r="AG1216" s="1"/>
    </row>
    <row r="1217" spans="1:33" hidden="1" x14ac:dyDescent="0.25">
      <c r="A1217" s="1">
        <v>22</v>
      </c>
      <c r="B1217" s="1">
        <v>2019</v>
      </c>
      <c r="C1217" s="1">
        <v>352060822</v>
      </c>
      <c r="D1217" s="44" t="s">
        <v>285</v>
      </c>
      <c r="E1217" s="20">
        <v>9.0299999999999998E-3</v>
      </c>
      <c r="F1217" s="20" t="s">
        <v>47</v>
      </c>
      <c r="G1217" s="20">
        <v>9.0299999999999998E-3</v>
      </c>
      <c r="H1217" s="20" t="s">
        <v>47</v>
      </c>
      <c r="I1217" s="20">
        <v>9.0299999999999998E-3</v>
      </c>
      <c r="J1217" s="20" t="s">
        <v>47</v>
      </c>
      <c r="K1217" s="20" t="s">
        <v>47</v>
      </c>
      <c r="L1217" s="20">
        <v>0</v>
      </c>
      <c r="M1217" s="20" t="s">
        <v>47</v>
      </c>
      <c r="N1217" s="50" t="s">
        <v>47</v>
      </c>
      <c r="O1217" s="8" t="str">
        <f>IFERROR(IFERROR(Tabela_BI[[#This Row],[nº Capt. Superf. - DAEE]]/(Tabela_BI[[#This Row],[nº Capt. Subt. - DAEE]] + Tabela_BI[[#This Row],[nº Capt. Superf. - DAEE]]),"") *100,"")</f>
        <v/>
      </c>
      <c r="P1217" s="8" t="str">
        <f>IFERROR(IFERROR(Tabela_BI[[#This Row],[nº Capt. Subt. - DAEE]] /(Tabela_BI[[#This Row],[nº Capt. Subt. - DAEE]] + Tabela_BI[[#This Row],[nº Capt. Superf. - DAEE]]),"") *100,"")</f>
        <v/>
      </c>
      <c r="Q1217" s="1" t="s">
        <v>47</v>
      </c>
      <c r="R1217" s="1">
        <v>3</v>
      </c>
      <c r="S1217" s="6"/>
      <c r="T1217" s="6"/>
      <c r="W1217" s="1"/>
      <c r="X1217" s="1"/>
      <c r="Y1217" s="1"/>
      <c r="AC1217" s="1"/>
      <c r="AF1217" s="1"/>
      <c r="AG1217" s="1"/>
    </row>
    <row r="1218" spans="1:33" hidden="1" x14ac:dyDescent="0.25">
      <c r="A1218" s="1">
        <v>15</v>
      </c>
      <c r="B1218" s="1">
        <v>2019</v>
      </c>
      <c r="C1218" s="1">
        <v>352070715</v>
      </c>
      <c r="D1218" s="44" t="s">
        <v>286</v>
      </c>
      <c r="E1218" s="20">
        <v>6.0436818873668197E-2</v>
      </c>
      <c r="F1218" s="20">
        <v>4.6600000000000001E-3</v>
      </c>
      <c r="G1218" s="20">
        <v>5.5776818873668199E-2</v>
      </c>
      <c r="H1218" s="20">
        <v>2.7968036529680399E-3</v>
      </c>
      <c r="I1218" s="20">
        <v>2.0810502283104999E-3</v>
      </c>
      <c r="J1218" s="20" t="s">
        <v>47</v>
      </c>
      <c r="K1218" s="20">
        <v>5.79457686453577E-2</v>
      </c>
      <c r="L1218" s="20">
        <v>4.0999999999999999E-4</v>
      </c>
      <c r="M1218" s="20">
        <v>8.6631835937500002E-3</v>
      </c>
      <c r="N1218" s="50">
        <v>1</v>
      </c>
      <c r="O1218" s="8">
        <f>IFERROR(IFERROR(Tabela_BI[[#This Row],[nº Capt. Superf. - DAEE]]/(Tabela_BI[[#This Row],[nº Capt. Subt. - DAEE]] + Tabela_BI[[#This Row],[nº Capt. Superf. - DAEE]]),"") *100,"")</f>
        <v>15.384615384615385</v>
      </c>
      <c r="P1218" s="8">
        <f>IFERROR(IFERROR(Tabela_BI[[#This Row],[nº Capt. Subt. - DAEE]] /(Tabela_BI[[#This Row],[nº Capt. Subt. - DAEE]] + Tabela_BI[[#This Row],[nº Capt. Superf. - DAEE]]),"") *100,"")</f>
        <v>84.615384615384613</v>
      </c>
      <c r="Q1218" s="1">
        <v>2</v>
      </c>
      <c r="R1218" s="1">
        <v>11</v>
      </c>
      <c r="S1218" s="6">
        <v>158.51051999999999</v>
      </c>
      <c r="T1218" s="6">
        <v>158.51051999999999</v>
      </c>
      <c r="W1218" s="1"/>
      <c r="X1218" s="1"/>
      <c r="Y1218" s="1"/>
      <c r="AC1218" s="1"/>
      <c r="AF1218" s="1"/>
      <c r="AG1218" s="1"/>
    </row>
    <row r="1219" spans="1:33" hidden="1" x14ac:dyDescent="0.25">
      <c r="A1219" s="1">
        <v>20</v>
      </c>
      <c r="B1219" s="1">
        <v>2019</v>
      </c>
      <c r="C1219" s="1">
        <v>352080620</v>
      </c>
      <c r="D1219" s="44" t="s">
        <v>287</v>
      </c>
      <c r="E1219" s="20">
        <v>4.7564687975646899E-4</v>
      </c>
      <c r="F1219" s="20" t="s">
        <v>47</v>
      </c>
      <c r="G1219" s="20">
        <v>4.7564687975646899E-4</v>
      </c>
      <c r="H1219" s="20" t="s">
        <v>47</v>
      </c>
      <c r="I1219" s="20">
        <v>4.7564687975646899E-4</v>
      </c>
      <c r="J1219" s="20" t="s">
        <v>47</v>
      </c>
      <c r="K1219" s="20" t="s">
        <v>47</v>
      </c>
      <c r="L1219" s="20">
        <v>0</v>
      </c>
      <c r="M1219" s="20" t="s">
        <v>47</v>
      </c>
      <c r="N1219" s="50" t="s">
        <v>47</v>
      </c>
      <c r="O1219" s="8" t="str">
        <f>IFERROR(IFERROR(Tabela_BI[[#This Row],[nº Capt. Superf. - DAEE]]/(Tabela_BI[[#This Row],[nº Capt. Subt. - DAEE]] + Tabela_BI[[#This Row],[nº Capt. Superf. - DAEE]]),"") *100,"")</f>
        <v/>
      </c>
      <c r="P1219" s="8" t="str">
        <f>IFERROR(IFERROR(Tabela_BI[[#This Row],[nº Capt. Subt. - DAEE]] /(Tabela_BI[[#This Row],[nº Capt. Subt. - DAEE]] + Tabela_BI[[#This Row],[nº Capt. Superf. - DAEE]]),"") *100,"")</f>
        <v/>
      </c>
      <c r="Q1219" s="1" t="s">
        <v>47</v>
      </c>
      <c r="R1219" s="1">
        <v>1</v>
      </c>
      <c r="S1219" s="6"/>
      <c r="T1219" s="6"/>
      <c r="W1219" s="1"/>
      <c r="X1219" s="1"/>
      <c r="Y1219" s="1"/>
      <c r="AC1219" s="1"/>
      <c r="AF1219" s="1"/>
      <c r="AG1219" s="1"/>
    </row>
    <row r="1220" spans="1:33" hidden="1" x14ac:dyDescent="0.25">
      <c r="A1220" s="1">
        <v>21</v>
      </c>
      <c r="B1220" s="1">
        <v>2019</v>
      </c>
      <c r="C1220" s="1">
        <v>352080621</v>
      </c>
      <c r="D1220" s="44" t="s">
        <v>287</v>
      </c>
      <c r="E1220" s="20">
        <v>8.6800000000000002E-3</v>
      </c>
      <c r="F1220" s="20">
        <v>7.5000000000000002E-4</v>
      </c>
      <c r="G1220" s="20">
        <v>7.9299999999999995E-3</v>
      </c>
      <c r="H1220" s="20" t="s">
        <v>47</v>
      </c>
      <c r="I1220" s="20">
        <v>7.8700000000000003E-3</v>
      </c>
      <c r="J1220" s="20" t="s">
        <v>47</v>
      </c>
      <c r="K1220" s="20">
        <v>8.0999999999999996E-4</v>
      </c>
      <c r="L1220" s="20">
        <v>0</v>
      </c>
      <c r="M1220" s="20">
        <v>9.0078945312499995E-3</v>
      </c>
      <c r="N1220" s="50">
        <v>1</v>
      </c>
      <c r="O1220" s="8">
        <f>IFERROR(IFERROR(Tabela_BI[[#This Row],[nº Capt. Superf. - DAEE]]/(Tabela_BI[[#This Row],[nº Capt. Subt. - DAEE]] + Tabela_BI[[#This Row],[nº Capt. Superf. - DAEE]]),"") *100,"")</f>
        <v>40</v>
      </c>
      <c r="P1220" s="8">
        <f>IFERROR(IFERROR(Tabela_BI[[#This Row],[nº Capt. Subt. - DAEE]] /(Tabela_BI[[#This Row],[nº Capt. Subt. - DAEE]] + Tabela_BI[[#This Row],[nº Capt. Superf. - DAEE]]),"") *100,"")</f>
        <v>60</v>
      </c>
      <c r="Q1220" s="1">
        <v>2</v>
      </c>
      <c r="R1220" s="1">
        <v>3</v>
      </c>
      <c r="S1220" s="6">
        <v>186.73577999999998</v>
      </c>
      <c r="T1220" s="6">
        <v>186.73577999999998</v>
      </c>
      <c r="W1220" s="1"/>
      <c r="X1220" s="1"/>
      <c r="Y1220" s="1"/>
      <c r="AC1220" s="1"/>
      <c r="AF1220" s="1"/>
      <c r="AG1220" s="1"/>
    </row>
    <row r="1221" spans="1:33" hidden="1" x14ac:dyDescent="0.25">
      <c r="A1221" s="1">
        <v>14</v>
      </c>
      <c r="B1221" s="1">
        <v>2019</v>
      </c>
      <c r="C1221" s="1">
        <v>352090514</v>
      </c>
      <c r="D1221" s="44" t="s">
        <v>288</v>
      </c>
      <c r="E1221" s="20">
        <v>0.27806101978691061</v>
      </c>
      <c r="F1221" s="20">
        <v>0.212448264840183</v>
      </c>
      <c r="G1221" s="20">
        <v>6.5612754946727594E-2</v>
      </c>
      <c r="H1221" s="20" t="s">
        <v>47</v>
      </c>
      <c r="I1221" s="20">
        <v>5.8102587519025901E-3</v>
      </c>
      <c r="J1221" s="20">
        <v>0.26326538812785399</v>
      </c>
      <c r="K1221" s="20">
        <v>3.8500000000000001E-3</v>
      </c>
      <c r="L1221" s="20">
        <v>5.1353729071537263E-3</v>
      </c>
      <c r="M1221" s="20">
        <v>4.0022743379629633E-2</v>
      </c>
      <c r="N1221" s="50">
        <v>3</v>
      </c>
      <c r="O1221" s="8">
        <f>IFERROR(IFERROR(Tabela_BI[[#This Row],[nº Capt. Superf. - DAEE]]/(Tabela_BI[[#This Row],[nº Capt. Subt. - DAEE]] + Tabela_BI[[#This Row],[nº Capt. Superf. - DAEE]]),"") *100,"")</f>
        <v>23.52941176470588</v>
      </c>
      <c r="P1221" s="8">
        <f>IFERROR(IFERROR(Tabela_BI[[#This Row],[nº Capt. Subt. - DAEE]] /(Tabela_BI[[#This Row],[nº Capt. Subt. - DAEE]] + Tabela_BI[[#This Row],[nº Capt. Superf. - DAEE]]),"") *100,"")</f>
        <v>76.470588235294116</v>
      </c>
      <c r="Q1221" s="1">
        <v>4</v>
      </c>
      <c r="R1221" s="1">
        <v>13</v>
      </c>
      <c r="S1221" s="6">
        <v>737.37378000000001</v>
      </c>
      <c r="T1221" s="6">
        <v>737.37378000000001</v>
      </c>
      <c r="W1221" s="1"/>
      <c r="X1221" s="1"/>
      <c r="Y1221" s="1"/>
      <c r="AC1221" s="1"/>
      <c r="AF1221" s="1"/>
      <c r="AG1221" s="1"/>
    </row>
    <row r="1222" spans="1:33" hidden="1" x14ac:dyDescent="0.25">
      <c r="A1222" s="1">
        <v>17</v>
      </c>
      <c r="B1222" s="1">
        <v>2019</v>
      </c>
      <c r="C1222" s="1">
        <v>352090517</v>
      </c>
      <c r="D1222" s="44" t="s">
        <v>288</v>
      </c>
      <c r="E1222" s="20">
        <v>2.4479999999999998E-2</v>
      </c>
      <c r="F1222" s="20">
        <v>1.2E-4</v>
      </c>
      <c r="G1222" s="20">
        <v>2.436E-2</v>
      </c>
      <c r="H1222" s="20" t="s">
        <v>47</v>
      </c>
      <c r="I1222" s="20">
        <v>2.4479999999999998E-2</v>
      </c>
      <c r="J1222" s="20" t="s">
        <v>47</v>
      </c>
      <c r="K1222" s="20" t="s">
        <v>47</v>
      </c>
      <c r="L1222" s="20">
        <v>0</v>
      </c>
      <c r="M1222" s="20" t="s">
        <v>47</v>
      </c>
      <c r="N1222" s="50" t="s">
        <v>47</v>
      </c>
      <c r="O1222" s="8">
        <f>IFERROR(IFERROR(Tabela_BI[[#This Row],[nº Capt. Superf. - DAEE]]/(Tabela_BI[[#This Row],[nº Capt. Subt. - DAEE]] + Tabela_BI[[#This Row],[nº Capt. Superf. - DAEE]]),"") *100,"")</f>
        <v>33.333333333333329</v>
      </c>
      <c r="P1222" s="8">
        <f>IFERROR(IFERROR(Tabela_BI[[#This Row],[nº Capt. Subt. - DAEE]] /(Tabela_BI[[#This Row],[nº Capt. Subt. - DAEE]] + Tabela_BI[[#This Row],[nº Capt. Superf. - DAEE]]),"") *100,"")</f>
        <v>66.666666666666657</v>
      </c>
      <c r="Q1222" s="1">
        <v>1</v>
      </c>
      <c r="R1222" s="1">
        <v>2</v>
      </c>
      <c r="S1222" s="6"/>
      <c r="T1222" s="6"/>
      <c r="W1222" s="1"/>
      <c r="X1222" s="1"/>
      <c r="Y1222" s="1"/>
      <c r="AC1222" s="1"/>
      <c r="AF1222" s="1"/>
      <c r="AG1222" s="1"/>
    </row>
    <row r="1223" spans="1:33" hidden="1" x14ac:dyDescent="0.25">
      <c r="A1223" s="1">
        <v>10</v>
      </c>
      <c r="B1223" s="1">
        <v>2019</v>
      </c>
      <c r="C1223" s="1">
        <v>352100210</v>
      </c>
      <c r="D1223" s="44" t="s">
        <v>289</v>
      </c>
      <c r="E1223" s="20">
        <v>0.20944390030441401</v>
      </c>
      <c r="F1223" s="20">
        <v>0.106547519025875</v>
      </c>
      <c r="G1223" s="20">
        <v>0.10289638127853901</v>
      </c>
      <c r="H1223" s="20" t="s">
        <v>47</v>
      </c>
      <c r="I1223" s="20">
        <v>1.8718980213089799E-2</v>
      </c>
      <c r="J1223" s="20">
        <v>8.3229999999999998E-2</v>
      </c>
      <c r="K1223" s="20">
        <v>2.89489535768645E-2</v>
      </c>
      <c r="L1223" s="20">
        <v>7.8545966514459664E-2</v>
      </c>
      <c r="M1223" s="20">
        <v>6.9292229197916666E-2</v>
      </c>
      <c r="N1223" s="50">
        <v>15</v>
      </c>
      <c r="O1223" s="8">
        <f>IFERROR(IFERROR(Tabela_BI[[#This Row],[nº Capt. Superf. - DAEE]]/(Tabela_BI[[#This Row],[nº Capt. Subt. - DAEE]] + Tabela_BI[[#This Row],[nº Capt. Superf. - DAEE]]),"") *100,"")</f>
        <v>30</v>
      </c>
      <c r="P1223" s="8">
        <f>IFERROR(IFERROR(Tabela_BI[[#This Row],[nº Capt. Subt. - DAEE]] /(Tabela_BI[[#This Row],[nº Capt. Subt. - DAEE]] + Tabela_BI[[#This Row],[nº Capt. Superf. - DAEE]]),"") *100,"")</f>
        <v>70</v>
      </c>
      <c r="Q1223" s="1">
        <v>18</v>
      </c>
      <c r="R1223" s="1">
        <v>42</v>
      </c>
      <c r="S1223" s="6">
        <v>947.81469599999991</v>
      </c>
      <c r="T1223" s="6">
        <v>947.81469599999991</v>
      </c>
      <c r="W1223" s="1"/>
      <c r="X1223" s="1"/>
      <c r="Y1223" s="1"/>
      <c r="AC1223" s="1"/>
      <c r="AF1223" s="1"/>
      <c r="AG1223" s="1"/>
    </row>
    <row r="1224" spans="1:33" hidden="1" x14ac:dyDescent="0.25">
      <c r="A1224" s="1">
        <v>5</v>
      </c>
      <c r="B1224" s="1">
        <v>2019</v>
      </c>
      <c r="C1224" s="1">
        <v>35211015</v>
      </c>
      <c r="D1224" s="44" t="s">
        <v>290</v>
      </c>
      <c r="E1224" s="20">
        <v>4.3054398782344003E-2</v>
      </c>
      <c r="F1224" s="20">
        <v>1.21773668188737E-2</v>
      </c>
      <c r="G1224" s="20">
        <v>3.0877031963470299E-2</v>
      </c>
      <c r="H1224" s="20" t="s">
        <v>47</v>
      </c>
      <c r="I1224" s="20">
        <v>2.869E-2</v>
      </c>
      <c r="J1224" s="20">
        <v>7.6793150684931503E-3</v>
      </c>
      <c r="K1224" s="20">
        <v>3.1695129375951302E-3</v>
      </c>
      <c r="L1224" s="20">
        <v>3.5155707762557099E-3</v>
      </c>
      <c r="M1224" s="20">
        <v>1.6599854687499999E-2</v>
      </c>
      <c r="N1224" s="50">
        <v>11</v>
      </c>
      <c r="O1224" s="8">
        <f>IFERROR(IFERROR(Tabela_BI[[#This Row],[nº Capt. Superf. - DAEE]]/(Tabela_BI[[#This Row],[nº Capt. Subt. - DAEE]] + Tabela_BI[[#This Row],[nº Capt. Superf. - DAEE]]),"") *100,"")</f>
        <v>27.659574468085108</v>
      </c>
      <c r="P1224" s="8">
        <f>IFERROR(IFERROR(Tabela_BI[[#This Row],[nº Capt. Subt. - DAEE]] /(Tabela_BI[[#This Row],[nº Capt. Subt. - DAEE]] + Tabela_BI[[#This Row],[nº Capt. Superf. - DAEE]]),"") *100,"")</f>
        <v>72.340425531914903</v>
      </c>
      <c r="Q1224" s="1">
        <v>13</v>
      </c>
      <c r="R1224" s="1">
        <v>34</v>
      </c>
      <c r="S1224" s="6">
        <v>301.62780000000004</v>
      </c>
      <c r="T1224" s="6">
        <v>301.62780000000004</v>
      </c>
      <c r="W1224" s="1"/>
      <c r="X1224" s="1"/>
      <c r="Y1224" s="1"/>
      <c r="AC1224" s="1"/>
      <c r="AF1224" s="1"/>
      <c r="AG1224" s="1"/>
    </row>
    <row r="1225" spans="1:33" hidden="1" x14ac:dyDescent="0.25">
      <c r="A1225" s="1">
        <v>15</v>
      </c>
      <c r="B1225" s="1">
        <v>2019</v>
      </c>
      <c r="C1225" s="1">
        <v>352115015</v>
      </c>
      <c r="D1225" s="44" t="s">
        <v>291</v>
      </c>
      <c r="E1225" s="20">
        <v>0.12101778665652001</v>
      </c>
      <c r="F1225" s="20">
        <v>7.7999999999999996E-3</v>
      </c>
      <c r="G1225" s="20">
        <v>0.11321778665652001</v>
      </c>
      <c r="H1225" s="20" t="s">
        <v>47</v>
      </c>
      <c r="I1225" s="20">
        <v>5.1909999999999998E-2</v>
      </c>
      <c r="J1225" s="20">
        <v>8.4705479452054796E-4</v>
      </c>
      <c r="K1225" s="20">
        <v>6.3128371385083704E-2</v>
      </c>
      <c r="L1225" s="20">
        <v>5.1323604769152762E-3</v>
      </c>
      <c r="M1225" s="20">
        <v>8.1142171874999999E-3</v>
      </c>
      <c r="N1225" s="50">
        <v>9</v>
      </c>
      <c r="O1225" s="8">
        <f>IFERROR(IFERROR(Tabela_BI[[#This Row],[nº Capt. Superf. - DAEE]]/(Tabela_BI[[#This Row],[nº Capt. Subt. - DAEE]] + Tabela_BI[[#This Row],[nº Capt. Superf. - DAEE]]),"") *100,"")</f>
        <v>10.256410256410255</v>
      </c>
      <c r="P1225" s="8">
        <f>IFERROR(IFERROR(Tabela_BI[[#This Row],[nº Capt. Subt. - DAEE]] /(Tabela_BI[[#This Row],[nº Capt. Subt. - DAEE]] + Tabela_BI[[#This Row],[nº Capt. Superf. - DAEE]]),"") *100,"")</f>
        <v>89.743589743589752</v>
      </c>
      <c r="Q1225" s="1">
        <v>4</v>
      </c>
      <c r="R1225" s="1">
        <v>35</v>
      </c>
      <c r="S1225" s="6">
        <v>175.93199999999996</v>
      </c>
      <c r="T1225" s="6">
        <v>0</v>
      </c>
      <c r="W1225" s="1"/>
      <c r="X1225" s="1"/>
      <c r="Y1225" s="1"/>
      <c r="AC1225" s="1"/>
      <c r="AF1225" s="1"/>
      <c r="AG1225" s="1"/>
    </row>
    <row r="1226" spans="1:33" hidden="1" x14ac:dyDescent="0.25">
      <c r="A1226" s="1">
        <v>11</v>
      </c>
      <c r="B1226" s="1">
        <v>2019</v>
      </c>
      <c r="C1226" s="1">
        <v>352120011</v>
      </c>
      <c r="D1226" s="44" t="s">
        <v>292</v>
      </c>
      <c r="E1226" s="20">
        <v>4.7875911339421671E-2</v>
      </c>
      <c r="F1226" s="20">
        <v>4.7813544520548E-2</v>
      </c>
      <c r="G1226" s="20">
        <v>6.2366818873668206E-5</v>
      </c>
      <c r="H1226" s="20" t="s">
        <v>47</v>
      </c>
      <c r="I1226" s="20">
        <v>6.96E-3</v>
      </c>
      <c r="J1226" s="20">
        <v>6.0000000000000002E-5</v>
      </c>
      <c r="K1226" s="20">
        <v>4.0603544520547999E-2</v>
      </c>
      <c r="L1226" s="20">
        <v>2.52366818873668E-4</v>
      </c>
      <c r="M1226" s="20">
        <v>6.1376158854166661E-3</v>
      </c>
      <c r="N1226" s="50">
        <v>8</v>
      </c>
      <c r="O1226" s="8">
        <f>IFERROR(IFERROR(Tabela_BI[[#This Row],[nº Capt. Superf. - DAEE]]/(Tabela_BI[[#This Row],[nº Capt. Subt. - DAEE]] + Tabela_BI[[#This Row],[nº Capt. Superf. - DAEE]]),"") *100,"")</f>
        <v>88.235294117647058</v>
      </c>
      <c r="P1226" s="8">
        <f>IFERROR(IFERROR(Tabela_BI[[#This Row],[nº Capt. Subt. - DAEE]] /(Tabela_BI[[#This Row],[nº Capt. Subt. - DAEE]] + Tabela_BI[[#This Row],[nº Capt. Superf. - DAEE]]),"") *100,"")</f>
        <v>11.76470588235294</v>
      </c>
      <c r="Q1226" s="1">
        <v>15</v>
      </c>
      <c r="R1226" s="1">
        <v>2</v>
      </c>
      <c r="S1226" s="6">
        <v>89.05680000000001</v>
      </c>
      <c r="T1226" s="6">
        <v>89.05680000000001</v>
      </c>
      <c r="W1226" s="1"/>
      <c r="X1226" s="1"/>
      <c r="Y1226" s="1"/>
      <c r="AC1226" s="1"/>
      <c r="AF1226" s="1"/>
      <c r="AG1226" s="1"/>
    </row>
    <row r="1227" spans="1:33" hidden="1" x14ac:dyDescent="0.25">
      <c r="A1227" s="1">
        <v>8</v>
      </c>
      <c r="B1227" s="1">
        <v>2019</v>
      </c>
      <c r="C1227" s="1">
        <v>35213098</v>
      </c>
      <c r="D1227" s="44" t="s">
        <v>293</v>
      </c>
      <c r="E1227" s="20">
        <v>0.54747836884830003</v>
      </c>
      <c r="F1227" s="20">
        <v>0.39565212075088801</v>
      </c>
      <c r="G1227" s="20">
        <v>0.15182624809741199</v>
      </c>
      <c r="H1227" s="20">
        <v>0.31542998477930001</v>
      </c>
      <c r="I1227" s="20">
        <v>7.3491035007610298E-2</v>
      </c>
      <c r="J1227" s="20">
        <v>9.7009999999999999E-2</v>
      </c>
      <c r="K1227" s="20">
        <v>0.37690000000000001</v>
      </c>
      <c r="L1227" s="20">
        <v>7.7333840690005118E-5</v>
      </c>
      <c r="M1227" s="20">
        <v>4.7186417131944443E-2</v>
      </c>
      <c r="N1227" s="50">
        <v>12</v>
      </c>
      <c r="O1227" s="8">
        <f>IFERROR(IFERROR(Tabela_BI[[#This Row],[nº Capt. Superf. - DAEE]]/(Tabela_BI[[#This Row],[nº Capt. Subt. - DAEE]] + Tabela_BI[[#This Row],[nº Capt. Superf. - DAEE]]),"") *100,"")</f>
        <v>58.82352941176471</v>
      </c>
      <c r="P1227" s="8">
        <f>IFERROR(IFERROR(Tabela_BI[[#This Row],[nº Capt. Subt. - DAEE]] /(Tabela_BI[[#This Row],[nº Capt. Subt. - DAEE]] + Tabela_BI[[#This Row],[nº Capt. Superf. - DAEE]]),"") *100,"")</f>
        <v>41.17647058823529</v>
      </c>
      <c r="Q1227" s="1">
        <v>20</v>
      </c>
      <c r="R1227" s="1">
        <v>14</v>
      </c>
      <c r="S1227" s="6">
        <v>849.3660000000001</v>
      </c>
      <c r="T1227" s="6">
        <v>772.92306000000008</v>
      </c>
      <c r="W1227" s="1"/>
      <c r="X1227" s="1"/>
      <c r="Y1227" s="1"/>
      <c r="AC1227" s="1"/>
      <c r="AF1227" s="1"/>
      <c r="AG1227" s="1"/>
    </row>
    <row r="1228" spans="1:33" hidden="1" x14ac:dyDescent="0.25">
      <c r="A1228" s="1">
        <v>12</v>
      </c>
      <c r="B1228" s="1">
        <v>2019</v>
      </c>
      <c r="C1228" s="1">
        <v>352130912</v>
      </c>
      <c r="D1228" s="44" t="s">
        <v>293</v>
      </c>
      <c r="E1228" s="20">
        <v>7.4099999999999999E-3</v>
      </c>
      <c r="F1228" s="20">
        <v>7.4099999999999999E-3</v>
      </c>
      <c r="G1228" s="20" t="s">
        <v>47</v>
      </c>
      <c r="H1228" s="20" t="s">
        <v>47</v>
      </c>
      <c r="I1228" s="20" t="s">
        <v>47</v>
      </c>
      <c r="J1228" s="20" t="s">
        <v>47</v>
      </c>
      <c r="K1228" s="20">
        <v>7.4099999999999999E-3</v>
      </c>
      <c r="L1228" s="20">
        <v>0</v>
      </c>
      <c r="M1228" s="20" t="s">
        <v>47</v>
      </c>
      <c r="N1228" s="50" t="s">
        <v>47</v>
      </c>
      <c r="O1228" s="8" t="str">
        <f>IFERROR(IFERROR(Tabela_BI[[#This Row],[nº Capt. Superf. - DAEE]]/(Tabela_BI[[#This Row],[nº Capt. Subt. - DAEE]] + Tabela_BI[[#This Row],[nº Capt. Superf. - DAEE]]),"") *100,"")</f>
        <v/>
      </c>
      <c r="P1228" s="8" t="str">
        <f>IFERROR(IFERROR(Tabela_BI[[#This Row],[nº Capt. Subt. - DAEE]] /(Tabela_BI[[#This Row],[nº Capt. Subt. - DAEE]] + Tabela_BI[[#This Row],[nº Capt. Superf. - DAEE]]),"") *100,"")</f>
        <v/>
      </c>
      <c r="Q1228" s="1">
        <v>1</v>
      </c>
      <c r="R1228" s="1" t="s">
        <v>47</v>
      </c>
      <c r="S1228" s="6"/>
      <c r="T1228" s="6"/>
      <c r="W1228" s="1"/>
      <c r="X1228" s="1"/>
      <c r="Y1228" s="1"/>
      <c r="AC1228" s="1"/>
      <c r="AF1228" s="1"/>
      <c r="AG1228" s="1"/>
    </row>
    <row r="1229" spans="1:33" hidden="1" x14ac:dyDescent="0.25">
      <c r="A1229" s="1">
        <v>5</v>
      </c>
      <c r="B1229" s="1">
        <v>2019</v>
      </c>
      <c r="C1229" s="1">
        <v>35214085</v>
      </c>
      <c r="D1229" s="44" t="s">
        <v>294</v>
      </c>
      <c r="E1229" s="20">
        <v>0.82215278031456118</v>
      </c>
      <c r="F1229" s="20">
        <v>0.81013560121765604</v>
      </c>
      <c r="G1229" s="20">
        <v>1.20171790969051E-2</v>
      </c>
      <c r="H1229" s="20" t="s">
        <v>47</v>
      </c>
      <c r="I1229" s="20">
        <v>0.10438885844748901</v>
      </c>
      <c r="J1229" s="20">
        <v>0.67906481227803095</v>
      </c>
      <c r="K1229" s="20">
        <v>3.4840000000000003E-2</v>
      </c>
      <c r="L1229" s="20">
        <v>3.8591095890410979E-3</v>
      </c>
      <c r="M1229" s="20">
        <v>7.0973472222222223E-2</v>
      </c>
      <c r="N1229" s="50">
        <v>14</v>
      </c>
      <c r="O1229" s="8">
        <f>IFERROR(IFERROR(Tabela_BI[[#This Row],[nº Capt. Superf. - DAEE]]/(Tabela_BI[[#This Row],[nº Capt. Subt. - DAEE]] + Tabela_BI[[#This Row],[nº Capt. Superf. - DAEE]]),"") *100,"")</f>
        <v>40</v>
      </c>
      <c r="P1229" s="8">
        <f>IFERROR(IFERROR(Tabela_BI[[#This Row],[nº Capt. Subt. - DAEE]] /(Tabela_BI[[#This Row],[nº Capt. Subt. - DAEE]] + Tabela_BI[[#This Row],[nº Capt. Superf. - DAEE]]),"") *100,"")</f>
        <v>60</v>
      </c>
      <c r="Q1229" s="1">
        <v>16</v>
      </c>
      <c r="R1229" s="1">
        <v>24</v>
      </c>
      <c r="S1229" s="6">
        <v>1281.69</v>
      </c>
      <c r="T1229" s="6">
        <v>1281.69</v>
      </c>
      <c r="W1229" s="1"/>
      <c r="X1229" s="1"/>
      <c r="Y1229" s="1"/>
      <c r="AC1229" s="1"/>
      <c r="AF1229" s="1"/>
      <c r="AG1229" s="1"/>
    </row>
    <row r="1230" spans="1:33" hidden="1" x14ac:dyDescent="0.25">
      <c r="A1230" s="1">
        <v>16</v>
      </c>
      <c r="B1230" s="1">
        <v>2019</v>
      </c>
      <c r="C1230" s="1">
        <v>352150716</v>
      </c>
      <c r="D1230" s="44" t="s">
        <v>295</v>
      </c>
      <c r="E1230" s="20">
        <v>0.27271815829528201</v>
      </c>
      <c r="F1230" s="20">
        <v>0.13606581938102499</v>
      </c>
      <c r="G1230" s="20">
        <v>0.13665233891425699</v>
      </c>
      <c r="H1230" s="20" t="s">
        <v>47</v>
      </c>
      <c r="I1230" s="20">
        <v>1.31029832572298E-2</v>
      </c>
      <c r="J1230" s="20">
        <v>3.4000000000000002E-4</v>
      </c>
      <c r="K1230" s="20">
        <v>0.24114375951293801</v>
      </c>
      <c r="L1230" s="20">
        <v>1.81314155251142E-2</v>
      </c>
      <c r="M1230" s="20">
        <v>1.7652955729166666E-2</v>
      </c>
      <c r="N1230" s="50">
        <v>6</v>
      </c>
      <c r="O1230" s="8">
        <f>IFERROR(IFERROR(Tabela_BI[[#This Row],[nº Capt. Superf. - DAEE]]/(Tabela_BI[[#This Row],[nº Capt. Subt. - DAEE]] + Tabela_BI[[#This Row],[nº Capt. Superf. - DAEE]]),"") *100,"")</f>
        <v>26.923076923076923</v>
      </c>
      <c r="P1230" s="8">
        <f>IFERROR(IFERROR(Tabela_BI[[#This Row],[nº Capt. Subt. - DAEE]] /(Tabela_BI[[#This Row],[nº Capt. Subt. - DAEE]] + Tabela_BI[[#This Row],[nº Capt. Superf. - DAEE]]),"") *100,"")</f>
        <v>73.076923076923066</v>
      </c>
      <c r="Q1230" s="1">
        <v>14</v>
      </c>
      <c r="R1230" s="1">
        <v>38</v>
      </c>
      <c r="S1230" s="6">
        <v>384.96600000000001</v>
      </c>
      <c r="T1230" s="6">
        <v>384.96600000000001</v>
      </c>
      <c r="W1230" s="1"/>
      <c r="X1230" s="1"/>
      <c r="Y1230" s="1"/>
      <c r="AC1230" s="1"/>
      <c r="AF1230" s="1"/>
      <c r="AG1230" s="1"/>
    </row>
    <row r="1231" spans="1:33" hidden="1" x14ac:dyDescent="0.25">
      <c r="A1231" s="1">
        <v>20</v>
      </c>
      <c r="B1231" s="1">
        <v>2019</v>
      </c>
      <c r="C1231" s="1">
        <v>352160620</v>
      </c>
      <c r="D1231" s="44" t="s">
        <v>296</v>
      </c>
      <c r="E1231" s="20">
        <v>1.5832054794520552E-2</v>
      </c>
      <c r="F1231" s="20">
        <v>1.242E-2</v>
      </c>
      <c r="G1231" s="20">
        <v>3.4120547945205499E-3</v>
      </c>
      <c r="H1231" s="20" t="s">
        <v>47</v>
      </c>
      <c r="I1231" s="20">
        <v>1.91780821917808E-3</v>
      </c>
      <c r="J1231" s="20" t="s">
        <v>47</v>
      </c>
      <c r="K1231" s="20">
        <v>1.2854246575342501E-2</v>
      </c>
      <c r="L1231" s="20">
        <v>1.06E-3</v>
      </c>
      <c r="M1231" s="20" t="s">
        <v>47</v>
      </c>
      <c r="N1231" s="50" t="s">
        <v>47</v>
      </c>
      <c r="O1231" s="8">
        <f>IFERROR(IFERROR(Tabela_BI[[#This Row],[nº Capt. Superf. - DAEE]]/(Tabela_BI[[#This Row],[nº Capt. Subt. - DAEE]] + Tabela_BI[[#This Row],[nº Capt. Superf. - DAEE]]),"") *100,"")</f>
        <v>13.333333333333334</v>
      </c>
      <c r="P1231" s="8">
        <f>IFERROR(IFERROR(Tabela_BI[[#This Row],[nº Capt. Subt. - DAEE]] /(Tabela_BI[[#This Row],[nº Capt. Subt. - DAEE]] + Tabela_BI[[#This Row],[nº Capt. Superf. - DAEE]]),"") *100,"")</f>
        <v>86.666666666666671</v>
      </c>
      <c r="Q1231" s="1">
        <v>2</v>
      </c>
      <c r="R1231" s="1">
        <v>13</v>
      </c>
      <c r="S1231" s="6"/>
      <c r="T1231" s="6"/>
      <c r="W1231" s="1"/>
      <c r="X1231" s="1"/>
      <c r="Y1231" s="1"/>
      <c r="AC1231" s="1"/>
      <c r="AF1231" s="1"/>
      <c r="AG1231" s="1"/>
    </row>
    <row r="1232" spans="1:33" hidden="1" x14ac:dyDescent="0.25">
      <c r="A1232" s="1">
        <v>21</v>
      </c>
      <c r="B1232" s="1">
        <v>2019</v>
      </c>
      <c r="C1232" s="1">
        <v>352160621</v>
      </c>
      <c r="D1232" s="44" t="s">
        <v>296</v>
      </c>
      <c r="E1232" s="20">
        <v>2.7935514967021798E-3</v>
      </c>
      <c r="F1232" s="20" t="s">
        <v>47</v>
      </c>
      <c r="G1232" s="20">
        <v>2.7935514967021798E-3</v>
      </c>
      <c r="H1232" s="20" t="s">
        <v>47</v>
      </c>
      <c r="I1232" s="20">
        <v>1.7535514967021799E-3</v>
      </c>
      <c r="J1232" s="20" t="s">
        <v>47</v>
      </c>
      <c r="K1232" s="20">
        <v>3.6999999999999999E-4</v>
      </c>
      <c r="L1232" s="20">
        <v>6.7000000000000002E-4</v>
      </c>
      <c r="M1232" s="20">
        <v>1.34554375E-2</v>
      </c>
      <c r="N1232" s="50" t="s">
        <v>47</v>
      </c>
      <c r="O1232" s="8" t="str">
        <f>IFERROR(IFERROR(Tabela_BI[[#This Row],[nº Capt. Superf. - DAEE]]/(Tabela_BI[[#This Row],[nº Capt. Subt. - DAEE]] + Tabela_BI[[#This Row],[nº Capt. Superf. - DAEE]]),"") *100,"")</f>
        <v/>
      </c>
      <c r="P1232" s="8" t="str">
        <f>IFERROR(IFERROR(Tabela_BI[[#This Row],[nº Capt. Subt. - DAEE]] /(Tabela_BI[[#This Row],[nº Capt. Subt. - DAEE]] + Tabela_BI[[#This Row],[nº Capt. Superf. - DAEE]]),"") *100,"")</f>
        <v/>
      </c>
      <c r="Q1232" s="1" t="s">
        <v>47</v>
      </c>
      <c r="R1232" s="1">
        <v>14</v>
      </c>
      <c r="S1232" s="6">
        <v>313.48944</v>
      </c>
      <c r="T1232" s="6">
        <v>313.48944</v>
      </c>
      <c r="W1232" s="1"/>
      <c r="X1232" s="1"/>
      <c r="Y1232" s="1"/>
      <c r="AC1232" s="1"/>
      <c r="AF1232" s="1"/>
      <c r="AG1232" s="1"/>
    </row>
    <row r="1233" spans="1:33" hidden="1" x14ac:dyDescent="0.25">
      <c r="A1233" s="1">
        <v>14</v>
      </c>
      <c r="B1233" s="1">
        <v>2019</v>
      </c>
      <c r="C1233" s="1">
        <v>352170514</v>
      </c>
      <c r="D1233" s="44" t="s">
        <v>297</v>
      </c>
      <c r="E1233" s="20">
        <v>1.7818209991755494</v>
      </c>
      <c r="F1233" s="20">
        <v>1.7760130615804199</v>
      </c>
      <c r="G1233" s="20">
        <v>5.8079375951293798E-3</v>
      </c>
      <c r="H1233" s="20" t="s">
        <v>47</v>
      </c>
      <c r="I1233" s="20">
        <v>6.1789999999999998E-2</v>
      </c>
      <c r="J1233" s="20">
        <v>1.12473363774734E-4</v>
      </c>
      <c r="K1233" s="20">
        <v>1.7090719352486099</v>
      </c>
      <c r="L1233" s="20">
        <v>1.0846590563165909E-2</v>
      </c>
      <c r="M1233" s="20">
        <v>4.239381226967593E-2</v>
      </c>
      <c r="N1233" s="50">
        <v>59</v>
      </c>
      <c r="O1233" s="8">
        <f>IFERROR(IFERROR(Tabela_BI[[#This Row],[nº Capt. Superf. - DAEE]]/(Tabela_BI[[#This Row],[nº Capt. Subt. - DAEE]] + Tabela_BI[[#This Row],[nº Capt. Superf. - DAEE]]),"") *100,"")</f>
        <v>79.850746268656707</v>
      </c>
      <c r="P1233" s="8">
        <f>IFERROR(IFERROR(Tabela_BI[[#This Row],[nº Capt. Subt. - DAEE]] /(Tabela_BI[[#This Row],[nº Capt. Subt. - DAEE]] + Tabela_BI[[#This Row],[nº Capt. Superf. - DAEE]]),"") *100,"")</f>
        <v>20.149253731343283</v>
      </c>
      <c r="Q1233" s="1">
        <v>107</v>
      </c>
      <c r="R1233" s="1">
        <v>27</v>
      </c>
      <c r="S1233" s="6">
        <v>556.40604240000005</v>
      </c>
      <c r="T1233" s="6">
        <v>556.40604240000005</v>
      </c>
      <c r="W1233" s="1"/>
      <c r="X1233" s="1"/>
      <c r="Y1233" s="1"/>
      <c r="AC1233" s="1"/>
      <c r="AF1233" s="1"/>
      <c r="AG1233" s="1"/>
    </row>
    <row r="1234" spans="1:33" hidden="1" x14ac:dyDescent="0.25">
      <c r="A1234" s="1">
        <v>14</v>
      </c>
      <c r="B1234" s="1">
        <v>2019</v>
      </c>
      <c r="C1234" s="1">
        <v>352180414</v>
      </c>
      <c r="D1234" s="44" t="s">
        <v>298</v>
      </c>
      <c r="E1234" s="20">
        <v>2.7756955416032456</v>
      </c>
      <c r="F1234" s="20">
        <v>2.7593292985794</v>
      </c>
      <c r="G1234" s="20">
        <v>1.6366243023845799E-2</v>
      </c>
      <c r="H1234" s="20">
        <v>0.59224556062912204</v>
      </c>
      <c r="I1234" s="20">
        <v>5.808E-2</v>
      </c>
      <c r="J1234" s="20">
        <v>0.46314928970065999</v>
      </c>
      <c r="K1234" s="20">
        <v>2.2239304908675801</v>
      </c>
      <c r="L1234" s="20">
        <v>3.0535761035007609E-2</v>
      </c>
      <c r="M1234" s="20">
        <v>5.3815898921296304E-2</v>
      </c>
      <c r="N1234" s="50">
        <v>140</v>
      </c>
      <c r="O1234" s="8">
        <f>IFERROR(IFERROR(Tabela_BI[[#This Row],[nº Capt. Superf. - DAEE]]/(Tabela_BI[[#This Row],[nº Capt. Subt. - DAEE]] + Tabela_BI[[#This Row],[nº Capt. Superf. - DAEE]]),"") *100,"")</f>
        <v>83.214285714285722</v>
      </c>
      <c r="P1234" s="8">
        <f>IFERROR(IFERROR(Tabela_BI[[#This Row],[nº Capt. Subt. - DAEE]] /(Tabela_BI[[#This Row],[nº Capt. Subt. - DAEE]] + Tabela_BI[[#This Row],[nº Capt. Superf. - DAEE]]),"") *100,"")</f>
        <v>16.785714285714285</v>
      </c>
      <c r="Q1234" s="1">
        <v>233</v>
      </c>
      <c r="R1234" s="1">
        <v>47</v>
      </c>
      <c r="S1234" s="6">
        <v>989.17200000000003</v>
      </c>
      <c r="T1234" s="6">
        <v>989.17200000000003</v>
      </c>
      <c r="W1234" s="1"/>
      <c r="X1234" s="1"/>
      <c r="Y1234" s="1"/>
      <c r="AC1234" s="1"/>
      <c r="AF1234" s="1"/>
      <c r="AG1234" s="1"/>
    </row>
    <row r="1235" spans="1:33" hidden="1" x14ac:dyDescent="0.25">
      <c r="A1235" s="1">
        <v>16</v>
      </c>
      <c r="B1235" s="1">
        <v>2019</v>
      </c>
      <c r="C1235" s="1">
        <v>352190316</v>
      </c>
      <c r="D1235" s="44" t="s">
        <v>299</v>
      </c>
      <c r="E1235" s="20">
        <v>0.96578919330289192</v>
      </c>
      <c r="F1235" s="20">
        <v>0.395714908675799</v>
      </c>
      <c r="G1235" s="20">
        <v>0.57007428462709298</v>
      </c>
      <c r="H1235" s="20" t="s">
        <v>47</v>
      </c>
      <c r="I1235" s="20">
        <v>5.6930000000000001E-2</v>
      </c>
      <c r="J1235" s="20">
        <v>5.5271232876712298E-3</v>
      </c>
      <c r="K1235" s="20">
        <v>0.77536207001521995</v>
      </c>
      <c r="L1235" s="20">
        <v>0.12797</v>
      </c>
      <c r="M1235" s="20">
        <v>3.7062777309027781E-2</v>
      </c>
      <c r="N1235" s="50">
        <v>22</v>
      </c>
      <c r="O1235" s="8">
        <f>IFERROR(IFERROR(Tabela_BI[[#This Row],[nº Capt. Superf. - DAEE]]/(Tabela_BI[[#This Row],[nº Capt. Subt. - DAEE]] + Tabela_BI[[#This Row],[nº Capt. Superf. - DAEE]]),"") *100,"")</f>
        <v>15</v>
      </c>
      <c r="P1235" s="8">
        <f>IFERROR(IFERROR(Tabela_BI[[#This Row],[nº Capt. Subt. - DAEE]] /(Tabela_BI[[#This Row],[nº Capt. Subt. - DAEE]] + Tabela_BI[[#This Row],[nº Capt. Superf. - DAEE]]),"") *100,"")</f>
        <v>85</v>
      </c>
      <c r="Q1235" s="1">
        <v>27</v>
      </c>
      <c r="R1235" s="1">
        <v>153</v>
      </c>
      <c r="S1235" s="6">
        <v>687.47400000000005</v>
      </c>
      <c r="T1235" s="6">
        <v>656.60641740000005</v>
      </c>
      <c r="W1235" s="1"/>
      <c r="X1235" s="1"/>
      <c r="Y1235" s="1"/>
      <c r="AC1235" s="1"/>
      <c r="AF1235" s="1"/>
      <c r="AG1235" s="1"/>
    </row>
    <row r="1236" spans="1:33" hidden="1" x14ac:dyDescent="0.25">
      <c r="A1236" s="1">
        <v>13</v>
      </c>
      <c r="B1236" s="1">
        <v>2019</v>
      </c>
      <c r="C1236" s="1">
        <v>352200013</v>
      </c>
      <c r="D1236" s="44" t="s">
        <v>300</v>
      </c>
      <c r="E1236" s="20">
        <v>0.34595170281582899</v>
      </c>
      <c r="F1236" s="20">
        <v>0.13519124048706199</v>
      </c>
      <c r="G1236" s="20">
        <v>0.210760462328767</v>
      </c>
      <c r="H1236" s="20" t="s">
        <v>47</v>
      </c>
      <c r="I1236" s="20">
        <v>5.28025875190259E-3</v>
      </c>
      <c r="J1236" s="20">
        <v>9.8071093353627593E-4</v>
      </c>
      <c r="K1236" s="20">
        <v>0.325234246575343</v>
      </c>
      <c r="L1236" s="20">
        <v>1.4456486555048199E-2</v>
      </c>
      <c r="M1236" s="20">
        <v>6.382734375E-3</v>
      </c>
      <c r="N1236" s="50">
        <v>5</v>
      </c>
      <c r="O1236" s="8">
        <f>IFERROR(IFERROR(Tabela_BI[[#This Row],[nº Capt. Superf. - DAEE]]/(Tabela_BI[[#This Row],[nº Capt. Subt. - DAEE]] + Tabela_BI[[#This Row],[nº Capt. Superf. - DAEE]]),"") *100,"")</f>
        <v>31.25</v>
      </c>
      <c r="P1236" s="8">
        <f>IFERROR(IFERROR(Tabela_BI[[#This Row],[nº Capt. Subt. - DAEE]] /(Tabela_BI[[#This Row],[nº Capt. Subt. - DAEE]] + Tabela_BI[[#This Row],[nº Capt. Superf. - DAEE]]),"") *100,"")</f>
        <v>68.75</v>
      </c>
      <c r="Q1236" s="1">
        <v>15</v>
      </c>
      <c r="R1236" s="1">
        <v>33</v>
      </c>
      <c r="S1236" s="6">
        <v>150.60599999999999</v>
      </c>
      <c r="T1236" s="6">
        <v>150.60599999999999</v>
      </c>
      <c r="W1236" s="1"/>
      <c r="X1236" s="1"/>
      <c r="Y1236" s="1"/>
      <c r="AC1236" s="1"/>
      <c r="AF1236" s="1"/>
      <c r="AG1236" s="1"/>
    </row>
    <row r="1237" spans="1:33" hidden="1" x14ac:dyDescent="0.25">
      <c r="A1237" s="1">
        <v>7</v>
      </c>
      <c r="B1237" s="1">
        <v>2019</v>
      </c>
      <c r="C1237" s="1">
        <v>35221097</v>
      </c>
      <c r="D1237" s="44" t="s">
        <v>301</v>
      </c>
      <c r="E1237" s="20">
        <v>1.6855724048706242</v>
      </c>
      <c r="F1237" s="20">
        <v>1.6826000000000001</v>
      </c>
      <c r="G1237" s="20">
        <v>2.97240487062405E-3</v>
      </c>
      <c r="H1237" s="20" t="s">
        <v>47</v>
      </c>
      <c r="I1237" s="20">
        <v>1.6599900000000001</v>
      </c>
      <c r="J1237" s="20">
        <v>2.2200000000000002E-3</v>
      </c>
      <c r="K1237" s="20">
        <v>2.8712683916793501E-3</v>
      </c>
      <c r="L1237" s="20">
        <v>2.0491136478944696E-2</v>
      </c>
      <c r="M1237" s="20">
        <v>0.28060392691666669</v>
      </c>
      <c r="N1237" s="50">
        <v>10</v>
      </c>
      <c r="O1237" s="8">
        <f>IFERROR(IFERROR(Tabela_BI[[#This Row],[nº Capt. Superf. - DAEE]]/(Tabela_BI[[#This Row],[nº Capt. Subt. - DAEE]] + Tabela_BI[[#This Row],[nº Capt. Superf. - DAEE]]),"") *100,"")</f>
        <v>55.555555555555557</v>
      </c>
      <c r="P1237" s="8">
        <f>IFERROR(IFERROR(Tabela_BI[[#This Row],[nº Capt. Subt. - DAEE]] /(Tabela_BI[[#This Row],[nº Capt. Subt. - DAEE]] + Tabela_BI[[#This Row],[nº Capt. Superf. - DAEE]]),"") *100,"")</f>
        <v>44.444444444444443</v>
      </c>
      <c r="Q1237" s="1">
        <v>15</v>
      </c>
      <c r="R1237" s="1">
        <v>12</v>
      </c>
      <c r="S1237" s="6">
        <v>2396.50488</v>
      </c>
      <c r="T1237" s="6">
        <v>2396.50488</v>
      </c>
      <c r="W1237" s="1"/>
      <c r="X1237" s="1"/>
      <c r="Y1237" s="1"/>
      <c r="AC1237" s="1"/>
      <c r="AF1237" s="1"/>
      <c r="AG1237" s="1"/>
    </row>
    <row r="1238" spans="1:33" hidden="1" x14ac:dyDescent="0.25">
      <c r="A1238" s="1">
        <v>11</v>
      </c>
      <c r="B1238" s="1">
        <v>2019</v>
      </c>
      <c r="C1238" s="1">
        <v>352215811</v>
      </c>
      <c r="D1238" s="44" t="s">
        <v>302</v>
      </c>
      <c r="E1238" s="20">
        <v>1.6490000000000001E-2</v>
      </c>
      <c r="F1238" s="20">
        <v>1.6490000000000001E-2</v>
      </c>
      <c r="G1238" s="20" t="s">
        <v>47</v>
      </c>
      <c r="H1238" s="20" t="s">
        <v>47</v>
      </c>
      <c r="I1238" s="20">
        <v>9.9000000000000008E-3</v>
      </c>
      <c r="J1238" s="20">
        <v>6.4799999999999996E-3</v>
      </c>
      <c r="K1238" s="20">
        <v>1E-4</v>
      </c>
      <c r="L1238" s="20">
        <v>1.0000000000000001E-5</v>
      </c>
      <c r="M1238" s="20">
        <v>5.8434890625000003E-3</v>
      </c>
      <c r="N1238" s="50">
        <v>5</v>
      </c>
      <c r="O1238" s="8" t="str">
        <f>IFERROR(IFERROR(Tabela_BI[[#This Row],[nº Capt. Superf. - DAEE]]/(Tabela_BI[[#This Row],[nº Capt. Subt. - DAEE]] + Tabela_BI[[#This Row],[nº Capt. Superf. - DAEE]]),"") *100,"")</f>
        <v/>
      </c>
      <c r="P1238" s="8" t="str">
        <f>IFERROR(IFERROR(Tabela_BI[[#This Row],[nº Capt. Subt. - DAEE]] /(Tabela_BI[[#This Row],[nº Capt. Subt. - DAEE]] + Tabela_BI[[#This Row],[nº Capt. Superf. - DAEE]]),"") *100,"")</f>
        <v/>
      </c>
      <c r="Q1238" s="1">
        <v>9</v>
      </c>
      <c r="R1238" s="1" t="s">
        <v>47</v>
      </c>
      <c r="S1238" s="6">
        <v>52.984206</v>
      </c>
      <c r="T1238" s="6">
        <v>52.984206</v>
      </c>
      <c r="W1238" s="1"/>
      <c r="X1238" s="1"/>
      <c r="Y1238" s="1"/>
      <c r="AC1238" s="1"/>
      <c r="AF1238" s="1"/>
      <c r="AG1238" s="1"/>
    </row>
    <row r="1239" spans="1:33" hidden="1" x14ac:dyDescent="0.25">
      <c r="A1239" s="1">
        <v>6</v>
      </c>
      <c r="B1239" s="1">
        <v>2019</v>
      </c>
      <c r="C1239" s="1">
        <v>35222086</v>
      </c>
      <c r="D1239" s="44" t="s">
        <v>303</v>
      </c>
      <c r="E1239" s="20">
        <v>5.7259436834094402E-2</v>
      </c>
      <c r="F1239" s="20">
        <v>1.592E-2</v>
      </c>
      <c r="G1239" s="20">
        <v>4.1339436834094398E-2</v>
      </c>
      <c r="H1239" s="20" t="s">
        <v>47</v>
      </c>
      <c r="I1239" s="20">
        <v>1.5900000000000001E-2</v>
      </c>
      <c r="J1239" s="20">
        <v>2.3388554033485501E-2</v>
      </c>
      <c r="K1239" s="20">
        <v>1.24E-3</v>
      </c>
      <c r="L1239" s="20">
        <v>1.6730882800608818E-2</v>
      </c>
      <c r="M1239" s="20">
        <v>0.56568062930555563</v>
      </c>
      <c r="N1239" s="50">
        <v>10</v>
      </c>
      <c r="O1239" s="8">
        <f>IFERROR(IFERROR(Tabela_BI[[#This Row],[nº Capt. Superf. - DAEE]]/(Tabela_BI[[#This Row],[nº Capt. Subt. - DAEE]] + Tabela_BI[[#This Row],[nº Capt. Superf. - DAEE]]),"") *100,"")</f>
        <v>8.9743589743589745</v>
      </c>
      <c r="P1239" s="8">
        <f>IFERROR(IFERROR(Tabela_BI[[#This Row],[nº Capt. Subt. - DAEE]] /(Tabela_BI[[#This Row],[nº Capt. Subt. - DAEE]] + Tabela_BI[[#This Row],[nº Capt. Superf. - DAEE]]),"") *100,"")</f>
        <v>91.025641025641022</v>
      </c>
      <c r="Q1239" s="1">
        <v>7</v>
      </c>
      <c r="R1239" s="1">
        <v>71</v>
      </c>
      <c r="S1239" s="6">
        <v>3669.4312200000004</v>
      </c>
      <c r="T1239" s="6">
        <v>3155.7108492000007</v>
      </c>
      <c r="W1239" s="1"/>
      <c r="X1239" s="1"/>
      <c r="Y1239" s="1"/>
      <c r="AC1239" s="1"/>
      <c r="AF1239" s="1"/>
      <c r="AG1239" s="1"/>
    </row>
    <row r="1240" spans="1:33" hidden="1" x14ac:dyDescent="0.25">
      <c r="A1240" s="1">
        <v>11</v>
      </c>
      <c r="B1240" s="1">
        <v>2019</v>
      </c>
      <c r="C1240" s="1">
        <v>352220811</v>
      </c>
      <c r="D1240" s="44" t="s">
        <v>303</v>
      </c>
      <c r="E1240" s="20">
        <v>1.5769999999999999E-2</v>
      </c>
      <c r="F1240" s="20" t="s">
        <v>47</v>
      </c>
      <c r="G1240" s="20">
        <v>1.5769999999999999E-2</v>
      </c>
      <c r="H1240" s="20" t="s">
        <v>47</v>
      </c>
      <c r="I1240" s="20" t="s">
        <v>47</v>
      </c>
      <c r="J1240" s="20" t="s">
        <v>47</v>
      </c>
      <c r="K1240" s="20">
        <v>5.2100000000000002E-3</v>
      </c>
      <c r="L1240" s="20">
        <v>1.056E-2</v>
      </c>
      <c r="M1240" s="20" t="s">
        <v>47</v>
      </c>
      <c r="N1240" s="50">
        <v>1</v>
      </c>
      <c r="O1240" s="8" t="str">
        <f>IFERROR(IFERROR(Tabela_BI[[#This Row],[nº Capt. Superf. - DAEE]]/(Tabela_BI[[#This Row],[nº Capt. Subt. - DAEE]] + Tabela_BI[[#This Row],[nº Capt. Superf. - DAEE]]),"") *100,"")</f>
        <v/>
      </c>
      <c r="P1240" s="8" t="str">
        <f>IFERROR(IFERROR(Tabela_BI[[#This Row],[nº Capt. Subt. - DAEE]] /(Tabela_BI[[#This Row],[nº Capt. Subt. - DAEE]] + Tabela_BI[[#This Row],[nº Capt. Superf. - DAEE]]),"") *100,"")</f>
        <v/>
      </c>
      <c r="Q1240" s="1" t="s">
        <v>47</v>
      </c>
      <c r="R1240" s="1">
        <v>4</v>
      </c>
      <c r="S1240" s="6"/>
      <c r="T1240" s="6"/>
      <c r="W1240" s="1"/>
      <c r="X1240" s="1"/>
      <c r="Y1240" s="1"/>
      <c r="AC1240" s="1"/>
      <c r="AF1240" s="1"/>
      <c r="AG1240" s="1"/>
    </row>
    <row r="1241" spans="1:33" hidden="1" x14ac:dyDescent="0.25">
      <c r="A1241" s="1">
        <v>10</v>
      </c>
      <c r="B1241" s="1">
        <v>2019</v>
      </c>
      <c r="C1241" s="1">
        <v>352230710</v>
      </c>
      <c r="D1241" s="44" t="s">
        <v>304</v>
      </c>
      <c r="E1241" s="20">
        <v>8.1772304667681334E-3</v>
      </c>
      <c r="F1241" s="20">
        <v>7.3111618467782804E-3</v>
      </c>
      <c r="G1241" s="20">
        <v>8.6606861998985297E-4</v>
      </c>
      <c r="H1241" s="20" t="s">
        <v>47</v>
      </c>
      <c r="I1241" s="20" t="s">
        <v>47</v>
      </c>
      <c r="J1241" s="20">
        <v>1.6000000000000001E-4</v>
      </c>
      <c r="K1241" s="20">
        <v>7.56377536783359E-3</v>
      </c>
      <c r="L1241" s="20">
        <v>4.53455098934551E-4</v>
      </c>
      <c r="M1241" s="20" t="s">
        <v>47</v>
      </c>
      <c r="N1241" s="50">
        <v>6</v>
      </c>
      <c r="O1241" s="8">
        <f>IFERROR(IFERROR(Tabela_BI[[#This Row],[nº Capt. Superf. - DAEE]]/(Tabela_BI[[#This Row],[nº Capt. Subt. - DAEE]] + Tabela_BI[[#This Row],[nº Capt. Superf. - DAEE]]),"") *100,"")</f>
        <v>14.285714285714285</v>
      </c>
      <c r="P1241" s="8">
        <f>IFERROR(IFERROR(Tabela_BI[[#This Row],[nº Capt. Subt. - DAEE]] /(Tabela_BI[[#This Row],[nº Capt. Subt. - DAEE]] + Tabela_BI[[#This Row],[nº Capt. Superf. - DAEE]]),"") *100,"")</f>
        <v>85.714285714285708</v>
      </c>
      <c r="Q1241" s="1">
        <v>3</v>
      </c>
      <c r="R1241" s="1">
        <v>18</v>
      </c>
      <c r="S1241" s="6"/>
      <c r="T1241" s="6"/>
      <c r="W1241" s="1"/>
      <c r="X1241" s="1"/>
      <c r="Y1241" s="1"/>
      <c r="AC1241" s="1"/>
      <c r="AF1241" s="1"/>
      <c r="AG1241" s="1"/>
    </row>
    <row r="1242" spans="1:33" hidden="1" x14ac:dyDescent="0.25">
      <c r="A1242" s="1">
        <v>14</v>
      </c>
      <c r="B1242" s="1">
        <v>2019</v>
      </c>
      <c r="C1242" s="1">
        <v>352230714</v>
      </c>
      <c r="D1242" s="44" t="s">
        <v>304</v>
      </c>
      <c r="E1242" s="20">
        <v>1.995827389015727</v>
      </c>
      <c r="F1242" s="20">
        <v>1.76318039764079</v>
      </c>
      <c r="G1242" s="20">
        <v>0.232646991374937</v>
      </c>
      <c r="H1242" s="20" t="s">
        <v>47</v>
      </c>
      <c r="I1242" s="20">
        <v>0.47894347031963502</v>
      </c>
      <c r="J1242" s="20">
        <v>0.14016253488077099</v>
      </c>
      <c r="K1242" s="20">
        <v>1.2934007293252201</v>
      </c>
      <c r="L1242" s="20">
        <v>8.3320654490106602E-2</v>
      </c>
      <c r="M1242" s="20">
        <v>0.53071359308333332</v>
      </c>
      <c r="N1242" s="50">
        <v>142</v>
      </c>
      <c r="O1242" s="8">
        <f>IFERROR(IFERROR(Tabela_BI[[#This Row],[nº Capt. Superf. - DAEE]]/(Tabela_BI[[#This Row],[nº Capt. Subt. - DAEE]] + Tabela_BI[[#This Row],[nº Capt. Superf. - DAEE]]),"") *100,"")</f>
        <v>41.516245487364621</v>
      </c>
      <c r="P1242" s="8">
        <f>IFERROR(IFERROR(Tabela_BI[[#This Row],[nº Capt. Subt. - DAEE]] /(Tabela_BI[[#This Row],[nº Capt. Subt. - DAEE]] + Tabela_BI[[#This Row],[nº Capt. Superf. - DAEE]]),"") *100,"")</f>
        <v>58.483754512635379</v>
      </c>
      <c r="Q1242" s="1">
        <v>115</v>
      </c>
      <c r="R1242" s="1">
        <v>162</v>
      </c>
      <c r="S1242" s="6">
        <v>7607.9025360000005</v>
      </c>
      <c r="T1242" s="6">
        <v>7607.9025360000005</v>
      </c>
      <c r="W1242" s="1"/>
      <c r="X1242" s="1"/>
      <c r="Y1242" s="1"/>
      <c r="AC1242" s="1"/>
      <c r="AF1242" s="1"/>
      <c r="AG1242" s="1"/>
    </row>
    <row r="1243" spans="1:33" hidden="1" x14ac:dyDescent="0.25">
      <c r="A1243" s="1">
        <v>14</v>
      </c>
      <c r="B1243" s="1">
        <v>2019</v>
      </c>
      <c r="C1243" s="1">
        <v>352240614</v>
      </c>
      <c r="D1243" s="44" t="s">
        <v>305</v>
      </c>
      <c r="E1243" s="20">
        <v>2.0939681563926973</v>
      </c>
      <c r="F1243" s="20">
        <v>2.0637094197108099</v>
      </c>
      <c r="G1243" s="20">
        <v>3.0258736681887399E-2</v>
      </c>
      <c r="H1243" s="20" t="s">
        <v>47</v>
      </c>
      <c r="I1243" s="20">
        <v>0.43080587519025898</v>
      </c>
      <c r="J1243" s="20">
        <v>4.1266826484018297E-2</v>
      </c>
      <c r="K1243" s="20">
        <v>1.5989598154490099</v>
      </c>
      <c r="L1243" s="20">
        <v>2.293563926940639E-2</v>
      </c>
      <c r="M1243" s="20">
        <v>0.25825121842592585</v>
      </c>
      <c r="N1243" s="50">
        <v>116</v>
      </c>
      <c r="O1243" s="8">
        <f>IFERROR(IFERROR(Tabela_BI[[#This Row],[nº Capt. Superf. - DAEE]]/(Tabela_BI[[#This Row],[nº Capt. Subt. - DAEE]] + Tabela_BI[[#This Row],[nº Capt. Superf. - DAEE]]),"") *100,"")</f>
        <v>77.405857740585773</v>
      </c>
      <c r="P1243" s="8">
        <f>IFERROR(IFERROR(Tabela_BI[[#This Row],[nº Capt. Subt. - DAEE]] /(Tabela_BI[[#This Row],[nº Capt. Subt. - DAEE]] + Tabela_BI[[#This Row],[nº Capt. Superf. - DAEE]]),"") *100,"")</f>
        <v>22.594142259414227</v>
      </c>
      <c r="Q1243" s="1">
        <v>185</v>
      </c>
      <c r="R1243" s="1">
        <v>54</v>
      </c>
      <c r="S1243" s="6">
        <v>3868.0586208</v>
      </c>
      <c r="T1243" s="6">
        <v>3752.0168621760004</v>
      </c>
      <c r="W1243" s="1"/>
      <c r="X1243" s="1"/>
      <c r="Y1243" s="1"/>
      <c r="AC1243" s="1"/>
      <c r="AF1243" s="1"/>
      <c r="AG1243" s="1"/>
    </row>
    <row r="1244" spans="1:33" hidden="1" x14ac:dyDescent="0.25">
      <c r="A1244" s="1">
        <v>6</v>
      </c>
      <c r="B1244" s="1">
        <v>2019</v>
      </c>
      <c r="C1244" s="1">
        <v>35225056</v>
      </c>
      <c r="D1244" s="44" t="s">
        <v>306</v>
      </c>
      <c r="E1244" s="20">
        <v>0.20198340943683418</v>
      </c>
      <c r="F1244" s="20">
        <v>7.6161415525114198E-2</v>
      </c>
      <c r="G1244" s="20">
        <v>0.12582199391172</v>
      </c>
      <c r="H1244" s="20" t="s">
        <v>47</v>
      </c>
      <c r="I1244" s="20">
        <v>3.7999999999999999E-2</v>
      </c>
      <c r="J1244" s="20">
        <v>0.123251737696601</v>
      </c>
      <c r="K1244" s="20">
        <v>5.9141552511415504E-4</v>
      </c>
      <c r="L1244" s="20">
        <v>4.0140256215119317E-2</v>
      </c>
      <c r="M1244" s="20">
        <v>0.77392040580555554</v>
      </c>
      <c r="N1244" s="50">
        <v>40</v>
      </c>
      <c r="O1244" s="8">
        <f>IFERROR(IFERROR(Tabela_BI[[#This Row],[nº Capt. Superf. - DAEE]]/(Tabela_BI[[#This Row],[nº Capt. Subt. - DAEE]] + Tabela_BI[[#This Row],[nº Capt. Superf. - DAEE]]),"") *100,"")</f>
        <v>6.8181818181818175</v>
      </c>
      <c r="P1244" s="8">
        <f>IFERROR(IFERROR(Tabela_BI[[#This Row],[nº Capt. Subt. - DAEE]] /(Tabela_BI[[#This Row],[nº Capt. Subt. - DAEE]] + Tabela_BI[[#This Row],[nº Capt. Superf. - DAEE]]),"") *100,"")</f>
        <v>93.181818181818173</v>
      </c>
      <c r="Q1244" s="1">
        <v>9</v>
      </c>
      <c r="R1244" s="1">
        <v>123</v>
      </c>
      <c r="S1244" s="6">
        <v>7829.8379999999997</v>
      </c>
      <c r="T1244" s="6">
        <v>4228.1125199999997</v>
      </c>
      <c r="W1244" s="1"/>
      <c r="X1244" s="1"/>
      <c r="Y1244" s="1"/>
      <c r="AC1244" s="1"/>
      <c r="AF1244" s="1"/>
      <c r="AG1244" s="1"/>
    </row>
    <row r="1245" spans="1:33" hidden="1" x14ac:dyDescent="0.25">
      <c r="A1245" s="1">
        <v>10</v>
      </c>
      <c r="B1245" s="1">
        <v>2019</v>
      </c>
      <c r="C1245" s="1">
        <v>352250510</v>
      </c>
      <c r="D1245" s="44" t="s">
        <v>306</v>
      </c>
      <c r="E1245" s="20">
        <v>0</v>
      </c>
      <c r="F1245" s="20" t="s">
        <v>47</v>
      </c>
      <c r="G1245" s="20" t="s">
        <v>47</v>
      </c>
      <c r="H1245" s="20" t="s">
        <v>47</v>
      </c>
      <c r="I1245" s="20" t="s">
        <v>47</v>
      </c>
      <c r="J1245" s="20" t="s">
        <v>47</v>
      </c>
      <c r="K1245" s="20" t="s">
        <v>47</v>
      </c>
      <c r="L1245" s="20" t="s">
        <v>47</v>
      </c>
      <c r="M1245" s="20" t="s">
        <v>47</v>
      </c>
      <c r="N1245" s="50" t="s">
        <v>47</v>
      </c>
      <c r="O1245" s="8" t="str">
        <f>IFERROR(IFERROR(Tabela_BI[[#This Row],[nº Capt. Superf. - DAEE]]/(Tabela_BI[[#This Row],[nº Capt. Subt. - DAEE]] + Tabela_BI[[#This Row],[nº Capt. Superf. - DAEE]]),"") *100,"")</f>
        <v/>
      </c>
      <c r="P1245" s="8" t="str">
        <f>IFERROR(IFERROR(Tabela_BI[[#This Row],[nº Capt. Subt. - DAEE]] /(Tabela_BI[[#This Row],[nº Capt. Subt. - DAEE]] + Tabela_BI[[#This Row],[nº Capt. Superf. - DAEE]]),"") *100,"")</f>
        <v/>
      </c>
      <c r="Q1245" s="1" t="s">
        <v>47</v>
      </c>
      <c r="R1245" s="1" t="s">
        <v>47</v>
      </c>
      <c r="S1245" s="6"/>
      <c r="T1245" s="6"/>
      <c r="W1245" s="1"/>
      <c r="X1245" s="1"/>
      <c r="Y1245" s="1"/>
      <c r="AC1245" s="1"/>
      <c r="AF1245" s="1"/>
      <c r="AG1245" s="1"/>
    </row>
    <row r="1246" spans="1:33" hidden="1" x14ac:dyDescent="0.25">
      <c r="A1246" s="1">
        <v>9</v>
      </c>
      <c r="B1246" s="1">
        <v>2019</v>
      </c>
      <c r="C1246" s="1">
        <v>35226049</v>
      </c>
      <c r="D1246" s="44" t="s">
        <v>307</v>
      </c>
      <c r="E1246" s="20">
        <v>0.31862684931506902</v>
      </c>
      <c r="F1246" s="20">
        <v>0.18802385083713899</v>
      </c>
      <c r="G1246" s="20">
        <v>0.13060299847793</v>
      </c>
      <c r="H1246" s="20">
        <v>0.25681953957381998</v>
      </c>
      <c r="I1246" s="20">
        <v>6.0073782343987803E-2</v>
      </c>
      <c r="J1246" s="20">
        <v>9.4974749492643395E-2</v>
      </c>
      <c r="K1246" s="20">
        <v>7.8849245306950796E-2</v>
      </c>
      <c r="L1246" s="20">
        <v>8.4729072171486605E-2</v>
      </c>
      <c r="M1246" s="20">
        <v>0.21519692518518518</v>
      </c>
      <c r="N1246" s="50">
        <v>57</v>
      </c>
      <c r="O1246" s="8">
        <f>IFERROR(IFERROR(Tabela_BI[[#This Row],[nº Capt. Superf. - DAEE]]/(Tabela_BI[[#This Row],[nº Capt. Subt. - DAEE]] + Tabela_BI[[#This Row],[nº Capt. Superf. - DAEE]]),"") *100,"")</f>
        <v>32.642487046632127</v>
      </c>
      <c r="P1246" s="8">
        <f>IFERROR(IFERROR(Tabela_BI[[#This Row],[nº Capt. Subt. - DAEE]] /(Tabela_BI[[#This Row],[nº Capt. Subt. - DAEE]] + Tabela_BI[[#This Row],[nº Capt. Superf. - DAEE]]),"") *100,"")</f>
        <v>67.357512953367873</v>
      </c>
      <c r="Q1246" s="1">
        <v>63</v>
      </c>
      <c r="R1246" s="1">
        <v>130</v>
      </c>
      <c r="S1246" s="6">
        <v>3745.4940000000001</v>
      </c>
      <c r="T1246" s="6">
        <v>3745.4940000000001</v>
      </c>
      <c r="W1246" s="1"/>
      <c r="X1246" s="1"/>
      <c r="Y1246" s="1"/>
      <c r="AC1246" s="1"/>
      <c r="AF1246" s="1"/>
      <c r="AG1246" s="1"/>
    </row>
    <row r="1247" spans="1:33" hidden="1" x14ac:dyDescent="0.25">
      <c r="A1247" s="1">
        <v>11</v>
      </c>
      <c r="B1247" s="1">
        <v>2019</v>
      </c>
      <c r="C1247" s="1">
        <v>352265311</v>
      </c>
      <c r="D1247" s="44" t="s">
        <v>308</v>
      </c>
      <c r="E1247" s="20">
        <v>7.0063419583967501E-3</v>
      </c>
      <c r="F1247" s="20">
        <v>1.3025367833586999E-3</v>
      </c>
      <c r="G1247" s="20">
        <v>5.7038051750380502E-3</v>
      </c>
      <c r="H1247" s="20" t="s">
        <v>47</v>
      </c>
      <c r="I1247" s="20">
        <v>5.7000000000000002E-3</v>
      </c>
      <c r="J1247" s="20">
        <v>1.2999999999999999E-3</v>
      </c>
      <c r="K1247" s="20">
        <v>2.53678335870117E-6</v>
      </c>
      <c r="L1247" s="20">
        <v>3.8051750380517502E-6</v>
      </c>
      <c r="M1247" s="20">
        <v>6.3821916666666669E-3</v>
      </c>
      <c r="N1247" s="50" t="s">
        <v>47</v>
      </c>
      <c r="O1247" s="8">
        <f>IFERROR(IFERROR(Tabela_BI[[#This Row],[nº Capt. Superf. - DAEE]]/(Tabela_BI[[#This Row],[nº Capt. Subt. - DAEE]] + Tabela_BI[[#This Row],[nº Capt. Superf. - DAEE]]),"") *100,"")</f>
        <v>57.142857142857139</v>
      </c>
      <c r="P1247" s="8">
        <f>IFERROR(IFERROR(Tabela_BI[[#This Row],[nº Capt. Subt. - DAEE]] /(Tabela_BI[[#This Row],[nº Capt. Subt. - DAEE]] + Tabela_BI[[#This Row],[nº Capt. Superf. - DAEE]]),"") *100,"")</f>
        <v>42.857142857142854</v>
      </c>
      <c r="Q1247" s="1">
        <v>4</v>
      </c>
      <c r="R1247" s="1">
        <v>3</v>
      </c>
      <c r="S1247" s="6">
        <v>71.68225679999999</v>
      </c>
      <c r="T1247" s="6">
        <v>71.68225679999999</v>
      </c>
      <c r="W1247" s="1"/>
      <c r="X1247" s="1"/>
      <c r="Y1247" s="1"/>
      <c r="AC1247" s="1"/>
      <c r="AF1247" s="1"/>
      <c r="AG1247" s="1"/>
    </row>
    <row r="1248" spans="1:33" hidden="1" x14ac:dyDescent="0.25">
      <c r="A1248" s="1">
        <v>16</v>
      </c>
      <c r="B1248" s="1">
        <v>2019</v>
      </c>
      <c r="C1248" s="1">
        <v>352270316</v>
      </c>
      <c r="D1248" s="44" t="s">
        <v>309</v>
      </c>
      <c r="E1248" s="20">
        <v>1.0875700304414</v>
      </c>
      <c r="F1248" s="20">
        <v>0.57627187595129403</v>
      </c>
      <c r="G1248" s="20">
        <v>0.51129815449010596</v>
      </c>
      <c r="H1248" s="20" t="s">
        <v>47</v>
      </c>
      <c r="I1248" s="20">
        <v>0.14849499238965</v>
      </c>
      <c r="J1248" s="20">
        <v>0.245194911212582</v>
      </c>
      <c r="K1248" s="20">
        <v>0.67803380771182098</v>
      </c>
      <c r="L1248" s="20">
        <v>1.5846319127346499E-2</v>
      </c>
      <c r="M1248" s="20">
        <v>0.12583439555555556</v>
      </c>
      <c r="N1248" s="50">
        <v>15</v>
      </c>
      <c r="O1248" s="8">
        <f>IFERROR(IFERROR(Tabela_BI[[#This Row],[nº Capt. Superf. - DAEE]]/(Tabela_BI[[#This Row],[nº Capt. Subt. - DAEE]] + Tabela_BI[[#This Row],[nº Capt. Superf. - DAEE]]),"") *100,"")</f>
        <v>30.243902439024389</v>
      </c>
      <c r="P1248" s="8">
        <f>IFERROR(IFERROR(Tabela_BI[[#This Row],[nº Capt. Subt. - DAEE]] /(Tabela_BI[[#This Row],[nº Capt. Subt. - DAEE]] + Tabela_BI[[#This Row],[nº Capt. Superf. - DAEE]]),"") *100,"")</f>
        <v>69.756097560975604</v>
      </c>
      <c r="Q1248" s="1">
        <v>62</v>
      </c>
      <c r="R1248" s="1">
        <v>143</v>
      </c>
      <c r="S1248" s="6">
        <v>2111.8319999999999</v>
      </c>
      <c r="T1248" s="6">
        <v>2111.8319999999999</v>
      </c>
      <c r="W1248" s="1"/>
      <c r="X1248" s="1"/>
      <c r="Y1248" s="1"/>
      <c r="AC1248" s="1"/>
      <c r="AF1248" s="1"/>
      <c r="AG1248" s="1"/>
    </row>
    <row r="1249" spans="1:33" hidden="1" x14ac:dyDescent="0.25">
      <c r="A1249" s="1">
        <v>14</v>
      </c>
      <c r="B1249" s="1">
        <v>2019</v>
      </c>
      <c r="C1249" s="1">
        <v>352280214</v>
      </c>
      <c r="D1249" s="44" t="s">
        <v>310</v>
      </c>
      <c r="E1249" s="20">
        <v>0.2926200342465749</v>
      </c>
      <c r="F1249" s="20">
        <v>0.290146442161339</v>
      </c>
      <c r="G1249" s="20">
        <v>2.47359208523592E-3</v>
      </c>
      <c r="H1249" s="20">
        <v>2.2989662607813301E-2</v>
      </c>
      <c r="I1249" s="20">
        <v>2.4570000000000002E-2</v>
      </c>
      <c r="J1249" s="20" t="s">
        <v>47</v>
      </c>
      <c r="K1249" s="20">
        <v>0.24086433789954301</v>
      </c>
      <c r="L1249" s="20">
        <v>2.7185696347031964E-2</v>
      </c>
      <c r="M1249" s="20">
        <v>3.7620111750000004E-2</v>
      </c>
      <c r="N1249" s="50">
        <v>15</v>
      </c>
      <c r="O1249" s="8">
        <f>IFERROR(IFERROR(Tabela_BI[[#This Row],[nº Capt. Superf. - DAEE]]/(Tabela_BI[[#This Row],[nº Capt. Subt. - DAEE]] + Tabela_BI[[#This Row],[nº Capt. Superf. - DAEE]]),"") *100,"")</f>
        <v>79.591836734693871</v>
      </c>
      <c r="P1249" s="8">
        <f>IFERROR(IFERROR(Tabela_BI[[#This Row],[nº Capt. Subt. - DAEE]] /(Tabela_BI[[#This Row],[nº Capt. Subt. - DAEE]] + Tabela_BI[[#This Row],[nº Capt. Superf. - DAEE]]),"") *100,"")</f>
        <v>20.408163265306122</v>
      </c>
      <c r="Q1249" s="1">
        <v>39</v>
      </c>
      <c r="R1249" s="1">
        <v>10</v>
      </c>
      <c r="S1249" s="6">
        <v>564.52031999999997</v>
      </c>
      <c r="T1249" s="6">
        <v>564.52031999999997</v>
      </c>
      <c r="W1249" s="1"/>
      <c r="X1249" s="1"/>
      <c r="Y1249" s="1"/>
      <c r="AC1249" s="1"/>
      <c r="AF1249" s="1"/>
      <c r="AG1249" s="1"/>
    </row>
    <row r="1250" spans="1:33" hidden="1" x14ac:dyDescent="0.25">
      <c r="A1250" s="1">
        <v>13</v>
      </c>
      <c r="B1250" s="1">
        <v>2019</v>
      </c>
      <c r="C1250" s="1">
        <v>352290113</v>
      </c>
      <c r="D1250" s="44" t="s">
        <v>311</v>
      </c>
      <c r="E1250" s="20">
        <v>1.6669980974124799E-2</v>
      </c>
      <c r="F1250" s="20" t="s">
        <v>47</v>
      </c>
      <c r="G1250" s="20">
        <v>1.6669980974124799E-2</v>
      </c>
      <c r="H1250" s="20" t="s">
        <v>47</v>
      </c>
      <c r="I1250" s="20">
        <v>3.8051750380517502E-4</v>
      </c>
      <c r="J1250" s="20">
        <v>7.6823287671232898E-3</v>
      </c>
      <c r="K1250" s="20" t="s">
        <v>47</v>
      </c>
      <c r="L1250" s="20">
        <v>8.607134703196349E-3</v>
      </c>
      <c r="M1250" s="20">
        <v>4.0005543666666671E-2</v>
      </c>
      <c r="N1250" s="50" t="s">
        <v>47</v>
      </c>
      <c r="O1250" s="8" t="str">
        <f>IFERROR(IFERROR(Tabela_BI[[#This Row],[nº Capt. Superf. - DAEE]]/(Tabela_BI[[#This Row],[nº Capt. Subt. - DAEE]] + Tabela_BI[[#This Row],[nº Capt. Superf. - DAEE]]),"") *100,"")</f>
        <v/>
      </c>
      <c r="P1250" s="8" t="str">
        <f>IFERROR(IFERROR(Tabela_BI[[#This Row],[nº Capt. Subt. - DAEE]] /(Tabela_BI[[#This Row],[nº Capt. Subt. - DAEE]] + Tabela_BI[[#This Row],[nº Capt. Superf. - DAEE]]),"") *100,"")</f>
        <v/>
      </c>
      <c r="Q1250" s="1" t="s">
        <v>47</v>
      </c>
      <c r="R1250" s="1">
        <v>13</v>
      </c>
      <c r="S1250" s="6">
        <v>628.02864</v>
      </c>
      <c r="T1250" s="6">
        <v>0</v>
      </c>
      <c r="W1250" s="1"/>
      <c r="X1250" s="1"/>
      <c r="Y1250" s="1"/>
      <c r="AC1250" s="1"/>
      <c r="AF1250" s="1"/>
      <c r="AG1250" s="1"/>
    </row>
    <row r="1251" spans="1:33" hidden="1" x14ac:dyDescent="0.25">
      <c r="A1251" s="1">
        <v>18</v>
      </c>
      <c r="B1251" s="1">
        <v>2019</v>
      </c>
      <c r="C1251" s="1">
        <v>352300818</v>
      </c>
      <c r="D1251" s="44" t="s">
        <v>312</v>
      </c>
      <c r="E1251" s="20">
        <v>0</v>
      </c>
      <c r="F1251" s="20" t="s">
        <v>47</v>
      </c>
      <c r="G1251" s="20" t="s">
        <v>47</v>
      </c>
      <c r="H1251" s="20" t="s">
        <v>47</v>
      </c>
      <c r="I1251" s="20" t="s">
        <v>47</v>
      </c>
      <c r="J1251" s="20" t="s">
        <v>47</v>
      </c>
      <c r="K1251" s="20" t="s">
        <v>47</v>
      </c>
      <c r="L1251" s="20" t="s">
        <v>47</v>
      </c>
      <c r="M1251" s="20" t="s">
        <v>47</v>
      </c>
      <c r="N1251" s="50" t="s">
        <v>47</v>
      </c>
      <c r="O1251" s="8" t="str">
        <f>IFERROR(IFERROR(Tabela_BI[[#This Row],[nº Capt. Superf. - DAEE]]/(Tabela_BI[[#This Row],[nº Capt. Subt. - DAEE]] + Tabela_BI[[#This Row],[nº Capt. Superf. - DAEE]]),"") *100,"")</f>
        <v/>
      </c>
      <c r="P1251" s="8" t="str">
        <f>IFERROR(IFERROR(Tabela_BI[[#This Row],[nº Capt. Subt. - DAEE]] /(Tabela_BI[[#This Row],[nº Capt. Subt. - DAEE]] + Tabela_BI[[#This Row],[nº Capt. Superf. - DAEE]]),"") *100,"")</f>
        <v/>
      </c>
      <c r="Q1251" s="1" t="s">
        <v>47</v>
      </c>
      <c r="R1251" s="1" t="s">
        <v>47</v>
      </c>
      <c r="S1251" s="6"/>
      <c r="T1251" s="6"/>
      <c r="W1251" s="1"/>
      <c r="X1251" s="1"/>
      <c r="Y1251" s="1"/>
      <c r="AC1251" s="1"/>
      <c r="AF1251" s="1"/>
      <c r="AG1251" s="1"/>
    </row>
    <row r="1252" spans="1:33" hidden="1" x14ac:dyDescent="0.25">
      <c r="A1252" s="1">
        <v>19</v>
      </c>
      <c r="B1252" s="1">
        <v>2019</v>
      </c>
      <c r="C1252" s="1">
        <v>352300819</v>
      </c>
      <c r="D1252" s="44" t="s">
        <v>312</v>
      </c>
      <c r="E1252" s="20">
        <v>0.12950095129375966</v>
      </c>
      <c r="F1252" s="20">
        <v>0.12634771816336901</v>
      </c>
      <c r="G1252" s="20">
        <v>3.1532331303906602E-3</v>
      </c>
      <c r="H1252" s="20">
        <v>0.42510229578893999</v>
      </c>
      <c r="I1252" s="20">
        <v>2.3700000000000001E-3</v>
      </c>
      <c r="J1252" s="20">
        <v>2.9E-4</v>
      </c>
      <c r="K1252" s="20">
        <v>0.12635913368848301</v>
      </c>
      <c r="L1252" s="20">
        <v>4.8181760527650898E-4</v>
      </c>
      <c r="M1252" s="20">
        <v>1.0060453124999999E-2</v>
      </c>
      <c r="N1252" s="50" t="s">
        <v>47</v>
      </c>
      <c r="O1252" s="8">
        <f>IFERROR(IFERROR(Tabela_BI[[#This Row],[nº Capt. Superf. - DAEE]]/(Tabela_BI[[#This Row],[nº Capt. Subt. - DAEE]] + Tabela_BI[[#This Row],[nº Capt. Superf. - DAEE]]),"") *100,"")</f>
        <v>48</v>
      </c>
      <c r="P1252" s="8">
        <f>IFERROR(IFERROR(Tabela_BI[[#This Row],[nº Capt. Subt. - DAEE]] /(Tabela_BI[[#This Row],[nº Capt. Subt. - DAEE]] + Tabela_BI[[#This Row],[nº Capt. Superf. - DAEE]]),"") *100,"")</f>
        <v>52</v>
      </c>
      <c r="Q1252" s="1">
        <v>12</v>
      </c>
      <c r="R1252" s="1">
        <v>13</v>
      </c>
      <c r="S1252" s="6">
        <v>169.38720000000001</v>
      </c>
      <c r="T1252" s="6">
        <v>169.38720000000001</v>
      </c>
      <c r="W1252" s="1"/>
      <c r="X1252" s="1"/>
      <c r="Y1252" s="1"/>
      <c r="AC1252" s="1"/>
      <c r="AF1252" s="1"/>
      <c r="AG1252" s="1"/>
    </row>
    <row r="1253" spans="1:33" hidden="1" x14ac:dyDescent="0.25">
      <c r="A1253" s="1">
        <v>2</v>
      </c>
      <c r="B1253" s="1">
        <v>2019</v>
      </c>
      <c r="C1253" s="1">
        <v>35231072</v>
      </c>
      <c r="D1253" s="44" t="s">
        <v>313</v>
      </c>
      <c r="E1253" s="20">
        <v>9.9885844748858493E-5</v>
      </c>
      <c r="F1253" s="20" t="s">
        <v>47</v>
      </c>
      <c r="G1253" s="20">
        <v>9.9885844748858493E-5</v>
      </c>
      <c r="H1253" s="20" t="s">
        <v>47</v>
      </c>
      <c r="I1253" s="20" t="s">
        <v>47</v>
      </c>
      <c r="J1253" s="20">
        <v>1.4269406392694101E-5</v>
      </c>
      <c r="K1253" s="20" t="s">
        <v>47</v>
      </c>
      <c r="L1253" s="20">
        <v>8.5616438356164398E-5</v>
      </c>
      <c r="M1253" s="20" t="s">
        <v>47</v>
      </c>
      <c r="N1253" s="50" t="s">
        <v>47</v>
      </c>
      <c r="O1253" s="8" t="str">
        <f>IFERROR(IFERROR(Tabela_BI[[#This Row],[nº Capt. Superf. - DAEE]]/(Tabela_BI[[#This Row],[nº Capt. Subt. - DAEE]] + Tabela_BI[[#This Row],[nº Capt. Superf. - DAEE]]),"") *100,"")</f>
        <v/>
      </c>
      <c r="P1253" s="8" t="str">
        <f>IFERROR(IFERROR(Tabela_BI[[#This Row],[nº Capt. Subt. - DAEE]] /(Tabela_BI[[#This Row],[nº Capt. Subt. - DAEE]] + Tabela_BI[[#This Row],[nº Capt. Superf. - DAEE]]),"") *100,"")</f>
        <v/>
      </c>
      <c r="Q1253" s="1" t="s">
        <v>47</v>
      </c>
      <c r="R1253" s="1">
        <v>2</v>
      </c>
      <c r="S1253" s="6"/>
      <c r="T1253" s="6"/>
      <c r="W1253" s="1"/>
      <c r="X1253" s="1"/>
      <c r="Y1253" s="1"/>
      <c r="AC1253" s="1"/>
      <c r="AF1253" s="1"/>
      <c r="AG1253" s="1"/>
    </row>
    <row r="1254" spans="1:33" hidden="1" x14ac:dyDescent="0.25">
      <c r="A1254" s="1">
        <v>6</v>
      </c>
      <c r="B1254" s="1">
        <v>2019</v>
      </c>
      <c r="C1254" s="1">
        <v>35231076</v>
      </c>
      <c r="D1254" s="44" t="s">
        <v>313</v>
      </c>
      <c r="E1254" s="20">
        <v>5.27183368214105E-2</v>
      </c>
      <c r="F1254" s="20">
        <v>1.61382800608828E-2</v>
      </c>
      <c r="G1254" s="20">
        <v>3.6580056760527703E-2</v>
      </c>
      <c r="H1254" s="20" t="s">
        <v>47</v>
      </c>
      <c r="I1254" s="20">
        <v>2.7100000000000002E-3</v>
      </c>
      <c r="J1254" s="20">
        <v>2.6699539256722499E-2</v>
      </c>
      <c r="K1254" s="20">
        <v>4.0000000000000003E-5</v>
      </c>
      <c r="L1254" s="20">
        <v>2.231750380517504E-2</v>
      </c>
      <c r="M1254" s="20">
        <v>1.2732927083333334</v>
      </c>
      <c r="N1254" s="50">
        <v>2</v>
      </c>
      <c r="O1254" s="8">
        <f>IFERROR(IFERROR(Tabela_BI[[#This Row],[nº Capt. Superf. - DAEE]]/(Tabela_BI[[#This Row],[nº Capt. Subt. - DAEE]] + Tabela_BI[[#This Row],[nº Capt. Superf. - DAEE]]),"") *100,"")</f>
        <v>15.942028985507244</v>
      </c>
      <c r="P1254" s="8">
        <f>IFERROR(IFERROR(Tabela_BI[[#This Row],[nº Capt. Subt. - DAEE]] /(Tabela_BI[[#This Row],[nº Capt. Subt. - DAEE]] + Tabela_BI[[#This Row],[nº Capt. Superf. - DAEE]]),"") *100,"")</f>
        <v>84.05797101449275</v>
      </c>
      <c r="Q1254" s="1">
        <v>11</v>
      </c>
      <c r="R1254" s="1">
        <v>58</v>
      </c>
      <c r="S1254" s="6">
        <v>13015.8171</v>
      </c>
      <c r="T1254" s="6">
        <v>2082.5307360000002</v>
      </c>
      <c r="W1254" s="1"/>
      <c r="X1254" s="1"/>
      <c r="Y1254" s="1"/>
      <c r="AC1254" s="1"/>
      <c r="AF1254" s="1"/>
      <c r="AG1254" s="1"/>
    </row>
    <row r="1255" spans="1:33" hidden="1" x14ac:dyDescent="0.25">
      <c r="A1255" s="1">
        <v>14</v>
      </c>
      <c r="B1255" s="1">
        <v>2019</v>
      </c>
      <c r="C1255" s="1">
        <v>352320614</v>
      </c>
      <c r="D1255" s="44" t="s">
        <v>314</v>
      </c>
      <c r="E1255" s="20">
        <v>0.20916207064941611</v>
      </c>
      <c r="F1255" s="20">
        <v>0.19835133942161301</v>
      </c>
      <c r="G1255" s="20">
        <v>1.08107312278031E-2</v>
      </c>
      <c r="H1255" s="20">
        <v>9.4169457128361195E-2</v>
      </c>
      <c r="I1255" s="20">
        <v>4.4161263318112601E-3</v>
      </c>
      <c r="J1255" s="20">
        <v>6.0899188229325196E-3</v>
      </c>
      <c r="K1255" s="20">
        <v>0.190517899543379</v>
      </c>
      <c r="L1255" s="20">
        <v>8.1381259512937603E-3</v>
      </c>
      <c r="M1255" s="20">
        <v>0.13503673694212961</v>
      </c>
      <c r="N1255" s="50">
        <v>14</v>
      </c>
      <c r="O1255" s="8">
        <f>IFERROR(IFERROR(Tabela_BI[[#This Row],[nº Capt. Superf. - DAEE]]/(Tabela_BI[[#This Row],[nº Capt. Subt. - DAEE]] + Tabela_BI[[#This Row],[nº Capt. Superf. - DAEE]]),"") *100,"")</f>
        <v>59.090909090909093</v>
      </c>
      <c r="P1255" s="8">
        <f>IFERROR(IFERROR(Tabela_BI[[#This Row],[nº Capt. Subt. - DAEE]] /(Tabela_BI[[#This Row],[nº Capt. Subt. - DAEE]] + Tabela_BI[[#This Row],[nº Capt. Superf. - DAEE]]),"") *100,"")</f>
        <v>40.909090909090914</v>
      </c>
      <c r="Q1255" s="1">
        <v>39</v>
      </c>
      <c r="R1255" s="1">
        <v>27</v>
      </c>
      <c r="S1255" s="6">
        <v>2298.0819527999997</v>
      </c>
      <c r="T1255" s="6">
        <v>2298.0819527999997</v>
      </c>
      <c r="W1255" s="1"/>
      <c r="X1255" s="1"/>
      <c r="Y1255" s="1"/>
      <c r="AC1255" s="1"/>
      <c r="AF1255" s="1"/>
      <c r="AG1255" s="1"/>
    </row>
    <row r="1256" spans="1:33" hidden="1" x14ac:dyDescent="0.25">
      <c r="A1256" s="1">
        <v>7</v>
      </c>
      <c r="B1256" s="1">
        <v>2019</v>
      </c>
      <c r="C1256" s="1">
        <v>35233057</v>
      </c>
      <c r="D1256" s="44" t="s">
        <v>315</v>
      </c>
      <c r="E1256" s="20">
        <v>0.22413283105022799</v>
      </c>
      <c r="F1256" s="20">
        <v>0.22413283105022799</v>
      </c>
      <c r="G1256" s="20" t="s">
        <v>47</v>
      </c>
      <c r="H1256" s="20" t="s">
        <v>47</v>
      </c>
      <c r="I1256" s="20">
        <v>0.22411</v>
      </c>
      <c r="J1256" s="20" t="s">
        <v>47</v>
      </c>
      <c r="K1256" s="20">
        <v>2.28310502283105E-5</v>
      </c>
      <c r="L1256" s="20">
        <v>0</v>
      </c>
      <c r="M1256" s="20" t="s">
        <v>47</v>
      </c>
      <c r="N1256" s="50">
        <v>3</v>
      </c>
      <c r="O1256" s="8" t="str">
        <f>IFERROR(IFERROR(Tabela_BI[[#This Row],[nº Capt. Superf. - DAEE]]/(Tabela_BI[[#This Row],[nº Capt. Subt. - DAEE]] + Tabela_BI[[#This Row],[nº Capt. Superf. - DAEE]]),"") *100,"")</f>
        <v/>
      </c>
      <c r="P1256" s="8" t="str">
        <f>IFERROR(IFERROR(Tabela_BI[[#This Row],[nº Capt. Subt. - DAEE]] /(Tabela_BI[[#This Row],[nº Capt. Subt. - DAEE]] + Tabela_BI[[#This Row],[nº Capt. Superf. - DAEE]]),"") *100,"")</f>
        <v/>
      </c>
      <c r="Q1256" s="1">
        <v>2</v>
      </c>
      <c r="R1256" s="1" t="s">
        <v>47</v>
      </c>
      <c r="S1256" s="6"/>
      <c r="T1256" s="6"/>
      <c r="W1256" s="1"/>
      <c r="X1256" s="1"/>
      <c r="Y1256" s="1"/>
      <c r="AC1256" s="1"/>
      <c r="AF1256" s="1"/>
      <c r="AG1256" s="1"/>
    </row>
    <row r="1257" spans="1:33" hidden="1" x14ac:dyDescent="0.25">
      <c r="A1257" s="1">
        <v>11</v>
      </c>
      <c r="B1257" s="1">
        <v>2019</v>
      </c>
      <c r="C1257" s="1">
        <v>352330511</v>
      </c>
      <c r="D1257" s="44" t="s">
        <v>315</v>
      </c>
      <c r="E1257" s="20">
        <v>3.9800000000000002E-2</v>
      </c>
      <c r="F1257" s="20">
        <v>3.943E-2</v>
      </c>
      <c r="G1257" s="20">
        <v>3.6999999999999999E-4</v>
      </c>
      <c r="H1257" s="20" t="s">
        <v>47</v>
      </c>
      <c r="I1257" s="20">
        <v>2.2339999999999999E-2</v>
      </c>
      <c r="J1257" s="20" t="s">
        <v>47</v>
      </c>
      <c r="K1257" s="20">
        <v>1.7409999999999998E-2</v>
      </c>
      <c r="L1257" s="20">
        <v>5.0000000000000002E-5</v>
      </c>
      <c r="M1257" s="20">
        <v>1.6998005208333333E-2</v>
      </c>
      <c r="N1257" s="50">
        <v>24</v>
      </c>
      <c r="O1257" s="8">
        <f>IFERROR(IFERROR(Tabela_BI[[#This Row],[nº Capt. Superf. - DAEE]]/(Tabela_BI[[#This Row],[nº Capt. Subt. - DAEE]] + Tabela_BI[[#This Row],[nº Capt. Superf. - DAEE]]),"") *100,"")</f>
        <v>85.714285714285708</v>
      </c>
      <c r="P1257" s="8">
        <f>IFERROR(IFERROR(Tabela_BI[[#This Row],[nº Capt. Subt. - DAEE]] /(Tabela_BI[[#This Row],[nº Capt. Subt. - DAEE]] + Tabela_BI[[#This Row],[nº Capt. Superf. - DAEE]]),"") *100,"")</f>
        <v>14.285714285714285</v>
      </c>
      <c r="Q1257" s="1">
        <v>12</v>
      </c>
      <c r="R1257" s="1">
        <v>2</v>
      </c>
      <c r="S1257" s="6">
        <v>234.48203999999998</v>
      </c>
      <c r="T1257" s="6">
        <v>234.48203999999998</v>
      </c>
      <c r="W1257" s="1"/>
      <c r="X1257" s="1"/>
      <c r="Y1257" s="1"/>
      <c r="AC1257" s="1"/>
      <c r="AF1257" s="1"/>
      <c r="AG1257" s="1"/>
    </row>
    <row r="1258" spans="1:33" hidden="1" x14ac:dyDescent="0.25">
      <c r="A1258" s="1">
        <v>5</v>
      </c>
      <c r="B1258" s="1">
        <v>2019</v>
      </c>
      <c r="C1258" s="1">
        <v>35234045</v>
      </c>
      <c r="D1258" s="44" t="s">
        <v>316</v>
      </c>
      <c r="E1258" s="20">
        <v>1.6421532160071077</v>
      </c>
      <c r="F1258" s="20">
        <v>1.5457358650431301</v>
      </c>
      <c r="G1258" s="20">
        <v>9.6417350963977605E-2</v>
      </c>
      <c r="H1258" s="20" t="s">
        <v>47</v>
      </c>
      <c r="I1258" s="20">
        <v>1.2039047564687999</v>
      </c>
      <c r="J1258" s="20">
        <v>0.164427030695079</v>
      </c>
      <c r="K1258" s="20">
        <v>7.6560484525621503E-2</v>
      </c>
      <c r="L1258" s="20">
        <v>0.1972609443176058</v>
      </c>
      <c r="M1258" s="20">
        <v>0.35921781222800925</v>
      </c>
      <c r="N1258" s="50">
        <v>215</v>
      </c>
      <c r="O1258" s="8">
        <f>IFERROR(IFERROR(Tabela_BI[[#This Row],[nº Capt. Superf. - DAEE]]/(Tabela_BI[[#This Row],[nº Capt. Subt. - DAEE]] + Tabela_BI[[#This Row],[nº Capt. Superf. - DAEE]]),"") *100,"")</f>
        <v>21.502590673575128</v>
      </c>
      <c r="P1258" s="8">
        <f>IFERROR(IFERROR(Tabela_BI[[#This Row],[nº Capt. Subt. - DAEE]] /(Tabela_BI[[#This Row],[nº Capt. Subt. - DAEE]] + Tabela_BI[[#This Row],[nº Capt. Superf. - DAEE]]),"") *100,"")</f>
        <v>78.497409326424872</v>
      </c>
      <c r="Q1258" s="1">
        <v>83</v>
      </c>
      <c r="R1258" s="1">
        <v>303</v>
      </c>
      <c r="S1258" s="6">
        <v>5068.9994400000005</v>
      </c>
      <c r="T1258" s="6">
        <v>5068.9994400000005</v>
      </c>
      <c r="W1258" s="1"/>
      <c r="X1258" s="1"/>
      <c r="Y1258" s="1"/>
      <c r="AC1258" s="1"/>
      <c r="AF1258" s="1"/>
      <c r="AG1258" s="1"/>
    </row>
    <row r="1259" spans="1:33" hidden="1" x14ac:dyDescent="0.25">
      <c r="A1259" s="1">
        <v>14</v>
      </c>
      <c r="B1259" s="1">
        <v>2019</v>
      </c>
      <c r="C1259" s="1">
        <v>352350314</v>
      </c>
      <c r="D1259" s="44" t="s">
        <v>317</v>
      </c>
      <c r="E1259" s="20">
        <v>1.397762557077625E-3</v>
      </c>
      <c r="F1259" s="20">
        <v>4.7945205479452E-4</v>
      </c>
      <c r="G1259" s="20">
        <v>9.1831050228310496E-4</v>
      </c>
      <c r="H1259" s="20">
        <v>0.125542966768138</v>
      </c>
      <c r="I1259" s="20" t="s">
        <v>47</v>
      </c>
      <c r="J1259" s="20" t="s">
        <v>47</v>
      </c>
      <c r="K1259" s="20">
        <v>2.2831050228310499E-4</v>
      </c>
      <c r="L1259" s="20">
        <v>1.1694520547945199E-3</v>
      </c>
      <c r="M1259" s="20" t="s">
        <v>47</v>
      </c>
      <c r="N1259" s="50">
        <v>7</v>
      </c>
      <c r="O1259" s="8">
        <f>IFERROR(IFERROR(Tabela_BI[[#This Row],[nº Capt. Superf. - DAEE]]/(Tabela_BI[[#This Row],[nº Capt. Subt. - DAEE]] + Tabela_BI[[#This Row],[nº Capt. Superf. - DAEE]]),"") *100,"")</f>
        <v>66.666666666666657</v>
      </c>
      <c r="P1259" s="8">
        <f>IFERROR(IFERROR(Tabela_BI[[#This Row],[nº Capt. Subt. - DAEE]] /(Tabela_BI[[#This Row],[nº Capt. Subt. - DAEE]] + Tabela_BI[[#This Row],[nº Capt. Superf. - DAEE]]),"") *100,"")</f>
        <v>33.333333333333329</v>
      </c>
      <c r="Q1259" s="1">
        <v>4</v>
      </c>
      <c r="R1259" s="1">
        <v>2</v>
      </c>
      <c r="S1259" s="6"/>
      <c r="T1259" s="6"/>
      <c r="W1259" s="1"/>
      <c r="X1259" s="1"/>
      <c r="Y1259" s="1"/>
      <c r="AC1259" s="1"/>
      <c r="AF1259" s="1"/>
      <c r="AG1259" s="1"/>
    </row>
    <row r="1260" spans="1:33" hidden="1" x14ac:dyDescent="0.25">
      <c r="A1260" s="1">
        <v>17</v>
      </c>
      <c r="B1260" s="1">
        <v>2019</v>
      </c>
      <c r="C1260" s="1">
        <v>352350317</v>
      </c>
      <c r="D1260" s="44" t="s">
        <v>317</v>
      </c>
      <c r="E1260" s="20">
        <v>0.23322414764079188</v>
      </c>
      <c r="F1260" s="20">
        <v>0.20244595890410999</v>
      </c>
      <c r="G1260" s="20">
        <v>3.0778188736681901E-2</v>
      </c>
      <c r="H1260" s="20" t="s">
        <v>47</v>
      </c>
      <c r="I1260" s="20">
        <v>5.2608234398782303E-2</v>
      </c>
      <c r="J1260" s="20">
        <v>6.5476103500760998E-3</v>
      </c>
      <c r="K1260" s="20">
        <v>0.173378789954338</v>
      </c>
      <c r="L1260" s="20">
        <v>6.8951293759512901E-4</v>
      </c>
      <c r="M1260" s="20">
        <v>5.173217305555556E-2</v>
      </c>
      <c r="N1260" s="50">
        <v>18</v>
      </c>
      <c r="O1260" s="8">
        <f>IFERROR(IFERROR(Tabela_BI[[#This Row],[nº Capt. Superf. - DAEE]]/(Tabela_BI[[#This Row],[nº Capt. Subt. - DAEE]] + Tabela_BI[[#This Row],[nº Capt. Superf. - DAEE]]),"") *100,"")</f>
        <v>53.191489361702125</v>
      </c>
      <c r="P1260" s="8">
        <f>IFERROR(IFERROR(Tabela_BI[[#This Row],[nº Capt. Subt. - DAEE]] /(Tabela_BI[[#This Row],[nº Capt. Subt. - DAEE]] + Tabela_BI[[#This Row],[nº Capt. Superf. - DAEE]]),"") *100,"")</f>
        <v>46.808510638297875</v>
      </c>
      <c r="Q1260" s="1">
        <v>25</v>
      </c>
      <c r="R1260" s="1">
        <v>22</v>
      </c>
      <c r="S1260" s="6">
        <v>864.11339999999996</v>
      </c>
      <c r="T1260" s="6">
        <v>864.11339999999996</v>
      </c>
      <c r="W1260" s="1"/>
      <c r="X1260" s="1"/>
      <c r="Y1260" s="1"/>
      <c r="AC1260" s="1"/>
      <c r="AF1260" s="1"/>
      <c r="AG1260" s="1"/>
    </row>
    <row r="1261" spans="1:33" hidden="1" x14ac:dyDescent="0.25">
      <c r="A1261" s="1">
        <v>5</v>
      </c>
      <c r="B1261" s="1">
        <v>2019</v>
      </c>
      <c r="C1261" s="1">
        <v>35236025</v>
      </c>
      <c r="D1261" s="44" t="s">
        <v>318</v>
      </c>
      <c r="E1261" s="20">
        <v>7.53217833587011E-2</v>
      </c>
      <c r="F1261" s="20">
        <v>5.6483419583967499E-2</v>
      </c>
      <c r="G1261" s="20">
        <v>1.8838363774733601E-2</v>
      </c>
      <c r="H1261" s="20" t="s">
        <v>47</v>
      </c>
      <c r="I1261" s="20">
        <v>1.336E-2</v>
      </c>
      <c r="J1261" s="20">
        <v>1.2999999999999999E-3</v>
      </c>
      <c r="K1261" s="20">
        <v>5.9723708777270401E-2</v>
      </c>
      <c r="L1261" s="20">
        <v>9.38074581430746E-4</v>
      </c>
      <c r="M1261" s="20" t="s">
        <v>47</v>
      </c>
      <c r="N1261" s="50">
        <v>23</v>
      </c>
      <c r="O1261" s="8">
        <f>IFERROR(IFERROR(Tabela_BI[[#This Row],[nº Capt. Superf. - DAEE]]/(Tabela_BI[[#This Row],[nº Capt. Subt. - DAEE]] + Tabela_BI[[#This Row],[nº Capt. Superf. - DAEE]]),"") *100,"")</f>
        <v>39.285714285714285</v>
      </c>
      <c r="P1261" s="8">
        <f>IFERROR(IFERROR(Tabela_BI[[#This Row],[nº Capt. Subt. - DAEE]] /(Tabela_BI[[#This Row],[nº Capt. Subt. - DAEE]] + Tabela_BI[[#This Row],[nº Capt. Superf. - DAEE]]),"") *100,"")</f>
        <v>60.714285714285708</v>
      </c>
      <c r="Q1261" s="1">
        <v>11</v>
      </c>
      <c r="R1261" s="1">
        <v>17</v>
      </c>
      <c r="S1261" s="6"/>
      <c r="T1261" s="6"/>
      <c r="W1261" s="1"/>
      <c r="X1261" s="1"/>
      <c r="Y1261" s="1"/>
      <c r="AC1261" s="1"/>
      <c r="AF1261" s="1"/>
      <c r="AG1261" s="1"/>
    </row>
    <row r="1262" spans="1:33" hidden="1" x14ac:dyDescent="0.25">
      <c r="A1262" s="1">
        <v>13</v>
      </c>
      <c r="B1262" s="1">
        <v>2019</v>
      </c>
      <c r="C1262" s="1">
        <v>352360213</v>
      </c>
      <c r="D1262" s="44" t="s">
        <v>318</v>
      </c>
      <c r="E1262" s="20">
        <v>0.34624602042110597</v>
      </c>
      <c r="F1262" s="20">
        <v>0.129082680745814</v>
      </c>
      <c r="G1262" s="20">
        <v>0.217163339675292</v>
      </c>
      <c r="H1262" s="20" t="s">
        <v>47</v>
      </c>
      <c r="I1262" s="20">
        <v>0.12007178082191799</v>
      </c>
      <c r="J1262" s="20">
        <v>1.48732521562659E-2</v>
      </c>
      <c r="K1262" s="20">
        <v>0.188020833333333</v>
      </c>
      <c r="L1262" s="20">
        <v>2.328015410958903E-2</v>
      </c>
      <c r="M1262" s="20">
        <v>4.103073958333333E-2</v>
      </c>
      <c r="N1262" s="50">
        <v>9</v>
      </c>
      <c r="O1262" s="8">
        <f>IFERROR(IFERROR(Tabela_BI[[#This Row],[nº Capt. Superf. - DAEE]]/(Tabela_BI[[#This Row],[nº Capt. Subt. - DAEE]] + Tabela_BI[[#This Row],[nº Capt. Superf. - DAEE]]),"") *100,"")</f>
        <v>26.027397260273972</v>
      </c>
      <c r="P1262" s="8">
        <f>IFERROR(IFERROR(Tabela_BI[[#This Row],[nº Capt. Subt. - DAEE]] /(Tabela_BI[[#This Row],[nº Capt. Subt. - DAEE]] + Tabela_BI[[#This Row],[nº Capt. Superf. - DAEE]]),"") *100,"")</f>
        <v>73.972602739726028</v>
      </c>
      <c r="Q1262" s="1">
        <v>19</v>
      </c>
      <c r="R1262" s="1">
        <v>54</v>
      </c>
      <c r="S1262" s="6">
        <v>795.87360000000001</v>
      </c>
      <c r="T1262" s="6">
        <v>795.87360000000001</v>
      </c>
      <c r="W1262" s="1"/>
      <c r="X1262" s="1"/>
      <c r="Y1262" s="1"/>
      <c r="AC1262" s="1"/>
      <c r="AF1262" s="1"/>
      <c r="AG1262" s="1"/>
    </row>
    <row r="1263" spans="1:33" hidden="1" x14ac:dyDescent="0.25">
      <c r="A1263" s="1">
        <v>8</v>
      </c>
      <c r="B1263" s="1">
        <v>2019</v>
      </c>
      <c r="C1263" s="1">
        <v>35237018</v>
      </c>
      <c r="D1263" s="44" t="s">
        <v>319</v>
      </c>
      <c r="E1263" s="20">
        <v>0.1356731202435317</v>
      </c>
      <c r="F1263" s="20">
        <v>0.118758850837139</v>
      </c>
      <c r="G1263" s="20">
        <v>1.69142694063927E-2</v>
      </c>
      <c r="H1263" s="20" t="s">
        <v>47</v>
      </c>
      <c r="I1263" s="20">
        <v>1.511E-2</v>
      </c>
      <c r="J1263" s="20" t="s">
        <v>47</v>
      </c>
      <c r="K1263" s="20">
        <v>0.10985896499239001</v>
      </c>
      <c r="L1263" s="20">
        <v>1.070415525114155E-2</v>
      </c>
      <c r="M1263" s="20">
        <v>1.4231434895833334E-2</v>
      </c>
      <c r="N1263" s="50">
        <v>4</v>
      </c>
      <c r="O1263" s="8">
        <f>IFERROR(IFERROR(Tabela_BI[[#This Row],[nº Capt. Superf. - DAEE]]/(Tabela_BI[[#This Row],[nº Capt. Subt. - DAEE]] + Tabela_BI[[#This Row],[nº Capt. Superf. - DAEE]]),"") *100,"")</f>
        <v>74.193548387096769</v>
      </c>
      <c r="P1263" s="8">
        <f>IFERROR(IFERROR(Tabela_BI[[#This Row],[nº Capt. Subt. - DAEE]] /(Tabela_BI[[#This Row],[nº Capt. Subt. - DAEE]] + Tabela_BI[[#This Row],[nº Capt. Superf. - DAEE]]),"") *100,"")</f>
        <v>25.806451612903224</v>
      </c>
      <c r="Q1263" s="1">
        <v>23</v>
      </c>
      <c r="R1263" s="1">
        <v>8</v>
      </c>
      <c r="S1263" s="6">
        <v>287.89621559999995</v>
      </c>
      <c r="T1263" s="6">
        <v>287.89621559999995</v>
      </c>
      <c r="W1263" s="1"/>
      <c r="X1263" s="1"/>
      <c r="Y1263" s="1"/>
      <c r="AC1263" s="1"/>
      <c r="AF1263" s="1"/>
      <c r="AG1263" s="1"/>
    </row>
    <row r="1264" spans="1:33" hidden="1" x14ac:dyDescent="0.25">
      <c r="A1264" s="1">
        <v>4</v>
      </c>
      <c r="B1264" s="1">
        <v>2019</v>
      </c>
      <c r="C1264" s="1">
        <v>35238004</v>
      </c>
      <c r="D1264" s="44" t="s">
        <v>320</v>
      </c>
      <c r="E1264" s="20">
        <v>0.83396289225012654</v>
      </c>
      <c r="F1264" s="20">
        <v>0.83279633973871103</v>
      </c>
      <c r="G1264" s="20">
        <v>1.1665525114155301E-3</v>
      </c>
      <c r="H1264" s="20" t="s">
        <v>47</v>
      </c>
      <c r="I1264" s="20">
        <v>1.9380000000000001E-2</v>
      </c>
      <c r="J1264" s="20">
        <v>1.2E-4</v>
      </c>
      <c r="K1264" s="20">
        <v>0.80096587550735698</v>
      </c>
      <c r="L1264" s="20">
        <v>1.349701674277016E-2</v>
      </c>
      <c r="M1264" s="20">
        <v>1.8304618489583334E-2</v>
      </c>
      <c r="N1264" s="50">
        <v>45</v>
      </c>
      <c r="O1264" s="8">
        <f>IFERROR(IFERROR(Tabela_BI[[#This Row],[nº Capt. Superf. - DAEE]]/(Tabela_BI[[#This Row],[nº Capt. Subt. - DAEE]] + Tabela_BI[[#This Row],[nº Capt. Superf. - DAEE]]),"") *100,"")</f>
        <v>85.84905660377359</v>
      </c>
      <c r="P1264" s="8">
        <f>IFERROR(IFERROR(Tabela_BI[[#This Row],[nº Capt. Subt. - DAEE]] /(Tabela_BI[[#This Row],[nº Capt. Subt. - DAEE]] + Tabela_BI[[#This Row],[nº Capt. Superf. - DAEE]]),"") *100,"")</f>
        <v>14.150943396226415</v>
      </c>
      <c r="Q1264" s="1">
        <v>91</v>
      </c>
      <c r="R1264" s="1">
        <v>15</v>
      </c>
      <c r="S1264" s="6">
        <v>335.77632000000006</v>
      </c>
      <c r="T1264" s="6">
        <v>335.77632000000006</v>
      </c>
      <c r="W1264" s="1"/>
      <c r="X1264" s="1"/>
      <c r="Y1264" s="1"/>
      <c r="AC1264" s="1"/>
      <c r="AF1264" s="1"/>
      <c r="AG1264" s="1"/>
    </row>
    <row r="1265" spans="1:33" hidden="1" x14ac:dyDescent="0.25">
      <c r="A1265" s="1">
        <v>5</v>
      </c>
      <c r="B1265" s="1">
        <v>2019</v>
      </c>
      <c r="C1265" s="1">
        <v>35239095</v>
      </c>
      <c r="D1265" s="44" t="s">
        <v>321</v>
      </c>
      <c r="E1265" s="20">
        <v>5.2304523084728563E-2</v>
      </c>
      <c r="F1265" s="20">
        <v>5.1999999999999998E-2</v>
      </c>
      <c r="G1265" s="20">
        <v>3.0452308472856402E-4</v>
      </c>
      <c r="H1265" s="20" t="s">
        <v>47</v>
      </c>
      <c r="I1265" s="20">
        <v>5.1999999999999998E-2</v>
      </c>
      <c r="J1265" s="20" t="s">
        <v>47</v>
      </c>
      <c r="K1265" s="20" t="s">
        <v>47</v>
      </c>
      <c r="L1265" s="20">
        <v>3.0452308472856402E-4</v>
      </c>
      <c r="M1265" s="20" t="s">
        <v>47</v>
      </c>
      <c r="N1265" s="50">
        <v>8</v>
      </c>
      <c r="O1265" s="8">
        <f>IFERROR(IFERROR(Tabela_BI[[#This Row],[nº Capt. Superf. - DAEE]]/(Tabela_BI[[#This Row],[nº Capt. Subt. - DAEE]] + Tabela_BI[[#This Row],[nº Capt. Superf. - DAEE]]),"") *100,"")</f>
        <v>16.666666666666664</v>
      </c>
      <c r="P1265" s="8">
        <f>IFERROR(IFERROR(Tabela_BI[[#This Row],[nº Capt. Subt. - DAEE]] /(Tabela_BI[[#This Row],[nº Capt. Subt. - DAEE]] + Tabela_BI[[#This Row],[nº Capt. Superf. - DAEE]]),"") *100,"")</f>
        <v>83.333333333333343</v>
      </c>
      <c r="Q1265" s="1">
        <v>1</v>
      </c>
      <c r="R1265" s="1">
        <v>5</v>
      </c>
      <c r="S1265" s="6"/>
      <c r="T1265" s="6"/>
      <c r="W1265" s="1"/>
      <c r="X1265" s="1"/>
      <c r="Y1265" s="1"/>
      <c r="AC1265" s="1"/>
      <c r="AF1265" s="1"/>
      <c r="AG1265" s="1"/>
    </row>
    <row r="1266" spans="1:33" hidden="1" x14ac:dyDescent="0.25">
      <c r="A1266" s="1">
        <v>10</v>
      </c>
      <c r="B1266" s="1">
        <v>2019</v>
      </c>
      <c r="C1266" s="1">
        <v>352390910</v>
      </c>
      <c r="D1266" s="44" t="s">
        <v>321</v>
      </c>
      <c r="E1266" s="20">
        <v>2.5954035356418039</v>
      </c>
      <c r="F1266" s="20">
        <v>1.7384135210553</v>
      </c>
      <c r="G1266" s="20">
        <v>0.85699001458650403</v>
      </c>
      <c r="H1266" s="20" t="s">
        <v>47</v>
      </c>
      <c r="I1266" s="20">
        <v>1.4578547412481</v>
      </c>
      <c r="J1266" s="20">
        <v>0.44656898909183201</v>
      </c>
      <c r="K1266" s="20">
        <v>5.70100279046169E-2</v>
      </c>
      <c r="L1266" s="20">
        <v>0.63396977739726101</v>
      </c>
      <c r="M1266" s="20">
        <v>0.58615569444444449</v>
      </c>
      <c r="N1266" s="50">
        <v>256</v>
      </c>
      <c r="O1266" s="8">
        <f>IFERROR(IFERROR(Tabela_BI[[#This Row],[nº Capt. Superf. - DAEE]]/(Tabela_BI[[#This Row],[nº Capt. Subt. - DAEE]] + Tabela_BI[[#This Row],[nº Capt. Superf. - DAEE]]),"") *100,"")</f>
        <v>13.444108761329304</v>
      </c>
      <c r="P1266" s="8">
        <f>IFERROR(IFERROR(Tabela_BI[[#This Row],[nº Capt. Subt. - DAEE]] /(Tabela_BI[[#This Row],[nº Capt. Subt. - DAEE]] + Tabela_BI[[#This Row],[nº Capt. Superf. - DAEE]]),"") *100,"")</f>
        <v>86.555891238670696</v>
      </c>
      <c r="Q1266" s="1">
        <v>89</v>
      </c>
      <c r="R1266" s="1">
        <v>573</v>
      </c>
      <c r="S1266" s="6">
        <v>8351.2808999999997</v>
      </c>
      <c r="T1266" s="6">
        <v>6179.9478659999995</v>
      </c>
      <c r="W1266" s="1"/>
      <c r="X1266" s="1"/>
      <c r="Y1266" s="1"/>
      <c r="AC1266" s="1"/>
      <c r="AF1266" s="1"/>
      <c r="AG1266" s="1"/>
    </row>
    <row r="1267" spans="1:33" hidden="1" x14ac:dyDescent="0.25">
      <c r="A1267" s="1">
        <v>5</v>
      </c>
      <c r="B1267" s="1">
        <v>2019</v>
      </c>
      <c r="C1267" s="1">
        <v>35240065</v>
      </c>
      <c r="D1267" s="44" t="s">
        <v>322</v>
      </c>
      <c r="E1267" s="20">
        <v>0.42718821442161303</v>
      </c>
      <c r="F1267" s="20">
        <v>0.17678970573312999</v>
      </c>
      <c r="G1267" s="20">
        <v>0.25039850868848301</v>
      </c>
      <c r="H1267" s="20" t="s">
        <v>47</v>
      </c>
      <c r="I1267" s="20">
        <v>9.1759984779299794E-2</v>
      </c>
      <c r="J1267" s="20">
        <v>7.2209071854388698E-2</v>
      </c>
      <c r="K1267" s="20">
        <v>3.5220078640284098E-2</v>
      </c>
      <c r="L1267" s="20">
        <v>0.227999079147641</v>
      </c>
      <c r="M1267" s="20">
        <v>0.14206564511111108</v>
      </c>
      <c r="N1267" s="50">
        <v>87</v>
      </c>
      <c r="O1267" s="8">
        <f>IFERROR(IFERROR(Tabela_BI[[#This Row],[nº Capt. Superf. - DAEE]]/(Tabela_BI[[#This Row],[nº Capt. Subt. - DAEE]] + Tabela_BI[[#This Row],[nº Capt. Superf. - DAEE]]),"") *100,"")</f>
        <v>11.447811447811448</v>
      </c>
      <c r="P1267" s="8">
        <f>IFERROR(IFERROR(Tabela_BI[[#This Row],[nº Capt. Subt. - DAEE]] /(Tabela_BI[[#This Row],[nº Capt. Subt. - DAEE]] + Tabela_BI[[#This Row],[nº Capt. Superf. - DAEE]]),"") *100,"")</f>
        <v>88.552188552188554</v>
      </c>
      <c r="Q1267" s="1">
        <v>34</v>
      </c>
      <c r="R1267" s="1">
        <v>263</v>
      </c>
      <c r="S1267" s="6">
        <v>2154.1949999999997</v>
      </c>
      <c r="T1267" s="6">
        <v>2154.1949999999997</v>
      </c>
      <c r="W1267" s="1"/>
      <c r="X1267" s="1"/>
      <c r="Y1267" s="1"/>
      <c r="AC1267" s="1"/>
      <c r="AF1267" s="1"/>
      <c r="AG1267" s="1"/>
    </row>
    <row r="1268" spans="1:33" hidden="1" x14ac:dyDescent="0.25">
      <c r="A1268" s="1">
        <v>8</v>
      </c>
      <c r="B1268" s="1">
        <v>2019</v>
      </c>
      <c r="C1268" s="1">
        <v>35241058</v>
      </c>
      <c r="D1268" s="44" t="s">
        <v>323</v>
      </c>
      <c r="E1268" s="20">
        <v>0.37202087265347511</v>
      </c>
      <c r="F1268" s="20">
        <v>0.34494843226788402</v>
      </c>
      <c r="G1268" s="20">
        <v>2.70724403855911E-2</v>
      </c>
      <c r="H1268" s="20">
        <v>0.56419964485033003</v>
      </c>
      <c r="I1268" s="20">
        <v>0.21299999999999999</v>
      </c>
      <c r="J1268" s="20">
        <v>3.94838660578387E-3</v>
      </c>
      <c r="K1268" s="20">
        <v>0.13402466514459699</v>
      </c>
      <c r="L1268" s="20">
        <v>2.1047820903094913E-2</v>
      </c>
      <c r="M1268" s="20">
        <v>0.1220819212962963</v>
      </c>
      <c r="N1268" s="50">
        <v>19</v>
      </c>
      <c r="O1268" s="8">
        <f>IFERROR(IFERROR(Tabela_BI[[#This Row],[nº Capt. Superf. - DAEE]]/(Tabela_BI[[#This Row],[nº Capt. Subt. - DAEE]] + Tabela_BI[[#This Row],[nº Capt. Superf. - DAEE]]),"") *100,"")</f>
        <v>39.726027397260275</v>
      </c>
      <c r="P1268" s="8">
        <f>IFERROR(IFERROR(Tabela_BI[[#This Row],[nº Capt. Subt. - DAEE]] /(Tabela_BI[[#This Row],[nº Capt. Subt. - DAEE]] + Tabela_BI[[#This Row],[nº Capt. Superf. - DAEE]]),"") *100,"")</f>
        <v>60.273972602739725</v>
      </c>
      <c r="Q1268" s="1">
        <v>29</v>
      </c>
      <c r="R1268" s="1">
        <v>44</v>
      </c>
      <c r="S1268" s="6">
        <v>2126.3040000000001</v>
      </c>
      <c r="T1268" s="6">
        <v>2126.3040000000001</v>
      </c>
      <c r="W1268" s="1"/>
      <c r="X1268" s="1"/>
      <c r="Y1268" s="1"/>
      <c r="AC1268" s="1"/>
      <c r="AF1268" s="1"/>
      <c r="AG1268" s="1"/>
    </row>
    <row r="1269" spans="1:33" hidden="1" x14ac:dyDescent="0.25">
      <c r="A1269" s="1">
        <v>12</v>
      </c>
      <c r="B1269" s="1">
        <v>2019</v>
      </c>
      <c r="C1269" s="1">
        <v>352420412</v>
      </c>
      <c r="D1269" s="44" t="s">
        <v>324</v>
      </c>
      <c r="E1269" s="20">
        <v>0.53439983003551461</v>
      </c>
      <c r="F1269" s="20">
        <v>0.51151936580416002</v>
      </c>
      <c r="G1269" s="20">
        <v>2.2880464231354598E-2</v>
      </c>
      <c r="H1269" s="20">
        <v>3.6832001522070001E-2</v>
      </c>
      <c r="I1269" s="20">
        <v>1.6549999999999999E-2</v>
      </c>
      <c r="J1269" s="20">
        <v>6.132E-2</v>
      </c>
      <c r="K1269" s="20">
        <v>0.45596412227295802</v>
      </c>
      <c r="L1269" s="20">
        <v>5.6570776255707796E-4</v>
      </c>
      <c r="M1269" s="20">
        <v>1.4286653645833333E-2</v>
      </c>
      <c r="N1269" s="50">
        <v>8</v>
      </c>
      <c r="O1269" s="8">
        <f>IFERROR(IFERROR(Tabela_BI[[#This Row],[nº Capt. Superf. - DAEE]]/(Tabela_BI[[#This Row],[nº Capt. Subt. - DAEE]] + Tabela_BI[[#This Row],[nº Capt. Superf. - DAEE]]),"") *100,"")</f>
        <v>67.64705882352942</v>
      </c>
      <c r="P1269" s="8">
        <f>IFERROR(IFERROR(Tabela_BI[[#This Row],[nº Capt. Subt. - DAEE]] /(Tabela_BI[[#This Row],[nº Capt. Subt. - DAEE]] + Tabela_BI[[#This Row],[nº Capt. Superf. - DAEE]]),"") *100,"")</f>
        <v>32.352941176470587</v>
      </c>
      <c r="Q1269" s="1">
        <v>23</v>
      </c>
      <c r="R1269" s="1">
        <v>11</v>
      </c>
      <c r="S1269" s="6">
        <v>318.47633999999999</v>
      </c>
      <c r="T1269" s="6">
        <v>318.47633999999999</v>
      </c>
      <c r="W1269" s="1"/>
      <c r="X1269" s="1"/>
      <c r="Y1269" s="1"/>
      <c r="AC1269" s="1"/>
      <c r="AF1269" s="1"/>
      <c r="AG1269" s="1"/>
    </row>
    <row r="1270" spans="1:33" hidden="1" x14ac:dyDescent="0.25">
      <c r="A1270" s="1">
        <v>9</v>
      </c>
      <c r="B1270" s="1">
        <v>2019</v>
      </c>
      <c r="C1270" s="1">
        <v>35243039</v>
      </c>
      <c r="D1270" s="44" t="s">
        <v>325</v>
      </c>
      <c r="E1270" s="20">
        <v>1.4483689897260239</v>
      </c>
      <c r="F1270" s="20">
        <v>1.2782266076864499</v>
      </c>
      <c r="G1270" s="20">
        <v>0.17014238203957399</v>
      </c>
      <c r="H1270" s="20">
        <v>1.4154870624048701</v>
      </c>
      <c r="I1270" s="20">
        <v>0.70804496194824995</v>
      </c>
      <c r="J1270" s="20">
        <v>0.19041114155251099</v>
      </c>
      <c r="K1270" s="20">
        <v>0.53736306887366803</v>
      </c>
      <c r="L1270" s="20">
        <v>1.254981735159816E-2</v>
      </c>
      <c r="M1270" s="20">
        <v>0.2187495584074074</v>
      </c>
      <c r="N1270" s="50">
        <v>13</v>
      </c>
      <c r="O1270" s="8">
        <f>IFERROR(IFERROR(Tabela_BI[[#This Row],[nº Capt. Superf. - DAEE]]/(Tabela_BI[[#This Row],[nº Capt. Subt. - DAEE]] + Tabela_BI[[#This Row],[nº Capt. Superf. - DAEE]]),"") *100,"")</f>
        <v>33.544303797468359</v>
      </c>
      <c r="P1270" s="8">
        <f>IFERROR(IFERROR(Tabela_BI[[#This Row],[nº Capt. Subt. - DAEE]] /(Tabela_BI[[#This Row],[nº Capt. Subt. - DAEE]] + Tabela_BI[[#This Row],[nº Capt. Superf. - DAEE]]),"") *100,"")</f>
        <v>66.455696202531641</v>
      </c>
      <c r="Q1270" s="1">
        <v>53</v>
      </c>
      <c r="R1270" s="1">
        <v>105</v>
      </c>
      <c r="S1270" s="6">
        <v>4047.8939999999998</v>
      </c>
      <c r="T1270" s="6">
        <v>4007.4150599999998</v>
      </c>
      <c r="W1270" s="1"/>
      <c r="X1270" s="1"/>
      <c r="Y1270" s="1"/>
      <c r="AC1270" s="1"/>
      <c r="AF1270" s="1"/>
      <c r="AG1270" s="1"/>
    </row>
    <row r="1271" spans="1:33" hidden="1" x14ac:dyDescent="0.25">
      <c r="A1271" s="1">
        <v>2</v>
      </c>
      <c r="B1271" s="1">
        <v>2019</v>
      </c>
      <c r="C1271" s="1">
        <v>35244022</v>
      </c>
      <c r="D1271" s="44" t="s">
        <v>326</v>
      </c>
      <c r="E1271" s="20">
        <v>1.955108716387616</v>
      </c>
      <c r="F1271" s="20">
        <v>1.4689897995941099</v>
      </c>
      <c r="G1271" s="20">
        <v>0.486118916793506</v>
      </c>
      <c r="H1271" s="20">
        <v>2.26941657153729</v>
      </c>
      <c r="I1271" s="20">
        <v>0.11589342465753399</v>
      </c>
      <c r="J1271" s="20">
        <v>1.76908641045155</v>
      </c>
      <c r="K1271" s="20">
        <v>2.03505308219178E-2</v>
      </c>
      <c r="L1271" s="20">
        <v>4.9778350456621039E-2</v>
      </c>
      <c r="M1271" s="20">
        <v>0.78352783250000002</v>
      </c>
      <c r="N1271" s="50">
        <v>94</v>
      </c>
      <c r="O1271" s="8">
        <f>IFERROR(IFERROR(Tabela_BI[[#This Row],[nº Capt. Superf. - DAEE]]/(Tabela_BI[[#This Row],[nº Capt. Subt. - DAEE]] + Tabela_BI[[#This Row],[nº Capt. Superf. - DAEE]]),"") *100,"")</f>
        <v>15.107913669064748</v>
      </c>
      <c r="P1271" s="8">
        <f>IFERROR(IFERROR(Tabela_BI[[#This Row],[nº Capt. Subt. - DAEE]] /(Tabela_BI[[#This Row],[nº Capt. Subt. - DAEE]] + Tabela_BI[[#This Row],[nº Capt. Superf. - DAEE]]),"") *100,"")</f>
        <v>84.892086330935257</v>
      </c>
      <c r="Q1271" s="1">
        <v>42</v>
      </c>
      <c r="R1271" s="1">
        <v>236</v>
      </c>
      <c r="S1271" s="6">
        <v>12219.507180000001</v>
      </c>
      <c r="T1271" s="6">
        <v>8675.8500978000011</v>
      </c>
      <c r="W1271" s="1"/>
      <c r="X1271" s="1"/>
      <c r="Y1271" s="1"/>
      <c r="AC1271" s="1"/>
      <c r="AF1271" s="1"/>
      <c r="AG1271" s="1"/>
    </row>
    <row r="1272" spans="1:33" hidden="1" x14ac:dyDescent="0.25">
      <c r="A1272" s="1">
        <v>16</v>
      </c>
      <c r="B1272" s="1">
        <v>2019</v>
      </c>
      <c r="C1272" s="1">
        <v>352450116</v>
      </c>
      <c r="D1272" s="44" t="s">
        <v>327</v>
      </c>
      <c r="E1272" s="20">
        <v>1.7023640284119762E-2</v>
      </c>
      <c r="F1272" s="20">
        <v>2.46673008625063E-4</v>
      </c>
      <c r="G1272" s="20">
        <v>1.67769672754947E-2</v>
      </c>
      <c r="H1272" s="20" t="s">
        <v>47</v>
      </c>
      <c r="I1272" s="20">
        <v>1.44891780821918E-2</v>
      </c>
      <c r="J1272" s="20">
        <v>4.9542237442922398E-4</v>
      </c>
      <c r="K1272" s="20">
        <v>2.3684931506849299E-4</v>
      </c>
      <c r="L1272" s="20">
        <v>1.8021905124302399E-3</v>
      </c>
      <c r="M1272" s="20">
        <v>1.5334320312499997E-2</v>
      </c>
      <c r="N1272" s="50">
        <v>1</v>
      </c>
      <c r="O1272" s="8">
        <f>IFERROR(IFERROR(Tabela_BI[[#This Row],[nº Capt. Superf. - DAEE]]/(Tabela_BI[[#This Row],[nº Capt. Subt. - DAEE]] + Tabela_BI[[#This Row],[nº Capt. Superf. - DAEE]]),"") *100,"")</f>
        <v>7.1428571428571423</v>
      </c>
      <c r="P1272" s="8">
        <f>IFERROR(IFERROR(Tabela_BI[[#This Row],[nº Capt. Subt. - DAEE]] /(Tabela_BI[[#This Row],[nº Capt. Subt. - DAEE]] + Tabela_BI[[#This Row],[nº Capt. Superf. - DAEE]]),"") *100,"")</f>
        <v>92.857142857142861</v>
      </c>
      <c r="Q1272" s="1">
        <v>2</v>
      </c>
      <c r="R1272" s="1">
        <v>26</v>
      </c>
      <c r="S1272" s="6">
        <v>318.73229999999995</v>
      </c>
      <c r="T1272" s="6">
        <v>318.73229999999995</v>
      </c>
      <c r="W1272" s="1"/>
      <c r="X1272" s="1"/>
      <c r="Y1272" s="1"/>
      <c r="AC1272" s="1"/>
      <c r="AF1272" s="1"/>
      <c r="AG1272" s="1"/>
    </row>
    <row r="1273" spans="1:33" hidden="1" x14ac:dyDescent="0.25">
      <c r="A1273" s="1">
        <v>11</v>
      </c>
      <c r="B1273" s="1">
        <v>2019</v>
      </c>
      <c r="C1273" s="1">
        <v>352460011</v>
      </c>
      <c r="D1273" s="44" t="s">
        <v>328</v>
      </c>
      <c r="E1273" s="20">
        <v>8.5322324961948304E-2</v>
      </c>
      <c r="F1273" s="20">
        <v>8.0682324961948299E-2</v>
      </c>
      <c r="G1273" s="20">
        <v>4.64E-3</v>
      </c>
      <c r="H1273" s="20" t="s">
        <v>47</v>
      </c>
      <c r="I1273" s="20" t="s">
        <v>47</v>
      </c>
      <c r="J1273" s="20">
        <v>2.1099999999999999E-3</v>
      </c>
      <c r="K1273" s="20">
        <v>6.9301834094368298E-2</v>
      </c>
      <c r="L1273" s="20">
        <v>1.3910490867579931E-2</v>
      </c>
      <c r="M1273" s="20">
        <v>3.4623730833333331E-2</v>
      </c>
      <c r="N1273" s="50">
        <v>46</v>
      </c>
      <c r="O1273" s="8">
        <f>IFERROR(IFERROR(Tabela_BI[[#This Row],[nº Capt. Superf. - DAEE]]/(Tabela_BI[[#This Row],[nº Capt. Subt. - DAEE]] + Tabela_BI[[#This Row],[nº Capt. Superf. - DAEE]]),"") *100,"")</f>
        <v>65.116279069767444</v>
      </c>
      <c r="P1273" s="8">
        <f>IFERROR(IFERROR(Tabela_BI[[#This Row],[nº Capt. Subt. - DAEE]] /(Tabela_BI[[#This Row],[nº Capt. Subt. - DAEE]] + Tabela_BI[[#This Row],[nº Capt. Superf. - DAEE]]),"") *100,"")</f>
        <v>34.883720930232556</v>
      </c>
      <c r="Q1273" s="1">
        <v>28</v>
      </c>
      <c r="R1273" s="1">
        <v>15</v>
      </c>
      <c r="S1273" s="6">
        <v>525.25800000000004</v>
      </c>
      <c r="T1273" s="6">
        <v>483.23736000000002</v>
      </c>
      <c r="W1273" s="1"/>
      <c r="X1273" s="1"/>
      <c r="Y1273" s="1"/>
      <c r="AC1273" s="1"/>
      <c r="AF1273" s="1"/>
      <c r="AG1273" s="1"/>
    </row>
    <row r="1274" spans="1:33" hidden="1" x14ac:dyDescent="0.25">
      <c r="A1274" s="1">
        <v>5</v>
      </c>
      <c r="B1274" s="1">
        <v>2019</v>
      </c>
      <c r="C1274" s="1">
        <v>35247095</v>
      </c>
      <c r="D1274" s="44" t="s">
        <v>329</v>
      </c>
      <c r="E1274" s="20">
        <v>3.599626770674786</v>
      </c>
      <c r="F1274" s="20">
        <v>3.3978301725012701</v>
      </c>
      <c r="G1274" s="20">
        <v>0.201796598173516</v>
      </c>
      <c r="H1274" s="20">
        <v>0</v>
      </c>
      <c r="I1274" s="20">
        <v>0.34437378995433798</v>
      </c>
      <c r="J1274" s="20">
        <v>3.0272373059360702</v>
      </c>
      <c r="K1274" s="20">
        <v>0.125605290461695</v>
      </c>
      <c r="L1274" s="20">
        <v>0.10241038432267889</v>
      </c>
      <c r="M1274" s="20">
        <v>0.15941927638888889</v>
      </c>
      <c r="N1274" s="50">
        <v>55</v>
      </c>
      <c r="O1274" s="8">
        <f>IFERROR(IFERROR(Tabela_BI[[#This Row],[nº Capt. Superf. - DAEE]]/(Tabela_BI[[#This Row],[nº Capt. Subt. - DAEE]] + Tabela_BI[[#This Row],[nº Capt. Superf. - DAEE]]),"") *100,"")</f>
        <v>16.216216216216218</v>
      </c>
      <c r="P1274" s="8">
        <f>IFERROR(IFERROR(Tabela_BI[[#This Row],[nº Capt. Subt. - DAEE]] /(Tabela_BI[[#This Row],[nº Capt. Subt. - DAEE]] + Tabela_BI[[#This Row],[nº Capt. Superf. - DAEE]]),"") *100,"")</f>
        <v>83.78378378378379</v>
      </c>
      <c r="Q1274" s="1">
        <v>36</v>
      </c>
      <c r="R1274" s="1">
        <v>186</v>
      </c>
      <c r="S1274" s="6">
        <v>2861.667144</v>
      </c>
      <c r="T1274" s="6">
        <v>2120.2091869896003</v>
      </c>
      <c r="W1274" s="1"/>
      <c r="X1274" s="1"/>
      <c r="Y1274" s="1"/>
      <c r="AC1274" s="1"/>
      <c r="AF1274" s="1"/>
      <c r="AG1274" s="1"/>
    </row>
    <row r="1275" spans="1:33" hidden="1" x14ac:dyDescent="0.25">
      <c r="A1275" s="1">
        <v>15</v>
      </c>
      <c r="B1275" s="1">
        <v>2019</v>
      </c>
      <c r="C1275" s="1">
        <v>352480815</v>
      </c>
      <c r="D1275" s="44" t="s">
        <v>330</v>
      </c>
      <c r="E1275" s="20">
        <v>5.3473500761035089E-2</v>
      </c>
      <c r="F1275" s="20">
        <v>4.4211171993911801E-2</v>
      </c>
      <c r="G1275" s="20">
        <v>9.2623287671232905E-3</v>
      </c>
      <c r="H1275" s="20" t="s">
        <v>47</v>
      </c>
      <c r="I1275" s="20">
        <v>1.2890030441400299E-3</v>
      </c>
      <c r="J1275" s="20">
        <v>4.0860882800608797E-3</v>
      </c>
      <c r="K1275" s="20">
        <v>4.4518515981735202E-2</v>
      </c>
      <c r="L1275" s="20">
        <v>3.5798934550989353E-3</v>
      </c>
      <c r="M1275" s="20" t="s">
        <v>47</v>
      </c>
      <c r="N1275" s="50">
        <v>5</v>
      </c>
      <c r="O1275" s="8">
        <f>IFERROR(IFERROR(Tabela_BI[[#This Row],[nº Capt. Superf. - DAEE]]/(Tabela_BI[[#This Row],[nº Capt. Subt. - DAEE]] + Tabela_BI[[#This Row],[nº Capt. Superf. - DAEE]]),"") *100,"")</f>
        <v>68.115942028985515</v>
      </c>
      <c r="P1275" s="8">
        <f>IFERROR(IFERROR(Tabela_BI[[#This Row],[nº Capt. Subt. - DAEE]] /(Tabela_BI[[#This Row],[nº Capt. Subt. - DAEE]] + Tabela_BI[[#This Row],[nº Capt. Superf. - DAEE]]),"") *100,"")</f>
        <v>31.884057971014489</v>
      </c>
      <c r="Q1275" s="1">
        <v>47</v>
      </c>
      <c r="R1275" s="1">
        <v>22</v>
      </c>
      <c r="S1275" s="6"/>
      <c r="T1275" s="6"/>
      <c r="W1275" s="1"/>
      <c r="X1275" s="1"/>
      <c r="Y1275" s="1"/>
      <c r="AC1275" s="1"/>
      <c r="AF1275" s="1"/>
      <c r="AG1275" s="1"/>
    </row>
    <row r="1276" spans="1:33" hidden="1" x14ac:dyDescent="0.25">
      <c r="A1276" s="1">
        <v>18</v>
      </c>
      <c r="B1276" s="1">
        <v>2019</v>
      </c>
      <c r="C1276" s="1">
        <v>352480818</v>
      </c>
      <c r="D1276" s="44" t="s">
        <v>330</v>
      </c>
      <c r="E1276" s="20">
        <v>0.22060938736681865</v>
      </c>
      <c r="F1276" s="20">
        <v>9.1246651445966494E-3</v>
      </c>
      <c r="G1276" s="20">
        <v>0.211484722222222</v>
      </c>
      <c r="H1276" s="20" t="s">
        <v>47</v>
      </c>
      <c r="I1276" s="20">
        <v>0.17775232876712299</v>
      </c>
      <c r="J1276" s="20">
        <v>1.9529389903602201E-2</v>
      </c>
      <c r="K1276" s="20">
        <v>1.9547262810756E-2</v>
      </c>
      <c r="L1276" s="20">
        <v>3.780405885337389E-3</v>
      </c>
      <c r="M1276" s="20">
        <v>0.14378855324074075</v>
      </c>
      <c r="N1276" s="50">
        <v>16</v>
      </c>
      <c r="O1276" s="8">
        <f>IFERROR(IFERROR(Tabela_BI[[#This Row],[nº Capt. Superf. - DAEE]]/(Tabela_BI[[#This Row],[nº Capt. Subt. - DAEE]] + Tabela_BI[[#This Row],[nº Capt. Superf. - DAEE]]),"") *100,"")</f>
        <v>30</v>
      </c>
      <c r="P1276" s="8">
        <f>IFERROR(IFERROR(Tabela_BI[[#This Row],[nº Capt. Subt. - DAEE]] /(Tabela_BI[[#This Row],[nº Capt. Subt. - DAEE]] + Tabela_BI[[#This Row],[nº Capt. Superf. - DAEE]]),"") *100,"")</f>
        <v>70</v>
      </c>
      <c r="Q1276" s="1">
        <v>45</v>
      </c>
      <c r="R1276" s="1">
        <v>105</v>
      </c>
      <c r="S1276" s="6">
        <v>2495.34</v>
      </c>
      <c r="T1276" s="6">
        <v>2495.34</v>
      </c>
      <c r="W1276" s="1"/>
      <c r="X1276" s="1"/>
      <c r="Y1276" s="1"/>
      <c r="AC1276" s="1"/>
      <c r="AF1276" s="1"/>
      <c r="AG1276" s="1"/>
    </row>
    <row r="1277" spans="1:33" hidden="1" x14ac:dyDescent="0.25">
      <c r="A1277" s="1">
        <v>2</v>
      </c>
      <c r="B1277" s="1">
        <v>2019</v>
      </c>
      <c r="C1277" s="1">
        <v>35249072</v>
      </c>
      <c r="D1277" s="44" t="s">
        <v>331</v>
      </c>
      <c r="E1277" s="20">
        <v>0.10954812024353131</v>
      </c>
      <c r="F1277" s="20">
        <v>7.8953424657534299E-2</v>
      </c>
      <c r="G1277" s="20">
        <v>3.0594695585996999E-2</v>
      </c>
      <c r="H1277" s="20" t="s">
        <v>47</v>
      </c>
      <c r="I1277" s="20">
        <v>1.8164048706240499E-2</v>
      </c>
      <c r="J1277" s="20">
        <v>1.12831050228311E-4</v>
      </c>
      <c r="K1277" s="20">
        <v>2.4739322678843201E-2</v>
      </c>
      <c r="L1277" s="20">
        <v>6.6531917808219099E-2</v>
      </c>
      <c r="M1277" s="20">
        <v>1.1582278125E-2</v>
      </c>
      <c r="N1277" s="50">
        <v>65</v>
      </c>
      <c r="O1277" s="8">
        <f>IFERROR(IFERROR(Tabela_BI[[#This Row],[nº Capt. Superf. - DAEE]]/(Tabela_BI[[#This Row],[nº Capt. Subt. - DAEE]] + Tabela_BI[[#This Row],[nº Capt. Superf. - DAEE]]),"") *100,"")</f>
        <v>66.666666666666657</v>
      </c>
      <c r="P1277" s="8">
        <f>IFERROR(IFERROR(Tabela_BI[[#This Row],[nº Capt. Subt. - DAEE]] /(Tabela_BI[[#This Row],[nº Capt. Subt. - DAEE]] + Tabela_BI[[#This Row],[nº Capt. Superf. - DAEE]]),"") *100,"")</f>
        <v>33.333333333333329</v>
      </c>
      <c r="Q1277" s="1">
        <v>62</v>
      </c>
      <c r="R1277" s="1">
        <v>31</v>
      </c>
      <c r="S1277" s="6">
        <v>170.69399999999999</v>
      </c>
      <c r="T1277" s="6">
        <v>170.69399999999999</v>
      </c>
      <c r="W1277" s="1"/>
      <c r="X1277" s="1"/>
      <c r="Y1277" s="1"/>
      <c r="AC1277" s="1"/>
      <c r="AF1277" s="1"/>
      <c r="AG1277" s="1"/>
    </row>
    <row r="1278" spans="1:33" hidden="1" x14ac:dyDescent="0.25">
      <c r="A1278" s="1">
        <v>6</v>
      </c>
      <c r="B1278" s="1">
        <v>2019</v>
      </c>
      <c r="C1278" s="1">
        <v>35250036</v>
      </c>
      <c r="D1278" s="44" t="s">
        <v>332</v>
      </c>
      <c r="E1278" s="20">
        <v>2.793706938102487E-2</v>
      </c>
      <c r="F1278" s="20">
        <v>2.56016742770167E-3</v>
      </c>
      <c r="G1278" s="20">
        <v>2.5376901953323198E-2</v>
      </c>
      <c r="H1278" s="20" t="s">
        <v>47</v>
      </c>
      <c r="I1278" s="20" t="s">
        <v>47</v>
      </c>
      <c r="J1278" s="20">
        <v>1.8112706747843699E-2</v>
      </c>
      <c r="K1278" s="20" t="s">
        <v>47</v>
      </c>
      <c r="L1278" s="20">
        <v>9.8243626331811201E-3</v>
      </c>
      <c r="M1278" s="20">
        <v>0.42520778935185183</v>
      </c>
      <c r="N1278" s="50">
        <v>2</v>
      </c>
      <c r="O1278" s="8">
        <f>IFERROR(IFERROR(Tabela_BI[[#This Row],[nº Capt. Superf. - DAEE]]/(Tabela_BI[[#This Row],[nº Capt. Subt. - DAEE]] + Tabela_BI[[#This Row],[nº Capt. Superf. - DAEE]]),"") *100,"")</f>
        <v>7.8947368421052628</v>
      </c>
      <c r="P1278" s="8">
        <f>IFERROR(IFERROR(Tabela_BI[[#This Row],[nº Capt. Subt. - DAEE]] /(Tabela_BI[[#This Row],[nº Capt. Subt. - DAEE]] + Tabela_BI[[#This Row],[nº Capt. Superf. - DAEE]]),"") *100,"")</f>
        <v>92.10526315789474</v>
      </c>
      <c r="Q1278" s="1">
        <v>3</v>
      </c>
      <c r="R1278" s="1">
        <v>35</v>
      </c>
      <c r="S1278" s="6">
        <v>4857.5505599999997</v>
      </c>
      <c r="T1278" s="6">
        <v>2234.4732575999997</v>
      </c>
      <c r="W1278" s="1"/>
      <c r="X1278" s="1"/>
      <c r="Y1278" s="1"/>
      <c r="AC1278" s="1"/>
      <c r="AF1278" s="1"/>
      <c r="AG1278" s="1"/>
    </row>
    <row r="1279" spans="1:33" hidden="1" x14ac:dyDescent="0.25">
      <c r="A1279" s="1">
        <v>4</v>
      </c>
      <c r="B1279" s="1">
        <v>2019</v>
      </c>
      <c r="C1279" s="1">
        <v>35251024</v>
      </c>
      <c r="D1279" s="44" t="s">
        <v>333</v>
      </c>
      <c r="E1279" s="20">
        <v>0.37896411212582398</v>
      </c>
      <c r="F1279" s="20">
        <v>0.17093411339421599</v>
      </c>
      <c r="G1279" s="20">
        <v>0.20802999873160799</v>
      </c>
      <c r="H1279" s="20">
        <v>9.3393201420598704E-2</v>
      </c>
      <c r="I1279" s="20">
        <v>4.5580000000000002E-2</v>
      </c>
      <c r="J1279" s="20">
        <v>7.5798267376966003E-2</v>
      </c>
      <c r="K1279" s="20">
        <v>0.16538204718417099</v>
      </c>
      <c r="L1279" s="20">
        <v>9.2203797564687967E-2</v>
      </c>
      <c r="M1279" s="20">
        <v>0.12907090277777777</v>
      </c>
      <c r="N1279" s="50">
        <v>7</v>
      </c>
      <c r="O1279" s="8">
        <f>IFERROR(IFERROR(Tabela_BI[[#This Row],[nº Capt. Superf. - DAEE]]/(Tabela_BI[[#This Row],[nº Capt. Subt. - DAEE]] + Tabela_BI[[#This Row],[nº Capt. Superf. - DAEE]]),"") *100,"")</f>
        <v>29.166666666666668</v>
      </c>
      <c r="P1279" s="8">
        <f>IFERROR(IFERROR(Tabela_BI[[#This Row],[nº Capt. Subt. - DAEE]] /(Tabela_BI[[#This Row],[nº Capt. Subt. - DAEE]] + Tabela_BI[[#This Row],[nº Capt. Superf. - DAEE]]),"") *100,"")</f>
        <v>70.833333333333343</v>
      </c>
      <c r="Q1279" s="1">
        <v>35</v>
      </c>
      <c r="R1279" s="1">
        <v>85</v>
      </c>
      <c r="S1279" s="6">
        <v>2299.806</v>
      </c>
      <c r="T1279" s="6">
        <v>0</v>
      </c>
      <c r="W1279" s="1"/>
      <c r="X1279" s="1"/>
      <c r="Y1279" s="1"/>
      <c r="AC1279" s="1"/>
      <c r="AF1279" s="1"/>
      <c r="AG1279" s="1"/>
    </row>
    <row r="1280" spans="1:33" hidden="1" x14ac:dyDescent="0.25">
      <c r="A1280" s="1">
        <v>5</v>
      </c>
      <c r="B1280" s="1">
        <v>2019</v>
      </c>
      <c r="C1280" s="1">
        <v>35252015</v>
      </c>
      <c r="D1280" s="44" t="s">
        <v>334</v>
      </c>
      <c r="E1280" s="20">
        <v>0.56582993055555597</v>
      </c>
      <c r="F1280" s="20">
        <v>0.447803046042618</v>
      </c>
      <c r="G1280" s="20">
        <v>0.118026884512938</v>
      </c>
      <c r="H1280" s="20" t="s">
        <v>47</v>
      </c>
      <c r="I1280" s="20">
        <v>5.8690136986301399E-2</v>
      </c>
      <c r="J1280" s="20">
        <v>3.0371697108066999E-2</v>
      </c>
      <c r="K1280" s="20">
        <v>0.34885525336123802</v>
      </c>
      <c r="L1280" s="20">
        <v>0.1279128430999493</v>
      </c>
      <c r="M1280" s="20">
        <v>5.9754673003472217E-2</v>
      </c>
      <c r="N1280" s="50">
        <v>82</v>
      </c>
      <c r="O1280" s="8">
        <f>IFERROR(IFERROR(Tabela_BI[[#This Row],[nº Capt. Superf. - DAEE]]/(Tabela_BI[[#This Row],[nº Capt. Subt. - DAEE]] + Tabela_BI[[#This Row],[nº Capt. Superf. - DAEE]]),"") *100,"")</f>
        <v>26.515151515151516</v>
      </c>
      <c r="P1280" s="8">
        <f>IFERROR(IFERROR(Tabela_BI[[#This Row],[nº Capt. Subt. - DAEE]] /(Tabela_BI[[#This Row],[nº Capt. Subt. - DAEE]] + Tabela_BI[[#This Row],[nº Capt. Superf. - DAEE]]),"") *100,"")</f>
        <v>73.484848484848484</v>
      </c>
      <c r="Q1280" s="1">
        <v>70</v>
      </c>
      <c r="R1280" s="1">
        <v>194</v>
      </c>
      <c r="S1280" s="6">
        <v>238.21667999999997</v>
      </c>
      <c r="T1280" s="6">
        <v>238.21667999999997</v>
      </c>
      <c r="W1280" s="1"/>
      <c r="X1280" s="1"/>
      <c r="Y1280" s="1"/>
      <c r="AC1280" s="1"/>
      <c r="AF1280" s="1"/>
      <c r="AG1280" s="1"/>
    </row>
    <row r="1281" spans="1:33" hidden="1" x14ac:dyDescent="0.25">
      <c r="A1281" s="1">
        <v>13</v>
      </c>
      <c r="B1281" s="1">
        <v>2019</v>
      </c>
      <c r="C1281" s="1">
        <v>352530013</v>
      </c>
      <c r="D1281" s="44" t="s">
        <v>335</v>
      </c>
      <c r="E1281" s="20">
        <v>0.97850233510908202</v>
      </c>
      <c r="F1281" s="20">
        <v>0.67130264332825995</v>
      </c>
      <c r="G1281" s="20">
        <v>0.30719969178082202</v>
      </c>
      <c r="H1281" s="20" t="s">
        <v>47</v>
      </c>
      <c r="I1281" s="20">
        <v>0.56367219178082195</v>
      </c>
      <c r="J1281" s="20">
        <v>0.27851399036022301</v>
      </c>
      <c r="K1281" s="20">
        <v>9.6316917808219202E-2</v>
      </c>
      <c r="L1281" s="20">
        <v>3.9999235159817306E-2</v>
      </c>
      <c r="M1281" s="20">
        <v>0.49261320678240739</v>
      </c>
      <c r="N1281" s="50">
        <v>16</v>
      </c>
      <c r="O1281" s="8">
        <f>IFERROR(IFERROR(Tabela_BI[[#This Row],[nº Capt. Superf. - DAEE]]/(Tabela_BI[[#This Row],[nº Capt. Subt. - DAEE]] + Tabela_BI[[#This Row],[nº Capt. Superf. - DAEE]]),"") *100,"")</f>
        <v>30.697674418604652</v>
      </c>
      <c r="P1281" s="8">
        <f>IFERROR(IFERROR(Tabela_BI[[#This Row],[nº Capt. Subt. - DAEE]] /(Tabela_BI[[#This Row],[nº Capt. Subt. - DAEE]] + Tabela_BI[[#This Row],[nº Capt. Superf. - DAEE]]),"") *100,"")</f>
        <v>69.302325581395351</v>
      </c>
      <c r="Q1281" s="1">
        <v>66</v>
      </c>
      <c r="R1281" s="1">
        <v>149</v>
      </c>
      <c r="S1281" s="6">
        <v>7859.9160000000002</v>
      </c>
      <c r="T1281" s="6">
        <v>7859.9160000000002</v>
      </c>
      <c r="W1281" s="1"/>
      <c r="X1281" s="1"/>
      <c r="Y1281" s="1"/>
      <c r="AC1281" s="1"/>
      <c r="AF1281" s="1"/>
      <c r="AG1281" s="1"/>
    </row>
    <row r="1282" spans="1:33" hidden="1" x14ac:dyDescent="0.25">
      <c r="A1282" s="1">
        <v>8</v>
      </c>
      <c r="B1282" s="1">
        <v>2019</v>
      </c>
      <c r="C1282" s="1">
        <v>35254098</v>
      </c>
      <c r="D1282" s="44" t="s">
        <v>336</v>
      </c>
      <c r="E1282" s="20">
        <v>0.56235438863521081</v>
      </c>
      <c r="F1282" s="20">
        <v>0.52184040842212098</v>
      </c>
      <c r="G1282" s="20">
        <v>4.0513980213089801E-2</v>
      </c>
      <c r="H1282" s="20" t="s">
        <v>47</v>
      </c>
      <c r="I1282" s="20">
        <v>8.1499999999999993E-3</v>
      </c>
      <c r="J1282" s="20">
        <v>9.2621709791983795E-2</v>
      </c>
      <c r="K1282" s="20">
        <v>0.461007922374429</v>
      </c>
      <c r="L1282" s="20">
        <v>5.7475646879756495E-4</v>
      </c>
      <c r="M1282" s="20">
        <v>8.184895833333334E-3</v>
      </c>
      <c r="N1282" s="50">
        <v>24</v>
      </c>
      <c r="O1282" s="8">
        <f>IFERROR(IFERROR(Tabela_BI[[#This Row],[nº Capt. Superf. - DAEE]]/(Tabela_BI[[#This Row],[nº Capt. Subt. - DAEE]] + Tabela_BI[[#This Row],[nº Capt. Superf. - DAEE]]),"") *100,"")</f>
        <v>70.491803278688522</v>
      </c>
      <c r="P1282" s="8">
        <f>IFERROR(IFERROR(Tabela_BI[[#This Row],[nº Capt. Subt. - DAEE]] /(Tabela_BI[[#This Row],[nº Capt. Subt. - DAEE]] + Tabela_BI[[#This Row],[nº Capt. Superf. - DAEE]]),"") *100,"")</f>
        <v>29.508196721311474</v>
      </c>
      <c r="Q1282" s="1">
        <v>43</v>
      </c>
      <c r="R1282" s="1">
        <v>18</v>
      </c>
      <c r="S1282" s="6">
        <v>140.66999999999999</v>
      </c>
      <c r="T1282" s="6">
        <v>140.66999999999999</v>
      </c>
      <c r="W1282" s="1"/>
      <c r="X1282" s="1"/>
      <c r="Y1282" s="1"/>
      <c r="AC1282" s="1"/>
      <c r="AF1282" s="1"/>
      <c r="AG1282" s="1"/>
    </row>
    <row r="1283" spans="1:33" hidden="1" x14ac:dyDescent="0.25">
      <c r="A1283" s="1">
        <v>5</v>
      </c>
      <c r="B1283" s="1">
        <v>2019</v>
      </c>
      <c r="C1283" s="1">
        <v>35255085</v>
      </c>
      <c r="D1283" s="44" t="s">
        <v>337</v>
      </c>
      <c r="E1283" s="20">
        <v>0.21679454084221239</v>
      </c>
      <c r="F1283" s="20">
        <v>0.19995796423135501</v>
      </c>
      <c r="G1283" s="20">
        <v>1.6836576610857398E-2</v>
      </c>
      <c r="H1283" s="20" t="s">
        <v>47</v>
      </c>
      <c r="I1283" s="20">
        <v>6.5079999999999999E-2</v>
      </c>
      <c r="J1283" s="20">
        <v>6.4000000000000005E-4</v>
      </c>
      <c r="K1283" s="20">
        <v>0.120489611872146</v>
      </c>
      <c r="L1283" s="20">
        <v>3.05849289700659E-2</v>
      </c>
      <c r="M1283" s="20">
        <v>2.2927929947916665E-2</v>
      </c>
      <c r="N1283" s="50">
        <v>86</v>
      </c>
      <c r="O1283" s="8">
        <f>IFERROR(IFERROR(Tabela_BI[[#This Row],[nº Capt. Superf. - DAEE]]/(Tabela_BI[[#This Row],[nº Capt. Subt. - DAEE]] + Tabela_BI[[#This Row],[nº Capt. Superf. - DAEE]]),"") *100,"")</f>
        <v>48.333333333333336</v>
      </c>
      <c r="P1283" s="8">
        <f>IFERROR(IFERROR(Tabela_BI[[#This Row],[nº Capt. Subt. - DAEE]] /(Tabela_BI[[#This Row],[nº Capt. Subt. - DAEE]] + Tabela_BI[[#This Row],[nº Capt. Superf. - DAEE]]),"") *100,"")</f>
        <v>51.666666666666671</v>
      </c>
      <c r="Q1283" s="1">
        <v>58</v>
      </c>
      <c r="R1283" s="1">
        <v>62</v>
      </c>
      <c r="S1283" s="6">
        <v>444.03336000000002</v>
      </c>
      <c r="T1283" s="6">
        <v>444.03336000000002</v>
      </c>
      <c r="W1283" s="1"/>
      <c r="X1283" s="1"/>
      <c r="Y1283" s="1"/>
      <c r="AC1283" s="1"/>
      <c r="AF1283" s="1"/>
      <c r="AG1283" s="1"/>
    </row>
    <row r="1284" spans="1:33" hidden="1" x14ac:dyDescent="0.25">
      <c r="A1284" s="1">
        <v>17</v>
      </c>
      <c r="B1284" s="1">
        <v>2019</v>
      </c>
      <c r="C1284" s="1">
        <v>352560717</v>
      </c>
      <c r="D1284" s="44" t="s">
        <v>338</v>
      </c>
      <c r="E1284" s="20">
        <v>3.61493417047185E-2</v>
      </c>
      <c r="F1284" s="20">
        <v>1.15580923389143E-2</v>
      </c>
      <c r="G1284" s="20">
        <v>2.4591249365804198E-2</v>
      </c>
      <c r="H1284" s="20" t="s">
        <v>47</v>
      </c>
      <c r="I1284" s="20">
        <v>2.351E-2</v>
      </c>
      <c r="J1284" s="20">
        <v>1.5154236428208999E-4</v>
      </c>
      <c r="K1284" s="20">
        <v>1.2313613647894499E-2</v>
      </c>
      <c r="L1284" s="20">
        <v>1.7418569254185699E-4</v>
      </c>
      <c r="M1284" s="20">
        <v>9.6373557291666665E-3</v>
      </c>
      <c r="N1284" s="50" t="s">
        <v>47</v>
      </c>
      <c r="O1284" s="8">
        <f>IFERROR(IFERROR(Tabela_BI[[#This Row],[nº Capt. Superf. - DAEE]]/(Tabela_BI[[#This Row],[nº Capt. Subt. - DAEE]] + Tabela_BI[[#This Row],[nº Capt. Superf. - DAEE]]),"") *100,"")</f>
        <v>11.76470588235294</v>
      </c>
      <c r="P1284" s="8">
        <f>IFERROR(IFERROR(Tabela_BI[[#This Row],[nº Capt. Subt. - DAEE]] /(Tabela_BI[[#This Row],[nº Capt. Subt. - DAEE]] + Tabela_BI[[#This Row],[nº Capt. Superf. - DAEE]]),"") *100,"")</f>
        <v>88.235294117647058</v>
      </c>
      <c r="Q1284" s="1">
        <v>2</v>
      </c>
      <c r="R1284" s="1">
        <v>15</v>
      </c>
      <c r="S1284" s="6">
        <v>208.49400000000003</v>
      </c>
      <c r="T1284" s="6">
        <v>208.49400000000003</v>
      </c>
      <c r="W1284" s="1"/>
      <c r="X1284" s="1"/>
      <c r="Y1284" s="1"/>
      <c r="AC1284" s="1"/>
      <c r="AF1284" s="1"/>
      <c r="AG1284" s="1"/>
    </row>
    <row r="1285" spans="1:33" hidden="1" x14ac:dyDescent="0.25">
      <c r="A1285" s="1">
        <v>21</v>
      </c>
      <c r="B1285" s="1">
        <v>2019</v>
      </c>
      <c r="C1285" s="1">
        <v>352560721</v>
      </c>
      <c r="D1285" s="44" t="s">
        <v>338</v>
      </c>
      <c r="E1285" s="20">
        <v>7.551830035514967E-2</v>
      </c>
      <c r="F1285" s="20">
        <v>7.5249999999999997E-2</v>
      </c>
      <c r="G1285" s="20">
        <v>2.6830035514967E-4</v>
      </c>
      <c r="H1285" s="20" t="s">
        <v>47</v>
      </c>
      <c r="I1285" s="20" t="s">
        <v>47</v>
      </c>
      <c r="J1285" s="20" t="s">
        <v>47</v>
      </c>
      <c r="K1285" s="20">
        <v>7.5518300355149698E-2</v>
      </c>
      <c r="L1285" s="20">
        <v>0</v>
      </c>
      <c r="M1285" s="20" t="s">
        <v>47</v>
      </c>
      <c r="N1285" s="50">
        <v>1</v>
      </c>
      <c r="O1285" s="8">
        <f>IFERROR(IFERROR(Tabela_BI[[#This Row],[nº Capt. Superf. - DAEE]]/(Tabela_BI[[#This Row],[nº Capt. Subt. - DAEE]] + Tabela_BI[[#This Row],[nº Capt. Superf. - DAEE]]),"") *100,"")</f>
        <v>60</v>
      </c>
      <c r="P1285" s="8">
        <f>IFERROR(IFERROR(Tabela_BI[[#This Row],[nº Capt. Subt. - DAEE]] /(Tabela_BI[[#This Row],[nº Capt. Subt. - DAEE]] + Tabela_BI[[#This Row],[nº Capt. Superf. - DAEE]]),"") *100,"")</f>
        <v>40</v>
      </c>
      <c r="Q1285" s="1">
        <v>3</v>
      </c>
      <c r="R1285" s="1">
        <v>2</v>
      </c>
      <c r="S1285" s="6"/>
      <c r="T1285" s="6"/>
      <c r="W1285" s="1"/>
      <c r="X1285" s="1"/>
      <c r="Y1285" s="1"/>
      <c r="AC1285" s="1"/>
      <c r="AF1285" s="1"/>
      <c r="AG1285" s="1"/>
    </row>
    <row r="1286" spans="1:33" hidden="1" x14ac:dyDescent="0.25">
      <c r="A1286" s="1">
        <v>16</v>
      </c>
      <c r="B1286" s="1">
        <v>2019</v>
      </c>
      <c r="C1286" s="1">
        <v>352570616</v>
      </c>
      <c r="D1286" s="44" t="s">
        <v>339</v>
      </c>
      <c r="E1286" s="20">
        <v>1.4697615423642802E-4</v>
      </c>
      <c r="F1286" s="20">
        <v>3.0000000000000001E-5</v>
      </c>
      <c r="G1286" s="20">
        <v>1.16976154236428E-4</v>
      </c>
      <c r="H1286" s="20" t="s">
        <v>47</v>
      </c>
      <c r="I1286" s="20" t="s">
        <v>47</v>
      </c>
      <c r="J1286" s="20">
        <v>6.9761542364282097E-6</v>
      </c>
      <c r="K1286" s="20" t="s">
        <v>47</v>
      </c>
      <c r="L1286" s="20">
        <v>1.3999999999999999E-4</v>
      </c>
      <c r="M1286" s="20" t="s">
        <v>47</v>
      </c>
      <c r="N1286" s="50" t="s">
        <v>47</v>
      </c>
      <c r="O1286" s="8">
        <f>IFERROR(IFERROR(Tabela_BI[[#This Row],[nº Capt. Superf. - DAEE]]/(Tabela_BI[[#This Row],[nº Capt. Subt. - DAEE]] + Tabela_BI[[#This Row],[nº Capt. Superf. - DAEE]]),"") *100,"")</f>
        <v>25</v>
      </c>
      <c r="P1286" s="8">
        <f>IFERROR(IFERROR(Tabela_BI[[#This Row],[nº Capt. Subt. - DAEE]] /(Tabela_BI[[#This Row],[nº Capt. Subt. - DAEE]] + Tabela_BI[[#This Row],[nº Capt. Superf. - DAEE]]),"") *100,"")</f>
        <v>75</v>
      </c>
      <c r="Q1286" s="1">
        <v>1</v>
      </c>
      <c r="R1286" s="1">
        <v>3</v>
      </c>
      <c r="S1286" s="6"/>
      <c r="T1286" s="6"/>
      <c r="W1286" s="1"/>
      <c r="X1286" s="1"/>
      <c r="Y1286" s="1"/>
      <c r="AC1286" s="1"/>
      <c r="AF1286" s="1"/>
      <c r="AG1286" s="1"/>
    </row>
    <row r="1287" spans="1:33" hidden="1" x14ac:dyDescent="0.25">
      <c r="A1287" s="1">
        <v>19</v>
      </c>
      <c r="B1287" s="1">
        <v>2019</v>
      </c>
      <c r="C1287" s="1">
        <v>352570619</v>
      </c>
      <c r="D1287" s="44" t="s">
        <v>339</v>
      </c>
      <c r="E1287" s="20">
        <v>0.34313328132927501</v>
      </c>
      <c r="F1287" s="20">
        <v>0.19579136605783901</v>
      </c>
      <c r="G1287" s="20">
        <v>0.147341915271436</v>
      </c>
      <c r="H1287" s="20" t="s">
        <v>47</v>
      </c>
      <c r="I1287" s="20">
        <v>1.4385570776255701E-2</v>
      </c>
      <c r="J1287" s="20">
        <v>0.15429842212075101</v>
      </c>
      <c r="K1287" s="20">
        <v>9.0143139269406397E-2</v>
      </c>
      <c r="L1287" s="20">
        <v>8.4306149162861499E-2</v>
      </c>
      <c r="M1287" s="20">
        <v>9.739779938425927E-2</v>
      </c>
      <c r="N1287" s="50">
        <v>12</v>
      </c>
      <c r="O1287" s="8">
        <f>IFERROR(IFERROR(Tabela_BI[[#This Row],[nº Capt. Superf. - DAEE]]/(Tabela_BI[[#This Row],[nº Capt. Subt. - DAEE]] + Tabela_BI[[#This Row],[nº Capt. Superf. - DAEE]]),"") *100,"")</f>
        <v>16.831683168316832</v>
      </c>
      <c r="P1287" s="8">
        <f>IFERROR(IFERROR(Tabela_BI[[#This Row],[nº Capt. Subt. - DAEE]] /(Tabela_BI[[#This Row],[nº Capt. Subt. - DAEE]] + Tabela_BI[[#This Row],[nº Capt. Superf. - DAEE]]),"") *100,"")</f>
        <v>83.168316831683171</v>
      </c>
      <c r="Q1287" s="1">
        <v>17</v>
      </c>
      <c r="R1287" s="1">
        <v>84</v>
      </c>
      <c r="S1287" s="6">
        <v>1774.7251199999998</v>
      </c>
      <c r="T1287" s="6">
        <v>1774.7251199999998</v>
      </c>
      <c r="W1287" s="1"/>
      <c r="X1287" s="1"/>
      <c r="Y1287" s="1"/>
      <c r="AC1287" s="1"/>
      <c r="AF1287" s="1"/>
      <c r="AG1287" s="1"/>
    </row>
    <row r="1288" spans="1:33" hidden="1" x14ac:dyDescent="0.25">
      <c r="A1288" s="1">
        <v>20</v>
      </c>
      <c r="B1288" s="1">
        <v>2019</v>
      </c>
      <c r="C1288" s="1">
        <v>352580520</v>
      </c>
      <c r="D1288" s="44" t="s">
        <v>340</v>
      </c>
      <c r="E1288" s="20">
        <v>1.51553881278539E-2</v>
      </c>
      <c r="F1288" s="20">
        <v>1.07253881278539E-2</v>
      </c>
      <c r="G1288" s="20">
        <v>4.4299999999999999E-3</v>
      </c>
      <c r="H1288" s="20" t="s">
        <v>47</v>
      </c>
      <c r="I1288" s="20" t="s">
        <v>47</v>
      </c>
      <c r="J1288" s="20" t="s">
        <v>47</v>
      </c>
      <c r="K1288" s="20">
        <v>1.51053881278539E-2</v>
      </c>
      <c r="L1288" s="20">
        <v>5.0000000000000002E-5</v>
      </c>
      <c r="M1288" s="20">
        <v>1.0981391936383931E-2</v>
      </c>
      <c r="N1288" s="50">
        <v>7</v>
      </c>
      <c r="O1288" s="8">
        <f>IFERROR(IFERROR(Tabela_BI[[#This Row],[nº Capt. Superf. - DAEE]]/(Tabela_BI[[#This Row],[nº Capt. Subt. - DAEE]] + Tabela_BI[[#This Row],[nº Capt. Superf. - DAEE]]),"") *100,"")</f>
        <v>57.142857142857139</v>
      </c>
      <c r="P1288" s="8">
        <f>IFERROR(IFERROR(Tabela_BI[[#This Row],[nº Capt. Subt. - DAEE]] /(Tabela_BI[[#This Row],[nº Capt. Subt. - DAEE]] + Tabela_BI[[#This Row],[nº Capt. Superf. - DAEE]]),"") *100,"")</f>
        <v>42.857142857142854</v>
      </c>
      <c r="Q1288" s="1">
        <v>4</v>
      </c>
      <c r="R1288" s="1">
        <v>3</v>
      </c>
      <c r="S1288" s="6">
        <v>233.05590000000001</v>
      </c>
      <c r="T1288" s="6">
        <v>233.05590000000001</v>
      </c>
      <c r="W1288" s="1"/>
      <c r="X1288" s="1"/>
      <c r="Y1288" s="1"/>
      <c r="AC1288" s="1"/>
      <c r="AF1288" s="1"/>
      <c r="AG1288" s="1"/>
    </row>
    <row r="1289" spans="1:33" hidden="1" x14ac:dyDescent="0.25">
      <c r="A1289" s="1">
        <v>10</v>
      </c>
      <c r="B1289" s="1">
        <v>2019</v>
      </c>
      <c r="C1289" s="1">
        <v>352585410</v>
      </c>
      <c r="D1289" s="44" t="s">
        <v>341</v>
      </c>
      <c r="E1289" s="20">
        <v>2.33466666666667E-2</v>
      </c>
      <c r="F1289" s="20">
        <v>5.8900000000000003E-3</v>
      </c>
      <c r="G1289" s="20">
        <v>1.74566666666667E-2</v>
      </c>
      <c r="H1289" s="20" t="s">
        <v>47</v>
      </c>
      <c r="I1289" s="20">
        <v>5.0588280060882796E-3</v>
      </c>
      <c r="J1289" s="20">
        <v>1.703E-2</v>
      </c>
      <c r="K1289" s="20">
        <v>3.72275494672755E-4</v>
      </c>
      <c r="L1289" s="20">
        <v>8.855631659056317E-4</v>
      </c>
      <c r="M1289" s="20">
        <v>8.156878125000001E-3</v>
      </c>
      <c r="N1289" s="50">
        <v>5</v>
      </c>
      <c r="O1289" s="8">
        <f>IFERROR(IFERROR(Tabela_BI[[#This Row],[nº Capt. Superf. - DAEE]]/(Tabela_BI[[#This Row],[nº Capt. Subt. - DAEE]] + Tabela_BI[[#This Row],[nº Capt. Superf. - DAEE]]),"") *100,"")</f>
        <v>11.111111111111111</v>
      </c>
      <c r="P1289" s="8">
        <f>IFERROR(IFERROR(Tabela_BI[[#This Row],[nº Capt. Subt. - DAEE]] /(Tabela_BI[[#This Row],[nº Capt. Subt. - DAEE]] + Tabela_BI[[#This Row],[nº Capt. Superf. - DAEE]]),"") *100,"")</f>
        <v>88.888888888888886</v>
      </c>
      <c r="Q1289" s="1">
        <v>3</v>
      </c>
      <c r="R1289" s="1">
        <v>24</v>
      </c>
      <c r="S1289" s="6">
        <v>100.18889999999999</v>
      </c>
      <c r="T1289" s="6">
        <v>100.18889999999999</v>
      </c>
      <c r="W1289" s="1"/>
      <c r="X1289" s="1"/>
      <c r="Y1289" s="1"/>
      <c r="AC1289" s="1"/>
      <c r="AF1289" s="1"/>
      <c r="AG1289" s="1"/>
    </row>
    <row r="1290" spans="1:33" hidden="1" x14ac:dyDescent="0.25">
      <c r="A1290" s="1">
        <v>5</v>
      </c>
      <c r="B1290" s="1">
        <v>2019</v>
      </c>
      <c r="C1290" s="1">
        <v>35259045</v>
      </c>
      <c r="D1290" s="44" t="s">
        <v>342</v>
      </c>
      <c r="E1290" s="20">
        <v>2.8409290429984742</v>
      </c>
      <c r="F1290" s="20">
        <v>2.17168186834094</v>
      </c>
      <c r="G1290" s="20">
        <v>0.66924717465753403</v>
      </c>
      <c r="H1290" s="20" t="s">
        <v>47</v>
      </c>
      <c r="I1290" s="20">
        <v>2.0130699999999999</v>
      </c>
      <c r="J1290" s="20">
        <v>0.468661300101471</v>
      </c>
      <c r="K1290" s="20">
        <v>4.0659436834094398E-2</v>
      </c>
      <c r="L1290" s="20">
        <v>0.31853830606291283</v>
      </c>
      <c r="M1290" s="20">
        <v>1.3935671115543982</v>
      </c>
      <c r="N1290" s="50">
        <v>107</v>
      </c>
      <c r="O1290" s="8">
        <f>IFERROR(IFERROR(Tabela_BI[[#This Row],[nº Capt. Superf. - DAEE]]/(Tabela_BI[[#This Row],[nº Capt. Subt. - DAEE]] + Tabela_BI[[#This Row],[nº Capt. Superf. - DAEE]]),"") *100,"")</f>
        <v>8.9445438282647594</v>
      </c>
      <c r="P1290" s="8">
        <f>IFERROR(IFERROR(Tabela_BI[[#This Row],[nº Capt. Subt. - DAEE]] /(Tabela_BI[[#This Row],[nº Capt. Subt. - DAEE]] + Tabela_BI[[#This Row],[nº Capt. Superf. - DAEE]]),"") *100,"")</f>
        <v>91.055456171735244</v>
      </c>
      <c r="Q1290" s="1">
        <v>50</v>
      </c>
      <c r="R1290" s="1">
        <v>509</v>
      </c>
      <c r="S1290" s="6">
        <v>21267.488503799996</v>
      </c>
      <c r="T1290" s="6">
        <v>21267.488503799996</v>
      </c>
      <c r="W1290" s="1"/>
      <c r="X1290" s="1"/>
      <c r="Y1290" s="1"/>
      <c r="AC1290" s="1"/>
      <c r="AF1290" s="1"/>
      <c r="AG1290" s="1"/>
    </row>
    <row r="1291" spans="1:33" hidden="1" x14ac:dyDescent="0.25">
      <c r="A1291" s="1">
        <v>10</v>
      </c>
      <c r="B1291" s="1">
        <v>2019</v>
      </c>
      <c r="C1291" s="1">
        <v>352590410</v>
      </c>
      <c r="D1291" s="44" t="s">
        <v>342</v>
      </c>
      <c r="E1291" s="20">
        <v>1.7570395738203999E-5</v>
      </c>
      <c r="F1291" s="20" t="s">
        <v>47</v>
      </c>
      <c r="G1291" s="20">
        <v>1.7570395738203999E-5</v>
      </c>
      <c r="H1291" s="20" t="s">
        <v>47</v>
      </c>
      <c r="I1291" s="20" t="s">
        <v>47</v>
      </c>
      <c r="J1291" s="20" t="s">
        <v>47</v>
      </c>
      <c r="K1291" s="20" t="s">
        <v>47</v>
      </c>
      <c r="L1291" s="20">
        <v>1.7570395738203999E-5</v>
      </c>
      <c r="M1291" s="20" t="s">
        <v>47</v>
      </c>
      <c r="N1291" s="50" t="s">
        <v>47</v>
      </c>
      <c r="O1291" s="8" t="str">
        <f>IFERROR(IFERROR(Tabela_BI[[#This Row],[nº Capt. Superf. - DAEE]]/(Tabela_BI[[#This Row],[nº Capt. Subt. - DAEE]] + Tabela_BI[[#This Row],[nº Capt. Superf. - DAEE]]),"") *100,"")</f>
        <v/>
      </c>
      <c r="P1291" s="8" t="str">
        <f>IFERROR(IFERROR(Tabela_BI[[#This Row],[nº Capt. Subt. - DAEE]] /(Tabela_BI[[#This Row],[nº Capt. Subt. - DAEE]] + Tabela_BI[[#This Row],[nº Capt. Superf. - DAEE]]),"") *100,"")</f>
        <v/>
      </c>
      <c r="Q1291" s="1" t="s">
        <v>47</v>
      </c>
      <c r="R1291" s="1">
        <v>6</v>
      </c>
      <c r="S1291" s="6"/>
      <c r="T1291" s="6"/>
      <c r="W1291" s="1"/>
      <c r="X1291" s="1"/>
      <c r="Y1291" s="1"/>
      <c r="AC1291" s="1"/>
      <c r="AF1291" s="1"/>
      <c r="AG1291" s="1"/>
    </row>
    <row r="1292" spans="1:33" hidden="1" x14ac:dyDescent="0.25">
      <c r="A1292" s="1">
        <v>20</v>
      </c>
      <c r="B1292" s="1">
        <v>2019</v>
      </c>
      <c r="C1292" s="1">
        <v>352600120</v>
      </c>
      <c r="D1292" s="44" t="s">
        <v>343</v>
      </c>
      <c r="E1292" s="20">
        <v>0.25639690766108569</v>
      </c>
      <c r="F1292" s="20">
        <v>0.1741</v>
      </c>
      <c r="G1292" s="20">
        <v>8.2296907661085703E-2</v>
      </c>
      <c r="H1292" s="20" t="s">
        <v>47</v>
      </c>
      <c r="I1292" s="20" t="s">
        <v>47</v>
      </c>
      <c r="J1292" s="20">
        <v>0.16039999999999999</v>
      </c>
      <c r="K1292" s="20">
        <v>8.6156443429731097E-2</v>
      </c>
      <c r="L1292" s="20">
        <v>9.8404642313546405E-3</v>
      </c>
      <c r="M1292" s="20" t="s">
        <v>47</v>
      </c>
      <c r="N1292" s="50" t="s">
        <v>47</v>
      </c>
      <c r="O1292" s="8">
        <f>IFERROR(IFERROR(Tabela_BI[[#This Row],[nº Capt. Superf. - DAEE]]/(Tabela_BI[[#This Row],[nº Capt. Subt. - DAEE]] + Tabela_BI[[#This Row],[nº Capt. Superf. - DAEE]]),"") *100,"")</f>
        <v>8.695652173913043</v>
      </c>
      <c r="P1292" s="8">
        <f>IFERROR(IFERROR(Tabela_BI[[#This Row],[nº Capt. Subt. - DAEE]] /(Tabela_BI[[#This Row],[nº Capt. Subt. - DAEE]] + Tabela_BI[[#This Row],[nº Capt. Superf. - DAEE]]),"") *100,"")</f>
        <v>91.304347826086953</v>
      </c>
      <c r="Q1292" s="1">
        <v>4</v>
      </c>
      <c r="R1292" s="1">
        <v>42</v>
      </c>
      <c r="S1292" s="6"/>
      <c r="T1292" s="6"/>
      <c r="W1292" s="1"/>
      <c r="X1292" s="1"/>
      <c r="Y1292" s="1"/>
      <c r="AC1292" s="1"/>
      <c r="AF1292" s="1"/>
      <c r="AG1292" s="1"/>
    </row>
    <row r="1293" spans="1:33" hidden="1" x14ac:dyDescent="0.25">
      <c r="A1293" s="1">
        <v>21</v>
      </c>
      <c r="B1293" s="1">
        <v>2019</v>
      </c>
      <c r="C1293" s="1">
        <v>352600121</v>
      </c>
      <c r="D1293" s="44" t="s">
        <v>343</v>
      </c>
      <c r="E1293" s="20">
        <v>9.3886158041603301E-2</v>
      </c>
      <c r="F1293" s="20">
        <v>7.0742808219178097E-2</v>
      </c>
      <c r="G1293" s="20">
        <v>2.3143349822425201E-2</v>
      </c>
      <c r="H1293" s="20" t="s">
        <v>47</v>
      </c>
      <c r="I1293" s="20" t="s">
        <v>47</v>
      </c>
      <c r="J1293" s="20">
        <v>5.5829999999999998E-2</v>
      </c>
      <c r="K1293" s="20">
        <v>3.8043349822425201E-2</v>
      </c>
      <c r="L1293" s="20">
        <v>1.28082191780822E-5</v>
      </c>
      <c r="M1293" s="20">
        <v>4.9891110958333332E-2</v>
      </c>
      <c r="N1293" s="50">
        <v>2</v>
      </c>
      <c r="O1293" s="8">
        <f>IFERROR(IFERROR(Tabela_BI[[#This Row],[nº Capt. Superf. - DAEE]]/(Tabela_BI[[#This Row],[nº Capt. Subt. - DAEE]] + Tabela_BI[[#This Row],[nº Capt. Superf. - DAEE]]),"") *100,"")</f>
        <v>27.777777777777779</v>
      </c>
      <c r="P1293" s="8">
        <f>IFERROR(IFERROR(Tabela_BI[[#This Row],[nº Capt. Subt. - DAEE]] /(Tabela_BI[[#This Row],[nº Capt. Subt. - DAEE]] + Tabela_BI[[#This Row],[nº Capt. Superf. - DAEE]]),"") *100,"")</f>
        <v>72.222222222222214</v>
      </c>
      <c r="Q1293" s="1">
        <v>5</v>
      </c>
      <c r="R1293" s="1">
        <v>13</v>
      </c>
      <c r="S1293" s="6">
        <v>918.27</v>
      </c>
      <c r="T1293" s="6">
        <v>918.27</v>
      </c>
      <c r="W1293" s="1"/>
      <c r="X1293" s="1"/>
      <c r="Y1293" s="1"/>
      <c r="AC1293" s="1"/>
      <c r="AF1293" s="1"/>
      <c r="AG1293" s="1"/>
    </row>
    <row r="1294" spans="1:33" hidden="1" x14ac:dyDescent="0.25">
      <c r="A1294" s="1">
        <v>11</v>
      </c>
      <c r="B1294" s="1">
        <v>2019</v>
      </c>
      <c r="C1294" s="1">
        <v>352610011</v>
      </c>
      <c r="D1294" s="44" t="s">
        <v>344</v>
      </c>
      <c r="E1294" s="20">
        <v>0.24821466387620506</v>
      </c>
      <c r="F1294" s="20">
        <v>0.24304499238964999</v>
      </c>
      <c r="G1294" s="20">
        <v>5.1696714865550504E-3</v>
      </c>
      <c r="H1294" s="20" t="s">
        <v>47</v>
      </c>
      <c r="I1294" s="20">
        <v>3.2849999999999997E-2</v>
      </c>
      <c r="J1294" s="20">
        <v>1.4345662100456601E-3</v>
      </c>
      <c r="K1294" s="20">
        <v>0.15371948883815301</v>
      </c>
      <c r="L1294" s="20">
        <v>6.0210608828006107E-2</v>
      </c>
      <c r="M1294" s="20">
        <v>3.9974732486111109E-2</v>
      </c>
      <c r="N1294" s="50">
        <v>151</v>
      </c>
      <c r="O1294" s="8">
        <f>IFERROR(IFERROR(Tabela_BI[[#This Row],[nº Capt. Superf. - DAEE]]/(Tabela_BI[[#This Row],[nº Capt. Subt. - DAEE]] + Tabela_BI[[#This Row],[nº Capt. Superf. - DAEE]]),"") *100,"")</f>
        <v>82.075471698113205</v>
      </c>
      <c r="P1294" s="8">
        <f>IFERROR(IFERROR(Tabela_BI[[#This Row],[nº Capt. Subt. - DAEE]] /(Tabela_BI[[#This Row],[nº Capt. Subt. - DAEE]] + Tabela_BI[[#This Row],[nº Capt. Superf. - DAEE]]),"") *100,"")</f>
        <v>17.924528301886792</v>
      </c>
      <c r="Q1294" s="1">
        <v>87</v>
      </c>
      <c r="R1294" s="1">
        <v>19</v>
      </c>
      <c r="S1294" s="6">
        <v>474.12540000000001</v>
      </c>
      <c r="T1294" s="6">
        <v>450.41913</v>
      </c>
      <c r="W1294" s="1"/>
      <c r="X1294" s="1"/>
      <c r="Y1294" s="1"/>
      <c r="AC1294" s="1"/>
      <c r="AF1294" s="1"/>
      <c r="AG1294" s="1"/>
    </row>
    <row r="1295" spans="1:33" hidden="1" x14ac:dyDescent="0.25">
      <c r="A1295" s="1">
        <v>6</v>
      </c>
      <c r="B1295" s="1">
        <v>2019</v>
      </c>
      <c r="C1295" s="1">
        <v>35262096</v>
      </c>
      <c r="D1295" s="44" t="s">
        <v>345</v>
      </c>
      <c r="E1295" s="20">
        <v>3.0000000000000001E-5</v>
      </c>
      <c r="F1295" s="20" t="s">
        <v>47</v>
      </c>
      <c r="G1295" s="20">
        <v>3.0000000000000001E-5</v>
      </c>
      <c r="H1295" s="20" t="s">
        <v>47</v>
      </c>
      <c r="I1295" s="20" t="s">
        <v>47</v>
      </c>
      <c r="J1295" s="20" t="s">
        <v>47</v>
      </c>
      <c r="K1295" s="20" t="s">
        <v>47</v>
      </c>
      <c r="L1295" s="20">
        <v>3.0000000000000001E-5</v>
      </c>
      <c r="M1295" s="20" t="s">
        <v>47</v>
      </c>
      <c r="N1295" s="50" t="s">
        <v>47</v>
      </c>
      <c r="O1295" s="8" t="str">
        <f>IFERROR(IFERROR(Tabela_BI[[#This Row],[nº Capt. Superf. - DAEE]]/(Tabela_BI[[#This Row],[nº Capt. Subt. - DAEE]] + Tabela_BI[[#This Row],[nº Capt. Superf. - DAEE]]),"") *100,"")</f>
        <v/>
      </c>
      <c r="P1295" s="8" t="str">
        <f>IFERROR(IFERROR(Tabela_BI[[#This Row],[nº Capt. Subt. - DAEE]] /(Tabela_BI[[#This Row],[nº Capt. Subt. - DAEE]] + Tabela_BI[[#This Row],[nº Capt. Superf. - DAEE]]),"") *100,"")</f>
        <v/>
      </c>
      <c r="Q1295" s="1" t="s">
        <v>47</v>
      </c>
      <c r="R1295" s="1">
        <v>1</v>
      </c>
      <c r="S1295" s="6"/>
      <c r="T1295" s="6"/>
      <c r="W1295" s="1"/>
      <c r="X1295" s="1"/>
      <c r="Y1295" s="1"/>
      <c r="AC1295" s="1"/>
      <c r="AF1295" s="1"/>
      <c r="AG1295" s="1"/>
    </row>
    <row r="1296" spans="1:33" hidden="1" x14ac:dyDescent="0.25">
      <c r="A1296" s="1">
        <v>11</v>
      </c>
      <c r="B1296" s="1">
        <v>2019</v>
      </c>
      <c r="C1296" s="1">
        <v>352620911</v>
      </c>
      <c r="D1296" s="44" t="s">
        <v>345</v>
      </c>
      <c r="E1296" s="20">
        <v>0.1269685873287672</v>
      </c>
      <c r="F1296" s="20">
        <v>0.112707163876205</v>
      </c>
      <c r="G1296" s="20">
        <v>1.42614234525622E-2</v>
      </c>
      <c r="H1296" s="20" t="s">
        <v>47</v>
      </c>
      <c r="I1296" s="20">
        <v>0.10315000000000001</v>
      </c>
      <c r="J1296" s="20">
        <v>2.6376712328767102E-4</v>
      </c>
      <c r="K1296" s="20">
        <v>1.5896276002029398E-2</v>
      </c>
      <c r="L1296" s="20">
        <v>7.4977755580923396E-3</v>
      </c>
      <c r="M1296" s="20">
        <v>4.1901044328703702E-2</v>
      </c>
      <c r="N1296" s="50">
        <v>77</v>
      </c>
      <c r="O1296" s="8">
        <f>IFERROR(IFERROR(Tabela_BI[[#This Row],[nº Capt. Superf. - DAEE]]/(Tabela_BI[[#This Row],[nº Capt. Subt. - DAEE]] + Tabela_BI[[#This Row],[nº Capt. Superf. - DAEE]]),"") *100,"")</f>
        <v>24.390243902439025</v>
      </c>
      <c r="P1296" s="8">
        <f>IFERROR(IFERROR(Tabela_BI[[#This Row],[nº Capt. Subt. - DAEE]] /(Tabela_BI[[#This Row],[nº Capt. Subt. - DAEE]] + Tabela_BI[[#This Row],[nº Capt. Superf. - DAEE]]),"") *100,"")</f>
        <v>75.609756097560975</v>
      </c>
      <c r="Q1296" s="1">
        <v>20</v>
      </c>
      <c r="R1296" s="1">
        <v>62</v>
      </c>
      <c r="S1296" s="6">
        <v>210.25439999999998</v>
      </c>
      <c r="T1296" s="6">
        <v>210.25439999999998</v>
      </c>
      <c r="W1296" s="1"/>
      <c r="X1296" s="1"/>
      <c r="Y1296" s="1"/>
      <c r="AC1296" s="1"/>
      <c r="AF1296" s="1"/>
      <c r="AG1296" s="1"/>
    </row>
    <row r="1297" spans="1:33" hidden="1" x14ac:dyDescent="0.25">
      <c r="A1297" s="1">
        <v>2</v>
      </c>
      <c r="B1297" s="1">
        <v>2019</v>
      </c>
      <c r="C1297" s="1">
        <v>35263082</v>
      </c>
      <c r="D1297" s="44" t="s">
        <v>346</v>
      </c>
      <c r="E1297" s="20">
        <v>4.3294722222222207E-2</v>
      </c>
      <c r="F1297" s="20">
        <v>4.32904414003044E-2</v>
      </c>
      <c r="G1297" s="20">
        <v>4.2808219178082197E-6</v>
      </c>
      <c r="H1297" s="20">
        <v>9.1475773718924392E-3</v>
      </c>
      <c r="I1297" s="20">
        <v>1.6E-2</v>
      </c>
      <c r="J1297" s="20">
        <v>5.0000000000000002E-5</v>
      </c>
      <c r="K1297" s="20">
        <v>2.6941891171993901E-2</v>
      </c>
      <c r="L1297" s="20">
        <v>3.0283105022831049E-4</v>
      </c>
      <c r="M1297" s="20">
        <v>8.15088671875E-3</v>
      </c>
      <c r="N1297" s="50">
        <v>19</v>
      </c>
      <c r="O1297" s="8">
        <f>IFERROR(IFERROR(Tabela_BI[[#This Row],[nº Capt. Superf. - DAEE]]/(Tabela_BI[[#This Row],[nº Capt. Subt. - DAEE]] + Tabela_BI[[#This Row],[nº Capt. Superf. - DAEE]]),"") *100,"")</f>
        <v>88.235294117647058</v>
      </c>
      <c r="P1297" s="8">
        <f>IFERROR(IFERROR(Tabela_BI[[#This Row],[nº Capt. Subt. - DAEE]] /(Tabela_BI[[#This Row],[nº Capt. Subt. - DAEE]] + Tabela_BI[[#This Row],[nº Capt. Superf. - DAEE]]),"") *100,"")</f>
        <v>11.76470588235294</v>
      </c>
      <c r="Q1297" s="1">
        <v>15</v>
      </c>
      <c r="R1297" s="1">
        <v>2</v>
      </c>
      <c r="S1297" s="6">
        <v>147.40055999999998</v>
      </c>
      <c r="T1297" s="6">
        <v>147.40055999999998</v>
      </c>
      <c r="W1297" s="1"/>
      <c r="X1297" s="1"/>
      <c r="Y1297" s="1"/>
      <c r="AC1297" s="1"/>
      <c r="AF1297" s="1"/>
      <c r="AG1297" s="1"/>
    </row>
    <row r="1298" spans="1:33" hidden="1" x14ac:dyDescent="0.25">
      <c r="A1298" s="1">
        <v>10</v>
      </c>
      <c r="B1298" s="1">
        <v>2019</v>
      </c>
      <c r="C1298" s="1">
        <v>352640710</v>
      </c>
      <c r="D1298" s="44" t="s">
        <v>347</v>
      </c>
      <c r="E1298" s="20">
        <v>0.2340734956874678</v>
      </c>
      <c r="F1298" s="20">
        <v>0.214417245053272</v>
      </c>
      <c r="G1298" s="20">
        <v>1.96562506341958E-2</v>
      </c>
      <c r="H1298" s="20" t="s">
        <v>47</v>
      </c>
      <c r="I1298" s="20">
        <v>0.11039051750380501</v>
      </c>
      <c r="J1298" s="20">
        <v>0.10408415525114199</v>
      </c>
      <c r="K1298" s="20">
        <v>6.6558447488584502E-3</v>
      </c>
      <c r="L1298" s="20">
        <v>1.2942978183663099E-2</v>
      </c>
      <c r="M1298" s="20">
        <v>7.5859939166666654E-2</v>
      </c>
      <c r="N1298" s="50">
        <v>11</v>
      </c>
      <c r="O1298" s="8">
        <f>IFERROR(IFERROR(Tabela_BI[[#This Row],[nº Capt. Superf. - DAEE]]/(Tabela_BI[[#This Row],[nº Capt. Subt. - DAEE]] + Tabela_BI[[#This Row],[nº Capt. Superf. - DAEE]]),"") *100,"")</f>
        <v>23.913043478260871</v>
      </c>
      <c r="P1298" s="8">
        <f>IFERROR(IFERROR(Tabela_BI[[#This Row],[nº Capt. Subt. - DAEE]] /(Tabela_BI[[#This Row],[nº Capt. Subt. - DAEE]] + Tabela_BI[[#This Row],[nº Capt. Superf. - DAEE]]),"") *100,"")</f>
        <v>76.08695652173914</v>
      </c>
      <c r="Q1298" s="1">
        <v>11</v>
      </c>
      <c r="R1298" s="1">
        <v>35</v>
      </c>
      <c r="S1298" s="6">
        <v>1337.5756799999999</v>
      </c>
      <c r="T1298" s="6">
        <v>1310.8241663999997</v>
      </c>
      <c r="W1298" s="1"/>
      <c r="X1298" s="1"/>
      <c r="Y1298" s="1"/>
      <c r="AC1298" s="1"/>
      <c r="AF1298" s="1"/>
      <c r="AG1298" s="1"/>
    </row>
    <row r="1299" spans="1:33" hidden="1" x14ac:dyDescent="0.25">
      <c r="A1299" s="1">
        <v>19</v>
      </c>
      <c r="B1299" s="1">
        <v>2019</v>
      </c>
      <c r="C1299" s="1">
        <v>352650619</v>
      </c>
      <c r="D1299" s="44" t="s">
        <v>348</v>
      </c>
      <c r="E1299" s="20">
        <v>6.7091577879249104E-5</v>
      </c>
      <c r="F1299" s="20">
        <v>1.7091577879249101E-5</v>
      </c>
      <c r="G1299" s="20">
        <v>5.0000000000000002E-5</v>
      </c>
      <c r="H1299" s="20" t="s">
        <v>47</v>
      </c>
      <c r="I1299" s="20" t="s">
        <v>47</v>
      </c>
      <c r="J1299" s="20" t="s">
        <v>47</v>
      </c>
      <c r="K1299" s="20">
        <v>1.7091577879249101E-5</v>
      </c>
      <c r="L1299" s="20">
        <v>5.0000000000000002E-5</v>
      </c>
      <c r="M1299" s="20">
        <v>1.0655E-2</v>
      </c>
      <c r="N1299" s="50" t="s">
        <v>47</v>
      </c>
      <c r="O1299" s="8">
        <f>IFERROR(IFERROR(Tabela_BI[[#This Row],[nº Capt. Superf. - DAEE]]/(Tabela_BI[[#This Row],[nº Capt. Subt. - DAEE]] + Tabela_BI[[#This Row],[nº Capt. Superf. - DAEE]]),"") *100,"")</f>
        <v>50</v>
      </c>
      <c r="P1299" s="8">
        <f>IFERROR(IFERROR(Tabela_BI[[#This Row],[nº Capt. Subt. - DAEE]] /(Tabela_BI[[#This Row],[nº Capt. Subt. - DAEE]] + Tabela_BI[[#This Row],[nº Capt. Superf. - DAEE]]),"") *100,"")</f>
        <v>50</v>
      </c>
      <c r="Q1299" s="1">
        <v>1</v>
      </c>
      <c r="R1299" s="1">
        <v>1</v>
      </c>
      <c r="S1299" s="6">
        <v>315.738</v>
      </c>
      <c r="T1299" s="6">
        <v>315.738</v>
      </c>
      <c r="W1299" s="1"/>
      <c r="X1299" s="1"/>
      <c r="Y1299" s="1"/>
      <c r="AC1299" s="1"/>
      <c r="AF1299" s="1"/>
      <c r="AG1299" s="1"/>
    </row>
    <row r="1300" spans="1:33" hidden="1" x14ac:dyDescent="0.25">
      <c r="A1300" s="1">
        <v>20</v>
      </c>
      <c r="B1300" s="1">
        <v>2019</v>
      </c>
      <c r="C1300" s="1">
        <v>352650620</v>
      </c>
      <c r="D1300" s="44" t="s">
        <v>348</v>
      </c>
      <c r="E1300" s="20">
        <v>1.8395296803652924E-2</v>
      </c>
      <c r="F1300" s="20">
        <v>2.3782343987823401E-5</v>
      </c>
      <c r="G1300" s="20">
        <v>1.83715144596651E-2</v>
      </c>
      <c r="H1300" s="20" t="s">
        <v>47</v>
      </c>
      <c r="I1300" s="20">
        <v>5.6499999999999996E-3</v>
      </c>
      <c r="J1300" s="20" t="s">
        <v>47</v>
      </c>
      <c r="K1300" s="20">
        <v>4.4710806697108097E-5</v>
      </c>
      <c r="L1300" s="20">
        <v>1.27005859969559E-2</v>
      </c>
      <c r="M1300" s="20" t="s">
        <v>47</v>
      </c>
      <c r="N1300" s="50">
        <v>2</v>
      </c>
      <c r="O1300" s="8">
        <f>IFERROR(IFERROR(Tabela_BI[[#This Row],[nº Capt. Superf. - DAEE]]/(Tabela_BI[[#This Row],[nº Capt. Subt. - DAEE]] + Tabela_BI[[#This Row],[nº Capt. Superf. - DAEE]]),"") *100,"")</f>
        <v>15.384615384615385</v>
      </c>
      <c r="P1300" s="8">
        <f>IFERROR(IFERROR(Tabela_BI[[#This Row],[nº Capt. Subt. - DAEE]] /(Tabela_BI[[#This Row],[nº Capt. Subt. - DAEE]] + Tabela_BI[[#This Row],[nº Capt. Superf. - DAEE]]),"") *100,"")</f>
        <v>84.615384615384613</v>
      </c>
      <c r="Q1300" s="1">
        <v>2</v>
      </c>
      <c r="R1300" s="1">
        <v>11</v>
      </c>
      <c r="S1300" s="6"/>
      <c r="T1300" s="6"/>
      <c r="W1300" s="1"/>
      <c r="X1300" s="1"/>
      <c r="Y1300" s="1"/>
      <c r="AC1300" s="1"/>
      <c r="AF1300" s="1"/>
      <c r="AG1300" s="1"/>
    </row>
    <row r="1301" spans="1:33" hidden="1" x14ac:dyDescent="0.25">
      <c r="A1301" s="1">
        <v>2</v>
      </c>
      <c r="B1301" s="1">
        <v>2019</v>
      </c>
      <c r="C1301" s="1">
        <v>35266052</v>
      </c>
      <c r="D1301" s="44" t="s">
        <v>349</v>
      </c>
      <c r="E1301" s="20">
        <v>7.0982526636225257E-2</v>
      </c>
      <c r="F1301" s="20">
        <v>7.0261301369863E-2</v>
      </c>
      <c r="G1301" s="20">
        <v>7.2122526636225304E-4</v>
      </c>
      <c r="H1301" s="20" t="s">
        <v>47</v>
      </c>
      <c r="I1301" s="20">
        <v>2.3735958904109601E-2</v>
      </c>
      <c r="J1301" s="20">
        <v>2.751E-2</v>
      </c>
      <c r="K1301" s="20">
        <v>1.4149999999999999E-2</v>
      </c>
      <c r="L1301" s="20">
        <v>5.5865677321156829E-3</v>
      </c>
      <c r="M1301" s="20">
        <v>1.7933563281250002E-2</v>
      </c>
      <c r="N1301" s="50">
        <v>28</v>
      </c>
      <c r="O1301" s="8">
        <f>IFERROR(IFERROR(Tabela_BI[[#This Row],[nº Capt. Superf. - DAEE]]/(Tabela_BI[[#This Row],[nº Capt. Subt. - DAEE]] + Tabela_BI[[#This Row],[nº Capt. Superf. - DAEE]]),"") *100,"")</f>
        <v>80.645161290322577</v>
      </c>
      <c r="P1301" s="8">
        <f>IFERROR(IFERROR(Tabela_BI[[#This Row],[nº Capt. Subt. - DAEE]] /(Tabela_BI[[#This Row],[nº Capt. Subt. - DAEE]] + Tabela_BI[[#This Row],[nº Capt. Superf. - DAEE]]),"") *100,"")</f>
        <v>19.35483870967742</v>
      </c>
      <c r="Q1301" s="1">
        <v>25</v>
      </c>
      <c r="R1301" s="1">
        <v>6</v>
      </c>
      <c r="S1301" s="6">
        <v>233.90639999999999</v>
      </c>
      <c r="T1301" s="6">
        <v>233.90639999999999</v>
      </c>
      <c r="W1301" s="1"/>
      <c r="X1301" s="1"/>
      <c r="Y1301" s="1"/>
      <c r="AC1301" s="1"/>
      <c r="AF1301" s="1"/>
      <c r="AG1301" s="1"/>
    </row>
    <row r="1302" spans="1:33" hidden="1" x14ac:dyDescent="0.25">
      <c r="A1302" s="1">
        <v>9</v>
      </c>
      <c r="B1302" s="1">
        <v>2019</v>
      </c>
      <c r="C1302" s="1">
        <v>35267049</v>
      </c>
      <c r="D1302" s="44" t="s">
        <v>350</v>
      </c>
      <c r="E1302" s="20">
        <v>0.52129670218163349</v>
      </c>
      <c r="F1302" s="20">
        <v>0.47023358701166901</v>
      </c>
      <c r="G1302" s="20">
        <v>5.10631151699645E-2</v>
      </c>
      <c r="H1302" s="20">
        <v>0.44747780314561098</v>
      </c>
      <c r="I1302" s="20">
        <v>1.6171993911719899E-4</v>
      </c>
      <c r="J1302" s="20">
        <v>1.30953348554033E-2</v>
      </c>
      <c r="K1302" s="20">
        <v>0.491411276002029</v>
      </c>
      <c r="L1302" s="20">
        <v>1.6628371385083759E-2</v>
      </c>
      <c r="M1302" s="20">
        <v>0.2983332543032407</v>
      </c>
      <c r="N1302" s="50">
        <v>25</v>
      </c>
      <c r="O1302" s="8">
        <f>IFERROR(IFERROR(Tabela_BI[[#This Row],[nº Capt. Superf. - DAEE]]/(Tabela_BI[[#This Row],[nº Capt. Subt. - DAEE]] + Tabela_BI[[#This Row],[nº Capt. Superf. - DAEE]]),"") *100,"")</f>
        <v>40.425531914893611</v>
      </c>
      <c r="P1302" s="8">
        <f>IFERROR(IFERROR(Tabela_BI[[#This Row],[nº Capt. Subt. - DAEE]] /(Tabela_BI[[#This Row],[nº Capt. Subt. - DAEE]] + Tabela_BI[[#This Row],[nº Capt. Superf. - DAEE]]),"") *100,"")</f>
        <v>59.574468085106382</v>
      </c>
      <c r="Q1302" s="1">
        <v>57</v>
      </c>
      <c r="R1302" s="1">
        <v>84</v>
      </c>
      <c r="S1302" s="6">
        <v>5467.8779999999997</v>
      </c>
      <c r="T1302" s="6">
        <v>5249.1628799999999</v>
      </c>
      <c r="W1302" s="1"/>
      <c r="X1302" s="1"/>
      <c r="Y1302" s="1"/>
      <c r="AC1302" s="1"/>
      <c r="AF1302" s="1"/>
      <c r="AG1302" s="1"/>
    </row>
    <row r="1303" spans="1:33" hidden="1" x14ac:dyDescent="0.25">
      <c r="A1303" s="1">
        <v>13</v>
      </c>
      <c r="B1303" s="1">
        <v>2019</v>
      </c>
      <c r="C1303" s="1">
        <v>352680313</v>
      </c>
      <c r="D1303" s="44" t="s">
        <v>351</v>
      </c>
      <c r="E1303" s="20">
        <v>0.58079940131912799</v>
      </c>
      <c r="F1303" s="20">
        <v>0.199099573820396</v>
      </c>
      <c r="G1303" s="20">
        <v>0.38169982749873199</v>
      </c>
      <c r="H1303" s="20" t="s">
        <v>47</v>
      </c>
      <c r="I1303" s="20">
        <v>0.14001208523592101</v>
      </c>
      <c r="J1303" s="20">
        <v>0.43130828006088301</v>
      </c>
      <c r="K1303" s="20">
        <v>1.3617656012176601E-3</v>
      </c>
      <c r="L1303" s="20">
        <v>8.1172704211060365E-3</v>
      </c>
      <c r="M1303" s="20">
        <v>0.19601570203703703</v>
      </c>
      <c r="N1303" s="50">
        <v>15</v>
      </c>
      <c r="O1303" s="8">
        <f>IFERROR(IFERROR(Tabela_BI[[#This Row],[nº Capt. Superf. - DAEE]]/(Tabela_BI[[#This Row],[nº Capt. Subt. - DAEE]] + Tabela_BI[[#This Row],[nº Capt. Superf. - DAEE]]),"") *100,"")</f>
        <v>11.428571428571429</v>
      </c>
      <c r="P1303" s="8">
        <f>IFERROR(IFERROR(Tabela_BI[[#This Row],[nº Capt. Subt. - DAEE]] /(Tabela_BI[[#This Row],[nº Capt. Subt. - DAEE]] + Tabela_BI[[#This Row],[nº Capt. Superf. - DAEE]]),"") *100,"")</f>
        <v>88.571428571428569</v>
      </c>
      <c r="Q1303" s="1">
        <v>12</v>
      </c>
      <c r="R1303" s="1">
        <v>93</v>
      </c>
      <c r="S1303" s="6">
        <v>3590.8170479999999</v>
      </c>
      <c r="T1303" s="6">
        <v>3590.8170479999999</v>
      </c>
      <c r="W1303" s="1"/>
      <c r="X1303" s="1"/>
      <c r="Y1303" s="1"/>
      <c r="AC1303" s="1"/>
      <c r="AF1303" s="1"/>
      <c r="AG1303" s="1"/>
    </row>
    <row r="1304" spans="1:33" hidden="1" x14ac:dyDescent="0.25">
      <c r="A1304" s="1">
        <v>17</v>
      </c>
      <c r="B1304" s="1">
        <v>2019</v>
      </c>
      <c r="C1304" s="1">
        <v>352680317</v>
      </c>
      <c r="D1304" s="44" t="s">
        <v>351</v>
      </c>
      <c r="E1304" s="20">
        <v>0.52118926940639299</v>
      </c>
      <c r="F1304" s="20">
        <v>0.50989926940639296</v>
      </c>
      <c r="G1304" s="20">
        <v>1.129E-2</v>
      </c>
      <c r="H1304" s="20" t="s">
        <v>47</v>
      </c>
      <c r="I1304" s="20" t="s">
        <v>47</v>
      </c>
      <c r="J1304" s="20" t="s">
        <v>47</v>
      </c>
      <c r="K1304" s="20">
        <v>0.51776999999999995</v>
      </c>
      <c r="L1304" s="20">
        <v>3.4192694063926938E-3</v>
      </c>
      <c r="M1304" s="20" t="s">
        <v>47</v>
      </c>
      <c r="N1304" s="50">
        <v>2</v>
      </c>
      <c r="O1304" s="8">
        <f>IFERROR(IFERROR(Tabela_BI[[#This Row],[nº Capt. Superf. - DAEE]]/(Tabela_BI[[#This Row],[nº Capt. Subt. - DAEE]] + Tabela_BI[[#This Row],[nº Capt. Superf. - DAEE]]),"") *100,"")</f>
        <v>61.53846153846154</v>
      </c>
      <c r="P1304" s="8">
        <f>IFERROR(IFERROR(Tabela_BI[[#This Row],[nº Capt. Subt. - DAEE]] /(Tabela_BI[[#This Row],[nº Capt. Subt. - DAEE]] + Tabela_BI[[#This Row],[nº Capt. Superf. - DAEE]]),"") *100,"")</f>
        <v>38.461538461538467</v>
      </c>
      <c r="Q1304" s="1">
        <v>8</v>
      </c>
      <c r="R1304" s="1">
        <v>5</v>
      </c>
      <c r="S1304" s="6"/>
      <c r="T1304" s="6"/>
      <c r="W1304" s="1"/>
      <c r="X1304" s="1"/>
      <c r="Y1304" s="1"/>
      <c r="AC1304" s="1"/>
      <c r="AF1304" s="1"/>
      <c r="AG1304" s="1"/>
    </row>
    <row r="1305" spans="1:33" hidden="1" x14ac:dyDescent="0.25">
      <c r="A1305" s="1">
        <v>5</v>
      </c>
      <c r="B1305" s="1">
        <v>2019</v>
      </c>
      <c r="C1305" s="1">
        <v>35269025</v>
      </c>
      <c r="D1305" s="44" t="s">
        <v>352</v>
      </c>
      <c r="E1305" s="20">
        <v>2.941211996448502</v>
      </c>
      <c r="F1305" s="20">
        <v>2.4375128411973601</v>
      </c>
      <c r="G1305" s="20">
        <v>0.50369915525114195</v>
      </c>
      <c r="H1305" s="20" t="s">
        <v>47</v>
      </c>
      <c r="I1305" s="20">
        <v>5.0699999999999999E-3</v>
      </c>
      <c r="J1305" s="20">
        <v>2.5547551845509902</v>
      </c>
      <c r="K1305" s="20">
        <v>0.16702344051243001</v>
      </c>
      <c r="L1305" s="20">
        <v>0.21436337138508399</v>
      </c>
      <c r="M1305" s="20">
        <v>0.99503882683333322</v>
      </c>
      <c r="N1305" s="50">
        <v>61</v>
      </c>
      <c r="O1305" s="8">
        <f>IFERROR(IFERROR(Tabela_BI[[#This Row],[nº Capt. Superf. - DAEE]]/(Tabela_BI[[#This Row],[nº Capt. Subt. - DAEE]] + Tabela_BI[[#This Row],[nº Capt. Superf. - DAEE]]),"") *100,"")</f>
        <v>10.927573062261754</v>
      </c>
      <c r="P1305" s="8">
        <f>IFERROR(IFERROR(Tabela_BI[[#This Row],[nº Capt. Subt. - DAEE]] /(Tabela_BI[[#This Row],[nº Capt. Subt. - DAEE]] + Tabela_BI[[#This Row],[nº Capt. Superf. - DAEE]]),"") *100,"")</f>
        <v>89.072426937738243</v>
      </c>
      <c r="Q1305" s="1">
        <v>86</v>
      </c>
      <c r="R1305" s="1">
        <v>701</v>
      </c>
      <c r="S1305" s="6">
        <v>16036.866000000002</v>
      </c>
      <c r="T1305" s="6">
        <v>16036.866000000002</v>
      </c>
      <c r="W1305" s="1"/>
      <c r="X1305" s="1"/>
      <c r="Y1305" s="1"/>
      <c r="AC1305" s="1"/>
      <c r="AF1305" s="1"/>
      <c r="AG1305" s="1"/>
    </row>
    <row r="1306" spans="1:33" hidden="1" x14ac:dyDescent="0.25">
      <c r="A1306" s="1">
        <v>9</v>
      </c>
      <c r="B1306" s="1">
        <v>2019</v>
      </c>
      <c r="C1306" s="1">
        <v>35270099</v>
      </c>
      <c r="D1306" s="44" t="s">
        <v>353</v>
      </c>
      <c r="E1306" s="20">
        <v>6.2026915271435898E-3</v>
      </c>
      <c r="F1306" s="20">
        <v>2.3519025875190299E-3</v>
      </c>
      <c r="G1306" s="20">
        <v>3.85078893962456E-3</v>
      </c>
      <c r="H1306" s="20">
        <v>5.3835616438356201E-2</v>
      </c>
      <c r="I1306" s="20" t="s">
        <v>47</v>
      </c>
      <c r="J1306" s="20">
        <v>1.06173262303399E-3</v>
      </c>
      <c r="K1306" s="20">
        <v>1.7600000000000001E-3</v>
      </c>
      <c r="L1306" s="20">
        <v>3.0004414003044137E-3</v>
      </c>
      <c r="M1306" s="20">
        <v>1.9620600000000002E-2</v>
      </c>
      <c r="N1306" s="50">
        <v>17</v>
      </c>
      <c r="O1306" s="8">
        <f>IFERROR(IFERROR(Tabela_BI[[#This Row],[nº Capt. Superf. - DAEE]]/(Tabela_BI[[#This Row],[nº Capt. Subt. - DAEE]] + Tabela_BI[[#This Row],[nº Capt. Superf. - DAEE]]),"") *100,"")</f>
        <v>39.130434782608695</v>
      </c>
      <c r="P1306" s="8">
        <f>IFERROR(IFERROR(Tabela_BI[[#This Row],[nº Capt. Subt. - DAEE]] /(Tabela_BI[[#This Row],[nº Capt. Subt. - DAEE]] + Tabela_BI[[#This Row],[nº Capt. Superf. - DAEE]]),"") *100,"")</f>
        <v>60.869565217391312</v>
      </c>
      <c r="Q1306" s="1">
        <v>9</v>
      </c>
      <c r="R1306" s="1">
        <v>14</v>
      </c>
      <c r="S1306" s="6">
        <v>430.92</v>
      </c>
      <c r="T1306" s="6">
        <v>172.36799999999999</v>
      </c>
      <c r="W1306" s="1"/>
      <c r="X1306" s="1"/>
      <c r="Y1306" s="1"/>
      <c r="AC1306" s="1"/>
      <c r="AF1306" s="1"/>
      <c r="AG1306" s="1"/>
    </row>
    <row r="1307" spans="1:33" hidden="1" x14ac:dyDescent="0.25">
      <c r="A1307" s="1">
        <v>16</v>
      </c>
      <c r="B1307" s="1">
        <v>2019</v>
      </c>
      <c r="C1307" s="1">
        <v>352710816</v>
      </c>
      <c r="D1307" s="44" t="s">
        <v>354</v>
      </c>
      <c r="E1307" s="20">
        <v>0.39575816146625997</v>
      </c>
      <c r="F1307" s="20">
        <v>0.197193835616438</v>
      </c>
      <c r="G1307" s="20">
        <v>0.198564325849822</v>
      </c>
      <c r="H1307" s="20" t="s">
        <v>47</v>
      </c>
      <c r="I1307" s="20">
        <v>1.18231582952816E-2</v>
      </c>
      <c r="J1307" s="20">
        <v>0.136308584474886</v>
      </c>
      <c r="K1307" s="20">
        <v>0.19229401826483999</v>
      </c>
      <c r="L1307" s="20">
        <v>5.5205561263318104E-2</v>
      </c>
      <c r="M1307" s="20">
        <v>0.2275771875</v>
      </c>
      <c r="N1307" s="50">
        <v>11</v>
      </c>
      <c r="O1307" s="8">
        <f>IFERROR(IFERROR(Tabela_BI[[#This Row],[nº Capt. Superf. - DAEE]]/(Tabela_BI[[#This Row],[nº Capt. Subt. - DAEE]] + Tabela_BI[[#This Row],[nº Capt. Superf. - DAEE]]),"") *100,"")</f>
        <v>19.19191919191919</v>
      </c>
      <c r="P1307" s="8">
        <f>IFERROR(IFERROR(Tabela_BI[[#This Row],[nº Capt. Subt. - DAEE]] /(Tabela_BI[[#This Row],[nº Capt. Subt. - DAEE]] + Tabela_BI[[#This Row],[nº Capt. Superf. - DAEE]]),"") *100,"")</f>
        <v>80.808080808080803</v>
      </c>
      <c r="Q1307" s="1">
        <v>19</v>
      </c>
      <c r="R1307" s="1">
        <v>80</v>
      </c>
      <c r="S1307" s="6">
        <v>4163.4539999999997</v>
      </c>
      <c r="T1307" s="6">
        <v>4163.4539999999997</v>
      </c>
      <c r="W1307" s="1"/>
      <c r="X1307" s="1"/>
      <c r="Y1307" s="1"/>
      <c r="AC1307" s="1"/>
      <c r="AF1307" s="1"/>
      <c r="AG1307" s="1"/>
    </row>
    <row r="1308" spans="1:33" hidden="1" x14ac:dyDescent="0.25">
      <c r="A1308" s="1">
        <v>20</v>
      </c>
      <c r="B1308" s="1">
        <v>2019</v>
      </c>
      <c r="C1308" s="1">
        <v>352710820</v>
      </c>
      <c r="D1308" s="44" t="s">
        <v>354</v>
      </c>
      <c r="E1308" s="20">
        <v>4.0254337899543399E-3</v>
      </c>
      <c r="F1308" s="20">
        <v>3.9954337899543403E-3</v>
      </c>
      <c r="G1308" s="20">
        <v>3.0000000000000001E-5</v>
      </c>
      <c r="H1308" s="20" t="s">
        <v>47</v>
      </c>
      <c r="I1308" s="20" t="s">
        <v>47</v>
      </c>
      <c r="J1308" s="20" t="s">
        <v>47</v>
      </c>
      <c r="K1308" s="20">
        <v>3.9954337899543403E-3</v>
      </c>
      <c r="L1308" s="20">
        <v>3.0000000000000001E-5</v>
      </c>
      <c r="M1308" s="20" t="s">
        <v>47</v>
      </c>
      <c r="N1308" s="50">
        <v>2</v>
      </c>
      <c r="O1308" s="8">
        <f>IFERROR(IFERROR(Tabela_BI[[#This Row],[nº Capt. Superf. - DAEE]]/(Tabela_BI[[#This Row],[nº Capt. Subt. - DAEE]] + Tabela_BI[[#This Row],[nº Capt. Superf. - DAEE]]),"") *100,"")</f>
        <v>50</v>
      </c>
      <c r="P1308" s="8">
        <f>IFERROR(IFERROR(Tabela_BI[[#This Row],[nº Capt. Subt. - DAEE]] /(Tabela_BI[[#This Row],[nº Capt. Subt. - DAEE]] + Tabela_BI[[#This Row],[nº Capt. Superf. - DAEE]]),"") *100,"")</f>
        <v>50</v>
      </c>
      <c r="Q1308" s="1">
        <v>1</v>
      </c>
      <c r="R1308" s="1">
        <v>1</v>
      </c>
      <c r="S1308" s="6"/>
      <c r="T1308" s="6"/>
      <c r="W1308" s="1"/>
      <c r="X1308" s="1"/>
      <c r="Y1308" s="1"/>
      <c r="AC1308" s="1"/>
      <c r="AF1308" s="1"/>
      <c r="AG1308" s="1"/>
    </row>
    <row r="1309" spans="1:33" hidden="1" x14ac:dyDescent="0.25">
      <c r="A1309" s="1">
        <v>2</v>
      </c>
      <c r="B1309" s="1">
        <v>2019</v>
      </c>
      <c r="C1309" s="1">
        <v>35272072</v>
      </c>
      <c r="D1309" s="44" t="s">
        <v>355</v>
      </c>
      <c r="E1309" s="20">
        <v>0.32687474632166363</v>
      </c>
      <c r="F1309" s="20">
        <v>7.4998630136986297E-3</v>
      </c>
      <c r="G1309" s="20">
        <v>0.31937488330796499</v>
      </c>
      <c r="H1309" s="20">
        <v>4.7248858447488599E-2</v>
      </c>
      <c r="I1309" s="20">
        <v>0.21720999999999999</v>
      </c>
      <c r="J1309" s="20">
        <v>9.6149274479959398E-2</v>
      </c>
      <c r="K1309" s="20">
        <v>2.1551217656012199E-3</v>
      </c>
      <c r="L1309" s="20">
        <v>1.13603500761035E-2</v>
      </c>
      <c r="M1309" s="20">
        <v>0.26250687499999997</v>
      </c>
      <c r="N1309" s="50">
        <v>17</v>
      </c>
      <c r="O1309" s="8">
        <f>IFERROR(IFERROR(Tabela_BI[[#This Row],[nº Capt. Superf. - DAEE]]/(Tabela_BI[[#This Row],[nº Capt. Subt. - DAEE]] + Tabela_BI[[#This Row],[nº Capt. Superf. - DAEE]]),"") *100,"")</f>
        <v>23.958333333333336</v>
      </c>
      <c r="P1309" s="8">
        <f>IFERROR(IFERROR(Tabela_BI[[#This Row],[nº Capt. Subt. - DAEE]] /(Tabela_BI[[#This Row],[nº Capt. Subt. - DAEE]] + Tabela_BI[[#This Row],[nº Capt. Superf. - DAEE]]),"") *100,"")</f>
        <v>76.041666666666657</v>
      </c>
      <c r="Q1309" s="1">
        <v>23</v>
      </c>
      <c r="R1309" s="1">
        <v>73</v>
      </c>
      <c r="S1309" s="6">
        <v>4652.91</v>
      </c>
      <c r="T1309" s="6">
        <v>4652.91</v>
      </c>
      <c r="W1309" s="1"/>
      <c r="X1309" s="1"/>
      <c r="Y1309" s="1"/>
      <c r="AC1309" s="1"/>
      <c r="AF1309" s="1"/>
      <c r="AG1309" s="1"/>
    </row>
    <row r="1310" spans="1:33" hidden="1" x14ac:dyDescent="0.25">
      <c r="A1310" s="1">
        <v>19</v>
      </c>
      <c r="B1310" s="1">
        <v>2019</v>
      </c>
      <c r="C1310" s="1">
        <v>352725619</v>
      </c>
      <c r="D1310" s="44" t="s">
        <v>356</v>
      </c>
      <c r="E1310" s="20">
        <v>1.408150684931507E-2</v>
      </c>
      <c r="F1310" s="20">
        <v>4.3099999999999996E-3</v>
      </c>
      <c r="G1310" s="20">
        <v>9.7715068493150706E-3</v>
      </c>
      <c r="H1310" s="20" t="s">
        <v>47</v>
      </c>
      <c r="I1310" s="20">
        <v>5.8196042617960396E-3</v>
      </c>
      <c r="J1310" s="20" t="s">
        <v>47</v>
      </c>
      <c r="K1310" s="20">
        <v>4.7999999999999996E-3</v>
      </c>
      <c r="L1310" s="20">
        <v>3.4619025875190302E-3</v>
      </c>
      <c r="M1310" s="20">
        <v>4.9186385416666667E-3</v>
      </c>
      <c r="N1310" s="50">
        <v>3</v>
      </c>
      <c r="O1310" s="8">
        <f>IFERROR(IFERROR(Tabela_BI[[#This Row],[nº Capt. Superf. - DAEE]]/(Tabela_BI[[#This Row],[nº Capt. Subt. - DAEE]] + Tabela_BI[[#This Row],[nº Capt. Superf. - DAEE]]),"") *100,"")</f>
        <v>12.5</v>
      </c>
      <c r="P1310" s="8">
        <f>IFERROR(IFERROR(Tabela_BI[[#This Row],[nº Capt. Subt. - DAEE]] /(Tabela_BI[[#This Row],[nº Capt. Subt. - DAEE]] + Tabela_BI[[#This Row],[nº Capt. Superf. - DAEE]]),"") *100,"")</f>
        <v>87.5</v>
      </c>
      <c r="Q1310" s="1">
        <v>2</v>
      </c>
      <c r="R1310" s="1">
        <v>14</v>
      </c>
      <c r="S1310" s="6">
        <v>101.304</v>
      </c>
      <c r="T1310" s="6">
        <v>101.304</v>
      </c>
      <c r="W1310" s="1"/>
      <c r="X1310" s="1"/>
      <c r="Y1310" s="1"/>
      <c r="AC1310" s="1"/>
      <c r="AF1310" s="1"/>
      <c r="AG1310" s="1"/>
    </row>
    <row r="1311" spans="1:33" hidden="1" x14ac:dyDescent="0.25">
      <c r="A1311" s="1">
        <v>5</v>
      </c>
      <c r="B1311" s="1">
        <v>2019</v>
      </c>
      <c r="C1311" s="1">
        <v>35273065</v>
      </c>
      <c r="D1311" s="44" t="s">
        <v>357</v>
      </c>
      <c r="E1311" s="20">
        <v>0.54077937087772698</v>
      </c>
      <c r="F1311" s="20">
        <v>0.42040288812785398</v>
      </c>
      <c r="G1311" s="20">
        <v>0.120376482749873</v>
      </c>
      <c r="H1311" s="20" t="s">
        <v>47</v>
      </c>
      <c r="I1311" s="20">
        <v>0.36554999999999999</v>
      </c>
      <c r="J1311" s="20">
        <v>0.15507926686960899</v>
      </c>
      <c r="K1311" s="20">
        <v>1.22376496702182E-2</v>
      </c>
      <c r="L1311" s="20">
        <v>7.9124543378995393E-3</v>
      </c>
      <c r="M1311" s="20">
        <v>0.14198819039351851</v>
      </c>
      <c r="N1311" s="50">
        <v>41</v>
      </c>
      <c r="O1311" s="8">
        <f>IFERROR(IFERROR(Tabela_BI[[#This Row],[nº Capt. Superf. - DAEE]]/(Tabela_BI[[#This Row],[nº Capt. Subt. - DAEE]] + Tabela_BI[[#This Row],[nº Capt. Superf. - DAEE]]),"") *100,"")</f>
        <v>24.752475247524753</v>
      </c>
      <c r="P1311" s="8">
        <f>IFERROR(IFERROR(Tabela_BI[[#This Row],[nº Capt. Subt. - DAEE]] /(Tabela_BI[[#This Row],[nº Capt. Subt. - DAEE]] + Tabela_BI[[#This Row],[nº Capt. Superf. - DAEE]]),"") *100,"")</f>
        <v>75.247524752475243</v>
      </c>
      <c r="Q1311" s="1">
        <v>25</v>
      </c>
      <c r="R1311" s="1">
        <v>76</v>
      </c>
      <c r="S1311" s="6">
        <v>2258.9161200000003</v>
      </c>
      <c r="T1311" s="6">
        <v>2258.9161200000003</v>
      </c>
      <c r="W1311" s="1"/>
      <c r="X1311" s="1"/>
      <c r="Y1311" s="1"/>
      <c r="AC1311" s="1"/>
      <c r="AF1311" s="1"/>
      <c r="AG1311" s="1"/>
    </row>
    <row r="1312" spans="1:33" hidden="1" x14ac:dyDescent="0.25">
      <c r="A1312" s="1">
        <v>20</v>
      </c>
      <c r="B1312" s="1">
        <v>2019</v>
      </c>
      <c r="C1312" s="1">
        <v>352740520</v>
      </c>
      <c r="D1312" s="44" t="s">
        <v>358</v>
      </c>
      <c r="E1312" s="20">
        <v>0.1206432857686454</v>
      </c>
      <c r="F1312" s="20">
        <v>0.10854</v>
      </c>
      <c r="G1312" s="20">
        <v>1.2103285768645399E-2</v>
      </c>
      <c r="H1312" s="20" t="s">
        <v>47</v>
      </c>
      <c r="I1312" s="20">
        <v>7.9000000000000008E-3</v>
      </c>
      <c r="J1312" s="20">
        <v>0.11154</v>
      </c>
      <c r="K1312" s="20">
        <v>9.9315068493150703E-6</v>
      </c>
      <c r="L1312" s="20">
        <v>1.1933542617960399E-3</v>
      </c>
      <c r="M1312" s="20">
        <v>5.7341091259259257E-2</v>
      </c>
      <c r="N1312" s="50">
        <v>8</v>
      </c>
      <c r="O1312" s="8">
        <f>IFERROR(IFERROR(Tabela_BI[[#This Row],[nº Capt. Superf. - DAEE]]/(Tabela_BI[[#This Row],[nº Capt. Subt. - DAEE]] + Tabela_BI[[#This Row],[nº Capt. Superf. - DAEE]]),"") *100,"")</f>
        <v>20</v>
      </c>
      <c r="P1312" s="8">
        <f>IFERROR(IFERROR(Tabela_BI[[#This Row],[nº Capt. Subt. - DAEE]] /(Tabela_BI[[#This Row],[nº Capt. Subt. - DAEE]] + Tabela_BI[[#This Row],[nº Capt. Superf. - DAEE]]),"") *100,"")</f>
        <v>80</v>
      </c>
      <c r="Q1312" s="1">
        <v>5</v>
      </c>
      <c r="R1312" s="1">
        <v>20</v>
      </c>
      <c r="S1312" s="6">
        <v>996.69527999999991</v>
      </c>
      <c r="T1312" s="6">
        <v>996.69527999999991</v>
      </c>
      <c r="W1312" s="1"/>
      <c r="X1312" s="1"/>
      <c r="Y1312" s="1"/>
      <c r="AC1312" s="1"/>
      <c r="AF1312" s="1"/>
      <c r="AG1312" s="1"/>
    </row>
    <row r="1313" spans="1:33" hidden="1" x14ac:dyDescent="0.25">
      <c r="A1313" s="1">
        <v>21</v>
      </c>
      <c r="B1313" s="1">
        <v>2019</v>
      </c>
      <c r="C1313" s="1">
        <v>352740521</v>
      </c>
      <c r="D1313" s="44" t="s">
        <v>358</v>
      </c>
      <c r="E1313" s="20">
        <v>4.7000000000000002E-3</v>
      </c>
      <c r="F1313" s="20">
        <v>8.3000000000000001E-4</v>
      </c>
      <c r="G1313" s="20">
        <v>3.8700000000000002E-3</v>
      </c>
      <c r="H1313" s="20" t="s">
        <v>47</v>
      </c>
      <c r="I1313" s="20">
        <v>3.7000000000000002E-3</v>
      </c>
      <c r="J1313" s="20" t="s">
        <v>47</v>
      </c>
      <c r="K1313" s="20">
        <v>8.3000000000000001E-4</v>
      </c>
      <c r="L1313" s="20">
        <v>1.7000000000000001E-4</v>
      </c>
      <c r="M1313" s="20" t="s">
        <v>47</v>
      </c>
      <c r="N1313" s="50">
        <v>1</v>
      </c>
      <c r="O1313" s="8">
        <f>IFERROR(IFERROR(Tabela_BI[[#This Row],[nº Capt. Superf. - DAEE]]/(Tabela_BI[[#This Row],[nº Capt. Subt. - DAEE]] + Tabela_BI[[#This Row],[nº Capt. Superf. - DAEE]]),"") *100,"")</f>
        <v>16.666666666666664</v>
      </c>
      <c r="P1313" s="8">
        <f>IFERROR(IFERROR(Tabela_BI[[#This Row],[nº Capt. Subt. - DAEE]] /(Tabela_BI[[#This Row],[nº Capt. Subt. - DAEE]] + Tabela_BI[[#This Row],[nº Capt. Superf. - DAEE]]),"") *100,"")</f>
        <v>83.333333333333343</v>
      </c>
      <c r="Q1313" s="1">
        <v>1</v>
      </c>
      <c r="R1313" s="1">
        <v>5</v>
      </c>
      <c r="S1313" s="6"/>
      <c r="T1313" s="6"/>
      <c r="W1313" s="1"/>
      <c r="X1313" s="1"/>
      <c r="Y1313" s="1"/>
      <c r="AC1313" s="1"/>
      <c r="AF1313" s="1"/>
      <c r="AG1313" s="1"/>
    </row>
    <row r="1314" spans="1:33" hidden="1" x14ac:dyDescent="0.25">
      <c r="A1314" s="1">
        <v>17</v>
      </c>
      <c r="B1314" s="1">
        <v>2019</v>
      </c>
      <c r="C1314" s="1">
        <v>352750417</v>
      </c>
      <c r="D1314" s="44" t="s">
        <v>359</v>
      </c>
      <c r="E1314" s="20">
        <v>0.78366861491628659</v>
      </c>
      <c r="F1314" s="20">
        <v>0.77860624809741297</v>
      </c>
      <c r="G1314" s="20">
        <v>5.0623668188736698E-3</v>
      </c>
      <c r="H1314" s="20" t="s">
        <v>47</v>
      </c>
      <c r="I1314" s="20">
        <v>3.79E-3</v>
      </c>
      <c r="J1314" s="20">
        <v>1.3999999999999999E-4</v>
      </c>
      <c r="K1314" s="20">
        <v>0.77861861491628603</v>
      </c>
      <c r="L1314" s="20">
        <v>1.1199999999999999E-3</v>
      </c>
      <c r="M1314" s="20">
        <v>5.0568656250000003E-3</v>
      </c>
      <c r="N1314" s="50">
        <v>7</v>
      </c>
      <c r="O1314" s="8">
        <f>IFERROR(IFERROR(Tabela_BI[[#This Row],[nº Capt. Superf. - DAEE]]/(Tabela_BI[[#This Row],[nº Capt. Subt. - DAEE]] + Tabela_BI[[#This Row],[nº Capt. Superf. - DAEE]]),"") *100,"")</f>
        <v>76.19047619047619</v>
      </c>
      <c r="P1314" s="8">
        <f>IFERROR(IFERROR(Tabela_BI[[#This Row],[nº Capt. Subt. - DAEE]] /(Tabela_BI[[#This Row],[nº Capt. Subt. - DAEE]] + Tabela_BI[[#This Row],[nº Capt. Superf. - DAEE]]),"") *100,"")</f>
        <v>23.809523809523807</v>
      </c>
      <c r="Q1314" s="1">
        <v>16</v>
      </c>
      <c r="R1314" s="1">
        <v>5</v>
      </c>
      <c r="S1314" s="6">
        <v>101.30670000000001</v>
      </c>
      <c r="T1314" s="6">
        <v>101.30670000000001</v>
      </c>
      <c r="W1314" s="1"/>
      <c r="X1314" s="1"/>
      <c r="Y1314" s="1"/>
      <c r="AC1314" s="1"/>
      <c r="AF1314" s="1"/>
      <c r="AG1314" s="1"/>
    </row>
    <row r="1315" spans="1:33" hidden="1" x14ac:dyDescent="0.25">
      <c r="A1315" s="1">
        <v>4</v>
      </c>
      <c r="B1315" s="1">
        <v>2019</v>
      </c>
      <c r="C1315" s="1">
        <v>35276034</v>
      </c>
      <c r="D1315" s="44" t="s">
        <v>360</v>
      </c>
      <c r="E1315" s="20">
        <v>0</v>
      </c>
      <c r="F1315" s="20" t="s">
        <v>47</v>
      </c>
      <c r="G1315" s="20" t="s">
        <v>47</v>
      </c>
      <c r="H1315" s="20" t="s">
        <v>47</v>
      </c>
      <c r="I1315" s="20" t="s">
        <v>47</v>
      </c>
      <c r="J1315" s="20" t="s">
        <v>47</v>
      </c>
      <c r="K1315" s="20" t="s">
        <v>47</v>
      </c>
      <c r="L1315" s="20" t="s">
        <v>47</v>
      </c>
      <c r="M1315" s="20" t="s">
        <v>47</v>
      </c>
      <c r="N1315" s="50" t="s">
        <v>47</v>
      </c>
      <c r="O1315" s="8" t="str">
        <f>IFERROR(IFERROR(Tabela_BI[[#This Row],[nº Capt. Superf. - DAEE]]/(Tabela_BI[[#This Row],[nº Capt. Subt. - DAEE]] + Tabela_BI[[#This Row],[nº Capt. Superf. - DAEE]]),"") *100,"")</f>
        <v/>
      </c>
      <c r="P1315" s="8" t="str">
        <f>IFERROR(IFERROR(Tabela_BI[[#This Row],[nº Capt. Subt. - DAEE]] /(Tabela_BI[[#This Row],[nº Capt. Subt. - DAEE]] + Tabela_BI[[#This Row],[nº Capt. Superf. - DAEE]]),"") *100,"")</f>
        <v/>
      </c>
      <c r="Q1315" s="1" t="s">
        <v>47</v>
      </c>
      <c r="R1315" s="1" t="s">
        <v>47</v>
      </c>
      <c r="S1315" s="6"/>
      <c r="T1315" s="6"/>
      <c r="W1315" s="1"/>
      <c r="X1315" s="1"/>
      <c r="Y1315" s="1"/>
      <c r="AC1315" s="1"/>
      <c r="AF1315" s="1"/>
      <c r="AG1315" s="1"/>
    </row>
    <row r="1316" spans="1:33" hidden="1" x14ac:dyDescent="0.25">
      <c r="A1316" s="1">
        <v>9</v>
      </c>
      <c r="B1316" s="1">
        <v>2019</v>
      </c>
      <c r="C1316" s="1">
        <v>35276039</v>
      </c>
      <c r="D1316" s="44" t="s">
        <v>360</v>
      </c>
      <c r="E1316" s="20">
        <v>1.0189040350710301</v>
      </c>
      <c r="F1316" s="20">
        <v>0.54407864694317598</v>
      </c>
      <c r="G1316" s="20">
        <v>0.47482538812785402</v>
      </c>
      <c r="H1316" s="20">
        <v>0.87944251014713304</v>
      </c>
      <c r="I1316" s="20" t="s">
        <v>47</v>
      </c>
      <c r="J1316" s="20">
        <v>0.34022538812785402</v>
      </c>
      <c r="K1316" s="20">
        <v>0.48239864694317602</v>
      </c>
      <c r="L1316" s="20">
        <v>0.19628000000000001</v>
      </c>
      <c r="M1316" s="20">
        <v>3.6533077349537028E-2</v>
      </c>
      <c r="N1316" s="50">
        <v>9</v>
      </c>
      <c r="O1316" s="8">
        <f>IFERROR(IFERROR(Tabela_BI[[#This Row],[nº Capt. Superf. - DAEE]]/(Tabela_BI[[#This Row],[nº Capt. Subt. - DAEE]] + Tabela_BI[[#This Row],[nº Capt. Superf. - DAEE]]),"") *100,"")</f>
        <v>43.333333333333336</v>
      </c>
      <c r="P1316" s="8">
        <f>IFERROR(IFERROR(Tabela_BI[[#This Row],[nº Capt. Subt. - DAEE]] /(Tabela_BI[[#This Row],[nº Capt. Subt. - DAEE]] + Tabela_BI[[#This Row],[nº Capt. Superf. - DAEE]]),"") *100,"")</f>
        <v>56.666666666666664</v>
      </c>
      <c r="Q1316" s="1">
        <v>13</v>
      </c>
      <c r="R1316" s="1">
        <v>17</v>
      </c>
      <c r="S1316" s="6">
        <v>779.59799999999984</v>
      </c>
      <c r="T1316" s="6">
        <v>779.59799999999984</v>
      </c>
      <c r="W1316" s="1"/>
      <c r="X1316" s="1"/>
      <c r="Y1316" s="1"/>
      <c r="AC1316" s="1"/>
      <c r="AF1316" s="1"/>
      <c r="AG1316" s="1"/>
    </row>
    <row r="1317" spans="1:33" hidden="1" x14ac:dyDescent="0.25">
      <c r="A1317" s="1">
        <v>20</v>
      </c>
      <c r="B1317" s="1">
        <v>2019</v>
      </c>
      <c r="C1317" s="1">
        <v>352770220</v>
      </c>
      <c r="D1317" s="44" t="s">
        <v>361</v>
      </c>
      <c r="E1317" s="20">
        <v>1.5073381532217149E-2</v>
      </c>
      <c r="F1317" s="20">
        <v>5.1676103500760996E-3</v>
      </c>
      <c r="G1317" s="20">
        <v>9.9057711821410495E-3</v>
      </c>
      <c r="H1317" s="20" t="s">
        <v>47</v>
      </c>
      <c r="I1317" s="20">
        <v>9.6200000000000001E-3</v>
      </c>
      <c r="J1317" s="20">
        <v>8.0000000000000007E-5</v>
      </c>
      <c r="K1317" s="20">
        <v>5.2876103500760999E-3</v>
      </c>
      <c r="L1317" s="20">
        <v>8.5771182141045155E-5</v>
      </c>
      <c r="M1317" s="20">
        <v>1.2612854166666665E-2</v>
      </c>
      <c r="N1317" s="50">
        <v>3</v>
      </c>
      <c r="O1317" s="8">
        <f>IFERROR(IFERROR(Tabela_BI[[#This Row],[nº Capt. Superf. - DAEE]]/(Tabela_BI[[#This Row],[nº Capt. Subt. - DAEE]] + Tabela_BI[[#This Row],[nº Capt. Superf. - DAEE]]),"") *100,"")</f>
        <v>55.000000000000007</v>
      </c>
      <c r="P1317" s="8">
        <f>IFERROR(IFERROR(Tabela_BI[[#This Row],[nº Capt. Subt. - DAEE]] /(Tabela_BI[[#This Row],[nº Capt. Subt. - DAEE]] + Tabela_BI[[#This Row],[nº Capt. Superf. - DAEE]]),"") *100,"")</f>
        <v>45</v>
      </c>
      <c r="Q1317" s="1">
        <v>11</v>
      </c>
      <c r="R1317" s="1">
        <v>9</v>
      </c>
      <c r="S1317" s="6">
        <v>247.076784</v>
      </c>
      <c r="T1317" s="6">
        <v>247.076784</v>
      </c>
      <c r="W1317" s="1"/>
      <c r="X1317" s="1"/>
      <c r="Y1317" s="1"/>
      <c r="AC1317" s="1"/>
      <c r="AF1317" s="1"/>
      <c r="AG1317" s="1"/>
    </row>
    <row r="1318" spans="1:33" hidden="1" x14ac:dyDescent="0.25">
      <c r="A1318" s="1">
        <v>17</v>
      </c>
      <c r="B1318" s="1">
        <v>2019</v>
      </c>
      <c r="C1318" s="1">
        <v>352780117</v>
      </c>
      <c r="D1318" s="44" t="s">
        <v>362</v>
      </c>
      <c r="E1318" s="20">
        <v>2.74133181126332E-2</v>
      </c>
      <c r="F1318" s="20">
        <v>1.0410000000000001E-2</v>
      </c>
      <c r="G1318" s="20">
        <v>1.7003318112633201E-2</v>
      </c>
      <c r="H1318" s="20" t="s">
        <v>47</v>
      </c>
      <c r="I1318" s="20">
        <v>1.157E-2</v>
      </c>
      <c r="J1318" s="20">
        <v>5.2900000000000004E-3</v>
      </c>
      <c r="K1318" s="20">
        <v>1.03E-2</v>
      </c>
      <c r="L1318" s="20">
        <v>2.5331811263318098E-4</v>
      </c>
      <c r="M1318" s="20">
        <v>1.0429224479166667E-2</v>
      </c>
      <c r="N1318" s="50">
        <v>3</v>
      </c>
      <c r="O1318" s="8">
        <f>IFERROR(IFERROR(Tabela_BI[[#This Row],[nº Capt. Superf. - DAEE]]/(Tabela_BI[[#This Row],[nº Capt. Subt. - DAEE]] + Tabela_BI[[#This Row],[nº Capt. Superf. - DAEE]]),"") *100,"")</f>
        <v>52.941176470588239</v>
      </c>
      <c r="P1318" s="8">
        <f>IFERROR(IFERROR(Tabela_BI[[#This Row],[nº Capt. Subt. - DAEE]] /(Tabela_BI[[#This Row],[nº Capt. Subt. - DAEE]] + Tabela_BI[[#This Row],[nº Capt. Superf. - DAEE]]),"") *100,"")</f>
        <v>47.058823529411761</v>
      </c>
      <c r="Q1318" s="1">
        <v>9</v>
      </c>
      <c r="R1318" s="1">
        <v>8</v>
      </c>
      <c r="S1318" s="6">
        <v>204.3954</v>
      </c>
      <c r="T1318" s="6">
        <v>204.3954</v>
      </c>
      <c r="W1318" s="1"/>
      <c r="X1318" s="1"/>
      <c r="Y1318" s="1"/>
      <c r="AC1318" s="1"/>
      <c r="AF1318" s="1"/>
      <c r="AG1318" s="1"/>
    </row>
    <row r="1319" spans="1:33" hidden="1" x14ac:dyDescent="0.25">
      <c r="A1319" s="1">
        <v>21</v>
      </c>
      <c r="B1319" s="1">
        <v>2019</v>
      </c>
      <c r="C1319" s="1">
        <v>352780121</v>
      </c>
      <c r="D1319" s="44" t="s">
        <v>362</v>
      </c>
      <c r="E1319" s="20">
        <v>1.9300000000000001E-3</v>
      </c>
      <c r="F1319" s="20">
        <v>1.9300000000000001E-3</v>
      </c>
      <c r="G1319" s="20" t="s">
        <v>47</v>
      </c>
      <c r="H1319" s="20" t="s">
        <v>47</v>
      </c>
      <c r="I1319" s="20">
        <v>1.9300000000000001E-3</v>
      </c>
      <c r="J1319" s="20" t="s">
        <v>47</v>
      </c>
      <c r="K1319" s="20" t="s">
        <v>47</v>
      </c>
      <c r="L1319" s="20">
        <v>0</v>
      </c>
      <c r="M1319" s="20" t="s">
        <v>47</v>
      </c>
      <c r="N1319" s="50" t="s">
        <v>47</v>
      </c>
      <c r="O1319" s="8" t="str">
        <f>IFERROR(IFERROR(Tabela_BI[[#This Row],[nº Capt. Superf. - DAEE]]/(Tabela_BI[[#This Row],[nº Capt. Subt. - DAEE]] + Tabela_BI[[#This Row],[nº Capt. Superf. - DAEE]]),"") *100,"")</f>
        <v/>
      </c>
      <c r="P1319" s="8" t="str">
        <f>IFERROR(IFERROR(Tabela_BI[[#This Row],[nº Capt. Subt. - DAEE]] /(Tabela_BI[[#This Row],[nº Capt. Subt. - DAEE]] + Tabela_BI[[#This Row],[nº Capt. Superf. - DAEE]]),"") *100,"")</f>
        <v/>
      </c>
      <c r="Q1319" s="1">
        <v>1</v>
      </c>
      <c r="R1319" s="1" t="s">
        <v>47</v>
      </c>
      <c r="S1319" s="6"/>
      <c r="T1319" s="6"/>
      <c r="W1319" s="1"/>
      <c r="X1319" s="1"/>
      <c r="Y1319" s="1"/>
      <c r="AC1319" s="1"/>
      <c r="AF1319" s="1"/>
      <c r="AG1319" s="1"/>
    </row>
    <row r="1320" spans="1:33" hidden="1" x14ac:dyDescent="0.25">
      <c r="A1320" s="1">
        <v>17</v>
      </c>
      <c r="B1320" s="1">
        <v>2019</v>
      </c>
      <c r="C1320" s="1">
        <v>352790017</v>
      </c>
      <c r="D1320" s="44" t="s">
        <v>363</v>
      </c>
      <c r="E1320" s="20">
        <v>7.6090867579908711E-2</v>
      </c>
      <c r="F1320" s="20">
        <v>7.0020867579908705E-2</v>
      </c>
      <c r="G1320" s="20">
        <v>6.0699999999999999E-3</v>
      </c>
      <c r="H1320" s="20" t="s">
        <v>47</v>
      </c>
      <c r="I1320" s="20" t="s">
        <v>47</v>
      </c>
      <c r="J1320" s="20" t="s">
        <v>47</v>
      </c>
      <c r="K1320" s="20">
        <v>7.6040867579908702E-2</v>
      </c>
      <c r="L1320" s="20">
        <v>5.0000000000000002E-5</v>
      </c>
      <c r="M1320" s="20" t="s">
        <v>47</v>
      </c>
      <c r="N1320" s="50">
        <v>1</v>
      </c>
      <c r="O1320" s="8">
        <f>IFERROR(IFERROR(Tabela_BI[[#This Row],[nº Capt. Superf. - DAEE]]/(Tabela_BI[[#This Row],[nº Capt. Subt. - DAEE]] + Tabela_BI[[#This Row],[nº Capt. Superf. - DAEE]]),"") *100,"")</f>
        <v>60</v>
      </c>
      <c r="P1320" s="8">
        <f>IFERROR(IFERROR(Tabela_BI[[#This Row],[nº Capt. Subt. - DAEE]] /(Tabela_BI[[#This Row],[nº Capt. Subt. - DAEE]] + Tabela_BI[[#This Row],[nº Capt. Superf. - DAEE]]),"") *100,"")</f>
        <v>40</v>
      </c>
      <c r="Q1320" s="1">
        <v>3</v>
      </c>
      <c r="R1320" s="1">
        <v>2</v>
      </c>
      <c r="S1320" s="6"/>
      <c r="T1320" s="6"/>
      <c r="W1320" s="1"/>
      <c r="X1320" s="1"/>
      <c r="Y1320" s="1"/>
      <c r="AC1320" s="1"/>
      <c r="AF1320" s="1"/>
      <c r="AG1320" s="1"/>
    </row>
    <row r="1321" spans="1:33" hidden="1" x14ac:dyDescent="0.25">
      <c r="A1321" s="1">
        <v>21</v>
      </c>
      <c r="B1321" s="1">
        <v>2019</v>
      </c>
      <c r="C1321" s="1">
        <v>352790021</v>
      </c>
      <c r="D1321" s="44" t="s">
        <v>363</v>
      </c>
      <c r="E1321" s="20">
        <v>3.6149162861491601E-3</v>
      </c>
      <c r="F1321" s="20">
        <v>3.6149162861491601E-3</v>
      </c>
      <c r="G1321" s="20" t="s">
        <v>47</v>
      </c>
      <c r="H1321" s="20" t="s">
        <v>47</v>
      </c>
      <c r="I1321" s="20" t="s">
        <v>47</v>
      </c>
      <c r="J1321" s="20" t="s">
        <v>47</v>
      </c>
      <c r="K1321" s="20">
        <v>3.6149162861491601E-3</v>
      </c>
      <c r="L1321" s="20">
        <v>0</v>
      </c>
      <c r="M1321" s="20">
        <v>6.370532552083333E-3</v>
      </c>
      <c r="N1321" s="50">
        <v>5</v>
      </c>
      <c r="O1321" s="8" t="str">
        <f>IFERROR(IFERROR(Tabela_BI[[#This Row],[nº Capt. Superf. - DAEE]]/(Tabela_BI[[#This Row],[nº Capt. Subt. - DAEE]] + Tabela_BI[[#This Row],[nº Capt. Superf. - DAEE]]),"") *100,"")</f>
        <v/>
      </c>
      <c r="P1321" s="8" t="str">
        <f>IFERROR(IFERROR(Tabela_BI[[#This Row],[nº Capt. Subt. - DAEE]] /(Tabela_BI[[#This Row],[nº Capt. Subt. - DAEE]] + Tabela_BI[[#This Row],[nº Capt. Superf. - DAEE]]),"") *100,"")</f>
        <v/>
      </c>
      <c r="Q1321" s="1">
        <v>1</v>
      </c>
      <c r="R1321" s="1" t="s">
        <v>47</v>
      </c>
      <c r="S1321" s="6">
        <v>112.58676</v>
      </c>
      <c r="T1321" s="6">
        <v>112.58676</v>
      </c>
      <c r="W1321" s="1"/>
      <c r="X1321" s="1"/>
      <c r="Y1321" s="1"/>
      <c r="AC1321" s="1"/>
      <c r="AF1321" s="1"/>
      <c r="AG1321" s="1"/>
    </row>
    <row r="1322" spans="1:33" hidden="1" x14ac:dyDescent="0.25">
      <c r="A1322" s="1">
        <v>13</v>
      </c>
      <c r="B1322" s="1">
        <v>2019</v>
      </c>
      <c r="C1322" s="1">
        <v>352800713</v>
      </c>
      <c r="D1322" s="44" t="s">
        <v>364</v>
      </c>
      <c r="E1322" s="20">
        <v>0.37835637747336404</v>
      </c>
      <c r="F1322" s="20">
        <v>0.25253709284627102</v>
      </c>
      <c r="G1322" s="20">
        <v>0.12581928462709299</v>
      </c>
      <c r="H1322" s="20" t="s">
        <v>47</v>
      </c>
      <c r="I1322" s="20">
        <v>4.9410000000000003E-2</v>
      </c>
      <c r="J1322" s="20">
        <v>0.26708981735159798</v>
      </c>
      <c r="K1322" s="20">
        <v>6.0451582952815802E-2</v>
      </c>
      <c r="L1322" s="20">
        <v>1.4049771689497721E-3</v>
      </c>
      <c r="M1322" s="20">
        <v>4.9669059206018509E-2</v>
      </c>
      <c r="N1322" s="50">
        <v>7</v>
      </c>
      <c r="O1322" s="8">
        <f>IFERROR(IFERROR(Tabela_BI[[#This Row],[nº Capt. Superf. - DAEE]]/(Tabela_BI[[#This Row],[nº Capt. Subt. - DAEE]] + Tabela_BI[[#This Row],[nº Capt. Superf. - DAEE]]),"") *100,"")</f>
        <v>40.350877192982452</v>
      </c>
      <c r="P1322" s="8">
        <f>IFERROR(IFERROR(Tabela_BI[[#This Row],[nº Capt. Subt. - DAEE]] /(Tabela_BI[[#This Row],[nº Capt. Subt. - DAEE]] + Tabela_BI[[#This Row],[nº Capt. Superf. - DAEE]]),"") *100,"")</f>
        <v>59.649122807017541</v>
      </c>
      <c r="Q1322" s="1">
        <v>23</v>
      </c>
      <c r="R1322" s="1">
        <v>34</v>
      </c>
      <c r="S1322" s="6">
        <v>899.26199999999994</v>
      </c>
      <c r="T1322" s="6">
        <v>899.26199999999994</v>
      </c>
      <c r="W1322" s="1"/>
      <c r="X1322" s="1"/>
      <c r="Y1322" s="1"/>
      <c r="AC1322" s="1"/>
      <c r="AF1322" s="1"/>
      <c r="AG1322" s="1"/>
    </row>
    <row r="1323" spans="1:33" hidden="1" x14ac:dyDescent="0.25">
      <c r="A1323" s="1">
        <v>19</v>
      </c>
      <c r="B1323" s="1">
        <v>2019</v>
      </c>
      <c r="C1323" s="1">
        <v>352810619</v>
      </c>
      <c r="D1323" s="44" t="s">
        <v>365</v>
      </c>
      <c r="E1323" s="20">
        <v>1.8211719939117209E-2</v>
      </c>
      <c r="F1323" s="20">
        <v>3.86283105022831E-3</v>
      </c>
      <c r="G1323" s="20">
        <v>1.4348888888888901E-2</v>
      </c>
      <c r="H1323" s="20" t="s">
        <v>47</v>
      </c>
      <c r="I1323" s="20">
        <v>1.14E-3</v>
      </c>
      <c r="J1323" s="20">
        <v>6.4999999999999997E-4</v>
      </c>
      <c r="K1323" s="20">
        <v>1.4191719939117199E-2</v>
      </c>
      <c r="L1323" s="20">
        <v>2.2300000000000002E-3</v>
      </c>
      <c r="M1323" s="20">
        <v>1.7829920312500001E-2</v>
      </c>
      <c r="N1323" s="50">
        <v>4</v>
      </c>
      <c r="O1323" s="8">
        <f>IFERROR(IFERROR(Tabela_BI[[#This Row],[nº Capt. Superf. - DAEE]]/(Tabela_BI[[#This Row],[nº Capt. Subt. - DAEE]] + Tabela_BI[[#This Row],[nº Capt. Superf. - DAEE]]),"") *100,"")</f>
        <v>8.3333333333333321</v>
      </c>
      <c r="P1323" s="8">
        <f>IFERROR(IFERROR(Tabela_BI[[#This Row],[nº Capt. Subt. - DAEE]] /(Tabela_BI[[#This Row],[nº Capt. Subt. - DAEE]] + Tabela_BI[[#This Row],[nº Capt. Superf. - DAEE]]),"") *100,"")</f>
        <v>91.666666666666657</v>
      </c>
      <c r="Q1323" s="1">
        <v>5</v>
      </c>
      <c r="R1323" s="1">
        <v>55</v>
      </c>
      <c r="S1323" s="6">
        <v>387.17044200000004</v>
      </c>
      <c r="T1323" s="6">
        <v>387.17044200000004</v>
      </c>
      <c r="W1323" s="1"/>
      <c r="X1323" s="1"/>
      <c r="Y1323" s="1"/>
      <c r="AC1323" s="1"/>
      <c r="AF1323" s="1"/>
      <c r="AG1323" s="1"/>
    </row>
    <row r="1324" spans="1:33" hidden="1" x14ac:dyDescent="0.25">
      <c r="A1324" s="1">
        <v>15</v>
      </c>
      <c r="B1324" s="1">
        <v>2019</v>
      </c>
      <c r="C1324" s="1">
        <v>352820515</v>
      </c>
      <c r="D1324" s="44" t="s">
        <v>366</v>
      </c>
      <c r="E1324" s="20">
        <v>6.7591263318112646E-2</v>
      </c>
      <c r="F1324" s="20">
        <v>5.9669847792998498E-2</v>
      </c>
      <c r="G1324" s="20">
        <v>7.9214155251141494E-3</v>
      </c>
      <c r="H1324" s="20" t="s">
        <v>47</v>
      </c>
      <c r="I1324" s="20">
        <v>7.6899999999999998E-3</v>
      </c>
      <c r="J1324" s="20" t="s">
        <v>47</v>
      </c>
      <c r="K1324" s="20">
        <v>5.98413546423135E-2</v>
      </c>
      <c r="L1324" s="20">
        <v>5.9908675799086759E-5</v>
      </c>
      <c r="M1324" s="20">
        <v>7.4690296874999991E-3</v>
      </c>
      <c r="N1324" s="50">
        <v>7</v>
      </c>
      <c r="O1324" s="8">
        <f>IFERROR(IFERROR(Tabela_BI[[#This Row],[nº Capt. Superf. - DAEE]]/(Tabela_BI[[#This Row],[nº Capt. Subt. - DAEE]] + Tabela_BI[[#This Row],[nº Capt. Superf. - DAEE]]),"") *100,"")</f>
        <v>66.666666666666657</v>
      </c>
      <c r="P1324" s="8">
        <f>IFERROR(IFERROR(Tabela_BI[[#This Row],[nº Capt. Subt. - DAEE]] /(Tabela_BI[[#This Row],[nº Capt. Subt. - DAEE]] + Tabela_BI[[#This Row],[nº Capt. Superf. - DAEE]]),"") *100,"")</f>
        <v>33.333333333333329</v>
      </c>
      <c r="Q1324" s="1">
        <v>12</v>
      </c>
      <c r="R1324" s="1">
        <v>6</v>
      </c>
      <c r="S1324" s="6">
        <v>149.394294</v>
      </c>
      <c r="T1324" s="6">
        <v>149.394294</v>
      </c>
      <c r="W1324" s="1"/>
      <c r="X1324" s="1"/>
      <c r="Y1324" s="1"/>
      <c r="AC1324" s="1"/>
      <c r="AF1324" s="1"/>
      <c r="AG1324" s="1"/>
    </row>
    <row r="1325" spans="1:33" hidden="1" x14ac:dyDescent="0.25">
      <c r="A1325" s="1">
        <v>18</v>
      </c>
      <c r="B1325" s="1">
        <v>2019</v>
      </c>
      <c r="C1325" s="1">
        <v>352830418</v>
      </c>
      <c r="D1325" s="44" t="s">
        <v>367</v>
      </c>
      <c r="E1325" s="20">
        <v>9.6589999999999995E-2</v>
      </c>
      <c r="F1325" s="20">
        <v>8.4839999999999999E-2</v>
      </c>
      <c r="G1325" s="20">
        <v>1.175E-2</v>
      </c>
      <c r="H1325" s="20" t="s">
        <v>47</v>
      </c>
      <c r="I1325" s="20">
        <v>4.13E-3</v>
      </c>
      <c r="J1325" s="20">
        <v>1.2E-4</v>
      </c>
      <c r="K1325" s="20">
        <v>9.2240000000000003E-2</v>
      </c>
      <c r="L1325" s="20">
        <v>1E-4</v>
      </c>
      <c r="M1325" s="20" t="s">
        <v>47</v>
      </c>
      <c r="N1325" s="50">
        <v>2</v>
      </c>
      <c r="O1325" s="8">
        <f>IFERROR(IFERROR(Tabela_BI[[#This Row],[nº Capt. Superf. - DAEE]]/(Tabela_BI[[#This Row],[nº Capt. Subt. - DAEE]] + Tabela_BI[[#This Row],[nº Capt. Superf. - DAEE]]),"") *100,"")</f>
        <v>46.666666666666664</v>
      </c>
      <c r="P1325" s="8">
        <f>IFERROR(IFERROR(Tabela_BI[[#This Row],[nº Capt. Subt. - DAEE]] /(Tabela_BI[[#This Row],[nº Capt. Subt. - DAEE]] + Tabela_BI[[#This Row],[nº Capt. Superf. - DAEE]]),"") *100,"")</f>
        <v>53.333333333333336</v>
      </c>
      <c r="Q1325" s="1">
        <v>7</v>
      </c>
      <c r="R1325" s="1">
        <v>8</v>
      </c>
      <c r="S1325" s="6"/>
      <c r="T1325" s="6"/>
      <c r="W1325" s="1"/>
      <c r="X1325" s="1"/>
      <c r="Y1325" s="1"/>
      <c r="AC1325" s="1"/>
      <c r="AF1325" s="1"/>
      <c r="AG1325" s="1"/>
    </row>
    <row r="1326" spans="1:33" hidden="1" x14ac:dyDescent="0.25">
      <c r="A1326" s="1">
        <v>19</v>
      </c>
      <c r="B1326" s="1">
        <v>2019</v>
      </c>
      <c r="C1326" s="1">
        <v>352830419</v>
      </c>
      <c r="D1326" s="44" t="s">
        <v>367</v>
      </c>
      <c r="E1326" s="20">
        <v>2.8491419330289201E-3</v>
      </c>
      <c r="F1326" s="20" t="s">
        <v>47</v>
      </c>
      <c r="G1326" s="20">
        <v>2.8491419330289201E-3</v>
      </c>
      <c r="H1326" s="20" t="s">
        <v>47</v>
      </c>
      <c r="I1326" s="20">
        <v>2.7806088280060899E-3</v>
      </c>
      <c r="J1326" s="20" t="s">
        <v>47</v>
      </c>
      <c r="K1326" s="20" t="s">
        <v>47</v>
      </c>
      <c r="L1326" s="20">
        <v>6.8533105022831105E-5</v>
      </c>
      <c r="M1326" s="20">
        <v>7.6611476562500006E-3</v>
      </c>
      <c r="N1326" s="50" t="s">
        <v>47</v>
      </c>
      <c r="O1326" s="8" t="str">
        <f>IFERROR(IFERROR(Tabela_BI[[#This Row],[nº Capt. Superf. - DAEE]]/(Tabela_BI[[#This Row],[nº Capt. Subt. - DAEE]] + Tabela_BI[[#This Row],[nº Capt. Superf. - DAEE]]),"") *100,"")</f>
        <v/>
      </c>
      <c r="P1326" s="8" t="str">
        <f>IFERROR(IFERROR(Tabela_BI[[#This Row],[nº Capt. Subt. - DAEE]] /(Tabela_BI[[#This Row],[nº Capt. Subt. - DAEE]] + Tabela_BI[[#This Row],[nº Capt. Superf. - DAEE]]),"") *100,"")</f>
        <v/>
      </c>
      <c r="Q1326" s="1" t="s">
        <v>47</v>
      </c>
      <c r="R1326" s="1">
        <v>6</v>
      </c>
      <c r="S1326" s="6">
        <v>139.75200000000001</v>
      </c>
      <c r="T1326" s="6">
        <v>139.75200000000001</v>
      </c>
      <c r="W1326" s="1"/>
      <c r="X1326" s="1"/>
      <c r="Y1326" s="1"/>
      <c r="AC1326" s="1"/>
      <c r="AF1326" s="1"/>
      <c r="AG1326" s="1"/>
    </row>
    <row r="1327" spans="1:33" hidden="1" x14ac:dyDescent="0.25">
      <c r="A1327" s="1">
        <v>10</v>
      </c>
      <c r="B1327" s="1">
        <v>2019</v>
      </c>
      <c r="C1327" s="1">
        <v>352840310</v>
      </c>
      <c r="D1327" s="44" t="s">
        <v>368</v>
      </c>
      <c r="E1327" s="20">
        <v>0.34855995877726997</v>
      </c>
      <c r="F1327" s="20">
        <v>0.17197929223744299</v>
      </c>
      <c r="G1327" s="20">
        <v>0.17658066653982701</v>
      </c>
      <c r="H1327" s="20" t="s">
        <v>47</v>
      </c>
      <c r="I1327" s="20">
        <v>0.16489000000000001</v>
      </c>
      <c r="J1327" s="20">
        <v>3.9E-2</v>
      </c>
      <c r="K1327" s="20">
        <v>3.9856664764079203E-2</v>
      </c>
      <c r="L1327" s="20">
        <v>0.10481329401319141</v>
      </c>
      <c r="M1327" s="20">
        <v>0.14010533564814814</v>
      </c>
      <c r="N1327" s="50">
        <v>56</v>
      </c>
      <c r="O1327" s="8">
        <f>IFERROR(IFERROR(Tabela_BI[[#This Row],[nº Capt. Superf. - DAEE]]/(Tabela_BI[[#This Row],[nº Capt. Subt. - DAEE]] + Tabela_BI[[#This Row],[nº Capt. Superf. - DAEE]]),"") *100,"")</f>
        <v>22.76422764227642</v>
      </c>
      <c r="P1327" s="8">
        <f>IFERROR(IFERROR(Tabela_BI[[#This Row],[nº Capt. Subt. - DAEE]] /(Tabela_BI[[#This Row],[nº Capt. Subt. - DAEE]] + Tabela_BI[[#This Row],[nº Capt. Superf. - DAEE]]),"") *100,"")</f>
        <v>77.235772357723576</v>
      </c>
      <c r="Q1327" s="1">
        <v>28</v>
      </c>
      <c r="R1327" s="1">
        <v>95</v>
      </c>
      <c r="S1327" s="6">
        <v>1675.6437600000002</v>
      </c>
      <c r="T1327" s="6">
        <v>0</v>
      </c>
      <c r="W1327" s="1"/>
      <c r="X1327" s="1"/>
      <c r="Y1327" s="1"/>
      <c r="AC1327" s="1"/>
      <c r="AF1327" s="1"/>
      <c r="AG1327" s="1"/>
    </row>
    <row r="1328" spans="1:33" hidden="1" x14ac:dyDescent="0.25">
      <c r="A1328" s="1">
        <v>5</v>
      </c>
      <c r="B1328" s="1">
        <v>2019</v>
      </c>
      <c r="C1328" s="1">
        <v>35285025</v>
      </c>
      <c r="D1328" s="44" t="s">
        <v>369</v>
      </c>
      <c r="E1328" s="20">
        <v>1.22043283866058E-2</v>
      </c>
      <c r="F1328" s="20">
        <v>1.0000000000000001E-5</v>
      </c>
      <c r="G1328" s="20">
        <v>1.21943283866058E-2</v>
      </c>
      <c r="H1328" s="20" t="s">
        <v>47</v>
      </c>
      <c r="I1328" s="20" t="s">
        <v>47</v>
      </c>
      <c r="J1328" s="20">
        <v>5.9033770928462702E-3</v>
      </c>
      <c r="K1328" s="20" t="s">
        <v>47</v>
      </c>
      <c r="L1328" s="20">
        <v>6.3009512937595106E-3</v>
      </c>
      <c r="M1328" s="20" t="s">
        <v>47</v>
      </c>
      <c r="N1328" s="50">
        <v>4</v>
      </c>
      <c r="O1328" s="8">
        <f>IFERROR(IFERROR(Tabela_BI[[#This Row],[nº Capt. Superf. - DAEE]]/(Tabela_BI[[#This Row],[nº Capt. Subt. - DAEE]] + Tabela_BI[[#This Row],[nº Capt. Superf. - DAEE]]),"") *100,"")</f>
        <v>6.25</v>
      </c>
      <c r="P1328" s="8">
        <f>IFERROR(IFERROR(Tabela_BI[[#This Row],[nº Capt. Subt. - DAEE]] /(Tabela_BI[[#This Row],[nº Capt. Subt. - DAEE]] + Tabela_BI[[#This Row],[nº Capt. Superf. - DAEE]]),"") *100,"")</f>
        <v>93.75</v>
      </c>
      <c r="Q1328" s="1">
        <v>1</v>
      </c>
      <c r="R1328" s="1">
        <v>15</v>
      </c>
      <c r="S1328" s="6"/>
      <c r="T1328" s="6"/>
      <c r="W1328" s="1"/>
      <c r="X1328" s="1"/>
      <c r="Y1328" s="1"/>
      <c r="AC1328" s="1"/>
      <c r="AF1328" s="1"/>
      <c r="AG1328" s="1"/>
    </row>
    <row r="1329" spans="1:33" hidden="1" x14ac:dyDescent="0.25">
      <c r="A1329" s="1">
        <v>6</v>
      </c>
      <c r="B1329" s="1">
        <v>2019</v>
      </c>
      <c r="C1329" s="1">
        <v>35285026</v>
      </c>
      <c r="D1329" s="44" t="s">
        <v>369</v>
      </c>
      <c r="E1329" s="20">
        <v>2.3330329585235914</v>
      </c>
      <c r="F1329" s="20">
        <v>2.2587770776255698</v>
      </c>
      <c r="G1329" s="20">
        <v>7.4255880898021404E-2</v>
      </c>
      <c r="H1329" s="20" t="s">
        <v>47</v>
      </c>
      <c r="I1329" s="20">
        <v>2.2814155098934599</v>
      </c>
      <c r="J1329" s="20">
        <v>4.7099999999999998E-3</v>
      </c>
      <c r="K1329" s="20">
        <v>1.8866362252663599E-3</v>
      </c>
      <c r="L1329" s="20">
        <v>4.5020812404870603E-2</v>
      </c>
      <c r="M1329" s="20">
        <v>0.16967343939814813</v>
      </c>
      <c r="N1329" s="50">
        <v>26</v>
      </c>
      <c r="O1329" s="8">
        <f>IFERROR(IFERROR(Tabela_BI[[#This Row],[nº Capt. Superf. - DAEE]]/(Tabela_BI[[#This Row],[nº Capt. Subt. - DAEE]] + Tabela_BI[[#This Row],[nº Capt. Superf. - DAEE]]),"") *100,"")</f>
        <v>13.076923076923078</v>
      </c>
      <c r="P1329" s="8">
        <f>IFERROR(IFERROR(Tabela_BI[[#This Row],[nº Capt. Subt. - DAEE]] /(Tabela_BI[[#This Row],[nº Capt. Subt. - DAEE]] + Tabela_BI[[#This Row],[nº Capt. Superf. - DAEE]]),"") *100,"")</f>
        <v>86.92307692307692</v>
      </c>
      <c r="Q1329" s="1">
        <v>17</v>
      </c>
      <c r="R1329" s="1">
        <v>113</v>
      </c>
      <c r="S1329" s="6">
        <v>1134.6479999999999</v>
      </c>
      <c r="T1329" s="6">
        <v>805.60007999999982</v>
      </c>
      <c r="W1329" s="1"/>
      <c r="X1329" s="1"/>
      <c r="Y1329" s="1"/>
      <c r="AC1329" s="1"/>
      <c r="AF1329" s="1"/>
      <c r="AG1329" s="1"/>
    </row>
    <row r="1330" spans="1:33" hidden="1" x14ac:dyDescent="0.25">
      <c r="A1330" s="1">
        <v>14</v>
      </c>
      <c r="B1330" s="1">
        <v>2019</v>
      </c>
      <c r="C1330" s="1">
        <v>352860114</v>
      </c>
      <c r="D1330" s="44" t="s">
        <v>370</v>
      </c>
      <c r="E1330" s="20">
        <v>0.1464753767123288</v>
      </c>
      <c r="F1330" s="20">
        <v>0.13389000000000001</v>
      </c>
      <c r="G1330" s="20">
        <v>1.2585376712328801E-2</v>
      </c>
      <c r="H1330" s="20" t="s">
        <v>47</v>
      </c>
      <c r="I1330" s="20">
        <v>1.24372907153729E-2</v>
      </c>
      <c r="J1330" s="20">
        <v>1.7860000000000001E-2</v>
      </c>
      <c r="K1330" s="20">
        <v>0.116085707762557</v>
      </c>
      <c r="L1330" s="20">
        <v>9.2378234398782301E-5</v>
      </c>
      <c r="M1330" s="20">
        <v>2.1197845052083334E-2</v>
      </c>
      <c r="N1330" s="50">
        <v>7</v>
      </c>
      <c r="O1330" s="8">
        <f>IFERROR(IFERROR(Tabela_BI[[#This Row],[nº Capt. Superf. - DAEE]]/(Tabela_BI[[#This Row],[nº Capt. Subt. - DAEE]] + Tabela_BI[[#This Row],[nº Capt. Superf. - DAEE]]),"") *100,"")</f>
        <v>50</v>
      </c>
      <c r="P1330" s="8">
        <f>IFERROR(IFERROR(Tabela_BI[[#This Row],[nº Capt. Subt. - DAEE]] /(Tabela_BI[[#This Row],[nº Capt. Subt. - DAEE]] + Tabela_BI[[#This Row],[nº Capt. Superf. - DAEE]]),"") *100,"")</f>
        <v>50</v>
      </c>
      <c r="Q1330" s="1">
        <v>11</v>
      </c>
      <c r="R1330" s="1">
        <v>11</v>
      </c>
      <c r="S1330" s="6">
        <v>459.91800000000001</v>
      </c>
      <c r="T1330" s="6">
        <v>459.91800000000001</v>
      </c>
      <c r="W1330" s="1"/>
      <c r="X1330" s="1"/>
      <c r="Y1330" s="1"/>
      <c r="AC1330" s="1"/>
      <c r="AF1330" s="1"/>
      <c r="AG1330" s="1"/>
    </row>
    <row r="1331" spans="1:33" hidden="1" x14ac:dyDescent="0.25">
      <c r="A1331" s="1">
        <v>17</v>
      </c>
      <c r="B1331" s="1">
        <v>2019</v>
      </c>
      <c r="C1331" s="1">
        <v>352860117</v>
      </c>
      <c r="D1331" s="44" t="s">
        <v>370</v>
      </c>
      <c r="E1331" s="20">
        <v>1.3348066971080708E-2</v>
      </c>
      <c r="F1331" s="20">
        <v>1.28421461187215E-2</v>
      </c>
      <c r="G1331" s="20">
        <v>5.0592085235920804E-4</v>
      </c>
      <c r="H1331" s="20" t="s">
        <v>47</v>
      </c>
      <c r="I1331" s="20">
        <v>4.8135464231354602E-4</v>
      </c>
      <c r="J1331" s="20" t="s">
        <v>47</v>
      </c>
      <c r="K1331" s="20">
        <v>1.28421461187215E-2</v>
      </c>
      <c r="L1331" s="20">
        <v>2.4566210045662099E-5</v>
      </c>
      <c r="M1331" s="20" t="s">
        <v>47</v>
      </c>
      <c r="N1331" s="50">
        <v>1</v>
      </c>
      <c r="O1331" s="8">
        <f>IFERROR(IFERROR(Tabela_BI[[#This Row],[nº Capt. Superf. - DAEE]]/(Tabela_BI[[#This Row],[nº Capt. Subt. - DAEE]] + Tabela_BI[[#This Row],[nº Capt. Superf. - DAEE]]),"") *100,"")</f>
        <v>50</v>
      </c>
      <c r="P1331" s="8">
        <f>IFERROR(IFERROR(Tabela_BI[[#This Row],[nº Capt. Subt. - DAEE]] /(Tabela_BI[[#This Row],[nº Capt. Subt. - DAEE]] + Tabela_BI[[#This Row],[nº Capt. Superf. - DAEE]]),"") *100,"")</f>
        <v>50</v>
      </c>
      <c r="Q1331" s="1">
        <v>3</v>
      </c>
      <c r="R1331" s="1">
        <v>3</v>
      </c>
      <c r="S1331" s="6"/>
      <c r="T1331" s="6"/>
      <c r="W1331" s="1"/>
      <c r="X1331" s="1"/>
      <c r="Y1331" s="1"/>
      <c r="AC1331" s="1"/>
      <c r="AF1331" s="1"/>
      <c r="AG1331" s="1"/>
    </row>
    <row r="1332" spans="1:33" hidden="1" x14ac:dyDescent="0.25">
      <c r="A1332" s="1">
        <v>22</v>
      </c>
      <c r="B1332" s="1">
        <v>2019</v>
      </c>
      <c r="C1332" s="1">
        <v>352870022</v>
      </c>
      <c r="D1332" s="44" t="s">
        <v>371</v>
      </c>
      <c r="E1332" s="20">
        <v>0.29034748477930006</v>
      </c>
      <c r="F1332" s="20">
        <v>0.27038550355149699</v>
      </c>
      <c r="G1332" s="20">
        <v>1.9961981227803099E-2</v>
      </c>
      <c r="H1332" s="20" t="s">
        <v>47</v>
      </c>
      <c r="I1332" s="20">
        <v>8.9899999999999997E-3</v>
      </c>
      <c r="J1332" s="20">
        <v>8.3330000000000001E-2</v>
      </c>
      <c r="K1332" s="20">
        <v>0.18445787037037001</v>
      </c>
      <c r="L1332" s="20">
        <v>1.3569614408929499E-2</v>
      </c>
      <c r="M1332" s="20">
        <v>4.6874687500000007E-3</v>
      </c>
      <c r="N1332" s="50">
        <v>5</v>
      </c>
      <c r="O1332" s="8">
        <f>IFERROR(IFERROR(Tabela_BI[[#This Row],[nº Capt. Superf. - DAEE]]/(Tabela_BI[[#This Row],[nº Capt. Subt. - DAEE]] + Tabela_BI[[#This Row],[nº Capt. Superf. - DAEE]]),"") *100,"")</f>
        <v>41.17647058823529</v>
      </c>
      <c r="P1332" s="8">
        <f>IFERROR(IFERROR(Tabela_BI[[#This Row],[nº Capt. Subt. - DAEE]] /(Tabela_BI[[#This Row],[nº Capt. Subt. - DAEE]] + Tabela_BI[[#This Row],[nº Capt. Superf. - DAEE]]),"") *100,"")</f>
        <v>58.82352941176471</v>
      </c>
      <c r="Q1332" s="1">
        <v>14</v>
      </c>
      <c r="R1332" s="1">
        <v>20</v>
      </c>
      <c r="S1332" s="6">
        <v>136.44989999999999</v>
      </c>
      <c r="T1332" s="6">
        <v>136.44989999999999</v>
      </c>
      <c r="W1332" s="1"/>
      <c r="X1332" s="1"/>
      <c r="Y1332" s="1"/>
      <c r="AC1332" s="1"/>
      <c r="AF1332" s="1"/>
      <c r="AG1332" s="1"/>
    </row>
    <row r="1333" spans="1:33" hidden="1" x14ac:dyDescent="0.25">
      <c r="A1333" s="1">
        <v>17</v>
      </c>
      <c r="B1333" s="1">
        <v>2019</v>
      </c>
      <c r="C1333" s="1">
        <v>352880917</v>
      </c>
      <c r="D1333" s="44" t="s">
        <v>372</v>
      </c>
      <c r="E1333" s="20">
        <v>0.74500299847792995</v>
      </c>
      <c r="F1333" s="20">
        <v>0.64202178082191796</v>
      </c>
      <c r="G1333" s="20">
        <v>0.10298121765601199</v>
      </c>
      <c r="H1333" s="20">
        <v>0.32657784753932001</v>
      </c>
      <c r="I1333" s="20">
        <v>3.1150000000000001E-2</v>
      </c>
      <c r="J1333" s="20">
        <v>0.18965000000000001</v>
      </c>
      <c r="K1333" s="20">
        <v>0.45697404870623998</v>
      </c>
      <c r="L1333" s="20">
        <v>6.72289497716895E-2</v>
      </c>
      <c r="M1333" s="20">
        <v>3.799290998842593E-2</v>
      </c>
      <c r="N1333" s="50">
        <v>8</v>
      </c>
      <c r="O1333" s="8">
        <f>IFERROR(IFERROR(Tabela_BI[[#This Row],[nº Capt. Superf. - DAEE]]/(Tabela_BI[[#This Row],[nº Capt. Subt. - DAEE]] + Tabela_BI[[#This Row],[nº Capt. Superf. - DAEE]]),"") *100,"")</f>
        <v>42.105263157894733</v>
      </c>
      <c r="P1333" s="8">
        <f>IFERROR(IFERROR(Tabela_BI[[#This Row],[nº Capt. Subt. - DAEE]] /(Tabela_BI[[#This Row],[nº Capt. Subt. - DAEE]] + Tabela_BI[[#This Row],[nº Capt. Superf. - DAEE]]),"") *100,"")</f>
        <v>57.894736842105267</v>
      </c>
      <c r="Q1333" s="1">
        <v>24</v>
      </c>
      <c r="R1333" s="1">
        <v>33</v>
      </c>
      <c r="S1333" s="6">
        <v>651.0995999999999</v>
      </c>
      <c r="T1333" s="6">
        <v>651.0995999999999</v>
      </c>
      <c r="W1333" s="1"/>
      <c r="X1333" s="1"/>
      <c r="Y1333" s="1"/>
      <c r="AC1333" s="1"/>
      <c r="AF1333" s="1"/>
      <c r="AG1333" s="1"/>
    </row>
    <row r="1334" spans="1:33" hidden="1" x14ac:dyDescent="0.25">
      <c r="A1334" s="1">
        <v>16</v>
      </c>
      <c r="B1334" s="1">
        <v>2019</v>
      </c>
      <c r="C1334" s="1">
        <v>352885816</v>
      </c>
      <c r="D1334" s="44" t="s">
        <v>373</v>
      </c>
      <c r="E1334" s="20">
        <v>0.22615943683409451</v>
      </c>
      <c r="F1334" s="20">
        <v>0.17085068493150701</v>
      </c>
      <c r="G1334" s="20">
        <v>5.5308751902587501E-2</v>
      </c>
      <c r="H1334" s="20" t="s">
        <v>47</v>
      </c>
      <c r="I1334" s="20" t="s">
        <v>47</v>
      </c>
      <c r="J1334" s="20">
        <v>0.16619999999999999</v>
      </c>
      <c r="K1334" s="20">
        <v>5.0028021308980201E-2</v>
      </c>
      <c r="L1334" s="20">
        <v>9.9314155251141595E-3</v>
      </c>
      <c r="M1334" s="20">
        <v>7.2179999999999996E-3</v>
      </c>
      <c r="N1334" s="50">
        <v>2</v>
      </c>
      <c r="O1334" s="8">
        <f>IFERROR(IFERROR(Tabela_BI[[#This Row],[nº Capt. Superf. - DAEE]]/(Tabela_BI[[#This Row],[nº Capt. Subt. - DAEE]] + Tabela_BI[[#This Row],[nº Capt. Superf. - DAEE]]),"") *100,"")</f>
        <v>21.052631578947366</v>
      </c>
      <c r="P1334" s="8">
        <f>IFERROR(IFERROR(Tabela_BI[[#This Row],[nº Capt. Subt. - DAEE]] /(Tabela_BI[[#This Row],[nº Capt. Subt. - DAEE]] + Tabela_BI[[#This Row],[nº Capt. Superf. - DAEE]]),"") *100,"")</f>
        <v>78.94736842105263</v>
      </c>
      <c r="Q1334" s="1">
        <v>8</v>
      </c>
      <c r="R1334" s="1">
        <v>30</v>
      </c>
      <c r="S1334" s="6">
        <v>136.67400000000001</v>
      </c>
      <c r="T1334" s="6">
        <v>136.67400000000001</v>
      </c>
      <c r="W1334" s="1"/>
      <c r="X1334" s="1"/>
      <c r="Y1334" s="1"/>
      <c r="AC1334" s="1"/>
      <c r="AF1334" s="1"/>
      <c r="AG1334" s="1"/>
    </row>
    <row r="1335" spans="1:33" hidden="1" x14ac:dyDescent="0.25">
      <c r="A1335" s="1">
        <v>21</v>
      </c>
      <c r="B1335" s="1">
        <v>2019</v>
      </c>
      <c r="C1335" s="1">
        <v>352890821</v>
      </c>
      <c r="D1335" s="44" t="s">
        <v>374</v>
      </c>
      <c r="E1335" s="20">
        <v>1.6001166286149199E-2</v>
      </c>
      <c r="F1335" s="20" t="s">
        <v>47</v>
      </c>
      <c r="G1335" s="20">
        <v>1.6001166286149199E-2</v>
      </c>
      <c r="H1335" s="20" t="s">
        <v>47</v>
      </c>
      <c r="I1335" s="20">
        <v>1.5720000000000001E-2</v>
      </c>
      <c r="J1335" s="20" t="s">
        <v>47</v>
      </c>
      <c r="K1335" s="20">
        <v>1.1807458143074601E-4</v>
      </c>
      <c r="L1335" s="20">
        <v>1.63091704718417E-4</v>
      </c>
      <c r="M1335" s="20">
        <v>8.7969164062500008E-3</v>
      </c>
      <c r="N1335" s="50" t="s">
        <v>47</v>
      </c>
      <c r="O1335" s="8" t="str">
        <f>IFERROR(IFERROR(Tabela_BI[[#This Row],[nº Capt. Superf. - DAEE]]/(Tabela_BI[[#This Row],[nº Capt. Subt. - DAEE]] + Tabela_BI[[#This Row],[nº Capt. Superf. - DAEE]]),"") *100,"")</f>
        <v/>
      </c>
      <c r="P1335" s="8" t="str">
        <f>IFERROR(IFERROR(Tabela_BI[[#This Row],[nº Capt. Subt. - DAEE]] /(Tabela_BI[[#This Row],[nº Capt. Subt. - DAEE]] + Tabela_BI[[#This Row],[nº Capt. Superf. - DAEE]]),"") *100,"")</f>
        <v/>
      </c>
      <c r="Q1335" s="1" t="s">
        <v>47</v>
      </c>
      <c r="R1335" s="1">
        <v>15</v>
      </c>
      <c r="S1335" s="6">
        <v>166.08671999999999</v>
      </c>
      <c r="T1335" s="6">
        <v>166.08671999999999</v>
      </c>
      <c r="W1335" s="1"/>
      <c r="X1335" s="1"/>
      <c r="Y1335" s="1"/>
      <c r="AC1335" s="1"/>
      <c r="AF1335" s="1"/>
      <c r="AG1335" s="1"/>
    </row>
    <row r="1336" spans="1:33" hidden="1" x14ac:dyDescent="0.25">
      <c r="A1336" s="1">
        <v>17</v>
      </c>
      <c r="B1336" s="1">
        <v>2019</v>
      </c>
      <c r="C1336" s="1">
        <v>352900517</v>
      </c>
      <c r="D1336" s="44" t="s">
        <v>375</v>
      </c>
      <c r="E1336" s="20">
        <v>0</v>
      </c>
      <c r="F1336" s="20" t="s">
        <v>47</v>
      </c>
      <c r="G1336" s="20" t="s">
        <v>47</v>
      </c>
      <c r="H1336" s="20" t="s">
        <v>47</v>
      </c>
      <c r="I1336" s="20" t="s">
        <v>47</v>
      </c>
      <c r="J1336" s="20" t="s">
        <v>47</v>
      </c>
      <c r="K1336" s="20" t="s">
        <v>47</v>
      </c>
      <c r="L1336" s="20">
        <v>0</v>
      </c>
      <c r="M1336" s="20" t="s">
        <v>47</v>
      </c>
      <c r="N1336" s="50">
        <v>1</v>
      </c>
      <c r="O1336" s="8" t="str">
        <f>IFERROR(IFERROR(Tabela_BI[[#This Row],[nº Capt. Superf. - DAEE]]/(Tabela_BI[[#This Row],[nº Capt. Subt. - DAEE]] + Tabela_BI[[#This Row],[nº Capt. Superf. - DAEE]]),"") *100,"")</f>
        <v/>
      </c>
      <c r="P1336" s="8" t="str">
        <f>IFERROR(IFERROR(Tabela_BI[[#This Row],[nº Capt. Subt. - DAEE]] /(Tabela_BI[[#This Row],[nº Capt. Subt. - DAEE]] + Tabela_BI[[#This Row],[nº Capt. Superf. - DAEE]]),"") *100,"")</f>
        <v/>
      </c>
      <c r="Q1336" s="1" t="s">
        <v>47</v>
      </c>
      <c r="R1336" s="1" t="s">
        <v>47</v>
      </c>
      <c r="S1336" s="6"/>
      <c r="T1336" s="6"/>
      <c r="W1336" s="1"/>
      <c r="X1336" s="1"/>
      <c r="Y1336" s="1"/>
      <c r="AC1336" s="1"/>
      <c r="AF1336" s="1"/>
      <c r="AG1336" s="1"/>
    </row>
    <row r="1337" spans="1:33" hidden="1" x14ac:dyDescent="0.25">
      <c r="A1337" s="1">
        <v>20</v>
      </c>
      <c r="B1337" s="1">
        <v>2019</v>
      </c>
      <c r="C1337" s="1">
        <v>352900520</v>
      </c>
      <c r="D1337" s="44" t="s">
        <v>375</v>
      </c>
      <c r="E1337" s="20">
        <v>0.44306546232876698</v>
      </c>
      <c r="F1337" s="20">
        <v>0.26539284627092802</v>
      </c>
      <c r="G1337" s="20">
        <v>0.17767261605783899</v>
      </c>
      <c r="H1337" s="20" t="s">
        <v>47</v>
      </c>
      <c r="I1337" s="20">
        <v>0.12867999999999999</v>
      </c>
      <c r="J1337" s="20">
        <v>4.6322907153729102E-2</v>
      </c>
      <c r="K1337" s="20">
        <v>0.20238595890411001</v>
      </c>
      <c r="L1337" s="20">
        <v>6.5676596270928506E-2</v>
      </c>
      <c r="M1337" s="20" t="s">
        <v>47</v>
      </c>
      <c r="N1337" s="50">
        <v>23</v>
      </c>
      <c r="O1337" s="8">
        <f>IFERROR(IFERROR(Tabela_BI[[#This Row],[nº Capt. Superf. - DAEE]]/(Tabela_BI[[#This Row],[nº Capt. Subt. - DAEE]] + Tabela_BI[[#This Row],[nº Capt. Superf. - DAEE]]),"") *100,"")</f>
        <v>18.300653594771241</v>
      </c>
      <c r="P1337" s="8">
        <f>IFERROR(IFERROR(Tabela_BI[[#This Row],[nº Capt. Subt. - DAEE]] /(Tabela_BI[[#This Row],[nº Capt. Subt. - DAEE]] + Tabela_BI[[#This Row],[nº Capt. Superf. - DAEE]]),"") *100,"")</f>
        <v>81.699346405228752</v>
      </c>
      <c r="Q1337" s="1">
        <v>28</v>
      </c>
      <c r="R1337" s="1">
        <v>125</v>
      </c>
      <c r="S1337" s="6"/>
      <c r="T1337" s="6"/>
      <c r="W1337" s="1"/>
      <c r="X1337" s="1"/>
      <c r="Y1337" s="1"/>
      <c r="AC1337" s="1"/>
      <c r="AF1337" s="1"/>
      <c r="AG1337" s="1"/>
    </row>
    <row r="1338" spans="1:33" hidden="1" x14ac:dyDescent="0.25">
      <c r="A1338" s="1">
        <v>21</v>
      </c>
      <c r="B1338" s="1">
        <v>2019</v>
      </c>
      <c r="C1338" s="1">
        <v>352900521</v>
      </c>
      <c r="D1338" s="44" t="s">
        <v>375</v>
      </c>
      <c r="E1338" s="20">
        <v>0.30097973173516002</v>
      </c>
      <c r="F1338" s="20">
        <v>0.17893999999999999</v>
      </c>
      <c r="G1338" s="20">
        <v>0.12203973173516</v>
      </c>
      <c r="H1338" s="20" t="s">
        <v>47</v>
      </c>
      <c r="I1338" s="20">
        <v>0.17320077625570801</v>
      </c>
      <c r="J1338" s="20">
        <v>6.9393607305936106E-2</v>
      </c>
      <c r="K1338" s="20">
        <v>6.8240537798071998E-3</v>
      </c>
      <c r="L1338" s="20">
        <v>5.1561294393708795E-2</v>
      </c>
      <c r="M1338" s="20">
        <v>0.80180965277777783</v>
      </c>
      <c r="N1338" s="50">
        <v>26</v>
      </c>
      <c r="O1338" s="8">
        <f>IFERROR(IFERROR(Tabela_BI[[#This Row],[nº Capt. Superf. - DAEE]]/(Tabela_BI[[#This Row],[nº Capt. Subt. - DAEE]] + Tabela_BI[[#This Row],[nº Capt. Superf. - DAEE]]),"") *100,"")</f>
        <v>14.85148514851485</v>
      </c>
      <c r="P1338" s="8">
        <f>IFERROR(IFERROR(Tabela_BI[[#This Row],[nº Capt. Subt. - DAEE]] /(Tabela_BI[[#This Row],[nº Capt. Subt. - DAEE]] + Tabela_BI[[#This Row],[nº Capt. Superf. - DAEE]]),"") *100,"")</f>
        <v>85.148514851485146</v>
      </c>
      <c r="Q1338" s="1">
        <v>15</v>
      </c>
      <c r="R1338" s="1">
        <v>86</v>
      </c>
      <c r="S1338" s="6">
        <v>9856.728000000001</v>
      </c>
      <c r="T1338" s="6">
        <v>0</v>
      </c>
      <c r="W1338" s="1"/>
      <c r="X1338" s="1"/>
      <c r="Y1338" s="1"/>
      <c r="AC1338" s="1"/>
      <c r="AF1338" s="1"/>
      <c r="AG1338" s="1"/>
    </row>
    <row r="1339" spans="1:33" hidden="1" x14ac:dyDescent="0.25">
      <c r="A1339" s="1">
        <v>18</v>
      </c>
      <c r="B1339" s="1">
        <v>2019</v>
      </c>
      <c r="C1339" s="1">
        <v>352910418</v>
      </c>
      <c r="D1339" s="44" t="s">
        <v>376</v>
      </c>
      <c r="E1339" s="20">
        <v>1.7308033358701139E-2</v>
      </c>
      <c r="F1339" s="20">
        <v>5.2946873414510404E-3</v>
      </c>
      <c r="G1339" s="20">
        <v>1.20133460172501E-2</v>
      </c>
      <c r="H1339" s="20" t="s">
        <v>47</v>
      </c>
      <c r="I1339" s="20">
        <v>2.64E-3</v>
      </c>
      <c r="J1339" s="20">
        <v>1.2E-4</v>
      </c>
      <c r="K1339" s="20">
        <v>1.4120993784880799E-2</v>
      </c>
      <c r="L1339" s="20">
        <v>4.2703957382039597E-4</v>
      </c>
      <c r="M1339" s="20">
        <v>4.5035973958333338E-3</v>
      </c>
      <c r="N1339" s="50">
        <v>15</v>
      </c>
      <c r="O1339" s="8">
        <f>IFERROR(IFERROR(Tabela_BI[[#This Row],[nº Capt. Superf. - DAEE]]/(Tabela_BI[[#This Row],[nº Capt. Subt. - DAEE]] + Tabela_BI[[#This Row],[nº Capt. Superf. - DAEE]]),"") *100,"")</f>
        <v>57.142857142857139</v>
      </c>
      <c r="P1339" s="8">
        <f>IFERROR(IFERROR(Tabela_BI[[#This Row],[nº Capt. Subt. - DAEE]] /(Tabela_BI[[#This Row],[nº Capt. Subt. - DAEE]] + Tabela_BI[[#This Row],[nº Capt. Superf. - DAEE]]),"") *100,"")</f>
        <v>42.857142857142854</v>
      </c>
      <c r="Q1339" s="1">
        <v>28</v>
      </c>
      <c r="R1339" s="1">
        <v>21</v>
      </c>
      <c r="S1339" s="6">
        <v>86.572799999999987</v>
      </c>
      <c r="T1339" s="6">
        <v>86.572799999999987</v>
      </c>
      <c r="W1339" s="1"/>
      <c r="X1339" s="1"/>
      <c r="Y1339" s="1"/>
      <c r="AC1339" s="1"/>
      <c r="AF1339" s="1"/>
      <c r="AG1339" s="1"/>
    </row>
    <row r="1340" spans="1:33" hidden="1" x14ac:dyDescent="0.25">
      <c r="A1340" s="1">
        <v>21</v>
      </c>
      <c r="B1340" s="1">
        <v>2019</v>
      </c>
      <c r="C1340" s="1">
        <v>352920321</v>
      </c>
      <c r="D1340" s="44" t="s">
        <v>377</v>
      </c>
      <c r="E1340" s="20">
        <v>0.10585993911719939</v>
      </c>
      <c r="F1340" s="20">
        <v>9.8330000000000001E-2</v>
      </c>
      <c r="G1340" s="20">
        <v>7.5299391171993902E-3</v>
      </c>
      <c r="H1340" s="20" t="s">
        <v>47</v>
      </c>
      <c r="I1340" s="20">
        <v>2.6553196347031999E-3</v>
      </c>
      <c r="J1340" s="20">
        <v>5.5992846270928502E-3</v>
      </c>
      <c r="K1340" s="20">
        <v>8.3049999999999999E-2</v>
      </c>
      <c r="L1340" s="20">
        <v>1.455533485540335E-2</v>
      </c>
      <c r="M1340" s="20">
        <v>7.7700671296296292E-2</v>
      </c>
      <c r="N1340" s="50">
        <v>25</v>
      </c>
      <c r="O1340" s="8">
        <f>IFERROR(IFERROR(Tabela_BI[[#This Row],[nº Capt. Superf. - DAEE]]/(Tabela_BI[[#This Row],[nº Capt. Subt. - DAEE]] + Tabela_BI[[#This Row],[nº Capt. Superf. - DAEE]]),"") *100,"")</f>
        <v>48.275862068965516</v>
      </c>
      <c r="P1340" s="8">
        <f>IFERROR(IFERROR(Tabela_BI[[#This Row],[nº Capt. Subt. - DAEE]] /(Tabela_BI[[#This Row],[nº Capt. Subt. - DAEE]] + Tabela_BI[[#This Row],[nº Capt. Superf. - DAEE]]),"") *100,"")</f>
        <v>51.724137931034484</v>
      </c>
      <c r="Q1340" s="1">
        <v>14</v>
      </c>
      <c r="R1340" s="1">
        <v>15</v>
      </c>
      <c r="S1340" s="6">
        <v>1188.0950399999999</v>
      </c>
      <c r="T1340" s="6">
        <v>1188.0950399999999</v>
      </c>
      <c r="W1340" s="1"/>
      <c r="X1340" s="1"/>
      <c r="Y1340" s="1"/>
      <c r="AC1340" s="1"/>
      <c r="AF1340" s="1"/>
      <c r="AG1340" s="1"/>
    </row>
    <row r="1341" spans="1:33" hidden="1" x14ac:dyDescent="0.25">
      <c r="A1341" s="1">
        <v>22</v>
      </c>
      <c r="B1341" s="1">
        <v>2019</v>
      </c>
      <c r="C1341" s="1">
        <v>352920322</v>
      </c>
      <c r="D1341" s="44" t="s">
        <v>377</v>
      </c>
      <c r="E1341" s="20">
        <v>0.20590696093353639</v>
      </c>
      <c r="F1341" s="20">
        <v>0.20230258751902599</v>
      </c>
      <c r="G1341" s="20">
        <v>3.6043734145104001E-3</v>
      </c>
      <c r="H1341" s="20" t="s">
        <v>47</v>
      </c>
      <c r="I1341" s="20">
        <v>1.1147260273972599E-3</v>
      </c>
      <c r="J1341" s="20">
        <v>8.3330000000000001E-2</v>
      </c>
      <c r="K1341" s="20">
        <v>0.118994859208524</v>
      </c>
      <c r="L1341" s="20">
        <v>2.4673756976154298E-3</v>
      </c>
      <c r="M1341" s="20" t="s">
        <v>47</v>
      </c>
      <c r="N1341" s="50">
        <v>8</v>
      </c>
      <c r="O1341" s="8">
        <f>IFERROR(IFERROR(Tabela_BI[[#This Row],[nº Capt. Superf. - DAEE]]/(Tabela_BI[[#This Row],[nº Capt. Subt. - DAEE]] + Tabela_BI[[#This Row],[nº Capt. Superf. - DAEE]]),"") *100,"")</f>
        <v>18.518518518518519</v>
      </c>
      <c r="P1341" s="8">
        <f>IFERROR(IFERROR(Tabela_BI[[#This Row],[nº Capt. Subt. - DAEE]] /(Tabela_BI[[#This Row],[nº Capt. Subt. - DAEE]] + Tabela_BI[[#This Row],[nº Capt. Superf. - DAEE]]),"") *100,"")</f>
        <v>81.481481481481481</v>
      </c>
      <c r="Q1341" s="1">
        <v>5</v>
      </c>
      <c r="R1341" s="1">
        <v>22</v>
      </c>
      <c r="S1341" s="6"/>
      <c r="T1341" s="6"/>
      <c r="W1341" s="1"/>
      <c r="X1341" s="1"/>
      <c r="Y1341" s="1"/>
      <c r="AC1341" s="1"/>
      <c r="AF1341" s="1"/>
      <c r="AG1341" s="1"/>
    </row>
    <row r="1342" spans="1:33" hidden="1" x14ac:dyDescent="0.25">
      <c r="A1342" s="1">
        <v>9</v>
      </c>
      <c r="B1342" s="1">
        <v>2019</v>
      </c>
      <c r="C1342" s="1">
        <v>35293029</v>
      </c>
      <c r="D1342" s="44" t="s">
        <v>378</v>
      </c>
      <c r="E1342" s="20">
        <v>9.8840309487569812E-4</v>
      </c>
      <c r="F1342" s="20">
        <v>6.3000000000000003E-4</v>
      </c>
      <c r="G1342" s="20">
        <v>3.5840309487569799E-4</v>
      </c>
      <c r="H1342" s="20" t="s">
        <v>47</v>
      </c>
      <c r="I1342" s="20" t="s">
        <v>47</v>
      </c>
      <c r="J1342" s="20" t="s">
        <v>47</v>
      </c>
      <c r="K1342" s="20">
        <v>9.7999999999999997E-4</v>
      </c>
      <c r="L1342" s="20">
        <v>8.4030948756976208E-6</v>
      </c>
      <c r="M1342" s="20" t="s">
        <v>47</v>
      </c>
      <c r="N1342" s="50" t="s">
        <v>47</v>
      </c>
      <c r="O1342" s="8">
        <f>IFERROR(IFERROR(Tabela_BI[[#This Row],[nº Capt. Superf. - DAEE]]/(Tabela_BI[[#This Row],[nº Capt. Subt. - DAEE]] + Tabela_BI[[#This Row],[nº Capt. Superf. - DAEE]]),"") *100,"")</f>
        <v>33.333333333333329</v>
      </c>
      <c r="P1342" s="8">
        <f>IFERROR(IFERROR(Tabela_BI[[#This Row],[nº Capt. Subt. - DAEE]] /(Tabela_BI[[#This Row],[nº Capt. Subt. - DAEE]] + Tabela_BI[[#This Row],[nº Capt. Superf. - DAEE]]),"") *100,"")</f>
        <v>66.666666666666657</v>
      </c>
      <c r="Q1342" s="1">
        <v>1</v>
      </c>
      <c r="R1342" s="1">
        <v>2</v>
      </c>
      <c r="S1342" s="6"/>
      <c r="T1342" s="6"/>
      <c r="W1342" s="1"/>
      <c r="X1342" s="1"/>
      <c r="Y1342" s="1"/>
      <c r="AC1342" s="1"/>
      <c r="AF1342" s="1"/>
      <c r="AG1342" s="1"/>
    </row>
    <row r="1343" spans="1:33" hidden="1" x14ac:dyDescent="0.25">
      <c r="A1343" s="1">
        <v>13</v>
      </c>
      <c r="B1343" s="1">
        <v>2019</v>
      </c>
      <c r="C1343" s="1">
        <v>352930213</v>
      </c>
      <c r="D1343" s="44" t="s">
        <v>378</v>
      </c>
      <c r="E1343" s="20">
        <v>4.6070696347031932E-2</v>
      </c>
      <c r="F1343" s="20">
        <v>4.0106803652968002E-2</v>
      </c>
      <c r="G1343" s="20">
        <v>5.9638926940639297E-3</v>
      </c>
      <c r="H1343" s="20" t="s">
        <v>47</v>
      </c>
      <c r="I1343" s="20" t="s">
        <v>47</v>
      </c>
      <c r="J1343" s="20">
        <v>1.2324961948249601E-4</v>
      </c>
      <c r="K1343" s="20">
        <v>4.4893272450532699E-2</v>
      </c>
      <c r="L1343" s="20">
        <v>1.05417427701674E-3</v>
      </c>
      <c r="M1343" s="20" t="s">
        <v>47</v>
      </c>
      <c r="N1343" s="50">
        <v>23</v>
      </c>
      <c r="O1343" s="8">
        <f>IFERROR(IFERROR(Tabela_BI[[#This Row],[nº Capt. Superf. - DAEE]]/(Tabela_BI[[#This Row],[nº Capt. Subt. - DAEE]] + Tabela_BI[[#This Row],[nº Capt. Superf. - DAEE]]),"") *100,"")</f>
        <v>40</v>
      </c>
      <c r="P1343" s="8">
        <f>IFERROR(IFERROR(Tabela_BI[[#This Row],[nº Capt. Subt. - DAEE]] /(Tabela_BI[[#This Row],[nº Capt. Subt. - DAEE]] + Tabela_BI[[#This Row],[nº Capt. Superf. - DAEE]]),"") *100,"")</f>
        <v>60</v>
      </c>
      <c r="Q1343" s="1">
        <v>10</v>
      </c>
      <c r="R1343" s="1">
        <v>15</v>
      </c>
      <c r="S1343" s="6"/>
      <c r="T1343" s="6"/>
      <c r="W1343" s="1"/>
      <c r="X1343" s="1"/>
      <c r="Y1343" s="1"/>
      <c r="AC1343" s="1"/>
      <c r="AF1343" s="1"/>
      <c r="AG1343" s="1"/>
    </row>
    <row r="1344" spans="1:33" hidden="1" x14ac:dyDescent="0.25">
      <c r="A1344" s="1">
        <v>16</v>
      </c>
      <c r="B1344" s="1">
        <v>2019</v>
      </c>
      <c r="C1344" s="1">
        <v>352930216</v>
      </c>
      <c r="D1344" s="44" t="s">
        <v>378</v>
      </c>
      <c r="E1344" s="20">
        <v>1.4555993188736671</v>
      </c>
      <c r="F1344" s="20">
        <v>0.14650465753424699</v>
      </c>
      <c r="G1344" s="20">
        <v>1.3090946613394201</v>
      </c>
      <c r="H1344" s="20" t="s">
        <v>47</v>
      </c>
      <c r="I1344" s="20">
        <v>0.41199821917808199</v>
      </c>
      <c r="J1344" s="20">
        <v>0.319506922881786</v>
      </c>
      <c r="K1344" s="20">
        <v>0.62151469051243002</v>
      </c>
      <c r="L1344" s="20">
        <v>0.10257948630136991</v>
      </c>
      <c r="M1344" s="20">
        <v>0.2413557039259259</v>
      </c>
      <c r="N1344" s="50">
        <v>37</v>
      </c>
      <c r="O1344" s="8">
        <f>IFERROR(IFERROR(Tabela_BI[[#This Row],[nº Capt. Superf. - DAEE]]/(Tabela_BI[[#This Row],[nº Capt. Subt. - DAEE]] + Tabela_BI[[#This Row],[nº Capt. Superf. - DAEE]]),"") *100,"")</f>
        <v>16</v>
      </c>
      <c r="P1344" s="8">
        <f>IFERROR(IFERROR(Tabela_BI[[#This Row],[nº Capt. Subt. - DAEE]] /(Tabela_BI[[#This Row],[nº Capt. Subt. - DAEE]] + Tabela_BI[[#This Row],[nº Capt. Superf. - DAEE]]),"") *100,"")</f>
        <v>84</v>
      </c>
      <c r="Q1344" s="1">
        <v>32</v>
      </c>
      <c r="R1344" s="1">
        <v>168</v>
      </c>
      <c r="S1344" s="6">
        <v>4408.7759999999998</v>
      </c>
      <c r="T1344" s="6">
        <v>4408.7759999999998</v>
      </c>
      <c r="W1344" s="1"/>
      <c r="X1344" s="1"/>
      <c r="Y1344" s="1"/>
      <c r="AC1344" s="1"/>
      <c r="AF1344" s="1"/>
      <c r="AG1344" s="1"/>
    </row>
    <row r="1345" spans="1:33" hidden="1" x14ac:dyDescent="0.25">
      <c r="A1345" s="1">
        <v>6</v>
      </c>
      <c r="B1345" s="1">
        <v>2019</v>
      </c>
      <c r="C1345" s="1">
        <v>35294016</v>
      </c>
      <c r="D1345" s="44" t="s">
        <v>379</v>
      </c>
      <c r="E1345" s="20">
        <v>0.1258425348807713</v>
      </c>
      <c r="F1345" s="20">
        <v>1.5695525114155302E-2</v>
      </c>
      <c r="G1345" s="20">
        <v>0.110147009766616</v>
      </c>
      <c r="H1345" s="20" t="s">
        <v>47</v>
      </c>
      <c r="I1345" s="20" t="s">
        <v>47</v>
      </c>
      <c r="J1345" s="20">
        <v>7.4781171993911696E-2</v>
      </c>
      <c r="K1345" s="20">
        <v>6.0000000000000002E-5</v>
      </c>
      <c r="L1345" s="20">
        <v>5.1001362886859504E-2</v>
      </c>
      <c r="M1345" s="20">
        <v>1.5569071712962963</v>
      </c>
      <c r="N1345" s="50">
        <v>4</v>
      </c>
      <c r="O1345" s="8">
        <f>IFERROR(IFERROR(Tabela_BI[[#This Row],[nº Capt. Superf. - DAEE]]/(Tabela_BI[[#This Row],[nº Capt. Subt. - DAEE]] + Tabela_BI[[#This Row],[nº Capt. Superf. - DAEE]]),"") *100,"")</f>
        <v>6.3291139240506329</v>
      </c>
      <c r="P1345" s="8">
        <f>IFERROR(IFERROR(Tabela_BI[[#This Row],[nº Capt. Subt. - DAEE]] /(Tabela_BI[[#This Row],[nº Capt. Subt. - DAEE]] + Tabela_BI[[#This Row],[nº Capt. Superf. - DAEE]]),"") *100,"")</f>
        <v>93.670886075949369</v>
      </c>
      <c r="Q1345" s="1">
        <v>5</v>
      </c>
      <c r="R1345" s="1">
        <v>74</v>
      </c>
      <c r="S1345" s="6">
        <v>23749.640639999998</v>
      </c>
      <c r="T1345" s="6">
        <v>19237.208918399996</v>
      </c>
      <c r="W1345" s="1"/>
      <c r="X1345" s="1"/>
      <c r="Y1345" s="1"/>
      <c r="AC1345" s="1"/>
      <c r="AF1345" s="1"/>
      <c r="AG1345" s="1"/>
    </row>
    <row r="1346" spans="1:33" hidden="1" x14ac:dyDescent="0.25">
      <c r="A1346" s="1">
        <v>16</v>
      </c>
      <c r="B1346" s="1">
        <v>2019</v>
      </c>
      <c r="C1346" s="1">
        <v>352950016</v>
      </c>
      <c r="D1346" s="44" t="s">
        <v>380</v>
      </c>
      <c r="E1346" s="20">
        <v>0.36279955098934547</v>
      </c>
      <c r="F1346" s="20">
        <v>0.29499999999999998</v>
      </c>
      <c r="G1346" s="20">
        <v>6.7799550989345495E-2</v>
      </c>
      <c r="H1346" s="20" t="s">
        <v>47</v>
      </c>
      <c r="I1346" s="20">
        <v>2.6631666666666699E-2</v>
      </c>
      <c r="J1346" s="20">
        <v>6.0612203196346998E-2</v>
      </c>
      <c r="K1346" s="20">
        <v>0.27292</v>
      </c>
      <c r="L1346" s="20">
        <v>2.6356811263318161E-3</v>
      </c>
      <c r="M1346" s="20">
        <v>1.3036458333333334E-2</v>
      </c>
      <c r="N1346" s="50">
        <v>6</v>
      </c>
      <c r="O1346" s="8">
        <f>IFERROR(IFERROR(Tabela_BI[[#This Row],[nº Capt. Superf. - DAEE]]/(Tabela_BI[[#This Row],[nº Capt. Subt. - DAEE]] + Tabela_BI[[#This Row],[nº Capt. Superf. - DAEE]]),"") *100,"")</f>
        <v>24.444444444444443</v>
      </c>
      <c r="P1346" s="8">
        <f>IFERROR(IFERROR(Tabela_BI[[#This Row],[nº Capt. Subt. - DAEE]] /(Tabela_BI[[#This Row],[nº Capt. Subt. - DAEE]] + Tabela_BI[[#This Row],[nº Capt. Superf. - DAEE]]),"") *100,"")</f>
        <v>75.555555555555557</v>
      </c>
      <c r="Q1346" s="1">
        <v>11</v>
      </c>
      <c r="R1346" s="1">
        <v>34</v>
      </c>
      <c r="S1346" s="6">
        <v>242.352</v>
      </c>
      <c r="T1346" s="6">
        <v>242.352</v>
      </c>
      <c r="W1346" s="1"/>
      <c r="X1346" s="1"/>
      <c r="Y1346" s="1"/>
      <c r="AC1346" s="1"/>
      <c r="AF1346" s="1"/>
      <c r="AG1346" s="1"/>
    </row>
    <row r="1347" spans="1:33" hidden="1" x14ac:dyDescent="0.25">
      <c r="A1347" s="1">
        <v>15</v>
      </c>
      <c r="B1347" s="1">
        <v>2019</v>
      </c>
      <c r="C1347" s="1">
        <v>352960915</v>
      </c>
      <c r="D1347" s="44" t="s">
        <v>381</v>
      </c>
      <c r="E1347" s="20">
        <v>9.6587207001521999E-2</v>
      </c>
      <c r="F1347" s="20">
        <v>8.5444794520547901E-2</v>
      </c>
      <c r="G1347" s="20">
        <v>1.11424124809741E-2</v>
      </c>
      <c r="H1347" s="20" t="s">
        <v>47</v>
      </c>
      <c r="I1347" s="20">
        <v>9.4605175038051693E-3</v>
      </c>
      <c r="J1347" s="20">
        <v>1.50083713850837E-4</v>
      </c>
      <c r="K1347" s="20">
        <v>8.5508531202435303E-2</v>
      </c>
      <c r="L1347" s="20">
        <v>1.4680745814307501E-3</v>
      </c>
      <c r="M1347" s="20">
        <v>9.7682291666666664E-3</v>
      </c>
      <c r="N1347" s="50">
        <v>2</v>
      </c>
      <c r="O1347" s="8">
        <f>IFERROR(IFERROR(Tabela_BI[[#This Row],[nº Capt. Superf. - DAEE]]/(Tabela_BI[[#This Row],[nº Capt. Subt. - DAEE]] + Tabela_BI[[#This Row],[nº Capt. Superf. - DAEE]]),"") *100,"")</f>
        <v>31.428571428571427</v>
      </c>
      <c r="P1347" s="8">
        <f>IFERROR(IFERROR(Tabela_BI[[#This Row],[nº Capt. Subt. - DAEE]] /(Tabela_BI[[#This Row],[nº Capt. Subt. - DAEE]] + Tabela_BI[[#This Row],[nº Capt. Superf. - DAEE]]),"") *100,"")</f>
        <v>68.571428571428569</v>
      </c>
      <c r="Q1347" s="1">
        <v>11</v>
      </c>
      <c r="R1347" s="1">
        <v>24</v>
      </c>
      <c r="S1347" s="6">
        <v>143.69399999999999</v>
      </c>
      <c r="T1347" s="6">
        <v>143.69399999999999</v>
      </c>
      <c r="W1347" s="1"/>
      <c r="X1347" s="1"/>
      <c r="Y1347" s="1"/>
      <c r="AC1347" s="1"/>
      <c r="AF1347" s="1"/>
      <c r="AG1347" s="1"/>
    </row>
    <row r="1348" spans="1:33" hidden="1" x14ac:dyDescent="0.25">
      <c r="A1348" s="1">
        <v>18</v>
      </c>
      <c r="B1348" s="1">
        <v>2019</v>
      </c>
      <c r="C1348" s="1">
        <v>352960918</v>
      </c>
      <c r="D1348" s="44" t="s">
        <v>381</v>
      </c>
      <c r="E1348" s="20">
        <v>0.240603233130391</v>
      </c>
      <c r="F1348" s="20">
        <v>0.122999148909183</v>
      </c>
      <c r="G1348" s="20">
        <v>0.11760408422120799</v>
      </c>
      <c r="H1348" s="20" t="s">
        <v>47</v>
      </c>
      <c r="I1348" s="20">
        <v>7.6103500761035001E-5</v>
      </c>
      <c r="J1348" s="20">
        <v>0.21725</v>
      </c>
      <c r="K1348" s="20">
        <v>2.0571527143581899E-2</v>
      </c>
      <c r="L1348" s="20">
        <v>2.7056024860476922E-3</v>
      </c>
      <c r="M1348" s="20" t="s">
        <v>47</v>
      </c>
      <c r="N1348" s="50">
        <v>2</v>
      </c>
      <c r="O1348" s="8">
        <f>IFERROR(IFERROR(Tabela_BI[[#This Row],[nº Capt. Superf. - DAEE]]/(Tabela_BI[[#This Row],[nº Capt. Subt. - DAEE]] + Tabela_BI[[#This Row],[nº Capt. Superf. - DAEE]]),"") *100,"")</f>
        <v>23.52941176470588</v>
      </c>
      <c r="P1348" s="8">
        <f>IFERROR(IFERROR(Tabela_BI[[#This Row],[nº Capt. Subt. - DAEE]] /(Tabela_BI[[#This Row],[nº Capt. Subt. - DAEE]] + Tabela_BI[[#This Row],[nº Capt. Superf. - DAEE]]),"") *100,"")</f>
        <v>76.470588235294116</v>
      </c>
      <c r="Q1348" s="1">
        <v>8</v>
      </c>
      <c r="R1348" s="1">
        <v>26</v>
      </c>
      <c r="S1348" s="6"/>
      <c r="T1348" s="6"/>
      <c r="W1348" s="1"/>
      <c r="X1348" s="1"/>
      <c r="Y1348" s="1"/>
      <c r="AC1348" s="1"/>
      <c r="AF1348" s="1"/>
      <c r="AG1348" s="1"/>
    </row>
    <row r="1349" spans="1:33" hidden="1" x14ac:dyDescent="0.25">
      <c r="A1349" s="1">
        <v>15</v>
      </c>
      <c r="B1349" s="1">
        <v>2019</v>
      </c>
      <c r="C1349" s="1">
        <v>352965815</v>
      </c>
      <c r="D1349" s="44" t="s">
        <v>382</v>
      </c>
      <c r="E1349" s="20">
        <v>7.0047382039573905E-2</v>
      </c>
      <c r="F1349" s="20">
        <v>5.9317681380010201E-2</v>
      </c>
      <c r="G1349" s="20">
        <v>1.0729700659563701E-2</v>
      </c>
      <c r="H1349" s="20">
        <v>0.30745814307458103</v>
      </c>
      <c r="I1349" s="20">
        <v>5.6128614916286096E-3</v>
      </c>
      <c r="J1349" s="20" t="s">
        <v>47</v>
      </c>
      <c r="K1349" s="20">
        <v>6.4234520547945206E-2</v>
      </c>
      <c r="L1349" s="20">
        <v>2.0000000000000001E-4</v>
      </c>
      <c r="M1349" s="20">
        <v>4.6531374999999996E-3</v>
      </c>
      <c r="N1349" s="50">
        <v>4</v>
      </c>
      <c r="O1349" s="8">
        <f>IFERROR(IFERROR(Tabela_BI[[#This Row],[nº Capt. Superf. - DAEE]]/(Tabela_BI[[#This Row],[nº Capt. Subt. - DAEE]] + Tabela_BI[[#This Row],[nº Capt. Superf. - DAEE]]),"") *100,"")</f>
        <v>70.588235294117652</v>
      </c>
      <c r="P1349" s="8">
        <f>IFERROR(IFERROR(Tabela_BI[[#This Row],[nº Capt. Subt. - DAEE]] /(Tabela_BI[[#This Row],[nº Capt. Subt. - DAEE]] + Tabela_BI[[#This Row],[nº Capt. Superf. - DAEE]]),"") *100,"")</f>
        <v>29.411764705882355</v>
      </c>
      <c r="Q1349" s="1">
        <v>24</v>
      </c>
      <c r="R1349" s="1">
        <v>10</v>
      </c>
      <c r="S1349" s="6">
        <v>78.586200000000005</v>
      </c>
      <c r="T1349" s="6">
        <v>78.586200000000005</v>
      </c>
      <c r="W1349" s="1"/>
      <c r="X1349" s="1"/>
      <c r="Y1349" s="1"/>
      <c r="AC1349" s="1"/>
      <c r="AF1349" s="1"/>
      <c r="AG1349" s="1"/>
    </row>
    <row r="1350" spans="1:33" hidden="1" x14ac:dyDescent="0.25">
      <c r="A1350" s="1">
        <v>8</v>
      </c>
      <c r="B1350" s="1">
        <v>2019</v>
      </c>
      <c r="C1350" s="1">
        <v>35297088</v>
      </c>
      <c r="D1350" s="44" t="s">
        <v>383</v>
      </c>
      <c r="E1350" s="20">
        <v>0.79308805936073101</v>
      </c>
      <c r="F1350" s="20">
        <v>0.67552650684931503</v>
      </c>
      <c r="G1350" s="20">
        <v>0.11756155251141601</v>
      </c>
      <c r="H1350" s="20">
        <v>1.90872307838661</v>
      </c>
      <c r="I1350" s="20">
        <v>9.2259999999999995E-2</v>
      </c>
      <c r="J1350" s="20" t="s">
        <v>47</v>
      </c>
      <c r="K1350" s="20">
        <v>0.67749805936073004</v>
      </c>
      <c r="L1350" s="20">
        <v>2.333E-2</v>
      </c>
      <c r="M1350" s="20">
        <v>5.4462877399305561E-2</v>
      </c>
      <c r="N1350" s="50">
        <v>7</v>
      </c>
      <c r="O1350" s="8">
        <f>IFERROR(IFERROR(Tabela_BI[[#This Row],[nº Capt. Superf. - DAEE]]/(Tabela_BI[[#This Row],[nº Capt. Subt. - DAEE]] + Tabela_BI[[#This Row],[nº Capt. Superf. - DAEE]]),"") *100,"")</f>
        <v>50.943396226415096</v>
      </c>
      <c r="P1350" s="8">
        <f>IFERROR(IFERROR(Tabela_BI[[#This Row],[nº Capt. Subt. - DAEE]] /(Tabela_BI[[#This Row],[nº Capt. Subt. - DAEE]] + Tabela_BI[[#This Row],[nº Capt. Superf. - DAEE]]),"") *100,"")</f>
        <v>49.056603773584904</v>
      </c>
      <c r="Q1350" s="1">
        <v>27</v>
      </c>
      <c r="R1350" s="1">
        <v>26</v>
      </c>
      <c r="S1350" s="6">
        <v>1051.45614</v>
      </c>
      <c r="T1350" s="6">
        <v>1051.45614</v>
      </c>
      <c r="W1350" s="1"/>
      <c r="X1350" s="1"/>
      <c r="Y1350" s="1"/>
      <c r="AC1350" s="1"/>
      <c r="AF1350" s="1"/>
      <c r="AG1350" s="1"/>
    </row>
    <row r="1351" spans="1:33" hidden="1" x14ac:dyDescent="0.25">
      <c r="A1351" s="1">
        <v>10</v>
      </c>
      <c r="B1351" s="1">
        <v>2019</v>
      </c>
      <c r="C1351" s="1">
        <v>352980710</v>
      </c>
      <c r="D1351" s="44" t="s">
        <v>384</v>
      </c>
      <c r="E1351" s="20">
        <v>9.8379999999999995E-2</v>
      </c>
      <c r="F1351" s="20">
        <v>9.8379999999999995E-2</v>
      </c>
      <c r="G1351" s="20" t="s">
        <v>47</v>
      </c>
      <c r="H1351" s="20" t="s">
        <v>47</v>
      </c>
      <c r="I1351" s="20" t="s">
        <v>47</v>
      </c>
      <c r="J1351" s="20" t="s">
        <v>47</v>
      </c>
      <c r="K1351" s="20">
        <v>9.8379999999999995E-2</v>
      </c>
      <c r="L1351" s="20">
        <v>0</v>
      </c>
      <c r="M1351" s="20" t="s">
        <v>47</v>
      </c>
      <c r="N1351" s="50" t="s">
        <v>47</v>
      </c>
      <c r="O1351" s="8" t="str">
        <f>IFERROR(IFERROR(Tabela_BI[[#This Row],[nº Capt. Superf. - DAEE]]/(Tabela_BI[[#This Row],[nº Capt. Subt. - DAEE]] + Tabela_BI[[#This Row],[nº Capt. Superf. - DAEE]]),"") *100,"")</f>
        <v/>
      </c>
      <c r="P1351" s="8" t="str">
        <f>IFERROR(IFERROR(Tabela_BI[[#This Row],[nº Capt. Subt. - DAEE]] /(Tabela_BI[[#This Row],[nº Capt. Subt. - DAEE]] + Tabela_BI[[#This Row],[nº Capt. Superf. - DAEE]]),"") *100,"")</f>
        <v/>
      </c>
      <c r="Q1351" s="1">
        <v>2</v>
      </c>
      <c r="R1351" s="1" t="s">
        <v>47</v>
      </c>
      <c r="S1351" s="6"/>
      <c r="T1351" s="6"/>
      <c r="W1351" s="1"/>
      <c r="X1351" s="1"/>
      <c r="Y1351" s="1"/>
      <c r="AC1351" s="1"/>
      <c r="AF1351" s="1"/>
      <c r="AG1351" s="1"/>
    </row>
    <row r="1352" spans="1:33" hidden="1" x14ac:dyDescent="0.25">
      <c r="A1352" s="1">
        <v>13</v>
      </c>
      <c r="B1352" s="1">
        <v>2019</v>
      </c>
      <c r="C1352" s="1">
        <v>352980713</v>
      </c>
      <c r="D1352" s="44" t="s">
        <v>384</v>
      </c>
      <c r="E1352" s="20">
        <v>4.4302401065448971E-2</v>
      </c>
      <c r="F1352" s="20">
        <v>2.72529680365297E-3</v>
      </c>
      <c r="G1352" s="20">
        <v>4.1577104261795998E-2</v>
      </c>
      <c r="H1352" s="20" t="s">
        <v>47</v>
      </c>
      <c r="I1352" s="20">
        <v>2.52523592085236E-2</v>
      </c>
      <c r="J1352" s="20">
        <v>4.4552968036529698E-3</v>
      </c>
      <c r="K1352" s="20">
        <v>2.3600000000000001E-3</v>
      </c>
      <c r="L1352" s="20">
        <v>1.2234745053272494E-2</v>
      </c>
      <c r="M1352" s="20">
        <v>3.6471076317129633E-2</v>
      </c>
      <c r="N1352" s="50" t="s">
        <v>47</v>
      </c>
      <c r="O1352" s="8">
        <f>IFERROR(IFERROR(Tabela_BI[[#This Row],[nº Capt. Superf. - DAEE]]/(Tabela_BI[[#This Row],[nº Capt. Subt. - DAEE]] + Tabela_BI[[#This Row],[nº Capt. Superf. - DAEE]]),"") *100,"")</f>
        <v>16.666666666666664</v>
      </c>
      <c r="P1352" s="8">
        <f>IFERROR(IFERROR(Tabela_BI[[#This Row],[nº Capt. Subt. - DAEE]] /(Tabela_BI[[#This Row],[nº Capt. Subt. - DAEE]] + Tabela_BI[[#This Row],[nº Capt. Superf. - DAEE]]),"") *100,"")</f>
        <v>83.333333333333343</v>
      </c>
      <c r="Q1352" s="1">
        <v>2</v>
      </c>
      <c r="R1352" s="1">
        <v>10</v>
      </c>
      <c r="S1352" s="6">
        <v>665.87400000000014</v>
      </c>
      <c r="T1352" s="6">
        <v>665.87400000000014</v>
      </c>
      <c r="W1352" s="1"/>
      <c r="X1352" s="1"/>
      <c r="Y1352" s="1"/>
      <c r="AC1352" s="1"/>
      <c r="AF1352" s="1"/>
      <c r="AG1352" s="1"/>
    </row>
    <row r="1353" spans="1:33" hidden="1" x14ac:dyDescent="0.25">
      <c r="A1353" s="1">
        <v>15</v>
      </c>
      <c r="B1353" s="1">
        <v>2019</v>
      </c>
      <c r="C1353" s="1">
        <v>353000315</v>
      </c>
      <c r="D1353" s="44" t="s">
        <v>385</v>
      </c>
      <c r="E1353" s="20">
        <v>8.8401655251141506E-3</v>
      </c>
      <c r="F1353" s="20" t="s">
        <v>47</v>
      </c>
      <c r="G1353" s="20">
        <v>8.8401655251141506E-3</v>
      </c>
      <c r="H1353" s="20">
        <v>1.4208238203957399E-2</v>
      </c>
      <c r="I1353" s="20">
        <v>6.48648401826484E-3</v>
      </c>
      <c r="J1353" s="20">
        <v>4.0000000000000003E-5</v>
      </c>
      <c r="K1353" s="20">
        <v>2.1426179604261801E-4</v>
      </c>
      <c r="L1353" s="20">
        <v>2.0994197108066999E-3</v>
      </c>
      <c r="M1353" s="20">
        <v>4.7831625000000003E-3</v>
      </c>
      <c r="N1353" s="50" t="s">
        <v>47</v>
      </c>
      <c r="O1353" s="8" t="str">
        <f>IFERROR(IFERROR(Tabela_BI[[#This Row],[nº Capt. Superf. - DAEE]]/(Tabela_BI[[#This Row],[nº Capt. Subt. - DAEE]] + Tabela_BI[[#This Row],[nº Capt. Superf. - DAEE]]),"") *100,"")</f>
        <v/>
      </c>
      <c r="P1353" s="8" t="str">
        <f>IFERROR(IFERROR(Tabela_BI[[#This Row],[nº Capt. Subt. - DAEE]] /(Tabela_BI[[#This Row],[nº Capt. Subt. - DAEE]] + Tabela_BI[[#This Row],[nº Capt. Superf. - DAEE]]),"") *100,"")</f>
        <v/>
      </c>
      <c r="Q1353" s="1" t="s">
        <v>47</v>
      </c>
      <c r="R1353" s="1">
        <v>57</v>
      </c>
      <c r="S1353" s="6">
        <v>109.90954800000002</v>
      </c>
      <c r="T1353" s="6">
        <v>109.90954800000002</v>
      </c>
      <c r="W1353" s="1"/>
      <c r="X1353" s="1"/>
      <c r="Y1353" s="1"/>
      <c r="AC1353" s="1"/>
      <c r="AF1353" s="1"/>
      <c r="AG1353" s="1"/>
    </row>
    <row r="1354" spans="1:33" hidden="1" x14ac:dyDescent="0.25">
      <c r="A1354" s="1">
        <v>11</v>
      </c>
      <c r="B1354" s="1">
        <v>2019</v>
      </c>
      <c r="C1354" s="1">
        <v>352990611</v>
      </c>
      <c r="D1354" s="44" t="s">
        <v>386</v>
      </c>
      <c r="E1354" s="20">
        <v>0.14132452308472829</v>
      </c>
      <c r="F1354" s="20">
        <v>0.137239393708777</v>
      </c>
      <c r="G1354" s="20">
        <v>4.0851293759512899E-3</v>
      </c>
      <c r="H1354" s="20">
        <v>3.33333333333333E-4</v>
      </c>
      <c r="I1354" s="20">
        <v>4.002E-2</v>
      </c>
      <c r="J1354" s="20">
        <v>2.2699999999999999E-3</v>
      </c>
      <c r="K1354" s="20">
        <v>5.0152196854388598E-2</v>
      </c>
      <c r="L1354" s="20">
        <v>4.8882326230339973E-2</v>
      </c>
      <c r="M1354" s="20">
        <v>3.5601988555555554E-2</v>
      </c>
      <c r="N1354" s="50">
        <v>95</v>
      </c>
      <c r="O1354" s="8">
        <f>IFERROR(IFERROR(Tabela_BI[[#This Row],[nº Capt. Superf. - DAEE]]/(Tabela_BI[[#This Row],[nº Capt. Subt. - DAEE]] + Tabela_BI[[#This Row],[nº Capt. Superf. - DAEE]]),"") *100,"")</f>
        <v>73.91304347826086</v>
      </c>
      <c r="P1354" s="8">
        <f>IFERROR(IFERROR(Tabela_BI[[#This Row],[nº Capt. Subt. - DAEE]] /(Tabela_BI[[#This Row],[nº Capt. Subt. - DAEE]] + Tabela_BI[[#This Row],[nº Capt. Superf. - DAEE]]),"") *100,"")</f>
        <v>26.086956521739129</v>
      </c>
      <c r="Q1354" s="1">
        <v>51</v>
      </c>
      <c r="R1354" s="1">
        <v>18</v>
      </c>
      <c r="S1354" s="6">
        <v>444.74832000000004</v>
      </c>
      <c r="T1354" s="6">
        <v>444.74832000000004</v>
      </c>
      <c r="W1354" s="1"/>
      <c r="X1354" s="1"/>
      <c r="Y1354" s="1"/>
      <c r="AC1354" s="1"/>
      <c r="AF1354" s="1"/>
      <c r="AG1354" s="1"/>
    </row>
    <row r="1355" spans="1:33" hidden="1" x14ac:dyDescent="0.25">
      <c r="A1355" s="1">
        <v>19</v>
      </c>
      <c r="B1355" s="1">
        <v>2019</v>
      </c>
      <c r="C1355" s="1">
        <v>353010219</v>
      </c>
      <c r="D1355" s="44" t="s">
        <v>387</v>
      </c>
      <c r="E1355" s="20">
        <v>2.3757678843226781E-2</v>
      </c>
      <c r="F1355" s="20">
        <v>2.0886031202435301E-2</v>
      </c>
      <c r="G1355" s="20">
        <v>2.8716476407914799E-3</v>
      </c>
      <c r="H1355" s="20" t="s">
        <v>47</v>
      </c>
      <c r="I1355" s="20">
        <v>2.09156164383562E-2</v>
      </c>
      <c r="J1355" s="20">
        <v>1.62331811263318E-3</v>
      </c>
      <c r="K1355" s="20">
        <v>3.4779299847792998E-4</v>
      </c>
      <c r="L1355" s="20">
        <v>8.7095129375951304E-4</v>
      </c>
      <c r="M1355" s="20">
        <v>8.6884363425925926E-2</v>
      </c>
      <c r="N1355" s="50">
        <v>3</v>
      </c>
      <c r="O1355" s="8">
        <f>IFERROR(IFERROR(Tabela_BI[[#This Row],[nº Capt. Superf. - DAEE]]/(Tabela_BI[[#This Row],[nº Capt. Subt. - DAEE]] + Tabela_BI[[#This Row],[nº Capt. Superf. - DAEE]]),"") *100,"")</f>
        <v>14.705882352941178</v>
      </c>
      <c r="P1355" s="8">
        <f>IFERROR(IFERROR(Tabela_BI[[#This Row],[nº Capt. Subt. - DAEE]] /(Tabela_BI[[#This Row],[nº Capt. Subt. - DAEE]] + Tabela_BI[[#This Row],[nº Capt. Superf. - DAEE]]),"") *100,"")</f>
        <v>85.294117647058826</v>
      </c>
      <c r="Q1355" s="1">
        <v>5</v>
      </c>
      <c r="R1355" s="1">
        <v>29</v>
      </c>
      <c r="S1355" s="6">
        <v>1278.5201999999999</v>
      </c>
      <c r="T1355" s="6">
        <v>1278.5201999999999</v>
      </c>
      <c r="W1355" s="1"/>
      <c r="X1355" s="1"/>
      <c r="Y1355" s="1"/>
      <c r="AC1355" s="1"/>
      <c r="AF1355" s="1"/>
      <c r="AG1355" s="1"/>
    </row>
    <row r="1356" spans="1:33" hidden="1" x14ac:dyDescent="0.25">
      <c r="A1356" s="1">
        <v>20</v>
      </c>
      <c r="B1356" s="1">
        <v>2019</v>
      </c>
      <c r="C1356" s="1">
        <v>353010220</v>
      </c>
      <c r="D1356" s="44" t="s">
        <v>387</v>
      </c>
      <c r="E1356" s="20">
        <v>8.7421544901065407E-2</v>
      </c>
      <c r="F1356" s="20">
        <v>5.0691324200913199E-2</v>
      </c>
      <c r="G1356" s="20">
        <v>3.6730220700152201E-2</v>
      </c>
      <c r="H1356" s="20" t="s">
        <v>47</v>
      </c>
      <c r="I1356" s="20">
        <v>4.7156164383561601E-3</v>
      </c>
      <c r="J1356" s="20">
        <v>8.0560000000000007E-2</v>
      </c>
      <c r="K1356" s="20">
        <v>6.7318112633181102E-4</v>
      </c>
      <c r="L1356" s="20">
        <v>1.4727473363774701E-3</v>
      </c>
      <c r="M1356" s="20" t="s">
        <v>47</v>
      </c>
      <c r="N1356" s="50">
        <v>6</v>
      </c>
      <c r="O1356" s="8">
        <f>IFERROR(IFERROR(Tabela_BI[[#This Row],[nº Capt. Superf. - DAEE]]/(Tabela_BI[[#This Row],[nº Capt. Subt. - DAEE]] + Tabela_BI[[#This Row],[nº Capt. Superf. - DAEE]]),"") *100,"")</f>
        <v>56.666666666666664</v>
      </c>
      <c r="P1356" s="8">
        <f>IFERROR(IFERROR(Tabela_BI[[#This Row],[nº Capt. Subt. - DAEE]] /(Tabela_BI[[#This Row],[nº Capt. Subt. - DAEE]] + Tabela_BI[[#This Row],[nº Capt. Superf. - DAEE]]),"") *100,"")</f>
        <v>43.333333333333336</v>
      </c>
      <c r="Q1356" s="1">
        <v>17</v>
      </c>
      <c r="R1356" s="1">
        <v>13</v>
      </c>
      <c r="S1356" s="6"/>
      <c r="T1356" s="6"/>
      <c r="W1356" s="1"/>
      <c r="X1356" s="1"/>
      <c r="Y1356" s="1"/>
      <c r="AC1356" s="1"/>
      <c r="AF1356" s="1"/>
      <c r="AG1356" s="1"/>
    </row>
    <row r="1357" spans="1:33" hidden="1" x14ac:dyDescent="0.25">
      <c r="A1357" s="1">
        <v>22</v>
      </c>
      <c r="B1357" s="1">
        <v>2019</v>
      </c>
      <c r="C1357" s="1">
        <v>353020122</v>
      </c>
      <c r="D1357" s="44" t="s">
        <v>388</v>
      </c>
      <c r="E1357" s="20">
        <v>0.35868123287671283</v>
      </c>
      <c r="F1357" s="20">
        <v>0.297581354642314</v>
      </c>
      <c r="G1357" s="20">
        <v>6.1099878234398802E-2</v>
      </c>
      <c r="H1357" s="20" t="s">
        <v>47</v>
      </c>
      <c r="I1357" s="20">
        <v>5.1414726027397301E-2</v>
      </c>
      <c r="J1357" s="20">
        <v>1.27455098934551E-3</v>
      </c>
      <c r="K1357" s="20">
        <v>0.30124137747336399</v>
      </c>
      <c r="L1357" s="20">
        <v>4.7505783866057805E-3</v>
      </c>
      <c r="M1357" s="20">
        <v>3.1854752379629633E-2</v>
      </c>
      <c r="N1357" s="50">
        <v>3</v>
      </c>
      <c r="O1357" s="8">
        <f>IFERROR(IFERROR(Tabela_BI[[#This Row],[nº Capt. Superf. - DAEE]]/(Tabela_BI[[#This Row],[nº Capt. Subt. - DAEE]] + Tabela_BI[[#This Row],[nº Capt. Superf. - DAEE]]),"") *100,"")</f>
        <v>19.696969696969695</v>
      </c>
      <c r="P1357" s="8">
        <f>IFERROR(IFERROR(Tabela_BI[[#This Row],[nº Capt. Subt. - DAEE]] /(Tabela_BI[[#This Row],[nº Capt. Subt. - DAEE]] + Tabela_BI[[#This Row],[nº Capt. Superf. - DAEE]]),"") *100,"")</f>
        <v>80.303030303030297</v>
      </c>
      <c r="Q1357" s="1">
        <v>13</v>
      </c>
      <c r="R1357" s="1">
        <v>53</v>
      </c>
      <c r="S1357" s="6">
        <v>412.23167999999998</v>
      </c>
      <c r="T1357" s="6">
        <v>412.23167999999998</v>
      </c>
      <c r="W1357" s="1"/>
      <c r="X1357" s="1"/>
      <c r="Y1357" s="1"/>
      <c r="AC1357" s="1"/>
      <c r="AF1357" s="1"/>
      <c r="AG1357" s="1"/>
    </row>
    <row r="1358" spans="1:33" hidden="1" x14ac:dyDescent="0.25">
      <c r="A1358" s="1">
        <v>15</v>
      </c>
      <c r="B1358" s="1">
        <v>2019</v>
      </c>
      <c r="C1358" s="1">
        <v>353030015</v>
      </c>
      <c r="D1358" s="44" t="s">
        <v>389</v>
      </c>
      <c r="E1358" s="20">
        <v>0.28434794964485083</v>
      </c>
      <c r="F1358" s="20">
        <v>3.8028477929984802E-2</v>
      </c>
      <c r="G1358" s="20">
        <v>0.24631947171486601</v>
      </c>
      <c r="H1358" s="20" t="s">
        <v>47</v>
      </c>
      <c r="I1358" s="20">
        <v>0.141213675799087</v>
      </c>
      <c r="J1358" s="20">
        <v>6.6704185692541898E-3</v>
      </c>
      <c r="K1358" s="20">
        <v>5.1489383561643801E-2</v>
      </c>
      <c r="L1358" s="20">
        <v>8.4974471714865579E-2</v>
      </c>
      <c r="M1358" s="20">
        <v>0.17048107465277779</v>
      </c>
      <c r="N1358" s="50">
        <v>28</v>
      </c>
      <c r="O1358" s="8">
        <f>IFERROR(IFERROR(Tabela_BI[[#This Row],[nº Capt. Superf. - DAEE]]/(Tabela_BI[[#This Row],[nº Capt. Subt. - DAEE]] + Tabela_BI[[#This Row],[nº Capt. Superf. - DAEE]]),"") *100,"")</f>
        <v>5</v>
      </c>
      <c r="P1358" s="8">
        <f>IFERROR(IFERROR(Tabela_BI[[#This Row],[nº Capt. Subt. - DAEE]] /(Tabela_BI[[#This Row],[nº Capt. Subt. - DAEE]] + Tabela_BI[[#This Row],[nº Capt. Superf. - DAEE]]),"") *100,"")</f>
        <v>95</v>
      </c>
      <c r="Q1358" s="1">
        <v>9</v>
      </c>
      <c r="R1358" s="1">
        <v>171</v>
      </c>
      <c r="S1358" s="6">
        <v>3148.902</v>
      </c>
      <c r="T1358" s="6">
        <v>3148.902</v>
      </c>
      <c r="W1358" s="1"/>
      <c r="X1358" s="1"/>
      <c r="Y1358" s="1"/>
      <c r="AC1358" s="1"/>
      <c r="AF1358" s="1"/>
      <c r="AG1358" s="1"/>
    </row>
    <row r="1359" spans="1:33" hidden="1" x14ac:dyDescent="0.25">
      <c r="A1359" s="1">
        <v>16</v>
      </c>
      <c r="B1359" s="1">
        <v>2019</v>
      </c>
      <c r="C1359" s="1">
        <v>353030016</v>
      </c>
      <c r="D1359" s="44" t="s">
        <v>389</v>
      </c>
      <c r="E1359" s="20">
        <v>1.8838368848300389E-2</v>
      </c>
      <c r="F1359" s="20">
        <v>8.3704553526128891E-3</v>
      </c>
      <c r="G1359" s="20">
        <v>1.04679134956875E-2</v>
      </c>
      <c r="H1359" s="20" t="s">
        <v>47</v>
      </c>
      <c r="I1359" s="20">
        <v>6.7299999999999999E-3</v>
      </c>
      <c r="J1359" s="20">
        <v>3.2499999999999999E-3</v>
      </c>
      <c r="K1359" s="20">
        <v>8.4180517503805192E-3</v>
      </c>
      <c r="L1359" s="20">
        <v>4.4031709791983751E-4</v>
      </c>
      <c r="M1359" s="20" t="s">
        <v>47</v>
      </c>
      <c r="N1359" s="50">
        <v>4</v>
      </c>
      <c r="O1359" s="8">
        <f>IFERROR(IFERROR(Tabela_BI[[#This Row],[nº Capt. Superf. - DAEE]]/(Tabela_BI[[#This Row],[nº Capt. Subt. - DAEE]] + Tabela_BI[[#This Row],[nº Capt. Superf. - DAEE]]),"") *100,"")</f>
        <v>22.58064516129032</v>
      </c>
      <c r="P1359" s="8">
        <f>IFERROR(IFERROR(Tabela_BI[[#This Row],[nº Capt. Subt. - DAEE]] /(Tabela_BI[[#This Row],[nº Capt. Subt. - DAEE]] + Tabela_BI[[#This Row],[nº Capt. Superf. - DAEE]]),"") *100,"")</f>
        <v>77.41935483870968</v>
      </c>
      <c r="Q1359" s="1">
        <v>7</v>
      </c>
      <c r="R1359" s="1">
        <v>24</v>
      </c>
      <c r="S1359" s="6"/>
      <c r="T1359" s="6"/>
      <c r="W1359" s="1"/>
      <c r="X1359" s="1"/>
      <c r="Y1359" s="1"/>
      <c r="AC1359" s="1"/>
      <c r="AF1359" s="1"/>
      <c r="AG1359" s="1"/>
    </row>
    <row r="1360" spans="1:33" hidden="1" x14ac:dyDescent="0.25">
      <c r="A1360" s="1">
        <v>18</v>
      </c>
      <c r="B1360" s="1">
        <v>2019</v>
      </c>
      <c r="C1360" s="1">
        <v>353030018</v>
      </c>
      <c r="D1360" s="44" t="s">
        <v>389</v>
      </c>
      <c r="E1360" s="20">
        <v>4.1397557077625602E-2</v>
      </c>
      <c r="F1360" s="20">
        <v>2.07542694063927E-2</v>
      </c>
      <c r="G1360" s="20">
        <v>2.0643287671232899E-2</v>
      </c>
      <c r="H1360" s="20" t="s">
        <v>47</v>
      </c>
      <c r="I1360" s="20">
        <v>1.5740000000000001E-2</v>
      </c>
      <c r="J1360" s="20">
        <v>1.85262785388128E-2</v>
      </c>
      <c r="K1360" s="20">
        <v>5.0761035007610396E-3</v>
      </c>
      <c r="L1360" s="20">
        <v>2.0551750380517464E-3</v>
      </c>
      <c r="M1360" s="20" t="s">
        <v>47</v>
      </c>
      <c r="N1360" s="50">
        <v>2</v>
      </c>
      <c r="O1360" s="8">
        <f>IFERROR(IFERROR(Tabela_BI[[#This Row],[nº Capt. Superf. - DAEE]]/(Tabela_BI[[#This Row],[nº Capt. Subt. - DAEE]] + Tabela_BI[[#This Row],[nº Capt. Superf. - DAEE]]),"") *100,"")</f>
        <v>26.666666666666668</v>
      </c>
      <c r="P1360" s="8">
        <f>IFERROR(IFERROR(Tabela_BI[[#This Row],[nº Capt. Subt. - DAEE]] /(Tabela_BI[[#This Row],[nº Capt. Subt. - DAEE]] + Tabela_BI[[#This Row],[nº Capt. Superf. - DAEE]]),"") *100,"")</f>
        <v>73.333333333333329</v>
      </c>
      <c r="Q1360" s="1">
        <v>4</v>
      </c>
      <c r="R1360" s="1">
        <v>11</v>
      </c>
      <c r="S1360" s="6"/>
      <c r="T1360" s="6"/>
      <c r="W1360" s="1"/>
      <c r="X1360" s="1"/>
      <c r="Y1360" s="1"/>
      <c r="AC1360" s="1"/>
      <c r="AF1360" s="1"/>
      <c r="AG1360" s="1"/>
    </row>
    <row r="1361" spans="1:33" hidden="1" x14ac:dyDescent="0.25">
      <c r="A1361" s="1">
        <v>15</v>
      </c>
      <c r="B1361" s="1">
        <v>2019</v>
      </c>
      <c r="C1361" s="1">
        <v>353040915</v>
      </c>
      <c r="D1361" s="44" t="s">
        <v>390</v>
      </c>
      <c r="E1361" s="20">
        <v>0.10180954464738709</v>
      </c>
      <c r="F1361" s="20">
        <v>5.5512496194824998E-2</v>
      </c>
      <c r="G1361" s="20">
        <v>4.6297048452562099E-2</v>
      </c>
      <c r="H1361" s="20" t="s">
        <v>47</v>
      </c>
      <c r="I1361" s="20">
        <v>2.1950000000000001E-2</v>
      </c>
      <c r="J1361" s="20">
        <v>6.0299999999999998E-3</v>
      </c>
      <c r="K1361" s="20">
        <v>7.3502946473871095E-2</v>
      </c>
      <c r="L1361" s="20">
        <v>3.265981735159819E-4</v>
      </c>
      <c r="M1361" s="20">
        <v>1.2015426822916666E-2</v>
      </c>
      <c r="N1361" s="50">
        <v>6</v>
      </c>
      <c r="O1361" s="8">
        <f>IFERROR(IFERROR(Tabela_BI[[#This Row],[nº Capt. Superf. - DAEE]]/(Tabela_BI[[#This Row],[nº Capt. Subt. - DAEE]] + Tabela_BI[[#This Row],[nº Capt. Superf. - DAEE]]),"") *100,"")</f>
        <v>22.857142857142858</v>
      </c>
      <c r="P1361" s="8">
        <f>IFERROR(IFERROR(Tabela_BI[[#This Row],[nº Capt. Subt. - DAEE]] /(Tabela_BI[[#This Row],[nº Capt. Subt. - DAEE]] + Tabela_BI[[#This Row],[nº Capt. Superf. - DAEE]]),"") *100,"")</f>
        <v>77.142857142857153</v>
      </c>
      <c r="Q1361" s="1">
        <v>8</v>
      </c>
      <c r="R1361" s="1">
        <v>27</v>
      </c>
      <c r="S1361" s="6">
        <v>166.43167199999999</v>
      </c>
      <c r="T1361" s="6">
        <v>166.43167199999999</v>
      </c>
      <c r="W1361" s="1"/>
      <c r="X1361" s="1"/>
      <c r="Y1361" s="1"/>
      <c r="AC1361" s="1"/>
      <c r="AF1361" s="1"/>
      <c r="AG1361" s="1"/>
    </row>
    <row r="1362" spans="1:33" hidden="1" x14ac:dyDescent="0.25">
      <c r="A1362" s="1">
        <v>4</v>
      </c>
      <c r="B1362" s="1">
        <v>2019</v>
      </c>
      <c r="C1362" s="1">
        <v>35305084</v>
      </c>
      <c r="D1362" s="44" t="s">
        <v>391</v>
      </c>
      <c r="E1362" s="20">
        <v>1.3432539510400814</v>
      </c>
      <c r="F1362" s="20">
        <v>1.2795338064434301</v>
      </c>
      <c r="G1362" s="20">
        <v>6.3720144596651401E-2</v>
      </c>
      <c r="H1362" s="20">
        <v>0.91972545662100402</v>
      </c>
      <c r="I1362" s="20">
        <v>7.5110996955859996E-3</v>
      </c>
      <c r="J1362" s="20">
        <v>0.17939544393708801</v>
      </c>
      <c r="K1362" s="20">
        <v>0.68447645357686504</v>
      </c>
      <c r="L1362" s="20">
        <v>0.47187095383054328</v>
      </c>
      <c r="M1362" s="20">
        <v>0.20304269675925926</v>
      </c>
      <c r="N1362" s="50">
        <v>120</v>
      </c>
      <c r="O1362" s="8">
        <f>IFERROR(IFERROR(Tabela_BI[[#This Row],[nº Capt. Superf. - DAEE]]/(Tabela_BI[[#This Row],[nº Capt. Subt. - DAEE]] + Tabela_BI[[#This Row],[nº Capt. Superf. - DAEE]]),"") *100,"")</f>
        <v>57.142857142857139</v>
      </c>
      <c r="P1362" s="8">
        <f>IFERROR(IFERROR(Tabela_BI[[#This Row],[nº Capt. Subt. - DAEE]] /(Tabela_BI[[#This Row],[nº Capt. Subt. - DAEE]] + Tabela_BI[[#This Row],[nº Capt. Superf. - DAEE]]),"") *100,"")</f>
        <v>42.857142857142854</v>
      </c>
      <c r="Q1362" s="1">
        <v>160</v>
      </c>
      <c r="R1362" s="1">
        <v>120</v>
      </c>
      <c r="S1362" s="6">
        <v>3397.0087800000001</v>
      </c>
      <c r="T1362" s="6">
        <v>3397.0087800000001</v>
      </c>
      <c r="W1362" s="1"/>
      <c r="X1362" s="1"/>
      <c r="Y1362" s="1"/>
      <c r="AC1362" s="1"/>
      <c r="AF1362" s="1"/>
      <c r="AG1362" s="1"/>
    </row>
    <row r="1363" spans="1:33" hidden="1" x14ac:dyDescent="0.25">
      <c r="A1363" s="1">
        <v>2</v>
      </c>
      <c r="B1363" s="1">
        <v>2019</v>
      </c>
      <c r="C1363" s="1">
        <v>35306072</v>
      </c>
      <c r="D1363" s="44" t="s">
        <v>392</v>
      </c>
      <c r="E1363" s="20">
        <v>0.20385006215119261</v>
      </c>
      <c r="F1363" s="20">
        <v>0.14367290461694601</v>
      </c>
      <c r="G1363" s="20">
        <v>6.01771575342466E-2</v>
      </c>
      <c r="H1363" s="20" t="s">
        <v>47</v>
      </c>
      <c r="I1363" s="20">
        <v>9.2599999999999991E-3</v>
      </c>
      <c r="J1363" s="20">
        <v>2.6749576357179099E-2</v>
      </c>
      <c r="K1363" s="20">
        <v>8.9411567732115699E-3</v>
      </c>
      <c r="L1363" s="20">
        <v>0.158899329020802</v>
      </c>
      <c r="M1363" s="20" t="s">
        <v>47</v>
      </c>
      <c r="N1363" s="50">
        <v>32</v>
      </c>
      <c r="O1363" s="8">
        <f>IFERROR(IFERROR(Tabela_BI[[#This Row],[nº Capt. Superf. - DAEE]]/(Tabela_BI[[#This Row],[nº Capt. Subt. - DAEE]] + Tabela_BI[[#This Row],[nº Capt. Superf. - DAEE]]),"") *100,"")</f>
        <v>29.310344827586203</v>
      </c>
      <c r="P1363" s="8">
        <f>IFERROR(IFERROR(Tabela_BI[[#This Row],[nº Capt. Subt. - DAEE]] /(Tabela_BI[[#This Row],[nº Capt. Subt. - DAEE]] + Tabela_BI[[#This Row],[nº Capt. Superf. - DAEE]]),"") *100,"")</f>
        <v>70.689655172413794</v>
      </c>
      <c r="Q1363" s="1">
        <v>34</v>
      </c>
      <c r="R1363" s="1">
        <v>82</v>
      </c>
      <c r="S1363" s="6"/>
      <c r="T1363" s="6"/>
      <c r="W1363" s="1"/>
      <c r="X1363" s="1"/>
      <c r="Y1363" s="1"/>
      <c r="AC1363" s="1"/>
      <c r="AF1363" s="1"/>
      <c r="AG1363" s="1"/>
    </row>
    <row r="1364" spans="1:33" hidden="1" x14ac:dyDescent="0.25">
      <c r="A1364" s="1">
        <v>6</v>
      </c>
      <c r="B1364" s="1">
        <v>2019</v>
      </c>
      <c r="C1364" s="1">
        <v>35306076</v>
      </c>
      <c r="D1364" s="44" t="s">
        <v>392</v>
      </c>
      <c r="E1364" s="20">
        <v>2.305133489979708</v>
      </c>
      <c r="F1364" s="20">
        <v>2.11075396530949</v>
      </c>
      <c r="G1364" s="20">
        <v>0.19437952467021799</v>
      </c>
      <c r="H1364" s="20" t="s">
        <v>47</v>
      </c>
      <c r="I1364" s="20">
        <v>1.1329129375951299</v>
      </c>
      <c r="J1364" s="20">
        <v>0.25338236047691498</v>
      </c>
      <c r="K1364" s="20">
        <v>0.83059887842465696</v>
      </c>
      <c r="L1364" s="20">
        <v>8.8174625507356705E-2</v>
      </c>
      <c r="M1364" s="20">
        <v>1.4700165537037035</v>
      </c>
      <c r="N1364" s="50">
        <v>139</v>
      </c>
      <c r="O1364" s="8">
        <f>IFERROR(IFERROR(Tabela_BI[[#This Row],[nº Capt. Superf. - DAEE]]/(Tabela_BI[[#This Row],[nº Capt. Subt. - DAEE]] + Tabela_BI[[#This Row],[nº Capt. Superf. - DAEE]]),"") *100,"")</f>
        <v>44.222222222222221</v>
      </c>
      <c r="P1364" s="8">
        <f>IFERROR(IFERROR(Tabela_BI[[#This Row],[nº Capt. Subt. - DAEE]] /(Tabela_BI[[#This Row],[nº Capt. Subt. - DAEE]] + Tabela_BI[[#This Row],[nº Capt. Superf. - DAEE]]),"") *100,"")</f>
        <v>55.777777777777779</v>
      </c>
      <c r="Q1364" s="1">
        <v>199</v>
      </c>
      <c r="R1364" s="1">
        <v>251</v>
      </c>
      <c r="S1364" s="6">
        <v>20631.07908</v>
      </c>
      <c r="T1364" s="6">
        <v>12584.9582388</v>
      </c>
      <c r="W1364" s="1"/>
      <c r="X1364" s="1"/>
      <c r="Y1364" s="1"/>
      <c r="AC1364" s="1"/>
      <c r="AF1364" s="1"/>
      <c r="AG1364" s="1"/>
    </row>
    <row r="1365" spans="1:33" hidden="1" x14ac:dyDescent="0.25">
      <c r="A1365" s="1">
        <v>7</v>
      </c>
      <c r="B1365" s="1">
        <v>2019</v>
      </c>
      <c r="C1365" s="1">
        <v>35306077</v>
      </c>
      <c r="D1365" s="44" t="s">
        <v>392</v>
      </c>
      <c r="E1365" s="20">
        <v>1.0000000000000001E-5</v>
      </c>
      <c r="F1365" s="20">
        <v>1.0000000000000001E-5</v>
      </c>
      <c r="G1365" s="20" t="s">
        <v>47</v>
      </c>
      <c r="H1365" s="20" t="s">
        <v>47</v>
      </c>
      <c r="I1365" s="20" t="s">
        <v>47</v>
      </c>
      <c r="J1365" s="20" t="s">
        <v>47</v>
      </c>
      <c r="K1365" s="20" t="s">
        <v>47</v>
      </c>
      <c r="L1365" s="20">
        <v>1.0000000000000001E-5</v>
      </c>
      <c r="M1365" s="20" t="s">
        <v>47</v>
      </c>
      <c r="N1365" s="50">
        <v>5</v>
      </c>
      <c r="O1365" s="8" t="str">
        <f>IFERROR(IFERROR(Tabela_BI[[#This Row],[nº Capt. Superf. - DAEE]]/(Tabela_BI[[#This Row],[nº Capt. Subt. - DAEE]] + Tabela_BI[[#This Row],[nº Capt. Superf. - DAEE]]),"") *100,"")</f>
        <v/>
      </c>
      <c r="P1365" s="8" t="str">
        <f>IFERROR(IFERROR(Tabela_BI[[#This Row],[nº Capt. Subt. - DAEE]] /(Tabela_BI[[#This Row],[nº Capt. Subt. - DAEE]] + Tabela_BI[[#This Row],[nº Capt. Superf. - DAEE]]),"") *100,"")</f>
        <v/>
      </c>
      <c r="Q1365" s="1">
        <v>1</v>
      </c>
      <c r="R1365" s="1" t="s">
        <v>47</v>
      </c>
      <c r="S1365" s="6"/>
      <c r="T1365" s="6"/>
      <c r="W1365" s="1"/>
      <c r="X1365" s="1"/>
      <c r="Y1365" s="1"/>
      <c r="AC1365" s="1"/>
      <c r="AF1365" s="1"/>
      <c r="AG1365" s="1"/>
    </row>
    <row r="1366" spans="1:33" hidden="1" x14ac:dyDescent="0.25">
      <c r="A1366" s="1">
        <v>9</v>
      </c>
      <c r="B1366" s="1">
        <v>2019</v>
      </c>
      <c r="C1366" s="1">
        <v>35307069</v>
      </c>
      <c r="D1366" s="44" t="s">
        <v>393</v>
      </c>
      <c r="E1366" s="20">
        <v>4.3661140404616923</v>
      </c>
      <c r="F1366" s="20">
        <v>3.9693683593353599</v>
      </c>
      <c r="G1366" s="20">
        <v>0.39674568112633202</v>
      </c>
      <c r="H1366" s="20">
        <v>2.55713340309488</v>
      </c>
      <c r="I1366" s="20">
        <v>1.7939863013698602E-2</v>
      </c>
      <c r="J1366" s="20">
        <v>0.24817928716387599</v>
      </c>
      <c r="K1366" s="20">
        <v>2.8493935445205398</v>
      </c>
      <c r="L1366" s="20">
        <v>1.2503920611364758</v>
      </c>
      <c r="M1366" s="20">
        <v>0.48706152864120367</v>
      </c>
      <c r="N1366" s="50">
        <v>170</v>
      </c>
      <c r="O1366" s="8">
        <f>IFERROR(IFERROR(Tabela_BI[[#This Row],[nº Capt. Superf. - DAEE]]/(Tabela_BI[[#This Row],[nº Capt. Subt. - DAEE]] + Tabela_BI[[#This Row],[nº Capt. Superf. - DAEE]]),"") *100,"")</f>
        <v>55.608591885441527</v>
      </c>
      <c r="P1366" s="8">
        <f>IFERROR(IFERROR(Tabela_BI[[#This Row],[nº Capt. Subt. - DAEE]] /(Tabela_BI[[#This Row],[nº Capt. Subt. - DAEE]] + Tabela_BI[[#This Row],[nº Capt. Superf. - DAEE]]),"") *100,"")</f>
        <v>44.391408114558473</v>
      </c>
      <c r="Q1366" s="1">
        <v>233</v>
      </c>
      <c r="R1366" s="1">
        <v>186</v>
      </c>
      <c r="S1366" s="6">
        <v>7786.5839999999998</v>
      </c>
      <c r="T1366" s="6">
        <v>5754.2855760000002</v>
      </c>
      <c r="W1366" s="1"/>
      <c r="X1366" s="1"/>
      <c r="Y1366" s="1"/>
      <c r="AC1366" s="1"/>
      <c r="AF1366" s="1"/>
      <c r="AG1366" s="1"/>
    </row>
    <row r="1367" spans="1:33" hidden="1" x14ac:dyDescent="0.25">
      <c r="A1367" s="1">
        <v>5</v>
      </c>
      <c r="B1367" s="1">
        <v>2019</v>
      </c>
      <c r="C1367" s="1">
        <v>35308055</v>
      </c>
      <c r="D1367" s="44" t="s">
        <v>394</v>
      </c>
      <c r="E1367" s="20">
        <v>5.8693484271943201E-2</v>
      </c>
      <c r="F1367" s="20">
        <v>4.05241958396753E-2</v>
      </c>
      <c r="G1367" s="20">
        <v>1.8169288432267901E-2</v>
      </c>
      <c r="H1367" s="20" t="s">
        <v>47</v>
      </c>
      <c r="I1367" s="20" t="s">
        <v>47</v>
      </c>
      <c r="J1367" s="20">
        <v>2.4599999999999999E-3</v>
      </c>
      <c r="K1367" s="20">
        <v>4.7850303145611402E-2</v>
      </c>
      <c r="L1367" s="20">
        <v>8.3831811263318096E-3</v>
      </c>
      <c r="M1367" s="20" t="s">
        <v>47</v>
      </c>
      <c r="N1367" s="50">
        <v>16</v>
      </c>
      <c r="O1367" s="8">
        <f>IFERROR(IFERROR(Tabela_BI[[#This Row],[nº Capt. Superf. - DAEE]]/(Tabela_BI[[#This Row],[nº Capt. Subt. - DAEE]] + Tabela_BI[[#This Row],[nº Capt. Superf. - DAEE]]),"") *100,"")</f>
        <v>42.622950819672127</v>
      </c>
      <c r="P1367" s="8">
        <f>IFERROR(IFERROR(Tabela_BI[[#This Row],[nº Capt. Subt. - DAEE]] /(Tabela_BI[[#This Row],[nº Capt. Subt. - DAEE]] + Tabela_BI[[#This Row],[nº Capt. Superf. - DAEE]]),"") *100,"")</f>
        <v>57.377049180327866</v>
      </c>
      <c r="Q1367" s="1">
        <v>26</v>
      </c>
      <c r="R1367" s="1">
        <v>35</v>
      </c>
      <c r="S1367" s="6"/>
      <c r="T1367" s="6"/>
      <c r="W1367" s="1"/>
      <c r="X1367" s="1"/>
      <c r="Y1367" s="1"/>
      <c r="AC1367" s="1"/>
      <c r="AF1367" s="1"/>
      <c r="AG1367" s="1"/>
    </row>
    <row r="1368" spans="1:33" hidden="1" x14ac:dyDescent="0.25">
      <c r="A1368" s="1">
        <v>9</v>
      </c>
      <c r="B1368" s="1">
        <v>2019</v>
      </c>
      <c r="C1368" s="1">
        <v>35308059</v>
      </c>
      <c r="D1368" s="44" t="s">
        <v>394</v>
      </c>
      <c r="E1368" s="20">
        <v>0.52554501648909202</v>
      </c>
      <c r="F1368" s="20">
        <v>0.41492333460172498</v>
      </c>
      <c r="G1368" s="20">
        <v>0.110621681887367</v>
      </c>
      <c r="H1368" s="20">
        <v>0.153611111111111</v>
      </c>
      <c r="I1368" s="20" t="s">
        <v>47</v>
      </c>
      <c r="J1368" s="20">
        <v>7.7804079147640801E-2</v>
      </c>
      <c r="K1368" s="20">
        <v>0.38865168315575799</v>
      </c>
      <c r="L1368" s="20">
        <v>5.9089254185692504E-2</v>
      </c>
      <c r="M1368" s="20">
        <v>0.25651403828472225</v>
      </c>
      <c r="N1368" s="50">
        <v>65</v>
      </c>
      <c r="O1368" s="8">
        <f>IFERROR(IFERROR(Tabela_BI[[#This Row],[nº Capt. Superf. - DAEE]]/(Tabela_BI[[#This Row],[nº Capt. Subt. - DAEE]] + Tabela_BI[[#This Row],[nº Capt. Superf. - DAEE]]),"") *100,"")</f>
        <v>37.5</v>
      </c>
      <c r="P1368" s="8">
        <f>IFERROR(IFERROR(Tabela_BI[[#This Row],[nº Capt. Subt. - DAEE]] /(Tabela_BI[[#This Row],[nº Capt. Subt. - DAEE]] + Tabela_BI[[#This Row],[nº Capt. Superf. - DAEE]]),"") *100,"")</f>
        <v>62.5</v>
      </c>
      <c r="Q1368" s="1">
        <v>102</v>
      </c>
      <c r="R1368" s="1">
        <v>170</v>
      </c>
      <c r="S1368" s="6">
        <v>4520.3961600000002</v>
      </c>
      <c r="T1368" s="6">
        <v>3028.6654272000001</v>
      </c>
      <c r="W1368" s="1"/>
      <c r="X1368" s="1"/>
      <c r="Y1368" s="1"/>
      <c r="AC1368" s="1"/>
      <c r="AF1368" s="1"/>
      <c r="AG1368" s="1"/>
    </row>
    <row r="1369" spans="1:33" hidden="1" x14ac:dyDescent="0.25">
      <c r="A1369" s="1">
        <v>5</v>
      </c>
      <c r="B1369" s="1">
        <v>2019</v>
      </c>
      <c r="C1369" s="1">
        <v>35309045</v>
      </c>
      <c r="D1369" s="44" t="s">
        <v>395</v>
      </c>
      <c r="E1369" s="20">
        <v>1.4443712582445463E-2</v>
      </c>
      <c r="F1369" s="20">
        <v>6.3698630136986296E-4</v>
      </c>
      <c r="G1369" s="20">
        <v>1.38067262810756E-2</v>
      </c>
      <c r="H1369" s="20" t="s">
        <v>47</v>
      </c>
      <c r="I1369" s="20">
        <v>8.3300000000000006E-3</v>
      </c>
      <c r="J1369" s="20">
        <v>2.2300000000000002E-3</v>
      </c>
      <c r="K1369" s="20">
        <v>2.6500443937087798E-3</v>
      </c>
      <c r="L1369" s="20">
        <v>1.2336681887366811E-3</v>
      </c>
      <c r="M1369" s="20">
        <v>8.6614583333333335E-3</v>
      </c>
      <c r="N1369" s="50">
        <v>4</v>
      </c>
      <c r="O1369" s="8">
        <f>IFERROR(IFERROR(Tabela_BI[[#This Row],[nº Capt. Superf. - DAEE]]/(Tabela_BI[[#This Row],[nº Capt. Subt. - DAEE]] + Tabela_BI[[#This Row],[nº Capt. Superf. - DAEE]]),"") *100,"")</f>
        <v>7.6923076923076925</v>
      </c>
      <c r="P1369" s="8">
        <f>IFERROR(IFERROR(Tabela_BI[[#This Row],[nº Capt. Subt. - DAEE]] /(Tabela_BI[[#This Row],[nº Capt. Subt. - DAEE]] + Tabela_BI[[#This Row],[nº Capt. Superf. - DAEE]]),"") *100,"")</f>
        <v>92.307692307692307</v>
      </c>
      <c r="Q1369" s="1">
        <v>3</v>
      </c>
      <c r="R1369" s="1">
        <v>36</v>
      </c>
      <c r="S1369" s="6">
        <v>146.71324799999999</v>
      </c>
      <c r="T1369" s="6">
        <v>146.71324799999999</v>
      </c>
      <c r="W1369" s="1"/>
      <c r="X1369" s="1"/>
      <c r="Y1369" s="1"/>
      <c r="AC1369" s="1"/>
      <c r="AF1369" s="1"/>
      <c r="AG1369" s="1"/>
    </row>
    <row r="1370" spans="1:33" hidden="1" x14ac:dyDescent="0.25">
      <c r="A1370" s="1">
        <v>10</v>
      </c>
      <c r="B1370" s="1">
        <v>2019</v>
      </c>
      <c r="C1370" s="1">
        <v>353090410</v>
      </c>
      <c r="D1370" s="44" t="s">
        <v>395</v>
      </c>
      <c r="E1370" s="20">
        <v>0</v>
      </c>
      <c r="F1370" s="20" t="s">
        <v>47</v>
      </c>
      <c r="G1370" s="20" t="s">
        <v>47</v>
      </c>
      <c r="H1370" s="20" t="s">
        <v>47</v>
      </c>
      <c r="I1370" s="20" t="s">
        <v>47</v>
      </c>
      <c r="J1370" s="20" t="s">
        <v>47</v>
      </c>
      <c r="K1370" s="20" t="s">
        <v>47</v>
      </c>
      <c r="L1370" s="20" t="s">
        <v>47</v>
      </c>
      <c r="M1370" s="20" t="s">
        <v>47</v>
      </c>
      <c r="N1370" s="50" t="s">
        <v>47</v>
      </c>
      <c r="O1370" s="8" t="str">
        <f>IFERROR(IFERROR(Tabela_BI[[#This Row],[nº Capt. Superf. - DAEE]]/(Tabela_BI[[#This Row],[nº Capt. Subt. - DAEE]] + Tabela_BI[[#This Row],[nº Capt. Superf. - DAEE]]),"") *100,"")</f>
        <v/>
      </c>
      <c r="P1370" s="8" t="str">
        <f>IFERROR(IFERROR(Tabela_BI[[#This Row],[nº Capt. Subt. - DAEE]] /(Tabela_BI[[#This Row],[nº Capt. Subt. - DAEE]] + Tabela_BI[[#This Row],[nº Capt. Superf. - DAEE]]),"") *100,"")</f>
        <v/>
      </c>
      <c r="Q1370" s="1" t="s">
        <v>47</v>
      </c>
      <c r="R1370" s="1" t="s">
        <v>47</v>
      </c>
      <c r="S1370" s="6"/>
      <c r="T1370" s="6"/>
      <c r="W1370" s="1"/>
      <c r="X1370" s="1"/>
      <c r="Y1370" s="1"/>
      <c r="AC1370" s="1"/>
      <c r="AF1370" s="1"/>
      <c r="AG1370" s="1"/>
    </row>
    <row r="1371" spans="1:33" hidden="1" x14ac:dyDescent="0.25">
      <c r="A1371" s="1">
        <v>19</v>
      </c>
      <c r="B1371" s="1">
        <v>2019</v>
      </c>
      <c r="C1371" s="1">
        <v>353100119</v>
      </c>
      <c r="D1371" s="44" t="s">
        <v>396</v>
      </c>
      <c r="E1371" s="20">
        <v>0.15370918569254219</v>
      </c>
      <c r="F1371" s="20">
        <v>0.14052366818873699</v>
      </c>
      <c r="G1371" s="20">
        <v>1.31855175038052E-2</v>
      </c>
      <c r="H1371" s="20" t="s">
        <v>47</v>
      </c>
      <c r="I1371" s="20">
        <v>2.6312480974124801E-3</v>
      </c>
      <c r="J1371" s="20">
        <v>0.13808000000000001</v>
      </c>
      <c r="K1371" s="20">
        <v>9.6879375951293804E-3</v>
      </c>
      <c r="L1371" s="20">
        <v>3.31E-3</v>
      </c>
      <c r="M1371" s="20">
        <v>5.6562499999999998E-3</v>
      </c>
      <c r="N1371" s="50" t="s">
        <v>47</v>
      </c>
      <c r="O1371" s="8">
        <f>IFERROR(IFERROR(Tabela_BI[[#This Row],[nº Capt. Superf. - DAEE]]/(Tabela_BI[[#This Row],[nº Capt. Subt. - DAEE]] + Tabela_BI[[#This Row],[nº Capt. Superf. - DAEE]]),"") *100,"")</f>
        <v>31.578947368421051</v>
      </c>
      <c r="P1371" s="8">
        <f>IFERROR(IFERROR(Tabela_BI[[#This Row],[nº Capt. Subt. - DAEE]] /(Tabela_BI[[#This Row],[nº Capt. Subt. - DAEE]] + Tabela_BI[[#This Row],[nº Capt. Superf. - DAEE]]),"") *100,"")</f>
        <v>68.421052631578945</v>
      </c>
      <c r="Q1371" s="1">
        <v>6</v>
      </c>
      <c r="R1371" s="1">
        <v>13</v>
      </c>
      <c r="S1371" s="6">
        <v>105.03</v>
      </c>
      <c r="T1371" s="6">
        <v>105.03</v>
      </c>
      <c r="W1371" s="1"/>
      <c r="X1371" s="1"/>
      <c r="Y1371" s="1"/>
      <c r="AC1371" s="1"/>
      <c r="AF1371" s="1"/>
      <c r="AG1371" s="1"/>
    </row>
    <row r="1372" spans="1:33" hidden="1" x14ac:dyDescent="0.25">
      <c r="A1372" s="1">
        <v>7</v>
      </c>
      <c r="B1372" s="1">
        <v>2019</v>
      </c>
      <c r="C1372" s="1">
        <v>35311007</v>
      </c>
      <c r="D1372" s="44" t="s">
        <v>397</v>
      </c>
      <c r="E1372" s="20">
        <v>9.266558092338914E-2</v>
      </c>
      <c r="F1372" s="20">
        <v>9.2399999999999996E-2</v>
      </c>
      <c r="G1372" s="20">
        <v>2.65580923389143E-4</v>
      </c>
      <c r="H1372" s="20" t="s">
        <v>47</v>
      </c>
      <c r="I1372" s="20">
        <v>9.1670000000000001E-2</v>
      </c>
      <c r="J1372" s="20">
        <v>1.4558092338914301E-4</v>
      </c>
      <c r="K1372" s="20">
        <v>7.2999999999999996E-4</v>
      </c>
      <c r="L1372" s="20">
        <v>1.2E-4</v>
      </c>
      <c r="M1372" s="20">
        <v>0.1484262855</v>
      </c>
      <c r="N1372" s="50">
        <v>1</v>
      </c>
      <c r="O1372" s="8">
        <f>IFERROR(IFERROR(Tabela_BI[[#This Row],[nº Capt. Superf. - DAEE]]/(Tabela_BI[[#This Row],[nº Capt. Subt. - DAEE]] + Tabela_BI[[#This Row],[nº Capt. Superf. - DAEE]]),"") *100,"")</f>
        <v>33.333333333333329</v>
      </c>
      <c r="P1372" s="8">
        <f>IFERROR(IFERROR(Tabela_BI[[#This Row],[nº Capt. Subt. - DAEE]] /(Tabela_BI[[#This Row],[nº Capt. Subt. - DAEE]] + Tabela_BI[[#This Row],[nº Capt. Superf. - DAEE]]),"") *100,"")</f>
        <v>66.666666666666657</v>
      </c>
      <c r="Q1372" s="1">
        <v>2</v>
      </c>
      <c r="R1372" s="1">
        <v>4</v>
      </c>
      <c r="S1372" s="6">
        <v>2530.3131000000003</v>
      </c>
      <c r="T1372" s="6">
        <v>2530.3131000000003</v>
      </c>
      <c r="W1372" s="1"/>
      <c r="X1372" s="1"/>
      <c r="Y1372" s="1"/>
      <c r="AC1372" s="1"/>
      <c r="AF1372" s="1"/>
      <c r="AG1372" s="1"/>
    </row>
    <row r="1373" spans="1:33" hidden="1" x14ac:dyDescent="0.25">
      <c r="A1373" s="1">
        <v>5</v>
      </c>
      <c r="B1373" s="1">
        <v>2019</v>
      </c>
      <c r="C1373" s="1">
        <v>35312095</v>
      </c>
      <c r="D1373" s="44" t="s">
        <v>398</v>
      </c>
      <c r="E1373" s="20">
        <v>0.62519154743784833</v>
      </c>
      <c r="F1373" s="20">
        <v>0.61108870877726995</v>
      </c>
      <c r="G1373" s="20">
        <v>1.41028386605784E-2</v>
      </c>
      <c r="H1373" s="20" t="s">
        <v>47</v>
      </c>
      <c r="I1373" s="20">
        <v>2.94241552511415E-2</v>
      </c>
      <c r="J1373" s="20">
        <v>2.9093805175038099E-2</v>
      </c>
      <c r="K1373" s="20">
        <v>0.55181426813800105</v>
      </c>
      <c r="L1373" s="20">
        <v>1.4859318873668219E-2</v>
      </c>
      <c r="M1373" s="20">
        <v>1.919541796875E-2</v>
      </c>
      <c r="N1373" s="50">
        <v>54</v>
      </c>
      <c r="O1373" s="8">
        <f>IFERROR(IFERROR(Tabela_BI[[#This Row],[nº Capt. Superf. - DAEE]]/(Tabela_BI[[#This Row],[nº Capt. Subt. - DAEE]] + Tabela_BI[[#This Row],[nº Capt. Superf. - DAEE]]),"") *100,"")</f>
        <v>68.613138686131393</v>
      </c>
      <c r="P1373" s="8">
        <f>IFERROR(IFERROR(Tabela_BI[[#This Row],[nº Capt. Subt. - DAEE]] /(Tabela_BI[[#This Row],[nº Capt. Subt. - DAEE]] + Tabela_BI[[#This Row],[nº Capt. Superf. - DAEE]]),"") *100,"")</f>
        <v>31.386861313868614</v>
      </c>
      <c r="Q1373" s="1">
        <v>94</v>
      </c>
      <c r="R1373" s="1">
        <v>43</v>
      </c>
      <c r="S1373" s="6">
        <v>198.6336</v>
      </c>
      <c r="T1373" s="6">
        <v>0</v>
      </c>
      <c r="W1373" s="1"/>
      <c r="X1373" s="1"/>
      <c r="Y1373" s="1"/>
      <c r="AC1373" s="1"/>
      <c r="AF1373" s="1"/>
      <c r="AG1373" s="1"/>
    </row>
    <row r="1374" spans="1:33" hidden="1" x14ac:dyDescent="0.25">
      <c r="A1374" s="1">
        <v>9</v>
      </c>
      <c r="B1374" s="1">
        <v>2019</v>
      </c>
      <c r="C1374" s="1">
        <v>35313089</v>
      </c>
      <c r="D1374" s="44" t="s">
        <v>399</v>
      </c>
      <c r="E1374" s="20">
        <v>0.11927294076610859</v>
      </c>
      <c r="F1374" s="20">
        <v>3.73990537798072E-2</v>
      </c>
      <c r="G1374" s="20">
        <v>8.1873886986301395E-2</v>
      </c>
      <c r="H1374" s="20" t="s">
        <v>47</v>
      </c>
      <c r="I1374" s="20">
        <v>1.7276834094368299E-2</v>
      </c>
      <c r="J1374" s="20">
        <v>1.453275304414E-2</v>
      </c>
      <c r="K1374" s="20">
        <v>7.9504114662607803E-2</v>
      </c>
      <c r="L1374" s="20">
        <v>7.9592389649923954E-3</v>
      </c>
      <c r="M1374" s="20" t="s">
        <v>47</v>
      </c>
      <c r="N1374" s="50">
        <v>12</v>
      </c>
      <c r="O1374" s="8">
        <f>IFERROR(IFERROR(Tabela_BI[[#This Row],[nº Capt. Superf. - DAEE]]/(Tabela_BI[[#This Row],[nº Capt. Subt. - DAEE]] + Tabela_BI[[#This Row],[nº Capt. Superf. - DAEE]]),"") *100,"")</f>
        <v>25.301204819277107</v>
      </c>
      <c r="P1374" s="8">
        <f>IFERROR(IFERROR(Tabela_BI[[#This Row],[nº Capt. Subt. - DAEE]] /(Tabela_BI[[#This Row],[nº Capt. Subt. - DAEE]] + Tabela_BI[[#This Row],[nº Capt. Superf. - DAEE]]),"") *100,"")</f>
        <v>74.698795180722882</v>
      </c>
      <c r="Q1374" s="1">
        <v>21</v>
      </c>
      <c r="R1374" s="1">
        <v>62</v>
      </c>
      <c r="S1374" s="6"/>
      <c r="T1374" s="6"/>
      <c r="W1374" s="1"/>
      <c r="X1374" s="1"/>
      <c r="Y1374" s="1"/>
      <c r="AC1374" s="1"/>
      <c r="AF1374" s="1"/>
      <c r="AG1374" s="1"/>
    </row>
    <row r="1375" spans="1:33" hidden="1" x14ac:dyDescent="0.25">
      <c r="A1375" s="1">
        <v>15</v>
      </c>
      <c r="B1375" s="1">
        <v>2019</v>
      </c>
      <c r="C1375" s="1">
        <v>353130815</v>
      </c>
      <c r="D1375" s="44" t="s">
        <v>399</v>
      </c>
      <c r="E1375" s="20">
        <v>0.36869028792491082</v>
      </c>
      <c r="F1375" s="20">
        <v>3.30078488077118E-2</v>
      </c>
      <c r="G1375" s="20">
        <v>0.33568243911719903</v>
      </c>
      <c r="H1375" s="20" t="s">
        <v>47</v>
      </c>
      <c r="I1375" s="20">
        <v>4.9250000000000002E-2</v>
      </c>
      <c r="J1375" s="20">
        <v>1.34378691019787E-2</v>
      </c>
      <c r="K1375" s="20">
        <v>0.28906130010147102</v>
      </c>
      <c r="L1375" s="20">
        <v>1.6941118721461142E-2</v>
      </c>
      <c r="M1375" s="20">
        <v>0.14689037037037037</v>
      </c>
      <c r="N1375" s="50">
        <v>40</v>
      </c>
      <c r="O1375" s="8">
        <f>IFERROR(IFERROR(Tabela_BI[[#This Row],[nº Capt. Superf. - DAEE]]/(Tabela_BI[[#This Row],[nº Capt. Subt. - DAEE]] + Tabela_BI[[#This Row],[nº Capt. Superf. - DAEE]]),"") *100,"")</f>
        <v>12.5</v>
      </c>
      <c r="P1375" s="8">
        <f>IFERROR(IFERROR(Tabela_BI[[#This Row],[nº Capt. Subt. - DAEE]] /(Tabela_BI[[#This Row],[nº Capt. Subt. - DAEE]] + Tabela_BI[[#This Row],[nº Capt. Superf. - DAEE]]),"") *100,"")</f>
        <v>87.5</v>
      </c>
      <c r="Q1375" s="1">
        <v>23</v>
      </c>
      <c r="R1375" s="1">
        <v>161</v>
      </c>
      <c r="S1375" s="6">
        <v>2604.15</v>
      </c>
      <c r="T1375" s="6">
        <v>2604.15</v>
      </c>
      <c r="W1375" s="1"/>
      <c r="X1375" s="1"/>
      <c r="Y1375" s="1"/>
      <c r="AC1375" s="1"/>
      <c r="AF1375" s="1"/>
      <c r="AG1375" s="1"/>
    </row>
    <row r="1376" spans="1:33" hidden="1" x14ac:dyDescent="0.25">
      <c r="A1376" s="1">
        <v>15</v>
      </c>
      <c r="B1376" s="1">
        <v>2019</v>
      </c>
      <c r="C1376" s="1">
        <v>353140715</v>
      </c>
      <c r="D1376" s="44" t="s">
        <v>400</v>
      </c>
      <c r="E1376" s="20">
        <v>0</v>
      </c>
      <c r="F1376" s="20" t="s">
        <v>47</v>
      </c>
      <c r="G1376" s="20" t="s">
        <v>47</v>
      </c>
      <c r="H1376" s="20" t="s">
        <v>47</v>
      </c>
      <c r="I1376" s="20" t="s">
        <v>47</v>
      </c>
      <c r="J1376" s="20" t="s">
        <v>47</v>
      </c>
      <c r="K1376" s="20" t="s">
        <v>47</v>
      </c>
      <c r="L1376" s="20" t="s">
        <v>47</v>
      </c>
      <c r="M1376" s="20" t="s">
        <v>47</v>
      </c>
      <c r="N1376" s="50" t="s">
        <v>47</v>
      </c>
      <c r="O1376" s="8" t="str">
        <f>IFERROR(IFERROR(Tabela_BI[[#This Row],[nº Capt. Superf. - DAEE]]/(Tabela_BI[[#This Row],[nº Capt. Subt. - DAEE]] + Tabela_BI[[#This Row],[nº Capt. Superf. - DAEE]]),"") *100,"")</f>
        <v/>
      </c>
      <c r="P1376" s="8" t="str">
        <f>IFERROR(IFERROR(Tabela_BI[[#This Row],[nº Capt. Subt. - DAEE]] /(Tabela_BI[[#This Row],[nº Capt. Subt. - DAEE]] + Tabela_BI[[#This Row],[nº Capt. Superf. - DAEE]]),"") *100,"")</f>
        <v/>
      </c>
      <c r="Q1376" s="1" t="s">
        <v>47</v>
      </c>
      <c r="R1376" s="1" t="s">
        <v>47</v>
      </c>
      <c r="S1376" s="6"/>
      <c r="T1376" s="6"/>
      <c r="W1376" s="1"/>
      <c r="X1376" s="1"/>
      <c r="Y1376" s="1"/>
      <c r="AC1376" s="1"/>
      <c r="AF1376" s="1"/>
      <c r="AG1376" s="1"/>
    </row>
    <row r="1377" spans="1:33" hidden="1" x14ac:dyDescent="0.25">
      <c r="A1377" s="1">
        <v>18</v>
      </c>
      <c r="B1377" s="1">
        <v>2019</v>
      </c>
      <c r="C1377" s="1">
        <v>353140718</v>
      </c>
      <c r="D1377" s="44" t="s">
        <v>400</v>
      </c>
      <c r="E1377" s="20">
        <v>6.4033444951801202E-2</v>
      </c>
      <c r="F1377" s="20">
        <v>4.3503079654997501E-2</v>
      </c>
      <c r="G1377" s="20">
        <v>2.0530365296803701E-2</v>
      </c>
      <c r="H1377" s="20" t="s">
        <v>47</v>
      </c>
      <c r="I1377" s="20" t="s">
        <v>47</v>
      </c>
      <c r="J1377" s="20">
        <v>1.37085616438356E-2</v>
      </c>
      <c r="K1377" s="20">
        <v>4.3293503297818399E-2</v>
      </c>
      <c r="L1377" s="20">
        <v>7.0313800101471395E-3</v>
      </c>
      <c r="M1377" s="20">
        <v>6.475742978125E-2</v>
      </c>
      <c r="N1377" s="50">
        <v>8</v>
      </c>
      <c r="O1377" s="8">
        <f>IFERROR(IFERROR(Tabela_BI[[#This Row],[nº Capt. Superf. - DAEE]]/(Tabela_BI[[#This Row],[nº Capt. Subt. - DAEE]] + Tabela_BI[[#This Row],[nº Capt. Superf. - DAEE]]),"") *100,"")</f>
        <v>15.853658536585366</v>
      </c>
      <c r="P1377" s="8">
        <f>IFERROR(IFERROR(Tabela_BI[[#This Row],[nº Capt. Subt. - DAEE]] /(Tabela_BI[[#This Row],[nº Capt. Subt. - DAEE]] + Tabela_BI[[#This Row],[nº Capt. Superf. - DAEE]]),"") *100,"")</f>
        <v>84.146341463414629</v>
      </c>
      <c r="Q1377" s="1">
        <v>13</v>
      </c>
      <c r="R1377" s="1">
        <v>69</v>
      </c>
      <c r="S1377" s="6">
        <v>1197.85473</v>
      </c>
      <c r="T1377" s="6">
        <v>1197.85473</v>
      </c>
      <c r="W1377" s="1"/>
      <c r="X1377" s="1"/>
      <c r="Y1377" s="1"/>
      <c r="AC1377" s="1"/>
      <c r="AF1377" s="1"/>
      <c r="AG1377" s="1"/>
    </row>
    <row r="1378" spans="1:33" hidden="1" x14ac:dyDescent="0.25">
      <c r="A1378" s="1">
        <v>19</v>
      </c>
      <c r="B1378" s="1">
        <v>2019</v>
      </c>
      <c r="C1378" s="1">
        <v>353140719</v>
      </c>
      <c r="D1378" s="44" t="s">
        <v>400</v>
      </c>
      <c r="E1378" s="20">
        <v>5.3568929477422624E-2</v>
      </c>
      <c r="F1378" s="20">
        <v>4.7319637239979701E-2</v>
      </c>
      <c r="G1378" s="20">
        <v>6.2492922374429204E-3</v>
      </c>
      <c r="H1378" s="20" t="s">
        <v>47</v>
      </c>
      <c r="I1378" s="20">
        <v>1.7099999999999999E-3</v>
      </c>
      <c r="J1378" s="20">
        <v>4.41013470319635E-2</v>
      </c>
      <c r="K1378" s="20">
        <v>7.4627245053272397E-3</v>
      </c>
      <c r="L1378" s="20">
        <v>2.9485794013191268E-4</v>
      </c>
      <c r="M1378" s="20" t="s">
        <v>47</v>
      </c>
      <c r="N1378" s="50">
        <v>3</v>
      </c>
      <c r="O1378" s="8">
        <f>IFERROR(IFERROR(Tabela_BI[[#This Row],[nº Capt. Superf. - DAEE]]/(Tabela_BI[[#This Row],[nº Capt. Subt. - DAEE]] + Tabela_BI[[#This Row],[nº Capt. Superf. - DAEE]]),"") *100,"")</f>
        <v>33.333333333333329</v>
      </c>
      <c r="P1378" s="8">
        <f>IFERROR(IFERROR(Tabela_BI[[#This Row],[nº Capt. Subt. - DAEE]] /(Tabela_BI[[#This Row],[nº Capt. Subt. - DAEE]] + Tabela_BI[[#This Row],[nº Capt. Superf. - DAEE]]),"") *100,"")</f>
        <v>66.666666666666657</v>
      </c>
      <c r="Q1378" s="1">
        <v>7</v>
      </c>
      <c r="R1378" s="1">
        <v>14</v>
      </c>
      <c r="S1378" s="6"/>
      <c r="T1378" s="6"/>
      <c r="W1378" s="1"/>
      <c r="X1378" s="1"/>
      <c r="Y1378" s="1"/>
      <c r="AC1378" s="1"/>
      <c r="AF1378" s="1"/>
      <c r="AG1378" s="1"/>
    </row>
    <row r="1379" spans="1:33" hidden="1" x14ac:dyDescent="0.25">
      <c r="A1379" s="1">
        <v>12</v>
      </c>
      <c r="B1379" s="1">
        <v>2019</v>
      </c>
      <c r="C1379" s="1">
        <v>353150612</v>
      </c>
      <c r="D1379" s="44" t="s">
        <v>401</v>
      </c>
      <c r="E1379" s="20">
        <v>1.7532633181126328E-2</v>
      </c>
      <c r="F1379" s="20">
        <v>1.192E-2</v>
      </c>
      <c r="G1379" s="20">
        <v>5.6126331811263298E-3</v>
      </c>
      <c r="H1379" s="20" t="s">
        <v>47</v>
      </c>
      <c r="I1379" s="20" t="s">
        <v>47</v>
      </c>
      <c r="J1379" s="20" t="s">
        <v>47</v>
      </c>
      <c r="K1379" s="20">
        <v>1.75326331811263E-2</v>
      </c>
      <c r="L1379" s="20">
        <v>0</v>
      </c>
      <c r="M1379" s="20" t="s">
        <v>47</v>
      </c>
      <c r="N1379" s="50">
        <v>1</v>
      </c>
      <c r="O1379" s="8">
        <f>IFERROR(IFERROR(Tabela_BI[[#This Row],[nº Capt. Superf. - DAEE]]/(Tabela_BI[[#This Row],[nº Capt. Subt. - DAEE]] + Tabela_BI[[#This Row],[nº Capt. Superf. - DAEE]]),"") *100,"")</f>
        <v>22.222222222222221</v>
      </c>
      <c r="P1379" s="8">
        <f>IFERROR(IFERROR(Tabela_BI[[#This Row],[nº Capt. Subt. - DAEE]] /(Tabela_BI[[#This Row],[nº Capt. Subt. - DAEE]] + Tabela_BI[[#This Row],[nº Capt. Superf. - DAEE]]),"") *100,"")</f>
        <v>77.777777777777786</v>
      </c>
      <c r="Q1379" s="1">
        <v>2</v>
      </c>
      <c r="R1379" s="1">
        <v>7</v>
      </c>
      <c r="S1379" s="6"/>
      <c r="T1379" s="6"/>
      <c r="W1379" s="1"/>
      <c r="X1379" s="1"/>
      <c r="Y1379" s="1"/>
      <c r="AC1379" s="1"/>
      <c r="AF1379" s="1"/>
      <c r="AG1379" s="1"/>
    </row>
    <row r="1380" spans="1:33" hidden="1" x14ac:dyDescent="0.25">
      <c r="A1380" s="1">
        <v>15</v>
      </c>
      <c r="B1380" s="1">
        <v>2019</v>
      </c>
      <c r="C1380" s="1">
        <v>353150615</v>
      </c>
      <c r="D1380" s="44" t="s">
        <v>401</v>
      </c>
      <c r="E1380" s="20">
        <v>0.64531097031963502</v>
      </c>
      <c r="F1380" s="20">
        <v>0.37363057838660602</v>
      </c>
      <c r="G1380" s="20">
        <v>0.27168039193302901</v>
      </c>
      <c r="H1380" s="20" t="s">
        <v>47</v>
      </c>
      <c r="I1380" s="20">
        <v>7.7297336377473394E-2</v>
      </c>
      <c r="J1380" s="20">
        <v>1.5399999999999999E-3</v>
      </c>
      <c r="K1380" s="20">
        <v>0.55254806316590499</v>
      </c>
      <c r="L1380" s="20">
        <v>1.39255707762557E-2</v>
      </c>
      <c r="M1380" s="20">
        <v>5.4724994949074075E-2</v>
      </c>
      <c r="N1380" s="50">
        <v>6</v>
      </c>
      <c r="O1380" s="8">
        <f>IFERROR(IFERROR(Tabela_BI[[#This Row],[nº Capt. Superf. - DAEE]]/(Tabela_BI[[#This Row],[nº Capt. Subt. - DAEE]] + Tabela_BI[[#This Row],[nº Capt. Superf. - DAEE]]),"") *100,"")</f>
        <v>18.382352941176471</v>
      </c>
      <c r="P1380" s="8">
        <f>IFERROR(IFERROR(Tabela_BI[[#This Row],[nº Capt. Subt. - DAEE]] /(Tabela_BI[[#This Row],[nº Capt. Subt. - DAEE]] + Tabela_BI[[#This Row],[nº Capt. Superf. - DAEE]]),"") *100,"")</f>
        <v>81.617647058823522</v>
      </c>
      <c r="Q1380" s="1">
        <v>25</v>
      </c>
      <c r="R1380" s="1">
        <v>111</v>
      </c>
      <c r="S1380" s="6">
        <v>960.39</v>
      </c>
      <c r="T1380" s="6">
        <v>240.0975</v>
      </c>
      <c r="W1380" s="1"/>
      <c r="X1380" s="1"/>
      <c r="Y1380" s="1"/>
      <c r="AC1380" s="1"/>
      <c r="AF1380" s="1"/>
      <c r="AG1380" s="1"/>
    </row>
    <row r="1381" spans="1:33" hidden="1" x14ac:dyDescent="0.25">
      <c r="A1381" s="1">
        <v>20</v>
      </c>
      <c r="B1381" s="1">
        <v>2019</v>
      </c>
      <c r="C1381" s="1">
        <v>353160520</v>
      </c>
      <c r="D1381" s="44" t="s">
        <v>402</v>
      </c>
      <c r="E1381" s="20">
        <v>0.17112989091831599</v>
      </c>
      <c r="F1381" s="20">
        <v>8.09E-3</v>
      </c>
      <c r="G1381" s="20">
        <v>0.163039890918316</v>
      </c>
      <c r="H1381" s="20" t="s">
        <v>47</v>
      </c>
      <c r="I1381" s="20">
        <v>2.3943356164383599E-2</v>
      </c>
      <c r="J1381" s="20">
        <v>2.9099999999999998E-3</v>
      </c>
      <c r="K1381" s="20">
        <v>0.128616093353628</v>
      </c>
      <c r="L1381" s="20">
        <v>1.5660441400304415E-2</v>
      </c>
      <c r="M1381" s="20">
        <v>9.5067410807291707E-3</v>
      </c>
      <c r="N1381" s="50" t="s">
        <v>47</v>
      </c>
      <c r="O1381" s="8">
        <f>IFERROR(IFERROR(Tabela_BI[[#This Row],[nº Capt. Superf. - DAEE]]/(Tabela_BI[[#This Row],[nº Capt. Subt. - DAEE]] + Tabela_BI[[#This Row],[nº Capt. Superf. - DAEE]]),"") *100,"")</f>
        <v>10.416666666666668</v>
      </c>
      <c r="P1381" s="8">
        <f>IFERROR(IFERROR(Tabela_BI[[#This Row],[nº Capt. Subt. - DAEE]] /(Tabela_BI[[#This Row],[nº Capt. Subt. - DAEE]] + Tabela_BI[[#This Row],[nº Capt. Superf. - DAEE]]),"") *100,"")</f>
        <v>89.583333333333343</v>
      </c>
      <c r="Q1381" s="1">
        <v>5</v>
      </c>
      <c r="R1381" s="1">
        <v>43</v>
      </c>
      <c r="S1381" s="6">
        <v>175.99032</v>
      </c>
      <c r="T1381" s="6">
        <v>175.99032</v>
      </c>
      <c r="W1381" s="1"/>
      <c r="X1381" s="1"/>
      <c r="Y1381" s="1"/>
      <c r="AC1381" s="1"/>
      <c r="AF1381" s="1"/>
      <c r="AG1381" s="1"/>
    </row>
    <row r="1382" spans="1:33" hidden="1" x14ac:dyDescent="0.25">
      <c r="A1382" s="1">
        <v>5</v>
      </c>
      <c r="B1382" s="1">
        <v>2019</v>
      </c>
      <c r="C1382" s="1">
        <v>35318035</v>
      </c>
      <c r="D1382" s="44" t="s">
        <v>403</v>
      </c>
      <c r="E1382" s="20">
        <v>0.3328029718417051</v>
      </c>
      <c r="F1382" s="20">
        <v>9.5815616438356094E-2</v>
      </c>
      <c r="G1382" s="20">
        <v>0.236987355403349</v>
      </c>
      <c r="H1382" s="20" t="s">
        <v>47</v>
      </c>
      <c r="I1382" s="20">
        <v>6.5930000000000002E-2</v>
      </c>
      <c r="J1382" s="20">
        <v>0.124647437848808</v>
      </c>
      <c r="K1382" s="20">
        <v>8.0393774733637804E-2</v>
      </c>
      <c r="L1382" s="20">
        <v>6.1831759259259295E-2</v>
      </c>
      <c r="M1382" s="20">
        <v>0.17809726851851851</v>
      </c>
      <c r="N1382" s="50">
        <v>69</v>
      </c>
      <c r="O1382" s="8">
        <f>IFERROR(IFERROR(Tabela_BI[[#This Row],[nº Capt. Superf. - DAEE]]/(Tabela_BI[[#This Row],[nº Capt. Subt. - DAEE]] + Tabela_BI[[#This Row],[nº Capt. Superf. - DAEE]]),"") *100,"")</f>
        <v>18.902439024390244</v>
      </c>
      <c r="P1382" s="8">
        <f>IFERROR(IFERROR(Tabela_BI[[#This Row],[nº Capt. Subt. - DAEE]] /(Tabela_BI[[#This Row],[nº Capt. Subt. - DAEE]] + Tabela_BI[[#This Row],[nº Capt. Superf. - DAEE]]),"") *100,"")</f>
        <v>81.097560975609767</v>
      </c>
      <c r="Q1382" s="1">
        <v>31</v>
      </c>
      <c r="R1382" s="1">
        <v>133</v>
      </c>
      <c r="S1382" s="6">
        <v>2273.8319999999999</v>
      </c>
      <c r="T1382" s="6">
        <v>2273.8319999999999</v>
      </c>
      <c r="W1382" s="1"/>
      <c r="X1382" s="1"/>
      <c r="Y1382" s="1"/>
      <c r="AC1382" s="1"/>
      <c r="AF1382" s="1"/>
      <c r="AG1382" s="1"/>
    </row>
    <row r="1383" spans="1:33" hidden="1" x14ac:dyDescent="0.25">
      <c r="A1383" s="1">
        <v>2</v>
      </c>
      <c r="B1383" s="1">
        <v>2019</v>
      </c>
      <c r="C1383" s="1">
        <v>35317042</v>
      </c>
      <c r="D1383" s="44" t="s">
        <v>404</v>
      </c>
      <c r="E1383" s="20">
        <v>5.1940734398782315E-2</v>
      </c>
      <c r="F1383" s="20">
        <v>5.1240213089802103E-2</v>
      </c>
      <c r="G1383" s="20">
        <v>7.0052130898021301E-4</v>
      </c>
      <c r="H1383" s="20" t="s">
        <v>47</v>
      </c>
      <c r="I1383" s="20">
        <v>1.1169999999999999E-2</v>
      </c>
      <c r="J1383" s="20">
        <v>6.1902587519025907E-5</v>
      </c>
      <c r="K1383" s="20">
        <v>3.41056468797565E-2</v>
      </c>
      <c r="L1383" s="20">
        <v>6.6031849315068549E-3</v>
      </c>
      <c r="M1383" s="20">
        <v>5.7487609375000007E-3</v>
      </c>
      <c r="N1383" s="50">
        <v>33</v>
      </c>
      <c r="O1383" s="8">
        <f>IFERROR(IFERROR(Tabela_BI[[#This Row],[nº Capt. Superf. - DAEE]]/(Tabela_BI[[#This Row],[nº Capt. Subt. - DAEE]] + Tabela_BI[[#This Row],[nº Capt. Superf. - DAEE]]),"") *100,"")</f>
        <v>88.888888888888886</v>
      </c>
      <c r="P1383" s="8">
        <f>IFERROR(IFERROR(Tabela_BI[[#This Row],[nº Capt. Subt. - DAEE]] /(Tabela_BI[[#This Row],[nº Capt. Subt. - DAEE]] + Tabela_BI[[#This Row],[nº Capt. Superf. - DAEE]]),"") *100,"")</f>
        <v>11.111111111111111</v>
      </c>
      <c r="Q1383" s="1">
        <v>32</v>
      </c>
      <c r="R1383" s="1">
        <v>4</v>
      </c>
      <c r="S1383" s="6">
        <v>107.56454400000001</v>
      </c>
      <c r="T1383" s="6">
        <v>107.56454400000001</v>
      </c>
      <c r="W1383" s="1"/>
      <c r="X1383" s="1"/>
      <c r="Y1383" s="1"/>
      <c r="AC1383" s="1"/>
      <c r="AF1383" s="1"/>
      <c r="AG1383" s="1"/>
    </row>
    <row r="1384" spans="1:33" hidden="1" x14ac:dyDescent="0.25">
      <c r="A1384" s="1">
        <v>4</v>
      </c>
      <c r="B1384" s="1">
        <v>2019</v>
      </c>
      <c r="C1384" s="1">
        <v>35319024</v>
      </c>
      <c r="D1384" s="44" t="s">
        <v>405</v>
      </c>
      <c r="E1384" s="20">
        <v>4.9300000000000004E-3</v>
      </c>
      <c r="F1384" s="20">
        <v>4.9300000000000004E-3</v>
      </c>
      <c r="G1384" s="20" t="s">
        <v>47</v>
      </c>
      <c r="H1384" s="20">
        <v>0</v>
      </c>
      <c r="I1384" s="20" t="s">
        <v>47</v>
      </c>
      <c r="J1384" s="20" t="s">
        <v>47</v>
      </c>
      <c r="K1384" s="20">
        <v>4.9300000000000004E-3</v>
      </c>
      <c r="L1384" s="20">
        <v>0</v>
      </c>
      <c r="M1384" s="20" t="s">
        <v>47</v>
      </c>
      <c r="N1384" s="50">
        <v>1</v>
      </c>
      <c r="O1384" s="8" t="str">
        <f>IFERROR(IFERROR(Tabela_BI[[#This Row],[nº Capt. Superf. - DAEE]]/(Tabela_BI[[#This Row],[nº Capt. Subt. - DAEE]] + Tabela_BI[[#This Row],[nº Capt. Superf. - DAEE]]),"") *100,"")</f>
        <v/>
      </c>
      <c r="P1384" s="8" t="str">
        <f>IFERROR(IFERROR(Tabela_BI[[#This Row],[nº Capt. Subt. - DAEE]] /(Tabela_BI[[#This Row],[nº Capt. Subt. - DAEE]] + Tabela_BI[[#This Row],[nº Capt. Superf. - DAEE]]),"") *100,"")</f>
        <v/>
      </c>
      <c r="Q1384" s="1">
        <v>2</v>
      </c>
      <c r="R1384" s="1" t="s">
        <v>47</v>
      </c>
      <c r="S1384" s="6"/>
      <c r="T1384" s="6"/>
      <c r="W1384" s="1"/>
      <c r="X1384" s="1"/>
      <c r="Y1384" s="1"/>
      <c r="AC1384" s="1"/>
      <c r="AF1384" s="1"/>
      <c r="AG1384" s="1"/>
    </row>
    <row r="1385" spans="1:33" hidden="1" x14ac:dyDescent="0.25">
      <c r="A1385" s="1">
        <v>12</v>
      </c>
      <c r="B1385" s="1">
        <v>2019</v>
      </c>
      <c r="C1385" s="1">
        <v>353190212</v>
      </c>
      <c r="D1385" s="44" t="s">
        <v>405</v>
      </c>
      <c r="E1385" s="20">
        <v>2.0188754452054822</v>
      </c>
      <c r="F1385" s="20">
        <v>1.7224364332826001</v>
      </c>
      <c r="G1385" s="20">
        <v>0.29643901192288202</v>
      </c>
      <c r="H1385" s="20">
        <v>0.167640157280568</v>
      </c>
      <c r="I1385" s="20">
        <v>1.40700837138508E-2</v>
      </c>
      <c r="J1385" s="20">
        <v>0.26821530187721998</v>
      </c>
      <c r="K1385" s="20">
        <v>1.50358545915779</v>
      </c>
      <c r="L1385" s="20">
        <v>0.233004600456621</v>
      </c>
      <c r="M1385" s="20">
        <v>9.6479240226851851E-2</v>
      </c>
      <c r="N1385" s="50">
        <v>35</v>
      </c>
      <c r="O1385" s="8">
        <f>IFERROR(IFERROR(Tabela_BI[[#This Row],[nº Capt. Superf. - DAEE]]/(Tabela_BI[[#This Row],[nº Capt. Subt. - DAEE]] + Tabela_BI[[#This Row],[nº Capt. Superf. - DAEE]]),"") *100,"")</f>
        <v>50.96153846153846</v>
      </c>
      <c r="P1385" s="8">
        <f>IFERROR(IFERROR(Tabela_BI[[#This Row],[nº Capt. Subt. - DAEE]] /(Tabela_BI[[#This Row],[nº Capt. Subt. - DAEE]] + Tabela_BI[[#This Row],[nº Capt. Superf. - DAEE]]),"") *100,"")</f>
        <v>49.038461538461533</v>
      </c>
      <c r="Q1385" s="1">
        <v>53</v>
      </c>
      <c r="R1385" s="1">
        <v>51</v>
      </c>
      <c r="S1385" s="6">
        <v>1706.346</v>
      </c>
      <c r="T1385" s="6">
        <v>1670.6833685999998</v>
      </c>
      <c r="W1385" s="1"/>
      <c r="X1385" s="1"/>
      <c r="Y1385" s="1"/>
      <c r="AC1385" s="1"/>
      <c r="AF1385" s="1"/>
      <c r="AG1385" s="1"/>
    </row>
    <row r="1386" spans="1:33" hidden="1" x14ac:dyDescent="0.25">
      <c r="A1386" s="1">
        <v>5</v>
      </c>
      <c r="B1386" s="1">
        <v>2019</v>
      </c>
      <c r="C1386" s="1">
        <v>35320095</v>
      </c>
      <c r="D1386" s="44" t="s">
        <v>406</v>
      </c>
      <c r="E1386" s="20">
        <v>0.22674534373414559</v>
      </c>
      <c r="F1386" s="20">
        <v>0.20935624809741299</v>
      </c>
      <c r="G1386" s="20">
        <v>1.7389095636732601E-2</v>
      </c>
      <c r="H1386" s="20" t="s">
        <v>47</v>
      </c>
      <c r="I1386" s="20">
        <v>3.3230000000000003E-2</v>
      </c>
      <c r="J1386" s="20">
        <v>1.9470456621004599E-2</v>
      </c>
      <c r="K1386" s="20">
        <v>0.13916309868087301</v>
      </c>
      <c r="L1386" s="20">
        <v>3.488178843226785E-2</v>
      </c>
      <c r="M1386" s="20">
        <v>3.5791583246527779E-2</v>
      </c>
      <c r="N1386" s="50">
        <v>45</v>
      </c>
      <c r="O1386" s="8">
        <f>IFERROR(IFERROR(Tabela_BI[[#This Row],[nº Capt. Superf. - DAEE]]/(Tabela_BI[[#This Row],[nº Capt. Subt. - DAEE]] + Tabela_BI[[#This Row],[nº Capt. Superf. - DAEE]]),"") *100,"")</f>
        <v>41.584158415841586</v>
      </c>
      <c r="P1386" s="8">
        <f>IFERROR(IFERROR(Tabela_BI[[#This Row],[nº Capt. Subt. - DAEE]] /(Tabela_BI[[#This Row],[nº Capt. Subt. - DAEE]] + Tabela_BI[[#This Row],[nº Capt. Superf. - DAEE]]),"") *100,"")</f>
        <v>58.415841584158414</v>
      </c>
      <c r="Q1386" s="1">
        <v>42</v>
      </c>
      <c r="R1386" s="1">
        <v>59</v>
      </c>
      <c r="S1386" s="6">
        <v>571.69475999999997</v>
      </c>
      <c r="T1386" s="6">
        <v>571.69475999999997</v>
      </c>
      <c r="W1386" s="1"/>
      <c r="X1386" s="1"/>
      <c r="Y1386" s="1"/>
      <c r="AC1386" s="1"/>
      <c r="AF1386" s="1"/>
      <c r="AG1386" s="1"/>
    </row>
    <row r="1387" spans="1:33" hidden="1" x14ac:dyDescent="0.25">
      <c r="A1387" s="1">
        <v>9</v>
      </c>
      <c r="B1387" s="1">
        <v>2019</v>
      </c>
      <c r="C1387" s="1">
        <v>35320589</v>
      </c>
      <c r="D1387" s="44" t="s">
        <v>407</v>
      </c>
      <c r="E1387" s="20">
        <v>0.58853007959157755</v>
      </c>
      <c r="F1387" s="20">
        <v>0.587039120687468</v>
      </c>
      <c r="G1387" s="20">
        <v>1.4909589041095901E-3</v>
      </c>
      <c r="H1387" s="20" t="s">
        <v>47</v>
      </c>
      <c r="I1387" s="20" t="s">
        <v>47</v>
      </c>
      <c r="J1387" s="20">
        <v>8.9680365296803603E-4</v>
      </c>
      <c r="K1387" s="20">
        <v>0.58549912068746801</v>
      </c>
      <c r="L1387" s="20">
        <v>2.1341552511415498E-3</v>
      </c>
      <c r="M1387" s="20">
        <v>1.1989583333333333E-2</v>
      </c>
      <c r="N1387" s="50">
        <v>5</v>
      </c>
      <c r="O1387" s="8">
        <f>IFERROR(IFERROR(Tabela_BI[[#This Row],[nº Capt. Superf. - DAEE]]/(Tabela_BI[[#This Row],[nº Capt. Subt. - DAEE]] + Tabela_BI[[#This Row],[nº Capt. Superf. - DAEE]]),"") *100,"")</f>
        <v>51.724137931034484</v>
      </c>
      <c r="P1387" s="8">
        <f>IFERROR(IFERROR(Tabela_BI[[#This Row],[nº Capt. Subt. - DAEE]] /(Tabela_BI[[#This Row],[nº Capt. Subt. - DAEE]] + Tabela_BI[[#This Row],[nº Capt. Superf. - DAEE]]),"") *100,"")</f>
        <v>48.275862068965516</v>
      </c>
      <c r="Q1387" s="1">
        <v>15</v>
      </c>
      <c r="R1387" s="1">
        <v>14</v>
      </c>
      <c r="S1387" s="6">
        <v>186.13800000000001</v>
      </c>
      <c r="T1387" s="6">
        <v>186.13800000000001</v>
      </c>
      <c r="W1387" s="1"/>
      <c r="X1387" s="1"/>
      <c r="Y1387" s="1"/>
      <c r="AC1387" s="1"/>
      <c r="AF1387" s="1"/>
      <c r="AG1387" s="1"/>
    </row>
    <row r="1388" spans="1:33" hidden="1" x14ac:dyDescent="0.25">
      <c r="A1388" s="1">
        <v>19</v>
      </c>
      <c r="B1388" s="1">
        <v>2019</v>
      </c>
      <c r="C1388" s="1">
        <v>353210819</v>
      </c>
      <c r="D1388" s="44" t="s">
        <v>408</v>
      </c>
      <c r="E1388" s="20">
        <v>5.8663825469304895E-3</v>
      </c>
      <c r="F1388" s="20">
        <v>5.1563825469304898E-3</v>
      </c>
      <c r="G1388" s="20">
        <v>7.1000000000000002E-4</v>
      </c>
      <c r="H1388" s="20" t="s">
        <v>47</v>
      </c>
      <c r="I1388" s="20">
        <v>5.5999999999999995E-4</v>
      </c>
      <c r="J1388" s="20" t="s">
        <v>47</v>
      </c>
      <c r="K1388" s="20">
        <v>5.2063825469304903E-3</v>
      </c>
      <c r="L1388" s="20">
        <v>1E-4</v>
      </c>
      <c r="M1388" s="20">
        <v>6.8390255208333342E-3</v>
      </c>
      <c r="N1388" s="50">
        <v>1</v>
      </c>
      <c r="O1388" s="8">
        <f>IFERROR(IFERROR(Tabela_BI[[#This Row],[nº Capt. Superf. - DAEE]]/(Tabela_BI[[#This Row],[nº Capt. Subt. - DAEE]] + Tabela_BI[[#This Row],[nº Capt. Superf. - DAEE]]),"") *100,"")</f>
        <v>42.857142857142854</v>
      </c>
      <c r="P1388" s="8">
        <f>IFERROR(IFERROR(Tabela_BI[[#This Row],[nº Capt. Subt. - DAEE]] /(Tabela_BI[[#This Row],[nº Capt. Subt. - DAEE]] + Tabela_BI[[#This Row],[nº Capt. Superf. - DAEE]]),"") *100,"")</f>
        <v>57.142857142857139</v>
      </c>
      <c r="Q1388" s="1">
        <v>3</v>
      </c>
      <c r="R1388" s="1">
        <v>4</v>
      </c>
      <c r="S1388" s="6">
        <v>148.87799999999999</v>
      </c>
      <c r="T1388" s="6">
        <v>148.87799999999999</v>
      </c>
      <c r="W1388" s="1"/>
      <c r="X1388" s="1"/>
      <c r="Y1388" s="1"/>
      <c r="AC1388" s="1"/>
      <c r="AF1388" s="1"/>
      <c r="AG1388" s="1"/>
    </row>
    <row r="1389" spans="1:33" hidden="1" x14ac:dyDescent="0.25">
      <c r="A1389" s="1">
        <v>20</v>
      </c>
      <c r="B1389" s="1">
        <v>2019</v>
      </c>
      <c r="C1389" s="1">
        <v>353210820</v>
      </c>
      <c r="D1389" s="44" t="s">
        <v>408</v>
      </c>
      <c r="E1389" s="20">
        <v>0</v>
      </c>
      <c r="F1389" s="20" t="s">
        <v>47</v>
      </c>
      <c r="G1389" s="20" t="s">
        <v>47</v>
      </c>
      <c r="H1389" s="20" t="s">
        <v>47</v>
      </c>
      <c r="I1389" s="20" t="s">
        <v>47</v>
      </c>
      <c r="J1389" s="20" t="s">
        <v>47</v>
      </c>
      <c r="K1389" s="20" t="s">
        <v>47</v>
      </c>
      <c r="L1389" s="20">
        <v>0</v>
      </c>
      <c r="M1389" s="20" t="s">
        <v>47</v>
      </c>
      <c r="N1389" s="50" t="s">
        <v>47</v>
      </c>
      <c r="O1389" s="8" t="str">
        <f>IFERROR(IFERROR(Tabela_BI[[#This Row],[nº Capt. Superf. - DAEE]]/(Tabela_BI[[#This Row],[nº Capt. Subt. - DAEE]] + Tabela_BI[[#This Row],[nº Capt. Superf. - DAEE]]),"") *100,"")</f>
        <v/>
      </c>
      <c r="P1389" s="8" t="str">
        <f>IFERROR(IFERROR(Tabela_BI[[#This Row],[nº Capt. Subt. - DAEE]] /(Tabela_BI[[#This Row],[nº Capt. Subt. - DAEE]] + Tabela_BI[[#This Row],[nº Capt. Superf. - DAEE]]),"") *100,"")</f>
        <v/>
      </c>
      <c r="Q1389" s="1" t="s">
        <v>47</v>
      </c>
      <c r="R1389" s="1" t="s">
        <v>47</v>
      </c>
      <c r="S1389" s="6"/>
      <c r="T1389" s="6"/>
      <c r="W1389" s="1"/>
      <c r="X1389" s="1"/>
      <c r="Y1389" s="1"/>
      <c r="AC1389" s="1"/>
      <c r="AF1389" s="1"/>
      <c r="AG1389" s="1"/>
    </row>
    <row r="1390" spans="1:33" hidden="1" x14ac:dyDescent="0.25">
      <c r="A1390" s="1">
        <v>22</v>
      </c>
      <c r="B1390" s="1">
        <v>2019</v>
      </c>
      <c r="C1390" s="1">
        <v>353215722</v>
      </c>
      <c r="D1390" s="44" t="s">
        <v>409</v>
      </c>
      <c r="E1390" s="20">
        <v>1.0060692541856922E-2</v>
      </c>
      <c r="F1390" s="20">
        <v>9.93493150684932E-4</v>
      </c>
      <c r="G1390" s="20">
        <v>9.0671993911719904E-3</v>
      </c>
      <c r="H1390" s="20" t="s">
        <v>47</v>
      </c>
      <c r="I1390" s="20">
        <v>9.0071993911719894E-3</v>
      </c>
      <c r="J1390" s="20" t="s">
        <v>47</v>
      </c>
      <c r="K1390" s="20">
        <v>9.93493150684932E-4</v>
      </c>
      <c r="L1390" s="20">
        <v>6.0000000000000002E-5</v>
      </c>
      <c r="M1390" s="20">
        <v>7.9036458333333337E-3</v>
      </c>
      <c r="N1390" s="50">
        <v>3</v>
      </c>
      <c r="O1390" s="8">
        <f>IFERROR(IFERROR(Tabela_BI[[#This Row],[nº Capt. Superf. - DAEE]]/(Tabela_BI[[#This Row],[nº Capt. Subt. - DAEE]] + Tabela_BI[[#This Row],[nº Capt. Superf. - DAEE]]),"") *100,"")</f>
        <v>28.571428571428569</v>
      </c>
      <c r="P1390" s="8">
        <f>IFERROR(IFERROR(Tabela_BI[[#This Row],[nº Capt. Subt. - DAEE]] /(Tabela_BI[[#This Row],[nº Capt. Subt. - DAEE]] + Tabela_BI[[#This Row],[nº Capt. Superf. - DAEE]]),"") *100,"")</f>
        <v>71.428571428571431</v>
      </c>
      <c r="Q1390" s="1">
        <v>2</v>
      </c>
      <c r="R1390" s="1">
        <v>5</v>
      </c>
      <c r="S1390" s="6">
        <v>149.28731999999999</v>
      </c>
      <c r="T1390" s="6">
        <v>149.28731999999999</v>
      </c>
      <c r="W1390" s="1"/>
      <c r="X1390" s="1"/>
      <c r="Y1390" s="1"/>
      <c r="AC1390" s="1"/>
      <c r="AF1390" s="1"/>
      <c r="AG1390" s="1"/>
    </row>
    <row r="1391" spans="1:33" hidden="1" x14ac:dyDescent="0.25">
      <c r="A1391" s="1">
        <v>22</v>
      </c>
      <c r="B1391" s="1">
        <v>2019</v>
      </c>
      <c r="C1391" s="1">
        <v>353220722</v>
      </c>
      <c r="D1391" s="44" t="s">
        <v>410</v>
      </c>
      <c r="E1391" s="20">
        <v>6.9207123287671202E-2</v>
      </c>
      <c r="F1391" s="20">
        <v>2.28371232876712E-2</v>
      </c>
      <c r="G1391" s="20">
        <v>4.6370000000000001E-2</v>
      </c>
      <c r="H1391" s="20" t="s">
        <v>47</v>
      </c>
      <c r="I1391" s="20">
        <v>6.3E-3</v>
      </c>
      <c r="J1391" s="20">
        <v>6.2359999999999999E-2</v>
      </c>
      <c r="K1391" s="20">
        <v>1.7123287671232899E-5</v>
      </c>
      <c r="L1391" s="20">
        <v>5.2999999999999998E-4</v>
      </c>
      <c r="M1391" s="20">
        <v>1.2455729166666667E-2</v>
      </c>
      <c r="N1391" s="50" t="s">
        <v>47</v>
      </c>
      <c r="O1391" s="8">
        <f>IFERROR(IFERROR(Tabela_BI[[#This Row],[nº Capt. Superf. - DAEE]]/(Tabela_BI[[#This Row],[nº Capt. Subt. - DAEE]] + Tabela_BI[[#This Row],[nº Capt. Superf. - DAEE]]),"") *100,"")</f>
        <v>18.75</v>
      </c>
      <c r="P1391" s="8">
        <f>IFERROR(IFERROR(Tabela_BI[[#This Row],[nº Capt. Subt. - DAEE]] /(Tabela_BI[[#This Row],[nº Capt. Subt. - DAEE]] + Tabela_BI[[#This Row],[nº Capt. Superf. - DAEE]]),"") *100,"")</f>
        <v>81.25</v>
      </c>
      <c r="Q1391" s="1">
        <v>3</v>
      </c>
      <c r="R1391" s="1">
        <v>13</v>
      </c>
      <c r="S1391" s="6">
        <v>189.91800000000001</v>
      </c>
      <c r="T1391" s="6">
        <v>189.91800000000001</v>
      </c>
      <c r="W1391" s="1"/>
      <c r="X1391" s="1"/>
      <c r="Y1391" s="1"/>
      <c r="AC1391" s="1"/>
      <c r="AF1391" s="1"/>
      <c r="AG1391" s="1"/>
    </row>
    <row r="1392" spans="1:33" hidden="1" x14ac:dyDescent="0.25">
      <c r="A1392" s="1">
        <v>2</v>
      </c>
      <c r="B1392" s="1">
        <v>2019</v>
      </c>
      <c r="C1392" s="1">
        <v>35323062</v>
      </c>
      <c r="D1392" s="44" t="s">
        <v>411</v>
      </c>
      <c r="E1392" s="20">
        <v>1.9732425164890925E-2</v>
      </c>
      <c r="F1392" s="20">
        <v>1.90922425164891E-2</v>
      </c>
      <c r="G1392" s="20">
        <v>6.4018264840182604E-4</v>
      </c>
      <c r="H1392" s="20">
        <v>1.0511098427194301E-2</v>
      </c>
      <c r="I1392" s="20" t="s">
        <v>47</v>
      </c>
      <c r="J1392" s="20">
        <v>2.0220700152207E-4</v>
      </c>
      <c r="K1392" s="20">
        <v>1.48741869609335E-2</v>
      </c>
      <c r="L1392" s="20">
        <v>4.6560312024353104E-3</v>
      </c>
      <c r="M1392" s="20">
        <v>7.4662505208333329E-3</v>
      </c>
      <c r="N1392" s="50">
        <v>61</v>
      </c>
      <c r="O1392" s="8">
        <f>IFERROR(IFERROR(Tabela_BI[[#This Row],[nº Capt. Superf. - DAEE]]/(Tabela_BI[[#This Row],[nº Capt. Subt. - DAEE]] + Tabela_BI[[#This Row],[nº Capt. Superf. - DAEE]]),"") *100,"")</f>
        <v>83.870967741935488</v>
      </c>
      <c r="P1392" s="8">
        <f>IFERROR(IFERROR(Tabela_BI[[#This Row],[nº Capt. Subt. - DAEE]] /(Tabela_BI[[#This Row],[nº Capt. Subt. - DAEE]] + Tabela_BI[[#This Row],[nº Capt. Superf. - DAEE]]),"") *100,"")</f>
        <v>16.129032258064516</v>
      </c>
      <c r="Q1392" s="1">
        <v>52</v>
      </c>
      <c r="R1392" s="1">
        <v>10</v>
      </c>
      <c r="S1392" s="6">
        <v>144.16704000000001</v>
      </c>
      <c r="T1392" s="6">
        <v>72.083520000000007</v>
      </c>
      <c r="W1392" s="1"/>
      <c r="X1392" s="1"/>
      <c r="Y1392" s="1"/>
      <c r="AC1392" s="1"/>
      <c r="AF1392" s="1"/>
      <c r="AG1392" s="1"/>
    </row>
    <row r="1393" spans="1:33" hidden="1" x14ac:dyDescent="0.25">
      <c r="A1393" s="1">
        <v>5</v>
      </c>
      <c r="B1393" s="1">
        <v>2019</v>
      </c>
      <c r="C1393" s="1">
        <v>35324055</v>
      </c>
      <c r="D1393" s="44" t="s">
        <v>412</v>
      </c>
      <c r="E1393" s="20">
        <v>35.118729991121235</v>
      </c>
      <c r="F1393" s="20">
        <v>35.096027207001498</v>
      </c>
      <c r="G1393" s="20">
        <v>2.27027841197362E-2</v>
      </c>
      <c r="H1393" s="20" t="s">
        <v>47</v>
      </c>
      <c r="I1393" s="20">
        <v>35.036059999999999</v>
      </c>
      <c r="J1393" s="20">
        <v>2.9826839167935099E-3</v>
      </c>
      <c r="K1393" s="20">
        <v>3.85634398782344E-2</v>
      </c>
      <c r="L1393" s="20">
        <v>4.1123867326230301E-2</v>
      </c>
      <c r="M1393" s="20">
        <v>1.8745555208333337E-2</v>
      </c>
      <c r="N1393" s="50">
        <v>36</v>
      </c>
      <c r="O1393" s="8">
        <f>IFERROR(IFERROR(Tabela_BI[[#This Row],[nº Capt. Superf. - DAEE]]/(Tabela_BI[[#This Row],[nº Capt. Subt. - DAEE]] + Tabela_BI[[#This Row],[nº Capt. Superf. - DAEE]]),"") *100,"")</f>
        <v>20.3125</v>
      </c>
      <c r="P1393" s="8">
        <f>IFERROR(IFERROR(Tabela_BI[[#This Row],[nº Capt. Subt. - DAEE]] /(Tabela_BI[[#This Row],[nº Capt. Subt. - DAEE]] + Tabela_BI[[#This Row],[nº Capt. Superf. - DAEE]]),"") *100,"")</f>
        <v>79.6875</v>
      </c>
      <c r="Q1393" s="1">
        <v>26</v>
      </c>
      <c r="R1393" s="1">
        <v>102</v>
      </c>
      <c r="S1393" s="6">
        <v>110.20698</v>
      </c>
      <c r="T1393" s="6">
        <v>110.20698</v>
      </c>
      <c r="W1393" s="1"/>
      <c r="X1393" s="1"/>
      <c r="Y1393" s="1"/>
      <c r="AC1393" s="1"/>
      <c r="AF1393" s="1"/>
      <c r="AG1393" s="1"/>
    </row>
    <row r="1394" spans="1:33" hidden="1" x14ac:dyDescent="0.25">
      <c r="A1394" s="1">
        <v>6</v>
      </c>
      <c r="B1394" s="1">
        <v>2019</v>
      </c>
      <c r="C1394" s="1">
        <v>35324056</v>
      </c>
      <c r="D1394" s="44" t="s">
        <v>412</v>
      </c>
      <c r="E1394" s="20">
        <v>2.0000000000000002E-5</v>
      </c>
      <c r="F1394" s="20">
        <v>2.0000000000000002E-5</v>
      </c>
      <c r="G1394" s="20" t="s">
        <v>47</v>
      </c>
      <c r="H1394" s="20" t="s">
        <v>47</v>
      </c>
      <c r="I1394" s="20" t="s">
        <v>47</v>
      </c>
      <c r="J1394" s="20" t="s">
        <v>47</v>
      </c>
      <c r="K1394" s="20" t="s">
        <v>47</v>
      </c>
      <c r="L1394" s="20">
        <v>2.0000000000000002E-5</v>
      </c>
      <c r="M1394" s="20" t="s">
        <v>47</v>
      </c>
      <c r="N1394" s="50" t="s">
        <v>47</v>
      </c>
      <c r="O1394" s="8" t="str">
        <f>IFERROR(IFERROR(Tabela_BI[[#This Row],[nº Capt. Superf. - DAEE]]/(Tabela_BI[[#This Row],[nº Capt. Subt. - DAEE]] + Tabela_BI[[#This Row],[nº Capt. Superf. - DAEE]]),"") *100,"")</f>
        <v/>
      </c>
      <c r="P1394" s="8" t="str">
        <f>IFERROR(IFERROR(Tabela_BI[[#This Row],[nº Capt. Subt. - DAEE]] /(Tabela_BI[[#This Row],[nº Capt. Subt. - DAEE]] + Tabela_BI[[#This Row],[nº Capt. Superf. - DAEE]]),"") *100,"")</f>
        <v/>
      </c>
      <c r="Q1394" s="1">
        <v>1</v>
      </c>
      <c r="R1394" s="1" t="s">
        <v>47</v>
      </c>
      <c r="S1394" s="6"/>
      <c r="T1394" s="6"/>
      <c r="W1394" s="1"/>
      <c r="X1394" s="1"/>
      <c r="Y1394" s="1"/>
      <c r="AC1394" s="1"/>
      <c r="AF1394" s="1"/>
      <c r="AG1394" s="1"/>
    </row>
    <row r="1395" spans="1:33" hidden="1" x14ac:dyDescent="0.25">
      <c r="A1395" s="1">
        <v>16</v>
      </c>
      <c r="B1395" s="1">
        <v>2019</v>
      </c>
      <c r="C1395" s="1">
        <v>353250416</v>
      </c>
      <c r="D1395" s="44" t="s">
        <v>413</v>
      </c>
      <c r="E1395" s="20">
        <v>3.4246575342465798E-5</v>
      </c>
      <c r="F1395" s="20" t="s">
        <v>47</v>
      </c>
      <c r="G1395" s="20">
        <v>3.4246575342465798E-5</v>
      </c>
      <c r="H1395" s="20" t="s">
        <v>47</v>
      </c>
      <c r="I1395" s="20" t="s">
        <v>47</v>
      </c>
      <c r="J1395" s="20" t="s">
        <v>47</v>
      </c>
      <c r="K1395" s="20">
        <v>3.4246575342465798E-5</v>
      </c>
      <c r="L1395" s="20">
        <v>0</v>
      </c>
      <c r="M1395" s="20" t="s">
        <v>47</v>
      </c>
      <c r="N1395" s="50" t="s">
        <v>47</v>
      </c>
      <c r="O1395" s="8" t="str">
        <f>IFERROR(IFERROR(Tabela_BI[[#This Row],[nº Capt. Superf. - DAEE]]/(Tabela_BI[[#This Row],[nº Capt. Subt. - DAEE]] + Tabela_BI[[#This Row],[nº Capt. Superf. - DAEE]]),"") *100,"")</f>
        <v/>
      </c>
      <c r="P1395" s="8" t="str">
        <f>IFERROR(IFERROR(Tabela_BI[[#This Row],[nº Capt. Subt. - DAEE]] /(Tabela_BI[[#This Row],[nº Capt. Subt. - DAEE]] + Tabela_BI[[#This Row],[nº Capt. Superf. - DAEE]]),"") *100,"")</f>
        <v/>
      </c>
      <c r="Q1395" s="1" t="s">
        <v>47</v>
      </c>
      <c r="R1395" s="1">
        <v>1</v>
      </c>
      <c r="S1395" s="6"/>
      <c r="T1395" s="6"/>
      <c r="W1395" s="1"/>
      <c r="X1395" s="1"/>
      <c r="Y1395" s="1"/>
      <c r="AC1395" s="1"/>
      <c r="AF1395" s="1"/>
      <c r="AG1395" s="1"/>
    </row>
    <row r="1396" spans="1:33" hidden="1" x14ac:dyDescent="0.25">
      <c r="A1396" s="1">
        <v>18</v>
      </c>
      <c r="B1396" s="1">
        <v>2019</v>
      </c>
      <c r="C1396" s="1">
        <v>353250418</v>
      </c>
      <c r="D1396" s="44" t="s">
        <v>413</v>
      </c>
      <c r="E1396" s="20">
        <v>0.10278602993404359</v>
      </c>
      <c r="F1396" s="20">
        <v>4.9089162861491599E-2</v>
      </c>
      <c r="G1396" s="20">
        <v>5.3696867072552001E-2</v>
      </c>
      <c r="H1396" s="20" t="s">
        <v>47</v>
      </c>
      <c r="I1396" s="20">
        <v>3.2545479452054799E-2</v>
      </c>
      <c r="J1396" s="20">
        <v>2.7E-4</v>
      </c>
      <c r="K1396" s="20">
        <v>5.5054208523592101E-2</v>
      </c>
      <c r="L1396" s="20">
        <v>1.4916341958396752E-2</v>
      </c>
      <c r="M1396" s="20">
        <v>2.03151484375E-2</v>
      </c>
      <c r="N1396" s="50">
        <v>2</v>
      </c>
      <c r="O1396" s="8">
        <f>IFERROR(IFERROR(Tabela_BI[[#This Row],[nº Capt. Superf. - DAEE]]/(Tabela_BI[[#This Row],[nº Capt. Subt. - DAEE]] + Tabela_BI[[#This Row],[nº Capt. Superf. - DAEE]]),"") *100,"")</f>
        <v>15.625</v>
      </c>
      <c r="P1396" s="8">
        <f>IFERROR(IFERROR(Tabela_BI[[#This Row],[nº Capt. Subt. - DAEE]] /(Tabela_BI[[#This Row],[nº Capt. Subt. - DAEE]] + Tabela_BI[[#This Row],[nº Capt. Superf. - DAEE]]),"") *100,"")</f>
        <v>84.375</v>
      </c>
      <c r="Q1396" s="1">
        <v>5</v>
      </c>
      <c r="R1396" s="1">
        <v>27</v>
      </c>
      <c r="S1396" s="6">
        <v>413.42669999999998</v>
      </c>
      <c r="T1396" s="6">
        <v>413.42669999999998</v>
      </c>
      <c r="W1396" s="1"/>
      <c r="X1396" s="1"/>
      <c r="Y1396" s="1"/>
      <c r="AC1396" s="1"/>
      <c r="AF1396" s="1"/>
      <c r="AG1396" s="1"/>
    </row>
    <row r="1397" spans="1:33" hidden="1" x14ac:dyDescent="0.25">
      <c r="A1397" s="1">
        <v>19</v>
      </c>
      <c r="B1397" s="1">
        <v>2019</v>
      </c>
      <c r="C1397" s="1">
        <v>353250419</v>
      </c>
      <c r="D1397" s="44" t="s">
        <v>413</v>
      </c>
      <c r="E1397" s="20">
        <v>1.6331415525114155E-2</v>
      </c>
      <c r="F1397" s="20">
        <v>1.6320000000000001E-2</v>
      </c>
      <c r="G1397" s="20">
        <v>1.1415525114155301E-5</v>
      </c>
      <c r="H1397" s="20" t="s">
        <v>47</v>
      </c>
      <c r="I1397" s="20" t="s">
        <v>47</v>
      </c>
      <c r="J1397" s="20" t="s">
        <v>47</v>
      </c>
      <c r="K1397" s="20">
        <v>1.6331415525114201E-2</v>
      </c>
      <c r="L1397" s="20">
        <v>0</v>
      </c>
      <c r="M1397" s="20" t="s">
        <v>47</v>
      </c>
      <c r="N1397" s="50" t="s">
        <v>47</v>
      </c>
      <c r="O1397" s="8">
        <f>IFERROR(IFERROR(Tabela_BI[[#This Row],[nº Capt. Superf. - DAEE]]/(Tabela_BI[[#This Row],[nº Capt. Subt. - DAEE]] + Tabela_BI[[#This Row],[nº Capt. Superf. - DAEE]]),"") *100,"")</f>
        <v>66.666666666666657</v>
      </c>
      <c r="P1397" s="8">
        <f>IFERROR(IFERROR(Tabela_BI[[#This Row],[nº Capt. Subt. - DAEE]] /(Tabela_BI[[#This Row],[nº Capt. Subt. - DAEE]] + Tabela_BI[[#This Row],[nº Capt. Superf. - DAEE]]),"") *100,"")</f>
        <v>33.333333333333329</v>
      </c>
      <c r="Q1397" s="1">
        <v>2</v>
      </c>
      <c r="R1397" s="1">
        <v>1</v>
      </c>
      <c r="S1397" s="6"/>
      <c r="T1397" s="6"/>
      <c r="W1397" s="1"/>
      <c r="X1397" s="1"/>
      <c r="Y1397" s="1"/>
      <c r="AC1397" s="1"/>
      <c r="AF1397" s="1"/>
      <c r="AG1397" s="1"/>
    </row>
    <row r="1398" spans="1:33" hidden="1" x14ac:dyDescent="0.25">
      <c r="A1398" s="1">
        <v>18</v>
      </c>
      <c r="B1398" s="1">
        <v>2019</v>
      </c>
      <c r="C1398" s="1">
        <v>353260318</v>
      </c>
      <c r="D1398" s="44" t="s">
        <v>414</v>
      </c>
      <c r="E1398" s="20">
        <v>5.96601902587518E-2</v>
      </c>
      <c r="F1398" s="20">
        <v>4.54328158295281E-2</v>
      </c>
      <c r="G1398" s="20">
        <v>1.4227374429223699E-2</v>
      </c>
      <c r="H1398" s="20" t="s">
        <v>47</v>
      </c>
      <c r="I1398" s="20">
        <v>6.8493150684931497E-4</v>
      </c>
      <c r="J1398" s="20">
        <v>1.7883713850837099E-3</v>
      </c>
      <c r="K1398" s="20">
        <v>5.65268873668189E-2</v>
      </c>
      <c r="L1398" s="20">
        <v>6.6E-4</v>
      </c>
      <c r="M1398" s="20">
        <v>2.4351058333333332E-2</v>
      </c>
      <c r="N1398" s="50">
        <v>4</v>
      </c>
      <c r="O1398" s="8">
        <f>IFERROR(IFERROR(Tabela_BI[[#This Row],[nº Capt. Superf. - DAEE]]/(Tabela_BI[[#This Row],[nº Capt. Subt. - DAEE]] + Tabela_BI[[#This Row],[nº Capt. Superf. - DAEE]]),"") *100,"")</f>
        <v>20.588235294117645</v>
      </c>
      <c r="P1398" s="8">
        <f>IFERROR(IFERROR(Tabela_BI[[#This Row],[nº Capt. Subt. - DAEE]] /(Tabela_BI[[#This Row],[nº Capt. Subt. - DAEE]] + Tabela_BI[[#This Row],[nº Capt. Superf. - DAEE]]),"") *100,"")</f>
        <v>79.411764705882348</v>
      </c>
      <c r="Q1398" s="1">
        <v>7</v>
      </c>
      <c r="R1398" s="1">
        <v>27</v>
      </c>
      <c r="S1398" s="6">
        <v>502.09199999999998</v>
      </c>
      <c r="T1398" s="6">
        <v>502.09199999999998</v>
      </c>
      <c r="W1398" s="1"/>
      <c r="X1398" s="1"/>
      <c r="Y1398" s="1"/>
      <c r="AC1398" s="1"/>
      <c r="AF1398" s="1"/>
      <c r="AG1398" s="1"/>
    </row>
    <row r="1399" spans="1:33" hidden="1" x14ac:dyDescent="0.25">
      <c r="A1399" s="1">
        <v>19</v>
      </c>
      <c r="B1399" s="1">
        <v>2019</v>
      </c>
      <c r="C1399" s="1">
        <v>353260319</v>
      </c>
      <c r="D1399" s="44" t="s">
        <v>414</v>
      </c>
      <c r="E1399" s="20">
        <v>8.7976103500761009E-3</v>
      </c>
      <c r="F1399" s="20">
        <v>4.6699999999999997E-3</v>
      </c>
      <c r="G1399" s="20">
        <v>4.1276103500761004E-3</v>
      </c>
      <c r="H1399" s="20" t="s">
        <v>47</v>
      </c>
      <c r="I1399" s="20" t="s">
        <v>47</v>
      </c>
      <c r="J1399" s="20" t="s">
        <v>47</v>
      </c>
      <c r="K1399" s="20">
        <v>8.4499999999999992E-3</v>
      </c>
      <c r="L1399" s="20">
        <v>3.47610350076104E-4</v>
      </c>
      <c r="M1399" s="20" t="s">
        <v>47</v>
      </c>
      <c r="N1399" s="50">
        <v>4</v>
      </c>
      <c r="O1399" s="8">
        <f>IFERROR(IFERROR(Tabela_BI[[#This Row],[nº Capt. Superf. - DAEE]]/(Tabela_BI[[#This Row],[nº Capt. Subt. - DAEE]] + Tabela_BI[[#This Row],[nº Capt. Superf. - DAEE]]),"") *100,"")</f>
        <v>25</v>
      </c>
      <c r="P1399" s="8">
        <f>IFERROR(IFERROR(Tabela_BI[[#This Row],[nº Capt. Subt. - DAEE]] /(Tabela_BI[[#This Row],[nº Capt. Subt. - DAEE]] + Tabela_BI[[#This Row],[nº Capt. Superf. - DAEE]]),"") *100,"")</f>
        <v>75</v>
      </c>
      <c r="Q1399" s="1">
        <v>3</v>
      </c>
      <c r="R1399" s="1">
        <v>9</v>
      </c>
      <c r="S1399" s="6"/>
      <c r="T1399" s="6"/>
      <c r="W1399" s="1"/>
      <c r="X1399" s="1"/>
      <c r="Y1399" s="1"/>
      <c r="AC1399" s="1"/>
      <c r="AF1399" s="1"/>
      <c r="AG1399" s="1"/>
    </row>
    <row r="1400" spans="1:33" hidden="1" x14ac:dyDescent="0.25">
      <c r="A1400" s="1">
        <v>19</v>
      </c>
      <c r="B1400" s="1">
        <v>2019</v>
      </c>
      <c r="C1400" s="1">
        <v>353270219</v>
      </c>
      <c r="D1400" s="44" t="s">
        <v>415</v>
      </c>
      <c r="E1400" s="20">
        <v>1.1089383561643844E-2</v>
      </c>
      <c r="F1400" s="20">
        <v>8.7237442922374398E-4</v>
      </c>
      <c r="G1400" s="20">
        <v>1.02170091324201E-2</v>
      </c>
      <c r="H1400" s="20" t="s">
        <v>47</v>
      </c>
      <c r="I1400" s="20">
        <v>9.6270091324200894E-3</v>
      </c>
      <c r="J1400" s="20" t="s">
        <v>47</v>
      </c>
      <c r="K1400" s="20">
        <v>2.2374429223744302E-5</v>
      </c>
      <c r="L1400" s="20">
        <v>1.4399999999999999E-3</v>
      </c>
      <c r="M1400" s="20">
        <v>1.1087343750000001E-2</v>
      </c>
      <c r="N1400" s="50" t="s">
        <v>47</v>
      </c>
      <c r="O1400" s="8">
        <f>IFERROR(IFERROR(Tabela_BI[[#This Row],[nº Capt. Superf. - DAEE]]/(Tabela_BI[[#This Row],[nº Capt. Subt. - DAEE]] + Tabela_BI[[#This Row],[nº Capt. Superf. - DAEE]]),"") *100,"")</f>
        <v>10.344827586206897</v>
      </c>
      <c r="P1400" s="8">
        <f>IFERROR(IFERROR(Tabela_BI[[#This Row],[nº Capt. Subt. - DAEE]] /(Tabela_BI[[#This Row],[nº Capt. Subt. - DAEE]] + Tabela_BI[[#This Row],[nº Capt. Superf. - DAEE]]),"") *100,"")</f>
        <v>89.65517241379311</v>
      </c>
      <c r="Q1400" s="1">
        <v>3</v>
      </c>
      <c r="R1400" s="1">
        <v>26</v>
      </c>
      <c r="S1400" s="6">
        <v>235.06956</v>
      </c>
      <c r="T1400" s="6">
        <v>235.06956</v>
      </c>
      <c r="W1400" s="1"/>
      <c r="X1400" s="1"/>
      <c r="Y1400" s="1"/>
      <c r="AC1400" s="1"/>
      <c r="AF1400" s="1"/>
      <c r="AG1400" s="1"/>
    </row>
    <row r="1401" spans="1:33" hidden="1" x14ac:dyDescent="0.25">
      <c r="A1401" s="1">
        <v>16</v>
      </c>
      <c r="B1401" s="1">
        <v>2019</v>
      </c>
      <c r="C1401" s="1">
        <v>353280116</v>
      </c>
      <c r="D1401" s="44" t="s">
        <v>416</v>
      </c>
      <c r="E1401" s="20">
        <v>0.13388707508878739</v>
      </c>
      <c r="F1401" s="20">
        <v>5.4062009132420097E-2</v>
      </c>
      <c r="G1401" s="20">
        <v>7.9825065956367305E-2</v>
      </c>
      <c r="H1401" s="20" t="s">
        <v>47</v>
      </c>
      <c r="I1401" s="20">
        <v>2.9739999999999999E-2</v>
      </c>
      <c r="J1401" s="20">
        <v>1.5239936580416001E-2</v>
      </c>
      <c r="K1401" s="20">
        <v>8.5539528158295297E-2</v>
      </c>
      <c r="L1401" s="20">
        <v>3.3676103500761001E-3</v>
      </c>
      <c r="M1401" s="20">
        <v>1.6656250000000001E-2</v>
      </c>
      <c r="N1401" s="50" t="s">
        <v>47</v>
      </c>
      <c r="O1401" s="8">
        <f>IFERROR(IFERROR(Tabela_BI[[#This Row],[nº Capt. Superf. - DAEE]]/(Tabela_BI[[#This Row],[nº Capt. Subt. - DAEE]] + Tabela_BI[[#This Row],[nº Capt. Superf. - DAEE]]),"") *100,"")</f>
        <v>12.244897959183673</v>
      </c>
      <c r="P1401" s="8">
        <f>IFERROR(IFERROR(Tabela_BI[[#This Row],[nº Capt. Subt. - DAEE]] /(Tabela_BI[[#This Row],[nº Capt. Subt. - DAEE]] + Tabela_BI[[#This Row],[nº Capt. Superf. - DAEE]]),"") *100,"")</f>
        <v>87.755102040816325</v>
      </c>
      <c r="Q1401" s="1">
        <v>6</v>
      </c>
      <c r="R1401" s="1">
        <v>43</v>
      </c>
      <c r="S1401" s="6">
        <v>311.95799999999997</v>
      </c>
      <c r="T1401" s="6">
        <v>311.95799999999997</v>
      </c>
      <c r="W1401" s="1"/>
      <c r="X1401" s="1"/>
      <c r="Y1401" s="1"/>
      <c r="AC1401" s="1"/>
      <c r="AF1401" s="1"/>
      <c r="AG1401" s="1"/>
    </row>
    <row r="1402" spans="1:33" hidden="1" x14ac:dyDescent="0.25">
      <c r="A1402" s="1">
        <v>14</v>
      </c>
      <c r="B1402" s="1">
        <v>2019</v>
      </c>
      <c r="C1402" s="1">
        <v>353282714</v>
      </c>
      <c r="D1402" s="44" t="s">
        <v>417</v>
      </c>
      <c r="E1402" s="20">
        <v>0.49240343226788436</v>
      </c>
      <c r="F1402" s="20">
        <v>0.49181429984779301</v>
      </c>
      <c r="G1402" s="20">
        <v>5.8913242009132395E-4</v>
      </c>
      <c r="H1402" s="20" t="s">
        <v>47</v>
      </c>
      <c r="I1402" s="20">
        <v>1.42824657534247E-2</v>
      </c>
      <c r="J1402" s="20">
        <v>0.47661334855403298</v>
      </c>
      <c r="K1402" s="20">
        <v>1.35331811263318E-3</v>
      </c>
      <c r="L1402" s="20">
        <v>1.542998477929985E-4</v>
      </c>
      <c r="M1402" s="20">
        <v>1.3592404687500002E-2</v>
      </c>
      <c r="N1402" s="50">
        <v>4</v>
      </c>
      <c r="O1402" s="8">
        <f>IFERROR(IFERROR(Tabela_BI[[#This Row],[nº Capt. Superf. - DAEE]]/(Tabela_BI[[#This Row],[nº Capt. Subt. - DAEE]] + Tabela_BI[[#This Row],[nº Capt. Superf. - DAEE]]),"") *100,"")</f>
        <v>76.923076923076934</v>
      </c>
      <c r="P1402" s="8">
        <f>IFERROR(IFERROR(Tabela_BI[[#This Row],[nº Capt. Subt. - DAEE]] /(Tabela_BI[[#This Row],[nº Capt. Subt. - DAEE]] + Tabela_BI[[#This Row],[nº Capt. Superf. - DAEE]]),"") *100,"")</f>
        <v>23.076923076923077</v>
      </c>
      <c r="Q1402" s="1">
        <v>20</v>
      </c>
      <c r="R1402" s="1">
        <v>6</v>
      </c>
      <c r="S1402" s="6">
        <v>244.88389800000002</v>
      </c>
      <c r="T1402" s="6">
        <v>244.88389800000002</v>
      </c>
      <c r="W1402" s="1"/>
      <c r="X1402" s="1"/>
      <c r="Y1402" s="1"/>
      <c r="AC1402" s="1"/>
      <c r="AF1402" s="1"/>
      <c r="AG1402" s="1"/>
    </row>
    <row r="1403" spans="1:33" hidden="1" x14ac:dyDescent="0.25">
      <c r="A1403" s="1">
        <v>18</v>
      </c>
      <c r="B1403" s="1">
        <v>2019</v>
      </c>
      <c r="C1403" s="1">
        <v>353284318</v>
      </c>
      <c r="D1403" s="44" t="s">
        <v>418</v>
      </c>
      <c r="E1403" s="20">
        <v>1.7608028919330301E-2</v>
      </c>
      <c r="F1403" s="20">
        <v>2.9308599695586001E-3</v>
      </c>
      <c r="G1403" s="20">
        <v>1.46771689497717E-2</v>
      </c>
      <c r="H1403" s="20">
        <v>1.0273972602739699E-2</v>
      </c>
      <c r="I1403" s="20">
        <v>4.8159360730593596E-3</v>
      </c>
      <c r="J1403" s="20" t="s">
        <v>47</v>
      </c>
      <c r="K1403" s="20">
        <v>6.4720928462709297E-3</v>
      </c>
      <c r="L1403" s="20">
        <v>6.3200000000000001E-3</v>
      </c>
      <c r="M1403" s="20">
        <v>4.4776593750000008E-3</v>
      </c>
      <c r="N1403" s="50">
        <v>8</v>
      </c>
      <c r="O1403" s="8">
        <f>IFERROR(IFERROR(Tabela_BI[[#This Row],[nº Capt. Superf. - DAEE]]/(Tabela_BI[[#This Row],[nº Capt. Subt. - DAEE]] + Tabela_BI[[#This Row],[nº Capt. Superf. - DAEE]]),"") *100,"")</f>
        <v>36.84210526315789</v>
      </c>
      <c r="P1403" s="8">
        <f>IFERROR(IFERROR(Tabela_BI[[#This Row],[nº Capt. Subt. - DAEE]] /(Tabela_BI[[#This Row],[nº Capt. Subt. - DAEE]] + Tabela_BI[[#This Row],[nº Capt. Superf. - DAEE]]),"") *100,"")</f>
        <v>63.157894736842103</v>
      </c>
      <c r="Q1403" s="1">
        <v>7</v>
      </c>
      <c r="R1403" s="1">
        <v>12</v>
      </c>
      <c r="S1403" s="6">
        <v>42.281999999999996</v>
      </c>
      <c r="T1403" s="6">
        <v>42.281999999999996</v>
      </c>
      <c r="W1403" s="1"/>
      <c r="X1403" s="1"/>
      <c r="Y1403" s="1"/>
      <c r="AC1403" s="1"/>
      <c r="AF1403" s="1"/>
      <c r="AG1403" s="1"/>
    </row>
    <row r="1404" spans="1:33" hidden="1" x14ac:dyDescent="0.25">
      <c r="A1404" s="1">
        <v>19</v>
      </c>
      <c r="B1404" s="1">
        <v>2019</v>
      </c>
      <c r="C1404" s="1">
        <v>353286819</v>
      </c>
      <c r="D1404" s="44" t="s">
        <v>419</v>
      </c>
      <c r="E1404" s="20">
        <v>2.601891171993912E-3</v>
      </c>
      <c r="F1404" s="20">
        <v>2.32E-3</v>
      </c>
      <c r="G1404" s="20">
        <v>2.8189117199391199E-4</v>
      </c>
      <c r="H1404" s="20" t="s">
        <v>47</v>
      </c>
      <c r="I1404" s="20">
        <v>1.1891171993911701E-5</v>
      </c>
      <c r="J1404" s="20">
        <v>6.0000000000000002E-5</v>
      </c>
      <c r="K1404" s="20">
        <v>2.32E-3</v>
      </c>
      <c r="L1404" s="20">
        <v>2.1000000000000001E-4</v>
      </c>
      <c r="M1404" s="20">
        <v>2.6817241869918707E-3</v>
      </c>
      <c r="N1404" s="50">
        <v>3</v>
      </c>
      <c r="O1404" s="8">
        <f>IFERROR(IFERROR(Tabela_BI[[#This Row],[nº Capt. Superf. - DAEE]]/(Tabela_BI[[#This Row],[nº Capt. Subt. - DAEE]] + Tabela_BI[[#This Row],[nº Capt. Superf. - DAEE]]),"") *100,"")</f>
        <v>25</v>
      </c>
      <c r="P1404" s="8">
        <f>IFERROR(IFERROR(Tabela_BI[[#This Row],[nº Capt. Subt. - DAEE]] /(Tabela_BI[[#This Row],[nº Capt. Subt. - DAEE]] + Tabela_BI[[#This Row],[nº Capt. Superf. - DAEE]]),"") *100,"")</f>
        <v>75</v>
      </c>
      <c r="Q1404" s="1">
        <v>2</v>
      </c>
      <c r="R1404" s="1">
        <v>6</v>
      </c>
      <c r="S1404" s="6">
        <v>45.36</v>
      </c>
      <c r="T1404" s="6">
        <v>45.36</v>
      </c>
      <c r="W1404" s="1"/>
      <c r="X1404" s="1"/>
      <c r="Y1404" s="1"/>
      <c r="AC1404" s="1"/>
      <c r="AF1404" s="1"/>
      <c r="AG1404" s="1"/>
    </row>
    <row r="1405" spans="1:33" hidden="1" x14ac:dyDescent="0.25">
      <c r="A1405" s="1">
        <v>13</v>
      </c>
      <c r="B1405" s="1">
        <v>2019</v>
      </c>
      <c r="C1405" s="1">
        <v>353290013</v>
      </c>
      <c r="D1405" s="44" t="s">
        <v>420</v>
      </c>
      <c r="E1405" s="20">
        <v>0.94501251141552489</v>
      </c>
      <c r="F1405" s="20">
        <v>0.90510922374429204</v>
      </c>
      <c r="G1405" s="20">
        <v>3.9903287671232898E-2</v>
      </c>
      <c r="H1405" s="20" t="s">
        <v>47</v>
      </c>
      <c r="I1405" s="20">
        <v>9.7602739726027395E-3</v>
      </c>
      <c r="J1405" s="20">
        <v>0.61158977168949802</v>
      </c>
      <c r="K1405" s="20">
        <v>0.32306246575342501</v>
      </c>
      <c r="L1405" s="20">
        <v>5.9999999999999995E-4</v>
      </c>
      <c r="M1405" s="20">
        <v>2.5217253906250004E-2</v>
      </c>
      <c r="N1405" s="50">
        <v>16</v>
      </c>
      <c r="O1405" s="8">
        <f>IFERROR(IFERROR(Tabela_BI[[#This Row],[nº Capt. Superf. - DAEE]]/(Tabela_BI[[#This Row],[nº Capt. Subt. - DAEE]] + Tabela_BI[[#This Row],[nº Capt. Superf. - DAEE]]),"") *100,"")</f>
        <v>31.03448275862069</v>
      </c>
      <c r="P1405" s="8">
        <f>IFERROR(IFERROR(Tabela_BI[[#This Row],[nº Capt. Subt. - DAEE]] /(Tabela_BI[[#This Row],[nº Capt. Subt. - DAEE]] + Tabela_BI[[#This Row],[nº Capt. Superf. - DAEE]]),"") *100,"")</f>
        <v>68.965517241379317</v>
      </c>
      <c r="Q1405" s="1">
        <v>9</v>
      </c>
      <c r="R1405" s="1">
        <v>20</v>
      </c>
      <c r="S1405" s="6">
        <v>560.19600000000003</v>
      </c>
      <c r="T1405" s="6">
        <v>560.19600000000003</v>
      </c>
      <c r="W1405" s="1"/>
      <c r="X1405" s="1"/>
      <c r="Y1405" s="1"/>
      <c r="AC1405" s="1"/>
      <c r="AF1405" s="1"/>
      <c r="AG1405" s="1"/>
    </row>
    <row r="1406" spans="1:33" hidden="1" x14ac:dyDescent="0.25">
      <c r="A1406" s="1">
        <v>15</v>
      </c>
      <c r="B1406" s="1">
        <v>2019</v>
      </c>
      <c r="C1406" s="1">
        <v>353300715</v>
      </c>
      <c r="D1406" s="44" t="s">
        <v>421</v>
      </c>
      <c r="E1406" s="20">
        <v>0.27960175038051804</v>
      </c>
      <c r="F1406" s="20">
        <v>0.141496582952816</v>
      </c>
      <c r="G1406" s="20">
        <v>0.13810516742770201</v>
      </c>
      <c r="H1406" s="20" t="s">
        <v>47</v>
      </c>
      <c r="I1406" s="20">
        <v>8.8354261796042607E-3</v>
      </c>
      <c r="J1406" s="20">
        <v>9.55707762557078E-4</v>
      </c>
      <c r="K1406" s="20">
        <v>0.26312831811263299</v>
      </c>
      <c r="L1406" s="20">
        <v>6.6822983257229795E-3</v>
      </c>
      <c r="M1406" s="20">
        <v>5.9171350875000001E-2</v>
      </c>
      <c r="N1406" s="50">
        <v>40</v>
      </c>
      <c r="O1406" s="8">
        <f>IFERROR(IFERROR(Tabela_BI[[#This Row],[nº Capt. Superf. - DAEE]]/(Tabela_BI[[#This Row],[nº Capt. Subt. - DAEE]] + Tabela_BI[[#This Row],[nº Capt. Superf. - DAEE]]),"") *100,"")</f>
        <v>26.153846153846157</v>
      </c>
      <c r="P1406" s="8">
        <f>IFERROR(IFERROR(Tabela_BI[[#This Row],[nº Capt. Subt. - DAEE]] /(Tabela_BI[[#This Row],[nº Capt. Subt. - DAEE]] + Tabela_BI[[#This Row],[nº Capt. Superf. - DAEE]]),"") *100,"")</f>
        <v>73.846153846153854</v>
      </c>
      <c r="Q1406" s="1">
        <v>17</v>
      </c>
      <c r="R1406" s="1">
        <v>48</v>
      </c>
      <c r="S1406" s="6">
        <v>1051.5259350000001</v>
      </c>
      <c r="T1406" s="6">
        <v>1051.5259350000001</v>
      </c>
      <c r="W1406" s="1"/>
      <c r="X1406" s="1"/>
      <c r="Y1406" s="1"/>
      <c r="AC1406" s="1"/>
      <c r="AF1406" s="1"/>
      <c r="AG1406" s="1"/>
    </row>
    <row r="1407" spans="1:33" hidden="1" x14ac:dyDescent="0.25">
      <c r="A1407" s="1">
        <v>20</v>
      </c>
      <c r="B1407" s="1">
        <v>2019</v>
      </c>
      <c r="C1407" s="1">
        <v>353310620</v>
      </c>
      <c r="D1407" s="44" t="s">
        <v>422</v>
      </c>
      <c r="E1407" s="20">
        <v>4.7228209030948801E-3</v>
      </c>
      <c r="F1407" s="20" t="s">
        <v>47</v>
      </c>
      <c r="G1407" s="20">
        <v>4.7228209030948801E-3</v>
      </c>
      <c r="H1407" s="20" t="s">
        <v>47</v>
      </c>
      <c r="I1407" s="20">
        <v>4.0200000000000001E-3</v>
      </c>
      <c r="J1407" s="20" t="s">
        <v>47</v>
      </c>
      <c r="K1407" s="20">
        <v>5.5246575342465798E-4</v>
      </c>
      <c r="L1407" s="20">
        <v>1.50355149670218E-4</v>
      </c>
      <c r="M1407" s="20">
        <v>5.4447734374999989E-3</v>
      </c>
      <c r="N1407" s="50" t="s">
        <v>47</v>
      </c>
      <c r="O1407" s="8" t="str">
        <f>IFERROR(IFERROR(Tabela_BI[[#This Row],[nº Capt. Superf. - DAEE]]/(Tabela_BI[[#This Row],[nº Capt. Subt. - DAEE]] + Tabela_BI[[#This Row],[nº Capt. Superf. - DAEE]]),"") *100,"")</f>
        <v/>
      </c>
      <c r="P1407" s="8" t="str">
        <f>IFERROR(IFERROR(Tabela_BI[[#This Row],[nº Capt. Subt. - DAEE]] /(Tabela_BI[[#This Row],[nº Capt. Subt. - DAEE]] + Tabela_BI[[#This Row],[nº Capt. Superf. - DAEE]]),"") *100,"")</f>
        <v/>
      </c>
      <c r="Q1407" s="1" t="s">
        <v>47</v>
      </c>
      <c r="R1407" s="1">
        <v>8</v>
      </c>
      <c r="S1407" s="6">
        <v>108.59399999999999</v>
      </c>
      <c r="T1407" s="6">
        <v>108.59399999999999</v>
      </c>
      <c r="W1407" s="1"/>
      <c r="X1407" s="1"/>
      <c r="Y1407" s="1"/>
      <c r="AC1407" s="1"/>
      <c r="AF1407" s="1"/>
      <c r="AG1407" s="1"/>
    </row>
    <row r="1408" spans="1:33" hidden="1" x14ac:dyDescent="0.25">
      <c r="A1408" s="1">
        <v>20</v>
      </c>
      <c r="B1408" s="1">
        <v>2019</v>
      </c>
      <c r="C1408" s="1">
        <v>353320520</v>
      </c>
      <c r="D1408" s="44" t="s">
        <v>423</v>
      </c>
      <c r="E1408" s="20">
        <v>0.54771388888888894</v>
      </c>
      <c r="F1408" s="20">
        <v>0.50971</v>
      </c>
      <c r="G1408" s="20">
        <v>3.80038888888889E-2</v>
      </c>
      <c r="H1408" s="20" t="s">
        <v>47</v>
      </c>
      <c r="I1408" s="20">
        <v>2.06E-2</v>
      </c>
      <c r="J1408" s="20">
        <v>0.51946019025875201</v>
      </c>
      <c r="K1408" s="20">
        <v>1.39E-3</v>
      </c>
      <c r="L1408" s="20">
        <v>6.2636986301369902E-3</v>
      </c>
      <c r="M1408" s="20">
        <v>9.3858770833333324E-3</v>
      </c>
      <c r="N1408" s="50">
        <v>3</v>
      </c>
      <c r="O1408" s="8">
        <f>IFERROR(IFERROR(Tabela_BI[[#This Row],[nº Capt. Superf. - DAEE]]/(Tabela_BI[[#This Row],[nº Capt. Subt. - DAEE]] + Tabela_BI[[#This Row],[nº Capt. Superf. - DAEE]]),"") *100,"")</f>
        <v>28.571428571428569</v>
      </c>
      <c r="P1408" s="8">
        <f>IFERROR(IFERROR(Tabela_BI[[#This Row],[nº Capt. Subt. - DAEE]] /(Tabela_BI[[#This Row],[nº Capt. Subt. - DAEE]] + Tabela_BI[[#This Row],[nº Capt. Superf. - DAEE]]),"") *100,"")</f>
        <v>71.428571428571431</v>
      </c>
      <c r="Q1408" s="1">
        <v>6</v>
      </c>
      <c r="R1408" s="1">
        <v>15</v>
      </c>
      <c r="S1408" s="6">
        <v>170.85599999999999</v>
      </c>
      <c r="T1408" s="6">
        <v>170.85599999999999</v>
      </c>
      <c r="W1408" s="1"/>
      <c r="X1408" s="1"/>
      <c r="Y1408" s="1"/>
      <c r="AC1408" s="1"/>
      <c r="AF1408" s="1"/>
      <c r="AG1408" s="1"/>
    </row>
    <row r="1409" spans="1:33" hidden="1" x14ac:dyDescent="0.25">
      <c r="A1409" s="1">
        <v>19</v>
      </c>
      <c r="B1409" s="1">
        <v>2019</v>
      </c>
      <c r="C1409" s="1">
        <v>353330419</v>
      </c>
      <c r="D1409" s="44" t="s">
        <v>424</v>
      </c>
      <c r="E1409" s="20">
        <v>1.7789025875190261E-2</v>
      </c>
      <c r="F1409" s="20">
        <v>1.9025875190258801E-5</v>
      </c>
      <c r="G1409" s="20">
        <v>1.7770000000000001E-2</v>
      </c>
      <c r="H1409" s="20" t="s">
        <v>47</v>
      </c>
      <c r="I1409" s="20">
        <v>1.643E-2</v>
      </c>
      <c r="J1409" s="20" t="s">
        <v>47</v>
      </c>
      <c r="K1409" s="20">
        <v>8.7902587519025899E-4</v>
      </c>
      <c r="L1409" s="20">
        <v>4.8000000000000001E-4</v>
      </c>
      <c r="M1409" s="20">
        <v>7.9998148437500013E-3</v>
      </c>
      <c r="N1409" s="50" t="s">
        <v>47</v>
      </c>
      <c r="O1409" s="8">
        <f>IFERROR(IFERROR(Tabela_BI[[#This Row],[nº Capt. Superf. - DAEE]]/(Tabela_BI[[#This Row],[nº Capt. Subt. - DAEE]] + Tabela_BI[[#This Row],[nº Capt. Superf. - DAEE]]),"") *100,"")</f>
        <v>5.5555555555555554</v>
      </c>
      <c r="P1409" s="8">
        <f>IFERROR(IFERROR(Tabela_BI[[#This Row],[nº Capt. Subt. - DAEE]] /(Tabela_BI[[#This Row],[nº Capt. Subt. - DAEE]] + Tabela_BI[[#This Row],[nº Capt. Superf. - DAEE]]),"") *100,"")</f>
        <v>94.444444444444443</v>
      </c>
      <c r="Q1409" s="1">
        <v>1</v>
      </c>
      <c r="R1409" s="1">
        <v>17</v>
      </c>
      <c r="S1409" s="6">
        <v>166.68077400000001</v>
      </c>
      <c r="T1409" s="6">
        <v>166.68077400000001</v>
      </c>
      <c r="W1409" s="1"/>
      <c r="X1409" s="1"/>
      <c r="Y1409" s="1"/>
      <c r="AC1409" s="1"/>
      <c r="AF1409" s="1"/>
      <c r="AG1409" s="1"/>
    </row>
    <row r="1410" spans="1:33" hidden="1" x14ac:dyDescent="0.25">
      <c r="A1410" s="1">
        <v>5</v>
      </c>
      <c r="B1410" s="1">
        <v>2019</v>
      </c>
      <c r="C1410" s="1">
        <v>35334035</v>
      </c>
      <c r="D1410" s="44" t="s">
        <v>425</v>
      </c>
      <c r="E1410" s="20">
        <v>0.70622954972095398</v>
      </c>
      <c r="F1410" s="20">
        <v>0.51412999999999998</v>
      </c>
      <c r="G1410" s="20">
        <v>0.192099549720954</v>
      </c>
      <c r="H1410" s="20" t="s">
        <v>47</v>
      </c>
      <c r="I1410" s="20">
        <v>0.42166999999999999</v>
      </c>
      <c r="J1410" s="20">
        <v>0.259918649162862</v>
      </c>
      <c r="K1410" s="20">
        <v>3.3500000000000001E-3</v>
      </c>
      <c r="L1410" s="20">
        <v>2.1290900558092331E-2</v>
      </c>
      <c r="M1410" s="20">
        <v>0.17297427812500002</v>
      </c>
      <c r="N1410" s="50">
        <v>21</v>
      </c>
      <c r="O1410" s="8">
        <f>IFERROR(IFERROR(Tabela_BI[[#This Row],[nº Capt. Superf. - DAEE]]/(Tabela_BI[[#This Row],[nº Capt. Subt. - DAEE]] + Tabela_BI[[#This Row],[nº Capt. Superf. - DAEE]]),"") *100,"")</f>
        <v>12.5</v>
      </c>
      <c r="P1410" s="8">
        <f>IFERROR(IFERROR(Tabela_BI[[#This Row],[nº Capt. Subt. - DAEE]] /(Tabela_BI[[#This Row],[nº Capt. Subt. - DAEE]] + Tabela_BI[[#This Row],[nº Capt. Superf. - DAEE]]),"") *100,"")</f>
        <v>87.5</v>
      </c>
      <c r="Q1410" s="1">
        <v>22</v>
      </c>
      <c r="R1410" s="1">
        <v>154</v>
      </c>
      <c r="S1410" s="6">
        <v>3068.5651199999998</v>
      </c>
      <c r="T1410" s="6">
        <v>3068.5651199999998</v>
      </c>
      <c r="W1410" s="1"/>
      <c r="X1410" s="1"/>
      <c r="Y1410" s="1"/>
      <c r="AC1410" s="1"/>
      <c r="AF1410" s="1"/>
      <c r="AG1410" s="1"/>
    </row>
    <row r="1411" spans="1:33" hidden="1" x14ac:dyDescent="0.25">
      <c r="A1411" s="1">
        <v>15</v>
      </c>
      <c r="B1411" s="1">
        <v>2019</v>
      </c>
      <c r="C1411" s="1">
        <v>353325415</v>
      </c>
      <c r="D1411" s="44" t="s">
        <v>426</v>
      </c>
      <c r="E1411" s="20">
        <v>0.12550933028919328</v>
      </c>
      <c r="F1411" s="20">
        <v>0.11728</v>
      </c>
      <c r="G1411" s="20">
        <v>8.2293302891932995E-3</v>
      </c>
      <c r="H1411" s="20" t="s">
        <v>47</v>
      </c>
      <c r="I1411" s="20">
        <v>4.6299999999999996E-3</v>
      </c>
      <c r="J1411" s="20">
        <v>3.4299999999999999E-3</v>
      </c>
      <c r="K1411" s="20">
        <v>0.11744933028919299</v>
      </c>
      <c r="L1411" s="20">
        <v>0</v>
      </c>
      <c r="M1411" s="20">
        <v>1.2858441406249999E-2</v>
      </c>
      <c r="N1411" s="50">
        <v>2</v>
      </c>
      <c r="O1411" s="8">
        <f>IFERROR(IFERROR(Tabela_BI[[#This Row],[nº Capt. Superf. - DAEE]]/(Tabela_BI[[#This Row],[nº Capt. Subt. - DAEE]] + Tabela_BI[[#This Row],[nº Capt. Superf. - DAEE]]),"") *100,"")</f>
        <v>61.53846153846154</v>
      </c>
      <c r="P1411" s="8">
        <f>IFERROR(IFERROR(Tabela_BI[[#This Row],[nº Capt. Subt. - DAEE]] /(Tabela_BI[[#This Row],[nº Capt. Subt. - DAEE]] + Tabela_BI[[#This Row],[nº Capt. Superf. - DAEE]]),"") *100,"")</f>
        <v>38.461538461538467</v>
      </c>
      <c r="Q1411" s="1">
        <v>8</v>
      </c>
      <c r="R1411" s="1">
        <v>5</v>
      </c>
      <c r="S1411" s="6">
        <v>286.63200000000001</v>
      </c>
      <c r="T1411" s="6">
        <v>286.63200000000001</v>
      </c>
      <c r="W1411" s="1"/>
      <c r="X1411" s="1"/>
      <c r="Y1411" s="1"/>
      <c r="AC1411" s="1"/>
      <c r="AF1411" s="1"/>
      <c r="AG1411" s="1"/>
    </row>
    <row r="1412" spans="1:33" hidden="1" x14ac:dyDescent="0.25">
      <c r="A1412" s="1">
        <v>16</v>
      </c>
      <c r="B1412" s="1">
        <v>2019</v>
      </c>
      <c r="C1412" s="1">
        <v>353350216</v>
      </c>
      <c r="D1412" s="44" t="s">
        <v>427</v>
      </c>
      <c r="E1412" s="20">
        <v>0.978906245560629</v>
      </c>
      <c r="F1412" s="20">
        <v>0.72195405885337405</v>
      </c>
      <c r="G1412" s="20">
        <v>0.256952186707255</v>
      </c>
      <c r="H1412" s="20" t="s">
        <v>47</v>
      </c>
      <c r="I1412" s="20">
        <v>0.117953500761035</v>
      </c>
      <c r="J1412" s="20">
        <v>0.22073811009639799</v>
      </c>
      <c r="K1412" s="20">
        <v>0.31649628614916298</v>
      </c>
      <c r="L1412" s="20">
        <v>0.32371834855403309</v>
      </c>
      <c r="M1412" s="20">
        <v>0.11312466729629629</v>
      </c>
      <c r="N1412" s="50">
        <v>24</v>
      </c>
      <c r="O1412" s="8">
        <f>IFERROR(IFERROR(Tabela_BI[[#This Row],[nº Capt. Superf. - DAEE]]/(Tabela_BI[[#This Row],[nº Capt. Subt. - DAEE]] + Tabela_BI[[#This Row],[nº Capt. Superf. - DAEE]]),"") *100,"")</f>
        <v>19.672131147540984</v>
      </c>
      <c r="P1412" s="8">
        <f>IFERROR(IFERROR(Tabela_BI[[#This Row],[nº Capt. Subt. - DAEE]] /(Tabela_BI[[#This Row],[nº Capt. Subt. - DAEE]] + Tabela_BI[[#This Row],[nº Capt. Superf. - DAEE]]),"") *100,"")</f>
        <v>80.327868852459019</v>
      </c>
      <c r="Q1412" s="1">
        <v>48</v>
      </c>
      <c r="R1412" s="1">
        <v>196</v>
      </c>
      <c r="S1412" s="6">
        <v>2042.0116199999998</v>
      </c>
      <c r="T1412" s="6">
        <v>2042.0116199999998</v>
      </c>
      <c r="W1412" s="1"/>
      <c r="X1412" s="1"/>
      <c r="Y1412" s="1"/>
      <c r="AC1412" s="1"/>
      <c r="AF1412" s="1"/>
      <c r="AG1412" s="1"/>
    </row>
    <row r="1413" spans="1:33" hidden="1" x14ac:dyDescent="0.25">
      <c r="A1413" s="1">
        <v>8</v>
      </c>
      <c r="B1413" s="1">
        <v>2019</v>
      </c>
      <c r="C1413" s="1">
        <v>35336018</v>
      </c>
      <c r="D1413" s="44" t="s">
        <v>428</v>
      </c>
      <c r="E1413" s="20">
        <v>0.14814309487569791</v>
      </c>
      <c r="F1413" s="20">
        <v>4.3667057331303903E-2</v>
      </c>
      <c r="G1413" s="20">
        <v>0.104476037544394</v>
      </c>
      <c r="H1413" s="20" t="s">
        <v>47</v>
      </c>
      <c r="I1413" s="20">
        <v>1.29392846270928E-2</v>
      </c>
      <c r="J1413" s="20">
        <v>3.1277270421106E-3</v>
      </c>
      <c r="K1413" s="20">
        <v>0.12973466768138001</v>
      </c>
      <c r="L1413" s="20">
        <v>2.34141552511416E-3</v>
      </c>
      <c r="M1413" s="20">
        <v>1.8619427083333334E-2</v>
      </c>
      <c r="N1413" s="50">
        <v>6</v>
      </c>
      <c r="O1413" s="8">
        <f>IFERROR(IFERROR(Tabela_BI[[#This Row],[nº Capt. Superf. - DAEE]]/(Tabela_BI[[#This Row],[nº Capt. Subt. - DAEE]] + Tabela_BI[[#This Row],[nº Capt. Superf. - DAEE]]),"") *100,"")</f>
        <v>25.714285714285712</v>
      </c>
      <c r="P1413" s="8">
        <f>IFERROR(IFERROR(Tabela_BI[[#This Row],[nº Capt. Subt. - DAEE]] /(Tabela_BI[[#This Row],[nº Capt. Subt. - DAEE]] + Tabela_BI[[#This Row],[nº Capt. Superf. - DAEE]]),"") *100,"")</f>
        <v>74.285714285714292</v>
      </c>
      <c r="Q1413" s="1">
        <v>9</v>
      </c>
      <c r="R1413" s="1">
        <v>26</v>
      </c>
      <c r="S1413" s="6">
        <v>364.12200000000007</v>
      </c>
      <c r="T1413" s="6">
        <v>364.12200000000007</v>
      </c>
      <c r="W1413" s="1"/>
      <c r="X1413" s="1"/>
      <c r="Y1413" s="1"/>
      <c r="AC1413" s="1"/>
      <c r="AF1413" s="1"/>
      <c r="AG1413" s="1"/>
    </row>
    <row r="1414" spans="1:33" hidden="1" x14ac:dyDescent="0.25">
      <c r="A1414" s="1">
        <v>12</v>
      </c>
      <c r="B1414" s="1">
        <v>2019</v>
      </c>
      <c r="C1414" s="1">
        <v>353360112</v>
      </c>
      <c r="D1414" s="44" t="s">
        <v>428</v>
      </c>
      <c r="E1414" s="20">
        <v>0.13270000000000001</v>
      </c>
      <c r="F1414" s="20">
        <v>0.10946</v>
      </c>
      <c r="G1414" s="20">
        <v>2.324E-2</v>
      </c>
      <c r="H1414" s="20" t="s">
        <v>47</v>
      </c>
      <c r="I1414" s="20" t="s">
        <v>47</v>
      </c>
      <c r="J1414" s="20">
        <v>2.324E-2</v>
      </c>
      <c r="K1414" s="20">
        <v>0.10946</v>
      </c>
      <c r="L1414" s="20">
        <v>0</v>
      </c>
      <c r="M1414" s="20" t="s">
        <v>47</v>
      </c>
      <c r="N1414" s="50">
        <v>3</v>
      </c>
      <c r="O1414" s="8">
        <f>IFERROR(IFERROR(Tabela_BI[[#This Row],[nº Capt. Superf. - DAEE]]/(Tabela_BI[[#This Row],[nº Capt. Subt. - DAEE]] + Tabela_BI[[#This Row],[nº Capt. Superf. - DAEE]]),"") *100,"")</f>
        <v>66.666666666666657</v>
      </c>
      <c r="P1414" s="8">
        <f>IFERROR(IFERROR(Tabela_BI[[#This Row],[nº Capt. Subt. - DAEE]] /(Tabela_BI[[#This Row],[nº Capt. Subt. - DAEE]] + Tabela_BI[[#This Row],[nº Capt. Superf. - DAEE]]),"") *100,"")</f>
        <v>33.333333333333329</v>
      </c>
      <c r="Q1414" s="1">
        <v>4</v>
      </c>
      <c r="R1414" s="1">
        <v>2</v>
      </c>
      <c r="S1414" s="6"/>
      <c r="T1414" s="6"/>
      <c r="W1414" s="1"/>
      <c r="X1414" s="1"/>
      <c r="Y1414" s="1"/>
      <c r="AC1414" s="1"/>
      <c r="AF1414" s="1"/>
      <c r="AG1414" s="1"/>
    </row>
    <row r="1415" spans="1:33" hidden="1" x14ac:dyDescent="0.25">
      <c r="A1415" s="1">
        <v>17</v>
      </c>
      <c r="B1415" s="1">
        <v>2019</v>
      </c>
      <c r="C1415" s="1">
        <v>353370017</v>
      </c>
      <c r="D1415" s="44" t="s">
        <v>429</v>
      </c>
      <c r="E1415" s="20">
        <v>3.8527610350076104E-2</v>
      </c>
      <c r="F1415" s="20">
        <v>3.8170000000000003E-2</v>
      </c>
      <c r="G1415" s="20">
        <v>3.5761035007610402E-4</v>
      </c>
      <c r="H1415" s="20" t="s">
        <v>47</v>
      </c>
      <c r="I1415" s="20" t="s">
        <v>47</v>
      </c>
      <c r="J1415" s="20">
        <v>8.4999999999999995E-4</v>
      </c>
      <c r="K1415" s="20">
        <v>3.7347610350076103E-2</v>
      </c>
      <c r="L1415" s="20">
        <v>3.3E-4</v>
      </c>
      <c r="M1415" s="20">
        <v>8.6190643229166666E-3</v>
      </c>
      <c r="N1415" s="50">
        <v>6</v>
      </c>
      <c r="O1415" s="8">
        <f>IFERROR(IFERROR(Tabela_BI[[#This Row],[nº Capt. Superf. - DAEE]]/(Tabela_BI[[#This Row],[nº Capt. Subt. - DAEE]] + Tabela_BI[[#This Row],[nº Capt. Superf. - DAEE]]),"") *100,"")</f>
        <v>50</v>
      </c>
      <c r="P1415" s="8">
        <f>IFERROR(IFERROR(Tabela_BI[[#This Row],[nº Capt. Subt. - DAEE]] /(Tabela_BI[[#This Row],[nº Capt. Subt. - DAEE]] + Tabela_BI[[#This Row],[nº Capt. Superf. - DAEE]]),"") *100,"")</f>
        <v>50</v>
      </c>
      <c r="Q1415" s="1">
        <v>11</v>
      </c>
      <c r="R1415" s="1">
        <v>11</v>
      </c>
      <c r="S1415" s="6">
        <v>179.58645000000001</v>
      </c>
      <c r="T1415" s="6">
        <v>179.58645000000001</v>
      </c>
      <c r="W1415" s="1"/>
      <c r="X1415" s="1"/>
      <c r="Y1415" s="1"/>
      <c r="AC1415" s="1"/>
      <c r="AF1415" s="1"/>
      <c r="AG1415" s="1"/>
    </row>
    <row r="1416" spans="1:33" hidden="1" x14ac:dyDescent="0.25">
      <c r="A1416" s="1">
        <v>21</v>
      </c>
      <c r="B1416" s="1">
        <v>2019</v>
      </c>
      <c r="C1416" s="1">
        <v>353370021</v>
      </c>
      <c r="D1416" s="44" t="s">
        <v>429</v>
      </c>
      <c r="E1416" s="20">
        <v>2.8767123287671198E-4</v>
      </c>
      <c r="F1416" s="20">
        <v>2.8767123287671198E-4</v>
      </c>
      <c r="G1416" s="20" t="s">
        <v>47</v>
      </c>
      <c r="H1416" s="20" t="s">
        <v>47</v>
      </c>
      <c r="I1416" s="20" t="s">
        <v>47</v>
      </c>
      <c r="J1416" s="20" t="s">
        <v>47</v>
      </c>
      <c r="K1416" s="20">
        <v>2.8767123287671198E-4</v>
      </c>
      <c r="L1416" s="20">
        <v>0</v>
      </c>
      <c r="M1416" s="20" t="s">
        <v>47</v>
      </c>
      <c r="N1416" s="50">
        <v>1</v>
      </c>
      <c r="O1416" s="8" t="str">
        <f>IFERROR(IFERROR(Tabela_BI[[#This Row],[nº Capt. Superf. - DAEE]]/(Tabela_BI[[#This Row],[nº Capt. Subt. - DAEE]] + Tabela_BI[[#This Row],[nº Capt. Superf. - DAEE]]),"") *100,"")</f>
        <v/>
      </c>
      <c r="P1416" s="8" t="str">
        <f>IFERROR(IFERROR(Tabela_BI[[#This Row],[nº Capt. Subt. - DAEE]] /(Tabela_BI[[#This Row],[nº Capt. Subt. - DAEE]] + Tabela_BI[[#This Row],[nº Capt. Superf. - DAEE]]),"") *100,"")</f>
        <v/>
      </c>
      <c r="Q1416" s="1">
        <v>1</v>
      </c>
      <c r="R1416" s="1" t="s">
        <v>47</v>
      </c>
      <c r="S1416" s="6"/>
      <c r="T1416" s="6"/>
      <c r="W1416" s="1"/>
      <c r="X1416" s="1"/>
      <c r="Y1416" s="1"/>
      <c r="AC1416" s="1"/>
      <c r="AF1416" s="1"/>
      <c r="AG1416" s="1"/>
    </row>
    <row r="1417" spans="1:33" hidden="1" x14ac:dyDescent="0.25">
      <c r="A1417" s="1">
        <v>14</v>
      </c>
      <c r="B1417" s="1">
        <v>2019</v>
      </c>
      <c r="C1417" s="1">
        <v>353380914</v>
      </c>
      <c r="D1417" s="44" t="s">
        <v>430</v>
      </c>
      <c r="E1417" s="20">
        <v>0.12771852359208499</v>
      </c>
      <c r="F1417" s="20">
        <v>0.12771852359208499</v>
      </c>
      <c r="G1417" s="20" t="s">
        <v>47</v>
      </c>
      <c r="H1417" s="20" t="s">
        <v>47</v>
      </c>
      <c r="I1417" s="20" t="s">
        <v>47</v>
      </c>
      <c r="J1417" s="20" t="s">
        <v>47</v>
      </c>
      <c r="K1417" s="20">
        <v>0.12771852359208499</v>
      </c>
      <c r="L1417" s="20">
        <v>0</v>
      </c>
      <c r="M1417" s="20" t="s">
        <v>47</v>
      </c>
      <c r="N1417" s="50">
        <v>2</v>
      </c>
      <c r="O1417" s="8" t="str">
        <f>IFERROR(IFERROR(Tabela_BI[[#This Row],[nº Capt. Superf. - DAEE]]/(Tabela_BI[[#This Row],[nº Capt. Subt. - DAEE]] + Tabela_BI[[#This Row],[nº Capt. Superf. - DAEE]]),"") *100,"")</f>
        <v/>
      </c>
      <c r="P1417" s="8" t="str">
        <f>IFERROR(IFERROR(Tabela_BI[[#This Row],[nº Capt. Subt. - DAEE]] /(Tabela_BI[[#This Row],[nº Capt. Subt. - DAEE]] + Tabela_BI[[#This Row],[nº Capt. Superf. - DAEE]]),"") *100,"")</f>
        <v/>
      </c>
      <c r="Q1417" s="1">
        <v>5</v>
      </c>
      <c r="R1417" s="1" t="s">
        <v>47</v>
      </c>
      <c r="S1417" s="6"/>
      <c r="T1417" s="6"/>
      <c r="W1417" s="1"/>
      <c r="X1417" s="1"/>
      <c r="Y1417" s="1"/>
      <c r="AC1417" s="1"/>
      <c r="AF1417" s="1"/>
      <c r="AG1417" s="1"/>
    </row>
    <row r="1418" spans="1:33" hidden="1" x14ac:dyDescent="0.25">
      <c r="A1418" s="1">
        <v>17</v>
      </c>
      <c r="B1418" s="1">
        <v>2019</v>
      </c>
      <c r="C1418" s="1">
        <v>353380917</v>
      </c>
      <c r="D1418" s="44" t="s">
        <v>430</v>
      </c>
      <c r="E1418" s="20">
        <v>4.9904132420091285E-2</v>
      </c>
      <c r="F1418" s="20">
        <v>4.2713584474885803E-2</v>
      </c>
      <c r="G1418" s="20">
        <v>7.1905479452054801E-3</v>
      </c>
      <c r="H1418" s="20" t="s">
        <v>47</v>
      </c>
      <c r="I1418" s="20">
        <v>7.7156468797564704E-3</v>
      </c>
      <c r="J1418" s="20" t="s">
        <v>47</v>
      </c>
      <c r="K1418" s="20">
        <v>4.2121894977168998E-2</v>
      </c>
      <c r="L1418" s="20">
        <v>6.6590563165905604E-5</v>
      </c>
      <c r="M1418" s="20">
        <v>5.976196875E-3</v>
      </c>
      <c r="N1418" s="50">
        <v>2</v>
      </c>
      <c r="O1418" s="8">
        <f>IFERROR(IFERROR(Tabela_BI[[#This Row],[nº Capt. Superf. - DAEE]]/(Tabela_BI[[#This Row],[nº Capt. Subt. - DAEE]] + Tabela_BI[[#This Row],[nº Capt. Superf. - DAEE]]),"") *100,"")</f>
        <v>61.53846153846154</v>
      </c>
      <c r="P1418" s="8">
        <f>IFERROR(IFERROR(Tabela_BI[[#This Row],[nº Capt. Subt. - DAEE]] /(Tabela_BI[[#This Row],[nº Capt. Subt. - DAEE]] + Tabela_BI[[#This Row],[nº Capt. Superf. - DAEE]]),"") *100,"")</f>
        <v>38.461538461538467</v>
      </c>
      <c r="Q1418" s="1">
        <v>8</v>
      </c>
      <c r="R1418" s="1">
        <v>5</v>
      </c>
      <c r="S1418" s="6">
        <v>88.884</v>
      </c>
      <c r="T1418" s="6">
        <v>88.884</v>
      </c>
      <c r="W1418" s="1"/>
      <c r="X1418" s="1"/>
      <c r="Y1418" s="1"/>
      <c r="AC1418" s="1"/>
      <c r="AF1418" s="1"/>
      <c r="AG1418" s="1"/>
    </row>
    <row r="1419" spans="1:33" hidden="1" x14ac:dyDescent="0.25">
      <c r="A1419" s="1">
        <v>12</v>
      </c>
      <c r="B1419" s="1">
        <v>2019</v>
      </c>
      <c r="C1419" s="1">
        <v>353390812</v>
      </c>
      <c r="D1419" s="44" t="s">
        <v>431</v>
      </c>
      <c r="E1419" s="20">
        <v>8.5776362252663621E-2</v>
      </c>
      <c r="F1419" s="20">
        <v>7.9299999999999995E-2</v>
      </c>
      <c r="G1419" s="20">
        <v>6.4763622526636203E-3</v>
      </c>
      <c r="H1419" s="20" t="s">
        <v>47</v>
      </c>
      <c r="I1419" s="20" t="s">
        <v>47</v>
      </c>
      <c r="J1419" s="20">
        <v>5.6299999999999996E-3</v>
      </c>
      <c r="K1419" s="20">
        <v>8.0026362252663602E-2</v>
      </c>
      <c r="L1419" s="20">
        <v>1.2E-4</v>
      </c>
      <c r="M1419" s="20" t="s">
        <v>47</v>
      </c>
      <c r="N1419" s="50">
        <v>1</v>
      </c>
      <c r="O1419" s="8">
        <f>IFERROR(IFERROR(Tabela_BI[[#This Row],[nº Capt. Superf. - DAEE]]/(Tabela_BI[[#This Row],[nº Capt. Subt. - DAEE]] + Tabela_BI[[#This Row],[nº Capt. Superf. - DAEE]]),"") *100,"")</f>
        <v>50</v>
      </c>
      <c r="P1419" s="8">
        <f>IFERROR(IFERROR(Tabela_BI[[#This Row],[nº Capt. Subt. - DAEE]] /(Tabela_BI[[#This Row],[nº Capt. Subt. - DAEE]] + Tabela_BI[[#This Row],[nº Capt. Superf. - DAEE]]),"") *100,"")</f>
        <v>50</v>
      </c>
      <c r="Q1419" s="1">
        <v>6</v>
      </c>
      <c r="R1419" s="1">
        <v>6</v>
      </c>
      <c r="S1419" s="6"/>
      <c r="T1419" s="6"/>
      <c r="W1419" s="1"/>
      <c r="X1419" s="1"/>
      <c r="Y1419" s="1"/>
      <c r="AC1419" s="1"/>
      <c r="AF1419" s="1"/>
      <c r="AG1419" s="1"/>
    </row>
    <row r="1420" spans="1:33" hidden="1" x14ac:dyDescent="0.25">
      <c r="A1420" s="1">
        <v>15</v>
      </c>
      <c r="B1420" s="1">
        <v>2019</v>
      </c>
      <c r="C1420" s="1">
        <v>353390815</v>
      </c>
      <c r="D1420" s="44" t="s">
        <v>431</v>
      </c>
      <c r="E1420" s="20">
        <v>0.87009757990867498</v>
      </c>
      <c r="F1420" s="20">
        <v>0.494841232876712</v>
      </c>
      <c r="G1420" s="20">
        <v>0.37525634703196298</v>
      </c>
      <c r="H1420" s="20" t="s">
        <v>47</v>
      </c>
      <c r="I1420" s="20">
        <v>3.69250152207002E-2</v>
      </c>
      <c r="J1420" s="20">
        <v>0.15492759766615899</v>
      </c>
      <c r="K1420" s="20">
        <v>0.42230068619989802</v>
      </c>
      <c r="L1420" s="20">
        <v>0.25594428082191811</v>
      </c>
      <c r="M1420" s="20">
        <v>0.15030557756944443</v>
      </c>
      <c r="N1420" s="50">
        <v>24</v>
      </c>
      <c r="O1420" s="8">
        <f>IFERROR(IFERROR(Tabela_BI[[#This Row],[nº Capt. Superf. - DAEE]]/(Tabela_BI[[#This Row],[nº Capt. Subt. - DAEE]] + Tabela_BI[[#This Row],[nº Capt. Superf. - DAEE]]),"") *100,"")</f>
        <v>23.18181818181818</v>
      </c>
      <c r="P1420" s="8">
        <f>IFERROR(IFERROR(Tabela_BI[[#This Row],[nº Capt. Subt. - DAEE]] /(Tabela_BI[[#This Row],[nº Capt. Subt. - DAEE]] + Tabela_BI[[#This Row],[nº Capt. Superf. - DAEE]]),"") *100,"")</f>
        <v>76.818181818181813</v>
      </c>
      <c r="Q1420" s="1">
        <v>51</v>
      </c>
      <c r="R1420" s="1">
        <v>169</v>
      </c>
      <c r="S1420" s="6">
        <v>2793.3119999999999</v>
      </c>
      <c r="T1420" s="6">
        <v>907.82640000000004</v>
      </c>
      <c r="W1420" s="1"/>
      <c r="X1420" s="1"/>
      <c r="Y1420" s="1"/>
      <c r="AC1420" s="1"/>
      <c r="AF1420" s="1"/>
      <c r="AG1420" s="1"/>
    </row>
    <row r="1421" spans="1:33" hidden="1" x14ac:dyDescent="0.25">
      <c r="A1421" s="1">
        <v>15</v>
      </c>
      <c r="B1421" s="1">
        <v>2019</v>
      </c>
      <c r="C1421" s="1">
        <v>353400515</v>
      </c>
      <c r="D1421" s="44" t="s">
        <v>432</v>
      </c>
      <c r="E1421" s="20">
        <v>9.7489292871638794E-2</v>
      </c>
      <c r="F1421" s="20">
        <v>6.8876407914764098E-2</v>
      </c>
      <c r="G1421" s="20">
        <v>2.8612884956874699E-2</v>
      </c>
      <c r="H1421" s="20" t="s">
        <v>47</v>
      </c>
      <c r="I1421" s="20">
        <v>7.1599999999999997E-3</v>
      </c>
      <c r="J1421" s="20">
        <v>1.3535578386605801E-2</v>
      </c>
      <c r="K1421" s="20">
        <v>6.48285388127854E-2</v>
      </c>
      <c r="L1421" s="20">
        <v>1.1965175672247572E-2</v>
      </c>
      <c r="M1421" s="20">
        <v>1.0916666666666667E-2</v>
      </c>
      <c r="N1421" s="50">
        <v>19</v>
      </c>
      <c r="O1421" s="8">
        <f>IFERROR(IFERROR(Tabela_BI[[#This Row],[nº Capt. Superf. - DAEE]]/(Tabela_BI[[#This Row],[nº Capt. Subt. - DAEE]] + Tabela_BI[[#This Row],[nº Capt. Superf. - DAEE]]),"") *100,"")</f>
        <v>42.105263157894733</v>
      </c>
      <c r="P1421" s="8">
        <f>IFERROR(IFERROR(Tabela_BI[[#This Row],[nº Capt. Subt. - DAEE]] /(Tabela_BI[[#This Row],[nº Capt. Subt. - DAEE]] + Tabela_BI[[#This Row],[nº Capt. Superf. - DAEE]]),"") *100,"")</f>
        <v>57.894736842105267</v>
      </c>
      <c r="Q1421" s="1">
        <v>16</v>
      </c>
      <c r="R1421" s="1">
        <v>22</v>
      </c>
      <c r="S1421" s="6">
        <v>181.62144000000001</v>
      </c>
      <c r="T1421" s="6">
        <v>181.62144000000001</v>
      </c>
      <c r="W1421" s="1"/>
      <c r="X1421" s="1"/>
      <c r="Y1421" s="1"/>
      <c r="AC1421" s="1"/>
      <c r="AF1421" s="1"/>
      <c r="AG1421" s="1"/>
    </row>
    <row r="1422" spans="1:33" hidden="1" x14ac:dyDescent="0.25">
      <c r="A1422" s="1">
        <v>20</v>
      </c>
      <c r="B1422" s="1">
        <v>2019</v>
      </c>
      <c r="C1422" s="1">
        <v>353410420</v>
      </c>
      <c r="D1422" s="44" t="s">
        <v>433</v>
      </c>
      <c r="E1422" s="20">
        <v>4.45928310502283E-2</v>
      </c>
      <c r="F1422" s="20">
        <v>4.45228310502283E-2</v>
      </c>
      <c r="G1422" s="20">
        <v>6.9999999999999994E-5</v>
      </c>
      <c r="H1422" s="20" t="s">
        <v>47</v>
      </c>
      <c r="I1422" s="20" t="s">
        <v>47</v>
      </c>
      <c r="J1422" s="20">
        <v>5.0000000000000002E-5</v>
      </c>
      <c r="K1422" s="20">
        <v>4.4499999999999998E-2</v>
      </c>
      <c r="L1422" s="20">
        <v>4.2831050228310501E-5</v>
      </c>
      <c r="M1422" s="20" t="s">
        <v>47</v>
      </c>
      <c r="N1422" s="50">
        <v>5</v>
      </c>
      <c r="O1422" s="8">
        <f>IFERROR(IFERROR(Tabela_BI[[#This Row],[nº Capt. Superf. - DAEE]]/(Tabela_BI[[#This Row],[nº Capt. Subt. - DAEE]] + Tabela_BI[[#This Row],[nº Capt. Superf. - DAEE]]),"") *100,"")</f>
        <v>66.666666666666657</v>
      </c>
      <c r="P1422" s="8">
        <f>IFERROR(IFERROR(Tabela_BI[[#This Row],[nº Capt. Subt. - DAEE]] /(Tabela_BI[[#This Row],[nº Capt. Subt. - DAEE]] + Tabela_BI[[#This Row],[nº Capt. Superf. - DAEE]]),"") *100,"")</f>
        <v>33.333333333333329</v>
      </c>
      <c r="Q1422" s="1">
        <v>4</v>
      </c>
      <c r="R1422" s="1">
        <v>2</v>
      </c>
      <c r="S1422" s="6"/>
      <c r="T1422" s="6"/>
      <c r="W1422" s="1"/>
      <c r="X1422" s="1"/>
      <c r="Y1422" s="1"/>
      <c r="AC1422" s="1"/>
      <c r="AF1422" s="1"/>
      <c r="AG1422" s="1"/>
    </row>
    <row r="1423" spans="1:33" hidden="1" x14ac:dyDescent="0.25">
      <c r="A1423" s="1">
        <v>21</v>
      </c>
      <c r="B1423" s="1">
        <v>2019</v>
      </c>
      <c r="C1423" s="1">
        <v>353410421</v>
      </c>
      <c r="D1423" s="44" t="s">
        <v>433</v>
      </c>
      <c r="E1423" s="20">
        <v>1.00553881278539E-2</v>
      </c>
      <c r="F1423" s="20" t="s">
        <v>47</v>
      </c>
      <c r="G1423" s="20">
        <v>1.00553881278539E-2</v>
      </c>
      <c r="H1423" s="20" t="s">
        <v>47</v>
      </c>
      <c r="I1423" s="20">
        <v>9.6002587519025892E-3</v>
      </c>
      <c r="J1423" s="20">
        <v>1.8000000000000001E-4</v>
      </c>
      <c r="K1423" s="20">
        <v>9.5129375951293795E-5</v>
      </c>
      <c r="L1423" s="20">
        <v>1.8000000000000001E-4</v>
      </c>
      <c r="M1423" s="20">
        <v>1.552725625E-2</v>
      </c>
      <c r="N1423" s="50" t="s">
        <v>47</v>
      </c>
      <c r="O1423" s="8" t="str">
        <f>IFERROR(IFERROR(Tabela_BI[[#This Row],[nº Capt. Superf. - DAEE]]/(Tabela_BI[[#This Row],[nº Capt. Subt. - DAEE]] + Tabela_BI[[#This Row],[nº Capt. Superf. - DAEE]]),"") *100,"")</f>
        <v/>
      </c>
      <c r="P1423" s="8" t="str">
        <f>IFERROR(IFERROR(Tabela_BI[[#This Row],[nº Capt. Subt. - DAEE]] /(Tabela_BI[[#This Row],[nº Capt. Subt. - DAEE]] + Tabela_BI[[#This Row],[nº Capt. Superf. - DAEE]]),"") *100,"")</f>
        <v/>
      </c>
      <c r="Q1423" s="1" t="s">
        <v>47</v>
      </c>
      <c r="R1423" s="1">
        <v>11</v>
      </c>
      <c r="S1423" s="6">
        <v>328.59</v>
      </c>
      <c r="T1423" s="6">
        <v>328.59</v>
      </c>
      <c r="W1423" s="1"/>
      <c r="X1423" s="1"/>
      <c r="Y1423" s="1"/>
      <c r="AC1423" s="1"/>
      <c r="AF1423" s="1"/>
      <c r="AG1423" s="1"/>
    </row>
    <row r="1424" spans="1:33" hidden="1" x14ac:dyDescent="0.25">
      <c r="A1424" s="1">
        <v>15</v>
      </c>
      <c r="B1424" s="1">
        <v>2019</v>
      </c>
      <c r="C1424" s="1">
        <v>353420315</v>
      </c>
      <c r="D1424" s="44" t="s">
        <v>434</v>
      </c>
      <c r="E1424" s="20">
        <v>0.43669683916793539</v>
      </c>
      <c r="F1424" s="20">
        <v>0.40688207001522098</v>
      </c>
      <c r="G1424" s="20">
        <v>2.9814769152714402E-2</v>
      </c>
      <c r="H1424" s="20">
        <v>7.6254502790461698E-2</v>
      </c>
      <c r="I1424" s="20">
        <v>2.4798812785388102E-2</v>
      </c>
      <c r="J1424" s="20">
        <v>0.28075399543378998</v>
      </c>
      <c r="K1424" s="20">
        <v>0.115133713850837</v>
      </c>
      <c r="L1424" s="20">
        <v>1.6010317097919842E-2</v>
      </c>
      <c r="M1424" s="20">
        <v>1.51498E-2</v>
      </c>
      <c r="N1424" s="50">
        <v>6</v>
      </c>
      <c r="O1424" s="8">
        <f>IFERROR(IFERROR(Tabela_BI[[#This Row],[nº Capt. Superf. - DAEE]]/(Tabela_BI[[#This Row],[nº Capt. Subt. - DAEE]] + Tabela_BI[[#This Row],[nº Capt. Superf. - DAEE]]),"") *100,"")</f>
        <v>51.162790697674424</v>
      </c>
      <c r="P1424" s="8">
        <f>IFERROR(IFERROR(Tabela_BI[[#This Row],[nº Capt. Subt. - DAEE]] /(Tabela_BI[[#This Row],[nº Capt. Subt. - DAEE]] + Tabela_BI[[#This Row],[nº Capt. Superf. - DAEE]]),"") *100,"")</f>
        <v>48.837209302325576</v>
      </c>
      <c r="Q1424" s="1">
        <v>22</v>
      </c>
      <c r="R1424" s="1">
        <v>21</v>
      </c>
      <c r="S1424" s="6">
        <v>325.73787120000003</v>
      </c>
      <c r="T1424" s="6">
        <v>325.73787120000003</v>
      </c>
      <c r="W1424" s="1"/>
      <c r="X1424" s="1"/>
      <c r="Y1424" s="1"/>
      <c r="AC1424" s="1"/>
      <c r="AF1424" s="1"/>
      <c r="AG1424" s="1"/>
    </row>
    <row r="1425" spans="1:33" hidden="1" x14ac:dyDescent="0.25">
      <c r="A1425" s="1">
        <v>4</v>
      </c>
      <c r="B1425" s="1">
        <v>2019</v>
      </c>
      <c r="C1425" s="1">
        <v>35343024</v>
      </c>
      <c r="D1425" s="44" t="s">
        <v>435</v>
      </c>
      <c r="E1425" s="20">
        <v>0</v>
      </c>
      <c r="F1425" s="20" t="s">
        <v>47</v>
      </c>
      <c r="G1425" s="20" t="s">
        <v>47</v>
      </c>
      <c r="H1425" s="20" t="s">
        <v>47</v>
      </c>
      <c r="I1425" s="20" t="s">
        <v>47</v>
      </c>
      <c r="J1425" s="20" t="s">
        <v>47</v>
      </c>
      <c r="K1425" s="20" t="s">
        <v>47</v>
      </c>
      <c r="L1425" s="20">
        <v>0</v>
      </c>
      <c r="M1425" s="20" t="s">
        <v>47</v>
      </c>
      <c r="N1425" s="50">
        <v>1</v>
      </c>
      <c r="O1425" s="8" t="str">
        <f>IFERROR(IFERROR(Tabela_BI[[#This Row],[nº Capt. Superf. - DAEE]]/(Tabela_BI[[#This Row],[nº Capt. Subt. - DAEE]] + Tabela_BI[[#This Row],[nº Capt. Superf. - DAEE]]),"") *100,"")</f>
        <v/>
      </c>
      <c r="P1425" s="8" t="str">
        <f>IFERROR(IFERROR(Tabela_BI[[#This Row],[nº Capt. Subt. - DAEE]] /(Tabela_BI[[#This Row],[nº Capt. Subt. - DAEE]] + Tabela_BI[[#This Row],[nº Capt. Superf. - DAEE]]),"") *100,"")</f>
        <v/>
      </c>
      <c r="Q1425" s="1" t="s">
        <v>47</v>
      </c>
      <c r="R1425" s="1" t="s">
        <v>47</v>
      </c>
      <c r="S1425" s="6"/>
      <c r="T1425" s="6"/>
      <c r="W1425" s="1"/>
      <c r="X1425" s="1"/>
      <c r="Y1425" s="1"/>
      <c r="AC1425" s="1"/>
      <c r="AF1425" s="1"/>
      <c r="AG1425" s="1"/>
    </row>
    <row r="1426" spans="1:33" hidden="1" x14ac:dyDescent="0.25">
      <c r="A1426" s="1">
        <v>8</v>
      </c>
      <c r="B1426" s="1">
        <v>2019</v>
      </c>
      <c r="C1426" s="1">
        <v>35343028</v>
      </c>
      <c r="D1426" s="44" t="s">
        <v>435</v>
      </c>
      <c r="E1426" s="20">
        <v>3.4874429223744302E-3</v>
      </c>
      <c r="F1426" s="20">
        <v>1.5220700152207001E-3</v>
      </c>
      <c r="G1426" s="20">
        <v>1.9653729071537301E-3</v>
      </c>
      <c r="H1426" s="20" t="s">
        <v>47</v>
      </c>
      <c r="I1426" s="20" t="s">
        <v>47</v>
      </c>
      <c r="J1426" s="20" t="s">
        <v>47</v>
      </c>
      <c r="K1426" s="20">
        <v>3.48173515981735E-3</v>
      </c>
      <c r="L1426" s="20">
        <v>5.70776255707763E-6</v>
      </c>
      <c r="M1426" s="20" t="s">
        <v>47</v>
      </c>
      <c r="N1426" s="50">
        <v>2</v>
      </c>
      <c r="O1426" s="8">
        <f>IFERROR(IFERROR(Tabela_BI[[#This Row],[nº Capt. Superf. - DAEE]]/(Tabela_BI[[#This Row],[nº Capt. Subt. - DAEE]] + Tabela_BI[[#This Row],[nº Capt. Superf. - DAEE]]),"") *100,"")</f>
        <v>16.666666666666664</v>
      </c>
      <c r="P1426" s="8">
        <f>IFERROR(IFERROR(Tabela_BI[[#This Row],[nº Capt. Subt. - DAEE]] /(Tabela_BI[[#This Row],[nº Capt. Subt. - DAEE]] + Tabela_BI[[#This Row],[nº Capt. Superf. - DAEE]]),"") *100,"")</f>
        <v>83.333333333333343</v>
      </c>
      <c r="Q1426" s="1">
        <v>1</v>
      </c>
      <c r="R1426" s="1">
        <v>5</v>
      </c>
      <c r="S1426" s="6"/>
      <c r="T1426" s="6"/>
      <c r="W1426" s="1"/>
      <c r="X1426" s="1"/>
      <c r="Y1426" s="1"/>
      <c r="AC1426" s="1"/>
      <c r="AF1426" s="1"/>
      <c r="AG1426" s="1"/>
    </row>
    <row r="1427" spans="1:33" hidden="1" x14ac:dyDescent="0.25">
      <c r="A1427" s="1">
        <v>12</v>
      </c>
      <c r="B1427" s="1">
        <v>2019</v>
      </c>
      <c r="C1427" s="1">
        <v>353430212</v>
      </c>
      <c r="D1427" s="44" t="s">
        <v>435</v>
      </c>
      <c r="E1427" s="20">
        <v>0.35912650684931602</v>
      </c>
      <c r="F1427" s="20">
        <v>0.17034415525114199</v>
      </c>
      <c r="G1427" s="20">
        <v>0.188782351598174</v>
      </c>
      <c r="H1427" s="20" t="s">
        <v>47</v>
      </c>
      <c r="I1427" s="20">
        <v>0.148148310502283</v>
      </c>
      <c r="J1427" s="20">
        <v>2.6347420091324202E-2</v>
      </c>
      <c r="K1427" s="20">
        <v>0.17332503805175001</v>
      </c>
      <c r="L1427" s="20">
        <v>1.130573820395738E-2</v>
      </c>
      <c r="M1427" s="20">
        <v>0.12716719280208333</v>
      </c>
      <c r="N1427" s="50">
        <v>6</v>
      </c>
      <c r="O1427" s="8">
        <f>IFERROR(IFERROR(Tabela_BI[[#This Row],[nº Capt. Superf. - DAEE]]/(Tabela_BI[[#This Row],[nº Capt. Subt. - DAEE]] + Tabela_BI[[#This Row],[nº Capt. Superf. - DAEE]]),"") *100,"")</f>
        <v>27.118644067796609</v>
      </c>
      <c r="P1427" s="8">
        <f>IFERROR(IFERROR(Tabela_BI[[#This Row],[nº Capt. Subt. - DAEE]] /(Tabela_BI[[#This Row],[nº Capt. Subt. - DAEE]] + Tabela_BI[[#This Row],[nº Capt. Superf. - DAEE]]),"") *100,"")</f>
        <v>72.881355932203391</v>
      </c>
      <c r="Q1427" s="1">
        <v>16</v>
      </c>
      <c r="R1427" s="1">
        <v>43</v>
      </c>
      <c r="S1427" s="6">
        <v>2316.2759999999998</v>
      </c>
      <c r="T1427" s="6">
        <v>463.25519999999995</v>
      </c>
      <c r="W1427" s="1"/>
      <c r="X1427" s="1"/>
      <c r="Y1427" s="1"/>
      <c r="AC1427" s="1"/>
      <c r="AF1427" s="1"/>
      <c r="AG1427" s="1"/>
    </row>
    <row r="1428" spans="1:33" hidden="1" x14ac:dyDescent="0.25">
      <c r="A1428" s="1">
        <v>6</v>
      </c>
      <c r="B1428" s="1">
        <v>2019</v>
      </c>
      <c r="C1428" s="1">
        <v>35344016</v>
      </c>
      <c r="D1428" s="44" t="s">
        <v>436</v>
      </c>
      <c r="E1428" s="20">
        <v>0.40603958396752898</v>
      </c>
      <c r="F1428" s="20">
        <v>3.1300000000000001E-2</v>
      </c>
      <c r="G1428" s="20">
        <v>0.37473958396752899</v>
      </c>
      <c r="H1428" s="20" t="s">
        <v>47</v>
      </c>
      <c r="I1428" s="20">
        <v>7.6000000000000004E-4</v>
      </c>
      <c r="J1428" s="20">
        <v>9.7540452181633694E-2</v>
      </c>
      <c r="K1428" s="20">
        <v>4.0000000000000002E-4</v>
      </c>
      <c r="L1428" s="20">
        <v>0.3073391317858955</v>
      </c>
      <c r="M1428" s="20">
        <v>2.7756095833333334</v>
      </c>
      <c r="N1428" s="50">
        <v>9</v>
      </c>
      <c r="O1428" s="8">
        <f>IFERROR(IFERROR(Tabela_BI[[#This Row],[nº Capt. Superf. - DAEE]]/(Tabela_BI[[#This Row],[nº Capt. Subt. - DAEE]] + Tabela_BI[[#This Row],[nº Capt. Superf. - DAEE]]),"") *100,"")</f>
        <v>1.1560693641618496</v>
      </c>
      <c r="P1428" s="8">
        <f>IFERROR(IFERROR(Tabela_BI[[#This Row],[nº Capt. Subt. - DAEE]] /(Tabela_BI[[#This Row],[nº Capt. Subt. - DAEE]] + Tabela_BI[[#This Row],[nº Capt. Superf. - DAEE]]),"") *100,"")</f>
        <v>98.843930635838149</v>
      </c>
      <c r="Q1428" s="1">
        <v>2</v>
      </c>
      <c r="R1428" s="1">
        <v>171</v>
      </c>
      <c r="S1428" s="6">
        <v>28285.929</v>
      </c>
      <c r="T1428" s="6">
        <v>15557.26095</v>
      </c>
      <c r="W1428" s="1"/>
      <c r="X1428" s="1"/>
      <c r="Y1428" s="1"/>
      <c r="AC1428" s="1"/>
      <c r="AF1428" s="1"/>
      <c r="AG1428" s="1"/>
    </row>
    <row r="1429" spans="1:33" hidden="1" x14ac:dyDescent="0.25">
      <c r="A1429" s="1">
        <v>21</v>
      </c>
      <c r="B1429" s="1">
        <v>2019</v>
      </c>
      <c r="C1429" s="1">
        <v>353450021</v>
      </c>
      <c r="D1429" s="44" t="s">
        <v>437</v>
      </c>
      <c r="E1429" s="20">
        <v>1.4702465753424661E-2</v>
      </c>
      <c r="F1429" s="20">
        <v>1.132E-2</v>
      </c>
      <c r="G1429" s="20">
        <v>3.3824657534246602E-3</v>
      </c>
      <c r="H1429" s="20" t="s">
        <v>47</v>
      </c>
      <c r="I1429" s="20">
        <v>6.3524657534246602E-3</v>
      </c>
      <c r="J1429" s="20">
        <v>4.0999999999999999E-4</v>
      </c>
      <c r="K1429" s="20">
        <v>5.6299999999999996E-3</v>
      </c>
      <c r="L1429" s="20">
        <v>2.31E-3</v>
      </c>
      <c r="M1429" s="20">
        <v>5.7389697916666663E-3</v>
      </c>
      <c r="N1429" s="50">
        <v>2</v>
      </c>
      <c r="O1429" s="8">
        <f>IFERROR(IFERROR(Tabela_BI[[#This Row],[nº Capt. Superf. - DAEE]]/(Tabela_BI[[#This Row],[nº Capt. Subt. - DAEE]] + Tabela_BI[[#This Row],[nº Capt. Superf. - DAEE]]),"") *100,"")</f>
        <v>30.76923076923077</v>
      </c>
      <c r="P1429" s="8">
        <f>IFERROR(IFERROR(Tabela_BI[[#This Row],[nº Capt. Subt. - DAEE]] /(Tabela_BI[[#This Row],[nº Capt. Subt. - DAEE]] + Tabela_BI[[#This Row],[nº Capt. Superf. - DAEE]]),"") *100,"")</f>
        <v>69.230769230769226</v>
      </c>
      <c r="Q1429" s="1">
        <v>4</v>
      </c>
      <c r="R1429" s="1">
        <v>9</v>
      </c>
      <c r="S1429" s="6">
        <v>112.82652</v>
      </c>
      <c r="T1429" s="6">
        <v>112.82652</v>
      </c>
      <c r="W1429" s="1"/>
      <c r="X1429" s="1"/>
      <c r="Y1429" s="1"/>
      <c r="AC1429" s="1"/>
      <c r="AF1429" s="1"/>
      <c r="AG1429" s="1"/>
    </row>
    <row r="1430" spans="1:33" hidden="1" x14ac:dyDescent="0.25">
      <c r="A1430" s="1">
        <v>20</v>
      </c>
      <c r="B1430" s="1">
        <v>2019</v>
      </c>
      <c r="C1430" s="1">
        <v>353460920</v>
      </c>
      <c r="D1430" s="44" t="s">
        <v>438</v>
      </c>
      <c r="E1430" s="20">
        <v>1.7188305428716402E-3</v>
      </c>
      <c r="F1430" s="20">
        <v>5.4000000000000001E-4</v>
      </c>
      <c r="G1430" s="20">
        <v>1.1788305428716401E-3</v>
      </c>
      <c r="H1430" s="20" t="s">
        <v>47</v>
      </c>
      <c r="I1430" s="20" t="s">
        <v>47</v>
      </c>
      <c r="J1430" s="20">
        <v>6.73297818366312E-4</v>
      </c>
      <c r="K1430" s="20">
        <v>5.9038051750380505E-4</v>
      </c>
      <c r="L1430" s="20">
        <v>4.55152207001522E-4</v>
      </c>
      <c r="M1430" s="20" t="s">
        <v>47</v>
      </c>
      <c r="N1430" s="50" t="s">
        <v>47</v>
      </c>
      <c r="O1430" s="8">
        <f>IFERROR(IFERROR(Tabela_BI[[#This Row],[nº Capt. Superf. - DAEE]]/(Tabela_BI[[#This Row],[nº Capt. Subt. - DAEE]] + Tabela_BI[[#This Row],[nº Capt. Superf. - DAEE]]),"") *100,"")</f>
        <v>16.666666666666664</v>
      </c>
      <c r="P1430" s="8">
        <f>IFERROR(IFERROR(Tabela_BI[[#This Row],[nº Capt. Subt. - DAEE]] /(Tabela_BI[[#This Row],[nº Capt. Subt. - DAEE]] + Tabela_BI[[#This Row],[nº Capt. Superf. - DAEE]]),"") *100,"")</f>
        <v>83.333333333333343</v>
      </c>
      <c r="Q1430" s="1">
        <v>2</v>
      </c>
      <c r="R1430" s="1">
        <v>10</v>
      </c>
      <c r="S1430" s="6"/>
      <c r="T1430" s="6"/>
      <c r="W1430" s="1"/>
      <c r="X1430" s="1"/>
      <c r="Y1430" s="1"/>
      <c r="AC1430" s="1"/>
      <c r="AF1430" s="1"/>
      <c r="AG1430" s="1"/>
    </row>
    <row r="1431" spans="1:33" hidden="1" x14ac:dyDescent="0.25">
      <c r="A1431" s="1">
        <v>21</v>
      </c>
      <c r="B1431" s="1">
        <v>2019</v>
      </c>
      <c r="C1431" s="1">
        <v>353460921</v>
      </c>
      <c r="D1431" s="44" t="s">
        <v>438</v>
      </c>
      <c r="E1431" s="20">
        <v>1.0079132420091322E-2</v>
      </c>
      <c r="F1431" s="20">
        <v>2.3782343987823401E-5</v>
      </c>
      <c r="G1431" s="20">
        <v>1.00553500761035E-2</v>
      </c>
      <c r="H1431" s="20" t="s">
        <v>47</v>
      </c>
      <c r="I1431" s="20">
        <v>8.3300000000000006E-3</v>
      </c>
      <c r="J1431" s="20" t="s">
        <v>47</v>
      </c>
      <c r="K1431" s="20">
        <v>1.40913242009132E-3</v>
      </c>
      <c r="L1431" s="20">
        <v>3.4000000000000002E-4</v>
      </c>
      <c r="M1431" s="20">
        <v>9.1582795111111115E-2</v>
      </c>
      <c r="N1431" s="50" t="s">
        <v>47</v>
      </c>
      <c r="O1431" s="8">
        <f>IFERROR(IFERROR(Tabela_BI[[#This Row],[nº Capt. Superf. - DAEE]]/(Tabela_BI[[#This Row],[nº Capt. Subt. - DAEE]] + Tabela_BI[[#This Row],[nº Capt. Superf. - DAEE]]),"") *100,"")</f>
        <v>7.6923076923076925</v>
      </c>
      <c r="P1431" s="8">
        <f>IFERROR(IFERROR(Tabela_BI[[#This Row],[nº Capt. Subt. - DAEE]] /(Tabela_BI[[#This Row],[nº Capt. Subt. - DAEE]] + Tabela_BI[[#This Row],[nº Capt. Superf. - DAEE]]),"") *100,"")</f>
        <v>92.307692307692307</v>
      </c>
      <c r="Q1431" s="1">
        <v>1</v>
      </c>
      <c r="R1431" s="1">
        <v>12</v>
      </c>
      <c r="S1431" s="6">
        <v>1595.43</v>
      </c>
      <c r="T1431" s="6">
        <v>1595.43</v>
      </c>
      <c r="W1431" s="1"/>
      <c r="X1431" s="1"/>
      <c r="Y1431" s="1"/>
      <c r="AC1431" s="1"/>
      <c r="AF1431" s="1"/>
      <c r="AG1431" s="1"/>
    </row>
    <row r="1432" spans="1:33" hidden="1" x14ac:dyDescent="0.25">
      <c r="A1432" s="1">
        <v>17</v>
      </c>
      <c r="B1432" s="1">
        <v>2019</v>
      </c>
      <c r="C1432" s="1">
        <v>353470817</v>
      </c>
      <c r="D1432" s="44" t="s">
        <v>439</v>
      </c>
      <c r="E1432" s="20">
        <v>1.17028101978691</v>
      </c>
      <c r="F1432" s="20">
        <v>0.84504265220700103</v>
      </c>
      <c r="G1432" s="20">
        <v>0.32523836757990898</v>
      </c>
      <c r="H1432" s="20">
        <v>2.51834094368341E-2</v>
      </c>
      <c r="I1432" s="20">
        <v>0.73954258751902602</v>
      </c>
      <c r="J1432" s="20">
        <v>0.248670665905632</v>
      </c>
      <c r="K1432" s="20">
        <v>1.24402739726027E-2</v>
      </c>
      <c r="L1432" s="20">
        <v>0.16962749238964991</v>
      </c>
      <c r="M1432" s="20">
        <v>0.37252622100231486</v>
      </c>
      <c r="N1432" s="50">
        <v>9</v>
      </c>
      <c r="O1432" s="8">
        <f>IFERROR(IFERROR(Tabela_BI[[#This Row],[nº Capt. Superf. - DAEE]]/(Tabela_BI[[#This Row],[nº Capt. Subt. - DAEE]] + Tabela_BI[[#This Row],[nº Capt. Superf. - DAEE]]),"") *100,"")</f>
        <v>12.087912087912088</v>
      </c>
      <c r="P1432" s="8">
        <f>IFERROR(IFERROR(Tabela_BI[[#This Row],[nº Capt. Subt. - DAEE]] /(Tabela_BI[[#This Row],[nº Capt. Subt. - DAEE]] + Tabela_BI[[#This Row],[nº Capt. Superf. - DAEE]]),"") *100,"")</f>
        <v>87.912087912087912</v>
      </c>
      <c r="Q1432" s="1">
        <v>11</v>
      </c>
      <c r="R1432" s="1">
        <v>80</v>
      </c>
      <c r="S1432" s="6">
        <v>5907.2376599999998</v>
      </c>
      <c r="T1432" s="6">
        <v>4976.257004783999</v>
      </c>
      <c r="W1432" s="1"/>
      <c r="X1432" s="1"/>
      <c r="Y1432" s="1"/>
      <c r="AC1432" s="1"/>
      <c r="AF1432" s="1"/>
      <c r="AG1432" s="1"/>
    </row>
    <row r="1433" spans="1:33" hidden="1" x14ac:dyDescent="0.25">
      <c r="A1433" s="1">
        <v>20</v>
      </c>
      <c r="B1433" s="1">
        <v>2019</v>
      </c>
      <c r="C1433" s="1">
        <v>353480720</v>
      </c>
      <c r="D1433" s="44" t="s">
        <v>440</v>
      </c>
      <c r="E1433" s="20">
        <v>0</v>
      </c>
      <c r="F1433" s="20" t="s">
        <v>47</v>
      </c>
      <c r="G1433" s="20" t="s">
        <v>47</v>
      </c>
      <c r="H1433" s="20" t="s">
        <v>47</v>
      </c>
      <c r="I1433" s="20" t="s">
        <v>47</v>
      </c>
      <c r="J1433" s="20" t="s">
        <v>47</v>
      </c>
      <c r="K1433" s="20" t="s">
        <v>47</v>
      </c>
      <c r="L1433" s="20" t="s">
        <v>47</v>
      </c>
      <c r="M1433" s="20" t="s">
        <v>47</v>
      </c>
      <c r="N1433" s="50" t="s">
        <v>47</v>
      </c>
      <c r="O1433" s="8" t="str">
        <f>IFERROR(IFERROR(Tabela_BI[[#This Row],[nº Capt. Superf. - DAEE]]/(Tabela_BI[[#This Row],[nº Capt. Subt. - DAEE]] + Tabela_BI[[#This Row],[nº Capt. Superf. - DAEE]]),"") *100,"")</f>
        <v/>
      </c>
      <c r="P1433" s="8" t="str">
        <f>IFERROR(IFERROR(Tabela_BI[[#This Row],[nº Capt. Subt. - DAEE]] /(Tabela_BI[[#This Row],[nº Capt. Subt. - DAEE]] + Tabela_BI[[#This Row],[nº Capt. Superf. - DAEE]]),"") *100,"")</f>
        <v/>
      </c>
      <c r="Q1433" s="1" t="s">
        <v>47</v>
      </c>
      <c r="R1433" s="1" t="s">
        <v>47</v>
      </c>
      <c r="S1433" s="6"/>
      <c r="T1433" s="6"/>
      <c r="W1433" s="1"/>
      <c r="X1433" s="1"/>
      <c r="Y1433" s="1"/>
      <c r="AC1433" s="1"/>
      <c r="AF1433" s="1"/>
      <c r="AG1433" s="1"/>
    </row>
    <row r="1434" spans="1:33" hidden="1" x14ac:dyDescent="0.25">
      <c r="A1434" s="1">
        <v>21</v>
      </c>
      <c r="B1434" s="1">
        <v>2019</v>
      </c>
      <c r="C1434" s="1">
        <v>353480721</v>
      </c>
      <c r="D1434" s="44" t="s">
        <v>440</v>
      </c>
      <c r="E1434" s="20">
        <v>1.792426940639269E-2</v>
      </c>
      <c r="F1434" s="20">
        <v>8.8000000000000005E-3</v>
      </c>
      <c r="G1434" s="20">
        <v>9.1242694063926894E-3</v>
      </c>
      <c r="H1434" s="20" t="s">
        <v>47</v>
      </c>
      <c r="I1434" s="20">
        <v>8.3300000000000006E-3</v>
      </c>
      <c r="J1434" s="20">
        <v>3.0426940639269399E-4</v>
      </c>
      <c r="K1434" s="20">
        <v>8.8100000000000001E-3</v>
      </c>
      <c r="L1434" s="20">
        <v>4.8000000000000001E-4</v>
      </c>
      <c r="M1434" s="20">
        <v>1.9696145833333335E-2</v>
      </c>
      <c r="N1434" s="50" t="s">
        <v>47</v>
      </c>
      <c r="O1434" s="8">
        <f>IFERROR(IFERROR(Tabela_BI[[#This Row],[nº Capt. Superf. - DAEE]]/(Tabela_BI[[#This Row],[nº Capt. Subt. - DAEE]] + Tabela_BI[[#This Row],[nº Capt. Superf. - DAEE]]),"") *100,"")</f>
        <v>30</v>
      </c>
      <c r="P1434" s="8">
        <f>IFERROR(IFERROR(Tabela_BI[[#This Row],[nº Capt. Subt. - DAEE]] /(Tabela_BI[[#This Row],[nº Capt. Subt. - DAEE]] + Tabela_BI[[#This Row],[nº Capt. Superf. - DAEE]]),"") *100,"")</f>
        <v>70</v>
      </c>
      <c r="Q1434" s="1">
        <v>3</v>
      </c>
      <c r="R1434" s="1">
        <v>7</v>
      </c>
      <c r="S1434" s="6">
        <v>404.09010000000001</v>
      </c>
      <c r="T1434" s="6">
        <v>404.09010000000001</v>
      </c>
      <c r="W1434" s="1"/>
      <c r="X1434" s="1"/>
      <c r="Y1434" s="1"/>
      <c r="AC1434" s="1"/>
      <c r="AF1434" s="1"/>
      <c r="AG1434" s="1"/>
    </row>
    <row r="1435" spans="1:33" hidden="1" x14ac:dyDescent="0.25">
      <c r="A1435" s="1">
        <v>15</v>
      </c>
      <c r="B1435" s="1">
        <v>2019</v>
      </c>
      <c r="C1435" s="1">
        <v>353475715</v>
      </c>
      <c r="D1435" s="44" t="s">
        <v>441</v>
      </c>
      <c r="E1435" s="20">
        <v>0.17451064497716912</v>
      </c>
      <c r="F1435" s="20">
        <v>0.16721353310502299</v>
      </c>
      <c r="G1435" s="20">
        <v>7.2971118721461203E-3</v>
      </c>
      <c r="H1435" s="20">
        <v>2.6934804667681399E-2</v>
      </c>
      <c r="I1435" s="20">
        <v>8.5903729071537299E-4</v>
      </c>
      <c r="J1435" s="20">
        <v>0.12822</v>
      </c>
      <c r="K1435" s="20">
        <v>4.0049705098934602E-2</v>
      </c>
      <c r="L1435" s="20">
        <v>5.38190258751903E-3</v>
      </c>
      <c r="M1435" s="20">
        <v>2.5117187499999999E-2</v>
      </c>
      <c r="N1435" s="50">
        <v>13</v>
      </c>
      <c r="O1435" s="8">
        <f>IFERROR(IFERROR(Tabela_BI[[#This Row],[nº Capt. Superf. - DAEE]]/(Tabela_BI[[#This Row],[nº Capt. Subt. - DAEE]] + Tabela_BI[[#This Row],[nº Capt. Superf. - DAEE]]),"") *100,"")</f>
        <v>41.935483870967744</v>
      </c>
      <c r="P1435" s="8">
        <f>IFERROR(IFERROR(Tabela_BI[[#This Row],[nº Capt. Subt. - DAEE]] /(Tabela_BI[[#This Row],[nº Capt. Subt. - DAEE]] + Tabela_BI[[#This Row],[nº Capt. Superf. - DAEE]]),"") *100,"")</f>
        <v>58.064516129032263</v>
      </c>
      <c r="Q1435" s="1">
        <v>13</v>
      </c>
      <c r="R1435" s="1">
        <v>18</v>
      </c>
      <c r="S1435" s="6">
        <v>502.30800000000005</v>
      </c>
      <c r="T1435" s="6">
        <v>502.30800000000005</v>
      </c>
      <c r="W1435" s="1"/>
      <c r="X1435" s="1"/>
      <c r="Y1435" s="1"/>
      <c r="AC1435" s="1"/>
      <c r="AF1435" s="1"/>
      <c r="AG1435" s="1"/>
    </row>
    <row r="1436" spans="1:33" hidden="1" x14ac:dyDescent="0.25">
      <c r="A1436" s="1">
        <v>20</v>
      </c>
      <c r="B1436" s="1">
        <v>2019</v>
      </c>
      <c r="C1436" s="1">
        <v>353490620</v>
      </c>
      <c r="D1436" s="44" t="s">
        <v>442</v>
      </c>
      <c r="E1436" s="20">
        <v>8.2110000000000002E-2</v>
      </c>
      <c r="F1436" s="20">
        <v>4.1829999999999999E-2</v>
      </c>
      <c r="G1436" s="20">
        <v>4.0280000000000003E-2</v>
      </c>
      <c r="H1436" s="20" t="s">
        <v>47</v>
      </c>
      <c r="I1436" s="20">
        <v>2.7799999999999999E-3</v>
      </c>
      <c r="J1436" s="20" t="s">
        <v>47</v>
      </c>
      <c r="K1436" s="20">
        <v>5.0169999999999999E-2</v>
      </c>
      <c r="L1436" s="20">
        <v>2.9159999999999998E-2</v>
      </c>
      <c r="M1436" s="20">
        <v>3.1093726832217269E-2</v>
      </c>
      <c r="N1436" s="50" t="s">
        <v>47</v>
      </c>
      <c r="O1436" s="8">
        <f>IFERROR(IFERROR(Tabela_BI[[#This Row],[nº Capt. Superf. - DAEE]]/(Tabela_BI[[#This Row],[nº Capt. Subt. - DAEE]] + Tabela_BI[[#This Row],[nº Capt. Superf. - DAEE]]),"") *100,"")</f>
        <v>7.4074074074074066</v>
      </c>
      <c r="P1436" s="8">
        <f>IFERROR(IFERROR(Tabela_BI[[#This Row],[nº Capt. Subt. - DAEE]] /(Tabela_BI[[#This Row],[nº Capt. Subt. - DAEE]] + Tabela_BI[[#This Row],[nº Capt. Superf. - DAEE]]),"") *100,"")</f>
        <v>92.592592592592595</v>
      </c>
      <c r="Q1436" s="1">
        <v>2</v>
      </c>
      <c r="R1436" s="1">
        <v>25</v>
      </c>
      <c r="S1436" s="6">
        <v>472.20624000000009</v>
      </c>
      <c r="T1436" s="6">
        <v>373.98734208000008</v>
      </c>
      <c r="W1436" s="1"/>
      <c r="X1436" s="1"/>
      <c r="Y1436" s="1"/>
      <c r="AC1436" s="1"/>
      <c r="AF1436" s="1"/>
      <c r="AG1436" s="1"/>
    </row>
    <row r="1437" spans="1:33" hidden="1" x14ac:dyDescent="0.25">
      <c r="A1437" s="1">
        <v>21</v>
      </c>
      <c r="B1437" s="1">
        <v>2019</v>
      </c>
      <c r="C1437" s="1">
        <v>353490621</v>
      </c>
      <c r="D1437" s="44" t="s">
        <v>442</v>
      </c>
      <c r="E1437" s="20">
        <v>2.0547564687975698E-3</v>
      </c>
      <c r="F1437" s="20" t="s">
        <v>47</v>
      </c>
      <c r="G1437" s="20">
        <v>2.0547564687975698E-3</v>
      </c>
      <c r="H1437" s="20" t="s">
        <v>47</v>
      </c>
      <c r="I1437" s="20" t="s">
        <v>47</v>
      </c>
      <c r="J1437" s="20" t="s">
        <v>47</v>
      </c>
      <c r="K1437" s="20">
        <v>1.9947564687975601E-3</v>
      </c>
      <c r="L1437" s="20">
        <v>6.0000000000000002E-5</v>
      </c>
      <c r="M1437" s="20" t="s">
        <v>47</v>
      </c>
      <c r="N1437" s="50" t="s">
        <v>47</v>
      </c>
      <c r="O1437" s="8" t="str">
        <f>IFERROR(IFERROR(Tabela_BI[[#This Row],[nº Capt. Superf. - DAEE]]/(Tabela_BI[[#This Row],[nº Capt. Subt. - DAEE]] + Tabela_BI[[#This Row],[nº Capt. Superf. - DAEE]]),"") *100,"")</f>
        <v/>
      </c>
      <c r="P1437" s="8" t="str">
        <f>IFERROR(IFERROR(Tabela_BI[[#This Row],[nº Capt. Subt. - DAEE]] /(Tabela_BI[[#This Row],[nº Capt. Subt. - DAEE]] + Tabela_BI[[#This Row],[nº Capt. Superf. - DAEE]]),"") *100,"")</f>
        <v/>
      </c>
      <c r="Q1437" s="1" t="s">
        <v>47</v>
      </c>
      <c r="R1437" s="1">
        <v>4</v>
      </c>
      <c r="S1437" s="6"/>
      <c r="T1437" s="6"/>
      <c r="W1437" s="1"/>
      <c r="X1437" s="1"/>
      <c r="Y1437" s="1"/>
      <c r="AC1437" s="1"/>
      <c r="AF1437" s="1"/>
      <c r="AG1437" s="1"/>
    </row>
    <row r="1438" spans="1:33" hidden="1" x14ac:dyDescent="0.25">
      <c r="A1438" s="1">
        <v>15</v>
      </c>
      <c r="B1438" s="1">
        <v>2019</v>
      </c>
      <c r="C1438" s="1">
        <v>353500215</v>
      </c>
      <c r="D1438" s="44" t="s">
        <v>443</v>
      </c>
      <c r="E1438" s="20">
        <v>0.66481094748858427</v>
      </c>
      <c r="F1438" s="20">
        <v>0.58635712709284604</v>
      </c>
      <c r="G1438" s="20">
        <v>7.84538203957382E-2</v>
      </c>
      <c r="H1438" s="20" t="s">
        <v>47</v>
      </c>
      <c r="I1438" s="20">
        <v>3.2579999999999998E-2</v>
      </c>
      <c r="J1438" s="20">
        <v>6.7760000000000001E-2</v>
      </c>
      <c r="K1438" s="20">
        <v>0.56192469178082205</v>
      </c>
      <c r="L1438" s="20">
        <v>2.5462557077625602E-3</v>
      </c>
      <c r="M1438" s="20">
        <v>2.5548984375E-2</v>
      </c>
      <c r="N1438" s="50">
        <v>33</v>
      </c>
      <c r="O1438" s="8">
        <f>IFERROR(IFERROR(Tabela_BI[[#This Row],[nº Capt. Superf. - DAEE]]/(Tabela_BI[[#This Row],[nº Capt. Subt. - DAEE]] + Tabela_BI[[#This Row],[nº Capt. Superf. - DAEE]]),"") *100,"")</f>
        <v>37.864077669902912</v>
      </c>
      <c r="P1438" s="8">
        <f>IFERROR(IFERROR(Tabela_BI[[#This Row],[nº Capt. Subt. - DAEE]] /(Tabela_BI[[#This Row],[nº Capt. Subt. - DAEE]] + Tabela_BI[[#This Row],[nº Capt. Superf. - DAEE]]),"") *100,"")</f>
        <v>62.135922330097081</v>
      </c>
      <c r="Q1438" s="1">
        <v>39</v>
      </c>
      <c r="R1438" s="1">
        <v>64</v>
      </c>
      <c r="S1438" s="6">
        <v>523.56780000000003</v>
      </c>
      <c r="T1438" s="6">
        <v>523.56780000000003</v>
      </c>
      <c r="W1438" s="1"/>
      <c r="X1438" s="1"/>
      <c r="Y1438" s="1"/>
      <c r="AC1438" s="1"/>
      <c r="AF1438" s="1"/>
      <c r="AG1438" s="1"/>
    </row>
    <row r="1439" spans="1:33" hidden="1" x14ac:dyDescent="0.25">
      <c r="A1439" s="1">
        <v>15</v>
      </c>
      <c r="B1439" s="1">
        <v>2019</v>
      </c>
      <c r="C1439" s="1">
        <v>353510115</v>
      </c>
      <c r="D1439" s="44" t="s">
        <v>444</v>
      </c>
      <c r="E1439" s="20">
        <v>5.9688531202435294E-2</v>
      </c>
      <c r="F1439" s="20">
        <v>2.3400000000000001E-2</v>
      </c>
      <c r="G1439" s="20">
        <v>3.6288531202435297E-2</v>
      </c>
      <c r="H1439" s="20" t="s">
        <v>47</v>
      </c>
      <c r="I1439" s="20">
        <v>2.6040000000000001E-2</v>
      </c>
      <c r="J1439" s="20">
        <v>3.2660000000000002E-2</v>
      </c>
      <c r="K1439" s="20">
        <v>8.6853120243531197E-4</v>
      </c>
      <c r="L1439" s="20">
        <v>1.2E-4</v>
      </c>
      <c r="M1439" s="20">
        <v>3.2569451835648147E-2</v>
      </c>
      <c r="N1439" s="50">
        <v>5</v>
      </c>
      <c r="O1439" s="8">
        <f>IFERROR(IFERROR(Tabela_BI[[#This Row],[nº Capt. Superf. - DAEE]]/(Tabela_BI[[#This Row],[nº Capt. Subt. - DAEE]] + Tabela_BI[[#This Row],[nº Capt. Superf. - DAEE]]),"") *100,"")</f>
        <v>12.5</v>
      </c>
      <c r="P1439" s="8">
        <f>IFERROR(IFERROR(Tabela_BI[[#This Row],[nº Capt. Subt. - DAEE]] /(Tabela_BI[[#This Row],[nº Capt. Subt. - DAEE]] + Tabela_BI[[#This Row],[nº Capt. Superf. - DAEE]]),"") *100,"")</f>
        <v>87.5</v>
      </c>
      <c r="Q1439" s="1">
        <v>2</v>
      </c>
      <c r="R1439" s="1">
        <v>14</v>
      </c>
      <c r="S1439" s="6">
        <v>689.25977999999998</v>
      </c>
      <c r="T1439" s="6">
        <v>689.25977999999998</v>
      </c>
      <c r="W1439" s="1"/>
      <c r="X1439" s="1"/>
      <c r="Y1439" s="1"/>
      <c r="AC1439" s="1"/>
      <c r="AF1439" s="1"/>
      <c r="AG1439" s="1"/>
    </row>
    <row r="1440" spans="1:33" hidden="1" x14ac:dyDescent="0.25">
      <c r="A1440" s="1">
        <v>18</v>
      </c>
      <c r="B1440" s="1">
        <v>2019</v>
      </c>
      <c r="C1440" s="1">
        <v>353520018</v>
      </c>
      <c r="D1440" s="44" t="s">
        <v>445</v>
      </c>
      <c r="E1440" s="20">
        <v>0.14473308726534773</v>
      </c>
      <c r="F1440" s="20">
        <v>0.13882904743784899</v>
      </c>
      <c r="G1440" s="20">
        <v>5.9040398274987299E-3</v>
      </c>
      <c r="H1440" s="20" t="s">
        <v>47</v>
      </c>
      <c r="I1440" s="20">
        <v>1.8790372907153699E-2</v>
      </c>
      <c r="J1440" s="20" t="s">
        <v>47</v>
      </c>
      <c r="K1440" s="20">
        <v>0.124382156265855</v>
      </c>
      <c r="L1440" s="20">
        <v>1.56055809233891E-3</v>
      </c>
      <c r="M1440" s="20">
        <v>2.2091492187499999E-2</v>
      </c>
      <c r="N1440" s="50">
        <v>26</v>
      </c>
      <c r="O1440" s="8">
        <f>IFERROR(IFERROR(Tabela_BI[[#This Row],[nº Capt. Superf. - DAEE]]/(Tabela_BI[[#This Row],[nº Capt. Subt. - DAEE]] + Tabela_BI[[#This Row],[nº Capt. Superf. - DAEE]]),"") *100,"")</f>
        <v>75.949367088607602</v>
      </c>
      <c r="P1440" s="8">
        <f>IFERROR(IFERROR(Tabela_BI[[#This Row],[nº Capt. Subt. - DAEE]] /(Tabela_BI[[#This Row],[nº Capt. Subt. - DAEE]] + Tabela_BI[[#This Row],[nº Capt. Superf. - DAEE]]),"") *100,"")</f>
        <v>24.050632911392405</v>
      </c>
      <c r="Q1440" s="1">
        <v>180</v>
      </c>
      <c r="R1440" s="1">
        <v>57</v>
      </c>
      <c r="S1440" s="6">
        <v>380.16</v>
      </c>
      <c r="T1440" s="6">
        <v>380.16</v>
      </c>
      <c r="W1440" s="1"/>
      <c r="X1440" s="1"/>
      <c r="Y1440" s="1"/>
      <c r="AC1440" s="1"/>
      <c r="AF1440" s="1"/>
      <c r="AG1440" s="1"/>
    </row>
    <row r="1441" spans="1:33" hidden="1" x14ac:dyDescent="0.25">
      <c r="A1441" s="1">
        <v>17</v>
      </c>
      <c r="B1441" s="1">
        <v>2019</v>
      </c>
      <c r="C1441" s="1">
        <v>353530917</v>
      </c>
      <c r="D1441" s="44" t="s">
        <v>446</v>
      </c>
      <c r="E1441" s="20">
        <v>1.001467837392187</v>
      </c>
      <c r="F1441" s="20">
        <v>0.78667102486047702</v>
      </c>
      <c r="G1441" s="20">
        <v>0.21479681253171001</v>
      </c>
      <c r="H1441" s="20">
        <v>0.15301160578386599</v>
      </c>
      <c r="I1441" s="20">
        <v>9.1348310502283106E-2</v>
      </c>
      <c r="J1441" s="20">
        <v>0.47593571283612401</v>
      </c>
      <c r="K1441" s="20">
        <v>0.43214811770674799</v>
      </c>
      <c r="L1441" s="20">
        <v>2.0356963470319601E-3</v>
      </c>
      <c r="M1441" s="20">
        <v>6.00394992638889E-2</v>
      </c>
      <c r="N1441" s="50">
        <v>20</v>
      </c>
      <c r="O1441" s="8">
        <f>IFERROR(IFERROR(Tabela_BI[[#This Row],[nº Capt. Superf. - DAEE]]/(Tabela_BI[[#This Row],[nº Capt. Subt. - DAEE]] + Tabela_BI[[#This Row],[nº Capt. Superf. - DAEE]]),"") *100,"")</f>
        <v>35.779816513761467</v>
      </c>
      <c r="P1441" s="8">
        <f>IFERROR(IFERROR(Tabela_BI[[#This Row],[nº Capt. Subt. - DAEE]] /(Tabela_BI[[#This Row],[nº Capt. Subt. - DAEE]] + Tabela_BI[[#This Row],[nº Capt. Superf. - DAEE]]),"") *100,"")</f>
        <v>64.22018348623854</v>
      </c>
      <c r="Q1441" s="1">
        <v>39</v>
      </c>
      <c r="R1441" s="1">
        <v>70</v>
      </c>
      <c r="S1441" s="6">
        <v>1100.3040000000001</v>
      </c>
      <c r="T1441" s="6">
        <v>1100.3040000000001</v>
      </c>
      <c r="W1441" s="1"/>
      <c r="X1441" s="1"/>
      <c r="Y1441" s="1"/>
      <c r="AC1441" s="1"/>
      <c r="AF1441" s="1"/>
      <c r="AG1441" s="1"/>
    </row>
    <row r="1442" spans="1:33" hidden="1" x14ac:dyDescent="0.25">
      <c r="A1442" s="1">
        <v>20</v>
      </c>
      <c r="B1442" s="1">
        <v>2019</v>
      </c>
      <c r="C1442" s="1">
        <v>353540820</v>
      </c>
      <c r="D1442" s="44" t="s">
        <v>447</v>
      </c>
      <c r="E1442" s="20">
        <v>9.5226407914764093E-3</v>
      </c>
      <c r="F1442" s="20">
        <v>6.0000000000000002E-5</v>
      </c>
      <c r="G1442" s="20">
        <v>9.46264079147641E-3</v>
      </c>
      <c r="H1442" s="20">
        <v>7.0019977168949803E-3</v>
      </c>
      <c r="I1442" s="20" t="s">
        <v>47</v>
      </c>
      <c r="J1442" s="20">
        <v>4.6699999999999997E-3</v>
      </c>
      <c r="K1442" s="20">
        <v>1.0464231354642301E-5</v>
      </c>
      <c r="L1442" s="20">
        <v>4.8421765601217703E-3</v>
      </c>
      <c r="M1442" s="20">
        <v>4.4121400520833333E-2</v>
      </c>
      <c r="N1442" s="50" t="s">
        <v>47</v>
      </c>
      <c r="O1442" s="8">
        <f>IFERROR(IFERROR(Tabela_BI[[#This Row],[nº Capt. Superf. - DAEE]]/(Tabela_BI[[#This Row],[nº Capt. Subt. - DAEE]] + Tabela_BI[[#This Row],[nº Capt. Superf. - DAEE]]),"") *100,"")</f>
        <v>3.8461538461538463</v>
      </c>
      <c r="P1442" s="8">
        <f>IFERROR(IFERROR(Tabela_BI[[#This Row],[nº Capt. Subt. - DAEE]] /(Tabela_BI[[#This Row],[nº Capt. Subt. - DAEE]] + Tabela_BI[[#This Row],[nº Capt. Superf. - DAEE]]),"") *100,"")</f>
        <v>96.15384615384616</v>
      </c>
      <c r="Q1442" s="1">
        <v>1</v>
      </c>
      <c r="R1442" s="1">
        <v>25</v>
      </c>
      <c r="S1442" s="6">
        <v>767.96640000000002</v>
      </c>
      <c r="T1442" s="6">
        <v>767.96640000000002</v>
      </c>
      <c r="W1442" s="1"/>
      <c r="X1442" s="1"/>
      <c r="Y1442" s="1"/>
      <c r="AC1442" s="1"/>
      <c r="AF1442" s="1"/>
      <c r="AG1442" s="1"/>
    </row>
    <row r="1443" spans="1:33" hidden="1" x14ac:dyDescent="0.25">
      <c r="A1443" s="1">
        <v>21</v>
      </c>
      <c r="B1443" s="1">
        <v>2019</v>
      </c>
      <c r="C1443" s="1">
        <v>353540821</v>
      </c>
      <c r="D1443" s="44" t="s">
        <v>447</v>
      </c>
      <c r="E1443" s="20">
        <v>1.8016647640791499E-3</v>
      </c>
      <c r="F1443" s="20" t="s">
        <v>47</v>
      </c>
      <c r="G1443" s="20">
        <v>1.8016647640791499E-3</v>
      </c>
      <c r="H1443" s="20" t="s">
        <v>47</v>
      </c>
      <c r="I1443" s="20">
        <v>1.4400000000000001E-3</v>
      </c>
      <c r="J1443" s="20">
        <v>7.2831050228310505E-5</v>
      </c>
      <c r="K1443" s="20">
        <v>2.3883371385083701E-4</v>
      </c>
      <c r="L1443" s="20">
        <v>5.0000000000000002E-5</v>
      </c>
      <c r="M1443" s="20" t="s">
        <v>47</v>
      </c>
      <c r="N1443" s="50" t="s">
        <v>47</v>
      </c>
      <c r="O1443" s="8" t="str">
        <f>IFERROR(IFERROR(Tabela_BI[[#This Row],[nº Capt. Superf. - DAEE]]/(Tabela_BI[[#This Row],[nº Capt. Subt. - DAEE]] + Tabela_BI[[#This Row],[nº Capt. Superf. - DAEE]]),"") *100,"")</f>
        <v/>
      </c>
      <c r="P1443" s="8" t="str">
        <f>IFERROR(IFERROR(Tabela_BI[[#This Row],[nº Capt. Subt. - DAEE]] /(Tabela_BI[[#This Row],[nº Capt. Subt. - DAEE]] + Tabela_BI[[#This Row],[nº Capt. Superf. - DAEE]]),"") *100,"")</f>
        <v/>
      </c>
      <c r="Q1443" s="1" t="s">
        <v>47</v>
      </c>
      <c r="R1443" s="1">
        <v>7</v>
      </c>
      <c r="S1443" s="6"/>
      <c r="T1443" s="6"/>
      <c r="W1443" s="1"/>
      <c r="X1443" s="1"/>
      <c r="Y1443" s="1"/>
      <c r="AC1443" s="1"/>
      <c r="AF1443" s="1"/>
      <c r="AG1443" s="1"/>
    </row>
    <row r="1444" spans="1:33" hidden="1" x14ac:dyDescent="0.25">
      <c r="A1444" s="1">
        <v>17</v>
      </c>
      <c r="B1444" s="1">
        <v>2019</v>
      </c>
      <c r="C1444" s="1">
        <v>353550717</v>
      </c>
      <c r="D1444" s="44" t="s">
        <v>448</v>
      </c>
      <c r="E1444" s="20">
        <v>1.1284566894977199</v>
      </c>
      <c r="F1444" s="20">
        <v>1.07685068493151</v>
      </c>
      <c r="G1444" s="20">
        <v>5.1606004566209999E-2</v>
      </c>
      <c r="H1444" s="20" t="s">
        <v>47</v>
      </c>
      <c r="I1444" s="20">
        <v>0.12005368340943701</v>
      </c>
      <c r="J1444" s="20">
        <v>0.37487999999999999</v>
      </c>
      <c r="K1444" s="20">
        <v>0.60879017503805199</v>
      </c>
      <c r="L1444" s="20">
        <v>2.4732831050228297E-2</v>
      </c>
      <c r="M1444" s="20">
        <v>0.12604833631481482</v>
      </c>
      <c r="N1444" s="50">
        <v>36</v>
      </c>
      <c r="O1444" s="8">
        <f>IFERROR(IFERROR(Tabela_BI[[#This Row],[nº Capt. Superf. - DAEE]]/(Tabela_BI[[#This Row],[nº Capt. Subt. - DAEE]] + Tabela_BI[[#This Row],[nº Capt. Superf. - DAEE]]),"") *100,"")</f>
        <v>51.639344262295083</v>
      </c>
      <c r="P1444" s="8">
        <f>IFERROR(IFERROR(Tabela_BI[[#This Row],[nº Capt. Subt. - DAEE]] /(Tabela_BI[[#This Row],[nº Capt. Subt. - DAEE]] + Tabela_BI[[#This Row],[nº Capt. Superf. - DAEE]]),"") *100,"")</f>
        <v>48.360655737704917</v>
      </c>
      <c r="Q1444" s="1">
        <v>63</v>
      </c>
      <c r="R1444" s="1">
        <v>59</v>
      </c>
      <c r="S1444" s="6">
        <v>2214.2062800000003</v>
      </c>
      <c r="T1444" s="6">
        <v>2214.2062800000003</v>
      </c>
      <c r="W1444" s="1"/>
      <c r="X1444" s="1"/>
      <c r="Y1444" s="1"/>
      <c r="AC1444" s="1"/>
      <c r="AF1444" s="1"/>
      <c r="AG1444" s="1"/>
    </row>
    <row r="1445" spans="1:33" hidden="1" x14ac:dyDescent="0.25">
      <c r="A1445" s="1">
        <v>2</v>
      </c>
      <c r="B1445" s="1">
        <v>2019</v>
      </c>
      <c r="C1445" s="1">
        <v>35356062</v>
      </c>
      <c r="D1445" s="44" t="s">
        <v>449</v>
      </c>
      <c r="E1445" s="20">
        <v>9.4485767376966012E-2</v>
      </c>
      <c r="F1445" s="20">
        <v>8.5594016996448502E-2</v>
      </c>
      <c r="G1445" s="20">
        <v>8.8917503805175102E-3</v>
      </c>
      <c r="H1445" s="20">
        <v>6.8892694063926903E-3</v>
      </c>
      <c r="I1445" s="20">
        <v>5.3990000000000003E-2</v>
      </c>
      <c r="J1445" s="20">
        <v>1.0813196347031999E-2</v>
      </c>
      <c r="K1445" s="20">
        <v>1.06339180618975E-2</v>
      </c>
      <c r="L1445" s="20">
        <v>1.9048652968036511E-2</v>
      </c>
      <c r="M1445" s="20">
        <v>4.0585240717592598E-2</v>
      </c>
      <c r="N1445" s="50">
        <v>51</v>
      </c>
      <c r="O1445" s="8">
        <f>IFERROR(IFERROR(Tabela_BI[[#This Row],[nº Capt. Superf. - DAEE]]/(Tabela_BI[[#This Row],[nº Capt. Subt. - DAEE]] + Tabela_BI[[#This Row],[nº Capt. Superf. - DAEE]]),"") *100,"")</f>
        <v>63.46153846153846</v>
      </c>
      <c r="P1445" s="8">
        <f>IFERROR(IFERROR(Tabela_BI[[#This Row],[nº Capt. Subt. - DAEE]] /(Tabela_BI[[#This Row],[nº Capt. Subt. - DAEE]] + Tabela_BI[[#This Row],[nº Capt. Superf. - DAEE]]),"") *100,"")</f>
        <v>36.538461538461533</v>
      </c>
      <c r="Q1445" s="1">
        <v>66</v>
      </c>
      <c r="R1445" s="1">
        <v>38</v>
      </c>
      <c r="S1445" s="6">
        <v>295.13889</v>
      </c>
      <c r="T1445" s="6">
        <v>0</v>
      </c>
      <c r="W1445" s="1"/>
      <c r="X1445" s="1"/>
      <c r="Y1445" s="1"/>
      <c r="AC1445" s="1"/>
      <c r="AF1445" s="1"/>
      <c r="AG1445" s="1"/>
    </row>
    <row r="1446" spans="1:33" hidden="1" x14ac:dyDescent="0.25">
      <c r="A1446" s="1">
        <v>6</v>
      </c>
      <c r="B1446" s="1">
        <v>2019</v>
      </c>
      <c r="C1446" s="1">
        <v>35356066</v>
      </c>
      <c r="D1446" s="44" t="s">
        <v>449</v>
      </c>
      <c r="E1446" s="20">
        <v>1.9479452054794522E-4</v>
      </c>
      <c r="F1446" s="20">
        <v>1.9000000000000001E-4</v>
      </c>
      <c r="G1446" s="20">
        <v>4.7945205479452097E-6</v>
      </c>
      <c r="H1446" s="20" t="s">
        <v>47</v>
      </c>
      <c r="I1446" s="20" t="s">
        <v>47</v>
      </c>
      <c r="J1446" s="20" t="s">
        <v>47</v>
      </c>
      <c r="K1446" s="20">
        <v>1.94794520547945E-4</v>
      </c>
      <c r="L1446" s="20">
        <v>0</v>
      </c>
      <c r="M1446" s="20" t="s">
        <v>47</v>
      </c>
      <c r="N1446" s="50" t="s">
        <v>47</v>
      </c>
      <c r="O1446" s="8">
        <f>IFERROR(IFERROR(Tabela_BI[[#This Row],[nº Capt. Superf. - DAEE]]/(Tabela_BI[[#This Row],[nº Capt. Subt. - DAEE]] + Tabela_BI[[#This Row],[nº Capt. Superf. - DAEE]]),"") *100,"")</f>
        <v>50</v>
      </c>
      <c r="P1446" s="8">
        <f>IFERROR(IFERROR(Tabela_BI[[#This Row],[nº Capt. Subt. - DAEE]] /(Tabela_BI[[#This Row],[nº Capt. Subt. - DAEE]] + Tabela_BI[[#This Row],[nº Capt. Superf. - DAEE]]),"") *100,"")</f>
        <v>50</v>
      </c>
      <c r="Q1446" s="1">
        <v>1</v>
      </c>
      <c r="R1446" s="1">
        <v>1</v>
      </c>
      <c r="S1446" s="6"/>
      <c r="T1446" s="6"/>
      <c r="W1446" s="1"/>
      <c r="X1446" s="1"/>
      <c r="Y1446" s="1"/>
      <c r="AC1446" s="1"/>
      <c r="AF1446" s="1"/>
      <c r="AG1446" s="1"/>
    </row>
    <row r="1447" spans="1:33" hidden="1" x14ac:dyDescent="0.25">
      <c r="A1447" s="1">
        <v>15</v>
      </c>
      <c r="B1447" s="1">
        <v>2019</v>
      </c>
      <c r="C1447" s="1">
        <v>353570515</v>
      </c>
      <c r="D1447" s="44" t="s">
        <v>450</v>
      </c>
      <c r="E1447" s="20">
        <v>0.36473084474885897</v>
      </c>
      <c r="F1447" s="20">
        <v>0.24403589041095899</v>
      </c>
      <c r="G1447" s="20">
        <v>0.12069495433790001</v>
      </c>
      <c r="H1447" s="20" t="s">
        <v>47</v>
      </c>
      <c r="I1447" s="20">
        <v>2.3834155251141499E-2</v>
      </c>
      <c r="J1447" s="20">
        <v>9.4576712328767104E-2</v>
      </c>
      <c r="K1447" s="20">
        <v>0.24503635464231399</v>
      </c>
      <c r="L1447" s="20">
        <v>1.28362252663623E-3</v>
      </c>
      <c r="M1447" s="20">
        <v>1.5048811154513888E-2</v>
      </c>
      <c r="N1447" s="50">
        <v>2</v>
      </c>
      <c r="O1447" s="8">
        <f>IFERROR(IFERROR(Tabela_BI[[#This Row],[nº Capt. Superf. - DAEE]]/(Tabela_BI[[#This Row],[nº Capt. Subt. - DAEE]] + Tabela_BI[[#This Row],[nº Capt. Superf. - DAEE]]),"") *100,"")</f>
        <v>25.925925925925924</v>
      </c>
      <c r="P1447" s="8">
        <f>IFERROR(IFERROR(Tabela_BI[[#This Row],[nº Capt. Subt. - DAEE]] /(Tabela_BI[[#This Row],[nº Capt. Subt. - DAEE]] + Tabela_BI[[#This Row],[nº Capt. Superf. - DAEE]]),"") *100,"")</f>
        <v>74.074074074074076</v>
      </c>
      <c r="Q1447" s="1">
        <v>14</v>
      </c>
      <c r="R1447" s="1">
        <v>40</v>
      </c>
      <c r="S1447" s="6">
        <v>306.55799999999999</v>
      </c>
      <c r="T1447" s="6">
        <v>306.55799999999999</v>
      </c>
      <c r="W1447" s="1"/>
      <c r="X1447" s="1"/>
      <c r="Y1447" s="1"/>
      <c r="AC1447" s="1"/>
      <c r="AF1447" s="1"/>
      <c r="AG1447" s="1"/>
    </row>
    <row r="1448" spans="1:33" hidden="1" x14ac:dyDescent="0.25">
      <c r="A1448" s="1">
        <v>14</v>
      </c>
      <c r="B1448" s="1">
        <v>2019</v>
      </c>
      <c r="C1448" s="1">
        <v>353580414</v>
      </c>
      <c r="D1448" s="44" t="s">
        <v>451</v>
      </c>
      <c r="E1448" s="20">
        <v>1.4936142560882815</v>
      </c>
      <c r="F1448" s="20">
        <v>1.47946210996956</v>
      </c>
      <c r="G1448" s="20">
        <v>1.4152146118721501E-2</v>
      </c>
      <c r="H1448" s="20">
        <v>0.28911716768138002</v>
      </c>
      <c r="I1448" s="20" t="s">
        <v>47</v>
      </c>
      <c r="J1448" s="20">
        <v>2.5200000000000001E-3</v>
      </c>
      <c r="K1448" s="20">
        <v>1.4796810064688</v>
      </c>
      <c r="L1448" s="20">
        <v>1.1413249619482495E-2</v>
      </c>
      <c r="M1448" s="20">
        <v>4.3507657450231482E-2</v>
      </c>
      <c r="N1448" s="50">
        <v>100</v>
      </c>
      <c r="O1448" s="8">
        <f>IFERROR(IFERROR(Tabela_BI[[#This Row],[nº Capt. Superf. - DAEE]]/(Tabela_BI[[#This Row],[nº Capt. Subt. - DAEE]] + Tabela_BI[[#This Row],[nº Capt. Superf. - DAEE]]),"") *100,"")</f>
        <v>84.375</v>
      </c>
      <c r="P1448" s="8">
        <f>IFERROR(IFERROR(Tabela_BI[[#This Row],[nº Capt. Subt. - DAEE]] /(Tabela_BI[[#This Row],[nº Capt. Subt. - DAEE]] + Tabela_BI[[#This Row],[nº Capt. Superf. - DAEE]]),"") *100,"")</f>
        <v>15.625</v>
      </c>
      <c r="Q1448" s="1">
        <v>162</v>
      </c>
      <c r="R1448" s="1">
        <v>30</v>
      </c>
      <c r="S1448" s="6">
        <v>585.17315999999994</v>
      </c>
      <c r="T1448" s="6">
        <v>585.17315999999994</v>
      </c>
      <c r="W1448" s="1"/>
      <c r="X1448" s="1"/>
      <c r="Y1448" s="1"/>
      <c r="AC1448" s="1"/>
      <c r="AF1448" s="1"/>
      <c r="AG1448" s="1"/>
    </row>
    <row r="1449" spans="1:33" hidden="1" x14ac:dyDescent="0.25">
      <c r="A1449" s="1">
        <v>15</v>
      </c>
      <c r="B1449" s="1">
        <v>2019</v>
      </c>
      <c r="C1449" s="1">
        <v>353590315</v>
      </c>
      <c r="D1449" s="44" t="s">
        <v>452</v>
      </c>
      <c r="E1449" s="20">
        <v>0.22054721207508859</v>
      </c>
      <c r="F1449" s="20">
        <v>0.18538195332318599</v>
      </c>
      <c r="G1449" s="20">
        <v>3.5165258751902601E-2</v>
      </c>
      <c r="H1449" s="20" t="s">
        <v>47</v>
      </c>
      <c r="I1449" s="20">
        <v>1.389E-2</v>
      </c>
      <c r="J1449" s="20">
        <v>7.7780000000000002E-2</v>
      </c>
      <c r="K1449" s="20">
        <v>0.12558435819381</v>
      </c>
      <c r="L1449" s="20">
        <v>3.292853881278539E-3</v>
      </c>
      <c r="M1449" s="20">
        <v>1.0119791666666666E-2</v>
      </c>
      <c r="N1449" s="50">
        <v>4</v>
      </c>
      <c r="O1449" s="8">
        <f>IFERROR(IFERROR(Tabela_BI[[#This Row],[nº Capt. Superf. - DAEE]]/(Tabela_BI[[#This Row],[nº Capt. Subt. - DAEE]] + Tabela_BI[[#This Row],[nº Capt. Superf. - DAEE]]),"") *100,"")</f>
        <v>75.471698113207552</v>
      </c>
      <c r="P1449" s="8">
        <f>IFERROR(IFERROR(Tabela_BI[[#This Row],[nº Capt. Subt. - DAEE]] /(Tabela_BI[[#This Row],[nº Capt. Subt. - DAEE]] + Tabela_BI[[#This Row],[nº Capt. Superf. - DAEE]]),"") *100,"")</f>
        <v>24.528301886792452</v>
      </c>
      <c r="Q1449" s="1">
        <v>40</v>
      </c>
      <c r="R1449" s="1">
        <v>13</v>
      </c>
      <c r="S1449" s="6">
        <v>195.91200000000001</v>
      </c>
      <c r="T1449" s="6">
        <v>195.91200000000001</v>
      </c>
      <c r="W1449" s="1"/>
      <c r="X1449" s="1"/>
      <c r="Y1449" s="1"/>
      <c r="AC1449" s="1"/>
      <c r="AF1449" s="1"/>
      <c r="AG1449" s="1"/>
    </row>
    <row r="1450" spans="1:33" hidden="1" x14ac:dyDescent="0.25">
      <c r="A1450" s="1">
        <v>20</v>
      </c>
      <c r="B1450" s="1">
        <v>2019</v>
      </c>
      <c r="C1450" s="1">
        <v>353600020</v>
      </c>
      <c r="D1450" s="44" t="s">
        <v>453</v>
      </c>
      <c r="E1450" s="20">
        <v>9.2318188736681892E-3</v>
      </c>
      <c r="F1450" s="20" t="s">
        <v>47</v>
      </c>
      <c r="G1450" s="20">
        <v>9.2318188736681892E-3</v>
      </c>
      <c r="H1450" s="20" t="s">
        <v>47</v>
      </c>
      <c r="I1450" s="20">
        <v>4.7564687975646899E-4</v>
      </c>
      <c r="J1450" s="20">
        <v>8.5999999999999998E-4</v>
      </c>
      <c r="K1450" s="20">
        <v>7.4761719939117196E-3</v>
      </c>
      <c r="L1450" s="20">
        <v>4.2000000000000002E-4</v>
      </c>
      <c r="M1450" s="20">
        <v>2.5741260416666665E-2</v>
      </c>
      <c r="N1450" s="50">
        <v>2</v>
      </c>
      <c r="O1450" s="8" t="str">
        <f>IFERROR(IFERROR(Tabela_BI[[#This Row],[nº Capt. Superf. - DAEE]]/(Tabela_BI[[#This Row],[nº Capt. Subt. - DAEE]] + Tabela_BI[[#This Row],[nº Capt. Superf. - DAEE]]),"") *100,"")</f>
        <v/>
      </c>
      <c r="P1450" s="8" t="str">
        <f>IFERROR(IFERROR(Tabela_BI[[#This Row],[nº Capt. Subt. - DAEE]] /(Tabela_BI[[#This Row],[nº Capt. Subt. - DAEE]] + Tabela_BI[[#This Row],[nº Capt. Superf. - DAEE]]),"") *100,"")</f>
        <v/>
      </c>
      <c r="Q1450" s="1" t="s">
        <v>47</v>
      </c>
      <c r="R1450" s="1">
        <v>12</v>
      </c>
      <c r="S1450" s="6">
        <v>485.67599999999999</v>
      </c>
      <c r="T1450" s="6">
        <v>485.67599999999999</v>
      </c>
      <c r="W1450" s="1"/>
      <c r="X1450" s="1"/>
      <c r="Y1450" s="1"/>
      <c r="AC1450" s="1"/>
      <c r="AF1450" s="1"/>
      <c r="AG1450" s="1"/>
    </row>
    <row r="1451" spans="1:33" hidden="1" x14ac:dyDescent="0.25">
      <c r="A1451" s="1">
        <v>21</v>
      </c>
      <c r="B1451" s="1">
        <v>2019</v>
      </c>
      <c r="C1451" s="1">
        <v>353600021</v>
      </c>
      <c r="D1451" s="44" t="s">
        <v>453</v>
      </c>
      <c r="E1451" s="20">
        <v>0.2333804572552004</v>
      </c>
      <c r="F1451" s="20">
        <v>0.20163</v>
      </c>
      <c r="G1451" s="20">
        <v>3.1750457255200398E-2</v>
      </c>
      <c r="H1451" s="20" t="s">
        <v>47</v>
      </c>
      <c r="I1451" s="20">
        <v>6.5100000000000005E-2</v>
      </c>
      <c r="J1451" s="20">
        <v>0.11698</v>
      </c>
      <c r="K1451" s="20">
        <v>3.4970162988330798E-2</v>
      </c>
      <c r="L1451" s="20">
        <v>1.6330294266869598E-2</v>
      </c>
      <c r="M1451" s="20" t="s">
        <v>47</v>
      </c>
      <c r="N1451" s="50">
        <v>5</v>
      </c>
      <c r="O1451" s="8">
        <f>IFERROR(IFERROR(Tabela_BI[[#This Row],[nº Capt. Superf. - DAEE]]/(Tabela_BI[[#This Row],[nº Capt. Subt. - DAEE]] + Tabela_BI[[#This Row],[nº Capt. Superf. - DAEE]]),"") *100,"")</f>
        <v>16.666666666666664</v>
      </c>
      <c r="P1451" s="8">
        <f>IFERROR(IFERROR(Tabela_BI[[#This Row],[nº Capt. Subt. - DAEE]] /(Tabela_BI[[#This Row],[nº Capt. Subt. - DAEE]] + Tabela_BI[[#This Row],[nº Capt. Superf. - DAEE]]),"") *100,"")</f>
        <v>83.333333333333343</v>
      </c>
      <c r="Q1451" s="1">
        <v>6</v>
      </c>
      <c r="R1451" s="1">
        <v>30</v>
      </c>
      <c r="S1451" s="6"/>
      <c r="T1451" s="6"/>
      <c r="W1451" s="1"/>
      <c r="X1451" s="1"/>
      <c r="Y1451" s="1"/>
      <c r="AC1451" s="1"/>
      <c r="AF1451" s="1"/>
      <c r="AG1451" s="1"/>
    </row>
    <row r="1452" spans="1:33" hidden="1" x14ac:dyDescent="0.25">
      <c r="A1452" s="1">
        <v>14</v>
      </c>
      <c r="B1452" s="1">
        <v>2019</v>
      </c>
      <c r="C1452" s="1">
        <v>353610914</v>
      </c>
      <c r="D1452" s="44" t="s">
        <v>454</v>
      </c>
      <c r="E1452" s="20">
        <v>4.6357978183663127E-3</v>
      </c>
      <c r="F1452" s="20">
        <v>1.6359081684424201E-4</v>
      </c>
      <c r="G1452" s="20">
        <v>4.4722070015220704E-3</v>
      </c>
      <c r="H1452" s="20" t="s">
        <v>47</v>
      </c>
      <c r="I1452" s="20">
        <v>3.80517503805175E-5</v>
      </c>
      <c r="J1452" s="20" t="s">
        <v>47</v>
      </c>
      <c r="K1452" s="20">
        <v>1.6359081684424201E-4</v>
      </c>
      <c r="L1452" s="20">
        <v>4.4341552511415498E-3</v>
      </c>
      <c r="M1452" s="20" t="s">
        <v>47</v>
      </c>
      <c r="N1452" s="50">
        <v>3</v>
      </c>
      <c r="O1452" s="8">
        <f>IFERROR(IFERROR(Tabela_BI[[#This Row],[nº Capt. Superf. - DAEE]]/(Tabela_BI[[#This Row],[nº Capt. Subt. - DAEE]] + Tabela_BI[[#This Row],[nº Capt. Superf. - DAEE]]),"") *100,"")</f>
        <v>12.5</v>
      </c>
      <c r="P1452" s="8">
        <f>IFERROR(IFERROR(Tabela_BI[[#This Row],[nº Capt. Subt. - DAEE]] /(Tabela_BI[[#This Row],[nº Capt. Subt. - DAEE]] + Tabela_BI[[#This Row],[nº Capt. Superf. - DAEE]]),"") *100,"")</f>
        <v>87.5</v>
      </c>
      <c r="Q1452" s="1">
        <v>1</v>
      </c>
      <c r="R1452" s="1">
        <v>7</v>
      </c>
      <c r="S1452" s="6"/>
      <c r="T1452" s="6"/>
      <c r="W1452" s="1"/>
      <c r="X1452" s="1"/>
      <c r="Y1452" s="1"/>
      <c r="AC1452" s="1"/>
      <c r="AF1452" s="1"/>
      <c r="AG1452" s="1"/>
    </row>
    <row r="1453" spans="1:33" hidden="1" x14ac:dyDescent="0.25">
      <c r="A1453" s="1">
        <v>17</v>
      </c>
      <c r="B1453" s="1">
        <v>2019</v>
      </c>
      <c r="C1453" s="1">
        <v>353610917</v>
      </c>
      <c r="D1453" s="44" t="s">
        <v>454</v>
      </c>
      <c r="E1453" s="20">
        <v>8.1247656012176525E-2</v>
      </c>
      <c r="F1453" s="20">
        <v>7.9055403348554001E-2</v>
      </c>
      <c r="G1453" s="20">
        <v>2.1922526636225302E-3</v>
      </c>
      <c r="H1453" s="20" t="s">
        <v>47</v>
      </c>
      <c r="I1453" s="20">
        <v>1.418E-2</v>
      </c>
      <c r="J1453" s="20">
        <v>1.8699999999999999E-3</v>
      </c>
      <c r="K1453" s="20">
        <v>6.5045312024353097E-2</v>
      </c>
      <c r="L1453" s="20">
        <v>1.5234398782344E-4</v>
      </c>
      <c r="M1453" s="20">
        <v>1.2530922656249997E-2</v>
      </c>
      <c r="N1453" s="50">
        <v>9</v>
      </c>
      <c r="O1453" s="8">
        <f>IFERROR(IFERROR(Tabela_BI[[#This Row],[nº Capt. Superf. - DAEE]]/(Tabela_BI[[#This Row],[nº Capt. Subt. - DAEE]] + Tabela_BI[[#This Row],[nº Capt. Superf. - DAEE]]),"") *100,"")</f>
        <v>57.894736842105267</v>
      </c>
      <c r="P1453" s="8">
        <f>IFERROR(IFERROR(Tabela_BI[[#This Row],[nº Capt. Subt. - DAEE]] /(Tabela_BI[[#This Row],[nº Capt. Subt. - DAEE]] + Tabela_BI[[#This Row],[nº Capt. Superf. - DAEE]]),"") *100,"")</f>
        <v>42.105263157894733</v>
      </c>
      <c r="Q1453" s="1">
        <v>11</v>
      </c>
      <c r="R1453" s="1">
        <v>8</v>
      </c>
      <c r="S1453" s="6">
        <v>256.84559999999999</v>
      </c>
      <c r="T1453" s="6">
        <v>244.00331999999997</v>
      </c>
      <c r="W1453" s="1"/>
      <c r="X1453" s="1"/>
      <c r="Y1453" s="1"/>
      <c r="AC1453" s="1"/>
      <c r="AF1453" s="1"/>
      <c r="AG1453" s="1"/>
    </row>
    <row r="1454" spans="1:33" hidden="1" x14ac:dyDescent="0.25">
      <c r="A1454" s="1">
        <v>11</v>
      </c>
      <c r="B1454" s="1">
        <v>2019</v>
      </c>
      <c r="C1454" s="1">
        <v>353620811</v>
      </c>
      <c r="D1454" s="44" t="s">
        <v>455</v>
      </c>
      <c r="E1454" s="20">
        <v>4.8633805175038E-2</v>
      </c>
      <c r="F1454" s="20">
        <v>3.7089999999999998E-2</v>
      </c>
      <c r="G1454" s="20">
        <v>1.1543805175038E-2</v>
      </c>
      <c r="H1454" s="20" t="s">
        <v>47</v>
      </c>
      <c r="I1454" s="20">
        <v>2.66E-3</v>
      </c>
      <c r="J1454" s="20">
        <v>2.9380517503805199E-4</v>
      </c>
      <c r="K1454" s="20">
        <v>3.363E-2</v>
      </c>
      <c r="L1454" s="20">
        <v>1.2050000000000002E-2</v>
      </c>
      <c r="M1454" s="20">
        <v>4.3302536018518523E-2</v>
      </c>
      <c r="N1454" s="50">
        <v>37</v>
      </c>
      <c r="O1454" s="8">
        <f>IFERROR(IFERROR(Tabela_BI[[#This Row],[nº Capt. Superf. - DAEE]]/(Tabela_BI[[#This Row],[nº Capt. Subt. - DAEE]] + Tabela_BI[[#This Row],[nº Capt. Superf. - DAEE]]),"") *100,"")</f>
        <v>35.849056603773583</v>
      </c>
      <c r="P1454" s="8">
        <f>IFERROR(IFERROR(Tabela_BI[[#This Row],[nº Capt. Subt. - DAEE]] /(Tabela_BI[[#This Row],[nº Capt. Subt. - DAEE]] + Tabela_BI[[#This Row],[nº Capt. Superf. - DAEE]]),"") *100,"")</f>
        <v>64.15094339622641</v>
      </c>
      <c r="Q1454" s="1">
        <v>19</v>
      </c>
      <c r="R1454" s="1">
        <v>34</v>
      </c>
      <c r="S1454" s="6">
        <v>669.98448000000008</v>
      </c>
      <c r="T1454" s="6">
        <v>669.98448000000008</v>
      </c>
      <c r="W1454" s="1"/>
      <c r="X1454" s="1"/>
      <c r="Y1454" s="1"/>
      <c r="AC1454" s="1"/>
      <c r="AF1454" s="1"/>
      <c r="AG1454" s="1"/>
    </row>
    <row r="1455" spans="1:33" hidden="1" x14ac:dyDescent="0.25">
      <c r="A1455" s="1">
        <v>15</v>
      </c>
      <c r="B1455" s="1">
        <v>2019</v>
      </c>
      <c r="C1455" s="1">
        <v>353625715</v>
      </c>
      <c r="D1455" s="44" t="s">
        <v>456</v>
      </c>
      <c r="E1455" s="20">
        <v>2.6995312024353096E-2</v>
      </c>
      <c r="F1455" s="20">
        <v>1.6585799086757998E-2</v>
      </c>
      <c r="G1455" s="20">
        <v>1.04095129375951E-2</v>
      </c>
      <c r="H1455" s="20" t="s">
        <v>47</v>
      </c>
      <c r="I1455" s="20">
        <v>2.8400000000000001E-3</v>
      </c>
      <c r="J1455" s="20">
        <v>2.5000000000000001E-4</v>
      </c>
      <c r="K1455" s="20">
        <v>1.90753120243531E-2</v>
      </c>
      <c r="L1455" s="20">
        <v>4.8300000000000001E-3</v>
      </c>
      <c r="M1455" s="20">
        <v>4.321992708333334E-3</v>
      </c>
      <c r="N1455" s="50">
        <v>5</v>
      </c>
      <c r="O1455" s="8">
        <f>IFERROR(IFERROR(Tabela_BI[[#This Row],[nº Capt. Superf. - DAEE]]/(Tabela_BI[[#This Row],[nº Capt. Subt. - DAEE]] + Tabela_BI[[#This Row],[nº Capt. Superf. - DAEE]]),"") *100,"")</f>
        <v>36.84210526315789</v>
      </c>
      <c r="P1455" s="8">
        <f>IFERROR(IFERROR(Tabela_BI[[#This Row],[nº Capt. Subt. - DAEE]] /(Tabela_BI[[#This Row],[nº Capt. Subt. - DAEE]] + Tabela_BI[[#This Row],[nº Capt. Superf. - DAEE]]),"") *100,"")</f>
        <v>63.157894736842103</v>
      </c>
      <c r="Q1455" s="1">
        <v>7</v>
      </c>
      <c r="R1455" s="1">
        <v>12</v>
      </c>
      <c r="S1455" s="6">
        <v>75.470399999999984</v>
      </c>
      <c r="T1455" s="6">
        <v>75.470399999999984</v>
      </c>
      <c r="W1455" s="1"/>
      <c r="X1455" s="1"/>
      <c r="Y1455" s="1"/>
      <c r="AC1455" s="1"/>
      <c r="AF1455" s="1"/>
      <c r="AG1455" s="1"/>
    </row>
    <row r="1456" spans="1:33" hidden="1" x14ac:dyDescent="0.25">
      <c r="A1456" s="1">
        <v>8</v>
      </c>
      <c r="B1456" s="1">
        <v>2019</v>
      </c>
      <c r="C1456" s="1">
        <v>35363078</v>
      </c>
      <c r="D1456" s="44" t="s">
        <v>457</v>
      </c>
      <c r="E1456" s="20">
        <v>0.29818029299847826</v>
      </c>
      <c r="F1456" s="20">
        <v>0.25313446347031998</v>
      </c>
      <c r="G1456" s="20">
        <v>4.5045829528158297E-2</v>
      </c>
      <c r="H1456" s="20">
        <v>1.0256947615423599</v>
      </c>
      <c r="I1456" s="20">
        <v>2.6912724505327199E-2</v>
      </c>
      <c r="J1456" s="20">
        <v>3.3452399797057303E-2</v>
      </c>
      <c r="K1456" s="20">
        <v>0.23177034373414501</v>
      </c>
      <c r="L1456" s="20">
        <v>6.0448249619482501E-3</v>
      </c>
      <c r="M1456" s="20">
        <v>4.3583726851851849E-2</v>
      </c>
      <c r="N1456" s="50">
        <v>22</v>
      </c>
      <c r="O1456" s="8">
        <f>IFERROR(IFERROR(Tabela_BI[[#This Row],[nº Capt. Superf. - DAEE]]/(Tabela_BI[[#This Row],[nº Capt. Subt. - DAEE]] + Tabela_BI[[#This Row],[nº Capt. Superf. - DAEE]]),"") *100,"")</f>
        <v>65.656565656565661</v>
      </c>
      <c r="P1456" s="8">
        <f>IFERROR(IFERROR(Tabela_BI[[#This Row],[nº Capt. Subt. - DAEE]] /(Tabela_BI[[#This Row],[nº Capt. Subt. - DAEE]] + Tabela_BI[[#This Row],[nº Capt. Superf. - DAEE]]),"") *100,"")</f>
        <v>34.343434343434339</v>
      </c>
      <c r="Q1456" s="1">
        <v>65</v>
      </c>
      <c r="R1456" s="1">
        <v>34</v>
      </c>
      <c r="S1456" s="6">
        <v>639.79200000000003</v>
      </c>
      <c r="T1456" s="6">
        <v>639.79200000000003</v>
      </c>
      <c r="W1456" s="1"/>
      <c r="X1456" s="1"/>
      <c r="Y1456" s="1"/>
      <c r="AC1456" s="1"/>
      <c r="AF1456" s="1"/>
      <c r="AG1456" s="1"/>
    </row>
    <row r="1457" spans="1:33" hidden="1" x14ac:dyDescent="0.25">
      <c r="A1457" s="1">
        <v>20</v>
      </c>
      <c r="B1457" s="1">
        <v>2019</v>
      </c>
      <c r="C1457" s="1">
        <v>353640620</v>
      </c>
      <c r="D1457" s="44" t="s">
        <v>458</v>
      </c>
      <c r="E1457" s="20">
        <v>0.125718538812785</v>
      </c>
      <c r="F1457" s="20">
        <v>6.0000000000000002E-5</v>
      </c>
      <c r="G1457" s="20">
        <v>0.12565853881278499</v>
      </c>
      <c r="H1457" s="20">
        <v>5.0351471334348002E-2</v>
      </c>
      <c r="I1457" s="20">
        <v>2.15E-3</v>
      </c>
      <c r="J1457" s="20">
        <v>0.11469</v>
      </c>
      <c r="K1457" s="20">
        <v>1.0142694063926901E-3</v>
      </c>
      <c r="L1457" s="20">
        <v>7.8642694063926905E-3</v>
      </c>
      <c r="M1457" s="20">
        <v>1.8173600260416665E-2</v>
      </c>
      <c r="N1457" s="50" t="s">
        <v>47</v>
      </c>
      <c r="O1457" s="8">
        <f>IFERROR(IFERROR(Tabela_BI[[#This Row],[nº Capt. Superf. - DAEE]]/(Tabela_BI[[#This Row],[nº Capt. Subt. - DAEE]] + Tabela_BI[[#This Row],[nº Capt. Superf. - DAEE]]),"") *100,"")</f>
        <v>3.225806451612903</v>
      </c>
      <c r="P1457" s="8">
        <f>IFERROR(IFERROR(Tabela_BI[[#This Row],[nº Capt. Subt. - DAEE]] /(Tabela_BI[[#This Row],[nº Capt. Subt. - DAEE]] + Tabela_BI[[#This Row],[nº Capt. Superf. - DAEE]]),"") *100,"")</f>
        <v>96.774193548387103</v>
      </c>
      <c r="Q1457" s="1">
        <v>1</v>
      </c>
      <c r="R1457" s="1">
        <v>30</v>
      </c>
      <c r="S1457" s="6">
        <v>198.41759999999999</v>
      </c>
      <c r="T1457" s="6">
        <v>198.41759999999999</v>
      </c>
      <c r="W1457" s="1"/>
      <c r="X1457" s="1"/>
      <c r="Y1457" s="1"/>
      <c r="AC1457" s="1"/>
      <c r="AF1457" s="1"/>
      <c r="AG1457" s="1"/>
    </row>
    <row r="1458" spans="1:33" hidden="1" x14ac:dyDescent="0.25">
      <c r="A1458" s="1">
        <v>5</v>
      </c>
      <c r="B1458" s="1">
        <v>2019</v>
      </c>
      <c r="C1458" s="1">
        <v>35365055</v>
      </c>
      <c r="D1458" s="44" t="s">
        <v>459</v>
      </c>
      <c r="E1458" s="20">
        <v>4.4321789637240014</v>
      </c>
      <c r="F1458" s="20">
        <v>4.1189149137493697</v>
      </c>
      <c r="G1458" s="20">
        <v>0.31326404997463198</v>
      </c>
      <c r="H1458" s="20" t="s">
        <v>47</v>
      </c>
      <c r="I1458" s="20">
        <v>2.24125587519026</v>
      </c>
      <c r="J1458" s="20">
        <v>1.2764480035515</v>
      </c>
      <c r="K1458" s="20">
        <v>2.7779548452562201E-2</v>
      </c>
      <c r="L1458" s="20">
        <v>0.88669553652967992</v>
      </c>
      <c r="M1458" s="20">
        <v>0.35867773148148147</v>
      </c>
      <c r="N1458" s="50">
        <v>33</v>
      </c>
      <c r="O1458" s="8">
        <f>IFERROR(IFERROR(Tabela_BI[[#This Row],[nº Capt. Superf. - DAEE]]/(Tabela_BI[[#This Row],[nº Capt. Subt. - DAEE]] + Tabela_BI[[#This Row],[nº Capt. Superf. - DAEE]]),"") *100,"")</f>
        <v>12.171052631578947</v>
      </c>
      <c r="P1458" s="8">
        <f>IFERROR(IFERROR(Tabela_BI[[#This Row],[nº Capt. Subt. - DAEE]] /(Tabela_BI[[#This Row],[nº Capt. Subt. - DAEE]] + Tabela_BI[[#This Row],[nº Capt. Superf. - DAEE]]),"") *100,"")</f>
        <v>87.828947368421055</v>
      </c>
      <c r="Q1458" s="1">
        <v>37</v>
      </c>
      <c r="R1458" s="1">
        <v>267</v>
      </c>
      <c r="S1458" s="6">
        <v>5608.2699000000002</v>
      </c>
      <c r="T1458" s="6">
        <v>5608.2699000000002</v>
      </c>
      <c r="W1458" s="1"/>
      <c r="X1458" s="1"/>
      <c r="Y1458" s="1"/>
      <c r="AC1458" s="1"/>
      <c r="AF1458" s="1"/>
      <c r="AG1458" s="1"/>
    </row>
    <row r="1459" spans="1:33" hidden="1" x14ac:dyDescent="0.25">
      <c r="A1459" s="1">
        <v>17</v>
      </c>
      <c r="B1459" s="1">
        <v>2019</v>
      </c>
      <c r="C1459" s="1">
        <v>353657017</v>
      </c>
      <c r="D1459" s="44" t="s">
        <v>460</v>
      </c>
      <c r="E1459" s="20">
        <v>0.25507279934043647</v>
      </c>
      <c r="F1459" s="20">
        <v>6.0541952054794498E-2</v>
      </c>
      <c r="G1459" s="20">
        <v>0.19453084728564199</v>
      </c>
      <c r="H1459" s="20" t="s">
        <v>47</v>
      </c>
      <c r="I1459" s="20">
        <v>8.6E-3</v>
      </c>
      <c r="J1459" s="20" t="s">
        <v>47</v>
      </c>
      <c r="K1459" s="20">
        <v>0.24485872399797101</v>
      </c>
      <c r="L1459" s="20">
        <v>1.6140753424657541E-3</v>
      </c>
      <c r="M1459" s="20">
        <v>3.7841289062499998E-3</v>
      </c>
      <c r="N1459" s="50">
        <v>11</v>
      </c>
      <c r="O1459" s="8">
        <f>IFERROR(IFERROR(Tabela_BI[[#This Row],[nº Capt. Superf. - DAEE]]/(Tabela_BI[[#This Row],[nº Capt. Subt. - DAEE]] + Tabela_BI[[#This Row],[nº Capt. Superf. - DAEE]]),"") *100,"")</f>
        <v>53.191489361702125</v>
      </c>
      <c r="P1459" s="8">
        <f>IFERROR(IFERROR(Tabela_BI[[#This Row],[nº Capt. Subt. - DAEE]] /(Tabela_BI[[#This Row],[nº Capt. Subt. - DAEE]] + Tabela_BI[[#This Row],[nº Capt. Superf. - DAEE]]),"") *100,"")</f>
        <v>46.808510638297875</v>
      </c>
      <c r="Q1459" s="1">
        <v>25</v>
      </c>
      <c r="R1459" s="1">
        <v>22</v>
      </c>
      <c r="S1459" s="6">
        <v>54.631260000000005</v>
      </c>
      <c r="T1459" s="6">
        <v>54.631260000000005</v>
      </c>
      <c r="W1459" s="1"/>
      <c r="X1459" s="1"/>
      <c r="Y1459" s="1"/>
      <c r="AC1459" s="1"/>
      <c r="AF1459" s="1"/>
      <c r="AG1459" s="1"/>
    </row>
    <row r="1460" spans="1:33" hidden="1" x14ac:dyDescent="0.25">
      <c r="A1460" s="1">
        <v>15</v>
      </c>
      <c r="B1460" s="1">
        <v>2019</v>
      </c>
      <c r="C1460" s="1">
        <v>353660415</v>
      </c>
      <c r="D1460" s="44" t="s">
        <v>461</v>
      </c>
      <c r="E1460" s="20">
        <v>0.2445463318112629</v>
      </c>
      <c r="F1460" s="20">
        <v>0.22020374429223699</v>
      </c>
      <c r="G1460" s="20">
        <v>2.4342587519025901E-2</v>
      </c>
      <c r="H1460" s="20">
        <v>0.131355149670218</v>
      </c>
      <c r="I1460" s="20">
        <v>3.041E-2</v>
      </c>
      <c r="J1460" s="20">
        <v>2.0500000000000002E-3</v>
      </c>
      <c r="K1460" s="20">
        <v>0.210296331811263</v>
      </c>
      <c r="L1460" s="20">
        <v>1.7899999999999999E-3</v>
      </c>
      <c r="M1460" s="20">
        <v>1.9687421875E-2</v>
      </c>
      <c r="N1460" s="50">
        <v>11</v>
      </c>
      <c r="O1460" s="8">
        <f>IFERROR(IFERROR(Tabela_BI[[#This Row],[nº Capt. Superf. - DAEE]]/(Tabela_BI[[#This Row],[nº Capt. Subt. - DAEE]] + Tabela_BI[[#This Row],[nº Capt. Superf. - DAEE]]),"") *100,"")</f>
        <v>45.945945945945951</v>
      </c>
      <c r="P1460" s="8">
        <f>IFERROR(IFERROR(Tabela_BI[[#This Row],[nº Capt. Subt. - DAEE]] /(Tabela_BI[[#This Row],[nº Capt. Subt. - DAEE]] + Tabela_BI[[#This Row],[nº Capt. Superf. - DAEE]]),"") *100,"")</f>
        <v>54.054054054054056</v>
      </c>
      <c r="Q1460" s="1">
        <v>17</v>
      </c>
      <c r="R1460" s="1">
        <v>20</v>
      </c>
      <c r="S1460" s="6">
        <v>425.37398400000006</v>
      </c>
      <c r="T1460" s="6">
        <v>425.37398400000006</v>
      </c>
      <c r="W1460" s="1"/>
      <c r="X1460" s="1"/>
      <c r="Y1460" s="1"/>
      <c r="AC1460" s="1"/>
      <c r="AF1460" s="1"/>
      <c r="AG1460" s="1"/>
    </row>
    <row r="1461" spans="1:33" hidden="1" x14ac:dyDescent="0.25">
      <c r="A1461" s="1">
        <v>13</v>
      </c>
      <c r="B1461" s="1">
        <v>2019</v>
      </c>
      <c r="C1461" s="1">
        <v>353670313</v>
      </c>
      <c r="D1461" s="44" t="s">
        <v>462</v>
      </c>
      <c r="E1461" s="20">
        <v>1.0046616159309991</v>
      </c>
      <c r="F1461" s="20">
        <v>0.53059042110603705</v>
      </c>
      <c r="G1461" s="20">
        <v>0.47407119482496202</v>
      </c>
      <c r="H1461" s="20" t="s">
        <v>47</v>
      </c>
      <c r="I1461" s="20">
        <v>0.213393881278539</v>
      </c>
      <c r="J1461" s="20">
        <v>0.64884577625570805</v>
      </c>
      <c r="K1461" s="20">
        <v>0.106409581430746</v>
      </c>
      <c r="L1461" s="20">
        <v>3.6012376966007127E-2</v>
      </c>
      <c r="M1461" s="20">
        <v>0.13708718843750001</v>
      </c>
      <c r="N1461" s="50">
        <v>28</v>
      </c>
      <c r="O1461" s="8">
        <f>IFERROR(IFERROR(Tabela_BI[[#This Row],[nº Capt. Superf. - DAEE]]/(Tabela_BI[[#This Row],[nº Capt. Subt. - DAEE]] + Tabela_BI[[#This Row],[nº Capt. Superf. - DAEE]]),"") *100,"")</f>
        <v>28.000000000000004</v>
      </c>
      <c r="P1461" s="8">
        <f>IFERROR(IFERROR(Tabela_BI[[#This Row],[nº Capt. Subt. - DAEE]] /(Tabela_BI[[#This Row],[nº Capt. Subt. - DAEE]] + Tabela_BI[[#This Row],[nº Capt. Superf. - DAEE]]),"") *100,"")</f>
        <v>72</v>
      </c>
      <c r="Q1461" s="1">
        <v>35</v>
      </c>
      <c r="R1461" s="1">
        <v>90</v>
      </c>
      <c r="S1461" s="6">
        <v>2297.7334799999999</v>
      </c>
      <c r="T1461" s="6">
        <v>2297.7334799999999</v>
      </c>
      <c r="W1461" s="1"/>
      <c r="X1461" s="1"/>
      <c r="Y1461" s="1"/>
      <c r="AC1461" s="1"/>
      <c r="AF1461" s="1"/>
      <c r="AG1461" s="1"/>
    </row>
    <row r="1462" spans="1:33" hidden="1" x14ac:dyDescent="0.25">
      <c r="A1462" s="1">
        <v>5</v>
      </c>
      <c r="B1462" s="1">
        <v>2019</v>
      </c>
      <c r="C1462" s="1">
        <v>35368025</v>
      </c>
      <c r="D1462" s="44" t="s">
        <v>463</v>
      </c>
      <c r="E1462" s="20">
        <v>0.10782461472602739</v>
      </c>
      <c r="F1462" s="20">
        <v>0.101567468290208</v>
      </c>
      <c r="G1462" s="20">
        <v>6.2571464358193796E-3</v>
      </c>
      <c r="H1462" s="20" t="s">
        <v>47</v>
      </c>
      <c r="I1462" s="20">
        <v>4.0099999999999997E-3</v>
      </c>
      <c r="J1462" s="20">
        <v>5.7289908675799098E-2</v>
      </c>
      <c r="K1462" s="20">
        <v>4.3730116692034499E-2</v>
      </c>
      <c r="L1462" s="20">
        <v>2.7945893581938102E-3</v>
      </c>
      <c r="M1462" s="20">
        <v>4.1536078125000006E-3</v>
      </c>
      <c r="N1462" s="50">
        <v>28</v>
      </c>
      <c r="O1462" s="8">
        <f>IFERROR(IFERROR(Tabela_BI[[#This Row],[nº Capt. Superf. - DAEE]]/(Tabela_BI[[#This Row],[nº Capt. Subt. - DAEE]] + Tabela_BI[[#This Row],[nº Capt. Superf. - DAEE]]),"") *100,"")</f>
        <v>29.577464788732392</v>
      </c>
      <c r="P1462" s="8">
        <f>IFERROR(IFERROR(Tabela_BI[[#This Row],[nº Capt. Subt. - DAEE]] /(Tabela_BI[[#This Row],[nº Capt. Subt. - DAEE]] + Tabela_BI[[#This Row],[nº Capt. Superf. - DAEE]]),"") *100,"")</f>
        <v>70.422535211267601</v>
      </c>
      <c r="Q1462" s="1">
        <v>42</v>
      </c>
      <c r="R1462" s="1">
        <v>100</v>
      </c>
      <c r="S1462" s="6">
        <v>58.200119999999998</v>
      </c>
      <c r="T1462" s="6">
        <v>0</v>
      </c>
      <c r="W1462" s="1"/>
      <c r="X1462" s="1"/>
      <c r="Y1462" s="1"/>
      <c r="AC1462" s="1"/>
      <c r="AF1462" s="1"/>
      <c r="AG1462" s="1"/>
    </row>
    <row r="1463" spans="1:33" hidden="1" x14ac:dyDescent="0.25">
      <c r="A1463" s="1">
        <v>15</v>
      </c>
      <c r="B1463" s="1">
        <v>2019</v>
      </c>
      <c r="C1463" s="1">
        <v>353690115</v>
      </c>
      <c r="D1463" s="44" t="s">
        <v>464</v>
      </c>
      <c r="E1463" s="20">
        <v>0.16696849315068488</v>
      </c>
      <c r="F1463" s="20">
        <v>0.15162999999999999</v>
      </c>
      <c r="G1463" s="20">
        <v>1.53384931506849E-2</v>
      </c>
      <c r="H1463" s="20">
        <v>8.6047691527143602E-3</v>
      </c>
      <c r="I1463" s="20">
        <v>3.9899999999999996E-3</v>
      </c>
      <c r="J1463" s="20" t="s">
        <v>47</v>
      </c>
      <c r="K1463" s="20">
        <v>0.162578538812785</v>
      </c>
      <c r="L1463" s="20">
        <v>3.9995433789954314E-4</v>
      </c>
      <c r="M1463" s="20">
        <v>4.9743445312500001E-3</v>
      </c>
      <c r="N1463" s="50">
        <v>7</v>
      </c>
      <c r="O1463" s="8">
        <f>IFERROR(IFERROR(Tabela_BI[[#This Row],[nº Capt. Superf. - DAEE]]/(Tabela_BI[[#This Row],[nº Capt. Subt. - DAEE]] + Tabela_BI[[#This Row],[nº Capt. Superf. - DAEE]]),"") *100,"")</f>
        <v>19.148936170212767</v>
      </c>
      <c r="P1463" s="8">
        <f>IFERROR(IFERROR(Tabela_BI[[#This Row],[nº Capt. Subt. - DAEE]] /(Tabela_BI[[#This Row],[nº Capt. Subt. - DAEE]] + Tabela_BI[[#This Row],[nº Capt. Superf. - DAEE]]),"") *100,"")</f>
        <v>80.851063829787222</v>
      </c>
      <c r="Q1463" s="1">
        <v>9</v>
      </c>
      <c r="R1463" s="1">
        <v>38</v>
      </c>
      <c r="S1463" s="6">
        <v>83.000214000000014</v>
      </c>
      <c r="T1463" s="6">
        <v>83.000214000000014</v>
      </c>
      <c r="W1463" s="1"/>
      <c r="X1463" s="1"/>
      <c r="Y1463" s="1"/>
      <c r="AC1463" s="1"/>
      <c r="AF1463" s="1"/>
      <c r="AG1463" s="1"/>
    </row>
    <row r="1464" spans="1:33" hidden="1" x14ac:dyDescent="0.25">
      <c r="A1464" s="1">
        <v>8</v>
      </c>
      <c r="B1464" s="1">
        <v>2019</v>
      </c>
      <c r="C1464" s="1">
        <v>35370088</v>
      </c>
      <c r="D1464" s="44" t="s">
        <v>465</v>
      </c>
      <c r="E1464" s="20">
        <v>0.66482580352612797</v>
      </c>
      <c r="F1464" s="20">
        <v>0.56280067415017698</v>
      </c>
      <c r="G1464" s="20">
        <v>0.102025129375951</v>
      </c>
      <c r="H1464" s="20">
        <v>0.21684303652968001</v>
      </c>
      <c r="I1464" s="20">
        <v>3.3292983257229798E-2</v>
      </c>
      <c r="J1464" s="20">
        <v>1.54657153729072E-3</v>
      </c>
      <c r="K1464" s="20">
        <v>0.61856968860984296</v>
      </c>
      <c r="L1464" s="20">
        <v>1.14165601217656E-2</v>
      </c>
      <c r="M1464" s="20">
        <v>3.8829468850694444E-2</v>
      </c>
      <c r="N1464" s="50">
        <v>34</v>
      </c>
      <c r="O1464" s="8">
        <f>IFERROR(IFERROR(Tabela_BI[[#This Row],[nº Capt. Superf. - DAEE]]/(Tabela_BI[[#This Row],[nº Capt. Subt. - DAEE]] + Tabela_BI[[#This Row],[nº Capt. Superf. - DAEE]]),"") *100,"")</f>
        <v>59.633027522935777</v>
      </c>
      <c r="P1464" s="8">
        <f>IFERROR(IFERROR(Tabela_BI[[#This Row],[nº Capt. Subt. - DAEE]] /(Tabela_BI[[#This Row],[nº Capt. Subt. - DAEE]] + Tabela_BI[[#This Row],[nº Capt. Superf. - DAEE]]),"") *100,"")</f>
        <v>40.366972477064223</v>
      </c>
      <c r="Q1464" s="1">
        <v>65</v>
      </c>
      <c r="R1464" s="1">
        <v>44</v>
      </c>
      <c r="S1464" s="6">
        <v>660.72491100000002</v>
      </c>
      <c r="T1464" s="6">
        <v>660.72491100000002</v>
      </c>
      <c r="W1464" s="1"/>
      <c r="X1464" s="1"/>
      <c r="Y1464" s="1"/>
      <c r="AC1464" s="1"/>
      <c r="AF1464" s="1"/>
      <c r="AG1464" s="1"/>
    </row>
    <row r="1465" spans="1:33" hidden="1" x14ac:dyDescent="0.25">
      <c r="A1465" s="1">
        <v>5</v>
      </c>
      <c r="B1465" s="1">
        <v>2019</v>
      </c>
      <c r="C1465" s="1">
        <v>35371075</v>
      </c>
      <c r="D1465" s="44" t="s">
        <v>466</v>
      </c>
      <c r="E1465" s="20">
        <v>0.32919441146626111</v>
      </c>
      <c r="F1465" s="20">
        <v>0.25472876712328801</v>
      </c>
      <c r="G1465" s="20">
        <v>7.4465644342973106E-2</v>
      </c>
      <c r="H1465" s="20" t="s">
        <v>47</v>
      </c>
      <c r="I1465" s="20">
        <v>0.162880517503805</v>
      </c>
      <c r="J1465" s="20">
        <v>0.153222908422121</v>
      </c>
      <c r="K1465" s="20">
        <v>7.6103500761035004E-6</v>
      </c>
      <c r="L1465" s="20">
        <v>1.3083375190258749E-2</v>
      </c>
      <c r="M1465" s="20">
        <v>0.13770277494328706</v>
      </c>
      <c r="N1465" s="50">
        <v>39</v>
      </c>
      <c r="O1465" s="8">
        <f>IFERROR(IFERROR(Tabela_BI[[#This Row],[nº Capt. Superf. - DAEE]]/(Tabela_BI[[#This Row],[nº Capt. Subt. - DAEE]] + Tabela_BI[[#This Row],[nº Capt. Superf. - DAEE]]),"") *100,"")</f>
        <v>18.072289156626507</v>
      </c>
      <c r="P1465" s="8">
        <f>IFERROR(IFERROR(Tabela_BI[[#This Row],[nº Capt. Subt. - DAEE]] /(Tabela_BI[[#This Row],[nº Capt. Subt. - DAEE]] + Tabela_BI[[#This Row],[nº Capt. Superf. - DAEE]]),"") *100,"")</f>
        <v>81.92771084337349</v>
      </c>
      <c r="Q1465" s="1">
        <v>15</v>
      </c>
      <c r="R1465" s="1">
        <v>68</v>
      </c>
      <c r="S1465" s="6">
        <v>2514.5996399999999</v>
      </c>
      <c r="T1465" s="6">
        <v>2263.1396760000002</v>
      </c>
      <c r="W1465" s="1"/>
      <c r="X1465" s="1"/>
      <c r="Y1465" s="1"/>
      <c r="AC1465" s="1"/>
      <c r="AF1465" s="1"/>
      <c r="AG1465" s="1"/>
    </row>
    <row r="1466" spans="1:33" hidden="1" x14ac:dyDescent="0.25">
      <c r="A1466" s="1">
        <v>17</v>
      </c>
      <c r="B1466" s="1">
        <v>2019</v>
      </c>
      <c r="C1466" s="1">
        <v>353715617</v>
      </c>
      <c r="D1466" s="44" t="s">
        <v>467</v>
      </c>
      <c r="E1466" s="20">
        <v>5.6359999999999993E-2</v>
      </c>
      <c r="F1466" s="20">
        <v>4.5449999999999997E-2</v>
      </c>
      <c r="G1466" s="20">
        <v>1.091E-2</v>
      </c>
      <c r="H1466" s="20">
        <v>0.23126598173516</v>
      </c>
      <c r="I1466" s="20">
        <v>6.2100000000000002E-3</v>
      </c>
      <c r="J1466" s="20" t="s">
        <v>47</v>
      </c>
      <c r="K1466" s="20">
        <v>4.8520000000000001E-2</v>
      </c>
      <c r="L1466" s="20">
        <v>1.6299999999999999E-3</v>
      </c>
      <c r="M1466" s="20">
        <v>7.0844333333333334E-3</v>
      </c>
      <c r="N1466" s="50" t="s">
        <v>47</v>
      </c>
      <c r="O1466" s="8">
        <f>IFERROR(IFERROR(Tabela_BI[[#This Row],[nº Capt. Superf. - DAEE]]/(Tabela_BI[[#This Row],[nº Capt. Subt. - DAEE]] + Tabela_BI[[#This Row],[nº Capt. Superf. - DAEE]]),"") *100,"")</f>
        <v>33.333333333333329</v>
      </c>
      <c r="P1466" s="8">
        <f>IFERROR(IFERROR(Tabela_BI[[#This Row],[nº Capt. Subt. - DAEE]] /(Tabela_BI[[#This Row],[nº Capt. Subt. - DAEE]] + Tabela_BI[[#This Row],[nº Capt. Superf. - DAEE]]),"") *100,"")</f>
        <v>66.666666666666657</v>
      </c>
      <c r="Q1466" s="1">
        <v>6</v>
      </c>
      <c r="R1466" s="1">
        <v>12</v>
      </c>
      <c r="S1466" s="6">
        <v>133.8417</v>
      </c>
      <c r="T1466" s="6">
        <v>133.8417</v>
      </c>
      <c r="W1466" s="1"/>
      <c r="X1466" s="1"/>
      <c r="Y1466" s="1"/>
      <c r="AC1466" s="1"/>
      <c r="AF1466" s="1"/>
      <c r="AG1466" s="1"/>
    </row>
    <row r="1467" spans="1:33" hidden="1" x14ac:dyDescent="0.25">
      <c r="A1467" s="1">
        <v>11</v>
      </c>
      <c r="B1467" s="1">
        <v>2019</v>
      </c>
      <c r="C1467" s="1">
        <v>353720611</v>
      </c>
      <c r="D1467" s="44" t="s">
        <v>468</v>
      </c>
      <c r="E1467" s="20">
        <v>2.3400000000000001E-2</v>
      </c>
      <c r="F1467" s="20">
        <v>2.334E-2</v>
      </c>
      <c r="G1467" s="20">
        <v>6.0000000000000002E-5</v>
      </c>
      <c r="H1467" s="20" t="s">
        <v>47</v>
      </c>
      <c r="I1467" s="20">
        <v>2.197E-2</v>
      </c>
      <c r="J1467" s="20" t="s">
        <v>47</v>
      </c>
      <c r="K1467" s="20">
        <v>7.9000000000000001E-4</v>
      </c>
      <c r="L1467" s="20">
        <v>6.4000000000000005E-4</v>
      </c>
      <c r="M1467" s="20">
        <v>1.7168136718750001E-2</v>
      </c>
      <c r="N1467" s="50">
        <v>12</v>
      </c>
      <c r="O1467" s="8">
        <f>IFERROR(IFERROR(Tabela_BI[[#This Row],[nº Capt. Superf. - DAEE]]/(Tabela_BI[[#This Row],[nº Capt. Subt. - DAEE]] + Tabela_BI[[#This Row],[nº Capt. Superf. - DAEE]]),"") *100,"")</f>
        <v>83.333333333333343</v>
      </c>
      <c r="P1467" s="8">
        <f>IFERROR(IFERROR(Tabela_BI[[#This Row],[nº Capt. Subt. - DAEE]] /(Tabela_BI[[#This Row],[nº Capt. Subt. - DAEE]] + Tabela_BI[[#This Row],[nº Capt. Superf. - DAEE]]),"") *100,"")</f>
        <v>16.666666666666664</v>
      </c>
      <c r="Q1467" s="1">
        <v>5</v>
      </c>
      <c r="R1467" s="1">
        <v>1</v>
      </c>
      <c r="S1467" s="6">
        <v>236.17440000000002</v>
      </c>
      <c r="T1467" s="6">
        <v>236.17440000000002</v>
      </c>
      <c r="W1467" s="1"/>
      <c r="X1467" s="1"/>
      <c r="Y1467" s="1"/>
      <c r="AC1467" s="1"/>
      <c r="AF1467" s="1"/>
      <c r="AG1467" s="1"/>
    </row>
    <row r="1468" spans="1:33" hidden="1" x14ac:dyDescent="0.25">
      <c r="A1468" s="1">
        <v>19</v>
      </c>
      <c r="B1468" s="1">
        <v>2019</v>
      </c>
      <c r="C1468" s="1">
        <v>353730519</v>
      </c>
      <c r="D1468" s="44" t="s">
        <v>469</v>
      </c>
      <c r="E1468" s="20">
        <v>0.47615769279553505</v>
      </c>
      <c r="F1468" s="20">
        <v>0.44287183028919302</v>
      </c>
      <c r="G1468" s="20">
        <v>3.3285862506342002E-2</v>
      </c>
      <c r="H1468" s="20" t="s">
        <v>47</v>
      </c>
      <c r="I1468" s="20">
        <v>0.1925</v>
      </c>
      <c r="J1468" s="20">
        <v>9.48918975139523E-2</v>
      </c>
      <c r="K1468" s="20">
        <v>0.18164463850837101</v>
      </c>
      <c r="L1468" s="20">
        <v>7.1211567732115694E-3</v>
      </c>
      <c r="M1468" s="20">
        <v>0.17608975299074078</v>
      </c>
      <c r="N1468" s="50">
        <v>24</v>
      </c>
      <c r="O1468" s="8">
        <f>IFERROR(IFERROR(Tabela_BI[[#This Row],[nº Capt. Superf. - DAEE]]/(Tabela_BI[[#This Row],[nº Capt. Subt. - DAEE]] + Tabela_BI[[#This Row],[nº Capt. Superf. - DAEE]]),"") *100,"")</f>
        <v>21.296296296296298</v>
      </c>
      <c r="P1468" s="8">
        <f>IFERROR(IFERROR(Tabela_BI[[#This Row],[nº Capt. Subt. - DAEE]] /(Tabela_BI[[#This Row],[nº Capt. Subt. - DAEE]] + Tabela_BI[[#This Row],[nº Capt. Superf. - DAEE]]),"") *100,"")</f>
        <v>78.703703703703709</v>
      </c>
      <c r="Q1468" s="1">
        <v>23</v>
      </c>
      <c r="R1468" s="1">
        <v>85</v>
      </c>
      <c r="S1468" s="6">
        <v>3270.1860000000001</v>
      </c>
      <c r="T1468" s="6">
        <v>3270.1860000000001</v>
      </c>
      <c r="W1468" s="1"/>
      <c r="X1468" s="1"/>
      <c r="Y1468" s="1"/>
      <c r="AC1468" s="1"/>
      <c r="AF1468" s="1"/>
      <c r="AG1468" s="1"/>
    </row>
    <row r="1469" spans="1:33" hidden="1" x14ac:dyDescent="0.25">
      <c r="A1469" s="1">
        <v>18</v>
      </c>
      <c r="B1469" s="1">
        <v>2019</v>
      </c>
      <c r="C1469" s="1">
        <v>353740418</v>
      </c>
      <c r="D1469" s="44" t="s">
        <v>470</v>
      </c>
      <c r="E1469" s="20">
        <v>1.0000000000000001E-5</v>
      </c>
      <c r="F1469" s="20" t="s">
        <v>47</v>
      </c>
      <c r="G1469" s="20">
        <v>1.0000000000000001E-5</v>
      </c>
      <c r="H1469" s="20">
        <v>0.143702657280568</v>
      </c>
      <c r="I1469" s="20" t="s">
        <v>47</v>
      </c>
      <c r="J1469" s="20" t="s">
        <v>47</v>
      </c>
      <c r="K1469" s="20" t="s">
        <v>47</v>
      </c>
      <c r="L1469" s="20">
        <v>1.0000000000000001E-5</v>
      </c>
      <c r="M1469" s="20" t="s">
        <v>47</v>
      </c>
      <c r="N1469" s="50" t="s">
        <v>47</v>
      </c>
      <c r="O1469" s="8" t="str">
        <f>IFERROR(IFERROR(Tabela_BI[[#This Row],[nº Capt. Superf. - DAEE]]/(Tabela_BI[[#This Row],[nº Capt. Subt. - DAEE]] + Tabela_BI[[#This Row],[nº Capt. Superf. - DAEE]]),"") *100,"")</f>
        <v/>
      </c>
      <c r="P1469" s="8" t="str">
        <f>IFERROR(IFERROR(Tabela_BI[[#This Row],[nº Capt. Subt. - DAEE]] /(Tabela_BI[[#This Row],[nº Capt. Subt. - DAEE]] + Tabela_BI[[#This Row],[nº Capt. Superf. - DAEE]]),"") *100,"")</f>
        <v/>
      </c>
      <c r="Q1469" s="1" t="s">
        <v>47</v>
      </c>
      <c r="R1469" s="1">
        <v>1</v>
      </c>
      <c r="S1469" s="6"/>
      <c r="T1469" s="6"/>
      <c r="W1469" s="1"/>
      <c r="X1469" s="1"/>
      <c r="Y1469" s="1"/>
      <c r="AC1469" s="1"/>
      <c r="AF1469" s="1"/>
      <c r="AG1469" s="1"/>
    </row>
    <row r="1470" spans="1:33" hidden="1" x14ac:dyDescent="0.25">
      <c r="A1470" s="1">
        <v>19</v>
      </c>
      <c r="B1470" s="1">
        <v>2019</v>
      </c>
      <c r="C1470" s="1">
        <v>353740419</v>
      </c>
      <c r="D1470" s="44" t="s">
        <v>470</v>
      </c>
      <c r="E1470" s="20">
        <v>1.3980033789954309</v>
      </c>
      <c r="F1470" s="20">
        <v>1.21157627853881</v>
      </c>
      <c r="G1470" s="20">
        <v>0.186427100456621</v>
      </c>
      <c r="H1470" s="20" t="s">
        <v>47</v>
      </c>
      <c r="I1470" s="20">
        <v>6.4009999999999997E-2</v>
      </c>
      <c r="J1470" s="20">
        <v>9.3009512937595101E-2</v>
      </c>
      <c r="K1470" s="20">
        <v>1.23117959665145</v>
      </c>
      <c r="L1470" s="20">
        <v>9.8042694063926895E-3</v>
      </c>
      <c r="M1470" s="20">
        <v>7.1830784037037049E-2</v>
      </c>
      <c r="N1470" s="50">
        <v>5</v>
      </c>
      <c r="O1470" s="8">
        <f>IFERROR(IFERROR(Tabela_BI[[#This Row],[nº Capt. Superf. - DAEE]]/(Tabela_BI[[#This Row],[nº Capt. Subt. - DAEE]] + Tabela_BI[[#This Row],[nº Capt. Superf. - DAEE]]),"") *100,"")</f>
        <v>33.82352941176471</v>
      </c>
      <c r="P1470" s="8">
        <f>IFERROR(IFERROR(Tabela_BI[[#This Row],[nº Capt. Subt. - DAEE]] /(Tabela_BI[[#This Row],[nº Capt. Subt. - DAEE]] + Tabela_BI[[#This Row],[nº Capt. Superf. - DAEE]]),"") *100,"")</f>
        <v>66.17647058823529</v>
      </c>
      <c r="Q1470" s="1">
        <v>23</v>
      </c>
      <c r="R1470" s="1">
        <v>45</v>
      </c>
      <c r="S1470" s="6">
        <v>1264.4175599999999</v>
      </c>
      <c r="T1470" s="6">
        <v>1264.4175599999999</v>
      </c>
      <c r="W1470" s="1"/>
      <c r="X1470" s="1"/>
      <c r="Y1470" s="1"/>
      <c r="AC1470" s="1"/>
      <c r="AF1470" s="1"/>
      <c r="AG1470" s="1"/>
    </row>
    <row r="1471" spans="1:33" hidden="1" x14ac:dyDescent="0.25">
      <c r="A1471" s="1">
        <v>10</v>
      </c>
      <c r="B1471" s="1">
        <v>2019</v>
      </c>
      <c r="C1471" s="1">
        <v>353750310</v>
      </c>
      <c r="D1471" s="44" t="s">
        <v>471</v>
      </c>
      <c r="E1471" s="20">
        <v>4.3352979452054803E-2</v>
      </c>
      <c r="F1471" s="20">
        <v>2.9520000000000001E-2</v>
      </c>
      <c r="G1471" s="20">
        <v>1.38329794520548E-2</v>
      </c>
      <c r="H1471" s="20" t="s">
        <v>47</v>
      </c>
      <c r="I1471" s="20">
        <v>3.0015334855403399E-2</v>
      </c>
      <c r="J1471" s="20">
        <v>1.0952343987823399E-2</v>
      </c>
      <c r="K1471" s="20">
        <v>1.19959284627093E-3</v>
      </c>
      <c r="L1471" s="20">
        <v>1.18570776255708E-3</v>
      </c>
      <c r="M1471" s="20">
        <v>1.713473125E-2</v>
      </c>
      <c r="N1471" s="50">
        <v>15</v>
      </c>
      <c r="O1471" s="8">
        <f>IFERROR(IFERROR(Tabela_BI[[#This Row],[nº Capt. Superf. - DAEE]]/(Tabela_BI[[#This Row],[nº Capt. Subt. - DAEE]] + Tabela_BI[[#This Row],[nº Capt. Superf. - DAEE]]),"") *100,"")</f>
        <v>14.814814814814813</v>
      </c>
      <c r="P1471" s="8">
        <f>IFERROR(IFERROR(Tabela_BI[[#This Row],[nº Capt. Subt. - DAEE]] /(Tabela_BI[[#This Row],[nº Capt. Subt. - DAEE]] + Tabela_BI[[#This Row],[nº Capt. Superf. - DAEE]]),"") *100,"")</f>
        <v>85.18518518518519</v>
      </c>
      <c r="Q1471" s="1">
        <v>4</v>
      </c>
      <c r="R1471" s="1">
        <v>23</v>
      </c>
      <c r="S1471" s="6">
        <v>300.10176000000001</v>
      </c>
      <c r="T1471" s="6">
        <v>294.09972479999999</v>
      </c>
      <c r="W1471" s="1"/>
      <c r="X1471" s="1"/>
      <c r="Y1471" s="1"/>
      <c r="AC1471" s="1"/>
      <c r="AF1471" s="1"/>
      <c r="AG1471" s="1"/>
    </row>
    <row r="1472" spans="1:33" hidden="1" x14ac:dyDescent="0.25">
      <c r="A1472" s="1">
        <v>7</v>
      </c>
      <c r="B1472" s="1">
        <v>2019</v>
      </c>
      <c r="C1472" s="1">
        <v>35376027</v>
      </c>
      <c r="D1472" s="44" t="s">
        <v>472</v>
      </c>
      <c r="E1472" s="20">
        <v>0.14956001902587518</v>
      </c>
      <c r="F1472" s="20">
        <v>0.14931</v>
      </c>
      <c r="G1472" s="20">
        <v>2.5001902587518999E-4</v>
      </c>
      <c r="H1472" s="20" t="s">
        <v>47</v>
      </c>
      <c r="I1472" s="20">
        <v>0.14906</v>
      </c>
      <c r="J1472" s="20">
        <v>1.7000000000000001E-4</v>
      </c>
      <c r="K1472" s="20">
        <v>2.1000000000000001E-4</v>
      </c>
      <c r="L1472" s="20">
        <v>1.200190258751903E-4</v>
      </c>
      <c r="M1472" s="20">
        <v>0.19484310496990742</v>
      </c>
      <c r="N1472" s="50">
        <v>5</v>
      </c>
      <c r="O1472" s="8">
        <f>IFERROR(IFERROR(Tabela_BI[[#This Row],[nº Capt. Superf. - DAEE]]/(Tabela_BI[[#This Row],[nº Capt. Subt. - DAEE]] + Tabela_BI[[#This Row],[nº Capt. Superf. - DAEE]]),"") *100,"")</f>
        <v>66.666666666666657</v>
      </c>
      <c r="P1472" s="8">
        <f>IFERROR(IFERROR(Tabela_BI[[#This Row],[nº Capt. Subt. - DAEE]] /(Tabela_BI[[#This Row],[nº Capt. Subt. - DAEE]] + Tabela_BI[[#This Row],[nº Capt. Superf. - DAEE]]),"") *100,"")</f>
        <v>33.333333333333329</v>
      </c>
      <c r="Q1472" s="1">
        <v>8</v>
      </c>
      <c r="R1472" s="1">
        <v>4</v>
      </c>
      <c r="S1472" s="6">
        <v>2771.0618400000003</v>
      </c>
      <c r="T1472" s="6">
        <v>2771.0618400000003</v>
      </c>
      <c r="W1472" s="1"/>
      <c r="X1472" s="1"/>
      <c r="Y1472" s="1"/>
      <c r="AC1472" s="1"/>
      <c r="AF1472" s="1"/>
      <c r="AG1472" s="1"/>
    </row>
    <row r="1473" spans="1:33" hidden="1" x14ac:dyDescent="0.25">
      <c r="A1473" s="1">
        <v>11</v>
      </c>
      <c r="B1473" s="1">
        <v>2019</v>
      </c>
      <c r="C1473" s="1">
        <v>353760211</v>
      </c>
      <c r="D1473" s="44" t="s">
        <v>472</v>
      </c>
      <c r="E1473" s="20">
        <v>0</v>
      </c>
      <c r="F1473" s="20" t="s">
        <v>47</v>
      </c>
      <c r="G1473" s="20" t="s">
        <v>47</v>
      </c>
      <c r="H1473" s="20" t="s">
        <v>47</v>
      </c>
      <c r="I1473" s="20" t="s">
        <v>47</v>
      </c>
      <c r="J1473" s="20" t="s">
        <v>47</v>
      </c>
      <c r="K1473" s="20" t="s">
        <v>47</v>
      </c>
      <c r="L1473" s="20" t="s">
        <v>47</v>
      </c>
      <c r="M1473" s="20" t="s">
        <v>47</v>
      </c>
      <c r="N1473" s="50" t="s">
        <v>47</v>
      </c>
      <c r="O1473" s="8" t="str">
        <f>IFERROR(IFERROR(Tabela_BI[[#This Row],[nº Capt. Superf. - DAEE]]/(Tabela_BI[[#This Row],[nº Capt. Subt. - DAEE]] + Tabela_BI[[#This Row],[nº Capt. Superf. - DAEE]]),"") *100,"")</f>
        <v/>
      </c>
      <c r="P1473" s="8" t="str">
        <f>IFERROR(IFERROR(Tabela_BI[[#This Row],[nº Capt. Subt. - DAEE]] /(Tabela_BI[[#This Row],[nº Capt. Subt. - DAEE]] + Tabela_BI[[#This Row],[nº Capt. Superf. - DAEE]]),"") *100,"")</f>
        <v/>
      </c>
      <c r="Q1473" s="1" t="s">
        <v>47</v>
      </c>
      <c r="R1473" s="1" t="s">
        <v>47</v>
      </c>
      <c r="S1473" s="6"/>
      <c r="T1473" s="6"/>
      <c r="W1473" s="1"/>
      <c r="X1473" s="1"/>
      <c r="Y1473" s="1"/>
      <c r="AC1473" s="1"/>
      <c r="AF1473" s="1"/>
      <c r="AG1473" s="1"/>
    </row>
    <row r="1474" spans="1:33" hidden="1" x14ac:dyDescent="0.25">
      <c r="A1474" s="1">
        <v>20</v>
      </c>
      <c r="B1474" s="1">
        <v>2019</v>
      </c>
      <c r="C1474" s="1">
        <v>353770120</v>
      </c>
      <c r="D1474" s="44" t="s">
        <v>473</v>
      </c>
      <c r="E1474" s="20">
        <v>0.19636471841704681</v>
      </c>
      <c r="F1474" s="20">
        <v>0.179638843226788</v>
      </c>
      <c r="G1474" s="20">
        <v>1.6725875190258799E-2</v>
      </c>
      <c r="H1474" s="20" t="s">
        <v>47</v>
      </c>
      <c r="I1474" s="20">
        <v>1.6530258751902598E-2</v>
      </c>
      <c r="J1474" s="20" t="s">
        <v>47</v>
      </c>
      <c r="K1474" s="20">
        <v>0.172844459665145</v>
      </c>
      <c r="L1474" s="20">
        <v>6.9899999999999997E-3</v>
      </c>
      <c r="M1474" s="20">
        <v>1.4488875E-2</v>
      </c>
      <c r="N1474" s="50">
        <v>11</v>
      </c>
      <c r="O1474" s="8">
        <f>IFERROR(IFERROR(Tabela_BI[[#This Row],[nº Capt. Superf. - DAEE]]/(Tabela_BI[[#This Row],[nº Capt. Subt. - DAEE]] + Tabela_BI[[#This Row],[nº Capt. Superf. - DAEE]]),"") *100,"")</f>
        <v>58.333333333333336</v>
      </c>
      <c r="P1474" s="8">
        <f>IFERROR(IFERROR(Tabela_BI[[#This Row],[nº Capt. Subt. - DAEE]] /(Tabela_BI[[#This Row],[nº Capt. Subt. - DAEE]] + Tabela_BI[[#This Row],[nº Capt. Superf. - DAEE]]),"") *100,"")</f>
        <v>41.666666666666671</v>
      </c>
      <c r="Q1474" s="1">
        <v>14</v>
      </c>
      <c r="R1474" s="1">
        <v>10</v>
      </c>
      <c r="S1474" s="6">
        <v>282.23283600000002</v>
      </c>
      <c r="T1474" s="6">
        <v>282.23283600000002</v>
      </c>
      <c r="W1474" s="1"/>
      <c r="X1474" s="1"/>
      <c r="Y1474" s="1"/>
      <c r="AC1474" s="1"/>
      <c r="AF1474" s="1"/>
      <c r="AG1474" s="1"/>
    </row>
    <row r="1475" spans="1:33" hidden="1" x14ac:dyDescent="0.25">
      <c r="A1475" s="1">
        <v>10</v>
      </c>
      <c r="B1475" s="1">
        <v>2019</v>
      </c>
      <c r="C1475" s="1">
        <v>353780010</v>
      </c>
      <c r="D1475" s="44" t="s">
        <v>474</v>
      </c>
      <c r="E1475" s="20">
        <v>0.51629425799086825</v>
      </c>
      <c r="F1475" s="20">
        <v>0.463123460172502</v>
      </c>
      <c r="G1475" s="20">
        <v>5.3170797818366297E-2</v>
      </c>
      <c r="H1475" s="20" t="s">
        <v>47</v>
      </c>
      <c r="I1475" s="20">
        <v>9.2930958904109601E-2</v>
      </c>
      <c r="J1475" s="20">
        <v>6.6261719939117204E-3</v>
      </c>
      <c r="K1475" s="20">
        <v>0.39198693176052801</v>
      </c>
      <c r="L1475" s="20">
        <v>2.4683224251648921E-2</v>
      </c>
      <c r="M1475" s="20">
        <v>9.1209489440972222E-2</v>
      </c>
      <c r="N1475" s="50">
        <v>280</v>
      </c>
      <c r="O1475" s="8">
        <f>IFERROR(IFERROR(Tabela_BI[[#This Row],[nº Capt. Superf. - DAEE]]/(Tabela_BI[[#This Row],[nº Capt. Subt. - DAEE]] + Tabela_BI[[#This Row],[nº Capt. Superf. - DAEE]]),"") *100,"")</f>
        <v>72.875816993464042</v>
      </c>
      <c r="P1475" s="8">
        <f>IFERROR(IFERROR(Tabela_BI[[#This Row],[nº Capt. Subt. - DAEE]] /(Tabela_BI[[#This Row],[nº Capt. Subt. - DAEE]] + Tabela_BI[[#This Row],[nº Capt. Superf. - DAEE]]),"") *100,"")</f>
        <v>27.124183006535947</v>
      </c>
      <c r="Q1475" s="1">
        <v>223</v>
      </c>
      <c r="R1475" s="1">
        <v>83</v>
      </c>
      <c r="S1475" s="6">
        <v>920.63087999999993</v>
      </c>
      <c r="T1475" s="6">
        <v>880.12312128000008</v>
      </c>
      <c r="W1475" s="1"/>
      <c r="X1475" s="1"/>
      <c r="Y1475" s="1"/>
      <c r="AC1475" s="1"/>
      <c r="AF1475" s="1"/>
      <c r="AG1475" s="1"/>
    </row>
    <row r="1476" spans="1:33" hidden="1" x14ac:dyDescent="0.25">
      <c r="A1476" s="1">
        <v>11</v>
      </c>
      <c r="B1476" s="1">
        <v>2019</v>
      </c>
      <c r="C1476" s="1">
        <v>353780011</v>
      </c>
      <c r="D1476" s="44" t="s">
        <v>474</v>
      </c>
      <c r="E1476" s="20">
        <v>3.4881161846778301E-2</v>
      </c>
      <c r="F1476" s="20">
        <v>3.4881161846778301E-2</v>
      </c>
      <c r="G1476" s="20" t="s">
        <v>47</v>
      </c>
      <c r="H1476" s="20" t="s">
        <v>47</v>
      </c>
      <c r="I1476" s="20" t="s">
        <v>47</v>
      </c>
      <c r="J1476" s="20" t="s">
        <v>47</v>
      </c>
      <c r="K1476" s="20">
        <v>3.4841161846778303E-2</v>
      </c>
      <c r="L1476" s="20">
        <v>4.0000000000000003E-5</v>
      </c>
      <c r="M1476" s="20" t="s">
        <v>47</v>
      </c>
      <c r="N1476" s="50">
        <v>8</v>
      </c>
      <c r="O1476" s="8" t="str">
        <f>IFERROR(IFERROR(Tabela_BI[[#This Row],[nº Capt. Superf. - DAEE]]/(Tabela_BI[[#This Row],[nº Capt. Subt. - DAEE]] + Tabela_BI[[#This Row],[nº Capt. Superf. - DAEE]]),"") *100,"")</f>
        <v/>
      </c>
      <c r="P1476" s="8" t="str">
        <f>IFERROR(IFERROR(Tabela_BI[[#This Row],[nº Capt. Subt. - DAEE]] /(Tabela_BI[[#This Row],[nº Capt. Subt. - DAEE]] + Tabela_BI[[#This Row],[nº Capt. Superf. - DAEE]]),"") *100,"")</f>
        <v/>
      </c>
      <c r="Q1476" s="1">
        <v>7</v>
      </c>
      <c r="R1476" s="1" t="s">
        <v>47</v>
      </c>
      <c r="S1476" s="6"/>
      <c r="T1476" s="6"/>
      <c r="W1476" s="1"/>
      <c r="X1476" s="1"/>
      <c r="Y1476" s="1"/>
      <c r="AC1476" s="1"/>
      <c r="AF1476" s="1"/>
      <c r="AG1476" s="1"/>
    </row>
    <row r="1477" spans="1:33" hidden="1" x14ac:dyDescent="0.25">
      <c r="A1477" s="1">
        <v>14</v>
      </c>
      <c r="B1477" s="1">
        <v>2019</v>
      </c>
      <c r="C1477" s="1">
        <v>353780014</v>
      </c>
      <c r="D1477" s="44" t="s">
        <v>474</v>
      </c>
      <c r="E1477" s="20">
        <v>1.6608858447488561E-2</v>
      </c>
      <c r="F1477" s="20">
        <v>1.5547442922374401E-2</v>
      </c>
      <c r="G1477" s="20">
        <v>1.0614155251141601E-3</v>
      </c>
      <c r="H1477" s="20" t="s">
        <v>47</v>
      </c>
      <c r="I1477" s="20">
        <v>1.0499999999999999E-3</v>
      </c>
      <c r="J1477" s="20" t="s">
        <v>47</v>
      </c>
      <c r="K1477" s="20">
        <v>1.5484657534246601E-2</v>
      </c>
      <c r="L1477" s="20">
        <v>0</v>
      </c>
      <c r="M1477" s="20" t="s">
        <v>47</v>
      </c>
      <c r="N1477" s="50">
        <v>20</v>
      </c>
      <c r="O1477" s="8">
        <f>IFERROR(IFERROR(Tabela_BI[[#This Row],[nº Capt. Superf. - DAEE]]/(Tabela_BI[[#This Row],[nº Capt. Subt. - DAEE]] + Tabela_BI[[#This Row],[nº Capt. Superf. - DAEE]]),"") *100,"")</f>
        <v>88.235294117647058</v>
      </c>
      <c r="P1477" s="8">
        <f>IFERROR(IFERROR(Tabela_BI[[#This Row],[nº Capt. Subt. - DAEE]] /(Tabela_BI[[#This Row],[nº Capt. Subt. - DAEE]] + Tabela_BI[[#This Row],[nº Capt. Superf. - DAEE]]),"") *100,"")</f>
        <v>11.76470588235294</v>
      </c>
      <c r="Q1477" s="1">
        <v>15</v>
      </c>
      <c r="R1477" s="1">
        <v>2</v>
      </c>
      <c r="S1477" s="6"/>
      <c r="T1477" s="6"/>
      <c r="W1477" s="1"/>
      <c r="X1477" s="1"/>
      <c r="Y1477" s="1"/>
      <c r="AC1477" s="1"/>
      <c r="AF1477" s="1"/>
      <c r="AG1477" s="1"/>
    </row>
    <row r="1478" spans="1:33" hidden="1" x14ac:dyDescent="0.25">
      <c r="A1478" s="1">
        <v>10</v>
      </c>
      <c r="B1478" s="1">
        <v>2019</v>
      </c>
      <c r="C1478" s="1">
        <v>353790910</v>
      </c>
      <c r="D1478" s="44" t="s">
        <v>475</v>
      </c>
      <c r="E1478" s="20">
        <v>0</v>
      </c>
      <c r="F1478" s="20" t="s">
        <v>47</v>
      </c>
      <c r="G1478" s="20" t="s">
        <v>47</v>
      </c>
      <c r="H1478" s="20" t="s">
        <v>47</v>
      </c>
      <c r="I1478" s="20" t="s">
        <v>47</v>
      </c>
      <c r="J1478" s="20" t="s">
        <v>47</v>
      </c>
      <c r="K1478" s="20" t="s">
        <v>47</v>
      </c>
      <c r="L1478" s="20">
        <v>0</v>
      </c>
      <c r="M1478" s="20" t="s">
        <v>47</v>
      </c>
      <c r="N1478" s="50">
        <v>5</v>
      </c>
      <c r="O1478" s="8" t="str">
        <f>IFERROR(IFERROR(Tabela_BI[[#This Row],[nº Capt. Superf. - DAEE]]/(Tabela_BI[[#This Row],[nº Capt. Subt. - DAEE]] + Tabela_BI[[#This Row],[nº Capt. Superf. - DAEE]]),"") *100,"")</f>
        <v/>
      </c>
      <c r="P1478" s="8" t="str">
        <f>IFERROR(IFERROR(Tabela_BI[[#This Row],[nº Capt. Subt. - DAEE]] /(Tabela_BI[[#This Row],[nº Capt. Subt. - DAEE]] + Tabela_BI[[#This Row],[nº Capt. Superf. - DAEE]]),"") *100,"")</f>
        <v/>
      </c>
      <c r="Q1478" s="1" t="s">
        <v>47</v>
      </c>
      <c r="R1478" s="1" t="s">
        <v>47</v>
      </c>
      <c r="S1478" s="6"/>
      <c r="T1478" s="6"/>
      <c r="W1478" s="1"/>
      <c r="X1478" s="1"/>
      <c r="Y1478" s="1"/>
      <c r="AC1478" s="1"/>
      <c r="AF1478" s="1"/>
      <c r="AG1478" s="1"/>
    </row>
    <row r="1479" spans="1:33" hidden="1" x14ac:dyDescent="0.25">
      <c r="A1479" s="1">
        <v>14</v>
      </c>
      <c r="B1479" s="1">
        <v>2019</v>
      </c>
      <c r="C1479" s="1">
        <v>353790914</v>
      </c>
      <c r="D1479" s="44" t="s">
        <v>475</v>
      </c>
      <c r="E1479" s="20">
        <v>6.3293002917300875E-2</v>
      </c>
      <c r="F1479" s="20">
        <v>6.0862288812785402E-2</v>
      </c>
      <c r="G1479" s="20">
        <v>2.4307141045154701E-3</v>
      </c>
      <c r="H1479" s="20" t="s">
        <v>47</v>
      </c>
      <c r="I1479" s="20">
        <v>3.18439421613394E-2</v>
      </c>
      <c r="J1479" s="20">
        <v>1.10769913749366E-4</v>
      </c>
      <c r="K1479" s="20">
        <v>3.0480279680365301E-2</v>
      </c>
      <c r="L1479" s="20">
        <v>8.5801116184677805E-4</v>
      </c>
      <c r="M1479" s="20">
        <v>7.6945642738425926E-2</v>
      </c>
      <c r="N1479" s="50">
        <v>45</v>
      </c>
      <c r="O1479" s="8">
        <f>IFERROR(IFERROR(Tabela_BI[[#This Row],[nº Capt. Superf. - DAEE]]/(Tabela_BI[[#This Row],[nº Capt. Subt. - DAEE]] + Tabela_BI[[#This Row],[nº Capt. Superf. - DAEE]]),"") *100,"")</f>
        <v>63.492063492063487</v>
      </c>
      <c r="P1479" s="8">
        <f>IFERROR(IFERROR(Tabela_BI[[#This Row],[nº Capt. Subt. - DAEE]] /(Tabela_BI[[#This Row],[nº Capt. Subt. - DAEE]] + Tabela_BI[[#This Row],[nº Capt. Superf. - DAEE]]),"") *100,"")</f>
        <v>36.507936507936506</v>
      </c>
      <c r="Q1479" s="1">
        <v>40</v>
      </c>
      <c r="R1479" s="1">
        <v>23</v>
      </c>
      <c r="S1479" s="6">
        <v>942.3676079999999</v>
      </c>
      <c r="T1479" s="6">
        <v>942.3676079999999</v>
      </c>
      <c r="W1479" s="1"/>
      <c r="X1479" s="1"/>
      <c r="Y1479" s="1"/>
      <c r="AC1479" s="1"/>
      <c r="AF1479" s="1"/>
      <c r="AG1479" s="1"/>
    </row>
    <row r="1480" spans="1:33" hidden="1" x14ac:dyDescent="0.25">
      <c r="A1480" s="1">
        <v>2</v>
      </c>
      <c r="B1480" s="1">
        <v>2019</v>
      </c>
      <c r="C1480" s="1">
        <v>35380062</v>
      </c>
      <c r="D1480" s="44" t="s">
        <v>476</v>
      </c>
      <c r="E1480" s="20">
        <v>2.7310942009132351</v>
      </c>
      <c r="F1480" s="20">
        <v>2.5747188647894399</v>
      </c>
      <c r="G1480" s="20">
        <v>0.15637533612379501</v>
      </c>
      <c r="H1480" s="20">
        <v>0.80898649162861502</v>
      </c>
      <c r="I1480" s="20">
        <v>3.6471369863013699E-2</v>
      </c>
      <c r="J1480" s="20">
        <v>0.13316301116184701</v>
      </c>
      <c r="K1480" s="20">
        <v>2.1684652105530202</v>
      </c>
      <c r="L1480" s="20">
        <v>0.39299460933536201</v>
      </c>
      <c r="M1480" s="20">
        <v>0.56455267361111117</v>
      </c>
      <c r="N1480" s="50">
        <v>117</v>
      </c>
      <c r="O1480" s="8">
        <f>IFERROR(IFERROR(Tabela_BI[[#This Row],[nº Capt. Superf. - DAEE]]/(Tabela_BI[[#This Row],[nº Capt. Subt. - DAEE]] + Tabela_BI[[#This Row],[nº Capt. Superf. - DAEE]]),"") *100,"")</f>
        <v>64.285714285714292</v>
      </c>
      <c r="P1480" s="8">
        <f>IFERROR(IFERROR(Tabela_BI[[#This Row],[nº Capt. Subt. - DAEE]] /(Tabela_BI[[#This Row],[nº Capt. Subt. - DAEE]] + Tabela_BI[[#This Row],[nº Capt. Superf. - DAEE]]),"") *100,"")</f>
        <v>35.714285714285715</v>
      </c>
      <c r="Q1480" s="1">
        <v>162</v>
      </c>
      <c r="R1480" s="1">
        <v>90</v>
      </c>
      <c r="S1480" s="6">
        <v>8587.5400800000007</v>
      </c>
      <c r="T1480" s="6">
        <v>8587.5400800000007</v>
      </c>
      <c r="W1480" s="1"/>
      <c r="X1480" s="1"/>
      <c r="Y1480" s="1"/>
      <c r="AC1480" s="1"/>
      <c r="AF1480" s="1"/>
      <c r="AG1480" s="1"/>
    </row>
    <row r="1481" spans="1:33" hidden="1" x14ac:dyDescent="0.25">
      <c r="A1481" s="1">
        <v>15</v>
      </c>
      <c r="B1481" s="1">
        <v>2019</v>
      </c>
      <c r="C1481" s="1">
        <v>353810515</v>
      </c>
      <c r="D1481" s="44" t="s">
        <v>477</v>
      </c>
      <c r="E1481" s="20">
        <v>9.1174738077118192E-2</v>
      </c>
      <c r="F1481" s="20">
        <v>9.0666590563165898E-3</v>
      </c>
      <c r="G1481" s="20">
        <v>8.2108079020801597E-2</v>
      </c>
      <c r="H1481" s="20" t="s">
        <v>47</v>
      </c>
      <c r="I1481" s="20">
        <v>7.4759999999999993E-2</v>
      </c>
      <c r="J1481" s="20">
        <v>6.27853881278539E-6</v>
      </c>
      <c r="K1481" s="20">
        <v>9.48665905631659E-3</v>
      </c>
      <c r="L1481" s="20">
        <v>6.92180048198884E-3</v>
      </c>
      <c r="M1481" s="20">
        <v>4.6540903722222221E-2</v>
      </c>
      <c r="N1481" s="50">
        <v>3</v>
      </c>
      <c r="O1481" s="8">
        <f>IFERROR(IFERROR(Tabela_BI[[#This Row],[nº Capt. Superf. - DAEE]]/(Tabela_BI[[#This Row],[nº Capt. Subt. - DAEE]] + Tabela_BI[[#This Row],[nº Capt. Superf. - DAEE]]),"") *100,"")</f>
        <v>23.52941176470588</v>
      </c>
      <c r="P1481" s="8">
        <f>IFERROR(IFERROR(Tabela_BI[[#This Row],[nº Capt. Subt. - DAEE]] /(Tabela_BI[[#This Row],[nº Capt. Subt. - DAEE]] + Tabela_BI[[#This Row],[nº Capt. Superf. - DAEE]]),"") *100,"")</f>
        <v>76.470588235294116</v>
      </c>
      <c r="Q1481" s="1">
        <v>8</v>
      </c>
      <c r="R1481" s="1">
        <v>26</v>
      </c>
      <c r="S1481" s="6">
        <v>854.02296000000001</v>
      </c>
      <c r="T1481" s="6">
        <v>854.02296000000001</v>
      </c>
      <c r="W1481" s="1"/>
      <c r="X1481" s="1"/>
      <c r="Y1481" s="1"/>
      <c r="AC1481" s="1"/>
      <c r="AF1481" s="1"/>
      <c r="AG1481" s="1"/>
    </row>
    <row r="1482" spans="1:33" hidden="1" x14ac:dyDescent="0.25">
      <c r="A1482" s="1">
        <v>16</v>
      </c>
      <c r="B1482" s="1">
        <v>2019</v>
      </c>
      <c r="C1482" s="1">
        <v>353810516</v>
      </c>
      <c r="D1482" s="44" t="s">
        <v>477</v>
      </c>
      <c r="E1482" s="20">
        <v>8.8999999999999999E-3</v>
      </c>
      <c r="F1482" s="20">
        <v>6.5900000000000004E-3</v>
      </c>
      <c r="G1482" s="20">
        <v>2.31E-3</v>
      </c>
      <c r="H1482" s="20" t="s">
        <v>47</v>
      </c>
      <c r="I1482" s="20" t="s">
        <v>47</v>
      </c>
      <c r="J1482" s="20" t="s">
        <v>47</v>
      </c>
      <c r="K1482" s="20">
        <v>8.8999999999999999E-3</v>
      </c>
      <c r="L1482" s="20">
        <v>0</v>
      </c>
      <c r="M1482" s="20" t="s">
        <v>47</v>
      </c>
      <c r="N1482" s="50" t="s">
        <v>47</v>
      </c>
      <c r="O1482" s="8">
        <f>IFERROR(IFERROR(Tabela_BI[[#This Row],[nº Capt. Superf. - DAEE]]/(Tabela_BI[[#This Row],[nº Capt. Subt. - DAEE]] + Tabela_BI[[#This Row],[nº Capt. Superf. - DAEE]]),"") *100,"")</f>
        <v>66.666666666666657</v>
      </c>
      <c r="P1482" s="8">
        <f>IFERROR(IFERROR(Tabela_BI[[#This Row],[nº Capt. Subt. - DAEE]] /(Tabela_BI[[#This Row],[nº Capt. Subt. - DAEE]] + Tabela_BI[[#This Row],[nº Capt. Superf. - DAEE]]),"") *100,"")</f>
        <v>33.333333333333329</v>
      </c>
      <c r="Q1482" s="1">
        <v>2</v>
      </c>
      <c r="R1482" s="1">
        <v>1</v>
      </c>
      <c r="S1482" s="6"/>
      <c r="T1482" s="6"/>
      <c r="W1482" s="1"/>
      <c r="X1482" s="1"/>
      <c r="Y1482" s="1"/>
      <c r="AC1482" s="1"/>
      <c r="AF1482" s="1"/>
      <c r="AG1482" s="1"/>
    </row>
    <row r="1483" spans="1:33" hidden="1" x14ac:dyDescent="0.25">
      <c r="A1483" s="1">
        <v>5</v>
      </c>
      <c r="B1483" s="1">
        <v>2019</v>
      </c>
      <c r="C1483" s="1">
        <v>35382045</v>
      </c>
      <c r="D1483" s="44" t="s">
        <v>478</v>
      </c>
      <c r="E1483" s="20">
        <v>0.16769319634703178</v>
      </c>
      <c r="F1483" s="20">
        <v>0.10455061263318099</v>
      </c>
      <c r="G1483" s="20">
        <v>6.31425837138508E-2</v>
      </c>
      <c r="H1483" s="20" t="s">
        <v>47</v>
      </c>
      <c r="I1483" s="20">
        <v>2.281E-2</v>
      </c>
      <c r="J1483" s="20">
        <v>2.0000000000000001E-4</v>
      </c>
      <c r="K1483" s="20">
        <v>7.4953542617960403E-2</v>
      </c>
      <c r="L1483" s="20">
        <v>6.9729653729071514E-2</v>
      </c>
      <c r="M1483" s="20">
        <v>2.168048567708333E-2</v>
      </c>
      <c r="N1483" s="50">
        <v>38</v>
      </c>
      <c r="O1483" s="8">
        <f>IFERROR(IFERROR(Tabela_BI[[#This Row],[nº Capt. Superf. - DAEE]]/(Tabela_BI[[#This Row],[nº Capt. Subt. - DAEE]] + Tabela_BI[[#This Row],[nº Capt. Superf. - DAEE]]),"") *100,"")</f>
        <v>38.095238095238095</v>
      </c>
      <c r="P1483" s="8">
        <f>IFERROR(IFERROR(Tabela_BI[[#This Row],[nº Capt. Subt. - DAEE]] /(Tabela_BI[[#This Row],[nº Capt. Subt. - DAEE]] + Tabela_BI[[#This Row],[nº Capt. Superf. - DAEE]]),"") *100,"")</f>
        <v>61.904761904761905</v>
      </c>
      <c r="Q1483" s="1">
        <v>64</v>
      </c>
      <c r="R1483" s="1">
        <v>104</v>
      </c>
      <c r="S1483" s="6">
        <v>368.05860000000001</v>
      </c>
      <c r="T1483" s="6">
        <v>368.05860000000001</v>
      </c>
      <c r="W1483" s="1"/>
      <c r="X1483" s="1"/>
      <c r="Y1483" s="1"/>
      <c r="AC1483" s="1"/>
      <c r="AF1483" s="1"/>
      <c r="AG1483" s="1"/>
    </row>
    <row r="1484" spans="1:33" hidden="1" x14ac:dyDescent="0.25">
      <c r="A1484" s="1">
        <v>21</v>
      </c>
      <c r="B1484" s="1">
        <v>2019</v>
      </c>
      <c r="C1484" s="1">
        <v>353830321</v>
      </c>
      <c r="D1484" s="44" t="s">
        <v>479</v>
      </c>
      <c r="E1484" s="20">
        <v>9.0864003044139989E-3</v>
      </c>
      <c r="F1484" s="20">
        <v>1.04642313546423E-3</v>
      </c>
      <c r="G1484" s="20">
        <v>8.0399771689497693E-3</v>
      </c>
      <c r="H1484" s="20" t="s">
        <v>47</v>
      </c>
      <c r="I1484" s="20">
        <v>5.6899999999999997E-3</v>
      </c>
      <c r="J1484" s="20">
        <v>2.5000000000000001E-4</v>
      </c>
      <c r="K1484" s="20">
        <v>1.066400304414E-3</v>
      </c>
      <c r="L1484" s="20">
        <v>2.0799999999999998E-3</v>
      </c>
      <c r="M1484" s="20">
        <v>7.2787515624999997E-3</v>
      </c>
      <c r="N1484" s="50">
        <v>2</v>
      </c>
      <c r="O1484" s="8">
        <f>IFERROR(IFERROR(Tabela_BI[[#This Row],[nº Capt. Superf. - DAEE]]/(Tabela_BI[[#This Row],[nº Capt. Subt. - DAEE]] + Tabela_BI[[#This Row],[nº Capt. Superf. - DAEE]]),"") *100,"")</f>
        <v>28.571428571428569</v>
      </c>
      <c r="P1484" s="8">
        <f>IFERROR(IFERROR(Tabela_BI[[#This Row],[nº Capt. Subt. - DAEE]] /(Tabela_BI[[#This Row],[nº Capt. Subt. - DAEE]] + Tabela_BI[[#This Row],[nº Capt. Superf. - DAEE]]),"") *100,"")</f>
        <v>71.428571428571431</v>
      </c>
      <c r="Q1484" s="1">
        <v>2</v>
      </c>
      <c r="R1484" s="1">
        <v>5</v>
      </c>
      <c r="S1484" s="6">
        <v>136.90403999999998</v>
      </c>
      <c r="T1484" s="6">
        <v>136.90403999999998</v>
      </c>
      <c r="W1484" s="1"/>
      <c r="X1484" s="1"/>
      <c r="Y1484" s="1"/>
      <c r="AC1484" s="1"/>
      <c r="AF1484" s="1"/>
      <c r="AG1484" s="1"/>
    </row>
    <row r="1485" spans="1:33" hidden="1" x14ac:dyDescent="0.25">
      <c r="A1485" s="1">
        <v>22</v>
      </c>
      <c r="B1485" s="1">
        <v>2019</v>
      </c>
      <c r="C1485" s="1">
        <v>353830322</v>
      </c>
      <c r="D1485" s="44" t="s">
        <v>479</v>
      </c>
      <c r="E1485" s="20">
        <v>3.6999999999999999E-4</v>
      </c>
      <c r="F1485" s="20" t="s">
        <v>47</v>
      </c>
      <c r="G1485" s="20">
        <v>3.6999999999999999E-4</v>
      </c>
      <c r="H1485" s="20" t="s">
        <v>47</v>
      </c>
      <c r="I1485" s="20" t="s">
        <v>47</v>
      </c>
      <c r="J1485" s="20" t="s">
        <v>47</v>
      </c>
      <c r="K1485" s="20">
        <v>5.0000000000000002E-5</v>
      </c>
      <c r="L1485" s="20">
        <v>3.2000000000000003E-4</v>
      </c>
      <c r="M1485" s="20" t="s">
        <v>47</v>
      </c>
      <c r="N1485" s="50" t="s">
        <v>47</v>
      </c>
      <c r="O1485" s="8" t="str">
        <f>IFERROR(IFERROR(Tabela_BI[[#This Row],[nº Capt. Superf. - DAEE]]/(Tabela_BI[[#This Row],[nº Capt. Subt. - DAEE]] + Tabela_BI[[#This Row],[nº Capt. Superf. - DAEE]]),"") *100,"")</f>
        <v/>
      </c>
      <c r="P1485" s="8" t="str">
        <f>IFERROR(IFERROR(Tabela_BI[[#This Row],[nº Capt. Subt. - DAEE]] /(Tabela_BI[[#This Row],[nº Capt. Subt. - DAEE]] + Tabela_BI[[#This Row],[nº Capt. Superf. - DAEE]]),"") *100,"")</f>
        <v/>
      </c>
      <c r="Q1485" s="1" t="s">
        <v>47</v>
      </c>
      <c r="R1485" s="1">
        <v>3</v>
      </c>
      <c r="S1485" s="6"/>
      <c r="T1485" s="6"/>
      <c r="W1485" s="1"/>
      <c r="X1485" s="1"/>
      <c r="Y1485" s="1"/>
      <c r="AC1485" s="1"/>
      <c r="AF1485" s="1"/>
      <c r="AG1485" s="1"/>
    </row>
    <row r="1486" spans="1:33" hidden="1" x14ac:dyDescent="0.25">
      <c r="A1486" s="1">
        <v>2</v>
      </c>
      <c r="B1486" s="1">
        <v>2019</v>
      </c>
      <c r="C1486" s="1">
        <v>35385012</v>
      </c>
      <c r="D1486" s="44" t="s">
        <v>480</v>
      </c>
      <c r="E1486" s="20">
        <v>0.149108493150685</v>
      </c>
      <c r="F1486" s="20">
        <v>0.14146849315068499</v>
      </c>
      <c r="G1486" s="20">
        <v>7.6400000000000001E-3</v>
      </c>
      <c r="H1486" s="20" t="s">
        <v>47</v>
      </c>
      <c r="I1486" s="20">
        <v>0.11445</v>
      </c>
      <c r="J1486" s="20">
        <v>2.894E-2</v>
      </c>
      <c r="K1486" s="20">
        <v>4.7999999999999996E-3</v>
      </c>
      <c r="L1486" s="20">
        <v>9.1849315068493202E-4</v>
      </c>
      <c r="M1486" s="20">
        <v>3.9010137979166672E-2</v>
      </c>
      <c r="N1486" s="50">
        <v>22</v>
      </c>
      <c r="O1486" s="8">
        <f>IFERROR(IFERROR(Tabela_BI[[#This Row],[nº Capt. Superf. - DAEE]]/(Tabela_BI[[#This Row],[nº Capt. Subt. - DAEE]] + Tabela_BI[[#This Row],[nº Capt. Superf. - DAEE]]),"") *100,"")</f>
        <v>82.35294117647058</v>
      </c>
      <c r="P1486" s="8">
        <f>IFERROR(IFERROR(Tabela_BI[[#This Row],[nº Capt. Subt. - DAEE]] /(Tabela_BI[[#This Row],[nº Capt. Subt. - DAEE]] + Tabela_BI[[#This Row],[nº Capt. Superf. - DAEE]]),"") *100,"")</f>
        <v>17.647058823529413</v>
      </c>
      <c r="Q1486" s="1">
        <v>14</v>
      </c>
      <c r="R1486" s="1">
        <v>3</v>
      </c>
      <c r="S1486" s="6">
        <v>524.94263999999998</v>
      </c>
      <c r="T1486" s="6">
        <v>0</v>
      </c>
      <c r="W1486" s="1"/>
      <c r="X1486" s="1"/>
      <c r="Y1486" s="1"/>
      <c r="AC1486" s="1"/>
      <c r="AF1486" s="1"/>
      <c r="AG1486" s="1"/>
    </row>
    <row r="1487" spans="1:33" hidden="1" x14ac:dyDescent="0.25">
      <c r="A1487" s="1">
        <v>5</v>
      </c>
      <c r="B1487" s="1">
        <v>2019</v>
      </c>
      <c r="C1487" s="1">
        <v>35386005</v>
      </c>
      <c r="D1487" s="44" t="s">
        <v>481</v>
      </c>
      <c r="E1487" s="20">
        <v>0.41319889142567268</v>
      </c>
      <c r="F1487" s="20">
        <v>0.394051667300863</v>
      </c>
      <c r="G1487" s="20">
        <v>1.9147224124809702E-2</v>
      </c>
      <c r="H1487" s="20" t="s">
        <v>47</v>
      </c>
      <c r="I1487" s="20">
        <v>0.20598</v>
      </c>
      <c r="J1487" s="20">
        <v>1.79010096397768E-2</v>
      </c>
      <c r="K1487" s="20">
        <v>0.140884391171994</v>
      </c>
      <c r="L1487" s="20">
        <v>4.8433490613901606E-2</v>
      </c>
      <c r="M1487" s="20">
        <v>5.4322570856481484E-2</v>
      </c>
      <c r="N1487" s="50">
        <v>63</v>
      </c>
      <c r="O1487" s="8">
        <f>IFERROR(IFERROR(Tabela_BI[[#This Row],[nº Capt. Superf. - DAEE]]/(Tabela_BI[[#This Row],[nº Capt. Subt. - DAEE]] + Tabela_BI[[#This Row],[nº Capt. Superf. - DAEE]]),"") *100,"")</f>
        <v>33.624454148471614</v>
      </c>
      <c r="P1487" s="8">
        <f>IFERROR(IFERROR(Tabela_BI[[#This Row],[nº Capt. Subt. - DAEE]] /(Tabela_BI[[#This Row],[nº Capt. Subt. - DAEE]] + Tabela_BI[[#This Row],[nº Capt. Superf. - DAEE]]),"") *100,"")</f>
        <v>66.375545851528386</v>
      </c>
      <c r="Q1487" s="1">
        <v>77</v>
      </c>
      <c r="R1487" s="1">
        <v>152</v>
      </c>
      <c r="S1487" s="6">
        <v>737.18100000000004</v>
      </c>
      <c r="T1487" s="6">
        <v>737.18100000000004</v>
      </c>
      <c r="W1487" s="1"/>
      <c r="X1487" s="1"/>
      <c r="Y1487" s="1"/>
      <c r="AC1487" s="1"/>
      <c r="AF1487" s="1"/>
      <c r="AG1487" s="1"/>
    </row>
    <row r="1488" spans="1:33" hidden="1" x14ac:dyDescent="0.25">
      <c r="A1488" s="1">
        <v>5</v>
      </c>
      <c r="B1488" s="1">
        <v>2019</v>
      </c>
      <c r="C1488" s="1">
        <v>35387095</v>
      </c>
      <c r="D1488" s="44" t="s">
        <v>482</v>
      </c>
      <c r="E1488" s="20">
        <v>4.0387897031963487</v>
      </c>
      <c r="F1488" s="20">
        <v>3.6411018569254199</v>
      </c>
      <c r="G1488" s="20">
        <v>0.39768784627092901</v>
      </c>
      <c r="H1488" s="20" t="s">
        <v>47</v>
      </c>
      <c r="I1488" s="20">
        <v>2.8814923972602702</v>
      </c>
      <c r="J1488" s="20">
        <v>0.64697157026889895</v>
      </c>
      <c r="K1488" s="20">
        <v>0.140673150684932</v>
      </c>
      <c r="L1488" s="20">
        <v>0.36965258498224196</v>
      </c>
      <c r="M1488" s="20">
        <v>1.349995451388889</v>
      </c>
      <c r="N1488" s="50">
        <v>114</v>
      </c>
      <c r="O1488" s="8">
        <f>IFERROR(IFERROR(Tabela_BI[[#This Row],[nº Capt. Superf. - DAEE]]/(Tabela_BI[[#This Row],[nº Capt. Subt. - DAEE]] + Tabela_BI[[#This Row],[nº Capt. Superf. - DAEE]]),"") *100,"")</f>
        <v>28.927680798004989</v>
      </c>
      <c r="P1488" s="8">
        <f>IFERROR(IFERROR(Tabela_BI[[#This Row],[nº Capt. Subt. - DAEE]] /(Tabela_BI[[#This Row],[nº Capt. Subt. - DAEE]] + Tabela_BI[[#This Row],[nº Capt. Superf. - DAEE]]),"") *100,"")</f>
        <v>71.072319201995015</v>
      </c>
      <c r="Q1488" s="1">
        <v>116</v>
      </c>
      <c r="R1488" s="1">
        <v>285</v>
      </c>
      <c r="S1488" s="6">
        <v>21355.056</v>
      </c>
      <c r="T1488" s="6">
        <v>21355.056</v>
      </c>
      <c r="W1488" s="1"/>
      <c r="X1488" s="1"/>
      <c r="Y1488" s="1"/>
      <c r="AC1488" s="1"/>
      <c r="AF1488" s="1"/>
      <c r="AG1488" s="1"/>
    </row>
    <row r="1489" spans="1:33" hidden="1" x14ac:dyDescent="0.25">
      <c r="A1489" s="1">
        <v>10</v>
      </c>
      <c r="B1489" s="1">
        <v>2019</v>
      </c>
      <c r="C1489" s="1">
        <v>353870910</v>
      </c>
      <c r="D1489" s="44" t="s">
        <v>482</v>
      </c>
      <c r="E1489" s="20">
        <v>4.6043112633181093E-3</v>
      </c>
      <c r="F1489" s="20">
        <v>4.5962252663622498E-3</v>
      </c>
      <c r="G1489" s="20">
        <v>8.0859969558599699E-6</v>
      </c>
      <c r="H1489" s="20" t="s">
        <v>47</v>
      </c>
      <c r="I1489" s="20" t="s">
        <v>47</v>
      </c>
      <c r="J1489" s="20" t="s">
        <v>47</v>
      </c>
      <c r="K1489" s="20">
        <v>2.1724086757990901E-3</v>
      </c>
      <c r="L1489" s="20">
        <v>2.4319025875190262E-3</v>
      </c>
      <c r="M1489" s="20" t="s">
        <v>47</v>
      </c>
      <c r="N1489" s="50">
        <v>7</v>
      </c>
      <c r="O1489" s="8">
        <f>IFERROR(IFERROR(Tabela_BI[[#This Row],[nº Capt. Superf. - DAEE]]/(Tabela_BI[[#This Row],[nº Capt. Subt. - DAEE]] + Tabela_BI[[#This Row],[nº Capt. Superf. - DAEE]]),"") *100,"")</f>
        <v>63.636363636363633</v>
      </c>
      <c r="P1489" s="8">
        <f>IFERROR(IFERROR(Tabela_BI[[#This Row],[nº Capt. Subt. - DAEE]] /(Tabela_BI[[#This Row],[nº Capt. Subt. - DAEE]] + Tabela_BI[[#This Row],[nº Capt. Superf. - DAEE]]),"") *100,"")</f>
        <v>36.363636363636367</v>
      </c>
      <c r="Q1489" s="1">
        <v>7</v>
      </c>
      <c r="R1489" s="1">
        <v>4</v>
      </c>
      <c r="S1489" s="6"/>
      <c r="T1489" s="6"/>
      <c r="W1489" s="1"/>
      <c r="X1489" s="1"/>
      <c r="Y1489" s="1"/>
      <c r="AC1489" s="1"/>
      <c r="AF1489" s="1"/>
      <c r="AG1489" s="1"/>
    </row>
    <row r="1490" spans="1:33" hidden="1" x14ac:dyDescent="0.25">
      <c r="A1490" s="1">
        <v>14</v>
      </c>
      <c r="B1490" s="1">
        <v>2019</v>
      </c>
      <c r="C1490" s="1">
        <v>353880814</v>
      </c>
      <c r="D1490" s="44" t="s">
        <v>483</v>
      </c>
      <c r="E1490" s="20">
        <v>0.17161382039573816</v>
      </c>
      <c r="F1490" s="20">
        <v>0.166414604261796</v>
      </c>
      <c r="G1490" s="20">
        <v>5.1992161339421599E-3</v>
      </c>
      <c r="H1490" s="20">
        <v>0.238979800862506</v>
      </c>
      <c r="I1490" s="20" t="s">
        <v>47</v>
      </c>
      <c r="J1490" s="20">
        <v>2.0699543378995401E-3</v>
      </c>
      <c r="K1490" s="20">
        <v>0.16530486301369901</v>
      </c>
      <c r="L1490" s="20">
        <v>4.2390030441400292E-3</v>
      </c>
      <c r="M1490" s="20">
        <v>8.5033149041666659E-2</v>
      </c>
      <c r="N1490" s="50">
        <v>18</v>
      </c>
      <c r="O1490" s="8">
        <f>IFERROR(IFERROR(Tabela_BI[[#This Row],[nº Capt. Superf. - DAEE]]/(Tabela_BI[[#This Row],[nº Capt. Subt. - DAEE]] + Tabela_BI[[#This Row],[nº Capt. Superf. - DAEE]]),"") *100,"")</f>
        <v>57.377049180327866</v>
      </c>
      <c r="P1490" s="8">
        <f>IFERROR(IFERROR(Tabela_BI[[#This Row],[nº Capt. Subt. - DAEE]] /(Tabela_BI[[#This Row],[nº Capt. Subt. - DAEE]] + Tabela_BI[[#This Row],[nº Capt. Superf. - DAEE]]),"") *100,"")</f>
        <v>42.622950819672127</v>
      </c>
      <c r="Q1490" s="1">
        <v>35</v>
      </c>
      <c r="R1490" s="1">
        <v>26</v>
      </c>
      <c r="S1490" s="6">
        <v>1432.7814599999997</v>
      </c>
      <c r="T1490" s="6">
        <v>1361.1423869999996</v>
      </c>
      <c r="W1490" s="1"/>
      <c r="X1490" s="1"/>
      <c r="Y1490" s="1"/>
      <c r="AC1490" s="1"/>
      <c r="AF1490" s="1"/>
      <c r="AG1490" s="1"/>
    </row>
    <row r="1491" spans="1:33" hidden="1" x14ac:dyDescent="0.25">
      <c r="A1491" s="1">
        <v>16</v>
      </c>
      <c r="B1491" s="1">
        <v>2019</v>
      </c>
      <c r="C1491" s="1">
        <v>353890716</v>
      </c>
      <c r="D1491" s="44" t="s">
        <v>484</v>
      </c>
      <c r="E1491" s="20">
        <v>0.43948435755961501</v>
      </c>
      <c r="F1491" s="20">
        <v>0.271977785388128</v>
      </c>
      <c r="G1491" s="20">
        <v>0.16750657217148701</v>
      </c>
      <c r="H1491" s="20" t="s">
        <v>47</v>
      </c>
      <c r="I1491" s="20" t="s">
        <v>47</v>
      </c>
      <c r="J1491" s="20">
        <v>1.1415525114155301E-5</v>
      </c>
      <c r="K1491" s="20">
        <v>0.27827489028412</v>
      </c>
      <c r="L1491" s="20">
        <v>0.16119805175038052</v>
      </c>
      <c r="M1491" s="20">
        <v>7.0705601851851846E-2</v>
      </c>
      <c r="N1491" s="50">
        <v>4</v>
      </c>
      <c r="O1491" s="8">
        <f>IFERROR(IFERROR(Tabela_BI[[#This Row],[nº Capt. Superf. - DAEE]]/(Tabela_BI[[#This Row],[nº Capt. Subt. - DAEE]] + Tabela_BI[[#This Row],[nº Capt. Superf. - DAEE]]),"") *100,"")</f>
        <v>32.727272727272727</v>
      </c>
      <c r="P1491" s="8">
        <f>IFERROR(IFERROR(Tabela_BI[[#This Row],[nº Capt. Subt. - DAEE]] /(Tabela_BI[[#This Row],[nº Capt. Subt. - DAEE]] + Tabela_BI[[#This Row],[nº Capt. Superf. - DAEE]]),"") *100,"")</f>
        <v>67.272727272727266</v>
      </c>
      <c r="Q1491" s="1">
        <v>18</v>
      </c>
      <c r="R1491" s="1">
        <v>37</v>
      </c>
      <c r="S1491" s="6">
        <v>1099.3071600000001</v>
      </c>
      <c r="T1491" s="6">
        <v>0</v>
      </c>
      <c r="W1491" s="1"/>
      <c r="X1491" s="1"/>
      <c r="Y1491" s="1"/>
      <c r="AC1491" s="1"/>
      <c r="AF1491" s="1"/>
      <c r="AG1491" s="1"/>
    </row>
    <row r="1492" spans="1:33" hidden="1" x14ac:dyDescent="0.25">
      <c r="A1492" s="1">
        <v>20</v>
      </c>
      <c r="B1492" s="1">
        <v>2019</v>
      </c>
      <c r="C1492" s="1">
        <v>353890720</v>
      </c>
      <c r="D1492" s="44" t="s">
        <v>484</v>
      </c>
      <c r="E1492" s="20">
        <v>3.1126484018264801E-3</v>
      </c>
      <c r="F1492" s="20">
        <v>2.3926484018264799E-3</v>
      </c>
      <c r="G1492" s="20">
        <v>7.2000000000000005E-4</v>
      </c>
      <c r="H1492" s="20" t="s">
        <v>47</v>
      </c>
      <c r="I1492" s="20" t="s">
        <v>47</v>
      </c>
      <c r="J1492" s="20" t="s">
        <v>47</v>
      </c>
      <c r="K1492" s="20">
        <v>2.3926484018264799E-3</v>
      </c>
      <c r="L1492" s="20">
        <v>7.2000000000000005E-4</v>
      </c>
      <c r="M1492" s="20" t="s">
        <v>47</v>
      </c>
      <c r="N1492" s="50">
        <v>2</v>
      </c>
      <c r="O1492" s="8">
        <f>IFERROR(IFERROR(Tabela_BI[[#This Row],[nº Capt. Superf. - DAEE]]/(Tabela_BI[[#This Row],[nº Capt. Subt. - DAEE]] + Tabela_BI[[#This Row],[nº Capt. Superf. - DAEE]]),"") *100,"")</f>
        <v>50</v>
      </c>
      <c r="P1492" s="8">
        <f>IFERROR(IFERROR(Tabela_BI[[#This Row],[nº Capt. Subt. - DAEE]] /(Tabela_BI[[#This Row],[nº Capt. Subt. - DAEE]] + Tabela_BI[[#This Row],[nº Capt. Superf. - DAEE]]),"") *100,"")</f>
        <v>50</v>
      </c>
      <c r="Q1492" s="1">
        <v>2</v>
      </c>
      <c r="R1492" s="1">
        <v>2</v>
      </c>
      <c r="S1492" s="6"/>
      <c r="T1492" s="6"/>
      <c r="W1492" s="1"/>
      <c r="X1492" s="1"/>
      <c r="Y1492" s="1"/>
      <c r="AC1492" s="1"/>
      <c r="AF1492" s="1"/>
      <c r="AG1492" s="1"/>
    </row>
    <row r="1493" spans="1:33" hidden="1" x14ac:dyDescent="0.25">
      <c r="A1493" s="1">
        <v>15</v>
      </c>
      <c r="B1493" s="1">
        <v>2019</v>
      </c>
      <c r="C1493" s="1">
        <v>353900415</v>
      </c>
      <c r="D1493" s="44" t="s">
        <v>485</v>
      </c>
      <c r="E1493" s="20">
        <v>0.67875350076103402</v>
      </c>
      <c r="F1493" s="20">
        <v>0.29754117706747801</v>
      </c>
      <c r="G1493" s="20">
        <v>0.38121232369355601</v>
      </c>
      <c r="H1493" s="20" t="s">
        <v>47</v>
      </c>
      <c r="I1493" s="20">
        <v>3.0722070015220702E-3</v>
      </c>
      <c r="J1493" s="20">
        <v>0.31307771182140998</v>
      </c>
      <c r="K1493" s="20">
        <v>0.32647508878741799</v>
      </c>
      <c r="L1493" s="20">
        <v>3.61284931506849E-2</v>
      </c>
      <c r="M1493" s="20">
        <v>3.2896307870370373E-2</v>
      </c>
      <c r="N1493" s="50">
        <v>3</v>
      </c>
      <c r="O1493" s="8">
        <f>IFERROR(IFERROR(Tabela_BI[[#This Row],[nº Capt. Superf. - DAEE]]/(Tabela_BI[[#This Row],[nº Capt. Subt. - DAEE]] + Tabela_BI[[#This Row],[nº Capt. Superf. - DAEE]]),"") *100,"")</f>
        <v>35.64356435643564</v>
      </c>
      <c r="P1493" s="8">
        <f>IFERROR(IFERROR(Tabela_BI[[#This Row],[nº Capt. Subt. - DAEE]] /(Tabela_BI[[#This Row],[nº Capt. Subt. - DAEE]] + Tabela_BI[[#This Row],[nº Capt. Superf. - DAEE]]),"") *100,"")</f>
        <v>64.356435643564353</v>
      </c>
      <c r="Q1493" s="1">
        <v>36</v>
      </c>
      <c r="R1493" s="1">
        <v>65</v>
      </c>
      <c r="S1493" s="6">
        <v>552.96</v>
      </c>
      <c r="T1493" s="6">
        <v>552.96</v>
      </c>
      <c r="W1493" s="1"/>
      <c r="X1493" s="1"/>
      <c r="Y1493" s="1"/>
      <c r="AC1493" s="1"/>
      <c r="AF1493" s="1"/>
      <c r="AG1493" s="1"/>
    </row>
    <row r="1494" spans="1:33" hidden="1" x14ac:dyDescent="0.25">
      <c r="A1494" s="1">
        <v>6</v>
      </c>
      <c r="B1494" s="1">
        <v>2019</v>
      </c>
      <c r="C1494" s="1">
        <v>35391036</v>
      </c>
      <c r="D1494" s="44" t="s">
        <v>486</v>
      </c>
      <c r="E1494" s="20">
        <v>8.3719999999999989E-2</v>
      </c>
      <c r="F1494" s="20">
        <v>1.5699999999999999E-2</v>
      </c>
      <c r="G1494" s="20">
        <v>6.8019999999999997E-2</v>
      </c>
      <c r="H1494" s="20" t="s">
        <v>47</v>
      </c>
      <c r="I1494" s="20">
        <v>6.5930000000000002E-2</v>
      </c>
      <c r="J1494" s="20">
        <v>1.3480000000000001E-2</v>
      </c>
      <c r="K1494" s="20" t="s">
        <v>47</v>
      </c>
      <c r="L1494" s="20">
        <v>4.3099999999999996E-3</v>
      </c>
      <c r="M1494" s="20">
        <v>4.6527129097222224E-2</v>
      </c>
      <c r="N1494" s="50">
        <v>3</v>
      </c>
      <c r="O1494" s="8">
        <f>IFERROR(IFERROR(Tabela_BI[[#This Row],[nº Capt. Superf. - DAEE]]/(Tabela_BI[[#This Row],[nº Capt. Subt. - DAEE]] + Tabela_BI[[#This Row],[nº Capt. Superf. - DAEE]]),"") *100,"")</f>
        <v>19.047619047619047</v>
      </c>
      <c r="P1494" s="8">
        <f>IFERROR(IFERROR(Tabela_BI[[#This Row],[nº Capt. Subt. - DAEE]] /(Tabela_BI[[#This Row],[nº Capt. Subt. - DAEE]] + Tabela_BI[[#This Row],[nº Capt. Superf. - DAEE]]),"") *100,"")</f>
        <v>80.952380952380949</v>
      </c>
      <c r="Q1494" s="1">
        <v>4</v>
      </c>
      <c r="R1494" s="1">
        <v>17</v>
      </c>
      <c r="S1494" s="6">
        <v>504.04302000000001</v>
      </c>
      <c r="T1494" s="6">
        <v>216.73849860000001</v>
      </c>
      <c r="W1494" s="1"/>
      <c r="X1494" s="1"/>
      <c r="Y1494" s="1"/>
      <c r="AC1494" s="1"/>
      <c r="AF1494" s="1"/>
      <c r="AG1494" s="1"/>
    </row>
    <row r="1495" spans="1:33" hidden="1" x14ac:dyDescent="0.25">
      <c r="A1495" s="1">
        <v>10</v>
      </c>
      <c r="B1495" s="1">
        <v>2019</v>
      </c>
      <c r="C1495" s="1">
        <v>353910310</v>
      </c>
      <c r="D1495" s="44" t="s">
        <v>486</v>
      </c>
      <c r="E1495" s="20">
        <v>3.3329999999999999E-2</v>
      </c>
      <c r="F1495" s="20">
        <v>3.3329999999999999E-2</v>
      </c>
      <c r="G1495" s="20" t="s">
        <v>47</v>
      </c>
      <c r="H1495" s="20" t="s">
        <v>47</v>
      </c>
      <c r="I1495" s="20">
        <v>3.3329999999999999E-2</v>
      </c>
      <c r="J1495" s="20" t="s">
        <v>47</v>
      </c>
      <c r="K1495" s="20" t="s">
        <v>47</v>
      </c>
      <c r="L1495" s="20">
        <v>0</v>
      </c>
      <c r="M1495" s="20" t="s">
        <v>47</v>
      </c>
      <c r="N1495" s="50" t="s">
        <v>47</v>
      </c>
      <c r="O1495" s="8" t="str">
        <f>IFERROR(IFERROR(Tabela_BI[[#This Row],[nº Capt. Superf. - DAEE]]/(Tabela_BI[[#This Row],[nº Capt. Subt. - DAEE]] + Tabela_BI[[#This Row],[nº Capt. Superf. - DAEE]]),"") *100,"")</f>
        <v/>
      </c>
      <c r="P1495" s="8" t="str">
        <f>IFERROR(IFERROR(Tabela_BI[[#This Row],[nº Capt. Subt. - DAEE]] /(Tabela_BI[[#This Row],[nº Capt. Subt. - DAEE]] + Tabela_BI[[#This Row],[nº Capt. Superf. - DAEE]]),"") *100,"")</f>
        <v/>
      </c>
      <c r="Q1495" s="1">
        <v>1</v>
      </c>
      <c r="R1495" s="1" t="s">
        <v>47</v>
      </c>
      <c r="S1495" s="6"/>
      <c r="T1495" s="6"/>
      <c r="W1495" s="1"/>
      <c r="X1495" s="1"/>
      <c r="Y1495" s="1"/>
      <c r="AC1495" s="1"/>
      <c r="AF1495" s="1"/>
      <c r="AG1495" s="1"/>
    </row>
    <row r="1496" spans="1:33" hidden="1" x14ac:dyDescent="0.25">
      <c r="A1496" s="1">
        <v>22</v>
      </c>
      <c r="B1496" s="1">
        <v>2019</v>
      </c>
      <c r="C1496" s="1">
        <v>353920222</v>
      </c>
      <c r="D1496" s="44" t="s">
        <v>487</v>
      </c>
      <c r="E1496" s="20">
        <v>0.10026810502283111</v>
      </c>
      <c r="F1496" s="20">
        <v>2.14E-3</v>
      </c>
      <c r="G1496" s="20">
        <v>9.8128105022831105E-2</v>
      </c>
      <c r="H1496" s="20">
        <v>1.2683916793505799E-3</v>
      </c>
      <c r="I1496" s="20">
        <v>7.9189999999999997E-2</v>
      </c>
      <c r="J1496" s="20">
        <v>1.6728105022831102E-2</v>
      </c>
      <c r="K1496" s="20">
        <v>2.8999999999999998E-3</v>
      </c>
      <c r="L1496" s="20">
        <v>1.4499999999999999E-3</v>
      </c>
      <c r="M1496" s="20">
        <v>7.9726867129629633E-2</v>
      </c>
      <c r="N1496" s="50" t="s">
        <v>47</v>
      </c>
      <c r="O1496" s="8">
        <f>IFERROR(IFERROR(Tabela_BI[[#This Row],[nº Capt. Superf. - DAEE]]/(Tabela_BI[[#This Row],[nº Capt. Subt. - DAEE]] + Tabela_BI[[#This Row],[nº Capt. Superf. - DAEE]]),"") *100,"")</f>
        <v>10.810810810810811</v>
      </c>
      <c r="P1496" s="8">
        <f>IFERROR(IFERROR(Tabela_BI[[#This Row],[nº Capt. Subt. - DAEE]] /(Tabela_BI[[#This Row],[nº Capt. Subt. - DAEE]] + Tabela_BI[[#This Row],[nº Capt. Superf. - DAEE]]),"") *100,"")</f>
        <v>89.189189189189193</v>
      </c>
      <c r="Q1496" s="1">
        <v>4</v>
      </c>
      <c r="R1496" s="1">
        <v>33</v>
      </c>
      <c r="S1496" s="6">
        <v>1327.5770399999999</v>
      </c>
      <c r="T1496" s="6">
        <v>1327.5770399999999</v>
      </c>
      <c r="W1496" s="1"/>
      <c r="X1496" s="1"/>
      <c r="Y1496" s="1"/>
      <c r="AC1496" s="1"/>
      <c r="AF1496" s="1"/>
      <c r="AG1496" s="1"/>
    </row>
    <row r="1497" spans="1:33" hidden="1" x14ac:dyDescent="0.25">
      <c r="A1497" s="1">
        <v>9</v>
      </c>
      <c r="B1497" s="1">
        <v>2019</v>
      </c>
      <c r="C1497" s="1">
        <v>35393019</v>
      </c>
      <c r="D1497" s="44" t="s">
        <v>488</v>
      </c>
      <c r="E1497" s="20">
        <v>1.7693917656012157</v>
      </c>
      <c r="F1497" s="20">
        <v>1.68945818873668</v>
      </c>
      <c r="G1497" s="20">
        <v>7.9933576864535796E-2</v>
      </c>
      <c r="H1497" s="20">
        <v>0.42752590690005099</v>
      </c>
      <c r="I1497" s="20">
        <v>0.39556780821917797</v>
      </c>
      <c r="J1497" s="20">
        <v>0.53050971841704697</v>
      </c>
      <c r="K1497" s="20">
        <v>0.82674127853881196</v>
      </c>
      <c r="L1497" s="20">
        <v>1.657296042617961E-2</v>
      </c>
      <c r="M1497" s="20">
        <v>0.20463246418287034</v>
      </c>
      <c r="N1497" s="50">
        <v>58</v>
      </c>
      <c r="O1497" s="8">
        <f>IFERROR(IFERROR(Tabela_BI[[#This Row],[nº Capt. Superf. - DAEE]]/(Tabela_BI[[#This Row],[nº Capt. Subt. - DAEE]] + Tabela_BI[[#This Row],[nº Capt. Superf. - DAEE]]),"") *100,"")</f>
        <v>63.839285714285708</v>
      </c>
      <c r="P1497" s="8">
        <f>IFERROR(IFERROR(Tabela_BI[[#This Row],[nº Capt. Subt. - DAEE]] /(Tabela_BI[[#This Row],[nº Capt. Subt. - DAEE]] + Tabela_BI[[#This Row],[nº Capt. Superf. - DAEE]]),"") *100,"")</f>
        <v>36.160714285714285</v>
      </c>
      <c r="Q1497" s="1">
        <v>143</v>
      </c>
      <c r="R1497" s="1">
        <v>81</v>
      </c>
      <c r="S1497" s="6">
        <v>3780.7559999999999</v>
      </c>
      <c r="T1497" s="6">
        <v>3780.7559999999999</v>
      </c>
      <c r="W1497" s="1"/>
      <c r="X1497" s="1"/>
      <c r="Y1497" s="1"/>
      <c r="AC1497" s="1"/>
      <c r="AF1497" s="1"/>
      <c r="AG1497" s="1"/>
    </row>
    <row r="1498" spans="1:33" hidden="1" x14ac:dyDescent="0.25">
      <c r="A1498" s="1">
        <v>16</v>
      </c>
      <c r="B1498" s="1">
        <v>2019</v>
      </c>
      <c r="C1498" s="1">
        <v>353940016</v>
      </c>
      <c r="D1498" s="44" t="s">
        <v>489</v>
      </c>
      <c r="E1498" s="20">
        <v>7.194973617453071E-2</v>
      </c>
      <c r="F1498" s="20">
        <v>3.52677625570776E-2</v>
      </c>
      <c r="G1498" s="20">
        <v>3.6681973617453102E-2</v>
      </c>
      <c r="H1498" s="20" t="s">
        <v>47</v>
      </c>
      <c r="I1498" s="20">
        <v>2.8459999999999999E-2</v>
      </c>
      <c r="J1498" s="20" t="s">
        <v>47</v>
      </c>
      <c r="K1498" s="20">
        <v>3.5504353120243498E-2</v>
      </c>
      <c r="L1498" s="20">
        <v>7.9853830542871689E-3</v>
      </c>
      <c r="M1498" s="20">
        <v>3.591246736111111E-2</v>
      </c>
      <c r="N1498" s="50">
        <v>9</v>
      </c>
      <c r="O1498" s="8">
        <f>IFERROR(IFERROR(Tabela_BI[[#This Row],[nº Capt. Superf. - DAEE]]/(Tabela_BI[[#This Row],[nº Capt. Subt. - DAEE]] + Tabela_BI[[#This Row],[nº Capt. Superf. - DAEE]]),"") *100,"")</f>
        <v>41.304347826086953</v>
      </c>
      <c r="P1498" s="8">
        <f>IFERROR(IFERROR(Tabela_BI[[#This Row],[nº Capt. Subt. - DAEE]] /(Tabela_BI[[#This Row],[nº Capt. Subt. - DAEE]] + Tabela_BI[[#This Row],[nº Capt. Superf. - DAEE]]),"") *100,"")</f>
        <v>58.695652173913047</v>
      </c>
      <c r="Q1498" s="1">
        <v>19</v>
      </c>
      <c r="R1498" s="1">
        <v>27</v>
      </c>
      <c r="S1498" s="6">
        <v>593.53668000000005</v>
      </c>
      <c r="T1498" s="6">
        <v>593.53668000000005</v>
      </c>
      <c r="W1498" s="1"/>
      <c r="X1498" s="1"/>
      <c r="Y1498" s="1"/>
      <c r="AC1498" s="1"/>
      <c r="AF1498" s="1"/>
      <c r="AG1498" s="1"/>
    </row>
    <row r="1499" spans="1:33" hidden="1" x14ac:dyDescent="0.25">
      <c r="A1499" s="1">
        <v>17</v>
      </c>
      <c r="B1499" s="1">
        <v>2019</v>
      </c>
      <c r="C1499" s="1">
        <v>353940017</v>
      </c>
      <c r="D1499" s="44" t="s">
        <v>489</v>
      </c>
      <c r="E1499" s="20">
        <v>1.617991248097414E-2</v>
      </c>
      <c r="F1499" s="20">
        <v>1.3119398782343999E-2</v>
      </c>
      <c r="G1499" s="20">
        <v>3.0605136986301398E-3</v>
      </c>
      <c r="H1499" s="20" t="s">
        <v>47</v>
      </c>
      <c r="I1499" s="20">
        <v>4.4999999999999999E-4</v>
      </c>
      <c r="J1499" s="20" t="s">
        <v>47</v>
      </c>
      <c r="K1499" s="20">
        <v>1.12056316590563E-2</v>
      </c>
      <c r="L1499" s="20">
        <v>4.5242808219178102E-3</v>
      </c>
      <c r="M1499" s="20" t="s">
        <v>47</v>
      </c>
      <c r="N1499" s="50">
        <v>7</v>
      </c>
      <c r="O1499" s="8">
        <f>IFERROR(IFERROR(Tabela_BI[[#This Row],[nº Capt. Superf. - DAEE]]/(Tabela_BI[[#This Row],[nº Capt. Subt. - DAEE]] + Tabela_BI[[#This Row],[nº Capt. Superf. - DAEE]]),"") *100,"")</f>
        <v>50</v>
      </c>
      <c r="P1499" s="8">
        <f>IFERROR(IFERROR(Tabela_BI[[#This Row],[nº Capt. Subt. - DAEE]] /(Tabela_BI[[#This Row],[nº Capt. Subt. - DAEE]] + Tabela_BI[[#This Row],[nº Capt. Superf. - DAEE]]),"") *100,"")</f>
        <v>50</v>
      </c>
      <c r="Q1499" s="1">
        <v>8</v>
      </c>
      <c r="R1499" s="1">
        <v>8</v>
      </c>
      <c r="S1499" s="6"/>
      <c r="T1499" s="6"/>
      <c r="W1499" s="1"/>
      <c r="X1499" s="1"/>
      <c r="Y1499" s="1"/>
      <c r="AC1499" s="1"/>
      <c r="AF1499" s="1"/>
      <c r="AG1499" s="1"/>
    </row>
    <row r="1500" spans="1:33" hidden="1" x14ac:dyDescent="0.25">
      <c r="A1500" s="1">
        <v>9</v>
      </c>
      <c r="B1500" s="1">
        <v>2019</v>
      </c>
      <c r="C1500" s="1">
        <v>35395099</v>
      </c>
      <c r="D1500" s="44" t="s">
        <v>490</v>
      </c>
      <c r="E1500" s="20">
        <v>0.43682352359208598</v>
      </c>
      <c r="F1500" s="20">
        <v>0.19811756468797601</v>
      </c>
      <c r="G1500" s="20">
        <v>0.23870595890411</v>
      </c>
      <c r="H1500" s="20">
        <v>0.16232267884322699</v>
      </c>
      <c r="I1500" s="20">
        <v>0.11898</v>
      </c>
      <c r="J1500" s="20">
        <v>0.20257</v>
      </c>
      <c r="K1500" s="20">
        <v>8.0732952815829498E-2</v>
      </c>
      <c r="L1500" s="20">
        <v>3.4540570776255698E-2</v>
      </c>
      <c r="M1500" s="20">
        <v>0.11402269966898147</v>
      </c>
      <c r="N1500" s="50">
        <v>10</v>
      </c>
      <c r="O1500" s="8">
        <f>IFERROR(IFERROR(Tabela_BI[[#This Row],[nº Capt. Superf. - DAEE]]/(Tabela_BI[[#This Row],[nº Capt. Subt. - DAEE]] + Tabela_BI[[#This Row],[nº Capt. Superf. - DAEE]]),"") *100,"")</f>
        <v>39.436619718309856</v>
      </c>
      <c r="P1500" s="8">
        <f>IFERROR(IFERROR(Tabela_BI[[#This Row],[nº Capt. Subt. - DAEE]] /(Tabela_BI[[#This Row],[nº Capt. Subt. - DAEE]] + Tabela_BI[[#This Row],[nº Capt. Superf. - DAEE]]),"") *100,"")</f>
        <v>60.563380281690137</v>
      </c>
      <c r="Q1500" s="1">
        <v>28</v>
      </c>
      <c r="R1500" s="1">
        <v>43</v>
      </c>
      <c r="S1500" s="6">
        <v>2062.2599999999998</v>
      </c>
      <c r="T1500" s="6">
        <v>199.21431599999997</v>
      </c>
      <c r="W1500" s="1"/>
      <c r="X1500" s="1"/>
      <c r="Y1500" s="1"/>
      <c r="AC1500" s="1"/>
      <c r="AF1500" s="1"/>
      <c r="AG1500" s="1"/>
    </row>
    <row r="1501" spans="1:33" hidden="1" x14ac:dyDescent="0.25">
      <c r="A1501" s="1">
        <v>12</v>
      </c>
      <c r="B1501" s="1">
        <v>2019</v>
      </c>
      <c r="C1501" s="1">
        <v>353950912</v>
      </c>
      <c r="D1501" s="44" t="s">
        <v>490</v>
      </c>
      <c r="E1501" s="20">
        <v>0.23177999999999999</v>
      </c>
      <c r="F1501" s="20">
        <v>0.217</v>
      </c>
      <c r="G1501" s="20">
        <v>1.478E-2</v>
      </c>
      <c r="H1501" s="20" t="s">
        <v>47</v>
      </c>
      <c r="I1501" s="20">
        <v>1.319E-2</v>
      </c>
      <c r="J1501" s="20">
        <v>0.15625</v>
      </c>
      <c r="K1501" s="20">
        <v>6.0470000000000003E-2</v>
      </c>
      <c r="L1501" s="20">
        <v>1.8699999999999999E-3</v>
      </c>
      <c r="M1501" s="20" t="s">
        <v>47</v>
      </c>
      <c r="N1501" s="50">
        <v>1</v>
      </c>
      <c r="O1501" s="8">
        <f>IFERROR(IFERROR(Tabela_BI[[#This Row],[nº Capt. Superf. - DAEE]]/(Tabela_BI[[#This Row],[nº Capt. Subt. - DAEE]] + Tabela_BI[[#This Row],[nº Capt. Superf. - DAEE]]),"") *100,"")</f>
        <v>71.428571428571431</v>
      </c>
      <c r="P1501" s="8">
        <f>IFERROR(IFERROR(Tabela_BI[[#This Row],[nº Capt. Subt. - DAEE]] /(Tabela_BI[[#This Row],[nº Capt. Subt. - DAEE]] + Tabela_BI[[#This Row],[nº Capt. Superf. - DAEE]]),"") *100,"")</f>
        <v>28.571428571428569</v>
      </c>
      <c r="Q1501" s="1">
        <v>10</v>
      </c>
      <c r="R1501" s="1">
        <v>4</v>
      </c>
      <c r="S1501" s="6"/>
      <c r="T1501" s="6"/>
      <c r="W1501" s="1"/>
      <c r="X1501" s="1"/>
      <c r="Y1501" s="1"/>
      <c r="AC1501" s="1"/>
      <c r="AF1501" s="1"/>
      <c r="AG1501" s="1"/>
    </row>
    <row r="1502" spans="1:33" hidden="1" x14ac:dyDescent="0.25">
      <c r="A1502" s="1">
        <v>19</v>
      </c>
      <c r="B1502" s="1">
        <v>2019</v>
      </c>
      <c r="C1502" s="1">
        <v>353960819</v>
      </c>
      <c r="D1502" s="44" t="s">
        <v>491</v>
      </c>
      <c r="E1502" s="20">
        <v>0.3551605936073059</v>
      </c>
      <c r="F1502" s="20">
        <v>0.32711000000000001</v>
      </c>
      <c r="G1502" s="20">
        <v>2.8050593607305899E-2</v>
      </c>
      <c r="H1502" s="20" t="s">
        <v>47</v>
      </c>
      <c r="I1502" s="20">
        <v>1.41905936073059E-2</v>
      </c>
      <c r="J1502" s="20">
        <v>0.156</v>
      </c>
      <c r="K1502" s="20">
        <v>0.15347</v>
      </c>
      <c r="L1502" s="20">
        <v>3.15E-2</v>
      </c>
      <c r="M1502" s="20">
        <v>1.1024425000000001E-2</v>
      </c>
      <c r="N1502" s="50">
        <v>4</v>
      </c>
      <c r="O1502" s="8">
        <f>IFERROR(IFERROR(Tabela_BI[[#This Row],[nº Capt. Superf. - DAEE]]/(Tabela_BI[[#This Row],[nº Capt. Subt. - DAEE]] + Tabela_BI[[#This Row],[nº Capt. Superf. - DAEE]]),"") *100,"")</f>
        <v>14.583333333333334</v>
      </c>
      <c r="P1502" s="8">
        <f>IFERROR(IFERROR(Tabela_BI[[#This Row],[nº Capt. Subt. - DAEE]] /(Tabela_BI[[#This Row],[nº Capt. Subt. - DAEE]] + Tabela_BI[[#This Row],[nº Capt. Superf. - DAEE]]),"") *100,"")</f>
        <v>85.416666666666657</v>
      </c>
      <c r="Q1502" s="1">
        <v>7</v>
      </c>
      <c r="R1502" s="1">
        <v>41</v>
      </c>
      <c r="S1502" s="6">
        <v>235.76248800000002</v>
      </c>
      <c r="T1502" s="6">
        <v>235.76248800000002</v>
      </c>
      <c r="W1502" s="1"/>
      <c r="X1502" s="1"/>
      <c r="Y1502" s="1"/>
      <c r="AC1502" s="1"/>
      <c r="AF1502" s="1"/>
      <c r="AG1502" s="1"/>
    </row>
    <row r="1503" spans="1:33" hidden="1" x14ac:dyDescent="0.25">
      <c r="A1503" s="1">
        <v>17</v>
      </c>
      <c r="B1503" s="1">
        <v>2019</v>
      </c>
      <c r="C1503" s="1">
        <v>353970717</v>
      </c>
      <c r="D1503" s="44" t="s">
        <v>492</v>
      </c>
      <c r="E1503" s="20">
        <v>0.19388953006088308</v>
      </c>
      <c r="F1503" s="20">
        <v>0.18417817351598201</v>
      </c>
      <c r="G1503" s="20">
        <v>9.7113565449010696E-3</v>
      </c>
      <c r="H1503" s="20" t="s">
        <v>47</v>
      </c>
      <c r="I1503" s="20">
        <v>8.3700000000000007E-3</v>
      </c>
      <c r="J1503" s="20">
        <v>2.4503105022831099E-2</v>
      </c>
      <c r="K1503" s="20">
        <v>0.15971572298325701</v>
      </c>
      <c r="L1503" s="20">
        <v>1.30070205479452E-3</v>
      </c>
      <c r="M1503" s="20">
        <v>6.6797499999999999E-3</v>
      </c>
      <c r="N1503" s="50">
        <v>4</v>
      </c>
      <c r="O1503" s="8">
        <f>IFERROR(IFERROR(Tabela_BI[[#This Row],[nº Capt. Superf. - DAEE]]/(Tabela_BI[[#This Row],[nº Capt. Subt. - DAEE]] + Tabela_BI[[#This Row],[nº Capt. Superf. - DAEE]]),"") *100,"")</f>
        <v>55.000000000000007</v>
      </c>
      <c r="P1503" s="8">
        <f>IFERROR(IFERROR(Tabela_BI[[#This Row],[nº Capt. Subt. - DAEE]] /(Tabela_BI[[#This Row],[nº Capt. Subt. - DAEE]] + Tabela_BI[[#This Row],[nº Capt. Superf. - DAEE]]),"") *100,"")</f>
        <v>45</v>
      </c>
      <c r="Q1503" s="1">
        <v>11</v>
      </c>
      <c r="R1503" s="1">
        <v>9</v>
      </c>
      <c r="S1503" s="6">
        <v>131.3091</v>
      </c>
      <c r="T1503" s="6">
        <v>131.3091</v>
      </c>
      <c r="W1503" s="1"/>
      <c r="X1503" s="1"/>
      <c r="Y1503" s="1"/>
      <c r="AC1503" s="1"/>
      <c r="AF1503" s="1"/>
      <c r="AG1503" s="1"/>
    </row>
    <row r="1504" spans="1:33" hidden="1" x14ac:dyDescent="0.25">
      <c r="A1504" s="1">
        <v>6</v>
      </c>
      <c r="B1504" s="1">
        <v>2019</v>
      </c>
      <c r="C1504" s="1">
        <v>35398066</v>
      </c>
      <c r="D1504" s="44" t="s">
        <v>493</v>
      </c>
      <c r="E1504" s="20">
        <v>0.12624392694063899</v>
      </c>
      <c r="F1504" s="20">
        <v>1.506E-2</v>
      </c>
      <c r="G1504" s="20">
        <v>0.111183926940639</v>
      </c>
      <c r="H1504" s="20" t="s">
        <v>47</v>
      </c>
      <c r="I1504" s="20" t="s">
        <v>47</v>
      </c>
      <c r="J1504" s="20">
        <v>0.108653926940639</v>
      </c>
      <c r="K1504" s="20">
        <v>3.0000000000000001E-5</v>
      </c>
      <c r="L1504" s="20">
        <v>1.7559999999999999E-2</v>
      </c>
      <c r="M1504" s="20">
        <v>0.39933015046296294</v>
      </c>
      <c r="N1504" s="50">
        <v>2</v>
      </c>
      <c r="O1504" s="8">
        <f>IFERROR(IFERROR(Tabela_BI[[#This Row],[nº Capt. Superf. - DAEE]]/(Tabela_BI[[#This Row],[nº Capt. Subt. - DAEE]] + Tabela_BI[[#This Row],[nº Capt. Superf. - DAEE]]),"") *100,"")</f>
        <v>16.666666666666664</v>
      </c>
      <c r="P1504" s="8">
        <f>IFERROR(IFERROR(Tabela_BI[[#This Row],[nº Capt. Subt. - DAEE]] /(Tabela_BI[[#This Row],[nº Capt. Subt. - DAEE]] + Tabela_BI[[#This Row],[nº Capt. Superf. - DAEE]]),"") *100,"")</f>
        <v>83.333333333333343</v>
      </c>
      <c r="Q1504" s="1">
        <v>3</v>
      </c>
      <c r="R1504" s="1">
        <v>15</v>
      </c>
      <c r="S1504" s="6">
        <v>5992.4966400000003</v>
      </c>
      <c r="T1504" s="6">
        <v>5093.6221439999999</v>
      </c>
      <c r="W1504" s="1"/>
      <c r="X1504" s="1"/>
      <c r="Y1504" s="1"/>
      <c r="AC1504" s="1"/>
      <c r="AF1504" s="1"/>
      <c r="AG1504" s="1"/>
    </row>
    <row r="1505" spans="1:33" hidden="1" x14ac:dyDescent="0.25">
      <c r="A1505" s="1">
        <v>18</v>
      </c>
      <c r="B1505" s="1">
        <v>2019</v>
      </c>
      <c r="C1505" s="1">
        <v>353990518</v>
      </c>
      <c r="D1505" s="44" t="s">
        <v>494</v>
      </c>
      <c r="E1505" s="20">
        <v>4.3312227295788904E-3</v>
      </c>
      <c r="F1505" s="20">
        <v>4.1812227295788904E-3</v>
      </c>
      <c r="G1505" s="20">
        <v>1.4999999999999999E-4</v>
      </c>
      <c r="H1505" s="20" t="s">
        <v>47</v>
      </c>
      <c r="I1505" s="20" t="s">
        <v>47</v>
      </c>
      <c r="J1505" s="20">
        <v>1E-4</v>
      </c>
      <c r="K1505" s="20">
        <v>4.1399999999999996E-3</v>
      </c>
      <c r="L1505" s="20">
        <v>9.1222729578894005E-5</v>
      </c>
      <c r="M1505" s="20" t="s">
        <v>47</v>
      </c>
      <c r="N1505" s="50">
        <v>1</v>
      </c>
      <c r="O1505" s="8">
        <f>IFERROR(IFERROR(Tabela_BI[[#This Row],[nº Capt. Superf. - DAEE]]/(Tabela_BI[[#This Row],[nº Capt. Subt. - DAEE]] + Tabela_BI[[#This Row],[nº Capt. Superf. - DAEE]]),"") *100,"")</f>
        <v>57.142857142857139</v>
      </c>
      <c r="P1505" s="8">
        <f>IFERROR(IFERROR(Tabela_BI[[#This Row],[nº Capt. Subt. - DAEE]] /(Tabela_BI[[#This Row],[nº Capt. Subt. - DAEE]] + Tabela_BI[[#This Row],[nº Capt. Superf. - DAEE]]),"") *100,"")</f>
        <v>42.857142857142854</v>
      </c>
      <c r="Q1505" s="1">
        <v>4</v>
      </c>
      <c r="R1505" s="1">
        <v>3</v>
      </c>
      <c r="S1505" s="6"/>
      <c r="T1505" s="6"/>
      <c r="W1505" s="1"/>
      <c r="X1505" s="1"/>
      <c r="Y1505" s="1"/>
      <c r="AC1505" s="1"/>
      <c r="AF1505" s="1"/>
      <c r="AG1505" s="1"/>
    </row>
    <row r="1506" spans="1:33" hidden="1" x14ac:dyDescent="0.25">
      <c r="A1506" s="1">
        <v>19</v>
      </c>
      <c r="B1506" s="1">
        <v>2019</v>
      </c>
      <c r="C1506" s="1">
        <v>353990519</v>
      </c>
      <c r="D1506" s="44" t="s">
        <v>494</v>
      </c>
      <c r="E1506" s="20">
        <v>1.7911590563165901E-2</v>
      </c>
      <c r="F1506" s="20" t="s">
        <v>47</v>
      </c>
      <c r="G1506" s="20">
        <v>1.7911590563165901E-2</v>
      </c>
      <c r="H1506" s="20" t="s">
        <v>47</v>
      </c>
      <c r="I1506" s="20">
        <v>1.0071590563165899E-2</v>
      </c>
      <c r="J1506" s="20">
        <v>7.5300000000000002E-3</v>
      </c>
      <c r="K1506" s="20" t="s">
        <v>47</v>
      </c>
      <c r="L1506" s="20">
        <v>3.1E-4</v>
      </c>
      <c r="M1506" s="20">
        <v>1.3810166927083334E-2</v>
      </c>
      <c r="N1506" s="50" t="s">
        <v>47</v>
      </c>
      <c r="O1506" s="8" t="str">
        <f>IFERROR(IFERROR(Tabela_BI[[#This Row],[nº Capt. Superf. - DAEE]]/(Tabela_BI[[#This Row],[nº Capt. Subt. - DAEE]] + Tabela_BI[[#This Row],[nº Capt. Superf. - DAEE]]),"") *100,"")</f>
        <v/>
      </c>
      <c r="P1506" s="8" t="str">
        <f>IFERROR(IFERROR(Tabela_BI[[#This Row],[nº Capt. Subt. - DAEE]] /(Tabela_BI[[#This Row],[nº Capt. Subt. - DAEE]] + Tabela_BI[[#This Row],[nº Capt. Superf. - DAEE]]),"") *100,"")</f>
        <v/>
      </c>
      <c r="Q1506" s="1" t="s">
        <v>47</v>
      </c>
      <c r="R1506" s="1">
        <v>27</v>
      </c>
      <c r="S1506" s="6">
        <v>291.22199999999998</v>
      </c>
      <c r="T1506" s="6">
        <v>291.22199999999998</v>
      </c>
      <c r="W1506" s="1"/>
      <c r="X1506" s="1"/>
      <c r="Y1506" s="1"/>
      <c r="AC1506" s="1"/>
      <c r="AF1506" s="1"/>
      <c r="AG1506" s="1"/>
    </row>
    <row r="1507" spans="1:33" hidden="1" x14ac:dyDescent="0.25">
      <c r="A1507" s="1">
        <v>20</v>
      </c>
      <c r="B1507" s="1">
        <v>2019</v>
      </c>
      <c r="C1507" s="1">
        <v>354000220</v>
      </c>
      <c r="D1507" s="44" t="s">
        <v>495</v>
      </c>
      <c r="E1507" s="20">
        <v>9.4409030948756998E-3</v>
      </c>
      <c r="F1507" s="20" t="s">
        <v>47</v>
      </c>
      <c r="G1507" s="20">
        <v>9.4409030948756998E-3</v>
      </c>
      <c r="H1507" s="20" t="s">
        <v>47</v>
      </c>
      <c r="I1507" s="20">
        <v>5.6274277016742803E-3</v>
      </c>
      <c r="J1507" s="20">
        <v>2.0200000000000001E-3</v>
      </c>
      <c r="K1507" s="20">
        <v>1.21415525114155E-4</v>
      </c>
      <c r="L1507" s="20">
        <v>1.6720598680872701E-3</v>
      </c>
      <c r="M1507" s="20">
        <v>5.9910674314814817E-2</v>
      </c>
      <c r="N1507" s="50">
        <v>5</v>
      </c>
      <c r="O1507" s="8" t="str">
        <f>IFERROR(IFERROR(Tabela_BI[[#This Row],[nº Capt. Superf. - DAEE]]/(Tabela_BI[[#This Row],[nº Capt. Subt. - DAEE]] + Tabela_BI[[#This Row],[nº Capt. Superf. - DAEE]]),"") *100,"")</f>
        <v/>
      </c>
      <c r="P1507" s="8" t="str">
        <f>IFERROR(IFERROR(Tabela_BI[[#This Row],[nº Capt. Subt. - DAEE]] /(Tabela_BI[[#This Row],[nº Capt. Subt. - DAEE]] + Tabela_BI[[#This Row],[nº Capt. Superf. - DAEE]]),"") *100,"")</f>
        <v/>
      </c>
      <c r="Q1507" s="1" t="s">
        <v>47</v>
      </c>
      <c r="R1507" s="1">
        <v>12</v>
      </c>
      <c r="S1507" s="6">
        <v>1050.6752999999999</v>
      </c>
      <c r="T1507" s="6">
        <v>1050.6752999999999</v>
      </c>
      <c r="W1507" s="1"/>
      <c r="X1507" s="1"/>
      <c r="Y1507" s="1"/>
      <c r="AC1507" s="1"/>
      <c r="AF1507" s="1"/>
      <c r="AG1507" s="1"/>
    </row>
    <row r="1508" spans="1:33" hidden="1" x14ac:dyDescent="0.25">
      <c r="A1508" s="1">
        <v>21</v>
      </c>
      <c r="B1508" s="1">
        <v>2019</v>
      </c>
      <c r="C1508" s="1">
        <v>354000221</v>
      </c>
      <c r="D1508" s="44" t="s">
        <v>495</v>
      </c>
      <c r="E1508" s="20">
        <v>6.77E-3</v>
      </c>
      <c r="F1508" s="20" t="s">
        <v>47</v>
      </c>
      <c r="G1508" s="20">
        <v>6.77E-3</v>
      </c>
      <c r="H1508" s="20" t="s">
        <v>47</v>
      </c>
      <c r="I1508" s="20" t="s">
        <v>47</v>
      </c>
      <c r="J1508" s="20">
        <v>5.4000000000000003E-3</v>
      </c>
      <c r="K1508" s="20" t="s">
        <v>47</v>
      </c>
      <c r="L1508" s="20">
        <v>1.3700000000000001E-3</v>
      </c>
      <c r="M1508" s="20" t="s">
        <v>47</v>
      </c>
      <c r="N1508" s="50">
        <v>1</v>
      </c>
      <c r="O1508" s="8" t="str">
        <f>IFERROR(IFERROR(Tabela_BI[[#This Row],[nº Capt. Superf. - DAEE]]/(Tabela_BI[[#This Row],[nº Capt. Subt. - DAEE]] + Tabela_BI[[#This Row],[nº Capt. Superf. - DAEE]]),"") *100,"")</f>
        <v/>
      </c>
      <c r="P1508" s="8" t="str">
        <f>IFERROR(IFERROR(Tabela_BI[[#This Row],[nº Capt. Subt. - DAEE]] /(Tabela_BI[[#This Row],[nº Capt. Subt. - DAEE]] + Tabela_BI[[#This Row],[nº Capt. Superf. - DAEE]]),"") *100,"")</f>
        <v/>
      </c>
      <c r="Q1508" s="1" t="s">
        <v>47</v>
      </c>
      <c r="R1508" s="1">
        <v>6</v>
      </c>
      <c r="S1508" s="6"/>
      <c r="T1508" s="6"/>
      <c r="W1508" s="1"/>
      <c r="X1508" s="1"/>
      <c r="Y1508" s="1"/>
      <c r="AC1508" s="1"/>
      <c r="AF1508" s="1"/>
      <c r="AG1508" s="1"/>
    </row>
    <row r="1509" spans="1:33" hidden="1" x14ac:dyDescent="0.25">
      <c r="A1509" s="1">
        <v>16</v>
      </c>
      <c r="B1509" s="1">
        <v>2019</v>
      </c>
      <c r="C1509" s="1">
        <v>354010116</v>
      </c>
      <c r="D1509" s="44" t="s">
        <v>496</v>
      </c>
      <c r="E1509" s="20">
        <v>3.8766253170979204E-2</v>
      </c>
      <c r="F1509" s="20">
        <v>2.62531050228311E-2</v>
      </c>
      <c r="G1509" s="20">
        <v>1.25131481481481E-2</v>
      </c>
      <c r="H1509" s="20" t="s">
        <v>47</v>
      </c>
      <c r="I1509" s="20">
        <v>9.7199999999999995E-3</v>
      </c>
      <c r="J1509" s="20">
        <v>2.5200000000000001E-3</v>
      </c>
      <c r="K1509" s="20">
        <v>1.4756740233384099E-2</v>
      </c>
      <c r="L1509" s="20">
        <v>1.1769512937595128E-2</v>
      </c>
      <c r="M1509" s="20">
        <v>8.6118111979166679E-3</v>
      </c>
      <c r="N1509" s="50">
        <v>4</v>
      </c>
      <c r="O1509" s="8">
        <f>IFERROR(IFERROR(Tabela_BI[[#This Row],[nº Capt. Superf. - DAEE]]/(Tabela_BI[[#This Row],[nº Capt. Subt. - DAEE]] + Tabela_BI[[#This Row],[nº Capt. Superf. - DAEE]]),"") *100,"")</f>
        <v>33.333333333333329</v>
      </c>
      <c r="P1509" s="8">
        <f>IFERROR(IFERROR(Tabela_BI[[#This Row],[nº Capt. Subt. - DAEE]] /(Tabela_BI[[#This Row],[nº Capt. Subt. - DAEE]] + Tabela_BI[[#This Row],[nº Capt. Superf. - DAEE]]),"") *100,"")</f>
        <v>66.666666666666657</v>
      </c>
      <c r="Q1509" s="1">
        <v>6</v>
      </c>
      <c r="R1509" s="1">
        <v>12</v>
      </c>
      <c r="S1509" s="6">
        <v>154.97999999999999</v>
      </c>
      <c r="T1509" s="6">
        <v>154.97999999999999</v>
      </c>
      <c r="W1509" s="1"/>
      <c r="X1509" s="1"/>
      <c r="Y1509" s="1"/>
      <c r="AC1509" s="1"/>
      <c r="AF1509" s="1"/>
      <c r="AG1509" s="1"/>
    </row>
    <row r="1510" spans="1:33" hidden="1" x14ac:dyDescent="0.25">
      <c r="A1510" s="1">
        <v>4</v>
      </c>
      <c r="B1510" s="1">
        <v>2019</v>
      </c>
      <c r="C1510" s="1">
        <v>35402004</v>
      </c>
      <c r="D1510" s="44" t="s">
        <v>497</v>
      </c>
      <c r="E1510" s="20">
        <v>0.60265935058345999</v>
      </c>
      <c r="F1510" s="20">
        <v>0.48888999999999999</v>
      </c>
      <c r="G1510" s="20">
        <v>0.11376935058345999</v>
      </c>
      <c r="H1510" s="20">
        <v>0.25756278538812799</v>
      </c>
      <c r="I1510" s="20" t="s">
        <v>47</v>
      </c>
      <c r="J1510" s="20">
        <v>0.59330935058346002</v>
      </c>
      <c r="K1510" s="20" t="s">
        <v>47</v>
      </c>
      <c r="L1510" s="20">
        <v>9.3500000000000007E-3</v>
      </c>
      <c r="M1510" s="20" t="s">
        <v>47</v>
      </c>
      <c r="N1510" s="50">
        <v>1</v>
      </c>
      <c r="O1510" s="8">
        <f>IFERROR(IFERROR(Tabela_BI[[#This Row],[nº Capt. Superf. - DAEE]]/(Tabela_BI[[#This Row],[nº Capt. Subt. - DAEE]] + Tabela_BI[[#This Row],[nº Capt. Superf. - DAEE]]),"") *100,"")</f>
        <v>22.222222222222221</v>
      </c>
      <c r="P1510" s="8">
        <f>IFERROR(IFERROR(Tabela_BI[[#This Row],[nº Capt. Subt. - DAEE]] /(Tabela_BI[[#This Row],[nº Capt. Subt. - DAEE]] + Tabela_BI[[#This Row],[nº Capt. Superf. - DAEE]]),"") *100,"")</f>
        <v>77.777777777777786</v>
      </c>
      <c r="Q1510" s="1">
        <v>2</v>
      </c>
      <c r="R1510" s="1">
        <v>7</v>
      </c>
      <c r="S1510" s="6"/>
      <c r="T1510" s="6"/>
      <c r="W1510" s="1"/>
      <c r="X1510" s="1"/>
      <c r="Y1510" s="1"/>
      <c r="AC1510" s="1"/>
      <c r="AF1510" s="1"/>
      <c r="AG1510" s="1"/>
    </row>
    <row r="1511" spans="1:33" hidden="1" x14ac:dyDescent="0.25">
      <c r="A1511" s="1">
        <v>9</v>
      </c>
      <c r="B1511" s="1">
        <v>2019</v>
      </c>
      <c r="C1511" s="1">
        <v>35402009</v>
      </c>
      <c r="D1511" s="44" t="s">
        <v>497</v>
      </c>
      <c r="E1511" s="20">
        <v>6.4927610350076104E-2</v>
      </c>
      <c r="F1511" s="20">
        <v>5.8470000000000001E-2</v>
      </c>
      <c r="G1511" s="20">
        <v>6.4576103500761E-3</v>
      </c>
      <c r="H1511" s="20">
        <v>0.13395801623541301</v>
      </c>
      <c r="I1511" s="20">
        <v>4.7230000000000001E-2</v>
      </c>
      <c r="J1511" s="20">
        <v>1.055E-2</v>
      </c>
      <c r="K1511" s="20">
        <v>3.7000000000000002E-3</v>
      </c>
      <c r="L1511" s="20">
        <v>3.4476103500761038E-3</v>
      </c>
      <c r="M1511" s="20">
        <v>0.14752656250000001</v>
      </c>
      <c r="N1511" s="50">
        <v>1</v>
      </c>
      <c r="O1511" s="8">
        <f>IFERROR(IFERROR(Tabela_BI[[#This Row],[nº Capt. Superf. - DAEE]]/(Tabela_BI[[#This Row],[nº Capt. Subt. - DAEE]] + Tabela_BI[[#This Row],[nº Capt. Superf. - DAEE]]),"") *100,"")</f>
        <v>50</v>
      </c>
      <c r="P1511" s="8">
        <f>IFERROR(IFERROR(Tabela_BI[[#This Row],[nº Capt. Subt. - DAEE]] /(Tabela_BI[[#This Row],[nº Capt. Subt. - DAEE]] + Tabela_BI[[#This Row],[nº Capt. Superf. - DAEE]]),"") *100,"")</f>
        <v>50</v>
      </c>
      <c r="Q1511" s="1">
        <v>5</v>
      </c>
      <c r="R1511" s="1">
        <v>5</v>
      </c>
      <c r="S1511" s="6">
        <v>2618.3359620000001</v>
      </c>
      <c r="T1511" s="6">
        <v>2618.3359620000001</v>
      </c>
      <c r="W1511" s="1"/>
      <c r="X1511" s="1"/>
      <c r="Y1511" s="1"/>
      <c r="AC1511" s="1"/>
      <c r="AF1511" s="1"/>
      <c r="AG1511" s="1"/>
    </row>
    <row r="1512" spans="1:33" hidden="1" x14ac:dyDescent="0.25">
      <c r="A1512" s="1">
        <v>18</v>
      </c>
      <c r="B1512" s="1">
        <v>2019</v>
      </c>
      <c r="C1512" s="1">
        <v>354025918</v>
      </c>
      <c r="D1512" s="44" t="s">
        <v>498</v>
      </c>
      <c r="E1512" s="20">
        <v>0.30304396372399822</v>
      </c>
      <c r="F1512" s="20">
        <v>0.29265714485033001</v>
      </c>
      <c r="G1512" s="20">
        <v>1.0386818873668199E-2</v>
      </c>
      <c r="H1512" s="20" t="s">
        <v>47</v>
      </c>
      <c r="I1512" s="20">
        <v>7.2921917808219201E-3</v>
      </c>
      <c r="J1512" s="20" t="s">
        <v>47</v>
      </c>
      <c r="K1512" s="20">
        <v>0.29209274606798602</v>
      </c>
      <c r="L1512" s="20">
        <v>3.6590258751902599E-3</v>
      </c>
      <c r="M1512" s="20">
        <v>9.6361750000000003E-3</v>
      </c>
      <c r="N1512" s="50">
        <v>6</v>
      </c>
      <c r="O1512" s="8">
        <f>IFERROR(IFERROR(Tabela_BI[[#This Row],[nº Capt. Superf. - DAEE]]/(Tabela_BI[[#This Row],[nº Capt. Subt. - DAEE]] + Tabela_BI[[#This Row],[nº Capt. Superf. - DAEE]]),"") *100,"")</f>
        <v>62.162162162162161</v>
      </c>
      <c r="P1512" s="8">
        <f>IFERROR(IFERROR(Tabela_BI[[#This Row],[nº Capt. Subt. - DAEE]] /(Tabela_BI[[#This Row],[nº Capt. Subt. - DAEE]] + Tabela_BI[[#This Row],[nº Capt. Superf. - DAEE]]),"") *100,"")</f>
        <v>37.837837837837839</v>
      </c>
      <c r="Q1512" s="1">
        <v>23</v>
      </c>
      <c r="R1512" s="1">
        <v>14</v>
      </c>
      <c r="S1512" s="6">
        <v>190.82087999999999</v>
      </c>
      <c r="T1512" s="6">
        <v>190.82087999999999</v>
      </c>
      <c r="W1512" s="1"/>
      <c r="X1512" s="1"/>
      <c r="Y1512" s="1"/>
      <c r="AC1512" s="1"/>
      <c r="AF1512" s="1"/>
      <c r="AG1512" s="1"/>
    </row>
    <row r="1513" spans="1:33" hidden="1" x14ac:dyDescent="0.25">
      <c r="A1513" s="1">
        <v>15</v>
      </c>
      <c r="B1513" s="1">
        <v>2019</v>
      </c>
      <c r="C1513" s="1">
        <v>354030915</v>
      </c>
      <c r="D1513" s="44" t="s">
        <v>499</v>
      </c>
      <c r="E1513" s="20">
        <v>0.250122815829528</v>
      </c>
      <c r="F1513" s="20">
        <v>0.147072815829528</v>
      </c>
      <c r="G1513" s="20">
        <v>0.10305</v>
      </c>
      <c r="H1513" s="20">
        <v>9.2719431760527604E-2</v>
      </c>
      <c r="I1513" s="20">
        <v>8.8199999999999997E-3</v>
      </c>
      <c r="J1513" s="20">
        <v>0.108004337899543</v>
      </c>
      <c r="K1513" s="20">
        <v>0.13322630136986299</v>
      </c>
      <c r="L1513" s="20">
        <v>7.2176560121765601E-5</v>
      </c>
      <c r="M1513" s="20">
        <v>6.5781249999999998E-3</v>
      </c>
      <c r="N1513" s="50">
        <v>6</v>
      </c>
      <c r="O1513" s="8">
        <f>IFERROR(IFERROR(Tabela_BI[[#This Row],[nº Capt. Superf. - DAEE]]/(Tabela_BI[[#This Row],[nº Capt. Subt. - DAEE]] + Tabela_BI[[#This Row],[nº Capt. Superf. - DAEE]]),"") *100,"")</f>
        <v>63.636363636363633</v>
      </c>
      <c r="P1513" s="8">
        <f>IFERROR(IFERROR(Tabela_BI[[#This Row],[nº Capt. Subt. - DAEE]] /(Tabela_BI[[#This Row],[nº Capt. Subt. - DAEE]] + Tabela_BI[[#This Row],[nº Capt. Superf. - DAEE]]),"") *100,"")</f>
        <v>36.363636363636367</v>
      </c>
      <c r="Q1513" s="1">
        <v>14</v>
      </c>
      <c r="R1513" s="1">
        <v>8</v>
      </c>
      <c r="S1513" s="6">
        <v>117.34200000000001</v>
      </c>
      <c r="T1513" s="6">
        <v>117.34200000000001</v>
      </c>
      <c r="W1513" s="1"/>
      <c r="X1513" s="1"/>
      <c r="Y1513" s="1"/>
      <c r="AC1513" s="1"/>
      <c r="AF1513" s="1"/>
      <c r="AG1513" s="1"/>
    </row>
    <row r="1514" spans="1:33" hidden="1" x14ac:dyDescent="0.25">
      <c r="A1514" s="1">
        <v>15</v>
      </c>
      <c r="B1514" s="1">
        <v>2019</v>
      </c>
      <c r="C1514" s="1">
        <v>354040815</v>
      </c>
      <c r="D1514" s="44" t="s">
        <v>500</v>
      </c>
      <c r="E1514" s="20">
        <v>7.4133835616438326E-2</v>
      </c>
      <c r="F1514" s="20">
        <v>6.6814764079147604E-2</v>
      </c>
      <c r="G1514" s="20">
        <v>7.3190715372907196E-3</v>
      </c>
      <c r="H1514" s="20">
        <v>0.100038020040589</v>
      </c>
      <c r="I1514" s="20">
        <v>9.6765601217656001E-4</v>
      </c>
      <c r="J1514" s="20" t="s">
        <v>47</v>
      </c>
      <c r="K1514" s="20">
        <v>7.28747640791476E-2</v>
      </c>
      <c r="L1514" s="20">
        <v>2.9141552511415501E-4</v>
      </c>
      <c r="M1514" s="20">
        <v>1.0455729166666667E-2</v>
      </c>
      <c r="N1514" s="50">
        <v>5</v>
      </c>
      <c r="O1514" s="8">
        <f>IFERROR(IFERROR(Tabela_BI[[#This Row],[nº Capt. Superf. - DAEE]]/(Tabela_BI[[#This Row],[nº Capt. Subt. - DAEE]] + Tabela_BI[[#This Row],[nº Capt. Superf. - DAEE]]),"") *100,"")</f>
        <v>34.782608695652172</v>
      </c>
      <c r="P1514" s="8">
        <f>IFERROR(IFERROR(Tabela_BI[[#This Row],[nº Capt. Subt. - DAEE]] /(Tabela_BI[[#This Row],[nº Capt. Subt. - DAEE]] + Tabela_BI[[#This Row],[nº Capt. Superf. - DAEE]]),"") *100,"")</f>
        <v>65.217391304347828</v>
      </c>
      <c r="Q1514" s="1">
        <v>8</v>
      </c>
      <c r="R1514" s="1">
        <v>15</v>
      </c>
      <c r="S1514" s="6">
        <v>181.87199999999996</v>
      </c>
      <c r="T1514" s="6">
        <v>181.87199999999996</v>
      </c>
      <c r="W1514" s="1"/>
      <c r="X1514" s="1"/>
      <c r="Y1514" s="1"/>
      <c r="AC1514" s="1"/>
      <c r="AF1514" s="1"/>
      <c r="AG1514" s="1"/>
    </row>
    <row r="1515" spans="1:33" hidden="1" x14ac:dyDescent="0.25">
      <c r="A1515" s="1">
        <v>10</v>
      </c>
      <c r="B1515" s="1">
        <v>2019</v>
      </c>
      <c r="C1515" s="1">
        <v>354050710</v>
      </c>
      <c r="D1515" s="44" t="s">
        <v>501</v>
      </c>
      <c r="E1515" s="20">
        <v>4.8338053018772198E-2</v>
      </c>
      <c r="F1515" s="20">
        <v>3.20396169457128E-2</v>
      </c>
      <c r="G1515" s="20">
        <v>1.6298436073059398E-2</v>
      </c>
      <c r="H1515" s="20" t="s">
        <v>47</v>
      </c>
      <c r="I1515" s="20">
        <v>3.8699999999999998E-2</v>
      </c>
      <c r="J1515" s="20" t="s">
        <v>47</v>
      </c>
      <c r="K1515" s="20">
        <v>1.09753932014206E-4</v>
      </c>
      <c r="L1515" s="20">
        <v>9.5282990867579954E-3</v>
      </c>
      <c r="M1515" s="20">
        <v>1.8477994791666667E-2</v>
      </c>
      <c r="N1515" s="50">
        <v>7</v>
      </c>
      <c r="O1515" s="8">
        <f>IFERROR(IFERROR(Tabela_BI[[#This Row],[nº Capt. Superf. - DAEE]]/(Tabela_BI[[#This Row],[nº Capt. Subt. - DAEE]] + Tabela_BI[[#This Row],[nº Capt. Superf. - DAEE]]),"") *100,"")</f>
        <v>26.315789473684209</v>
      </c>
      <c r="P1515" s="8">
        <f>IFERROR(IFERROR(Tabela_BI[[#This Row],[nº Capt. Subt. - DAEE]] /(Tabela_BI[[#This Row],[nº Capt. Subt. - DAEE]] + Tabela_BI[[#This Row],[nº Capt. Superf. - DAEE]]),"") *100,"")</f>
        <v>73.68421052631578</v>
      </c>
      <c r="Q1515" s="1">
        <v>5</v>
      </c>
      <c r="R1515" s="1">
        <v>14</v>
      </c>
      <c r="S1515" s="6">
        <v>214.77743999999998</v>
      </c>
      <c r="T1515" s="6">
        <v>180.41304959999997</v>
      </c>
      <c r="W1515" s="1"/>
      <c r="X1515" s="1"/>
      <c r="Y1515" s="1"/>
      <c r="AC1515" s="1"/>
      <c r="AF1515" s="1"/>
      <c r="AG1515" s="1"/>
    </row>
    <row r="1516" spans="1:33" hidden="1" x14ac:dyDescent="0.25">
      <c r="A1516" s="1">
        <v>10</v>
      </c>
      <c r="B1516" s="1">
        <v>2019</v>
      </c>
      <c r="C1516" s="1">
        <v>354060610</v>
      </c>
      <c r="D1516" s="44" t="s">
        <v>502</v>
      </c>
      <c r="E1516" s="20">
        <v>1.6458720319634712</v>
      </c>
      <c r="F1516" s="20">
        <v>1.2732309132420101</v>
      </c>
      <c r="G1516" s="20">
        <v>0.372641118721461</v>
      </c>
      <c r="H1516" s="20" t="s">
        <v>47</v>
      </c>
      <c r="I1516" s="20">
        <v>0.20004</v>
      </c>
      <c r="J1516" s="20">
        <v>1.0812782090309501</v>
      </c>
      <c r="K1516" s="20">
        <v>0.124794071537291</v>
      </c>
      <c r="L1516" s="20">
        <v>0.23975975139523079</v>
      </c>
      <c r="M1516" s="20">
        <v>0.15641804640972221</v>
      </c>
      <c r="N1516" s="50">
        <v>98</v>
      </c>
      <c r="O1516" s="8">
        <f>IFERROR(IFERROR(Tabela_BI[[#This Row],[nº Capt. Superf. - DAEE]]/(Tabela_BI[[#This Row],[nº Capt. Subt. - DAEE]] + Tabela_BI[[#This Row],[nº Capt. Superf. - DAEE]]),"") *100,"")</f>
        <v>14.798206278026907</v>
      </c>
      <c r="P1516" s="8">
        <f>IFERROR(IFERROR(Tabela_BI[[#This Row],[nº Capt. Subt. - DAEE]] /(Tabela_BI[[#This Row],[nº Capt. Subt. - DAEE]] + Tabela_BI[[#This Row],[nº Capt. Superf. - DAEE]]),"") *100,"")</f>
        <v>85.20179372197309</v>
      </c>
      <c r="Q1516" s="1">
        <v>33</v>
      </c>
      <c r="R1516" s="1">
        <v>190</v>
      </c>
      <c r="S1516" s="6">
        <v>2361.8195999999998</v>
      </c>
      <c r="T1516" s="6">
        <v>2361.8195999999998</v>
      </c>
      <c r="W1516" s="1"/>
      <c r="X1516" s="1"/>
      <c r="Y1516" s="1"/>
      <c r="AC1516" s="1"/>
      <c r="AF1516" s="1"/>
      <c r="AG1516" s="1"/>
    </row>
    <row r="1517" spans="1:33" hidden="1" x14ac:dyDescent="0.25">
      <c r="A1517" s="1">
        <v>9</v>
      </c>
      <c r="B1517" s="1">
        <v>2019</v>
      </c>
      <c r="C1517" s="1">
        <v>35407059</v>
      </c>
      <c r="D1517" s="44" t="s">
        <v>503</v>
      </c>
      <c r="E1517" s="20">
        <v>0.57907158295281602</v>
      </c>
      <c r="F1517" s="20">
        <v>0.45116296803653</v>
      </c>
      <c r="G1517" s="20">
        <v>0.127908614916286</v>
      </c>
      <c r="H1517" s="20">
        <v>0.39828884449517998</v>
      </c>
      <c r="I1517" s="20">
        <v>0.15451000000000001</v>
      </c>
      <c r="J1517" s="20">
        <v>6.6256111111111099E-2</v>
      </c>
      <c r="K1517" s="20">
        <v>0.35536663242009098</v>
      </c>
      <c r="L1517" s="20">
        <v>2.9388394216133991E-3</v>
      </c>
      <c r="M1517" s="20">
        <v>0.1609962213449074</v>
      </c>
      <c r="N1517" s="50">
        <v>29</v>
      </c>
      <c r="O1517" s="8">
        <f>IFERROR(IFERROR(Tabela_BI[[#This Row],[nº Capt. Superf. - DAEE]]/(Tabela_BI[[#This Row],[nº Capt. Subt. - DAEE]] + Tabela_BI[[#This Row],[nº Capt. Superf. - DAEE]]),"") *100,"")</f>
        <v>49.438202247191008</v>
      </c>
      <c r="P1517" s="8">
        <f>IFERROR(IFERROR(Tabela_BI[[#This Row],[nº Capt. Subt. - DAEE]] /(Tabela_BI[[#This Row],[nº Capt. Subt. - DAEE]] + Tabela_BI[[#This Row],[nº Capt. Superf. - DAEE]]),"") *100,"")</f>
        <v>50.561797752808992</v>
      </c>
      <c r="Q1517" s="1">
        <v>44</v>
      </c>
      <c r="R1517" s="1">
        <v>45</v>
      </c>
      <c r="S1517" s="6">
        <v>2870.5240079999999</v>
      </c>
      <c r="T1517" s="6">
        <v>775.04148215999999</v>
      </c>
      <c r="W1517" s="1"/>
      <c r="X1517" s="1"/>
      <c r="Y1517" s="1"/>
      <c r="AC1517" s="1"/>
      <c r="AF1517" s="1"/>
      <c r="AG1517" s="1"/>
    </row>
    <row r="1518" spans="1:33" hidden="1" x14ac:dyDescent="0.25">
      <c r="A1518" s="1">
        <v>2</v>
      </c>
      <c r="B1518" s="1">
        <v>2019</v>
      </c>
      <c r="C1518" s="1">
        <v>35407542</v>
      </c>
      <c r="D1518" s="44" t="s">
        <v>504</v>
      </c>
      <c r="E1518" s="20">
        <v>0.15160999999999999</v>
      </c>
      <c r="F1518" s="20">
        <v>8.7520000000000001E-2</v>
      </c>
      <c r="G1518" s="20">
        <v>6.4089999999999994E-2</v>
      </c>
      <c r="H1518" s="20">
        <v>2.1038432267884301E-2</v>
      </c>
      <c r="I1518" s="20">
        <v>4.199E-2</v>
      </c>
      <c r="J1518" s="20">
        <v>1.8519999999999998E-2</v>
      </c>
      <c r="K1518" s="20">
        <v>5.5559999999999998E-2</v>
      </c>
      <c r="L1518" s="20">
        <v>3.5540000000000002E-2</v>
      </c>
      <c r="M1518" s="20">
        <v>4.9279237805555542E-2</v>
      </c>
      <c r="N1518" s="50">
        <v>1</v>
      </c>
      <c r="O1518" s="8">
        <f>IFERROR(IFERROR(Tabela_BI[[#This Row],[nº Capt. Superf. - DAEE]]/(Tabela_BI[[#This Row],[nº Capt. Subt. - DAEE]] + Tabela_BI[[#This Row],[nº Capt. Superf. - DAEE]]),"") *100,"")</f>
        <v>54.166666666666664</v>
      </c>
      <c r="P1518" s="8">
        <f>IFERROR(IFERROR(Tabela_BI[[#This Row],[nº Capt. Subt. - DAEE]] /(Tabela_BI[[#This Row],[nº Capt. Subt. - DAEE]] + Tabela_BI[[#This Row],[nº Capt. Superf. - DAEE]]),"") *100,"")</f>
        <v>45.833333333333329</v>
      </c>
      <c r="Q1518" s="1">
        <v>13</v>
      </c>
      <c r="R1518" s="1">
        <v>11</v>
      </c>
      <c r="S1518" s="6">
        <v>857.73329999999999</v>
      </c>
      <c r="T1518" s="6">
        <v>85.773330000000001</v>
      </c>
      <c r="W1518" s="1"/>
      <c r="X1518" s="1"/>
      <c r="Y1518" s="1"/>
      <c r="AC1518" s="1"/>
      <c r="AF1518" s="1"/>
      <c r="AG1518" s="1"/>
    </row>
    <row r="1519" spans="1:33" hidden="1" x14ac:dyDescent="0.25">
      <c r="A1519" s="1">
        <v>16</v>
      </c>
      <c r="B1519" s="1">
        <v>2019</v>
      </c>
      <c r="C1519" s="1">
        <v>354080416</v>
      </c>
      <c r="D1519" s="44" t="s">
        <v>505</v>
      </c>
      <c r="E1519" s="20">
        <v>0.49233442795535298</v>
      </c>
      <c r="F1519" s="20">
        <v>0.33503367833587</v>
      </c>
      <c r="G1519" s="20">
        <v>0.15730074961948301</v>
      </c>
      <c r="H1519" s="20" t="s">
        <v>47</v>
      </c>
      <c r="I1519" s="20">
        <v>0.112873257229833</v>
      </c>
      <c r="J1519" s="20">
        <v>0.23275415525114199</v>
      </c>
      <c r="K1519" s="20">
        <v>0.13411115169964499</v>
      </c>
      <c r="L1519" s="20">
        <v>1.2595863774733641E-2</v>
      </c>
      <c r="M1519" s="20">
        <v>4.9194026414351853E-2</v>
      </c>
      <c r="N1519" s="50">
        <v>4</v>
      </c>
      <c r="O1519" s="8">
        <f>IFERROR(IFERROR(Tabela_BI[[#This Row],[nº Capt. Superf. - DAEE]]/(Tabela_BI[[#This Row],[nº Capt. Subt. - DAEE]] + Tabela_BI[[#This Row],[nº Capt. Superf. - DAEE]]),"") *100,"")</f>
        <v>13.084112149532709</v>
      </c>
      <c r="P1519" s="8">
        <f>IFERROR(IFERROR(Tabela_BI[[#This Row],[nº Capt. Subt. - DAEE]] /(Tabela_BI[[#This Row],[nº Capt. Subt. - DAEE]] + Tabela_BI[[#This Row],[nº Capt. Superf. - DAEE]]),"") *100,"")</f>
        <v>86.915887850467286</v>
      </c>
      <c r="Q1519" s="1">
        <v>14</v>
      </c>
      <c r="R1519" s="1">
        <v>93</v>
      </c>
      <c r="S1519" s="6">
        <v>842.50800000000004</v>
      </c>
      <c r="T1519" s="6">
        <v>842.50800000000004</v>
      </c>
      <c r="W1519" s="1"/>
      <c r="X1519" s="1"/>
      <c r="Y1519" s="1"/>
      <c r="AC1519" s="1"/>
      <c r="AF1519" s="1"/>
      <c r="AG1519" s="1"/>
    </row>
    <row r="1520" spans="1:33" hidden="1" x14ac:dyDescent="0.25">
      <c r="A1520" s="1">
        <v>21</v>
      </c>
      <c r="B1520" s="1">
        <v>2019</v>
      </c>
      <c r="C1520" s="1">
        <v>354085321</v>
      </c>
      <c r="D1520" s="44" t="s">
        <v>506</v>
      </c>
      <c r="E1520" s="20">
        <v>9.6141552511415504E-4</v>
      </c>
      <c r="F1520" s="20" t="s">
        <v>47</v>
      </c>
      <c r="G1520" s="20">
        <v>9.6141552511415504E-4</v>
      </c>
      <c r="H1520" s="20" t="s">
        <v>47</v>
      </c>
      <c r="I1520" s="20">
        <v>5.0000000000000002E-5</v>
      </c>
      <c r="J1520" s="20" t="s">
        <v>47</v>
      </c>
      <c r="K1520" s="20">
        <v>8.8141552511415504E-4</v>
      </c>
      <c r="L1520" s="20">
        <v>3.0000000000000001E-5</v>
      </c>
      <c r="M1520" s="20">
        <v>3.6193664062499999E-3</v>
      </c>
      <c r="N1520" s="50" t="s">
        <v>47</v>
      </c>
      <c r="O1520" s="8" t="str">
        <f>IFERROR(IFERROR(Tabela_BI[[#This Row],[nº Capt. Superf. - DAEE]]/(Tabela_BI[[#This Row],[nº Capt. Subt. - DAEE]] + Tabela_BI[[#This Row],[nº Capt. Superf. - DAEE]]),"") *100,"")</f>
        <v/>
      </c>
      <c r="P1520" s="8" t="str">
        <f>IFERROR(IFERROR(Tabela_BI[[#This Row],[nº Capt. Subt. - DAEE]] /(Tabela_BI[[#This Row],[nº Capt. Subt. - DAEE]] + Tabela_BI[[#This Row],[nº Capt. Superf. - DAEE]]),"") *100,"")</f>
        <v/>
      </c>
      <c r="Q1520" s="1" t="s">
        <v>47</v>
      </c>
      <c r="R1520" s="1">
        <v>5</v>
      </c>
      <c r="S1520" s="6">
        <v>104.83506000000001</v>
      </c>
      <c r="T1520" s="6">
        <v>104.83506000000001</v>
      </c>
      <c r="W1520" s="1"/>
      <c r="X1520" s="1"/>
      <c r="Y1520" s="1"/>
      <c r="AC1520" s="1"/>
      <c r="AF1520" s="1"/>
      <c r="AG1520" s="1"/>
    </row>
    <row r="1521" spans="1:33" hidden="1" x14ac:dyDescent="0.25">
      <c r="A1521" s="1">
        <v>9</v>
      </c>
      <c r="B1521" s="1">
        <v>2019</v>
      </c>
      <c r="C1521" s="1">
        <v>35409039</v>
      </c>
      <c r="D1521" s="44" t="s">
        <v>507</v>
      </c>
      <c r="E1521" s="20">
        <v>0.52751329813546433</v>
      </c>
      <c r="F1521" s="20">
        <v>9.1910002853881304E-2</v>
      </c>
      <c r="G1521" s="20">
        <v>0.43560329528158298</v>
      </c>
      <c r="H1521" s="20" t="s">
        <v>47</v>
      </c>
      <c r="I1521" s="20">
        <v>0.27223999999999998</v>
      </c>
      <c r="J1521" s="20">
        <v>0.22977</v>
      </c>
      <c r="K1521" s="20">
        <v>1.24232981354642E-2</v>
      </c>
      <c r="L1521" s="20">
        <v>1.308E-2</v>
      </c>
      <c r="M1521" s="20">
        <v>6.2629918981481486E-2</v>
      </c>
      <c r="N1521" s="50">
        <v>8</v>
      </c>
      <c r="O1521" s="8">
        <f>IFERROR(IFERROR(Tabela_BI[[#This Row],[nº Capt. Superf. - DAEE]]/(Tabela_BI[[#This Row],[nº Capt. Subt. - DAEE]] + Tabela_BI[[#This Row],[nº Capt. Superf. - DAEE]]),"") *100,"")</f>
        <v>26.47058823529412</v>
      </c>
      <c r="P1521" s="8">
        <f>IFERROR(IFERROR(Tabela_BI[[#This Row],[nº Capt. Subt. - DAEE]] /(Tabela_BI[[#This Row],[nº Capt. Subt. - DAEE]] + Tabela_BI[[#This Row],[nº Capt. Superf. - DAEE]]),"") *100,"")</f>
        <v>73.529411764705884</v>
      </c>
      <c r="Q1521" s="1">
        <v>9</v>
      </c>
      <c r="R1521" s="1">
        <v>25</v>
      </c>
      <c r="S1521" s="6">
        <v>1075.4639999999999</v>
      </c>
      <c r="T1521" s="6">
        <v>1075.4639999999999</v>
      </c>
      <c r="W1521" s="1"/>
      <c r="X1521" s="1"/>
      <c r="Y1521" s="1"/>
      <c r="AC1521" s="1"/>
      <c r="AF1521" s="1"/>
      <c r="AG1521" s="1"/>
    </row>
    <row r="1522" spans="1:33" hidden="1" x14ac:dyDescent="0.25">
      <c r="A1522" s="1">
        <v>7</v>
      </c>
      <c r="B1522" s="1">
        <v>2019</v>
      </c>
      <c r="C1522" s="1">
        <v>35410007</v>
      </c>
      <c r="D1522" s="44" t="s">
        <v>508</v>
      </c>
      <c r="E1522" s="20">
        <v>1.14978</v>
      </c>
      <c r="F1522" s="20">
        <v>1.1483099999999999</v>
      </c>
      <c r="G1522" s="20">
        <v>1.47E-3</v>
      </c>
      <c r="H1522" s="20" t="s">
        <v>47</v>
      </c>
      <c r="I1522" s="20">
        <v>1.1483099999999999</v>
      </c>
      <c r="J1522" s="20">
        <v>6.4999999999999997E-4</v>
      </c>
      <c r="K1522" s="20" t="s">
        <v>47</v>
      </c>
      <c r="L1522" s="20">
        <v>8.1999999999999998E-4</v>
      </c>
      <c r="M1522" s="20">
        <v>0.9899667176388891</v>
      </c>
      <c r="N1522" s="50">
        <v>5</v>
      </c>
      <c r="O1522" s="8">
        <f>IFERROR(IFERROR(Tabela_BI[[#This Row],[nº Capt. Superf. - DAEE]]/(Tabela_BI[[#This Row],[nº Capt. Subt. - DAEE]] + Tabela_BI[[#This Row],[nº Capt. Superf. - DAEE]]),"") *100,"")</f>
        <v>55.555555555555557</v>
      </c>
      <c r="P1522" s="8">
        <f>IFERROR(IFERROR(Tabela_BI[[#This Row],[nº Capt. Subt. - DAEE]] /(Tabela_BI[[#This Row],[nº Capt. Subt. - DAEE]] + Tabela_BI[[#This Row],[nº Capt. Superf. - DAEE]]),"") *100,"")</f>
        <v>44.444444444444443</v>
      </c>
      <c r="Q1522" s="1">
        <v>5</v>
      </c>
      <c r="R1522" s="1">
        <v>4</v>
      </c>
      <c r="S1522" s="6">
        <v>13516.53534</v>
      </c>
      <c r="T1522" s="6">
        <v>0</v>
      </c>
      <c r="W1522" s="1"/>
      <c r="X1522" s="1"/>
      <c r="Y1522" s="1"/>
      <c r="AC1522" s="1"/>
      <c r="AF1522" s="1"/>
      <c r="AG1522" s="1"/>
    </row>
    <row r="1523" spans="1:33" hidden="1" x14ac:dyDescent="0.25">
      <c r="A1523" s="1">
        <v>17</v>
      </c>
      <c r="B1523" s="1">
        <v>2019</v>
      </c>
      <c r="C1523" s="1">
        <v>354105917</v>
      </c>
      <c r="D1523" s="44" t="s">
        <v>509</v>
      </c>
      <c r="E1523" s="20">
        <v>0.118048707508879</v>
      </c>
      <c r="F1523" s="20">
        <v>0.104682105530188</v>
      </c>
      <c r="G1523" s="20">
        <v>1.3366601978691E-2</v>
      </c>
      <c r="H1523" s="20" t="s">
        <v>47</v>
      </c>
      <c r="I1523" s="20">
        <v>1.065E-2</v>
      </c>
      <c r="J1523" s="20">
        <v>2.5699999999999998E-3</v>
      </c>
      <c r="K1523" s="20">
        <v>9.3153011161846794E-2</v>
      </c>
      <c r="L1523" s="20">
        <v>1.1675696347031963E-2</v>
      </c>
      <c r="M1523" s="20">
        <v>1.2425047395833333E-2</v>
      </c>
      <c r="N1523" s="50">
        <v>8</v>
      </c>
      <c r="O1523" s="8">
        <f>IFERROR(IFERROR(Tabela_BI[[#This Row],[nº Capt. Superf. - DAEE]]/(Tabela_BI[[#This Row],[nº Capt. Subt. - DAEE]] + Tabela_BI[[#This Row],[nº Capt. Superf. - DAEE]]),"") *100,"")</f>
        <v>28.571428571428569</v>
      </c>
      <c r="P1523" s="8">
        <f>IFERROR(IFERROR(Tabela_BI[[#This Row],[nº Capt. Subt. - DAEE]] /(Tabela_BI[[#This Row],[nº Capt. Subt. - DAEE]] + Tabela_BI[[#This Row],[nº Capt. Superf. - DAEE]]),"") *100,"")</f>
        <v>71.428571428571431</v>
      </c>
      <c r="Q1523" s="1">
        <v>4</v>
      </c>
      <c r="R1523" s="1">
        <v>10</v>
      </c>
      <c r="S1523" s="6">
        <v>213.14502000000002</v>
      </c>
      <c r="T1523" s="6">
        <v>213.14502000000002</v>
      </c>
      <c r="W1523" s="1"/>
      <c r="X1523" s="1"/>
      <c r="Y1523" s="1"/>
      <c r="AC1523" s="1"/>
      <c r="AF1523" s="1"/>
      <c r="AG1523" s="1"/>
    </row>
    <row r="1524" spans="1:33" hidden="1" x14ac:dyDescent="0.25">
      <c r="A1524" s="1">
        <v>16</v>
      </c>
      <c r="B1524" s="1">
        <v>2019</v>
      </c>
      <c r="C1524" s="1">
        <v>354110916</v>
      </c>
      <c r="D1524" s="44" t="s">
        <v>510</v>
      </c>
      <c r="E1524" s="20">
        <v>0.20273598680872632</v>
      </c>
      <c r="F1524" s="20">
        <v>0.192238127853881</v>
      </c>
      <c r="G1524" s="20">
        <v>1.0497858954845301E-2</v>
      </c>
      <c r="H1524" s="20" t="s">
        <v>47</v>
      </c>
      <c r="I1524" s="20">
        <v>9.1800000000000007E-3</v>
      </c>
      <c r="J1524" s="20" t="s">
        <v>47</v>
      </c>
      <c r="K1524" s="20">
        <v>0.192837425164891</v>
      </c>
      <c r="L1524" s="20">
        <v>7.1856164383561605E-4</v>
      </c>
      <c r="M1524" s="20">
        <v>1.0043776041666667E-2</v>
      </c>
      <c r="N1524" s="50">
        <v>5</v>
      </c>
      <c r="O1524" s="8">
        <f>IFERROR(IFERROR(Tabela_BI[[#This Row],[nº Capt. Superf. - DAEE]]/(Tabela_BI[[#This Row],[nº Capt. Subt. - DAEE]] + Tabela_BI[[#This Row],[nº Capt. Superf. - DAEE]]),"") *100,"")</f>
        <v>51.428571428571423</v>
      </c>
      <c r="P1524" s="8">
        <f>IFERROR(IFERROR(Tabela_BI[[#This Row],[nº Capt. Subt. - DAEE]] /(Tabela_BI[[#This Row],[nº Capt. Subt. - DAEE]] + Tabela_BI[[#This Row],[nº Capt. Superf. - DAEE]]),"") *100,"")</f>
        <v>48.571428571428569</v>
      </c>
      <c r="Q1524" s="1">
        <v>18</v>
      </c>
      <c r="R1524" s="1">
        <v>17</v>
      </c>
      <c r="S1524" s="6">
        <v>180.29844</v>
      </c>
      <c r="T1524" s="6">
        <v>180.29844</v>
      </c>
      <c r="W1524" s="1"/>
      <c r="X1524" s="1"/>
      <c r="Y1524" s="1"/>
      <c r="AC1524" s="1"/>
      <c r="AF1524" s="1"/>
      <c r="AG1524" s="1"/>
    </row>
    <row r="1525" spans="1:33" hidden="1" x14ac:dyDescent="0.25">
      <c r="A1525" s="1">
        <v>20</v>
      </c>
      <c r="B1525" s="1">
        <v>2019</v>
      </c>
      <c r="C1525" s="1">
        <v>354110920</v>
      </c>
      <c r="D1525" s="44" t="s">
        <v>510</v>
      </c>
      <c r="E1525" s="20">
        <v>2.8660920852359201E-3</v>
      </c>
      <c r="F1525" s="20" t="s">
        <v>47</v>
      </c>
      <c r="G1525" s="20">
        <v>2.8660920852359201E-3</v>
      </c>
      <c r="H1525" s="20" t="s">
        <v>47</v>
      </c>
      <c r="I1525" s="20" t="s">
        <v>47</v>
      </c>
      <c r="J1525" s="20" t="s">
        <v>47</v>
      </c>
      <c r="K1525" s="20">
        <v>8.6092085235920903E-5</v>
      </c>
      <c r="L1525" s="20">
        <v>2.7799999999999999E-3</v>
      </c>
      <c r="M1525" s="20" t="s">
        <v>47</v>
      </c>
      <c r="N1525" s="50" t="s">
        <v>47</v>
      </c>
      <c r="O1525" s="8" t="str">
        <f>IFERROR(IFERROR(Tabela_BI[[#This Row],[nº Capt. Superf. - DAEE]]/(Tabela_BI[[#This Row],[nº Capt. Subt. - DAEE]] + Tabela_BI[[#This Row],[nº Capt. Superf. - DAEE]]),"") *100,"")</f>
        <v/>
      </c>
      <c r="P1525" s="8" t="str">
        <f>IFERROR(IFERROR(Tabela_BI[[#This Row],[nº Capt. Subt. - DAEE]] /(Tabela_BI[[#This Row],[nº Capt. Subt. - DAEE]] + Tabela_BI[[#This Row],[nº Capt. Superf. - DAEE]]),"") *100,"")</f>
        <v/>
      </c>
      <c r="Q1525" s="1" t="s">
        <v>47</v>
      </c>
      <c r="R1525" s="1">
        <v>4</v>
      </c>
      <c r="S1525" s="6"/>
      <c r="T1525" s="6"/>
      <c r="W1525" s="1"/>
      <c r="X1525" s="1"/>
      <c r="Y1525" s="1"/>
      <c r="AC1525" s="1"/>
      <c r="AF1525" s="1"/>
      <c r="AG1525" s="1"/>
    </row>
    <row r="1526" spans="1:33" hidden="1" x14ac:dyDescent="0.25">
      <c r="A1526" s="1">
        <v>21</v>
      </c>
      <c r="B1526" s="1">
        <v>2019</v>
      </c>
      <c r="C1526" s="1">
        <v>354120821</v>
      </c>
      <c r="D1526" s="44" t="s">
        <v>511</v>
      </c>
      <c r="E1526" s="20">
        <v>1.9000000000000001E-4</v>
      </c>
      <c r="F1526" s="20" t="s">
        <v>47</v>
      </c>
      <c r="G1526" s="20">
        <v>1.9000000000000001E-4</v>
      </c>
      <c r="H1526" s="20" t="s">
        <v>47</v>
      </c>
      <c r="I1526" s="20" t="s">
        <v>47</v>
      </c>
      <c r="J1526" s="20" t="s">
        <v>47</v>
      </c>
      <c r="K1526" s="20" t="s">
        <v>47</v>
      </c>
      <c r="L1526" s="20">
        <v>1.9000000000000001E-4</v>
      </c>
      <c r="M1526" s="20" t="s">
        <v>47</v>
      </c>
      <c r="N1526" s="50" t="s">
        <v>47</v>
      </c>
      <c r="O1526" s="8" t="str">
        <f>IFERROR(IFERROR(Tabela_BI[[#This Row],[nº Capt. Superf. - DAEE]]/(Tabela_BI[[#This Row],[nº Capt. Subt. - DAEE]] + Tabela_BI[[#This Row],[nº Capt. Superf. - DAEE]]),"") *100,"")</f>
        <v/>
      </c>
      <c r="P1526" s="8" t="str">
        <f>IFERROR(IFERROR(Tabela_BI[[#This Row],[nº Capt. Subt. - DAEE]] /(Tabela_BI[[#This Row],[nº Capt. Subt. - DAEE]] + Tabela_BI[[#This Row],[nº Capt. Superf. - DAEE]]),"") *100,"")</f>
        <v/>
      </c>
      <c r="Q1526" s="1" t="s">
        <v>47</v>
      </c>
      <c r="R1526" s="1">
        <v>5</v>
      </c>
      <c r="S1526" s="6"/>
      <c r="T1526" s="6"/>
      <c r="W1526" s="1"/>
      <c r="X1526" s="1"/>
      <c r="Y1526" s="1"/>
      <c r="AC1526" s="1"/>
      <c r="AF1526" s="1"/>
      <c r="AG1526" s="1"/>
    </row>
    <row r="1527" spans="1:33" hidden="1" x14ac:dyDescent="0.25">
      <c r="A1527" s="1">
        <v>22</v>
      </c>
      <c r="B1527" s="1">
        <v>2019</v>
      </c>
      <c r="C1527" s="1">
        <v>354120822</v>
      </c>
      <c r="D1527" s="44" t="s">
        <v>511</v>
      </c>
      <c r="E1527" s="20">
        <v>0.2149746156773209</v>
      </c>
      <c r="F1527" s="20">
        <v>0.168870129375951</v>
      </c>
      <c r="G1527" s="20">
        <v>4.6104486301369901E-2</v>
      </c>
      <c r="H1527" s="20" t="s">
        <v>47</v>
      </c>
      <c r="I1527" s="20">
        <v>3.9649999999999998E-2</v>
      </c>
      <c r="J1527" s="20">
        <v>1.13698630136986E-4</v>
      </c>
      <c r="K1527" s="20">
        <v>0.17112047184170501</v>
      </c>
      <c r="L1527" s="20">
        <v>4.0904452054794519E-3</v>
      </c>
      <c r="M1527" s="20">
        <v>3.6466283263888892E-2</v>
      </c>
      <c r="N1527" s="50">
        <v>11</v>
      </c>
      <c r="O1527" s="8">
        <f>IFERROR(IFERROR(Tabela_BI[[#This Row],[nº Capt. Superf. - DAEE]]/(Tabela_BI[[#This Row],[nº Capt. Subt. - DAEE]] + Tabela_BI[[#This Row],[nº Capt. Superf. - DAEE]]),"") *100,"")</f>
        <v>23.333333333333332</v>
      </c>
      <c r="P1527" s="8">
        <f>IFERROR(IFERROR(Tabela_BI[[#This Row],[nº Capt. Subt. - DAEE]] /(Tabela_BI[[#This Row],[nº Capt. Subt. - DAEE]] + Tabela_BI[[#This Row],[nº Capt. Superf. - DAEE]]),"") *100,"")</f>
        <v>76.666666666666671</v>
      </c>
      <c r="Q1527" s="1">
        <v>14</v>
      </c>
      <c r="R1527" s="1">
        <v>46</v>
      </c>
      <c r="S1527" s="6">
        <v>470.94804000000005</v>
      </c>
      <c r="T1527" s="6">
        <v>470.94804000000005</v>
      </c>
      <c r="W1527" s="1"/>
      <c r="X1527" s="1"/>
      <c r="Y1527" s="1"/>
      <c r="AC1527" s="1"/>
      <c r="AF1527" s="1"/>
      <c r="AG1527" s="1"/>
    </row>
    <row r="1528" spans="1:33" hidden="1" x14ac:dyDescent="0.25">
      <c r="A1528" s="1">
        <v>21</v>
      </c>
      <c r="B1528" s="1">
        <v>2019</v>
      </c>
      <c r="C1528" s="1">
        <v>354130721</v>
      </c>
      <c r="D1528" s="44" t="s">
        <v>512</v>
      </c>
      <c r="E1528" s="20">
        <v>1.00142694063927E-2</v>
      </c>
      <c r="F1528" s="20" t="s">
        <v>47</v>
      </c>
      <c r="G1528" s="20">
        <v>1.00142694063927E-2</v>
      </c>
      <c r="H1528" s="20">
        <v>0.108482210806697</v>
      </c>
      <c r="I1528" s="20">
        <v>3.6800000000000001E-3</v>
      </c>
      <c r="J1528" s="20" t="s">
        <v>47</v>
      </c>
      <c r="K1528" s="20">
        <v>6.3200000000000001E-3</v>
      </c>
      <c r="L1528" s="20">
        <v>1.4269406392694101E-5</v>
      </c>
      <c r="M1528" s="20" t="s">
        <v>47</v>
      </c>
      <c r="N1528" s="50" t="s">
        <v>47</v>
      </c>
      <c r="O1528" s="8" t="str">
        <f>IFERROR(IFERROR(Tabela_BI[[#This Row],[nº Capt. Superf. - DAEE]]/(Tabela_BI[[#This Row],[nº Capt. Subt. - DAEE]] + Tabela_BI[[#This Row],[nº Capt. Superf. - DAEE]]),"") *100,"")</f>
        <v/>
      </c>
      <c r="P1528" s="8" t="str">
        <f>IFERROR(IFERROR(Tabela_BI[[#This Row],[nº Capt. Subt. - DAEE]] /(Tabela_BI[[#This Row],[nº Capt. Subt. - DAEE]] + Tabela_BI[[#This Row],[nº Capt. Superf. - DAEE]]),"") *100,"")</f>
        <v/>
      </c>
      <c r="Q1528" s="1" t="s">
        <v>47</v>
      </c>
      <c r="R1528" s="1">
        <v>7</v>
      </c>
      <c r="S1528" s="6"/>
      <c r="T1528" s="6"/>
      <c r="W1528" s="1"/>
      <c r="X1528" s="1"/>
      <c r="Y1528" s="1"/>
      <c r="AC1528" s="1"/>
      <c r="AF1528" s="1"/>
      <c r="AG1528" s="1"/>
    </row>
    <row r="1529" spans="1:33" hidden="1" x14ac:dyDescent="0.25">
      <c r="A1529" s="1">
        <v>22</v>
      </c>
      <c r="B1529" s="1">
        <v>2019</v>
      </c>
      <c r="C1529" s="1">
        <v>354130722</v>
      </c>
      <c r="D1529" s="44" t="s">
        <v>512</v>
      </c>
      <c r="E1529" s="20">
        <v>0.2586114510400816</v>
      </c>
      <c r="F1529" s="20">
        <v>0.16435525494672801</v>
      </c>
      <c r="G1529" s="20">
        <v>9.4256196093353603E-2</v>
      </c>
      <c r="H1529" s="20">
        <v>8.0028951040081203E-2</v>
      </c>
      <c r="I1529" s="20">
        <v>6.6100000000000004E-3</v>
      </c>
      <c r="J1529" s="20">
        <v>8.5002120750887894E-2</v>
      </c>
      <c r="K1529" s="20">
        <v>0.165695060882801</v>
      </c>
      <c r="L1529" s="20">
        <v>1.304269406392693E-3</v>
      </c>
      <c r="M1529" s="20">
        <v>0.12288688454398149</v>
      </c>
      <c r="N1529" s="50">
        <v>3</v>
      </c>
      <c r="O1529" s="8">
        <f>IFERROR(IFERROR(Tabela_BI[[#This Row],[nº Capt. Superf. - DAEE]]/(Tabela_BI[[#This Row],[nº Capt. Subt. - DAEE]] + Tabela_BI[[#This Row],[nº Capt. Superf. - DAEE]]),"") *100,"")</f>
        <v>12.244897959183673</v>
      </c>
      <c r="P1529" s="8">
        <f>IFERROR(IFERROR(Tabela_BI[[#This Row],[nº Capt. Subt. - DAEE]] /(Tabela_BI[[#This Row],[nº Capt. Subt. - DAEE]] + Tabela_BI[[#This Row],[nº Capt. Superf. - DAEE]]),"") *100,"")</f>
        <v>87.755102040816325</v>
      </c>
      <c r="Q1529" s="1">
        <v>6</v>
      </c>
      <c r="R1529" s="1">
        <v>43</v>
      </c>
      <c r="S1529" s="6">
        <v>2003.9723999999999</v>
      </c>
      <c r="T1529" s="6">
        <v>2003.9723999999999</v>
      </c>
      <c r="W1529" s="1"/>
      <c r="X1529" s="1"/>
      <c r="Y1529" s="1"/>
      <c r="AC1529" s="1"/>
      <c r="AF1529" s="1"/>
      <c r="AG1529" s="1"/>
    </row>
    <row r="1530" spans="1:33" hidden="1" x14ac:dyDescent="0.25">
      <c r="A1530" s="1">
        <v>21</v>
      </c>
      <c r="B1530" s="1">
        <v>2019</v>
      </c>
      <c r="C1530" s="1">
        <v>354140621</v>
      </c>
      <c r="D1530" s="44" t="s">
        <v>513</v>
      </c>
      <c r="E1530" s="20">
        <v>1.9261140918315538E-2</v>
      </c>
      <c r="F1530" s="20">
        <v>6.5664840182648402E-3</v>
      </c>
      <c r="G1530" s="20">
        <v>1.2694656900050699E-2</v>
      </c>
      <c r="H1530" s="20" t="s">
        <v>47</v>
      </c>
      <c r="I1530" s="20">
        <v>5.3305175038051798E-3</v>
      </c>
      <c r="J1530" s="20">
        <v>3.3984931506849301E-3</v>
      </c>
      <c r="K1530" s="20">
        <v>3.057899543379E-3</v>
      </c>
      <c r="L1530" s="20">
        <v>7.47423072044647E-3</v>
      </c>
      <c r="M1530" s="20" t="s">
        <v>47</v>
      </c>
      <c r="N1530" s="50">
        <v>3</v>
      </c>
      <c r="O1530" s="8">
        <f>IFERROR(IFERROR(Tabela_BI[[#This Row],[nº Capt. Superf. - DAEE]]/(Tabela_BI[[#This Row],[nº Capt. Subt. - DAEE]] + Tabela_BI[[#This Row],[nº Capt. Superf. - DAEE]]),"") *100,"")</f>
        <v>11.320754716981133</v>
      </c>
      <c r="P1530" s="8">
        <f>IFERROR(IFERROR(Tabela_BI[[#This Row],[nº Capt. Subt. - DAEE]] /(Tabela_BI[[#This Row],[nº Capt. Subt. - DAEE]] + Tabela_BI[[#This Row],[nº Capt. Superf. - DAEE]]),"") *100,"")</f>
        <v>88.679245283018872</v>
      </c>
      <c r="Q1530" s="1">
        <v>6</v>
      </c>
      <c r="R1530" s="1">
        <v>47</v>
      </c>
      <c r="S1530" s="6"/>
      <c r="T1530" s="6"/>
      <c r="W1530" s="1"/>
      <c r="X1530" s="1"/>
      <c r="Y1530" s="1"/>
      <c r="AC1530" s="1"/>
      <c r="AF1530" s="1"/>
      <c r="AG1530" s="1"/>
    </row>
    <row r="1531" spans="1:33" hidden="1" x14ac:dyDescent="0.25">
      <c r="A1531" s="1">
        <v>22</v>
      </c>
      <c r="B1531" s="1">
        <v>2019</v>
      </c>
      <c r="C1531" s="1">
        <v>354140622</v>
      </c>
      <c r="D1531" s="44" t="s">
        <v>513</v>
      </c>
      <c r="E1531" s="20">
        <v>0.65755745941146604</v>
      </c>
      <c r="F1531" s="20">
        <v>0.24168590690005101</v>
      </c>
      <c r="G1531" s="20">
        <v>0.415871552511415</v>
      </c>
      <c r="H1531" s="20" t="s">
        <v>47</v>
      </c>
      <c r="I1531" s="20">
        <v>0.23669999999999999</v>
      </c>
      <c r="J1531" s="20">
        <v>0.35483240487062401</v>
      </c>
      <c r="K1531" s="20">
        <v>1.0105484525621501E-2</v>
      </c>
      <c r="L1531" s="20">
        <v>5.5919570015220701E-2</v>
      </c>
      <c r="M1531" s="20">
        <v>0.76575584490740745</v>
      </c>
      <c r="N1531" s="50">
        <v>8</v>
      </c>
      <c r="O1531" s="8">
        <f>IFERROR(IFERROR(Tabela_BI[[#This Row],[nº Capt. Superf. - DAEE]]/(Tabela_BI[[#This Row],[nº Capt. Subt. - DAEE]] + Tabela_BI[[#This Row],[nº Capt. Superf. - DAEE]]),"") *100,"")</f>
        <v>2.3809523809523809</v>
      </c>
      <c r="P1531" s="8">
        <f>IFERROR(IFERROR(Tabela_BI[[#This Row],[nº Capt. Subt. - DAEE]] /(Tabela_BI[[#This Row],[nº Capt. Subt. - DAEE]] + Tabela_BI[[#This Row],[nº Capt. Superf. - DAEE]]),"") *100,"")</f>
        <v>97.61904761904762</v>
      </c>
      <c r="Q1531" s="1">
        <v>8</v>
      </c>
      <c r="R1531" s="1">
        <v>328</v>
      </c>
      <c r="S1531" s="6">
        <v>12100.158000000001</v>
      </c>
      <c r="T1531" s="6">
        <v>12100.158000000001</v>
      </c>
      <c r="W1531" s="1"/>
      <c r="X1531" s="1"/>
      <c r="Y1531" s="1"/>
      <c r="AC1531" s="1"/>
      <c r="AF1531" s="1"/>
      <c r="AG1531" s="1"/>
    </row>
    <row r="1532" spans="1:33" hidden="1" x14ac:dyDescent="0.25">
      <c r="A1532" s="1">
        <v>21</v>
      </c>
      <c r="B1532" s="1">
        <v>2019</v>
      </c>
      <c r="C1532" s="1">
        <v>354150521</v>
      </c>
      <c r="D1532" s="44" t="s">
        <v>514</v>
      </c>
      <c r="E1532" s="20">
        <v>0.45250109398782373</v>
      </c>
      <c r="F1532" s="20">
        <v>0.44248047184170503</v>
      </c>
      <c r="G1532" s="20">
        <v>1.00206221461187E-2</v>
      </c>
      <c r="H1532" s="20" t="s">
        <v>47</v>
      </c>
      <c r="I1532" s="20">
        <v>3.8336891171993899E-3</v>
      </c>
      <c r="J1532" s="20" t="s">
        <v>47</v>
      </c>
      <c r="K1532" s="20">
        <v>0.44100883181126299</v>
      </c>
      <c r="L1532" s="20">
        <v>7.6585730593607283E-3</v>
      </c>
      <c r="M1532" s="20" t="s">
        <v>47</v>
      </c>
      <c r="N1532" s="50" t="s">
        <v>47</v>
      </c>
      <c r="O1532" s="8">
        <f>IFERROR(IFERROR(Tabela_BI[[#This Row],[nº Capt. Superf. - DAEE]]/(Tabela_BI[[#This Row],[nº Capt. Subt. - DAEE]] + Tabela_BI[[#This Row],[nº Capt. Superf. - DAEE]]),"") *100,"")</f>
        <v>8.3333333333333321</v>
      </c>
      <c r="P1532" s="8">
        <f>IFERROR(IFERROR(Tabela_BI[[#This Row],[nº Capt. Subt. - DAEE]] /(Tabela_BI[[#This Row],[nº Capt. Subt. - DAEE]] + Tabela_BI[[#This Row],[nº Capt. Superf. - DAEE]]),"") *100,"")</f>
        <v>91.666666666666657</v>
      </c>
      <c r="Q1532" s="1">
        <v>3</v>
      </c>
      <c r="R1532" s="1">
        <v>33</v>
      </c>
      <c r="S1532" s="6"/>
      <c r="T1532" s="6"/>
      <c r="W1532" s="1"/>
      <c r="X1532" s="1"/>
      <c r="Y1532" s="1"/>
      <c r="AC1532" s="1"/>
      <c r="AF1532" s="1"/>
      <c r="AG1532" s="1"/>
    </row>
    <row r="1533" spans="1:33" hidden="1" x14ac:dyDescent="0.25">
      <c r="A1533" s="1">
        <v>22</v>
      </c>
      <c r="B1533" s="1">
        <v>2019</v>
      </c>
      <c r="C1533" s="1">
        <v>354150522</v>
      </c>
      <c r="D1533" s="44" t="s">
        <v>514</v>
      </c>
      <c r="E1533" s="20">
        <v>4.7459294140030403E-2</v>
      </c>
      <c r="F1533" s="20" t="s">
        <v>47</v>
      </c>
      <c r="G1533" s="20">
        <v>4.7459294140030403E-2</v>
      </c>
      <c r="H1533" s="20" t="s">
        <v>47</v>
      </c>
      <c r="I1533" s="20">
        <v>1.4676052130897999E-2</v>
      </c>
      <c r="J1533" s="20">
        <v>2.3064794520547899E-2</v>
      </c>
      <c r="K1533" s="20">
        <v>5.1369863013698599E-5</v>
      </c>
      <c r="L1533" s="20">
        <v>9.6670776255707754E-3</v>
      </c>
      <c r="M1533" s="20">
        <v>0.11567738425925926</v>
      </c>
      <c r="N1533" s="50">
        <v>1</v>
      </c>
      <c r="O1533" s="8" t="str">
        <f>IFERROR(IFERROR(Tabela_BI[[#This Row],[nº Capt. Superf. - DAEE]]/(Tabela_BI[[#This Row],[nº Capt. Subt. - DAEE]] + Tabela_BI[[#This Row],[nº Capt. Superf. - DAEE]]),"") *100,"")</f>
        <v/>
      </c>
      <c r="P1533" s="8" t="str">
        <f>IFERROR(IFERROR(Tabela_BI[[#This Row],[nº Capt. Subt. - DAEE]] /(Tabela_BI[[#This Row],[nº Capt. Subt. - DAEE]] + Tabela_BI[[#This Row],[nº Capt. Superf. - DAEE]]),"") *100,"")</f>
        <v/>
      </c>
      <c r="Q1533" s="1" t="s">
        <v>47</v>
      </c>
      <c r="R1533" s="1">
        <v>40</v>
      </c>
      <c r="S1533" s="6">
        <v>2000.8522800000001</v>
      </c>
      <c r="T1533" s="6">
        <v>800.340912</v>
      </c>
      <c r="W1533" s="1"/>
      <c r="X1533" s="1"/>
      <c r="Y1533" s="1"/>
      <c r="AC1533" s="1"/>
      <c r="AF1533" s="1"/>
      <c r="AG1533" s="1"/>
    </row>
    <row r="1534" spans="1:33" hidden="1" x14ac:dyDescent="0.25">
      <c r="A1534" s="1">
        <v>16</v>
      </c>
      <c r="B1534" s="1">
        <v>2019</v>
      </c>
      <c r="C1534" s="1">
        <v>354160416</v>
      </c>
      <c r="D1534" s="44" t="s">
        <v>515</v>
      </c>
      <c r="E1534" s="20">
        <v>7.3497463216641297E-4</v>
      </c>
      <c r="F1534" s="20">
        <v>3.0441400304414E-4</v>
      </c>
      <c r="G1534" s="20">
        <v>4.3056062912227302E-4</v>
      </c>
      <c r="H1534" s="20" t="s">
        <v>47</v>
      </c>
      <c r="I1534" s="20" t="s">
        <v>47</v>
      </c>
      <c r="J1534" s="20">
        <v>1.2E-4</v>
      </c>
      <c r="K1534" s="20">
        <v>4.9276002029426699E-4</v>
      </c>
      <c r="L1534" s="20">
        <v>1.2221461187214599E-4</v>
      </c>
      <c r="M1534" s="20" t="s">
        <v>47</v>
      </c>
      <c r="N1534" s="50" t="s">
        <v>47</v>
      </c>
      <c r="O1534" s="8">
        <f>IFERROR(IFERROR(Tabela_BI[[#This Row],[nº Capt. Superf. - DAEE]]/(Tabela_BI[[#This Row],[nº Capt. Subt. - DAEE]] + Tabela_BI[[#This Row],[nº Capt. Superf. - DAEE]]),"") *100,"")</f>
        <v>10.526315789473683</v>
      </c>
      <c r="P1534" s="8">
        <f>IFERROR(IFERROR(Tabela_BI[[#This Row],[nº Capt. Subt. - DAEE]] /(Tabela_BI[[#This Row],[nº Capt. Subt. - DAEE]] + Tabela_BI[[#This Row],[nº Capt. Superf. - DAEE]]),"") *100,"")</f>
        <v>89.473684210526315</v>
      </c>
      <c r="Q1534" s="1">
        <v>2</v>
      </c>
      <c r="R1534" s="1">
        <v>17</v>
      </c>
      <c r="S1534" s="6"/>
      <c r="T1534" s="6"/>
      <c r="W1534" s="1"/>
      <c r="X1534" s="1"/>
      <c r="Y1534" s="1"/>
      <c r="AC1534" s="1"/>
      <c r="AF1534" s="1"/>
      <c r="AG1534" s="1"/>
    </row>
    <row r="1535" spans="1:33" hidden="1" x14ac:dyDescent="0.25">
      <c r="A1535" s="1">
        <v>19</v>
      </c>
      <c r="B1535" s="1">
        <v>2019</v>
      </c>
      <c r="C1535" s="1">
        <v>354160419</v>
      </c>
      <c r="D1535" s="44" t="s">
        <v>515</v>
      </c>
      <c r="E1535" s="20">
        <v>0.58308352676306396</v>
      </c>
      <c r="F1535" s="20">
        <v>0.47086934297311001</v>
      </c>
      <c r="G1535" s="20">
        <v>0.112214183789954</v>
      </c>
      <c r="H1535" s="20" t="s">
        <v>47</v>
      </c>
      <c r="I1535" s="20">
        <v>0.180830232115677</v>
      </c>
      <c r="J1535" s="20">
        <v>0.18071000000000001</v>
      </c>
      <c r="K1535" s="20">
        <v>0.20609836884829999</v>
      </c>
      <c r="L1535" s="20">
        <v>1.54449257990868E-2</v>
      </c>
      <c r="M1535" s="20">
        <v>0.10633483525925926</v>
      </c>
      <c r="N1535" s="50">
        <v>3</v>
      </c>
      <c r="O1535" s="8">
        <f>IFERROR(IFERROR(Tabela_BI[[#This Row],[nº Capt. Superf. - DAEE]]/(Tabela_BI[[#This Row],[nº Capt. Subt. - DAEE]] + Tabela_BI[[#This Row],[nº Capt. Superf. - DAEE]]),"") *100,"")</f>
        <v>23.75</v>
      </c>
      <c r="P1535" s="8">
        <f>IFERROR(IFERROR(Tabela_BI[[#This Row],[nº Capt. Subt. - DAEE]] /(Tabela_BI[[#This Row],[nº Capt. Subt. - DAEE]] + Tabela_BI[[#This Row],[nº Capt. Superf. - DAEE]]),"") *100,"")</f>
        <v>76.25</v>
      </c>
      <c r="Q1535" s="1">
        <v>19</v>
      </c>
      <c r="R1535" s="1">
        <v>61</v>
      </c>
      <c r="S1535" s="6">
        <v>1821.9702600000001</v>
      </c>
      <c r="T1535" s="6">
        <v>1803.7505574000002</v>
      </c>
      <c r="W1535" s="1"/>
      <c r="X1535" s="1"/>
      <c r="Y1535" s="1"/>
      <c r="AC1535" s="1"/>
      <c r="AF1535" s="1"/>
      <c r="AG1535" s="1"/>
    </row>
    <row r="1536" spans="1:33" hidden="1" x14ac:dyDescent="0.25">
      <c r="A1536" s="1">
        <v>20</v>
      </c>
      <c r="B1536" s="1">
        <v>2019</v>
      </c>
      <c r="C1536" s="1">
        <v>354160420</v>
      </c>
      <c r="D1536" s="44" t="s">
        <v>515</v>
      </c>
      <c r="E1536" s="20">
        <v>0.63662807458143067</v>
      </c>
      <c r="F1536" s="20">
        <v>0.63658761035007605</v>
      </c>
      <c r="G1536" s="20">
        <v>4.0464231354642303E-5</v>
      </c>
      <c r="H1536" s="20" t="s">
        <v>47</v>
      </c>
      <c r="I1536" s="20" t="s">
        <v>47</v>
      </c>
      <c r="J1536" s="20" t="s">
        <v>47</v>
      </c>
      <c r="K1536" s="20">
        <v>7.6103500761035004E-6</v>
      </c>
      <c r="L1536" s="20">
        <v>0.63662046423135465</v>
      </c>
      <c r="M1536" s="20" t="s">
        <v>47</v>
      </c>
      <c r="N1536" s="50">
        <v>1</v>
      </c>
      <c r="O1536" s="8">
        <f>IFERROR(IFERROR(Tabela_BI[[#This Row],[nº Capt. Superf. - DAEE]]/(Tabela_BI[[#This Row],[nº Capt. Subt. - DAEE]] + Tabela_BI[[#This Row],[nº Capt. Superf. - DAEE]]),"") *100,"")</f>
        <v>60</v>
      </c>
      <c r="P1536" s="8">
        <f>IFERROR(IFERROR(Tabela_BI[[#This Row],[nº Capt. Subt. - DAEE]] /(Tabela_BI[[#This Row],[nº Capt. Subt. - DAEE]] + Tabela_BI[[#This Row],[nº Capt. Superf. - DAEE]]),"") *100,"")</f>
        <v>40</v>
      </c>
      <c r="Q1536" s="1">
        <v>3</v>
      </c>
      <c r="R1536" s="1">
        <v>2</v>
      </c>
      <c r="S1536" s="6"/>
      <c r="T1536" s="6"/>
      <c r="W1536" s="1"/>
      <c r="X1536" s="1"/>
      <c r="Y1536" s="1"/>
      <c r="AC1536" s="1"/>
      <c r="AF1536" s="1"/>
      <c r="AG1536" s="1"/>
    </row>
    <row r="1537" spans="1:33" hidden="1" x14ac:dyDescent="0.25">
      <c r="A1537" s="1">
        <v>10</v>
      </c>
      <c r="B1537" s="1">
        <v>2019</v>
      </c>
      <c r="C1537" s="1">
        <v>354165310</v>
      </c>
      <c r="D1537" s="44" t="s">
        <v>516</v>
      </c>
      <c r="E1537" s="20">
        <v>0.4240918112633183</v>
      </c>
      <c r="F1537" s="20">
        <v>0.41179627853881301</v>
      </c>
      <c r="G1537" s="20">
        <v>1.2295532724505299E-2</v>
      </c>
      <c r="H1537" s="20" t="s">
        <v>47</v>
      </c>
      <c r="I1537" s="20">
        <v>8.6564687975646904E-4</v>
      </c>
      <c r="J1537" s="20">
        <v>6.2500000000000003E-3</v>
      </c>
      <c r="K1537" s="20">
        <v>0.41402235920852298</v>
      </c>
      <c r="L1537" s="20">
        <v>2.9538051750380499E-3</v>
      </c>
      <c r="M1537" s="20">
        <v>3.2290447916666662E-3</v>
      </c>
      <c r="N1537" s="50">
        <v>31</v>
      </c>
      <c r="O1537" s="8">
        <f>IFERROR(IFERROR(Tabela_BI[[#This Row],[nº Capt. Superf. - DAEE]]/(Tabela_BI[[#This Row],[nº Capt. Subt. - DAEE]] + Tabela_BI[[#This Row],[nº Capt. Superf. - DAEE]]),"") *100,"")</f>
        <v>52.272727272727273</v>
      </c>
      <c r="P1537" s="8">
        <f>IFERROR(IFERROR(Tabela_BI[[#This Row],[nº Capt. Subt. - DAEE]] /(Tabela_BI[[#This Row],[nº Capt. Subt. - DAEE]] + Tabela_BI[[#This Row],[nº Capt. Superf. - DAEE]]),"") *100,"")</f>
        <v>47.727272727272727</v>
      </c>
      <c r="Q1537" s="1">
        <v>23</v>
      </c>
      <c r="R1537" s="1">
        <v>21</v>
      </c>
      <c r="S1537" s="6">
        <v>35.891440200000005</v>
      </c>
      <c r="T1537" s="6">
        <v>35.891440200000005</v>
      </c>
      <c r="W1537" s="1"/>
      <c r="X1537" s="1"/>
      <c r="Y1537" s="1"/>
      <c r="AC1537" s="1"/>
      <c r="AF1537" s="1"/>
      <c r="AG1537" s="1"/>
    </row>
    <row r="1538" spans="1:33" hidden="1" x14ac:dyDescent="0.25">
      <c r="A1538" s="1">
        <v>17</v>
      </c>
      <c r="B1538" s="1">
        <v>2019</v>
      </c>
      <c r="C1538" s="1">
        <v>354170317</v>
      </c>
      <c r="D1538" s="44" t="s">
        <v>517</v>
      </c>
      <c r="E1538" s="20">
        <v>4.3304756468797563E-2</v>
      </c>
      <c r="F1538" s="20">
        <v>4.3049999999999998E-2</v>
      </c>
      <c r="G1538" s="20">
        <v>2.5475646879756497E-4</v>
      </c>
      <c r="H1538" s="20" t="s">
        <v>47</v>
      </c>
      <c r="I1538" s="20" t="s">
        <v>47</v>
      </c>
      <c r="J1538" s="20">
        <v>2.4304756468797602E-2</v>
      </c>
      <c r="K1538" s="20">
        <v>1.9E-2</v>
      </c>
      <c r="L1538" s="20">
        <v>0</v>
      </c>
      <c r="M1538" s="20">
        <v>3.9149775150462959E-2</v>
      </c>
      <c r="N1538" s="50">
        <v>3</v>
      </c>
      <c r="O1538" s="8">
        <f>IFERROR(IFERROR(Tabela_BI[[#This Row],[nº Capt. Superf. - DAEE]]/(Tabela_BI[[#This Row],[nº Capt. Subt. - DAEE]] + Tabela_BI[[#This Row],[nº Capt. Superf. - DAEE]]),"") *100,"")</f>
        <v>37.5</v>
      </c>
      <c r="P1538" s="8">
        <f>IFERROR(IFERROR(Tabela_BI[[#This Row],[nº Capt. Subt. - DAEE]] /(Tabela_BI[[#This Row],[nº Capt. Subt. - DAEE]] + Tabela_BI[[#This Row],[nº Capt. Superf. - DAEE]]),"") *100,"")</f>
        <v>62.5</v>
      </c>
      <c r="Q1538" s="1">
        <v>3</v>
      </c>
      <c r="R1538" s="1">
        <v>5</v>
      </c>
      <c r="S1538" s="6">
        <v>672.06240000000003</v>
      </c>
      <c r="T1538" s="6">
        <v>672.06240000000003</v>
      </c>
      <c r="W1538" s="1"/>
      <c r="X1538" s="1"/>
      <c r="Y1538" s="1"/>
      <c r="AC1538" s="1"/>
      <c r="AF1538" s="1"/>
      <c r="AG1538" s="1"/>
    </row>
    <row r="1539" spans="1:33" hidden="1" x14ac:dyDescent="0.25">
      <c r="A1539" s="1">
        <v>21</v>
      </c>
      <c r="B1539" s="1">
        <v>2019</v>
      </c>
      <c r="C1539" s="1">
        <v>354170321</v>
      </c>
      <c r="D1539" s="44" t="s">
        <v>517</v>
      </c>
      <c r="E1539" s="20">
        <v>0.36406971080669698</v>
      </c>
      <c r="F1539" s="20">
        <v>0.22910601217655999</v>
      </c>
      <c r="G1539" s="20">
        <v>0.13496369863013699</v>
      </c>
      <c r="H1539" s="20" t="s">
        <v>47</v>
      </c>
      <c r="I1539" s="20" t="s">
        <v>47</v>
      </c>
      <c r="J1539" s="20">
        <v>0.13464999999999999</v>
      </c>
      <c r="K1539" s="20">
        <v>0.20449601217655999</v>
      </c>
      <c r="L1539" s="20">
        <v>2.4923698630136985E-2</v>
      </c>
      <c r="M1539" s="20" t="s">
        <v>47</v>
      </c>
      <c r="N1539" s="50">
        <v>1</v>
      </c>
      <c r="O1539" s="8">
        <f>IFERROR(IFERROR(Tabela_BI[[#This Row],[nº Capt. Superf. - DAEE]]/(Tabela_BI[[#This Row],[nº Capt. Subt. - DAEE]] + Tabela_BI[[#This Row],[nº Capt. Superf. - DAEE]]),"") *100,"")</f>
        <v>41.463414634146339</v>
      </c>
      <c r="P1539" s="8">
        <f>IFERROR(IFERROR(Tabela_BI[[#This Row],[nº Capt. Subt. - DAEE]] /(Tabela_BI[[#This Row],[nº Capt. Subt. - DAEE]] + Tabela_BI[[#This Row],[nº Capt. Superf. - DAEE]]),"") *100,"")</f>
        <v>58.536585365853654</v>
      </c>
      <c r="Q1539" s="1">
        <v>17</v>
      </c>
      <c r="R1539" s="1">
        <v>24</v>
      </c>
      <c r="S1539" s="6"/>
      <c r="T1539" s="6"/>
      <c r="W1539" s="1"/>
      <c r="X1539" s="1"/>
      <c r="Y1539" s="1"/>
      <c r="AC1539" s="1"/>
      <c r="AF1539" s="1"/>
      <c r="AG1539" s="1"/>
    </row>
    <row r="1540" spans="1:33" hidden="1" x14ac:dyDescent="0.25">
      <c r="A1540" s="1">
        <v>20</v>
      </c>
      <c r="B1540" s="1">
        <v>2019</v>
      </c>
      <c r="C1540" s="1">
        <v>354180220</v>
      </c>
      <c r="D1540" s="44" t="s">
        <v>518</v>
      </c>
      <c r="E1540" s="20">
        <v>0.17922514459665112</v>
      </c>
      <c r="F1540" s="20">
        <v>0.169561933028919</v>
      </c>
      <c r="G1540" s="20">
        <v>9.6632115677321197E-3</v>
      </c>
      <c r="H1540" s="20" t="s">
        <v>47</v>
      </c>
      <c r="I1540" s="20">
        <v>7.2969863013698597E-3</v>
      </c>
      <c r="J1540" s="20">
        <v>0.16725999999999999</v>
      </c>
      <c r="K1540" s="20">
        <v>3.26864535768645E-3</v>
      </c>
      <c r="L1540" s="20">
        <v>1.3995129375951299E-3</v>
      </c>
      <c r="M1540" s="20">
        <v>8.2903333333333318E-3</v>
      </c>
      <c r="N1540" s="50">
        <v>3</v>
      </c>
      <c r="O1540" s="8">
        <f>IFERROR(IFERROR(Tabela_BI[[#This Row],[nº Capt. Superf. - DAEE]]/(Tabela_BI[[#This Row],[nº Capt. Subt. - DAEE]] + Tabela_BI[[#This Row],[nº Capt. Superf. - DAEE]]),"") *100,"")</f>
        <v>40</v>
      </c>
      <c r="P1540" s="8">
        <f>IFERROR(IFERROR(Tabela_BI[[#This Row],[nº Capt. Subt. - DAEE]] /(Tabela_BI[[#This Row],[nº Capt. Subt. - DAEE]] + Tabela_BI[[#This Row],[nº Capt. Superf. - DAEE]]),"") *100,"")</f>
        <v>60</v>
      </c>
      <c r="Q1540" s="1">
        <v>6</v>
      </c>
      <c r="R1540" s="1">
        <v>9</v>
      </c>
      <c r="S1540" s="6">
        <v>156.22200000000001</v>
      </c>
      <c r="T1540" s="6">
        <v>156.22200000000001</v>
      </c>
      <c r="W1540" s="1"/>
      <c r="X1540" s="1"/>
      <c r="Y1540" s="1"/>
      <c r="AC1540" s="1"/>
      <c r="AF1540" s="1"/>
      <c r="AG1540" s="1"/>
    </row>
    <row r="1541" spans="1:33" hidden="1" x14ac:dyDescent="0.25">
      <c r="A1541" s="1">
        <v>2</v>
      </c>
      <c r="B1541" s="1">
        <v>2019</v>
      </c>
      <c r="C1541" s="1">
        <v>35419012</v>
      </c>
      <c r="D1541" s="44" t="s">
        <v>519</v>
      </c>
      <c r="E1541" s="20">
        <v>3.8370000000000001E-2</v>
      </c>
      <c r="F1541" s="20">
        <v>3.5889999999999998E-2</v>
      </c>
      <c r="G1541" s="20">
        <v>2.48E-3</v>
      </c>
      <c r="H1541" s="20" t="s">
        <v>47</v>
      </c>
      <c r="I1541" s="20">
        <v>3.4169999999999999E-2</v>
      </c>
      <c r="J1541" s="20">
        <v>5.1000000000000004E-4</v>
      </c>
      <c r="K1541" s="20" t="s">
        <v>47</v>
      </c>
      <c r="L1541" s="20">
        <v>3.6900000000000001E-3</v>
      </c>
      <c r="M1541" s="20">
        <v>2.4586171093750001E-2</v>
      </c>
      <c r="N1541" s="50">
        <v>3</v>
      </c>
      <c r="O1541" s="8">
        <f>IFERROR(IFERROR(Tabela_BI[[#This Row],[nº Capt. Superf. - DAEE]]/(Tabela_BI[[#This Row],[nº Capt. Subt. - DAEE]] + Tabela_BI[[#This Row],[nº Capt. Superf. - DAEE]]),"") *100,"")</f>
        <v>50</v>
      </c>
      <c r="P1541" s="8">
        <f>IFERROR(IFERROR(Tabela_BI[[#This Row],[nº Capt. Subt. - DAEE]] /(Tabela_BI[[#This Row],[nº Capt. Subt. - DAEE]] + Tabela_BI[[#This Row],[nº Capt. Superf. - DAEE]]),"") *100,"")</f>
        <v>50</v>
      </c>
      <c r="Q1541" s="1">
        <v>7</v>
      </c>
      <c r="R1541" s="1">
        <v>7</v>
      </c>
      <c r="S1541" s="6">
        <v>421.97003999999993</v>
      </c>
      <c r="T1541" s="6">
        <v>248.96232359999993</v>
      </c>
      <c r="W1541" s="1"/>
      <c r="X1541" s="1"/>
      <c r="Y1541" s="1"/>
      <c r="AC1541" s="1"/>
      <c r="AF1541" s="1"/>
      <c r="AG1541" s="1"/>
    </row>
    <row r="1542" spans="1:33" hidden="1" x14ac:dyDescent="0.25">
      <c r="A1542" s="1">
        <v>20</v>
      </c>
      <c r="B1542" s="1">
        <v>2019</v>
      </c>
      <c r="C1542" s="1">
        <v>354200820</v>
      </c>
      <c r="D1542" s="44" t="s">
        <v>520</v>
      </c>
      <c r="E1542" s="20">
        <v>4.2353881278538799E-3</v>
      </c>
      <c r="F1542" s="20" t="s">
        <v>47</v>
      </c>
      <c r="G1542" s="20">
        <v>4.2353881278538799E-3</v>
      </c>
      <c r="H1542" s="20" t="s">
        <v>47</v>
      </c>
      <c r="I1542" s="20">
        <v>4.1853881278538802E-3</v>
      </c>
      <c r="J1542" s="20" t="s">
        <v>47</v>
      </c>
      <c r="K1542" s="20">
        <v>5.0000000000000002E-5</v>
      </c>
      <c r="L1542" s="20">
        <v>0</v>
      </c>
      <c r="M1542" s="20">
        <v>1.6799479166666666E-2</v>
      </c>
      <c r="N1542" s="50" t="s">
        <v>47</v>
      </c>
      <c r="O1542" s="8" t="str">
        <f>IFERROR(IFERROR(Tabela_BI[[#This Row],[nº Capt. Superf. - DAEE]]/(Tabela_BI[[#This Row],[nº Capt. Subt. - DAEE]] + Tabela_BI[[#This Row],[nº Capt. Superf. - DAEE]]),"") *100,"")</f>
        <v/>
      </c>
      <c r="P1542" s="8" t="str">
        <f>IFERROR(IFERROR(Tabela_BI[[#This Row],[nº Capt. Subt. - DAEE]] /(Tabela_BI[[#This Row],[nº Capt. Subt. - DAEE]] + Tabela_BI[[#This Row],[nº Capt. Superf. - DAEE]]),"") *100,"")</f>
        <v/>
      </c>
      <c r="Q1542" s="1" t="s">
        <v>47</v>
      </c>
      <c r="R1542" s="1">
        <v>3</v>
      </c>
      <c r="S1542" s="6">
        <v>327.99599999999998</v>
      </c>
      <c r="T1542" s="6">
        <v>327.99599999999998</v>
      </c>
      <c r="W1542" s="1"/>
      <c r="X1542" s="1"/>
      <c r="Y1542" s="1"/>
      <c r="AC1542" s="1"/>
      <c r="AF1542" s="1"/>
      <c r="AG1542" s="1"/>
    </row>
    <row r="1543" spans="1:33" hidden="1" x14ac:dyDescent="0.25">
      <c r="A1543" s="1">
        <v>21</v>
      </c>
      <c r="B1543" s="1">
        <v>2019</v>
      </c>
      <c r="C1543" s="1">
        <v>354200821</v>
      </c>
      <c r="D1543" s="44" t="s">
        <v>520</v>
      </c>
      <c r="E1543" s="20">
        <v>1.6209999999999999E-2</v>
      </c>
      <c r="F1543" s="20">
        <v>2.8700000000000002E-3</v>
      </c>
      <c r="G1543" s="20">
        <v>1.3339999999999999E-2</v>
      </c>
      <c r="H1543" s="20" t="s">
        <v>47</v>
      </c>
      <c r="I1543" s="20">
        <v>1.21E-2</v>
      </c>
      <c r="J1543" s="20">
        <v>1.08E-3</v>
      </c>
      <c r="K1543" s="20">
        <v>5.1000000000000004E-4</v>
      </c>
      <c r="L1543" s="20">
        <v>2.5200000000000001E-3</v>
      </c>
      <c r="M1543" s="20" t="s">
        <v>47</v>
      </c>
      <c r="N1543" s="50">
        <v>3</v>
      </c>
      <c r="O1543" s="8">
        <f>IFERROR(IFERROR(Tabela_BI[[#This Row],[nº Capt. Superf. - DAEE]]/(Tabela_BI[[#This Row],[nº Capt. Subt. - DAEE]] + Tabela_BI[[#This Row],[nº Capt. Superf. - DAEE]]),"") *100,"")</f>
        <v>22.222222222222221</v>
      </c>
      <c r="P1543" s="8">
        <f>IFERROR(IFERROR(Tabela_BI[[#This Row],[nº Capt. Subt. - DAEE]] /(Tabela_BI[[#This Row],[nº Capt. Subt. - DAEE]] + Tabela_BI[[#This Row],[nº Capt. Superf. - DAEE]]),"") *100,"")</f>
        <v>77.777777777777786</v>
      </c>
      <c r="Q1543" s="1">
        <v>2</v>
      </c>
      <c r="R1543" s="1">
        <v>7</v>
      </c>
      <c r="S1543" s="6"/>
      <c r="T1543" s="6"/>
      <c r="W1543" s="1"/>
      <c r="X1543" s="1"/>
      <c r="Y1543" s="1"/>
      <c r="AC1543" s="1"/>
      <c r="AF1543" s="1"/>
      <c r="AG1543" s="1"/>
    </row>
    <row r="1544" spans="1:33" hidden="1" x14ac:dyDescent="0.25">
      <c r="A1544" s="1">
        <v>5</v>
      </c>
      <c r="B1544" s="1">
        <v>2019</v>
      </c>
      <c r="C1544" s="1">
        <v>35421075</v>
      </c>
      <c r="D1544" s="44" t="s">
        <v>521</v>
      </c>
      <c r="E1544" s="20">
        <v>0.38425988584474885</v>
      </c>
      <c r="F1544" s="20">
        <v>0.34277999999999997</v>
      </c>
      <c r="G1544" s="20">
        <v>4.1479885844748897E-2</v>
      </c>
      <c r="H1544" s="20" t="s">
        <v>47</v>
      </c>
      <c r="I1544" s="20">
        <v>3.0418051750380499E-2</v>
      </c>
      <c r="J1544" s="20">
        <v>0.34976707762557102</v>
      </c>
      <c r="K1544" s="20">
        <v>3.1900000000000001E-3</v>
      </c>
      <c r="L1544" s="20">
        <v>8.84756468797565E-4</v>
      </c>
      <c r="M1544" s="20">
        <v>2.3265625000000002E-2</v>
      </c>
      <c r="N1544" s="50">
        <v>7</v>
      </c>
      <c r="O1544" s="8">
        <f>IFERROR(IFERROR(Tabela_BI[[#This Row],[nº Capt. Superf. - DAEE]]/(Tabela_BI[[#This Row],[nº Capt. Subt. - DAEE]] + Tabela_BI[[#This Row],[nº Capt. Superf. - DAEE]]),"") *100,"")</f>
        <v>13.333333333333334</v>
      </c>
      <c r="P1544" s="8">
        <f>IFERROR(IFERROR(Tabela_BI[[#This Row],[nº Capt. Subt. - DAEE]] /(Tabela_BI[[#This Row],[nº Capt. Subt. - DAEE]] + Tabela_BI[[#This Row],[nº Capt. Superf. - DAEE]]),"") *100,"")</f>
        <v>86.666666666666671</v>
      </c>
      <c r="Q1544" s="1">
        <v>4</v>
      </c>
      <c r="R1544" s="1">
        <v>26</v>
      </c>
      <c r="S1544" s="6">
        <v>432</v>
      </c>
      <c r="T1544" s="6">
        <v>0</v>
      </c>
      <c r="W1544" s="1"/>
      <c r="X1544" s="1"/>
      <c r="Y1544" s="1"/>
      <c r="AC1544" s="1"/>
      <c r="AF1544" s="1"/>
      <c r="AG1544" s="1"/>
    </row>
    <row r="1545" spans="1:33" hidden="1" x14ac:dyDescent="0.25">
      <c r="A1545" s="1">
        <v>10</v>
      </c>
      <c r="B1545" s="1">
        <v>2019</v>
      </c>
      <c r="C1545" s="1">
        <v>354210710</v>
      </c>
      <c r="D1545" s="44" t="s">
        <v>521</v>
      </c>
      <c r="E1545" s="20">
        <v>5.3266160578386616E-2</v>
      </c>
      <c r="F1545" s="20">
        <v>5.0930000000000003E-2</v>
      </c>
      <c r="G1545" s="20">
        <v>2.3361605783866102E-3</v>
      </c>
      <c r="H1545" s="20" t="s">
        <v>47</v>
      </c>
      <c r="I1545" s="20" t="s">
        <v>47</v>
      </c>
      <c r="J1545" s="20">
        <v>1.6000000000000001E-4</v>
      </c>
      <c r="K1545" s="20">
        <v>4.7376160578386603E-2</v>
      </c>
      <c r="L1545" s="20">
        <v>5.7299999999999999E-3</v>
      </c>
      <c r="M1545" s="20" t="s">
        <v>47</v>
      </c>
      <c r="N1545" s="50">
        <v>4</v>
      </c>
      <c r="O1545" s="8">
        <f>IFERROR(IFERROR(Tabela_BI[[#This Row],[nº Capt. Superf. - DAEE]]/(Tabela_BI[[#This Row],[nº Capt. Subt. - DAEE]] + Tabela_BI[[#This Row],[nº Capt. Superf. - DAEE]]),"") *100,"")</f>
        <v>30</v>
      </c>
      <c r="P1545" s="8">
        <f>IFERROR(IFERROR(Tabela_BI[[#This Row],[nº Capt. Subt. - DAEE]] /(Tabela_BI[[#This Row],[nº Capt. Subt. - DAEE]] + Tabela_BI[[#This Row],[nº Capt. Superf. - DAEE]]),"") *100,"")</f>
        <v>70</v>
      </c>
      <c r="Q1545" s="1">
        <v>3</v>
      </c>
      <c r="R1545" s="1">
        <v>7</v>
      </c>
      <c r="S1545" s="6"/>
      <c r="T1545" s="6"/>
      <c r="W1545" s="1"/>
      <c r="X1545" s="1"/>
      <c r="Y1545" s="1"/>
      <c r="AC1545" s="1"/>
      <c r="AF1545" s="1"/>
      <c r="AG1545" s="1"/>
    </row>
    <row r="1546" spans="1:33" hidden="1" x14ac:dyDescent="0.25">
      <c r="A1546" s="1">
        <v>17</v>
      </c>
      <c r="B1546" s="1">
        <v>2019</v>
      </c>
      <c r="C1546" s="1">
        <v>354220617</v>
      </c>
      <c r="D1546" s="44" t="s">
        <v>522</v>
      </c>
      <c r="E1546" s="20">
        <v>8.0080574581430697E-2</v>
      </c>
      <c r="F1546" s="20">
        <v>6.5487423896499197E-2</v>
      </c>
      <c r="G1546" s="20">
        <v>1.45931506849315E-2</v>
      </c>
      <c r="H1546" s="20" t="s">
        <v>47</v>
      </c>
      <c r="I1546" s="20">
        <v>7.9264840182648405E-4</v>
      </c>
      <c r="J1546" s="20">
        <v>6.3600000000000002E-3</v>
      </c>
      <c r="K1546" s="20">
        <v>6.9648839421613401E-2</v>
      </c>
      <c r="L1546" s="20">
        <v>3.2790867579908702E-3</v>
      </c>
      <c r="M1546" s="20">
        <v>8.7779293981481488E-2</v>
      </c>
      <c r="N1546" s="50">
        <v>8</v>
      </c>
      <c r="O1546" s="8">
        <f>IFERROR(IFERROR(Tabela_BI[[#This Row],[nº Capt. Superf. - DAEE]]/(Tabela_BI[[#This Row],[nº Capt. Subt. - DAEE]] + Tabela_BI[[#This Row],[nº Capt. Superf. - DAEE]]),"") *100,"")</f>
        <v>40</v>
      </c>
      <c r="P1546" s="8">
        <f>IFERROR(IFERROR(Tabela_BI[[#This Row],[nº Capt. Subt. - DAEE]] /(Tabela_BI[[#This Row],[nº Capt. Subt. - DAEE]] + Tabela_BI[[#This Row],[nº Capt. Superf. - DAEE]]),"") *100,"")</f>
        <v>60</v>
      </c>
      <c r="Q1546" s="1">
        <v>14</v>
      </c>
      <c r="R1546" s="1">
        <v>21</v>
      </c>
      <c r="S1546" s="6">
        <v>1424.0674799999999</v>
      </c>
      <c r="T1546" s="6">
        <v>1424.0674799999999</v>
      </c>
      <c r="W1546" s="1"/>
      <c r="X1546" s="1"/>
      <c r="Y1546" s="1"/>
      <c r="AC1546" s="1"/>
      <c r="AF1546" s="1"/>
      <c r="AG1546" s="1"/>
    </row>
    <row r="1547" spans="1:33" hidden="1" x14ac:dyDescent="0.25">
      <c r="A1547" s="1">
        <v>21</v>
      </c>
      <c r="B1547" s="1">
        <v>2019</v>
      </c>
      <c r="C1547" s="1">
        <v>354220621</v>
      </c>
      <c r="D1547" s="44" t="s">
        <v>522</v>
      </c>
      <c r="E1547" s="20">
        <v>0.18696948249619433</v>
      </c>
      <c r="F1547" s="20">
        <v>0.177724550989345</v>
      </c>
      <c r="G1547" s="20">
        <v>9.2449315068493208E-3</v>
      </c>
      <c r="H1547" s="20" t="s">
        <v>47</v>
      </c>
      <c r="I1547" s="20" t="s">
        <v>47</v>
      </c>
      <c r="J1547" s="20">
        <v>7.8780000000000003E-2</v>
      </c>
      <c r="K1547" s="20">
        <v>0.107921917808219</v>
      </c>
      <c r="L1547" s="20">
        <v>2.6756468797564691E-4</v>
      </c>
      <c r="M1547" s="20" t="s">
        <v>47</v>
      </c>
      <c r="N1547" s="50">
        <v>10</v>
      </c>
      <c r="O1547" s="8">
        <f>IFERROR(IFERROR(Tabela_BI[[#This Row],[nº Capt. Superf. - DAEE]]/(Tabela_BI[[#This Row],[nº Capt. Subt. - DAEE]] + Tabela_BI[[#This Row],[nº Capt. Superf. - DAEE]]),"") *100,"")</f>
        <v>38.095238095238095</v>
      </c>
      <c r="P1547" s="8">
        <f>IFERROR(IFERROR(Tabela_BI[[#This Row],[nº Capt. Subt. - DAEE]] /(Tabela_BI[[#This Row],[nº Capt. Subt. - DAEE]] + Tabela_BI[[#This Row],[nº Capt. Superf. - DAEE]]),"") *100,"")</f>
        <v>61.904761904761905</v>
      </c>
      <c r="Q1547" s="1">
        <v>8</v>
      </c>
      <c r="R1547" s="1">
        <v>13</v>
      </c>
      <c r="S1547" s="6"/>
      <c r="T1547" s="6"/>
      <c r="W1547" s="1"/>
      <c r="X1547" s="1"/>
      <c r="Y1547" s="1"/>
      <c r="AC1547" s="1"/>
      <c r="AF1547" s="1"/>
      <c r="AG1547" s="1"/>
    </row>
    <row r="1548" spans="1:33" hidden="1" x14ac:dyDescent="0.25">
      <c r="A1548" s="1">
        <v>22</v>
      </c>
      <c r="B1548" s="1">
        <v>2019</v>
      </c>
      <c r="C1548" s="1">
        <v>354220622</v>
      </c>
      <c r="D1548" s="44" t="s">
        <v>522</v>
      </c>
      <c r="E1548" s="20">
        <v>5.5531253170979199E-3</v>
      </c>
      <c r="F1548" s="20">
        <v>5.3400000000000001E-3</v>
      </c>
      <c r="G1548" s="20">
        <v>2.1312531709791999E-4</v>
      </c>
      <c r="H1548" s="20" t="s">
        <v>47</v>
      </c>
      <c r="I1548" s="20" t="s">
        <v>47</v>
      </c>
      <c r="J1548" s="20" t="s">
        <v>47</v>
      </c>
      <c r="K1548" s="20">
        <v>5.3450735667174001E-3</v>
      </c>
      <c r="L1548" s="20">
        <v>2.0805175038051801E-4</v>
      </c>
      <c r="M1548" s="20" t="s">
        <v>47</v>
      </c>
      <c r="N1548" s="50">
        <v>5</v>
      </c>
      <c r="O1548" s="8">
        <f>IFERROR(IFERROR(Tabela_BI[[#This Row],[nº Capt. Superf. - DAEE]]/(Tabela_BI[[#This Row],[nº Capt. Subt. - DAEE]] + Tabela_BI[[#This Row],[nº Capt. Superf. - DAEE]]),"") *100,"")</f>
        <v>40</v>
      </c>
      <c r="P1548" s="8">
        <f>IFERROR(IFERROR(Tabela_BI[[#This Row],[nº Capt. Subt. - DAEE]] /(Tabela_BI[[#This Row],[nº Capt. Subt. - DAEE]] + Tabela_BI[[#This Row],[nº Capt. Superf. - DAEE]]),"") *100,"")</f>
        <v>60</v>
      </c>
      <c r="Q1548" s="1">
        <v>2</v>
      </c>
      <c r="R1548" s="1">
        <v>3</v>
      </c>
      <c r="S1548" s="6"/>
      <c r="T1548" s="6"/>
      <c r="W1548" s="1"/>
      <c r="X1548" s="1"/>
      <c r="Y1548" s="1"/>
      <c r="AC1548" s="1"/>
      <c r="AF1548" s="1"/>
      <c r="AG1548" s="1"/>
    </row>
    <row r="1549" spans="1:33" hidden="1" x14ac:dyDescent="0.25">
      <c r="A1549" s="1">
        <v>2</v>
      </c>
      <c r="B1549" s="1">
        <v>2019</v>
      </c>
      <c r="C1549" s="1">
        <v>35423052</v>
      </c>
      <c r="D1549" s="44" t="s">
        <v>523</v>
      </c>
      <c r="E1549" s="20">
        <v>1.1546792237442937E-2</v>
      </c>
      <c r="F1549" s="20">
        <v>1.1402568493150699E-2</v>
      </c>
      <c r="G1549" s="20">
        <v>1.4422374429223699E-4</v>
      </c>
      <c r="H1549" s="20">
        <v>1.32844368340944E-2</v>
      </c>
      <c r="I1549" s="20">
        <v>5.3666856925418602E-3</v>
      </c>
      <c r="J1549" s="20">
        <v>1.7000000000000001E-4</v>
      </c>
      <c r="K1549" s="20">
        <v>7.0253424657534195E-4</v>
      </c>
      <c r="L1549" s="20">
        <v>5.3075722983257226E-3</v>
      </c>
      <c r="M1549" s="20">
        <v>4.677781510416667E-3</v>
      </c>
      <c r="N1549" s="50">
        <v>26</v>
      </c>
      <c r="O1549" s="8">
        <f>IFERROR(IFERROR(Tabela_BI[[#This Row],[nº Capt. Superf. - DAEE]]/(Tabela_BI[[#This Row],[nº Capt. Subt. - DAEE]] + Tabela_BI[[#This Row],[nº Capt. Superf. - DAEE]]),"") *100,"")</f>
        <v>68.421052631578945</v>
      </c>
      <c r="P1549" s="8">
        <f>IFERROR(IFERROR(Tabela_BI[[#This Row],[nº Capt. Subt. - DAEE]] /(Tabela_BI[[#This Row],[nº Capt. Subt. - DAEE]] + Tabela_BI[[#This Row],[nº Capt. Superf. - DAEE]]),"") *100,"")</f>
        <v>31.578947368421051</v>
      </c>
      <c r="Q1549" s="1">
        <v>26</v>
      </c>
      <c r="R1549" s="1">
        <v>12</v>
      </c>
      <c r="S1549" s="6">
        <v>55.835999999999991</v>
      </c>
      <c r="T1549" s="6">
        <v>55.835999999999991</v>
      </c>
      <c r="W1549" s="1"/>
      <c r="X1549" s="1"/>
      <c r="Y1549" s="1"/>
      <c r="AC1549" s="1"/>
      <c r="AF1549" s="1"/>
      <c r="AG1549" s="1"/>
    </row>
    <row r="1550" spans="1:33" hidden="1" x14ac:dyDescent="0.25">
      <c r="A1550" s="1">
        <v>21</v>
      </c>
      <c r="B1550" s="1">
        <v>2019</v>
      </c>
      <c r="C1550" s="1">
        <v>354240421</v>
      </c>
      <c r="D1550" s="44" t="s">
        <v>524</v>
      </c>
      <c r="E1550" s="20">
        <v>2.4999238964992401E-3</v>
      </c>
      <c r="F1550" s="20" t="s">
        <v>47</v>
      </c>
      <c r="G1550" s="20">
        <v>2.4999238964992401E-3</v>
      </c>
      <c r="H1550" s="20" t="s">
        <v>47</v>
      </c>
      <c r="I1550" s="20">
        <v>1.75E-3</v>
      </c>
      <c r="J1550" s="20">
        <v>1.4897260273972601E-4</v>
      </c>
      <c r="K1550" s="20" t="s">
        <v>47</v>
      </c>
      <c r="L1550" s="20">
        <v>6.0095129375951298E-4</v>
      </c>
      <c r="M1550" s="20" t="s">
        <v>47</v>
      </c>
      <c r="N1550" s="50" t="s">
        <v>47</v>
      </c>
      <c r="O1550" s="8" t="str">
        <f>IFERROR(IFERROR(Tabela_BI[[#This Row],[nº Capt. Superf. - DAEE]]/(Tabela_BI[[#This Row],[nº Capt. Subt. - DAEE]] + Tabela_BI[[#This Row],[nº Capt. Superf. - DAEE]]),"") *100,"")</f>
        <v/>
      </c>
      <c r="P1550" s="8" t="str">
        <f>IFERROR(IFERROR(Tabela_BI[[#This Row],[nº Capt. Subt. - DAEE]] /(Tabela_BI[[#This Row],[nº Capt. Subt. - DAEE]] + Tabela_BI[[#This Row],[nº Capt. Superf. - DAEE]]),"") *100,"")</f>
        <v/>
      </c>
      <c r="Q1550" s="1" t="s">
        <v>47</v>
      </c>
      <c r="R1550" s="1">
        <v>10</v>
      </c>
      <c r="S1550" s="6"/>
      <c r="T1550" s="6"/>
      <c r="W1550" s="1"/>
      <c r="X1550" s="1"/>
      <c r="Y1550" s="1"/>
      <c r="AC1550" s="1"/>
      <c r="AF1550" s="1"/>
      <c r="AG1550" s="1"/>
    </row>
    <row r="1551" spans="1:33" hidden="1" x14ac:dyDescent="0.25">
      <c r="A1551" s="1">
        <v>22</v>
      </c>
      <c r="B1551" s="1">
        <v>2019</v>
      </c>
      <c r="C1551" s="1">
        <v>354240422</v>
      </c>
      <c r="D1551" s="44" t="s">
        <v>524</v>
      </c>
      <c r="E1551" s="20">
        <v>4.3653910451547401E-2</v>
      </c>
      <c r="F1551" s="20">
        <v>4.8000000000000001E-4</v>
      </c>
      <c r="G1551" s="20">
        <v>4.31739104515474E-2</v>
      </c>
      <c r="H1551" s="20" t="s">
        <v>47</v>
      </c>
      <c r="I1551" s="20">
        <v>3.073E-2</v>
      </c>
      <c r="J1551" s="20">
        <v>6.4483713850837102E-3</v>
      </c>
      <c r="K1551" s="20">
        <v>3.6598858447488601E-3</v>
      </c>
      <c r="L1551" s="20">
        <v>2.81565322171487E-3</v>
      </c>
      <c r="M1551" s="20">
        <v>5.9038020833333336E-2</v>
      </c>
      <c r="N1551" s="50">
        <v>11</v>
      </c>
      <c r="O1551" s="8">
        <f>IFERROR(IFERROR(Tabela_BI[[#This Row],[nº Capt. Superf. - DAEE]]/(Tabela_BI[[#This Row],[nº Capt. Subt. - DAEE]] + Tabela_BI[[#This Row],[nº Capt. Superf. - DAEE]]),"") *100,"")</f>
        <v>1.5625</v>
      </c>
      <c r="P1551" s="8">
        <f>IFERROR(IFERROR(Tabela_BI[[#This Row],[nº Capt. Subt. - DAEE]] /(Tabela_BI[[#This Row],[nº Capt. Subt. - DAEE]] + Tabela_BI[[#This Row],[nº Capt. Superf. - DAEE]]),"") *100,"")</f>
        <v>98.4375</v>
      </c>
      <c r="Q1551" s="1">
        <v>1</v>
      </c>
      <c r="R1551" s="1">
        <v>63</v>
      </c>
      <c r="S1551" s="6">
        <v>1008.612</v>
      </c>
      <c r="T1551" s="6">
        <v>1008.612</v>
      </c>
      <c r="W1551" s="1"/>
      <c r="X1551" s="1"/>
      <c r="Y1551" s="1"/>
      <c r="AC1551" s="1"/>
      <c r="AF1551" s="1"/>
      <c r="AG1551" s="1"/>
    </row>
    <row r="1552" spans="1:33" hidden="1" x14ac:dyDescent="0.25">
      <c r="A1552" s="1">
        <v>16</v>
      </c>
      <c r="B1552" s="1">
        <v>2019</v>
      </c>
      <c r="C1552" s="1">
        <v>354250316</v>
      </c>
      <c r="D1552" s="44" t="s">
        <v>525</v>
      </c>
      <c r="E1552" s="20">
        <v>0.95392640791476446</v>
      </c>
      <c r="F1552" s="20">
        <v>0.90136025875190295</v>
      </c>
      <c r="G1552" s="20">
        <v>5.2566149162861502E-2</v>
      </c>
      <c r="H1552" s="20" t="s">
        <v>47</v>
      </c>
      <c r="I1552" s="20">
        <v>1.0319999999999999E-2</v>
      </c>
      <c r="J1552" s="20" t="s">
        <v>47</v>
      </c>
      <c r="K1552" s="20">
        <v>0.93616640791476402</v>
      </c>
      <c r="L1552" s="20">
        <v>7.4400000000000004E-3</v>
      </c>
      <c r="M1552" s="20">
        <v>1.7292450000000001E-2</v>
      </c>
      <c r="N1552" s="50">
        <v>3</v>
      </c>
      <c r="O1552" s="8">
        <f>IFERROR(IFERROR(Tabela_BI[[#This Row],[nº Capt. Superf. - DAEE]]/(Tabela_BI[[#This Row],[nº Capt. Subt. - DAEE]] + Tabela_BI[[#This Row],[nº Capt. Superf. - DAEE]]),"") *100,"")</f>
        <v>37.837837837837839</v>
      </c>
      <c r="P1552" s="8">
        <f>IFERROR(IFERROR(Tabela_BI[[#This Row],[nº Capt. Subt. - DAEE]] /(Tabela_BI[[#This Row],[nº Capt. Subt. - DAEE]] + Tabela_BI[[#This Row],[nº Capt. Superf. - DAEE]]),"") *100,"")</f>
        <v>62.162162162162161</v>
      </c>
      <c r="Q1552" s="1">
        <v>14</v>
      </c>
      <c r="R1552" s="1">
        <v>23</v>
      </c>
      <c r="S1552" s="6">
        <v>309.47399999999999</v>
      </c>
      <c r="T1552" s="6">
        <v>226.84444199999999</v>
      </c>
      <c r="W1552" s="1"/>
      <c r="X1552" s="1"/>
      <c r="Y1552" s="1"/>
      <c r="AC1552" s="1"/>
      <c r="AF1552" s="1"/>
      <c r="AG1552" s="1"/>
    </row>
    <row r="1553" spans="1:33" hidden="1" x14ac:dyDescent="0.25">
      <c r="A1553" s="1">
        <v>11</v>
      </c>
      <c r="B1553" s="1">
        <v>2019</v>
      </c>
      <c r="C1553" s="1">
        <v>354260211</v>
      </c>
      <c r="D1553" s="44" t="s">
        <v>526</v>
      </c>
      <c r="E1553" s="20">
        <v>9.8894366438356085E-2</v>
      </c>
      <c r="F1553" s="20">
        <v>6.5716143455098894E-2</v>
      </c>
      <c r="G1553" s="20">
        <v>3.3178222983257198E-2</v>
      </c>
      <c r="H1553" s="20">
        <v>0.271845351344495</v>
      </c>
      <c r="I1553" s="20">
        <v>4.9002587519025899E-3</v>
      </c>
      <c r="J1553" s="20">
        <v>4.2037709284627103E-3</v>
      </c>
      <c r="K1553" s="20">
        <v>6.1055949391172003E-2</v>
      </c>
      <c r="L1553" s="20">
        <v>2.8734387366818839E-2</v>
      </c>
      <c r="M1553" s="20">
        <v>0.161474636</v>
      </c>
      <c r="N1553" s="50">
        <v>184</v>
      </c>
      <c r="O1553" s="8">
        <f>IFERROR(IFERROR(Tabela_BI[[#This Row],[nº Capt. Superf. - DAEE]]/(Tabela_BI[[#This Row],[nº Capt. Subt. - DAEE]] + Tabela_BI[[#This Row],[nº Capt. Superf. - DAEE]]),"") *100,"")</f>
        <v>51.587301587301596</v>
      </c>
      <c r="P1553" s="8">
        <f>IFERROR(IFERROR(Tabela_BI[[#This Row],[nº Capt. Subt. - DAEE]] /(Tabela_BI[[#This Row],[nº Capt. Subt. - DAEE]] + Tabela_BI[[#This Row],[nº Capt. Superf. - DAEE]]),"") *100,"")</f>
        <v>48.412698412698411</v>
      </c>
      <c r="Q1553" s="1">
        <v>65</v>
      </c>
      <c r="R1553" s="1">
        <v>61</v>
      </c>
      <c r="S1553" s="6">
        <v>2510.9497799999999</v>
      </c>
      <c r="T1553" s="6">
        <v>2510.9497799999999</v>
      </c>
      <c r="W1553" s="1"/>
      <c r="X1553" s="1"/>
      <c r="Y1553" s="1"/>
      <c r="AC1553" s="1"/>
      <c r="AF1553" s="1"/>
      <c r="AG1553" s="1"/>
    </row>
    <row r="1554" spans="1:33" hidden="1" x14ac:dyDescent="0.25">
      <c r="A1554" s="1">
        <v>8</v>
      </c>
      <c r="B1554" s="1">
        <v>2019</v>
      </c>
      <c r="C1554" s="1">
        <v>35427018</v>
      </c>
      <c r="D1554" s="44" t="s">
        <v>527</v>
      </c>
      <c r="E1554" s="20">
        <v>0.10485582445459149</v>
      </c>
      <c r="F1554" s="20">
        <v>3.58829147640791E-2</v>
      </c>
      <c r="G1554" s="20">
        <v>6.8972909690512396E-2</v>
      </c>
      <c r="H1554" s="20">
        <v>1.74733637747336E-3</v>
      </c>
      <c r="I1554" s="20">
        <v>6.4769999999999994E-2</v>
      </c>
      <c r="J1554" s="20">
        <v>3.2913318112633202E-3</v>
      </c>
      <c r="K1554" s="20">
        <v>3.4772125824454603E-2</v>
      </c>
      <c r="L1554" s="20">
        <v>2.0223668188736701E-3</v>
      </c>
      <c r="M1554" s="20">
        <v>1.7839493750000004E-2</v>
      </c>
      <c r="N1554" s="50">
        <v>4</v>
      </c>
      <c r="O1554" s="8">
        <f>IFERROR(IFERROR(Tabela_BI[[#This Row],[nº Capt. Superf. - DAEE]]/(Tabela_BI[[#This Row],[nº Capt. Subt. - DAEE]] + Tabela_BI[[#This Row],[nº Capt. Superf. - DAEE]]),"") *100,"")</f>
        <v>42.424242424242422</v>
      </c>
      <c r="P1554" s="8">
        <f>IFERROR(IFERROR(Tabela_BI[[#This Row],[nº Capt. Subt. - DAEE]] /(Tabela_BI[[#This Row],[nº Capt. Subt. - DAEE]] + Tabela_BI[[#This Row],[nº Capt. Superf. - DAEE]]),"") *100,"")</f>
        <v>57.575757575757578</v>
      </c>
      <c r="Q1554" s="1">
        <v>14</v>
      </c>
      <c r="R1554" s="1">
        <v>19</v>
      </c>
      <c r="S1554" s="6">
        <v>322.38</v>
      </c>
      <c r="T1554" s="6">
        <v>322.38</v>
      </c>
      <c r="W1554" s="1"/>
      <c r="X1554" s="1"/>
      <c r="Y1554" s="1"/>
      <c r="AC1554" s="1"/>
      <c r="AF1554" s="1"/>
      <c r="AG1554" s="1"/>
    </row>
    <row r="1555" spans="1:33" hidden="1" x14ac:dyDescent="0.25">
      <c r="A1555" s="1">
        <v>11</v>
      </c>
      <c r="B1555" s="1">
        <v>2019</v>
      </c>
      <c r="C1555" s="1">
        <v>354280011</v>
      </c>
      <c r="D1555" s="44" t="s">
        <v>528</v>
      </c>
      <c r="E1555" s="20">
        <v>2.5600000000000002E-3</v>
      </c>
      <c r="F1555" s="20">
        <v>2.5600000000000002E-3</v>
      </c>
      <c r="G1555" s="20" t="s">
        <v>47</v>
      </c>
      <c r="H1555" s="20">
        <v>4.3399606798579403E-3</v>
      </c>
      <c r="I1555" s="20">
        <v>2.5600000000000002E-3</v>
      </c>
      <c r="J1555" s="20" t="s">
        <v>47</v>
      </c>
      <c r="K1555" s="20" t="s">
        <v>47</v>
      </c>
      <c r="L1555" s="20">
        <v>0</v>
      </c>
      <c r="M1555" s="20">
        <v>5.9099648437500006E-3</v>
      </c>
      <c r="N1555" s="50">
        <v>4</v>
      </c>
      <c r="O1555" s="8" t="str">
        <f>IFERROR(IFERROR(Tabela_BI[[#This Row],[nº Capt. Superf. - DAEE]]/(Tabela_BI[[#This Row],[nº Capt. Subt. - DAEE]] + Tabela_BI[[#This Row],[nº Capt. Superf. - DAEE]]),"") *100,"")</f>
        <v/>
      </c>
      <c r="P1555" s="8" t="str">
        <f>IFERROR(IFERROR(Tabela_BI[[#This Row],[nº Capt. Subt. - DAEE]] /(Tabela_BI[[#This Row],[nº Capt. Subt. - DAEE]] + Tabela_BI[[#This Row],[nº Capt. Superf. - DAEE]]),"") *100,"")</f>
        <v/>
      </c>
      <c r="Q1555" s="1">
        <v>2</v>
      </c>
      <c r="R1555" s="1" t="s">
        <v>47</v>
      </c>
      <c r="S1555" s="6">
        <v>34.9549722</v>
      </c>
      <c r="T1555" s="6">
        <v>34.9549722</v>
      </c>
      <c r="W1555" s="1"/>
      <c r="X1555" s="1"/>
      <c r="Y1555" s="1"/>
      <c r="AC1555" s="1"/>
      <c r="AF1555" s="1"/>
      <c r="AG1555" s="1"/>
    </row>
    <row r="1556" spans="1:33" hidden="1" x14ac:dyDescent="0.25">
      <c r="A1556" s="1">
        <v>13</v>
      </c>
      <c r="B1556" s="1">
        <v>2019</v>
      </c>
      <c r="C1556" s="1">
        <v>354290913</v>
      </c>
      <c r="D1556" s="44" t="s">
        <v>529</v>
      </c>
      <c r="E1556" s="20">
        <v>0.23369085996955899</v>
      </c>
      <c r="F1556" s="20">
        <v>0.11565675038051799</v>
      </c>
      <c r="G1556" s="20">
        <v>0.11803410958904099</v>
      </c>
      <c r="H1556" s="20" t="s">
        <v>47</v>
      </c>
      <c r="I1556" s="20">
        <v>4.3946590563165903E-2</v>
      </c>
      <c r="J1556" s="20">
        <v>4.1455098934551E-4</v>
      </c>
      <c r="K1556" s="20">
        <v>0.172760578386606</v>
      </c>
      <c r="L1556" s="20">
        <v>1.6569140030441399E-2</v>
      </c>
      <c r="M1556" s="20">
        <v>3.8945250643518517E-2</v>
      </c>
      <c r="N1556" s="50">
        <v>26</v>
      </c>
      <c r="O1556" s="8">
        <f>IFERROR(IFERROR(Tabela_BI[[#This Row],[nº Capt. Superf. - DAEE]]/(Tabela_BI[[#This Row],[nº Capt. Subt. - DAEE]] + Tabela_BI[[#This Row],[nº Capt. Superf. - DAEE]]),"") *100,"")</f>
        <v>33.59375</v>
      </c>
      <c r="P1556" s="8">
        <f>IFERROR(IFERROR(Tabela_BI[[#This Row],[nº Capt. Subt. - DAEE]] /(Tabela_BI[[#This Row],[nº Capt. Subt. - DAEE]] + Tabela_BI[[#This Row],[nº Capt. Superf. - DAEE]]),"") *100,"")</f>
        <v>66.40625</v>
      </c>
      <c r="Q1556" s="1">
        <v>43</v>
      </c>
      <c r="R1556" s="1">
        <v>85</v>
      </c>
      <c r="S1556" s="6">
        <v>633.58848</v>
      </c>
      <c r="T1556" s="6">
        <v>0</v>
      </c>
      <c r="W1556" s="1"/>
      <c r="X1556" s="1"/>
      <c r="Y1556" s="1"/>
      <c r="AC1556" s="1"/>
      <c r="AF1556" s="1"/>
      <c r="AG1556" s="1"/>
    </row>
    <row r="1557" spans="1:33" hidden="1" x14ac:dyDescent="0.25">
      <c r="A1557" s="1">
        <v>14</v>
      </c>
      <c r="B1557" s="1">
        <v>2019</v>
      </c>
      <c r="C1557" s="1">
        <v>354300614</v>
      </c>
      <c r="D1557" s="44" t="s">
        <v>530</v>
      </c>
      <c r="E1557" s="20">
        <v>0.24259035134449491</v>
      </c>
      <c r="F1557" s="20">
        <v>0.22530286276002001</v>
      </c>
      <c r="G1557" s="20">
        <v>1.7287488584474899E-2</v>
      </c>
      <c r="H1557" s="20" t="s">
        <v>47</v>
      </c>
      <c r="I1557" s="20">
        <v>3.4880000000000001E-2</v>
      </c>
      <c r="J1557" s="20">
        <v>4.1689999999999998E-2</v>
      </c>
      <c r="K1557" s="20">
        <v>0.16440035134449499</v>
      </c>
      <c r="L1557" s="20">
        <v>1.6199999999999999E-3</v>
      </c>
      <c r="M1557" s="20">
        <v>4.1996537680555557E-2</v>
      </c>
      <c r="N1557" s="50">
        <v>52</v>
      </c>
      <c r="O1557" s="8">
        <f>IFERROR(IFERROR(Tabela_BI[[#This Row],[nº Capt. Superf. - DAEE]]/(Tabela_BI[[#This Row],[nº Capt. Subt. - DAEE]] + Tabela_BI[[#This Row],[nº Capt. Superf. - DAEE]]),"") *100,"")</f>
        <v>94.845360824742258</v>
      </c>
      <c r="P1557" s="8">
        <f>IFERROR(IFERROR(Tabela_BI[[#This Row],[nº Capt. Subt. - DAEE]] /(Tabela_BI[[#This Row],[nº Capt. Subt. - DAEE]] + Tabela_BI[[#This Row],[nº Capt. Superf. - DAEE]]),"") *100,"")</f>
        <v>5.1546391752577314</v>
      </c>
      <c r="Q1557" s="1">
        <v>184</v>
      </c>
      <c r="R1557" s="1">
        <v>10</v>
      </c>
      <c r="S1557" s="6">
        <v>371.98318499999999</v>
      </c>
      <c r="T1557" s="6">
        <v>334.78486649999996</v>
      </c>
      <c r="W1557" s="1"/>
      <c r="X1557" s="1"/>
      <c r="Y1557" s="1"/>
      <c r="AC1557" s="1"/>
      <c r="AF1557" s="1"/>
      <c r="AG1557" s="1"/>
    </row>
    <row r="1558" spans="1:33" hidden="1" x14ac:dyDescent="0.25">
      <c r="A1558" s="1">
        <v>8</v>
      </c>
      <c r="B1558" s="1">
        <v>2019</v>
      </c>
      <c r="C1558" s="1">
        <v>35431058</v>
      </c>
      <c r="D1558" s="44" t="s">
        <v>531</v>
      </c>
      <c r="E1558" s="20">
        <v>0.40214914764079163</v>
      </c>
      <c r="F1558" s="20">
        <v>0.37493648401826501</v>
      </c>
      <c r="G1558" s="20">
        <v>2.7212663622526601E-2</v>
      </c>
      <c r="H1558" s="20" t="s">
        <v>47</v>
      </c>
      <c r="I1558" s="20">
        <v>1.9300000000000001E-2</v>
      </c>
      <c r="J1558" s="20">
        <v>2.3000000000000001E-4</v>
      </c>
      <c r="K1558" s="20">
        <v>0.379596453576865</v>
      </c>
      <c r="L1558" s="20">
        <v>3.0226940639269399E-3</v>
      </c>
      <c r="M1558" s="20">
        <v>9.5426757812499992E-3</v>
      </c>
      <c r="N1558" s="50">
        <v>18</v>
      </c>
      <c r="O1558" s="8">
        <f>IFERROR(IFERROR(Tabela_BI[[#This Row],[nº Capt. Superf. - DAEE]]/(Tabela_BI[[#This Row],[nº Capt. Subt. - DAEE]] + Tabela_BI[[#This Row],[nº Capt. Superf. - DAEE]]),"") *100,"")</f>
        <v>65.277777777777786</v>
      </c>
      <c r="P1558" s="8">
        <f>IFERROR(IFERROR(Tabela_BI[[#This Row],[nº Capt. Subt. - DAEE]] /(Tabela_BI[[#This Row],[nº Capt. Subt. - DAEE]] + Tabela_BI[[#This Row],[nº Capt. Superf. - DAEE]]),"") *100,"")</f>
        <v>34.722222222222221</v>
      </c>
      <c r="Q1558" s="1">
        <v>47</v>
      </c>
      <c r="R1558" s="1">
        <v>25</v>
      </c>
      <c r="S1558" s="6">
        <v>173.58877800000002</v>
      </c>
      <c r="T1558" s="6">
        <v>173.58877800000002</v>
      </c>
      <c r="W1558" s="1"/>
      <c r="X1558" s="1"/>
      <c r="Y1558" s="1"/>
      <c r="AC1558" s="1"/>
      <c r="AF1558" s="1"/>
      <c r="AG1558" s="1"/>
    </row>
    <row r="1559" spans="1:33" hidden="1" x14ac:dyDescent="0.25">
      <c r="A1559" s="1">
        <v>17</v>
      </c>
      <c r="B1559" s="1">
        <v>2019</v>
      </c>
      <c r="C1559" s="1">
        <v>354320417</v>
      </c>
      <c r="D1559" s="44" t="s">
        <v>532</v>
      </c>
      <c r="E1559" s="20">
        <v>0.19068966324200898</v>
      </c>
      <c r="F1559" s="20">
        <v>0.17690851598173499</v>
      </c>
      <c r="G1559" s="20">
        <v>1.3781147260274001E-2</v>
      </c>
      <c r="H1559" s="20" t="s">
        <v>47</v>
      </c>
      <c r="I1559" s="20">
        <v>9.6600000000000002E-3</v>
      </c>
      <c r="J1559" s="20">
        <v>2.3099999999999999E-2</v>
      </c>
      <c r="K1559" s="20">
        <v>0.157358515981735</v>
      </c>
      <c r="L1559" s="20">
        <v>5.7114726027397299E-4</v>
      </c>
      <c r="M1559" s="20">
        <v>8.8832182291666666E-3</v>
      </c>
      <c r="N1559" s="50">
        <v>8</v>
      </c>
      <c r="O1559" s="8">
        <f>IFERROR(IFERROR(Tabela_BI[[#This Row],[nº Capt. Superf. - DAEE]]/(Tabela_BI[[#This Row],[nº Capt. Subt. - DAEE]] + Tabela_BI[[#This Row],[nº Capt. Superf. - DAEE]]),"") *100,"")</f>
        <v>50</v>
      </c>
      <c r="P1559" s="8">
        <f>IFERROR(IFERROR(Tabela_BI[[#This Row],[nº Capt. Subt. - DAEE]] /(Tabela_BI[[#This Row],[nº Capt. Subt. - DAEE]] + Tabela_BI[[#This Row],[nº Capt. Superf. - DAEE]]),"") *100,"")</f>
        <v>50</v>
      </c>
      <c r="Q1559" s="1">
        <v>15</v>
      </c>
      <c r="R1559" s="1">
        <v>15</v>
      </c>
      <c r="S1559" s="6">
        <v>167.17320000000001</v>
      </c>
      <c r="T1559" s="6">
        <v>167.17320000000001</v>
      </c>
      <c r="W1559" s="1"/>
      <c r="X1559" s="1"/>
      <c r="Y1559" s="1"/>
      <c r="AC1559" s="1"/>
      <c r="AF1559" s="1"/>
      <c r="AG1559" s="1"/>
    </row>
    <row r="1560" spans="1:33" hidden="1" x14ac:dyDescent="0.25">
      <c r="A1560" s="1">
        <v>21</v>
      </c>
      <c r="B1560" s="1">
        <v>2019</v>
      </c>
      <c r="C1560" s="1">
        <v>354323821</v>
      </c>
      <c r="D1560" s="44" t="s">
        <v>533</v>
      </c>
      <c r="E1560" s="20">
        <v>6.2292846270928506E-3</v>
      </c>
      <c r="F1560" s="20">
        <v>6.1092846270928503E-3</v>
      </c>
      <c r="G1560" s="20">
        <v>1.2E-4</v>
      </c>
      <c r="H1560" s="20" t="s">
        <v>47</v>
      </c>
      <c r="I1560" s="20" t="s">
        <v>47</v>
      </c>
      <c r="J1560" s="20" t="s">
        <v>47</v>
      </c>
      <c r="K1560" s="20">
        <v>6.1092846270928503E-3</v>
      </c>
      <c r="L1560" s="20">
        <v>1.2E-4</v>
      </c>
      <c r="M1560" s="20">
        <v>5.0614179687499998E-3</v>
      </c>
      <c r="N1560" s="50">
        <v>1</v>
      </c>
      <c r="O1560" s="8">
        <f>IFERROR(IFERROR(Tabela_BI[[#This Row],[nº Capt. Superf. - DAEE]]/(Tabela_BI[[#This Row],[nº Capt. Subt. - DAEE]] + Tabela_BI[[#This Row],[nº Capt. Superf. - DAEE]]),"") *100,"")</f>
        <v>66.666666666666657</v>
      </c>
      <c r="P1560" s="8">
        <f>IFERROR(IFERROR(Tabela_BI[[#This Row],[nº Capt. Subt. - DAEE]] /(Tabela_BI[[#This Row],[nº Capt. Subt. - DAEE]] + Tabela_BI[[#This Row],[nº Capt. Superf. - DAEE]]),"") *100,"")</f>
        <v>33.333333333333329</v>
      </c>
      <c r="Q1560" s="1">
        <v>4</v>
      </c>
      <c r="R1560" s="1">
        <v>2</v>
      </c>
      <c r="S1560" s="6">
        <v>99.595439999999996</v>
      </c>
      <c r="T1560" s="6">
        <v>99.595439999999996</v>
      </c>
      <c r="W1560" s="1"/>
      <c r="X1560" s="1"/>
      <c r="Y1560" s="1"/>
      <c r="AC1560" s="1"/>
      <c r="AF1560" s="1"/>
      <c r="AG1560" s="1"/>
    </row>
    <row r="1561" spans="1:33" hidden="1" x14ac:dyDescent="0.25">
      <c r="A1561" s="1">
        <v>14</v>
      </c>
      <c r="B1561" s="1">
        <v>2019</v>
      </c>
      <c r="C1561" s="1">
        <v>354325314</v>
      </c>
      <c r="D1561" s="44" t="s">
        <v>534</v>
      </c>
      <c r="E1561" s="20">
        <v>0.148703211567732</v>
      </c>
      <c r="F1561" s="20">
        <v>0.145233211567732</v>
      </c>
      <c r="G1561" s="20">
        <v>3.47E-3</v>
      </c>
      <c r="H1561" s="20" t="s">
        <v>47</v>
      </c>
      <c r="I1561" s="20">
        <v>4.4200000000000003E-3</v>
      </c>
      <c r="J1561" s="20">
        <v>0.13714000000000001</v>
      </c>
      <c r="K1561" s="20">
        <v>5.96321156773211E-3</v>
      </c>
      <c r="L1561" s="20">
        <v>1.1800000000000001E-3</v>
      </c>
      <c r="M1561" s="20">
        <v>1.8172344531249999E-2</v>
      </c>
      <c r="N1561" s="50">
        <v>17</v>
      </c>
      <c r="O1561" s="8">
        <f>IFERROR(IFERROR(Tabela_BI[[#This Row],[nº Capt. Superf. - DAEE]]/(Tabela_BI[[#This Row],[nº Capt. Subt. - DAEE]] + Tabela_BI[[#This Row],[nº Capt. Superf. - DAEE]]),"") *100,"")</f>
        <v>82.608695652173907</v>
      </c>
      <c r="P1561" s="8">
        <f>IFERROR(IFERROR(Tabela_BI[[#This Row],[nº Capt. Subt. - DAEE]] /(Tabela_BI[[#This Row],[nº Capt. Subt. - DAEE]] + Tabela_BI[[#This Row],[nº Capt. Superf. - DAEE]]),"") *100,"")</f>
        <v>17.391304347826086</v>
      </c>
      <c r="Q1561" s="1">
        <v>19</v>
      </c>
      <c r="R1561" s="1">
        <v>4</v>
      </c>
      <c r="S1561" s="6">
        <v>130.84199999999998</v>
      </c>
      <c r="T1561" s="6">
        <v>130.84199999999998</v>
      </c>
      <c r="W1561" s="1"/>
      <c r="X1561" s="1"/>
      <c r="Y1561" s="1"/>
      <c r="AC1561" s="1"/>
      <c r="AF1561" s="1"/>
      <c r="AG1561" s="1"/>
    </row>
    <row r="1562" spans="1:33" hidden="1" x14ac:dyDescent="0.25">
      <c r="A1562" s="1">
        <v>6</v>
      </c>
      <c r="B1562" s="1">
        <v>2019</v>
      </c>
      <c r="C1562" s="1">
        <v>35433036</v>
      </c>
      <c r="D1562" s="44" t="s">
        <v>535</v>
      </c>
      <c r="E1562" s="20">
        <v>3.7493249619482499E-2</v>
      </c>
      <c r="F1562" s="20">
        <v>2.1603196347032001E-3</v>
      </c>
      <c r="G1562" s="20">
        <v>3.5332929984779299E-2</v>
      </c>
      <c r="H1562" s="20" t="s">
        <v>47</v>
      </c>
      <c r="I1562" s="20" t="s">
        <v>47</v>
      </c>
      <c r="J1562" s="20">
        <v>1.2660319634703199E-2</v>
      </c>
      <c r="K1562" s="20">
        <v>3.1E-4</v>
      </c>
      <c r="L1562" s="20">
        <v>2.4229931506849319E-2</v>
      </c>
      <c r="M1562" s="20">
        <v>0.37276480809490742</v>
      </c>
      <c r="N1562" s="50">
        <v>9</v>
      </c>
      <c r="O1562" s="8">
        <f>IFERROR(IFERROR(Tabela_BI[[#This Row],[nº Capt. Superf. - DAEE]]/(Tabela_BI[[#This Row],[nº Capt. Subt. - DAEE]] + Tabela_BI[[#This Row],[nº Capt. Superf. - DAEE]]),"") *100,"")</f>
        <v>18.867924528301888</v>
      </c>
      <c r="P1562" s="8">
        <f>IFERROR(IFERROR(Tabela_BI[[#This Row],[nº Capt. Subt. - DAEE]] /(Tabela_BI[[#This Row],[nº Capt. Subt. - DAEE]] + Tabela_BI[[#This Row],[nº Capt. Superf. - DAEE]]),"") *100,"")</f>
        <v>81.132075471698116</v>
      </c>
      <c r="Q1562" s="1">
        <v>10</v>
      </c>
      <c r="R1562" s="1">
        <v>43</v>
      </c>
      <c r="S1562" s="6">
        <v>6529.9575599999989</v>
      </c>
      <c r="T1562" s="6">
        <v>6529.9575599999989</v>
      </c>
      <c r="W1562" s="1"/>
      <c r="X1562" s="1"/>
      <c r="Y1562" s="1"/>
      <c r="AC1562" s="1"/>
      <c r="AF1562" s="1"/>
      <c r="AG1562" s="1"/>
    </row>
    <row r="1563" spans="1:33" hidden="1" x14ac:dyDescent="0.25">
      <c r="A1563" s="1">
        <v>4</v>
      </c>
      <c r="B1563" s="1">
        <v>2019</v>
      </c>
      <c r="C1563" s="1">
        <v>35434024</v>
      </c>
      <c r="D1563" s="44" t="s">
        <v>536</v>
      </c>
      <c r="E1563" s="20">
        <v>5.6434736757990871</v>
      </c>
      <c r="F1563" s="20">
        <v>0.13063066210045701</v>
      </c>
      <c r="G1563" s="20">
        <v>5.5128430136986299</v>
      </c>
      <c r="H1563" s="20">
        <v>2.6914216451040098</v>
      </c>
      <c r="I1563" s="20">
        <v>4.6581621232876698</v>
      </c>
      <c r="J1563" s="20">
        <v>0.37947093987823399</v>
      </c>
      <c r="K1563" s="20">
        <v>9.0251183409436803E-2</v>
      </c>
      <c r="L1563" s="20">
        <v>0.51312177321156804</v>
      </c>
      <c r="M1563" s="20">
        <v>2.7565102241666661</v>
      </c>
      <c r="N1563" s="50">
        <v>74</v>
      </c>
      <c r="O1563" s="8">
        <f>IFERROR(IFERROR(Tabela_BI[[#This Row],[nº Capt. Superf. - DAEE]]/(Tabela_BI[[#This Row],[nº Capt. Subt. - DAEE]] + Tabela_BI[[#This Row],[nº Capt. Superf. - DAEE]]),"") *100,"")</f>
        <v>12.481644640234949</v>
      </c>
      <c r="P1563" s="8">
        <f>IFERROR(IFERROR(Tabela_BI[[#This Row],[nº Capt. Subt. - DAEE]] /(Tabela_BI[[#This Row],[nº Capt. Subt. - DAEE]] + Tabela_BI[[#This Row],[nº Capt. Superf. - DAEE]]),"") *100,"")</f>
        <v>87.518355359765053</v>
      </c>
      <c r="Q1563" s="1">
        <v>85</v>
      </c>
      <c r="R1563" s="1">
        <v>596</v>
      </c>
      <c r="S1563" s="6">
        <v>37680.687810000003</v>
      </c>
      <c r="T1563" s="6">
        <v>35419.846541400002</v>
      </c>
      <c r="W1563" s="1"/>
      <c r="X1563" s="1"/>
      <c r="Y1563" s="1"/>
      <c r="AC1563" s="1"/>
      <c r="AF1563" s="1"/>
      <c r="AG1563" s="1"/>
    </row>
    <row r="1564" spans="1:33" hidden="1" x14ac:dyDescent="0.25">
      <c r="A1564" s="1">
        <v>9</v>
      </c>
      <c r="B1564" s="1">
        <v>2019</v>
      </c>
      <c r="C1564" s="1">
        <v>35434029</v>
      </c>
      <c r="D1564" s="44" t="s">
        <v>536</v>
      </c>
      <c r="E1564" s="20">
        <v>2.4569634703196382E-4</v>
      </c>
      <c r="F1564" s="20">
        <v>2.8538812785388099E-6</v>
      </c>
      <c r="G1564" s="20">
        <v>2.4284246575342501E-4</v>
      </c>
      <c r="H1564" s="20" t="s">
        <v>47</v>
      </c>
      <c r="I1564" s="20" t="s">
        <v>47</v>
      </c>
      <c r="J1564" s="20">
        <v>2.8538812785388099E-6</v>
      </c>
      <c r="K1564" s="20" t="s">
        <v>47</v>
      </c>
      <c r="L1564" s="20">
        <v>2.4284246575342501E-4</v>
      </c>
      <c r="M1564" s="20" t="s">
        <v>47</v>
      </c>
      <c r="N1564" s="50">
        <v>1</v>
      </c>
      <c r="O1564" s="8">
        <f>IFERROR(IFERROR(Tabela_BI[[#This Row],[nº Capt. Superf. - DAEE]]/(Tabela_BI[[#This Row],[nº Capt. Subt. - DAEE]] + Tabela_BI[[#This Row],[nº Capt. Superf. - DAEE]]),"") *100,"")</f>
        <v>33.333333333333329</v>
      </c>
      <c r="P1564" s="8">
        <f>IFERROR(IFERROR(Tabela_BI[[#This Row],[nº Capt. Subt. - DAEE]] /(Tabela_BI[[#This Row],[nº Capt. Subt. - DAEE]] + Tabela_BI[[#This Row],[nº Capt. Superf. - DAEE]]),"") *100,"")</f>
        <v>66.666666666666657</v>
      </c>
      <c r="Q1564" s="1">
        <v>1</v>
      </c>
      <c r="R1564" s="1">
        <v>2</v>
      </c>
      <c r="S1564" s="6"/>
      <c r="T1564" s="6"/>
      <c r="W1564" s="1"/>
      <c r="X1564" s="1"/>
      <c r="Y1564" s="1"/>
      <c r="AC1564" s="1"/>
      <c r="AF1564" s="1"/>
      <c r="AG1564" s="1"/>
    </row>
    <row r="1565" spans="1:33" hidden="1" x14ac:dyDescent="0.25">
      <c r="A1565" s="1">
        <v>8</v>
      </c>
      <c r="B1565" s="1">
        <v>2019</v>
      </c>
      <c r="C1565" s="1">
        <v>35436008</v>
      </c>
      <c r="D1565" s="44" t="s">
        <v>537</v>
      </c>
      <c r="E1565" s="20">
        <v>0.15963229832572329</v>
      </c>
      <c r="F1565" s="20">
        <v>1.51728310502283E-2</v>
      </c>
      <c r="G1565" s="20">
        <v>0.144459467275495</v>
      </c>
      <c r="H1565" s="20">
        <v>3.2229832572298299E-2</v>
      </c>
      <c r="I1565" s="20">
        <v>1.383E-2</v>
      </c>
      <c r="J1565" s="20" t="s">
        <v>47</v>
      </c>
      <c r="K1565" s="20">
        <v>1.65928310502283E-2</v>
      </c>
      <c r="L1565" s="20">
        <v>0.12920946727549501</v>
      </c>
      <c r="M1565" s="20">
        <v>7.9392354166666675E-3</v>
      </c>
      <c r="N1565" s="50" t="s">
        <v>47</v>
      </c>
      <c r="O1565" s="8">
        <f>IFERROR(IFERROR(Tabela_BI[[#This Row],[nº Capt. Superf. - DAEE]]/(Tabela_BI[[#This Row],[nº Capt. Subt. - DAEE]] + Tabela_BI[[#This Row],[nº Capt. Superf. - DAEE]]),"") *100,"")</f>
        <v>25</v>
      </c>
      <c r="P1565" s="8">
        <f>IFERROR(IFERROR(Tabela_BI[[#This Row],[nº Capt. Subt. - DAEE]] /(Tabela_BI[[#This Row],[nº Capt. Subt. - DAEE]] + Tabela_BI[[#This Row],[nº Capt. Superf. - DAEE]]),"") *100,"")</f>
        <v>75</v>
      </c>
      <c r="Q1565" s="1">
        <v>5</v>
      </c>
      <c r="R1565" s="1">
        <v>15</v>
      </c>
      <c r="S1565" s="6">
        <v>157.83336</v>
      </c>
      <c r="T1565" s="6">
        <v>157.83336</v>
      </c>
      <c r="W1565" s="1"/>
      <c r="X1565" s="1"/>
      <c r="Y1565" s="1"/>
      <c r="AC1565" s="1"/>
      <c r="AF1565" s="1"/>
      <c r="AG1565" s="1"/>
    </row>
    <row r="1566" spans="1:33" hidden="1" x14ac:dyDescent="0.25">
      <c r="A1566" s="1">
        <v>9</v>
      </c>
      <c r="B1566" s="1">
        <v>2019</v>
      </c>
      <c r="C1566" s="1">
        <v>35437099</v>
      </c>
      <c r="D1566" s="44" t="s">
        <v>538</v>
      </c>
      <c r="E1566" s="20">
        <v>0.368413958016235</v>
      </c>
      <c r="F1566" s="20">
        <v>0.174068942795535</v>
      </c>
      <c r="G1566" s="20">
        <v>0.1943450152207</v>
      </c>
      <c r="H1566" s="20">
        <v>1.82530441400304E-2</v>
      </c>
      <c r="I1566" s="20">
        <v>1.8519999999999998E-2</v>
      </c>
      <c r="J1566" s="20">
        <v>5.2700000000000004E-3</v>
      </c>
      <c r="K1566" s="20">
        <v>0.34240940702688999</v>
      </c>
      <c r="L1566" s="20">
        <v>2.2145509893455088E-3</v>
      </c>
      <c r="M1566" s="20">
        <v>2.2812511458333334E-2</v>
      </c>
      <c r="N1566" s="50">
        <v>3</v>
      </c>
      <c r="O1566" s="8">
        <f>IFERROR(IFERROR(Tabela_BI[[#This Row],[nº Capt. Superf. - DAEE]]/(Tabela_BI[[#This Row],[nº Capt. Subt. - DAEE]] + Tabela_BI[[#This Row],[nº Capt. Superf. - DAEE]]),"") *100,"")</f>
        <v>38.461538461538467</v>
      </c>
      <c r="P1566" s="8">
        <f>IFERROR(IFERROR(Tabela_BI[[#This Row],[nº Capt. Subt. - DAEE]] /(Tabela_BI[[#This Row],[nº Capt. Subt. - DAEE]] + Tabela_BI[[#This Row],[nº Capt. Superf. - DAEE]]),"") *100,"")</f>
        <v>61.53846153846154</v>
      </c>
      <c r="Q1566" s="1">
        <v>15</v>
      </c>
      <c r="R1566" s="1">
        <v>24</v>
      </c>
      <c r="S1566" s="6">
        <v>473.74200000000002</v>
      </c>
      <c r="T1566" s="6">
        <v>0</v>
      </c>
      <c r="W1566" s="1"/>
      <c r="X1566" s="1"/>
      <c r="Y1566" s="1"/>
      <c r="AC1566" s="1"/>
      <c r="AF1566" s="1"/>
      <c r="AG1566" s="1"/>
    </row>
    <row r="1567" spans="1:33" hidden="1" x14ac:dyDescent="0.25">
      <c r="A1567" s="1">
        <v>20</v>
      </c>
      <c r="B1567" s="1">
        <v>2019</v>
      </c>
      <c r="C1567" s="1">
        <v>354380820</v>
      </c>
      <c r="D1567" s="44" t="s">
        <v>539</v>
      </c>
      <c r="E1567" s="20">
        <v>5.2220413495687401E-2</v>
      </c>
      <c r="F1567" s="20">
        <v>2.4427356671740199E-2</v>
      </c>
      <c r="G1567" s="20">
        <v>2.7793056823947199E-2</v>
      </c>
      <c r="H1567" s="20" t="s">
        <v>47</v>
      </c>
      <c r="I1567" s="20">
        <v>3.82E-3</v>
      </c>
      <c r="J1567" s="20">
        <v>2.5331811263318098E-4</v>
      </c>
      <c r="K1567" s="20">
        <v>1.3012848807711801E-2</v>
      </c>
      <c r="L1567" s="20">
        <v>3.5134246575342504E-2</v>
      </c>
      <c r="M1567" s="20">
        <v>2.0077017187500001E-2</v>
      </c>
      <c r="N1567" s="50">
        <v>6</v>
      </c>
      <c r="O1567" s="8">
        <f>IFERROR(IFERROR(Tabela_BI[[#This Row],[nº Capt. Superf. - DAEE]]/(Tabela_BI[[#This Row],[nº Capt. Subt. - DAEE]] + Tabela_BI[[#This Row],[nº Capt. Superf. - DAEE]]),"") *100,"")</f>
        <v>42.857142857142854</v>
      </c>
      <c r="P1567" s="8">
        <f>IFERROR(IFERROR(Tabela_BI[[#This Row],[nº Capt. Subt. - DAEE]] /(Tabela_BI[[#This Row],[nº Capt. Subt. - DAEE]] + Tabela_BI[[#This Row],[nº Capt. Superf. - DAEE]]),"") *100,"")</f>
        <v>57.142857142857139</v>
      </c>
      <c r="Q1567" s="1">
        <v>21</v>
      </c>
      <c r="R1567" s="1">
        <v>28</v>
      </c>
      <c r="S1567" s="6">
        <v>466.16147999999998</v>
      </c>
      <c r="T1567" s="6">
        <v>466.16147999999998</v>
      </c>
      <c r="W1567" s="1"/>
      <c r="X1567" s="1"/>
      <c r="Y1567" s="1"/>
      <c r="AC1567" s="1"/>
      <c r="AF1567" s="1"/>
      <c r="AG1567" s="1"/>
    </row>
    <row r="1568" spans="1:33" hidden="1" x14ac:dyDescent="0.25">
      <c r="A1568" s="1">
        <v>5</v>
      </c>
      <c r="B1568" s="1">
        <v>2019</v>
      </c>
      <c r="C1568" s="1">
        <v>35439075</v>
      </c>
      <c r="D1568" s="44" t="s">
        <v>540</v>
      </c>
      <c r="E1568" s="20">
        <v>0.94429144786910202</v>
      </c>
      <c r="F1568" s="20">
        <v>0.67748999048706204</v>
      </c>
      <c r="G1568" s="20">
        <v>0.26680145738203997</v>
      </c>
      <c r="H1568" s="20" t="s">
        <v>47</v>
      </c>
      <c r="I1568" s="20">
        <v>0.48394712328767098</v>
      </c>
      <c r="J1568" s="20">
        <v>0.28132486301369802</v>
      </c>
      <c r="K1568" s="20">
        <v>8.7314586504312494E-2</v>
      </c>
      <c r="L1568" s="20">
        <v>9.1704875063419594E-2</v>
      </c>
      <c r="M1568" s="20">
        <v>0.69594056712962959</v>
      </c>
      <c r="N1568" s="50">
        <v>36</v>
      </c>
      <c r="O1568" s="8">
        <f>IFERROR(IFERROR(Tabela_BI[[#This Row],[nº Capt. Superf. - DAEE]]/(Tabela_BI[[#This Row],[nº Capt. Subt. - DAEE]] + Tabela_BI[[#This Row],[nº Capt. Superf. - DAEE]]),"") *100,"")</f>
        <v>21.511627906976745</v>
      </c>
      <c r="P1568" s="8">
        <f>IFERROR(IFERROR(Tabela_BI[[#This Row],[nº Capt. Subt. - DAEE]] /(Tabela_BI[[#This Row],[nº Capt. Subt. - DAEE]] + Tabela_BI[[#This Row],[nº Capt. Superf. - DAEE]]),"") *100,"")</f>
        <v>78.488372093023244</v>
      </c>
      <c r="Q1568" s="1">
        <v>74</v>
      </c>
      <c r="R1568" s="1">
        <v>270</v>
      </c>
      <c r="S1568" s="6">
        <v>10853.848800000002</v>
      </c>
      <c r="T1568" s="6">
        <v>9985.5408960000022</v>
      </c>
      <c r="W1568" s="1"/>
      <c r="X1568" s="1"/>
      <c r="Y1568" s="1"/>
      <c r="AC1568" s="1"/>
      <c r="AF1568" s="1"/>
      <c r="AG1568" s="1"/>
    </row>
    <row r="1569" spans="1:33" hidden="1" x14ac:dyDescent="0.25">
      <c r="A1569" s="1">
        <v>9</v>
      </c>
      <c r="B1569" s="1">
        <v>2019</v>
      </c>
      <c r="C1569" s="1">
        <v>35439079</v>
      </c>
      <c r="D1569" s="44" t="s">
        <v>540</v>
      </c>
      <c r="E1569" s="20">
        <v>1.4999999999999999E-4</v>
      </c>
      <c r="F1569" s="20">
        <v>1.4999999999999999E-4</v>
      </c>
      <c r="G1569" s="20" t="s">
        <v>47</v>
      </c>
      <c r="H1569" s="20" t="s">
        <v>47</v>
      </c>
      <c r="I1569" s="20" t="s">
        <v>47</v>
      </c>
      <c r="J1569" s="20" t="s">
        <v>47</v>
      </c>
      <c r="K1569" s="20">
        <v>1.4999999999999999E-4</v>
      </c>
      <c r="L1569" s="20">
        <v>0</v>
      </c>
      <c r="M1569" s="20" t="s">
        <v>47</v>
      </c>
      <c r="N1569" s="50">
        <v>1</v>
      </c>
      <c r="O1569" s="8" t="str">
        <f>IFERROR(IFERROR(Tabela_BI[[#This Row],[nº Capt. Superf. - DAEE]]/(Tabela_BI[[#This Row],[nº Capt. Subt. - DAEE]] + Tabela_BI[[#This Row],[nº Capt. Superf. - DAEE]]),"") *100,"")</f>
        <v/>
      </c>
      <c r="P1569" s="8" t="str">
        <f>IFERROR(IFERROR(Tabela_BI[[#This Row],[nº Capt. Subt. - DAEE]] /(Tabela_BI[[#This Row],[nº Capt. Subt. - DAEE]] + Tabela_BI[[#This Row],[nº Capt. Superf. - DAEE]]),"") *100,"")</f>
        <v/>
      </c>
      <c r="Q1569" s="1">
        <v>1</v>
      </c>
      <c r="R1569" s="1" t="s">
        <v>47</v>
      </c>
      <c r="S1569" s="6"/>
      <c r="T1569" s="6"/>
      <c r="W1569" s="1"/>
      <c r="X1569" s="1"/>
      <c r="Y1569" s="1"/>
      <c r="AC1569" s="1"/>
      <c r="AF1569" s="1"/>
      <c r="AG1569" s="1"/>
    </row>
    <row r="1570" spans="1:33" hidden="1" x14ac:dyDescent="0.25">
      <c r="A1570" s="1">
        <v>5</v>
      </c>
      <c r="B1570" s="1">
        <v>2019</v>
      </c>
      <c r="C1570" s="1">
        <v>35440045</v>
      </c>
      <c r="D1570" s="44" t="s">
        <v>541</v>
      </c>
      <c r="E1570" s="20">
        <v>0.33431864726027399</v>
      </c>
      <c r="F1570" s="20">
        <v>0.29164000000000001</v>
      </c>
      <c r="G1570" s="20">
        <v>4.2678647260273997E-2</v>
      </c>
      <c r="H1570" s="20" t="s">
        <v>47</v>
      </c>
      <c r="I1570" s="20">
        <v>7.6660000000000006E-2</v>
      </c>
      <c r="J1570" s="20">
        <v>0.23191898211567699</v>
      </c>
      <c r="K1570" s="20">
        <v>1.92896651445967E-2</v>
      </c>
      <c r="L1570" s="20">
        <v>6.45E-3</v>
      </c>
      <c r="M1570" s="20">
        <v>9.7166111604166674E-2</v>
      </c>
      <c r="N1570" s="50">
        <v>17</v>
      </c>
      <c r="O1570" s="8">
        <f>IFERROR(IFERROR(Tabela_BI[[#This Row],[nº Capt. Superf. - DAEE]]/(Tabela_BI[[#This Row],[nº Capt. Subt. - DAEE]] + Tabela_BI[[#This Row],[nº Capt. Superf. - DAEE]]),"") *100,"")</f>
        <v>31.578947368421051</v>
      </c>
      <c r="P1570" s="8">
        <f>IFERROR(IFERROR(Tabela_BI[[#This Row],[nº Capt. Subt. - DAEE]] /(Tabela_BI[[#This Row],[nº Capt. Subt. - DAEE]] + Tabela_BI[[#This Row],[nº Capt. Superf. - DAEE]]),"") *100,"")</f>
        <v>68.421052631578945</v>
      </c>
      <c r="Q1570" s="1">
        <v>18</v>
      </c>
      <c r="R1570" s="1">
        <v>39</v>
      </c>
      <c r="S1570" s="6">
        <v>1823.36022</v>
      </c>
      <c r="T1570" s="6">
        <v>0</v>
      </c>
      <c r="W1570" s="1"/>
      <c r="X1570" s="1"/>
      <c r="Y1570" s="1"/>
      <c r="AC1570" s="1"/>
      <c r="AF1570" s="1"/>
      <c r="AG1570" s="1"/>
    </row>
    <row r="1571" spans="1:33" hidden="1" x14ac:dyDescent="0.25">
      <c r="A1571" s="1">
        <v>10</v>
      </c>
      <c r="B1571" s="1">
        <v>2019</v>
      </c>
      <c r="C1571" s="1">
        <v>354400410</v>
      </c>
      <c r="D1571" s="44" t="s">
        <v>541</v>
      </c>
      <c r="E1571" s="20">
        <v>1.1415525114155301E-5</v>
      </c>
      <c r="F1571" s="20" t="s">
        <v>47</v>
      </c>
      <c r="G1571" s="20">
        <v>1.1415525114155301E-5</v>
      </c>
      <c r="H1571" s="20" t="s">
        <v>47</v>
      </c>
      <c r="I1571" s="20" t="s">
        <v>47</v>
      </c>
      <c r="J1571" s="20" t="s">
        <v>47</v>
      </c>
      <c r="K1571" s="20" t="s">
        <v>47</v>
      </c>
      <c r="L1571" s="20">
        <v>1.1415525114155301E-5</v>
      </c>
      <c r="M1571" s="20" t="s">
        <v>47</v>
      </c>
      <c r="N1571" s="50" t="s">
        <v>47</v>
      </c>
      <c r="O1571" s="8" t="str">
        <f>IFERROR(IFERROR(Tabela_BI[[#This Row],[nº Capt. Superf. - DAEE]]/(Tabela_BI[[#This Row],[nº Capt. Subt. - DAEE]] + Tabela_BI[[#This Row],[nº Capt. Superf. - DAEE]]),"") *100,"")</f>
        <v/>
      </c>
      <c r="P1571" s="8" t="str">
        <f>IFERROR(IFERROR(Tabela_BI[[#This Row],[nº Capt. Subt. - DAEE]] /(Tabela_BI[[#This Row],[nº Capt. Subt. - DAEE]] + Tabela_BI[[#This Row],[nº Capt. Superf. - DAEE]]),"") *100,"")</f>
        <v/>
      </c>
      <c r="Q1571" s="1" t="s">
        <v>47</v>
      </c>
      <c r="R1571" s="1">
        <v>1</v>
      </c>
      <c r="S1571" s="6"/>
      <c r="T1571" s="6"/>
      <c r="W1571" s="1"/>
      <c r="X1571" s="1"/>
      <c r="Y1571" s="1"/>
      <c r="AC1571" s="1"/>
      <c r="AF1571" s="1"/>
      <c r="AG1571" s="1"/>
    </row>
    <row r="1572" spans="1:33" hidden="1" x14ac:dyDescent="0.25">
      <c r="A1572" s="1">
        <v>6</v>
      </c>
      <c r="B1572" s="1">
        <v>2019</v>
      </c>
      <c r="C1572" s="1">
        <v>35441036</v>
      </c>
      <c r="D1572" s="44" t="s">
        <v>542</v>
      </c>
      <c r="E1572" s="20">
        <v>0.11638621004566199</v>
      </c>
      <c r="F1572" s="20">
        <v>0.10456621004566199</v>
      </c>
      <c r="G1572" s="20">
        <v>1.1820000000000001E-2</v>
      </c>
      <c r="H1572" s="20" t="s">
        <v>47</v>
      </c>
      <c r="I1572" s="20" t="s">
        <v>47</v>
      </c>
      <c r="J1572" s="20">
        <v>1.6366210045662102E-2</v>
      </c>
      <c r="K1572" s="20" t="s">
        <v>47</v>
      </c>
      <c r="L1572" s="20">
        <v>0.10002000000000001</v>
      </c>
      <c r="M1572" s="20">
        <v>0.1265351675787037</v>
      </c>
      <c r="N1572" s="50">
        <v>2</v>
      </c>
      <c r="O1572" s="8">
        <f>IFERROR(IFERROR(Tabela_BI[[#This Row],[nº Capt. Superf. - DAEE]]/(Tabela_BI[[#This Row],[nº Capt. Subt. - DAEE]] + Tabela_BI[[#This Row],[nº Capt. Superf. - DAEE]]),"") *100,"")</f>
        <v>33.333333333333329</v>
      </c>
      <c r="P1572" s="8">
        <f>IFERROR(IFERROR(Tabela_BI[[#This Row],[nº Capt. Subt. - DAEE]] /(Tabela_BI[[#This Row],[nº Capt. Subt. - DAEE]] + Tabela_BI[[#This Row],[nº Capt. Superf. - DAEE]]),"") *100,"")</f>
        <v>66.666666666666657</v>
      </c>
      <c r="Q1572" s="1">
        <v>3</v>
      </c>
      <c r="R1572" s="1">
        <v>6</v>
      </c>
      <c r="S1572" s="6">
        <v>1400.2988399999999</v>
      </c>
      <c r="T1572" s="6">
        <v>1092.2330952</v>
      </c>
      <c r="W1572" s="1"/>
      <c r="X1572" s="1"/>
      <c r="Y1572" s="1"/>
      <c r="AC1572" s="1"/>
      <c r="AF1572" s="1"/>
      <c r="AG1572" s="1"/>
    </row>
    <row r="1573" spans="1:33" hidden="1" x14ac:dyDescent="0.25">
      <c r="A1573" s="1">
        <v>15</v>
      </c>
      <c r="B1573" s="1">
        <v>2019</v>
      </c>
      <c r="C1573" s="1">
        <v>354420215</v>
      </c>
      <c r="D1573" s="44" t="s">
        <v>543</v>
      </c>
      <c r="E1573" s="20">
        <v>0.15404581811263279</v>
      </c>
      <c r="F1573" s="20">
        <v>0.13993324200913199</v>
      </c>
      <c r="G1573" s="20">
        <v>1.41125761035008E-2</v>
      </c>
      <c r="H1573" s="20">
        <v>0.39120123033992898</v>
      </c>
      <c r="I1573" s="20">
        <v>1.1198508371385099E-2</v>
      </c>
      <c r="J1573" s="20">
        <v>1.31E-3</v>
      </c>
      <c r="K1573" s="20">
        <v>0.135444657534247</v>
      </c>
      <c r="L1573" s="20">
        <v>6.0926522070015171E-3</v>
      </c>
      <c r="M1573" s="20">
        <v>2.1765416145833331E-2</v>
      </c>
      <c r="N1573" s="50">
        <v>12</v>
      </c>
      <c r="O1573" s="8">
        <f>IFERROR(IFERROR(Tabela_BI[[#This Row],[nº Capt. Superf. - DAEE]]/(Tabela_BI[[#This Row],[nº Capt. Subt. - DAEE]] + Tabela_BI[[#This Row],[nº Capt. Superf. - DAEE]]),"") *100,"")</f>
        <v>50</v>
      </c>
      <c r="P1573" s="8">
        <f>IFERROR(IFERROR(Tabela_BI[[#This Row],[nº Capt. Subt. - DAEE]] /(Tabela_BI[[#This Row],[nº Capt. Subt. - DAEE]] + Tabela_BI[[#This Row],[nº Capt. Superf. - DAEE]]),"") *100,"")</f>
        <v>50</v>
      </c>
      <c r="Q1573" s="1">
        <v>24</v>
      </c>
      <c r="R1573" s="1">
        <v>24</v>
      </c>
      <c r="S1573" s="6">
        <v>534.76199999999994</v>
      </c>
      <c r="T1573" s="6">
        <v>534.76199999999994</v>
      </c>
      <c r="W1573" s="1"/>
      <c r="X1573" s="1"/>
      <c r="Y1573" s="1"/>
      <c r="AC1573" s="1"/>
      <c r="AF1573" s="1"/>
      <c r="AG1573" s="1"/>
    </row>
    <row r="1574" spans="1:33" hidden="1" x14ac:dyDescent="0.25">
      <c r="A1574" s="1">
        <v>14</v>
      </c>
      <c r="B1574" s="1">
        <v>2019</v>
      </c>
      <c r="C1574" s="1">
        <v>354350114</v>
      </c>
      <c r="D1574" s="44" t="s">
        <v>544</v>
      </c>
      <c r="E1574" s="20">
        <v>3.9209507864028437E-2</v>
      </c>
      <c r="F1574" s="20">
        <v>3.7045284119736198E-2</v>
      </c>
      <c r="G1574" s="20">
        <v>2.1642237442922401E-3</v>
      </c>
      <c r="H1574" s="20" t="s">
        <v>47</v>
      </c>
      <c r="I1574" s="20">
        <v>1.4540000000000001E-2</v>
      </c>
      <c r="J1574" s="20">
        <v>9.2766996448503305E-3</v>
      </c>
      <c r="K1574" s="20">
        <v>3.5899999999999999E-3</v>
      </c>
      <c r="L1574" s="20">
        <v>1.1802808219178082E-2</v>
      </c>
      <c r="M1574" s="20">
        <v>1.2491840625000004E-2</v>
      </c>
      <c r="N1574" s="50">
        <v>17</v>
      </c>
      <c r="O1574" s="8">
        <f>IFERROR(IFERROR(Tabela_BI[[#This Row],[nº Capt. Superf. - DAEE]]/(Tabela_BI[[#This Row],[nº Capt. Subt. - DAEE]] + Tabela_BI[[#This Row],[nº Capt. Superf. - DAEE]]),"") *100,"")</f>
        <v>38.888888888888893</v>
      </c>
      <c r="P1574" s="8">
        <f>IFERROR(IFERROR(Tabela_BI[[#This Row],[nº Capt. Subt. - DAEE]] /(Tabela_BI[[#This Row],[nº Capt. Subt. - DAEE]] + Tabela_BI[[#This Row],[nº Capt. Superf. - DAEE]]),"") *100,"")</f>
        <v>61.111111111111114</v>
      </c>
      <c r="Q1574" s="1">
        <v>7</v>
      </c>
      <c r="R1574" s="1">
        <v>11</v>
      </c>
      <c r="S1574" s="6">
        <v>214.68645000000001</v>
      </c>
      <c r="T1574" s="6">
        <v>214.68645000000001</v>
      </c>
      <c r="W1574" s="1"/>
      <c r="X1574" s="1"/>
      <c r="Y1574" s="1"/>
      <c r="AC1574" s="1"/>
      <c r="AF1574" s="1"/>
      <c r="AG1574" s="1"/>
    </row>
    <row r="1575" spans="1:33" hidden="1" x14ac:dyDescent="0.25">
      <c r="A1575" s="1">
        <v>22</v>
      </c>
      <c r="B1575" s="1">
        <v>2019</v>
      </c>
      <c r="C1575" s="1">
        <v>354425122</v>
      </c>
      <c r="D1575" s="44" t="s">
        <v>545</v>
      </c>
      <c r="E1575" s="20">
        <v>0.1687316083206491</v>
      </c>
      <c r="F1575" s="20">
        <v>4.7493013698630099E-2</v>
      </c>
      <c r="G1575" s="20">
        <v>0.121238594622019</v>
      </c>
      <c r="H1575" s="20">
        <v>0.19795716007103001</v>
      </c>
      <c r="I1575" s="20">
        <v>3.78656468797565E-2</v>
      </c>
      <c r="J1575" s="20">
        <v>1.1087924911212599E-3</v>
      </c>
      <c r="K1575" s="20">
        <v>0.115617168949772</v>
      </c>
      <c r="L1575" s="20">
        <v>1.414E-2</v>
      </c>
      <c r="M1575" s="20">
        <v>5.1513298002314814E-2</v>
      </c>
      <c r="N1575" s="50">
        <v>4</v>
      </c>
      <c r="O1575" s="8">
        <f>IFERROR(IFERROR(Tabela_BI[[#This Row],[nº Capt. Superf. - DAEE]]/(Tabela_BI[[#This Row],[nº Capt. Subt. - DAEE]] + Tabela_BI[[#This Row],[nº Capt. Superf. - DAEE]]),"") *100,"")</f>
        <v>7.2368421052631584</v>
      </c>
      <c r="P1575" s="8">
        <f>IFERROR(IFERROR(Tabela_BI[[#This Row],[nº Capt. Subt. - DAEE]] /(Tabela_BI[[#This Row],[nº Capt. Subt. - DAEE]] + Tabela_BI[[#This Row],[nº Capt. Superf. - DAEE]]),"") *100,"")</f>
        <v>92.76315789473685</v>
      </c>
      <c r="Q1575" s="1">
        <v>11</v>
      </c>
      <c r="R1575" s="1">
        <v>141</v>
      </c>
      <c r="S1575" s="6">
        <v>586.24721999999997</v>
      </c>
      <c r="T1575" s="6">
        <v>586.24721999999997</v>
      </c>
      <c r="W1575" s="1"/>
      <c r="X1575" s="1"/>
      <c r="Y1575" s="1"/>
      <c r="AC1575" s="1"/>
      <c r="AF1575" s="1"/>
      <c r="AG1575" s="1"/>
    </row>
    <row r="1576" spans="1:33" hidden="1" x14ac:dyDescent="0.25">
      <c r="A1576" s="1">
        <v>2</v>
      </c>
      <c r="B1576" s="1">
        <v>2019</v>
      </c>
      <c r="C1576" s="1">
        <v>35443012</v>
      </c>
      <c r="D1576" s="44" t="s">
        <v>546</v>
      </c>
      <c r="E1576" s="20">
        <v>0.54845498033992879</v>
      </c>
      <c r="F1576" s="20">
        <v>0.491180750887874</v>
      </c>
      <c r="G1576" s="20">
        <v>5.7274229452054799E-2</v>
      </c>
      <c r="H1576" s="20" t="s">
        <v>47</v>
      </c>
      <c r="I1576" s="20">
        <v>3.8699999999999998E-2</v>
      </c>
      <c r="J1576" s="20">
        <v>4.3223236935565701E-3</v>
      </c>
      <c r="K1576" s="20">
        <v>0.49206401826483998</v>
      </c>
      <c r="L1576" s="20">
        <v>1.3368638381532209E-2</v>
      </c>
      <c r="M1576" s="20">
        <v>2.582025520833333E-2</v>
      </c>
      <c r="N1576" s="50">
        <v>1</v>
      </c>
      <c r="O1576" s="8">
        <f>IFERROR(IFERROR(Tabela_BI[[#This Row],[nº Capt. Superf. - DAEE]]/(Tabela_BI[[#This Row],[nº Capt. Subt. - DAEE]] + Tabela_BI[[#This Row],[nº Capt. Superf. - DAEE]]),"") *100,"")</f>
        <v>56.25</v>
      </c>
      <c r="P1576" s="8">
        <f>IFERROR(IFERROR(Tabela_BI[[#This Row],[nº Capt. Subt. - DAEE]] /(Tabela_BI[[#This Row],[nº Capt. Subt. - DAEE]] + Tabela_BI[[#This Row],[nº Capt. Superf. - DAEE]]),"") *100,"")</f>
        <v>43.75</v>
      </c>
      <c r="Q1576" s="1">
        <v>27</v>
      </c>
      <c r="R1576" s="1">
        <v>21</v>
      </c>
      <c r="S1576" s="6">
        <v>527.36831999999993</v>
      </c>
      <c r="T1576" s="6">
        <v>527.36831999999993</v>
      </c>
      <c r="W1576" s="1"/>
      <c r="X1576" s="1"/>
      <c r="Y1576" s="1"/>
      <c r="AC1576" s="1"/>
      <c r="AF1576" s="1"/>
      <c r="AG1576" s="1"/>
    </row>
    <row r="1577" spans="1:33" hidden="1" x14ac:dyDescent="0.25">
      <c r="A1577" s="1">
        <v>19</v>
      </c>
      <c r="B1577" s="1">
        <v>2019</v>
      </c>
      <c r="C1577" s="1">
        <v>354440019</v>
      </c>
      <c r="D1577" s="44" t="s">
        <v>547</v>
      </c>
      <c r="E1577" s="20">
        <v>4.632E-2</v>
      </c>
      <c r="F1577" s="20">
        <v>4.231E-2</v>
      </c>
      <c r="G1577" s="20">
        <v>4.0099999999999997E-3</v>
      </c>
      <c r="H1577" s="20" t="s">
        <v>47</v>
      </c>
      <c r="I1577" s="20">
        <v>3.9300000000000003E-3</v>
      </c>
      <c r="J1577" s="20">
        <v>4.0280000000000003E-2</v>
      </c>
      <c r="K1577" s="20">
        <v>2.0799999999999998E-3</v>
      </c>
      <c r="L1577" s="20">
        <v>3.0000000000000001E-5</v>
      </c>
      <c r="M1577" s="20">
        <v>7.320031250000001E-3</v>
      </c>
      <c r="N1577" s="50">
        <v>2</v>
      </c>
      <c r="O1577" s="8">
        <f>IFERROR(IFERROR(Tabela_BI[[#This Row],[nº Capt. Superf. - DAEE]]/(Tabela_BI[[#This Row],[nº Capt. Subt. - DAEE]] + Tabela_BI[[#This Row],[nº Capt. Superf. - DAEE]]),"") *100,"")</f>
        <v>25</v>
      </c>
      <c r="P1577" s="8">
        <f>IFERROR(IFERROR(Tabela_BI[[#This Row],[nº Capt. Subt. - DAEE]] /(Tabela_BI[[#This Row],[nº Capt. Subt. - DAEE]] + Tabela_BI[[#This Row],[nº Capt. Superf. - DAEE]]),"") *100,"")</f>
        <v>75</v>
      </c>
      <c r="Q1577" s="1">
        <v>3</v>
      </c>
      <c r="R1577" s="1">
        <v>9</v>
      </c>
      <c r="S1577" s="6">
        <v>96.767999999999986</v>
      </c>
      <c r="T1577" s="6">
        <v>96.767999999999986</v>
      </c>
      <c r="W1577" s="1"/>
      <c r="X1577" s="1"/>
      <c r="Y1577" s="1"/>
      <c r="AC1577" s="1"/>
      <c r="AF1577" s="1"/>
      <c r="AG1577" s="1"/>
    </row>
    <row r="1578" spans="1:33" hidden="1" x14ac:dyDescent="0.25">
      <c r="A1578" s="1">
        <v>20</v>
      </c>
      <c r="B1578" s="1">
        <v>2019</v>
      </c>
      <c r="C1578" s="1">
        <v>354440020</v>
      </c>
      <c r="D1578" s="44" t="s">
        <v>547</v>
      </c>
      <c r="E1578" s="20">
        <v>0.22472</v>
      </c>
      <c r="F1578" s="20">
        <v>0.22472</v>
      </c>
      <c r="G1578" s="20" t="s">
        <v>47</v>
      </c>
      <c r="H1578" s="20" t="s">
        <v>47</v>
      </c>
      <c r="I1578" s="20" t="s">
        <v>47</v>
      </c>
      <c r="J1578" s="20">
        <v>0.22222</v>
      </c>
      <c r="K1578" s="20">
        <v>2.5000000000000001E-3</v>
      </c>
      <c r="L1578" s="20">
        <v>0</v>
      </c>
      <c r="M1578" s="20" t="s">
        <v>47</v>
      </c>
      <c r="N1578" s="50">
        <v>1</v>
      </c>
      <c r="O1578" s="8" t="str">
        <f>IFERROR(IFERROR(Tabela_BI[[#This Row],[nº Capt. Superf. - DAEE]]/(Tabela_BI[[#This Row],[nº Capt. Subt. - DAEE]] + Tabela_BI[[#This Row],[nº Capt. Superf. - DAEE]]),"") *100,"")</f>
        <v/>
      </c>
      <c r="P1578" s="8" t="str">
        <f>IFERROR(IFERROR(Tabela_BI[[#This Row],[nº Capt. Subt. - DAEE]] /(Tabela_BI[[#This Row],[nº Capt. Subt. - DAEE]] + Tabela_BI[[#This Row],[nº Capt. Superf. - DAEE]]),"") *100,"")</f>
        <v/>
      </c>
      <c r="Q1578" s="1">
        <v>3</v>
      </c>
      <c r="R1578" s="1" t="s">
        <v>47</v>
      </c>
      <c r="S1578" s="6"/>
      <c r="T1578" s="6"/>
      <c r="W1578" s="1"/>
      <c r="X1578" s="1"/>
      <c r="Y1578" s="1"/>
      <c r="AC1578" s="1"/>
      <c r="AF1578" s="1"/>
      <c r="AG1578" s="1"/>
    </row>
    <row r="1579" spans="1:33" hidden="1" x14ac:dyDescent="0.25">
      <c r="A1579" s="1">
        <v>18</v>
      </c>
      <c r="B1579" s="1">
        <v>2019</v>
      </c>
      <c r="C1579" s="1">
        <v>354450918</v>
      </c>
      <c r="D1579" s="44" t="s">
        <v>548</v>
      </c>
      <c r="E1579" s="20">
        <v>1.2029713343480502E-2</v>
      </c>
      <c r="F1579" s="20">
        <v>3.2026889903602198E-5</v>
      </c>
      <c r="G1579" s="20">
        <v>1.19976864535769E-2</v>
      </c>
      <c r="H1579" s="20">
        <v>0.61490106544901102</v>
      </c>
      <c r="I1579" s="20">
        <v>9.6424657534246606E-3</v>
      </c>
      <c r="J1579" s="20" t="s">
        <v>47</v>
      </c>
      <c r="K1579" s="20">
        <v>1.0215626585489601E-3</v>
      </c>
      <c r="L1579" s="20">
        <v>1.3656849315068541E-3</v>
      </c>
      <c r="M1579" s="20">
        <v>7.7552083333333336E-3</v>
      </c>
      <c r="N1579" s="50">
        <v>5</v>
      </c>
      <c r="O1579" s="8">
        <f>IFERROR(IFERROR(Tabela_BI[[#This Row],[nº Capt. Superf. - DAEE]]/(Tabela_BI[[#This Row],[nº Capt. Subt. - DAEE]] + Tabela_BI[[#This Row],[nº Capt. Superf. - DAEE]]),"") *100,"")</f>
        <v>12.5</v>
      </c>
      <c r="P1579" s="8">
        <f>IFERROR(IFERROR(Tabela_BI[[#This Row],[nº Capt. Subt. - DAEE]] /(Tabela_BI[[#This Row],[nº Capt. Subt. - DAEE]] + Tabela_BI[[#This Row],[nº Capt. Superf. - DAEE]]),"") *100,"")</f>
        <v>87.5</v>
      </c>
      <c r="Q1579" s="1">
        <v>2</v>
      </c>
      <c r="R1579" s="1">
        <v>14</v>
      </c>
      <c r="S1579" s="6">
        <v>113.28659999999998</v>
      </c>
      <c r="T1579" s="6">
        <v>113.28659999999998</v>
      </c>
      <c r="W1579" s="1"/>
      <c r="X1579" s="1"/>
      <c r="Y1579" s="1"/>
      <c r="AC1579" s="1"/>
      <c r="AF1579" s="1"/>
      <c r="AG1579" s="1"/>
    </row>
    <row r="1580" spans="1:33" hidden="1" x14ac:dyDescent="0.25">
      <c r="A1580" s="1">
        <v>16</v>
      </c>
      <c r="B1580" s="1">
        <v>2019</v>
      </c>
      <c r="C1580" s="1">
        <v>354460816</v>
      </c>
      <c r="D1580" s="44" t="s">
        <v>549</v>
      </c>
      <c r="E1580" s="20">
        <v>0.22470746892440382</v>
      </c>
      <c r="F1580" s="20">
        <v>0.19517045471841701</v>
      </c>
      <c r="G1580" s="20">
        <v>2.9537014205986801E-2</v>
      </c>
      <c r="H1580" s="20" t="s">
        <v>47</v>
      </c>
      <c r="I1580" s="20">
        <v>2.2870000000000001E-2</v>
      </c>
      <c r="J1580" s="20">
        <v>1.57E-3</v>
      </c>
      <c r="K1580" s="20">
        <v>0.192816162480974</v>
      </c>
      <c r="L1580" s="20">
        <v>7.45130644342973E-3</v>
      </c>
      <c r="M1580" s="20">
        <v>1.41796875E-2</v>
      </c>
      <c r="N1580" s="50">
        <v>3</v>
      </c>
      <c r="O1580" s="8">
        <f>IFERROR(IFERROR(Tabela_BI[[#This Row],[nº Capt. Superf. - DAEE]]/(Tabela_BI[[#This Row],[nº Capt. Subt. - DAEE]] + Tabela_BI[[#This Row],[nº Capt. Superf. - DAEE]]),"") *100,"")</f>
        <v>42.857142857142854</v>
      </c>
      <c r="P1580" s="8">
        <f>IFERROR(IFERROR(Tabela_BI[[#This Row],[nº Capt. Subt. - DAEE]] /(Tabela_BI[[#This Row],[nº Capt. Subt. - DAEE]] + Tabela_BI[[#This Row],[nº Capt. Superf. - DAEE]]),"") *100,"")</f>
        <v>57.142857142857139</v>
      </c>
      <c r="Q1580" s="1">
        <v>15</v>
      </c>
      <c r="R1580" s="1">
        <v>20</v>
      </c>
      <c r="S1580" s="6">
        <v>263.51681399999995</v>
      </c>
      <c r="T1580" s="6">
        <v>263.51681399999995</v>
      </c>
      <c r="W1580" s="1"/>
      <c r="X1580" s="1"/>
      <c r="Y1580" s="1"/>
      <c r="AC1580" s="1"/>
      <c r="AF1580" s="1"/>
      <c r="AG1580" s="1"/>
    </row>
    <row r="1581" spans="1:33" hidden="1" x14ac:dyDescent="0.25">
      <c r="A1581" s="1">
        <v>21</v>
      </c>
      <c r="B1581" s="1">
        <v>2019</v>
      </c>
      <c r="C1581" s="1">
        <v>354470721</v>
      </c>
      <c r="D1581" s="44" t="s">
        <v>550</v>
      </c>
      <c r="E1581" s="20">
        <v>5.1900000000000002E-3</v>
      </c>
      <c r="F1581" s="20" t="s">
        <v>47</v>
      </c>
      <c r="G1581" s="20">
        <v>5.1900000000000002E-3</v>
      </c>
      <c r="H1581" s="20" t="s">
        <v>47</v>
      </c>
      <c r="I1581" s="20">
        <v>4.7099999999999998E-3</v>
      </c>
      <c r="J1581" s="20" t="s">
        <v>47</v>
      </c>
      <c r="K1581" s="20">
        <v>1.9000000000000001E-4</v>
      </c>
      <c r="L1581" s="20">
        <v>2.9E-4</v>
      </c>
      <c r="M1581" s="20">
        <v>5.4656682291666656E-3</v>
      </c>
      <c r="N1581" s="50" t="s">
        <v>47</v>
      </c>
      <c r="O1581" s="8" t="str">
        <f>IFERROR(IFERROR(Tabela_BI[[#This Row],[nº Capt. Superf. - DAEE]]/(Tabela_BI[[#This Row],[nº Capt. Subt. - DAEE]] + Tabela_BI[[#This Row],[nº Capt. Superf. - DAEE]]),"") *100,"")</f>
        <v/>
      </c>
      <c r="P1581" s="8" t="str">
        <f>IFERROR(IFERROR(Tabela_BI[[#This Row],[nº Capt. Subt. - DAEE]] /(Tabela_BI[[#This Row],[nº Capt. Subt. - DAEE]] + Tabela_BI[[#This Row],[nº Capt. Superf. - DAEE]]),"") *100,"")</f>
        <v/>
      </c>
      <c r="Q1581" s="1" t="s">
        <v>47</v>
      </c>
      <c r="R1581" s="1">
        <v>12</v>
      </c>
      <c r="S1581" s="6">
        <v>93.753719999999987</v>
      </c>
      <c r="T1581" s="6">
        <v>93.753719999999987</v>
      </c>
      <c r="W1581" s="1"/>
      <c r="X1581" s="1"/>
      <c r="Y1581" s="1"/>
      <c r="AC1581" s="1"/>
      <c r="AF1581" s="1"/>
      <c r="AG1581" s="1"/>
    </row>
    <row r="1582" spans="1:33" hidden="1" x14ac:dyDescent="0.25">
      <c r="A1582" s="1">
        <v>16</v>
      </c>
      <c r="B1582" s="1">
        <v>2019</v>
      </c>
      <c r="C1582" s="1">
        <v>354480616</v>
      </c>
      <c r="D1582" s="44" t="s">
        <v>551</v>
      </c>
      <c r="E1582" s="20">
        <v>0.108113599695586</v>
      </c>
      <c r="F1582" s="20">
        <v>3.8689870624048703E-2</v>
      </c>
      <c r="G1582" s="20">
        <v>6.9423729071537293E-2</v>
      </c>
      <c r="H1582" s="20" t="s">
        <v>47</v>
      </c>
      <c r="I1582" s="20">
        <v>7.5642161339421598E-3</v>
      </c>
      <c r="J1582" s="20">
        <v>1.2E-4</v>
      </c>
      <c r="K1582" s="20">
        <v>4.1999383561643802E-2</v>
      </c>
      <c r="L1582" s="20">
        <v>5.8430000000000003E-2</v>
      </c>
      <c r="M1582" s="20">
        <v>1.4053903645833334E-2</v>
      </c>
      <c r="N1582" s="50">
        <v>1</v>
      </c>
      <c r="O1582" s="8">
        <f>IFERROR(IFERROR(Tabela_BI[[#This Row],[nº Capt. Superf. - DAEE]]/(Tabela_BI[[#This Row],[nº Capt. Subt. - DAEE]] + Tabela_BI[[#This Row],[nº Capt. Superf. - DAEE]]),"") *100,"")</f>
        <v>15.66265060240964</v>
      </c>
      <c r="P1582" s="8">
        <f>IFERROR(IFERROR(Tabela_BI[[#This Row],[nº Capt. Subt. - DAEE]] /(Tabela_BI[[#This Row],[nº Capt. Subt. - DAEE]] + Tabela_BI[[#This Row],[nº Capt. Superf. - DAEE]]),"") *100,"")</f>
        <v>84.337349397590373</v>
      </c>
      <c r="Q1582" s="1">
        <v>13</v>
      </c>
      <c r="R1582" s="1">
        <v>70</v>
      </c>
      <c r="S1582" s="6">
        <v>307.74599999999998</v>
      </c>
      <c r="T1582" s="6">
        <v>307.74599999999998</v>
      </c>
      <c r="W1582" s="1"/>
      <c r="X1582" s="1"/>
      <c r="Y1582" s="1"/>
      <c r="AC1582" s="1"/>
      <c r="AF1582" s="1"/>
      <c r="AG1582" s="1"/>
    </row>
    <row r="1583" spans="1:33" hidden="1" x14ac:dyDescent="0.25">
      <c r="A1583" s="1">
        <v>4</v>
      </c>
      <c r="B1583" s="1">
        <v>2019</v>
      </c>
      <c r="C1583" s="1">
        <v>35449054</v>
      </c>
      <c r="D1583" s="44" t="s">
        <v>552</v>
      </c>
      <c r="E1583" s="20">
        <v>0.15601756849315068</v>
      </c>
      <c r="F1583" s="20">
        <v>7.5849817351598195E-2</v>
      </c>
      <c r="G1583" s="20">
        <v>8.0167751141552501E-2</v>
      </c>
      <c r="H1583" s="20" t="s">
        <v>47</v>
      </c>
      <c r="I1583" s="20" t="s">
        <v>47</v>
      </c>
      <c r="J1583" s="20">
        <v>7.8200000000000006E-3</v>
      </c>
      <c r="K1583" s="20">
        <v>7.3542511415525105E-2</v>
      </c>
      <c r="L1583" s="20">
        <v>7.4655057077625597E-2</v>
      </c>
      <c r="M1583" s="20">
        <v>3.4528283749999999E-2</v>
      </c>
      <c r="N1583" s="50">
        <v>4</v>
      </c>
      <c r="O1583" s="8">
        <f>IFERROR(IFERROR(Tabela_BI[[#This Row],[nº Capt. Superf. - DAEE]]/(Tabela_BI[[#This Row],[nº Capt. Subt. - DAEE]] + Tabela_BI[[#This Row],[nº Capt. Superf. - DAEE]]),"") *100,"")</f>
        <v>39.130434782608695</v>
      </c>
      <c r="P1583" s="8">
        <f>IFERROR(IFERROR(Tabela_BI[[#This Row],[nº Capt. Subt. - DAEE]] /(Tabela_BI[[#This Row],[nº Capt. Subt. - DAEE]] + Tabela_BI[[#This Row],[nº Capt. Superf. - DAEE]]),"") *100,"")</f>
        <v>60.869565217391312</v>
      </c>
      <c r="Q1583" s="1">
        <v>18</v>
      </c>
      <c r="R1583" s="1">
        <v>28</v>
      </c>
      <c r="S1583" s="6">
        <v>576.6549516</v>
      </c>
      <c r="T1583" s="6">
        <v>576.6549516</v>
      </c>
      <c r="W1583" s="1"/>
      <c r="X1583" s="1"/>
      <c r="Y1583" s="1"/>
      <c r="AC1583" s="1"/>
      <c r="AF1583" s="1"/>
      <c r="AG1583" s="1"/>
    </row>
    <row r="1584" spans="1:33" hidden="1" x14ac:dyDescent="0.25">
      <c r="A1584" s="1">
        <v>12</v>
      </c>
      <c r="B1584" s="1">
        <v>2019</v>
      </c>
      <c r="C1584" s="1">
        <v>354490512</v>
      </c>
      <c r="D1584" s="44" t="s">
        <v>552</v>
      </c>
      <c r="E1584" s="20">
        <v>3.0000000000000001E-5</v>
      </c>
      <c r="F1584" s="20" t="s">
        <v>47</v>
      </c>
      <c r="G1584" s="20">
        <v>3.0000000000000001E-5</v>
      </c>
      <c r="H1584" s="20" t="s">
        <v>47</v>
      </c>
      <c r="I1584" s="20" t="s">
        <v>47</v>
      </c>
      <c r="J1584" s="20" t="s">
        <v>47</v>
      </c>
      <c r="K1584" s="20" t="s">
        <v>47</v>
      </c>
      <c r="L1584" s="20">
        <v>3.0000000000000001E-5</v>
      </c>
      <c r="M1584" s="20" t="s">
        <v>47</v>
      </c>
      <c r="N1584" s="50" t="s">
        <v>47</v>
      </c>
      <c r="O1584" s="8" t="str">
        <f>IFERROR(IFERROR(Tabela_BI[[#This Row],[nº Capt. Superf. - DAEE]]/(Tabela_BI[[#This Row],[nº Capt. Subt. - DAEE]] + Tabela_BI[[#This Row],[nº Capt. Superf. - DAEE]]),"") *100,"")</f>
        <v/>
      </c>
      <c r="P1584" s="8" t="str">
        <f>IFERROR(IFERROR(Tabela_BI[[#This Row],[nº Capt. Subt. - DAEE]] /(Tabela_BI[[#This Row],[nº Capt. Subt. - DAEE]] + Tabela_BI[[#This Row],[nº Capt. Superf. - DAEE]]),"") *100,"")</f>
        <v/>
      </c>
      <c r="Q1584" s="1" t="s">
        <v>47</v>
      </c>
      <c r="R1584" s="1">
        <v>1</v>
      </c>
      <c r="S1584" s="6"/>
      <c r="T1584" s="6"/>
      <c r="W1584" s="1"/>
      <c r="X1584" s="1"/>
      <c r="Y1584" s="1"/>
      <c r="AC1584" s="1"/>
      <c r="AF1584" s="1"/>
      <c r="AG1584" s="1"/>
    </row>
    <row r="1585" spans="1:33" hidden="1" x14ac:dyDescent="0.25">
      <c r="A1585" s="1">
        <v>2</v>
      </c>
      <c r="B1585" s="1">
        <v>2019</v>
      </c>
      <c r="C1585" s="1">
        <v>35450012</v>
      </c>
      <c r="D1585" s="44" t="s">
        <v>553</v>
      </c>
      <c r="E1585" s="20">
        <v>3.0000000000000001E-5</v>
      </c>
      <c r="F1585" s="20" t="s">
        <v>47</v>
      </c>
      <c r="G1585" s="20">
        <v>3.0000000000000001E-5</v>
      </c>
      <c r="H1585" s="20" t="s">
        <v>47</v>
      </c>
      <c r="I1585" s="20" t="s">
        <v>47</v>
      </c>
      <c r="J1585" s="20">
        <v>3.0000000000000001E-5</v>
      </c>
      <c r="K1585" s="20" t="s">
        <v>47</v>
      </c>
      <c r="L1585" s="20">
        <v>0</v>
      </c>
      <c r="M1585" s="20" t="s">
        <v>47</v>
      </c>
      <c r="N1585" s="50" t="s">
        <v>47</v>
      </c>
      <c r="O1585" s="8" t="str">
        <f>IFERROR(IFERROR(Tabela_BI[[#This Row],[nº Capt. Superf. - DAEE]]/(Tabela_BI[[#This Row],[nº Capt. Subt. - DAEE]] + Tabela_BI[[#This Row],[nº Capt. Superf. - DAEE]]),"") *100,"")</f>
        <v/>
      </c>
      <c r="P1585" s="8" t="str">
        <f>IFERROR(IFERROR(Tabela_BI[[#This Row],[nº Capt. Subt. - DAEE]] /(Tabela_BI[[#This Row],[nº Capt. Subt. - DAEE]] + Tabela_BI[[#This Row],[nº Capt. Superf. - DAEE]]),"") *100,"")</f>
        <v/>
      </c>
      <c r="Q1585" s="1" t="s">
        <v>47</v>
      </c>
      <c r="R1585" s="1">
        <v>1</v>
      </c>
      <c r="S1585" s="6"/>
      <c r="T1585" s="6"/>
      <c r="W1585" s="1"/>
      <c r="X1585" s="1"/>
      <c r="Y1585" s="1"/>
      <c r="AC1585" s="1"/>
      <c r="AF1585" s="1"/>
      <c r="AG1585" s="1"/>
    </row>
    <row r="1586" spans="1:33" hidden="1" x14ac:dyDescent="0.25">
      <c r="A1586" s="1">
        <v>6</v>
      </c>
      <c r="B1586" s="1">
        <v>2019</v>
      </c>
      <c r="C1586" s="1">
        <v>35450016</v>
      </c>
      <c r="D1586" s="44" t="s">
        <v>553</v>
      </c>
      <c r="E1586" s="20">
        <v>2.5556361472602731</v>
      </c>
      <c r="F1586" s="20">
        <v>2.5480528291476401</v>
      </c>
      <c r="G1586" s="20">
        <v>7.58331811263318E-3</v>
      </c>
      <c r="H1586" s="20" t="s">
        <v>47</v>
      </c>
      <c r="I1586" s="20">
        <v>2.5465399999999998</v>
      </c>
      <c r="J1586" s="20" t="s">
        <v>47</v>
      </c>
      <c r="K1586" s="20">
        <v>8.6776541095890392E-3</v>
      </c>
      <c r="L1586" s="20">
        <v>4.1849315068493147E-4</v>
      </c>
      <c r="M1586" s="20">
        <v>3.1821726093750002E-2</v>
      </c>
      <c r="N1586" s="50">
        <v>21</v>
      </c>
      <c r="O1586" s="8">
        <f>IFERROR(IFERROR(Tabela_BI[[#This Row],[nº Capt. Superf. - DAEE]]/(Tabela_BI[[#This Row],[nº Capt. Subt. - DAEE]] + Tabela_BI[[#This Row],[nº Capt. Superf. - DAEE]]),"") *100,"")</f>
        <v>66.666666666666657</v>
      </c>
      <c r="P1586" s="8">
        <f>IFERROR(IFERROR(Tabela_BI[[#This Row],[nº Capt. Subt. - DAEE]] /(Tabela_BI[[#This Row],[nº Capt. Subt. - DAEE]] + Tabela_BI[[#This Row],[nº Capt. Superf. - DAEE]]),"") *100,"")</f>
        <v>33.333333333333329</v>
      </c>
      <c r="Q1586" s="1">
        <v>32</v>
      </c>
      <c r="R1586" s="1">
        <v>16</v>
      </c>
      <c r="S1586" s="6">
        <v>465.50592000000006</v>
      </c>
      <c r="T1586" s="6">
        <v>446.88568320000007</v>
      </c>
      <c r="W1586" s="1"/>
      <c r="X1586" s="1"/>
      <c r="Y1586" s="1"/>
      <c r="AC1586" s="1"/>
      <c r="AF1586" s="1"/>
      <c r="AG1586" s="1"/>
    </row>
    <row r="1587" spans="1:33" hidden="1" x14ac:dyDescent="0.25">
      <c r="A1587" s="1">
        <v>7</v>
      </c>
      <c r="B1587" s="1">
        <v>2019</v>
      </c>
      <c r="C1587" s="1">
        <v>35450017</v>
      </c>
      <c r="D1587" s="44" t="s">
        <v>553</v>
      </c>
      <c r="E1587" s="20">
        <v>0</v>
      </c>
      <c r="F1587" s="20" t="s">
        <v>47</v>
      </c>
      <c r="G1587" s="20" t="s">
        <v>47</v>
      </c>
      <c r="H1587" s="20" t="s">
        <v>47</v>
      </c>
      <c r="I1587" s="20" t="s">
        <v>47</v>
      </c>
      <c r="J1587" s="20" t="s">
        <v>47</v>
      </c>
      <c r="K1587" s="20" t="s">
        <v>47</v>
      </c>
      <c r="L1587" s="20" t="s">
        <v>47</v>
      </c>
      <c r="M1587" s="20" t="s">
        <v>47</v>
      </c>
      <c r="N1587" s="50" t="s">
        <v>47</v>
      </c>
      <c r="O1587" s="8" t="str">
        <f>IFERROR(IFERROR(Tabela_BI[[#This Row],[nº Capt. Superf. - DAEE]]/(Tabela_BI[[#This Row],[nº Capt. Subt. - DAEE]] + Tabela_BI[[#This Row],[nº Capt. Superf. - DAEE]]),"") *100,"")</f>
        <v/>
      </c>
      <c r="P1587" s="8" t="str">
        <f>IFERROR(IFERROR(Tabela_BI[[#This Row],[nº Capt. Subt. - DAEE]] /(Tabela_BI[[#This Row],[nº Capt. Subt. - DAEE]] + Tabela_BI[[#This Row],[nº Capt. Superf. - DAEE]]),"") *100,"")</f>
        <v/>
      </c>
      <c r="Q1587" s="1" t="s">
        <v>47</v>
      </c>
      <c r="R1587" s="1" t="s">
        <v>47</v>
      </c>
      <c r="S1587" s="6"/>
      <c r="T1587" s="6"/>
      <c r="W1587" s="1"/>
      <c r="X1587" s="1"/>
      <c r="Y1587" s="1"/>
      <c r="AC1587" s="1"/>
      <c r="AF1587" s="1"/>
      <c r="AG1587" s="1"/>
    </row>
    <row r="1588" spans="1:33" hidden="1" x14ac:dyDescent="0.25">
      <c r="A1588" s="1">
        <v>20</v>
      </c>
      <c r="B1588" s="1">
        <v>2019</v>
      </c>
      <c r="C1588" s="1">
        <v>354510020</v>
      </c>
      <c r="D1588" s="44" t="s">
        <v>554</v>
      </c>
      <c r="E1588" s="20">
        <v>5.6169999999999998E-2</v>
      </c>
      <c r="F1588" s="20">
        <v>4.3499999999999997E-2</v>
      </c>
      <c r="G1588" s="20">
        <v>1.2670000000000001E-2</v>
      </c>
      <c r="H1588" s="20" t="s">
        <v>47</v>
      </c>
      <c r="I1588" s="20">
        <v>1.2460000000000001E-2</v>
      </c>
      <c r="J1588" s="20" t="s">
        <v>47</v>
      </c>
      <c r="K1588" s="20">
        <v>4.3619999999999999E-2</v>
      </c>
      <c r="L1588" s="20">
        <v>9.0000000000000006E-5</v>
      </c>
      <c r="M1588" s="20">
        <v>1.1557781250000001E-2</v>
      </c>
      <c r="N1588" s="50">
        <v>1</v>
      </c>
      <c r="O1588" s="8">
        <f>IFERROR(IFERROR(Tabela_BI[[#This Row],[nº Capt. Superf. - DAEE]]/(Tabela_BI[[#This Row],[nº Capt. Subt. - DAEE]] + Tabela_BI[[#This Row],[nº Capt. Superf. - DAEE]]),"") *100,"")</f>
        <v>17.647058823529413</v>
      </c>
      <c r="P1588" s="8">
        <f>IFERROR(IFERROR(Tabela_BI[[#This Row],[nº Capt. Subt. - DAEE]] /(Tabela_BI[[#This Row],[nº Capt. Subt. - DAEE]] + Tabela_BI[[#This Row],[nº Capt. Superf. - DAEE]]),"") *100,"")</f>
        <v>82.35294117647058</v>
      </c>
      <c r="Q1588" s="1">
        <v>3</v>
      </c>
      <c r="R1588" s="1">
        <v>14</v>
      </c>
      <c r="S1588" s="6">
        <v>225.86255999999997</v>
      </c>
      <c r="T1588" s="6">
        <v>225.86255999999997</v>
      </c>
      <c r="W1588" s="1"/>
      <c r="X1588" s="1"/>
      <c r="Y1588" s="1"/>
      <c r="AC1588" s="1"/>
      <c r="AF1588" s="1"/>
      <c r="AG1588" s="1"/>
    </row>
    <row r="1589" spans="1:33" hidden="1" x14ac:dyDescent="0.25">
      <c r="A1589" s="1">
        <v>5</v>
      </c>
      <c r="B1589" s="1">
        <v>2019</v>
      </c>
      <c r="C1589" s="1">
        <v>35451595</v>
      </c>
      <c r="D1589" s="44" t="s">
        <v>555</v>
      </c>
      <c r="E1589" s="20">
        <v>2.6196703450025401E-2</v>
      </c>
      <c r="F1589" s="20">
        <v>1.376E-2</v>
      </c>
      <c r="G1589" s="20">
        <v>1.2436703450025399E-2</v>
      </c>
      <c r="H1589" s="20" t="s">
        <v>47</v>
      </c>
      <c r="I1589" s="20">
        <v>2.55420700152207E-2</v>
      </c>
      <c r="J1589" s="20">
        <v>2.8204972095383101E-4</v>
      </c>
      <c r="K1589" s="20">
        <v>1.7878995433789999E-4</v>
      </c>
      <c r="L1589" s="20">
        <v>1.9379375951293799E-4</v>
      </c>
      <c r="M1589" s="20">
        <v>1.8340986979166668E-2</v>
      </c>
      <c r="N1589" s="50">
        <v>6</v>
      </c>
      <c r="O1589" s="8">
        <f>IFERROR(IFERROR(Tabela_BI[[#This Row],[nº Capt. Superf. - DAEE]]/(Tabela_BI[[#This Row],[nº Capt. Subt. - DAEE]] + Tabela_BI[[#This Row],[nº Capt. Superf. - DAEE]]),"") *100,"")</f>
        <v>16.666666666666664</v>
      </c>
      <c r="P1589" s="8">
        <f>IFERROR(IFERROR(Tabela_BI[[#This Row],[nº Capt. Subt. - DAEE]] /(Tabela_BI[[#This Row],[nº Capt. Subt. - DAEE]] + Tabela_BI[[#This Row],[nº Capt. Superf. - DAEE]]),"") *100,"")</f>
        <v>83.333333333333343</v>
      </c>
      <c r="Q1589" s="1">
        <v>5</v>
      </c>
      <c r="R1589" s="1">
        <v>25</v>
      </c>
      <c r="S1589" s="6">
        <v>373.41</v>
      </c>
      <c r="T1589" s="6">
        <v>373.41</v>
      </c>
      <c r="W1589" s="1"/>
      <c r="X1589" s="1"/>
      <c r="Y1589" s="1"/>
      <c r="AC1589" s="1"/>
      <c r="AF1589" s="1"/>
      <c r="AG1589" s="1"/>
    </row>
    <row r="1590" spans="1:33" hidden="1" x14ac:dyDescent="0.25">
      <c r="A1590" s="1">
        <v>10</v>
      </c>
      <c r="B1590" s="1">
        <v>2019</v>
      </c>
      <c r="C1590" s="1">
        <v>354515910</v>
      </c>
      <c r="D1590" s="44" t="s">
        <v>555</v>
      </c>
      <c r="E1590" s="20">
        <v>3.3295281582952802E-5</v>
      </c>
      <c r="F1590" s="20" t="s">
        <v>47</v>
      </c>
      <c r="G1590" s="20">
        <v>3.3295281582952802E-5</v>
      </c>
      <c r="H1590" s="20" t="s">
        <v>47</v>
      </c>
      <c r="I1590" s="20" t="s">
        <v>47</v>
      </c>
      <c r="J1590" s="20" t="s">
        <v>47</v>
      </c>
      <c r="K1590" s="20">
        <v>2.85388127853881E-5</v>
      </c>
      <c r="L1590" s="20">
        <v>4.7564687975646901E-6</v>
      </c>
      <c r="M1590" s="20" t="s">
        <v>47</v>
      </c>
      <c r="N1590" s="50" t="s">
        <v>47</v>
      </c>
      <c r="O1590" s="8" t="str">
        <f>IFERROR(IFERROR(Tabela_BI[[#This Row],[nº Capt. Superf. - DAEE]]/(Tabela_BI[[#This Row],[nº Capt. Subt. - DAEE]] + Tabela_BI[[#This Row],[nº Capt. Superf. - DAEE]]),"") *100,"")</f>
        <v/>
      </c>
      <c r="P1590" s="8" t="str">
        <f>IFERROR(IFERROR(Tabela_BI[[#This Row],[nº Capt. Subt. - DAEE]] /(Tabela_BI[[#This Row],[nº Capt. Subt. - DAEE]] + Tabela_BI[[#This Row],[nº Capt. Superf. - DAEE]]),"") *100,"")</f>
        <v/>
      </c>
      <c r="Q1590" s="1" t="s">
        <v>47</v>
      </c>
      <c r="R1590" s="1">
        <v>2</v>
      </c>
      <c r="S1590" s="6"/>
      <c r="T1590" s="6"/>
      <c r="W1590" s="1"/>
      <c r="X1590" s="1"/>
      <c r="Y1590" s="1"/>
      <c r="AC1590" s="1"/>
      <c r="AF1590" s="1"/>
      <c r="AG1590" s="1"/>
    </row>
    <row r="1591" spans="1:33" hidden="1" x14ac:dyDescent="0.25">
      <c r="A1591" s="1">
        <v>5</v>
      </c>
      <c r="B1591" s="1">
        <v>2019</v>
      </c>
      <c r="C1591" s="1">
        <v>35452095</v>
      </c>
      <c r="D1591" s="44" t="s">
        <v>556</v>
      </c>
      <c r="E1591" s="20">
        <v>0.72167517503805201</v>
      </c>
      <c r="F1591" s="20">
        <v>0.69933397260273999</v>
      </c>
      <c r="G1591" s="20">
        <v>2.2341202435311999E-2</v>
      </c>
      <c r="H1591" s="20" t="s">
        <v>47</v>
      </c>
      <c r="I1591" s="20">
        <v>0.6</v>
      </c>
      <c r="J1591" s="20">
        <v>0.108061369863014</v>
      </c>
      <c r="K1591" s="20">
        <v>2.0000000000000002E-5</v>
      </c>
      <c r="L1591" s="20">
        <v>1.3593805175038101E-2</v>
      </c>
      <c r="M1591" s="20">
        <v>0.39850797453703701</v>
      </c>
      <c r="N1591" s="50">
        <v>7</v>
      </c>
      <c r="O1591" s="8">
        <f>IFERROR(IFERROR(Tabela_BI[[#This Row],[nº Capt. Superf. - DAEE]]/(Tabela_BI[[#This Row],[nº Capt. Subt. - DAEE]] + Tabela_BI[[#This Row],[nº Capt. Superf. - DAEE]]),"") *100,"")</f>
        <v>28.571428571428569</v>
      </c>
      <c r="P1591" s="8">
        <f>IFERROR(IFERROR(Tabela_BI[[#This Row],[nº Capt. Subt. - DAEE]] /(Tabela_BI[[#This Row],[nº Capt. Subt. - DAEE]] + Tabela_BI[[#This Row],[nº Capt. Superf. - DAEE]]),"") *100,"")</f>
        <v>71.428571428571431</v>
      </c>
      <c r="Q1591" s="1">
        <v>8</v>
      </c>
      <c r="R1591" s="1">
        <v>20</v>
      </c>
      <c r="S1591" s="6">
        <v>5826.3848262000001</v>
      </c>
      <c r="T1591" s="6">
        <v>5604.9822028044009</v>
      </c>
      <c r="W1591" s="1"/>
      <c r="X1591" s="1"/>
      <c r="Y1591" s="1"/>
      <c r="AC1591" s="1"/>
      <c r="AF1591" s="1"/>
      <c r="AG1591" s="1"/>
    </row>
    <row r="1592" spans="1:33" hidden="1" x14ac:dyDescent="0.25">
      <c r="A1592" s="1">
        <v>10</v>
      </c>
      <c r="B1592" s="1">
        <v>2019</v>
      </c>
      <c r="C1592" s="1">
        <v>354520910</v>
      </c>
      <c r="D1592" s="44" t="s">
        <v>556</v>
      </c>
      <c r="E1592" s="20">
        <v>0.14608361237950301</v>
      </c>
      <c r="F1592" s="20">
        <v>2.5999999999999998E-4</v>
      </c>
      <c r="G1592" s="20">
        <v>0.145823612379503</v>
      </c>
      <c r="H1592" s="20" t="s">
        <v>47</v>
      </c>
      <c r="I1592" s="20" t="s">
        <v>47</v>
      </c>
      <c r="J1592" s="20">
        <v>0.14149999999999999</v>
      </c>
      <c r="K1592" s="20">
        <v>1.2E-4</v>
      </c>
      <c r="L1592" s="20">
        <v>4.4636123795027882E-3</v>
      </c>
      <c r="M1592" s="20" t="s">
        <v>47</v>
      </c>
      <c r="N1592" s="50">
        <v>11</v>
      </c>
      <c r="O1592" s="8">
        <f>IFERROR(IFERROR(Tabela_BI[[#This Row],[nº Capt. Superf. - DAEE]]/(Tabela_BI[[#This Row],[nº Capt. Subt. - DAEE]] + Tabela_BI[[#This Row],[nº Capt. Superf. - DAEE]]),"") *100,"")</f>
        <v>6.8965517241379306</v>
      </c>
      <c r="P1592" s="8">
        <f>IFERROR(IFERROR(Tabela_BI[[#This Row],[nº Capt. Subt. - DAEE]] /(Tabela_BI[[#This Row],[nº Capt. Subt. - DAEE]] + Tabela_BI[[#This Row],[nº Capt. Superf. - DAEE]]),"") *100,"")</f>
        <v>93.103448275862064</v>
      </c>
      <c r="Q1592" s="1">
        <v>2</v>
      </c>
      <c r="R1592" s="1">
        <v>27</v>
      </c>
      <c r="S1592" s="6"/>
      <c r="T1592" s="6"/>
      <c r="W1592" s="1"/>
      <c r="X1592" s="1"/>
      <c r="Y1592" s="1"/>
      <c r="AC1592" s="1"/>
      <c r="AF1592" s="1"/>
      <c r="AG1592" s="1"/>
    </row>
    <row r="1593" spans="1:33" hidden="1" x14ac:dyDescent="0.25">
      <c r="A1593" s="1">
        <v>10</v>
      </c>
      <c r="B1593" s="1">
        <v>2019</v>
      </c>
      <c r="C1593" s="1">
        <v>354530810</v>
      </c>
      <c r="D1593" s="44" t="s">
        <v>557</v>
      </c>
      <c r="E1593" s="20">
        <v>0.48712100076103509</v>
      </c>
      <c r="F1593" s="20">
        <v>0.47377009512937601</v>
      </c>
      <c r="G1593" s="20">
        <v>1.33509056316591E-2</v>
      </c>
      <c r="H1593" s="20" t="s">
        <v>47</v>
      </c>
      <c r="I1593" s="20">
        <v>0.29086000000000001</v>
      </c>
      <c r="J1593" s="20">
        <v>4.2852983257229797E-2</v>
      </c>
      <c r="K1593" s="20">
        <v>0.131057324961948</v>
      </c>
      <c r="L1593" s="20">
        <v>2.235069254185696E-2</v>
      </c>
      <c r="M1593" s="20">
        <v>0.13340553240740741</v>
      </c>
      <c r="N1593" s="50">
        <v>43</v>
      </c>
      <c r="O1593" s="8">
        <f>IFERROR(IFERROR(Tabela_BI[[#This Row],[nº Capt. Superf. - DAEE]]/(Tabela_BI[[#This Row],[nº Capt. Subt. - DAEE]] + Tabela_BI[[#This Row],[nº Capt. Superf. - DAEE]]),"") *100,"")</f>
        <v>59.016393442622949</v>
      </c>
      <c r="P1593" s="8">
        <f>IFERROR(IFERROR(Tabela_BI[[#This Row],[nº Capt. Subt. - DAEE]] /(Tabela_BI[[#This Row],[nº Capt. Subt. - DAEE]] + Tabela_BI[[#This Row],[nº Capt. Superf. - DAEE]]),"") *100,"")</f>
        <v>40.983606557377051</v>
      </c>
      <c r="Q1593" s="1">
        <v>36</v>
      </c>
      <c r="R1593" s="1">
        <v>25</v>
      </c>
      <c r="S1593" s="6">
        <v>1796.0259600000002</v>
      </c>
      <c r="T1593" s="6">
        <v>1796.0259600000002</v>
      </c>
      <c r="W1593" s="1"/>
      <c r="X1593" s="1"/>
      <c r="Y1593" s="1"/>
      <c r="AC1593" s="1"/>
      <c r="AF1593" s="1"/>
      <c r="AG1593" s="1"/>
    </row>
    <row r="1594" spans="1:33" hidden="1" x14ac:dyDescent="0.25">
      <c r="A1594" s="1">
        <v>17</v>
      </c>
      <c r="B1594" s="1">
        <v>2019</v>
      </c>
      <c r="C1594" s="1">
        <v>354540717</v>
      </c>
      <c r="D1594" s="44" t="s">
        <v>558</v>
      </c>
      <c r="E1594" s="20">
        <v>0.22133249238964969</v>
      </c>
      <c r="F1594" s="20">
        <v>0.21341922374429201</v>
      </c>
      <c r="G1594" s="20">
        <v>7.9132686453576902E-3</v>
      </c>
      <c r="H1594" s="20">
        <v>0.343173864789447</v>
      </c>
      <c r="I1594" s="20">
        <v>3.1835007610350099E-3</v>
      </c>
      <c r="J1594" s="20">
        <v>3.4953919330289198E-3</v>
      </c>
      <c r="K1594" s="20">
        <v>0.20980636986301399</v>
      </c>
      <c r="L1594" s="20">
        <v>4.8472298325722999E-3</v>
      </c>
      <c r="M1594" s="20">
        <v>2.3598958333333333E-2</v>
      </c>
      <c r="N1594" s="50">
        <v>1</v>
      </c>
      <c r="O1594" s="8">
        <f>IFERROR(IFERROR(Tabela_BI[[#This Row],[nº Capt. Superf. - DAEE]]/(Tabela_BI[[#This Row],[nº Capt. Subt. - DAEE]] + Tabela_BI[[#This Row],[nº Capt. Superf. - DAEE]]),"") *100,"")</f>
        <v>53.658536585365859</v>
      </c>
      <c r="P1594" s="8">
        <f>IFERROR(IFERROR(Tabela_BI[[#This Row],[nº Capt. Subt. - DAEE]] /(Tabela_BI[[#This Row],[nº Capt. Subt. - DAEE]] + Tabela_BI[[#This Row],[nº Capt. Superf. - DAEE]]),"") *100,"")</f>
        <v>46.341463414634148</v>
      </c>
      <c r="Q1594" s="1">
        <v>22</v>
      </c>
      <c r="R1594" s="1">
        <v>19</v>
      </c>
      <c r="S1594" s="6">
        <v>295.68240000000003</v>
      </c>
      <c r="T1594" s="6">
        <v>295.68240000000003</v>
      </c>
      <c r="W1594" s="1"/>
      <c r="X1594" s="1"/>
      <c r="Y1594" s="1"/>
      <c r="AC1594" s="1"/>
      <c r="AF1594" s="1"/>
      <c r="AG1594" s="1"/>
    </row>
    <row r="1595" spans="1:33" hidden="1" x14ac:dyDescent="0.25">
      <c r="A1595" s="1">
        <v>22</v>
      </c>
      <c r="B1595" s="1">
        <v>2019</v>
      </c>
      <c r="C1595" s="1">
        <v>354550622</v>
      </c>
      <c r="D1595" s="44" t="s">
        <v>559</v>
      </c>
      <c r="E1595" s="20">
        <v>3.7387975646879699E-2</v>
      </c>
      <c r="F1595" s="20">
        <v>1.82298934550989E-2</v>
      </c>
      <c r="G1595" s="20">
        <v>1.9158082191780799E-2</v>
      </c>
      <c r="H1595" s="20">
        <v>2.2196854388635201E-3</v>
      </c>
      <c r="I1595" s="20">
        <v>1.175E-2</v>
      </c>
      <c r="J1595" s="20">
        <v>6.6699999999999997E-3</v>
      </c>
      <c r="K1595" s="20">
        <v>1.6037975646879799E-2</v>
      </c>
      <c r="L1595" s="20">
        <v>2.9300000000000003E-3</v>
      </c>
      <c r="M1595" s="20">
        <v>7.6548333333333329E-3</v>
      </c>
      <c r="N1595" s="50">
        <v>4</v>
      </c>
      <c r="O1595" s="8">
        <f>IFERROR(IFERROR(Tabela_BI[[#This Row],[nº Capt. Superf. - DAEE]]/(Tabela_BI[[#This Row],[nº Capt. Subt. - DAEE]] + Tabela_BI[[#This Row],[nº Capt. Superf. - DAEE]]),"") *100,"")</f>
        <v>40</v>
      </c>
      <c r="P1595" s="8">
        <f>IFERROR(IFERROR(Tabela_BI[[#This Row],[nº Capt. Subt. - DAEE]] /(Tabela_BI[[#This Row],[nº Capt. Subt. - DAEE]] + Tabela_BI[[#This Row],[nº Capt. Superf. - DAEE]]),"") *100,"")</f>
        <v>60</v>
      </c>
      <c r="Q1595" s="1">
        <v>8</v>
      </c>
      <c r="R1595" s="1">
        <v>12</v>
      </c>
      <c r="S1595" s="6">
        <v>147.51828</v>
      </c>
      <c r="T1595" s="6">
        <v>147.51828</v>
      </c>
      <c r="W1595" s="1"/>
      <c r="X1595" s="1"/>
      <c r="Y1595" s="1"/>
      <c r="AC1595" s="1"/>
      <c r="AF1595" s="1"/>
      <c r="AG1595" s="1"/>
    </row>
    <row r="1596" spans="1:33" hidden="1" x14ac:dyDescent="0.25">
      <c r="A1596" s="1">
        <v>15</v>
      </c>
      <c r="B1596" s="1">
        <v>2019</v>
      </c>
      <c r="C1596" s="1">
        <v>354560515</v>
      </c>
      <c r="D1596" s="44" t="s">
        <v>560</v>
      </c>
      <c r="E1596" s="20">
        <v>0.30924852232369299</v>
      </c>
      <c r="F1596" s="20">
        <v>0.16798384069000499</v>
      </c>
      <c r="G1596" s="20">
        <v>0.14126468163368799</v>
      </c>
      <c r="H1596" s="20" t="s">
        <v>47</v>
      </c>
      <c r="I1596" s="20">
        <v>4.7741035007610302E-2</v>
      </c>
      <c r="J1596" s="20">
        <v>0.13883000000000001</v>
      </c>
      <c r="K1596" s="20">
        <v>0.107486633688483</v>
      </c>
      <c r="L1596" s="20">
        <v>1.51908536276002E-2</v>
      </c>
      <c r="M1596" s="20">
        <v>4.4368611388888889E-2</v>
      </c>
      <c r="N1596" s="50">
        <v>3</v>
      </c>
      <c r="O1596" s="8">
        <f>IFERROR(IFERROR(Tabela_BI[[#This Row],[nº Capt. Superf. - DAEE]]/(Tabela_BI[[#This Row],[nº Capt. Subt. - DAEE]] + Tabela_BI[[#This Row],[nº Capt. Superf. - DAEE]]),"") *100,"")</f>
        <v>15.686274509803921</v>
      </c>
      <c r="P1596" s="8">
        <f>IFERROR(IFERROR(Tabela_BI[[#This Row],[nº Capt. Subt. - DAEE]] /(Tabela_BI[[#This Row],[nº Capt. Subt. - DAEE]] + Tabela_BI[[#This Row],[nº Capt. Superf. - DAEE]]),"") *100,"")</f>
        <v>84.313725490196077</v>
      </c>
      <c r="Q1596" s="1">
        <v>8</v>
      </c>
      <c r="R1596" s="1">
        <v>43</v>
      </c>
      <c r="S1596" s="6">
        <v>782.92169999999999</v>
      </c>
      <c r="T1596" s="6">
        <v>782.92169999999999</v>
      </c>
      <c r="W1596" s="1"/>
      <c r="X1596" s="1"/>
      <c r="Y1596" s="1"/>
      <c r="AC1596" s="1"/>
      <c r="AF1596" s="1"/>
      <c r="AG1596" s="1"/>
    </row>
    <row r="1597" spans="1:33" hidden="1" x14ac:dyDescent="0.25">
      <c r="A1597" s="1">
        <v>16</v>
      </c>
      <c r="B1597" s="1">
        <v>2019</v>
      </c>
      <c r="C1597" s="1">
        <v>354560516</v>
      </c>
      <c r="D1597" s="44" t="s">
        <v>560</v>
      </c>
      <c r="E1597" s="20">
        <v>0.69786627092846198</v>
      </c>
      <c r="F1597" s="20">
        <v>0.54514173515981701</v>
      </c>
      <c r="G1597" s="20">
        <v>0.152724535768645</v>
      </c>
      <c r="H1597" s="20" t="s">
        <v>47</v>
      </c>
      <c r="I1597" s="20" t="s">
        <v>47</v>
      </c>
      <c r="J1597" s="20">
        <v>1.01E-2</v>
      </c>
      <c r="K1597" s="20">
        <v>0.68738627092846305</v>
      </c>
      <c r="L1597" s="20">
        <v>3.8000000000000002E-4</v>
      </c>
      <c r="M1597" s="20" t="s">
        <v>47</v>
      </c>
      <c r="N1597" s="50">
        <v>2</v>
      </c>
      <c r="O1597" s="8">
        <f>IFERROR(IFERROR(Tabela_BI[[#This Row],[nº Capt. Superf. - DAEE]]/(Tabela_BI[[#This Row],[nº Capt. Subt. - DAEE]] + Tabela_BI[[#This Row],[nº Capt. Superf. - DAEE]]),"") *100,"")</f>
        <v>57.142857142857139</v>
      </c>
      <c r="P1597" s="8">
        <f>IFERROR(IFERROR(Tabela_BI[[#This Row],[nº Capt. Subt. - DAEE]] /(Tabela_BI[[#This Row],[nº Capt. Subt. - DAEE]] + Tabela_BI[[#This Row],[nº Capt. Superf. - DAEE]]),"") *100,"")</f>
        <v>42.857142857142854</v>
      </c>
      <c r="Q1597" s="1">
        <v>16</v>
      </c>
      <c r="R1597" s="1">
        <v>12</v>
      </c>
      <c r="S1597" s="6"/>
      <c r="T1597" s="6"/>
      <c r="W1597" s="1"/>
      <c r="X1597" s="1"/>
      <c r="Y1597" s="1"/>
      <c r="AC1597" s="1"/>
      <c r="AF1597" s="1"/>
      <c r="AG1597" s="1"/>
    </row>
    <row r="1598" spans="1:33" hidden="1" x14ac:dyDescent="0.25">
      <c r="A1598" s="1">
        <v>15</v>
      </c>
      <c r="B1598" s="1">
        <v>2019</v>
      </c>
      <c r="C1598" s="1">
        <v>354570415</v>
      </c>
      <c r="D1598" s="44" t="s">
        <v>561</v>
      </c>
      <c r="E1598" s="20">
        <v>3.5763049213597159E-2</v>
      </c>
      <c r="F1598" s="20">
        <v>9.1445966514459593E-3</v>
      </c>
      <c r="G1598" s="20">
        <v>2.6618452562151201E-2</v>
      </c>
      <c r="H1598" s="20">
        <v>5.5976249365804198E-2</v>
      </c>
      <c r="I1598" s="20">
        <v>1.206E-2</v>
      </c>
      <c r="J1598" s="20">
        <v>1.3551415525114199E-2</v>
      </c>
      <c r="K1598" s="20">
        <v>9.6645966514459607E-3</v>
      </c>
      <c r="L1598" s="20">
        <v>4.8703703703703702E-4</v>
      </c>
      <c r="M1598" s="20">
        <v>1.4786458333333334E-2</v>
      </c>
      <c r="N1598" s="50">
        <v>15</v>
      </c>
      <c r="O1598" s="8">
        <f>IFERROR(IFERROR(Tabela_BI[[#This Row],[nº Capt. Superf. - DAEE]]/(Tabela_BI[[#This Row],[nº Capt. Subt. - DAEE]] + Tabela_BI[[#This Row],[nº Capt. Superf. - DAEE]]),"") *100,"")</f>
        <v>48.148148148148145</v>
      </c>
      <c r="P1598" s="8">
        <f>IFERROR(IFERROR(Tabela_BI[[#This Row],[nº Capt. Subt. - DAEE]] /(Tabela_BI[[#This Row],[nº Capt. Subt. - DAEE]] + Tabela_BI[[#This Row],[nº Capt. Superf. - DAEE]]),"") *100,"")</f>
        <v>51.851851851851848</v>
      </c>
      <c r="Q1598" s="1">
        <v>13</v>
      </c>
      <c r="R1598" s="1">
        <v>14</v>
      </c>
      <c r="S1598" s="6">
        <v>277.29000000000002</v>
      </c>
      <c r="T1598" s="6">
        <v>277.29000000000002</v>
      </c>
      <c r="W1598" s="1"/>
      <c r="X1598" s="1"/>
      <c r="Y1598" s="1"/>
      <c r="AC1598" s="1"/>
      <c r="AF1598" s="1"/>
      <c r="AG1598" s="1"/>
    </row>
    <row r="1599" spans="1:33" hidden="1" x14ac:dyDescent="0.25">
      <c r="A1599" s="1">
        <v>5</v>
      </c>
      <c r="B1599" s="1">
        <v>2019</v>
      </c>
      <c r="C1599" s="1">
        <v>35458035</v>
      </c>
      <c r="D1599" s="44" t="s">
        <v>562</v>
      </c>
      <c r="E1599" s="20">
        <v>1.211527842465753</v>
      </c>
      <c r="F1599" s="20">
        <v>1.00576301369863</v>
      </c>
      <c r="G1599" s="20">
        <v>0.20576482876712299</v>
      </c>
      <c r="H1599" s="20" t="s">
        <v>47</v>
      </c>
      <c r="I1599" s="20">
        <v>0.83552999999999999</v>
      </c>
      <c r="J1599" s="20">
        <v>0.267767075088787</v>
      </c>
      <c r="K1599" s="20">
        <v>6.9590769913749406E-2</v>
      </c>
      <c r="L1599" s="20">
        <v>3.8639997463216676E-2</v>
      </c>
      <c r="M1599" s="20">
        <v>0.65469590277777778</v>
      </c>
      <c r="N1599" s="50">
        <v>27</v>
      </c>
      <c r="O1599" s="8">
        <f>IFERROR(IFERROR(Tabela_BI[[#This Row],[nº Capt. Superf. - DAEE]]/(Tabela_BI[[#This Row],[nº Capt. Subt. - DAEE]] + Tabela_BI[[#This Row],[nº Capt. Superf. - DAEE]]),"") *100,"")</f>
        <v>6.557377049180328</v>
      </c>
      <c r="P1599" s="8">
        <f>IFERROR(IFERROR(Tabela_BI[[#This Row],[nº Capt. Subt. - DAEE]] /(Tabela_BI[[#This Row],[nº Capt. Subt. - DAEE]] + Tabela_BI[[#This Row],[nº Capt. Superf. - DAEE]]),"") *100,"")</f>
        <v>93.442622950819683</v>
      </c>
      <c r="Q1599" s="1">
        <v>12</v>
      </c>
      <c r="R1599" s="1">
        <v>171</v>
      </c>
      <c r="S1599" s="6">
        <v>10261.96776</v>
      </c>
      <c r="T1599" s="6">
        <v>8825.2922735999982</v>
      </c>
      <c r="W1599" s="1"/>
      <c r="X1599" s="1"/>
      <c r="Y1599" s="1"/>
      <c r="AC1599" s="1"/>
      <c r="AF1599" s="1"/>
      <c r="AG1599" s="1"/>
    </row>
    <row r="1600" spans="1:33" hidden="1" x14ac:dyDescent="0.25">
      <c r="A1600" s="1">
        <v>2</v>
      </c>
      <c r="B1600" s="1">
        <v>2019</v>
      </c>
      <c r="C1600" s="1">
        <v>35460092</v>
      </c>
      <c r="D1600" s="44" t="s">
        <v>563</v>
      </c>
      <c r="E1600" s="20">
        <v>2.208611237950275E-2</v>
      </c>
      <c r="F1600" s="20">
        <v>1.4378873668188699E-2</v>
      </c>
      <c r="G1600" s="20">
        <v>7.7072387113140501E-3</v>
      </c>
      <c r="H1600" s="20">
        <v>3.9573820395738197E-3</v>
      </c>
      <c r="I1600" s="20" t="s">
        <v>47</v>
      </c>
      <c r="J1600" s="20">
        <v>4.2906900050735698E-4</v>
      </c>
      <c r="K1600" s="20">
        <v>5.3504414003044103E-3</v>
      </c>
      <c r="L1600" s="20">
        <v>1.6306601978691021E-2</v>
      </c>
      <c r="M1600" s="20">
        <v>2.3725331250000002E-2</v>
      </c>
      <c r="N1600" s="50">
        <v>18</v>
      </c>
      <c r="O1600" s="8">
        <f>IFERROR(IFERROR(Tabela_BI[[#This Row],[nº Capt. Superf. - DAEE]]/(Tabela_BI[[#This Row],[nº Capt. Subt. - DAEE]] + Tabela_BI[[#This Row],[nº Capt. Superf. - DAEE]]),"") *100,"")</f>
        <v>61.016949152542374</v>
      </c>
      <c r="P1600" s="8">
        <f>IFERROR(IFERROR(Tabela_BI[[#This Row],[nº Capt. Subt. - DAEE]] /(Tabela_BI[[#This Row],[nº Capt. Subt. - DAEE]] + Tabela_BI[[#This Row],[nº Capt. Superf. - DAEE]]),"") *100,"")</f>
        <v>38.983050847457626</v>
      </c>
      <c r="Q1600" s="1">
        <v>36</v>
      </c>
      <c r="R1600" s="1">
        <v>23</v>
      </c>
      <c r="S1600" s="6">
        <v>409.87639439999998</v>
      </c>
      <c r="T1600" s="6">
        <v>18.8543141424</v>
      </c>
      <c r="W1600" s="1"/>
      <c r="X1600" s="1"/>
      <c r="Y1600" s="1"/>
      <c r="AC1600" s="1"/>
      <c r="AF1600" s="1"/>
      <c r="AG1600" s="1"/>
    </row>
    <row r="1601" spans="1:33" hidden="1" x14ac:dyDescent="0.25">
      <c r="A1601" s="1">
        <v>15</v>
      </c>
      <c r="B1601" s="1">
        <v>2019</v>
      </c>
      <c r="C1601" s="1">
        <v>354610815</v>
      </c>
      <c r="D1601" s="44" t="s">
        <v>564</v>
      </c>
      <c r="E1601" s="20">
        <v>6.5343576864535818E-2</v>
      </c>
      <c r="F1601" s="20">
        <v>7.6942922374429196E-3</v>
      </c>
      <c r="G1601" s="20">
        <v>5.76492846270929E-2</v>
      </c>
      <c r="H1601" s="20">
        <v>2.5017123287671202E-2</v>
      </c>
      <c r="I1601" s="20">
        <v>1.0279284627092799E-2</v>
      </c>
      <c r="J1601" s="20">
        <v>4.6899999999999997E-2</v>
      </c>
      <c r="K1601" s="20">
        <v>8.1442922374429204E-3</v>
      </c>
      <c r="L1601" s="20">
        <v>2.0000000000000002E-5</v>
      </c>
      <c r="M1601" s="20">
        <v>5.2473958333333331E-3</v>
      </c>
      <c r="N1601" s="50">
        <v>1</v>
      </c>
      <c r="O1601" s="8">
        <f>IFERROR(IFERROR(Tabela_BI[[#This Row],[nº Capt. Superf. - DAEE]]/(Tabela_BI[[#This Row],[nº Capt. Subt. - DAEE]] + Tabela_BI[[#This Row],[nº Capt. Superf. - DAEE]]),"") *100,"")</f>
        <v>41.17647058823529</v>
      </c>
      <c r="P1601" s="8">
        <f>IFERROR(IFERROR(Tabela_BI[[#This Row],[nº Capt. Subt. - DAEE]] /(Tabela_BI[[#This Row],[nº Capt. Subt. - DAEE]] + Tabela_BI[[#This Row],[nº Capt. Superf. - DAEE]]),"") *100,"")</f>
        <v>58.82352941176471</v>
      </c>
      <c r="Q1601" s="1">
        <v>7</v>
      </c>
      <c r="R1601" s="1">
        <v>10</v>
      </c>
      <c r="S1601" s="6">
        <v>86.075999999999979</v>
      </c>
      <c r="T1601" s="6">
        <v>86.075999999999979</v>
      </c>
      <c r="W1601" s="1"/>
      <c r="X1601" s="1"/>
      <c r="Y1601" s="1"/>
      <c r="AC1601" s="1"/>
      <c r="AF1601" s="1"/>
      <c r="AG1601" s="1"/>
    </row>
    <row r="1602" spans="1:33" hidden="1" x14ac:dyDescent="0.25">
      <c r="A1602" s="1">
        <v>18</v>
      </c>
      <c r="B1602" s="1">
        <v>2019</v>
      </c>
      <c r="C1602" s="1">
        <v>354610818</v>
      </c>
      <c r="D1602" s="44" t="s">
        <v>564</v>
      </c>
      <c r="E1602" s="20">
        <v>4.8325114155251103E-3</v>
      </c>
      <c r="F1602" s="20" t="s">
        <v>47</v>
      </c>
      <c r="G1602" s="20">
        <v>4.8325114155251103E-3</v>
      </c>
      <c r="H1602" s="20" t="s">
        <v>47</v>
      </c>
      <c r="I1602" s="20" t="s">
        <v>47</v>
      </c>
      <c r="J1602" s="20" t="s">
        <v>47</v>
      </c>
      <c r="K1602" s="20">
        <v>1.1415525114155301E-5</v>
      </c>
      <c r="L1602" s="20">
        <v>4.8210958904109603E-3</v>
      </c>
      <c r="M1602" s="20" t="s">
        <v>47</v>
      </c>
      <c r="N1602" s="50" t="s">
        <v>47</v>
      </c>
      <c r="O1602" s="8" t="str">
        <f>IFERROR(IFERROR(Tabela_BI[[#This Row],[nº Capt. Superf. - DAEE]]/(Tabela_BI[[#This Row],[nº Capt. Subt. - DAEE]] + Tabela_BI[[#This Row],[nº Capt. Superf. - DAEE]]),"") *100,"")</f>
        <v/>
      </c>
      <c r="P1602" s="8" t="str">
        <f>IFERROR(IFERROR(Tabela_BI[[#This Row],[nº Capt. Subt. - DAEE]] /(Tabela_BI[[#This Row],[nº Capt. Subt. - DAEE]] + Tabela_BI[[#This Row],[nº Capt. Superf. - DAEE]]),"") *100,"")</f>
        <v/>
      </c>
      <c r="Q1602" s="1" t="s">
        <v>47</v>
      </c>
      <c r="R1602" s="1">
        <v>4</v>
      </c>
      <c r="S1602" s="6"/>
      <c r="T1602" s="6"/>
      <c r="W1602" s="1"/>
      <c r="X1602" s="1"/>
      <c r="Y1602" s="1"/>
      <c r="AC1602" s="1"/>
      <c r="AF1602" s="1"/>
      <c r="AG1602" s="1"/>
    </row>
    <row r="1603" spans="1:33" hidden="1" x14ac:dyDescent="0.25">
      <c r="A1603" s="1">
        <v>9</v>
      </c>
      <c r="B1603" s="1">
        <v>2019</v>
      </c>
      <c r="C1603" s="1">
        <v>35462079</v>
      </c>
      <c r="D1603" s="44" t="s">
        <v>565</v>
      </c>
      <c r="E1603" s="20">
        <v>0.52518716482749817</v>
      </c>
      <c r="F1603" s="20">
        <v>0.51665455098934499</v>
      </c>
      <c r="G1603" s="20">
        <v>8.5326138381532201E-3</v>
      </c>
      <c r="H1603" s="20" t="s">
        <v>47</v>
      </c>
      <c r="I1603" s="20">
        <v>0.41025561643835601</v>
      </c>
      <c r="J1603" s="20">
        <v>7.6761035007610401E-4</v>
      </c>
      <c r="K1603" s="20">
        <v>7.1400227359208507E-2</v>
      </c>
      <c r="L1603" s="20">
        <v>4.276371067985793E-2</v>
      </c>
      <c r="M1603" s="20">
        <v>7.8602669270833331E-3</v>
      </c>
      <c r="N1603" s="50">
        <v>12</v>
      </c>
      <c r="O1603" s="8">
        <f>IFERROR(IFERROR(Tabela_BI[[#This Row],[nº Capt. Superf. - DAEE]]/(Tabela_BI[[#This Row],[nº Capt. Subt. - DAEE]] + Tabela_BI[[#This Row],[nº Capt. Superf. - DAEE]]),"") *100,"")</f>
        <v>43.39622641509434</v>
      </c>
      <c r="P1603" s="8">
        <f>IFERROR(IFERROR(Tabela_BI[[#This Row],[nº Capt. Subt. - DAEE]] /(Tabela_BI[[#This Row],[nº Capt. Subt. - DAEE]] + Tabela_BI[[#This Row],[nº Capt. Superf. - DAEE]]),"") *100,"")</f>
        <v>56.60377358490566</v>
      </c>
      <c r="Q1603" s="1">
        <v>23</v>
      </c>
      <c r="R1603" s="1">
        <v>30</v>
      </c>
      <c r="S1603" s="6">
        <v>135.6122196</v>
      </c>
      <c r="T1603" s="6">
        <v>135.6122196</v>
      </c>
      <c r="W1603" s="1"/>
      <c r="X1603" s="1"/>
      <c r="Y1603" s="1"/>
      <c r="AC1603" s="1"/>
      <c r="AF1603" s="1"/>
      <c r="AG1603" s="1"/>
    </row>
    <row r="1604" spans="1:33" hidden="1" x14ac:dyDescent="0.25">
      <c r="A1604" s="1">
        <v>4</v>
      </c>
      <c r="B1604" s="1">
        <v>2019</v>
      </c>
      <c r="C1604" s="1">
        <v>35462564</v>
      </c>
      <c r="D1604" s="44" t="s">
        <v>566</v>
      </c>
      <c r="E1604" s="20">
        <v>3.1770380517503818E-2</v>
      </c>
      <c r="F1604" s="20">
        <v>2.3230958904109599E-2</v>
      </c>
      <c r="G1604" s="20">
        <v>8.5394216133942193E-3</v>
      </c>
      <c r="H1604" s="20">
        <v>2.2831050228310501E-3</v>
      </c>
      <c r="I1604" s="20">
        <v>8.0199999999999994E-3</v>
      </c>
      <c r="J1604" s="20" t="s">
        <v>47</v>
      </c>
      <c r="K1604" s="20">
        <v>2.0381963470319599E-2</v>
      </c>
      <c r="L1604" s="20">
        <v>3.368417047184167E-3</v>
      </c>
      <c r="M1604" s="20">
        <v>4.6586184895833329E-3</v>
      </c>
      <c r="N1604" s="50">
        <v>4</v>
      </c>
      <c r="O1604" s="8">
        <f>IFERROR(IFERROR(Tabela_BI[[#This Row],[nº Capt. Superf. - DAEE]]/(Tabela_BI[[#This Row],[nº Capt. Subt. - DAEE]] + Tabela_BI[[#This Row],[nº Capt. Superf. - DAEE]]),"") *100,"")</f>
        <v>46.666666666666664</v>
      </c>
      <c r="P1604" s="8">
        <f>IFERROR(IFERROR(Tabela_BI[[#This Row],[nº Capt. Subt. - DAEE]] /(Tabela_BI[[#This Row],[nº Capt. Subt. - DAEE]] + Tabela_BI[[#This Row],[nº Capt. Superf. - DAEE]]),"") *100,"")</f>
        <v>53.333333333333336</v>
      </c>
      <c r="Q1604" s="1">
        <v>7</v>
      </c>
      <c r="R1604" s="1">
        <v>8</v>
      </c>
      <c r="S1604" s="6">
        <v>78.245999999999995</v>
      </c>
      <c r="T1604" s="6">
        <v>78.245999999999995</v>
      </c>
      <c r="W1604" s="1"/>
      <c r="X1604" s="1"/>
      <c r="Y1604" s="1"/>
      <c r="AC1604" s="1"/>
      <c r="AF1604" s="1"/>
      <c r="AG1604" s="1"/>
    </row>
    <row r="1605" spans="1:33" hidden="1" x14ac:dyDescent="0.25">
      <c r="A1605" s="1">
        <v>9</v>
      </c>
      <c r="B1605" s="1">
        <v>2019</v>
      </c>
      <c r="C1605" s="1">
        <v>35463069</v>
      </c>
      <c r="D1605" s="44" t="s">
        <v>567</v>
      </c>
      <c r="E1605" s="20">
        <v>0.45688234398782329</v>
      </c>
      <c r="F1605" s="20">
        <v>0.43088911719939099</v>
      </c>
      <c r="G1605" s="20">
        <v>2.59932267884323E-2</v>
      </c>
      <c r="H1605" s="20">
        <v>6.3440512430238502E-2</v>
      </c>
      <c r="I1605" s="20">
        <v>8.3626986301369902E-2</v>
      </c>
      <c r="J1605" s="20">
        <v>1.24E-3</v>
      </c>
      <c r="K1605" s="20">
        <v>0.355953455098934</v>
      </c>
      <c r="L1605" s="20">
        <v>1.6061902587519002E-2</v>
      </c>
      <c r="M1605" s="20">
        <v>9.8377306356481467E-2</v>
      </c>
      <c r="N1605" s="50">
        <v>24</v>
      </c>
      <c r="O1605" s="8">
        <f>IFERROR(IFERROR(Tabela_BI[[#This Row],[nº Capt. Superf. - DAEE]]/(Tabela_BI[[#This Row],[nº Capt. Subt. - DAEE]] + Tabela_BI[[#This Row],[nº Capt. Superf. - DAEE]]),"") *100,"")</f>
        <v>70.769230769230774</v>
      </c>
      <c r="P1605" s="8">
        <f>IFERROR(IFERROR(Tabela_BI[[#This Row],[nº Capt. Subt. - DAEE]] /(Tabela_BI[[#This Row],[nº Capt. Subt. - DAEE]] + Tabela_BI[[#This Row],[nº Capt. Superf. - DAEE]]),"") *100,"")</f>
        <v>29.230769230769234</v>
      </c>
      <c r="Q1605" s="1">
        <v>46</v>
      </c>
      <c r="R1605" s="1">
        <v>19</v>
      </c>
      <c r="S1605" s="6">
        <v>1797.7139999999999</v>
      </c>
      <c r="T1605" s="6">
        <v>0</v>
      </c>
      <c r="W1605" s="1"/>
      <c r="X1605" s="1"/>
      <c r="Y1605" s="1"/>
      <c r="AC1605" s="1"/>
      <c r="AF1605" s="1"/>
      <c r="AG1605" s="1"/>
    </row>
    <row r="1606" spans="1:33" hidden="1" x14ac:dyDescent="0.25">
      <c r="A1606" s="1">
        <v>17</v>
      </c>
      <c r="B1606" s="1">
        <v>2019</v>
      </c>
      <c r="C1606" s="1">
        <v>354640517</v>
      </c>
      <c r="D1606" s="44" t="s">
        <v>568</v>
      </c>
      <c r="E1606" s="20">
        <v>2.6995520620877702</v>
      </c>
      <c r="F1606" s="20">
        <v>2.5925233685312001</v>
      </c>
      <c r="G1606" s="20">
        <v>0.10702869355657001</v>
      </c>
      <c r="H1606" s="20" t="s">
        <v>47</v>
      </c>
      <c r="I1606" s="20">
        <v>0.13649</v>
      </c>
      <c r="J1606" s="20">
        <v>2.6557757483510899E-2</v>
      </c>
      <c r="K1606" s="20">
        <v>2.5309239545281601</v>
      </c>
      <c r="L1606" s="20">
        <v>5.5803500761034998E-3</v>
      </c>
      <c r="M1606" s="20">
        <v>0.13968831018518518</v>
      </c>
      <c r="N1606" s="50">
        <v>37</v>
      </c>
      <c r="O1606" s="8">
        <f>IFERROR(IFERROR(Tabela_BI[[#This Row],[nº Capt. Superf. - DAEE]]/(Tabela_BI[[#This Row],[nº Capt. Subt. - DAEE]] + Tabela_BI[[#This Row],[nº Capt. Superf. - DAEE]]),"") *100,"")</f>
        <v>46.979865771812079</v>
      </c>
      <c r="P1606" s="8">
        <f>IFERROR(IFERROR(Tabela_BI[[#This Row],[nº Capt. Subt. - DAEE]] /(Tabela_BI[[#This Row],[nº Capt. Subt. - DAEE]] + Tabela_BI[[#This Row],[nº Capt. Superf. - DAEE]]),"") *100,"")</f>
        <v>53.020134228187921</v>
      </c>
      <c r="Q1606" s="1">
        <v>70</v>
      </c>
      <c r="R1606" s="1">
        <v>79</v>
      </c>
      <c r="S1606" s="6">
        <v>2353.5360000000001</v>
      </c>
      <c r="T1606" s="6">
        <v>2353.5360000000001</v>
      </c>
      <c r="W1606" s="1"/>
      <c r="X1606" s="1"/>
      <c r="Y1606" s="1"/>
      <c r="AC1606" s="1"/>
      <c r="AF1606" s="1"/>
      <c r="AG1606" s="1"/>
    </row>
    <row r="1607" spans="1:33" hidden="1" x14ac:dyDescent="0.25">
      <c r="A1607" s="1">
        <v>9</v>
      </c>
      <c r="B1607" s="1">
        <v>2019</v>
      </c>
      <c r="C1607" s="1">
        <v>35465049</v>
      </c>
      <c r="D1607" s="44" t="s">
        <v>569</v>
      </c>
      <c r="E1607" s="20">
        <v>9.0623782343987797E-2</v>
      </c>
      <c r="F1607" s="20">
        <v>9.0583782343987798E-2</v>
      </c>
      <c r="G1607" s="20">
        <v>4.0000000000000003E-5</v>
      </c>
      <c r="H1607" s="20" t="s">
        <v>47</v>
      </c>
      <c r="I1607" s="20" t="s">
        <v>47</v>
      </c>
      <c r="J1607" s="20">
        <v>0.08</v>
      </c>
      <c r="K1607" s="20">
        <v>3.9137823439878202E-3</v>
      </c>
      <c r="L1607" s="20">
        <v>6.7099999999999998E-3</v>
      </c>
      <c r="M1607" s="20" t="s">
        <v>47</v>
      </c>
      <c r="N1607" s="50">
        <v>5</v>
      </c>
      <c r="O1607" s="8">
        <f>IFERROR(IFERROR(Tabela_BI[[#This Row],[nº Capt. Superf. - DAEE]]/(Tabela_BI[[#This Row],[nº Capt. Subt. - DAEE]] + Tabela_BI[[#This Row],[nº Capt. Superf. - DAEE]]),"") *100,"")</f>
        <v>57.142857142857139</v>
      </c>
      <c r="P1607" s="8">
        <f>IFERROR(IFERROR(Tabela_BI[[#This Row],[nº Capt. Subt. - DAEE]] /(Tabela_BI[[#This Row],[nº Capt. Subt. - DAEE]] + Tabela_BI[[#This Row],[nº Capt. Superf. - DAEE]]),"") *100,"")</f>
        <v>42.857142857142854</v>
      </c>
      <c r="Q1607" s="1">
        <v>4</v>
      </c>
      <c r="R1607" s="1">
        <v>3</v>
      </c>
      <c r="S1607" s="6"/>
      <c r="T1607" s="6"/>
      <c r="W1607" s="1"/>
      <c r="X1607" s="1"/>
      <c r="Y1607" s="1"/>
      <c r="AC1607" s="1"/>
      <c r="AF1607" s="1"/>
      <c r="AG1607" s="1"/>
    </row>
    <row r="1608" spans="1:33" hidden="1" x14ac:dyDescent="0.25">
      <c r="A1608" s="1">
        <v>16</v>
      </c>
      <c r="B1608" s="1">
        <v>2019</v>
      </c>
      <c r="C1608" s="1">
        <v>354650416</v>
      </c>
      <c r="D1608" s="44" t="s">
        <v>569</v>
      </c>
      <c r="E1608" s="20">
        <v>3.6113782343987801E-2</v>
      </c>
      <c r="F1608" s="20">
        <v>1.04437823439878E-2</v>
      </c>
      <c r="G1608" s="20">
        <v>2.5669999999999998E-2</v>
      </c>
      <c r="H1608" s="20" t="s">
        <v>47</v>
      </c>
      <c r="I1608" s="20">
        <v>2.402E-2</v>
      </c>
      <c r="J1608" s="20" t="s">
        <v>47</v>
      </c>
      <c r="K1608" s="20">
        <v>1.04437823439878E-2</v>
      </c>
      <c r="L1608" s="20">
        <v>1.65E-3</v>
      </c>
      <c r="M1608" s="20">
        <v>1.4395833333333333E-2</v>
      </c>
      <c r="N1608" s="50">
        <v>2</v>
      </c>
      <c r="O1608" s="8">
        <f>IFERROR(IFERROR(Tabela_BI[[#This Row],[nº Capt. Superf. - DAEE]]/(Tabela_BI[[#This Row],[nº Capt. Subt. - DAEE]] + Tabela_BI[[#This Row],[nº Capt. Superf. - DAEE]]),"") *100,"")</f>
        <v>27.27272727272727</v>
      </c>
      <c r="P1608" s="8">
        <f>IFERROR(IFERROR(Tabela_BI[[#This Row],[nº Capt. Subt. - DAEE]] /(Tabela_BI[[#This Row],[nº Capt. Subt. - DAEE]] + Tabela_BI[[#This Row],[nº Capt. Superf. - DAEE]]),"") *100,"")</f>
        <v>72.727272727272734</v>
      </c>
      <c r="Q1608" s="1">
        <v>3</v>
      </c>
      <c r="R1608" s="1">
        <v>8</v>
      </c>
      <c r="S1608" s="6">
        <v>279.39600000000002</v>
      </c>
      <c r="T1608" s="6">
        <v>279.39600000000002</v>
      </c>
      <c r="W1608" s="1"/>
      <c r="X1608" s="1"/>
      <c r="Y1608" s="1"/>
      <c r="AC1608" s="1"/>
      <c r="AF1608" s="1"/>
      <c r="AG1608" s="1"/>
    </row>
    <row r="1609" spans="1:33" hidden="1" x14ac:dyDescent="0.25">
      <c r="A1609" s="1">
        <v>15</v>
      </c>
      <c r="B1609" s="1">
        <v>2019</v>
      </c>
      <c r="C1609" s="1">
        <v>354660315</v>
      </c>
      <c r="D1609" s="44" t="s">
        <v>570</v>
      </c>
      <c r="E1609" s="20">
        <v>1.0939878234398801E-5</v>
      </c>
      <c r="F1609" s="20">
        <v>1.0939878234398801E-5</v>
      </c>
      <c r="G1609" s="20" t="s">
        <v>47</v>
      </c>
      <c r="H1609" s="20" t="s">
        <v>47</v>
      </c>
      <c r="I1609" s="20" t="s">
        <v>47</v>
      </c>
      <c r="J1609" s="20" t="s">
        <v>47</v>
      </c>
      <c r="K1609" s="20">
        <v>1.0939878234398801E-5</v>
      </c>
      <c r="L1609" s="20">
        <v>0</v>
      </c>
      <c r="M1609" s="20" t="s">
        <v>47</v>
      </c>
      <c r="N1609" s="50">
        <v>1</v>
      </c>
      <c r="O1609" s="8" t="str">
        <f>IFERROR(IFERROR(Tabela_BI[[#This Row],[nº Capt. Superf. - DAEE]]/(Tabela_BI[[#This Row],[nº Capt. Subt. - DAEE]] + Tabela_BI[[#This Row],[nº Capt. Superf. - DAEE]]),"") *100,"")</f>
        <v/>
      </c>
      <c r="P1609" s="8" t="str">
        <f>IFERROR(IFERROR(Tabela_BI[[#This Row],[nº Capt. Subt. - DAEE]] /(Tabela_BI[[#This Row],[nº Capt. Subt. - DAEE]] + Tabela_BI[[#This Row],[nº Capt. Superf. - DAEE]]),"") *100,"")</f>
        <v/>
      </c>
      <c r="Q1609" s="1">
        <v>1</v>
      </c>
      <c r="R1609" s="1" t="s">
        <v>47</v>
      </c>
      <c r="S1609" s="6"/>
      <c r="T1609" s="6"/>
      <c r="W1609" s="1"/>
      <c r="X1609" s="1"/>
      <c r="Y1609" s="1"/>
      <c r="AC1609" s="1"/>
      <c r="AF1609" s="1"/>
      <c r="AG1609" s="1"/>
    </row>
    <row r="1610" spans="1:33" hidden="1" x14ac:dyDescent="0.25">
      <c r="A1610" s="1">
        <v>18</v>
      </c>
      <c r="B1610" s="1">
        <v>2019</v>
      </c>
      <c r="C1610" s="1">
        <v>354660318</v>
      </c>
      <c r="D1610" s="44" t="s">
        <v>570</v>
      </c>
      <c r="E1610" s="20">
        <v>7.3212239979705801E-2</v>
      </c>
      <c r="F1610" s="20">
        <v>1.7553589548452601E-2</v>
      </c>
      <c r="G1610" s="20">
        <v>5.5658650431253197E-2</v>
      </c>
      <c r="H1610" s="20">
        <v>1.8688831811263299E-2</v>
      </c>
      <c r="I1610" s="20">
        <v>3.0635388127853901E-2</v>
      </c>
      <c r="J1610" s="20">
        <v>1.96586910197869E-2</v>
      </c>
      <c r="K1610" s="20">
        <v>1.7697640791476399E-2</v>
      </c>
      <c r="L1610" s="20">
        <v>5.2205200405885345E-3</v>
      </c>
      <c r="M1610" s="20">
        <v>9.2812636380787045E-2</v>
      </c>
      <c r="N1610" s="50">
        <v>14</v>
      </c>
      <c r="O1610" s="8">
        <f>IFERROR(IFERROR(Tabela_BI[[#This Row],[nº Capt. Superf. - DAEE]]/(Tabela_BI[[#This Row],[nº Capt. Subt. - DAEE]] + Tabela_BI[[#This Row],[nº Capt. Superf. - DAEE]]),"") *100,"")</f>
        <v>15.853658536585366</v>
      </c>
      <c r="P1610" s="8">
        <f>IFERROR(IFERROR(Tabela_BI[[#This Row],[nº Capt. Subt. - DAEE]] /(Tabela_BI[[#This Row],[nº Capt. Subt. - DAEE]] + Tabela_BI[[#This Row],[nº Capt. Superf. - DAEE]]),"") *100,"")</f>
        <v>84.146341463414629</v>
      </c>
      <c r="Q1610" s="1">
        <v>13</v>
      </c>
      <c r="R1610" s="1">
        <v>69</v>
      </c>
      <c r="S1610" s="6">
        <v>1676.7</v>
      </c>
      <c r="T1610" s="6">
        <v>1676.7</v>
      </c>
      <c r="W1610" s="1"/>
      <c r="X1610" s="1"/>
      <c r="Y1610" s="1"/>
      <c r="AC1610" s="1"/>
      <c r="AF1610" s="1"/>
      <c r="AG1610" s="1"/>
    </row>
    <row r="1611" spans="1:33" hidden="1" x14ac:dyDescent="0.25">
      <c r="A1611" s="1">
        <v>5</v>
      </c>
      <c r="B1611" s="1">
        <v>2019</v>
      </c>
      <c r="C1611" s="1">
        <v>35467025</v>
      </c>
      <c r="D1611" s="44" t="s">
        <v>571</v>
      </c>
      <c r="E1611" s="20">
        <v>0.25127089294774202</v>
      </c>
      <c r="F1611" s="20">
        <v>0.15121000000000001</v>
      </c>
      <c r="G1611" s="20">
        <v>0.10006089294774199</v>
      </c>
      <c r="H1611" s="20" t="s">
        <v>47</v>
      </c>
      <c r="I1611" s="20">
        <v>0.19047</v>
      </c>
      <c r="J1611" s="20">
        <v>5.3270892947742302E-2</v>
      </c>
      <c r="K1611" s="20">
        <v>4.45E-3</v>
      </c>
      <c r="L1611" s="20">
        <v>3.0799999999999998E-3</v>
      </c>
      <c r="M1611" s="20">
        <v>7.8300335648148145E-2</v>
      </c>
      <c r="N1611" s="50">
        <v>14</v>
      </c>
      <c r="O1611" s="8">
        <f>IFERROR(IFERROR(Tabela_BI[[#This Row],[nº Capt. Superf. - DAEE]]/(Tabela_BI[[#This Row],[nº Capt. Subt. - DAEE]] + Tabela_BI[[#This Row],[nº Capt. Superf. - DAEE]]),"") *100,"")</f>
        <v>10.714285714285714</v>
      </c>
      <c r="P1611" s="8">
        <f>IFERROR(IFERROR(Tabela_BI[[#This Row],[nº Capt. Subt. - DAEE]] /(Tabela_BI[[#This Row],[nº Capt. Subt. - DAEE]] + Tabela_BI[[#This Row],[nº Capt. Superf. - DAEE]]),"") *100,"")</f>
        <v>89.285714285714292</v>
      </c>
      <c r="Q1611" s="1">
        <v>6</v>
      </c>
      <c r="R1611" s="1">
        <v>50</v>
      </c>
      <c r="S1611" s="6">
        <v>1435.610952</v>
      </c>
      <c r="T1611" s="6">
        <v>1432.0219246200002</v>
      </c>
      <c r="W1611" s="1"/>
      <c r="X1611" s="1"/>
      <c r="Y1611" s="1"/>
      <c r="AC1611" s="1"/>
      <c r="AF1611" s="1"/>
      <c r="AG1611" s="1"/>
    </row>
    <row r="1612" spans="1:33" hidden="1" x14ac:dyDescent="0.25">
      <c r="A1612" s="1">
        <v>2</v>
      </c>
      <c r="B1612" s="1">
        <v>2019</v>
      </c>
      <c r="C1612" s="1">
        <v>35468012</v>
      </c>
      <c r="D1612" s="44" t="s">
        <v>572</v>
      </c>
      <c r="E1612" s="20">
        <v>0.3618118004819883</v>
      </c>
      <c r="F1612" s="20">
        <v>0.33772660768645302</v>
      </c>
      <c r="G1612" s="20">
        <v>2.4085192795535299E-2</v>
      </c>
      <c r="H1612" s="20" t="s">
        <v>47</v>
      </c>
      <c r="I1612" s="20">
        <v>0.21610831050228299</v>
      </c>
      <c r="J1612" s="20">
        <v>0.11367851598173501</v>
      </c>
      <c r="K1612" s="20">
        <v>1.34001883561644E-2</v>
      </c>
      <c r="L1612" s="20">
        <v>1.84472108066971E-2</v>
      </c>
      <c r="M1612" s="20">
        <v>0.10981714489930555</v>
      </c>
      <c r="N1612" s="50">
        <v>84</v>
      </c>
      <c r="O1612" s="8">
        <f>IFERROR(IFERROR(Tabela_BI[[#This Row],[nº Capt. Superf. - DAEE]]/(Tabela_BI[[#This Row],[nº Capt. Subt. - DAEE]] + Tabela_BI[[#This Row],[nº Capt. Superf. - DAEE]]),"") *100,"")</f>
        <v>32.62411347517731</v>
      </c>
      <c r="P1612" s="8">
        <f>IFERROR(IFERROR(Tabela_BI[[#This Row],[nº Capt. Subt. - DAEE]] /(Tabela_BI[[#This Row],[nº Capt. Subt. - DAEE]] + Tabela_BI[[#This Row],[nº Capt. Superf. - DAEE]]),"") *100,"")</f>
        <v>67.37588652482269</v>
      </c>
      <c r="Q1612" s="1">
        <v>46</v>
      </c>
      <c r="R1612" s="1">
        <v>95</v>
      </c>
      <c r="S1612" s="6">
        <v>1434.6876600000001</v>
      </c>
      <c r="T1612" s="6">
        <v>71.734382999999994</v>
      </c>
      <c r="W1612" s="1"/>
      <c r="X1612" s="1"/>
      <c r="Y1612" s="1"/>
      <c r="AC1612" s="1"/>
      <c r="AF1612" s="1"/>
      <c r="AG1612" s="1"/>
    </row>
    <row r="1613" spans="1:33" hidden="1" x14ac:dyDescent="0.25">
      <c r="A1613" s="1">
        <v>9</v>
      </c>
      <c r="B1613" s="1">
        <v>2019</v>
      </c>
      <c r="C1613" s="1">
        <v>35469009</v>
      </c>
      <c r="D1613" s="44" t="s">
        <v>573</v>
      </c>
      <c r="E1613" s="20">
        <v>3.56693911719939E-2</v>
      </c>
      <c r="F1613" s="20">
        <v>2.1819391171993899E-2</v>
      </c>
      <c r="G1613" s="20">
        <v>1.3849999999999999E-2</v>
      </c>
      <c r="H1613" s="20" t="s">
        <v>47</v>
      </c>
      <c r="I1613" s="20">
        <v>1.157E-2</v>
      </c>
      <c r="J1613" s="20" t="s">
        <v>47</v>
      </c>
      <c r="K1613" s="20">
        <v>2.3099391171993899E-2</v>
      </c>
      <c r="L1613" s="20">
        <v>1E-3</v>
      </c>
      <c r="M1613" s="20">
        <v>2.0665659375000003E-2</v>
      </c>
      <c r="N1613" s="50">
        <v>1</v>
      </c>
      <c r="O1613" s="8">
        <f>IFERROR(IFERROR(Tabela_BI[[#This Row],[nº Capt. Superf. - DAEE]]/(Tabela_BI[[#This Row],[nº Capt. Subt. - DAEE]] + Tabela_BI[[#This Row],[nº Capt. Superf. - DAEE]]),"") *100,"")</f>
        <v>53.846153846153847</v>
      </c>
      <c r="P1613" s="8">
        <f>IFERROR(IFERROR(Tabela_BI[[#This Row],[nº Capt. Subt. - DAEE]] /(Tabela_BI[[#This Row],[nº Capt. Subt. - DAEE]] + Tabela_BI[[#This Row],[nº Capt. Superf. - DAEE]]),"") *100,"")</f>
        <v>46.153846153846153</v>
      </c>
      <c r="Q1613" s="1">
        <v>7</v>
      </c>
      <c r="R1613" s="1">
        <v>6</v>
      </c>
      <c r="S1613" s="6">
        <v>447.60599999999999</v>
      </c>
      <c r="T1613" s="6">
        <v>447.60599999999999</v>
      </c>
      <c r="W1613" s="1"/>
      <c r="X1613" s="1"/>
      <c r="Y1613" s="1"/>
      <c r="AC1613" s="1"/>
      <c r="AF1613" s="1"/>
      <c r="AG1613" s="1"/>
    </row>
    <row r="1614" spans="1:33" hidden="1" x14ac:dyDescent="0.25">
      <c r="A1614" s="1">
        <v>5</v>
      </c>
      <c r="B1614" s="1">
        <v>2019</v>
      </c>
      <c r="C1614" s="1">
        <v>35470075</v>
      </c>
      <c r="D1614" s="44" t="s">
        <v>574</v>
      </c>
      <c r="E1614" s="20">
        <v>0.14765415525114201</v>
      </c>
      <c r="F1614" s="20">
        <v>0.133214155251142</v>
      </c>
      <c r="G1614" s="20">
        <v>1.444E-2</v>
      </c>
      <c r="H1614" s="20" t="s">
        <v>47</v>
      </c>
      <c r="I1614" s="20" t="s">
        <v>47</v>
      </c>
      <c r="J1614" s="20">
        <v>2.4000000000000001E-4</v>
      </c>
      <c r="K1614" s="20">
        <v>9.9834155251141504E-2</v>
      </c>
      <c r="L1614" s="20">
        <v>4.7579999999999997E-2</v>
      </c>
      <c r="M1614" s="20">
        <v>1.2669093749999999E-2</v>
      </c>
      <c r="N1614" s="50">
        <v>3</v>
      </c>
      <c r="O1614" s="8">
        <f>IFERROR(IFERROR(Tabela_BI[[#This Row],[nº Capt. Superf. - DAEE]]/(Tabela_BI[[#This Row],[nº Capt. Subt. - DAEE]] + Tabela_BI[[#This Row],[nº Capt. Superf. - DAEE]]),"") *100,"")</f>
        <v>41.17647058823529</v>
      </c>
      <c r="P1614" s="8">
        <f>IFERROR(IFERROR(Tabela_BI[[#This Row],[nº Capt. Subt. - DAEE]] /(Tabela_BI[[#This Row],[nº Capt. Subt. - DAEE]] + Tabela_BI[[#This Row],[nº Capt. Superf. - DAEE]]),"") *100,"")</f>
        <v>58.82352941176471</v>
      </c>
      <c r="Q1614" s="1">
        <v>7</v>
      </c>
      <c r="R1614" s="1">
        <v>10</v>
      </c>
      <c r="S1614" s="6">
        <v>293.86799999999999</v>
      </c>
      <c r="T1614" s="6">
        <v>293.86799999999999</v>
      </c>
      <c r="W1614" s="1"/>
      <c r="X1614" s="1"/>
      <c r="Y1614" s="1"/>
      <c r="AC1614" s="1"/>
      <c r="AF1614" s="1"/>
      <c r="AG1614" s="1"/>
    </row>
    <row r="1615" spans="1:33" hidden="1" x14ac:dyDescent="0.25">
      <c r="A1615" s="1">
        <v>20</v>
      </c>
      <c r="B1615" s="1">
        <v>2019</v>
      </c>
      <c r="C1615" s="1">
        <v>354710620</v>
      </c>
      <c r="D1615" s="44" t="s">
        <v>575</v>
      </c>
      <c r="E1615" s="20">
        <v>0.1855200152207</v>
      </c>
      <c r="F1615" s="20">
        <v>7.9420000000000004E-2</v>
      </c>
      <c r="G1615" s="20">
        <v>0.10610001522070001</v>
      </c>
      <c r="H1615" s="20" t="s">
        <v>47</v>
      </c>
      <c r="I1615" s="20">
        <v>7.4005175038051804E-3</v>
      </c>
      <c r="J1615" s="20">
        <v>9.536E-2</v>
      </c>
      <c r="K1615" s="20">
        <v>8.1639497716894993E-2</v>
      </c>
      <c r="L1615" s="20">
        <v>1.1199999999999999E-3</v>
      </c>
      <c r="M1615" s="20">
        <v>7.3281249999999996E-3</v>
      </c>
      <c r="N1615" s="50">
        <v>2</v>
      </c>
      <c r="O1615" s="8">
        <f>IFERROR(IFERROR(Tabela_BI[[#This Row],[nº Capt. Superf. - DAEE]]/(Tabela_BI[[#This Row],[nº Capt. Subt. - DAEE]] + Tabela_BI[[#This Row],[nº Capt. Superf. - DAEE]]),"") *100,"")</f>
        <v>21.052631578947366</v>
      </c>
      <c r="P1615" s="8">
        <f>IFERROR(IFERROR(Tabela_BI[[#This Row],[nº Capt. Subt. - DAEE]] /(Tabela_BI[[#This Row],[nº Capt. Subt. - DAEE]] + Tabela_BI[[#This Row],[nº Capt. Superf. - DAEE]]),"") *100,"")</f>
        <v>78.94736842105263</v>
      </c>
      <c r="Q1615" s="1">
        <v>4</v>
      </c>
      <c r="R1615" s="1">
        <v>15</v>
      </c>
      <c r="S1615" s="6">
        <v>125.40527999999999</v>
      </c>
      <c r="T1615" s="6">
        <v>125.40527999999999</v>
      </c>
      <c r="W1615" s="1"/>
      <c r="X1615" s="1"/>
      <c r="Y1615" s="1"/>
      <c r="AC1615" s="1"/>
      <c r="AF1615" s="1"/>
      <c r="AG1615" s="1"/>
    </row>
    <row r="1616" spans="1:33" hidden="1" x14ac:dyDescent="0.25">
      <c r="A1616" s="1">
        <v>4</v>
      </c>
      <c r="B1616" s="1">
        <v>2019</v>
      </c>
      <c r="C1616" s="1">
        <v>35475024</v>
      </c>
      <c r="D1616" s="44" t="s">
        <v>576</v>
      </c>
      <c r="E1616" s="20">
        <v>0</v>
      </c>
      <c r="F1616" s="20" t="s">
        <v>47</v>
      </c>
      <c r="G1616" s="20" t="s">
        <v>47</v>
      </c>
      <c r="H1616" s="20" t="s">
        <v>47</v>
      </c>
      <c r="I1616" s="20" t="s">
        <v>47</v>
      </c>
      <c r="J1616" s="20" t="s">
        <v>47</v>
      </c>
      <c r="K1616" s="20" t="s">
        <v>47</v>
      </c>
      <c r="L1616" s="20" t="s">
        <v>47</v>
      </c>
      <c r="M1616" s="20" t="s">
        <v>47</v>
      </c>
      <c r="N1616" s="50" t="s">
        <v>47</v>
      </c>
      <c r="O1616" s="8" t="str">
        <f>IFERROR(IFERROR(Tabela_BI[[#This Row],[nº Capt. Superf. - DAEE]]/(Tabela_BI[[#This Row],[nº Capt. Subt. - DAEE]] + Tabela_BI[[#This Row],[nº Capt. Superf. - DAEE]]),"") *100,"")</f>
        <v/>
      </c>
      <c r="P1616" s="8" t="str">
        <f>IFERROR(IFERROR(Tabela_BI[[#This Row],[nº Capt. Subt. - DAEE]] /(Tabela_BI[[#This Row],[nº Capt. Subt. - DAEE]] + Tabela_BI[[#This Row],[nº Capt. Superf. - DAEE]]),"") *100,"")</f>
        <v/>
      </c>
      <c r="Q1616" s="1" t="s">
        <v>47</v>
      </c>
      <c r="R1616" s="1" t="s">
        <v>47</v>
      </c>
      <c r="S1616" s="6"/>
      <c r="T1616" s="6"/>
      <c r="W1616" s="1"/>
      <c r="X1616" s="1"/>
      <c r="Y1616" s="1"/>
      <c r="AC1616" s="1"/>
      <c r="AF1616" s="1"/>
      <c r="AG1616" s="1"/>
    </row>
    <row r="1617" spans="1:33" hidden="1" x14ac:dyDescent="0.25">
      <c r="A1617" s="1">
        <v>9</v>
      </c>
      <c r="B1617" s="1">
        <v>2019</v>
      </c>
      <c r="C1617" s="1">
        <v>35475029</v>
      </c>
      <c r="D1617" s="44" t="s">
        <v>576</v>
      </c>
      <c r="E1617" s="20">
        <v>0.44804689624556099</v>
      </c>
      <c r="F1617" s="20">
        <v>0.25288490613901599</v>
      </c>
      <c r="G1617" s="20">
        <v>0.195161990106545</v>
      </c>
      <c r="H1617" s="20">
        <v>0.118201737696601</v>
      </c>
      <c r="I1617" s="20">
        <v>0.1164</v>
      </c>
      <c r="J1617" s="20">
        <v>2.5617397260274E-2</v>
      </c>
      <c r="K1617" s="20">
        <v>0.29899109715880201</v>
      </c>
      <c r="L1617" s="20">
        <v>7.0384018264840198E-3</v>
      </c>
      <c r="M1617" s="20">
        <v>8.0351979166666671E-2</v>
      </c>
      <c r="N1617" s="50">
        <v>37</v>
      </c>
      <c r="O1617" s="8">
        <f>IFERROR(IFERROR(Tabela_BI[[#This Row],[nº Capt. Superf. - DAEE]]/(Tabela_BI[[#This Row],[nº Capt. Subt. - DAEE]] + Tabela_BI[[#This Row],[nº Capt. Superf. - DAEE]]),"") *100,"")</f>
        <v>51.908396946564885</v>
      </c>
      <c r="P1617" s="8">
        <f>IFERROR(IFERROR(Tabela_BI[[#This Row],[nº Capt. Subt. - DAEE]] /(Tabela_BI[[#This Row],[nº Capt. Subt. - DAEE]] + Tabela_BI[[#This Row],[nº Capt. Superf. - DAEE]]),"") *100,"")</f>
        <v>48.091603053435115</v>
      </c>
      <c r="Q1617" s="1">
        <v>68</v>
      </c>
      <c r="R1617" s="1">
        <v>63</v>
      </c>
      <c r="S1617" s="6">
        <v>1282.067325</v>
      </c>
      <c r="T1617" s="6">
        <v>589.7509695</v>
      </c>
      <c r="W1617" s="1"/>
      <c r="X1617" s="1"/>
      <c r="Y1617" s="1"/>
      <c r="AC1617" s="1"/>
      <c r="AF1617" s="1"/>
      <c r="AG1617" s="1"/>
    </row>
    <row r="1618" spans="1:33" hidden="1" x14ac:dyDescent="0.25">
      <c r="A1618" s="1">
        <v>15</v>
      </c>
      <c r="B1618" s="1">
        <v>2019</v>
      </c>
      <c r="C1618" s="1">
        <v>354740315</v>
      </c>
      <c r="D1618" s="44" t="s">
        <v>577</v>
      </c>
      <c r="E1618" s="20">
        <v>1.54749670218163E-2</v>
      </c>
      <c r="F1618" s="20">
        <v>2.5000000000000001E-3</v>
      </c>
      <c r="G1618" s="20">
        <v>1.2974967021816299E-2</v>
      </c>
      <c r="H1618" s="20">
        <v>0.17480974124809701</v>
      </c>
      <c r="I1618" s="20">
        <v>6.4799999999999996E-3</v>
      </c>
      <c r="J1618" s="20" t="s">
        <v>47</v>
      </c>
      <c r="K1618" s="20">
        <v>8.74245560629122E-3</v>
      </c>
      <c r="L1618" s="20">
        <v>2.5251141552511401E-4</v>
      </c>
      <c r="M1618" s="20">
        <v>4.5904218750000012E-3</v>
      </c>
      <c r="N1618" s="50">
        <v>4</v>
      </c>
      <c r="O1618" s="8">
        <f>IFERROR(IFERROR(Tabela_BI[[#This Row],[nº Capt. Superf. - DAEE]]/(Tabela_BI[[#This Row],[nº Capt. Subt. - DAEE]] + Tabela_BI[[#This Row],[nº Capt. Superf. - DAEE]]),"") *100,"")</f>
        <v>33.333333333333329</v>
      </c>
      <c r="P1618" s="8">
        <f>IFERROR(IFERROR(Tabela_BI[[#This Row],[nº Capt. Subt. - DAEE]] /(Tabela_BI[[#This Row],[nº Capt. Subt. - DAEE]] + Tabela_BI[[#This Row],[nº Capt. Superf. - DAEE]]),"") *100,"")</f>
        <v>66.666666666666657</v>
      </c>
      <c r="Q1618" s="1">
        <v>6</v>
      </c>
      <c r="R1618" s="1">
        <v>12</v>
      </c>
      <c r="S1618" s="6">
        <v>76.543131600000009</v>
      </c>
      <c r="T1618" s="6">
        <v>76.543131600000009</v>
      </c>
      <c r="W1618" s="1"/>
      <c r="X1618" s="1"/>
      <c r="Y1618" s="1"/>
      <c r="AC1618" s="1"/>
      <c r="AF1618" s="1"/>
      <c r="AG1618" s="1"/>
    </row>
    <row r="1619" spans="1:33" hidden="1" x14ac:dyDescent="0.25">
      <c r="A1619" s="1">
        <v>4</v>
      </c>
      <c r="B1619" s="1">
        <v>2019</v>
      </c>
      <c r="C1619" s="1">
        <v>35476014</v>
      </c>
      <c r="D1619" s="44" t="s">
        <v>578</v>
      </c>
      <c r="E1619" s="20">
        <v>0.33627548706240507</v>
      </c>
      <c r="F1619" s="20">
        <v>0.32906287671232898</v>
      </c>
      <c r="G1619" s="20">
        <v>7.2126103500761004E-3</v>
      </c>
      <c r="H1619" s="20">
        <v>0.14560730593607299</v>
      </c>
      <c r="I1619" s="20" t="s">
        <v>47</v>
      </c>
      <c r="J1619" s="20">
        <v>0.11177465753424699</v>
      </c>
      <c r="K1619" s="20">
        <v>0.221505413495687</v>
      </c>
      <c r="L1619" s="20">
        <v>2.9954160324708302E-3</v>
      </c>
      <c r="M1619" s="20">
        <v>7.5268331625000004E-2</v>
      </c>
      <c r="N1619" s="50">
        <v>5</v>
      </c>
      <c r="O1619" s="8">
        <f>IFERROR(IFERROR(Tabela_BI[[#This Row],[nº Capt. Superf. - DAEE]]/(Tabela_BI[[#This Row],[nº Capt. Subt. - DAEE]] + Tabela_BI[[#This Row],[nº Capt. Superf. - DAEE]]),"") *100,"")</f>
        <v>21.739130434782609</v>
      </c>
      <c r="P1619" s="8">
        <f>IFERROR(IFERROR(Tabela_BI[[#This Row],[nº Capt. Subt. - DAEE]] /(Tabela_BI[[#This Row],[nº Capt. Subt. - DAEE]] + Tabela_BI[[#This Row],[nº Capt. Superf. - DAEE]]),"") *100,"")</f>
        <v>78.260869565217391</v>
      </c>
      <c r="Q1619" s="1">
        <v>20</v>
      </c>
      <c r="R1619" s="1">
        <v>72</v>
      </c>
      <c r="S1619" s="6">
        <v>1332.59148</v>
      </c>
      <c r="T1619" s="6">
        <v>1332.59148</v>
      </c>
      <c r="W1619" s="1"/>
      <c r="X1619" s="1"/>
      <c r="Y1619" s="1"/>
      <c r="AC1619" s="1"/>
      <c r="AF1619" s="1"/>
      <c r="AG1619" s="1"/>
    </row>
    <row r="1620" spans="1:33" hidden="1" x14ac:dyDescent="0.25">
      <c r="A1620" s="1">
        <v>9</v>
      </c>
      <c r="B1620" s="1">
        <v>2019</v>
      </c>
      <c r="C1620" s="1">
        <v>35476019</v>
      </c>
      <c r="D1620" s="44" t="s">
        <v>578</v>
      </c>
      <c r="E1620" s="20">
        <v>0</v>
      </c>
      <c r="F1620" s="20" t="s">
        <v>47</v>
      </c>
      <c r="G1620" s="20" t="s">
        <v>47</v>
      </c>
      <c r="H1620" s="20" t="s">
        <v>47</v>
      </c>
      <c r="I1620" s="20" t="s">
        <v>47</v>
      </c>
      <c r="J1620" s="20" t="s">
        <v>47</v>
      </c>
      <c r="K1620" s="20" t="s">
        <v>47</v>
      </c>
      <c r="L1620" s="20" t="s">
        <v>47</v>
      </c>
      <c r="M1620" s="20" t="s">
        <v>47</v>
      </c>
      <c r="N1620" s="50" t="s">
        <v>47</v>
      </c>
      <c r="O1620" s="8" t="str">
        <f>IFERROR(IFERROR(Tabela_BI[[#This Row],[nº Capt. Superf. - DAEE]]/(Tabela_BI[[#This Row],[nº Capt. Subt. - DAEE]] + Tabela_BI[[#This Row],[nº Capt. Superf. - DAEE]]),"") *100,"")</f>
        <v/>
      </c>
      <c r="P1620" s="8" t="str">
        <f>IFERROR(IFERROR(Tabela_BI[[#This Row],[nº Capt. Subt. - DAEE]] /(Tabela_BI[[#This Row],[nº Capt. Subt. - DAEE]] + Tabela_BI[[#This Row],[nº Capt. Superf. - DAEE]]),"") *100,"")</f>
        <v/>
      </c>
      <c r="Q1620" s="1" t="s">
        <v>47</v>
      </c>
      <c r="R1620" s="1" t="s">
        <v>47</v>
      </c>
      <c r="S1620" s="6"/>
      <c r="T1620" s="6"/>
      <c r="W1620" s="1"/>
      <c r="X1620" s="1"/>
      <c r="Y1620" s="1"/>
      <c r="AC1620" s="1"/>
      <c r="AF1620" s="1"/>
      <c r="AG1620" s="1"/>
    </row>
    <row r="1621" spans="1:33" hidden="1" x14ac:dyDescent="0.25">
      <c r="A1621" s="1">
        <v>15</v>
      </c>
      <c r="B1621" s="1">
        <v>2019</v>
      </c>
      <c r="C1621" s="1">
        <v>354765015</v>
      </c>
      <c r="D1621" s="44" t="s">
        <v>579</v>
      </c>
      <c r="E1621" s="20">
        <v>1.8961922881785926E-3</v>
      </c>
      <c r="F1621" s="20">
        <v>1.84061136478945E-3</v>
      </c>
      <c r="G1621" s="20">
        <v>5.5580923389142601E-5</v>
      </c>
      <c r="H1621" s="20" t="s">
        <v>47</v>
      </c>
      <c r="I1621" s="20" t="s">
        <v>47</v>
      </c>
      <c r="J1621" s="20" t="s">
        <v>47</v>
      </c>
      <c r="K1621" s="20">
        <v>1.89619228817859E-3</v>
      </c>
      <c r="L1621" s="20">
        <v>0</v>
      </c>
      <c r="M1621" s="20" t="s">
        <v>47</v>
      </c>
      <c r="N1621" s="50">
        <v>1</v>
      </c>
      <c r="O1621" s="8">
        <f>IFERROR(IFERROR(Tabela_BI[[#This Row],[nº Capt. Superf. - DAEE]]/(Tabela_BI[[#This Row],[nº Capt. Subt. - DAEE]] + Tabela_BI[[#This Row],[nº Capt. Superf. - DAEE]]),"") *100,"")</f>
        <v>77.777777777777786</v>
      </c>
      <c r="P1621" s="8">
        <f>IFERROR(IFERROR(Tabela_BI[[#This Row],[nº Capt. Subt. - DAEE]] /(Tabela_BI[[#This Row],[nº Capt. Subt. - DAEE]] + Tabela_BI[[#This Row],[nº Capt. Superf. - DAEE]]),"") *100,"")</f>
        <v>22.222222222222221</v>
      </c>
      <c r="Q1621" s="1">
        <v>7</v>
      </c>
      <c r="R1621" s="1">
        <v>2</v>
      </c>
      <c r="S1621" s="6"/>
      <c r="T1621" s="6"/>
      <c r="W1621" s="1"/>
      <c r="X1621" s="1"/>
      <c r="Y1621" s="1"/>
      <c r="AC1621" s="1"/>
      <c r="AF1621" s="1"/>
      <c r="AG1621" s="1"/>
    </row>
    <row r="1622" spans="1:33" hidden="1" x14ac:dyDescent="0.25">
      <c r="A1622" s="1">
        <v>18</v>
      </c>
      <c r="B1622" s="1">
        <v>2019</v>
      </c>
      <c r="C1622" s="1">
        <v>354765018</v>
      </c>
      <c r="D1622" s="44" t="s">
        <v>579</v>
      </c>
      <c r="E1622" s="20">
        <v>3.2501308980213098E-2</v>
      </c>
      <c r="F1622" s="20">
        <v>1.51070928462709E-2</v>
      </c>
      <c r="G1622" s="20">
        <v>1.7394216133942202E-2</v>
      </c>
      <c r="H1622" s="20" t="s">
        <v>47</v>
      </c>
      <c r="I1622" s="20" t="s">
        <v>47</v>
      </c>
      <c r="J1622" s="20" t="s">
        <v>47</v>
      </c>
      <c r="K1622" s="20">
        <v>3.2471308980213102E-2</v>
      </c>
      <c r="L1622" s="20">
        <v>3.0000000000000001E-5</v>
      </c>
      <c r="M1622" s="20">
        <v>3.2959122395833334E-3</v>
      </c>
      <c r="N1622" s="50">
        <v>5</v>
      </c>
      <c r="O1622" s="8">
        <f>IFERROR(IFERROR(Tabela_BI[[#This Row],[nº Capt. Superf. - DAEE]]/(Tabela_BI[[#This Row],[nº Capt. Subt. - DAEE]] + Tabela_BI[[#This Row],[nº Capt. Superf. - DAEE]]),"") *100,"")</f>
        <v>55.882352941176471</v>
      </c>
      <c r="P1622" s="8">
        <f>IFERROR(IFERROR(Tabela_BI[[#This Row],[nº Capt. Subt. - DAEE]] /(Tabela_BI[[#This Row],[nº Capt. Subt. - DAEE]] + Tabela_BI[[#This Row],[nº Capt. Superf. - DAEE]]),"") *100,"")</f>
        <v>44.117647058823529</v>
      </c>
      <c r="Q1622" s="1">
        <v>19</v>
      </c>
      <c r="R1622" s="1">
        <v>15</v>
      </c>
      <c r="S1622" s="6">
        <v>47.195999999999998</v>
      </c>
      <c r="T1622" s="6">
        <v>47.195999999999998</v>
      </c>
      <c r="W1622" s="1"/>
      <c r="X1622" s="1"/>
      <c r="Y1622" s="1"/>
      <c r="AC1622" s="1"/>
      <c r="AF1622" s="1"/>
      <c r="AG1622" s="1"/>
    </row>
    <row r="1623" spans="1:33" hidden="1" x14ac:dyDescent="0.25">
      <c r="A1623" s="1">
        <v>15</v>
      </c>
      <c r="B1623" s="1">
        <v>2019</v>
      </c>
      <c r="C1623" s="1">
        <v>354720515</v>
      </c>
      <c r="D1623" s="44" t="s">
        <v>580</v>
      </c>
      <c r="E1623" s="20">
        <v>4.1222729578894002E-5</v>
      </c>
      <c r="F1623" s="20">
        <v>2.69533231861999E-5</v>
      </c>
      <c r="G1623" s="20">
        <v>1.4269406392694101E-5</v>
      </c>
      <c r="H1623" s="20" t="s">
        <v>47</v>
      </c>
      <c r="I1623" s="20" t="s">
        <v>47</v>
      </c>
      <c r="J1623" s="20" t="s">
        <v>47</v>
      </c>
      <c r="K1623" s="20">
        <v>3.4880771182140998E-5</v>
      </c>
      <c r="L1623" s="20">
        <v>6.3419583967529198E-6</v>
      </c>
      <c r="M1623" s="20" t="s">
        <v>47</v>
      </c>
      <c r="N1623" s="50">
        <v>3</v>
      </c>
      <c r="O1623" s="8">
        <f>IFERROR(IFERROR(Tabela_BI[[#This Row],[nº Capt. Superf. - DAEE]]/(Tabela_BI[[#This Row],[nº Capt. Subt. - DAEE]] + Tabela_BI[[#This Row],[nº Capt. Superf. - DAEE]]),"") *100,"")</f>
        <v>66.666666666666657</v>
      </c>
      <c r="P1623" s="8">
        <f>IFERROR(IFERROR(Tabela_BI[[#This Row],[nº Capt. Subt. - DAEE]] /(Tabela_BI[[#This Row],[nº Capt. Subt. - DAEE]] + Tabela_BI[[#This Row],[nº Capt. Superf. - DAEE]]),"") *100,"")</f>
        <v>33.333333333333329</v>
      </c>
      <c r="Q1623" s="1">
        <v>2</v>
      </c>
      <c r="R1623" s="1">
        <v>1</v>
      </c>
      <c r="S1623" s="6"/>
      <c r="T1623" s="6"/>
      <c r="W1623" s="1"/>
      <c r="X1623" s="1"/>
      <c r="Y1623" s="1"/>
      <c r="AC1623" s="1"/>
      <c r="AF1623" s="1"/>
      <c r="AG1623" s="1"/>
    </row>
    <row r="1624" spans="1:33" hidden="1" x14ac:dyDescent="0.25">
      <c r="A1624" s="1">
        <v>18</v>
      </c>
      <c r="B1624" s="1">
        <v>2019</v>
      </c>
      <c r="C1624" s="1">
        <v>354720518</v>
      </c>
      <c r="D1624" s="44" t="s">
        <v>580</v>
      </c>
      <c r="E1624" s="20">
        <v>0.27924796803652968</v>
      </c>
      <c r="F1624" s="20">
        <v>0.276285502283105</v>
      </c>
      <c r="G1624" s="20">
        <v>2.96246575342466E-3</v>
      </c>
      <c r="H1624" s="20">
        <v>8.3120243531202398E-2</v>
      </c>
      <c r="I1624" s="20">
        <v>2.80246575342466E-3</v>
      </c>
      <c r="J1624" s="20" t="s">
        <v>47</v>
      </c>
      <c r="K1624" s="20">
        <v>0.271392207001522</v>
      </c>
      <c r="L1624" s="20">
        <v>5.053295281582949E-3</v>
      </c>
      <c r="M1624" s="20">
        <v>3.6096041666666663E-3</v>
      </c>
      <c r="N1624" s="50">
        <v>1</v>
      </c>
      <c r="O1624" s="8">
        <f>IFERROR(IFERROR(Tabela_BI[[#This Row],[nº Capt. Superf. - DAEE]]/(Tabela_BI[[#This Row],[nº Capt. Subt. - DAEE]] + Tabela_BI[[#This Row],[nº Capt. Superf. - DAEE]]),"") *100,"")</f>
        <v>58.82352941176471</v>
      </c>
      <c r="P1624" s="8">
        <f>IFERROR(IFERROR(Tabela_BI[[#This Row],[nº Capt. Subt. - DAEE]] /(Tabela_BI[[#This Row],[nº Capt. Subt. - DAEE]] + Tabela_BI[[#This Row],[nº Capt. Superf. - DAEE]]),"") *100,"")</f>
        <v>41.17647058823529</v>
      </c>
      <c r="Q1624" s="1">
        <v>10</v>
      </c>
      <c r="R1624" s="1">
        <v>7</v>
      </c>
      <c r="S1624" s="6">
        <v>53.676000000000002</v>
      </c>
      <c r="T1624" s="6">
        <v>53.676000000000002</v>
      </c>
      <c r="W1624" s="1"/>
      <c r="X1624" s="1"/>
      <c r="Y1624" s="1"/>
      <c r="AC1624" s="1"/>
      <c r="AF1624" s="1"/>
      <c r="AG1624" s="1"/>
    </row>
    <row r="1625" spans="1:33" hidden="1" x14ac:dyDescent="0.25">
      <c r="A1625" s="1">
        <v>6</v>
      </c>
      <c r="B1625" s="1">
        <v>2019</v>
      </c>
      <c r="C1625" s="1">
        <v>35473046</v>
      </c>
      <c r="D1625" s="44" t="s">
        <v>581</v>
      </c>
      <c r="E1625" s="20">
        <v>0.44347876839167899</v>
      </c>
      <c r="F1625" s="20">
        <v>0.18067674277016699</v>
      </c>
      <c r="G1625" s="20">
        <v>0.262802025621512</v>
      </c>
      <c r="H1625" s="20" t="s">
        <v>47</v>
      </c>
      <c r="I1625" s="20">
        <v>0.13247999999999999</v>
      </c>
      <c r="J1625" s="20">
        <v>7.2606963470319599E-2</v>
      </c>
      <c r="K1625" s="20">
        <v>3.3236681887366799E-4</v>
      </c>
      <c r="L1625" s="20">
        <v>0.238059438102486</v>
      </c>
      <c r="M1625" s="20">
        <v>0.47098835648148146</v>
      </c>
      <c r="N1625" s="50">
        <v>30</v>
      </c>
      <c r="O1625" s="8">
        <f>IFERROR(IFERROR(Tabela_BI[[#This Row],[nº Capt. Superf. - DAEE]]/(Tabela_BI[[#This Row],[nº Capt. Subt. - DAEE]] + Tabela_BI[[#This Row],[nº Capt. Superf. - DAEE]]),"") *100,"")</f>
        <v>11.409395973154362</v>
      </c>
      <c r="P1625" s="8">
        <f>IFERROR(IFERROR(Tabela_BI[[#This Row],[nº Capt. Subt. - DAEE]] /(Tabela_BI[[#This Row],[nº Capt. Subt. - DAEE]] + Tabela_BI[[#This Row],[nº Capt. Superf. - DAEE]]),"") *100,"")</f>
        <v>88.590604026845639</v>
      </c>
      <c r="Q1625" s="1">
        <v>17</v>
      </c>
      <c r="R1625" s="1">
        <v>132</v>
      </c>
      <c r="S1625" s="6">
        <v>2936.7538199999999</v>
      </c>
      <c r="T1625" s="6">
        <v>763.55599319999999</v>
      </c>
      <c r="W1625" s="1"/>
      <c r="X1625" s="1"/>
      <c r="Y1625" s="1"/>
      <c r="AC1625" s="1"/>
      <c r="AF1625" s="1"/>
      <c r="AG1625" s="1"/>
    </row>
    <row r="1626" spans="1:33" hidden="1" x14ac:dyDescent="0.25">
      <c r="A1626" s="1">
        <v>10</v>
      </c>
      <c r="B1626" s="1">
        <v>2019</v>
      </c>
      <c r="C1626" s="1">
        <v>354730410</v>
      </c>
      <c r="D1626" s="44" t="s">
        <v>581</v>
      </c>
      <c r="E1626" s="20">
        <v>2.578850837138508E-3</v>
      </c>
      <c r="F1626" s="20">
        <v>2.2899999999999999E-3</v>
      </c>
      <c r="G1626" s="20">
        <v>2.8885083713850798E-4</v>
      </c>
      <c r="H1626" s="20" t="s">
        <v>47</v>
      </c>
      <c r="I1626" s="20" t="s">
        <v>47</v>
      </c>
      <c r="J1626" s="20">
        <v>1.1415525114155301E-5</v>
      </c>
      <c r="K1626" s="20" t="s">
        <v>47</v>
      </c>
      <c r="L1626" s="20">
        <v>2.5674353120243528E-3</v>
      </c>
      <c r="M1626" s="20" t="s">
        <v>47</v>
      </c>
      <c r="N1626" s="50" t="s">
        <v>47</v>
      </c>
      <c r="O1626" s="8">
        <f>IFERROR(IFERROR(Tabela_BI[[#This Row],[nº Capt. Superf. - DAEE]]/(Tabela_BI[[#This Row],[nº Capt. Subt. - DAEE]] + Tabela_BI[[#This Row],[nº Capt. Superf. - DAEE]]),"") *100,"")</f>
        <v>16.666666666666664</v>
      </c>
      <c r="P1626" s="8">
        <f>IFERROR(IFERROR(Tabela_BI[[#This Row],[nº Capt. Subt. - DAEE]] /(Tabela_BI[[#This Row],[nº Capt. Subt. - DAEE]] + Tabela_BI[[#This Row],[nº Capt. Superf. - DAEE]]),"") *100,"")</f>
        <v>83.333333333333343</v>
      </c>
      <c r="Q1626" s="1">
        <v>1</v>
      </c>
      <c r="R1626" s="1">
        <v>5</v>
      </c>
      <c r="S1626" s="6"/>
      <c r="T1626" s="6"/>
      <c r="W1626" s="1"/>
      <c r="X1626" s="1"/>
      <c r="Y1626" s="1"/>
      <c r="AC1626" s="1"/>
      <c r="AF1626" s="1"/>
      <c r="AG1626" s="1"/>
    </row>
    <row r="1627" spans="1:33" hidden="1" x14ac:dyDescent="0.25">
      <c r="A1627" s="1">
        <v>21</v>
      </c>
      <c r="B1627" s="1">
        <v>2019</v>
      </c>
      <c r="C1627" s="1">
        <v>354770021</v>
      </c>
      <c r="D1627" s="44" t="s">
        <v>582</v>
      </c>
      <c r="E1627" s="20">
        <v>1.119261796042618E-3</v>
      </c>
      <c r="F1627" s="20">
        <v>9.5129375951293798E-4</v>
      </c>
      <c r="G1627" s="20">
        <v>1.6796803652968E-4</v>
      </c>
      <c r="H1627" s="20" t="s">
        <v>47</v>
      </c>
      <c r="I1627" s="20" t="s">
        <v>47</v>
      </c>
      <c r="J1627" s="20">
        <v>1.3999999999999999E-4</v>
      </c>
      <c r="K1627" s="20">
        <v>9.7926179604261804E-4</v>
      </c>
      <c r="L1627" s="20">
        <v>0</v>
      </c>
      <c r="M1627" s="20" t="s">
        <v>47</v>
      </c>
      <c r="N1627" s="50">
        <v>2</v>
      </c>
      <c r="O1627" s="8">
        <f>IFERROR(IFERROR(Tabela_BI[[#This Row],[nº Capt. Superf. - DAEE]]/(Tabela_BI[[#This Row],[nº Capt. Subt. - DAEE]] + Tabela_BI[[#This Row],[nº Capt. Superf. - DAEE]]),"") *100,"")</f>
        <v>25</v>
      </c>
      <c r="P1627" s="8">
        <f>IFERROR(IFERROR(Tabela_BI[[#This Row],[nº Capt. Subt. - DAEE]] /(Tabela_BI[[#This Row],[nº Capt. Subt. - DAEE]] + Tabela_BI[[#This Row],[nº Capt. Superf. - DAEE]]),"") *100,"")</f>
        <v>75</v>
      </c>
      <c r="Q1627" s="1">
        <v>1</v>
      </c>
      <c r="R1627" s="1">
        <v>3</v>
      </c>
      <c r="S1627" s="6"/>
      <c r="T1627" s="6"/>
      <c r="W1627" s="1"/>
      <c r="X1627" s="1"/>
      <c r="Y1627" s="1"/>
      <c r="AC1627" s="1"/>
      <c r="AF1627" s="1"/>
      <c r="AG1627" s="1"/>
    </row>
    <row r="1628" spans="1:33" hidden="1" x14ac:dyDescent="0.25">
      <c r="A1628" s="1">
        <v>22</v>
      </c>
      <c r="B1628" s="1">
        <v>2019</v>
      </c>
      <c r="C1628" s="1">
        <v>354770022</v>
      </c>
      <c r="D1628" s="44" t="s">
        <v>582</v>
      </c>
      <c r="E1628" s="20">
        <v>0.2944341894977166</v>
      </c>
      <c r="F1628" s="20">
        <v>0.25491272450532698</v>
      </c>
      <c r="G1628" s="20">
        <v>3.95214649923896E-2</v>
      </c>
      <c r="H1628" s="20" t="s">
        <v>47</v>
      </c>
      <c r="I1628" s="20">
        <v>2.8309999999999998E-2</v>
      </c>
      <c r="J1628" s="20">
        <v>5.8498085996955898E-2</v>
      </c>
      <c r="K1628" s="20">
        <v>0.201812747336377</v>
      </c>
      <c r="L1628" s="20">
        <v>5.8133561643835601E-3</v>
      </c>
      <c r="M1628" s="20">
        <v>5.7149336254629632E-2</v>
      </c>
      <c r="N1628" s="50">
        <v>25</v>
      </c>
      <c r="O1628" s="8">
        <f>IFERROR(IFERROR(Tabela_BI[[#This Row],[nº Capt. Superf. - DAEE]]/(Tabela_BI[[#This Row],[nº Capt. Subt. - DAEE]] + Tabela_BI[[#This Row],[nº Capt. Superf. - DAEE]]),"") *100,"")</f>
        <v>29.545454545454547</v>
      </c>
      <c r="P1628" s="8">
        <f>IFERROR(IFERROR(Tabela_BI[[#This Row],[nº Capt. Subt. - DAEE]] /(Tabela_BI[[#This Row],[nº Capt. Subt. - DAEE]] + Tabela_BI[[#This Row],[nº Capt. Superf. - DAEE]]),"") *100,"")</f>
        <v>70.454545454545453</v>
      </c>
      <c r="Q1628" s="1">
        <v>13</v>
      </c>
      <c r="R1628" s="1">
        <v>31</v>
      </c>
      <c r="S1628" s="6">
        <v>998.09280000000001</v>
      </c>
      <c r="T1628" s="6">
        <v>998.09280000000001</v>
      </c>
      <c r="W1628" s="1"/>
      <c r="X1628" s="1"/>
      <c r="Y1628" s="1"/>
      <c r="AC1628" s="1"/>
      <c r="AF1628" s="1"/>
      <c r="AG1628" s="1"/>
    </row>
    <row r="1629" spans="1:33" hidden="1" x14ac:dyDescent="0.25">
      <c r="A1629" s="1">
        <v>6</v>
      </c>
      <c r="B1629" s="1">
        <v>2019</v>
      </c>
      <c r="C1629" s="1">
        <v>35478096</v>
      </c>
      <c r="D1629" s="44" t="s">
        <v>583</v>
      </c>
      <c r="E1629" s="20">
        <v>0.86146461694571297</v>
      </c>
      <c r="F1629" s="20">
        <v>0.49764849315068499</v>
      </c>
      <c r="G1629" s="20">
        <v>0.36381612379502798</v>
      </c>
      <c r="H1629" s="20" t="s">
        <v>47</v>
      </c>
      <c r="I1629" s="20">
        <v>0.161815068493151</v>
      </c>
      <c r="J1629" s="20">
        <v>0.56526948566717405</v>
      </c>
      <c r="K1629" s="20">
        <v>1.3318112633181101E-5</v>
      </c>
      <c r="L1629" s="20">
        <v>0.13436674467275489</v>
      </c>
      <c r="M1629" s="20">
        <v>2.828114247685185</v>
      </c>
      <c r="N1629" s="50">
        <v>14</v>
      </c>
      <c r="O1629" s="8">
        <f>IFERROR(IFERROR(Tabela_BI[[#This Row],[nº Capt. Superf. - DAEE]]/(Tabela_BI[[#This Row],[nº Capt. Subt. - DAEE]] + Tabela_BI[[#This Row],[nº Capt. Superf. - DAEE]]),"") *100,"")</f>
        <v>4.8192771084337354</v>
      </c>
      <c r="P1629" s="8">
        <f>IFERROR(IFERROR(Tabela_BI[[#This Row],[nº Capt. Subt. - DAEE]] /(Tabela_BI[[#This Row],[nº Capt. Subt. - DAEE]] + Tabela_BI[[#This Row],[nº Capt. Superf. - DAEE]]),"") *100,"")</f>
        <v>95.180722891566262</v>
      </c>
      <c r="Q1629" s="1">
        <v>8</v>
      </c>
      <c r="R1629" s="1">
        <v>158</v>
      </c>
      <c r="S1629" s="6">
        <v>38767.165509599996</v>
      </c>
      <c r="T1629" s="6">
        <v>17654.567173071839</v>
      </c>
      <c r="W1629" s="1"/>
      <c r="X1629" s="1"/>
      <c r="Y1629" s="1"/>
      <c r="AC1629" s="1"/>
      <c r="AF1629" s="1"/>
      <c r="AG1629" s="1"/>
    </row>
    <row r="1630" spans="1:33" hidden="1" x14ac:dyDescent="0.25">
      <c r="A1630" s="1">
        <v>7</v>
      </c>
      <c r="B1630" s="1">
        <v>2019</v>
      </c>
      <c r="C1630" s="1">
        <v>35478097</v>
      </c>
      <c r="D1630" s="44" t="s">
        <v>583</v>
      </c>
      <c r="E1630" s="20">
        <v>0</v>
      </c>
      <c r="F1630" s="20" t="s">
        <v>47</v>
      </c>
      <c r="G1630" s="20" t="s">
        <v>47</v>
      </c>
      <c r="H1630" s="20" t="s">
        <v>47</v>
      </c>
      <c r="I1630" s="20" t="s">
        <v>47</v>
      </c>
      <c r="J1630" s="20" t="s">
        <v>47</v>
      </c>
      <c r="K1630" s="20" t="s">
        <v>47</v>
      </c>
      <c r="L1630" s="20">
        <v>0</v>
      </c>
      <c r="M1630" s="20" t="s">
        <v>47</v>
      </c>
      <c r="N1630" s="50" t="s">
        <v>47</v>
      </c>
      <c r="O1630" s="8" t="str">
        <f>IFERROR(IFERROR(Tabela_BI[[#This Row],[nº Capt. Superf. - DAEE]]/(Tabela_BI[[#This Row],[nº Capt. Subt. - DAEE]] + Tabela_BI[[#This Row],[nº Capt. Superf. - DAEE]]),"") *100,"")</f>
        <v/>
      </c>
      <c r="P1630" s="8" t="str">
        <f>IFERROR(IFERROR(Tabela_BI[[#This Row],[nº Capt. Subt. - DAEE]] /(Tabela_BI[[#This Row],[nº Capt. Subt. - DAEE]] + Tabela_BI[[#This Row],[nº Capt. Superf. - DAEE]]),"") *100,"")</f>
        <v/>
      </c>
      <c r="Q1630" s="1" t="s">
        <v>47</v>
      </c>
      <c r="R1630" s="1" t="s">
        <v>47</v>
      </c>
      <c r="S1630" s="6"/>
      <c r="T1630" s="6"/>
      <c r="W1630" s="1"/>
      <c r="X1630" s="1"/>
      <c r="Y1630" s="1"/>
      <c r="AC1630" s="1"/>
      <c r="AF1630" s="1"/>
      <c r="AG1630" s="1"/>
    </row>
    <row r="1631" spans="1:33" hidden="1" x14ac:dyDescent="0.25">
      <c r="A1631" s="1">
        <v>4</v>
      </c>
      <c r="B1631" s="1">
        <v>2019</v>
      </c>
      <c r="C1631" s="1">
        <v>35479084</v>
      </c>
      <c r="D1631" s="44" t="s">
        <v>584</v>
      </c>
      <c r="E1631" s="20">
        <v>3.8318112633181129E-4</v>
      </c>
      <c r="F1631" s="20">
        <v>3.7176560121765598E-4</v>
      </c>
      <c r="G1631" s="20">
        <v>1.1415525114155301E-5</v>
      </c>
      <c r="H1631" s="20" t="s">
        <v>47</v>
      </c>
      <c r="I1631" s="20" t="s">
        <v>47</v>
      </c>
      <c r="J1631" s="20" t="s">
        <v>47</v>
      </c>
      <c r="K1631" s="20">
        <v>3.7747336377473399E-4</v>
      </c>
      <c r="L1631" s="20">
        <v>5.70776255707763E-6</v>
      </c>
      <c r="M1631" s="20" t="s">
        <v>47</v>
      </c>
      <c r="N1631" s="50">
        <v>3</v>
      </c>
      <c r="O1631" s="8">
        <f>IFERROR(IFERROR(Tabela_BI[[#This Row],[nº Capt. Superf. - DAEE]]/(Tabela_BI[[#This Row],[nº Capt. Subt. - DAEE]] + Tabela_BI[[#This Row],[nº Capt. Superf. - DAEE]]),"") *100,"")</f>
        <v>83.333333333333343</v>
      </c>
      <c r="P1631" s="8">
        <f>IFERROR(IFERROR(Tabela_BI[[#This Row],[nº Capt. Subt. - DAEE]] /(Tabela_BI[[#This Row],[nº Capt. Subt. - DAEE]] + Tabela_BI[[#This Row],[nº Capt. Superf. - DAEE]]),"") *100,"")</f>
        <v>16.666666666666664</v>
      </c>
      <c r="Q1631" s="1">
        <v>5</v>
      </c>
      <c r="R1631" s="1">
        <v>1</v>
      </c>
      <c r="S1631" s="6"/>
      <c r="T1631" s="6"/>
      <c r="W1631" s="1"/>
      <c r="X1631" s="1"/>
      <c r="Y1631" s="1"/>
      <c r="AC1631" s="1"/>
      <c r="AF1631" s="1"/>
      <c r="AG1631" s="1"/>
    </row>
    <row r="1632" spans="1:33" hidden="1" x14ac:dyDescent="0.25">
      <c r="A1632" s="1">
        <v>8</v>
      </c>
      <c r="B1632" s="1">
        <v>2019</v>
      </c>
      <c r="C1632" s="1">
        <v>35479088</v>
      </c>
      <c r="D1632" s="44" t="s">
        <v>584</v>
      </c>
      <c r="E1632" s="20">
        <v>0.713683584474885</v>
      </c>
      <c r="F1632" s="20">
        <v>0.55233444444444402</v>
      </c>
      <c r="G1632" s="20">
        <v>0.16134914003044101</v>
      </c>
      <c r="H1632" s="20">
        <v>3.8087740994419098E-2</v>
      </c>
      <c r="I1632" s="20">
        <v>2.7382404236428199E-2</v>
      </c>
      <c r="J1632" s="20" t="s">
        <v>47</v>
      </c>
      <c r="K1632" s="20">
        <v>0.67065382039573795</v>
      </c>
      <c r="L1632" s="20">
        <v>1.5647359842719401E-2</v>
      </c>
      <c r="M1632" s="20">
        <v>1.707839713541667E-2</v>
      </c>
      <c r="N1632" s="50">
        <v>9</v>
      </c>
      <c r="O1632" s="8">
        <f>IFERROR(IFERROR(Tabela_BI[[#This Row],[nº Capt. Superf. - DAEE]]/(Tabela_BI[[#This Row],[nº Capt. Subt. - DAEE]] + Tabela_BI[[#This Row],[nº Capt. Superf. - DAEE]]),"") *100,"")</f>
        <v>47.058823529411761</v>
      </c>
      <c r="P1632" s="8">
        <f>IFERROR(IFERROR(Tabela_BI[[#This Row],[nº Capt. Subt. - DAEE]] /(Tabela_BI[[#This Row],[nº Capt. Subt. - DAEE]] + Tabela_BI[[#This Row],[nº Capt. Superf. - DAEE]]),"") *100,"")</f>
        <v>52.941176470588239</v>
      </c>
      <c r="Q1632" s="1">
        <v>40</v>
      </c>
      <c r="R1632" s="1">
        <v>45</v>
      </c>
      <c r="S1632" s="6">
        <v>272.49996239999996</v>
      </c>
      <c r="T1632" s="6">
        <v>272.49996239999996</v>
      </c>
      <c r="W1632" s="1"/>
      <c r="X1632" s="1"/>
      <c r="Y1632" s="1"/>
      <c r="AC1632" s="1"/>
      <c r="AF1632" s="1"/>
      <c r="AG1632" s="1"/>
    </row>
    <row r="1633" spans="1:33" hidden="1" x14ac:dyDescent="0.25">
      <c r="A1633" s="1">
        <v>5</v>
      </c>
      <c r="B1633" s="1">
        <v>2019</v>
      </c>
      <c r="C1633" s="1">
        <v>35480055</v>
      </c>
      <c r="D1633" s="44" t="s">
        <v>585</v>
      </c>
      <c r="E1633" s="20">
        <v>0.456258463977677</v>
      </c>
      <c r="F1633" s="20">
        <v>0.22164955098934599</v>
      </c>
      <c r="G1633" s="20">
        <v>0.234608912988331</v>
      </c>
      <c r="H1633" s="20" t="s">
        <v>47</v>
      </c>
      <c r="I1633" s="20">
        <v>8.1398980213089805E-2</v>
      </c>
      <c r="J1633" s="20">
        <v>0.141232497463217</v>
      </c>
      <c r="K1633" s="20">
        <v>0.18425659056316601</v>
      </c>
      <c r="L1633" s="20">
        <v>4.9370395738204002E-2</v>
      </c>
      <c r="M1633" s="20">
        <v>6.2844165052083345E-2</v>
      </c>
      <c r="N1633" s="50">
        <v>25</v>
      </c>
      <c r="O1633" s="8">
        <f>IFERROR(IFERROR(Tabela_BI[[#This Row],[nº Capt. Superf. - DAEE]]/(Tabela_BI[[#This Row],[nº Capt. Subt. - DAEE]] + Tabela_BI[[#This Row],[nº Capt. Superf. - DAEE]]),"") *100,"")</f>
        <v>15</v>
      </c>
      <c r="P1633" s="8">
        <f>IFERROR(IFERROR(Tabela_BI[[#This Row],[nº Capt. Subt. - DAEE]] /(Tabela_BI[[#This Row],[nº Capt. Subt. - DAEE]] + Tabela_BI[[#This Row],[nº Capt. Superf. - DAEE]]),"") *100,"")</f>
        <v>85</v>
      </c>
      <c r="Q1633" s="1">
        <v>27</v>
      </c>
      <c r="R1633" s="1">
        <v>153</v>
      </c>
      <c r="S1633" s="6">
        <v>1035.53208</v>
      </c>
      <c r="T1633" s="6">
        <v>724.87245599999994</v>
      </c>
      <c r="W1633" s="1"/>
      <c r="X1633" s="1"/>
      <c r="Y1633" s="1"/>
      <c r="AC1633" s="1"/>
      <c r="AF1633" s="1"/>
      <c r="AG1633" s="1"/>
    </row>
    <row r="1634" spans="1:33" hidden="1" x14ac:dyDescent="0.25">
      <c r="A1634" s="1">
        <v>19</v>
      </c>
      <c r="B1634" s="1">
        <v>2019</v>
      </c>
      <c r="C1634" s="1">
        <v>354805419</v>
      </c>
      <c r="D1634" s="44" t="s">
        <v>586</v>
      </c>
      <c r="E1634" s="20">
        <v>0.49182976027397302</v>
      </c>
      <c r="F1634" s="20">
        <v>0.38604945585997003</v>
      </c>
      <c r="G1634" s="20">
        <v>0.105780304414003</v>
      </c>
      <c r="H1634" s="20" t="s">
        <v>47</v>
      </c>
      <c r="I1634" s="20" t="s">
        <v>47</v>
      </c>
      <c r="J1634" s="20">
        <v>0.14460000000000001</v>
      </c>
      <c r="K1634" s="20">
        <v>0.33639785768645403</v>
      </c>
      <c r="L1634" s="20">
        <v>1.0831902587519031E-2</v>
      </c>
      <c r="M1634" s="20">
        <v>1.6631363281249999E-2</v>
      </c>
      <c r="N1634" s="50">
        <v>6</v>
      </c>
      <c r="O1634" s="8">
        <f>IFERROR(IFERROR(Tabela_BI[[#This Row],[nº Capt. Superf. - DAEE]]/(Tabela_BI[[#This Row],[nº Capt. Subt. - DAEE]] + Tabela_BI[[#This Row],[nº Capt. Superf. - DAEE]]),"") *100,"")</f>
        <v>60.416666666666664</v>
      </c>
      <c r="P1634" s="8">
        <f>IFERROR(IFERROR(Tabela_BI[[#This Row],[nº Capt. Subt. - DAEE]] /(Tabela_BI[[#This Row],[nº Capt. Subt. - DAEE]] + Tabela_BI[[#This Row],[nº Capt. Superf. - DAEE]]),"") *100,"")</f>
        <v>39.583333333333329</v>
      </c>
      <c r="Q1634" s="1">
        <v>29</v>
      </c>
      <c r="R1634" s="1">
        <v>19</v>
      </c>
      <c r="S1634" s="6">
        <v>356.02199999999999</v>
      </c>
      <c r="T1634" s="6">
        <v>356.02199999999999</v>
      </c>
      <c r="W1634" s="1"/>
      <c r="X1634" s="1"/>
      <c r="Y1634" s="1"/>
      <c r="AC1634" s="1"/>
      <c r="AF1634" s="1"/>
      <c r="AG1634" s="1"/>
    </row>
    <row r="1635" spans="1:33" hidden="1" x14ac:dyDescent="0.25">
      <c r="A1635" s="1">
        <v>9</v>
      </c>
      <c r="B1635" s="1">
        <v>2019</v>
      </c>
      <c r="C1635" s="1">
        <v>35481049</v>
      </c>
      <c r="D1635" s="44" t="s">
        <v>587</v>
      </c>
      <c r="E1635" s="20">
        <v>4.9881392694063886E-2</v>
      </c>
      <c r="F1635" s="20">
        <v>4.9195114155251102E-2</v>
      </c>
      <c r="G1635" s="20">
        <v>6.8627853881278499E-4</v>
      </c>
      <c r="H1635" s="20">
        <v>1.8072837392186701E-2</v>
      </c>
      <c r="I1635" s="20">
        <v>9.8200000000000006E-3</v>
      </c>
      <c r="J1635" s="20">
        <v>1.04566210045662E-4</v>
      </c>
      <c r="K1635" s="20">
        <v>3.1905114155251102E-2</v>
      </c>
      <c r="L1635" s="20">
        <v>8.0517123287671237E-3</v>
      </c>
      <c r="M1635" s="20">
        <v>9.4513838541666669E-3</v>
      </c>
      <c r="N1635" s="50">
        <v>23</v>
      </c>
      <c r="O1635" s="8">
        <f>IFERROR(IFERROR(Tabela_BI[[#This Row],[nº Capt. Superf. - DAEE]]/(Tabela_BI[[#This Row],[nº Capt. Subt. - DAEE]] + Tabela_BI[[#This Row],[nº Capt. Superf. - DAEE]]),"") *100,"")</f>
        <v>58.974358974358978</v>
      </c>
      <c r="P1635" s="8">
        <f>IFERROR(IFERROR(Tabela_BI[[#This Row],[nº Capt. Subt. - DAEE]] /(Tabela_BI[[#This Row],[nº Capt. Subt. - DAEE]] + Tabela_BI[[#This Row],[nº Capt. Superf. - DAEE]]),"") *100,"")</f>
        <v>41.025641025641022</v>
      </c>
      <c r="Q1635" s="1">
        <v>23</v>
      </c>
      <c r="R1635" s="1">
        <v>16</v>
      </c>
      <c r="S1635" s="6">
        <v>168.17328000000001</v>
      </c>
      <c r="T1635" s="6">
        <v>168.17328000000001</v>
      </c>
      <c r="W1635" s="1"/>
      <c r="X1635" s="1"/>
      <c r="Y1635" s="1"/>
      <c r="AC1635" s="1"/>
      <c r="AF1635" s="1"/>
      <c r="AG1635" s="1"/>
    </row>
    <row r="1636" spans="1:33" hidden="1" x14ac:dyDescent="0.25">
      <c r="A1636" s="1">
        <v>1</v>
      </c>
      <c r="B1636" s="1">
        <v>2019</v>
      </c>
      <c r="C1636" s="1">
        <v>35482031</v>
      </c>
      <c r="D1636" s="44" t="s">
        <v>588</v>
      </c>
      <c r="E1636" s="20">
        <v>3.005056950786399E-2</v>
      </c>
      <c r="F1636" s="20">
        <v>2.8491097158802599E-2</v>
      </c>
      <c r="G1636" s="20">
        <v>1.5594723490613899E-3</v>
      </c>
      <c r="H1636" s="20">
        <v>1.32027524099442E-2</v>
      </c>
      <c r="I1636" s="20">
        <v>0</v>
      </c>
      <c r="J1636" s="20">
        <v>1.2999999999999999E-4</v>
      </c>
      <c r="K1636" s="20">
        <v>2.8091572805682401E-2</v>
      </c>
      <c r="L1636" s="20">
        <v>1.8189967021816299E-3</v>
      </c>
      <c r="M1636" s="20">
        <v>9.7130968749999987E-3</v>
      </c>
      <c r="N1636" s="50">
        <v>22</v>
      </c>
      <c r="O1636" s="8">
        <f>IFERROR(IFERROR(Tabela_BI[[#This Row],[nº Capt. Superf. - DAEE]]/(Tabela_BI[[#This Row],[nº Capt. Subt. - DAEE]] + Tabela_BI[[#This Row],[nº Capt. Superf. - DAEE]]),"") *100,"")</f>
        <v>75.438596491228068</v>
      </c>
      <c r="P1636" s="8">
        <f>IFERROR(IFERROR(Tabela_BI[[#This Row],[nº Capt. Subt. - DAEE]] /(Tabela_BI[[#This Row],[nº Capt. Subt. - DAEE]] + Tabela_BI[[#This Row],[nº Capt. Superf. - DAEE]]),"") *100,"")</f>
        <v>24.561403508771928</v>
      </c>
      <c r="Q1636" s="1">
        <v>43</v>
      </c>
      <c r="R1636" s="1">
        <v>14</v>
      </c>
      <c r="S1636" s="6">
        <v>102.73823999999999</v>
      </c>
      <c r="T1636" s="6">
        <v>102.73823999999999</v>
      </c>
      <c r="W1636" s="1"/>
      <c r="X1636" s="1"/>
      <c r="Y1636" s="1"/>
      <c r="AC1636" s="1"/>
      <c r="AF1636" s="1"/>
      <c r="AG1636" s="1"/>
    </row>
    <row r="1637" spans="1:33" hidden="1" x14ac:dyDescent="0.25">
      <c r="A1637" s="1">
        <v>21</v>
      </c>
      <c r="B1637" s="1">
        <v>2019</v>
      </c>
      <c r="C1637" s="1">
        <v>354830221</v>
      </c>
      <c r="D1637" s="44" t="s">
        <v>589</v>
      </c>
      <c r="E1637" s="20">
        <v>2.956051750380518E-2</v>
      </c>
      <c r="F1637" s="20">
        <v>2.1530000000000001E-2</v>
      </c>
      <c r="G1637" s="20">
        <v>8.0305175038051808E-3</v>
      </c>
      <c r="H1637" s="20" t="s">
        <v>47</v>
      </c>
      <c r="I1637" s="20">
        <v>7.7005175038051803E-3</v>
      </c>
      <c r="J1637" s="20" t="s">
        <v>47</v>
      </c>
      <c r="K1637" s="20">
        <v>1.2999999999999999E-4</v>
      </c>
      <c r="L1637" s="20">
        <v>2.1729999999999999E-2</v>
      </c>
      <c r="M1637" s="20">
        <v>7.1167239583333338E-3</v>
      </c>
      <c r="N1637" s="50" t="s">
        <v>47</v>
      </c>
      <c r="O1637" s="8">
        <f>IFERROR(IFERROR(Tabela_BI[[#This Row],[nº Capt. Superf. - DAEE]]/(Tabela_BI[[#This Row],[nº Capt. Subt. - DAEE]] + Tabela_BI[[#This Row],[nº Capt. Superf. - DAEE]]),"") *100,"")</f>
        <v>8.3333333333333321</v>
      </c>
      <c r="P1637" s="8">
        <f>IFERROR(IFERROR(Tabela_BI[[#This Row],[nº Capt. Subt. - DAEE]] /(Tabela_BI[[#This Row],[nº Capt. Subt. - DAEE]] + Tabela_BI[[#This Row],[nº Capt. Superf. - DAEE]]),"") *100,"")</f>
        <v>91.666666666666657</v>
      </c>
      <c r="Q1637" s="1">
        <v>1</v>
      </c>
      <c r="R1637" s="1">
        <v>11</v>
      </c>
      <c r="S1637" s="6">
        <v>129.19499999999999</v>
      </c>
      <c r="T1637" s="6">
        <v>129.19499999999999</v>
      </c>
      <c r="W1637" s="1"/>
      <c r="X1637" s="1"/>
      <c r="Y1637" s="1"/>
      <c r="AC1637" s="1"/>
      <c r="AF1637" s="1"/>
      <c r="AG1637" s="1"/>
    </row>
    <row r="1638" spans="1:33" hidden="1" x14ac:dyDescent="0.25">
      <c r="A1638" s="1">
        <v>20</v>
      </c>
      <c r="B1638" s="1">
        <v>2019</v>
      </c>
      <c r="C1638" s="1">
        <v>354840120</v>
      </c>
      <c r="D1638" s="44" t="s">
        <v>590</v>
      </c>
      <c r="E1638" s="20">
        <v>3.4053211567732097E-2</v>
      </c>
      <c r="F1638" s="20">
        <v>2.6473211567732101E-2</v>
      </c>
      <c r="G1638" s="20">
        <v>7.5799999999999999E-3</v>
      </c>
      <c r="H1638" s="20" t="s">
        <v>47</v>
      </c>
      <c r="I1638" s="20">
        <v>1.8890000000000001E-2</v>
      </c>
      <c r="J1638" s="20" t="s">
        <v>47</v>
      </c>
      <c r="K1638" s="20">
        <v>1.2133211567732101E-2</v>
      </c>
      <c r="L1638" s="20">
        <v>3.0300000000000001E-3</v>
      </c>
      <c r="M1638" s="20">
        <v>1.0699640624999998E-2</v>
      </c>
      <c r="N1638" s="50" t="s">
        <v>47</v>
      </c>
      <c r="O1638" s="8">
        <f>IFERROR(IFERROR(Tabela_BI[[#This Row],[nº Capt. Superf. - DAEE]]/(Tabela_BI[[#This Row],[nº Capt. Subt. - DAEE]] + Tabela_BI[[#This Row],[nº Capt. Superf. - DAEE]]),"") *100,"")</f>
        <v>57.142857142857139</v>
      </c>
      <c r="P1638" s="8">
        <f>IFERROR(IFERROR(Tabela_BI[[#This Row],[nº Capt. Subt. - DAEE]] /(Tabela_BI[[#This Row],[nº Capt. Subt. - DAEE]] + Tabela_BI[[#This Row],[nº Capt. Superf. - DAEE]]),"") *100,"")</f>
        <v>42.857142857142854</v>
      </c>
      <c r="Q1638" s="1">
        <v>8</v>
      </c>
      <c r="R1638" s="1">
        <v>6</v>
      </c>
      <c r="S1638" s="6">
        <v>215.11483199999998</v>
      </c>
      <c r="T1638" s="6">
        <v>215.11483199999998</v>
      </c>
      <c r="W1638" s="1"/>
      <c r="X1638" s="1"/>
      <c r="Y1638" s="1"/>
      <c r="AC1638" s="1"/>
      <c r="AF1638" s="1"/>
      <c r="AG1638" s="1"/>
    </row>
    <row r="1639" spans="1:33" hidden="1" x14ac:dyDescent="0.25">
      <c r="A1639" s="1">
        <v>7</v>
      </c>
      <c r="B1639" s="1">
        <v>2019</v>
      </c>
      <c r="C1639" s="1">
        <v>35485007</v>
      </c>
      <c r="D1639" s="44" t="s">
        <v>591</v>
      </c>
      <c r="E1639" s="20">
        <v>2.9680797304667683</v>
      </c>
      <c r="F1639" s="20">
        <v>2.9562400000000002</v>
      </c>
      <c r="G1639" s="20">
        <v>1.18397304667681E-2</v>
      </c>
      <c r="H1639" s="20" t="s">
        <v>47</v>
      </c>
      <c r="I1639" s="20">
        <v>2</v>
      </c>
      <c r="J1639" s="20">
        <v>0.96160999999999996</v>
      </c>
      <c r="K1639" s="20">
        <v>6.6590563165905597E-6</v>
      </c>
      <c r="L1639" s="20">
        <v>6.4630714104515503E-3</v>
      </c>
      <c r="M1639" s="20">
        <v>1.489925613425926</v>
      </c>
      <c r="N1639" s="50">
        <v>10</v>
      </c>
      <c r="O1639" s="8">
        <f>IFERROR(IFERROR(Tabela_BI[[#This Row],[nº Capt. Superf. - DAEE]]/(Tabela_BI[[#This Row],[nº Capt. Subt. - DAEE]] + Tabela_BI[[#This Row],[nº Capt. Superf. - DAEE]]),"") *100,"")</f>
        <v>41.17647058823529</v>
      </c>
      <c r="P1639" s="8">
        <f>IFERROR(IFERROR(Tabela_BI[[#This Row],[nº Capt. Subt. - DAEE]] /(Tabela_BI[[#This Row],[nº Capt. Subt. - DAEE]] + Tabela_BI[[#This Row],[nº Capt. Superf. - DAEE]]),"") *100,"")</f>
        <v>58.82352941176471</v>
      </c>
      <c r="Q1639" s="1">
        <v>14</v>
      </c>
      <c r="R1639" s="1">
        <v>20</v>
      </c>
      <c r="S1639" s="6">
        <v>22679.859059999999</v>
      </c>
      <c r="T1639" s="6">
        <v>0</v>
      </c>
      <c r="W1639" s="1"/>
      <c r="X1639" s="1"/>
      <c r="Y1639" s="1"/>
      <c r="AC1639" s="1"/>
      <c r="AF1639" s="1"/>
      <c r="AG1639" s="1"/>
    </row>
    <row r="1640" spans="1:33" hidden="1" x14ac:dyDescent="0.25">
      <c r="A1640" s="1">
        <v>1</v>
      </c>
      <c r="B1640" s="1">
        <v>2019</v>
      </c>
      <c r="C1640" s="1">
        <v>35486091</v>
      </c>
      <c r="D1640" s="44" t="s">
        <v>592</v>
      </c>
      <c r="E1640" s="20">
        <v>0.10103927891933023</v>
      </c>
      <c r="F1640" s="20">
        <v>9.9002155631658997E-2</v>
      </c>
      <c r="G1640" s="20">
        <v>2.0371232876712302E-3</v>
      </c>
      <c r="H1640" s="20">
        <v>8.0225773718924401E-6</v>
      </c>
      <c r="I1640" s="20">
        <v>6.2219999999999998E-2</v>
      </c>
      <c r="J1640" s="20" t="s">
        <v>47</v>
      </c>
      <c r="K1640" s="20">
        <v>2.41372089041096E-2</v>
      </c>
      <c r="L1640" s="20">
        <v>1.4682070015220702E-2</v>
      </c>
      <c r="M1640" s="20">
        <v>2.0051010416666668E-2</v>
      </c>
      <c r="N1640" s="50">
        <v>7</v>
      </c>
      <c r="O1640" s="8">
        <f>IFERROR(IFERROR(Tabela_BI[[#This Row],[nº Capt. Superf. - DAEE]]/(Tabela_BI[[#This Row],[nº Capt. Subt. - DAEE]] + Tabela_BI[[#This Row],[nº Capt. Superf. - DAEE]]),"") *100,"")</f>
        <v>92.307692307692307</v>
      </c>
      <c r="P1640" s="8">
        <f>IFERROR(IFERROR(Tabela_BI[[#This Row],[nº Capt. Subt. - DAEE]] /(Tabela_BI[[#This Row],[nº Capt. Subt. - DAEE]] + Tabela_BI[[#This Row],[nº Capt. Superf. - DAEE]]),"") *100,"")</f>
        <v>7.6923076923076925</v>
      </c>
      <c r="Q1640" s="1">
        <v>48</v>
      </c>
      <c r="R1640" s="1">
        <v>4</v>
      </c>
      <c r="S1640" s="6">
        <v>282.798</v>
      </c>
      <c r="T1640" s="6">
        <v>212.09849999999997</v>
      </c>
      <c r="W1640" s="1"/>
      <c r="X1640" s="1"/>
      <c r="Y1640" s="1"/>
      <c r="AC1640" s="1"/>
      <c r="AF1640" s="1"/>
      <c r="AG1640" s="1"/>
    </row>
    <row r="1641" spans="1:33" hidden="1" x14ac:dyDescent="0.25">
      <c r="A1641" s="1">
        <v>6</v>
      </c>
      <c r="B1641" s="1">
        <v>2019</v>
      </c>
      <c r="C1641" s="1">
        <v>35487086</v>
      </c>
      <c r="D1641" s="44" t="s">
        <v>593</v>
      </c>
      <c r="E1641" s="20">
        <v>5.9469193036529688</v>
      </c>
      <c r="F1641" s="20">
        <v>5.5018312683916797</v>
      </c>
      <c r="G1641" s="20">
        <v>0.44508803526128898</v>
      </c>
      <c r="H1641" s="20" t="s">
        <v>47</v>
      </c>
      <c r="I1641" s="20">
        <v>5.5709299999999997</v>
      </c>
      <c r="J1641" s="20">
        <v>0.18113088406900099</v>
      </c>
      <c r="K1641" s="20">
        <v>5.8126839167935097E-4</v>
      </c>
      <c r="L1641" s="20">
        <v>0.194277151192288</v>
      </c>
      <c r="M1641" s="20">
        <v>3.3008645949074076</v>
      </c>
      <c r="N1641" s="50">
        <v>17</v>
      </c>
      <c r="O1641" s="8">
        <f>IFERROR(IFERROR(Tabela_BI[[#This Row],[nº Capt. Superf. - DAEE]]/(Tabela_BI[[#This Row],[nº Capt. Subt. - DAEE]] + Tabela_BI[[#This Row],[nº Capt. Superf. - DAEE]]),"") *100,"")</f>
        <v>1.3667425968109339</v>
      </c>
      <c r="P1641" s="8">
        <f>IFERROR(IFERROR(Tabela_BI[[#This Row],[nº Capt. Subt. - DAEE]] /(Tabela_BI[[#This Row],[nº Capt. Subt. - DAEE]] + Tabela_BI[[#This Row],[nº Capt. Superf. - DAEE]]),"") *100,"")</f>
        <v>98.633257403189063</v>
      </c>
      <c r="Q1641" s="1">
        <v>6</v>
      </c>
      <c r="R1641" s="1">
        <v>433</v>
      </c>
      <c r="S1641" s="6">
        <v>40981.131359999999</v>
      </c>
      <c r="T1641" s="6">
        <v>11064.9054672</v>
      </c>
      <c r="W1641" s="1"/>
      <c r="X1641" s="1"/>
      <c r="Y1641" s="1"/>
      <c r="AC1641" s="1"/>
      <c r="AF1641" s="1"/>
      <c r="AG1641" s="1"/>
    </row>
    <row r="1642" spans="1:33" hidden="1" x14ac:dyDescent="0.25">
      <c r="A1642" s="1">
        <v>7</v>
      </c>
      <c r="B1642" s="1">
        <v>2019</v>
      </c>
      <c r="C1642" s="1">
        <v>35487087</v>
      </c>
      <c r="D1642" s="44" t="s">
        <v>593</v>
      </c>
      <c r="E1642" s="20">
        <v>0.33573888127853863</v>
      </c>
      <c r="F1642" s="20">
        <v>0.335720319634703</v>
      </c>
      <c r="G1642" s="20">
        <v>1.85616438356164E-5</v>
      </c>
      <c r="H1642" s="20" t="s">
        <v>47</v>
      </c>
      <c r="I1642" s="20">
        <v>0.32</v>
      </c>
      <c r="J1642" s="20">
        <v>1.90319634703196E-4</v>
      </c>
      <c r="K1642" s="20">
        <v>1.553E-2</v>
      </c>
      <c r="L1642" s="20">
        <v>1.85616438356164E-5</v>
      </c>
      <c r="M1642" s="20" t="s">
        <v>47</v>
      </c>
      <c r="N1642" s="50">
        <v>3</v>
      </c>
      <c r="O1642" s="8">
        <f>IFERROR(IFERROR(Tabela_BI[[#This Row],[nº Capt. Superf. - DAEE]]/(Tabela_BI[[#This Row],[nº Capt. Subt. - DAEE]] + Tabela_BI[[#This Row],[nº Capt. Superf. - DAEE]]),"") *100,"")</f>
        <v>75</v>
      </c>
      <c r="P1642" s="8">
        <f>IFERROR(IFERROR(Tabela_BI[[#This Row],[nº Capt. Subt. - DAEE]] /(Tabela_BI[[#This Row],[nº Capt. Subt. - DAEE]] + Tabela_BI[[#This Row],[nº Capt. Superf. - DAEE]]),"") *100,"")</f>
        <v>25</v>
      </c>
      <c r="Q1642" s="1">
        <v>6</v>
      </c>
      <c r="R1642" s="1">
        <v>2</v>
      </c>
      <c r="S1642" s="6"/>
      <c r="T1642" s="6"/>
      <c r="W1642" s="1"/>
      <c r="X1642" s="1"/>
      <c r="Y1642" s="1"/>
      <c r="AC1642" s="1"/>
      <c r="AF1642" s="1"/>
      <c r="AG1642" s="1"/>
    </row>
    <row r="1643" spans="1:33" hidden="1" x14ac:dyDescent="0.25">
      <c r="A1643" s="1">
        <v>6</v>
      </c>
      <c r="B1643" s="1">
        <v>2019</v>
      </c>
      <c r="C1643" s="1">
        <v>35488076</v>
      </c>
      <c r="D1643" s="44" t="s">
        <v>594</v>
      </c>
      <c r="E1643" s="20">
        <v>5.1290000000000002E-2</v>
      </c>
      <c r="F1643" s="20" t="s">
        <v>47</v>
      </c>
      <c r="G1643" s="20">
        <v>5.1290000000000002E-2</v>
      </c>
      <c r="H1643" s="20" t="s">
        <v>47</v>
      </c>
      <c r="I1643" s="20">
        <v>1.73E-3</v>
      </c>
      <c r="J1643" s="20">
        <v>5.0600000000000003E-3</v>
      </c>
      <c r="K1643" s="20" t="s">
        <v>47</v>
      </c>
      <c r="L1643" s="20">
        <v>4.4499999999999991E-2</v>
      </c>
      <c r="M1643" s="20">
        <v>0.52645736111111108</v>
      </c>
      <c r="N1643" s="50" t="s">
        <v>47</v>
      </c>
      <c r="O1643" s="8" t="str">
        <f>IFERROR(IFERROR(Tabela_BI[[#This Row],[nº Capt. Superf. - DAEE]]/(Tabela_BI[[#This Row],[nº Capt. Subt. - DAEE]] + Tabela_BI[[#This Row],[nº Capt. Superf. - DAEE]]),"") *100,"")</f>
        <v/>
      </c>
      <c r="P1643" s="8" t="str">
        <f>IFERROR(IFERROR(Tabela_BI[[#This Row],[nº Capt. Subt. - DAEE]] /(Tabela_BI[[#This Row],[nº Capt. Subt. - DAEE]] + Tabela_BI[[#This Row],[nº Capt. Superf. - DAEE]]),"") *100,"")</f>
        <v/>
      </c>
      <c r="Q1643" s="1" t="s">
        <v>47</v>
      </c>
      <c r="R1643" s="1">
        <v>74</v>
      </c>
      <c r="S1643" s="6">
        <v>8700.8580000000002</v>
      </c>
      <c r="T1643" s="6">
        <v>8700.8580000000002</v>
      </c>
      <c r="W1643" s="1"/>
      <c r="X1643" s="1"/>
      <c r="Y1643" s="1"/>
      <c r="AC1643" s="1"/>
      <c r="AF1643" s="1"/>
      <c r="AG1643" s="1"/>
    </row>
    <row r="1644" spans="1:33" hidden="1" x14ac:dyDescent="0.25">
      <c r="A1644" s="1">
        <v>9</v>
      </c>
      <c r="B1644" s="1">
        <v>2019</v>
      </c>
      <c r="C1644" s="1">
        <v>35489069</v>
      </c>
      <c r="D1644" s="44" t="s">
        <v>595</v>
      </c>
      <c r="E1644" s="20">
        <v>0.7077496848046676</v>
      </c>
      <c r="F1644" s="20">
        <v>0.62619081050228298</v>
      </c>
      <c r="G1644" s="20">
        <v>8.1558874302384607E-2</v>
      </c>
      <c r="H1644" s="20">
        <v>2.34813546423135E-2</v>
      </c>
      <c r="I1644" s="20">
        <v>1.6639999999999999E-2</v>
      </c>
      <c r="J1644" s="20">
        <v>9.5499999999999995E-3</v>
      </c>
      <c r="K1644" s="20">
        <v>0.64153685882800604</v>
      </c>
      <c r="L1644" s="20">
        <v>4.0022825976661611E-2</v>
      </c>
      <c r="M1644" s="20" t="s">
        <v>47</v>
      </c>
      <c r="N1644" s="50">
        <v>40</v>
      </c>
      <c r="O1644" s="8">
        <f>IFERROR(IFERROR(Tabela_BI[[#This Row],[nº Capt. Superf. - DAEE]]/(Tabela_BI[[#This Row],[nº Capt. Subt. - DAEE]] + Tabela_BI[[#This Row],[nº Capt. Superf. - DAEE]]),"") *100,"")</f>
        <v>57.615894039735096</v>
      </c>
      <c r="P1644" s="8">
        <f>IFERROR(IFERROR(Tabela_BI[[#This Row],[nº Capt. Subt. - DAEE]] /(Tabela_BI[[#This Row],[nº Capt. Subt. - DAEE]] + Tabela_BI[[#This Row],[nº Capt. Superf. - DAEE]]),"") *100,"")</f>
        <v>42.384105960264904</v>
      </c>
      <c r="Q1644" s="1">
        <v>87</v>
      </c>
      <c r="R1644" s="1">
        <v>64</v>
      </c>
      <c r="S1644" s="6"/>
      <c r="T1644" s="6"/>
      <c r="W1644" s="1"/>
      <c r="X1644" s="1"/>
      <c r="Y1644" s="1"/>
      <c r="AC1644" s="1"/>
      <c r="AF1644" s="1"/>
      <c r="AG1644" s="1"/>
    </row>
    <row r="1645" spans="1:33" hidden="1" x14ac:dyDescent="0.25">
      <c r="A1645" s="1">
        <v>13</v>
      </c>
      <c r="B1645" s="1">
        <v>2019</v>
      </c>
      <c r="C1645" s="1">
        <v>354890613</v>
      </c>
      <c r="D1645" s="44" t="s">
        <v>595</v>
      </c>
      <c r="E1645" s="20">
        <v>1.1106036218924409</v>
      </c>
      <c r="F1645" s="20">
        <v>0.73483558092338896</v>
      </c>
      <c r="G1645" s="20">
        <v>0.37576804096905198</v>
      </c>
      <c r="H1645" s="20" t="s">
        <v>47</v>
      </c>
      <c r="I1645" s="20">
        <v>0.65634000000000003</v>
      </c>
      <c r="J1645" s="20">
        <v>9.7267229832572299E-2</v>
      </c>
      <c r="K1645" s="20">
        <v>0.19163266869609299</v>
      </c>
      <c r="L1645" s="20">
        <v>0.16536372336377447</v>
      </c>
      <c r="M1645" s="20">
        <v>0.8050108692986111</v>
      </c>
      <c r="N1645" s="50">
        <v>46</v>
      </c>
      <c r="O1645" s="8">
        <f>IFERROR(IFERROR(Tabela_BI[[#This Row],[nº Capt. Superf. - DAEE]]/(Tabela_BI[[#This Row],[nº Capt. Subt. - DAEE]] + Tabela_BI[[#This Row],[nº Capt. Superf. - DAEE]]),"") *100,"")</f>
        <v>18.032786885245901</v>
      </c>
      <c r="P1645" s="8">
        <f>IFERROR(IFERROR(Tabela_BI[[#This Row],[nº Capt. Subt. - DAEE]] /(Tabela_BI[[#This Row],[nº Capt. Subt. - DAEE]] + Tabela_BI[[#This Row],[nº Capt. Superf. - DAEE]]),"") *100,"")</f>
        <v>81.967213114754102</v>
      </c>
      <c r="Q1645" s="1">
        <v>66</v>
      </c>
      <c r="R1645" s="1">
        <v>300</v>
      </c>
      <c r="S1645" s="6">
        <v>13062.114</v>
      </c>
      <c r="T1645" s="6">
        <v>11847.337398000001</v>
      </c>
      <c r="W1645" s="1"/>
      <c r="X1645" s="1"/>
      <c r="Y1645" s="1"/>
      <c r="AC1645" s="1"/>
      <c r="AF1645" s="1"/>
      <c r="AG1645" s="1"/>
    </row>
    <row r="1646" spans="1:33" hidden="1" x14ac:dyDescent="0.25">
      <c r="A1646" s="1">
        <v>18</v>
      </c>
      <c r="B1646" s="1">
        <v>2019</v>
      </c>
      <c r="C1646" s="1">
        <v>354900318</v>
      </c>
      <c r="D1646" s="44" t="s">
        <v>596</v>
      </c>
      <c r="E1646" s="20">
        <v>2.2429497716894932E-2</v>
      </c>
      <c r="F1646" s="20">
        <v>1.3419094368340901E-2</v>
      </c>
      <c r="G1646" s="20">
        <v>9.0104033485540296E-3</v>
      </c>
      <c r="H1646" s="20" t="s">
        <v>47</v>
      </c>
      <c r="I1646" s="20">
        <v>8.0831963470319595E-3</v>
      </c>
      <c r="J1646" s="20" t="s">
        <v>47</v>
      </c>
      <c r="K1646" s="20">
        <v>1.3236301369863E-2</v>
      </c>
      <c r="L1646" s="20">
        <v>1.1100000000000001E-3</v>
      </c>
      <c r="M1646" s="20">
        <v>6.3646669270833334E-3</v>
      </c>
      <c r="N1646" s="50">
        <v>8</v>
      </c>
      <c r="O1646" s="8">
        <f>IFERROR(IFERROR(Tabela_BI[[#This Row],[nº Capt. Superf. - DAEE]]/(Tabela_BI[[#This Row],[nº Capt. Subt. - DAEE]] + Tabela_BI[[#This Row],[nº Capt. Superf. - DAEE]]),"") *100,"")</f>
        <v>70.129870129870127</v>
      </c>
      <c r="P1646" s="8">
        <f>IFERROR(IFERROR(Tabela_BI[[#This Row],[nº Capt. Subt. - DAEE]] /(Tabela_BI[[#This Row],[nº Capt. Subt. - DAEE]] + Tabela_BI[[#This Row],[nº Capt. Superf. - DAEE]]),"") *100,"")</f>
        <v>29.870129870129869</v>
      </c>
      <c r="Q1646" s="1">
        <v>54</v>
      </c>
      <c r="R1646" s="1">
        <v>23</v>
      </c>
      <c r="S1646" s="6">
        <v>118.206</v>
      </c>
      <c r="T1646" s="6">
        <v>118.206</v>
      </c>
      <c r="W1646" s="1"/>
      <c r="X1646" s="1"/>
      <c r="Y1646" s="1"/>
      <c r="AC1646" s="1"/>
      <c r="AF1646" s="1"/>
      <c r="AG1646" s="1"/>
    </row>
    <row r="1647" spans="1:33" hidden="1" x14ac:dyDescent="0.25">
      <c r="A1647" s="1">
        <v>4</v>
      </c>
      <c r="B1647" s="1">
        <v>2019</v>
      </c>
      <c r="C1647" s="1">
        <v>35491024</v>
      </c>
      <c r="D1647" s="44" t="s">
        <v>597</v>
      </c>
      <c r="E1647" s="20">
        <v>0</v>
      </c>
      <c r="F1647" s="20" t="s">
        <v>47</v>
      </c>
      <c r="G1647" s="20" t="s">
        <v>47</v>
      </c>
      <c r="H1647" s="20" t="s">
        <v>47</v>
      </c>
      <c r="I1647" s="20" t="s">
        <v>47</v>
      </c>
      <c r="J1647" s="20" t="s">
        <v>47</v>
      </c>
      <c r="K1647" s="20" t="s">
        <v>47</v>
      </c>
      <c r="L1647" s="20" t="s">
        <v>47</v>
      </c>
      <c r="M1647" s="20" t="s">
        <v>47</v>
      </c>
      <c r="N1647" s="50" t="s">
        <v>47</v>
      </c>
      <c r="O1647" s="8" t="str">
        <f>IFERROR(IFERROR(Tabela_BI[[#This Row],[nº Capt. Superf. - DAEE]]/(Tabela_BI[[#This Row],[nº Capt. Subt. - DAEE]] + Tabela_BI[[#This Row],[nº Capt. Superf. - DAEE]]),"") *100,"")</f>
        <v/>
      </c>
      <c r="P1647" s="8" t="str">
        <f>IFERROR(IFERROR(Tabela_BI[[#This Row],[nº Capt. Subt. - DAEE]] /(Tabela_BI[[#This Row],[nº Capt. Subt. - DAEE]] + Tabela_BI[[#This Row],[nº Capt. Superf. - DAEE]]),"") *100,"")</f>
        <v/>
      </c>
      <c r="Q1647" s="1" t="s">
        <v>47</v>
      </c>
      <c r="R1647" s="1" t="s">
        <v>47</v>
      </c>
      <c r="S1647" s="6"/>
      <c r="T1647" s="6"/>
      <c r="W1647" s="1"/>
      <c r="X1647" s="1"/>
      <c r="Y1647" s="1"/>
      <c r="AC1647" s="1"/>
      <c r="AF1647" s="1"/>
      <c r="AG1647" s="1"/>
    </row>
    <row r="1648" spans="1:33" hidden="1" x14ac:dyDescent="0.25">
      <c r="A1648" s="1">
        <v>9</v>
      </c>
      <c r="B1648" s="1">
        <v>2019</v>
      </c>
      <c r="C1648" s="1">
        <v>35491029</v>
      </c>
      <c r="D1648" s="44" t="s">
        <v>597</v>
      </c>
      <c r="E1648" s="20">
        <v>1.6465072938863567</v>
      </c>
      <c r="F1648" s="20">
        <v>1.56886319888382</v>
      </c>
      <c r="G1648" s="20">
        <v>7.76440950025368E-2</v>
      </c>
      <c r="H1648" s="20">
        <v>0.77226572805682403</v>
      </c>
      <c r="I1648" s="20" t="s">
        <v>47</v>
      </c>
      <c r="J1648" s="20">
        <v>0.15117631722475899</v>
      </c>
      <c r="K1648" s="20">
        <v>1.4755644317605301</v>
      </c>
      <c r="L1648" s="20">
        <v>1.9766544901065441E-2</v>
      </c>
      <c r="M1648" s="20">
        <v>0.26485074074074072</v>
      </c>
      <c r="N1648" s="50">
        <v>114</v>
      </c>
      <c r="O1648" s="8">
        <f>IFERROR(IFERROR(Tabela_BI[[#This Row],[nº Capt. Superf. - DAEE]]/(Tabela_BI[[#This Row],[nº Capt. Subt. - DAEE]] + Tabela_BI[[#This Row],[nº Capt. Superf. - DAEE]]),"") *100,"")</f>
        <v>65.163934426229503</v>
      </c>
      <c r="P1648" s="8">
        <f>IFERROR(IFERROR(Tabela_BI[[#This Row],[nº Capt. Subt. - DAEE]] /(Tabela_BI[[#This Row],[nº Capt. Subt. - DAEE]] + Tabela_BI[[#This Row],[nº Capt. Superf. - DAEE]]),"") *100,"")</f>
        <v>34.83606557377049</v>
      </c>
      <c r="Q1648" s="1">
        <v>159</v>
      </c>
      <c r="R1648" s="1">
        <v>85</v>
      </c>
      <c r="S1648" s="6">
        <v>4705.2435599999999</v>
      </c>
      <c r="T1648" s="6">
        <v>4705.2435599999999</v>
      </c>
      <c r="W1648" s="1"/>
      <c r="X1648" s="1"/>
      <c r="Y1648" s="1"/>
      <c r="AC1648" s="1"/>
      <c r="AF1648" s="1"/>
      <c r="AG1648" s="1"/>
    </row>
    <row r="1649" spans="1:33" hidden="1" x14ac:dyDescent="0.25">
      <c r="A1649" s="1">
        <v>18</v>
      </c>
      <c r="B1649" s="1">
        <v>2019</v>
      </c>
      <c r="C1649" s="1">
        <v>354920118</v>
      </c>
      <c r="D1649" s="44" t="s">
        <v>598</v>
      </c>
      <c r="E1649" s="20">
        <v>1.4949429223744299E-2</v>
      </c>
      <c r="F1649" s="20">
        <v>3.1099999999999999E-3</v>
      </c>
      <c r="G1649" s="20">
        <v>1.1839429223744299E-2</v>
      </c>
      <c r="H1649" s="20" t="s">
        <v>47</v>
      </c>
      <c r="I1649" s="20">
        <v>2.4833561643835601E-3</v>
      </c>
      <c r="J1649" s="20" t="s">
        <v>47</v>
      </c>
      <c r="K1649" s="20">
        <v>9.1800000000000007E-3</v>
      </c>
      <c r="L1649" s="20">
        <v>3.2860730593607299E-3</v>
      </c>
      <c r="M1649" s="20">
        <v>6.4487044270833335E-3</v>
      </c>
      <c r="N1649" s="50">
        <v>3</v>
      </c>
      <c r="O1649" s="8">
        <f>IFERROR(IFERROR(Tabela_BI[[#This Row],[nº Capt. Superf. - DAEE]]/(Tabela_BI[[#This Row],[nº Capt. Subt. - DAEE]] + Tabela_BI[[#This Row],[nº Capt. Superf. - DAEE]]),"") *100,"")</f>
        <v>29.411764705882355</v>
      </c>
      <c r="P1649" s="8">
        <f>IFERROR(IFERROR(Tabela_BI[[#This Row],[nº Capt. Subt. - DAEE]] /(Tabela_BI[[#This Row],[nº Capt. Subt. - DAEE]] + Tabela_BI[[#This Row],[nº Capt. Superf. - DAEE]]),"") *100,"")</f>
        <v>70.588235294117652</v>
      </c>
      <c r="Q1649" s="1">
        <v>5</v>
      </c>
      <c r="R1649" s="1">
        <v>12</v>
      </c>
      <c r="S1649" s="6">
        <v>106.002</v>
      </c>
      <c r="T1649" s="6">
        <v>106.002</v>
      </c>
      <c r="W1649" s="1"/>
      <c r="X1649" s="1"/>
      <c r="Y1649" s="1"/>
      <c r="AC1649" s="1"/>
      <c r="AF1649" s="1"/>
      <c r="AG1649" s="1"/>
    </row>
    <row r="1650" spans="1:33" hidden="1" x14ac:dyDescent="0.25">
      <c r="A1650" s="1">
        <v>18</v>
      </c>
      <c r="B1650" s="1">
        <v>2019</v>
      </c>
      <c r="C1650" s="1">
        <v>354925018</v>
      </c>
      <c r="D1650" s="44" t="s">
        <v>599</v>
      </c>
      <c r="E1650" s="20">
        <v>2.0818858447488597E-2</v>
      </c>
      <c r="F1650" s="20">
        <v>2.0788858447488599E-2</v>
      </c>
      <c r="G1650" s="20">
        <v>3.0000000000000001E-5</v>
      </c>
      <c r="H1650" s="20" t="s">
        <v>47</v>
      </c>
      <c r="I1650" s="20" t="s">
        <v>47</v>
      </c>
      <c r="J1650" s="20" t="s">
        <v>47</v>
      </c>
      <c r="K1650" s="20">
        <v>2.0788858447488599E-2</v>
      </c>
      <c r="L1650" s="20">
        <v>3.0000000000000001E-5</v>
      </c>
      <c r="M1650" s="20">
        <v>4.3693555989583336E-3</v>
      </c>
      <c r="N1650" s="50" t="s">
        <v>47</v>
      </c>
      <c r="O1650" s="8">
        <f>IFERROR(IFERROR(Tabela_BI[[#This Row],[nº Capt. Superf. - DAEE]]/(Tabela_BI[[#This Row],[nº Capt. Subt. - DAEE]] + Tabela_BI[[#This Row],[nº Capt. Superf. - DAEE]]),"") *100,"")</f>
        <v>75</v>
      </c>
      <c r="P1650" s="8">
        <f>IFERROR(IFERROR(Tabela_BI[[#This Row],[nº Capt. Subt. - DAEE]] /(Tabela_BI[[#This Row],[nº Capt. Subt. - DAEE]] + Tabela_BI[[#This Row],[nº Capt. Superf. - DAEE]]),"") *100,"")</f>
        <v>25</v>
      </c>
      <c r="Q1650" s="1">
        <v>3</v>
      </c>
      <c r="R1650" s="1">
        <v>1</v>
      </c>
      <c r="S1650" s="6">
        <v>84.671999999999983</v>
      </c>
      <c r="T1650" s="6">
        <v>84.671999999999983</v>
      </c>
      <c r="W1650" s="1"/>
      <c r="X1650" s="1"/>
      <c r="Y1650" s="1"/>
      <c r="AC1650" s="1"/>
      <c r="AF1650" s="1"/>
      <c r="AG1650" s="1"/>
    </row>
    <row r="1651" spans="1:33" hidden="1" x14ac:dyDescent="0.25">
      <c r="A1651" s="1">
        <v>20</v>
      </c>
      <c r="B1651" s="1">
        <v>2019</v>
      </c>
      <c r="C1651" s="1">
        <v>354930020</v>
      </c>
      <c r="D1651" s="44" t="s">
        <v>600</v>
      </c>
      <c r="E1651" s="20">
        <v>4.9659999999999996E-2</v>
      </c>
      <c r="F1651" s="20">
        <v>6.0000000000000002E-5</v>
      </c>
      <c r="G1651" s="20">
        <v>4.9599999999999998E-2</v>
      </c>
      <c r="H1651" s="20" t="s">
        <v>47</v>
      </c>
      <c r="I1651" s="20" t="s">
        <v>47</v>
      </c>
      <c r="J1651" s="20">
        <v>2.9E-4</v>
      </c>
      <c r="K1651" s="20">
        <v>4.3209999999999998E-2</v>
      </c>
      <c r="L1651" s="20">
        <v>6.1599999999999997E-3</v>
      </c>
      <c r="M1651" s="20">
        <v>4.2128789062500002E-3</v>
      </c>
      <c r="N1651" s="50" t="s">
        <v>47</v>
      </c>
      <c r="O1651" s="8">
        <f>IFERROR(IFERROR(Tabela_BI[[#This Row],[nº Capt. Superf. - DAEE]]/(Tabela_BI[[#This Row],[nº Capt. Subt. - DAEE]] + Tabela_BI[[#This Row],[nº Capt. Superf. - DAEE]]),"") *100,"")</f>
        <v>5.5555555555555554</v>
      </c>
      <c r="P1651" s="8">
        <f>IFERROR(IFERROR(Tabela_BI[[#This Row],[nº Capt. Subt. - DAEE]] /(Tabela_BI[[#This Row],[nº Capt. Subt. - DAEE]] + Tabela_BI[[#This Row],[nº Capt. Superf. - DAEE]]),"") *100,"")</f>
        <v>94.444444444444443</v>
      </c>
      <c r="Q1651" s="1">
        <v>1</v>
      </c>
      <c r="R1651" s="1">
        <v>17</v>
      </c>
      <c r="S1651" s="6">
        <v>90.334440000000001</v>
      </c>
      <c r="T1651" s="6">
        <v>90.334440000000001</v>
      </c>
      <c r="W1651" s="1"/>
      <c r="X1651" s="1"/>
      <c r="Y1651" s="1"/>
      <c r="AC1651" s="1"/>
      <c r="AF1651" s="1"/>
      <c r="AG1651" s="1"/>
    </row>
    <row r="1652" spans="1:33" hidden="1" x14ac:dyDescent="0.25">
      <c r="A1652" s="1">
        <v>8</v>
      </c>
      <c r="B1652" s="1">
        <v>2019</v>
      </c>
      <c r="C1652" s="1">
        <v>35494098</v>
      </c>
      <c r="D1652" s="44" t="s">
        <v>601</v>
      </c>
      <c r="E1652" s="20">
        <v>0.23240711821410448</v>
      </c>
      <c r="F1652" s="20">
        <v>5.5469254185692499E-2</v>
      </c>
      <c r="G1652" s="20">
        <v>0.176937864028412</v>
      </c>
      <c r="H1652" s="20">
        <v>0.23061723110096399</v>
      </c>
      <c r="I1652" s="20">
        <v>5.8093028919330297E-2</v>
      </c>
      <c r="J1652" s="20">
        <v>2.3533987823439899E-2</v>
      </c>
      <c r="K1652" s="20">
        <v>5.2969254185692601E-2</v>
      </c>
      <c r="L1652" s="20">
        <v>9.7810847285641794E-2</v>
      </c>
      <c r="M1652" s="20">
        <v>0.15066695144097222</v>
      </c>
      <c r="N1652" s="50">
        <v>7</v>
      </c>
      <c r="O1652" s="8">
        <f>IFERROR(IFERROR(Tabela_BI[[#This Row],[nº Capt. Superf. - DAEE]]/(Tabela_BI[[#This Row],[nº Capt. Subt. - DAEE]] + Tabela_BI[[#This Row],[nº Capt. Superf. - DAEE]]),"") *100,"")</f>
        <v>19.718309859154928</v>
      </c>
      <c r="P1652" s="8">
        <f>IFERROR(IFERROR(Tabela_BI[[#This Row],[nº Capt. Subt. - DAEE]] /(Tabela_BI[[#This Row],[nº Capt. Subt. - DAEE]] + Tabela_BI[[#This Row],[nº Capt. Superf. - DAEE]]),"") *100,"")</f>
        <v>80.281690140845072</v>
      </c>
      <c r="Q1652" s="1">
        <v>14</v>
      </c>
      <c r="R1652" s="1">
        <v>57</v>
      </c>
      <c r="S1652" s="6">
        <v>2751.732</v>
      </c>
      <c r="T1652" s="6">
        <v>0</v>
      </c>
      <c r="W1652" s="1"/>
      <c r="X1652" s="1"/>
      <c r="Y1652" s="1"/>
      <c r="AC1652" s="1"/>
      <c r="AF1652" s="1"/>
      <c r="AG1652" s="1"/>
    </row>
    <row r="1653" spans="1:33" hidden="1" x14ac:dyDescent="0.25">
      <c r="A1653" s="1">
        <v>12</v>
      </c>
      <c r="B1653" s="1">
        <v>2019</v>
      </c>
      <c r="C1653" s="1">
        <v>354940912</v>
      </c>
      <c r="D1653" s="44" t="s">
        <v>601</v>
      </c>
      <c r="E1653" s="20">
        <v>0.30557963470319632</v>
      </c>
      <c r="F1653" s="20">
        <v>0.30556</v>
      </c>
      <c r="G1653" s="20">
        <v>1.9634703196346999E-5</v>
      </c>
      <c r="H1653" s="20" t="s">
        <v>47</v>
      </c>
      <c r="I1653" s="20" t="s">
        <v>47</v>
      </c>
      <c r="J1653" s="20">
        <v>0.30556</v>
      </c>
      <c r="K1653" s="20" t="s">
        <v>47</v>
      </c>
      <c r="L1653" s="20">
        <v>1.9634703196346999E-5</v>
      </c>
      <c r="M1653" s="20" t="s">
        <v>47</v>
      </c>
      <c r="N1653" s="50">
        <v>1</v>
      </c>
      <c r="O1653" s="8">
        <f>IFERROR(IFERROR(Tabela_BI[[#This Row],[nº Capt. Superf. - DAEE]]/(Tabela_BI[[#This Row],[nº Capt. Subt. - DAEE]] + Tabela_BI[[#This Row],[nº Capt. Superf. - DAEE]]),"") *100,"")</f>
        <v>50</v>
      </c>
      <c r="P1653" s="8">
        <f>IFERROR(IFERROR(Tabela_BI[[#This Row],[nº Capt. Subt. - DAEE]] /(Tabela_BI[[#This Row],[nº Capt. Subt. - DAEE]] + Tabela_BI[[#This Row],[nº Capt. Superf. - DAEE]]),"") *100,"")</f>
        <v>50</v>
      </c>
      <c r="Q1653" s="1">
        <v>1</v>
      </c>
      <c r="R1653" s="1">
        <v>1</v>
      </c>
      <c r="S1653" s="6"/>
      <c r="T1653" s="6"/>
      <c r="W1653" s="1"/>
      <c r="X1653" s="1"/>
      <c r="Y1653" s="1"/>
      <c r="AC1653" s="1"/>
      <c r="AF1653" s="1"/>
      <c r="AG1653" s="1"/>
    </row>
    <row r="1654" spans="1:33" hidden="1" x14ac:dyDescent="0.25">
      <c r="A1654" s="1">
        <v>8</v>
      </c>
      <c r="B1654" s="1">
        <v>2019</v>
      </c>
      <c r="C1654" s="1">
        <v>35495088</v>
      </c>
      <c r="D1654" s="44" t="s">
        <v>602</v>
      </c>
      <c r="E1654" s="20">
        <v>0.193354408929477</v>
      </c>
      <c r="F1654" s="20">
        <v>0.146724408929477</v>
      </c>
      <c r="G1654" s="20">
        <v>4.6629999999999998E-2</v>
      </c>
      <c r="H1654" s="20" t="s">
        <v>47</v>
      </c>
      <c r="I1654" s="20">
        <v>3.5000000000000003E-2</v>
      </c>
      <c r="J1654" s="20">
        <v>6.9999999999999999E-4</v>
      </c>
      <c r="K1654" s="20">
        <v>0.15203904109589</v>
      </c>
      <c r="L1654" s="20">
        <v>5.6153678335870098E-3</v>
      </c>
      <c r="M1654" s="20">
        <v>2.2635416666666668E-2</v>
      </c>
      <c r="N1654" s="50">
        <v>14</v>
      </c>
      <c r="O1654" s="8">
        <f>IFERROR(IFERROR(Tabela_BI[[#This Row],[nº Capt. Superf. - DAEE]]/(Tabela_BI[[#This Row],[nº Capt. Subt. - DAEE]] + Tabela_BI[[#This Row],[nº Capt. Superf. - DAEE]]),"") *100,"")</f>
        <v>54.347826086956516</v>
      </c>
      <c r="P1654" s="8">
        <f>IFERROR(IFERROR(Tabela_BI[[#This Row],[nº Capt. Subt. - DAEE]] /(Tabela_BI[[#This Row],[nº Capt. Subt. - DAEE]] + Tabela_BI[[#This Row],[nº Capt. Superf. - DAEE]]),"") *100,"")</f>
        <v>45.652173913043477</v>
      </c>
      <c r="Q1654" s="1">
        <v>25</v>
      </c>
      <c r="R1654" s="1">
        <v>21</v>
      </c>
      <c r="S1654" s="6">
        <v>429.3</v>
      </c>
      <c r="T1654" s="6">
        <v>429.3</v>
      </c>
      <c r="W1654" s="1"/>
      <c r="X1654" s="1"/>
      <c r="Y1654" s="1"/>
      <c r="AC1654" s="1"/>
      <c r="AF1654" s="1"/>
      <c r="AG1654" s="1"/>
    </row>
    <row r="1655" spans="1:33" hidden="1" x14ac:dyDescent="0.25">
      <c r="A1655" s="1">
        <v>2</v>
      </c>
      <c r="B1655" s="1">
        <v>2019</v>
      </c>
      <c r="C1655" s="1">
        <v>35496072</v>
      </c>
      <c r="D1655" s="44" t="s">
        <v>603</v>
      </c>
      <c r="E1655" s="20">
        <v>1.3790213089802135E-2</v>
      </c>
      <c r="F1655" s="20">
        <v>1.37116894977169E-2</v>
      </c>
      <c r="G1655" s="20">
        <v>7.8523592085235895E-5</v>
      </c>
      <c r="H1655" s="20">
        <v>1.4269406392694101E-4</v>
      </c>
      <c r="I1655" s="20">
        <v>1.26331506849315E-2</v>
      </c>
      <c r="J1655" s="20">
        <v>6.9999999999999994E-5</v>
      </c>
      <c r="K1655" s="20">
        <v>1.50913242009132E-4</v>
      </c>
      <c r="L1655" s="20">
        <v>9.3614916286149203E-4</v>
      </c>
      <c r="M1655" s="20">
        <v>9.7094393229166659E-3</v>
      </c>
      <c r="N1655" s="50">
        <v>3</v>
      </c>
      <c r="O1655" s="8">
        <f>IFERROR(IFERROR(Tabela_BI[[#This Row],[nº Capt. Superf. - DAEE]]/(Tabela_BI[[#This Row],[nº Capt. Subt. - DAEE]] + Tabela_BI[[#This Row],[nº Capt. Superf. - DAEE]]),"") *100,"")</f>
        <v>80</v>
      </c>
      <c r="P1655" s="8">
        <f>IFERROR(IFERROR(Tabela_BI[[#This Row],[nº Capt. Subt. - DAEE]] /(Tabela_BI[[#This Row],[nº Capt. Subt. - DAEE]] + Tabela_BI[[#This Row],[nº Capt. Superf. - DAEE]]),"") *100,"")</f>
        <v>20</v>
      </c>
      <c r="Q1655" s="1">
        <v>16</v>
      </c>
      <c r="R1655" s="1">
        <v>4</v>
      </c>
      <c r="S1655" s="6">
        <v>133.38469800000001</v>
      </c>
      <c r="T1655" s="6">
        <v>0</v>
      </c>
      <c r="W1655" s="1"/>
      <c r="X1655" s="1"/>
      <c r="Y1655" s="1"/>
      <c r="AC1655" s="1"/>
      <c r="AF1655" s="1"/>
      <c r="AG1655" s="1"/>
    </row>
    <row r="1656" spans="1:33" hidden="1" x14ac:dyDescent="0.25">
      <c r="A1656" s="1">
        <v>4</v>
      </c>
      <c r="B1656" s="1">
        <v>2019</v>
      </c>
      <c r="C1656" s="1">
        <v>35497064</v>
      </c>
      <c r="D1656" s="44" t="s">
        <v>604</v>
      </c>
      <c r="E1656" s="20">
        <v>0.54474731608320714</v>
      </c>
      <c r="F1656" s="20">
        <v>0.54138033485540404</v>
      </c>
      <c r="G1656" s="20">
        <v>3.3669812278031498E-3</v>
      </c>
      <c r="H1656" s="20">
        <v>0.38150053906646397</v>
      </c>
      <c r="I1656" s="20">
        <v>5.5559999999999998E-2</v>
      </c>
      <c r="J1656" s="20">
        <v>1.566E-2</v>
      </c>
      <c r="K1656" s="20">
        <v>0.469532441653983</v>
      </c>
      <c r="L1656" s="20">
        <v>3.9948744292237397E-3</v>
      </c>
      <c r="M1656" s="20">
        <v>0.15292278432407408</v>
      </c>
      <c r="N1656" s="50">
        <v>85</v>
      </c>
      <c r="O1656" s="8">
        <f>IFERROR(IFERROR(Tabela_BI[[#This Row],[nº Capt. Superf. - DAEE]]/(Tabela_BI[[#This Row],[nº Capt. Subt. - DAEE]] + Tabela_BI[[#This Row],[nº Capt. Superf. - DAEE]]),"") *100,"")</f>
        <v>80.503144654088061</v>
      </c>
      <c r="P1656" s="8">
        <f>IFERROR(IFERROR(Tabela_BI[[#This Row],[nº Capt. Subt. - DAEE]] /(Tabela_BI[[#This Row],[nº Capt. Subt. - DAEE]] + Tabela_BI[[#This Row],[nº Capt. Superf. - DAEE]]),"") *100,"")</f>
        <v>19.49685534591195</v>
      </c>
      <c r="Q1656" s="1">
        <v>128</v>
      </c>
      <c r="R1656" s="1">
        <v>31</v>
      </c>
      <c r="S1656" s="6">
        <v>2627.4240000000004</v>
      </c>
      <c r="T1656" s="6">
        <v>315.29088000000002</v>
      </c>
      <c r="W1656" s="1"/>
      <c r="X1656" s="1"/>
      <c r="Y1656" s="1"/>
      <c r="AC1656" s="1"/>
      <c r="AF1656" s="1"/>
      <c r="AG1656" s="1"/>
    </row>
    <row r="1657" spans="1:33" hidden="1" x14ac:dyDescent="0.25">
      <c r="A1657" s="1">
        <v>15</v>
      </c>
      <c r="B1657" s="1">
        <v>2019</v>
      </c>
      <c r="C1657" s="1">
        <v>354980515</v>
      </c>
      <c r="D1657" s="44" t="s">
        <v>605</v>
      </c>
      <c r="E1657" s="20">
        <v>2.6411344190766122</v>
      </c>
      <c r="F1657" s="20">
        <v>0.59588951801116197</v>
      </c>
      <c r="G1657" s="20">
        <v>2.0452449010654501</v>
      </c>
      <c r="H1657" s="20" t="s">
        <v>47</v>
      </c>
      <c r="I1657" s="20">
        <v>2.1240438964992401</v>
      </c>
      <c r="J1657" s="20">
        <v>5.1949344241501799E-2</v>
      </c>
      <c r="K1657" s="20">
        <v>8.0425743911719902E-2</v>
      </c>
      <c r="L1657" s="20">
        <v>0.38471543442414968</v>
      </c>
      <c r="M1657" s="20">
        <v>1.4865549143958334</v>
      </c>
      <c r="N1657" s="50">
        <v>76</v>
      </c>
      <c r="O1657" s="8">
        <f>IFERROR(IFERROR(Tabela_BI[[#This Row],[nº Capt. Superf. - DAEE]]/(Tabela_BI[[#This Row],[nº Capt. Subt. - DAEE]] + Tabela_BI[[#This Row],[nº Capt. Superf. - DAEE]]),"") *100,"")</f>
        <v>3.1888798037612429</v>
      </c>
      <c r="P1657" s="8">
        <f>IFERROR(IFERROR(Tabela_BI[[#This Row],[nº Capt. Subt. - DAEE]] /(Tabela_BI[[#This Row],[nº Capt. Subt. - DAEE]] + Tabela_BI[[#This Row],[nº Capt. Superf. - DAEE]]),"") *100,"")</f>
        <v>96.811120196238747</v>
      </c>
      <c r="Q1657" s="1">
        <v>39</v>
      </c>
      <c r="R1657" s="1">
        <v>1184</v>
      </c>
      <c r="S1657" s="6">
        <v>22899.701160000001</v>
      </c>
      <c r="T1657" s="6">
        <v>22899.701160000001</v>
      </c>
      <c r="W1657" s="1"/>
      <c r="X1657" s="1"/>
      <c r="Y1657" s="1"/>
      <c r="AC1657" s="1"/>
      <c r="AF1657" s="1"/>
      <c r="AG1657" s="1"/>
    </row>
    <row r="1658" spans="1:33" hidden="1" x14ac:dyDescent="0.25">
      <c r="A1658" s="1">
        <v>2</v>
      </c>
      <c r="B1658" s="1">
        <v>2019</v>
      </c>
      <c r="C1658" s="1">
        <v>35499042</v>
      </c>
      <c r="D1658" s="44" t="s">
        <v>606</v>
      </c>
      <c r="E1658" s="20">
        <v>3.72111396689498</v>
      </c>
      <c r="F1658" s="20">
        <v>1.90413946537291</v>
      </c>
      <c r="G1658" s="20">
        <v>1.81697450152207</v>
      </c>
      <c r="H1658" s="20">
        <v>2.4592167998477898</v>
      </c>
      <c r="I1658" s="20">
        <v>2.8225495053272498</v>
      </c>
      <c r="J1658" s="20">
        <v>0.60344998985286702</v>
      </c>
      <c r="K1658" s="20">
        <v>9.30496905124302E-2</v>
      </c>
      <c r="L1658" s="20">
        <v>0.2020647812024354</v>
      </c>
      <c r="M1658" s="20">
        <v>2.8716631712962961</v>
      </c>
      <c r="N1658" s="50">
        <v>235</v>
      </c>
      <c r="O1658" s="8">
        <f>IFERROR(IFERROR(Tabela_BI[[#This Row],[nº Capt. Superf. - DAEE]]/(Tabela_BI[[#This Row],[nº Capt. Subt. - DAEE]] + Tabela_BI[[#This Row],[nº Capt. Superf. - DAEE]]),"") *100,"")</f>
        <v>32.326820603907635</v>
      </c>
      <c r="P1658" s="8">
        <f>IFERROR(IFERROR(Tabela_BI[[#This Row],[nº Capt. Subt. - DAEE]] /(Tabela_BI[[#This Row],[nº Capt. Subt. - DAEE]] + Tabela_BI[[#This Row],[nº Capt. Superf. - DAEE]]),"") *100,"")</f>
        <v>67.673179396092365</v>
      </c>
      <c r="Q1658" s="1">
        <v>182</v>
      </c>
      <c r="R1658" s="1">
        <v>381</v>
      </c>
      <c r="S1658" s="6">
        <v>36969.737904000001</v>
      </c>
      <c r="T1658" s="6">
        <v>36932.768166096008</v>
      </c>
      <c r="W1658" s="1"/>
      <c r="X1658" s="1"/>
      <c r="Y1658" s="1"/>
      <c r="AC1658" s="1"/>
      <c r="AF1658" s="1"/>
      <c r="AG1658" s="1"/>
    </row>
    <row r="1659" spans="1:33" hidden="1" x14ac:dyDescent="0.25">
      <c r="A1659" s="1">
        <v>6</v>
      </c>
      <c r="B1659" s="1">
        <v>2019</v>
      </c>
      <c r="C1659" s="1">
        <v>35499536</v>
      </c>
      <c r="D1659" s="44" t="s">
        <v>607</v>
      </c>
      <c r="E1659" s="20">
        <v>0</v>
      </c>
      <c r="F1659" s="20" t="s">
        <v>47</v>
      </c>
      <c r="G1659" s="20" t="s">
        <v>47</v>
      </c>
      <c r="H1659" s="20" t="s">
        <v>47</v>
      </c>
      <c r="I1659" s="20" t="s">
        <v>47</v>
      </c>
      <c r="J1659" s="20" t="s">
        <v>47</v>
      </c>
      <c r="K1659" s="20" t="s">
        <v>47</v>
      </c>
      <c r="L1659" s="20">
        <v>0</v>
      </c>
      <c r="M1659" s="20" t="s">
        <v>47</v>
      </c>
      <c r="N1659" s="50" t="s">
        <v>47</v>
      </c>
      <c r="O1659" s="8" t="str">
        <f>IFERROR(IFERROR(Tabela_BI[[#This Row],[nº Capt. Superf. - DAEE]]/(Tabela_BI[[#This Row],[nº Capt. Subt. - DAEE]] + Tabela_BI[[#This Row],[nº Capt. Superf. - DAEE]]),"") *100,"")</f>
        <v/>
      </c>
      <c r="P1659" s="8" t="str">
        <f>IFERROR(IFERROR(Tabela_BI[[#This Row],[nº Capt. Subt. - DAEE]] /(Tabela_BI[[#This Row],[nº Capt. Subt. - DAEE]] + Tabela_BI[[#This Row],[nº Capt. Superf. - DAEE]]),"") *100,"")</f>
        <v/>
      </c>
      <c r="Q1659" s="1" t="s">
        <v>47</v>
      </c>
      <c r="R1659" s="1" t="s">
        <v>47</v>
      </c>
      <c r="S1659" s="6"/>
      <c r="T1659" s="6"/>
      <c r="W1659" s="1"/>
      <c r="X1659" s="1"/>
      <c r="Y1659" s="1"/>
      <c r="AC1659" s="1"/>
      <c r="AF1659" s="1"/>
      <c r="AG1659" s="1"/>
    </row>
    <row r="1660" spans="1:33" hidden="1" x14ac:dyDescent="0.25">
      <c r="A1660" s="1">
        <v>11</v>
      </c>
      <c r="B1660" s="1">
        <v>2019</v>
      </c>
      <c r="C1660" s="1">
        <v>354995311</v>
      </c>
      <c r="D1660" s="44" t="s">
        <v>607</v>
      </c>
      <c r="E1660" s="20">
        <v>6.9350182648401829E-2</v>
      </c>
      <c r="F1660" s="20">
        <v>6.7409999999999998E-2</v>
      </c>
      <c r="G1660" s="20">
        <v>1.94018264840183E-3</v>
      </c>
      <c r="H1660" s="20" t="s">
        <v>47</v>
      </c>
      <c r="I1660" s="20">
        <v>5.1999999999999995E-4</v>
      </c>
      <c r="J1660" s="20">
        <v>3.3502283105022802E-4</v>
      </c>
      <c r="K1660" s="20">
        <v>6.00378234398782E-3</v>
      </c>
      <c r="L1660" s="20">
        <v>6.204997716894977E-2</v>
      </c>
      <c r="M1660" s="20">
        <v>1.9686421874999999E-2</v>
      </c>
      <c r="N1660" s="50">
        <v>33</v>
      </c>
      <c r="O1660" s="8">
        <f>IFERROR(IFERROR(Tabela_BI[[#This Row],[nº Capt. Superf. - DAEE]]/(Tabela_BI[[#This Row],[nº Capt. Subt. - DAEE]] + Tabela_BI[[#This Row],[nº Capt. Superf. - DAEE]]),"") *100,"")</f>
        <v>33.333333333333329</v>
      </c>
      <c r="P1660" s="8">
        <f>IFERROR(IFERROR(Tabela_BI[[#This Row],[nº Capt. Subt. - DAEE]] /(Tabela_BI[[#This Row],[nº Capt. Subt. - DAEE]] + Tabela_BI[[#This Row],[nº Capt. Superf. - DAEE]]),"") *100,"")</f>
        <v>66.666666666666657</v>
      </c>
      <c r="Q1660" s="1">
        <v>12</v>
      </c>
      <c r="R1660" s="1">
        <v>24</v>
      </c>
      <c r="S1660" s="6">
        <v>248.91839999999999</v>
      </c>
      <c r="T1660" s="6">
        <v>248.91839999999999</v>
      </c>
      <c r="W1660" s="1"/>
      <c r="X1660" s="1"/>
      <c r="Y1660" s="1"/>
      <c r="AC1660" s="1"/>
      <c r="AF1660" s="1"/>
      <c r="AG1660" s="1"/>
    </row>
    <row r="1661" spans="1:33" hidden="1" x14ac:dyDescent="0.25">
      <c r="A1661" s="1">
        <v>2</v>
      </c>
      <c r="B1661" s="1">
        <v>2019</v>
      </c>
      <c r="C1661" s="1">
        <v>35500012</v>
      </c>
      <c r="D1661" s="44" t="s">
        <v>692</v>
      </c>
      <c r="E1661" s="20">
        <v>6.7339015728056905E-3</v>
      </c>
      <c r="F1661" s="20">
        <v>4.5810603754439403E-3</v>
      </c>
      <c r="G1661" s="20">
        <v>2.1528411973617502E-3</v>
      </c>
      <c r="H1661" s="20">
        <v>2.65379883307965E-2</v>
      </c>
      <c r="I1661" s="20">
        <v>1.30415525114155E-3</v>
      </c>
      <c r="J1661" s="20">
        <v>9.2697615423642803E-4</v>
      </c>
      <c r="K1661" s="20">
        <v>2.2142656012176598E-3</v>
      </c>
      <c r="L1661" s="20">
        <v>2.0845471841704722E-3</v>
      </c>
      <c r="M1661" s="20">
        <v>1.5993822395833336E-2</v>
      </c>
      <c r="N1661" s="50">
        <v>59</v>
      </c>
      <c r="O1661" s="8">
        <f>IFERROR(IFERROR(Tabela_BI[[#This Row],[nº Capt. Superf. - DAEE]]/(Tabela_BI[[#This Row],[nº Capt. Subt. - DAEE]] + Tabela_BI[[#This Row],[nº Capt. Superf. - DAEE]]),"") *100,"")</f>
        <v>70.238095238095227</v>
      </c>
      <c r="P1661" s="8">
        <f>IFERROR(IFERROR(Tabela_BI[[#This Row],[nº Capt. Subt. - DAEE]] /(Tabela_BI[[#This Row],[nº Capt. Subt. - DAEE]] + Tabela_BI[[#This Row],[nº Capt. Superf. - DAEE]]),"") *100,"")</f>
        <v>29.761904761904763</v>
      </c>
      <c r="Q1661" s="1">
        <v>59</v>
      </c>
      <c r="R1661" s="1">
        <v>25</v>
      </c>
      <c r="S1661" s="6">
        <v>308.7072</v>
      </c>
      <c r="T1661" s="6">
        <v>308.7072</v>
      </c>
      <c r="W1661" s="1"/>
      <c r="X1661" s="1"/>
      <c r="Y1661" s="1"/>
      <c r="AC1661" s="1"/>
      <c r="AF1661" s="1"/>
      <c r="AG1661" s="1"/>
    </row>
    <row r="1662" spans="1:33" hidden="1" x14ac:dyDescent="0.25">
      <c r="A1662" s="1">
        <v>10</v>
      </c>
      <c r="B1662" s="1">
        <v>2019</v>
      </c>
      <c r="C1662" s="1">
        <v>355010010</v>
      </c>
      <c r="D1662" s="44" t="s">
        <v>609</v>
      </c>
      <c r="E1662" s="20">
        <v>0.11808095890410961</v>
      </c>
      <c r="F1662" s="20">
        <v>6.7150958904109603E-2</v>
      </c>
      <c r="G1662" s="20">
        <v>5.0930000000000003E-2</v>
      </c>
      <c r="H1662" s="20" t="s">
        <v>47</v>
      </c>
      <c r="I1662" s="20" t="s">
        <v>47</v>
      </c>
      <c r="J1662" s="20">
        <v>6.3390000000000002E-2</v>
      </c>
      <c r="K1662" s="20">
        <v>4.9189999999999998E-2</v>
      </c>
      <c r="L1662" s="20">
        <v>5.0899999999999999E-3</v>
      </c>
      <c r="M1662" s="20" t="s">
        <v>47</v>
      </c>
      <c r="N1662" s="50">
        <v>3</v>
      </c>
      <c r="O1662" s="8">
        <f>IFERROR(IFERROR(Tabela_BI[[#This Row],[nº Capt. Superf. - DAEE]]/(Tabela_BI[[#This Row],[nº Capt. Subt. - DAEE]] + Tabela_BI[[#This Row],[nº Capt. Superf. - DAEE]]),"") *100,"")</f>
        <v>85.714285714285708</v>
      </c>
      <c r="P1662" s="8">
        <f>IFERROR(IFERROR(Tabela_BI[[#This Row],[nº Capt. Subt. - DAEE]] /(Tabela_BI[[#This Row],[nº Capt. Subt. - DAEE]] + Tabela_BI[[#This Row],[nº Capt. Superf. - DAEE]]),"") *100,"")</f>
        <v>14.285714285714285</v>
      </c>
      <c r="Q1662" s="1">
        <v>6</v>
      </c>
      <c r="R1662" s="1">
        <v>1</v>
      </c>
      <c r="S1662" s="6"/>
      <c r="T1662" s="6"/>
      <c r="W1662" s="1"/>
      <c r="X1662" s="1"/>
      <c r="Y1662" s="1"/>
      <c r="AC1662" s="1"/>
      <c r="AF1662" s="1"/>
      <c r="AG1662" s="1"/>
    </row>
    <row r="1663" spans="1:33" hidden="1" x14ac:dyDescent="0.25">
      <c r="A1663" s="1">
        <v>13</v>
      </c>
      <c r="B1663" s="1">
        <v>2019</v>
      </c>
      <c r="C1663" s="1">
        <v>355010013</v>
      </c>
      <c r="D1663" s="44" t="s">
        <v>609</v>
      </c>
      <c r="E1663" s="20">
        <v>0.16554555936073101</v>
      </c>
      <c r="F1663" s="20">
        <v>6.3990000000000005E-2</v>
      </c>
      <c r="G1663" s="20">
        <v>0.101555559360731</v>
      </c>
      <c r="H1663" s="20" t="s">
        <v>47</v>
      </c>
      <c r="I1663" s="20">
        <v>8.8419999999999999E-2</v>
      </c>
      <c r="J1663" s="20">
        <v>8.4519330289193305E-3</v>
      </c>
      <c r="K1663" s="20">
        <v>6.3479999999999995E-2</v>
      </c>
      <c r="L1663" s="20">
        <v>5.1936263318112623E-3</v>
      </c>
      <c r="M1663" s="20">
        <v>0.12008506944444444</v>
      </c>
      <c r="N1663" s="50">
        <v>4</v>
      </c>
      <c r="O1663" s="8">
        <f>IFERROR(IFERROR(Tabela_BI[[#This Row],[nº Capt. Superf. - DAEE]]/(Tabela_BI[[#This Row],[nº Capt. Subt. - DAEE]] + Tabela_BI[[#This Row],[nº Capt. Superf. - DAEE]]),"") *100,"")</f>
        <v>8.7719298245614024</v>
      </c>
      <c r="P1663" s="8">
        <f>IFERROR(IFERROR(Tabela_BI[[#This Row],[nº Capt. Subt. - DAEE]] /(Tabela_BI[[#This Row],[nº Capt. Subt. - DAEE]] + Tabela_BI[[#This Row],[nº Capt. Superf. - DAEE]]),"") *100,"")</f>
        <v>91.228070175438589</v>
      </c>
      <c r="Q1663" s="1">
        <v>5</v>
      </c>
      <c r="R1663" s="1">
        <v>52</v>
      </c>
      <c r="S1663" s="6">
        <v>2093.2095599999998</v>
      </c>
      <c r="T1663" s="6">
        <v>2051.3453687999995</v>
      </c>
      <c r="W1663" s="1"/>
      <c r="X1663" s="1"/>
      <c r="Y1663" s="1"/>
      <c r="AC1663" s="1"/>
      <c r="AF1663" s="1"/>
      <c r="AG1663" s="1"/>
    </row>
    <row r="1664" spans="1:33" hidden="1" x14ac:dyDescent="0.25">
      <c r="A1664" s="1">
        <v>17</v>
      </c>
      <c r="B1664" s="1">
        <v>2019</v>
      </c>
      <c r="C1664" s="1">
        <v>355010017</v>
      </c>
      <c r="D1664" s="44" t="s">
        <v>609</v>
      </c>
      <c r="E1664" s="20">
        <v>2.3761035007610401E-4</v>
      </c>
      <c r="F1664" s="20" t="s">
        <v>47</v>
      </c>
      <c r="G1664" s="20">
        <v>2.3761035007610401E-4</v>
      </c>
      <c r="H1664" s="20" t="s">
        <v>47</v>
      </c>
      <c r="I1664" s="20" t="s">
        <v>47</v>
      </c>
      <c r="J1664" s="20" t="s">
        <v>47</v>
      </c>
      <c r="K1664" s="20" t="s">
        <v>47</v>
      </c>
      <c r="L1664" s="20">
        <v>2.3761035007610401E-4</v>
      </c>
      <c r="M1664" s="20" t="s">
        <v>47</v>
      </c>
      <c r="N1664" s="50">
        <v>4</v>
      </c>
      <c r="O1664" s="8" t="str">
        <f>IFERROR(IFERROR(Tabela_BI[[#This Row],[nº Capt. Superf. - DAEE]]/(Tabela_BI[[#This Row],[nº Capt. Subt. - DAEE]] + Tabela_BI[[#This Row],[nº Capt. Superf. - DAEE]]),"") *100,"")</f>
        <v/>
      </c>
      <c r="P1664" s="8" t="str">
        <f>IFERROR(IFERROR(Tabela_BI[[#This Row],[nº Capt. Subt. - DAEE]] /(Tabela_BI[[#This Row],[nº Capt. Subt. - DAEE]] + Tabela_BI[[#This Row],[nº Capt. Superf. - DAEE]]),"") *100,"")</f>
        <v/>
      </c>
      <c r="Q1664" s="1" t="s">
        <v>47</v>
      </c>
      <c r="R1664" s="1">
        <v>2</v>
      </c>
      <c r="S1664" s="6"/>
      <c r="T1664" s="6"/>
      <c r="W1664" s="1"/>
      <c r="X1664" s="1"/>
      <c r="Y1664" s="1"/>
      <c r="AC1664" s="1"/>
      <c r="AF1664" s="1"/>
      <c r="AG1664" s="1"/>
    </row>
    <row r="1665" spans="1:33" hidden="1" x14ac:dyDescent="0.25">
      <c r="A1665" s="1">
        <v>11</v>
      </c>
      <c r="B1665" s="1">
        <v>2019</v>
      </c>
      <c r="C1665" s="1">
        <v>355020911</v>
      </c>
      <c r="D1665" s="44" t="s">
        <v>610</v>
      </c>
      <c r="E1665" s="20">
        <v>0</v>
      </c>
      <c r="F1665" s="20" t="s">
        <v>47</v>
      </c>
      <c r="G1665" s="20" t="s">
        <v>47</v>
      </c>
      <c r="H1665" s="20" t="s">
        <v>47</v>
      </c>
      <c r="I1665" s="20" t="s">
        <v>47</v>
      </c>
      <c r="J1665" s="20" t="s">
        <v>47</v>
      </c>
      <c r="K1665" s="20" t="s">
        <v>47</v>
      </c>
      <c r="L1665" s="20">
        <v>0</v>
      </c>
      <c r="M1665" s="20" t="s">
        <v>47</v>
      </c>
      <c r="N1665" s="50">
        <v>1</v>
      </c>
      <c r="O1665" s="8" t="str">
        <f>IFERROR(IFERROR(Tabela_BI[[#This Row],[nº Capt. Superf. - DAEE]]/(Tabela_BI[[#This Row],[nº Capt. Subt. - DAEE]] + Tabela_BI[[#This Row],[nº Capt. Superf. - DAEE]]),"") *100,"")</f>
        <v/>
      </c>
      <c r="P1665" s="8" t="str">
        <f>IFERROR(IFERROR(Tabela_BI[[#This Row],[nº Capt. Subt. - DAEE]] /(Tabela_BI[[#This Row],[nº Capt. Subt. - DAEE]] + Tabela_BI[[#This Row],[nº Capt. Superf. - DAEE]]),"") *100,"")</f>
        <v/>
      </c>
      <c r="Q1665" s="1" t="s">
        <v>47</v>
      </c>
      <c r="R1665" s="1" t="s">
        <v>47</v>
      </c>
      <c r="S1665" s="6"/>
      <c r="T1665" s="6"/>
      <c r="W1665" s="1"/>
      <c r="X1665" s="1"/>
      <c r="Y1665" s="1"/>
      <c r="AC1665" s="1"/>
      <c r="AF1665" s="1"/>
      <c r="AG1665" s="1"/>
    </row>
    <row r="1666" spans="1:33" hidden="1" x14ac:dyDescent="0.25">
      <c r="A1666" s="1">
        <v>14</v>
      </c>
      <c r="B1666" s="1">
        <v>2019</v>
      </c>
      <c r="C1666" s="1">
        <v>355020914</v>
      </c>
      <c r="D1666" s="44" t="s">
        <v>610</v>
      </c>
      <c r="E1666" s="20">
        <v>0.28011594748858498</v>
      </c>
      <c r="F1666" s="20">
        <v>0.26725641806189798</v>
      </c>
      <c r="G1666" s="20">
        <v>1.2859529426687E-2</v>
      </c>
      <c r="H1666" s="20" t="s">
        <v>47</v>
      </c>
      <c r="I1666" s="20">
        <v>9.5442085235920796E-3</v>
      </c>
      <c r="J1666" s="20">
        <v>1.58420091324201E-3</v>
      </c>
      <c r="K1666" s="20">
        <v>0.26214183028919302</v>
      </c>
      <c r="L1666" s="20">
        <v>6.8457077625570803E-3</v>
      </c>
      <c r="M1666" s="20">
        <v>7.1013798888888882E-2</v>
      </c>
      <c r="N1666" s="50">
        <v>105</v>
      </c>
      <c r="O1666" s="8">
        <f>IFERROR(IFERROR(Tabela_BI[[#This Row],[nº Capt. Superf. - DAEE]]/(Tabela_BI[[#This Row],[nº Capt. Subt. - DAEE]] + Tabela_BI[[#This Row],[nº Capt. Superf. - DAEE]]),"") *100,"")</f>
        <v>68.387096774193552</v>
      </c>
      <c r="P1666" s="8">
        <f>IFERROR(IFERROR(Tabela_BI[[#This Row],[nº Capt. Subt. - DAEE]] /(Tabela_BI[[#This Row],[nº Capt. Subt. - DAEE]] + Tabela_BI[[#This Row],[nº Capt. Superf. - DAEE]]),"") *100,"")</f>
        <v>31.612903225806448</v>
      </c>
      <c r="Q1666" s="1">
        <v>106</v>
      </c>
      <c r="R1666" s="1">
        <v>49</v>
      </c>
      <c r="S1666" s="6">
        <v>1011.432339</v>
      </c>
      <c r="T1666" s="6">
        <v>1011.432339</v>
      </c>
      <c r="W1666" s="1"/>
      <c r="X1666" s="1"/>
      <c r="Y1666" s="1"/>
      <c r="AC1666" s="1"/>
      <c r="AF1666" s="1"/>
      <c r="AG1666" s="1"/>
    </row>
    <row r="1667" spans="1:33" hidden="1" x14ac:dyDescent="0.25">
      <c r="A1667" s="1">
        <v>6</v>
      </c>
      <c r="B1667" s="1">
        <v>2019</v>
      </c>
      <c r="C1667" s="1">
        <v>35503086</v>
      </c>
      <c r="D1667" s="44" t="s">
        <v>611</v>
      </c>
      <c r="E1667" s="20">
        <v>21.022888763952349</v>
      </c>
      <c r="F1667" s="20">
        <v>17.632306695839699</v>
      </c>
      <c r="G1667" s="20">
        <v>3.3905820681126499</v>
      </c>
      <c r="H1667" s="20" t="s">
        <v>47</v>
      </c>
      <c r="I1667" s="20">
        <v>16.2246781126332</v>
      </c>
      <c r="J1667" s="20">
        <v>2.0710848871131402</v>
      </c>
      <c r="K1667" s="20">
        <v>9.66837366818874E-2</v>
      </c>
      <c r="L1667" s="20">
        <v>2.6302684164130068</v>
      </c>
      <c r="M1667" s="20">
        <v>47.919894582916669</v>
      </c>
      <c r="N1667" s="50">
        <v>84</v>
      </c>
      <c r="O1667" s="8">
        <f>IFERROR(IFERROR(Tabela_BI[[#This Row],[nº Capt. Superf. - DAEE]]/(Tabela_BI[[#This Row],[nº Capt. Subt. - DAEE]] + Tabela_BI[[#This Row],[nº Capt. Superf. - DAEE]]),"") *100,"")</f>
        <v>2.7106227106227108</v>
      </c>
      <c r="P1667" s="8">
        <f>IFERROR(IFERROR(Tabela_BI[[#This Row],[nº Capt. Subt. - DAEE]] /(Tabela_BI[[#This Row],[nº Capt. Subt. - DAEE]] + Tabela_BI[[#This Row],[nº Capt. Superf. - DAEE]]),"") *100,"")</f>
        <v>97.289377289377285</v>
      </c>
      <c r="Q1667" s="1">
        <v>74</v>
      </c>
      <c r="R1667" s="1">
        <v>2656</v>
      </c>
      <c r="S1667" s="6">
        <v>583539.13728000002</v>
      </c>
      <c r="T1667" s="6">
        <v>414312.78746880003</v>
      </c>
      <c r="W1667" s="1"/>
      <c r="X1667" s="1"/>
      <c r="Y1667" s="1"/>
      <c r="AC1667" s="1"/>
      <c r="AF1667" s="1"/>
      <c r="AG1667" s="1"/>
    </row>
    <row r="1668" spans="1:33" hidden="1" x14ac:dyDescent="0.25">
      <c r="A1668" s="1">
        <v>7</v>
      </c>
      <c r="B1668" s="1">
        <v>2019</v>
      </c>
      <c r="C1668" s="1">
        <v>35503087</v>
      </c>
      <c r="D1668" s="44" t="s">
        <v>611</v>
      </c>
      <c r="E1668" s="20">
        <v>1.4269406392694101E-5</v>
      </c>
      <c r="F1668" s="20" t="s">
        <v>47</v>
      </c>
      <c r="G1668" s="20">
        <v>1.4269406392694101E-5</v>
      </c>
      <c r="H1668" s="20" t="s">
        <v>47</v>
      </c>
      <c r="I1668" s="20" t="s">
        <v>47</v>
      </c>
      <c r="J1668" s="20" t="s">
        <v>47</v>
      </c>
      <c r="K1668" s="20" t="s">
        <v>47</v>
      </c>
      <c r="L1668" s="20">
        <v>1.4269406392694101E-5</v>
      </c>
      <c r="M1668" s="20" t="s">
        <v>47</v>
      </c>
      <c r="N1668" s="50" t="s">
        <v>47</v>
      </c>
      <c r="O1668" s="8" t="str">
        <f>IFERROR(IFERROR(Tabela_BI[[#This Row],[nº Capt. Superf. - DAEE]]/(Tabela_BI[[#This Row],[nº Capt. Subt. - DAEE]] + Tabela_BI[[#This Row],[nº Capt. Superf. - DAEE]]),"") *100,"")</f>
        <v/>
      </c>
      <c r="P1668" s="8" t="str">
        <f>IFERROR(IFERROR(Tabela_BI[[#This Row],[nº Capt. Subt. - DAEE]] /(Tabela_BI[[#This Row],[nº Capt. Subt. - DAEE]] + Tabela_BI[[#This Row],[nº Capt. Superf. - DAEE]]),"") *100,"")</f>
        <v/>
      </c>
      <c r="Q1668" s="1" t="s">
        <v>47</v>
      </c>
      <c r="R1668" s="1">
        <v>1</v>
      </c>
      <c r="S1668" s="6"/>
      <c r="T1668" s="6"/>
      <c r="W1668" s="1"/>
      <c r="X1668" s="1"/>
      <c r="Y1668" s="1"/>
      <c r="AC1668" s="1"/>
      <c r="AF1668" s="1"/>
      <c r="AG1668" s="1"/>
    </row>
    <row r="1669" spans="1:33" hidden="1" x14ac:dyDescent="0.25">
      <c r="A1669" s="1">
        <v>5</v>
      </c>
      <c r="B1669" s="1">
        <v>2019</v>
      </c>
      <c r="C1669" s="1">
        <v>35504075</v>
      </c>
      <c r="D1669" s="44" t="s">
        <v>612</v>
      </c>
      <c r="E1669" s="20">
        <v>0.43824306633688453</v>
      </c>
      <c r="F1669" s="20">
        <v>0.37436533485540302</v>
      </c>
      <c r="G1669" s="20">
        <v>6.3877731481481501E-2</v>
      </c>
      <c r="H1669" s="20" t="s">
        <v>47</v>
      </c>
      <c r="I1669" s="20">
        <v>0.218056609589041</v>
      </c>
      <c r="J1669" s="20">
        <v>1.2405334221207501E-2</v>
      </c>
      <c r="K1669" s="20">
        <v>7.6511168188736697E-2</v>
      </c>
      <c r="L1669" s="20">
        <v>0.1312268036529681</v>
      </c>
      <c r="M1669" s="20">
        <v>0.10339187499999999</v>
      </c>
      <c r="N1669" s="50">
        <v>49</v>
      </c>
      <c r="O1669" s="8">
        <f>IFERROR(IFERROR(Tabela_BI[[#This Row],[nº Capt. Superf. - DAEE]]/(Tabela_BI[[#This Row],[nº Capt. Subt. - DAEE]] + Tabela_BI[[#This Row],[nº Capt. Superf. - DAEE]]),"") *100,"")</f>
        <v>36.301369863013697</v>
      </c>
      <c r="P1669" s="8">
        <f>IFERROR(IFERROR(Tabela_BI[[#This Row],[nº Capt. Subt. - DAEE]] /(Tabela_BI[[#This Row],[nº Capt. Subt. - DAEE]] + Tabela_BI[[#This Row],[nº Capt. Superf. - DAEE]]),"") *100,"")</f>
        <v>63.698630136986303</v>
      </c>
      <c r="Q1669" s="1">
        <v>53</v>
      </c>
      <c r="R1669" s="1">
        <v>93</v>
      </c>
      <c r="S1669" s="6">
        <v>1456.1045999999999</v>
      </c>
      <c r="T1669" s="6">
        <v>218.41568999999998</v>
      </c>
      <c r="W1669" s="1"/>
      <c r="X1669" s="1"/>
      <c r="Y1669" s="1"/>
      <c r="AC1669" s="1"/>
      <c r="AF1669" s="1"/>
      <c r="AG1669" s="1"/>
    </row>
    <row r="1670" spans="1:33" hidden="1" x14ac:dyDescent="0.25">
      <c r="A1670" s="1">
        <v>13</v>
      </c>
      <c r="B1670" s="1">
        <v>2019</v>
      </c>
      <c r="C1670" s="1">
        <v>355040713</v>
      </c>
      <c r="D1670" s="44" t="s">
        <v>612</v>
      </c>
      <c r="E1670" s="20">
        <v>8.5760920852359201E-2</v>
      </c>
      <c r="F1670" s="20">
        <v>8.5720920852359203E-2</v>
      </c>
      <c r="G1670" s="20">
        <v>4.0000000000000003E-5</v>
      </c>
      <c r="H1670" s="20" t="s">
        <v>47</v>
      </c>
      <c r="I1670" s="20">
        <v>8.2191780821917797E-5</v>
      </c>
      <c r="J1670" s="20" t="s">
        <v>47</v>
      </c>
      <c r="K1670" s="20">
        <v>8.5638729071537301E-2</v>
      </c>
      <c r="L1670" s="20">
        <v>4.0000000000000003E-5</v>
      </c>
      <c r="M1670" s="20" t="s">
        <v>47</v>
      </c>
      <c r="N1670" s="50">
        <v>7</v>
      </c>
      <c r="O1670" s="8">
        <f>IFERROR(IFERROR(Tabela_BI[[#This Row],[nº Capt. Superf. - DAEE]]/(Tabela_BI[[#This Row],[nº Capt. Subt. - DAEE]] + Tabela_BI[[#This Row],[nº Capt. Superf. - DAEE]]),"") *100,"")</f>
        <v>77.777777777777786</v>
      </c>
      <c r="P1670" s="8">
        <f>IFERROR(IFERROR(Tabela_BI[[#This Row],[nº Capt. Subt. - DAEE]] /(Tabela_BI[[#This Row],[nº Capt. Subt. - DAEE]] + Tabela_BI[[#This Row],[nº Capt. Superf. - DAEE]]),"") *100,"")</f>
        <v>22.222222222222221</v>
      </c>
      <c r="Q1670" s="1">
        <v>7</v>
      </c>
      <c r="R1670" s="1">
        <v>2</v>
      </c>
      <c r="S1670" s="6"/>
      <c r="T1670" s="6"/>
      <c r="W1670" s="1"/>
      <c r="X1670" s="1"/>
      <c r="Y1670" s="1"/>
      <c r="AC1670" s="1"/>
      <c r="AF1670" s="1"/>
      <c r="AG1670" s="1"/>
    </row>
    <row r="1671" spans="1:33" hidden="1" x14ac:dyDescent="0.25">
      <c r="A1671" s="1">
        <v>17</v>
      </c>
      <c r="B1671" s="1">
        <v>2019</v>
      </c>
      <c r="C1671" s="1">
        <v>355050617</v>
      </c>
      <c r="D1671" s="44" t="s">
        <v>613</v>
      </c>
      <c r="E1671" s="20">
        <v>0.19298701420598649</v>
      </c>
      <c r="F1671" s="20">
        <v>0.159122158802638</v>
      </c>
      <c r="G1671" s="20">
        <v>3.38648554033485E-2</v>
      </c>
      <c r="H1671" s="20" t="s">
        <v>47</v>
      </c>
      <c r="I1671" s="20">
        <v>3.0991248097412502E-3</v>
      </c>
      <c r="J1671" s="20">
        <v>1.265E-2</v>
      </c>
      <c r="K1671" s="20">
        <v>0.174986473871131</v>
      </c>
      <c r="L1671" s="20">
        <v>2.2514155251141602E-3</v>
      </c>
      <c r="M1671" s="20">
        <v>1.8471417708333333E-2</v>
      </c>
      <c r="N1671" s="50">
        <v>9</v>
      </c>
      <c r="O1671" s="8">
        <f>IFERROR(IFERROR(Tabela_BI[[#This Row],[nº Capt. Superf. - DAEE]]/(Tabela_BI[[#This Row],[nº Capt. Subt. - DAEE]] + Tabela_BI[[#This Row],[nº Capt. Superf. - DAEE]]),"") *100,"")</f>
        <v>35</v>
      </c>
      <c r="P1671" s="8">
        <f>IFERROR(IFERROR(Tabela_BI[[#This Row],[nº Capt. Subt. - DAEE]] /(Tabela_BI[[#This Row],[nº Capt. Subt. - DAEE]] + Tabela_BI[[#This Row],[nº Capt. Superf. - DAEE]]),"") *100,"")</f>
        <v>65</v>
      </c>
      <c r="Q1671" s="1">
        <v>14</v>
      </c>
      <c r="R1671" s="1">
        <v>26</v>
      </c>
      <c r="S1671" s="6">
        <v>296.19</v>
      </c>
      <c r="T1671" s="6">
        <v>296.19</v>
      </c>
      <c r="W1671" s="1"/>
      <c r="X1671" s="1"/>
      <c r="Y1671" s="1"/>
      <c r="AC1671" s="1"/>
      <c r="AF1671" s="1"/>
      <c r="AG1671" s="1"/>
    </row>
    <row r="1672" spans="1:33" hidden="1" x14ac:dyDescent="0.25">
      <c r="A1672" s="1">
        <v>6</v>
      </c>
      <c r="B1672" s="1">
        <v>2019</v>
      </c>
      <c r="C1672" s="1">
        <v>35506056</v>
      </c>
      <c r="D1672" s="44" t="s">
        <v>614</v>
      </c>
      <c r="E1672" s="20">
        <v>3.6920306316590552E-2</v>
      </c>
      <c r="F1672" s="20">
        <v>3.6812831050228298E-2</v>
      </c>
      <c r="G1672" s="20">
        <v>1.07475266362253E-4</v>
      </c>
      <c r="H1672" s="20" t="s">
        <v>47</v>
      </c>
      <c r="I1672" s="20" t="s">
        <v>47</v>
      </c>
      <c r="J1672" s="20" t="s">
        <v>47</v>
      </c>
      <c r="K1672" s="20">
        <v>3.6832831050228297E-2</v>
      </c>
      <c r="L1672" s="20">
        <v>8.7475266362252701E-5</v>
      </c>
      <c r="M1672" s="20" t="s">
        <v>47</v>
      </c>
      <c r="N1672" s="50">
        <v>8</v>
      </c>
      <c r="O1672" s="8">
        <f>IFERROR(IFERROR(Tabela_BI[[#This Row],[nº Capt. Superf. - DAEE]]/(Tabela_BI[[#This Row],[nº Capt. Subt. - DAEE]] + Tabela_BI[[#This Row],[nº Capt. Superf. - DAEE]]),"") *100,"")</f>
        <v>50</v>
      </c>
      <c r="P1672" s="8">
        <f>IFERROR(IFERROR(Tabela_BI[[#This Row],[nº Capt. Subt. - DAEE]] /(Tabela_BI[[#This Row],[nº Capt. Subt. - DAEE]] + Tabela_BI[[#This Row],[nº Capt. Superf. - DAEE]]),"") *100,"")</f>
        <v>50</v>
      </c>
      <c r="Q1672" s="1">
        <v>4</v>
      </c>
      <c r="R1672" s="1">
        <v>4</v>
      </c>
      <c r="S1672" s="6"/>
      <c r="T1672" s="6"/>
      <c r="W1672" s="1"/>
      <c r="X1672" s="1"/>
      <c r="Y1672" s="1"/>
      <c r="AC1672" s="1"/>
      <c r="AF1672" s="1"/>
      <c r="AG1672" s="1"/>
    </row>
    <row r="1673" spans="1:33" hidden="1" x14ac:dyDescent="0.25">
      <c r="A1673" s="1">
        <v>10</v>
      </c>
      <c r="B1673" s="1">
        <v>2019</v>
      </c>
      <c r="C1673" s="1">
        <v>355060510</v>
      </c>
      <c r="D1673" s="44" t="s">
        <v>614</v>
      </c>
      <c r="E1673" s="20">
        <v>0.66907599695585995</v>
      </c>
      <c r="F1673" s="20">
        <v>0.41120095509893501</v>
      </c>
      <c r="G1673" s="20">
        <v>0.257875041856925</v>
      </c>
      <c r="H1673" s="20" t="s">
        <v>47</v>
      </c>
      <c r="I1673" s="20">
        <v>0.24951999999999999</v>
      </c>
      <c r="J1673" s="20">
        <v>0.31671779299847802</v>
      </c>
      <c r="K1673" s="20">
        <v>2.23482800608828E-2</v>
      </c>
      <c r="L1673" s="20">
        <v>8.048992389649931E-2</v>
      </c>
      <c r="M1673" s="20">
        <v>0.17864283036111112</v>
      </c>
      <c r="N1673" s="50">
        <v>91</v>
      </c>
      <c r="O1673" s="8">
        <f>IFERROR(IFERROR(Tabela_BI[[#This Row],[nº Capt. Superf. - DAEE]]/(Tabela_BI[[#This Row],[nº Capt. Subt. - DAEE]] + Tabela_BI[[#This Row],[nº Capt. Superf. - DAEE]]),"") *100,"")</f>
        <v>31.627906976744185</v>
      </c>
      <c r="P1673" s="8">
        <f>IFERROR(IFERROR(Tabela_BI[[#This Row],[nº Capt. Subt. - DAEE]] /(Tabela_BI[[#This Row],[nº Capt. Subt. - DAEE]] + Tabela_BI[[#This Row],[nº Capt. Superf. - DAEE]]),"") *100,"")</f>
        <v>68.372093023255815</v>
      </c>
      <c r="Q1673" s="1">
        <v>68</v>
      </c>
      <c r="R1673" s="1">
        <v>147</v>
      </c>
      <c r="S1673" s="6">
        <v>2144.101752</v>
      </c>
      <c r="T1673" s="6">
        <v>2144.101752</v>
      </c>
      <c r="W1673" s="1"/>
      <c r="X1673" s="1"/>
      <c r="Y1673" s="1"/>
      <c r="AC1673" s="1"/>
      <c r="AF1673" s="1"/>
      <c r="AG1673" s="1"/>
    </row>
    <row r="1674" spans="1:33" hidden="1" x14ac:dyDescent="0.25">
      <c r="A1674" s="1">
        <v>3</v>
      </c>
      <c r="B1674" s="1">
        <v>2019</v>
      </c>
      <c r="C1674" s="1">
        <v>35507043</v>
      </c>
      <c r="D1674" s="44" t="s">
        <v>615</v>
      </c>
      <c r="E1674" s="20">
        <v>1.296580262557073</v>
      </c>
      <c r="F1674" s="20">
        <v>1.2752054718417001</v>
      </c>
      <c r="G1674" s="20">
        <v>2.1374790715372901E-2</v>
      </c>
      <c r="H1674" s="20" t="s">
        <v>47</v>
      </c>
      <c r="I1674" s="20">
        <v>0.67327958904109597</v>
      </c>
      <c r="J1674" s="20">
        <v>6.0682927447995904E-3</v>
      </c>
      <c r="K1674" s="20">
        <v>0.50137416286149195</v>
      </c>
      <c r="L1674" s="20">
        <v>0.11585821790969049</v>
      </c>
      <c r="M1674" s="20">
        <v>0.19143167839583336</v>
      </c>
      <c r="N1674" s="50">
        <v>19</v>
      </c>
      <c r="O1674" s="8">
        <f>IFERROR(IFERROR(Tabela_BI[[#This Row],[nº Capt. Superf. - DAEE]]/(Tabela_BI[[#This Row],[nº Capt. Subt. - DAEE]] + Tabela_BI[[#This Row],[nº Capt. Superf. - DAEE]]),"") *100,"")</f>
        <v>61.53846153846154</v>
      </c>
      <c r="P1674" s="8">
        <f>IFERROR(IFERROR(Tabela_BI[[#This Row],[nº Capt. Subt. - DAEE]] /(Tabela_BI[[#This Row],[nº Capt. Subt. - DAEE]] + Tabela_BI[[#This Row],[nº Capt. Superf. - DAEE]]),"") *100,"")</f>
        <v>38.461538461538467</v>
      </c>
      <c r="Q1674" s="1">
        <v>64</v>
      </c>
      <c r="R1674" s="1">
        <v>40</v>
      </c>
      <c r="S1674" s="6">
        <v>2042.84916</v>
      </c>
      <c r="T1674" s="6">
        <v>2042.84916</v>
      </c>
      <c r="W1674" s="1"/>
      <c r="X1674" s="1"/>
      <c r="Y1674" s="1"/>
      <c r="AC1674" s="1"/>
      <c r="AF1674" s="1"/>
      <c r="AG1674" s="1"/>
    </row>
    <row r="1675" spans="1:33" hidden="1" x14ac:dyDescent="0.25">
      <c r="A1675" s="1">
        <v>4</v>
      </c>
      <c r="B1675" s="1">
        <v>2019</v>
      </c>
      <c r="C1675" s="1">
        <v>35508034</v>
      </c>
      <c r="D1675" s="44" t="s">
        <v>616</v>
      </c>
      <c r="E1675" s="20">
        <v>0.11459297437848803</v>
      </c>
      <c r="F1675" s="20">
        <v>0.114105553652968</v>
      </c>
      <c r="G1675" s="20">
        <v>4.8742072552004098E-4</v>
      </c>
      <c r="H1675" s="20" t="s">
        <v>47</v>
      </c>
      <c r="I1675" s="20">
        <v>1.806E-2</v>
      </c>
      <c r="J1675" s="20">
        <v>4.6349568746829E-4</v>
      </c>
      <c r="K1675" s="20">
        <v>9.1629476788432307E-2</v>
      </c>
      <c r="L1675" s="20">
        <v>4.4400019025875202E-3</v>
      </c>
      <c r="M1675" s="20">
        <v>3.6357314814814815E-2</v>
      </c>
      <c r="N1675" s="50">
        <v>26</v>
      </c>
      <c r="O1675" s="8">
        <f>IFERROR(IFERROR(Tabela_BI[[#This Row],[nº Capt. Superf. - DAEE]]/(Tabela_BI[[#This Row],[nº Capt. Subt. - DAEE]] + Tabela_BI[[#This Row],[nº Capt. Superf. - DAEE]]),"") *100,"")</f>
        <v>83.098591549295776</v>
      </c>
      <c r="P1675" s="8">
        <f>IFERROR(IFERROR(Tabela_BI[[#This Row],[nº Capt. Subt. - DAEE]] /(Tabela_BI[[#This Row],[nº Capt. Subt. - DAEE]] + Tabela_BI[[#This Row],[nº Capt. Superf. - DAEE]]),"") *100,"")</f>
        <v>16.901408450704224</v>
      </c>
      <c r="Q1675" s="1">
        <v>59</v>
      </c>
      <c r="R1675" s="1">
        <v>12</v>
      </c>
      <c r="S1675" s="6">
        <v>419.96847600000001</v>
      </c>
      <c r="T1675" s="6">
        <v>293.9779332</v>
      </c>
      <c r="W1675" s="1"/>
      <c r="X1675" s="1"/>
      <c r="Y1675" s="1"/>
      <c r="AC1675" s="1"/>
      <c r="AF1675" s="1"/>
      <c r="AG1675" s="1"/>
    </row>
    <row r="1676" spans="1:33" hidden="1" x14ac:dyDescent="0.25">
      <c r="A1676" s="1">
        <v>4</v>
      </c>
      <c r="B1676" s="1">
        <v>2019</v>
      </c>
      <c r="C1676" s="1">
        <v>35509024</v>
      </c>
      <c r="D1676" s="44" t="s">
        <v>617</v>
      </c>
      <c r="E1676" s="20">
        <v>8.1102943937087807E-2</v>
      </c>
      <c r="F1676" s="20">
        <v>6.0141700913242002E-2</v>
      </c>
      <c r="G1676" s="20">
        <v>2.0961243023845801E-2</v>
      </c>
      <c r="H1676" s="20" t="s">
        <v>47</v>
      </c>
      <c r="I1676" s="20">
        <v>2.4099999999999998E-3</v>
      </c>
      <c r="J1676" s="20">
        <v>2.0478381532217101E-2</v>
      </c>
      <c r="K1676" s="20">
        <v>2.2314098173516001E-2</v>
      </c>
      <c r="L1676" s="20">
        <v>3.5900464231354637E-2</v>
      </c>
      <c r="M1676" s="20">
        <v>4.0052049615740735E-2</v>
      </c>
      <c r="N1676" s="50">
        <v>5</v>
      </c>
      <c r="O1676" s="8">
        <f>IFERROR(IFERROR(Tabela_BI[[#This Row],[nº Capt. Superf. - DAEE]]/(Tabela_BI[[#This Row],[nº Capt. Subt. - DAEE]] + Tabela_BI[[#This Row],[nº Capt. Superf. - DAEE]]),"") *100,"")</f>
        <v>37.735849056603776</v>
      </c>
      <c r="P1676" s="8">
        <f>IFERROR(IFERROR(Tabela_BI[[#This Row],[nº Capt. Subt. - DAEE]] /(Tabela_BI[[#This Row],[nº Capt. Subt. - DAEE]] + Tabela_BI[[#This Row],[nº Capt. Superf. - DAEE]]),"") *100,"")</f>
        <v>62.264150943396224</v>
      </c>
      <c r="Q1676" s="1">
        <v>20</v>
      </c>
      <c r="R1676" s="1">
        <v>33</v>
      </c>
      <c r="S1676" s="6">
        <v>745.63199999999995</v>
      </c>
      <c r="T1676" s="6">
        <v>0</v>
      </c>
      <c r="W1676" s="1"/>
      <c r="X1676" s="1"/>
      <c r="Y1676" s="1"/>
      <c r="AC1676" s="1"/>
      <c r="AF1676" s="1"/>
      <c r="AG1676" s="1"/>
    </row>
    <row r="1677" spans="1:33" hidden="1" x14ac:dyDescent="0.25">
      <c r="A1677" s="1">
        <v>9</v>
      </c>
      <c r="B1677" s="1">
        <v>2019</v>
      </c>
      <c r="C1677" s="1">
        <v>35509029</v>
      </c>
      <c r="D1677" s="44" t="s">
        <v>617</v>
      </c>
      <c r="E1677" s="20">
        <v>5.7101788432267885E-3</v>
      </c>
      <c r="F1677" s="20">
        <v>4.8700000000000002E-3</v>
      </c>
      <c r="G1677" s="20">
        <v>8.40178843226788E-4</v>
      </c>
      <c r="H1677" s="20" t="s">
        <v>47</v>
      </c>
      <c r="I1677" s="20" t="s">
        <v>47</v>
      </c>
      <c r="J1677" s="20" t="s">
        <v>47</v>
      </c>
      <c r="K1677" s="20">
        <v>4.8700000000000002E-3</v>
      </c>
      <c r="L1677" s="20">
        <v>8.40178843226788E-4</v>
      </c>
      <c r="M1677" s="20" t="s">
        <v>47</v>
      </c>
      <c r="N1677" s="50" t="s">
        <v>47</v>
      </c>
      <c r="O1677" s="8">
        <f>IFERROR(IFERROR(Tabela_BI[[#This Row],[nº Capt. Superf. - DAEE]]/(Tabela_BI[[#This Row],[nº Capt. Subt. - DAEE]] + Tabela_BI[[#This Row],[nº Capt. Superf. - DAEE]]),"") *100,"")</f>
        <v>40</v>
      </c>
      <c r="P1677" s="8">
        <f>IFERROR(IFERROR(Tabela_BI[[#This Row],[nº Capt. Subt. - DAEE]] /(Tabela_BI[[#This Row],[nº Capt. Subt. - DAEE]] + Tabela_BI[[#This Row],[nº Capt. Superf. - DAEE]]),"") *100,"")</f>
        <v>60</v>
      </c>
      <c r="Q1677" s="1">
        <v>2</v>
      </c>
      <c r="R1677" s="1">
        <v>3</v>
      </c>
      <c r="S1677" s="6"/>
      <c r="T1677" s="6"/>
      <c r="W1677" s="1"/>
      <c r="X1677" s="1"/>
      <c r="Y1677" s="1"/>
      <c r="AC1677" s="1"/>
      <c r="AF1677" s="1"/>
      <c r="AG1677" s="1"/>
    </row>
    <row r="1678" spans="1:33" hidden="1" x14ac:dyDescent="0.25">
      <c r="A1678" s="1">
        <v>7</v>
      </c>
      <c r="B1678" s="1">
        <v>2019</v>
      </c>
      <c r="C1678" s="1">
        <v>35510097</v>
      </c>
      <c r="D1678" s="44" t="s">
        <v>618</v>
      </c>
      <c r="E1678" s="20">
        <v>0.18259991374936582</v>
      </c>
      <c r="F1678" s="20">
        <v>0.17946000000000001</v>
      </c>
      <c r="G1678" s="20">
        <v>3.1399137493658001E-3</v>
      </c>
      <c r="H1678" s="20" t="s">
        <v>47</v>
      </c>
      <c r="I1678" s="20">
        <v>0.17785000000000001</v>
      </c>
      <c r="J1678" s="20">
        <v>2.27331811263318E-3</v>
      </c>
      <c r="K1678" s="20" t="s">
        <v>47</v>
      </c>
      <c r="L1678" s="20">
        <v>2.4765956367326231E-3</v>
      </c>
      <c r="M1678" s="20">
        <v>1.1255659439629631</v>
      </c>
      <c r="N1678" s="50">
        <v>4</v>
      </c>
      <c r="O1678" s="8">
        <f>IFERROR(IFERROR(Tabela_BI[[#This Row],[nº Capt. Superf. - DAEE]]/(Tabela_BI[[#This Row],[nº Capt. Subt. - DAEE]] + Tabela_BI[[#This Row],[nº Capt. Superf. - DAEE]]),"") *100,"")</f>
        <v>42.857142857142854</v>
      </c>
      <c r="P1678" s="8">
        <f>IFERROR(IFERROR(Tabela_BI[[#This Row],[nº Capt. Subt. - DAEE]] /(Tabela_BI[[#This Row],[nº Capt. Subt. - DAEE]] + Tabela_BI[[#This Row],[nº Capt. Superf. - DAEE]]),"") *100,"")</f>
        <v>57.142857142857139</v>
      </c>
      <c r="Q1678" s="1">
        <v>6</v>
      </c>
      <c r="R1678" s="1">
        <v>8</v>
      </c>
      <c r="S1678" s="6">
        <v>15181.14906</v>
      </c>
      <c r="T1678" s="6">
        <v>2975.5052157600003</v>
      </c>
      <c r="W1678" s="1"/>
      <c r="X1678" s="1"/>
      <c r="Y1678" s="1"/>
      <c r="AC1678" s="1"/>
      <c r="AF1678" s="1"/>
      <c r="AG1678" s="1"/>
    </row>
    <row r="1679" spans="1:33" hidden="1" x14ac:dyDescent="0.25">
      <c r="A1679" s="1">
        <v>10</v>
      </c>
      <c r="B1679" s="1">
        <v>2019</v>
      </c>
      <c r="C1679" s="1">
        <v>355110810</v>
      </c>
      <c r="D1679" s="44" t="s">
        <v>619</v>
      </c>
      <c r="E1679" s="20">
        <v>0.19816930745814282</v>
      </c>
      <c r="F1679" s="20">
        <v>0.15835362252663601</v>
      </c>
      <c r="G1679" s="20">
        <v>3.9815684931506799E-2</v>
      </c>
      <c r="H1679" s="20" t="s">
        <v>47</v>
      </c>
      <c r="I1679" s="20">
        <v>2.6720000000000001E-2</v>
      </c>
      <c r="J1679" s="20">
        <v>1.242E-2</v>
      </c>
      <c r="K1679" s="20">
        <v>0.15836503805175001</v>
      </c>
      <c r="L1679" s="20">
        <v>6.6426940639269401E-4</v>
      </c>
      <c r="M1679" s="20">
        <v>2.2221735937500001E-2</v>
      </c>
      <c r="N1679" s="50">
        <v>26</v>
      </c>
      <c r="O1679" s="8">
        <f>IFERROR(IFERROR(Tabela_BI[[#This Row],[nº Capt. Superf. - DAEE]]/(Tabela_BI[[#This Row],[nº Capt. Subt. - DAEE]] + Tabela_BI[[#This Row],[nº Capt. Superf. - DAEE]]),"") *100,"")</f>
        <v>39.393939393939391</v>
      </c>
      <c r="P1679" s="8">
        <f>IFERROR(IFERROR(Tabela_BI[[#This Row],[nº Capt. Subt. - DAEE]] /(Tabela_BI[[#This Row],[nº Capt. Subt. - DAEE]] + Tabela_BI[[#This Row],[nº Capt. Superf. - DAEE]]),"") *100,"")</f>
        <v>60.606060606060609</v>
      </c>
      <c r="Q1679" s="1">
        <v>13</v>
      </c>
      <c r="R1679" s="1">
        <v>20</v>
      </c>
      <c r="S1679" s="6">
        <v>241.24392</v>
      </c>
      <c r="T1679" s="6">
        <v>0</v>
      </c>
      <c r="W1679" s="1"/>
      <c r="X1679" s="1"/>
      <c r="Y1679" s="1"/>
      <c r="AC1679" s="1"/>
      <c r="AF1679" s="1"/>
      <c r="AG1679" s="1"/>
    </row>
    <row r="1680" spans="1:33" hidden="1" x14ac:dyDescent="0.25">
      <c r="A1680" s="1">
        <v>14</v>
      </c>
      <c r="B1680" s="1">
        <v>2019</v>
      </c>
      <c r="C1680" s="1">
        <v>355110814</v>
      </c>
      <c r="D1680" s="44" t="s">
        <v>619</v>
      </c>
      <c r="E1680" s="20">
        <v>1.1510000000000001E-2</v>
      </c>
      <c r="F1680" s="20">
        <v>1.01E-3</v>
      </c>
      <c r="G1680" s="20">
        <v>1.0500000000000001E-2</v>
      </c>
      <c r="H1680" s="20" t="s">
        <v>47</v>
      </c>
      <c r="I1680" s="20">
        <v>1.014E-2</v>
      </c>
      <c r="J1680" s="20" t="s">
        <v>47</v>
      </c>
      <c r="K1680" s="20">
        <v>1.3600000000000001E-3</v>
      </c>
      <c r="L1680" s="20">
        <v>1.0000000000000001E-5</v>
      </c>
      <c r="M1680" s="20" t="s">
        <v>47</v>
      </c>
      <c r="N1680" s="50" t="s">
        <v>47</v>
      </c>
      <c r="O1680" s="8">
        <f>IFERROR(IFERROR(Tabela_BI[[#This Row],[nº Capt. Superf. - DAEE]]/(Tabela_BI[[#This Row],[nº Capt. Subt. - DAEE]] + Tabela_BI[[#This Row],[nº Capt. Superf. - DAEE]]),"") *100,"")</f>
        <v>22.222222222222221</v>
      </c>
      <c r="P1680" s="8">
        <f>IFERROR(IFERROR(Tabela_BI[[#This Row],[nº Capt. Subt. - DAEE]] /(Tabela_BI[[#This Row],[nº Capt. Subt. - DAEE]] + Tabela_BI[[#This Row],[nº Capt. Superf. - DAEE]]),"") *100,"")</f>
        <v>77.777777777777786</v>
      </c>
      <c r="Q1680" s="1">
        <v>2</v>
      </c>
      <c r="R1680" s="1">
        <v>7</v>
      </c>
      <c r="S1680" s="6"/>
      <c r="T1680" s="6"/>
      <c r="W1680" s="1"/>
      <c r="X1680" s="1"/>
      <c r="Y1680" s="1"/>
      <c r="AC1680" s="1"/>
      <c r="AF1680" s="1"/>
      <c r="AG1680" s="1"/>
    </row>
    <row r="1681" spans="1:33" hidden="1" x14ac:dyDescent="0.25">
      <c r="A1681" s="1">
        <v>14</v>
      </c>
      <c r="B1681" s="1">
        <v>2019</v>
      </c>
      <c r="C1681" s="1">
        <v>355120714</v>
      </c>
      <c r="D1681" s="44" t="s">
        <v>620</v>
      </c>
      <c r="E1681" s="20">
        <v>2.3231369863013697E-2</v>
      </c>
      <c r="F1681" s="20">
        <v>1.4911369863013699E-2</v>
      </c>
      <c r="G1681" s="20">
        <v>8.3199999999999993E-3</v>
      </c>
      <c r="H1681" s="20" t="s">
        <v>47</v>
      </c>
      <c r="I1681" s="20">
        <v>7.9500000000000005E-3</v>
      </c>
      <c r="J1681" s="20" t="s">
        <v>47</v>
      </c>
      <c r="K1681" s="20">
        <v>1.435E-2</v>
      </c>
      <c r="L1681" s="20">
        <v>9.3136986301369895E-4</v>
      </c>
      <c r="M1681" s="20">
        <v>9.1638031250000015E-3</v>
      </c>
      <c r="N1681" s="50">
        <v>1</v>
      </c>
      <c r="O1681" s="8">
        <f>IFERROR(IFERROR(Tabela_BI[[#This Row],[nº Capt. Superf. - DAEE]]/(Tabela_BI[[#This Row],[nº Capt. Subt. - DAEE]] + Tabela_BI[[#This Row],[nº Capt. Superf. - DAEE]]),"") *100,"")</f>
        <v>50</v>
      </c>
      <c r="P1681" s="8">
        <f>IFERROR(IFERROR(Tabela_BI[[#This Row],[nº Capt. Subt. - DAEE]] /(Tabela_BI[[#This Row],[nº Capt. Subt. - DAEE]] + Tabela_BI[[#This Row],[nº Capt. Superf. - DAEE]]),"") *100,"")</f>
        <v>50</v>
      </c>
      <c r="Q1681" s="1">
        <v>4</v>
      </c>
      <c r="R1681" s="1">
        <v>4</v>
      </c>
      <c r="S1681" s="6">
        <v>141.1344</v>
      </c>
      <c r="T1681" s="6">
        <v>141.1344</v>
      </c>
      <c r="W1681" s="1"/>
      <c r="X1681" s="1"/>
      <c r="Y1681" s="1"/>
      <c r="AC1681" s="1"/>
      <c r="AF1681" s="1"/>
      <c r="AG1681" s="1"/>
    </row>
    <row r="1682" spans="1:33" hidden="1" x14ac:dyDescent="0.25">
      <c r="A1682" s="1">
        <v>18</v>
      </c>
      <c r="B1682" s="1">
        <v>2019</v>
      </c>
      <c r="C1682" s="1">
        <v>355130618</v>
      </c>
      <c r="D1682" s="44" t="s">
        <v>621</v>
      </c>
      <c r="E1682" s="20">
        <v>4.6481641298833101E-2</v>
      </c>
      <c r="F1682" s="20">
        <v>3.8550271435819398E-2</v>
      </c>
      <c r="G1682" s="20">
        <v>7.9313698630136993E-3</v>
      </c>
      <c r="H1682" s="20" t="s">
        <v>47</v>
      </c>
      <c r="I1682" s="20">
        <v>6.8599999999999998E-3</v>
      </c>
      <c r="J1682" s="20">
        <v>1.45175646879756E-2</v>
      </c>
      <c r="K1682" s="20">
        <v>2.4642831050228301E-2</v>
      </c>
      <c r="L1682" s="20">
        <v>4.6124556062912249E-4</v>
      </c>
      <c r="M1682" s="20">
        <v>7.1510533854166666E-3</v>
      </c>
      <c r="N1682" s="50">
        <v>8</v>
      </c>
      <c r="O1682" s="8">
        <f>IFERROR(IFERROR(Tabela_BI[[#This Row],[nº Capt. Superf. - DAEE]]/(Tabela_BI[[#This Row],[nº Capt. Subt. - DAEE]] + Tabela_BI[[#This Row],[nº Capt. Superf. - DAEE]]),"") *100,"")</f>
        <v>33.333333333333329</v>
      </c>
      <c r="P1682" s="8">
        <f>IFERROR(IFERROR(Tabela_BI[[#This Row],[nº Capt. Subt. - DAEE]] /(Tabela_BI[[#This Row],[nº Capt. Subt. - DAEE]] + Tabela_BI[[#This Row],[nº Capt. Superf. - DAEE]]),"") *100,"")</f>
        <v>66.666666666666657</v>
      </c>
      <c r="Q1682" s="1">
        <v>5</v>
      </c>
      <c r="R1682" s="1">
        <v>10</v>
      </c>
      <c r="S1682" s="6">
        <v>144.38303999999999</v>
      </c>
      <c r="T1682" s="6">
        <v>144.38303999999999</v>
      </c>
      <c r="W1682" s="1"/>
      <c r="X1682" s="1"/>
      <c r="Y1682" s="1"/>
      <c r="AC1682" s="1"/>
      <c r="AF1682" s="1"/>
      <c r="AG1682" s="1"/>
    </row>
    <row r="1683" spans="1:33" hidden="1" x14ac:dyDescent="0.25">
      <c r="A1683" s="1">
        <v>4</v>
      </c>
      <c r="B1683" s="1">
        <v>2019</v>
      </c>
      <c r="C1683" s="1">
        <v>35514054</v>
      </c>
      <c r="D1683" s="44" t="s">
        <v>622</v>
      </c>
      <c r="E1683" s="20">
        <v>0.27476529680365314</v>
      </c>
      <c r="F1683" s="20">
        <v>0.23605088280060901</v>
      </c>
      <c r="G1683" s="20">
        <v>3.8714414003044102E-2</v>
      </c>
      <c r="H1683" s="20">
        <v>1.39634069000507E-3</v>
      </c>
      <c r="I1683" s="20">
        <v>3.8699999999999998E-2</v>
      </c>
      <c r="J1683" s="20">
        <v>5.7800000000000004E-3</v>
      </c>
      <c r="K1683" s="20">
        <v>0.225533181126332</v>
      </c>
      <c r="L1683" s="20">
        <v>4.7521156773211604E-3</v>
      </c>
      <c r="M1683" s="20">
        <v>1.84337109375E-2</v>
      </c>
      <c r="N1683" s="50">
        <v>4</v>
      </c>
      <c r="O1683" s="8">
        <f>IFERROR(IFERROR(Tabela_BI[[#This Row],[nº Capt. Superf. - DAEE]]/(Tabela_BI[[#This Row],[nº Capt. Subt. - DAEE]] + Tabela_BI[[#This Row],[nº Capt. Superf. - DAEE]]),"") *100,"")</f>
        <v>38.333333333333336</v>
      </c>
      <c r="P1683" s="8">
        <f>IFERROR(IFERROR(Tabela_BI[[#This Row],[nº Capt. Subt. - DAEE]] /(Tabela_BI[[#This Row],[nº Capt. Subt. - DAEE]] + Tabela_BI[[#This Row],[nº Capt. Superf. - DAEE]]),"") *100,"")</f>
        <v>61.666666666666671</v>
      </c>
      <c r="Q1683" s="1">
        <v>23</v>
      </c>
      <c r="R1683" s="1">
        <v>37</v>
      </c>
      <c r="S1683" s="6">
        <v>501.89058000000006</v>
      </c>
      <c r="T1683" s="6">
        <v>501.89058000000006</v>
      </c>
      <c r="W1683" s="1"/>
      <c r="X1683" s="1"/>
      <c r="Y1683" s="1"/>
      <c r="AC1683" s="1"/>
      <c r="AF1683" s="1"/>
      <c r="AG1683" s="1"/>
    </row>
    <row r="1684" spans="1:33" hidden="1" x14ac:dyDescent="0.25">
      <c r="A1684" s="1">
        <v>5</v>
      </c>
      <c r="B1684" s="1">
        <v>2019</v>
      </c>
      <c r="C1684" s="1">
        <v>35516035</v>
      </c>
      <c r="D1684" s="44" t="s">
        <v>623</v>
      </c>
      <c r="E1684" s="20">
        <v>0.12321632673769668</v>
      </c>
      <c r="F1684" s="20">
        <v>0.12262429223744301</v>
      </c>
      <c r="G1684" s="20">
        <v>5.9203450025367796E-4</v>
      </c>
      <c r="H1684" s="20" t="s">
        <v>47</v>
      </c>
      <c r="I1684" s="20">
        <v>0.1225</v>
      </c>
      <c r="J1684" s="20">
        <v>2.53678335870117E-4</v>
      </c>
      <c r="K1684" s="20">
        <v>1.16818873668189E-4</v>
      </c>
      <c r="L1684" s="20">
        <v>6.0441400304414006E-5</v>
      </c>
      <c r="M1684" s="20" t="s">
        <v>47</v>
      </c>
      <c r="N1684" s="50">
        <v>8</v>
      </c>
      <c r="O1684" s="8">
        <f>IFERROR(IFERROR(Tabela_BI[[#This Row],[nº Capt. Superf. - DAEE]]/(Tabela_BI[[#This Row],[nº Capt. Subt. - DAEE]] + Tabela_BI[[#This Row],[nº Capt. Superf. - DAEE]]),"") *100,"")</f>
        <v>57.142857142857139</v>
      </c>
      <c r="P1684" s="8">
        <f>IFERROR(IFERROR(Tabela_BI[[#This Row],[nº Capt. Subt. - DAEE]] /(Tabela_BI[[#This Row],[nº Capt. Subt. - DAEE]] + Tabela_BI[[#This Row],[nº Capt. Superf. - DAEE]]),"") *100,"")</f>
        <v>42.857142857142854</v>
      </c>
      <c r="Q1684" s="1">
        <v>8</v>
      </c>
      <c r="R1684" s="1">
        <v>6</v>
      </c>
      <c r="S1684" s="6"/>
      <c r="T1684" s="6"/>
      <c r="W1684" s="1"/>
      <c r="X1684" s="1"/>
      <c r="Y1684" s="1"/>
      <c r="AC1684" s="1"/>
      <c r="AF1684" s="1"/>
      <c r="AG1684" s="1"/>
    </row>
    <row r="1685" spans="1:33" hidden="1" x14ac:dyDescent="0.25">
      <c r="A1685" s="1">
        <v>9</v>
      </c>
      <c r="B1685" s="1">
        <v>2019</v>
      </c>
      <c r="C1685" s="1">
        <v>35516039</v>
      </c>
      <c r="D1685" s="44" t="s">
        <v>623</v>
      </c>
      <c r="E1685" s="20">
        <v>0.13987017884322631</v>
      </c>
      <c r="F1685" s="20">
        <v>0.128896643835616</v>
      </c>
      <c r="G1685" s="20">
        <v>1.0973535007610301E-2</v>
      </c>
      <c r="H1685" s="20" t="s">
        <v>47</v>
      </c>
      <c r="I1685" s="20">
        <v>8.0501902587519006E-2</v>
      </c>
      <c r="J1685" s="20">
        <v>2.8E-3</v>
      </c>
      <c r="K1685" s="20">
        <v>4.0260970319634701E-2</v>
      </c>
      <c r="L1685" s="20">
        <v>1.630730593607306E-2</v>
      </c>
      <c r="M1685" s="20">
        <v>6.536300158796296E-2</v>
      </c>
      <c r="N1685" s="50">
        <v>58</v>
      </c>
      <c r="O1685" s="8">
        <f>IFERROR(IFERROR(Tabela_BI[[#This Row],[nº Capt. Superf. - DAEE]]/(Tabela_BI[[#This Row],[nº Capt. Subt. - DAEE]] + Tabela_BI[[#This Row],[nº Capt. Superf. - DAEE]]),"") *100,"")</f>
        <v>60.185185185185183</v>
      </c>
      <c r="P1685" s="8">
        <f>IFERROR(IFERROR(Tabela_BI[[#This Row],[nº Capt. Subt. - DAEE]] /(Tabela_BI[[#This Row],[nº Capt. Subt. - DAEE]] + Tabela_BI[[#This Row],[nº Capt. Superf. - DAEE]]),"") *100,"")</f>
        <v>39.814814814814817</v>
      </c>
      <c r="Q1685" s="1">
        <v>65</v>
      </c>
      <c r="R1685" s="1">
        <v>43</v>
      </c>
      <c r="S1685" s="6">
        <v>1061.27415</v>
      </c>
      <c r="T1685" s="6">
        <v>1061.27415</v>
      </c>
      <c r="W1685" s="1"/>
      <c r="X1685" s="1"/>
      <c r="Y1685" s="1"/>
      <c r="AC1685" s="1"/>
      <c r="AF1685" s="1"/>
      <c r="AG1685" s="1"/>
    </row>
    <row r="1686" spans="1:33" hidden="1" x14ac:dyDescent="0.25">
      <c r="A1686" s="1">
        <v>4</v>
      </c>
      <c r="B1686" s="1">
        <v>2019</v>
      </c>
      <c r="C1686" s="1">
        <v>35515044</v>
      </c>
      <c r="D1686" s="44" t="s">
        <v>624</v>
      </c>
      <c r="E1686" s="20">
        <v>0.3800121029934041</v>
      </c>
      <c r="F1686" s="20">
        <v>2.2831050228310499E-4</v>
      </c>
      <c r="G1686" s="20">
        <v>0.37978379249112099</v>
      </c>
      <c r="H1686" s="20">
        <v>1.5342465753424701</v>
      </c>
      <c r="I1686" s="20">
        <v>0.20866277016742801</v>
      </c>
      <c r="J1686" s="20">
        <v>0.15329999999999999</v>
      </c>
      <c r="K1686" s="20">
        <v>3.7499999999999999E-3</v>
      </c>
      <c r="L1686" s="20">
        <v>1.42993328259767E-2</v>
      </c>
      <c r="M1686" s="20">
        <v>0.13197042298611111</v>
      </c>
      <c r="N1686" s="50" t="s">
        <v>47</v>
      </c>
      <c r="O1686" s="8">
        <f>IFERROR(IFERROR(Tabela_BI[[#This Row],[nº Capt. Superf. - DAEE]]/(Tabela_BI[[#This Row],[nº Capt. Subt. - DAEE]] + Tabela_BI[[#This Row],[nº Capt. Superf. - DAEE]]),"") *100,"")</f>
        <v>1.8181818181818181</v>
      </c>
      <c r="P1686" s="8">
        <f>IFERROR(IFERROR(Tabela_BI[[#This Row],[nº Capt. Subt. - DAEE]] /(Tabela_BI[[#This Row],[nº Capt. Subt. - DAEE]] + Tabela_BI[[#This Row],[nº Capt. Superf. - DAEE]]),"") *100,"")</f>
        <v>98.181818181818187</v>
      </c>
      <c r="Q1686" s="1">
        <v>1</v>
      </c>
      <c r="R1686" s="1">
        <v>54</v>
      </c>
      <c r="S1686" s="6">
        <v>2409.9659999999999</v>
      </c>
      <c r="T1686" s="6">
        <v>0</v>
      </c>
      <c r="W1686" s="1"/>
      <c r="X1686" s="1"/>
      <c r="Y1686" s="1"/>
      <c r="AC1686" s="1"/>
      <c r="AF1686" s="1"/>
      <c r="AG1686" s="1"/>
    </row>
    <row r="1687" spans="1:33" hidden="1" x14ac:dyDescent="0.25">
      <c r="A1687" s="1">
        <v>4</v>
      </c>
      <c r="B1687" s="1">
        <v>2019</v>
      </c>
      <c r="C1687" s="1">
        <v>35517024</v>
      </c>
      <c r="D1687" s="44" t="s">
        <v>625</v>
      </c>
      <c r="E1687" s="20">
        <v>0.28783570776255712</v>
      </c>
      <c r="F1687" s="20">
        <v>0.26467000000000002</v>
      </c>
      <c r="G1687" s="20">
        <v>2.3165707762557101E-2</v>
      </c>
      <c r="H1687" s="20">
        <v>0.24771689497716901</v>
      </c>
      <c r="I1687" s="20" t="s">
        <v>47</v>
      </c>
      <c r="J1687" s="20">
        <v>0.28633999999999998</v>
      </c>
      <c r="K1687" s="20" t="s">
        <v>47</v>
      </c>
      <c r="L1687" s="20">
        <v>1.4957077625570776E-3</v>
      </c>
      <c r="M1687" s="20" t="s">
        <v>47</v>
      </c>
      <c r="N1687" s="50">
        <v>5</v>
      </c>
      <c r="O1687" s="8">
        <f>IFERROR(IFERROR(Tabela_BI[[#This Row],[nº Capt. Superf. - DAEE]]/(Tabela_BI[[#This Row],[nº Capt. Subt. - DAEE]] + Tabela_BI[[#This Row],[nº Capt. Superf. - DAEE]]),"") *100,"")</f>
        <v>55.555555555555557</v>
      </c>
      <c r="P1687" s="8">
        <f>IFERROR(IFERROR(Tabela_BI[[#This Row],[nº Capt. Subt. - DAEE]] /(Tabela_BI[[#This Row],[nº Capt. Subt. - DAEE]] + Tabela_BI[[#This Row],[nº Capt. Superf. - DAEE]]),"") *100,"")</f>
        <v>44.444444444444443</v>
      </c>
      <c r="Q1687" s="1">
        <v>5</v>
      </c>
      <c r="R1687" s="1">
        <v>4</v>
      </c>
      <c r="S1687" s="6"/>
      <c r="T1687" s="6"/>
      <c r="W1687" s="1"/>
      <c r="X1687" s="1"/>
      <c r="Y1687" s="1"/>
      <c r="AC1687" s="1"/>
      <c r="AF1687" s="1"/>
      <c r="AG1687" s="1"/>
    </row>
    <row r="1688" spans="1:33" hidden="1" x14ac:dyDescent="0.25">
      <c r="A1688" s="1">
        <v>9</v>
      </c>
      <c r="B1688" s="1">
        <v>2019</v>
      </c>
      <c r="C1688" s="1">
        <v>35517029</v>
      </c>
      <c r="D1688" s="44" t="s">
        <v>625</v>
      </c>
      <c r="E1688" s="20">
        <v>3.4844763191273502</v>
      </c>
      <c r="F1688" s="20">
        <v>2.4788194317605301</v>
      </c>
      <c r="G1688" s="20">
        <v>1.0056568873668199</v>
      </c>
      <c r="H1688" s="20">
        <v>4.7602739726027403E-2</v>
      </c>
      <c r="I1688" s="20">
        <v>0.71439251141552496</v>
      </c>
      <c r="J1688" s="20">
        <v>2.59883469051243</v>
      </c>
      <c r="K1688" s="20">
        <v>7.7457519025875193E-2</v>
      </c>
      <c r="L1688" s="20">
        <v>9.3791598173515997E-2</v>
      </c>
      <c r="M1688" s="20">
        <v>0.42064779263888885</v>
      </c>
      <c r="N1688" s="50">
        <v>21</v>
      </c>
      <c r="O1688" s="8">
        <f>IFERROR(IFERROR(Tabela_BI[[#This Row],[nº Capt. Superf. - DAEE]]/(Tabela_BI[[#This Row],[nº Capt. Subt. - DAEE]] + Tabela_BI[[#This Row],[nº Capt. Superf. - DAEE]]),"") *100,"")</f>
        <v>16.197183098591552</v>
      </c>
      <c r="P1688" s="8">
        <f>IFERROR(IFERROR(Tabela_BI[[#This Row],[nº Capt. Subt. - DAEE]] /(Tabela_BI[[#This Row],[nº Capt. Subt. - DAEE]] + Tabela_BI[[#This Row],[nº Capt. Superf. - DAEE]]),"") *100,"")</f>
        <v>83.802816901408448</v>
      </c>
      <c r="Q1688" s="1">
        <v>23</v>
      </c>
      <c r="R1688" s="1">
        <v>119</v>
      </c>
      <c r="S1688" s="6">
        <v>6713.6580000000004</v>
      </c>
      <c r="T1688" s="6">
        <v>5706.6093000000001</v>
      </c>
      <c r="W1688" s="1"/>
      <c r="X1688" s="1"/>
      <c r="Y1688" s="1"/>
      <c r="AC1688" s="1"/>
      <c r="AF1688" s="1"/>
      <c r="AG1688" s="1"/>
    </row>
    <row r="1689" spans="1:33" hidden="1" x14ac:dyDescent="0.25">
      <c r="A1689" s="1">
        <v>11</v>
      </c>
      <c r="B1689" s="1">
        <v>2019</v>
      </c>
      <c r="C1689" s="1">
        <v>355180111</v>
      </c>
      <c r="D1689" s="44" t="s">
        <v>626</v>
      </c>
      <c r="E1689" s="20">
        <v>0.13327623541349565</v>
      </c>
      <c r="F1689" s="20">
        <v>0.12914380517503801</v>
      </c>
      <c r="G1689" s="20">
        <v>4.1324302384576402E-3</v>
      </c>
      <c r="H1689" s="20">
        <v>9.7609715880263806E-2</v>
      </c>
      <c r="I1689" s="20">
        <v>3.236E-2</v>
      </c>
      <c r="J1689" s="20">
        <v>9.9243023845763611E-4</v>
      </c>
      <c r="K1689" s="20">
        <v>9.9553805175037993E-2</v>
      </c>
      <c r="L1689" s="20">
        <v>3.7000000000000005E-4</v>
      </c>
      <c r="M1689" s="20">
        <v>2.3241005208333335E-2</v>
      </c>
      <c r="N1689" s="50">
        <v>197</v>
      </c>
      <c r="O1689" s="8">
        <f>IFERROR(IFERROR(Tabela_BI[[#This Row],[nº Capt. Superf. - DAEE]]/(Tabela_BI[[#This Row],[nº Capt. Subt. - DAEE]] + Tabela_BI[[#This Row],[nº Capt. Superf. - DAEE]]),"") *100,"")</f>
        <v>77.142857142857153</v>
      </c>
      <c r="P1689" s="8">
        <f>IFERROR(IFERROR(Tabela_BI[[#This Row],[nº Capt. Subt. - DAEE]] /(Tabela_BI[[#This Row],[nº Capt. Subt. - DAEE]] + Tabela_BI[[#This Row],[nº Capt. Superf. - DAEE]]),"") *100,"")</f>
        <v>22.857142857142858</v>
      </c>
      <c r="Q1689" s="1">
        <v>54</v>
      </c>
      <c r="R1689" s="1">
        <v>16</v>
      </c>
      <c r="S1689" s="6">
        <v>295.01009999999997</v>
      </c>
      <c r="T1689" s="6">
        <v>295.01009999999997</v>
      </c>
      <c r="W1689" s="1"/>
      <c r="X1689" s="1"/>
      <c r="Y1689" s="1"/>
      <c r="AC1689" s="1"/>
      <c r="AF1689" s="1"/>
      <c r="AG1689" s="1"/>
    </row>
    <row r="1690" spans="1:33" hidden="1" x14ac:dyDescent="0.25">
      <c r="A1690" s="1">
        <v>15</v>
      </c>
      <c r="B1690" s="1">
        <v>2019</v>
      </c>
      <c r="C1690" s="1">
        <v>355190015</v>
      </c>
      <c r="D1690" s="44" t="s">
        <v>627</v>
      </c>
      <c r="E1690" s="20">
        <v>0.3423389624556063</v>
      </c>
      <c r="F1690" s="20">
        <v>0.24843000000000001</v>
      </c>
      <c r="G1690" s="20">
        <v>9.3908962455606301E-2</v>
      </c>
      <c r="H1690" s="20" t="s">
        <v>47</v>
      </c>
      <c r="I1690" s="20">
        <v>3.5029999999999999E-2</v>
      </c>
      <c r="J1690" s="20">
        <v>0.115405854895992</v>
      </c>
      <c r="K1690" s="20">
        <v>0.19155095129376001</v>
      </c>
      <c r="L1690" s="20">
        <v>3.5215626585489599E-4</v>
      </c>
      <c r="M1690" s="20">
        <v>5.1641145833333332E-2</v>
      </c>
      <c r="N1690" s="50">
        <v>12</v>
      </c>
      <c r="O1690" s="8">
        <f>IFERROR(IFERROR(Tabela_BI[[#This Row],[nº Capt. Superf. - DAEE]]/(Tabela_BI[[#This Row],[nº Capt. Subt. - DAEE]] + Tabela_BI[[#This Row],[nº Capt. Superf. - DAEE]]),"") *100,"")</f>
        <v>28.571428571428569</v>
      </c>
      <c r="P1690" s="8">
        <f>IFERROR(IFERROR(Tabela_BI[[#This Row],[nº Capt. Subt. - DAEE]] /(Tabela_BI[[#This Row],[nº Capt. Subt. - DAEE]] + Tabela_BI[[#This Row],[nº Capt. Superf. - DAEE]]),"") *100,"")</f>
        <v>71.428571428571431</v>
      </c>
      <c r="Q1690" s="1">
        <v>12</v>
      </c>
      <c r="R1690" s="1">
        <v>30</v>
      </c>
      <c r="S1690" s="6">
        <v>896.84820000000002</v>
      </c>
      <c r="T1690" s="6">
        <v>896.84820000000002</v>
      </c>
      <c r="W1690" s="1"/>
      <c r="X1690" s="1"/>
      <c r="Y1690" s="1"/>
      <c r="AC1690" s="1"/>
      <c r="AF1690" s="1"/>
      <c r="AG1690" s="1"/>
    </row>
    <row r="1691" spans="1:33" hidden="1" x14ac:dyDescent="0.25">
      <c r="A1691" s="1">
        <v>2</v>
      </c>
      <c r="B1691" s="1">
        <v>2019</v>
      </c>
      <c r="C1691" s="1">
        <v>35520072</v>
      </c>
      <c r="D1691" s="44" t="s">
        <v>628</v>
      </c>
      <c r="E1691" s="20">
        <v>1.5967420091324201E-2</v>
      </c>
      <c r="F1691" s="20">
        <v>1.2697420091324201E-2</v>
      </c>
      <c r="G1691" s="20">
        <v>3.2699999999999999E-3</v>
      </c>
      <c r="H1691" s="20" t="s">
        <v>47</v>
      </c>
      <c r="I1691" s="20">
        <v>1.5270000000000001E-2</v>
      </c>
      <c r="J1691" s="20" t="s">
        <v>47</v>
      </c>
      <c r="K1691" s="20">
        <v>1.06324200913242E-4</v>
      </c>
      <c r="L1691" s="20">
        <v>5.9109589041095897E-4</v>
      </c>
      <c r="M1691" s="20">
        <v>1.027641875E-2</v>
      </c>
      <c r="N1691" s="50">
        <v>13</v>
      </c>
      <c r="O1691" s="8">
        <f>IFERROR(IFERROR(Tabela_BI[[#This Row],[nº Capt. Superf. - DAEE]]/(Tabela_BI[[#This Row],[nº Capt. Subt. - DAEE]] + Tabela_BI[[#This Row],[nº Capt. Superf. - DAEE]]),"") *100,"")</f>
        <v>80</v>
      </c>
      <c r="P1691" s="8">
        <f>IFERROR(IFERROR(Tabela_BI[[#This Row],[nº Capt. Subt. - DAEE]] /(Tabela_BI[[#This Row],[nº Capt. Subt. - DAEE]] + Tabela_BI[[#This Row],[nº Capt. Superf. - DAEE]]),"") *100,"")</f>
        <v>20</v>
      </c>
      <c r="Q1691" s="1">
        <v>8</v>
      </c>
      <c r="R1691" s="1">
        <v>2</v>
      </c>
      <c r="S1691" s="6">
        <v>164.10654</v>
      </c>
      <c r="T1691" s="6">
        <v>164.10654</v>
      </c>
      <c r="W1691" s="1"/>
      <c r="X1691" s="1"/>
      <c r="Y1691" s="1"/>
      <c r="AC1691" s="1"/>
      <c r="AF1691" s="1"/>
      <c r="AG1691" s="1"/>
    </row>
    <row r="1692" spans="1:33" hidden="1" x14ac:dyDescent="0.25">
      <c r="A1692" s="1">
        <v>5</v>
      </c>
      <c r="B1692" s="1">
        <v>2019</v>
      </c>
      <c r="C1692" s="1">
        <v>35521065</v>
      </c>
      <c r="D1692" s="44" t="s">
        <v>629</v>
      </c>
      <c r="E1692" s="20">
        <v>1.950255327245054E-2</v>
      </c>
      <c r="F1692" s="20">
        <v>1.7407949010654501E-2</v>
      </c>
      <c r="G1692" s="20">
        <v>2.0946042617960401E-3</v>
      </c>
      <c r="H1692" s="20" t="s">
        <v>47</v>
      </c>
      <c r="I1692" s="20" t="s">
        <v>47</v>
      </c>
      <c r="J1692" s="20">
        <v>1.06E-3</v>
      </c>
      <c r="K1692" s="20">
        <v>1.78817085235921E-2</v>
      </c>
      <c r="L1692" s="20">
        <v>5.6084474885844803E-4</v>
      </c>
      <c r="M1692" s="20" t="s">
        <v>47</v>
      </c>
      <c r="N1692" s="50">
        <v>23</v>
      </c>
      <c r="O1692" s="8">
        <f>IFERROR(IFERROR(Tabela_BI[[#This Row],[nº Capt. Superf. - DAEE]]/(Tabela_BI[[#This Row],[nº Capt. Subt. - DAEE]] + Tabela_BI[[#This Row],[nº Capt. Superf. - DAEE]]),"") *100,"")</f>
        <v>55.769230769230774</v>
      </c>
      <c r="P1692" s="8">
        <f>IFERROR(IFERROR(Tabela_BI[[#This Row],[nº Capt. Subt. - DAEE]] /(Tabela_BI[[#This Row],[nº Capt. Subt. - DAEE]] + Tabela_BI[[#This Row],[nº Capt. Superf. - DAEE]]),"") *100,"")</f>
        <v>44.230769230769226</v>
      </c>
      <c r="Q1692" s="1">
        <v>29</v>
      </c>
      <c r="R1692" s="1">
        <v>23</v>
      </c>
      <c r="S1692" s="6"/>
      <c r="T1692" s="6"/>
      <c r="W1692" s="1"/>
      <c r="X1692" s="1"/>
      <c r="Y1692" s="1"/>
      <c r="AC1692" s="1"/>
      <c r="AF1692" s="1"/>
      <c r="AG1692" s="1"/>
    </row>
    <row r="1693" spans="1:33" hidden="1" x14ac:dyDescent="0.25">
      <c r="A1693" s="1">
        <v>9</v>
      </c>
      <c r="B1693" s="1">
        <v>2019</v>
      </c>
      <c r="C1693" s="1">
        <v>35521069</v>
      </c>
      <c r="D1693" s="44" t="s">
        <v>629</v>
      </c>
      <c r="E1693" s="20">
        <v>0.15449516171993879</v>
      </c>
      <c r="F1693" s="20">
        <v>0.105560176940639</v>
      </c>
      <c r="G1693" s="20">
        <v>4.8934984779299799E-2</v>
      </c>
      <c r="H1693" s="20">
        <v>8.5409119736174502E-2</v>
      </c>
      <c r="I1693" s="20">
        <v>2.67644140030441E-2</v>
      </c>
      <c r="J1693" s="20">
        <v>4.7834989852866598E-2</v>
      </c>
      <c r="K1693" s="20">
        <v>5.9068127219685497E-2</v>
      </c>
      <c r="L1693" s="20">
        <v>2.0716012176560161E-2</v>
      </c>
      <c r="M1693" s="20">
        <v>7.1076891493055558E-2</v>
      </c>
      <c r="N1693" s="50">
        <v>154</v>
      </c>
      <c r="O1693" s="8">
        <f>IFERROR(IFERROR(Tabela_BI[[#This Row],[nº Capt. Superf. - DAEE]]/(Tabela_BI[[#This Row],[nº Capt. Subt. - DAEE]] + Tabela_BI[[#This Row],[nº Capt. Superf. - DAEE]]),"") *100,"")</f>
        <v>54.798761609907118</v>
      </c>
      <c r="P1693" s="8">
        <f>IFERROR(IFERROR(Tabela_BI[[#This Row],[nº Capt. Subt. - DAEE]] /(Tabela_BI[[#This Row],[nº Capt. Subt. - DAEE]] + Tabela_BI[[#This Row],[nº Capt. Superf. - DAEE]]),"") *100,"")</f>
        <v>45.201238390092882</v>
      </c>
      <c r="Q1693" s="1">
        <v>177</v>
      </c>
      <c r="R1693" s="1">
        <v>146</v>
      </c>
      <c r="S1693" s="6">
        <v>1159.29198</v>
      </c>
      <c r="T1693" s="6">
        <v>1159.29198</v>
      </c>
      <c r="W1693" s="1"/>
      <c r="X1693" s="1"/>
      <c r="Y1693" s="1"/>
      <c r="AC1693" s="1"/>
      <c r="AF1693" s="1"/>
      <c r="AG1693" s="1"/>
    </row>
    <row r="1694" spans="1:33" hidden="1" x14ac:dyDescent="0.25">
      <c r="A1694" s="1">
        <v>10</v>
      </c>
      <c r="B1694" s="1">
        <v>2019</v>
      </c>
      <c r="C1694" s="1">
        <v>355220510</v>
      </c>
      <c r="D1694" s="44" t="s">
        <v>630</v>
      </c>
      <c r="E1694" s="20">
        <v>1.47514984589041</v>
      </c>
      <c r="F1694" s="20">
        <v>0.64709757229832598</v>
      </c>
      <c r="G1694" s="20">
        <v>0.828052273592084</v>
      </c>
      <c r="H1694" s="20" t="s">
        <v>47</v>
      </c>
      <c r="I1694" s="20">
        <v>0.53224901826483995</v>
      </c>
      <c r="J1694" s="20">
        <v>0.35141552638254703</v>
      </c>
      <c r="K1694" s="20">
        <v>8.0246714865550503E-2</v>
      </c>
      <c r="L1694" s="20">
        <v>0.51123858637747399</v>
      </c>
      <c r="M1694" s="20">
        <v>2.6213410109930555</v>
      </c>
      <c r="N1694" s="50">
        <v>165</v>
      </c>
      <c r="O1694" s="8">
        <f>IFERROR(IFERROR(Tabela_BI[[#This Row],[nº Capt. Superf. - DAEE]]/(Tabela_BI[[#This Row],[nº Capt. Subt. - DAEE]] + Tabela_BI[[#This Row],[nº Capt. Superf. - DAEE]]),"") *100,"")</f>
        <v>9.4188376753507015</v>
      </c>
      <c r="P1694" s="8">
        <f>IFERROR(IFERROR(Tabela_BI[[#This Row],[nº Capt. Subt. - DAEE]] /(Tabela_BI[[#This Row],[nº Capt. Subt. - DAEE]] + Tabela_BI[[#This Row],[nº Capt. Superf. - DAEE]]),"") *100,"")</f>
        <v>90.581162324649299</v>
      </c>
      <c r="Q1694" s="1">
        <v>47</v>
      </c>
      <c r="R1694" s="1">
        <v>452</v>
      </c>
      <c r="S1694" s="6">
        <v>35949.925439999999</v>
      </c>
      <c r="T1694" s="6">
        <v>35051.177303999997</v>
      </c>
      <c r="W1694" s="1"/>
      <c r="X1694" s="1"/>
      <c r="Y1694" s="1"/>
      <c r="AC1694" s="1"/>
      <c r="AF1694" s="1"/>
      <c r="AG1694" s="1"/>
    </row>
    <row r="1695" spans="1:33" hidden="1" x14ac:dyDescent="0.25">
      <c r="A1695" s="1">
        <v>18</v>
      </c>
      <c r="B1695" s="1">
        <v>2019</v>
      </c>
      <c r="C1695" s="1">
        <v>355230418</v>
      </c>
      <c r="D1695" s="44" t="s">
        <v>631</v>
      </c>
      <c r="E1695" s="20">
        <v>3.4853082191780793E-2</v>
      </c>
      <c r="F1695" s="20">
        <v>3.4788812785388097E-2</v>
      </c>
      <c r="G1695" s="20">
        <v>6.4269406392694105E-5</v>
      </c>
      <c r="H1695" s="20">
        <v>6.2416666666666697E-2</v>
      </c>
      <c r="I1695" s="20" t="s">
        <v>47</v>
      </c>
      <c r="J1695" s="20" t="s">
        <v>47</v>
      </c>
      <c r="K1695" s="20">
        <v>3.4803082191780799E-2</v>
      </c>
      <c r="L1695" s="20">
        <v>5.0000000000000002E-5</v>
      </c>
      <c r="M1695" s="20" t="s">
        <v>47</v>
      </c>
      <c r="N1695" s="50">
        <v>6</v>
      </c>
      <c r="O1695" s="8">
        <f>IFERROR(IFERROR(Tabela_BI[[#This Row],[nº Capt. Superf. - DAEE]]/(Tabela_BI[[#This Row],[nº Capt. Subt. - DAEE]] + Tabela_BI[[#This Row],[nº Capt. Superf. - DAEE]]),"") *100,"")</f>
        <v>66.666666666666657</v>
      </c>
      <c r="P1695" s="8">
        <f>IFERROR(IFERROR(Tabela_BI[[#This Row],[nº Capt. Subt. - DAEE]] /(Tabela_BI[[#This Row],[nº Capt. Subt. - DAEE]] + Tabela_BI[[#This Row],[nº Capt. Superf. - DAEE]]),"") *100,"")</f>
        <v>33.333333333333329</v>
      </c>
      <c r="Q1695" s="1">
        <v>4</v>
      </c>
      <c r="R1695" s="1">
        <v>2</v>
      </c>
      <c r="S1695" s="6"/>
      <c r="T1695" s="6"/>
      <c r="W1695" s="1"/>
      <c r="X1695" s="1"/>
      <c r="Y1695" s="1"/>
      <c r="AC1695" s="1"/>
      <c r="AF1695" s="1"/>
      <c r="AG1695" s="1"/>
    </row>
    <row r="1696" spans="1:33" hidden="1" x14ac:dyDescent="0.25">
      <c r="A1696" s="1">
        <v>19</v>
      </c>
      <c r="B1696" s="1">
        <v>2019</v>
      </c>
      <c r="C1696" s="1">
        <v>355230419</v>
      </c>
      <c r="D1696" s="44" t="s">
        <v>631</v>
      </c>
      <c r="E1696" s="20">
        <v>1.28929790081177</v>
      </c>
      <c r="F1696" s="20">
        <v>1.28357024987316</v>
      </c>
      <c r="G1696" s="20">
        <v>5.72765093860984E-3</v>
      </c>
      <c r="H1696" s="20" t="s">
        <v>47</v>
      </c>
      <c r="I1696" s="20">
        <v>1.6999999999999999E-3</v>
      </c>
      <c r="J1696" s="20">
        <v>0.62617141552511402</v>
      </c>
      <c r="K1696" s="20">
        <v>0.65935090436326704</v>
      </c>
      <c r="L1696" s="20">
        <v>2.0755809233891399E-3</v>
      </c>
      <c r="M1696" s="20">
        <v>1.9067841666666668E-2</v>
      </c>
      <c r="N1696" s="50">
        <v>1</v>
      </c>
      <c r="O1696" s="8">
        <f>IFERROR(IFERROR(Tabela_BI[[#This Row],[nº Capt. Superf. - DAEE]]/(Tabela_BI[[#This Row],[nº Capt. Subt. - DAEE]] + Tabela_BI[[#This Row],[nº Capt. Superf. - DAEE]]),"") *100,"")</f>
        <v>37.254901960784316</v>
      </c>
      <c r="P1696" s="8">
        <f>IFERROR(IFERROR(Tabela_BI[[#This Row],[nº Capt. Subt. - DAEE]] /(Tabela_BI[[#This Row],[nº Capt. Subt. - DAEE]] + Tabela_BI[[#This Row],[nº Capt. Superf. - DAEE]]),"") *100,"")</f>
        <v>62.745098039215684</v>
      </c>
      <c r="Q1696" s="1">
        <v>19</v>
      </c>
      <c r="R1696" s="1">
        <v>32</v>
      </c>
      <c r="S1696" s="6">
        <v>358.12799999999993</v>
      </c>
      <c r="T1696" s="6">
        <v>358.12799999999993</v>
      </c>
      <c r="W1696" s="1"/>
      <c r="X1696" s="1"/>
      <c r="Y1696" s="1"/>
      <c r="AC1696" s="1"/>
      <c r="AF1696" s="1"/>
      <c r="AG1696" s="1"/>
    </row>
    <row r="1697" spans="1:33" hidden="1" x14ac:dyDescent="0.25">
      <c r="A1697" s="1">
        <v>5</v>
      </c>
      <c r="B1697" s="1">
        <v>2019</v>
      </c>
      <c r="C1697" s="1">
        <v>35524035</v>
      </c>
      <c r="D1697" s="44" t="s">
        <v>632</v>
      </c>
      <c r="E1697" s="20">
        <v>0.51039159183155802</v>
      </c>
      <c r="F1697" s="20">
        <v>0.19997999999999999</v>
      </c>
      <c r="G1697" s="20">
        <v>0.31041159183155798</v>
      </c>
      <c r="H1697" s="20" t="s">
        <v>47</v>
      </c>
      <c r="I1697" s="20">
        <v>1.4539573820395699E-4</v>
      </c>
      <c r="J1697" s="20">
        <v>0.25089929731101002</v>
      </c>
      <c r="K1697" s="20">
        <v>4.2074067732115701E-2</v>
      </c>
      <c r="L1697" s="20">
        <v>0.21727283105022829</v>
      </c>
      <c r="M1697" s="20">
        <v>0.96102965831250009</v>
      </c>
      <c r="N1697" s="50">
        <v>32</v>
      </c>
      <c r="O1697" s="8">
        <f>IFERROR(IFERROR(Tabela_BI[[#This Row],[nº Capt. Superf. - DAEE]]/(Tabela_BI[[#This Row],[nº Capt. Subt. - DAEE]] + Tabela_BI[[#This Row],[nº Capt. Superf. - DAEE]]),"") *100,"")</f>
        <v>9.2465753424657535</v>
      </c>
      <c r="P1697" s="8">
        <f>IFERROR(IFERROR(Tabela_BI[[#This Row],[nº Capt. Subt. - DAEE]] /(Tabela_BI[[#This Row],[nº Capt. Subt. - DAEE]] + Tabela_BI[[#This Row],[nº Capt. Superf. - DAEE]]),"") *100,"")</f>
        <v>90.753424657534239</v>
      </c>
      <c r="Q1697" s="1">
        <v>27</v>
      </c>
      <c r="R1697" s="1">
        <v>265</v>
      </c>
      <c r="S1697" s="6">
        <v>14318.650799999998</v>
      </c>
      <c r="T1697" s="6">
        <v>3951.9476207999996</v>
      </c>
      <c r="W1697" s="1"/>
      <c r="X1697" s="1"/>
      <c r="Y1697" s="1"/>
      <c r="AC1697" s="1"/>
      <c r="AF1697" s="1"/>
      <c r="AG1697" s="1"/>
    </row>
    <row r="1698" spans="1:33" hidden="1" x14ac:dyDescent="0.25">
      <c r="A1698" s="1">
        <v>18</v>
      </c>
      <c r="B1698" s="1">
        <v>2019</v>
      </c>
      <c r="C1698" s="1">
        <v>355255118</v>
      </c>
      <c r="D1698" s="44" t="s">
        <v>633</v>
      </c>
      <c r="E1698" s="20">
        <v>0.114826921613394</v>
      </c>
      <c r="F1698" s="20">
        <v>1.9000000000000001E-4</v>
      </c>
      <c r="G1698" s="20">
        <v>0.114636921613394</v>
      </c>
      <c r="H1698" s="20">
        <v>0.35600107813292697</v>
      </c>
      <c r="I1698" s="20">
        <v>1.9536263318112599E-3</v>
      </c>
      <c r="J1698" s="20">
        <v>0.112683295281583</v>
      </c>
      <c r="K1698" s="20">
        <v>1.9000000000000001E-4</v>
      </c>
      <c r="L1698" s="20">
        <v>0</v>
      </c>
      <c r="M1698" s="20">
        <v>6.7678531249999998E-3</v>
      </c>
      <c r="N1698" s="50">
        <v>1</v>
      </c>
      <c r="O1698" s="8">
        <f>IFERROR(IFERROR(Tabela_BI[[#This Row],[nº Capt. Superf. - DAEE]]/(Tabela_BI[[#This Row],[nº Capt. Subt. - DAEE]] + Tabela_BI[[#This Row],[nº Capt. Superf. - DAEE]]),"") *100,"")</f>
        <v>8.3333333333333321</v>
      </c>
      <c r="P1698" s="8">
        <f>IFERROR(IFERROR(Tabela_BI[[#This Row],[nº Capt. Subt. - DAEE]] /(Tabela_BI[[#This Row],[nº Capt. Subt. - DAEE]] + Tabela_BI[[#This Row],[nº Capt. Superf. - DAEE]]),"") *100,"")</f>
        <v>91.666666666666657</v>
      </c>
      <c r="Q1698" s="1">
        <v>2</v>
      </c>
      <c r="R1698" s="1">
        <v>22</v>
      </c>
      <c r="S1698" s="6">
        <v>139.97340000000003</v>
      </c>
      <c r="T1698" s="6">
        <v>139.97340000000003</v>
      </c>
      <c r="W1698" s="1"/>
      <c r="X1698" s="1"/>
      <c r="Y1698" s="1"/>
      <c r="AC1698" s="1"/>
      <c r="AF1698" s="1"/>
      <c r="AG1698" s="1"/>
    </row>
    <row r="1699" spans="1:33" hidden="1" x14ac:dyDescent="0.25">
      <c r="A1699" s="1">
        <v>6</v>
      </c>
      <c r="B1699" s="1">
        <v>2019</v>
      </c>
      <c r="C1699" s="1">
        <v>35525026</v>
      </c>
      <c r="D1699" s="44" t="s">
        <v>634</v>
      </c>
      <c r="E1699" s="20">
        <v>17.124137052257737</v>
      </c>
      <c r="F1699" s="20">
        <v>17.000874176813799</v>
      </c>
      <c r="G1699" s="20">
        <v>0.12326287544393701</v>
      </c>
      <c r="H1699" s="20" t="s">
        <v>47</v>
      </c>
      <c r="I1699" s="20">
        <v>15.0012783105023</v>
      </c>
      <c r="J1699" s="20">
        <v>2.0533962487316102</v>
      </c>
      <c r="K1699" s="20">
        <v>4.4584722856418103E-2</v>
      </c>
      <c r="L1699" s="20">
        <v>2.4868637747336379E-2</v>
      </c>
      <c r="M1699" s="20">
        <v>1.0037339699074075</v>
      </c>
      <c r="N1699" s="50">
        <v>41</v>
      </c>
      <c r="O1699" s="8">
        <f>IFERROR(IFERROR(Tabela_BI[[#This Row],[nº Capt. Superf. - DAEE]]/(Tabela_BI[[#This Row],[nº Capt. Subt. - DAEE]] + Tabela_BI[[#This Row],[nº Capt. Superf. - DAEE]]),"") *100,"")</f>
        <v>35.428571428571423</v>
      </c>
      <c r="P1699" s="8">
        <f>IFERROR(IFERROR(Tabela_BI[[#This Row],[nº Capt. Subt. - DAEE]] /(Tabela_BI[[#This Row],[nº Capt. Subt. - DAEE]] + Tabela_BI[[#This Row],[nº Capt. Superf. - DAEE]]),"") *100,"")</f>
        <v>64.571428571428569</v>
      </c>
      <c r="Q1699" s="1">
        <v>62</v>
      </c>
      <c r="R1699" s="1">
        <v>113</v>
      </c>
      <c r="S1699" s="6">
        <v>13955.9274</v>
      </c>
      <c r="T1699" s="6">
        <v>9350.4713580000007</v>
      </c>
      <c r="W1699" s="1"/>
      <c r="X1699" s="1"/>
      <c r="Y1699" s="1"/>
      <c r="AC1699" s="1"/>
      <c r="AF1699" s="1"/>
      <c r="AG1699" s="1"/>
    </row>
    <row r="1700" spans="1:33" hidden="1" x14ac:dyDescent="0.25">
      <c r="A1700" s="1">
        <v>15</v>
      </c>
      <c r="B1700" s="1">
        <v>2019</v>
      </c>
      <c r="C1700" s="1">
        <v>355260115</v>
      </c>
      <c r="D1700" s="44" t="s">
        <v>635</v>
      </c>
      <c r="E1700" s="20">
        <v>0.61851183663115206</v>
      </c>
      <c r="F1700" s="20">
        <v>9.4450000000000006E-2</v>
      </c>
      <c r="G1700" s="20">
        <v>0.52406183663115202</v>
      </c>
      <c r="H1700" s="20" t="s">
        <v>47</v>
      </c>
      <c r="I1700" s="20">
        <v>4.8442488584474898E-2</v>
      </c>
      <c r="J1700" s="20" t="s">
        <v>47</v>
      </c>
      <c r="K1700" s="20">
        <v>0.45733638127853898</v>
      </c>
      <c r="L1700" s="20">
        <v>0.112732966768138</v>
      </c>
      <c r="M1700" s="20">
        <v>3.6062048611111112E-2</v>
      </c>
      <c r="N1700" s="50">
        <v>14</v>
      </c>
      <c r="O1700" s="8">
        <f>IFERROR(IFERROR(Tabela_BI[[#This Row],[nº Capt. Superf. - DAEE]]/(Tabela_BI[[#This Row],[nº Capt. Subt. - DAEE]] + Tabela_BI[[#This Row],[nº Capt. Superf. - DAEE]]),"") *100,"")</f>
        <v>13.636363636363635</v>
      </c>
      <c r="P1700" s="8">
        <f>IFERROR(IFERROR(Tabela_BI[[#This Row],[nº Capt. Subt. - DAEE]] /(Tabela_BI[[#This Row],[nº Capt. Subt. - DAEE]] + Tabela_BI[[#This Row],[nº Capt. Superf. - DAEE]]),"") *100,"")</f>
        <v>86.36363636363636</v>
      </c>
      <c r="Q1700" s="1">
        <v>12</v>
      </c>
      <c r="R1700" s="1">
        <v>76</v>
      </c>
      <c r="S1700" s="6">
        <v>620.18999999999994</v>
      </c>
      <c r="T1700" s="6">
        <v>620.18999999999994</v>
      </c>
      <c r="W1700" s="1"/>
      <c r="X1700" s="1"/>
      <c r="Y1700" s="1"/>
      <c r="AC1700" s="1"/>
      <c r="AF1700" s="1"/>
      <c r="AG1700" s="1"/>
    </row>
    <row r="1701" spans="1:33" hidden="1" x14ac:dyDescent="0.25">
      <c r="A1701" s="1">
        <v>13</v>
      </c>
      <c r="B1701" s="1">
        <v>2019</v>
      </c>
      <c r="C1701" s="1">
        <v>355270013</v>
      </c>
      <c r="D1701" s="44" t="s">
        <v>636</v>
      </c>
      <c r="E1701" s="20">
        <v>0.2426097361745311</v>
      </c>
      <c r="F1701" s="20">
        <v>4.3489315068493101E-2</v>
      </c>
      <c r="G1701" s="20">
        <v>0.199120421106038</v>
      </c>
      <c r="H1701" s="20" t="s">
        <v>47</v>
      </c>
      <c r="I1701" s="20">
        <v>1.9970000000000002E-2</v>
      </c>
      <c r="J1701" s="20">
        <v>6.2E-4</v>
      </c>
      <c r="K1701" s="20">
        <v>0.214684979705733</v>
      </c>
      <c r="L1701" s="20">
        <v>7.3347564687975698E-3</v>
      </c>
      <c r="M1701" s="20">
        <v>4.3961989645833331E-2</v>
      </c>
      <c r="N1701" s="50">
        <v>9</v>
      </c>
      <c r="O1701" s="8">
        <f>IFERROR(IFERROR(Tabela_BI[[#This Row],[nº Capt. Superf. - DAEE]]/(Tabela_BI[[#This Row],[nº Capt. Subt. - DAEE]] + Tabela_BI[[#This Row],[nº Capt. Superf. - DAEE]]),"") *100,"")</f>
        <v>16.666666666666664</v>
      </c>
      <c r="P1701" s="8">
        <f>IFERROR(IFERROR(Tabela_BI[[#This Row],[nº Capt. Subt. - DAEE]] /(Tabela_BI[[#This Row],[nº Capt. Subt. - DAEE]] + Tabela_BI[[#This Row],[nº Capt. Superf. - DAEE]]),"") *100,"")</f>
        <v>83.333333333333343</v>
      </c>
      <c r="Q1701" s="1">
        <v>7</v>
      </c>
      <c r="R1701" s="1">
        <v>35</v>
      </c>
      <c r="S1701" s="6">
        <v>724.76639999999998</v>
      </c>
      <c r="T1701" s="6">
        <v>724.76639999999998</v>
      </c>
      <c r="W1701" s="1"/>
      <c r="X1701" s="1"/>
      <c r="Y1701" s="1"/>
      <c r="AC1701" s="1"/>
      <c r="AF1701" s="1"/>
      <c r="AG1701" s="1"/>
    </row>
    <row r="1702" spans="1:33" hidden="1" x14ac:dyDescent="0.25">
      <c r="A1702" s="1">
        <v>16</v>
      </c>
      <c r="B1702" s="1">
        <v>2019</v>
      </c>
      <c r="C1702" s="1">
        <v>355270016</v>
      </c>
      <c r="D1702" s="44" t="s">
        <v>636</v>
      </c>
      <c r="E1702" s="20">
        <v>0.1226760273972603</v>
      </c>
      <c r="F1702" s="20">
        <v>3.4423546423135498E-2</v>
      </c>
      <c r="G1702" s="20">
        <v>8.8252480974124803E-2</v>
      </c>
      <c r="H1702" s="20" t="s">
        <v>47</v>
      </c>
      <c r="I1702" s="20" t="s">
        <v>47</v>
      </c>
      <c r="J1702" s="20">
        <v>2.0000000000000002E-5</v>
      </c>
      <c r="K1702" s="20">
        <v>0.12265602739726</v>
      </c>
      <c r="L1702" s="20">
        <v>0</v>
      </c>
      <c r="M1702" s="20" t="s">
        <v>47</v>
      </c>
      <c r="N1702" s="50">
        <v>5</v>
      </c>
      <c r="O1702" s="8">
        <f>IFERROR(IFERROR(Tabela_BI[[#This Row],[nº Capt. Superf. - DAEE]]/(Tabela_BI[[#This Row],[nº Capt. Subt. - DAEE]] + Tabela_BI[[#This Row],[nº Capt. Superf. - DAEE]]),"") *100,"")</f>
        <v>58.82352941176471</v>
      </c>
      <c r="P1702" s="8">
        <f>IFERROR(IFERROR(Tabela_BI[[#This Row],[nº Capt. Subt. - DAEE]] /(Tabela_BI[[#This Row],[nº Capt. Subt. - DAEE]] + Tabela_BI[[#This Row],[nº Capt. Superf. - DAEE]]),"") *100,"")</f>
        <v>41.17647058823529</v>
      </c>
      <c r="Q1702" s="1">
        <v>10</v>
      </c>
      <c r="R1702" s="1">
        <v>7</v>
      </c>
      <c r="S1702" s="6"/>
      <c r="T1702" s="6"/>
      <c r="W1702" s="1"/>
      <c r="X1702" s="1"/>
      <c r="Y1702" s="1"/>
      <c r="AC1702" s="1"/>
      <c r="AF1702" s="1"/>
      <c r="AG1702" s="1"/>
    </row>
    <row r="1703" spans="1:33" hidden="1" x14ac:dyDescent="0.25">
      <c r="A1703" s="1">
        <v>6</v>
      </c>
      <c r="B1703" s="1">
        <v>2019</v>
      </c>
      <c r="C1703" s="1">
        <v>35528096</v>
      </c>
      <c r="D1703" s="44" t="s">
        <v>637</v>
      </c>
      <c r="E1703" s="20">
        <v>0.15489583587011699</v>
      </c>
      <c r="F1703" s="20">
        <v>2.7E-4</v>
      </c>
      <c r="G1703" s="20">
        <v>0.154625835870117</v>
      </c>
      <c r="H1703" s="20" t="s">
        <v>47</v>
      </c>
      <c r="I1703" s="20" t="s">
        <v>47</v>
      </c>
      <c r="J1703" s="20">
        <v>4.4253666920344999E-2</v>
      </c>
      <c r="K1703" s="20">
        <v>3.6999999999999999E-4</v>
      </c>
      <c r="L1703" s="20">
        <v>0.1102721689497717</v>
      </c>
      <c r="M1703" s="20">
        <v>0.9751215509259259</v>
      </c>
      <c r="N1703" s="50">
        <v>1</v>
      </c>
      <c r="O1703" s="8">
        <f>IFERROR(IFERROR(Tabela_BI[[#This Row],[nº Capt. Superf. - DAEE]]/(Tabela_BI[[#This Row],[nº Capt. Subt. - DAEE]] + Tabela_BI[[#This Row],[nº Capt. Superf. - DAEE]]),"") *100,"")</f>
        <v>1.1904761904761905</v>
      </c>
      <c r="P1703" s="8">
        <f>IFERROR(IFERROR(Tabela_BI[[#This Row],[nº Capt. Subt. - DAEE]] /(Tabela_BI[[#This Row],[nº Capt. Subt. - DAEE]] + Tabela_BI[[#This Row],[nº Capt. Superf. - DAEE]]),"") *100,"")</f>
        <v>98.80952380952381</v>
      </c>
      <c r="Q1703" s="1">
        <v>1</v>
      </c>
      <c r="R1703" s="1">
        <v>83</v>
      </c>
      <c r="S1703" s="6">
        <v>13608.414720000001</v>
      </c>
      <c r="T1703" s="6">
        <v>6940.2915072000005</v>
      </c>
      <c r="W1703" s="1"/>
      <c r="X1703" s="1"/>
      <c r="Y1703" s="1"/>
      <c r="AC1703" s="1"/>
      <c r="AF1703" s="1"/>
      <c r="AG1703" s="1"/>
    </row>
    <row r="1704" spans="1:33" hidden="1" x14ac:dyDescent="0.25">
      <c r="A1704" s="1">
        <v>22</v>
      </c>
      <c r="B1704" s="1">
        <v>2019</v>
      </c>
      <c r="C1704" s="1">
        <v>355290822</v>
      </c>
      <c r="D1704" s="44" t="s">
        <v>638</v>
      </c>
      <c r="E1704" s="20">
        <v>0.1275587645865047</v>
      </c>
      <c r="F1704" s="20">
        <v>0.102960690005074</v>
      </c>
      <c r="G1704" s="20">
        <v>2.45980745814307E-2</v>
      </c>
      <c r="H1704" s="20">
        <v>3.2614852866565201E-2</v>
      </c>
      <c r="I1704" s="20">
        <v>1.8769999999999998E-2</v>
      </c>
      <c r="J1704" s="20">
        <v>8.5999999999999998E-4</v>
      </c>
      <c r="K1704" s="20">
        <v>0.103015129375951</v>
      </c>
      <c r="L1704" s="20">
        <v>4.9136352105530164E-3</v>
      </c>
      <c r="M1704" s="20">
        <v>1.5230286458333334E-2</v>
      </c>
      <c r="N1704" s="50">
        <v>7</v>
      </c>
      <c r="O1704" s="8">
        <f>IFERROR(IFERROR(Tabela_BI[[#This Row],[nº Capt. Superf. - DAEE]]/(Tabela_BI[[#This Row],[nº Capt. Subt. - DAEE]] + Tabela_BI[[#This Row],[nº Capt. Superf. - DAEE]]),"") *100,"")</f>
        <v>42.857142857142854</v>
      </c>
      <c r="P1704" s="8">
        <f>IFERROR(IFERROR(Tabela_BI[[#This Row],[nº Capt. Subt. - DAEE]] /(Tabela_BI[[#This Row],[nº Capt. Subt. - DAEE]] + Tabela_BI[[#This Row],[nº Capt. Superf. - DAEE]]),"") *100,"")</f>
        <v>57.142857142857139</v>
      </c>
      <c r="Q1704" s="1">
        <v>15</v>
      </c>
      <c r="R1704" s="1">
        <v>20</v>
      </c>
      <c r="S1704" s="6">
        <v>288.19799999999998</v>
      </c>
      <c r="T1704" s="6">
        <v>288.19799999999998</v>
      </c>
      <c r="W1704" s="1"/>
      <c r="X1704" s="1"/>
      <c r="Y1704" s="1"/>
      <c r="AC1704" s="1"/>
      <c r="AF1704" s="1"/>
      <c r="AG1704" s="1"/>
    </row>
    <row r="1705" spans="1:33" hidden="1" x14ac:dyDescent="0.25">
      <c r="A1705" s="1">
        <v>14</v>
      </c>
      <c r="B1705" s="1">
        <v>2019</v>
      </c>
      <c r="C1705" s="1">
        <v>355300514</v>
      </c>
      <c r="D1705" s="44" t="s">
        <v>639</v>
      </c>
      <c r="E1705" s="20">
        <v>5.6992785388127895E-2</v>
      </c>
      <c r="F1705" s="20">
        <v>4.9441415525114198E-2</v>
      </c>
      <c r="G1705" s="20">
        <v>7.5513698630137E-3</v>
      </c>
      <c r="H1705" s="20" t="s">
        <v>47</v>
      </c>
      <c r="I1705" s="20">
        <v>2.792E-2</v>
      </c>
      <c r="J1705" s="20">
        <v>6.7000000000000002E-4</v>
      </c>
      <c r="K1705" s="20">
        <v>2.8251369863013701E-2</v>
      </c>
      <c r="L1705" s="20">
        <v>1.5141552511415519E-4</v>
      </c>
      <c r="M1705" s="20">
        <v>3.4726874319444448E-2</v>
      </c>
      <c r="N1705" s="50">
        <v>8</v>
      </c>
      <c r="O1705" s="8">
        <f>IFERROR(IFERROR(Tabela_BI[[#This Row],[nº Capt. Superf. - DAEE]]/(Tabela_BI[[#This Row],[nº Capt. Subt. - DAEE]] + Tabela_BI[[#This Row],[nº Capt. Superf. - DAEE]]),"") *100,"")</f>
        <v>52.380952380952387</v>
      </c>
      <c r="P1705" s="8">
        <f>IFERROR(IFERROR(Tabela_BI[[#This Row],[nº Capt. Subt. - DAEE]] /(Tabela_BI[[#This Row],[nº Capt. Subt. - DAEE]] + Tabela_BI[[#This Row],[nº Capt. Superf. - DAEE]]),"") *100,"")</f>
        <v>47.619047619047613</v>
      </c>
      <c r="Q1705" s="1">
        <v>11</v>
      </c>
      <c r="R1705" s="1">
        <v>10</v>
      </c>
      <c r="S1705" s="6">
        <v>536.11199999999997</v>
      </c>
      <c r="T1705" s="6">
        <v>536.11199999999997</v>
      </c>
      <c r="W1705" s="1"/>
      <c r="X1705" s="1"/>
      <c r="Y1705" s="1"/>
      <c r="AC1705" s="1"/>
      <c r="AF1705" s="1"/>
      <c r="AG1705" s="1"/>
    </row>
    <row r="1706" spans="1:33" hidden="1" x14ac:dyDescent="0.25">
      <c r="A1706" s="1">
        <v>15</v>
      </c>
      <c r="B1706" s="1">
        <v>2019</v>
      </c>
      <c r="C1706" s="1">
        <v>355310415</v>
      </c>
      <c r="D1706" s="44" t="s">
        <v>640</v>
      </c>
      <c r="E1706" s="20">
        <v>9.0351707255200392E-2</v>
      </c>
      <c r="F1706" s="20">
        <v>2.1969487569761501E-2</v>
      </c>
      <c r="G1706" s="20">
        <v>6.8382219685438894E-2</v>
      </c>
      <c r="H1706" s="20" t="s">
        <v>47</v>
      </c>
      <c r="I1706" s="20">
        <v>2.9215388127853899E-2</v>
      </c>
      <c r="J1706" s="20">
        <v>1.8256215119228801E-4</v>
      </c>
      <c r="K1706" s="20">
        <v>6.0273756976154197E-2</v>
      </c>
      <c r="L1706" s="20">
        <v>6.8000000000000005E-4</v>
      </c>
      <c r="M1706" s="20">
        <v>1.5684895833333334E-2</v>
      </c>
      <c r="N1706" s="50">
        <v>5</v>
      </c>
      <c r="O1706" s="8">
        <f>IFERROR(IFERROR(Tabela_BI[[#This Row],[nº Capt. Superf. - DAEE]]/(Tabela_BI[[#This Row],[nº Capt. Subt. - DAEE]] + Tabela_BI[[#This Row],[nº Capt. Superf. - DAEE]]),"") *100,"")</f>
        <v>27.659574468085108</v>
      </c>
      <c r="P1706" s="8">
        <f>IFERROR(IFERROR(Tabela_BI[[#This Row],[nº Capt. Subt. - DAEE]] /(Tabela_BI[[#This Row],[nº Capt. Subt. - DAEE]] + Tabela_BI[[#This Row],[nº Capt. Superf. - DAEE]]),"") *100,"")</f>
        <v>72.340425531914903</v>
      </c>
      <c r="Q1706" s="1">
        <v>13</v>
      </c>
      <c r="R1706" s="1">
        <v>34</v>
      </c>
      <c r="S1706" s="6">
        <v>307.90800000000002</v>
      </c>
      <c r="T1706" s="6">
        <v>307.90800000000002</v>
      </c>
      <c r="W1706" s="1"/>
      <c r="X1706" s="1"/>
      <c r="Y1706" s="1"/>
      <c r="AC1706" s="1"/>
      <c r="AF1706" s="1"/>
      <c r="AG1706" s="1"/>
    </row>
    <row r="1707" spans="1:33" hidden="1" x14ac:dyDescent="0.25">
      <c r="A1707" s="1">
        <v>9</v>
      </c>
      <c r="B1707" s="1">
        <v>2019</v>
      </c>
      <c r="C1707" s="1">
        <v>35532039</v>
      </c>
      <c r="D1707" s="44" t="s">
        <v>641</v>
      </c>
      <c r="E1707" s="20">
        <v>1.7828505834601702E-2</v>
      </c>
      <c r="F1707" s="20">
        <v>7.11E-3</v>
      </c>
      <c r="G1707" s="20">
        <v>1.07185058346017E-2</v>
      </c>
      <c r="H1707" s="20" t="s">
        <v>47</v>
      </c>
      <c r="I1707" s="20">
        <v>1.03525875190259E-2</v>
      </c>
      <c r="J1707" s="20">
        <v>1E-4</v>
      </c>
      <c r="K1707" s="20">
        <v>7.3468493150684903E-3</v>
      </c>
      <c r="L1707" s="20">
        <v>2.9069000507356698E-5</v>
      </c>
      <c r="M1707" s="20" t="s">
        <v>47</v>
      </c>
      <c r="N1707" s="50">
        <v>3</v>
      </c>
      <c r="O1707" s="8">
        <f>IFERROR(IFERROR(Tabela_BI[[#This Row],[nº Capt. Superf. - DAEE]]/(Tabela_BI[[#This Row],[nº Capt. Subt. - DAEE]] + Tabela_BI[[#This Row],[nº Capt. Superf. - DAEE]]),"") *100,"")</f>
        <v>20</v>
      </c>
      <c r="P1707" s="8">
        <f>IFERROR(IFERROR(Tabela_BI[[#This Row],[nº Capt. Subt. - DAEE]] /(Tabela_BI[[#This Row],[nº Capt. Subt. - DAEE]] + Tabela_BI[[#This Row],[nº Capt. Superf. - DAEE]]),"") *100,"")</f>
        <v>80</v>
      </c>
      <c r="Q1707" s="1">
        <v>2</v>
      </c>
      <c r="R1707" s="1">
        <v>8</v>
      </c>
      <c r="S1707" s="6"/>
      <c r="T1707" s="6"/>
      <c r="W1707" s="1"/>
      <c r="X1707" s="1"/>
      <c r="Y1707" s="1"/>
      <c r="AC1707" s="1"/>
      <c r="AF1707" s="1"/>
      <c r="AG1707" s="1"/>
    </row>
    <row r="1708" spans="1:33" hidden="1" x14ac:dyDescent="0.25">
      <c r="A1708" s="1">
        <v>15</v>
      </c>
      <c r="B1708" s="1">
        <v>2019</v>
      </c>
      <c r="C1708" s="1">
        <v>355320315</v>
      </c>
      <c r="D1708" s="44" t="s">
        <v>641</v>
      </c>
      <c r="E1708" s="20">
        <v>4.8814756468797599E-2</v>
      </c>
      <c r="F1708" s="20">
        <v>2.7984756468797601E-2</v>
      </c>
      <c r="G1708" s="20">
        <v>2.0830000000000001E-2</v>
      </c>
      <c r="H1708" s="20" t="s">
        <v>47</v>
      </c>
      <c r="I1708" s="20">
        <v>1.487E-2</v>
      </c>
      <c r="J1708" s="20" t="s">
        <v>47</v>
      </c>
      <c r="K1708" s="20">
        <v>3.3894756468797603E-2</v>
      </c>
      <c r="L1708" s="20">
        <v>5.0000000000000002E-5</v>
      </c>
      <c r="M1708" s="20">
        <v>1.6380208333333333E-2</v>
      </c>
      <c r="N1708" s="50" t="s">
        <v>47</v>
      </c>
      <c r="O1708" s="8">
        <f>IFERROR(IFERROR(Tabela_BI[[#This Row],[nº Capt. Superf. - DAEE]]/(Tabela_BI[[#This Row],[nº Capt. Subt. - DAEE]] + Tabela_BI[[#This Row],[nº Capt. Superf. - DAEE]]),"") *100,"")</f>
        <v>37.5</v>
      </c>
      <c r="P1708" s="8">
        <f>IFERROR(IFERROR(Tabela_BI[[#This Row],[nº Capt. Subt. - DAEE]] /(Tabela_BI[[#This Row],[nº Capt. Subt. - DAEE]] + Tabela_BI[[#This Row],[nº Capt. Superf. - DAEE]]),"") *100,"")</f>
        <v>62.5</v>
      </c>
      <c r="Q1708" s="1">
        <v>6</v>
      </c>
      <c r="R1708" s="1">
        <v>10</v>
      </c>
      <c r="S1708" s="6">
        <v>274.10399999999998</v>
      </c>
      <c r="T1708" s="6">
        <v>274.10399999999998</v>
      </c>
      <c r="W1708" s="1"/>
      <c r="X1708" s="1"/>
      <c r="Y1708" s="1"/>
      <c r="AC1708" s="1"/>
      <c r="AF1708" s="1"/>
      <c r="AG1708" s="1"/>
    </row>
    <row r="1709" spans="1:33" hidden="1" x14ac:dyDescent="0.25">
      <c r="A1709" s="1">
        <v>4</v>
      </c>
      <c r="B1709" s="1">
        <v>2019</v>
      </c>
      <c r="C1709" s="1">
        <v>35533024</v>
      </c>
      <c r="D1709" s="44" t="s">
        <v>642</v>
      </c>
      <c r="E1709" s="20">
        <v>0.70245771055301909</v>
      </c>
      <c r="F1709" s="20">
        <v>0.68987839928970096</v>
      </c>
      <c r="G1709" s="20">
        <v>1.2579311263318099E-2</v>
      </c>
      <c r="H1709" s="20">
        <v>0.183929477422628</v>
      </c>
      <c r="I1709" s="20">
        <v>0.17322000000000001</v>
      </c>
      <c r="J1709" s="20">
        <v>2.1189671486555001E-2</v>
      </c>
      <c r="K1709" s="20">
        <v>0.49130556823947202</v>
      </c>
      <c r="L1709" s="20">
        <v>1.6742470826991349E-2</v>
      </c>
      <c r="M1709" s="20">
        <v>6.9271886574074071E-2</v>
      </c>
      <c r="N1709" s="50">
        <v>42</v>
      </c>
      <c r="O1709" s="8">
        <f>IFERROR(IFERROR(Tabela_BI[[#This Row],[nº Capt. Superf. - DAEE]]/(Tabela_BI[[#This Row],[nº Capt. Subt. - DAEE]] + Tabela_BI[[#This Row],[nº Capt. Superf. - DAEE]]),"") *100,"")</f>
        <v>57.692307692307686</v>
      </c>
      <c r="P1709" s="8">
        <f>IFERROR(IFERROR(Tabela_BI[[#This Row],[nº Capt. Subt. - DAEE]] /(Tabela_BI[[#This Row],[nº Capt. Subt. - DAEE]] + Tabela_BI[[#This Row],[nº Capt. Superf. - DAEE]]),"") *100,"")</f>
        <v>42.307692307692307</v>
      </c>
      <c r="Q1709" s="1">
        <v>75</v>
      </c>
      <c r="R1709" s="1">
        <v>55</v>
      </c>
      <c r="S1709" s="6">
        <v>1113.5339999999999</v>
      </c>
      <c r="T1709" s="6">
        <v>1113.5339999999999</v>
      </c>
      <c r="W1709" s="1"/>
      <c r="X1709" s="1"/>
      <c r="Y1709" s="1"/>
      <c r="AC1709" s="1"/>
      <c r="AF1709" s="1"/>
      <c r="AG1709" s="1"/>
    </row>
    <row r="1710" spans="1:33" hidden="1" x14ac:dyDescent="0.25">
      <c r="A1710" s="1">
        <v>9</v>
      </c>
      <c r="B1710" s="1">
        <v>2019</v>
      </c>
      <c r="C1710" s="1">
        <v>35533029</v>
      </c>
      <c r="D1710" s="44" t="s">
        <v>642</v>
      </c>
      <c r="E1710" s="20">
        <v>0</v>
      </c>
      <c r="F1710" s="20" t="s">
        <v>47</v>
      </c>
      <c r="G1710" s="20" t="s">
        <v>47</v>
      </c>
      <c r="H1710" s="20" t="s">
        <v>47</v>
      </c>
      <c r="I1710" s="20" t="s">
        <v>47</v>
      </c>
      <c r="J1710" s="20" t="s">
        <v>47</v>
      </c>
      <c r="K1710" s="20" t="s">
        <v>47</v>
      </c>
      <c r="L1710" s="20" t="s">
        <v>47</v>
      </c>
      <c r="M1710" s="20" t="s">
        <v>47</v>
      </c>
      <c r="N1710" s="50" t="s">
        <v>47</v>
      </c>
      <c r="O1710" s="8" t="str">
        <f>IFERROR(IFERROR(Tabela_BI[[#This Row],[nº Capt. Superf. - DAEE]]/(Tabela_BI[[#This Row],[nº Capt. Subt. - DAEE]] + Tabela_BI[[#This Row],[nº Capt. Superf. - DAEE]]),"") *100,"")</f>
        <v/>
      </c>
      <c r="P1710" s="8" t="str">
        <f>IFERROR(IFERROR(Tabela_BI[[#This Row],[nº Capt. Subt. - DAEE]] /(Tabela_BI[[#This Row],[nº Capt. Subt. - DAEE]] + Tabela_BI[[#This Row],[nº Capt. Superf. - DAEE]]),"") *100,"")</f>
        <v/>
      </c>
      <c r="Q1710" s="1" t="s">
        <v>47</v>
      </c>
      <c r="R1710" s="1" t="s">
        <v>47</v>
      </c>
      <c r="S1710" s="6"/>
      <c r="T1710" s="6"/>
      <c r="W1710" s="1"/>
      <c r="X1710" s="1"/>
      <c r="Y1710" s="1"/>
      <c r="AC1710" s="1"/>
      <c r="AF1710" s="1"/>
      <c r="AG1710" s="1"/>
    </row>
    <row r="1711" spans="1:33" hidden="1" x14ac:dyDescent="0.25">
      <c r="A1711" s="1">
        <v>15</v>
      </c>
      <c r="B1711" s="1">
        <v>2019</v>
      </c>
      <c r="C1711" s="1">
        <v>355340115</v>
      </c>
      <c r="D1711" s="44" t="s">
        <v>643</v>
      </c>
      <c r="E1711" s="20">
        <v>0.28453082572298399</v>
      </c>
      <c r="F1711" s="20">
        <v>0.11751695585997</v>
      </c>
      <c r="G1711" s="20">
        <v>0.167013869863014</v>
      </c>
      <c r="H1711" s="20" t="s">
        <v>47</v>
      </c>
      <c r="I1711" s="20">
        <v>3.3400000000000001E-3</v>
      </c>
      <c r="J1711" s="20">
        <v>0.122728561643836</v>
      </c>
      <c r="K1711" s="20">
        <v>0.122162187975647</v>
      </c>
      <c r="L1711" s="20">
        <v>3.6300076103500799E-2</v>
      </c>
      <c r="M1711" s="20">
        <v>6.8442038777777769E-2</v>
      </c>
      <c r="N1711" s="50">
        <v>18</v>
      </c>
      <c r="O1711" s="8">
        <f>IFERROR(IFERROR(Tabela_BI[[#This Row],[nº Capt. Superf. - DAEE]]/(Tabela_BI[[#This Row],[nº Capt. Subt. - DAEE]] + Tabela_BI[[#This Row],[nº Capt. Superf. - DAEE]]),"") *100,"")</f>
        <v>26.966292134831459</v>
      </c>
      <c r="P1711" s="8">
        <f>IFERROR(IFERROR(Tabela_BI[[#This Row],[nº Capt. Subt. - DAEE]] /(Tabela_BI[[#This Row],[nº Capt. Subt. - DAEE]] + Tabela_BI[[#This Row],[nº Capt. Superf. - DAEE]]),"") *100,"")</f>
        <v>73.033707865168537</v>
      </c>
      <c r="Q1711" s="1">
        <v>24</v>
      </c>
      <c r="R1711" s="1">
        <v>65</v>
      </c>
      <c r="S1711" s="6">
        <v>1244.195964</v>
      </c>
      <c r="T1711" s="6">
        <v>1244.195964</v>
      </c>
      <c r="W1711" s="1"/>
      <c r="X1711" s="1"/>
      <c r="Y1711" s="1"/>
      <c r="AC1711" s="1"/>
      <c r="AF1711" s="1"/>
      <c r="AG1711" s="1"/>
    </row>
    <row r="1712" spans="1:33" hidden="1" x14ac:dyDescent="0.25">
      <c r="A1712" s="1">
        <v>18</v>
      </c>
      <c r="B1712" s="1">
        <v>2019</v>
      </c>
      <c r="C1712" s="1">
        <v>355340118</v>
      </c>
      <c r="D1712" s="44" t="s">
        <v>643</v>
      </c>
      <c r="E1712" s="20">
        <v>3.0798503297818328E-3</v>
      </c>
      <c r="F1712" s="20">
        <v>3.05426940639269E-3</v>
      </c>
      <c r="G1712" s="20">
        <v>2.55809233891426E-5</v>
      </c>
      <c r="H1712" s="20" t="s">
        <v>47</v>
      </c>
      <c r="I1712" s="20" t="s">
        <v>47</v>
      </c>
      <c r="J1712" s="20" t="s">
        <v>47</v>
      </c>
      <c r="K1712" s="20">
        <v>3.0400000000000002E-3</v>
      </c>
      <c r="L1712" s="20">
        <v>3.9850329781836699E-5</v>
      </c>
      <c r="M1712" s="20" t="s">
        <v>47</v>
      </c>
      <c r="N1712" s="50">
        <v>3</v>
      </c>
      <c r="O1712" s="8">
        <f>IFERROR(IFERROR(Tabela_BI[[#This Row],[nº Capt. Superf. - DAEE]]/(Tabela_BI[[#This Row],[nº Capt. Subt. - DAEE]] + Tabela_BI[[#This Row],[nº Capt. Superf. - DAEE]]),"") *100,"")</f>
        <v>50</v>
      </c>
      <c r="P1712" s="8">
        <f>IFERROR(IFERROR(Tabela_BI[[#This Row],[nº Capt. Subt. - DAEE]] /(Tabela_BI[[#This Row],[nº Capt. Subt. - DAEE]] + Tabela_BI[[#This Row],[nº Capt. Superf. - DAEE]]),"") *100,"")</f>
        <v>50</v>
      </c>
      <c r="Q1712" s="1">
        <v>2</v>
      </c>
      <c r="R1712" s="1">
        <v>2</v>
      </c>
      <c r="S1712" s="6"/>
      <c r="T1712" s="6"/>
      <c r="W1712" s="1"/>
      <c r="X1712" s="1"/>
      <c r="Y1712" s="1"/>
      <c r="AC1712" s="1"/>
      <c r="AF1712" s="1"/>
      <c r="AG1712" s="1"/>
    </row>
    <row r="1713" spans="1:33" hidden="1" x14ac:dyDescent="0.25">
      <c r="A1713" s="1">
        <v>11</v>
      </c>
      <c r="B1713" s="1">
        <v>2019</v>
      </c>
      <c r="C1713" s="1">
        <v>355350011</v>
      </c>
      <c r="D1713" s="44" t="s">
        <v>644</v>
      </c>
      <c r="E1713" s="20">
        <v>0.12948999999999999</v>
      </c>
      <c r="F1713" s="20">
        <v>0.12889999999999999</v>
      </c>
      <c r="G1713" s="20">
        <v>5.9000000000000003E-4</v>
      </c>
      <c r="H1713" s="20" t="s">
        <v>47</v>
      </c>
      <c r="I1713" s="20">
        <v>6.0000000000000002E-5</v>
      </c>
      <c r="J1713" s="20">
        <v>6.2E-4</v>
      </c>
      <c r="K1713" s="20">
        <v>4.6000000000000001E-4</v>
      </c>
      <c r="L1713" s="20">
        <v>0.12834999999999999</v>
      </c>
      <c r="M1713" s="20">
        <v>1.3742115625000001E-2</v>
      </c>
      <c r="N1713" s="50">
        <v>14</v>
      </c>
      <c r="O1713" s="8">
        <f>IFERROR(IFERROR(Tabela_BI[[#This Row],[nº Capt. Superf. - DAEE]]/(Tabela_BI[[#This Row],[nº Capt. Subt. - DAEE]] + Tabela_BI[[#This Row],[nº Capt. Superf. - DAEE]]),"") *100,"")</f>
        <v>50</v>
      </c>
      <c r="P1713" s="8">
        <f>IFERROR(IFERROR(Tabela_BI[[#This Row],[nº Capt. Subt. - DAEE]] /(Tabela_BI[[#This Row],[nº Capt. Subt. - DAEE]] + Tabela_BI[[#This Row],[nº Capt. Superf. - DAEE]]),"") *100,"")</f>
        <v>50</v>
      </c>
      <c r="Q1713" s="1">
        <v>7</v>
      </c>
      <c r="R1713" s="1">
        <v>7</v>
      </c>
      <c r="S1713" s="6">
        <v>247.12668000000002</v>
      </c>
      <c r="T1713" s="6">
        <v>247.12668000000002</v>
      </c>
      <c r="W1713" s="1"/>
      <c r="X1713" s="1"/>
      <c r="Y1713" s="1"/>
      <c r="AC1713" s="1"/>
      <c r="AF1713" s="1"/>
      <c r="AG1713" s="1"/>
    </row>
    <row r="1714" spans="1:33" hidden="1" x14ac:dyDescent="0.25">
      <c r="A1714" s="1">
        <v>14</v>
      </c>
      <c r="B1714" s="1">
        <v>2019</v>
      </c>
      <c r="C1714" s="1">
        <v>355350014</v>
      </c>
      <c r="D1714" s="44" t="s">
        <v>644</v>
      </c>
      <c r="E1714" s="20">
        <v>2.5083089802130899E-2</v>
      </c>
      <c r="F1714" s="20">
        <v>2.342E-2</v>
      </c>
      <c r="G1714" s="20">
        <v>1.6630898021309001E-3</v>
      </c>
      <c r="H1714" s="20" t="s">
        <v>47</v>
      </c>
      <c r="I1714" s="20">
        <v>2.0549999999999999E-2</v>
      </c>
      <c r="J1714" s="20" t="s">
        <v>47</v>
      </c>
      <c r="K1714" s="20">
        <v>4.3230898021309003E-3</v>
      </c>
      <c r="L1714" s="20">
        <v>2.1000000000000001E-4</v>
      </c>
      <c r="M1714" s="20" t="s">
        <v>47</v>
      </c>
      <c r="N1714" s="50">
        <v>16</v>
      </c>
      <c r="O1714" s="8">
        <f>IFERROR(IFERROR(Tabela_BI[[#This Row],[nº Capt. Superf. - DAEE]]/(Tabela_BI[[#This Row],[nº Capt. Subt. - DAEE]] + Tabela_BI[[#This Row],[nº Capt. Superf. - DAEE]]),"") *100,"")</f>
        <v>44.444444444444443</v>
      </c>
      <c r="P1714" s="8">
        <f>IFERROR(IFERROR(Tabela_BI[[#This Row],[nº Capt. Subt. - DAEE]] /(Tabela_BI[[#This Row],[nº Capt. Subt. - DAEE]] + Tabela_BI[[#This Row],[nº Capt. Superf. - DAEE]]),"") *100,"")</f>
        <v>55.555555555555557</v>
      </c>
      <c r="Q1714" s="1">
        <v>4</v>
      </c>
      <c r="R1714" s="1">
        <v>5</v>
      </c>
      <c r="S1714" s="6"/>
      <c r="T1714" s="6"/>
      <c r="W1714" s="1"/>
      <c r="X1714" s="1"/>
      <c r="Y1714" s="1"/>
      <c r="AC1714" s="1"/>
      <c r="AF1714" s="1"/>
      <c r="AG1714" s="1"/>
    </row>
    <row r="1715" spans="1:33" hidden="1" x14ac:dyDescent="0.25">
      <c r="A1715" s="1">
        <v>4</v>
      </c>
      <c r="B1715" s="1">
        <v>2019</v>
      </c>
      <c r="C1715" s="1">
        <v>35536094</v>
      </c>
      <c r="D1715" s="44" t="s">
        <v>645</v>
      </c>
      <c r="E1715" s="20">
        <v>0.19795491628614903</v>
      </c>
      <c r="F1715" s="20">
        <v>0.19184301369862999</v>
      </c>
      <c r="G1715" s="20">
        <v>6.1119025875190297E-3</v>
      </c>
      <c r="H1715" s="20">
        <v>0.255543378995434</v>
      </c>
      <c r="I1715" s="20">
        <v>2.315E-2</v>
      </c>
      <c r="J1715" s="20" t="s">
        <v>47</v>
      </c>
      <c r="K1715" s="20">
        <v>0.16739589041095901</v>
      </c>
      <c r="L1715" s="20">
        <v>7.4090258751902602E-3</v>
      </c>
      <c r="M1715" s="20">
        <v>3.1675867937499998E-2</v>
      </c>
      <c r="N1715" s="50">
        <v>10</v>
      </c>
      <c r="O1715" s="8">
        <f>IFERROR(IFERROR(Tabela_BI[[#This Row],[nº Capt. Superf. - DAEE]]/(Tabela_BI[[#This Row],[nº Capt. Subt. - DAEE]] + Tabela_BI[[#This Row],[nº Capt. Superf. - DAEE]]),"") *100,"")</f>
        <v>70</v>
      </c>
      <c r="P1715" s="8">
        <f>IFERROR(IFERROR(Tabela_BI[[#This Row],[nº Capt. Subt. - DAEE]] /(Tabela_BI[[#This Row],[nº Capt. Subt. - DAEE]] + Tabela_BI[[#This Row],[nº Capt. Superf. - DAEE]]),"") *100,"")</f>
        <v>30</v>
      </c>
      <c r="Q1715" s="1">
        <v>21</v>
      </c>
      <c r="R1715" s="1">
        <v>9</v>
      </c>
      <c r="S1715" s="6">
        <v>577.15200000000004</v>
      </c>
      <c r="T1715" s="6">
        <v>461.72160000000002</v>
      </c>
      <c r="W1715" s="1"/>
      <c r="X1715" s="1"/>
      <c r="Y1715" s="1"/>
      <c r="AC1715" s="1"/>
      <c r="AF1715" s="1"/>
      <c r="AG1715" s="1"/>
    </row>
    <row r="1716" spans="1:33" hidden="1" x14ac:dyDescent="0.25">
      <c r="A1716" s="1">
        <v>9</v>
      </c>
      <c r="B1716" s="1">
        <v>2019</v>
      </c>
      <c r="C1716" s="1">
        <v>35536589</v>
      </c>
      <c r="D1716" s="44" t="s">
        <v>646</v>
      </c>
      <c r="E1716" s="20">
        <v>7.4194155251141591E-2</v>
      </c>
      <c r="F1716" s="20">
        <v>9.1400000000000006E-3</v>
      </c>
      <c r="G1716" s="20">
        <v>6.5054155251141596E-2</v>
      </c>
      <c r="H1716" s="20" t="s">
        <v>47</v>
      </c>
      <c r="I1716" s="20" t="s">
        <v>47</v>
      </c>
      <c r="J1716" s="20" t="s">
        <v>47</v>
      </c>
      <c r="K1716" s="20">
        <v>7.3950000000000002E-2</v>
      </c>
      <c r="L1716" s="20">
        <v>2.44155251141553E-4</v>
      </c>
      <c r="M1716" s="20">
        <v>7.1507843749999992E-3</v>
      </c>
      <c r="N1716" s="50">
        <v>4</v>
      </c>
      <c r="O1716" s="8">
        <f>IFERROR(IFERROR(Tabela_BI[[#This Row],[nº Capt. Superf. - DAEE]]/(Tabela_BI[[#This Row],[nº Capt. Subt. - DAEE]] + Tabela_BI[[#This Row],[nº Capt. Superf. - DAEE]]),"") *100,"")</f>
        <v>20</v>
      </c>
      <c r="P1716" s="8">
        <f>IFERROR(IFERROR(Tabela_BI[[#This Row],[nº Capt. Subt. - DAEE]] /(Tabela_BI[[#This Row],[nº Capt. Subt. - DAEE]] + Tabela_BI[[#This Row],[nº Capt. Superf. - DAEE]]),"") *100,"")</f>
        <v>80</v>
      </c>
      <c r="Q1716" s="1">
        <v>1</v>
      </c>
      <c r="R1716" s="1">
        <v>4</v>
      </c>
      <c r="S1716" s="6">
        <v>145.476</v>
      </c>
      <c r="T1716" s="6">
        <v>145.476</v>
      </c>
      <c r="W1716" s="1"/>
      <c r="X1716" s="1"/>
      <c r="Y1716" s="1"/>
      <c r="AC1716" s="1"/>
      <c r="AF1716" s="1"/>
      <c r="AG1716" s="1"/>
    </row>
    <row r="1717" spans="1:33" hidden="1" x14ac:dyDescent="0.25">
      <c r="A1717" s="1">
        <v>12</v>
      </c>
      <c r="B1717" s="1">
        <v>2019</v>
      </c>
      <c r="C1717" s="1">
        <v>355365812</v>
      </c>
      <c r="D1717" s="44" t="s">
        <v>646</v>
      </c>
      <c r="E1717" s="20">
        <v>1.158E-2</v>
      </c>
      <c r="F1717" s="20" t="s">
        <v>47</v>
      </c>
      <c r="G1717" s="20">
        <v>1.158E-2</v>
      </c>
      <c r="H1717" s="20" t="s">
        <v>47</v>
      </c>
      <c r="I1717" s="20" t="s">
        <v>47</v>
      </c>
      <c r="J1717" s="20" t="s">
        <v>47</v>
      </c>
      <c r="K1717" s="20">
        <v>1.158E-2</v>
      </c>
      <c r="L1717" s="20">
        <v>0</v>
      </c>
      <c r="M1717" s="20" t="s">
        <v>47</v>
      </c>
      <c r="N1717" s="50" t="s">
        <v>47</v>
      </c>
      <c r="O1717" s="8" t="str">
        <f>IFERROR(IFERROR(Tabela_BI[[#This Row],[nº Capt. Superf. - DAEE]]/(Tabela_BI[[#This Row],[nº Capt. Subt. - DAEE]] + Tabela_BI[[#This Row],[nº Capt. Superf. - DAEE]]),"") *100,"")</f>
        <v/>
      </c>
      <c r="P1717" s="8" t="str">
        <f>IFERROR(IFERROR(Tabela_BI[[#This Row],[nº Capt. Subt. - DAEE]] /(Tabela_BI[[#This Row],[nº Capt. Subt. - DAEE]] + Tabela_BI[[#This Row],[nº Capt. Superf. - DAEE]]),"") *100,"")</f>
        <v/>
      </c>
      <c r="Q1717" s="1" t="s">
        <v>47</v>
      </c>
      <c r="R1717" s="1">
        <v>3</v>
      </c>
      <c r="S1717" s="6"/>
      <c r="T1717" s="6"/>
      <c r="W1717" s="1"/>
      <c r="X1717" s="1"/>
      <c r="Y1717" s="1"/>
      <c r="AC1717" s="1"/>
      <c r="AF1717" s="1"/>
      <c r="AG1717" s="1"/>
    </row>
    <row r="1718" spans="1:33" hidden="1" x14ac:dyDescent="0.25">
      <c r="A1718" s="1">
        <v>9</v>
      </c>
      <c r="B1718" s="1">
        <v>2019</v>
      </c>
      <c r="C1718" s="1">
        <v>35537089</v>
      </c>
      <c r="D1718" s="44" t="s">
        <v>647</v>
      </c>
      <c r="E1718" s="20">
        <v>2.4491522070015221E-2</v>
      </c>
      <c r="F1718" s="20">
        <v>2.4490000000000001E-2</v>
      </c>
      <c r="G1718" s="20">
        <v>1.5220700152206999E-6</v>
      </c>
      <c r="H1718" s="20" t="s">
        <v>47</v>
      </c>
      <c r="I1718" s="20" t="s">
        <v>47</v>
      </c>
      <c r="J1718" s="20" t="s">
        <v>47</v>
      </c>
      <c r="K1718" s="20">
        <v>2.44915220700152E-2</v>
      </c>
      <c r="L1718" s="20">
        <v>0</v>
      </c>
      <c r="M1718" s="20" t="s">
        <v>47</v>
      </c>
      <c r="N1718" s="50">
        <v>4</v>
      </c>
      <c r="O1718" s="8">
        <f>IFERROR(IFERROR(Tabela_BI[[#This Row],[nº Capt. Superf. - DAEE]]/(Tabela_BI[[#This Row],[nº Capt. Subt. - DAEE]] + Tabela_BI[[#This Row],[nº Capt. Superf. - DAEE]]),"") *100,"")</f>
        <v>75</v>
      </c>
      <c r="P1718" s="8">
        <f>IFERROR(IFERROR(Tabela_BI[[#This Row],[nº Capt. Subt. - DAEE]] /(Tabela_BI[[#This Row],[nº Capt. Subt. - DAEE]] + Tabela_BI[[#This Row],[nº Capt. Superf. - DAEE]]),"") *100,"")</f>
        <v>25</v>
      </c>
      <c r="Q1718" s="1">
        <v>3</v>
      </c>
      <c r="R1718" s="1">
        <v>1</v>
      </c>
      <c r="S1718" s="6"/>
      <c r="T1718" s="6"/>
      <c r="W1718" s="1"/>
      <c r="X1718" s="1"/>
      <c r="Y1718" s="1"/>
      <c r="AC1718" s="1"/>
      <c r="AF1718" s="1"/>
      <c r="AG1718" s="1"/>
    </row>
    <row r="1719" spans="1:33" hidden="1" x14ac:dyDescent="0.25">
      <c r="A1719" s="1">
        <v>16</v>
      </c>
      <c r="B1719" s="1">
        <v>2019</v>
      </c>
      <c r="C1719" s="1">
        <v>355370816</v>
      </c>
      <c r="D1719" s="44" t="s">
        <v>647</v>
      </c>
      <c r="E1719" s="20">
        <v>0.42093898338406899</v>
      </c>
      <c r="F1719" s="20">
        <v>0.16335643264840199</v>
      </c>
      <c r="G1719" s="20">
        <v>0.25758255073566699</v>
      </c>
      <c r="H1719" s="20" t="s">
        <v>47</v>
      </c>
      <c r="I1719" s="20">
        <v>5.9427168949771701E-2</v>
      </c>
      <c r="J1719" s="20">
        <v>1.8931047691527099E-2</v>
      </c>
      <c r="K1719" s="20">
        <v>0.3152820731862</v>
      </c>
      <c r="L1719" s="20">
        <v>2.7298693556570299E-2</v>
      </c>
      <c r="M1719" s="20">
        <v>0.15706117759953703</v>
      </c>
      <c r="N1719" s="50">
        <v>21</v>
      </c>
      <c r="O1719" s="8">
        <f>IFERROR(IFERROR(Tabela_BI[[#This Row],[nº Capt. Superf. - DAEE]]/(Tabela_BI[[#This Row],[nº Capt. Subt. - DAEE]] + Tabela_BI[[#This Row],[nº Capt. Superf. - DAEE]]),"") *100,"")</f>
        <v>28.365384615384613</v>
      </c>
      <c r="P1719" s="8">
        <f>IFERROR(IFERROR(Tabela_BI[[#This Row],[nº Capt. Subt. - DAEE]] /(Tabela_BI[[#This Row],[nº Capt. Subt. - DAEE]] + Tabela_BI[[#This Row],[nº Capt. Superf. - DAEE]]),"") *100,"")</f>
        <v>71.634615384615387</v>
      </c>
      <c r="Q1719" s="1">
        <v>59</v>
      </c>
      <c r="R1719" s="1">
        <v>149</v>
      </c>
      <c r="S1719" s="6">
        <v>2926.26</v>
      </c>
      <c r="T1719" s="6">
        <v>2926.26</v>
      </c>
      <c r="W1719" s="1"/>
      <c r="X1719" s="1"/>
      <c r="Y1719" s="1"/>
      <c r="AC1719" s="1"/>
      <c r="AF1719" s="1"/>
      <c r="AG1719" s="1"/>
    </row>
    <row r="1720" spans="1:33" hidden="1" x14ac:dyDescent="0.25">
      <c r="A1720" s="1">
        <v>14</v>
      </c>
      <c r="B1720" s="1">
        <v>2019</v>
      </c>
      <c r="C1720" s="1">
        <v>355380714</v>
      </c>
      <c r="D1720" s="44" t="s">
        <v>648</v>
      </c>
      <c r="E1720" s="20">
        <v>1.66279552352867</v>
      </c>
      <c r="F1720" s="20">
        <v>1.5518450707128399</v>
      </c>
      <c r="G1720" s="20">
        <v>0.11095045281583001</v>
      </c>
      <c r="H1720" s="20">
        <v>0.115049911212582</v>
      </c>
      <c r="I1720" s="20">
        <v>5.9300000000000004E-3</v>
      </c>
      <c r="J1720" s="20">
        <v>8.3610000000000004E-2</v>
      </c>
      <c r="K1720" s="20">
        <v>1.4646222396626101</v>
      </c>
      <c r="L1720" s="20">
        <v>0.10863328386605832</v>
      </c>
      <c r="M1720" s="20">
        <v>6.8020889024305545E-2</v>
      </c>
      <c r="N1720" s="50">
        <v>82</v>
      </c>
      <c r="O1720" s="8">
        <f>IFERROR(IFERROR(Tabela_BI[[#This Row],[nº Capt. Superf. - DAEE]]/(Tabela_BI[[#This Row],[nº Capt. Subt. - DAEE]] + Tabela_BI[[#This Row],[nº Capt. Superf. - DAEE]]),"") *100,"")</f>
        <v>85.207100591715985</v>
      </c>
      <c r="P1720" s="8">
        <f>IFERROR(IFERROR(Tabela_BI[[#This Row],[nº Capt. Subt. - DAEE]] /(Tabela_BI[[#This Row],[nº Capt. Subt. - DAEE]] + Tabela_BI[[#This Row],[nº Capt. Superf. - DAEE]]),"") *100,"")</f>
        <v>14.792899408284024</v>
      </c>
      <c r="Q1720" s="1">
        <v>144</v>
      </c>
      <c r="R1720" s="1">
        <v>25</v>
      </c>
      <c r="S1720" s="6">
        <v>1101.222</v>
      </c>
      <c r="T1720" s="6">
        <v>1101.222</v>
      </c>
      <c r="W1720" s="1"/>
      <c r="X1720" s="1"/>
      <c r="Y1720" s="1"/>
      <c r="AC1720" s="1"/>
      <c r="AF1720" s="1"/>
      <c r="AG1720" s="1"/>
    </row>
    <row r="1721" spans="1:33" hidden="1" x14ac:dyDescent="0.25">
      <c r="A1721" s="1">
        <v>14</v>
      </c>
      <c r="B1721" s="1">
        <v>2019</v>
      </c>
      <c r="C1721" s="1">
        <v>355385614</v>
      </c>
      <c r="D1721" s="44" t="s">
        <v>649</v>
      </c>
      <c r="E1721" s="20">
        <v>0.16795328640284163</v>
      </c>
      <c r="F1721" s="20">
        <v>0.165234724759006</v>
      </c>
      <c r="G1721" s="20">
        <v>2.7185616438356202E-3</v>
      </c>
      <c r="H1721" s="20" t="s">
        <v>47</v>
      </c>
      <c r="I1721" s="20">
        <v>1.0240000000000001E-2</v>
      </c>
      <c r="J1721" s="20">
        <v>1.3999999999999999E-4</v>
      </c>
      <c r="K1721" s="20">
        <v>0.157324724759006</v>
      </c>
      <c r="L1721" s="20">
        <v>2.4856164383561601E-4</v>
      </c>
      <c r="M1721" s="20">
        <v>1.2928139583333333E-2</v>
      </c>
      <c r="N1721" s="50">
        <v>21</v>
      </c>
      <c r="O1721" s="8">
        <f>IFERROR(IFERROR(Tabela_BI[[#This Row],[nº Capt. Superf. - DAEE]]/(Tabela_BI[[#This Row],[nº Capt. Subt. - DAEE]] + Tabela_BI[[#This Row],[nº Capt. Superf. - DAEE]]),"") *100,"")</f>
        <v>79.411764705882348</v>
      </c>
      <c r="P1721" s="8">
        <f>IFERROR(IFERROR(Tabela_BI[[#This Row],[nº Capt. Subt. - DAEE]] /(Tabela_BI[[#This Row],[nº Capt. Subt. - DAEE]] + Tabela_BI[[#This Row],[nº Capt. Superf. - DAEE]]),"") *100,"")</f>
        <v>20.588235294117645</v>
      </c>
      <c r="Q1721" s="1">
        <v>27</v>
      </c>
      <c r="R1721" s="1">
        <v>7</v>
      </c>
      <c r="S1721" s="6">
        <v>136.68723</v>
      </c>
      <c r="T1721" s="6">
        <v>136.68723</v>
      </c>
      <c r="W1721" s="1"/>
      <c r="X1721" s="1"/>
      <c r="Y1721" s="1"/>
      <c r="AC1721" s="1"/>
      <c r="AF1721" s="1"/>
      <c r="AG1721" s="1"/>
    </row>
    <row r="1722" spans="1:33" hidden="1" x14ac:dyDescent="0.25">
      <c r="A1722" s="1">
        <v>22</v>
      </c>
      <c r="B1722" s="1">
        <v>2019</v>
      </c>
      <c r="C1722" s="1">
        <v>355390622</v>
      </c>
      <c r="D1722" s="44" t="s">
        <v>650</v>
      </c>
      <c r="E1722" s="20">
        <v>1.7755757229832601E-2</v>
      </c>
      <c r="F1722" s="20" t="s">
        <v>47</v>
      </c>
      <c r="G1722" s="20">
        <v>1.7755757229832601E-2</v>
      </c>
      <c r="H1722" s="20" t="s">
        <v>47</v>
      </c>
      <c r="I1722" s="20">
        <v>1.2370000000000001E-2</v>
      </c>
      <c r="J1722" s="20">
        <v>4.7699999999999999E-3</v>
      </c>
      <c r="K1722" s="20">
        <v>5.9988584474885803E-5</v>
      </c>
      <c r="L1722" s="20">
        <v>5.5576864535768601E-4</v>
      </c>
      <c r="M1722" s="20">
        <v>1.6305778125E-2</v>
      </c>
      <c r="N1722" s="50" t="s">
        <v>47</v>
      </c>
      <c r="O1722" s="8" t="str">
        <f>IFERROR(IFERROR(Tabela_BI[[#This Row],[nº Capt. Superf. - DAEE]]/(Tabela_BI[[#This Row],[nº Capt. Subt. - DAEE]] + Tabela_BI[[#This Row],[nº Capt. Superf. - DAEE]]),"") *100,"")</f>
        <v/>
      </c>
      <c r="P1722" s="8" t="str">
        <f>IFERROR(IFERROR(Tabela_BI[[#This Row],[nº Capt. Subt. - DAEE]] /(Tabela_BI[[#This Row],[nº Capt. Subt. - DAEE]] + Tabela_BI[[#This Row],[nº Capt. Superf. - DAEE]]),"") *100,"")</f>
        <v/>
      </c>
      <c r="Q1722" s="1" t="s">
        <v>47</v>
      </c>
      <c r="R1722" s="1">
        <v>16</v>
      </c>
      <c r="S1722" s="6">
        <v>335.58300000000003</v>
      </c>
      <c r="T1722" s="6">
        <v>335.58300000000003</v>
      </c>
      <c r="W1722" s="1"/>
      <c r="X1722" s="1"/>
      <c r="Y1722" s="1"/>
      <c r="AC1722" s="1"/>
      <c r="AF1722" s="1"/>
      <c r="AG1722" s="1"/>
    </row>
    <row r="1723" spans="1:33" hidden="1" x14ac:dyDescent="0.25">
      <c r="A1723" s="1">
        <v>17</v>
      </c>
      <c r="B1723" s="1">
        <v>2019</v>
      </c>
      <c r="C1723" s="1">
        <v>355395517</v>
      </c>
      <c r="D1723" s="44" t="s">
        <v>651</v>
      </c>
      <c r="E1723" s="20">
        <v>0.632736590563166</v>
      </c>
      <c r="F1723" s="20">
        <v>0.51940568493150696</v>
      </c>
      <c r="G1723" s="20">
        <v>0.113330905631659</v>
      </c>
      <c r="H1723" s="20" t="s">
        <v>47</v>
      </c>
      <c r="I1723" s="20">
        <v>2.4209999999999999E-2</v>
      </c>
      <c r="J1723" s="20">
        <v>0.19861663622526601</v>
      </c>
      <c r="K1723" s="20">
        <v>0.40592568493150699</v>
      </c>
      <c r="L1723" s="20">
        <v>3.9842694063926898E-3</v>
      </c>
      <c r="M1723" s="20">
        <v>4.4487789351851853E-2</v>
      </c>
      <c r="N1723" s="50">
        <v>15</v>
      </c>
      <c r="O1723" s="8">
        <f>IFERROR(IFERROR(Tabela_BI[[#This Row],[nº Capt. Superf. - DAEE]]/(Tabela_BI[[#This Row],[nº Capt. Subt. - DAEE]] + Tabela_BI[[#This Row],[nº Capt. Superf. - DAEE]]),"") *100,"")</f>
        <v>50</v>
      </c>
      <c r="P1723" s="8">
        <f>IFERROR(IFERROR(Tabela_BI[[#This Row],[nº Capt. Subt. - DAEE]] /(Tabela_BI[[#This Row],[nº Capt. Subt. - DAEE]] + Tabela_BI[[#This Row],[nº Capt. Superf. - DAEE]]),"") *100,"")</f>
        <v>50</v>
      </c>
      <c r="Q1723" s="1">
        <v>22</v>
      </c>
      <c r="R1723" s="1">
        <v>22</v>
      </c>
      <c r="S1723" s="6">
        <v>762.2639999999999</v>
      </c>
      <c r="T1723" s="6">
        <v>762.2639999999999</v>
      </c>
      <c r="W1723" s="1"/>
      <c r="X1723" s="1"/>
      <c r="Y1723" s="1"/>
      <c r="AC1723" s="1"/>
      <c r="AF1723" s="1"/>
      <c r="AG1723" s="1"/>
    </row>
    <row r="1724" spans="1:33" hidden="1" x14ac:dyDescent="0.25">
      <c r="A1724" s="1">
        <v>10</v>
      </c>
      <c r="B1724" s="1">
        <v>2019</v>
      </c>
      <c r="C1724" s="1">
        <v>355400310</v>
      </c>
      <c r="D1724" s="44" t="s">
        <v>652</v>
      </c>
      <c r="E1724" s="20">
        <v>1.514535247970574</v>
      </c>
      <c r="F1724" s="20">
        <v>0.98894757610350104</v>
      </c>
      <c r="G1724" s="20">
        <v>0.525587671867073</v>
      </c>
      <c r="H1724" s="20" t="s">
        <v>47</v>
      </c>
      <c r="I1724" s="20">
        <v>0.44930561643835598</v>
      </c>
      <c r="J1724" s="20">
        <v>0.486033871131406</v>
      </c>
      <c r="K1724" s="20">
        <v>0.54797395294266904</v>
      </c>
      <c r="L1724" s="20">
        <v>3.122180745814308E-2</v>
      </c>
      <c r="M1724" s="20">
        <v>0.41398996527777776</v>
      </c>
      <c r="N1724" s="50">
        <v>127</v>
      </c>
      <c r="O1724" s="8">
        <f>IFERROR(IFERROR(Tabela_BI[[#This Row],[nº Capt. Superf. - DAEE]]/(Tabela_BI[[#This Row],[nº Capt. Subt. - DAEE]] + Tabela_BI[[#This Row],[nº Capt. Superf. - DAEE]]),"") *100,"")</f>
        <v>23.671497584541061</v>
      </c>
      <c r="P1724" s="8">
        <f>IFERROR(IFERROR(Tabela_BI[[#This Row],[nº Capt. Subt. - DAEE]] /(Tabela_BI[[#This Row],[nº Capt. Subt. - DAEE]] + Tabela_BI[[#This Row],[nº Capt. Superf. - DAEE]]),"") *100,"")</f>
        <v>76.328502415458928</v>
      </c>
      <c r="Q1724" s="1">
        <v>49</v>
      </c>
      <c r="R1724" s="1">
        <v>158</v>
      </c>
      <c r="S1724" s="6">
        <v>5819.9583240000011</v>
      </c>
      <c r="T1724" s="6">
        <v>5051.7238252320003</v>
      </c>
      <c r="W1724" s="1"/>
      <c r="X1724" s="1"/>
      <c r="Y1724" s="1"/>
      <c r="AC1724" s="1"/>
      <c r="AF1724" s="1"/>
      <c r="AG1724" s="1"/>
    </row>
    <row r="1725" spans="1:33" hidden="1" x14ac:dyDescent="0.25">
      <c r="A1725" s="1">
        <v>2</v>
      </c>
      <c r="B1725" s="1">
        <v>2019</v>
      </c>
      <c r="C1725" s="1">
        <v>35541022</v>
      </c>
      <c r="D1725" s="44" t="s">
        <v>653</v>
      </c>
      <c r="E1725" s="20">
        <v>0.92904059677828499</v>
      </c>
      <c r="F1725" s="20">
        <v>0.81424667047184196</v>
      </c>
      <c r="G1725" s="20">
        <v>0.114793926306443</v>
      </c>
      <c r="H1725" s="20">
        <v>1.31183409436834E-2</v>
      </c>
      <c r="I1725" s="20">
        <v>0.50238958904109599</v>
      </c>
      <c r="J1725" s="20">
        <v>0.100708018772197</v>
      </c>
      <c r="K1725" s="20">
        <v>0.27907648401826501</v>
      </c>
      <c r="L1725" s="20">
        <v>4.6866504946727505E-2</v>
      </c>
      <c r="M1725" s="20">
        <v>1.0611504166666668</v>
      </c>
      <c r="N1725" s="50">
        <v>83</v>
      </c>
      <c r="O1725" s="8">
        <f>IFERROR(IFERROR(Tabela_BI[[#This Row],[nº Capt. Superf. - DAEE]]/(Tabela_BI[[#This Row],[nº Capt. Subt. - DAEE]] + Tabela_BI[[#This Row],[nº Capt. Superf. - DAEE]]),"") *100,"")</f>
        <v>31.929824561403507</v>
      </c>
      <c r="P1725" s="8">
        <f>IFERROR(IFERROR(Tabela_BI[[#This Row],[nº Capt. Subt. - DAEE]] /(Tabela_BI[[#This Row],[nº Capt. Subt. - DAEE]] + Tabela_BI[[#This Row],[nº Capt. Superf. - DAEE]]),"") *100,"")</f>
        <v>68.070175438596493</v>
      </c>
      <c r="Q1725" s="1">
        <v>91</v>
      </c>
      <c r="R1725" s="1">
        <v>194</v>
      </c>
      <c r="S1725" s="6">
        <v>16306.186680000001</v>
      </c>
      <c r="T1725" s="6">
        <v>16306.186680000001</v>
      </c>
      <c r="W1725" s="1"/>
      <c r="X1725" s="1"/>
      <c r="Y1725" s="1"/>
      <c r="AC1725" s="1"/>
      <c r="AF1725" s="1"/>
      <c r="AG1725" s="1"/>
    </row>
    <row r="1726" spans="1:33" hidden="1" x14ac:dyDescent="0.25">
      <c r="A1726" s="1">
        <v>14</v>
      </c>
      <c r="B1726" s="1">
        <v>2019</v>
      </c>
      <c r="C1726" s="1">
        <v>355420114</v>
      </c>
      <c r="D1726" s="44" t="s">
        <v>654</v>
      </c>
      <c r="E1726" s="20">
        <v>4.1450464231354671E-2</v>
      </c>
      <c r="F1726" s="20">
        <v>3.8619946727549502E-2</v>
      </c>
      <c r="G1726" s="20">
        <v>2.8305175038051702E-3</v>
      </c>
      <c r="H1726" s="20">
        <v>6.2320364028411998E-2</v>
      </c>
      <c r="I1726" s="20">
        <v>2.4605175038051701E-3</v>
      </c>
      <c r="J1726" s="20">
        <v>2.16278538812785E-4</v>
      </c>
      <c r="K1726" s="20">
        <v>3.8403668188736702E-2</v>
      </c>
      <c r="L1726" s="20">
        <v>3.6999999999999999E-4</v>
      </c>
      <c r="M1726" s="20">
        <v>1.0087407796717174E-2</v>
      </c>
      <c r="N1726" s="50">
        <v>7</v>
      </c>
      <c r="O1726" s="8">
        <f>IFERROR(IFERROR(Tabela_BI[[#This Row],[nº Capt. Superf. - DAEE]]/(Tabela_BI[[#This Row],[nº Capt. Subt. - DAEE]] + Tabela_BI[[#This Row],[nº Capt. Superf. - DAEE]]),"") *100,"")</f>
        <v>67.857142857142861</v>
      </c>
      <c r="P1726" s="8">
        <f>IFERROR(IFERROR(Tabela_BI[[#This Row],[nº Capt. Subt. - DAEE]] /(Tabela_BI[[#This Row],[nº Capt. Subt. - DAEE]] + Tabela_BI[[#This Row],[nº Capt. Superf. - DAEE]]),"") *100,"")</f>
        <v>32.142857142857146</v>
      </c>
      <c r="Q1726" s="1">
        <v>19</v>
      </c>
      <c r="R1726" s="1">
        <v>9</v>
      </c>
      <c r="S1726" s="6">
        <v>158.76</v>
      </c>
      <c r="T1726" s="6">
        <v>0</v>
      </c>
      <c r="W1726" s="1"/>
      <c r="X1726" s="1"/>
      <c r="Y1726" s="1"/>
      <c r="AC1726" s="1"/>
      <c r="AF1726" s="1"/>
      <c r="AG1726" s="1"/>
    </row>
    <row r="1727" spans="1:33" hidden="1" x14ac:dyDescent="0.25">
      <c r="A1727" s="1">
        <v>22</v>
      </c>
      <c r="B1727" s="1">
        <v>2019</v>
      </c>
      <c r="C1727" s="1">
        <v>355430022</v>
      </c>
      <c r="D1727" s="44" t="s">
        <v>655</v>
      </c>
      <c r="E1727" s="20">
        <v>0.315509265601218</v>
      </c>
      <c r="F1727" s="20">
        <v>0.20832517503805201</v>
      </c>
      <c r="G1727" s="20">
        <v>0.107184090563166</v>
      </c>
      <c r="H1727" s="20" t="s">
        <v>47</v>
      </c>
      <c r="I1727" s="20">
        <v>6.2347465753424702E-2</v>
      </c>
      <c r="J1727" s="20">
        <v>0.210033515981735</v>
      </c>
      <c r="K1727" s="20">
        <v>4.2891647640791501E-2</v>
      </c>
      <c r="L1727" s="20">
        <v>2.3663622526636199E-4</v>
      </c>
      <c r="M1727" s="20">
        <v>6.1503360916666666E-2</v>
      </c>
      <c r="N1727" s="50">
        <v>1</v>
      </c>
      <c r="O1727" s="8">
        <f>IFERROR(IFERROR(Tabela_BI[[#This Row],[nº Capt. Superf. - DAEE]]/(Tabela_BI[[#This Row],[nº Capt. Subt. - DAEE]] + Tabela_BI[[#This Row],[nº Capt. Superf. - DAEE]]),"") *100,"")</f>
        <v>16.279069767441861</v>
      </c>
      <c r="P1727" s="8">
        <f>IFERROR(IFERROR(Tabela_BI[[#This Row],[nº Capt. Subt. - DAEE]] /(Tabela_BI[[#This Row],[nº Capt. Subt. - DAEE]] + Tabela_BI[[#This Row],[nº Capt. Superf. - DAEE]]),"") *100,"")</f>
        <v>83.720930232558146</v>
      </c>
      <c r="Q1727" s="1">
        <v>7</v>
      </c>
      <c r="R1727" s="1">
        <v>36</v>
      </c>
      <c r="S1727" s="6">
        <v>1014.984</v>
      </c>
      <c r="T1727" s="6">
        <v>1014.984</v>
      </c>
      <c r="W1727" s="1"/>
      <c r="X1727" s="1"/>
      <c r="Y1727" s="1"/>
      <c r="AC1727" s="1"/>
      <c r="AF1727" s="1"/>
      <c r="AG1727" s="1"/>
    </row>
    <row r="1728" spans="1:33" hidden="1" x14ac:dyDescent="0.25">
      <c r="A1728" s="1">
        <v>12</v>
      </c>
      <c r="B1728" s="1">
        <v>2019</v>
      </c>
      <c r="C1728" s="1">
        <v>355440912</v>
      </c>
      <c r="D1728" s="44" t="s">
        <v>656</v>
      </c>
      <c r="E1728" s="20">
        <v>0.201603700532725</v>
      </c>
      <c r="F1728" s="20">
        <v>0.122893700532725</v>
      </c>
      <c r="G1728" s="20">
        <v>7.8710000000000002E-2</v>
      </c>
      <c r="H1728" s="20" t="s">
        <v>47</v>
      </c>
      <c r="I1728" s="20">
        <v>2.6620000000000001E-2</v>
      </c>
      <c r="J1728" s="20">
        <v>3.7069999999999999E-2</v>
      </c>
      <c r="K1728" s="20">
        <v>0.13666729071537301</v>
      </c>
      <c r="L1728" s="20">
        <v>1.2464098173515983E-3</v>
      </c>
      <c r="M1728" s="20">
        <v>1.9684265624999999E-2</v>
      </c>
      <c r="N1728" s="50">
        <v>1</v>
      </c>
      <c r="O1728" s="8">
        <f>IFERROR(IFERROR(Tabela_BI[[#This Row],[nº Capt. Superf. - DAEE]]/(Tabela_BI[[#This Row],[nº Capt. Subt. - DAEE]] + Tabela_BI[[#This Row],[nº Capt. Superf. - DAEE]]),"") *100,"")</f>
        <v>55.555555555555557</v>
      </c>
      <c r="P1728" s="8">
        <f>IFERROR(IFERROR(Tabela_BI[[#This Row],[nº Capt. Subt. - DAEE]] /(Tabela_BI[[#This Row],[nº Capt. Subt. - DAEE]] + Tabela_BI[[#This Row],[nº Capt. Superf. - DAEE]]),"") *100,"")</f>
        <v>44.444444444444443</v>
      </c>
      <c r="Q1728" s="1">
        <v>20</v>
      </c>
      <c r="R1728" s="1">
        <v>16</v>
      </c>
      <c r="S1728" s="6">
        <v>453.38831999999996</v>
      </c>
      <c r="T1728" s="6">
        <v>453.38831999999996</v>
      </c>
      <c r="W1728" s="1"/>
      <c r="X1728" s="1"/>
      <c r="Y1728" s="1"/>
      <c r="AC1728" s="1"/>
      <c r="AF1728" s="1"/>
      <c r="AG1728" s="1"/>
    </row>
    <row r="1729" spans="1:33" hidden="1" x14ac:dyDescent="0.25">
      <c r="A1729" s="1">
        <v>5</v>
      </c>
      <c r="B1729" s="1">
        <v>2019</v>
      </c>
      <c r="C1729" s="1">
        <v>35545085</v>
      </c>
      <c r="D1729" s="44" t="s">
        <v>657</v>
      </c>
      <c r="E1729" s="20">
        <v>1.52317985794013E-4</v>
      </c>
      <c r="F1729" s="20" t="s">
        <v>47</v>
      </c>
      <c r="G1729" s="20">
        <v>1.52317985794013E-4</v>
      </c>
      <c r="H1729" s="20" t="s">
        <v>47</v>
      </c>
      <c r="I1729" s="20" t="s">
        <v>47</v>
      </c>
      <c r="J1729" s="20">
        <v>1.31912734652461E-5</v>
      </c>
      <c r="K1729" s="20">
        <v>2.49714611872146E-5</v>
      </c>
      <c r="L1729" s="20">
        <v>1.14155251141553E-4</v>
      </c>
      <c r="M1729" s="20" t="s">
        <v>47</v>
      </c>
      <c r="N1729" s="50">
        <v>1</v>
      </c>
      <c r="O1729" s="8" t="str">
        <f>IFERROR(IFERROR(Tabela_BI[[#This Row],[nº Capt. Superf. - DAEE]]/(Tabela_BI[[#This Row],[nº Capt. Subt. - DAEE]] + Tabela_BI[[#This Row],[nº Capt. Superf. - DAEE]]),"") *100,"")</f>
        <v/>
      </c>
      <c r="P1729" s="8" t="str">
        <f>IFERROR(IFERROR(Tabela_BI[[#This Row],[nº Capt. Subt. - DAEE]] /(Tabela_BI[[#This Row],[nº Capt. Subt. - DAEE]] + Tabela_BI[[#This Row],[nº Capt. Superf. - DAEE]]),"") *100,"")</f>
        <v/>
      </c>
      <c r="Q1729" s="1" t="s">
        <v>47</v>
      </c>
      <c r="R1729" s="1">
        <v>5</v>
      </c>
      <c r="S1729" s="6"/>
      <c r="T1729" s="6"/>
      <c r="W1729" s="1"/>
      <c r="X1729" s="1"/>
      <c r="Y1729" s="1"/>
      <c r="AC1729" s="1"/>
      <c r="AF1729" s="1"/>
      <c r="AG1729" s="1"/>
    </row>
    <row r="1730" spans="1:33" hidden="1" x14ac:dyDescent="0.25">
      <c r="A1730" s="1">
        <v>10</v>
      </c>
      <c r="B1730" s="1">
        <v>2019</v>
      </c>
      <c r="C1730" s="1">
        <v>355450810</v>
      </c>
      <c r="D1730" s="44" t="s">
        <v>657</v>
      </c>
      <c r="E1730" s="20">
        <v>0.20952673515981779</v>
      </c>
      <c r="F1730" s="20">
        <v>0.109784507229833</v>
      </c>
      <c r="G1730" s="20">
        <v>9.97422279299848E-2</v>
      </c>
      <c r="H1730" s="20" t="s">
        <v>47</v>
      </c>
      <c r="I1730" s="20">
        <v>5.3899999999999998E-3</v>
      </c>
      <c r="J1730" s="20">
        <v>0.12519977929984799</v>
      </c>
      <c r="K1730" s="20">
        <v>4.8065017123287701E-2</v>
      </c>
      <c r="L1730" s="20">
        <v>3.08719387366818E-2</v>
      </c>
      <c r="M1730" s="20">
        <v>0.11129387072222223</v>
      </c>
      <c r="N1730" s="50">
        <v>41</v>
      </c>
      <c r="O1730" s="8">
        <f>IFERROR(IFERROR(Tabela_BI[[#This Row],[nº Capt. Superf. - DAEE]]/(Tabela_BI[[#This Row],[nº Capt. Subt. - DAEE]] + Tabela_BI[[#This Row],[nº Capt. Superf. - DAEE]]),"") *100,"")</f>
        <v>13.793103448275861</v>
      </c>
      <c r="P1730" s="8">
        <f>IFERROR(IFERROR(Tabela_BI[[#This Row],[nº Capt. Subt. - DAEE]] /(Tabela_BI[[#This Row],[nº Capt. Subt. - DAEE]] + Tabela_BI[[#This Row],[nº Capt. Superf. - DAEE]]),"") *100,"")</f>
        <v>86.206896551724128</v>
      </c>
      <c r="Q1730" s="1">
        <v>12</v>
      </c>
      <c r="R1730" s="1">
        <v>75</v>
      </c>
      <c r="S1730" s="6">
        <v>2003.74452</v>
      </c>
      <c r="T1730" s="6">
        <v>755.41168404000007</v>
      </c>
      <c r="W1730" s="1"/>
      <c r="X1730" s="1"/>
      <c r="Y1730" s="1"/>
      <c r="AC1730" s="1"/>
      <c r="AF1730" s="1"/>
      <c r="AG1730" s="1"/>
    </row>
    <row r="1731" spans="1:33" hidden="1" x14ac:dyDescent="0.25">
      <c r="A1731" s="1">
        <v>14</v>
      </c>
      <c r="B1731" s="1">
        <v>2019</v>
      </c>
      <c r="C1731" s="1">
        <v>355460714</v>
      </c>
      <c r="D1731" s="44" t="s">
        <v>658</v>
      </c>
      <c r="E1731" s="20">
        <v>2.34876274733638E-2</v>
      </c>
      <c r="F1731" s="20">
        <v>1.09276274733638E-2</v>
      </c>
      <c r="G1731" s="20">
        <v>1.256E-2</v>
      </c>
      <c r="H1731" s="20">
        <v>6.2761605783866095E-2</v>
      </c>
      <c r="I1731" s="20">
        <v>1.2500000000000001E-2</v>
      </c>
      <c r="J1731" s="20" t="s">
        <v>47</v>
      </c>
      <c r="K1731" s="20">
        <v>9.2576274733637796E-3</v>
      </c>
      <c r="L1731" s="20">
        <v>1.73E-3</v>
      </c>
      <c r="M1731" s="20">
        <v>4.7091796874999996E-3</v>
      </c>
      <c r="N1731" s="50">
        <v>11</v>
      </c>
      <c r="O1731" s="8">
        <f>IFERROR(IFERROR(Tabela_BI[[#This Row],[nº Capt. Superf. - DAEE]]/(Tabela_BI[[#This Row],[nº Capt. Subt. - DAEE]] + Tabela_BI[[#This Row],[nº Capt. Superf. - DAEE]]),"") *100,"")</f>
        <v>81.25</v>
      </c>
      <c r="P1731" s="8">
        <f>IFERROR(IFERROR(Tabela_BI[[#This Row],[nº Capt. Subt. - DAEE]] /(Tabela_BI[[#This Row],[nº Capt. Subt. - DAEE]] + Tabela_BI[[#This Row],[nº Capt. Superf. - DAEE]]),"") *100,"")</f>
        <v>18.75</v>
      </c>
      <c r="Q1731" s="1">
        <v>13</v>
      </c>
      <c r="R1731" s="1">
        <v>3</v>
      </c>
      <c r="S1731" s="6">
        <v>89.768520000000009</v>
      </c>
      <c r="T1731" s="6">
        <v>89.768520000000009</v>
      </c>
      <c r="W1731" s="1"/>
      <c r="X1731" s="1"/>
      <c r="Y1731" s="1"/>
      <c r="AC1731" s="1"/>
      <c r="AF1731" s="1"/>
      <c r="AG1731" s="1"/>
    </row>
    <row r="1732" spans="1:33" hidden="1" x14ac:dyDescent="0.25">
      <c r="A1732" s="1">
        <v>10</v>
      </c>
      <c r="B1732" s="1">
        <v>2019</v>
      </c>
      <c r="C1732" s="1">
        <v>355465610</v>
      </c>
      <c r="D1732" s="44" t="s">
        <v>659</v>
      </c>
      <c r="E1732" s="20">
        <v>8.7600000000000004E-3</v>
      </c>
      <c r="F1732" s="20">
        <v>8.7600000000000004E-3</v>
      </c>
      <c r="G1732" s="20" t="s">
        <v>47</v>
      </c>
      <c r="H1732" s="20" t="s">
        <v>47</v>
      </c>
      <c r="I1732" s="20">
        <v>8.7600000000000004E-3</v>
      </c>
      <c r="J1732" s="20" t="s">
        <v>47</v>
      </c>
      <c r="K1732" s="20" t="s">
        <v>47</v>
      </c>
      <c r="L1732" s="20">
        <v>0</v>
      </c>
      <c r="M1732" s="20">
        <v>5.9758523437500001E-3</v>
      </c>
      <c r="N1732" s="50" t="s">
        <v>47</v>
      </c>
      <c r="O1732" s="8" t="str">
        <f>IFERROR(IFERROR(Tabela_BI[[#This Row],[nº Capt. Superf. - DAEE]]/(Tabela_BI[[#This Row],[nº Capt. Subt. - DAEE]] + Tabela_BI[[#This Row],[nº Capt. Superf. - DAEE]]),"") *100,"")</f>
        <v/>
      </c>
      <c r="P1732" s="8" t="str">
        <f>IFERROR(IFERROR(Tabela_BI[[#This Row],[nº Capt. Subt. - DAEE]] /(Tabela_BI[[#This Row],[nº Capt. Subt. - DAEE]] + Tabela_BI[[#This Row],[nº Capt. Superf. - DAEE]]),"") *100,"")</f>
        <v/>
      </c>
      <c r="Q1732" s="1">
        <v>1</v>
      </c>
      <c r="R1732" s="1" t="s">
        <v>47</v>
      </c>
      <c r="S1732" s="6">
        <v>57.723840000000003</v>
      </c>
      <c r="T1732" s="6">
        <v>40.983926400000001</v>
      </c>
      <c r="W1732" s="1"/>
      <c r="X1732" s="1"/>
      <c r="Y1732" s="1"/>
      <c r="AC1732" s="1"/>
      <c r="AF1732" s="1"/>
      <c r="AG1732" s="1"/>
    </row>
    <row r="1733" spans="1:33" hidden="1" x14ac:dyDescent="0.25">
      <c r="A1733" s="1">
        <v>5</v>
      </c>
      <c r="B1733" s="1">
        <v>2019</v>
      </c>
      <c r="C1733" s="1">
        <v>35547065</v>
      </c>
      <c r="D1733" s="44" t="s">
        <v>660</v>
      </c>
      <c r="E1733" s="20">
        <v>4.9203318112633176E-2</v>
      </c>
      <c r="F1733" s="20">
        <v>4.9189999999999998E-2</v>
      </c>
      <c r="G1733" s="20">
        <v>1.3318112633181101E-5</v>
      </c>
      <c r="H1733" s="20" t="s">
        <v>47</v>
      </c>
      <c r="I1733" s="20" t="s">
        <v>47</v>
      </c>
      <c r="J1733" s="20" t="s">
        <v>47</v>
      </c>
      <c r="K1733" s="20">
        <v>4.9203318112633197E-2</v>
      </c>
      <c r="L1733" s="20">
        <v>0</v>
      </c>
      <c r="M1733" s="20" t="s">
        <v>47</v>
      </c>
      <c r="N1733" s="50">
        <v>3</v>
      </c>
      <c r="O1733" s="8">
        <f>IFERROR(IFERROR(Tabela_BI[[#This Row],[nº Capt. Superf. - DAEE]]/(Tabela_BI[[#This Row],[nº Capt. Subt. - DAEE]] + Tabela_BI[[#This Row],[nº Capt. Superf. - DAEE]]),"") *100,"")</f>
        <v>50</v>
      </c>
      <c r="P1733" s="8">
        <f>IFERROR(IFERROR(Tabela_BI[[#This Row],[nº Capt. Subt. - DAEE]] /(Tabela_BI[[#This Row],[nº Capt. Subt. - DAEE]] + Tabela_BI[[#This Row],[nº Capt. Superf. - DAEE]]),"") *100,"")</f>
        <v>50</v>
      </c>
      <c r="Q1733" s="1">
        <v>1</v>
      </c>
      <c r="R1733" s="1">
        <v>1</v>
      </c>
      <c r="S1733" s="6"/>
      <c r="T1733" s="6"/>
      <c r="W1733" s="1"/>
      <c r="X1733" s="1"/>
      <c r="Y1733" s="1"/>
      <c r="AC1733" s="1"/>
      <c r="AF1733" s="1"/>
      <c r="AG1733" s="1"/>
    </row>
    <row r="1734" spans="1:33" hidden="1" x14ac:dyDescent="0.25">
      <c r="A1734" s="1">
        <v>13</v>
      </c>
      <c r="B1734" s="1">
        <v>2019</v>
      </c>
      <c r="C1734" s="1">
        <v>355470613</v>
      </c>
      <c r="D1734" s="44" t="s">
        <v>660</v>
      </c>
      <c r="E1734" s="20">
        <v>6.9119159056316604E-2</v>
      </c>
      <c r="F1734" s="20">
        <v>3.9816826484018297E-2</v>
      </c>
      <c r="G1734" s="20">
        <v>2.9302332572298299E-2</v>
      </c>
      <c r="H1734" s="20" t="s">
        <v>47</v>
      </c>
      <c r="I1734" s="20">
        <v>5.2409999999999998E-2</v>
      </c>
      <c r="J1734" s="20">
        <v>1.26096803652968E-2</v>
      </c>
      <c r="K1734" s="20">
        <v>1.5773135464231399E-3</v>
      </c>
      <c r="L1734" s="20">
        <v>2.52216514459665E-3</v>
      </c>
      <c r="M1734" s="20">
        <v>2.2806796875E-2</v>
      </c>
      <c r="N1734" s="50">
        <v>9</v>
      </c>
      <c r="O1734" s="8">
        <f>IFERROR(IFERROR(Tabela_BI[[#This Row],[nº Capt. Superf. - DAEE]]/(Tabela_BI[[#This Row],[nº Capt. Subt. - DAEE]] + Tabela_BI[[#This Row],[nº Capt. Superf. - DAEE]]),"") *100,"")</f>
        <v>45.652173913043477</v>
      </c>
      <c r="P1734" s="8">
        <f>IFERROR(IFERROR(Tabela_BI[[#This Row],[nº Capt. Subt. - DAEE]] /(Tabela_BI[[#This Row],[nº Capt. Subt. - DAEE]] + Tabela_BI[[#This Row],[nº Capt. Superf. - DAEE]]),"") *100,"")</f>
        <v>54.347826086956516</v>
      </c>
      <c r="Q1734" s="1">
        <v>21</v>
      </c>
      <c r="R1734" s="1">
        <v>25</v>
      </c>
      <c r="S1734" s="6">
        <v>452.88843120000007</v>
      </c>
      <c r="T1734" s="6">
        <v>452.88843120000007</v>
      </c>
      <c r="W1734" s="1"/>
      <c r="X1734" s="1"/>
      <c r="Y1734" s="1"/>
      <c r="AC1734" s="1"/>
      <c r="AF1734" s="1"/>
      <c r="AG1734" s="1"/>
    </row>
    <row r="1735" spans="1:33" hidden="1" x14ac:dyDescent="0.25">
      <c r="A1735" s="1">
        <v>13</v>
      </c>
      <c r="B1735" s="1">
        <v>2019</v>
      </c>
      <c r="C1735" s="1">
        <v>355475513</v>
      </c>
      <c r="D1735" s="44" t="s">
        <v>661</v>
      </c>
      <c r="E1735" s="20">
        <v>6.4370053272450531E-2</v>
      </c>
      <c r="F1735" s="20">
        <v>5.4829999999999997E-2</v>
      </c>
      <c r="G1735" s="20">
        <v>9.5400532724505306E-3</v>
      </c>
      <c r="H1735" s="20" t="s">
        <v>47</v>
      </c>
      <c r="I1735" s="20">
        <v>9.6638812785388092E-3</v>
      </c>
      <c r="J1735" s="20">
        <v>1.5E-3</v>
      </c>
      <c r="K1735" s="20">
        <v>5.2601415525114201E-2</v>
      </c>
      <c r="L1735" s="20">
        <v>6.0475646879756503E-4</v>
      </c>
      <c r="M1735" s="20">
        <v>4.3906250000000004E-3</v>
      </c>
      <c r="N1735" s="50" t="s">
        <v>47</v>
      </c>
      <c r="O1735" s="8">
        <f>IFERROR(IFERROR(Tabela_BI[[#This Row],[nº Capt. Superf. - DAEE]]/(Tabela_BI[[#This Row],[nº Capt. Subt. - DAEE]] + Tabela_BI[[#This Row],[nº Capt. Superf. - DAEE]]),"") *100,"")</f>
        <v>31.25</v>
      </c>
      <c r="P1735" s="8">
        <f>IFERROR(IFERROR(Tabela_BI[[#This Row],[nº Capt. Subt. - DAEE]] /(Tabela_BI[[#This Row],[nº Capt. Subt. - DAEE]] + Tabela_BI[[#This Row],[nº Capt. Superf. - DAEE]]),"") *100,"")</f>
        <v>68.75</v>
      </c>
      <c r="Q1735" s="1">
        <v>5</v>
      </c>
      <c r="R1735" s="1">
        <v>11</v>
      </c>
      <c r="S1735" s="6">
        <v>76.933800000000005</v>
      </c>
      <c r="T1735" s="6">
        <v>76.933800000000005</v>
      </c>
      <c r="W1735" s="1"/>
      <c r="X1735" s="1"/>
      <c r="Y1735" s="1"/>
      <c r="AC1735" s="1"/>
      <c r="AF1735" s="1"/>
      <c r="AG1735" s="1"/>
    </row>
    <row r="1736" spans="1:33" hidden="1" x14ac:dyDescent="0.25">
      <c r="A1736" s="1">
        <v>2</v>
      </c>
      <c r="B1736" s="1">
        <v>2019</v>
      </c>
      <c r="C1736" s="1">
        <v>35548052</v>
      </c>
      <c r="D1736" s="44" t="s">
        <v>662</v>
      </c>
      <c r="E1736" s="20">
        <v>0.48833685565702678</v>
      </c>
      <c r="F1736" s="20">
        <v>0.46525951293759499</v>
      </c>
      <c r="G1736" s="20">
        <v>2.30773427194318E-2</v>
      </c>
      <c r="H1736" s="20">
        <v>1.2122628107559601</v>
      </c>
      <c r="I1736" s="20">
        <v>8.5100000000000002E-3</v>
      </c>
      <c r="J1736" s="20">
        <v>3.26001154236428E-2</v>
      </c>
      <c r="K1736" s="20">
        <v>0.409187610350076</v>
      </c>
      <c r="L1736" s="20">
        <v>3.8039129883308015E-2</v>
      </c>
      <c r="M1736" s="20">
        <v>0.13855899305555555</v>
      </c>
      <c r="N1736" s="50">
        <v>74</v>
      </c>
      <c r="O1736" s="8">
        <f>IFERROR(IFERROR(Tabela_BI[[#This Row],[nº Capt. Superf. - DAEE]]/(Tabela_BI[[#This Row],[nº Capt. Subt. - DAEE]] + Tabela_BI[[#This Row],[nº Capt. Superf. - DAEE]]),"") *100,"")</f>
        <v>59.375</v>
      </c>
      <c r="P1736" s="8">
        <f>IFERROR(IFERROR(Tabela_BI[[#This Row],[nº Capt. Subt. - DAEE]] /(Tabela_BI[[#This Row],[nº Capt. Subt. - DAEE]] + Tabela_BI[[#This Row],[nº Capt. Superf. - DAEE]]),"") *100,"")</f>
        <v>40.625</v>
      </c>
      <c r="Q1736" s="1">
        <v>38</v>
      </c>
      <c r="R1736" s="1">
        <v>26</v>
      </c>
      <c r="S1736" s="6">
        <v>2135.6054999999997</v>
      </c>
      <c r="T1736" s="6">
        <v>2135.6054999999997</v>
      </c>
      <c r="W1736" s="1"/>
      <c r="X1736" s="1"/>
      <c r="Y1736" s="1"/>
      <c r="AC1736" s="1"/>
      <c r="AF1736" s="1"/>
      <c r="AG1736" s="1"/>
    </row>
    <row r="1737" spans="1:33" hidden="1" x14ac:dyDescent="0.25">
      <c r="A1737" s="1">
        <v>15</v>
      </c>
      <c r="B1737" s="1">
        <v>2019</v>
      </c>
      <c r="C1737" s="1">
        <v>355490415</v>
      </c>
      <c r="D1737" s="44" t="s">
        <v>663</v>
      </c>
      <c r="E1737" s="20">
        <v>1.47E-3</v>
      </c>
      <c r="F1737" s="20">
        <v>1.0000000000000001E-5</v>
      </c>
      <c r="G1737" s="20">
        <v>1.4599999999999999E-3</v>
      </c>
      <c r="H1737" s="20" t="s">
        <v>47</v>
      </c>
      <c r="I1737" s="20" t="s">
        <v>47</v>
      </c>
      <c r="J1737" s="20" t="s">
        <v>47</v>
      </c>
      <c r="K1737" s="20">
        <v>1.47E-3</v>
      </c>
      <c r="L1737" s="20">
        <v>0</v>
      </c>
      <c r="M1737" s="20" t="s">
        <v>47</v>
      </c>
      <c r="N1737" s="50" t="s">
        <v>47</v>
      </c>
      <c r="O1737" s="8">
        <f>IFERROR(IFERROR(Tabela_BI[[#This Row],[nº Capt. Superf. - DAEE]]/(Tabela_BI[[#This Row],[nº Capt. Subt. - DAEE]] + Tabela_BI[[#This Row],[nº Capt. Superf. - DAEE]]),"") *100,"")</f>
        <v>50</v>
      </c>
      <c r="P1737" s="8">
        <f>IFERROR(IFERROR(Tabela_BI[[#This Row],[nº Capt. Subt. - DAEE]] /(Tabela_BI[[#This Row],[nº Capt. Subt. - DAEE]] + Tabela_BI[[#This Row],[nº Capt. Superf. - DAEE]]),"") *100,"")</f>
        <v>50</v>
      </c>
      <c r="Q1737" s="1">
        <v>1</v>
      </c>
      <c r="R1737" s="1">
        <v>1</v>
      </c>
      <c r="S1737" s="6"/>
      <c r="T1737" s="6"/>
      <c r="W1737" s="1"/>
      <c r="X1737" s="1"/>
      <c r="Y1737" s="1"/>
      <c r="AC1737" s="1"/>
      <c r="AF1737" s="1"/>
      <c r="AG1737" s="1"/>
    </row>
    <row r="1738" spans="1:33" hidden="1" x14ac:dyDescent="0.25">
      <c r="A1738" s="1">
        <v>18</v>
      </c>
      <c r="B1738" s="1">
        <v>2019</v>
      </c>
      <c r="C1738" s="1">
        <v>355490418</v>
      </c>
      <c r="D1738" s="44" t="s">
        <v>663</v>
      </c>
      <c r="E1738" s="20">
        <v>2.5411613394216132E-2</v>
      </c>
      <c r="F1738" s="20">
        <v>2.1700000000000001E-2</v>
      </c>
      <c r="G1738" s="20">
        <v>3.7116133942161301E-3</v>
      </c>
      <c r="H1738" s="20">
        <v>0.10872767630644301</v>
      </c>
      <c r="I1738" s="20">
        <v>1.912100456621E-3</v>
      </c>
      <c r="J1738" s="20">
        <v>1.09E-3</v>
      </c>
      <c r="K1738" s="20">
        <v>2.1989512937595102E-2</v>
      </c>
      <c r="L1738" s="20">
        <v>4.2000000000000002E-4</v>
      </c>
      <c r="M1738" s="20">
        <v>1.4416666666666666E-2</v>
      </c>
      <c r="N1738" s="50" t="s">
        <v>47</v>
      </c>
      <c r="O1738" s="8">
        <f>IFERROR(IFERROR(Tabela_BI[[#This Row],[nº Capt. Superf. - DAEE]]/(Tabela_BI[[#This Row],[nº Capt. Subt. - DAEE]] + Tabela_BI[[#This Row],[nº Capt. Superf. - DAEE]]),"") *100,"")</f>
        <v>34.782608695652172</v>
      </c>
      <c r="P1738" s="8">
        <f>IFERROR(IFERROR(Tabela_BI[[#This Row],[nº Capt. Subt. - DAEE]] /(Tabela_BI[[#This Row],[nº Capt. Subt. - DAEE]] + Tabela_BI[[#This Row],[nº Capt. Superf. - DAEE]]),"") *100,"")</f>
        <v>65.217391304347828</v>
      </c>
      <c r="Q1738" s="1">
        <v>8</v>
      </c>
      <c r="R1738" s="1">
        <v>15</v>
      </c>
      <c r="S1738" s="6">
        <v>265.68</v>
      </c>
      <c r="T1738" s="6">
        <v>265.68</v>
      </c>
      <c r="W1738" s="1"/>
      <c r="X1738" s="1"/>
      <c r="Y1738" s="1"/>
      <c r="AC1738" s="1"/>
      <c r="AF1738" s="1"/>
      <c r="AG1738" s="1"/>
    </row>
    <row r="1739" spans="1:33" hidden="1" x14ac:dyDescent="0.25">
      <c r="A1739" s="1">
        <v>5</v>
      </c>
      <c r="B1739" s="1">
        <v>2019</v>
      </c>
      <c r="C1739" s="1">
        <v>35549535</v>
      </c>
      <c r="D1739" s="44" t="s">
        <v>664</v>
      </c>
      <c r="E1739" s="20">
        <v>0.26239469558599732</v>
      </c>
      <c r="F1739" s="20">
        <v>0.24057806316590599</v>
      </c>
      <c r="G1739" s="20">
        <v>2.1816632420091301E-2</v>
      </c>
      <c r="H1739" s="20" t="s">
        <v>47</v>
      </c>
      <c r="I1739" s="20">
        <v>1.652E-2</v>
      </c>
      <c r="J1739" s="20">
        <v>1.9570776255707799E-4</v>
      </c>
      <c r="K1739" s="20">
        <v>0.238748633942161</v>
      </c>
      <c r="L1739" s="20">
        <v>6.9303538812785399E-3</v>
      </c>
      <c r="M1739" s="20">
        <v>1.3035233854166668E-2</v>
      </c>
      <c r="N1739" s="50">
        <v>48</v>
      </c>
      <c r="O1739" s="8">
        <f>IFERROR(IFERROR(Tabela_BI[[#This Row],[nº Capt. Superf. - DAEE]]/(Tabela_BI[[#This Row],[nº Capt. Subt. - DAEE]] + Tabela_BI[[#This Row],[nº Capt. Superf. - DAEE]]),"") *100,"")</f>
        <v>40.707964601769916</v>
      </c>
      <c r="P1739" s="8">
        <f>IFERROR(IFERROR(Tabela_BI[[#This Row],[nº Capt. Subt. - DAEE]] /(Tabela_BI[[#This Row],[nº Capt. Subt. - DAEE]] + Tabela_BI[[#This Row],[nº Capt. Superf. - DAEE]]),"") *100,"")</f>
        <v>59.292035398230091</v>
      </c>
      <c r="Q1739" s="1">
        <v>46</v>
      </c>
      <c r="R1739" s="1">
        <v>67</v>
      </c>
      <c r="S1739" s="6">
        <v>78.291359999999997</v>
      </c>
      <c r="T1739" s="6">
        <v>0</v>
      </c>
      <c r="W1739" s="1"/>
      <c r="X1739" s="1"/>
      <c r="Y1739" s="1"/>
      <c r="AC1739" s="1"/>
      <c r="AF1739" s="1"/>
      <c r="AG1739" s="1"/>
    </row>
    <row r="1740" spans="1:33" hidden="1" x14ac:dyDescent="0.25">
      <c r="A1740" s="1">
        <v>20</v>
      </c>
      <c r="B1740" s="1">
        <v>2019</v>
      </c>
      <c r="C1740" s="1">
        <v>355500020</v>
      </c>
      <c r="D1740" s="44" t="s">
        <v>665</v>
      </c>
      <c r="E1740" s="20">
        <v>0.243979684170472</v>
      </c>
      <c r="F1740" s="20">
        <v>1.098E-2</v>
      </c>
      <c r="G1740" s="20">
        <v>0.23299968417047201</v>
      </c>
      <c r="H1740" s="20" t="s">
        <v>47</v>
      </c>
      <c r="I1740" s="20">
        <v>0.20061000000000001</v>
      </c>
      <c r="J1740" s="20">
        <v>6.77E-3</v>
      </c>
      <c r="K1740" s="20">
        <v>3.06272336377473E-2</v>
      </c>
      <c r="L1740" s="20">
        <v>5.9724505327245101E-3</v>
      </c>
      <c r="M1740" s="20">
        <v>0.19145730324074073</v>
      </c>
      <c r="N1740" s="50">
        <v>7</v>
      </c>
      <c r="O1740" s="8">
        <f>IFERROR(IFERROR(Tabela_BI[[#This Row],[nº Capt. Superf. - DAEE]]/(Tabela_BI[[#This Row],[nº Capt. Subt. - DAEE]] + Tabela_BI[[#This Row],[nº Capt. Superf. - DAEE]]),"") *100,"")</f>
        <v>10.714285714285714</v>
      </c>
      <c r="P1740" s="8">
        <f>IFERROR(IFERROR(Tabela_BI[[#This Row],[nº Capt. Subt. - DAEE]] /(Tabela_BI[[#This Row],[nº Capt. Subt. - DAEE]] + Tabela_BI[[#This Row],[nº Capt. Superf. - DAEE]]),"") *100,"")</f>
        <v>89.285714285714292</v>
      </c>
      <c r="Q1740" s="1">
        <v>9</v>
      </c>
      <c r="R1740" s="1">
        <v>75</v>
      </c>
      <c r="S1740" s="6">
        <v>3396.384</v>
      </c>
      <c r="T1740" s="6">
        <v>3396.384</v>
      </c>
      <c r="W1740" s="1"/>
      <c r="X1740" s="1"/>
      <c r="Y1740" s="1"/>
      <c r="AC1740" s="1"/>
      <c r="AF1740" s="1"/>
      <c r="AG1740" s="1"/>
    </row>
    <row r="1741" spans="1:33" hidden="1" x14ac:dyDescent="0.25">
      <c r="A1741" s="1">
        <v>21</v>
      </c>
      <c r="B1741" s="1">
        <v>2019</v>
      </c>
      <c r="C1741" s="1">
        <v>355500021</v>
      </c>
      <c r="D1741" s="44" t="s">
        <v>665</v>
      </c>
      <c r="E1741" s="20">
        <v>3.2369075342465803E-2</v>
      </c>
      <c r="F1741" s="20">
        <v>1.6320000000000001E-2</v>
      </c>
      <c r="G1741" s="20">
        <v>1.6049075342465802E-2</v>
      </c>
      <c r="H1741" s="20" t="s">
        <v>47</v>
      </c>
      <c r="I1741" s="20">
        <v>2.2702587519025899E-3</v>
      </c>
      <c r="J1741" s="20">
        <v>9.6966971080669692E-3</v>
      </c>
      <c r="K1741" s="20">
        <v>1.8301168188736699E-2</v>
      </c>
      <c r="L1741" s="20">
        <v>2.10095129375951E-3</v>
      </c>
      <c r="M1741" s="20" t="s">
        <v>47</v>
      </c>
      <c r="N1741" s="50">
        <v>9</v>
      </c>
      <c r="O1741" s="8">
        <f>IFERROR(IFERROR(Tabela_BI[[#This Row],[nº Capt. Superf. - DAEE]]/(Tabela_BI[[#This Row],[nº Capt. Subt. - DAEE]] + Tabela_BI[[#This Row],[nº Capt. Superf. - DAEE]]),"") *100,"")</f>
        <v>23.684210526315788</v>
      </c>
      <c r="P1741" s="8">
        <f>IFERROR(IFERROR(Tabela_BI[[#This Row],[nº Capt. Subt. - DAEE]] /(Tabela_BI[[#This Row],[nº Capt. Subt. - DAEE]] + Tabela_BI[[#This Row],[nº Capt. Superf. - DAEE]]),"") *100,"")</f>
        <v>76.31578947368422</v>
      </c>
      <c r="Q1741" s="1">
        <v>9</v>
      </c>
      <c r="R1741" s="1">
        <v>29</v>
      </c>
      <c r="S1741" s="6"/>
      <c r="T1741" s="6"/>
      <c r="W1741" s="1"/>
      <c r="X1741" s="1"/>
      <c r="Y1741" s="1"/>
      <c r="AC1741" s="1"/>
      <c r="AF1741" s="1"/>
      <c r="AG1741" s="1"/>
    </row>
    <row r="1742" spans="1:33" hidden="1" x14ac:dyDescent="0.25">
      <c r="A1742" s="1">
        <v>20</v>
      </c>
      <c r="B1742" s="1">
        <v>2019</v>
      </c>
      <c r="C1742" s="1">
        <v>355510920</v>
      </c>
      <c r="D1742" s="44" t="s">
        <v>666</v>
      </c>
      <c r="E1742" s="20">
        <v>0.15518035388127899</v>
      </c>
      <c r="F1742" s="20">
        <v>5.3499999999999997E-3</v>
      </c>
      <c r="G1742" s="20">
        <v>0.14983035388127899</v>
      </c>
      <c r="H1742" s="20" t="s">
        <v>47</v>
      </c>
      <c r="I1742" s="20">
        <v>1.0628203957381999E-2</v>
      </c>
      <c r="J1742" s="20">
        <v>1.25E-3</v>
      </c>
      <c r="K1742" s="20">
        <v>9.1537880517503806E-2</v>
      </c>
      <c r="L1742" s="20">
        <v>5.1764269406392699E-2</v>
      </c>
      <c r="M1742" s="20">
        <v>4.5206168981481484E-2</v>
      </c>
      <c r="N1742" s="50">
        <v>2</v>
      </c>
      <c r="O1742" s="8">
        <f>IFERROR(IFERROR(Tabela_BI[[#This Row],[nº Capt. Superf. - DAEE]]/(Tabela_BI[[#This Row],[nº Capt. Subt. - DAEE]] + Tabela_BI[[#This Row],[nº Capt. Superf. - DAEE]]),"") *100,"")</f>
        <v>5.4794520547945202</v>
      </c>
      <c r="P1742" s="8">
        <f>IFERROR(IFERROR(Tabela_BI[[#This Row],[nº Capt. Subt. - DAEE]] /(Tabela_BI[[#This Row],[nº Capt. Subt. - DAEE]] + Tabela_BI[[#This Row],[nº Capt. Superf. - DAEE]]),"") *100,"")</f>
        <v>94.520547945205479</v>
      </c>
      <c r="Q1742" s="1">
        <v>4</v>
      </c>
      <c r="R1742" s="1">
        <v>69</v>
      </c>
      <c r="S1742" s="6">
        <v>657.12599999999986</v>
      </c>
      <c r="T1742" s="6">
        <v>657.12599999999986</v>
      </c>
      <c r="W1742" s="1"/>
      <c r="X1742" s="1"/>
      <c r="Y1742" s="1"/>
      <c r="AC1742" s="1"/>
      <c r="AF1742" s="1"/>
      <c r="AG1742" s="1"/>
    </row>
    <row r="1743" spans="1:33" hidden="1" x14ac:dyDescent="0.25">
      <c r="A1743" s="1">
        <v>19</v>
      </c>
      <c r="B1743" s="1">
        <v>2019</v>
      </c>
      <c r="C1743" s="1">
        <v>355520819</v>
      </c>
      <c r="D1743" s="44" t="s">
        <v>667</v>
      </c>
      <c r="E1743" s="20">
        <v>6.370026636225265E-2</v>
      </c>
      <c r="F1743" s="20">
        <v>5.7914931506849301E-2</v>
      </c>
      <c r="G1743" s="20">
        <v>5.7853348554033502E-3</v>
      </c>
      <c r="H1743" s="20" t="s">
        <v>47</v>
      </c>
      <c r="I1743" s="20">
        <v>5.0899999999999999E-3</v>
      </c>
      <c r="J1743" s="20" t="s">
        <v>47</v>
      </c>
      <c r="K1743" s="20">
        <v>5.8016727549467302E-2</v>
      </c>
      <c r="L1743" s="20">
        <v>5.9353881278538805E-4</v>
      </c>
      <c r="M1743" s="20">
        <v>4.0150169270833334E-3</v>
      </c>
      <c r="N1743" s="50">
        <v>11</v>
      </c>
      <c r="O1743" s="8">
        <f>IFERROR(IFERROR(Tabela_BI[[#This Row],[nº Capt. Superf. - DAEE]]/(Tabela_BI[[#This Row],[nº Capt. Subt. - DAEE]] + Tabela_BI[[#This Row],[nº Capt. Superf. - DAEE]]),"") *100,"")</f>
        <v>39.130434782608695</v>
      </c>
      <c r="P1743" s="8">
        <f>IFERROR(IFERROR(Tabela_BI[[#This Row],[nº Capt. Subt. - DAEE]] /(Tabela_BI[[#This Row],[nº Capt. Subt. - DAEE]] + Tabela_BI[[#This Row],[nº Capt. Superf. - DAEE]]),"") *100,"")</f>
        <v>60.869565217391312</v>
      </c>
      <c r="Q1743" s="1">
        <v>9</v>
      </c>
      <c r="R1743" s="1">
        <v>14</v>
      </c>
      <c r="S1743" s="6">
        <v>84.448979999999992</v>
      </c>
      <c r="T1743" s="6">
        <v>84.448979999999992</v>
      </c>
      <c r="W1743" s="1"/>
      <c r="X1743" s="1"/>
      <c r="Y1743" s="1"/>
      <c r="AC1743" s="1"/>
      <c r="AF1743" s="1"/>
      <c r="AG1743" s="1"/>
    </row>
    <row r="1744" spans="1:33" hidden="1" x14ac:dyDescent="0.25">
      <c r="A1744" s="1">
        <v>15</v>
      </c>
      <c r="B1744" s="1">
        <v>2019</v>
      </c>
      <c r="C1744" s="1">
        <v>355530715</v>
      </c>
      <c r="D1744" s="44" t="s">
        <v>668</v>
      </c>
      <c r="E1744" s="20">
        <v>8.5897328767123304E-2</v>
      </c>
      <c r="F1744" s="20">
        <v>7.3182031963470298E-2</v>
      </c>
      <c r="G1744" s="20">
        <v>1.2715296803652999E-2</v>
      </c>
      <c r="H1744" s="20" t="s">
        <v>47</v>
      </c>
      <c r="I1744" s="20">
        <v>2.21529680365297E-3</v>
      </c>
      <c r="J1744" s="20" t="s">
        <v>47</v>
      </c>
      <c r="K1744" s="20">
        <v>8.3602031963470297E-2</v>
      </c>
      <c r="L1744" s="20">
        <v>8.0000000000000007E-5</v>
      </c>
      <c r="M1744" s="20">
        <v>4.5254695312500004E-3</v>
      </c>
      <c r="N1744" s="50">
        <v>1</v>
      </c>
      <c r="O1744" s="8">
        <f>IFERROR(IFERROR(Tabela_BI[[#This Row],[nº Capt. Superf. - DAEE]]/(Tabela_BI[[#This Row],[nº Capt. Subt. - DAEE]] + Tabela_BI[[#This Row],[nº Capt. Superf. - DAEE]]),"") *100,"")</f>
        <v>79.6875</v>
      </c>
      <c r="P1744" s="8">
        <f>IFERROR(IFERROR(Tabela_BI[[#This Row],[nº Capt. Subt. - DAEE]] /(Tabela_BI[[#This Row],[nº Capt. Subt. - DAEE]] + Tabela_BI[[#This Row],[nº Capt. Superf. - DAEE]]),"") *100,"")</f>
        <v>20.3125</v>
      </c>
      <c r="Q1744" s="1">
        <v>51</v>
      </c>
      <c r="R1744" s="1">
        <v>13</v>
      </c>
      <c r="S1744" s="6">
        <v>66.311999999999998</v>
      </c>
      <c r="T1744" s="6">
        <v>66.311999999999998</v>
      </c>
      <c r="W1744" s="1"/>
      <c r="X1744" s="1"/>
      <c r="Y1744" s="1"/>
      <c r="AC1744" s="1"/>
      <c r="AF1744" s="1"/>
      <c r="AG1744" s="1"/>
    </row>
    <row r="1745" spans="1:33" hidden="1" x14ac:dyDescent="0.25">
      <c r="A1745" s="1">
        <v>16</v>
      </c>
      <c r="B1745" s="1">
        <v>2019</v>
      </c>
      <c r="C1745" s="1">
        <v>355535616</v>
      </c>
      <c r="D1745" s="44" t="s">
        <v>669</v>
      </c>
      <c r="E1745" s="20">
        <v>6.2848173515981751E-2</v>
      </c>
      <c r="F1745" s="20">
        <v>6.2734018264840194E-2</v>
      </c>
      <c r="G1745" s="20">
        <v>1.14155251141553E-4</v>
      </c>
      <c r="H1745" s="20" t="s">
        <v>47</v>
      </c>
      <c r="I1745" s="20">
        <v>3.80517503805175E-5</v>
      </c>
      <c r="J1745" s="20">
        <v>3.8812785388127901E-3</v>
      </c>
      <c r="K1745" s="20">
        <v>5.8852739726027399E-2</v>
      </c>
      <c r="L1745" s="20">
        <v>7.6103500761035001E-5</v>
      </c>
      <c r="M1745" s="20" t="s">
        <v>47</v>
      </c>
      <c r="N1745" s="50" t="s">
        <v>47</v>
      </c>
      <c r="O1745" s="8">
        <f>IFERROR(IFERROR(Tabela_BI[[#This Row],[nº Capt. Superf. - DAEE]]/(Tabela_BI[[#This Row],[nº Capt. Subt. - DAEE]] + Tabela_BI[[#This Row],[nº Capt. Superf. - DAEE]]),"") *100,"")</f>
        <v>50</v>
      </c>
      <c r="P1745" s="8">
        <f>IFERROR(IFERROR(Tabela_BI[[#This Row],[nº Capt. Subt. - DAEE]] /(Tabela_BI[[#This Row],[nº Capt. Subt. - DAEE]] + Tabela_BI[[#This Row],[nº Capt. Superf. - DAEE]]),"") *100,"")</f>
        <v>50</v>
      </c>
      <c r="Q1745" s="1">
        <v>3</v>
      </c>
      <c r="R1745" s="1">
        <v>3</v>
      </c>
      <c r="S1745" s="6"/>
      <c r="T1745" s="6"/>
      <c r="W1745" s="1"/>
      <c r="X1745" s="1"/>
      <c r="Y1745" s="1"/>
      <c r="AC1745" s="1"/>
      <c r="AF1745" s="1"/>
      <c r="AG1745" s="1"/>
    </row>
    <row r="1746" spans="1:33" hidden="1" x14ac:dyDescent="0.25">
      <c r="A1746" s="1">
        <v>19</v>
      </c>
      <c r="B1746" s="1">
        <v>2019</v>
      </c>
      <c r="C1746" s="1">
        <v>355535619</v>
      </c>
      <c r="D1746" s="44" t="s">
        <v>669</v>
      </c>
      <c r="E1746" s="20">
        <v>3.2361595636732597E-2</v>
      </c>
      <c r="F1746" s="20">
        <v>1.2149999999999999E-2</v>
      </c>
      <c r="G1746" s="20">
        <v>2.02115956367326E-2</v>
      </c>
      <c r="H1746" s="20" t="s">
        <v>47</v>
      </c>
      <c r="I1746" s="20">
        <v>1.9133668188736699E-2</v>
      </c>
      <c r="J1746" s="20">
        <v>1.27927447995941E-4</v>
      </c>
      <c r="K1746" s="20">
        <v>1.2149999999999999E-2</v>
      </c>
      <c r="L1746" s="20">
        <v>9.5E-4</v>
      </c>
      <c r="M1746" s="20">
        <v>1.5596354166666666E-2</v>
      </c>
      <c r="N1746" s="50">
        <v>1</v>
      </c>
      <c r="O1746" s="8">
        <f>IFERROR(IFERROR(Tabela_BI[[#This Row],[nº Capt. Superf. - DAEE]]/(Tabela_BI[[#This Row],[nº Capt. Subt. - DAEE]] + Tabela_BI[[#This Row],[nº Capt. Superf. - DAEE]]),"") *100,"")</f>
        <v>6.666666666666667</v>
      </c>
      <c r="P1746" s="8">
        <f>IFERROR(IFERROR(Tabela_BI[[#This Row],[nº Capt. Subt. - DAEE]] /(Tabela_BI[[#This Row],[nº Capt. Subt. - DAEE]] + Tabela_BI[[#This Row],[nº Capt. Superf. - DAEE]]),"") *100,"")</f>
        <v>93.333333333333329</v>
      </c>
      <c r="Q1746" s="1">
        <v>1</v>
      </c>
      <c r="R1746" s="1">
        <v>14</v>
      </c>
      <c r="S1746" s="6">
        <v>312.06599999999997</v>
      </c>
      <c r="T1746" s="6">
        <v>312.06599999999997</v>
      </c>
      <c r="W1746" s="1"/>
      <c r="X1746" s="1"/>
      <c r="Y1746" s="1"/>
      <c r="AC1746" s="1"/>
      <c r="AF1746" s="1"/>
      <c r="AG1746" s="1"/>
    </row>
    <row r="1747" spans="1:33" hidden="1" x14ac:dyDescent="0.25">
      <c r="A1747" s="1">
        <v>3</v>
      </c>
      <c r="B1747" s="1">
        <v>2019</v>
      </c>
      <c r="C1747" s="1">
        <v>35554063</v>
      </c>
      <c r="D1747" s="44" t="s">
        <v>670</v>
      </c>
      <c r="E1747" s="20">
        <v>0.86306930745814303</v>
      </c>
      <c r="F1747" s="20">
        <v>0.85412430745814305</v>
      </c>
      <c r="G1747" s="20">
        <v>8.9449999999999998E-3</v>
      </c>
      <c r="H1747" s="20">
        <v>1.6346397767630599E-4</v>
      </c>
      <c r="I1747" s="20">
        <v>0.80571000000000004</v>
      </c>
      <c r="J1747" s="20">
        <v>3.3999999999999998E-3</v>
      </c>
      <c r="K1747" s="20">
        <v>1.4739726027397301E-4</v>
      </c>
      <c r="L1747" s="20">
        <v>5.3811910197869101E-2</v>
      </c>
      <c r="M1747" s="20">
        <v>0.20096583202777776</v>
      </c>
      <c r="N1747" s="50">
        <v>20</v>
      </c>
      <c r="O1747" s="8">
        <f>IFERROR(IFERROR(Tabela_BI[[#This Row],[nº Capt. Superf. - DAEE]]/(Tabela_BI[[#This Row],[nº Capt. Subt. - DAEE]] + Tabela_BI[[#This Row],[nº Capt. Superf. - DAEE]]),"") *100,"")</f>
        <v>62.790697674418603</v>
      </c>
      <c r="P1747" s="8">
        <f>IFERROR(IFERROR(Tabela_BI[[#This Row],[nº Capt. Subt. - DAEE]] /(Tabela_BI[[#This Row],[nº Capt. Subt. - DAEE]] + Tabela_BI[[#This Row],[nº Capt. Superf. - DAEE]]),"") *100,"")</f>
        <v>37.209302325581397</v>
      </c>
      <c r="Q1747" s="1">
        <v>54</v>
      </c>
      <c r="R1747" s="1">
        <v>32</v>
      </c>
      <c r="S1747" s="6">
        <v>1627.00812</v>
      </c>
      <c r="T1747" s="6">
        <v>1610.7380387999999</v>
      </c>
      <c r="W1747" s="1"/>
      <c r="X1747" s="1"/>
      <c r="Y1747" s="1"/>
      <c r="AC1747" s="1"/>
      <c r="AF1747" s="1"/>
      <c r="AG1747" s="1"/>
    </row>
    <row r="1748" spans="1:33" hidden="1" x14ac:dyDescent="0.25">
      <c r="A1748" s="1">
        <v>17</v>
      </c>
      <c r="B1748" s="1">
        <v>2019</v>
      </c>
      <c r="C1748" s="1">
        <v>355550517</v>
      </c>
      <c r="D1748" s="44" t="s">
        <v>671</v>
      </c>
      <c r="E1748" s="20">
        <v>0.44697303652968062</v>
      </c>
      <c r="F1748" s="20">
        <v>0.44528136986301398</v>
      </c>
      <c r="G1748" s="20">
        <v>1.6916666666666701E-3</v>
      </c>
      <c r="H1748" s="20" t="s">
        <v>47</v>
      </c>
      <c r="I1748" s="20" t="s">
        <v>47</v>
      </c>
      <c r="J1748" s="20">
        <v>4.9399999999999999E-3</v>
      </c>
      <c r="K1748" s="20">
        <v>0.433464124809741</v>
      </c>
      <c r="L1748" s="20">
        <v>8.5689117199391207E-3</v>
      </c>
      <c r="M1748" s="20">
        <v>9.2703333333333336E-3</v>
      </c>
      <c r="N1748" s="50">
        <v>6</v>
      </c>
      <c r="O1748" s="8">
        <f>IFERROR(IFERROR(Tabela_BI[[#This Row],[nº Capt. Superf. - DAEE]]/(Tabela_BI[[#This Row],[nº Capt. Subt. - DAEE]] + Tabela_BI[[#This Row],[nº Capt. Superf. - DAEE]]),"") *100,"")</f>
        <v>58.620689655172406</v>
      </c>
      <c r="P1748" s="8">
        <f>IFERROR(IFERROR(Tabela_BI[[#This Row],[nº Capt. Subt. - DAEE]] /(Tabela_BI[[#This Row],[nº Capt. Subt. - DAEE]] + Tabela_BI[[#This Row],[nº Capt. Superf. - DAEE]]),"") *100,"")</f>
        <v>41.379310344827587</v>
      </c>
      <c r="Q1748" s="1">
        <v>17</v>
      </c>
      <c r="R1748" s="1">
        <v>12</v>
      </c>
      <c r="S1748" s="6">
        <v>186.36156</v>
      </c>
      <c r="T1748" s="6">
        <v>186.36156</v>
      </c>
      <c r="W1748" s="1"/>
      <c r="X1748" s="1"/>
      <c r="Y1748" s="1"/>
      <c r="AC1748" s="1"/>
      <c r="AF1748" s="1"/>
      <c r="AG1748" s="1"/>
    </row>
    <row r="1749" spans="1:33" hidden="1" x14ac:dyDescent="0.25">
      <c r="A1749" s="1">
        <v>15</v>
      </c>
      <c r="B1749" s="1">
        <v>2019</v>
      </c>
      <c r="C1749" s="1">
        <v>355560415</v>
      </c>
      <c r="D1749" s="44" t="s">
        <v>672</v>
      </c>
      <c r="E1749" s="20">
        <v>7.955755707762556E-2</v>
      </c>
      <c r="F1749" s="20">
        <v>9.2666476407914696E-3</v>
      </c>
      <c r="G1749" s="20">
        <v>7.0290909436834095E-2</v>
      </c>
      <c r="H1749" s="20" t="s">
        <v>47</v>
      </c>
      <c r="I1749" s="20">
        <v>2.81681506849315E-2</v>
      </c>
      <c r="J1749" s="20">
        <v>1.7303352359208501E-2</v>
      </c>
      <c r="K1749" s="20">
        <v>2.7885871385083701E-2</v>
      </c>
      <c r="L1749" s="20">
        <v>6.2001826484018273E-3</v>
      </c>
      <c r="M1749" s="20">
        <v>2.3325053888888888E-2</v>
      </c>
      <c r="N1749" s="50">
        <v>1</v>
      </c>
      <c r="O1749" s="8">
        <f>IFERROR(IFERROR(Tabela_BI[[#This Row],[nº Capt. Superf. - DAEE]]/(Tabela_BI[[#This Row],[nº Capt. Subt. - DAEE]] + Tabela_BI[[#This Row],[nº Capt. Superf. - DAEE]]),"") *100,"")</f>
        <v>22.222222222222221</v>
      </c>
      <c r="P1749" s="8">
        <f>IFERROR(IFERROR(Tabela_BI[[#This Row],[nº Capt. Subt. - DAEE]] /(Tabela_BI[[#This Row],[nº Capt. Subt. - DAEE]] + Tabela_BI[[#This Row],[nº Capt. Superf. - DAEE]]),"") *100,"")</f>
        <v>77.777777777777786</v>
      </c>
      <c r="Q1749" s="1">
        <v>12</v>
      </c>
      <c r="R1749" s="1">
        <v>42</v>
      </c>
      <c r="S1749" s="6">
        <v>507.33</v>
      </c>
      <c r="T1749" s="6">
        <v>507.33</v>
      </c>
      <c r="W1749" s="1"/>
      <c r="X1749" s="1"/>
      <c r="Y1749" s="1"/>
      <c r="AC1749" s="1"/>
      <c r="AF1749" s="1"/>
      <c r="AG1749" s="1"/>
    </row>
    <row r="1750" spans="1:33" hidden="1" x14ac:dyDescent="0.25">
      <c r="A1750" s="1">
        <v>19</v>
      </c>
      <c r="B1750" s="1">
        <v>2019</v>
      </c>
      <c r="C1750" s="1">
        <v>355570319</v>
      </c>
      <c r="D1750" s="44" t="s">
        <v>673</v>
      </c>
      <c r="E1750" s="20">
        <v>4.2693759512937596E-3</v>
      </c>
      <c r="F1750" s="20">
        <v>1.2937595129376001E-4</v>
      </c>
      <c r="G1750" s="20">
        <v>4.1399999999999996E-3</v>
      </c>
      <c r="H1750" s="20" t="s">
        <v>47</v>
      </c>
      <c r="I1750" s="20">
        <v>4.0600000000000002E-3</v>
      </c>
      <c r="J1750" s="20" t="s">
        <v>47</v>
      </c>
      <c r="K1750" s="20">
        <v>1.2937595129376001E-4</v>
      </c>
      <c r="L1750" s="20">
        <v>8.0000000000000007E-5</v>
      </c>
      <c r="M1750" s="20">
        <v>3.4765039062500001E-3</v>
      </c>
      <c r="N1750" s="50">
        <v>3</v>
      </c>
      <c r="O1750" s="8">
        <f>IFERROR(IFERROR(Tabela_BI[[#This Row],[nº Capt. Superf. - DAEE]]/(Tabela_BI[[#This Row],[nº Capt. Subt. - DAEE]] + Tabela_BI[[#This Row],[nº Capt. Superf. - DAEE]]),"") *100,"")</f>
        <v>16.666666666666664</v>
      </c>
      <c r="P1750" s="8">
        <f>IFERROR(IFERROR(Tabela_BI[[#This Row],[nº Capt. Subt. - DAEE]] /(Tabela_BI[[#This Row],[nº Capt. Subt. - DAEE]] + Tabela_BI[[#This Row],[nº Capt. Superf. - DAEE]]),"") *100,"")</f>
        <v>83.333333333333343</v>
      </c>
      <c r="Q1750" s="1">
        <v>1</v>
      </c>
      <c r="R1750" s="1">
        <v>5</v>
      </c>
      <c r="S1750" s="6">
        <v>74.723039999999997</v>
      </c>
      <c r="T1750" s="6">
        <v>74.723039999999997</v>
      </c>
      <c r="W1750" s="1"/>
      <c r="X1750" s="1"/>
      <c r="Y1750" s="1"/>
      <c r="AC1750" s="1"/>
      <c r="AF1750" s="1"/>
      <c r="AG1750" s="1"/>
    </row>
    <row r="1751" spans="1:33" hidden="1" x14ac:dyDescent="0.25">
      <c r="A1751" s="1">
        <v>15</v>
      </c>
      <c r="B1751" s="1">
        <v>2019</v>
      </c>
      <c r="C1751" s="1">
        <v>355580215</v>
      </c>
      <c r="D1751" s="44" t="s">
        <v>674</v>
      </c>
      <c r="E1751" s="20">
        <v>0.19995735286656491</v>
      </c>
      <c r="F1751" s="20">
        <v>0.168347431506849</v>
      </c>
      <c r="G1751" s="20">
        <v>3.1609921359715902E-2</v>
      </c>
      <c r="H1751" s="20" t="s">
        <v>47</v>
      </c>
      <c r="I1751" s="20">
        <v>3.39853120243531E-3</v>
      </c>
      <c r="J1751" s="20">
        <v>2.3000000000000001E-4</v>
      </c>
      <c r="K1751" s="20">
        <v>0.19551390030441401</v>
      </c>
      <c r="L1751" s="20">
        <v>8.1492135971588005E-4</v>
      </c>
      <c r="M1751" s="20">
        <v>2.1387593749999999E-2</v>
      </c>
      <c r="N1751" s="50">
        <v>17</v>
      </c>
      <c r="O1751" s="8">
        <f>IFERROR(IFERROR(Tabela_BI[[#This Row],[nº Capt. Superf. - DAEE]]/(Tabela_BI[[#This Row],[nº Capt. Subt. - DAEE]] + Tabela_BI[[#This Row],[nº Capt. Superf. - DAEE]]),"") *100,"")</f>
        <v>71.15384615384616</v>
      </c>
      <c r="P1751" s="8">
        <f>IFERROR(IFERROR(Tabela_BI[[#This Row],[nº Capt. Subt. - DAEE]] /(Tabela_BI[[#This Row],[nº Capt. Subt. - DAEE]] + Tabela_BI[[#This Row],[nº Capt. Superf. - DAEE]]),"") *100,"")</f>
        <v>28.846153846153843</v>
      </c>
      <c r="Q1751" s="1">
        <v>74</v>
      </c>
      <c r="R1751" s="1">
        <v>30</v>
      </c>
      <c r="S1751" s="6">
        <v>414.18</v>
      </c>
      <c r="T1751" s="6">
        <v>414.18</v>
      </c>
      <c r="W1751" s="1"/>
      <c r="X1751" s="1"/>
      <c r="Y1751" s="1"/>
      <c r="AC1751" s="1"/>
      <c r="AF1751" s="1"/>
      <c r="AG1751" s="1"/>
    </row>
    <row r="1752" spans="1:33" hidden="1" x14ac:dyDescent="0.25">
      <c r="A1752" s="1">
        <v>18</v>
      </c>
      <c r="B1752" s="1">
        <v>2019</v>
      </c>
      <c r="C1752" s="1">
        <v>355580218</v>
      </c>
      <c r="D1752" s="44" t="s">
        <v>674</v>
      </c>
      <c r="E1752" s="20">
        <v>2.543113140537798E-2</v>
      </c>
      <c r="F1752" s="20">
        <v>2.5309999999999999E-2</v>
      </c>
      <c r="G1752" s="20">
        <v>1.21131405377981E-4</v>
      </c>
      <c r="H1752" s="20" t="s">
        <v>47</v>
      </c>
      <c r="I1752" s="20" t="s">
        <v>47</v>
      </c>
      <c r="J1752" s="20" t="s">
        <v>47</v>
      </c>
      <c r="K1752" s="20">
        <v>2.54083003551497E-2</v>
      </c>
      <c r="L1752" s="20">
        <v>2.28310502283105E-5</v>
      </c>
      <c r="M1752" s="20" t="s">
        <v>47</v>
      </c>
      <c r="N1752" s="50" t="s">
        <v>47</v>
      </c>
      <c r="O1752" s="8">
        <f>IFERROR(IFERROR(Tabela_BI[[#This Row],[nº Capt. Superf. - DAEE]]/(Tabela_BI[[#This Row],[nº Capt. Subt. - DAEE]] + Tabela_BI[[#This Row],[nº Capt. Superf. - DAEE]]),"") *100,"")</f>
        <v>77.777777777777786</v>
      </c>
      <c r="P1752" s="8">
        <f>IFERROR(IFERROR(Tabela_BI[[#This Row],[nº Capt. Subt. - DAEE]] /(Tabela_BI[[#This Row],[nº Capt. Subt. - DAEE]] + Tabela_BI[[#This Row],[nº Capt. Superf. - DAEE]]),"") *100,"")</f>
        <v>22.222222222222221</v>
      </c>
      <c r="Q1752" s="1">
        <v>7</v>
      </c>
      <c r="R1752" s="1">
        <v>2</v>
      </c>
      <c r="S1752" s="6"/>
      <c r="T1752" s="6"/>
      <c r="W1752" s="1"/>
      <c r="X1752" s="1"/>
      <c r="Y1752" s="1"/>
      <c r="AC1752" s="1"/>
      <c r="AF1752" s="1"/>
      <c r="AG1752" s="1"/>
    </row>
    <row r="1753" spans="1:33" hidden="1" x14ac:dyDescent="0.25">
      <c r="A1753" s="1">
        <v>16</v>
      </c>
      <c r="B1753" s="1">
        <v>2019</v>
      </c>
      <c r="C1753" s="1">
        <v>355590116</v>
      </c>
      <c r="D1753" s="44" t="s">
        <v>675</v>
      </c>
      <c r="E1753" s="20">
        <v>1.0115711567732111E-2</v>
      </c>
      <c r="F1753" s="20">
        <v>7.25290334855403E-3</v>
      </c>
      <c r="G1753" s="20">
        <v>2.8628082191780799E-3</v>
      </c>
      <c r="H1753" s="20" t="s">
        <v>47</v>
      </c>
      <c r="I1753" s="20">
        <v>2.82E-3</v>
      </c>
      <c r="J1753" s="20" t="s">
        <v>47</v>
      </c>
      <c r="K1753" s="20">
        <v>7.2229033485540304E-3</v>
      </c>
      <c r="L1753" s="20">
        <v>7.2808219178082203E-5</v>
      </c>
      <c r="M1753" s="20">
        <v>3.1536458333333334E-3</v>
      </c>
      <c r="N1753" s="50">
        <v>1</v>
      </c>
      <c r="O1753" s="8">
        <f>IFERROR(IFERROR(Tabela_BI[[#This Row],[nº Capt. Superf. - DAEE]]/(Tabela_BI[[#This Row],[nº Capt. Subt. - DAEE]] + Tabela_BI[[#This Row],[nº Capt. Superf. - DAEE]]),"") *100,"")</f>
        <v>75</v>
      </c>
      <c r="P1753" s="8">
        <f>IFERROR(IFERROR(Tabela_BI[[#This Row],[nº Capt. Subt. - DAEE]] /(Tabela_BI[[#This Row],[nº Capt. Subt. - DAEE]] + Tabela_BI[[#This Row],[nº Capt. Superf. - DAEE]]),"") *100,"")</f>
        <v>25</v>
      </c>
      <c r="Q1753" s="1">
        <v>6</v>
      </c>
      <c r="R1753" s="1">
        <v>2</v>
      </c>
      <c r="S1753" s="6">
        <v>45.677520000000001</v>
      </c>
      <c r="T1753" s="6">
        <v>45.677520000000001</v>
      </c>
      <c r="W1753" s="1"/>
      <c r="X1753" s="1"/>
      <c r="Y1753" s="1"/>
      <c r="AC1753" s="1"/>
      <c r="AF1753" s="1"/>
      <c r="AG1753" s="1"/>
    </row>
    <row r="1754" spans="1:33" hidden="1" x14ac:dyDescent="0.25">
      <c r="A1754" s="1">
        <v>16</v>
      </c>
      <c r="B1754" s="1">
        <v>2019</v>
      </c>
      <c r="C1754" s="1">
        <v>355600816</v>
      </c>
      <c r="D1754" s="44" t="s">
        <v>676</v>
      </c>
      <c r="E1754" s="20">
        <v>0.24586556316590538</v>
      </c>
      <c r="F1754" s="20">
        <v>1.1606636225266399E-2</v>
      </c>
      <c r="G1754" s="20">
        <v>0.23425892694063899</v>
      </c>
      <c r="H1754" s="20" t="s">
        <v>47</v>
      </c>
      <c r="I1754" s="20">
        <v>4.90731202435312E-2</v>
      </c>
      <c r="J1754" s="20">
        <v>2.0400000000000001E-3</v>
      </c>
      <c r="K1754" s="20">
        <v>0.18446686453576899</v>
      </c>
      <c r="L1754" s="20">
        <v>1.02855783866058E-2</v>
      </c>
      <c r="M1754" s="20">
        <v>3.5333688374999998E-2</v>
      </c>
      <c r="N1754" s="50">
        <v>13</v>
      </c>
      <c r="O1754" s="8">
        <f>IFERROR(IFERROR(Tabela_BI[[#This Row],[nº Capt. Superf. - DAEE]]/(Tabela_BI[[#This Row],[nº Capt. Subt. - DAEE]] + Tabela_BI[[#This Row],[nº Capt. Superf. - DAEE]]),"") *100,"")</f>
        <v>12.280701754385964</v>
      </c>
      <c r="P1754" s="8">
        <f>IFERROR(IFERROR(Tabela_BI[[#This Row],[nº Capt. Subt. - DAEE]] /(Tabela_BI[[#This Row],[nº Capt. Subt. - DAEE]] + Tabela_BI[[#This Row],[nº Capt. Superf. - DAEE]]),"") *100,"")</f>
        <v>87.719298245614027</v>
      </c>
      <c r="Q1754" s="1">
        <v>14</v>
      </c>
      <c r="R1754" s="1">
        <v>100</v>
      </c>
      <c r="S1754" s="6">
        <v>663.55200000000002</v>
      </c>
      <c r="T1754" s="6">
        <v>663.55200000000002</v>
      </c>
      <c r="W1754" s="1"/>
      <c r="X1754" s="1"/>
      <c r="Y1754" s="1"/>
      <c r="AC1754" s="1"/>
      <c r="AF1754" s="1"/>
      <c r="AG1754" s="1"/>
    </row>
    <row r="1755" spans="1:33" hidden="1" x14ac:dyDescent="0.25">
      <c r="A1755" s="1">
        <v>15</v>
      </c>
      <c r="B1755" s="1">
        <v>2019</v>
      </c>
      <c r="C1755" s="1">
        <v>355610715</v>
      </c>
      <c r="D1755" s="44" t="s">
        <v>677</v>
      </c>
      <c r="E1755" s="20">
        <v>3.7942057331303951E-2</v>
      </c>
      <c r="F1755" s="20">
        <v>7.8312683916793493E-3</v>
      </c>
      <c r="G1755" s="20">
        <v>3.01107889396246E-2</v>
      </c>
      <c r="H1755" s="20" t="s">
        <v>47</v>
      </c>
      <c r="I1755" s="20">
        <v>1.29318873668189E-3</v>
      </c>
      <c r="J1755" s="20">
        <v>2.87825722983257E-3</v>
      </c>
      <c r="K1755" s="20">
        <v>3.1535854895991901E-2</v>
      </c>
      <c r="L1755" s="20">
        <v>2.2347564687975599E-3</v>
      </c>
      <c r="M1755" s="20">
        <v>3.8357210648148149E-2</v>
      </c>
      <c r="N1755" s="50">
        <v>3</v>
      </c>
      <c r="O1755" s="8">
        <f>IFERROR(IFERROR(Tabela_BI[[#This Row],[nº Capt. Superf. - DAEE]]/(Tabela_BI[[#This Row],[nº Capt. Subt. - DAEE]] + Tabela_BI[[#This Row],[nº Capt. Superf. - DAEE]]),"") *100,"")</f>
        <v>12</v>
      </c>
      <c r="P1755" s="8">
        <f>IFERROR(IFERROR(Tabela_BI[[#This Row],[nº Capt. Subt. - DAEE]] /(Tabela_BI[[#This Row],[nº Capt. Subt. - DAEE]] + Tabela_BI[[#This Row],[nº Capt. Superf. - DAEE]]),"") *100,"")</f>
        <v>88</v>
      </c>
      <c r="Q1755" s="1">
        <v>6</v>
      </c>
      <c r="R1755" s="1">
        <v>44</v>
      </c>
      <c r="S1755" s="6">
        <v>656.80200000000002</v>
      </c>
      <c r="T1755" s="6">
        <v>656.80200000000002</v>
      </c>
      <c r="W1755" s="1"/>
      <c r="X1755" s="1"/>
      <c r="Y1755" s="1"/>
      <c r="AC1755" s="1"/>
      <c r="AF1755" s="1"/>
      <c r="AG1755" s="1"/>
    </row>
    <row r="1756" spans="1:33" hidden="1" x14ac:dyDescent="0.25">
      <c r="A1756" s="1">
        <v>18</v>
      </c>
      <c r="B1756" s="1">
        <v>2019</v>
      </c>
      <c r="C1756" s="1">
        <v>355610718</v>
      </c>
      <c r="D1756" s="44" t="s">
        <v>677</v>
      </c>
      <c r="E1756" s="20">
        <v>0.14675863521055332</v>
      </c>
      <c r="F1756" s="20">
        <v>0.14544426940639299</v>
      </c>
      <c r="G1756" s="20">
        <v>1.31436580416032E-3</v>
      </c>
      <c r="H1756" s="20" t="s">
        <v>47</v>
      </c>
      <c r="I1756" s="20">
        <v>2.8367579908675802E-4</v>
      </c>
      <c r="J1756" s="20">
        <v>3.8999999999999999E-4</v>
      </c>
      <c r="K1756" s="20">
        <v>0.145400690005074</v>
      </c>
      <c r="L1756" s="20">
        <v>6.8426940639269417E-4</v>
      </c>
      <c r="M1756" s="20" t="s">
        <v>47</v>
      </c>
      <c r="N1756" s="50">
        <v>4</v>
      </c>
      <c r="O1756" s="8">
        <f>IFERROR(IFERROR(Tabela_BI[[#This Row],[nº Capt. Superf. - DAEE]]/(Tabela_BI[[#This Row],[nº Capt. Subt. - DAEE]] + Tabela_BI[[#This Row],[nº Capt. Superf. - DAEE]]),"") *100,"")</f>
        <v>40</v>
      </c>
      <c r="P1756" s="8">
        <f>IFERROR(IFERROR(Tabela_BI[[#This Row],[nº Capt. Subt. - DAEE]] /(Tabela_BI[[#This Row],[nº Capt. Subt. - DAEE]] + Tabela_BI[[#This Row],[nº Capt. Superf. - DAEE]]),"") *100,"")</f>
        <v>60</v>
      </c>
      <c r="Q1756" s="1">
        <v>6</v>
      </c>
      <c r="R1756" s="1">
        <v>9</v>
      </c>
      <c r="S1756" s="6"/>
      <c r="T1756" s="6"/>
      <c r="W1756" s="1"/>
      <c r="X1756" s="1"/>
      <c r="Y1756" s="1"/>
      <c r="AC1756" s="1"/>
      <c r="AF1756" s="1"/>
      <c r="AG1756" s="1"/>
    </row>
    <row r="1757" spans="1:33" hidden="1" x14ac:dyDescent="0.25">
      <c r="A1757" s="1">
        <v>5</v>
      </c>
      <c r="B1757" s="1">
        <v>2019</v>
      </c>
      <c r="C1757" s="1">
        <v>35562065</v>
      </c>
      <c r="D1757" s="44" t="s">
        <v>678</v>
      </c>
      <c r="E1757" s="20">
        <v>0.84945045979198297</v>
      </c>
      <c r="F1757" s="20">
        <v>0.31404014713343498</v>
      </c>
      <c r="G1757" s="20">
        <v>0.53541031265854799</v>
      </c>
      <c r="H1757" s="20" t="s">
        <v>47</v>
      </c>
      <c r="I1757" s="20">
        <v>0.27718353500761</v>
      </c>
      <c r="J1757" s="20">
        <v>0.45175455733130399</v>
      </c>
      <c r="K1757" s="20">
        <v>4.5293712582445501E-2</v>
      </c>
      <c r="L1757" s="20">
        <v>7.5218654870624096E-2</v>
      </c>
      <c r="M1757" s="20">
        <v>0.400496305287037</v>
      </c>
      <c r="N1757" s="50">
        <v>95</v>
      </c>
      <c r="O1757" s="8">
        <f>IFERROR(IFERROR(Tabela_BI[[#This Row],[nº Capt. Superf. - DAEE]]/(Tabela_BI[[#This Row],[nº Capt. Subt. - DAEE]] + Tabela_BI[[#This Row],[nº Capt. Superf. - DAEE]]),"") *100,"")</f>
        <v>12.954545454545455</v>
      </c>
      <c r="P1757" s="8">
        <f>IFERROR(IFERROR(Tabela_BI[[#This Row],[nº Capt. Subt. - DAEE]] /(Tabela_BI[[#This Row],[nº Capt. Subt. - DAEE]] + Tabela_BI[[#This Row],[nº Capt. Superf. - DAEE]]),"") *100,"")</f>
        <v>87.045454545454547</v>
      </c>
      <c r="Q1757" s="1">
        <v>57</v>
      </c>
      <c r="R1757" s="1">
        <v>383</v>
      </c>
      <c r="S1757" s="6">
        <v>6041.3698799999993</v>
      </c>
      <c r="T1757" s="6">
        <v>6041.3698799999993</v>
      </c>
      <c r="W1757" s="1"/>
      <c r="X1757" s="1"/>
      <c r="Y1757" s="1"/>
      <c r="AC1757" s="1"/>
      <c r="AF1757" s="1"/>
      <c r="AG1757" s="1"/>
    </row>
    <row r="1758" spans="1:33" hidden="1" x14ac:dyDescent="0.25">
      <c r="A1758" s="1">
        <v>19</v>
      </c>
      <c r="B1758" s="1">
        <v>2019</v>
      </c>
      <c r="C1758" s="1">
        <v>355630519</v>
      </c>
      <c r="D1758" s="44" t="s">
        <v>679</v>
      </c>
      <c r="E1758" s="20">
        <v>0.1481677587519023</v>
      </c>
      <c r="F1758" s="20">
        <v>0.12426852739726001</v>
      </c>
      <c r="G1758" s="20">
        <v>2.3899231354642302E-2</v>
      </c>
      <c r="H1758" s="20" t="s">
        <v>47</v>
      </c>
      <c r="I1758" s="20">
        <v>1.158E-2</v>
      </c>
      <c r="J1758" s="20">
        <v>1.8453881278538799E-3</v>
      </c>
      <c r="K1758" s="20">
        <v>0.12426852739726001</v>
      </c>
      <c r="L1758" s="20">
        <v>1.047384322678843E-2</v>
      </c>
      <c r="M1758" s="20">
        <v>7.2595914351851851E-2</v>
      </c>
      <c r="N1758" s="50">
        <v>7</v>
      </c>
      <c r="O1758" s="8">
        <f>IFERROR(IFERROR(Tabela_BI[[#This Row],[nº Capt. Superf. - DAEE]]/(Tabela_BI[[#This Row],[nº Capt. Subt. - DAEE]] + Tabela_BI[[#This Row],[nº Capt. Superf. - DAEE]]),"") *100,"")</f>
        <v>56.756756756756758</v>
      </c>
      <c r="P1758" s="8">
        <f>IFERROR(IFERROR(Tabela_BI[[#This Row],[nº Capt. Subt. - DAEE]] /(Tabela_BI[[#This Row],[nº Capt. Subt. - DAEE]] + Tabela_BI[[#This Row],[nº Capt. Superf. - DAEE]]),"") *100,"")</f>
        <v>43.243243243243242</v>
      </c>
      <c r="Q1758" s="1">
        <v>21</v>
      </c>
      <c r="R1758" s="1">
        <v>16</v>
      </c>
      <c r="S1758" s="6">
        <v>1357.108344</v>
      </c>
      <c r="T1758" s="6">
        <v>1357.108344</v>
      </c>
      <c r="W1758" s="1"/>
      <c r="X1758" s="1"/>
      <c r="Y1758" s="1"/>
      <c r="AC1758" s="1"/>
      <c r="AF1758" s="1"/>
      <c r="AG1758" s="1"/>
    </row>
    <row r="1759" spans="1:33" hidden="1" x14ac:dyDescent="0.25">
      <c r="A1759" s="1">
        <v>20</v>
      </c>
      <c r="B1759" s="1">
        <v>2019</v>
      </c>
      <c r="C1759" s="1">
        <v>355630520</v>
      </c>
      <c r="D1759" s="44" t="s">
        <v>679</v>
      </c>
      <c r="E1759" s="20">
        <v>0.18138652207001491</v>
      </c>
      <c r="F1759" s="20">
        <v>1.7599885844748898E-2</v>
      </c>
      <c r="G1759" s="20">
        <v>0.16378663622526601</v>
      </c>
      <c r="H1759" s="20" t="s">
        <v>47</v>
      </c>
      <c r="I1759" s="20" t="s">
        <v>47</v>
      </c>
      <c r="J1759" s="20">
        <v>9.9877519025875203E-2</v>
      </c>
      <c r="K1759" s="20">
        <v>8.9003044140030404E-5</v>
      </c>
      <c r="L1759" s="20">
        <v>8.1420000000000006E-2</v>
      </c>
      <c r="M1759" s="20" t="s">
        <v>47</v>
      </c>
      <c r="N1759" s="50" t="s">
        <v>47</v>
      </c>
      <c r="O1759" s="8">
        <f>IFERROR(IFERROR(Tabela_BI[[#This Row],[nº Capt. Superf. - DAEE]]/(Tabela_BI[[#This Row],[nº Capt. Subt. - DAEE]] + Tabela_BI[[#This Row],[nº Capt. Superf. - DAEE]]),"") *100,"")</f>
        <v>20</v>
      </c>
      <c r="P1759" s="8">
        <f>IFERROR(IFERROR(Tabela_BI[[#This Row],[nº Capt. Subt. - DAEE]] /(Tabela_BI[[#This Row],[nº Capt. Subt. - DAEE]] + Tabela_BI[[#This Row],[nº Capt. Superf. - DAEE]]),"") *100,"")</f>
        <v>80</v>
      </c>
      <c r="Q1759" s="1">
        <v>2</v>
      </c>
      <c r="R1759" s="1">
        <v>8</v>
      </c>
      <c r="S1759" s="6"/>
      <c r="T1759" s="6"/>
      <c r="W1759" s="1"/>
      <c r="X1759" s="1"/>
      <c r="Y1759" s="1"/>
      <c r="AC1759" s="1"/>
      <c r="AF1759" s="1"/>
      <c r="AG1759" s="1"/>
    </row>
    <row r="1760" spans="1:33" hidden="1" x14ac:dyDescent="0.25">
      <c r="A1760" s="1">
        <v>5</v>
      </c>
      <c r="B1760" s="1">
        <v>2019</v>
      </c>
      <c r="C1760" s="1">
        <v>35563545</v>
      </c>
      <c r="D1760" s="44" t="s">
        <v>680</v>
      </c>
      <c r="E1760" s="20">
        <v>2.9014909309994921E-2</v>
      </c>
      <c r="F1760" s="20">
        <v>2.4128101217656E-2</v>
      </c>
      <c r="G1760" s="20">
        <v>4.8868080923389198E-3</v>
      </c>
      <c r="H1760" s="20" t="s">
        <v>47</v>
      </c>
      <c r="I1760" s="20" t="s">
        <v>47</v>
      </c>
      <c r="J1760" s="20">
        <v>5.9000000000000003E-4</v>
      </c>
      <c r="K1760" s="20">
        <v>5.9644723490613902E-3</v>
      </c>
      <c r="L1760" s="20">
        <v>2.2460436960933538E-2</v>
      </c>
      <c r="M1760" s="20">
        <v>1.2804129166666667E-2</v>
      </c>
      <c r="N1760" s="50">
        <v>38</v>
      </c>
      <c r="O1760" s="8">
        <f>IFERROR(IFERROR(Tabela_BI[[#This Row],[nº Capt. Superf. - DAEE]]/(Tabela_BI[[#This Row],[nº Capt. Subt. - DAEE]] + Tabela_BI[[#This Row],[nº Capt. Superf. - DAEE]]),"") *100,"")</f>
        <v>18.055555555555554</v>
      </c>
      <c r="P1760" s="8">
        <f>IFERROR(IFERROR(Tabela_BI[[#This Row],[nº Capt. Subt. - DAEE]] /(Tabela_BI[[#This Row],[nº Capt. Subt. - DAEE]] + Tabela_BI[[#This Row],[nº Capt. Superf. - DAEE]]),"") *100,"")</f>
        <v>81.944444444444443</v>
      </c>
      <c r="Q1760" s="1">
        <v>26</v>
      </c>
      <c r="R1760" s="1">
        <v>118</v>
      </c>
      <c r="S1760" s="6">
        <v>174.35141999999999</v>
      </c>
      <c r="T1760" s="6">
        <v>169.12087739999998</v>
      </c>
      <c r="W1760" s="1"/>
      <c r="X1760" s="1"/>
      <c r="Y1760" s="1"/>
      <c r="AC1760" s="1"/>
      <c r="AF1760" s="1"/>
      <c r="AG1760" s="1"/>
    </row>
    <row r="1761" spans="1:33" hidden="1" x14ac:dyDescent="0.25">
      <c r="A1761" s="1">
        <v>4</v>
      </c>
      <c r="B1761" s="1">
        <v>2019</v>
      </c>
      <c r="C1761" s="1">
        <v>35564044</v>
      </c>
      <c r="D1761" s="44" t="s">
        <v>681</v>
      </c>
      <c r="E1761" s="20">
        <v>0.1933776661593099</v>
      </c>
      <c r="F1761" s="20">
        <v>0.17985671232876699</v>
      </c>
      <c r="G1761" s="20">
        <v>1.3520953830542901E-2</v>
      </c>
      <c r="H1761" s="20" t="s">
        <v>47</v>
      </c>
      <c r="I1761" s="20" t="s">
        <v>47</v>
      </c>
      <c r="J1761" s="20">
        <v>8.6857787924911195E-3</v>
      </c>
      <c r="K1761" s="20">
        <v>0.180250898021309</v>
      </c>
      <c r="L1761" s="20">
        <v>4.44098934550989E-3</v>
      </c>
      <c r="M1761" s="20">
        <v>0.12567686342592593</v>
      </c>
      <c r="N1761" s="50">
        <v>35</v>
      </c>
      <c r="O1761" s="8">
        <f>IFERROR(IFERROR(Tabela_BI[[#This Row],[nº Capt. Superf. - DAEE]]/(Tabela_BI[[#This Row],[nº Capt. Subt. - DAEE]] + Tabela_BI[[#This Row],[nº Capt. Superf. - DAEE]]),"") *100,"")</f>
        <v>55.208333333333336</v>
      </c>
      <c r="P1761" s="8">
        <f>IFERROR(IFERROR(Tabela_BI[[#This Row],[nº Capt. Subt. - DAEE]] /(Tabela_BI[[#This Row],[nº Capt. Subt. - DAEE]] + Tabela_BI[[#This Row],[nº Capt. Superf. - DAEE]]),"") *100,"")</f>
        <v>44.791666666666671</v>
      </c>
      <c r="Q1761" s="1">
        <v>53</v>
      </c>
      <c r="R1761" s="1">
        <v>43</v>
      </c>
      <c r="S1761" s="6">
        <v>2196.2339999999999</v>
      </c>
      <c r="T1761" s="6">
        <v>2086.4222999999997</v>
      </c>
      <c r="W1761" s="1"/>
      <c r="X1761" s="1"/>
      <c r="Y1761" s="1"/>
      <c r="AC1761" s="1"/>
      <c r="AF1761" s="1"/>
      <c r="AG1761" s="1"/>
    </row>
    <row r="1762" spans="1:33" hidden="1" x14ac:dyDescent="0.25">
      <c r="A1762" s="1">
        <v>9</v>
      </c>
      <c r="B1762" s="1">
        <v>2019</v>
      </c>
      <c r="C1762" s="1">
        <v>35564049</v>
      </c>
      <c r="D1762" s="44" t="s">
        <v>681</v>
      </c>
      <c r="E1762" s="20">
        <v>0.28293943810248579</v>
      </c>
      <c r="F1762" s="20">
        <v>0.28109846017250101</v>
      </c>
      <c r="G1762" s="20">
        <v>1.8409779299847801E-3</v>
      </c>
      <c r="H1762" s="20">
        <v>3.5764237696600698E-2</v>
      </c>
      <c r="I1762" s="20" t="s">
        <v>47</v>
      </c>
      <c r="J1762" s="20">
        <v>2.7999999999999998E-4</v>
      </c>
      <c r="K1762" s="20">
        <v>0.27794191907661098</v>
      </c>
      <c r="L1762" s="20">
        <v>4.7175190258751899E-3</v>
      </c>
      <c r="M1762" s="20" t="s">
        <v>47</v>
      </c>
      <c r="N1762" s="50">
        <v>22</v>
      </c>
      <c r="O1762" s="8">
        <f>IFERROR(IFERROR(Tabela_BI[[#This Row],[nº Capt. Superf. - DAEE]]/(Tabela_BI[[#This Row],[nº Capt. Subt. - DAEE]] + Tabela_BI[[#This Row],[nº Capt. Superf. - DAEE]]),"") *100,"")</f>
        <v>71.428571428571431</v>
      </c>
      <c r="P1762" s="8">
        <f>IFERROR(IFERROR(Tabela_BI[[#This Row],[nº Capt. Subt. - DAEE]] /(Tabela_BI[[#This Row],[nº Capt. Subt. - DAEE]] + Tabela_BI[[#This Row],[nº Capt. Superf. - DAEE]]),"") *100,"")</f>
        <v>28.571428571428569</v>
      </c>
      <c r="Q1762" s="1">
        <v>30</v>
      </c>
      <c r="R1762" s="1">
        <v>12</v>
      </c>
      <c r="S1762" s="6"/>
      <c r="T1762" s="6"/>
      <c r="W1762" s="1"/>
      <c r="X1762" s="1"/>
      <c r="Y1762" s="1"/>
      <c r="AC1762" s="1"/>
      <c r="AF1762" s="1"/>
      <c r="AG1762" s="1"/>
    </row>
    <row r="1763" spans="1:33" hidden="1" x14ac:dyDescent="0.25">
      <c r="A1763" s="1">
        <v>6</v>
      </c>
      <c r="B1763" s="1">
        <v>2019</v>
      </c>
      <c r="C1763" s="1">
        <v>35564536</v>
      </c>
      <c r="D1763" s="44" t="s">
        <v>682</v>
      </c>
      <c r="E1763" s="20">
        <v>1.33805175038052E-4</v>
      </c>
      <c r="F1763" s="20" t="s">
        <v>47</v>
      </c>
      <c r="G1763" s="20">
        <v>1.33805175038052E-4</v>
      </c>
      <c r="H1763" s="20" t="s">
        <v>47</v>
      </c>
      <c r="I1763" s="20" t="s">
        <v>47</v>
      </c>
      <c r="J1763" s="20">
        <v>1.2999999999999999E-4</v>
      </c>
      <c r="K1763" s="20" t="s">
        <v>47</v>
      </c>
      <c r="L1763" s="20">
        <v>3.8051750380517502E-6</v>
      </c>
      <c r="M1763" s="20" t="s">
        <v>47</v>
      </c>
      <c r="N1763" s="50">
        <v>3</v>
      </c>
      <c r="O1763" s="8" t="str">
        <f>IFERROR(IFERROR(Tabela_BI[[#This Row],[nº Capt. Superf. - DAEE]]/(Tabela_BI[[#This Row],[nº Capt. Subt. - DAEE]] + Tabela_BI[[#This Row],[nº Capt. Superf. - DAEE]]),"") *100,"")</f>
        <v/>
      </c>
      <c r="P1763" s="8" t="str">
        <f>IFERROR(IFERROR(Tabela_BI[[#This Row],[nº Capt. Subt. - DAEE]] /(Tabela_BI[[#This Row],[nº Capt. Subt. - DAEE]] + Tabela_BI[[#This Row],[nº Capt. Superf. - DAEE]]),"") *100,"")</f>
        <v/>
      </c>
      <c r="Q1763" s="1" t="s">
        <v>47</v>
      </c>
      <c r="R1763" s="1">
        <v>2</v>
      </c>
      <c r="S1763" s="6"/>
      <c r="T1763" s="6"/>
      <c r="W1763" s="1"/>
      <c r="X1763" s="1"/>
      <c r="Y1763" s="1"/>
      <c r="AC1763" s="1"/>
      <c r="AF1763" s="1"/>
      <c r="AG1763" s="1"/>
    </row>
    <row r="1764" spans="1:33" hidden="1" x14ac:dyDescent="0.25">
      <c r="A1764" s="1">
        <v>10</v>
      </c>
      <c r="B1764" s="1">
        <v>2019</v>
      </c>
      <c r="C1764" s="1">
        <v>355645310</v>
      </c>
      <c r="D1764" s="44" t="s">
        <v>682</v>
      </c>
      <c r="E1764" s="20">
        <v>7.7374968290208027E-2</v>
      </c>
      <c r="F1764" s="20">
        <v>1.3453361237950299E-3</v>
      </c>
      <c r="G1764" s="20">
        <v>7.6029632166412994E-2</v>
      </c>
      <c r="H1764" s="20" t="s">
        <v>47</v>
      </c>
      <c r="I1764" s="20" t="s">
        <v>47</v>
      </c>
      <c r="J1764" s="20">
        <v>7.3887721968543896E-3</v>
      </c>
      <c r="K1764" s="20">
        <v>7.02926179604262E-4</v>
      </c>
      <c r="L1764" s="20">
        <v>6.9283269913749321E-2</v>
      </c>
      <c r="M1764" s="20">
        <v>0.14994395561342594</v>
      </c>
      <c r="N1764" s="50">
        <v>7</v>
      </c>
      <c r="O1764" s="8">
        <f>IFERROR(IFERROR(Tabela_BI[[#This Row],[nº Capt. Superf. - DAEE]]/(Tabela_BI[[#This Row],[nº Capt. Subt. - DAEE]] + Tabela_BI[[#This Row],[nº Capt. Superf. - DAEE]]),"") *100,"")</f>
        <v>15.217391304347828</v>
      </c>
      <c r="P1764" s="8">
        <f>IFERROR(IFERROR(Tabela_BI[[#This Row],[nº Capt. Subt. - DAEE]] /(Tabela_BI[[#This Row],[nº Capt. Subt. - DAEE]] + Tabela_BI[[#This Row],[nº Capt. Superf. - DAEE]]),"") *100,"")</f>
        <v>84.782608695652172</v>
      </c>
      <c r="Q1764" s="1">
        <v>7</v>
      </c>
      <c r="R1764" s="1">
        <v>39</v>
      </c>
      <c r="S1764" s="6">
        <v>937.27853999999991</v>
      </c>
      <c r="T1764" s="6">
        <v>299.92913279999999</v>
      </c>
      <c r="W1764" s="1"/>
      <c r="X1764" s="1"/>
      <c r="Y1764" s="1"/>
      <c r="AC1764" s="1"/>
      <c r="AF1764" s="1"/>
      <c r="AG1764" s="1"/>
    </row>
    <row r="1765" spans="1:33" hidden="1" x14ac:dyDescent="0.25">
      <c r="A1765" s="1">
        <v>5</v>
      </c>
      <c r="B1765" s="1">
        <v>2019</v>
      </c>
      <c r="C1765" s="1">
        <v>35565035</v>
      </c>
      <c r="D1765" s="44" t="s">
        <v>683</v>
      </c>
      <c r="E1765" s="20">
        <v>0.22257925418569249</v>
      </c>
      <c r="F1765" s="20">
        <v>0.17177999999999999</v>
      </c>
      <c r="G1765" s="20">
        <v>5.0799254185692498E-2</v>
      </c>
      <c r="H1765" s="20" t="s">
        <v>47</v>
      </c>
      <c r="I1765" s="20">
        <v>0.16833000000000001</v>
      </c>
      <c r="J1765" s="20">
        <v>3.5888051750380498E-2</v>
      </c>
      <c r="K1765" s="20">
        <v>7.1000000000000002E-4</v>
      </c>
      <c r="L1765" s="20">
        <v>1.7651202435312031E-2</v>
      </c>
      <c r="M1765" s="20">
        <v>0.39582373457407405</v>
      </c>
      <c r="N1765" s="50">
        <v>3</v>
      </c>
      <c r="O1765" s="8">
        <f>IFERROR(IFERROR(Tabela_BI[[#This Row],[nº Capt. Superf. - DAEE]]/(Tabela_BI[[#This Row],[nº Capt. Subt. - DAEE]] + Tabela_BI[[#This Row],[nº Capt. Superf. - DAEE]]),"") *100,"")</f>
        <v>6.8181818181818175</v>
      </c>
      <c r="P1765" s="8">
        <f>IFERROR(IFERROR(Tabela_BI[[#This Row],[nº Capt. Subt. - DAEE]] /(Tabela_BI[[#This Row],[nº Capt. Subt. - DAEE]] + Tabela_BI[[#This Row],[nº Capt. Superf. - DAEE]]),"") *100,"")</f>
        <v>93.181818181818173</v>
      </c>
      <c r="Q1765" s="1">
        <v>6</v>
      </c>
      <c r="R1765" s="1">
        <v>82</v>
      </c>
      <c r="S1765" s="6">
        <v>5592.3641999999991</v>
      </c>
      <c r="T1765" s="6">
        <v>5592.3641999999991</v>
      </c>
      <c r="W1765" s="1"/>
      <c r="X1765" s="1"/>
      <c r="Y1765" s="1"/>
      <c r="AC1765" s="1"/>
      <c r="AF1765" s="1"/>
      <c r="AG1765" s="1"/>
    </row>
    <row r="1766" spans="1:33" hidden="1" x14ac:dyDescent="0.25">
      <c r="A1766" s="1">
        <v>20</v>
      </c>
      <c r="B1766" s="1">
        <v>2019</v>
      </c>
      <c r="C1766" s="1">
        <v>355660220</v>
      </c>
      <c r="D1766" s="44" t="s">
        <v>684</v>
      </c>
      <c r="E1766" s="20">
        <v>2.3299634703196299E-2</v>
      </c>
      <c r="F1766" s="20">
        <v>1.19296347031963E-2</v>
      </c>
      <c r="G1766" s="20">
        <v>1.137E-2</v>
      </c>
      <c r="H1766" s="20" t="s">
        <v>47</v>
      </c>
      <c r="I1766" s="20" t="s">
        <v>47</v>
      </c>
      <c r="J1766" s="20">
        <v>1.39E-3</v>
      </c>
      <c r="K1766" s="20">
        <v>1.7819634703196301E-2</v>
      </c>
      <c r="L1766" s="20">
        <v>4.0899999999999999E-3</v>
      </c>
      <c r="M1766" s="20">
        <v>2.5078578422619058E-2</v>
      </c>
      <c r="N1766" s="50">
        <v>6</v>
      </c>
      <c r="O1766" s="8">
        <f>IFERROR(IFERROR(Tabela_BI[[#This Row],[nº Capt. Superf. - DAEE]]/(Tabela_BI[[#This Row],[nº Capt. Subt. - DAEE]] + Tabela_BI[[#This Row],[nº Capt. Superf. - DAEE]]),"") *100,"")</f>
        <v>47.619047619047613</v>
      </c>
      <c r="P1766" s="8">
        <f>IFERROR(IFERROR(Tabela_BI[[#This Row],[nº Capt. Subt. - DAEE]] /(Tabela_BI[[#This Row],[nº Capt. Subt. - DAEE]] + Tabela_BI[[#This Row],[nº Capt. Superf. - DAEE]]),"") *100,"")</f>
        <v>52.380952380952387</v>
      </c>
      <c r="Q1766" s="1">
        <v>10</v>
      </c>
      <c r="R1766" s="1">
        <v>11</v>
      </c>
      <c r="S1766" s="6">
        <v>498.87684000000002</v>
      </c>
      <c r="T1766" s="6">
        <v>498.87684000000002</v>
      </c>
      <c r="W1766" s="1"/>
      <c r="X1766" s="1"/>
      <c r="Y1766" s="1"/>
      <c r="AC1766" s="1"/>
      <c r="AF1766" s="1"/>
      <c r="AG1766" s="1"/>
    </row>
    <row r="1767" spans="1:33" hidden="1" x14ac:dyDescent="0.25">
      <c r="A1767" s="1">
        <v>21</v>
      </c>
      <c r="B1767" s="1">
        <v>2019</v>
      </c>
      <c r="C1767" s="1">
        <v>355660221</v>
      </c>
      <c r="D1767" s="44" t="s">
        <v>684</v>
      </c>
      <c r="E1767" s="20">
        <v>8.5699999999999995E-3</v>
      </c>
      <c r="F1767" s="20">
        <v>8.0000000000000007E-5</v>
      </c>
      <c r="G1767" s="20">
        <v>8.4899999999999993E-3</v>
      </c>
      <c r="H1767" s="20" t="s">
        <v>47</v>
      </c>
      <c r="I1767" s="20" t="s">
        <v>47</v>
      </c>
      <c r="J1767" s="20">
        <v>1.6199999999999999E-3</v>
      </c>
      <c r="K1767" s="20">
        <v>3.9300000000000003E-3</v>
      </c>
      <c r="L1767" s="20">
        <v>3.0200000000000001E-3</v>
      </c>
      <c r="M1767" s="20" t="s">
        <v>47</v>
      </c>
      <c r="N1767" s="50">
        <v>2</v>
      </c>
      <c r="O1767" s="8">
        <f>IFERROR(IFERROR(Tabela_BI[[#This Row],[nº Capt. Superf. - DAEE]]/(Tabela_BI[[#This Row],[nº Capt. Subt. - DAEE]] + Tabela_BI[[#This Row],[nº Capt. Superf. - DAEE]]),"") *100,"")</f>
        <v>28.571428571428569</v>
      </c>
      <c r="P1767" s="8">
        <f>IFERROR(IFERROR(Tabela_BI[[#This Row],[nº Capt. Subt. - DAEE]] /(Tabela_BI[[#This Row],[nº Capt. Subt. - DAEE]] + Tabela_BI[[#This Row],[nº Capt. Superf. - DAEE]]),"") *100,"")</f>
        <v>71.428571428571431</v>
      </c>
      <c r="Q1767" s="1">
        <v>6</v>
      </c>
      <c r="R1767" s="1">
        <v>15</v>
      </c>
      <c r="S1767" s="6"/>
      <c r="T1767" s="6"/>
      <c r="W1767" s="1"/>
      <c r="X1767" s="1"/>
      <c r="Y1767" s="1"/>
      <c r="AC1767" s="1"/>
      <c r="AF1767" s="1"/>
      <c r="AG1767" s="1"/>
    </row>
    <row r="1768" spans="1:33" hidden="1" x14ac:dyDescent="0.25">
      <c r="A1768" s="1">
        <v>5</v>
      </c>
      <c r="B1768" s="1">
        <v>2019</v>
      </c>
      <c r="C1768" s="1">
        <v>35567015</v>
      </c>
      <c r="D1768" s="44" t="s">
        <v>685</v>
      </c>
      <c r="E1768" s="20">
        <v>0.73650545598680894</v>
      </c>
      <c r="F1768" s="20">
        <v>0.36569607305936103</v>
      </c>
      <c r="G1768" s="20">
        <v>0.37080938292744797</v>
      </c>
      <c r="H1768" s="20" t="s">
        <v>47</v>
      </c>
      <c r="I1768" s="20">
        <v>0.35746429604261798</v>
      </c>
      <c r="J1768" s="20">
        <v>0.19803406773211599</v>
      </c>
      <c r="K1768" s="20">
        <v>7.3704185692541899E-3</v>
      </c>
      <c r="L1768" s="20">
        <v>0.17363667364282048</v>
      </c>
      <c r="M1768" s="20">
        <v>0.21338004447685183</v>
      </c>
      <c r="N1768" s="50">
        <v>81</v>
      </c>
      <c r="O1768" s="8">
        <f>IFERROR(IFERROR(Tabela_BI[[#This Row],[nº Capt. Superf. - DAEE]]/(Tabela_BI[[#This Row],[nº Capt. Subt. - DAEE]] + Tabela_BI[[#This Row],[nº Capt. Superf. - DAEE]]),"") *100,"")</f>
        <v>9.3023255813953494</v>
      </c>
      <c r="P1768" s="8">
        <f>IFERROR(IFERROR(Tabela_BI[[#This Row],[nº Capt. Subt. - DAEE]] /(Tabela_BI[[#This Row],[nº Capt. Subt. - DAEE]] + Tabela_BI[[#This Row],[nº Capt. Superf. - DAEE]]),"") *100,"")</f>
        <v>90.697674418604649</v>
      </c>
      <c r="Q1768" s="1">
        <v>24</v>
      </c>
      <c r="R1768" s="1">
        <v>234</v>
      </c>
      <c r="S1768" s="6">
        <v>3500.0586000000003</v>
      </c>
      <c r="T1768" s="6">
        <v>3500.0586000000003</v>
      </c>
      <c r="W1768" s="1"/>
      <c r="X1768" s="1"/>
      <c r="Y1768" s="1"/>
      <c r="AC1768" s="1"/>
      <c r="AF1768" s="1"/>
      <c r="AG1768" s="1"/>
    </row>
    <row r="1769" spans="1:33" hidden="1" x14ac:dyDescent="0.25">
      <c r="A1769" s="1">
        <v>12</v>
      </c>
      <c r="B1769" s="1">
        <v>2019</v>
      </c>
      <c r="C1769" s="1">
        <v>355680012</v>
      </c>
      <c r="D1769" s="44" t="s">
        <v>686</v>
      </c>
      <c r="E1769" s="20">
        <v>0.25098272450532683</v>
      </c>
      <c r="F1769" s="20">
        <v>0.18408374429223701</v>
      </c>
      <c r="G1769" s="20">
        <v>6.6898980213089806E-2</v>
      </c>
      <c r="H1769" s="20" t="s">
        <v>47</v>
      </c>
      <c r="I1769" s="20">
        <v>0.11413703196347</v>
      </c>
      <c r="J1769" s="20">
        <v>7.1000000000000002E-4</v>
      </c>
      <c r="K1769" s="20">
        <v>0.13252092846270899</v>
      </c>
      <c r="L1769" s="20">
        <v>3.6147640791476367E-3</v>
      </c>
      <c r="M1769" s="20">
        <v>5.3999419956018521E-2</v>
      </c>
      <c r="N1769" s="50">
        <v>2</v>
      </c>
      <c r="O1769" s="8">
        <f>IFERROR(IFERROR(Tabela_BI[[#This Row],[nº Capt. Superf. - DAEE]]/(Tabela_BI[[#This Row],[nº Capt. Subt. - DAEE]] + Tabela_BI[[#This Row],[nº Capt. Superf. - DAEE]]),"") *100,"")</f>
        <v>40.54054054054054</v>
      </c>
      <c r="P1769" s="8">
        <f>IFERROR(IFERROR(Tabela_BI[[#This Row],[nº Capt. Subt. - DAEE]] /(Tabela_BI[[#This Row],[nº Capt. Subt. - DAEE]] + Tabela_BI[[#This Row],[nº Capt. Superf. - DAEE]]),"") *100,"")</f>
        <v>59.45945945945946</v>
      </c>
      <c r="Q1769" s="1">
        <v>15</v>
      </c>
      <c r="R1769" s="1">
        <v>22</v>
      </c>
      <c r="S1769" s="6">
        <v>990.63</v>
      </c>
      <c r="T1769" s="6">
        <v>990.63</v>
      </c>
      <c r="W1769" s="1"/>
      <c r="X1769" s="1"/>
      <c r="Y1769" s="1"/>
      <c r="AC1769" s="1"/>
      <c r="AF1769" s="1"/>
      <c r="AG1769" s="1"/>
    </row>
    <row r="1770" spans="1:33" hidden="1" x14ac:dyDescent="0.25">
      <c r="A1770" s="1">
        <v>15</v>
      </c>
      <c r="B1770" s="1">
        <v>2019</v>
      </c>
      <c r="C1770" s="1">
        <v>355690915</v>
      </c>
      <c r="D1770" s="44" t="s">
        <v>687</v>
      </c>
      <c r="E1770" s="20">
        <v>0.33979480403348505</v>
      </c>
      <c r="F1770" s="20">
        <v>0.13188394723490601</v>
      </c>
      <c r="G1770" s="20">
        <v>0.20791085679857901</v>
      </c>
      <c r="H1770" s="20" t="s">
        <v>47</v>
      </c>
      <c r="I1770" s="20">
        <v>1.7955076103500799E-2</v>
      </c>
      <c r="J1770" s="20">
        <v>9.0741907661085697E-2</v>
      </c>
      <c r="K1770" s="20">
        <v>0.21991369355657001</v>
      </c>
      <c r="L1770" s="20">
        <v>1.1184126712328799E-2</v>
      </c>
      <c r="M1770" s="20">
        <v>1.8597922916666666E-2</v>
      </c>
      <c r="N1770" s="50">
        <v>9</v>
      </c>
      <c r="O1770" s="8">
        <f>IFERROR(IFERROR(Tabela_BI[[#This Row],[nº Capt. Superf. - DAEE]]/(Tabela_BI[[#This Row],[nº Capt. Subt. - DAEE]] + Tabela_BI[[#This Row],[nº Capt. Superf. - DAEE]]),"") *100,"")</f>
        <v>11.688311688311687</v>
      </c>
      <c r="P1770" s="8">
        <f>IFERROR(IFERROR(Tabela_BI[[#This Row],[nº Capt. Subt. - DAEE]] /(Tabela_BI[[#This Row],[nº Capt. Subt. - DAEE]] + Tabela_BI[[#This Row],[nº Capt. Superf. - DAEE]]),"") *100,"")</f>
        <v>88.311688311688314</v>
      </c>
      <c r="Q1770" s="1">
        <v>9</v>
      </c>
      <c r="R1770" s="1">
        <v>68</v>
      </c>
      <c r="S1770" s="6">
        <v>438.858</v>
      </c>
      <c r="T1770" s="6">
        <v>438.858</v>
      </c>
      <c r="W1770" s="1"/>
      <c r="X1770" s="1"/>
      <c r="Y1770" s="1"/>
      <c r="AC1770" s="1"/>
      <c r="AF1770" s="1"/>
      <c r="AG1770" s="1"/>
    </row>
    <row r="1771" spans="1:33" hidden="1" x14ac:dyDescent="0.25">
      <c r="A1771" s="1">
        <v>15</v>
      </c>
      <c r="B1771" s="1">
        <v>2019</v>
      </c>
      <c r="C1771" s="1">
        <v>355695815</v>
      </c>
      <c r="D1771" s="44" t="s">
        <v>688</v>
      </c>
      <c r="E1771" s="20">
        <v>1.081644596651446E-2</v>
      </c>
      <c r="F1771" s="20">
        <v>4.81E-3</v>
      </c>
      <c r="G1771" s="20">
        <v>6.0064459665144596E-3</v>
      </c>
      <c r="H1771" s="20" t="s">
        <v>47</v>
      </c>
      <c r="I1771" s="20">
        <v>5.1902587519025902E-3</v>
      </c>
      <c r="J1771" s="20" t="s">
        <v>47</v>
      </c>
      <c r="K1771" s="20">
        <v>5.5185388127853901E-3</v>
      </c>
      <c r="L1771" s="20">
        <v>1.07648401826484E-4</v>
      </c>
      <c r="M1771" s="20">
        <v>4.2967239583333325E-3</v>
      </c>
      <c r="N1771" s="50">
        <v>5</v>
      </c>
      <c r="O1771" s="8">
        <f>IFERROR(IFERROR(Tabela_BI[[#This Row],[nº Capt. Superf. - DAEE]]/(Tabela_BI[[#This Row],[nº Capt. Subt. - DAEE]] + Tabela_BI[[#This Row],[nº Capt. Superf. - DAEE]]),"") *100,"")</f>
        <v>41.17647058823529</v>
      </c>
      <c r="P1771" s="8">
        <f>IFERROR(IFERROR(Tabela_BI[[#This Row],[nº Capt. Subt. - DAEE]] /(Tabela_BI[[#This Row],[nº Capt. Subt. - DAEE]] + Tabela_BI[[#This Row],[nº Capt. Superf. - DAEE]]),"") *100,"")</f>
        <v>58.82352941176471</v>
      </c>
      <c r="Q1771" s="1">
        <v>7</v>
      </c>
      <c r="R1771" s="1">
        <v>10</v>
      </c>
      <c r="S1771" s="6">
        <v>82.08</v>
      </c>
      <c r="T1771" s="6">
        <v>82.08</v>
      </c>
      <c r="W1771" s="1"/>
      <c r="X1771" s="1"/>
      <c r="Y1771" s="1"/>
      <c r="AC1771" s="1"/>
      <c r="AF1771" s="1"/>
      <c r="AG1771" s="1"/>
    </row>
    <row r="1772" spans="1:33" hidden="1" x14ac:dyDescent="0.25">
      <c r="A1772" s="1">
        <v>10</v>
      </c>
      <c r="B1772" s="1">
        <v>2019</v>
      </c>
      <c r="C1772" s="1">
        <v>355700610</v>
      </c>
      <c r="D1772" s="44" t="s">
        <v>689</v>
      </c>
      <c r="E1772" s="20">
        <v>4.1838401369862961</v>
      </c>
      <c r="F1772" s="20">
        <v>4.1297719901065397</v>
      </c>
      <c r="G1772" s="20">
        <v>5.4068146879756501E-2</v>
      </c>
      <c r="H1772" s="20" t="s">
        <v>47</v>
      </c>
      <c r="I1772" s="20">
        <v>2.4651200000000002</v>
      </c>
      <c r="J1772" s="20">
        <v>3.4957226027397301E-2</v>
      </c>
      <c r="K1772" s="20">
        <v>1.08214155251142E-2</v>
      </c>
      <c r="L1772" s="20">
        <v>1.6729414954337878</v>
      </c>
      <c r="M1772" s="20">
        <v>0.39786173485300924</v>
      </c>
      <c r="N1772" s="50">
        <v>44</v>
      </c>
      <c r="O1772" s="8">
        <f>IFERROR(IFERROR(Tabela_BI[[#This Row],[nº Capt. Superf. - DAEE]]/(Tabela_BI[[#This Row],[nº Capt. Subt. - DAEE]] + Tabela_BI[[#This Row],[nº Capt. Superf. - DAEE]]),"") *100,"")</f>
        <v>43.835616438356162</v>
      </c>
      <c r="P1772" s="8">
        <f>IFERROR(IFERROR(Tabela_BI[[#This Row],[nº Capt. Subt. - DAEE]] /(Tabela_BI[[#This Row],[nº Capt. Subt. - DAEE]] + Tabela_BI[[#This Row],[nº Capt. Superf. - DAEE]]),"") *100,"")</f>
        <v>56.164383561643838</v>
      </c>
      <c r="Q1772" s="1">
        <v>32</v>
      </c>
      <c r="R1772" s="1">
        <v>41</v>
      </c>
      <c r="S1772" s="6">
        <v>6298.0691399999996</v>
      </c>
      <c r="T1772" s="6">
        <v>6235.0884485999995</v>
      </c>
      <c r="W1772" s="1"/>
      <c r="X1772" s="1"/>
      <c r="Y1772" s="1"/>
      <c r="AC1772" s="1"/>
      <c r="AF1772" s="1"/>
      <c r="AG1772" s="1"/>
    </row>
    <row r="1773" spans="1:33" hidden="1" x14ac:dyDescent="0.25">
      <c r="A1773" s="1">
        <v>15</v>
      </c>
      <c r="B1773" s="1">
        <v>2019</v>
      </c>
      <c r="C1773" s="1">
        <v>355710515</v>
      </c>
      <c r="D1773" s="44" t="s">
        <v>690</v>
      </c>
      <c r="E1773" s="20">
        <v>0.43344807711821381</v>
      </c>
      <c r="F1773" s="20">
        <v>2.5779680365296799E-2</v>
      </c>
      <c r="G1773" s="20">
        <v>0.40766839675291699</v>
      </c>
      <c r="H1773" s="20" t="s">
        <v>47</v>
      </c>
      <c r="I1773" s="20">
        <v>0.32734000000000002</v>
      </c>
      <c r="J1773" s="20">
        <v>7.0793759512937607E-2</v>
      </c>
      <c r="K1773" s="20">
        <v>2.11504731100964E-2</v>
      </c>
      <c r="L1773" s="20">
        <v>1.4163844495180111E-2</v>
      </c>
      <c r="M1773" s="20">
        <v>0.27728844907407407</v>
      </c>
      <c r="N1773" s="50">
        <v>21</v>
      </c>
      <c r="O1773" s="8">
        <f>IFERROR(IFERROR(Tabela_BI[[#This Row],[nº Capt. Superf. - DAEE]]/(Tabela_BI[[#This Row],[nº Capt. Subt. - DAEE]] + Tabela_BI[[#This Row],[nº Capt. Superf. - DAEE]]),"") *100,"")</f>
        <v>16.239316239316238</v>
      </c>
      <c r="P1773" s="8">
        <f>IFERROR(IFERROR(Tabela_BI[[#This Row],[nº Capt. Subt. - DAEE]] /(Tabela_BI[[#This Row],[nº Capt. Subt. - DAEE]] + Tabela_BI[[#This Row],[nº Capt. Superf. - DAEE]]),"") *100,"")</f>
        <v>83.760683760683762</v>
      </c>
      <c r="Q1773" s="1">
        <v>19</v>
      </c>
      <c r="R1773" s="1">
        <v>98</v>
      </c>
      <c r="S1773" s="6">
        <v>4912.86708</v>
      </c>
      <c r="T1773" s="6">
        <v>4912.86708</v>
      </c>
      <c r="W1773" s="1"/>
      <c r="X1773" s="1"/>
      <c r="Y1773" s="1"/>
      <c r="AC1773" s="1"/>
      <c r="AF1773" s="1"/>
      <c r="AG1773" s="1"/>
    </row>
    <row r="1774" spans="1:33" hidden="1" x14ac:dyDescent="0.25">
      <c r="A1774" s="1">
        <v>18</v>
      </c>
      <c r="B1774" s="1">
        <v>2019</v>
      </c>
      <c r="C1774" s="1">
        <v>355710518</v>
      </c>
      <c r="D1774" s="44" t="s">
        <v>690</v>
      </c>
      <c r="E1774" s="20">
        <v>0.49588613394216108</v>
      </c>
      <c r="F1774" s="20">
        <v>0.49271472602739702</v>
      </c>
      <c r="G1774" s="20">
        <v>3.1714079147640798E-3</v>
      </c>
      <c r="H1774" s="20" t="s">
        <v>47</v>
      </c>
      <c r="I1774" s="20">
        <v>1.39E-3</v>
      </c>
      <c r="J1774" s="20">
        <v>0.26161055555555601</v>
      </c>
      <c r="K1774" s="20">
        <v>0.23270130898021299</v>
      </c>
      <c r="L1774" s="20">
        <v>1.8426940639269411E-4</v>
      </c>
      <c r="M1774" s="20" t="s">
        <v>47</v>
      </c>
      <c r="N1774" s="50">
        <v>18</v>
      </c>
      <c r="O1774" s="8">
        <f>IFERROR(IFERROR(Tabela_BI[[#This Row],[nº Capt. Superf. - DAEE]]/(Tabela_BI[[#This Row],[nº Capt. Subt. - DAEE]] + Tabela_BI[[#This Row],[nº Capt. Superf. - DAEE]]),"") *100,"")</f>
        <v>63.636363636363633</v>
      </c>
      <c r="P1774" s="8">
        <f>IFERROR(IFERROR(Tabela_BI[[#This Row],[nº Capt. Subt. - DAEE]] /(Tabela_BI[[#This Row],[nº Capt. Subt. - DAEE]] + Tabela_BI[[#This Row],[nº Capt. Superf. - DAEE]]),"") *100,"")</f>
        <v>36.363636363636367</v>
      </c>
      <c r="Q1774" s="1">
        <v>21</v>
      </c>
      <c r="R1774" s="1">
        <v>12</v>
      </c>
      <c r="S1774" s="6"/>
      <c r="T1774" s="6"/>
      <c r="W1774" s="1"/>
      <c r="X1774" s="1"/>
      <c r="Y1774" s="1"/>
      <c r="AC1774" s="1"/>
      <c r="AF1774" s="1"/>
      <c r="AG1774" s="1"/>
    </row>
    <row r="1775" spans="1:33" hidden="1" x14ac:dyDescent="0.25">
      <c r="A1775" s="1">
        <v>19</v>
      </c>
      <c r="B1775" s="1">
        <v>2019</v>
      </c>
      <c r="C1775" s="1">
        <v>355715419</v>
      </c>
      <c r="D1775" s="44" t="s">
        <v>691</v>
      </c>
      <c r="E1775" s="20">
        <v>4.9605261922881796E-2</v>
      </c>
      <c r="F1775" s="20">
        <v>3.8270850456621E-2</v>
      </c>
      <c r="G1775" s="20">
        <v>1.13344114662608E-2</v>
      </c>
      <c r="H1775" s="20" t="s">
        <v>47</v>
      </c>
      <c r="I1775" s="20">
        <v>6.4799999999999996E-3</v>
      </c>
      <c r="J1775" s="20">
        <v>8.0804921359715898E-4</v>
      </c>
      <c r="K1775" s="20">
        <v>3.8897212709284597E-2</v>
      </c>
      <c r="L1775" s="20">
        <v>3.4199999999999999E-3</v>
      </c>
      <c r="M1775" s="20">
        <v>5.7557278645833324E-3</v>
      </c>
      <c r="N1775" s="50">
        <v>3</v>
      </c>
      <c r="O1775" s="8">
        <f>IFERROR(IFERROR(Tabela_BI[[#This Row],[nº Capt. Superf. - DAEE]]/(Tabela_BI[[#This Row],[nº Capt. Subt. - DAEE]] + Tabela_BI[[#This Row],[nº Capt. Superf. - DAEE]]),"") *100,"")</f>
        <v>33.333333333333329</v>
      </c>
      <c r="P1775" s="8">
        <f>IFERROR(IFERROR(Tabela_BI[[#This Row],[nº Capt. Subt. - DAEE]] /(Tabela_BI[[#This Row],[nº Capt. Subt. - DAEE]] + Tabela_BI[[#This Row],[nº Capt. Superf. - DAEE]]),"") *100,"")</f>
        <v>66.666666666666657</v>
      </c>
      <c r="Q1775" s="1">
        <v>13</v>
      </c>
      <c r="R1775" s="1">
        <v>26</v>
      </c>
      <c r="S1775" s="6">
        <v>103.973598</v>
      </c>
      <c r="T1775" s="6">
        <v>103.973598</v>
      </c>
      <c r="W1775" s="1"/>
      <c r="X1775" s="1"/>
      <c r="Y1775" s="1"/>
      <c r="AC1775" s="1"/>
      <c r="AF1775" s="1"/>
      <c r="AG1775" s="1"/>
    </row>
    <row r="1776" spans="1:33" hidden="1" x14ac:dyDescent="0.25">
      <c r="A1776" s="1">
        <v>20</v>
      </c>
      <c r="B1776" s="1">
        <v>2018</v>
      </c>
      <c r="C1776" s="1">
        <v>350010520</v>
      </c>
      <c r="D1776" s="44" t="s">
        <v>46</v>
      </c>
      <c r="E1776" s="20">
        <v>8.9616203000000005E-2</v>
      </c>
      <c r="F1776" s="20">
        <v>8.9121481000000002E-2</v>
      </c>
      <c r="G1776" s="20">
        <v>4.9472199999999996E-4</v>
      </c>
      <c r="H1776" s="20">
        <v>0</v>
      </c>
      <c r="I1776" s="20">
        <v>0</v>
      </c>
      <c r="J1776" s="20">
        <v>8.931E-2</v>
      </c>
      <c r="K1776" s="20">
        <v>3.0620300000000001E-4</v>
      </c>
      <c r="L1776" s="20">
        <v>0</v>
      </c>
      <c r="N1776" s="1" t="s">
        <v>47</v>
      </c>
      <c r="O1776" s="8">
        <f>IFERROR(IFERROR(Tabela_BI[[#This Row],[nº Capt. Superf. - DAEE]]/(Tabela_BI[[#This Row],[nº Capt. Subt. - DAEE]] + Tabela_BI[[#This Row],[nº Capt. Superf. - DAEE]]),"") *100,"")</f>
        <v>33.333333333333329</v>
      </c>
      <c r="P1776" s="8">
        <f>IFERROR(IFERROR(Tabela_BI[[#This Row],[nº Capt. Subt. - DAEE]] /(Tabela_BI[[#This Row],[nº Capt. Subt. - DAEE]] + Tabela_BI[[#This Row],[nº Capt. Superf. - DAEE]]),"") *100,"")</f>
        <v>66.666666666666657</v>
      </c>
      <c r="Q1776" s="1">
        <v>2</v>
      </c>
      <c r="R1776" s="1">
        <v>4</v>
      </c>
      <c r="S1776" s="6"/>
      <c r="T1776" s="6"/>
      <c r="W1776" s="1"/>
      <c r="X1776" s="1"/>
      <c r="Y1776" s="1"/>
      <c r="AC1776" s="1"/>
      <c r="AF1776" s="1"/>
      <c r="AG1776" s="1"/>
    </row>
    <row r="1777" spans="1:33" hidden="1" x14ac:dyDescent="0.25">
      <c r="A1777" s="1">
        <v>21</v>
      </c>
      <c r="B1777" s="1">
        <v>2018</v>
      </c>
      <c r="C1777" s="1">
        <v>350010521</v>
      </c>
      <c r="D1777" s="44" t="s">
        <v>46</v>
      </c>
      <c r="E1777" s="20">
        <v>0.126671019</v>
      </c>
      <c r="F1777" s="20">
        <v>1.73E-3</v>
      </c>
      <c r="G1777" s="20">
        <v>0.12494101899999999</v>
      </c>
      <c r="H1777" s="20">
        <v>0</v>
      </c>
      <c r="I1777" s="20">
        <v>0.11234000000000001</v>
      </c>
      <c r="J1777" s="20">
        <v>1.11E-2</v>
      </c>
      <c r="K1777" s="20">
        <v>2.2910190000000005E-3</v>
      </c>
      <c r="L1777" s="20">
        <v>9.3999999999999997E-4</v>
      </c>
      <c r="M1777" s="20">
        <v>0.10315444444444445</v>
      </c>
      <c r="N1777" s="1">
        <v>1</v>
      </c>
      <c r="O1777" s="8">
        <f>IFERROR(IFERROR(Tabela_BI[[#This Row],[nº Capt. Superf. - DAEE]]/(Tabela_BI[[#This Row],[nº Capt. Subt. - DAEE]] + Tabela_BI[[#This Row],[nº Capt. Superf. - DAEE]]),"") *100,"")</f>
        <v>5.2631578947368416</v>
      </c>
      <c r="P1777" s="8">
        <f>IFERROR(IFERROR(Tabela_BI[[#This Row],[nº Capt. Subt. - DAEE]] /(Tabela_BI[[#This Row],[nº Capt. Subt. - DAEE]] + Tabela_BI[[#This Row],[nº Capt. Superf. - DAEE]]),"") *100,"")</f>
        <v>94.73684210526315</v>
      </c>
      <c r="Q1777" s="1">
        <v>2</v>
      </c>
      <c r="R1777" s="1">
        <v>36</v>
      </c>
      <c r="S1777" s="6">
        <v>1787.7779999999998</v>
      </c>
      <c r="T1777" s="6">
        <v>1787.7779999999998</v>
      </c>
      <c r="W1777" s="1"/>
      <c r="X1777" s="1"/>
      <c r="Y1777" s="1"/>
      <c r="AC1777" s="1"/>
      <c r="AF1777" s="1"/>
      <c r="AG1777" s="1"/>
    </row>
    <row r="1778" spans="1:33" hidden="1" x14ac:dyDescent="0.25">
      <c r="A1778" s="1">
        <v>16</v>
      </c>
      <c r="B1778" s="1">
        <v>2018</v>
      </c>
      <c r="C1778" s="1">
        <v>350020416</v>
      </c>
      <c r="D1778" s="44" t="s">
        <v>48</v>
      </c>
      <c r="E1778" s="20">
        <v>0.27271309799999999</v>
      </c>
      <c r="F1778" s="20">
        <v>0.25841999999999998</v>
      </c>
      <c r="G1778" s="20">
        <v>1.4293097999999983E-2</v>
      </c>
      <c r="H1778" s="20">
        <v>0</v>
      </c>
      <c r="I1778" s="20">
        <v>8.8000000000000005E-3</v>
      </c>
      <c r="J1778" s="20">
        <v>0</v>
      </c>
      <c r="K1778" s="20">
        <v>0.22917333300000001</v>
      </c>
      <c r="L1778" s="20">
        <v>3.4739764999999999E-2</v>
      </c>
      <c r="M1778" s="20">
        <v>9.0239169270833336E-3</v>
      </c>
      <c r="N1778" s="1" t="s">
        <v>47</v>
      </c>
      <c r="O1778" s="8">
        <f>IFERROR(IFERROR(Tabela_BI[[#This Row],[nº Capt. Superf. - DAEE]]/(Tabela_BI[[#This Row],[nº Capt. Subt. - DAEE]] + Tabela_BI[[#This Row],[nº Capt. Superf. - DAEE]]),"") *100,"")</f>
        <v>7.9365079365079358</v>
      </c>
      <c r="P1778" s="8">
        <f>IFERROR(IFERROR(Tabela_BI[[#This Row],[nº Capt. Subt. - DAEE]] /(Tabela_BI[[#This Row],[nº Capt. Subt. - DAEE]] + Tabela_BI[[#This Row],[nº Capt. Superf. - DAEE]]),"") *100,"")</f>
        <v>92.063492063492063</v>
      </c>
      <c r="Q1778" s="1">
        <v>5</v>
      </c>
      <c r="R1778" s="1">
        <v>58</v>
      </c>
      <c r="S1778" s="6">
        <v>173.50200000000001</v>
      </c>
      <c r="T1778" s="6">
        <v>173.50200000000001</v>
      </c>
      <c r="W1778" s="1"/>
      <c r="X1778" s="1"/>
      <c r="Y1778" s="1"/>
      <c r="AC1778" s="1"/>
      <c r="AF1778" s="1"/>
      <c r="AG1778" s="1"/>
    </row>
    <row r="1779" spans="1:33" hidden="1" x14ac:dyDescent="0.25">
      <c r="A1779" s="1">
        <v>9</v>
      </c>
      <c r="B1779" s="1">
        <v>2018</v>
      </c>
      <c r="C1779" s="1">
        <v>35003039</v>
      </c>
      <c r="D1779" s="44" t="s">
        <v>49</v>
      </c>
      <c r="E1779" s="20">
        <v>1.5513457010000007</v>
      </c>
      <c r="F1779" s="20">
        <v>1.4795124370000006</v>
      </c>
      <c r="G1779" s="20">
        <v>7.1833264000000063E-2</v>
      </c>
      <c r="H1779" s="20">
        <v>2.543125317097919E-2</v>
      </c>
      <c r="I1779" s="20">
        <v>2.8773333999999998E-2</v>
      </c>
      <c r="J1779" s="20">
        <v>2.181E-2</v>
      </c>
      <c r="K1779" s="20">
        <v>1.4550458629999998</v>
      </c>
      <c r="L1779" s="20">
        <v>4.5716503999999998E-2</v>
      </c>
      <c r="M1779" s="20">
        <v>8.421376777529764E-2</v>
      </c>
      <c r="N1779" s="1">
        <v>79</v>
      </c>
      <c r="O1779" s="8">
        <f>IFERROR(IFERROR(Tabela_BI[[#This Row],[nº Capt. Superf. - DAEE]]/(Tabela_BI[[#This Row],[nº Capt. Subt. - DAEE]] + Tabela_BI[[#This Row],[nº Capt. Superf. - DAEE]]),"") *100,"")</f>
        <v>70.517928286852595</v>
      </c>
      <c r="P1779" s="8">
        <f>IFERROR(IFERROR(Tabela_BI[[#This Row],[nº Capt. Subt. - DAEE]] /(Tabela_BI[[#This Row],[nº Capt. Subt. - DAEE]] + Tabela_BI[[#This Row],[nº Capt. Superf. - DAEE]]),"") *100,"")</f>
        <v>29.482071713147413</v>
      </c>
      <c r="Q1779" s="1">
        <v>177</v>
      </c>
      <c r="R1779" s="1">
        <v>74</v>
      </c>
      <c r="S1779" s="6">
        <v>1733.9216399999998</v>
      </c>
      <c r="T1779" s="6">
        <v>1075.0314167999998</v>
      </c>
      <c r="W1779" s="1"/>
      <c r="X1779" s="1"/>
      <c r="Y1779" s="1"/>
      <c r="AC1779" s="1"/>
      <c r="AF1779" s="1"/>
      <c r="AG1779" s="1"/>
    </row>
    <row r="1780" spans="1:33" hidden="1" x14ac:dyDescent="0.25">
      <c r="A1780" s="1">
        <v>4</v>
      </c>
      <c r="B1780" s="1">
        <v>2018</v>
      </c>
      <c r="C1780" s="1">
        <v>35004024</v>
      </c>
      <c r="D1780" s="44" t="s">
        <v>50</v>
      </c>
      <c r="E1780" s="20">
        <v>5.1800000000000006E-3</v>
      </c>
      <c r="F1780" s="20">
        <v>5.0600000000000003E-3</v>
      </c>
      <c r="G1780" s="20">
        <v>1.2E-4</v>
      </c>
      <c r="H1780" s="20">
        <v>0</v>
      </c>
      <c r="I1780" s="20">
        <v>0</v>
      </c>
      <c r="J1780" s="20">
        <v>0</v>
      </c>
      <c r="K1780" s="20">
        <v>5.0400000000000002E-3</v>
      </c>
      <c r="L1780" s="20">
        <v>1.4000000000000001E-4</v>
      </c>
      <c r="N1780" s="1">
        <v>2</v>
      </c>
      <c r="O1780" s="8">
        <f>IFERROR(IFERROR(Tabela_BI[[#This Row],[nº Capt. Superf. - DAEE]]/(Tabela_BI[[#This Row],[nº Capt. Subt. - DAEE]] + Tabela_BI[[#This Row],[nº Capt. Superf. - DAEE]]),"") *100,"")</f>
        <v>85.714285714285708</v>
      </c>
      <c r="P1780" s="8">
        <f>IFERROR(IFERROR(Tabela_BI[[#This Row],[nº Capt. Subt. - DAEE]] /(Tabela_BI[[#This Row],[nº Capt. Subt. - DAEE]] + Tabela_BI[[#This Row],[nº Capt. Superf. - DAEE]]),"") *100,"")</f>
        <v>14.285714285714285</v>
      </c>
      <c r="Q1780" s="1">
        <v>6</v>
      </c>
      <c r="R1780" s="1">
        <v>1</v>
      </c>
      <c r="S1780" s="6"/>
      <c r="T1780" s="6"/>
      <c r="W1780" s="1"/>
      <c r="X1780" s="1"/>
      <c r="Y1780" s="1"/>
      <c r="AC1780" s="1"/>
      <c r="AF1780" s="1"/>
      <c r="AG1780" s="1"/>
    </row>
    <row r="1781" spans="1:33" hidden="1" x14ac:dyDescent="0.25">
      <c r="A1781" s="1">
        <v>9</v>
      </c>
      <c r="B1781" s="1">
        <v>2018</v>
      </c>
      <c r="C1781" s="1">
        <v>35004029</v>
      </c>
      <c r="D1781" s="44" t="s">
        <v>50</v>
      </c>
      <c r="E1781" s="20">
        <v>7.7635371000000009E-2</v>
      </c>
      <c r="F1781" s="20">
        <v>7.0320000000000008E-2</v>
      </c>
      <c r="G1781" s="20">
        <v>7.3153710000000011E-3</v>
      </c>
      <c r="H1781" s="20">
        <v>0</v>
      </c>
      <c r="I1781" s="20">
        <v>3.7660000000000006E-2</v>
      </c>
      <c r="J1781" s="20">
        <v>3.0075930000000002E-3</v>
      </c>
      <c r="K1781" s="20">
        <v>3.2305740999999999E-2</v>
      </c>
      <c r="L1781" s="20">
        <v>4.6620370000000008E-3</v>
      </c>
      <c r="M1781" s="20">
        <v>1.9093973437500002E-2</v>
      </c>
      <c r="N1781" s="1">
        <v>9</v>
      </c>
      <c r="O1781" s="8">
        <f>IFERROR(IFERROR(Tabela_BI[[#This Row],[nº Capt. Superf. - DAEE]]/(Tabela_BI[[#This Row],[nº Capt. Subt. - DAEE]] + Tabela_BI[[#This Row],[nº Capt. Superf. - DAEE]]),"") *100,"")</f>
        <v>64.705882352941174</v>
      </c>
      <c r="P1781" s="8">
        <f>IFERROR(IFERROR(Tabela_BI[[#This Row],[nº Capt. Subt. - DAEE]] /(Tabela_BI[[#This Row],[nº Capt. Subt. - DAEE]] + Tabela_BI[[#This Row],[nº Capt. Superf. - DAEE]]),"") *100,"")</f>
        <v>35.294117647058826</v>
      </c>
      <c r="Q1781" s="1">
        <v>22</v>
      </c>
      <c r="R1781" s="1">
        <v>12</v>
      </c>
      <c r="S1781" s="6">
        <v>392.31</v>
      </c>
      <c r="T1781" s="6">
        <v>367.98678000000001</v>
      </c>
      <c r="W1781" s="1"/>
      <c r="X1781" s="1"/>
      <c r="Y1781" s="1"/>
      <c r="AC1781" s="1"/>
      <c r="AF1781" s="1"/>
      <c r="AG1781" s="1"/>
    </row>
    <row r="1782" spans="1:33" hidden="1" x14ac:dyDescent="0.25">
      <c r="A1782" s="1">
        <v>9</v>
      </c>
      <c r="B1782" s="1">
        <v>2018</v>
      </c>
      <c r="C1782" s="1">
        <v>35005019</v>
      </c>
      <c r="D1782" s="44" t="s">
        <v>51</v>
      </c>
      <c r="E1782" s="20">
        <v>6.3860788000000016E-2</v>
      </c>
      <c r="F1782" s="20">
        <v>1.0973426E-2</v>
      </c>
      <c r="G1782" s="20">
        <v>5.2887362000000014E-2</v>
      </c>
      <c r="H1782" s="20">
        <v>0</v>
      </c>
      <c r="I1782" s="20">
        <v>1.851852E-3</v>
      </c>
      <c r="J1782" s="20">
        <v>4.2399999999999998E-3</v>
      </c>
      <c r="K1782" s="20">
        <v>7.4634259999999996E-3</v>
      </c>
      <c r="L1782" s="20">
        <v>5.0305510000000005E-2</v>
      </c>
      <c r="M1782" s="20">
        <v>5.4790245127314813E-2</v>
      </c>
      <c r="N1782" s="1">
        <v>19</v>
      </c>
      <c r="O1782" s="8">
        <f>IFERROR(IFERROR(Tabela_BI[[#This Row],[nº Capt. Superf. - DAEE]]/(Tabela_BI[[#This Row],[nº Capt. Subt. - DAEE]] + Tabela_BI[[#This Row],[nº Capt. Superf. - DAEE]]),"") *100,"")</f>
        <v>38.636363636363633</v>
      </c>
      <c r="P1782" s="8">
        <f>IFERROR(IFERROR(Tabela_BI[[#This Row],[nº Capt. Subt. - DAEE]] /(Tabela_BI[[#This Row],[nº Capt. Subt. - DAEE]] + Tabela_BI[[#This Row],[nº Capt. Superf. - DAEE]]),"") *100,"")</f>
        <v>61.363636363636367</v>
      </c>
      <c r="Q1782" s="1">
        <v>17</v>
      </c>
      <c r="R1782" s="1">
        <v>27</v>
      </c>
      <c r="S1782" s="6">
        <v>945.5616</v>
      </c>
      <c r="T1782" s="6">
        <v>652.43750399999999</v>
      </c>
      <c r="W1782" s="1"/>
      <c r="X1782" s="1"/>
      <c r="Y1782" s="1"/>
      <c r="AC1782" s="1"/>
      <c r="AF1782" s="1"/>
      <c r="AG1782" s="1"/>
    </row>
    <row r="1783" spans="1:33" hidden="1" x14ac:dyDescent="0.25">
      <c r="A1783" s="1">
        <v>17</v>
      </c>
      <c r="B1783" s="1">
        <v>2018</v>
      </c>
      <c r="C1783" s="1">
        <v>350055017</v>
      </c>
      <c r="D1783" s="44" t="s">
        <v>52</v>
      </c>
      <c r="E1783" s="20">
        <v>0.375013612</v>
      </c>
      <c r="F1783" s="20">
        <v>0.31796000000000002</v>
      </c>
      <c r="G1783" s="20">
        <v>5.7053611999999997E-2</v>
      </c>
      <c r="H1783" s="20">
        <v>0</v>
      </c>
      <c r="I1783" s="20">
        <v>2.8070000000000001E-2</v>
      </c>
      <c r="J1783" s="20">
        <v>0.11978</v>
      </c>
      <c r="K1783" s="20">
        <v>0.19816000000000003</v>
      </c>
      <c r="L1783" s="20">
        <v>2.9003611999999998E-2</v>
      </c>
      <c r="M1783" s="20">
        <v>1.1424531250000002E-2</v>
      </c>
      <c r="N1783" s="1">
        <v>10</v>
      </c>
      <c r="O1783" s="8">
        <f>IFERROR(IFERROR(Tabela_BI[[#This Row],[nº Capt. Superf. - DAEE]]/(Tabela_BI[[#This Row],[nº Capt. Subt. - DAEE]] + Tabela_BI[[#This Row],[nº Capt. Superf. - DAEE]]),"") *100,"")</f>
        <v>51.724137931034484</v>
      </c>
      <c r="P1783" s="8">
        <f>IFERROR(IFERROR(Tabela_BI[[#This Row],[nº Capt. Subt. - DAEE]] /(Tabela_BI[[#This Row],[nº Capt. Subt. - DAEE]] + Tabela_BI[[#This Row],[nº Capt. Superf. - DAEE]]),"") *100,"")</f>
        <v>48.275862068965516</v>
      </c>
      <c r="Q1783" s="1">
        <v>15</v>
      </c>
      <c r="R1783" s="1">
        <v>14</v>
      </c>
      <c r="S1783" s="6">
        <v>170.143092</v>
      </c>
      <c r="T1783" s="6">
        <v>170.143092</v>
      </c>
      <c r="W1783" s="1"/>
      <c r="X1783" s="1"/>
      <c r="Y1783" s="1"/>
      <c r="AC1783" s="1"/>
      <c r="AF1783" s="1"/>
      <c r="AG1783" s="1"/>
    </row>
    <row r="1784" spans="1:33" hidden="1" x14ac:dyDescent="0.25">
      <c r="A1784" s="1">
        <v>5</v>
      </c>
      <c r="B1784" s="1">
        <v>2018</v>
      </c>
      <c r="C1784" s="1">
        <v>35006005</v>
      </c>
      <c r="D1784" s="44" t="s">
        <v>53</v>
      </c>
      <c r="E1784" s="20">
        <v>4.8729999999999996E-2</v>
      </c>
      <c r="F1784" s="20">
        <v>4.8529999999999997E-2</v>
      </c>
      <c r="G1784" s="20">
        <v>2.0000000000000001E-4</v>
      </c>
      <c r="H1784" s="20">
        <v>0</v>
      </c>
      <c r="I1784" s="20">
        <v>0</v>
      </c>
      <c r="J1784" s="20">
        <v>1.2E-4</v>
      </c>
      <c r="K1784" s="20">
        <v>0</v>
      </c>
      <c r="L1784" s="20">
        <v>4.8609999999999993E-2</v>
      </c>
      <c r="M1784" s="20">
        <v>7.7018013020833343E-3</v>
      </c>
      <c r="N1784" s="1">
        <v>1</v>
      </c>
      <c r="O1784" s="8">
        <f>IFERROR(IFERROR(Tabela_BI[[#This Row],[nº Capt. Superf. - DAEE]]/(Tabela_BI[[#This Row],[nº Capt. Subt. - DAEE]] + Tabela_BI[[#This Row],[nº Capt. Superf. - DAEE]]),"") *100,"")</f>
        <v>20</v>
      </c>
      <c r="P1784" s="8">
        <f>IFERROR(IFERROR(Tabela_BI[[#This Row],[nº Capt. Subt. - DAEE]] /(Tabela_BI[[#This Row],[nº Capt. Subt. - DAEE]] + Tabela_BI[[#This Row],[nº Capt. Superf. - DAEE]]),"") *100,"")</f>
        <v>80</v>
      </c>
      <c r="Q1784" s="1">
        <v>1</v>
      </c>
      <c r="R1784" s="1">
        <v>4</v>
      </c>
      <c r="S1784" s="6">
        <v>174.014568</v>
      </c>
      <c r="T1784" s="6">
        <v>174.014568</v>
      </c>
      <c r="W1784" s="1"/>
      <c r="X1784" s="1"/>
      <c r="Y1784" s="1"/>
      <c r="AC1784" s="1"/>
      <c r="AF1784" s="1"/>
      <c r="AG1784" s="1"/>
    </row>
    <row r="1785" spans="1:33" hidden="1" x14ac:dyDescent="0.25">
      <c r="A1785" s="1">
        <v>13</v>
      </c>
      <c r="B1785" s="1">
        <v>2018</v>
      </c>
      <c r="C1785" s="1">
        <v>350070913</v>
      </c>
      <c r="D1785" s="44" t="s">
        <v>54</v>
      </c>
      <c r="E1785" s="20">
        <v>0.47479927399999994</v>
      </c>
      <c r="F1785" s="20">
        <v>1.6812222000000002E-2</v>
      </c>
      <c r="G1785" s="20">
        <v>0.45798705199999995</v>
      </c>
      <c r="H1785" s="20">
        <v>0</v>
      </c>
      <c r="I1785" s="20">
        <v>0.12182999999999999</v>
      </c>
      <c r="J1785" s="20">
        <v>0.33331805600000003</v>
      </c>
      <c r="K1785" s="20">
        <v>1.1597514999999999E-2</v>
      </c>
      <c r="L1785" s="20">
        <v>8.0537030000000006E-3</v>
      </c>
      <c r="M1785" s="20">
        <v>0.10905976851851852</v>
      </c>
      <c r="N1785" s="1">
        <v>5</v>
      </c>
      <c r="O1785" s="8">
        <f>IFERROR(IFERROR(Tabela_BI[[#This Row],[nº Capt. Superf. - DAEE]]/(Tabela_BI[[#This Row],[nº Capt. Subt. - DAEE]] + Tabela_BI[[#This Row],[nº Capt. Superf. - DAEE]]),"") *100,"")</f>
        <v>7.4074074074074066</v>
      </c>
      <c r="P1785" s="8">
        <f>IFERROR(IFERROR(Tabela_BI[[#This Row],[nº Capt. Subt. - DAEE]] /(Tabela_BI[[#This Row],[nº Capt. Subt. - DAEE]] + Tabela_BI[[#This Row],[nº Capt. Superf. - DAEE]]),"") *100,"")</f>
        <v>92.592592592592595</v>
      </c>
      <c r="Q1785" s="1">
        <v>4</v>
      </c>
      <c r="R1785" s="1">
        <v>50</v>
      </c>
      <c r="S1785" s="6">
        <v>1902.9317040000001</v>
      </c>
      <c r="T1785" s="6">
        <v>570.87951120000002</v>
      </c>
      <c r="W1785" s="1"/>
      <c r="X1785" s="1"/>
      <c r="Y1785" s="1"/>
      <c r="AC1785" s="1"/>
      <c r="AF1785" s="1"/>
      <c r="AG1785" s="1"/>
    </row>
    <row r="1786" spans="1:33" hidden="1" x14ac:dyDescent="0.25">
      <c r="A1786" s="1">
        <v>16</v>
      </c>
      <c r="B1786" s="1">
        <v>2018</v>
      </c>
      <c r="C1786" s="1">
        <v>350070916</v>
      </c>
      <c r="D1786" s="44" t="s">
        <v>54</v>
      </c>
      <c r="E1786" s="20">
        <v>0</v>
      </c>
      <c r="F1786" s="20">
        <v>0</v>
      </c>
      <c r="G1786" s="20">
        <v>0</v>
      </c>
      <c r="H1786" s="20">
        <v>0</v>
      </c>
      <c r="I1786" s="20">
        <v>0</v>
      </c>
      <c r="J1786" s="20">
        <v>0</v>
      </c>
      <c r="K1786" s="20">
        <v>0</v>
      </c>
      <c r="L1786" s="20">
        <v>0</v>
      </c>
      <c r="N1786" s="1">
        <v>0</v>
      </c>
      <c r="O1786" s="8" t="str">
        <f>IFERROR(IFERROR(Tabela_BI[[#This Row],[nº Capt. Superf. - DAEE]]/(Tabela_BI[[#This Row],[nº Capt. Subt. - DAEE]] + Tabela_BI[[#This Row],[nº Capt. Superf. - DAEE]]),"") *100,"")</f>
        <v/>
      </c>
      <c r="P1786" s="8" t="str">
        <f>IFERROR(IFERROR(Tabela_BI[[#This Row],[nº Capt. Subt. - DAEE]] /(Tabela_BI[[#This Row],[nº Capt. Subt. - DAEE]] + Tabela_BI[[#This Row],[nº Capt. Superf. - DAEE]]),"") *100,"")</f>
        <v/>
      </c>
      <c r="Q1786" s="1">
        <v>0</v>
      </c>
      <c r="R1786" s="1">
        <v>0</v>
      </c>
      <c r="S1786" s="6"/>
      <c r="T1786" s="6"/>
      <c r="W1786" s="1"/>
      <c r="X1786" s="1"/>
      <c r="Y1786" s="1"/>
      <c r="AC1786" s="1"/>
      <c r="AF1786" s="1"/>
      <c r="AG1786" s="1"/>
    </row>
    <row r="1787" spans="1:33" hidden="1" x14ac:dyDescent="0.25">
      <c r="A1787" s="1">
        <v>17</v>
      </c>
      <c r="B1787" s="1">
        <v>2018</v>
      </c>
      <c r="C1787" s="1">
        <v>350070917</v>
      </c>
      <c r="D1787" s="44" t="s">
        <v>54</v>
      </c>
      <c r="E1787" s="20">
        <v>2.9401048999999995E-2</v>
      </c>
      <c r="F1787" s="20">
        <v>2.8122900999999995E-2</v>
      </c>
      <c r="G1787" s="20">
        <v>1.278148E-3</v>
      </c>
      <c r="H1787" s="20">
        <v>0</v>
      </c>
      <c r="I1787" s="20">
        <v>4.6000000000000001E-4</v>
      </c>
      <c r="J1787" s="20">
        <v>0</v>
      </c>
      <c r="K1787" s="20">
        <v>2.8258085999999995E-2</v>
      </c>
      <c r="L1787" s="20">
        <v>6.8296300000000008E-4</v>
      </c>
      <c r="N1787" s="1">
        <v>4</v>
      </c>
      <c r="O1787" s="8">
        <f>IFERROR(IFERROR(Tabela_BI[[#This Row],[nº Capt. Superf. - DAEE]]/(Tabela_BI[[#This Row],[nº Capt. Subt. - DAEE]] + Tabela_BI[[#This Row],[nº Capt. Superf. - DAEE]]),"") *100,"")</f>
        <v>69.230769230769226</v>
      </c>
      <c r="P1787" s="8">
        <f>IFERROR(IFERROR(Tabela_BI[[#This Row],[nº Capt. Subt. - DAEE]] /(Tabela_BI[[#This Row],[nº Capt. Subt. - DAEE]] + Tabela_BI[[#This Row],[nº Capt. Superf. - DAEE]]),"") *100,"")</f>
        <v>30.76923076923077</v>
      </c>
      <c r="Q1787" s="1">
        <v>9</v>
      </c>
      <c r="R1787" s="1">
        <v>4</v>
      </c>
      <c r="S1787" s="6"/>
      <c r="T1787" s="6"/>
      <c r="W1787" s="1"/>
      <c r="X1787" s="1"/>
      <c r="Y1787" s="1"/>
      <c r="AC1787" s="1"/>
      <c r="AF1787" s="1"/>
      <c r="AG1787" s="1"/>
    </row>
    <row r="1788" spans="1:33" hidden="1" x14ac:dyDescent="0.25">
      <c r="A1788" s="1">
        <v>10</v>
      </c>
      <c r="B1788" s="1">
        <v>2018</v>
      </c>
      <c r="C1788" s="1">
        <v>350075810</v>
      </c>
      <c r="D1788" s="44" t="s">
        <v>55</v>
      </c>
      <c r="E1788" s="20">
        <v>1.7636666999999998E-2</v>
      </c>
      <c r="F1788" s="20">
        <v>1.73E-3</v>
      </c>
      <c r="G1788" s="20">
        <v>1.5906666999999999E-2</v>
      </c>
      <c r="H1788" s="20">
        <v>0</v>
      </c>
      <c r="I1788" s="20">
        <v>0</v>
      </c>
      <c r="J1788" s="20">
        <v>4.8999999999999998E-4</v>
      </c>
      <c r="K1788" s="20">
        <v>6.5599999999999999E-3</v>
      </c>
      <c r="L1788" s="20">
        <v>1.0586667000000001E-2</v>
      </c>
      <c r="M1788" s="20">
        <v>1.1353124999999999E-2</v>
      </c>
      <c r="N1788" s="1">
        <v>7</v>
      </c>
      <c r="O1788" s="8">
        <f>IFERROR(IFERROR(Tabela_BI[[#This Row],[nº Capt. Superf. - DAEE]]/(Tabela_BI[[#This Row],[nº Capt. Subt. - DAEE]] + Tabela_BI[[#This Row],[nº Capt. Superf. - DAEE]]),"") *100,"")</f>
        <v>17.647058823529413</v>
      </c>
      <c r="P1788" s="8">
        <f>IFERROR(IFERROR(Tabela_BI[[#This Row],[nº Capt. Subt. - DAEE]] /(Tabela_BI[[#This Row],[nº Capt. Subt. - DAEE]] + Tabela_BI[[#This Row],[nº Capt. Superf. - DAEE]]),"") *100,"")</f>
        <v>82.35294117647058</v>
      </c>
      <c r="Q1788" s="1">
        <v>3</v>
      </c>
      <c r="R1788" s="1">
        <v>14</v>
      </c>
      <c r="S1788" s="6">
        <v>137.18046600000002</v>
      </c>
      <c r="T1788" s="6">
        <v>137.18046600000002</v>
      </c>
      <c r="W1788" s="1"/>
      <c r="X1788" s="1"/>
      <c r="Y1788" s="1"/>
      <c r="AC1788" s="1"/>
      <c r="AF1788" s="1"/>
      <c r="AG1788" s="1"/>
    </row>
    <row r="1789" spans="1:33" hidden="1" x14ac:dyDescent="0.25">
      <c r="A1789" s="1">
        <v>21</v>
      </c>
      <c r="B1789" s="1">
        <v>2018</v>
      </c>
      <c r="C1789" s="1">
        <v>350080821</v>
      </c>
      <c r="D1789" s="44" t="s">
        <v>56</v>
      </c>
      <c r="E1789" s="20">
        <v>1.0869999999999998E-2</v>
      </c>
      <c r="F1789" s="20">
        <v>6.0000000000000002E-5</v>
      </c>
      <c r="G1789" s="20">
        <v>1.0809999999999998E-2</v>
      </c>
      <c r="H1789" s="20">
        <v>0</v>
      </c>
      <c r="I1789" s="20">
        <v>1.0500000000000001E-2</v>
      </c>
      <c r="J1789" s="20">
        <v>0</v>
      </c>
      <c r="K1789" s="20">
        <v>1.1E-4</v>
      </c>
      <c r="L1789" s="20">
        <v>2.5999999999999998E-4</v>
      </c>
      <c r="M1789" s="20">
        <v>1.0216145833333334E-2</v>
      </c>
      <c r="N1789" s="1">
        <v>0</v>
      </c>
      <c r="O1789" s="8">
        <f>IFERROR(IFERROR(Tabela_BI[[#This Row],[nº Capt. Superf. - DAEE]]/(Tabela_BI[[#This Row],[nº Capt. Subt. - DAEE]] + Tabela_BI[[#This Row],[nº Capt. Superf. - DAEE]]),"") *100,"")</f>
        <v>9.0909090909090917</v>
      </c>
      <c r="P1789" s="8">
        <f>IFERROR(IFERROR(Tabela_BI[[#This Row],[nº Capt. Subt. - DAEE]] /(Tabela_BI[[#This Row],[nº Capt. Subt. - DAEE]] + Tabela_BI[[#This Row],[nº Capt. Superf. - DAEE]]),"") *100,"")</f>
        <v>90.909090909090907</v>
      </c>
      <c r="Q1789" s="1">
        <v>1</v>
      </c>
      <c r="R1789" s="1">
        <v>10</v>
      </c>
      <c r="S1789" s="6">
        <v>182.455524</v>
      </c>
      <c r="T1789" s="6">
        <v>182.455524</v>
      </c>
      <c r="W1789" s="1"/>
      <c r="X1789" s="1"/>
      <c r="Y1789" s="1"/>
      <c r="AC1789" s="1"/>
      <c r="AF1789" s="1"/>
      <c r="AG1789" s="1"/>
    </row>
    <row r="1790" spans="1:33" hidden="1" x14ac:dyDescent="0.25">
      <c r="A1790" s="1">
        <v>12</v>
      </c>
      <c r="B1790" s="1">
        <v>2018</v>
      </c>
      <c r="C1790" s="1">
        <v>350090712</v>
      </c>
      <c r="D1790" s="44" t="s">
        <v>57</v>
      </c>
      <c r="E1790" s="20">
        <v>0.36334999999999995</v>
      </c>
      <c r="F1790" s="20">
        <v>0.35514999999999997</v>
      </c>
      <c r="G1790" s="20">
        <v>8.199999999999999E-3</v>
      </c>
      <c r="H1790" s="20">
        <v>0</v>
      </c>
      <c r="I1790" s="20">
        <v>7.3399999999999993E-3</v>
      </c>
      <c r="J1790" s="20">
        <v>0</v>
      </c>
      <c r="K1790" s="20">
        <v>0.35536000000000001</v>
      </c>
      <c r="L1790" s="20">
        <v>6.4999999999999997E-4</v>
      </c>
      <c r="M1790" s="20">
        <v>8.4414854166666668E-3</v>
      </c>
      <c r="N1790" s="1">
        <v>0</v>
      </c>
      <c r="O1790" s="8">
        <f>IFERROR(IFERROR(Tabela_BI[[#This Row],[nº Capt. Superf. - DAEE]]/(Tabela_BI[[#This Row],[nº Capt. Subt. - DAEE]] + Tabela_BI[[#This Row],[nº Capt. Superf. - DAEE]]),"") *100,"")</f>
        <v>33.333333333333329</v>
      </c>
      <c r="P1790" s="8">
        <f>IFERROR(IFERROR(Tabela_BI[[#This Row],[nº Capt. Subt. - DAEE]] /(Tabela_BI[[#This Row],[nº Capt. Subt. - DAEE]] + Tabela_BI[[#This Row],[nº Capt. Superf. - DAEE]]),"") *100,"")</f>
        <v>66.666666666666657</v>
      </c>
      <c r="Q1790" s="1">
        <v>2</v>
      </c>
      <c r="R1790" s="1">
        <v>4</v>
      </c>
      <c r="S1790" s="6">
        <v>165.26632499999999</v>
      </c>
      <c r="T1790" s="6">
        <v>165.26632499999999</v>
      </c>
      <c r="W1790" s="1"/>
      <c r="X1790" s="1"/>
      <c r="Y1790" s="1"/>
      <c r="AC1790" s="1"/>
      <c r="AF1790" s="1"/>
      <c r="AG1790" s="1"/>
    </row>
    <row r="1791" spans="1:33" hidden="1" x14ac:dyDescent="0.25">
      <c r="A1791" s="1">
        <v>15</v>
      </c>
      <c r="B1791" s="1">
        <v>2018</v>
      </c>
      <c r="C1791" s="1">
        <v>350090715</v>
      </c>
      <c r="D1791" s="44" t="s">
        <v>57</v>
      </c>
      <c r="E1791" s="20">
        <v>0.55703000000000014</v>
      </c>
      <c r="F1791" s="20">
        <v>0.54078000000000015</v>
      </c>
      <c r="G1791" s="20">
        <v>1.6250000000000001E-2</v>
      </c>
      <c r="H1791" s="20">
        <v>0</v>
      </c>
      <c r="I1791" s="20">
        <v>1.6199999999999999E-3</v>
      </c>
      <c r="J1791" s="20">
        <v>0</v>
      </c>
      <c r="K1791" s="20">
        <v>0.55023000000000022</v>
      </c>
      <c r="L1791" s="20">
        <v>5.1799999999999997E-3</v>
      </c>
      <c r="N1791" s="1">
        <v>30</v>
      </c>
      <c r="O1791" s="8">
        <f>IFERROR(IFERROR(Tabela_BI[[#This Row],[nº Capt. Superf. - DAEE]]/(Tabela_BI[[#This Row],[nº Capt. Subt. - DAEE]] + Tabela_BI[[#This Row],[nº Capt. Superf. - DAEE]]),"") *100,"")</f>
        <v>83.78378378378379</v>
      </c>
      <c r="P1791" s="8">
        <f>IFERROR(IFERROR(Tabela_BI[[#This Row],[nº Capt. Subt. - DAEE]] /(Tabela_BI[[#This Row],[nº Capt. Subt. - DAEE]] + Tabela_BI[[#This Row],[nº Capt. Superf. - DAEE]]),"") *100,"")</f>
        <v>16.216216216216218</v>
      </c>
      <c r="Q1791" s="1">
        <v>31</v>
      </c>
      <c r="R1791" s="1">
        <v>6</v>
      </c>
      <c r="S1791" s="6"/>
      <c r="T1791" s="6"/>
      <c r="W1791" s="1"/>
      <c r="X1791" s="1"/>
      <c r="Y1791" s="1"/>
      <c r="AC1791" s="1"/>
      <c r="AF1791" s="1"/>
      <c r="AG1791" s="1"/>
    </row>
    <row r="1792" spans="1:33" hidden="1" x14ac:dyDescent="0.25">
      <c r="A1792" s="1">
        <v>4</v>
      </c>
      <c r="B1792" s="1">
        <v>2018</v>
      </c>
      <c r="C1792" s="1">
        <v>35010044</v>
      </c>
      <c r="D1792" s="44" t="s">
        <v>58</v>
      </c>
      <c r="E1792" s="20">
        <v>0.17256785500000002</v>
      </c>
      <c r="F1792" s="20">
        <v>0.13036407400000002</v>
      </c>
      <c r="G1792" s="20">
        <v>4.2203781000000003E-2</v>
      </c>
      <c r="H1792" s="20">
        <v>1.7107432775241001E-3</v>
      </c>
      <c r="I1792" s="20">
        <v>7.4664583000000007E-2</v>
      </c>
      <c r="J1792" s="20">
        <v>3.6000000000000002E-4</v>
      </c>
      <c r="K1792" s="20">
        <v>9.282407400000002E-2</v>
      </c>
      <c r="L1792" s="20">
        <v>4.7191980000000008E-3</v>
      </c>
      <c r="M1792" s="20">
        <v>4.1374255633101854E-2</v>
      </c>
      <c r="N1792" s="1">
        <v>9</v>
      </c>
      <c r="O1792" s="8">
        <f>IFERROR(IFERROR(Tabela_BI[[#This Row],[nº Capt. Superf. - DAEE]]/(Tabela_BI[[#This Row],[nº Capt. Subt. - DAEE]] + Tabela_BI[[#This Row],[nº Capt. Superf. - DAEE]]),"") *100,"")</f>
        <v>56.862745098039213</v>
      </c>
      <c r="P1792" s="8">
        <f>IFERROR(IFERROR(Tabela_BI[[#This Row],[nº Capt. Subt. - DAEE]] /(Tabela_BI[[#This Row],[nº Capt. Subt. - DAEE]] + Tabela_BI[[#This Row],[nº Capt. Superf. - DAEE]]),"") *100,"")</f>
        <v>43.137254901960787</v>
      </c>
      <c r="Q1792" s="1">
        <v>29</v>
      </c>
      <c r="R1792" s="1">
        <v>22</v>
      </c>
      <c r="S1792" s="6">
        <v>762.64199999999994</v>
      </c>
      <c r="T1792" s="6">
        <v>762.64199999999994</v>
      </c>
      <c r="W1792" s="1"/>
      <c r="X1792" s="1"/>
      <c r="Y1792" s="1"/>
      <c r="AC1792" s="1"/>
      <c r="AF1792" s="1"/>
      <c r="AG1792" s="1"/>
    </row>
    <row r="1793" spans="1:33" hidden="1" x14ac:dyDescent="0.25">
      <c r="A1793" s="1">
        <v>8</v>
      </c>
      <c r="B1793" s="1">
        <v>2018</v>
      </c>
      <c r="C1793" s="1">
        <v>35010048</v>
      </c>
      <c r="D1793" s="44" t="s">
        <v>58</v>
      </c>
      <c r="E1793" s="20">
        <v>0.17245971299999999</v>
      </c>
      <c r="F1793" s="20">
        <v>0.16787971299999999</v>
      </c>
      <c r="G1793" s="20">
        <v>4.5799999999999999E-3</v>
      </c>
      <c r="H1793" s="20">
        <v>6.9223744292237488E-2</v>
      </c>
      <c r="I1793" s="20">
        <v>0</v>
      </c>
      <c r="J1793" s="20">
        <v>6.9999999999999994E-5</v>
      </c>
      <c r="K1793" s="20">
        <v>0.16704637900000002</v>
      </c>
      <c r="L1793" s="20">
        <v>5.3433340000000008E-3</v>
      </c>
      <c r="N1793" s="1">
        <v>22</v>
      </c>
      <c r="O1793" s="8">
        <f>IFERROR(IFERROR(Tabela_BI[[#This Row],[nº Capt. Superf. - DAEE]]/(Tabela_BI[[#This Row],[nº Capt. Subt. - DAEE]] + Tabela_BI[[#This Row],[nº Capt. Superf. - DAEE]]),"") *100,"")</f>
        <v>86.111111111111114</v>
      </c>
      <c r="P1793" s="8">
        <f>IFERROR(IFERROR(Tabela_BI[[#This Row],[nº Capt. Subt. - DAEE]] /(Tabela_BI[[#This Row],[nº Capt. Subt. - DAEE]] + Tabela_BI[[#This Row],[nº Capt. Superf. - DAEE]]),"") *100,"")</f>
        <v>13.888888888888889</v>
      </c>
      <c r="Q1793" s="1">
        <v>62</v>
      </c>
      <c r="R1793" s="1">
        <v>10</v>
      </c>
      <c r="S1793" s="6"/>
      <c r="T1793" s="6"/>
      <c r="W1793" s="1"/>
      <c r="X1793" s="1"/>
      <c r="Y1793" s="1"/>
      <c r="AC1793" s="1"/>
      <c r="AF1793" s="1"/>
      <c r="AG1793" s="1"/>
    </row>
    <row r="1794" spans="1:33" hidden="1" x14ac:dyDescent="0.25">
      <c r="A1794" s="1">
        <v>19</v>
      </c>
      <c r="B1794" s="1">
        <v>2018</v>
      </c>
      <c r="C1794" s="1">
        <v>350110319</v>
      </c>
      <c r="D1794" s="44" t="s">
        <v>59</v>
      </c>
      <c r="E1794" s="20">
        <v>0</v>
      </c>
      <c r="F1794" s="20">
        <v>0</v>
      </c>
      <c r="G1794" s="20">
        <v>0</v>
      </c>
      <c r="H1794" s="20">
        <v>0</v>
      </c>
      <c r="I1794" s="20">
        <v>0</v>
      </c>
      <c r="J1794" s="20">
        <v>0</v>
      </c>
      <c r="K1794" s="20">
        <v>0</v>
      </c>
      <c r="L1794" s="20">
        <v>0</v>
      </c>
      <c r="M1794" s="20">
        <v>8.6301388020833345E-3</v>
      </c>
      <c r="N1794" s="1" t="s">
        <v>47</v>
      </c>
      <c r="O1794" s="8" t="str">
        <f>IFERROR(IFERROR(Tabela_BI[[#This Row],[nº Capt. Superf. - DAEE]]/(Tabela_BI[[#This Row],[nº Capt. Subt. - DAEE]] + Tabela_BI[[#This Row],[nº Capt. Superf. - DAEE]]),"") *100,"")</f>
        <v/>
      </c>
      <c r="P1794" s="8" t="str">
        <f>IFERROR(IFERROR(Tabela_BI[[#This Row],[nº Capt. Subt. - DAEE]] /(Tabela_BI[[#This Row],[nº Capt. Subt. - DAEE]] + Tabela_BI[[#This Row],[nº Capt. Superf. - DAEE]]),"") *100,"")</f>
        <v/>
      </c>
      <c r="Q1794" s="1">
        <v>0</v>
      </c>
      <c r="R1794" s="1">
        <v>0</v>
      </c>
      <c r="S1794" s="6">
        <v>158.86368000000002</v>
      </c>
      <c r="T1794" s="6">
        <v>158.86368000000002</v>
      </c>
      <c r="W1794" s="1"/>
      <c r="X1794" s="1"/>
      <c r="Y1794" s="1"/>
      <c r="AC1794" s="1"/>
      <c r="AF1794" s="1"/>
      <c r="AG1794" s="1"/>
    </row>
    <row r="1795" spans="1:33" hidden="1" x14ac:dyDescent="0.25">
      <c r="A1795" s="1">
        <v>20</v>
      </c>
      <c r="B1795" s="1">
        <v>2018</v>
      </c>
      <c r="C1795" s="1">
        <v>350110320</v>
      </c>
      <c r="D1795" s="44" t="s">
        <v>59</v>
      </c>
      <c r="E1795" s="20">
        <v>1.7990000000000003E-2</v>
      </c>
      <c r="F1795" s="20">
        <v>1.6660000000000001E-2</v>
      </c>
      <c r="G1795" s="20">
        <v>1.33E-3</v>
      </c>
      <c r="H1795" s="20">
        <v>0</v>
      </c>
      <c r="I1795" s="20">
        <v>1.33E-3</v>
      </c>
      <c r="J1795" s="20">
        <v>1.389E-2</v>
      </c>
      <c r="K1795" s="20">
        <v>2.7699999999999999E-3</v>
      </c>
      <c r="L1795" s="20">
        <v>0</v>
      </c>
      <c r="N1795" s="1">
        <v>2</v>
      </c>
      <c r="O1795" s="8">
        <f>IFERROR(IFERROR(Tabela_BI[[#This Row],[nº Capt. Superf. - DAEE]]/(Tabela_BI[[#This Row],[nº Capt. Subt. - DAEE]] + Tabela_BI[[#This Row],[nº Capt. Superf. - DAEE]]),"") *100,"")</f>
        <v>75</v>
      </c>
      <c r="P1795" s="8">
        <f>IFERROR(IFERROR(Tabela_BI[[#This Row],[nº Capt. Subt. - DAEE]] /(Tabela_BI[[#This Row],[nº Capt. Subt. - DAEE]] + Tabela_BI[[#This Row],[nº Capt. Superf. - DAEE]]),"") *100,"")</f>
        <v>25</v>
      </c>
      <c r="Q1795" s="1">
        <v>3</v>
      </c>
      <c r="R1795" s="1">
        <v>1</v>
      </c>
      <c r="S1795" s="6"/>
      <c r="T1795" s="6"/>
      <c r="W1795" s="1"/>
      <c r="X1795" s="1"/>
      <c r="Y1795" s="1"/>
      <c r="AC1795" s="1"/>
      <c r="AF1795" s="1"/>
      <c r="AG1795" s="1"/>
    </row>
    <row r="1796" spans="1:33" hidden="1" x14ac:dyDescent="0.25">
      <c r="A1796" s="1">
        <v>10</v>
      </c>
      <c r="B1796" s="1">
        <v>2018</v>
      </c>
      <c r="C1796" s="1">
        <v>350115210</v>
      </c>
      <c r="D1796" s="44" t="s">
        <v>60</v>
      </c>
      <c r="E1796" s="20">
        <v>0.14224938200000001</v>
      </c>
      <c r="F1796" s="20">
        <v>0.114893333</v>
      </c>
      <c r="G1796" s="20">
        <v>2.7356049E-2</v>
      </c>
      <c r="H1796" s="20">
        <v>0</v>
      </c>
      <c r="I1796" s="20">
        <v>1.9666296E-2</v>
      </c>
      <c r="J1796" s="20">
        <v>0.103709753</v>
      </c>
      <c r="K1796" s="20">
        <v>8.7333300000000001E-4</v>
      </c>
      <c r="L1796" s="20">
        <v>1.7999999999999999E-2</v>
      </c>
      <c r="M1796" s="20">
        <v>3.841471663310185E-2</v>
      </c>
      <c r="N1796" s="1">
        <v>11</v>
      </c>
      <c r="O1796" s="8">
        <f>IFERROR(IFERROR(Tabela_BI[[#This Row],[nº Capt. Superf. - DAEE]]/(Tabela_BI[[#This Row],[nº Capt. Subt. - DAEE]] + Tabela_BI[[#This Row],[nº Capt. Superf. - DAEE]]),"") *100,"")</f>
        <v>34.782608695652172</v>
      </c>
      <c r="P1796" s="8">
        <f>IFERROR(IFERROR(Tabela_BI[[#This Row],[nº Capt. Subt. - DAEE]] /(Tabela_BI[[#This Row],[nº Capt. Subt. - DAEE]] + Tabela_BI[[#This Row],[nº Capt. Superf. - DAEE]]),"") *100,"")</f>
        <v>65.217391304347828</v>
      </c>
      <c r="Q1796" s="1">
        <v>8</v>
      </c>
      <c r="R1796" s="1">
        <v>15</v>
      </c>
      <c r="S1796" s="6">
        <v>589.78062900000009</v>
      </c>
      <c r="T1796" s="6">
        <v>294.89031450000004</v>
      </c>
      <c r="W1796" s="1"/>
      <c r="X1796" s="1"/>
      <c r="Y1796" s="1"/>
      <c r="AC1796" s="1"/>
      <c r="AF1796" s="1"/>
      <c r="AG1796" s="1"/>
    </row>
    <row r="1797" spans="1:33" hidden="1" x14ac:dyDescent="0.25">
      <c r="A1797" s="1">
        <v>15</v>
      </c>
      <c r="B1797" s="1">
        <v>2018</v>
      </c>
      <c r="C1797" s="1">
        <v>350120215</v>
      </c>
      <c r="D1797" s="44" t="s">
        <v>61</v>
      </c>
      <c r="E1797" s="20">
        <v>0.49142372900000003</v>
      </c>
      <c r="F1797" s="20">
        <v>0.44770111200000001</v>
      </c>
      <c r="G1797" s="20">
        <v>4.3722617000000012E-2</v>
      </c>
      <c r="H1797" s="20">
        <v>0</v>
      </c>
      <c r="I1797" s="20">
        <v>1.5382038000000001E-2</v>
      </c>
      <c r="J1797" s="20">
        <v>1.8046300000000001E-4</v>
      </c>
      <c r="K1797" s="20">
        <v>0.472611112</v>
      </c>
      <c r="L1797" s="20">
        <v>3.2501160000000004E-3</v>
      </c>
      <c r="M1797" s="20">
        <v>6.4985317708333339E-3</v>
      </c>
      <c r="N1797" s="1">
        <v>14</v>
      </c>
      <c r="O1797" s="8">
        <f>IFERROR(IFERROR(Tabela_BI[[#This Row],[nº Capt. Superf. - DAEE]]/(Tabela_BI[[#This Row],[nº Capt. Subt. - DAEE]] + Tabela_BI[[#This Row],[nº Capt. Superf. - DAEE]]),"") *100,"")</f>
        <v>47.058823529411761</v>
      </c>
      <c r="P1797" s="8">
        <f>IFERROR(IFERROR(Tabela_BI[[#This Row],[nº Capt. Subt. - DAEE]] /(Tabela_BI[[#This Row],[nº Capt. Subt. - DAEE]] + Tabela_BI[[#This Row],[nº Capt. Superf. - DAEE]]),"") *100,"")</f>
        <v>52.941176470588239</v>
      </c>
      <c r="Q1797" s="1">
        <v>24</v>
      </c>
      <c r="R1797" s="1">
        <v>27</v>
      </c>
      <c r="S1797" s="6">
        <v>135.61601039999996</v>
      </c>
      <c r="T1797" s="6">
        <v>135.61601039999996</v>
      </c>
      <c r="W1797" s="1"/>
      <c r="X1797" s="1"/>
      <c r="Y1797" s="1"/>
      <c r="AC1797" s="1"/>
      <c r="AF1797" s="1"/>
      <c r="AG1797" s="1"/>
    </row>
    <row r="1798" spans="1:33" hidden="1" x14ac:dyDescent="0.25">
      <c r="A1798" s="1">
        <v>21</v>
      </c>
      <c r="B1798" s="1">
        <v>2018</v>
      </c>
      <c r="C1798" s="1">
        <v>350130121</v>
      </c>
      <c r="D1798" s="44" t="s">
        <v>62</v>
      </c>
      <c r="E1798" s="20">
        <v>1.0200000000000001E-3</v>
      </c>
      <c r="F1798" s="20">
        <v>6.8999999999999997E-4</v>
      </c>
      <c r="G1798" s="20">
        <v>3.3E-4</v>
      </c>
      <c r="H1798" s="20">
        <v>0</v>
      </c>
      <c r="I1798" s="20">
        <v>5.0000000000000002E-5</v>
      </c>
      <c r="J1798" s="20">
        <v>0</v>
      </c>
      <c r="K1798" s="20">
        <v>7.6000000000000004E-4</v>
      </c>
      <c r="L1798" s="20">
        <v>2.1000000000000001E-4</v>
      </c>
      <c r="M1798" s="20">
        <v>7.2184976851851851E-2</v>
      </c>
      <c r="N1798" s="1">
        <v>3</v>
      </c>
      <c r="O1798" s="8">
        <f>IFERROR(IFERROR(Tabela_BI[[#This Row],[nº Capt. Superf. - DAEE]]/(Tabela_BI[[#This Row],[nº Capt. Subt. - DAEE]] + Tabela_BI[[#This Row],[nº Capt. Superf. - DAEE]]),"") *100,"")</f>
        <v>10</v>
      </c>
      <c r="P1798" s="8">
        <f>IFERROR(IFERROR(Tabela_BI[[#This Row],[nº Capt. Subt. - DAEE]] /(Tabela_BI[[#This Row],[nº Capt. Subt. - DAEE]] + Tabela_BI[[#This Row],[nº Capt. Superf. - DAEE]]),"") *100,"")</f>
        <v>90</v>
      </c>
      <c r="Q1798" s="1">
        <v>1</v>
      </c>
      <c r="R1798" s="1">
        <v>9</v>
      </c>
      <c r="S1798" s="6">
        <v>1207.9259999999999</v>
      </c>
      <c r="T1798" s="6">
        <v>1207.9259999999999</v>
      </c>
      <c r="W1798" s="1"/>
      <c r="X1798" s="1"/>
      <c r="Y1798" s="1"/>
      <c r="AC1798" s="1"/>
      <c r="AF1798" s="1"/>
      <c r="AG1798" s="1"/>
    </row>
    <row r="1799" spans="1:33" hidden="1" x14ac:dyDescent="0.25">
      <c r="A1799" s="1">
        <v>22</v>
      </c>
      <c r="B1799" s="1">
        <v>2018</v>
      </c>
      <c r="C1799" s="1">
        <v>350130122</v>
      </c>
      <c r="D1799" s="44" t="s">
        <v>62</v>
      </c>
      <c r="E1799" s="20">
        <v>1.9291068000000015E-2</v>
      </c>
      <c r="F1799" s="20">
        <v>2.1000000000000003E-3</v>
      </c>
      <c r="G1799" s="20">
        <v>1.7191068000000014E-2</v>
      </c>
      <c r="H1799" s="20">
        <v>0</v>
      </c>
      <c r="I1799" s="20">
        <v>0</v>
      </c>
      <c r="J1799" s="20">
        <v>4.8499999999999993E-3</v>
      </c>
      <c r="K1799" s="20">
        <v>1.2905089999999998E-3</v>
      </c>
      <c r="L1799" s="20">
        <v>1.3150558999999999E-2</v>
      </c>
      <c r="N1799" s="1">
        <v>7</v>
      </c>
      <c r="O1799" s="8">
        <f>IFERROR(IFERROR(Tabela_BI[[#This Row],[nº Capt. Superf. - DAEE]]/(Tabela_BI[[#This Row],[nº Capt. Subt. - DAEE]] + Tabela_BI[[#This Row],[nº Capt. Superf. - DAEE]]),"") *100,"")</f>
        <v>11.538461538461538</v>
      </c>
      <c r="P1799" s="8">
        <f>IFERROR(IFERROR(Tabela_BI[[#This Row],[nº Capt. Subt. - DAEE]] /(Tabela_BI[[#This Row],[nº Capt. Subt. - DAEE]] + Tabela_BI[[#This Row],[nº Capt. Superf. - DAEE]]),"") *100,"")</f>
        <v>88.461538461538453</v>
      </c>
      <c r="Q1799" s="1">
        <v>3</v>
      </c>
      <c r="R1799" s="1">
        <v>23</v>
      </c>
      <c r="S1799" s="6"/>
      <c r="T1799" s="6"/>
      <c r="W1799" s="1"/>
      <c r="X1799" s="1"/>
      <c r="Y1799" s="1"/>
      <c r="AC1799" s="1"/>
      <c r="AF1799" s="1"/>
      <c r="AG1799" s="1"/>
    </row>
    <row r="1800" spans="1:33" hidden="1" x14ac:dyDescent="0.25">
      <c r="A1800" s="1">
        <v>20</v>
      </c>
      <c r="B1800" s="1">
        <v>2018</v>
      </c>
      <c r="C1800" s="1">
        <v>350140020</v>
      </c>
      <c r="D1800" s="44" t="s">
        <v>63</v>
      </c>
      <c r="E1800" s="20">
        <v>3.5154397999999996E-2</v>
      </c>
      <c r="F1800" s="20">
        <v>1.2060000000000001E-2</v>
      </c>
      <c r="G1800" s="20">
        <v>2.3094397999999995E-2</v>
      </c>
      <c r="H1800" s="20">
        <v>0</v>
      </c>
      <c r="I1800" s="20">
        <v>1.4190000000000001E-2</v>
      </c>
      <c r="J1800" s="20">
        <v>0</v>
      </c>
      <c r="K1800" s="20">
        <v>2.0534397999999999E-2</v>
      </c>
      <c r="L1800" s="20">
        <v>4.3000000000000004E-4</v>
      </c>
      <c r="M1800" s="20">
        <v>8.1213984375000017E-3</v>
      </c>
      <c r="N1800" s="1">
        <v>7</v>
      </c>
      <c r="O1800" s="8">
        <f>IFERROR(IFERROR(Tabela_BI[[#This Row],[nº Capt. Superf. - DAEE]]/(Tabela_BI[[#This Row],[nº Capt. Subt. - DAEE]] + Tabela_BI[[#This Row],[nº Capt. Superf. - DAEE]]),"") *100,"")</f>
        <v>29.411764705882355</v>
      </c>
      <c r="P1800" s="8">
        <f>IFERROR(IFERROR(Tabela_BI[[#This Row],[nº Capt. Subt. - DAEE]] /(Tabela_BI[[#This Row],[nº Capt. Subt. - DAEE]] + Tabela_BI[[#This Row],[nº Capt. Superf. - DAEE]]),"") *100,"")</f>
        <v>70.588235294117652</v>
      </c>
      <c r="Q1800" s="1">
        <v>5</v>
      </c>
      <c r="R1800" s="1">
        <v>12</v>
      </c>
      <c r="S1800" s="6">
        <v>174.03647039999998</v>
      </c>
      <c r="T1800" s="6">
        <v>174.03647039999998</v>
      </c>
      <c r="W1800" s="1"/>
      <c r="X1800" s="1"/>
      <c r="Y1800" s="1"/>
      <c r="AC1800" s="1"/>
      <c r="AF1800" s="1"/>
      <c r="AG1800" s="1"/>
    </row>
    <row r="1801" spans="1:33" hidden="1" x14ac:dyDescent="0.25">
      <c r="A1801" s="1">
        <v>17</v>
      </c>
      <c r="B1801" s="1">
        <v>2018</v>
      </c>
      <c r="C1801" s="1">
        <v>350150917</v>
      </c>
      <c r="D1801" s="44" t="s">
        <v>64</v>
      </c>
      <c r="E1801" s="20">
        <v>0.15202000000000004</v>
      </c>
      <c r="F1801" s="20">
        <v>0.14123000000000005</v>
      </c>
      <c r="G1801" s="20">
        <v>1.0789999999999999E-2</v>
      </c>
      <c r="H1801" s="20">
        <v>0</v>
      </c>
      <c r="I1801" s="20">
        <v>6.4900000000000001E-3</v>
      </c>
      <c r="J1801" s="20">
        <v>0</v>
      </c>
      <c r="K1801" s="20">
        <v>0.14269000000000004</v>
      </c>
      <c r="L1801" s="20">
        <v>2.8400000000000005E-3</v>
      </c>
      <c r="M1801" s="20">
        <v>7.5211625000000011E-3</v>
      </c>
      <c r="N1801" s="1">
        <v>5</v>
      </c>
      <c r="O1801" s="8">
        <f>IFERROR(IFERROR(Tabela_BI[[#This Row],[nº Capt. Superf. - DAEE]]/(Tabela_BI[[#This Row],[nº Capt. Subt. - DAEE]] + Tabela_BI[[#This Row],[nº Capt. Superf. - DAEE]]),"") *100,"")</f>
        <v>50</v>
      </c>
      <c r="P1801" s="8">
        <f>IFERROR(IFERROR(Tabela_BI[[#This Row],[nº Capt. Subt. - DAEE]] /(Tabela_BI[[#This Row],[nº Capt. Subt. - DAEE]] + Tabela_BI[[#This Row],[nº Capt. Superf. - DAEE]]),"") *100,"")</f>
        <v>50</v>
      </c>
      <c r="Q1801" s="1">
        <v>8</v>
      </c>
      <c r="R1801" s="1">
        <v>8</v>
      </c>
      <c r="S1801" s="6">
        <v>153.547056</v>
      </c>
      <c r="T1801" s="6">
        <v>153.547056</v>
      </c>
      <c r="W1801" s="1"/>
      <c r="X1801" s="1"/>
      <c r="Y1801" s="1"/>
      <c r="AC1801" s="1"/>
      <c r="AF1801" s="1"/>
      <c r="AG1801" s="1"/>
    </row>
    <row r="1802" spans="1:33" hidden="1" x14ac:dyDescent="0.25">
      <c r="A1802" s="1">
        <v>5</v>
      </c>
      <c r="B1802" s="1">
        <v>2018</v>
      </c>
      <c r="C1802" s="1">
        <v>35016085</v>
      </c>
      <c r="D1802" s="44" t="s">
        <v>65</v>
      </c>
      <c r="E1802" s="20">
        <v>2.7699979460000002</v>
      </c>
      <c r="F1802" s="20">
        <v>2.2850931479999996</v>
      </c>
      <c r="G1802" s="20">
        <v>0.48490479800000053</v>
      </c>
      <c r="H1802" s="20">
        <v>0</v>
      </c>
      <c r="I1802" s="20">
        <v>1.07141</v>
      </c>
      <c r="J1802" s="20">
        <v>1.5138218510000006</v>
      </c>
      <c r="K1802" s="20">
        <v>5.64E-3</v>
      </c>
      <c r="L1802" s="20">
        <v>0.17912609499999996</v>
      </c>
      <c r="M1802" s="20">
        <v>0.79877526620370365</v>
      </c>
      <c r="N1802" s="1">
        <v>15</v>
      </c>
      <c r="O1802" s="8">
        <f>IFERROR(IFERROR(Tabela_BI[[#This Row],[nº Capt. Superf. - DAEE]]/(Tabela_BI[[#This Row],[nº Capt. Subt. - DAEE]] + Tabela_BI[[#This Row],[nº Capt. Superf. - DAEE]]),"") *100,"")</f>
        <v>7.71513353115727</v>
      </c>
      <c r="P1802" s="8">
        <f>IFERROR(IFERROR(Tabela_BI[[#This Row],[nº Capt. Subt. - DAEE]] /(Tabela_BI[[#This Row],[nº Capt. Subt. - DAEE]] + Tabela_BI[[#This Row],[nº Capt. Superf. - DAEE]]),"") *100,"")</f>
        <v>92.284866468842736</v>
      </c>
      <c r="Q1802" s="1">
        <v>26</v>
      </c>
      <c r="R1802" s="1">
        <v>311</v>
      </c>
      <c r="S1802" s="6">
        <v>12192.3914472</v>
      </c>
      <c r="T1802" s="6">
        <v>9083.331628164</v>
      </c>
      <c r="W1802" s="1"/>
      <c r="X1802" s="1"/>
      <c r="Y1802" s="1"/>
      <c r="AC1802" s="1"/>
      <c r="AF1802" s="1"/>
      <c r="AG1802" s="1"/>
    </row>
    <row r="1803" spans="1:33" hidden="1" x14ac:dyDescent="0.25">
      <c r="A1803" s="1">
        <v>9</v>
      </c>
      <c r="B1803" s="1">
        <v>2018</v>
      </c>
      <c r="C1803" s="1">
        <v>35017079</v>
      </c>
      <c r="D1803" s="44" t="s">
        <v>66</v>
      </c>
      <c r="E1803" s="20">
        <v>0.31711000000000006</v>
      </c>
      <c r="F1803" s="20">
        <v>0.13183</v>
      </c>
      <c r="G1803" s="20">
        <v>0.18528000000000006</v>
      </c>
      <c r="H1803" s="20">
        <v>0</v>
      </c>
      <c r="I1803" s="20">
        <v>9.8369999999999985E-2</v>
      </c>
      <c r="J1803" s="20">
        <v>0.20903000000000002</v>
      </c>
      <c r="K1803" s="20">
        <v>2.15E-3</v>
      </c>
      <c r="L1803" s="20">
        <v>7.5600000000000007E-3</v>
      </c>
      <c r="M1803" s="20">
        <v>0.11908359953703704</v>
      </c>
      <c r="N1803" s="1">
        <v>5</v>
      </c>
      <c r="O1803" s="8">
        <f>IFERROR(IFERROR(Tabela_BI[[#This Row],[nº Capt. Superf. - DAEE]]/(Tabela_BI[[#This Row],[nº Capt. Subt. - DAEE]] + Tabela_BI[[#This Row],[nº Capt. Superf. - DAEE]]),"") *100,"")</f>
        <v>21.875</v>
      </c>
      <c r="P1803" s="8">
        <f>IFERROR(IFERROR(Tabela_BI[[#This Row],[nº Capt. Subt. - DAEE]] /(Tabela_BI[[#This Row],[nº Capt. Subt. - DAEE]] + Tabela_BI[[#This Row],[nº Capt. Superf. - DAEE]]),"") *100,"")</f>
        <v>78.125</v>
      </c>
      <c r="Q1803" s="1">
        <v>7</v>
      </c>
      <c r="R1803" s="1">
        <v>25</v>
      </c>
      <c r="S1803" s="6">
        <v>2141.5859999999998</v>
      </c>
      <c r="T1803" s="6">
        <v>0</v>
      </c>
      <c r="W1803" s="1"/>
      <c r="X1803" s="1"/>
      <c r="Y1803" s="1"/>
      <c r="AC1803" s="1"/>
      <c r="AF1803" s="1"/>
      <c r="AG1803" s="1"/>
    </row>
    <row r="1804" spans="1:33" hidden="1" x14ac:dyDescent="0.25">
      <c r="A1804" s="1">
        <v>15</v>
      </c>
      <c r="B1804" s="1">
        <v>2018</v>
      </c>
      <c r="C1804" s="1">
        <v>350180615</v>
      </c>
      <c r="D1804" s="44" t="s">
        <v>67</v>
      </c>
      <c r="E1804" s="20">
        <v>7.2864444000000014E-2</v>
      </c>
      <c r="F1804" s="20">
        <v>7.0694444000000009E-2</v>
      </c>
      <c r="G1804" s="20">
        <v>2.1700000000000001E-3</v>
      </c>
      <c r="H1804" s="20">
        <v>0</v>
      </c>
      <c r="I1804" s="20">
        <v>0</v>
      </c>
      <c r="J1804" s="20">
        <v>0</v>
      </c>
      <c r="K1804" s="20">
        <v>7.2194443999999997E-2</v>
      </c>
      <c r="L1804" s="20">
        <v>6.7000000000000002E-4</v>
      </c>
      <c r="M1804" s="20">
        <v>1.2786521354166667E-2</v>
      </c>
      <c r="N1804" s="1">
        <v>3</v>
      </c>
      <c r="O1804" s="8">
        <f>IFERROR(IFERROR(Tabela_BI[[#This Row],[nº Capt. Superf. - DAEE]]/(Tabela_BI[[#This Row],[nº Capt. Subt. - DAEE]] + Tabela_BI[[#This Row],[nº Capt. Superf. - DAEE]]),"") *100,"")</f>
        <v>63.157894736842103</v>
      </c>
      <c r="P1804" s="8">
        <f>IFERROR(IFERROR(Tabela_BI[[#This Row],[nº Capt. Subt. - DAEE]] /(Tabela_BI[[#This Row],[nº Capt. Subt. - DAEE]] + Tabela_BI[[#This Row],[nº Capt. Superf. - DAEE]]),"") *100,"")</f>
        <v>36.84210526315789</v>
      </c>
      <c r="Q1804" s="1">
        <v>12</v>
      </c>
      <c r="R1804" s="1">
        <v>7</v>
      </c>
      <c r="S1804" s="6">
        <v>267.19308000000001</v>
      </c>
      <c r="T1804" s="6">
        <v>259.1772876</v>
      </c>
      <c r="W1804" s="1"/>
      <c r="X1804" s="1"/>
      <c r="Y1804" s="1"/>
      <c r="AC1804" s="1"/>
      <c r="AF1804" s="1"/>
      <c r="AG1804" s="1"/>
    </row>
    <row r="1805" spans="1:33" hidden="1" x14ac:dyDescent="0.25">
      <c r="A1805" s="1">
        <v>5</v>
      </c>
      <c r="B1805" s="1">
        <v>2018</v>
      </c>
      <c r="C1805" s="1">
        <v>35019055</v>
      </c>
      <c r="D1805" s="44" t="s">
        <v>68</v>
      </c>
      <c r="E1805" s="20">
        <v>0.90186606499999766</v>
      </c>
      <c r="F1805" s="20">
        <v>0.68131681699999824</v>
      </c>
      <c r="G1805" s="20">
        <v>0.22054924799999948</v>
      </c>
      <c r="H1805" s="20">
        <v>0</v>
      </c>
      <c r="I1805" s="20">
        <v>0.31915000000000004</v>
      </c>
      <c r="J1805" s="20">
        <v>0.30919888799999995</v>
      </c>
      <c r="K1805" s="20">
        <v>0.16064268700000006</v>
      </c>
      <c r="L1805" s="20">
        <v>0.11287449000000005</v>
      </c>
      <c r="M1805" s="20">
        <v>0.165186554380787</v>
      </c>
      <c r="N1805" s="1">
        <v>157</v>
      </c>
      <c r="O1805" s="8">
        <f>IFERROR(IFERROR(Tabela_BI[[#This Row],[nº Capt. Superf. - DAEE]]/(Tabela_BI[[#This Row],[nº Capt. Subt. - DAEE]] + Tabela_BI[[#This Row],[nº Capt. Superf. - DAEE]]),"") *100,"")</f>
        <v>34.254143646408842</v>
      </c>
      <c r="P1805" s="8">
        <f>IFERROR(IFERROR(Tabela_BI[[#This Row],[nº Capt. Subt. - DAEE]] /(Tabela_BI[[#This Row],[nº Capt. Subt. - DAEE]] + Tabela_BI[[#This Row],[nº Capt. Superf. - DAEE]]),"") *100,"")</f>
        <v>65.745856353591165</v>
      </c>
      <c r="Q1805" s="1">
        <v>124</v>
      </c>
      <c r="R1805" s="1">
        <v>238</v>
      </c>
      <c r="S1805" s="6">
        <v>2894.9615999999996</v>
      </c>
      <c r="T1805" s="6">
        <v>2113.3219679999997</v>
      </c>
      <c r="W1805" s="1"/>
      <c r="X1805" s="1"/>
      <c r="Y1805" s="1"/>
      <c r="AC1805" s="1"/>
      <c r="AF1805" s="1"/>
      <c r="AG1805" s="1"/>
    </row>
    <row r="1806" spans="1:33" hidden="1" x14ac:dyDescent="0.25">
      <c r="A1806" s="1">
        <v>9</v>
      </c>
      <c r="B1806" s="1">
        <v>2018</v>
      </c>
      <c r="C1806" s="1">
        <v>35019059</v>
      </c>
      <c r="D1806" s="44" t="s">
        <v>68</v>
      </c>
      <c r="E1806" s="20">
        <v>3.7119219999999994E-3</v>
      </c>
      <c r="F1806" s="20">
        <v>1.518889E-3</v>
      </c>
      <c r="G1806" s="20">
        <v>2.1930329999999996E-3</v>
      </c>
      <c r="H1806" s="20">
        <v>0</v>
      </c>
      <c r="I1806" s="20">
        <v>0</v>
      </c>
      <c r="J1806" s="20">
        <v>0</v>
      </c>
      <c r="K1806" s="20">
        <v>2.2830329999999994E-3</v>
      </c>
      <c r="L1806" s="20">
        <v>1.428889E-3</v>
      </c>
      <c r="N1806" s="1">
        <v>13</v>
      </c>
      <c r="O1806" s="8">
        <f>IFERROR(IFERROR(Tabela_BI[[#This Row],[nº Capt. Superf. - DAEE]]/(Tabela_BI[[#This Row],[nº Capt. Subt. - DAEE]] + Tabela_BI[[#This Row],[nº Capt. Superf. - DAEE]]),"") *100,"")</f>
        <v>42.857142857142854</v>
      </c>
      <c r="P1806" s="8">
        <f>IFERROR(IFERROR(Tabela_BI[[#This Row],[nº Capt. Subt. - DAEE]] /(Tabela_BI[[#This Row],[nº Capt. Subt. - DAEE]] + Tabela_BI[[#This Row],[nº Capt. Superf. - DAEE]]),"") *100,"")</f>
        <v>57.142857142857139</v>
      </c>
      <c r="Q1806" s="1">
        <v>3</v>
      </c>
      <c r="R1806" s="1">
        <v>4</v>
      </c>
      <c r="S1806" s="6"/>
      <c r="T1806" s="6"/>
      <c r="W1806" s="1"/>
      <c r="X1806" s="1"/>
      <c r="Y1806" s="1"/>
      <c r="AC1806" s="1"/>
      <c r="AF1806" s="1"/>
      <c r="AG1806" s="1"/>
    </row>
    <row r="1807" spans="1:33" hidden="1" x14ac:dyDescent="0.25">
      <c r="A1807" s="1">
        <v>5</v>
      </c>
      <c r="B1807" s="1">
        <v>2018</v>
      </c>
      <c r="C1807" s="1">
        <v>35020025</v>
      </c>
      <c r="D1807" s="44" t="s">
        <v>69</v>
      </c>
      <c r="E1807" s="20">
        <v>0.180373426</v>
      </c>
      <c r="F1807" s="20">
        <v>0.145697778</v>
      </c>
      <c r="G1807" s="20">
        <v>3.4675647999999996E-2</v>
      </c>
      <c r="H1807" s="20">
        <v>0</v>
      </c>
      <c r="I1807" s="20">
        <v>1.7819999999999999E-2</v>
      </c>
      <c r="J1807" s="20">
        <v>0.12623999999999999</v>
      </c>
      <c r="K1807" s="20">
        <v>1.5283610999999999E-2</v>
      </c>
      <c r="L1807" s="20">
        <v>2.1029815E-2</v>
      </c>
      <c r="M1807" s="20">
        <v>1.0761440234375004E-2</v>
      </c>
      <c r="N1807" s="1">
        <v>13</v>
      </c>
      <c r="O1807" s="8">
        <f>IFERROR(IFERROR(Tabela_BI[[#This Row],[nº Capt. Superf. - DAEE]]/(Tabela_BI[[#This Row],[nº Capt. Subt. - DAEE]] + Tabela_BI[[#This Row],[nº Capt. Superf. - DAEE]]),"") *100,"")</f>
        <v>44</v>
      </c>
      <c r="P1807" s="8">
        <f>IFERROR(IFERROR(Tabela_BI[[#This Row],[nº Capt. Subt. - DAEE]] /(Tabela_BI[[#This Row],[nº Capt. Subt. - DAEE]] + Tabela_BI[[#This Row],[nº Capt. Superf. - DAEE]]),"") *100,"")</f>
        <v>56.000000000000007</v>
      </c>
      <c r="Q1807" s="1">
        <v>11</v>
      </c>
      <c r="R1807" s="1">
        <v>14</v>
      </c>
      <c r="S1807" s="6">
        <v>203.00544000000002</v>
      </c>
      <c r="T1807" s="6">
        <v>203.00544000000002</v>
      </c>
      <c r="W1807" s="1"/>
      <c r="X1807" s="1"/>
      <c r="Y1807" s="1"/>
      <c r="AC1807" s="1"/>
      <c r="AF1807" s="1"/>
      <c r="AG1807" s="1"/>
    </row>
    <row r="1808" spans="1:33" hidden="1" x14ac:dyDescent="0.25">
      <c r="A1808" s="1">
        <v>9</v>
      </c>
      <c r="B1808" s="1">
        <v>2018</v>
      </c>
      <c r="C1808" s="1">
        <v>35020029</v>
      </c>
      <c r="D1808" s="44" t="s">
        <v>69</v>
      </c>
      <c r="E1808" s="20">
        <v>0.15621888899999997</v>
      </c>
      <c r="F1808" s="20">
        <v>0.14764888899999998</v>
      </c>
      <c r="G1808" s="20">
        <v>8.5699999999999995E-3</v>
      </c>
      <c r="H1808" s="20">
        <v>0</v>
      </c>
      <c r="I1808" s="20">
        <v>0</v>
      </c>
      <c r="J1808" s="20">
        <v>8.5699999999999995E-3</v>
      </c>
      <c r="K1808" s="20">
        <v>0.14420999999999998</v>
      </c>
      <c r="L1808" s="20">
        <v>3.4388890000000001E-3</v>
      </c>
      <c r="N1808" s="1">
        <v>9</v>
      </c>
      <c r="O1808" s="8">
        <f>IFERROR(IFERROR(Tabela_BI[[#This Row],[nº Capt. Superf. - DAEE]]/(Tabela_BI[[#This Row],[nº Capt. Subt. - DAEE]] + Tabela_BI[[#This Row],[nº Capt. Superf. - DAEE]]),"") *100,"")</f>
        <v>81.818181818181827</v>
      </c>
      <c r="P1808" s="8">
        <f>IFERROR(IFERROR(Tabela_BI[[#This Row],[nº Capt. Subt. - DAEE]] /(Tabela_BI[[#This Row],[nº Capt. Subt. - DAEE]] + Tabela_BI[[#This Row],[nº Capt. Superf. - DAEE]]),"") *100,"")</f>
        <v>18.181818181818183</v>
      </c>
      <c r="Q1808" s="1">
        <v>9</v>
      </c>
      <c r="R1808" s="1">
        <v>2</v>
      </c>
      <c r="S1808" s="6"/>
      <c r="T1808" s="6"/>
      <c r="W1808" s="1"/>
      <c r="X1808" s="1"/>
      <c r="Y1808" s="1"/>
      <c r="AC1808" s="1"/>
      <c r="AF1808" s="1"/>
      <c r="AG1808" s="1"/>
    </row>
    <row r="1809" spans="1:33" hidden="1" x14ac:dyDescent="0.25">
      <c r="A1809" s="1">
        <v>13</v>
      </c>
      <c r="B1809" s="1">
        <v>2018</v>
      </c>
      <c r="C1809" s="1">
        <v>350200213</v>
      </c>
      <c r="D1809" s="44" t="s">
        <v>69</v>
      </c>
      <c r="E1809" s="20">
        <v>4.9199999999999999E-3</v>
      </c>
      <c r="F1809" s="20">
        <v>4.8599999999999997E-3</v>
      </c>
      <c r="G1809" s="20">
        <v>6.0000000000000002E-5</v>
      </c>
      <c r="H1809" s="20">
        <v>0</v>
      </c>
      <c r="I1809" s="20">
        <v>0</v>
      </c>
      <c r="J1809" s="20">
        <v>0</v>
      </c>
      <c r="K1809" s="20">
        <v>4.8599999999999997E-3</v>
      </c>
      <c r="L1809" s="20">
        <v>6.0000000000000002E-5</v>
      </c>
      <c r="N1809" s="1">
        <v>0</v>
      </c>
      <c r="O1809" s="8">
        <f>IFERROR(IFERROR(Tabela_BI[[#This Row],[nº Capt. Superf. - DAEE]]/(Tabela_BI[[#This Row],[nº Capt. Subt. - DAEE]] + Tabela_BI[[#This Row],[nº Capt. Superf. - DAEE]]),"") *100,"")</f>
        <v>50</v>
      </c>
      <c r="P1809" s="8">
        <f>IFERROR(IFERROR(Tabela_BI[[#This Row],[nº Capt. Subt. - DAEE]] /(Tabela_BI[[#This Row],[nº Capt. Subt. - DAEE]] + Tabela_BI[[#This Row],[nº Capt. Superf. - DAEE]]),"") *100,"")</f>
        <v>50</v>
      </c>
      <c r="Q1809" s="1">
        <v>2</v>
      </c>
      <c r="R1809" s="1">
        <v>2</v>
      </c>
      <c r="S1809" s="6"/>
      <c r="T1809" s="6"/>
      <c r="W1809" s="1"/>
      <c r="X1809" s="1"/>
      <c r="Y1809" s="1"/>
      <c r="AC1809" s="1"/>
      <c r="AF1809" s="1"/>
      <c r="AG1809" s="1"/>
    </row>
    <row r="1810" spans="1:33" hidden="1" x14ac:dyDescent="0.25">
      <c r="A1810" s="1">
        <v>19</v>
      </c>
      <c r="B1810" s="1">
        <v>2018</v>
      </c>
      <c r="C1810" s="1">
        <v>350210119</v>
      </c>
      <c r="D1810" s="44" t="s">
        <v>70</v>
      </c>
      <c r="E1810" s="20">
        <v>0.9478752159999998</v>
      </c>
      <c r="F1810" s="20">
        <v>0.48867549399999993</v>
      </c>
      <c r="G1810" s="20">
        <v>0.45919972199999987</v>
      </c>
      <c r="H1810" s="20">
        <v>1.72602739726027E-3</v>
      </c>
      <c r="I1810" s="20">
        <v>0.21383592599999995</v>
      </c>
      <c r="J1810" s="20">
        <v>0.24478</v>
      </c>
      <c r="K1810" s="20">
        <v>0.39939549399999991</v>
      </c>
      <c r="L1810" s="20">
        <v>8.9863795999999996E-2</v>
      </c>
      <c r="M1810" s="20">
        <v>0.1649934539363426</v>
      </c>
      <c r="N1810" s="1">
        <v>5</v>
      </c>
      <c r="O1810" s="8">
        <f>IFERROR(IFERROR(Tabela_BI[[#This Row],[nº Capt. Superf. - DAEE]]/(Tabela_BI[[#This Row],[nº Capt. Subt. - DAEE]] + Tabela_BI[[#This Row],[nº Capt. Superf. - DAEE]]),"") *100,"")</f>
        <v>17.449664429530202</v>
      </c>
      <c r="P1810" s="8">
        <f>IFERROR(IFERROR(Tabela_BI[[#This Row],[nº Capt. Subt. - DAEE]] /(Tabela_BI[[#This Row],[nº Capt. Subt. - DAEE]] + Tabela_BI[[#This Row],[nº Capt. Superf. - DAEE]]),"") *100,"")</f>
        <v>82.550335570469798</v>
      </c>
      <c r="Q1810" s="1">
        <v>26</v>
      </c>
      <c r="R1810" s="1">
        <v>123</v>
      </c>
      <c r="S1810" s="6">
        <v>2850.7627458000002</v>
      </c>
      <c r="T1810" s="6">
        <v>2850.7627458000002</v>
      </c>
      <c r="W1810" s="1"/>
      <c r="X1810" s="1"/>
      <c r="Y1810" s="1"/>
      <c r="AC1810" s="1"/>
      <c r="AF1810" s="1"/>
      <c r="AG1810" s="1"/>
    </row>
    <row r="1811" spans="1:33" hidden="1" x14ac:dyDescent="0.25">
      <c r="A1811" s="1">
        <v>14</v>
      </c>
      <c r="B1811" s="1">
        <v>2018</v>
      </c>
      <c r="C1811" s="1">
        <v>350220014</v>
      </c>
      <c r="D1811" s="44" t="s">
        <v>71</v>
      </c>
      <c r="E1811" s="20">
        <v>0.81215933399999996</v>
      </c>
      <c r="F1811" s="20">
        <v>0.78856740699999994</v>
      </c>
      <c r="G1811" s="20">
        <v>2.3591926999999992E-2</v>
      </c>
      <c r="H1811" s="20">
        <v>0.19718461440892945</v>
      </c>
      <c r="I1811" s="20">
        <v>6.5884444000000014E-2</v>
      </c>
      <c r="J1811" s="20">
        <v>8.9618888999999993E-2</v>
      </c>
      <c r="K1811" s="20">
        <v>0.6561485629999998</v>
      </c>
      <c r="L1811" s="20">
        <v>5.0743800000000003E-4</v>
      </c>
      <c r="M1811" s="20">
        <v>5.871259242592592E-2</v>
      </c>
      <c r="N1811" s="1">
        <v>65</v>
      </c>
      <c r="O1811" s="8">
        <f>IFERROR(IFERROR(Tabela_BI[[#This Row],[nº Capt. Superf. - DAEE]]/(Tabela_BI[[#This Row],[nº Capt. Subt. - DAEE]] + Tabela_BI[[#This Row],[nº Capt. Superf. - DAEE]]),"") *100,"")</f>
        <v>70.652173913043484</v>
      </c>
      <c r="P1811" s="8">
        <f>IFERROR(IFERROR(Tabela_BI[[#This Row],[nº Capt. Subt. - DAEE]] /(Tabela_BI[[#This Row],[nº Capt. Subt. - DAEE]] + Tabela_BI[[#This Row],[nº Capt. Superf. - DAEE]]),"") *100,"")</f>
        <v>29.347826086956523</v>
      </c>
      <c r="Q1811" s="1">
        <v>65</v>
      </c>
      <c r="R1811" s="1">
        <v>27</v>
      </c>
      <c r="S1811" s="6">
        <v>872.60948999999994</v>
      </c>
      <c r="T1811" s="6">
        <v>872.60948999999994</v>
      </c>
      <c r="W1811" s="1"/>
      <c r="X1811" s="1"/>
      <c r="Y1811" s="1"/>
      <c r="AC1811" s="1"/>
      <c r="AF1811" s="1"/>
      <c r="AG1811" s="1"/>
    </row>
    <row r="1812" spans="1:33" hidden="1" x14ac:dyDescent="0.25">
      <c r="A1812" s="1">
        <v>5</v>
      </c>
      <c r="B1812" s="1">
        <v>2018</v>
      </c>
      <c r="C1812" s="1">
        <v>35023095</v>
      </c>
      <c r="D1812" s="44" t="s">
        <v>72</v>
      </c>
      <c r="E1812" s="20">
        <v>5.9625705999999994E-2</v>
      </c>
      <c r="F1812" s="20">
        <v>5.9525705999999991E-2</v>
      </c>
      <c r="G1812" s="20">
        <v>1E-4</v>
      </c>
      <c r="H1812" s="20">
        <v>0</v>
      </c>
      <c r="I1812" s="20">
        <v>0</v>
      </c>
      <c r="J1812" s="20">
        <v>0</v>
      </c>
      <c r="K1812" s="20">
        <v>5.7125705999999991E-2</v>
      </c>
      <c r="L1812" s="20">
        <v>2.4999999999999996E-3</v>
      </c>
      <c r="N1812" s="1">
        <v>0</v>
      </c>
      <c r="O1812" s="8">
        <f>IFERROR(IFERROR(Tabela_BI[[#This Row],[nº Capt. Superf. - DAEE]]/(Tabela_BI[[#This Row],[nº Capt. Subt. - DAEE]] + Tabela_BI[[#This Row],[nº Capt. Superf. - DAEE]]),"") *100,"")</f>
        <v>92.857142857142861</v>
      </c>
      <c r="P1812" s="8">
        <f>IFERROR(IFERROR(Tabela_BI[[#This Row],[nº Capt. Subt. - DAEE]] /(Tabela_BI[[#This Row],[nº Capt. Subt. - DAEE]] + Tabela_BI[[#This Row],[nº Capt. Superf. - DAEE]]),"") *100,"")</f>
        <v>7.1428571428571423</v>
      </c>
      <c r="Q1812" s="1">
        <v>13</v>
      </c>
      <c r="R1812" s="1">
        <v>1</v>
      </c>
      <c r="S1812" s="6"/>
      <c r="T1812" s="6"/>
      <c r="W1812" s="1"/>
      <c r="X1812" s="1"/>
      <c r="Y1812" s="1"/>
      <c r="AC1812" s="1"/>
      <c r="AF1812" s="1"/>
      <c r="AG1812" s="1"/>
    </row>
    <row r="1813" spans="1:33" hidden="1" x14ac:dyDescent="0.25">
      <c r="A1813" s="1">
        <v>10</v>
      </c>
      <c r="B1813" s="1">
        <v>2018</v>
      </c>
      <c r="C1813" s="1">
        <v>350230910</v>
      </c>
      <c r="D1813" s="44" t="s">
        <v>72</v>
      </c>
      <c r="E1813" s="20">
        <v>0.31008163499999991</v>
      </c>
      <c r="F1813" s="20">
        <v>0.30610422799999992</v>
      </c>
      <c r="G1813" s="20">
        <v>3.9774069999999996E-3</v>
      </c>
      <c r="H1813" s="20">
        <v>0</v>
      </c>
      <c r="I1813" s="20">
        <v>1.6804815000000001E-2</v>
      </c>
      <c r="J1813" s="20">
        <v>0</v>
      </c>
      <c r="K1813" s="20">
        <v>0.27135333300000003</v>
      </c>
      <c r="L1813" s="20">
        <v>2.1923487000000002E-2</v>
      </c>
      <c r="M1813" s="20">
        <v>1.2940736458333333E-2</v>
      </c>
      <c r="N1813" s="1">
        <v>11</v>
      </c>
      <c r="O1813" s="8">
        <f>IFERROR(IFERROR(Tabela_BI[[#This Row],[nº Capt. Superf. - DAEE]]/(Tabela_BI[[#This Row],[nº Capt. Subt. - DAEE]] + Tabela_BI[[#This Row],[nº Capt. Superf. - DAEE]]),"") *100,"")</f>
        <v>69.230769230769226</v>
      </c>
      <c r="P1813" s="8">
        <f>IFERROR(IFERROR(Tabela_BI[[#This Row],[nº Capt. Subt. - DAEE]] /(Tabela_BI[[#This Row],[nº Capt. Subt. - DAEE]] + Tabela_BI[[#This Row],[nº Capt. Superf. - DAEE]]),"") *100,"")</f>
        <v>30.76923076923077</v>
      </c>
      <c r="Q1813" s="1">
        <v>18</v>
      </c>
      <c r="R1813" s="1">
        <v>8</v>
      </c>
      <c r="S1813" s="6">
        <v>259.56288000000001</v>
      </c>
      <c r="T1813" s="6">
        <v>249.18036480000004</v>
      </c>
      <c r="W1813" s="1"/>
      <c r="X1813" s="1"/>
      <c r="Y1813" s="1"/>
      <c r="AC1813" s="1"/>
      <c r="AF1813" s="1"/>
      <c r="AG1813" s="1"/>
    </row>
    <row r="1814" spans="1:33" hidden="1" x14ac:dyDescent="0.25">
      <c r="A1814" s="1">
        <v>22</v>
      </c>
      <c r="B1814" s="1">
        <v>2018</v>
      </c>
      <c r="C1814" s="1">
        <v>350240822</v>
      </c>
      <c r="D1814" s="44" t="s">
        <v>73</v>
      </c>
      <c r="E1814" s="20">
        <v>0.29027999999999998</v>
      </c>
      <c r="F1814" s="20">
        <v>0.28098000000000001</v>
      </c>
      <c r="G1814" s="20">
        <v>9.2999999999999992E-3</v>
      </c>
      <c r="H1814" s="20">
        <v>0</v>
      </c>
      <c r="I1814" s="20">
        <v>7.4999999999999997E-3</v>
      </c>
      <c r="J1814" s="20">
        <v>0.28215000000000001</v>
      </c>
      <c r="K1814" s="20">
        <v>1.9000000000000001E-4</v>
      </c>
      <c r="L1814" s="20">
        <v>4.4000000000000007E-4</v>
      </c>
      <c r="M1814" s="20">
        <v>1.0015902604166665E-2</v>
      </c>
      <c r="N1814" s="1" t="s">
        <v>47</v>
      </c>
      <c r="O1814" s="8">
        <f>IFERROR(IFERROR(Tabela_BI[[#This Row],[nº Capt. Superf. - DAEE]]/(Tabela_BI[[#This Row],[nº Capt. Subt. - DAEE]] + Tabela_BI[[#This Row],[nº Capt. Superf. - DAEE]]),"") *100,"")</f>
        <v>21.052631578947366</v>
      </c>
      <c r="P1814" s="8">
        <f>IFERROR(IFERROR(Tabela_BI[[#This Row],[nº Capt. Subt. - DAEE]] /(Tabela_BI[[#This Row],[nº Capt. Subt. - DAEE]] + Tabela_BI[[#This Row],[nº Capt. Superf. - DAEE]]),"") *100,"")</f>
        <v>78.94736842105263</v>
      </c>
      <c r="Q1814" s="1">
        <v>4</v>
      </c>
      <c r="R1814" s="1">
        <v>15</v>
      </c>
      <c r="S1814" s="6">
        <v>180.52200000000002</v>
      </c>
      <c r="T1814" s="6">
        <v>180.52200000000002</v>
      </c>
      <c r="W1814" s="1"/>
      <c r="X1814" s="1"/>
      <c r="Y1814" s="1"/>
      <c r="AC1814" s="1"/>
      <c r="AF1814" s="1"/>
      <c r="AG1814" s="1"/>
    </row>
    <row r="1815" spans="1:33" hidden="1" x14ac:dyDescent="0.25">
      <c r="A1815" s="1">
        <v>2</v>
      </c>
      <c r="B1815" s="1">
        <v>2018</v>
      </c>
      <c r="C1815" s="1">
        <v>35025072</v>
      </c>
      <c r="D1815" s="44" t="s">
        <v>74</v>
      </c>
      <c r="E1815" s="20">
        <v>3.7334259000000009E-2</v>
      </c>
      <c r="F1815" s="20">
        <v>2.9372222000000003E-2</v>
      </c>
      <c r="G1815" s="20">
        <v>7.9620370000000017E-3</v>
      </c>
      <c r="H1815" s="20">
        <v>0.24136276002029391</v>
      </c>
      <c r="I1815" s="20">
        <v>0</v>
      </c>
      <c r="J1815" s="20">
        <v>9.6000000000000002E-4</v>
      </c>
      <c r="K1815" s="20">
        <v>6.9300000000000004E-3</v>
      </c>
      <c r="L1815" s="20">
        <v>2.9444259E-2</v>
      </c>
      <c r="M1815" s="20">
        <v>0.1067044421875</v>
      </c>
      <c r="N1815" s="1">
        <v>10</v>
      </c>
      <c r="O1815" s="8">
        <f>IFERROR(IFERROR(Tabela_BI[[#This Row],[nº Capt. Superf. - DAEE]]/(Tabela_BI[[#This Row],[nº Capt. Subt. - DAEE]] + Tabela_BI[[#This Row],[nº Capt. Superf. - DAEE]]),"") *100,"")</f>
        <v>50</v>
      </c>
      <c r="P1815" s="8">
        <f>IFERROR(IFERROR(Tabela_BI[[#This Row],[nº Capt. Subt. - DAEE]] /(Tabela_BI[[#This Row],[nº Capt. Subt. - DAEE]] + Tabela_BI[[#This Row],[nº Capt. Superf. - DAEE]]),"") *100,"")</f>
        <v>50</v>
      </c>
      <c r="Q1815" s="1">
        <v>12</v>
      </c>
      <c r="R1815" s="1">
        <v>12</v>
      </c>
      <c r="S1815" s="6">
        <v>1345.8311999999999</v>
      </c>
      <c r="T1815" s="6">
        <v>376.83273599999995</v>
      </c>
      <c r="W1815" s="1"/>
      <c r="X1815" s="1"/>
      <c r="Y1815" s="1"/>
      <c r="AC1815" s="1"/>
      <c r="AF1815" s="1"/>
      <c r="AG1815" s="1"/>
    </row>
    <row r="1816" spans="1:33" hidden="1" x14ac:dyDescent="0.25">
      <c r="A1816" s="1">
        <v>18</v>
      </c>
      <c r="B1816" s="1">
        <v>2018</v>
      </c>
      <c r="C1816" s="1">
        <v>350260618</v>
      </c>
      <c r="D1816" s="44" t="s">
        <v>75</v>
      </c>
      <c r="E1816" s="20">
        <v>4.4592743999999997E-2</v>
      </c>
      <c r="F1816" s="20">
        <v>6.6137039999999989E-3</v>
      </c>
      <c r="G1816" s="20">
        <v>3.7979039999999999E-2</v>
      </c>
      <c r="H1816" s="20">
        <v>0</v>
      </c>
      <c r="I1816" s="20">
        <v>1.46E-2</v>
      </c>
      <c r="J1816" s="20">
        <v>1.2999999999999999E-3</v>
      </c>
      <c r="K1816" s="20">
        <v>1.9435521999999997E-2</v>
      </c>
      <c r="L1816" s="20">
        <v>9.2572220000000007E-3</v>
      </c>
      <c r="M1816" s="20">
        <v>9.7333000000000003E-3</v>
      </c>
      <c r="N1816" s="1" t="s">
        <v>47</v>
      </c>
      <c r="O1816" s="8">
        <f>IFERROR(IFERROR(Tabela_BI[[#This Row],[nº Capt. Superf. - DAEE]]/(Tabela_BI[[#This Row],[nº Capt. Subt. - DAEE]] + Tabela_BI[[#This Row],[nº Capt. Superf. - DAEE]]),"") *100,"")</f>
        <v>37.837837837837839</v>
      </c>
      <c r="P1816" s="8">
        <f>IFERROR(IFERROR(Tabela_BI[[#This Row],[nº Capt. Subt. - DAEE]] /(Tabela_BI[[#This Row],[nº Capt. Subt. - DAEE]] + Tabela_BI[[#This Row],[nº Capt. Superf. - DAEE]]),"") *100,"")</f>
        <v>62.162162162162161</v>
      </c>
      <c r="Q1816" s="1">
        <v>14</v>
      </c>
      <c r="R1816" s="1">
        <v>23</v>
      </c>
      <c r="S1816" s="6">
        <v>181.65383999999997</v>
      </c>
      <c r="T1816" s="6">
        <v>181.65383999999997</v>
      </c>
      <c r="W1816" s="1"/>
      <c r="X1816" s="1"/>
      <c r="Y1816" s="1"/>
      <c r="AC1816" s="1"/>
      <c r="AF1816" s="1"/>
      <c r="AG1816" s="1"/>
    </row>
    <row r="1817" spans="1:33" hidden="1" x14ac:dyDescent="0.25">
      <c r="A1817" s="1">
        <v>11</v>
      </c>
      <c r="B1817" s="1">
        <v>2018</v>
      </c>
      <c r="C1817" s="1">
        <v>350270511</v>
      </c>
      <c r="D1817" s="44" t="s">
        <v>76</v>
      </c>
      <c r="E1817" s="20">
        <v>6.0140000000000027E-2</v>
      </c>
      <c r="F1817" s="20">
        <v>5.793000000000003E-2</v>
      </c>
      <c r="G1817" s="20">
        <v>2.2100000000000002E-3</v>
      </c>
      <c r="H1817" s="20">
        <v>0</v>
      </c>
      <c r="I1817" s="20">
        <v>2.7130000000000001E-2</v>
      </c>
      <c r="J1817" s="20">
        <v>2.5000000000000001E-2</v>
      </c>
      <c r="K1817" s="20">
        <v>1.2400000000000009E-3</v>
      </c>
      <c r="L1817" s="20">
        <v>6.77E-3</v>
      </c>
      <c r="M1817" s="20">
        <v>5.9389084739583327E-2</v>
      </c>
      <c r="N1817" s="1">
        <v>6</v>
      </c>
      <c r="O1817" s="8">
        <f>IFERROR(IFERROR(Tabela_BI[[#This Row],[nº Capt. Superf. - DAEE]]/(Tabela_BI[[#This Row],[nº Capt. Subt. - DAEE]] + Tabela_BI[[#This Row],[nº Capt. Superf. - DAEE]]),"") *100,"")</f>
        <v>95</v>
      </c>
      <c r="P1817" s="8">
        <f>IFERROR(IFERROR(Tabela_BI[[#This Row],[nº Capt. Subt. - DAEE]] /(Tabela_BI[[#This Row],[nº Capt. Subt. - DAEE]] + Tabela_BI[[#This Row],[nº Capt. Superf. - DAEE]]),"") *100,"")</f>
        <v>5</v>
      </c>
      <c r="Q1817" s="1">
        <v>38</v>
      </c>
      <c r="R1817" s="1">
        <v>2</v>
      </c>
      <c r="S1817" s="6">
        <v>580.79912922000005</v>
      </c>
      <c r="T1817" s="6">
        <v>580.79912922000005</v>
      </c>
      <c r="W1817" s="1"/>
      <c r="X1817" s="1"/>
      <c r="Y1817" s="1"/>
      <c r="AC1817" s="1"/>
      <c r="AF1817" s="1"/>
      <c r="AG1817" s="1"/>
    </row>
    <row r="1818" spans="1:33" hidden="1" x14ac:dyDescent="0.25">
      <c r="A1818" s="1">
        <v>14</v>
      </c>
      <c r="B1818" s="1">
        <v>2018</v>
      </c>
      <c r="C1818" s="1">
        <v>350270514</v>
      </c>
      <c r="D1818" s="44" t="s">
        <v>76</v>
      </c>
      <c r="E1818" s="20">
        <v>1.816555600000002E-2</v>
      </c>
      <c r="F1818" s="20">
        <v>1.722000000000002E-2</v>
      </c>
      <c r="G1818" s="20">
        <v>9.4555599999999996E-4</v>
      </c>
      <c r="H1818" s="20">
        <v>0</v>
      </c>
      <c r="I1818" s="20">
        <v>9.8500000000000011E-3</v>
      </c>
      <c r="J1818" s="20">
        <v>9.0000000000000006E-5</v>
      </c>
      <c r="K1818" s="20">
        <v>6.0099999999999971E-3</v>
      </c>
      <c r="L1818" s="20">
        <v>2.215556E-3</v>
      </c>
      <c r="N1818" s="1">
        <v>10</v>
      </c>
      <c r="O1818" s="8">
        <f>IFERROR(IFERROR(Tabela_BI[[#This Row],[nº Capt. Superf. - DAEE]]/(Tabela_BI[[#This Row],[nº Capt. Subt. - DAEE]] + Tabela_BI[[#This Row],[nº Capt. Superf. - DAEE]]),"") *100,"")</f>
        <v>94</v>
      </c>
      <c r="P1818" s="8">
        <f>IFERROR(IFERROR(Tabela_BI[[#This Row],[nº Capt. Subt. - DAEE]] /(Tabela_BI[[#This Row],[nº Capt. Subt. - DAEE]] + Tabela_BI[[#This Row],[nº Capt. Superf. - DAEE]]),"") *100,"")</f>
        <v>6</v>
      </c>
      <c r="Q1818" s="1">
        <v>47</v>
      </c>
      <c r="R1818" s="1">
        <v>3</v>
      </c>
      <c r="S1818" s="6"/>
      <c r="T1818" s="6"/>
      <c r="W1818" s="1"/>
      <c r="X1818" s="1"/>
      <c r="Y1818" s="1"/>
      <c r="AC1818" s="1"/>
      <c r="AF1818" s="1"/>
      <c r="AG1818" s="1"/>
    </row>
    <row r="1819" spans="1:33" hidden="1" x14ac:dyDescent="0.25">
      <c r="A1819" s="1">
        <v>10</v>
      </c>
      <c r="B1819" s="1">
        <v>2018</v>
      </c>
      <c r="C1819" s="1">
        <v>350275410</v>
      </c>
      <c r="D1819" s="44" t="s">
        <v>77</v>
      </c>
      <c r="E1819" s="20">
        <v>0.68396842599999985</v>
      </c>
      <c r="F1819" s="20">
        <v>0.59090999999999982</v>
      </c>
      <c r="G1819" s="20">
        <v>9.3058426000000055E-2</v>
      </c>
      <c r="H1819" s="20">
        <v>0</v>
      </c>
      <c r="I1819" s="20">
        <v>5.9060000000000001E-2</v>
      </c>
      <c r="J1819" s="20">
        <v>0.48116953700000004</v>
      </c>
      <c r="K1819" s="20">
        <v>2.4199999999999998E-3</v>
      </c>
      <c r="L1819" s="20">
        <v>0.141318889</v>
      </c>
      <c r="M1819" s="20">
        <v>3.7119737812499998E-2</v>
      </c>
      <c r="N1819" s="1">
        <v>48</v>
      </c>
      <c r="O1819" s="8">
        <f>IFERROR(IFERROR(Tabela_BI[[#This Row],[nº Capt. Superf. - DAEE]]/(Tabela_BI[[#This Row],[nº Capt. Subt. - DAEE]] + Tabela_BI[[#This Row],[nº Capt. Superf. - DAEE]]),"") *100,"")</f>
        <v>25.287356321839084</v>
      </c>
      <c r="P1819" s="8">
        <f>IFERROR(IFERROR(Tabela_BI[[#This Row],[nº Capt. Subt. - DAEE]] /(Tabela_BI[[#This Row],[nº Capt. Subt. - DAEE]] + Tabela_BI[[#This Row],[nº Capt. Superf. - DAEE]]),"") *100,"")</f>
        <v>74.712643678160916</v>
      </c>
      <c r="Q1819" s="1">
        <v>22</v>
      </c>
      <c r="R1819" s="1">
        <v>65</v>
      </c>
      <c r="S1819" s="6">
        <v>469.56815640000002</v>
      </c>
      <c r="T1819" s="6">
        <v>0</v>
      </c>
      <c r="W1819" s="1"/>
      <c r="X1819" s="1"/>
      <c r="Y1819" s="1"/>
      <c r="AC1819" s="1"/>
      <c r="AF1819" s="1"/>
      <c r="AG1819" s="1"/>
    </row>
    <row r="1820" spans="1:33" hidden="1" x14ac:dyDescent="0.25">
      <c r="A1820" s="1">
        <v>19</v>
      </c>
      <c r="B1820" s="1">
        <v>2018</v>
      </c>
      <c r="C1820" s="1">
        <v>350280419</v>
      </c>
      <c r="D1820" s="44" t="s">
        <v>78</v>
      </c>
      <c r="E1820" s="20">
        <v>2.6344395940000012</v>
      </c>
      <c r="F1820" s="20">
        <v>2.1190485200000011</v>
      </c>
      <c r="G1820" s="20">
        <v>0.51539107399999995</v>
      </c>
      <c r="H1820" s="20">
        <v>0</v>
      </c>
      <c r="I1820" s="20">
        <v>0.95069999999999999</v>
      </c>
      <c r="J1820" s="20">
        <v>1.1735591980000004</v>
      </c>
      <c r="K1820" s="20">
        <v>0.436837594</v>
      </c>
      <c r="L1820" s="20">
        <v>7.334280200000004E-2</v>
      </c>
      <c r="M1820" s="20">
        <v>0.64533333540277771</v>
      </c>
      <c r="N1820" s="1">
        <v>9</v>
      </c>
      <c r="O1820" s="8">
        <f>IFERROR(IFERROR(Tabela_BI[[#This Row],[nº Capt. Superf. - DAEE]]/(Tabela_BI[[#This Row],[nº Capt. Subt. - DAEE]] + Tabela_BI[[#This Row],[nº Capt. Superf. - DAEE]]),"") *100,"")</f>
        <v>22.844827586206897</v>
      </c>
      <c r="P1820" s="8">
        <f>IFERROR(IFERROR(Tabela_BI[[#This Row],[nº Capt. Subt. - DAEE]] /(Tabela_BI[[#This Row],[nº Capt. Subt. - DAEE]] + Tabela_BI[[#This Row],[nº Capt. Superf. - DAEE]]),"") *100,"")</f>
        <v>77.15517241379311</v>
      </c>
      <c r="Q1820" s="1">
        <v>53</v>
      </c>
      <c r="R1820" s="1">
        <v>179</v>
      </c>
      <c r="S1820" s="6">
        <v>10165.720319999999</v>
      </c>
      <c r="T1820" s="6">
        <v>10165.720319999999</v>
      </c>
      <c r="W1820" s="1"/>
      <c r="X1820" s="1"/>
      <c r="Y1820" s="1"/>
      <c r="AC1820" s="1"/>
      <c r="AF1820" s="1"/>
      <c r="AG1820" s="1"/>
    </row>
    <row r="1821" spans="1:33" hidden="1" x14ac:dyDescent="0.25">
      <c r="A1821" s="1">
        <v>20</v>
      </c>
      <c r="B1821" s="1">
        <v>2018</v>
      </c>
      <c r="C1821" s="1">
        <v>350280420</v>
      </c>
      <c r="D1821" s="44" t="s">
        <v>78</v>
      </c>
      <c r="E1821" s="20">
        <v>6.6878700000000003E-3</v>
      </c>
      <c r="F1821" s="20">
        <v>4.7499999999999999E-3</v>
      </c>
      <c r="G1821" s="20">
        <v>1.93787E-3</v>
      </c>
      <c r="H1821" s="20">
        <v>0</v>
      </c>
      <c r="I1821" s="20">
        <v>0</v>
      </c>
      <c r="J1821" s="20">
        <v>5.787E-5</v>
      </c>
      <c r="K1821" s="20">
        <v>6.6299999999999996E-3</v>
      </c>
      <c r="L1821" s="20">
        <v>0</v>
      </c>
      <c r="N1821" s="1">
        <v>0</v>
      </c>
      <c r="O1821" s="8">
        <f>IFERROR(IFERROR(Tabela_BI[[#This Row],[nº Capt. Superf. - DAEE]]/(Tabela_BI[[#This Row],[nº Capt. Subt. - DAEE]] + Tabela_BI[[#This Row],[nº Capt. Superf. - DAEE]]),"") *100,"")</f>
        <v>33.333333333333329</v>
      </c>
      <c r="P1821" s="8">
        <f>IFERROR(IFERROR(Tabela_BI[[#This Row],[nº Capt. Subt. - DAEE]] /(Tabela_BI[[#This Row],[nº Capt. Subt. - DAEE]] + Tabela_BI[[#This Row],[nº Capt. Superf. - DAEE]]),"") *100,"")</f>
        <v>66.666666666666657</v>
      </c>
      <c r="Q1821" s="1">
        <v>1</v>
      </c>
      <c r="R1821" s="1">
        <v>2</v>
      </c>
      <c r="S1821" s="6"/>
      <c r="T1821" s="6"/>
      <c r="W1821" s="1"/>
      <c r="X1821" s="1"/>
      <c r="Y1821" s="1"/>
      <c r="AC1821" s="1"/>
      <c r="AF1821" s="1"/>
      <c r="AG1821" s="1"/>
    </row>
    <row r="1822" spans="1:33" hidden="1" x14ac:dyDescent="0.25">
      <c r="A1822" s="1">
        <v>10</v>
      </c>
      <c r="B1822" s="1">
        <v>2018</v>
      </c>
      <c r="C1822" s="1">
        <v>350290310</v>
      </c>
      <c r="D1822" s="44" t="s">
        <v>79</v>
      </c>
      <c r="E1822" s="20">
        <v>5.0493918999999991E-2</v>
      </c>
      <c r="F1822" s="20">
        <v>1.5307499999999996E-2</v>
      </c>
      <c r="G1822" s="20">
        <v>3.5186418999999997E-2</v>
      </c>
      <c r="H1822" s="20">
        <v>0</v>
      </c>
      <c r="I1822" s="20">
        <v>1.4942807999999998E-2</v>
      </c>
      <c r="J1822" s="20">
        <v>3.7199999999999998E-3</v>
      </c>
      <c r="K1822" s="20">
        <v>1.5101110999999997E-2</v>
      </c>
      <c r="L1822" s="20">
        <v>1.6729999999999998E-2</v>
      </c>
      <c r="M1822" s="20">
        <v>9.3073160710648126E-2</v>
      </c>
      <c r="N1822" s="1">
        <v>46</v>
      </c>
      <c r="O1822" s="8">
        <f>IFERROR(IFERROR(Tabela_BI[[#This Row],[nº Capt. Superf. - DAEE]]/(Tabela_BI[[#This Row],[nº Capt. Subt. - DAEE]] + Tabela_BI[[#This Row],[nº Capt. Superf. - DAEE]]),"") *100,"")</f>
        <v>25.925925925925924</v>
      </c>
      <c r="P1822" s="8">
        <f>IFERROR(IFERROR(Tabela_BI[[#This Row],[nº Capt. Subt. - DAEE]] /(Tabela_BI[[#This Row],[nº Capt. Subt. - DAEE]] + Tabela_BI[[#This Row],[nº Capt. Superf. - DAEE]]),"") *100,"")</f>
        <v>74.074074074074076</v>
      </c>
      <c r="Q1822" s="1">
        <v>21</v>
      </c>
      <c r="R1822" s="1">
        <v>60</v>
      </c>
      <c r="S1822" s="6">
        <v>497.36160000000001</v>
      </c>
      <c r="T1822" s="6">
        <v>497.36160000000001</v>
      </c>
      <c r="W1822" s="1"/>
      <c r="X1822" s="1"/>
      <c r="Y1822" s="1"/>
      <c r="AC1822" s="1"/>
      <c r="AF1822" s="1"/>
      <c r="AG1822" s="1"/>
    </row>
    <row r="1823" spans="1:33" hidden="1" x14ac:dyDescent="0.25">
      <c r="A1823" s="1">
        <v>8</v>
      </c>
      <c r="B1823" s="1">
        <v>2018</v>
      </c>
      <c r="C1823" s="1">
        <v>35030008</v>
      </c>
      <c r="D1823" s="44" t="s">
        <v>80</v>
      </c>
      <c r="E1823" s="20">
        <v>6.8697778000000015E-2</v>
      </c>
      <c r="F1823" s="20">
        <v>4.6360000000000012E-2</v>
      </c>
      <c r="G1823" s="20">
        <v>2.2337777999999999E-2</v>
      </c>
      <c r="H1823" s="20">
        <v>0</v>
      </c>
      <c r="I1823" s="20">
        <v>3.3300000000000001E-3</v>
      </c>
      <c r="J1823" s="20">
        <v>4.6000000000000001E-4</v>
      </c>
      <c r="K1823" s="20">
        <v>4.1460000000000004E-2</v>
      </c>
      <c r="L1823" s="20">
        <v>2.3447777999999999E-2</v>
      </c>
      <c r="M1823" s="20">
        <v>1.3028015997023806E-2</v>
      </c>
      <c r="N1823" s="1">
        <v>2</v>
      </c>
      <c r="O1823" s="8">
        <f>IFERROR(IFERROR(Tabela_BI[[#This Row],[nº Capt. Superf. - DAEE]]/(Tabela_BI[[#This Row],[nº Capt. Subt. - DAEE]] + Tabela_BI[[#This Row],[nº Capt. Superf. - DAEE]]),"") *100,"")</f>
        <v>50</v>
      </c>
      <c r="P1823" s="8">
        <f>IFERROR(IFERROR(Tabela_BI[[#This Row],[nº Capt. Subt. - DAEE]] /(Tabela_BI[[#This Row],[nº Capt. Subt. - DAEE]] + Tabela_BI[[#This Row],[nº Capt. Superf. - DAEE]]),"") *100,"")</f>
        <v>50</v>
      </c>
      <c r="Q1823" s="1">
        <v>8</v>
      </c>
      <c r="R1823" s="1">
        <v>8</v>
      </c>
      <c r="S1823" s="6">
        <v>281.93399999999997</v>
      </c>
      <c r="T1823" s="6">
        <v>281.93399999999997</v>
      </c>
      <c r="W1823" s="1"/>
      <c r="X1823" s="1"/>
      <c r="Y1823" s="1"/>
      <c r="AC1823" s="1"/>
      <c r="AF1823" s="1"/>
      <c r="AG1823" s="1"/>
    </row>
    <row r="1824" spans="1:33" hidden="1" x14ac:dyDescent="0.25">
      <c r="A1824" s="1">
        <v>14</v>
      </c>
      <c r="B1824" s="1">
        <v>2018</v>
      </c>
      <c r="C1824" s="1">
        <v>350310914</v>
      </c>
      <c r="D1824" s="44" t="s">
        <v>81</v>
      </c>
      <c r="E1824" s="20">
        <v>0.351675185</v>
      </c>
      <c r="F1824" s="20">
        <v>0.32252000000000003</v>
      </c>
      <c r="G1824" s="20">
        <v>2.9155184999999993E-2</v>
      </c>
      <c r="H1824" s="20">
        <v>0.15198408168442409</v>
      </c>
      <c r="I1824" s="20">
        <v>1.728E-2</v>
      </c>
      <c r="J1824" s="20">
        <v>0</v>
      </c>
      <c r="K1824" s="20">
        <v>0.32330222200000003</v>
      </c>
      <c r="L1824" s="20">
        <v>1.1092963000000001E-2</v>
      </c>
      <c r="M1824" s="20">
        <v>1.0501865104166667E-2</v>
      </c>
      <c r="N1824" s="1">
        <v>3</v>
      </c>
      <c r="O1824" s="8">
        <f>IFERROR(IFERROR(Tabela_BI[[#This Row],[nº Capt. Superf. - DAEE]]/(Tabela_BI[[#This Row],[nº Capt. Subt. - DAEE]] + Tabela_BI[[#This Row],[nº Capt. Superf. - DAEE]]),"") *100,"")</f>
        <v>41.935483870967744</v>
      </c>
      <c r="P1824" s="8">
        <f>IFERROR(IFERROR(Tabela_BI[[#This Row],[nº Capt. Subt. - DAEE]] /(Tabela_BI[[#This Row],[nº Capt. Subt. - DAEE]] + Tabela_BI[[#This Row],[nº Capt. Superf. - DAEE]]),"") *100,"")</f>
        <v>58.064516129032263</v>
      </c>
      <c r="Q1824" s="1">
        <v>13</v>
      </c>
      <c r="R1824" s="1">
        <v>18</v>
      </c>
      <c r="S1824" s="6">
        <v>199.95206400000004</v>
      </c>
      <c r="T1824" s="6">
        <v>199.95206400000004</v>
      </c>
      <c r="W1824" s="1"/>
      <c r="X1824" s="1"/>
      <c r="Y1824" s="1"/>
      <c r="AC1824" s="1"/>
      <c r="AF1824" s="1"/>
      <c r="AG1824" s="1"/>
    </row>
    <row r="1825" spans="1:33" hidden="1" x14ac:dyDescent="0.25">
      <c r="A1825" s="1">
        <v>2</v>
      </c>
      <c r="B1825" s="1">
        <v>2018</v>
      </c>
      <c r="C1825" s="1">
        <v>35031582</v>
      </c>
      <c r="D1825" s="44" t="s">
        <v>82</v>
      </c>
      <c r="E1825" s="20">
        <v>9.1699999999999993E-3</v>
      </c>
      <c r="F1825" s="20">
        <v>7.1399999999999996E-3</v>
      </c>
      <c r="G1825" s="20">
        <v>2.0299999999999997E-3</v>
      </c>
      <c r="H1825" s="20">
        <v>0</v>
      </c>
      <c r="I1825" s="20">
        <v>7.7599999999999995E-3</v>
      </c>
      <c r="J1825" s="20">
        <v>0</v>
      </c>
      <c r="K1825" s="20">
        <v>2.0000000000000002E-5</v>
      </c>
      <c r="L1825" s="20">
        <v>1.39E-3</v>
      </c>
      <c r="M1825" s="20">
        <v>5.4510002604166666E-3</v>
      </c>
      <c r="N1825" s="1">
        <v>3</v>
      </c>
      <c r="O1825" s="8">
        <f>IFERROR(IFERROR(Tabela_BI[[#This Row],[nº Capt. Superf. - DAEE]]/(Tabela_BI[[#This Row],[nº Capt. Subt. - DAEE]] + Tabela_BI[[#This Row],[nº Capt. Superf. - DAEE]]),"") *100,"")</f>
        <v>50</v>
      </c>
      <c r="P1825" s="8">
        <f>IFERROR(IFERROR(Tabela_BI[[#This Row],[nº Capt. Subt. - DAEE]] /(Tabela_BI[[#This Row],[nº Capt. Subt. - DAEE]] + Tabela_BI[[#This Row],[nº Capt. Superf. - DAEE]]),"") *100,"")</f>
        <v>50</v>
      </c>
      <c r="Q1825" s="1">
        <v>3</v>
      </c>
      <c r="R1825" s="1">
        <v>3</v>
      </c>
      <c r="S1825" s="6">
        <v>91.596959999999996</v>
      </c>
      <c r="T1825" s="6">
        <v>91.596959999999996</v>
      </c>
      <c r="W1825" s="1"/>
      <c r="X1825" s="1"/>
      <c r="Y1825" s="1"/>
      <c r="AC1825" s="1"/>
      <c r="AF1825" s="1"/>
      <c r="AG1825" s="1"/>
    </row>
    <row r="1826" spans="1:33" hidden="1" x14ac:dyDescent="0.25">
      <c r="A1826" s="1">
        <v>9</v>
      </c>
      <c r="B1826" s="1">
        <v>2018</v>
      </c>
      <c r="C1826" s="1">
        <v>35032089</v>
      </c>
      <c r="D1826" s="44" t="s">
        <v>83</v>
      </c>
      <c r="E1826" s="20">
        <v>0.67486425900000013</v>
      </c>
      <c r="F1826" s="20">
        <v>0.6228800000000001</v>
      </c>
      <c r="G1826" s="20">
        <v>5.1984259000000012E-2</v>
      </c>
      <c r="H1826" s="20">
        <v>0</v>
      </c>
      <c r="I1826" s="20">
        <v>0.17754999999999999</v>
      </c>
      <c r="J1826" s="20">
        <v>0.21384000000000003</v>
      </c>
      <c r="K1826" s="20">
        <v>0.28289481499999991</v>
      </c>
      <c r="L1826" s="20">
        <v>5.7944399999999992E-4</v>
      </c>
      <c r="N1826" s="1">
        <v>10</v>
      </c>
      <c r="O1826" s="8">
        <f>IFERROR(IFERROR(Tabela_BI[[#This Row],[nº Capt. Superf. - DAEE]]/(Tabela_BI[[#This Row],[nº Capt. Subt. - DAEE]] + Tabela_BI[[#This Row],[nº Capt. Superf. - DAEE]]),"") *100,"")</f>
        <v>38.70967741935484</v>
      </c>
      <c r="P1826" s="8">
        <f>IFERROR(IFERROR(Tabela_BI[[#This Row],[nº Capt. Subt. - DAEE]] /(Tabela_BI[[#This Row],[nº Capt. Subt. - DAEE]] + Tabela_BI[[#This Row],[nº Capt. Superf. - DAEE]]),"") *100,"")</f>
        <v>61.29032258064516</v>
      </c>
      <c r="Q1826" s="1">
        <v>12</v>
      </c>
      <c r="R1826" s="1">
        <v>19</v>
      </c>
      <c r="S1826" s="6"/>
      <c r="T1826" s="6"/>
      <c r="W1826" s="1"/>
      <c r="X1826" s="1"/>
      <c r="Y1826" s="1"/>
      <c r="AC1826" s="1"/>
      <c r="AF1826" s="1"/>
      <c r="AG1826" s="1"/>
    </row>
    <row r="1827" spans="1:33" hidden="1" x14ac:dyDescent="0.25">
      <c r="A1827" s="1">
        <v>13</v>
      </c>
      <c r="B1827" s="1">
        <v>2018</v>
      </c>
      <c r="C1827" s="1">
        <v>350320813</v>
      </c>
      <c r="D1827" s="44" t="s">
        <v>83</v>
      </c>
      <c r="E1827" s="20">
        <v>2.3735989790000014</v>
      </c>
      <c r="F1827" s="20">
        <v>0.8557549069999999</v>
      </c>
      <c r="G1827" s="20">
        <v>1.5178440720000017</v>
      </c>
      <c r="H1827" s="20">
        <v>0</v>
      </c>
      <c r="I1827" s="20">
        <v>1.06443</v>
      </c>
      <c r="J1827" s="20">
        <v>0.48789757800000016</v>
      </c>
      <c r="K1827" s="20">
        <v>0.63534305499999977</v>
      </c>
      <c r="L1827" s="20">
        <v>0.18592834599999994</v>
      </c>
      <c r="M1827" s="20">
        <v>0.75811745500231487</v>
      </c>
      <c r="N1827" s="1">
        <v>25</v>
      </c>
      <c r="O1827" s="8">
        <f>IFERROR(IFERROR(Tabela_BI[[#This Row],[nº Capt. Superf. - DAEE]]/(Tabela_BI[[#This Row],[nº Capt. Subt. - DAEE]] + Tabela_BI[[#This Row],[nº Capt. Superf. - DAEE]]),"") *100,"")</f>
        <v>10.789980732177264</v>
      </c>
      <c r="P1827" s="8">
        <f>IFERROR(IFERROR(Tabela_BI[[#This Row],[nº Capt. Subt. - DAEE]] /(Tabela_BI[[#This Row],[nº Capt. Subt. - DAEE]] + Tabela_BI[[#This Row],[nº Capt. Superf. - DAEE]]),"") *100,"")</f>
        <v>89.210019267822744</v>
      </c>
      <c r="Q1827" s="1">
        <v>56</v>
      </c>
      <c r="R1827" s="1">
        <v>463</v>
      </c>
      <c r="S1827" s="6">
        <v>12140.71254</v>
      </c>
      <c r="T1827" s="6">
        <v>12140.71254</v>
      </c>
      <c r="W1827" s="1"/>
      <c r="X1827" s="1"/>
      <c r="Y1827" s="1"/>
      <c r="AC1827" s="1"/>
      <c r="AF1827" s="1"/>
      <c r="AG1827" s="1"/>
    </row>
    <row r="1828" spans="1:33" hidden="1" x14ac:dyDescent="0.25">
      <c r="A1828" s="1">
        <v>9</v>
      </c>
      <c r="B1828" s="1">
        <v>2018</v>
      </c>
      <c r="C1828" s="1">
        <v>35033079</v>
      </c>
      <c r="D1828" s="44" t="s">
        <v>84</v>
      </c>
      <c r="E1828" s="20">
        <v>0.99332118999999974</v>
      </c>
      <c r="F1828" s="20">
        <v>0.77822999999999976</v>
      </c>
      <c r="G1828" s="20">
        <v>0.21509118999999996</v>
      </c>
      <c r="H1828" s="20">
        <v>1.452115043125321E-2</v>
      </c>
      <c r="I1828" s="20">
        <v>0.15003999999999995</v>
      </c>
      <c r="J1828" s="20">
        <v>0.54404731600000034</v>
      </c>
      <c r="K1828" s="20">
        <v>0.26975740800000009</v>
      </c>
      <c r="L1828" s="20">
        <v>2.9476465999999982E-2</v>
      </c>
      <c r="M1828" s="20">
        <v>0.44828097222222224</v>
      </c>
      <c r="N1828" s="1">
        <v>44</v>
      </c>
      <c r="O1828" s="8">
        <f>IFERROR(IFERROR(Tabela_BI[[#This Row],[nº Capt. Superf. - DAEE]]/(Tabela_BI[[#This Row],[nº Capt. Subt. - DAEE]] + Tabela_BI[[#This Row],[nº Capt. Superf. - DAEE]]),"") *100,"")</f>
        <v>23.107569721115535</v>
      </c>
      <c r="P1828" s="8">
        <f>IFERROR(IFERROR(Tabela_BI[[#This Row],[nº Capt. Subt. - DAEE]] /(Tabela_BI[[#This Row],[nº Capt. Subt. - DAEE]] + Tabela_BI[[#This Row],[nº Capt. Superf. - DAEE]]),"") *100,"")</f>
        <v>76.892430278884461</v>
      </c>
      <c r="Q1828" s="1">
        <v>58</v>
      </c>
      <c r="R1828" s="1">
        <v>193</v>
      </c>
      <c r="S1828" s="6">
        <v>6791.9039999999986</v>
      </c>
      <c r="T1828" s="6">
        <v>0</v>
      </c>
      <c r="W1828" s="1"/>
      <c r="X1828" s="1"/>
      <c r="Y1828" s="1"/>
      <c r="AC1828" s="1"/>
      <c r="AF1828" s="1"/>
      <c r="AG1828" s="1"/>
    </row>
    <row r="1829" spans="1:33" hidden="1" x14ac:dyDescent="0.25">
      <c r="A1829" s="1">
        <v>20</v>
      </c>
      <c r="B1829" s="1">
        <v>2018</v>
      </c>
      <c r="C1829" s="1">
        <v>350335620</v>
      </c>
      <c r="D1829" s="44" t="s">
        <v>85</v>
      </c>
      <c r="E1829" s="20">
        <v>2.3490000000000007E-2</v>
      </c>
      <c r="F1829" s="20">
        <v>2.0440000000000007E-2</v>
      </c>
      <c r="G1829" s="20">
        <v>3.0500000000000002E-3</v>
      </c>
      <c r="H1829" s="20">
        <v>0</v>
      </c>
      <c r="I1829" s="20">
        <v>2.98E-3</v>
      </c>
      <c r="J1829" s="20">
        <v>0</v>
      </c>
      <c r="K1829" s="20">
        <v>2.0440000000000007E-2</v>
      </c>
      <c r="L1829" s="20">
        <v>7.0000000000000007E-5</v>
      </c>
      <c r="M1829" s="20">
        <v>3.1401624999999999E-3</v>
      </c>
      <c r="N1829" s="1">
        <v>12</v>
      </c>
      <c r="O1829" s="8">
        <f>IFERROR(IFERROR(Tabela_BI[[#This Row],[nº Capt. Superf. - DAEE]]/(Tabela_BI[[#This Row],[nº Capt. Subt. - DAEE]] + Tabela_BI[[#This Row],[nº Capt. Superf. - DAEE]]),"") *100,"")</f>
        <v>72.222222222222214</v>
      </c>
      <c r="P1829" s="8">
        <f>IFERROR(IFERROR(Tabela_BI[[#This Row],[nº Capt. Subt. - DAEE]] /(Tabela_BI[[#This Row],[nº Capt. Subt. - DAEE]] + Tabela_BI[[#This Row],[nº Capt. Superf. - DAEE]]),"") *100,"")</f>
        <v>27.777777777777779</v>
      </c>
      <c r="Q1829" s="1">
        <v>13</v>
      </c>
      <c r="R1829" s="1">
        <v>5</v>
      </c>
      <c r="S1829" s="6">
        <v>49.430736000000003</v>
      </c>
      <c r="T1829" s="6">
        <v>49.430736000000003</v>
      </c>
      <c r="W1829" s="1"/>
      <c r="X1829" s="1"/>
      <c r="Y1829" s="1"/>
      <c r="AC1829" s="1"/>
      <c r="AF1829" s="1"/>
      <c r="AG1829" s="1"/>
    </row>
    <row r="1830" spans="1:33" hidden="1" x14ac:dyDescent="0.25">
      <c r="A1830" s="1">
        <v>13</v>
      </c>
      <c r="B1830" s="1">
        <v>2018</v>
      </c>
      <c r="C1830" s="1">
        <v>350340613</v>
      </c>
      <c r="D1830" s="44" t="s">
        <v>86</v>
      </c>
      <c r="E1830" s="20">
        <v>0.14467518500000001</v>
      </c>
      <c r="F1830" s="20">
        <v>0.11099666600000001</v>
      </c>
      <c r="G1830" s="20">
        <v>3.3678519000000011E-2</v>
      </c>
      <c r="H1830" s="20">
        <v>0</v>
      </c>
      <c r="I1830" s="20">
        <v>1.558E-2</v>
      </c>
      <c r="J1830" s="20">
        <v>2.1928519E-2</v>
      </c>
      <c r="K1830" s="20">
        <v>8.702222200000001E-2</v>
      </c>
      <c r="L1830" s="20">
        <v>2.0144444000000001E-2</v>
      </c>
      <c r="M1830" s="20">
        <v>1.4639182031249998E-2</v>
      </c>
      <c r="N1830" s="1">
        <v>5</v>
      </c>
      <c r="O1830" s="8">
        <f>IFERROR(IFERROR(Tabela_BI[[#This Row],[nº Capt. Superf. - DAEE]]/(Tabela_BI[[#This Row],[nº Capt. Subt. - DAEE]] + Tabela_BI[[#This Row],[nº Capt. Superf. - DAEE]]),"") *100,"")</f>
        <v>50.746268656716417</v>
      </c>
      <c r="P1830" s="8">
        <f>IFERROR(IFERROR(Tabela_BI[[#This Row],[nº Capt. Subt. - DAEE]] /(Tabela_BI[[#This Row],[nº Capt. Subt. - DAEE]] + Tabela_BI[[#This Row],[nº Capt. Superf. - DAEE]]),"") *100,"")</f>
        <v>49.253731343283583</v>
      </c>
      <c r="Q1830" s="1">
        <v>34</v>
      </c>
      <c r="R1830" s="1">
        <v>33</v>
      </c>
      <c r="S1830" s="6">
        <v>274.92696000000001</v>
      </c>
      <c r="T1830" s="6">
        <v>274.92696000000001</v>
      </c>
      <c r="W1830" s="1"/>
      <c r="X1830" s="1"/>
      <c r="Y1830" s="1"/>
      <c r="AC1830" s="1"/>
      <c r="AF1830" s="1"/>
      <c r="AG1830" s="1"/>
    </row>
    <row r="1831" spans="1:33" hidden="1" x14ac:dyDescent="0.25">
      <c r="A1831" s="1">
        <v>2</v>
      </c>
      <c r="B1831" s="1">
        <v>2018</v>
      </c>
      <c r="C1831" s="1">
        <v>35035052</v>
      </c>
      <c r="D1831" s="44" t="s">
        <v>87</v>
      </c>
      <c r="E1831" s="20">
        <v>1.4825741000000005E-2</v>
      </c>
      <c r="F1831" s="20">
        <v>1.4710000000000004E-2</v>
      </c>
      <c r="G1831" s="20">
        <v>1.15741E-4</v>
      </c>
      <c r="H1831" s="20">
        <v>6.5972222222222196E-3</v>
      </c>
      <c r="I1831" s="20">
        <v>9.7199999999999995E-3</v>
      </c>
      <c r="J1831" s="20">
        <v>1.0000000000000001E-5</v>
      </c>
      <c r="K1831" s="20">
        <v>0</v>
      </c>
      <c r="L1831" s="20">
        <v>5.095741E-3</v>
      </c>
      <c r="M1831" s="20">
        <v>6.6473789062499993E-3</v>
      </c>
      <c r="N1831" s="1">
        <v>10</v>
      </c>
      <c r="O1831" s="8">
        <f>IFERROR(IFERROR(Tabela_BI[[#This Row],[nº Capt. Superf. - DAEE]]/(Tabela_BI[[#This Row],[nº Capt. Subt. - DAEE]] + Tabela_BI[[#This Row],[nº Capt. Superf. - DAEE]]),"") *100,"")</f>
        <v>88.888888888888886</v>
      </c>
      <c r="P1831" s="8">
        <f>IFERROR(IFERROR(Tabela_BI[[#This Row],[nº Capt. Subt. - DAEE]] /(Tabela_BI[[#This Row],[nº Capt. Subt. - DAEE]] + Tabela_BI[[#This Row],[nº Capt. Superf. - DAEE]]),"") *100,"")</f>
        <v>11.111111111111111</v>
      </c>
      <c r="Q1831" s="1">
        <v>8</v>
      </c>
      <c r="R1831" s="1">
        <v>1</v>
      </c>
      <c r="S1831" s="6">
        <v>140.346</v>
      </c>
      <c r="T1831" s="6">
        <v>0</v>
      </c>
      <c r="W1831" s="1"/>
      <c r="X1831" s="1"/>
      <c r="Y1831" s="1"/>
      <c r="AC1831" s="1"/>
      <c r="AF1831" s="1"/>
      <c r="AG1831" s="1"/>
    </row>
    <row r="1832" spans="1:33" hidden="1" x14ac:dyDescent="0.25">
      <c r="A1832" s="1">
        <v>13</v>
      </c>
      <c r="B1832" s="1">
        <v>2018</v>
      </c>
      <c r="C1832" s="1">
        <v>350360413</v>
      </c>
      <c r="D1832" s="44" t="s">
        <v>88</v>
      </c>
      <c r="E1832" s="20">
        <v>2.8479999999999998E-2</v>
      </c>
      <c r="F1832" s="20">
        <v>0</v>
      </c>
      <c r="G1832" s="20">
        <v>2.8479999999999998E-2</v>
      </c>
      <c r="H1832" s="20">
        <v>0</v>
      </c>
      <c r="I1832" s="20">
        <v>2.6849999999999999E-2</v>
      </c>
      <c r="J1832" s="20">
        <v>1.6299999999999999E-3</v>
      </c>
      <c r="K1832" s="20">
        <v>0</v>
      </c>
      <c r="L1832" s="20">
        <v>0</v>
      </c>
      <c r="M1832" s="20">
        <v>3.1587326430555555E-2</v>
      </c>
      <c r="N1832" s="1">
        <v>2</v>
      </c>
      <c r="O1832" s="8" t="str">
        <f>IFERROR(IFERROR(Tabela_BI[[#This Row],[nº Capt. Superf. - DAEE]]/(Tabela_BI[[#This Row],[nº Capt. Subt. - DAEE]] + Tabela_BI[[#This Row],[nº Capt. Superf. - DAEE]]),"") *100,"")</f>
        <v/>
      </c>
      <c r="P1832" s="8" t="str">
        <f>IFERROR(IFERROR(Tabela_BI[[#This Row],[nº Capt. Subt. - DAEE]] /(Tabela_BI[[#This Row],[nº Capt. Subt. - DAEE]] + Tabela_BI[[#This Row],[nº Capt. Superf. - DAEE]]),"") *100,"")</f>
        <v/>
      </c>
      <c r="Q1832" s="1" t="s">
        <v>47</v>
      </c>
      <c r="R1832" s="1">
        <v>3</v>
      </c>
      <c r="S1832" s="6">
        <v>532.60199999999998</v>
      </c>
      <c r="T1832" s="6">
        <v>532.60199999999998</v>
      </c>
      <c r="W1832" s="1"/>
      <c r="X1832" s="1"/>
      <c r="Y1832" s="1"/>
      <c r="AC1832" s="1"/>
      <c r="AF1832" s="1"/>
      <c r="AG1832" s="1"/>
    </row>
    <row r="1833" spans="1:33" hidden="1" x14ac:dyDescent="0.25">
      <c r="A1833" s="1">
        <v>15</v>
      </c>
      <c r="B1833" s="1">
        <v>2018</v>
      </c>
      <c r="C1833" s="1">
        <v>350370315</v>
      </c>
      <c r="D1833" s="44" t="s">
        <v>89</v>
      </c>
      <c r="E1833" s="20">
        <v>0.29940537</v>
      </c>
      <c r="F1833" s="20">
        <v>3.1330000000000004E-2</v>
      </c>
      <c r="G1833" s="20">
        <v>0.26807536999999998</v>
      </c>
      <c r="H1833" s="20">
        <v>0</v>
      </c>
      <c r="I1833" s="20">
        <v>4.6225369999999995E-2</v>
      </c>
      <c r="J1833" s="20">
        <v>0.25028</v>
      </c>
      <c r="K1833" s="20">
        <v>1.7000000000000001E-4</v>
      </c>
      <c r="L1833" s="20">
        <v>2.7300000000000002E-3</v>
      </c>
      <c r="M1833" s="20">
        <v>2.2114674788135599E-2</v>
      </c>
      <c r="N1833" s="1">
        <v>1</v>
      </c>
      <c r="O1833" s="8">
        <f>IFERROR(IFERROR(Tabela_BI[[#This Row],[nº Capt. Superf. - DAEE]]/(Tabela_BI[[#This Row],[nº Capt. Subt. - DAEE]] + Tabela_BI[[#This Row],[nº Capt. Superf. - DAEE]]),"") *100,"")</f>
        <v>5.7142857142857144</v>
      </c>
      <c r="P1833" s="8">
        <f>IFERROR(IFERROR(Tabela_BI[[#This Row],[nº Capt. Subt. - DAEE]] /(Tabela_BI[[#This Row],[nº Capt. Subt. - DAEE]] + Tabela_BI[[#This Row],[nº Capt. Superf. - DAEE]]),"") *100,"")</f>
        <v>94.285714285714278</v>
      </c>
      <c r="Q1833" s="1">
        <v>2</v>
      </c>
      <c r="R1833" s="1">
        <v>33</v>
      </c>
      <c r="S1833" s="6">
        <v>489.56400000000002</v>
      </c>
      <c r="T1833" s="6">
        <v>489.56400000000002</v>
      </c>
      <c r="W1833" s="1"/>
      <c r="X1833" s="1"/>
      <c r="Y1833" s="1"/>
      <c r="AC1833" s="1"/>
      <c r="AF1833" s="1"/>
      <c r="AG1833" s="1"/>
    </row>
    <row r="1834" spans="1:33" hidden="1" x14ac:dyDescent="0.25">
      <c r="A1834" s="1">
        <v>5</v>
      </c>
      <c r="B1834" s="1">
        <v>2018</v>
      </c>
      <c r="C1834" s="1">
        <v>35038025</v>
      </c>
      <c r="D1834" s="44" t="s">
        <v>90</v>
      </c>
      <c r="E1834" s="20">
        <v>0.26674182700000004</v>
      </c>
      <c r="F1834" s="20">
        <v>0.20977944400000001</v>
      </c>
      <c r="G1834" s="20">
        <v>5.6962383000000033E-2</v>
      </c>
      <c r="H1834" s="20">
        <v>0</v>
      </c>
      <c r="I1834" s="20">
        <v>0.13192999999999999</v>
      </c>
      <c r="J1834" s="20">
        <v>3.4269999999999988E-2</v>
      </c>
      <c r="K1834" s="20">
        <v>6.3412961999999989E-2</v>
      </c>
      <c r="L1834" s="20">
        <v>3.7128865000000011E-2</v>
      </c>
      <c r="M1834" s="20">
        <v>0.14081061641666667</v>
      </c>
      <c r="N1834" s="1">
        <v>31</v>
      </c>
      <c r="O1834" s="8">
        <f>IFERROR(IFERROR(Tabela_BI[[#This Row],[nº Capt. Superf. - DAEE]]/(Tabela_BI[[#This Row],[nº Capt. Subt. - DAEE]] + Tabela_BI[[#This Row],[nº Capt. Superf. - DAEE]]),"") *100,"")</f>
        <v>17.159763313609467</v>
      </c>
      <c r="P1834" s="8">
        <f>IFERROR(IFERROR(Tabela_BI[[#This Row],[nº Capt. Subt. - DAEE]] /(Tabela_BI[[#This Row],[nº Capt. Subt. - DAEE]] + Tabela_BI[[#This Row],[nº Capt. Superf. - DAEE]]),"") *100,"")</f>
        <v>82.84023668639054</v>
      </c>
      <c r="Q1834" s="1">
        <v>29</v>
      </c>
      <c r="R1834" s="1">
        <v>140</v>
      </c>
      <c r="S1834" s="6">
        <v>2534.87772</v>
      </c>
      <c r="T1834" s="6">
        <v>887.20720199999994</v>
      </c>
      <c r="W1834" s="1"/>
      <c r="X1834" s="1"/>
      <c r="Y1834" s="1"/>
      <c r="AC1834" s="1"/>
      <c r="AF1834" s="1"/>
      <c r="AG1834" s="1"/>
    </row>
    <row r="1835" spans="1:33" hidden="1" x14ac:dyDescent="0.25">
      <c r="A1835" s="1">
        <v>2</v>
      </c>
      <c r="B1835" s="1">
        <v>2018</v>
      </c>
      <c r="C1835" s="1">
        <v>35039012</v>
      </c>
      <c r="D1835" s="44" t="s">
        <v>91</v>
      </c>
      <c r="E1835" s="20">
        <v>4.409629E-3</v>
      </c>
      <c r="F1835" s="20">
        <v>4.0796289999999995E-3</v>
      </c>
      <c r="G1835" s="20">
        <v>3.3E-4</v>
      </c>
      <c r="H1835" s="20">
        <v>0</v>
      </c>
      <c r="I1835" s="20">
        <v>0</v>
      </c>
      <c r="J1835" s="20">
        <v>1.0199999999999999E-3</v>
      </c>
      <c r="K1835" s="20">
        <v>0</v>
      </c>
      <c r="L1835" s="20">
        <v>3.3896289999999999E-3</v>
      </c>
      <c r="N1835" s="1">
        <v>8</v>
      </c>
      <c r="O1835" s="8">
        <f>IFERROR(IFERROR(Tabela_BI[[#This Row],[nº Capt. Superf. - DAEE]]/(Tabela_BI[[#This Row],[nº Capt. Subt. - DAEE]] + Tabela_BI[[#This Row],[nº Capt. Superf. - DAEE]]),"") *100,"")</f>
        <v>66.666666666666657</v>
      </c>
      <c r="P1835" s="8">
        <f>IFERROR(IFERROR(Tabela_BI[[#This Row],[nº Capt. Subt. - DAEE]] /(Tabela_BI[[#This Row],[nº Capt. Subt. - DAEE]] + Tabela_BI[[#This Row],[nº Capt. Superf. - DAEE]]),"") *100,"")</f>
        <v>33.333333333333329</v>
      </c>
      <c r="Q1835" s="1">
        <v>4</v>
      </c>
      <c r="R1835" s="1">
        <v>2</v>
      </c>
      <c r="S1835" s="6"/>
      <c r="T1835" s="6"/>
      <c r="W1835" s="1"/>
      <c r="X1835" s="1"/>
      <c r="Y1835" s="1"/>
      <c r="AC1835" s="1"/>
      <c r="AF1835" s="1"/>
      <c r="AG1835" s="1"/>
    </row>
    <row r="1836" spans="1:33" hidden="1" x14ac:dyDescent="0.25">
      <c r="A1836" s="1">
        <v>6</v>
      </c>
      <c r="B1836" s="1">
        <v>2018</v>
      </c>
      <c r="C1836" s="1">
        <v>35039016</v>
      </c>
      <c r="D1836" s="44" t="s">
        <v>91</v>
      </c>
      <c r="E1836" s="20">
        <v>2.3494659999999994E-2</v>
      </c>
      <c r="F1836" s="20">
        <v>5.8900000000000003E-3</v>
      </c>
      <c r="G1836" s="20">
        <v>1.7604659999999994E-2</v>
      </c>
      <c r="H1836" s="20">
        <v>0</v>
      </c>
      <c r="I1836" s="20">
        <v>0</v>
      </c>
      <c r="J1836" s="20">
        <v>1.8018147999999998E-2</v>
      </c>
      <c r="K1836" s="20">
        <v>1.7000000000000001E-4</v>
      </c>
      <c r="L1836" s="20">
        <v>5.3065120000000028E-3</v>
      </c>
      <c r="M1836" s="20">
        <v>0.26405321759259259</v>
      </c>
      <c r="N1836" s="1">
        <v>6</v>
      </c>
      <c r="O1836" s="8">
        <f>IFERROR(IFERROR(Tabela_BI[[#This Row],[nº Capt. Superf. - DAEE]]/(Tabela_BI[[#This Row],[nº Capt. Subt. - DAEE]] + Tabela_BI[[#This Row],[nº Capt. Superf. - DAEE]]),"") *100,"")</f>
        <v>23.255813953488371</v>
      </c>
      <c r="P1836" s="8">
        <f>IFERROR(IFERROR(Tabela_BI[[#This Row],[nº Capt. Subt. - DAEE]] /(Tabela_BI[[#This Row],[nº Capt. Subt. - DAEE]] + Tabela_BI[[#This Row],[nº Capt. Superf. - DAEE]]),"") *100,"")</f>
        <v>76.744186046511629</v>
      </c>
      <c r="Q1836" s="1">
        <v>10</v>
      </c>
      <c r="R1836" s="1">
        <v>33</v>
      </c>
      <c r="S1836" s="6">
        <v>3123.0319499999996</v>
      </c>
      <c r="T1836" s="6">
        <v>3123.0319499999996</v>
      </c>
      <c r="W1836" s="1"/>
      <c r="X1836" s="1"/>
      <c r="Y1836" s="1"/>
      <c r="AC1836" s="1"/>
      <c r="AF1836" s="1"/>
      <c r="AG1836" s="1"/>
    </row>
    <row r="1837" spans="1:33" hidden="1" x14ac:dyDescent="0.25">
      <c r="A1837" s="1">
        <v>15</v>
      </c>
      <c r="B1837" s="1">
        <v>2018</v>
      </c>
      <c r="C1837" s="1">
        <v>350395015</v>
      </c>
      <c r="D1837" s="44" t="s">
        <v>92</v>
      </c>
      <c r="E1837" s="20">
        <v>2.3211109999999993E-2</v>
      </c>
      <c r="F1837" s="20">
        <v>1.6372961999999994E-2</v>
      </c>
      <c r="G1837" s="20">
        <v>6.8381479999999996E-3</v>
      </c>
      <c r="H1837" s="20">
        <v>0</v>
      </c>
      <c r="I1837" s="20">
        <v>4.6200000000000008E-3</v>
      </c>
      <c r="J1837" s="20">
        <v>0</v>
      </c>
      <c r="K1837" s="20">
        <v>1.8331109999999994E-2</v>
      </c>
      <c r="L1837" s="20">
        <v>2.6000000000000003E-4</v>
      </c>
      <c r="M1837" s="20">
        <v>4.0755802083333337E-3</v>
      </c>
      <c r="N1837" s="1">
        <v>5</v>
      </c>
      <c r="O1837" s="8">
        <f>IFERROR(IFERROR(Tabela_BI[[#This Row],[nº Capt. Superf. - DAEE]]/(Tabela_BI[[#This Row],[nº Capt. Subt. - DAEE]] + Tabela_BI[[#This Row],[nº Capt. Superf. - DAEE]]),"") *100,"")</f>
        <v>77.272727272727266</v>
      </c>
      <c r="P1837" s="8">
        <f>IFERROR(IFERROR(Tabela_BI[[#This Row],[nº Capt. Subt. - DAEE]] /(Tabela_BI[[#This Row],[nº Capt. Subt. - DAEE]] + Tabela_BI[[#This Row],[nº Capt. Superf. - DAEE]]),"") *100,"")</f>
        <v>22.727272727272727</v>
      </c>
      <c r="Q1837" s="1">
        <v>34</v>
      </c>
      <c r="R1837" s="1">
        <v>10</v>
      </c>
      <c r="S1837" s="6">
        <v>68.471999999999994</v>
      </c>
      <c r="T1837" s="6">
        <v>68.471999999999994</v>
      </c>
      <c r="W1837" s="1"/>
      <c r="X1837" s="1"/>
      <c r="Y1837" s="1"/>
      <c r="AC1837" s="1"/>
      <c r="AF1837" s="1"/>
      <c r="AG1837" s="1"/>
    </row>
    <row r="1838" spans="1:33" hidden="1" x14ac:dyDescent="0.25">
      <c r="A1838" s="1">
        <v>17</v>
      </c>
      <c r="B1838" s="1">
        <v>2018</v>
      </c>
      <c r="C1838" s="1">
        <v>350400817</v>
      </c>
      <c r="D1838" s="44" t="s">
        <v>93</v>
      </c>
      <c r="E1838" s="20">
        <v>0.46368376100000003</v>
      </c>
      <c r="F1838" s="20">
        <v>0.39718444400000008</v>
      </c>
      <c r="G1838" s="20">
        <v>6.6499316999999933E-2</v>
      </c>
      <c r="H1838" s="20">
        <v>0</v>
      </c>
      <c r="I1838" s="20">
        <v>0.29106000000000004</v>
      </c>
      <c r="J1838" s="20">
        <v>1.3679999999999998E-2</v>
      </c>
      <c r="K1838" s="20">
        <v>0.14326444400000002</v>
      </c>
      <c r="L1838" s="20">
        <v>1.5679316999999995E-2</v>
      </c>
      <c r="M1838" s="20">
        <v>0.3489508440185185</v>
      </c>
      <c r="N1838" s="1">
        <v>11</v>
      </c>
      <c r="O1838" s="8">
        <f>IFERROR(IFERROR(Tabela_BI[[#This Row],[nº Capt. Superf. - DAEE]]/(Tabela_BI[[#This Row],[nº Capt. Subt. - DAEE]] + Tabela_BI[[#This Row],[nº Capt. Superf. - DAEE]]),"") *100,"")</f>
        <v>15.483870967741936</v>
      </c>
      <c r="P1838" s="8">
        <f>IFERROR(IFERROR(Tabela_BI[[#This Row],[nº Capt. Subt. - DAEE]] /(Tabela_BI[[#This Row],[nº Capt. Subt. - DAEE]] + Tabela_BI[[#This Row],[nº Capt. Superf. - DAEE]]),"") *100,"")</f>
        <v>84.516129032258064</v>
      </c>
      <c r="Q1838" s="1">
        <v>24</v>
      </c>
      <c r="R1838" s="1">
        <v>131</v>
      </c>
      <c r="S1838" s="6">
        <v>5193.00558</v>
      </c>
      <c r="T1838" s="6">
        <v>5193.00558</v>
      </c>
      <c r="W1838" s="1"/>
      <c r="X1838" s="1"/>
      <c r="Y1838" s="1"/>
      <c r="AC1838" s="1"/>
      <c r="AF1838" s="1"/>
      <c r="AG1838" s="1"/>
    </row>
    <row r="1839" spans="1:33" hidden="1" x14ac:dyDescent="0.25">
      <c r="A1839" s="1">
        <v>5</v>
      </c>
      <c r="B1839" s="1">
        <v>2018</v>
      </c>
      <c r="C1839" s="1">
        <v>35041075</v>
      </c>
      <c r="D1839" s="44" t="s">
        <v>94</v>
      </c>
      <c r="E1839" s="20">
        <v>2.240095015000005</v>
      </c>
      <c r="F1839" s="20">
        <v>1.7384050620000029</v>
      </c>
      <c r="G1839" s="20">
        <v>0.5016899530000023</v>
      </c>
      <c r="H1839" s="20">
        <v>0</v>
      </c>
      <c r="I1839" s="20">
        <v>0.78456999999999955</v>
      </c>
      <c r="J1839" s="20">
        <v>0.11645518500000002</v>
      </c>
      <c r="K1839" s="20">
        <v>0.71048046699999989</v>
      </c>
      <c r="L1839" s="20">
        <v>0.62858936300000123</v>
      </c>
      <c r="M1839" s="20">
        <v>0.42028675045486108</v>
      </c>
      <c r="N1839" s="1">
        <v>251</v>
      </c>
      <c r="O1839" s="8">
        <f>IFERROR(IFERROR(Tabela_BI[[#This Row],[nº Capt. Superf. - DAEE]]/(Tabela_BI[[#This Row],[nº Capt. Subt. - DAEE]] + Tabela_BI[[#This Row],[nº Capt. Superf. - DAEE]]),"") *100,"")</f>
        <v>21.529509559434747</v>
      </c>
      <c r="P1839" s="8">
        <f>IFERROR(IFERROR(Tabela_BI[[#This Row],[nº Capt. Subt. - DAEE]] /(Tabela_BI[[#This Row],[nº Capt. Subt. - DAEE]] + Tabela_BI[[#This Row],[nº Capt. Superf. - DAEE]]),"") *100,"")</f>
        <v>78.470490440565257</v>
      </c>
      <c r="Q1839" s="1">
        <v>259</v>
      </c>
      <c r="R1839" s="1">
        <v>944</v>
      </c>
      <c r="S1839" s="6">
        <v>4663.8295829999997</v>
      </c>
      <c r="T1839" s="6">
        <v>3541.2458023719</v>
      </c>
      <c r="W1839" s="1"/>
      <c r="X1839" s="1"/>
      <c r="Y1839" s="1"/>
      <c r="AC1839" s="1"/>
      <c r="AF1839" s="1"/>
      <c r="AG1839" s="1"/>
    </row>
    <row r="1840" spans="1:33" hidden="1" x14ac:dyDescent="0.25">
      <c r="A1840" s="1">
        <v>18</v>
      </c>
      <c r="B1840" s="1">
        <v>2018</v>
      </c>
      <c r="C1840" s="1">
        <v>350420618</v>
      </c>
      <c r="D1840" s="44" t="s">
        <v>95</v>
      </c>
      <c r="E1840" s="20">
        <v>5.28E-3</v>
      </c>
      <c r="F1840" s="20">
        <v>4.9800000000000001E-3</v>
      </c>
      <c r="G1840" s="20">
        <v>3.0000000000000003E-4</v>
      </c>
      <c r="H1840" s="20">
        <v>0</v>
      </c>
      <c r="I1840" s="20">
        <v>0</v>
      </c>
      <c r="J1840" s="20">
        <v>0</v>
      </c>
      <c r="K1840" s="20">
        <v>5.0400000000000002E-3</v>
      </c>
      <c r="L1840" s="20">
        <v>2.4000000000000003E-4</v>
      </c>
      <c r="M1840" s="20">
        <v>4.188364614814815E-2</v>
      </c>
      <c r="N1840" s="1">
        <v>9</v>
      </c>
      <c r="O1840" s="8">
        <f>IFERROR(IFERROR(Tabela_BI[[#This Row],[nº Capt. Superf. - DAEE]]/(Tabela_BI[[#This Row],[nº Capt. Subt. - DAEE]] + Tabela_BI[[#This Row],[nº Capt. Superf. - DAEE]]),"") *100,"")</f>
        <v>28.571428571428569</v>
      </c>
      <c r="P1840" s="8">
        <f>IFERROR(IFERROR(Tabela_BI[[#This Row],[nº Capt. Subt. - DAEE]] /(Tabela_BI[[#This Row],[nº Capt. Subt. - DAEE]] + Tabela_BI[[#This Row],[nº Capt. Superf. - DAEE]]),"") *100,"")</f>
        <v>71.428571428571431</v>
      </c>
      <c r="Q1840" s="1">
        <v>2</v>
      </c>
      <c r="R1840" s="1">
        <v>5</v>
      </c>
      <c r="S1840" s="6">
        <v>744.55200000000002</v>
      </c>
      <c r="T1840" s="6">
        <v>744.55200000000002</v>
      </c>
      <c r="W1840" s="1"/>
      <c r="X1840" s="1"/>
      <c r="Y1840" s="1"/>
      <c r="AC1840" s="1"/>
      <c r="AF1840" s="1"/>
      <c r="AG1840" s="1"/>
    </row>
    <row r="1841" spans="1:33" hidden="1" x14ac:dyDescent="0.25">
      <c r="A1841" s="1">
        <v>19</v>
      </c>
      <c r="B1841" s="1">
        <v>2018</v>
      </c>
      <c r="C1841" s="1">
        <v>350420619</v>
      </c>
      <c r="D1841" s="44" t="s">
        <v>95</v>
      </c>
      <c r="E1841" s="20">
        <v>4.5498025000000004E-2</v>
      </c>
      <c r="F1841" s="20">
        <v>2.4802499999999997E-4</v>
      </c>
      <c r="G1841" s="20">
        <v>4.5250000000000005E-2</v>
      </c>
      <c r="H1841" s="20">
        <v>0</v>
      </c>
      <c r="I1841" s="20">
        <v>4.514E-2</v>
      </c>
      <c r="J1841" s="20">
        <v>0</v>
      </c>
      <c r="K1841" s="20">
        <v>2.4802499999999997E-4</v>
      </c>
      <c r="L1841" s="20">
        <v>1.1E-4</v>
      </c>
      <c r="N1841" s="1" t="s">
        <v>47</v>
      </c>
      <c r="O1841" s="8">
        <f>IFERROR(IFERROR(Tabela_BI[[#This Row],[nº Capt. Superf. - DAEE]]/(Tabela_BI[[#This Row],[nº Capt. Subt. - DAEE]] + Tabela_BI[[#This Row],[nº Capt. Superf. - DAEE]]),"") *100,"")</f>
        <v>28.571428571428569</v>
      </c>
      <c r="P1841" s="8">
        <f>IFERROR(IFERROR(Tabela_BI[[#This Row],[nº Capt. Subt. - DAEE]] /(Tabela_BI[[#This Row],[nº Capt. Subt. - DAEE]] + Tabela_BI[[#This Row],[nº Capt. Superf. - DAEE]]),"") *100,"")</f>
        <v>71.428571428571431</v>
      </c>
      <c r="Q1841" s="1">
        <v>2</v>
      </c>
      <c r="R1841" s="1">
        <v>5</v>
      </c>
      <c r="S1841" s="6"/>
      <c r="T1841" s="6"/>
      <c r="W1841" s="1"/>
      <c r="X1841" s="1"/>
      <c r="Y1841" s="1"/>
      <c r="AC1841" s="1"/>
      <c r="AF1841" s="1"/>
      <c r="AG1841" s="1"/>
    </row>
    <row r="1842" spans="1:33" hidden="1" x14ac:dyDescent="0.25">
      <c r="A1842" s="1">
        <v>16</v>
      </c>
      <c r="B1842" s="1">
        <v>2018</v>
      </c>
      <c r="C1842" s="1">
        <v>350430516</v>
      </c>
      <c r="D1842" s="44" t="s">
        <v>96</v>
      </c>
      <c r="E1842" s="20">
        <v>0.25580459800000005</v>
      </c>
      <c r="F1842" s="20">
        <v>0.24453098800000003</v>
      </c>
      <c r="G1842" s="20">
        <v>1.127361E-2</v>
      </c>
      <c r="H1842" s="20">
        <v>0</v>
      </c>
      <c r="I1842" s="20">
        <v>9.8400000000000015E-3</v>
      </c>
      <c r="J1842" s="20">
        <v>3.0000000000000001E-5</v>
      </c>
      <c r="K1842" s="20">
        <v>0.245140988</v>
      </c>
      <c r="L1842" s="20">
        <v>7.9360999999999993E-4</v>
      </c>
      <c r="M1842" s="20">
        <v>8.4968960937499994E-3</v>
      </c>
      <c r="N1842" s="1">
        <v>6</v>
      </c>
      <c r="O1842" s="8">
        <f>IFERROR(IFERROR(Tabela_BI[[#This Row],[nº Capt. Superf. - DAEE]]/(Tabela_BI[[#This Row],[nº Capt. Subt. - DAEE]] + Tabela_BI[[#This Row],[nº Capt. Superf. - DAEE]]),"") *100,"")</f>
        <v>30</v>
      </c>
      <c r="P1842" s="8">
        <f>IFERROR(IFERROR(Tabela_BI[[#This Row],[nº Capt. Subt. - DAEE]] /(Tabela_BI[[#This Row],[nº Capt. Subt. - DAEE]] + Tabela_BI[[#This Row],[nº Capt. Superf. - DAEE]]),"") *100,"")</f>
        <v>70</v>
      </c>
      <c r="Q1842" s="1">
        <v>9</v>
      </c>
      <c r="R1842" s="1">
        <v>21</v>
      </c>
      <c r="S1842" s="6">
        <v>185.13117</v>
      </c>
      <c r="T1842" s="6">
        <v>185.13117</v>
      </c>
      <c r="W1842" s="1"/>
      <c r="X1842" s="1"/>
      <c r="Y1842" s="1"/>
      <c r="AC1842" s="1"/>
      <c r="AF1842" s="1"/>
      <c r="AG1842" s="1"/>
    </row>
    <row r="1843" spans="1:33" hidden="1" x14ac:dyDescent="0.25">
      <c r="A1843" s="1">
        <v>19</v>
      </c>
      <c r="B1843" s="1">
        <v>2018</v>
      </c>
      <c r="C1843" s="1">
        <v>350440419</v>
      </c>
      <c r="D1843" s="44" t="s">
        <v>97</v>
      </c>
      <c r="E1843" s="20">
        <v>3.2473847E-2</v>
      </c>
      <c r="F1843" s="20">
        <v>2.7539999999999999E-2</v>
      </c>
      <c r="G1843" s="20">
        <v>4.933846999999999E-3</v>
      </c>
      <c r="H1843" s="20">
        <v>0</v>
      </c>
      <c r="I1843" s="20">
        <v>2.6527780000000002E-3</v>
      </c>
      <c r="J1843" s="20">
        <v>1.1010690000000001E-3</v>
      </c>
      <c r="K1843" s="20">
        <v>2.8159999999999998E-2</v>
      </c>
      <c r="L1843" s="20">
        <v>5.6000000000000006E-4</v>
      </c>
      <c r="M1843" s="20">
        <v>3.0752978107638888E-2</v>
      </c>
      <c r="N1843" s="1">
        <v>2</v>
      </c>
      <c r="O1843" s="8">
        <f>IFERROR(IFERROR(Tabela_BI[[#This Row],[nº Capt. Superf. - DAEE]]/(Tabela_BI[[#This Row],[nº Capt. Subt. - DAEE]] + Tabela_BI[[#This Row],[nº Capt. Superf. - DAEE]]),"") *100,"")</f>
        <v>11.111111111111111</v>
      </c>
      <c r="P1843" s="8">
        <f>IFERROR(IFERROR(Tabela_BI[[#This Row],[nº Capt. Subt. - DAEE]] /(Tabela_BI[[#This Row],[nº Capt. Subt. - DAEE]] + Tabela_BI[[#This Row],[nº Capt. Superf. - DAEE]]),"") *100,"")</f>
        <v>88.888888888888886</v>
      </c>
      <c r="Q1843" s="1">
        <v>2</v>
      </c>
      <c r="R1843" s="1">
        <v>16</v>
      </c>
      <c r="S1843" s="6">
        <v>613.33199999999999</v>
      </c>
      <c r="T1843" s="6">
        <v>613.33199999999999</v>
      </c>
      <c r="W1843" s="1"/>
      <c r="X1843" s="1"/>
      <c r="Y1843" s="1"/>
      <c r="AC1843" s="1"/>
      <c r="AF1843" s="1"/>
      <c r="AG1843" s="1"/>
    </row>
    <row r="1844" spans="1:33" hidden="1" x14ac:dyDescent="0.25">
      <c r="A1844" s="1">
        <v>14</v>
      </c>
      <c r="B1844" s="1">
        <v>2018</v>
      </c>
      <c r="C1844" s="1">
        <v>350450314</v>
      </c>
      <c r="D1844" s="44" t="s">
        <v>98</v>
      </c>
      <c r="E1844" s="20">
        <v>0.24868483899999999</v>
      </c>
      <c r="F1844" s="20">
        <v>0.210819954</v>
      </c>
      <c r="G1844" s="20">
        <v>3.7864885000000001E-2</v>
      </c>
      <c r="H1844" s="20">
        <v>0.22620272070015227</v>
      </c>
      <c r="I1844" s="20">
        <v>0</v>
      </c>
      <c r="J1844" s="20">
        <v>1.5076400000000001E-4</v>
      </c>
      <c r="K1844" s="20">
        <v>0.21096995399999999</v>
      </c>
      <c r="L1844" s="20">
        <v>3.7564121000000006E-2</v>
      </c>
      <c r="N1844" s="1">
        <v>9</v>
      </c>
      <c r="O1844" s="8">
        <f>IFERROR(IFERROR(Tabela_BI[[#This Row],[nº Capt. Superf. - DAEE]]/(Tabela_BI[[#This Row],[nº Capt. Subt. - DAEE]] + Tabela_BI[[#This Row],[nº Capt. Superf. - DAEE]]),"") *100,"")</f>
        <v>46.666666666666664</v>
      </c>
      <c r="P1844" s="8">
        <f>IFERROR(IFERROR(Tabela_BI[[#This Row],[nº Capt. Subt. - DAEE]] /(Tabela_BI[[#This Row],[nº Capt. Subt. - DAEE]] + Tabela_BI[[#This Row],[nº Capt. Superf. - DAEE]]),"") *100,"")</f>
        <v>53.333333333333336</v>
      </c>
      <c r="Q1844" s="1">
        <v>14</v>
      </c>
      <c r="R1844" s="1">
        <v>16</v>
      </c>
      <c r="S1844" s="6"/>
      <c r="T1844" s="6"/>
      <c r="W1844" s="1"/>
      <c r="X1844" s="1"/>
      <c r="Y1844" s="1"/>
      <c r="AC1844" s="1"/>
      <c r="AF1844" s="1"/>
      <c r="AG1844" s="1"/>
    </row>
    <row r="1845" spans="1:33" hidden="1" x14ac:dyDescent="0.25">
      <c r="A1845" s="1">
        <v>17</v>
      </c>
      <c r="B1845" s="1">
        <v>2018</v>
      </c>
      <c r="C1845" s="1">
        <v>350450317</v>
      </c>
      <c r="D1845" s="44" t="s">
        <v>98</v>
      </c>
      <c r="E1845" s="20">
        <v>0.72056796300000014</v>
      </c>
      <c r="F1845" s="20">
        <v>0.50493240800000005</v>
      </c>
      <c r="G1845" s="20">
        <v>0.21563555500000006</v>
      </c>
      <c r="H1845" s="20">
        <v>0</v>
      </c>
      <c r="I1845" s="20">
        <v>0.30438185200000001</v>
      </c>
      <c r="J1845" s="20">
        <v>0.10216</v>
      </c>
      <c r="K1845" s="20">
        <v>0.28823527799999987</v>
      </c>
      <c r="L1845" s="20">
        <v>2.5790832999999999E-2</v>
      </c>
      <c r="M1845" s="20">
        <v>0.26147084342245369</v>
      </c>
      <c r="N1845" s="1">
        <v>33</v>
      </c>
      <c r="O1845" s="8">
        <f>IFERROR(IFERROR(Tabela_BI[[#This Row],[nº Capt. Superf. - DAEE]]/(Tabela_BI[[#This Row],[nº Capt. Subt. - DAEE]] + Tabela_BI[[#This Row],[nº Capt. Superf. - DAEE]]),"") *100,"")</f>
        <v>36.25</v>
      </c>
      <c r="P1845" s="8">
        <f>IFERROR(IFERROR(Tabela_BI[[#This Row],[nº Capt. Subt. - DAEE]] /(Tabela_BI[[#This Row],[nº Capt. Subt. - DAEE]] + Tabela_BI[[#This Row],[nº Capt. Superf. - DAEE]]),"") *100,"")</f>
        <v>63.749999999999993</v>
      </c>
      <c r="Q1845" s="1">
        <v>29</v>
      </c>
      <c r="R1845" s="1">
        <v>51</v>
      </c>
      <c r="S1845" s="6">
        <v>4539.2197500000002</v>
      </c>
      <c r="T1845" s="6">
        <v>4539.2197500000002</v>
      </c>
      <c r="W1845" s="1"/>
      <c r="X1845" s="1"/>
      <c r="Y1845" s="1"/>
      <c r="AC1845" s="1"/>
      <c r="AF1845" s="1"/>
      <c r="AG1845" s="1"/>
    </row>
    <row r="1846" spans="1:33" hidden="1" x14ac:dyDescent="0.25">
      <c r="A1846" s="1">
        <v>16</v>
      </c>
      <c r="B1846" s="1">
        <v>2018</v>
      </c>
      <c r="C1846" s="1">
        <v>350460216</v>
      </c>
      <c r="D1846" s="44" t="s">
        <v>99</v>
      </c>
      <c r="E1846" s="20">
        <v>0.4402387920000001</v>
      </c>
      <c r="F1846" s="20">
        <v>0.18007285500000003</v>
      </c>
      <c r="G1846" s="20">
        <v>0.26016593700000007</v>
      </c>
      <c r="H1846" s="20">
        <v>0</v>
      </c>
      <c r="I1846" s="20">
        <v>6.3245937000000002E-2</v>
      </c>
      <c r="J1846" s="20">
        <v>3.8500000000000006E-3</v>
      </c>
      <c r="K1846" s="20">
        <v>0.18001000000000003</v>
      </c>
      <c r="L1846" s="20">
        <v>0.19313285500000002</v>
      </c>
      <c r="M1846" s="20">
        <v>3.8517225798051079E-2</v>
      </c>
      <c r="N1846" s="1">
        <v>3</v>
      </c>
      <c r="O1846" s="8">
        <f>IFERROR(IFERROR(Tabela_BI[[#This Row],[nº Capt. Superf. - DAEE]]/(Tabela_BI[[#This Row],[nº Capt. Subt. - DAEE]] + Tabela_BI[[#This Row],[nº Capt. Superf. - DAEE]]),"") *100,"")</f>
        <v>11.111111111111111</v>
      </c>
      <c r="P1846" s="8">
        <f>IFERROR(IFERROR(Tabela_BI[[#This Row],[nº Capt. Subt. - DAEE]] /(Tabela_BI[[#This Row],[nº Capt. Subt. - DAEE]] + Tabela_BI[[#This Row],[nº Capt. Superf. - DAEE]]),"") *100,"")</f>
        <v>88.888888888888886</v>
      </c>
      <c r="Q1846" s="1">
        <v>6</v>
      </c>
      <c r="R1846" s="1">
        <v>48</v>
      </c>
      <c r="S1846" s="6">
        <v>844.47035999999991</v>
      </c>
      <c r="T1846" s="6">
        <v>844.47035999999991</v>
      </c>
      <c r="W1846" s="1"/>
      <c r="X1846" s="1"/>
      <c r="Y1846" s="1"/>
      <c r="AC1846" s="1"/>
      <c r="AF1846" s="1"/>
      <c r="AG1846" s="1"/>
    </row>
    <row r="1847" spans="1:33" hidden="1" x14ac:dyDescent="0.25">
      <c r="A1847" s="1">
        <v>16</v>
      </c>
      <c r="B1847" s="1">
        <v>2018</v>
      </c>
      <c r="C1847" s="1">
        <v>350470116</v>
      </c>
      <c r="D1847" s="44" t="s">
        <v>100</v>
      </c>
      <c r="E1847" s="20">
        <v>2.2380925000000003E-2</v>
      </c>
      <c r="F1847" s="20">
        <v>0</v>
      </c>
      <c r="G1847" s="20">
        <v>2.2380925000000003E-2</v>
      </c>
      <c r="H1847" s="20">
        <v>0</v>
      </c>
      <c r="I1847" s="20">
        <v>1.6210000000000002E-2</v>
      </c>
      <c r="J1847" s="20">
        <v>2.0000000000000002E-5</v>
      </c>
      <c r="K1847" s="20">
        <v>0</v>
      </c>
      <c r="L1847" s="20">
        <v>6.1509249999999998E-3</v>
      </c>
      <c r="M1847" s="20">
        <v>3.0998390624999996E-3</v>
      </c>
      <c r="N1847" s="1" t="s">
        <v>47</v>
      </c>
      <c r="O1847" s="8" t="str">
        <f>IFERROR(IFERROR(Tabela_BI[[#This Row],[nº Capt. Superf. - DAEE]]/(Tabela_BI[[#This Row],[nº Capt. Subt. - DAEE]] + Tabela_BI[[#This Row],[nº Capt. Superf. - DAEE]]),"") *100,"")</f>
        <v/>
      </c>
      <c r="P1847" s="8" t="str">
        <f>IFERROR(IFERROR(Tabela_BI[[#This Row],[nº Capt. Subt. - DAEE]] /(Tabela_BI[[#This Row],[nº Capt. Subt. - DAEE]] + Tabela_BI[[#This Row],[nº Capt. Superf. - DAEE]]),"") *100,"")</f>
        <v/>
      </c>
      <c r="Q1847" s="1" t="s">
        <v>47</v>
      </c>
      <c r="R1847" s="1">
        <v>12</v>
      </c>
      <c r="S1847" s="6">
        <v>96.12</v>
      </c>
      <c r="T1847" s="6">
        <v>96.12</v>
      </c>
      <c r="W1847" s="1"/>
      <c r="X1847" s="1"/>
      <c r="Y1847" s="1"/>
      <c r="AC1847" s="1"/>
      <c r="AF1847" s="1"/>
      <c r="AG1847" s="1"/>
    </row>
    <row r="1848" spans="1:33" hidden="1" x14ac:dyDescent="0.25">
      <c r="A1848" s="1">
        <v>15</v>
      </c>
      <c r="B1848" s="1">
        <v>2018</v>
      </c>
      <c r="C1848" s="1">
        <v>350480015</v>
      </c>
      <c r="D1848" s="44" t="s">
        <v>101</v>
      </c>
      <c r="E1848" s="20">
        <v>3.4211759000000001E-2</v>
      </c>
      <c r="F1848" s="20">
        <v>2.1900000000000001E-3</v>
      </c>
      <c r="G1848" s="20">
        <v>3.2021759000000004E-2</v>
      </c>
      <c r="H1848" s="20">
        <v>0</v>
      </c>
      <c r="I1848" s="20">
        <v>2.8550000000000006E-2</v>
      </c>
      <c r="J1848" s="20">
        <v>1.1800000000000001E-3</v>
      </c>
      <c r="K1848" s="20">
        <v>2.7902780000000002E-3</v>
      </c>
      <c r="L1848" s="20">
        <v>1.6914809999999999E-3</v>
      </c>
      <c r="M1848" s="20">
        <v>2.2031249999999999E-2</v>
      </c>
      <c r="N1848" s="1">
        <v>2</v>
      </c>
      <c r="O1848" s="8">
        <f>IFERROR(IFERROR(Tabela_BI[[#This Row],[nº Capt. Superf. - DAEE]]/(Tabela_BI[[#This Row],[nº Capt. Subt. - DAEE]] + Tabela_BI[[#This Row],[nº Capt. Superf. - DAEE]]),"") *100,"")</f>
        <v>4</v>
      </c>
      <c r="P1848" s="8">
        <f>IFERROR(IFERROR(Tabela_BI[[#This Row],[nº Capt. Subt. - DAEE]] /(Tabela_BI[[#This Row],[nº Capt. Subt. - DAEE]] + Tabela_BI[[#This Row],[nº Capt. Superf. - DAEE]]),"") *100,"")</f>
        <v>96</v>
      </c>
      <c r="Q1848" s="1">
        <v>1</v>
      </c>
      <c r="R1848" s="1">
        <v>24</v>
      </c>
      <c r="S1848" s="6">
        <v>444.05126639999997</v>
      </c>
      <c r="T1848" s="6">
        <v>444.05126639999997</v>
      </c>
      <c r="W1848" s="1"/>
      <c r="X1848" s="1"/>
      <c r="Y1848" s="1"/>
      <c r="AC1848" s="1"/>
      <c r="AF1848" s="1"/>
      <c r="AG1848" s="1"/>
    </row>
    <row r="1849" spans="1:33" hidden="1" x14ac:dyDescent="0.25">
      <c r="A1849" s="1">
        <v>18</v>
      </c>
      <c r="B1849" s="1">
        <v>2018</v>
      </c>
      <c r="C1849" s="1">
        <v>350480018</v>
      </c>
      <c r="D1849" s="44" t="s">
        <v>101</v>
      </c>
      <c r="E1849" s="20">
        <v>2.3899999999999998E-3</v>
      </c>
      <c r="F1849" s="20">
        <v>2.3899999999999998E-3</v>
      </c>
      <c r="G1849" s="20">
        <v>0</v>
      </c>
      <c r="H1849" s="20">
        <v>0</v>
      </c>
      <c r="I1849" s="20">
        <v>0</v>
      </c>
      <c r="J1849" s="20">
        <v>0</v>
      </c>
      <c r="K1849" s="20">
        <v>2.3899999999999998E-3</v>
      </c>
      <c r="L1849" s="20">
        <v>0</v>
      </c>
      <c r="N1849" s="1">
        <v>1</v>
      </c>
      <c r="O1849" s="8" t="str">
        <f>IFERROR(IFERROR(Tabela_BI[[#This Row],[nº Capt. Superf. - DAEE]]/(Tabela_BI[[#This Row],[nº Capt. Subt. - DAEE]] + Tabela_BI[[#This Row],[nº Capt. Superf. - DAEE]]),"") *100,"")</f>
        <v/>
      </c>
      <c r="P1849" s="8" t="str">
        <f>IFERROR(IFERROR(Tabela_BI[[#This Row],[nº Capt. Subt. - DAEE]] /(Tabela_BI[[#This Row],[nº Capt. Subt. - DAEE]] + Tabela_BI[[#This Row],[nº Capt. Superf. - DAEE]]),"") *100,"")</f>
        <v/>
      </c>
      <c r="Q1849" s="1">
        <v>2</v>
      </c>
      <c r="R1849" s="1" t="s">
        <v>47</v>
      </c>
      <c r="S1849" s="6"/>
      <c r="T1849" s="6"/>
      <c r="W1849" s="1"/>
      <c r="X1849" s="1"/>
      <c r="Y1849" s="1"/>
      <c r="AC1849" s="1"/>
      <c r="AF1849" s="1"/>
      <c r="AG1849" s="1"/>
    </row>
    <row r="1850" spans="1:33" hidden="1" x14ac:dyDescent="0.25">
      <c r="A1850" s="1">
        <v>2</v>
      </c>
      <c r="B1850" s="1">
        <v>2018</v>
      </c>
      <c r="C1850" s="1">
        <v>35049092</v>
      </c>
      <c r="D1850" s="44" t="s">
        <v>102</v>
      </c>
      <c r="E1850" s="20">
        <v>9.0200000000000002E-3</v>
      </c>
      <c r="F1850" s="20">
        <v>7.1299999999999992E-3</v>
      </c>
      <c r="G1850" s="20">
        <v>1.8900000000000002E-3</v>
      </c>
      <c r="H1850" s="20">
        <v>6.3189783105022893E-2</v>
      </c>
      <c r="I1850" s="20">
        <v>8.3000000000000001E-4</v>
      </c>
      <c r="J1850" s="20">
        <v>7.5399999999999998E-3</v>
      </c>
      <c r="K1850" s="20">
        <v>2.1000000000000001E-4</v>
      </c>
      <c r="L1850" s="20">
        <v>4.4000000000000002E-4</v>
      </c>
      <c r="M1850" s="20">
        <v>2.1342750000000001E-2</v>
      </c>
      <c r="N1850" s="1">
        <v>12</v>
      </c>
      <c r="O1850" s="8">
        <f>IFERROR(IFERROR(Tabela_BI[[#This Row],[nº Capt. Superf. - DAEE]]/(Tabela_BI[[#This Row],[nº Capt. Subt. - DAEE]] + Tabela_BI[[#This Row],[nº Capt. Superf. - DAEE]]),"") *100,"")</f>
        <v>50</v>
      </c>
      <c r="P1850" s="8">
        <f>IFERROR(IFERROR(Tabela_BI[[#This Row],[nº Capt. Subt. - DAEE]] /(Tabela_BI[[#This Row],[nº Capt. Subt. - DAEE]] + Tabela_BI[[#This Row],[nº Capt. Superf. - DAEE]]),"") *100,"")</f>
        <v>50</v>
      </c>
      <c r="Q1850" s="1">
        <v>6</v>
      </c>
      <c r="R1850" s="1">
        <v>6</v>
      </c>
      <c r="S1850" s="6">
        <v>417.83364</v>
      </c>
      <c r="T1850" s="6">
        <v>417.83364</v>
      </c>
      <c r="W1850" s="1"/>
      <c r="X1850" s="1"/>
      <c r="Y1850" s="1"/>
      <c r="AC1850" s="1"/>
      <c r="AF1850" s="1"/>
      <c r="AG1850" s="1"/>
    </row>
    <row r="1851" spans="1:33" hidden="1" x14ac:dyDescent="0.25">
      <c r="A1851" s="1">
        <v>14</v>
      </c>
      <c r="B1851" s="1">
        <v>2018</v>
      </c>
      <c r="C1851" s="1">
        <v>350500514</v>
      </c>
      <c r="D1851" s="44" t="s">
        <v>103</v>
      </c>
      <c r="E1851" s="20">
        <v>1.1294443999999999E-2</v>
      </c>
      <c r="F1851" s="20">
        <v>3.3000000000000005E-4</v>
      </c>
      <c r="G1851" s="20">
        <v>1.0964443999999999E-2</v>
      </c>
      <c r="H1851" s="20">
        <v>3.6164383561643801E-3</v>
      </c>
      <c r="I1851" s="20">
        <v>1.0894444E-2</v>
      </c>
      <c r="J1851" s="20">
        <v>0</v>
      </c>
      <c r="K1851" s="20">
        <v>3.3000000000000005E-4</v>
      </c>
      <c r="L1851" s="20">
        <v>7.0000000000000007E-5</v>
      </c>
      <c r="M1851" s="20">
        <v>6.5338000000000011E-3</v>
      </c>
      <c r="N1851" s="1" t="s">
        <v>47</v>
      </c>
      <c r="O1851" s="8">
        <f>IFERROR(IFERROR(Tabela_BI[[#This Row],[nº Capt. Superf. - DAEE]]/(Tabela_BI[[#This Row],[nº Capt. Subt. - DAEE]] + Tabela_BI[[#This Row],[nº Capt. Superf. - DAEE]]),"") *100,"")</f>
        <v>69.230769230769226</v>
      </c>
      <c r="P1851" s="8">
        <f>IFERROR(IFERROR(Tabela_BI[[#This Row],[nº Capt. Subt. - DAEE]] /(Tabela_BI[[#This Row],[nº Capt. Subt. - DAEE]] + Tabela_BI[[#This Row],[nº Capt. Superf. - DAEE]]),"") *100,"")</f>
        <v>30.76923076923077</v>
      </c>
      <c r="Q1851" s="1">
        <v>9</v>
      </c>
      <c r="R1851" s="1">
        <v>4</v>
      </c>
      <c r="S1851" s="6">
        <v>105.202044</v>
      </c>
      <c r="T1851" s="6">
        <v>105.202044</v>
      </c>
      <c r="W1851" s="1"/>
      <c r="X1851" s="1"/>
      <c r="Y1851" s="1"/>
      <c r="AC1851" s="1"/>
      <c r="AF1851" s="1"/>
      <c r="AG1851" s="1"/>
    </row>
    <row r="1852" spans="1:33" hidden="1" x14ac:dyDescent="0.25">
      <c r="A1852" s="1">
        <v>19</v>
      </c>
      <c r="B1852" s="1">
        <v>2018</v>
      </c>
      <c r="C1852" s="1">
        <v>350510419</v>
      </c>
      <c r="D1852" s="44" t="s">
        <v>104</v>
      </c>
      <c r="E1852" s="20">
        <v>5.2520000000000004E-2</v>
      </c>
      <c r="F1852" s="20">
        <v>4.9890000000000004E-2</v>
      </c>
      <c r="G1852" s="20">
        <v>2.6300000000000013E-3</v>
      </c>
      <c r="H1852" s="20">
        <v>0</v>
      </c>
      <c r="I1852" s="20">
        <v>0</v>
      </c>
      <c r="J1852" s="20">
        <v>9.9000000000000021E-4</v>
      </c>
      <c r="K1852" s="20">
        <v>4.9890000000000004E-2</v>
      </c>
      <c r="L1852" s="20">
        <v>1.6400000000000006E-3</v>
      </c>
      <c r="M1852" s="20">
        <v>1.8396229687499998E-2</v>
      </c>
      <c r="N1852" s="1">
        <v>2</v>
      </c>
      <c r="O1852" s="8">
        <f>IFERROR(IFERROR(Tabela_BI[[#This Row],[nº Capt. Superf. - DAEE]]/(Tabela_BI[[#This Row],[nº Capt. Subt. - DAEE]] + Tabela_BI[[#This Row],[nº Capt. Superf. - DAEE]]),"") *100,"")</f>
        <v>11.76470588235294</v>
      </c>
      <c r="P1852" s="8">
        <f>IFERROR(IFERROR(Tabela_BI[[#This Row],[nº Capt. Subt. - DAEE]] /(Tabela_BI[[#This Row],[nº Capt. Subt. - DAEE]] + Tabela_BI[[#This Row],[nº Capt. Superf. - DAEE]]),"") *100,"")</f>
        <v>88.235294117647058</v>
      </c>
      <c r="Q1852" s="1">
        <v>4</v>
      </c>
      <c r="R1852" s="1">
        <v>30</v>
      </c>
      <c r="S1852" s="6">
        <v>334.90800000000002</v>
      </c>
      <c r="T1852" s="6">
        <v>334.90800000000002</v>
      </c>
      <c r="W1852" s="1"/>
      <c r="X1852" s="1"/>
      <c r="Y1852" s="1"/>
      <c r="AC1852" s="1"/>
      <c r="AF1852" s="1"/>
      <c r="AG1852" s="1"/>
    </row>
    <row r="1853" spans="1:33" hidden="1" x14ac:dyDescent="0.25">
      <c r="A1853" s="1">
        <v>13</v>
      </c>
      <c r="B1853" s="1">
        <v>2018</v>
      </c>
      <c r="C1853" s="1">
        <v>350520313</v>
      </c>
      <c r="D1853" s="44" t="s">
        <v>105</v>
      </c>
      <c r="E1853" s="20">
        <v>0.68208137700000016</v>
      </c>
      <c r="F1853" s="20">
        <v>0.30350000000000005</v>
      </c>
      <c r="G1853" s="20">
        <v>0.37858137700000011</v>
      </c>
      <c r="H1853" s="20">
        <v>0</v>
      </c>
      <c r="I1853" s="20">
        <v>8.3780000000000007E-2</v>
      </c>
      <c r="J1853" s="20">
        <v>0.22742225699999996</v>
      </c>
      <c r="K1853" s="20">
        <v>0.36099418200000005</v>
      </c>
      <c r="L1853" s="20">
        <v>9.8849380000000011E-3</v>
      </c>
      <c r="M1853" s="20">
        <v>0.1020032532638889</v>
      </c>
      <c r="N1853" s="1">
        <v>6</v>
      </c>
      <c r="O1853" s="8">
        <f>IFERROR(IFERROR(Tabela_BI[[#This Row],[nº Capt. Superf. - DAEE]]/(Tabela_BI[[#This Row],[nº Capt. Subt. - DAEE]] + Tabela_BI[[#This Row],[nº Capt. Superf. - DAEE]]),"") *100,"")</f>
        <v>32</v>
      </c>
      <c r="P1853" s="8">
        <f>IFERROR(IFERROR(Tabela_BI[[#This Row],[nº Capt. Subt. - DAEE]] /(Tabela_BI[[#This Row],[nº Capt. Subt. - DAEE]] + Tabela_BI[[#This Row],[nº Capt. Superf. - DAEE]]),"") *100,"")</f>
        <v>68</v>
      </c>
      <c r="Q1853" s="1">
        <v>24</v>
      </c>
      <c r="R1853" s="1">
        <v>51</v>
      </c>
      <c r="S1853" s="6">
        <v>1769.7391919999998</v>
      </c>
      <c r="T1853" s="6">
        <v>1769.7391919999998</v>
      </c>
      <c r="W1853" s="1"/>
      <c r="X1853" s="1"/>
      <c r="Y1853" s="1"/>
      <c r="AC1853" s="1"/>
      <c r="AF1853" s="1"/>
      <c r="AG1853" s="1"/>
    </row>
    <row r="1854" spans="1:33" hidden="1" x14ac:dyDescent="0.25">
      <c r="A1854" s="1">
        <v>10</v>
      </c>
      <c r="B1854" s="1">
        <v>2018</v>
      </c>
      <c r="C1854" s="1">
        <v>350530210</v>
      </c>
      <c r="D1854" s="44" t="s">
        <v>106</v>
      </c>
      <c r="E1854" s="20">
        <v>9.8395431999999991E-2</v>
      </c>
      <c r="F1854" s="20">
        <v>9.8395431999999991E-2</v>
      </c>
      <c r="G1854" s="20">
        <v>0</v>
      </c>
      <c r="H1854" s="20">
        <v>0</v>
      </c>
      <c r="I1854" s="20">
        <v>0</v>
      </c>
      <c r="J1854" s="20">
        <v>0</v>
      </c>
      <c r="K1854" s="20">
        <v>9.8395431999999991E-2</v>
      </c>
      <c r="L1854" s="20">
        <v>0</v>
      </c>
      <c r="N1854" s="1">
        <v>0</v>
      </c>
      <c r="O1854" s="8" t="str">
        <f>IFERROR(IFERROR(Tabela_BI[[#This Row],[nº Capt. Superf. - DAEE]]/(Tabela_BI[[#This Row],[nº Capt. Subt. - DAEE]] + Tabela_BI[[#This Row],[nº Capt. Superf. - DAEE]]),"") *100,"")</f>
        <v/>
      </c>
      <c r="P1854" s="8" t="str">
        <f>IFERROR(IFERROR(Tabela_BI[[#This Row],[nº Capt. Subt. - DAEE]] /(Tabela_BI[[#This Row],[nº Capt. Subt. - DAEE]] + Tabela_BI[[#This Row],[nº Capt. Superf. - DAEE]]),"") *100,"")</f>
        <v/>
      </c>
      <c r="Q1854" s="1">
        <v>3</v>
      </c>
      <c r="R1854" s="1" t="s">
        <v>47</v>
      </c>
      <c r="S1854" s="6"/>
      <c r="T1854" s="6"/>
      <c r="W1854" s="1"/>
      <c r="X1854" s="1"/>
      <c r="Y1854" s="1"/>
      <c r="AC1854" s="1"/>
      <c r="AF1854" s="1"/>
      <c r="AG1854" s="1"/>
    </row>
    <row r="1855" spans="1:33" hidden="1" x14ac:dyDescent="0.25">
      <c r="A1855" s="1">
        <v>13</v>
      </c>
      <c r="B1855" s="1">
        <v>2018</v>
      </c>
      <c r="C1855" s="1">
        <v>350530213</v>
      </c>
      <c r="D1855" s="44" t="s">
        <v>106</v>
      </c>
      <c r="E1855" s="20">
        <v>4.3363559720000007</v>
      </c>
      <c r="F1855" s="20">
        <v>4.2405851860000006</v>
      </c>
      <c r="G1855" s="20">
        <v>9.5770786000000011E-2</v>
      </c>
      <c r="H1855" s="20">
        <v>0</v>
      </c>
      <c r="I1855" s="20">
        <v>7.639E-2</v>
      </c>
      <c r="J1855" s="20">
        <v>4.2295798139999992</v>
      </c>
      <c r="K1855" s="20">
        <v>0</v>
      </c>
      <c r="L1855" s="20">
        <v>3.0386157999999996E-2</v>
      </c>
      <c r="M1855" s="20">
        <v>0.10645107638888889</v>
      </c>
      <c r="N1855" s="1">
        <v>4</v>
      </c>
      <c r="O1855" s="8">
        <f>IFERROR(IFERROR(Tabela_BI[[#This Row],[nº Capt. Superf. - DAEE]]/(Tabela_BI[[#This Row],[nº Capt. Subt. - DAEE]] + Tabela_BI[[#This Row],[nº Capt. Superf. - DAEE]]),"") *100,"")</f>
        <v>29.166666666666668</v>
      </c>
      <c r="P1855" s="8">
        <f>IFERROR(IFERROR(Tabela_BI[[#This Row],[nº Capt. Subt. - DAEE]] /(Tabela_BI[[#This Row],[nº Capt. Subt. - DAEE]] + Tabela_BI[[#This Row],[nº Capt. Superf. - DAEE]]),"") *100,"")</f>
        <v>70.833333333333343</v>
      </c>
      <c r="Q1855" s="1">
        <v>7</v>
      </c>
      <c r="R1855" s="1">
        <v>17</v>
      </c>
      <c r="S1855" s="6">
        <v>1871.7804000000001</v>
      </c>
      <c r="T1855" s="6">
        <v>655.12314000000003</v>
      </c>
      <c r="W1855" s="1"/>
      <c r="X1855" s="1"/>
      <c r="Y1855" s="1"/>
      <c r="AC1855" s="1"/>
      <c r="AF1855" s="1"/>
      <c r="AG1855" s="1"/>
    </row>
    <row r="1856" spans="1:33" hidden="1" x14ac:dyDescent="0.25">
      <c r="A1856" s="1">
        <v>11</v>
      </c>
      <c r="B1856" s="1">
        <v>2018</v>
      </c>
      <c r="C1856" s="1">
        <v>350535111</v>
      </c>
      <c r="D1856" s="44" t="s">
        <v>107</v>
      </c>
      <c r="E1856" s="20">
        <v>8.2599999999999965E-3</v>
      </c>
      <c r="F1856" s="20">
        <v>6.7499999999999965E-3</v>
      </c>
      <c r="G1856" s="20">
        <v>1.5100000000000001E-3</v>
      </c>
      <c r="H1856" s="20">
        <v>0</v>
      </c>
      <c r="I1856" s="20">
        <v>7.1800000000000006E-3</v>
      </c>
      <c r="J1856" s="20">
        <v>0</v>
      </c>
      <c r="K1856" s="20">
        <v>1.0300000000000003E-3</v>
      </c>
      <c r="L1856" s="20">
        <v>5.0000000000000002E-5</v>
      </c>
      <c r="M1856" s="20">
        <v>5.5127343750000007E-3</v>
      </c>
      <c r="N1856" s="1">
        <v>10</v>
      </c>
      <c r="O1856" s="8">
        <f>IFERROR(IFERROR(Tabela_BI[[#This Row],[nº Capt. Superf. - DAEE]]/(Tabela_BI[[#This Row],[nº Capt. Subt. - DAEE]] + Tabela_BI[[#This Row],[nº Capt. Superf. - DAEE]]),"") *100,"")</f>
        <v>95.833333333333343</v>
      </c>
      <c r="P1856" s="8">
        <f>IFERROR(IFERROR(Tabela_BI[[#This Row],[nº Capt. Subt. - DAEE]] /(Tabela_BI[[#This Row],[nº Capt. Subt. - DAEE]] + Tabela_BI[[#This Row],[nº Capt. Superf. - DAEE]]),"") *100,"")</f>
        <v>4.1666666666666661</v>
      </c>
      <c r="Q1856" s="1">
        <v>23</v>
      </c>
      <c r="R1856" s="1">
        <v>1</v>
      </c>
      <c r="S1856" s="6">
        <v>57.345299999999995</v>
      </c>
      <c r="T1856" s="6">
        <v>49.718375099999996</v>
      </c>
      <c r="W1856" s="1"/>
      <c r="X1856" s="1"/>
      <c r="Y1856" s="1"/>
      <c r="AC1856" s="1"/>
      <c r="AF1856" s="1"/>
      <c r="AG1856" s="1"/>
    </row>
    <row r="1857" spans="1:33" hidden="1" x14ac:dyDescent="0.25">
      <c r="A1857" s="1">
        <v>11</v>
      </c>
      <c r="B1857" s="1">
        <v>2018</v>
      </c>
      <c r="C1857" s="1">
        <v>350540111</v>
      </c>
      <c r="D1857" s="44" t="s">
        <v>108</v>
      </c>
      <c r="E1857" s="20">
        <v>1.2720369999999997E-3</v>
      </c>
      <c r="F1857" s="20">
        <v>1.9999999999999998E-4</v>
      </c>
      <c r="G1857" s="20">
        <v>1.0720369999999999E-3</v>
      </c>
      <c r="H1857" s="20">
        <v>1.3130549213597201E-2</v>
      </c>
      <c r="I1857" s="20">
        <v>0</v>
      </c>
      <c r="J1857" s="20">
        <v>1.6000000000000001E-4</v>
      </c>
      <c r="K1857" s="20">
        <v>0</v>
      </c>
      <c r="L1857" s="20">
        <v>1.1120369999999997E-3</v>
      </c>
      <c r="M1857" s="20">
        <v>8.5095656250000016E-3</v>
      </c>
      <c r="N1857" s="1">
        <v>7</v>
      </c>
      <c r="O1857" s="8">
        <f>IFERROR(IFERROR(Tabela_BI[[#This Row],[nº Capt. Superf. - DAEE]]/(Tabela_BI[[#This Row],[nº Capt. Subt. - DAEE]] + Tabela_BI[[#This Row],[nº Capt. Superf. - DAEE]]),"") *100,"")</f>
        <v>28.571428571428569</v>
      </c>
      <c r="P1857" s="8">
        <f>IFERROR(IFERROR(Tabela_BI[[#This Row],[nº Capt. Subt. - DAEE]] /(Tabela_BI[[#This Row],[nº Capt. Subt. - DAEE]] + Tabela_BI[[#This Row],[nº Capt. Superf. - DAEE]]),"") *100,"")</f>
        <v>71.428571428571431</v>
      </c>
      <c r="Q1857" s="1">
        <v>2</v>
      </c>
      <c r="R1857" s="1">
        <v>5</v>
      </c>
      <c r="S1857" s="6">
        <v>134.67762000000002</v>
      </c>
      <c r="T1857" s="6">
        <v>134.67762000000002</v>
      </c>
      <c r="W1857" s="1"/>
      <c r="X1857" s="1"/>
      <c r="Y1857" s="1"/>
      <c r="AC1857" s="1"/>
      <c r="AF1857" s="1"/>
      <c r="AG1857" s="1"/>
    </row>
    <row r="1858" spans="1:33" hidden="1" x14ac:dyDescent="0.25">
      <c r="A1858" s="1">
        <v>12</v>
      </c>
      <c r="B1858" s="1">
        <v>2018</v>
      </c>
      <c r="C1858" s="1">
        <v>350550012</v>
      </c>
      <c r="D1858" s="44" t="s">
        <v>109</v>
      </c>
      <c r="E1858" s="20">
        <v>4.1332888259999958</v>
      </c>
      <c r="F1858" s="20">
        <v>2.9985501559999981</v>
      </c>
      <c r="G1858" s="20">
        <v>1.1347386699999982</v>
      </c>
      <c r="H1858" s="20">
        <v>1.2207046549974638</v>
      </c>
      <c r="I1858" s="20">
        <v>0.61542777800000004</v>
      </c>
      <c r="J1858" s="20">
        <v>6.800709499999999E-2</v>
      </c>
      <c r="K1858" s="20">
        <v>3.413870525999998</v>
      </c>
      <c r="L1858" s="20">
        <v>3.5983426999999998E-2</v>
      </c>
      <c r="M1858" s="20">
        <v>0.40751010416666666</v>
      </c>
      <c r="N1858" s="1">
        <v>103</v>
      </c>
      <c r="O1858" s="8">
        <f>IFERROR(IFERROR(Tabela_BI[[#This Row],[nº Capt. Superf. - DAEE]]/(Tabela_BI[[#This Row],[nº Capt. Subt. - DAEE]] + Tabela_BI[[#This Row],[nº Capt. Superf. - DAEE]]),"") *100,"")</f>
        <v>44.845360824742272</v>
      </c>
      <c r="P1858" s="8">
        <f>IFERROR(IFERROR(Tabela_BI[[#This Row],[nº Capt. Subt. - DAEE]] /(Tabela_BI[[#This Row],[nº Capt. Subt. - DAEE]] + Tabela_BI[[#This Row],[nº Capt. Superf. - DAEE]]),"") *100,"")</f>
        <v>55.154639175257735</v>
      </c>
      <c r="Q1858" s="1">
        <v>174</v>
      </c>
      <c r="R1858" s="1">
        <v>214</v>
      </c>
      <c r="S1858" s="6">
        <v>6352.9380000000001</v>
      </c>
      <c r="T1858" s="6">
        <v>6352.9380000000001</v>
      </c>
      <c r="W1858" s="1"/>
      <c r="X1858" s="1"/>
      <c r="Y1858" s="1"/>
      <c r="AC1858" s="1"/>
      <c r="AF1858" s="1"/>
      <c r="AG1858" s="1"/>
    </row>
    <row r="1859" spans="1:33" hidden="1" x14ac:dyDescent="0.25">
      <c r="A1859" s="1">
        <v>15</v>
      </c>
      <c r="B1859" s="1">
        <v>2018</v>
      </c>
      <c r="C1859" s="1">
        <v>350550015</v>
      </c>
      <c r="D1859" s="44" t="s">
        <v>109</v>
      </c>
      <c r="E1859" s="20">
        <v>6.9960000000000008E-2</v>
      </c>
      <c r="F1859" s="20">
        <v>6.9610000000000005E-2</v>
      </c>
      <c r="G1859" s="20">
        <v>3.5E-4</v>
      </c>
      <c r="H1859" s="20">
        <v>0</v>
      </c>
      <c r="I1859" s="20">
        <v>0</v>
      </c>
      <c r="J1859" s="20">
        <v>3.5E-4</v>
      </c>
      <c r="K1859" s="20">
        <v>6.9610000000000005E-2</v>
      </c>
      <c r="L1859" s="20">
        <v>0</v>
      </c>
      <c r="N1859" s="1">
        <v>2</v>
      </c>
      <c r="O1859" s="8">
        <f>IFERROR(IFERROR(Tabela_BI[[#This Row],[nº Capt. Superf. - DAEE]]/(Tabela_BI[[#This Row],[nº Capt. Subt. - DAEE]] + Tabela_BI[[#This Row],[nº Capt. Superf. - DAEE]]),"") *100,"")</f>
        <v>87.5</v>
      </c>
      <c r="P1859" s="8">
        <f>IFERROR(IFERROR(Tabela_BI[[#This Row],[nº Capt. Subt. - DAEE]] /(Tabela_BI[[#This Row],[nº Capt. Subt. - DAEE]] + Tabela_BI[[#This Row],[nº Capt. Superf. - DAEE]]),"") *100,"")</f>
        <v>12.5</v>
      </c>
      <c r="Q1859" s="1">
        <v>7</v>
      </c>
      <c r="R1859" s="1">
        <v>1</v>
      </c>
      <c r="S1859" s="6"/>
      <c r="T1859" s="6"/>
      <c r="W1859" s="1"/>
      <c r="X1859" s="1"/>
      <c r="Y1859" s="1"/>
      <c r="AC1859" s="1"/>
      <c r="AF1859" s="1"/>
      <c r="AG1859" s="1"/>
    </row>
    <row r="1860" spans="1:33" hidden="1" x14ac:dyDescent="0.25">
      <c r="A1860" s="1">
        <v>9</v>
      </c>
      <c r="B1860" s="1">
        <v>2018</v>
      </c>
      <c r="C1860" s="1">
        <v>35056099</v>
      </c>
      <c r="D1860" s="44" t="s">
        <v>110</v>
      </c>
      <c r="E1860" s="20">
        <v>0.14964203700000001</v>
      </c>
      <c r="F1860" s="20">
        <v>7.354999999999999E-2</v>
      </c>
      <c r="G1860" s="20">
        <v>7.6092037000000015E-2</v>
      </c>
      <c r="H1860" s="20">
        <v>1.08218860984272E-2</v>
      </c>
      <c r="I1860" s="20">
        <v>0</v>
      </c>
      <c r="J1860" s="20">
        <v>6.9809999999999997E-2</v>
      </c>
      <c r="K1860" s="20">
        <v>7.4459999999999998E-2</v>
      </c>
      <c r="L1860" s="20">
        <v>5.3720369999999996E-3</v>
      </c>
      <c r="M1860" s="20">
        <v>9.5043842844907397E-2</v>
      </c>
      <c r="N1860" s="1">
        <v>1</v>
      </c>
      <c r="O1860" s="8">
        <f>IFERROR(IFERROR(Tabela_BI[[#This Row],[nº Capt. Superf. - DAEE]]/(Tabela_BI[[#This Row],[nº Capt. Subt. - DAEE]] + Tabela_BI[[#This Row],[nº Capt. Superf. - DAEE]]),"") *100,"")</f>
        <v>26.666666666666668</v>
      </c>
      <c r="P1860" s="8">
        <f>IFERROR(IFERROR(Tabela_BI[[#This Row],[nº Capt. Subt. - DAEE]] /(Tabela_BI[[#This Row],[nº Capt. Subt. - DAEE]] + Tabela_BI[[#This Row],[nº Capt. Superf. - DAEE]]),"") *100,"")</f>
        <v>73.333333333333329</v>
      </c>
      <c r="Q1860" s="1">
        <v>8</v>
      </c>
      <c r="R1860" s="1">
        <v>22</v>
      </c>
      <c r="S1860" s="6">
        <v>1731.9959999999999</v>
      </c>
      <c r="T1860" s="6">
        <v>13.855968000000001</v>
      </c>
      <c r="W1860" s="1"/>
      <c r="X1860" s="1"/>
      <c r="Y1860" s="1"/>
      <c r="AC1860" s="1"/>
      <c r="AF1860" s="1"/>
      <c r="AG1860" s="1"/>
    </row>
    <row r="1861" spans="1:33" hidden="1" x14ac:dyDescent="0.25">
      <c r="A1861" s="1">
        <v>6</v>
      </c>
      <c r="B1861" s="1">
        <v>2018</v>
      </c>
      <c r="C1861" s="1">
        <v>35057086</v>
      </c>
      <c r="D1861" s="44" t="s">
        <v>111</v>
      </c>
      <c r="E1861" s="20">
        <v>0.20420215899999983</v>
      </c>
      <c r="F1861" s="20">
        <v>6.0640000000000006E-2</v>
      </c>
      <c r="G1861" s="20">
        <v>0.14356215899999983</v>
      </c>
      <c r="H1861" s="20">
        <v>0</v>
      </c>
      <c r="I1861" s="20">
        <v>4.1669999999999999E-2</v>
      </c>
      <c r="J1861" s="20">
        <v>3.1791480999999996E-2</v>
      </c>
      <c r="K1861" s="20">
        <v>1.3000000000000002E-4</v>
      </c>
      <c r="L1861" s="20">
        <v>0.13061067799999998</v>
      </c>
      <c r="M1861" s="20">
        <v>0.90506589120370373</v>
      </c>
      <c r="N1861" s="1">
        <v>6</v>
      </c>
      <c r="O1861" s="8">
        <f>IFERROR(IFERROR(Tabela_BI[[#This Row],[nº Capt. Superf. - DAEE]]/(Tabela_BI[[#This Row],[nº Capt. Subt. - DAEE]] + Tabela_BI[[#This Row],[nº Capt. Superf. - DAEE]]),"") *100,"")</f>
        <v>8.2191780821917799</v>
      </c>
      <c r="P1861" s="8">
        <f>IFERROR(IFERROR(Tabela_BI[[#This Row],[nº Capt. Subt. - DAEE]] /(Tabela_BI[[#This Row],[nº Capt. Subt. - DAEE]] + Tabela_BI[[#This Row],[nº Capt. Superf. - DAEE]]),"") *100,"")</f>
        <v>91.780821917808225</v>
      </c>
      <c r="Q1861" s="1">
        <v>12</v>
      </c>
      <c r="R1861" s="1">
        <v>134</v>
      </c>
      <c r="S1861" s="6">
        <v>11354.156099999998</v>
      </c>
      <c r="T1861" s="6">
        <v>5620.3072694999992</v>
      </c>
      <c r="W1861" s="1"/>
      <c r="X1861" s="1"/>
      <c r="Y1861" s="1"/>
      <c r="AC1861" s="1"/>
      <c r="AF1861" s="1"/>
      <c r="AG1861" s="1"/>
    </row>
    <row r="1862" spans="1:33" hidden="1" x14ac:dyDescent="0.25">
      <c r="A1862" s="1">
        <v>21</v>
      </c>
      <c r="B1862" s="1">
        <v>2018</v>
      </c>
      <c r="C1862" s="1">
        <v>350580721</v>
      </c>
      <c r="D1862" s="44" t="s">
        <v>112</v>
      </c>
      <c r="E1862" s="20">
        <v>0.3445605570000001</v>
      </c>
      <c r="F1862" s="20">
        <v>0.20031666700000003</v>
      </c>
      <c r="G1862" s="20">
        <v>0.14424389000000004</v>
      </c>
      <c r="H1862" s="20">
        <v>0</v>
      </c>
      <c r="I1862" s="20">
        <v>4.1640000000000003E-2</v>
      </c>
      <c r="J1862" s="20">
        <v>3.8950000000000005E-2</v>
      </c>
      <c r="K1862" s="20">
        <v>0.23574898300000002</v>
      </c>
      <c r="L1862" s="20">
        <v>2.8221573999999992E-2</v>
      </c>
      <c r="M1862" s="20">
        <v>5.5186894787037033E-2</v>
      </c>
      <c r="N1862" s="1">
        <v>6</v>
      </c>
      <c r="O1862" s="8">
        <f>IFERROR(IFERROR(Tabela_BI[[#This Row],[nº Capt. Superf. - DAEE]]/(Tabela_BI[[#This Row],[nº Capt. Subt. - DAEE]] + Tabela_BI[[#This Row],[nº Capt. Superf. - DAEE]]),"") *100,"")</f>
        <v>4.225352112676056</v>
      </c>
      <c r="P1862" s="8">
        <f>IFERROR(IFERROR(Tabela_BI[[#This Row],[nº Capt. Subt. - DAEE]] /(Tabela_BI[[#This Row],[nº Capt. Subt. - DAEE]] + Tabela_BI[[#This Row],[nº Capt. Superf. - DAEE]]),"") *100,"")</f>
        <v>95.774647887323937</v>
      </c>
      <c r="Q1862" s="1">
        <v>9</v>
      </c>
      <c r="R1862" s="1">
        <v>204</v>
      </c>
      <c r="S1862" s="6">
        <v>931.60670400000004</v>
      </c>
      <c r="T1862" s="6">
        <v>931.60670400000004</v>
      </c>
      <c r="W1862" s="1"/>
      <c r="X1862" s="1"/>
      <c r="Y1862" s="1"/>
      <c r="AC1862" s="1"/>
      <c r="AF1862" s="1"/>
      <c r="AG1862" s="1"/>
    </row>
    <row r="1863" spans="1:33" hidden="1" x14ac:dyDescent="0.25">
      <c r="A1863" s="1">
        <v>4</v>
      </c>
      <c r="B1863" s="1">
        <v>2018</v>
      </c>
      <c r="C1863" s="1">
        <v>35059064</v>
      </c>
      <c r="D1863" s="44" t="s">
        <v>113</v>
      </c>
      <c r="E1863" s="20">
        <v>5.0393611000000012E-2</v>
      </c>
      <c r="F1863" s="20">
        <v>4.8470000000000013E-2</v>
      </c>
      <c r="G1863" s="20">
        <v>1.923611E-3</v>
      </c>
      <c r="H1863" s="20">
        <v>0</v>
      </c>
      <c r="I1863" s="20">
        <v>0</v>
      </c>
      <c r="J1863" s="20">
        <v>1.31E-3</v>
      </c>
      <c r="K1863" s="20">
        <v>4.6440000000000002E-2</v>
      </c>
      <c r="L1863" s="20">
        <v>2.6436110000000006E-3</v>
      </c>
      <c r="N1863" s="1">
        <v>10</v>
      </c>
      <c r="O1863" s="8">
        <f>IFERROR(IFERROR(Tabela_BI[[#This Row],[nº Capt. Superf. - DAEE]]/(Tabela_BI[[#This Row],[nº Capt. Subt. - DAEE]] + Tabela_BI[[#This Row],[nº Capt. Superf. - DAEE]]),"") *100,"")</f>
        <v>74.193548387096769</v>
      </c>
      <c r="P1863" s="8">
        <f>IFERROR(IFERROR(Tabela_BI[[#This Row],[nº Capt. Subt. - DAEE]] /(Tabela_BI[[#This Row],[nº Capt. Subt. - DAEE]] + Tabela_BI[[#This Row],[nº Capt. Superf. - DAEE]]),"") *100,"")</f>
        <v>25.806451612903224</v>
      </c>
      <c r="Q1863" s="1">
        <v>23</v>
      </c>
      <c r="R1863" s="1">
        <v>8</v>
      </c>
      <c r="S1863" s="6"/>
      <c r="T1863" s="6"/>
      <c r="W1863" s="1"/>
      <c r="X1863" s="1"/>
      <c r="Y1863" s="1"/>
      <c r="AC1863" s="1"/>
      <c r="AF1863" s="1"/>
      <c r="AG1863" s="1"/>
    </row>
    <row r="1864" spans="1:33" hidden="1" x14ac:dyDescent="0.25">
      <c r="A1864" s="1">
        <v>8</v>
      </c>
      <c r="B1864" s="1">
        <v>2018</v>
      </c>
      <c r="C1864" s="1">
        <v>35059068</v>
      </c>
      <c r="D1864" s="44" t="s">
        <v>113</v>
      </c>
      <c r="E1864" s="20">
        <v>0.70513634899999977</v>
      </c>
      <c r="F1864" s="20">
        <v>0.51053678199999963</v>
      </c>
      <c r="G1864" s="20">
        <v>0.19459956700000014</v>
      </c>
      <c r="H1864" s="20">
        <v>7.0015220700152203E-2</v>
      </c>
      <c r="I1864" s="20">
        <v>0.22339000000000006</v>
      </c>
      <c r="J1864" s="20">
        <v>3.7618085999999995E-2</v>
      </c>
      <c r="K1864" s="20">
        <v>0.4065888190000001</v>
      </c>
      <c r="L1864" s="20">
        <v>3.7539443999999991E-2</v>
      </c>
      <c r="M1864" s="20">
        <v>0.16022555037499997</v>
      </c>
      <c r="N1864" s="1">
        <v>59</v>
      </c>
      <c r="O1864" s="8">
        <f>IFERROR(IFERROR(Tabela_BI[[#This Row],[nº Capt. Superf. - DAEE]]/(Tabela_BI[[#This Row],[nº Capt. Subt. - DAEE]] + Tabela_BI[[#This Row],[nº Capt. Superf. - DAEE]]),"") *100,"")</f>
        <v>46.478873239436616</v>
      </c>
      <c r="P1864" s="8">
        <f>IFERROR(IFERROR(Tabela_BI[[#This Row],[nº Capt. Subt. - DAEE]] /(Tabela_BI[[#This Row],[nº Capt. Subt. - DAEE]] + Tabela_BI[[#This Row],[nº Capt. Superf. - DAEE]]),"") *100,"")</f>
        <v>53.521126760563376</v>
      </c>
      <c r="Q1864" s="1">
        <v>132</v>
      </c>
      <c r="R1864" s="1">
        <v>152</v>
      </c>
      <c r="S1864" s="6">
        <v>2902.7149200000003</v>
      </c>
      <c r="T1864" s="6">
        <v>2902.7149200000003</v>
      </c>
      <c r="W1864" s="1"/>
      <c r="X1864" s="1"/>
      <c r="Y1864" s="1"/>
      <c r="AC1864" s="1"/>
      <c r="AF1864" s="1"/>
      <c r="AG1864" s="1"/>
    </row>
    <row r="1865" spans="1:33" hidden="1" x14ac:dyDescent="0.25">
      <c r="A1865" s="1">
        <v>13</v>
      </c>
      <c r="B1865" s="1">
        <v>2018</v>
      </c>
      <c r="C1865" s="1">
        <v>350600313</v>
      </c>
      <c r="D1865" s="44" t="s">
        <v>114</v>
      </c>
      <c r="E1865" s="20">
        <v>0.43187493499999946</v>
      </c>
      <c r="F1865" s="20">
        <v>1.6996667000000003E-2</v>
      </c>
      <c r="G1865" s="20">
        <v>0.41487826799999944</v>
      </c>
      <c r="H1865" s="20">
        <v>0</v>
      </c>
      <c r="I1865" s="20">
        <v>6.9796295999999994E-2</v>
      </c>
      <c r="J1865" s="20">
        <v>0.10829432100000005</v>
      </c>
      <c r="K1865" s="20">
        <v>8.7809250000000002E-3</v>
      </c>
      <c r="L1865" s="20">
        <v>0.24500339299999974</v>
      </c>
      <c r="M1865" s="20">
        <v>1.2342316122499999</v>
      </c>
      <c r="N1865" s="1">
        <v>8</v>
      </c>
      <c r="O1865" s="8">
        <f>IFERROR(IFERROR(Tabela_BI[[#This Row],[nº Capt. Superf. - DAEE]]/(Tabela_BI[[#This Row],[nº Capt. Subt. - DAEE]] + Tabela_BI[[#This Row],[nº Capt. Superf. - DAEE]]),"") *100,"")</f>
        <v>2.3923444976076556</v>
      </c>
      <c r="P1865" s="8">
        <f>IFERROR(IFERROR(Tabela_BI[[#This Row],[nº Capt. Subt. - DAEE]] /(Tabela_BI[[#This Row],[nº Capt. Subt. - DAEE]] + Tabela_BI[[#This Row],[nº Capt. Superf. - DAEE]]),"") *100,"")</f>
        <v>97.607655502392348</v>
      </c>
      <c r="Q1865" s="1">
        <v>10</v>
      </c>
      <c r="R1865" s="1">
        <v>408</v>
      </c>
      <c r="S1865" s="6">
        <v>19534.812984</v>
      </c>
      <c r="T1865" s="6">
        <v>839.99695831199995</v>
      </c>
      <c r="W1865" s="1"/>
      <c r="X1865" s="1"/>
      <c r="Y1865" s="1"/>
      <c r="AC1865" s="1"/>
      <c r="AF1865" s="1"/>
      <c r="AG1865" s="1"/>
    </row>
    <row r="1866" spans="1:33" hidden="1" x14ac:dyDescent="0.25">
      <c r="A1866" s="1">
        <v>16</v>
      </c>
      <c r="B1866" s="1">
        <v>2018</v>
      </c>
      <c r="C1866" s="1">
        <v>350600316</v>
      </c>
      <c r="D1866" s="44" t="s">
        <v>114</v>
      </c>
      <c r="E1866" s="20">
        <v>0.56416216000000008</v>
      </c>
      <c r="F1866" s="20">
        <v>0.51678111100000013</v>
      </c>
      <c r="G1866" s="20">
        <v>4.7381049000000001E-2</v>
      </c>
      <c r="H1866" s="20">
        <v>0</v>
      </c>
      <c r="I1866" s="20">
        <v>0.34721999999999997</v>
      </c>
      <c r="J1866" s="20">
        <v>0</v>
      </c>
      <c r="K1866" s="20">
        <v>0.21379336399999999</v>
      </c>
      <c r="L1866" s="20">
        <v>3.1487960000000006E-3</v>
      </c>
      <c r="N1866" s="1">
        <v>3</v>
      </c>
      <c r="O1866" s="8">
        <f>IFERROR(IFERROR(Tabela_BI[[#This Row],[nº Capt. Superf. - DAEE]]/(Tabela_BI[[#This Row],[nº Capt. Subt. - DAEE]] + Tabela_BI[[#This Row],[nº Capt. Superf. - DAEE]]),"") *100,"")</f>
        <v>29.629629629629626</v>
      </c>
      <c r="P1866" s="8">
        <f>IFERROR(IFERROR(Tabela_BI[[#This Row],[nº Capt. Subt. - DAEE]] /(Tabela_BI[[#This Row],[nº Capt. Subt. - DAEE]] + Tabela_BI[[#This Row],[nº Capt. Superf. - DAEE]]),"") *100,"")</f>
        <v>70.370370370370367</v>
      </c>
      <c r="Q1866" s="1">
        <v>8</v>
      </c>
      <c r="R1866" s="1">
        <v>19</v>
      </c>
      <c r="S1866" s="6"/>
      <c r="T1866" s="6"/>
      <c r="W1866" s="1"/>
      <c r="X1866" s="1"/>
      <c r="Y1866" s="1"/>
      <c r="AC1866" s="1"/>
      <c r="AF1866" s="1"/>
      <c r="AG1866" s="1"/>
    </row>
    <row r="1867" spans="1:33" hidden="1" x14ac:dyDescent="0.25">
      <c r="A1867" s="1">
        <v>12</v>
      </c>
      <c r="B1867" s="1">
        <v>2018</v>
      </c>
      <c r="C1867" s="1">
        <v>350610212</v>
      </c>
      <c r="D1867" s="44" t="s">
        <v>115</v>
      </c>
      <c r="E1867" s="20">
        <v>2.1406362970000004</v>
      </c>
      <c r="F1867" s="20">
        <v>1.4031452780000009</v>
      </c>
      <c r="G1867" s="20">
        <v>0.73749101899999969</v>
      </c>
      <c r="H1867" s="20">
        <v>0</v>
      </c>
      <c r="I1867" s="20">
        <v>0.14440777800000004</v>
      </c>
      <c r="J1867" s="20">
        <v>0.13568</v>
      </c>
      <c r="K1867" s="20">
        <v>1.6316383340000007</v>
      </c>
      <c r="L1867" s="20">
        <v>0.22891018500000002</v>
      </c>
      <c r="M1867" s="20">
        <v>0.22639003472222222</v>
      </c>
      <c r="N1867" s="1">
        <v>52</v>
      </c>
      <c r="O1867" s="8">
        <f>IFERROR(IFERROR(Tabela_BI[[#This Row],[nº Capt. Superf. - DAEE]]/(Tabela_BI[[#This Row],[nº Capt. Subt. - DAEE]] + Tabela_BI[[#This Row],[nº Capt. Superf. - DAEE]]),"") *100,"")</f>
        <v>31.914893617021278</v>
      </c>
      <c r="P1867" s="8">
        <f>IFERROR(IFERROR(Tabela_BI[[#This Row],[nº Capt. Subt. - DAEE]] /(Tabela_BI[[#This Row],[nº Capt. Subt. - DAEE]] + Tabela_BI[[#This Row],[nº Capt. Superf. - DAEE]]),"") *100,"")</f>
        <v>68.085106382978722</v>
      </c>
      <c r="Q1867" s="1">
        <v>60</v>
      </c>
      <c r="R1867" s="1">
        <v>128</v>
      </c>
      <c r="S1867" s="6">
        <v>3984.7140000000004</v>
      </c>
      <c r="T1867" s="6">
        <v>1824.999012</v>
      </c>
      <c r="W1867" s="1"/>
      <c r="X1867" s="1"/>
      <c r="Y1867" s="1"/>
      <c r="AC1867" s="1"/>
      <c r="AF1867" s="1"/>
      <c r="AG1867" s="1"/>
    </row>
    <row r="1868" spans="1:33" hidden="1" x14ac:dyDescent="0.25">
      <c r="A1868" s="1">
        <v>15</v>
      </c>
      <c r="B1868" s="1">
        <v>2018</v>
      </c>
      <c r="C1868" s="1">
        <v>350610215</v>
      </c>
      <c r="D1868" s="44" t="s">
        <v>115</v>
      </c>
      <c r="E1868" s="20">
        <v>0.49036003100000009</v>
      </c>
      <c r="F1868" s="20">
        <v>0.17149999999999999</v>
      </c>
      <c r="G1868" s="20">
        <v>0.3188600310000001</v>
      </c>
      <c r="H1868" s="20">
        <v>0</v>
      </c>
      <c r="I1868" s="20">
        <v>0</v>
      </c>
      <c r="J1868" s="20">
        <v>7.8700000000000003E-3</v>
      </c>
      <c r="K1868" s="20">
        <v>0.48176799399999998</v>
      </c>
      <c r="L1868" s="20">
        <v>7.2203699999999992E-4</v>
      </c>
      <c r="N1868" s="1">
        <v>3</v>
      </c>
      <c r="O1868" s="8">
        <f>IFERROR(IFERROR(Tabela_BI[[#This Row],[nº Capt. Superf. - DAEE]]/(Tabela_BI[[#This Row],[nº Capt. Subt. - DAEE]] + Tabela_BI[[#This Row],[nº Capt. Superf. - DAEE]]),"") *100,"")</f>
        <v>35.555555555555557</v>
      </c>
      <c r="P1868" s="8">
        <f>IFERROR(IFERROR(Tabela_BI[[#This Row],[nº Capt. Subt. - DAEE]] /(Tabela_BI[[#This Row],[nº Capt. Subt. - DAEE]] + Tabela_BI[[#This Row],[nº Capt. Superf. - DAEE]]),"") *100,"")</f>
        <v>64.444444444444443</v>
      </c>
      <c r="Q1868" s="1">
        <v>16</v>
      </c>
      <c r="R1868" s="1">
        <v>29</v>
      </c>
      <c r="S1868" s="6"/>
      <c r="T1868" s="6"/>
      <c r="W1868" s="1"/>
      <c r="X1868" s="1"/>
      <c r="Y1868" s="1"/>
      <c r="AC1868" s="1"/>
      <c r="AF1868" s="1"/>
      <c r="AG1868" s="1"/>
    </row>
    <row r="1869" spans="1:33" hidden="1" x14ac:dyDescent="0.25">
      <c r="A1869" s="1">
        <v>19</v>
      </c>
      <c r="B1869" s="1">
        <v>2018</v>
      </c>
      <c r="C1869" s="1">
        <v>350620119</v>
      </c>
      <c r="D1869" s="44" t="s">
        <v>116</v>
      </c>
      <c r="E1869" s="20">
        <v>9.0892589999999988E-3</v>
      </c>
      <c r="F1869" s="20">
        <v>5.0925899999999997E-4</v>
      </c>
      <c r="G1869" s="20">
        <v>8.5799999999999991E-3</v>
      </c>
      <c r="H1869" s="20">
        <v>0</v>
      </c>
      <c r="I1869" s="20">
        <v>0</v>
      </c>
      <c r="J1869" s="20">
        <v>7.1199999999999996E-3</v>
      </c>
      <c r="K1869" s="20">
        <v>5.0925899999999997E-4</v>
      </c>
      <c r="L1869" s="20">
        <v>1.4599999999999999E-3</v>
      </c>
      <c r="M1869" s="20">
        <v>6.9912593749999995E-3</v>
      </c>
      <c r="N1869" s="1">
        <v>1</v>
      </c>
      <c r="O1869" s="8">
        <f>IFERROR(IFERROR(Tabela_BI[[#This Row],[nº Capt. Superf. - DAEE]]/(Tabela_BI[[#This Row],[nº Capt. Subt. - DAEE]] + Tabela_BI[[#This Row],[nº Capt. Superf. - DAEE]]),"") *100,"")</f>
        <v>14.285714285714285</v>
      </c>
      <c r="P1869" s="8">
        <f>IFERROR(IFERROR(Tabela_BI[[#This Row],[nº Capt. Subt. - DAEE]] /(Tabela_BI[[#This Row],[nº Capt. Subt. - DAEE]] + Tabela_BI[[#This Row],[nº Capt. Superf. - DAEE]]),"") *100,"")</f>
        <v>85.714285714285708</v>
      </c>
      <c r="Q1869" s="1">
        <v>1</v>
      </c>
      <c r="R1869" s="1">
        <v>6</v>
      </c>
      <c r="S1869" s="6">
        <v>139.05720359999998</v>
      </c>
      <c r="T1869" s="6">
        <v>139.05720359999998</v>
      </c>
      <c r="W1869" s="1"/>
      <c r="X1869" s="1"/>
      <c r="Y1869" s="1"/>
      <c r="AC1869" s="1"/>
      <c r="AF1869" s="1"/>
      <c r="AG1869" s="1"/>
    </row>
    <row r="1870" spans="1:33" hidden="1" x14ac:dyDescent="0.25">
      <c r="A1870" s="1">
        <v>20</v>
      </c>
      <c r="B1870" s="1">
        <v>2018</v>
      </c>
      <c r="C1870" s="1">
        <v>350620120</v>
      </c>
      <c r="D1870" s="44" t="s">
        <v>116</v>
      </c>
      <c r="E1870" s="20">
        <v>0.20096999999999998</v>
      </c>
      <c r="F1870" s="20">
        <v>0.16485999999999998</v>
      </c>
      <c r="G1870" s="20">
        <v>3.6110000000000003E-2</v>
      </c>
      <c r="H1870" s="20">
        <v>0</v>
      </c>
      <c r="I1870" s="20">
        <v>0</v>
      </c>
      <c r="J1870" s="20">
        <v>0.16485999999999998</v>
      </c>
      <c r="K1870" s="20">
        <v>0</v>
      </c>
      <c r="L1870" s="20">
        <v>3.6110000000000003E-2</v>
      </c>
      <c r="N1870" s="1">
        <v>1</v>
      </c>
      <c r="O1870" s="8">
        <f>IFERROR(IFERROR(Tabela_BI[[#This Row],[nº Capt. Superf. - DAEE]]/(Tabela_BI[[#This Row],[nº Capt. Subt. - DAEE]] + Tabela_BI[[#This Row],[nº Capt. Superf. - DAEE]]),"") *100,"")</f>
        <v>66.666666666666657</v>
      </c>
      <c r="P1870" s="8">
        <f>IFERROR(IFERROR(Tabela_BI[[#This Row],[nº Capt. Subt. - DAEE]] /(Tabela_BI[[#This Row],[nº Capt. Subt. - DAEE]] + Tabela_BI[[#This Row],[nº Capt. Superf. - DAEE]]),"") *100,"")</f>
        <v>33.333333333333329</v>
      </c>
      <c r="Q1870" s="1">
        <v>2</v>
      </c>
      <c r="R1870" s="1">
        <v>1</v>
      </c>
      <c r="S1870" s="6"/>
      <c r="T1870" s="6"/>
      <c r="W1870" s="1"/>
      <c r="X1870" s="1"/>
      <c r="Y1870" s="1"/>
      <c r="AC1870" s="1"/>
      <c r="AF1870" s="1"/>
      <c r="AG1870" s="1"/>
    </row>
    <row r="1871" spans="1:33" hidden="1" x14ac:dyDescent="0.25">
      <c r="A1871" s="1">
        <v>14</v>
      </c>
      <c r="B1871" s="1">
        <v>2018</v>
      </c>
      <c r="C1871" s="1">
        <v>350630014</v>
      </c>
      <c r="D1871" s="44" t="s">
        <v>117</v>
      </c>
      <c r="E1871" s="20">
        <v>0.41852574100000006</v>
      </c>
      <c r="F1871" s="20">
        <v>0.37310000000000004</v>
      </c>
      <c r="G1871" s="20">
        <v>4.5425740999999999E-2</v>
      </c>
      <c r="H1871" s="20">
        <v>0</v>
      </c>
      <c r="I1871" s="20">
        <v>2.5780000000000001E-2</v>
      </c>
      <c r="J1871" s="20">
        <v>1.508E-2</v>
      </c>
      <c r="K1871" s="20">
        <v>0.37733000000000005</v>
      </c>
      <c r="L1871" s="20">
        <v>3.3574100000000002E-4</v>
      </c>
      <c r="M1871" s="20">
        <v>2.5841119791666665E-2</v>
      </c>
      <c r="N1871" s="1">
        <v>16</v>
      </c>
      <c r="O1871" s="8">
        <f>IFERROR(IFERROR(Tabela_BI[[#This Row],[nº Capt. Superf. - DAEE]]/(Tabela_BI[[#This Row],[nº Capt. Subt. - DAEE]] + Tabela_BI[[#This Row],[nº Capt. Superf. - DAEE]]),"") *100,"")</f>
        <v>70</v>
      </c>
      <c r="P1871" s="8">
        <f>IFERROR(IFERROR(Tabela_BI[[#This Row],[nº Capt. Subt. - DAEE]] /(Tabela_BI[[#This Row],[nº Capt. Subt. - DAEE]] + Tabela_BI[[#This Row],[nº Capt. Superf. - DAEE]]),"") *100,"")</f>
        <v>30</v>
      </c>
      <c r="Q1871" s="1">
        <v>28</v>
      </c>
      <c r="R1871" s="1">
        <v>12</v>
      </c>
      <c r="S1871" s="6">
        <v>539.02800000000002</v>
      </c>
      <c r="T1871" s="6">
        <v>539.02800000000002</v>
      </c>
      <c r="W1871" s="1"/>
      <c r="X1871" s="1"/>
      <c r="Y1871" s="1"/>
      <c r="AC1871" s="1"/>
      <c r="AF1871" s="1"/>
      <c r="AG1871" s="1"/>
    </row>
    <row r="1872" spans="1:33" hidden="1" x14ac:dyDescent="0.25">
      <c r="A1872" s="1">
        <v>17</v>
      </c>
      <c r="B1872" s="1">
        <v>2018</v>
      </c>
      <c r="C1872" s="1">
        <v>350630017</v>
      </c>
      <c r="D1872" s="44" t="s">
        <v>117</v>
      </c>
      <c r="E1872" s="20">
        <v>2.3288890000000002E-3</v>
      </c>
      <c r="F1872" s="20">
        <v>2E-3</v>
      </c>
      <c r="G1872" s="20">
        <v>3.2888900000000002E-4</v>
      </c>
      <c r="H1872" s="20">
        <v>0</v>
      </c>
      <c r="I1872" s="20">
        <v>0</v>
      </c>
      <c r="J1872" s="20">
        <v>0</v>
      </c>
      <c r="K1872" s="20">
        <v>2E-3</v>
      </c>
      <c r="L1872" s="20">
        <v>3.2888900000000002E-4</v>
      </c>
      <c r="N1872" s="1">
        <v>0</v>
      </c>
      <c r="O1872" s="8">
        <f>IFERROR(IFERROR(Tabela_BI[[#This Row],[nº Capt. Superf. - DAEE]]/(Tabela_BI[[#This Row],[nº Capt. Subt. - DAEE]] + Tabela_BI[[#This Row],[nº Capt. Superf. - DAEE]]),"") *100,"")</f>
        <v>33.333333333333329</v>
      </c>
      <c r="P1872" s="8">
        <f>IFERROR(IFERROR(Tabela_BI[[#This Row],[nº Capt. Subt. - DAEE]] /(Tabela_BI[[#This Row],[nº Capt. Subt. - DAEE]] + Tabela_BI[[#This Row],[nº Capt. Superf. - DAEE]]),"") *100,"")</f>
        <v>66.666666666666657</v>
      </c>
      <c r="Q1872" s="1">
        <v>1</v>
      </c>
      <c r="R1872" s="1">
        <v>2</v>
      </c>
      <c r="S1872" s="6"/>
      <c r="T1872" s="6"/>
      <c r="W1872" s="1"/>
      <c r="X1872" s="1"/>
      <c r="Y1872" s="1"/>
      <c r="AC1872" s="1"/>
      <c r="AF1872" s="1"/>
      <c r="AG1872" s="1"/>
    </row>
    <row r="1873" spans="1:33" hidden="1" x14ac:dyDescent="0.25">
      <c r="A1873" s="1">
        <v>6</v>
      </c>
      <c r="B1873" s="1">
        <v>2018</v>
      </c>
      <c r="C1873" s="1">
        <v>35063596</v>
      </c>
      <c r="D1873" s="44" t="s">
        <v>118</v>
      </c>
      <c r="E1873" s="20">
        <v>0</v>
      </c>
      <c r="F1873" s="20">
        <v>0</v>
      </c>
      <c r="G1873" s="20">
        <v>0</v>
      </c>
      <c r="H1873" s="20">
        <v>0</v>
      </c>
      <c r="I1873" s="20">
        <v>0</v>
      </c>
      <c r="J1873" s="20">
        <v>0</v>
      </c>
      <c r="K1873" s="20">
        <v>0</v>
      </c>
      <c r="L1873" s="20">
        <v>0</v>
      </c>
      <c r="N1873" s="1">
        <v>0</v>
      </c>
      <c r="O1873" s="8" t="str">
        <f>IFERROR(IFERROR(Tabela_BI[[#This Row],[nº Capt. Superf. - DAEE]]/(Tabela_BI[[#This Row],[nº Capt. Subt. - DAEE]] + Tabela_BI[[#This Row],[nº Capt. Superf. - DAEE]]),"") *100,"")</f>
        <v/>
      </c>
      <c r="P1873" s="8" t="str">
        <f>IFERROR(IFERROR(Tabela_BI[[#This Row],[nº Capt. Subt. - DAEE]] /(Tabela_BI[[#This Row],[nº Capt. Subt. - DAEE]] + Tabela_BI[[#This Row],[nº Capt. Superf. - DAEE]]),"") *100,"")</f>
        <v/>
      </c>
      <c r="Q1873" s="1">
        <v>0</v>
      </c>
      <c r="R1873" s="1">
        <v>0</v>
      </c>
      <c r="S1873" s="6"/>
      <c r="T1873" s="6"/>
      <c r="W1873" s="1"/>
      <c r="X1873" s="1"/>
      <c r="Y1873" s="1"/>
      <c r="AC1873" s="1"/>
      <c r="AF1873" s="1"/>
      <c r="AG1873" s="1"/>
    </row>
    <row r="1874" spans="1:33" hidden="1" x14ac:dyDescent="0.25">
      <c r="A1874" s="1">
        <v>7</v>
      </c>
      <c r="B1874" s="1">
        <v>2018</v>
      </c>
      <c r="C1874" s="1">
        <v>35063597</v>
      </c>
      <c r="D1874" s="44" t="s">
        <v>118</v>
      </c>
      <c r="E1874" s="20">
        <v>1.7903554780000002</v>
      </c>
      <c r="F1874" s="20">
        <v>1.7890000000000001</v>
      </c>
      <c r="G1874" s="20">
        <v>1.355478E-3</v>
      </c>
      <c r="H1874" s="20">
        <v>0</v>
      </c>
      <c r="I1874" s="20">
        <v>0.73531000000000013</v>
      </c>
      <c r="J1874" s="20">
        <v>4.4547800000000002E-4</v>
      </c>
      <c r="K1874" s="20">
        <v>7.3999999999999999E-4</v>
      </c>
      <c r="L1874" s="20">
        <v>1.05386</v>
      </c>
      <c r="M1874" s="20">
        <v>0.13386754791666666</v>
      </c>
      <c r="N1874" s="1">
        <v>10</v>
      </c>
      <c r="O1874" s="8">
        <f>IFERROR(IFERROR(Tabela_BI[[#This Row],[nº Capt. Superf. - DAEE]]/(Tabela_BI[[#This Row],[nº Capt. Subt. - DAEE]] + Tabela_BI[[#This Row],[nº Capt. Superf. - DAEE]]),"") *100,"")</f>
        <v>78.260869565217391</v>
      </c>
      <c r="P1874" s="8">
        <f>IFERROR(IFERROR(Tabela_BI[[#This Row],[nº Capt. Subt. - DAEE]] /(Tabela_BI[[#This Row],[nº Capt. Subt. - DAEE]] + Tabela_BI[[#This Row],[nº Capt. Superf. - DAEE]]),"") *100,"")</f>
        <v>21.739130434782609</v>
      </c>
      <c r="Q1874" s="1">
        <v>18</v>
      </c>
      <c r="R1874" s="1">
        <v>5</v>
      </c>
      <c r="S1874" s="6">
        <v>1116.605736</v>
      </c>
      <c r="T1874" s="6">
        <v>1116.605736</v>
      </c>
      <c r="W1874" s="1"/>
      <c r="X1874" s="1"/>
      <c r="Y1874" s="1"/>
      <c r="AC1874" s="1"/>
      <c r="AF1874" s="1"/>
      <c r="AG1874" s="1"/>
    </row>
    <row r="1875" spans="1:33" hidden="1" x14ac:dyDescent="0.25">
      <c r="A1875" s="1">
        <v>19</v>
      </c>
      <c r="B1875" s="1">
        <v>2018</v>
      </c>
      <c r="C1875" s="1">
        <v>350640919</v>
      </c>
      <c r="D1875" s="44" t="s">
        <v>119</v>
      </c>
      <c r="E1875" s="20">
        <v>1.4598888999999997E-2</v>
      </c>
      <c r="F1875" s="20">
        <v>6.0000000000000001E-3</v>
      </c>
      <c r="G1875" s="20">
        <v>8.5988889999999967E-3</v>
      </c>
      <c r="H1875" s="20">
        <v>0</v>
      </c>
      <c r="I1875" s="20">
        <v>2.2200000000000002E-3</v>
      </c>
      <c r="J1875" s="20">
        <v>4.6000000000000001E-4</v>
      </c>
      <c r="K1875" s="20">
        <v>6.0400000000000002E-3</v>
      </c>
      <c r="L1875" s="20">
        <v>5.8788889999999991E-3</v>
      </c>
      <c r="M1875" s="20">
        <v>1.9707730208333336E-2</v>
      </c>
      <c r="N1875" s="1">
        <v>1</v>
      </c>
      <c r="O1875" s="8">
        <f>IFERROR(IFERROR(Tabela_BI[[#This Row],[nº Capt. Superf. - DAEE]]/(Tabela_BI[[#This Row],[nº Capt. Subt. - DAEE]] + Tabela_BI[[#This Row],[nº Capt. Superf. - DAEE]]),"") *100,"")</f>
        <v>12.5</v>
      </c>
      <c r="P1875" s="8">
        <f>IFERROR(IFERROR(Tabela_BI[[#This Row],[nº Capt. Subt. - DAEE]] /(Tabela_BI[[#This Row],[nº Capt. Subt. - DAEE]] + Tabela_BI[[#This Row],[nº Capt. Superf. - DAEE]]),"") *100,"")</f>
        <v>87.5</v>
      </c>
      <c r="Q1875" s="1">
        <v>2</v>
      </c>
      <c r="R1875" s="1">
        <v>14</v>
      </c>
      <c r="S1875" s="6">
        <v>394.74</v>
      </c>
      <c r="T1875" s="6">
        <v>394.74</v>
      </c>
      <c r="W1875" s="1"/>
      <c r="X1875" s="1"/>
      <c r="Y1875" s="1"/>
      <c r="AC1875" s="1"/>
      <c r="AF1875" s="1"/>
      <c r="AG1875" s="1"/>
    </row>
    <row r="1876" spans="1:33" hidden="1" x14ac:dyDescent="0.25">
      <c r="A1876" s="1">
        <v>20</v>
      </c>
      <c r="B1876" s="1">
        <v>2018</v>
      </c>
      <c r="C1876" s="1">
        <v>350640920</v>
      </c>
      <c r="D1876" s="44" t="s">
        <v>119</v>
      </c>
      <c r="E1876" s="20">
        <v>0</v>
      </c>
      <c r="F1876" s="20">
        <v>0</v>
      </c>
      <c r="G1876" s="20">
        <v>0</v>
      </c>
      <c r="H1876" s="20">
        <v>0</v>
      </c>
      <c r="I1876" s="20">
        <v>0</v>
      </c>
      <c r="J1876" s="20">
        <v>0</v>
      </c>
      <c r="K1876" s="20">
        <v>0</v>
      </c>
      <c r="L1876" s="20">
        <v>0</v>
      </c>
      <c r="N1876" s="1">
        <v>0</v>
      </c>
      <c r="O1876" s="8" t="str">
        <f>IFERROR(IFERROR(Tabela_BI[[#This Row],[nº Capt. Superf. - DAEE]]/(Tabela_BI[[#This Row],[nº Capt. Subt. - DAEE]] + Tabela_BI[[#This Row],[nº Capt. Superf. - DAEE]]),"") *100,"")</f>
        <v/>
      </c>
      <c r="P1876" s="8" t="str">
        <f>IFERROR(IFERROR(Tabela_BI[[#This Row],[nº Capt. Subt. - DAEE]] /(Tabela_BI[[#This Row],[nº Capt. Subt. - DAEE]] + Tabela_BI[[#This Row],[nº Capt. Superf. - DAEE]]),"") *100,"")</f>
        <v/>
      </c>
      <c r="Q1876" s="1">
        <v>0</v>
      </c>
      <c r="R1876" s="1">
        <v>0</v>
      </c>
      <c r="S1876" s="6"/>
      <c r="T1876" s="6"/>
      <c r="W1876" s="1"/>
      <c r="X1876" s="1"/>
      <c r="Y1876" s="1"/>
      <c r="AC1876" s="1"/>
      <c r="AF1876" s="1"/>
      <c r="AG1876" s="1"/>
    </row>
    <row r="1877" spans="1:33" hidden="1" x14ac:dyDescent="0.25">
      <c r="A1877" s="1">
        <v>19</v>
      </c>
      <c r="B1877" s="1">
        <v>2018</v>
      </c>
      <c r="C1877" s="1">
        <v>350650819</v>
      </c>
      <c r="D1877" s="44" t="s">
        <v>120</v>
      </c>
      <c r="E1877" s="20">
        <v>0.56198790000000065</v>
      </c>
      <c r="F1877" s="20">
        <v>0.22715061700000005</v>
      </c>
      <c r="G1877" s="20">
        <v>0.3348372830000006</v>
      </c>
      <c r="H1877" s="20">
        <v>0</v>
      </c>
      <c r="I1877" s="20">
        <v>0.18518000000000001</v>
      </c>
      <c r="J1877" s="20">
        <v>1.443787E-2</v>
      </c>
      <c r="K1877" s="20">
        <v>0.24426404200000007</v>
      </c>
      <c r="L1877" s="20">
        <v>0.11810598800000001</v>
      </c>
      <c r="M1877" s="20">
        <v>0.41443240740740739</v>
      </c>
      <c r="N1877" s="1">
        <v>28</v>
      </c>
      <c r="O1877" s="8">
        <f>IFERROR(IFERROR(Tabela_BI[[#This Row],[nº Capt. Superf. - DAEE]]/(Tabela_BI[[#This Row],[nº Capt. Subt. - DAEE]] + Tabela_BI[[#This Row],[nº Capt. Superf. - DAEE]]),"") *100,"")</f>
        <v>27.338129496402878</v>
      </c>
      <c r="P1877" s="8">
        <f>IFERROR(IFERROR(Tabela_BI[[#This Row],[nº Capt. Subt. - DAEE]] /(Tabela_BI[[#This Row],[nº Capt. Subt. - DAEE]] + Tabela_BI[[#This Row],[nº Capt. Superf. - DAEE]]),"") *100,"")</f>
        <v>72.661870503597129</v>
      </c>
      <c r="Q1877" s="1">
        <v>38</v>
      </c>
      <c r="R1877" s="1">
        <v>101</v>
      </c>
      <c r="S1877" s="6">
        <v>6282.2390399999995</v>
      </c>
      <c r="T1877" s="6">
        <v>6282.2390399999995</v>
      </c>
      <c r="W1877" s="1"/>
      <c r="X1877" s="1"/>
      <c r="Y1877" s="1"/>
      <c r="AC1877" s="1"/>
      <c r="AF1877" s="1"/>
      <c r="AG1877" s="1"/>
    </row>
    <row r="1878" spans="1:33" hidden="1" x14ac:dyDescent="0.25">
      <c r="A1878" s="1">
        <v>6</v>
      </c>
      <c r="B1878" s="1">
        <v>2018</v>
      </c>
      <c r="C1878" s="1">
        <v>35066076</v>
      </c>
      <c r="D1878" s="44" t="s">
        <v>121</v>
      </c>
      <c r="E1878" s="20">
        <v>0.77619722199999919</v>
      </c>
      <c r="F1878" s="20">
        <v>0.75572339499999919</v>
      </c>
      <c r="G1878" s="20">
        <v>2.0473826999999997E-2</v>
      </c>
      <c r="H1878" s="20">
        <v>0</v>
      </c>
      <c r="I1878" s="20">
        <v>0.11459</v>
      </c>
      <c r="J1878" s="20">
        <v>2.9E-4</v>
      </c>
      <c r="K1878" s="20">
        <v>0.65829950599999931</v>
      </c>
      <c r="L1878" s="20">
        <v>3.0177160000000006E-3</v>
      </c>
      <c r="M1878" s="20">
        <v>5.3182591877314812E-2</v>
      </c>
      <c r="N1878" s="1">
        <v>30</v>
      </c>
      <c r="O1878" s="8">
        <f>IFERROR(IFERROR(Tabela_BI[[#This Row],[nº Capt. Superf. - DAEE]]/(Tabela_BI[[#This Row],[nº Capt. Subt. - DAEE]] + Tabela_BI[[#This Row],[nº Capt. Superf. - DAEE]]),"") *100,"")</f>
        <v>74.056603773584911</v>
      </c>
      <c r="P1878" s="8">
        <f>IFERROR(IFERROR(Tabela_BI[[#This Row],[nº Capt. Subt. - DAEE]] /(Tabela_BI[[#This Row],[nº Capt. Subt. - DAEE]] + Tabela_BI[[#This Row],[nº Capt. Superf. - DAEE]]),"") *100,"")</f>
        <v>25.943396226415093</v>
      </c>
      <c r="Q1878" s="1">
        <v>157</v>
      </c>
      <c r="R1878" s="1">
        <v>55</v>
      </c>
      <c r="S1878" s="6">
        <v>808.64351999999997</v>
      </c>
      <c r="T1878" s="6">
        <v>800.55708479999998</v>
      </c>
      <c r="W1878" s="1"/>
      <c r="X1878" s="1"/>
      <c r="Y1878" s="1"/>
      <c r="AC1878" s="1"/>
      <c r="AF1878" s="1"/>
      <c r="AG1878" s="1"/>
    </row>
    <row r="1879" spans="1:33" hidden="1" x14ac:dyDescent="0.25">
      <c r="A1879" s="1">
        <v>7</v>
      </c>
      <c r="B1879" s="1">
        <v>2018</v>
      </c>
      <c r="C1879" s="1">
        <v>35066077</v>
      </c>
      <c r="D1879" s="44" t="s">
        <v>121</v>
      </c>
      <c r="E1879" s="20">
        <v>5.2037000000000003E-4</v>
      </c>
      <c r="F1879" s="20">
        <v>5.2037000000000003E-4</v>
      </c>
      <c r="G1879" s="20">
        <v>0</v>
      </c>
      <c r="H1879" s="20">
        <v>0</v>
      </c>
      <c r="I1879" s="20">
        <v>0</v>
      </c>
      <c r="J1879" s="20">
        <v>5.2037000000000003E-4</v>
      </c>
      <c r="K1879" s="20">
        <v>0</v>
      </c>
      <c r="L1879" s="20">
        <v>0</v>
      </c>
      <c r="N1879" s="1">
        <v>0</v>
      </c>
      <c r="O1879" s="8" t="str">
        <f>IFERROR(IFERROR(Tabela_BI[[#This Row],[nº Capt. Superf. - DAEE]]/(Tabela_BI[[#This Row],[nº Capt. Subt. - DAEE]] + Tabela_BI[[#This Row],[nº Capt. Superf. - DAEE]]),"") *100,"")</f>
        <v/>
      </c>
      <c r="P1879" s="8" t="str">
        <f>IFERROR(IFERROR(Tabela_BI[[#This Row],[nº Capt. Subt. - DAEE]] /(Tabela_BI[[#This Row],[nº Capt. Subt. - DAEE]] + Tabela_BI[[#This Row],[nº Capt. Superf. - DAEE]]),"") *100,"")</f>
        <v/>
      </c>
      <c r="Q1879" s="1">
        <v>2</v>
      </c>
      <c r="R1879" s="1" t="s">
        <v>47</v>
      </c>
      <c r="S1879" s="6"/>
      <c r="T1879" s="6"/>
      <c r="W1879" s="1"/>
      <c r="X1879" s="1"/>
      <c r="Y1879" s="1"/>
      <c r="AC1879" s="1"/>
      <c r="AF1879" s="1"/>
      <c r="AG1879" s="1"/>
    </row>
    <row r="1880" spans="1:33" hidden="1" x14ac:dyDescent="0.25">
      <c r="A1880" s="1">
        <v>13</v>
      </c>
      <c r="B1880" s="1">
        <v>2018</v>
      </c>
      <c r="C1880" s="1">
        <v>350670613</v>
      </c>
      <c r="D1880" s="44" t="s">
        <v>122</v>
      </c>
      <c r="E1880" s="20">
        <v>1.2113040740000005</v>
      </c>
      <c r="F1880" s="20">
        <v>1.0283287040000006</v>
      </c>
      <c r="G1880" s="20">
        <v>0.18297536999999994</v>
      </c>
      <c r="H1880" s="20">
        <v>0</v>
      </c>
      <c r="I1880" s="20">
        <v>2.2899999999999999E-3</v>
      </c>
      <c r="J1880" s="20">
        <v>0</v>
      </c>
      <c r="K1880" s="20">
        <v>1.1932179630000004</v>
      </c>
      <c r="L1880" s="20">
        <v>1.5796110999999995E-2</v>
      </c>
      <c r="M1880" s="20">
        <v>3.5482080783045988E-2</v>
      </c>
      <c r="N1880" s="1">
        <v>29</v>
      </c>
      <c r="O1880" s="8">
        <f>IFERROR(IFERROR(Tabela_BI[[#This Row],[nº Capt. Superf. - DAEE]]/(Tabela_BI[[#This Row],[nº Capt. Subt. - DAEE]] + Tabela_BI[[#This Row],[nº Capt. Superf. - DAEE]]),"") *100,"")</f>
        <v>58.139534883720934</v>
      </c>
      <c r="P1880" s="8">
        <f>IFERROR(IFERROR(Tabela_BI[[#This Row],[nº Capt. Subt. - DAEE]] /(Tabela_BI[[#This Row],[nº Capt. Subt. - DAEE]] + Tabela_BI[[#This Row],[nº Capt. Superf. - DAEE]]),"") *100,"")</f>
        <v>41.860465116279073</v>
      </c>
      <c r="Q1880" s="1">
        <v>50</v>
      </c>
      <c r="R1880" s="1">
        <v>36</v>
      </c>
      <c r="S1880" s="6">
        <v>700.50203999999997</v>
      </c>
      <c r="T1880" s="6">
        <v>700.50203999999997</v>
      </c>
      <c r="W1880" s="1"/>
      <c r="X1880" s="1"/>
      <c r="Y1880" s="1"/>
      <c r="AC1880" s="1"/>
      <c r="AF1880" s="1"/>
      <c r="AG1880" s="1"/>
    </row>
    <row r="1881" spans="1:33" hidden="1" x14ac:dyDescent="0.25">
      <c r="A1881" s="1">
        <v>13</v>
      </c>
      <c r="B1881" s="1">
        <v>2018</v>
      </c>
      <c r="C1881" s="1">
        <v>350680513</v>
      </c>
      <c r="D1881" s="44" t="s">
        <v>123</v>
      </c>
      <c r="E1881" s="20">
        <v>0.95407986099999997</v>
      </c>
      <c r="F1881" s="20">
        <v>0.89930999999999994</v>
      </c>
      <c r="G1881" s="20">
        <v>5.4769861000000003E-2</v>
      </c>
      <c r="H1881" s="20">
        <v>0</v>
      </c>
      <c r="I1881" s="20">
        <v>3.2529999999999996E-2</v>
      </c>
      <c r="J1881" s="20">
        <v>0.17934888900000001</v>
      </c>
      <c r="K1881" s="20">
        <v>0.73883999999999994</v>
      </c>
      <c r="L1881" s="20">
        <v>3.3609720000000007E-3</v>
      </c>
      <c r="M1881" s="20">
        <v>3.6186851851851852E-2</v>
      </c>
      <c r="N1881" s="1">
        <v>3</v>
      </c>
      <c r="O1881" s="8">
        <f>IFERROR(IFERROR(Tabela_BI[[#This Row],[nº Capt. Superf. - DAEE]]/(Tabela_BI[[#This Row],[nº Capt. Subt. - DAEE]] + Tabela_BI[[#This Row],[nº Capt. Superf. - DAEE]]),"") *100,"")</f>
        <v>54.054054054054056</v>
      </c>
      <c r="P1881" s="8">
        <f>IFERROR(IFERROR(Tabela_BI[[#This Row],[nº Capt. Subt. - DAEE]] /(Tabela_BI[[#This Row],[nº Capt. Subt. - DAEE]] + Tabela_BI[[#This Row],[nº Capt. Superf. - DAEE]]),"") *100,"")</f>
        <v>45.945945945945951</v>
      </c>
      <c r="Q1881" s="1">
        <v>20</v>
      </c>
      <c r="R1881" s="1">
        <v>17</v>
      </c>
      <c r="S1881" s="6">
        <v>607.23</v>
      </c>
      <c r="T1881" s="6">
        <v>607.23</v>
      </c>
      <c r="W1881" s="1"/>
      <c r="X1881" s="1"/>
      <c r="Y1881" s="1"/>
      <c r="AC1881" s="1"/>
      <c r="AF1881" s="1"/>
      <c r="AG1881" s="1"/>
    </row>
    <row r="1882" spans="1:33" hidden="1" x14ac:dyDescent="0.25">
      <c r="A1882" s="1">
        <v>10</v>
      </c>
      <c r="B1882" s="1">
        <v>2018</v>
      </c>
      <c r="C1882" s="1">
        <v>350690410</v>
      </c>
      <c r="D1882" s="44" t="s">
        <v>124</v>
      </c>
      <c r="E1882" s="20">
        <v>3.0164444999999998E-2</v>
      </c>
      <c r="F1882" s="20">
        <v>2.4124444999999998E-2</v>
      </c>
      <c r="G1882" s="20">
        <v>6.0399999999999994E-3</v>
      </c>
      <c r="H1882" s="20">
        <v>0</v>
      </c>
      <c r="I1882" s="20">
        <v>1.6099999999999999E-3</v>
      </c>
      <c r="J1882" s="20">
        <v>7.6699999999999997E-3</v>
      </c>
      <c r="K1882" s="20">
        <v>1.2634445000000001E-2</v>
      </c>
      <c r="L1882" s="20">
        <v>8.2500000000000004E-3</v>
      </c>
      <c r="M1882" s="20">
        <v>1.671045052083333E-2</v>
      </c>
      <c r="N1882" s="1">
        <v>21</v>
      </c>
      <c r="O1882" s="8">
        <f>IFERROR(IFERROR(Tabela_BI[[#This Row],[nº Capt. Superf. - DAEE]]/(Tabela_BI[[#This Row],[nº Capt. Subt. - DAEE]] + Tabela_BI[[#This Row],[nº Capt. Superf. - DAEE]]),"") *100,"")</f>
        <v>65.384615384615387</v>
      </c>
      <c r="P1882" s="8">
        <f>IFERROR(IFERROR(Tabela_BI[[#This Row],[nº Capt. Subt. - DAEE]] /(Tabela_BI[[#This Row],[nº Capt. Subt. - DAEE]] + Tabela_BI[[#This Row],[nº Capt. Superf. - DAEE]]),"") *100,"")</f>
        <v>34.615384615384613</v>
      </c>
      <c r="Q1882" s="1">
        <v>17</v>
      </c>
      <c r="R1882" s="1">
        <v>9</v>
      </c>
      <c r="S1882" s="6">
        <v>389.17368000000005</v>
      </c>
      <c r="T1882" s="6">
        <v>385.2819432</v>
      </c>
      <c r="W1882" s="1"/>
      <c r="X1882" s="1"/>
      <c r="Y1882" s="1"/>
      <c r="AC1882" s="1"/>
      <c r="AF1882" s="1"/>
      <c r="AG1882" s="1"/>
    </row>
    <row r="1883" spans="1:33" hidden="1" x14ac:dyDescent="0.25">
      <c r="A1883" s="1">
        <v>14</v>
      </c>
      <c r="B1883" s="1">
        <v>2018</v>
      </c>
      <c r="C1883" s="1">
        <v>350690414</v>
      </c>
      <c r="D1883" s="44" t="s">
        <v>124</v>
      </c>
      <c r="E1883" s="20">
        <v>6.4575929999999993E-3</v>
      </c>
      <c r="F1883" s="20">
        <v>6.2455559999999993E-3</v>
      </c>
      <c r="G1883" s="20">
        <v>2.1203699999999999E-4</v>
      </c>
      <c r="H1883" s="20">
        <v>0</v>
      </c>
      <c r="I1883" s="20">
        <v>0</v>
      </c>
      <c r="J1883" s="20">
        <v>0</v>
      </c>
      <c r="K1883" s="20">
        <v>2.3675929999999999E-3</v>
      </c>
      <c r="L1883" s="20">
        <v>4.0899999999999999E-3</v>
      </c>
      <c r="N1883" s="1">
        <v>6</v>
      </c>
      <c r="O1883" s="8">
        <f>IFERROR(IFERROR(Tabela_BI[[#This Row],[nº Capt. Superf. - DAEE]]/(Tabela_BI[[#This Row],[nº Capt. Subt. - DAEE]] + Tabela_BI[[#This Row],[nº Capt. Superf. - DAEE]]),"") *100,"")</f>
        <v>75</v>
      </c>
      <c r="P1883" s="8">
        <f>IFERROR(IFERROR(Tabela_BI[[#This Row],[nº Capt. Subt. - DAEE]] /(Tabela_BI[[#This Row],[nº Capt. Subt. - DAEE]] + Tabela_BI[[#This Row],[nº Capt. Superf. - DAEE]]),"") *100,"")</f>
        <v>25</v>
      </c>
      <c r="Q1883" s="1">
        <v>9</v>
      </c>
      <c r="R1883" s="1">
        <v>3</v>
      </c>
      <c r="S1883" s="6"/>
      <c r="T1883" s="6"/>
      <c r="W1883" s="1"/>
      <c r="X1883" s="1"/>
      <c r="Y1883" s="1"/>
      <c r="AC1883" s="1"/>
      <c r="AF1883" s="1"/>
      <c r="AG1883" s="1"/>
    </row>
    <row r="1884" spans="1:33" hidden="1" x14ac:dyDescent="0.25">
      <c r="A1884" s="1">
        <v>10</v>
      </c>
      <c r="B1884" s="1">
        <v>2018</v>
      </c>
      <c r="C1884" s="1">
        <v>350700110</v>
      </c>
      <c r="D1884" s="44" t="s">
        <v>125</v>
      </c>
      <c r="E1884" s="20">
        <v>0.56549713000000024</v>
      </c>
      <c r="F1884" s="20">
        <v>0.14541515400000002</v>
      </c>
      <c r="G1884" s="20">
        <v>0.42008197600000019</v>
      </c>
      <c r="H1884" s="20">
        <v>0</v>
      </c>
      <c r="I1884" s="20">
        <v>4.62963E-3</v>
      </c>
      <c r="J1884" s="20">
        <v>0.44910759300000019</v>
      </c>
      <c r="K1884" s="20">
        <v>1.0530185000000001E-2</v>
      </c>
      <c r="L1884" s="20">
        <v>0.10122972199999999</v>
      </c>
      <c r="M1884" s="20">
        <v>0.14247989081018519</v>
      </c>
      <c r="N1884" s="1">
        <v>22</v>
      </c>
      <c r="O1884" s="8">
        <f>IFERROR(IFERROR(Tabela_BI[[#This Row],[nº Capt. Superf. - DAEE]]/(Tabela_BI[[#This Row],[nº Capt. Subt. - DAEE]] + Tabela_BI[[#This Row],[nº Capt. Superf. - DAEE]]),"") *100,"")</f>
        <v>8.3333333333333321</v>
      </c>
      <c r="P1884" s="8">
        <f>IFERROR(IFERROR(Tabela_BI[[#This Row],[nº Capt. Subt. - DAEE]] /(Tabela_BI[[#This Row],[nº Capt. Subt. - DAEE]] + Tabela_BI[[#This Row],[nº Capt. Superf. - DAEE]]),"") *100,"")</f>
        <v>91.666666666666657</v>
      </c>
      <c r="Q1884" s="1">
        <v>10</v>
      </c>
      <c r="R1884" s="1">
        <v>110</v>
      </c>
      <c r="S1884" s="6">
        <v>2198.9936160000002</v>
      </c>
      <c r="T1884" s="6">
        <v>2198.9936160000002</v>
      </c>
      <c r="W1884" s="1"/>
      <c r="X1884" s="1"/>
      <c r="Y1884" s="1"/>
      <c r="AC1884" s="1"/>
      <c r="AF1884" s="1"/>
      <c r="AG1884" s="1"/>
    </row>
    <row r="1885" spans="1:33" hidden="1" x14ac:dyDescent="0.25">
      <c r="A1885" s="1">
        <v>5</v>
      </c>
      <c r="B1885" s="1">
        <v>2018</v>
      </c>
      <c r="C1885" s="1">
        <v>35071005</v>
      </c>
      <c r="D1885" s="44" t="s">
        <v>126</v>
      </c>
      <c r="E1885" s="20">
        <v>0.23525995399999994</v>
      </c>
      <c r="F1885" s="20">
        <v>0.18016888899999994</v>
      </c>
      <c r="G1885" s="20">
        <v>5.5091065000000002E-2</v>
      </c>
      <c r="H1885" s="20">
        <v>0</v>
      </c>
      <c r="I1885" s="20">
        <v>0.11740722199999999</v>
      </c>
      <c r="J1885" s="20">
        <v>7.7810184999999976E-2</v>
      </c>
      <c r="K1885" s="20">
        <v>1.5518059999999998E-3</v>
      </c>
      <c r="L1885" s="20">
        <v>3.8490740999999981E-2</v>
      </c>
      <c r="M1885" s="20">
        <v>6.4103510416666662E-2</v>
      </c>
      <c r="N1885" s="1">
        <v>24</v>
      </c>
      <c r="O1885" s="8">
        <f>IFERROR(IFERROR(Tabela_BI[[#This Row],[nº Capt. Superf. - DAEE]]/(Tabela_BI[[#This Row],[nº Capt. Subt. - DAEE]] + Tabela_BI[[#This Row],[nº Capt. Superf. - DAEE]]),"") *100,"")</f>
        <v>27.61904761904762</v>
      </c>
      <c r="P1885" s="8">
        <f>IFERROR(IFERROR(Tabela_BI[[#This Row],[nº Capt. Subt. - DAEE]] /(Tabela_BI[[#This Row],[nº Capt. Subt. - DAEE]] + Tabela_BI[[#This Row],[nº Capt. Superf. - DAEE]]),"") *100,"")</f>
        <v>72.38095238095238</v>
      </c>
      <c r="Q1885" s="1">
        <v>29</v>
      </c>
      <c r="R1885" s="1">
        <v>76</v>
      </c>
      <c r="S1885" s="6">
        <v>1007.5967999999999</v>
      </c>
      <c r="T1885" s="6">
        <v>0</v>
      </c>
      <c r="W1885" s="1"/>
      <c r="X1885" s="1"/>
      <c r="Y1885" s="1"/>
      <c r="AC1885" s="1"/>
      <c r="AF1885" s="1"/>
      <c r="AG1885" s="1"/>
    </row>
    <row r="1886" spans="1:33" hidden="1" x14ac:dyDescent="0.25">
      <c r="A1886" s="1">
        <v>14</v>
      </c>
      <c r="B1886" s="1">
        <v>2018</v>
      </c>
      <c r="C1886" s="1">
        <v>350715914</v>
      </c>
      <c r="D1886" s="44" t="s">
        <v>127</v>
      </c>
      <c r="E1886" s="20">
        <v>1.4527221999999999E-2</v>
      </c>
      <c r="F1886" s="20">
        <v>7.2599999999999991E-3</v>
      </c>
      <c r="G1886" s="20">
        <v>7.2672219999999994E-3</v>
      </c>
      <c r="H1886" s="20">
        <v>0</v>
      </c>
      <c r="I1886" s="20">
        <v>1.0370000000000001E-2</v>
      </c>
      <c r="J1886" s="20">
        <v>3.47222E-4</v>
      </c>
      <c r="K1886" s="20">
        <v>3.5600000000000002E-3</v>
      </c>
      <c r="L1886" s="20">
        <v>2.5000000000000001E-4</v>
      </c>
      <c r="M1886" s="20">
        <v>5.7390072916666665E-3</v>
      </c>
      <c r="N1886" s="1">
        <v>3</v>
      </c>
      <c r="O1886" s="8">
        <f>IFERROR(IFERROR(Tabela_BI[[#This Row],[nº Capt. Superf. - DAEE]]/(Tabela_BI[[#This Row],[nº Capt. Subt. - DAEE]] + Tabela_BI[[#This Row],[nº Capt. Superf. - DAEE]]),"") *100,"")</f>
        <v>63.636363636363633</v>
      </c>
      <c r="P1886" s="8">
        <f>IFERROR(IFERROR(Tabela_BI[[#This Row],[nº Capt. Subt. - DAEE]] /(Tabela_BI[[#This Row],[nº Capt. Subt. - DAEE]] + Tabela_BI[[#This Row],[nº Capt. Superf. - DAEE]]),"") *100,"")</f>
        <v>36.363636363636367</v>
      </c>
      <c r="Q1886" s="1">
        <v>7</v>
      </c>
      <c r="R1886" s="1">
        <v>4</v>
      </c>
      <c r="S1886" s="6">
        <v>128.89692000000002</v>
      </c>
      <c r="T1886" s="6">
        <v>128.89692000000002</v>
      </c>
      <c r="W1886" s="1"/>
      <c r="X1886" s="1"/>
      <c r="Y1886" s="1"/>
      <c r="AC1886" s="1"/>
      <c r="AF1886" s="1"/>
      <c r="AG1886" s="1"/>
    </row>
    <row r="1887" spans="1:33" hidden="1" x14ac:dyDescent="0.25">
      <c r="A1887" s="1">
        <v>21</v>
      </c>
      <c r="B1887" s="1">
        <v>2018</v>
      </c>
      <c r="C1887" s="1">
        <v>350720921</v>
      </c>
      <c r="D1887" s="44" t="s">
        <v>128</v>
      </c>
      <c r="E1887" s="20">
        <v>4.048889E-3</v>
      </c>
      <c r="F1887" s="20">
        <v>1.5299999999999999E-3</v>
      </c>
      <c r="G1887" s="20">
        <v>2.5188889999999999E-3</v>
      </c>
      <c r="H1887" s="20">
        <v>0</v>
      </c>
      <c r="I1887" s="20">
        <v>3.7999999999999996E-3</v>
      </c>
      <c r="J1887" s="20">
        <v>0</v>
      </c>
      <c r="K1887" s="20">
        <v>2.4888900000000002E-4</v>
      </c>
      <c r="L1887" s="20">
        <v>0</v>
      </c>
      <c r="M1887" s="20">
        <v>2.1093750000000001E-3</v>
      </c>
      <c r="N1887" s="1" t="s">
        <v>47</v>
      </c>
      <c r="O1887" s="8">
        <f>IFERROR(IFERROR(Tabela_BI[[#This Row],[nº Capt. Superf. - DAEE]]/(Tabela_BI[[#This Row],[nº Capt. Subt. - DAEE]] + Tabela_BI[[#This Row],[nº Capt. Superf. - DAEE]]),"") *100,"")</f>
        <v>25</v>
      </c>
      <c r="P1887" s="8">
        <f>IFERROR(IFERROR(Tabela_BI[[#This Row],[nº Capt. Subt. - DAEE]] /(Tabela_BI[[#This Row],[nº Capt. Subt. - DAEE]] + Tabela_BI[[#This Row],[nº Capt. Superf. - DAEE]]),"") *100,"")</f>
        <v>75</v>
      </c>
      <c r="Q1887" s="1">
        <v>1</v>
      </c>
      <c r="R1887" s="1">
        <v>3</v>
      </c>
      <c r="S1887" s="6">
        <v>35.153999999999996</v>
      </c>
      <c r="T1887" s="6">
        <v>35.153999999999996</v>
      </c>
      <c r="W1887" s="1"/>
      <c r="X1887" s="1"/>
      <c r="Y1887" s="1"/>
      <c r="AC1887" s="1"/>
      <c r="AF1887" s="1"/>
      <c r="AG1887" s="1"/>
    </row>
    <row r="1888" spans="1:33" hidden="1" x14ac:dyDescent="0.25">
      <c r="A1888" s="1">
        <v>13</v>
      </c>
      <c r="B1888" s="1">
        <v>2018</v>
      </c>
      <c r="C1888" s="1">
        <v>350730813</v>
      </c>
      <c r="D1888" s="44" t="s">
        <v>129</v>
      </c>
      <c r="E1888" s="20">
        <v>2.3006126999999998E-2</v>
      </c>
      <c r="F1888" s="20">
        <v>3.8000000000000002E-4</v>
      </c>
      <c r="G1888" s="20">
        <v>2.2626126999999999E-2</v>
      </c>
      <c r="H1888" s="20">
        <v>0</v>
      </c>
      <c r="I1888" s="20">
        <v>1.3780000000000001E-2</v>
      </c>
      <c r="J1888" s="20">
        <v>8.9261270000000007E-3</v>
      </c>
      <c r="K1888" s="20">
        <v>2.3000000000000001E-4</v>
      </c>
      <c r="L1888" s="20">
        <v>7.0000000000000007E-5</v>
      </c>
      <c r="M1888" s="20">
        <v>1.2140625E-2</v>
      </c>
      <c r="N1888" s="1" t="s">
        <v>47</v>
      </c>
      <c r="O1888" s="8">
        <f>IFERROR(IFERROR(Tabela_BI[[#This Row],[nº Capt. Superf. - DAEE]]/(Tabela_BI[[#This Row],[nº Capt. Subt. - DAEE]] + Tabela_BI[[#This Row],[nº Capt. Superf. - DAEE]]),"") *100,"")</f>
        <v>27.27272727272727</v>
      </c>
      <c r="P1888" s="8">
        <f>IFERROR(IFERROR(Tabela_BI[[#This Row],[nº Capt. Subt. - DAEE]] /(Tabela_BI[[#This Row],[nº Capt. Subt. - DAEE]] + Tabela_BI[[#This Row],[nº Capt. Superf. - DAEE]]),"") *100,"")</f>
        <v>72.727272727272734</v>
      </c>
      <c r="Q1888" s="1">
        <v>3</v>
      </c>
      <c r="R1888" s="1">
        <v>8</v>
      </c>
      <c r="S1888" s="6">
        <v>224.34353999999999</v>
      </c>
      <c r="T1888" s="6">
        <v>224.34353999999999</v>
      </c>
      <c r="W1888" s="1"/>
      <c r="X1888" s="1"/>
      <c r="Y1888" s="1"/>
      <c r="AC1888" s="1"/>
      <c r="AF1888" s="1"/>
      <c r="AG1888" s="1"/>
    </row>
    <row r="1889" spans="1:33" hidden="1" x14ac:dyDescent="0.25">
      <c r="A1889" s="1">
        <v>16</v>
      </c>
      <c r="B1889" s="1">
        <v>2018</v>
      </c>
      <c r="C1889" s="1">
        <v>350740716</v>
      </c>
      <c r="D1889" s="44" t="s">
        <v>130</v>
      </c>
      <c r="E1889" s="20">
        <v>0.71112256299999999</v>
      </c>
      <c r="F1889" s="20">
        <v>0.60817148099999996</v>
      </c>
      <c r="G1889" s="20">
        <v>0.102951082</v>
      </c>
      <c r="H1889" s="20">
        <v>0</v>
      </c>
      <c r="I1889" s="20">
        <v>4.99E-2</v>
      </c>
      <c r="J1889" s="20">
        <v>1.044E-2</v>
      </c>
      <c r="K1889" s="20">
        <v>0.6337068680000002</v>
      </c>
      <c r="L1889" s="20">
        <v>1.7075695000000005E-2</v>
      </c>
      <c r="M1889" s="20">
        <v>4.1655175552083333E-2</v>
      </c>
      <c r="N1889" s="1">
        <v>9</v>
      </c>
      <c r="O1889" s="8">
        <f>IFERROR(IFERROR(Tabela_BI[[#This Row],[nº Capt. Superf. - DAEE]]/(Tabela_BI[[#This Row],[nº Capt. Subt. - DAEE]] + Tabela_BI[[#This Row],[nº Capt. Superf. - DAEE]]),"") *100,"")</f>
        <v>31.428571428571427</v>
      </c>
      <c r="P1889" s="8">
        <f>IFERROR(IFERROR(Tabela_BI[[#This Row],[nº Capt. Subt. - DAEE]] /(Tabela_BI[[#This Row],[nº Capt. Subt. - DAEE]] + Tabela_BI[[#This Row],[nº Capt. Superf. - DAEE]]),"") *100,"")</f>
        <v>68.571428571428569</v>
      </c>
      <c r="Q1889" s="1">
        <v>22</v>
      </c>
      <c r="R1889" s="1">
        <v>48</v>
      </c>
      <c r="S1889" s="6">
        <v>775.06200000000001</v>
      </c>
      <c r="T1889" s="6">
        <v>775.06200000000001</v>
      </c>
      <c r="W1889" s="1"/>
      <c r="X1889" s="1"/>
      <c r="Y1889" s="1"/>
      <c r="AC1889" s="1"/>
      <c r="AF1889" s="1"/>
      <c r="AG1889" s="1"/>
    </row>
    <row r="1890" spans="1:33" hidden="1" x14ac:dyDescent="0.25">
      <c r="A1890" s="1">
        <v>13</v>
      </c>
      <c r="B1890" s="1">
        <v>2018</v>
      </c>
      <c r="C1890" s="1">
        <v>350745613</v>
      </c>
      <c r="D1890" s="44" t="s">
        <v>131</v>
      </c>
      <c r="E1890" s="20">
        <v>1.0539186000000001E-2</v>
      </c>
      <c r="F1890" s="20">
        <v>7.7613460000000006E-3</v>
      </c>
      <c r="G1890" s="20">
        <v>2.7778399999999997E-3</v>
      </c>
      <c r="H1890" s="20">
        <v>0</v>
      </c>
      <c r="I1890" s="20">
        <v>0</v>
      </c>
      <c r="J1890" s="20">
        <v>0</v>
      </c>
      <c r="K1890" s="20">
        <v>9.7159140000000008E-3</v>
      </c>
      <c r="L1890" s="20">
        <v>8.23272E-4</v>
      </c>
      <c r="M1890" s="20">
        <v>6.2209483117816114E-3</v>
      </c>
      <c r="N1890" s="1">
        <v>11</v>
      </c>
      <c r="O1890" s="8">
        <f>IFERROR(IFERROR(Tabela_BI[[#This Row],[nº Capt. Superf. - DAEE]]/(Tabela_BI[[#This Row],[nº Capt. Subt. - DAEE]] + Tabela_BI[[#This Row],[nº Capt. Superf. - DAEE]]),"") *100,"")</f>
        <v>41.666666666666671</v>
      </c>
      <c r="P1890" s="8">
        <f>IFERROR(IFERROR(Tabela_BI[[#This Row],[nº Capt. Subt. - DAEE]] /(Tabela_BI[[#This Row],[nº Capt. Subt. - DAEE]] + Tabela_BI[[#This Row],[nº Capt. Superf. - DAEE]]),"") *100,"")</f>
        <v>58.333333333333336</v>
      </c>
      <c r="Q1890" s="1">
        <v>5</v>
      </c>
      <c r="R1890" s="1">
        <v>7</v>
      </c>
      <c r="S1890" s="6">
        <v>123.444</v>
      </c>
      <c r="T1890" s="6">
        <v>123.444</v>
      </c>
      <c r="W1890" s="1"/>
      <c r="X1890" s="1"/>
      <c r="Y1890" s="1"/>
      <c r="AC1890" s="1"/>
      <c r="AF1890" s="1"/>
      <c r="AG1890" s="1"/>
    </row>
    <row r="1891" spans="1:33" hidden="1" x14ac:dyDescent="0.25">
      <c r="A1891" s="1">
        <v>17</v>
      </c>
      <c r="B1891" s="1">
        <v>2018</v>
      </c>
      <c r="C1891" s="1">
        <v>350745617</v>
      </c>
      <c r="D1891" s="44" t="s">
        <v>131</v>
      </c>
      <c r="E1891" s="20">
        <v>2.1823332999999997E-2</v>
      </c>
      <c r="F1891" s="20">
        <v>2.0973332999999997E-2</v>
      </c>
      <c r="G1891" s="20">
        <v>8.4999999999999995E-4</v>
      </c>
      <c r="H1891" s="20">
        <v>0</v>
      </c>
      <c r="I1891" s="20">
        <v>5.5999999999999995E-4</v>
      </c>
      <c r="J1891" s="20">
        <v>0</v>
      </c>
      <c r="K1891" s="20">
        <v>2.0139999999999998E-2</v>
      </c>
      <c r="L1891" s="20">
        <v>1.123333E-3</v>
      </c>
      <c r="N1891" s="1">
        <v>3</v>
      </c>
      <c r="O1891" s="8">
        <f>IFERROR(IFERROR(Tabela_BI[[#This Row],[nº Capt. Superf. - DAEE]]/(Tabela_BI[[#This Row],[nº Capt. Subt. - DAEE]] + Tabela_BI[[#This Row],[nº Capt. Superf. - DAEE]]),"") *100,"")</f>
        <v>55.555555555555557</v>
      </c>
      <c r="P1891" s="8">
        <f>IFERROR(IFERROR(Tabela_BI[[#This Row],[nº Capt. Subt. - DAEE]] /(Tabela_BI[[#This Row],[nº Capt. Subt. - DAEE]] + Tabela_BI[[#This Row],[nº Capt. Superf. - DAEE]]),"") *100,"")</f>
        <v>44.444444444444443</v>
      </c>
      <c r="Q1891" s="1">
        <v>5</v>
      </c>
      <c r="R1891" s="1">
        <v>4</v>
      </c>
      <c r="S1891" s="6"/>
      <c r="T1891" s="6"/>
      <c r="W1891" s="1"/>
      <c r="X1891" s="1"/>
      <c r="Y1891" s="1"/>
      <c r="AC1891" s="1"/>
      <c r="AF1891" s="1"/>
      <c r="AG1891" s="1"/>
    </row>
    <row r="1892" spans="1:33" hidden="1" x14ac:dyDescent="0.25">
      <c r="A1892" s="1">
        <v>5</v>
      </c>
      <c r="B1892" s="1">
        <v>2018</v>
      </c>
      <c r="C1892" s="1">
        <v>35075065</v>
      </c>
      <c r="D1892" s="44" t="s">
        <v>132</v>
      </c>
      <c r="E1892" s="20">
        <v>0</v>
      </c>
      <c r="F1892" s="20">
        <v>0</v>
      </c>
      <c r="G1892" s="20">
        <v>0</v>
      </c>
      <c r="H1892" s="20">
        <v>0</v>
      </c>
      <c r="I1892" s="20">
        <v>0</v>
      </c>
      <c r="J1892" s="20">
        <v>0</v>
      </c>
      <c r="K1892" s="20">
        <v>0</v>
      </c>
      <c r="L1892" s="20">
        <v>0</v>
      </c>
      <c r="N1892" s="1">
        <v>0</v>
      </c>
      <c r="O1892" s="8" t="str">
        <f>IFERROR(IFERROR(Tabela_BI[[#This Row],[nº Capt. Superf. - DAEE]]/(Tabela_BI[[#This Row],[nº Capt. Subt. - DAEE]] + Tabela_BI[[#This Row],[nº Capt. Superf. - DAEE]]),"") *100,"")</f>
        <v/>
      </c>
      <c r="P1892" s="8" t="str">
        <f>IFERROR(IFERROR(Tabela_BI[[#This Row],[nº Capt. Subt. - DAEE]] /(Tabela_BI[[#This Row],[nº Capt. Subt. - DAEE]] + Tabela_BI[[#This Row],[nº Capt. Superf. - DAEE]]),"") *100,"")</f>
        <v/>
      </c>
      <c r="Q1892" s="1">
        <v>0</v>
      </c>
      <c r="R1892" s="1">
        <v>0</v>
      </c>
      <c r="S1892" s="6"/>
      <c r="T1892" s="6"/>
      <c r="W1892" s="1"/>
      <c r="X1892" s="1"/>
      <c r="Y1892" s="1"/>
      <c r="AC1892" s="1"/>
      <c r="AF1892" s="1"/>
      <c r="AG1892" s="1"/>
    </row>
    <row r="1893" spans="1:33" hidden="1" x14ac:dyDescent="0.25">
      <c r="A1893" s="1">
        <v>10</v>
      </c>
      <c r="B1893" s="1">
        <v>2018</v>
      </c>
      <c r="C1893" s="1">
        <v>350750610</v>
      </c>
      <c r="D1893" s="44" t="s">
        <v>132</v>
      </c>
      <c r="E1893" s="20">
        <v>0.23887787200000002</v>
      </c>
      <c r="F1893" s="20">
        <v>0.20929358100000001</v>
      </c>
      <c r="G1893" s="20">
        <v>2.9584291000000002E-2</v>
      </c>
      <c r="H1893" s="20">
        <v>0</v>
      </c>
      <c r="I1893" s="20">
        <v>0.11037</v>
      </c>
      <c r="J1893" s="20">
        <v>3.9899999999999996E-3</v>
      </c>
      <c r="K1893" s="20">
        <v>8.8382438999999993E-2</v>
      </c>
      <c r="L1893" s="20">
        <v>3.6135433000000002E-2</v>
      </c>
      <c r="M1893" s="20">
        <v>0.4828193287037037</v>
      </c>
      <c r="N1893" s="1">
        <v>23</v>
      </c>
      <c r="O1893" s="8">
        <f>IFERROR(IFERROR(Tabela_BI[[#This Row],[nº Capt. Superf. - DAEE]]/(Tabela_BI[[#This Row],[nº Capt. Subt. - DAEE]] + Tabela_BI[[#This Row],[nº Capt. Superf. - DAEE]]),"") *100,"")</f>
        <v>39.344262295081968</v>
      </c>
      <c r="P1893" s="8">
        <f>IFERROR(IFERROR(Tabela_BI[[#This Row],[nº Capt. Subt. - DAEE]] /(Tabela_BI[[#This Row],[nº Capt. Subt. - DAEE]] + Tabela_BI[[#This Row],[nº Capt. Superf. - DAEE]]),"") *100,"")</f>
        <v>60.655737704918032</v>
      </c>
      <c r="Q1893" s="1">
        <v>24</v>
      </c>
      <c r="R1893" s="1">
        <v>37</v>
      </c>
      <c r="S1893" s="6">
        <v>7233.2870400000002</v>
      </c>
      <c r="T1893" s="6">
        <v>7088.6212992000001</v>
      </c>
      <c r="W1893" s="1"/>
      <c r="X1893" s="1"/>
      <c r="Y1893" s="1"/>
      <c r="AC1893" s="1"/>
      <c r="AF1893" s="1"/>
      <c r="AG1893" s="1"/>
    </row>
    <row r="1894" spans="1:33" hidden="1" x14ac:dyDescent="0.25">
      <c r="A1894" s="1">
        <v>17</v>
      </c>
      <c r="B1894" s="1">
        <v>2018</v>
      </c>
      <c r="C1894" s="1">
        <v>350750617</v>
      </c>
      <c r="D1894" s="44" t="s">
        <v>132</v>
      </c>
      <c r="E1894" s="20">
        <v>0.39285540000000013</v>
      </c>
      <c r="F1894" s="20">
        <v>0.35600703700000014</v>
      </c>
      <c r="G1894" s="20">
        <v>3.6848362999999995E-2</v>
      </c>
      <c r="H1894" s="20">
        <v>0</v>
      </c>
      <c r="I1894" s="20">
        <v>1.6800000000000001E-3</v>
      </c>
      <c r="J1894" s="20">
        <v>0.14471202</v>
      </c>
      <c r="K1894" s="20">
        <v>0.24109939799999996</v>
      </c>
      <c r="L1894" s="20">
        <v>5.3639820000000015E-3</v>
      </c>
      <c r="N1894" s="1">
        <v>28</v>
      </c>
      <c r="O1894" s="8">
        <f>IFERROR(IFERROR(Tabela_BI[[#This Row],[nº Capt. Superf. - DAEE]]/(Tabela_BI[[#This Row],[nº Capt. Subt. - DAEE]] + Tabela_BI[[#This Row],[nº Capt. Superf. - DAEE]]),"") *100,"")</f>
        <v>54.716981132075468</v>
      </c>
      <c r="P1894" s="8">
        <f>IFERROR(IFERROR(Tabela_BI[[#This Row],[nº Capt. Subt. - DAEE]] /(Tabela_BI[[#This Row],[nº Capt. Subt. - DAEE]] + Tabela_BI[[#This Row],[nº Capt. Superf. - DAEE]]),"") *100,"")</f>
        <v>45.283018867924532</v>
      </c>
      <c r="Q1894" s="1">
        <v>29</v>
      </c>
      <c r="R1894" s="1">
        <v>24</v>
      </c>
      <c r="S1894" s="6"/>
      <c r="T1894" s="6"/>
      <c r="W1894" s="1"/>
      <c r="X1894" s="1"/>
      <c r="Y1894" s="1"/>
      <c r="AC1894" s="1"/>
      <c r="AF1894" s="1"/>
      <c r="AG1894" s="1"/>
    </row>
    <row r="1895" spans="1:33" hidden="1" x14ac:dyDescent="0.25">
      <c r="A1895" s="1">
        <v>5</v>
      </c>
      <c r="B1895" s="1">
        <v>2018</v>
      </c>
      <c r="C1895" s="1">
        <v>35076055</v>
      </c>
      <c r="D1895" s="44" t="s">
        <v>133</v>
      </c>
      <c r="E1895" s="20">
        <v>1.6145460139999996</v>
      </c>
      <c r="F1895" s="20">
        <v>1.5221215479999997</v>
      </c>
      <c r="G1895" s="20">
        <v>9.2424465999999969E-2</v>
      </c>
      <c r="H1895" s="20">
        <v>0</v>
      </c>
      <c r="I1895" s="20">
        <v>0.58506000000000002</v>
      </c>
      <c r="J1895" s="20">
        <v>0.11552314800000003</v>
      </c>
      <c r="K1895" s="20">
        <v>0.51283582199999966</v>
      </c>
      <c r="L1895" s="20">
        <v>0.40112704399999821</v>
      </c>
      <c r="M1895" s="20">
        <v>0.53242917324074068</v>
      </c>
      <c r="N1895" s="1">
        <v>183</v>
      </c>
      <c r="O1895" s="8">
        <f>IFERROR(IFERROR(Tabela_BI[[#This Row],[nº Capt. Superf. - DAEE]]/(Tabela_BI[[#This Row],[nº Capt. Subt. - DAEE]] + Tabela_BI[[#This Row],[nº Capt. Superf. - DAEE]]),"") *100,"")</f>
        <v>18.604651162790699</v>
      </c>
      <c r="P1895" s="8">
        <f>IFERROR(IFERROR(Tabela_BI[[#This Row],[nº Capt. Subt. - DAEE]] /(Tabela_BI[[#This Row],[nº Capt. Subt. - DAEE]] + Tabela_BI[[#This Row],[nº Capt. Superf. - DAEE]]),"") *100,"")</f>
        <v>81.395348837209298</v>
      </c>
      <c r="Q1895" s="1">
        <v>144</v>
      </c>
      <c r="R1895" s="1">
        <v>630</v>
      </c>
      <c r="S1895" s="6">
        <v>7489.6604639999996</v>
      </c>
      <c r="T1895" s="6">
        <v>7489.6604639999996</v>
      </c>
      <c r="W1895" s="1"/>
      <c r="X1895" s="1"/>
      <c r="Y1895" s="1"/>
      <c r="AC1895" s="1"/>
      <c r="AF1895" s="1"/>
      <c r="AG1895" s="1"/>
    </row>
    <row r="1896" spans="1:33" hidden="1" x14ac:dyDescent="0.25">
      <c r="A1896" s="1">
        <v>19</v>
      </c>
      <c r="B1896" s="1">
        <v>2018</v>
      </c>
      <c r="C1896" s="1">
        <v>350770419</v>
      </c>
      <c r="D1896" s="44" t="s">
        <v>134</v>
      </c>
      <c r="E1896" s="20">
        <v>7.2100000000000003E-3</v>
      </c>
      <c r="F1896" s="20">
        <v>7.0800000000000004E-3</v>
      </c>
      <c r="G1896" s="20">
        <v>1.3000000000000002E-4</v>
      </c>
      <c r="H1896" s="20">
        <v>0</v>
      </c>
      <c r="I1896" s="20">
        <v>0</v>
      </c>
      <c r="J1896" s="20">
        <v>0</v>
      </c>
      <c r="K1896" s="20">
        <v>7.1000000000000004E-3</v>
      </c>
      <c r="L1896" s="20">
        <v>1.1E-4</v>
      </c>
      <c r="M1896" s="20">
        <v>1.2515463541666667E-2</v>
      </c>
      <c r="N1896" s="1">
        <v>0</v>
      </c>
      <c r="O1896" s="8">
        <f>IFERROR(IFERROR(Tabela_BI[[#This Row],[nº Capt. Superf. - DAEE]]/(Tabela_BI[[#This Row],[nº Capt. Subt. - DAEE]] + Tabela_BI[[#This Row],[nº Capt. Superf. - DAEE]]),"") *100,"")</f>
        <v>25</v>
      </c>
      <c r="P1896" s="8">
        <f>IFERROR(IFERROR(Tabela_BI[[#This Row],[nº Capt. Subt. - DAEE]] /(Tabela_BI[[#This Row],[nº Capt. Subt. - DAEE]] + Tabela_BI[[#This Row],[nº Capt. Superf. - DAEE]]),"") *100,"")</f>
        <v>75</v>
      </c>
      <c r="Q1896" s="1">
        <v>1</v>
      </c>
      <c r="R1896" s="1">
        <v>3</v>
      </c>
      <c r="S1896" s="6">
        <v>265.78800000000001</v>
      </c>
      <c r="T1896" s="6">
        <v>265.78800000000001</v>
      </c>
      <c r="W1896" s="1"/>
      <c r="X1896" s="1"/>
      <c r="Y1896" s="1"/>
      <c r="AC1896" s="1"/>
      <c r="AF1896" s="1"/>
      <c r="AG1896" s="1"/>
    </row>
    <row r="1897" spans="1:33" hidden="1" x14ac:dyDescent="0.25">
      <c r="A1897" s="1">
        <v>20</v>
      </c>
      <c r="B1897" s="1">
        <v>2018</v>
      </c>
      <c r="C1897" s="1">
        <v>350770420</v>
      </c>
      <c r="D1897" s="44" t="s">
        <v>134</v>
      </c>
      <c r="E1897" s="20">
        <v>3.3757870000000002E-2</v>
      </c>
      <c r="F1897" s="20">
        <v>3.2719999999999999E-2</v>
      </c>
      <c r="G1897" s="20">
        <v>1.03787E-3</v>
      </c>
      <c r="H1897" s="20">
        <v>0</v>
      </c>
      <c r="I1897" s="20">
        <v>0</v>
      </c>
      <c r="J1897" s="20">
        <v>0</v>
      </c>
      <c r="K1897" s="20">
        <v>3.3757870000000002E-2</v>
      </c>
      <c r="L1897" s="20">
        <v>0</v>
      </c>
      <c r="N1897" s="1">
        <v>3</v>
      </c>
      <c r="O1897" s="8">
        <f>IFERROR(IFERROR(Tabela_BI[[#This Row],[nº Capt. Superf. - DAEE]]/(Tabela_BI[[#This Row],[nº Capt. Subt. - DAEE]] + Tabela_BI[[#This Row],[nº Capt. Superf. - DAEE]]),"") *100,"")</f>
        <v>50</v>
      </c>
      <c r="P1897" s="8">
        <f>IFERROR(IFERROR(Tabela_BI[[#This Row],[nº Capt. Subt. - DAEE]] /(Tabela_BI[[#This Row],[nº Capt. Subt. - DAEE]] + Tabela_BI[[#This Row],[nº Capt. Superf. - DAEE]]),"") *100,"")</f>
        <v>50</v>
      </c>
      <c r="Q1897" s="1">
        <v>2</v>
      </c>
      <c r="R1897" s="1">
        <v>2</v>
      </c>
      <c r="S1897" s="6"/>
      <c r="T1897" s="6"/>
      <c r="W1897" s="1"/>
      <c r="X1897" s="1"/>
      <c r="Y1897" s="1"/>
      <c r="AC1897" s="1"/>
      <c r="AF1897" s="1"/>
      <c r="AG1897" s="1"/>
    </row>
    <row r="1898" spans="1:33" hidden="1" x14ac:dyDescent="0.25">
      <c r="A1898" s="1">
        <v>19</v>
      </c>
      <c r="B1898" s="1">
        <v>2018</v>
      </c>
      <c r="C1898" s="1">
        <v>350775319</v>
      </c>
      <c r="D1898" s="44" t="s">
        <v>135</v>
      </c>
      <c r="E1898" s="20">
        <v>4.6062221999999993E-2</v>
      </c>
      <c r="F1898" s="20">
        <v>3.6852221999999997E-2</v>
      </c>
      <c r="G1898" s="20">
        <v>9.2099999999999977E-3</v>
      </c>
      <c r="H1898" s="20">
        <v>0</v>
      </c>
      <c r="I1898" s="20">
        <v>4.3299999999999996E-3</v>
      </c>
      <c r="J1898" s="20">
        <v>3.7000000000000002E-3</v>
      </c>
      <c r="K1898" s="20">
        <v>3.7202222E-2</v>
      </c>
      <c r="L1898" s="20">
        <v>8.3000000000000001E-4</v>
      </c>
      <c r="M1898" s="20">
        <v>6.5688947916666659E-3</v>
      </c>
      <c r="N1898" s="1">
        <v>4</v>
      </c>
      <c r="O1898" s="8">
        <f>IFERROR(IFERROR(Tabela_BI[[#This Row],[nº Capt. Superf. - DAEE]]/(Tabela_BI[[#This Row],[nº Capt. Subt. - DAEE]] + Tabela_BI[[#This Row],[nº Capt. Superf. - DAEE]]),"") *100,"")</f>
        <v>33.333333333333329</v>
      </c>
      <c r="P1898" s="8">
        <f>IFERROR(IFERROR(Tabela_BI[[#This Row],[nº Capt. Subt. - DAEE]] /(Tabela_BI[[#This Row],[nº Capt. Subt. - DAEE]] + Tabela_BI[[#This Row],[nº Capt. Superf. - DAEE]]),"") *100,"")</f>
        <v>66.666666666666657</v>
      </c>
      <c r="Q1898" s="1">
        <v>4</v>
      </c>
      <c r="R1898" s="1">
        <v>8</v>
      </c>
      <c r="S1898" s="6">
        <v>104.55641999999997</v>
      </c>
      <c r="T1898" s="6">
        <v>104.55641999999997</v>
      </c>
      <c r="W1898" s="1"/>
      <c r="X1898" s="1"/>
      <c r="Y1898" s="1"/>
      <c r="AC1898" s="1"/>
      <c r="AF1898" s="1"/>
      <c r="AG1898" s="1"/>
    </row>
    <row r="1899" spans="1:33" hidden="1" x14ac:dyDescent="0.25">
      <c r="A1899" s="1">
        <v>4</v>
      </c>
      <c r="B1899" s="1">
        <v>2018</v>
      </c>
      <c r="C1899" s="1">
        <v>35078034</v>
      </c>
      <c r="D1899" s="44" t="s">
        <v>136</v>
      </c>
      <c r="E1899" s="20">
        <v>0.17293666600000002</v>
      </c>
      <c r="F1899" s="20">
        <v>3.3176296000000015E-2</v>
      </c>
      <c r="G1899" s="20">
        <v>0.13976036999999999</v>
      </c>
      <c r="H1899" s="20">
        <v>0</v>
      </c>
      <c r="I1899" s="20">
        <v>0.12822</v>
      </c>
      <c r="J1899" s="20">
        <v>1.2920000000000001E-2</v>
      </c>
      <c r="K1899" s="20">
        <v>2.8656296000000001E-2</v>
      </c>
      <c r="L1899" s="20">
        <v>3.1403700000000013E-3</v>
      </c>
      <c r="M1899" s="20">
        <v>7.1320486111111109E-2</v>
      </c>
      <c r="N1899" s="1">
        <v>7</v>
      </c>
      <c r="O1899" s="8">
        <f>IFERROR(IFERROR(Tabela_BI[[#This Row],[nº Capt. Superf. - DAEE]]/(Tabela_BI[[#This Row],[nº Capt. Subt. - DAEE]] + Tabela_BI[[#This Row],[nº Capt. Superf. - DAEE]]),"") *100,"")</f>
        <v>36.363636363636367</v>
      </c>
      <c r="P1899" s="8">
        <f>IFERROR(IFERROR(Tabela_BI[[#This Row],[nº Capt. Subt. - DAEE]] /(Tabela_BI[[#This Row],[nº Capt. Subt. - DAEE]] + Tabela_BI[[#This Row],[nº Capt. Superf. - DAEE]]),"") *100,"")</f>
        <v>63.636363636363633</v>
      </c>
      <c r="Q1899" s="1">
        <v>16</v>
      </c>
      <c r="R1899" s="1">
        <v>28</v>
      </c>
      <c r="S1899" s="6">
        <v>1282.93308</v>
      </c>
      <c r="T1899" s="6">
        <v>1282.93308</v>
      </c>
      <c r="W1899" s="1"/>
      <c r="X1899" s="1"/>
      <c r="Y1899" s="1"/>
      <c r="AC1899" s="1"/>
      <c r="AF1899" s="1"/>
      <c r="AG1899" s="1"/>
    </row>
    <row r="1900" spans="1:33" hidden="1" x14ac:dyDescent="0.25">
      <c r="A1900" s="1">
        <v>13</v>
      </c>
      <c r="B1900" s="1">
        <v>2018</v>
      </c>
      <c r="C1900" s="1">
        <v>350790213</v>
      </c>
      <c r="D1900" s="44" t="s">
        <v>137</v>
      </c>
      <c r="E1900" s="20">
        <v>0.69066888999999965</v>
      </c>
      <c r="F1900" s="20">
        <v>0.59707240799999961</v>
      </c>
      <c r="G1900" s="20">
        <v>9.359648200000005E-2</v>
      </c>
      <c r="H1900" s="20">
        <v>0</v>
      </c>
      <c r="I1900" s="20">
        <v>0.129266667</v>
      </c>
      <c r="J1900" s="20">
        <v>0.16854000000000002</v>
      </c>
      <c r="K1900" s="20">
        <v>0.17204481599999999</v>
      </c>
      <c r="L1900" s="20">
        <v>0.22081740700000002</v>
      </c>
      <c r="M1900" s="20">
        <v>7.1299178240740738E-2</v>
      </c>
      <c r="N1900" s="1">
        <v>67</v>
      </c>
      <c r="O1900" s="8">
        <f>IFERROR(IFERROR(Tabela_BI[[#This Row],[nº Capt. Superf. - DAEE]]/(Tabela_BI[[#This Row],[nº Capt. Subt. - DAEE]] + Tabela_BI[[#This Row],[nº Capt. Superf. - DAEE]]),"") *100,"")</f>
        <v>51.764705882352949</v>
      </c>
      <c r="P1900" s="8">
        <f>IFERROR(IFERROR(Tabela_BI[[#This Row],[nº Capt. Subt. - DAEE]] /(Tabela_BI[[#This Row],[nº Capt. Subt. - DAEE]] + Tabela_BI[[#This Row],[nº Capt. Superf. - DAEE]]),"") *100,"")</f>
        <v>48.235294117647058</v>
      </c>
      <c r="Q1900" s="1">
        <v>88</v>
      </c>
      <c r="R1900" s="1">
        <v>82</v>
      </c>
      <c r="S1900" s="6">
        <v>1122.3009</v>
      </c>
      <c r="T1900" s="6">
        <v>1122.3009</v>
      </c>
      <c r="W1900" s="1"/>
      <c r="X1900" s="1"/>
      <c r="Y1900" s="1"/>
      <c r="AC1900" s="1"/>
      <c r="AF1900" s="1"/>
      <c r="AG1900" s="1"/>
    </row>
    <row r="1901" spans="1:33" hidden="1" x14ac:dyDescent="0.25">
      <c r="A1901" s="1">
        <v>14</v>
      </c>
      <c r="B1901" s="1">
        <v>2018</v>
      </c>
      <c r="C1901" s="1">
        <v>350800914</v>
      </c>
      <c r="D1901" s="44" t="s">
        <v>138</v>
      </c>
      <c r="E1901" s="20">
        <v>1.5244881019999998</v>
      </c>
      <c r="F1901" s="20">
        <v>1.5202548149999999</v>
      </c>
      <c r="G1901" s="20">
        <v>4.2332869999999996E-3</v>
      </c>
      <c r="H1901" s="20">
        <v>0.19150310755961436</v>
      </c>
      <c r="I1901" s="20">
        <v>4.53E-2</v>
      </c>
      <c r="J1901" s="20">
        <v>8.4870399999999993E-4</v>
      </c>
      <c r="K1901" s="20">
        <v>1.4627668979999997</v>
      </c>
      <c r="L1901" s="20">
        <v>1.55725E-2</v>
      </c>
      <c r="M1901" s="20">
        <v>5.0533824513888902E-2</v>
      </c>
      <c r="N1901" s="1">
        <v>46</v>
      </c>
      <c r="O1901" s="8">
        <f>IFERROR(IFERROR(Tabela_BI[[#This Row],[nº Capt. Superf. - DAEE]]/(Tabela_BI[[#This Row],[nº Capt. Subt. - DAEE]] + Tabela_BI[[#This Row],[nº Capt. Superf. - DAEE]]),"") *100,"")</f>
        <v>91.111111111111114</v>
      </c>
      <c r="P1901" s="8">
        <f>IFERROR(IFERROR(Tabela_BI[[#This Row],[nº Capt. Subt. - DAEE]] /(Tabela_BI[[#This Row],[nº Capt. Subt. - DAEE]] + Tabela_BI[[#This Row],[nº Capt. Superf. - DAEE]]),"") *100,"")</f>
        <v>8.8888888888888893</v>
      </c>
      <c r="Q1901" s="1">
        <v>82</v>
      </c>
      <c r="R1901" s="1">
        <v>8</v>
      </c>
      <c r="S1901" s="6">
        <v>830.232936</v>
      </c>
      <c r="T1901" s="6">
        <v>830.232936</v>
      </c>
      <c r="W1901" s="1"/>
      <c r="X1901" s="1"/>
      <c r="Y1901" s="1"/>
      <c r="AC1901" s="1"/>
      <c r="AF1901" s="1"/>
      <c r="AG1901" s="1"/>
    </row>
    <row r="1902" spans="1:33" hidden="1" x14ac:dyDescent="0.25">
      <c r="A1902" s="1">
        <v>19</v>
      </c>
      <c r="B1902" s="1">
        <v>2018</v>
      </c>
      <c r="C1902" s="1">
        <v>350810819</v>
      </c>
      <c r="D1902" s="44" t="s">
        <v>139</v>
      </c>
      <c r="E1902" s="20">
        <v>0.41035240800000006</v>
      </c>
      <c r="F1902" s="20">
        <v>0.29454290100000002</v>
      </c>
      <c r="G1902" s="20">
        <v>0.11580950700000003</v>
      </c>
      <c r="H1902" s="20">
        <v>0</v>
      </c>
      <c r="I1902" s="20">
        <v>4.0080000000000005E-2</v>
      </c>
      <c r="J1902" s="20">
        <v>5.1580000000000008E-2</v>
      </c>
      <c r="K1902" s="20">
        <v>0.28044166700000001</v>
      </c>
      <c r="L1902" s="20">
        <v>3.8250740999999991E-2</v>
      </c>
      <c r="M1902" s="20">
        <v>4.9851284722222222E-2</v>
      </c>
      <c r="N1902" s="1">
        <v>8</v>
      </c>
      <c r="O1902" s="8">
        <f>IFERROR(IFERROR(Tabela_BI[[#This Row],[nº Capt. Superf. - DAEE]]/(Tabela_BI[[#This Row],[nº Capt. Subt. - DAEE]] + Tabela_BI[[#This Row],[nº Capt. Superf. - DAEE]]),"") *100,"")</f>
        <v>20.779220779220779</v>
      </c>
      <c r="P1902" s="8">
        <f>IFERROR(IFERROR(Tabela_BI[[#This Row],[nº Capt. Subt. - DAEE]] /(Tabela_BI[[#This Row],[nº Capt. Subt. - DAEE]] + Tabela_BI[[#This Row],[nº Capt. Superf. - DAEE]]),"") *100,"")</f>
        <v>79.220779220779221</v>
      </c>
      <c r="Q1902" s="1">
        <v>16</v>
      </c>
      <c r="R1902" s="1">
        <v>61</v>
      </c>
      <c r="S1902" s="6">
        <v>865.02599999999995</v>
      </c>
      <c r="T1902" s="6">
        <v>865.02599999999995</v>
      </c>
      <c r="W1902" s="1"/>
      <c r="X1902" s="1"/>
      <c r="Y1902" s="1"/>
      <c r="AC1902" s="1"/>
      <c r="AF1902" s="1"/>
      <c r="AG1902" s="1"/>
    </row>
    <row r="1903" spans="1:33" hidden="1" x14ac:dyDescent="0.25">
      <c r="A1903" s="1">
        <v>8</v>
      </c>
      <c r="B1903" s="1">
        <v>2018</v>
      </c>
      <c r="C1903" s="1">
        <v>35082078</v>
      </c>
      <c r="D1903" s="44" t="s">
        <v>140</v>
      </c>
      <c r="E1903" s="20">
        <v>0.19769000000000003</v>
      </c>
      <c r="F1903" s="20">
        <v>0.16285000000000002</v>
      </c>
      <c r="G1903" s="20">
        <v>3.4840000000000003E-2</v>
      </c>
      <c r="H1903" s="20">
        <v>0</v>
      </c>
      <c r="I1903" s="20">
        <v>2.0369999999999999E-2</v>
      </c>
      <c r="J1903" s="20">
        <v>0.1522</v>
      </c>
      <c r="K1903" s="20">
        <v>2.478E-2</v>
      </c>
      <c r="L1903" s="20">
        <v>3.4000000000000002E-4</v>
      </c>
      <c r="M1903" s="20">
        <v>9.0636843749999987E-3</v>
      </c>
      <c r="N1903" s="1">
        <v>2</v>
      </c>
      <c r="O1903" s="8">
        <f>IFERROR(IFERROR(Tabela_BI[[#This Row],[nº Capt. Superf. - DAEE]]/(Tabela_BI[[#This Row],[nº Capt. Subt. - DAEE]] + Tabela_BI[[#This Row],[nº Capt. Superf. - DAEE]]),"") *100,"")</f>
        <v>61.111111111111114</v>
      </c>
      <c r="P1903" s="8">
        <f>IFERROR(IFERROR(Tabela_BI[[#This Row],[nº Capt. Subt. - DAEE]] /(Tabela_BI[[#This Row],[nº Capt. Subt. - DAEE]] + Tabela_BI[[#This Row],[nº Capt. Superf. - DAEE]]),"") *100,"")</f>
        <v>38.888888888888893</v>
      </c>
      <c r="Q1903" s="1">
        <v>11</v>
      </c>
      <c r="R1903" s="1">
        <v>7</v>
      </c>
      <c r="S1903" s="6">
        <v>191.35326599999999</v>
      </c>
      <c r="T1903" s="6">
        <v>191.35326599999999</v>
      </c>
      <c r="W1903" s="1"/>
      <c r="X1903" s="1"/>
      <c r="Y1903" s="1"/>
      <c r="AC1903" s="1"/>
      <c r="AF1903" s="1"/>
      <c r="AG1903" s="1"/>
    </row>
    <row r="1904" spans="1:33" hidden="1" x14ac:dyDescent="0.25">
      <c r="A1904" s="1">
        <v>17</v>
      </c>
      <c r="B1904" s="1">
        <v>2018</v>
      </c>
      <c r="C1904" s="1">
        <v>350830617</v>
      </c>
      <c r="D1904" s="44" t="s">
        <v>141</v>
      </c>
      <c r="E1904" s="20">
        <v>0.27458999999999995</v>
      </c>
      <c r="F1904" s="20">
        <v>0.27205999999999997</v>
      </c>
      <c r="G1904" s="20">
        <v>2.5300000000000001E-3</v>
      </c>
      <c r="H1904" s="20">
        <v>0</v>
      </c>
      <c r="I1904" s="20">
        <v>1.1290000000000001E-2</v>
      </c>
      <c r="J1904" s="20">
        <v>0</v>
      </c>
      <c r="K1904" s="20">
        <v>0.26316000000000001</v>
      </c>
      <c r="L1904" s="20">
        <v>1.4000000000000001E-4</v>
      </c>
      <c r="M1904" s="20">
        <v>9.8974364583333339E-3</v>
      </c>
      <c r="N1904" s="1">
        <v>4</v>
      </c>
      <c r="O1904" s="8">
        <f>IFERROR(IFERROR(Tabela_BI[[#This Row],[nº Capt. Superf. - DAEE]]/(Tabela_BI[[#This Row],[nº Capt. Subt. - DAEE]] + Tabela_BI[[#This Row],[nº Capt. Superf. - DAEE]]),"") *100,"")</f>
        <v>56.25</v>
      </c>
      <c r="P1904" s="8">
        <f>IFERROR(IFERROR(Tabela_BI[[#This Row],[nº Capt. Subt. - DAEE]] /(Tabela_BI[[#This Row],[nº Capt. Subt. - DAEE]] + Tabela_BI[[#This Row],[nº Capt. Superf. - DAEE]]),"") *100,"")</f>
        <v>43.75</v>
      </c>
      <c r="Q1904" s="1">
        <v>9</v>
      </c>
      <c r="R1904" s="1">
        <v>7</v>
      </c>
      <c r="S1904" s="6">
        <v>198.28313999999997</v>
      </c>
      <c r="T1904" s="6">
        <v>198.28313999999997</v>
      </c>
      <c r="W1904" s="1"/>
      <c r="X1904" s="1"/>
      <c r="Y1904" s="1"/>
      <c r="AC1904" s="1"/>
      <c r="AF1904" s="1"/>
      <c r="AG1904" s="1"/>
    </row>
    <row r="1905" spans="1:33" hidden="1" x14ac:dyDescent="0.25">
      <c r="A1905" s="1">
        <v>5</v>
      </c>
      <c r="B1905" s="1">
        <v>2018</v>
      </c>
      <c r="C1905" s="1">
        <v>35084055</v>
      </c>
      <c r="D1905" s="44" t="s">
        <v>142</v>
      </c>
      <c r="E1905" s="20">
        <v>0.4167516189999998</v>
      </c>
      <c r="F1905" s="20">
        <v>0.113839259</v>
      </c>
      <c r="G1905" s="20">
        <v>0.30291235999999983</v>
      </c>
      <c r="H1905" s="20">
        <v>0</v>
      </c>
      <c r="I1905" s="20">
        <v>9.8529999999999993E-2</v>
      </c>
      <c r="J1905" s="20">
        <v>0.14803328699999993</v>
      </c>
      <c r="K1905" s="20">
        <v>3.2492589999999996E-3</v>
      </c>
      <c r="L1905" s="20">
        <v>0.16693907299999999</v>
      </c>
      <c r="N1905" s="1">
        <v>31</v>
      </c>
      <c r="O1905" s="8">
        <f>IFERROR(IFERROR(Tabela_BI[[#This Row],[nº Capt. Superf. - DAEE]]/(Tabela_BI[[#This Row],[nº Capt. Subt. - DAEE]] + Tabela_BI[[#This Row],[nº Capt. Superf. - DAEE]]),"") *100,"")</f>
        <v>15.11627906976744</v>
      </c>
      <c r="P1905" s="8">
        <f>IFERROR(IFERROR(Tabela_BI[[#This Row],[nº Capt. Subt. - DAEE]] /(Tabela_BI[[#This Row],[nº Capt. Subt. - DAEE]] + Tabela_BI[[#This Row],[nº Capt. Superf. - DAEE]]),"") *100,"")</f>
        <v>84.883720930232556</v>
      </c>
      <c r="Q1905" s="1">
        <v>13</v>
      </c>
      <c r="R1905" s="1">
        <v>73</v>
      </c>
      <c r="S1905" s="6"/>
      <c r="T1905" s="6"/>
      <c r="W1905" s="1"/>
      <c r="X1905" s="1"/>
      <c r="Y1905" s="1"/>
      <c r="AC1905" s="1"/>
      <c r="AF1905" s="1"/>
      <c r="AG1905" s="1"/>
    </row>
    <row r="1906" spans="1:33" hidden="1" x14ac:dyDescent="0.25">
      <c r="A1906" s="1">
        <v>10</v>
      </c>
      <c r="B1906" s="1">
        <v>2018</v>
      </c>
      <c r="C1906" s="1">
        <v>350840510</v>
      </c>
      <c r="D1906" s="44" t="s">
        <v>142</v>
      </c>
      <c r="E1906" s="20">
        <v>2.4507778000000001E-2</v>
      </c>
      <c r="F1906" s="20">
        <v>2.0287777999999999E-2</v>
      </c>
      <c r="G1906" s="20">
        <v>4.2200000000000007E-3</v>
      </c>
      <c r="H1906" s="20">
        <v>0</v>
      </c>
      <c r="I1906" s="20">
        <v>2.1410000000000002E-2</v>
      </c>
      <c r="J1906" s="20">
        <v>7.3000000000000007E-4</v>
      </c>
      <c r="K1906" s="20">
        <v>2.7777800000000001E-4</v>
      </c>
      <c r="L1906" s="20">
        <v>2.0900000000000003E-3</v>
      </c>
      <c r="M1906" s="20">
        <v>0.10764981577777778</v>
      </c>
      <c r="N1906" s="1">
        <v>8</v>
      </c>
      <c r="O1906" s="8">
        <f>IFERROR(IFERROR(Tabela_BI[[#This Row],[nº Capt. Superf. - DAEE]]/(Tabela_BI[[#This Row],[nº Capt. Subt. - DAEE]] + Tabela_BI[[#This Row],[nº Capt. Superf. - DAEE]]),"") *100,"")</f>
        <v>21.428571428571427</v>
      </c>
      <c r="P1906" s="8">
        <f>IFERROR(IFERROR(Tabela_BI[[#This Row],[nº Capt. Subt. - DAEE]] /(Tabela_BI[[#This Row],[nº Capt. Subt. - DAEE]] + Tabela_BI[[#This Row],[nº Capt. Superf. - DAEE]]),"") *100,"")</f>
        <v>78.571428571428569</v>
      </c>
      <c r="Q1906" s="1">
        <v>3</v>
      </c>
      <c r="R1906" s="1">
        <v>11</v>
      </c>
      <c r="S1906" s="6">
        <v>1568.7377999999999</v>
      </c>
      <c r="T1906" s="6">
        <v>1568.7377999999999</v>
      </c>
      <c r="W1906" s="1"/>
      <c r="X1906" s="1"/>
      <c r="Y1906" s="1"/>
      <c r="AC1906" s="1"/>
      <c r="AF1906" s="1"/>
      <c r="AG1906" s="1"/>
    </row>
    <row r="1907" spans="1:33" hidden="1" x14ac:dyDescent="0.25">
      <c r="A1907" s="1">
        <v>2</v>
      </c>
      <c r="B1907" s="1">
        <v>2018</v>
      </c>
      <c r="C1907" s="1">
        <v>35085042</v>
      </c>
      <c r="D1907" s="44" t="s">
        <v>143</v>
      </c>
      <c r="E1907" s="20">
        <v>0.82287892700000032</v>
      </c>
      <c r="F1907" s="20">
        <v>0.23355331000000007</v>
      </c>
      <c r="G1907" s="20">
        <v>0.58932561700000019</v>
      </c>
      <c r="H1907" s="20">
        <v>6.7111111111111149E-2</v>
      </c>
      <c r="I1907" s="20">
        <v>0.36885407399999992</v>
      </c>
      <c r="J1907" s="20">
        <v>0.16389314799999996</v>
      </c>
      <c r="K1907" s="20">
        <v>0.19549830200000001</v>
      </c>
      <c r="L1907" s="20">
        <v>9.4633402999999977E-2</v>
      </c>
      <c r="M1907" s="20">
        <v>0.27413184027777776</v>
      </c>
      <c r="N1907" s="1">
        <v>48</v>
      </c>
      <c r="O1907" s="8">
        <f>IFERROR(IFERROR(Tabela_BI[[#This Row],[nº Capt. Superf. - DAEE]]/(Tabela_BI[[#This Row],[nº Capt. Subt. - DAEE]] + Tabela_BI[[#This Row],[nº Capt. Superf. - DAEE]]),"") *100,"")</f>
        <v>27.692307692307693</v>
      </c>
      <c r="P1907" s="8">
        <f>IFERROR(IFERROR(Tabela_BI[[#This Row],[nº Capt. Subt. - DAEE]] /(Tabela_BI[[#This Row],[nº Capt. Subt. - DAEE]] + Tabela_BI[[#This Row],[nº Capt. Superf. - DAEE]]),"") *100,"")</f>
        <v>72.307692307692307</v>
      </c>
      <c r="Q1907" s="1">
        <v>36</v>
      </c>
      <c r="R1907" s="1">
        <v>94</v>
      </c>
      <c r="S1907" s="6">
        <v>4319.5680000000002</v>
      </c>
      <c r="T1907" s="6">
        <v>4280.6918880000003</v>
      </c>
      <c r="W1907" s="1"/>
      <c r="X1907" s="1"/>
      <c r="Y1907" s="1"/>
      <c r="AC1907" s="1"/>
      <c r="AF1907" s="1"/>
      <c r="AG1907" s="1"/>
    </row>
    <row r="1908" spans="1:33" hidden="1" x14ac:dyDescent="0.25">
      <c r="A1908" s="1">
        <v>2</v>
      </c>
      <c r="B1908" s="1">
        <v>2018</v>
      </c>
      <c r="C1908" s="1">
        <v>35086032</v>
      </c>
      <c r="D1908" s="44" t="s">
        <v>144</v>
      </c>
      <c r="E1908" s="20">
        <v>0.15282964500000001</v>
      </c>
      <c r="F1908" s="20">
        <v>0.14424964500000001</v>
      </c>
      <c r="G1908" s="20">
        <v>8.5799999999999991E-3</v>
      </c>
      <c r="H1908" s="20">
        <v>0</v>
      </c>
      <c r="I1908" s="20">
        <v>9.9049999999999999E-2</v>
      </c>
      <c r="J1908" s="20">
        <v>1.745E-2</v>
      </c>
      <c r="K1908" s="20">
        <v>2.7599644999999999E-2</v>
      </c>
      <c r="L1908" s="20">
        <v>8.7300000000000016E-3</v>
      </c>
      <c r="M1908" s="20">
        <v>9.2089099942129632E-2</v>
      </c>
      <c r="N1908" s="1">
        <v>16</v>
      </c>
      <c r="O1908" s="8">
        <f>IFERROR(IFERROR(Tabela_BI[[#This Row],[nº Capt. Superf. - DAEE]]/(Tabela_BI[[#This Row],[nº Capt. Subt. - DAEE]] + Tabela_BI[[#This Row],[nº Capt. Superf. - DAEE]]),"") *100,"")</f>
        <v>42.307692307692307</v>
      </c>
      <c r="P1908" s="8">
        <f>IFERROR(IFERROR(Tabela_BI[[#This Row],[nº Capt. Subt. - DAEE]] /(Tabela_BI[[#This Row],[nº Capt. Subt. - DAEE]] + Tabela_BI[[#This Row],[nº Capt. Superf. - DAEE]]),"") *100,"")</f>
        <v>57.692307692307686</v>
      </c>
      <c r="Q1908" s="1">
        <v>11</v>
      </c>
      <c r="R1908" s="1">
        <v>15</v>
      </c>
      <c r="S1908" s="6">
        <v>1458.1079999999999</v>
      </c>
      <c r="T1908" s="6">
        <v>1458.1079999999999</v>
      </c>
      <c r="W1908" s="1"/>
      <c r="X1908" s="1"/>
      <c r="Y1908" s="1"/>
      <c r="AC1908" s="1"/>
      <c r="AF1908" s="1"/>
      <c r="AG1908" s="1"/>
    </row>
    <row r="1909" spans="1:33" hidden="1" x14ac:dyDescent="0.25">
      <c r="A1909" s="1">
        <v>4</v>
      </c>
      <c r="B1909" s="1">
        <v>2018</v>
      </c>
      <c r="C1909" s="1">
        <v>35087024</v>
      </c>
      <c r="D1909" s="44" t="s">
        <v>145</v>
      </c>
      <c r="E1909" s="20">
        <v>0.128842715</v>
      </c>
      <c r="F1909" s="20">
        <v>0.12312888800000001</v>
      </c>
      <c r="G1909" s="20">
        <v>5.7138269999999986E-3</v>
      </c>
      <c r="H1909" s="20">
        <v>2.6566907661085742E-2</v>
      </c>
      <c r="I1909" s="20">
        <v>3.6639999999999999E-2</v>
      </c>
      <c r="J1909" s="20">
        <v>3.4000000000000002E-4</v>
      </c>
      <c r="K1909" s="20">
        <v>9.0130000000000002E-2</v>
      </c>
      <c r="L1909" s="20">
        <v>1.7327150000000001E-3</v>
      </c>
      <c r="M1909" s="20">
        <v>3.9828820451388892E-2</v>
      </c>
      <c r="N1909" s="1">
        <v>23</v>
      </c>
      <c r="O1909" s="8">
        <f>IFERROR(IFERROR(Tabela_BI[[#This Row],[nº Capt. Superf. - DAEE]]/(Tabela_BI[[#This Row],[nº Capt. Subt. - DAEE]] + Tabela_BI[[#This Row],[nº Capt. Superf. - DAEE]]),"") *100,"")</f>
        <v>71.111111111111114</v>
      </c>
      <c r="P1909" s="8">
        <f>IFERROR(IFERROR(Tabela_BI[[#This Row],[nº Capt. Subt. - DAEE]] /(Tabela_BI[[#This Row],[nº Capt. Subt. - DAEE]] + Tabela_BI[[#This Row],[nº Capt. Superf. - DAEE]]),"") *100,"")</f>
        <v>28.888888888888886</v>
      </c>
      <c r="Q1909" s="1">
        <v>32</v>
      </c>
      <c r="R1909" s="1">
        <v>13</v>
      </c>
      <c r="S1909" s="6">
        <v>698.05799999999999</v>
      </c>
      <c r="T1909" s="6">
        <v>0</v>
      </c>
      <c r="W1909" s="1"/>
      <c r="X1909" s="1"/>
      <c r="Y1909" s="1"/>
      <c r="AC1909" s="1"/>
      <c r="AF1909" s="1"/>
      <c r="AG1909" s="1"/>
    </row>
    <row r="1910" spans="1:33" hidden="1" x14ac:dyDescent="0.25">
      <c r="A1910" s="1">
        <v>16</v>
      </c>
      <c r="B1910" s="1">
        <v>2018</v>
      </c>
      <c r="C1910" s="1">
        <v>350880116</v>
      </c>
      <c r="D1910" s="44" t="s">
        <v>146</v>
      </c>
      <c r="E1910" s="20">
        <v>0.62797555500000002</v>
      </c>
      <c r="F1910" s="20">
        <v>0.612039259</v>
      </c>
      <c r="G1910" s="20">
        <v>1.593629600000001E-2</v>
      </c>
      <c r="H1910" s="20">
        <v>0</v>
      </c>
      <c r="I1910" s="20">
        <v>1.387E-2</v>
      </c>
      <c r="J1910" s="20">
        <v>4.2546296000000011E-2</v>
      </c>
      <c r="K1910" s="20">
        <v>0.56821925900000003</v>
      </c>
      <c r="L1910" s="20">
        <v>3.3400000000000001E-3</v>
      </c>
      <c r="M1910" s="20">
        <v>4.5158520017361113E-2</v>
      </c>
      <c r="N1910" s="1">
        <v>10</v>
      </c>
      <c r="O1910" s="8">
        <f>IFERROR(IFERROR(Tabela_BI[[#This Row],[nº Capt. Superf. - DAEE]]/(Tabela_BI[[#This Row],[nº Capt. Subt. - DAEE]] + Tabela_BI[[#This Row],[nº Capt. Superf. - DAEE]]),"") *100,"")</f>
        <v>58.974358974358978</v>
      </c>
      <c r="P1910" s="8">
        <f>IFERROR(IFERROR(Tabela_BI[[#This Row],[nº Capt. Subt. - DAEE]] /(Tabela_BI[[#This Row],[nº Capt. Subt. - DAEE]] + Tabela_BI[[#This Row],[nº Capt. Superf. - DAEE]]),"") *100,"")</f>
        <v>41.025641025641022</v>
      </c>
      <c r="Q1910" s="1">
        <v>23</v>
      </c>
      <c r="R1910" s="1">
        <v>16</v>
      </c>
      <c r="S1910" s="6">
        <v>829.7639999999999</v>
      </c>
      <c r="T1910" s="6">
        <v>33.190559999999998</v>
      </c>
      <c r="W1910" s="1"/>
      <c r="X1910" s="1"/>
      <c r="Y1910" s="1"/>
      <c r="AC1910" s="1"/>
      <c r="AF1910" s="1"/>
      <c r="AG1910" s="1"/>
    </row>
    <row r="1911" spans="1:33" hidden="1" x14ac:dyDescent="0.25">
      <c r="A1911" s="1">
        <v>20</v>
      </c>
      <c r="B1911" s="1">
        <v>2018</v>
      </c>
      <c r="C1911" s="1">
        <v>350880120</v>
      </c>
      <c r="D1911" s="44" t="s">
        <v>146</v>
      </c>
      <c r="E1911" s="20">
        <v>0</v>
      </c>
      <c r="F1911" s="20">
        <v>0</v>
      </c>
      <c r="G1911" s="20">
        <v>0</v>
      </c>
      <c r="H1911" s="20">
        <v>0</v>
      </c>
      <c r="I1911" s="20">
        <v>0</v>
      </c>
      <c r="J1911" s="20">
        <v>0</v>
      </c>
      <c r="K1911" s="20">
        <v>0</v>
      </c>
      <c r="L1911" s="20">
        <v>0</v>
      </c>
      <c r="N1911" s="1">
        <v>0</v>
      </c>
      <c r="O1911" s="8" t="str">
        <f>IFERROR(IFERROR(Tabela_BI[[#This Row],[nº Capt. Superf. - DAEE]]/(Tabela_BI[[#This Row],[nº Capt. Subt. - DAEE]] + Tabela_BI[[#This Row],[nº Capt. Superf. - DAEE]]),"") *100,"")</f>
        <v/>
      </c>
      <c r="P1911" s="8" t="str">
        <f>IFERROR(IFERROR(Tabela_BI[[#This Row],[nº Capt. Subt. - DAEE]] /(Tabela_BI[[#This Row],[nº Capt. Subt. - DAEE]] + Tabela_BI[[#This Row],[nº Capt. Superf. - DAEE]]),"") *100,"")</f>
        <v/>
      </c>
      <c r="Q1911" s="1">
        <v>0</v>
      </c>
      <c r="R1911" s="1">
        <v>0</v>
      </c>
      <c r="S1911" s="6"/>
      <c r="T1911" s="6"/>
      <c r="W1911" s="1"/>
      <c r="X1911" s="1"/>
      <c r="Y1911" s="1"/>
      <c r="AC1911" s="1"/>
      <c r="AF1911" s="1"/>
      <c r="AG1911" s="1"/>
    </row>
    <row r="1912" spans="1:33" hidden="1" x14ac:dyDescent="0.25">
      <c r="A1912" s="1">
        <v>21</v>
      </c>
      <c r="B1912" s="1">
        <v>2018</v>
      </c>
      <c r="C1912" s="1">
        <v>350890021</v>
      </c>
      <c r="D1912" s="44" t="s">
        <v>147</v>
      </c>
      <c r="E1912" s="20">
        <v>0.51229999999999998</v>
      </c>
      <c r="F1912" s="20">
        <v>0.50531999999999999</v>
      </c>
      <c r="G1912" s="20">
        <v>6.9800000000000001E-3</v>
      </c>
      <c r="H1912" s="20">
        <v>0</v>
      </c>
      <c r="I1912" s="20">
        <v>0.49768999999999997</v>
      </c>
      <c r="J1912" s="20">
        <v>0</v>
      </c>
      <c r="K1912" s="20">
        <v>0</v>
      </c>
      <c r="L1912" s="20">
        <v>1.4610000000000001E-2</v>
      </c>
      <c r="M1912" s="20">
        <v>9.090386458333332E-3</v>
      </c>
      <c r="N1912" s="1" t="s">
        <v>47</v>
      </c>
      <c r="O1912" s="8">
        <f>IFERROR(IFERROR(Tabela_BI[[#This Row],[nº Capt. Superf. - DAEE]]/(Tabela_BI[[#This Row],[nº Capt. Subt. - DAEE]] + Tabela_BI[[#This Row],[nº Capt. Superf. - DAEE]]),"") *100,"")</f>
        <v>45.454545454545453</v>
      </c>
      <c r="P1912" s="8">
        <f>IFERROR(IFERROR(Tabela_BI[[#This Row],[nº Capt. Subt. - DAEE]] /(Tabela_BI[[#This Row],[nº Capt. Subt. - DAEE]] + Tabela_BI[[#This Row],[nº Capt. Superf. - DAEE]]),"") *100,"")</f>
        <v>54.54545454545454</v>
      </c>
      <c r="Q1912" s="1">
        <v>5</v>
      </c>
      <c r="R1912" s="1">
        <v>6</v>
      </c>
      <c r="S1912" s="6">
        <v>156.380706</v>
      </c>
      <c r="T1912" s="6">
        <v>156.380706</v>
      </c>
      <c r="W1912" s="1"/>
      <c r="X1912" s="1"/>
      <c r="Y1912" s="1"/>
      <c r="AC1912" s="1"/>
      <c r="AF1912" s="1"/>
      <c r="AG1912" s="1"/>
    </row>
    <row r="1913" spans="1:33" hidden="1" x14ac:dyDescent="0.25">
      <c r="A1913" s="1">
        <v>6</v>
      </c>
      <c r="B1913" s="1">
        <v>2018</v>
      </c>
      <c r="C1913" s="1">
        <v>35090076</v>
      </c>
      <c r="D1913" s="44" t="s">
        <v>148</v>
      </c>
      <c r="E1913" s="20">
        <v>0.23715713000000005</v>
      </c>
      <c r="F1913" s="20">
        <v>0.18567000000000003</v>
      </c>
      <c r="G1913" s="20">
        <v>5.1487130000000013E-2</v>
      </c>
      <c r="H1913" s="20">
        <v>0</v>
      </c>
      <c r="I1913" s="20">
        <v>4.62963E-3</v>
      </c>
      <c r="J1913" s="20">
        <v>0.20449786999999997</v>
      </c>
      <c r="K1913" s="20">
        <v>1.4E-3</v>
      </c>
      <c r="L1913" s="20">
        <v>2.6629630000000005E-2</v>
      </c>
      <c r="M1913" s="20">
        <v>0.28970265939236112</v>
      </c>
      <c r="N1913" s="1">
        <v>10</v>
      </c>
      <c r="O1913" s="8">
        <f>IFERROR(IFERROR(Tabela_BI[[#This Row],[nº Capt. Superf. - DAEE]]/(Tabela_BI[[#This Row],[nº Capt. Subt. - DAEE]] + Tabela_BI[[#This Row],[nº Capt. Superf. - DAEE]]),"") *100,"")</f>
        <v>15.789473684210526</v>
      </c>
      <c r="P1913" s="8">
        <f>IFERROR(IFERROR(Tabela_BI[[#This Row],[nº Capt. Subt. - DAEE]] /(Tabela_BI[[#This Row],[nº Capt. Subt. - DAEE]] + Tabela_BI[[#This Row],[nº Capt. Superf. - DAEE]]),"") *100,"")</f>
        <v>84.210526315789465</v>
      </c>
      <c r="Q1913" s="1">
        <v>9</v>
      </c>
      <c r="R1913" s="1">
        <v>48</v>
      </c>
      <c r="S1913" s="6">
        <v>3838.7774880000002</v>
      </c>
      <c r="T1913" s="6">
        <v>0</v>
      </c>
      <c r="W1913" s="1"/>
      <c r="X1913" s="1"/>
      <c r="Y1913" s="1"/>
      <c r="AC1913" s="1"/>
      <c r="AF1913" s="1"/>
      <c r="AG1913" s="1"/>
    </row>
    <row r="1914" spans="1:33" hidden="1" x14ac:dyDescent="0.25">
      <c r="A1914" s="1">
        <v>21</v>
      </c>
      <c r="B1914" s="1">
        <v>2018</v>
      </c>
      <c r="C1914" s="1">
        <v>350910621</v>
      </c>
      <c r="D1914" s="44" t="s">
        <v>149</v>
      </c>
      <c r="E1914" s="20">
        <v>1.4000000000000001E-4</v>
      </c>
      <c r="F1914" s="20">
        <v>0</v>
      </c>
      <c r="G1914" s="20">
        <v>1.4000000000000001E-4</v>
      </c>
      <c r="H1914" s="20">
        <v>5.4764237696600701E-2</v>
      </c>
      <c r="I1914" s="20">
        <v>0</v>
      </c>
      <c r="J1914" s="20">
        <v>0</v>
      </c>
      <c r="K1914" s="20">
        <v>1.2E-4</v>
      </c>
      <c r="L1914" s="20">
        <v>2.0000000000000002E-5</v>
      </c>
      <c r="N1914" s="1">
        <v>0</v>
      </c>
      <c r="O1914" s="8" t="str">
        <f>IFERROR(IFERROR(Tabela_BI[[#This Row],[nº Capt. Superf. - DAEE]]/(Tabela_BI[[#This Row],[nº Capt. Subt. - DAEE]] + Tabela_BI[[#This Row],[nº Capt. Superf. - DAEE]]),"") *100,"")</f>
        <v/>
      </c>
      <c r="P1914" s="8" t="str">
        <f>IFERROR(IFERROR(Tabela_BI[[#This Row],[nº Capt. Subt. - DAEE]] /(Tabela_BI[[#This Row],[nº Capt. Subt. - DAEE]] + Tabela_BI[[#This Row],[nº Capt. Superf. - DAEE]]),"") *100,"")</f>
        <v/>
      </c>
      <c r="Q1914" s="1" t="s">
        <v>47</v>
      </c>
      <c r="R1914" s="1">
        <v>3</v>
      </c>
      <c r="S1914" s="6"/>
      <c r="T1914" s="6"/>
      <c r="W1914" s="1"/>
      <c r="X1914" s="1"/>
      <c r="Y1914" s="1"/>
      <c r="AC1914" s="1"/>
      <c r="AF1914" s="1"/>
      <c r="AG1914" s="1"/>
    </row>
    <row r="1915" spans="1:33" hidden="1" x14ac:dyDescent="0.25">
      <c r="A1915" s="1">
        <v>22</v>
      </c>
      <c r="B1915" s="1">
        <v>2018</v>
      </c>
      <c r="C1915" s="1">
        <v>350910622</v>
      </c>
      <c r="D1915" s="44" t="s">
        <v>149</v>
      </c>
      <c r="E1915" s="20">
        <v>6.2478935000000006E-2</v>
      </c>
      <c r="F1915" s="20">
        <v>3.2638935000000001E-2</v>
      </c>
      <c r="G1915" s="20">
        <v>2.9840000000000005E-2</v>
      </c>
      <c r="H1915" s="20">
        <v>0</v>
      </c>
      <c r="I1915" s="20">
        <v>7.26E-3</v>
      </c>
      <c r="J1915" s="20">
        <v>0</v>
      </c>
      <c r="K1915" s="20">
        <v>3.125E-2</v>
      </c>
      <c r="L1915" s="20">
        <v>2.3968935000000004E-2</v>
      </c>
      <c r="M1915" s="20">
        <v>1.4294270833333334E-2</v>
      </c>
      <c r="N1915" s="1" t="s">
        <v>47</v>
      </c>
      <c r="O1915" s="8">
        <f>IFERROR(IFERROR(Tabela_BI[[#This Row],[nº Capt. Superf. - DAEE]]/(Tabela_BI[[#This Row],[nº Capt. Subt. - DAEE]] + Tabela_BI[[#This Row],[nº Capt. Superf. - DAEE]]),"") *100,"")</f>
        <v>23.076923076923077</v>
      </c>
      <c r="P1915" s="8">
        <f>IFERROR(IFERROR(Tabela_BI[[#This Row],[nº Capt. Subt. - DAEE]] /(Tabela_BI[[#This Row],[nº Capt. Subt. - DAEE]] + Tabela_BI[[#This Row],[nº Capt. Superf. - DAEE]]),"") *100,"")</f>
        <v>76.923076923076934</v>
      </c>
      <c r="Q1915" s="1">
        <v>3</v>
      </c>
      <c r="R1915" s="1">
        <v>10</v>
      </c>
      <c r="S1915" s="6">
        <v>118.73466000000001</v>
      </c>
      <c r="T1915" s="6">
        <v>118.73466000000001</v>
      </c>
      <c r="W1915" s="1"/>
      <c r="X1915" s="1"/>
      <c r="Y1915" s="1"/>
      <c r="AC1915" s="1"/>
      <c r="AF1915" s="1"/>
      <c r="AG1915" s="1"/>
    </row>
    <row r="1916" spans="1:33" hidden="1" x14ac:dyDescent="0.25">
      <c r="A1916" s="1">
        <v>6</v>
      </c>
      <c r="B1916" s="1">
        <v>2018</v>
      </c>
      <c r="C1916" s="1">
        <v>35092056</v>
      </c>
      <c r="D1916" s="44" t="s">
        <v>150</v>
      </c>
      <c r="E1916" s="20">
        <v>0.34775495499999998</v>
      </c>
      <c r="F1916" s="20">
        <v>0.12126000000000001</v>
      </c>
      <c r="G1916" s="20">
        <v>0.226494955</v>
      </c>
      <c r="H1916" s="20">
        <v>0</v>
      </c>
      <c r="I1916" s="20">
        <v>0.17180999999999999</v>
      </c>
      <c r="J1916" s="20">
        <v>9.3548148999999997E-2</v>
      </c>
      <c r="K1916" s="20">
        <v>3.0000000000000001E-5</v>
      </c>
      <c r="L1916" s="20">
        <v>8.2366806000000015E-2</v>
      </c>
      <c r="M1916" s="20">
        <v>0.22802465277777778</v>
      </c>
      <c r="N1916" s="1">
        <v>7</v>
      </c>
      <c r="O1916" s="8">
        <f>IFERROR(IFERROR(Tabela_BI[[#This Row],[nº Capt. Superf. - DAEE]]/(Tabela_BI[[#This Row],[nº Capt. Subt. - DAEE]] + Tabela_BI[[#This Row],[nº Capt. Superf. - DAEE]]),"") *100,"")</f>
        <v>5.2173913043478262</v>
      </c>
      <c r="P1916" s="8">
        <f>IFERROR(IFERROR(Tabela_BI[[#This Row],[nº Capt. Subt. - DAEE]] /(Tabela_BI[[#This Row],[nº Capt. Subt. - DAEE]] + Tabela_BI[[#This Row],[nº Capt. Superf. - DAEE]]),"") *100,"")</f>
        <v>94.782608695652172</v>
      </c>
      <c r="Q1916" s="1">
        <v>6</v>
      </c>
      <c r="R1916" s="1">
        <v>109</v>
      </c>
      <c r="S1916" s="6">
        <v>2969.6398200000003</v>
      </c>
      <c r="T1916" s="6">
        <v>0</v>
      </c>
      <c r="W1916" s="1"/>
      <c r="X1916" s="1"/>
      <c r="Y1916" s="1"/>
      <c r="AC1916" s="1"/>
      <c r="AF1916" s="1"/>
      <c r="AG1916" s="1"/>
    </row>
    <row r="1917" spans="1:33" hidden="1" x14ac:dyDescent="0.25">
      <c r="A1917" s="1">
        <v>10</v>
      </c>
      <c r="B1917" s="1">
        <v>2018</v>
      </c>
      <c r="C1917" s="1">
        <v>350920510</v>
      </c>
      <c r="D1917" s="44" t="s">
        <v>150</v>
      </c>
      <c r="E1917" s="20">
        <v>0</v>
      </c>
      <c r="F1917" s="20">
        <v>0</v>
      </c>
      <c r="G1917" s="20">
        <v>0</v>
      </c>
      <c r="H1917" s="20">
        <v>0</v>
      </c>
      <c r="I1917" s="20">
        <v>0</v>
      </c>
      <c r="J1917" s="20">
        <v>0</v>
      </c>
      <c r="K1917" s="20">
        <v>0</v>
      </c>
      <c r="L1917" s="20">
        <v>0</v>
      </c>
      <c r="N1917" s="1">
        <v>0</v>
      </c>
      <c r="O1917" s="8" t="str">
        <f>IFERROR(IFERROR(Tabela_BI[[#This Row],[nº Capt. Superf. - DAEE]]/(Tabela_BI[[#This Row],[nº Capt. Subt. - DAEE]] + Tabela_BI[[#This Row],[nº Capt. Superf. - DAEE]]),"") *100,"")</f>
        <v/>
      </c>
      <c r="P1917" s="8" t="str">
        <f>IFERROR(IFERROR(Tabela_BI[[#This Row],[nº Capt. Subt. - DAEE]] /(Tabela_BI[[#This Row],[nº Capt. Subt. - DAEE]] + Tabela_BI[[#This Row],[nº Capt. Superf. - DAEE]]),"") *100,"")</f>
        <v/>
      </c>
      <c r="Q1917" s="1">
        <v>0</v>
      </c>
      <c r="R1917" s="1">
        <v>0</v>
      </c>
      <c r="S1917" s="6"/>
      <c r="T1917" s="6"/>
      <c r="W1917" s="1"/>
      <c r="X1917" s="1"/>
      <c r="Y1917" s="1"/>
      <c r="AC1917" s="1"/>
      <c r="AF1917" s="1"/>
      <c r="AG1917" s="1"/>
    </row>
    <row r="1918" spans="1:33" hidden="1" x14ac:dyDescent="0.25">
      <c r="A1918" s="1">
        <v>11</v>
      </c>
      <c r="B1918" s="1">
        <v>2018</v>
      </c>
      <c r="C1918" s="1">
        <v>350925411</v>
      </c>
      <c r="D1918" s="44" t="s">
        <v>151</v>
      </c>
      <c r="E1918" s="20">
        <v>1.2780844440000003</v>
      </c>
      <c r="F1918" s="20">
        <v>1.2684600000000004</v>
      </c>
      <c r="G1918" s="20">
        <v>9.6244439999999976E-3</v>
      </c>
      <c r="H1918" s="20">
        <v>0</v>
      </c>
      <c r="I1918" s="20">
        <v>9.4400000000000012E-2</v>
      </c>
      <c r="J1918" s="20">
        <v>1.1747144440000001</v>
      </c>
      <c r="K1918" s="20">
        <v>3.8400000000000001E-3</v>
      </c>
      <c r="L1918" s="20">
        <v>5.1299999999999991E-3</v>
      </c>
      <c r="M1918" s="20">
        <v>7.0033505960648154E-2</v>
      </c>
      <c r="N1918" s="1">
        <v>11</v>
      </c>
      <c r="O1918" s="8">
        <f>IFERROR(IFERROR(Tabela_BI[[#This Row],[nº Capt. Superf. - DAEE]]/(Tabela_BI[[#This Row],[nº Capt. Subt. - DAEE]] + Tabela_BI[[#This Row],[nº Capt. Superf. - DAEE]]),"") *100,"")</f>
        <v>57.142857142857139</v>
      </c>
      <c r="P1918" s="8">
        <f>IFERROR(IFERROR(Tabela_BI[[#This Row],[nº Capt. Subt. - DAEE]] /(Tabela_BI[[#This Row],[nº Capt. Subt. - DAEE]] + Tabela_BI[[#This Row],[nº Capt. Superf. - DAEE]]),"") *100,"")</f>
        <v>42.857142857142854</v>
      </c>
      <c r="Q1918" s="1">
        <v>16</v>
      </c>
      <c r="R1918" s="1">
        <v>12</v>
      </c>
      <c r="S1918" s="6">
        <v>834.76440000000002</v>
      </c>
      <c r="T1918" s="6">
        <v>834.76440000000002</v>
      </c>
      <c r="W1918" s="1"/>
      <c r="X1918" s="1"/>
      <c r="Y1918" s="1"/>
      <c r="AC1918" s="1"/>
      <c r="AF1918" s="1"/>
      <c r="AG1918" s="1"/>
    </row>
    <row r="1919" spans="1:33" hidden="1" x14ac:dyDescent="0.25">
      <c r="A1919" s="1">
        <v>15</v>
      </c>
      <c r="B1919" s="1">
        <v>2018</v>
      </c>
      <c r="C1919" s="1">
        <v>350930415</v>
      </c>
      <c r="D1919" s="44" t="s">
        <v>152</v>
      </c>
      <c r="E1919" s="20">
        <v>0.62596173699999991</v>
      </c>
      <c r="F1919" s="20">
        <v>0.51106388899999988</v>
      </c>
      <c r="G1919" s="20">
        <v>0.114897848</v>
      </c>
      <c r="H1919" s="20">
        <v>0</v>
      </c>
      <c r="I1919" s="20">
        <v>5.8300000000000001E-3</v>
      </c>
      <c r="J1919" s="20">
        <v>8.8000000000000003E-4</v>
      </c>
      <c r="K1919" s="20">
        <v>0.61523173699999989</v>
      </c>
      <c r="L1919" s="20">
        <v>4.0199999999999993E-3</v>
      </c>
      <c r="M1919" s="20">
        <v>3.0579837962962961E-2</v>
      </c>
      <c r="N1919" s="1">
        <v>10</v>
      </c>
      <c r="O1919" s="8">
        <f>IFERROR(IFERROR(Tabela_BI[[#This Row],[nº Capt. Superf. - DAEE]]/(Tabela_BI[[#This Row],[nº Capt. Subt. - DAEE]] + Tabela_BI[[#This Row],[nº Capt. Superf. - DAEE]]),"") *100,"")</f>
        <v>56.60377358490566</v>
      </c>
      <c r="P1919" s="8">
        <f>IFERROR(IFERROR(Tabela_BI[[#This Row],[nº Capt. Subt. - DAEE]] /(Tabela_BI[[#This Row],[nº Capt. Subt. - DAEE]] + Tabela_BI[[#This Row],[nº Capt. Superf. - DAEE]]),"") *100,"")</f>
        <v>43.39622641509434</v>
      </c>
      <c r="Q1919" s="1">
        <v>30</v>
      </c>
      <c r="R1919" s="1">
        <v>23</v>
      </c>
      <c r="S1919" s="6">
        <v>529.41599999999994</v>
      </c>
      <c r="T1919" s="6">
        <v>529.41599999999994</v>
      </c>
      <c r="W1919" s="1"/>
      <c r="X1919" s="1"/>
      <c r="Y1919" s="1"/>
      <c r="AC1919" s="1"/>
      <c r="AF1919" s="1"/>
      <c r="AG1919" s="1"/>
    </row>
    <row r="1920" spans="1:33" hidden="1" x14ac:dyDescent="0.25">
      <c r="A1920" s="1">
        <v>4</v>
      </c>
      <c r="B1920" s="1">
        <v>2018</v>
      </c>
      <c r="C1920" s="1">
        <v>35094034</v>
      </c>
      <c r="D1920" s="44" t="s">
        <v>153</v>
      </c>
      <c r="E1920" s="20">
        <v>0.37364249999999993</v>
      </c>
      <c r="F1920" s="20">
        <v>0.36005999999999994</v>
      </c>
      <c r="G1920" s="20">
        <v>1.3582499999999996E-2</v>
      </c>
      <c r="H1920" s="20">
        <v>8.8736745306950748E-2</v>
      </c>
      <c r="I1920" s="20">
        <v>0.12132</v>
      </c>
      <c r="J1920" s="20">
        <v>4.1360000000000001E-2</v>
      </c>
      <c r="K1920" s="20">
        <v>0.20280472199999991</v>
      </c>
      <c r="L1920" s="20">
        <v>8.1577779999999975E-3</v>
      </c>
      <c r="M1920" s="20">
        <v>6.9675422937499995E-2</v>
      </c>
      <c r="N1920" s="1">
        <v>35</v>
      </c>
      <c r="O1920" s="8">
        <f>IFERROR(IFERROR(Tabela_BI[[#This Row],[nº Capt. Superf. - DAEE]]/(Tabela_BI[[#This Row],[nº Capt. Subt. - DAEE]] + Tabela_BI[[#This Row],[nº Capt. Superf. - DAEE]]),"") *100,"")</f>
        <v>56.349206349206348</v>
      </c>
      <c r="P1920" s="8">
        <f>IFERROR(IFERROR(Tabela_BI[[#This Row],[nº Capt. Subt. - DAEE]] /(Tabela_BI[[#This Row],[nº Capt. Subt. - DAEE]] + Tabela_BI[[#This Row],[nº Capt. Superf. - DAEE]]),"") *100,"")</f>
        <v>43.650793650793652</v>
      </c>
      <c r="Q1920" s="1">
        <v>71</v>
      </c>
      <c r="R1920" s="1">
        <v>55</v>
      </c>
      <c r="S1920" s="6">
        <v>1217.443608</v>
      </c>
      <c r="T1920" s="6">
        <v>1217.443608</v>
      </c>
      <c r="W1920" s="1"/>
      <c r="X1920" s="1"/>
      <c r="Y1920" s="1"/>
      <c r="AC1920" s="1"/>
      <c r="AF1920" s="1"/>
      <c r="AG1920" s="1"/>
    </row>
    <row r="1921" spans="1:33" hidden="1" x14ac:dyDescent="0.25">
      <c r="A1921" s="1">
        <v>14</v>
      </c>
      <c r="B1921" s="1">
        <v>2018</v>
      </c>
      <c r="C1921" s="1">
        <v>350945214</v>
      </c>
      <c r="D1921" s="44" t="s">
        <v>154</v>
      </c>
      <c r="E1921" s="20">
        <v>0.18887666699999997</v>
      </c>
      <c r="F1921" s="20">
        <v>0.15924938299999997</v>
      </c>
      <c r="G1921" s="20">
        <v>2.9627283999999993E-2</v>
      </c>
      <c r="H1921" s="20">
        <v>9.1130390664637184E-2</v>
      </c>
      <c r="I1921" s="20">
        <v>2.6429999999999999E-2</v>
      </c>
      <c r="J1921" s="20">
        <v>1.2100000000000001E-3</v>
      </c>
      <c r="K1921" s="20">
        <v>0.15041086399999995</v>
      </c>
      <c r="L1921" s="20">
        <v>1.0825803E-2</v>
      </c>
      <c r="M1921" s="20">
        <v>1.3489021875E-2</v>
      </c>
      <c r="N1921" s="1">
        <v>9</v>
      </c>
      <c r="O1921" s="8">
        <f>IFERROR(IFERROR(Tabela_BI[[#This Row],[nº Capt. Superf. - DAEE]]/(Tabela_BI[[#This Row],[nº Capt. Subt. - DAEE]] + Tabela_BI[[#This Row],[nº Capt. Superf. - DAEE]]),"") *100,"")</f>
        <v>63.333333333333329</v>
      </c>
      <c r="P1921" s="8">
        <f>IFERROR(IFERROR(Tabela_BI[[#This Row],[nº Capt. Subt. - DAEE]] /(Tabela_BI[[#This Row],[nº Capt. Subt. - DAEE]] + Tabela_BI[[#This Row],[nº Capt. Superf. - DAEE]]),"") *100,"")</f>
        <v>36.666666666666664</v>
      </c>
      <c r="Q1921" s="1">
        <v>19</v>
      </c>
      <c r="R1921" s="1">
        <v>11</v>
      </c>
      <c r="S1921" s="6">
        <v>216.32565780000002</v>
      </c>
      <c r="T1921" s="6">
        <v>216.32565780000002</v>
      </c>
      <c r="W1921" s="1"/>
      <c r="X1921" s="1"/>
      <c r="Y1921" s="1"/>
      <c r="AC1921" s="1"/>
      <c r="AF1921" s="1"/>
      <c r="AG1921" s="1"/>
    </row>
    <row r="1922" spans="1:33" hidden="1" x14ac:dyDescent="0.25">
      <c r="A1922" s="1">
        <v>5</v>
      </c>
      <c r="B1922" s="1">
        <v>2018</v>
      </c>
      <c r="C1922" s="1">
        <v>35095025</v>
      </c>
      <c r="D1922" s="44" t="s">
        <v>155</v>
      </c>
      <c r="E1922" s="20">
        <v>5.733515764999991</v>
      </c>
      <c r="F1922" s="20">
        <v>4.7560071299999969</v>
      </c>
      <c r="G1922" s="20">
        <v>0.97750863499999463</v>
      </c>
      <c r="H1922" s="20">
        <v>0</v>
      </c>
      <c r="I1922" s="20">
        <v>4.5517200000000004</v>
      </c>
      <c r="J1922" s="20">
        <v>0.44837356499999975</v>
      </c>
      <c r="K1922" s="20">
        <v>0.10189683200000006</v>
      </c>
      <c r="L1922" s="20">
        <v>0.63152536800000125</v>
      </c>
      <c r="M1922" s="20">
        <v>4.6445981929259261</v>
      </c>
      <c r="N1922" s="1">
        <v>342</v>
      </c>
      <c r="O1922" s="8">
        <f>IFERROR(IFERROR(Tabela_BI[[#This Row],[nº Capt. Superf. - DAEE]]/(Tabela_BI[[#This Row],[nº Capt. Subt. - DAEE]] + Tabela_BI[[#This Row],[nº Capt. Superf. - DAEE]]),"") *100,"")</f>
        <v>12.034383954154727</v>
      </c>
      <c r="P1922" s="8">
        <f>IFERROR(IFERROR(Tabela_BI[[#This Row],[nº Capt. Subt. - DAEE]] /(Tabela_BI[[#This Row],[nº Capt. Subt. - DAEE]] + Tabela_BI[[#This Row],[nº Capt. Superf. - DAEE]]),"") *100,"")</f>
        <v>87.96561604584528</v>
      </c>
      <c r="Q1922" s="1">
        <v>126</v>
      </c>
      <c r="R1922" s="1">
        <v>921</v>
      </c>
      <c r="S1922" s="6">
        <v>60659.959816800001</v>
      </c>
      <c r="T1922" s="6">
        <v>53077.464839700006</v>
      </c>
      <c r="W1922" s="1"/>
      <c r="X1922" s="1"/>
      <c r="Y1922" s="1"/>
      <c r="AC1922" s="1"/>
      <c r="AF1922" s="1"/>
      <c r="AG1922" s="1"/>
    </row>
    <row r="1923" spans="1:33" hidden="1" x14ac:dyDescent="0.25">
      <c r="A1923" s="1">
        <v>5</v>
      </c>
      <c r="B1923" s="1">
        <v>2018</v>
      </c>
      <c r="C1923" s="1">
        <v>35096015</v>
      </c>
      <c r="D1923" s="44" t="s">
        <v>156</v>
      </c>
      <c r="E1923" s="20">
        <v>0.47842016899999995</v>
      </c>
      <c r="F1923" s="20">
        <v>0.45667999999999997</v>
      </c>
      <c r="G1923" s="20">
        <v>2.1740169E-2</v>
      </c>
      <c r="H1923" s="20">
        <v>0</v>
      </c>
      <c r="I1923" s="20">
        <v>0.35611000000000004</v>
      </c>
      <c r="J1923" s="20">
        <v>0.11586143500000003</v>
      </c>
      <c r="K1923" s="20">
        <v>2.5099999999999996E-3</v>
      </c>
      <c r="L1923" s="20">
        <v>3.938734000000001E-3</v>
      </c>
      <c r="M1923" s="20">
        <v>0.19597637866666665</v>
      </c>
      <c r="N1923" s="1">
        <v>9</v>
      </c>
      <c r="O1923" s="8">
        <f>IFERROR(IFERROR(Tabela_BI[[#This Row],[nº Capt. Superf. - DAEE]]/(Tabela_BI[[#This Row],[nº Capt. Subt. - DAEE]] + Tabela_BI[[#This Row],[nº Capt. Superf. - DAEE]]),"") *100,"")</f>
        <v>17.391304347826086</v>
      </c>
      <c r="P1923" s="8">
        <f>IFERROR(IFERROR(Tabela_BI[[#This Row],[nº Capt. Subt. - DAEE]] /(Tabela_BI[[#This Row],[nº Capt. Subt. - DAEE]] + Tabela_BI[[#This Row],[nº Capt. Superf. - DAEE]]),"") *100,"")</f>
        <v>82.608695652173907</v>
      </c>
      <c r="Q1923" s="1">
        <v>8</v>
      </c>
      <c r="R1923" s="1">
        <v>38</v>
      </c>
      <c r="S1923" s="6">
        <v>2667.7970999999998</v>
      </c>
      <c r="T1923" s="6">
        <v>2529.0716507999996</v>
      </c>
      <c r="W1923" s="1"/>
      <c r="X1923" s="1"/>
      <c r="Y1923" s="1"/>
      <c r="AC1923" s="1"/>
      <c r="AF1923" s="1"/>
      <c r="AG1923" s="1"/>
    </row>
    <row r="1924" spans="1:33" hidden="1" x14ac:dyDescent="0.25">
      <c r="A1924" s="1">
        <v>1</v>
      </c>
      <c r="B1924" s="1">
        <v>2018</v>
      </c>
      <c r="C1924" s="1">
        <v>35097001</v>
      </c>
      <c r="D1924" s="44" t="s">
        <v>157</v>
      </c>
      <c r="E1924" s="20">
        <v>0.97734809899999975</v>
      </c>
      <c r="F1924" s="20">
        <v>0.97230032399999977</v>
      </c>
      <c r="G1924" s="20">
        <v>5.0477750000000009E-3</v>
      </c>
      <c r="H1924" s="20">
        <v>0</v>
      </c>
      <c r="I1924" s="20">
        <v>0.26999000000000001</v>
      </c>
      <c r="J1924" s="20">
        <v>2.3977779999999993E-3</v>
      </c>
      <c r="K1924" s="20">
        <v>0.69094736100000009</v>
      </c>
      <c r="L1924" s="20">
        <v>1.401296E-2</v>
      </c>
      <c r="M1924" s="20">
        <v>9.8011539715277762E-2</v>
      </c>
      <c r="N1924" s="1">
        <v>24</v>
      </c>
      <c r="O1924" s="8">
        <f>IFERROR(IFERROR(Tabela_BI[[#This Row],[nº Capt. Superf. - DAEE]]/(Tabela_BI[[#This Row],[nº Capt. Subt. - DAEE]] + Tabela_BI[[#This Row],[nº Capt. Superf. - DAEE]]),"") *100,"")</f>
        <v>61.194029850746269</v>
      </c>
      <c r="P1924" s="8">
        <f>IFERROR(IFERROR(Tabela_BI[[#This Row],[nº Capt. Subt. - DAEE]] /(Tabela_BI[[#This Row],[nº Capt. Subt. - DAEE]] + Tabela_BI[[#This Row],[nº Capt. Superf. - DAEE]]),"") *100,"")</f>
        <v>38.805970149253731</v>
      </c>
      <c r="Q1924" s="1">
        <v>41</v>
      </c>
      <c r="R1924" s="1">
        <v>26</v>
      </c>
      <c r="S1924" s="6">
        <v>1444.4351999999999</v>
      </c>
      <c r="T1924" s="6">
        <v>1444.4351999999999</v>
      </c>
      <c r="W1924" s="1"/>
      <c r="X1924" s="1"/>
      <c r="Y1924" s="1"/>
      <c r="AC1924" s="1"/>
      <c r="AF1924" s="1"/>
      <c r="AG1924" s="1"/>
    </row>
    <row r="1925" spans="1:33" hidden="1" x14ac:dyDescent="0.25">
      <c r="A1925" s="1">
        <v>17</v>
      </c>
      <c r="B1925" s="1">
        <v>2018</v>
      </c>
      <c r="C1925" s="1">
        <v>350980917</v>
      </c>
      <c r="D1925" s="44" t="s">
        <v>158</v>
      </c>
      <c r="E1925" s="20">
        <v>0.3879640740000001</v>
      </c>
      <c r="F1925" s="20">
        <v>0.38761407400000009</v>
      </c>
      <c r="G1925" s="20">
        <v>3.5000000000000005E-4</v>
      </c>
      <c r="H1925" s="20">
        <v>0</v>
      </c>
      <c r="I1925" s="20">
        <v>0</v>
      </c>
      <c r="J1925" s="20">
        <v>1.0000000000000001E-5</v>
      </c>
      <c r="K1925" s="20">
        <v>0.38259407400000006</v>
      </c>
      <c r="L1925" s="20">
        <v>5.3600000000000002E-3</v>
      </c>
      <c r="M1925" s="20">
        <v>1.2395833333333333E-2</v>
      </c>
      <c r="N1925" s="1">
        <v>11</v>
      </c>
      <c r="O1925" s="8">
        <f>IFERROR(IFERROR(Tabela_BI[[#This Row],[nº Capt. Superf. - DAEE]]/(Tabela_BI[[#This Row],[nº Capt. Subt. - DAEE]] + Tabela_BI[[#This Row],[nº Capt. Superf. - DAEE]]),"") *100,"")</f>
        <v>60.869565217391312</v>
      </c>
      <c r="P1925" s="8">
        <f>IFERROR(IFERROR(Tabela_BI[[#This Row],[nº Capt. Subt. - DAEE]] /(Tabela_BI[[#This Row],[nº Capt. Subt. - DAEE]] + Tabela_BI[[#This Row],[nº Capt. Superf. - DAEE]]),"") *100,"")</f>
        <v>39.130434782608695</v>
      </c>
      <c r="Q1925" s="1">
        <v>14</v>
      </c>
      <c r="R1925" s="1">
        <v>9</v>
      </c>
      <c r="S1925" s="6">
        <v>206.982</v>
      </c>
      <c r="T1925" s="6">
        <v>206.982</v>
      </c>
      <c r="W1925" s="1"/>
      <c r="X1925" s="1"/>
      <c r="Y1925" s="1"/>
      <c r="AC1925" s="1"/>
      <c r="AF1925" s="1"/>
      <c r="AG1925" s="1"/>
    </row>
    <row r="1926" spans="1:33" hidden="1" x14ac:dyDescent="0.25">
      <c r="A1926" s="1">
        <v>11</v>
      </c>
      <c r="B1926" s="1">
        <v>2018</v>
      </c>
      <c r="C1926" s="1">
        <v>350990811</v>
      </c>
      <c r="D1926" s="44" t="s">
        <v>159</v>
      </c>
      <c r="E1926" s="20">
        <v>0.28059303899999993</v>
      </c>
      <c r="F1926" s="20">
        <v>0.28027563199999994</v>
      </c>
      <c r="G1926" s="20">
        <v>3.1740700000000002E-4</v>
      </c>
      <c r="H1926" s="20">
        <v>0</v>
      </c>
      <c r="I1926" s="20">
        <v>0.11651</v>
      </c>
      <c r="J1926" s="20">
        <v>8.5000000000000006E-4</v>
      </c>
      <c r="K1926" s="20">
        <v>0.16285303900000006</v>
      </c>
      <c r="L1926" s="20">
        <v>3.8000000000000002E-4</v>
      </c>
      <c r="M1926" s="20">
        <v>3.1470920012731482E-2</v>
      </c>
      <c r="N1926" s="1">
        <v>17</v>
      </c>
      <c r="O1926" s="8">
        <f>IFERROR(IFERROR(Tabela_BI[[#This Row],[nº Capt. Superf. - DAEE]]/(Tabela_BI[[#This Row],[nº Capt. Subt. - DAEE]] + Tabela_BI[[#This Row],[nº Capt. Superf. - DAEE]]),"") *100,"")</f>
        <v>79.310344827586206</v>
      </c>
      <c r="P1926" s="8">
        <f>IFERROR(IFERROR(Tabela_BI[[#This Row],[nº Capt. Subt. - DAEE]] /(Tabela_BI[[#This Row],[nº Capt. Subt. - DAEE]] + Tabela_BI[[#This Row],[nº Capt. Superf. - DAEE]]),"") *100,"")</f>
        <v>20.689655172413794</v>
      </c>
      <c r="Q1926" s="1">
        <v>23</v>
      </c>
      <c r="R1926" s="1">
        <v>6</v>
      </c>
      <c r="S1926" s="6">
        <v>445.03073999999998</v>
      </c>
      <c r="T1926" s="6">
        <v>445.03073999999998</v>
      </c>
      <c r="W1926" s="1"/>
      <c r="X1926" s="1"/>
      <c r="Y1926" s="1"/>
      <c r="AC1926" s="1"/>
      <c r="AF1926" s="1"/>
      <c r="AG1926" s="1"/>
    </row>
    <row r="1927" spans="1:33" hidden="1" x14ac:dyDescent="0.25">
      <c r="A1927" s="1">
        <v>2</v>
      </c>
      <c r="B1927" s="1">
        <v>2018</v>
      </c>
      <c r="C1927" s="1">
        <v>35099572</v>
      </c>
      <c r="D1927" s="44" t="s">
        <v>160</v>
      </c>
      <c r="E1927" s="20">
        <v>4.8409259000000003E-2</v>
      </c>
      <c r="F1927" s="20">
        <v>1.8950000000000002E-2</v>
      </c>
      <c r="G1927" s="20">
        <v>2.9459259000000002E-2</v>
      </c>
      <c r="H1927" s="20">
        <v>0</v>
      </c>
      <c r="I1927" s="20">
        <v>2.8849259000000002E-2</v>
      </c>
      <c r="J1927" s="20">
        <v>4.6000000000000001E-4</v>
      </c>
      <c r="K1927" s="20">
        <v>1.6039999999999999E-2</v>
      </c>
      <c r="L1927" s="20">
        <v>3.0600000000000002E-3</v>
      </c>
      <c r="M1927" s="20">
        <v>1.1968228124999999E-2</v>
      </c>
      <c r="N1927" s="1">
        <v>1</v>
      </c>
      <c r="O1927" s="8">
        <f>IFERROR(IFERROR(Tabela_BI[[#This Row],[nº Capt. Superf. - DAEE]]/(Tabela_BI[[#This Row],[nº Capt. Subt. - DAEE]] + Tabela_BI[[#This Row],[nº Capt. Superf. - DAEE]]),"") *100,"")</f>
        <v>53.846153846153847</v>
      </c>
      <c r="P1927" s="8">
        <f>IFERROR(IFERROR(Tabela_BI[[#This Row],[nº Capt. Subt. - DAEE]] /(Tabela_BI[[#This Row],[nº Capt. Subt. - DAEE]] + Tabela_BI[[#This Row],[nº Capt. Superf. - DAEE]]),"") *100,"")</f>
        <v>46.153846153846153</v>
      </c>
      <c r="Q1927" s="1">
        <v>7</v>
      </c>
      <c r="R1927" s="1">
        <v>6</v>
      </c>
      <c r="S1927" s="6">
        <v>213.50952000000001</v>
      </c>
      <c r="T1927" s="6">
        <v>213.50952000000001</v>
      </c>
      <c r="W1927" s="1"/>
      <c r="X1927" s="1"/>
      <c r="Y1927" s="1"/>
      <c r="AC1927" s="1"/>
      <c r="AF1927" s="1"/>
      <c r="AG1927" s="1"/>
    </row>
    <row r="1928" spans="1:33" hidden="1" x14ac:dyDescent="0.25">
      <c r="A1928" s="1">
        <v>17</v>
      </c>
      <c r="B1928" s="1">
        <v>2018</v>
      </c>
      <c r="C1928" s="1">
        <v>351000517</v>
      </c>
      <c r="D1928" s="44" t="s">
        <v>161</v>
      </c>
      <c r="E1928" s="20">
        <v>1.0535634190000001</v>
      </c>
      <c r="F1928" s="20">
        <v>0.78437224600000022</v>
      </c>
      <c r="G1928" s="20">
        <v>0.26919117299999995</v>
      </c>
      <c r="H1928" s="20">
        <v>7.9370719178082152E-2</v>
      </c>
      <c r="I1928" s="20">
        <v>0.18286333300000002</v>
      </c>
      <c r="J1928" s="20">
        <v>0.11815784</v>
      </c>
      <c r="K1928" s="20">
        <v>0.7309722460000001</v>
      </c>
      <c r="L1928" s="20">
        <v>2.1569999999999999E-2</v>
      </c>
      <c r="M1928" s="20">
        <v>8.5621680031249994E-2</v>
      </c>
      <c r="N1928" s="1">
        <v>30</v>
      </c>
      <c r="O1928" s="8">
        <f>IFERROR(IFERROR(Tabela_BI[[#This Row],[nº Capt. Superf. - DAEE]]/(Tabela_BI[[#This Row],[nº Capt. Subt. - DAEE]] + Tabela_BI[[#This Row],[nº Capt. Superf. - DAEE]]),"") *100,"")</f>
        <v>37.755102040816325</v>
      </c>
      <c r="P1928" s="8">
        <f>IFERROR(IFERROR(Tabela_BI[[#This Row],[nº Capt. Subt. - DAEE]] /(Tabela_BI[[#This Row],[nº Capt. Subt. - DAEE]] + Tabela_BI[[#This Row],[nº Capt. Superf. - DAEE]]),"") *100,"")</f>
        <v>62.244897959183675</v>
      </c>
      <c r="Q1928" s="1">
        <v>37</v>
      </c>
      <c r="R1928" s="1">
        <v>61</v>
      </c>
      <c r="S1928" s="6">
        <v>1476.8751600000001</v>
      </c>
      <c r="T1928" s="6">
        <v>1476.8751600000001</v>
      </c>
      <c r="W1928" s="1"/>
      <c r="X1928" s="1"/>
      <c r="Y1928" s="1"/>
      <c r="AC1928" s="1"/>
      <c r="AF1928" s="1"/>
      <c r="AG1928" s="1"/>
    </row>
    <row r="1929" spans="1:33" hidden="1" x14ac:dyDescent="0.25">
      <c r="A1929" s="1">
        <v>15</v>
      </c>
      <c r="B1929" s="1">
        <v>2018</v>
      </c>
      <c r="C1929" s="1">
        <v>351010415</v>
      </c>
      <c r="D1929" s="44" t="s">
        <v>162</v>
      </c>
      <c r="E1929" s="20">
        <v>1.3262800999999998E-2</v>
      </c>
      <c r="F1929" s="20">
        <v>0</v>
      </c>
      <c r="G1929" s="20">
        <v>1.3262800999999998E-2</v>
      </c>
      <c r="H1929" s="20">
        <v>0</v>
      </c>
      <c r="I1929" s="20">
        <v>3.47E-3</v>
      </c>
      <c r="J1929" s="20">
        <v>5.0000000000000001E-3</v>
      </c>
      <c r="K1929" s="20">
        <v>4.6349310000000001E-3</v>
      </c>
      <c r="L1929" s="20">
        <v>1.5787E-4</v>
      </c>
      <c r="M1929" s="20">
        <v>6.038783333333333E-3</v>
      </c>
      <c r="N1929" s="1" t="s">
        <v>47</v>
      </c>
      <c r="O1929" s="8" t="str">
        <f>IFERROR(IFERROR(Tabela_BI[[#This Row],[nº Capt. Superf. - DAEE]]/(Tabela_BI[[#This Row],[nº Capt. Subt. - DAEE]] + Tabela_BI[[#This Row],[nº Capt. Superf. - DAEE]]),"") *100,"")</f>
        <v/>
      </c>
      <c r="P1929" s="8" t="str">
        <f>IFERROR(IFERROR(Tabela_BI[[#This Row],[nº Capt. Subt. - DAEE]] /(Tabela_BI[[#This Row],[nº Capt. Subt. - DAEE]] + Tabela_BI[[#This Row],[nº Capt. Superf. - DAEE]]),"") *100,"")</f>
        <v/>
      </c>
      <c r="Q1929" s="1" t="s">
        <v>47</v>
      </c>
      <c r="R1929" s="1">
        <v>11</v>
      </c>
      <c r="S1929" s="6">
        <v>121.446</v>
      </c>
      <c r="T1929" s="6">
        <v>121.446</v>
      </c>
      <c r="W1929" s="1"/>
      <c r="X1929" s="1"/>
      <c r="Y1929" s="1"/>
      <c r="AC1929" s="1"/>
      <c r="AF1929" s="1"/>
      <c r="AG1929" s="1"/>
    </row>
    <row r="1930" spans="1:33" hidden="1" x14ac:dyDescent="0.25">
      <c r="A1930" s="1">
        <v>16</v>
      </c>
      <c r="B1930" s="1">
        <v>2018</v>
      </c>
      <c r="C1930" s="1">
        <v>351010416</v>
      </c>
      <c r="D1930" s="44" t="s">
        <v>162</v>
      </c>
      <c r="E1930" s="20">
        <v>4.0816296000000002E-2</v>
      </c>
      <c r="F1930" s="20">
        <v>1.4579999999999999E-2</v>
      </c>
      <c r="G1930" s="20">
        <v>2.6236296000000003E-2</v>
      </c>
      <c r="H1930" s="20">
        <v>0</v>
      </c>
      <c r="I1930" s="20">
        <v>0</v>
      </c>
      <c r="J1930" s="20">
        <v>0</v>
      </c>
      <c r="K1930" s="20">
        <v>3.0350000000000002E-2</v>
      </c>
      <c r="L1930" s="20">
        <v>1.0466296E-2</v>
      </c>
      <c r="N1930" s="1" t="s">
        <v>47</v>
      </c>
      <c r="O1930" s="8">
        <f>IFERROR(IFERROR(Tabela_BI[[#This Row],[nº Capt. Superf. - DAEE]]/(Tabela_BI[[#This Row],[nº Capt. Subt. - DAEE]] + Tabela_BI[[#This Row],[nº Capt. Superf. - DAEE]]),"") *100,"")</f>
        <v>42.857142857142854</v>
      </c>
      <c r="P1930" s="8">
        <f>IFERROR(IFERROR(Tabela_BI[[#This Row],[nº Capt. Subt. - DAEE]] /(Tabela_BI[[#This Row],[nº Capt. Subt. - DAEE]] + Tabela_BI[[#This Row],[nº Capt. Superf. - DAEE]]),"") *100,"")</f>
        <v>57.142857142857139</v>
      </c>
      <c r="Q1930" s="1">
        <v>3</v>
      </c>
      <c r="R1930" s="1">
        <v>4</v>
      </c>
      <c r="S1930" s="6"/>
      <c r="T1930" s="6"/>
      <c r="W1930" s="1"/>
      <c r="X1930" s="1"/>
      <c r="Y1930" s="1"/>
      <c r="AC1930" s="1"/>
      <c r="AF1930" s="1"/>
      <c r="AG1930" s="1"/>
    </row>
    <row r="1931" spans="1:33" hidden="1" x14ac:dyDescent="0.25">
      <c r="A1931" s="1">
        <v>17</v>
      </c>
      <c r="B1931" s="1">
        <v>2018</v>
      </c>
      <c r="C1931" s="1">
        <v>351015317</v>
      </c>
      <c r="D1931" s="44" t="s">
        <v>163</v>
      </c>
      <c r="E1931" s="20">
        <v>2.5784814999999999E-2</v>
      </c>
      <c r="F1931" s="20">
        <v>1.7860000000000001E-2</v>
      </c>
      <c r="G1931" s="20">
        <v>7.9248149999999982E-3</v>
      </c>
      <c r="H1931" s="20">
        <v>0</v>
      </c>
      <c r="I1931" s="20">
        <v>7.3148149999999997E-3</v>
      </c>
      <c r="J1931" s="20">
        <v>1E-4</v>
      </c>
      <c r="K1931" s="20">
        <v>1.7180000000000001E-2</v>
      </c>
      <c r="L1931" s="20">
        <v>1.1900000000000001E-3</v>
      </c>
      <c r="M1931" s="20">
        <v>1.1040853429878048E-2</v>
      </c>
      <c r="N1931" s="1">
        <v>2</v>
      </c>
      <c r="O1931" s="8">
        <f>IFERROR(IFERROR(Tabela_BI[[#This Row],[nº Capt. Superf. - DAEE]]/(Tabela_BI[[#This Row],[nº Capt. Subt. - DAEE]] + Tabela_BI[[#This Row],[nº Capt. Superf. - DAEE]]),"") *100,"")</f>
        <v>60</v>
      </c>
      <c r="P1931" s="8">
        <f>IFERROR(IFERROR(Tabela_BI[[#This Row],[nº Capt. Subt. - DAEE]] /(Tabela_BI[[#This Row],[nº Capt. Subt. - DAEE]] + Tabela_BI[[#This Row],[nº Capt. Superf. - DAEE]]),"") *100,"")</f>
        <v>40</v>
      </c>
      <c r="Q1931" s="1">
        <v>6</v>
      </c>
      <c r="R1931" s="1">
        <v>4</v>
      </c>
      <c r="S1931" s="6">
        <v>262.81799999999998</v>
      </c>
      <c r="T1931" s="6">
        <v>262.81799999999998</v>
      </c>
      <c r="W1931" s="1"/>
      <c r="X1931" s="1"/>
      <c r="Y1931" s="1"/>
      <c r="AC1931" s="1"/>
      <c r="AF1931" s="1"/>
      <c r="AG1931" s="1"/>
    </row>
    <row r="1932" spans="1:33" hidden="1" x14ac:dyDescent="0.25">
      <c r="A1932" s="1">
        <v>14</v>
      </c>
      <c r="B1932" s="1">
        <v>2018</v>
      </c>
      <c r="C1932" s="1">
        <v>351020314</v>
      </c>
      <c r="D1932" s="44" t="s">
        <v>164</v>
      </c>
      <c r="E1932" s="20">
        <v>0.75896118399999946</v>
      </c>
      <c r="F1932" s="20">
        <v>0.74987542799999951</v>
      </c>
      <c r="G1932" s="20">
        <v>9.0857560000000004E-3</v>
      </c>
      <c r="H1932" s="20">
        <v>0</v>
      </c>
      <c r="I1932" s="20">
        <v>9.0709999999999999E-2</v>
      </c>
      <c r="J1932" s="20">
        <v>1.4849379999999999E-3</v>
      </c>
      <c r="K1932" s="20">
        <v>0.66039468799999979</v>
      </c>
      <c r="L1932" s="20">
        <v>6.3715579999999994E-3</v>
      </c>
      <c r="M1932" s="20">
        <v>0.12510320319907409</v>
      </c>
      <c r="N1932" s="1">
        <v>69</v>
      </c>
      <c r="O1932" s="8">
        <f>IFERROR(IFERROR(Tabela_BI[[#This Row],[nº Capt. Superf. - DAEE]]/(Tabela_BI[[#This Row],[nº Capt. Subt. - DAEE]] + Tabela_BI[[#This Row],[nº Capt. Superf. - DAEE]]),"") *100,"")</f>
        <v>78.048780487804876</v>
      </c>
      <c r="P1932" s="8">
        <f>IFERROR(IFERROR(Tabela_BI[[#This Row],[nº Capt. Subt. - DAEE]] /(Tabela_BI[[#This Row],[nº Capt. Subt. - DAEE]] + Tabela_BI[[#This Row],[nº Capt. Superf. - DAEE]]),"") *100,"")</f>
        <v>21.951219512195124</v>
      </c>
      <c r="Q1932" s="1">
        <v>96</v>
      </c>
      <c r="R1932" s="1">
        <v>27</v>
      </c>
      <c r="S1932" s="6">
        <v>1962.8431919999996</v>
      </c>
      <c r="T1932" s="6">
        <v>1962.8431919999996</v>
      </c>
      <c r="W1932" s="1"/>
      <c r="X1932" s="1"/>
      <c r="Y1932" s="1"/>
      <c r="AC1932" s="1"/>
      <c r="AF1932" s="1"/>
      <c r="AG1932" s="1"/>
    </row>
    <row r="1933" spans="1:33" hidden="1" x14ac:dyDescent="0.25">
      <c r="A1933" s="1">
        <v>10</v>
      </c>
      <c r="B1933" s="1">
        <v>2018</v>
      </c>
      <c r="C1933" s="1">
        <v>351030210</v>
      </c>
      <c r="D1933" s="44" t="s">
        <v>165</v>
      </c>
      <c r="E1933" s="20">
        <v>0.45822895099999994</v>
      </c>
      <c r="F1933" s="20">
        <v>0.37439999999999996</v>
      </c>
      <c r="G1933" s="20">
        <v>8.3828951000000013E-2</v>
      </c>
      <c r="H1933" s="20">
        <v>0</v>
      </c>
      <c r="I1933" s="20">
        <v>0.29760000000000009</v>
      </c>
      <c r="J1933" s="20">
        <v>6.8024699999999993E-4</v>
      </c>
      <c r="K1933" s="20">
        <v>0.13856999999999997</v>
      </c>
      <c r="L1933" s="20">
        <v>2.1378703999999998E-2</v>
      </c>
      <c r="M1933" s="20">
        <v>5.2249960393518528E-2</v>
      </c>
      <c r="N1933" s="1">
        <v>13</v>
      </c>
      <c r="O1933" s="8">
        <f>IFERROR(IFERROR(Tabela_BI[[#This Row],[nº Capt. Superf. - DAEE]]/(Tabela_BI[[#This Row],[nº Capt. Subt. - DAEE]] + Tabela_BI[[#This Row],[nº Capt. Superf. - DAEE]]),"") *100,"")</f>
        <v>21.052631578947366</v>
      </c>
      <c r="P1933" s="8">
        <f>IFERROR(IFERROR(Tabela_BI[[#This Row],[nº Capt. Subt. - DAEE]] /(Tabela_BI[[#This Row],[nº Capt. Subt. - DAEE]] + Tabela_BI[[#This Row],[nº Capt. Superf. - DAEE]]),"") *100,"")</f>
        <v>78.94736842105263</v>
      </c>
      <c r="Q1933" s="1">
        <v>8</v>
      </c>
      <c r="R1933" s="1">
        <v>30</v>
      </c>
      <c r="S1933" s="6">
        <v>656.66413800000009</v>
      </c>
      <c r="T1933" s="6">
        <v>656.66413800000009</v>
      </c>
      <c r="W1933" s="1"/>
      <c r="X1933" s="1"/>
      <c r="Y1933" s="1"/>
      <c r="AC1933" s="1"/>
      <c r="AF1933" s="1"/>
      <c r="AG1933" s="1"/>
    </row>
    <row r="1934" spans="1:33" hidden="1" x14ac:dyDescent="0.25">
      <c r="A1934" s="1">
        <v>5</v>
      </c>
      <c r="B1934" s="1">
        <v>2018</v>
      </c>
      <c r="C1934" s="1">
        <v>35104015</v>
      </c>
      <c r="D1934" s="44" t="s">
        <v>166</v>
      </c>
      <c r="E1934" s="20">
        <v>0.39909101799999991</v>
      </c>
      <c r="F1934" s="20">
        <v>0.153828889</v>
      </c>
      <c r="G1934" s="20">
        <v>0.24526212899999988</v>
      </c>
      <c r="H1934" s="20">
        <v>0</v>
      </c>
      <c r="I1934" s="20">
        <v>0.24428324099999996</v>
      </c>
      <c r="J1934" s="20">
        <v>0.11762888800000003</v>
      </c>
      <c r="K1934" s="20">
        <v>1.3339999999999999E-2</v>
      </c>
      <c r="L1934" s="20">
        <v>2.3838888999999988E-2</v>
      </c>
      <c r="M1934" s="20">
        <v>0.15274546875</v>
      </c>
      <c r="N1934" s="1">
        <v>38</v>
      </c>
      <c r="O1934" s="8">
        <f>IFERROR(IFERROR(Tabela_BI[[#This Row],[nº Capt. Superf. - DAEE]]/(Tabela_BI[[#This Row],[nº Capt. Subt. - DAEE]] + Tabela_BI[[#This Row],[nº Capt. Superf. - DAEE]]),"") *100,"")</f>
        <v>10.227272727272728</v>
      </c>
      <c r="P1934" s="8">
        <f>IFERROR(IFERROR(Tabela_BI[[#This Row],[nº Capt. Subt. - DAEE]] /(Tabela_BI[[#This Row],[nº Capt. Subt. - DAEE]] + Tabela_BI[[#This Row],[nº Capt. Superf. - DAEE]]),"") *100,"")</f>
        <v>89.772727272727266</v>
      </c>
      <c r="Q1934" s="1">
        <v>18</v>
      </c>
      <c r="R1934" s="1">
        <v>158</v>
      </c>
      <c r="S1934" s="6">
        <v>2673.1403999999998</v>
      </c>
      <c r="T1934" s="6">
        <v>668.28509999999994</v>
      </c>
      <c r="W1934" s="1"/>
      <c r="X1934" s="1"/>
      <c r="Y1934" s="1"/>
      <c r="AC1934" s="1"/>
      <c r="AF1934" s="1"/>
      <c r="AG1934" s="1"/>
    </row>
    <row r="1935" spans="1:33" hidden="1" x14ac:dyDescent="0.25">
      <c r="A1935" s="1">
        <v>3</v>
      </c>
      <c r="B1935" s="1">
        <v>2018</v>
      </c>
      <c r="C1935" s="1">
        <v>35105003</v>
      </c>
      <c r="D1935" s="44" t="s">
        <v>167</v>
      </c>
      <c r="E1935" s="20">
        <v>0.95231487599999998</v>
      </c>
      <c r="F1935" s="20">
        <v>0.85860487599999991</v>
      </c>
      <c r="G1935" s="20">
        <v>9.3710000000000016E-2</v>
      </c>
      <c r="H1935" s="20">
        <v>0</v>
      </c>
      <c r="I1935" s="20">
        <v>0.70362999999999998</v>
      </c>
      <c r="J1935" s="20">
        <v>4.7238673000000002E-2</v>
      </c>
      <c r="K1935" s="20">
        <v>1.99E-3</v>
      </c>
      <c r="L1935" s="20">
        <v>0.19945620300000003</v>
      </c>
      <c r="M1935" s="20">
        <v>0.27668179330555559</v>
      </c>
      <c r="N1935" s="1">
        <v>17</v>
      </c>
      <c r="O1935" s="8">
        <f>IFERROR(IFERROR(Tabela_BI[[#This Row],[nº Capt. Superf. - DAEE]]/(Tabela_BI[[#This Row],[nº Capt. Subt. - DAEE]] + Tabela_BI[[#This Row],[nº Capt. Superf. - DAEE]]),"") *100,"")</f>
        <v>65</v>
      </c>
      <c r="P1935" s="8">
        <f>IFERROR(IFERROR(Tabela_BI[[#This Row],[nº Capt. Subt. - DAEE]] /(Tabela_BI[[#This Row],[nº Capt. Subt. - DAEE]] + Tabela_BI[[#This Row],[nº Capt. Superf. - DAEE]]),"") *100,"")</f>
        <v>35</v>
      </c>
      <c r="Q1935" s="1">
        <v>39</v>
      </c>
      <c r="R1935" s="1">
        <v>21</v>
      </c>
      <c r="S1935" s="6">
        <v>4648.9559795999994</v>
      </c>
      <c r="T1935" s="6">
        <v>4648.9559795999994</v>
      </c>
      <c r="W1935" s="1"/>
      <c r="X1935" s="1"/>
      <c r="Y1935" s="1"/>
      <c r="AC1935" s="1"/>
      <c r="AF1935" s="1"/>
      <c r="AG1935" s="1"/>
    </row>
    <row r="1936" spans="1:33" hidden="1" x14ac:dyDescent="0.25">
      <c r="A1936" s="1">
        <v>6</v>
      </c>
      <c r="B1936" s="1">
        <v>2018</v>
      </c>
      <c r="C1936" s="1">
        <v>35106096</v>
      </c>
      <c r="D1936" s="44" t="s">
        <v>168</v>
      </c>
      <c r="E1936" s="20">
        <v>1.0853672840000002</v>
      </c>
      <c r="F1936" s="20">
        <v>1.0509300000000001</v>
      </c>
      <c r="G1936" s="20">
        <v>3.4437283999999999E-2</v>
      </c>
      <c r="H1936" s="20">
        <v>0</v>
      </c>
      <c r="I1936" s="20">
        <v>1.05</v>
      </c>
      <c r="J1936" s="20">
        <v>6.5799999999999999E-3</v>
      </c>
      <c r="K1936" s="20">
        <v>0</v>
      </c>
      <c r="L1936" s="20">
        <v>2.8787284E-2</v>
      </c>
      <c r="M1936" s="20">
        <v>1.3587153935185186</v>
      </c>
      <c r="N1936" s="1">
        <v>10</v>
      </c>
      <c r="O1936" s="8">
        <f>IFERROR(IFERROR(Tabela_BI[[#This Row],[nº Capt. Superf. - DAEE]]/(Tabela_BI[[#This Row],[nº Capt. Subt. - DAEE]] + Tabela_BI[[#This Row],[nº Capt. Superf. - DAEE]]),"") *100,"")</f>
        <v>5.7142857142857144</v>
      </c>
      <c r="P1936" s="8">
        <f>IFERROR(IFERROR(Tabela_BI[[#This Row],[nº Capt. Subt. - DAEE]] /(Tabela_BI[[#This Row],[nº Capt. Subt. - DAEE]] + Tabela_BI[[#This Row],[nº Capt. Superf. - DAEE]]),"") *100,"")</f>
        <v>94.285714285714278</v>
      </c>
      <c r="Q1936" s="1">
        <v>2</v>
      </c>
      <c r="R1936" s="1">
        <v>33</v>
      </c>
      <c r="S1936" s="6">
        <v>15411.895703999999</v>
      </c>
      <c r="T1936" s="6">
        <v>8014.1857660799997</v>
      </c>
      <c r="W1936" s="1"/>
      <c r="X1936" s="1"/>
      <c r="Y1936" s="1"/>
      <c r="AC1936" s="1"/>
      <c r="AF1936" s="1"/>
      <c r="AG1936" s="1"/>
    </row>
    <row r="1937" spans="1:33" hidden="1" x14ac:dyDescent="0.25">
      <c r="A1937" s="1">
        <v>15</v>
      </c>
      <c r="B1937" s="1">
        <v>2018</v>
      </c>
      <c r="C1937" s="1">
        <v>351070815</v>
      </c>
      <c r="D1937" s="44" t="s">
        <v>169</v>
      </c>
      <c r="E1937" s="20">
        <v>0.12816024000000001</v>
      </c>
      <c r="F1937" s="20">
        <v>0.10563437500000002</v>
      </c>
      <c r="G1937" s="20">
        <v>2.2525865000000003E-2</v>
      </c>
      <c r="H1937" s="20">
        <v>0.3869993023845763</v>
      </c>
      <c r="I1937" s="20">
        <v>1.6029999999999999E-2</v>
      </c>
      <c r="J1937" s="20">
        <v>1.4299999999999998E-3</v>
      </c>
      <c r="K1937" s="20">
        <v>0.10942024</v>
      </c>
      <c r="L1937" s="20">
        <v>1.2799999999999999E-3</v>
      </c>
      <c r="M1937" s="20">
        <v>3.573634259259259E-2</v>
      </c>
      <c r="N1937" s="1">
        <v>2</v>
      </c>
      <c r="O1937" s="8">
        <f>IFERROR(IFERROR(Tabela_BI[[#This Row],[nº Capt. Superf. - DAEE]]/(Tabela_BI[[#This Row],[nº Capt. Subt. - DAEE]] + Tabela_BI[[#This Row],[nº Capt. Superf. - DAEE]]),"") *100,"")</f>
        <v>41.463414634146339</v>
      </c>
      <c r="P1937" s="8">
        <f>IFERROR(IFERROR(Tabela_BI[[#This Row],[nº Capt. Subt. - DAEE]] /(Tabela_BI[[#This Row],[nº Capt. Subt. - DAEE]] + Tabela_BI[[#This Row],[nº Capt. Superf. - DAEE]]),"") *100,"")</f>
        <v>58.536585365853654</v>
      </c>
      <c r="Q1937" s="1">
        <v>17</v>
      </c>
      <c r="R1937" s="1">
        <v>24</v>
      </c>
      <c r="S1937" s="6">
        <v>553.15591199999994</v>
      </c>
      <c r="T1937" s="6">
        <v>553.15591199999994</v>
      </c>
      <c r="W1937" s="1"/>
      <c r="X1937" s="1"/>
      <c r="Y1937" s="1"/>
      <c r="AC1937" s="1"/>
      <c r="AF1937" s="1"/>
      <c r="AG1937" s="1"/>
    </row>
    <row r="1938" spans="1:33" hidden="1" x14ac:dyDescent="0.25">
      <c r="A1938" s="1">
        <v>4</v>
      </c>
      <c r="B1938" s="1">
        <v>2018</v>
      </c>
      <c r="C1938" s="1">
        <v>35108074</v>
      </c>
      <c r="D1938" s="44" t="s">
        <v>170</v>
      </c>
      <c r="E1938" s="20">
        <v>2.9966830859999969</v>
      </c>
      <c r="F1938" s="20">
        <v>2.9401166039999969</v>
      </c>
      <c r="G1938" s="20">
        <v>5.6566481999999987E-2</v>
      </c>
      <c r="H1938" s="20">
        <v>4.8944063926940597E-2</v>
      </c>
      <c r="I1938" s="20">
        <v>8.4948149000000014E-2</v>
      </c>
      <c r="J1938" s="20">
        <v>2.65E-3</v>
      </c>
      <c r="K1938" s="20">
        <v>2.8853669739999961</v>
      </c>
      <c r="L1938" s="20">
        <v>2.3717962999999998E-2</v>
      </c>
      <c r="M1938" s="20">
        <v>7.2796963240740739E-2</v>
      </c>
      <c r="N1938" s="1">
        <v>67</v>
      </c>
      <c r="O1938" s="8">
        <f>IFERROR(IFERROR(Tabela_BI[[#This Row],[nº Capt. Superf. - DAEE]]/(Tabela_BI[[#This Row],[nº Capt. Subt. - DAEE]] + Tabela_BI[[#This Row],[nº Capt. Superf. - DAEE]]),"") *100,"")</f>
        <v>83.333333333333343</v>
      </c>
      <c r="P1938" s="8">
        <f>IFERROR(IFERROR(Tabela_BI[[#This Row],[nº Capt. Subt. - DAEE]] /(Tabela_BI[[#This Row],[nº Capt. Subt. - DAEE]] + Tabela_BI[[#This Row],[nº Capt. Superf. - DAEE]]),"") *100,"")</f>
        <v>16.666666666666664</v>
      </c>
      <c r="Q1938" s="1">
        <v>200</v>
      </c>
      <c r="R1938" s="1">
        <v>40</v>
      </c>
      <c r="S1938" s="6">
        <v>1335.5819999999999</v>
      </c>
      <c r="T1938" s="6">
        <v>1335.5819999999999</v>
      </c>
      <c r="W1938" s="1"/>
      <c r="X1938" s="1"/>
      <c r="Y1938" s="1"/>
      <c r="AC1938" s="1"/>
      <c r="AF1938" s="1"/>
      <c r="AG1938" s="1"/>
    </row>
    <row r="1939" spans="1:33" hidden="1" x14ac:dyDescent="0.25">
      <c r="A1939" s="1">
        <v>9</v>
      </c>
      <c r="B1939" s="1">
        <v>2018</v>
      </c>
      <c r="C1939" s="1">
        <v>35108079</v>
      </c>
      <c r="D1939" s="44" t="s">
        <v>170</v>
      </c>
      <c r="E1939" s="20">
        <v>1.5960027509999997</v>
      </c>
      <c r="F1939" s="20">
        <v>1.5939275659999996</v>
      </c>
      <c r="G1939" s="20">
        <v>2.0751850000000007E-3</v>
      </c>
      <c r="H1939" s="20">
        <v>0.11060828893962449</v>
      </c>
      <c r="I1939" s="20">
        <v>0</v>
      </c>
      <c r="J1939" s="20">
        <v>8.699999999999999E-4</v>
      </c>
      <c r="K1939" s="20">
        <v>1.5721762179999998</v>
      </c>
      <c r="L1939" s="20">
        <v>2.2956532999999991E-2</v>
      </c>
      <c r="N1939" s="1">
        <v>52</v>
      </c>
      <c r="O1939" s="8">
        <f>IFERROR(IFERROR(Tabela_BI[[#This Row],[nº Capt. Superf. - DAEE]]/(Tabela_BI[[#This Row],[nº Capt. Subt. - DAEE]] + Tabela_BI[[#This Row],[nº Capt. Superf. - DAEE]]),"") *100,"")</f>
        <v>87.786259541984734</v>
      </c>
      <c r="P1939" s="8">
        <f>IFERROR(IFERROR(Tabela_BI[[#This Row],[nº Capt. Subt. - DAEE]] /(Tabela_BI[[#This Row],[nº Capt. Subt. - DAEE]] + Tabela_BI[[#This Row],[nº Capt. Superf. - DAEE]]),"") *100,"")</f>
        <v>12.213740458015266</v>
      </c>
      <c r="Q1939" s="1">
        <v>115</v>
      </c>
      <c r="R1939" s="1">
        <v>16</v>
      </c>
      <c r="S1939" s="6"/>
      <c r="T1939" s="6"/>
      <c r="W1939" s="1"/>
      <c r="X1939" s="1"/>
      <c r="Y1939" s="1"/>
      <c r="AC1939" s="1"/>
      <c r="AF1939" s="1"/>
      <c r="AG1939" s="1"/>
    </row>
    <row r="1940" spans="1:33" hidden="1" x14ac:dyDescent="0.25">
      <c r="A1940" s="1">
        <v>4</v>
      </c>
      <c r="B1940" s="1">
        <v>2018</v>
      </c>
      <c r="C1940" s="1">
        <v>35109064</v>
      </c>
      <c r="D1940" s="44" t="s">
        <v>171</v>
      </c>
      <c r="E1940" s="20">
        <v>6.7913086000000039E-2</v>
      </c>
      <c r="F1940" s="20">
        <v>6.0336296000000032E-2</v>
      </c>
      <c r="G1940" s="20">
        <v>7.5767900000000016E-3</v>
      </c>
      <c r="H1940" s="20">
        <v>0</v>
      </c>
      <c r="I1940" s="20">
        <v>4.79E-3</v>
      </c>
      <c r="J1940" s="20">
        <v>9.6451000000000002E-5</v>
      </c>
      <c r="K1940" s="20">
        <v>6.155879600000002E-2</v>
      </c>
      <c r="L1940" s="20">
        <v>1.4678389999999999E-3</v>
      </c>
      <c r="M1940" s="20">
        <v>5.3730447916666658E-3</v>
      </c>
      <c r="N1940" s="1">
        <v>14</v>
      </c>
      <c r="O1940" s="8">
        <f>IFERROR(IFERROR(Tabela_BI[[#This Row],[nº Capt. Superf. - DAEE]]/(Tabela_BI[[#This Row],[nº Capt. Subt. - DAEE]] + Tabela_BI[[#This Row],[nº Capt. Superf. - DAEE]]),"") *100,"")</f>
        <v>71.05263157894737</v>
      </c>
      <c r="P1940" s="8">
        <f>IFERROR(IFERROR(Tabela_BI[[#This Row],[nº Capt. Subt. - DAEE]] /(Tabela_BI[[#This Row],[nº Capt. Subt. - DAEE]] + Tabela_BI[[#This Row],[nº Capt. Superf. - DAEE]]),"") *100,"")</f>
        <v>28.947368421052634</v>
      </c>
      <c r="Q1940" s="1">
        <v>27</v>
      </c>
      <c r="R1940" s="1">
        <v>11</v>
      </c>
      <c r="S1940" s="6">
        <v>85.671648000000005</v>
      </c>
      <c r="T1940" s="6">
        <v>85.671648000000005</v>
      </c>
      <c r="W1940" s="1"/>
      <c r="X1940" s="1"/>
      <c r="Y1940" s="1"/>
      <c r="AC1940" s="1"/>
      <c r="AF1940" s="1"/>
      <c r="AG1940" s="1"/>
    </row>
    <row r="1941" spans="1:33" hidden="1" x14ac:dyDescent="0.25">
      <c r="A1941" s="1">
        <v>8</v>
      </c>
      <c r="B1941" s="1">
        <v>2018</v>
      </c>
      <c r="C1941" s="1">
        <v>35109068</v>
      </c>
      <c r="D1941" s="44" t="s">
        <v>171</v>
      </c>
      <c r="E1941" s="20">
        <v>4.0000000000000001E-3</v>
      </c>
      <c r="F1941" s="20">
        <v>4.0000000000000001E-3</v>
      </c>
      <c r="G1941" s="20">
        <v>0</v>
      </c>
      <c r="H1941" s="20">
        <v>0</v>
      </c>
      <c r="I1941" s="20">
        <v>0</v>
      </c>
      <c r="J1941" s="20">
        <v>0</v>
      </c>
      <c r="K1941" s="20">
        <v>4.0000000000000001E-3</v>
      </c>
      <c r="L1941" s="20">
        <v>0</v>
      </c>
      <c r="N1941" s="1">
        <v>1</v>
      </c>
      <c r="O1941" s="8" t="str">
        <f>IFERROR(IFERROR(Tabela_BI[[#This Row],[nº Capt. Superf. - DAEE]]/(Tabela_BI[[#This Row],[nº Capt. Subt. - DAEE]] + Tabela_BI[[#This Row],[nº Capt. Superf. - DAEE]]),"") *100,"")</f>
        <v/>
      </c>
      <c r="P1941" s="8" t="str">
        <f>IFERROR(IFERROR(Tabela_BI[[#This Row],[nº Capt. Subt. - DAEE]] /(Tabela_BI[[#This Row],[nº Capt. Subt. - DAEE]] + Tabela_BI[[#This Row],[nº Capt. Superf. - DAEE]]),"") *100,"")</f>
        <v/>
      </c>
      <c r="Q1941" s="1">
        <v>1</v>
      </c>
      <c r="R1941" s="1" t="s">
        <v>47</v>
      </c>
      <c r="S1941" s="6"/>
      <c r="T1941" s="6"/>
      <c r="W1941" s="1"/>
      <c r="X1941" s="1"/>
      <c r="Y1941" s="1"/>
      <c r="AC1941" s="1"/>
      <c r="AF1941" s="1"/>
      <c r="AG1941" s="1"/>
    </row>
    <row r="1942" spans="1:33" hidden="1" x14ac:dyDescent="0.25">
      <c r="A1942" s="1">
        <v>19</v>
      </c>
      <c r="B1942" s="1">
        <v>2018</v>
      </c>
      <c r="C1942" s="1">
        <v>351100319</v>
      </c>
      <c r="D1942" s="44" t="s">
        <v>172</v>
      </c>
      <c r="E1942" s="20">
        <v>0.132480401</v>
      </c>
      <c r="F1942" s="20">
        <v>1.6203981999999999E-2</v>
      </c>
      <c r="G1942" s="20">
        <v>0.11627641900000001</v>
      </c>
      <c r="H1942" s="20">
        <v>0.27845484525621511</v>
      </c>
      <c r="I1942" s="20">
        <v>8.0112963000000023E-2</v>
      </c>
      <c r="J1942" s="20">
        <v>2.5700000000000001E-2</v>
      </c>
      <c r="K1942" s="20">
        <v>1.7032531E-2</v>
      </c>
      <c r="L1942" s="20">
        <v>9.6349069999999998E-3</v>
      </c>
      <c r="M1942" s="20">
        <v>4.5917535582175928E-2</v>
      </c>
      <c r="N1942" s="1">
        <v>1</v>
      </c>
      <c r="O1942" s="8">
        <f>IFERROR(IFERROR(Tabela_BI[[#This Row],[nº Capt. Superf. - DAEE]]/(Tabela_BI[[#This Row],[nº Capt. Subt. - DAEE]] + Tabela_BI[[#This Row],[nº Capt. Superf. - DAEE]]),"") *100,"")</f>
        <v>9.7222222222222232</v>
      </c>
      <c r="P1942" s="8">
        <f>IFERROR(IFERROR(Tabela_BI[[#This Row],[nº Capt. Subt. - DAEE]] /(Tabela_BI[[#This Row],[nº Capt. Subt. - DAEE]] + Tabela_BI[[#This Row],[nº Capt. Superf. - DAEE]]),"") *100,"")</f>
        <v>90.277777777777786</v>
      </c>
      <c r="Q1942" s="1">
        <v>7</v>
      </c>
      <c r="R1942" s="1">
        <v>65</v>
      </c>
      <c r="S1942" s="6">
        <v>845.1</v>
      </c>
      <c r="T1942" s="6">
        <v>845.1</v>
      </c>
      <c r="W1942" s="1"/>
      <c r="X1942" s="1"/>
      <c r="Y1942" s="1"/>
      <c r="AC1942" s="1"/>
      <c r="AF1942" s="1"/>
      <c r="AG1942" s="1"/>
    </row>
    <row r="1943" spans="1:33" hidden="1" x14ac:dyDescent="0.25">
      <c r="A1943" s="1">
        <v>20</v>
      </c>
      <c r="B1943" s="1">
        <v>2018</v>
      </c>
      <c r="C1943" s="1">
        <v>351100320</v>
      </c>
      <c r="D1943" s="44" t="s">
        <v>172</v>
      </c>
      <c r="E1943" s="20">
        <v>0</v>
      </c>
      <c r="F1943" s="20">
        <v>0</v>
      </c>
      <c r="G1943" s="20">
        <v>0</v>
      </c>
      <c r="H1943" s="20">
        <v>0</v>
      </c>
      <c r="I1943" s="20">
        <v>0</v>
      </c>
      <c r="J1943" s="20">
        <v>0</v>
      </c>
      <c r="K1943" s="20">
        <v>0</v>
      </c>
      <c r="L1943" s="20">
        <v>0</v>
      </c>
      <c r="N1943" s="1">
        <v>0</v>
      </c>
      <c r="O1943" s="8" t="str">
        <f>IFERROR(IFERROR(Tabela_BI[[#This Row],[nº Capt. Superf. - DAEE]]/(Tabela_BI[[#This Row],[nº Capt. Subt. - DAEE]] + Tabela_BI[[#This Row],[nº Capt. Superf. - DAEE]]),"") *100,"")</f>
        <v/>
      </c>
      <c r="P1943" s="8" t="str">
        <f>IFERROR(IFERROR(Tabela_BI[[#This Row],[nº Capt. Subt. - DAEE]] /(Tabela_BI[[#This Row],[nº Capt. Subt. - DAEE]] + Tabela_BI[[#This Row],[nº Capt. Superf. - DAEE]]),"") *100,"")</f>
        <v/>
      </c>
      <c r="Q1943" s="1">
        <v>0</v>
      </c>
      <c r="R1943" s="1">
        <v>0</v>
      </c>
      <c r="S1943" s="6"/>
      <c r="T1943" s="6"/>
      <c r="W1943" s="1"/>
      <c r="X1943" s="1"/>
      <c r="Y1943" s="1"/>
      <c r="AC1943" s="1"/>
      <c r="AF1943" s="1"/>
      <c r="AG1943" s="1"/>
    </row>
    <row r="1944" spans="1:33" hidden="1" x14ac:dyDescent="0.25">
      <c r="A1944" s="1">
        <v>15</v>
      </c>
      <c r="B1944" s="1">
        <v>2018</v>
      </c>
      <c r="C1944" s="1">
        <v>351110215</v>
      </c>
      <c r="D1944" s="44" t="s">
        <v>173</v>
      </c>
      <c r="E1944" s="20">
        <v>1.3270957390000029</v>
      </c>
      <c r="F1944" s="20">
        <v>0.14679</v>
      </c>
      <c r="G1944" s="20">
        <v>1.1803057390000029</v>
      </c>
      <c r="H1944" s="20">
        <v>0</v>
      </c>
      <c r="I1944" s="20">
        <v>0.58192000000000021</v>
      </c>
      <c r="J1944" s="20">
        <v>0.33534601899999977</v>
      </c>
      <c r="K1944" s="20">
        <v>0.35289000000000004</v>
      </c>
      <c r="L1944" s="20">
        <v>5.6939720000000027E-2</v>
      </c>
      <c r="M1944" s="20">
        <v>0.39865888562500001</v>
      </c>
      <c r="N1944" s="1">
        <v>12</v>
      </c>
      <c r="O1944" s="8">
        <f>IFERROR(IFERROR(Tabela_BI[[#This Row],[nº Capt. Superf. - DAEE]]/(Tabela_BI[[#This Row],[nº Capt. Subt. - DAEE]] + Tabela_BI[[#This Row],[nº Capt. Superf. - DAEE]]),"") *100,"")</f>
        <v>2.0356234096692112</v>
      </c>
      <c r="P1944" s="8">
        <f>IFERROR(IFERROR(Tabela_BI[[#This Row],[nº Capt. Subt. - DAEE]] /(Tabela_BI[[#This Row],[nº Capt. Subt. - DAEE]] + Tabela_BI[[#This Row],[nº Capt. Superf. - DAEE]]),"") *100,"")</f>
        <v>97.964376590330787</v>
      </c>
      <c r="Q1944" s="1">
        <v>8</v>
      </c>
      <c r="R1944" s="1">
        <v>385</v>
      </c>
      <c r="S1944" s="6">
        <v>6492.7979999999989</v>
      </c>
      <c r="T1944" s="6">
        <v>6447.3484139999991</v>
      </c>
      <c r="W1944" s="1"/>
      <c r="X1944" s="1"/>
      <c r="Y1944" s="1"/>
      <c r="AC1944" s="1"/>
      <c r="AF1944" s="1"/>
      <c r="AG1944" s="1"/>
    </row>
    <row r="1945" spans="1:33" hidden="1" x14ac:dyDescent="0.25">
      <c r="A1945" s="1">
        <v>16</v>
      </c>
      <c r="B1945" s="1">
        <v>2018</v>
      </c>
      <c r="C1945" s="1">
        <v>351110216</v>
      </c>
      <c r="D1945" s="44" t="s">
        <v>173</v>
      </c>
      <c r="E1945" s="20">
        <v>5.3499999999999997E-3</v>
      </c>
      <c r="F1945" s="20">
        <v>5.3499999999999997E-3</v>
      </c>
      <c r="G1945" s="20">
        <v>0</v>
      </c>
      <c r="H1945" s="20">
        <v>0</v>
      </c>
      <c r="I1945" s="20">
        <v>0</v>
      </c>
      <c r="J1945" s="20">
        <v>0</v>
      </c>
      <c r="K1945" s="20">
        <v>5.3499999999999997E-3</v>
      </c>
      <c r="L1945" s="20">
        <v>0</v>
      </c>
      <c r="N1945" s="1">
        <v>2</v>
      </c>
      <c r="O1945" s="8" t="str">
        <f>IFERROR(IFERROR(Tabela_BI[[#This Row],[nº Capt. Superf. - DAEE]]/(Tabela_BI[[#This Row],[nº Capt. Subt. - DAEE]] + Tabela_BI[[#This Row],[nº Capt. Superf. - DAEE]]),"") *100,"")</f>
        <v/>
      </c>
      <c r="P1945" s="8" t="str">
        <f>IFERROR(IFERROR(Tabela_BI[[#This Row],[nº Capt. Subt. - DAEE]] /(Tabela_BI[[#This Row],[nº Capt. Subt. - DAEE]] + Tabela_BI[[#This Row],[nº Capt. Superf. - DAEE]]),"") *100,"")</f>
        <v/>
      </c>
      <c r="Q1945" s="1">
        <v>2</v>
      </c>
      <c r="R1945" s="1" t="s">
        <v>47</v>
      </c>
      <c r="S1945" s="6"/>
      <c r="T1945" s="6"/>
      <c r="W1945" s="1"/>
      <c r="X1945" s="1"/>
      <c r="Y1945" s="1"/>
      <c r="AC1945" s="1"/>
      <c r="AF1945" s="1"/>
      <c r="AG1945" s="1"/>
    </row>
    <row r="1946" spans="1:33" hidden="1" x14ac:dyDescent="0.25">
      <c r="A1946" s="1">
        <v>15</v>
      </c>
      <c r="B1946" s="1">
        <v>2018</v>
      </c>
      <c r="C1946" s="1">
        <v>351120115</v>
      </c>
      <c r="D1946" s="44" t="s">
        <v>174</v>
      </c>
      <c r="E1946" s="20">
        <v>5.1169861000000011E-2</v>
      </c>
      <c r="F1946" s="20">
        <v>1.7780000000000001E-2</v>
      </c>
      <c r="G1946" s="20">
        <v>3.3389861000000007E-2</v>
      </c>
      <c r="H1946" s="20">
        <v>0</v>
      </c>
      <c r="I1946" s="20">
        <v>2.7779999999999996E-2</v>
      </c>
      <c r="J1946" s="20">
        <v>1.6864074E-2</v>
      </c>
      <c r="K1946" s="20">
        <v>5.089999999999999E-3</v>
      </c>
      <c r="L1946" s="20">
        <v>1.435787E-3</v>
      </c>
      <c r="M1946" s="20">
        <v>1.9414062499999999E-2</v>
      </c>
      <c r="N1946" s="1">
        <v>1</v>
      </c>
      <c r="O1946" s="8">
        <f>IFERROR(IFERROR(Tabela_BI[[#This Row],[nº Capt. Superf. - DAEE]]/(Tabela_BI[[#This Row],[nº Capt. Subt. - DAEE]] + Tabela_BI[[#This Row],[nº Capt. Superf. - DAEE]]),"") *100,"")</f>
        <v>12.5</v>
      </c>
      <c r="P1946" s="8">
        <f>IFERROR(IFERROR(Tabela_BI[[#This Row],[nº Capt. Subt. - DAEE]] /(Tabela_BI[[#This Row],[nº Capt. Subt. - DAEE]] + Tabela_BI[[#This Row],[nº Capt. Superf. - DAEE]]),"") *100,"")</f>
        <v>87.5</v>
      </c>
      <c r="Q1946" s="1">
        <v>3</v>
      </c>
      <c r="R1946" s="1">
        <v>21</v>
      </c>
      <c r="S1946" s="6">
        <v>381.9717</v>
      </c>
      <c r="T1946" s="6">
        <v>381.9717</v>
      </c>
      <c r="W1946" s="1"/>
      <c r="X1946" s="1"/>
      <c r="Y1946" s="1"/>
      <c r="AC1946" s="1"/>
      <c r="AF1946" s="1"/>
      <c r="AG1946" s="1"/>
    </row>
    <row r="1947" spans="1:33" hidden="1" x14ac:dyDescent="0.25">
      <c r="A1947" s="1">
        <v>15</v>
      </c>
      <c r="B1947" s="1">
        <v>2018</v>
      </c>
      <c r="C1947" s="1">
        <v>351130015</v>
      </c>
      <c r="D1947" s="44" t="s">
        <v>175</v>
      </c>
      <c r="E1947" s="20">
        <v>8.8730895000000018E-2</v>
      </c>
      <c r="F1947" s="20">
        <v>1.7649999999999999E-2</v>
      </c>
      <c r="G1947" s="20">
        <v>7.1080895000000019E-2</v>
      </c>
      <c r="H1947" s="20">
        <v>0</v>
      </c>
      <c r="I1947" s="20">
        <v>4.2029999999999998E-2</v>
      </c>
      <c r="J1947" s="20">
        <v>5.1739509999999996E-3</v>
      </c>
      <c r="K1947" s="20">
        <v>1.7780000000000001E-2</v>
      </c>
      <c r="L1947" s="20">
        <v>2.3746943999999996E-2</v>
      </c>
      <c r="M1947" s="20">
        <v>2.0913812500000004E-2</v>
      </c>
      <c r="N1947" s="1">
        <v>9</v>
      </c>
      <c r="O1947" s="8">
        <f>IFERROR(IFERROR(Tabela_BI[[#This Row],[nº Capt. Superf. - DAEE]]/(Tabela_BI[[#This Row],[nº Capt. Subt. - DAEE]] + Tabela_BI[[#This Row],[nº Capt. Superf. - DAEE]]),"") *100,"")</f>
        <v>10.869565217391305</v>
      </c>
      <c r="P1947" s="8">
        <f>IFERROR(IFERROR(Tabela_BI[[#This Row],[nº Capt. Subt. - DAEE]] /(Tabela_BI[[#This Row],[nº Capt. Subt. - DAEE]] + Tabela_BI[[#This Row],[nº Capt. Superf. - DAEE]]),"") *100,"")</f>
        <v>89.130434782608688</v>
      </c>
      <c r="Q1947" s="1">
        <v>5</v>
      </c>
      <c r="R1947" s="1">
        <v>41</v>
      </c>
      <c r="S1947" s="6">
        <v>389.82600000000008</v>
      </c>
      <c r="T1947" s="6">
        <v>389.82600000000008</v>
      </c>
      <c r="W1947" s="1"/>
      <c r="X1947" s="1"/>
      <c r="Y1947" s="1"/>
      <c r="AC1947" s="1"/>
      <c r="AF1947" s="1"/>
      <c r="AG1947" s="1"/>
    </row>
    <row r="1948" spans="1:33" hidden="1" x14ac:dyDescent="0.25">
      <c r="A1948" s="1">
        <v>16</v>
      </c>
      <c r="B1948" s="1">
        <v>2018</v>
      </c>
      <c r="C1948" s="1">
        <v>351130016</v>
      </c>
      <c r="D1948" s="44" t="s">
        <v>175</v>
      </c>
      <c r="E1948" s="20">
        <v>5.0499999999999998E-3</v>
      </c>
      <c r="F1948" s="20">
        <v>5.0000000000000001E-3</v>
      </c>
      <c r="G1948" s="20">
        <v>5.0000000000000002E-5</v>
      </c>
      <c r="H1948" s="20">
        <v>0</v>
      </c>
      <c r="I1948" s="20">
        <v>0</v>
      </c>
      <c r="J1948" s="20">
        <v>0</v>
      </c>
      <c r="K1948" s="20">
        <v>5.0000000000000001E-3</v>
      </c>
      <c r="L1948" s="20">
        <v>5.0000000000000002E-5</v>
      </c>
      <c r="N1948" s="1">
        <v>7</v>
      </c>
      <c r="O1948" s="8">
        <f>IFERROR(IFERROR(Tabela_BI[[#This Row],[nº Capt. Superf. - DAEE]]/(Tabela_BI[[#This Row],[nº Capt. Subt. - DAEE]] + Tabela_BI[[#This Row],[nº Capt. Superf. - DAEE]]),"") *100,"")</f>
        <v>50</v>
      </c>
      <c r="P1948" s="8">
        <f>IFERROR(IFERROR(Tabela_BI[[#This Row],[nº Capt. Subt. - DAEE]] /(Tabela_BI[[#This Row],[nº Capt. Subt. - DAEE]] + Tabela_BI[[#This Row],[nº Capt. Superf. - DAEE]]),"") *100,"")</f>
        <v>50</v>
      </c>
      <c r="Q1948" s="1">
        <v>1</v>
      </c>
      <c r="R1948" s="1">
        <v>1</v>
      </c>
      <c r="S1948" s="6"/>
      <c r="T1948" s="6"/>
      <c r="W1948" s="1"/>
      <c r="X1948" s="1"/>
      <c r="Y1948" s="1"/>
      <c r="AC1948" s="1"/>
      <c r="AF1948" s="1"/>
      <c r="AG1948" s="1"/>
    </row>
    <row r="1949" spans="1:33" hidden="1" x14ac:dyDescent="0.25">
      <c r="A1949" s="1">
        <v>14</v>
      </c>
      <c r="B1949" s="1">
        <v>2018</v>
      </c>
      <c r="C1949" s="1">
        <v>351140914</v>
      </c>
      <c r="D1949" s="44" t="s">
        <v>176</v>
      </c>
      <c r="E1949" s="20">
        <v>0.50095344099999983</v>
      </c>
      <c r="F1949" s="20">
        <v>0.49150578699999981</v>
      </c>
      <c r="G1949" s="20">
        <v>9.447653999999998E-3</v>
      </c>
      <c r="H1949" s="20">
        <v>8.684306823947241E-2</v>
      </c>
      <c r="I1949" s="20">
        <v>0</v>
      </c>
      <c r="J1949" s="20">
        <v>1.5856543000000001E-2</v>
      </c>
      <c r="K1949" s="20">
        <v>0.48461689799999985</v>
      </c>
      <c r="L1949" s="20">
        <v>4.8000000000000001E-4</v>
      </c>
      <c r="N1949" s="1">
        <v>12</v>
      </c>
      <c r="O1949" s="8">
        <f>IFERROR(IFERROR(Tabela_BI[[#This Row],[nº Capt. Superf. - DAEE]]/(Tabela_BI[[#This Row],[nº Capt. Subt. - DAEE]] + Tabela_BI[[#This Row],[nº Capt. Superf. - DAEE]]),"") *100,"")</f>
        <v>72.727272727272734</v>
      </c>
      <c r="P1949" s="8">
        <f>IFERROR(IFERROR(Tabela_BI[[#This Row],[nº Capt. Subt. - DAEE]] /(Tabela_BI[[#This Row],[nº Capt. Subt. - DAEE]] + Tabela_BI[[#This Row],[nº Capt. Superf. - DAEE]]),"") *100,"")</f>
        <v>27.27272727272727</v>
      </c>
      <c r="Q1949" s="1">
        <v>24</v>
      </c>
      <c r="R1949" s="1">
        <v>9</v>
      </c>
      <c r="S1949" s="6"/>
      <c r="T1949" s="6"/>
      <c r="W1949" s="1"/>
      <c r="X1949" s="1"/>
      <c r="Y1949" s="1"/>
      <c r="AC1949" s="1"/>
      <c r="AF1949" s="1"/>
      <c r="AG1949" s="1"/>
    </row>
    <row r="1950" spans="1:33" hidden="1" x14ac:dyDescent="0.25">
      <c r="A1950" s="1">
        <v>17</v>
      </c>
      <c r="B1950" s="1">
        <v>2018</v>
      </c>
      <c r="C1950" s="1">
        <v>351140917</v>
      </c>
      <c r="D1950" s="44" t="s">
        <v>176</v>
      </c>
      <c r="E1950" s="20">
        <v>0.22708956800000002</v>
      </c>
      <c r="F1950" s="20">
        <v>0.15790000000000004</v>
      </c>
      <c r="G1950" s="20">
        <v>6.9189567999999993E-2</v>
      </c>
      <c r="H1950" s="20">
        <v>0</v>
      </c>
      <c r="I1950" s="20">
        <v>1.8519999999999998E-2</v>
      </c>
      <c r="J1950" s="20">
        <v>5.8838826999999996E-2</v>
      </c>
      <c r="K1950" s="20">
        <v>0.13747074099999998</v>
      </c>
      <c r="L1950" s="20">
        <v>1.226E-2</v>
      </c>
      <c r="M1950" s="20">
        <v>5.5220353927083327E-2</v>
      </c>
      <c r="N1950" s="1">
        <v>5</v>
      </c>
      <c r="O1950" s="8">
        <f>IFERROR(IFERROR(Tabela_BI[[#This Row],[nº Capt. Superf. - DAEE]]/(Tabela_BI[[#This Row],[nº Capt. Subt. - DAEE]] + Tabela_BI[[#This Row],[nº Capt. Superf. - DAEE]]),"") *100,"")</f>
        <v>62.5</v>
      </c>
      <c r="P1950" s="8">
        <f>IFERROR(IFERROR(Tabela_BI[[#This Row],[nº Capt. Subt. - DAEE]] /(Tabela_BI[[#This Row],[nº Capt. Subt. - DAEE]] + Tabela_BI[[#This Row],[nº Capt. Superf. - DAEE]]),"") *100,"")</f>
        <v>37.5</v>
      </c>
      <c r="Q1950" s="1">
        <v>15</v>
      </c>
      <c r="R1950" s="1">
        <v>9</v>
      </c>
      <c r="S1950" s="6">
        <v>909.34379999999987</v>
      </c>
      <c r="T1950" s="6">
        <v>863.87660999999991</v>
      </c>
      <c r="W1950" s="1"/>
      <c r="X1950" s="1"/>
      <c r="Y1950" s="1"/>
      <c r="AC1950" s="1"/>
      <c r="AF1950" s="1"/>
      <c r="AG1950" s="1"/>
    </row>
    <row r="1951" spans="1:33" hidden="1" x14ac:dyDescent="0.25">
      <c r="A1951" s="1">
        <v>10</v>
      </c>
      <c r="B1951" s="1">
        <v>2018</v>
      </c>
      <c r="C1951" s="1">
        <v>351150810</v>
      </c>
      <c r="D1951" s="44" t="s">
        <v>177</v>
      </c>
      <c r="E1951" s="20">
        <v>0.42299484600000009</v>
      </c>
      <c r="F1951" s="20">
        <v>0.36795000000000005</v>
      </c>
      <c r="G1951" s="20">
        <v>5.5044846000000022E-2</v>
      </c>
      <c r="H1951" s="20">
        <v>0</v>
      </c>
      <c r="I1951" s="20">
        <v>0.21118999999999999</v>
      </c>
      <c r="J1951" s="20">
        <v>0.15861129599999998</v>
      </c>
      <c r="K1951" s="20">
        <v>2.6535500000000002E-3</v>
      </c>
      <c r="L1951" s="20">
        <v>5.0540000000000009E-2</v>
      </c>
      <c r="M1951" s="20">
        <v>0.12547651708796295</v>
      </c>
      <c r="N1951" s="1">
        <v>13</v>
      </c>
      <c r="O1951" s="8">
        <f>IFERROR(IFERROR(Tabela_BI[[#This Row],[nº Capt. Superf. - DAEE]]/(Tabela_BI[[#This Row],[nº Capt. Subt. - DAEE]] + Tabela_BI[[#This Row],[nº Capt. Superf. - DAEE]]),"") *100,"")</f>
        <v>37.5</v>
      </c>
      <c r="P1951" s="8">
        <f>IFERROR(IFERROR(Tabela_BI[[#This Row],[nº Capt. Subt. - DAEE]] /(Tabela_BI[[#This Row],[nº Capt. Subt. - DAEE]] + Tabela_BI[[#This Row],[nº Capt. Superf. - DAEE]]),"") *100,"")</f>
        <v>62.5</v>
      </c>
      <c r="Q1951" s="1">
        <v>15</v>
      </c>
      <c r="R1951" s="1">
        <v>25</v>
      </c>
      <c r="S1951" s="6">
        <v>2412.4111199999998</v>
      </c>
      <c r="T1951" s="6">
        <v>2412.4111199999998</v>
      </c>
      <c r="W1951" s="1"/>
      <c r="X1951" s="1"/>
      <c r="Y1951" s="1"/>
      <c r="AC1951" s="1"/>
      <c r="AF1951" s="1"/>
      <c r="AG1951" s="1"/>
    </row>
    <row r="1952" spans="1:33" hidden="1" x14ac:dyDescent="0.25">
      <c r="A1952" s="1">
        <v>10</v>
      </c>
      <c r="B1952" s="1">
        <v>2018</v>
      </c>
      <c r="C1952" s="1">
        <v>351160710</v>
      </c>
      <c r="D1952" s="44" t="s">
        <v>178</v>
      </c>
      <c r="E1952" s="20">
        <v>0.13887981500000002</v>
      </c>
      <c r="F1952" s="20">
        <v>9.1208704000000015E-2</v>
      </c>
      <c r="G1952" s="20">
        <v>4.7671111000000016E-2</v>
      </c>
      <c r="H1952" s="20">
        <v>0</v>
      </c>
      <c r="I1952" s="20">
        <v>1.0416667000000001E-2</v>
      </c>
      <c r="J1952" s="20">
        <v>2.4248703999999996E-2</v>
      </c>
      <c r="K1952" s="20">
        <v>7.5837222000000024E-2</v>
      </c>
      <c r="L1952" s="20">
        <v>2.8377221999999997E-2</v>
      </c>
      <c r="M1952" s="20">
        <v>4.3590438222222222E-2</v>
      </c>
      <c r="N1952" s="1">
        <v>17</v>
      </c>
      <c r="O1952" s="8">
        <f>IFERROR(IFERROR(Tabela_BI[[#This Row],[nº Capt. Superf. - DAEE]]/(Tabela_BI[[#This Row],[nº Capt. Subt. - DAEE]] + Tabela_BI[[#This Row],[nº Capt. Superf. - DAEE]]),"") *100,"")</f>
        <v>45.762711864406782</v>
      </c>
      <c r="P1952" s="8">
        <f>IFERROR(IFERROR(Tabela_BI[[#This Row],[nº Capt. Subt. - DAEE]] /(Tabela_BI[[#This Row],[nº Capt. Subt. - DAEE]] + Tabela_BI[[#This Row],[nº Capt. Superf. - DAEE]]),"") *100,"")</f>
        <v>54.237288135593218</v>
      </c>
      <c r="Q1952" s="1">
        <v>27</v>
      </c>
      <c r="R1952" s="1">
        <v>32</v>
      </c>
      <c r="S1952" s="6">
        <v>581.33375999999998</v>
      </c>
      <c r="T1952" s="6">
        <v>523.20038399999999</v>
      </c>
      <c r="W1952" s="1"/>
      <c r="X1952" s="1"/>
      <c r="Y1952" s="1"/>
      <c r="AC1952" s="1"/>
      <c r="AF1952" s="1"/>
      <c r="AG1952" s="1"/>
    </row>
    <row r="1953" spans="1:33" hidden="1" x14ac:dyDescent="0.25">
      <c r="A1953" s="1">
        <v>5</v>
      </c>
      <c r="B1953" s="1">
        <v>2018</v>
      </c>
      <c r="C1953" s="1">
        <v>35117065</v>
      </c>
      <c r="D1953" s="44" t="s">
        <v>179</v>
      </c>
      <c r="E1953" s="20">
        <v>8.4735230999999994E-2</v>
      </c>
      <c r="F1953" s="20">
        <v>7.8808934999999997E-2</v>
      </c>
      <c r="G1953" s="20">
        <v>5.9262960000000002E-3</v>
      </c>
      <c r="H1953" s="20">
        <v>0</v>
      </c>
      <c r="I1953" s="20">
        <v>3.7200000000000002E-3</v>
      </c>
      <c r="J1953" s="20">
        <v>6.2489349999999989E-3</v>
      </c>
      <c r="K1953" s="20">
        <v>5.8889999999999998E-2</v>
      </c>
      <c r="L1953" s="20">
        <v>1.5876295999999998E-2</v>
      </c>
      <c r="M1953" s="20">
        <v>5.0265270769675928E-2</v>
      </c>
      <c r="N1953" s="1">
        <v>10</v>
      </c>
      <c r="O1953" s="8">
        <f>IFERROR(IFERROR(Tabela_BI[[#This Row],[nº Capt. Superf. - DAEE]]/(Tabela_BI[[#This Row],[nº Capt. Subt. - DAEE]] + Tabela_BI[[#This Row],[nº Capt. Superf. - DAEE]]),"") *100,"")</f>
        <v>50</v>
      </c>
      <c r="P1953" s="8">
        <f>IFERROR(IFERROR(Tabela_BI[[#This Row],[nº Capt. Subt. - DAEE]] /(Tabela_BI[[#This Row],[nº Capt. Subt. - DAEE]] + Tabela_BI[[#This Row],[nº Capt. Superf. - DAEE]]),"") *100,"")</f>
        <v>50</v>
      </c>
      <c r="Q1953" s="1">
        <v>14</v>
      </c>
      <c r="R1953" s="1">
        <v>14</v>
      </c>
      <c r="S1953" s="6">
        <v>670.16237760000001</v>
      </c>
      <c r="T1953" s="6">
        <v>643.35588249599994</v>
      </c>
      <c r="W1953" s="1"/>
      <c r="X1953" s="1"/>
      <c r="Y1953" s="1"/>
      <c r="AC1953" s="1"/>
      <c r="AF1953" s="1"/>
      <c r="AG1953" s="1"/>
    </row>
    <row r="1954" spans="1:33" hidden="1" x14ac:dyDescent="0.25">
      <c r="A1954" s="1">
        <v>14</v>
      </c>
      <c r="B1954" s="1">
        <v>2018</v>
      </c>
      <c r="C1954" s="1">
        <v>355720414</v>
      </c>
      <c r="D1954" s="44" t="s">
        <v>180</v>
      </c>
      <c r="E1954" s="20">
        <v>0</v>
      </c>
      <c r="F1954" s="20">
        <v>0</v>
      </c>
      <c r="G1954" s="20">
        <v>0</v>
      </c>
      <c r="H1954" s="20">
        <v>0</v>
      </c>
      <c r="I1954" s="20">
        <v>0</v>
      </c>
      <c r="J1954" s="20">
        <v>0</v>
      </c>
      <c r="K1954" s="20">
        <v>0</v>
      </c>
      <c r="L1954" s="20">
        <v>0</v>
      </c>
      <c r="N1954" s="1" t="s">
        <v>47</v>
      </c>
      <c r="O1954" s="8" t="str">
        <f>IFERROR(IFERROR(Tabela_BI[[#This Row],[nº Capt. Superf. - DAEE]]/(Tabela_BI[[#This Row],[nº Capt. Subt. - DAEE]] + Tabela_BI[[#This Row],[nº Capt. Superf. - DAEE]]),"") *100,"")</f>
        <v/>
      </c>
      <c r="P1954" s="8" t="str">
        <f>IFERROR(IFERROR(Tabela_BI[[#This Row],[nº Capt. Subt. - DAEE]] /(Tabela_BI[[#This Row],[nº Capt. Subt. - DAEE]] + Tabela_BI[[#This Row],[nº Capt. Superf. - DAEE]]),"") *100,"")</f>
        <v/>
      </c>
      <c r="Q1954" s="1">
        <v>0</v>
      </c>
      <c r="R1954" s="1">
        <v>0</v>
      </c>
      <c r="S1954" s="6"/>
      <c r="T1954" s="6"/>
      <c r="W1954" s="1"/>
      <c r="X1954" s="1"/>
      <c r="Y1954" s="1"/>
      <c r="AC1954" s="1"/>
      <c r="AF1954" s="1"/>
      <c r="AG1954" s="1"/>
    </row>
    <row r="1955" spans="1:33" hidden="1" x14ac:dyDescent="0.25">
      <c r="A1955" s="1">
        <v>17</v>
      </c>
      <c r="B1955" s="1">
        <v>2018</v>
      </c>
      <c r="C1955" s="1">
        <v>355720417</v>
      </c>
      <c r="D1955" s="44" t="s">
        <v>180</v>
      </c>
      <c r="E1955" s="20">
        <v>0.130735556</v>
      </c>
      <c r="F1955" s="20">
        <v>7.4765555999999997E-2</v>
      </c>
      <c r="G1955" s="20">
        <v>5.5969999999999999E-2</v>
      </c>
      <c r="H1955" s="20">
        <v>0</v>
      </c>
      <c r="I1955" s="20">
        <v>5.2450000000000004E-2</v>
      </c>
      <c r="J1955" s="20">
        <v>4.2000000000000002E-4</v>
      </c>
      <c r="K1955" s="20">
        <v>7.4765555999999997E-2</v>
      </c>
      <c r="L1955" s="20">
        <v>3.1000000000000003E-3</v>
      </c>
      <c r="M1955" s="20">
        <v>3.4224158038194445E-2</v>
      </c>
      <c r="N1955" s="1">
        <v>1</v>
      </c>
      <c r="O1955" s="8">
        <f>IFERROR(IFERROR(Tabela_BI[[#This Row],[nº Capt. Superf. - DAEE]]/(Tabela_BI[[#This Row],[nº Capt. Subt. - DAEE]] + Tabela_BI[[#This Row],[nº Capt. Superf. - DAEE]]),"") *100,"")</f>
        <v>20</v>
      </c>
      <c r="P1955" s="8">
        <f>IFERROR(IFERROR(Tabela_BI[[#This Row],[nº Capt. Subt. - DAEE]] /(Tabela_BI[[#This Row],[nº Capt. Subt. - DAEE]] + Tabela_BI[[#This Row],[nº Capt. Superf. - DAEE]]),"") *100,"")</f>
        <v>80</v>
      </c>
      <c r="Q1955" s="1">
        <v>2</v>
      </c>
      <c r="R1955" s="1">
        <v>8</v>
      </c>
      <c r="S1955" s="6">
        <v>610.4597399999999</v>
      </c>
      <c r="T1955" s="6">
        <v>610.4597399999999</v>
      </c>
      <c r="W1955" s="1"/>
      <c r="X1955" s="1"/>
      <c r="Y1955" s="1"/>
      <c r="AC1955" s="1"/>
      <c r="AF1955" s="1"/>
      <c r="AG1955" s="1"/>
    </row>
    <row r="1956" spans="1:33" hidden="1" x14ac:dyDescent="0.25">
      <c r="A1956" s="1">
        <v>20</v>
      </c>
      <c r="B1956" s="1">
        <v>2018</v>
      </c>
      <c r="C1956" s="1">
        <v>351190420</v>
      </c>
      <c r="D1956" s="44" t="s">
        <v>181</v>
      </c>
      <c r="E1956" s="20">
        <v>0.13464000000000001</v>
      </c>
      <c r="F1956" s="20">
        <v>0.10235</v>
      </c>
      <c r="G1956" s="20">
        <v>3.2290000000000006E-2</v>
      </c>
      <c r="H1956" s="20">
        <v>0</v>
      </c>
      <c r="I1956" s="20">
        <v>2.9430000000000001E-2</v>
      </c>
      <c r="J1956" s="20">
        <v>9.2219999999999996E-2</v>
      </c>
      <c r="K1956" s="20">
        <v>1.1520000000000001E-2</v>
      </c>
      <c r="L1956" s="20">
        <v>1.4700000000000002E-3</v>
      </c>
      <c r="M1956" s="20">
        <v>2.0072186718749999E-2</v>
      </c>
      <c r="N1956" s="1">
        <v>4</v>
      </c>
      <c r="O1956" s="8">
        <f>IFERROR(IFERROR(Tabela_BI[[#This Row],[nº Capt. Superf. - DAEE]]/(Tabela_BI[[#This Row],[nº Capt. Subt. - DAEE]] + Tabela_BI[[#This Row],[nº Capt. Superf. - DAEE]]),"") *100,"")</f>
        <v>18.518518518518519</v>
      </c>
      <c r="P1956" s="8">
        <f>IFERROR(IFERROR(Tabela_BI[[#This Row],[nº Capt. Subt. - DAEE]] /(Tabela_BI[[#This Row],[nº Capt. Subt. - DAEE]] + Tabela_BI[[#This Row],[nº Capt. Superf. - DAEE]]),"") *100,"")</f>
        <v>81.481481481481481</v>
      </c>
      <c r="Q1956" s="1">
        <v>5</v>
      </c>
      <c r="R1956" s="1">
        <v>22</v>
      </c>
      <c r="S1956" s="6">
        <v>436.05</v>
      </c>
      <c r="T1956" s="6">
        <v>436.05</v>
      </c>
      <c r="W1956" s="1"/>
      <c r="X1956" s="1"/>
      <c r="Y1956" s="1"/>
      <c r="AC1956" s="1"/>
      <c r="AF1956" s="1"/>
      <c r="AG1956" s="1"/>
    </row>
    <row r="1957" spans="1:33" hidden="1" x14ac:dyDescent="0.25">
      <c r="A1957" s="1">
        <v>12</v>
      </c>
      <c r="B1957" s="1">
        <v>2018</v>
      </c>
      <c r="C1957" s="1">
        <v>351200112</v>
      </c>
      <c r="D1957" s="44" t="s">
        <v>182</v>
      </c>
      <c r="E1957" s="20">
        <v>0.88997388899999985</v>
      </c>
      <c r="F1957" s="20">
        <v>0.74298935199999994</v>
      </c>
      <c r="G1957" s="20">
        <v>0.14698453699999992</v>
      </c>
      <c r="H1957" s="20">
        <v>0</v>
      </c>
      <c r="I1957" s="20">
        <v>4.2339999999999996E-2</v>
      </c>
      <c r="J1957" s="20">
        <v>0.38874000000000003</v>
      </c>
      <c r="K1957" s="20">
        <v>0.44953935200000006</v>
      </c>
      <c r="L1957" s="20">
        <v>9.3545369999999996E-3</v>
      </c>
      <c r="M1957" s="20">
        <v>4.7155724666666676E-2</v>
      </c>
      <c r="N1957" s="1">
        <v>20</v>
      </c>
      <c r="O1957" s="8">
        <f>IFERROR(IFERROR(Tabela_BI[[#This Row],[nº Capt. Superf. - DAEE]]/(Tabela_BI[[#This Row],[nº Capt. Subt. - DAEE]] + Tabela_BI[[#This Row],[nº Capt. Superf. - DAEE]]),"") *100,"")</f>
        <v>40.579710144927539</v>
      </c>
      <c r="P1957" s="8">
        <f>IFERROR(IFERROR(Tabela_BI[[#This Row],[nº Capt. Subt. - DAEE]] /(Tabela_BI[[#This Row],[nº Capt. Subt. - DAEE]] + Tabela_BI[[#This Row],[nº Capt. Superf. - DAEE]]),"") *100,"")</f>
        <v>59.420289855072461</v>
      </c>
      <c r="Q1957" s="1">
        <v>28</v>
      </c>
      <c r="R1957" s="1">
        <v>41</v>
      </c>
      <c r="S1957" s="6">
        <v>927.82799999999997</v>
      </c>
      <c r="T1957" s="6">
        <v>927.82799999999997</v>
      </c>
      <c r="W1957" s="1"/>
      <c r="X1957" s="1"/>
      <c r="Y1957" s="1"/>
      <c r="AC1957" s="1"/>
      <c r="AF1957" s="1"/>
      <c r="AG1957" s="1"/>
    </row>
    <row r="1958" spans="1:33" hidden="1" x14ac:dyDescent="0.25">
      <c r="A1958" s="1">
        <v>15</v>
      </c>
      <c r="B1958" s="1">
        <v>2018</v>
      </c>
      <c r="C1958" s="1">
        <v>351200115</v>
      </c>
      <c r="D1958" s="44" t="s">
        <v>182</v>
      </c>
      <c r="E1958" s="20">
        <v>7.9339352000000002E-2</v>
      </c>
      <c r="F1958" s="20">
        <v>6.4419351999999999E-2</v>
      </c>
      <c r="G1958" s="20">
        <v>1.4920000000000001E-2</v>
      </c>
      <c r="H1958" s="20">
        <v>0</v>
      </c>
      <c r="I1958" s="20">
        <v>0</v>
      </c>
      <c r="J1958" s="20">
        <v>2.47E-3</v>
      </c>
      <c r="K1958" s="20">
        <v>7.6580000000000009E-2</v>
      </c>
      <c r="L1958" s="20">
        <v>2.8935199999999999E-4</v>
      </c>
      <c r="N1958" s="1">
        <v>3</v>
      </c>
      <c r="O1958" s="8">
        <f>IFERROR(IFERROR(Tabela_BI[[#This Row],[nº Capt. Superf. - DAEE]]/(Tabela_BI[[#This Row],[nº Capt. Subt. - DAEE]] + Tabela_BI[[#This Row],[nº Capt. Superf. - DAEE]]),"") *100,"")</f>
        <v>50</v>
      </c>
      <c r="P1958" s="8">
        <f>IFERROR(IFERROR(Tabela_BI[[#This Row],[nº Capt. Subt. - DAEE]] /(Tabela_BI[[#This Row],[nº Capt. Subt. - DAEE]] + Tabela_BI[[#This Row],[nº Capt. Superf. - DAEE]]),"") *100,"")</f>
        <v>50</v>
      </c>
      <c r="Q1958" s="1">
        <v>7</v>
      </c>
      <c r="R1958" s="1">
        <v>7</v>
      </c>
      <c r="S1958" s="6"/>
      <c r="T1958" s="6"/>
      <c r="W1958" s="1"/>
      <c r="X1958" s="1"/>
      <c r="Y1958" s="1"/>
      <c r="AC1958" s="1"/>
      <c r="AF1958" s="1"/>
      <c r="AG1958" s="1"/>
    </row>
    <row r="1959" spans="1:33" hidden="1" x14ac:dyDescent="0.25">
      <c r="A1959" s="1">
        <v>12</v>
      </c>
      <c r="B1959" s="1">
        <v>2018</v>
      </c>
      <c r="C1959" s="1">
        <v>351210012</v>
      </c>
      <c r="D1959" s="44" t="s">
        <v>183</v>
      </c>
      <c r="E1959" s="20">
        <v>4.3099704639999983</v>
      </c>
      <c r="F1959" s="20">
        <v>3.944773333999998</v>
      </c>
      <c r="G1959" s="20">
        <v>0.36519712999999998</v>
      </c>
      <c r="H1959" s="20">
        <v>1.1815090055809232</v>
      </c>
      <c r="I1959" s="20">
        <v>2.121E-2</v>
      </c>
      <c r="J1959" s="20">
        <v>0.21370999999999998</v>
      </c>
      <c r="K1959" s="20">
        <v>4.0158999079999989</v>
      </c>
      <c r="L1959" s="20">
        <v>5.9150556E-2</v>
      </c>
      <c r="M1959" s="20">
        <v>1.5009176822916666E-2</v>
      </c>
      <c r="N1959" s="1">
        <v>55</v>
      </c>
      <c r="O1959" s="8">
        <f>IFERROR(IFERROR(Tabela_BI[[#This Row],[nº Capt. Superf. - DAEE]]/(Tabela_BI[[#This Row],[nº Capt. Subt. - DAEE]] + Tabela_BI[[#This Row],[nº Capt. Superf. - DAEE]]),"") *100,"")</f>
        <v>74.803149606299215</v>
      </c>
      <c r="P1959" s="8">
        <f>IFERROR(IFERROR(Tabela_BI[[#This Row],[nº Capt. Subt. - DAEE]] /(Tabela_BI[[#This Row],[nº Capt. Subt. - DAEE]] + Tabela_BI[[#This Row],[nº Capt. Superf. - DAEE]]),"") *100,"")</f>
        <v>25.196850393700785</v>
      </c>
      <c r="Q1959" s="1">
        <v>95</v>
      </c>
      <c r="R1959" s="1">
        <v>32</v>
      </c>
      <c r="S1959" s="6">
        <v>242.08199999999999</v>
      </c>
      <c r="T1959" s="6">
        <v>242.08199999999999</v>
      </c>
      <c r="W1959" s="1"/>
      <c r="X1959" s="1"/>
      <c r="Y1959" s="1"/>
      <c r="AC1959" s="1"/>
      <c r="AF1959" s="1"/>
      <c r="AG1959" s="1"/>
    </row>
    <row r="1960" spans="1:33" hidden="1" x14ac:dyDescent="0.25">
      <c r="A1960" s="1">
        <v>9</v>
      </c>
      <c r="B1960" s="1">
        <v>2018</v>
      </c>
      <c r="C1960" s="1">
        <v>35122099</v>
      </c>
      <c r="D1960" s="44" t="s">
        <v>184</v>
      </c>
      <c r="E1960" s="20">
        <v>0.35009870400000004</v>
      </c>
      <c r="F1960" s="20">
        <v>0.31697333300000002</v>
      </c>
      <c r="G1960" s="20">
        <v>3.3125371000000001E-2</v>
      </c>
      <c r="H1960" s="20">
        <v>0</v>
      </c>
      <c r="I1960" s="20">
        <v>7.140500000000001E-2</v>
      </c>
      <c r="J1960" s="20">
        <v>4.034999999999999E-2</v>
      </c>
      <c r="K1960" s="20">
        <v>0.22801592599999998</v>
      </c>
      <c r="L1960" s="20">
        <v>1.0327777999999998E-2</v>
      </c>
      <c r="M1960" s="20">
        <v>8.1031561121527776E-2</v>
      </c>
      <c r="N1960" s="1">
        <v>14</v>
      </c>
      <c r="O1960" s="8">
        <f>IFERROR(IFERROR(Tabela_BI[[#This Row],[nº Capt. Superf. - DAEE]]/(Tabela_BI[[#This Row],[nº Capt. Subt. - DAEE]] + Tabela_BI[[#This Row],[nº Capt. Superf. - DAEE]]),"") *100,"")</f>
        <v>49.462365591397848</v>
      </c>
      <c r="P1960" s="8">
        <f>IFERROR(IFERROR(Tabela_BI[[#This Row],[nº Capt. Subt. - DAEE]] /(Tabela_BI[[#This Row],[nº Capt. Subt. - DAEE]] + Tabela_BI[[#This Row],[nº Capt. Superf. - DAEE]]),"") *100,"")</f>
        <v>50.537634408602152</v>
      </c>
      <c r="Q1960" s="1">
        <v>46</v>
      </c>
      <c r="R1960" s="1">
        <v>47</v>
      </c>
      <c r="S1960" s="6">
        <v>1419.4980000000003</v>
      </c>
      <c r="T1960" s="6">
        <v>1376.9130600000003</v>
      </c>
      <c r="W1960" s="1"/>
      <c r="X1960" s="1"/>
      <c r="Y1960" s="1"/>
      <c r="AC1960" s="1"/>
      <c r="AF1960" s="1"/>
      <c r="AG1960" s="1"/>
    </row>
    <row r="1961" spans="1:33" hidden="1" x14ac:dyDescent="0.25">
      <c r="A1961" s="1">
        <v>10</v>
      </c>
      <c r="B1961" s="1">
        <v>2018</v>
      </c>
      <c r="C1961" s="1">
        <v>351230810</v>
      </c>
      <c r="D1961" s="44" t="s">
        <v>185</v>
      </c>
      <c r="E1961" s="20">
        <v>3.7195520000000005E-3</v>
      </c>
      <c r="F1961" s="20">
        <v>2.7924380000000004E-3</v>
      </c>
      <c r="G1961" s="20">
        <v>9.2711400000000004E-4</v>
      </c>
      <c r="H1961" s="20">
        <v>0</v>
      </c>
      <c r="I1961" s="20">
        <v>0</v>
      </c>
      <c r="J1961" s="20">
        <v>7.1243800000000003E-4</v>
      </c>
      <c r="K1961" s="20">
        <v>1.377114E-3</v>
      </c>
      <c r="L1961" s="20">
        <v>1.6299999999999999E-3</v>
      </c>
      <c r="M1961" s="20">
        <v>3.7044377354166672E-2</v>
      </c>
      <c r="N1961" s="1">
        <v>22</v>
      </c>
      <c r="O1961" s="8">
        <f>IFERROR(IFERROR(Tabela_BI[[#This Row],[nº Capt. Superf. - DAEE]]/(Tabela_BI[[#This Row],[nº Capt. Subt. - DAEE]] + Tabela_BI[[#This Row],[nº Capt. Superf. - DAEE]]),"") *100,"")</f>
        <v>47.058823529411761</v>
      </c>
      <c r="P1961" s="8">
        <f>IFERROR(IFERROR(Tabela_BI[[#This Row],[nº Capt. Subt. - DAEE]] /(Tabela_BI[[#This Row],[nº Capt. Subt. - DAEE]] + Tabela_BI[[#This Row],[nº Capt. Superf. - DAEE]]),"") *100,"")</f>
        <v>52.941176470588239</v>
      </c>
      <c r="Q1961" s="1">
        <v>8</v>
      </c>
      <c r="R1961" s="1">
        <v>9</v>
      </c>
      <c r="S1961" s="6">
        <v>715.29264000000001</v>
      </c>
      <c r="T1961" s="6">
        <v>665.22215519999997</v>
      </c>
      <c r="W1961" s="1"/>
      <c r="X1961" s="1"/>
      <c r="Y1961" s="1"/>
      <c r="AC1961" s="1"/>
      <c r="AF1961" s="1"/>
      <c r="AG1961" s="1"/>
    </row>
    <row r="1962" spans="1:33" hidden="1" x14ac:dyDescent="0.25">
      <c r="A1962" s="1">
        <v>5</v>
      </c>
      <c r="B1962" s="1">
        <v>2018</v>
      </c>
      <c r="C1962" s="1">
        <v>35124075</v>
      </c>
      <c r="D1962" s="44" t="s">
        <v>186</v>
      </c>
      <c r="E1962" s="20">
        <v>0.2304036109999999</v>
      </c>
      <c r="F1962" s="20">
        <v>9.2830185000000009E-2</v>
      </c>
      <c r="G1962" s="20">
        <v>0.13757342599999989</v>
      </c>
      <c r="H1962" s="20">
        <v>0</v>
      </c>
      <c r="I1962" s="20">
        <v>7.775E-2</v>
      </c>
      <c r="J1962" s="20">
        <v>0.11352861100000002</v>
      </c>
      <c r="K1962" s="20">
        <v>9.7701849999999972E-3</v>
      </c>
      <c r="L1962" s="20">
        <v>2.9354814999999992E-2</v>
      </c>
      <c r="M1962" s="20">
        <v>7.2239768518518516E-2</v>
      </c>
      <c r="N1962" s="1">
        <v>14</v>
      </c>
      <c r="O1962" s="8">
        <f>IFERROR(IFERROR(Tabela_BI[[#This Row],[nº Capt. Superf. - DAEE]]/(Tabela_BI[[#This Row],[nº Capt. Subt. - DAEE]] + Tabela_BI[[#This Row],[nº Capt. Superf. - DAEE]]),"") *100,"")</f>
        <v>12.380952380952381</v>
      </c>
      <c r="P1962" s="8">
        <f>IFERROR(IFERROR(Tabela_BI[[#This Row],[nº Capt. Subt. - DAEE]] /(Tabela_BI[[#This Row],[nº Capt. Subt. - DAEE]] + Tabela_BI[[#This Row],[nº Capt. Superf. - DAEE]]),"") *100,"")</f>
        <v>87.61904761904762</v>
      </c>
      <c r="Q1962" s="1">
        <v>13</v>
      </c>
      <c r="R1962" s="1">
        <v>92</v>
      </c>
      <c r="S1962" s="6">
        <v>1174.77</v>
      </c>
      <c r="T1962" s="6">
        <v>0</v>
      </c>
      <c r="W1962" s="1"/>
      <c r="X1962" s="1"/>
      <c r="Y1962" s="1"/>
      <c r="AC1962" s="1"/>
      <c r="AF1962" s="1"/>
      <c r="AG1962" s="1"/>
    </row>
    <row r="1963" spans="1:33" hidden="1" x14ac:dyDescent="0.25">
      <c r="A1963" s="1">
        <v>19</v>
      </c>
      <c r="B1963" s="1">
        <v>2018</v>
      </c>
      <c r="C1963" s="1">
        <v>351250619</v>
      </c>
      <c r="D1963" s="44" t="s">
        <v>187</v>
      </c>
      <c r="E1963" s="20">
        <v>8.2942778000000009E-2</v>
      </c>
      <c r="F1963" s="20">
        <v>6.8975556000000007E-2</v>
      </c>
      <c r="G1963" s="20">
        <v>1.3967221999999998E-2</v>
      </c>
      <c r="H1963" s="20">
        <v>0</v>
      </c>
      <c r="I1963" s="20">
        <v>1.2120000000000001E-2</v>
      </c>
      <c r="J1963" s="20">
        <v>1.227222E-3</v>
      </c>
      <c r="K1963" s="20">
        <v>6.8975556000000007E-2</v>
      </c>
      <c r="L1963" s="20">
        <v>6.2E-4</v>
      </c>
      <c r="M1963" s="20">
        <v>1.3188973437500001E-2</v>
      </c>
      <c r="N1963" s="1">
        <v>10</v>
      </c>
      <c r="O1963" s="8">
        <f>IFERROR(IFERROR(Tabela_BI[[#This Row],[nº Capt. Superf. - DAEE]]/(Tabela_BI[[#This Row],[nº Capt. Subt. - DAEE]] + Tabela_BI[[#This Row],[nº Capt. Superf. - DAEE]]),"") *100,"")</f>
        <v>41.935483870967744</v>
      </c>
      <c r="P1963" s="8">
        <f>IFERROR(IFERROR(Tabela_BI[[#This Row],[nº Capt. Subt. - DAEE]] /(Tabela_BI[[#This Row],[nº Capt. Subt. - DAEE]] + Tabela_BI[[#This Row],[nº Capt. Superf. - DAEE]]),"") *100,"")</f>
        <v>58.064516129032263</v>
      </c>
      <c r="Q1963" s="1">
        <v>13</v>
      </c>
      <c r="R1963" s="1">
        <v>18</v>
      </c>
      <c r="S1963" s="6">
        <v>253.7288064</v>
      </c>
      <c r="T1963" s="6">
        <v>253.7288064</v>
      </c>
      <c r="W1963" s="1"/>
      <c r="X1963" s="1"/>
      <c r="Y1963" s="1"/>
      <c r="AC1963" s="1"/>
      <c r="AF1963" s="1"/>
      <c r="AG1963" s="1"/>
    </row>
    <row r="1964" spans="1:33" hidden="1" x14ac:dyDescent="0.25">
      <c r="A1964" s="1">
        <v>14</v>
      </c>
      <c r="B1964" s="1">
        <v>2018</v>
      </c>
      <c r="C1964" s="1">
        <v>351260514</v>
      </c>
      <c r="D1964" s="44" t="s">
        <v>188</v>
      </c>
      <c r="E1964" s="20">
        <v>1.2190287500000003</v>
      </c>
      <c r="F1964" s="20">
        <v>1.2179700000000002</v>
      </c>
      <c r="G1964" s="20">
        <v>1.05875E-3</v>
      </c>
      <c r="H1964" s="20">
        <v>3.1579908675799101E-2</v>
      </c>
      <c r="I1964" s="20">
        <v>1.167E-2</v>
      </c>
      <c r="J1964" s="20">
        <v>2.1731499999999999E-4</v>
      </c>
      <c r="K1964" s="20">
        <v>1.2068325930000003</v>
      </c>
      <c r="L1964" s="20">
        <v>3.0884200000000004E-4</v>
      </c>
      <c r="M1964" s="20">
        <v>1.0475333333333333E-2</v>
      </c>
      <c r="N1964" s="1">
        <v>21</v>
      </c>
      <c r="O1964" s="8">
        <f>IFERROR(IFERROR(Tabela_BI[[#This Row],[nº Capt. Superf. - DAEE]]/(Tabela_BI[[#This Row],[nº Capt. Subt. - DAEE]] + Tabela_BI[[#This Row],[nº Capt. Superf. - DAEE]]),"") *100,"")</f>
        <v>85.365853658536579</v>
      </c>
      <c r="P1964" s="8">
        <f>IFERROR(IFERROR(Tabela_BI[[#This Row],[nº Capt. Subt. - DAEE]] /(Tabela_BI[[#This Row],[nº Capt. Subt. - DAEE]] + Tabela_BI[[#This Row],[nº Capt. Superf. - DAEE]]),"") *100,"")</f>
        <v>14.634146341463413</v>
      </c>
      <c r="Q1964" s="1">
        <v>35</v>
      </c>
      <c r="R1964" s="1">
        <v>6</v>
      </c>
      <c r="S1964" s="6">
        <v>178.76829599999996</v>
      </c>
      <c r="T1964" s="6">
        <v>178.76829599999996</v>
      </c>
      <c r="W1964" s="1"/>
      <c r="X1964" s="1"/>
      <c r="Y1964" s="1"/>
      <c r="AC1964" s="1"/>
      <c r="AF1964" s="1"/>
      <c r="AG1964" s="1"/>
    </row>
    <row r="1965" spans="1:33" hidden="1" x14ac:dyDescent="0.25">
      <c r="A1965" s="1">
        <v>5</v>
      </c>
      <c r="B1965" s="1">
        <v>2018</v>
      </c>
      <c r="C1965" s="1">
        <v>35127045</v>
      </c>
      <c r="D1965" s="44" t="s">
        <v>189</v>
      </c>
      <c r="E1965" s="20">
        <v>6.8366743000000008E-2</v>
      </c>
      <c r="F1965" s="20">
        <v>5.8206605000000008E-2</v>
      </c>
      <c r="G1965" s="20">
        <v>1.0160138000000003E-2</v>
      </c>
      <c r="H1965" s="20">
        <v>0</v>
      </c>
      <c r="I1965" s="20">
        <v>9.0799999999999995E-3</v>
      </c>
      <c r="J1965" s="20">
        <v>1.56E-3</v>
      </c>
      <c r="K1965" s="20">
        <v>5.0792948000000004E-2</v>
      </c>
      <c r="L1965" s="20">
        <v>6.9337949999999995E-3</v>
      </c>
      <c r="M1965" s="20">
        <v>1.0199468749999998E-2</v>
      </c>
      <c r="N1965" s="1">
        <v>20</v>
      </c>
      <c r="O1965" s="8">
        <f>IFERROR(IFERROR(Tabela_BI[[#This Row],[nº Capt. Superf. - DAEE]]/(Tabela_BI[[#This Row],[nº Capt. Subt. - DAEE]] + Tabela_BI[[#This Row],[nº Capt. Superf. - DAEE]]),"") *100,"")</f>
        <v>49.253731343283583</v>
      </c>
      <c r="P1965" s="8">
        <f>IFERROR(IFERROR(Tabela_BI[[#This Row],[nº Capt. Subt. - DAEE]] /(Tabela_BI[[#This Row],[nº Capt. Subt. - DAEE]] + Tabela_BI[[#This Row],[nº Capt. Superf. - DAEE]]),"") *100,"")</f>
        <v>50.746268656716417</v>
      </c>
      <c r="Q1965" s="1">
        <v>33</v>
      </c>
      <c r="R1965" s="1">
        <v>34</v>
      </c>
      <c r="S1965" s="6">
        <v>118.044</v>
      </c>
      <c r="T1965" s="6">
        <v>118.044</v>
      </c>
      <c r="W1965" s="1"/>
      <c r="X1965" s="1"/>
      <c r="Y1965" s="1"/>
      <c r="AC1965" s="1"/>
      <c r="AF1965" s="1"/>
      <c r="AG1965" s="1"/>
    </row>
    <row r="1966" spans="1:33" hidden="1" x14ac:dyDescent="0.25">
      <c r="A1966" s="1">
        <v>9</v>
      </c>
      <c r="B1966" s="1">
        <v>2018</v>
      </c>
      <c r="C1966" s="1">
        <v>35127049</v>
      </c>
      <c r="D1966" s="44" t="s">
        <v>189</v>
      </c>
      <c r="E1966" s="20">
        <v>1.8600000000000001E-3</v>
      </c>
      <c r="F1966" s="20">
        <v>1.82E-3</v>
      </c>
      <c r="G1966" s="20">
        <v>4.0000000000000003E-5</v>
      </c>
      <c r="H1966" s="20">
        <v>0</v>
      </c>
      <c r="I1966" s="20">
        <v>0</v>
      </c>
      <c r="J1966" s="20">
        <v>0</v>
      </c>
      <c r="K1966" s="20">
        <v>0</v>
      </c>
      <c r="L1966" s="20">
        <v>1.8600000000000001E-3</v>
      </c>
      <c r="N1966" s="1">
        <v>0</v>
      </c>
      <c r="O1966" s="8">
        <f>IFERROR(IFERROR(Tabela_BI[[#This Row],[nº Capt. Superf. - DAEE]]/(Tabela_BI[[#This Row],[nº Capt. Subt. - DAEE]] + Tabela_BI[[#This Row],[nº Capt. Superf. - DAEE]]),"") *100,"")</f>
        <v>33.333333333333329</v>
      </c>
      <c r="P1966" s="8">
        <f>IFERROR(IFERROR(Tabela_BI[[#This Row],[nº Capt. Subt. - DAEE]] /(Tabela_BI[[#This Row],[nº Capt. Subt. - DAEE]] + Tabela_BI[[#This Row],[nº Capt. Superf. - DAEE]]),"") *100,"")</f>
        <v>66.666666666666657</v>
      </c>
      <c r="Q1966" s="1">
        <v>1</v>
      </c>
      <c r="R1966" s="1">
        <v>2</v>
      </c>
      <c r="S1966" s="6"/>
      <c r="T1966" s="6"/>
      <c r="W1966" s="1"/>
      <c r="X1966" s="1"/>
      <c r="Y1966" s="1"/>
      <c r="AC1966" s="1"/>
      <c r="AF1966" s="1"/>
      <c r="AG1966" s="1"/>
    </row>
    <row r="1967" spans="1:33" hidden="1" x14ac:dyDescent="0.25">
      <c r="A1967" s="1">
        <v>5</v>
      </c>
      <c r="B1967" s="1">
        <v>2018</v>
      </c>
      <c r="C1967" s="1">
        <v>35128035</v>
      </c>
      <c r="D1967" s="44" t="s">
        <v>190</v>
      </c>
      <c r="E1967" s="20">
        <v>2.9028305780000001</v>
      </c>
      <c r="F1967" s="20">
        <v>2.87927</v>
      </c>
      <c r="G1967" s="20">
        <v>2.3560577999999988E-2</v>
      </c>
      <c r="H1967" s="20">
        <v>2.7777777777777801E-3</v>
      </c>
      <c r="I1967" s="20">
        <v>2.5467500000000003</v>
      </c>
      <c r="J1967" s="20">
        <v>0.16771</v>
      </c>
      <c r="K1967" s="20">
        <v>7.92E-3</v>
      </c>
      <c r="L1967" s="20">
        <v>0.180450578</v>
      </c>
      <c r="M1967" s="20">
        <v>0.19774440529861112</v>
      </c>
      <c r="N1967" s="1">
        <v>11</v>
      </c>
      <c r="O1967" s="8">
        <f>IFERROR(IFERROR(Tabela_BI[[#This Row],[nº Capt. Superf. - DAEE]]/(Tabela_BI[[#This Row],[nº Capt. Subt. - DAEE]] + Tabela_BI[[#This Row],[nº Capt. Superf. - DAEE]]),"") *100,"")</f>
        <v>20.238095238095237</v>
      </c>
      <c r="P1967" s="8">
        <f>IFERROR(IFERROR(Tabela_BI[[#This Row],[nº Capt. Subt. - DAEE]] /(Tabela_BI[[#This Row],[nº Capt. Subt. - DAEE]] + Tabela_BI[[#This Row],[nº Capt. Superf. - DAEE]]),"") *100,"")</f>
        <v>79.761904761904773</v>
      </c>
      <c r="Q1967" s="1">
        <v>17</v>
      </c>
      <c r="R1967" s="1">
        <v>67</v>
      </c>
      <c r="S1967" s="6">
        <v>3560.598</v>
      </c>
      <c r="T1967" s="6">
        <v>0</v>
      </c>
      <c r="W1967" s="1"/>
      <c r="X1967" s="1"/>
      <c r="Y1967" s="1"/>
      <c r="AC1967" s="1"/>
      <c r="AF1967" s="1"/>
      <c r="AG1967" s="1"/>
    </row>
    <row r="1968" spans="1:33" hidden="1" x14ac:dyDescent="0.25">
      <c r="A1968" s="1">
        <v>15</v>
      </c>
      <c r="B1968" s="1">
        <v>2018</v>
      </c>
      <c r="C1968" s="1">
        <v>351290215</v>
      </c>
      <c r="D1968" s="44" t="s">
        <v>191</v>
      </c>
      <c r="E1968" s="20">
        <v>9.5961373000000003E-2</v>
      </c>
      <c r="F1968" s="20">
        <v>5.5129999999999998E-2</v>
      </c>
      <c r="G1968" s="20">
        <v>4.0831373000000004E-2</v>
      </c>
      <c r="H1968" s="20">
        <v>0</v>
      </c>
      <c r="I1968" s="20">
        <v>1.3559999999999997E-2</v>
      </c>
      <c r="J1968" s="20">
        <v>8.0629600000000007E-4</v>
      </c>
      <c r="K1968" s="20">
        <v>7.8095076999999999E-2</v>
      </c>
      <c r="L1968" s="20">
        <v>3.5000000000000001E-3</v>
      </c>
      <c r="M1968" s="20">
        <v>1.6971222457627121E-2</v>
      </c>
      <c r="N1968" s="1">
        <v>9</v>
      </c>
      <c r="O1968" s="8">
        <f>IFERROR(IFERROR(Tabela_BI[[#This Row],[nº Capt. Superf. - DAEE]]/(Tabela_BI[[#This Row],[nº Capt. Subt. - DAEE]] + Tabela_BI[[#This Row],[nº Capt. Superf. - DAEE]]),"") *100,"")</f>
        <v>30</v>
      </c>
      <c r="P1968" s="8">
        <f>IFERROR(IFERROR(Tabela_BI[[#This Row],[nº Capt. Subt. - DAEE]] /(Tabela_BI[[#This Row],[nº Capt. Subt. - DAEE]] + Tabela_BI[[#This Row],[nº Capt. Superf. - DAEE]]),"") *100,"")</f>
        <v>70</v>
      </c>
      <c r="Q1968" s="1">
        <v>12</v>
      </c>
      <c r="R1968" s="1">
        <v>28</v>
      </c>
      <c r="S1968" s="6">
        <v>265.3938</v>
      </c>
      <c r="T1968" s="6">
        <v>254.77804799999998</v>
      </c>
      <c r="W1968" s="1"/>
      <c r="X1968" s="1"/>
      <c r="Y1968" s="1"/>
      <c r="AC1968" s="1"/>
      <c r="AF1968" s="1"/>
      <c r="AG1968" s="1"/>
    </row>
    <row r="1969" spans="1:33" hidden="1" x14ac:dyDescent="0.25">
      <c r="A1969" s="1">
        <v>18</v>
      </c>
      <c r="B1969" s="1">
        <v>2018</v>
      </c>
      <c r="C1969" s="1">
        <v>351290218</v>
      </c>
      <c r="D1969" s="44" t="s">
        <v>191</v>
      </c>
      <c r="E1969" s="20">
        <v>2.2007777999999999E-2</v>
      </c>
      <c r="F1969" s="20">
        <v>2.2007777999999999E-2</v>
      </c>
      <c r="G1969" s="20">
        <v>0</v>
      </c>
      <c r="H1969" s="20">
        <v>0</v>
      </c>
      <c r="I1969" s="20">
        <v>0</v>
      </c>
      <c r="J1969" s="20">
        <v>1.389E-2</v>
      </c>
      <c r="K1969" s="20">
        <v>8.1177779999999991E-3</v>
      </c>
      <c r="L1969" s="20">
        <v>0</v>
      </c>
      <c r="N1969" s="1">
        <v>3</v>
      </c>
      <c r="O1969" s="8" t="str">
        <f>IFERROR(IFERROR(Tabela_BI[[#This Row],[nº Capt. Superf. - DAEE]]/(Tabela_BI[[#This Row],[nº Capt. Subt. - DAEE]] + Tabela_BI[[#This Row],[nº Capt. Superf. - DAEE]]),"") *100,"")</f>
        <v/>
      </c>
      <c r="P1969" s="8" t="str">
        <f>IFERROR(IFERROR(Tabela_BI[[#This Row],[nº Capt. Subt. - DAEE]] /(Tabela_BI[[#This Row],[nº Capt. Subt. - DAEE]] + Tabela_BI[[#This Row],[nº Capt. Superf. - DAEE]]),"") *100,"")</f>
        <v/>
      </c>
      <c r="Q1969" s="1">
        <v>7</v>
      </c>
      <c r="R1969" s="1" t="s">
        <v>47</v>
      </c>
      <c r="S1969" s="6"/>
      <c r="T1969" s="6"/>
      <c r="W1969" s="1"/>
      <c r="X1969" s="1"/>
      <c r="Y1969" s="1"/>
      <c r="AC1969" s="1"/>
      <c r="AF1969" s="1"/>
      <c r="AG1969" s="1"/>
    </row>
    <row r="1970" spans="1:33" hidden="1" x14ac:dyDescent="0.25">
      <c r="A1970" s="1">
        <v>6</v>
      </c>
      <c r="B1970" s="1">
        <v>2018</v>
      </c>
      <c r="C1970" s="1">
        <v>35130096</v>
      </c>
      <c r="D1970" s="44" t="s">
        <v>192</v>
      </c>
      <c r="E1970" s="20">
        <v>1.4911483190000001</v>
      </c>
      <c r="F1970" s="20">
        <v>1.2704600000000001</v>
      </c>
      <c r="G1970" s="20">
        <v>0.22068831899999999</v>
      </c>
      <c r="H1970" s="20">
        <v>0</v>
      </c>
      <c r="I1970" s="20">
        <v>1.25</v>
      </c>
      <c r="J1970" s="20">
        <v>7.4163503000000006E-2</v>
      </c>
      <c r="K1970" s="20">
        <v>1.5389999999999999E-2</v>
      </c>
      <c r="L1970" s="20">
        <v>0.15159481599999988</v>
      </c>
      <c r="M1970" s="20">
        <v>0.82980195601851847</v>
      </c>
      <c r="N1970" s="1">
        <v>14</v>
      </c>
      <c r="O1970" s="8">
        <f>IFERROR(IFERROR(Tabela_BI[[#This Row],[nº Capt. Superf. - DAEE]]/(Tabela_BI[[#This Row],[nº Capt. Subt. - DAEE]] + Tabela_BI[[#This Row],[nº Capt. Superf. - DAEE]]),"") *100,"")</f>
        <v>8.695652173913043</v>
      </c>
      <c r="P1970" s="8">
        <f>IFERROR(IFERROR(Tabela_BI[[#This Row],[nº Capt. Subt. - DAEE]] /(Tabela_BI[[#This Row],[nº Capt. Subt. - DAEE]] + Tabela_BI[[#This Row],[nº Capt. Superf. - DAEE]]),"") *100,"")</f>
        <v>91.304347826086953</v>
      </c>
      <c r="Q1970" s="1">
        <v>12</v>
      </c>
      <c r="R1970" s="1">
        <v>126</v>
      </c>
      <c r="S1970" s="6">
        <v>6580.3110479999996</v>
      </c>
      <c r="T1970" s="6">
        <v>2829.5337506399997</v>
      </c>
      <c r="W1970" s="1"/>
      <c r="X1970" s="1"/>
      <c r="Y1970" s="1"/>
      <c r="AC1970" s="1"/>
      <c r="AF1970" s="1"/>
      <c r="AG1970" s="1"/>
    </row>
    <row r="1971" spans="1:33" hidden="1" x14ac:dyDescent="0.25">
      <c r="A1971" s="1">
        <v>10</v>
      </c>
      <c r="B1971" s="1">
        <v>2018</v>
      </c>
      <c r="C1971" s="1">
        <v>351300910</v>
      </c>
      <c r="D1971" s="44" t="s">
        <v>192</v>
      </c>
      <c r="E1971" s="20">
        <v>1.9373536630000003</v>
      </c>
      <c r="F1971" s="20">
        <v>1.9351436630000003</v>
      </c>
      <c r="G1971" s="20">
        <v>2.2099999999999997E-3</v>
      </c>
      <c r="H1971" s="20">
        <v>0</v>
      </c>
      <c r="I1971" s="20">
        <v>0</v>
      </c>
      <c r="J1971" s="20">
        <v>1.9299600000000001</v>
      </c>
      <c r="K1971" s="20">
        <v>5.465817999999999E-3</v>
      </c>
      <c r="L1971" s="20">
        <v>1.9278450000000001E-3</v>
      </c>
      <c r="N1971" s="1">
        <v>8</v>
      </c>
      <c r="O1971" s="8">
        <f>IFERROR(IFERROR(Tabela_BI[[#This Row],[nº Capt. Superf. - DAEE]]/(Tabela_BI[[#This Row],[nº Capt. Subt. - DAEE]] + Tabela_BI[[#This Row],[nº Capt. Superf. - DAEE]]),"") *100,"")</f>
        <v>73.68421052631578</v>
      </c>
      <c r="P1971" s="8">
        <f>IFERROR(IFERROR(Tabela_BI[[#This Row],[nº Capt. Subt. - DAEE]] /(Tabela_BI[[#This Row],[nº Capt. Subt. - DAEE]] + Tabela_BI[[#This Row],[nº Capt. Superf. - DAEE]]),"") *100,"")</f>
        <v>26.315789473684209</v>
      </c>
      <c r="Q1971" s="1">
        <v>14</v>
      </c>
      <c r="R1971" s="1">
        <v>5</v>
      </c>
      <c r="S1971" s="6"/>
      <c r="T1971" s="6"/>
      <c r="W1971" s="1"/>
      <c r="X1971" s="1"/>
      <c r="Y1971" s="1"/>
      <c r="AC1971" s="1"/>
      <c r="AF1971" s="1"/>
      <c r="AG1971" s="1"/>
    </row>
    <row r="1972" spans="1:33" hidden="1" x14ac:dyDescent="0.25">
      <c r="A1972" s="1">
        <v>4</v>
      </c>
      <c r="B1972" s="1">
        <v>2018</v>
      </c>
      <c r="C1972" s="1">
        <v>35131084</v>
      </c>
      <c r="D1972" s="44" t="s">
        <v>193</v>
      </c>
      <c r="E1972" s="20">
        <v>0.15822</v>
      </c>
      <c r="F1972" s="20">
        <v>1.2579999999999999E-2</v>
      </c>
      <c r="G1972" s="20">
        <v>0.14563999999999999</v>
      </c>
      <c r="H1972" s="20">
        <v>0</v>
      </c>
      <c r="I1972" s="20">
        <v>7.0140000000000008E-2</v>
      </c>
      <c r="J1972" s="20">
        <v>9.1600000000000015E-3</v>
      </c>
      <c r="K1972" s="20">
        <v>1.349E-2</v>
      </c>
      <c r="L1972" s="20">
        <v>6.5430000000000002E-2</v>
      </c>
      <c r="M1972" s="20">
        <v>0.10060964426851852</v>
      </c>
      <c r="N1972" s="1">
        <v>9</v>
      </c>
      <c r="O1972" s="8">
        <f>IFERROR(IFERROR(Tabela_BI[[#This Row],[nº Capt. Superf. - DAEE]]/(Tabela_BI[[#This Row],[nº Capt. Subt. - DAEE]] + Tabela_BI[[#This Row],[nº Capt. Superf. - DAEE]]),"") *100,"")</f>
        <v>21.276595744680851</v>
      </c>
      <c r="P1972" s="8">
        <f>IFERROR(IFERROR(Tabela_BI[[#This Row],[nº Capt. Subt. - DAEE]] /(Tabela_BI[[#This Row],[nº Capt. Subt. - DAEE]] + Tabela_BI[[#This Row],[nº Capt. Superf. - DAEE]]),"") *100,"")</f>
        <v>78.723404255319153</v>
      </c>
      <c r="Q1972" s="1">
        <v>10</v>
      </c>
      <c r="R1972" s="1">
        <v>37</v>
      </c>
      <c r="S1972" s="6">
        <v>1824.4294199999997</v>
      </c>
      <c r="T1972" s="6">
        <v>1824.4294199999997</v>
      </c>
      <c r="W1972" s="1"/>
      <c r="X1972" s="1"/>
      <c r="Y1972" s="1"/>
      <c r="AC1972" s="1"/>
      <c r="AF1972" s="1"/>
      <c r="AG1972" s="1"/>
    </row>
    <row r="1973" spans="1:33" hidden="1" x14ac:dyDescent="0.25">
      <c r="A1973" s="1">
        <v>9</v>
      </c>
      <c r="B1973" s="1">
        <v>2018</v>
      </c>
      <c r="C1973" s="1">
        <v>35131089</v>
      </c>
      <c r="D1973" s="44" t="s">
        <v>193</v>
      </c>
      <c r="E1973" s="20">
        <v>3.1082037E-2</v>
      </c>
      <c r="F1973" s="20">
        <v>3.092E-2</v>
      </c>
      <c r="G1973" s="20">
        <v>1.6203699999999999E-4</v>
      </c>
      <c r="H1973" s="20">
        <v>0</v>
      </c>
      <c r="I1973" s="20">
        <v>0</v>
      </c>
      <c r="J1973" s="20">
        <v>0</v>
      </c>
      <c r="K1973" s="20">
        <v>3.0414166999999999E-2</v>
      </c>
      <c r="L1973" s="20">
        <v>6.6786999999999999E-4</v>
      </c>
      <c r="N1973" s="1">
        <v>4</v>
      </c>
      <c r="O1973" s="8">
        <f>IFERROR(IFERROR(Tabela_BI[[#This Row],[nº Capt. Superf. - DAEE]]/(Tabela_BI[[#This Row],[nº Capt. Subt. - DAEE]] + Tabela_BI[[#This Row],[nº Capt. Superf. - DAEE]]),"") *100,"")</f>
        <v>71.428571428571431</v>
      </c>
      <c r="P1973" s="8">
        <f>IFERROR(IFERROR(Tabela_BI[[#This Row],[nº Capt. Subt. - DAEE]] /(Tabela_BI[[#This Row],[nº Capt. Subt. - DAEE]] + Tabela_BI[[#This Row],[nº Capt. Superf. - DAEE]]),"") *100,"")</f>
        <v>28.571428571428569</v>
      </c>
      <c r="Q1973" s="1">
        <v>5</v>
      </c>
      <c r="R1973" s="1">
        <v>2</v>
      </c>
      <c r="S1973" s="6"/>
      <c r="T1973" s="6"/>
      <c r="W1973" s="1"/>
      <c r="X1973" s="1"/>
      <c r="Y1973" s="1"/>
      <c r="AC1973" s="1"/>
      <c r="AF1973" s="1"/>
      <c r="AG1973" s="1"/>
    </row>
    <row r="1974" spans="1:33" hidden="1" x14ac:dyDescent="0.25">
      <c r="A1974" s="1">
        <v>8</v>
      </c>
      <c r="B1974" s="1">
        <v>2018</v>
      </c>
      <c r="C1974" s="1">
        <v>35132078</v>
      </c>
      <c r="D1974" s="44" t="s">
        <v>194</v>
      </c>
      <c r="E1974" s="20">
        <v>0.97666252399999975</v>
      </c>
      <c r="F1974" s="20">
        <v>0.8539538889999998</v>
      </c>
      <c r="G1974" s="20">
        <v>0.12270863499999998</v>
      </c>
      <c r="H1974" s="20">
        <v>1.1324200913242E-3</v>
      </c>
      <c r="I1974" s="20">
        <v>0.31703222200000003</v>
      </c>
      <c r="J1974" s="20">
        <v>3.0011968E-2</v>
      </c>
      <c r="K1974" s="20">
        <v>0.61784444500000013</v>
      </c>
      <c r="L1974" s="20">
        <v>1.1773888999999997E-2</v>
      </c>
      <c r="M1974" s="20">
        <v>1.5464589843749999E-2</v>
      </c>
      <c r="N1974" s="1">
        <v>47</v>
      </c>
      <c r="O1974" s="8">
        <f>IFERROR(IFERROR(Tabela_BI[[#This Row],[nº Capt. Superf. - DAEE]]/(Tabela_BI[[#This Row],[nº Capt. Subt. - DAEE]] + Tabela_BI[[#This Row],[nº Capt. Superf. - DAEE]]),"") *100,"")</f>
        <v>64.754098360655746</v>
      </c>
      <c r="P1974" s="8">
        <f>IFERROR(IFERROR(Tabela_BI[[#This Row],[nº Capt. Subt. - DAEE]] /(Tabela_BI[[#This Row],[nº Capt. Subt. - DAEE]] + Tabela_BI[[#This Row],[nº Capt. Superf. - DAEE]]),"") *100,"")</f>
        <v>35.245901639344261</v>
      </c>
      <c r="Q1974" s="1">
        <v>79</v>
      </c>
      <c r="R1974" s="1">
        <v>43</v>
      </c>
      <c r="S1974" s="6">
        <v>325.90836000000002</v>
      </c>
      <c r="T1974" s="6">
        <v>325.90836000000002</v>
      </c>
      <c r="W1974" s="1"/>
      <c r="X1974" s="1"/>
      <c r="Y1974" s="1"/>
      <c r="AC1974" s="1"/>
      <c r="AF1974" s="1"/>
      <c r="AG1974" s="1"/>
    </row>
    <row r="1975" spans="1:33" hidden="1" x14ac:dyDescent="0.25">
      <c r="A1975" s="1">
        <v>17</v>
      </c>
      <c r="B1975" s="1">
        <v>2018</v>
      </c>
      <c r="C1975" s="1">
        <v>351330617</v>
      </c>
      <c r="D1975" s="44" t="s">
        <v>195</v>
      </c>
      <c r="E1975" s="20">
        <v>0.12423000000000001</v>
      </c>
      <c r="F1975" s="20">
        <v>0.11884</v>
      </c>
      <c r="G1975" s="20">
        <v>5.3900000000000007E-3</v>
      </c>
      <c r="H1975" s="20">
        <v>0.1916770991882292</v>
      </c>
      <c r="I1975" s="20">
        <v>5.2500000000000003E-3</v>
      </c>
      <c r="J1975" s="20">
        <v>0</v>
      </c>
      <c r="K1975" s="20">
        <v>0.11884</v>
      </c>
      <c r="L1975" s="20">
        <v>1.3999999999999999E-4</v>
      </c>
      <c r="M1975" s="20">
        <v>4.9931749999999999E-3</v>
      </c>
      <c r="N1975" s="1">
        <v>2</v>
      </c>
      <c r="O1975" s="8">
        <f>IFERROR(IFERROR(Tabela_BI[[#This Row],[nº Capt. Superf. - DAEE]]/(Tabela_BI[[#This Row],[nº Capt. Subt. - DAEE]] + Tabela_BI[[#This Row],[nº Capt. Superf. - DAEE]]),"") *100,"")</f>
        <v>72.727272727272734</v>
      </c>
      <c r="P1975" s="8">
        <f>IFERROR(IFERROR(Tabela_BI[[#This Row],[nº Capt. Subt. - DAEE]] /(Tabela_BI[[#This Row],[nº Capt. Subt. - DAEE]] + Tabela_BI[[#This Row],[nº Capt. Superf. - DAEE]]),"") *100,"")</f>
        <v>27.27272727272727</v>
      </c>
      <c r="Q1975" s="1">
        <v>8</v>
      </c>
      <c r="R1975" s="1">
        <v>3</v>
      </c>
      <c r="S1975" s="6">
        <v>75.275999999999996</v>
      </c>
      <c r="T1975" s="6">
        <v>75.275999999999996</v>
      </c>
      <c r="W1975" s="1"/>
      <c r="X1975" s="1"/>
      <c r="Y1975" s="1"/>
      <c r="AC1975" s="1"/>
      <c r="AF1975" s="1"/>
      <c r="AG1975" s="1"/>
    </row>
    <row r="1976" spans="1:33" hidden="1" x14ac:dyDescent="0.25">
      <c r="A1976" s="1">
        <v>2</v>
      </c>
      <c r="B1976" s="1">
        <v>2018</v>
      </c>
      <c r="C1976" s="1">
        <v>35134052</v>
      </c>
      <c r="D1976" s="44" t="s">
        <v>196</v>
      </c>
      <c r="E1976" s="20">
        <v>7.3010602000000008E-2</v>
      </c>
      <c r="F1976" s="20">
        <v>6.1973333000000012E-2</v>
      </c>
      <c r="G1976" s="20">
        <v>1.1037269000000001E-2</v>
      </c>
      <c r="H1976" s="20">
        <v>0.19663441780821919</v>
      </c>
      <c r="I1976" s="20">
        <v>0</v>
      </c>
      <c r="J1976" s="20">
        <v>1.1577268999999999E-2</v>
      </c>
      <c r="K1976" s="20">
        <v>6.1313332999999998E-2</v>
      </c>
      <c r="L1976" s="20">
        <v>1.2000000000000002E-4</v>
      </c>
      <c r="M1976" s="20">
        <v>0.24164951388888889</v>
      </c>
      <c r="N1976" s="1">
        <v>11</v>
      </c>
      <c r="O1976" s="8">
        <f>IFERROR(IFERROR(Tabela_BI[[#This Row],[nº Capt. Superf. - DAEE]]/(Tabela_BI[[#This Row],[nº Capt. Subt. - DAEE]] + Tabela_BI[[#This Row],[nº Capt. Superf. - DAEE]]),"") *100,"")</f>
        <v>50</v>
      </c>
      <c r="P1976" s="8">
        <f>IFERROR(IFERROR(Tabela_BI[[#This Row],[nº Capt. Subt. - DAEE]] /(Tabela_BI[[#This Row],[nº Capt. Subt. - DAEE]] + Tabela_BI[[#This Row],[nº Capt. Superf. - DAEE]]),"") *100,"")</f>
        <v>50</v>
      </c>
      <c r="Q1976" s="1">
        <v>16</v>
      </c>
      <c r="R1976" s="1">
        <v>16</v>
      </c>
      <c r="S1976" s="6">
        <v>3203.7804287999998</v>
      </c>
      <c r="T1976" s="6">
        <v>0</v>
      </c>
      <c r="W1976" s="1"/>
      <c r="X1976" s="1"/>
      <c r="Y1976" s="1"/>
      <c r="AC1976" s="1"/>
      <c r="AF1976" s="1"/>
      <c r="AG1976" s="1"/>
    </row>
    <row r="1977" spans="1:33" hidden="1" x14ac:dyDescent="0.25">
      <c r="A1977" s="1">
        <v>7</v>
      </c>
      <c r="B1977" s="1">
        <v>2018</v>
      </c>
      <c r="C1977" s="1">
        <v>35135047</v>
      </c>
      <c r="D1977" s="44" t="s">
        <v>197</v>
      </c>
      <c r="E1977" s="20">
        <v>9.9889977779999963</v>
      </c>
      <c r="F1977" s="20">
        <v>9.786397777999996</v>
      </c>
      <c r="G1977" s="20">
        <v>0.20259999999999995</v>
      </c>
      <c r="H1977" s="20">
        <v>0</v>
      </c>
      <c r="I1977" s="20">
        <v>4.5833300000000001</v>
      </c>
      <c r="J1977" s="20">
        <v>5.3824777779999984</v>
      </c>
      <c r="K1977" s="20">
        <v>0</v>
      </c>
      <c r="L1977" s="20">
        <v>2.3190000000000013E-2</v>
      </c>
      <c r="M1977" s="20">
        <v>0.37816915997453704</v>
      </c>
      <c r="N1977" s="1">
        <v>29</v>
      </c>
      <c r="O1977" s="8">
        <f>IFERROR(IFERROR(Tabela_BI[[#This Row],[nº Capt. Superf. - DAEE]]/(Tabela_BI[[#This Row],[nº Capt. Subt. - DAEE]] + Tabela_BI[[#This Row],[nº Capt. Superf. - DAEE]]),"") *100,"")</f>
        <v>53.521126760563376</v>
      </c>
      <c r="P1977" s="8">
        <f>IFERROR(IFERROR(Tabela_BI[[#This Row],[nº Capt. Subt. - DAEE]] /(Tabela_BI[[#This Row],[nº Capt. Subt. - DAEE]] + Tabela_BI[[#This Row],[nº Capt. Superf. - DAEE]]),"") *100,"")</f>
        <v>46.478873239436616</v>
      </c>
      <c r="Q1977" s="1">
        <v>38</v>
      </c>
      <c r="R1977" s="1">
        <v>33</v>
      </c>
      <c r="S1977" s="6">
        <v>3453.0693120000001</v>
      </c>
      <c r="T1977" s="6">
        <v>3453.0693120000001</v>
      </c>
      <c r="W1977" s="1"/>
      <c r="X1977" s="1"/>
      <c r="Y1977" s="1"/>
      <c r="AC1977" s="1"/>
      <c r="AF1977" s="1"/>
      <c r="AG1977" s="1"/>
    </row>
    <row r="1978" spans="1:33" hidden="1" x14ac:dyDescent="0.25">
      <c r="A1978" s="1">
        <v>2</v>
      </c>
      <c r="B1978" s="1">
        <v>2018</v>
      </c>
      <c r="C1978" s="1">
        <v>35136032</v>
      </c>
      <c r="D1978" s="44" t="s">
        <v>198</v>
      </c>
      <c r="E1978" s="20">
        <v>0.18986310200000001</v>
      </c>
      <c r="F1978" s="20">
        <v>0.187713241</v>
      </c>
      <c r="G1978" s="20">
        <v>2.1498610000000003E-3</v>
      </c>
      <c r="H1978" s="20">
        <v>0</v>
      </c>
      <c r="I1978" s="20">
        <v>5.4235556000000004E-2</v>
      </c>
      <c r="J1978" s="20">
        <v>3.7148100000000006E-4</v>
      </c>
      <c r="K1978" s="20">
        <v>0.12437967600000002</v>
      </c>
      <c r="L1978" s="20">
        <v>1.0876388999999997E-2</v>
      </c>
      <c r="M1978" s="20">
        <v>3.6730649402777774E-2</v>
      </c>
      <c r="N1978" s="1">
        <v>35</v>
      </c>
      <c r="O1978" s="8">
        <f>IFERROR(IFERROR(Tabela_BI[[#This Row],[nº Capt. Superf. - DAEE]]/(Tabela_BI[[#This Row],[nº Capt. Subt. - DAEE]] + Tabela_BI[[#This Row],[nº Capt. Superf. - DAEE]]),"") *100,"")</f>
        <v>68.518518518518519</v>
      </c>
      <c r="P1978" s="8">
        <f>IFERROR(IFERROR(Tabela_BI[[#This Row],[nº Capt. Subt. - DAEE]] /(Tabela_BI[[#This Row],[nº Capt. Subt. - DAEE]] + Tabela_BI[[#This Row],[nº Capt. Superf. - DAEE]]),"") *100,"")</f>
        <v>31.481481481481481</v>
      </c>
      <c r="Q1978" s="1">
        <v>37</v>
      </c>
      <c r="R1978" s="1">
        <v>17</v>
      </c>
      <c r="S1978" s="6">
        <v>585.19259999999997</v>
      </c>
      <c r="T1978" s="6">
        <v>93.630815999999996</v>
      </c>
      <c r="W1978" s="1"/>
      <c r="X1978" s="1"/>
      <c r="Y1978" s="1"/>
      <c r="AC1978" s="1"/>
      <c r="AF1978" s="1"/>
      <c r="AG1978" s="1"/>
    </row>
    <row r="1979" spans="1:33" hidden="1" x14ac:dyDescent="0.25">
      <c r="A1979" s="1">
        <v>9</v>
      </c>
      <c r="B1979" s="1">
        <v>2018</v>
      </c>
      <c r="C1979" s="1">
        <v>35137029</v>
      </c>
      <c r="D1979" s="44" t="s">
        <v>199</v>
      </c>
      <c r="E1979" s="20">
        <v>1.1898277469999994</v>
      </c>
      <c r="F1979" s="20">
        <v>0.6837099999999996</v>
      </c>
      <c r="G1979" s="20">
        <v>0.50611774699999978</v>
      </c>
      <c r="H1979" s="20">
        <v>0.13408580669710818</v>
      </c>
      <c r="I1979" s="20">
        <v>5.2820000000000013E-2</v>
      </c>
      <c r="J1979" s="20">
        <v>0.302412654</v>
      </c>
      <c r="K1979" s="20">
        <v>0.73414041699999977</v>
      </c>
      <c r="L1979" s="20">
        <v>0.10045467600000001</v>
      </c>
      <c r="M1979" s="20">
        <v>8.8521017296296287E-2</v>
      </c>
      <c r="N1979" s="1">
        <v>34</v>
      </c>
      <c r="O1979" s="8">
        <f>IFERROR(IFERROR(Tabela_BI[[#This Row],[nº Capt. Superf. - DAEE]]/(Tabela_BI[[#This Row],[nº Capt. Subt. - DAEE]] + Tabela_BI[[#This Row],[nº Capt. Superf. - DAEE]]),"") *100,"")</f>
        <v>46.153846153846153</v>
      </c>
      <c r="P1979" s="8">
        <f>IFERROR(IFERROR(Tabela_BI[[#This Row],[nº Capt. Subt. - DAEE]] /(Tabela_BI[[#This Row],[nº Capt. Subt. - DAEE]] + Tabela_BI[[#This Row],[nº Capt. Superf. - DAEE]]),"") *100,"")</f>
        <v>53.846153846153847</v>
      </c>
      <c r="Q1979" s="1">
        <v>66</v>
      </c>
      <c r="R1979" s="1">
        <v>77</v>
      </c>
      <c r="S1979" s="6">
        <v>1615.194</v>
      </c>
      <c r="T1979" s="6">
        <v>0</v>
      </c>
      <c r="W1979" s="1"/>
      <c r="X1979" s="1"/>
      <c r="Y1979" s="1"/>
      <c r="AC1979" s="1"/>
      <c r="AF1979" s="1"/>
      <c r="AG1979" s="1"/>
    </row>
    <row r="1980" spans="1:33" hidden="1" x14ac:dyDescent="0.25">
      <c r="A1980" s="1">
        <v>6</v>
      </c>
      <c r="B1980" s="1">
        <v>2018</v>
      </c>
      <c r="C1980" s="1">
        <v>35138016</v>
      </c>
      <c r="D1980" s="44" t="s">
        <v>200</v>
      </c>
      <c r="E1980" s="20">
        <v>0.13649748399999995</v>
      </c>
      <c r="F1980" s="20">
        <v>5.0000000000000002E-5</v>
      </c>
      <c r="G1980" s="20">
        <v>0.13644748399999995</v>
      </c>
      <c r="H1980" s="20">
        <v>0</v>
      </c>
      <c r="I1980" s="20">
        <v>0</v>
      </c>
      <c r="J1980" s="20">
        <v>3.9219305000000031E-2</v>
      </c>
      <c r="K1980" s="20">
        <v>1.0000000000000001E-5</v>
      </c>
      <c r="L1980" s="20">
        <v>9.7268179000000024E-2</v>
      </c>
      <c r="M1980" s="20">
        <v>1.3975562384259259</v>
      </c>
      <c r="N1980" s="1" t="s">
        <v>47</v>
      </c>
      <c r="O1980" s="8">
        <f>IFERROR(IFERROR(Tabela_BI[[#This Row],[nº Capt. Superf. - DAEE]]/(Tabela_BI[[#This Row],[nº Capt. Subt. - DAEE]] + Tabela_BI[[#This Row],[nº Capt. Superf. - DAEE]]),"") *100,"")</f>
        <v>1.1904761904761905</v>
      </c>
      <c r="P1980" s="8">
        <f>IFERROR(IFERROR(Tabela_BI[[#This Row],[nº Capt. Subt. - DAEE]] /(Tabela_BI[[#This Row],[nº Capt. Subt. - DAEE]] + Tabela_BI[[#This Row],[nº Capt. Superf. - DAEE]]),"") *100,"")</f>
        <v>98.80952380952381</v>
      </c>
      <c r="Q1980" s="1">
        <v>1</v>
      </c>
      <c r="R1980" s="1">
        <v>83</v>
      </c>
      <c r="S1980" s="6">
        <v>21730.296816000002</v>
      </c>
      <c r="T1980" s="6">
        <v>10474.003065312001</v>
      </c>
      <c r="W1980" s="1"/>
      <c r="X1980" s="1"/>
      <c r="Y1980" s="1"/>
      <c r="AC1980" s="1"/>
      <c r="AF1980" s="1"/>
      <c r="AG1980" s="1"/>
    </row>
    <row r="1981" spans="1:33" hidden="1" x14ac:dyDescent="0.25">
      <c r="A1981" s="1">
        <v>18</v>
      </c>
      <c r="B1981" s="1">
        <v>2018</v>
      </c>
      <c r="C1981" s="1">
        <v>351385018</v>
      </c>
      <c r="D1981" s="44" t="s">
        <v>201</v>
      </c>
      <c r="E1981" s="20">
        <v>7.7000000000000002E-3</v>
      </c>
      <c r="F1981" s="20">
        <v>3.2600000000000003E-3</v>
      </c>
      <c r="G1981" s="20">
        <v>4.4399999999999995E-3</v>
      </c>
      <c r="H1981" s="20">
        <v>0</v>
      </c>
      <c r="I1981" s="20">
        <v>4.4399999999999995E-3</v>
      </c>
      <c r="J1981" s="20">
        <v>0</v>
      </c>
      <c r="K1981" s="20">
        <v>3.2600000000000003E-3</v>
      </c>
      <c r="L1981" s="20">
        <v>0</v>
      </c>
      <c r="M1981" s="20">
        <v>3.7141765624999997E-3</v>
      </c>
      <c r="N1981" s="1">
        <v>2</v>
      </c>
      <c r="O1981" s="8">
        <f>IFERROR(IFERROR(Tabela_BI[[#This Row],[nº Capt. Superf. - DAEE]]/(Tabela_BI[[#This Row],[nº Capt. Subt. - DAEE]] + Tabela_BI[[#This Row],[nº Capt. Superf. - DAEE]]),"") *100,"")</f>
        <v>75</v>
      </c>
      <c r="P1981" s="8">
        <f>IFERROR(IFERROR(Tabela_BI[[#This Row],[nº Capt. Subt. - DAEE]] /(Tabela_BI[[#This Row],[nº Capt. Subt. - DAEE]] + Tabela_BI[[#This Row],[nº Capt. Superf. - DAEE]]),"") *100,"")</f>
        <v>25</v>
      </c>
      <c r="Q1981" s="1">
        <v>6</v>
      </c>
      <c r="R1981" s="1">
        <v>2</v>
      </c>
      <c r="S1981" s="6">
        <v>68.846543999999994</v>
      </c>
      <c r="T1981" s="6">
        <v>68.846543999999994</v>
      </c>
      <c r="W1981" s="1"/>
      <c r="X1981" s="1"/>
      <c r="Y1981" s="1"/>
      <c r="AC1981" s="1"/>
      <c r="AF1981" s="1"/>
      <c r="AG1981" s="1"/>
    </row>
    <row r="1982" spans="1:33" hidden="1" x14ac:dyDescent="0.25">
      <c r="A1982" s="1">
        <v>4</v>
      </c>
      <c r="B1982" s="1">
        <v>2018</v>
      </c>
      <c r="C1982" s="1">
        <v>35139004</v>
      </c>
      <c r="D1982" s="44" t="s">
        <v>202</v>
      </c>
      <c r="E1982" s="20">
        <v>0.18750546300000009</v>
      </c>
      <c r="F1982" s="20">
        <v>0.1863875930000001</v>
      </c>
      <c r="G1982" s="20">
        <v>1.11787E-3</v>
      </c>
      <c r="H1982" s="20">
        <v>0</v>
      </c>
      <c r="I1982" s="20">
        <v>2.9579999999999999E-2</v>
      </c>
      <c r="J1982" s="20">
        <v>1E-4</v>
      </c>
      <c r="K1982" s="20">
        <v>0.12591632700000002</v>
      </c>
      <c r="L1982" s="20">
        <v>3.1909135999999998E-2</v>
      </c>
      <c r="M1982" s="20">
        <v>2.1150666666666665E-2</v>
      </c>
      <c r="N1982" s="1">
        <v>50</v>
      </c>
      <c r="O1982" s="8">
        <f>IFERROR(IFERROR(Tabela_BI[[#This Row],[nº Capt. Superf. - DAEE]]/(Tabela_BI[[#This Row],[nº Capt. Subt. - DAEE]] + Tabela_BI[[#This Row],[nº Capt. Superf. - DAEE]]),"") *100,"")</f>
        <v>92.233009708737868</v>
      </c>
      <c r="P1982" s="8">
        <f>IFERROR(IFERROR(Tabela_BI[[#This Row],[nº Capt. Subt. - DAEE]] /(Tabela_BI[[#This Row],[nº Capt. Subt. - DAEE]] + Tabela_BI[[#This Row],[nº Capt. Superf. - DAEE]]),"") *100,"")</f>
        <v>7.7669902912621351</v>
      </c>
      <c r="Q1982" s="1">
        <v>95</v>
      </c>
      <c r="R1982" s="1">
        <v>8</v>
      </c>
      <c r="S1982" s="6">
        <v>351.13499999999999</v>
      </c>
      <c r="T1982" s="6">
        <v>308.64766500000002</v>
      </c>
      <c r="W1982" s="1"/>
      <c r="X1982" s="1"/>
      <c r="Y1982" s="1"/>
      <c r="AC1982" s="1"/>
      <c r="AF1982" s="1"/>
      <c r="AG1982" s="1"/>
    </row>
    <row r="1983" spans="1:33" hidden="1" x14ac:dyDescent="0.25">
      <c r="A1983" s="1">
        <v>9</v>
      </c>
      <c r="B1983" s="1">
        <v>2018</v>
      </c>
      <c r="C1983" s="1">
        <v>35140079</v>
      </c>
      <c r="D1983" s="44" t="s">
        <v>203</v>
      </c>
      <c r="E1983" s="20">
        <v>5.5577779999999993E-3</v>
      </c>
      <c r="F1983" s="20">
        <v>5.5577779999999993E-3</v>
      </c>
      <c r="G1983" s="20">
        <v>0</v>
      </c>
      <c r="H1983" s="20">
        <v>0</v>
      </c>
      <c r="I1983" s="20">
        <v>0</v>
      </c>
      <c r="J1983" s="20">
        <v>2.7799999999999999E-3</v>
      </c>
      <c r="K1983" s="20">
        <v>0</v>
      </c>
      <c r="L1983" s="20">
        <v>2.7777779999999998E-3</v>
      </c>
      <c r="N1983" s="1" t="s">
        <v>47</v>
      </c>
      <c r="O1983" s="8" t="str">
        <f>IFERROR(IFERROR(Tabela_BI[[#This Row],[nº Capt. Superf. - DAEE]]/(Tabela_BI[[#This Row],[nº Capt. Subt. - DAEE]] + Tabela_BI[[#This Row],[nº Capt. Superf. - DAEE]]),"") *100,"")</f>
        <v/>
      </c>
      <c r="P1983" s="8" t="str">
        <f>IFERROR(IFERROR(Tabela_BI[[#This Row],[nº Capt. Subt. - DAEE]] /(Tabela_BI[[#This Row],[nº Capt. Subt. - DAEE]] + Tabela_BI[[#This Row],[nº Capt. Superf. - DAEE]]),"") *100,"")</f>
        <v/>
      </c>
      <c r="Q1983" s="1">
        <v>2</v>
      </c>
      <c r="R1983" s="1" t="s">
        <v>47</v>
      </c>
      <c r="S1983" s="6"/>
      <c r="T1983" s="6"/>
      <c r="W1983" s="1"/>
      <c r="X1983" s="1"/>
      <c r="Y1983" s="1"/>
      <c r="AC1983" s="1"/>
      <c r="AF1983" s="1"/>
      <c r="AG1983" s="1"/>
    </row>
    <row r="1984" spans="1:33" hidden="1" x14ac:dyDescent="0.25">
      <c r="A1984" s="1">
        <v>16</v>
      </c>
      <c r="B1984" s="1">
        <v>2018</v>
      </c>
      <c r="C1984" s="1">
        <v>351400716</v>
      </c>
      <c r="D1984" s="44" t="s">
        <v>203</v>
      </c>
      <c r="E1984" s="20">
        <v>1.8819999999999996E-2</v>
      </c>
      <c r="F1984" s="20">
        <v>0</v>
      </c>
      <c r="G1984" s="20">
        <v>1.8819999999999996E-2</v>
      </c>
      <c r="H1984" s="20">
        <v>0</v>
      </c>
      <c r="I1984" s="20">
        <v>1.0419999999999999E-2</v>
      </c>
      <c r="J1984" s="20">
        <v>3.65E-3</v>
      </c>
      <c r="K1984" s="20">
        <v>1.2E-4</v>
      </c>
      <c r="L1984" s="20">
        <v>4.6299999999999996E-3</v>
      </c>
      <c r="M1984" s="20">
        <v>2.2176476562499998E-2</v>
      </c>
      <c r="N1984" s="1">
        <v>4</v>
      </c>
      <c r="O1984" s="8" t="str">
        <f>IFERROR(IFERROR(Tabela_BI[[#This Row],[nº Capt. Superf. - DAEE]]/(Tabela_BI[[#This Row],[nº Capt. Subt. - DAEE]] + Tabela_BI[[#This Row],[nº Capt. Superf. - DAEE]]),"") *100,"")</f>
        <v/>
      </c>
      <c r="P1984" s="8" t="str">
        <f>IFERROR(IFERROR(Tabela_BI[[#This Row],[nº Capt. Subt. - DAEE]] /(Tabela_BI[[#This Row],[nº Capt. Subt. - DAEE]] + Tabela_BI[[#This Row],[nº Capt. Superf. - DAEE]]),"") *100,"")</f>
        <v/>
      </c>
      <c r="Q1984" s="1" t="s">
        <v>47</v>
      </c>
      <c r="R1984" s="1">
        <v>6</v>
      </c>
      <c r="S1984" s="6">
        <v>467.04599999999999</v>
      </c>
      <c r="T1984" s="6">
        <v>467.04599999999999</v>
      </c>
      <c r="W1984" s="1"/>
      <c r="X1984" s="1"/>
      <c r="Y1984" s="1"/>
      <c r="AC1984" s="1"/>
      <c r="AF1984" s="1"/>
      <c r="AG1984" s="1"/>
    </row>
    <row r="1985" spans="1:33" hidden="1" x14ac:dyDescent="0.25">
      <c r="A1985" s="1">
        <v>5</v>
      </c>
      <c r="B1985" s="1">
        <v>2018</v>
      </c>
      <c r="C1985" s="1">
        <v>35141065</v>
      </c>
      <c r="D1985" s="44" t="s">
        <v>204</v>
      </c>
      <c r="E1985" s="20">
        <v>0.25274999999999997</v>
      </c>
      <c r="F1985" s="20">
        <v>0.24706</v>
      </c>
      <c r="G1985" s="20">
        <v>5.6899999999999997E-3</v>
      </c>
      <c r="H1985" s="20">
        <v>0</v>
      </c>
      <c r="I1985" s="20">
        <v>0</v>
      </c>
      <c r="J1985" s="20">
        <v>1.1100000000000001E-3</v>
      </c>
      <c r="K1985" s="20">
        <v>0.24595</v>
      </c>
      <c r="L1985" s="20">
        <v>5.6899999999999997E-3</v>
      </c>
      <c r="N1985" s="1">
        <v>2</v>
      </c>
      <c r="O1985" s="8">
        <f>IFERROR(IFERROR(Tabela_BI[[#This Row],[nº Capt. Superf. - DAEE]]/(Tabela_BI[[#This Row],[nº Capt. Subt. - DAEE]] + Tabela_BI[[#This Row],[nº Capt. Superf. - DAEE]]),"") *100,"")</f>
        <v>66.666666666666657</v>
      </c>
      <c r="P1985" s="8">
        <f>IFERROR(IFERROR(Tabela_BI[[#This Row],[nº Capt. Subt. - DAEE]] /(Tabela_BI[[#This Row],[nº Capt. Subt. - DAEE]] + Tabela_BI[[#This Row],[nº Capt. Superf. - DAEE]]),"") *100,"")</f>
        <v>33.333333333333329</v>
      </c>
      <c r="Q1985" s="1">
        <v>6</v>
      </c>
      <c r="R1985" s="1">
        <v>3</v>
      </c>
      <c r="S1985" s="6"/>
      <c r="T1985" s="6"/>
      <c r="W1985" s="1"/>
      <c r="X1985" s="1"/>
      <c r="Y1985" s="1"/>
      <c r="AC1985" s="1"/>
      <c r="AF1985" s="1"/>
      <c r="AG1985" s="1"/>
    </row>
    <row r="1986" spans="1:33" hidden="1" x14ac:dyDescent="0.25">
      <c r="A1986" s="1">
        <v>10</v>
      </c>
      <c r="B1986" s="1">
        <v>2018</v>
      </c>
      <c r="C1986" s="1">
        <v>351410610</v>
      </c>
      <c r="D1986" s="44" t="s">
        <v>204</v>
      </c>
      <c r="E1986" s="20">
        <v>4.9189999999999998E-2</v>
      </c>
      <c r="F1986" s="20">
        <v>4.9189999999999998E-2</v>
      </c>
      <c r="G1986" s="20">
        <v>0</v>
      </c>
      <c r="H1986" s="20">
        <v>0</v>
      </c>
      <c r="I1986" s="20">
        <v>0</v>
      </c>
      <c r="J1986" s="20">
        <v>0</v>
      </c>
      <c r="K1986" s="20">
        <v>4.9189999999999998E-2</v>
      </c>
      <c r="L1986" s="20">
        <v>0</v>
      </c>
      <c r="N1986" s="1">
        <v>0</v>
      </c>
      <c r="O1986" s="8" t="str">
        <f>IFERROR(IFERROR(Tabela_BI[[#This Row],[nº Capt. Superf. - DAEE]]/(Tabela_BI[[#This Row],[nº Capt. Subt. - DAEE]] + Tabela_BI[[#This Row],[nº Capt. Superf. - DAEE]]),"") *100,"")</f>
        <v/>
      </c>
      <c r="P1986" s="8" t="str">
        <f>IFERROR(IFERROR(Tabela_BI[[#This Row],[nº Capt. Subt. - DAEE]] /(Tabela_BI[[#This Row],[nº Capt. Subt. - DAEE]] + Tabela_BI[[#This Row],[nº Capt. Superf. - DAEE]]),"") *100,"")</f>
        <v/>
      </c>
      <c r="Q1986" s="1">
        <v>1</v>
      </c>
      <c r="R1986" s="1" t="s">
        <v>47</v>
      </c>
      <c r="S1986" s="6"/>
      <c r="T1986" s="6"/>
      <c r="W1986" s="1"/>
      <c r="X1986" s="1"/>
      <c r="Y1986" s="1"/>
      <c r="AC1986" s="1"/>
      <c r="AF1986" s="1"/>
      <c r="AG1986" s="1"/>
    </row>
    <row r="1987" spans="1:33" hidden="1" x14ac:dyDescent="0.25">
      <c r="A1987" s="1">
        <v>13</v>
      </c>
      <c r="B1987" s="1">
        <v>2018</v>
      </c>
      <c r="C1987" s="1">
        <v>351410613</v>
      </c>
      <c r="D1987" s="44" t="s">
        <v>204</v>
      </c>
      <c r="E1987" s="20">
        <v>0.491386296</v>
      </c>
      <c r="F1987" s="20">
        <v>0.48427999999999999</v>
      </c>
      <c r="G1987" s="20">
        <v>7.1062959999999998E-3</v>
      </c>
      <c r="H1987" s="20">
        <v>0</v>
      </c>
      <c r="I1987" s="20">
        <v>2.0000000000000002E-5</v>
      </c>
      <c r="J1987" s="20">
        <v>0.46832000000000007</v>
      </c>
      <c r="K1987" s="20">
        <v>2.1977407000000001E-2</v>
      </c>
      <c r="L1987" s="20">
        <v>1.0688890000000004E-3</v>
      </c>
      <c r="M1987" s="20">
        <v>7.6416739388888891E-2</v>
      </c>
      <c r="N1987" s="1">
        <v>5</v>
      </c>
      <c r="O1987" s="8">
        <f>IFERROR(IFERROR(Tabela_BI[[#This Row],[nº Capt. Superf. - DAEE]]/(Tabela_BI[[#This Row],[nº Capt. Subt. - DAEE]] + Tabela_BI[[#This Row],[nº Capt. Superf. - DAEE]]),"") *100,"")</f>
        <v>60</v>
      </c>
      <c r="P1987" s="8">
        <f>IFERROR(IFERROR(Tabela_BI[[#This Row],[nº Capt. Subt. - DAEE]] /(Tabela_BI[[#This Row],[nº Capt. Subt. - DAEE]] + Tabela_BI[[#This Row],[nº Capt. Superf. - DAEE]]),"") *100,"")</f>
        <v>40</v>
      </c>
      <c r="Q1987" s="1">
        <v>21</v>
      </c>
      <c r="R1987" s="1">
        <v>14</v>
      </c>
      <c r="S1987" s="6">
        <v>1344.6993599999998</v>
      </c>
      <c r="T1987" s="6">
        <v>1344.6993599999998</v>
      </c>
      <c r="W1987" s="1"/>
      <c r="X1987" s="1"/>
      <c r="Y1987" s="1"/>
      <c r="AC1987" s="1"/>
      <c r="AF1987" s="1"/>
      <c r="AG1987" s="1"/>
    </row>
    <row r="1988" spans="1:33" hidden="1" x14ac:dyDescent="0.25">
      <c r="A1988" s="1">
        <v>15</v>
      </c>
      <c r="B1988" s="1">
        <v>2018</v>
      </c>
      <c r="C1988" s="1">
        <v>351420515</v>
      </c>
      <c r="D1988" s="44" t="s">
        <v>205</v>
      </c>
      <c r="E1988" s="20">
        <v>2.1053147999999997E-2</v>
      </c>
      <c r="F1988" s="20">
        <v>1.2439999999999998E-2</v>
      </c>
      <c r="G1988" s="20">
        <v>8.6131479999999993E-3</v>
      </c>
      <c r="H1988" s="20">
        <v>0</v>
      </c>
      <c r="I1988" s="20">
        <v>8.3300000000000006E-3</v>
      </c>
      <c r="J1988" s="20">
        <v>1.73148E-4</v>
      </c>
      <c r="K1988" s="20">
        <v>1.2489999999999998E-2</v>
      </c>
      <c r="L1988" s="20">
        <v>6.0000000000000002E-5</v>
      </c>
      <c r="M1988" s="20">
        <v>5.3411458333333332E-3</v>
      </c>
      <c r="N1988" s="1">
        <v>5</v>
      </c>
      <c r="O1988" s="8">
        <f>IFERROR(IFERROR(Tabela_BI[[#This Row],[nº Capt. Superf. - DAEE]]/(Tabela_BI[[#This Row],[nº Capt. Subt. - DAEE]] + Tabela_BI[[#This Row],[nº Capt. Superf. - DAEE]]),"") *100,"")</f>
        <v>68.75</v>
      </c>
      <c r="P1988" s="8">
        <f>IFERROR(IFERROR(Tabela_BI[[#This Row],[nº Capt. Subt. - DAEE]] /(Tabela_BI[[#This Row],[nº Capt. Subt. - DAEE]] + Tabela_BI[[#This Row],[nº Capt. Superf. - DAEE]]),"") *100,"")</f>
        <v>31.25</v>
      </c>
      <c r="Q1988" s="1">
        <v>11</v>
      </c>
      <c r="R1988" s="1">
        <v>5</v>
      </c>
      <c r="S1988" s="6">
        <v>106.38</v>
      </c>
      <c r="T1988" s="6">
        <v>106.38</v>
      </c>
      <c r="W1988" s="1"/>
      <c r="X1988" s="1"/>
      <c r="Y1988" s="1"/>
      <c r="AC1988" s="1"/>
      <c r="AF1988" s="1"/>
      <c r="AG1988" s="1"/>
    </row>
    <row r="1989" spans="1:33" hidden="1" x14ac:dyDescent="0.25">
      <c r="A1989" s="1">
        <v>13</v>
      </c>
      <c r="B1989" s="1">
        <v>2018</v>
      </c>
      <c r="C1989" s="1">
        <v>351430413</v>
      </c>
      <c r="D1989" s="44" t="s">
        <v>206</v>
      </c>
      <c r="E1989" s="20">
        <v>8.2220000000000029E-2</v>
      </c>
      <c r="F1989" s="20">
        <v>4.5070000000000027E-2</v>
      </c>
      <c r="G1989" s="20">
        <v>3.7150000000000002E-2</v>
      </c>
      <c r="H1989" s="20">
        <v>0</v>
      </c>
      <c r="I1989" s="20">
        <v>2.988E-2</v>
      </c>
      <c r="J1989" s="20">
        <v>5.0200000000000002E-3</v>
      </c>
      <c r="K1989" s="20">
        <v>4.4330000000000015E-2</v>
      </c>
      <c r="L1989" s="20">
        <v>2.9900000000000022E-3</v>
      </c>
      <c r="M1989" s="20">
        <v>2.168143958333333E-2</v>
      </c>
      <c r="N1989" s="1">
        <v>19</v>
      </c>
      <c r="O1989" s="8">
        <f>IFERROR(IFERROR(Tabela_BI[[#This Row],[nº Capt. Superf. - DAEE]]/(Tabela_BI[[#This Row],[nº Capt. Subt. - DAEE]] + Tabela_BI[[#This Row],[nº Capt. Superf. - DAEE]]),"") *100,"")</f>
        <v>46.428571428571431</v>
      </c>
      <c r="P1989" s="8">
        <f>IFERROR(IFERROR(Tabela_BI[[#This Row],[nº Capt. Subt. - DAEE]] /(Tabela_BI[[#This Row],[nº Capt. Subt. - DAEE]] + Tabela_BI[[#This Row],[nº Capt. Superf. - DAEE]]),"") *100,"")</f>
        <v>53.571428571428569</v>
      </c>
      <c r="Q1989" s="1">
        <v>39</v>
      </c>
      <c r="R1989" s="1">
        <v>45</v>
      </c>
      <c r="S1989" s="6">
        <v>437.72399999999999</v>
      </c>
      <c r="T1989" s="6">
        <v>437.72399999999999</v>
      </c>
      <c r="W1989" s="1"/>
      <c r="X1989" s="1"/>
      <c r="Y1989" s="1"/>
      <c r="AC1989" s="1"/>
      <c r="AF1989" s="1"/>
      <c r="AG1989" s="1"/>
    </row>
    <row r="1990" spans="1:33" hidden="1" x14ac:dyDescent="0.25">
      <c r="A1990" s="1">
        <v>20</v>
      </c>
      <c r="B1990" s="1">
        <v>2018</v>
      </c>
      <c r="C1990" s="1">
        <v>351440320</v>
      </c>
      <c r="D1990" s="44" t="s">
        <v>207</v>
      </c>
      <c r="E1990" s="20">
        <v>0.26447040099999991</v>
      </c>
      <c r="F1990" s="20">
        <v>7.069999999999999E-3</v>
      </c>
      <c r="G1990" s="20">
        <v>0.25740040099999989</v>
      </c>
      <c r="H1990" s="20">
        <v>0</v>
      </c>
      <c r="I1990" s="20">
        <v>0.19428678999999999</v>
      </c>
      <c r="J1990" s="20">
        <v>6.6600000000000001E-3</v>
      </c>
      <c r="K1990" s="20">
        <v>2.5320000000000002E-2</v>
      </c>
      <c r="L1990" s="20">
        <v>3.8203610999999998E-2</v>
      </c>
      <c r="M1990" s="20">
        <v>0.13604770833333332</v>
      </c>
      <c r="N1990" s="1">
        <v>2</v>
      </c>
      <c r="O1990" s="8">
        <f>IFERROR(IFERROR(Tabela_BI[[#This Row],[nº Capt. Superf. - DAEE]]/(Tabela_BI[[#This Row],[nº Capt. Subt. - DAEE]] + Tabela_BI[[#This Row],[nº Capt. Superf. - DAEE]]),"") *100,"")</f>
        <v>5.2631578947368416</v>
      </c>
      <c r="P1990" s="8">
        <f>IFERROR(IFERROR(Tabela_BI[[#This Row],[nº Capt. Subt. - DAEE]] /(Tabela_BI[[#This Row],[nº Capt. Subt. - DAEE]] + Tabela_BI[[#This Row],[nº Capt. Superf. - DAEE]]),"") *100,"")</f>
        <v>94.73684210526315</v>
      </c>
      <c r="Q1990" s="1">
        <v>4</v>
      </c>
      <c r="R1990" s="1">
        <v>72</v>
      </c>
      <c r="S1990" s="6">
        <v>2151.1424339999999</v>
      </c>
      <c r="T1990" s="6">
        <v>2151.1424339999999</v>
      </c>
      <c r="W1990" s="1"/>
      <c r="X1990" s="1"/>
      <c r="Y1990" s="1"/>
      <c r="AC1990" s="1"/>
      <c r="AF1990" s="1"/>
      <c r="AG1990" s="1"/>
    </row>
    <row r="1991" spans="1:33" hidden="1" x14ac:dyDescent="0.25">
      <c r="A1991" s="1">
        <v>21</v>
      </c>
      <c r="B1991" s="1">
        <v>2018</v>
      </c>
      <c r="C1991" s="1">
        <v>351440321</v>
      </c>
      <c r="D1991" s="44" t="s">
        <v>207</v>
      </c>
      <c r="E1991" s="20">
        <v>9.3622963000000003E-2</v>
      </c>
      <c r="F1991" s="20">
        <v>5.6669999999999998E-2</v>
      </c>
      <c r="G1991" s="20">
        <v>3.6952962999999998E-2</v>
      </c>
      <c r="H1991" s="20">
        <v>0</v>
      </c>
      <c r="I1991" s="20">
        <v>4.4200000000000003E-3</v>
      </c>
      <c r="J1991" s="20">
        <v>8.2689999999999986E-2</v>
      </c>
      <c r="K1991" s="20">
        <v>5.7599999999999995E-3</v>
      </c>
      <c r="L1991" s="20">
        <v>7.5296300000000005E-4</v>
      </c>
      <c r="N1991" s="1">
        <v>1</v>
      </c>
      <c r="O1991" s="8">
        <f>IFERROR(IFERROR(Tabela_BI[[#This Row],[nº Capt. Superf. - DAEE]]/(Tabela_BI[[#This Row],[nº Capt. Subt. - DAEE]] + Tabela_BI[[#This Row],[nº Capt. Superf. - DAEE]]),"") *100,"")</f>
        <v>5.2631578947368416</v>
      </c>
      <c r="P1991" s="8">
        <f>IFERROR(IFERROR(Tabela_BI[[#This Row],[nº Capt. Subt. - DAEE]] /(Tabela_BI[[#This Row],[nº Capt. Subt. - DAEE]] + Tabela_BI[[#This Row],[nº Capt. Superf. - DAEE]]),"") *100,"")</f>
        <v>94.73684210526315</v>
      </c>
      <c r="Q1991" s="1">
        <v>1</v>
      </c>
      <c r="R1991" s="1">
        <v>18</v>
      </c>
      <c r="S1991" s="6"/>
      <c r="T1991" s="6"/>
      <c r="W1991" s="1"/>
      <c r="X1991" s="1"/>
      <c r="Y1991" s="1"/>
      <c r="AC1991" s="1"/>
      <c r="AF1991" s="1"/>
      <c r="AG1991" s="1"/>
    </row>
    <row r="1992" spans="1:33" hidden="1" x14ac:dyDescent="0.25">
      <c r="A1992" s="1">
        <v>16</v>
      </c>
      <c r="B1992" s="1">
        <v>2018</v>
      </c>
      <c r="C1992" s="1">
        <v>351450216</v>
      </c>
      <c r="D1992" s="44" t="s">
        <v>208</v>
      </c>
      <c r="E1992" s="20">
        <v>0</v>
      </c>
      <c r="F1992" s="20">
        <v>0</v>
      </c>
      <c r="G1992" s="20">
        <v>0</v>
      </c>
      <c r="H1992" s="20">
        <v>0</v>
      </c>
      <c r="I1992" s="20">
        <v>0</v>
      </c>
      <c r="J1992" s="20">
        <v>0</v>
      </c>
      <c r="K1992" s="20">
        <v>0</v>
      </c>
      <c r="L1992" s="20">
        <v>0</v>
      </c>
      <c r="N1992" s="1">
        <v>0</v>
      </c>
      <c r="O1992" s="8" t="str">
        <f>IFERROR(IFERROR(Tabela_BI[[#This Row],[nº Capt. Superf. - DAEE]]/(Tabela_BI[[#This Row],[nº Capt. Subt. - DAEE]] + Tabela_BI[[#This Row],[nº Capt. Superf. - DAEE]]),"") *100,"")</f>
        <v/>
      </c>
      <c r="P1992" s="8" t="str">
        <f>IFERROR(IFERROR(Tabela_BI[[#This Row],[nº Capt. Subt. - DAEE]] /(Tabela_BI[[#This Row],[nº Capt. Subt. - DAEE]] + Tabela_BI[[#This Row],[nº Capt. Superf. - DAEE]]),"") *100,"")</f>
        <v/>
      </c>
      <c r="Q1992" s="1">
        <v>0</v>
      </c>
      <c r="R1992" s="1">
        <v>0</v>
      </c>
      <c r="S1992" s="6"/>
      <c r="T1992" s="6"/>
      <c r="W1992" s="1"/>
      <c r="X1992" s="1"/>
      <c r="Y1992" s="1"/>
      <c r="AC1992" s="1"/>
      <c r="AF1992" s="1"/>
      <c r="AG1992" s="1"/>
    </row>
    <row r="1993" spans="1:33" hidden="1" x14ac:dyDescent="0.25">
      <c r="A1993" s="1">
        <v>17</v>
      </c>
      <c r="B1993" s="1">
        <v>2018</v>
      </c>
      <c r="C1993" s="1">
        <v>351450217</v>
      </c>
      <c r="D1993" s="44" t="s">
        <v>208</v>
      </c>
      <c r="E1993" s="20">
        <v>9.5258348999999992E-2</v>
      </c>
      <c r="F1993" s="20">
        <v>7.5409258999999992E-2</v>
      </c>
      <c r="G1993" s="20">
        <v>1.984909E-2</v>
      </c>
      <c r="H1993" s="20">
        <v>0</v>
      </c>
      <c r="I1993" s="20">
        <v>3.7499999999999999E-2</v>
      </c>
      <c r="J1993" s="20">
        <v>1.8919999999999999E-2</v>
      </c>
      <c r="K1993" s="20">
        <v>3.6229259E-2</v>
      </c>
      <c r="L1993" s="20">
        <v>2.6090900000000001E-3</v>
      </c>
      <c r="M1993" s="20">
        <v>3.5882373951388893E-2</v>
      </c>
      <c r="N1993" s="1">
        <v>2</v>
      </c>
      <c r="O1993" s="8">
        <f>IFERROR(IFERROR(Tabela_BI[[#This Row],[nº Capt. Superf. - DAEE]]/(Tabela_BI[[#This Row],[nº Capt. Subt. - DAEE]] + Tabela_BI[[#This Row],[nº Capt. Superf. - DAEE]]),"") *100,"")</f>
        <v>25.925925925925924</v>
      </c>
      <c r="P1993" s="8">
        <f>IFERROR(IFERROR(Tabela_BI[[#This Row],[nº Capt. Subt. - DAEE]] /(Tabela_BI[[#This Row],[nº Capt. Subt. - DAEE]] + Tabela_BI[[#This Row],[nº Capt. Superf. - DAEE]]),"") *100,"")</f>
        <v>74.074074074074076</v>
      </c>
      <c r="Q1993" s="1">
        <v>7</v>
      </c>
      <c r="R1993" s="1">
        <v>20</v>
      </c>
      <c r="S1993" s="6">
        <v>598.99737600000003</v>
      </c>
      <c r="T1993" s="6">
        <v>598.99737600000003</v>
      </c>
      <c r="W1993" s="1"/>
      <c r="X1993" s="1"/>
      <c r="Y1993" s="1"/>
      <c r="AC1993" s="1"/>
      <c r="AF1993" s="1"/>
      <c r="AG1993" s="1"/>
    </row>
    <row r="1994" spans="1:33" hidden="1" x14ac:dyDescent="0.25">
      <c r="A1994" s="1">
        <v>9</v>
      </c>
      <c r="B1994" s="1">
        <v>2018</v>
      </c>
      <c r="C1994" s="1">
        <v>35146019</v>
      </c>
      <c r="D1994" s="44" t="s">
        <v>209</v>
      </c>
      <c r="E1994" s="20">
        <v>5.2837160000000008E-2</v>
      </c>
      <c r="F1994" s="20">
        <v>2.121E-2</v>
      </c>
      <c r="G1994" s="20">
        <v>3.1627160000000008E-2</v>
      </c>
      <c r="H1994" s="20">
        <v>0</v>
      </c>
      <c r="I1994" s="20">
        <v>2.887E-2</v>
      </c>
      <c r="J1994" s="20">
        <v>1.2E-4</v>
      </c>
      <c r="K1994" s="20">
        <v>2.1287159999999999E-2</v>
      </c>
      <c r="L1994" s="20">
        <v>2.5600000000000002E-3</v>
      </c>
      <c r="M1994" s="20">
        <v>2.2479353058035716E-2</v>
      </c>
      <c r="N1994" s="1">
        <v>3</v>
      </c>
      <c r="O1994" s="8">
        <f>IFERROR(IFERROR(Tabela_BI[[#This Row],[nº Capt. Superf. - DAEE]]/(Tabela_BI[[#This Row],[nº Capt. Subt. - DAEE]] + Tabela_BI[[#This Row],[nº Capt. Superf. - DAEE]]),"") *100,"")</f>
        <v>18.181818181818183</v>
      </c>
      <c r="P1994" s="8">
        <f>IFERROR(IFERROR(Tabela_BI[[#This Row],[nº Capt. Subt. - DAEE]] /(Tabela_BI[[#This Row],[nº Capt. Subt. - DAEE]] + Tabela_BI[[#This Row],[nº Capt. Superf. - DAEE]]),"") *100,"")</f>
        <v>81.818181818181827</v>
      </c>
      <c r="Q1994" s="1">
        <v>2</v>
      </c>
      <c r="R1994" s="1">
        <v>9</v>
      </c>
      <c r="S1994" s="6">
        <v>505.60199999999998</v>
      </c>
      <c r="T1994" s="6">
        <v>505.60199999999998</v>
      </c>
      <c r="W1994" s="1"/>
      <c r="X1994" s="1"/>
      <c r="Y1994" s="1"/>
      <c r="AC1994" s="1"/>
      <c r="AF1994" s="1"/>
      <c r="AG1994" s="1"/>
    </row>
    <row r="1995" spans="1:33" hidden="1" x14ac:dyDescent="0.25">
      <c r="A1995" s="1">
        <v>17</v>
      </c>
      <c r="B1995" s="1">
        <v>2018</v>
      </c>
      <c r="C1995" s="1">
        <v>351470017</v>
      </c>
      <c r="D1995" s="44" t="s">
        <v>210</v>
      </c>
      <c r="E1995" s="20">
        <v>8.1375113999999998E-2</v>
      </c>
      <c r="F1995" s="20">
        <v>7.6061504000000002E-2</v>
      </c>
      <c r="G1995" s="20">
        <v>5.313609999999999E-3</v>
      </c>
      <c r="H1995" s="20">
        <v>0</v>
      </c>
      <c r="I1995" s="20">
        <v>1.2580000000000001E-2</v>
      </c>
      <c r="J1995" s="20">
        <v>1.1574E-4</v>
      </c>
      <c r="K1995" s="20">
        <v>6.6291504000000001E-2</v>
      </c>
      <c r="L1995" s="20">
        <v>2.3878700000000003E-3</v>
      </c>
      <c r="M1995" s="20">
        <v>1.589925E-2</v>
      </c>
      <c r="N1995" s="1">
        <v>3</v>
      </c>
      <c r="O1995" s="8">
        <f>IFERROR(IFERROR(Tabela_BI[[#This Row],[nº Capt. Superf. - DAEE]]/(Tabela_BI[[#This Row],[nº Capt. Subt. - DAEE]] + Tabela_BI[[#This Row],[nº Capt. Superf. - DAEE]]),"") *100,"")</f>
        <v>61.111111111111114</v>
      </c>
      <c r="P1995" s="8">
        <f>IFERROR(IFERROR(Tabela_BI[[#This Row],[nº Capt. Subt. - DAEE]] /(Tabela_BI[[#This Row],[nº Capt. Subt. - DAEE]] + Tabela_BI[[#This Row],[nº Capt. Superf. - DAEE]]),"") *100,"")</f>
        <v>38.888888888888893</v>
      </c>
      <c r="Q1995" s="1">
        <v>11</v>
      </c>
      <c r="R1995" s="1">
        <v>7</v>
      </c>
      <c r="S1995" s="6">
        <v>264.11399999999998</v>
      </c>
      <c r="T1995" s="6">
        <v>264.11399999999998</v>
      </c>
      <c r="W1995" s="1"/>
      <c r="X1995" s="1"/>
      <c r="Y1995" s="1"/>
      <c r="AC1995" s="1"/>
      <c r="AF1995" s="1"/>
      <c r="AG1995" s="1"/>
    </row>
    <row r="1996" spans="1:33" hidden="1" x14ac:dyDescent="0.25">
      <c r="A1996" s="1">
        <v>21</v>
      </c>
      <c r="B1996" s="1">
        <v>2018</v>
      </c>
      <c r="C1996" s="1">
        <v>351470021</v>
      </c>
      <c r="D1996" s="44" t="s">
        <v>210</v>
      </c>
      <c r="E1996" s="20">
        <v>0</v>
      </c>
      <c r="F1996" s="20">
        <v>0</v>
      </c>
      <c r="G1996" s="20">
        <v>0</v>
      </c>
      <c r="H1996" s="20">
        <v>0</v>
      </c>
      <c r="I1996" s="20">
        <v>0</v>
      </c>
      <c r="J1996" s="20">
        <v>0</v>
      </c>
      <c r="K1996" s="20">
        <v>0</v>
      </c>
      <c r="L1996" s="20">
        <v>0</v>
      </c>
      <c r="N1996" s="1">
        <v>1</v>
      </c>
      <c r="O1996" s="8" t="str">
        <f>IFERROR(IFERROR(Tabela_BI[[#This Row],[nº Capt. Superf. - DAEE]]/(Tabela_BI[[#This Row],[nº Capt. Subt. - DAEE]] + Tabela_BI[[#This Row],[nº Capt. Superf. - DAEE]]),"") *100,"")</f>
        <v/>
      </c>
      <c r="P1996" s="8" t="str">
        <f>IFERROR(IFERROR(Tabela_BI[[#This Row],[nº Capt. Subt. - DAEE]] /(Tabela_BI[[#This Row],[nº Capt. Subt. - DAEE]] + Tabela_BI[[#This Row],[nº Capt. Superf. - DAEE]]),"") *100,"")</f>
        <v/>
      </c>
      <c r="Q1996" s="1">
        <v>0</v>
      </c>
      <c r="R1996" s="1">
        <v>0</v>
      </c>
      <c r="S1996" s="6"/>
      <c r="T1996" s="6"/>
      <c r="W1996" s="1"/>
      <c r="X1996" s="1"/>
      <c r="Y1996" s="1"/>
      <c r="AC1996" s="1"/>
      <c r="AF1996" s="1"/>
      <c r="AG1996" s="1"/>
    </row>
    <row r="1997" spans="1:33" hidden="1" x14ac:dyDescent="0.25">
      <c r="A1997" s="1">
        <v>11</v>
      </c>
      <c r="B1997" s="1">
        <v>2018</v>
      </c>
      <c r="C1997" s="1">
        <v>351480911</v>
      </c>
      <c r="D1997" s="44" t="s">
        <v>211</v>
      </c>
      <c r="E1997" s="20">
        <v>9.5827560999999978E-2</v>
      </c>
      <c r="F1997" s="20">
        <v>8.9047499999999974E-2</v>
      </c>
      <c r="G1997" s="20">
        <v>6.7800609999999996E-3</v>
      </c>
      <c r="H1997" s="20">
        <v>2.3077530441400259E-2</v>
      </c>
      <c r="I1997" s="20">
        <v>5.9899999999999997E-3</v>
      </c>
      <c r="J1997" s="20">
        <v>5.2000000000000006E-4</v>
      </c>
      <c r="K1997" s="20">
        <v>8.6307499999999995E-2</v>
      </c>
      <c r="L1997" s="20">
        <v>3.0100609999999992E-3</v>
      </c>
      <c r="M1997" s="20">
        <v>1.9055875E-2</v>
      </c>
      <c r="N1997" s="1">
        <v>73</v>
      </c>
      <c r="O1997" s="8">
        <f>IFERROR(IFERROR(Tabela_BI[[#This Row],[nº Capt. Superf. - DAEE]]/(Tabela_BI[[#This Row],[nº Capt. Subt. - DAEE]] + Tabela_BI[[#This Row],[nº Capt. Superf. - DAEE]]),"") *100,"")</f>
        <v>60.606060606060609</v>
      </c>
      <c r="P1997" s="8">
        <f>IFERROR(IFERROR(Tabela_BI[[#This Row],[nº Capt. Subt. - DAEE]] /(Tabela_BI[[#This Row],[nº Capt. Subt. - DAEE]] + Tabela_BI[[#This Row],[nº Capt. Superf. - DAEE]]),"") *100,"")</f>
        <v>39.393939393939391</v>
      </c>
      <c r="Q1997" s="1">
        <v>20</v>
      </c>
      <c r="R1997" s="1">
        <v>13</v>
      </c>
      <c r="S1997" s="6">
        <v>348.84</v>
      </c>
      <c r="T1997" s="6">
        <v>347.79347999999999</v>
      </c>
      <c r="W1997" s="1"/>
      <c r="X1997" s="1"/>
      <c r="Y1997" s="1"/>
      <c r="AC1997" s="1"/>
      <c r="AF1997" s="1"/>
      <c r="AG1997" s="1"/>
    </row>
    <row r="1998" spans="1:33" hidden="1" x14ac:dyDescent="0.25">
      <c r="A1998" s="1">
        <v>5</v>
      </c>
      <c r="B1998" s="1">
        <v>2018</v>
      </c>
      <c r="C1998" s="1">
        <v>35149085</v>
      </c>
      <c r="D1998" s="44" t="s">
        <v>212</v>
      </c>
      <c r="E1998" s="20">
        <v>0.44371037099999999</v>
      </c>
      <c r="F1998" s="20">
        <v>0.29371000000000003</v>
      </c>
      <c r="G1998" s="20">
        <v>0.15000037099999997</v>
      </c>
      <c r="H1998" s="20">
        <v>0</v>
      </c>
      <c r="I1998" s="20">
        <v>6.3187778E-2</v>
      </c>
      <c r="J1998" s="20">
        <v>0.25488999999999995</v>
      </c>
      <c r="K1998" s="20">
        <v>0.11788259300000002</v>
      </c>
      <c r="L1998" s="20">
        <v>7.7499999999999991E-3</v>
      </c>
      <c r="M1998" s="20">
        <v>4.3154880999999999E-2</v>
      </c>
      <c r="N1998" s="1">
        <v>30</v>
      </c>
      <c r="O1998" s="8">
        <f>IFERROR(IFERROR(Tabela_BI[[#This Row],[nº Capt. Superf. - DAEE]]/(Tabela_BI[[#This Row],[nº Capt. Subt. - DAEE]] + Tabela_BI[[#This Row],[nº Capt. Superf. - DAEE]]),"") *100,"")</f>
        <v>24.719101123595504</v>
      </c>
      <c r="P1998" s="8">
        <f>IFERROR(IFERROR(Tabela_BI[[#This Row],[nº Capt. Subt. - DAEE]] /(Tabela_BI[[#This Row],[nº Capt. Subt. - DAEE]] + Tabela_BI[[#This Row],[nº Capt. Superf. - DAEE]]),"") *100,"")</f>
        <v>75.280898876404493</v>
      </c>
      <c r="Q1998" s="1">
        <v>22</v>
      </c>
      <c r="R1998" s="1">
        <v>67</v>
      </c>
      <c r="S1998" s="6">
        <v>740.86412400000006</v>
      </c>
      <c r="T1998" s="6">
        <v>740.86412400000006</v>
      </c>
      <c r="W1998" s="1"/>
      <c r="X1998" s="1"/>
      <c r="Y1998" s="1"/>
      <c r="AC1998" s="1"/>
      <c r="AF1998" s="1"/>
      <c r="AG1998" s="1"/>
    </row>
    <row r="1999" spans="1:33" hidden="1" x14ac:dyDescent="0.25">
      <c r="A1999" s="1">
        <v>10</v>
      </c>
      <c r="B1999" s="1">
        <v>2018</v>
      </c>
      <c r="C1999" s="1">
        <v>351490810</v>
      </c>
      <c r="D1999" s="44" t="s">
        <v>212</v>
      </c>
      <c r="E1999" s="20">
        <v>2.6370618000000002E-2</v>
      </c>
      <c r="F1999" s="20">
        <v>3.3300000000000001E-3</v>
      </c>
      <c r="G1999" s="20">
        <v>2.3040618000000002E-2</v>
      </c>
      <c r="H1999" s="20">
        <v>0</v>
      </c>
      <c r="I1999" s="20">
        <v>1.157E-2</v>
      </c>
      <c r="J1999" s="20">
        <v>9.6451000000000002E-5</v>
      </c>
      <c r="K1999" s="20">
        <v>4.3441669999999995E-3</v>
      </c>
      <c r="L1999" s="20">
        <v>1.0359999999999999E-2</v>
      </c>
      <c r="N1999" s="1">
        <v>2</v>
      </c>
      <c r="O1999" s="8">
        <f>IFERROR(IFERROR(Tabela_BI[[#This Row],[nº Capt. Superf. - DAEE]]/(Tabela_BI[[#This Row],[nº Capt. Subt. - DAEE]] + Tabela_BI[[#This Row],[nº Capt. Superf. - DAEE]]),"") *100,"")</f>
        <v>25</v>
      </c>
      <c r="P1999" s="8">
        <f>IFERROR(IFERROR(Tabela_BI[[#This Row],[nº Capt. Subt. - DAEE]] /(Tabela_BI[[#This Row],[nº Capt. Subt. - DAEE]] + Tabela_BI[[#This Row],[nº Capt. Superf. - DAEE]]),"") *100,"")</f>
        <v>75</v>
      </c>
      <c r="Q1999" s="1">
        <v>3</v>
      </c>
      <c r="R1999" s="1">
        <v>9</v>
      </c>
      <c r="S1999" s="6"/>
      <c r="T1999" s="6"/>
      <c r="W1999" s="1"/>
      <c r="X1999" s="1"/>
      <c r="Y1999" s="1"/>
      <c r="AC1999" s="1"/>
      <c r="AF1999" s="1"/>
      <c r="AG1999" s="1"/>
    </row>
    <row r="2000" spans="1:33" hidden="1" x14ac:dyDescent="0.25">
      <c r="A2000" s="1">
        <v>16</v>
      </c>
      <c r="B2000" s="1">
        <v>2018</v>
      </c>
      <c r="C2000" s="1">
        <v>351492416</v>
      </c>
      <c r="D2000" s="44" t="s">
        <v>213</v>
      </c>
      <c r="E2000" s="20">
        <v>0.31641314800000003</v>
      </c>
      <c r="F2000" s="20">
        <v>0.27110000000000001</v>
      </c>
      <c r="G2000" s="20">
        <v>4.5313148000000004E-2</v>
      </c>
      <c r="H2000" s="20">
        <v>0</v>
      </c>
      <c r="I2000" s="20">
        <v>1.694E-2</v>
      </c>
      <c r="J2000" s="20">
        <v>0</v>
      </c>
      <c r="K2000" s="20">
        <v>0.29943000000000003</v>
      </c>
      <c r="L2000" s="20">
        <v>4.3148000000000001E-5</v>
      </c>
      <c r="M2000" s="20">
        <v>8.1763156249999996E-3</v>
      </c>
      <c r="N2000" s="1">
        <v>1</v>
      </c>
      <c r="O2000" s="8">
        <f>IFERROR(IFERROR(Tabela_BI[[#This Row],[nº Capt. Superf. - DAEE]]/(Tabela_BI[[#This Row],[nº Capt. Subt. - DAEE]] + Tabela_BI[[#This Row],[nº Capt. Superf. - DAEE]]),"") *100,"")</f>
        <v>23.809523809523807</v>
      </c>
      <c r="P2000" s="8">
        <f>IFERROR(IFERROR(Tabela_BI[[#This Row],[nº Capt. Subt. - DAEE]] /(Tabela_BI[[#This Row],[nº Capt. Subt. - DAEE]] + Tabela_BI[[#This Row],[nº Capt. Superf. - DAEE]]),"") *100,"")</f>
        <v>76.19047619047619</v>
      </c>
      <c r="Q2000" s="1">
        <v>5</v>
      </c>
      <c r="R2000" s="1">
        <v>16</v>
      </c>
      <c r="S2000" s="6">
        <v>169.34129999999996</v>
      </c>
      <c r="T2000" s="6">
        <v>169.34129999999996</v>
      </c>
      <c r="W2000" s="1"/>
      <c r="X2000" s="1"/>
      <c r="Y2000" s="1"/>
      <c r="AC2000" s="1"/>
      <c r="AF2000" s="1"/>
      <c r="AG2000" s="1"/>
    </row>
    <row r="2001" spans="1:33" hidden="1" x14ac:dyDescent="0.25">
      <c r="A2001" s="1">
        <v>15</v>
      </c>
      <c r="B2001" s="1">
        <v>2018</v>
      </c>
      <c r="C2001" s="1">
        <v>351495715</v>
      </c>
      <c r="D2001" s="44" t="s">
        <v>214</v>
      </c>
      <c r="E2001" s="20">
        <v>0.13233662000000002</v>
      </c>
      <c r="F2001" s="20">
        <v>0.112862222</v>
      </c>
      <c r="G2001" s="20">
        <v>1.9474398000000004E-2</v>
      </c>
      <c r="H2001" s="20">
        <v>0</v>
      </c>
      <c r="I2001" s="20">
        <v>0</v>
      </c>
      <c r="J2001" s="20">
        <v>6.3000000000000003E-4</v>
      </c>
      <c r="K2001" s="20">
        <v>0.12052439799999999</v>
      </c>
      <c r="L2001" s="20">
        <v>1.1182222E-2</v>
      </c>
      <c r="M2001" s="20">
        <v>5.3336765625000004E-3</v>
      </c>
      <c r="N2001" s="1">
        <v>2</v>
      </c>
      <c r="O2001" s="8">
        <f>IFERROR(IFERROR(Tabela_BI[[#This Row],[nº Capt. Superf. - DAEE]]/(Tabela_BI[[#This Row],[nº Capt. Subt. - DAEE]] + Tabela_BI[[#This Row],[nº Capt. Superf. - DAEE]]),"") *100,"")</f>
        <v>52</v>
      </c>
      <c r="P2001" s="8">
        <f>IFERROR(IFERROR(Tabela_BI[[#This Row],[nº Capt. Subt. - DAEE]] /(Tabela_BI[[#This Row],[nº Capt. Subt. - DAEE]] + Tabela_BI[[#This Row],[nº Capt. Superf. - DAEE]]),"") *100,"")</f>
        <v>48</v>
      </c>
      <c r="Q2001" s="1">
        <v>13</v>
      </c>
      <c r="R2001" s="1">
        <v>12</v>
      </c>
      <c r="S2001" s="6">
        <v>112.752</v>
      </c>
      <c r="T2001" s="6">
        <v>112.752</v>
      </c>
      <c r="W2001" s="1"/>
      <c r="X2001" s="1"/>
      <c r="Y2001" s="1"/>
      <c r="AC2001" s="1"/>
      <c r="AF2001" s="1"/>
      <c r="AG2001" s="1"/>
    </row>
    <row r="2002" spans="1:33" hidden="1" x14ac:dyDescent="0.25">
      <c r="A2002" s="1">
        <v>6</v>
      </c>
      <c r="B2002" s="1">
        <v>2018</v>
      </c>
      <c r="C2002" s="1">
        <v>35150046</v>
      </c>
      <c r="D2002" s="44" t="s">
        <v>215</v>
      </c>
      <c r="E2002" s="20">
        <v>0.46136802399999999</v>
      </c>
      <c r="F2002" s="20">
        <v>0.10407</v>
      </c>
      <c r="G2002" s="20">
        <v>0.35729802399999999</v>
      </c>
      <c r="H2002" s="20">
        <v>0</v>
      </c>
      <c r="I2002" s="20">
        <v>0</v>
      </c>
      <c r="J2002" s="20">
        <v>0.39655740699999992</v>
      </c>
      <c r="K2002" s="20">
        <v>1.525E-2</v>
      </c>
      <c r="L2002" s="20">
        <v>4.9560617000000008E-2</v>
      </c>
      <c r="M2002" s="20">
        <v>0.92246396990740742</v>
      </c>
      <c r="N2002" s="1">
        <v>13</v>
      </c>
      <c r="O2002" s="8">
        <f>IFERROR(IFERROR(Tabela_BI[[#This Row],[nº Capt. Superf. - DAEE]]/(Tabela_BI[[#This Row],[nº Capt. Subt. - DAEE]] + Tabela_BI[[#This Row],[nº Capt. Superf. - DAEE]]),"") *100,"")</f>
        <v>5.1020408163265305</v>
      </c>
      <c r="P2002" s="8">
        <f>IFERROR(IFERROR(Tabela_BI[[#This Row],[nº Capt. Subt. - DAEE]] /(Tabela_BI[[#This Row],[nº Capt. Subt. - DAEE]] + Tabela_BI[[#This Row],[nº Capt. Superf. - DAEE]]),"") *100,"")</f>
        <v>94.897959183673478</v>
      </c>
      <c r="Q2002" s="1">
        <v>5</v>
      </c>
      <c r="R2002" s="1">
        <v>93</v>
      </c>
      <c r="S2002" s="6">
        <v>9565.0913880000007</v>
      </c>
      <c r="T2002" s="6">
        <v>5260.8002634000013</v>
      </c>
      <c r="W2002" s="1"/>
      <c r="X2002" s="1"/>
      <c r="Y2002" s="1"/>
      <c r="AC2002" s="1"/>
      <c r="AF2002" s="1"/>
      <c r="AG2002" s="1"/>
    </row>
    <row r="2003" spans="1:33" hidden="1" x14ac:dyDescent="0.25">
      <c r="A2003" s="1">
        <v>6</v>
      </c>
      <c r="B2003" s="1">
        <v>2018</v>
      </c>
      <c r="C2003" s="1">
        <v>35151036</v>
      </c>
      <c r="D2003" s="44" t="s">
        <v>216</v>
      </c>
      <c r="E2003" s="20">
        <v>0.23674574100000001</v>
      </c>
      <c r="F2003" s="20">
        <v>0.15046999999999999</v>
      </c>
      <c r="G2003" s="20">
        <v>8.6275741000000003E-2</v>
      </c>
      <c r="H2003" s="20">
        <v>0</v>
      </c>
      <c r="I2003" s="20">
        <v>0.22204000000000004</v>
      </c>
      <c r="J2003" s="20">
        <v>2.0999999999999999E-3</v>
      </c>
      <c r="K2003" s="20">
        <v>4.2000000000000002E-4</v>
      </c>
      <c r="L2003" s="20">
        <v>1.2185741E-2</v>
      </c>
      <c r="M2003" s="20">
        <v>0.17066521026736109</v>
      </c>
      <c r="N2003" s="1">
        <v>1</v>
      </c>
      <c r="O2003" s="8">
        <f>IFERROR(IFERROR(Tabela_BI[[#This Row],[nº Capt. Superf. - DAEE]]/(Tabela_BI[[#This Row],[nº Capt. Subt. - DAEE]] + Tabela_BI[[#This Row],[nº Capt. Superf. - DAEE]]),"") *100,"")</f>
        <v>10.344827586206897</v>
      </c>
      <c r="P2003" s="8">
        <f>IFERROR(IFERROR(Tabela_BI[[#This Row],[nº Capt. Subt. - DAEE]] /(Tabela_BI[[#This Row],[nº Capt. Subt. - DAEE]] + Tabela_BI[[#This Row],[nº Capt. Superf. - DAEE]]),"") *100,"")</f>
        <v>89.65517241379311</v>
      </c>
      <c r="Q2003" s="1">
        <v>3</v>
      </c>
      <c r="R2003" s="1">
        <v>26</v>
      </c>
      <c r="S2003" s="6">
        <v>1349.9168399999999</v>
      </c>
      <c r="T2003" s="6">
        <v>1349.9168399999999</v>
      </c>
      <c r="W2003" s="1"/>
      <c r="X2003" s="1"/>
      <c r="Y2003" s="1"/>
      <c r="AC2003" s="1"/>
      <c r="AF2003" s="1"/>
      <c r="AG2003" s="1"/>
    </row>
    <row r="2004" spans="1:33" hidden="1" x14ac:dyDescent="0.25">
      <c r="A2004" s="1">
        <v>21</v>
      </c>
      <c r="B2004" s="1">
        <v>2018</v>
      </c>
      <c r="C2004" s="1">
        <v>351512921</v>
      </c>
      <c r="D2004" s="44" t="s">
        <v>217</v>
      </c>
      <c r="E2004" s="20">
        <v>5.7848839999999988E-3</v>
      </c>
      <c r="F2004" s="20">
        <v>2.7488399999999998E-4</v>
      </c>
      <c r="G2004" s="20">
        <v>5.5099999999999993E-3</v>
      </c>
      <c r="H2004" s="20">
        <v>0</v>
      </c>
      <c r="I2004" s="20">
        <v>5.2199999999999998E-3</v>
      </c>
      <c r="J2004" s="20">
        <v>1.9000000000000001E-4</v>
      </c>
      <c r="K2004" s="20">
        <v>3.24884E-4</v>
      </c>
      <c r="L2004" s="20">
        <v>5.0000000000000002E-5</v>
      </c>
      <c r="M2004" s="20">
        <v>7.2467070312499989E-3</v>
      </c>
      <c r="N2004" s="1" t="s">
        <v>47</v>
      </c>
      <c r="O2004" s="8">
        <f>IFERROR(IFERROR(Tabela_BI[[#This Row],[nº Capt. Superf. - DAEE]]/(Tabela_BI[[#This Row],[nº Capt. Subt. - DAEE]] + Tabela_BI[[#This Row],[nº Capt. Superf. - DAEE]]),"") *100,"")</f>
        <v>20</v>
      </c>
      <c r="P2004" s="8">
        <f>IFERROR(IFERROR(Tabela_BI[[#This Row],[nº Capt. Subt. - DAEE]] /(Tabela_BI[[#This Row],[nº Capt. Subt. - DAEE]] + Tabela_BI[[#This Row],[nº Capt. Superf. - DAEE]]),"") *100,"")</f>
        <v>80</v>
      </c>
      <c r="Q2004" s="1">
        <v>1</v>
      </c>
      <c r="R2004" s="1">
        <v>4</v>
      </c>
      <c r="S2004" s="6">
        <v>137.649294</v>
      </c>
      <c r="T2004" s="6">
        <v>137.649294</v>
      </c>
      <c r="W2004" s="1"/>
      <c r="X2004" s="1"/>
      <c r="Y2004" s="1"/>
      <c r="AC2004" s="1"/>
      <c r="AF2004" s="1"/>
      <c r="AG2004" s="1"/>
    </row>
    <row r="2005" spans="1:33" hidden="1" x14ac:dyDescent="0.25">
      <c r="A2005" s="1">
        <v>5</v>
      </c>
      <c r="B2005" s="1">
        <v>2018</v>
      </c>
      <c r="C2005" s="1">
        <v>35151525</v>
      </c>
      <c r="D2005" s="44" t="s">
        <v>218</v>
      </c>
      <c r="E2005" s="20">
        <v>1.2400926E-2</v>
      </c>
      <c r="F2005" s="20">
        <v>5.1700000000000001E-3</v>
      </c>
      <c r="G2005" s="20">
        <v>7.2309259999999986E-3</v>
      </c>
      <c r="H2005" s="20">
        <v>0</v>
      </c>
      <c r="I2005" s="20">
        <v>0</v>
      </c>
      <c r="J2005" s="20">
        <v>1.8000000000000001E-4</v>
      </c>
      <c r="K2005" s="20">
        <v>5.4362960000000002E-3</v>
      </c>
      <c r="L2005" s="20">
        <v>6.7846299999999998E-3</v>
      </c>
      <c r="N2005" s="1" t="s">
        <v>47</v>
      </c>
      <c r="O2005" s="8">
        <f>IFERROR(IFERROR(Tabela_BI[[#This Row],[nº Capt. Superf. - DAEE]]/(Tabela_BI[[#This Row],[nº Capt. Subt. - DAEE]] + Tabela_BI[[#This Row],[nº Capt. Superf. - DAEE]]),"") *100,"")</f>
        <v>11.111111111111111</v>
      </c>
      <c r="P2005" s="8">
        <f>IFERROR(IFERROR(Tabela_BI[[#This Row],[nº Capt. Subt. - DAEE]] /(Tabela_BI[[#This Row],[nº Capt. Subt. - DAEE]] + Tabela_BI[[#This Row],[nº Capt. Superf. - DAEE]]),"") *100,"")</f>
        <v>88.888888888888886</v>
      </c>
      <c r="Q2005" s="1">
        <v>1</v>
      </c>
      <c r="R2005" s="1">
        <v>8</v>
      </c>
      <c r="S2005" s="6"/>
      <c r="T2005" s="6"/>
      <c r="W2005" s="1"/>
      <c r="X2005" s="1"/>
      <c r="Y2005" s="1"/>
      <c r="AC2005" s="1"/>
      <c r="AF2005" s="1"/>
      <c r="AG2005" s="1"/>
    </row>
    <row r="2006" spans="1:33" hidden="1" x14ac:dyDescent="0.25">
      <c r="A2006" s="1">
        <v>9</v>
      </c>
      <c r="B2006" s="1">
        <v>2018</v>
      </c>
      <c r="C2006" s="1">
        <v>35151529</v>
      </c>
      <c r="D2006" s="44" t="s">
        <v>218</v>
      </c>
      <c r="E2006" s="20">
        <v>0.20356152800000005</v>
      </c>
      <c r="F2006" s="20">
        <v>0.15623609500000005</v>
      </c>
      <c r="G2006" s="20">
        <v>4.7325432999999993E-2</v>
      </c>
      <c r="H2006" s="20">
        <v>0</v>
      </c>
      <c r="I2006" s="20">
        <v>4.7289999999999999E-2</v>
      </c>
      <c r="J2006" s="20">
        <v>3.9657083000000003E-2</v>
      </c>
      <c r="K2006" s="20">
        <v>9.6552777999999992E-2</v>
      </c>
      <c r="L2006" s="20">
        <v>2.0061666999999998E-2</v>
      </c>
      <c r="M2006" s="20">
        <v>4.3699152194444445E-2</v>
      </c>
      <c r="N2006" s="1">
        <v>13</v>
      </c>
      <c r="O2006" s="8">
        <f>IFERROR(IFERROR(Tabela_BI[[#This Row],[nº Capt. Superf. - DAEE]]/(Tabela_BI[[#This Row],[nº Capt. Subt. - DAEE]] + Tabela_BI[[#This Row],[nº Capt. Superf. - DAEE]]),"") *100,"")</f>
        <v>39.285714285714285</v>
      </c>
      <c r="P2006" s="8">
        <f>IFERROR(IFERROR(Tabela_BI[[#This Row],[nº Capt. Subt. - DAEE]] /(Tabela_BI[[#This Row],[nº Capt. Subt. - DAEE]] + Tabela_BI[[#This Row],[nº Capt. Superf. - DAEE]]),"") *100,"")</f>
        <v>60.714285714285708</v>
      </c>
      <c r="Q2006" s="1">
        <v>22</v>
      </c>
      <c r="R2006" s="1">
        <v>34</v>
      </c>
      <c r="S2006" s="6">
        <v>801.09</v>
      </c>
      <c r="T2006" s="6">
        <v>801.09</v>
      </c>
      <c r="W2006" s="1"/>
      <c r="X2006" s="1"/>
      <c r="Y2006" s="1"/>
      <c r="AC2006" s="1"/>
      <c r="AF2006" s="1"/>
      <c r="AG2006" s="1"/>
    </row>
    <row r="2007" spans="1:33" hidden="1" x14ac:dyDescent="0.25">
      <c r="A2007" s="1">
        <v>9</v>
      </c>
      <c r="B2007" s="1">
        <v>2018</v>
      </c>
      <c r="C2007" s="1">
        <v>35151869</v>
      </c>
      <c r="D2007" s="44" t="s">
        <v>219</v>
      </c>
      <c r="E2007" s="20">
        <v>0.49557415099999991</v>
      </c>
      <c r="F2007" s="20">
        <v>0.47214228399999991</v>
      </c>
      <c r="G2007" s="20">
        <v>2.3431867000000006E-2</v>
      </c>
      <c r="H2007" s="20">
        <v>0.14593039700659571</v>
      </c>
      <c r="I2007" s="20">
        <v>0</v>
      </c>
      <c r="J2007" s="20">
        <v>1.6105740999999996E-2</v>
      </c>
      <c r="K2007" s="20">
        <v>0.46817300899999986</v>
      </c>
      <c r="L2007" s="20">
        <v>1.1295400999999991E-2</v>
      </c>
      <c r="M2007" s="20">
        <v>0.11388261351041666</v>
      </c>
      <c r="N2007" s="1">
        <v>63</v>
      </c>
      <c r="O2007" s="8">
        <f>IFERROR(IFERROR(Tabela_BI[[#This Row],[nº Capt. Superf. - DAEE]]/(Tabela_BI[[#This Row],[nº Capt. Subt. - DAEE]] + Tabela_BI[[#This Row],[nº Capt. Superf. - DAEE]]),"") *100,"")</f>
        <v>68.141592920353972</v>
      </c>
      <c r="P2007" s="8">
        <f>IFERROR(IFERROR(Tabela_BI[[#This Row],[nº Capt. Subt. - DAEE]] /(Tabela_BI[[#This Row],[nº Capt. Subt. - DAEE]] + Tabela_BI[[#This Row],[nº Capt. Superf. - DAEE]]),"") *100,"")</f>
        <v>31.858407079646017</v>
      </c>
      <c r="Q2007" s="1">
        <v>77</v>
      </c>
      <c r="R2007" s="1">
        <v>36</v>
      </c>
      <c r="S2007" s="6">
        <v>2065.4449199999999</v>
      </c>
      <c r="T2007" s="6">
        <v>2065.4449199999999</v>
      </c>
      <c r="W2007" s="1"/>
      <c r="X2007" s="1"/>
      <c r="Y2007" s="1"/>
      <c r="AC2007" s="1"/>
      <c r="AF2007" s="1"/>
      <c r="AG2007" s="1"/>
    </row>
    <row r="2008" spans="1:33" hidden="1" x14ac:dyDescent="0.25">
      <c r="A2008" s="1">
        <v>17</v>
      </c>
      <c r="B2008" s="1">
        <v>2018</v>
      </c>
      <c r="C2008" s="1">
        <v>351519417</v>
      </c>
      <c r="D2008" s="44" t="s">
        <v>220</v>
      </c>
      <c r="E2008" s="20">
        <v>0.41348999999999997</v>
      </c>
      <c r="F2008" s="20">
        <v>0.30735999999999997</v>
      </c>
      <c r="G2008" s="20">
        <v>0.10613000000000002</v>
      </c>
      <c r="H2008" s="20">
        <v>0</v>
      </c>
      <c r="I2008" s="20">
        <v>1.264E-2</v>
      </c>
      <c r="J2008" s="20">
        <v>4.8999999999999998E-4</v>
      </c>
      <c r="K2008" s="20">
        <v>0.26129999999999998</v>
      </c>
      <c r="L2008" s="20">
        <v>0.13906000000000002</v>
      </c>
      <c r="M2008" s="20">
        <v>1.0132532552083334E-2</v>
      </c>
      <c r="N2008" s="1">
        <v>4</v>
      </c>
      <c r="O2008" s="8">
        <f>IFERROR(IFERROR(Tabela_BI[[#This Row],[nº Capt. Superf. - DAEE]]/(Tabela_BI[[#This Row],[nº Capt. Subt. - DAEE]] + Tabela_BI[[#This Row],[nº Capt. Superf. - DAEE]]),"") *100,"")</f>
        <v>53.846153846153847</v>
      </c>
      <c r="P2008" s="8">
        <f>IFERROR(IFERROR(Tabela_BI[[#This Row],[nº Capt. Subt. - DAEE]] /(Tabela_BI[[#This Row],[nº Capt. Subt. - DAEE]] + Tabela_BI[[#This Row],[nº Capt. Superf. - DAEE]]),"") *100,"")</f>
        <v>46.153846153846153</v>
      </c>
      <c r="Q2008" s="1">
        <v>7</v>
      </c>
      <c r="R2008" s="1">
        <v>6</v>
      </c>
      <c r="S2008" s="6">
        <v>215.81598527999998</v>
      </c>
      <c r="T2008" s="6">
        <v>215.81598527999998</v>
      </c>
      <c r="W2008" s="1"/>
      <c r="X2008" s="1"/>
      <c r="Y2008" s="1"/>
      <c r="AC2008" s="1"/>
      <c r="AF2008" s="1"/>
      <c r="AG2008" s="1"/>
    </row>
    <row r="2009" spans="1:33" hidden="1" x14ac:dyDescent="0.25">
      <c r="A2009" s="1">
        <v>9</v>
      </c>
      <c r="B2009" s="1">
        <v>2018</v>
      </c>
      <c r="C2009" s="1">
        <v>35573039</v>
      </c>
      <c r="D2009" s="44" t="s">
        <v>221</v>
      </c>
      <c r="E2009" s="20">
        <v>0.14075216099999999</v>
      </c>
      <c r="F2009" s="20">
        <v>0.11604888899999999</v>
      </c>
      <c r="G2009" s="20">
        <v>2.4703271999999998E-2</v>
      </c>
      <c r="H2009" s="20">
        <v>0</v>
      </c>
      <c r="I2009" s="20">
        <v>6.4935740999999991E-2</v>
      </c>
      <c r="J2009" s="20">
        <v>6.0297530000000005E-3</v>
      </c>
      <c r="K2009" s="20">
        <v>5.6238889000000021E-2</v>
      </c>
      <c r="L2009" s="20">
        <v>1.3547778E-2</v>
      </c>
      <c r="M2009" s="20">
        <v>2.2592435416666667E-2</v>
      </c>
      <c r="N2009" s="1">
        <v>13</v>
      </c>
      <c r="O2009" s="8">
        <f>IFERROR(IFERROR(Tabela_BI[[#This Row],[nº Capt. Superf. - DAEE]]/(Tabela_BI[[#This Row],[nº Capt. Subt. - DAEE]] + Tabela_BI[[#This Row],[nº Capt. Superf. - DAEE]]),"") *100,"")</f>
        <v>48.07692307692308</v>
      </c>
      <c r="P2009" s="8">
        <f>IFERROR(IFERROR(Tabela_BI[[#This Row],[nº Capt. Subt. - DAEE]] /(Tabela_BI[[#This Row],[nº Capt. Subt. - DAEE]] + Tabela_BI[[#This Row],[nº Capt. Superf. - DAEE]]),"") *100,"")</f>
        <v>51.923076923076927</v>
      </c>
      <c r="Q2009" s="1">
        <v>25</v>
      </c>
      <c r="R2009" s="1">
        <v>27</v>
      </c>
      <c r="S2009" s="6">
        <v>482.274</v>
      </c>
      <c r="T2009" s="6">
        <v>0</v>
      </c>
      <c r="W2009" s="1"/>
      <c r="X2009" s="1"/>
      <c r="Y2009" s="1"/>
      <c r="AC2009" s="1"/>
      <c r="AF2009" s="1"/>
      <c r="AG2009" s="1"/>
    </row>
    <row r="2010" spans="1:33" hidden="1" x14ac:dyDescent="0.25">
      <c r="A2010" s="1">
        <v>22</v>
      </c>
      <c r="B2010" s="1">
        <v>2018</v>
      </c>
      <c r="C2010" s="1">
        <v>351530122</v>
      </c>
      <c r="D2010" s="44" t="s">
        <v>222</v>
      </c>
      <c r="E2010" s="20">
        <v>6.4100000000000008E-3</v>
      </c>
      <c r="F2010" s="20">
        <v>1.97E-3</v>
      </c>
      <c r="G2010" s="20">
        <v>4.4400000000000004E-3</v>
      </c>
      <c r="H2010" s="20">
        <v>0</v>
      </c>
      <c r="I2010" s="20">
        <v>4.3600000000000002E-3</v>
      </c>
      <c r="J2010" s="20">
        <v>0</v>
      </c>
      <c r="K2010" s="20">
        <v>0</v>
      </c>
      <c r="L2010" s="20">
        <v>2.0500000000000002E-3</v>
      </c>
      <c r="M2010" s="20">
        <v>6.5305375000000009E-3</v>
      </c>
      <c r="N2010" s="1" t="s">
        <v>47</v>
      </c>
      <c r="O2010" s="8">
        <f>IFERROR(IFERROR(Tabela_BI[[#This Row],[nº Capt. Superf. - DAEE]]/(Tabela_BI[[#This Row],[nº Capt. Subt. - DAEE]] + Tabela_BI[[#This Row],[nº Capt. Superf. - DAEE]]),"") *100,"")</f>
        <v>37.5</v>
      </c>
      <c r="P2010" s="8">
        <f>IFERROR(IFERROR(Tabela_BI[[#This Row],[nº Capt. Subt. - DAEE]] /(Tabela_BI[[#This Row],[nº Capt. Subt. - DAEE]] + Tabela_BI[[#This Row],[nº Capt. Superf. - DAEE]]),"") *100,"")</f>
        <v>62.5</v>
      </c>
      <c r="Q2010" s="1">
        <v>3</v>
      </c>
      <c r="R2010" s="1">
        <v>5</v>
      </c>
      <c r="S2010" s="6">
        <v>116.12516399999998</v>
      </c>
      <c r="T2010" s="6">
        <v>116.12516399999998</v>
      </c>
      <c r="W2010" s="1"/>
      <c r="X2010" s="1"/>
      <c r="Y2010" s="1"/>
      <c r="AC2010" s="1"/>
      <c r="AF2010" s="1"/>
      <c r="AG2010" s="1"/>
    </row>
    <row r="2011" spans="1:33" hidden="1" x14ac:dyDescent="0.25">
      <c r="A2011" s="1">
        <v>15</v>
      </c>
      <c r="B2011" s="1">
        <v>2018</v>
      </c>
      <c r="C2011" s="1">
        <v>351520215</v>
      </c>
      <c r="D2011" s="44" t="s">
        <v>223</v>
      </c>
      <c r="E2011" s="20">
        <v>6.9690000000000002E-2</v>
      </c>
      <c r="F2011" s="20">
        <v>6.701E-2</v>
      </c>
      <c r="G2011" s="20">
        <v>2.6800000000000001E-3</v>
      </c>
      <c r="H2011" s="20">
        <v>0</v>
      </c>
      <c r="I2011" s="20">
        <v>3.5000000000000005E-4</v>
      </c>
      <c r="J2011" s="20">
        <v>9.3000000000000005E-4</v>
      </c>
      <c r="K2011" s="20">
        <v>6.8350000000000008E-2</v>
      </c>
      <c r="L2011" s="20">
        <v>6.0000000000000002E-5</v>
      </c>
      <c r="M2011" s="20">
        <v>1.9967665625000002E-2</v>
      </c>
      <c r="N2011" s="1">
        <v>2</v>
      </c>
      <c r="O2011" s="8">
        <f>IFERROR(IFERROR(Tabela_BI[[#This Row],[nº Capt. Superf. - DAEE]]/(Tabela_BI[[#This Row],[nº Capt. Subt. - DAEE]] + Tabela_BI[[#This Row],[nº Capt. Superf. - DAEE]]),"") *100,"")</f>
        <v>55.555555555555557</v>
      </c>
      <c r="P2011" s="8">
        <f>IFERROR(IFERROR(Tabela_BI[[#This Row],[nº Capt. Subt. - DAEE]] /(Tabela_BI[[#This Row],[nº Capt. Subt. - DAEE]] + Tabela_BI[[#This Row],[nº Capt. Superf. - DAEE]]),"") *100,"")</f>
        <v>44.444444444444443</v>
      </c>
      <c r="Q2011" s="1">
        <v>10</v>
      </c>
      <c r="R2011" s="1">
        <v>8</v>
      </c>
      <c r="S2011" s="6">
        <v>378.32400000000001</v>
      </c>
      <c r="T2011" s="6">
        <v>378.32400000000001</v>
      </c>
      <c r="W2011" s="1"/>
      <c r="X2011" s="1"/>
      <c r="Y2011" s="1"/>
      <c r="AC2011" s="1"/>
      <c r="AF2011" s="1"/>
      <c r="AG2011" s="1"/>
    </row>
    <row r="2012" spans="1:33" hidden="1" x14ac:dyDescent="0.25">
      <c r="A2012" s="1">
        <v>18</v>
      </c>
      <c r="B2012" s="1">
        <v>2018</v>
      </c>
      <c r="C2012" s="1">
        <v>351520218</v>
      </c>
      <c r="D2012" s="44" t="s">
        <v>223</v>
      </c>
      <c r="E2012" s="20">
        <v>9.9758241000000011E-2</v>
      </c>
      <c r="F2012" s="20">
        <v>7.463731500000001E-2</v>
      </c>
      <c r="G2012" s="20">
        <v>2.5120926000000005E-2</v>
      </c>
      <c r="H2012" s="20">
        <v>0</v>
      </c>
      <c r="I2012" s="20">
        <v>0</v>
      </c>
      <c r="J2012" s="20">
        <v>2.1740926000000001E-2</v>
      </c>
      <c r="K2012" s="20">
        <v>7.7767315000000004E-2</v>
      </c>
      <c r="L2012" s="20">
        <v>2.5000000000000001E-4</v>
      </c>
      <c r="N2012" s="1">
        <v>7</v>
      </c>
      <c r="O2012" s="8">
        <f>IFERROR(IFERROR(Tabela_BI[[#This Row],[nº Capt. Superf. - DAEE]]/(Tabela_BI[[#This Row],[nº Capt. Subt. - DAEE]] + Tabela_BI[[#This Row],[nº Capt. Superf. - DAEE]]),"") *100,"")</f>
        <v>50</v>
      </c>
      <c r="P2012" s="8">
        <f>IFERROR(IFERROR(Tabela_BI[[#This Row],[nº Capt. Subt. - DAEE]] /(Tabela_BI[[#This Row],[nº Capt. Subt. - DAEE]] + Tabela_BI[[#This Row],[nº Capt. Superf. - DAEE]]),"") *100,"")</f>
        <v>50</v>
      </c>
      <c r="Q2012" s="1">
        <v>9</v>
      </c>
      <c r="R2012" s="1">
        <v>9</v>
      </c>
      <c r="S2012" s="6"/>
      <c r="T2012" s="6"/>
      <c r="W2012" s="1"/>
      <c r="X2012" s="1"/>
      <c r="Y2012" s="1"/>
      <c r="AC2012" s="1"/>
      <c r="AF2012" s="1"/>
      <c r="AG2012" s="1"/>
    </row>
    <row r="2013" spans="1:33" hidden="1" x14ac:dyDescent="0.25">
      <c r="A2013" s="1">
        <v>22</v>
      </c>
      <c r="B2013" s="1">
        <v>2018</v>
      </c>
      <c r="C2013" s="1">
        <v>351535022</v>
      </c>
      <c r="D2013" s="44" t="s">
        <v>224</v>
      </c>
      <c r="E2013" s="20">
        <v>0.10502799299999971</v>
      </c>
      <c r="F2013" s="20">
        <v>4.1999999999999997E-3</v>
      </c>
      <c r="G2013" s="20">
        <v>0.10082799299999971</v>
      </c>
      <c r="H2013" s="20">
        <v>5.4410958904109602E-2</v>
      </c>
      <c r="I2013" s="20">
        <v>8.8699999999999862E-2</v>
      </c>
      <c r="J2013" s="20">
        <v>9.0000000000000006E-5</v>
      </c>
      <c r="K2013" s="20">
        <v>4.9071599999999998E-3</v>
      </c>
      <c r="L2013" s="20">
        <v>1.1330832999999998E-2</v>
      </c>
      <c r="M2013" s="20">
        <v>1.6848766145833333E-2</v>
      </c>
      <c r="N2013" s="1">
        <v>2</v>
      </c>
      <c r="O2013" s="8">
        <f>IFERROR(IFERROR(Tabela_BI[[#This Row],[nº Capt. Superf. - DAEE]]/(Tabela_BI[[#This Row],[nº Capt. Subt. - DAEE]] + Tabela_BI[[#This Row],[nº Capt. Superf. - DAEE]]),"") *100,"")</f>
        <v>0.97087378640776689</v>
      </c>
      <c r="P2013" s="8">
        <f>IFERROR(IFERROR(Tabela_BI[[#This Row],[nº Capt. Subt. - DAEE]] /(Tabela_BI[[#This Row],[nº Capt. Subt. - DAEE]] + Tabela_BI[[#This Row],[nº Capt. Superf. - DAEE]]),"") *100,"")</f>
        <v>99.029126213592235</v>
      </c>
      <c r="Q2013" s="1">
        <v>2</v>
      </c>
      <c r="R2013" s="1">
        <v>204</v>
      </c>
      <c r="S2013" s="6">
        <v>277.89938999999998</v>
      </c>
      <c r="T2013" s="6">
        <v>277.89938999999998</v>
      </c>
      <c r="W2013" s="1"/>
      <c r="X2013" s="1"/>
      <c r="Y2013" s="1"/>
      <c r="AC2013" s="1"/>
      <c r="AF2013" s="1"/>
      <c r="AG2013" s="1"/>
    </row>
    <row r="2014" spans="1:33" hidden="1" x14ac:dyDescent="0.25">
      <c r="A2014" s="1">
        <v>14</v>
      </c>
      <c r="B2014" s="1">
        <v>2018</v>
      </c>
      <c r="C2014" s="1">
        <v>351540014</v>
      </c>
      <c r="D2014" s="44" t="s">
        <v>225</v>
      </c>
      <c r="E2014" s="20">
        <v>2.801E-2</v>
      </c>
      <c r="F2014" s="20">
        <v>2.6550000000000001E-2</v>
      </c>
      <c r="G2014" s="20">
        <v>1.4600000000000001E-3</v>
      </c>
      <c r="H2014" s="20">
        <v>9.9832699137493652E-2</v>
      </c>
      <c r="I2014" s="20">
        <v>0</v>
      </c>
      <c r="J2014" s="20">
        <v>4.2100000000000002E-3</v>
      </c>
      <c r="K2014" s="20">
        <v>2.342E-2</v>
      </c>
      <c r="L2014" s="20">
        <v>3.8000000000000002E-4</v>
      </c>
      <c r="M2014" s="20">
        <v>4.2086575000000001E-2</v>
      </c>
      <c r="N2014" s="1" t="s">
        <v>47</v>
      </c>
      <c r="O2014" s="8">
        <f>IFERROR(IFERROR(Tabela_BI[[#This Row],[nº Capt. Superf. - DAEE]]/(Tabela_BI[[#This Row],[nº Capt. Subt. - DAEE]] + Tabela_BI[[#This Row],[nº Capt. Superf. - DAEE]]),"") *100,"")</f>
        <v>33.333333333333329</v>
      </c>
      <c r="P2014" s="8">
        <f>IFERROR(IFERROR(Tabela_BI[[#This Row],[nº Capt. Subt. - DAEE]] /(Tabela_BI[[#This Row],[nº Capt. Subt. - DAEE]] + Tabela_BI[[#This Row],[nº Capt. Superf. - DAEE]]),"") *100,"")</f>
        <v>66.666666666666657</v>
      </c>
      <c r="Q2014" s="1">
        <v>6</v>
      </c>
      <c r="R2014" s="1">
        <v>12</v>
      </c>
      <c r="S2014" s="6">
        <v>690.22799999999984</v>
      </c>
      <c r="T2014" s="6">
        <v>690.22799999999984</v>
      </c>
      <c r="W2014" s="1"/>
      <c r="X2014" s="1"/>
      <c r="Y2014" s="1"/>
      <c r="AC2014" s="1"/>
      <c r="AF2014" s="1"/>
      <c r="AG2014" s="1"/>
    </row>
    <row r="2015" spans="1:33" hidden="1" x14ac:dyDescent="0.25">
      <c r="A2015" s="1">
        <v>15</v>
      </c>
      <c r="B2015" s="1">
        <v>2018</v>
      </c>
      <c r="C2015" s="1">
        <v>351560815</v>
      </c>
      <c r="D2015" s="44" t="s">
        <v>226</v>
      </c>
      <c r="E2015" s="20">
        <v>0.11083191300000003</v>
      </c>
      <c r="F2015" s="20">
        <v>5.8934444000000016E-2</v>
      </c>
      <c r="G2015" s="20">
        <v>5.1897469000000016E-2</v>
      </c>
      <c r="H2015" s="20">
        <v>0</v>
      </c>
      <c r="I2015" s="20">
        <v>1.9900000000000001E-2</v>
      </c>
      <c r="J2015" s="20">
        <v>2.5806169999999999E-3</v>
      </c>
      <c r="K2015" s="20">
        <v>7.5706852000000019E-2</v>
      </c>
      <c r="L2015" s="20">
        <v>1.2644443999999999E-2</v>
      </c>
      <c r="M2015" s="20">
        <v>1.4497395833333333E-2</v>
      </c>
      <c r="N2015" s="1">
        <v>4</v>
      </c>
      <c r="O2015" s="8">
        <f>IFERROR(IFERROR(Tabela_BI[[#This Row],[nº Capt. Superf. - DAEE]]/(Tabela_BI[[#This Row],[nº Capt. Subt. - DAEE]] + Tabela_BI[[#This Row],[nº Capt. Superf. - DAEE]]),"") *100,"")</f>
        <v>23.333333333333332</v>
      </c>
      <c r="P2015" s="8">
        <f>IFERROR(IFERROR(Tabela_BI[[#This Row],[nº Capt. Subt. - DAEE]] /(Tabela_BI[[#This Row],[nº Capt. Subt. - DAEE]] + Tabela_BI[[#This Row],[nº Capt. Superf. - DAEE]]),"") *100,"")</f>
        <v>76.666666666666671</v>
      </c>
      <c r="Q2015" s="1">
        <v>7</v>
      </c>
      <c r="R2015" s="1">
        <v>23</v>
      </c>
      <c r="S2015" s="6">
        <v>264.54599999999999</v>
      </c>
      <c r="T2015" s="6">
        <v>264.54599999999999</v>
      </c>
      <c r="W2015" s="1"/>
      <c r="X2015" s="1"/>
      <c r="Y2015" s="1"/>
      <c r="AC2015" s="1"/>
      <c r="AF2015" s="1"/>
      <c r="AG2015" s="1"/>
    </row>
    <row r="2016" spans="1:33" hidden="1" x14ac:dyDescent="0.25">
      <c r="A2016" s="1">
        <v>16</v>
      </c>
      <c r="B2016" s="1">
        <v>2018</v>
      </c>
      <c r="C2016" s="1">
        <v>351560816</v>
      </c>
      <c r="D2016" s="44" t="s">
        <v>226</v>
      </c>
      <c r="E2016" s="20">
        <v>6.7350929999999976E-3</v>
      </c>
      <c r="F2016" s="20">
        <v>3.5E-4</v>
      </c>
      <c r="G2016" s="20">
        <v>6.3850929999999979E-3</v>
      </c>
      <c r="H2016" s="20">
        <v>0</v>
      </c>
      <c r="I2016" s="20">
        <v>4.1700000000000001E-3</v>
      </c>
      <c r="J2016" s="20">
        <v>0</v>
      </c>
      <c r="K2016" s="20">
        <v>2.1509260000000001E-3</v>
      </c>
      <c r="L2016" s="20">
        <v>4.1416700000000001E-4</v>
      </c>
      <c r="N2016" s="1">
        <v>1</v>
      </c>
      <c r="O2016" s="8">
        <f>IFERROR(IFERROR(Tabela_BI[[#This Row],[nº Capt. Superf. - DAEE]]/(Tabela_BI[[#This Row],[nº Capt. Subt. - DAEE]] + Tabela_BI[[#This Row],[nº Capt. Superf. - DAEE]]),"") *100,"")</f>
        <v>18.181818181818183</v>
      </c>
      <c r="P2016" s="8">
        <f>IFERROR(IFERROR(Tabela_BI[[#This Row],[nº Capt. Subt. - DAEE]] /(Tabela_BI[[#This Row],[nº Capt. Subt. - DAEE]] + Tabela_BI[[#This Row],[nº Capt. Superf. - DAEE]]),"") *100,"")</f>
        <v>81.818181818181827</v>
      </c>
      <c r="Q2016" s="1">
        <v>2</v>
      </c>
      <c r="R2016" s="1">
        <v>9</v>
      </c>
      <c r="S2016" s="6"/>
      <c r="T2016" s="6"/>
      <c r="W2016" s="1"/>
      <c r="X2016" s="1"/>
      <c r="Y2016" s="1"/>
      <c r="AC2016" s="1"/>
      <c r="AF2016" s="1"/>
      <c r="AG2016" s="1"/>
    </row>
    <row r="2017" spans="1:33" hidden="1" x14ac:dyDescent="0.25">
      <c r="A2017" s="1">
        <v>15</v>
      </c>
      <c r="B2017" s="1">
        <v>2018</v>
      </c>
      <c r="C2017" s="1">
        <v>351550915</v>
      </c>
      <c r="D2017" s="44" t="s">
        <v>227</v>
      </c>
      <c r="E2017" s="20">
        <v>0.56654259299999998</v>
      </c>
      <c r="F2017" s="20">
        <v>0.36114777800000003</v>
      </c>
      <c r="G2017" s="20">
        <v>0.20539481499999998</v>
      </c>
      <c r="H2017" s="20">
        <v>0</v>
      </c>
      <c r="I2017" s="20">
        <v>0.186</v>
      </c>
      <c r="J2017" s="20">
        <v>0.28037827199999998</v>
      </c>
      <c r="K2017" s="20">
        <v>9.6304074000000031E-2</v>
      </c>
      <c r="L2017" s="20">
        <v>3.8602470000000024E-3</v>
      </c>
      <c r="M2017" s="20">
        <v>0.20055880787037036</v>
      </c>
      <c r="N2017" s="1">
        <v>9</v>
      </c>
      <c r="O2017" s="8">
        <f>IFERROR(IFERROR(Tabela_BI[[#This Row],[nº Capt. Superf. - DAEE]]/(Tabela_BI[[#This Row],[nº Capt. Subt. - DAEE]] + Tabela_BI[[#This Row],[nº Capt. Superf. - DAEE]]),"") *100,"")</f>
        <v>17.241379310344829</v>
      </c>
      <c r="P2017" s="8">
        <f>IFERROR(IFERROR(Tabela_BI[[#This Row],[nº Capt. Subt. - DAEE]] /(Tabela_BI[[#This Row],[nº Capt. Subt. - DAEE]] + Tabela_BI[[#This Row],[nº Capt. Superf. - DAEE]]),"") *100,"")</f>
        <v>82.758620689655174</v>
      </c>
      <c r="Q2017" s="1">
        <v>15</v>
      </c>
      <c r="R2017" s="1">
        <v>72</v>
      </c>
      <c r="S2017" s="6">
        <v>3602.61</v>
      </c>
      <c r="T2017" s="6">
        <v>3602.61</v>
      </c>
      <c r="W2017" s="1"/>
      <c r="X2017" s="1"/>
      <c r="Y2017" s="1"/>
      <c r="AC2017" s="1"/>
      <c r="AF2017" s="1"/>
      <c r="AG2017" s="1"/>
    </row>
    <row r="2018" spans="1:33" hidden="1" x14ac:dyDescent="0.25">
      <c r="A2018" s="1">
        <v>18</v>
      </c>
      <c r="B2018" s="1">
        <v>2018</v>
      </c>
      <c r="C2018" s="1">
        <v>351550918</v>
      </c>
      <c r="D2018" s="44" t="s">
        <v>227</v>
      </c>
      <c r="E2018" s="20">
        <v>1.017995926</v>
      </c>
      <c r="F2018" s="20">
        <v>9.2039999999999997E-2</v>
      </c>
      <c r="G2018" s="20">
        <v>0.92595592599999998</v>
      </c>
      <c r="H2018" s="20">
        <v>0</v>
      </c>
      <c r="I2018" s="20">
        <v>0</v>
      </c>
      <c r="J2018" s="20">
        <v>3.0000000000000001E-5</v>
      </c>
      <c r="K2018" s="20">
        <v>1.0179659260000002</v>
      </c>
      <c r="L2018" s="20">
        <v>0</v>
      </c>
      <c r="N2018" s="1">
        <v>2</v>
      </c>
      <c r="O2018" s="8">
        <f>IFERROR(IFERROR(Tabela_BI[[#This Row],[nº Capt. Superf. - DAEE]]/(Tabela_BI[[#This Row],[nº Capt. Subt. - DAEE]] + Tabela_BI[[#This Row],[nº Capt. Superf. - DAEE]]),"") *100,"")</f>
        <v>84.615384615384613</v>
      </c>
      <c r="P2018" s="8">
        <f>IFERROR(IFERROR(Tabela_BI[[#This Row],[nº Capt. Subt. - DAEE]] /(Tabela_BI[[#This Row],[nº Capt. Subt. - DAEE]] + Tabela_BI[[#This Row],[nº Capt. Superf. - DAEE]]),"") *100,"")</f>
        <v>15.384615384615385</v>
      </c>
      <c r="Q2018" s="1">
        <v>11</v>
      </c>
      <c r="R2018" s="1">
        <v>2</v>
      </c>
      <c r="S2018" s="6"/>
      <c r="T2018" s="6"/>
      <c r="W2018" s="1"/>
      <c r="X2018" s="1"/>
      <c r="Y2018" s="1"/>
      <c r="AC2018" s="1"/>
      <c r="AF2018" s="1"/>
      <c r="AG2018" s="1"/>
    </row>
    <row r="2019" spans="1:33" hidden="1" x14ac:dyDescent="0.25">
      <c r="A2019" s="1">
        <v>17</v>
      </c>
      <c r="B2019" s="1">
        <v>2018</v>
      </c>
      <c r="C2019" s="1">
        <v>351565717</v>
      </c>
      <c r="D2019" s="44" t="s">
        <v>228</v>
      </c>
      <c r="E2019" s="20">
        <v>0.10636222200000003</v>
      </c>
      <c r="F2019" s="20">
        <v>9.922000000000003E-2</v>
      </c>
      <c r="G2019" s="20">
        <v>7.1422219999999993E-3</v>
      </c>
      <c r="H2019" s="20">
        <v>0</v>
      </c>
      <c r="I2019" s="20">
        <v>5.9922220000000002E-3</v>
      </c>
      <c r="J2019" s="20">
        <v>0</v>
      </c>
      <c r="K2019" s="20">
        <v>9.6440000000000026E-2</v>
      </c>
      <c r="L2019" s="20">
        <v>3.9299999999999995E-3</v>
      </c>
      <c r="M2019" s="20">
        <v>2.5148830729166661E-3</v>
      </c>
      <c r="N2019" s="1">
        <v>1</v>
      </c>
      <c r="O2019" s="8">
        <f>IFERROR(IFERROR(Tabela_BI[[#This Row],[nº Capt. Superf. - DAEE]]/(Tabela_BI[[#This Row],[nº Capt. Subt. - DAEE]] + Tabela_BI[[#This Row],[nº Capt. Superf. - DAEE]]),"") *100,"")</f>
        <v>55.555555555555557</v>
      </c>
      <c r="P2019" s="8">
        <f>IFERROR(IFERROR(Tabela_BI[[#This Row],[nº Capt. Subt. - DAEE]] /(Tabela_BI[[#This Row],[nº Capt. Subt. - DAEE]] + Tabela_BI[[#This Row],[nº Capt. Superf. - DAEE]]),"") *100,"")</f>
        <v>44.444444444444443</v>
      </c>
      <c r="Q2019" s="1">
        <v>10</v>
      </c>
      <c r="R2019" s="1">
        <v>8</v>
      </c>
      <c r="S2019" s="6">
        <v>49.907826000000007</v>
      </c>
      <c r="T2019" s="6">
        <v>49.907826000000007</v>
      </c>
      <c r="W2019" s="1"/>
      <c r="X2019" s="1"/>
      <c r="Y2019" s="1"/>
      <c r="AC2019" s="1"/>
      <c r="AF2019" s="1"/>
      <c r="AG2019" s="1"/>
    </row>
    <row r="2020" spans="1:33" hidden="1" x14ac:dyDescent="0.25">
      <c r="A2020" s="1">
        <v>6</v>
      </c>
      <c r="B2020" s="1">
        <v>2018</v>
      </c>
      <c r="C2020" s="1">
        <v>35157076</v>
      </c>
      <c r="D2020" s="44" t="s">
        <v>229</v>
      </c>
      <c r="E2020" s="20">
        <v>2.8418520000000002E-3</v>
      </c>
      <c r="F2020" s="20">
        <v>5.0000000000000002E-5</v>
      </c>
      <c r="G2020" s="20">
        <v>2.791852E-3</v>
      </c>
      <c r="H2020" s="20">
        <v>0</v>
      </c>
      <c r="I2020" s="20">
        <v>0</v>
      </c>
      <c r="J2020" s="20">
        <v>2.1818519999999997E-3</v>
      </c>
      <c r="K2020" s="20">
        <v>5.0000000000000002E-5</v>
      </c>
      <c r="L2020" s="20">
        <v>6.1000000000000008E-4</v>
      </c>
      <c r="M2020" s="20">
        <v>0.63444075402199074</v>
      </c>
      <c r="N2020" s="1">
        <v>2</v>
      </c>
      <c r="O2020" s="8">
        <f>IFERROR(IFERROR(Tabela_BI[[#This Row],[nº Capt. Superf. - DAEE]]/(Tabela_BI[[#This Row],[nº Capt. Subt. - DAEE]] + Tabela_BI[[#This Row],[nº Capt. Superf. - DAEE]]),"") *100,"")</f>
        <v>9.0909090909090917</v>
      </c>
      <c r="P2020" s="8">
        <f>IFERROR(IFERROR(Tabela_BI[[#This Row],[nº Capt. Subt. - DAEE]] /(Tabela_BI[[#This Row],[nº Capt. Subt. - DAEE]] + Tabela_BI[[#This Row],[nº Capt. Superf. - DAEE]]),"") *100,"")</f>
        <v>90.909090909090907</v>
      </c>
      <c r="Q2020" s="1">
        <v>1</v>
      </c>
      <c r="R2020" s="1">
        <v>10</v>
      </c>
      <c r="S2020" s="6">
        <v>8100.1730159999997</v>
      </c>
      <c r="T2020" s="6">
        <v>4536.0968889600008</v>
      </c>
      <c r="W2020" s="1"/>
      <c r="X2020" s="1"/>
      <c r="Y2020" s="1"/>
      <c r="AC2020" s="1"/>
      <c r="AF2020" s="1"/>
      <c r="AG2020" s="1"/>
    </row>
    <row r="2021" spans="1:33" hidden="1" x14ac:dyDescent="0.25">
      <c r="A2021" s="1">
        <v>21</v>
      </c>
      <c r="B2021" s="1">
        <v>2018</v>
      </c>
      <c r="C2021" s="1">
        <v>351580621</v>
      </c>
      <c r="D2021" s="44" t="s">
        <v>230</v>
      </c>
      <c r="E2021" s="20">
        <v>5.7421157000000007E-2</v>
      </c>
      <c r="F2021" s="20">
        <v>0</v>
      </c>
      <c r="G2021" s="20">
        <v>5.7421157000000007E-2</v>
      </c>
      <c r="H2021" s="20">
        <v>0</v>
      </c>
      <c r="I2021" s="20">
        <v>6.9199999999999991E-3</v>
      </c>
      <c r="J2021" s="20">
        <v>0</v>
      </c>
      <c r="K2021" s="20">
        <v>5.0361157000000011E-2</v>
      </c>
      <c r="L2021" s="20">
        <v>1.4000000000000001E-4</v>
      </c>
      <c r="M2021" s="20">
        <v>3.8158580729166667E-3</v>
      </c>
      <c r="N2021" s="1" t="s">
        <v>47</v>
      </c>
      <c r="O2021" s="8" t="str">
        <f>IFERROR(IFERROR(Tabela_BI[[#This Row],[nº Capt. Superf. - DAEE]]/(Tabela_BI[[#This Row],[nº Capt. Subt. - DAEE]] + Tabela_BI[[#This Row],[nº Capt. Superf. - DAEE]]),"") *100,"")</f>
        <v/>
      </c>
      <c r="P2021" s="8" t="str">
        <f>IFERROR(IFERROR(Tabela_BI[[#This Row],[nº Capt. Subt. - DAEE]] /(Tabela_BI[[#This Row],[nº Capt. Subt. - DAEE]] + Tabela_BI[[#This Row],[nº Capt. Superf. - DAEE]]),"") *100,"")</f>
        <v/>
      </c>
      <c r="Q2021" s="1" t="s">
        <v>47</v>
      </c>
      <c r="R2021" s="1">
        <v>13</v>
      </c>
      <c r="S2021" s="6">
        <v>58.886297999999996</v>
      </c>
      <c r="T2021" s="6">
        <v>58.886297999999996</v>
      </c>
      <c r="W2021" s="1"/>
      <c r="X2021" s="1"/>
      <c r="Y2021" s="1"/>
      <c r="AC2021" s="1"/>
      <c r="AF2021" s="1"/>
      <c r="AG2021" s="1"/>
    </row>
    <row r="2022" spans="1:33" hidden="1" x14ac:dyDescent="0.25">
      <c r="A2022" s="1">
        <v>18</v>
      </c>
      <c r="B2022" s="1">
        <v>2018</v>
      </c>
      <c r="C2022" s="1">
        <v>351590518</v>
      </c>
      <c r="D2022" s="44" t="s">
        <v>231</v>
      </c>
      <c r="E2022" s="20">
        <v>1.804E-2</v>
      </c>
      <c r="F2022" s="20">
        <v>8.6899999999999998E-3</v>
      </c>
      <c r="G2022" s="20">
        <v>9.3499999999999989E-3</v>
      </c>
      <c r="H2022" s="20">
        <v>0</v>
      </c>
      <c r="I2022" s="20">
        <v>8.0999999999999996E-3</v>
      </c>
      <c r="J2022" s="20">
        <v>0</v>
      </c>
      <c r="K2022" s="20">
        <v>8.6899999999999998E-3</v>
      </c>
      <c r="L2022" s="20">
        <v>1.25E-3</v>
      </c>
      <c r="M2022" s="20">
        <v>6.9373718750000007E-3</v>
      </c>
      <c r="N2022" s="1" t="s">
        <v>47</v>
      </c>
      <c r="O2022" s="8">
        <f>IFERROR(IFERROR(Tabela_BI[[#This Row],[nº Capt. Superf. - DAEE]]/(Tabela_BI[[#This Row],[nº Capt. Subt. - DAEE]] + Tabela_BI[[#This Row],[nº Capt. Superf. - DAEE]]),"") *100,"")</f>
        <v>35.714285714285715</v>
      </c>
      <c r="P2022" s="8">
        <f>IFERROR(IFERROR(Tabela_BI[[#This Row],[nº Capt. Subt. - DAEE]] /(Tabela_BI[[#This Row],[nº Capt. Subt. - DAEE]] + Tabela_BI[[#This Row],[nº Capt. Superf. - DAEE]]),"") *100,"")</f>
        <v>64.285714285714292</v>
      </c>
      <c r="Q2022" s="1">
        <v>5</v>
      </c>
      <c r="R2022" s="1">
        <v>9</v>
      </c>
      <c r="S2022" s="6">
        <v>128.68199999999999</v>
      </c>
      <c r="T2022" s="6">
        <v>128.68199999999999</v>
      </c>
      <c r="W2022" s="1"/>
      <c r="X2022" s="1"/>
      <c r="Y2022" s="1"/>
      <c r="AC2022" s="1"/>
      <c r="AF2022" s="1"/>
      <c r="AG2022" s="1"/>
    </row>
    <row r="2023" spans="1:33" hidden="1" x14ac:dyDescent="0.25">
      <c r="A2023" s="1">
        <v>19</v>
      </c>
      <c r="B2023" s="1">
        <v>2018</v>
      </c>
      <c r="C2023" s="1">
        <v>351590519</v>
      </c>
      <c r="D2023" s="44" t="s">
        <v>231</v>
      </c>
      <c r="E2023" s="20">
        <v>3.5148194000000001E-2</v>
      </c>
      <c r="F2023" s="20">
        <v>3.074E-2</v>
      </c>
      <c r="G2023" s="20">
        <v>4.4081939999999998E-3</v>
      </c>
      <c r="H2023" s="20">
        <v>0</v>
      </c>
      <c r="I2023" s="20">
        <v>0</v>
      </c>
      <c r="J2023" s="20">
        <v>0</v>
      </c>
      <c r="K2023" s="20">
        <v>3.5028194000000006E-2</v>
      </c>
      <c r="L2023" s="20">
        <v>1.2E-4</v>
      </c>
      <c r="N2023" s="1" t="s">
        <v>47</v>
      </c>
      <c r="O2023" s="8">
        <f>IFERROR(IFERROR(Tabela_BI[[#This Row],[nº Capt. Superf. - DAEE]]/(Tabela_BI[[#This Row],[nº Capt. Subt. - DAEE]] + Tabela_BI[[#This Row],[nº Capt. Superf. - DAEE]]),"") *100,"")</f>
        <v>33.333333333333329</v>
      </c>
      <c r="P2023" s="8">
        <f>IFERROR(IFERROR(Tabela_BI[[#This Row],[nº Capt. Subt. - DAEE]] /(Tabela_BI[[#This Row],[nº Capt. Subt. - DAEE]] + Tabela_BI[[#This Row],[nº Capt. Superf. - DAEE]]),"") *100,"")</f>
        <v>66.666666666666657</v>
      </c>
      <c r="Q2023" s="1">
        <v>2</v>
      </c>
      <c r="R2023" s="1">
        <v>4</v>
      </c>
      <c r="S2023" s="6"/>
      <c r="T2023" s="6"/>
      <c r="W2023" s="1"/>
      <c r="X2023" s="1"/>
      <c r="Y2023" s="1"/>
      <c r="AC2023" s="1"/>
      <c r="AF2023" s="1"/>
      <c r="AG2023" s="1"/>
    </row>
    <row r="2024" spans="1:33" hidden="1" x14ac:dyDescent="0.25">
      <c r="A2024" s="1">
        <v>20</v>
      </c>
      <c r="B2024" s="1">
        <v>2018</v>
      </c>
      <c r="C2024" s="1">
        <v>351600220</v>
      </c>
      <c r="D2024" s="44" t="s">
        <v>232</v>
      </c>
      <c r="E2024" s="20">
        <v>5.7459999999999997E-2</v>
      </c>
      <c r="F2024" s="20">
        <v>5.2080000000000001E-2</v>
      </c>
      <c r="G2024" s="20">
        <v>5.3799999999999994E-3</v>
      </c>
      <c r="H2024" s="20">
        <v>0</v>
      </c>
      <c r="I2024" s="20">
        <v>0</v>
      </c>
      <c r="J2024" s="20">
        <v>5.6710000000000003E-2</v>
      </c>
      <c r="K2024" s="20">
        <v>5.8E-4</v>
      </c>
      <c r="L2024" s="20">
        <v>1.7000000000000001E-4</v>
      </c>
      <c r="N2024" s="1">
        <v>1</v>
      </c>
      <c r="O2024" s="8">
        <f>IFERROR(IFERROR(Tabela_BI[[#This Row],[nº Capt. Superf. - DAEE]]/(Tabela_BI[[#This Row],[nº Capt. Subt. - DAEE]] + Tabela_BI[[#This Row],[nº Capt. Superf. - DAEE]]),"") *100,"")</f>
        <v>20</v>
      </c>
      <c r="P2024" s="8">
        <f>IFERROR(IFERROR(Tabela_BI[[#This Row],[nº Capt. Subt. - DAEE]] /(Tabela_BI[[#This Row],[nº Capt. Subt. - DAEE]] + Tabela_BI[[#This Row],[nº Capt. Superf. - DAEE]]),"") *100,"")</f>
        <v>80</v>
      </c>
      <c r="Q2024" s="1">
        <v>1</v>
      </c>
      <c r="R2024" s="1">
        <v>4</v>
      </c>
      <c r="S2024" s="6"/>
      <c r="T2024" s="6"/>
      <c r="W2024" s="1"/>
      <c r="X2024" s="1"/>
      <c r="Y2024" s="1"/>
      <c r="AC2024" s="1"/>
      <c r="AF2024" s="1"/>
      <c r="AG2024" s="1"/>
    </row>
    <row r="2025" spans="1:33" hidden="1" x14ac:dyDescent="0.25">
      <c r="A2025" s="1">
        <v>21</v>
      </c>
      <c r="B2025" s="1">
        <v>2018</v>
      </c>
      <c r="C2025" s="1">
        <v>351600221</v>
      </c>
      <c r="D2025" s="44" t="s">
        <v>232</v>
      </c>
      <c r="E2025" s="20">
        <v>2.9270000000000011E-2</v>
      </c>
      <c r="F2025" s="20">
        <v>0</v>
      </c>
      <c r="G2025" s="20">
        <v>2.9270000000000011E-2</v>
      </c>
      <c r="H2025" s="20">
        <v>0</v>
      </c>
      <c r="I2025" s="20">
        <v>2.8230000000000005E-2</v>
      </c>
      <c r="J2025" s="20">
        <v>6.9999999999999994E-5</v>
      </c>
      <c r="K2025" s="20">
        <v>1.8000000000000001E-4</v>
      </c>
      <c r="L2025" s="20">
        <v>7.9000000000000001E-4</v>
      </c>
      <c r="M2025" s="20">
        <v>2.284247109375E-2</v>
      </c>
      <c r="N2025" s="1">
        <v>1</v>
      </c>
      <c r="O2025" s="8" t="str">
        <f>IFERROR(IFERROR(Tabela_BI[[#This Row],[nº Capt. Superf. - DAEE]]/(Tabela_BI[[#This Row],[nº Capt. Subt. - DAEE]] + Tabela_BI[[#This Row],[nº Capt. Superf. - DAEE]]),"") *100,"")</f>
        <v/>
      </c>
      <c r="P2025" s="8" t="str">
        <f>IFERROR(IFERROR(Tabela_BI[[#This Row],[nº Capt. Subt. - DAEE]] /(Tabela_BI[[#This Row],[nº Capt. Subt. - DAEE]] + Tabela_BI[[#This Row],[nº Capt. Superf. - DAEE]]),"") *100,"")</f>
        <v/>
      </c>
      <c r="Q2025" s="1" t="s">
        <v>47</v>
      </c>
      <c r="R2025" s="1">
        <v>20</v>
      </c>
      <c r="S2025" s="6">
        <v>615.31450199999995</v>
      </c>
      <c r="T2025" s="6">
        <v>615.31450199999995</v>
      </c>
      <c r="W2025" s="1"/>
      <c r="X2025" s="1"/>
      <c r="Y2025" s="1"/>
      <c r="AC2025" s="1"/>
      <c r="AF2025" s="1"/>
      <c r="AG2025" s="1"/>
    </row>
    <row r="2026" spans="1:33" hidden="1" x14ac:dyDescent="0.25">
      <c r="A2026" s="1">
        <v>17</v>
      </c>
      <c r="B2026" s="1">
        <v>2018</v>
      </c>
      <c r="C2026" s="1">
        <v>351610117</v>
      </c>
      <c r="D2026" s="44" t="s">
        <v>233</v>
      </c>
      <c r="E2026" s="20">
        <v>0.15078518599999999</v>
      </c>
      <c r="F2026" s="20">
        <v>0.14519518599999998</v>
      </c>
      <c r="G2026" s="20">
        <v>5.5900000000000004E-3</v>
      </c>
      <c r="H2026" s="20">
        <v>3.6176686960933596E-2</v>
      </c>
      <c r="I2026" s="20">
        <v>1.4380000000000002E-2</v>
      </c>
      <c r="J2026" s="20">
        <v>2.4000000000000001E-4</v>
      </c>
      <c r="K2026" s="20">
        <v>0.13275518599999997</v>
      </c>
      <c r="L2026" s="20">
        <v>3.4099999999999998E-3</v>
      </c>
      <c r="M2026" s="20">
        <v>6.0933104166666667E-3</v>
      </c>
      <c r="N2026" s="1">
        <v>5</v>
      </c>
      <c r="O2026" s="8">
        <f>IFERROR(IFERROR(Tabela_BI[[#This Row],[nº Capt. Superf. - DAEE]]/(Tabela_BI[[#This Row],[nº Capt. Subt. - DAEE]] + Tabela_BI[[#This Row],[nº Capt. Superf. - DAEE]]),"") *100,"")</f>
        <v>65</v>
      </c>
      <c r="P2026" s="8">
        <f>IFERROR(IFERROR(Tabela_BI[[#This Row],[nº Capt. Subt. - DAEE]] /(Tabela_BI[[#This Row],[nº Capt. Subt. - DAEE]] + Tabela_BI[[#This Row],[nº Capt. Superf. - DAEE]]),"") *100,"")</f>
        <v>35</v>
      </c>
      <c r="Q2026" s="1">
        <v>13</v>
      </c>
      <c r="R2026" s="1">
        <v>7</v>
      </c>
      <c r="S2026" s="6">
        <v>107.43353999999999</v>
      </c>
      <c r="T2026" s="6">
        <v>107.43353999999999</v>
      </c>
      <c r="W2026" s="1"/>
      <c r="X2026" s="1"/>
      <c r="Y2026" s="1"/>
      <c r="AC2026" s="1"/>
      <c r="AF2026" s="1"/>
      <c r="AG2026" s="1"/>
    </row>
    <row r="2027" spans="1:33" hidden="1" x14ac:dyDescent="0.25">
      <c r="A2027" s="1">
        <v>8</v>
      </c>
      <c r="B2027" s="1">
        <v>2018</v>
      </c>
      <c r="C2027" s="1">
        <v>35162008</v>
      </c>
      <c r="D2027" s="44" t="s">
        <v>234</v>
      </c>
      <c r="E2027" s="20">
        <v>0.52729261699999996</v>
      </c>
      <c r="F2027" s="20">
        <v>0.41333999999999993</v>
      </c>
      <c r="G2027" s="20">
        <v>0.11395261700000006</v>
      </c>
      <c r="H2027" s="20">
        <v>0.67924505327245044</v>
      </c>
      <c r="I2027" s="20">
        <v>5.6477037999999993E-2</v>
      </c>
      <c r="J2027" s="20">
        <v>5.8545104000000014E-2</v>
      </c>
      <c r="K2027" s="20">
        <v>0.34509248100000006</v>
      </c>
      <c r="L2027" s="20">
        <v>6.7177994000000033E-2</v>
      </c>
      <c r="M2027" s="20">
        <v>1.1766103935185186</v>
      </c>
      <c r="N2027" s="1">
        <v>46</v>
      </c>
      <c r="O2027" s="8">
        <f>IFERROR(IFERROR(Tabela_BI[[#This Row],[nº Capt. Superf. - DAEE]]/(Tabela_BI[[#This Row],[nº Capt. Subt. - DAEE]] + Tabela_BI[[#This Row],[nº Capt. Superf. - DAEE]]),"") *100,"")</f>
        <v>41.935483870967744</v>
      </c>
      <c r="P2027" s="8">
        <f>IFERROR(IFERROR(Tabela_BI[[#This Row],[nº Capt. Subt. - DAEE]] /(Tabela_BI[[#This Row],[nº Capt. Subt. - DAEE]] + Tabela_BI[[#This Row],[nº Capt. Superf. - DAEE]]),"") *100,"")</f>
        <v>58.064516129032263</v>
      </c>
      <c r="Q2027" s="1">
        <v>91</v>
      </c>
      <c r="R2027" s="1">
        <v>126</v>
      </c>
      <c r="S2027" s="6">
        <v>18477.855648000001</v>
      </c>
      <c r="T2027" s="6">
        <v>18477.855648000001</v>
      </c>
      <c r="W2027" s="1"/>
      <c r="X2027" s="1"/>
      <c r="Y2027" s="1"/>
      <c r="AC2027" s="1"/>
      <c r="AF2027" s="1"/>
      <c r="AG2027" s="1"/>
    </row>
    <row r="2028" spans="1:33" hidden="1" x14ac:dyDescent="0.25">
      <c r="A2028" s="1">
        <v>6</v>
      </c>
      <c r="B2028" s="1">
        <v>2018</v>
      </c>
      <c r="C2028" s="1">
        <v>35163096</v>
      </c>
      <c r="D2028" s="44" t="s">
        <v>235</v>
      </c>
      <c r="E2028" s="20">
        <v>1.2489999999999999E-2</v>
      </c>
      <c r="F2028" s="20">
        <v>9.4199999999999996E-3</v>
      </c>
      <c r="G2028" s="20">
        <v>3.0700000000000002E-3</v>
      </c>
      <c r="H2028" s="20">
        <v>0</v>
      </c>
      <c r="I2028" s="20">
        <v>0</v>
      </c>
      <c r="J2028" s="20">
        <v>8.7000000000000001E-4</v>
      </c>
      <c r="K2028" s="20">
        <v>5.5799999999999999E-3</v>
      </c>
      <c r="L2028" s="20">
        <v>6.0399999999999994E-3</v>
      </c>
      <c r="M2028" s="20">
        <v>0.5680611383206019</v>
      </c>
      <c r="N2028" s="1">
        <v>5</v>
      </c>
      <c r="O2028" s="8">
        <f>IFERROR(IFERROR(Tabela_BI[[#This Row],[nº Capt. Superf. - DAEE]]/(Tabela_BI[[#This Row],[nº Capt. Subt. - DAEE]] + Tabela_BI[[#This Row],[nº Capt. Superf. - DAEE]]),"") *100,"")</f>
        <v>30</v>
      </c>
      <c r="P2028" s="8">
        <f>IFERROR(IFERROR(Tabela_BI[[#This Row],[nº Capt. Subt. - DAEE]] /(Tabela_BI[[#This Row],[nº Capt. Subt. - DAEE]] + Tabela_BI[[#This Row],[nº Capt. Superf. - DAEE]]),"") *100,"")</f>
        <v>70</v>
      </c>
      <c r="Q2028" s="1">
        <v>3</v>
      </c>
      <c r="R2028" s="1">
        <v>7</v>
      </c>
      <c r="S2028" s="6">
        <v>3760.3037160000003</v>
      </c>
      <c r="T2028" s="6">
        <v>0</v>
      </c>
      <c r="W2028" s="1"/>
      <c r="X2028" s="1"/>
      <c r="Y2028" s="1"/>
      <c r="AC2028" s="1"/>
      <c r="AF2028" s="1"/>
      <c r="AG2028" s="1"/>
    </row>
    <row r="2029" spans="1:33" hidden="1" x14ac:dyDescent="0.25">
      <c r="A2029" s="1">
        <v>6</v>
      </c>
      <c r="B2029" s="1">
        <v>2018</v>
      </c>
      <c r="C2029" s="1">
        <v>35164086</v>
      </c>
      <c r="D2029" s="44" t="s">
        <v>236</v>
      </c>
      <c r="E2029" s="20">
        <v>0.11185611100000001</v>
      </c>
      <c r="F2029" s="20">
        <v>7.8120000000000009E-2</v>
      </c>
      <c r="G2029" s="20">
        <v>3.3736110999999999E-2</v>
      </c>
      <c r="H2029" s="20">
        <v>0</v>
      </c>
      <c r="I2029" s="20">
        <v>4.8049999999999995E-2</v>
      </c>
      <c r="J2029" s="20">
        <v>4.3249999999999997E-2</v>
      </c>
      <c r="K2029" s="20">
        <v>1.1619999999999998E-2</v>
      </c>
      <c r="L2029" s="20">
        <v>8.9361110000000001E-3</v>
      </c>
      <c r="M2029" s="20">
        <v>0.50360422665972215</v>
      </c>
      <c r="N2029" s="1">
        <v>6</v>
      </c>
      <c r="O2029" s="8">
        <f>IFERROR(IFERROR(Tabela_BI[[#This Row],[nº Capt. Superf. - DAEE]]/(Tabela_BI[[#This Row],[nº Capt. Subt. - DAEE]] + Tabela_BI[[#This Row],[nº Capt. Superf. - DAEE]]),"") *100,"")</f>
        <v>17.857142857142858</v>
      </c>
      <c r="P2029" s="8">
        <f>IFERROR(IFERROR(Tabela_BI[[#This Row],[nº Capt. Subt. - DAEE]] /(Tabela_BI[[#This Row],[nº Capt. Subt. - DAEE]] + Tabela_BI[[#This Row],[nº Capt. Superf. - DAEE]]),"") *100,"")</f>
        <v>82.142857142857139</v>
      </c>
      <c r="Q2029" s="1">
        <v>10</v>
      </c>
      <c r="R2029" s="1">
        <v>46</v>
      </c>
      <c r="S2029" s="6">
        <v>4906.4481540000006</v>
      </c>
      <c r="T2029" s="6">
        <v>0</v>
      </c>
      <c r="W2029" s="1"/>
      <c r="X2029" s="1"/>
      <c r="Y2029" s="1"/>
      <c r="AC2029" s="1"/>
      <c r="AF2029" s="1"/>
      <c r="AG2029" s="1"/>
    </row>
    <row r="2030" spans="1:33" hidden="1" x14ac:dyDescent="0.25">
      <c r="A2030" s="1">
        <v>20</v>
      </c>
      <c r="B2030" s="1">
        <v>2018</v>
      </c>
      <c r="C2030" s="1">
        <v>351650720</v>
      </c>
      <c r="D2030" s="44" t="s">
        <v>237</v>
      </c>
      <c r="E2030" s="20">
        <v>0.128695</v>
      </c>
      <c r="F2030" s="20">
        <v>0.125385</v>
      </c>
      <c r="G2030" s="20">
        <v>3.3100000000000009E-3</v>
      </c>
      <c r="H2030" s="20">
        <v>0</v>
      </c>
      <c r="I2030" s="20">
        <v>2.7499999999999998E-3</v>
      </c>
      <c r="J2030" s="20">
        <v>0</v>
      </c>
      <c r="K2030" s="20">
        <v>0.12553500000000001</v>
      </c>
      <c r="L2030" s="20">
        <v>4.1000000000000005E-4</v>
      </c>
      <c r="M2030" s="20">
        <v>6.7657531249999993E-3</v>
      </c>
      <c r="N2030" s="1">
        <v>4</v>
      </c>
      <c r="O2030" s="8">
        <f>IFERROR(IFERROR(Tabela_BI[[#This Row],[nº Capt. Superf. - DAEE]]/(Tabela_BI[[#This Row],[nº Capt. Subt. - DAEE]] + Tabela_BI[[#This Row],[nº Capt. Superf. - DAEE]]),"") *100,"")</f>
        <v>38.095238095238095</v>
      </c>
      <c r="P2030" s="8">
        <f>IFERROR(IFERROR(Tabela_BI[[#This Row],[nº Capt. Subt. - DAEE]] /(Tabela_BI[[#This Row],[nº Capt. Subt. - DAEE]] + Tabela_BI[[#This Row],[nº Capt. Superf. - DAEE]]),"") *100,"")</f>
        <v>61.904761904761905</v>
      </c>
      <c r="Q2030" s="1">
        <v>8</v>
      </c>
      <c r="R2030" s="1">
        <v>13</v>
      </c>
      <c r="S2030" s="6">
        <v>124.956</v>
      </c>
      <c r="T2030" s="6">
        <v>124.956</v>
      </c>
      <c r="W2030" s="1"/>
      <c r="X2030" s="1"/>
      <c r="Y2030" s="1"/>
      <c r="AC2030" s="1"/>
      <c r="AF2030" s="1"/>
      <c r="AG2030" s="1"/>
    </row>
    <row r="2031" spans="1:33" hidden="1" x14ac:dyDescent="0.25">
      <c r="A2031" s="1">
        <v>16</v>
      </c>
      <c r="B2031" s="1">
        <v>2018</v>
      </c>
      <c r="C2031" s="1">
        <v>351660616</v>
      </c>
      <c r="D2031" s="44" t="s">
        <v>238</v>
      </c>
      <c r="E2031" s="20">
        <v>2.33E-3</v>
      </c>
      <c r="F2031" s="20">
        <v>6.8999999999999997E-4</v>
      </c>
      <c r="G2031" s="20">
        <v>1.64E-3</v>
      </c>
      <c r="H2031" s="20">
        <v>0</v>
      </c>
      <c r="I2031" s="20">
        <v>0</v>
      </c>
      <c r="J2031" s="20">
        <v>0</v>
      </c>
      <c r="K2031" s="20">
        <v>2.33E-3</v>
      </c>
      <c r="L2031" s="20">
        <v>0</v>
      </c>
      <c r="N2031" s="1">
        <v>1</v>
      </c>
      <c r="O2031" s="8">
        <f>IFERROR(IFERROR(Tabela_BI[[#This Row],[nº Capt. Superf. - DAEE]]/(Tabela_BI[[#This Row],[nº Capt. Subt. - DAEE]] + Tabela_BI[[#This Row],[nº Capt. Superf. - DAEE]]),"") *100,"")</f>
        <v>50</v>
      </c>
      <c r="P2031" s="8">
        <f>IFERROR(IFERROR(Tabela_BI[[#This Row],[nº Capt. Subt. - DAEE]] /(Tabela_BI[[#This Row],[nº Capt. Subt. - DAEE]] + Tabela_BI[[#This Row],[nº Capt. Superf. - DAEE]]),"") *100,"")</f>
        <v>50</v>
      </c>
      <c r="Q2031" s="1">
        <v>1</v>
      </c>
      <c r="R2031" s="1">
        <v>1</v>
      </c>
      <c r="S2031" s="6"/>
      <c r="T2031" s="6"/>
      <c r="W2031" s="1"/>
      <c r="X2031" s="1"/>
      <c r="Y2031" s="1"/>
      <c r="AC2031" s="1"/>
      <c r="AF2031" s="1"/>
      <c r="AG2031" s="1"/>
    </row>
    <row r="2032" spans="1:33" hidden="1" x14ac:dyDescent="0.25">
      <c r="A2032" s="1">
        <v>17</v>
      </c>
      <c r="B2032" s="1">
        <v>2018</v>
      </c>
      <c r="C2032" s="1">
        <v>351660617</v>
      </c>
      <c r="D2032" s="44" t="s">
        <v>238</v>
      </c>
      <c r="E2032" s="20">
        <v>0.29287666699999998</v>
      </c>
      <c r="F2032" s="20">
        <v>0.19721999999999998</v>
      </c>
      <c r="G2032" s="20">
        <v>9.5656667000000015E-2</v>
      </c>
      <c r="H2032" s="20">
        <v>0</v>
      </c>
      <c r="I2032" s="20">
        <v>1.6970000000000006E-2</v>
      </c>
      <c r="J2032" s="20">
        <v>5.2299999999999994E-3</v>
      </c>
      <c r="K2032" s="20">
        <v>0.26929999999999998</v>
      </c>
      <c r="L2032" s="20">
        <v>1.376667E-3</v>
      </c>
      <c r="M2032" s="20">
        <v>1.3917447395833331E-2</v>
      </c>
      <c r="N2032" s="1">
        <v>27</v>
      </c>
      <c r="O2032" s="8">
        <f>IFERROR(IFERROR(Tabela_BI[[#This Row],[nº Capt. Superf. - DAEE]]/(Tabela_BI[[#This Row],[nº Capt. Subt. - DAEE]] + Tabela_BI[[#This Row],[nº Capt. Superf. - DAEE]]),"") *100,"")</f>
        <v>47.058823529411761</v>
      </c>
      <c r="P2032" s="8">
        <f>IFERROR(IFERROR(Tabela_BI[[#This Row],[nº Capt. Subt. - DAEE]] /(Tabela_BI[[#This Row],[nº Capt. Subt. - DAEE]] + Tabela_BI[[#This Row],[nº Capt. Superf. - DAEE]]),"") *100,"")</f>
        <v>52.941176470588239</v>
      </c>
      <c r="Q2032" s="1">
        <v>24</v>
      </c>
      <c r="R2032" s="1">
        <v>27</v>
      </c>
      <c r="S2032" s="6">
        <v>262.62603000000001</v>
      </c>
      <c r="T2032" s="6">
        <v>262.62603000000001</v>
      </c>
      <c r="W2032" s="1"/>
      <c r="X2032" s="1"/>
      <c r="Y2032" s="1"/>
      <c r="AC2032" s="1"/>
      <c r="AF2032" s="1"/>
      <c r="AG2032" s="1"/>
    </row>
    <row r="2033" spans="1:33" hidden="1" x14ac:dyDescent="0.25">
      <c r="A2033" s="1">
        <v>20</v>
      </c>
      <c r="B2033" s="1">
        <v>2018</v>
      </c>
      <c r="C2033" s="1">
        <v>351660620</v>
      </c>
      <c r="D2033" s="44" t="s">
        <v>238</v>
      </c>
      <c r="E2033" s="20">
        <v>0</v>
      </c>
      <c r="F2033" s="20">
        <v>0</v>
      </c>
      <c r="G2033" s="20">
        <v>0</v>
      </c>
      <c r="H2033" s="20">
        <v>0</v>
      </c>
      <c r="I2033" s="20">
        <v>0</v>
      </c>
      <c r="J2033" s="20">
        <v>0</v>
      </c>
      <c r="K2033" s="20">
        <v>0</v>
      </c>
      <c r="L2033" s="20">
        <v>0</v>
      </c>
      <c r="N2033" s="1">
        <v>2</v>
      </c>
      <c r="O2033" s="8" t="str">
        <f>IFERROR(IFERROR(Tabela_BI[[#This Row],[nº Capt. Superf. - DAEE]]/(Tabela_BI[[#This Row],[nº Capt. Subt. - DAEE]] + Tabela_BI[[#This Row],[nº Capt. Superf. - DAEE]]),"") *100,"")</f>
        <v/>
      </c>
      <c r="P2033" s="8" t="str">
        <f>IFERROR(IFERROR(Tabela_BI[[#This Row],[nº Capt. Subt. - DAEE]] /(Tabela_BI[[#This Row],[nº Capt. Subt. - DAEE]] + Tabela_BI[[#This Row],[nº Capt. Superf. - DAEE]]),"") *100,"")</f>
        <v/>
      </c>
      <c r="Q2033" s="1">
        <v>0</v>
      </c>
      <c r="R2033" s="1">
        <v>0</v>
      </c>
      <c r="S2033" s="6"/>
      <c r="T2033" s="6"/>
      <c r="W2033" s="1"/>
      <c r="X2033" s="1"/>
      <c r="Y2033" s="1"/>
      <c r="AC2033" s="1"/>
      <c r="AF2033" s="1"/>
      <c r="AG2033" s="1"/>
    </row>
    <row r="2034" spans="1:33" hidden="1" x14ac:dyDescent="0.25">
      <c r="A2034" s="1">
        <v>17</v>
      </c>
      <c r="B2034" s="1">
        <v>2018</v>
      </c>
      <c r="C2034" s="1">
        <v>351670517</v>
      </c>
      <c r="D2034" s="44" t="s">
        <v>239</v>
      </c>
      <c r="E2034" s="20">
        <v>1.3119999999999998E-2</v>
      </c>
      <c r="F2034" s="20">
        <v>2.0000000000000002E-5</v>
      </c>
      <c r="G2034" s="20">
        <v>1.3099999999999999E-2</v>
      </c>
      <c r="H2034" s="20">
        <v>0</v>
      </c>
      <c r="I2034" s="20">
        <v>0</v>
      </c>
      <c r="J2034" s="20">
        <v>0</v>
      </c>
      <c r="K2034" s="20">
        <v>1.3099999999999999E-2</v>
      </c>
      <c r="L2034" s="20">
        <v>2.0000000000000002E-5</v>
      </c>
      <c r="N2034" s="1">
        <v>6</v>
      </c>
      <c r="O2034" s="8">
        <f>IFERROR(IFERROR(Tabela_BI[[#This Row],[nº Capt. Superf. - DAEE]]/(Tabela_BI[[#This Row],[nº Capt. Subt. - DAEE]] + Tabela_BI[[#This Row],[nº Capt. Superf. - DAEE]]),"") *100,"")</f>
        <v>33.333333333333329</v>
      </c>
      <c r="P2034" s="8">
        <f>IFERROR(IFERROR(Tabela_BI[[#This Row],[nº Capt. Subt. - DAEE]] /(Tabela_BI[[#This Row],[nº Capt. Subt. - DAEE]] + Tabela_BI[[#This Row],[nº Capt. Superf. - DAEE]]),"") *100,"")</f>
        <v>66.666666666666657</v>
      </c>
      <c r="Q2034" s="1">
        <v>2</v>
      </c>
      <c r="R2034" s="1">
        <v>4</v>
      </c>
      <c r="S2034" s="6"/>
      <c r="T2034" s="6"/>
      <c r="W2034" s="1"/>
      <c r="X2034" s="1"/>
      <c r="Y2034" s="1"/>
      <c r="AC2034" s="1"/>
      <c r="AF2034" s="1"/>
      <c r="AG2034" s="1"/>
    </row>
    <row r="2035" spans="1:33" hidden="1" x14ac:dyDescent="0.25">
      <c r="A2035" s="1">
        <v>20</v>
      </c>
      <c r="B2035" s="1">
        <v>2018</v>
      </c>
      <c r="C2035" s="1">
        <v>351670520</v>
      </c>
      <c r="D2035" s="44" t="s">
        <v>239</v>
      </c>
      <c r="E2035" s="20">
        <v>0.20463777700000002</v>
      </c>
      <c r="F2035" s="20">
        <v>0.19415777700000003</v>
      </c>
      <c r="G2035" s="20">
        <v>1.048E-2</v>
      </c>
      <c r="H2035" s="20">
        <v>0</v>
      </c>
      <c r="I2035" s="20">
        <v>4.6179999999999999E-2</v>
      </c>
      <c r="J2035" s="20">
        <v>0</v>
      </c>
      <c r="K2035" s="20">
        <v>0.15370777699999999</v>
      </c>
      <c r="L2035" s="20">
        <v>4.7499999999999999E-3</v>
      </c>
      <c r="M2035" s="20">
        <v>0.1178650115625</v>
      </c>
      <c r="N2035" s="1">
        <v>19</v>
      </c>
      <c r="O2035" s="8">
        <f>IFERROR(IFERROR(Tabela_BI[[#This Row],[nº Capt. Superf. - DAEE]]/(Tabela_BI[[#This Row],[nº Capt. Subt. - DAEE]] + Tabela_BI[[#This Row],[nº Capt. Superf. - DAEE]]),"") *100,"")</f>
        <v>66.666666666666657</v>
      </c>
      <c r="P2035" s="8">
        <f>IFERROR(IFERROR(Tabela_BI[[#This Row],[nº Capt. Subt. - DAEE]] /(Tabela_BI[[#This Row],[nº Capt. Subt. - DAEE]] + Tabela_BI[[#This Row],[nº Capt. Superf. - DAEE]]),"") *100,"")</f>
        <v>33.333333333333329</v>
      </c>
      <c r="Q2035" s="1">
        <v>26</v>
      </c>
      <c r="R2035" s="1">
        <v>13</v>
      </c>
      <c r="S2035" s="6">
        <v>2166.003099</v>
      </c>
      <c r="T2035" s="6">
        <v>2166.003099</v>
      </c>
      <c r="W2035" s="1"/>
      <c r="X2035" s="1"/>
      <c r="Y2035" s="1"/>
      <c r="AC2035" s="1"/>
      <c r="AF2035" s="1"/>
      <c r="AG2035" s="1"/>
    </row>
    <row r="2036" spans="1:33" hidden="1" x14ac:dyDescent="0.25">
      <c r="A2036" s="1">
        <v>21</v>
      </c>
      <c r="B2036" s="1">
        <v>2018</v>
      </c>
      <c r="C2036" s="1">
        <v>351670521</v>
      </c>
      <c r="D2036" s="44" t="s">
        <v>239</v>
      </c>
      <c r="E2036" s="20">
        <v>0.20308611099999999</v>
      </c>
      <c r="F2036" s="20">
        <v>0.15648611099999998</v>
      </c>
      <c r="G2036" s="20">
        <v>4.6600000000000003E-2</v>
      </c>
      <c r="H2036" s="20">
        <v>0</v>
      </c>
      <c r="I2036" s="20">
        <v>9.0550000000000005E-2</v>
      </c>
      <c r="J2036" s="20">
        <v>4.1400000000000005E-3</v>
      </c>
      <c r="K2036" s="20">
        <v>0.10304611100000005</v>
      </c>
      <c r="L2036" s="20">
        <v>5.3499999999999989E-3</v>
      </c>
      <c r="N2036" s="1">
        <v>20</v>
      </c>
      <c r="O2036" s="8">
        <f>IFERROR(IFERROR(Tabela_BI[[#This Row],[nº Capt. Superf. - DAEE]]/(Tabela_BI[[#This Row],[nº Capt. Subt. - DAEE]] + Tabela_BI[[#This Row],[nº Capt. Superf. - DAEE]]),"") *100,"")</f>
        <v>60.416666666666664</v>
      </c>
      <c r="P2036" s="8">
        <f>IFERROR(IFERROR(Tabela_BI[[#This Row],[nº Capt. Subt. - DAEE]] /(Tabela_BI[[#This Row],[nº Capt. Subt. - DAEE]] + Tabela_BI[[#This Row],[nº Capt. Superf. - DAEE]]),"") *100,"")</f>
        <v>39.583333333333329</v>
      </c>
      <c r="Q2036" s="1">
        <v>29</v>
      </c>
      <c r="R2036" s="1">
        <v>19</v>
      </c>
      <c r="S2036" s="6"/>
      <c r="T2036" s="6"/>
      <c r="W2036" s="1"/>
      <c r="X2036" s="1"/>
      <c r="Y2036" s="1"/>
      <c r="AC2036" s="1"/>
      <c r="AF2036" s="1"/>
      <c r="AG2036" s="1"/>
    </row>
    <row r="2037" spans="1:33" hidden="1" x14ac:dyDescent="0.25">
      <c r="A2037" s="1">
        <v>19</v>
      </c>
      <c r="B2037" s="1">
        <v>2018</v>
      </c>
      <c r="C2037" s="1">
        <v>351680419</v>
      </c>
      <c r="D2037" s="44" t="s">
        <v>240</v>
      </c>
      <c r="E2037" s="20">
        <v>6.293E-2</v>
      </c>
      <c r="F2037" s="20">
        <v>5.4039999999999998E-2</v>
      </c>
      <c r="G2037" s="20">
        <v>8.8900000000000003E-3</v>
      </c>
      <c r="H2037" s="20">
        <v>0</v>
      </c>
      <c r="I2037" s="20">
        <v>8.7500000000000008E-3</v>
      </c>
      <c r="J2037" s="20">
        <v>0</v>
      </c>
      <c r="K2037" s="20">
        <v>5.0569999999999997E-2</v>
      </c>
      <c r="L2037" s="20">
        <v>3.6099999999999999E-3</v>
      </c>
      <c r="M2037" s="20">
        <v>9.7652500000000014E-3</v>
      </c>
      <c r="N2037" s="1" t="s">
        <v>47</v>
      </c>
      <c r="O2037" s="8">
        <f>IFERROR(IFERROR(Tabela_BI[[#This Row],[nº Capt. Superf. - DAEE]]/(Tabela_BI[[#This Row],[nº Capt. Subt. - DAEE]] + Tabela_BI[[#This Row],[nº Capt. Superf. - DAEE]]),"") *100,"")</f>
        <v>30</v>
      </c>
      <c r="P2037" s="8">
        <f>IFERROR(IFERROR(Tabela_BI[[#This Row],[nº Capt. Subt. - DAEE]] /(Tabela_BI[[#This Row],[nº Capt. Subt. - DAEE]] + Tabela_BI[[#This Row],[nº Capt. Superf. - DAEE]]),"") *100,"")</f>
        <v>70</v>
      </c>
      <c r="Q2037" s="1">
        <v>3</v>
      </c>
      <c r="R2037" s="1">
        <v>7</v>
      </c>
      <c r="S2037" s="6">
        <v>186.28865999999999</v>
      </c>
      <c r="T2037" s="6">
        <v>186.28865999999999</v>
      </c>
      <c r="W2037" s="1"/>
      <c r="X2037" s="1"/>
      <c r="Y2037" s="1"/>
      <c r="AC2037" s="1"/>
      <c r="AF2037" s="1"/>
      <c r="AG2037" s="1"/>
    </row>
    <row r="2038" spans="1:33" hidden="1" x14ac:dyDescent="0.25">
      <c r="A2038" s="1">
        <v>13</v>
      </c>
      <c r="B2038" s="1">
        <v>2018</v>
      </c>
      <c r="C2038" s="1">
        <v>351685313</v>
      </c>
      <c r="D2038" s="44" t="s">
        <v>241</v>
      </c>
      <c r="E2038" s="20">
        <v>1.0840645840000001</v>
      </c>
      <c r="F2038" s="20">
        <v>0.36330000000000001</v>
      </c>
      <c r="G2038" s="20">
        <v>0.72076458399999999</v>
      </c>
      <c r="H2038" s="20">
        <v>0</v>
      </c>
      <c r="I2038" s="20">
        <v>1.5980000000000001E-2</v>
      </c>
      <c r="J2038" s="20">
        <v>1.6030000000000003E-2</v>
      </c>
      <c r="K2038" s="20">
        <v>1.0481945839999998</v>
      </c>
      <c r="L2038" s="20">
        <v>3.8600000000000001E-3</v>
      </c>
      <c r="M2038" s="20">
        <v>1.190625E-2</v>
      </c>
      <c r="N2038" s="1">
        <v>43</v>
      </c>
      <c r="O2038" s="8">
        <f>IFERROR(IFERROR(Tabela_BI[[#This Row],[nº Capt. Superf. - DAEE]]/(Tabela_BI[[#This Row],[nº Capt. Subt. - DAEE]] + Tabela_BI[[#This Row],[nº Capt. Superf. - DAEE]]),"") *100,"")</f>
        <v>56.666666666666664</v>
      </c>
      <c r="P2038" s="8">
        <f>IFERROR(IFERROR(Tabela_BI[[#This Row],[nº Capt. Subt. - DAEE]] /(Tabela_BI[[#This Row],[nº Capt. Subt. - DAEE]] + Tabela_BI[[#This Row],[nº Capt. Superf. - DAEE]]),"") *100,"")</f>
        <v>43.333333333333336</v>
      </c>
      <c r="Q2038" s="1">
        <v>34</v>
      </c>
      <c r="R2038" s="1">
        <v>26</v>
      </c>
      <c r="S2038" s="6">
        <v>208.00799999999998</v>
      </c>
      <c r="T2038" s="6">
        <v>201.76775999999998</v>
      </c>
      <c r="W2038" s="1"/>
      <c r="X2038" s="1"/>
      <c r="Y2038" s="1"/>
      <c r="AC2038" s="1"/>
      <c r="AF2038" s="1"/>
      <c r="AG2038" s="1"/>
    </row>
    <row r="2039" spans="1:33" hidden="1" x14ac:dyDescent="0.25">
      <c r="A2039" s="1">
        <v>18</v>
      </c>
      <c r="B2039" s="1">
        <v>2018</v>
      </c>
      <c r="C2039" s="1">
        <v>351690318</v>
      </c>
      <c r="D2039" s="44" t="s">
        <v>242</v>
      </c>
      <c r="E2039" s="20">
        <v>1.8870000000000001E-2</v>
      </c>
      <c r="F2039" s="20">
        <v>9.0699999999999999E-3</v>
      </c>
      <c r="G2039" s="20">
        <v>9.8000000000000014E-3</v>
      </c>
      <c r="H2039" s="20">
        <v>0</v>
      </c>
      <c r="I2039" s="20">
        <v>9.1400000000000006E-3</v>
      </c>
      <c r="J2039" s="20">
        <v>2.7999999999999998E-4</v>
      </c>
      <c r="K2039" s="20">
        <v>9.1299999999999992E-3</v>
      </c>
      <c r="L2039" s="20">
        <v>3.2000000000000003E-4</v>
      </c>
      <c r="M2039" s="20">
        <v>3.245797453703704E-2</v>
      </c>
      <c r="N2039" s="1">
        <v>1</v>
      </c>
      <c r="O2039" s="8">
        <f>IFERROR(IFERROR(Tabela_BI[[#This Row],[nº Capt. Superf. - DAEE]]/(Tabela_BI[[#This Row],[nº Capt. Subt. - DAEE]] + Tabela_BI[[#This Row],[nº Capt. Superf. - DAEE]]),"") *100,"")</f>
        <v>20</v>
      </c>
      <c r="P2039" s="8">
        <f>IFERROR(IFERROR(Tabela_BI[[#This Row],[nº Capt. Subt. - DAEE]] /(Tabela_BI[[#This Row],[nº Capt. Subt. - DAEE]] + Tabela_BI[[#This Row],[nº Capt. Superf. - DAEE]]),"") *100,"")</f>
        <v>80</v>
      </c>
      <c r="Q2039" s="1">
        <v>3</v>
      </c>
      <c r="R2039" s="1">
        <v>12</v>
      </c>
      <c r="S2039" s="6">
        <v>500.04</v>
      </c>
      <c r="T2039" s="6">
        <v>500.04</v>
      </c>
      <c r="W2039" s="1"/>
      <c r="X2039" s="1"/>
      <c r="Y2039" s="1"/>
      <c r="AC2039" s="1"/>
      <c r="AF2039" s="1"/>
      <c r="AG2039" s="1"/>
    </row>
    <row r="2040" spans="1:33" hidden="1" x14ac:dyDescent="0.25">
      <c r="A2040" s="1">
        <v>19</v>
      </c>
      <c r="B2040" s="1">
        <v>2018</v>
      </c>
      <c r="C2040" s="1">
        <v>351690319</v>
      </c>
      <c r="D2040" s="44" t="s">
        <v>242</v>
      </c>
      <c r="E2040" s="20">
        <v>1.6999999999999999E-3</v>
      </c>
      <c r="F2040" s="20">
        <v>1.6999999999999999E-3</v>
      </c>
      <c r="G2040" s="20">
        <v>0</v>
      </c>
      <c r="H2040" s="20">
        <v>0</v>
      </c>
      <c r="I2040" s="20">
        <v>0</v>
      </c>
      <c r="J2040" s="20">
        <v>0</v>
      </c>
      <c r="K2040" s="20">
        <v>1.6999999999999999E-3</v>
      </c>
      <c r="L2040" s="20">
        <v>0</v>
      </c>
      <c r="N2040" s="1">
        <v>1</v>
      </c>
      <c r="O2040" s="8" t="str">
        <f>IFERROR(IFERROR(Tabela_BI[[#This Row],[nº Capt. Superf. - DAEE]]/(Tabela_BI[[#This Row],[nº Capt. Subt. - DAEE]] + Tabela_BI[[#This Row],[nº Capt. Superf. - DAEE]]),"") *100,"")</f>
        <v/>
      </c>
      <c r="P2040" s="8" t="str">
        <f>IFERROR(IFERROR(Tabela_BI[[#This Row],[nº Capt. Subt. - DAEE]] /(Tabela_BI[[#This Row],[nº Capt. Subt. - DAEE]] + Tabela_BI[[#This Row],[nº Capt. Superf. - DAEE]]),"") *100,"")</f>
        <v/>
      </c>
      <c r="Q2040" s="1">
        <v>1</v>
      </c>
      <c r="R2040" s="1" t="s">
        <v>47</v>
      </c>
      <c r="S2040" s="6"/>
      <c r="T2040" s="6"/>
      <c r="W2040" s="1"/>
      <c r="X2040" s="1"/>
      <c r="Y2040" s="1"/>
      <c r="AC2040" s="1"/>
      <c r="AF2040" s="1"/>
      <c r="AG2040" s="1"/>
    </row>
    <row r="2041" spans="1:33" hidden="1" x14ac:dyDescent="0.25">
      <c r="A2041" s="1">
        <v>20</v>
      </c>
      <c r="B2041" s="1">
        <v>2018</v>
      </c>
      <c r="C2041" s="1">
        <v>351700020</v>
      </c>
      <c r="D2041" s="44" t="s">
        <v>243</v>
      </c>
      <c r="E2041" s="20">
        <v>0.33441148100000001</v>
      </c>
      <c r="F2041" s="20">
        <v>0.32302999999999998</v>
      </c>
      <c r="G2041" s="20">
        <v>1.1381481000000001E-2</v>
      </c>
      <c r="H2041" s="20">
        <v>0</v>
      </c>
      <c r="I2041" s="20">
        <v>0</v>
      </c>
      <c r="J2041" s="20">
        <v>0</v>
      </c>
      <c r="K2041" s="20">
        <v>0.33143277700000001</v>
      </c>
      <c r="L2041" s="20">
        <v>2.978704E-3</v>
      </c>
      <c r="M2041" s="20">
        <v>2.1744225000000006E-2</v>
      </c>
      <c r="N2041" s="1">
        <v>5</v>
      </c>
      <c r="O2041" s="8">
        <f>IFERROR(IFERROR(Tabela_BI[[#This Row],[nº Capt. Superf. - DAEE]]/(Tabela_BI[[#This Row],[nº Capt. Subt. - DAEE]] + Tabela_BI[[#This Row],[nº Capt. Superf. - DAEE]]),"") *100,"")</f>
        <v>50</v>
      </c>
      <c r="P2041" s="8">
        <f>IFERROR(IFERROR(Tabela_BI[[#This Row],[nº Capt. Subt. - DAEE]] /(Tabela_BI[[#This Row],[nº Capt. Subt. - DAEE]] + Tabela_BI[[#This Row],[nº Capt. Superf. - DAEE]]),"") *100,"")</f>
        <v>50</v>
      </c>
      <c r="Q2041" s="1">
        <v>8</v>
      </c>
      <c r="R2041" s="1">
        <v>8</v>
      </c>
      <c r="S2041" s="6">
        <v>465.80184000000003</v>
      </c>
      <c r="T2041" s="6">
        <v>465.80184000000003</v>
      </c>
      <c r="W2041" s="1"/>
      <c r="X2041" s="1"/>
      <c r="Y2041" s="1"/>
      <c r="AC2041" s="1"/>
      <c r="AF2041" s="1"/>
      <c r="AG2041" s="1"/>
    </row>
    <row r="2042" spans="1:33" hidden="1" x14ac:dyDescent="0.25">
      <c r="A2042" s="1">
        <v>19</v>
      </c>
      <c r="B2042" s="1">
        <v>2018</v>
      </c>
      <c r="C2042" s="1">
        <v>351710919</v>
      </c>
      <c r="D2042" s="44" t="s">
        <v>244</v>
      </c>
      <c r="E2042" s="20">
        <v>0.42998393000000013</v>
      </c>
      <c r="F2042" s="20">
        <v>0.40512615200000013</v>
      </c>
      <c r="G2042" s="20">
        <v>2.485777799999999E-2</v>
      </c>
      <c r="H2042" s="20">
        <v>0</v>
      </c>
      <c r="I2042" s="20">
        <v>1.74E-3</v>
      </c>
      <c r="J2042" s="20">
        <v>0.17763999999999999</v>
      </c>
      <c r="K2042" s="20">
        <v>0.23499203700000001</v>
      </c>
      <c r="L2042" s="20">
        <v>1.5611893000000002E-2</v>
      </c>
      <c r="M2042" s="20">
        <v>8.1365604166666657E-3</v>
      </c>
      <c r="N2042" s="1">
        <v>9</v>
      </c>
      <c r="O2042" s="8">
        <f>IFERROR(IFERROR(Tabela_BI[[#This Row],[nº Capt. Superf. - DAEE]]/(Tabela_BI[[#This Row],[nº Capt. Subt. - DAEE]] + Tabela_BI[[#This Row],[nº Capt. Superf. - DAEE]]),"") *100,"")</f>
        <v>48.148148148148145</v>
      </c>
      <c r="P2042" s="8">
        <f>IFERROR(IFERROR(Tabela_BI[[#This Row],[nº Capt. Subt. - DAEE]] /(Tabela_BI[[#This Row],[nº Capt. Subt. - DAEE]] + Tabela_BI[[#This Row],[nº Capt. Superf. - DAEE]]),"") *100,"")</f>
        <v>51.851851851851848</v>
      </c>
      <c r="Q2042" s="1">
        <v>26</v>
      </c>
      <c r="R2042" s="1">
        <v>28</v>
      </c>
      <c r="S2042" s="6">
        <v>164.02089599999999</v>
      </c>
      <c r="T2042" s="6">
        <v>164.02089599999999</v>
      </c>
      <c r="W2042" s="1"/>
      <c r="X2042" s="1"/>
      <c r="Y2042" s="1"/>
      <c r="AC2042" s="1"/>
      <c r="AF2042" s="1"/>
      <c r="AG2042" s="1"/>
    </row>
    <row r="2043" spans="1:33" hidden="1" x14ac:dyDescent="0.25">
      <c r="A2043" s="1">
        <v>16</v>
      </c>
      <c r="B2043" s="1">
        <v>2018</v>
      </c>
      <c r="C2043" s="1">
        <v>351720816</v>
      </c>
      <c r="D2043" s="44" t="s">
        <v>245</v>
      </c>
      <c r="E2043" s="20">
        <v>0.184473889</v>
      </c>
      <c r="F2043" s="20">
        <v>0.12194388900000001</v>
      </c>
      <c r="G2043" s="20">
        <v>6.2530000000000002E-2</v>
      </c>
      <c r="H2043" s="20">
        <v>0</v>
      </c>
      <c r="I2043" s="20">
        <v>2.8760000000000001E-2</v>
      </c>
      <c r="J2043" s="20">
        <v>2.861E-2</v>
      </c>
      <c r="K2043" s="20">
        <v>0.12604388899999999</v>
      </c>
      <c r="L2043" s="20">
        <v>1.06E-3</v>
      </c>
      <c r="M2043" s="20">
        <v>3.560849537037037E-2</v>
      </c>
      <c r="N2043" s="1">
        <v>3</v>
      </c>
      <c r="O2043" s="8">
        <f>IFERROR(IFERROR(Tabela_BI[[#This Row],[nº Capt. Superf. - DAEE]]/(Tabela_BI[[#This Row],[nº Capt. Subt. - DAEE]] + Tabela_BI[[#This Row],[nº Capt. Superf. - DAEE]]),"") *100,"")</f>
        <v>11.428571428571429</v>
      </c>
      <c r="P2043" s="8">
        <f>IFERROR(IFERROR(Tabela_BI[[#This Row],[nº Capt. Subt. - DAEE]] /(Tabela_BI[[#This Row],[nº Capt. Subt. - DAEE]] + Tabela_BI[[#This Row],[nº Capt. Superf. - DAEE]]),"") *100,"")</f>
        <v>88.571428571428569</v>
      </c>
      <c r="Q2043" s="1">
        <v>4</v>
      </c>
      <c r="R2043" s="1">
        <v>31</v>
      </c>
      <c r="S2043" s="6">
        <v>590.65200000000004</v>
      </c>
      <c r="T2043" s="6">
        <v>590.65200000000004</v>
      </c>
      <c r="W2043" s="1"/>
      <c r="X2043" s="1"/>
      <c r="Y2043" s="1"/>
      <c r="AC2043" s="1"/>
      <c r="AF2043" s="1"/>
      <c r="AG2043" s="1"/>
    </row>
    <row r="2044" spans="1:33" hidden="1" x14ac:dyDescent="0.25">
      <c r="A2044" s="1">
        <v>20</v>
      </c>
      <c r="B2044" s="1">
        <v>2018</v>
      </c>
      <c r="C2044" s="1">
        <v>351720820</v>
      </c>
      <c r="D2044" s="44" t="s">
        <v>245</v>
      </c>
      <c r="E2044" s="20">
        <v>1.4999999999999999E-2</v>
      </c>
      <c r="F2044" s="20">
        <v>1.4999999999999999E-2</v>
      </c>
      <c r="G2044" s="20">
        <v>0</v>
      </c>
      <c r="H2044" s="20">
        <v>0</v>
      </c>
      <c r="I2044" s="20">
        <v>0</v>
      </c>
      <c r="J2044" s="20">
        <v>0</v>
      </c>
      <c r="K2044" s="20">
        <v>1.4999999999999999E-2</v>
      </c>
      <c r="L2044" s="20">
        <v>0</v>
      </c>
      <c r="N2044" s="1">
        <v>3</v>
      </c>
      <c r="O2044" s="8" t="str">
        <f>IFERROR(IFERROR(Tabela_BI[[#This Row],[nº Capt. Superf. - DAEE]]/(Tabela_BI[[#This Row],[nº Capt. Subt. - DAEE]] + Tabela_BI[[#This Row],[nº Capt. Superf. - DAEE]]),"") *100,"")</f>
        <v/>
      </c>
      <c r="P2044" s="8" t="str">
        <f>IFERROR(IFERROR(Tabela_BI[[#This Row],[nº Capt. Subt. - DAEE]] /(Tabela_BI[[#This Row],[nº Capt. Subt. - DAEE]] + Tabela_BI[[#This Row],[nº Capt. Superf. - DAEE]]),"") *100,"")</f>
        <v/>
      </c>
      <c r="Q2044" s="1">
        <v>4</v>
      </c>
      <c r="R2044" s="1" t="s">
        <v>47</v>
      </c>
      <c r="S2044" s="6"/>
      <c r="T2044" s="6"/>
      <c r="W2044" s="1"/>
      <c r="X2044" s="1"/>
      <c r="Y2044" s="1"/>
      <c r="AC2044" s="1"/>
      <c r="AF2044" s="1"/>
      <c r="AG2044" s="1"/>
    </row>
    <row r="2045" spans="1:33" hidden="1" x14ac:dyDescent="0.25">
      <c r="A2045" s="1">
        <v>20</v>
      </c>
      <c r="B2045" s="1">
        <v>2018</v>
      </c>
      <c r="C2045" s="1">
        <v>351730720</v>
      </c>
      <c r="D2045" s="44" t="s">
        <v>246</v>
      </c>
      <c r="E2045" s="20">
        <v>2.7800000000000004E-3</v>
      </c>
      <c r="F2045" s="20">
        <v>3.0000000000000001E-5</v>
      </c>
      <c r="G2045" s="20">
        <v>2.7500000000000003E-3</v>
      </c>
      <c r="H2045" s="20">
        <v>0</v>
      </c>
      <c r="I2045" s="20">
        <v>0</v>
      </c>
      <c r="J2045" s="20">
        <v>0</v>
      </c>
      <c r="K2045" s="20">
        <v>1.4300000000000001E-3</v>
      </c>
      <c r="L2045" s="20">
        <v>1.3499999999999999E-3</v>
      </c>
      <c r="M2045" s="20">
        <v>1.43268046875E-2</v>
      </c>
      <c r="N2045" s="1">
        <v>3</v>
      </c>
      <c r="O2045" s="8">
        <f>IFERROR(IFERROR(Tabela_BI[[#This Row],[nº Capt. Superf. - DAEE]]/(Tabela_BI[[#This Row],[nº Capt. Subt. - DAEE]] + Tabela_BI[[#This Row],[nº Capt. Superf. - DAEE]]),"") *100,"")</f>
        <v>12.5</v>
      </c>
      <c r="P2045" s="8">
        <f>IFERROR(IFERROR(Tabela_BI[[#This Row],[nº Capt. Subt. - DAEE]] /(Tabela_BI[[#This Row],[nº Capt. Subt. - DAEE]] + Tabela_BI[[#This Row],[nº Capt. Superf. - DAEE]]),"") *100,"")</f>
        <v>87.5</v>
      </c>
      <c r="Q2045" s="1">
        <v>1</v>
      </c>
      <c r="R2045" s="1">
        <v>7</v>
      </c>
      <c r="S2045" s="6">
        <v>268.26227999999998</v>
      </c>
      <c r="T2045" s="6">
        <v>265.57965719999999</v>
      </c>
      <c r="W2045" s="1"/>
      <c r="X2045" s="1"/>
      <c r="Y2045" s="1"/>
      <c r="AC2045" s="1"/>
      <c r="AF2045" s="1"/>
      <c r="AG2045" s="1"/>
    </row>
    <row r="2046" spans="1:33" hidden="1" x14ac:dyDescent="0.25">
      <c r="A2046" s="1">
        <v>8</v>
      </c>
      <c r="B2046" s="1">
        <v>2018</v>
      </c>
      <c r="C2046" s="1">
        <v>35174068</v>
      </c>
      <c r="D2046" s="44" t="s">
        <v>247</v>
      </c>
      <c r="E2046" s="20">
        <v>1.2334981799999996</v>
      </c>
      <c r="F2046" s="20">
        <v>0.90730749999999971</v>
      </c>
      <c r="G2046" s="20">
        <v>0.32619067999999979</v>
      </c>
      <c r="H2046" s="20">
        <v>0.39489148909183153</v>
      </c>
      <c r="I2046" s="20">
        <v>0.17390999999999998</v>
      </c>
      <c r="J2046" s="20">
        <v>0.20695870399999997</v>
      </c>
      <c r="K2046" s="20">
        <v>0.84429231499999979</v>
      </c>
      <c r="L2046" s="20">
        <v>8.3371609999999974E-3</v>
      </c>
      <c r="M2046" s="20">
        <v>0.11800298611111111</v>
      </c>
      <c r="N2046" s="1">
        <v>27</v>
      </c>
      <c r="O2046" s="8">
        <f>IFERROR(IFERROR(Tabela_BI[[#This Row],[nº Capt. Superf. - DAEE]]/(Tabela_BI[[#This Row],[nº Capt. Subt. - DAEE]] + Tabela_BI[[#This Row],[nº Capt. Superf. - DAEE]]),"") *100,"")</f>
        <v>42.105263157894733</v>
      </c>
      <c r="P2046" s="8">
        <f>IFERROR(IFERROR(Tabela_BI[[#This Row],[nº Capt. Subt. - DAEE]] /(Tabela_BI[[#This Row],[nº Capt. Subt. - DAEE]] + Tabela_BI[[#This Row],[nº Capt. Superf. - DAEE]]),"") *100,"")</f>
        <v>57.894736842105267</v>
      </c>
      <c r="Q2046" s="1">
        <v>48</v>
      </c>
      <c r="R2046" s="1">
        <v>66</v>
      </c>
      <c r="S2046" s="6">
        <v>2110.0500000000002</v>
      </c>
      <c r="T2046" s="6">
        <v>2110.0500000000002</v>
      </c>
      <c r="W2046" s="1"/>
      <c r="X2046" s="1"/>
      <c r="Y2046" s="1"/>
      <c r="AC2046" s="1"/>
      <c r="AF2046" s="1"/>
      <c r="AG2046" s="1"/>
    </row>
    <row r="2047" spans="1:33" hidden="1" x14ac:dyDescent="0.25">
      <c r="A2047" s="1">
        <v>12</v>
      </c>
      <c r="B2047" s="1">
        <v>2018</v>
      </c>
      <c r="C2047" s="1">
        <v>351740612</v>
      </c>
      <c r="D2047" s="44" t="s">
        <v>247</v>
      </c>
      <c r="E2047" s="20">
        <v>1.1684999069999999</v>
      </c>
      <c r="F2047" s="20">
        <v>1.0938762959999999</v>
      </c>
      <c r="G2047" s="20">
        <v>7.4623610999999965E-2</v>
      </c>
      <c r="H2047" s="20">
        <v>1.3640011415525117</v>
      </c>
      <c r="I2047" s="20">
        <v>0</v>
      </c>
      <c r="J2047" s="20">
        <v>5.0000000000000002E-5</v>
      </c>
      <c r="K2047" s="20">
        <v>1.1680299070000002</v>
      </c>
      <c r="L2047" s="20">
        <v>4.2000000000000013E-4</v>
      </c>
      <c r="N2047" s="1">
        <v>22</v>
      </c>
      <c r="O2047" s="8">
        <f>IFERROR(IFERROR(Tabela_BI[[#This Row],[nº Capt. Superf. - DAEE]]/(Tabela_BI[[#This Row],[nº Capt. Subt. - DAEE]] + Tabela_BI[[#This Row],[nº Capt. Superf. - DAEE]]),"") *100,"")</f>
        <v>68.918918918918919</v>
      </c>
      <c r="P2047" s="8">
        <f>IFERROR(IFERROR(Tabela_BI[[#This Row],[nº Capt. Subt. - DAEE]] /(Tabela_BI[[#This Row],[nº Capt. Subt. - DAEE]] + Tabela_BI[[#This Row],[nº Capt. Superf. - DAEE]]),"") *100,"")</f>
        <v>31.081081081081081</v>
      </c>
      <c r="Q2047" s="1">
        <v>51</v>
      </c>
      <c r="R2047" s="1">
        <v>23</v>
      </c>
      <c r="S2047" s="6"/>
      <c r="T2047" s="6"/>
      <c r="W2047" s="1"/>
      <c r="X2047" s="1"/>
      <c r="Y2047" s="1"/>
      <c r="AC2047" s="1"/>
      <c r="AF2047" s="1"/>
      <c r="AG2047" s="1"/>
    </row>
    <row r="2048" spans="1:33" hidden="1" x14ac:dyDescent="0.25">
      <c r="A2048" s="1">
        <v>15</v>
      </c>
      <c r="B2048" s="1">
        <v>2018</v>
      </c>
      <c r="C2048" s="1">
        <v>351750515</v>
      </c>
      <c r="D2048" s="44" t="s">
        <v>248</v>
      </c>
      <c r="E2048" s="20">
        <v>0.23793009199999995</v>
      </c>
      <c r="F2048" s="20">
        <v>5.1532222999999995E-2</v>
      </c>
      <c r="G2048" s="20">
        <v>0.18639786899999997</v>
      </c>
      <c r="H2048" s="20">
        <v>0</v>
      </c>
      <c r="I2048" s="20">
        <v>8.0534443999999997E-2</v>
      </c>
      <c r="J2048" s="20">
        <v>5.4100369999999995E-2</v>
      </c>
      <c r="K2048" s="20">
        <v>8.0685833999999998E-2</v>
      </c>
      <c r="L2048" s="20">
        <v>2.2609443999999999E-2</v>
      </c>
      <c r="M2048" s="20">
        <v>5.4624551778935194E-2</v>
      </c>
      <c r="N2048" s="1">
        <v>5</v>
      </c>
      <c r="O2048" s="8">
        <f>IFERROR(IFERROR(Tabela_BI[[#This Row],[nº Capt. Superf. - DAEE]]/(Tabela_BI[[#This Row],[nº Capt. Subt. - DAEE]] + Tabela_BI[[#This Row],[nº Capt. Superf. - DAEE]]),"") *100,"")</f>
        <v>16.129032258064516</v>
      </c>
      <c r="P2048" s="8">
        <f>IFERROR(IFERROR(Tabela_BI[[#This Row],[nº Capt. Subt. - DAEE]] /(Tabela_BI[[#This Row],[nº Capt. Subt. - DAEE]] + Tabela_BI[[#This Row],[nº Capt. Superf. - DAEE]]),"") *100,"")</f>
        <v>83.870967741935488</v>
      </c>
      <c r="Q2048" s="1">
        <v>15</v>
      </c>
      <c r="R2048" s="1">
        <v>78</v>
      </c>
      <c r="S2048" s="6">
        <v>877.82130000000006</v>
      </c>
      <c r="T2048" s="6">
        <v>877.82130000000006</v>
      </c>
      <c r="W2048" s="1"/>
      <c r="X2048" s="1"/>
      <c r="Y2048" s="1"/>
      <c r="AC2048" s="1"/>
      <c r="AF2048" s="1"/>
      <c r="AG2048" s="1"/>
    </row>
    <row r="2049" spans="1:33" hidden="1" x14ac:dyDescent="0.25">
      <c r="A2049" s="1">
        <v>14</v>
      </c>
      <c r="B2049" s="1">
        <v>2018</v>
      </c>
      <c r="C2049" s="1">
        <v>351760414</v>
      </c>
      <c r="D2049" s="44" t="s">
        <v>249</v>
      </c>
      <c r="E2049" s="20">
        <v>5.7566049000000175E-2</v>
      </c>
      <c r="F2049" s="20">
        <v>4.9636049000000175E-2</v>
      </c>
      <c r="G2049" s="20">
        <v>7.9299999999999995E-3</v>
      </c>
      <c r="H2049" s="20">
        <v>0</v>
      </c>
      <c r="I2049" s="20">
        <v>3.066E-2</v>
      </c>
      <c r="J2049" s="20">
        <v>2.9E-4</v>
      </c>
      <c r="K2049" s="20">
        <v>2.6036048999999849E-2</v>
      </c>
      <c r="L2049" s="20">
        <v>5.8E-4</v>
      </c>
      <c r="M2049" s="20">
        <v>3.2099546935185186E-2</v>
      </c>
      <c r="N2049" s="1">
        <v>16</v>
      </c>
      <c r="O2049" s="8">
        <f>IFERROR(IFERROR(Tabela_BI[[#This Row],[nº Capt. Superf. - DAEE]]/(Tabela_BI[[#This Row],[nº Capt. Subt. - DAEE]] + Tabela_BI[[#This Row],[nº Capt. Superf. - DAEE]]),"") *100,"")</f>
        <v>98.795180722891558</v>
      </c>
      <c r="P2049" s="8">
        <f>IFERROR(IFERROR(Tabela_BI[[#This Row],[nº Capt. Subt. - DAEE]] /(Tabela_BI[[#This Row],[nº Capt. Subt. - DAEE]] + Tabela_BI[[#This Row],[nº Capt. Superf. - DAEE]]),"") *100,"")</f>
        <v>1.2048192771084338</v>
      </c>
      <c r="Q2049" s="1">
        <v>410</v>
      </c>
      <c r="R2049" s="1">
        <v>5</v>
      </c>
      <c r="S2049" s="6">
        <v>302.11650000000003</v>
      </c>
      <c r="T2049" s="6">
        <v>274.62389850000005</v>
      </c>
      <c r="W2049" s="1"/>
      <c r="X2049" s="1"/>
      <c r="Y2049" s="1"/>
      <c r="AC2049" s="1"/>
      <c r="AF2049" s="1"/>
      <c r="AG2049" s="1"/>
    </row>
    <row r="2050" spans="1:33" hidden="1" x14ac:dyDescent="0.25">
      <c r="A2050" s="1">
        <v>8</v>
      </c>
      <c r="B2050" s="1">
        <v>2018</v>
      </c>
      <c r="C2050" s="1">
        <v>35177038</v>
      </c>
      <c r="D2050" s="44" t="s">
        <v>250</v>
      </c>
      <c r="E2050" s="20">
        <v>0.16784712900000004</v>
      </c>
      <c r="F2050" s="20">
        <v>7.5303611000000006E-2</v>
      </c>
      <c r="G2050" s="20">
        <v>9.2543518000000019E-2</v>
      </c>
      <c r="H2050" s="20">
        <v>5.3372019279553568E-2</v>
      </c>
      <c r="I2050" s="20">
        <v>7.2910000000000003E-2</v>
      </c>
      <c r="J2050" s="20">
        <v>1.5029999999999998E-2</v>
      </c>
      <c r="K2050" s="20">
        <v>7.3113611000000009E-2</v>
      </c>
      <c r="L2050" s="20">
        <v>6.7935180000000001E-3</v>
      </c>
      <c r="M2050" s="20">
        <v>6.2772986111111109E-2</v>
      </c>
      <c r="N2050" s="1">
        <v>1</v>
      </c>
      <c r="O2050" s="8">
        <f>IFERROR(IFERROR(Tabela_BI[[#This Row],[nº Capt. Superf. - DAEE]]/(Tabela_BI[[#This Row],[nº Capt. Subt. - DAEE]] + Tabela_BI[[#This Row],[nº Capt. Superf. - DAEE]]),"") *100,"")</f>
        <v>32.432432432432435</v>
      </c>
      <c r="P2050" s="8">
        <f>IFERROR(IFERROR(Tabela_BI[[#This Row],[nº Capt. Subt. - DAEE]] /(Tabela_BI[[#This Row],[nº Capt. Subt. - DAEE]] + Tabela_BI[[#This Row],[nº Capt. Superf. - DAEE]]),"") *100,"")</f>
        <v>67.567567567567565</v>
      </c>
      <c r="Q2050" s="1">
        <v>12</v>
      </c>
      <c r="R2050" s="1">
        <v>25</v>
      </c>
      <c r="S2050" s="6">
        <v>1104.462</v>
      </c>
      <c r="T2050" s="6">
        <v>1104.462</v>
      </c>
      <c r="W2050" s="1"/>
      <c r="X2050" s="1"/>
      <c r="Y2050" s="1"/>
      <c r="AC2050" s="1"/>
      <c r="AF2050" s="1"/>
      <c r="AG2050" s="1"/>
    </row>
    <row r="2051" spans="1:33" hidden="1" x14ac:dyDescent="0.25">
      <c r="A2051" s="1">
        <v>19</v>
      </c>
      <c r="B2051" s="1">
        <v>2018</v>
      </c>
      <c r="C2051" s="1">
        <v>351780219</v>
      </c>
      <c r="D2051" s="44" t="s">
        <v>251</v>
      </c>
      <c r="E2051" s="20">
        <v>1.558125E-3</v>
      </c>
      <c r="F2051" s="20">
        <v>1.5451400000000002E-4</v>
      </c>
      <c r="G2051" s="20">
        <v>1.4036109999999999E-3</v>
      </c>
      <c r="H2051" s="20">
        <v>0</v>
      </c>
      <c r="I2051" s="20">
        <v>0</v>
      </c>
      <c r="J2051" s="20">
        <v>9.1000000000000011E-4</v>
      </c>
      <c r="K2051" s="20">
        <v>3.5812499999999999E-4</v>
      </c>
      <c r="L2051" s="20">
        <v>2.9E-4</v>
      </c>
      <c r="M2051" s="20">
        <v>1.7304300000000002E-2</v>
      </c>
      <c r="N2051" s="1">
        <v>1</v>
      </c>
      <c r="O2051" s="8">
        <f>IFERROR(IFERROR(Tabela_BI[[#This Row],[nº Capt. Superf. - DAEE]]/(Tabela_BI[[#This Row],[nº Capt. Subt. - DAEE]] + Tabela_BI[[#This Row],[nº Capt. Superf. - DAEE]]),"") *100,"")</f>
        <v>11.76470588235294</v>
      </c>
      <c r="P2051" s="8">
        <f>IFERROR(IFERROR(Tabela_BI[[#This Row],[nº Capt. Subt. - DAEE]] /(Tabela_BI[[#This Row],[nº Capt. Subt. - DAEE]] + Tabela_BI[[#This Row],[nº Capt. Superf. - DAEE]]),"") *100,"")</f>
        <v>88.235294117647058</v>
      </c>
      <c r="Q2051" s="1">
        <v>2</v>
      </c>
      <c r="R2051" s="1">
        <v>15</v>
      </c>
      <c r="S2051" s="6">
        <v>338.34758399999998</v>
      </c>
      <c r="T2051" s="6">
        <v>338.34758399999998</v>
      </c>
      <c r="W2051" s="1"/>
      <c r="X2051" s="1"/>
      <c r="Y2051" s="1"/>
      <c r="AC2051" s="1"/>
      <c r="AF2051" s="1"/>
      <c r="AG2051" s="1"/>
    </row>
    <row r="2052" spans="1:33" hidden="1" x14ac:dyDescent="0.25">
      <c r="A2052" s="1">
        <v>20</v>
      </c>
      <c r="B2052" s="1">
        <v>2018</v>
      </c>
      <c r="C2052" s="1">
        <v>351780220</v>
      </c>
      <c r="D2052" s="44" t="s">
        <v>251</v>
      </c>
      <c r="E2052" s="20">
        <v>1.0000000000000001E-5</v>
      </c>
      <c r="F2052" s="20">
        <v>0</v>
      </c>
      <c r="G2052" s="20">
        <v>1.0000000000000001E-5</v>
      </c>
      <c r="H2052" s="20">
        <v>0</v>
      </c>
      <c r="I2052" s="20">
        <v>0</v>
      </c>
      <c r="J2052" s="20">
        <v>0</v>
      </c>
      <c r="K2052" s="20">
        <v>0</v>
      </c>
      <c r="L2052" s="20">
        <v>1.0000000000000001E-5</v>
      </c>
      <c r="N2052" s="1">
        <v>2</v>
      </c>
      <c r="O2052" s="8" t="str">
        <f>IFERROR(IFERROR(Tabela_BI[[#This Row],[nº Capt. Superf. - DAEE]]/(Tabela_BI[[#This Row],[nº Capt. Subt. - DAEE]] + Tabela_BI[[#This Row],[nº Capt. Superf. - DAEE]]),"") *100,"")</f>
        <v/>
      </c>
      <c r="P2052" s="8" t="str">
        <f>IFERROR(IFERROR(Tabela_BI[[#This Row],[nº Capt. Subt. - DAEE]] /(Tabela_BI[[#This Row],[nº Capt. Subt. - DAEE]] + Tabela_BI[[#This Row],[nº Capt. Superf. - DAEE]]),"") *100,"")</f>
        <v/>
      </c>
      <c r="Q2052" s="1" t="s">
        <v>47</v>
      </c>
      <c r="R2052" s="1">
        <v>1</v>
      </c>
      <c r="S2052" s="6"/>
      <c r="T2052" s="6"/>
      <c r="W2052" s="1"/>
      <c r="X2052" s="1"/>
      <c r="Y2052" s="1"/>
      <c r="AC2052" s="1"/>
      <c r="AF2052" s="1"/>
      <c r="AG2052" s="1"/>
    </row>
    <row r="2053" spans="1:33" hidden="1" x14ac:dyDescent="0.25">
      <c r="A2053" s="1">
        <v>12</v>
      </c>
      <c r="B2053" s="1">
        <v>2018</v>
      </c>
      <c r="C2053" s="1">
        <v>351790112</v>
      </c>
      <c r="D2053" s="44" t="s">
        <v>252</v>
      </c>
      <c r="E2053" s="20">
        <v>0.37638268500000005</v>
      </c>
      <c r="F2053" s="20">
        <v>0.25098851900000002</v>
      </c>
      <c r="G2053" s="20">
        <v>0.125394166</v>
      </c>
      <c r="H2053" s="20">
        <v>0.37286022323693574</v>
      </c>
      <c r="I2053" s="20">
        <v>7.0100000000000006E-3</v>
      </c>
      <c r="J2053" s="20">
        <v>3.5189999999999999E-2</v>
      </c>
      <c r="K2053" s="20">
        <v>0.28600851900000002</v>
      </c>
      <c r="L2053" s="20">
        <v>4.8174166000000004E-2</v>
      </c>
      <c r="M2053" s="20">
        <v>2.5259546093749998E-2</v>
      </c>
      <c r="N2053" s="1">
        <v>5</v>
      </c>
      <c r="O2053" s="8">
        <f>IFERROR(IFERROR(Tabela_BI[[#This Row],[nº Capt. Superf. - DAEE]]/(Tabela_BI[[#This Row],[nº Capt. Subt. - DAEE]] + Tabela_BI[[#This Row],[nº Capt. Superf. - DAEE]]),"") *100,"")</f>
        <v>44.736842105263158</v>
      </c>
      <c r="P2053" s="8">
        <f>IFERROR(IFERROR(Tabela_BI[[#This Row],[nº Capt. Subt. - DAEE]] /(Tabela_BI[[#This Row],[nº Capt. Subt. - DAEE]] + Tabela_BI[[#This Row],[nº Capt. Superf. - DAEE]]),"") *100,"")</f>
        <v>55.26315789473685</v>
      </c>
      <c r="Q2053" s="1">
        <v>17</v>
      </c>
      <c r="R2053" s="1">
        <v>21</v>
      </c>
      <c r="S2053" s="6">
        <v>535.78800000000001</v>
      </c>
      <c r="T2053" s="6">
        <v>535.78800000000001</v>
      </c>
      <c r="W2053" s="1"/>
      <c r="X2053" s="1"/>
      <c r="Y2053" s="1"/>
      <c r="AC2053" s="1"/>
      <c r="AF2053" s="1"/>
      <c r="AG2053" s="1"/>
    </row>
    <row r="2054" spans="1:33" hidden="1" x14ac:dyDescent="0.25">
      <c r="A2054" s="1">
        <v>15</v>
      </c>
      <c r="B2054" s="1">
        <v>2018</v>
      </c>
      <c r="C2054" s="1">
        <v>351800815</v>
      </c>
      <c r="D2054" s="44" t="s">
        <v>253</v>
      </c>
      <c r="E2054" s="20">
        <v>5.7700000000000001E-2</v>
      </c>
      <c r="F2054" s="20">
        <v>3.4009999999999999E-2</v>
      </c>
      <c r="G2054" s="20">
        <v>2.3689999999999999E-2</v>
      </c>
      <c r="H2054" s="20">
        <v>0</v>
      </c>
      <c r="I2054" s="20">
        <v>2.315E-2</v>
      </c>
      <c r="J2054" s="20">
        <v>0</v>
      </c>
      <c r="K2054" s="20">
        <v>3.44E-2</v>
      </c>
      <c r="L2054" s="20">
        <v>1.5000000000000001E-4</v>
      </c>
      <c r="M2054" s="20">
        <v>4.9884843750000003E-3</v>
      </c>
      <c r="N2054" s="1">
        <v>1</v>
      </c>
      <c r="O2054" s="8">
        <f>IFERROR(IFERROR(Tabela_BI[[#This Row],[nº Capt. Superf. - DAEE]]/(Tabela_BI[[#This Row],[nº Capt. Subt. - DAEE]] + Tabela_BI[[#This Row],[nº Capt. Superf. - DAEE]]),"") *100,"")</f>
        <v>55.555555555555557</v>
      </c>
      <c r="P2054" s="8">
        <f>IFERROR(IFERROR(Tabela_BI[[#This Row],[nº Capt. Subt. - DAEE]] /(Tabela_BI[[#This Row],[nº Capt. Subt. - DAEE]] + Tabela_BI[[#This Row],[nº Capt. Superf. - DAEE]]),"") *100,"")</f>
        <v>44.444444444444443</v>
      </c>
      <c r="Q2054" s="1">
        <v>5</v>
      </c>
      <c r="R2054" s="1">
        <v>4</v>
      </c>
      <c r="S2054" s="6">
        <v>93.716848799999994</v>
      </c>
      <c r="T2054" s="6">
        <v>93.716848799999994</v>
      </c>
      <c r="W2054" s="1"/>
      <c r="X2054" s="1"/>
      <c r="Y2054" s="1"/>
      <c r="AC2054" s="1"/>
      <c r="AF2054" s="1"/>
      <c r="AG2054" s="1"/>
    </row>
    <row r="2055" spans="1:33" hidden="1" x14ac:dyDescent="0.25">
      <c r="A2055" s="1">
        <v>16</v>
      </c>
      <c r="B2055" s="1">
        <v>2018</v>
      </c>
      <c r="C2055" s="1">
        <v>351810716</v>
      </c>
      <c r="D2055" s="44" t="s">
        <v>254</v>
      </c>
      <c r="E2055" s="20">
        <v>0.30304388900000001</v>
      </c>
      <c r="F2055" s="20">
        <v>0.12393388900000001</v>
      </c>
      <c r="G2055" s="20">
        <v>0.17911000000000002</v>
      </c>
      <c r="H2055" s="20">
        <v>0</v>
      </c>
      <c r="I2055" s="20">
        <v>2.681E-2</v>
      </c>
      <c r="J2055" s="20">
        <v>0.15130000000000002</v>
      </c>
      <c r="K2055" s="20">
        <v>0.124763889</v>
      </c>
      <c r="L2055" s="20">
        <v>1.7000000000000001E-4</v>
      </c>
      <c r="M2055" s="20">
        <v>1.6825520833333333E-2</v>
      </c>
      <c r="N2055" s="1">
        <v>4</v>
      </c>
      <c r="O2055" s="8">
        <f>IFERROR(IFERROR(Tabela_BI[[#This Row],[nº Capt. Superf. - DAEE]]/(Tabela_BI[[#This Row],[nº Capt. Subt. - DAEE]] + Tabela_BI[[#This Row],[nº Capt. Superf. - DAEE]]),"") *100,"")</f>
        <v>29.629629629629626</v>
      </c>
      <c r="P2055" s="8">
        <f>IFERROR(IFERROR(Tabela_BI[[#This Row],[nº Capt. Subt. - DAEE]] /(Tabela_BI[[#This Row],[nº Capt. Subt. - DAEE]] + Tabela_BI[[#This Row],[nº Capt. Superf. - DAEE]]),"") *100,"")</f>
        <v>70.370370370370367</v>
      </c>
      <c r="Q2055" s="1">
        <v>8</v>
      </c>
      <c r="R2055" s="1">
        <v>19</v>
      </c>
      <c r="S2055" s="6">
        <v>306.45</v>
      </c>
      <c r="T2055" s="6">
        <v>306.45</v>
      </c>
      <c r="W2055" s="1"/>
      <c r="X2055" s="1"/>
      <c r="Y2055" s="1"/>
      <c r="AC2055" s="1"/>
      <c r="AF2055" s="1"/>
      <c r="AG2055" s="1"/>
    </row>
    <row r="2056" spans="1:33" hidden="1" x14ac:dyDescent="0.25">
      <c r="A2056" s="1">
        <v>20</v>
      </c>
      <c r="B2056" s="1">
        <v>2018</v>
      </c>
      <c r="C2056" s="1">
        <v>351810720</v>
      </c>
      <c r="D2056" s="44" t="s">
        <v>254</v>
      </c>
      <c r="E2056" s="20">
        <v>8.1259999999999999E-2</v>
      </c>
      <c r="F2056" s="20">
        <v>6.7070000000000005E-2</v>
      </c>
      <c r="G2056" s="20">
        <v>1.4189999999999998E-2</v>
      </c>
      <c r="H2056" s="20">
        <v>0</v>
      </c>
      <c r="I2056" s="20">
        <v>0</v>
      </c>
      <c r="J2056" s="20">
        <v>0</v>
      </c>
      <c r="K2056" s="20">
        <v>6.6900000000000001E-2</v>
      </c>
      <c r="L2056" s="20">
        <v>1.4359999999999998E-2</v>
      </c>
      <c r="N2056" s="1">
        <v>5</v>
      </c>
      <c r="O2056" s="8">
        <f>IFERROR(IFERROR(Tabela_BI[[#This Row],[nº Capt. Superf. - DAEE]]/(Tabela_BI[[#This Row],[nº Capt. Subt. - DAEE]] + Tabela_BI[[#This Row],[nº Capt. Superf. - DAEE]]),"") *100,"")</f>
        <v>25</v>
      </c>
      <c r="P2056" s="8">
        <f>IFERROR(IFERROR(Tabela_BI[[#This Row],[nº Capt. Subt. - DAEE]] /(Tabela_BI[[#This Row],[nº Capt. Subt. - DAEE]] + Tabela_BI[[#This Row],[nº Capt. Superf. - DAEE]]),"") *100,"")</f>
        <v>75</v>
      </c>
      <c r="Q2056" s="1">
        <v>2</v>
      </c>
      <c r="R2056" s="1">
        <v>6</v>
      </c>
      <c r="S2056" s="6"/>
      <c r="T2056" s="6"/>
      <c r="W2056" s="1"/>
      <c r="X2056" s="1"/>
      <c r="Y2056" s="1"/>
      <c r="AC2056" s="1"/>
      <c r="AF2056" s="1"/>
      <c r="AG2056" s="1"/>
    </row>
    <row r="2057" spans="1:33" hidden="1" x14ac:dyDescent="0.25">
      <c r="A2057" s="1">
        <v>19</v>
      </c>
      <c r="B2057" s="1">
        <v>2018</v>
      </c>
      <c r="C2057" s="1">
        <v>351820619</v>
      </c>
      <c r="D2057" s="44" t="s">
        <v>255</v>
      </c>
      <c r="E2057" s="20">
        <v>0.28137886499999998</v>
      </c>
      <c r="F2057" s="20">
        <v>0.25171293899999997</v>
      </c>
      <c r="G2057" s="20">
        <v>2.9665926000000013E-2</v>
      </c>
      <c r="H2057" s="20">
        <v>0</v>
      </c>
      <c r="I2057" s="20">
        <v>0</v>
      </c>
      <c r="J2057" s="20">
        <v>4.1490000000000006E-2</v>
      </c>
      <c r="K2057" s="20">
        <v>0.23914886499999993</v>
      </c>
      <c r="L2057" s="20">
        <v>7.3999999999999999E-4</v>
      </c>
      <c r="M2057" s="20">
        <v>8.9649093090277784E-2</v>
      </c>
      <c r="N2057" s="1">
        <v>6</v>
      </c>
      <c r="O2057" s="8">
        <f>IFERROR(IFERROR(Tabela_BI[[#This Row],[nº Capt. Superf. - DAEE]]/(Tabela_BI[[#This Row],[nº Capt. Subt. - DAEE]] + Tabela_BI[[#This Row],[nº Capt. Superf. - DAEE]]),"") *100,"")</f>
        <v>34.375</v>
      </c>
      <c r="P2057" s="8">
        <f>IFERROR(IFERROR(Tabela_BI[[#This Row],[nº Capt. Subt. - DAEE]] /(Tabela_BI[[#This Row],[nº Capt. Subt. - DAEE]] + Tabela_BI[[#This Row],[nº Capt. Superf. - DAEE]]),"") *100,"")</f>
        <v>65.625</v>
      </c>
      <c r="Q2057" s="1">
        <v>11</v>
      </c>
      <c r="R2057" s="1">
        <v>21</v>
      </c>
      <c r="S2057" s="6">
        <v>1637.9820000000002</v>
      </c>
      <c r="T2057" s="6">
        <v>1637.9820000000002</v>
      </c>
      <c r="W2057" s="1"/>
      <c r="X2057" s="1"/>
      <c r="Y2057" s="1"/>
      <c r="AC2057" s="1"/>
      <c r="AF2057" s="1"/>
      <c r="AG2057" s="1"/>
    </row>
    <row r="2058" spans="1:33" hidden="1" x14ac:dyDescent="0.25">
      <c r="A2058" s="1">
        <v>20</v>
      </c>
      <c r="B2058" s="1">
        <v>2018</v>
      </c>
      <c r="C2058" s="1">
        <v>351820620</v>
      </c>
      <c r="D2058" s="44" t="s">
        <v>255</v>
      </c>
      <c r="E2058" s="20">
        <v>0.34449000000000002</v>
      </c>
      <c r="F2058" s="20">
        <v>0.32776</v>
      </c>
      <c r="G2058" s="20">
        <v>1.6729999999999998E-2</v>
      </c>
      <c r="H2058" s="20">
        <v>0</v>
      </c>
      <c r="I2058" s="20">
        <v>0</v>
      </c>
      <c r="J2058" s="20">
        <v>2.4809999999999999E-2</v>
      </c>
      <c r="K2058" s="20">
        <v>0.31852000000000003</v>
      </c>
      <c r="L2058" s="20">
        <v>1.16E-3</v>
      </c>
      <c r="N2058" s="1">
        <v>5</v>
      </c>
      <c r="O2058" s="8">
        <f>IFERROR(IFERROR(Tabela_BI[[#This Row],[nº Capt. Superf. - DAEE]]/(Tabela_BI[[#This Row],[nº Capt. Subt. - DAEE]] + Tabela_BI[[#This Row],[nº Capt. Superf. - DAEE]]),"") *100,"")</f>
        <v>28.571428571428569</v>
      </c>
      <c r="P2058" s="8">
        <f>IFERROR(IFERROR(Tabela_BI[[#This Row],[nº Capt. Subt. - DAEE]] /(Tabela_BI[[#This Row],[nº Capt. Subt. - DAEE]] + Tabela_BI[[#This Row],[nº Capt. Superf. - DAEE]]),"") *100,"")</f>
        <v>71.428571428571431</v>
      </c>
      <c r="Q2058" s="1">
        <v>2</v>
      </c>
      <c r="R2058" s="1">
        <v>5</v>
      </c>
      <c r="S2058" s="6"/>
      <c r="T2058" s="6"/>
      <c r="W2058" s="1"/>
      <c r="X2058" s="1"/>
      <c r="Y2058" s="1"/>
      <c r="AC2058" s="1"/>
      <c r="AF2058" s="1"/>
      <c r="AG2058" s="1"/>
    </row>
    <row r="2059" spans="1:33" hidden="1" x14ac:dyDescent="0.25">
      <c r="A2059" s="1">
        <v>2</v>
      </c>
      <c r="B2059" s="1">
        <v>2018</v>
      </c>
      <c r="C2059" s="1">
        <v>35183052</v>
      </c>
      <c r="D2059" s="44" t="s">
        <v>256</v>
      </c>
      <c r="E2059" s="20">
        <v>0.1330717470000001</v>
      </c>
      <c r="F2059" s="20">
        <v>4.6435401000000022E-2</v>
      </c>
      <c r="G2059" s="20">
        <v>8.6636346000000072E-2</v>
      </c>
      <c r="H2059" s="20">
        <v>0.16675729325215619</v>
      </c>
      <c r="I2059" s="20">
        <v>2.0129999999999999E-2</v>
      </c>
      <c r="J2059" s="20">
        <v>4.6227083000000016E-2</v>
      </c>
      <c r="K2059" s="20">
        <v>2.6129132999999992E-2</v>
      </c>
      <c r="L2059" s="20">
        <v>4.0585531000000008E-2</v>
      </c>
      <c r="M2059" s="20">
        <v>6.3075443416666654E-2</v>
      </c>
      <c r="N2059" s="1">
        <v>52</v>
      </c>
      <c r="O2059" s="8">
        <f>IFERROR(IFERROR(Tabela_BI[[#This Row],[nº Capt. Superf. - DAEE]]/(Tabela_BI[[#This Row],[nº Capt. Subt. - DAEE]] + Tabela_BI[[#This Row],[nº Capt. Superf. - DAEE]]),"") *100,"")</f>
        <v>31.496062992125985</v>
      </c>
      <c r="P2059" s="8">
        <f>IFERROR(IFERROR(Tabela_BI[[#This Row],[nº Capt. Subt. - DAEE]] /(Tabela_BI[[#This Row],[nº Capt. Subt. - DAEE]] + Tabela_BI[[#This Row],[nº Capt. Superf. - DAEE]]),"") *100,"")</f>
        <v>68.503937007874015</v>
      </c>
      <c r="Q2059" s="1">
        <v>40</v>
      </c>
      <c r="R2059" s="1">
        <v>87</v>
      </c>
      <c r="S2059" s="6">
        <v>730.81958400000008</v>
      </c>
      <c r="T2059" s="6">
        <v>730.81958400000008</v>
      </c>
      <c r="W2059" s="1"/>
      <c r="X2059" s="1"/>
      <c r="Y2059" s="1"/>
      <c r="AC2059" s="1"/>
      <c r="AF2059" s="1"/>
      <c r="AG2059" s="1"/>
    </row>
    <row r="2060" spans="1:33" hidden="1" x14ac:dyDescent="0.25">
      <c r="A2060" s="1">
        <v>2</v>
      </c>
      <c r="B2060" s="1">
        <v>2018</v>
      </c>
      <c r="C2060" s="1">
        <v>35184042</v>
      </c>
      <c r="D2060" s="44" t="s">
        <v>257</v>
      </c>
      <c r="E2060" s="20">
        <v>2.3530559260000015</v>
      </c>
      <c r="F2060" s="20">
        <v>2.2955259260000016</v>
      </c>
      <c r="G2060" s="20">
        <v>5.7530000000000026E-2</v>
      </c>
      <c r="H2060" s="20">
        <v>0.40453703703703642</v>
      </c>
      <c r="I2060" s="20">
        <v>0.71295000000000008</v>
      </c>
      <c r="J2060" s="20">
        <v>0.19679000000000002</v>
      </c>
      <c r="K2060" s="20">
        <v>0.38661000000000006</v>
      </c>
      <c r="L2060" s="20">
        <v>1.0567059260000009</v>
      </c>
      <c r="M2060" s="20">
        <v>0.40601640629861108</v>
      </c>
      <c r="N2060" s="1">
        <v>25</v>
      </c>
      <c r="O2060" s="8">
        <f>IFERROR(IFERROR(Tabela_BI[[#This Row],[nº Capt. Superf. - DAEE]]/(Tabela_BI[[#This Row],[nº Capt. Subt. - DAEE]] + Tabela_BI[[#This Row],[nº Capt. Superf. - DAEE]]),"") *100,"")</f>
        <v>58.585858585858588</v>
      </c>
      <c r="P2060" s="8">
        <f>IFERROR(IFERROR(Tabela_BI[[#This Row],[nº Capt. Subt. - DAEE]] /(Tabela_BI[[#This Row],[nº Capt. Subt. - DAEE]] + Tabela_BI[[#This Row],[nº Capt. Superf. - DAEE]]),"") *100,"")</f>
        <v>41.414141414141412</v>
      </c>
      <c r="Q2060" s="1">
        <v>58</v>
      </c>
      <c r="R2060" s="1">
        <v>41</v>
      </c>
      <c r="S2060" s="6">
        <v>5755.4777717999996</v>
      </c>
      <c r="T2060" s="6">
        <v>1666.7863627132799</v>
      </c>
      <c r="W2060" s="1"/>
      <c r="X2060" s="1"/>
      <c r="Y2060" s="1"/>
      <c r="AC2060" s="1"/>
      <c r="AF2060" s="1"/>
      <c r="AG2060" s="1"/>
    </row>
    <row r="2061" spans="1:33" hidden="1" x14ac:dyDescent="0.25">
      <c r="A2061" s="1">
        <v>10</v>
      </c>
      <c r="B2061" s="1">
        <v>2018</v>
      </c>
      <c r="C2061" s="1">
        <v>351850310</v>
      </c>
      <c r="D2061" s="44" t="s">
        <v>258</v>
      </c>
      <c r="E2061" s="20">
        <v>4.6296299999999999E-4</v>
      </c>
      <c r="F2061" s="20">
        <v>0</v>
      </c>
      <c r="G2061" s="20">
        <v>4.6296299999999999E-4</v>
      </c>
      <c r="H2061" s="20">
        <v>0</v>
      </c>
      <c r="I2061" s="20">
        <v>0</v>
      </c>
      <c r="J2061" s="20">
        <v>0</v>
      </c>
      <c r="K2061" s="20">
        <v>4.6296299999999999E-4</v>
      </c>
      <c r="L2061" s="20">
        <v>0</v>
      </c>
      <c r="N2061" s="1">
        <v>0</v>
      </c>
      <c r="O2061" s="8" t="str">
        <f>IFERROR(IFERROR(Tabela_BI[[#This Row],[nº Capt. Superf. - DAEE]]/(Tabela_BI[[#This Row],[nº Capt. Subt. - DAEE]] + Tabela_BI[[#This Row],[nº Capt. Superf. - DAEE]]),"") *100,"")</f>
        <v/>
      </c>
      <c r="P2061" s="8" t="str">
        <f>IFERROR(IFERROR(Tabela_BI[[#This Row],[nº Capt. Subt. - DAEE]] /(Tabela_BI[[#This Row],[nº Capt. Subt. - DAEE]] + Tabela_BI[[#This Row],[nº Capt. Superf. - DAEE]]),"") *100,"")</f>
        <v/>
      </c>
      <c r="Q2061" s="1" t="s">
        <v>47</v>
      </c>
      <c r="R2061" s="1">
        <v>1</v>
      </c>
      <c r="S2061" s="6"/>
      <c r="T2061" s="6"/>
      <c r="W2061" s="1"/>
      <c r="X2061" s="1"/>
      <c r="Y2061" s="1"/>
      <c r="AC2061" s="1"/>
      <c r="AF2061" s="1"/>
      <c r="AG2061" s="1"/>
    </row>
    <row r="2062" spans="1:33" hidden="1" x14ac:dyDescent="0.25">
      <c r="A2062" s="1">
        <v>14</v>
      </c>
      <c r="B2062" s="1">
        <v>2018</v>
      </c>
      <c r="C2062" s="1">
        <v>351850314</v>
      </c>
      <c r="D2062" s="44" t="s">
        <v>258</v>
      </c>
      <c r="E2062" s="20">
        <v>8.2588788999999996E-2</v>
      </c>
      <c r="F2062" s="20">
        <v>5.1989999999999995E-2</v>
      </c>
      <c r="G2062" s="20">
        <v>3.0598789000000001E-2</v>
      </c>
      <c r="H2062" s="20">
        <v>0</v>
      </c>
      <c r="I2062" s="20">
        <v>6.1949999999999998E-2</v>
      </c>
      <c r="J2062" s="20">
        <v>4.409999999999999E-3</v>
      </c>
      <c r="K2062" s="20">
        <v>1.0087890000000002E-3</v>
      </c>
      <c r="L2062" s="20">
        <v>1.5219999999999999E-2</v>
      </c>
      <c r="M2062" s="20">
        <v>2.5126208333333334E-2</v>
      </c>
      <c r="N2062" s="1">
        <v>4</v>
      </c>
      <c r="O2062" s="8">
        <f>IFERROR(IFERROR(Tabela_BI[[#This Row],[nº Capt. Superf. - DAEE]]/(Tabela_BI[[#This Row],[nº Capt. Subt. - DAEE]] + Tabela_BI[[#This Row],[nº Capt. Superf. - DAEE]]),"") *100,"")</f>
        <v>19.230769230769234</v>
      </c>
      <c r="P2062" s="8">
        <f>IFERROR(IFERROR(Tabela_BI[[#This Row],[nº Capt. Subt. - DAEE]] /(Tabela_BI[[#This Row],[nº Capt. Subt. - DAEE]] + Tabela_BI[[#This Row],[nº Capt. Superf. - DAEE]]),"") *100,"")</f>
        <v>80.769230769230774</v>
      </c>
      <c r="Q2062" s="1">
        <v>5</v>
      </c>
      <c r="R2062" s="1">
        <v>21</v>
      </c>
      <c r="S2062" s="6">
        <v>475.03324799999996</v>
      </c>
      <c r="T2062" s="6">
        <v>475.03324799999996</v>
      </c>
      <c r="W2062" s="1"/>
      <c r="X2062" s="1"/>
      <c r="Y2062" s="1"/>
      <c r="AC2062" s="1"/>
      <c r="AF2062" s="1"/>
      <c r="AG2062" s="1"/>
    </row>
    <row r="2063" spans="1:33" hidden="1" x14ac:dyDescent="0.25">
      <c r="A2063" s="1">
        <v>9</v>
      </c>
      <c r="B2063" s="1">
        <v>2018</v>
      </c>
      <c r="C2063" s="1">
        <v>35186029</v>
      </c>
      <c r="D2063" s="44" t="s">
        <v>259</v>
      </c>
      <c r="E2063" s="20">
        <v>0.60285367300000003</v>
      </c>
      <c r="F2063" s="20">
        <v>0.45725935200000001</v>
      </c>
      <c r="G2063" s="20">
        <v>0.145594321</v>
      </c>
      <c r="H2063" s="20">
        <v>9.589199644850329E-3</v>
      </c>
      <c r="I2063" s="20">
        <v>0.11201</v>
      </c>
      <c r="J2063" s="20">
        <v>0.46252432100000002</v>
      </c>
      <c r="K2063" s="20">
        <v>4.2293519999999996E-3</v>
      </c>
      <c r="L2063" s="20">
        <v>2.4089999999999997E-2</v>
      </c>
      <c r="M2063" s="20">
        <v>0.11471086899999999</v>
      </c>
      <c r="N2063" s="1">
        <v>4</v>
      </c>
      <c r="O2063" s="8">
        <f>IFERROR(IFERROR(Tabela_BI[[#This Row],[nº Capt. Superf. - DAEE]]/(Tabela_BI[[#This Row],[nº Capt. Subt. - DAEE]] + Tabela_BI[[#This Row],[nº Capt. Superf. - DAEE]]),"") *100,"")</f>
        <v>37.037037037037038</v>
      </c>
      <c r="P2063" s="8">
        <f>IFERROR(IFERROR(Tabela_BI[[#This Row],[nº Capt. Subt. - DAEE]] /(Tabela_BI[[#This Row],[nº Capt. Subt. - DAEE]] + Tabela_BI[[#This Row],[nº Capt. Superf. - DAEE]]),"") *100,"")</f>
        <v>62.962962962962962</v>
      </c>
      <c r="Q2063" s="1">
        <v>10</v>
      </c>
      <c r="R2063" s="1">
        <v>17</v>
      </c>
      <c r="S2063" s="6">
        <v>2095.7520959999997</v>
      </c>
      <c r="T2063" s="6">
        <v>2095.7520959999997</v>
      </c>
      <c r="W2063" s="1"/>
      <c r="X2063" s="1"/>
      <c r="Y2063" s="1"/>
      <c r="AC2063" s="1"/>
      <c r="AF2063" s="1"/>
      <c r="AG2063" s="1"/>
    </row>
    <row r="2064" spans="1:33" hidden="1" x14ac:dyDescent="0.25">
      <c r="A2064" s="1">
        <v>7</v>
      </c>
      <c r="B2064" s="1">
        <v>2018</v>
      </c>
      <c r="C2064" s="1">
        <v>35187017</v>
      </c>
      <c r="D2064" s="44" t="s">
        <v>260</v>
      </c>
      <c r="E2064" s="20">
        <v>5.1667917000000015E-2</v>
      </c>
      <c r="F2064" s="20">
        <v>4.8230000000000016E-2</v>
      </c>
      <c r="G2064" s="20">
        <v>3.4379170000000008E-3</v>
      </c>
      <c r="H2064" s="20">
        <v>0</v>
      </c>
      <c r="I2064" s="20">
        <v>5.0000000000000002E-5</v>
      </c>
      <c r="J2064" s="20">
        <v>6.8999999999999997E-4</v>
      </c>
      <c r="K2064" s="20">
        <v>0</v>
      </c>
      <c r="L2064" s="20">
        <v>5.0927917000000017E-2</v>
      </c>
      <c r="M2064" s="20">
        <v>0.89313901703703713</v>
      </c>
      <c r="N2064" s="1">
        <v>9</v>
      </c>
      <c r="O2064" s="8">
        <f>IFERROR(IFERROR(Tabela_BI[[#This Row],[nº Capt. Superf. - DAEE]]/(Tabela_BI[[#This Row],[nº Capt. Subt. - DAEE]] + Tabela_BI[[#This Row],[nº Capt. Superf. - DAEE]]),"") *100,"")</f>
        <v>48.780487804878049</v>
      </c>
      <c r="P2064" s="8">
        <f>IFERROR(IFERROR(Tabela_BI[[#This Row],[nº Capt. Subt. - DAEE]] /(Tabela_BI[[#This Row],[nº Capt. Subt. - DAEE]] + Tabela_BI[[#This Row],[nº Capt. Superf. - DAEE]]),"") *100,"")</f>
        <v>51.219512195121951</v>
      </c>
      <c r="Q2064" s="1">
        <v>20</v>
      </c>
      <c r="R2064" s="1">
        <v>21</v>
      </c>
      <c r="S2064" s="6">
        <v>11111.891148000001</v>
      </c>
      <c r="T2064" s="6">
        <v>666.71346888000005</v>
      </c>
      <c r="W2064" s="1"/>
      <c r="X2064" s="1"/>
      <c r="Y2064" s="1"/>
      <c r="AC2064" s="1"/>
      <c r="AF2064" s="1"/>
      <c r="AG2064" s="1"/>
    </row>
    <row r="2065" spans="1:33" hidden="1" x14ac:dyDescent="0.25">
      <c r="A2065" s="1">
        <v>2</v>
      </c>
      <c r="B2065" s="1">
        <v>2018</v>
      </c>
      <c r="C2065" s="1">
        <v>35188002</v>
      </c>
      <c r="D2065" s="44" t="s">
        <v>261</v>
      </c>
      <c r="E2065" s="20">
        <v>7.9160000000000008E-2</v>
      </c>
      <c r="F2065" s="20">
        <v>7.9160000000000008E-2</v>
      </c>
      <c r="G2065" s="20">
        <v>0</v>
      </c>
      <c r="H2065" s="20">
        <v>0</v>
      </c>
      <c r="I2065" s="20">
        <v>0</v>
      </c>
      <c r="J2065" s="20">
        <v>7.9160000000000008E-2</v>
      </c>
      <c r="K2065" s="20">
        <v>0</v>
      </c>
      <c r="L2065" s="20">
        <v>0</v>
      </c>
      <c r="N2065" s="1">
        <v>0</v>
      </c>
      <c r="O2065" s="8" t="str">
        <f>IFERROR(IFERROR(Tabela_BI[[#This Row],[nº Capt. Superf. - DAEE]]/(Tabela_BI[[#This Row],[nº Capt. Subt. - DAEE]] + Tabela_BI[[#This Row],[nº Capt. Superf. - DAEE]]),"") *100,"")</f>
        <v/>
      </c>
      <c r="P2065" s="8" t="str">
        <f>IFERROR(IFERROR(Tabela_BI[[#This Row],[nº Capt. Subt. - DAEE]] /(Tabela_BI[[#This Row],[nº Capt. Subt. - DAEE]] + Tabela_BI[[#This Row],[nº Capt. Superf. - DAEE]]),"") *100,"")</f>
        <v/>
      </c>
      <c r="Q2065" s="1">
        <v>2</v>
      </c>
      <c r="R2065" s="1" t="s">
        <v>47</v>
      </c>
      <c r="S2065" s="6"/>
      <c r="T2065" s="6"/>
      <c r="W2065" s="1"/>
      <c r="X2065" s="1"/>
      <c r="Y2065" s="1"/>
      <c r="AC2065" s="1"/>
      <c r="AF2065" s="1"/>
      <c r="AG2065" s="1"/>
    </row>
    <row r="2066" spans="1:33" hidden="1" x14ac:dyDescent="0.25">
      <c r="A2066" s="1">
        <v>6</v>
      </c>
      <c r="B2066" s="1">
        <v>2018</v>
      </c>
      <c r="C2066" s="1">
        <v>35188006</v>
      </c>
      <c r="D2066" s="44" t="s">
        <v>261</v>
      </c>
      <c r="E2066" s="20">
        <v>0.93765249999999933</v>
      </c>
      <c r="F2066" s="20">
        <v>0.2304593519999999</v>
      </c>
      <c r="G2066" s="20">
        <v>0.70719314799999944</v>
      </c>
      <c r="H2066" s="20">
        <v>0</v>
      </c>
      <c r="I2066" s="20">
        <v>0.29809000000000002</v>
      </c>
      <c r="J2066" s="20">
        <v>0.43373898100000002</v>
      </c>
      <c r="K2066" s="20">
        <v>2.7E-4</v>
      </c>
      <c r="L2066" s="20">
        <v>0.2055535189999998</v>
      </c>
      <c r="M2066" s="20">
        <v>5.4132981035879633</v>
      </c>
      <c r="N2066" s="1">
        <v>30</v>
      </c>
      <c r="O2066" s="8">
        <f>IFERROR(IFERROR(Tabela_BI[[#This Row],[nº Capt. Superf. - DAEE]]/(Tabela_BI[[#This Row],[nº Capt. Subt. - DAEE]] + Tabela_BI[[#This Row],[nº Capt. Superf. - DAEE]]),"") *100,"")</f>
        <v>11.111111111111111</v>
      </c>
      <c r="P2066" s="8">
        <f>IFERROR(IFERROR(Tabela_BI[[#This Row],[nº Capt. Subt. - DAEE]] /(Tabela_BI[[#This Row],[nº Capt. Subt. - DAEE]] + Tabela_BI[[#This Row],[nº Capt. Superf. - DAEE]]),"") *100,"")</f>
        <v>88.888888888888886</v>
      </c>
      <c r="Q2066" s="1">
        <v>37</v>
      </c>
      <c r="R2066" s="1">
        <v>296</v>
      </c>
      <c r="S2066" s="6">
        <v>65497.588847999999</v>
      </c>
      <c r="T2066" s="6">
        <v>4257.3432751199998</v>
      </c>
      <c r="W2066" s="1"/>
      <c r="X2066" s="1"/>
      <c r="Y2066" s="1"/>
      <c r="AC2066" s="1"/>
      <c r="AF2066" s="1"/>
      <c r="AG2066" s="1"/>
    </row>
    <row r="2067" spans="1:33" hidden="1" x14ac:dyDescent="0.25">
      <c r="A2067" s="1">
        <v>9</v>
      </c>
      <c r="B2067" s="1">
        <v>2018</v>
      </c>
      <c r="C2067" s="1">
        <v>35188599</v>
      </c>
      <c r="D2067" s="44" t="s">
        <v>262</v>
      </c>
      <c r="E2067" s="20">
        <v>0.134455618</v>
      </c>
      <c r="F2067" s="20">
        <v>0.12653</v>
      </c>
      <c r="G2067" s="20">
        <v>7.9256180000000006E-3</v>
      </c>
      <c r="H2067" s="20">
        <v>2.7877568493150671E-2</v>
      </c>
      <c r="I2067" s="20">
        <v>0</v>
      </c>
      <c r="J2067" s="20">
        <v>6.9999999999999994E-5</v>
      </c>
      <c r="K2067" s="20">
        <v>0.10381561800000001</v>
      </c>
      <c r="L2067" s="20">
        <v>3.057E-2</v>
      </c>
      <c r="M2067" s="20">
        <v>1.9127604166666666E-2</v>
      </c>
      <c r="N2067" s="1">
        <v>1</v>
      </c>
      <c r="O2067" s="8">
        <f>IFERROR(IFERROR(Tabela_BI[[#This Row],[nº Capt. Superf. - DAEE]]/(Tabela_BI[[#This Row],[nº Capt. Subt. - DAEE]] + Tabela_BI[[#This Row],[nº Capt. Superf. - DAEE]]),"") *100,"")</f>
        <v>45.161290322580641</v>
      </c>
      <c r="P2067" s="8">
        <f>IFERROR(IFERROR(Tabela_BI[[#This Row],[nº Capt. Subt. - DAEE]] /(Tabela_BI[[#This Row],[nº Capt. Subt. - DAEE]] + Tabela_BI[[#This Row],[nº Capt. Superf. - DAEE]]),"") *100,"")</f>
        <v>54.838709677419352</v>
      </c>
      <c r="Q2067" s="1">
        <v>14</v>
      </c>
      <c r="R2067" s="1">
        <v>17</v>
      </c>
      <c r="S2067" s="6">
        <v>301.48199999999997</v>
      </c>
      <c r="T2067" s="6">
        <v>90.444599999999994</v>
      </c>
      <c r="W2067" s="1"/>
      <c r="X2067" s="1"/>
      <c r="Y2067" s="1"/>
      <c r="AC2067" s="1"/>
      <c r="AF2067" s="1"/>
      <c r="AG2067" s="1"/>
    </row>
    <row r="2068" spans="1:33" hidden="1" x14ac:dyDescent="0.25">
      <c r="A2068" s="1">
        <v>18</v>
      </c>
      <c r="B2068" s="1">
        <v>2018</v>
      </c>
      <c r="C2068" s="1">
        <v>351890918</v>
      </c>
      <c r="D2068" s="44" t="s">
        <v>263</v>
      </c>
      <c r="E2068" s="20">
        <v>2.4200000000000003E-3</v>
      </c>
      <c r="F2068" s="20">
        <v>0</v>
      </c>
      <c r="G2068" s="20">
        <v>2.4200000000000003E-3</v>
      </c>
      <c r="H2068" s="20">
        <v>0</v>
      </c>
      <c r="I2068" s="20">
        <v>2.2300000000000002E-3</v>
      </c>
      <c r="J2068" s="20">
        <v>1.3999999999999999E-4</v>
      </c>
      <c r="K2068" s="20">
        <v>0</v>
      </c>
      <c r="L2068" s="20">
        <v>5.0000000000000002E-5</v>
      </c>
      <c r="M2068" s="20">
        <v>1.1218733854166668E-2</v>
      </c>
      <c r="N2068" s="1" t="s">
        <v>47</v>
      </c>
      <c r="O2068" s="8" t="str">
        <f>IFERROR(IFERROR(Tabela_BI[[#This Row],[nº Capt. Superf. - DAEE]]/(Tabela_BI[[#This Row],[nº Capt. Subt. - DAEE]] + Tabela_BI[[#This Row],[nº Capt. Superf. - DAEE]]),"") *100,"")</f>
        <v/>
      </c>
      <c r="P2068" s="8" t="str">
        <f>IFERROR(IFERROR(Tabela_BI[[#This Row],[nº Capt. Subt. - DAEE]] /(Tabela_BI[[#This Row],[nº Capt. Subt. - DAEE]] + Tabela_BI[[#This Row],[nº Capt. Superf. - DAEE]]),"") *100,"")</f>
        <v/>
      </c>
      <c r="Q2068" s="1" t="s">
        <v>47</v>
      </c>
      <c r="R2068" s="1">
        <v>3</v>
      </c>
      <c r="S2068" s="6">
        <v>233.19036</v>
      </c>
      <c r="T2068" s="6">
        <v>233.19036</v>
      </c>
      <c r="W2068" s="1"/>
      <c r="X2068" s="1"/>
      <c r="Y2068" s="1"/>
      <c r="AC2068" s="1"/>
      <c r="AF2068" s="1"/>
      <c r="AG2068" s="1"/>
    </row>
    <row r="2069" spans="1:33" hidden="1" x14ac:dyDescent="0.25">
      <c r="A2069" s="1">
        <v>19</v>
      </c>
      <c r="B2069" s="1">
        <v>2018</v>
      </c>
      <c r="C2069" s="1">
        <v>351890919</v>
      </c>
      <c r="D2069" s="44" t="s">
        <v>263</v>
      </c>
      <c r="E2069" s="20">
        <v>4.92191E-4</v>
      </c>
      <c r="F2069" s="20">
        <v>2.12191E-4</v>
      </c>
      <c r="G2069" s="20">
        <v>2.7999999999999998E-4</v>
      </c>
      <c r="H2069" s="20">
        <v>0</v>
      </c>
      <c r="I2069" s="20">
        <v>0</v>
      </c>
      <c r="J2069" s="20">
        <v>2.12191E-4</v>
      </c>
      <c r="K2069" s="20">
        <v>0</v>
      </c>
      <c r="L2069" s="20">
        <v>2.7999999999999998E-4</v>
      </c>
      <c r="N2069" s="1" t="s">
        <v>47</v>
      </c>
      <c r="O2069" s="8">
        <f>IFERROR(IFERROR(Tabela_BI[[#This Row],[nº Capt. Superf. - DAEE]]/(Tabela_BI[[#This Row],[nº Capt. Subt. - DAEE]] + Tabela_BI[[#This Row],[nº Capt. Superf. - DAEE]]),"") *100,"")</f>
        <v>50</v>
      </c>
      <c r="P2069" s="8">
        <f>IFERROR(IFERROR(Tabela_BI[[#This Row],[nº Capt. Subt. - DAEE]] /(Tabela_BI[[#This Row],[nº Capt. Subt. - DAEE]] + Tabela_BI[[#This Row],[nº Capt. Superf. - DAEE]]),"") *100,"")</f>
        <v>50</v>
      </c>
      <c r="Q2069" s="1">
        <v>1</v>
      </c>
      <c r="R2069" s="1">
        <v>1</v>
      </c>
      <c r="S2069" s="6"/>
      <c r="T2069" s="6"/>
      <c r="W2069" s="1"/>
      <c r="X2069" s="1"/>
      <c r="Y2069" s="1"/>
      <c r="AC2069" s="1"/>
      <c r="AF2069" s="1"/>
      <c r="AG2069" s="1"/>
    </row>
    <row r="2070" spans="1:33" hidden="1" x14ac:dyDescent="0.25">
      <c r="A2070" s="1">
        <v>20</v>
      </c>
      <c r="B2070" s="1">
        <v>2018</v>
      </c>
      <c r="C2070" s="1">
        <v>351900620</v>
      </c>
      <c r="D2070" s="44" t="s">
        <v>264</v>
      </c>
      <c r="E2070" s="20">
        <v>7.2234260000000007E-3</v>
      </c>
      <c r="F2070" s="20">
        <v>3.8000000000000002E-4</v>
      </c>
      <c r="G2070" s="20">
        <v>6.8434260000000005E-3</v>
      </c>
      <c r="H2070" s="20">
        <v>0</v>
      </c>
      <c r="I2070" s="20">
        <v>0</v>
      </c>
      <c r="J2070" s="20">
        <v>3.96E-3</v>
      </c>
      <c r="K2070" s="20">
        <v>1.9095369999999996E-3</v>
      </c>
      <c r="L2070" s="20">
        <v>1.3538889999999998E-3</v>
      </c>
      <c r="M2070" s="20">
        <v>2.169792265625E-2</v>
      </c>
      <c r="N2070" s="1" t="s">
        <v>47</v>
      </c>
      <c r="O2070" s="8">
        <f>IFERROR(IFERROR(Tabela_BI[[#This Row],[nº Capt. Superf. - DAEE]]/(Tabela_BI[[#This Row],[nº Capt. Subt. - DAEE]] + Tabela_BI[[#This Row],[nº Capt. Superf. - DAEE]]),"") *100,"")</f>
        <v>15.384615384615385</v>
      </c>
      <c r="P2070" s="8">
        <f>IFERROR(IFERROR(Tabela_BI[[#This Row],[nº Capt. Subt. - DAEE]] /(Tabela_BI[[#This Row],[nº Capt. Subt. - DAEE]] + Tabela_BI[[#This Row],[nº Capt. Superf. - DAEE]]),"") *100,"")</f>
        <v>84.615384615384613</v>
      </c>
      <c r="Q2070" s="1">
        <v>2</v>
      </c>
      <c r="R2070" s="1">
        <v>11</v>
      </c>
      <c r="S2070" s="6">
        <v>372.3408</v>
      </c>
      <c r="T2070" s="6">
        <v>372.3408</v>
      </c>
      <c r="W2070" s="1"/>
      <c r="X2070" s="1"/>
      <c r="Y2070" s="1"/>
      <c r="AC2070" s="1"/>
      <c r="AF2070" s="1"/>
      <c r="AG2070" s="1"/>
    </row>
    <row r="2071" spans="1:33" hidden="1" x14ac:dyDescent="0.25">
      <c r="A2071" s="1">
        <v>21</v>
      </c>
      <c r="B2071" s="1">
        <v>2018</v>
      </c>
      <c r="C2071" s="1">
        <v>351900621</v>
      </c>
      <c r="D2071" s="44" t="s">
        <v>264</v>
      </c>
      <c r="E2071" s="20">
        <v>2.5875926E-2</v>
      </c>
      <c r="F2071" s="20">
        <v>6.94E-3</v>
      </c>
      <c r="G2071" s="20">
        <v>1.8935925999999999E-2</v>
      </c>
      <c r="H2071" s="20">
        <v>0</v>
      </c>
      <c r="I2071" s="20">
        <v>0</v>
      </c>
      <c r="J2071" s="20">
        <v>0</v>
      </c>
      <c r="K2071" s="20">
        <v>2.4986295999999998E-2</v>
      </c>
      <c r="L2071" s="20">
        <v>8.8962999999999998E-4</v>
      </c>
      <c r="N2071" s="1">
        <v>0</v>
      </c>
      <c r="O2071" s="8">
        <f>IFERROR(IFERROR(Tabela_BI[[#This Row],[nº Capt. Superf. - DAEE]]/(Tabela_BI[[#This Row],[nº Capt. Subt. - DAEE]] + Tabela_BI[[#This Row],[nº Capt. Superf. - DAEE]]),"") *100,"")</f>
        <v>10</v>
      </c>
      <c r="P2071" s="8">
        <f>IFERROR(IFERROR(Tabela_BI[[#This Row],[nº Capt. Subt. - DAEE]] /(Tabela_BI[[#This Row],[nº Capt. Subt. - DAEE]] + Tabela_BI[[#This Row],[nº Capt. Superf. - DAEE]]),"") *100,"")</f>
        <v>90</v>
      </c>
      <c r="Q2071" s="1">
        <v>1</v>
      </c>
      <c r="R2071" s="1">
        <v>9</v>
      </c>
      <c r="S2071" s="6"/>
      <c r="T2071" s="6"/>
      <c r="W2071" s="1"/>
      <c r="X2071" s="1"/>
      <c r="Y2071" s="1"/>
      <c r="AC2071" s="1"/>
      <c r="AF2071" s="1"/>
      <c r="AG2071" s="1"/>
    </row>
    <row r="2072" spans="1:33" hidden="1" x14ac:dyDescent="0.25">
      <c r="A2072" s="1">
        <v>5</v>
      </c>
      <c r="B2072" s="1">
        <v>2018</v>
      </c>
      <c r="C2072" s="1">
        <v>35190555</v>
      </c>
      <c r="D2072" s="44" t="s">
        <v>265</v>
      </c>
      <c r="E2072" s="20">
        <v>0.25024320000000033</v>
      </c>
      <c r="F2072" s="20">
        <v>0.12633037000000003</v>
      </c>
      <c r="G2072" s="20">
        <v>0.12391283000000028</v>
      </c>
      <c r="H2072" s="20">
        <v>0</v>
      </c>
      <c r="I2072" s="20">
        <v>6.3166669999999998E-3</v>
      </c>
      <c r="J2072" s="20">
        <v>3.4830000000000014E-2</v>
      </c>
      <c r="K2072" s="20">
        <v>0.18650388799999987</v>
      </c>
      <c r="L2072" s="20">
        <v>2.2592644999999984E-2</v>
      </c>
      <c r="M2072" s="20">
        <v>4.019866724537037E-2</v>
      </c>
      <c r="N2072" s="1">
        <v>16</v>
      </c>
      <c r="O2072" s="8">
        <f>IFERROR(IFERROR(Tabela_BI[[#This Row],[nº Capt. Superf. - DAEE]]/(Tabela_BI[[#This Row],[nº Capt. Subt. - DAEE]] + Tabela_BI[[#This Row],[nº Capt. Superf. - DAEE]]),"") *100,"")</f>
        <v>15.412186379928317</v>
      </c>
      <c r="P2072" s="8">
        <f>IFERROR(IFERROR(Tabela_BI[[#This Row],[nº Capt. Subt. - DAEE]] /(Tabela_BI[[#This Row],[nº Capt. Subt. - DAEE]] + Tabela_BI[[#This Row],[nº Capt. Superf. - DAEE]]),"") *100,"")</f>
        <v>84.587813620071685</v>
      </c>
      <c r="Q2072" s="1">
        <v>43</v>
      </c>
      <c r="R2072" s="1">
        <v>236</v>
      </c>
      <c r="S2072" s="6">
        <v>570.24</v>
      </c>
      <c r="T2072" s="6">
        <v>570.24</v>
      </c>
      <c r="W2072" s="1"/>
      <c r="X2072" s="1"/>
      <c r="Y2072" s="1"/>
      <c r="AC2072" s="1"/>
      <c r="AF2072" s="1"/>
      <c r="AG2072" s="1"/>
    </row>
    <row r="2073" spans="1:33" hidden="1" x14ac:dyDescent="0.25">
      <c r="A2073" s="1">
        <v>5</v>
      </c>
      <c r="B2073" s="1">
        <v>2018</v>
      </c>
      <c r="C2073" s="1">
        <v>35190715</v>
      </c>
      <c r="D2073" s="44" t="s">
        <v>266</v>
      </c>
      <c r="E2073" s="20">
        <v>0.17071046199999998</v>
      </c>
      <c r="F2073" s="20">
        <v>2.8581480999999999E-2</v>
      </c>
      <c r="G2073" s="20">
        <v>0.14212898099999999</v>
      </c>
      <c r="H2073" s="20">
        <v>0</v>
      </c>
      <c r="I2073" s="20">
        <v>4.1200000000000004E-3</v>
      </c>
      <c r="J2073" s="20">
        <v>8.8540370000000021E-2</v>
      </c>
      <c r="K2073" s="20">
        <v>1.146E-2</v>
      </c>
      <c r="L2073" s="20">
        <v>6.6590092000000004E-2</v>
      </c>
      <c r="M2073" s="20">
        <v>0.77566376157407413</v>
      </c>
      <c r="N2073" s="1">
        <v>16</v>
      </c>
      <c r="O2073" s="8">
        <f>IFERROR(IFERROR(Tabela_BI[[#This Row],[nº Capt. Superf. - DAEE]]/(Tabela_BI[[#This Row],[nº Capt. Subt. - DAEE]] + Tabela_BI[[#This Row],[nº Capt. Superf. - DAEE]]),"") *100,"")</f>
        <v>8.5714285714285712</v>
      </c>
      <c r="P2073" s="8">
        <f>IFERROR(IFERROR(Tabela_BI[[#This Row],[nº Capt. Subt. - DAEE]] /(Tabela_BI[[#This Row],[nº Capt. Subt. - DAEE]] + Tabela_BI[[#This Row],[nº Capt. Superf. - DAEE]]),"") *100,"")</f>
        <v>91.428571428571431</v>
      </c>
      <c r="Q2073" s="1">
        <v>9</v>
      </c>
      <c r="R2073" s="1">
        <v>96</v>
      </c>
      <c r="S2073" s="6">
        <v>11417.667660000001</v>
      </c>
      <c r="T2073" s="6">
        <v>11417.667660000001</v>
      </c>
      <c r="W2073" s="1"/>
      <c r="X2073" s="1"/>
      <c r="Y2073" s="1"/>
      <c r="AC2073" s="1"/>
      <c r="AF2073" s="1"/>
      <c r="AG2073" s="1"/>
    </row>
    <row r="2074" spans="1:33" hidden="1" x14ac:dyDescent="0.25">
      <c r="A2074" s="1">
        <v>13</v>
      </c>
      <c r="B2074" s="1">
        <v>2018</v>
      </c>
      <c r="C2074" s="1">
        <v>351910513</v>
      </c>
      <c r="D2074" s="44" t="s">
        <v>267</v>
      </c>
      <c r="E2074" s="20">
        <v>0.31302961400000001</v>
      </c>
      <c r="F2074" s="20">
        <v>0.22908480700000003</v>
      </c>
      <c r="G2074" s="20">
        <v>8.3944806999999996E-2</v>
      </c>
      <c r="H2074" s="20">
        <v>0</v>
      </c>
      <c r="I2074" s="20">
        <v>3.7955801999999997E-2</v>
      </c>
      <c r="J2074" s="20">
        <v>0.19533</v>
      </c>
      <c r="K2074" s="20">
        <v>7.2915664000000047E-2</v>
      </c>
      <c r="L2074" s="20">
        <v>6.828148E-3</v>
      </c>
      <c r="M2074" s="20">
        <v>2.509813541666667E-2</v>
      </c>
      <c r="N2074" s="1">
        <v>3</v>
      </c>
      <c r="O2074" s="8">
        <f>IFERROR(IFERROR(Tabela_BI[[#This Row],[nº Capt. Superf. - DAEE]]/(Tabela_BI[[#This Row],[nº Capt. Subt. - DAEE]] + Tabela_BI[[#This Row],[nº Capt. Superf. - DAEE]]),"") *100,"")</f>
        <v>41.025641025641022</v>
      </c>
      <c r="P2074" s="8">
        <f>IFERROR(IFERROR(Tabela_BI[[#This Row],[nº Capt. Subt. - DAEE]] /(Tabela_BI[[#This Row],[nº Capt. Subt. - DAEE]] + Tabela_BI[[#This Row],[nº Capt. Superf. - DAEE]]),"") *100,"")</f>
        <v>58.974358974358978</v>
      </c>
      <c r="Q2074" s="1">
        <v>16</v>
      </c>
      <c r="R2074" s="1">
        <v>23</v>
      </c>
      <c r="S2074" s="6">
        <v>527.62374</v>
      </c>
      <c r="T2074" s="6">
        <v>527.62374</v>
      </c>
      <c r="W2074" s="1"/>
      <c r="X2074" s="1"/>
      <c r="Y2074" s="1"/>
      <c r="AC2074" s="1"/>
      <c r="AF2074" s="1"/>
      <c r="AG2074" s="1"/>
    </row>
    <row r="2075" spans="1:33" hidden="1" x14ac:dyDescent="0.25">
      <c r="A2075" s="1">
        <v>16</v>
      </c>
      <c r="B2075" s="1">
        <v>2018</v>
      </c>
      <c r="C2075" s="1">
        <v>351910516</v>
      </c>
      <c r="D2075" s="44" t="s">
        <v>267</v>
      </c>
      <c r="E2075" s="20">
        <v>0.21610722200000002</v>
      </c>
      <c r="F2075" s="20">
        <v>0.21576000000000001</v>
      </c>
      <c r="G2075" s="20">
        <v>3.47222E-4</v>
      </c>
      <c r="H2075" s="20">
        <v>0</v>
      </c>
      <c r="I2075" s="20">
        <v>0</v>
      </c>
      <c r="J2075" s="20">
        <v>0</v>
      </c>
      <c r="K2075" s="20">
        <v>0.21610722199999999</v>
      </c>
      <c r="L2075" s="20">
        <v>0</v>
      </c>
      <c r="N2075" s="1">
        <v>1</v>
      </c>
      <c r="O2075" s="8">
        <f>IFERROR(IFERROR(Tabela_BI[[#This Row],[nº Capt. Superf. - DAEE]]/(Tabela_BI[[#This Row],[nº Capt. Subt. - DAEE]] + Tabela_BI[[#This Row],[nº Capt. Superf. - DAEE]]),"") *100,"")</f>
        <v>60</v>
      </c>
      <c r="P2075" s="8">
        <f>IFERROR(IFERROR(Tabela_BI[[#This Row],[nº Capt. Subt. - DAEE]] /(Tabela_BI[[#This Row],[nº Capt. Subt. - DAEE]] + Tabela_BI[[#This Row],[nº Capt. Superf. - DAEE]]),"") *100,"")</f>
        <v>40</v>
      </c>
      <c r="Q2075" s="1">
        <v>3</v>
      </c>
      <c r="R2075" s="1">
        <v>2</v>
      </c>
      <c r="S2075" s="6"/>
      <c r="T2075" s="6"/>
      <c r="W2075" s="1"/>
      <c r="X2075" s="1"/>
      <c r="Y2075" s="1"/>
      <c r="AC2075" s="1"/>
      <c r="AF2075" s="1"/>
      <c r="AG2075" s="1"/>
    </row>
    <row r="2076" spans="1:33" hidden="1" x14ac:dyDescent="0.25">
      <c r="A2076" s="1">
        <v>20</v>
      </c>
      <c r="B2076" s="1">
        <v>2018</v>
      </c>
      <c r="C2076" s="1">
        <v>351920420</v>
      </c>
      <c r="D2076" s="44" t="s">
        <v>268</v>
      </c>
      <c r="E2076" s="20">
        <v>2.3460190000000004E-3</v>
      </c>
      <c r="F2076" s="20">
        <v>1.1100000000000001E-3</v>
      </c>
      <c r="G2076" s="20">
        <v>1.2360190000000001E-3</v>
      </c>
      <c r="H2076" s="20">
        <v>0</v>
      </c>
      <c r="I2076" s="20">
        <v>0</v>
      </c>
      <c r="J2076" s="20">
        <v>3.8000000000000002E-4</v>
      </c>
      <c r="K2076" s="20">
        <v>1.8460190000000002E-3</v>
      </c>
      <c r="L2076" s="20">
        <v>1.2E-4</v>
      </c>
      <c r="M2076" s="20">
        <v>1.4593447916666665E-2</v>
      </c>
      <c r="N2076" s="1">
        <v>2</v>
      </c>
      <c r="O2076" s="8">
        <f>IFERROR(IFERROR(Tabela_BI[[#This Row],[nº Capt. Superf. - DAEE]]/(Tabela_BI[[#This Row],[nº Capt. Subt. - DAEE]] + Tabela_BI[[#This Row],[nº Capt. Superf. - DAEE]]),"") *100,"")</f>
        <v>9.0909090909090917</v>
      </c>
      <c r="P2076" s="8">
        <f>IFERROR(IFERROR(Tabela_BI[[#This Row],[nº Capt. Subt. - DAEE]] /(Tabela_BI[[#This Row],[nº Capt. Subt. - DAEE]] + Tabela_BI[[#This Row],[nº Capt. Superf. - DAEE]]),"") *100,"")</f>
        <v>90.909090909090907</v>
      </c>
      <c r="Q2076" s="1">
        <v>1</v>
      </c>
      <c r="R2076" s="1">
        <v>10</v>
      </c>
      <c r="S2076" s="6">
        <v>250.79867999999999</v>
      </c>
      <c r="T2076" s="6">
        <v>250.79867999999999</v>
      </c>
      <c r="W2076" s="1"/>
      <c r="X2076" s="1"/>
      <c r="Y2076" s="1"/>
      <c r="AC2076" s="1"/>
      <c r="AF2076" s="1"/>
      <c r="AG2076" s="1"/>
    </row>
    <row r="2077" spans="1:33" hidden="1" x14ac:dyDescent="0.25">
      <c r="A2077" s="1">
        <v>21</v>
      </c>
      <c r="B2077" s="1">
        <v>2018</v>
      </c>
      <c r="C2077" s="1">
        <v>351920421</v>
      </c>
      <c r="D2077" s="44" t="s">
        <v>268</v>
      </c>
      <c r="E2077" s="20">
        <v>9.7020370000000002E-3</v>
      </c>
      <c r="F2077" s="20">
        <v>7.3600000000000002E-3</v>
      </c>
      <c r="G2077" s="20">
        <v>2.3420369999999999E-3</v>
      </c>
      <c r="H2077" s="20">
        <v>0</v>
      </c>
      <c r="I2077" s="20">
        <v>0</v>
      </c>
      <c r="J2077" s="20">
        <v>1E-4</v>
      </c>
      <c r="K2077" s="20">
        <v>8.4020369999999994E-3</v>
      </c>
      <c r="L2077" s="20">
        <v>1.1999999999999999E-3</v>
      </c>
      <c r="N2077" s="1">
        <v>5</v>
      </c>
      <c r="O2077" s="8">
        <f>IFERROR(IFERROR(Tabela_BI[[#This Row],[nº Capt. Superf. - DAEE]]/(Tabela_BI[[#This Row],[nº Capt. Subt. - DAEE]] + Tabela_BI[[#This Row],[nº Capt. Superf. - DAEE]]),"") *100,"")</f>
        <v>27.27272727272727</v>
      </c>
      <c r="P2077" s="8">
        <f>IFERROR(IFERROR(Tabela_BI[[#This Row],[nº Capt. Subt. - DAEE]] /(Tabela_BI[[#This Row],[nº Capt. Subt. - DAEE]] + Tabela_BI[[#This Row],[nº Capt. Superf. - DAEE]]),"") *100,"")</f>
        <v>72.727272727272734</v>
      </c>
      <c r="Q2077" s="1">
        <v>3</v>
      </c>
      <c r="R2077" s="1">
        <v>8</v>
      </c>
      <c r="S2077" s="6"/>
      <c r="T2077" s="6"/>
      <c r="W2077" s="1"/>
      <c r="X2077" s="1"/>
      <c r="Y2077" s="1"/>
      <c r="AC2077" s="1"/>
      <c r="AF2077" s="1"/>
      <c r="AG2077" s="1"/>
    </row>
    <row r="2078" spans="1:33" hidden="1" x14ac:dyDescent="0.25">
      <c r="A2078" s="1">
        <v>17</v>
      </c>
      <c r="B2078" s="1">
        <v>2018</v>
      </c>
      <c r="C2078" s="1">
        <v>351925317</v>
      </c>
      <c r="D2078" s="44" t="s">
        <v>269</v>
      </c>
      <c r="E2078" s="20">
        <v>0.32133677599999994</v>
      </c>
      <c r="F2078" s="20">
        <v>0.28628916699999996</v>
      </c>
      <c r="G2078" s="20">
        <v>3.5047608999999993E-2</v>
      </c>
      <c r="H2078" s="20">
        <v>0</v>
      </c>
      <c r="I2078" s="20">
        <v>1.5440000000000002E-2</v>
      </c>
      <c r="J2078" s="20">
        <v>0</v>
      </c>
      <c r="K2078" s="20">
        <v>0.29529770099999997</v>
      </c>
      <c r="L2078" s="20">
        <v>1.0599074999999999E-2</v>
      </c>
      <c r="M2078" s="20">
        <v>5.9616119791666674E-3</v>
      </c>
      <c r="N2078" s="1">
        <v>21</v>
      </c>
      <c r="O2078" s="8">
        <f>IFERROR(IFERROR(Tabela_BI[[#This Row],[nº Capt. Superf. - DAEE]]/(Tabela_BI[[#This Row],[nº Capt. Subt. - DAEE]] + Tabela_BI[[#This Row],[nº Capt. Superf. - DAEE]]),"") *100,"")</f>
        <v>39.215686274509807</v>
      </c>
      <c r="P2078" s="8">
        <f>IFERROR(IFERROR(Tabela_BI[[#This Row],[nº Capt. Subt. - DAEE]] /(Tabela_BI[[#This Row],[nº Capt. Subt. - DAEE]] + Tabela_BI[[#This Row],[nº Capt. Superf. - DAEE]]),"") *100,"")</f>
        <v>60.784313725490193</v>
      </c>
      <c r="Q2078" s="1">
        <v>20</v>
      </c>
      <c r="R2078" s="1">
        <v>31</v>
      </c>
      <c r="S2078" s="6">
        <v>188.93682000000001</v>
      </c>
      <c r="T2078" s="6">
        <v>188.93682000000001</v>
      </c>
      <c r="W2078" s="1"/>
      <c r="X2078" s="1"/>
      <c r="Y2078" s="1"/>
      <c r="AC2078" s="1"/>
      <c r="AF2078" s="1"/>
      <c r="AG2078" s="1"/>
    </row>
    <row r="2079" spans="1:33" hidden="1" x14ac:dyDescent="0.25">
      <c r="A2079" s="1">
        <v>9</v>
      </c>
      <c r="B2079" s="1">
        <v>2018</v>
      </c>
      <c r="C2079" s="1">
        <v>35193039</v>
      </c>
      <c r="D2079" s="44" t="s">
        <v>270</v>
      </c>
      <c r="E2079" s="20">
        <v>2.0000000000000001E-4</v>
      </c>
      <c r="F2079" s="20">
        <v>1E-4</v>
      </c>
      <c r="G2079" s="20">
        <v>1E-4</v>
      </c>
      <c r="H2079" s="20">
        <v>0</v>
      </c>
      <c r="I2079" s="20">
        <v>0</v>
      </c>
      <c r="J2079" s="20">
        <v>0</v>
      </c>
      <c r="K2079" s="20">
        <v>0</v>
      </c>
      <c r="L2079" s="20">
        <v>2.0000000000000001E-4</v>
      </c>
      <c r="N2079" s="1">
        <v>3</v>
      </c>
      <c r="O2079" s="8">
        <f>IFERROR(IFERROR(Tabela_BI[[#This Row],[nº Capt. Superf. - DAEE]]/(Tabela_BI[[#This Row],[nº Capt. Subt. - DAEE]] + Tabela_BI[[#This Row],[nº Capt. Superf. - DAEE]]),"") *100,"")</f>
        <v>50</v>
      </c>
      <c r="P2079" s="8">
        <f>IFERROR(IFERROR(Tabela_BI[[#This Row],[nº Capt. Subt. - DAEE]] /(Tabela_BI[[#This Row],[nº Capt. Subt. - DAEE]] + Tabela_BI[[#This Row],[nº Capt. Superf. - DAEE]]),"") *100,"")</f>
        <v>50</v>
      </c>
      <c r="Q2079" s="1">
        <v>2</v>
      </c>
      <c r="R2079" s="1">
        <v>2</v>
      </c>
      <c r="S2079" s="6"/>
      <c r="T2079" s="6"/>
      <c r="W2079" s="1"/>
      <c r="X2079" s="1"/>
      <c r="Y2079" s="1"/>
      <c r="AC2079" s="1"/>
      <c r="AF2079" s="1"/>
      <c r="AG2079" s="1"/>
    </row>
    <row r="2080" spans="1:33" hidden="1" x14ac:dyDescent="0.25">
      <c r="A2080" s="1">
        <v>13</v>
      </c>
      <c r="B2080" s="1">
        <v>2018</v>
      </c>
      <c r="C2080" s="1">
        <v>351930313</v>
      </c>
      <c r="D2080" s="44" t="s">
        <v>270</v>
      </c>
      <c r="E2080" s="20">
        <v>0.7289587879999998</v>
      </c>
      <c r="F2080" s="20">
        <v>0.68896108699999981</v>
      </c>
      <c r="G2080" s="20">
        <v>3.999770099999999E-2</v>
      </c>
      <c r="H2080" s="20">
        <v>0</v>
      </c>
      <c r="I2080" s="20">
        <v>0</v>
      </c>
      <c r="J2080" s="20">
        <v>0.14354999999999998</v>
      </c>
      <c r="K2080" s="20">
        <v>0.55067023199999976</v>
      </c>
      <c r="L2080" s="20">
        <v>3.4738555999999983E-2</v>
      </c>
      <c r="M2080" s="20">
        <v>9.9237313921296311E-2</v>
      </c>
      <c r="N2080" s="1">
        <v>9</v>
      </c>
      <c r="O2080" s="8">
        <f>IFERROR(IFERROR(Tabela_BI[[#This Row],[nº Capt. Superf. - DAEE]]/(Tabela_BI[[#This Row],[nº Capt. Subt. - DAEE]] + Tabela_BI[[#This Row],[nº Capt. Superf. - DAEE]]),"") *100,"")</f>
        <v>43.39622641509434</v>
      </c>
      <c r="P2080" s="8">
        <f>IFERROR(IFERROR(Tabela_BI[[#This Row],[nº Capt. Subt. - DAEE]] /(Tabela_BI[[#This Row],[nº Capt. Subt. - DAEE]] + Tabela_BI[[#This Row],[nº Capt. Superf. - DAEE]]),"") *100,"")</f>
        <v>56.60377358490566</v>
      </c>
      <c r="Q2080" s="1">
        <v>23</v>
      </c>
      <c r="R2080" s="1">
        <v>30</v>
      </c>
      <c r="S2080" s="6">
        <v>1800.414</v>
      </c>
      <c r="T2080" s="6">
        <v>1800.414</v>
      </c>
      <c r="W2080" s="1"/>
      <c r="X2080" s="1"/>
      <c r="Y2080" s="1"/>
      <c r="AC2080" s="1"/>
      <c r="AF2080" s="1"/>
      <c r="AG2080" s="1"/>
    </row>
    <row r="2081" spans="1:33" hidden="1" x14ac:dyDescent="0.25">
      <c r="A2081" s="1">
        <v>16</v>
      </c>
      <c r="B2081" s="1">
        <v>2018</v>
      </c>
      <c r="C2081" s="1">
        <v>351940216</v>
      </c>
      <c r="D2081" s="44" t="s">
        <v>271</v>
      </c>
      <c r="E2081" s="20">
        <v>0.10773293199999998</v>
      </c>
      <c r="F2081" s="20">
        <v>7.3451851999999998E-2</v>
      </c>
      <c r="G2081" s="20">
        <v>3.4281079999999971E-2</v>
      </c>
      <c r="H2081" s="20">
        <v>0</v>
      </c>
      <c r="I2081" s="20">
        <v>3.5320000000000004E-2</v>
      </c>
      <c r="J2081" s="20">
        <v>6.5108000000000006E-4</v>
      </c>
      <c r="K2081" s="20">
        <v>6.1841852000000003E-2</v>
      </c>
      <c r="L2081" s="20">
        <v>9.92E-3</v>
      </c>
      <c r="M2081" s="20">
        <v>3.2659273336805558E-2</v>
      </c>
      <c r="N2081" s="1">
        <v>7</v>
      </c>
      <c r="O2081" s="8">
        <f>IFERROR(IFERROR(Tabela_BI[[#This Row],[nº Capt. Superf. - DAEE]]/(Tabela_BI[[#This Row],[nº Capt. Subt. - DAEE]] + Tabela_BI[[#This Row],[nº Capt. Superf. - DAEE]]),"") *100,"")</f>
        <v>21.739130434782609</v>
      </c>
      <c r="P2081" s="8">
        <f>IFERROR(IFERROR(Tabela_BI[[#This Row],[nº Capt. Subt. - DAEE]] /(Tabela_BI[[#This Row],[nº Capt. Subt. - DAEE]] + Tabela_BI[[#This Row],[nº Capt. Superf. - DAEE]]),"") *100,"")</f>
        <v>78.260869565217391</v>
      </c>
      <c r="Q2081" s="1">
        <v>10</v>
      </c>
      <c r="R2081" s="1">
        <v>36</v>
      </c>
      <c r="S2081" s="6">
        <v>592.20828000000006</v>
      </c>
      <c r="T2081" s="6">
        <v>592.20828000000006</v>
      </c>
      <c r="W2081" s="1"/>
      <c r="X2081" s="1"/>
      <c r="Y2081" s="1"/>
      <c r="AC2081" s="1"/>
      <c r="AF2081" s="1"/>
      <c r="AG2081" s="1"/>
    </row>
    <row r="2082" spans="1:33" hidden="1" x14ac:dyDescent="0.25">
      <c r="A2082" s="1">
        <v>17</v>
      </c>
      <c r="B2082" s="1">
        <v>2018</v>
      </c>
      <c r="C2082" s="1">
        <v>351950117</v>
      </c>
      <c r="D2082" s="44" t="s">
        <v>272</v>
      </c>
      <c r="E2082" s="20">
        <v>0.22338743800000005</v>
      </c>
      <c r="F2082" s="20">
        <v>0.21852148100000005</v>
      </c>
      <c r="G2082" s="20">
        <v>4.8659569999999989E-3</v>
      </c>
      <c r="H2082" s="20">
        <v>0</v>
      </c>
      <c r="I2082" s="20">
        <v>4.3299999999999996E-3</v>
      </c>
      <c r="J2082" s="20">
        <v>0.17464040100000003</v>
      </c>
      <c r="K2082" s="20">
        <v>4.4207036999999991E-2</v>
      </c>
      <c r="L2082" s="20">
        <v>2.1000000000000001E-4</v>
      </c>
      <c r="M2082" s="20">
        <v>1.7682600781250002E-2</v>
      </c>
      <c r="N2082" s="1">
        <v>4</v>
      </c>
      <c r="O2082" s="8">
        <f>IFERROR(IFERROR(Tabela_BI[[#This Row],[nº Capt. Superf. - DAEE]]/(Tabela_BI[[#This Row],[nº Capt. Subt. - DAEE]] + Tabela_BI[[#This Row],[nº Capt. Superf. - DAEE]]),"") *100,"")</f>
        <v>53.846153846153847</v>
      </c>
      <c r="P2082" s="8">
        <f>IFERROR(IFERROR(Tabela_BI[[#This Row],[nº Capt. Subt. - DAEE]] /(Tabela_BI[[#This Row],[nº Capt. Subt. - DAEE]] + Tabela_BI[[#This Row],[nº Capt. Superf. - DAEE]]),"") *100,"")</f>
        <v>46.153846153846153</v>
      </c>
      <c r="Q2082" s="1">
        <v>7</v>
      </c>
      <c r="R2082" s="1">
        <v>6</v>
      </c>
      <c r="S2082" s="6">
        <v>382.21199999999999</v>
      </c>
      <c r="T2082" s="6">
        <v>382.21199999999999</v>
      </c>
      <c r="W2082" s="1"/>
      <c r="X2082" s="1"/>
      <c r="Y2082" s="1"/>
      <c r="AC2082" s="1"/>
      <c r="AF2082" s="1"/>
      <c r="AG2082" s="1"/>
    </row>
    <row r="2083" spans="1:33" hidden="1" x14ac:dyDescent="0.25">
      <c r="A2083" s="1">
        <v>13</v>
      </c>
      <c r="B2083" s="1">
        <v>2018</v>
      </c>
      <c r="C2083" s="1">
        <v>351960013</v>
      </c>
      <c r="D2083" s="44" t="s">
        <v>273</v>
      </c>
      <c r="E2083" s="20">
        <v>0.63171587900000015</v>
      </c>
      <c r="F2083" s="20">
        <v>0.25832000000000005</v>
      </c>
      <c r="G2083" s="20">
        <v>0.37339587900000004</v>
      </c>
      <c r="H2083" s="20">
        <v>0</v>
      </c>
      <c r="I2083" s="20">
        <v>0.19895740700000003</v>
      </c>
      <c r="J2083" s="20">
        <v>3.0010000000000002E-2</v>
      </c>
      <c r="K2083" s="20">
        <v>0.25319000000000008</v>
      </c>
      <c r="L2083" s="20">
        <v>0.14955847199999986</v>
      </c>
      <c r="M2083" s="20">
        <v>0.14174839871587647</v>
      </c>
      <c r="N2083" s="1">
        <v>10</v>
      </c>
      <c r="O2083" s="8">
        <f>IFERROR(IFERROR(Tabela_BI[[#This Row],[nº Capt. Superf. - DAEE]]/(Tabela_BI[[#This Row],[nº Capt. Subt. - DAEE]] + Tabela_BI[[#This Row],[nº Capt. Superf. - DAEE]]),"") *100,"")</f>
        <v>26.612903225806448</v>
      </c>
      <c r="P2083" s="8">
        <f>IFERROR(IFERROR(Tabela_BI[[#This Row],[nº Capt. Subt. - DAEE]] /(Tabela_BI[[#This Row],[nº Capt. Subt. - DAEE]] + Tabela_BI[[#This Row],[nº Capt. Superf. - DAEE]]),"") *100,"")</f>
        <v>73.387096774193552</v>
      </c>
      <c r="Q2083" s="1">
        <v>33</v>
      </c>
      <c r="R2083" s="1">
        <v>91</v>
      </c>
      <c r="S2083" s="6">
        <v>2528.43228</v>
      </c>
      <c r="T2083" s="6">
        <v>0</v>
      </c>
      <c r="W2083" s="1"/>
      <c r="X2083" s="1"/>
      <c r="Y2083" s="1"/>
      <c r="AC2083" s="1"/>
      <c r="AF2083" s="1"/>
      <c r="AG2083" s="1"/>
    </row>
    <row r="2084" spans="1:33" hidden="1" x14ac:dyDescent="0.25">
      <c r="A2084" s="1">
        <v>16</v>
      </c>
      <c r="B2084" s="1">
        <v>2018</v>
      </c>
      <c r="C2084" s="1">
        <v>351960016</v>
      </c>
      <c r="D2084" s="44" t="s">
        <v>273</v>
      </c>
      <c r="E2084" s="20">
        <v>0.81369999999999998</v>
      </c>
      <c r="F2084" s="20">
        <v>0.81308999999999998</v>
      </c>
      <c r="G2084" s="20">
        <v>6.1000000000000008E-4</v>
      </c>
      <c r="H2084" s="20">
        <v>0</v>
      </c>
      <c r="I2084" s="20">
        <v>0</v>
      </c>
      <c r="J2084" s="20">
        <v>2.1000000000000001E-4</v>
      </c>
      <c r="K2084" s="20">
        <v>0.81308999999999998</v>
      </c>
      <c r="L2084" s="20">
        <v>4.0000000000000002E-4</v>
      </c>
      <c r="N2084" s="1">
        <v>5</v>
      </c>
      <c r="O2084" s="8">
        <f>IFERROR(IFERROR(Tabela_BI[[#This Row],[nº Capt. Superf. - DAEE]]/(Tabela_BI[[#This Row],[nº Capt. Subt. - DAEE]] + Tabela_BI[[#This Row],[nº Capt. Superf. - DAEE]]),"") *100,"")</f>
        <v>85</v>
      </c>
      <c r="P2084" s="8">
        <f>IFERROR(IFERROR(Tabela_BI[[#This Row],[nº Capt. Subt. - DAEE]] /(Tabela_BI[[#This Row],[nº Capt. Subt. - DAEE]] + Tabela_BI[[#This Row],[nº Capt. Superf. - DAEE]]),"") *100,"")</f>
        <v>15</v>
      </c>
      <c r="Q2084" s="1">
        <v>17</v>
      </c>
      <c r="R2084" s="1">
        <v>3</v>
      </c>
      <c r="S2084" s="6"/>
      <c r="T2084" s="6"/>
      <c r="W2084" s="1"/>
      <c r="X2084" s="1"/>
      <c r="Y2084" s="1"/>
      <c r="AC2084" s="1"/>
      <c r="AF2084" s="1"/>
      <c r="AG2084" s="1"/>
    </row>
    <row r="2085" spans="1:33" hidden="1" x14ac:dyDescent="0.25">
      <c r="A2085" s="1">
        <v>6</v>
      </c>
      <c r="B2085" s="1">
        <v>2018</v>
      </c>
      <c r="C2085" s="1">
        <v>35197096</v>
      </c>
      <c r="D2085" s="44" t="s">
        <v>274</v>
      </c>
      <c r="E2085" s="20">
        <v>0</v>
      </c>
      <c r="F2085" s="20">
        <v>0</v>
      </c>
      <c r="G2085" s="20">
        <v>0</v>
      </c>
      <c r="H2085" s="20">
        <v>0</v>
      </c>
      <c r="I2085" s="20">
        <v>0</v>
      </c>
      <c r="J2085" s="20">
        <v>0</v>
      </c>
      <c r="K2085" s="20">
        <v>0</v>
      </c>
      <c r="L2085" s="20">
        <v>0</v>
      </c>
      <c r="N2085" s="1">
        <v>0</v>
      </c>
      <c r="O2085" s="8" t="str">
        <f>IFERROR(IFERROR(Tabela_BI[[#This Row],[nº Capt. Superf. - DAEE]]/(Tabela_BI[[#This Row],[nº Capt. Subt. - DAEE]] + Tabela_BI[[#This Row],[nº Capt. Superf. - DAEE]]),"") *100,"")</f>
        <v/>
      </c>
      <c r="P2085" s="8" t="str">
        <f>IFERROR(IFERROR(Tabela_BI[[#This Row],[nº Capt. Subt. - DAEE]] /(Tabela_BI[[#This Row],[nº Capt. Subt. - DAEE]] + Tabela_BI[[#This Row],[nº Capt. Superf. - DAEE]]),"") *100,"")</f>
        <v/>
      </c>
      <c r="Q2085" s="1">
        <v>0</v>
      </c>
      <c r="R2085" s="1">
        <v>0</v>
      </c>
      <c r="S2085" s="6"/>
      <c r="T2085" s="6"/>
      <c r="W2085" s="1"/>
      <c r="X2085" s="1"/>
      <c r="Y2085" s="1"/>
      <c r="AC2085" s="1"/>
      <c r="AF2085" s="1"/>
      <c r="AG2085" s="1"/>
    </row>
    <row r="2086" spans="1:33" hidden="1" x14ac:dyDescent="0.25">
      <c r="A2086" s="1">
        <v>10</v>
      </c>
      <c r="B2086" s="1">
        <v>2018</v>
      </c>
      <c r="C2086" s="1">
        <v>351970910</v>
      </c>
      <c r="D2086" s="44" t="s">
        <v>274</v>
      </c>
      <c r="E2086" s="20">
        <v>0.50154347500000085</v>
      </c>
      <c r="F2086" s="20">
        <v>0.42479313500000077</v>
      </c>
      <c r="G2086" s="20">
        <v>7.6750340000000042E-2</v>
      </c>
      <c r="H2086" s="20">
        <v>0</v>
      </c>
      <c r="I2086" s="20">
        <v>0.13539999999999999</v>
      </c>
      <c r="J2086" s="20">
        <v>3.8197129999999996E-2</v>
      </c>
      <c r="K2086" s="20">
        <v>0.25691551200000012</v>
      </c>
      <c r="L2086" s="20">
        <v>7.1030833000000071E-2</v>
      </c>
      <c r="M2086" s="20">
        <v>0.10590768003472222</v>
      </c>
      <c r="N2086" s="1">
        <v>177</v>
      </c>
      <c r="O2086" s="8">
        <f>IFERROR(IFERROR(Tabela_BI[[#This Row],[nº Capt. Superf. - DAEE]]/(Tabela_BI[[#This Row],[nº Capt. Subt. - DAEE]] + Tabela_BI[[#This Row],[nº Capt. Superf. - DAEE]]),"") *100,"")</f>
        <v>72.493573264781489</v>
      </c>
      <c r="P2086" s="8">
        <f>IFERROR(IFERROR(Tabela_BI[[#This Row],[nº Capt. Subt. - DAEE]] /(Tabela_BI[[#This Row],[nº Capt. Subt. - DAEE]] + Tabela_BI[[#This Row],[nº Capt. Superf. - DAEE]]),"") *100,"")</f>
        <v>27.506426735218508</v>
      </c>
      <c r="Q2086" s="1">
        <v>282</v>
      </c>
      <c r="R2086" s="1">
        <v>107</v>
      </c>
      <c r="S2086" s="6">
        <v>651.00024000000008</v>
      </c>
      <c r="T2086" s="6">
        <v>651.00024000000008</v>
      </c>
      <c r="W2086" s="1"/>
      <c r="X2086" s="1"/>
      <c r="Y2086" s="1"/>
      <c r="AC2086" s="1"/>
      <c r="AF2086" s="1"/>
      <c r="AG2086" s="1"/>
    </row>
    <row r="2087" spans="1:33" hidden="1" x14ac:dyDescent="0.25">
      <c r="A2087" s="1">
        <v>11</v>
      </c>
      <c r="B2087" s="1">
        <v>2018</v>
      </c>
      <c r="C2087" s="1">
        <v>351970911</v>
      </c>
      <c r="D2087" s="44" t="s">
        <v>274</v>
      </c>
      <c r="E2087" s="20">
        <v>6.4008620370000004</v>
      </c>
      <c r="F2087" s="20">
        <v>6.4001920370000001</v>
      </c>
      <c r="G2087" s="20">
        <v>6.7000000000000002E-4</v>
      </c>
      <c r="H2087" s="20">
        <v>0</v>
      </c>
      <c r="I2087" s="20">
        <v>6.4</v>
      </c>
      <c r="J2087" s="20">
        <v>6.7000000000000002E-4</v>
      </c>
      <c r="K2087" s="20">
        <v>1.6203699999999999E-4</v>
      </c>
      <c r="L2087" s="20">
        <v>3.0000000000000001E-5</v>
      </c>
      <c r="N2087" s="1">
        <v>1</v>
      </c>
      <c r="O2087" s="8">
        <f>IFERROR(IFERROR(Tabela_BI[[#This Row],[nº Capt. Superf. - DAEE]]/(Tabela_BI[[#This Row],[nº Capt. Subt. - DAEE]] + Tabela_BI[[#This Row],[nº Capt. Superf. - DAEE]]),"") *100,"")</f>
        <v>75</v>
      </c>
      <c r="P2087" s="8">
        <f>IFERROR(IFERROR(Tabela_BI[[#This Row],[nº Capt. Subt. - DAEE]] /(Tabela_BI[[#This Row],[nº Capt. Subt. - DAEE]] + Tabela_BI[[#This Row],[nº Capt. Superf. - DAEE]]),"") *100,"")</f>
        <v>25</v>
      </c>
      <c r="Q2087" s="1">
        <v>3</v>
      </c>
      <c r="R2087" s="1">
        <v>1</v>
      </c>
      <c r="S2087" s="6"/>
      <c r="T2087" s="6"/>
      <c r="W2087" s="1"/>
      <c r="X2087" s="1"/>
      <c r="Y2087" s="1"/>
      <c r="AC2087" s="1"/>
      <c r="AF2087" s="1"/>
      <c r="AG2087" s="1"/>
    </row>
    <row r="2088" spans="1:33" hidden="1" x14ac:dyDescent="0.25">
      <c r="A2088" s="1">
        <v>12</v>
      </c>
      <c r="B2088" s="1">
        <v>2018</v>
      </c>
      <c r="C2088" s="1">
        <v>351980812</v>
      </c>
      <c r="D2088" s="44" t="s">
        <v>275</v>
      </c>
      <c r="E2088" s="20">
        <v>2.444E-2</v>
      </c>
      <c r="F2088" s="20">
        <v>1.8319999999999999E-2</v>
      </c>
      <c r="G2088" s="20">
        <v>6.1199999999999996E-3</v>
      </c>
      <c r="H2088" s="20">
        <v>1.8973332064941669E-2</v>
      </c>
      <c r="I2088" s="20">
        <v>2.2009999999999998E-2</v>
      </c>
      <c r="J2088" s="20">
        <v>1.4499999999999999E-3</v>
      </c>
      <c r="K2088" s="20">
        <v>5.9000000000000003E-4</v>
      </c>
      <c r="L2088" s="20">
        <v>3.9000000000000005E-4</v>
      </c>
      <c r="M2088" s="20">
        <v>1.8841569270833334E-2</v>
      </c>
      <c r="N2088" s="1">
        <v>6</v>
      </c>
      <c r="O2088" s="8">
        <f>IFERROR(IFERROR(Tabela_BI[[#This Row],[nº Capt. Superf. - DAEE]]/(Tabela_BI[[#This Row],[nº Capt. Subt. - DAEE]] + Tabela_BI[[#This Row],[nº Capt. Superf. - DAEE]]),"") *100,"")</f>
        <v>27.27272727272727</v>
      </c>
      <c r="P2088" s="8">
        <f>IFERROR(IFERROR(Tabela_BI[[#This Row],[nº Capt. Subt. - DAEE]] /(Tabela_BI[[#This Row],[nº Capt. Subt. - DAEE]] + Tabela_BI[[#This Row],[nº Capt. Superf. - DAEE]]),"") *100,"")</f>
        <v>72.727272727272734</v>
      </c>
      <c r="Q2088" s="1">
        <v>3</v>
      </c>
      <c r="R2088" s="1">
        <v>8</v>
      </c>
      <c r="S2088" s="6">
        <v>371.55131999999998</v>
      </c>
      <c r="T2088" s="6">
        <v>371.55131999999998</v>
      </c>
      <c r="W2088" s="1"/>
      <c r="X2088" s="1"/>
      <c r="Y2088" s="1"/>
      <c r="AC2088" s="1"/>
      <c r="AF2088" s="1"/>
      <c r="AG2088" s="1"/>
    </row>
    <row r="2089" spans="1:33" hidden="1" x14ac:dyDescent="0.25">
      <c r="A2089" s="1">
        <v>15</v>
      </c>
      <c r="B2089" s="1">
        <v>2018</v>
      </c>
      <c r="C2089" s="1">
        <v>351980815</v>
      </c>
      <c r="D2089" s="44" t="s">
        <v>275</v>
      </c>
      <c r="E2089" s="20">
        <v>0.241338519</v>
      </c>
      <c r="F2089" s="20">
        <v>0.14227851899999999</v>
      </c>
      <c r="G2089" s="20">
        <v>9.9060000000000009E-2</v>
      </c>
      <c r="H2089" s="20">
        <v>9.5161085743277504E-4</v>
      </c>
      <c r="I2089" s="20">
        <v>5.5600000000000007E-3</v>
      </c>
      <c r="J2089" s="20">
        <v>0.11505</v>
      </c>
      <c r="K2089" s="20">
        <v>0.114438519</v>
      </c>
      <c r="L2089" s="20">
        <v>6.2900000000000005E-3</v>
      </c>
      <c r="N2089" s="1">
        <v>2</v>
      </c>
      <c r="O2089" s="8">
        <f>IFERROR(IFERROR(Tabela_BI[[#This Row],[nº Capt. Superf. - DAEE]]/(Tabela_BI[[#This Row],[nº Capt. Subt. - DAEE]] + Tabela_BI[[#This Row],[nº Capt. Superf. - DAEE]]),"") *100,"")</f>
        <v>44.444444444444443</v>
      </c>
      <c r="P2089" s="8">
        <f>IFERROR(IFERROR(Tabela_BI[[#This Row],[nº Capt. Subt. - DAEE]] /(Tabela_BI[[#This Row],[nº Capt. Subt. - DAEE]] + Tabela_BI[[#This Row],[nº Capt. Superf. - DAEE]]),"") *100,"")</f>
        <v>55.555555555555557</v>
      </c>
      <c r="Q2089" s="1">
        <v>8</v>
      </c>
      <c r="R2089" s="1">
        <v>10</v>
      </c>
      <c r="S2089" s="6"/>
      <c r="T2089" s="6"/>
      <c r="W2089" s="1"/>
      <c r="X2089" s="1"/>
      <c r="Y2089" s="1"/>
      <c r="AC2089" s="1"/>
      <c r="AF2089" s="1"/>
      <c r="AG2089" s="1"/>
    </row>
    <row r="2090" spans="1:33" hidden="1" x14ac:dyDescent="0.25">
      <c r="A2090" s="1">
        <v>17</v>
      </c>
      <c r="B2090" s="1">
        <v>2018</v>
      </c>
      <c r="C2090" s="1">
        <v>351990717</v>
      </c>
      <c r="D2090" s="44" t="s">
        <v>276</v>
      </c>
      <c r="E2090" s="20">
        <v>9.7018500000000004E-4</v>
      </c>
      <c r="F2090" s="20">
        <v>8.1018500000000005E-4</v>
      </c>
      <c r="G2090" s="20">
        <v>1.6000000000000001E-4</v>
      </c>
      <c r="H2090" s="20">
        <v>0</v>
      </c>
      <c r="I2090" s="20">
        <v>0</v>
      </c>
      <c r="J2090" s="20">
        <v>0</v>
      </c>
      <c r="K2090" s="20">
        <v>9.7018500000000004E-4</v>
      </c>
      <c r="L2090" s="20">
        <v>0</v>
      </c>
      <c r="N2090" s="1">
        <v>0</v>
      </c>
      <c r="O2090" s="8">
        <f>IFERROR(IFERROR(Tabela_BI[[#This Row],[nº Capt. Superf. - DAEE]]/(Tabela_BI[[#This Row],[nº Capt. Subt. - DAEE]] + Tabela_BI[[#This Row],[nº Capt. Superf. - DAEE]]),"") *100,"")</f>
        <v>50</v>
      </c>
      <c r="P2090" s="8">
        <f>IFERROR(IFERROR(Tabela_BI[[#This Row],[nº Capt. Subt. - DAEE]] /(Tabela_BI[[#This Row],[nº Capt. Subt. - DAEE]] + Tabela_BI[[#This Row],[nº Capt. Superf. - DAEE]]),"") *100,"")</f>
        <v>50</v>
      </c>
      <c r="Q2090" s="1">
        <v>1</v>
      </c>
      <c r="R2090" s="1">
        <v>1</v>
      </c>
      <c r="S2090" s="6"/>
      <c r="T2090" s="6"/>
      <c r="W2090" s="1"/>
      <c r="X2090" s="1"/>
      <c r="Y2090" s="1"/>
      <c r="AC2090" s="1"/>
      <c r="AF2090" s="1"/>
      <c r="AG2090" s="1"/>
    </row>
    <row r="2091" spans="1:33" hidden="1" x14ac:dyDescent="0.25">
      <c r="A2091" s="1">
        <v>22</v>
      </c>
      <c r="B2091" s="1">
        <v>2018</v>
      </c>
      <c r="C2091" s="1">
        <v>351990722</v>
      </c>
      <c r="D2091" s="44" t="s">
        <v>276</v>
      </c>
      <c r="E2091" s="20">
        <v>0.17176250000000001</v>
      </c>
      <c r="F2091" s="20">
        <v>0.13098888900000002</v>
      </c>
      <c r="G2091" s="20">
        <v>4.0773610999999987E-2</v>
      </c>
      <c r="H2091" s="20">
        <v>0.340268835616438</v>
      </c>
      <c r="I2091" s="20">
        <v>3.7499999999999999E-2</v>
      </c>
      <c r="J2091" s="20">
        <v>8.8000000000000003E-4</v>
      </c>
      <c r="K2091" s="20">
        <v>0.13227250000000004</v>
      </c>
      <c r="L2091" s="20">
        <v>1.1099999999999999E-3</v>
      </c>
      <c r="M2091" s="20">
        <v>1.8175984114583335E-2</v>
      </c>
      <c r="N2091" s="1">
        <v>5</v>
      </c>
      <c r="O2091" s="8">
        <f>IFERROR(IFERROR(Tabela_BI[[#This Row],[nº Capt. Superf. - DAEE]]/(Tabela_BI[[#This Row],[nº Capt. Subt. - DAEE]] + Tabela_BI[[#This Row],[nº Capt. Superf. - DAEE]]),"") *100,"")</f>
        <v>25</v>
      </c>
      <c r="P2091" s="8">
        <f>IFERROR(IFERROR(Tabela_BI[[#This Row],[nº Capt. Subt. - DAEE]] /(Tabela_BI[[#This Row],[nº Capt. Subt. - DAEE]] + Tabela_BI[[#This Row],[nº Capt. Superf. - DAEE]]),"") *100,"")</f>
        <v>75</v>
      </c>
      <c r="Q2091" s="1">
        <v>7</v>
      </c>
      <c r="R2091" s="1">
        <v>21</v>
      </c>
      <c r="S2091" s="6">
        <v>370.02690000000001</v>
      </c>
      <c r="T2091" s="6">
        <v>370.02690000000001</v>
      </c>
      <c r="W2091" s="1"/>
      <c r="X2091" s="1"/>
      <c r="Y2091" s="1"/>
      <c r="AC2091" s="1"/>
      <c r="AF2091" s="1"/>
      <c r="AG2091" s="1"/>
    </row>
    <row r="2092" spans="1:33" hidden="1" x14ac:dyDescent="0.25">
      <c r="A2092" s="1">
        <v>10</v>
      </c>
      <c r="B2092" s="1">
        <v>2018</v>
      </c>
      <c r="C2092" s="1">
        <v>352000410</v>
      </c>
      <c r="D2092" s="44" t="s">
        <v>277</v>
      </c>
      <c r="E2092" s="20">
        <v>6.745000000000001E-2</v>
      </c>
      <c r="F2092" s="20">
        <v>6.7030000000000006E-2</v>
      </c>
      <c r="G2092" s="20">
        <v>4.2000000000000002E-4</v>
      </c>
      <c r="H2092" s="20">
        <v>0</v>
      </c>
      <c r="I2092" s="20">
        <v>0</v>
      </c>
      <c r="J2092" s="20">
        <v>0</v>
      </c>
      <c r="K2092" s="20">
        <v>6.745000000000001E-2</v>
      </c>
      <c r="L2092" s="20">
        <v>0</v>
      </c>
      <c r="N2092" s="1">
        <v>1</v>
      </c>
      <c r="O2092" s="8">
        <f>IFERROR(IFERROR(Tabela_BI[[#This Row],[nº Capt. Superf. - DAEE]]/(Tabela_BI[[#This Row],[nº Capt. Subt. - DAEE]] + Tabela_BI[[#This Row],[nº Capt. Superf. - DAEE]]),"") *100,"")</f>
        <v>80</v>
      </c>
      <c r="P2092" s="8">
        <f>IFERROR(IFERROR(Tabela_BI[[#This Row],[nº Capt. Subt. - DAEE]] /(Tabela_BI[[#This Row],[nº Capt. Subt. - DAEE]] + Tabela_BI[[#This Row],[nº Capt. Superf. - DAEE]]),"") *100,"")</f>
        <v>20</v>
      </c>
      <c r="Q2092" s="1">
        <v>4</v>
      </c>
      <c r="R2092" s="1">
        <v>1</v>
      </c>
      <c r="S2092" s="6"/>
      <c r="T2092" s="6"/>
      <c r="W2092" s="1"/>
      <c r="X2092" s="1"/>
      <c r="Y2092" s="1"/>
      <c r="AC2092" s="1"/>
      <c r="AF2092" s="1"/>
      <c r="AG2092" s="1"/>
    </row>
    <row r="2093" spans="1:33" hidden="1" x14ac:dyDescent="0.25">
      <c r="A2093" s="1">
        <v>13</v>
      </c>
      <c r="B2093" s="1">
        <v>2018</v>
      </c>
      <c r="C2093" s="1">
        <v>352000413</v>
      </c>
      <c r="D2093" s="44" t="s">
        <v>277</v>
      </c>
      <c r="E2093" s="20">
        <v>0.2040231490000001</v>
      </c>
      <c r="F2093" s="20">
        <v>0.20056814900000008</v>
      </c>
      <c r="G2093" s="20">
        <v>3.4550000000000002E-3</v>
      </c>
      <c r="H2093" s="20">
        <v>0</v>
      </c>
      <c r="I2093" s="20">
        <v>2.4305559999999999E-3</v>
      </c>
      <c r="J2093" s="20">
        <v>0</v>
      </c>
      <c r="K2093" s="20">
        <v>0.19405555600000007</v>
      </c>
      <c r="L2093" s="20">
        <v>7.5370370000000008E-3</v>
      </c>
      <c r="M2093" s="20">
        <v>7.1566639500000001E-2</v>
      </c>
      <c r="N2093" s="1">
        <v>12</v>
      </c>
      <c r="O2093" s="8">
        <f>IFERROR(IFERROR(Tabela_BI[[#This Row],[nº Capt. Superf. - DAEE]]/(Tabela_BI[[#This Row],[nº Capt. Subt. - DAEE]] + Tabela_BI[[#This Row],[nº Capt. Superf. - DAEE]]),"") *100,"")</f>
        <v>80</v>
      </c>
      <c r="P2093" s="8">
        <f>IFERROR(IFERROR(Tabela_BI[[#This Row],[nº Capt. Subt. - DAEE]] /(Tabela_BI[[#This Row],[nº Capt. Subt. - DAEE]] + Tabela_BI[[#This Row],[nº Capt. Superf. - DAEE]]),"") *100,"")</f>
        <v>20</v>
      </c>
      <c r="Q2093" s="1">
        <v>16</v>
      </c>
      <c r="R2093" s="1">
        <v>4</v>
      </c>
      <c r="S2093" s="6">
        <v>1320.6779999999999</v>
      </c>
      <c r="T2093" s="6">
        <v>1056.5423999999998</v>
      </c>
      <c r="W2093" s="1"/>
      <c r="X2093" s="1"/>
      <c r="Y2093" s="1"/>
      <c r="AC2093" s="1"/>
      <c r="AF2093" s="1"/>
      <c r="AG2093" s="1"/>
    </row>
    <row r="2094" spans="1:33" hidden="1" x14ac:dyDescent="0.25">
      <c r="A2094" s="1">
        <v>8</v>
      </c>
      <c r="B2094" s="1">
        <v>2018</v>
      </c>
      <c r="C2094" s="1">
        <v>35201038</v>
      </c>
      <c r="D2094" s="44" t="s">
        <v>278</v>
      </c>
      <c r="E2094" s="20">
        <v>0.18549597100000009</v>
      </c>
      <c r="F2094" s="20">
        <v>1.2044814000000001E-2</v>
      </c>
      <c r="G2094" s="20">
        <v>0.17345115700000008</v>
      </c>
      <c r="H2094" s="20">
        <v>0.53548487442922366</v>
      </c>
      <c r="I2094" s="20">
        <v>0.11506</v>
      </c>
      <c r="J2094" s="20">
        <v>3.1420000000000003E-2</v>
      </c>
      <c r="K2094" s="20">
        <v>3.3322220999999999E-2</v>
      </c>
      <c r="L2094" s="20">
        <v>5.6937499999999992E-3</v>
      </c>
      <c r="M2094" s="20">
        <v>8.3633510527777774E-2</v>
      </c>
      <c r="N2094" s="1">
        <v>9</v>
      </c>
      <c r="O2094" s="8">
        <f>IFERROR(IFERROR(Tabela_BI[[#This Row],[nº Capt. Superf. - DAEE]]/(Tabela_BI[[#This Row],[nº Capt. Subt. - DAEE]] + Tabela_BI[[#This Row],[nº Capt. Superf. - DAEE]]),"") *100,"")</f>
        <v>18.96551724137931</v>
      </c>
      <c r="P2094" s="8">
        <f>IFERROR(IFERROR(Tabela_BI[[#This Row],[nº Capt. Subt. - DAEE]] /(Tabela_BI[[#This Row],[nº Capt. Subt. - DAEE]] + Tabela_BI[[#This Row],[nº Capt. Superf. - DAEE]]),"") *100,"")</f>
        <v>81.034482758620683</v>
      </c>
      <c r="Q2094" s="1">
        <v>11</v>
      </c>
      <c r="R2094" s="1">
        <v>47</v>
      </c>
      <c r="S2094" s="6">
        <v>1488.030264</v>
      </c>
      <c r="T2094" s="6">
        <v>1488.030264</v>
      </c>
      <c r="W2094" s="1"/>
      <c r="X2094" s="1"/>
      <c r="Y2094" s="1"/>
      <c r="AC2094" s="1"/>
      <c r="AF2094" s="1"/>
      <c r="AG2094" s="1"/>
    </row>
    <row r="2095" spans="1:33" hidden="1" x14ac:dyDescent="0.25">
      <c r="A2095" s="1">
        <v>2</v>
      </c>
      <c r="B2095" s="1">
        <v>2018</v>
      </c>
      <c r="C2095" s="1">
        <v>35202022</v>
      </c>
      <c r="D2095" s="44" t="s">
        <v>279</v>
      </c>
      <c r="E2095" s="20">
        <v>0.21971092600000006</v>
      </c>
      <c r="F2095" s="20">
        <v>0.21371055500000005</v>
      </c>
      <c r="G2095" s="20">
        <v>6.000371E-3</v>
      </c>
      <c r="H2095" s="20">
        <v>0</v>
      </c>
      <c r="I2095" s="20">
        <v>5.3129999999999997E-2</v>
      </c>
      <c r="J2095" s="20">
        <v>3.14E-3</v>
      </c>
      <c r="K2095" s="20">
        <v>0.155458704</v>
      </c>
      <c r="L2095" s="20">
        <v>7.9822219999999989E-3</v>
      </c>
      <c r="M2095" s="20">
        <v>1.3417455729166668E-2</v>
      </c>
      <c r="N2095" s="1">
        <v>49</v>
      </c>
      <c r="O2095" s="8">
        <f>IFERROR(IFERROR(Tabela_BI[[#This Row],[nº Capt. Superf. - DAEE]]/(Tabela_BI[[#This Row],[nº Capt. Subt. - DAEE]] + Tabela_BI[[#This Row],[nº Capt. Superf. - DAEE]]),"") *100,"")</f>
        <v>65.384615384615387</v>
      </c>
      <c r="P2095" s="8">
        <f>IFERROR(IFERROR(Tabela_BI[[#This Row],[nº Capt. Subt. - DAEE]] /(Tabela_BI[[#This Row],[nº Capt. Subt. - DAEE]] + Tabela_BI[[#This Row],[nº Capt. Superf. - DAEE]]),"") *100,"")</f>
        <v>34.615384615384613</v>
      </c>
      <c r="Q2095" s="1">
        <v>34</v>
      </c>
      <c r="R2095" s="1">
        <v>18</v>
      </c>
      <c r="S2095" s="6">
        <v>124.699716</v>
      </c>
      <c r="T2095" s="6">
        <v>124.699716</v>
      </c>
      <c r="W2095" s="1"/>
      <c r="X2095" s="1"/>
      <c r="Y2095" s="1"/>
      <c r="AC2095" s="1"/>
      <c r="AF2095" s="1"/>
      <c r="AG2095" s="1"/>
    </row>
    <row r="2096" spans="1:33" hidden="1" x14ac:dyDescent="0.25">
      <c r="A2096" s="1">
        <v>11</v>
      </c>
      <c r="B2096" s="1">
        <v>2018</v>
      </c>
      <c r="C2096" s="1">
        <v>352030111</v>
      </c>
      <c r="D2096" s="44" t="s">
        <v>280</v>
      </c>
      <c r="E2096" s="20">
        <v>5.9786666000000009E-2</v>
      </c>
      <c r="F2096" s="20">
        <v>5.716777700000001E-2</v>
      </c>
      <c r="G2096" s="20">
        <v>2.6188890000000001E-3</v>
      </c>
      <c r="H2096" s="20">
        <v>0.18689440639269428</v>
      </c>
      <c r="I2096" s="20">
        <v>1.6000000000000001E-4</v>
      </c>
      <c r="J2096" s="20">
        <v>8.8888999999999995E-5</v>
      </c>
      <c r="K2096" s="20">
        <v>4.7467777000000003E-2</v>
      </c>
      <c r="L2096" s="20">
        <v>1.2070000000000001E-2</v>
      </c>
      <c r="M2096" s="20">
        <v>5.7914091855324083E-2</v>
      </c>
      <c r="N2096" s="1">
        <v>64</v>
      </c>
      <c r="O2096" s="8">
        <f>IFERROR(IFERROR(Tabela_BI[[#This Row],[nº Capt. Superf. - DAEE]]/(Tabela_BI[[#This Row],[nº Capt. Subt. - DAEE]] + Tabela_BI[[#This Row],[nº Capt. Superf. - DAEE]]),"") *100,"")</f>
        <v>75.609756097560975</v>
      </c>
      <c r="P2096" s="8">
        <f>IFERROR(IFERROR(Tabela_BI[[#This Row],[nº Capt. Subt. - DAEE]] /(Tabela_BI[[#This Row],[nº Capt. Subt. - DAEE]] + Tabela_BI[[#This Row],[nº Capt. Superf. - DAEE]]),"") *100,"")</f>
        <v>24.390243902439025</v>
      </c>
      <c r="Q2096" s="1">
        <v>31</v>
      </c>
      <c r="R2096" s="1">
        <v>10</v>
      </c>
      <c r="S2096" s="6">
        <v>1050.7881599999998</v>
      </c>
      <c r="T2096" s="6">
        <v>1050.7881599999998</v>
      </c>
      <c r="W2096" s="1"/>
      <c r="X2096" s="1"/>
      <c r="Y2096" s="1"/>
      <c r="AC2096" s="1"/>
      <c r="AF2096" s="1"/>
      <c r="AG2096" s="1"/>
    </row>
    <row r="2097" spans="1:33" hidden="1" x14ac:dyDescent="0.25">
      <c r="A2097" s="1">
        <v>11</v>
      </c>
      <c r="B2097" s="1">
        <v>2018</v>
      </c>
      <c r="C2097" s="1">
        <v>352042611</v>
      </c>
      <c r="D2097" s="44" t="s">
        <v>281</v>
      </c>
      <c r="E2097" s="20">
        <v>2.1605000000000001E-5</v>
      </c>
      <c r="F2097" s="20">
        <v>0</v>
      </c>
      <c r="G2097" s="20">
        <v>2.1605000000000001E-5</v>
      </c>
      <c r="H2097" s="20">
        <v>0</v>
      </c>
      <c r="I2097" s="20">
        <v>0</v>
      </c>
      <c r="J2097" s="20">
        <v>0</v>
      </c>
      <c r="K2097" s="20">
        <v>0</v>
      </c>
      <c r="L2097" s="20">
        <v>2.1605000000000001E-5</v>
      </c>
      <c r="M2097" s="20">
        <v>2.2898892187500002E-2</v>
      </c>
      <c r="N2097" s="1" t="s">
        <v>47</v>
      </c>
      <c r="O2097" s="8" t="str">
        <f>IFERROR(IFERROR(Tabela_BI[[#This Row],[nº Capt. Superf. - DAEE]]/(Tabela_BI[[#This Row],[nº Capt. Subt. - DAEE]] + Tabela_BI[[#This Row],[nº Capt. Superf. - DAEE]]),"") *100,"")</f>
        <v/>
      </c>
      <c r="P2097" s="8" t="str">
        <f>IFERROR(IFERROR(Tabela_BI[[#This Row],[nº Capt. Subt. - DAEE]] /(Tabela_BI[[#This Row],[nº Capt. Subt. - DAEE]] + Tabela_BI[[#This Row],[nº Capt. Superf. - DAEE]]),"") *100,"")</f>
        <v/>
      </c>
      <c r="Q2097" s="1" t="s">
        <v>47</v>
      </c>
      <c r="R2097" s="1">
        <v>1</v>
      </c>
      <c r="S2097" s="6">
        <v>402.63480000000004</v>
      </c>
      <c r="T2097" s="6">
        <v>402.63480000000004</v>
      </c>
      <c r="W2097" s="1"/>
      <c r="X2097" s="1"/>
      <c r="Y2097" s="1"/>
      <c r="AC2097" s="1"/>
      <c r="AF2097" s="1"/>
      <c r="AG2097" s="1"/>
    </row>
    <row r="2098" spans="1:33" hidden="1" x14ac:dyDescent="0.25">
      <c r="A2098" s="1">
        <v>18</v>
      </c>
      <c r="B2098" s="1">
        <v>2018</v>
      </c>
      <c r="C2098" s="1">
        <v>352044218</v>
      </c>
      <c r="D2098" s="44" t="s">
        <v>282</v>
      </c>
      <c r="E2098" s="20">
        <v>0.15075999999999998</v>
      </c>
      <c r="F2098" s="20">
        <v>2.239E-2</v>
      </c>
      <c r="G2098" s="20">
        <v>0.12836999999999998</v>
      </c>
      <c r="H2098" s="20">
        <v>0.45121702181633733</v>
      </c>
      <c r="I2098" s="20">
        <v>0.11898000000000002</v>
      </c>
      <c r="J2098" s="20">
        <v>5.4099999999999999E-3</v>
      </c>
      <c r="K2098" s="20">
        <v>2.6040000000000001E-2</v>
      </c>
      <c r="L2098" s="20">
        <v>3.3E-4</v>
      </c>
      <c r="M2098" s="20">
        <v>7.8056817129629627E-2</v>
      </c>
      <c r="N2098" s="1">
        <v>5</v>
      </c>
      <c r="O2098" s="8">
        <f>IFERROR(IFERROR(Tabela_BI[[#This Row],[nº Capt. Superf. - DAEE]]/(Tabela_BI[[#This Row],[nº Capt. Subt. - DAEE]] + Tabela_BI[[#This Row],[nº Capt. Superf. - DAEE]]),"") *100,"")</f>
        <v>9.0909090909090917</v>
      </c>
      <c r="P2098" s="8">
        <f>IFERROR(IFERROR(Tabela_BI[[#This Row],[nº Capt. Subt. - DAEE]] /(Tabela_BI[[#This Row],[nº Capt. Subt. - DAEE]] + Tabela_BI[[#This Row],[nº Capt. Superf. - DAEE]]),"") *100,"")</f>
        <v>90.909090909090907</v>
      </c>
      <c r="Q2098" s="1">
        <v>3</v>
      </c>
      <c r="R2098" s="1">
        <v>30</v>
      </c>
      <c r="S2098" s="6">
        <v>1223.054208</v>
      </c>
      <c r="T2098" s="6">
        <v>1223.054208</v>
      </c>
      <c r="W2098" s="1"/>
      <c r="X2098" s="1"/>
      <c r="Y2098" s="1"/>
      <c r="AC2098" s="1"/>
      <c r="AF2098" s="1"/>
      <c r="AG2098" s="1"/>
    </row>
    <row r="2099" spans="1:33" hidden="1" x14ac:dyDescent="0.25">
      <c r="A2099" s="1">
        <v>19</v>
      </c>
      <c r="B2099" s="1">
        <v>2018</v>
      </c>
      <c r="C2099" s="1">
        <v>352044219</v>
      </c>
      <c r="D2099" s="44" t="s">
        <v>282</v>
      </c>
      <c r="E2099" s="20">
        <v>1.683307E-3</v>
      </c>
      <c r="F2099" s="20">
        <v>8.5330699999999998E-4</v>
      </c>
      <c r="G2099" s="20">
        <v>8.3000000000000001E-4</v>
      </c>
      <c r="H2099" s="20">
        <v>0</v>
      </c>
      <c r="I2099" s="20">
        <v>8.3000000000000001E-4</v>
      </c>
      <c r="J2099" s="20">
        <v>0</v>
      </c>
      <c r="K2099" s="20">
        <v>8.5330699999999998E-4</v>
      </c>
      <c r="L2099" s="20">
        <v>0</v>
      </c>
      <c r="N2099" s="1" t="s">
        <v>47</v>
      </c>
      <c r="O2099" s="8">
        <f>IFERROR(IFERROR(Tabela_BI[[#This Row],[nº Capt. Superf. - DAEE]]/(Tabela_BI[[#This Row],[nº Capt. Subt. - DAEE]] + Tabela_BI[[#This Row],[nº Capt. Superf. - DAEE]]),"") *100,"")</f>
        <v>83.333333333333343</v>
      </c>
      <c r="P2099" s="8">
        <f>IFERROR(IFERROR(Tabela_BI[[#This Row],[nº Capt. Subt. - DAEE]] /(Tabela_BI[[#This Row],[nº Capt. Subt. - DAEE]] + Tabela_BI[[#This Row],[nº Capt. Superf. - DAEE]]),"") *100,"")</f>
        <v>16.666666666666664</v>
      </c>
      <c r="Q2099" s="1">
        <v>5</v>
      </c>
      <c r="R2099" s="1">
        <v>1</v>
      </c>
      <c r="S2099" s="6"/>
      <c r="T2099" s="6"/>
      <c r="W2099" s="1"/>
      <c r="X2099" s="1"/>
      <c r="Y2099" s="1"/>
      <c r="AC2099" s="1"/>
      <c r="AF2099" s="1"/>
      <c r="AG2099" s="1"/>
    </row>
    <row r="2100" spans="1:33" hidden="1" x14ac:dyDescent="0.25">
      <c r="A2100" s="1">
        <v>3</v>
      </c>
      <c r="B2100" s="1">
        <v>2018</v>
      </c>
      <c r="C2100" s="1">
        <v>35204003</v>
      </c>
      <c r="D2100" s="44" t="s">
        <v>283</v>
      </c>
      <c r="E2100" s="20">
        <v>0.16292555499999997</v>
      </c>
      <c r="F2100" s="20">
        <v>0.16248777699999997</v>
      </c>
      <c r="G2100" s="20">
        <v>4.3777800000000005E-4</v>
      </c>
      <c r="H2100" s="20">
        <v>0</v>
      </c>
      <c r="I2100" s="20">
        <v>0.15175</v>
      </c>
      <c r="J2100" s="20">
        <v>5.0000000000000002E-5</v>
      </c>
      <c r="K2100" s="20">
        <v>8.5203699999999993E-4</v>
      </c>
      <c r="L2100" s="20">
        <v>1.0273518000000001E-2</v>
      </c>
      <c r="M2100" s="20">
        <v>6.7920009956018504E-2</v>
      </c>
      <c r="N2100" s="1">
        <v>14</v>
      </c>
      <c r="O2100" s="8">
        <f>IFERROR(IFERROR(Tabela_BI[[#This Row],[nº Capt. Superf. - DAEE]]/(Tabela_BI[[#This Row],[nº Capt. Subt. - DAEE]] + Tabela_BI[[#This Row],[nº Capt. Superf. - DAEE]]),"") *100,"")</f>
        <v>88.888888888888886</v>
      </c>
      <c r="P2100" s="8">
        <f>IFERROR(IFERROR(Tabela_BI[[#This Row],[nº Capt. Subt. - DAEE]] /(Tabela_BI[[#This Row],[nº Capt. Subt. - DAEE]] + Tabela_BI[[#This Row],[nº Capt. Superf. - DAEE]]),"") *100,"")</f>
        <v>11.111111111111111</v>
      </c>
      <c r="Q2100" s="1">
        <v>40</v>
      </c>
      <c r="R2100" s="1">
        <v>5</v>
      </c>
      <c r="S2100" s="6">
        <v>649.4046426000001</v>
      </c>
      <c r="T2100" s="6">
        <v>25.976185704000002</v>
      </c>
      <c r="W2100" s="1"/>
      <c r="X2100" s="1"/>
      <c r="Y2100" s="1"/>
      <c r="AC2100" s="1"/>
      <c r="AF2100" s="1"/>
      <c r="AG2100" s="1"/>
    </row>
    <row r="2101" spans="1:33" hidden="1" x14ac:dyDescent="0.25">
      <c r="A2101" s="1">
        <v>5</v>
      </c>
      <c r="B2101" s="1">
        <v>2018</v>
      </c>
      <c r="C2101" s="1">
        <v>35205095</v>
      </c>
      <c r="D2101" s="44" t="s">
        <v>284</v>
      </c>
      <c r="E2101" s="20">
        <v>0.95977535700000327</v>
      </c>
      <c r="F2101" s="20">
        <v>0.49680148099999988</v>
      </c>
      <c r="G2101" s="20">
        <v>0.46297387600000339</v>
      </c>
      <c r="H2101" s="20">
        <v>0</v>
      </c>
      <c r="I2101" s="20">
        <v>0.44631999999999999</v>
      </c>
      <c r="J2101" s="20">
        <v>0.3487836110000001</v>
      </c>
      <c r="K2101" s="20">
        <v>4.5101837000000013E-2</v>
      </c>
      <c r="L2101" s="20">
        <v>0.11956990900000175</v>
      </c>
      <c r="M2101" s="20">
        <v>0.80856888090740731</v>
      </c>
      <c r="N2101" s="1">
        <v>120</v>
      </c>
      <c r="O2101" s="8">
        <f>IFERROR(IFERROR(Tabela_BI[[#This Row],[nº Capt. Superf. - DAEE]]/(Tabela_BI[[#This Row],[nº Capt. Subt. - DAEE]] + Tabela_BI[[#This Row],[nº Capt. Superf. - DAEE]]),"") *100,"")</f>
        <v>3.1358885017421603</v>
      </c>
      <c r="P2101" s="8">
        <f>IFERROR(IFERROR(Tabela_BI[[#This Row],[nº Capt. Subt. - DAEE]] /(Tabela_BI[[#This Row],[nº Capt. Subt. - DAEE]] + Tabela_BI[[#This Row],[nº Capt. Superf. - DAEE]]),"") *100,"")</f>
        <v>96.864111498257842</v>
      </c>
      <c r="Q2101" s="1">
        <v>27</v>
      </c>
      <c r="R2101" s="1">
        <v>834</v>
      </c>
      <c r="S2101" s="6">
        <v>12987.819936</v>
      </c>
      <c r="T2101" s="6">
        <v>7338.1182638400005</v>
      </c>
      <c r="W2101" s="1"/>
      <c r="X2101" s="1"/>
      <c r="Y2101" s="1"/>
      <c r="AC2101" s="1"/>
      <c r="AF2101" s="1"/>
      <c r="AG2101" s="1"/>
    </row>
    <row r="2102" spans="1:33" hidden="1" x14ac:dyDescent="0.25">
      <c r="A2102" s="1">
        <v>10</v>
      </c>
      <c r="B2102" s="1">
        <v>2018</v>
      </c>
      <c r="C2102" s="1">
        <v>352050910</v>
      </c>
      <c r="D2102" s="44" t="s">
        <v>284</v>
      </c>
      <c r="E2102" s="20">
        <v>5.3703699999999997E-4</v>
      </c>
      <c r="F2102" s="20">
        <v>0</v>
      </c>
      <c r="G2102" s="20">
        <v>5.3703699999999997E-4</v>
      </c>
      <c r="H2102" s="20">
        <v>0</v>
      </c>
      <c r="I2102" s="20">
        <v>0</v>
      </c>
      <c r="J2102" s="20">
        <v>0</v>
      </c>
      <c r="K2102" s="20">
        <v>3.0092600000000003E-4</v>
      </c>
      <c r="L2102" s="20">
        <v>2.36111E-4</v>
      </c>
      <c r="N2102" s="1">
        <v>0</v>
      </c>
      <c r="O2102" s="8" t="str">
        <f>IFERROR(IFERROR(Tabela_BI[[#This Row],[nº Capt. Superf. - DAEE]]/(Tabela_BI[[#This Row],[nº Capt. Subt. - DAEE]] + Tabela_BI[[#This Row],[nº Capt. Superf. - DAEE]]),"") *100,"")</f>
        <v/>
      </c>
      <c r="P2102" s="8" t="str">
        <f>IFERROR(IFERROR(Tabela_BI[[#This Row],[nº Capt. Subt. - DAEE]] /(Tabela_BI[[#This Row],[nº Capt. Subt. - DAEE]] + Tabela_BI[[#This Row],[nº Capt. Superf. - DAEE]]),"") *100,"")</f>
        <v/>
      </c>
      <c r="Q2102" s="1" t="s">
        <v>47</v>
      </c>
      <c r="R2102" s="1">
        <v>6</v>
      </c>
      <c r="S2102" s="6"/>
      <c r="T2102" s="6"/>
      <c r="W2102" s="1"/>
      <c r="X2102" s="1"/>
      <c r="Y2102" s="1"/>
      <c r="AC2102" s="1"/>
      <c r="AF2102" s="1"/>
      <c r="AG2102" s="1"/>
    </row>
    <row r="2103" spans="1:33" hidden="1" x14ac:dyDescent="0.25">
      <c r="A2103" s="1">
        <v>21</v>
      </c>
      <c r="B2103" s="1">
        <v>2018</v>
      </c>
      <c r="C2103" s="1">
        <v>352060821</v>
      </c>
      <c r="D2103" s="44" t="s">
        <v>285</v>
      </c>
      <c r="E2103" s="20">
        <v>6.3406019999999999E-3</v>
      </c>
      <c r="F2103" s="20">
        <v>6.1399999999999996E-3</v>
      </c>
      <c r="G2103" s="20">
        <v>2.00602E-4</v>
      </c>
      <c r="H2103" s="20">
        <v>0</v>
      </c>
      <c r="I2103" s="20">
        <v>0</v>
      </c>
      <c r="J2103" s="20">
        <v>0</v>
      </c>
      <c r="K2103" s="20">
        <v>6.1899999999999993E-3</v>
      </c>
      <c r="L2103" s="20">
        <v>1.5060200000000001E-4</v>
      </c>
      <c r="M2103" s="20">
        <v>1.0657839843749999E-2</v>
      </c>
      <c r="N2103" s="1">
        <v>1</v>
      </c>
      <c r="O2103" s="8">
        <f>IFERROR(IFERROR(Tabela_BI[[#This Row],[nº Capt. Superf. - DAEE]]/(Tabela_BI[[#This Row],[nº Capt. Subt. - DAEE]] + Tabela_BI[[#This Row],[nº Capt. Superf. - DAEE]]),"") *100,"")</f>
        <v>20</v>
      </c>
      <c r="P2103" s="8">
        <f>IFERROR(IFERROR(Tabela_BI[[#This Row],[nº Capt. Subt. - DAEE]] /(Tabela_BI[[#This Row],[nº Capt. Subt. - DAEE]] + Tabela_BI[[#This Row],[nº Capt. Superf. - DAEE]]),"") *100,"")</f>
        <v>80</v>
      </c>
      <c r="Q2103" s="1">
        <v>1</v>
      </c>
      <c r="R2103" s="1">
        <v>4</v>
      </c>
      <c r="S2103" s="6">
        <v>214.63920000000002</v>
      </c>
      <c r="T2103" s="6">
        <v>214.63920000000002</v>
      </c>
      <c r="W2103" s="1"/>
      <c r="X2103" s="1"/>
      <c r="Y2103" s="1"/>
      <c r="AC2103" s="1"/>
      <c r="AF2103" s="1"/>
      <c r="AG2103" s="1"/>
    </row>
    <row r="2104" spans="1:33" hidden="1" x14ac:dyDescent="0.25">
      <c r="A2104" s="1">
        <v>22</v>
      </c>
      <c r="B2104" s="1">
        <v>2018</v>
      </c>
      <c r="C2104" s="1">
        <v>352060822</v>
      </c>
      <c r="D2104" s="44" t="s">
        <v>285</v>
      </c>
      <c r="E2104" s="20">
        <v>9.0299999999999998E-3</v>
      </c>
      <c r="F2104" s="20">
        <v>0</v>
      </c>
      <c r="G2104" s="20">
        <v>9.0299999999999998E-3</v>
      </c>
      <c r="H2104" s="20">
        <v>0</v>
      </c>
      <c r="I2104" s="20">
        <v>9.0299999999999998E-3</v>
      </c>
      <c r="J2104" s="20">
        <v>0</v>
      </c>
      <c r="K2104" s="20">
        <v>0</v>
      </c>
      <c r="L2104" s="20">
        <v>0</v>
      </c>
      <c r="N2104" s="1">
        <v>0</v>
      </c>
      <c r="O2104" s="8" t="str">
        <f>IFERROR(IFERROR(Tabela_BI[[#This Row],[nº Capt. Superf. - DAEE]]/(Tabela_BI[[#This Row],[nº Capt. Subt. - DAEE]] + Tabela_BI[[#This Row],[nº Capt. Superf. - DAEE]]),"") *100,"")</f>
        <v/>
      </c>
      <c r="P2104" s="8" t="str">
        <f>IFERROR(IFERROR(Tabela_BI[[#This Row],[nº Capt. Subt. - DAEE]] /(Tabela_BI[[#This Row],[nº Capt. Subt. - DAEE]] + Tabela_BI[[#This Row],[nº Capt. Superf. - DAEE]]),"") *100,"")</f>
        <v/>
      </c>
      <c r="Q2104" s="1" t="s">
        <v>47</v>
      </c>
      <c r="R2104" s="1">
        <v>3</v>
      </c>
      <c r="S2104" s="6"/>
      <c r="T2104" s="6"/>
      <c r="W2104" s="1"/>
      <c r="X2104" s="1"/>
      <c r="Y2104" s="1"/>
      <c r="AC2104" s="1"/>
      <c r="AF2104" s="1"/>
      <c r="AG2104" s="1"/>
    </row>
    <row r="2105" spans="1:33" hidden="1" x14ac:dyDescent="0.25">
      <c r="A2105" s="1">
        <v>15</v>
      </c>
      <c r="B2105" s="1">
        <v>2018</v>
      </c>
      <c r="C2105" s="1">
        <v>352070715</v>
      </c>
      <c r="D2105" s="44" t="s">
        <v>286</v>
      </c>
      <c r="E2105" s="20">
        <v>5.0699999999999999E-3</v>
      </c>
      <c r="F2105" s="20">
        <v>4.6600000000000001E-3</v>
      </c>
      <c r="G2105" s="20">
        <v>4.1000000000000005E-4</v>
      </c>
      <c r="H2105" s="20">
        <v>0</v>
      </c>
      <c r="I2105" s="20">
        <v>0</v>
      </c>
      <c r="J2105" s="20">
        <v>0</v>
      </c>
      <c r="K2105" s="20">
        <v>4.6600000000000001E-3</v>
      </c>
      <c r="L2105" s="20">
        <v>4.1000000000000005E-4</v>
      </c>
      <c r="M2105" s="20">
        <v>8.5040624999999995E-3</v>
      </c>
      <c r="N2105" s="1">
        <v>1</v>
      </c>
      <c r="O2105" s="8">
        <f>IFERROR(IFERROR(Tabela_BI[[#This Row],[nº Capt. Superf. - DAEE]]/(Tabela_BI[[#This Row],[nº Capt. Subt. - DAEE]] + Tabela_BI[[#This Row],[nº Capt. Superf. - DAEE]]),"") *100,"")</f>
        <v>33.333333333333329</v>
      </c>
      <c r="P2105" s="8">
        <f>IFERROR(IFERROR(Tabela_BI[[#This Row],[nº Capt. Subt. - DAEE]] /(Tabela_BI[[#This Row],[nº Capt. Subt. - DAEE]] + Tabela_BI[[#This Row],[nº Capt. Superf. - DAEE]]),"") *100,"")</f>
        <v>66.666666666666657</v>
      </c>
      <c r="Q2105" s="1">
        <v>2</v>
      </c>
      <c r="R2105" s="1">
        <v>4</v>
      </c>
      <c r="S2105" s="6">
        <v>158.38529399999999</v>
      </c>
      <c r="T2105" s="6">
        <v>158.38529399999999</v>
      </c>
      <c r="W2105" s="1"/>
      <c r="X2105" s="1"/>
      <c r="Y2105" s="1"/>
      <c r="AC2105" s="1"/>
      <c r="AF2105" s="1"/>
      <c r="AG2105" s="1"/>
    </row>
    <row r="2106" spans="1:33" hidden="1" x14ac:dyDescent="0.25">
      <c r="A2106" s="1">
        <v>20</v>
      </c>
      <c r="B2106" s="1">
        <v>2018</v>
      </c>
      <c r="C2106" s="1">
        <v>352080620</v>
      </c>
      <c r="D2106" s="44" t="s">
        <v>287</v>
      </c>
      <c r="E2106" s="20">
        <v>0</v>
      </c>
      <c r="F2106" s="20">
        <v>0</v>
      </c>
      <c r="G2106" s="20">
        <v>0</v>
      </c>
      <c r="H2106" s="20">
        <v>0</v>
      </c>
      <c r="I2106" s="20">
        <v>0</v>
      </c>
      <c r="J2106" s="20">
        <v>0</v>
      </c>
      <c r="K2106" s="20">
        <v>0</v>
      </c>
      <c r="L2106" s="20">
        <v>0</v>
      </c>
      <c r="N2106" s="1">
        <v>0</v>
      </c>
      <c r="O2106" s="8" t="str">
        <f>IFERROR(IFERROR(Tabela_BI[[#This Row],[nº Capt. Superf. - DAEE]]/(Tabela_BI[[#This Row],[nº Capt. Subt. - DAEE]] + Tabela_BI[[#This Row],[nº Capt. Superf. - DAEE]]),"") *100,"")</f>
        <v/>
      </c>
      <c r="P2106" s="8" t="str">
        <f>IFERROR(IFERROR(Tabela_BI[[#This Row],[nº Capt. Subt. - DAEE]] /(Tabela_BI[[#This Row],[nº Capt. Subt. - DAEE]] + Tabela_BI[[#This Row],[nº Capt. Superf. - DAEE]]),"") *100,"")</f>
        <v/>
      </c>
      <c r="Q2106" s="1">
        <v>0</v>
      </c>
      <c r="R2106" s="1">
        <v>0</v>
      </c>
      <c r="S2106" s="6"/>
      <c r="T2106" s="6"/>
      <c r="W2106" s="1"/>
      <c r="X2106" s="1"/>
      <c r="Y2106" s="1"/>
      <c r="AC2106" s="1"/>
      <c r="AF2106" s="1"/>
      <c r="AG2106" s="1"/>
    </row>
    <row r="2107" spans="1:33" hidden="1" x14ac:dyDescent="0.25">
      <c r="A2107" s="1">
        <v>21</v>
      </c>
      <c r="B2107" s="1">
        <v>2018</v>
      </c>
      <c r="C2107" s="1">
        <v>352080621</v>
      </c>
      <c r="D2107" s="44" t="s">
        <v>287</v>
      </c>
      <c r="E2107" s="20">
        <v>8.6800000000000002E-3</v>
      </c>
      <c r="F2107" s="20">
        <v>7.5000000000000002E-4</v>
      </c>
      <c r="G2107" s="20">
        <v>7.9299999999999995E-3</v>
      </c>
      <c r="H2107" s="20">
        <v>0</v>
      </c>
      <c r="I2107" s="20">
        <v>7.8700000000000003E-3</v>
      </c>
      <c r="J2107" s="20">
        <v>0</v>
      </c>
      <c r="K2107" s="20">
        <v>8.1000000000000006E-4</v>
      </c>
      <c r="L2107" s="20">
        <v>0</v>
      </c>
      <c r="M2107" s="20">
        <v>8.8846250000000002E-3</v>
      </c>
      <c r="N2107" s="1">
        <v>1</v>
      </c>
      <c r="O2107" s="8">
        <f>IFERROR(IFERROR(Tabela_BI[[#This Row],[nº Capt. Superf. - DAEE]]/(Tabela_BI[[#This Row],[nº Capt. Subt. - DAEE]] + Tabela_BI[[#This Row],[nº Capt. Superf. - DAEE]]),"") *100,"")</f>
        <v>40</v>
      </c>
      <c r="P2107" s="8">
        <f>IFERROR(IFERROR(Tabela_BI[[#This Row],[nº Capt. Subt. - DAEE]] /(Tabela_BI[[#This Row],[nº Capt. Subt. - DAEE]] + Tabela_BI[[#This Row],[nº Capt. Superf. - DAEE]]),"") *100,"")</f>
        <v>60</v>
      </c>
      <c r="Q2107" s="1">
        <v>2</v>
      </c>
      <c r="R2107" s="1">
        <v>3</v>
      </c>
      <c r="S2107" s="6">
        <v>177.159312</v>
      </c>
      <c r="T2107" s="6">
        <v>177.159312</v>
      </c>
      <c r="W2107" s="1"/>
      <c r="X2107" s="1"/>
      <c r="Y2107" s="1"/>
      <c r="AC2107" s="1"/>
      <c r="AF2107" s="1"/>
      <c r="AG2107" s="1"/>
    </row>
    <row r="2108" spans="1:33" hidden="1" x14ac:dyDescent="0.25">
      <c r="A2108" s="1">
        <v>14</v>
      </c>
      <c r="B2108" s="1">
        <v>2018</v>
      </c>
      <c r="C2108" s="1">
        <v>352090514</v>
      </c>
      <c r="D2108" s="44" t="s">
        <v>288</v>
      </c>
      <c r="E2108" s="20">
        <v>0.28167740699999999</v>
      </c>
      <c r="F2108" s="20">
        <v>0.21265222199999997</v>
      </c>
      <c r="G2108" s="20">
        <v>6.9025185000000003E-2</v>
      </c>
      <c r="H2108" s="20">
        <v>0</v>
      </c>
      <c r="I2108" s="20">
        <v>5.62E-3</v>
      </c>
      <c r="J2108" s="20">
        <v>0.26645222200000002</v>
      </c>
      <c r="K2108" s="20">
        <v>3.8500000000000001E-3</v>
      </c>
      <c r="L2108" s="20">
        <v>5.7551850000000012E-3</v>
      </c>
      <c r="M2108" s="20">
        <v>3.9414787831018518E-2</v>
      </c>
      <c r="N2108" s="1">
        <v>3</v>
      </c>
      <c r="O2108" s="8">
        <f>IFERROR(IFERROR(Tabela_BI[[#This Row],[nº Capt. Superf. - DAEE]]/(Tabela_BI[[#This Row],[nº Capt. Subt. - DAEE]] + Tabela_BI[[#This Row],[nº Capt. Superf. - DAEE]]),"") *100,"")</f>
        <v>26.666666666666668</v>
      </c>
      <c r="P2108" s="8">
        <f>IFERROR(IFERROR(Tabela_BI[[#This Row],[nº Capt. Subt. - DAEE]] /(Tabela_BI[[#This Row],[nº Capt. Subt. - DAEE]] + Tabela_BI[[#This Row],[nº Capt. Superf. - DAEE]]),"") *100,"")</f>
        <v>73.333333333333329</v>
      </c>
      <c r="Q2108" s="1">
        <v>4</v>
      </c>
      <c r="R2108" s="1">
        <v>11</v>
      </c>
      <c r="S2108" s="6">
        <v>732.34853999999996</v>
      </c>
      <c r="T2108" s="6">
        <v>732.34853999999996</v>
      </c>
      <c r="W2108" s="1"/>
      <c r="X2108" s="1"/>
      <c r="Y2108" s="1"/>
      <c r="AC2108" s="1"/>
      <c r="AF2108" s="1"/>
      <c r="AG2108" s="1"/>
    </row>
    <row r="2109" spans="1:33" hidden="1" x14ac:dyDescent="0.25">
      <c r="A2109" s="1">
        <v>17</v>
      </c>
      <c r="B2109" s="1">
        <v>2018</v>
      </c>
      <c r="C2109" s="1">
        <v>352090517</v>
      </c>
      <c r="D2109" s="44" t="s">
        <v>288</v>
      </c>
      <c r="E2109" s="20">
        <v>2.4479999999999998E-2</v>
      </c>
      <c r="F2109" s="20">
        <v>1.2E-4</v>
      </c>
      <c r="G2109" s="20">
        <v>2.436E-2</v>
      </c>
      <c r="H2109" s="20">
        <v>0</v>
      </c>
      <c r="I2109" s="20">
        <v>2.4479999999999998E-2</v>
      </c>
      <c r="J2109" s="20">
        <v>0</v>
      </c>
      <c r="K2109" s="20">
        <v>0</v>
      </c>
      <c r="L2109" s="20">
        <v>0</v>
      </c>
      <c r="N2109" s="1">
        <v>0</v>
      </c>
      <c r="O2109" s="8">
        <f>IFERROR(IFERROR(Tabela_BI[[#This Row],[nº Capt. Superf. - DAEE]]/(Tabela_BI[[#This Row],[nº Capt. Subt. - DAEE]] + Tabela_BI[[#This Row],[nº Capt. Superf. - DAEE]]),"") *100,"")</f>
        <v>33.333333333333329</v>
      </c>
      <c r="P2109" s="8">
        <f>IFERROR(IFERROR(Tabela_BI[[#This Row],[nº Capt. Subt. - DAEE]] /(Tabela_BI[[#This Row],[nº Capt. Subt. - DAEE]] + Tabela_BI[[#This Row],[nº Capt. Superf. - DAEE]]),"") *100,"")</f>
        <v>66.666666666666657</v>
      </c>
      <c r="Q2109" s="1">
        <v>1</v>
      </c>
      <c r="R2109" s="1">
        <v>2</v>
      </c>
      <c r="S2109" s="6"/>
      <c r="T2109" s="6"/>
      <c r="W2109" s="1"/>
      <c r="X2109" s="1"/>
      <c r="Y2109" s="1"/>
      <c r="AC2109" s="1"/>
      <c r="AF2109" s="1"/>
      <c r="AG2109" s="1"/>
    </row>
    <row r="2110" spans="1:33" hidden="1" x14ac:dyDescent="0.25">
      <c r="A2110" s="1">
        <v>10</v>
      </c>
      <c r="B2110" s="1">
        <v>2018</v>
      </c>
      <c r="C2110" s="1">
        <v>352100210</v>
      </c>
      <c r="D2110" s="44" t="s">
        <v>289</v>
      </c>
      <c r="E2110" s="20">
        <v>0.21287402699999999</v>
      </c>
      <c r="F2110" s="20">
        <v>0.107872037</v>
      </c>
      <c r="G2110" s="20">
        <v>0.10500198999999999</v>
      </c>
      <c r="H2110" s="20">
        <v>0</v>
      </c>
      <c r="I2110" s="20">
        <v>1.6160000000000001E-2</v>
      </c>
      <c r="J2110" s="20">
        <v>8.3229999999999998E-2</v>
      </c>
      <c r="K2110" s="20">
        <v>3.4532176000000005E-2</v>
      </c>
      <c r="L2110" s="20">
        <v>7.8951851000000003E-2</v>
      </c>
      <c r="M2110" s="20">
        <v>6.8094202100694445E-2</v>
      </c>
      <c r="N2110" s="1">
        <v>10</v>
      </c>
      <c r="O2110" s="8">
        <f>IFERROR(IFERROR(Tabela_BI[[#This Row],[nº Capt. Superf. - DAEE]]/(Tabela_BI[[#This Row],[nº Capt. Subt. - DAEE]] + Tabela_BI[[#This Row],[nº Capt. Superf. - DAEE]]),"") *100,"")</f>
        <v>39.130434782608695</v>
      </c>
      <c r="P2110" s="8">
        <f>IFERROR(IFERROR(Tabela_BI[[#This Row],[nº Capt. Subt. - DAEE]] /(Tabela_BI[[#This Row],[nº Capt. Subt. - DAEE]] + Tabela_BI[[#This Row],[nº Capt. Superf. - DAEE]]),"") *100,"")</f>
        <v>60.869565217391312</v>
      </c>
      <c r="Q2110" s="1">
        <v>18</v>
      </c>
      <c r="R2110" s="1">
        <v>28</v>
      </c>
      <c r="S2110" s="6">
        <v>926.01586799999995</v>
      </c>
      <c r="T2110" s="6">
        <v>926.01586799999995</v>
      </c>
      <c r="W2110" s="1"/>
      <c r="X2110" s="1"/>
      <c r="Y2110" s="1"/>
      <c r="AC2110" s="1"/>
      <c r="AF2110" s="1"/>
      <c r="AG2110" s="1"/>
    </row>
    <row r="2111" spans="1:33" hidden="1" x14ac:dyDescent="0.25">
      <c r="A2111" s="1">
        <v>5</v>
      </c>
      <c r="B2111" s="1">
        <v>2018</v>
      </c>
      <c r="C2111" s="1">
        <v>35211015</v>
      </c>
      <c r="D2111" s="44" t="s">
        <v>290</v>
      </c>
      <c r="E2111" s="20">
        <v>4.3089999999999989E-2</v>
      </c>
      <c r="F2111" s="20">
        <v>1.2310000000000001E-2</v>
      </c>
      <c r="G2111" s="20">
        <v>3.0779999999999991E-2</v>
      </c>
      <c r="H2111" s="20">
        <v>0</v>
      </c>
      <c r="I2111" s="20">
        <v>2.869E-2</v>
      </c>
      <c r="J2111" s="20">
        <v>7.0800000000000004E-3</v>
      </c>
      <c r="K2111" s="20">
        <v>3.16E-3</v>
      </c>
      <c r="L2111" s="20">
        <v>4.1600000000000005E-3</v>
      </c>
      <c r="M2111" s="20">
        <v>1.6236746874999999E-2</v>
      </c>
      <c r="N2111" s="1">
        <v>8</v>
      </c>
      <c r="O2111" s="8">
        <f>IFERROR(IFERROR(Tabela_BI[[#This Row],[nº Capt. Superf. - DAEE]]/(Tabela_BI[[#This Row],[nº Capt. Subt. - DAEE]] + Tabela_BI[[#This Row],[nº Capt. Superf. - DAEE]]),"") *100,"")</f>
        <v>21.428571428571427</v>
      </c>
      <c r="P2111" s="8">
        <f>IFERROR(IFERROR(Tabela_BI[[#This Row],[nº Capt. Subt. - DAEE]] /(Tabela_BI[[#This Row],[nº Capt. Subt. - DAEE]] + Tabela_BI[[#This Row],[nº Capt. Superf. - DAEE]]),"") *100,"")</f>
        <v>78.571428571428569</v>
      </c>
      <c r="Q2111" s="1">
        <v>9</v>
      </c>
      <c r="R2111" s="1">
        <v>33</v>
      </c>
      <c r="S2111" s="6">
        <v>295.82280000000003</v>
      </c>
      <c r="T2111" s="6">
        <v>295.82280000000003</v>
      </c>
      <c r="W2111" s="1"/>
      <c r="X2111" s="1"/>
      <c r="Y2111" s="1"/>
      <c r="AC2111" s="1"/>
      <c r="AF2111" s="1"/>
      <c r="AG2111" s="1"/>
    </row>
    <row r="2112" spans="1:33" hidden="1" x14ac:dyDescent="0.25">
      <c r="A2112" s="1">
        <v>15</v>
      </c>
      <c r="B2112" s="1">
        <v>2018</v>
      </c>
      <c r="C2112" s="1">
        <v>352115015</v>
      </c>
      <c r="D2112" s="44" t="s">
        <v>291</v>
      </c>
      <c r="E2112" s="20">
        <v>0.122980494</v>
      </c>
      <c r="F2112" s="20">
        <v>7.9100000000000004E-3</v>
      </c>
      <c r="G2112" s="20">
        <v>0.115070494</v>
      </c>
      <c r="H2112" s="20">
        <v>0</v>
      </c>
      <c r="I2112" s="20">
        <v>5.1909999999999998E-2</v>
      </c>
      <c r="J2112" s="20">
        <v>3.1704939999999998E-3</v>
      </c>
      <c r="K2112" s="20">
        <v>6.3219999999999998E-2</v>
      </c>
      <c r="L2112" s="20">
        <v>4.6800000000000001E-3</v>
      </c>
      <c r="M2112" s="20">
        <v>1.2256993997175144E-2</v>
      </c>
      <c r="N2112" s="1">
        <v>7</v>
      </c>
      <c r="O2112" s="8">
        <f>IFERROR(IFERROR(Tabela_BI[[#This Row],[nº Capt. Superf. - DAEE]]/(Tabela_BI[[#This Row],[nº Capt. Subt. - DAEE]] + Tabela_BI[[#This Row],[nº Capt. Superf. - DAEE]]),"") *100,"")</f>
        <v>14.705882352941178</v>
      </c>
      <c r="P2112" s="8">
        <f>IFERROR(IFERROR(Tabela_BI[[#This Row],[nº Capt. Subt. - DAEE]] /(Tabela_BI[[#This Row],[nº Capt. Subt. - DAEE]] + Tabela_BI[[#This Row],[nº Capt. Superf. - DAEE]]),"") *100,"")</f>
        <v>85.294117647058826</v>
      </c>
      <c r="Q2112" s="1">
        <v>5</v>
      </c>
      <c r="R2112" s="1">
        <v>29</v>
      </c>
      <c r="S2112" s="6">
        <v>173.12399999999997</v>
      </c>
      <c r="T2112" s="6">
        <v>0</v>
      </c>
      <c r="W2112" s="1"/>
      <c r="X2112" s="1"/>
      <c r="Y2112" s="1"/>
      <c r="AC2112" s="1"/>
      <c r="AF2112" s="1"/>
      <c r="AG2112" s="1"/>
    </row>
    <row r="2113" spans="1:33" hidden="1" x14ac:dyDescent="0.25">
      <c r="A2113" s="1">
        <v>11</v>
      </c>
      <c r="B2113" s="1">
        <v>2018</v>
      </c>
      <c r="C2113" s="1">
        <v>352120011</v>
      </c>
      <c r="D2113" s="44" t="s">
        <v>292</v>
      </c>
      <c r="E2113" s="20">
        <v>4.8002036999999997E-2</v>
      </c>
      <c r="F2113" s="20">
        <v>4.7789999999999999E-2</v>
      </c>
      <c r="G2113" s="20">
        <v>2.1203699999999999E-4</v>
      </c>
      <c r="H2113" s="20">
        <v>0</v>
      </c>
      <c r="I2113" s="20">
        <v>6.96E-3</v>
      </c>
      <c r="J2113" s="20">
        <v>6.0000000000000002E-5</v>
      </c>
      <c r="K2113" s="20">
        <v>4.0580000000000005E-2</v>
      </c>
      <c r="L2113" s="20">
        <v>4.02037E-4</v>
      </c>
      <c r="M2113" s="20">
        <v>5.9620468749999999E-3</v>
      </c>
      <c r="N2113" s="1">
        <v>8</v>
      </c>
      <c r="O2113" s="8">
        <f>IFERROR(IFERROR(Tabela_BI[[#This Row],[nº Capt. Superf. - DAEE]]/(Tabela_BI[[#This Row],[nº Capt. Subt. - DAEE]] + Tabela_BI[[#This Row],[nº Capt. Superf. - DAEE]]),"") *100,"")</f>
        <v>87.5</v>
      </c>
      <c r="P2113" s="8">
        <f>IFERROR(IFERROR(Tabela_BI[[#This Row],[nº Capt. Subt. - DAEE]] /(Tabela_BI[[#This Row],[nº Capt. Subt. - DAEE]] + Tabela_BI[[#This Row],[nº Capt. Superf. - DAEE]]),"") *100,"")</f>
        <v>12.5</v>
      </c>
      <c r="Q2113" s="1">
        <v>14</v>
      </c>
      <c r="R2113" s="1">
        <v>2</v>
      </c>
      <c r="S2113" s="6">
        <v>121.4271</v>
      </c>
      <c r="T2113" s="6">
        <v>121.4271</v>
      </c>
      <c r="W2113" s="1"/>
      <c r="X2113" s="1"/>
      <c r="Y2113" s="1"/>
      <c r="AC2113" s="1"/>
      <c r="AF2113" s="1"/>
      <c r="AG2113" s="1"/>
    </row>
    <row r="2114" spans="1:33" hidden="1" x14ac:dyDescent="0.25">
      <c r="A2114" s="1">
        <v>8</v>
      </c>
      <c r="B2114" s="1">
        <v>2018</v>
      </c>
      <c r="C2114" s="1">
        <v>35213098</v>
      </c>
      <c r="D2114" s="44" t="s">
        <v>293</v>
      </c>
      <c r="E2114" s="20">
        <v>0.51406783899999997</v>
      </c>
      <c r="F2114" s="20">
        <v>0.35370999999999991</v>
      </c>
      <c r="G2114" s="20">
        <v>0.160357839</v>
      </c>
      <c r="H2114" s="20">
        <v>0.31542998477929979</v>
      </c>
      <c r="I2114" s="20">
        <v>8.1989259000000009E-2</v>
      </c>
      <c r="J2114" s="20">
        <v>9.7010000000000013E-2</v>
      </c>
      <c r="K2114" s="20">
        <v>0.33495999999999992</v>
      </c>
      <c r="L2114" s="20">
        <v>1.0857999999999999E-4</v>
      </c>
      <c r="M2114" s="20">
        <v>4.7260856481481484E-2</v>
      </c>
      <c r="N2114" s="1">
        <v>12</v>
      </c>
      <c r="O2114" s="8">
        <f>IFERROR(IFERROR(Tabela_BI[[#This Row],[nº Capt. Superf. - DAEE]]/(Tabela_BI[[#This Row],[nº Capt. Subt. - DAEE]] + Tabela_BI[[#This Row],[nº Capt. Superf. - DAEE]]),"") *100,"")</f>
        <v>58.620689655172406</v>
      </c>
      <c r="P2114" s="8">
        <f>IFERROR(IFERROR(Tabela_BI[[#This Row],[nº Capt. Subt. - DAEE]] /(Tabela_BI[[#This Row],[nº Capt. Subt. - DAEE]] + Tabela_BI[[#This Row],[nº Capt. Superf. - DAEE]]),"") *100,"")</f>
        <v>41.379310344827587</v>
      </c>
      <c r="Q2114" s="1">
        <v>17</v>
      </c>
      <c r="R2114" s="1">
        <v>12</v>
      </c>
      <c r="S2114" s="6">
        <v>839.05200000000002</v>
      </c>
      <c r="T2114" s="6">
        <v>839.05200000000002</v>
      </c>
      <c r="W2114" s="1"/>
      <c r="X2114" s="1"/>
      <c r="Y2114" s="1"/>
      <c r="AC2114" s="1"/>
      <c r="AF2114" s="1"/>
      <c r="AG2114" s="1"/>
    </row>
    <row r="2115" spans="1:33" hidden="1" x14ac:dyDescent="0.25">
      <c r="A2115" s="1">
        <v>12</v>
      </c>
      <c r="B2115" s="1">
        <v>2018</v>
      </c>
      <c r="C2115" s="1">
        <v>352130912</v>
      </c>
      <c r="D2115" s="44" t="s">
        <v>293</v>
      </c>
      <c r="E2115" s="20">
        <v>7.4099999999999999E-3</v>
      </c>
      <c r="F2115" s="20">
        <v>7.4099999999999999E-3</v>
      </c>
      <c r="G2115" s="20">
        <v>0</v>
      </c>
      <c r="H2115" s="20">
        <v>0</v>
      </c>
      <c r="I2115" s="20">
        <v>0</v>
      </c>
      <c r="J2115" s="20">
        <v>0</v>
      </c>
      <c r="K2115" s="20">
        <v>7.4099999999999999E-3</v>
      </c>
      <c r="L2115" s="20">
        <v>0</v>
      </c>
      <c r="N2115" s="1">
        <v>0</v>
      </c>
      <c r="O2115" s="8" t="str">
        <f>IFERROR(IFERROR(Tabela_BI[[#This Row],[nº Capt. Superf. - DAEE]]/(Tabela_BI[[#This Row],[nº Capt. Subt. - DAEE]] + Tabela_BI[[#This Row],[nº Capt. Superf. - DAEE]]),"") *100,"")</f>
        <v/>
      </c>
      <c r="P2115" s="8" t="str">
        <f>IFERROR(IFERROR(Tabela_BI[[#This Row],[nº Capt. Subt. - DAEE]] /(Tabela_BI[[#This Row],[nº Capt. Subt. - DAEE]] + Tabela_BI[[#This Row],[nº Capt. Superf. - DAEE]]),"") *100,"")</f>
        <v/>
      </c>
      <c r="Q2115" s="1">
        <v>1</v>
      </c>
      <c r="R2115" s="1" t="s">
        <v>47</v>
      </c>
      <c r="S2115" s="6"/>
      <c r="T2115" s="6"/>
      <c r="W2115" s="1"/>
      <c r="X2115" s="1"/>
      <c r="Y2115" s="1"/>
      <c r="AC2115" s="1"/>
      <c r="AF2115" s="1"/>
      <c r="AG2115" s="1"/>
    </row>
    <row r="2116" spans="1:33" hidden="1" x14ac:dyDescent="0.25">
      <c r="A2116" s="1">
        <v>5</v>
      </c>
      <c r="B2116" s="1">
        <v>2018</v>
      </c>
      <c r="C2116" s="1">
        <v>35214085</v>
      </c>
      <c r="D2116" s="44" t="s">
        <v>294</v>
      </c>
      <c r="E2116" s="20">
        <v>0.81264259300000008</v>
      </c>
      <c r="F2116" s="20">
        <v>0.80120000000000013</v>
      </c>
      <c r="G2116" s="20">
        <v>1.1442592999999997E-2</v>
      </c>
      <c r="H2116" s="20">
        <v>0</v>
      </c>
      <c r="I2116" s="20">
        <v>9.9640000000000006E-2</v>
      </c>
      <c r="J2116" s="20">
        <v>0.67840999999999996</v>
      </c>
      <c r="K2116" s="20">
        <v>3.0669999999999999E-2</v>
      </c>
      <c r="L2116" s="20">
        <v>3.9225930000000003E-3</v>
      </c>
      <c r="M2116" s="20">
        <v>6.9236227548611112E-2</v>
      </c>
      <c r="N2116" s="1">
        <v>10</v>
      </c>
      <c r="O2116" s="8">
        <f>IFERROR(IFERROR(Tabela_BI[[#This Row],[nº Capt. Superf. - DAEE]]/(Tabela_BI[[#This Row],[nº Capt. Subt. - DAEE]] + Tabela_BI[[#This Row],[nº Capt. Superf. - DAEE]]),"") *100,"")</f>
        <v>40.625</v>
      </c>
      <c r="P2116" s="8">
        <f>IFERROR(IFERROR(Tabela_BI[[#This Row],[nº Capt. Subt. - DAEE]] /(Tabela_BI[[#This Row],[nº Capt. Subt. - DAEE]] + Tabela_BI[[#This Row],[nº Capt. Superf. - DAEE]]),"") *100,"")</f>
        <v>59.375</v>
      </c>
      <c r="Q2116" s="1">
        <v>13</v>
      </c>
      <c r="R2116" s="1">
        <v>19</v>
      </c>
      <c r="S2116" s="6">
        <v>1261.116</v>
      </c>
      <c r="T2116" s="6">
        <v>1261.116</v>
      </c>
      <c r="W2116" s="1"/>
      <c r="X2116" s="1"/>
      <c r="Y2116" s="1"/>
      <c r="AC2116" s="1"/>
      <c r="AF2116" s="1"/>
      <c r="AG2116" s="1"/>
    </row>
    <row r="2117" spans="1:33" hidden="1" x14ac:dyDescent="0.25">
      <c r="A2117" s="1">
        <v>16</v>
      </c>
      <c r="B2117" s="1">
        <v>2018</v>
      </c>
      <c r="C2117" s="1">
        <v>352150716</v>
      </c>
      <c r="D2117" s="44" t="s">
        <v>295</v>
      </c>
      <c r="E2117" s="20">
        <v>0.27054095700000003</v>
      </c>
      <c r="F2117" s="20">
        <v>0.13241935200000002</v>
      </c>
      <c r="G2117" s="20">
        <v>0.13812160500000004</v>
      </c>
      <c r="H2117" s="20">
        <v>0</v>
      </c>
      <c r="I2117" s="20">
        <v>1.5040000000000001E-2</v>
      </c>
      <c r="J2117" s="20">
        <v>3.4000000000000002E-4</v>
      </c>
      <c r="K2117" s="20">
        <v>0.237040957</v>
      </c>
      <c r="L2117" s="20">
        <v>1.8119999999999987E-2</v>
      </c>
      <c r="M2117" s="20">
        <v>1.7480564062500002E-2</v>
      </c>
      <c r="N2117" s="1">
        <v>5</v>
      </c>
      <c r="O2117" s="8">
        <f>IFERROR(IFERROR(Tabela_BI[[#This Row],[nº Capt. Superf. - DAEE]]/(Tabela_BI[[#This Row],[nº Capt. Subt. - DAEE]] + Tabela_BI[[#This Row],[nº Capt. Superf. - DAEE]]),"") *100,"")</f>
        <v>26.190476190476193</v>
      </c>
      <c r="P2117" s="8">
        <f>IFERROR(IFERROR(Tabela_BI[[#This Row],[nº Capt. Subt. - DAEE]] /(Tabela_BI[[#This Row],[nº Capt. Subt. - DAEE]] + Tabela_BI[[#This Row],[nº Capt. Superf. - DAEE]]),"") *100,"")</f>
        <v>73.80952380952381</v>
      </c>
      <c r="Q2117" s="1">
        <v>11</v>
      </c>
      <c r="R2117" s="1">
        <v>31</v>
      </c>
      <c r="S2117" s="6">
        <v>382.26599999999996</v>
      </c>
      <c r="T2117" s="6">
        <v>382.26599999999996</v>
      </c>
      <c r="W2117" s="1"/>
      <c r="X2117" s="1"/>
      <c r="Y2117" s="1"/>
      <c r="AC2117" s="1"/>
      <c r="AF2117" s="1"/>
      <c r="AG2117" s="1"/>
    </row>
    <row r="2118" spans="1:33" hidden="1" x14ac:dyDescent="0.25">
      <c r="A2118" s="1">
        <v>20</v>
      </c>
      <c r="B2118" s="1">
        <v>2018</v>
      </c>
      <c r="C2118" s="1">
        <v>352160620</v>
      </c>
      <c r="D2118" s="44" t="s">
        <v>296</v>
      </c>
      <c r="E2118" s="20">
        <v>1.4246666999999999E-2</v>
      </c>
      <c r="F2118" s="20">
        <v>1.2419999999999999E-2</v>
      </c>
      <c r="G2118" s="20">
        <v>1.8266669999999999E-3</v>
      </c>
      <c r="H2118" s="20">
        <v>0</v>
      </c>
      <c r="I2118" s="20">
        <v>0</v>
      </c>
      <c r="J2118" s="20">
        <v>0</v>
      </c>
      <c r="K2118" s="20">
        <v>1.3186666999999999E-2</v>
      </c>
      <c r="L2118" s="20">
        <v>1.06E-3</v>
      </c>
      <c r="N2118" s="1" t="s">
        <v>47</v>
      </c>
      <c r="O2118" s="8">
        <f>IFERROR(IFERROR(Tabela_BI[[#This Row],[nº Capt. Superf. - DAEE]]/(Tabela_BI[[#This Row],[nº Capt. Subt. - DAEE]] + Tabela_BI[[#This Row],[nº Capt. Superf. - DAEE]]),"") *100,"")</f>
        <v>18.181818181818183</v>
      </c>
      <c r="P2118" s="8">
        <f>IFERROR(IFERROR(Tabela_BI[[#This Row],[nº Capt. Subt. - DAEE]] /(Tabela_BI[[#This Row],[nº Capt. Subt. - DAEE]] + Tabela_BI[[#This Row],[nº Capt. Superf. - DAEE]]),"") *100,"")</f>
        <v>81.818181818181827</v>
      </c>
      <c r="Q2118" s="1">
        <v>2</v>
      </c>
      <c r="R2118" s="1">
        <v>9</v>
      </c>
      <c r="S2118" s="6"/>
      <c r="T2118" s="6"/>
      <c r="W2118" s="1"/>
      <c r="X2118" s="1"/>
      <c r="Y2118" s="1"/>
      <c r="AC2118" s="1"/>
      <c r="AF2118" s="1"/>
      <c r="AG2118" s="1"/>
    </row>
    <row r="2119" spans="1:33" hidden="1" x14ac:dyDescent="0.25">
      <c r="A2119" s="1">
        <v>21</v>
      </c>
      <c r="B2119" s="1">
        <v>2018</v>
      </c>
      <c r="C2119" s="1">
        <v>352160621</v>
      </c>
      <c r="D2119" s="44" t="s">
        <v>296</v>
      </c>
      <c r="E2119" s="20">
        <v>1.0900000000000003E-3</v>
      </c>
      <c r="F2119" s="20">
        <v>0</v>
      </c>
      <c r="G2119" s="20">
        <v>1.0900000000000003E-3</v>
      </c>
      <c r="H2119" s="20">
        <v>0</v>
      </c>
      <c r="I2119" s="20">
        <v>0</v>
      </c>
      <c r="J2119" s="20">
        <v>0</v>
      </c>
      <c r="K2119" s="20">
        <v>4.2000000000000007E-4</v>
      </c>
      <c r="L2119" s="20">
        <v>6.7000000000000002E-4</v>
      </c>
      <c r="M2119" s="20">
        <v>1.3587975781249999E-2</v>
      </c>
      <c r="N2119" s="1" t="s">
        <v>47</v>
      </c>
      <c r="O2119" s="8" t="str">
        <f>IFERROR(IFERROR(Tabela_BI[[#This Row],[nº Capt. Superf. - DAEE]]/(Tabela_BI[[#This Row],[nº Capt. Subt. - DAEE]] + Tabela_BI[[#This Row],[nº Capt. Superf. - DAEE]]),"") *100,"")</f>
        <v/>
      </c>
      <c r="P2119" s="8" t="str">
        <f>IFERROR(IFERROR(Tabela_BI[[#This Row],[nº Capt. Subt. - DAEE]] /(Tabela_BI[[#This Row],[nº Capt. Subt. - DAEE]] + Tabela_BI[[#This Row],[nº Capt. Superf. - DAEE]]),"") *100,"")</f>
        <v/>
      </c>
      <c r="Q2119" s="1" t="s">
        <v>47</v>
      </c>
      <c r="R2119" s="1">
        <v>10</v>
      </c>
      <c r="S2119" s="6">
        <v>312.25985999999995</v>
      </c>
      <c r="T2119" s="6">
        <v>312.25985999999995</v>
      </c>
      <c r="W2119" s="1"/>
      <c r="X2119" s="1"/>
      <c r="Y2119" s="1"/>
      <c r="AC2119" s="1"/>
      <c r="AF2119" s="1"/>
      <c r="AG2119" s="1"/>
    </row>
    <row r="2120" spans="1:33" hidden="1" x14ac:dyDescent="0.25">
      <c r="A2120" s="1">
        <v>14</v>
      </c>
      <c r="B2120" s="1">
        <v>2018</v>
      </c>
      <c r="C2120" s="1">
        <v>352170514</v>
      </c>
      <c r="D2120" s="44" t="s">
        <v>297</v>
      </c>
      <c r="E2120" s="20">
        <v>2.0168191680000001</v>
      </c>
      <c r="F2120" s="20">
        <v>2.0098687979999998</v>
      </c>
      <c r="G2120" s="20">
        <v>6.9503699999999991E-3</v>
      </c>
      <c r="H2120" s="20">
        <v>0</v>
      </c>
      <c r="I2120" s="20">
        <v>6.1790000000000012E-2</v>
      </c>
      <c r="J2120" s="20">
        <v>1.4109600000000001E-4</v>
      </c>
      <c r="K2120" s="20">
        <v>1.9434678870000006</v>
      </c>
      <c r="L2120" s="20">
        <v>1.1420184999999999E-2</v>
      </c>
      <c r="M2120" s="20">
        <v>4.033402336111111E-2</v>
      </c>
      <c r="N2120" s="1">
        <v>45</v>
      </c>
      <c r="O2120" s="8">
        <f>IFERROR(IFERROR(Tabela_BI[[#This Row],[nº Capt. Superf. - DAEE]]/(Tabela_BI[[#This Row],[nº Capt. Subt. - DAEE]] + Tabela_BI[[#This Row],[nº Capt. Superf. - DAEE]]),"") *100,"")</f>
        <v>79.487179487179489</v>
      </c>
      <c r="P2120" s="8">
        <f>IFERROR(IFERROR(Tabela_BI[[#This Row],[nº Capt. Subt. - DAEE]] /(Tabela_BI[[#This Row],[nº Capt. Subt. - DAEE]] + Tabela_BI[[#This Row],[nº Capt. Superf. - DAEE]]),"") *100,"")</f>
        <v>20.512820512820511</v>
      </c>
      <c r="Q2120" s="1">
        <v>93</v>
      </c>
      <c r="R2120" s="1">
        <v>24</v>
      </c>
      <c r="S2120" s="6">
        <v>574.80062399999997</v>
      </c>
      <c r="T2120" s="6">
        <v>574.80062399999997</v>
      </c>
      <c r="W2120" s="1"/>
      <c r="X2120" s="1"/>
      <c r="Y2120" s="1"/>
      <c r="AC2120" s="1"/>
      <c r="AF2120" s="1"/>
      <c r="AG2120" s="1"/>
    </row>
    <row r="2121" spans="1:33" hidden="1" x14ac:dyDescent="0.25">
      <c r="A2121" s="1">
        <v>14</v>
      </c>
      <c r="B2121" s="1">
        <v>2018</v>
      </c>
      <c r="C2121" s="1">
        <v>352180414</v>
      </c>
      <c r="D2121" s="44" t="s">
        <v>298</v>
      </c>
      <c r="E2121" s="20">
        <v>2.5566560179999986</v>
      </c>
      <c r="F2121" s="20">
        <v>2.5431446299999987</v>
      </c>
      <c r="G2121" s="20">
        <v>1.3511387999999992E-2</v>
      </c>
      <c r="H2121" s="20">
        <v>0.55055038685946223</v>
      </c>
      <c r="I2121" s="20">
        <v>5.808E-2</v>
      </c>
      <c r="J2121" s="20">
        <v>0.46290000000000003</v>
      </c>
      <c r="K2121" s="20">
        <v>2.027384074</v>
      </c>
      <c r="L2121" s="20">
        <v>8.291943999999999E-3</v>
      </c>
      <c r="M2121" s="20">
        <v>5.3544708784722221E-2</v>
      </c>
      <c r="N2121" s="1">
        <v>117</v>
      </c>
      <c r="O2121" s="8">
        <f>IFERROR(IFERROR(Tabela_BI[[#This Row],[nº Capt. Superf. - DAEE]]/(Tabela_BI[[#This Row],[nº Capt. Subt. - DAEE]] + Tabela_BI[[#This Row],[nº Capt. Superf. - DAEE]]),"") *100,"")</f>
        <v>85.281385281385283</v>
      </c>
      <c r="P2121" s="8">
        <f>IFERROR(IFERROR(Tabela_BI[[#This Row],[nº Capt. Subt. - DAEE]] /(Tabela_BI[[#This Row],[nº Capt. Subt. - DAEE]] + Tabela_BI[[#This Row],[nº Capt. Superf. - DAEE]]),"") *100,"")</f>
        <v>14.71861471861472</v>
      </c>
      <c r="Q2121" s="1">
        <v>197</v>
      </c>
      <c r="R2121" s="1">
        <v>34</v>
      </c>
      <c r="S2121" s="6">
        <v>1004.5697760000002</v>
      </c>
      <c r="T2121" s="6">
        <v>1004.5697760000002</v>
      </c>
      <c r="W2121" s="1"/>
      <c r="X2121" s="1"/>
      <c r="Y2121" s="1"/>
      <c r="AC2121" s="1"/>
      <c r="AF2121" s="1"/>
      <c r="AG2121" s="1"/>
    </row>
    <row r="2122" spans="1:33" hidden="1" x14ac:dyDescent="0.25">
      <c r="A2122" s="1">
        <v>16</v>
      </c>
      <c r="B2122" s="1">
        <v>2018</v>
      </c>
      <c r="C2122" s="1">
        <v>352190316</v>
      </c>
      <c r="D2122" s="44" t="s">
        <v>299</v>
      </c>
      <c r="E2122" s="20">
        <v>1.2154944909999996</v>
      </c>
      <c r="F2122" s="20">
        <v>0.64609999999999967</v>
      </c>
      <c r="G2122" s="20">
        <v>0.56939449099999995</v>
      </c>
      <c r="H2122" s="20">
        <v>0</v>
      </c>
      <c r="I2122" s="20">
        <v>5.6929999999999994E-2</v>
      </c>
      <c r="J2122" s="20">
        <v>5.4200000000000012E-3</v>
      </c>
      <c r="K2122" s="20">
        <v>1.0253144909999996</v>
      </c>
      <c r="L2122" s="20">
        <v>0.12783</v>
      </c>
      <c r="M2122" s="20">
        <v>4.4490833333333334E-2</v>
      </c>
      <c r="N2122" s="1">
        <v>21</v>
      </c>
      <c r="O2122" s="8">
        <f>IFERROR(IFERROR(Tabela_BI[[#This Row],[nº Capt. Superf. - DAEE]]/(Tabela_BI[[#This Row],[nº Capt. Subt. - DAEE]] + Tabela_BI[[#This Row],[nº Capt. Superf. - DAEE]]),"") *100,"")</f>
        <v>16.891891891891891</v>
      </c>
      <c r="P2122" s="8">
        <f>IFERROR(IFERROR(Tabela_BI[[#This Row],[nº Capt. Subt. - DAEE]] /(Tabela_BI[[#This Row],[nº Capt. Subt. - DAEE]] + Tabela_BI[[#This Row],[nº Capt. Superf. - DAEE]]),"") *100,"")</f>
        <v>83.108108108108098</v>
      </c>
      <c r="Q2122" s="1">
        <v>25</v>
      </c>
      <c r="R2122" s="1">
        <v>123</v>
      </c>
      <c r="S2122" s="6">
        <v>685.85400000000004</v>
      </c>
      <c r="T2122" s="6">
        <v>656.43086339999991</v>
      </c>
      <c r="W2122" s="1"/>
      <c r="X2122" s="1"/>
      <c r="Y2122" s="1"/>
      <c r="AC2122" s="1"/>
      <c r="AF2122" s="1"/>
      <c r="AG2122" s="1"/>
    </row>
    <row r="2123" spans="1:33" hidden="1" x14ac:dyDescent="0.25">
      <c r="A2123" s="1">
        <v>13</v>
      </c>
      <c r="B2123" s="1">
        <v>2018</v>
      </c>
      <c r="C2123" s="1">
        <v>352200013</v>
      </c>
      <c r="D2123" s="44" t="s">
        <v>300</v>
      </c>
      <c r="E2123" s="20">
        <v>0.416878788</v>
      </c>
      <c r="F2123" s="20">
        <v>0.19735827199999997</v>
      </c>
      <c r="G2123" s="20">
        <v>0.21952051600000005</v>
      </c>
      <c r="H2123" s="20">
        <v>0</v>
      </c>
      <c r="I2123" s="20">
        <v>5.0899999999999999E-3</v>
      </c>
      <c r="J2123" s="20">
        <v>1.4360720000000003E-3</v>
      </c>
      <c r="K2123" s="20">
        <v>0.38753716100000002</v>
      </c>
      <c r="L2123" s="20">
        <v>2.2815554999999998E-2</v>
      </c>
      <c r="M2123" s="20">
        <v>6.404134114583333E-3</v>
      </c>
      <c r="N2123" s="1">
        <v>5</v>
      </c>
      <c r="O2123" s="8">
        <f>IFERROR(IFERROR(Tabela_BI[[#This Row],[nº Capt. Superf. - DAEE]]/(Tabela_BI[[#This Row],[nº Capt. Subt. - DAEE]] + Tabela_BI[[#This Row],[nº Capt. Superf. - DAEE]]),"") *100,"")</f>
        <v>30.76923076923077</v>
      </c>
      <c r="P2123" s="8">
        <f>IFERROR(IFERROR(Tabela_BI[[#This Row],[nº Capt. Subt. - DAEE]] /(Tabela_BI[[#This Row],[nº Capt. Subt. - DAEE]] + Tabela_BI[[#This Row],[nº Capt. Superf. - DAEE]]),"") *100,"")</f>
        <v>69.230769230769226</v>
      </c>
      <c r="Q2123" s="1">
        <v>12</v>
      </c>
      <c r="R2123" s="1">
        <v>27</v>
      </c>
      <c r="S2123" s="6">
        <v>148.554</v>
      </c>
      <c r="T2123" s="6">
        <v>148.554</v>
      </c>
      <c r="W2123" s="1"/>
      <c r="X2123" s="1"/>
      <c r="Y2123" s="1"/>
      <c r="AC2123" s="1"/>
      <c r="AF2123" s="1"/>
      <c r="AG2123" s="1"/>
    </row>
    <row r="2124" spans="1:33" hidden="1" x14ac:dyDescent="0.25">
      <c r="A2124" s="1">
        <v>7</v>
      </c>
      <c r="B2124" s="1">
        <v>2018</v>
      </c>
      <c r="C2124" s="1">
        <v>35221097</v>
      </c>
      <c r="D2124" s="44" t="s">
        <v>301</v>
      </c>
      <c r="E2124" s="20">
        <v>1.6744000000000001</v>
      </c>
      <c r="F2124" s="20">
        <v>1.6715000000000002</v>
      </c>
      <c r="G2124" s="20">
        <v>2.8999999999999998E-3</v>
      </c>
      <c r="H2124" s="20">
        <v>0</v>
      </c>
      <c r="I2124" s="20">
        <v>1.6599899999999999</v>
      </c>
      <c r="J2124" s="20">
        <v>2.2200000000000002E-3</v>
      </c>
      <c r="K2124" s="20">
        <v>2.8700000000000002E-3</v>
      </c>
      <c r="L2124" s="20">
        <v>9.3199999999999984E-3</v>
      </c>
      <c r="M2124" s="20">
        <v>0.27690191760879634</v>
      </c>
      <c r="N2124" s="1">
        <v>9</v>
      </c>
      <c r="O2124" s="8">
        <f>IFERROR(IFERROR(Tabela_BI[[#This Row],[nº Capt. Superf. - DAEE]]/(Tabela_BI[[#This Row],[nº Capt. Subt. - DAEE]] + Tabela_BI[[#This Row],[nº Capt. Superf. - DAEE]]),"") *100,"")</f>
        <v>70</v>
      </c>
      <c r="P2124" s="8">
        <f>IFERROR(IFERROR(Tabela_BI[[#This Row],[nº Capt. Subt. - DAEE]] /(Tabela_BI[[#This Row],[nº Capt. Subt. - DAEE]] + Tabela_BI[[#This Row],[nº Capt. Superf. - DAEE]]),"") *100,"")</f>
        <v>30</v>
      </c>
      <c r="Q2124" s="1">
        <v>14</v>
      </c>
      <c r="R2124" s="1">
        <v>6</v>
      </c>
      <c r="S2124" s="6">
        <v>2109.530628</v>
      </c>
      <c r="T2124" s="6">
        <v>2109.530628</v>
      </c>
      <c r="W2124" s="1"/>
      <c r="X2124" s="1"/>
      <c r="Y2124" s="1"/>
      <c r="AC2124" s="1"/>
      <c r="AF2124" s="1"/>
      <c r="AG2124" s="1"/>
    </row>
    <row r="2125" spans="1:33" hidden="1" x14ac:dyDescent="0.25">
      <c r="A2125" s="1">
        <v>11</v>
      </c>
      <c r="B2125" s="1">
        <v>2018</v>
      </c>
      <c r="C2125" s="1">
        <v>352215811</v>
      </c>
      <c r="D2125" s="44" t="s">
        <v>302</v>
      </c>
      <c r="E2125" s="20">
        <v>1.6489999999999998E-2</v>
      </c>
      <c r="F2125" s="20">
        <v>1.6489999999999998E-2</v>
      </c>
      <c r="G2125" s="20">
        <v>0</v>
      </c>
      <c r="H2125" s="20">
        <v>0</v>
      </c>
      <c r="I2125" s="20">
        <v>9.8999999999999991E-3</v>
      </c>
      <c r="J2125" s="20">
        <v>6.4799999999999996E-3</v>
      </c>
      <c r="K2125" s="20">
        <v>1E-4</v>
      </c>
      <c r="L2125" s="20">
        <v>1.0000000000000001E-5</v>
      </c>
      <c r="M2125" s="20">
        <v>5.7820921874999999E-3</v>
      </c>
      <c r="N2125" s="1">
        <v>4</v>
      </c>
      <c r="O2125" s="8" t="str">
        <f>IFERROR(IFERROR(Tabela_BI[[#This Row],[nº Capt. Superf. - DAEE]]/(Tabela_BI[[#This Row],[nº Capt. Subt. - DAEE]] + Tabela_BI[[#This Row],[nº Capt. Superf. - DAEE]]),"") *100,"")</f>
        <v/>
      </c>
      <c r="P2125" s="8" t="str">
        <f>IFERROR(IFERROR(Tabela_BI[[#This Row],[nº Capt. Subt. - DAEE]] /(Tabela_BI[[#This Row],[nº Capt. Subt. - DAEE]] + Tabela_BI[[#This Row],[nº Capt. Superf. - DAEE]]),"") *100,"")</f>
        <v/>
      </c>
      <c r="Q2125" s="1">
        <v>9</v>
      </c>
      <c r="R2125" s="1" t="s">
        <v>47</v>
      </c>
      <c r="S2125" s="6">
        <v>38.436325199999999</v>
      </c>
      <c r="T2125" s="6">
        <v>38.436325199999999</v>
      </c>
      <c r="W2125" s="1"/>
      <c r="X2125" s="1"/>
      <c r="Y2125" s="1"/>
      <c r="AC2125" s="1"/>
      <c r="AF2125" s="1"/>
      <c r="AG2125" s="1"/>
    </row>
    <row r="2126" spans="1:33" hidden="1" x14ac:dyDescent="0.25">
      <c r="A2126" s="1">
        <v>6</v>
      </c>
      <c r="B2126" s="1">
        <v>2018</v>
      </c>
      <c r="C2126" s="1">
        <v>35222086</v>
      </c>
      <c r="D2126" s="44" t="s">
        <v>303</v>
      </c>
      <c r="E2126" s="20">
        <v>6.8857408000000009E-2</v>
      </c>
      <c r="F2126" s="20">
        <v>1.592E-2</v>
      </c>
      <c r="G2126" s="20">
        <v>5.2937408000000005E-2</v>
      </c>
      <c r="H2126" s="20">
        <v>0</v>
      </c>
      <c r="I2126" s="20">
        <v>1.5900000000000001E-2</v>
      </c>
      <c r="J2126" s="20">
        <v>2.3331667E-2</v>
      </c>
      <c r="K2126" s="20">
        <v>6.45E-3</v>
      </c>
      <c r="L2126" s="20">
        <v>2.3175741E-2</v>
      </c>
      <c r="M2126" s="20">
        <v>0.55739142549189813</v>
      </c>
      <c r="N2126" s="1">
        <v>8</v>
      </c>
      <c r="O2126" s="8">
        <f>IFERROR(IFERROR(Tabela_BI[[#This Row],[nº Capt. Superf. - DAEE]]/(Tabela_BI[[#This Row],[nº Capt. Subt. - DAEE]] + Tabela_BI[[#This Row],[nº Capt. Superf. - DAEE]]),"") *100,"")</f>
        <v>9.3333333333333339</v>
      </c>
      <c r="P2126" s="8">
        <f>IFERROR(IFERROR(Tabela_BI[[#This Row],[nº Capt. Subt. - DAEE]] /(Tabela_BI[[#This Row],[nº Capt. Subt. - DAEE]] + Tabela_BI[[#This Row],[nº Capt. Superf. - DAEE]]),"") *100,"")</f>
        <v>90.666666666666657</v>
      </c>
      <c r="Q2126" s="1">
        <v>7</v>
      </c>
      <c r="R2126" s="1">
        <v>68</v>
      </c>
      <c r="S2126" s="6">
        <v>2734.3552319999999</v>
      </c>
      <c r="T2126" s="6">
        <v>2679.6681273599997</v>
      </c>
      <c r="W2126" s="1"/>
      <c r="X2126" s="1"/>
      <c r="Y2126" s="1"/>
      <c r="AC2126" s="1"/>
      <c r="AF2126" s="1"/>
      <c r="AG2126" s="1"/>
    </row>
    <row r="2127" spans="1:33" hidden="1" x14ac:dyDescent="0.25">
      <c r="A2127" s="1">
        <v>11</v>
      </c>
      <c r="B2127" s="1">
        <v>2018</v>
      </c>
      <c r="C2127" s="1">
        <v>352220811</v>
      </c>
      <c r="D2127" s="44" t="s">
        <v>303</v>
      </c>
      <c r="E2127" s="20">
        <v>3.47E-3</v>
      </c>
      <c r="F2127" s="20">
        <v>0</v>
      </c>
      <c r="G2127" s="20">
        <v>3.47E-3</v>
      </c>
      <c r="H2127" s="20">
        <v>0</v>
      </c>
      <c r="I2127" s="20">
        <v>0</v>
      </c>
      <c r="J2127" s="20">
        <v>0</v>
      </c>
      <c r="K2127" s="20">
        <v>0</v>
      </c>
      <c r="L2127" s="20">
        <v>3.47E-3</v>
      </c>
      <c r="N2127" s="1">
        <v>1</v>
      </c>
      <c r="O2127" s="8" t="str">
        <f>IFERROR(IFERROR(Tabela_BI[[#This Row],[nº Capt. Superf. - DAEE]]/(Tabela_BI[[#This Row],[nº Capt. Subt. - DAEE]] + Tabela_BI[[#This Row],[nº Capt. Superf. - DAEE]]),"") *100,"")</f>
        <v/>
      </c>
      <c r="P2127" s="8" t="str">
        <f>IFERROR(IFERROR(Tabela_BI[[#This Row],[nº Capt. Subt. - DAEE]] /(Tabela_BI[[#This Row],[nº Capt. Subt. - DAEE]] + Tabela_BI[[#This Row],[nº Capt. Superf. - DAEE]]),"") *100,"")</f>
        <v/>
      </c>
      <c r="Q2127" s="1" t="s">
        <v>47</v>
      </c>
      <c r="R2127" s="1">
        <v>1</v>
      </c>
      <c r="S2127" s="6"/>
      <c r="T2127" s="6"/>
      <c r="W2127" s="1"/>
      <c r="X2127" s="1"/>
      <c r="Y2127" s="1"/>
      <c r="AC2127" s="1"/>
      <c r="AF2127" s="1"/>
      <c r="AG2127" s="1"/>
    </row>
    <row r="2128" spans="1:33" hidden="1" x14ac:dyDescent="0.25">
      <c r="A2128" s="1">
        <v>10</v>
      </c>
      <c r="B2128" s="1">
        <v>2018</v>
      </c>
      <c r="C2128" s="1">
        <v>352230710</v>
      </c>
      <c r="D2128" s="44" t="s">
        <v>304</v>
      </c>
      <c r="E2128" s="20">
        <v>1.0994726E-2</v>
      </c>
      <c r="F2128" s="20">
        <v>7.3000000000000001E-3</v>
      </c>
      <c r="G2128" s="20">
        <v>3.6947260000000006E-3</v>
      </c>
      <c r="H2128" s="20">
        <v>0</v>
      </c>
      <c r="I2128" s="20">
        <v>0</v>
      </c>
      <c r="J2128" s="20">
        <v>1.6000000000000001E-4</v>
      </c>
      <c r="K2128" s="20">
        <v>8.7585230000000007E-3</v>
      </c>
      <c r="L2128" s="20">
        <v>2.0762030000000004E-3</v>
      </c>
      <c r="N2128" s="1">
        <v>4</v>
      </c>
      <c r="O2128" s="8">
        <f>IFERROR(IFERROR(Tabela_BI[[#This Row],[nº Capt. Superf. - DAEE]]/(Tabela_BI[[#This Row],[nº Capt. Subt. - DAEE]] + Tabela_BI[[#This Row],[nº Capt. Superf. - DAEE]]),"") *100,"")</f>
        <v>12.5</v>
      </c>
      <c r="P2128" s="8">
        <f>IFERROR(IFERROR(Tabela_BI[[#This Row],[nº Capt. Subt. - DAEE]] /(Tabela_BI[[#This Row],[nº Capt. Subt. - DAEE]] + Tabela_BI[[#This Row],[nº Capt. Superf. - DAEE]]),"") *100,"")</f>
        <v>87.5</v>
      </c>
      <c r="Q2128" s="1">
        <v>2</v>
      </c>
      <c r="R2128" s="1">
        <v>14</v>
      </c>
      <c r="S2128" s="6"/>
      <c r="T2128" s="6"/>
      <c r="W2128" s="1"/>
      <c r="X2128" s="1"/>
      <c r="Y2128" s="1"/>
      <c r="AC2128" s="1"/>
      <c r="AF2128" s="1"/>
      <c r="AG2128" s="1"/>
    </row>
    <row r="2129" spans="1:33" hidden="1" x14ac:dyDescent="0.25">
      <c r="A2129" s="1">
        <v>14</v>
      </c>
      <c r="B2129" s="1">
        <v>2018</v>
      </c>
      <c r="C2129" s="1">
        <v>352230714</v>
      </c>
      <c r="D2129" s="44" t="s">
        <v>304</v>
      </c>
      <c r="E2129" s="20">
        <v>2.4745356329999977</v>
      </c>
      <c r="F2129" s="20">
        <v>2.2343367509999976</v>
      </c>
      <c r="G2129" s="20">
        <v>0.24019888199999995</v>
      </c>
      <c r="H2129" s="20">
        <v>0</v>
      </c>
      <c r="I2129" s="20">
        <v>0.48586888900000008</v>
      </c>
      <c r="J2129" s="20">
        <v>0.14033845700000003</v>
      </c>
      <c r="K2129" s="20">
        <v>1.7018663430000014</v>
      </c>
      <c r="L2129" s="20">
        <v>0.14646194400000007</v>
      </c>
      <c r="M2129" s="20">
        <v>0.51027689116087971</v>
      </c>
      <c r="N2129" s="1">
        <v>128</v>
      </c>
      <c r="O2129" s="8">
        <f>IFERROR(IFERROR(Tabela_BI[[#This Row],[nº Capt. Superf. - DAEE]]/(Tabela_BI[[#This Row],[nº Capt. Subt. - DAEE]] + Tabela_BI[[#This Row],[nº Capt. Superf. - DAEE]]),"") *100,"")</f>
        <v>43.49593495934959</v>
      </c>
      <c r="P2129" s="8">
        <f>IFERROR(IFERROR(Tabela_BI[[#This Row],[nº Capt. Subt. - DAEE]] /(Tabela_BI[[#This Row],[nº Capt. Subt. - DAEE]] + Tabela_BI[[#This Row],[nº Capt. Superf. - DAEE]]),"") *100,"")</f>
        <v>56.50406504065041</v>
      </c>
      <c r="Q2129" s="1">
        <v>107</v>
      </c>
      <c r="R2129" s="1">
        <v>139</v>
      </c>
      <c r="S2129" s="6">
        <v>7530.3773279999996</v>
      </c>
      <c r="T2129" s="6">
        <v>7530.3773279999996</v>
      </c>
      <c r="W2129" s="1"/>
      <c r="X2129" s="1"/>
      <c r="Y2129" s="1"/>
      <c r="AC2129" s="1"/>
      <c r="AF2129" s="1"/>
      <c r="AG2129" s="1"/>
    </row>
    <row r="2130" spans="1:33" hidden="1" x14ac:dyDescent="0.25">
      <c r="A2130" s="1">
        <v>14</v>
      </c>
      <c r="B2130" s="1">
        <v>2018</v>
      </c>
      <c r="C2130" s="1">
        <v>352240614</v>
      </c>
      <c r="D2130" s="44" t="s">
        <v>305</v>
      </c>
      <c r="E2130" s="20">
        <v>2.107137530999998</v>
      </c>
      <c r="F2130" s="20">
        <v>2.0741274379999979</v>
      </c>
      <c r="G2130" s="20">
        <v>3.3010092999999997E-2</v>
      </c>
      <c r="H2130" s="20">
        <v>0</v>
      </c>
      <c r="I2130" s="20">
        <v>0.43388648200000013</v>
      </c>
      <c r="J2130" s="20">
        <v>4.1133611000000014E-2</v>
      </c>
      <c r="K2130" s="20">
        <v>1.6093074380000003</v>
      </c>
      <c r="L2130" s="20">
        <v>2.2809999999999997E-2</v>
      </c>
      <c r="M2130" s="20">
        <v>0.25455716243287035</v>
      </c>
      <c r="N2130" s="1">
        <v>104</v>
      </c>
      <c r="O2130" s="8">
        <f>IFERROR(IFERROR(Tabela_BI[[#This Row],[nº Capt. Superf. - DAEE]]/(Tabela_BI[[#This Row],[nº Capt. Subt. - DAEE]] + Tabela_BI[[#This Row],[nº Capt. Superf. - DAEE]]),"") *100,"")</f>
        <v>80.09478672985783</v>
      </c>
      <c r="P2130" s="8">
        <f>IFERROR(IFERROR(Tabela_BI[[#This Row],[nº Capt. Subt. - DAEE]] /(Tabela_BI[[#This Row],[nº Capt. Subt. - DAEE]] + Tabela_BI[[#This Row],[nº Capt. Superf. - DAEE]]),"") *100,"")</f>
        <v>19.90521327014218</v>
      </c>
      <c r="Q2130" s="1">
        <v>169</v>
      </c>
      <c r="R2130" s="1">
        <v>42</v>
      </c>
      <c r="S2130" s="6">
        <v>3865.8011939999997</v>
      </c>
      <c r="T2130" s="6">
        <v>3749.8271581799995</v>
      </c>
      <c r="W2130" s="1"/>
      <c r="X2130" s="1"/>
      <c r="Y2130" s="1"/>
      <c r="AC2130" s="1"/>
      <c r="AF2130" s="1"/>
      <c r="AG2130" s="1"/>
    </row>
    <row r="2131" spans="1:33" hidden="1" x14ac:dyDescent="0.25">
      <c r="A2131" s="1">
        <v>6</v>
      </c>
      <c r="B2131" s="1">
        <v>2018</v>
      </c>
      <c r="C2131" s="1">
        <v>35225056</v>
      </c>
      <c r="D2131" s="44" t="s">
        <v>306</v>
      </c>
      <c r="E2131" s="20">
        <v>0.20266533799999992</v>
      </c>
      <c r="F2131" s="20">
        <v>7.6149999999999995E-2</v>
      </c>
      <c r="G2131" s="20">
        <v>0.12651533799999992</v>
      </c>
      <c r="H2131" s="20">
        <v>0</v>
      </c>
      <c r="I2131" s="20">
        <v>3.7999999999999999E-2</v>
      </c>
      <c r="J2131" s="20">
        <v>0.12153765399999997</v>
      </c>
      <c r="K2131" s="20">
        <v>5.8E-4</v>
      </c>
      <c r="L2131" s="20">
        <v>4.2547684000000037E-2</v>
      </c>
      <c r="M2131" s="20">
        <v>0.76147040200000005</v>
      </c>
      <c r="N2131" s="1">
        <v>30</v>
      </c>
      <c r="O2131" s="8">
        <f>IFERROR(IFERROR(Tabela_BI[[#This Row],[nº Capt. Superf. - DAEE]]/(Tabela_BI[[#This Row],[nº Capt. Subt. - DAEE]] + Tabela_BI[[#This Row],[nº Capt. Superf. - DAEE]]),"") *100,"")</f>
        <v>6.0869565217391308</v>
      </c>
      <c r="P2131" s="8">
        <f>IFERROR(IFERROR(Tabela_BI[[#This Row],[nº Capt. Subt. - DAEE]] /(Tabela_BI[[#This Row],[nº Capt. Subt. - DAEE]] + Tabela_BI[[#This Row],[nº Capt. Superf. - DAEE]]),"") *100,"")</f>
        <v>93.913043478260875</v>
      </c>
      <c r="Q2131" s="1">
        <v>7</v>
      </c>
      <c r="R2131" s="1">
        <v>108</v>
      </c>
      <c r="S2131" s="6">
        <v>7618.314816000001</v>
      </c>
      <c r="T2131" s="6">
        <v>3976.760333952001</v>
      </c>
      <c r="W2131" s="1"/>
      <c r="X2131" s="1"/>
      <c r="Y2131" s="1"/>
      <c r="AC2131" s="1"/>
      <c r="AF2131" s="1"/>
      <c r="AG2131" s="1"/>
    </row>
    <row r="2132" spans="1:33" hidden="1" x14ac:dyDescent="0.25">
      <c r="A2132" s="1">
        <v>10</v>
      </c>
      <c r="B2132" s="1">
        <v>2018</v>
      </c>
      <c r="C2132" s="1">
        <v>352250510</v>
      </c>
      <c r="D2132" s="44" t="s">
        <v>306</v>
      </c>
      <c r="E2132" s="20">
        <v>0</v>
      </c>
      <c r="F2132" s="20">
        <v>0</v>
      </c>
      <c r="G2132" s="20">
        <v>0</v>
      </c>
      <c r="H2132" s="20">
        <v>0</v>
      </c>
      <c r="I2132" s="20">
        <v>0</v>
      </c>
      <c r="J2132" s="20">
        <v>0</v>
      </c>
      <c r="K2132" s="20">
        <v>0</v>
      </c>
      <c r="L2132" s="20">
        <v>0</v>
      </c>
      <c r="N2132" s="1">
        <v>0</v>
      </c>
      <c r="O2132" s="8" t="str">
        <f>IFERROR(IFERROR(Tabela_BI[[#This Row],[nº Capt. Superf. - DAEE]]/(Tabela_BI[[#This Row],[nº Capt. Subt. - DAEE]] + Tabela_BI[[#This Row],[nº Capt. Superf. - DAEE]]),"") *100,"")</f>
        <v/>
      </c>
      <c r="P2132" s="8" t="str">
        <f>IFERROR(IFERROR(Tabela_BI[[#This Row],[nº Capt. Subt. - DAEE]] /(Tabela_BI[[#This Row],[nº Capt. Subt. - DAEE]] + Tabela_BI[[#This Row],[nº Capt. Superf. - DAEE]]),"") *100,"")</f>
        <v/>
      </c>
      <c r="Q2132" s="1">
        <v>0</v>
      </c>
      <c r="R2132" s="1">
        <v>0</v>
      </c>
      <c r="S2132" s="6"/>
      <c r="T2132" s="6"/>
      <c r="W2132" s="1"/>
      <c r="X2132" s="1"/>
      <c r="Y2132" s="1"/>
      <c r="AC2132" s="1"/>
      <c r="AF2132" s="1"/>
      <c r="AG2132" s="1"/>
    </row>
    <row r="2133" spans="1:33" hidden="1" x14ac:dyDescent="0.25">
      <c r="A2133" s="1">
        <v>9</v>
      </c>
      <c r="B2133" s="1">
        <v>2018</v>
      </c>
      <c r="C2133" s="1">
        <v>35226049</v>
      </c>
      <c r="D2133" s="44" t="s">
        <v>307</v>
      </c>
      <c r="E2133" s="20">
        <v>0.32426012700000006</v>
      </c>
      <c r="F2133" s="20">
        <v>0.19040287099999997</v>
      </c>
      <c r="G2133" s="20">
        <v>0.13385725600000006</v>
      </c>
      <c r="H2133" s="20">
        <v>0.24702283105022801</v>
      </c>
      <c r="I2133" s="20">
        <v>6.0049999999999999E-2</v>
      </c>
      <c r="J2133" s="20">
        <v>9.6566935000000007E-2</v>
      </c>
      <c r="K2133" s="20">
        <v>8.220276300000004E-2</v>
      </c>
      <c r="L2133" s="20">
        <v>8.5440428999999984E-2</v>
      </c>
      <c r="M2133" s="20">
        <v>0.21447474849305556</v>
      </c>
      <c r="N2133" s="1">
        <v>50</v>
      </c>
      <c r="O2133" s="8">
        <f>IFERROR(IFERROR(Tabela_BI[[#This Row],[nº Capt. Superf. - DAEE]]/(Tabela_BI[[#This Row],[nº Capt. Subt. - DAEE]] + Tabela_BI[[#This Row],[nº Capt. Superf. - DAEE]]),"") *100,"")</f>
        <v>31.92771084337349</v>
      </c>
      <c r="P2133" s="8">
        <f>IFERROR(IFERROR(Tabela_BI[[#This Row],[nº Capt. Subt. - DAEE]] /(Tabela_BI[[#This Row],[nº Capt. Subt. - DAEE]] + Tabela_BI[[#This Row],[nº Capt. Superf. - DAEE]]),"") *100,"")</f>
        <v>68.07228915662651</v>
      </c>
      <c r="Q2133" s="1">
        <v>53</v>
      </c>
      <c r="R2133" s="1">
        <v>113</v>
      </c>
      <c r="S2133" s="6">
        <v>3721.7339999999995</v>
      </c>
      <c r="T2133" s="6">
        <v>3721.7339999999995</v>
      </c>
      <c r="W2133" s="1"/>
      <c r="X2133" s="1"/>
      <c r="Y2133" s="1"/>
      <c r="AC2133" s="1"/>
      <c r="AF2133" s="1"/>
      <c r="AG2133" s="1"/>
    </row>
    <row r="2134" spans="1:33" hidden="1" x14ac:dyDescent="0.25">
      <c r="A2134" s="1">
        <v>11</v>
      </c>
      <c r="B2134" s="1">
        <v>2018</v>
      </c>
      <c r="C2134" s="1">
        <v>352265311</v>
      </c>
      <c r="D2134" s="44" t="s">
        <v>308</v>
      </c>
      <c r="E2134" s="20">
        <v>7.0000000000000001E-3</v>
      </c>
      <c r="F2134" s="20">
        <v>1.2999999999999999E-3</v>
      </c>
      <c r="G2134" s="20">
        <v>5.7000000000000002E-3</v>
      </c>
      <c r="H2134" s="20">
        <v>0</v>
      </c>
      <c r="I2134" s="20">
        <v>5.7000000000000002E-3</v>
      </c>
      <c r="J2134" s="20">
        <v>1.2999999999999999E-3</v>
      </c>
      <c r="K2134" s="20">
        <v>0</v>
      </c>
      <c r="L2134" s="20">
        <v>0</v>
      </c>
      <c r="M2134" s="20">
        <v>6.3272179687500008E-3</v>
      </c>
      <c r="N2134" s="1" t="s">
        <v>47</v>
      </c>
      <c r="O2134" s="8">
        <f>IFERROR(IFERROR(Tabela_BI[[#This Row],[nº Capt. Superf. - DAEE]]/(Tabela_BI[[#This Row],[nº Capt. Subt. - DAEE]] + Tabela_BI[[#This Row],[nº Capt. Superf. - DAEE]]),"") *100,"")</f>
        <v>33.333333333333329</v>
      </c>
      <c r="P2134" s="8">
        <f>IFERROR(IFERROR(Tabela_BI[[#This Row],[nº Capt. Subt. - DAEE]] /(Tabela_BI[[#This Row],[nº Capt. Subt. - DAEE]] + Tabela_BI[[#This Row],[nº Capt. Superf. - DAEE]]),"") *100,"")</f>
        <v>66.666666666666657</v>
      </c>
      <c r="Q2134" s="1">
        <v>1</v>
      </c>
      <c r="R2134" s="1">
        <v>2</v>
      </c>
      <c r="S2134" s="6">
        <v>72.53573652</v>
      </c>
      <c r="T2134" s="6">
        <v>72.53573652</v>
      </c>
      <c r="W2134" s="1"/>
      <c r="X2134" s="1"/>
      <c r="Y2134" s="1"/>
      <c r="AC2134" s="1"/>
      <c r="AF2134" s="1"/>
      <c r="AG2134" s="1"/>
    </row>
    <row r="2135" spans="1:33" hidden="1" x14ac:dyDescent="0.25">
      <c r="A2135" s="1">
        <v>16</v>
      </c>
      <c r="B2135" s="1">
        <v>2018</v>
      </c>
      <c r="C2135" s="1">
        <v>352270316</v>
      </c>
      <c r="D2135" s="44" t="s">
        <v>309</v>
      </c>
      <c r="E2135" s="20">
        <v>1.1404199139999998</v>
      </c>
      <c r="F2135" s="20">
        <v>0.59728833299999995</v>
      </c>
      <c r="G2135" s="20">
        <v>0.54313158099999981</v>
      </c>
      <c r="H2135" s="20">
        <v>0</v>
      </c>
      <c r="I2135" s="20">
        <v>0.16485407400000002</v>
      </c>
      <c r="J2135" s="20">
        <v>0.24452000000000002</v>
      </c>
      <c r="K2135" s="20">
        <v>0.71535583999999963</v>
      </c>
      <c r="L2135" s="20">
        <v>1.5689999999999996E-2</v>
      </c>
      <c r="M2135" s="20">
        <v>0.12560076388888888</v>
      </c>
      <c r="N2135" s="1">
        <v>12</v>
      </c>
      <c r="O2135" s="8">
        <f>IFERROR(IFERROR(Tabela_BI[[#This Row],[nº Capt. Superf. - DAEE]]/(Tabela_BI[[#This Row],[nº Capt. Subt. - DAEE]] + Tabela_BI[[#This Row],[nº Capt. Superf. - DAEE]]),"") *100,"")</f>
        <v>32.558139534883722</v>
      </c>
      <c r="P2135" s="8">
        <f>IFERROR(IFERROR(Tabela_BI[[#This Row],[nº Capt. Subt. - DAEE]] /(Tabela_BI[[#This Row],[nº Capt. Subt. - DAEE]] + Tabela_BI[[#This Row],[nº Capt. Superf. - DAEE]]),"") *100,"")</f>
        <v>67.441860465116278</v>
      </c>
      <c r="Q2135" s="1">
        <v>56</v>
      </c>
      <c r="R2135" s="1">
        <v>116</v>
      </c>
      <c r="S2135" s="6">
        <v>2101.248</v>
      </c>
      <c r="T2135" s="6">
        <v>2101.248</v>
      </c>
      <c r="W2135" s="1"/>
      <c r="X2135" s="1"/>
      <c r="Y2135" s="1"/>
      <c r="AC2135" s="1"/>
      <c r="AF2135" s="1"/>
      <c r="AG2135" s="1"/>
    </row>
    <row r="2136" spans="1:33" hidden="1" x14ac:dyDescent="0.25">
      <c r="A2136" s="1">
        <v>14</v>
      </c>
      <c r="B2136" s="1">
        <v>2018</v>
      </c>
      <c r="C2136" s="1">
        <v>352280214</v>
      </c>
      <c r="D2136" s="44" t="s">
        <v>310</v>
      </c>
      <c r="E2136" s="20">
        <v>0.29667847199999992</v>
      </c>
      <c r="F2136" s="20">
        <v>0.29384143499999993</v>
      </c>
      <c r="G2136" s="20">
        <v>2.8370370000000006E-3</v>
      </c>
      <c r="H2136" s="20">
        <v>5.8933916793505797E-3</v>
      </c>
      <c r="I2136" s="20">
        <v>2.4570000000000005E-2</v>
      </c>
      <c r="J2136" s="20">
        <v>0</v>
      </c>
      <c r="K2136" s="20">
        <v>0.24464750000000007</v>
      </c>
      <c r="L2136" s="20">
        <v>2.7460972000000004E-2</v>
      </c>
      <c r="M2136" s="20">
        <v>3.7350937946759255E-2</v>
      </c>
      <c r="N2136" s="1">
        <v>15</v>
      </c>
      <c r="O2136" s="8">
        <f>IFERROR(IFERROR(Tabela_BI[[#This Row],[nº Capt. Superf. - DAEE]]/(Tabela_BI[[#This Row],[nº Capt. Subt. - DAEE]] + Tabela_BI[[#This Row],[nº Capt. Superf. - DAEE]]),"") *100,"")</f>
        <v>78.260869565217391</v>
      </c>
      <c r="P2136" s="8">
        <f>IFERROR(IFERROR(Tabela_BI[[#This Row],[nº Capt. Subt. - DAEE]] /(Tabela_BI[[#This Row],[nº Capt. Subt. - DAEE]] + Tabela_BI[[#This Row],[nº Capt. Superf. - DAEE]]),"") *100,"")</f>
        <v>21.739130434782609</v>
      </c>
      <c r="Q2136" s="1">
        <v>36</v>
      </c>
      <c r="R2136" s="1">
        <v>10</v>
      </c>
      <c r="S2136" s="6">
        <v>565.49393999999995</v>
      </c>
      <c r="T2136" s="6">
        <v>565.49393999999995</v>
      </c>
      <c r="W2136" s="1"/>
      <c r="X2136" s="1"/>
      <c r="Y2136" s="1"/>
      <c r="AC2136" s="1"/>
      <c r="AF2136" s="1"/>
      <c r="AG2136" s="1"/>
    </row>
    <row r="2137" spans="1:33" hidden="1" x14ac:dyDescent="0.25">
      <c r="A2137" s="1">
        <v>13</v>
      </c>
      <c r="B2137" s="1">
        <v>2018</v>
      </c>
      <c r="C2137" s="1">
        <v>352290113</v>
      </c>
      <c r="D2137" s="44" t="s">
        <v>311</v>
      </c>
      <c r="E2137" s="20">
        <v>1.455E-2</v>
      </c>
      <c r="F2137" s="20">
        <v>0</v>
      </c>
      <c r="G2137" s="20">
        <v>1.455E-2</v>
      </c>
      <c r="H2137" s="20">
        <v>0</v>
      </c>
      <c r="I2137" s="20">
        <v>0</v>
      </c>
      <c r="J2137" s="20">
        <v>5.9700000000000005E-3</v>
      </c>
      <c r="K2137" s="20">
        <v>0</v>
      </c>
      <c r="L2137" s="20">
        <v>8.5800000000000008E-3</v>
      </c>
      <c r="M2137" s="20">
        <v>3.9164997493055555E-2</v>
      </c>
      <c r="N2137" s="1" t="s">
        <v>47</v>
      </c>
      <c r="O2137" s="8" t="str">
        <f>IFERROR(IFERROR(Tabela_BI[[#This Row],[nº Capt. Superf. - DAEE]]/(Tabela_BI[[#This Row],[nº Capt. Subt. - DAEE]] + Tabela_BI[[#This Row],[nº Capt. Superf. - DAEE]]),"") *100,"")</f>
        <v/>
      </c>
      <c r="P2137" s="8" t="str">
        <f>IFERROR(IFERROR(Tabela_BI[[#This Row],[nº Capt. Subt. - DAEE]] /(Tabela_BI[[#This Row],[nº Capt. Subt. - DAEE]] + Tabela_BI[[#This Row],[nº Capt. Superf. - DAEE]]),"") *100,"")</f>
        <v/>
      </c>
      <c r="Q2137" s="1" t="s">
        <v>47</v>
      </c>
      <c r="R2137" s="1">
        <v>9</v>
      </c>
      <c r="S2137" s="6">
        <v>620.88767999999993</v>
      </c>
      <c r="T2137" s="6">
        <v>0</v>
      </c>
      <c r="W2137" s="1"/>
      <c r="X2137" s="1"/>
      <c r="Y2137" s="1"/>
      <c r="AC2137" s="1"/>
      <c r="AF2137" s="1"/>
      <c r="AG2137" s="1"/>
    </row>
    <row r="2138" spans="1:33" hidden="1" x14ac:dyDescent="0.25">
      <c r="A2138" s="1">
        <v>18</v>
      </c>
      <c r="B2138" s="1">
        <v>2018</v>
      </c>
      <c r="C2138" s="1">
        <v>352300818</v>
      </c>
      <c r="D2138" s="44" t="s">
        <v>312</v>
      </c>
      <c r="E2138" s="20">
        <v>0</v>
      </c>
      <c r="F2138" s="20">
        <v>0</v>
      </c>
      <c r="G2138" s="20">
        <v>0</v>
      </c>
      <c r="H2138" s="20">
        <v>0</v>
      </c>
      <c r="I2138" s="20">
        <v>0</v>
      </c>
      <c r="J2138" s="20">
        <v>0</v>
      </c>
      <c r="K2138" s="20">
        <v>0</v>
      </c>
      <c r="L2138" s="20">
        <v>0</v>
      </c>
      <c r="N2138" s="1">
        <v>0</v>
      </c>
      <c r="O2138" s="8" t="str">
        <f>IFERROR(IFERROR(Tabela_BI[[#This Row],[nº Capt. Superf. - DAEE]]/(Tabela_BI[[#This Row],[nº Capt. Subt. - DAEE]] + Tabela_BI[[#This Row],[nº Capt. Superf. - DAEE]]),"") *100,"")</f>
        <v/>
      </c>
      <c r="P2138" s="8" t="str">
        <f>IFERROR(IFERROR(Tabela_BI[[#This Row],[nº Capt. Subt. - DAEE]] /(Tabela_BI[[#This Row],[nº Capt. Subt. - DAEE]] + Tabela_BI[[#This Row],[nº Capt. Superf. - DAEE]]),"") *100,"")</f>
        <v/>
      </c>
      <c r="Q2138" s="1">
        <v>0</v>
      </c>
      <c r="R2138" s="1">
        <v>0</v>
      </c>
      <c r="S2138" s="6"/>
      <c r="T2138" s="6"/>
      <c r="W2138" s="1"/>
      <c r="X2138" s="1"/>
      <c r="Y2138" s="1"/>
      <c r="AC2138" s="1"/>
      <c r="AF2138" s="1"/>
      <c r="AG2138" s="1"/>
    </row>
    <row r="2139" spans="1:33" hidden="1" x14ac:dyDescent="0.25">
      <c r="A2139" s="1">
        <v>19</v>
      </c>
      <c r="B2139" s="1">
        <v>2018</v>
      </c>
      <c r="C2139" s="1">
        <v>352300819</v>
      </c>
      <c r="D2139" s="44" t="s">
        <v>312</v>
      </c>
      <c r="E2139" s="20">
        <v>3.1205228999999998E-2</v>
      </c>
      <c r="F2139" s="20">
        <v>2.6904719999999997E-2</v>
      </c>
      <c r="G2139" s="20">
        <v>4.3005090000000001E-3</v>
      </c>
      <c r="H2139" s="20">
        <v>0.42359544647387082</v>
      </c>
      <c r="I2139" s="20">
        <v>2.3699999999999997E-3</v>
      </c>
      <c r="J2139" s="20">
        <v>2.9E-4</v>
      </c>
      <c r="K2139" s="20">
        <v>2.6904719999999997E-2</v>
      </c>
      <c r="L2139" s="20">
        <v>1.6405090000000001E-3</v>
      </c>
      <c r="M2139" s="20">
        <v>9.6793093750000003E-3</v>
      </c>
      <c r="N2139" s="1" t="s">
        <v>47</v>
      </c>
      <c r="O2139" s="8">
        <f>IFERROR(IFERROR(Tabela_BI[[#This Row],[nº Capt. Superf. - DAEE]]/(Tabela_BI[[#This Row],[nº Capt. Subt. - DAEE]] + Tabela_BI[[#This Row],[nº Capt. Superf. - DAEE]]),"") *100,"")</f>
        <v>52.941176470588239</v>
      </c>
      <c r="P2139" s="8">
        <f>IFERROR(IFERROR(Tabela_BI[[#This Row],[nº Capt. Subt. - DAEE]] /(Tabela_BI[[#This Row],[nº Capt. Subt. - DAEE]] + Tabela_BI[[#This Row],[nº Capt. Superf. - DAEE]]),"") *100,"")</f>
        <v>47.058823529411761</v>
      </c>
      <c r="Q2139" s="1">
        <v>9</v>
      </c>
      <c r="R2139" s="1">
        <v>8</v>
      </c>
      <c r="S2139" s="6">
        <v>167.78879999999998</v>
      </c>
      <c r="T2139" s="6">
        <v>167.78879999999998</v>
      </c>
      <c r="W2139" s="1"/>
      <c r="X2139" s="1"/>
      <c r="Y2139" s="1"/>
      <c r="AC2139" s="1"/>
      <c r="AF2139" s="1"/>
      <c r="AG2139" s="1"/>
    </row>
    <row r="2140" spans="1:33" hidden="1" x14ac:dyDescent="0.25">
      <c r="A2140" s="1">
        <v>2</v>
      </c>
      <c r="B2140" s="1">
        <v>2018</v>
      </c>
      <c r="C2140" s="1">
        <v>35231072</v>
      </c>
      <c r="D2140" s="44" t="s">
        <v>313</v>
      </c>
      <c r="E2140" s="20">
        <v>0</v>
      </c>
      <c r="F2140" s="20">
        <v>0</v>
      </c>
      <c r="G2140" s="20">
        <v>0</v>
      </c>
      <c r="H2140" s="20">
        <v>0</v>
      </c>
      <c r="I2140" s="20">
        <v>0</v>
      </c>
      <c r="J2140" s="20">
        <v>0</v>
      </c>
      <c r="K2140" s="20">
        <v>0</v>
      </c>
      <c r="L2140" s="20">
        <v>0</v>
      </c>
      <c r="N2140" s="1" t="s">
        <v>47</v>
      </c>
      <c r="O2140" s="8" t="str">
        <f>IFERROR(IFERROR(Tabela_BI[[#This Row],[nº Capt. Superf. - DAEE]]/(Tabela_BI[[#This Row],[nº Capt. Subt. - DAEE]] + Tabela_BI[[#This Row],[nº Capt. Superf. - DAEE]]),"") *100,"")</f>
        <v/>
      </c>
      <c r="P2140" s="8" t="str">
        <f>IFERROR(IFERROR(Tabela_BI[[#This Row],[nº Capt. Subt. - DAEE]] /(Tabela_BI[[#This Row],[nº Capt. Subt. - DAEE]] + Tabela_BI[[#This Row],[nº Capt. Superf. - DAEE]]),"") *100,"")</f>
        <v/>
      </c>
      <c r="Q2140" s="1">
        <v>0</v>
      </c>
      <c r="R2140" s="1">
        <v>0</v>
      </c>
      <c r="S2140" s="6"/>
      <c r="T2140" s="6"/>
      <c r="W2140" s="1"/>
      <c r="X2140" s="1"/>
      <c r="Y2140" s="1"/>
      <c r="AC2140" s="1"/>
      <c r="AF2140" s="1"/>
      <c r="AG2140" s="1"/>
    </row>
    <row r="2141" spans="1:33" hidden="1" x14ac:dyDescent="0.25">
      <c r="A2141" s="1">
        <v>6</v>
      </c>
      <c r="B2141" s="1">
        <v>2018</v>
      </c>
      <c r="C2141" s="1">
        <v>35231076</v>
      </c>
      <c r="D2141" s="44" t="s">
        <v>313</v>
      </c>
      <c r="E2141" s="20">
        <v>6.0433715999999998E-2</v>
      </c>
      <c r="F2141" s="20">
        <v>1.7012962999999999E-2</v>
      </c>
      <c r="G2141" s="20">
        <v>4.3420752999999999E-2</v>
      </c>
      <c r="H2141" s="20">
        <v>0</v>
      </c>
      <c r="I2141" s="20">
        <v>2.3500000000000001E-3</v>
      </c>
      <c r="J2141" s="20">
        <v>2.920408599999999E-2</v>
      </c>
      <c r="K2141" s="20">
        <v>4.0000000000000003E-5</v>
      </c>
      <c r="L2141" s="20">
        <v>2.8839630000000002E-2</v>
      </c>
      <c r="M2141" s="20">
        <v>1.2557761805555556</v>
      </c>
      <c r="N2141" s="1">
        <v>2</v>
      </c>
      <c r="O2141" s="8">
        <f>IFERROR(IFERROR(Tabela_BI[[#This Row],[nº Capt. Superf. - DAEE]]/(Tabela_BI[[#This Row],[nº Capt. Subt. - DAEE]] + Tabela_BI[[#This Row],[nº Capt. Superf. - DAEE]]),"") *100,"")</f>
        <v>16.666666666666664</v>
      </c>
      <c r="P2141" s="8">
        <f>IFERROR(IFERROR(Tabela_BI[[#This Row],[nº Capt. Subt. - DAEE]] /(Tabela_BI[[#This Row],[nº Capt. Subt. - DAEE]] + Tabela_BI[[#This Row],[nº Capt. Superf. - DAEE]]),"") *100,"")</f>
        <v>83.333333333333343</v>
      </c>
      <c r="Q2141" s="1">
        <v>10</v>
      </c>
      <c r="R2141" s="1">
        <v>50</v>
      </c>
      <c r="S2141" s="6">
        <v>12706.480692000001</v>
      </c>
      <c r="T2141" s="6">
        <v>2033.0369107200002</v>
      </c>
      <c r="W2141" s="1"/>
      <c r="X2141" s="1"/>
      <c r="Y2141" s="1"/>
      <c r="AC2141" s="1"/>
      <c r="AF2141" s="1"/>
      <c r="AG2141" s="1"/>
    </row>
    <row r="2142" spans="1:33" hidden="1" x14ac:dyDescent="0.25">
      <c r="A2142" s="1">
        <v>14</v>
      </c>
      <c r="B2142" s="1">
        <v>2018</v>
      </c>
      <c r="C2142" s="1">
        <v>352320614</v>
      </c>
      <c r="D2142" s="44" t="s">
        <v>314</v>
      </c>
      <c r="E2142" s="20">
        <v>0.21951030900000013</v>
      </c>
      <c r="F2142" s="20">
        <v>0.20852796300000012</v>
      </c>
      <c r="G2142" s="20">
        <v>1.0982346000000007E-2</v>
      </c>
      <c r="H2142" s="20">
        <v>9.4169457128361195E-2</v>
      </c>
      <c r="I2142" s="20">
        <v>4.3599999999999993E-3</v>
      </c>
      <c r="J2142" s="20">
        <v>6.1803089999999993E-3</v>
      </c>
      <c r="K2142" s="20">
        <v>0.19710592600000007</v>
      </c>
      <c r="L2142" s="20">
        <v>1.1864074E-2</v>
      </c>
      <c r="M2142" s="20">
        <v>0.13263216629629626</v>
      </c>
      <c r="N2142" s="1">
        <v>13</v>
      </c>
      <c r="O2142" s="8">
        <f>IFERROR(IFERROR(Tabela_BI[[#This Row],[nº Capt. Superf. - DAEE]]/(Tabela_BI[[#This Row],[nº Capt. Subt. - DAEE]] + Tabela_BI[[#This Row],[nº Capt. Superf. - DAEE]]),"") *100,"")</f>
        <v>63.934426229508205</v>
      </c>
      <c r="P2142" s="8">
        <f>IFERROR(IFERROR(Tabela_BI[[#This Row],[nº Capt. Subt. - DAEE]] /(Tabela_BI[[#This Row],[nº Capt. Subt. - DAEE]] + Tabela_BI[[#This Row],[nº Capt. Superf. - DAEE]]),"") *100,"")</f>
        <v>36.065573770491802</v>
      </c>
      <c r="Q2142" s="1">
        <v>39</v>
      </c>
      <c r="R2142" s="1">
        <v>22</v>
      </c>
      <c r="S2142" s="6">
        <v>2283.6668445</v>
      </c>
      <c r="T2142" s="6">
        <v>685.10005334999994</v>
      </c>
      <c r="W2142" s="1"/>
      <c r="X2142" s="1"/>
      <c r="Y2142" s="1"/>
      <c r="AC2142" s="1"/>
      <c r="AF2142" s="1"/>
      <c r="AG2142" s="1"/>
    </row>
    <row r="2143" spans="1:33" hidden="1" x14ac:dyDescent="0.25">
      <c r="A2143" s="1">
        <v>7</v>
      </c>
      <c r="B2143" s="1">
        <v>2018</v>
      </c>
      <c r="C2143" s="1">
        <v>35233057</v>
      </c>
      <c r="D2143" s="44" t="s">
        <v>315</v>
      </c>
      <c r="E2143" s="20">
        <v>0.22411</v>
      </c>
      <c r="F2143" s="20">
        <v>0.22411</v>
      </c>
      <c r="G2143" s="20">
        <v>0</v>
      </c>
      <c r="H2143" s="20">
        <v>0</v>
      </c>
      <c r="I2143" s="20">
        <v>0.22411</v>
      </c>
      <c r="J2143" s="20">
        <v>0</v>
      </c>
      <c r="K2143" s="20">
        <v>0</v>
      </c>
      <c r="L2143" s="20">
        <v>0</v>
      </c>
      <c r="N2143" s="1">
        <v>1</v>
      </c>
      <c r="O2143" s="8" t="str">
        <f>IFERROR(IFERROR(Tabela_BI[[#This Row],[nº Capt. Superf. - DAEE]]/(Tabela_BI[[#This Row],[nº Capt. Subt. - DAEE]] + Tabela_BI[[#This Row],[nº Capt. Superf. - DAEE]]),"") *100,"")</f>
        <v/>
      </c>
      <c r="P2143" s="8" t="str">
        <f>IFERROR(IFERROR(Tabela_BI[[#This Row],[nº Capt. Subt. - DAEE]] /(Tabela_BI[[#This Row],[nº Capt. Subt. - DAEE]] + Tabela_BI[[#This Row],[nº Capt. Superf. - DAEE]]),"") *100,"")</f>
        <v/>
      </c>
      <c r="Q2143" s="1">
        <v>1</v>
      </c>
      <c r="R2143" s="1" t="s">
        <v>47</v>
      </c>
      <c r="S2143" s="6"/>
      <c r="T2143" s="6"/>
      <c r="W2143" s="1"/>
      <c r="X2143" s="1"/>
      <c r="Y2143" s="1"/>
      <c r="AC2143" s="1"/>
      <c r="AF2143" s="1"/>
      <c r="AG2143" s="1"/>
    </row>
    <row r="2144" spans="1:33" hidden="1" x14ac:dyDescent="0.25">
      <c r="A2144" s="1">
        <v>11</v>
      </c>
      <c r="B2144" s="1">
        <v>2018</v>
      </c>
      <c r="C2144" s="1">
        <v>352330511</v>
      </c>
      <c r="D2144" s="44" t="s">
        <v>315</v>
      </c>
      <c r="E2144" s="20">
        <v>3.9800000000000016E-2</v>
      </c>
      <c r="F2144" s="20">
        <v>3.9430000000000014E-2</v>
      </c>
      <c r="G2144" s="20">
        <v>3.7000000000000005E-4</v>
      </c>
      <c r="H2144" s="20">
        <v>0</v>
      </c>
      <c r="I2144" s="20">
        <v>2.2339999999999999E-2</v>
      </c>
      <c r="J2144" s="20">
        <v>0</v>
      </c>
      <c r="K2144" s="20">
        <v>1.7409999999999998E-2</v>
      </c>
      <c r="L2144" s="20">
        <v>5.0000000000000002E-5</v>
      </c>
      <c r="M2144" s="20">
        <v>1.6699528124999998E-2</v>
      </c>
      <c r="N2144" s="1">
        <v>24</v>
      </c>
      <c r="O2144" s="8">
        <f>IFERROR(IFERROR(Tabela_BI[[#This Row],[nº Capt. Superf. - DAEE]]/(Tabela_BI[[#This Row],[nº Capt. Subt. - DAEE]] + Tabela_BI[[#This Row],[nº Capt. Superf. - DAEE]]),"") *100,"")</f>
        <v>85.714285714285708</v>
      </c>
      <c r="P2144" s="8">
        <f>IFERROR(IFERROR(Tabela_BI[[#This Row],[nº Capt. Subt. - DAEE]] /(Tabela_BI[[#This Row],[nº Capt. Subt. - DAEE]] + Tabela_BI[[#This Row],[nº Capt. Superf. - DAEE]]),"") *100,"")</f>
        <v>14.285714285714285</v>
      </c>
      <c r="Q2144" s="1">
        <v>12</v>
      </c>
      <c r="R2144" s="1">
        <v>2</v>
      </c>
      <c r="S2144" s="6">
        <v>476.4095999999999</v>
      </c>
      <c r="T2144" s="6">
        <v>471.6455039999999</v>
      </c>
      <c r="W2144" s="1"/>
      <c r="X2144" s="1"/>
      <c r="Y2144" s="1"/>
      <c r="AC2144" s="1"/>
      <c r="AF2144" s="1"/>
      <c r="AG2144" s="1"/>
    </row>
    <row r="2145" spans="1:33" hidden="1" x14ac:dyDescent="0.25">
      <c r="A2145" s="1">
        <v>5</v>
      </c>
      <c r="B2145" s="1">
        <v>2018</v>
      </c>
      <c r="C2145" s="1">
        <v>35234045</v>
      </c>
      <c r="D2145" s="44" t="s">
        <v>316</v>
      </c>
      <c r="E2145" s="20">
        <v>1.5138968060000004</v>
      </c>
      <c r="F2145" s="20">
        <v>1.4162096910000004</v>
      </c>
      <c r="G2145" s="20">
        <v>9.7687114999999977E-2</v>
      </c>
      <c r="H2145" s="20">
        <v>0</v>
      </c>
      <c r="I2145" s="20">
        <v>1.2039</v>
      </c>
      <c r="J2145" s="20">
        <v>0.16514814799999988</v>
      </c>
      <c r="K2145" s="20">
        <v>6.9509599000000005E-2</v>
      </c>
      <c r="L2145" s="20">
        <v>7.5339059000000014E-2</v>
      </c>
      <c r="M2145" s="20">
        <v>0.35113419594328704</v>
      </c>
      <c r="N2145" s="1">
        <v>182</v>
      </c>
      <c r="O2145" s="8">
        <f>IFERROR(IFERROR(Tabela_BI[[#This Row],[nº Capt. Superf. - DAEE]]/(Tabela_BI[[#This Row],[nº Capt. Subt. - DAEE]] + Tabela_BI[[#This Row],[nº Capt. Superf. - DAEE]]),"") *100,"")</f>
        <v>20.679012345679013</v>
      </c>
      <c r="P2145" s="8">
        <f>IFERROR(IFERROR(Tabela_BI[[#This Row],[nº Capt. Subt. - DAEE]] /(Tabela_BI[[#This Row],[nº Capt. Subt. - DAEE]] + Tabela_BI[[#This Row],[nº Capt. Superf. - DAEE]]),"") *100,"")</f>
        <v>79.320987654320987</v>
      </c>
      <c r="Q2145" s="1">
        <v>67</v>
      </c>
      <c r="R2145" s="1">
        <v>257</v>
      </c>
      <c r="S2145" s="6">
        <v>5174.0409419999996</v>
      </c>
      <c r="T2145" s="6">
        <v>5174.0409419999996</v>
      </c>
      <c r="W2145" s="1"/>
      <c r="X2145" s="1"/>
      <c r="Y2145" s="1"/>
      <c r="AC2145" s="1"/>
      <c r="AF2145" s="1"/>
      <c r="AG2145" s="1"/>
    </row>
    <row r="2146" spans="1:33" hidden="1" x14ac:dyDescent="0.25">
      <c r="A2146" s="1">
        <v>14</v>
      </c>
      <c r="B2146" s="1">
        <v>2018</v>
      </c>
      <c r="C2146" s="1">
        <v>352350314</v>
      </c>
      <c r="D2146" s="44" t="s">
        <v>317</v>
      </c>
      <c r="E2146" s="20">
        <v>2.078889E-3</v>
      </c>
      <c r="F2146" s="20">
        <v>1.3888889999999999E-3</v>
      </c>
      <c r="G2146" s="20">
        <v>6.8999999999999997E-4</v>
      </c>
      <c r="H2146" s="20">
        <v>0.12554296676813803</v>
      </c>
      <c r="I2146" s="20">
        <v>0</v>
      </c>
      <c r="J2146" s="20">
        <v>0</v>
      </c>
      <c r="K2146" s="20">
        <v>0</v>
      </c>
      <c r="L2146" s="20">
        <v>2.078889E-3</v>
      </c>
      <c r="N2146" s="1">
        <v>6</v>
      </c>
      <c r="O2146" s="8">
        <f>IFERROR(IFERROR(Tabela_BI[[#This Row],[nº Capt. Superf. - DAEE]]/(Tabela_BI[[#This Row],[nº Capt. Subt. - DAEE]] + Tabela_BI[[#This Row],[nº Capt. Superf. - DAEE]]),"") *100,"")</f>
        <v>50</v>
      </c>
      <c r="P2146" s="8">
        <f>IFERROR(IFERROR(Tabela_BI[[#This Row],[nº Capt. Subt. - DAEE]] /(Tabela_BI[[#This Row],[nº Capt. Subt. - DAEE]] + Tabela_BI[[#This Row],[nº Capt. Superf. - DAEE]]),"") *100,"")</f>
        <v>50</v>
      </c>
      <c r="Q2146" s="1">
        <v>1</v>
      </c>
      <c r="R2146" s="1">
        <v>1</v>
      </c>
      <c r="S2146" s="6"/>
      <c r="T2146" s="6"/>
      <c r="W2146" s="1"/>
      <c r="X2146" s="1"/>
      <c r="Y2146" s="1"/>
      <c r="AC2146" s="1"/>
      <c r="AF2146" s="1"/>
      <c r="AG2146" s="1"/>
    </row>
    <row r="2147" spans="1:33" hidden="1" x14ac:dyDescent="0.25">
      <c r="A2147" s="1">
        <v>17</v>
      </c>
      <c r="B2147" s="1">
        <v>2018</v>
      </c>
      <c r="C2147" s="1">
        <v>352350317</v>
      </c>
      <c r="D2147" s="44" t="s">
        <v>317</v>
      </c>
      <c r="E2147" s="20">
        <v>0.23765595600000006</v>
      </c>
      <c r="F2147" s="20">
        <v>0.20899503000000005</v>
      </c>
      <c r="G2147" s="20">
        <v>2.8660926000000003E-2</v>
      </c>
      <c r="H2147" s="20">
        <v>0</v>
      </c>
      <c r="I2147" s="20">
        <v>5.022999999999999E-2</v>
      </c>
      <c r="J2147" s="20">
        <v>6.6788889999999986E-3</v>
      </c>
      <c r="K2147" s="20">
        <v>0.18006706700000008</v>
      </c>
      <c r="L2147" s="20">
        <v>6.8000000000000005E-4</v>
      </c>
      <c r="M2147" s="20">
        <v>5.0832995537037032E-2</v>
      </c>
      <c r="N2147" s="1">
        <v>14</v>
      </c>
      <c r="O2147" s="8">
        <f>IFERROR(IFERROR(Tabela_BI[[#This Row],[nº Capt. Superf. - DAEE]]/(Tabela_BI[[#This Row],[nº Capt. Subt. - DAEE]] + Tabela_BI[[#This Row],[nº Capt. Superf. - DAEE]]),"") *100,"")</f>
        <v>51.351351351351347</v>
      </c>
      <c r="P2147" s="8">
        <f>IFERROR(IFERROR(Tabela_BI[[#This Row],[nº Capt. Subt. - DAEE]] /(Tabela_BI[[#This Row],[nº Capt. Subt. - DAEE]] + Tabela_BI[[#This Row],[nº Capt. Superf. - DAEE]]),"") *100,"")</f>
        <v>48.648648648648653</v>
      </c>
      <c r="Q2147" s="1">
        <v>19</v>
      </c>
      <c r="R2147" s="1">
        <v>18</v>
      </c>
      <c r="S2147" s="6">
        <v>869.60006999999996</v>
      </c>
      <c r="T2147" s="6">
        <v>869.60006999999996</v>
      </c>
      <c r="W2147" s="1"/>
      <c r="X2147" s="1"/>
      <c r="Y2147" s="1"/>
      <c r="AC2147" s="1"/>
      <c r="AF2147" s="1"/>
      <c r="AG2147" s="1"/>
    </row>
    <row r="2148" spans="1:33" hidden="1" x14ac:dyDescent="0.25">
      <c r="A2148" s="1">
        <v>5</v>
      </c>
      <c r="B2148" s="1">
        <v>2018</v>
      </c>
      <c r="C2148" s="1">
        <v>35236025</v>
      </c>
      <c r="D2148" s="44" t="s">
        <v>318</v>
      </c>
      <c r="E2148" s="20">
        <v>8.310231500000001E-2</v>
      </c>
      <c r="F2148" s="20">
        <v>5.6697778000000011E-2</v>
      </c>
      <c r="G2148" s="20">
        <v>2.6404536999999992E-2</v>
      </c>
      <c r="H2148" s="20">
        <v>0</v>
      </c>
      <c r="I2148" s="20">
        <v>1.336E-2</v>
      </c>
      <c r="J2148" s="20">
        <v>9.0305560000000003E-3</v>
      </c>
      <c r="K2148" s="20">
        <v>5.9618148000000017E-2</v>
      </c>
      <c r="L2148" s="20">
        <v>1.093611E-3</v>
      </c>
      <c r="N2148" s="1">
        <v>22</v>
      </c>
      <c r="O2148" s="8">
        <f>IFERROR(IFERROR(Tabela_BI[[#This Row],[nº Capt. Superf. - DAEE]]/(Tabela_BI[[#This Row],[nº Capt. Subt. - DAEE]] + Tabela_BI[[#This Row],[nº Capt. Superf. - DAEE]]),"") *100,"")</f>
        <v>38.461538461538467</v>
      </c>
      <c r="P2148" s="8">
        <f>IFERROR(IFERROR(Tabela_BI[[#This Row],[nº Capt. Subt. - DAEE]] /(Tabela_BI[[#This Row],[nº Capt. Subt. - DAEE]] + Tabela_BI[[#This Row],[nº Capt. Superf. - DAEE]]),"") *100,"")</f>
        <v>61.53846153846154</v>
      </c>
      <c r="Q2148" s="1">
        <v>10</v>
      </c>
      <c r="R2148" s="1">
        <v>16</v>
      </c>
      <c r="S2148" s="6"/>
      <c r="T2148" s="6"/>
      <c r="W2148" s="1"/>
      <c r="X2148" s="1"/>
      <c r="Y2148" s="1"/>
      <c r="AC2148" s="1"/>
      <c r="AF2148" s="1"/>
      <c r="AG2148" s="1"/>
    </row>
    <row r="2149" spans="1:33" hidden="1" x14ac:dyDescent="0.25">
      <c r="A2149" s="1">
        <v>13</v>
      </c>
      <c r="B2149" s="1">
        <v>2018</v>
      </c>
      <c r="C2149" s="1">
        <v>352360213</v>
      </c>
      <c r="D2149" s="44" t="s">
        <v>318</v>
      </c>
      <c r="E2149" s="20">
        <v>0.35987664999999996</v>
      </c>
      <c r="F2149" s="20">
        <v>0.12889999999999999</v>
      </c>
      <c r="G2149" s="20">
        <v>0.23097664999999998</v>
      </c>
      <c r="H2149" s="20">
        <v>0</v>
      </c>
      <c r="I2149" s="20">
        <v>0.11788</v>
      </c>
      <c r="J2149" s="20">
        <v>3.1075679000000002E-2</v>
      </c>
      <c r="K2149" s="20">
        <v>0.18769300799999999</v>
      </c>
      <c r="L2149" s="20">
        <v>2.3227963000000004E-2</v>
      </c>
      <c r="M2149" s="20">
        <v>4.0695828564814823E-2</v>
      </c>
      <c r="N2149" s="1">
        <v>4</v>
      </c>
      <c r="O2149" s="8">
        <f>IFERROR(IFERROR(Tabela_BI[[#This Row],[nº Capt. Superf. - DAEE]]/(Tabela_BI[[#This Row],[nº Capt. Subt. - DAEE]] + Tabela_BI[[#This Row],[nº Capt. Superf. - DAEE]]),"") *100,"")</f>
        <v>25</v>
      </c>
      <c r="P2149" s="8">
        <f>IFERROR(IFERROR(Tabela_BI[[#This Row],[nº Capt. Subt. - DAEE]] /(Tabela_BI[[#This Row],[nº Capt. Subt. - DAEE]] + Tabela_BI[[#This Row],[nº Capt. Superf. - DAEE]]),"") *100,"")</f>
        <v>75</v>
      </c>
      <c r="Q2149" s="1">
        <v>16</v>
      </c>
      <c r="R2149" s="1">
        <v>48</v>
      </c>
      <c r="S2149" s="6">
        <v>785.57039999999995</v>
      </c>
      <c r="T2149" s="6">
        <v>785.57039999999995</v>
      </c>
      <c r="W2149" s="1"/>
      <c r="X2149" s="1"/>
      <c r="Y2149" s="1"/>
      <c r="AC2149" s="1"/>
      <c r="AF2149" s="1"/>
      <c r="AG2149" s="1"/>
    </row>
    <row r="2150" spans="1:33" hidden="1" x14ac:dyDescent="0.25">
      <c r="A2150" s="1">
        <v>8</v>
      </c>
      <c r="B2150" s="1">
        <v>2018</v>
      </c>
      <c r="C2150" s="1">
        <v>35237018</v>
      </c>
      <c r="D2150" s="44" t="s">
        <v>319</v>
      </c>
      <c r="E2150" s="20">
        <v>0.13459222199999998</v>
      </c>
      <c r="F2150" s="20">
        <v>0.11769222199999999</v>
      </c>
      <c r="G2150" s="20">
        <v>1.6899999999999998E-2</v>
      </c>
      <c r="H2150" s="20">
        <v>0</v>
      </c>
      <c r="I2150" s="20">
        <v>1.5109999999999998E-2</v>
      </c>
      <c r="J2150" s="20">
        <v>0</v>
      </c>
      <c r="K2150" s="20">
        <v>0.10861999999999999</v>
      </c>
      <c r="L2150" s="20">
        <v>1.0862222E-2</v>
      </c>
      <c r="M2150" s="20">
        <v>1.4093096875000001E-2</v>
      </c>
      <c r="N2150" s="1">
        <v>4</v>
      </c>
      <c r="O2150" s="8">
        <f>IFERROR(IFERROR(Tabela_BI[[#This Row],[nº Capt. Superf. - DAEE]]/(Tabela_BI[[#This Row],[nº Capt. Subt. - DAEE]] + Tabela_BI[[#This Row],[nº Capt. Superf. - DAEE]]),"") *100,"")</f>
        <v>73.076923076923066</v>
      </c>
      <c r="P2150" s="8">
        <f>IFERROR(IFERROR(Tabela_BI[[#This Row],[nº Capt. Subt. - DAEE]] /(Tabela_BI[[#This Row],[nº Capt. Subt. - DAEE]] + Tabela_BI[[#This Row],[nº Capt. Superf. - DAEE]]),"") *100,"")</f>
        <v>26.923076923076923</v>
      </c>
      <c r="Q2150" s="1">
        <v>19</v>
      </c>
      <c r="R2150" s="1">
        <v>7</v>
      </c>
      <c r="S2150" s="6">
        <v>285.82349039999997</v>
      </c>
      <c r="T2150" s="6">
        <v>285.82349039999997</v>
      </c>
      <c r="W2150" s="1"/>
      <c r="X2150" s="1"/>
      <c r="Y2150" s="1"/>
      <c r="AC2150" s="1"/>
      <c r="AF2150" s="1"/>
      <c r="AG2150" s="1"/>
    </row>
    <row r="2151" spans="1:33" hidden="1" x14ac:dyDescent="0.25">
      <c r="A2151" s="1">
        <v>4</v>
      </c>
      <c r="B2151" s="1">
        <v>2018</v>
      </c>
      <c r="C2151" s="1">
        <v>35238004</v>
      </c>
      <c r="D2151" s="44" t="s">
        <v>320</v>
      </c>
      <c r="E2151" s="20">
        <v>0.80094805700000016</v>
      </c>
      <c r="F2151" s="20">
        <v>0.79999713100000014</v>
      </c>
      <c r="G2151" s="20">
        <v>9.5092600000000016E-4</v>
      </c>
      <c r="H2151" s="20">
        <v>0</v>
      </c>
      <c r="I2151" s="20">
        <v>1.9380000000000001E-2</v>
      </c>
      <c r="J2151" s="20">
        <v>0</v>
      </c>
      <c r="K2151" s="20">
        <v>0.76612713100000007</v>
      </c>
      <c r="L2151" s="20">
        <v>1.5440926000000002E-2</v>
      </c>
      <c r="M2151" s="20">
        <v>1.7909943750000001E-2</v>
      </c>
      <c r="N2151" s="1">
        <v>30</v>
      </c>
      <c r="O2151" s="8">
        <f>IFERROR(IFERROR(Tabela_BI[[#This Row],[nº Capt. Superf. - DAEE]]/(Tabela_BI[[#This Row],[nº Capt. Subt. - DAEE]] + Tabela_BI[[#This Row],[nº Capt. Superf. - DAEE]]),"") *100,"")</f>
        <v>86.904761904761912</v>
      </c>
      <c r="P2151" s="8">
        <f>IFERROR(IFERROR(Tabela_BI[[#This Row],[nº Capt. Subt. - DAEE]] /(Tabela_BI[[#This Row],[nº Capt. Subt. - DAEE]] + Tabela_BI[[#This Row],[nº Capt. Superf. - DAEE]]),"") *100,"")</f>
        <v>13.095238095238097</v>
      </c>
      <c r="Q2151" s="1">
        <v>73</v>
      </c>
      <c r="R2151" s="1">
        <v>11</v>
      </c>
      <c r="S2151" s="6">
        <v>333.01497600000005</v>
      </c>
      <c r="T2151" s="6">
        <v>333.01497600000005</v>
      </c>
      <c r="W2151" s="1"/>
      <c r="X2151" s="1"/>
      <c r="Y2151" s="1"/>
      <c r="AC2151" s="1"/>
      <c r="AF2151" s="1"/>
      <c r="AG2151" s="1"/>
    </row>
    <row r="2152" spans="1:33" hidden="1" x14ac:dyDescent="0.25">
      <c r="A2152" s="1">
        <v>5</v>
      </c>
      <c r="B2152" s="1">
        <v>2018</v>
      </c>
      <c r="C2152" s="1">
        <v>35239095</v>
      </c>
      <c r="D2152" s="44" t="s">
        <v>321</v>
      </c>
      <c r="E2152" s="20">
        <v>5.2347869999999998E-2</v>
      </c>
      <c r="F2152" s="20">
        <v>5.1999999999999998E-2</v>
      </c>
      <c r="G2152" s="20">
        <v>3.4787000000000002E-4</v>
      </c>
      <c r="H2152" s="20">
        <v>0</v>
      </c>
      <c r="I2152" s="20">
        <v>5.1999999999999998E-2</v>
      </c>
      <c r="J2152" s="20">
        <v>0</v>
      </c>
      <c r="K2152" s="20">
        <v>0</v>
      </c>
      <c r="L2152" s="20">
        <v>3.4787000000000002E-4</v>
      </c>
      <c r="N2152" s="1">
        <v>8</v>
      </c>
      <c r="O2152" s="8">
        <f>IFERROR(IFERROR(Tabela_BI[[#This Row],[nº Capt. Superf. - DAEE]]/(Tabela_BI[[#This Row],[nº Capt. Subt. - DAEE]] + Tabela_BI[[#This Row],[nº Capt. Superf. - DAEE]]),"") *100,"")</f>
        <v>20</v>
      </c>
      <c r="P2152" s="8">
        <f>IFERROR(IFERROR(Tabela_BI[[#This Row],[nº Capt. Subt. - DAEE]] /(Tabela_BI[[#This Row],[nº Capt. Subt. - DAEE]] + Tabela_BI[[#This Row],[nº Capt. Superf. - DAEE]]),"") *100,"")</f>
        <v>80</v>
      </c>
      <c r="Q2152" s="1">
        <v>1</v>
      </c>
      <c r="R2152" s="1">
        <v>4</v>
      </c>
      <c r="S2152" s="6"/>
      <c r="T2152" s="6"/>
      <c r="W2152" s="1"/>
      <c r="X2152" s="1"/>
      <c r="Y2152" s="1"/>
      <c r="AC2152" s="1"/>
      <c r="AF2152" s="1"/>
      <c r="AG2152" s="1"/>
    </row>
    <row r="2153" spans="1:33" hidden="1" x14ac:dyDescent="0.25">
      <c r="A2153" s="1">
        <v>10</v>
      </c>
      <c r="B2153" s="1">
        <v>2018</v>
      </c>
      <c r="C2153" s="1">
        <v>352390910</v>
      </c>
      <c r="D2153" s="44" t="s">
        <v>321</v>
      </c>
      <c r="E2153" s="20">
        <v>2.5926417969999997</v>
      </c>
      <c r="F2153" s="20">
        <v>1.7123854630000013</v>
      </c>
      <c r="G2153" s="20">
        <v>0.88025633399999847</v>
      </c>
      <c r="H2153" s="20">
        <v>0</v>
      </c>
      <c r="I2153" s="20">
        <v>1.5520426850000004</v>
      </c>
      <c r="J2153" s="20">
        <v>0.33242240700000003</v>
      </c>
      <c r="K2153" s="20">
        <v>5.9700878999999991E-2</v>
      </c>
      <c r="L2153" s="20">
        <v>0.64847582599999998</v>
      </c>
      <c r="M2153" s="20">
        <v>0.5809125810185185</v>
      </c>
      <c r="N2153" s="1">
        <v>237</v>
      </c>
      <c r="O2153" s="8">
        <f>IFERROR(IFERROR(Tabela_BI[[#This Row],[nº Capt. Superf. - DAEE]]/(Tabela_BI[[#This Row],[nº Capt. Subt. - DAEE]] + Tabela_BI[[#This Row],[nº Capt. Superf. - DAEE]]),"") *100,"")</f>
        <v>13.815789473684212</v>
      </c>
      <c r="P2153" s="8">
        <f>IFERROR(IFERROR(Tabela_BI[[#This Row],[nº Capt. Subt. - DAEE]] /(Tabela_BI[[#This Row],[nº Capt. Subt. - DAEE]] + Tabela_BI[[#This Row],[nº Capt. Superf. - DAEE]]),"") *100,"")</f>
        <v>86.18421052631578</v>
      </c>
      <c r="Q2153" s="1">
        <v>84</v>
      </c>
      <c r="R2153" s="1">
        <v>524</v>
      </c>
      <c r="S2153" s="6">
        <v>8271.047700000001</v>
      </c>
      <c r="T2153" s="6">
        <v>6120.5752979999997</v>
      </c>
      <c r="W2153" s="1"/>
      <c r="X2153" s="1"/>
      <c r="Y2153" s="1"/>
      <c r="AC2153" s="1"/>
      <c r="AF2153" s="1"/>
      <c r="AG2153" s="1"/>
    </row>
    <row r="2154" spans="1:33" hidden="1" x14ac:dyDescent="0.25">
      <c r="A2154" s="1">
        <v>5</v>
      </c>
      <c r="B2154" s="1">
        <v>2018</v>
      </c>
      <c r="C2154" s="1">
        <v>35240065</v>
      </c>
      <c r="D2154" s="44" t="s">
        <v>322</v>
      </c>
      <c r="E2154" s="20">
        <v>0.62784092699999983</v>
      </c>
      <c r="F2154" s="20">
        <v>0.37288611100000008</v>
      </c>
      <c r="G2154" s="20">
        <v>0.25495481599999981</v>
      </c>
      <c r="H2154" s="20">
        <v>0</v>
      </c>
      <c r="I2154" s="20">
        <v>0.29429296300000002</v>
      </c>
      <c r="J2154" s="20">
        <v>7.1789259000000022E-2</v>
      </c>
      <c r="K2154" s="20">
        <v>3.1318333000000004E-2</v>
      </c>
      <c r="L2154" s="20">
        <v>0.230440372</v>
      </c>
      <c r="M2154" s="20">
        <v>0.13483710167824073</v>
      </c>
      <c r="N2154" s="1">
        <v>63</v>
      </c>
      <c r="O2154" s="8">
        <f>IFERROR(IFERROR(Tabela_BI[[#This Row],[nº Capt. Superf. - DAEE]]/(Tabela_BI[[#This Row],[nº Capt. Subt. - DAEE]] + Tabela_BI[[#This Row],[nº Capt. Superf. - DAEE]]),"") *100,"")</f>
        <v>10.4</v>
      </c>
      <c r="P2154" s="8">
        <f>IFERROR(IFERROR(Tabela_BI[[#This Row],[nº Capt. Subt. - DAEE]] /(Tabela_BI[[#This Row],[nº Capt. Subt. - DAEE]] + Tabela_BI[[#This Row],[nº Capt. Superf. - DAEE]]),"") *100,"")</f>
        <v>89.600000000000009</v>
      </c>
      <c r="Q2154" s="1">
        <v>26</v>
      </c>
      <c r="R2154" s="1">
        <v>224</v>
      </c>
      <c r="S2154" s="6">
        <v>2097.819</v>
      </c>
      <c r="T2154" s="6">
        <v>2097.819</v>
      </c>
      <c r="W2154" s="1"/>
      <c r="X2154" s="1"/>
      <c r="Y2154" s="1"/>
      <c r="AC2154" s="1"/>
      <c r="AF2154" s="1"/>
      <c r="AG2154" s="1"/>
    </row>
    <row r="2155" spans="1:33" hidden="1" x14ac:dyDescent="0.25">
      <c r="A2155" s="1">
        <v>8</v>
      </c>
      <c r="B2155" s="1">
        <v>2018</v>
      </c>
      <c r="C2155" s="1">
        <v>35241058</v>
      </c>
      <c r="D2155" s="44" t="s">
        <v>323</v>
      </c>
      <c r="E2155" s="20">
        <v>0.36499746900000002</v>
      </c>
      <c r="F2155" s="20">
        <v>0.33985000000000004</v>
      </c>
      <c r="G2155" s="20">
        <v>2.5147468999999999E-2</v>
      </c>
      <c r="H2155" s="20">
        <v>0.56419964485033025</v>
      </c>
      <c r="I2155" s="20">
        <v>0.21299999999999999</v>
      </c>
      <c r="J2155" s="20">
        <v>1.67E-3</v>
      </c>
      <c r="K2155" s="20">
        <v>0.12939000000000001</v>
      </c>
      <c r="L2155" s="20">
        <v>2.0937468999999993E-2</v>
      </c>
      <c r="M2155" s="20">
        <v>0.12165576388888889</v>
      </c>
      <c r="N2155" s="1">
        <v>15</v>
      </c>
      <c r="O2155" s="8">
        <f>IFERROR(IFERROR(Tabela_BI[[#This Row],[nº Capt. Superf. - DAEE]]/(Tabela_BI[[#This Row],[nº Capt. Subt. - DAEE]] + Tabela_BI[[#This Row],[nº Capt. Superf. - DAEE]]),"") *100,"")</f>
        <v>37.704918032786885</v>
      </c>
      <c r="P2155" s="8">
        <f>IFERROR(IFERROR(Tabela_BI[[#This Row],[nº Capt. Subt. - DAEE]] /(Tabela_BI[[#This Row],[nº Capt. Subt. - DAEE]] + Tabela_BI[[#This Row],[nº Capt. Superf. - DAEE]]),"") *100,"")</f>
        <v>62.295081967213115</v>
      </c>
      <c r="Q2155" s="1">
        <v>23</v>
      </c>
      <c r="R2155" s="1">
        <v>38</v>
      </c>
      <c r="S2155" s="6">
        <v>2114.8020000000001</v>
      </c>
      <c r="T2155" s="6">
        <v>2114.8020000000001</v>
      </c>
      <c r="W2155" s="1"/>
      <c r="X2155" s="1"/>
      <c r="Y2155" s="1"/>
      <c r="AC2155" s="1"/>
      <c r="AF2155" s="1"/>
      <c r="AG2155" s="1"/>
    </row>
    <row r="2156" spans="1:33" hidden="1" x14ac:dyDescent="0.25">
      <c r="A2156" s="1">
        <v>12</v>
      </c>
      <c r="B2156" s="1">
        <v>2018</v>
      </c>
      <c r="C2156" s="1">
        <v>352420412</v>
      </c>
      <c r="D2156" s="44" t="s">
        <v>324</v>
      </c>
      <c r="E2156" s="20">
        <v>0.57240999999999997</v>
      </c>
      <c r="F2156" s="20">
        <v>0.54954000000000003</v>
      </c>
      <c r="G2156" s="20">
        <v>2.2869999999999998E-2</v>
      </c>
      <c r="H2156" s="20">
        <v>3.6832001522069967E-2</v>
      </c>
      <c r="I2156" s="20">
        <v>1.6550000000000002E-2</v>
      </c>
      <c r="J2156" s="20">
        <v>6.132E-2</v>
      </c>
      <c r="K2156" s="20">
        <v>0.49397999999999997</v>
      </c>
      <c r="L2156" s="20">
        <v>5.5999999999999995E-4</v>
      </c>
      <c r="M2156" s="20">
        <v>1.4164470833333337E-2</v>
      </c>
      <c r="N2156" s="1">
        <v>7</v>
      </c>
      <c r="O2156" s="8">
        <f>IFERROR(IFERROR(Tabela_BI[[#This Row],[nº Capt. Superf. - DAEE]]/(Tabela_BI[[#This Row],[nº Capt. Subt. - DAEE]] + Tabela_BI[[#This Row],[nº Capt. Superf. - DAEE]]),"") *100,"")</f>
        <v>70</v>
      </c>
      <c r="P2156" s="8">
        <f>IFERROR(IFERROR(Tabela_BI[[#This Row],[nº Capt. Subt. - DAEE]] /(Tabela_BI[[#This Row],[nº Capt. Subt. - DAEE]] + Tabela_BI[[#This Row],[nº Capt. Superf. - DAEE]]),"") *100,"")</f>
        <v>30</v>
      </c>
      <c r="Q2156" s="1">
        <v>21</v>
      </c>
      <c r="R2156" s="1">
        <v>9</v>
      </c>
      <c r="S2156" s="6">
        <v>322.14378240000002</v>
      </c>
      <c r="T2156" s="6">
        <v>322.14378240000002</v>
      </c>
      <c r="W2156" s="1"/>
      <c r="X2156" s="1"/>
      <c r="Y2156" s="1"/>
      <c r="AC2156" s="1"/>
      <c r="AF2156" s="1"/>
      <c r="AG2156" s="1"/>
    </row>
    <row r="2157" spans="1:33" hidden="1" x14ac:dyDescent="0.25">
      <c r="A2157" s="1">
        <v>9</v>
      </c>
      <c r="B2157" s="1">
        <v>2018</v>
      </c>
      <c r="C2157" s="1">
        <v>35243039</v>
      </c>
      <c r="D2157" s="44" t="s">
        <v>325</v>
      </c>
      <c r="E2157" s="20">
        <v>1.4450493510000004</v>
      </c>
      <c r="F2157" s="20">
        <v>1.2855488890000004</v>
      </c>
      <c r="G2157" s="20">
        <v>0.15950046200000007</v>
      </c>
      <c r="H2157" s="20">
        <v>1.4154870624048699</v>
      </c>
      <c r="I2157" s="20">
        <v>0.69638999999999995</v>
      </c>
      <c r="J2157" s="20">
        <v>0.19037518500000003</v>
      </c>
      <c r="K2157" s="20">
        <v>0.5445367590000002</v>
      </c>
      <c r="L2157" s="20">
        <v>1.3747406999999996E-2</v>
      </c>
      <c r="M2157" s="20">
        <v>0.21922068455324076</v>
      </c>
      <c r="N2157" s="1">
        <v>11</v>
      </c>
      <c r="O2157" s="8">
        <f>IFERROR(IFERROR(Tabela_BI[[#This Row],[nº Capt. Superf. - DAEE]]/(Tabela_BI[[#This Row],[nº Capt. Subt. - DAEE]] + Tabela_BI[[#This Row],[nº Capt. Superf. - DAEE]]),"") *100,"")</f>
        <v>33.333333333333329</v>
      </c>
      <c r="P2157" s="8">
        <f>IFERROR(IFERROR(Tabela_BI[[#This Row],[nº Capt. Subt. - DAEE]] /(Tabela_BI[[#This Row],[nº Capt. Subt. - DAEE]] + Tabela_BI[[#This Row],[nº Capt. Superf. - DAEE]]),"") *100,"")</f>
        <v>66.666666666666657</v>
      </c>
      <c r="Q2157" s="1">
        <v>44</v>
      </c>
      <c r="R2157" s="1">
        <v>88</v>
      </c>
      <c r="S2157" s="6">
        <v>4026.9960000000005</v>
      </c>
      <c r="T2157" s="6">
        <v>3986.7260400000005</v>
      </c>
      <c r="W2157" s="1"/>
      <c r="X2157" s="1"/>
      <c r="Y2157" s="1"/>
      <c r="AC2157" s="1"/>
      <c r="AF2157" s="1"/>
      <c r="AG2157" s="1"/>
    </row>
    <row r="2158" spans="1:33" hidden="1" x14ac:dyDescent="0.25">
      <c r="A2158" s="1">
        <v>2</v>
      </c>
      <c r="B2158" s="1">
        <v>2018</v>
      </c>
      <c r="C2158" s="1">
        <v>35244022</v>
      </c>
      <c r="D2158" s="44" t="s">
        <v>326</v>
      </c>
      <c r="E2158" s="20">
        <v>1.9536230230000005</v>
      </c>
      <c r="F2158" s="20">
        <v>1.448683009</v>
      </c>
      <c r="G2158" s="20">
        <v>0.50494001400000055</v>
      </c>
      <c r="H2158" s="20">
        <v>2.4775524162861502</v>
      </c>
      <c r="I2158" s="20">
        <v>0.11579999999999999</v>
      </c>
      <c r="J2158" s="20">
        <v>1.7499386110000013</v>
      </c>
      <c r="K2158" s="20">
        <v>2.0440463000000016E-2</v>
      </c>
      <c r="L2158" s="20">
        <v>6.7443949000000003E-2</v>
      </c>
      <c r="M2158" s="20">
        <v>0.77625760078124995</v>
      </c>
      <c r="N2158" s="1">
        <v>89</v>
      </c>
      <c r="O2158" s="8">
        <f>IFERROR(IFERROR(Tabela_BI[[#This Row],[nº Capt. Superf. - DAEE]]/(Tabela_BI[[#This Row],[nº Capt. Subt. - DAEE]] + Tabela_BI[[#This Row],[nº Capt. Superf. - DAEE]]),"") *100,"")</f>
        <v>15.319148936170212</v>
      </c>
      <c r="P2158" s="8">
        <f>IFERROR(IFERROR(Tabela_BI[[#This Row],[nº Capt. Subt. - DAEE]] /(Tabela_BI[[#This Row],[nº Capt. Subt. - DAEE]] + Tabela_BI[[#This Row],[nº Capt. Superf. - DAEE]]),"") *100,"")</f>
        <v>84.680851063829792</v>
      </c>
      <c r="Q2158" s="1">
        <v>36</v>
      </c>
      <c r="R2158" s="1">
        <v>199</v>
      </c>
      <c r="S2158" s="6">
        <v>12125.435508</v>
      </c>
      <c r="T2158" s="6">
        <v>8609.0592106799995</v>
      </c>
      <c r="W2158" s="1"/>
      <c r="X2158" s="1"/>
      <c r="Y2158" s="1"/>
      <c r="AC2158" s="1"/>
      <c r="AF2158" s="1"/>
      <c r="AG2158" s="1"/>
    </row>
    <row r="2159" spans="1:33" hidden="1" x14ac:dyDescent="0.25">
      <c r="A2159" s="1">
        <v>16</v>
      </c>
      <c r="B2159" s="1">
        <v>2018</v>
      </c>
      <c r="C2159" s="1">
        <v>352450116</v>
      </c>
      <c r="D2159" s="44" t="s">
        <v>327</v>
      </c>
      <c r="E2159" s="20">
        <v>1.5453537999999998E-2</v>
      </c>
      <c r="F2159" s="20">
        <v>4.32855E-4</v>
      </c>
      <c r="G2159" s="20">
        <v>1.5020682999999998E-2</v>
      </c>
      <c r="H2159" s="20">
        <v>0</v>
      </c>
      <c r="I2159" s="20">
        <v>1.252E-2</v>
      </c>
      <c r="J2159" s="20">
        <v>6.0105300000000005E-4</v>
      </c>
      <c r="K2159" s="20">
        <v>3.4250000000000003E-4</v>
      </c>
      <c r="L2159" s="20">
        <v>1.9899850000000001E-3</v>
      </c>
      <c r="M2159" s="20">
        <v>1.5051310416666666E-2</v>
      </c>
      <c r="N2159" s="1" t="s">
        <v>47</v>
      </c>
      <c r="O2159" s="8">
        <f>IFERROR(IFERROR(Tabela_BI[[#This Row],[nº Capt. Superf. - DAEE]]/(Tabela_BI[[#This Row],[nº Capt. Subt. - DAEE]] + Tabela_BI[[#This Row],[nº Capt. Superf. - DAEE]]),"") *100,"")</f>
        <v>10.526315789473683</v>
      </c>
      <c r="P2159" s="8">
        <f>IFERROR(IFERROR(Tabela_BI[[#This Row],[nº Capt. Subt. - DAEE]] /(Tabela_BI[[#This Row],[nº Capt. Subt. - DAEE]] + Tabela_BI[[#This Row],[nº Capt. Superf. - DAEE]]),"") *100,"")</f>
        <v>89.473684210526315</v>
      </c>
      <c r="Q2159" s="1">
        <v>2</v>
      </c>
      <c r="R2159" s="1">
        <v>17</v>
      </c>
      <c r="S2159" s="6">
        <v>306.31229999999994</v>
      </c>
      <c r="T2159" s="6">
        <v>306.31229999999994</v>
      </c>
      <c r="W2159" s="1"/>
      <c r="X2159" s="1"/>
      <c r="Y2159" s="1"/>
      <c r="AC2159" s="1"/>
      <c r="AF2159" s="1"/>
      <c r="AG2159" s="1"/>
    </row>
    <row r="2160" spans="1:33" hidden="1" x14ac:dyDescent="0.25">
      <c r="A2160" s="1">
        <v>11</v>
      </c>
      <c r="B2160" s="1">
        <v>2018</v>
      </c>
      <c r="C2160" s="1">
        <v>352460011</v>
      </c>
      <c r="D2160" s="44" t="s">
        <v>328</v>
      </c>
      <c r="E2160" s="20">
        <v>9.3102673000000025E-2</v>
      </c>
      <c r="F2160" s="20">
        <v>8.7022673000000023E-2</v>
      </c>
      <c r="G2160" s="20">
        <v>6.0799999999999977E-3</v>
      </c>
      <c r="H2160" s="20">
        <v>0</v>
      </c>
      <c r="I2160" s="20">
        <v>0</v>
      </c>
      <c r="J2160" s="20">
        <v>2.1100000000000003E-3</v>
      </c>
      <c r="K2160" s="20">
        <v>6.9529352000000003E-2</v>
      </c>
      <c r="L2160" s="20">
        <v>2.1463321E-2</v>
      </c>
      <c r="M2160" s="20">
        <v>3.4362038223379632E-2</v>
      </c>
      <c r="N2160" s="1">
        <v>40</v>
      </c>
      <c r="O2160" s="8">
        <f>IFERROR(IFERROR(Tabela_BI[[#This Row],[nº Capt. Superf. - DAEE]]/(Tabela_BI[[#This Row],[nº Capt. Subt. - DAEE]] + Tabela_BI[[#This Row],[nº Capt. Superf. - DAEE]]),"") *100,"")</f>
        <v>58.536585365853654</v>
      </c>
      <c r="P2160" s="8">
        <f>IFERROR(IFERROR(Tabela_BI[[#This Row],[nº Capt. Subt. - DAEE]] /(Tabela_BI[[#This Row],[nº Capt. Subt. - DAEE]] + Tabela_BI[[#This Row],[nº Capt. Superf. - DAEE]]),"") *100,"")</f>
        <v>41.463414634146339</v>
      </c>
      <c r="Q2160" s="1">
        <v>24</v>
      </c>
      <c r="R2160" s="1">
        <v>17</v>
      </c>
      <c r="S2160" s="6">
        <v>445.87260000000003</v>
      </c>
      <c r="T2160" s="6">
        <v>410.20279200000004</v>
      </c>
      <c r="W2160" s="1"/>
      <c r="X2160" s="1"/>
      <c r="Y2160" s="1"/>
      <c r="AC2160" s="1"/>
      <c r="AF2160" s="1"/>
      <c r="AG2160" s="1"/>
    </row>
    <row r="2161" spans="1:33" hidden="1" x14ac:dyDescent="0.25">
      <c r="A2161" s="1">
        <v>5</v>
      </c>
      <c r="B2161" s="1">
        <v>2018</v>
      </c>
      <c r="C2161" s="1">
        <v>35247095</v>
      </c>
      <c r="D2161" s="44" t="s">
        <v>329</v>
      </c>
      <c r="E2161" s="20">
        <v>3.7497629150000003</v>
      </c>
      <c r="F2161" s="20">
        <v>3.5291600000000001</v>
      </c>
      <c r="G2161" s="20">
        <v>0.22060291499999998</v>
      </c>
      <c r="H2161" s="20">
        <v>0</v>
      </c>
      <c r="I2161" s="20">
        <v>0.481023333</v>
      </c>
      <c r="J2161" s="20">
        <v>3.0351307409999979</v>
      </c>
      <c r="K2161" s="20">
        <v>0.12698759400000006</v>
      </c>
      <c r="L2161" s="20">
        <v>0.10662124700000009</v>
      </c>
      <c r="M2161" s="20">
        <v>0.15672176027083332</v>
      </c>
      <c r="N2161" s="1">
        <v>35</v>
      </c>
      <c r="O2161" s="8">
        <f>IFERROR(IFERROR(Tabela_BI[[#This Row],[nº Capt. Superf. - DAEE]]/(Tabela_BI[[#This Row],[nº Capt. Subt. - DAEE]] + Tabela_BI[[#This Row],[nº Capt. Superf. - DAEE]]),"") *100,"")</f>
        <v>15.463917525773196</v>
      </c>
      <c r="P2161" s="8">
        <f>IFERROR(IFERROR(Tabela_BI[[#This Row],[nº Capt. Subt. - DAEE]] /(Tabela_BI[[#This Row],[nº Capt. Subt. - DAEE]] + Tabela_BI[[#This Row],[nº Capt. Superf. - DAEE]]),"") *100,"")</f>
        <v>84.536082474226802</v>
      </c>
      <c r="Q2161" s="1">
        <v>30</v>
      </c>
      <c r="R2161" s="1">
        <v>164</v>
      </c>
      <c r="S2161" s="6">
        <v>2830.4121600000003</v>
      </c>
      <c r="T2161" s="6">
        <v>2094.5049984000002</v>
      </c>
      <c r="W2161" s="1"/>
      <c r="X2161" s="1"/>
      <c r="Y2161" s="1"/>
      <c r="AC2161" s="1"/>
      <c r="AF2161" s="1"/>
      <c r="AG2161" s="1"/>
    </row>
    <row r="2162" spans="1:33" hidden="1" x14ac:dyDescent="0.25">
      <c r="A2162" s="1">
        <v>15</v>
      </c>
      <c r="B2162" s="1">
        <v>2018</v>
      </c>
      <c r="C2162" s="1">
        <v>352480815</v>
      </c>
      <c r="D2162" s="44" t="s">
        <v>330</v>
      </c>
      <c r="E2162" s="20">
        <v>5.2023611000000032E-2</v>
      </c>
      <c r="F2162" s="20">
        <v>4.4070000000000033E-2</v>
      </c>
      <c r="G2162" s="20">
        <v>7.9536109999999993E-3</v>
      </c>
      <c r="H2162" s="20">
        <v>0</v>
      </c>
      <c r="I2162" s="20">
        <v>0</v>
      </c>
      <c r="J2162" s="20">
        <v>4.0800000000000003E-3</v>
      </c>
      <c r="K2162" s="20">
        <v>4.4393611000000034E-2</v>
      </c>
      <c r="L2162" s="20">
        <v>3.5500000000000002E-3</v>
      </c>
      <c r="N2162" s="1">
        <v>4</v>
      </c>
      <c r="O2162" s="8">
        <f>IFERROR(IFERROR(Tabela_BI[[#This Row],[nº Capt. Superf. - DAEE]]/(Tabela_BI[[#This Row],[nº Capt. Subt. - DAEE]] + Tabela_BI[[#This Row],[nº Capt. Superf. - DAEE]]),"") *100,"")</f>
        <v>80.357142857142861</v>
      </c>
      <c r="P2162" s="8">
        <f>IFERROR(IFERROR(Tabela_BI[[#This Row],[nº Capt. Subt. - DAEE]] /(Tabela_BI[[#This Row],[nº Capt. Subt. - DAEE]] + Tabela_BI[[#This Row],[nº Capt. Superf. - DAEE]]),"") *100,"")</f>
        <v>19.642857142857142</v>
      </c>
      <c r="Q2162" s="1">
        <v>45</v>
      </c>
      <c r="R2162" s="1">
        <v>11</v>
      </c>
      <c r="S2162" s="6"/>
      <c r="T2162" s="6"/>
      <c r="W2162" s="1"/>
      <c r="X2162" s="1"/>
      <c r="Y2162" s="1"/>
      <c r="AC2162" s="1"/>
      <c r="AF2162" s="1"/>
      <c r="AG2162" s="1"/>
    </row>
    <row r="2163" spans="1:33" hidden="1" x14ac:dyDescent="0.25">
      <c r="A2163" s="1">
        <v>18</v>
      </c>
      <c r="B2163" s="1">
        <v>2018</v>
      </c>
      <c r="C2163" s="1">
        <v>352480818</v>
      </c>
      <c r="D2163" s="44" t="s">
        <v>330</v>
      </c>
      <c r="E2163" s="20">
        <v>0.22590851600000006</v>
      </c>
      <c r="F2163" s="20">
        <v>9.4999999999999946E-3</v>
      </c>
      <c r="G2163" s="20">
        <v>0.21640851600000005</v>
      </c>
      <c r="H2163" s="20">
        <v>0</v>
      </c>
      <c r="I2163" s="20">
        <v>0.17604</v>
      </c>
      <c r="J2163" s="20">
        <v>1.9440000000000006E-2</v>
      </c>
      <c r="K2163" s="20">
        <v>2.6310369999999996E-2</v>
      </c>
      <c r="L2163" s="20">
        <v>4.1181459999999996E-3</v>
      </c>
      <c r="M2163" s="20">
        <v>0.14373680555555557</v>
      </c>
      <c r="N2163" s="1">
        <v>7</v>
      </c>
      <c r="O2163" s="8">
        <f>IFERROR(IFERROR(Tabela_BI[[#This Row],[nº Capt. Superf. - DAEE]]/(Tabela_BI[[#This Row],[nº Capt. Subt. - DAEE]] + Tabela_BI[[#This Row],[nº Capt. Superf. - DAEE]]),"") *100,"")</f>
        <v>33.87096774193548</v>
      </c>
      <c r="P2163" s="8">
        <f>IFERROR(IFERROR(Tabela_BI[[#This Row],[nº Capt. Subt. - DAEE]] /(Tabela_BI[[#This Row],[nº Capt. Subt. - DAEE]] + Tabela_BI[[#This Row],[nº Capt. Superf. - DAEE]]),"") *100,"")</f>
        <v>66.129032258064512</v>
      </c>
      <c r="Q2163" s="1">
        <v>42</v>
      </c>
      <c r="R2163" s="1">
        <v>82</v>
      </c>
      <c r="S2163" s="6">
        <v>2490.48</v>
      </c>
      <c r="T2163" s="6">
        <v>2490.48</v>
      </c>
      <c r="W2163" s="1"/>
      <c r="X2163" s="1"/>
      <c r="Y2163" s="1"/>
      <c r="AC2163" s="1"/>
      <c r="AF2163" s="1"/>
      <c r="AG2163" s="1"/>
    </row>
    <row r="2164" spans="1:33" hidden="1" x14ac:dyDescent="0.25">
      <c r="A2164" s="1">
        <v>2</v>
      </c>
      <c r="B2164" s="1">
        <v>2018</v>
      </c>
      <c r="C2164" s="1">
        <v>35249072</v>
      </c>
      <c r="D2164" s="44" t="s">
        <v>331</v>
      </c>
      <c r="E2164" s="20">
        <v>0.10878333299999998</v>
      </c>
      <c r="F2164" s="20">
        <v>7.903333299999997E-2</v>
      </c>
      <c r="G2164" s="20">
        <v>2.9750000000000006E-2</v>
      </c>
      <c r="H2164" s="20">
        <v>0</v>
      </c>
      <c r="I2164" s="20">
        <v>1.7440000000000001E-2</v>
      </c>
      <c r="J2164" s="20">
        <v>8.9999999999999992E-5</v>
      </c>
      <c r="K2164" s="20">
        <v>2.4710000000000006E-2</v>
      </c>
      <c r="L2164" s="20">
        <v>6.6543332999999982E-2</v>
      </c>
      <c r="M2164" s="20">
        <v>1.1423691666666668E-2</v>
      </c>
      <c r="N2164" s="1">
        <v>55</v>
      </c>
      <c r="O2164" s="8">
        <f>IFERROR(IFERROR(Tabela_BI[[#This Row],[nº Capt. Superf. - DAEE]]/(Tabela_BI[[#This Row],[nº Capt. Subt. - DAEE]] + Tabela_BI[[#This Row],[nº Capt. Superf. - DAEE]]),"") *100,"")</f>
        <v>72.222222222222214</v>
      </c>
      <c r="P2164" s="8">
        <f>IFERROR(IFERROR(Tabela_BI[[#This Row],[nº Capt. Subt. - DAEE]] /(Tabela_BI[[#This Row],[nº Capt. Subt. - DAEE]] + Tabela_BI[[#This Row],[nº Capt. Superf. - DAEE]]),"") *100,"")</f>
        <v>27.777777777777779</v>
      </c>
      <c r="Q2164" s="1">
        <v>52</v>
      </c>
      <c r="R2164" s="1">
        <v>20</v>
      </c>
      <c r="S2164" s="6">
        <v>167.67</v>
      </c>
      <c r="T2164" s="6">
        <v>167.67</v>
      </c>
      <c r="W2164" s="1"/>
      <c r="X2164" s="1"/>
      <c r="Y2164" s="1"/>
      <c r="AC2164" s="1"/>
      <c r="AF2164" s="1"/>
      <c r="AG2164" s="1"/>
    </row>
    <row r="2165" spans="1:33" hidden="1" x14ac:dyDescent="0.25">
      <c r="A2165" s="1">
        <v>6</v>
      </c>
      <c r="B2165" s="1">
        <v>2018</v>
      </c>
      <c r="C2165" s="1">
        <v>35250036</v>
      </c>
      <c r="D2165" s="44" t="s">
        <v>332</v>
      </c>
      <c r="E2165" s="20">
        <v>2.8728303E-2</v>
      </c>
      <c r="F2165" s="20">
        <v>2.7853699999999997E-3</v>
      </c>
      <c r="G2165" s="20">
        <v>2.5942933000000001E-2</v>
      </c>
      <c r="H2165" s="20">
        <v>0</v>
      </c>
      <c r="I2165" s="20">
        <v>0</v>
      </c>
      <c r="J2165" s="20">
        <v>1.8732933E-2</v>
      </c>
      <c r="K2165" s="20">
        <v>0</v>
      </c>
      <c r="L2165" s="20">
        <v>9.9953699999999999E-3</v>
      </c>
      <c r="M2165" s="20">
        <v>0.41987758101851852</v>
      </c>
      <c r="N2165" s="1">
        <v>2</v>
      </c>
      <c r="O2165" s="8">
        <f>IFERROR(IFERROR(Tabela_BI[[#This Row],[nº Capt. Superf. - DAEE]]/(Tabela_BI[[#This Row],[nº Capt. Subt. - DAEE]] + Tabela_BI[[#This Row],[nº Capt. Superf. - DAEE]]),"") *100,"")</f>
        <v>7.8947368421052628</v>
      </c>
      <c r="P2165" s="8">
        <f>IFERROR(IFERROR(Tabela_BI[[#This Row],[nº Capt. Subt. - DAEE]] /(Tabela_BI[[#This Row],[nº Capt. Subt. - DAEE]] + Tabela_BI[[#This Row],[nº Capt. Superf. - DAEE]]),"") *100,"")</f>
        <v>92.10526315789474</v>
      </c>
      <c r="Q2165" s="1">
        <v>3</v>
      </c>
      <c r="R2165" s="1">
        <v>35</v>
      </c>
      <c r="S2165" s="6">
        <v>4754.2654619999994</v>
      </c>
      <c r="T2165" s="6">
        <v>2153.6822542859995</v>
      </c>
      <c r="W2165" s="1"/>
      <c r="X2165" s="1"/>
      <c r="Y2165" s="1"/>
      <c r="AC2165" s="1"/>
      <c r="AF2165" s="1"/>
      <c r="AG2165" s="1"/>
    </row>
    <row r="2166" spans="1:33" hidden="1" x14ac:dyDescent="0.25">
      <c r="A2166" s="1">
        <v>4</v>
      </c>
      <c r="B2166" s="1">
        <v>2018</v>
      </c>
      <c r="C2166" s="1">
        <v>35251024</v>
      </c>
      <c r="D2166" s="44" t="s">
        <v>333</v>
      </c>
      <c r="E2166" s="20">
        <v>0.38825481400000006</v>
      </c>
      <c r="F2166" s="20">
        <v>0.17157037000000006</v>
      </c>
      <c r="G2166" s="20">
        <v>0.21668444400000003</v>
      </c>
      <c r="H2166" s="20">
        <v>9.3393201420598718E-2</v>
      </c>
      <c r="I2166" s="20">
        <v>4.5580000000000002E-2</v>
      </c>
      <c r="J2166" s="20">
        <v>7.5659999999999991E-2</v>
      </c>
      <c r="K2166" s="20">
        <v>0.16546037000000005</v>
      </c>
      <c r="L2166" s="20">
        <v>0.10155444399999998</v>
      </c>
      <c r="M2166" s="20">
        <v>0.12759152777777777</v>
      </c>
      <c r="N2166" s="1">
        <v>5</v>
      </c>
      <c r="O2166" s="8">
        <f>IFERROR(IFERROR(Tabela_BI[[#This Row],[nº Capt. Superf. - DAEE]]/(Tabela_BI[[#This Row],[nº Capt. Subt. - DAEE]] + Tabela_BI[[#This Row],[nº Capt. Superf. - DAEE]]),"") *100,"")</f>
        <v>34.090909090909086</v>
      </c>
      <c r="P2166" s="8">
        <f>IFERROR(IFERROR(Tabela_BI[[#This Row],[nº Capt. Subt. - DAEE]] /(Tabela_BI[[#This Row],[nº Capt. Subt. - DAEE]] + Tabela_BI[[#This Row],[nº Capt. Superf. - DAEE]]),"") *100,"")</f>
        <v>65.909090909090907</v>
      </c>
      <c r="Q2166" s="1">
        <v>30</v>
      </c>
      <c r="R2166" s="1">
        <v>58</v>
      </c>
      <c r="S2166" s="6">
        <v>2268.3780000000002</v>
      </c>
      <c r="T2166" s="6">
        <v>0</v>
      </c>
      <c r="W2166" s="1"/>
      <c r="X2166" s="1"/>
      <c r="Y2166" s="1"/>
      <c r="AC2166" s="1"/>
      <c r="AF2166" s="1"/>
      <c r="AG2166" s="1"/>
    </row>
    <row r="2167" spans="1:33" hidden="1" x14ac:dyDescent="0.25">
      <c r="A2167" s="1">
        <v>5</v>
      </c>
      <c r="B2167" s="1">
        <v>2018</v>
      </c>
      <c r="C2167" s="1">
        <v>35252015</v>
      </c>
      <c r="D2167" s="44" t="s">
        <v>334</v>
      </c>
      <c r="E2167" s="20">
        <v>0.58664544100000016</v>
      </c>
      <c r="F2167" s="20">
        <v>0.46171000100000015</v>
      </c>
      <c r="G2167" s="20">
        <v>0.12493544000000005</v>
      </c>
      <c r="H2167" s="20">
        <v>0</v>
      </c>
      <c r="I2167" s="20">
        <v>5.006E-2</v>
      </c>
      <c r="J2167" s="20">
        <v>3.4700926000000007E-2</v>
      </c>
      <c r="K2167" s="20">
        <v>0.37121778300000019</v>
      </c>
      <c r="L2167" s="20">
        <v>0.13066673200000001</v>
      </c>
      <c r="M2167" s="20">
        <v>5.7429232178240752E-2</v>
      </c>
      <c r="N2167" s="1">
        <v>72</v>
      </c>
      <c r="O2167" s="8">
        <f>IFERROR(IFERROR(Tabela_BI[[#This Row],[nº Capt. Superf. - DAEE]]/(Tabela_BI[[#This Row],[nº Capt. Subt. - DAEE]] + Tabela_BI[[#This Row],[nº Capt. Superf. - DAEE]]),"") *100,"")</f>
        <v>26</v>
      </c>
      <c r="P2167" s="8">
        <f>IFERROR(IFERROR(Tabela_BI[[#This Row],[nº Capt. Subt. - DAEE]] /(Tabela_BI[[#This Row],[nº Capt. Subt. - DAEE]] + Tabela_BI[[#This Row],[nº Capt. Superf. - DAEE]]),"") *100,"")</f>
        <v>74</v>
      </c>
      <c r="Q2167" s="1">
        <v>65</v>
      </c>
      <c r="R2167" s="1">
        <v>185</v>
      </c>
      <c r="S2167" s="6">
        <v>233.55864000000003</v>
      </c>
      <c r="T2167" s="6">
        <v>233.55864000000003</v>
      </c>
      <c r="W2167" s="1"/>
      <c r="X2167" s="1"/>
      <c r="Y2167" s="1"/>
      <c r="AC2167" s="1"/>
      <c r="AF2167" s="1"/>
      <c r="AG2167" s="1"/>
    </row>
    <row r="2168" spans="1:33" hidden="1" x14ac:dyDescent="0.25">
      <c r="A2168" s="1">
        <v>13</v>
      </c>
      <c r="B2168" s="1">
        <v>2018</v>
      </c>
      <c r="C2168" s="1">
        <v>352530013</v>
      </c>
      <c r="D2168" s="44" t="s">
        <v>335</v>
      </c>
      <c r="E2168" s="20">
        <v>1.0176825769999998</v>
      </c>
      <c r="F2168" s="20">
        <v>0.68866481599999974</v>
      </c>
      <c r="G2168" s="20">
        <v>0.32901776099999996</v>
      </c>
      <c r="H2168" s="20">
        <v>0</v>
      </c>
      <c r="I2168" s="20">
        <v>0.57575666699999994</v>
      </c>
      <c r="J2168" s="20">
        <v>0.28030648199999991</v>
      </c>
      <c r="K2168" s="20">
        <v>9.7311481000000047E-2</v>
      </c>
      <c r="L2168" s="20">
        <v>6.4307947000000032E-2</v>
      </c>
      <c r="M2168" s="20">
        <v>0.48738800982407404</v>
      </c>
      <c r="N2168" s="1">
        <v>12</v>
      </c>
      <c r="O2168" s="8">
        <f>IFERROR(IFERROR(Tabela_BI[[#This Row],[nº Capt. Superf. - DAEE]]/(Tabela_BI[[#This Row],[nº Capt. Subt. - DAEE]] + Tabela_BI[[#This Row],[nº Capt. Superf. - DAEE]]),"") *100,"")</f>
        <v>32.446808510638299</v>
      </c>
      <c r="P2168" s="8">
        <f>IFERROR(IFERROR(Tabela_BI[[#This Row],[nº Capt. Subt. - DAEE]] /(Tabela_BI[[#This Row],[nº Capt. Subt. - DAEE]] + Tabela_BI[[#This Row],[nº Capt. Superf. - DAEE]]),"") *100,"")</f>
        <v>67.553191489361694</v>
      </c>
      <c r="Q2168" s="1">
        <v>61</v>
      </c>
      <c r="R2168" s="1">
        <v>127</v>
      </c>
      <c r="S2168" s="6">
        <v>7772.5439999999999</v>
      </c>
      <c r="T2168" s="6">
        <v>7772.5439999999999</v>
      </c>
      <c r="W2168" s="1"/>
      <c r="X2168" s="1"/>
      <c r="Y2168" s="1"/>
      <c r="AC2168" s="1"/>
      <c r="AF2168" s="1"/>
      <c r="AG2168" s="1"/>
    </row>
    <row r="2169" spans="1:33" hidden="1" x14ac:dyDescent="0.25">
      <c r="A2169" s="1">
        <v>8</v>
      </c>
      <c r="B2169" s="1">
        <v>2018</v>
      </c>
      <c r="C2169" s="1">
        <v>35254098</v>
      </c>
      <c r="D2169" s="44" t="s">
        <v>336</v>
      </c>
      <c r="E2169" s="20">
        <v>0.58849000000000018</v>
      </c>
      <c r="F2169" s="20">
        <v>0.54247555600000019</v>
      </c>
      <c r="G2169" s="20">
        <v>4.6014444000000002E-2</v>
      </c>
      <c r="H2169" s="20">
        <v>0</v>
      </c>
      <c r="I2169" s="20">
        <v>8.150000000000001E-3</v>
      </c>
      <c r="J2169" s="20">
        <v>9.2590000000000006E-2</v>
      </c>
      <c r="K2169" s="20">
        <v>0.48719000000000007</v>
      </c>
      <c r="L2169" s="20">
        <v>5.6000000000000006E-4</v>
      </c>
      <c r="M2169" s="20">
        <v>8.1875000000000003E-3</v>
      </c>
      <c r="N2169" s="1">
        <v>23</v>
      </c>
      <c r="O2169" s="8">
        <f>IFERROR(IFERROR(Tabela_BI[[#This Row],[nº Capt. Superf. - DAEE]]/(Tabela_BI[[#This Row],[nº Capt. Subt. - DAEE]] + Tabela_BI[[#This Row],[nº Capt. Superf. - DAEE]]),"") *100,"")</f>
        <v>73.584905660377359</v>
      </c>
      <c r="P2169" s="8">
        <f>IFERROR(IFERROR(Tabela_BI[[#This Row],[nº Capt. Subt. - DAEE]] /(Tabela_BI[[#This Row],[nº Capt. Subt. - DAEE]] + Tabela_BI[[#This Row],[nº Capt. Superf. - DAEE]]),"") *100,"")</f>
        <v>26.415094339622641</v>
      </c>
      <c r="Q2169" s="1">
        <v>39</v>
      </c>
      <c r="R2169" s="1">
        <v>14</v>
      </c>
      <c r="S2169" s="6">
        <v>141.102</v>
      </c>
      <c r="T2169" s="6">
        <v>141.102</v>
      </c>
      <c r="W2169" s="1"/>
      <c r="X2169" s="1"/>
      <c r="Y2169" s="1"/>
      <c r="AC2169" s="1"/>
      <c r="AF2169" s="1"/>
      <c r="AG2169" s="1"/>
    </row>
    <row r="2170" spans="1:33" hidden="1" x14ac:dyDescent="0.25">
      <c r="A2170" s="1">
        <v>5</v>
      </c>
      <c r="B2170" s="1">
        <v>2018</v>
      </c>
      <c r="C2170" s="1">
        <v>35255085</v>
      </c>
      <c r="D2170" s="44" t="s">
        <v>337</v>
      </c>
      <c r="E2170" s="20">
        <v>0.21673632700000006</v>
      </c>
      <c r="F2170" s="20">
        <v>0.1999254320000001</v>
      </c>
      <c r="G2170" s="20">
        <v>1.6810894999999975E-2</v>
      </c>
      <c r="H2170" s="20">
        <v>0</v>
      </c>
      <c r="I2170" s="20">
        <v>6.5079999999999999E-2</v>
      </c>
      <c r="J2170" s="20">
        <v>6.4000000000000005E-4</v>
      </c>
      <c r="K2170" s="20">
        <v>0.12044540099999999</v>
      </c>
      <c r="L2170" s="20">
        <v>3.0570925999999977E-2</v>
      </c>
      <c r="M2170" s="20">
        <v>2.2630208333333332E-2</v>
      </c>
      <c r="N2170" s="1">
        <v>74</v>
      </c>
      <c r="O2170" s="8">
        <f>IFERROR(IFERROR(Tabela_BI[[#This Row],[nº Capt. Superf. - DAEE]]/(Tabela_BI[[#This Row],[nº Capt. Subt. - DAEE]] + Tabela_BI[[#This Row],[nº Capt. Superf. - DAEE]]),"") *100,"")</f>
        <v>46</v>
      </c>
      <c r="P2170" s="8">
        <f>IFERROR(IFERROR(Tabela_BI[[#This Row],[nº Capt. Subt. - DAEE]] /(Tabela_BI[[#This Row],[nº Capt. Subt. - DAEE]] + Tabela_BI[[#This Row],[nº Capt. Superf. - DAEE]]),"") *100,"")</f>
        <v>54</v>
      </c>
      <c r="Q2170" s="1">
        <v>46</v>
      </c>
      <c r="R2170" s="1">
        <v>54</v>
      </c>
      <c r="S2170" s="6">
        <v>439.93562400000002</v>
      </c>
      <c r="T2170" s="6">
        <v>439.93562400000002</v>
      </c>
      <c r="W2170" s="1"/>
      <c r="X2170" s="1"/>
      <c r="Y2170" s="1"/>
      <c r="AC2170" s="1"/>
      <c r="AF2170" s="1"/>
      <c r="AG2170" s="1"/>
    </row>
    <row r="2171" spans="1:33" hidden="1" x14ac:dyDescent="0.25">
      <c r="A2171" s="1">
        <v>17</v>
      </c>
      <c r="B2171" s="1">
        <v>2018</v>
      </c>
      <c r="C2171" s="1">
        <v>352560717</v>
      </c>
      <c r="D2171" s="44" t="s">
        <v>338</v>
      </c>
      <c r="E2171" s="20">
        <v>4.1780123000000002E-2</v>
      </c>
      <c r="F2171" s="20">
        <v>1.7790122999999998E-2</v>
      </c>
      <c r="G2171" s="20">
        <v>2.3990000000000004E-2</v>
      </c>
      <c r="H2171" s="20">
        <v>0</v>
      </c>
      <c r="I2171" s="20">
        <v>2.3510000000000003E-2</v>
      </c>
      <c r="J2171" s="20">
        <v>1.3999999999999999E-4</v>
      </c>
      <c r="K2171" s="20">
        <v>1.7960122999999998E-2</v>
      </c>
      <c r="L2171" s="20">
        <v>1.7000000000000001E-4</v>
      </c>
      <c r="M2171" s="20">
        <v>9.6408249999999987E-3</v>
      </c>
      <c r="N2171" s="1" t="s">
        <v>47</v>
      </c>
      <c r="O2171" s="8">
        <f>IFERROR(IFERROR(Tabela_BI[[#This Row],[nº Capt. Superf. - DAEE]]/(Tabela_BI[[#This Row],[nº Capt. Subt. - DAEE]] + Tabela_BI[[#This Row],[nº Capt. Superf. - DAEE]]),"") *100,"")</f>
        <v>16.666666666666664</v>
      </c>
      <c r="P2171" s="8">
        <f>IFERROR(IFERROR(Tabela_BI[[#This Row],[nº Capt. Subt. - DAEE]] /(Tabela_BI[[#This Row],[nº Capt. Subt. - DAEE]] + Tabela_BI[[#This Row],[nº Capt. Superf. - DAEE]]),"") *100,"")</f>
        <v>83.333333333333343</v>
      </c>
      <c r="Q2171" s="1">
        <v>2</v>
      </c>
      <c r="R2171" s="1">
        <v>10</v>
      </c>
      <c r="S2171" s="6">
        <v>207.25200000000001</v>
      </c>
      <c r="T2171" s="6">
        <v>207.25200000000001</v>
      </c>
      <c r="W2171" s="1"/>
      <c r="X2171" s="1"/>
      <c r="Y2171" s="1"/>
      <c r="AC2171" s="1"/>
      <c r="AF2171" s="1"/>
      <c r="AG2171" s="1"/>
    </row>
    <row r="2172" spans="1:33" hidden="1" x14ac:dyDescent="0.25">
      <c r="A2172" s="1">
        <v>21</v>
      </c>
      <c r="B2172" s="1">
        <v>2018</v>
      </c>
      <c r="C2172" s="1">
        <v>352560721</v>
      </c>
      <c r="D2172" s="44" t="s">
        <v>338</v>
      </c>
      <c r="E2172" s="20">
        <v>7.5420000000000015E-2</v>
      </c>
      <c r="F2172" s="20">
        <v>7.5250000000000011E-2</v>
      </c>
      <c r="G2172" s="20">
        <v>1.7000000000000001E-4</v>
      </c>
      <c r="H2172" s="20">
        <v>0</v>
      </c>
      <c r="I2172" s="20">
        <v>0</v>
      </c>
      <c r="J2172" s="20">
        <v>0</v>
      </c>
      <c r="K2172" s="20">
        <v>7.5420000000000015E-2</v>
      </c>
      <c r="L2172" s="20">
        <v>0</v>
      </c>
      <c r="N2172" s="1" t="s">
        <v>47</v>
      </c>
      <c r="O2172" s="8">
        <f>IFERROR(IFERROR(Tabela_BI[[#This Row],[nº Capt. Superf. - DAEE]]/(Tabela_BI[[#This Row],[nº Capt. Subt. - DAEE]] + Tabela_BI[[#This Row],[nº Capt. Superf. - DAEE]]),"") *100,"")</f>
        <v>75</v>
      </c>
      <c r="P2172" s="8">
        <f>IFERROR(IFERROR(Tabela_BI[[#This Row],[nº Capt. Subt. - DAEE]] /(Tabela_BI[[#This Row],[nº Capt. Subt. - DAEE]] + Tabela_BI[[#This Row],[nº Capt. Superf. - DAEE]]),"") *100,"")</f>
        <v>25</v>
      </c>
      <c r="Q2172" s="1">
        <v>3</v>
      </c>
      <c r="R2172" s="1">
        <v>1</v>
      </c>
      <c r="S2172" s="6"/>
      <c r="T2172" s="6"/>
      <c r="W2172" s="1"/>
      <c r="X2172" s="1"/>
      <c r="Y2172" s="1"/>
      <c r="AC2172" s="1"/>
      <c r="AF2172" s="1"/>
      <c r="AG2172" s="1"/>
    </row>
    <row r="2173" spans="1:33" hidden="1" x14ac:dyDescent="0.25">
      <c r="A2173" s="1">
        <v>16</v>
      </c>
      <c r="B2173" s="1">
        <v>2018</v>
      </c>
      <c r="C2173" s="1">
        <v>352570616</v>
      </c>
      <c r="D2173" s="44" t="s">
        <v>339</v>
      </c>
      <c r="E2173" s="20">
        <v>1.7487699999999999E-4</v>
      </c>
      <c r="F2173" s="20">
        <v>3.0000000000000001E-5</v>
      </c>
      <c r="G2173" s="20">
        <v>1.4487699999999999E-4</v>
      </c>
      <c r="H2173" s="20">
        <v>0</v>
      </c>
      <c r="I2173" s="20">
        <v>0</v>
      </c>
      <c r="J2173" s="20">
        <v>8.4876999999999994E-5</v>
      </c>
      <c r="K2173" s="20">
        <v>0</v>
      </c>
      <c r="L2173" s="20">
        <v>9.0000000000000006E-5</v>
      </c>
      <c r="N2173" s="1">
        <v>0</v>
      </c>
      <c r="O2173" s="8">
        <f>IFERROR(IFERROR(Tabela_BI[[#This Row],[nº Capt. Superf. - DAEE]]/(Tabela_BI[[#This Row],[nº Capt. Subt. - DAEE]] + Tabela_BI[[#This Row],[nº Capt. Superf. - DAEE]]),"") *100,"")</f>
        <v>33.333333333333329</v>
      </c>
      <c r="P2173" s="8">
        <f>IFERROR(IFERROR(Tabela_BI[[#This Row],[nº Capt. Subt. - DAEE]] /(Tabela_BI[[#This Row],[nº Capt. Subt. - DAEE]] + Tabela_BI[[#This Row],[nº Capt. Superf. - DAEE]]),"") *100,"")</f>
        <v>66.666666666666657</v>
      </c>
      <c r="Q2173" s="1">
        <v>1</v>
      </c>
      <c r="R2173" s="1">
        <v>2</v>
      </c>
      <c r="S2173" s="6"/>
      <c r="T2173" s="6"/>
      <c r="W2173" s="1"/>
      <c r="X2173" s="1"/>
      <c r="Y2173" s="1"/>
      <c r="AC2173" s="1"/>
      <c r="AF2173" s="1"/>
      <c r="AG2173" s="1"/>
    </row>
    <row r="2174" spans="1:33" hidden="1" x14ac:dyDescent="0.25">
      <c r="A2174" s="1">
        <v>19</v>
      </c>
      <c r="B2174" s="1">
        <v>2018</v>
      </c>
      <c r="C2174" s="1">
        <v>352570619</v>
      </c>
      <c r="D2174" s="44" t="s">
        <v>339</v>
      </c>
      <c r="E2174" s="20">
        <v>0.34690821099999997</v>
      </c>
      <c r="F2174" s="20">
        <v>0.20010703700000004</v>
      </c>
      <c r="G2174" s="20">
        <v>0.14680117399999992</v>
      </c>
      <c r="H2174" s="20">
        <v>0</v>
      </c>
      <c r="I2174" s="20">
        <v>1.1520000000000001E-2</v>
      </c>
      <c r="J2174" s="20">
        <v>0.15432487700000005</v>
      </c>
      <c r="K2174" s="20">
        <v>9.3545093000000037E-2</v>
      </c>
      <c r="L2174" s="20">
        <v>8.7518241000000024E-2</v>
      </c>
      <c r="M2174" s="20">
        <v>9.74843836111111E-2</v>
      </c>
      <c r="N2174" s="1">
        <v>11</v>
      </c>
      <c r="O2174" s="8">
        <f>IFERROR(IFERROR(Tabela_BI[[#This Row],[nº Capt. Superf. - DAEE]]/(Tabela_BI[[#This Row],[nº Capt. Subt. - DAEE]] + Tabela_BI[[#This Row],[nº Capt. Superf. - DAEE]]),"") *100,"")</f>
        <v>15.384615384615385</v>
      </c>
      <c r="P2174" s="8">
        <f>IFERROR(IFERROR(Tabela_BI[[#This Row],[nº Capt. Subt. - DAEE]] /(Tabela_BI[[#This Row],[nº Capt. Subt. - DAEE]] + Tabela_BI[[#This Row],[nº Capt. Superf. - DAEE]]),"") *100,"")</f>
        <v>84.615384615384613</v>
      </c>
      <c r="Q2174" s="1">
        <v>12</v>
      </c>
      <c r="R2174" s="1">
        <v>66</v>
      </c>
      <c r="S2174" s="6">
        <v>1757.4731999999997</v>
      </c>
      <c r="T2174" s="6">
        <v>1757.4731999999997</v>
      </c>
      <c r="W2174" s="1"/>
      <c r="X2174" s="1"/>
      <c r="Y2174" s="1"/>
      <c r="AC2174" s="1"/>
      <c r="AF2174" s="1"/>
      <c r="AG2174" s="1"/>
    </row>
    <row r="2175" spans="1:33" hidden="1" x14ac:dyDescent="0.25">
      <c r="A2175" s="1">
        <v>20</v>
      </c>
      <c r="B2175" s="1">
        <v>2018</v>
      </c>
      <c r="C2175" s="1">
        <v>352580520</v>
      </c>
      <c r="D2175" s="44" t="s">
        <v>340</v>
      </c>
      <c r="E2175" s="20">
        <v>1.4869999999999998E-2</v>
      </c>
      <c r="F2175" s="20">
        <v>1.044E-2</v>
      </c>
      <c r="G2175" s="20">
        <v>4.429999999999999E-3</v>
      </c>
      <c r="H2175" s="20">
        <v>0</v>
      </c>
      <c r="I2175" s="20">
        <v>0</v>
      </c>
      <c r="J2175" s="20">
        <v>0</v>
      </c>
      <c r="K2175" s="20">
        <v>1.482E-2</v>
      </c>
      <c r="L2175" s="20">
        <v>5.0000000000000002E-5</v>
      </c>
      <c r="M2175" s="20">
        <v>1.0933360069444443E-2</v>
      </c>
      <c r="N2175" s="1">
        <v>5</v>
      </c>
      <c r="O2175" s="8">
        <f>IFERROR(IFERROR(Tabela_BI[[#This Row],[nº Capt. Superf. - DAEE]]/(Tabela_BI[[#This Row],[nº Capt. Subt. - DAEE]] + Tabela_BI[[#This Row],[nº Capt. Superf. - DAEE]]),"") *100,"")</f>
        <v>25</v>
      </c>
      <c r="P2175" s="8">
        <f>IFERROR(IFERROR(Tabela_BI[[#This Row],[nº Capt. Subt. - DAEE]] /(Tabela_BI[[#This Row],[nº Capt. Subt. - DAEE]] + Tabela_BI[[#This Row],[nº Capt. Superf. - DAEE]]),"") *100,"")</f>
        <v>75</v>
      </c>
      <c r="Q2175" s="1">
        <v>1</v>
      </c>
      <c r="R2175" s="1">
        <v>3</v>
      </c>
      <c r="S2175" s="6">
        <v>231.87599999999998</v>
      </c>
      <c r="T2175" s="6">
        <v>231.87599999999998</v>
      </c>
      <c r="W2175" s="1"/>
      <c r="X2175" s="1"/>
      <c r="Y2175" s="1"/>
      <c r="AC2175" s="1"/>
      <c r="AF2175" s="1"/>
      <c r="AG2175" s="1"/>
    </row>
    <row r="2176" spans="1:33" hidden="1" x14ac:dyDescent="0.25">
      <c r="A2176" s="1">
        <v>10</v>
      </c>
      <c r="B2176" s="1">
        <v>2018</v>
      </c>
      <c r="C2176" s="1">
        <v>352585410</v>
      </c>
      <c r="D2176" s="44" t="s">
        <v>341</v>
      </c>
      <c r="E2176" s="20">
        <v>2.2715184999999999E-2</v>
      </c>
      <c r="F2176" s="20">
        <v>5.8899999999999994E-3</v>
      </c>
      <c r="G2176" s="20">
        <v>1.6825184999999999E-2</v>
      </c>
      <c r="H2176" s="20">
        <v>0</v>
      </c>
      <c r="I2176" s="20">
        <v>4.45E-3</v>
      </c>
      <c r="J2176" s="20">
        <v>1.703E-2</v>
      </c>
      <c r="K2176" s="20">
        <v>2.7999999999999998E-4</v>
      </c>
      <c r="L2176" s="20">
        <v>9.55185E-4</v>
      </c>
      <c r="M2176" s="20">
        <v>8.1654726562500005E-3</v>
      </c>
      <c r="N2176" s="1">
        <v>5</v>
      </c>
      <c r="O2176" s="8">
        <f>IFERROR(IFERROR(Tabela_BI[[#This Row],[nº Capt. Superf. - DAEE]]/(Tabela_BI[[#This Row],[nº Capt. Subt. - DAEE]] + Tabela_BI[[#This Row],[nº Capt. Superf. - DAEE]]),"") *100,"")</f>
        <v>15</v>
      </c>
      <c r="P2176" s="8">
        <f>IFERROR(IFERROR(Tabela_BI[[#This Row],[nº Capt. Subt. - DAEE]] /(Tabela_BI[[#This Row],[nº Capt. Subt. - DAEE]] + Tabela_BI[[#This Row],[nº Capt. Superf. - DAEE]]),"") *100,"")</f>
        <v>85</v>
      </c>
      <c r="Q2176" s="1">
        <v>3</v>
      </c>
      <c r="R2176" s="1">
        <v>17</v>
      </c>
      <c r="S2176" s="6">
        <v>98.649900000000002</v>
      </c>
      <c r="T2176" s="6">
        <v>98.649900000000002</v>
      </c>
      <c r="W2176" s="1"/>
      <c r="X2176" s="1"/>
      <c r="Y2176" s="1"/>
      <c r="AC2176" s="1"/>
      <c r="AF2176" s="1"/>
      <c r="AG2176" s="1"/>
    </row>
    <row r="2177" spans="1:33" hidden="1" x14ac:dyDescent="0.25">
      <c r="A2177" s="1">
        <v>5</v>
      </c>
      <c r="B2177" s="1">
        <v>2018</v>
      </c>
      <c r="C2177" s="1">
        <v>35259045</v>
      </c>
      <c r="D2177" s="44" t="s">
        <v>342</v>
      </c>
      <c r="E2177" s="20">
        <v>2.9189865939999984</v>
      </c>
      <c r="F2177" s="20">
        <v>2.2225018519999997</v>
      </c>
      <c r="G2177" s="20">
        <v>0.69648474199999855</v>
      </c>
      <c r="H2177" s="20">
        <v>0</v>
      </c>
      <c r="I2177" s="20">
        <v>2.0130699999999999</v>
      </c>
      <c r="J2177" s="20">
        <v>0.4816907740000001</v>
      </c>
      <c r="K2177" s="20">
        <v>4.0523380000000005E-2</v>
      </c>
      <c r="L2177" s="20">
        <v>0.3837024400000007</v>
      </c>
      <c r="M2177" s="20">
        <v>1.3824536132442129</v>
      </c>
      <c r="N2177" s="1">
        <v>91</v>
      </c>
      <c r="O2177" s="8">
        <f>IFERROR(IFERROR(Tabela_BI[[#This Row],[nº Capt. Superf. - DAEE]]/(Tabela_BI[[#This Row],[nº Capt. Subt. - DAEE]] + Tabela_BI[[#This Row],[nº Capt. Superf. - DAEE]]),"") *100,"")</f>
        <v>8.9285714285714288</v>
      </c>
      <c r="P2177" s="8">
        <f>IFERROR(IFERROR(Tabela_BI[[#This Row],[nº Capt. Subt. - DAEE]] /(Tabela_BI[[#This Row],[nº Capt. Subt. - DAEE]] + Tabela_BI[[#This Row],[nº Capt. Superf. - DAEE]]),"") *100,"")</f>
        <v>91.071428571428569</v>
      </c>
      <c r="Q2177" s="1">
        <v>45</v>
      </c>
      <c r="R2177" s="1">
        <v>459</v>
      </c>
      <c r="S2177" s="6">
        <v>21328.983179999999</v>
      </c>
      <c r="T2177" s="6">
        <v>21328.983179999999</v>
      </c>
      <c r="W2177" s="1"/>
      <c r="X2177" s="1"/>
      <c r="Y2177" s="1"/>
      <c r="AC2177" s="1"/>
      <c r="AF2177" s="1"/>
      <c r="AG2177" s="1"/>
    </row>
    <row r="2178" spans="1:33" hidden="1" x14ac:dyDescent="0.25">
      <c r="A2178" s="1">
        <v>10</v>
      </c>
      <c r="B2178" s="1">
        <v>2018</v>
      </c>
      <c r="C2178" s="1">
        <v>352590410</v>
      </c>
      <c r="D2178" s="44" t="s">
        <v>342</v>
      </c>
      <c r="E2178" s="20">
        <v>6.7244999999999997E-5</v>
      </c>
      <c r="F2178" s="20">
        <v>0</v>
      </c>
      <c r="G2178" s="20">
        <v>6.7244999999999997E-5</v>
      </c>
      <c r="H2178" s="20">
        <v>0</v>
      </c>
      <c r="I2178" s="20">
        <v>0</v>
      </c>
      <c r="J2178" s="20">
        <v>0</v>
      </c>
      <c r="K2178" s="20">
        <v>0</v>
      </c>
      <c r="L2178" s="20">
        <v>6.7244999999999997E-5</v>
      </c>
      <c r="N2178" s="1">
        <v>0</v>
      </c>
      <c r="O2178" s="8" t="str">
        <f>IFERROR(IFERROR(Tabela_BI[[#This Row],[nº Capt. Superf. - DAEE]]/(Tabela_BI[[#This Row],[nº Capt. Subt. - DAEE]] + Tabela_BI[[#This Row],[nº Capt. Superf. - DAEE]]),"") *100,"")</f>
        <v/>
      </c>
      <c r="P2178" s="8" t="str">
        <f>IFERROR(IFERROR(Tabela_BI[[#This Row],[nº Capt. Subt. - DAEE]] /(Tabela_BI[[#This Row],[nº Capt. Subt. - DAEE]] + Tabela_BI[[#This Row],[nº Capt. Superf. - DAEE]]),"") *100,"")</f>
        <v/>
      </c>
      <c r="Q2178" s="1" t="s">
        <v>47</v>
      </c>
      <c r="R2178" s="1">
        <v>3</v>
      </c>
      <c r="S2178" s="6"/>
      <c r="T2178" s="6"/>
      <c r="W2178" s="1"/>
      <c r="X2178" s="1"/>
      <c r="Y2178" s="1"/>
      <c r="AC2178" s="1"/>
      <c r="AF2178" s="1"/>
      <c r="AG2178" s="1"/>
    </row>
    <row r="2179" spans="1:33" hidden="1" x14ac:dyDescent="0.25">
      <c r="A2179" s="1">
        <v>20</v>
      </c>
      <c r="B2179" s="1">
        <v>2018</v>
      </c>
      <c r="C2179" s="1">
        <v>352600120</v>
      </c>
      <c r="D2179" s="44" t="s">
        <v>343</v>
      </c>
      <c r="E2179" s="20">
        <v>0.255846605</v>
      </c>
      <c r="F2179" s="20">
        <v>0.17409999999999998</v>
      </c>
      <c r="G2179" s="20">
        <v>8.1746605E-2</v>
      </c>
      <c r="H2179" s="20">
        <v>0</v>
      </c>
      <c r="I2179" s="20">
        <v>0</v>
      </c>
      <c r="J2179" s="20">
        <v>0.16040000000000001</v>
      </c>
      <c r="K2179" s="20">
        <v>8.624660499999999E-2</v>
      </c>
      <c r="L2179" s="20">
        <v>9.1999999999999998E-3</v>
      </c>
      <c r="N2179" s="1" t="s">
        <v>47</v>
      </c>
      <c r="O2179" s="8">
        <f>IFERROR(IFERROR(Tabela_BI[[#This Row],[nº Capt. Superf. - DAEE]]/(Tabela_BI[[#This Row],[nº Capt. Subt. - DAEE]] + Tabela_BI[[#This Row],[nº Capt. Superf. - DAEE]]),"") *100,"")</f>
        <v>10.526315789473683</v>
      </c>
      <c r="P2179" s="8">
        <f>IFERROR(IFERROR(Tabela_BI[[#This Row],[nº Capt. Subt. - DAEE]] /(Tabela_BI[[#This Row],[nº Capt. Subt. - DAEE]] + Tabela_BI[[#This Row],[nº Capt. Superf. - DAEE]]),"") *100,"")</f>
        <v>89.473684210526315</v>
      </c>
      <c r="Q2179" s="1">
        <v>4</v>
      </c>
      <c r="R2179" s="1">
        <v>34</v>
      </c>
      <c r="S2179" s="6"/>
      <c r="T2179" s="6"/>
      <c r="W2179" s="1"/>
      <c r="X2179" s="1"/>
      <c r="Y2179" s="1"/>
      <c r="AC2179" s="1"/>
      <c r="AF2179" s="1"/>
      <c r="AG2179" s="1"/>
    </row>
    <row r="2180" spans="1:33" hidden="1" x14ac:dyDescent="0.25">
      <c r="A2180" s="1">
        <v>21</v>
      </c>
      <c r="B2180" s="1">
        <v>2018</v>
      </c>
      <c r="C2180" s="1">
        <v>352600121</v>
      </c>
      <c r="D2180" s="44" t="s">
        <v>343</v>
      </c>
      <c r="E2180" s="20">
        <v>9.450388899999998E-2</v>
      </c>
      <c r="F2180" s="20">
        <v>7.0729999999999987E-2</v>
      </c>
      <c r="G2180" s="20">
        <v>2.3773888999999999E-2</v>
      </c>
      <c r="H2180" s="20">
        <v>0</v>
      </c>
      <c r="I2180" s="20">
        <v>0</v>
      </c>
      <c r="J2180" s="20">
        <v>5.5829999999999998E-2</v>
      </c>
      <c r="K2180" s="20">
        <v>3.8043889000000004E-2</v>
      </c>
      <c r="L2180" s="20">
        <v>6.3000000000000003E-4</v>
      </c>
      <c r="M2180" s="20">
        <v>4.9561726592592593E-2</v>
      </c>
      <c r="N2180" s="1">
        <v>2</v>
      </c>
      <c r="O2180" s="8">
        <f>IFERROR(IFERROR(Tabela_BI[[#This Row],[nº Capt. Superf. - DAEE]]/(Tabela_BI[[#This Row],[nº Capt. Subt. - DAEE]] + Tabela_BI[[#This Row],[nº Capt. Superf. - DAEE]]),"") *100,"")</f>
        <v>25</v>
      </c>
      <c r="P2180" s="8">
        <f>IFERROR(IFERROR(Tabela_BI[[#This Row],[nº Capt. Subt. - DAEE]] /(Tabela_BI[[#This Row],[nº Capt. Subt. - DAEE]] + Tabela_BI[[#This Row],[nº Capt. Superf. - DAEE]]),"") *100,"")</f>
        <v>75</v>
      </c>
      <c r="Q2180" s="1">
        <v>4</v>
      </c>
      <c r="R2180" s="1">
        <v>12</v>
      </c>
      <c r="S2180" s="6">
        <v>911.41199999999992</v>
      </c>
      <c r="T2180" s="6">
        <v>911.41199999999992</v>
      </c>
      <c r="W2180" s="1"/>
      <c r="X2180" s="1"/>
      <c r="Y2180" s="1"/>
      <c r="AC2180" s="1"/>
      <c r="AF2180" s="1"/>
      <c r="AG2180" s="1"/>
    </row>
    <row r="2181" spans="1:33" hidden="1" x14ac:dyDescent="0.25">
      <c r="A2181" s="1">
        <v>11</v>
      </c>
      <c r="B2181" s="1">
        <v>2018</v>
      </c>
      <c r="C2181" s="1">
        <v>352610011</v>
      </c>
      <c r="D2181" s="44" t="s">
        <v>344</v>
      </c>
      <c r="E2181" s="20">
        <v>0.24637944399999998</v>
      </c>
      <c r="F2181" s="20">
        <v>0.24121944399999998</v>
      </c>
      <c r="G2181" s="20">
        <v>5.1599999999999997E-3</v>
      </c>
      <c r="H2181" s="20">
        <v>0</v>
      </c>
      <c r="I2181" s="20">
        <v>3.2850000000000004E-2</v>
      </c>
      <c r="J2181" s="20">
        <v>1.4299999999999998E-3</v>
      </c>
      <c r="K2181" s="20">
        <v>0.15381944399999997</v>
      </c>
      <c r="L2181" s="20">
        <v>5.8280000000000005E-2</v>
      </c>
      <c r="M2181" s="20">
        <v>3.9214840254629631E-2</v>
      </c>
      <c r="N2181" s="1">
        <v>139</v>
      </c>
      <c r="O2181" s="8">
        <f>IFERROR(IFERROR(Tabela_BI[[#This Row],[nº Capt. Superf. - DAEE]]/(Tabela_BI[[#This Row],[nº Capt. Subt. - DAEE]] + Tabela_BI[[#This Row],[nº Capt. Superf. - DAEE]]),"") *100,"")</f>
        <v>83</v>
      </c>
      <c r="P2181" s="8">
        <f>IFERROR(IFERROR(Tabela_BI[[#This Row],[nº Capt. Subt. - DAEE]] /(Tabela_BI[[#This Row],[nº Capt. Subt. - DAEE]] + Tabela_BI[[#This Row],[nº Capt. Superf. - DAEE]]),"") *100,"")</f>
        <v>17</v>
      </c>
      <c r="Q2181" s="1">
        <v>83</v>
      </c>
      <c r="R2181" s="1">
        <v>17</v>
      </c>
      <c r="S2181" s="6">
        <v>495.88308000000006</v>
      </c>
      <c r="T2181" s="6">
        <v>471.08892600000007</v>
      </c>
      <c r="W2181" s="1"/>
      <c r="X2181" s="1"/>
      <c r="Y2181" s="1"/>
      <c r="AC2181" s="1"/>
      <c r="AF2181" s="1"/>
      <c r="AG2181" s="1"/>
    </row>
    <row r="2182" spans="1:33" hidden="1" x14ac:dyDescent="0.25">
      <c r="A2182" s="1">
        <v>6</v>
      </c>
      <c r="B2182" s="1">
        <v>2018</v>
      </c>
      <c r="C2182" s="1">
        <v>35262096</v>
      </c>
      <c r="D2182" s="44" t="s">
        <v>345</v>
      </c>
      <c r="E2182" s="20">
        <v>3.0000000000000001E-5</v>
      </c>
      <c r="F2182" s="20">
        <v>0</v>
      </c>
      <c r="G2182" s="20">
        <v>3.0000000000000001E-5</v>
      </c>
      <c r="H2182" s="20">
        <v>0</v>
      </c>
      <c r="I2182" s="20">
        <v>0</v>
      </c>
      <c r="J2182" s="20">
        <v>0</v>
      </c>
      <c r="K2182" s="20">
        <v>0</v>
      </c>
      <c r="L2182" s="20">
        <v>3.0000000000000001E-5</v>
      </c>
      <c r="N2182" s="1">
        <v>0</v>
      </c>
      <c r="O2182" s="8" t="str">
        <f>IFERROR(IFERROR(Tabela_BI[[#This Row],[nº Capt. Superf. - DAEE]]/(Tabela_BI[[#This Row],[nº Capt. Subt. - DAEE]] + Tabela_BI[[#This Row],[nº Capt. Superf. - DAEE]]),"") *100,"")</f>
        <v/>
      </c>
      <c r="P2182" s="8" t="str">
        <f>IFERROR(IFERROR(Tabela_BI[[#This Row],[nº Capt. Subt. - DAEE]] /(Tabela_BI[[#This Row],[nº Capt. Subt. - DAEE]] + Tabela_BI[[#This Row],[nº Capt. Superf. - DAEE]]),"") *100,"")</f>
        <v/>
      </c>
      <c r="Q2182" s="1" t="s">
        <v>47</v>
      </c>
      <c r="R2182" s="1">
        <v>1</v>
      </c>
      <c r="S2182" s="6"/>
      <c r="T2182" s="6"/>
      <c r="W2182" s="1"/>
      <c r="X2182" s="1"/>
      <c r="Y2182" s="1"/>
      <c r="AC2182" s="1"/>
      <c r="AF2182" s="1"/>
      <c r="AG2182" s="1"/>
    </row>
    <row r="2183" spans="1:33" hidden="1" x14ac:dyDescent="0.25">
      <c r="A2183" s="1">
        <v>11</v>
      </c>
      <c r="B2183" s="1">
        <v>2018</v>
      </c>
      <c r="C2183" s="1">
        <v>352620911</v>
      </c>
      <c r="D2183" s="44" t="s">
        <v>345</v>
      </c>
      <c r="E2183" s="20">
        <v>0.127262768</v>
      </c>
      <c r="F2183" s="20">
        <v>0.11282586400000001</v>
      </c>
      <c r="G2183" s="20">
        <v>1.4436903999999993E-2</v>
      </c>
      <c r="H2183" s="20">
        <v>0</v>
      </c>
      <c r="I2183" s="20">
        <v>0.10315000000000001</v>
      </c>
      <c r="J2183" s="20">
        <v>1.1999999999999999E-4</v>
      </c>
      <c r="K2183" s="20">
        <v>1.6012777999999998E-2</v>
      </c>
      <c r="L2183" s="20">
        <v>7.9799899999999958E-3</v>
      </c>
      <c r="M2183" s="20">
        <v>4.0791920972222215E-2</v>
      </c>
      <c r="N2183" s="1">
        <v>55</v>
      </c>
      <c r="O2183" s="8">
        <f>IFERROR(IFERROR(Tabela_BI[[#This Row],[nº Capt. Superf. - DAEE]]/(Tabela_BI[[#This Row],[nº Capt. Subt. - DAEE]] + Tabela_BI[[#This Row],[nº Capt. Superf. - DAEE]]),"") *100,"")</f>
        <v>26.153846153846157</v>
      </c>
      <c r="P2183" s="8">
        <f>IFERROR(IFERROR(Tabela_BI[[#This Row],[nº Capt. Subt. - DAEE]] /(Tabela_BI[[#This Row],[nº Capt. Subt. - DAEE]] + Tabela_BI[[#This Row],[nº Capt. Superf. - DAEE]]),"") *100,"")</f>
        <v>73.846153846153854</v>
      </c>
      <c r="Q2183" s="1">
        <v>17</v>
      </c>
      <c r="R2183" s="1">
        <v>48</v>
      </c>
      <c r="S2183" s="6">
        <v>218.90585340000001</v>
      </c>
      <c r="T2183" s="6">
        <v>218.90585340000001</v>
      </c>
      <c r="W2183" s="1"/>
      <c r="X2183" s="1"/>
      <c r="Y2183" s="1"/>
      <c r="AC2183" s="1"/>
      <c r="AF2183" s="1"/>
      <c r="AG2183" s="1"/>
    </row>
    <row r="2184" spans="1:33" hidden="1" x14ac:dyDescent="0.25">
      <c r="A2184" s="1">
        <v>2</v>
      </c>
      <c r="B2184" s="1">
        <v>2018</v>
      </c>
      <c r="C2184" s="1">
        <v>35263082</v>
      </c>
      <c r="D2184" s="44" t="s">
        <v>346</v>
      </c>
      <c r="E2184" s="20">
        <v>4.3352593000000016E-2</v>
      </c>
      <c r="F2184" s="20">
        <v>4.3352593000000016E-2</v>
      </c>
      <c r="G2184" s="20">
        <v>0</v>
      </c>
      <c r="H2184" s="20">
        <v>9.3302891933028879E-3</v>
      </c>
      <c r="I2184" s="20">
        <v>1.6E-2</v>
      </c>
      <c r="J2184" s="20">
        <v>5.0000000000000002E-5</v>
      </c>
      <c r="K2184" s="20">
        <v>2.7022593000000001E-2</v>
      </c>
      <c r="L2184" s="20">
        <v>2.7999999999999998E-4</v>
      </c>
      <c r="M2184" s="20">
        <v>8.0714046875000004E-3</v>
      </c>
      <c r="N2184" s="1">
        <v>12</v>
      </c>
      <c r="O2184" s="8">
        <f>IFERROR(IFERROR(Tabela_BI[[#This Row],[nº Capt. Superf. - DAEE]]/(Tabela_BI[[#This Row],[nº Capt. Subt. - DAEE]] + Tabela_BI[[#This Row],[nº Capt. Superf. - DAEE]]),"") *100,"")</f>
        <v>93.333333333333329</v>
      </c>
      <c r="P2184" s="8">
        <f>IFERROR(IFERROR(Tabela_BI[[#This Row],[nº Capt. Subt. - DAEE]] /(Tabela_BI[[#This Row],[nº Capt. Subt. - DAEE]] + Tabela_BI[[#This Row],[nº Capt. Superf. - DAEE]]),"") *100,"")</f>
        <v>6.666666666666667</v>
      </c>
      <c r="Q2184" s="1">
        <v>14</v>
      </c>
      <c r="R2184" s="1">
        <v>1</v>
      </c>
      <c r="S2184" s="6">
        <v>149.30243999999999</v>
      </c>
      <c r="T2184" s="6">
        <v>149.30243999999999</v>
      </c>
      <c r="W2184" s="1"/>
      <c r="X2184" s="1"/>
      <c r="Y2184" s="1"/>
      <c r="AC2184" s="1"/>
      <c r="AF2184" s="1"/>
      <c r="AG2184" s="1"/>
    </row>
    <row r="2185" spans="1:33" hidden="1" x14ac:dyDescent="0.25">
      <c r="A2185" s="1">
        <v>10</v>
      </c>
      <c r="B2185" s="1">
        <v>2018</v>
      </c>
      <c r="C2185" s="1">
        <v>352640710</v>
      </c>
      <c r="D2185" s="44" t="s">
        <v>347</v>
      </c>
      <c r="E2185" s="20">
        <v>0.24507176</v>
      </c>
      <c r="F2185" s="20">
        <v>0.220108519</v>
      </c>
      <c r="G2185" s="20">
        <v>2.4963240999999997E-2</v>
      </c>
      <c r="H2185" s="20">
        <v>0</v>
      </c>
      <c r="I2185" s="20">
        <v>0.11463963000000001</v>
      </c>
      <c r="J2185" s="20">
        <v>0.10532888899999999</v>
      </c>
      <c r="K2185" s="20">
        <v>1.2038518999999999E-2</v>
      </c>
      <c r="L2185" s="20">
        <v>1.3064721999999999E-2</v>
      </c>
      <c r="M2185" s="20">
        <v>7.5288826447916665E-2</v>
      </c>
      <c r="N2185" s="1">
        <v>10</v>
      </c>
      <c r="O2185" s="8">
        <f>IFERROR(IFERROR(Tabela_BI[[#This Row],[nº Capt. Superf. - DAEE]]/(Tabela_BI[[#This Row],[nº Capt. Subt. - DAEE]] + Tabela_BI[[#This Row],[nº Capt. Superf. - DAEE]]),"") *100,"")</f>
        <v>29.72972972972973</v>
      </c>
      <c r="P2185" s="8">
        <f>IFERROR(IFERROR(Tabela_BI[[#This Row],[nº Capt. Subt. - DAEE]] /(Tabela_BI[[#This Row],[nº Capt. Subt. - DAEE]] + Tabela_BI[[#This Row],[nº Capt. Superf. - DAEE]]),"") *100,"")</f>
        <v>70.270270270270274</v>
      </c>
      <c r="Q2185" s="1">
        <v>11</v>
      </c>
      <c r="R2185" s="1">
        <v>26</v>
      </c>
      <c r="S2185" s="6">
        <v>1324.6378200000001</v>
      </c>
      <c r="T2185" s="6">
        <v>1298.1450636000002</v>
      </c>
      <c r="W2185" s="1"/>
      <c r="X2185" s="1"/>
      <c r="Y2185" s="1"/>
      <c r="AC2185" s="1"/>
      <c r="AF2185" s="1"/>
      <c r="AG2185" s="1"/>
    </row>
    <row r="2186" spans="1:33" hidden="1" x14ac:dyDescent="0.25">
      <c r="A2186" s="1">
        <v>19</v>
      </c>
      <c r="B2186" s="1">
        <v>2018</v>
      </c>
      <c r="C2186" s="1">
        <v>352650619</v>
      </c>
      <c r="D2186" s="44" t="s">
        <v>348</v>
      </c>
      <c r="E2186" s="20">
        <v>2.5794800000000003E-4</v>
      </c>
      <c r="F2186" s="20">
        <v>2.0794800000000001E-4</v>
      </c>
      <c r="G2186" s="20">
        <v>5.0000000000000002E-5</v>
      </c>
      <c r="H2186" s="20">
        <v>0</v>
      </c>
      <c r="I2186" s="20">
        <v>0</v>
      </c>
      <c r="J2186" s="20">
        <v>0</v>
      </c>
      <c r="K2186" s="20">
        <v>2.0794800000000001E-4</v>
      </c>
      <c r="L2186" s="20">
        <v>5.0000000000000002E-5</v>
      </c>
      <c r="M2186" s="20">
        <v>1.086403828125E-2</v>
      </c>
      <c r="N2186" s="1" t="s">
        <v>47</v>
      </c>
      <c r="O2186" s="8">
        <f>IFERROR(IFERROR(Tabela_BI[[#This Row],[nº Capt. Superf. - DAEE]]/(Tabela_BI[[#This Row],[nº Capt. Subt. - DAEE]] + Tabela_BI[[#This Row],[nº Capt. Superf. - DAEE]]),"") *100,"")</f>
        <v>50</v>
      </c>
      <c r="P2186" s="8">
        <f>IFERROR(IFERROR(Tabela_BI[[#This Row],[nº Capt. Subt. - DAEE]] /(Tabela_BI[[#This Row],[nº Capt. Subt. - DAEE]] + Tabela_BI[[#This Row],[nº Capt. Superf. - DAEE]]),"") *100,"")</f>
        <v>50</v>
      </c>
      <c r="Q2186" s="1">
        <v>1</v>
      </c>
      <c r="R2186" s="1">
        <v>1</v>
      </c>
      <c r="S2186" s="6">
        <v>307.52999999999997</v>
      </c>
      <c r="T2186" s="6">
        <v>307.52999999999997</v>
      </c>
      <c r="W2186" s="1"/>
      <c r="X2186" s="1"/>
      <c r="Y2186" s="1"/>
      <c r="AC2186" s="1"/>
      <c r="AF2186" s="1"/>
      <c r="AG2186" s="1"/>
    </row>
    <row r="2187" spans="1:33" hidden="1" x14ac:dyDescent="0.25">
      <c r="A2187" s="1">
        <v>20</v>
      </c>
      <c r="B2187" s="1">
        <v>2018</v>
      </c>
      <c r="C2187" s="1">
        <v>352650620</v>
      </c>
      <c r="D2187" s="44" t="s">
        <v>348</v>
      </c>
      <c r="E2187" s="20">
        <v>1.7168889E-2</v>
      </c>
      <c r="F2187" s="20">
        <v>1.38889E-4</v>
      </c>
      <c r="G2187" s="20">
        <v>1.703E-2</v>
      </c>
      <c r="H2187" s="20">
        <v>0</v>
      </c>
      <c r="I2187" s="20">
        <v>5.6499999999999996E-3</v>
      </c>
      <c r="J2187" s="20">
        <v>0</v>
      </c>
      <c r="K2187" s="20">
        <v>1.38889E-4</v>
      </c>
      <c r="L2187" s="20">
        <v>1.1379999999999999E-2</v>
      </c>
      <c r="N2187" s="1">
        <v>1</v>
      </c>
      <c r="O2187" s="8">
        <f>IFERROR(IFERROR(Tabela_BI[[#This Row],[nº Capt. Superf. - DAEE]]/(Tabela_BI[[#This Row],[nº Capt. Subt. - DAEE]] + Tabela_BI[[#This Row],[nº Capt. Superf. - DAEE]]),"") *100,"")</f>
        <v>16.666666666666664</v>
      </c>
      <c r="P2187" s="8">
        <f>IFERROR(IFERROR(Tabela_BI[[#This Row],[nº Capt. Subt. - DAEE]] /(Tabela_BI[[#This Row],[nº Capt. Subt. - DAEE]] + Tabela_BI[[#This Row],[nº Capt. Superf. - DAEE]]),"") *100,"")</f>
        <v>83.333333333333343</v>
      </c>
      <c r="Q2187" s="1">
        <v>1</v>
      </c>
      <c r="R2187" s="1">
        <v>5</v>
      </c>
      <c r="S2187" s="6"/>
      <c r="T2187" s="6"/>
      <c r="W2187" s="1"/>
      <c r="X2187" s="1"/>
      <c r="Y2187" s="1"/>
      <c r="AC2187" s="1"/>
      <c r="AF2187" s="1"/>
      <c r="AG2187" s="1"/>
    </row>
    <row r="2188" spans="1:33" hidden="1" x14ac:dyDescent="0.25">
      <c r="A2188" s="1">
        <v>2</v>
      </c>
      <c r="B2188" s="1">
        <v>2018</v>
      </c>
      <c r="C2188" s="1">
        <v>35266052</v>
      </c>
      <c r="D2188" s="44" t="s">
        <v>349</v>
      </c>
      <c r="E2188" s="20">
        <v>6.5733333000000005E-2</v>
      </c>
      <c r="F2188" s="20">
        <v>6.4940000000000012E-2</v>
      </c>
      <c r="G2188" s="20">
        <v>7.9333300000000002E-4</v>
      </c>
      <c r="H2188" s="20">
        <v>0</v>
      </c>
      <c r="I2188" s="20">
        <v>1.8749999999999999E-2</v>
      </c>
      <c r="J2188" s="20">
        <v>2.751E-2</v>
      </c>
      <c r="K2188" s="20">
        <v>1.4150000000000001E-2</v>
      </c>
      <c r="L2188" s="20">
        <v>5.3233330000000013E-3</v>
      </c>
      <c r="M2188" s="20">
        <v>1.7460405989583334E-2</v>
      </c>
      <c r="N2188" s="1">
        <v>27</v>
      </c>
      <c r="O2188" s="8">
        <f>IFERROR(IFERROR(Tabela_BI[[#This Row],[nº Capt. Superf. - DAEE]]/(Tabela_BI[[#This Row],[nº Capt. Subt. - DAEE]] + Tabela_BI[[#This Row],[nº Capt. Superf. - DAEE]]),"") *100,"")</f>
        <v>79.166666666666657</v>
      </c>
      <c r="P2188" s="8">
        <f>IFERROR(IFERROR(Tabela_BI[[#This Row],[nº Capt. Subt. - DAEE]] /(Tabela_BI[[#This Row],[nº Capt. Subt. - DAEE]] + Tabela_BI[[#This Row],[nº Capt. Superf. - DAEE]]),"") *100,"")</f>
        <v>20.833333333333336</v>
      </c>
      <c r="Q2188" s="1">
        <v>19</v>
      </c>
      <c r="R2188" s="1">
        <v>5</v>
      </c>
      <c r="S2188" s="6">
        <v>228.61439999999999</v>
      </c>
      <c r="T2188" s="6">
        <v>41.150591999999996</v>
      </c>
      <c r="W2188" s="1"/>
      <c r="X2188" s="1"/>
      <c r="Y2188" s="1"/>
      <c r="AC2188" s="1"/>
      <c r="AF2188" s="1"/>
      <c r="AG2188" s="1"/>
    </row>
    <row r="2189" spans="1:33" hidden="1" x14ac:dyDescent="0.25">
      <c r="A2189" s="1">
        <v>9</v>
      </c>
      <c r="B2189" s="1">
        <v>2018</v>
      </c>
      <c r="C2189" s="1">
        <v>35267049</v>
      </c>
      <c r="D2189" s="44" t="s">
        <v>350</v>
      </c>
      <c r="E2189" s="20">
        <v>0.53496365700000004</v>
      </c>
      <c r="F2189" s="20">
        <v>0.47693703700000006</v>
      </c>
      <c r="G2189" s="20">
        <v>5.8026620000000029E-2</v>
      </c>
      <c r="H2189" s="20">
        <v>0.44747780314561147</v>
      </c>
      <c r="I2189" s="20">
        <v>0</v>
      </c>
      <c r="J2189" s="20">
        <v>2.0136295000000005E-2</v>
      </c>
      <c r="K2189" s="20">
        <v>0.48710726900000001</v>
      </c>
      <c r="L2189" s="20">
        <v>2.7720093000000001E-2</v>
      </c>
      <c r="M2189" s="20">
        <v>0.2956590502129629</v>
      </c>
      <c r="N2189" s="1">
        <v>20</v>
      </c>
      <c r="O2189" s="8">
        <f>IFERROR(IFERROR(Tabela_BI[[#This Row],[nº Capt. Superf. - DAEE]]/(Tabela_BI[[#This Row],[nº Capt. Subt. - DAEE]] + Tabela_BI[[#This Row],[nº Capt. Superf. - DAEE]]),"") *100,"")</f>
        <v>43.548387096774192</v>
      </c>
      <c r="P2189" s="8">
        <f>IFERROR(IFERROR(Tabela_BI[[#This Row],[nº Capt. Subt. - DAEE]] /(Tabela_BI[[#This Row],[nº Capt. Subt. - DAEE]] + Tabela_BI[[#This Row],[nº Capt. Superf. - DAEE]]),"") *100,"")</f>
        <v>56.451612903225815</v>
      </c>
      <c r="Q2189" s="1">
        <v>54</v>
      </c>
      <c r="R2189" s="1">
        <v>70</v>
      </c>
      <c r="S2189" s="6">
        <v>5416.0919999999996</v>
      </c>
      <c r="T2189" s="6">
        <v>5199.4483199999995</v>
      </c>
      <c r="W2189" s="1"/>
      <c r="X2189" s="1"/>
      <c r="Y2189" s="1"/>
      <c r="AC2189" s="1"/>
      <c r="AF2189" s="1"/>
      <c r="AG2189" s="1"/>
    </row>
    <row r="2190" spans="1:33" hidden="1" x14ac:dyDescent="0.25">
      <c r="A2190" s="1">
        <v>13</v>
      </c>
      <c r="B2190" s="1">
        <v>2018</v>
      </c>
      <c r="C2190" s="1">
        <v>352680313</v>
      </c>
      <c r="D2190" s="44" t="s">
        <v>351</v>
      </c>
      <c r="E2190" s="20">
        <v>0.75402166700000006</v>
      </c>
      <c r="F2190" s="20">
        <v>0.38845000000000002</v>
      </c>
      <c r="G2190" s="20">
        <v>0.36557166700000004</v>
      </c>
      <c r="H2190" s="20">
        <v>0</v>
      </c>
      <c r="I2190" s="20">
        <v>0.13621166700000001</v>
      </c>
      <c r="J2190" s="20">
        <v>0.60835000000000006</v>
      </c>
      <c r="K2190" s="20">
        <v>1.1100000000000001E-3</v>
      </c>
      <c r="L2190" s="20">
        <v>8.3500000000000033E-3</v>
      </c>
      <c r="M2190" s="20">
        <v>0.19461410198148149</v>
      </c>
      <c r="N2190" s="1">
        <v>16</v>
      </c>
      <c r="O2190" s="8">
        <f>IFERROR(IFERROR(Tabela_BI[[#This Row],[nº Capt. Superf. - DAEE]]/(Tabela_BI[[#This Row],[nº Capt. Subt. - DAEE]] + Tabela_BI[[#This Row],[nº Capt. Superf. - DAEE]]),"") *100,"")</f>
        <v>11.111111111111111</v>
      </c>
      <c r="P2190" s="8">
        <f>IFERROR(IFERROR(Tabela_BI[[#This Row],[nº Capt. Subt. - DAEE]] /(Tabela_BI[[#This Row],[nº Capt. Subt. - DAEE]] + Tabela_BI[[#This Row],[nº Capt. Superf. - DAEE]]),"") *100,"")</f>
        <v>88.888888888888886</v>
      </c>
      <c r="Q2190" s="1">
        <v>10</v>
      </c>
      <c r="R2190" s="1">
        <v>80</v>
      </c>
      <c r="S2190" s="6">
        <v>3521.3537160000001</v>
      </c>
      <c r="T2190" s="6">
        <v>3521.3537160000001</v>
      </c>
      <c r="W2190" s="1"/>
      <c r="X2190" s="1"/>
      <c r="Y2190" s="1"/>
      <c r="AC2190" s="1"/>
      <c r="AF2190" s="1"/>
      <c r="AG2190" s="1"/>
    </row>
    <row r="2191" spans="1:33" hidden="1" x14ac:dyDescent="0.25">
      <c r="A2191" s="1">
        <v>17</v>
      </c>
      <c r="B2191" s="1">
        <v>2018</v>
      </c>
      <c r="C2191" s="1">
        <v>352680317</v>
      </c>
      <c r="D2191" s="44" t="s">
        <v>351</v>
      </c>
      <c r="E2191" s="20">
        <v>0.52055000000000007</v>
      </c>
      <c r="F2191" s="20">
        <v>0.50926000000000005</v>
      </c>
      <c r="G2191" s="20">
        <v>1.129E-2</v>
      </c>
      <c r="H2191" s="20">
        <v>0</v>
      </c>
      <c r="I2191" s="20">
        <v>0</v>
      </c>
      <c r="J2191" s="20">
        <v>0</v>
      </c>
      <c r="K2191" s="20">
        <v>0.51777000000000006</v>
      </c>
      <c r="L2191" s="20">
        <v>2.7799999999999999E-3</v>
      </c>
      <c r="N2191" s="1">
        <v>0</v>
      </c>
      <c r="O2191" s="8">
        <f>IFERROR(IFERROR(Tabela_BI[[#This Row],[nº Capt. Superf. - DAEE]]/(Tabela_BI[[#This Row],[nº Capt. Subt. - DAEE]] + Tabela_BI[[#This Row],[nº Capt. Superf. - DAEE]]),"") *100,"")</f>
        <v>28.571428571428569</v>
      </c>
      <c r="P2191" s="8">
        <f>IFERROR(IFERROR(Tabela_BI[[#This Row],[nº Capt. Subt. - DAEE]] /(Tabela_BI[[#This Row],[nº Capt. Subt. - DAEE]] + Tabela_BI[[#This Row],[nº Capt. Superf. - DAEE]]),"") *100,"")</f>
        <v>71.428571428571431</v>
      </c>
      <c r="Q2191" s="1">
        <v>2</v>
      </c>
      <c r="R2191" s="1">
        <v>5</v>
      </c>
      <c r="S2191" s="6"/>
      <c r="T2191" s="6"/>
      <c r="W2191" s="1"/>
      <c r="X2191" s="1"/>
      <c r="Y2191" s="1"/>
      <c r="AC2191" s="1"/>
      <c r="AF2191" s="1"/>
      <c r="AG2191" s="1"/>
    </row>
    <row r="2192" spans="1:33" hidden="1" x14ac:dyDescent="0.25">
      <c r="A2192" s="1">
        <v>5</v>
      </c>
      <c r="B2192" s="1">
        <v>2018</v>
      </c>
      <c r="C2192" s="1">
        <v>35269025</v>
      </c>
      <c r="D2192" s="44" t="s">
        <v>352</v>
      </c>
      <c r="E2192" s="20">
        <v>2.9618760939999986</v>
      </c>
      <c r="F2192" s="20">
        <v>2.4542122219999989</v>
      </c>
      <c r="G2192" s="20">
        <v>0.50766387199999963</v>
      </c>
      <c r="H2192" s="20">
        <v>0</v>
      </c>
      <c r="I2192" s="20">
        <v>5.0700000000000007E-3</v>
      </c>
      <c r="J2192" s="20">
        <v>2.552851851999999</v>
      </c>
      <c r="K2192" s="20">
        <v>0.18750597799999999</v>
      </c>
      <c r="L2192" s="20">
        <v>0.21644826400000006</v>
      </c>
      <c r="M2192" s="20">
        <v>0.9886337663125</v>
      </c>
      <c r="N2192" s="1">
        <v>43</v>
      </c>
      <c r="O2192" s="8">
        <f>IFERROR(IFERROR(Tabela_BI[[#This Row],[nº Capt. Superf. - DAEE]]/(Tabela_BI[[#This Row],[nº Capt. Subt. - DAEE]] + Tabela_BI[[#This Row],[nº Capt. Superf. - DAEE]]),"") *100,"")</f>
        <v>11.6751269035533</v>
      </c>
      <c r="P2192" s="8">
        <f>IFERROR(IFERROR(Tabela_BI[[#This Row],[nº Capt. Subt. - DAEE]] /(Tabela_BI[[#This Row],[nº Capt. Subt. - DAEE]] + Tabela_BI[[#This Row],[nº Capt. Superf. - DAEE]]),"") *100,"")</f>
        <v>88.324873096446694</v>
      </c>
      <c r="Q2192" s="1">
        <v>69</v>
      </c>
      <c r="R2192" s="1">
        <v>522</v>
      </c>
      <c r="S2192" s="6">
        <v>15909.48</v>
      </c>
      <c r="T2192" s="6">
        <v>15909.48</v>
      </c>
      <c r="W2192" s="1"/>
      <c r="X2192" s="1"/>
      <c r="Y2192" s="1"/>
      <c r="AC2192" s="1"/>
      <c r="AF2192" s="1"/>
      <c r="AG2192" s="1"/>
    </row>
    <row r="2193" spans="1:33" hidden="1" x14ac:dyDescent="0.25">
      <c r="A2193" s="1">
        <v>9</v>
      </c>
      <c r="B2193" s="1">
        <v>2018</v>
      </c>
      <c r="C2193" s="1">
        <v>35270099</v>
      </c>
      <c r="D2193" s="44" t="s">
        <v>353</v>
      </c>
      <c r="E2193" s="20">
        <v>6.2477469999999997E-3</v>
      </c>
      <c r="F2193" s="20">
        <v>2.3777780000000001E-3</v>
      </c>
      <c r="G2193" s="20">
        <v>3.8699689999999996E-3</v>
      </c>
      <c r="H2193" s="20">
        <v>5.383561643835616E-2</v>
      </c>
      <c r="I2193" s="20">
        <v>0</v>
      </c>
      <c r="J2193" s="20">
        <v>1.1927469999999999E-3</v>
      </c>
      <c r="K2193" s="20">
        <v>1.7600000000000001E-3</v>
      </c>
      <c r="L2193" s="20">
        <v>3.2949999999999993E-3</v>
      </c>
      <c r="M2193" s="20">
        <v>1.9645833333333335E-2</v>
      </c>
      <c r="N2193" s="1">
        <v>17</v>
      </c>
      <c r="O2193" s="8">
        <f>IFERROR(IFERROR(Tabela_BI[[#This Row],[nº Capt. Superf. - DAEE]]/(Tabela_BI[[#This Row],[nº Capt. Subt. - DAEE]] + Tabela_BI[[#This Row],[nº Capt. Superf. - DAEE]]),"") *100,"")</f>
        <v>42.857142857142854</v>
      </c>
      <c r="P2193" s="8">
        <f>IFERROR(IFERROR(Tabela_BI[[#This Row],[nº Capt. Subt. - DAEE]] /(Tabela_BI[[#This Row],[nº Capt. Subt. - DAEE]] + Tabela_BI[[#This Row],[nº Capt. Superf. - DAEE]]),"") *100,"")</f>
        <v>57.142857142857139</v>
      </c>
      <c r="Q2193" s="1">
        <v>9</v>
      </c>
      <c r="R2193" s="1">
        <v>12</v>
      </c>
      <c r="S2193" s="6">
        <v>424.65600000000001</v>
      </c>
      <c r="T2193" s="6">
        <v>263.28672</v>
      </c>
      <c r="W2193" s="1"/>
      <c r="X2193" s="1"/>
      <c r="Y2193" s="1"/>
      <c r="AC2193" s="1"/>
      <c r="AF2193" s="1"/>
      <c r="AG2193" s="1"/>
    </row>
    <row r="2194" spans="1:33" hidden="1" x14ac:dyDescent="0.25">
      <c r="A2194" s="1">
        <v>16</v>
      </c>
      <c r="B2194" s="1">
        <v>2018</v>
      </c>
      <c r="C2194" s="1">
        <v>352710816</v>
      </c>
      <c r="D2194" s="44" t="s">
        <v>354</v>
      </c>
      <c r="E2194" s="20">
        <v>0.71281629700000004</v>
      </c>
      <c r="F2194" s="20">
        <v>0.48246685199999995</v>
      </c>
      <c r="G2194" s="20">
        <v>0.23034944500000004</v>
      </c>
      <c r="H2194" s="20">
        <v>0</v>
      </c>
      <c r="I2194" s="20">
        <v>2.0547315E-2</v>
      </c>
      <c r="J2194" s="20">
        <v>0.28421601899999993</v>
      </c>
      <c r="K2194" s="20">
        <v>0.35060166699999995</v>
      </c>
      <c r="L2194" s="20">
        <v>5.7451295999999999E-2</v>
      </c>
      <c r="M2194" s="20">
        <v>0.22659702546296295</v>
      </c>
      <c r="N2194" s="1">
        <v>7</v>
      </c>
      <c r="O2194" s="8">
        <f>IFERROR(IFERROR(Tabela_BI[[#This Row],[nº Capt. Superf. - DAEE]]/(Tabela_BI[[#This Row],[nº Capt. Subt. - DAEE]] + Tabela_BI[[#This Row],[nº Capt. Superf. - DAEE]]),"") *100,"")</f>
        <v>19.318181818181817</v>
      </c>
      <c r="P2194" s="8">
        <f>IFERROR(IFERROR(Tabela_BI[[#This Row],[nº Capt. Subt. - DAEE]] /(Tabela_BI[[#This Row],[nº Capt. Subt. - DAEE]] + Tabela_BI[[#This Row],[nº Capt. Superf. - DAEE]]),"") *100,"")</f>
        <v>80.681818181818173</v>
      </c>
      <c r="Q2194" s="1">
        <v>17</v>
      </c>
      <c r="R2194" s="1">
        <v>71</v>
      </c>
      <c r="S2194" s="6">
        <v>4120.0695359999991</v>
      </c>
      <c r="T2194" s="6">
        <v>4120.0695359999991</v>
      </c>
      <c r="W2194" s="1"/>
      <c r="X2194" s="1"/>
      <c r="Y2194" s="1"/>
      <c r="AC2194" s="1"/>
      <c r="AF2194" s="1"/>
      <c r="AG2194" s="1"/>
    </row>
    <row r="2195" spans="1:33" hidden="1" x14ac:dyDescent="0.25">
      <c r="A2195" s="1">
        <v>20</v>
      </c>
      <c r="B2195" s="1">
        <v>2018</v>
      </c>
      <c r="C2195" s="1">
        <v>352710820</v>
      </c>
      <c r="D2195" s="44" t="s">
        <v>354</v>
      </c>
      <c r="E2195" s="20">
        <v>3.0000000000000001E-5</v>
      </c>
      <c r="F2195" s="20">
        <v>0</v>
      </c>
      <c r="G2195" s="20">
        <v>3.0000000000000001E-5</v>
      </c>
      <c r="H2195" s="20">
        <v>0</v>
      </c>
      <c r="I2195" s="20">
        <v>0</v>
      </c>
      <c r="J2195" s="20">
        <v>0</v>
      </c>
      <c r="K2195" s="20">
        <v>0</v>
      </c>
      <c r="L2195" s="20">
        <v>3.0000000000000001E-5</v>
      </c>
      <c r="N2195" s="1" t="s">
        <v>47</v>
      </c>
      <c r="O2195" s="8" t="str">
        <f>IFERROR(IFERROR(Tabela_BI[[#This Row],[nº Capt. Superf. - DAEE]]/(Tabela_BI[[#This Row],[nº Capt. Subt. - DAEE]] + Tabela_BI[[#This Row],[nº Capt. Superf. - DAEE]]),"") *100,"")</f>
        <v/>
      </c>
      <c r="P2195" s="8" t="str">
        <f>IFERROR(IFERROR(Tabela_BI[[#This Row],[nº Capt. Subt. - DAEE]] /(Tabela_BI[[#This Row],[nº Capt. Subt. - DAEE]] + Tabela_BI[[#This Row],[nº Capt. Superf. - DAEE]]),"") *100,"")</f>
        <v/>
      </c>
      <c r="Q2195" s="1" t="s">
        <v>47</v>
      </c>
      <c r="R2195" s="1">
        <v>1</v>
      </c>
      <c r="S2195" s="6"/>
      <c r="T2195" s="6"/>
      <c r="W2195" s="1"/>
      <c r="X2195" s="1"/>
      <c r="Y2195" s="1"/>
      <c r="AC2195" s="1"/>
      <c r="AF2195" s="1"/>
      <c r="AG2195" s="1"/>
    </row>
    <row r="2196" spans="1:33" hidden="1" x14ac:dyDescent="0.25">
      <c r="A2196" s="1">
        <v>2</v>
      </c>
      <c r="B2196" s="1">
        <v>2018</v>
      </c>
      <c r="C2196" s="1">
        <v>35272072</v>
      </c>
      <c r="D2196" s="44" t="s">
        <v>355</v>
      </c>
      <c r="E2196" s="20">
        <v>0.32590435199999979</v>
      </c>
      <c r="F2196" s="20">
        <v>8.2327779999999979E-3</v>
      </c>
      <c r="G2196" s="20">
        <v>0.31767157399999979</v>
      </c>
      <c r="H2196" s="20">
        <v>4.7248858447488565E-2</v>
      </c>
      <c r="I2196" s="20">
        <v>0.21721000000000001</v>
      </c>
      <c r="J2196" s="20">
        <v>9.4810000000000019E-2</v>
      </c>
      <c r="K2196" s="20">
        <v>2.4084260000000004E-3</v>
      </c>
      <c r="L2196" s="20">
        <v>1.1475925999999999E-2</v>
      </c>
      <c r="M2196" s="20">
        <v>0.26129232638888888</v>
      </c>
      <c r="N2196" s="1">
        <v>17</v>
      </c>
      <c r="O2196" s="8">
        <f>IFERROR(IFERROR(Tabela_BI[[#This Row],[nº Capt. Superf. - DAEE]]/(Tabela_BI[[#This Row],[nº Capt. Subt. - DAEE]] + Tabela_BI[[#This Row],[nº Capt. Superf. - DAEE]]),"") *100,"")</f>
        <v>23.913043478260871</v>
      </c>
      <c r="P2196" s="8">
        <f>IFERROR(IFERROR(Tabela_BI[[#This Row],[nº Capt. Subt. - DAEE]] /(Tabela_BI[[#This Row],[nº Capt. Subt. - DAEE]] + Tabela_BI[[#This Row],[nº Capt. Superf. - DAEE]]),"") *100,"")</f>
        <v>76.08695652173914</v>
      </c>
      <c r="Q2196" s="1">
        <v>22</v>
      </c>
      <c r="R2196" s="1">
        <v>70</v>
      </c>
      <c r="S2196" s="6">
        <v>4537.7841599999992</v>
      </c>
      <c r="T2196" s="6">
        <v>4537.7841599999992</v>
      </c>
      <c r="W2196" s="1"/>
      <c r="X2196" s="1"/>
      <c r="Y2196" s="1"/>
      <c r="AC2196" s="1"/>
      <c r="AF2196" s="1"/>
      <c r="AG2196" s="1"/>
    </row>
    <row r="2197" spans="1:33" hidden="1" x14ac:dyDescent="0.25">
      <c r="A2197" s="1">
        <v>19</v>
      </c>
      <c r="B2197" s="1">
        <v>2018</v>
      </c>
      <c r="C2197" s="1">
        <v>352725619</v>
      </c>
      <c r="D2197" s="44" t="s">
        <v>356</v>
      </c>
      <c r="E2197" s="20">
        <v>1.3673147999999996E-2</v>
      </c>
      <c r="F2197" s="20">
        <v>4.3099999999999996E-3</v>
      </c>
      <c r="G2197" s="20">
        <v>9.3631479999999965E-3</v>
      </c>
      <c r="H2197" s="20">
        <v>0</v>
      </c>
      <c r="I2197" s="20">
        <v>5.3899999999999998E-3</v>
      </c>
      <c r="J2197" s="20">
        <v>0</v>
      </c>
      <c r="K2197" s="20">
        <v>4.7999999999999996E-3</v>
      </c>
      <c r="L2197" s="20">
        <v>3.4831480000000006E-3</v>
      </c>
      <c r="M2197" s="20">
        <v>4.6695708333333334E-3</v>
      </c>
      <c r="N2197" s="1">
        <v>3</v>
      </c>
      <c r="O2197" s="8">
        <f>IFERROR(IFERROR(Tabela_BI[[#This Row],[nº Capt. Superf. - DAEE]]/(Tabela_BI[[#This Row],[nº Capt. Subt. - DAEE]] + Tabela_BI[[#This Row],[nº Capt. Superf. - DAEE]]),"") *100,"")</f>
        <v>13.333333333333334</v>
      </c>
      <c r="P2197" s="8">
        <f>IFERROR(IFERROR(Tabela_BI[[#This Row],[nº Capt. Subt. - DAEE]] /(Tabela_BI[[#This Row],[nº Capt. Subt. - DAEE]] + Tabela_BI[[#This Row],[nº Capt. Superf. - DAEE]]),"") *100,"")</f>
        <v>86.666666666666671</v>
      </c>
      <c r="Q2197" s="1">
        <v>2</v>
      </c>
      <c r="R2197" s="1">
        <v>13</v>
      </c>
      <c r="S2197" s="6">
        <v>100.818</v>
      </c>
      <c r="T2197" s="6">
        <v>100.818</v>
      </c>
      <c r="W2197" s="1"/>
      <c r="X2197" s="1"/>
      <c r="Y2197" s="1"/>
      <c r="AC2197" s="1"/>
      <c r="AF2197" s="1"/>
      <c r="AG2197" s="1"/>
    </row>
    <row r="2198" spans="1:33" hidden="1" x14ac:dyDescent="0.25">
      <c r="A2198" s="1">
        <v>5</v>
      </c>
      <c r="B2198" s="1">
        <v>2018</v>
      </c>
      <c r="C2198" s="1">
        <v>35273065</v>
      </c>
      <c r="D2198" s="44" t="s">
        <v>357</v>
      </c>
      <c r="E2198" s="20">
        <v>0.556142515</v>
      </c>
      <c r="F2198" s="20">
        <v>0.42160333300000002</v>
      </c>
      <c r="G2198" s="20">
        <v>0.13453918200000001</v>
      </c>
      <c r="H2198" s="20">
        <v>0</v>
      </c>
      <c r="I2198" s="20">
        <v>0.36555000000000004</v>
      </c>
      <c r="J2198" s="20">
        <v>0.15663666700000003</v>
      </c>
      <c r="K2198" s="20">
        <v>1.2775478000000003E-2</v>
      </c>
      <c r="L2198" s="20">
        <v>2.1180370000000004E-2</v>
      </c>
      <c r="M2198" s="20">
        <v>0.1358395456597222</v>
      </c>
      <c r="N2198" s="1">
        <v>36</v>
      </c>
      <c r="O2198" s="8">
        <f>IFERROR(IFERROR(Tabela_BI[[#This Row],[nº Capt. Superf. - DAEE]]/(Tabela_BI[[#This Row],[nº Capt. Subt. - DAEE]] + Tabela_BI[[#This Row],[nº Capt. Superf. - DAEE]]),"") *100,"")</f>
        <v>25.274725274725274</v>
      </c>
      <c r="P2198" s="8">
        <f>IFERROR(IFERROR(Tabela_BI[[#This Row],[nº Capt. Subt. - DAEE]] /(Tabela_BI[[#This Row],[nº Capt. Subt. - DAEE]] + Tabela_BI[[#This Row],[nº Capt. Superf. - DAEE]]),"") *100,"")</f>
        <v>74.72527472527473</v>
      </c>
      <c r="Q2198" s="1">
        <v>23</v>
      </c>
      <c r="R2198" s="1">
        <v>68</v>
      </c>
      <c r="S2198" s="6">
        <v>2206.38654</v>
      </c>
      <c r="T2198" s="6">
        <v>2206.38654</v>
      </c>
      <c r="W2198" s="1"/>
      <c r="X2198" s="1"/>
      <c r="Y2198" s="1"/>
      <c r="AC2198" s="1"/>
      <c r="AF2198" s="1"/>
      <c r="AG2198" s="1"/>
    </row>
    <row r="2199" spans="1:33" hidden="1" x14ac:dyDescent="0.25">
      <c r="A2199" s="1">
        <v>20</v>
      </c>
      <c r="B2199" s="1">
        <v>2018</v>
      </c>
      <c r="C2199" s="1">
        <v>352740520</v>
      </c>
      <c r="D2199" s="44" t="s">
        <v>358</v>
      </c>
      <c r="E2199" s="20">
        <v>0.12069574100000001</v>
      </c>
      <c r="F2199" s="20">
        <v>0.10854000000000001</v>
      </c>
      <c r="G2199" s="20">
        <v>1.2155740999999999E-2</v>
      </c>
      <c r="H2199" s="20">
        <v>0</v>
      </c>
      <c r="I2199" s="20">
        <v>7.9000000000000008E-3</v>
      </c>
      <c r="J2199" s="20">
        <v>0.11154</v>
      </c>
      <c r="K2199" s="20">
        <v>0</v>
      </c>
      <c r="L2199" s="20">
        <v>1.2557410000000001E-3</v>
      </c>
      <c r="M2199" s="20">
        <v>5.6911104523148154E-2</v>
      </c>
      <c r="N2199" s="1">
        <v>7</v>
      </c>
      <c r="O2199" s="8">
        <f>IFERROR(IFERROR(Tabela_BI[[#This Row],[nº Capt. Superf. - DAEE]]/(Tabela_BI[[#This Row],[nº Capt. Subt. - DAEE]] + Tabela_BI[[#This Row],[nº Capt. Superf. - DAEE]]),"") *100,"")</f>
        <v>22.727272727272727</v>
      </c>
      <c r="P2199" s="8">
        <f>IFERROR(IFERROR(Tabela_BI[[#This Row],[nº Capt. Subt. - DAEE]] /(Tabela_BI[[#This Row],[nº Capt. Subt. - DAEE]] + Tabela_BI[[#This Row],[nº Capt. Superf. - DAEE]]),"") *100,"")</f>
        <v>77.272727272727266</v>
      </c>
      <c r="Q2199" s="1">
        <v>5</v>
      </c>
      <c r="R2199" s="1">
        <v>17</v>
      </c>
      <c r="S2199" s="6">
        <v>990.1332000000001</v>
      </c>
      <c r="T2199" s="6">
        <v>990.1332000000001</v>
      </c>
      <c r="W2199" s="1"/>
      <c r="X2199" s="1"/>
      <c r="Y2199" s="1"/>
      <c r="AC2199" s="1"/>
      <c r="AF2199" s="1"/>
      <c r="AG2199" s="1"/>
    </row>
    <row r="2200" spans="1:33" hidden="1" x14ac:dyDescent="0.25">
      <c r="A2200" s="1">
        <v>21</v>
      </c>
      <c r="B2200" s="1">
        <v>2018</v>
      </c>
      <c r="C2200" s="1">
        <v>352740521</v>
      </c>
      <c r="D2200" s="44" t="s">
        <v>358</v>
      </c>
      <c r="E2200" s="20">
        <v>4.7300000000000007E-3</v>
      </c>
      <c r="F2200" s="20">
        <v>8.3000000000000001E-4</v>
      </c>
      <c r="G2200" s="20">
        <v>3.9000000000000007E-3</v>
      </c>
      <c r="H2200" s="20">
        <v>0</v>
      </c>
      <c r="I2200" s="20">
        <v>3.7000000000000002E-3</v>
      </c>
      <c r="J2200" s="20">
        <v>0</v>
      </c>
      <c r="K2200" s="20">
        <v>8.3000000000000001E-4</v>
      </c>
      <c r="L2200" s="20">
        <v>2.0000000000000001E-4</v>
      </c>
      <c r="N2200" s="1">
        <v>1</v>
      </c>
      <c r="O2200" s="8">
        <f>IFERROR(IFERROR(Tabela_BI[[#This Row],[nº Capt. Superf. - DAEE]]/(Tabela_BI[[#This Row],[nº Capt. Subt. - DAEE]] + Tabela_BI[[#This Row],[nº Capt. Superf. - DAEE]]),"") *100,"")</f>
        <v>14.285714285714285</v>
      </c>
      <c r="P2200" s="8">
        <f>IFERROR(IFERROR(Tabela_BI[[#This Row],[nº Capt. Subt. - DAEE]] /(Tabela_BI[[#This Row],[nº Capt. Subt. - DAEE]] + Tabela_BI[[#This Row],[nº Capt. Superf. - DAEE]]),"") *100,"")</f>
        <v>85.714285714285708</v>
      </c>
      <c r="Q2200" s="1">
        <v>1</v>
      </c>
      <c r="R2200" s="1">
        <v>6</v>
      </c>
      <c r="S2200" s="6"/>
      <c r="T2200" s="6"/>
      <c r="W2200" s="1"/>
      <c r="X2200" s="1"/>
      <c r="Y2200" s="1"/>
      <c r="AC2200" s="1"/>
      <c r="AF2200" s="1"/>
      <c r="AG2200" s="1"/>
    </row>
    <row r="2201" spans="1:33" hidden="1" x14ac:dyDescent="0.25">
      <c r="A2201" s="1">
        <v>17</v>
      </c>
      <c r="B2201" s="1">
        <v>2018</v>
      </c>
      <c r="C2201" s="1">
        <v>352750417</v>
      </c>
      <c r="D2201" s="44" t="s">
        <v>359</v>
      </c>
      <c r="E2201" s="20">
        <v>0.76696000000000009</v>
      </c>
      <c r="F2201" s="20">
        <v>0.76199000000000006</v>
      </c>
      <c r="G2201" s="20">
        <v>4.9700000000000005E-3</v>
      </c>
      <c r="H2201" s="20">
        <v>0</v>
      </c>
      <c r="I2201" s="20">
        <v>3.79E-3</v>
      </c>
      <c r="J2201" s="20">
        <v>6.0000000000000002E-5</v>
      </c>
      <c r="K2201" s="20">
        <v>0.76199000000000006</v>
      </c>
      <c r="L2201" s="20">
        <v>1.1199999999999999E-3</v>
      </c>
      <c r="M2201" s="20">
        <v>4.7986999999999995E-3</v>
      </c>
      <c r="N2201" s="1">
        <v>7</v>
      </c>
      <c r="O2201" s="8">
        <f>IFERROR(IFERROR(Tabela_BI[[#This Row],[nº Capt. Superf. - DAEE]]/(Tabela_BI[[#This Row],[nº Capt. Subt. - DAEE]] + Tabela_BI[[#This Row],[nº Capt. Superf. - DAEE]]),"") *100,"")</f>
        <v>77.777777777777786</v>
      </c>
      <c r="P2201" s="8">
        <f>IFERROR(IFERROR(Tabela_BI[[#This Row],[nº Capt. Subt. - DAEE]] /(Tabela_BI[[#This Row],[nº Capt. Subt. - DAEE]] + Tabela_BI[[#This Row],[nº Capt. Superf. - DAEE]]),"") *100,"")</f>
        <v>22.222222222222221</v>
      </c>
      <c r="Q2201" s="1">
        <v>14</v>
      </c>
      <c r="R2201" s="1">
        <v>4</v>
      </c>
      <c r="S2201" s="6">
        <v>100.42271999999998</v>
      </c>
      <c r="T2201" s="6">
        <v>100.42271999999998</v>
      </c>
      <c r="W2201" s="1"/>
      <c r="X2201" s="1"/>
      <c r="Y2201" s="1"/>
      <c r="AC2201" s="1"/>
      <c r="AF2201" s="1"/>
      <c r="AG2201" s="1"/>
    </row>
    <row r="2202" spans="1:33" hidden="1" x14ac:dyDescent="0.25">
      <c r="A2202" s="1">
        <v>4</v>
      </c>
      <c r="B2202" s="1">
        <v>2018</v>
      </c>
      <c r="C2202" s="1">
        <v>35276034</v>
      </c>
      <c r="D2202" s="44" t="s">
        <v>360</v>
      </c>
      <c r="E2202" s="20">
        <v>0</v>
      </c>
      <c r="F2202" s="20">
        <v>0</v>
      </c>
      <c r="G2202" s="20">
        <v>0</v>
      </c>
      <c r="H2202" s="20">
        <v>0</v>
      </c>
      <c r="I2202" s="20">
        <v>0</v>
      </c>
      <c r="J2202" s="20">
        <v>0</v>
      </c>
      <c r="K2202" s="20">
        <v>0</v>
      </c>
      <c r="L2202" s="20">
        <v>0</v>
      </c>
      <c r="N2202" s="1">
        <v>0</v>
      </c>
      <c r="O2202" s="8" t="str">
        <f>IFERROR(IFERROR(Tabela_BI[[#This Row],[nº Capt. Superf. - DAEE]]/(Tabela_BI[[#This Row],[nº Capt. Subt. - DAEE]] + Tabela_BI[[#This Row],[nº Capt. Superf. - DAEE]]),"") *100,"")</f>
        <v/>
      </c>
      <c r="P2202" s="8" t="str">
        <f>IFERROR(IFERROR(Tabela_BI[[#This Row],[nº Capt. Subt. - DAEE]] /(Tabela_BI[[#This Row],[nº Capt. Subt. - DAEE]] + Tabela_BI[[#This Row],[nº Capt. Superf. - DAEE]]),"") *100,"")</f>
        <v/>
      </c>
      <c r="Q2202" s="1">
        <v>0</v>
      </c>
      <c r="R2202" s="1">
        <v>0</v>
      </c>
      <c r="S2202" s="6"/>
      <c r="T2202" s="6"/>
      <c r="W2202" s="1"/>
      <c r="X2202" s="1"/>
      <c r="Y2202" s="1"/>
      <c r="AC2202" s="1"/>
      <c r="AF2202" s="1"/>
      <c r="AG2202" s="1"/>
    </row>
    <row r="2203" spans="1:33" hidden="1" x14ac:dyDescent="0.25">
      <c r="A2203" s="1">
        <v>9</v>
      </c>
      <c r="B2203" s="1">
        <v>2018</v>
      </c>
      <c r="C2203" s="1">
        <v>35276039</v>
      </c>
      <c r="D2203" s="44" t="s">
        <v>360</v>
      </c>
      <c r="E2203" s="20">
        <v>1.2862166670000001</v>
      </c>
      <c r="F2203" s="20">
        <v>0.81169666700000009</v>
      </c>
      <c r="G2203" s="20">
        <v>0.47452000000000005</v>
      </c>
      <c r="H2203" s="20">
        <v>0.88709043632673734</v>
      </c>
      <c r="I2203" s="20">
        <v>0</v>
      </c>
      <c r="J2203" s="20">
        <v>0.33994000000000002</v>
      </c>
      <c r="K2203" s="20">
        <v>0.75001666699999991</v>
      </c>
      <c r="L2203" s="20">
        <v>0.19625999999999999</v>
      </c>
      <c r="M2203" s="20">
        <v>3.6741270462962966E-2</v>
      </c>
      <c r="N2203" s="1">
        <v>7</v>
      </c>
      <c r="O2203" s="8">
        <f>IFERROR(IFERROR(Tabela_BI[[#This Row],[nº Capt. Superf. - DAEE]]/(Tabela_BI[[#This Row],[nº Capt. Subt. - DAEE]] + Tabela_BI[[#This Row],[nº Capt. Superf. - DAEE]]),"") *100,"")</f>
        <v>42.307692307692307</v>
      </c>
      <c r="P2203" s="8">
        <f>IFERROR(IFERROR(Tabela_BI[[#This Row],[nº Capt. Subt. - DAEE]] /(Tabela_BI[[#This Row],[nº Capt. Subt. - DAEE]] + Tabela_BI[[#This Row],[nº Capt. Superf. - DAEE]]),"") *100,"")</f>
        <v>57.692307692307686</v>
      </c>
      <c r="Q2203" s="1">
        <v>11</v>
      </c>
      <c r="R2203" s="1">
        <v>15</v>
      </c>
      <c r="S2203" s="6">
        <v>761.07600000000002</v>
      </c>
      <c r="T2203" s="6">
        <v>761.07600000000002</v>
      </c>
      <c r="W2203" s="1"/>
      <c r="X2203" s="1"/>
      <c r="Y2203" s="1"/>
      <c r="AC2203" s="1"/>
      <c r="AF2203" s="1"/>
      <c r="AG2203" s="1"/>
    </row>
    <row r="2204" spans="1:33" hidden="1" x14ac:dyDescent="0.25">
      <c r="A2204" s="1">
        <v>20</v>
      </c>
      <c r="B2204" s="1">
        <v>2018</v>
      </c>
      <c r="C2204" s="1">
        <v>352770220</v>
      </c>
      <c r="D2204" s="44" t="s">
        <v>361</v>
      </c>
      <c r="E2204" s="20">
        <v>5.5919261000000005E-2</v>
      </c>
      <c r="F2204" s="20">
        <v>4.6019261000000006E-2</v>
      </c>
      <c r="G2204" s="20">
        <v>9.8999999999999991E-3</v>
      </c>
      <c r="H2204" s="20">
        <v>0</v>
      </c>
      <c r="I2204" s="20">
        <v>9.6200000000000001E-3</v>
      </c>
      <c r="J2204" s="20">
        <v>8.0000000000000007E-5</v>
      </c>
      <c r="K2204" s="20">
        <v>4.6139261000000008E-2</v>
      </c>
      <c r="L2204" s="20">
        <v>8.0000000000000007E-5</v>
      </c>
      <c r="M2204" s="20">
        <v>1.2596767968749999E-2</v>
      </c>
      <c r="N2204" s="1">
        <v>2</v>
      </c>
      <c r="O2204" s="8">
        <f>IFERROR(IFERROR(Tabela_BI[[#This Row],[nº Capt. Superf. - DAEE]]/(Tabela_BI[[#This Row],[nº Capt. Subt. - DAEE]] + Tabela_BI[[#This Row],[nº Capt. Superf. - DAEE]]),"") *100,"")</f>
        <v>55.555555555555557</v>
      </c>
      <c r="P2204" s="8">
        <f>IFERROR(IFERROR(Tabela_BI[[#This Row],[nº Capt. Subt. - DAEE]] /(Tabela_BI[[#This Row],[nº Capt. Subt. - DAEE]] + Tabela_BI[[#This Row],[nº Capt. Superf. - DAEE]]),"") *100,"")</f>
        <v>44.444444444444443</v>
      </c>
      <c r="Q2204" s="1">
        <v>10</v>
      </c>
      <c r="R2204" s="1">
        <v>8</v>
      </c>
      <c r="S2204" s="6">
        <v>244.190808</v>
      </c>
      <c r="T2204" s="6">
        <v>244.190808</v>
      </c>
      <c r="W2204" s="1"/>
      <c r="X2204" s="1"/>
      <c r="Y2204" s="1"/>
      <c r="AC2204" s="1"/>
      <c r="AF2204" s="1"/>
      <c r="AG2204" s="1"/>
    </row>
    <row r="2205" spans="1:33" hidden="1" x14ac:dyDescent="0.25">
      <c r="A2205" s="1">
        <v>17</v>
      </c>
      <c r="B2205" s="1">
        <v>2018</v>
      </c>
      <c r="C2205" s="1">
        <v>352780117</v>
      </c>
      <c r="D2205" s="44" t="s">
        <v>362</v>
      </c>
      <c r="E2205" s="20">
        <v>2.7399999999999994E-2</v>
      </c>
      <c r="F2205" s="20">
        <v>1.0409999999999997E-2</v>
      </c>
      <c r="G2205" s="20">
        <v>1.6989999999999998E-2</v>
      </c>
      <c r="H2205" s="20">
        <v>0</v>
      </c>
      <c r="I2205" s="20">
        <v>1.157E-2</v>
      </c>
      <c r="J2205" s="20">
        <v>5.2900000000000004E-3</v>
      </c>
      <c r="K2205" s="20">
        <v>1.0299999999999998E-2</v>
      </c>
      <c r="L2205" s="20">
        <v>2.4000000000000001E-4</v>
      </c>
      <c r="M2205" s="20">
        <v>1.029103359375E-2</v>
      </c>
      <c r="N2205" s="1">
        <v>1</v>
      </c>
      <c r="O2205" s="8">
        <f>IFERROR(IFERROR(Tabela_BI[[#This Row],[nº Capt. Superf. - DAEE]]/(Tabela_BI[[#This Row],[nº Capt. Subt. - DAEE]] + Tabela_BI[[#This Row],[nº Capt. Superf. - DAEE]]),"") *100,"")</f>
        <v>56.25</v>
      </c>
      <c r="P2205" s="8">
        <f>IFERROR(IFERROR(Tabela_BI[[#This Row],[nº Capt. Subt. - DAEE]] /(Tabela_BI[[#This Row],[nº Capt. Subt. - DAEE]] + Tabela_BI[[#This Row],[nº Capt. Superf. - DAEE]]),"") *100,"")</f>
        <v>43.75</v>
      </c>
      <c r="Q2205" s="1">
        <v>9</v>
      </c>
      <c r="R2205" s="1">
        <v>7</v>
      </c>
      <c r="S2205" s="6">
        <v>218.74762799999999</v>
      </c>
      <c r="T2205" s="6">
        <v>218.74762799999999</v>
      </c>
      <c r="W2205" s="1"/>
      <c r="X2205" s="1"/>
      <c r="Y2205" s="1"/>
      <c r="AC2205" s="1"/>
      <c r="AF2205" s="1"/>
      <c r="AG2205" s="1"/>
    </row>
    <row r="2206" spans="1:33" hidden="1" x14ac:dyDescent="0.25">
      <c r="A2206" s="1">
        <v>21</v>
      </c>
      <c r="B2206" s="1">
        <v>2018</v>
      </c>
      <c r="C2206" s="1">
        <v>352780121</v>
      </c>
      <c r="D2206" s="44" t="s">
        <v>362</v>
      </c>
      <c r="E2206" s="20">
        <v>1.9300000000000001E-3</v>
      </c>
      <c r="F2206" s="20">
        <v>1.9300000000000001E-3</v>
      </c>
      <c r="G2206" s="20">
        <v>0</v>
      </c>
      <c r="H2206" s="20">
        <v>0</v>
      </c>
      <c r="I2206" s="20">
        <v>1.9300000000000001E-3</v>
      </c>
      <c r="J2206" s="20">
        <v>0</v>
      </c>
      <c r="K2206" s="20">
        <v>0</v>
      </c>
      <c r="L2206" s="20">
        <v>0</v>
      </c>
      <c r="N2206" s="1">
        <v>0</v>
      </c>
      <c r="O2206" s="8" t="str">
        <f>IFERROR(IFERROR(Tabela_BI[[#This Row],[nº Capt. Superf. - DAEE]]/(Tabela_BI[[#This Row],[nº Capt. Subt. - DAEE]] + Tabela_BI[[#This Row],[nº Capt. Superf. - DAEE]]),"") *100,"")</f>
        <v/>
      </c>
      <c r="P2206" s="8" t="str">
        <f>IFERROR(IFERROR(Tabela_BI[[#This Row],[nº Capt. Subt. - DAEE]] /(Tabela_BI[[#This Row],[nº Capt. Subt. - DAEE]] + Tabela_BI[[#This Row],[nº Capt. Superf. - DAEE]]),"") *100,"")</f>
        <v/>
      </c>
      <c r="Q2206" s="1">
        <v>1</v>
      </c>
      <c r="R2206" s="1" t="s">
        <v>47</v>
      </c>
      <c r="S2206" s="6"/>
      <c r="T2206" s="6"/>
      <c r="W2206" s="1"/>
      <c r="X2206" s="1"/>
      <c r="Y2206" s="1"/>
      <c r="AC2206" s="1"/>
      <c r="AF2206" s="1"/>
      <c r="AG2206" s="1"/>
    </row>
    <row r="2207" spans="1:33" hidden="1" x14ac:dyDescent="0.25">
      <c r="A2207" s="1">
        <v>17</v>
      </c>
      <c r="B2207" s="1">
        <v>2018</v>
      </c>
      <c r="C2207" s="1">
        <v>352790017</v>
      </c>
      <c r="D2207" s="44" t="s">
        <v>363</v>
      </c>
      <c r="E2207" s="20">
        <v>6.8100000000000008E-2</v>
      </c>
      <c r="F2207" s="20">
        <v>6.2030000000000002E-2</v>
      </c>
      <c r="G2207" s="20">
        <v>6.0699999999999999E-3</v>
      </c>
      <c r="H2207" s="20">
        <v>0</v>
      </c>
      <c r="I2207" s="20">
        <v>0</v>
      </c>
      <c r="J2207" s="20">
        <v>0</v>
      </c>
      <c r="K2207" s="20">
        <v>6.8049999999999999E-2</v>
      </c>
      <c r="L2207" s="20">
        <v>5.0000000000000002E-5</v>
      </c>
      <c r="N2207" s="1">
        <v>1</v>
      </c>
      <c r="O2207" s="8">
        <f>IFERROR(IFERROR(Tabela_BI[[#This Row],[nº Capt. Superf. - DAEE]]/(Tabela_BI[[#This Row],[nº Capt. Subt. - DAEE]] + Tabela_BI[[#This Row],[nº Capt. Superf. - DAEE]]),"") *100,"")</f>
        <v>50</v>
      </c>
      <c r="P2207" s="8">
        <f>IFERROR(IFERROR(Tabela_BI[[#This Row],[nº Capt. Subt. - DAEE]] /(Tabela_BI[[#This Row],[nº Capt. Subt. - DAEE]] + Tabela_BI[[#This Row],[nº Capt. Superf. - DAEE]]),"") *100,"")</f>
        <v>50</v>
      </c>
      <c r="Q2207" s="1">
        <v>2</v>
      </c>
      <c r="R2207" s="1">
        <v>2</v>
      </c>
      <c r="S2207" s="6"/>
      <c r="T2207" s="6"/>
      <c r="W2207" s="1"/>
      <c r="X2207" s="1"/>
      <c r="Y2207" s="1"/>
      <c r="AC2207" s="1"/>
      <c r="AF2207" s="1"/>
      <c r="AG2207" s="1"/>
    </row>
    <row r="2208" spans="1:33" hidden="1" x14ac:dyDescent="0.25">
      <c r="A2208" s="1">
        <v>21</v>
      </c>
      <c r="B2208" s="1">
        <v>2018</v>
      </c>
      <c r="C2208" s="1">
        <v>352790021</v>
      </c>
      <c r="D2208" s="44" t="s">
        <v>363</v>
      </c>
      <c r="E2208" s="20">
        <v>0</v>
      </c>
      <c r="F2208" s="20">
        <v>0</v>
      </c>
      <c r="G2208" s="20">
        <v>0</v>
      </c>
      <c r="H2208" s="20">
        <v>0</v>
      </c>
      <c r="I2208" s="20">
        <v>0</v>
      </c>
      <c r="J2208" s="20">
        <v>0</v>
      </c>
      <c r="K2208" s="20">
        <v>0</v>
      </c>
      <c r="L2208" s="20">
        <v>0</v>
      </c>
      <c r="M2208" s="20">
        <v>6.2738624999999996E-3</v>
      </c>
      <c r="N2208" s="1" t="s">
        <v>47</v>
      </c>
      <c r="O2208" s="8" t="str">
        <f>IFERROR(IFERROR(Tabela_BI[[#This Row],[nº Capt. Superf. - DAEE]]/(Tabela_BI[[#This Row],[nº Capt. Subt. - DAEE]] + Tabela_BI[[#This Row],[nº Capt. Superf. - DAEE]]),"") *100,"")</f>
        <v/>
      </c>
      <c r="P2208" s="8" t="str">
        <f>IFERROR(IFERROR(Tabela_BI[[#This Row],[nº Capt. Subt. - DAEE]] /(Tabela_BI[[#This Row],[nº Capt. Subt. - DAEE]] + Tabela_BI[[#This Row],[nº Capt. Superf. - DAEE]]),"") *100,"")</f>
        <v/>
      </c>
      <c r="Q2208" s="1">
        <v>0</v>
      </c>
      <c r="R2208" s="1">
        <v>0</v>
      </c>
      <c r="S2208" s="6">
        <v>113.17482</v>
      </c>
      <c r="T2208" s="6">
        <v>113.17482</v>
      </c>
      <c r="W2208" s="1"/>
      <c r="X2208" s="1"/>
      <c r="Y2208" s="1"/>
      <c r="AC2208" s="1"/>
      <c r="AF2208" s="1"/>
      <c r="AG2208" s="1"/>
    </row>
    <row r="2209" spans="1:33" hidden="1" x14ac:dyDescent="0.25">
      <c r="A2209" s="1">
        <v>13</v>
      </c>
      <c r="B2209" s="1">
        <v>2018</v>
      </c>
      <c r="C2209" s="1">
        <v>352800713</v>
      </c>
      <c r="D2209" s="44" t="s">
        <v>364</v>
      </c>
      <c r="E2209" s="20">
        <v>0.69869025600000001</v>
      </c>
      <c r="F2209" s="20">
        <v>0.55430932999999993</v>
      </c>
      <c r="G2209" s="20">
        <v>0.14438092600000005</v>
      </c>
      <c r="H2209" s="20">
        <v>0</v>
      </c>
      <c r="I2209" s="20">
        <v>4.9409999999999996E-2</v>
      </c>
      <c r="J2209" s="20">
        <v>0.58238962999999999</v>
      </c>
      <c r="K2209" s="20">
        <v>6.0419999999999995E-2</v>
      </c>
      <c r="L2209" s="20">
        <v>6.4706260000000002E-3</v>
      </c>
      <c r="M2209" s="20">
        <v>4.9623017464120373E-2</v>
      </c>
      <c r="N2209" s="1">
        <v>6</v>
      </c>
      <c r="O2209" s="8">
        <f>IFERROR(IFERROR(Tabela_BI[[#This Row],[nº Capt. Superf. - DAEE]]/(Tabela_BI[[#This Row],[nº Capt. Subt. - DAEE]] + Tabela_BI[[#This Row],[nº Capt. Superf. - DAEE]]),"") *100,"")</f>
        <v>40</v>
      </c>
      <c r="P2209" s="8">
        <f>IFERROR(IFERROR(Tabela_BI[[#This Row],[nº Capt. Subt. - DAEE]] /(Tabela_BI[[#This Row],[nº Capt. Subt. - DAEE]] + Tabela_BI[[#This Row],[nº Capt. Superf. - DAEE]]),"") *100,"")</f>
        <v>60</v>
      </c>
      <c r="Q2209" s="1">
        <v>20</v>
      </c>
      <c r="R2209" s="1">
        <v>30</v>
      </c>
      <c r="S2209" s="6">
        <v>896.56200000000001</v>
      </c>
      <c r="T2209" s="6">
        <v>896.56200000000001</v>
      </c>
      <c r="W2209" s="1"/>
      <c r="X2209" s="1"/>
      <c r="Y2209" s="1"/>
      <c r="AC2209" s="1"/>
      <c r="AF2209" s="1"/>
      <c r="AG2209" s="1"/>
    </row>
    <row r="2210" spans="1:33" hidden="1" x14ac:dyDescent="0.25">
      <c r="A2210" s="1">
        <v>19</v>
      </c>
      <c r="B2210" s="1">
        <v>2018</v>
      </c>
      <c r="C2210" s="1">
        <v>352810619</v>
      </c>
      <c r="D2210" s="44" t="s">
        <v>365</v>
      </c>
      <c r="E2210" s="20">
        <v>1.8128888999999988E-2</v>
      </c>
      <c r="F2210" s="20">
        <v>3.8400000000000001E-3</v>
      </c>
      <c r="G2210" s="20">
        <v>1.4288888999999987E-2</v>
      </c>
      <c r="H2210" s="20">
        <v>0</v>
      </c>
      <c r="I2210" s="20">
        <v>1.14E-3</v>
      </c>
      <c r="J2210" s="20">
        <v>6.7000000000000013E-4</v>
      </c>
      <c r="K2210" s="20">
        <v>1.4168888999999997E-2</v>
      </c>
      <c r="L2210" s="20">
        <v>2.15E-3</v>
      </c>
      <c r="M2210" s="20">
        <v>1.7804583854166667E-2</v>
      </c>
      <c r="N2210" s="1">
        <v>1</v>
      </c>
      <c r="O2210" s="8">
        <f>IFERROR(IFERROR(Tabela_BI[[#This Row],[nº Capt. Superf. - DAEE]]/(Tabela_BI[[#This Row],[nº Capt. Subt. - DAEE]] + Tabela_BI[[#This Row],[nº Capt. Superf. - DAEE]]),"") *100,"")</f>
        <v>7.2727272727272725</v>
      </c>
      <c r="P2210" s="8">
        <f>IFERROR(IFERROR(Tabela_BI[[#This Row],[nº Capt. Subt. - DAEE]] /(Tabela_BI[[#This Row],[nº Capt. Subt. - DAEE]] + Tabela_BI[[#This Row],[nº Capt. Superf. - DAEE]]),"") *100,"")</f>
        <v>92.72727272727272</v>
      </c>
      <c r="Q2210" s="1">
        <v>4</v>
      </c>
      <c r="R2210" s="1">
        <v>51</v>
      </c>
      <c r="S2210" s="6">
        <v>385.87573800000007</v>
      </c>
      <c r="T2210" s="6">
        <v>385.87573800000007</v>
      </c>
      <c r="W2210" s="1"/>
      <c r="X2210" s="1"/>
      <c r="Y2210" s="1"/>
      <c r="AC2210" s="1"/>
      <c r="AF2210" s="1"/>
      <c r="AG2210" s="1"/>
    </row>
    <row r="2211" spans="1:33" hidden="1" x14ac:dyDescent="0.25">
      <c r="A2211" s="1">
        <v>15</v>
      </c>
      <c r="B2211" s="1">
        <v>2018</v>
      </c>
      <c r="C2211" s="1">
        <v>352820515</v>
      </c>
      <c r="D2211" s="44" t="s">
        <v>366</v>
      </c>
      <c r="E2211" s="20">
        <v>5.5849999999999997E-2</v>
      </c>
      <c r="F2211" s="20">
        <v>4.7939999999999997E-2</v>
      </c>
      <c r="G2211" s="20">
        <v>7.9100000000000004E-3</v>
      </c>
      <c r="H2211" s="20">
        <v>0</v>
      </c>
      <c r="I2211" s="20">
        <v>7.6900000000000007E-3</v>
      </c>
      <c r="J2211" s="20">
        <v>0</v>
      </c>
      <c r="K2211" s="20">
        <v>4.811E-2</v>
      </c>
      <c r="L2211" s="20">
        <v>5.0000000000000002E-5</v>
      </c>
      <c r="M2211" s="20">
        <v>7.4298164062500012E-3</v>
      </c>
      <c r="N2211" s="1">
        <v>1</v>
      </c>
      <c r="O2211" s="8">
        <f>IFERROR(IFERROR(Tabela_BI[[#This Row],[nº Capt. Superf. - DAEE]]/(Tabela_BI[[#This Row],[nº Capt. Subt. - DAEE]] + Tabela_BI[[#This Row],[nº Capt. Superf. - DAEE]]),"") *100,"")</f>
        <v>58.333333333333336</v>
      </c>
      <c r="P2211" s="8">
        <f>IFERROR(IFERROR(Tabela_BI[[#This Row],[nº Capt. Subt. - DAEE]] /(Tabela_BI[[#This Row],[nº Capt. Subt. - DAEE]] + Tabela_BI[[#This Row],[nº Capt. Superf. - DAEE]]),"") *100,"")</f>
        <v>41.666666666666671</v>
      </c>
      <c r="Q2211" s="1">
        <v>7</v>
      </c>
      <c r="R2211" s="1">
        <v>5</v>
      </c>
      <c r="S2211" s="6">
        <v>149.60748599999999</v>
      </c>
      <c r="T2211" s="6">
        <v>149.60748599999999</v>
      </c>
      <c r="W2211" s="1"/>
      <c r="X2211" s="1"/>
      <c r="Y2211" s="1"/>
      <c r="AC2211" s="1"/>
      <c r="AF2211" s="1"/>
      <c r="AG2211" s="1"/>
    </row>
    <row r="2212" spans="1:33" hidden="1" x14ac:dyDescent="0.25">
      <c r="A2212" s="1">
        <v>18</v>
      </c>
      <c r="B2212" s="1">
        <v>2018</v>
      </c>
      <c r="C2212" s="1">
        <v>352830418</v>
      </c>
      <c r="D2212" s="44" t="s">
        <v>367</v>
      </c>
      <c r="E2212" s="20">
        <v>9.239E-2</v>
      </c>
      <c r="F2212" s="20">
        <v>8.4839999999999999E-2</v>
      </c>
      <c r="G2212" s="20">
        <v>7.5500000000000003E-3</v>
      </c>
      <c r="H2212" s="20">
        <v>0</v>
      </c>
      <c r="I2212" s="20">
        <v>0</v>
      </c>
      <c r="J2212" s="20">
        <v>1.2E-4</v>
      </c>
      <c r="K2212" s="20">
        <v>9.2240000000000003E-2</v>
      </c>
      <c r="L2212" s="20">
        <v>3.0000000000000001E-5</v>
      </c>
      <c r="N2212" s="1">
        <v>2</v>
      </c>
      <c r="O2212" s="8">
        <f>IFERROR(IFERROR(Tabela_BI[[#This Row],[nº Capt. Superf. - DAEE]]/(Tabela_BI[[#This Row],[nº Capt. Subt. - DAEE]] + Tabela_BI[[#This Row],[nº Capt. Superf. - DAEE]]),"") *100,"")</f>
        <v>63.636363636363633</v>
      </c>
      <c r="P2212" s="8">
        <f>IFERROR(IFERROR(Tabela_BI[[#This Row],[nº Capt. Subt. - DAEE]] /(Tabela_BI[[#This Row],[nº Capt. Subt. - DAEE]] + Tabela_BI[[#This Row],[nº Capt. Superf. - DAEE]]),"") *100,"")</f>
        <v>36.363636363636367</v>
      </c>
      <c r="Q2212" s="1">
        <v>7</v>
      </c>
      <c r="R2212" s="1">
        <v>4</v>
      </c>
      <c r="S2212" s="6"/>
      <c r="T2212" s="6"/>
      <c r="W2212" s="1"/>
      <c r="X2212" s="1"/>
      <c r="Y2212" s="1"/>
      <c r="AC2212" s="1"/>
      <c r="AF2212" s="1"/>
      <c r="AG2212" s="1"/>
    </row>
    <row r="2213" spans="1:33" hidden="1" x14ac:dyDescent="0.25">
      <c r="A2213" s="1">
        <v>19</v>
      </c>
      <c r="B2213" s="1">
        <v>2018</v>
      </c>
      <c r="C2213" s="1">
        <v>352830419</v>
      </c>
      <c r="D2213" s="44" t="s">
        <v>367</v>
      </c>
      <c r="E2213" s="20">
        <v>6.7399999999999995E-3</v>
      </c>
      <c r="F2213" s="20">
        <v>0</v>
      </c>
      <c r="G2213" s="20">
        <v>6.7399999999999995E-3</v>
      </c>
      <c r="H2213" s="20">
        <v>0</v>
      </c>
      <c r="I2213" s="20">
        <v>6.6099999999999996E-3</v>
      </c>
      <c r="J2213" s="20">
        <v>0</v>
      </c>
      <c r="K2213" s="20">
        <v>0</v>
      </c>
      <c r="L2213" s="20">
        <v>1.3000000000000002E-4</v>
      </c>
      <c r="M2213" s="20">
        <v>7.6340781250000007E-3</v>
      </c>
      <c r="N2213" s="1" t="s">
        <v>47</v>
      </c>
      <c r="O2213" s="8" t="str">
        <f>IFERROR(IFERROR(Tabela_BI[[#This Row],[nº Capt. Superf. - DAEE]]/(Tabela_BI[[#This Row],[nº Capt. Subt. - DAEE]] + Tabela_BI[[#This Row],[nº Capt. Superf. - DAEE]]),"") *100,"")</f>
        <v/>
      </c>
      <c r="P2213" s="8" t="str">
        <f>IFERROR(IFERROR(Tabela_BI[[#This Row],[nº Capt. Subt. - DAEE]] /(Tabela_BI[[#This Row],[nº Capt. Subt. - DAEE]] + Tabela_BI[[#This Row],[nº Capt. Superf. - DAEE]]),"") *100,"")</f>
        <v/>
      </c>
      <c r="Q2213" s="1" t="s">
        <v>47</v>
      </c>
      <c r="R2213" s="1">
        <v>7</v>
      </c>
      <c r="S2213" s="6">
        <v>140.50800000000001</v>
      </c>
      <c r="T2213" s="6">
        <v>140.50800000000001</v>
      </c>
      <c r="W2213" s="1"/>
      <c r="X2213" s="1"/>
      <c r="Y2213" s="1"/>
      <c r="AC2213" s="1"/>
      <c r="AF2213" s="1"/>
      <c r="AG2213" s="1"/>
    </row>
    <row r="2214" spans="1:33" hidden="1" x14ac:dyDescent="0.25">
      <c r="A2214" s="1">
        <v>10</v>
      </c>
      <c r="B2214" s="1">
        <v>2018</v>
      </c>
      <c r="C2214" s="1">
        <v>352840310</v>
      </c>
      <c r="D2214" s="44" t="s">
        <v>368</v>
      </c>
      <c r="E2214" s="20">
        <v>0.34959993799999989</v>
      </c>
      <c r="F2214" s="20">
        <v>0.17304055500000007</v>
      </c>
      <c r="G2214" s="20">
        <v>0.17655938299999982</v>
      </c>
      <c r="H2214" s="20">
        <v>0</v>
      </c>
      <c r="I2214" s="20">
        <v>0.16489000000000001</v>
      </c>
      <c r="J2214" s="20">
        <v>3.8550000000000008E-2</v>
      </c>
      <c r="K2214" s="20">
        <v>4.0910555000000008E-2</v>
      </c>
      <c r="L2214" s="20">
        <v>0.10524938300000003</v>
      </c>
      <c r="M2214" s="20">
        <v>0.11942599509722224</v>
      </c>
      <c r="N2214" s="1">
        <v>50</v>
      </c>
      <c r="O2214" s="8">
        <f>IFERROR(IFERROR(Tabela_BI[[#This Row],[nº Capt. Superf. - DAEE]]/(Tabela_BI[[#This Row],[nº Capt. Subt. - DAEE]] + Tabela_BI[[#This Row],[nº Capt. Superf. - DAEE]]),"") *100,"")</f>
        <v>22.033898305084744</v>
      </c>
      <c r="P2214" s="8">
        <f>IFERROR(IFERROR(Tabela_BI[[#This Row],[nº Capt. Subt. - DAEE]] /(Tabela_BI[[#This Row],[nº Capt. Subt. - DAEE]] + Tabela_BI[[#This Row],[nº Capt. Superf. - DAEE]]),"") *100,"")</f>
        <v>77.966101694915253</v>
      </c>
      <c r="Q2214" s="1">
        <v>26</v>
      </c>
      <c r="R2214" s="1">
        <v>92</v>
      </c>
      <c r="S2214" s="6">
        <v>1665.0608400000001</v>
      </c>
      <c r="T2214" s="6">
        <v>0</v>
      </c>
      <c r="W2214" s="1"/>
      <c r="X2214" s="1"/>
      <c r="Y2214" s="1"/>
      <c r="AC2214" s="1"/>
      <c r="AF2214" s="1"/>
      <c r="AG2214" s="1"/>
    </row>
    <row r="2215" spans="1:33" hidden="1" x14ac:dyDescent="0.25">
      <c r="A2215" s="1">
        <v>5</v>
      </c>
      <c r="B2215" s="1">
        <v>2018</v>
      </c>
      <c r="C2215" s="1">
        <v>35285025</v>
      </c>
      <c r="D2215" s="44" t="s">
        <v>369</v>
      </c>
      <c r="E2215" s="20">
        <v>1.133E-2</v>
      </c>
      <c r="F2215" s="20">
        <v>0</v>
      </c>
      <c r="G2215" s="20">
        <v>1.133E-2</v>
      </c>
      <c r="H2215" s="20">
        <v>0</v>
      </c>
      <c r="I2215" s="20">
        <v>0</v>
      </c>
      <c r="J2215" s="20">
        <v>5.8999999999999999E-3</v>
      </c>
      <c r="K2215" s="20">
        <v>0</v>
      </c>
      <c r="L2215" s="20">
        <v>5.4299999999999991E-3</v>
      </c>
      <c r="N2215" s="1">
        <v>4</v>
      </c>
      <c r="O2215" s="8" t="str">
        <f>IFERROR(IFERROR(Tabela_BI[[#This Row],[nº Capt. Superf. - DAEE]]/(Tabela_BI[[#This Row],[nº Capt. Subt. - DAEE]] + Tabela_BI[[#This Row],[nº Capt. Superf. - DAEE]]),"") *100,"")</f>
        <v/>
      </c>
      <c r="P2215" s="8" t="str">
        <f>IFERROR(IFERROR(Tabela_BI[[#This Row],[nº Capt. Subt. - DAEE]] /(Tabela_BI[[#This Row],[nº Capt. Subt. - DAEE]] + Tabela_BI[[#This Row],[nº Capt. Superf. - DAEE]]),"") *100,"")</f>
        <v/>
      </c>
      <c r="Q2215" s="1" t="s">
        <v>47</v>
      </c>
      <c r="R2215" s="1">
        <v>11</v>
      </c>
      <c r="S2215" s="6"/>
      <c r="T2215" s="6"/>
      <c r="W2215" s="1"/>
      <c r="X2215" s="1"/>
      <c r="Y2215" s="1"/>
      <c r="AC2215" s="1"/>
      <c r="AF2215" s="1"/>
      <c r="AG2215" s="1"/>
    </row>
    <row r="2216" spans="1:33" hidden="1" x14ac:dyDescent="0.25">
      <c r="A2216" s="1">
        <v>6</v>
      </c>
      <c r="B2216" s="1">
        <v>2018</v>
      </c>
      <c r="C2216" s="1">
        <v>35285026</v>
      </c>
      <c r="D2216" s="44" t="s">
        <v>369</v>
      </c>
      <c r="E2216" s="20">
        <v>2.3515480559999995</v>
      </c>
      <c r="F2216" s="20">
        <v>2.2620599999999995</v>
      </c>
      <c r="G2216" s="20">
        <v>8.9488056000000052E-2</v>
      </c>
      <c r="H2216" s="20">
        <v>0</v>
      </c>
      <c r="I2216" s="20">
        <v>2.2934588889999996</v>
      </c>
      <c r="J2216" s="20">
        <v>4.7099999999999998E-3</v>
      </c>
      <c r="K2216" s="20">
        <v>1.8600000000000001E-3</v>
      </c>
      <c r="L2216" s="20">
        <v>5.1519167000000025E-2</v>
      </c>
      <c r="M2216" s="20">
        <v>0.15841258970601854</v>
      </c>
      <c r="N2216" s="1">
        <v>26</v>
      </c>
      <c r="O2216" s="8">
        <f>IFERROR(IFERROR(Tabela_BI[[#This Row],[nº Capt. Superf. - DAEE]]/(Tabela_BI[[#This Row],[nº Capt. Subt. - DAEE]] + Tabela_BI[[#This Row],[nº Capt. Superf. - DAEE]]),"") *100,"")</f>
        <v>15.238095238095239</v>
      </c>
      <c r="P2216" s="8">
        <f>IFERROR(IFERROR(Tabela_BI[[#This Row],[nº Capt. Subt. - DAEE]] /(Tabela_BI[[#This Row],[nº Capt. Subt. - DAEE]] + Tabela_BI[[#This Row],[nº Capt. Superf. - DAEE]]),"") *100,"")</f>
        <v>84.761904761904759</v>
      </c>
      <c r="Q2216" s="1">
        <v>16</v>
      </c>
      <c r="R2216" s="1">
        <v>89</v>
      </c>
      <c r="S2216" s="6">
        <v>1151.3370240000002</v>
      </c>
      <c r="T2216" s="6">
        <v>819.75196108800014</v>
      </c>
      <c r="W2216" s="1"/>
      <c r="X2216" s="1"/>
      <c r="Y2216" s="1"/>
      <c r="AC2216" s="1"/>
      <c r="AF2216" s="1"/>
      <c r="AG2216" s="1"/>
    </row>
    <row r="2217" spans="1:33" hidden="1" x14ac:dyDescent="0.25">
      <c r="A2217" s="1">
        <v>14</v>
      </c>
      <c r="B2217" s="1">
        <v>2018</v>
      </c>
      <c r="C2217" s="1">
        <v>352860114</v>
      </c>
      <c r="D2217" s="44" t="s">
        <v>370</v>
      </c>
      <c r="E2217" s="20">
        <v>0.158687777</v>
      </c>
      <c r="F2217" s="20">
        <v>0.13362000000000002</v>
      </c>
      <c r="G2217" s="20">
        <v>2.5067776999999996E-2</v>
      </c>
      <c r="H2217" s="20">
        <v>0</v>
      </c>
      <c r="I2217" s="20">
        <v>2.4858332999999996E-2</v>
      </c>
      <c r="J2217" s="20">
        <v>1.7650000000000002E-2</v>
      </c>
      <c r="K2217" s="20">
        <v>0.116089444</v>
      </c>
      <c r="L2217" s="20">
        <v>9.0000000000000006E-5</v>
      </c>
      <c r="M2217" s="20">
        <v>2.1230592187499998E-2</v>
      </c>
      <c r="N2217" s="1">
        <v>7</v>
      </c>
      <c r="O2217" s="8">
        <f>IFERROR(IFERROR(Tabela_BI[[#This Row],[nº Capt. Superf. - DAEE]]/(Tabela_BI[[#This Row],[nº Capt. Subt. - DAEE]] + Tabela_BI[[#This Row],[nº Capt. Superf. - DAEE]]),"") *100,"")</f>
        <v>52.631578947368418</v>
      </c>
      <c r="P2217" s="8">
        <f>IFERROR(IFERROR(Tabela_BI[[#This Row],[nº Capt. Subt. - DAEE]] /(Tabela_BI[[#This Row],[nº Capt. Subt. - DAEE]] + Tabela_BI[[#This Row],[nº Capt. Superf. - DAEE]]),"") *100,"")</f>
        <v>47.368421052631575</v>
      </c>
      <c r="Q2217" s="1">
        <v>10</v>
      </c>
      <c r="R2217" s="1">
        <v>9</v>
      </c>
      <c r="S2217" s="6">
        <v>452.27159999999998</v>
      </c>
      <c r="T2217" s="6">
        <v>452.27159999999998</v>
      </c>
      <c r="W2217" s="1"/>
      <c r="X2217" s="1"/>
      <c r="Y2217" s="1"/>
      <c r="AC2217" s="1"/>
      <c r="AF2217" s="1"/>
      <c r="AG2217" s="1"/>
    </row>
    <row r="2218" spans="1:33" hidden="1" x14ac:dyDescent="0.25">
      <c r="A2218" s="1">
        <v>17</v>
      </c>
      <c r="B2218" s="1">
        <v>2018</v>
      </c>
      <c r="C2218" s="1">
        <v>352860117</v>
      </c>
      <c r="D2218" s="44" t="s">
        <v>370</v>
      </c>
      <c r="E2218" s="20">
        <v>1.1656666999999999E-2</v>
      </c>
      <c r="F2218" s="20">
        <v>1.1636667E-2</v>
      </c>
      <c r="G2218" s="20">
        <v>2.0000000000000002E-5</v>
      </c>
      <c r="H2218" s="20">
        <v>0</v>
      </c>
      <c r="I2218" s="20">
        <v>0</v>
      </c>
      <c r="J2218" s="20">
        <v>0</v>
      </c>
      <c r="K2218" s="20">
        <v>1.1636667E-2</v>
      </c>
      <c r="L2218" s="20">
        <v>2.0000000000000002E-5</v>
      </c>
      <c r="N2218" s="1">
        <v>0</v>
      </c>
      <c r="O2218" s="8">
        <f>IFERROR(IFERROR(Tabela_BI[[#This Row],[nº Capt. Superf. - DAEE]]/(Tabela_BI[[#This Row],[nº Capt. Subt. - DAEE]] + Tabela_BI[[#This Row],[nº Capt. Superf. - DAEE]]),"") *100,"")</f>
        <v>66.666666666666657</v>
      </c>
      <c r="P2218" s="8">
        <f>IFERROR(IFERROR(Tabela_BI[[#This Row],[nº Capt. Subt. - DAEE]] /(Tabela_BI[[#This Row],[nº Capt. Subt. - DAEE]] + Tabela_BI[[#This Row],[nº Capt. Superf. - DAEE]]),"") *100,"")</f>
        <v>33.333333333333329</v>
      </c>
      <c r="Q2218" s="1">
        <v>2</v>
      </c>
      <c r="R2218" s="1">
        <v>1</v>
      </c>
      <c r="S2218" s="6"/>
      <c r="T2218" s="6"/>
      <c r="W2218" s="1"/>
      <c r="X2218" s="1"/>
      <c r="Y2218" s="1"/>
      <c r="AC2218" s="1"/>
      <c r="AF2218" s="1"/>
      <c r="AG2218" s="1"/>
    </row>
    <row r="2219" spans="1:33" hidden="1" x14ac:dyDescent="0.25">
      <c r="A2219" s="1">
        <v>22</v>
      </c>
      <c r="B2219" s="1">
        <v>2018</v>
      </c>
      <c r="C2219" s="1">
        <v>352870022</v>
      </c>
      <c r="D2219" s="44" t="s">
        <v>371</v>
      </c>
      <c r="E2219" s="20">
        <v>0.30196148100000003</v>
      </c>
      <c r="F2219" s="20">
        <v>0.27034000000000002</v>
      </c>
      <c r="G2219" s="20">
        <v>3.1621481E-2</v>
      </c>
      <c r="H2219" s="20">
        <v>0</v>
      </c>
      <c r="I2219" s="20">
        <v>8.9900000000000015E-3</v>
      </c>
      <c r="J2219" s="20">
        <v>8.3330000000000001E-2</v>
      </c>
      <c r="K2219" s="20">
        <v>0.18439999999999995</v>
      </c>
      <c r="L2219" s="20">
        <v>2.5241481000000007E-2</v>
      </c>
      <c r="M2219" s="20">
        <v>4.7415000000000001E-3</v>
      </c>
      <c r="N2219" s="1">
        <v>5</v>
      </c>
      <c r="O2219" s="8">
        <f>IFERROR(IFERROR(Tabela_BI[[#This Row],[nº Capt. Superf. - DAEE]]/(Tabela_BI[[#This Row],[nº Capt. Subt. - DAEE]] + Tabela_BI[[#This Row],[nº Capt. Superf. - DAEE]]),"") *100,"")</f>
        <v>38.461538461538467</v>
      </c>
      <c r="P2219" s="8">
        <f>IFERROR(IFERROR(Tabela_BI[[#This Row],[nº Capt. Subt. - DAEE]] /(Tabela_BI[[#This Row],[nº Capt. Subt. - DAEE]] + Tabela_BI[[#This Row],[nº Capt. Superf. - DAEE]]),"") *100,"")</f>
        <v>61.53846153846154</v>
      </c>
      <c r="Q2219" s="1">
        <v>10</v>
      </c>
      <c r="R2219" s="1">
        <v>16</v>
      </c>
      <c r="S2219" s="6">
        <v>131.75870399999999</v>
      </c>
      <c r="T2219" s="6">
        <v>131.75870399999999</v>
      </c>
      <c r="W2219" s="1"/>
      <c r="X2219" s="1"/>
      <c r="Y2219" s="1"/>
      <c r="AC2219" s="1"/>
      <c r="AF2219" s="1"/>
      <c r="AG2219" s="1"/>
    </row>
    <row r="2220" spans="1:33" hidden="1" x14ac:dyDescent="0.25">
      <c r="A2220" s="1">
        <v>17</v>
      </c>
      <c r="B2220" s="1">
        <v>2018</v>
      </c>
      <c r="C2220" s="1">
        <v>352880917</v>
      </c>
      <c r="D2220" s="44" t="s">
        <v>372</v>
      </c>
      <c r="E2220" s="20">
        <v>0.74418777799999991</v>
      </c>
      <c r="F2220" s="20">
        <v>0.64225777799999995</v>
      </c>
      <c r="G2220" s="20">
        <v>0.10193000000000001</v>
      </c>
      <c r="H2220" s="20">
        <v>0.32657784753932012</v>
      </c>
      <c r="I2220" s="20">
        <v>3.1149999999999997E-2</v>
      </c>
      <c r="J2220" s="20">
        <v>0.18965000000000001</v>
      </c>
      <c r="K2220" s="20">
        <v>0.45617777799999998</v>
      </c>
      <c r="L2220" s="20">
        <v>6.721000000000002E-2</v>
      </c>
      <c r="M2220" s="20">
        <v>3.7972534185185182E-2</v>
      </c>
      <c r="N2220" s="1">
        <v>8</v>
      </c>
      <c r="O2220" s="8">
        <f>IFERROR(IFERROR(Tabela_BI[[#This Row],[nº Capt. Superf. - DAEE]]/(Tabela_BI[[#This Row],[nº Capt. Subt. - DAEE]] + Tabela_BI[[#This Row],[nº Capt. Superf. - DAEE]]),"") *100,"")</f>
        <v>42.592592592592595</v>
      </c>
      <c r="P2220" s="8">
        <f>IFERROR(IFERROR(Tabela_BI[[#This Row],[nº Capt. Subt. - DAEE]] /(Tabela_BI[[#This Row],[nº Capt. Subt. - DAEE]] + Tabela_BI[[#This Row],[nº Capt. Superf. - DAEE]]),"") *100,"")</f>
        <v>57.407407407407405</v>
      </c>
      <c r="Q2220" s="1">
        <v>23</v>
      </c>
      <c r="R2220" s="1">
        <v>31</v>
      </c>
      <c r="S2220" s="6">
        <v>642.67236000000003</v>
      </c>
      <c r="T2220" s="6">
        <v>642.67236000000003</v>
      </c>
      <c r="W2220" s="1"/>
      <c r="X2220" s="1"/>
      <c r="Y2220" s="1"/>
      <c r="AC2220" s="1"/>
      <c r="AF2220" s="1"/>
      <c r="AG2220" s="1"/>
    </row>
    <row r="2221" spans="1:33" hidden="1" x14ac:dyDescent="0.25">
      <c r="A2221" s="1">
        <v>16</v>
      </c>
      <c r="B2221" s="1">
        <v>2018</v>
      </c>
      <c r="C2221" s="1">
        <v>352885816</v>
      </c>
      <c r="D2221" s="44" t="s">
        <v>373</v>
      </c>
      <c r="E2221" s="20">
        <v>0.22413888899999998</v>
      </c>
      <c r="F2221" s="20">
        <v>0.16894999999999999</v>
      </c>
      <c r="G2221" s="20">
        <v>5.5188888999999998E-2</v>
      </c>
      <c r="H2221" s="20">
        <v>0</v>
      </c>
      <c r="I2221" s="20">
        <v>0</v>
      </c>
      <c r="J2221" s="20">
        <v>0.16619999999999999</v>
      </c>
      <c r="K2221" s="20">
        <v>4.7879999999999999E-2</v>
      </c>
      <c r="L2221" s="20">
        <v>1.0058888999999996E-2</v>
      </c>
      <c r="M2221" s="20">
        <v>7.24115E-3</v>
      </c>
      <c r="N2221" s="1">
        <v>2</v>
      </c>
      <c r="O2221" s="8">
        <f>IFERROR(IFERROR(Tabela_BI[[#This Row],[nº Capt. Superf. - DAEE]]/(Tabela_BI[[#This Row],[nº Capt. Subt. - DAEE]] + Tabela_BI[[#This Row],[nº Capt. Superf. - DAEE]]),"") *100,"")</f>
        <v>18.181818181818183</v>
      </c>
      <c r="P2221" s="8">
        <f>IFERROR(IFERROR(Tabela_BI[[#This Row],[nº Capt. Subt. - DAEE]] /(Tabela_BI[[#This Row],[nº Capt. Subt. - DAEE]] + Tabela_BI[[#This Row],[nº Capt. Superf. - DAEE]]),"") *100,"")</f>
        <v>81.818181818181827</v>
      </c>
      <c r="Q2221" s="1">
        <v>6</v>
      </c>
      <c r="R2221" s="1">
        <v>27</v>
      </c>
      <c r="S2221" s="6">
        <v>135.108</v>
      </c>
      <c r="T2221" s="6">
        <v>135.108</v>
      </c>
      <c r="W2221" s="1"/>
      <c r="X2221" s="1"/>
      <c r="Y2221" s="1"/>
      <c r="AC2221" s="1"/>
      <c r="AF2221" s="1"/>
      <c r="AG2221" s="1"/>
    </row>
    <row r="2222" spans="1:33" hidden="1" x14ac:dyDescent="0.25">
      <c r="A2222" s="1">
        <v>21</v>
      </c>
      <c r="B2222" s="1">
        <v>2018</v>
      </c>
      <c r="C2222" s="1">
        <v>352890821</v>
      </c>
      <c r="D2222" s="44" t="s">
        <v>374</v>
      </c>
      <c r="E2222" s="20">
        <v>1.6036424000000004E-2</v>
      </c>
      <c r="F2222" s="20">
        <v>0</v>
      </c>
      <c r="G2222" s="20">
        <v>1.6036424000000004E-2</v>
      </c>
      <c r="H2222" s="20">
        <v>0</v>
      </c>
      <c r="I2222" s="20">
        <v>1.5720000000000001E-2</v>
      </c>
      <c r="J2222" s="20">
        <v>0</v>
      </c>
      <c r="K2222" s="20">
        <v>1E-4</v>
      </c>
      <c r="L2222" s="20">
        <v>2.16424E-4</v>
      </c>
      <c r="M2222" s="20">
        <v>8.7858343749999991E-3</v>
      </c>
      <c r="N2222" s="1" t="s">
        <v>47</v>
      </c>
      <c r="O2222" s="8" t="str">
        <f>IFERROR(IFERROR(Tabela_BI[[#This Row],[nº Capt. Superf. - DAEE]]/(Tabela_BI[[#This Row],[nº Capt. Subt. - DAEE]] + Tabela_BI[[#This Row],[nº Capt. Superf. - DAEE]]),"") *100,"")</f>
        <v/>
      </c>
      <c r="P2222" s="8" t="str">
        <f>IFERROR(IFERROR(Tabela_BI[[#This Row],[nº Capt. Subt. - DAEE]] /(Tabela_BI[[#This Row],[nº Capt. Subt. - DAEE]] + Tabela_BI[[#This Row],[nº Capt. Superf. - DAEE]]),"") *100,"")</f>
        <v/>
      </c>
      <c r="Q2222" s="1" t="s">
        <v>47</v>
      </c>
      <c r="R2222" s="1">
        <v>13</v>
      </c>
      <c r="S2222" s="6">
        <v>158.022144</v>
      </c>
      <c r="T2222" s="6">
        <v>158.022144</v>
      </c>
      <c r="W2222" s="1"/>
      <c r="X2222" s="1"/>
      <c r="Y2222" s="1"/>
      <c r="AC2222" s="1"/>
      <c r="AF2222" s="1"/>
      <c r="AG2222" s="1"/>
    </row>
    <row r="2223" spans="1:33" hidden="1" x14ac:dyDescent="0.25">
      <c r="A2223" s="1">
        <v>17</v>
      </c>
      <c r="B2223" s="1">
        <v>2018</v>
      </c>
      <c r="C2223" s="1">
        <v>352900517</v>
      </c>
      <c r="D2223" s="44" t="s">
        <v>375</v>
      </c>
      <c r="E2223" s="20">
        <v>0</v>
      </c>
      <c r="F2223" s="20">
        <v>0</v>
      </c>
      <c r="G2223" s="20">
        <v>0</v>
      </c>
      <c r="H2223" s="20">
        <v>0</v>
      </c>
      <c r="I2223" s="20">
        <v>0</v>
      </c>
      <c r="J2223" s="20">
        <v>0</v>
      </c>
      <c r="K2223" s="20">
        <v>0</v>
      </c>
      <c r="L2223" s="20">
        <v>0</v>
      </c>
      <c r="N2223" s="1">
        <v>1</v>
      </c>
      <c r="O2223" s="8" t="str">
        <f>IFERROR(IFERROR(Tabela_BI[[#This Row],[nº Capt. Superf. - DAEE]]/(Tabela_BI[[#This Row],[nº Capt. Subt. - DAEE]] + Tabela_BI[[#This Row],[nº Capt. Superf. - DAEE]]),"") *100,"")</f>
        <v/>
      </c>
      <c r="P2223" s="8" t="str">
        <f>IFERROR(IFERROR(Tabela_BI[[#This Row],[nº Capt. Subt. - DAEE]] /(Tabela_BI[[#This Row],[nº Capt. Subt. - DAEE]] + Tabela_BI[[#This Row],[nº Capt. Superf. - DAEE]]),"") *100,"")</f>
        <v/>
      </c>
      <c r="Q2223" s="1">
        <v>0</v>
      </c>
      <c r="R2223" s="1">
        <v>0</v>
      </c>
      <c r="S2223" s="6"/>
      <c r="T2223" s="6"/>
      <c r="W2223" s="1"/>
      <c r="X2223" s="1"/>
      <c r="Y2223" s="1"/>
      <c r="AC2223" s="1"/>
      <c r="AF2223" s="1"/>
      <c r="AG2223" s="1"/>
    </row>
    <row r="2224" spans="1:33" hidden="1" x14ac:dyDescent="0.25">
      <c r="A2224" s="1">
        <v>20</v>
      </c>
      <c r="B2224" s="1">
        <v>2018</v>
      </c>
      <c r="C2224" s="1">
        <v>352900520</v>
      </c>
      <c r="D2224" s="44" t="s">
        <v>375</v>
      </c>
      <c r="E2224" s="20">
        <v>0.41716880399999995</v>
      </c>
      <c r="F2224" s="20">
        <v>0.26315</v>
      </c>
      <c r="G2224" s="20">
        <v>0.15401880399999995</v>
      </c>
      <c r="H2224" s="20">
        <v>0</v>
      </c>
      <c r="I2224" s="20">
        <v>0.12868000000000002</v>
      </c>
      <c r="J2224" s="20">
        <v>3.2180980000000005E-2</v>
      </c>
      <c r="K2224" s="20">
        <v>0.20011782400000003</v>
      </c>
      <c r="L2224" s="20">
        <v>5.618999999999999E-2</v>
      </c>
      <c r="N2224" s="1">
        <v>20</v>
      </c>
      <c r="O2224" s="8">
        <f>IFERROR(IFERROR(Tabela_BI[[#This Row],[nº Capt. Superf. - DAEE]]/(Tabela_BI[[#This Row],[nº Capt. Subt. - DAEE]] + Tabela_BI[[#This Row],[nº Capt. Superf. - DAEE]]),"") *100,"")</f>
        <v>20.66115702479339</v>
      </c>
      <c r="P2224" s="8">
        <f>IFERROR(IFERROR(Tabela_BI[[#This Row],[nº Capt. Subt. - DAEE]] /(Tabela_BI[[#This Row],[nº Capt. Subt. - DAEE]] + Tabela_BI[[#This Row],[nº Capt. Superf. - DAEE]]),"") *100,"")</f>
        <v>79.338842975206617</v>
      </c>
      <c r="Q2224" s="1">
        <v>25</v>
      </c>
      <c r="R2224" s="1">
        <v>96</v>
      </c>
      <c r="S2224" s="6"/>
      <c r="T2224" s="6"/>
      <c r="W2224" s="1"/>
      <c r="X2224" s="1"/>
      <c r="Y2224" s="1"/>
      <c r="AC2224" s="1"/>
      <c r="AF2224" s="1"/>
      <c r="AG2224" s="1"/>
    </row>
    <row r="2225" spans="1:33" hidden="1" x14ac:dyDescent="0.25">
      <c r="A2225" s="1">
        <v>21</v>
      </c>
      <c r="B2225" s="1">
        <v>2018</v>
      </c>
      <c r="C2225" s="1">
        <v>352900521</v>
      </c>
      <c r="D2225" s="44" t="s">
        <v>375</v>
      </c>
      <c r="E2225" s="20">
        <v>0.33292929100000002</v>
      </c>
      <c r="F2225" s="20">
        <v>0.17909000000000003</v>
      </c>
      <c r="G2225" s="20">
        <v>0.15383929099999999</v>
      </c>
      <c r="H2225" s="20">
        <v>0</v>
      </c>
      <c r="I2225" s="20">
        <v>0.17263000000000001</v>
      </c>
      <c r="J2225" s="20">
        <v>8.317999999999999E-2</v>
      </c>
      <c r="K2225" s="20">
        <v>7.1877779999999997E-3</v>
      </c>
      <c r="L2225" s="20">
        <v>6.9931513000000028E-2</v>
      </c>
      <c r="M2225" s="20">
        <v>0.79122555354629631</v>
      </c>
      <c r="N2225" s="1">
        <v>16</v>
      </c>
      <c r="O2225" s="8">
        <f>IFERROR(IFERROR(Tabela_BI[[#This Row],[nº Capt. Superf. - DAEE]]/(Tabela_BI[[#This Row],[nº Capt. Subt. - DAEE]] + Tabela_BI[[#This Row],[nº Capt. Superf. - DAEE]]),"") *100,"")</f>
        <v>14.953271028037381</v>
      </c>
      <c r="P2225" s="8">
        <f>IFERROR(IFERROR(Tabela_BI[[#This Row],[nº Capt. Subt. - DAEE]] /(Tabela_BI[[#This Row],[nº Capt. Subt. - DAEE]] + Tabela_BI[[#This Row],[nº Capt. Superf. - DAEE]]),"") *100,"")</f>
        <v>85.046728971962608</v>
      </c>
      <c r="Q2225" s="1">
        <v>16</v>
      </c>
      <c r="R2225" s="1">
        <v>91</v>
      </c>
      <c r="S2225" s="6">
        <v>9784.4111999999986</v>
      </c>
      <c r="T2225" s="6">
        <v>0</v>
      </c>
      <c r="W2225" s="1"/>
      <c r="X2225" s="1"/>
      <c r="Y2225" s="1"/>
      <c r="AC2225" s="1"/>
      <c r="AF2225" s="1"/>
      <c r="AG2225" s="1"/>
    </row>
    <row r="2226" spans="1:33" hidden="1" x14ac:dyDescent="0.25">
      <c r="A2226" s="1">
        <v>18</v>
      </c>
      <c r="B2226" s="1">
        <v>2018</v>
      </c>
      <c r="C2226" s="1">
        <v>352910418</v>
      </c>
      <c r="D2226" s="44" t="s">
        <v>376</v>
      </c>
      <c r="E2226" s="20">
        <v>1.9758604000000003E-2</v>
      </c>
      <c r="F2226" s="20">
        <v>6.1213200000000004E-3</v>
      </c>
      <c r="G2226" s="20">
        <v>1.3637284000000001E-2</v>
      </c>
      <c r="H2226" s="20">
        <v>0</v>
      </c>
      <c r="I2226" s="20">
        <v>2.64E-3</v>
      </c>
      <c r="J2226" s="20">
        <v>1.2E-4</v>
      </c>
      <c r="K2226" s="20">
        <v>1.6638603999999991E-2</v>
      </c>
      <c r="L2226" s="20">
        <v>3.6000000000000002E-4</v>
      </c>
      <c r="M2226" s="20">
        <v>4.4571572916666663E-3</v>
      </c>
      <c r="N2226" s="1">
        <v>6</v>
      </c>
      <c r="O2226" s="8">
        <f>IFERROR(IFERROR(Tabela_BI[[#This Row],[nº Capt. Superf. - DAEE]]/(Tabela_BI[[#This Row],[nº Capt. Subt. - DAEE]] + Tabela_BI[[#This Row],[nº Capt. Superf. - DAEE]]),"") *100,"")</f>
        <v>58.536585365853654</v>
      </c>
      <c r="P2226" s="8">
        <f>IFERROR(IFERROR(Tabela_BI[[#This Row],[nº Capt. Subt. - DAEE]] /(Tabela_BI[[#This Row],[nº Capt. Subt. - DAEE]] + Tabela_BI[[#This Row],[nº Capt. Superf. - DAEE]]),"") *100,"")</f>
        <v>41.463414634146339</v>
      </c>
      <c r="Q2226" s="1">
        <v>24</v>
      </c>
      <c r="R2226" s="1">
        <v>17</v>
      </c>
      <c r="S2226" s="6">
        <v>87.774516000000006</v>
      </c>
      <c r="T2226" s="6">
        <v>87.774516000000006</v>
      </c>
      <c r="W2226" s="1"/>
      <c r="X2226" s="1"/>
      <c r="Y2226" s="1"/>
      <c r="AC2226" s="1"/>
      <c r="AF2226" s="1"/>
      <c r="AG2226" s="1"/>
    </row>
    <row r="2227" spans="1:33" hidden="1" x14ac:dyDescent="0.25">
      <c r="A2227" s="1">
        <v>21</v>
      </c>
      <c r="B2227" s="1">
        <v>2018</v>
      </c>
      <c r="C2227" s="1">
        <v>352920321</v>
      </c>
      <c r="D2227" s="44" t="s">
        <v>377</v>
      </c>
      <c r="E2227" s="20">
        <v>0.10772731499999998</v>
      </c>
      <c r="F2227" s="20">
        <v>9.8329999999999973E-2</v>
      </c>
      <c r="G2227" s="20">
        <v>9.3973149999999998E-3</v>
      </c>
      <c r="H2227" s="20">
        <v>0</v>
      </c>
      <c r="I2227" s="20">
        <v>2.31E-3</v>
      </c>
      <c r="J2227" s="20">
        <v>7.9362959999999989E-3</v>
      </c>
      <c r="K2227" s="20">
        <v>8.301E-2</v>
      </c>
      <c r="L2227" s="20">
        <v>1.4471018999999998E-2</v>
      </c>
      <c r="M2227" s="20">
        <v>7.7268425925925921E-2</v>
      </c>
      <c r="N2227" s="1">
        <v>24</v>
      </c>
      <c r="O2227" s="8">
        <f>IFERROR(IFERROR(Tabela_BI[[#This Row],[nº Capt. Superf. - DAEE]]/(Tabela_BI[[#This Row],[nº Capt. Subt. - DAEE]] + Tabela_BI[[#This Row],[nº Capt. Superf. - DAEE]]),"") *100,"")</f>
        <v>56.000000000000007</v>
      </c>
      <c r="P2227" s="8">
        <f>IFERROR(IFERROR(Tabela_BI[[#This Row],[nº Capt. Subt. - DAEE]] /(Tabela_BI[[#This Row],[nº Capt. Subt. - DAEE]] + Tabela_BI[[#This Row],[nº Capt. Superf. - DAEE]]),"") *100,"")</f>
        <v>44</v>
      </c>
      <c r="Q2227" s="1">
        <v>14</v>
      </c>
      <c r="R2227" s="1">
        <v>11</v>
      </c>
      <c r="S2227" s="6">
        <v>1180.3968</v>
      </c>
      <c r="T2227" s="6">
        <v>1180.3968</v>
      </c>
      <c r="W2227" s="1"/>
      <c r="X2227" s="1"/>
      <c r="Y2227" s="1"/>
      <c r="AC2227" s="1"/>
      <c r="AF2227" s="1"/>
      <c r="AG2227" s="1"/>
    </row>
    <row r="2228" spans="1:33" hidden="1" x14ac:dyDescent="0.25">
      <c r="A2228" s="1">
        <v>22</v>
      </c>
      <c r="B2228" s="1">
        <v>2018</v>
      </c>
      <c r="C2228" s="1">
        <v>352920322</v>
      </c>
      <c r="D2228" s="44" t="s">
        <v>377</v>
      </c>
      <c r="E2228" s="20">
        <v>0.23861395800000004</v>
      </c>
      <c r="F2228" s="20">
        <v>0.22354814800000003</v>
      </c>
      <c r="G2228" s="20">
        <v>1.5065810000000001E-2</v>
      </c>
      <c r="H2228" s="20">
        <v>0</v>
      </c>
      <c r="I2228" s="20">
        <v>0</v>
      </c>
      <c r="J2228" s="20">
        <v>8.3330000000000001E-2</v>
      </c>
      <c r="K2228" s="20">
        <v>0.14013495400000001</v>
      </c>
      <c r="L2228" s="20">
        <v>1.5149004000000001E-2</v>
      </c>
      <c r="N2228" s="1">
        <v>4</v>
      </c>
      <c r="O2228" s="8">
        <f>IFERROR(IFERROR(Tabela_BI[[#This Row],[nº Capt. Superf. - DAEE]]/(Tabela_BI[[#This Row],[nº Capt. Subt. - DAEE]] + Tabela_BI[[#This Row],[nº Capt. Superf. - DAEE]]),"") *100,"")</f>
        <v>33.333333333333329</v>
      </c>
      <c r="P2228" s="8">
        <f>IFERROR(IFERROR(Tabela_BI[[#This Row],[nº Capt. Subt. - DAEE]] /(Tabela_BI[[#This Row],[nº Capt. Subt. - DAEE]] + Tabela_BI[[#This Row],[nº Capt. Superf. - DAEE]]),"") *100,"")</f>
        <v>66.666666666666657</v>
      </c>
      <c r="Q2228" s="1">
        <v>5</v>
      </c>
      <c r="R2228" s="1">
        <v>10</v>
      </c>
      <c r="S2228" s="6"/>
      <c r="T2228" s="6"/>
      <c r="W2228" s="1"/>
      <c r="X2228" s="1"/>
      <c r="Y2228" s="1"/>
      <c r="AC2228" s="1"/>
      <c r="AF2228" s="1"/>
      <c r="AG2228" s="1"/>
    </row>
    <row r="2229" spans="1:33" hidden="1" x14ac:dyDescent="0.25">
      <c r="A2229" s="1">
        <v>9</v>
      </c>
      <c r="B2229" s="1">
        <v>2018</v>
      </c>
      <c r="C2229" s="1">
        <v>35293029</v>
      </c>
      <c r="D2229" s="44" t="s">
        <v>378</v>
      </c>
      <c r="E2229" s="20">
        <v>9.7999999999999997E-4</v>
      </c>
      <c r="F2229" s="20">
        <v>6.3000000000000003E-4</v>
      </c>
      <c r="G2229" s="20">
        <v>3.5E-4</v>
      </c>
      <c r="H2229" s="20">
        <v>0</v>
      </c>
      <c r="I2229" s="20">
        <v>0</v>
      </c>
      <c r="J2229" s="20">
        <v>0</v>
      </c>
      <c r="K2229" s="20">
        <v>9.7999999999999997E-4</v>
      </c>
      <c r="L2229" s="20">
        <v>0</v>
      </c>
      <c r="N2229" s="1">
        <v>0</v>
      </c>
      <c r="O2229" s="8">
        <f>IFERROR(IFERROR(Tabela_BI[[#This Row],[nº Capt. Superf. - DAEE]]/(Tabela_BI[[#This Row],[nº Capt. Subt. - DAEE]] + Tabela_BI[[#This Row],[nº Capt. Superf. - DAEE]]),"") *100,"")</f>
        <v>50</v>
      </c>
      <c r="P2229" s="8">
        <f>IFERROR(IFERROR(Tabela_BI[[#This Row],[nº Capt. Subt. - DAEE]] /(Tabela_BI[[#This Row],[nº Capt. Subt. - DAEE]] + Tabela_BI[[#This Row],[nº Capt. Superf. - DAEE]]),"") *100,"")</f>
        <v>50</v>
      </c>
      <c r="Q2229" s="1">
        <v>1</v>
      </c>
      <c r="R2229" s="1">
        <v>1</v>
      </c>
      <c r="S2229" s="6"/>
      <c r="T2229" s="6"/>
      <c r="W2229" s="1"/>
      <c r="X2229" s="1"/>
      <c r="Y2229" s="1"/>
      <c r="AC2229" s="1"/>
      <c r="AF2229" s="1"/>
      <c r="AG2229" s="1"/>
    </row>
    <row r="2230" spans="1:33" hidden="1" x14ac:dyDescent="0.25">
      <c r="A2230" s="1">
        <v>13</v>
      </c>
      <c r="B2230" s="1">
        <v>2018</v>
      </c>
      <c r="C2230" s="1">
        <v>352930213</v>
      </c>
      <c r="D2230" s="44" t="s">
        <v>378</v>
      </c>
      <c r="E2230" s="20">
        <v>4.0209999999999996E-2</v>
      </c>
      <c r="F2230" s="20">
        <v>3.9809999999999998E-2</v>
      </c>
      <c r="G2230" s="20">
        <v>4.0000000000000002E-4</v>
      </c>
      <c r="H2230" s="20">
        <v>0</v>
      </c>
      <c r="I2230" s="20">
        <v>0</v>
      </c>
      <c r="J2230" s="20">
        <v>0</v>
      </c>
      <c r="K2230" s="20">
        <v>3.984E-2</v>
      </c>
      <c r="L2230" s="20">
        <v>3.6999999999999999E-4</v>
      </c>
      <c r="N2230" s="1">
        <v>23</v>
      </c>
      <c r="O2230" s="8">
        <f>IFERROR(IFERROR(Tabela_BI[[#This Row],[nº Capt. Superf. - DAEE]]/(Tabela_BI[[#This Row],[nº Capt. Subt. - DAEE]] + Tabela_BI[[#This Row],[nº Capt. Superf. - DAEE]]),"") *100,"")</f>
        <v>64.285714285714292</v>
      </c>
      <c r="P2230" s="8">
        <f>IFERROR(IFERROR(Tabela_BI[[#This Row],[nº Capt. Subt. - DAEE]] /(Tabela_BI[[#This Row],[nº Capt. Subt. - DAEE]] + Tabela_BI[[#This Row],[nº Capt. Superf. - DAEE]]),"") *100,"")</f>
        <v>35.714285714285715</v>
      </c>
      <c r="Q2230" s="1">
        <v>9</v>
      </c>
      <c r="R2230" s="1">
        <v>5</v>
      </c>
      <c r="S2230" s="6"/>
      <c r="T2230" s="6"/>
      <c r="W2230" s="1"/>
      <c r="X2230" s="1"/>
      <c r="Y2230" s="1"/>
      <c r="AC2230" s="1"/>
      <c r="AF2230" s="1"/>
      <c r="AG2230" s="1"/>
    </row>
    <row r="2231" spans="1:33" hidden="1" x14ac:dyDescent="0.25">
      <c r="A2231" s="1">
        <v>16</v>
      </c>
      <c r="B2231" s="1">
        <v>2018</v>
      </c>
      <c r="C2231" s="1">
        <v>352930216</v>
      </c>
      <c r="D2231" s="44" t="s">
        <v>378</v>
      </c>
      <c r="E2231" s="20">
        <v>1.6298495529999999</v>
      </c>
      <c r="F2231" s="20">
        <v>0.14587935199999999</v>
      </c>
      <c r="G2231" s="20">
        <v>1.483970201</v>
      </c>
      <c r="H2231" s="20">
        <v>0</v>
      </c>
      <c r="I2231" s="20">
        <v>0.46896333299999998</v>
      </c>
      <c r="J2231" s="20">
        <v>0.44688969200000012</v>
      </c>
      <c r="K2231" s="20">
        <v>0.60942092599999975</v>
      </c>
      <c r="L2231" s="20">
        <v>0.10457560200000007</v>
      </c>
      <c r="M2231" s="20">
        <v>0.24185346064814814</v>
      </c>
      <c r="N2231" s="1">
        <v>35</v>
      </c>
      <c r="O2231" s="8">
        <f>IFERROR(IFERROR(Tabela_BI[[#This Row],[nº Capt. Superf. - DAEE]]/(Tabela_BI[[#This Row],[nº Capt. Subt. - DAEE]] + Tabela_BI[[#This Row],[nº Capt. Superf. - DAEE]]),"") *100,"")</f>
        <v>16.042780748663102</v>
      </c>
      <c r="P2231" s="8">
        <f>IFERROR(IFERROR(Tabela_BI[[#This Row],[nº Capt. Subt. - DAEE]] /(Tabela_BI[[#This Row],[nº Capt. Subt. - DAEE]] + Tabela_BI[[#This Row],[nº Capt. Superf. - DAEE]]),"") *100,"")</f>
        <v>83.957219251336895</v>
      </c>
      <c r="Q2231" s="1">
        <v>30</v>
      </c>
      <c r="R2231" s="1">
        <v>157</v>
      </c>
      <c r="S2231" s="6">
        <v>4383.9359999999997</v>
      </c>
      <c r="T2231" s="6">
        <v>4383.9359999999997</v>
      </c>
      <c r="W2231" s="1"/>
      <c r="X2231" s="1"/>
      <c r="Y2231" s="1"/>
      <c r="AC2231" s="1"/>
      <c r="AF2231" s="1"/>
      <c r="AG2231" s="1"/>
    </row>
    <row r="2232" spans="1:33" hidden="1" x14ac:dyDescent="0.25">
      <c r="A2232" s="1">
        <v>6</v>
      </c>
      <c r="B2232" s="1">
        <v>2018</v>
      </c>
      <c r="C2232" s="1">
        <v>35294016</v>
      </c>
      <c r="D2232" s="44" t="s">
        <v>379</v>
      </c>
      <c r="E2232" s="20">
        <v>0.11513456000000002</v>
      </c>
      <c r="F2232" s="20">
        <v>4.28E-3</v>
      </c>
      <c r="G2232" s="20">
        <v>0.11085456000000002</v>
      </c>
      <c r="H2232" s="20">
        <v>0</v>
      </c>
      <c r="I2232" s="20">
        <v>0.20182000000000003</v>
      </c>
      <c r="J2232" s="20">
        <v>6.3849999999999962E-2</v>
      </c>
      <c r="K2232" s="20">
        <v>6.0000000000000002E-5</v>
      </c>
      <c r="L2232" s="20">
        <v>5.1224560000000002E-2</v>
      </c>
      <c r="M2232" s="20">
        <v>1.5508739154513889</v>
      </c>
      <c r="N2232" s="1">
        <v>4</v>
      </c>
      <c r="O2232" s="8">
        <f>IFERROR(IFERROR(Tabela_BI[[#This Row],[nº Capt. Superf. - DAEE]]/(Tabela_BI[[#This Row],[nº Capt. Subt. - DAEE]] + Tabela_BI[[#This Row],[nº Capt. Superf. - DAEE]]),"") *100,"")</f>
        <v>5.5555555555555554</v>
      </c>
      <c r="P2232" s="8">
        <f>IFERROR(IFERROR(Tabela_BI[[#This Row],[nº Capt. Subt. - DAEE]] /(Tabela_BI[[#This Row],[nº Capt. Subt. - DAEE]] + Tabela_BI[[#This Row],[nº Capt. Superf. - DAEE]]),"") *100,"")</f>
        <v>94.444444444444443</v>
      </c>
      <c r="Q2232" s="1">
        <v>4</v>
      </c>
      <c r="R2232" s="1">
        <v>68</v>
      </c>
      <c r="S2232" s="6">
        <v>23004.792719999998</v>
      </c>
      <c r="T2232" s="6">
        <v>14032.923559199997</v>
      </c>
      <c r="W2232" s="1"/>
      <c r="X2232" s="1"/>
      <c r="Y2232" s="1"/>
      <c r="AC2232" s="1"/>
      <c r="AF2232" s="1"/>
      <c r="AG2232" s="1"/>
    </row>
    <row r="2233" spans="1:33" hidden="1" x14ac:dyDescent="0.25">
      <c r="A2233" s="1">
        <v>16</v>
      </c>
      <c r="B2233" s="1">
        <v>2018</v>
      </c>
      <c r="C2233" s="1">
        <v>352950016</v>
      </c>
      <c r="D2233" s="44" t="s">
        <v>380</v>
      </c>
      <c r="E2233" s="20">
        <v>0.37886085599999997</v>
      </c>
      <c r="F2233" s="20">
        <v>0.31536999999999998</v>
      </c>
      <c r="G2233" s="20">
        <v>6.3490856000000012E-2</v>
      </c>
      <c r="H2233" s="20">
        <v>0</v>
      </c>
      <c r="I2233" s="20">
        <v>2.9930855999999999E-2</v>
      </c>
      <c r="J2233" s="20">
        <v>6.0039999999999996E-2</v>
      </c>
      <c r="K2233" s="20">
        <v>0.26597999999999999</v>
      </c>
      <c r="L2233" s="20">
        <v>2.291E-2</v>
      </c>
      <c r="M2233" s="20">
        <v>1.1939211164314517E-2</v>
      </c>
      <c r="N2233" s="1">
        <v>6</v>
      </c>
      <c r="O2233" s="8">
        <f>IFERROR(IFERROR(Tabela_BI[[#This Row],[nº Capt. Superf. - DAEE]]/(Tabela_BI[[#This Row],[nº Capt. Subt. - DAEE]] + Tabela_BI[[#This Row],[nº Capt. Superf. - DAEE]]),"") *100,"")</f>
        <v>32.432432432432435</v>
      </c>
      <c r="P2233" s="8">
        <f>IFERROR(IFERROR(Tabela_BI[[#This Row],[nº Capt. Subt. - DAEE]] /(Tabela_BI[[#This Row],[nº Capt. Subt. - DAEE]] + Tabela_BI[[#This Row],[nº Capt. Superf. - DAEE]]),"") *100,"")</f>
        <v>67.567567567567565</v>
      </c>
      <c r="Q2233" s="1">
        <v>12</v>
      </c>
      <c r="R2233" s="1">
        <v>25</v>
      </c>
      <c r="S2233" s="6">
        <v>238.95</v>
      </c>
      <c r="T2233" s="6">
        <v>238.95</v>
      </c>
      <c r="W2233" s="1"/>
      <c r="X2233" s="1"/>
      <c r="Y2233" s="1"/>
      <c r="AC2233" s="1"/>
      <c r="AF2233" s="1"/>
      <c r="AG2233" s="1"/>
    </row>
    <row r="2234" spans="1:33" hidden="1" x14ac:dyDescent="0.25">
      <c r="A2234" s="1">
        <v>15</v>
      </c>
      <c r="B2234" s="1">
        <v>2018</v>
      </c>
      <c r="C2234" s="1">
        <v>352960915</v>
      </c>
      <c r="D2234" s="44" t="s">
        <v>381</v>
      </c>
      <c r="E2234" s="20">
        <v>9.5218794999999995E-2</v>
      </c>
      <c r="F2234" s="20">
        <v>8.3389999999999992E-2</v>
      </c>
      <c r="G2234" s="20">
        <v>1.1828795E-2</v>
      </c>
      <c r="H2234" s="20">
        <v>0</v>
      </c>
      <c r="I2234" s="20">
        <v>9.0799999999999995E-3</v>
      </c>
      <c r="J2234" s="20">
        <v>2.30277E-4</v>
      </c>
      <c r="K2234" s="20">
        <v>8.418861100000001E-2</v>
      </c>
      <c r="L2234" s="20">
        <v>1.7199070000000001E-3</v>
      </c>
      <c r="M2234" s="20">
        <v>9.7155609374999993E-3</v>
      </c>
      <c r="N2234" s="1">
        <v>2</v>
      </c>
      <c r="O2234" s="8">
        <f>IFERROR(IFERROR(Tabela_BI[[#This Row],[nº Capt. Superf. - DAEE]]/(Tabela_BI[[#This Row],[nº Capt. Subt. - DAEE]] + Tabela_BI[[#This Row],[nº Capt. Superf. - DAEE]]),"") *100,"")</f>
        <v>30.303030303030305</v>
      </c>
      <c r="P2234" s="8">
        <f>IFERROR(IFERROR(Tabela_BI[[#This Row],[nº Capt. Subt. - DAEE]] /(Tabela_BI[[#This Row],[nº Capt. Subt. - DAEE]] + Tabela_BI[[#This Row],[nº Capt. Superf. - DAEE]]),"") *100,"")</f>
        <v>69.696969696969703</v>
      </c>
      <c r="Q2234" s="1">
        <v>10</v>
      </c>
      <c r="R2234" s="1">
        <v>23</v>
      </c>
      <c r="S2234" s="6">
        <v>144.126</v>
      </c>
      <c r="T2234" s="6">
        <v>144.126</v>
      </c>
      <c r="W2234" s="1"/>
      <c r="X2234" s="1"/>
      <c r="Y2234" s="1"/>
      <c r="AC2234" s="1"/>
      <c r="AF2234" s="1"/>
      <c r="AG2234" s="1"/>
    </row>
    <row r="2235" spans="1:33" hidden="1" x14ac:dyDescent="0.25">
      <c r="A2235" s="1">
        <v>18</v>
      </c>
      <c r="B2235" s="1">
        <v>2018</v>
      </c>
      <c r="C2235" s="1">
        <v>352960918</v>
      </c>
      <c r="D2235" s="44" t="s">
        <v>381</v>
      </c>
      <c r="E2235" s="20">
        <v>0.24538638800000001</v>
      </c>
      <c r="F2235" s="20">
        <v>0.12281</v>
      </c>
      <c r="G2235" s="20">
        <v>0.12257638800000001</v>
      </c>
      <c r="H2235" s="20">
        <v>0</v>
      </c>
      <c r="I2235" s="20">
        <v>4.62963E-3</v>
      </c>
      <c r="J2235" s="20">
        <v>0.21725</v>
      </c>
      <c r="K2235" s="20">
        <v>2.0379999999999999E-2</v>
      </c>
      <c r="L2235" s="20">
        <v>3.1267580000000007E-3</v>
      </c>
      <c r="N2235" s="1">
        <v>1</v>
      </c>
      <c r="O2235" s="8">
        <f>IFERROR(IFERROR(Tabela_BI[[#This Row],[nº Capt. Superf. - DAEE]]/(Tabela_BI[[#This Row],[nº Capt. Subt. - DAEE]] + Tabela_BI[[#This Row],[nº Capt. Superf. - DAEE]]),"") *100,"")</f>
        <v>20.833333333333336</v>
      </c>
      <c r="P2235" s="8">
        <f>IFERROR(IFERROR(Tabela_BI[[#This Row],[nº Capt. Subt. - DAEE]] /(Tabela_BI[[#This Row],[nº Capt. Subt. - DAEE]] + Tabela_BI[[#This Row],[nº Capt. Superf. - DAEE]]),"") *100,"")</f>
        <v>79.166666666666657</v>
      </c>
      <c r="Q2235" s="1">
        <v>5</v>
      </c>
      <c r="R2235" s="1">
        <v>19</v>
      </c>
      <c r="S2235" s="6"/>
      <c r="T2235" s="6"/>
      <c r="W2235" s="1"/>
      <c r="X2235" s="1"/>
      <c r="Y2235" s="1"/>
      <c r="AC2235" s="1"/>
      <c r="AF2235" s="1"/>
      <c r="AG2235" s="1"/>
    </row>
    <row r="2236" spans="1:33" hidden="1" x14ac:dyDescent="0.25">
      <c r="A2236" s="1">
        <v>15</v>
      </c>
      <c r="B2236" s="1">
        <v>2018</v>
      </c>
      <c r="C2236" s="1">
        <v>352965815</v>
      </c>
      <c r="D2236" s="44" t="s">
        <v>382</v>
      </c>
      <c r="E2236" s="20">
        <v>9.8736296000000015E-2</v>
      </c>
      <c r="F2236" s="20">
        <v>8.7250000000000008E-2</v>
      </c>
      <c r="G2236" s="20">
        <v>1.1486296000000002E-2</v>
      </c>
      <c r="H2236" s="20">
        <v>0.30745814307458197</v>
      </c>
      <c r="I2236" s="20">
        <v>5.1999999999999998E-3</v>
      </c>
      <c r="J2236" s="20">
        <v>0</v>
      </c>
      <c r="K2236" s="20">
        <v>9.3336295999999999E-2</v>
      </c>
      <c r="L2236" s="20">
        <v>2.0000000000000001E-4</v>
      </c>
      <c r="M2236" s="20">
        <v>4.5896484374999998E-3</v>
      </c>
      <c r="N2236" s="1">
        <v>4</v>
      </c>
      <c r="O2236" s="8">
        <f>IFERROR(IFERROR(Tabela_BI[[#This Row],[nº Capt. Superf. - DAEE]]/(Tabela_BI[[#This Row],[nº Capt. Subt. - DAEE]] + Tabela_BI[[#This Row],[nº Capt. Superf. - DAEE]]),"") *100,"")</f>
        <v>74.193548387096769</v>
      </c>
      <c r="P2236" s="8">
        <f>IFERROR(IFERROR(Tabela_BI[[#This Row],[nº Capt. Subt. - DAEE]] /(Tabela_BI[[#This Row],[nº Capt. Subt. - DAEE]] + Tabela_BI[[#This Row],[nº Capt. Superf. - DAEE]]),"") *100,"")</f>
        <v>25.806451612903224</v>
      </c>
      <c r="Q2236" s="1">
        <v>23</v>
      </c>
      <c r="R2236" s="1">
        <v>8</v>
      </c>
      <c r="S2236" s="6">
        <v>78.828546599999996</v>
      </c>
      <c r="T2236" s="6">
        <v>78.828546599999996</v>
      </c>
      <c r="W2236" s="1"/>
      <c r="X2236" s="1"/>
      <c r="Y2236" s="1"/>
      <c r="AC2236" s="1"/>
      <c r="AF2236" s="1"/>
      <c r="AG2236" s="1"/>
    </row>
    <row r="2237" spans="1:33" hidden="1" x14ac:dyDescent="0.25">
      <c r="A2237" s="1">
        <v>8</v>
      </c>
      <c r="B2237" s="1">
        <v>2018</v>
      </c>
      <c r="C2237" s="1">
        <v>35297088</v>
      </c>
      <c r="D2237" s="44" t="s">
        <v>383</v>
      </c>
      <c r="E2237" s="20">
        <v>0.73885888899999985</v>
      </c>
      <c r="F2237" s="20">
        <v>0.60854999999999992</v>
      </c>
      <c r="G2237" s="20">
        <v>0.13030888899999998</v>
      </c>
      <c r="H2237" s="20">
        <v>1.6952734969558598</v>
      </c>
      <c r="I2237" s="20">
        <v>9.2259999999999995E-2</v>
      </c>
      <c r="J2237" s="20">
        <v>0</v>
      </c>
      <c r="K2237" s="20">
        <v>0.62326888899999988</v>
      </c>
      <c r="L2237" s="20">
        <v>2.3329999999999993E-2</v>
      </c>
      <c r="M2237" s="20">
        <v>5.3971914539351851E-2</v>
      </c>
      <c r="N2237" s="1">
        <v>6</v>
      </c>
      <c r="O2237" s="8">
        <f>IFERROR(IFERROR(Tabela_BI[[#This Row],[nº Capt. Superf. - DAEE]]/(Tabela_BI[[#This Row],[nº Capt. Subt. - DAEE]] + Tabela_BI[[#This Row],[nº Capt. Superf. - DAEE]]),"") *100,"")</f>
        <v>48</v>
      </c>
      <c r="P2237" s="8">
        <f>IFERROR(IFERROR(Tabela_BI[[#This Row],[nº Capt. Subt. - DAEE]] /(Tabela_BI[[#This Row],[nº Capt. Subt. - DAEE]] + Tabela_BI[[#This Row],[nº Capt. Superf. - DAEE]]),"") *100,"")</f>
        <v>52</v>
      </c>
      <c r="Q2237" s="1">
        <v>24</v>
      </c>
      <c r="R2237" s="1">
        <v>26</v>
      </c>
      <c r="S2237" s="6">
        <v>1042.7061744</v>
      </c>
      <c r="T2237" s="6">
        <v>1042.7061744</v>
      </c>
      <c r="W2237" s="1"/>
      <c r="X2237" s="1"/>
      <c r="Y2237" s="1"/>
      <c r="AC2237" s="1"/>
      <c r="AF2237" s="1"/>
      <c r="AG2237" s="1"/>
    </row>
    <row r="2238" spans="1:33" hidden="1" x14ac:dyDescent="0.25">
      <c r="A2238" s="1">
        <v>10</v>
      </c>
      <c r="B2238" s="1">
        <v>2018</v>
      </c>
      <c r="C2238" s="1">
        <v>352980710</v>
      </c>
      <c r="D2238" s="44" t="s">
        <v>384</v>
      </c>
      <c r="E2238" s="20">
        <v>9.8379999999999995E-2</v>
      </c>
      <c r="F2238" s="20">
        <v>9.8379999999999995E-2</v>
      </c>
      <c r="G2238" s="20">
        <v>0</v>
      </c>
      <c r="H2238" s="20">
        <v>0</v>
      </c>
      <c r="I2238" s="20">
        <v>0</v>
      </c>
      <c r="J2238" s="20">
        <v>0</v>
      </c>
      <c r="K2238" s="20">
        <v>9.8379999999999995E-2</v>
      </c>
      <c r="L2238" s="20">
        <v>0</v>
      </c>
      <c r="N2238" s="1">
        <v>0</v>
      </c>
      <c r="O2238" s="8" t="str">
        <f>IFERROR(IFERROR(Tabela_BI[[#This Row],[nº Capt. Superf. - DAEE]]/(Tabela_BI[[#This Row],[nº Capt. Subt. - DAEE]] + Tabela_BI[[#This Row],[nº Capt. Superf. - DAEE]]),"") *100,"")</f>
        <v/>
      </c>
      <c r="P2238" s="8" t="str">
        <f>IFERROR(IFERROR(Tabela_BI[[#This Row],[nº Capt. Subt. - DAEE]] /(Tabela_BI[[#This Row],[nº Capt. Subt. - DAEE]] + Tabela_BI[[#This Row],[nº Capt. Superf. - DAEE]]),"") *100,"")</f>
        <v/>
      </c>
      <c r="Q2238" s="1">
        <v>2</v>
      </c>
      <c r="R2238" s="1" t="s">
        <v>47</v>
      </c>
      <c r="S2238" s="6"/>
      <c r="T2238" s="6"/>
      <c r="W2238" s="1"/>
      <c r="X2238" s="1"/>
      <c r="Y2238" s="1"/>
      <c r="AC2238" s="1"/>
      <c r="AF2238" s="1"/>
      <c r="AG2238" s="1"/>
    </row>
    <row r="2239" spans="1:33" hidden="1" x14ac:dyDescent="0.25">
      <c r="A2239" s="1">
        <v>13</v>
      </c>
      <c r="B2239" s="1">
        <v>2018</v>
      </c>
      <c r="C2239" s="1">
        <v>352980713</v>
      </c>
      <c r="D2239" s="44" t="s">
        <v>384</v>
      </c>
      <c r="E2239" s="20">
        <v>6.7578101000000002E-2</v>
      </c>
      <c r="F2239" s="20">
        <v>2.3600000000000001E-3</v>
      </c>
      <c r="G2239" s="20">
        <v>6.5218101000000001E-2</v>
      </c>
      <c r="H2239" s="20">
        <v>0</v>
      </c>
      <c r="I2239" s="20">
        <v>4.8728703000000005E-2</v>
      </c>
      <c r="J2239" s="20">
        <v>4.0899999999999999E-3</v>
      </c>
      <c r="K2239" s="20">
        <v>2.3600000000000001E-3</v>
      </c>
      <c r="L2239" s="20">
        <v>1.2399398000000001E-2</v>
      </c>
      <c r="M2239" s="20">
        <v>3.6311140964120373E-2</v>
      </c>
      <c r="N2239" s="1" t="s">
        <v>47</v>
      </c>
      <c r="O2239" s="8">
        <f>IFERROR(IFERROR(Tabela_BI[[#This Row],[nº Capt. Superf. - DAEE]]/(Tabela_BI[[#This Row],[nº Capt. Subt. - DAEE]] + Tabela_BI[[#This Row],[nº Capt. Superf. - DAEE]]),"") *100,"")</f>
        <v>9.0909090909090917</v>
      </c>
      <c r="P2239" s="8">
        <f>IFERROR(IFERROR(Tabela_BI[[#This Row],[nº Capt. Subt. - DAEE]] /(Tabela_BI[[#This Row],[nº Capt. Subt. - DAEE]] + Tabela_BI[[#This Row],[nº Capt. Superf. - DAEE]]),"") *100,"")</f>
        <v>90.909090909090907</v>
      </c>
      <c r="Q2239" s="1">
        <v>1</v>
      </c>
      <c r="R2239" s="1">
        <v>10</v>
      </c>
      <c r="S2239" s="6">
        <v>662.85</v>
      </c>
      <c r="T2239" s="6">
        <v>662.85</v>
      </c>
      <c r="W2239" s="1"/>
      <c r="X2239" s="1"/>
      <c r="Y2239" s="1"/>
      <c r="AC2239" s="1"/>
      <c r="AF2239" s="1"/>
      <c r="AG2239" s="1"/>
    </row>
    <row r="2240" spans="1:33" hidden="1" x14ac:dyDescent="0.25">
      <c r="A2240" s="1">
        <v>15</v>
      </c>
      <c r="B2240" s="1">
        <v>2018</v>
      </c>
      <c r="C2240" s="1">
        <v>353000315</v>
      </c>
      <c r="D2240" s="44" t="s">
        <v>385</v>
      </c>
      <c r="E2240" s="20">
        <v>1.1485114000000008E-2</v>
      </c>
      <c r="F2240" s="20">
        <v>0</v>
      </c>
      <c r="G2240" s="20">
        <v>1.1485114000000008E-2</v>
      </c>
      <c r="H2240" s="20">
        <v>1.4208238203957373E-2</v>
      </c>
      <c r="I2240" s="20">
        <v>5.6600000000000001E-3</v>
      </c>
      <c r="J2240" s="20">
        <v>4.0000000000000003E-5</v>
      </c>
      <c r="K2240" s="20">
        <v>1.6000000000000001E-4</v>
      </c>
      <c r="L2240" s="20">
        <v>5.625114000000004E-3</v>
      </c>
      <c r="M2240" s="20">
        <v>4.7605218749999997E-3</v>
      </c>
      <c r="N2240" s="1" t="s">
        <v>47</v>
      </c>
      <c r="O2240" s="8" t="str">
        <f>IFERROR(IFERROR(Tabela_BI[[#This Row],[nº Capt. Superf. - DAEE]]/(Tabela_BI[[#This Row],[nº Capt. Subt. - DAEE]] + Tabela_BI[[#This Row],[nº Capt. Superf. - DAEE]]),"") *100,"")</f>
        <v/>
      </c>
      <c r="P2240" s="8" t="str">
        <f>IFERROR(IFERROR(Tabela_BI[[#This Row],[nº Capt. Subt. - DAEE]] /(Tabela_BI[[#This Row],[nº Capt. Subt. - DAEE]] + Tabela_BI[[#This Row],[nº Capt. Superf. - DAEE]]),"") *100,"")</f>
        <v/>
      </c>
      <c r="Q2240" s="1" t="s">
        <v>47</v>
      </c>
      <c r="R2240" s="1">
        <v>48</v>
      </c>
      <c r="S2240" s="6">
        <v>109.21527</v>
      </c>
      <c r="T2240" s="6">
        <v>109.21527</v>
      </c>
      <c r="W2240" s="1"/>
      <c r="X2240" s="1"/>
      <c r="Y2240" s="1"/>
      <c r="AC2240" s="1"/>
      <c r="AF2240" s="1"/>
      <c r="AG2240" s="1"/>
    </row>
    <row r="2241" spans="1:33" hidden="1" x14ac:dyDescent="0.25">
      <c r="A2241" s="1">
        <v>11</v>
      </c>
      <c r="B2241" s="1">
        <v>2018</v>
      </c>
      <c r="C2241" s="1">
        <v>352990611</v>
      </c>
      <c r="D2241" s="44" t="s">
        <v>386</v>
      </c>
      <c r="E2241" s="20">
        <v>0.14807999999999996</v>
      </c>
      <c r="F2241" s="20">
        <v>0.14408999999999997</v>
      </c>
      <c r="G2241" s="20">
        <v>3.9899999999999996E-3</v>
      </c>
      <c r="H2241" s="20">
        <v>3.3333333333333403E-4</v>
      </c>
      <c r="I2241" s="20">
        <v>4.002E-2</v>
      </c>
      <c r="J2241" s="20">
        <v>2.2700000000000003E-3</v>
      </c>
      <c r="K2241" s="20">
        <v>5.0130000000000001E-2</v>
      </c>
      <c r="L2241" s="20">
        <v>5.5660000000000001E-2</v>
      </c>
      <c r="M2241" s="20">
        <v>3.4772654583333333E-2</v>
      </c>
      <c r="N2241" s="1">
        <v>87</v>
      </c>
      <c r="O2241" s="8">
        <f>IFERROR(IFERROR(Tabela_BI[[#This Row],[nº Capt. Superf. - DAEE]]/(Tabela_BI[[#This Row],[nº Capt. Subt. - DAEE]] + Tabela_BI[[#This Row],[nº Capt. Superf. - DAEE]]),"") *100,"")</f>
        <v>75.862068965517238</v>
      </c>
      <c r="P2241" s="8">
        <f>IFERROR(IFERROR(Tabela_BI[[#This Row],[nº Capt. Subt. - DAEE]] /(Tabela_BI[[#This Row],[nº Capt. Subt. - DAEE]] + Tabela_BI[[#This Row],[nº Capt. Superf. - DAEE]]),"") *100,"")</f>
        <v>24.137931034482758</v>
      </c>
      <c r="Q2241" s="1">
        <v>44</v>
      </c>
      <c r="R2241" s="1">
        <v>14</v>
      </c>
      <c r="S2241" s="6">
        <v>431.30880000000002</v>
      </c>
      <c r="T2241" s="6">
        <v>431.30880000000002</v>
      </c>
      <c r="W2241" s="1"/>
      <c r="X2241" s="1"/>
      <c r="Y2241" s="1"/>
      <c r="AC2241" s="1"/>
      <c r="AF2241" s="1"/>
      <c r="AG2241" s="1"/>
    </row>
    <row r="2242" spans="1:33" hidden="1" x14ac:dyDescent="0.25">
      <c r="A2242" s="1">
        <v>19</v>
      </c>
      <c r="B2242" s="1">
        <v>2018</v>
      </c>
      <c r="C2242" s="1">
        <v>353010219</v>
      </c>
      <c r="D2242" s="44" t="s">
        <v>387</v>
      </c>
      <c r="E2242" s="20">
        <v>3.0139923999999998E-2</v>
      </c>
      <c r="F2242" s="20">
        <v>2.1775988999999999E-2</v>
      </c>
      <c r="G2242" s="20">
        <v>8.3639350000000012E-3</v>
      </c>
      <c r="H2242" s="20">
        <v>0</v>
      </c>
      <c r="I2242" s="20">
        <v>2.6501667E-2</v>
      </c>
      <c r="J2242" s="20">
        <v>1.6100000000000001E-3</v>
      </c>
      <c r="K2242" s="20">
        <v>1.0466830000000001E-3</v>
      </c>
      <c r="L2242" s="20">
        <v>9.8157400000000025E-4</v>
      </c>
      <c r="M2242" s="20">
        <v>8.518836591898149E-2</v>
      </c>
      <c r="N2242" s="1">
        <v>1</v>
      </c>
      <c r="O2242" s="8">
        <f>IFERROR(IFERROR(Tabela_BI[[#This Row],[nº Capt. Superf. - DAEE]]/(Tabela_BI[[#This Row],[nº Capt. Subt. - DAEE]] + Tabela_BI[[#This Row],[nº Capt. Superf. - DAEE]]),"") *100,"")</f>
        <v>19.35483870967742</v>
      </c>
      <c r="P2242" s="8">
        <f>IFERROR(IFERROR(Tabela_BI[[#This Row],[nº Capt. Subt. - DAEE]] /(Tabela_BI[[#This Row],[nº Capt. Subt. - DAEE]] + Tabela_BI[[#This Row],[nº Capt. Superf. - DAEE]]),"") *100,"")</f>
        <v>80.645161290322577</v>
      </c>
      <c r="Q2242" s="1">
        <v>6</v>
      </c>
      <c r="R2242" s="1">
        <v>25</v>
      </c>
      <c r="S2242" s="6">
        <v>1272.2021999999999</v>
      </c>
      <c r="T2242" s="6">
        <v>1272.2021999999999</v>
      </c>
      <c r="W2242" s="1"/>
      <c r="X2242" s="1"/>
      <c r="Y2242" s="1"/>
      <c r="AC2242" s="1"/>
      <c r="AF2242" s="1"/>
      <c r="AG2242" s="1"/>
    </row>
    <row r="2243" spans="1:33" hidden="1" x14ac:dyDescent="0.25">
      <c r="A2243" s="1">
        <v>20</v>
      </c>
      <c r="B2243" s="1">
        <v>2018</v>
      </c>
      <c r="C2243" s="1">
        <v>353010220</v>
      </c>
      <c r="D2243" s="44" t="s">
        <v>387</v>
      </c>
      <c r="E2243" s="20">
        <v>8.2274814999999987E-2</v>
      </c>
      <c r="F2243" s="20">
        <v>5.1340740999999981E-2</v>
      </c>
      <c r="G2243" s="20">
        <v>3.0934074000000002E-2</v>
      </c>
      <c r="H2243" s="20">
        <v>0</v>
      </c>
      <c r="I2243" s="20">
        <v>0</v>
      </c>
      <c r="J2243" s="20">
        <v>8.0560000000000007E-2</v>
      </c>
      <c r="K2243" s="20">
        <v>1.2807409999999997E-3</v>
      </c>
      <c r="L2243" s="20">
        <v>4.34074E-4</v>
      </c>
      <c r="N2243" s="1">
        <v>4</v>
      </c>
      <c r="O2243" s="8">
        <f>IFERROR(IFERROR(Tabela_BI[[#This Row],[nº Capt. Superf. - DAEE]]/(Tabela_BI[[#This Row],[nº Capt. Subt. - DAEE]] + Tabela_BI[[#This Row],[nº Capt. Superf. - DAEE]]),"") *100,"")</f>
        <v>81.25</v>
      </c>
      <c r="P2243" s="8">
        <f>IFERROR(IFERROR(Tabela_BI[[#This Row],[nº Capt. Subt. - DAEE]] /(Tabela_BI[[#This Row],[nº Capt. Subt. - DAEE]] + Tabela_BI[[#This Row],[nº Capt. Superf. - DAEE]]),"") *100,"")</f>
        <v>18.75</v>
      </c>
      <c r="Q2243" s="1">
        <v>13</v>
      </c>
      <c r="R2243" s="1">
        <v>3</v>
      </c>
      <c r="S2243" s="6"/>
      <c r="T2243" s="6"/>
      <c r="W2243" s="1"/>
      <c r="X2243" s="1"/>
      <c r="Y2243" s="1"/>
      <c r="AC2243" s="1"/>
      <c r="AF2243" s="1"/>
      <c r="AG2243" s="1"/>
    </row>
    <row r="2244" spans="1:33" hidden="1" x14ac:dyDescent="0.25">
      <c r="A2244" s="1">
        <v>22</v>
      </c>
      <c r="B2244" s="1">
        <v>2018</v>
      </c>
      <c r="C2244" s="1">
        <v>353020122</v>
      </c>
      <c r="D2244" s="44" t="s">
        <v>388</v>
      </c>
      <c r="E2244" s="20">
        <v>0.35805351899999999</v>
      </c>
      <c r="F2244" s="20">
        <v>0.29585</v>
      </c>
      <c r="G2244" s="20">
        <v>6.2203518999999978E-2</v>
      </c>
      <c r="H2244" s="20">
        <v>0</v>
      </c>
      <c r="I2244" s="20">
        <v>5.1049999999999984E-2</v>
      </c>
      <c r="J2244" s="20">
        <v>5.4000000000000001E-4</v>
      </c>
      <c r="K2244" s="20">
        <v>0.30159481500000002</v>
      </c>
      <c r="L2244" s="20">
        <v>4.8687039999999997E-3</v>
      </c>
      <c r="M2244" s="20">
        <v>3.1224242145833334E-2</v>
      </c>
      <c r="N2244" s="1">
        <v>1</v>
      </c>
      <c r="O2244" s="8">
        <f>IFERROR(IFERROR(Tabela_BI[[#This Row],[nº Capt. Superf. - DAEE]]/(Tabela_BI[[#This Row],[nº Capt. Subt. - DAEE]] + Tabela_BI[[#This Row],[nº Capt. Superf. - DAEE]]),"") *100,"")</f>
        <v>19.298245614035086</v>
      </c>
      <c r="P2244" s="8">
        <f>IFERROR(IFERROR(Tabela_BI[[#This Row],[nº Capt. Subt. - DAEE]] /(Tabela_BI[[#This Row],[nº Capt. Subt. - DAEE]] + Tabela_BI[[#This Row],[nº Capt. Superf. - DAEE]]),"") *100,"")</f>
        <v>80.701754385964904</v>
      </c>
      <c r="Q2244" s="1">
        <v>11</v>
      </c>
      <c r="R2244" s="1">
        <v>46</v>
      </c>
      <c r="S2244" s="6">
        <v>410.96937599999995</v>
      </c>
      <c r="T2244" s="6">
        <v>410.96937599999995</v>
      </c>
      <c r="W2244" s="1"/>
      <c r="X2244" s="1"/>
      <c r="Y2244" s="1"/>
      <c r="AC2244" s="1"/>
      <c r="AF2244" s="1"/>
      <c r="AG2244" s="1"/>
    </row>
    <row r="2245" spans="1:33" hidden="1" x14ac:dyDescent="0.25">
      <c r="A2245" s="1">
        <v>15</v>
      </c>
      <c r="B2245" s="1">
        <v>2018</v>
      </c>
      <c r="C2245" s="1">
        <v>353030015</v>
      </c>
      <c r="D2245" s="44" t="s">
        <v>389</v>
      </c>
      <c r="E2245" s="20">
        <v>0.29349705999999981</v>
      </c>
      <c r="F2245" s="20">
        <v>3.798E-2</v>
      </c>
      <c r="G2245" s="20">
        <v>0.2555170599999998</v>
      </c>
      <c r="H2245" s="20">
        <v>0</v>
      </c>
      <c r="I2245" s="20">
        <v>0.16155514700000001</v>
      </c>
      <c r="J2245" s="20">
        <v>7.0945369999999997E-3</v>
      </c>
      <c r="K2245" s="20">
        <v>5.1846897999999995E-2</v>
      </c>
      <c r="L2245" s="20">
        <v>7.3000478000000049E-2</v>
      </c>
      <c r="M2245" s="20">
        <v>0.1665567792060185</v>
      </c>
      <c r="N2245" s="1">
        <v>14</v>
      </c>
      <c r="O2245" s="8">
        <f>IFERROR(IFERROR(Tabela_BI[[#This Row],[nº Capt. Superf. - DAEE]]/(Tabela_BI[[#This Row],[nº Capt. Subt. - DAEE]] + Tabela_BI[[#This Row],[nº Capt. Superf. - DAEE]]),"") *100,"")</f>
        <v>3.0864197530864197</v>
      </c>
      <c r="P2245" s="8">
        <f>IFERROR(IFERROR(Tabela_BI[[#This Row],[nº Capt. Subt. - DAEE]] /(Tabela_BI[[#This Row],[nº Capt. Subt. - DAEE]] + Tabela_BI[[#This Row],[nº Capt. Superf. - DAEE]]),"") *100,"")</f>
        <v>96.913580246913583</v>
      </c>
      <c r="Q2245" s="1">
        <v>5</v>
      </c>
      <c r="R2245" s="1">
        <v>157</v>
      </c>
      <c r="S2245" s="6">
        <v>3123.0359999999996</v>
      </c>
      <c r="T2245" s="6">
        <v>2498.4287999999997</v>
      </c>
      <c r="W2245" s="1"/>
      <c r="X2245" s="1"/>
      <c r="Y2245" s="1"/>
      <c r="AC2245" s="1"/>
      <c r="AF2245" s="1"/>
      <c r="AG2245" s="1"/>
    </row>
    <row r="2246" spans="1:33" hidden="1" x14ac:dyDescent="0.25">
      <c r="A2246" s="1">
        <v>16</v>
      </c>
      <c r="B2246" s="1">
        <v>2018</v>
      </c>
      <c r="C2246" s="1">
        <v>353030016</v>
      </c>
      <c r="D2246" s="44" t="s">
        <v>389</v>
      </c>
      <c r="E2246" s="20">
        <v>1.5799351999999996E-2</v>
      </c>
      <c r="F2246" s="20">
        <v>8.6193519999999985E-3</v>
      </c>
      <c r="G2246" s="20">
        <v>7.1799999999999989E-3</v>
      </c>
      <c r="H2246" s="20">
        <v>0</v>
      </c>
      <c r="I2246" s="20">
        <v>3.5400000000000002E-3</v>
      </c>
      <c r="J2246" s="20">
        <v>3.2500000000000003E-3</v>
      </c>
      <c r="K2246" s="20">
        <v>8.6693519999999982E-3</v>
      </c>
      <c r="L2246" s="20">
        <v>3.4000000000000008E-4</v>
      </c>
      <c r="N2246" s="1">
        <v>2</v>
      </c>
      <c r="O2246" s="8">
        <f>IFERROR(IFERROR(Tabela_BI[[#This Row],[nº Capt. Superf. - DAEE]]/(Tabela_BI[[#This Row],[nº Capt. Subt. - DAEE]] + Tabela_BI[[#This Row],[nº Capt. Superf. - DAEE]]),"") *100,"")</f>
        <v>31.578947368421051</v>
      </c>
      <c r="P2246" s="8">
        <f>IFERROR(IFERROR(Tabela_BI[[#This Row],[nº Capt. Subt. - DAEE]] /(Tabela_BI[[#This Row],[nº Capt. Subt. - DAEE]] + Tabela_BI[[#This Row],[nº Capt. Superf. - DAEE]]),"") *100,"")</f>
        <v>68.421052631578945</v>
      </c>
      <c r="Q2246" s="1">
        <v>6</v>
      </c>
      <c r="R2246" s="1">
        <v>13</v>
      </c>
      <c r="S2246" s="6"/>
      <c r="T2246" s="6"/>
      <c r="W2246" s="1"/>
      <c r="X2246" s="1"/>
      <c r="Y2246" s="1"/>
      <c r="AC2246" s="1"/>
      <c r="AF2246" s="1"/>
      <c r="AG2246" s="1"/>
    </row>
    <row r="2247" spans="1:33" hidden="1" x14ac:dyDescent="0.25">
      <c r="A2247" s="1">
        <v>18</v>
      </c>
      <c r="B2247" s="1">
        <v>2018</v>
      </c>
      <c r="C2247" s="1">
        <v>353030018</v>
      </c>
      <c r="D2247" s="44" t="s">
        <v>389</v>
      </c>
      <c r="E2247" s="20">
        <v>4.0725076999999998E-2</v>
      </c>
      <c r="F2247" s="20">
        <v>2.0740000000000001E-2</v>
      </c>
      <c r="G2247" s="20">
        <v>1.9985076999999997E-2</v>
      </c>
      <c r="H2247" s="20">
        <v>0</v>
      </c>
      <c r="I2247" s="20">
        <v>1.5740000000000001E-2</v>
      </c>
      <c r="J2247" s="20">
        <v>1.8596388999999998E-2</v>
      </c>
      <c r="K2247" s="20">
        <v>5.0000000000000001E-3</v>
      </c>
      <c r="L2247" s="20">
        <v>1.3886880000000001E-3</v>
      </c>
      <c r="N2247" s="1">
        <v>2</v>
      </c>
      <c r="O2247" s="8">
        <f>IFERROR(IFERROR(Tabela_BI[[#This Row],[nº Capt. Superf. - DAEE]]/(Tabela_BI[[#This Row],[nº Capt. Subt. - DAEE]] + Tabela_BI[[#This Row],[nº Capt. Superf. - DAEE]]),"") *100,"")</f>
        <v>33.333333333333329</v>
      </c>
      <c r="P2247" s="8">
        <f>IFERROR(IFERROR(Tabela_BI[[#This Row],[nº Capt. Subt. - DAEE]] /(Tabela_BI[[#This Row],[nº Capt. Subt. - DAEE]] + Tabela_BI[[#This Row],[nº Capt. Superf. - DAEE]]),"") *100,"")</f>
        <v>66.666666666666657</v>
      </c>
      <c r="Q2247" s="1">
        <v>3</v>
      </c>
      <c r="R2247" s="1">
        <v>6</v>
      </c>
      <c r="S2247" s="6"/>
      <c r="T2247" s="6"/>
      <c r="W2247" s="1"/>
      <c r="X2247" s="1"/>
      <c r="Y2247" s="1"/>
      <c r="AC2247" s="1"/>
      <c r="AF2247" s="1"/>
      <c r="AG2247" s="1"/>
    </row>
    <row r="2248" spans="1:33" hidden="1" x14ac:dyDescent="0.25">
      <c r="A2248" s="1">
        <v>15</v>
      </c>
      <c r="B2248" s="1">
        <v>2018</v>
      </c>
      <c r="C2248" s="1">
        <v>353040915</v>
      </c>
      <c r="D2248" s="44" t="s">
        <v>390</v>
      </c>
      <c r="E2248" s="20">
        <v>0.104256034</v>
      </c>
      <c r="F2248" s="20">
        <v>5.7648518999999995E-2</v>
      </c>
      <c r="G2248" s="20">
        <v>4.6607515000000002E-2</v>
      </c>
      <c r="H2248" s="20">
        <v>0</v>
      </c>
      <c r="I2248" s="20">
        <v>2.1950000000000001E-2</v>
      </c>
      <c r="J2248" s="20">
        <v>6.0000000000000001E-3</v>
      </c>
      <c r="K2248" s="20">
        <v>7.5667145000000005E-2</v>
      </c>
      <c r="L2248" s="20">
        <v>6.3888900000000012E-4</v>
      </c>
      <c r="M2248" s="20">
        <v>1.2033854166666667E-2</v>
      </c>
      <c r="N2248" s="1">
        <v>6</v>
      </c>
      <c r="O2248" s="8">
        <f>IFERROR(IFERROR(Tabela_BI[[#This Row],[nº Capt. Superf. - DAEE]]/(Tabela_BI[[#This Row],[nº Capt. Subt. - DAEE]] + Tabela_BI[[#This Row],[nº Capt. Superf. - DAEE]]),"") *100,"")</f>
        <v>21.212121212121211</v>
      </c>
      <c r="P2248" s="8">
        <f>IFERROR(IFERROR(Tabela_BI[[#This Row],[nº Capt. Subt. - DAEE]] /(Tabela_BI[[#This Row],[nº Capt. Subt. - DAEE]] + Tabela_BI[[#This Row],[nº Capt. Superf. - DAEE]]),"") *100,"")</f>
        <v>78.787878787878782</v>
      </c>
      <c r="Q2248" s="1">
        <v>7</v>
      </c>
      <c r="R2248" s="1">
        <v>26</v>
      </c>
      <c r="S2248" s="6">
        <v>164.75054400000002</v>
      </c>
      <c r="T2248" s="6">
        <v>164.75054400000002</v>
      </c>
      <c r="W2248" s="1"/>
      <c r="X2248" s="1"/>
      <c r="Y2248" s="1"/>
      <c r="AC2248" s="1"/>
      <c r="AF2248" s="1"/>
      <c r="AG2248" s="1"/>
    </row>
    <row r="2249" spans="1:33" hidden="1" x14ac:dyDescent="0.25">
      <c r="A2249" s="1">
        <v>4</v>
      </c>
      <c r="B2249" s="1">
        <v>2018</v>
      </c>
      <c r="C2249" s="1">
        <v>35305084</v>
      </c>
      <c r="D2249" s="44" t="s">
        <v>391</v>
      </c>
      <c r="E2249" s="20">
        <v>1.3480194020000011</v>
      </c>
      <c r="F2249" s="20">
        <v>1.288940402000001</v>
      </c>
      <c r="G2249" s="20">
        <v>5.9079000000000007E-2</v>
      </c>
      <c r="H2249" s="20">
        <v>0.91782724505327296</v>
      </c>
      <c r="I2249" s="20">
        <v>7.3899999999999999E-3</v>
      </c>
      <c r="J2249" s="20">
        <v>0.17468104899999998</v>
      </c>
      <c r="K2249" s="20">
        <v>0.69391123499999996</v>
      </c>
      <c r="L2249" s="20">
        <v>0.47203711800000003</v>
      </c>
      <c r="M2249" s="20">
        <v>0.19930531608217594</v>
      </c>
      <c r="N2249" s="1">
        <v>111</v>
      </c>
      <c r="O2249" s="8">
        <f>IFERROR(IFERROR(Tabela_BI[[#This Row],[nº Capt. Superf. - DAEE]]/(Tabela_BI[[#This Row],[nº Capt. Subt. - DAEE]] + Tabela_BI[[#This Row],[nº Capt. Superf. - DAEE]]),"") *100,"")</f>
        <v>58.704453441295549</v>
      </c>
      <c r="P2249" s="8">
        <f>IFERROR(IFERROR(Tabela_BI[[#This Row],[nº Capt. Subt. - DAEE]] /(Tabela_BI[[#This Row],[nº Capt. Subt. - DAEE]] + Tabela_BI[[#This Row],[nº Capt. Superf. - DAEE]]),"") *100,"")</f>
        <v>41.295546558704451</v>
      </c>
      <c r="Q2249" s="1">
        <v>145</v>
      </c>
      <c r="R2249" s="1">
        <v>102</v>
      </c>
      <c r="S2249" s="6">
        <v>3381.9179940000004</v>
      </c>
      <c r="T2249" s="6">
        <v>3381.9179940000004</v>
      </c>
      <c r="W2249" s="1"/>
      <c r="X2249" s="1"/>
      <c r="Y2249" s="1"/>
      <c r="AC2249" s="1"/>
      <c r="AF2249" s="1"/>
      <c r="AG2249" s="1"/>
    </row>
    <row r="2250" spans="1:33" hidden="1" x14ac:dyDescent="0.25">
      <c r="A2250" s="1">
        <v>2</v>
      </c>
      <c r="B2250" s="1">
        <v>2018</v>
      </c>
      <c r="C2250" s="1">
        <v>35306072</v>
      </c>
      <c r="D2250" s="44" t="s">
        <v>392</v>
      </c>
      <c r="E2250" s="20">
        <v>0.15821831399999997</v>
      </c>
      <c r="F2250" s="20">
        <v>9.3764260000000016E-2</v>
      </c>
      <c r="G2250" s="20">
        <v>6.4454053999999955E-2</v>
      </c>
      <c r="H2250" s="20">
        <v>0</v>
      </c>
      <c r="I2250" s="20">
        <v>9.2599999999999991E-3</v>
      </c>
      <c r="J2250" s="20">
        <v>2.9923333000000003E-2</v>
      </c>
      <c r="K2250" s="20">
        <v>9.4387149999999968E-3</v>
      </c>
      <c r="L2250" s="20">
        <v>0.10959626600000001</v>
      </c>
      <c r="N2250" s="1">
        <v>28</v>
      </c>
      <c r="O2250" s="8">
        <f>IFERROR(IFERROR(Tabela_BI[[#This Row],[nº Capt. Superf. - DAEE]]/(Tabela_BI[[#This Row],[nº Capt. Subt. - DAEE]] + Tabela_BI[[#This Row],[nº Capt. Superf. - DAEE]]),"") *100,"")</f>
        <v>27.551020408163261</v>
      </c>
      <c r="P2250" s="8">
        <f>IFERROR(IFERROR(Tabela_BI[[#This Row],[nº Capt. Subt. - DAEE]] /(Tabela_BI[[#This Row],[nº Capt. Subt. - DAEE]] + Tabela_BI[[#This Row],[nº Capt. Superf. - DAEE]]),"") *100,"")</f>
        <v>72.448979591836732</v>
      </c>
      <c r="Q2250" s="1">
        <v>27</v>
      </c>
      <c r="R2250" s="1">
        <v>71</v>
      </c>
      <c r="S2250" s="6"/>
      <c r="T2250" s="6"/>
      <c r="W2250" s="1"/>
      <c r="X2250" s="1"/>
      <c r="Y2250" s="1"/>
      <c r="AC2250" s="1"/>
      <c r="AF2250" s="1"/>
      <c r="AG2250" s="1"/>
    </row>
    <row r="2251" spans="1:33" hidden="1" x14ac:dyDescent="0.25">
      <c r="A2251" s="1">
        <v>6</v>
      </c>
      <c r="B2251" s="1">
        <v>2018</v>
      </c>
      <c r="C2251" s="1">
        <v>35306076</v>
      </c>
      <c r="D2251" s="44" t="s">
        <v>392</v>
      </c>
      <c r="E2251" s="20">
        <v>2.3072374590000004</v>
      </c>
      <c r="F2251" s="20">
        <v>2.1087242180000008</v>
      </c>
      <c r="G2251" s="20">
        <v>0.1985132409999997</v>
      </c>
      <c r="H2251" s="20">
        <v>0</v>
      </c>
      <c r="I2251" s="20">
        <v>1.1329000000000002</v>
      </c>
      <c r="J2251" s="20">
        <v>0.24506499999999992</v>
      </c>
      <c r="K2251" s="20">
        <v>0.83259375499999932</v>
      </c>
      <c r="L2251" s="20">
        <v>9.6678704000000046E-2</v>
      </c>
      <c r="M2251" s="20">
        <v>1.4723925863888887</v>
      </c>
      <c r="N2251" s="1">
        <v>105</v>
      </c>
      <c r="O2251" s="8">
        <f>IFERROR(IFERROR(Tabela_BI[[#This Row],[nº Capt. Superf. - DAEE]]/(Tabela_BI[[#This Row],[nº Capt. Subt. - DAEE]] + Tabela_BI[[#This Row],[nº Capt. Superf. - DAEE]]),"") *100,"")</f>
        <v>43.059490084985832</v>
      </c>
      <c r="P2251" s="8">
        <f>IFERROR(IFERROR(Tabela_BI[[#This Row],[nº Capt. Subt. - DAEE]] /(Tabela_BI[[#This Row],[nº Capt. Subt. - DAEE]] + Tabela_BI[[#This Row],[nº Capt. Superf. - DAEE]]),"") *100,"")</f>
        <v>56.940509915014161</v>
      </c>
      <c r="Q2251" s="1">
        <v>152</v>
      </c>
      <c r="R2251" s="1">
        <v>201</v>
      </c>
      <c r="S2251" s="6">
        <v>20396.3508</v>
      </c>
      <c r="T2251" s="6">
        <v>12441.773988000001</v>
      </c>
      <c r="W2251" s="1"/>
      <c r="X2251" s="1"/>
      <c r="Y2251" s="1"/>
      <c r="AC2251" s="1"/>
      <c r="AF2251" s="1"/>
      <c r="AG2251" s="1"/>
    </row>
    <row r="2252" spans="1:33" hidden="1" x14ac:dyDescent="0.25">
      <c r="A2252" s="1">
        <v>7</v>
      </c>
      <c r="B2252" s="1">
        <v>2018</v>
      </c>
      <c r="C2252" s="1">
        <v>35306077</v>
      </c>
      <c r="D2252" s="44" t="s">
        <v>392</v>
      </c>
      <c r="E2252" s="20">
        <v>0</v>
      </c>
      <c r="F2252" s="20">
        <v>0</v>
      </c>
      <c r="G2252" s="20">
        <v>0</v>
      </c>
      <c r="H2252" s="20">
        <v>0</v>
      </c>
      <c r="I2252" s="20">
        <v>0</v>
      </c>
      <c r="J2252" s="20">
        <v>0</v>
      </c>
      <c r="K2252" s="20">
        <v>0</v>
      </c>
      <c r="L2252" s="20">
        <v>0</v>
      </c>
      <c r="N2252" s="1">
        <v>0</v>
      </c>
      <c r="O2252" s="8" t="str">
        <f>IFERROR(IFERROR(Tabela_BI[[#This Row],[nº Capt. Superf. - DAEE]]/(Tabela_BI[[#This Row],[nº Capt. Subt. - DAEE]] + Tabela_BI[[#This Row],[nº Capt. Superf. - DAEE]]),"") *100,"")</f>
        <v/>
      </c>
      <c r="P2252" s="8" t="str">
        <f>IFERROR(IFERROR(Tabela_BI[[#This Row],[nº Capt. Subt. - DAEE]] /(Tabela_BI[[#This Row],[nº Capt. Subt. - DAEE]] + Tabela_BI[[#This Row],[nº Capt. Superf. - DAEE]]),"") *100,"")</f>
        <v/>
      </c>
      <c r="Q2252" s="1">
        <v>0</v>
      </c>
      <c r="R2252" s="1">
        <v>0</v>
      </c>
      <c r="S2252" s="6"/>
      <c r="T2252" s="6"/>
      <c r="W2252" s="1"/>
      <c r="X2252" s="1"/>
      <c r="Y2252" s="1"/>
      <c r="AC2252" s="1"/>
      <c r="AF2252" s="1"/>
      <c r="AG2252" s="1"/>
    </row>
    <row r="2253" spans="1:33" hidden="1" x14ac:dyDescent="0.25">
      <c r="A2253" s="1">
        <v>9</v>
      </c>
      <c r="B2253" s="1">
        <v>2018</v>
      </c>
      <c r="C2253" s="1">
        <v>35307069</v>
      </c>
      <c r="D2253" s="44" t="s">
        <v>393</v>
      </c>
      <c r="E2253" s="20">
        <v>4.3502701769999952</v>
      </c>
      <c r="F2253" s="20">
        <v>3.9509262029999954</v>
      </c>
      <c r="G2253" s="20">
        <v>0.3993439740000001</v>
      </c>
      <c r="H2253" s="20">
        <v>2.7841588977676301</v>
      </c>
      <c r="I2253" s="20">
        <v>1.7819999999999999E-2</v>
      </c>
      <c r="J2253" s="20">
        <v>0.24882848799999999</v>
      </c>
      <c r="K2253" s="20">
        <v>2.8356387269999961</v>
      </c>
      <c r="L2253" s="20">
        <v>1.2479829620000003</v>
      </c>
      <c r="M2253" s="20">
        <v>0.48355886898148148</v>
      </c>
      <c r="N2253" s="1">
        <v>153</v>
      </c>
      <c r="O2253" s="8">
        <f>IFERROR(IFERROR(Tabela_BI[[#This Row],[nº Capt. Superf. - DAEE]]/(Tabela_BI[[#This Row],[nº Capt. Subt. - DAEE]] + Tabela_BI[[#This Row],[nº Capt. Superf. - DAEE]]),"") *100,"")</f>
        <v>56.284153005464475</v>
      </c>
      <c r="P2253" s="8">
        <f>IFERROR(IFERROR(Tabela_BI[[#This Row],[nº Capt. Subt. - DAEE]] /(Tabela_BI[[#This Row],[nº Capt. Subt. - DAEE]] + Tabela_BI[[#This Row],[nº Capt. Superf. - DAEE]]),"") *100,"")</f>
        <v>43.715846994535518</v>
      </c>
      <c r="Q2253" s="1">
        <v>206</v>
      </c>
      <c r="R2253" s="1">
        <v>160</v>
      </c>
      <c r="S2253" s="6">
        <v>7726.3739999999998</v>
      </c>
      <c r="T2253" s="6">
        <v>5709.7903859999997</v>
      </c>
      <c r="W2253" s="1"/>
      <c r="X2253" s="1"/>
      <c r="Y2253" s="1"/>
      <c r="AC2253" s="1"/>
      <c r="AF2253" s="1"/>
      <c r="AG2253" s="1"/>
    </row>
    <row r="2254" spans="1:33" hidden="1" x14ac:dyDescent="0.25">
      <c r="A2254" s="1">
        <v>5</v>
      </c>
      <c r="B2254" s="1">
        <v>2018</v>
      </c>
      <c r="C2254" s="1">
        <v>35308055</v>
      </c>
      <c r="D2254" s="44" t="s">
        <v>394</v>
      </c>
      <c r="E2254" s="20">
        <v>7.0538981000000001E-2</v>
      </c>
      <c r="F2254" s="20">
        <v>4.9326296000000013E-2</v>
      </c>
      <c r="G2254" s="20">
        <v>2.1212684999999995E-2</v>
      </c>
      <c r="H2254" s="20">
        <v>0</v>
      </c>
      <c r="I2254" s="20">
        <v>0</v>
      </c>
      <c r="J2254" s="20">
        <v>2.4599999999999999E-3</v>
      </c>
      <c r="K2254" s="20">
        <v>5.9718518000000012E-2</v>
      </c>
      <c r="L2254" s="20">
        <v>8.3604630000000003E-3</v>
      </c>
      <c r="N2254" s="1">
        <v>14</v>
      </c>
      <c r="O2254" s="8">
        <f>IFERROR(IFERROR(Tabela_BI[[#This Row],[nº Capt. Superf. - DAEE]]/(Tabela_BI[[#This Row],[nº Capt. Subt. - DAEE]] + Tabela_BI[[#This Row],[nº Capt. Superf. - DAEE]]),"") *100,"")</f>
        <v>40.909090909090914</v>
      </c>
      <c r="P2254" s="8">
        <f>IFERROR(IFERROR(Tabela_BI[[#This Row],[nº Capt. Subt. - DAEE]] /(Tabela_BI[[#This Row],[nº Capt. Subt. - DAEE]] + Tabela_BI[[#This Row],[nº Capt. Superf. - DAEE]]),"") *100,"")</f>
        <v>59.090909090909093</v>
      </c>
      <c r="Q2254" s="1">
        <v>18</v>
      </c>
      <c r="R2254" s="1">
        <v>26</v>
      </c>
      <c r="S2254" s="6"/>
      <c r="T2254" s="6"/>
      <c r="W2254" s="1"/>
      <c r="X2254" s="1"/>
      <c r="Y2254" s="1"/>
      <c r="AC2254" s="1"/>
      <c r="AF2254" s="1"/>
      <c r="AG2254" s="1"/>
    </row>
    <row r="2255" spans="1:33" hidden="1" x14ac:dyDescent="0.25">
      <c r="A2255" s="1">
        <v>9</v>
      </c>
      <c r="B2255" s="1">
        <v>2018</v>
      </c>
      <c r="C2255" s="1">
        <v>35308059</v>
      </c>
      <c r="D2255" s="44" t="s">
        <v>394</v>
      </c>
      <c r="E2255" s="20">
        <v>0.51398741299999995</v>
      </c>
      <c r="F2255" s="20">
        <v>0.40143387899999988</v>
      </c>
      <c r="G2255" s="20">
        <v>0.11255353400000008</v>
      </c>
      <c r="H2255" s="20">
        <v>0.153611111111111</v>
      </c>
      <c r="I2255" s="20">
        <v>0</v>
      </c>
      <c r="J2255" s="20">
        <v>8.1139691E-2</v>
      </c>
      <c r="K2255" s="20">
        <v>0.37638392599999992</v>
      </c>
      <c r="L2255" s="20">
        <v>5.6463796000000024E-2</v>
      </c>
      <c r="M2255" s="20">
        <v>0.25559657009027775</v>
      </c>
      <c r="N2255" s="1">
        <v>43</v>
      </c>
      <c r="O2255" s="8">
        <f>IFERROR(IFERROR(Tabela_BI[[#This Row],[nº Capt. Superf. - DAEE]]/(Tabela_BI[[#This Row],[nº Capt. Subt. - DAEE]] + Tabela_BI[[#This Row],[nº Capt. Superf. - DAEE]]),"") *100,"")</f>
        <v>40.54054054054054</v>
      </c>
      <c r="P2255" s="8">
        <f>IFERROR(IFERROR(Tabela_BI[[#This Row],[nº Capt. Subt. - DAEE]] /(Tabela_BI[[#This Row],[nº Capt. Subt. - DAEE]] + Tabela_BI[[#This Row],[nº Capt. Superf. - DAEE]]),"") *100,"")</f>
        <v>59.45945945945946</v>
      </c>
      <c r="Q2255" s="1">
        <v>90</v>
      </c>
      <c r="R2255" s="1">
        <v>132</v>
      </c>
      <c r="S2255" s="6">
        <v>4497.4310399999995</v>
      </c>
      <c r="T2255" s="6">
        <v>3013.2787967999993</v>
      </c>
      <c r="W2255" s="1"/>
      <c r="X2255" s="1"/>
      <c r="Y2255" s="1"/>
      <c r="AC2255" s="1"/>
      <c r="AF2255" s="1"/>
      <c r="AG2255" s="1"/>
    </row>
    <row r="2256" spans="1:33" hidden="1" x14ac:dyDescent="0.25">
      <c r="A2256" s="1">
        <v>5</v>
      </c>
      <c r="B2256" s="1">
        <v>2018</v>
      </c>
      <c r="C2256" s="1">
        <v>35309045</v>
      </c>
      <c r="D2256" s="44" t="s">
        <v>395</v>
      </c>
      <c r="E2256" s="20">
        <v>1.4681055000000004E-2</v>
      </c>
      <c r="F2256" s="20">
        <v>5.0000000000000001E-4</v>
      </c>
      <c r="G2256" s="20">
        <v>1.4181055000000003E-2</v>
      </c>
      <c r="H2256" s="20">
        <v>0</v>
      </c>
      <c r="I2256" s="20">
        <v>8.3300000000000006E-3</v>
      </c>
      <c r="J2256" s="20">
        <v>2.2300000000000002E-3</v>
      </c>
      <c r="K2256" s="20">
        <v>3.075314E-3</v>
      </c>
      <c r="L2256" s="20">
        <v>1.0457410000000002E-3</v>
      </c>
      <c r="M2256" s="20">
        <v>7.9645416666666666E-3</v>
      </c>
      <c r="N2256" s="1">
        <v>4</v>
      </c>
      <c r="O2256" s="8">
        <f>IFERROR(IFERROR(Tabela_BI[[#This Row],[nº Capt. Superf. - DAEE]]/(Tabela_BI[[#This Row],[nº Capt. Subt. - DAEE]] + Tabela_BI[[#This Row],[nº Capt. Superf. - DAEE]]),"") *100,"")</f>
        <v>3.5714285714285712</v>
      </c>
      <c r="P2256" s="8">
        <f>IFERROR(IFERROR(Tabela_BI[[#This Row],[nº Capt. Subt. - DAEE]] /(Tabela_BI[[#This Row],[nº Capt. Subt. - DAEE]] + Tabela_BI[[#This Row],[nº Capt. Superf. - DAEE]]),"") *100,"")</f>
        <v>96.428571428571431</v>
      </c>
      <c r="Q2256" s="1">
        <v>1</v>
      </c>
      <c r="R2256" s="1">
        <v>27</v>
      </c>
      <c r="S2256" s="6">
        <v>146.04915599999998</v>
      </c>
      <c r="T2256" s="6">
        <v>146.04915599999998</v>
      </c>
      <c r="W2256" s="1"/>
      <c r="X2256" s="1"/>
      <c r="Y2256" s="1"/>
      <c r="AC2256" s="1"/>
      <c r="AF2256" s="1"/>
      <c r="AG2256" s="1"/>
    </row>
    <row r="2257" spans="1:33" hidden="1" x14ac:dyDescent="0.25">
      <c r="A2257" s="1">
        <v>10</v>
      </c>
      <c r="B2257" s="1">
        <v>2018</v>
      </c>
      <c r="C2257" s="1">
        <v>353090410</v>
      </c>
      <c r="D2257" s="44" t="s">
        <v>395</v>
      </c>
      <c r="E2257" s="20">
        <v>0</v>
      </c>
      <c r="F2257" s="20">
        <v>0</v>
      </c>
      <c r="G2257" s="20">
        <v>0</v>
      </c>
      <c r="H2257" s="20">
        <v>0</v>
      </c>
      <c r="I2257" s="20">
        <v>0</v>
      </c>
      <c r="J2257" s="20">
        <v>0</v>
      </c>
      <c r="K2257" s="20">
        <v>0</v>
      </c>
      <c r="L2257" s="20">
        <v>0</v>
      </c>
      <c r="N2257" s="1">
        <v>0</v>
      </c>
      <c r="O2257" s="8" t="str">
        <f>IFERROR(IFERROR(Tabela_BI[[#This Row],[nº Capt. Superf. - DAEE]]/(Tabela_BI[[#This Row],[nº Capt. Subt. - DAEE]] + Tabela_BI[[#This Row],[nº Capt. Superf. - DAEE]]),"") *100,"")</f>
        <v/>
      </c>
      <c r="P2257" s="8" t="str">
        <f>IFERROR(IFERROR(Tabela_BI[[#This Row],[nº Capt. Subt. - DAEE]] /(Tabela_BI[[#This Row],[nº Capt. Subt. - DAEE]] + Tabela_BI[[#This Row],[nº Capt. Superf. - DAEE]]),"") *100,"")</f>
        <v/>
      </c>
      <c r="Q2257" s="1">
        <v>0</v>
      </c>
      <c r="R2257" s="1">
        <v>0</v>
      </c>
      <c r="S2257" s="6"/>
      <c r="T2257" s="6"/>
      <c r="W2257" s="1"/>
      <c r="X2257" s="1"/>
      <c r="Y2257" s="1"/>
      <c r="AC2257" s="1"/>
      <c r="AF2257" s="1"/>
      <c r="AG2257" s="1"/>
    </row>
    <row r="2258" spans="1:33" hidden="1" x14ac:dyDescent="0.25">
      <c r="A2258" s="1">
        <v>19</v>
      </c>
      <c r="B2258" s="1">
        <v>2018</v>
      </c>
      <c r="C2258" s="1">
        <v>353100119</v>
      </c>
      <c r="D2258" s="44" t="s">
        <v>396</v>
      </c>
      <c r="E2258" s="20">
        <v>0.15718462999999999</v>
      </c>
      <c r="F2258" s="20">
        <v>0.14190463</v>
      </c>
      <c r="G2258" s="20">
        <v>1.5279999999999997E-2</v>
      </c>
      <c r="H2258" s="20">
        <v>0</v>
      </c>
      <c r="I2258" s="20">
        <v>4.7600000000000003E-3</v>
      </c>
      <c r="J2258" s="20">
        <v>0.13805999999999999</v>
      </c>
      <c r="K2258" s="20">
        <v>1.1054629999999998E-2</v>
      </c>
      <c r="L2258" s="20">
        <v>3.3100000000000004E-3</v>
      </c>
      <c r="M2258" s="20">
        <v>5.5608867187500006E-3</v>
      </c>
      <c r="N2258" s="1" t="s">
        <v>47</v>
      </c>
      <c r="O2258" s="8">
        <f>IFERROR(IFERROR(Tabela_BI[[#This Row],[nº Capt. Superf. - DAEE]]/(Tabela_BI[[#This Row],[nº Capt. Subt. - DAEE]] + Tabela_BI[[#This Row],[nº Capt. Superf. - DAEE]]),"") *100,"")</f>
        <v>35.294117647058826</v>
      </c>
      <c r="P2258" s="8">
        <f>IFERROR(IFERROR(Tabela_BI[[#This Row],[nº Capt. Subt. - DAEE]] /(Tabela_BI[[#This Row],[nº Capt. Subt. - DAEE]] + Tabela_BI[[#This Row],[nº Capt. Superf. - DAEE]]),"") *100,"")</f>
        <v>64.705882352941174</v>
      </c>
      <c r="Q2258" s="1">
        <v>6</v>
      </c>
      <c r="R2258" s="1">
        <v>11</v>
      </c>
      <c r="S2258" s="6">
        <v>104.706</v>
      </c>
      <c r="T2258" s="6">
        <v>104.706</v>
      </c>
      <c r="W2258" s="1"/>
      <c r="X2258" s="1"/>
      <c r="Y2258" s="1"/>
      <c r="AC2258" s="1"/>
      <c r="AF2258" s="1"/>
      <c r="AG2258" s="1"/>
    </row>
    <row r="2259" spans="1:33" hidden="1" x14ac:dyDescent="0.25">
      <c r="A2259" s="1">
        <v>7</v>
      </c>
      <c r="B2259" s="1">
        <v>2018</v>
      </c>
      <c r="C2259" s="1">
        <v>35311007</v>
      </c>
      <c r="D2259" s="44" t="s">
        <v>397</v>
      </c>
      <c r="E2259" s="20">
        <v>9.2539999999999997E-2</v>
      </c>
      <c r="F2259" s="20">
        <v>9.2399999999999996E-2</v>
      </c>
      <c r="G2259" s="20">
        <v>1.3999999999999999E-4</v>
      </c>
      <c r="H2259" s="20">
        <v>0</v>
      </c>
      <c r="I2259" s="20">
        <v>9.1670000000000001E-2</v>
      </c>
      <c r="J2259" s="20">
        <v>1.3999999999999999E-4</v>
      </c>
      <c r="K2259" s="20">
        <v>7.2999999999999996E-4</v>
      </c>
      <c r="L2259" s="20">
        <v>0</v>
      </c>
      <c r="M2259" s="20">
        <v>0.14851788681712963</v>
      </c>
      <c r="N2259" s="1">
        <v>1</v>
      </c>
      <c r="O2259" s="8">
        <f>IFERROR(IFERROR(Tabela_BI[[#This Row],[nº Capt. Superf. - DAEE]]/(Tabela_BI[[#This Row],[nº Capt. Subt. - DAEE]] + Tabela_BI[[#This Row],[nº Capt. Superf. - DAEE]]),"") *100,"")</f>
        <v>66.666666666666657</v>
      </c>
      <c r="P2259" s="8">
        <f>IFERROR(IFERROR(Tabela_BI[[#This Row],[nº Capt. Subt. - DAEE]] /(Tabela_BI[[#This Row],[nº Capt. Subt. - DAEE]] + Tabela_BI[[#This Row],[nº Capt. Superf. - DAEE]]),"") *100,"")</f>
        <v>33.333333333333329</v>
      </c>
      <c r="Q2259" s="1">
        <v>2</v>
      </c>
      <c r="R2259" s="1">
        <v>1</v>
      </c>
      <c r="S2259" s="6">
        <v>2468.0951424</v>
      </c>
      <c r="T2259" s="6">
        <v>2468.0951424</v>
      </c>
      <c r="W2259" s="1"/>
      <c r="X2259" s="1"/>
      <c r="Y2259" s="1"/>
      <c r="AC2259" s="1"/>
      <c r="AF2259" s="1"/>
      <c r="AG2259" s="1"/>
    </row>
    <row r="2260" spans="1:33" hidden="1" x14ac:dyDescent="0.25">
      <c r="A2260" s="1">
        <v>5</v>
      </c>
      <c r="B2260" s="1">
        <v>2018</v>
      </c>
      <c r="C2260" s="1">
        <v>35312095</v>
      </c>
      <c r="D2260" s="44" t="s">
        <v>398</v>
      </c>
      <c r="E2260" s="20">
        <v>0.53053226799999964</v>
      </c>
      <c r="F2260" s="20">
        <v>0.51740407499999963</v>
      </c>
      <c r="G2260" s="20">
        <v>1.3128193000000002E-2</v>
      </c>
      <c r="H2260" s="20">
        <v>0</v>
      </c>
      <c r="I2260" s="20">
        <v>2.9309999999999996E-2</v>
      </c>
      <c r="J2260" s="20">
        <v>2.9089999999999998E-2</v>
      </c>
      <c r="K2260" s="20">
        <v>0.45777300900000001</v>
      </c>
      <c r="L2260" s="20">
        <v>1.4359258999999997E-2</v>
      </c>
      <c r="M2260" s="20">
        <v>1.7654214062499996E-2</v>
      </c>
      <c r="N2260" s="1">
        <v>39</v>
      </c>
      <c r="O2260" s="8">
        <f>IFERROR(IFERROR(Tabela_BI[[#This Row],[nº Capt. Superf. - DAEE]]/(Tabela_BI[[#This Row],[nº Capt. Subt. - DAEE]] + Tabela_BI[[#This Row],[nº Capt. Superf. - DAEE]]),"") *100,"")</f>
        <v>70.09345794392523</v>
      </c>
      <c r="P2260" s="8">
        <f>IFERROR(IFERROR(Tabela_BI[[#This Row],[nº Capt. Subt. - DAEE]] /(Tabela_BI[[#This Row],[nº Capt. Subt. - DAEE]] + Tabela_BI[[#This Row],[nº Capt. Superf. - DAEE]]),"") *100,"")</f>
        <v>29.906542056074763</v>
      </c>
      <c r="Q2260" s="1">
        <v>75</v>
      </c>
      <c r="R2260" s="1">
        <v>32</v>
      </c>
      <c r="S2260" s="6">
        <v>196.77599999999998</v>
      </c>
      <c r="T2260" s="6">
        <v>0</v>
      </c>
      <c r="W2260" s="1"/>
      <c r="X2260" s="1"/>
      <c r="Y2260" s="1"/>
      <c r="AC2260" s="1"/>
      <c r="AF2260" s="1"/>
      <c r="AG2260" s="1"/>
    </row>
    <row r="2261" spans="1:33" hidden="1" x14ac:dyDescent="0.25">
      <c r="A2261" s="1">
        <v>9</v>
      </c>
      <c r="B2261" s="1">
        <v>2018</v>
      </c>
      <c r="C2261" s="1">
        <v>35313089</v>
      </c>
      <c r="D2261" s="44" t="s">
        <v>399</v>
      </c>
      <c r="E2261" s="20">
        <v>0.12585638899999996</v>
      </c>
      <c r="F2261" s="20">
        <v>4.6110740999999997E-2</v>
      </c>
      <c r="G2261" s="20">
        <v>7.9745647999999975E-2</v>
      </c>
      <c r="H2261" s="20">
        <v>0</v>
      </c>
      <c r="I2261" s="20">
        <v>1.359E-2</v>
      </c>
      <c r="J2261" s="20">
        <v>1.4379999999999999E-2</v>
      </c>
      <c r="K2261" s="20">
        <v>8.9938056000000002E-2</v>
      </c>
      <c r="L2261" s="20">
        <v>7.9483330000000001E-3</v>
      </c>
      <c r="N2261" s="1">
        <v>11</v>
      </c>
      <c r="O2261" s="8">
        <f>IFERROR(IFERROR(Tabela_BI[[#This Row],[nº Capt. Superf. - DAEE]]/(Tabela_BI[[#This Row],[nº Capt. Subt. - DAEE]] + Tabela_BI[[#This Row],[nº Capt. Superf. - DAEE]]),"") *100,"")</f>
        <v>25.396825396825395</v>
      </c>
      <c r="P2261" s="8">
        <f>IFERROR(IFERROR(Tabela_BI[[#This Row],[nº Capt. Subt. - DAEE]] /(Tabela_BI[[#This Row],[nº Capt. Subt. - DAEE]] + Tabela_BI[[#This Row],[nº Capt. Superf. - DAEE]]),"") *100,"")</f>
        <v>74.603174603174608</v>
      </c>
      <c r="Q2261" s="1">
        <v>16</v>
      </c>
      <c r="R2261" s="1">
        <v>47</v>
      </c>
      <c r="S2261" s="6"/>
      <c r="T2261" s="6"/>
      <c r="W2261" s="1"/>
      <c r="X2261" s="1"/>
      <c r="Y2261" s="1"/>
      <c r="AC2261" s="1"/>
      <c r="AF2261" s="1"/>
      <c r="AG2261" s="1"/>
    </row>
    <row r="2262" spans="1:33" hidden="1" x14ac:dyDescent="0.25">
      <c r="A2262" s="1">
        <v>15</v>
      </c>
      <c r="B2262" s="1">
        <v>2018</v>
      </c>
      <c r="C2262" s="1">
        <v>353130815</v>
      </c>
      <c r="D2262" s="44" t="s">
        <v>399</v>
      </c>
      <c r="E2262" s="20">
        <v>0.38459925799999983</v>
      </c>
      <c r="F2262" s="20">
        <v>3.416469099999999E-2</v>
      </c>
      <c r="G2262" s="20">
        <v>0.35043456699999986</v>
      </c>
      <c r="H2262" s="20">
        <v>0</v>
      </c>
      <c r="I2262" s="20">
        <v>4.9250000000000002E-2</v>
      </c>
      <c r="J2262" s="20">
        <v>1.3360000000000002E-2</v>
      </c>
      <c r="K2262" s="20">
        <v>0.30508925799999986</v>
      </c>
      <c r="L2262" s="20">
        <v>1.6900000000000002E-2</v>
      </c>
      <c r="M2262" s="20">
        <v>0.14643681712962964</v>
      </c>
      <c r="N2262" s="1">
        <v>33</v>
      </c>
      <c r="O2262" s="8">
        <f>IFERROR(IFERROR(Tabela_BI[[#This Row],[nº Capt. Superf. - DAEE]]/(Tabela_BI[[#This Row],[nº Capt. Subt. - DAEE]] + Tabela_BI[[#This Row],[nº Capt. Superf. - DAEE]]),"") *100,"")</f>
        <v>13.017751479289942</v>
      </c>
      <c r="P2262" s="8">
        <f>IFERROR(IFERROR(Tabela_BI[[#This Row],[nº Capt. Subt. - DAEE]] /(Tabela_BI[[#This Row],[nº Capt. Subt. - DAEE]] + Tabela_BI[[#This Row],[nº Capt. Superf. - DAEE]]),"") *100,"")</f>
        <v>86.982248520710058</v>
      </c>
      <c r="Q2262" s="1">
        <v>22</v>
      </c>
      <c r="R2262" s="1">
        <v>147</v>
      </c>
      <c r="S2262" s="6">
        <v>2589.6239999999998</v>
      </c>
      <c r="T2262" s="6">
        <v>2589.6239999999998</v>
      </c>
      <c r="W2262" s="1"/>
      <c r="X2262" s="1"/>
      <c r="Y2262" s="1"/>
      <c r="AC2262" s="1"/>
      <c r="AF2262" s="1"/>
      <c r="AG2262" s="1"/>
    </row>
    <row r="2263" spans="1:33" hidden="1" x14ac:dyDescent="0.25">
      <c r="A2263" s="1">
        <v>15</v>
      </c>
      <c r="B2263" s="1">
        <v>2018</v>
      </c>
      <c r="C2263" s="1">
        <v>353140715</v>
      </c>
      <c r="D2263" s="44" t="s">
        <v>400</v>
      </c>
      <c r="E2263" s="20">
        <v>0</v>
      </c>
      <c r="F2263" s="20">
        <v>0</v>
      </c>
      <c r="G2263" s="20">
        <v>0</v>
      </c>
      <c r="H2263" s="20">
        <v>0</v>
      </c>
      <c r="I2263" s="20">
        <v>0</v>
      </c>
      <c r="J2263" s="20">
        <v>0</v>
      </c>
      <c r="K2263" s="20">
        <v>0</v>
      </c>
      <c r="L2263" s="20">
        <v>0</v>
      </c>
      <c r="N2263" s="1">
        <v>0</v>
      </c>
      <c r="O2263" s="8" t="str">
        <f>IFERROR(IFERROR(Tabela_BI[[#This Row],[nº Capt. Superf. - DAEE]]/(Tabela_BI[[#This Row],[nº Capt. Subt. - DAEE]] + Tabela_BI[[#This Row],[nº Capt. Superf. - DAEE]]),"") *100,"")</f>
        <v/>
      </c>
      <c r="P2263" s="8" t="str">
        <f>IFERROR(IFERROR(Tabela_BI[[#This Row],[nº Capt. Subt. - DAEE]] /(Tabela_BI[[#This Row],[nº Capt. Subt. - DAEE]] + Tabela_BI[[#This Row],[nº Capt. Superf. - DAEE]]),"") *100,"")</f>
        <v/>
      </c>
      <c r="Q2263" s="1">
        <v>0</v>
      </c>
      <c r="R2263" s="1">
        <v>0</v>
      </c>
      <c r="S2263" s="6"/>
      <c r="T2263" s="6"/>
      <c r="W2263" s="1"/>
      <c r="X2263" s="1"/>
      <c r="Y2263" s="1"/>
      <c r="AC2263" s="1"/>
      <c r="AF2263" s="1"/>
      <c r="AG2263" s="1"/>
    </row>
    <row r="2264" spans="1:33" hidden="1" x14ac:dyDescent="0.25">
      <c r="A2264" s="1">
        <v>18</v>
      </c>
      <c r="B2264" s="1">
        <v>2018</v>
      </c>
      <c r="C2264" s="1">
        <v>353140718</v>
      </c>
      <c r="D2264" s="44" t="s">
        <v>400</v>
      </c>
      <c r="E2264" s="20">
        <v>6.3410339999999982E-2</v>
      </c>
      <c r="F2264" s="20">
        <v>4.4257191999999994E-2</v>
      </c>
      <c r="G2264" s="20">
        <v>1.9153147999999995E-2</v>
      </c>
      <c r="H2264" s="20">
        <v>0</v>
      </c>
      <c r="I2264" s="20">
        <v>0</v>
      </c>
      <c r="J2264" s="20">
        <v>1.3699999999999997E-2</v>
      </c>
      <c r="K2264" s="20">
        <v>4.3393457000000003E-2</v>
      </c>
      <c r="L2264" s="20">
        <v>6.3168830000000006E-3</v>
      </c>
      <c r="M2264" s="20">
        <v>6.4691731833333335E-2</v>
      </c>
      <c r="N2264" s="1">
        <v>7</v>
      </c>
      <c r="O2264" s="8">
        <f>IFERROR(IFERROR(Tabela_BI[[#This Row],[nº Capt. Superf. - DAEE]]/(Tabela_BI[[#This Row],[nº Capt. Subt. - DAEE]] + Tabela_BI[[#This Row],[nº Capt. Superf. - DAEE]]),"") *100,"")</f>
        <v>16.216216216216218</v>
      </c>
      <c r="P2264" s="8">
        <f>IFERROR(IFERROR(Tabela_BI[[#This Row],[nº Capt. Subt. - DAEE]] /(Tabela_BI[[#This Row],[nº Capt. Subt. - DAEE]] + Tabela_BI[[#This Row],[nº Capt. Superf. - DAEE]]),"") *100,"")</f>
        <v>83.78378378378379</v>
      </c>
      <c r="Q2264" s="1">
        <v>12</v>
      </c>
      <c r="R2264" s="1">
        <v>62</v>
      </c>
      <c r="S2264" s="6">
        <v>1183.9072860000001</v>
      </c>
      <c r="T2264" s="6">
        <v>1183.9072860000001</v>
      </c>
      <c r="W2264" s="1"/>
      <c r="X2264" s="1"/>
      <c r="Y2264" s="1"/>
      <c r="AC2264" s="1"/>
      <c r="AF2264" s="1"/>
      <c r="AG2264" s="1"/>
    </row>
    <row r="2265" spans="1:33" hidden="1" x14ac:dyDescent="0.25">
      <c r="A2265" s="1">
        <v>19</v>
      </c>
      <c r="B2265" s="1">
        <v>2018</v>
      </c>
      <c r="C2265" s="1">
        <v>353140719</v>
      </c>
      <c r="D2265" s="44" t="s">
        <v>400</v>
      </c>
      <c r="E2265" s="20">
        <v>5.3842253E-2</v>
      </c>
      <c r="F2265" s="20">
        <v>4.7762252999999998E-2</v>
      </c>
      <c r="G2265" s="20">
        <v>6.0799999999999995E-3</v>
      </c>
      <c r="H2265" s="20">
        <v>0</v>
      </c>
      <c r="I2265" s="20">
        <v>1.7100000000000001E-3</v>
      </c>
      <c r="J2265" s="20">
        <v>4.403E-2</v>
      </c>
      <c r="K2265" s="20">
        <v>7.6614810000000004E-3</v>
      </c>
      <c r="L2265" s="20">
        <v>4.4077200000000003E-4</v>
      </c>
      <c r="N2265" s="1">
        <v>3</v>
      </c>
      <c r="O2265" s="8">
        <f>IFERROR(IFERROR(Tabela_BI[[#This Row],[nº Capt. Superf. - DAEE]]/(Tabela_BI[[#This Row],[nº Capt. Subt. - DAEE]] + Tabela_BI[[#This Row],[nº Capt. Superf. - DAEE]]),"") *100,"")</f>
        <v>41.17647058823529</v>
      </c>
      <c r="P2265" s="8">
        <f>IFERROR(IFERROR(Tabela_BI[[#This Row],[nº Capt. Subt. - DAEE]] /(Tabela_BI[[#This Row],[nº Capt. Subt. - DAEE]] + Tabela_BI[[#This Row],[nº Capt. Superf. - DAEE]]),"") *100,"")</f>
        <v>58.82352941176471</v>
      </c>
      <c r="Q2265" s="1">
        <v>7</v>
      </c>
      <c r="R2265" s="1">
        <v>10</v>
      </c>
      <c r="S2265" s="6"/>
      <c r="T2265" s="6"/>
      <c r="W2265" s="1"/>
      <c r="X2265" s="1"/>
      <c r="Y2265" s="1"/>
      <c r="AC2265" s="1"/>
      <c r="AF2265" s="1"/>
      <c r="AG2265" s="1"/>
    </row>
    <row r="2266" spans="1:33" hidden="1" x14ac:dyDescent="0.25">
      <c r="A2266" s="1">
        <v>12</v>
      </c>
      <c r="B2266" s="1">
        <v>2018</v>
      </c>
      <c r="C2266" s="1">
        <v>353150612</v>
      </c>
      <c r="D2266" s="44" t="s">
        <v>401</v>
      </c>
      <c r="E2266" s="20">
        <v>1.192E-2</v>
      </c>
      <c r="F2266" s="20">
        <v>1.192E-2</v>
      </c>
      <c r="G2266" s="20">
        <v>0</v>
      </c>
      <c r="H2266" s="20">
        <v>0</v>
      </c>
      <c r="I2266" s="20">
        <v>0</v>
      </c>
      <c r="J2266" s="20">
        <v>0</v>
      </c>
      <c r="K2266" s="20">
        <v>1.192E-2</v>
      </c>
      <c r="L2266" s="20">
        <v>0</v>
      </c>
      <c r="N2266" s="1">
        <v>1</v>
      </c>
      <c r="O2266" s="8" t="str">
        <f>IFERROR(IFERROR(Tabela_BI[[#This Row],[nº Capt. Superf. - DAEE]]/(Tabela_BI[[#This Row],[nº Capt. Subt. - DAEE]] + Tabela_BI[[#This Row],[nº Capt. Superf. - DAEE]]),"") *100,"")</f>
        <v/>
      </c>
      <c r="P2266" s="8" t="str">
        <f>IFERROR(IFERROR(Tabela_BI[[#This Row],[nº Capt. Subt. - DAEE]] /(Tabela_BI[[#This Row],[nº Capt. Subt. - DAEE]] + Tabela_BI[[#This Row],[nº Capt. Superf. - DAEE]]),"") *100,"")</f>
        <v/>
      </c>
      <c r="Q2266" s="1">
        <v>2</v>
      </c>
      <c r="R2266" s="1" t="s">
        <v>47</v>
      </c>
      <c r="S2266" s="6"/>
      <c r="T2266" s="6"/>
      <c r="W2266" s="1"/>
      <c r="X2266" s="1"/>
      <c r="Y2266" s="1"/>
      <c r="AC2266" s="1"/>
      <c r="AF2266" s="1"/>
      <c r="AG2266" s="1"/>
    </row>
    <row r="2267" spans="1:33" hidden="1" x14ac:dyDescent="0.25">
      <c r="A2267" s="1">
        <v>15</v>
      </c>
      <c r="B2267" s="1">
        <v>2018</v>
      </c>
      <c r="C2267" s="1">
        <v>353150615</v>
      </c>
      <c r="D2267" s="44" t="s">
        <v>401</v>
      </c>
      <c r="E2267" s="20">
        <v>0.65092805399999987</v>
      </c>
      <c r="F2267" s="20">
        <v>0.3840440739999999</v>
      </c>
      <c r="G2267" s="20">
        <v>0.26688397999999997</v>
      </c>
      <c r="H2267" s="20">
        <v>0</v>
      </c>
      <c r="I2267" s="20">
        <v>7.7050000000000007E-2</v>
      </c>
      <c r="J2267" s="20">
        <v>1.5399999999999999E-3</v>
      </c>
      <c r="K2267" s="20">
        <v>0.55810129499999994</v>
      </c>
      <c r="L2267" s="20">
        <v>1.4236759E-2</v>
      </c>
      <c r="M2267" s="20">
        <v>5.3556619884259256E-2</v>
      </c>
      <c r="N2267" s="1">
        <v>6</v>
      </c>
      <c r="O2267" s="8">
        <f>IFERROR(IFERROR(Tabela_BI[[#This Row],[nº Capt. Superf. - DAEE]]/(Tabela_BI[[#This Row],[nº Capt. Subt. - DAEE]] + Tabela_BI[[#This Row],[nº Capt. Superf. - DAEE]]),"") *100,"")</f>
        <v>23.076923076923077</v>
      </c>
      <c r="P2267" s="8">
        <f>IFERROR(IFERROR(Tabela_BI[[#This Row],[nº Capt. Subt. - DAEE]] /(Tabela_BI[[#This Row],[nº Capt. Subt. - DAEE]] + Tabela_BI[[#This Row],[nº Capt. Superf. - DAEE]]),"") *100,"")</f>
        <v>76.923076923076934</v>
      </c>
      <c r="Q2267" s="1">
        <v>24</v>
      </c>
      <c r="R2267" s="1">
        <v>80</v>
      </c>
      <c r="S2267" s="6">
        <v>962.49599999999987</v>
      </c>
      <c r="T2267" s="6">
        <v>277.00634879999996</v>
      </c>
      <c r="W2267" s="1"/>
      <c r="X2267" s="1"/>
      <c r="Y2267" s="1"/>
      <c r="AC2267" s="1"/>
      <c r="AF2267" s="1"/>
      <c r="AG2267" s="1"/>
    </row>
    <row r="2268" spans="1:33" hidden="1" x14ac:dyDescent="0.25">
      <c r="A2268" s="1">
        <v>20</v>
      </c>
      <c r="B2268" s="1">
        <v>2018</v>
      </c>
      <c r="C2268" s="1">
        <v>353160520</v>
      </c>
      <c r="D2268" s="44" t="s">
        <v>402</v>
      </c>
      <c r="E2268" s="20">
        <v>0.17506324100000004</v>
      </c>
      <c r="F2268" s="20">
        <v>8.09E-3</v>
      </c>
      <c r="G2268" s="20">
        <v>0.16697324100000002</v>
      </c>
      <c r="H2268" s="20">
        <v>0</v>
      </c>
      <c r="I2268" s="20">
        <v>2.0549999999999999E-2</v>
      </c>
      <c r="J2268" s="20">
        <v>2.9099999999999998E-3</v>
      </c>
      <c r="K2268" s="20">
        <v>0.13579963000000006</v>
      </c>
      <c r="L2268" s="20">
        <v>1.5803610999999999E-2</v>
      </c>
      <c r="M2268" s="20">
        <v>9.5241396990740738E-3</v>
      </c>
      <c r="N2268" s="1">
        <v>0</v>
      </c>
      <c r="O2268" s="8">
        <f>IFERROR(IFERROR(Tabela_BI[[#This Row],[nº Capt. Superf. - DAEE]]/(Tabela_BI[[#This Row],[nº Capt. Subt. - DAEE]] + Tabela_BI[[#This Row],[nº Capt. Superf. - DAEE]]),"") *100,"")</f>
        <v>11.627906976744185</v>
      </c>
      <c r="P2268" s="8">
        <f>IFERROR(IFERROR(Tabela_BI[[#This Row],[nº Capt. Subt. - DAEE]] /(Tabela_BI[[#This Row],[nº Capt. Subt. - DAEE]] + Tabela_BI[[#This Row],[nº Capt. Superf. - DAEE]]),"") *100,"")</f>
        <v>88.372093023255815</v>
      </c>
      <c r="Q2268" s="1">
        <v>5</v>
      </c>
      <c r="R2268" s="1">
        <v>38</v>
      </c>
      <c r="S2268" s="6">
        <v>174.21263999999999</v>
      </c>
      <c r="T2268" s="6">
        <v>174.21263999999999</v>
      </c>
      <c r="W2268" s="1"/>
      <c r="X2268" s="1"/>
      <c r="Y2268" s="1"/>
      <c r="AC2268" s="1"/>
      <c r="AF2268" s="1"/>
      <c r="AG2268" s="1"/>
    </row>
    <row r="2269" spans="1:33" hidden="1" x14ac:dyDescent="0.25">
      <c r="A2269" s="1">
        <v>5</v>
      </c>
      <c r="B2269" s="1">
        <v>2018</v>
      </c>
      <c r="C2269" s="1">
        <v>35318035</v>
      </c>
      <c r="D2269" s="44" t="s">
        <v>403</v>
      </c>
      <c r="E2269" s="20">
        <v>0.33602127999999992</v>
      </c>
      <c r="F2269" s="20">
        <v>9.8784073999999986E-2</v>
      </c>
      <c r="G2269" s="20">
        <v>0.23723720599999992</v>
      </c>
      <c r="H2269" s="20">
        <v>0</v>
      </c>
      <c r="I2269" s="20">
        <v>6.5929999999999989E-2</v>
      </c>
      <c r="J2269" s="20">
        <v>0.12508049399999999</v>
      </c>
      <c r="K2269" s="20">
        <v>8.3426665999999997E-2</v>
      </c>
      <c r="L2269" s="20">
        <v>6.1584120000000006E-2</v>
      </c>
      <c r="M2269" s="20">
        <v>0.1747945486111111</v>
      </c>
      <c r="N2269" s="1">
        <v>44</v>
      </c>
      <c r="O2269" s="8">
        <f>IFERROR(IFERROR(Tabela_BI[[#This Row],[nº Capt. Superf. - DAEE]]/(Tabela_BI[[#This Row],[nº Capt. Subt. - DAEE]] + Tabela_BI[[#This Row],[nº Capt. Superf. - DAEE]]),"") *100,"")</f>
        <v>17.241379310344829</v>
      </c>
      <c r="P2269" s="8">
        <f>IFERROR(IFERROR(Tabela_BI[[#This Row],[nº Capt. Subt. - DAEE]] /(Tabela_BI[[#This Row],[nº Capt. Subt. - DAEE]] + Tabela_BI[[#This Row],[nº Capt. Superf. - DAEE]]),"") *100,"")</f>
        <v>82.758620689655174</v>
      </c>
      <c r="Q2269" s="1">
        <v>25</v>
      </c>
      <c r="R2269" s="1">
        <v>120</v>
      </c>
      <c r="S2269" s="6">
        <v>2235.5189999999998</v>
      </c>
      <c r="T2269" s="6">
        <v>2235.5189999999998</v>
      </c>
      <c r="W2269" s="1"/>
      <c r="X2269" s="1"/>
      <c r="Y2269" s="1"/>
      <c r="AC2269" s="1"/>
      <c r="AF2269" s="1"/>
      <c r="AG2269" s="1"/>
    </row>
    <row r="2270" spans="1:33" hidden="1" x14ac:dyDescent="0.25">
      <c r="A2270" s="1">
        <v>2</v>
      </c>
      <c r="B2270" s="1">
        <v>2018</v>
      </c>
      <c r="C2270" s="1">
        <v>35317042</v>
      </c>
      <c r="D2270" s="44" t="s">
        <v>404</v>
      </c>
      <c r="E2270" s="20">
        <v>5.2098934999999985E-2</v>
      </c>
      <c r="F2270" s="20">
        <v>5.1280925999999984E-2</v>
      </c>
      <c r="G2270" s="20">
        <v>8.1800900000000008E-4</v>
      </c>
      <c r="H2270" s="20">
        <v>0</v>
      </c>
      <c r="I2270" s="20">
        <v>1.1170000000000001E-2</v>
      </c>
      <c r="J2270" s="20">
        <v>8.3147999999999997E-5</v>
      </c>
      <c r="K2270" s="20">
        <v>3.4362036999999998E-2</v>
      </c>
      <c r="L2270" s="20">
        <v>6.4837500000000008E-3</v>
      </c>
      <c r="M2270" s="20">
        <v>5.7758109374999997E-3</v>
      </c>
      <c r="N2270" s="1">
        <v>27</v>
      </c>
      <c r="O2270" s="8">
        <f>IFERROR(IFERROR(Tabela_BI[[#This Row],[nº Capt. Superf. - DAEE]]/(Tabela_BI[[#This Row],[nº Capt. Subt. - DAEE]] + Tabela_BI[[#This Row],[nº Capt. Superf. - DAEE]]),"") *100,"")</f>
        <v>86.666666666666671</v>
      </c>
      <c r="P2270" s="8">
        <f>IFERROR(IFERROR(Tabela_BI[[#This Row],[nº Capt. Subt. - DAEE]] /(Tabela_BI[[#This Row],[nº Capt. Subt. - DAEE]] + Tabela_BI[[#This Row],[nº Capt. Superf. - DAEE]]),"") *100,"")</f>
        <v>13.333333333333334</v>
      </c>
      <c r="Q2270" s="1">
        <v>26</v>
      </c>
      <c r="R2270" s="1">
        <v>4</v>
      </c>
      <c r="S2270" s="6">
        <v>88.395137999999989</v>
      </c>
      <c r="T2270" s="6">
        <v>88.395137999999989</v>
      </c>
      <c r="W2270" s="1"/>
      <c r="X2270" s="1"/>
      <c r="Y2270" s="1"/>
      <c r="AC2270" s="1"/>
      <c r="AF2270" s="1"/>
      <c r="AG2270" s="1"/>
    </row>
    <row r="2271" spans="1:33" hidden="1" x14ac:dyDescent="0.25">
      <c r="A2271" s="1">
        <v>4</v>
      </c>
      <c r="B2271" s="1">
        <v>2018</v>
      </c>
      <c r="C2271" s="1">
        <v>35319024</v>
      </c>
      <c r="D2271" s="44" t="s">
        <v>405</v>
      </c>
      <c r="E2271" s="20">
        <v>4.9300000000000004E-3</v>
      </c>
      <c r="F2271" s="20">
        <v>4.9300000000000004E-3</v>
      </c>
      <c r="G2271" s="20">
        <v>0</v>
      </c>
      <c r="H2271" s="20">
        <v>0</v>
      </c>
      <c r="I2271" s="20">
        <v>0</v>
      </c>
      <c r="J2271" s="20">
        <v>0</v>
      </c>
      <c r="K2271" s="20">
        <v>4.9300000000000004E-3</v>
      </c>
      <c r="L2271" s="20">
        <v>0</v>
      </c>
      <c r="N2271" s="1">
        <v>1</v>
      </c>
      <c r="O2271" s="8" t="str">
        <f>IFERROR(IFERROR(Tabela_BI[[#This Row],[nº Capt. Superf. - DAEE]]/(Tabela_BI[[#This Row],[nº Capt. Subt. - DAEE]] + Tabela_BI[[#This Row],[nº Capt. Superf. - DAEE]]),"") *100,"")</f>
        <v/>
      </c>
      <c r="P2271" s="8" t="str">
        <f>IFERROR(IFERROR(Tabela_BI[[#This Row],[nº Capt. Subt. - DAEE]] /(Tabela_BI[[#This Row],[nº Capt. Subt. - DAEE]] + Tabela_BI[[#This Row],[nº Capt. Superf. - DAEE]]),"") *100,"")</f>
        <v/>
      </c>
      <c r="Q2271" s="1">
        <v>2</v>
      </c>
      <c r="R2271" s="1" t="s">
        <v>47</v>
      </c>
      <c r="S2271" s="6"/>
      <c r="T2271" s="6"/>
      <c r="W2271" s="1"/>
      <c r="X2271" s="1"/>
      <c r="Y2271" s="1"/>
      <c r="AC2271" s="1"/>
      <c r="AF2271" s="1"/>
      <c r="AG2271" s="1"/>
    </row>
    <row r="2272" spans="1:33" hidden="1" x14ac:dyDescent="0.25">
      <c r="A2272" s="1">
        <v>12</v>
      </c>
      <c r="B2272" s="1">
        <v>2018</v>
      </c>
      <c r="C2272" s="1">
        <v>353190212</v>
      </c>
      <c r="D2272" s="44" t="s">
        <v>405</v>
      </c>
      <c r="E2272" s="20">
        <v>2.0072849749999992</v>
      </c>
      <c r="F2272" s="20">
        <v>1.7144599749999994</v>
      </c>
      <c r="G2272" s="20">
        <v>0.29282499999999989</v>
      </c>
      <c r="H2272" s="20">
        <v>0.16764015728056819</v>
      </c>
      <c r="I2272" s="20">
        <v>4.6299999999999996E-3</v>
      </c>
      <c r="J2272" s="20">
        <v>0.26820999999999995</v>
      </c>
      <c r="K2272" s="20">
        <v>1.4958214559999994</v>
      </c>
      <c r="L2272" s="20">
        <v>0.23862351899999995</v>
      </c>
      <c r="M2272" s="20">
        <v>9.6482037037037033E-2</v>
      </c>
      <c r="N2272" s="1">
        <v>29</v>
      </c>
      <c r="O2272" s="8">
        <f>IFERROR(IFERROR(Tabela_BI[[#This Row],[nº Capt. Superf. - DAEE]]/(Tabela_BI[[#This Row],[nº Capt. Subt. - DAEE]] + Tabela_BI[[#This Row],[nº Capt. Superf. - DAEE]]),"") *100,"")</f>
        <v>54.54545454545454</v>
      </c>
      <c r="P2272" s="8">
        <f>IFERROR(IFERROR(Tabela_BI[[#This Row],[nº Capt. Subt. - DAEE]] /(Tabela_BI[[#This Row],[nº Capt. Subt. - DAEE]] + Tabela_BI[[#This Row],[nº Capt. Superf. - DAEE]]),"") *100,"")</f>
        <v>45.454545454545453</v>
      </c>
      <c r="Q2272" s="1">
        <v>48</v>
      </c>
      <c r="R2272" s="1">
        <v>40</v>
      </c>
      <c r="S2272" s="6">
        <v>1689.444</v>
      </c>
      <c r="T2272" s="6">
        <v>1654.1346203999999</v>
      </c>
      <c r="W2272" s="1"/>
      <c r="X2272" s="1"/>
      <c r="Y2272" s="1"/>
      <c r="AC2272" s="1"/>
      <c r="AF2272" s="1"/>
      <c r="AG2272" s="1"/>
    </row>
    <row r="2273" spans="1:33" hidden="1" x14ac:dyDescent="0.25">
      <c r="A2273" s="1">
        <v>5</v>
      </c>
      <c r="B2273" s="1">
        <v>2018</v>
      </c>
      <c r="C2273" s="1">
        <v>35320095</v>
      </c>
      <c r="D2273" s="44" t="s">
        <v>406</v>
      </c>
      <c r="E2273" s="20">
        <v>0.22808609200000007</v>
      </c>
      <c r="F2273" s="20">
        <v>0.20959824100000007</v>
      </c>
      <c r="G2273" s="20">
        <v>1.8487850999999996E-2</v>
      </c>
      <c r="H2273" s="20">
        <v>0</v>
      </c>
      <c r="I2273" s="20">
        <v>3.3230000000000003E-2</v>
      </c>
      <c r="J2273" s="20">
        <v>2.1002222000000001E-2</v>
      </c>
      <c r="K2273" s="20">
        <v>0.13997766700000003</v>
      </c>
      <c r="L2273" s="20">
        <v>3.3876202999999994E-2</v>
      </c>
      <c r="M2273" s="20">
        <v>3.3973041437500004E-2</v>
      </c>
      <c r="N2273" s="1">
        <v>37</v>
      </c>
      <c r="O2273" s="8">
        <f>IFERROR(IFERROR(Tabela_BI[[#This Row],[nº Capt. Superf. - DAEE]]/(Tabela_BI[[#This Row],[nº Capt. Subt. - DAEE]] + Tabela_BI[[#This Row],[nº Capt. Superf. - DAEE]]),"") *100,"")</f>
        <v>42.857142857142854</v>
      </c>
      <c r="P2273" s="8">
        <f>IFERROR(IFERROR(Tabela_BI[[#This Row],[nº Capt. Subt. - DAEE]] /(Tabela_BI[[#This Row],[nº Capt. Subt. - DAEE]] + Tabela_BI[[#This Row],[nº Capt. Superf. - DAEE]]),"") *100,"")</f>
        <v>57.142857142857139</v>
      </c>
      <c r="Q2273" s="1">
        <v>36</v>
      </c>
      <c r="R2273" s="1">
        <v>48</v>
      </c>
      <c r="S2273" s="6">
        <v>583.38467999999989</v>
      </c>
      <c r="T2273" s="6">
        <v>583.38467999999989</v>
      </c>
      <c r="W2273" s="1"/>
      <c r="X2273" s="1"/>
      <c r="Y2273" s="1"/>
      <c r="AC2273" s="1"/>
      <c r="AF2273" s="1"/>
      <c r="AG2273" s="1"/>
    </row>
    <row r="2274" spans="1:33" hidden="1" x14ac:dyDescent="0.25">
      <c r="A2274" s="1">
        <v>9</v>
      </c>
      <c r="B2274" s="1">
        <v>2018</v>
      </c>
      <c r="C2274" s="1">
        <v>35320589</v>
      </c>
      <c r="D2274" s="44" t="s">
        <v>407</v>
      </c>
      <c r="E2274" s="20">
        <v>0.59152111100000015</v>
      </c>
      <c r="F2274" s="20">
        <v>0.58694000000000013</v>
      </c>
      <c r="G2274" s="20">
        <v>4.5811109999999988E-3</v>
      </c>
      <c r="H2274" s="20">
        <v>0</v>
      </c>
      <c r="I2274" s="20">
        <v>0</v>
      </c>
      <c r="J2274" s="20">
        <v>4.211111E-3</v>
      </c>
      <c r="K2274" s="20">
        <v>0.58536999999999995</v>
      </c>
      <c r="L2274" s="20">
        <v>1.9400000000000001E-3</v>
      </c>
      <c r="M2274" s="20">
        <v>1.1898437499999999E-2</v>
      </c>
      <c r="N2274" s="1">
        <v>5</v>
      </c>
      <c r="O2274" s="8">
        <f>IFERROR(IFERROR(Tabela_BI[[#This Row],[nº Capt. Superf. - DAEE]]/(Tabela_BI[[#This Row],[nº Capt. Subt. - DAEE]] + Tabela_BI[[#This Row],[nº Capt. Superf. - DAEE]]),"") *100,"")</f>
        <v>54.166666666666664</v>
      </c>
      <c r="P2274" s="8">
        <f>IFERROR(IFERROR(Tabela_BI[[#This Row],[nº Capt. Subt. - DAEE]] /(Tabela_BI[[#This Row],[nº Capt. Subt. - DAEE]] + Tabela_BI[[#This Row],[nº Capt. Superf. - DAEE]]),"") *100,"")</f>
        <v>45.833333333333329</v>
      </c>
      <c r="Q2274" s="1">
        <v>13</v>
      </c>
      <c r="R2274" s="1">
        <v>11</v>
      </c>
      <c r="S2274" s="6">
        <v>184.68</v>
      </c>
      <c r="T2274" s="6">
        <v>184.68</v>
      </c>
      <c r="W2274" s="1"/>
      <c r="X2274" s="1"/>
      <c r="Y2274" s="1"/>
      <c r="AC2274" s="1"/>
      <c r="AF2274" s="1"/>
      <c r="AG2274" s="1"/>
    </row>
    <row r="2275" spans="1:33" hidden="1" x14ac:dyDescent="0.25">
      <c r="A2275" s="1">
        <v>19</v>
      </c>
      <c r="B2275" s="1">
        <v>2018</v>
      </c>
      <c r="C2275" s="1">
        <v>353210819</v>
      </c>
      <c r="D2275" s="44" t="s">
        <v>408</v>
      </c>
      <c r="E2275" s="20">
        <v>1.0904044E-2</v>
      </c>
      <c r="F2275" s="20">
        <v>1.0194043999999999E-2</v>
      </c>
      <c r="G2275" s="20">
        <v>7.1000000000000002E-4</v>
      </c>
      <c r="H2275" s="20">
        <v>0</v>
      </c>
      <c r="I2275" s="20">
        <v>5.5999999999999995E-4</v>
      </c>
      <c r="J2275" s="20">
        <v>0</v>
      </c>
      <c r="K2275" s="20">
        <v>1.0244043999999999E-2</v>
      </c>
      <c r="L2275" s="20">
        <v>1E-4</v>
      </c>
      <c r="M2275" s="20">
        <v>6.3971104166666674E-3</v>
      </c>
      <c r="N2275" s="1" t="s">
        <v>47</v>
      </c>
      <c r="O2275" s="8">
        <f>IFERROR(IFERROR(Tabela_BI[[#This Row],[nº Capt. Superf. - DAEE]]/(Tabela_BI[[#This Row],[nº Capt. Subt. - DAEE]] + Tabela_BI[[#This Row],[nº Capt. Superf. - DAEE]]),"") *100,"")</f>
        <v>42.857142857142854</v>
      </c>
      <c r="P2275" s="8">
        <f>IFERROR(IFERROR(Tabela_BI[[#This Row],[nº Capt. Subt. - DAEE]] /(Tabela_BI[[#This Row],[nº Capt. Subt. - DAEE]] + Tabela_BI[[#This Row],[nº Capt. Superf. - DAEE]]),"") *100,"")</f>
        <v>57.142857142857139</v>
      </c>
      <c r="Q2275" s="1">
        <v>3</v>
      </c>
      <c r="R2275" s="1">
        <v>4</v>
      </c>
      <c r="S2275" s="6">
        <v>148.22999999999999</v>
      </c>
      <c r="T2275" s="6">
        <v>148.22999999999999</v>
      </c>
      <c r="W2275" s="1"/>
      <c r="X2275" s="1"/>
      <c r="Y2275" s="1"/>
      <c r="AC2275" s="1"/>
      <c r="AF2275" s="1"/>
      <c r="AG2275" s="1"/>
    </row>
    <row r="2276" spans="1:33" hidden="1" x14ac:dyDescent="0.25">
      <c r="A2276" s="1">
        <v>20</v>
      </c>
      <c r="B2276" s="1">
        <v>2018</v>
      </c>
      <c r="C2276" s="1">
        <v>353210820</v>
      </c>
      <c r="D2276" s="44" t="s">
        <v>408</v>
      </c>
      <c r="E2276" s="20">
        <v>9.2592599999999998E-4</v>
      </c>
      <c r="F2276" s="20">
        <v>9.2592599999999998E-4</v>
      </c>
      <c r="G2276" s="20">
        <v>0</v>
      </c>
      <c r="H2276" s="20">
        <v>0</v>
      </c>
      <c r="I2276" s="20">
        <v>0</v>
      </c>
      <c r="J2276" s="20">
        <v>0</v>
      </c>
      <c r="K2276" s="20">
        <v>9.2592599999999998E-4</v>
      </c>
      <c r="L2276" s="20">
        <v>0</v>
      </c>
      <c r="N2276" s="1">
        <v>1</v>
      </c>
      <c r="O2276" s="8" t="str">
        <f>IFERROR(IFERROR(Tabela_BI[[#This Row],[nº Capt. Superf. - DAEE]]/(Tabela_BI[[#This Row],[nº Capt. Subt. - DAEE]] + Tabela_BI[[#This Row],[nº Capt. Superf. - DAEE]]),"") *100,"")</f>
        <v/>
      </c>
      <c r="P2276" s="8" t="str">
        <f>IFERROR(IFERROR(Tabela_BI[[#This Row],[nº Capt. Subt. - DAEE]] /(Tabela_BI[[#This Row],[nº Capt. Subt. - DAEE]] + Tabela_BI[[#This Row],[nº Capt. Superf. - DAEE]]),"") *100,"")</f>
        <v/>
      </c>
      <c r="Q2276" s="1">
        <v>1</v>
      </c>
      <c r="R2276" s="1" t="s">
        <v>47</v>
      </c>
      <c r="S2276" s="6"/>
      <c r="T2276" s="6"/>
      <c r="W2276" s="1"/>
      <c r="X2276" s="1"/>
      <c r="Y2276" s="1"/>
      <c r="AC2276" s="1"/>
      <c r="AF2276" s="1"/>
      <c r="AG2276" s="1"/>
    </row>
    <row r="2277" spans="1:33" hidden="1" x14ac:dyDescent="0.25">
      <c r="A2277" s="1">
        <v>22</v>
      </c>
      <c r="B2277" s="1">
        <v>2018</v>
      </c>
      <c r="C2277" s="1">
        <v>353215722</v>
      </c>
      <c r="D2277" s="44" t="s">
        <v>409</v>
      </c>
      <c r="E2277" s="20">
        <v>1.755E-2</v>
      </c>
      <c r="F2277" s="20">
        <v>8.8500000000000002E-3</v>
      </c>
      <c r="G2277" s="20">
        <v>8.6999999999999994E-3</v>
      </c>
      <c r="H2277" s="20">
        <v>0</v>
      </c>
      <c r="I2277" s="20">
        <v>8.6400000000000001E-3</v>
      </c>
      <c r="J2277" s="20">
        <v>0</v>
      </c>
      <c r="K2277" s="20">
        <v>8.8500000000000002E-3</v>
      </c>
      <c r="L2277" s="20">
        <v>6.0000000000000002E-5</v>
      </c>
      <c r="M2277" s="20">
        <v>7.8125E-3</v>
      </c>
      <c r="N2277" s="1">
        <v>1</v>
      </c>
      <c r="O2277" s="8">
        <f>IFERROR(IFERROR(Tabela_BI[[#This Row],[nº Capt. Superf. - DAEE]]/(Tabela_BI[[#This Row],[nº Capt. Subt. - DAEE]] + Tabela_BI[[#This Row],[nº Capt. Superf. - DAEE]]),"") *100,"")</f>
        <v>33.333333333333329</v>
      </c>
      <c r="P2277" s="8">
        <f>IFERROR(IFERROR(Tabela_BI[[#This Row],[nº Capt. Subt. - DAEE]] /(Tabela_BI[[#This Row],[nº Capt. Subt. - DAEE]] + Tabela_BI[[#This Row],[nº Capt. Superf. - DAEE]]),"") *100,"")</f>
        <v>66.666666666666657</v>
      </c>
      <c r="Q2277" s="1">
        <v>2</v>
      </c>
      <c r="R2277" s="1">
        <v>4</v>
      </c>
      <c r="S2277" s="6">
        <v>147.48803999999998</v>
      </c>
      <c r="T2277" s="6">
        <v>147.48803999999998</v>
      </c>
      <c r="W2277" s="1"/>
      <c r="X2277" s="1"/>
      <c r="Y2277" s="1"/>
      <c r="AC2277" s="1"/>
      <c r="AF2277" s="1"/>
      <c r="AG2277" s="1"/>
    </row>
    <row r="2278" spans="1:33" hidden="1" x14ac:dyDescent="0.25">
      <c r="A2278" s="1">
        <v>22</v>
      </c>
      <c r="B2278" s="1">
        <v>2018</v>
      </c>
      <c r="C2278" s="1">
        <v>353220722</v>
      </c>
      <c r="D2278" s="44" t="s">
        <v>410</v>
      </c>
      <c r="E2278" s="20">
        <v>6.9190000000000002E-2</v>
      </c>
      <c r="F2278" s="20">
        <v>2.282E-2</v>
      </c>
      <c r="G2278" s="20">
        <v>4.6369999999999995E-2</v>
      </c>
      <c r="H2278" s="20">
        <v>4.6806823947234899E-2</v>
      </c>
      <c r="I2278" s="20">
        <v>6.3E-3</v>
      </c>
      <c r="J2278" s="20">
        <v>6.2359999999999992E-2</v>
      </c>
      <c r="K2278" s="20">
        <v>0</v>
      </c>
      <c r="L2278" s="20">
        <v>5.2999999999999998E-4</v>
      </c>
      <c r="M2278" s="20">
        <v>1.1749795572916668E-2</v>
      </c>
      <c r="N2278" s="1" t="s">
        <v>47</v>
      </c>
      <c r="O2278" s="8">
        <f>IFERROR(IFERROR(Tabela_BI[[#This Row],[nº Capt. Superf. - DAEE]]/(Tabela_BI[[#This Row],[nº Capt. Subt. - DAEE]] + Tabela_BI[[#This Row],[nº Capt. Superf. - DAEE]]),"") *100,"")</f>
        <v>13.333333333333334</v>
      </c>
      <c r="P2278" s="8">
        <f>IFERROR(IFERROR(Tabela_BI[[#This Row],[nº Capt. Subt. - DAEE]] /(Tabela_BI[[#This Row],[nº Capt. Subt. - DAEE]] + Tabela_BI[[#This Row],[nº Capt. Superf. - DAEE]]),"") *100,"")</f>
        <v>86.666666666666671</v>
      </c>
      <c r="Q2278" s="1">
        <v>2</v>
      </c>
      <c r="R2278" s="1">
        <v>13</v>
      </c>
      <c r="S2278" s="6">
        <v>188.02799999999999</v>
      </c>
      <c r="T2278" s="6">
        <v>188.02799999999999</v>
      </c>
      <c r="W2278" s="1"/>
      <c r="X2278" s="1"/>
      <c r="Y2278" s="1"/>
      <c r="AC2278" s="1"/>
      <c r="AF2278" s="1"/>
      <c r="AG2278" s="1"/>
    </row>
    <row r="2279" spans="1:33" hidden="1" x14ac:dyDescent="0.25">
      <c r="A2279" s="1">
        <v>2</v>
      </c>
      <c r="B2279" s="1">
        <v>2018</v>
      </c>
      <c r="C2279" s="1">
        <v>35323062</v>
      </c>
      <c r="D2279" s="44" t="s">
        <v>411</v>
      </c>
      <c r="E2279" s="20">
        <v>1.9840406000000005E-2</v>
      </c>
      <c r="F2279" s="20">
        <v>1.9126949000000004E-2</v>
      </c>
      <c r="G2279" s="20">
        <v>7.1345700000000002E-4</v>
      </c>
      <c r="H2279" s="20">
        <v>2.1401889903602191E-3</v>
      </c>
      <c r="I2279" s="20">
        <v>0</v>
      </c>
      <c r="J2279" s="20">
        <v>2.23148E-4</v>
      </c>
      <c r="K2279" s="20">
        <v>1.5011517000000002E-2</v>
      </c>
      <c r="L2279" s="20">
        <v>4.605741E-3</v>
      </c>
      <c r="M2279" s="20">
        <v>7.439140625E-3</v>
      </c>
      <c r="N2279" s="1">
        <v>49</v>
      </c>
      <c r="O2279" s="8">
        <f>IFERROR(IFERROR(Tabela_BI[[#This Row],[nº Capt. Superf. - DAEE]]/(Tabela_BI[[#This Row],[nº Capt. Subt. - DAEE]] + Tabela_BI[[#This Row],[nº Capt. Superf. - DAEE]]),"") *100,"")</f>
        <v>87.096774193548384</v>
      </c>
      <c r="P2279" s="8">
        <f>IFERROR(IFERROR(Tabela_BI[[#This Row],[nº Capt. Subt. - DAEE]] /(Tabela_BI[[#This Row],[nº Capt. Subt. - DAEE]] + Tabela_BI[[#This Row],[nº Capt. Superf. - DAEE]]),"") *100,"")</f>
        <v>12.903225806451612</v>
      </c>
      <c r="Q2279" s="1">
        <v>27</v>
      </c>
      <c r="R2279" s="1">
        <v>4</v>
      </c>
      <c r="S2279" s="6">
        <v>144.58176</v>
      </c>
      <c r="T2279" s="6">
        <v>72.290880000000001</v>
      </c>
      <c r="W2279" s="1"/>
      <c r="X2279" s="1"/>
      <c r="Y2279" s="1"/>
      <c r="AC2279" s="1"/>
      <c r="AF2279" s="1"/>
      <c r="AG2279" s="1"/>
    </row>
    <row r="2280" spans="1:33" hidden="1" x14ac:dyDescent="0.25">
      <c r="A2280" s="1">
        <v>5</v>
      </c>
      <c r="B2280" s="1">
        <v>2018</v>
      </c>
      <c r="C2280" s="1">
        <v>35324055</v>
      </c>
      <c r="D2280" s="44" t="s">
        <v>412</v>
      </c>
      <c r="E2280" s="20">
        <v>31.120599351000003</v>
      </c>
      <c r="F2280" s="20">
        <v>31.096000000000004</v>
      </c>
      <c r="G2280" s="20">
        <v>2.4599350999999964E-2</v>
      </c>
      <c r="H2280" s="20">
        <v>0</v>
      </c>
      <c r="I2280" s="20">
        <v>31.036059999999999</v>
      </c>
      <c r="J2280" s="20">
        <v>3.1099999999999999E-3</v>
      </c>
      <c r="K2280" s="20">
        <v>3.9759443999999998E-2</v>
      </c>
      <c r="L2280" s="20">
        <v>4.1669906999999964E-2</v>
      </c>
      <c r="M2280" s="20">
        <v>1.8388665104166667E-2</v>
      </c>
      <c r="N2280" s="1">
        <v>33</v>
      </c>
      <c r="O2280" s="8">
        <f>IFERROR(IFERROR(Tabela_BI[[#This Row],[nº Capt. Superf. - DAEE]]/(Tabela_BI[[#This Row],[nº Capt. Subt. - DAEE]] + Tabela_BI[[#This Row],[nº Capt. Superf. - DAEE]]),"") *100,"")</f>
        <v>19.491525423728813</v>
      </c>
      <c r="P2280" s="8">
        <f>IFERROR(IFERROR(Tabela_BI[[#This Row],[nº Capt. Subt. - DAEE]] /(Tabela_BI[[#This Row],[nº Capt. Subt. - DAEE]] + Tabela_BI[[#This Row],[nº Capt. Superf. - DAEE]]),"") *100,"")</f>
        <v>80.508474576271183</v>
      </c>
      <c r="Q2280" s="1">
        <v>23</v>
      </c>
      <c r="R2280" s="1">
        <v>95</v>
      </c>
      <c r="S2280" s="6">
        <v>115.863696</v>
      </c>
      <c r="T2280" s="6">
        <v>115.747832304</v>
      </c>
      <c r="W2280" s="1"/>
      <c r="X2280" s="1"/>
      <c r="Y2280" s="1"/>
      <c r="AC2280" s="1"/>
      <c r="AF2280" s="1"/>
      <c r="AG2280" s="1"/>
    </row>
    <row r="2281" spans="1:33" hidden="1" x14ac:dyDescent="0.25">
      <c r="A2281" s="1">
        <v>6</v>
      </c>
      <c r="B2281" s="1">
        <v>2018</v>
      </c>
      <c r="C2281" s="1">
        <v>35324056</v>
      </c>
      <c r="D2281" s="44" t="s">
        <v>412</v>
      </c>
      <c r="E2281" s="20">
        <v>2.0000000000000002E-5</v>
      </c>
      <c r="F2281" s="20">
        <v>2.0000000000000002E-5</v>
      </c>
      <c r="G2281" s="20">
        <v>0</v>
      </c>
      <c r="H2281" s="20">
        <v>0</v>
      </c>
      <c r="I2281" s="20">
        <v>0</v>
      </c>
      <c r="J2281" s="20">
        <v>0</v>
      </c>
      <c r="K2281" s="20">
        <v>0</v>
      </c>
      <c r="L2281" s="20">
        <v>2.0000000000000002E-5</v>
      </c>
      <c r="N2281" s="1">
        <v>0</v>
      </c>
      <c r="O2281" s="8" t="str">
        <f>IFERROR(IFERROR(Tabela_BI[[#This Row],[nº Capt. Superf. - DAEE]]/(Tabela_BI[[#This Row],[nº Capt. Subt. - DAEE]] + Tabela_BI[[#This Row],[nº Capt. Superf. - DAEE]]),"") *100,"")</f>
        <v/>
      </c>
      <c r="P2281" s="8" t="str">
        <f>IFERROR(IFERROR(Tabela_BI[[#This Row],[nº Capt. Subt. - DAEE]] /(Tabela_BI[[#This Row],[nº Capt. Subt. - DAEE]] + Tabela_BI[[#This Row],[nº Capt. Superf. - DAEE]]),"") *100,"")</f>
        <v/>
      </c>
      <c r="Q2281" s="1">
        <v>1</v>
      </c>
      <c r="R2281" s="1" t="s">
        <v>47</v>
      </c>
      <c r="S2281" s="6"/>
      <c r="T2281" s="6"/>
      <c r="W2281" s="1"/>
      <c r="X2281" s="1"/>
      <c r="Y2281" s="1"/>
      <c r="AC2281" s="1"/>
      <c r="AF2281" s="1"/>
      <c r="AG2281" s="1"/>
    </row>
    <row r="2282" spans="1:33" hidden="1" x14ac:dyDescent="0.25">
      <c r="A2282" s="1">
        <v>16</v>
      </c>
      <c r="B2282" s="1">
        <v>2018</v>
      </c>
      <c r="C2282" s="1">
        <v>353250416</v>
      </c>
      <c r="D2282" s="44" t="s">
        <v>413</v>
      </c>
      <c r="E2282" s="20">
        <v>0</v>
      </c>
      <c r="F2282" s="20">
        <v>0</v>
      </c>
      <c r="G2282" s="20">
        <v>0</v>
      </c>
      <c r="H2282" s="20">
        <v>0</v>
      </c>
      <c r="I2282" s="20">
        <v>0</v>
      </c>
      <c r="J2282" s="20">
        <v>0</v>
      </c>
      <c r="K2282" s="20">
        <v>0</v>
      </c>
      <c r="L2282" s="20">
        <v>0</v>
      </c>
      <c r="N2282" s="1">
        <v>0</v>
      </c>
      <c r="O2282" s="8" t="str">
        <f>IFERROR(IFERROR(Tabela_BI[[#This Row],[nº Capt. Superf. - DAEE]]/(Tabela_BI[[#This Row],[nº Capt. Subt. - DAEE]] + Tabela_BI[[#This Row],[nº Capt. Superf. - DAEE]]),"") *100,"")</f>
        <v/>
      </c>
      <c r="P2282" s="8" t="str">
        <f>IFERROR(IFERROR(Tabela_BI[[#This Row],[nº Capt. Subt. - DAEE]] /(Tabela_BI[[#This Row],[nº Capt. Subt. - DAEE]] + Tabela_BI[[#This Row],[nº Capt. Superf. - DAEE]]),"") *100,"")</f>
        <v/>
      </c>
      <c r="Q2282" s="1">
        <v>0</v>
      </c>
      <c r="R2282" s="1">
        <v>0</v>
      </c>
      <c r="S2282" s="6"/>
      <c r="T2282" s="6"/>
      <c r="W2282" s="1"/>
      <c r="X2282" s="1"/>
      <c r="Y2282" s="1"/>
      <c r="AC2282" s="1"/>
      <c r="AF2282" s="1"/>
      <c r="AG2282" s="1"/>
    </row>
    <row r="2283" spans="1:33" hidden="1" x14ac:dyDescent="0.25">
      <c r="A2283" s="1">
        <v>18</v>
      </c>
      <c r="B2283" s="1">
        <v>2018</v>
      </c>
      <c r="C2283" s="1">
        <v>353250418</v>
      </c>
      <c r="D2283" s="44" t="s">
        <v>413</v>
      </c>
      <c r="E2283" s="20">
        <v>0.10101148100000001</v>
      </c>
      <c r="F2283" s="20">
        <v>4.8171481000000002E-2</v>
      </c>
      <c r="G2283" s="20">
        <v>5.2840000000000005E-2</v>
      </c>
      <c r="H2283" s="20">
        <v>0</v>
      </c>
      <c r="I2283" s="20">
        <v>3.2340000000000001E-2</v>
      </c>
      <c r="J2283" s="20">
        <v>2.7E-4</v>
      </c>
      <c r="K2283" s="20">
        <v>5.3551481000000005E-2</v>
      </c>
      <c r="L2283" s="20">
        <v>1.485E-2</v>
      </c>
      <c r="M2283" s="20">
        <v>2.0348649999999996E-2</v>
      </c>
      <c r="N2283" s="1">
        <v>1</v>
      </c>
      <c r="O2283" s="8">
        <f>IFERROR(IFERROR(Tabela_BI[[#This Row],[nº Capt. Superf. - DAEE]]/(Tabela_BI[[#This Row],[nº Capt. Subt. - DAEE]] + Tabela_BI[[#This Row],[nº Capt. Superf. - DAEE]]),"") *100,"")</f>
        <v>13.636363636363635</v>
      </c>
      <c r="P2283" s="8">
        <f>IFERROR(IFERROR(Tabela_BI[[#This Row],[nº Capt. Subt. - DAEE]] /(Tabela_BI[[#This Row],[nº Capt. Subt. - DAEE]] + Tabela_BI[[#This Row],[nº Capt. Superf. - DAEE]]),"") *100,"")</f>
        <v>86.36363636363636</v>
      </c>
      <c r="Q2283" s="1">
        <v>3</v>
      </c>
      <c r="R2283" s="1">
        <v>19</v>
      </c>
      <c r="S2283" s="6">
        <v>413.6832</v>
      </c>
      <c r="T2283" s="6">
        <v>413.6832</v>
      </c>
      <c r="W2283" s="1"/>
      <c r="X2283" s="1"/>
      <c r="Y2283" s="1"/>
      <c r="AC2283" s="1"/>
      <c r="AF2283" s="1"/>
      <c r="AG2283" s="1"/>
    </row>
    <row r="2284" spans="1:33" hidden="1" x14ac:dyDescent="0.25">
      <c r="A2284" s="1">
        <v>19</v>
      </c>
      <c r="B2284" s="1">
        <v>2018</v>
      </c>
      <c r="C2284" s="1">
        <v>353250419</v>
      </c>
      <c r="D2284" s="44" t="s">
        <v>413</v>
      </c>
      <c r="E2284" s="20">
        <v>1.6458889000000001E-2</v>
      </c>
      <c r="F2284" s="20">
        <v>1.6320000000000001E-2</v>
      </c>
      <c r="G2284" s="20">
        <v>1.38889E-4</v>
      </c>
      <c r="H2284" s="20">
        <v>0</v>
      </c>
      <c r="I2284" s="20">
        <v>0</v>
      </c>
      <c r="J2284" s="20">
        <v>0</v>
      </c>
      <c r="K2284" s="20">
        <v>1.6458889000000001E-2</v>
      </c>
      <c r="L2284" s="20">
        <v>0</v>
      </c>
      <c r="N2284" s="1">
        <v>0</v>
      </c>
      <c r="O2284" s="8">
        <f>IFERROR(IFERROR(Tabela_BI[[#This Row],[nº Capt. Superf. - DAEE]]/(Tabela_BI[[#This Row],[nº Capt. Subt. - DAEE]] + Tabela_BI[[#This Row],[nº Capt. Superf. - DAEE]]),"") *100,"")</f>
        <v>66.666666666666657</v>
      </c>
      <c r="P2284" s="8">
        <f>IFERROR(IFERROR(Tabela_BI[[#This Row],[nº Capt. Subt. - DAEE]] /(Tabela_BI[[#This Row],[nº Capt. Subt. - DAEE]] + Tabela_BI[[#This Row],[nº Capt. Superf. - DAEE]]),"") *100,"")</f>
        <v>33.333333333333329</v>
      </c>
      <c r="Q2284" s="1">
        <v>2</v>
      </c>
      <c r="R2284" s="1">
        <v>1</v>
      </c>
      <c r="S2284" s="6"/>
      <c r="T2284" s="6"/>
      <c r="W2284" s="1"/>
      <c r="X2284" s="1"/>
      <c r="Y2284" s="1"/>
      <c r="AC2284" s="1"/>
      <c r="AF2284" s="1"/>
      <c r="AG2284" s="1"/>
    </row>
    <row r="2285" spans="1:33" hidden="1" x14ac:dyDescent="0.25">
      <c r="A2285" s="1">
        <v>18</v>
      </c>
      <c r="B2285" s="1">
        <v>2018</v>
      </c>
      <c r="C2285" s="1">
        <v>353260318</v>
      </c>
      <c r="D2285" s="44" t="s">
        <v>414</v>
      </c>
      <c r="E2285" s="20">
        <v>5.8351480999999997E-2</v>
      </c>
      <c r="F2285" s="20">
        <v>4.4979999999999999E-2</v>
      </c>
      <c r="G2285" s="20">
        <v>1.3371480999999999E-2</v>
      </c>
      <c r="H2285" s="20">
        <v>0</v>
      </c>
      <c r="I2285" s="20">
        <v>0</v>
      </c>
      <c r="J2285" s="20">
        <v>1.7800000000000001E-3</v>
      </c>
      <c r="K2285" s="20">
        <v>5.5701481000000004E-2</v>
      </c>
      <c r="L2285" s="20">
        <v>8.7000000000000022E-4</v>
      </c>
      <c r="M2285" s="20">
        <v>2.4166812760416666E-2</v>
      </c>
      <c r="N2285" s="1">
        <v>4</v>
      </c>
      <c r="O2285" s="8">
        <f>IFERROR(IFERROR(Tabela_BI[[#This Row],[nº Capt. Superf. - DAEE]]/(Tabela_BI[[#This Row],[nº Capt. Subt. - DAEE]] + Tabela_BI[[#This Row],[nº Capt. Superf. - DAEE]]),"") *100,"")</f>
        <v>20</v>
      </c>
      <c r="P2285" s="8">
        <f>IFERROR(IFERROR(Tabela_BI[[#This Row],[nº Capt. Subt. - DAEE]] /(Tabela_BI[[#This Row],[nº Capt. Subt. - DAEE]] + Tabela_BI[[#This Row],[nº Capt. Superf. - DAEE]]),"") *100,"")</f>
        <v>80</v>
      </c>
      <c r="Q2285" s="1">
        <v>6</v>
      </c>
      <c r="R2285" s="1">
        <v>24</v>
      </c>
      <c r="S2285" s="6">
        <v>499.87799999999993</v>
      </c>
      <c r="T2285" s="6">
        <v>499.87799999999993</v>
      </c>
      <c r="W2285" s="1"/>
      <c r="X2285" s="1"/>
      <c r="Y2285" s="1"/>
      <c r="AC2285" s="1"/>
      <c r="AF2285" s="1"/>
      <c r="AG2285" s="1"/>
    </row>
    <row r="2286" spans="1:33" hidden="1" x14ac:dyDescent="0.25">
      <c r="A2286" s="1">
        <v>19</v>
      </c>
      <c r="B2286" s="1">
        <v>2018</v>
      </c>
      <c r="C2286" s="1">
        <v>353260319</v>
      </c>
      <c r="D2286" s="44" t="s">
        <v>414</v>
      </c>
      <c r="E2286" s="20">
        <v>8.5800000000000008E-3</v>
      </c>
      <c r="F2286" s="20">
        <v>4.6699999999999997E-3</v>
      </c>
      <c r="G2286" s="20">
        <v>3.9100000000000003E-3</v>
      </c>
      <c r="H2286" s="20">
        <v>0</v>
      </c>
      <c r="I2286" s="20">
        <v>0</v>
      </c>
      <c r="J2286" s="20">
        <v>0</v>
      </c>
      <c r="K2286" s="20">
        <v>8.4499999999999974E-3</v>
      </c>
      <c r="L2286" s="20">
        <v>1.3000000000000002E-4</v>
      </c>
      <c r="N2286" s="1">
        <v>1</v>
      </c>
      <c r="O2286" s="8">
        <f>IFERROR(IFERROR(Tabela_BI[[#This Row],[nº Capt. Superf. - DAEE]]/(Tabela_BI[[#This Row],[nº Capt. Subt. - DAEE]] + Tabela_BI[[#This Row],[nº Capt. Superf. - DAEE]]),"") *100,"")</f>
        <v>30</v>
      </c>
      <c r="P2286" s="8">
        <f>IFERROR(IFERROR(Tabela_BI[[#This Row],[nº Capt. Subt. - DAEE]] /(Tabela_BI[[#This Row],[nº Capt. Subt. - DAEE]] + Tabela_BI[[#This Row],[nº Capt. Superf. - DAEE]]),"") *100,"")</f>
        <v>70</v>
      </c>
      <c r="Q2286" s="1">
        <v>3</v>
      </c>
      <c r="R2286" s="1">
        <v>7</v>
      </c>
      <c r="S2286" s="6"/>
      <c r="T2286" s="6"/>
      <c r="W2286" s="1"/>
      <c r="X2286" s="1"/>
      <c r="Y2286" s="1"/>
      <c r="AC2286" s="1"/>
      <c r="AF2286" s="1"/>
      <c r="AG2286" s="1"/>
    </row>
    <row r="2287" spans="1:33" hidden="1" x14ac:dyDescent="0.25">
      <c r="A2287" s="1">
        <v>19</v>
      </c>
      <c r="B2287" s="1">
        <v>2018</v>
      </c>
      <c r="C2287" s="1">
        <v>353270219</v>
      </c>
      <c r="D2287" s="44" t="s">
        <v>415</v>
      </c>
      <c r="E2287" s="20">
        <v>1.097222199999999E-2</v>
      </c>
      <c r="F2287" s="20">
        <v>1.122222E-3</v>
      </c>
      <c r="G2287" s="20">
        <v>9.8499999999999907E-3</v>
      </c>
      <c r="H2287" s="20">
        <v>0</v>
      </c>
      <c r="I2287" s="20">
        <v>9.2599999999999991E-3</v>
      </c>
      <c r="J2287" s="20">
        <v>0</v>
      </c>
      <c r="K2287" s="20">
        <v>2.7222200000000002E-4</v>
      </c>
      <c r="L2287" s="20">
        <v>1.4399999999999999E-3</v>
      </c>
      <c r="M2287" s="20">
        <v>1.1165385156249999E-2</v>
      </c>
      <c r="N2287" s="1" t="s">
        <v>47</v>
      </c>
      <c r="O2287" s="8">
        <f>IFERROR(IFERROR(Tabela_BI[[#This Row],[nº Capt. Superf. - DAEE]]/(Tabela_BI[[#This Row],[nº Capt. Subt. - DAEE]] + Tabela_BI[[#This Row],[nº Capt. Superf. - DAEE]]),"") *100,"")</f>
        <v>11.111111111111111</v>
      </c>
      <c r="P2287" s="8">
        <f>IFERROR(IFERROR(Tabela_BI[[#This Row],[nº Capt. Subt. - DAEE]] /(Tabela_BI[[#This Row],[nº Capt. Subt. - DAEE]] + Tabela_BI[[#This Row],[nº Capt. Superf. - DAEE]]),"") *100,"")</f>
        <v>88.888888888888886</v>
      </c>
      <c r="Q2287" s="1">
        <v>3</v>
      </c>
      <c r="R2287" s="1">
        <v>24</v>
      </c>
      <c r="S2287" s="6">
        <v>231.16103999999999</v>
      </c>
      <c r="T2287" s="6">
        <v>231.16103999999999</v>
      </c>
      <c r="W2287" s="1"/>
      <c r="X2287" s="1"/>
      <c r="Y2287" s="1"/>
      <c r="AC2287" s="1"/>
      <c r="AF2287" s="1"/>
      <c r="AG2287" s="1"/>
    </row>
    <row r="2288" spans="1:33" hidden="1" x14ac:dyDescent="0.25">
      <c r="A2288" s="1">
        <v>16</v>
      </c>
      <c r="B2288" s="1">
        <v>2018</v>
      </c>
      <c r="C2288" s="1">
        <v>353280116</v>
      </c>
      <c r="D2288" s="44" t="s">
        <v>416</v>
      </c>
      <c r="E2288" s="20">
        <v>0.12440274700000001</v>
      </c>
      <c r="F2288" s="20">
        <v>4.7069999999999994E-2</v>
      </c>
      <c r="G2288" s="20">
        <v>7.7332747000000021E-2</v>
      </c>
      <c r="H2288" s="20">
        <v>0</v>
      </c>
      <c r="I2288" s="20">
        <v>2.9740000000000003E-2</v>
      </c>
      <c r="J2288" s="20">
        <v>1.5342747E-2</v>
      </c>
      <c r="K2288" s="20">
        <v>7.5960000000000014E-2</v>
      </c>
      <c r="L2288" s="20">
        <v>3.3600000000000006E-3</v>
      </c>
      <c r="M2288" s="20">
        <v>1.6515624999999999E-2</v>
      </c>
      <c r="N2288" s="1">
        <v>0</v>
      </c>
      <c r="O2288" s="8">
        <f>IFERROR(IFERROR(Tabela_BI[[#This Row],[nº Capt. Superf. - DAEE]]/(Tabela_BI[[#This Row],[nº Capt. Subt. - DAEE]] + Tabela_BI[[#This Row],[nº Capt. Superf. - DAEE]]),"") *100,"")</f>
        <v>11.904761904761903</v>
      </c>
      <c r="P2288" s="8">
        <f>IFERROR(IFERROR(Tabela_BI[[#This Row],[nº Capt. Subt. - DAEE]] /(Tabela_BI[[#This Row],[nº Capt. Subt. - DAEE]] + Tabela_BI[[#This Row],[nº Capt. Superf. - DAEE]]),"") *100,"")</f>
        <v>88.095238095238088</v>
      </c>
      <c r="Q2288" s="1">
        <v>5</v>
      </c>
      <c r="R2288" s="1">
        <v>37</v>
      </c>
      <c r="S2288" s="6">
        <v>307.584</v>
      </c>
      <c r="T2288" s="6">
        <v>307.584</v>
      </c>
      <c r="W2288" s="1"/>
      <c r="X2288" s="1"/>
      <c r="Y2288" s="1"/>
      <c r="AC2288" s="1"/>
      <c r="AF2288" s="1"/>
      <c r="AG2288" s="1"/>
    </row>
    <row r="2289" spans="1:33" hidden="1" x14ac:dyDescent="0.25">
      <c r="A2289" s="1">
        <v>14</v>
      </c>
      <c r="B2289" s="1">
        <v>2018</v>
      </c>
      <c r="C2289" s="1">
        <v>353282714</v>
      </c>
      <c r="D2289" s="44" t="s">
        <v>417</v>
      </c>
      <c r="E2289" s="20">
        <v>0.49680015500000002</v>
      </c>
      <c r="F2289" s="20">
        <v>0.49219731500000002</v>
      </c>
      <c r="G2289" s="20">
        <v>4.6028400000000004E-3</v>
      </c>
      <c r="H2289" s="20">
        <v>0</v>
      </c>
      <c r="I2289" s="20">
        <v>1.8106667E-2</v>
      </c>
      <c r="J2289" s="20">
        <v>0.47665413599999995</v>
      </c>
      <c r="K2289" s="20">
        <v>1.5020369999999995E-3</v>
      </c>
      <c r="L2289" s="20">
        <v>5.3731500000000001E-4</v>
      </c>
      <c r="M2289" s="20">
        <v>1.3293177083333331E-2</v>
      </c>
      <c r="N2289" s="1">
        <v>4</v>
      </c>
      <c r="O2289" s="8">
        <f>IFERROR(IFERROR(Tabela_BI[[#This Row],[nº Capt. Superf. - DAEE]]/(Tabela_BI[[#This Row],[nº Capt. Subt. - DAEE]] + Tabela_BI[[#This Row],[nº Capt. Superf. - DAEE]]),"") *100,"")</f>
        <v>76.923076923076934</v>
      </c>
      <c r="P2289" s="8">
        <f>IFERROR(IFERROR(Tabela_BI[[#This Row],[nº Capt. Subt. - DAEE]] /(Tabela_BI[[#This Row],[nº Capt. Subt. - DAEE]] + Tabela_BI[[#This Row],[nº Capt. Superf. - DAEE]]),"") *100,"")</f>
        <v>23.076923076923077</v>
      </c>
      <c r="Q2289" s="1">
        <v>20</v>
      </c>
      <c r="R2289" s="1">
        <v>6</v>
      </c>
      <c r="S2289" s="6">
        <v>278.9956224</v>
      </c>
      <c r="T2289" s="6">
        <v>278.9956224</v>
      </c>
      <c r="W2289" s="1"/>
      <c r="X2289" s="1"/>
      <c r="Y2289" s="1"/>
      <c r="AC2289" s="1"/>
      <c r="AF2289" s="1"/>
      <c r="AG2289" s="1"/>
    </row>
    <row r="2290" spans="1:33" hidden="1" x14ac:dyDescent="0.25">
      <c r="A2290" s="1">
        <v>18</v>
      </c>
      <c r="B2290" s="1">
        <v>2018</v>
      </c>
      <c r="C2290" s="1">
        <v>353284318</v>
      </c>
      <c r="D2290" s="44" t="s">
        <v>418</v>
      </c>
      <c r="E2290" s="20">
        <v>1.9133333000000002E-2</v>
      </c>
      <c r="F2290" s="20">
        <v>2.8500000000000001E-3</v>
      </c>
      <c r="G2290" s="20">
        <v>1.6283333000000001E-2</v>
      </c>
      <c r="H2290" s="20">
        <v>0</v>
      </c>
      <c r="I2290" s="20">
        <v>4.5100000000000001E-3</v>
      </c>
      <c r="J2290" s="20">
        <v>0</v>
      </c>
      <c r="K2290" s="20">
        <v>8.3033329999999995E-3</v>
      </c>
      <c r="L2290" s="20">
        <v>6.3200000000000001E-3</v>
      </c>
      <c r="M2290" s="20">
        <v>4.4027447916666672E-3</v>
      </c>
      <c r="N2290" s="1">
        <v>7</v>
      </c>
      <c r="O2290" s="8">
        <f>IFERROR(IFERROR(Tabela_BI[[#This Row],[nº Capt. Superf. - DAEE]]/(Tabela_BI[[#This Row],[nº Capt. Subt. - DAEE]] + Tabela_BI[[#This Row],[nº Capt. Superf. - DAEE]]),"") *100,"")</f>
        <v>31.25</v>
      </c>
      <c r="P2290" s="8">
        <f>IFERROR(IFERROR(Tabela_BI[[#This Row],[nº Capt. Subt. - DAEE]] /(Tabela_BI[[#This Row],[nº Capt. Subt. - DAEE]] + Tabela_BI[[#This Row],[nº Capt. Superf. - DAEE]]),"") *100,"")</f>
        <v>68.75</v>
      </c>
      <c r="Q2290" s="1">
        <v>5</v>
      </c>
      <c r="R2290" s="1">
        <v>11</v>
      </c>
      <c r="S2290" s="6">
        <v>42.93</v>
      </c>
      <c r="T2290" s="6">
        <v>42.93</v>
      </c>
      <c r="W2290" s="1"/>
      <c r="X2290" s="1"/>
      <c r="Y2290" s="1"/>
      <c r="AC2290" s="1"/>
      <c r="AF2290" s="1"/>
      <c r="AG2290" s="1"/>
    </row>
    <row r="2291" spans="1:33" hidden="1" x14ac:dyDescent="0.25">
      <c r="A2291" s="1">
        <v>19</v>
      </c>
      <c r="B2291" s="1">
        <v>2018</v>
      </c>
      <c r="C2291" s="1">
        <v>353286819</v>
      </c>
      <c r="D2291" s="44" t="s">
        <v>419</v>
      </c>
      <c r="E2291" s="20">
        <v>2.763611E-3</v>
      </c>
      <c r="F2291" s="20">
        <v>2.32E-3</v>
      </c>
      <c r="G2291" s="20">
        <v>4.4361100000000006E-4</v>
      </c>
      <c r="H2291" s="20">
        <v>0</v>
      </c>
      <c r="I2291" s="20">
        <v>1.73611E-4</v>
      </c>
      <c r="J2291" s="20">
        <v>6.0000000000000002E-5</v>
      </c>
      <c r="K2291" s="20">
        <v>2.32E-3</v>
      </c>
      <c r="L2291" s="20">
        <v>2.1000000000000001E-4</v>
      </c>
      <c r="M2291" s="20">
        <v>2.6502700457317081E-3</v>
      </c>
      <c r="N2291" s="1">
        <v>3</v>
      </c>
      <c r="O2291" s="8">
        <f>IFERROR(IFERROR(Tabela_BI[[#This Row],[nº Capt. Superf. - DAEE]]/(Tabela_BI[[#This Row],[nº Capt. Subt. - DAEE]] + Tabela_BI[[#This Row],[nº Capt. Superf. - DAEE]]),"") *100,"")</f>
        <v>25</v>
      </c>
      <c r="P2291" s="8">
        <f>IFERROR(IFERROR(Tabela_BI[[#This Row],[nº Capt. Subt. - DAEE]] /(Tabela_BI[[#This Row],[nº Capt. Subt. - DAEE]] + Tabela_BI[[#This Row],[nº Capt. Superf. - DAEE]]),"") *100,"")</f>
        <v>75</v>
      </c>
      <c r="Q2291" s="1">
        <v>2</v>
      </c>
      <c r="R2291" s="1">
        <v>6</v>
      </c>
      <c r="S2291" s="6">
        <v>44.92799999999999</v>
      </c>
      <c r="T2291" s="6">
        <v>44.92799999999999</v>
      </c>
      <c r="W2291" s="1"/>
      <c r="X2291" s="1"/>
      <c r="Y2291" s="1"/>
      <c r="AC2291" s="1"/>
      <c r="AF2291" s="1"/>
      <c r="AG2291" s="1"/>
    </row>
    <row r="2292" spans="1:33" hidden="1" x14ac:dyDescent="0.25">
      <c r="A2292" s="1">
        <v>13</v>
      </c>
      <c r="B2292" s="1">
        <v>2018</v>
      </c>
      <c r="C2292" s="1">
        <v>353290013</v>
      </c>
      <c r="D2292" s="44" t="s">
        <v>420</v>
      </c>
      <c r="E2292" s="20">
        <v>1.5735421759999999</v>
      </c>
      <c r="F2292" s="20">
        <v>1.414985556</v>
      </c>
      <c r="G2292" s="20">
        <v>0.15855661999999998</v>
      </c>
      <c r="H2292" s="20">
        <v>0</v>
      </c>
      <c r="I2292" s="20">
        <v>0.11874999999999999</v>
      </c>
      <c r="J2292" s="20">
        <v>1.130278889</v>
      </c>
      <c r="K2292" s="20">
        <v>0.32391328699999999</v>
      </c>
      <c r="L2292" s="20">
        <v>6.0000000000000006E-4</v>
      </c>
      <c r="M2292" s="20">
        <v>2.5269234895833333E-2</v>
      </c>
      <c r="N2292" s="1">
        <v>16</v>
      </c>
      <c r="O2292" s="8">
        <f>IFERROR(IFERROR(Tabela_BI[[#This Row],[nº Capt. Superf. - DAEE]]/(Tabela_BI[[#This Row],[nº Capt. Subt. - DAEE]] + Tabela_BI[[#This Row],[nº Capt. Superf. - DAEE]]),"") *100,"")</f>
        <v>28.571428571428569</v>
      </c>
      <c r="P2292" s="8">
        <f>IFERROR(IFERROR(Tabela_BI[[#This Row],[nº Capt. Subt. - DAEE]] /(Tabela_BI[[#This Row],[nº Capt. Subt. - DAEE]] + Tabela_BI[[#This Row],[nº Capt. Superf. - DAEE]]),"") *100,"")</f>
        <v>71.428571428571431</v>
      </c>
      <c r="Q2292" s="1">
        <v>8</v>
      </c>
      <c r="R2292" s="1">
        <v>20</v>
      </c>
      <c r="S2292" s="6">
        <v>551.55600000000004</v>
      </c>
      <c r="T2292" s="6">
        <v>551.55600000000004</v>
      </c>
      <c r="W2292" s="1"/>
      <c r="X2292" s="1"/>
      <c r="Y2292" s="1"/>
      <c r="AC2292" s="1"/>
      <c r="AF2292" s="1"/>
      <c r="AG2292" s="1"/>
    </row>
    <row r="2293" spans="1:33" hidden="1" x14ac:dyDescent="0.25">
      <c r="A2293" s="1">
        <v>15</v>
      </c>
      <c r="B2293" s="1">
        <v>2018</v>
      </c>
      <c r="C2293" s="1">
        <v>353300715</v>
      </c>
      <c r="D2293" s="44" t="s">
        <v>421</v>
      </c>
      <c r="E2293" s="20">
        <v>0.305854815</v>
      </c>
      <c r="F2293" s="20">
        <v>0.171015</v>
      </c>
      <c r="G2293" s="20">
        <v>0.13483981500000003</v>
      </c>
      <c r="H2293" s="20">
        <v>0</v>
      </c>
      <c r="I2293" s="20">
        <v>6.0000000000000001E-3</v>
      </c>
      <c r="J2293" s="20">
        <v>9.5E-4</v>
      </c>
      <c r="K2293" s="20">
        <v>0.29224277800000009</v>
      </c>
      <c r="L2293" s="20">
        <v>6.662037E-3</v>
      </c>
      <c r="M2293" s="20">
        <v>5.8216733930555563E-2</v>
      </c>
      <c r="N2293" s="1">
        <v>38</v>
      </c>
      <c r="O2293" s="8">
        <f>IFERROR(IFERROR(Tabela_BI[[#This Row],[nº Capt. Superf. - DAEE]]/(Tabela_BI[[#This Row],[nº Capt. Subt. - DAEE]] + Tabela_BI[[#This Row],[nº Capt. Superf. - DAEE]]),"") *100,"")</f>
        <v>30</v>
      </c>
      <c r="P2293" s="8">
        <f>IFERROR(IFERROR(Tabela_BI[[#This Row],[nº Capt. Subt. - DAEE]] /(Tabela_BI[[#This Row],[nº Capt. Subt. - DAEE]] + Tabela_BI[[#This Row],[nº Capt. Superf. - DAEE]]),"") *100,"")</f>
        <v>70</v>
      </c>
      <c r="Q2293" s="1">
        <v>15</v>
      </c>
      <c r="R2293" s="1">
        <v>35</v>
      </c>
      <c r="S2293" s="6">
        <v>1042.0793531999998</v>
      </c>
      <c r="T2293" s="6">
        <v>1042.0793531999998</v>
      </c>
      <c r="W2293" s="1"/>
      <c r="X2293" s="1"/>
      <c r="Y2293" s="1"/>
      <c r="AC2293" s="1"/>
      <c r="AF2293" s="1"/>
      <c r="AG2293" s="1"/>
    </row>
    <row r="2294" spans="1:33" hidden="1" x14ac:dyDescent="0.25">
      <c r="A2294" s="1">
        <v>20</v>
      </c>
      <c r="B2294" s="1">
        <v>2018</v>
      </c>
      <c r="C2294" s="1">
        <v>353310620</v>
      </c>
      <c r="D2294" s="44" t="s">
        <v>422</v>
      </c>
      <c r="E2294" s="20">
        <v>8.5516049999999986E-3</v>
      </c>
      <c r="F2294" s="20">
        <v>0</v>
      </c>
      <c r="G2294" s="20">
        <v>8.5516049999999986E-3</v>
      </c>
      <c r="H2294" s="20">
        <v>0</v>
      </c>
      <c r="I2294" s="20">
        <v>4.0200000000000001E-3</v>
      </c>
      <c r="J2294" s="20">
        <v>0</v>
      </c>
      <c r="K2294" s="20">
        <v>4.3766669999999999E-3</v>
      </c>
      <c r="L2294" s="20">
        <v>1.54938E-4</v>
      </c>
      <c r="M2294" s="20">
        <v>5.3892723958333345E-3</v>
      </c>
      <c r="N2294" s="1">
        <v>0</v>
      </c>
      <c r="O2294" s="8" t="str">
        <f>IFERROR(IFERROR(Tabela_BI[[#This Row],[nº Capt. Superf. - DAEE]]/(Tabela_BI[[#This Row],[nº Capt. Subt. - DAEE]] + Tabela_BI[[#This Row],[nº Capt. Superf. - DAEE]]),"") *100,"")</f>
        <v/>
      </c>
      <c r="P2294" s="8" t="str">
        <f>IFERROR(IFERROR(Tabela_BI[[#This Row],[nº Capt. Subt. - DAEE]] /(Tabela_BI[[#This Row],[nº Capt. Subt. - DAEE]] + Tabela_BI[[#This Row],[nº Capt. Superf. - DAEE]]),"") *100,"")</f>
        <v/>
      </c>
      <c r="Q2294" s="1" t="s">
        <v>47</v>
      </c>
      <c r="R2294" s="1">
        <v>8</v>
      </c>
      <c r="S2294" s="6">
        <v>108.21599999999998</v>
      </c>
      <c r="T2294" s="6">
        <v>108.21599999999998</v>
      </c>
      <c r="W2294" s="1"/>
      <c r="X2294" s="1"/>
      <c r="Y2294" s="1"/>
      <c r="AC2294" s="1"/>
      <c r="AF2294" s="1"/>
      <c r="AG2294" s="1"/>
    </row>
    <row r="2295" spans="1:33" hidden="1" x14ac:dyDescent="0.25">
      <c r="A2295" s="1">
        <v>20</v>
      </c>
      <c r="B2295" s="1">
        <v>2018</v>
      </c>
      <c r="C2295" s="1">
        <v>353320520</v>
      </c>
      <c r="D2295" s="44" t="s">
        <v>423</v>
      </c>
      <c r="E2295" s="20">
        <v>0.538176667</v>
      </c>
      <c r="F2295" s="20">
        <v>0.50971</v>
      </c>
      <c r="G2295" s="20">
        <v>2.8466666999999998E-2</v>
      </c>
      <c r="H2295" s="20">
        <v>0</v>
      </c>
      <c r="I2295" s="20">
        <v>2.0599999999999997E-2</v>
      </c>
      <c r="J2295" s="20">
        <v>0.50976999999999995</v>
      </c>
      <c r="K2295" s="20">
        <v>1.39E-3</v>
      </c>
      <c r="L2295" s="20">
        <v>6.416667E-3</v>
      </c>
      <c r="M2295" s="20">
        <v>9.393229166666666E-3</v>
      </c>
      <c r="N2295" s="1">
        <v>2</v>
      </c>
      <c r="O2295" s="8">
        <f>IFERROR(IFERROR(Tabela_BI[[#This Row],[nº Capt. Superf. - DAEE]]/(Tabela_BI[[#This Row],[nº Capt. Subt. - DAEE]] + Tabela_BI[[#This Row],[nº Capt. Superf. - DAEE]]),"") *100,"")</f>
        <v>37.5</v>
      </c>
      <c r="P2295" s="8">
        <f>IFERROR(IFERROR(Tabela_BI[[#This Row],[nº Capt. Subt. - DAEE]] /(Tabela_BI[[#This Row],[nº Capt. Subt. - DAEE]] + Tabela_BI[[#This Row],[nº Capt. Superf. - DAEE]]),"") *100,"")</f>
        <v>62.5</v>
      </c>
      <c r="Q2295" s="1">
        <v>6</v>
      </c>
      <c r="R2295" s="1">
        <v>10</v>
      </c>
      <c r="S2295" s="6">
        <v>167.18400000000003</v>
      </c>
      <c r="T2295" s="6">
        <v>167.18400000000003</v>
      </c>
      <c r="W2295" s="1"/>
      <c r="X2295" s="1"/>
      <c r="Y2295" s="1"/>
      <c r="AC2295" s="1"/>
      <c r="AF2295" s="1"/>
      <c r="AG2295" s="1"/>
    </row>
    <row r="2296" spans="1:33" hidden="1" x14ac:dyDescent="0.25">
      <c r="A2296" s="1">
        <v>19</v>
      </c>
      <c r="B2296" s="1">
        <v>2018</v>
      </c>
      <c r="C2296" s="1">
        <v>353330419</v>
      </c>
      <c r="D2296" s="44" t="s">
        <v>424</v>
      </c>
      <c r="E2296" s="20">
        <v>1.7769999999999998E-2</v>
      </c>
      <c r="F2296" s="20">
        <v>0</v>
      </c>
      <c r="G2296" s="20">
        <v>1.7769999999999998E-2</v>
      </c>
      <c r="H2296" s="20">
        <v>0</v>
      </c>
      <c r="I2296" s="20">
        <v>1.643E-2</v>
      </c>
      <c r="J2296" s="20">
        <v>0</v>
      </c>
      <c r="K2296" s="20">
        <v>8.5999999999999998E-4</v>
      </c>
      <c r="L2296" s="20">
        <v>4.8000000000000012E-4</v>
      </c>
      <c r="M2296" s="20">
        <v>8.0605999999999994E-3</v>
      </c>
      <c r="N2296" s="1">
        <v>0</v>
      </c>
      <c r="O2296" s="8" t="str">
        <f>IFERROR(IFERROR(Tabela_BI[[#This Row],[nº Capt. Superf. - DAEE]]/(Tabela_BI[[#This Row],[nº Capt. Subt. - DAEE]] + Tabela_BI[[#This Row],[nº Capt. Superf. - DAEE]]),"") *100,"")</f>
        <v/>
      </c>
      <c r="P2296" s="8" t="str">
        <f>IFERROR(IFERROR(Tabela_BI[[#This Row],[nº Capt. Subt. - DAEE]] /(Tabela_BI[[#This Row],[nº Capt. Subt. - DAEE]] + Tabela_BI[[#This Row],[nº Capt. Superf. - DAEE]]),"") *100,"")</f>
        <v/>
      </c>
      <c r="Q2296" s="1" t="s">
        <v>47</v>
      </c>
      <c r="R2296" s="1">
        <v>17</v>
      </c>
      <c r="S2296" s="6">
        <v>164.23425000000003</v>
      </c>
      <c r="T2296" s="6">
        <v>164.23425000000003</v>
      </c>
      <c r="W2296" s="1"/>
      <c r="X2296" s="1"/>
      <c r="Y2296" s="1"/>
      <c r="AC2296" s="1"/>
      <c r="AF2296" s="1"/>
      <c r="AG2296" s="1"/>
    </row>
    <row r="2297" spans="1:33" hidden="1" x14ac:dyDescent="0.25">
      <c r="A2297" s="1">
        <v>5</v>
      </c>
      <c r="B2297" s="1">
        <v>2018</v>
      </c>
      <c r="C2297" s="1">
        <v>35334035</v>
      </c>
      <c r="D2297" s="44" t="s">
        <v>425</v>
      </c>
      <c r="E2297" s="20">
        <v>0.70639374999999993</v>
      </c>
      <c r="F2297" s="20">
        <v>0.51412999999999998</v>
      </c>
      <c r="G2297" s="20">
        <v>0.19226374999999996</v>
      </c>
      <c r="H2297" s="20">
        <v>0</v>
      </c>
      <c r="I2297" s="20">
        <v>0.42166999999999999</v>
      </c>
      <c r="J2297" s="20">
        <v>0.26119541699999982</v>
      </c>
      <c r="K2297" s="20">
        <v>3.3500000000000005E-3</v>
      </c>
      <c r="L2297" s="20">
        <v>2.0178333000000003E-2</v>
      </c>
      <c r="M2297" s="20">
        <v>0.17279769675925927</v>
      </c>
      <c r="N2297" s="1">
        <v>21</v>
      </c>
      <c r="O2297" s="8">
        <f>IFERROR(IFERROR(Tabela_BI[[#This Row],[nº Capt. Superf. - DAEE]]/(Tabela_BI[[#This Row],[nº Capt. Subt. - DAEE]] + Tabela_BI[[#This Row],[nº Capt. Superf. - DAEE]]),"") *100,"")</f>
        <v>13.414634146341465</v>
      </c>
      <c r="P2297" s="8">
        <f>IFERROR(IFERROR(Tabela_BI[[#This Row],[nº Capt. Subt. - DAEE]] /(Tabela_BI[[#This Row],[nº Capt. Subt. - DAEE]] + Tabela_BI[[#This Row],[nº Capt. Superf. - DAEE]]),"") *100,"")</f>
        <v>86.58536585365853</v>
      </c>
      <c r="Q2297" s="1">
        <v>22</v>
      </c>
      <c r="R2297" s="1">
        <v>142</v>
      </c>
      <c r="S2297" s="6">
        <v>3033.970992</v>
      </c>
      <c r="T2297" s="6">
        <v>3033.970992</v>
      </c>
      <c r="W2297" s="1"/>
      <c r="X2297" s="1"/>
      <c r="Y2297" s="1"/>
      <c r="AC2297" s="1"/>
      <c r="AF2297" s="1"/>
      <c r="AG2297" s="1"/>
    </row>
    <row r="2298" spans="1:33" hidden="1" x14ac:dyDescent="0.25">
      <c r="A2298" s="1">
        <v>15</v>
      </c>
      <c r="B2298" s="1">
        <v>2018</v>
      </c>
      <c r="C2298" s="1">
        <v>353325415</v>
      </c>
      <c r="D2298" s="44" t="s">
        <v>426</v>
      </c>
      <c r="E2298" s="20">
        <v>0.12545999999999999</v>
      </c>
      <c r="F2298" s="20">
        <v>0.11727999999999998</v>
      </c>
      <c r="G2298" s="20">
        <v>8.1799999999999998E-3</v>
      </c>
      <c r="H2298" s="20">
        <v>0</v>
      </c>
      <c r="I2298" s="20">
        <v>4.6299999999999996E-3</v>
      </c>
      <c r="J2298" s="20">
        <v>3.4299999999999999E-3</v>
      </c>
      <c r="K2298" s="20">
        <v>0.11727999999999998</v>
      </c>
      <c r="L2298" s="20">
        <v>1.2E-4</v>
      </c>
      <c r="M2298" s="20">
        <v>1.265926953125E-2</v>
      </c>
      <c r="N2298" s="1">
        <v>2</v>
      </c>
      <c r="O2298" s="8">
        <f>IFERROR(IFERROR(Tabela_BI[[#This Row],[nº Capt. Superf. - DAEE]]/(Tabela_BI[[#This Row],[nº Capt. Subt. - DAEE]] + Tabela_BI[[#This Row],[nº Capt. Superf. - DAEE]]),"") *100,"")</f>
        <v>66.666666666666657</v>
      </c>
      <c r="P2298" s="8">
        <f>IFERROR(IFERROR(Tabela_BI[[#This Row],[nº Capt. Subt. - DAEE]] /(Tabela_BI[[#This Row],[nº Capt. Subt. - DAEE]] + Tabela_BI[[#This Row],[nº Capt. Superf. - DAEE]]),"") *100,"")</f>
        <v>33.333333333333329</v>
      </c>
      <c r="Q2298" s="1">
        <v>8</v>
      </c>
      <c r="R2298" s="1">
        <v>4</v>
      </c>
      <c r="S2298" s="6">
        <v>280.85399999999998</v>
      </c>
      <c r="T2298" s="6">
        <v>280.85399999999998</v>
      </c>
      <c r="W2298" s="1"/>
      <c r="X2298" s="1"/>
      <c r="Y2298" s="1"/>
      <c r="AC2298" s="1"/>
      <c r="AF2298" s="1"/>
      <c r="AG2298" s="1"/>
    </row>
    <row r="2299" spans="1:33" hidden="1" x14ac:dyDescent="0.25">
      <c r="A2299" s="1">
        <v>16</v>
      </c>
      <c r="B2299" s="1">
        <v>2018</v>
      </c>
      <c r="C2299" s="1">
        <v>353350216</v>
      </c>
      <c r="D2299" s="44" t="s">
        <v>427</v>
      </c>
      <c r="E2299" s="20">
        <v>0.96983515500000017</v>
      </c>
      <c r="F2299" s="20">
        <v>0.70994123500000017</v>
      </c>
      <c r="G2299" s="20">
        <v>0.25989391999999994</v>
      </c>
      <c r="H2299" s="20">
        <v>0</v>
      </c>
      <c r="I2299" s="20">
        <v>0.124951852</v>
      </c>
      <c r="J2299" s="20">
        <v>0.20589385800000001</v>
      </c>
      <c r="K2299" s="20">
        <v>0.311761915</v>
      </c>
      <c r="L2299" s="20">
        <v>0.32722753000000016</v>
      </c>
      <c r="M2299" s="20">
        <v>0.11141551309259259</v>
      </c>
      <c r="N2299" s="1">
        <v>23</v>
      </c>
      <c r="O2299" s="8">
        <f>IFERROR(IFERROR(Tabela_BI[[#This Row],[nº Capt. Superf. - DAEE]]/(Tabela_BI[[#This Row],[nº Capt. Subt. - DAEE]] + Tabela_BI[[#This Row],[nº Capt. Superf. - DAEE]]),"") *100,"")</f>
        <v>23.913043478260871</v>
      </c>
      <c r="P2299" s="8">
        <f>IFERROR(IFERROR(Tabela_BI[[#This Row],[nº Capt. Subt. - DAEE]] /(Tabela_BI[[#This Row],[nº Capt. Subt. - DAEE]] + Tabela_BI[[#This Row],[nº Capt. Superf. - DAEE]]),"") *100,"")</f>
        <v>76.08695652173914</v>
      </c>
      <c r="Q2299" s="1">
        <v>44</v>
      </c>
      <c r="R2299" s="1">
        <v>140</v>
      </c>
      <c r="S2299" s="6">
        <v>2023.5144599999999</v>
      </c>
      <c r="T2299" s="6">
        <v>2023.5144599999999</v>
      </c>
      <c r="W2299" s="1"/>
      <c r="X2299" s="1"/>
      <c r="Y2299" s="1"/>
      <c r="AC2299" s="1"/>
      <c r="AF2299" s="1"/>
      <c r="AG2299" s="1"/>
    </row>
    <row r="2300" spans="1:33" hidden="1" x14ac:dyDescent="0.25">
      <c r="A2300" s="1">
        <v>8</v>
      </c>
      <c r="B2300" s="1">
        <v>2018</v>
      </c>
      <c r="C2300" s="1">
        <v>35336018</v>
      </c>
      <c r="D2300" s="44" t="s">
        <v>428</v>
      </c>
      <c r="E2300" s="20">
        <v>0.14474782400000002</v>
      </c>
      <c r="F2300" s="20">
        <v>3.8870000000000002E-2</v>
      </c>
      <c r="G2300" s="20">
        <v>0.10587782400000004</v>
      </c>
      <c r="H2300" s="20">
        <v>0</v>
      </c>
      <c r="I2300" s="20">
        <v>1.2729999999999998E-2</v>
      </c>
      <c r="J2300" s="20">
        <v>2.3E-3</v>
      </c>
      <c r="K2300" s="20">
        <v>0.12493000000000001</v>
      </c>
      <c r="L2300" s="20">
        <v>4.7878240000000004E-3</v>
      </c>
      <c r="M2300" s="20">
        <v>1.8402696354166664E-2</v>
      </c>
      <c r="N2300" s="1">
        <v>3</v>
      </c>
      <c r="O2300" s="8">
        <f>IFERROR(IFERROR(Tabela_BI[[#This Row],[nº Capt. Superf. - DAEE]]/(Tabela_BI[[#This Row],[nº Capt. Subt. - DAEE]] + Tabela_BI[[#This Row],[nº Capt. Superf. - DAEE]]),"") *100,"")</f>
        <v>20.689655172413794</v>
      </c>
      <c r="P2300" s="8">
        <f>IFERROR(IFERROR(Tabela_BI[[#This Row],[nº Capt. Subt. - DAEE]] /(Tabela_BI[[#This Row],[nº Capt. Subt. - DAEE]] + Tabela_BI[[#This Row],[nº Capt. Superf. - DAEE]]),"") *100,"")</f>
        <v>79.310344827586206</v>
      </c>
      <c r="Q2300" s="1">
        <v>6</v>
      </c>
      <c r="R2300" s="1">
        <v>23</v>
      </c>
      <c r="S2300" s="6">
        <v>361.85400000000004</v>
      </c>
      <c r="T2300" s="6">
        <v>361.85400000000004</v>
      </c>
      <c r="W2300" s="1"/>
      <c r="X2300" s="1"/>
      <c r="Y2300" s="1"/>
      <c r="AC2300" s="1"/>
      <c r="AF2300" s="1"/>
      <c r="AG2300" s="1"/>
    </row>
    <row r="2301" spans="1:33" hidden="1" x14ac:dyDescent="0.25">
      <c r="A2301" s="1">
        <v>12</v>
      </c>
      <c r="B2301" s="1">
        <v>2018</v>
      </c>
      <c r="C2301" s="1">
        <v>353360112</v>
      </c>
      <c r="D2301" s="44" t="s">
        <v>428</v>
      </c>
      <c r="E2301" s="20">
        <v>0.13269999999999998</v>
      </c>
      <c r="F2301" s="20">
        <v>0.10945999999999999</v>
      </c>
      <c r="G2301" s="20">
        <v>2.324E-2</v>
      </c>
      <c r="H2301" s="20">
        <v>0</v>
      </c>
      <c r="I2301" s="20">
        <v>0</v>
      </c>
      <c r="J2301" s="20">
        <v>2.324E-2</v>
      </c>
      <c r="K2301" s="20">
        <v>0.10945999999999999</v>
      </c>
      <c r="L2301" s="20">
        <v>0</v>
      </c>
      <c r="N2301" s="1">
        <v>3</v>
      </c>
      <c r="O2301" s="8">
        <f>IFERROR(IFERROR(Tabela_BI[[#This Row],[nº Capt. Superf. - DAEE]]/(Tabela_BI[[#This Row],[nº Capt. Subt. - DAEE]] + Tabela_BI[[#This Row],[nº Capt. Superf. - DAEE]]),"") *100,"")</f>
        <v>66.666666666666657</v>
      </c>
      <c r="P2301" s="8">
        <f>IFERROR(IFERROR(Tabela_BI[[#This Row],[nº Capt. Subt. - DAEE]] /(Tabela_BI[[#This Row],[nº Capt. Subt. - DAEE]] + Tabela_BI[[#This Row],[nº Capt. Superf. - DAEE]]),"") *100,"")</f>
        <v>33.333333333333329</v>
      </c>
      <c r="Q2301" s="1">
        <v>4</v>
      </c>
      <c r="R2301" s="1">
        <v>2</v>
      </c>
      <c r="S2301" s="6"/>
      <c r="T2301" s="6"/>
      <c r="W2301" s="1"/>
      <c r="X2301" s="1"/>
      <c r="Y2301" s="1"/>
      <c r="AC2301" s="1"/>
      <c r="AF2301" s="1"/>
      <c r="AG2301" s="1"/>
    </row>
    <row r="2302" spans="1:33" hidden="1" x14ac:dyDescent="0.25">
      <c r="A2302" s="1">
        <v>17</v>
      </c>
      <c r="B2302" s="1">
        <v>2018</v>
      </c>
      <c r="C2302" s="1">
        <v>353370017</v>
      </c>
      <c r="D2302" s="44" t="s">
        <v>429</v>
      </c>
      <c r="E2302" s="20">
        <v>3.8520000000000013E-2</v>
      </c>
      <c r="F2302" s="20">
        <v>3.8170000000000009E-2</v>
      </c>
      <c r="G2302" s="20">
        <v>3.5000000000000005E-4</v>
      </c>
      <c r="H2302" s="20">
        <v>0</v>
      </c>
      <c r="I2302" s="20">
        <v>0</v>
      </c>
      <c r="J2302" s="20">
        <v>8.4999999999999995E-4</v>
      </c>
      <c r="K2302" s="20">
        <v>3.7340000000000012E-2</v>
      </c>
      <c r="L2302" s="20">
        <v>3.3000000000000005E-4</v>
      </c>
      <c r="M2302" s="20">
        <v>8.6254635416666663E-3</v>
      </c>
      <c r="N2302" s="1">
        <v>6</v>
      </c>
      <c r="O2302" s="8">
        <f>IFERROR(IFERROR(Tabela_BI[[#This Row],[nº Capt. Superf. - DAEE]]/(Tabela_BI[[#This Row],[nº Capt. Subt. - DAEE]] + Tabela_BI[[#This Row],[nº Capt. Superf. - DAEE]]),"") *100,"")</f>
        <v>52.380952380952387</v>
      </c>
      <c r="P2302" s="8">
        <f>IFERROR(IFERROR(Tabela_BI[[#This Row],[nº Capt. Subt. - DAEE]] /(Tabela_BI[[#This Row],[nº Capt. Subt. - DAEE]] + Tabela_BI[[#This Row],[nº Capt. Superf. - DAEE]]),"") *100,"")</f>
        <v>47.619047619047613</v>
      </c>
      <c r="Q2302" s="1">
        <v>11</v>
      </c>
      <c r="R2302" s="1">
        <v>10</v>
      </c>
      <c r="S2302" s="6">
        <v>179.48158199999997</v>
      </c>
      <c r="T2302" s="6">
        <v>179.48158199999997</v>
      </c>
      <c r="W2302" s="1"/>
      <c r="X2302" s="1"/>
      <c r="Y2302" s="1"/>
      <c r="AC2302" s="1"/>
      <c r="AF2302" s="1"/>
      <c r="AG2302" s="1"/>
    </row>
    <row r="2303" spans="1:33" hidden="1" x14ac:dyDescent="0.25">
      <c r="A2303" s="1">
        <v>21</v>
      </c>
      <c r="B2303" s="1">
        <v>2018</v>
      </c>
      <c r="C2303" s="1">
        <v>353370021</v>
      </c>
      <c r="D2303" s="44" t="s">
        <v>429</v>
      </c>
      <c r="E2303" s="20">
        <v>3.5000000000000001E-3</v>
      </c>
      <c r="F2303" s="20">
        <v>3.5000000000000001E-3</v>
      </c>
      <c r="G2303" s="20">
        <v>0</v>
      </c>
      <c r="H2303" s="20">
        <v>0</v>
      </c>
      <c r="I2303" s="20">
        <v>0</v>
      </c>
      <c r="J2303" s="20">
        <v>0</v>
      </c>
      <c r="K2303" s="20">
        <v>3.5000000000000001E-3</v>
      </c>
      <c r="L2303" s="20">
        <v>0</v>
      </c>
      <c r="N2303" s="1">
        <v>1</v>
      </c>
      <c r="O2303" s="8" t="str">
        <f>IFERROR(IFERROR(Tabela_BI[[#This Row],[nº Capt. Superf. - DAEE]]/(Tabela_BI[[#This Row],[nº Capt. Subt. - DAEE]] + Tabela_BI[[#This Row],[nº Capt. Superf. - DAEE]]),"") *100,"")</f>
        <v/>
      </c>
      <c r="P2303" s="8" t="str">
        <f>IFERROR(IFERROR(Tabela_BI[[#This Row],[nº Capt. Subt. - DAEE]] /(Tabela_BI[[#This Row],[nº Capt. Subt. - DAEE]] + Tabela_BI[[#This Row],[nº Capt. Superf. - DAEE]]),"") *100,"")</f>
        <v/>
      </c>
      <c r="Q2303" s="1">
        <v>1</v>
      </c>
      <c r="R2303" s="1" t="s">
        <v>47</v>
      </c>
      <c r="S2303" s="6"/>
      <c r="T2303" s="6"/>
      <c r="W2303" s="1"/>
      <c r="X2303" s="1"/>
      <c r="Y2303" s="1"/>
      <c r="AC2303" s="1"/>
      <c r="AF2303" s="1"/>
      <c r="AG2303" s="1"/>
    </row>
    <row r="2304" spans="1:33" hidden="1" x14ac:dyDescent="0.25">
      <c r="A2304" s="1">
        <v>14</v>
      </c>
      <c r="B2304" s="1">
        <v>2018</v>
      </c>
      <c r="C2304" s="1">
        <v>353380914</v>
      </c>
      <c r="D2304" s="44" t="s">
        <v>430</v>
      </c>
      <c r="E2304" s="20">
        <v>0.12756000000000001</v>
      </c>
      <c r="F2304" s="20">
        <v>0.12756000000000001</v>
      </c>
      <c r="G2304" s="20">
        <v>0</v>
      </c>
      <c r="H2304" s="20">
        <v>0</v>
      </c>
      <c r="I2304" s="20">
        <v>0</v>
      </c>
      <c r="J2304" s="20">
        <v>0</v>
      </c>
      <c r="K2304" s="20">
        <v>0.12756000000000001</v>
      </c>
      <c r="L2304" s="20">
        <v>0</v>
      </c>
      <c r="N2304" s="1">
        <v>1</v>
      </c>
      <c r="O2304" s="8" t="str">
        <f>IFERROR(IFERROR(Tabela_BI[[#This Row],[nº Capt. Superf. - DAEE]]/(Tabela_BI[[#This Row],[nº Capt. Subt. - DAEE]] + Tabela_BI[[#This Row],[nº Capt. Superf. - DAEE]]),"") *100,"")</f>
        <v/>
      </c>
      <c r="P2304" s="8" t="str">
        <f>IFERROR(IFERROR(Tabela_BI[[#This Row],[nº Capt. Subt. - DAEE]] /(Tabela_BI[[#This Row],[nº Capt. Subt. - DAEE]] + Tabela_BI[[#This Row],[nº Capt. Superf. - DAEE]]),"") *100,"")</f>
        <v/>
      </c>
      <c r="Q2304" s="1">
        <v>4</v>
      </c>
      <c r="R2304" s="1" t="s">
        <v>47</v>
      </c>
      <c r="S2304" s="6"/>
      <c r="T2304" s="6"/>
      <c r="W2304" s="1"/>
      <c r="X2304" s="1"/>
      <c r="Y2304" s="1"/>
      <c r="AC2304" s="1"/>
      <c r="AF2304" s="1"/>
      <c r="AG2304" s="1"/>
    </row>
    <row r="2305" spans="1:33" hidden="1" x14ac:dyDescent="0.25">
      <c r="A2305" s="1">
        <v>17</v>
      </c>
      <c r="B2305" s="1">
        <v>2018</v>
      </c>
      <c r="C2305" s="1">
        <v>353380917</v>
      </c>
      <c r="D2305" s="44" t="s">
        <v>430</v>
      </c>
      <c r="E2305" s="20">
        <v>5.5117222000000007E-2</v>
      </c>
      <c r="F2305" s="20">
        <v>4.2100000000000005E-2</v>
      </c>
      <c r="G2305" s="20">
        <v>1.3017222E-2</v>
      </c>
      <c r="H2305" s="20">
        <v>0</v>
      </c>
      <c r="I2305" s="20">
        <v>1.3027037E-2</v>
      </c>
      <c r="J2305" s="20">
        <v>0</v>
      </c>
      <c r="K2305" s="20">
        <v>4.1280000000000004E-2</v>
      </c>
      <c r="L2305" s="20">
        <v>8.1018500000000005E-4</v>
      </c>
      <c r="M2305" s="20">
        <v>5.8689843749999996E-3</v>
      </c>
      <c r="N2305" s="1">
        <v>1</v>
      </c>
      <c r="O2305" s="8">
        <f>IFERROR(IFERROR(Tabela_BI[[#This Row],[nº Capt. Superf. - DAEE]]/(Tabela_BI[[#This Row],[nº Capt. Subt. - DAEE]] + Tabela_BI[[#This Row],[nº Capt. Superf. - DAEE]]),"") *100,"")</f>
        <v>63.636363636363633</v>
      </c>
      <c r="P2305" s="8">
        <f>IFERROR(IFERROR(Tabela_BI[[#This Row],[nº Capt. Subt. - DAEE]] /(Tabela_BI[[#This Row],[nº Capt. Subt. - DAEE]] + Tabela_BI[[#This Row],[nº Capt. Superf. - DAEE]]),"") *100,"")</f>
        <v>36.363636363636367</v>
      </c>
      <c r="Q2305" s="1">
        <v>7</v>
      </c>
      <c r="R2305" s="1">
        <v>4</v>
      </c>
      <c r="S2305" s="6">
        <v>88.005960000000002</v>
      </c>
      <c r="T2305" s="6">
        <v>88.005960000000002</v>
      </c>
      <c r="W2305" s="1"/>
      <c r="X2305" s="1"/>
      <c r="Y2305" s="1"/>
      <c r="AC2305" s="1"/>
      <c r="AF2305" s="1"/>
      <c r="AG2305" s="1"/>
    </row>
    <row r="2306" spans="1:33" hidden="1" x14ac:dyDescent="0.25">
      <c r="A2306" s="1">
        <v>12</v>
      </c>
      <c r="B2306" s="1">
        <v>2018</v>
      </c>
      <c r="C2306" s="1">
        <v>353390812</v>
      </c>
      <c r="D2306" s="44" t="s">
        <v>431</v>
      </c>
      <c r="E2306" s="20">
        <v>8.5509999999999989E-2</v>
      </c>
      <c r="F2306" s="20">
        <v>7.9299999999999995E-2</v>
      </c>
      <c r="G2306" s="20">
        <v>6.2099999999999994E-3</v>
      </c>
      <c r="H2306" s="20">
        <v>0</v>
      </c>
      <c r="I2306" s="20">
        <v>0</v>
      </c>
      <c r="J2306" s="20">
        <v>5.6299999999999996E-3</v>
      </c>
      <c r="K2306" s="20">
        <v>7.9759999999999984E-2</v>
      </c>
      <c r="L2306" s="20">
        <v>1.1999999999999999E-4</v>
      </c>
      <c r="N2306" s="1">
        <v>1</v>
      </c>
      <c r="O2306" s="8">
        <f>IFERROR(IFERROR(Tabela_BI[[#This Row],[nº Capt. Superf. - DAEE]]/(Tabela_BI[[#This Row],[nº Capt. Subt. - DAEE]] + Tabela_BI[[#This Row],[nº Capt. Superf. - DAEE]]),"") *100,"")</f>
        <v>54.54545454545454</v>
      </c>
      <c r="P2306" s="8">
        <f>IFERROR(IFERROR(Tabela_BI[[#This Row],[nº Capt. Subt. - DAEE]] /(Tabela_BI[[#This Row],[nº Capt. Subt. - DAEE]] + Tabela_BI[[#This Row],[nº Capt. Superf. - DAEE]]),"") *100,"")</f>
        <v>45.454545454545453</v>
      </c>
      <c r="Q2306" s="1">
        <v>6</v>
      </c>
      <c r="R2306" s="1">
        <v>5</v>
      </c>
      <c r="S2306" s="6"/>
      <c r="T2306" s="6"/>
      <c r="W2306" s="1"/>
      <c r="X2306" s="1"/>
      <c r="Y2306" s="1"/>
      <c r="AC2306" s="1"/>
      <c r="AF2306" s="1"/>
      <c r="AG2306" s="1"/>
    </row>
    <row r="2307" spans="1:33" hidden="1" x14ac:dyDescent="0.25">
      <c r="A2307" s="1">
        <v>15</v>
      </c>
      <c r="B2307" s="1">
        <v>2018</v>
      </c>
      <c r="C2307" s="1">
        <v>353390815</v>
      </c>
      <c r="D2307" s="44" t="s">
        <v>431</v>
      </c>
      <c r="E2307" s="20">
        <v>0.88700339499999981</v>
      </c>
      <c r="F2307" s="20">
        <v>0.51228750000000012</v>
      </c>
      <c r="G2307" s="20">
        <v>0.37471589499999969</v>
      </c>
      <c r="H2307" s="20">
        <v>0</v>
      </c>
      <c r="I2307" s="20">
        <v>2.7915556000000001E-2</v>
      </c>
      <c r="J2307" s="20">
        <v>0.15488524599999998</v>
      </c>
      <c r="K2307" s="20">
        <v>0.43357638899999984</v>
      </c>
      <c r="L2307" s="20">
        <v>0.27062620399999998</v>
      </c>
      <c r="M2307" s="20">
        <v>0.14964438826388887</v>
      </c>
      <c r="N2307" s="1">
        <v>23</v>
      </c>
      <c r="O2307" s="8">
        <f>IFERROR(IFERROR(Tabela_BI[[#This Row],[nº Capt. Superf. - DAEE]]/(Tabela_BI[[#This Row],[nº Capt. Subt. - DAEE]] + Tabela_BI[[#This Row],[nº Capt. Superf. - DAEE]]),"") *100,"")</f>
        <v>29.189189189189189</v>
      </c>
      <c r="P2307" s="8">
        <f>IFERROR(IFERROR(Tabela_BI[[#This Row],[nº Capt. Subt. - DAEE]] /(Tabela_BI[[#This Row],[nº Capt. Subt. - DAEE]] + Tabela_BI[[#This Row],[nº Capt. Superf. - DAEE]]),"") *100,"")</f>
        <v>70.810810810810807</v>
      </c>
      <c r="Q2307" s="1">
        <v>54</v>
      </c>
      <c r="R2307" s="1">
        <v>131</v>
      </c>
      <c r="S2307" s="6">
        <v>2774.6279999999997</v>
      </c>
      <c r="T2307" s="6">
        <v>1087.654176</v>
      </c>
      <c r="W2307" s="1"/>
      <c r="X2307" s="1"/>
      <c r="Y2307" s="1"/>
      <c r="AC2307" s="1"/>
      <c r="AF2307" s="1"/>
      <c r="AG2307" s="1"/>
    </row>
    <row r="2308" spans="1:33" hidden="1" x14ac:dyDescent="0.25">
      <c r="A2308" s="1">
        <v>15</v>
      </c>
      <c r="B2308" s="1">
        <v>2018</v>
      </c>
      <c r="C2308" s="1">
        <v>353400515</v>
      </c>
      <c r="D2308" s="44" t="s">
        <v>432</v>
      </c>
      <c r="E2308" s="20">
        <v>0.19681255799999997</v>
      </c>
      <c r="F2308" s="20">
        <v>0.16066834799999999</v>
      </c>
      <c r="G2308" s="20">
        <v>3.6144209999999996E-2</v>
      </c>
      <c r="H2308" s="20">
        <v>0</v>
      </c>
      <c r="I2308" s="20">
        <v>7.1599999999999997E-3</v>
      </c>
      <c r="J2308" s="20">
        <v>0.11118408900000001</v>
      </c>
      <c r="K2308" s="20">
        <v>6.5147222000000005E-2</v>
      </c>
      <c r="L2308" s="20">
        <v>1.3321247E-2</v>
      </c>
      <c r="M2308" s="20">
        <v>1.0618446875000001E-2</v>
      </c>
      <c r="N2308" s="1">
        <v>19</v>
      </c>
      <c r="O2308" s="8">
        <f>IFERROR(IFERROR(Tabela_BI[[#This Row],[nº Capt. Superf. - DAEE]]/(Tabela_BI[[#This Row],[nº Capt. Subt. - DAEE]] + Tabela_BI[[#This Row],[nº Capt. Superf. - DAEE]]),"") *100,"")</f>
        <v>44.444444444444443</v>
      </c>
      <c r="P2308" s="8">
        <f>IFERROR(IFERROR(Tabela_BI[[#This Row],[nº Capt. Subt. - DAEE]] /(Tabela_BI[[#This Row],[nº Capt. Subt. - DAEE]] + Tabela_BI[[#This Row],[nº Capt. Superf. - DAEE]]),"") *100,"")</f>
        <v>55.555555555555557</v>
      </c>
      <c r="Q2308" s="1">
        <v>16</v>
      </c>
      <c r="R2308" s="1">
        <v>20</v>
      </c>
      <c r="S2308" s="6">
        <v>179.87507999999997</v>
      </c>
      <c r="T2308" s="6">
        <v>179.87507999999997</v>
      </c>
      <c r="W2308" s="1"/>
      <c r="X2308" s="1"/>
      <c r="Y2308" s="1"/>
      <c r="AC2308" s="1"/>
      <c r="AF2308" s="1"/>
      <c r="AG2308" s="1"/>
    </row>
    <row r="2309" spans="1:33" hidden="1" x14ac:dyDescent="0.25">
      <c r="A2309" s="1">
        <v>20</v>
      </c>
      <c r="B2309" s="1">
        <v>2018</v>
      </c>
      <c r="C2309" s="1">
        <v>353410420</v>
      </c>
      <c r="D2309" s="44" t="s">
        <v>433</v>
      </c>
      <c r="E2309" s="20">
        <v>4.4549999999999999E-2</v>
      </c>
      <c r="F2309" s="20">
        <v>4.4499999999999998E-2</v>
      </c>
      <c r="G2309" s="20">
        <v>5.0000000000000002E-5</v>
      </c>
      <c r="H2309" s="20">
        <v>0</v>
      </c>
      <c r="I2309" s="20">
        <v>0</v>
      </c>
      <c r="J2309" s="20">
        <v>5.0000000000000002E-5</v>
      </c>
      <c r="K2309" s="20">
        <v>4.4499999999999998E-2</v>
      </c>
      <c r="L2309" s="20">
        <v>0</v>
      </c>
      <c r="N2309" s="1">
        <v>0</v>
      </c>
      <c r="O2309" s="8">
        <f>IFERROR(IFERROR(Tabela_BI[[#This Row],[nº Capt. Superf. - DAEE]]/(Tabela_BI[[#This Row],[nº Capt. Subt. - DAEE]] + Tabela_BI[[#This Row],[nº Capt. Superf. - DAEE]]),"") *100,"")</f>
        <v>50</v>
      </c>
      <c r="P2309" s="8">
        <f>IFERROR(IFERROR(Tabela_BI[[#This Row],[nº Capt. Subt. - DAEE]] /(Tabela_BI[[#This Row],[nº Capt. Subt. - DAEE]] + Tabela_BI[[#This Row],[nº Capt. Superf. - DAEE]]),"") *100,"")</f>
        <v>50</v>
      </c>
      <c r="Q2309" s="1">
        <v>1</v>
      </c>
      <c r="R2309" s="1">
        <v>1</v>
      </c>
      <c r="S2309" s="6"/>
      <c r="T2309" s="6"/>
      <c r="W2309" s="1"/>
      <c r="X2309" s="1"/>
      <c r="Y2309" s="1"/>
      <c r="AC2309" s="1"/>
      <c r="AF2309" s="1"/>
      <c r="AG2309" s="1"/>
    </row>
    <row r="2310" spans="1:33" hidden="1" x14ac:dyDescent="0.25">
      <c r="A2310" s="1">
        <v>21</v>
      </c>
      <c r="B2310" s="1">
        <v>2018</v>
      </c>
      <c r="C2310" s="1">
        <v>353410421</v>
      </c>
      <c r="D2310" s="44" t="s">
        <v>433</v>
      </c>
      <c r="E2310" s="20">
        <v>9.7899999999999984E-3</v>
      </c>
      <c r="F2310" s="20">
        <v>0</v>
      </c>
      <c r="G2310" s="20">
        <v>9.7899999999999984E-3</v>
      </c>
      <c r="H2310" s="20">
        <v>0</v>
      </c>
      <c r="I2310" s="20">
        <v>9.41E-3</v>
      </c>
      <c r="J2310" s="20">
        <v>1.7999999999999998E-4</v>
      </c>
      <c r="K2310" s="20">
        <v>0</v>
      </c>
      <c r="L2310" s="20">
        <v>1.9999999999999998E-4</v>
      </c>
      <c r="M2310" s="20">
        <v>1.544931015625E-2</v>
      </c>
      <c r="N2310" s="1" t="s">
        <v>47</v>
      </c>
      <c r="O2310" s="8" t="str">
        <f>IFERROR(IFERROR(Tabela_BI[[#This Row],[nº Capt. Superf. - DAEE]]/(Tabela_BI[[#This Row],[nº Capt. Subt. - DAEE]] + Tabela_BI[[#This Row],[nº Capt. Superf. - DAEE]]),"") *100,"")</f>
        <v/>
      </c>
      <c r="P2310" s="8" t="str">
        <f>IFERROR(IFERROR(Tabela_BI[[#This Row],[nº Capt. Subt. - DAEE]] /(Tabela_BI[[#This Row],[nº Capt. Subt. - DAEE]] + Tabela_BI[[#This Row],[nº Capt. Superf. - DAEE]]),"") *100,"")</f>
        <v/>
      </c>
      <c r="Q2310" s="1" t="s">
        <v>47</v>
      </c>
      <c r="R2310" s="1">
        <v>10</v>
      </c>
      <c r="S2310" s="6">
        <v>312.13544400000001</v>
      </c>
      <c r="T2310" s="6">
        <v>312.13544400000001</v>
      </c>
      <c r="W2310" s="1"/>
      <c r="X2310" s="1"/>
      <c r="Y2310" s="1"/>
      <c r="AC2310" s="1"/>
      <c r="AF2310" s="1"/>
      <c r="AG2310" s="1"/>
    </row>
    <row r="2311" spans="1:33" hidden="1" x14ac:dyDescent="0.25">
      <c r="A2311" s="1">
        <v>15</v>
      </c>
      <c r="B2311" s="1">
        <v>2018</v>
      </c>
      <c r="C2311" s="1">
        <v>353420315</v>
      </c>
      <c r="D2311" s="44" t="s">
        <v>434</v>
      </c>
      <c r="E2311" s="20">
        <v>0.41707046299999989</v>
      </c>
      <c r="F2311" s="20">
        <v>0.38551046299999991</v>
      </c>
      <c r="G2311" s="20">
        <v>3.1559999999999991E-2</v>
      </c>
      <c r="H2311" s="20">
        <v>7.6254502790461698E-2</v>
      </c>
      <c r="I2311" s="20">
        <v>2.401E-2</v>
      </c>
      <c r="J2311" s="20">
        <v>0.25924999999999998</v>
      </c>
      <c r="K2311" s="20">
        <v>0.11520046300000002</v>
      </c>
      <c r="L2311" s="20">
        <v>1.8610000000000002E-2</v>
      </c>
      <c r="M2311" s="20">
        <v>1.4888125E-2</v>
      </c>
      <c r="N2311" s="1">
        <v>6</v>
      </c>
      <c r="O2311" s="8">
        <f>IFERROR(IFERROR(Tabela_BI[[#This Row],[nº Capt. Superf. - DAEE]]/(Tabela_BI[[#This Row],[nº Capt. Subt. - DAEE]] + Tabela_BI[[#This Row],[nº Capt. Superf. - DAEE]]),"") *100,"")</f>
        <v>62.5</v>
      </c>
      <c r="P2311" s="8">
        <f>IFERROR(IFERROR(Tabela_BI[[#This Row],[nº Capt. Subt. - DAEE]] /(Tabela_BI[[#This Row],[nº Capt. Subt. - DAEE]] + Tabela_BI[[#This Row],[nº Capt. Superf. - DAEE]]),"") *100,"")</f>
        <v>37.5</v>
      </c>
      <c r="Q2311" s="1">
        <v>20</v>
      </c>
      <c r="R2311" s="1">
        <v>12</v>
      </c>
      <c r="S2311" s="6">
        <v>319.72702320000002</v>
      </c>
      <c r="T2311" s="6">
        <v>319.72702320000002</v>
      </c>
      <c r="W2311" s="1"/>
      <c r="X2311" s="1"/>
      <c r="Y2311" s="1"/>
      <c r="AC2311" s="1"/>
      <c r="AF2311" s="1"/>
      <c r="AG2311" s="1"/>
    </row>
    <row r="2312" spans="1:33" hidden="1" x14ac:dyDescent="0.25">
      <c r="A2312" s="1">
        <v>4</v>
      </c>
      <c r="B2312" s="1">
        <v>2018</v>
      </c>
      <c r="C2312" s="1">
        <v>35343024</v>
      </c>
      <c r="D2312" s="44" t="s">
        <v>435</v>
      </c>
      <c r="E2312" s="20">
        <v>0</v>
      </c>
      <c r="F2312" s="20">
        <v>0</v>
      </c>
      <c r="G2312" s="20">
        <v>0</v>
      </c>
      <c r="H2312" s="20">
        <v>0</v>
      </c>
      <c r="I2312" s="20">
        <v>0</v>
      </c>
      <c r="J2312" s="20">
        <v>0</v>
      </c>
      <c r="K2312" s="20">
        <v>0</v>
      </c>
      <c r="L2312" s="20">
        <v>0</v>
      </c>
      <c r="N2312" s="1" t="s">
        <v>47</v>
      </c>
      <c r="O2312" s="8" t="str">
        <f>IFERROR(IFERROR(Tabela_BI[[#This Row],[nº Capt. Superf. - DAEE]]/(Tabela_BI[[#This Row],[nº Capt. Subt. - DAEE]] + Tabela_BI[[#This Row],[nº Capt. Superf. - DAEE]]),"") *100,"")</f>
        <v/>
      </c>
      <c r="P2312" s="8" t="str">
        <f>IFERROR(IFERROR(Tabela_BI[[#This Row],[nº Capt. Subt. - DAEE]] /(Tabela_BI[[#This Row],[nº Capt. Subt. - DAEE]] + Tabela_BI[[#This Row],[nº Capt. Superf. - DAEE]]),"") *100,"")</f>
        <v/>
      </c>
      <c r="Q2312" s="1">
        <v>0</v>
      </c>
      <c r="R2312" s="1">
        <v>0</v>
      </c>
      <c r="S2312" s="6"/>
      <c r="T2312" s="6"/>
      <c r="W2312" s="1"/>
      <c r="X2312" s="1"/>
      <c r="Y2312" s="1"/>
      <c r="AC2312" s="1"/>
      <c r="AF2312" s="1"/>
      <c r="AG2312" s="1"/>
    </row>
    <row r="2313" spans="1:33" hidden="1" x14ac:dyDescent="0.25">
      <c r="A2313" s="1">
        <v>8</v>
      </c>
      <c r="B2313" s="1">
        <v>2018</v>
      </c>
      <c r="C2313" s="1">
        <v>35343028</v>
      </c>
      <c r="D2313" s="44" t="s">
        <v>435</v>
      </c>
      <c r="E2313" s="20">
        <v>0</v>
      </c>
      <c r="F2313" s="20">
        <v>0</v>
      </c>
      <c r="G2313" s="20">
        <v>0</v>
      </c>
      <c r="H2313" s="20">
        <v>0</v>
      </c>
      <c r="I2313" s="20">
        <v>0</v>
      </c>
      <c r="J2313" s="20">
        <v>0</v>
      </c>
      <c r="K2313" s="20">
        <v>0</v>
      </c>
      <c r="L2313" s="20">
        <v>0</v>
      </c>
      <c r="N2313" s="1">
        <v>0</v>
      </c>
      <c r="O2313" s="8" t="str">
        <f>IFERROR(IFERROR(Tabela_BI[[#This Row],[nº Capt. Superf. - DAEE]]/(Tabela_BI[[#This Row],[nº Capt. Subt. - DAEE]] + Tabela_BI[[#This Row],[nº Capt. Superf. - DAEE]]),"") *100,"")</f>
        <v/>
      </c>
      <c r="P2313" s="8" t="str">
        <f>IFERROR(IFERROR(Tabela_BI[[#This Row],[nº Capt. Subt. - DAEE]] /(Tabela_BI[[#This Row],[nº Capt. Subt. - DAEE]] + Tabela_BI[[#This Row],[nº Capt. Superf. - DAEE]]),"") *100,"")</f>
        <v/>
      </c>
      <c r="Q2313" s="1">
        <v>0</v>
      </c>
      <c r="R2313" s="1">
        <v>0</v>
      </c>
      <c r="S2313" s="6"/>
      <c r="T2313" s="6"/>
      <c r="W2313" s="1"/>
      <c r="X2313" s="1"/>
      <c r="Y2313" s="1"/>
      <c r="AC2313" s="1"/>
      <c r="AF2313" s="1"/>
      <c r="AG2313" s="1"/>
    </row>
    <row r="2314" spans="1:33" hidden="1" x14ac:dyDescent="0.25">
      <c r="A2314" s="1">
        <v>12</v>
      </c>
      <c r="B2314" s="1">
        <v>2018</v>
      </c>
      <c r="C2314" s="1">
        <v>353430212</v>
      </c>
      <c r="D2314" s="44" t="s">
        <v>435</v>
      </c>
      <c r="E2314" s="20">
        <v>0.35154231400000008</v>
      </c>
      <c r="F2314" s="20">
        <v>0.17161888900000005</v>
      </c>
      <c r="G2314" s="20">
        <v>0.17992342500000003</v>
      </c>
      <c r="H2314" s="20">
        <v>0</v>
      </c>
      <c r="I2314" s="20">
        <v>0.13796777800000004</v>
      </c>
      <c r="J2314" s="20">
        <v>2.6339999999999995E-2</v>
      </c>
      <c r="K2314" s="20">
        <v>0.17529120299999998</v>
      </c>
      <c r="L2314" s="20">
        <v>1.1943333E-2</v>
      </c>
      <c r="M2314" s="20">
        <v>0.12533284785879628</v>
      </c>
      <c r="N2314" s="1">
        <v>6</v>
      </c>
      <c r="O2314" s="8">
        <f>IFERROR(IFERROR(Tabela_BI[[#This Row],[nº Capt. Superf. - DAEE]]/(Tabela_BI[[#This Row],[nº Capt. Subt. - DAEE]] + Tabela_BI[[#This Row],[nº Capt. Superf. - DAEE]]),"") *100,"")</f>
        <v>31.372549019607842</v>
      </c>
      <c r="P2314" s="8">
        <f>IFERROR(IFERROR(Tabela_BI[[#This Row],[nº Capt. Subt. - DAEE]] /(Tabela_BI[[#This Row],[nº Capt. Subt. - DAEE]] + Tabela_BI[[#This Row],[nº Capt. Superf. - DAEE]]),"") *100,"")</f>
        <v>68.627450980392155</v>
      </c>
      <c r="Q2314" s="1">
        <v>16</v>
      </c>
      <c r="R2314" s="1">
        <v>35</v>
      </c>
      <c r="S2314" s="6">
        <v>2298.2939999999999</v>
      </c>
      <c r="T2314" s="6">
        <v>459.65879999999999</v>
      </c>
      <c r="W2314" s="1"/>
      <c r="X2314" s="1"/>
      <c r="Y2314" s="1"/>
      <c r="AC2314" s="1"/>
      <c r="AF2314" s="1"/>
      <c r="AG2314" s="1"/>
    </row>
    <row r="2315" spans="1:33" hidden="1" x14ac:dyDescent="0.25">
      <c r="A2315" s="1">
        <v>6</v>
      </c>
      <c r="B2315" s="1">
        <v>2018</v>
      </c>
      <c r="C2315" s="1">
        <v>35344016</v>
      </c>
      <c r="D2315" s="44" t="s">
        <v>436</v>
      </c>
      <c r="E2315" s="20">
        <v>0.41188384300000014</v>
      </c>
      <c r="F2315" s="20">
        <v>3.1300000000000001E-2</v>
      </c>
      <c r="G2315" s="20">
        <v>0.38058384300000014</v>
      </c>
      <c r="H2315" s="20">
        <v>0</v>
      </c>
      <c r="I2315" s="20">
        <v>7.6000000000000004E-4</v>
      </c>
      <c r="J2315" s="20">
        <v>0.107124815</v>
      </c>
      <c r="K2315" s="20">
        <v>4.0000000000000002E-4</v>
      </c>
      <c r="L2315" s="20">
        <v>0.30359902800000005</v>
      </c>
      <c r="M2315" s="20">
        <v>2.7690480324074076</v>
      </c>
      <c r="N2315" s="1">
        <v>9</v>
      </c>
      <c r="O2315" s="8">
        <f>IFERROR(IFERROR(Tabela_BI[[#This Row],[nº Capt. Superf. - DAEE]]/(Tabela_BI[[#This Row],[nº Capt. Subt. - DAEE]] + Tabela_BI[[#This Row],[nº Capt. Superf. - DAEE]]),"") *100,"")</f>
        <v>1.2987012987012987</v>
      </c>
      <c r="P2315" s="8">
        <f>IFERROR(IFERROR(Tabela_BI[[#This Row],[nº Capt. Subt. - DAEE]] /(Tabela_BI[[#This Row],[nº Capt. Subt. - DAEE]] + Tabela_BI[[#This Row],[nº Capt. Superf. - DAEE]]),"") *100,"")</f>
        <v>98.701298701298697</v>
      </c>
      <c r="Q2315" s="1">
        <v>2</v>
      </c>
      <c r="R2315" s="1">
        <v>152</v>
      </c>
      <c r="S2315" s="6">
        <v>27770.8662</v>
      </c>
      <c r="T2315" s="6">
        <v>14524.1630226</v>
      </c>
      <c r="W2315" s="1"/>
      <c r="X2315" s="1"/>
      <c r="Y2315" s="1"/>
      <c r="AC2315" s="1"/>
      <c r="AF2315" s="1"/>
      <c r="AG2315" s="1"/>
    </row>
    <row r="2316" spans="1:33" hidden="1" x14ac:dyDescent="0.25">
      <c r="A2316" s="1">
        <v>21</v>
      </c>
      <c r="B2316" s="1">
        <v>2018</v>
      </c>
      <c r="C2316" s="1">
        <v>353450021</v>
      </c>
      <c r="D2316" s="44" t="s">
        <v>437</v>
      </c>
      <c r="E2316" s="20">
        <v>1.4360000000000001E-2</v>
      </c>
      <c r="F2316" s="20">
        <v>1.132E-2</v>
      </c>
      <c r="G2316" s="20">
        <v>3.0400000000000002E-3</v>
      </c>
      <c r="H2316" s="20">
        <v>0</v>
      </c>
      <c r="I2316" s="20">
        <v>6.0099999999999997E-3</v>
      </c>
      <c r="J2316" s="20">
        <v>4.0999999999999999E-4</v>
      </c>
      <c r="K2316" s="20">
        <v>5.6299999999999996E-3</v>
      </c>
      <c r="L2316" s="20">
        <v>2.3100000000000004E-3</v>
      </c>
      <c r="M2316" s="20">
        <v>5.7258270833333326E-3</v>
      </c>
      <c r="N2316" s="1">
        <v>1</v>
      </c>
      <c r="O2316" s="8">
        <f>IFERROR(IFERROR(Tabela_BI[[#This Row],[nº Capt. Superf. - DAEE]]/(Tabela_BI[[#This Row],[nº Capt. Subt. - DAEE]] + Tabela_BI[[#This Row],[nº Capt. Superf. - DAEE]]),"") *100,"")</f>
        <v>33.333333333333329</v>
      </c>
      <c r="P2316" s="8">
        <f>IFERROR(IFERROR(Tabela_BI[[#This Row],[nº Capt. Subt. - DAEE]] /(Tabela_BI[[#This Row],[nº Capt. Subt. - DAEE]] + Tabela_BI[[#This Row],[nº Capt. Superf. - DAEE]]),"") *100,"")</f>
        <v>66.666666666666657</v>
      </c>
      <c r="Q2316" s="1">
        <v>4</v>
      </c>
      <c r="R2316" s="1">
        <v>8</v>
      </c>
      <c r="S2316" s="6">
        <v>109.28628</v>
      </c>
      <c r="T2316" s="6">
        <v>109.28628</v>
      </c>
      <c r="W2316" s="1"/>
      <c r="X2316" s="1"/>
      <c r="Y2316" s="1"/>
      <c r="AC2316" s="1"/>
      <c r="AF2316" s="1"/>
      <c r="AG2316" s="1"/>
    </row>
    <row r="2317" spans="1:33" hidden="1" x14ac:dyDescent="0.25">
      <c r="A2317" s="1">
        <v>20</v>
      </c>
      <c r="B2317" s="1">
        <v>2018</v>
      </c>
      <c r="C2317" s="1">
        <v>353460920</v>
      </c>
      <c r="D2317" s="44" t="s">
        <v>438</v>
      </c>
      <c r="E2317" s="20">
        <v>6.0000000000000006E-4</v>
      </c>
      <c r="F2317" s="20">
        <v>5.4000000000000001E-4</v>
      </c>
      <c r="G2317" s="20">
        <v>6.0000000000000002E-5</v>
      </c>
      <c r="H2317" s="20">
        <v>0</v>
      </c>
      <c r="I2317" s="20">
        <v>0</v>
      </c>
      <c r="J2317" s="20">
        <v>0</v>
      </c>
      <c r="K2317" s="20">
        <v>5.4000000000000001E-4</v>
      </c>
      <c r="L2317" s="20">
        <v>6.0000000000000002E-5</v>
      </c>
      <c r="N2317" s="1" t="s">
        <v>47</v>
      </c>
      <c r="O2317" s="8">
        <f>IFERROR(IFERROR(Tabela_BI[[#This Row],[nº Capt. Superf. - DAEE]]/(Tabela_BI[[#This Row],[nº Capt. Subt. - DAEE]] + Tabela_BI[[#This Row],[nº Capt. Superf. - DAEE]]),"") *100,"")</f>
        <v>66.666666666666657</v>
      </c>
      <c r="P2317" s="8">
        <f>IFERROR(IFERROR(Tabela_BI[[#This Row],[nº Capt. Subt. - DAEE]] /(Tabela_BI[[#This Row],[nº Capt. Subt. - DAEE]] + Tabela_BI[[#This Row],[nº Capt. Superf. - DAEE]]),"") *100,"")</f>
        <v>33.333333333333329</v>
      </c>
      <c r="Q2317" s="1">
        <v>2</v>
      </c>
      <c r="R2317" s="1">
        <v>1</v>
      </c>
      <c r="S2317" s="6"/>
      <c r="T2317" s="6"/>
      <c r="W2317" s="1"/>
      <c r="X2317" s="1"/>
      <c r="Y2317" s="1"/>
      <c r="AC2317" s="1"/>
      <c r="AF2317" s="1"/>
      <c r="AG2317" s="1"/>
    </row>
    <row r="2318" spans="1:33" hidden="1" x14ac:dyDescent="0.25">
      <c r="A2318" s="1">
        <v>21</v>
      </c>
      <c r="B2318" s="1">
        <v>2018</v>
      </c>
      <c r="C2318" s="1">
        <v>353460921</v>
      </c>
      <c r="D2318" s="44" t="s">
        <v>438</v>
      </c>
      <c r="E2318" s="20">
        <v>1.1798425999999999E-2</v>
      </c>
      <c r="F2318" s="20">
        <v>0</v>
      </c>
      <c r="G2318" s="20">
        <v>1.1798425999999999E-2</v>
      </c>
      <c r="H2318" s="20">
        <v>0</v>
      </c>
      <c r="I2318" s="20">
        <v>8.3300000000000006E-3</v>
      </c>
      <c r="J2318" s="20">
        <v>6.7000000000000002E-4</v>
      </c>
      <c r="K2318" s="20">
        <v>2.3884259999999999E-3</v>
      </c>
      <c r="L2318" s="20">
        <v>4.100000000000001E-4</v>
      </c>
      <c r="M2318" s="20">
        <v>9.137356034722223E-2</v>
      </c>
      <c r="N2318" s="1" t="s">
        <v>47</v>
      </c>
      <c r="O2318" s="8" t="str">
        <f>IFERROR(IFERROR(Tabela_BI[[#This Row],[nº Capt. Superf. - DAEE]]/(Tabela_BI[[#This Row],[nº Capt. Subt. - DAEE]] + Tabela_BI[[#This Row],[nº Capt. Superf. - DAEE]]),"") *100,"")</f>
        <v/>
      </c>
      <c r="P2318" s="8" t="str">
        <f>IFERROR(IFERROR(Tabela_BI[[#This Row],[nº Capt. Subt. - DAEE]] /(Tabela_BI[[#This Row],[nº Capt. Subt. - DAEE]] + Tabela_BI[[#This Row],[nº Capt. Superf. - DAEE]]),"") *100,"")</f>
        <v/>
      </c>
      <c r="Q2318" s="1" t="s">
        <v>47</v>
      </c>
      <c r="R2318" s="1">
        <v>17</v>
      </c>
      <c r="S2318" s="6">
        <v>1589.3820000000001</v>
      </c>
      <c r="T2318" s="6">
        <v>1589.3820000000001</v>
      </c>
      <c r="W2318" s="1"/>
      <c r="X2318" s="1"/>
      <c r="Y2318" s="1"/>
      <c r="AC2318" s="1"/>
      <c r="AF2318" s="1"/>
      <c r="AG2318" s="1"/>
    </row>
    <row r="2319" spans="1:33" hidden="1" x14ac:dyDescent="0.25">
      <c r="A2319" s="1">
        <v>17</v>
      </c>
      <c r="B2319" s="1">
        <v>2018</v>
      </c>
      <c r="C2319" s="1">
        <v>353470817</v>
      </c>
      <c r="D2319" s="44" t="s">
        <v>439</v>
      </c>
      <c r="E2319" s="20">
        <v>1.1980051709999999</v>
      </c>
      <c r="F2319" s="20">
        <v>0.84505893499999996</v>
      </c>
      <c r="G2319" s="20">
        <v>0.35294623599999997</v>
      </c>
      <c r="H2319" s="20">
        <v>1.49166666666667E-2</v>
      </c>
      <c r="I2319" s="20">
        <v>0.73764000000000007</v>
      </c>
      <c r="J2319" s="20">
        <v>0.27653981600000005</v>
      </c>
      <c r="K2319" s="20">
        <v>1.243E-2</v>
      </c>
      <c r="L2319" s="20">
        <v>0.17139535499999997</v>
      </c>
      <c r="M2319" s="20">
        <v>0.37988359953703704</v>
      </c>
      <c r="N2319" s="1">
        <v>8</v>
      </c>
      <c r="O2319" s="8">
        <f>IFERROR(IFERROR(Tabela_BI[[#This Row],[nº Capt. Superf. - DAEE]]/(Tabela_BI[[#This Row],[nº Capt. Subt. - DAEE]] + Tabela_BI[[#This Row],[nº Capt. Superf. - DAEE]]),"") *100,"")</f>
        <v>12.658227848101266</v>
      </c>
      <c r="P2319" s="8">
        <f>IFERROR(IFERROR(Tabela_BI[[#This Row],[nº Capt. Subt. - DAEE]] /(Tabela_BI[[#This Row],[nº Capt. Subt. - DAEE]] + Tabela_BI[[#This Row],[nº Capt. Superf. - DAEE]]),"") *100,"")</f>
        <v>87.341772151898738</v>
      </c>
      <c r="Q2319" s="1">
        <v>10</v>
      </c>
      <c r="R2319" s="1">
        <v>69</v>
      </c>
      <c r="S2319" s="6">
        <v>5863.9787999999999</v>
      </c>
      <c r="T2319" s="6">
        <v>4867.1024040000002</v>
      </c>
      <c r="W2319" s="1"/>
      <c r="X2319" s="1"/>
      <c r="Y2319" s="1"/>
      <c r="AC2319" s="1"/>
      <c r="AF2319" s="1"/>
      <c r="AG2319" s="1"/>
    </row>
    <row r="2320" spans="1:33" hidden="1" x14ac:dyDescent="0.25">
      <c r="A2320" s="1">
        <v>20</v>
      </c>
      <c r="B2320" s="1">
        <v>2018</v>
      </c>
      <c r="C2320" s="1">
        <v>353480720</v>
      </c>
      <c r="D2320" s="44" t="s">
        <v>440</v>
      </c>
      <c r="E2320" s="20">
        <v>0</v>
      </c>
      <c r="F2320" s="20">
        <v>0</v>
      </c>
      <c r="G2320" s="20">
        <v>0</v>
      </c>
      <c r="H2320" s="20">
        <v>0</v>
      </c>
      <c r="I2320" s="20">
        <v>0</v>
      </c>
      <c r="J2320" s="20">
        <v>0</v>
      </c>
      <c r="K2320" s="20">
        <v>0</v>
      </c>
      <c r="L2320" s="20">
        <v>0</v>
      </c>
      <c r="N2320" s="1">
        <v>0</v>
      </c>
      <c r="O2320" s="8" t="str">
        <f>IFERROR(IFERROR(Tabela_BI[[#This Row],[nº Capt. Superf. - DAEE]]/(Tabela_BI[[#This Row],[nº Capt. Subt. - DAEE]] + Tabela_BI[[#This Row],[nº Capt. Superf. - DAEE]]),"") *100,"")</f>
        <v/>
      </c>
      <c r="P2320" s="8" t="str">
        <f>IFERROR(IFERROR(Tabela_BI[[#This Row],[nº Capt. Subt. - DAEE]] /(Tabela_BI[[#This Row],[nº Capt. Subt. - DAEE]] + Tabela_BI[[#This Row],[nº Capt. Superf. - DAEE]]),"") *100,"")</f>
        <v/>
      </c>
      <c r="Q2320" s="1">
        <v>0</v>
      </c>
      <c r="R2320" s="1">
        <v>0</v>
      </c>
      <c r="S2320" s="6"/>
      <c r="T2320" s="6"/>
      <c r="W2320" s="1"/>
      <c r="X2320" s="1"/>
      <c r="Y2320" s="1"/>
      <c r="AC2320" s="1"/>
      <c r="AF2320" s="1"/>
      <c r="AG2320" s="1"/>
    </row>
    <row r="2321" spans="1:33" hidden="1" x14ac:dyDescent="0.25">
      <c r="A2321" s="1">
        <v>21</v>
      </c>
      <c r="B2321" s="1">
        <v>2018</v>
      </c>
      <c r="C2321" s="1">
        <v>353480721</v>
      </c>
      <c r="D2321" s="44" t="s">
        <v>440</v>
      </c>
      <c r="E2321" s="20">
        <v>1.7909999999999999E-2</v>
      </c>
      <c r="F2321" s="20">
        <v>8.7999999999999988E-3</v>
      </c>
      <c r="G2321" s="20">
        <v>9.11E-3</v>
      </c>
      <c r="H2321" s="20">
        <v>0</v>
      </c>
      <c r="I2321" s="20">
        <v>8.3300000000000006E-3</v>
      </c>
      <c r="J2321" s="20">
        <v>2.9E-4</v>
      </c>
      <c r="K2321" s="20">
        <v>8.8100000000000001E-3</v>
      </c>
      <c r="L2321" s="20">
        <v>4.8000000000000001E-4</v>
      </c>
      <c r="M2321" s="20">
        <v>1.9583541666666666E-2</v>
      </c>
      <c r="N2321" s="1">
        <v>0</v>
      </c>
      <c r="O2321" s="8">
        <f>IFERROR(IFERROR(Tabela_BI[[#This Row],[nº Capt. Superf. - DAEE]]/(Tabela_BI[[#This Row],[nº Capt. Subt. - DAEE]] + Tabela_BI[[#This Row],[nº Capt. Superf. - DAEE]]),"") *100,"")</f>
        <v>33.333333333333329</v>
      </c>
      <c r="P2321" s="8">
        <f>IFERROR(IFERROR(Tabela_BI[[#This Row],[nº Capt. Subt. - DAEE]] /(Tabela_BI[[#This Row],[nº Capt. Subt. - DAEE]] + Tabela_BI[[#This Row],[nº Capt. Superf. - DAEE]]),"") *100,"")</f>
        <v>66.666666666666657</v>
      </c>
      <c r="Q2321" s="1">
        <v>3</v>
      </c>
      <c r="R2321" s="1">
        <v>6</v>
      </c>
      <c r="S2321" s="6">
        <v>401.31989999999996</v>
      </c>
      <c r="T2321" s="6">
        <v>401.31989999999996</v>
      </c>
      <c r="W2321" s="1"/>
      <c r="X2321" s="1"/>
      <c r="Y2321" s="1"/>
      <c r="AC2321" s="1"/>
      <c r="AF2321" s="1"/>
      <c r="AG2321" s="1"/>
    </row>
    <row r="2322" spans="1:33" hidden="1" x14ac:dyDescent="0.25">
      <c r="A2322" s="1">
        <v>15</v>
      </c>
      <c r="B2322" s="1">
        <v>2018</v>
      </c>
      <c r="C2322" s="1">
        <v>353475715</v>
      </c>
      <c r="D2322" s="44" t="s">
        <v>441</v>
      </c>
      <c r="E2322" s="20">
        <v>0.17639222299999999</v>
      </c>
      <c r="F2322" s="20">
        <v>0.17028648199999999</v>
      </c>
      <c r="G2322" s="20">
        <v>6.1057409999999987E-3</v>
      </c>
      <c r="H2322" s="20">
        <v>2.693480466768141E-2</v>
      </c>
      <c r="I2322" s="20">
        <v>9.65741E-4</v>
      </c>
      <c r="J2322" s="20">
        <v>0.12821999999999997</v>
      </c>
      <c r="K2322" s="20">
        <v>4.3106482000000002E-2</v>
      </c>
      <c r="L2322" s="20">
        <v>4.0999999999999995E-3</v>
      </c>
      <c r="M2322" s="20">
        <v>2.4778645833333335E-2</v>
      </c>
      <c r="N2322" s="1">
        <v>7</v>
      </c>
      <c r="O2322" s="8">
        <f>IFERROR(IFERROR(Tabela_BI[[#This Row],[nº Capt. Superf. - DAEE]]/(Tabela_BI[[#This Row],[nº Capt. Subt. - DAEE]] + Tabela_BI[[#This Row],[nº Capt. Superf. - DAEE]]),"") *100,"")</f>
        <v>46.153846153846153</v>
      </c>
      <c r="P2322" s="8">
        <f>IFERROR(IFERROR(Tabela_BI[[#This Row],[nº Capt. Subt. - DAEE]] /(Tabela_BI[[#This Row],[nº Capt. Subt. - DAEE]] + Tabela_BI[[#This Row],[nº Capt. Superf. - DAEE]]),"") *100,"")</f>
        <v>53.846153846153847</v>
      </c>
      <c r="Q2322" s="1">
        <v>12</v>
      </c>
      <c r="R2322" s="1">
        <v>14</v>
      </c>
      <c r="S2322" s="6">
        <v>493.39799999999997</v>
      </c>
      <c r="T2322" s="6">
        <v>493.39799999999997</v>
      </c>
      <c r="W2322" s="1"/>
      <c r="X2322" s="1"/>
      <c r="Y2322" s="1"/>
      <c r="AC2322" s="1"/>
      <c r="AF2322" s="1"/>
      <c r="AG2322" s="1"/>
    </row>
    <row r="2323" spans="1:33" hidden="1" x14ac:dyDescent="0.25">
      <c r="A2323" s="1">
        <v>20</v>
      </c>
      <c r="B2323" s="1">
        <v>2018</v>
      </c>
      <c r="C2323" s="1">
        <v>353490620</v>
      </c>
      <c r="D2323" s="44" t="s">
        <v>442</v>
      </c>
      <c r="E2323" s="20">
        <v>8.2109999999999989E-2</v>
      </c>
      <c r="F2323" s="20">
        <v>4.1829999999999999E-2</v>
      </c>
      <c r="G2323" s="20">
        <v>4.0279999999999996E-2</v>
      </c>
      <c r="H2323" s="20">
        <v>0</v>
      </c>
      <c r="I2323" s="20">
        <v>2.7799999999999999E-3</v>
      </c>
      <c r="J2323" s="20">
        <v>0</v>
      </c>
      <c r="K2323" s="20">
        <v>5.0169999999999992E-2</v>
      </c>
      <c r="L2323" s="20">
        <v>2.9160000000000005E-2</v>
      </c>
      <c r="M2323" s="20">
        <v>2.5116437500000002E-2</v>
      </c>
      <c r="N2323" s="1" t="s">
        <v>47</v>
      </c>
      <c r="O2323" s="8">
        <f>IFERROR(IFERROR(Tabela_BI[[#This Row],[nº Capt. Superf. - DAEE]]/(Tabela_BI[[#This Row],[nº Capt. Subt. - DAEE]] + Tabela_BI[[#This Row],[nº Capt. Superf. - DAEE]]),"") *100,"")</f>
        <v>7.4074074074074066</v>
      </c>
      <c r="P2323" s="8">
        <f>IFERROR(IFERROR(Tabela_BI[[#This Row],[nº Capt. Subt. - DAEE]] /(Tabela_BI[[#This Row],[nº Capt. Subt. - DAEE]] + Tabela_BI[[#This Row],[nº Capt. Superf. - DAEE]]),"") *100,"")</f>
        <v>92.592592592592595</v>
      </c>
      <c r="Q2323" s="1">
        <v>2</v>
      </c>
      <c r="R2323" s="1">
        <v>25</v>
      </c>
      <c r="S2323" s="6">
        <v>469.99418399999996</v>
      </c>
      <c r="T2323" s="6">
        <v>372.23539372799996</v>
      </c>
      <c r="W2323" s="1"/>
      <c r="X2323" s="1"/>
      <c r="Y2323" s="1"/>
      <c r="AC2323" s="1"/>
      <c r="AF2323" s="1"/>
      <c r="AG2323" s="1"/>
    </row>
    <row r="2324" spans="1:33" hidden="1" x14ac:dyDescent="0.25">
      <c r="A2324" s="1">
        <v>21</v>
      </c>
      <c r="B2324" s="1">
        <v>2018</v>
      </c>
      <c r="C2324" s="1">
        <v>353490621</v>
      </c>
      <c r="D2324" s="44" t="s">
        <v>442</v>
      </c>
      <c r="E2324" s="20">
        <v>2.10787E-3</v>
      </c>
      <c r="F2324" s="20">
        <v>0</v>
      </c>
      <c r="G2324" s="20">
        <v>2.10787E-3</v>
      </c>
      <c r="H2324" s="20">
        <v>0</v>
      </c>
      <c r="I2324" s="20">
        <v>0</v>
      </c>
      <c r="J2324" s="20">
        <v>0</v>
      </c>
      <c r="K2324" s="20">
        <v>2.0478700000000002E-3</v>
      </c>
      <c r="L2324" s="20">
        <v>6.0000000000000002E-5</v>
      </c>
      <c r="N2324" s="1" t="s">
        <v>47</v>
      </c>
      <c r="O2324" s="8" t="str">
        <f>IFERROR(IFERROR(Tabela_BI[[#This Row],[nº Capt. Superf. - DAEE]]/(Tabela_BI[[#This Row],[nº Capt. Subt. - DAEE]] + Tabela_BI[[#This Row],[nº Capt. Superf. - DAEE]]),"") *100,"")</f>
        <v/>
      </c>
      <c r="P2324" s="8" t="str">
        <f>IFERROR(IFERROR(Tabela_BI[[#This Row],[nº Capt. Subt. - DAEE]] /(Tabela_BI[[#This Row],[nº Capt. Subt. - DAEE]] + Tabela_BI[[#This Row],[nº Capt. Superf. - DAEE]]),"") *100,"")</f>
        <v/>
      </c>
      <c r="Q2324" s="1" t="s">
        <v>47</v>
      </c>
      <c r="R2324" s="1">
        <v>4</v>
      </c>
      <c r="S2324" s="6"/>
      <c r="T2324" s="6"/>
      <c r="W2324" s="1"/>
      <c r="X2324" s="1"/>
      <c r="Y2324" s="1"/>
      <c r="AC2324" s="1"/>
      <c r="AF2324" s="1"/>
      <c r="AG2324" s="1"/>
    </row>
    <row r="2325" spans="1:33" hidden="1" x14ac:dyDescent="0.25">
      <c r="A2325" s="1">
        <v>15</v>
      </c>
      <c r="B2325" s="1">
        <v>2018</v>
      </c>
      <c r="C2325" s="1">
        <v>353500215</v>
      </c>
      <c r="D2325" s="44" t="s">
        <v>443</v>
      </c>
      <c r="E2325" s="20">
        <v>0.66552421299999998</v>
      </c>
      <c r="F2325" s="20">
        <v>0.58730166699999997</v>
      </c>
      <c r="G2325" s="20">
        <v>7.8222545999999962E-2</v>
      </c>
      <c r="H2325" s="20">
        <v>0</v>
      </c>
      <c r="I2325" s="20">
        <v>3.2579999999999991E-2</v>
      </c>
      <c r="J2325" s="20">
        <v>6.7699999999999996E-2</v>
      </c>
      <c r="K2325" s="20">
        <v>0.56282166700000014</v>
      </c>
      <c r="L2325" s="20">
        <v>2.4225460000000002E-3</v>
      </c>
      <c r="M2325" s="20">
        <v>2.5640422395833331E-2</v>
      </c>
      <c r="N2325" s="1">
        <v>32</v>
      </c>
      <c r="O2325" s="8">
        <f>IFERROR(IFERROR(Tabela_BI[[#This Row],[nº Capt. Superf. - DAEE]]/(Tabela_BI[[#This Row],[nº Capt. Subt. - DAEE]] + Tabela_BI[[#This Row],[nº Capt. Superf. - DAEE]]),"") *100,"")</f>
        <v>41.860465116279073</v>
      </c>
      <c r="P2325" s="8">
        <f>IFERROR(IFERROR(Tabela_BI[[#This Row],[nº Capt. Subt. - DAEE]] /(Tabela_BI[[#This Row],[nº Capt. Subt. - DAEE]] + Tabela_BI[[#This Row],[nº Capt. Superf. - DAEE]]),"") *100,"")</f>
        <v>58.139534883720934</v>
      </c>
      <c r="Q2325" s="1">
        <v>36</v>
      </c>
      <c r="R2325" s="1">
        <v>50</v>
      </c>
      <c r="S2325" s="6">
        <v>516.66660000000002</v>
      </c>
      <c r="T2325" s="6">
        <v>516.66660000000002</v>
      </c>
      <c r="W2325" s="1"/>
      <c r="X2325" s="1"/>
      <c r="Y2325" s="1"/>
      <c r="AC2325" s="1"/>
      <c r="AF2325" s="1"/>
      <c r="AG2325" s="1"/>
    </row>
    <row r="2326" spans="1:33" hidden="1" x14ac:dyDescent="0.25">
      <c r="A2326" s="1">
        <v>15</v>
      </c>
      <c r="B2326" s="1">
        <v>2018</v>
      </c>
      <c r="C2326" s="1">
        <v>353510115</v>
      </c>
      <c r="D2326" s="44" t="s">
        <v>444</v>
      </c>
      <c r="E2326" s="20">
        <v>5.8819999999999997E-2</v>
      </c>
      <c r="F2326" s="20">
        <v>2.3400000000000001E-2</v>
      </c>
      <c r="G2326" s="20">
        <v>3.542E-2</v>
      </c>
      <c r="H2326" s="20">
        <v>0</v>
      </c>
      <c r="I2326" s="20">
        <v>2.6040000000000001E-2</v>
      </c>
      <c r="J2326" s="20">
        <v>3.2660000000000002E-2</v>
      </c>
      <c r="K2326" s="20">
        <v>0</v>
      </c>
      <c r="L2326" s="20">
        <v>1.2E-4</v>
      </c>
      <c r="M2326" s="20">
        <v>3.2543347868055551E-2</v>
      </c>
      <c r="N2326" s="1">
        <v>5</v>
      </c>
      <c r="O2326" s="8">
        <f>IFERROR(IFERROR(Tabela_BI[[#This Row],[nº Capt. Superf. - DAEE]]/(Tabela_BI[[#This Row],[nº Capt. Subt. - DAEE]] + Tabela_BI[[#This Row],[nº Capt. Superf. - DAEE]]),"") *100,"")</f>
        <v>18.181818181818183</v>
      </c>
      <c r="P2326" s="8">
        <f>IFERROR(IFERROR(Tabela_BI[[#This Row],[nº Capt. Subt. - DAEE]] /(Tabela_BI[[#This Row],[nº Capt. Subt. - DAEE]] + Tabela_BI[[#This Row],[nº Capt. Superf. - DAEE]]),"") *100,"")</f>
        <v>81.818181818181827</v>
      </c>
      <c r="Q2326" s="1">
        <v>2</v>
      </c>
      <c r="R2326" s="1">
        <v>9</v>
      </c>
      <c r="S2326" s="6">
        <v>677.97971999999993</v>
      </c>
      <c r="T2326" s="6">
        <v>677.97971999999993</v>
      </c>
      <c r="W2326" s="1"/>
      <c r="X2326" s="1"/>
      <c r="Y2326" s="1"/>
      <c r="AC2326" s="1"/>
      <c r="AF2326" s="1"/>
      <c r="AG2326" s="1"/>
    </row>
    <row r="2327" spans="1:33" hidden="1" x14ac:dyDescent="0.25">
      <c r="A2327" s="1">
        <v>18</v>
      </c>
      <c r="B2327" s="1">
        <v>2018</v>
      </c>
      <c r="C2327" s="1">
        <v>353520018</v>
      </c>
      <c r="D2327" s="44" t="s">
        <v>445</v>
      </c>
      <c r="E2327" s="20">
        <v>0.16080357900000022</v>
      </c>
      <c r="F2327" s="20">
        <v>0.15512684100000024</v>
      </c>
      <c r="G2327" s="20">
        <v>5.6767379999999971E-3</v>
      </c>
      <c r="H2327" s="20">
        <v>0</v>
      </c>
      <c r="I2327" s="20">
        <v>1.6500000000000001E-2</v>
      </c>
      <c r="J2327" s="20">
        <v>0</v>
      </c>
      <c r="K2327" s="20">
        <v>0.14286509099999983</v>
      </c>
      <c r="L2327" s="20">
        <v>1.4384880000000004E-3</v>
      </c>
      <c r="M2327" s="20">
        <v>2.1730104427083334E-2</v>
      </c>
      <c r="N2327" s="1">
        <v>11</v>
      </c>
      <c r="O2327" s="8">
        <f>IFERROR(IFERROR(Tabela_BI[[#This Row],[nº Capt. Superf. - DAEE]]/(Tabela_BI[[#This Row],[nº Capt. Subt. - DAEE]] + Tabela_BI[[#This Row],[nº Capt. Superf. - DAEE]]),"") *100,"")</f>
        <v>76.818181818181813</v>
      </c>
      <c r="P2327" s="8">
        <f>IFERROR(IFERROR(Tabela_BI[[#This Row],[nº Capt. Subt. - DAEE]] /(Tabela_BI[[#This Row],[nº Capt. Subt. - DAEE]] + Tabela_BI[[#This Row],[nº Capt. Superf. - DAEE]]),"") *100,"")</f>
        <v>23.18181818181818</v>
      </c>
      <c r="Q2327" s="1">
        <v>169</v>
      </c>
      <c r="R2327" s="1">
        <v>51</v>
      </c>
      <c r="S2327" s="6">
        <v>381.71703599999995</v>
      </c>
      <c r="T2327" s="6">
        <v>381.71703599999995</v>
      </c>
      <c r="W2327" s="1"/>
      <c r="X2327" s="1"/>
      <c r="Y2327" s="1"/>
      <c r="AC2327" s="1"/>
      <c r="AF2327" s="1"/>
      <c r="AG2327" s="1"/>
    </row>
    <row r="2328" spans="1:33" hidden="1" x14ac:dyDescent="0.25">
      <c r="A2328" s="1">
        <v>17</v>
      </c>
      <c r="B2328" s="1">
        <v>2018</v>
      </c>
      <c r="C2328" s="1">
        <v>353530917</v>
      </c>
      <c r="D2328" s="44" t="s">
        <v>446</v>
      </c>
      <c r="E2328" s="20">
        <v>1.1243626999999998</v>
      </c>
      <c r="F2328" s="20">
        <v>0.91509246899999985</v>
      </c>
      <c r="G2328" s="20">
        <v>0.20927023099999986</v>
      </c>
      <c r="H2328" s="20">
        <v>0.15301160578386605</v>
      </c>
      <c r="I2328" s="20">
        <v>9.1119999999999979E-2</v>
      </c>
      <c r="J2328" s="20">
        <v>0.46889000000000014</v>
      </c>
      <c r="K2328" s="20">
        <v>0.56220172800000001</v>
      </c>
      <c r="L2328" s="20">
        <v>2.1509720000000006E-3</v>
      </c>
      <c r="M2328" s="20">
        <v>6.0077817511574073E-2</v>
      </c>
      <c r="N2328" s="1">
        <v>15</v>
      </c>
      <c r="O2328" s="8">
        <f>IFERROR(IFERROR(Tabela_BI[[#This Row],[nº Capt. Superf. - DAEE]]/(Tabela_BI[[#This Row],[nº Capt. Subt. - DAEE]] + Tabela_BI[[#This Row],[nº Capt. Superf. - DAEE]]),"") *100,"")</f>
        <v>32.978723404255319</v>
      </c>
      <c r="P2328" s="8">
        <f>IFERROR(IFERROR(Tabela_BI[[#This Row],[nº Capt. Subt. - DAEE]] /(Tabela_BI[[#This Row],[nº Capt. Subt. - DAEE]] + Tabela_BI[[#This Row],[nº Capt. Superf. - DAEE]]),"") *100,"")</f>
        <v>67.021276595744681</v>
      </c>
      <c r="Q2328" s="1">
        <v>31</v>
      </c>
      <c r="R2328" s="1">
        <v>63</v>
      </c>
      <c r="S2328" s="6">
        <v>1097.6579999999999</v>
      </c>
      <c r="T2328" s="6">
        <v>1097.6579999999999</v>
      </c>
      <c r="W2328" s="1"/>
      <c r="X2328" s="1"/>
      <c r="Y2328" s="1"/>
      <c r="AC2328" s="1"/>
      <c r="AF2328" s="1"/>
      <c r="AG2328" s="1"/>
    </row>
    <row r="2329" spans="1:33" hidden="1" x14ac:dyDescent="0.25">
      <c r="A2329" s="1">
        <v>20</v>
      </c>
      <c r="B2329" s="1">
        <v>2018</v>
      </c>
      <c r="C2329" s="1">
        <v>353540820</v>
      </c>
      <c r="D2329" s="44" t="s">
        <v>447</v>
      </c>
      <c r="E2329" s="20">
        <v>1.1351019E-2</v>
      </c>
      <c r="F2329" s="20">
        <v>6.0000000000000002E-5</v>
      </c>
      <c r="G2329" s="20">
        <v>1.1291019000000001E-2</v>
      </c>
      <c r="H2329" s="20">
        <v>2.2831050228310501E-3</v>
      </c>
      <c r="I2329" s="20">
        <v>1.4399999999999999E-3</v>
      </c>
      <c r="J2329" s="20">
        <v>4.9525000000000003E-3</v>
      </c>
      <c r="K2329" s="20">
        <v>0</v>
      </c>
      <c r="L2329" s="20">
        <v>4.9585189999999998E-3</v>
      </c>
      <c r="M2329" s="20">
        <v>4.4162240402777775E-2</v>
      </c>
      <c r="N2329" s="1">
        <v>0</v>
      </c>
      <c r="O2329" s="8">
        <f>IFERROR(IFERROR(Tabela_BI[[#This Row],[nº Capt. Superf. - DAEE]]/(Tabela_BI[[#This Row],[nº Capt. Subt. - DAEE]] + Tabela_BI[[#This Row],[nº Capt. Superf. - DAEE]]),"") *100,"")</f>
        <v>3.8461538461538463</v>
      </c>
      <c r="P2329" s="8">
        <f>IFERROR(IFERROR(Tabela_BI[[#This Row],[nº Capt. Subt. - DAEE]] /(Tabela_BI[[#This Row],[nº Capt. Subt. - DAEE]] + Tabela_BI[[#This Row],[nº Capt. Superf. - DAEE]]),"") *100,"")</f>
        <v>96.15384615384616</v>
      </c>
      <c r="Q2329" s="1">
        <v>1</v>
      </c>
      <c r="R2329" s="1">
        <v>25</v>
      </c>
      <c r="S2329" s="6">
        <v>773.58240000000001</v>
      </c>
      <c r="T2329" s="6">
        <v>773.58240000000001</v>
      </c>
      <c r="W2329" s="1"/>
      <c r="X2329" s="1"/>
      <c r="Y2329" s="1"/>
      <c r="AC2329" s="1"/>
      <c r="AF2329" s="1"/>
      <c r="AG2329" s="1"/>
    </row>
    <row r="2330" spans="1:33" hidden="1" x14ac:dyDescent="0.25">
      <c r="A2330" s="1">
        <v>21</v>
      </c>
      <c r="B2330" s="1">
        <v>2018</v>
      </c>
      <c r="C2330" s="1">
        <v>353540821</v>
      </c>
      <c r="D2330" s="44" t="s">
        <v>447</v>
      </c>
      <c r="E2330" s="20">
        <v>0</v>
      </c>
      <c r="F2330" s="20">
        <v>0</v>
      </c>
      <c r="G2330" s="20">
        <v>0</v>
      </c>
      <c r="H2330" s="20">
        <v>0</v>
      </c>
      <c r="I2330" s="20">
        <v>0</v>
      </c>
      <c r="J2330" s="20">
        <v>0</v>
      </c>
      <c r="K2330" s="20">
        <v>0</v>
      </c>
      <c r="L2330" s="20">
        <v>0</v>
      </c>
      <c r="N2330" s="1">
        <v>0</v>
      </c>
      <c r="O2330" s="8" t="str">
        <f>IFERROR(IFERROR(Tabela_BI[[#This Row],[nº Capt. Superf. - DAEE]]/(Tabela_BI[[#This Row],[nº Capt. Subt. - DAEE]] + Tabela_BI[[#This Row],[nº Capt. Superf. - DAEE]]),"") *100,"")</f>
        <v/>
      </c>
      <c r="P2330" s="8" t="str">
        <f>IFERROR(IFERROR(Tabela_BI[[#This Row],[nº Capt. Subt. - DAEE]] /(Tabela_BI[[#This Row],[nº Capt. Subt. - DAEE]] + Tabela_BI[[#This Row],[nº Capt. Superf. - DAEE]]),"") *100,"")</f>
        <v/>
      </c>
      <c r="Q2330" s="1">
        <v>0</v>
      </c>
      <c r="R2330" s="1">
        <v>0</v>
      </c>
      <c r="S2330" s="6"/>
      <c r="T2330" s="6"/>
      <c r="W2330" s="1"/>
      <c r="X2330" s="1"/>
      <c r="Y2330" s="1"/>
      <c r="AC2330" s="1"/>
      <c r="AF2330" s="1"/>
      <c r="AG2330" s="1"/>
    </row>
    <row r="2331" spans="1:33" hidden="1" x14ac:dyDescent="0.25">
      <c r="A2331" s="1">
        <v>17</v>
      </c>
      <c r="B2331" s="1">
        <v>2018</v>
      </c>
      <c r="C2331" s="1">
        <v>353550717</v>
      </c>
      <c r="D2331" s="44" t="s">
        <v>448</v>
      </c>
      <c r="E2331" s="20">
        <v>1.2173513879999998</v>
      </c>
      <c r="F2331" s="20">
        <v>1.1481444439999997</v>
      </c>
      <c r="G2331" s="20">
        <v>6.920694400000002E-2</v>
      </c>
      <c r="H2331" s="20">
        <v>0</v>
      </c>
      <c r="I2331" s="20">
        <v>0.137348148</v>
      </c>
      <c r="J2331" s="20">
        <v>0.37487999999999999</v>
      </c>
      <c r="K2331" s="20">
        <v>0.68041323999999992</v>
      </c>
      <c r="L2331" s="20">
        <v>2.4709999999999992E-2</v>
      </c>
      <c r="M2331" s="20">
        <v>0.12554784975000002</v>
      </c>
      <c r="N2331" s="1">
        <v>32</v>
      </c>
      <c r="O2331" s="8">
        <f>IFERROR(IFERROR(Tabela_BI[[#This Row],[nº Capt. Superf. - DAEE]]/(Tabela_BI[[#This Row],[nº Capt. Subt. - DAEE]] + Tabela_BI[[#This Row],[nº Capt. Superf. - DAEE]]),"") *100,"")</f>
        <v>50.458715596330272</v>
      </c>
      <c r="P2331" s="8">
        <f>IFERROR(IFERROR(Tabela_BI[[#This Row],[nº Capt. Subt. - DAEE]] /(Tabela_BI[[#This Row],[nº Capt. Subt. - DAEE]] + Tabela_BI[[#This Row],[nº Capt. Superf. - DAEE]]),"") *100,"")</f>
        <v>49.541284403669728</v>
      </c>
      <c r="Q2331" s="1">
        <v>55</v>
      </c>
      <c r="R2331" s="1">
        <v>54</v>
      </c>
      <c r="S2331" s="6">
        <v>2224.422</v>
      </c>
      <c r="T2331" s="6">
        <v>2224.422</v>
      </c>
      <c r="W2331" s="1"/>
      <c r="X2331" s="1"/>
      <c r="Y2331" s="1"/>
      <c r="AC2331" s="1"/>
      <c r="AF2331" s="1"/>
      <c r="AG2331" s="1"/>
    </row>
    <row r="2332" spans="1:33" hidden="1" x14ac:dyDescent="0.25">
      <c r="A2332" s="1">
        <v>2</v>
      </c>
      <c r="B2332" s="1">
        <v>2018</v>
      </c>
      <c r="C2332" s="1">
        <v>35356062</v>
      </c>
      <c r="D2332" s="44" t="s">
        <v>449</v>
      </c>
      <c r="E2332" s="20">
        <v>9.4961576999999978E-2</v>
      </c>
      <c r="F2332" s="20">
        <v>8.5917101999999981E-2</v>
      </c>
      <c r="G2332" s="20">
        <v>9.0444749999999997E-3</v>
      </c>
      <c r="H2332" s="20">
        <v>6.8528031456113643E-3</v>
      </c>
      <c r="I2332" s="20">
        <v>5.399000000000001E-2</v>
      </c>
      <c r="J2332" s="20">
        <v>1.0848888999999999E-2</v>
      </c>
      <c r="K2332" s="20">
        <v>1.1102687999999999E-2</v>
      </c>
      <c r="L2332" s="20">
        <v>1.9019999999999995E-2</v>
      </c>
      <c r="M2332" s="20">
        <v>4.0488576041666668E-2</v>
      </c>
      <c r="N2332" s="1">
        <v>48</v>
      </c>
      <c r="O2332" s="8">
        <f>IFERROR(IFERROR(Tabela_BI[[#This Row],[nº Capt. Superf. - DAEE]]/(Tabela_BI[[#This Row],[nº Capt. Subt. - DAEE]] + Tabela_BI[[#This Row],[nº Capt. Superf. - DAEE]]),"") *100,"")</f>
        <v>64.893617021276597</v>
      </c>
      <c r="P2332" s="8">
        <f>IFERROR(IFERROR(Tabela_BI[[#This Row],[nº Capt. Subt. - DAEE]] /(Tabela_BI[[#This Row],[nº Capt. Subt. - DAEE]] + Tabela_BI[[#This Row],[nº Capt. Superf. - DAEE]]),"") *100,"")</f>
        <v>35.106382978723403</v>
      </c>
      <c r="Q2332" s="1">
        <v>61</v>
      </c>
      <c r="R2332" s="1">
        <v>33</v>
      </c>
      <c r="S2332" s="6">
        <v>294.49412999999998</v>
      </c>
      <c r="T2332" s="6">
        <v>0</v>
      </c>
      <c r="W2332" s="1"/>
      <c r="X2332" s="1"/>
      <c r="Y2332" s="1"/>
      <c r="AC2332" s="1"/>
      <c r="AF2332" s="1"/>
      <c r="AG2332" s="1"/>
    </row>
    <row r="2333" spans="1:33" hidden="1" x14ac:dyDescent="0.25">
      <c r="A2333" s="1">
        <v>6</v>
      </c>
      <c r="B2333" s="1">
        <v>2018</v>
      </c>
      <c r="C2333" s="1">
        <v>35356066</v>
      </c>
      <c r="D2333" s="44" t="s">
        <v>449</v>
      </c>
      <c r="E2333" s="20">
        <v>5.8332999999999999E-5</v>
      </c>
      <c r="F2333" s="20">
        <v>0</v>
      </c>
      <c r="G2333" s="20">
        <v>5.8332999999999999E-5</v>
      </c>
      <c r="H2333" s="20">
        <v>0</v>
      </c>
      <c r="I2333" s="20">
        <v>0</v>
      </c>
      <c r="J2333" s="20">
        <v>0</v>
      </c>
      <c r="K2333" s="20">
        <v>5.8332999999999999E-5</v>
      </c>
      <c r="L2333" s="20">
        <v>0</v>
      </c>
      <c r="N2333" s="1" t="s">
        <v>47</v>
      </c>
      <c r="O2333" s="8" t="str">
        <f>IFERROR(IFERROR(Tabela_BI[[#This Row],[nº Capt. Superf. - DAEE]]/(Tabela_BI[[#This Row],[nº Capt. Subt. - DAEE]] + Tabela_BI[[#This Row],[nº Capt. Superf. - DAEE]]),"") *100,"")</f>
        <v/>
      </c>
      <c r="P2333" s="8" t="str">
        <f>IFERROR(IFERROR(Tabela_BI[[#This Row],[nº Capt. Subt. - DAEE]] /(Tabela_BI[[#This Row],[nº Capt. Subt. - DAEE]] + Tabela_BI[[#This Row],[nº Capt. Superf. - DAEE]]),"") *100,"")</f>
        <v/>
      </c>
      <c r="Q2333" s="1" t="s">
        <v>47</v>
      </c>
      <c r="R2333" s="1">
        <v>1</v>
      </c>
      <c r="S2333" s="6"/>
      <c r="T2333" s="6"/>
      <c r="W2333" s="1"/>
      <c r="X2333" s="1"/>
      <c r="Y2333" s="1"/>
      <c r="AC2333" s="1"/>
      <c r="AF2333" s="1"/>
      <c r="AG2333" s="1"/>
    </row>
    <row r="2334" spans="1:33" hidden="1" x14ac:dyDescent="0.25">
      <c r="A2334" s="1">
        <v>15</v>
      </c>
      <c r="B2334" s="1">
        <v>2018</v>
      </c>
      <c r="C2334" s="1">
        <v>353570515</v>
      </c>
      <c r="D2334" s="44" t="s">
        <v>450</v>
      </c>
      <c r="E2334" s="20">
        <v>0.40880333299999999</v>
      </c>
      <c r="F2334" s="20">
        <v>0.28419</v>
      </c>
      <c r="G2334" s="20">
        <v>0.12461333299999999</v>
      </c>
      <c r="H2334" s="20">
        <v>0</v>
      </c>
      <c r="I2334" s="20">
        <v>2.3719999999999998E-2</v>
      </c>
      <c r="J2334" s="20">
        <v>9.8783332999999987E-2</v>
      </c>
      <c r="K2334" s="20">
        <v>0.28518000000000004</v>
      </c>
      <c r="L2334" s="20">
        <v>1.1199999999999999E-3</v>
      </c>
      <c r="M2334" s="20">
        <v>1.4206456249999997E-2</v>
      </c>
      <c r="N2334" s="1">
        <v>2</v>
      </c>
      <c r="O2334" s="8">
        <f>IFERROR(IFERROR(Tabela_BI[[#This Row],[nº Capt. Superf. - DAEE]]/(Tabela_BI[[#This Row],[nº Capt. Subt. - DAEE]] + Tabela_BI[[#This Row],[nº Capt. Superf. - DAEE]]),"") *100,"")</f>
        <v>31.111111111111111</v>
      </c>
      <c r="P2334" s="8">
        <f>IFERROR(IFERROR(Tabela_BI[[#This Row],[nº Capt. Subt. - DAEE]] /(Tabela_BI[[#This Row],[nº Capt. Subt. - DAEE]] + Tabela_BI[[#This Row],[nº Capt. Superf. - DAEE]]),"") *100,"")</f>
        <v>68.888888888888886</v>
      </c>
      <c r="Q2334" s="1">
        <v>14</v>
      </c>
      <c r="R2334" s="1">
        <v>31</v>
      </c>
      <c r="S2334" s="6">
        <v>304.50599999999997</v>
      </c>
      <c r="T2334" s="6">
        <v>304.50599999999997</v>
      </c>
      <c r="W2334" s="1"/>
      <c r="X2334" s="1"/>
      <c r="Y2334" s="1"/>
      <c r="AC2334" s="1"/>
      <c r="AF2334" s="1"/>
      <c r="AG2334" s="1"/>
    </row>
    <row r="2335" spans="1:33" hidden="1" x14ac:dyDescent="0.25">
      <c r="A2335" s="1">
        <v>14</v>
      </c>
      <c r="B2335" s="1">
        <v>2018</v>
      </c>
      <c r="C2335" s="1">
        <v>353580414</v>
      </c>
      <c r="D2335" s="44" t="s">
        <v>451</v>
      </c>
      <c r="E2335" s="20">
        <v>1.3457394449999991</v>
      </c>
      <c r="F2335" s="20">
        <v>1.325909999999999</v>
      </c>
      <c r="G2335" s="20">
        <v>1.9829445000000001E-2</v>
      </c>
      <c r="H2335" s="20">
        <v>0.29072095383054281</v>
      </c>
      <c r="I2335" s="20">
        <v>0</v>
      </c>
      <c r="J2335" s="20">
        <v>2.5199999999999997E-3</v>
      </c>
      <c r="K2335" s="20">
        <v>1.3264294449999989</v>
      </c>
      <c r="L2335" s="20">
        <v>1.6789999999999999E-2</v>
      </c>
      <c r="M2335" s="20">
        <v>4.1687566559027778E-2</v>
      </c>
      <c r="N2335" s="1">
        <v>83</v>
      </c>
      <c r="O2335" s="8">
        <f>IFERROR(IFERROR(Tabela_BI[[#This Row],[nº Capt. Superf. - DAEE]]/(Tabela_BI[[#This Row],[nº Capt. Subt. - DAEE]] + Tabela_BI[[#This Row],[nº Capt. Superf. - DAEE]]),"") *100,"")</f>
        <v>81.097560975609767</v>
      </c>
      <c r="P2335" s="8">
        <f>IFERROR(IFERROR(Tabela_BI[[#This Row],[nº Capt. Subt. - DAEE]] /(Tabela_BI[[#This Row],[nº Capt. Subt. - DAEE]] + Tabela_BI[[#This Row],[nº Capt. Superf. - DAEE]]),"") *100,"")</f>
        <v>18.902439024390244</v>
      </c>
      <c r="Q2335" s="1">
        <v>133</v>
      </c>
      <c r="R2335" s="1">
        <v>31</v>
      </c>
      <c r="S2335" s="6">
        <v>601.19847000000004</v>
      </c>
      <c r="T2335" s="6">
        <v>601.19847000000004</v>
      </c>
      <c r="W2335" s="1"/>
      <c r="X2335" s="1"/>
      <c r="Y2335" s="1"/>
      <c r="AC2335" s="1"/>
      <c r="AF2335" s="1"/>
      <c r="AG2335" s="1"/>
    </row>
    <row r="2336" spans="1:33" hidden="1" x14ac:dyDescent="0.25">
      <c r="A2336" s="1">
        <v>15</v>
      </c>
      <c r="B2336" s="1">
        <v>2018</v>
      </c>
      <c r="C2336" s="1">
        <v>353590315</v>
      </c>
      <c r="D2336" s="44" t="s">
        <v>452</v>
      </c>
      <c r="E2336" s="20">
        <v>0.21794888900000006</v>
      </c>
      <c r="F2336" s="20">
        <v>0.18383000000000005</v>
      </c>
      <c r="G2336" s="20">
        <v>3.4118889000000006E-2</v>
      </c>
      <c r="H2336" s="20">
        <v>0</v>
      </c>
      <c r="I2336" s="20">
        <v>1.389E-2</v>
      </c>
      <c r="J2336" s="20">
        <v>7.7780000000000002E-2</v>
      </c>
      <c r="K2336" s="20">
        <v>0.12298888899999998</v>
      </c>
      <c r="L2336" s="20">
        <v>3.29E-3</v>
      </c>
      <c r="M2336" s="20">
        <v>1.0101562499999999E-2</v>
      </c>
      <c r="N2336" s="1">
        <v>4</v>
      </c>
      <c r="O2336" s="8">
        <f>IFERROR(IFERROR(Tabela_BI[[#This Row],[nº Capt. Superf. - DAEE]]/(Tabela_BI[[#This Row],[nº Capt. Subt. - DAEE]] + Tabela_BI[[#This Row],[nº Capt. Superf. - DAEE]]),"") *100,"")</f>
        <v>82.222222222222214</v>
      </c>
      <c r="P2336" s="8">
        <f>IFERROR(IFERROR(Tabela_BI[[#This Row],[nº Capt. Subt. - DAEE]] /(Tabela_BI[[#This Row],[nº Capt. Subt. - DAEE]] + Tabela_BI[[#This Row],[nº Capt. Superf. - DAEE]]),"") *100,"")</f>
        <v>17.777777777777779</v>
      </c>
      <c r="Q2336" s="1">
        <v>37</v>
      </c>
      <c r="R2336" s="1">
        <v>8</v>
      </c>
      <c r="S2336" s="6">
        <v>195.102</v>
      </c>
      <c r="T2336" s="6">
        <v>195.102</v>
      </c>
      <c r="W2336" s="1"/>
      <c r="X2336" s="1"/>
      <c r="Y2336" s="1"/>
      <c r="AC2336" s="1"/>
      <c r="AF2336" s="1"/>
      <c r="AG2336" s="1"/>
    </row>
    <row r="2337" spans="1:33" hidden="1" x14ac:dyDescent="0.25">
      <c r="A2337" s="1">
        <v>20</v>
      </c>
      <c r="B2337" s="1">
        <v>2018</v>
      </c>
      <c r="C2337" s="1">
        <v>353600020</v>
      </c>
      <c r="D2337" s="44" t="s">
        <v>453</v>
      </c>
      <c r="E2337" s="20">
        <v>2.3931480000000008E-3</v>
      </c>
      <c r="F2337" s="20">
        <v>0</v>
      </c>
      <c r="G2337" s="20">
        <v>2.3931480000000008E-3</v>
      </c>
      <c r="H2337" s="20">
        <v>0</v>
      </c>
      <c r="I2337" s="20">
        <v>0</v>
      </c>
      <c r="J2337" s="20">
        <v>9.3999999999999997E-4</v>
      </c>
      <c r="K2337" s="20">
        <v>1.0031479999999999E-3</v>
      </c>
      <c r="L2337" s="20">
        <v>4.5000000000000004E-4</v>
      </c>
      <c r="M2337" s="20">
        <v>2.5654596093749999E-2</v>
      </c>
      <c r="N2337" s="1">
        <v>2</v>
      </c>
      <c r="O2337" s="8" t="str">
        <f>IFERROR(IFERROR(Tabela_BI[[#This Row],[nº Capt. Superf. - DAEE]]/(Tabela_BI[[#This Row],[nº Capt. Subt. - DAEE]] + Tabela_BI[[#This Row],[nº Capt. Superf. - DAEE]]),"") *100,"")</f>
        <v/>
      </c>
      <c r="P2337" s="8" t="str">
        <f>IFERROR(IFERROR(Tabela_BI[[#This Row],[nº Capt. Subt. - DAEE]] /(Tabela_BI[[#This Row],[nº Capt. Subt. - DAEE]] + Tabela_BI[[#This Row],[nº Capt. Superf. - DAEE]]),"") *100,"")</f>
        <v/>
      </c>
      <c r="Q2337" s="1" t="s">
        <v>47</v>
      </c>
      <c r="R2337" s="1">
        <v>11</v>
      </c>
      <c r="S2337" s="6">
        <v>484.48627199999993</v>
      </c>
      <c r="T2337" s="6">
        <v>484.48627199999993</v>
      </c>
      <c r="W2337" s="1"/>
      <c r="X2337" s="1"/>
      <c r="Y2337" s="1"/>
      <c r="AC2337" s="1"/>
      <c r="AF2337" s="1"/>
      <c r="AG2337" s="1"/>
    </row>
    <row r="2338" spans="1:33" hidden="1" x14ac:dyDescent="0.25">
      <c r="A2338" s="1">
        <v>21</v>
      </c>
      <c r="B2338" s="1">
        <v>2018</v>
      </c>
      <c r="C2338" s="1">
        <v>353600021</v>
      </c>
      <c r="D2338" s="44" t="s">
        <v>453</v>
      </c>
      <c r="E2338" s="20">
        <v>0.23982476799999999</v>
      </c>
      <c r="F2338" s="20">
        <v>0.20163</v>
      </c>
      <c r="G2338" s="20">
        <v>3.819476799999999E-2</v>
      </c>
      <c r="H2338" s="20">
        <v>0</v>
      </c>
      <c r="I2338" s="20">
        <v>6.5100000000000005E-2</v>
      </c>
      <c r="J2338" s="20">
        <v>0.1169</v>
      </c>
      <c r="K2338" s="20">
        <v>4.1086434999999998E-2</v>
      </c>
      <c r="L2338" s="20">
        <v>1.6738332999999998E-2</v>
      </c>
      <c r="N2338" s="1">
        <v>5</v>
      </c>
      <c r="O2338" s="8">
        <f>IFERROR(IFERROR(Tabela_BI[[#This Row],[nº Capt. Superf. - DAEE]]/(Tabela_BI[[#This Row],[nº Capt. Subt. - DAEE]] + Tabela_BI[[#This Row],[nº Capt. Superf. - DAEE]]),"") *100,"")</f>
        <v>23.076923076923077</v>
      </c>
      <c r="P2338" s="8">
        <f>IFERROR(IFERROR(Tabela_BI[[#This Row],[nº Capt. Subt. - DAEE]] /(Tabela_BI[[#This Row],[nº Capt. Subt. - DAEE]] + Tabela_BI[[#This Row],[nº Capt. Superf. - DAEE]]),"") *100,"")</f>
        <v>76.923076923076934</v>
      </c>
      <c r="Q2338" s="1">
        <v>6</v>
      </c>
      <c r="R2338" s="1">
        <v>20</v>
      </c>
      <c r="S2338" s="6"/>
      <c r="T2338" s="6"/>
      <c r="W2338" s="1"/>
      <c r="X2338" s="1"/>
      <c r="Y2338" s="1"/>
      <c r="AC2338" s="1"/>
      <c r="AF2338" s="1"/>
      <c r="AG2338" s="1"/>
    </row>
    <row r="2339" spans="1:33" hidden="1" x14ac:dyDescent="0.25">
      <c r="A2339" s="1">
        <v>14</v>
      </c>
      <c r="B2339" s="1">
        <v>2018</v>
      </c>
      <c r="C2339" s="1">
        <v>353610914</v>
      </c>
      <c r="D2339" s="44" t="s">
        <v>454</v>
      </c>
      <c r="E2339" s="20">
        <v>3.982963E-3</v>
      </c>
      <c r="F2339" s="20">
        <v>0</v>
      </c>
      <c r="G2339" s="20">
        <v>3.982963E-3</v>
      </c>
      <c r="H2339" s="20">
        <v>0</v>
      </c>
      <c r="I2339" s="20">
        <v>0</v>
      </c>
      <c r="J2339" s="20">
        <v>0</v>
      </c>
      <c r="K2339" s="20">
        <v>4.6296299999999999E-4</v>
      </c>
      <c r="L2339" s="20">
        <v>3.5199999999999997E-3</v>
      </c>
      <c r="N2339" s="1">
        <v>0</v>
      </c>
      <c r="O2339" s="8" t="str">
        <f>IFERROR(IFERROR(Tabela_BI[[#This Row],[nº Capt. Superf. - DAEE]]/(Tabela_BI[[#This Row],[nº Capt. Subt. - DAEE]] + Tabela_BI[[#This Row],[nº Capt. Superf. - DAEE]]),"") *100,"")</f>
        <v/>
      </c>
      <c r="P2339" s="8" t="str">
        <f>IFERROR(IFERROR(Tabela_BI[[#This Row],[nº Capt. Subt. - DAEE]] /(Tabela_BI[[#This Row],[nº Capt. Subt. - DAEE]] + Tabela_BI[[#This Row],[nº Capt. Superf. - DAEE]]),"") *100,"")</f>
        <v/>
      </c>
      <c r="Q2339" s="1" t="s">
        <v>47</v>
      </c>
      <c r="R2339" s="1">
        <v>4</v>
      </c>
      <c r="S2339" s="6"/>
      <c r="T2339" s="6"/>
      <c r="W2339" s="1"/>
      <c r="X2339" s="1"/>
      <c r="Y2339" s="1"/>
      <c r="AC2339" s="1"/>
      <c r="AF2339" s="1"/>
      <c r="AG2339" s="1"/>
    </row>
    <row r="2340" spans="1:33" hidden="1" x14ac:dyDescent="0.25">
      <c r="A2340" s="1">
        <v>17</v>
      </c>
      <c r="B2340" s="1">
        <v>2018</v>
      </c>
      <c r="C2340" s="1">
        <v>353610917</v>
      </c>
      <c r="D2340" s="44" t="s">
        <v>454</v>
      </c>
      <c r="E2340" s="20">
        <v>7.6363564999999994E-2</v>
      </c>
      <c r="F2340" s="20">
        <v>7.3200000000000001E-2</v>
      </c>
      <c r="G2340" s="20">
        <v>3.1635650000000001E-3</v>
      </c>
      <c r="H2340" s="20">
        <v>0</v>
      </c>
      <c r="I2340" s="20">
        <v>1.418E-2</v>
      </c>
      <c r="J2340" s="20">
        <v>1.8700000000000001E-3</v>
      </c>
      <c r="K2340" s="20">
        <v>5.9190000000000006E-2</v>
      </c>
      <c r="L2340" s="20">
        <v>1.123565E-3</v>
      </c>
      <c r="M2340" s="20">
        <v>1.2186097916666664E-2</v>
      </c>
      <c r="N2340" s="1">
        <v>6</v>
      </c>
      <c r="O2340" s="8">
        <f>IFERROR(IFERROR(Tabela_BI[[#This Row],[nº Capt. Superf. - DAEE]]/(Tabela_BI[[#This Row],[nº Capt. Subt. - DAEE]] + Tabela_BI[[#This Row],[nº Capt. Superf. - DAEE]]),"") *100,"")</f>
        <v>42.857142857142854</v>
      </c>
      <c r="P2340" s="8">
        <f>IFERROR(IFERROR(Tabela_BI[[#This Row],[nº Capt. Subt. - DAEE]] /(Tabela_BI[[#This Row],[nº Capt. Subt. - DAEE]] + Tabela_BI[[#This Row],[nº Capt. Superf. - DAEE]]),"") *100,"")</f>
        <v>57.142857142857139</v>
      </c>
      <c r="Q2340" s="1">
        <v>6</v>
      </c>
      <c r="R2340" s="1">
        <v>8</v>
      </c>
      <c r="S2340" s="6">
        <v>253.85075999999998</v>
      </c>
      <c r="T2340" s="6">
        <v>241.15822199999999</v>
      </c>
      <c r="W2340" s="1"/>
      <c r="X2340" s="1"/>
      <c r="Y2340" s="1"/>
      <c r="AC2340" s="1"/>
      <c r="AF2340" s="1"/>
      <c r="AG2340" s="1"/>
    </row>
    <row r="2341" spans="1:33" hidden="1" x14ac:dyDescent="0.25">
      <c r="A2341" s="1">
        <v>11</v>
      </c>
      <c r="B2341" s="1">
        <v>2018</v>
      </c>
      <c r="C2341" s="1">
        <v>353620811</v>
      </c>
      <c r="D2341" s="44" t="s">
        <v>455</v>
      </c>
      <c r="E2341" s="20">
        <v>4.8549999999999996E-2</v>
      </c>
      <c r="F2341" s="20">
        <v>3.7089999999999998E-2</v>
      </c>
      <c r="G2341" s="20">
        <v>1.1459999999999998E-2</v>
      </c>
      <c r="H2341" s="20">
        <v>0</v>
      </c>
      <c r="I2341" s="20">
        <v>2.66E-3</v>
      </c>
      <c r="J2341" s="20">
        <v>2.1000000000000001E-4</v>
      </c>
      <c r="K2341" s="20">
        <v>3.3629999999999993E-2</v>
      </c>
      <c r="L2341" s="20">
        <v>1.2049999999999998E-2</v>
      </c>
      <c r="M2341" s="20">
        <v>4.2957809377314818E-2</v>
      </c>
      <c r="N2341" s="1">
        <v>35</v>
      </c>
      <c r="O2341" s="8">
        <f>IFERROR(IFERROR(Tabela_BI[[#This Row],[nº Capt. Superf. - DAEE]]/(Tabela_BI[[#This Row],[nº Capt. Subt. - DAEE]] + Tabela_BI[[#This Row],[nº Capt. Superf. - DAEE]]),"") *100,"")</f>
        <v>37.254901960784316</v>
      </c>
      <c r="P2341" s="8">
        <f>IFERROR(IFERROR(Tabela_BI[[#This Row],[nº Capt. Subt. - DAEE]] /(Tabela_BI[[#This Row],[nº Capt. Subt. - DAEE]] + Tabela_BI[[#This Row],[nº Capt. Superf. - DAEE]]),"") *100,"")</f>
        <v>62.745098039215684</v>
      </c>
      <c r="Q2341" s="1">
        <v>19</v>
      </c>
      <c r="R2341" s="1">
        <v>32</v>
      </c>
      <c r="S2341" s="6">
        <v>638.28863999999999</v>
      </c>
      <c r="T2341" s="6">
        <v>638.28863999999999</v>
      </c>
      <c r="W2341" s="1"/>
      <c r="X2341" s="1"/>
      <c r="Y2341" s="1"/>
      <c r="AC2341" s="1"/>
      <c r="AF2341" s="1"/>
      <c r="AG2341" s="1"/>
    </row>
    <row r="2342" spans="1:33" hidden="1" x14ac:dyDescent="0.25">
      <c r="A2342" s="1">
        <v>15</v>
      </c>
      <c r="B2342" s="1">
        <v>2018</v>
      </c>
      <c r="C2342" s="1">
        <v>353625715</v>
      </c>
      <c r="D2342" s="44" t="s">
        <v>456</v>
      </c>
      <c r="E2342" s="20">
        <v>2.9172222000000001E-2</v>
      </c>
      <c r="F2342" s="20">
        <v>1.8882222000000001E-2</v>
      </c>
      <c r="G2342" s="20">
        <v>1.0290000000000001E-2</v>
      </c>
      <c r="H2342" s="20">
        <v>0</v>
      </c>
      <c r="I2342" s="20">
        <v>2.8400000000000001E-3</v>
      </c>
      <c r="J2342" s="20">
        <v>2.5000000000000001E-4</v>
      </c>
      <c r="K2342" s="20">
        <v>2.1252222000000001E-2</v>
      </c>
      <c r="L2342" s="20">
        <v>4.830000000000001E-3</v>
      </c>
      <c r="M2342" s="20">
        <v>4.3209562499999998E-3</v>
      </c>
      <c r="N2342" s="1">
        <v>1</v>
      </c>
      <c r="O2342" s="8">
        <f>IFERROR(IFERROR(Tabela_BI[[#This Row],[nº Capt. Superf. - DAEE]]/(Tabela_BI[[#This Row],[nº Capt. Subt. - DAEE]] + Tabela_BI[[#This Row],[nº Capt. Superf. - DAEE]]),"") *100,"")</f>
        <v>30.76923076923077</v>
      </c>
      <c r="P2342" s="8">
        <f>IFERROR(IFERROR(Tabela_BI[[#This Row],[nº Capt. Subt. - DAEE]] /(Tabela_BI[[#This Row],[nº Capt. Subt. - DAEE]] + Tabela_BI[[#This Row],[nº Capt. Superf. - DAEE]]),"") *100,"")</f>
        <v>69.230769230769226</v>
      </c>
      <c r="Q2342" s="1">
        <v>4</v>
      </c>
      <c r="R2342" s="1">
        <v>9</v>
      </c>
      <c r="S2342" s="6">
        <v>75.211200000000005</v>
      </c>
      <c r="T2342" s="6">
        <v>75.211200000000005</v>
      </c>
      <c r="W2342" s="1"/>
      <c r="X2342" s="1"/>
      <c r="Y2342" s="1"/>
      <c r="AC2342" s="1"/>
      <c r="AF2342" s="1"/>
      <c r="AG2342" s="1"/>
    </row>
    <row r="2343" spans="1:33" hidden="1" x14ac:dyDescent="0.25">
      <c r="A2343" s="1">
        <v>8</v>
      </c>
      <c r="B2343" s="1">
        <v>2018</v>
      </c>
      <c r="C2343" s="1">
        <v>35363078</v>
      </c>
      <c r="D2343" s="44" t="s">
        <v>457</v>
      </c>
      <c r="E2343" s="20">
        <v>0.39485453600000003</v>
      </c>
      <c r="F2343" s="20">
        <v>0.35213097200000004</v>
      </c>
      <c r="G2343" s="20">
        <v>4.2723563999999999E-2</v>
      </c>
      <c r="H2343" s="20">
        <v>1.0115280948756973</v>
      </c>
      <c r="I2343" s="20">
        <v>2.6380000000000001E-2</v>
      </c>
      <c r="J2343" s="20">
        <v>3.0801481000000002E-2</v>
      </c>
      <c r="K2343" s="20">
        <v>0.33151527699999994</v>
      </c>
      <c r="L2343" s="20">
        <v>6.1577779999999992E-3</v>
      </c>
      <c r="M2343" s="20">
        <v>4.3145393518518517E-2</v>
      </c>
      <c r="N2343" s="1">
        <v>19</v>
      </c>
      <c r="O2343" s="8">
        <f>IFERROR(IFERROR(Tabela_BI[[#This Row],[nº Capt. Superf. - DAEE]]/(Tabela_BI[[#This Row],[nº Capt. Subt. - DAEE]] + Tabela_BI[[#This Row],[nº Capt. Superf. - DAEE]]),"") *100,"")</f>
        <v>67.46987951807229</v>
      </c>
      <c r="P2343" s="8">
        <f>IFERROR(IFERROR(Tabela_BI[[#This Row],[nº Capt. Subt. - DAEE]] /(Tabela_BI[[#This Row],[nº Capt. Subt. - DAEE]] + Tabela_BI[[#This Row],[nº Capt. Superf. - DAEE]]),"") *100,"")</f>
        <v>32.53012048192771</v>
      </c>
      <c r="Q2343" s="1">
        <v>56</v>
      </c>
      <c r="R2343" s="1">
        <v>27</v>
      </c>
      <c r="S2343" s="6">
        <v>633.63599999999997</v>
      </c>
      <c r="T2343" s="6">
        <v>633.63599999999997</v>
      </c>
      <c r="W2343" s="1"/>
      <c r="X2343" s="1"/>
      <c r="Y2343" s="1"/>
      <c r="AC2343" s="1"/>
      <c r="AF2343" s="1"/>
      <c r="AG2343" s="1"/>
    </row>
    <row r="2344" spans="1:33" hidden="1" x14ac:dyDescent="0.25">
      <c r="A2344" s="1">
        <v>20</v>
      </c>
      <c r="B2344" s="1">
        <v>2018</v>
      </c>
      <c r="C2344" s="1">
        <v>353640620</v>
      </c>
      <c r="D2344" s="44" t="s">
        <v>458</v>
      </c>
      <c r="E2344" s="20">
        <v>0.12282361100000004</v>
      </c>
      <c r="F2344" s="20">
        <v>6.0000000000000002E-5</v>
      </c>
      <c r="G2344" s="20">
        <v>0.12276361100000004</v>
      </c>
      <c r="H2344" s="20">
        <v>5.0351471334348002E-2</v>
      </c>
      <c r="I2344" s="20">
        <v>8.9999999999999998E-4</v>
      </c>
      <c r="J2344" s="20">
        <v>0.11469</v>
      </c>
      <c r="K2344" s="20">
        <v>1E-3</v>
      </c>
      <c r="L2344" s="20">
        <v>6.233611E-3</v>
      </c>
      <c r="M2344" s="20">
        <v>1.6634513425925923E-2</v>
      </c>
      <c r="N2344" s="1" t="s">
        <v>47</v>
      </c>
      <c r="O2344" s="8">
        <f>IFERROR(IFERROR(Tabela_BI[[#This Row],[nº Capt. Superf. - DAEE]]/(Tabela_BI[[#This Row],[nº Capt. Subt. - DAEE]] + Tabela_BI[[#This Row],[nº Capt. Superf. - DAEE]]),"") *100,"")</f>
        <v>3.7037037037037033</v>
      </c>
      <c r="P2344" s="8">
        <f>IFERROR(IFERROR(Tabela_BI[[#This Row],[nº Capt. Subt. - DAEE]] /(Tabela_BI[[#This Row],[nº Capt. Subt. - DAEE]] + Tabela_BI[[#This Row],[nº Capt. Superf. - DAEE]]),"") *100,"")</f>
        <v>96.296296296296291</v>
      </c>
      <c r="Q2344" s="1">
        <v>1</v>
      </c>
      <c r="R2344" s="1">
        <v>26</v>
      </c>
      <c r="S2344" s="6">
        <v>195.9228</v>
      </c>
      <c r="T2344" s="6">
        <v>195.9228</v>
      </c>
      <c r="W2344" s="1"/>
      <c r="X2344" s="1"/>
      <c r="Y2344" s="1"/>
      <c r="AC2344" s="1"/>
      <c r="AF2344" s="1"/>
      <c r="AG2344" s="1"/>
    </row>
    <row r="2345" spans="1:33" hidden="1" x14ac:dyDescent="0.25">
      <c r="A2345" s="1">
        <v>5</v>
      </c>
      <c r="B2345" s="1">
        <v>2018</v>
      </c>
      <c r="C2345" s="1">
        <v>35365055</v>
      </c>
      <c r="D2345" s="44" t="s">
        <v>459</v>
      </c>
      <c r="E2345" s="20">
        <v>4.2505843440000008</v>
      </c>
      <c r="F2345" s="20">
        <v>3.9227300000000005</v>
      </c>
      <c r="G2345" s="20">
        <v>0.32785434400000013</v>
      </c>
      <c r="H2345" s="20">
        <v>0</v>
      </c>
      <c r="I2345" s="20">
        <v>2.2443364809999999</v>
      </c>
      <c r="J2345" s="20">
        <v>1.0833595760000001</v>
      </c>
      <c r="K2345" s="20">
        <v>3.5938888999999995E-2</v>
      </c>
      <c r="L2345" s="20">
        <v>0.88694939799999972</v>
      </c>
      <c r="M2345" s="20">
        <v>0.35156730324074076</v>
      </c>
      <c r="N2345" s="1">
        <v>30</v>
      </c>
      <c r="O2345" s="8">
        <f>IFERROR(IFERROR(Tabela_BI[[#This Row],[nº Capt. Superf. - DAEE]]/(Tabela_BI[[#This Row],[nº Capt. Subt. - DAEE]] + Tabela_BI[[#This Row],[nº Capt. Superf. - DAEE]]),"") *100,"")</f>
        <v>11.851851851851853</v>
      </c>
      <c r="P2345" s="8">
        <f>IFERROR(IFERROR(Tabela_BI[[#This Row],[nº Capt. Subt. - DAEE]] /(Tabela_BI[[#This Row],[nº Capt. Subt. - DAEE]] + Tabela_BI[[#This Row],[nº Capt. Superf. - DAEE]]),"") *100,"")</f>
        <v>88.148148148148152</v>
      </c>
      <c r="Q2345" s="1">
        <v>32</v>
      </c>
      <c r="R2345" s="1">
        <v>238</v>
      </c>
      <c r="S2345" s="6">
        <v>5403.4034039999997</v>
      </c>
      <c r="T2345" s="6">
        <v>5198.0740746479996</v>
      </c>
      <c r="W2345" s="1"/>
      <c r="X2345" s="1"/>
      <c r="Y2345" s="1"/>
      <c r="AC2345" s="1"/>
      <c r="AF2345" s="1"/>
      <c r="AG2345" s="1"/>
    </row>
    <row r="2346" spans="1:33" hidden="1" x14ac:dyDescent="0.25">
      <c r="A2346" s="1">
        <v>17</v>
      </c>
      <c r="B2346" s="1">
        <v>2018</v>
      </c>
      <c r="C2346" s="1">
        <v>353657017</v>
      </c>
      <c r="D2346" s="44" t="s">
        <v>460</v>
      </c>
      <c r="E2346" s="20">
        <v>0.25629754600000004</v>
      </c>
      <c r="F2346" s="20">
        <v>5.9948935000000002E-2</v>
      </c>
      <c r="G2346" s="20">
        <v>0.19634861100000003</v>
      </c>
      <c r="H2346" s="20">
        <v>0</v>
      </c>
      <c r="I2346" s="20">
        <v>8.6E-3</v>
      </c>
      <c r="J2346" s="20">
        <v>0</v>
      </c>
      <c r="K2346" s="20">
        <v>0.24442509300000001</v>
      </c>
      <c r="L2346" s="20">
        <v>3.2724529999999998E-3</v>
      </c>
      <c r="M2346" s="20">
        <v>3.1033072916666665E-3</v>
      </c>
      <c r="N2346" s="1">
        <v>5</v>
      </c>
      <c r="O2346" s="8">
        <f>IFERROR(IFERROR(Tabela_BI[[#This Row],[nº Capt. Superf. - DAEE]]/(Tabela_BI[[#This Row],[nº Capt. Subt. - DAEE]] + Tabela_BI[[#This Row],[nº Capt. Superf. - DAEE]]),"") *100,"")</f>
        <v>45.714285714285715</v>
      </c>
      <c r="P2346" s="8">
        <f>IFERROR(IFERROR(Tabela_BI[[#This Row],[nº Capt. Subt. - DAEE]] /(Tabela_BI[[#This Row],[nº Capt. Subt. - DAEE]] + Tabela_BI[[#This Row],[nº Capt. Superf. - DAEE]]),"") *100,"")</f>
        <v>54.285714285714285</v>
      </c>
      <c r="Q2346" s="1">
        <v>16</v>
      </c>
      <c r="R2346" s="1">
        <v>19</v>
      </c>
      <c r="S2346" s="6">
        <v>56.407103999999997</v>
      </c>
      <c r="T2346" s="6">
        <v>56.407103999999997</v>
      </c>
      <c r="W2346" s="1"/>
      <c r="X2346" s="1"/>
      <c r="Y2346" s="1"/>
      <c r="AC2346" s="1"/>
      <c r="AF2346" s="1"/>
      <c r="AG2346" s="1"/>
    </row>
    <row r="2347" spans="1:33" hidden="1" x14ac:dyDescent="0.25">
      <c r="A2347" s="1">
        <v>15</v>
      </c>
      <c r="B2347" s="1">
        <v>2018</v>
      </c>
      <c r="C2347" s="1">
        <v>353660415</v>
      </c>
      <c r="D2347" s="44" t="s">
        <v>461</v>
      </c>
      <c r="E2347" s="20">
        <v>0.32514685000000004</v>
      </c>
      <c r="F2347" s="20">
        <v>0.24885037000000002</v>
      </c>
      <c r="G2347" s="20">
        <v>7.6296480000000014E-2</v>
      </c>
      <c r="H2347" s="20">
        <v>0.13184221207508884</v>
      </c>
      <c r="I2347" s="20">
        <v>3.041E-2</v>
      </c>
      <c r="J2347" s="20">
        <v>2.0500000000000002E-3</v>
      </c>
      <c r="K2347" s="20">
        <v>0.29089684999999993</v>
      </c>
      <c r="L2347" s="20">
        <v>1.7899999999999999E-3</v>
      </c>
      <c r="M2347" s="20">
        <v>1.9598854166666665E-2</v>
      </c>
      <c r="N2347" s="1">
        <v>11</v>
      </c>
      <c r="O2347" s="8">
        <f>IFERROR(IFERROR(Tabela_BI[[#This Row],[nº Capt. Superf. - DAEE]]/(Tabela_BI[[#This Row],[nº Capt. Subt. - DAEE]] + Tabela_BI[[#This Row],[nº Capt. Superf. - DAEE]]),"") *100,"")</f>
        <v>41.17647058823529</v>
      </c>
      <c r="P2347" s="8">
        <f>IFERROR(IFERROR(Tabela_BI[[#This Row],[nº Capt. Subt. - DAEE]] /(Tabela_BI[[#This Row],[nº Capt. Subt. - DAEE]] + Tabela_BI[[#This Row],[nº Capt. Superf. - DAEE]]),"") *100,"")</f>
        <v>58.82352941176471</v>
      </c>
      <c r="Q2347" s="1">
        <v>14</v>
      </c>
      <c r="R2347" s="1">
        <v>20</v>
      </c>
      <c r="S2347" s="6">
        <v>424.68883199999999</v>
      </c>
      <c r="T2347" s="6">
        <v>424.68883199999999</v>
      </c>
      <c r="W2347" s="1"/>
      <c r="X2347" s="1"/>
      <c r="Y2347" s="1"/>
      <c r="AC2347" s="1"/>
      <c r="AF2347" s="1"/>
      <c r="AG2347" s="1"/>
    </row>
    <row r="2348" spans="1:33" hidden="1" x14ac:dyDescent="0.25">
      <c r="A2348" s="1">
        <v>13</v>
      </c>
      <c r="B2348" s="1">
        <v>2018</v>
      </c>
      <c r="C2348" s="1">
        <v>353670313</v>
      </c>
      <c r="D2348" s="44" t="s">
        <v>462</v>
      </c>
      <c r="E2348" s="20">
        <v>1.0849302789999999</v>
      </c>
      <c r="F2348" s="20">
        <v>0.61456549399999993</v>
      </c>
      <c r="G2348" s="20">
        <v>0.47036478500000006</v>
      </c>
      <c r="H2348" s="20">
        <v>0</v>
      </c>
      <c r="I2348" s="20">
        <v>0.21054000000000003</v>
      </c>
      <c r="J2348" s="20">
        <v>0.74010222200000009</v>
      </c>
      <c r="K2348" s="20">
        <v>9.4310000000000005E-2</v>
      </c>
      <c r="L2348" s="20">
        <v>3.9978057000000004E-2</v>
      </c>
      <c r="M2348" s="20">
        <v>0.1348495515625</v>
      </c>
      <c r="N2348" s="1">
        <v>16</v>
      </c>
      <c r="O2348" s="8">
        <f>IFERROR(IFERROR(Tabela_BI[[#This Row],[nº Capt. Superf. - DAEE]]/(Tabela_BI[[#This Row],[nº Capt. Subt. - DAEE]] + Tabela_BI[[#This Row],[nº Capt. Superf. - DAEE]]),"") *100,"")</f>
        <v>23.762376237623762</v>
      </c>
      <c r="P2348" s="8">
        <f>IFERROR(IFERROR(Tabela_BI[[#This Row],[nº Capt. Subt. - DAEE]] /(Tabela_BI[[#This Row],[nº Capt. Subt. - DAEE]] + Tabela_BI[[#This Row],[nº Capt. Superf. - DAEE]]),"") *100,"")</f>
        <v>76.237623762376245</v>
      </c>
      <c r="Q2348" s="1">
        <v>24</v>
      </c>
      <c r="R2348" s="1">
        <v>77</v>
      </c>
      <c r="S2348" s="6">
        <v>2292.5068740000002</v>
      </c>
      <c r="T2348" s="6">
        <v>2292.5068740000002</v>
      </c>
      <c r="W2348" s="1"/>
      <c r="X2348" s="1"/>
      <c r="Y2348" s="1"/>
      <c r="AC2348" s="1"/>
      <c r="AF2348" s="1"/>
      <c r="AG2348" s="1"/>
    </row>
    <row r="2349" spans="1:33" hidden="1" x14ac:dyDescent="0.25">
      <c r="A2349" s="1">
        <v>5</v>
      </c>
      <c r="B2349" s="1">
        <v>2018</v>
      </c>
      <c r="C2349" s="1">
        <v>35368025</v>
      </c>
      <c r="D2349" s="44" t="s">
        <v>463</v>
      </c>
      <c r="E2349" s="20">
        <v>0.108551249</v>
      </c>
      <c r="F2349" s="20">
        <v>0.10192567800000002</v>
      </c>
      <c r="G2349" s="20">
        <v>6.6255709999999872E-3</v>
      </c>
      <c r="H2349" s="20">
        <v>0</v>
      </c>
      <c r="I2349" s="20">
        <v>4.0099999999999997E-3</v>
      </c>
      <c r="J2349" s="20">
        <v>5.7210000000000018E-2</v>
      </c>
      <c r="K2349" s="20">
        <v>4.4572345000000013E-2</v>
      </c>
      <c r="L2349" s="20">
        <v>2.758904000000003E-3</v>
      </c>
      <c r="M2349" s="20">
        <v>4.0243697916666661E-3</v>
      </c>
      <c r="N2349" s="1">
        <v>21</v>
      </c>
      <c r="O2349" s="8">
        <f>IFERROR(IFERROR(Tabela_BI[[#This Row],[nº Capt. Superf. - DAEE]]/(Tabela_BI[[#This Row],[nº Capt. Subt. - DAEE]] + Tabela_BI[[#This Row],[nº Capt. Superf. - DAEE]]),"") *100,"")</f>
        <v>32.432432432432435</v>
      </c>
      <c r="P2349" s="8">
        <f>IFERROR(IFERROR(Tabela_BI[[#This Row],[nº Capt. Subt. - DAEE]] /(Tabela_BI[[#This Row],[nº Capt. Subt. - DAEE]] + Tabela_BI[[#This Row],[nº Capt. Superf. - DAEE]]),"") *100,"")</f>
        <v>67.567567567567565</v>
      </c>
      <c r="Q2349" s="1">
        <v>36</v>
      </c>
      <c r="R2349" s="1">
        <v>75</v>
      </c>
      <c r="S2349" s="6">
        <v>60.622884000000006</v>
      </c>
      <c r="T2349" s="6">
        <v>0</v>
      </c>
      <c r="W2349" s="1"/>
      <c r="X2349" s="1"/>
      <c r="Y2349" s="1"/>
      <c r="AC2349" s="1"/>
      <c r="AF2349" s="1"/>
      <c r="AG2349" s="1"/>
    </row>
    <row r="2350" spans="1:33" hidden="1" x14ac:dyDescent="0.25">
      <c r="A2350" s="1">
        <v>15</v>
      </c>
      <c r="B2350" s="1">
        <v>2018</v>
      </c>
      <c r="C2350" s="1">
        <v>353690115</v>
      </c>
      <c r="D2350" s="44" t="s">
        <v>464</v>
      </c>
      <c r="E2350" s="20">
        <v>0.16642037000000001</v>
      </c>
      <c r="F2350" s="20">
        <v>0.15163000000000001</v>
      </c>
      <c r="G2350" s="20">
        <v>1.4790370000000001E-2</v>
      </c>
      <c r="H2350" s="20">
        <v>8.6047691527143602E-3</v>
      </c>
      <c r="I2350" s="20">
        <v>3.9899999999999996E-3</v>
      </c>
      <c r="J2350" s="20">
        <v>0</v>
      </c>
      <c r="K2350" s="20">
        <v>0.16200833300000003</v>
      </c>
      <c r="L2350" s="20">
        <v>4.2203700000000005E-4</v>
      </c>
      <c r="M2350" s="20">
        <v>4.9199257812499999E-3</v>
      </c>
      <c r="N2350" s="1">
        <v>7</v>
      </c>
      <c r="O2350" s="8">
        <f>IFERROR(IFERROR(Tabela_BI[[#This Row],[nº Capt. Superf. - DAEE]]/(Tabela_BI[[#This Row],[nº Capt. Subt. - DAEE]] + Tabela_BI[[#This Row],[nº Capt. Superf. - DAEE]]),"") *100,"")</f>
        <v>26.47058823529412</v>
      </c>
      <c r="P2350" s="8">
        <f>IFERROR(IFERROR(Tabela_BI[[#This Row],[nº Capt. Subt. - DAEE]] /(Tabela_BI[[#This Row],[nº Capt. Subt. - DAEE]] + Tabela_BI[[#This Row],[nº Capt. Superf. - DAEE]]),"") *100,"")</f>
        <v>73.529411764705884</v>
      </c>
      <c r="Q2350" s="1">
        <v>9</v>
      </c>
      <c r="R2350" s="1">
        <v>25</v>
      </c>
      <c r="S2350" s="6">
        <v>83.481839999999991</v>
      </c>
      <c r="T2350" s="6">
        <v>83.481839999999991</v>
      </c>
      <c r="W2350" s="1"/>
      <c r="X2350" s="1"/>
      <c r="Y2350" s="1"/>
      <c r="AC2350" s="1"/>
      <c r="AF2350" s="1"/>
      <c r="AG2350" s="1"/>
    </row>
    <row r="2351" spans="1:33" hidden="1" x14ac:dyDescent="0.25">
      <c r="A2351" s="1">
        <v>8</v>
      </c>
      <c r="B2351" s="1">
        <v>2018</v>
      </c>
      <c r="C2351" s="1">
        <v>35370088</v>
      </c>
      <c r="D2351" s="44" t="s">
        <v>465</v>
      </c>
      <c r="E2351" s="20">
        <v>0.68464268599999956</v>
      </c>
      <c r="F2351" s="20">
        <v>0.58282536999999957</v>
      </c>
      <c r="G2351" s="20">
        <v>0.10181731600000002</v>
      </c>
      <c r="H2351" s="20">
        <v>0.21684303652968037</v>
      </c>
      <c r="I2351" s="20">
        <v>3.7199629999999997E-2</v>
      </c>
      <c r="J2351" s="20">
        <v>1.641806E-3</v>
      </c>
      <c r="K2351" s="20">
        <v>0.63706124999999958</v>
      </c>
      <c r="L2351" s="20">
        <v>8.7399999999999995E-3</v>
      </c>
      <c r="M2351" s="20">
        <v>3.8557640086805553E-2</v>
      </c>
      <c r="N2351" s="1">
        <v>31</v>
      </c>
      <c r="O2351" s="8">
        <f>IFERROR(IFERROR(Tabela_BI[[#This Row],[nº Capt. Superf. - DAEE]]/(Tabela_BI[[#This Row],[nº Capt. Subt. - DAEE]] + Tabela_BI[[#This Row],[nº Capt. Superf. - DAEE]]),"") *100,"")</f>
        <v>61.458333333333336</v>
      </c>
      <c r="P2351" s="8">
        <f>IFERROR(IFERROR(Tabela_BI[[#This Row],[nº Capt. Subt. - DAEE]] /(Tabela_BI[[#This Row],[nº Capt. Subt. - DAEE]] + Tabela_BI[[#This Row],[nº Capt. Superf. - DAEE]]),"") *100,"")</f>
        <v>38.541666666666671</v>
      </c>
      <c r="Q2351" s="1">
        <v>59</v>
      </c>
      <c r="R2351" s="1">
        <v>37</v>
      </c>
      <c r="S2351" s="6">
        <v>658.05056100000002</v>
      </c>
      <c r="T2351" s="6">
        <v>658.05056100000002</v>
      </c>
      <c r="W2351" s="1"/>
      <c r="X2351" s="1"/>
      <c r="Y2351" s="1"/>
      <c r="AC2351" s="1"/>
      <c r="AF2351" s="1"/>
      <c r="AG2351" s="1"/>
    </row>
    <row r="2352" spans="1:33" hidden="1" x14ac:dyDescent="0.25">
      <c r="A2352" s="1">
        <v>5</v>
      </c>
      <c r="B2352" s="1">
        <v>2018</v>
      </c>
      <c r="C2352" s="1">
        <v>35371075</v>
      </c>
      <c r="D2352" s="44" t="s">
        <v>466</v>
      </c>
      <c r="E2352" s="20">
        <v>0.33395893599999998</v>
      </c>
      <c r="F2352" s="20">
        <v>0.25484999999999997</v>
      </c>
      <c r="G2352" s="20">
        <v>7.9108936000000019E-2</v>
      </c>
      <c r="H2352" s="20">
        <v>0.15277777777777801</v>
      </c>
      <c r="I2352" s="20">
        <v>0.16481481499999998</v>
      </c>
      <c r="J2352" s="20">
        <v>0.15312000000000001</v>
      </c>
      <c r="K2352" s="20">
        <v>1.6203699999999999E-4</v>
      </c>
      <c r="L2352" s="20">
        <v>1.5862083999999999E-2</v>
      </c>
      <c r="M2352" s="20">
        <v>0.13548604078472221</v>
      </c>
      <c r="N2352" s="1">
        <v>25</v>
      </c>
      <c r="O2352" s="8">
        <f>IFERROR(IFERROR(Tabela_BI[[#This Row],[nº Capt. Superf. - DAEE]]/(Tabela_BI[[#This Row],[nº Capt. Subt. - DAEE]] + Tabela_BI[[#This Row],[nº Capt. Superf. - DAEE]]),"") *100,"")</f>
        <v>20</v>
      </c>
      <c r="P2352" s="8">
        <f>IFERROR(IFERROR(Tabela_BI[[#This Row],[nº Capt. Subt. - DAEE]] /(Tabela_BI[[#This Row],[nº Capt. Subt. - DAEE]] + Tabela_BI[[#This Row],[nº Capt. Superf. - DAEE]]),"") *100,"")</f>
        <v>80</v>
      </c>
      <c r="Q2352" s="1">
        <v>14</v>
      </c>
      <c r="R2352" s="1">
        <v>56</v>
      </c>
      <c r="S2352" s="6">
        <v>2485.2819599999998</v>
      </c>
      <c r="T2352" s="6">
        <v>2236.7537639999996</v>
      </c>
      <c r="W2352" s="1"/>
      <c r="X2352" s="1"/>
      <c r="Y2352" s="1"/>
      <c r="AC2352" s="1"/>
      <c r="AF2352" s="1"/>
      <c r="AG2352" s="1"/>
    </row>
    <row r="2353" spans="1:33" hidden="1" x14ac:dyDescent="0.25">
      <c r="A2353" s="1">
        <v>17</v>
      </c>
      <c r="B2353" s="1">
        <v>2018</v>
      </c>
      <c r="C2353" s="1">
        <v>353715617</v>
      </c>
      <c r="D2353" s="44" t="s">
        <v>467</v>
      </c>
      <c r="E2353" s="20">
        <v>5.636E-2</v>
      </c>
      <c r="F2353" s="20">
        <v>4.5449999999999997E-2</v>
      </c>
      <c r="G2353" s="20">
        <v>1.0910000000000001E-2</v>
      </c>
      <c r="H2353" s="20">
        <v>0.23126598173515978</v>
      </c>
      <c r="I2353" s="20">
        <v>6.2100000000000002E-3</v>
      </c>
      <c r="J2353" s="20">
        <v>0</v>
      </c>
      <c r="K2353" s="20">
        <v>4.8519999999999994E-2</v>
      </c>
      <c r="L2353" s="20">
        <v>1.6300000000000004E-3</v>
      </c>
      <c r="M2353" s="20">
        <v>6.8891976562500002E-3</v>
      </c>
      <c r="N2353" s="1" t="s">
        <v>47</v>
      </c>
      <c r="O2353" s="8">
        <f>IFERROR(IFERROR(Tabela_BI[[#This Row],[nº Capt. Superf. - DAEE]]/(Tabela_BI[[#This Row],[nº Capt. Subt. - DAEE]] + Tabela_BI[[#This Row],[nº Capt. Superf. - DAEE]]),"") *100,"")</f>
        <v>33.333333333333329</v>
      </c>
      <c r="P2353" s="8">
        <f>IFERROR(IFERROR(Tabela_BI[[#This Row],[nº Capt. Subt. - DAEE]] /(Tabela_BI[[#This Row],[nº Capt. Subt. - DAEE]] + Tabela_BI[[#This Row],[nº Capt. Superf. - DAEE]]),"") *100,"")</f>
        <v>66.666666666666657</v>
      </c>
      <c r="Q2353" s="1">
        <v>6</v>
      </c>
      <c r="R2353" s="1">
        <v>12</v>
      </c>
      <c r="S2353" s="6">
        <v>130.67243999999999</v>
      </c>
      <c r="T2353" s="6">
        <v>130.67243999999999</v>
      </c>
      <c r="W2353" s="1"/>
      <c r="X2353" s="1"/>
      <c r="Y2353" s="1"/>
      <c r="AC2353" s="1"/>
      <c r="AF2353" s="1"/>
      <c r="AG2353" s="1"/>
    </row>
    <row r="2354" spans="1:33" hidden="1" x14ac:dyDescent="0.25">
      <c r="A2354" s="1">
        <v>11</v>
      </c>
      <c r="B2354" s="1">
        <v>2018</v>
      </c>
      <c r="C2354" s="1">
        <v>353720611</v>
      </c>
      <c r="D2354" s="44" t="s">
        <v>468</v>
      </c>
      <c r="E2354" s="20">
        <v>2.3400000000000001E-2</v>
      </c>
      <c r="F2354" s="20">
        <v>2.334E-2</v>
      </c>
      <c r="G2354" s="20">
        <v>6.0000000000000002E-5</v>
      </c>
      <c r="H2354" s="20">
        <v>0</v>
      </c>
      <c r="I2354" s="20">
        <v>2.197E-2</v>
      </c>
      <c r="J2354" s="20">
        <v>0</v>
      </c>
      <c r="K2354" s="20">
        <v>7.899999999999999E-4</v>
      </c>
      <c r="L2354" s="20">
        <v>6.4000000000000005E-4</v>
      </c>
      <c r="M2354" s="20">
        <v>1.6947565624999997E-2</v>
      </c>
      <c r="N2354" s="1">
        <v>12</v>
      </c>
      <c r="O2354" s="8">
        <f>IFERROR(IFERROR(Tabela_BI[[#This Row],[nº Capt. Superf. - DAEE]]/(Tabela_BI[[#This Row],[nº Capt. Subt. - DAEE]] + Tabela_BI[[#This Row],[nº Capt. Superf. - DAEE]]),"") *100,"")</f>
        <v>83.333333333333343</v>
      </c>
      <c r="P2354" s="8">
        <f>IFERROR(IFERROR(Tabela_BI[[#This Row],[nº Capt. Subt. - DAEE]] /(Tabela_BI[[#This Row],[nº Capt. Subt. - DAEE]] + Tabela_BI[[#This Row],[nº Capt. Superf. - DAEE]]),"") *100,"")</f>
        <v>16.666666666666664</v>
      </c>
      <c r="Q2354" s="1">
        <v>5</v>
      </c>
      <c r="R2354" s="1">
        <v>1</v>
      </c>
      <c r="S2354" s="6">
        <v>309.57012000000003</v>
      </c>
      <c r="T2354" s="6">
        <v>309.57012000000003</v>
      </c>
      <c r="W2354" s="1"/>
      <c r="X2354" s="1"/>
      <c r="Y2354" s="1"/>
      <c r="AC2354" s="1"/>
      <c r="AF2354" s="1"/>
      <c r="AG2354" s="1"/>
    </row>
    <row r="2355" spans="1:33" hidden="1" x14ac:dyDescent="0.25">
      <c r="A2355" s="1">
        <v>19</v>
      </c>
      <c r="B2355" s="1">
        <v>2018</v>
      </c>
      <c r="C2355" s="1">
        <v>353730519</v>
      </c>
      <c r="D2355" s="44" t="s">
        <v>469</v>
      </c>
      <c r="E2355" s="20">
        <v>0.56333935199999974</v>
      </c>
      <c r="F2355" s="20">
        <v>0.53126546299999977</v>
      </c>
      <c r="G2355" s="20">
        <v>3.207388899999998E-2</v>
      </c>
      <c r="H2355" s="20">
        <v>0</v>
      </c>
      <c r="I2355" s="20">
        <v>0.1925</v>
      </c>
      <c r="J2355" s="20">
        <v>9.4850833000000037E-2</v>
      </c>
      <c r="K2355" s="20">
        <v>0.26873120399999989</v>
      </c>
      <c r="L2355" s="20">
        <v>7.257315000000002E-3</v>
      </c>
      <c r="M2355" s="20">
        <v>0.17549084780787039</v>
      </c>
      <c r="N2355" s="1">
        <v>22</v>
      </c>
      <c r="O2355" s="8">
        <f>IFERROR(IFERROR(Tabela_BI[[#This Row],[nº Capt. Superf. - DAEE]]/(Tabela_BI[[#This Row],[nº Capt. Subt. - DAEE]] + Tabela_BI[[#This Row],[nº Capt. Superf. - DAEE]]),"") *100,"")</f>
        <v>19.780219780219781</v>
      </c>
      <c r="P2355" s="8">
        <f>IFERROR(IFERROR(Tabela_BI[[#This Row],[nº Capt. Subt. - DAEE]] /(Tabela_BI[[#This Row],[nº Capt. Subt. - DAEE]] + Tabela_BI[[#This Row],[nº Capt. Superf. - DAEE]]),"") *100,"")</f>
        <v>80.219780219780219</v>
      </c>
      <c r="Q2355" s="1">
        <v>18</v>
      </c>
      <c r="R2355" s="1">
        <v>73</v>
      </c>
      <c r="S2355" s="6">
        <v>3251.61</v>
      </c>
      <c r="T2355" s="6">
        <v>3251.61</v>
      </c>
      <c r="W2355" s="1"/>
      <c r="X2355" s="1"/>
      <c r="Y2355" s="1"/>
      <c r="AC2355" s="1"/>
      <c r="AF2355" s="1"/>
      <c r="AG2355" s="1"/>
    </row>
    <row r="2356" spans="1:33" hidden="1" x14ac:dyDescent="0.25">
      <c r="A2356" s="1">
        <v>18</v>
      </c>
      <c r="B2356" s="1">
        <v>2018</v>
      </c>
      <c r="C2356" s="1">
        <v>353740418</v>
      </c>
      <c r="D2356" s="44" t="s">
        <v>470</v>
      </c>
      <c r="E2356" s="20">
        <v>0</v>
      </c>
      <c r="F2356" s="20">
        <v>0</v>
      </c>
      <c r="G2356" s="20">
        <v>0</v>
      </c>
      <c r="H2356" s="20">
        <v>0.14370265728056819</v>
      </c>
      <c r="I2356" s="20">
        <v>0</v>
      </c>
      <c r="J2356" s="20">
        <v>0</v>
      </c>
      <c r="K2356" s="20">
        <v>0</v>
      </c>
      <c r="L2356" s="20">
        <v>0</v>
      </c>
      <c r="N2356" s="1" t="s">
        <v>47</v>
      </c>
      <c r="O2356" s="8" t="str">
        <f>IFERROR(IFERROR(Tabela_BI[[#This Row],[nº Capt. Superf. - DAEE]]/(Tabela_BI[[#This Row],[nº Capt. Subt. - DAEE]] + Tabela_BI[[#This Row],[nº Capt. Superf. - DAEE]]),"") *100,"")</f>
        <v/>
      </c>
      <c r="P2356" s="8" t="str">
        <f>IFERROR(IFERROR(Tabela_BI[[#This Row],[nº Capt. Subt. - DAEE]] /(Tabela_BI[[#This Row],[nº Capt. Subt. - DAEE]] + Tabela_BI[[#This Row],[nº Capt. Superf. - DAEE]]),"") *100,"")</f>
        <v/>
      </c>
      <c r="Q2356" s="1">
        <v>0</v>
      </c>
      <c r="R2356" s="1">
        <v>0</v>
      </c>
      <c r="S2356" s="6"/>
      <c r="T2356" s="6"/>
      <c r="W2356" s="1"/>
      <c r="X2356" s="1"/>
      <c r="Y2356" s="1"/>
      <c r="AC2356" s="1"/>
      <c r="AF2356" s="1"/>
      <c r="AG2356" s="1"/>
    </row>
    <row r="2357" spans="1:33" hidden="1" x14ac:dyDescent="0.25">
      <c r="A2357" s="1">
        <v>19</v>
      </c>
      <c r="B2357" s="1">
        <v>2018</v>
      </c>
      <c r="C2357" s="1">
        <v>353740419</v>
      </c>
      <c r="D2357" s="44" t="s">
        <v>470</v>
      </c>
      <c r="E2357" s="20">
        <v>1.6878388890000002</v>
      </c>
      <c r="F2357" s="20">
        <v>1.5632852780000002</v>
      </c>
      <c r="G2357" s="20">
        <v>0.12455361100000002</v>
      </c>
      <c r="H2357" s="20">
        <v>0</v>
      </c>
      <c r="I2357" s="20">
        <v>2E-3</v>
      </c>
      <c r="J2357" s="20">
        <v>9.3000000000000013E-2</v>
      </c>
      <c r="K2357" s="20">
        <v>1.5828752780000002</v>
      </c>
      <c r="L2357" s="20">
        <v>9.9636109999999938E-3</v>
      </c>
      <c r="M2357" s="20">
        <v>7.1707706125000006E-2</v>
      </c>
      <c r="N2357" s="1">
        <v>5</v>
      </c>
      <c r="O2357" s="8">
        <f>IFERROR(IFERROR(Tabela_BI[[#This Row],[nº Capt. Superf. - DAEE]]/(Tabela_BI[[#This Row],[nº Capt. Subt. - DAEE]] + Tabela_BI[[#This Row],[nº Capt. Superf. - DAEE]]),"") *100,"")</f>
        <v>34.920634920634917</v>
      </c>
      <c r="P2357" s="8">
        <f>IFERROR(IFERROR(Tabela_BI[[#This Row],[nº Capt. Subt. - DAEE]] /(Tabela_BI[[#This Row],[nº Capt. Subt. - DAEE]] + Tabela_BI[[#This Row],[nº Capt. Superf. - DAEE]]),"") *100,"")</f>
        <v>65.079365079365076</v>
      </c>
      <c r="Q2357" s="1">
        <v>22</v>
      </c>
      <c r="R2357" s="1">
        <v>41</v>
      </c>
      <c r="S2357" s="6">
        <v>1276.8921</v>
      </c>
      <c r="T2357" s="6">
        <v>1276.8921</v>
      </c>
      <c r="W2357" s="1"/>
      <c r="X2357" s="1"/>
      <c r="Y2357" s="1"/>
      <c r="AC2357" s="1"/>
      <c r="AF2357" s="1"/>
      <c r="AG2357" s="1"/>
    </row>
    <row r="2358" spans="1:33" hidden="1" x14ac:dyDescent="0.25">
      <c r="A2358" s="1">
        <v>10</v>
      </c>
      <c r="B2358" s="1">
        <v>2018</v>
      </c>
      <c r="C2358" s="1">
        <v>353750310</v>
      </c>
      <c r="D2358" s="44" t="s">
        <v>471</v>
      </c>
      <c r="E2358" s="20">
        <v>4.6920995E-2</v>
      </c>
      <c r="F2358" s="20">
        <v>2.9520000000000001E-2</v>
      </c>
      <c r="G2358" s="20">
        <v>1.7400994999999999E-2</v>
      </c>
      <c r="H2358" s="20">
        <v>0</v>
      </c>
      <c r="I2358" s="20">
        <v>3.2979630000000003E-2</v>
      </c>
      <c r="J2358" s="20">
        <v>1.1382962999999999E-2</v>
      </c>
      <c r="K2358" s="20">
        <v>1.308958E-3</v>
      </c>
      <c r="L2358" s="20">
        <v>1.2494440000000002E-3</v>
      </c>
      <c r="M2358" s="20">
        <v>1.6788999999999998E-2</v>
      </c>
      <c r="N2358" s="1">
        <v>14</v>
      </c>
      <c r="O2358" s="8">
        <f>IFERROR(IFERROR(Tabela_BI[[#This Row],[nº Capt. Superf. - DAEE]]/(Tabela_BI[[#This Row],[nº Capt. Subt. - DAEE]] + Tabela_BI[[#This Row],[nº Capt. Superf. - DAEE]]),"") *100,"")</f>
        <v>20</v>
      </c>
      <c r="P2358" s="8">
        <f>IFERROR(IFERROR(Tabela_BI[[#This Row],[nº Capt. Subt. - DAEE]] /(Tabela_BI[[#This Row],[nº Capt. Subt. - DAEE]] + Tabela_BI[[#This Row],[nº Capt. Superf. - DAEE]]),"") *100,"")</f>
        <v>80</v>
      </c>
      <c r="Q2358" s="1">
        <v>4</v>
      </c>
      <c r="R2358" s="1">
        <v>16</v>
      </c>
      <c r="S2358" s="6">
        <v>296.36928</v>
      </c>
      <c r="T2358" s="6">
        <v>290.44189440000002</v>
      </c>
      <c r="W2358" s="1"/>
      <c r="X2358" s="1"/>
      <c r="Y2358" s="1"/>
      <c r="AC2358" s="1"/>
      <c r="AF2358" s="1"/>
      <c r="AG2358" s="1"/>
    </row>
    <row r="2359" spans="1:33" hidden="1" x14ac:dyDescent="0.25">
      <c r="A2359" s="1">
        <v>7</v>
      </c>
      <c r="B2359" s="1">
        <v>2018</v>
      </c>
      <c r="C2359" s="1">
        <v>35376027</v>
      </c>
      <c r="D2359" s="44" t="s">
        <v>472</v>
      </c>
      <c r="E2359" s="20">
        <v>0.14949999999999999</v>
      </c>
      <c r="F2359" s="20">
        <v>0.14931</v>
      </c>
      <c r="G2359" s="20">
        <v>1.9000000000000001E-4</v>
      </c>
      <c r="H2359" s="20">
        <v>0</v>
      </c>
      <c r="I2359" s="20">
        <v>0.14906</v>
      </c>
      <c r="J2359" s="20">
        <v>1.7000000000000001E-4</v>
      </c>
      <c r="K2359" s="20">
        <v>2.1000000000000001E-4</v>
      </c>
      <c r="L2359" s="20">
        <v>6.0000000000000008E-5</v>
      </c>
      <c r="M2359" s="20">
        <v>0.19093254274999999</v>
      </c>
      <c r="N2359" s="1">
        <v>5</v>
      </c>
      <c r="O2359" s="8">
        <f>IFERROR(IFERROR(Tabela_BI[[#This Row],[nº Capt. Superf. - DAEE]]/(Tabela_BI[[#This Row],[nº Capt. Subt. - DAEE]] + Tabela_BI[[#This Row],[nº Capt. Superf. - DAEE]]),"") *100,"")</f>
        <v>80</v>
      </c>
      <c r="P2359" s="8">
        <f>IFERROR(IFERROR(Tabela_BI[[#This Row],[nº Capt. Subt. - DAEE]] /(Tabela_BI[[#This Row],[nº Capt. Subt. - DAEE]] + Tabela_BI[[#This Row],[nº Capt. Superf. - DAEE]]),"") *100,"")</f>
        <v>20</v>
      </c>
      <c r="Q2359" s="1">
        <v>8</v>
      </c>
      <c r="R2359" s="1">
        <v>2</v>
      </c>
      <c r="S2359" s="6">
        <v>2709.8053685999998</v>
      </c>
      <c r="T2359" s="6">
        <v>2709.8053685999998</v>
      </c>
      <c r="W2359" s="1"/>
      <c r="X2359" s="1"/>
      <c r="Y2359" s="1"/>
      <c r="AC2359" s="1"/>
      <c r="AF2359" s="1"/>
      <c r="AG2359" s="1"/>
    </row>
    <row r="2360" spans="1:33" hidden="1" x14ac:dyDescent="0.25">
      <c r="A2360" s="1">
        <v>11</v>
      </c>
      <c r="B2360" s="1">
        <v>2018</v>
      </c>
      <c r="C2360" s="1">
        <v>353760211</v>
      </c>
      <c r="D2360" s="44" t="s">
        <v>472</v>
      </c>
      <c r="E2360" s="20">
        <v>0</v>
      </c>
      <c r="F2360" s="20">
        <v>0</v>
      </c>
      <c r="G2360" s="20">
        <v>0</v>
      </c>
      <c r="H2360" s="20">
        <v>0</v>
      </c>
      <c r="I2360" s="20">
        <v>0</v>
      </c>
      <c r="J2360" s="20">
        <v>0</v>
      </c>
      <c r="K2360" s="20">
        <v>0</v>
      </c>
      <c r="L2360" s="20">
        <v>0</v>
      </c>
      <c r="N2360" s="1">
        <v>0</v>
      </c>
      <c r="O2360" s="8" t="str">
        <f>IFERROR(IFERROR(Tabela_BI[[#This Row],[nº Capt. Superf. - DAEE]]/(Tabela_BI[[#This Row],[nº Capt. Subt. - DAEE]] + Tabela_BI[[#This Row],[nº Capt. Superf. - DAEE]]),"") *100,"")</f>
        <v/>
      </c>
      <c r="P2360" s="8" t="str">
        <f>IFERROR(IFERROR(Tabela_BI[[#This Row],[nº Capt. Subt. - DAEE]] /(Tabela_BI[[#This Row],[nº Capt. Subt. - DAEE]] + Tabela_BI[[#This Row],[nº Capt. Superf. - DAEE]]),"") *100,"")</f>
        <v/>
      </c>
      <c r="Q2360" s="1">
        <v>0</v>
      </c>
      <c r="R2360" s="1">
        <v>0</v>
      </c>
      <c r="S2360" s="6"/>
      <c r="T2360" s="6"/>
      <c r="W2360" s="1"/>
      <c r="X2360" s="1"/>
      <c r="Y2360" s="1"/>
      <c r="AC2360" s="1"/>
      <c r="AF2360" s="1"/>
      <c r="AG2360" s="1"/>
    </row>
    <row r="2361" spans="1:33" hidden="1" x14ac:dyDescent="0.25">
      <c r="A2361" s="1">
        <v>20</v>
      </c>
      <c r="B2361" s="1">
        <v>2018</v>
      </c>
      <c r="C2361" s="1">
        <v>353770120</v>
      </c>
      <c r="D2361" s="44" t="s">
        <v>473</v>
      </c>
      <c r="E2361" s="20">
        <v>0.19320999999999999</v>
      </c>
      <c r="F2361" s="20">
        <v>0.17676</v>
      </c>
      <c r="G2361" s="20">
        <v>1.6450000000000003E-2</v>
      </c>
      <c r="H2361" s="20">
        <v>0</v>
      </c>
      <c r="I2361" s="20">
        <v>1.634E-2</v>
      </c>
      <c r="J2361" s="20">
        <v>0</v>
      </c>
      <c r="K2361" s="20">
        <v>0.16988</v>
      </c>
      <c r="L2361" s="20">
        <v>6.9899999999999997E-3</v>
      </c>
      <c r="M2361" s="20">
        <v>1.443E-2</v>
      </c>
      <c r="N2361" s="1">
        <v>9</v>
      </c>
      <c r="O2361" s="8">
        <f>IFERROR(IFERROR(Tabela_BI[[#This Row],[nº Capt. Superf. - DAEE]]/(Tabela_BI[[#This Row],[nº Capt. Subt. - DAEE]] + Tabela_BI[[#This Row],[nº Capt. Superf. - DAEE]]),"") *100,"")</f>
        <v>55.555555555555557</v>
      </c>
      <c r="P2361" s="8">
        <f>IFERROR(IFERROR(Tabela_BI[[#This Row],[nº Capt. Subt. - DAEE]] /(Tabela_BI[[#This Row],[nº Capt. Subt. - DAEE]] + Tabela_BI[[#This Row],[nº Capt. Superf. - DAEE]]),"") *100,"")</f>
        <v>44.444444444444443</v>
      </c>
      <c r="Q2361" s="1">
        <v>10</v>
      </c>
      <c r="R2361" s="1">
        <v>8</v>
      </c>
      <c r="S2361" s="6">
        <v>279.50362199999995</v>
      </c>
      <c r="T2361" s="6">
        <v>279.50362199999995</v>
      </c>
      <c r="W2361" s="1"/>
      <c r="X2361" s="1"/>
      <c r="Y2361" s="1"/>
      <c r="AC2361" s="1"/>
      <c r="AF2361" s="1"/>
      <c r="AG2361" s="1"/>
    </row>
    <row r="2362" spans="1:33" hidden="1" x14ac:dyDescent="0.25">
      <c r="A2362" s="1">
        <v>10</v>
      </c>
      <c r="B2362" s="1">
        <v>2018</v>
      </c>
      <c r="C2362" s="1">
        <v>353780010</v>
      </c>
      <c r="D2362" s="44" t="s">
        <v>474</v>
      </c>
      <c r="E2362" s="20">
        <v>0.51643287000000071</v>
      </c>
      <c r="F2362" s="20">
        <v>0.46145981500000066</v>
      </c>
      <c r="G2362" s="20">
        <v>5.4973055000000041E-2</v>
      </c>
      <c r="H2362" s="20">
        <v>0</v>
      </c>
      <c r="I2362" s="20">
        <v>9.5020000000000007E-2</v>
      </c>
      <c r="J2362" s="20">
        <v>6.6794439999999997E-3</v>
      </c>
      <c r="K2362" s="20">
        <v>0.39146472200000043</v>
      </c>
      <c r="L2362" s="20">
        <v>2.3268703999999991E-2</v>
      </c>
      <c r="M2362" s="20">
        <v>8.9441186111111112E-2</v>
      </c>
      <c r="N2362" s="1">
        <v>214</v>
      </c>
      <c r="O2362" s="8">
        <f>IFERROR(IFERROR(Tabela_BI[[#This Row],[nº Capt. Superf. - DAEE]]/(Tabela_BI[[#This Row],[nº Capt. Subt. - DAEE]] + Tabela_BI[[#This Row],[nº Capt. Superf. - DAEE]]),"") *100,"")</f>
        <v>75.968992248062023</v>
      </c>
      <c r="P2362" s="8">
        <f>IFERROR(IFERROR(Tabela_BI[[#This Row],[nº Capt. Subt. - DAEE]] /(Tabela_BI[[#This Row],[nº Capt. Subt. - DAEE]] + Tabela_BI[[#This Row],[nº Capt. Superf. - DAEE]]),"") *100,"")</f>
        <v>24.031007751937985</v>
      </c>
      <c r="Q2362" s="1">
        <v>196</v>
      </c>
      <c r="R2362" s="1">
        <v>62</v>
      </c>
      <c r="S2362" s="6">
        <v>917.34551999999996</v>
      </c>
      <c r="T2362" s="6">
        <v>876.98231711999995</v>
      </c>
      <c r="W2362" s="1"/>
      <c r="X2362" s="1"/>
      <c r="Y2362" s="1"/>
      <c r="AC2362" s="1"/>
      <c r="AF2362" s="1"/>
      <c r="AG2362" s="1"/>
    </row>
    <row r="2363" spans="1:33" hidden="1" x14ac:dyDescent="0.25">
      <c r="A2363" s="1">
        <v>11</v>
      </c>
      <c r="B2363" s="1">
        <v>2018</v>
      </c>
      <c r="C2363" s="1">
        <v>353780011</v>
      </c>
      <c r="D2363" s="44" t="s">
        <v>474</v>
      </c>
      <c r="E2363" s="20">
        <v>3.4869999999999998E-2</v>
      </c>
      <c r="F2363" s="20">
        <v>3.4869999999999998E-2</v>
      </c>
      <c r="G2363" s="20">
        <v>0</v>
      </c>
      <c r="H2363" s="20">
        <v>0</v>
      </c>
      <c r="I2363" s="20">
        <v>0</v>
      </c>
      <c r="J2363" s="20">
        <v>0</v>
      </c>
      <c r="K2363" s="20">
        <v>3.4829999999999993E-2</v>
      </c>
      <c r="L2363" s="20">
        <v>4.0000000000000003E-5</v>
      </c>
      <c r="N2363" s="1">
        <v>7</v>
      </c>
      <c r="O2363" s="8" t="str">
        <f>IFERROR(IFERROR(Tabela_BI[[#This Row],[nº Capt. Superf. - DAEE]]/(Tabela_BI[[#This Row],[nº Capt. Subt. - DAEE]] + Tabela_BI[[#This Row],[nº Capt. Superf. - DAEE]]),"") *100,"")</f>
        <v/>
      </c>
      <c r="P2363" s="8" t="str">
        <f>IFERROR(IFERROR(Tabela_BI[[#This Row],[nº Capt. Subt. - DAEE]] /(Tabela_BI[[#This Row],[nº Capt. Subt. - DAEE]] + Tabela_BI[[#This Row],[nº Capt. Superf. - DAEE]]),"") *100,"")</f>
        <v/>
      </c>
      <c r="Q2363" s="1">
        <v>6</v>
      </c>
      <c r="R2363" s="1" t="s">
        <v>47</v>
      </c>
      <c r="S2363" s="6"/>
      <c r="T2363" s="6"/>
      <c r="W2363" s="1"/>
      <c r="X2363" s="1"/>
      <c r="Y2363" s="1"/>
      <c r="AC2363" s="1"/>
      <c r="AF2363" s="1"/>
      <c r="AG2363" s="1"/>
    </row>
    <row r="2364" spans="1:33" hidden="1" x14ac:dyDescent="0.25">
      <c r="A2364" s="1">
        <v>14</v>
      </c>
      <c r="B2364" s="1">
        <v>2018</v>
      </c>
      <c r="C2364" s="1">
        <v>353780014</v>
      </c>
      <c r="D2364" s="44" t="s">
        <v>474</v>
      </c>
      <c r="E2364" s="20">
        <v>1.4685000000000002E-2</v>
      </c>
      <c r="F2364" s="20">
        <v>1.3496111000000002E-2</v>
      </c>
      <c r="G2364" s="20">
        <v>1.1888889999999998E-3</v>
      </c>
      <c r="H2364" s="20">
        <v>0</v>
      </c>
      <c r="I2364" s="20">
        <v>1.0499999999999999E-3</v>
      </c>
      <c r="J2364" s="20">
        <v>0</v>
      </c>
      <c r="K2364" s="20">
        <v>1.3635000000000001E-2</v>
      </c>
      <c r="L2364" s="20">
        <v>0</v>
      </c>
      <c r="N2364" s="1">
        <v>12</v>
      </c>
      <c r="O2364" s="8">
        <f>IFERROR(IFERROR(Tabela_BI[[#This Row],[nº Capt. Superf. - DAEE]]/(Tabela_BI[[#This Row],[nº Capt. Subt. - DAEE]] + Tabela_BI[[#This Row],[nº Capt. Superf. - DAEE]]),"") *100,"")</f>
        <v>83.333333333333343</v>
      </c>
      <c r="P2364" s="8">
        <f>IFERROR(IFERROR(Tabela_BI[[#This Row],[nº Capt. Subt. - DAEE]] /(Tabela_BI[[#This Row],[nº Capt. Subt. - DAEE]] + Tabela_BI[[#This Row],[nº Capt. Superf. - DAEE]]),"") *100,"")</f>
        <v>16.666666666666664</v>
      </c>
      <c r="Q2364" s="1">
        <v>10</v>
      </c>
      <c r="R2364" s="1">
        <v>2</v>
      </c>
      <c r="S2364" s="6"/>
      <c r="T2364" s="6"/>
      <c r="W2364" s="1"/>
      <c r="X2364" s="1"/>
      <c r="Y2364" s="1"/>
      <c r="AC2364" s="1"/>
      <c r="AF2364" s="1"/>
      <c r="AG2364" s="1"/>
    </row>
    <row r="2365" spans="1:33" hidden="1" x14ac:dyDescent="0.25">
      <c r="A2365" s="1">
        <v>10</v>
      </c>
      <c r="B2365" s="1">
        <v>2018</v>
      </c>
      <c r="C2365" s="1">
        <v>353790910</v>
      </c>
      <c r="D2365" s="44" t="s">
        <v>475</v>
      </c>
      <c r="E2365" s="20">
        <v>0</v>
      </c>
      <c r="F2365" s="20">
        <v>0</v>
      </c>
      <c r="G2365" s="20">
        <v>0</v>
      </c>
      <c r="H2365" s="20">
        <v>0</v>
      </c>
      <c r="I2365" s="20">
        <v>0</v>
      </c>
      <c r="J2365" s="20">
        <v>0</v>
      </c>
      <c r="K2365" s="20">
        <v>0</v>
      </c>
      <c r="L2365" s="20">
        <v>0</v>
      </c>
      <c r="N2365" s="1">
        <v>4</v>
      </c>
      <c r="O2365" s="8" t="str">
        <f>IFERROR(IFERROR(Tabela_BI[[#This Row],[nº Capt. Superf. - DAEE]]/(Tabela_BI[[#This Row],[nº Capt. Subt. - DAEE]] + Tabela_BI[[#This Row],[nº Capt. Superf. - DAEE]]),"") *100,"")</f>
        <v/>
      </c>
      <c r="P2365" s="8" t="str">
        <f>IFERROR(IFERROR(Tabela_BI[[#This Row],[nº Capt. Subt. - DAEE]] /(Tabela_BI[[#This Row],[nº Capt. Subt. - DAEE]] + Tabela_BI[[#This Row],[nº Capt. Superf. - DAEE]]),"") *100,"")</f>
        <v/>
      </c>
      <c r="Q2365" s="1">
        <v>0</v>
      </c>
      <c r="R2365" s="1">
        <v>0</v>
      </c>
      <c r="S2365" s="6"/>
      <c r="T2365" s="6"/>
      <c r="W2365" s="1"/>
      <c r="X2365" s="1"/>
      <c r="Y2365" s="1"/>
      <c r="AC2365" s="1"/>
      <c r="AF2365" s="1"/>
      <c r="AG2365" s="1"/>
    </row>
    <row r="2366" spans="1:33" hidden="1" x14ac:dyDescent="0.25">
      <c r="A2366" s="1">
        <v>14</v>
      </c>
      <c r="B2366" s="1">
        <v>2018</v>
      </c>
      <c r="C2366" s="1">
        <v>353790914</v>
      </c>
      <c r="D2366" s="44" t="s">
        <v>475</v>
      </c>
      <c r="E2366" s="20">
        <v>7.1385871000000004E-2</v>
      </c>
      <c r="F2366" s="20">
        <v>6.9293332999999999E-2</v>
      </c>
      <c r="G2366" s="20">
        <v>2.0925379999999997E-3</v>
      </c>
      <c r="H2366" s="20">
        <v>0</v>
      </c>
      <c r="I2366" s="20">
        <v>4.0293333000000001E-2</v>
      </c>
      <c r="J2366" s="20">
        <v>3.5253800000000001E-4</v>
      </c>
      <c r="K2366" s="20">
        <v>3.0069999999999989E-2</v>
      </c>
      <c r="L2366" s="20">
        <v>6.7000000000000002E-4</v>
      </c>
      <c r="M2366" s="20">
        <v>7.535997981944445E-2</v>
      </c>
      <c r="N2366" s="1">
        <v>35</v>
      </c>
      <c r="O2366" s="8">
        <f>IFERROR(IFERROR(Tabela_BI[[#This Row],[nº Capt. Superf. - DAEE]]/(Tabela_BI[[#This Row],[nº Capt. Subt. - DAEE]] + Tabela_BI[[#This Row],[nº Capt. Superf. - DAEE]]),"") *100,"")</f>
        <v>61.702127659574465</v>
      </c>
      <c r="P2366" s="8">
        <f>IFERROR(IFERROR(Tabela_BI[[#This Row],[nº Capt. Subt. - DAEE]] /(Tabela_BI[[#This Row],[nº Capt. Subt. - DAEE]] + Tabela_BI[[#This Row],[nº Capt. Superf. - DAEE]]),"") *100,"")</f>
        <v>38.297872340425535</v>
      </c>
      <c r="Q2366" s="1">
        <v>29</v>
      </c>
      <c r="R2366" s="1">
        <v>18</v>
      </c>
      <c r="S2366" s="6">
        <v>935.17615799999987</v>
      </c>
      <c r="T2366" s="6">
        <v>935.17615799999987</v>
      </c>
      <c r="W2366" s="1"/>
      <c r="X2366" s="1"/>
      <c r="Y2366" s="1"/>
      <c r="AC2366" s="1"/>
      <c r="AF2366" s="1"/>
      <c r="AG2366" s="1"/>
    </row>
    <row r="2367" spans="1:33" hidden="1" x14ac:dyDescent="0.25">
      <c r="A2367" s="1">
        <v>2</v>
      </c>
      <c r="B2367" s="1">
        <v>2018</v>
      </c>
      <c r="C2367" s="1">
        <v>35380062</v>
      </c>
      <c r="D2367" s="44" t="s">
        <v>476</v>
      </c>
      <c r="E2367" s="20">
        <v>2.6865252849999974</v>
      </c>
      <c r="F2367" s="20">
        <v>2.5225982359999977</v>
      </c>
      <c r="G2367" s="20">
        <v>0.16392704899999994</v>
      </c>
      <c r="H2367" s="20">
        <v>0.84715315829528248</v>
      </c>
      <c r="I2367" s="20">
        <v>3.6420000000000001E-2</v>
      </c>
      <c r="J2367" s="20">
        <v>0.13774226600000003</v>
      </c>
      <c r="K2367" s="20">
        <v>2.1327233629999971</v>
      </c>
      <c r="L2367" s="20">
        <v>0.37963965599999994</v>
      </c>
      <c r="M2367" s="20">
        <v>0.55917020833333331</v>
      </c>
      <c r="N2367" s="1">
        <v>103</v>
      </c>
      <c r="O2367" s="8">
        <f>IFERROR(IFERROR(Tabela_BI[[#This Row],[nº Capt. Superf. - DAEE]]/(Tabela_BI[[#This Row],[nº Capt. Subt. - DAEE]] + Tabela_BI[[#This Row],[nº Capt. Superf. - DAEE]]),"") *100,"")</f>
        <v>64.5</v>
      </c>
      <c r="P2367" s="8">
        <f>IFERROR(IFERROR(Tabela_BI[[#This Row],[nº Capt. Subt. - DAEE]] /(Tabela_BI[[#This Row],[nº Capt. Subt. - DAEE]] + Tabela_BI[[#This Row],[nº Capt. Superf. - DAEE]]),"") *100,"")</f>
        <v>35.5</v>
      </c>
      <c r="Q2367" s="1">
        <v>129</v>
      </c>
      <c r="R2367" s="1">
        <v>71</v>
      </c>
      <c r="S2367" s="6">
        <v>8492.9720400000006</v>
      </c>
      <c r="T2367" s="6">
        <v>8492.9720400000006</v>
      </c>
      <c r="W2367" s="1"/>
      <c r="X2367" s="1"/>
      <c r="Y2367" s="1"/>
      <c r="AC2367" s="1"/>
      <c r="AF2367" s="1"/>
      <c r="AG2367" s="1"/>
    </row>
    <row r="2368" spans="1:33" hidden="1" x14ac:dyDescent="0.25">
      <c r="A2368" s="1">
        <v>15</v>
      </c>
      <c r="B2368" s="1">
        <v>2018</v>
      </c>
      <c r="C2368" s="1">
        <v>353810515</v>
      </c>
      <c r="D2368" s="44" t="s">
        <v>477</v>
      </c>
      <c r="E2368" s="20">
        <v>9.1255660000000002E-2</v>
      </c>
      <c r="F2368" s="20">
        <v>9.0600000000000003E-3</v>
      </c>
      <c r="G2368" s="20">
        <v>8.2195660000000004E-2</v>
      </c>
      <c r="H2368" s="20">
        <v>0</v>
      </c>
      <c r="I2368" s="20">
        <v>7.4760000000000007E-2</v>
      </c>
      <c r="J2368" s="20">
        <v>0</v>
      </c>
      <c r="K2368" s="20">
        <v>9.4800000000000006E-3</v>
      </c>
      <c r="L2368" s="20">
        <v>7.0156599999999982E-3</v>
      </c>
      <c r="M2368" s="20">
        <v>4.6244116136574073E-2</v>
      </c>
      <c r="N2368" s="1">
        <v>1</v>
      </c>
      <c r="O2368" s="8">
        <f>IFERROR(IFERROR(Tabela_BI[[#This Row],[nº Capt. Superf. - DAEE]]/(Tabela_BI[[#This Row],[nº Capt. Subt. - DAEE]] + Tabela_BI[[#This Row],[nº Capt. Superf. - DAEE]]),"") *100,"")</f>
        <v>22.58064516129032</v>
      </c>
      <c r="P2368" s="8">
        <f>IFERROR(IFERROR(Tabela_BI[[#This Row],[nº Capt. Subt. - DAEE]] /(Tabela_BI[[#This Row],[nº Capt. Subt. - DAEE]] + Tabela_BI[[#This Row],[nº Capt. Superf. - DAEE]]),"") *100,"")</f>
        <v>77.41935483870968</v>
      </c>
      <c r="Q2368" s="1">
        <v>7</v>
      </c>
      <c r="R2368" s="1">
        <v>24</v>
      </c>
      <c r="S2368" s="6">
        <v>845.39699999999993</v>
      </c>
      <c r="T2368" s="6">
        <v>845.39699999999993</v>
      </c>
      <c r="W2368" s="1"/>
      <c r="X2368" s="1"/>
      <c r="Y2368" s="1"/>
      <c r="AC2368" s="1"/>
      <c r="AF2368" s="1"/>
      <c r="AG2368" s="1"/>
    </row>
    <row r="2369" spans="1:33" hidden="1" x14ac:dyDescent="0.25">
      <c r="A2369" s="1">
        <v>16</v>
      </c>
      <c r="B2369" s="1">
        <v>2018</v>
      </c>
      <c r="C2369" s="1">
        <v>353810516</v>
      </c>
      <c r="D2369" s="44" t="s">
        <v>477</v>
      </c>
      <c r="E2369" s="20">
        <v>8.8999999999999999E-3</v>
      </c>
      <c r="F2369" s="20">
        <v>6.5900000000000004E-3</v>
      </c>
      <c r="G2369" s="20">
        <v>2.31E-3</v>
      </c>
      <c r="H2369" s="20">
        <v>0</v>
      </c>
      <c r="I2369" s="20">
        <v>0</v>
      </c>
      <c r="J2369" s="20">
        <v>0</v>
      </c>
      <c r="K2369" s="20">
        <v>8.8999999999999999E-3</v>
      </c>
      <c r="L2369" s="20">
        <v>0</v>
      </c>
      <c r="N2369" s="1" t="s">
        <v>47</v>
      </c>
      <c r="O2369" s="8">
        <f>IFERROR(IFERROR(Tabela_BI[[#This Row],[nº Capt. Superf. - DAEE]]/(Tabela_BI[[#This Row],[nº Capt. Subt. - DAEE]] + Tabela_BI[[#This Row],[nº Capt. Superf. - DAEE]]),"") *100,"")</f>
        <v>66.666666666666657</v>
      </c>
      <c r="P2369" s="8">
        <f>IFERROR(IFERROR(Tabela_BI[[#This Row],[nº Capt. Subt. - DAEE]] /(Tabela_BI[[#This Row],[nº Capt. Subt. - DAEE]] + Tabela_BI[[#This Row],[nº Capt. Superf. - DAEE]]),"") *100,"")</f>
        <v>33.333333333333329</v>
      </c>
      <c r="Q2369" s="1">
        <v>2</v>
      </c>
      <c r="R2369" s="1">
        <v>1</v>
      </c>
      <c r="S2369" s="6"/>
      <c r="T2369" s="6"/>
      <c r="W2369" s="1"/>
      <c r="X2369" s="1"/>
      <c r="Y2369" s="1"/>
      <c r="AC2369" s="1"/>
      <c r="AF2369" s="1"/>
      <c r="AG2369" s="1"/>
    </row>
    <row r="2370" spans="1:33" hidden="1" x14ac:dyDescent="0.25">
      <c r="A2370" s="1">
        <v>5</v>
      </c>
      <c r="B2370" s="1">
        <v>2018</v>
      </c>
      <c r="C2370" s="1">
        <v>35382045</v>
      </c>
      <c r="D2370" s="44" t="s">
        <v>478</v>
      </c>
      <c r="E2370" s="20">
        <v>0.16771245299999998</v>
      </c>
      <c r="F2370" s="20">
        <v>0.103742222</v>
      </c>
      <c r="G2370" s="20">
        <v>6.3970230999999989E-2</v>
      </c>
      <c r="H2370" s="20">
        <v>0</v>
      </c>
      <c r="I2370" s="20">
        <v>2.2809999999999997E-2</v>
      </c>
      <c r="J2370" s="20">
        <v>2.0000000000000001E-4</v>
      </c>
      <c r="K2370" s="20">
        <v>7.4258194000000027E-2</v>
      </c>
      <c r="L2370" s="20">
        <v>7.0444259000000078E-2</v>
      </c>
      <c r="M2370" s="20">
        <v>2.1089469531249998E-2</v>
      </c>
      <c r="N2370" s="1">
        <v>30</v>
      </c>
      <c r="O2370" s="8">
        <f>IFERROR(IFERROR(Tabela_BI[[#This Row],[nº Capt. Superf. - DAEE]]/(Tabela_BI[[#This Row],[nº Capt. Subt. - DAEE]] + Tabela_BI[[#This Row],[nº Capt. Superf. - DAEE]]),"") *100,"")</f>
        <v>35.483870967741936</v>
      </c>
      <c r="P2370" s="8">
        <f>IFERROR(IFERROR(Tabela_BI[[#This Row],[nº Capt. Subt. - DAEE]] /(Tabela_BI[[#This Row],[nº Capt. Subt. - DAEE]] + Tabela_BI[[#This Row],[nº Capt. Superf. - DAEE]]),"") *100,"")</f>
        <v>64.516129032258064</v>
      </c>
      <c r="Q2370" s="1">
        <v>55</v>
      </c>
      <c r="R2370" s="1">
        <v>100</v>
      </c>
      <c r="S2370" s="6">
        <v>365.58459000000005</v>
      </c>
      <c r="T2370" s="6">
        <v>365.21900541000008</v>
      </c>
      <c r="W2370" s="1"/>
      <c r="X2370" s="1"/>
      <c r="Y2370" s="1"/>
      <c r="AC2370" s="1"/>
      <c r="AF2370" s="1"/>
      <c r="AG2370" s="1"/>
    </row>
    <row r="2371" spans="1:33" hidden="1" x14ac:dyDescent="0.25">
      <c r="A2371" s="1">
        <v>21</v>
      </c>
      <c r="B2371" s="1">
        <v>2018</v>
      </c>
      <c r="C2371" s="1">
        <v>353830321</v>
      </c>
      <c r="D2371" s="44" t="s">
        <v>479</v>
      </c>
      <c r="E2371" s="20">
        <v>2.0751480999999999E-2</v>
      </c>
      <c r="F2371" s="20">
        <v>1.2731480999999999E-2</v>
      </c>
      <c r="G2371" s="20">
        <v>8.0199999999999994E-3</v>
      </c>
      <c r="H2371" s="20">
        <v>0</v>
      </c>
      <c r="I2371" s="20">
        <v>5.6899999999999997E-3</v>
      </c>
      <c r="J2371" s="20">
        <v>2.5000000000000001E-4</v>
      </c>
      <c r="K2371" s="20">
        <v>1.2731480999999999E-2</v>
      </c>
      <c r="L2371" s="20">
        <v>2.0799999999999998E-3</v>
      </c>
      <c r="M2371" s="20">
        <v>7.2851937500000002E-3</v>
      </c>
      <c r="N2371" s="1">
        <v>1</v>
      </c>
      <c r="O2371" s="8">
        <f>IFERROR(IFERROR(Tabela_BI[[#This Row],[nº Capt. Superf. - DAEE]]/(Tabela_BI[[#This Row],[nº Capt. Subt. - DAEE]] + Tabela_BI[[#This Row],[nº Capt. Superf. - DAEE]]),"") *100,"")</f>
        <v>40</v>
      </c>
      <c r="P2371" s="8">
        <f>IFERROR(IFERROR(Tabela_BI[[#This Row],[nº Capt. Subt. - DAEE]] /(Tabela_BI[[#This Row],[nº Capt. Subt. - DAEE]] + Tabela_BI[[#This Row],[nº Capt. Superf. - DAEE]]),"") *100,"")</f>
        <v>60</v>
      </c>
      <c r="Q2371" s="1">
        <v>2</v>
      </c>
      <c r="R2371" s="1">
        <v>3</v>
      </c>
      <c r="S2371" s="6">
        <v>136.5532182</v>
      </c>
      <c r="T2371" s="6">
        <v>136.5532182</v>
      </c>
      <c r="W2371" s="1"/>
      <c r="X2371" s="1"/>
      <c r="Y2371" s="1"/>
      <c r="AC2371" s="1"/>
      <c r="AF2371" s="1"/>
      <c r="AG2371" s="1"/>
    </row>
    <row r="2372" spans="1:33" hidden="1" x14ac:dyDescent="0.25">
      <c r="A2372" s="1">
        <v>22</v>
      </c>
      <c r="B2372" s="1">
        <v>2018</v>
      </c>
      <c r="C2372" s="1">
        <v>353830322</v>
      </c>
      <c r="D2372" s="44" t="s">
        <v>479</v>
      </c>
      <c r="E2372" s="20">
        <v>3.7000000000000005E-4</v>
      </c>
      <c r="F2372" s="20">
        <v>0</v>
      </c>
      <c r="G2372" s="20">
        <v>3.7000000000000005E-4</v>
      </c>
      <c r="H2372" s="20">
        <v>0</v>
      </c>
      <c r="I2372" s="20">
        <v>0</v>
      </c>
      <c r="J2372" s="20">
        <v>0</v>
      </c>
      <c r="K2372" s="20">
        <v>5.0000000000000002E-5</v>
      </c>
      <c r="L2372" s="20">
        <v>3.2000000000000003E-4</v>
      </c>
      <c r="N2372" s="1" t="s">
        <v>47</v>
      </c>
      <c r="O2372" s="8" t="str">
        <f>IFERROR(IFERROR(Tabela_BI[[#This Row],[nº Capt. Superf. - DAEE]]/(Tabela_BI[[#This Row],[nº Capt. Subt. - DAEE]] + Tabela_BI[[#This Row],[nº Capt. Superf. - DAEE]]),"") *100,"")</f>
        <v/>
      </c>
      <c r="P2372" s="8" t="str">
        <f>IFERROR(IFERROR(Tabela_BI[[#This Row],[nº Capt. Subt. - DAEE]] /(Tabela_BI[[#This Row],[nº Capt. Subt. - DAEE]] + Tabela_BI[[#This Row],[nº Capt. Superf. - DAEE]]),"") *100,"")</f>
        <v/>
      </c>
      <c r="Q2372" s="1" t="s">
        <v>47</v>
      </c>
      <c r="R2372" s="1">
        <v>3</v>
      </c>
      <c r="S2372" s="6"/>
      <c r="T2372" s="6"/>
      <c r="W2372" s="1"/>
      <c r="X2372" s="1"/>
      <c r="Y2372" s="1"/>
      <c r="AC2372" s="1"/>
      <c r="AF2372" s="1"/>
      <c r="AG2372" s="1"/>
    </row>
    <row r="2373" spans="1:33" hidden="1" x14ac:dyDescent="0.25">
      <c r="A2373" s="1">
        <v>2</v>
      </c>
      <c r="B2373" s="1">
        <v>2018</v>
      </c>
      <c r="C2373" s="1">
        <v>35385012</v>
      </c>
      <c r="D2373" s="44" t="s">
        <v>480</v>
      </c>
      <c r="E2373" s="20">
        <v>0.14903999999999998</v>
      </c>
      <c r="F2373" s="20">
        <v>0.14139999999999997</v>
      </c>
      <c r="G2373" s="20">
        <v>7.6399999999999992E-3</v>
      </c>
      <c r="H2373" s="20">
        <v>0</v>
      </c>
      <c r="I2373" s="20">
        <v>0.11445</v>
      </c>
      <c r="J2373" s="20">
        <v>2.894E-2</v>
      </c>
      <c r="K2373" s="20">
        <v>4.8000000000000004E-3</v>
      </c>
      <c r="L2373" s="20">
        <v>8.5000000000000006E-4</v>
      </c>
      <c r="M2373" s="20">
        <v>3.9978475365740736E-2</v>
      </c>
      <c r="N2373" s="1">
        <v>20</v>
      </c>
      <c r="O2373" s="8">
        <f>IFERROR(IFERROR(Tabela_BI[[#This Row],[nº Capt. Superf. - DAEE]]/(Tabela_BI[[#This Row],[nº Capt. Subt. - DAEE]] + Tabela_BI[[#This Row],[nº Capt. Superf. - DAEE]]),"") *100,"")</f>
        <v>81.25</v>
      </c>
      <c r="P2373" s="8">
        <f>IFERROR(IFERROR(Tabela_BI[[#This Row],[nº Capt. Subt. - DAEE]] /(Tabela_BI[[#This Row],[nº Capt. Subt. - DAEE]] + Tabela_BI[[#This Row],[nº Capt. Superf. - DAEE]]),"") *100,"")</f>
        <v>18.75</v>
      </c>
      <c r="Q2373" s="1">
        <v>13</v>
      </c>
      <c r="R2373" s="1">
        <v>3</v>
      </c>
      <c r="S2373" s="6">
        <v>545.55930000000001</v>
      </c>
      <c r="T2373" s="6">
        <v>0</v>
      </c>
      <c r="W2373" s="1"/>
      <c r="X2373" s="1"/>
      <c r="Y2373" s="1"/>
      <c r="AC2373" s="1"/>
      <c r="AF2373" s="1"/>
      <c r="AG2373" s="1"/>
    </row>
    <row r="2374" spans="1:33" hidden="1" x14ac:dyDescent="0.25">
      <c r="A2374" s="1">
        <v>5</v>
      </c>
      <c r="B2374" s="1">
        <v>2018</v>
      </c>
      <c r="C2374" s="1">
        <v>35386005</v>
      </c>
      <c r="D2374" s="44" t="s">
        <v>481</v>
      </c>
      <c r="E2374" s="20">
        <v>0.41379007199999984</v>
      </c>
      <c r="F2374" s="20">
        <v>0.39402077899999988</v>
      </c>
      <c r="G2374" s="20">
        <v>1.9769292999999959E-2</v>
      </c>
      <c r="H2374" s="20">
        <v>0</v>
      </c>
      <c r="I2374" s="20">
        <v>0.20598</v>
      </c>
      <c r="J2374" s="20">
        <v>1.8023950000000004E-2</v>
      </c>
      <c r="K2374" s="20">
        <v>0.14126601799999999</v>
      </c>
      <c r="L2374" s="20">
        <v>4.8520103999999967E-2</v>
      </c>
      <c r="M2374" s="20">
        <v>5.3472926222222224E-2</v>
      </c>
      <c r="N2374" s="1">
        <v>52</v>
      </c>
      <c r="O2374" s="8">
        <f>IFERROR(IFERROR(Tabela_BI[[#This Row],[nº Capt. Superf. - DAEE]]/(Tabela_BI[[#This Row],[nº Capt. Subt. - DAEE]] + Tabela_BI[[#This Row],[nº Capt. Superf. - DAEE]]),"") *100,"")</f>
        <v>35.384615384615387</v>
      </c>
      <c r="P2374" s="8">
        <f>IFERROR(IFERROR(Tabela_BI[[#This Row],[nº Capt. Subt. - DAEE]] /(Tabela_BI[[#This Row],[nº Capt. Subt. - DAEE]] + Tabela_BI[[#This Row],[nº Capt. Superf. - DAEE]]),"") *100,"")</f>
        <v>64.615384615384613</v>
      </c>
      <c r="Q2374" s="1">
        <v>69</v>
      </c>
      <c r="R2374" s="1">
        <v>126</v>
      </c>
      <c r="S2374" s="6">
        <v>744.50447999999994</v>
      </c>
      <c r="T2374" s="6">
        <v>744.50447999999994</v>
      </c>
      <c r="W2374" s="1"/>
      <c r="X2374" s="1"/>
      <c r="Y2374" s="1"/>
      <c r="AC2374" s="1"/>
      <c r="AF2374" s="1"/>
      <c r="AG2374" s="1"/>
    </row>
    <row r="2375" spans="1:33" hidden="1" x14ac:dyDescent="0.25">
      <c r="A2375" s="1">
        <v>5</v>
      </c>
      <c r="B2375" s="1">
        <v>2018</v>
      </c>
      <c r="C2375" s="1">
        <v>35387095</v>
      </c>
      <c r="D2375" s="44" t="s">
        <v>482</v>
      </c>
      <c r="E2375" s="20">
        <v>4.362233294000001</v>
      </c>
      <c r="F2375" s="20">
        <v>3.9523604320000008</v>
      </c>
      <c r="G2375" s="20">
        <v>0.40987286199999984</v>
      </c>
      <c r="H2375" s="20">
        <v>2.31388888888889E-2</v>
      </c>
      <c r="I2375" s="20">
        <v>2.8848691670000002</v>
      </c>
      <c r="J2375" s="20">
        <v>0.97302509299999984</v>
      </c>
      <c r="K2375" s="20">
        <v>0.14318203700000004</v>
      </c>
      <c r="L2375" s="20">
        <v>0.36115699699999976</v>
      </c>
      <c r="M2375" s="20">
        <v>1.3418015624999999</v>
      </c>
      <c r="N2375" s="1">
        <v>66</v>
      </c>
      <c r="O2375" s="8">
        <f>IFERROR(IFERROR(Tabela_BI[[#This Row],[nº Capt. Superf. - DAEE]]/(Tabela_BI[[#This Row],[nº Capt. Subt. - DAEE]] + Tabela_BI[[#This Row],[nº Capt. Superf. - DAEE]]),"") *100,"")</f>
        <v>29.855072463768117</v>
      </c>
      <c r="P2375" s="8">
        <f>IFERROR(IFERROR(Tabela_BI[[#This Row],[nº Capt. Subt. - DAEE]] /(Tabela_BI[[#This Row],[nº Capt. Subt. - DAEE]] + Tabela_BI[[#This Row],[nº Capt. Superf. - DAEE]]),"") *100,"")</f>
        <v>70.144927536231876</v>
      </c>
      <c r="Q2375" s="1">
        <v>103</v>
      </c>
      <c r="R2375" s="1">
        <v>242</v>
      </c>
      <c r="S2375" s="6">
        <v>21186.36</v>
      </c>
      <c r="T2375" s="6">
        <v>21186.36</v>
      </c>
      <c r="W2375" s="1"/>
      <c r="X2375" s="1"/>
      <c r="Y2375" s="1"/>
      <c r="AC2375" s="1"/>
      <c r="AF2375" s="1"/>
      <c r="AG2375" s="1"/>
    </row>
    <row r="2376" spans="1:33" hidden="1" x14ac:dyDescent="0.25">
      <c r="A2376" s="1">
        <v>10</v>
      </c>
      <c r="B2376" s="1">
        <v>2018</v>
      </c>
      <c r="C2376" s="1">
        <v>353870910</v>
      </c>
      <c r="D2376" s="44" t="s">
        <v>482</v>
      </c>
      <c r="E2376" s="20">
        <v>4.418333E-3</v>
      </c>
      <c r="F2376" s="20">
        <v>4.3488889999999999E-3</v>
      </c>
      <c r="G2376" s="20">
        <v>6.9443999999999994E-5</v>
      </c>
      <c r="H2376" s="20">
        <v>0</v>
      </c>
      <c r="I2376" s="20">
        <v>0</v>
      </c>
      <c r="J2376" s="20">
        <v>0</v>
      </c>
      <c r="K2376" s="20">
        <v>1.9883329999999997E-3</v>
      </c>
      <c r="L2376" s="20">
        <v>2.4299999999999999E-3</v>
      </c>
      <c r="N2376" s="1">
        <v>6</v>
      </c>
      <c r="O2376" s="8">
        <f>IFERROR(IFERROR(Tabela_BI[[#This Row],[nº Capt. Superf. - DAEE]]/(Tabela_BI[[#This Row],[nº Capt. Subt. - DAEE]] + Tabela_BI[[#This Row],[nº Capt. Superf. - DAEE]]),"") *100,"")</f>
        <v>85.714285714285708</v>
      </c>
      <c r="P2376" s="8">
        <f>IFERROR(IFERROR(Tabela_BI[[#This Row],[nº Capt. Subt. - DAEE]] /(Tabela_BI[[#This Row],[nº Capt. Subt. - DAEE]] + Tabela_BI[[#This Row],[nº Capt. Superf. - DAEE]]),"") *100,"")</f>
        <v>14.285714285714285</v>
      </c>
      <c r="Q2376" s="1">
        <v>6</v>
      </c>
      <c r="R2376" s="1">
        <v>1</v>
      </c>
      <c r="S2376" s="6"/>
      <c r="T2376" s="6"/>
      <c r="W2376" s="1"/>
      <c r="X2376" s="1"/>
      <c r="Y2376" s="1"/>
      <c r="AC2376" s="1"/>
      <c r="AF2376" s="1"/>
      <c r="AG2376" s="1"/>
    </row>
    <row r="2377" spans="1:33" hidden="1" x14ac:dyDescent="0.25">
      <c r="A2377" s="1">
        <v>14</v>
      </c>
      <c r="B2377" s="1">
        <v>2018</v>
      </c>
      <c r="C2377" s="1">
        <v>353880814</v>
      </c>
      <c r="D2377" s="44" t="s">
        <v>483</v>
      </c>
      <c r="E2377" s="20">
        <v>0.15226203700000002</v>
      </c>
      <c r="F2377" s="20">
        <v>0.14717000000000002</v>
      </c>
      <c r="G2377" s="20">
        <v>5.0920370000000015E-3</v>
      </c>
      <c r="H2377" s="20">
        <v>0.31397983257229822</v>
      </c>
      <c r="I2377" s="20">
        <v>0</v>
      </c>
      <c r="J2377" s="20">
        <v>2.0300000000000001E-3</v>
      </c>
      <c r="K2377" s="20">
        <v>0.14593</v>
      </c>
      <c r="L2377" s="20">
        <v>4.3020369999999981E-3</v>
      </c>
      <c r="M2377" s="20">
        <v>8.3925659085648155E-2</v>
      </c>
      <c r="N2377" s="1">
        <v>13</v>
      </c>
      <c r="O2377" s="8">
        <f>IFERROR(IFERROR(Tabela_BI[[#This Row],[nº Capt. Superf. - DAEE]]/(Tabela_BI[[#This Row],[nº Capt. Subt. - DAEE]] + Tabela_BI[[#This Row],[nº Capt. Superf. - DAEE]]),"") *100,"")</f>
        <v>58.333333333333336</v>
      </c>
      <c r="P2377" s="8">
        <f>IFERROR(IFERROR(Tabela_BI[[#This Row],[nº Capt. Subt. - DAEE]] /(Tabela_BI[[#This Row],[nº Capt. Subt. - DAEE]] + Tabela_BI[[#This Row],[nº Capt. Superf. - DAEE]]),"") *100,"")</f>
        <v>41.666666666666671</v>
      </c>
      <c r="Q2377" s="1">
        <v>28</v>
      </c>
      <c r="R2377" s="1">
        <v>20</v>
      </c>
      <c r="S2377" s="6">
        <v>1435.4035920000001</v>
      </c>
      <c r="T2377" s="6">
        <v>1363.6334124</v>
      </c>
      <c r="W2377" s="1"/>
      <c r="X2377" s="1"/>
      <c r="Y2377" s="1"/>
      <c r="AC2377" s="1"/>
      <c r="AF2377" s="1"/>
      <c r="AG2377" s="1"/>
    </row>
    <row r="2378" spans="1:33" hidden="1" x14ac:dyDescent="0.25">
      <c r="A2378" s="1">
        <v>16</v>
      </c>
      <c r="B2378" s="1">
        <v>2018</v>
      </c>
      <c r="C2378" s="1">
        <v>353890716</v>
      </c>
      <c r="D2378" s="44" t="s">
        <v>484</v>
      </c>
      <c r="E2378" s="20">
        <v>0.42326110900000002</v>
      </c>
      <c r="F2378" s="20">
        <v>0.25779462999999997</v>
      </c>
      <c r="G2378" s="20">
        <v>0.16546647900000003</v>
      </c>
      <c r="H2378" s="20">
        <v>0</v>
      </c>
      <c r="I2378" s="20">
        <v>0</v>
      </c>
      <c r="J2378" s="20">
        <v>0</v>
      </c>
      <c r="K2378" s="20">
        <v>0.26210110899999983</v>
      </c>
      <c r="L2378" s="20">
        <v>0.16116</v>
      </c>
      <c r="M2378" s="20">
        <v>7.0228931093750002E-2</v>
      </c>
      <c r="N2378" s="1">
        <v>2</v>
      </c>
      <c r="O2378" s="8">
        <f>IFERROR(IFERROR(Tabela_BI[[#This Row],[nº Capt. Superf. - DAEE]]/(Tabela_BI[[#This Row],[nº Capt. Subt. - DAEE]] + Tabela_BI[[#This Row],[nº Capt. Superf. - DAEE]]),"") *100,"")</f>
        <v>34.285714285714285</v>
      </c>
      <c r="P2378" s="8">
        <f>IFERROR(IFERROR(Tabela_BI[[#This Row],[nº Capt. Subt. - DAEE]] /(Tabela_BI[[#This Row],[nº Capt. Subt. - DAEE]] + Tabela_BI[[#This Row],[nº Capt. Superf. - DAEE]]),"") *100,"")</f>
        <v>65.714285714285708</v>
      </c>
      <c r="Q2378" s="1">
        <v>12</v>
      </c>
      <c r="R2378" s="1">
        <v>23</v>
      </c>
      <c r="S2378" s="6">
        <v>1089.25236</v>
      </c>
      <c r="T2378" s="6">
        <v>0</v>
      </c>
      <c r="W2378" s="1"/>
      <c r="X2378" s="1"/>
      <c r="Y2378" s="1"/>
      <c r="AC2378" s="1"/>
      <c r="AF2378" s="1"/>
      <c r="AG2378" s="1"/>
    </row>
    <row r="2379" spans="1:33" hidden="1" x14ac:dyDescent="0.25">
      <c r="A2379" s="1">
        <v>20</v>
      </c>
      <c r="B2379" s="1">
        <v>2018</v>
      </c>
      <c r="C2379" s="1">
        <v>353890720</v>
      </c>
      <c r="D2379" s="44" t="s">
        <v>484</v>
      </c>
      <c r="E2379" s="20">
        <v>2.9300000000000003E-3</v>
      </c>
      <c r="F2379" s="20">
        <v>2.2100000000000002E-3</v>
      </c>
      <c r="G2379" s="20">
        <v>7.1999999999999994E-4</v>
      </c>
      <c r="H2379" s="20">
        <v>0</v>
      </c>
      <c r="I2379" s="20">
        <v>0</v>
      </c>
      <c r="J2379" s="20">
        <v>0</v>
      </c>
      <c r="K2379" s="20">
        <v>2.2100000000000002E-3</v>
      </c>
      <c r="L2379" s="20">
        <v>7.1999999999999994E-4</v>
      </c>
      <c r="N2379" s="1">
        <v>1</v>
      </c>
      <c r="O2379" s="8">
        <f>IFERROR(IFERROR(Tabela_BI[[#This Row],[nº Capt. Superf. - DAEE]]/(Tabela_BI[[#This Row],[nº Capt. Subt. - DAEE]] + Tabela_BI[[#This Row],[nº Capt. Superf. - DAEE]]),"") *100,"")</f>
        <v>33.333333333333329</v>
      </c>
      <c r="P2379" s="8">
        <f>IFERROR(IFERROR(Tabela_BI[[#This Row],[nº Capt. Subt. - DAEE]] /(Tabela_BI[[#This Row],[nº Capt. Subt. - DAEE]] + Tabela_BI[[#This Row],[nº Capt. Superf. - DAEE]]),"") *100,"")</f>
        <v>66.666666666666657</v>
      </c>
      <c r="Q2379" s="1">
        <v>1</v>
      </c>
      <c r="R2379" s="1">
        <v>2</v>
      </c>
      <c r="S2379" s="6"/>
      <c r="T2379" s="6"/>
      <c r="W2379" s="1"/>
      <c r="X2379" s="1"/>
      <c r="Y2379" s="1"/>
      <c r="AC2379" s="1"/>
      <c r="AF2379" s="1"/>
      <c r="AG2379" s="1"/>
    </row>
    <row r="2380" spans="1:33" hidden="1" x14ac:dyDescent="0.25">
      <c r="A2380" s="1">
        <v>15</v>
      </c>
      <c r="B2380" s="1">
        <v>2018</v>
      </c>
      <c r="C2380" s="1">
        <v>353900415</v>
      </c>
      <c r="D2380" s="44" t="s">
        <v>485</v>
      </c>
      <c r="E2380" s="20">
        <v>0.68649296299999985</v>
      </c>
      <c r="F2380" s="20">
        <v>0.29821999999999999</v>
      </c>
      <c r="G2380" s="20">
        <v>0.3882729629999998</v>
      </c>
      <c r="H2380" s="20">
        <v>0</v>
      </c>
      <c r="I2380" s="20">
        <v>4.771852E-3</v>
      </c>
      <c r="J2380" s="20">
        <v>0.31301999999999996</v>
      </c>
      <c r="K2380" s="20">
        <v>0.33289111100000002</v>
      </c>
      <c r="L2380" s="20">
        <v>3.5809999999999995E-2</v>
      </c>
      <c r="M2380" s="20">
        <v>3.285064814814815E-2</v>
      </c>
      <c r="N2380" s="1">
        <v>3</v>
      </c>
      <c r="O2380" s="8">
        <f>IFERROR(IFERROR(Tabela_BI[[#This Row],[nº Capt. Superf. - DAEE]]/(Tabela_BI[[#This Row],[nº Capt. Subt. - DAEE]] + Tabela_BI[[#This Row],[nº Capt. Superf. - DAEE]]),"") *100,"")</f>
        <v>36.458333333333329</v>
      </c>
      <c r="P2380" s="8">
        <f>IFERROR(IFERROR(Tabela_BI[[#This Row],[nº Capt. Subt. - DAEE]] /(Tabela_BI[[#This Row],[nº Capt. Subt. - DAEE]] + Tabela_BI[[#This Row],[nº Capt. Superf. - DAEE]]),"") *100,"")</f>
        <v>63.541666666666664</v>
      </c>
      <c r="Q2380" s="1">
        <v>35</v>
      </c>
      <c r="R2380" s="1">
        <v>61</v>
      </c>
      <c r="S2380" s="6">
        <v>550.31399999999996</v>
      </c>
      <c r="T2380" s="6">
        <v>550.31399999999996</v>
      </c>
      <c r="W2380" s="1"/>
      <c r="X2380" s="1"/>
      <c r="Y2380" s="1"/>
      <c r="AC2380" s="1"/>
      <c r="AF2380" s="1"/>
      <c r="AG2380" s="1"/>
    </row>
    <row r="2381" spans="1:33" hidden="1" x14ac:dyDescent="0.25">
      <c r="A2381" s="1">
        <v>6</v>
      </c>
      <c r="B2381" s="1">
        <v>2018</v>
      </c>
      <c r="C2381" s="1">
        <v>35391036</v>
      </c>
      <c r="D2381" s="44" t="s">
        <v>486</v>
      </c>
      <c r="E2381" s="20">
        <v>8.0130000000000007E-2</v>
      </c>
      <c r="F2381" s="20">
        <v>1.5699999999999999E-2</v>
      </c>
      <c r="G2381" s="20">
        <v>6.4430000000000001E-2</v>
      </c>
      <c r="H2381" s="20">
        <v>0</v>
      </c>
      <c r="I2381" s="20">
        <v>6.5930000000000002E-2</v>
      </c>
      <c r="J2381" s="20">
        <v>9.8900000000000012E-3</v>
      </c>
      <c r="K2381" s="20">
        <v>0</v>
      </c>
      <c r="L2381" s="20">
        <v>4.3099999999999996E-3</v>
      </c>
      <c r="M2381" s="20">
        <v>4.5597737018518519E-2</v>
      </c>
      <c r="N2381" s="1">
        <v>2</v>
      </c>
      <c r="O2381" s="8">
        <f>IFERROR(IFERROR(Tabela_BI[[#This Row],[nº Capt. Superf. - DAEE]]/(Tabela_BI[[#This Row],[nº Capt. Subt. - DAEE]] + Tabela_BI[[#This Row],[nº Capt. Superf. - DAEE]]),"") *100,"")</f>
        <v>20</v>
      </c>
      <c r="P2381" s="8">
        <f>IFERROR(IFERROR(Tabela_BI[[#This Row],[nº Capt. Subt. - DAEE]] /(Tabela_BI[[#This Row],[nº Capt. Subt. - DAEE]] + Tabela_BI[[#This Row],[nº Capt. Superf. - DAEE]]),"") *100,"")</f>
        <v>80</v>
      </c>
      <c r="Q2381" s="1">
        <v>4</v>
      </c>
      <c r="R2381" s="1">
        <v>16</v>
      </c>
      <c r="S2381" s="6">
        <v>496.28030399999994</v>
      </c>
      <c r="T2381" s="6">
        <v>213.40053071999998</v>
      </c>
      <c r="W2381" s="1"/>
      <c r="X2381" s="1"/>
      <c r="Y2381" s="1"/>
      <c r="AC2381" s="1"/>
      <c r="AF2381" s="1"/>
      <c r="AG2381" s="1"/>
    </row>
    <row r="2382" spans="1:33" hidden="1" x14ac:dyDescent="0.25">
      <c r="A2382" s="1">
        <v>10</v>
      </c>
      <c r="B2382" s="1">
        <v>2018</v>
      </c>
      <c r="C2382" s="1">
        <v>353910310</v>
      </c>
      <c r="D2382" s="44" t="s">
        <v>486</v>
      </c>
      <c r="E2382" s="20">
        <v>3.3329999999999999E-2</v>
      </c>
      <c r="F2382" s="20">
        <v>3.3329999999999999E-2</v>
      </c>
      <c r="G2382" s="20">
        <v>0</v>
      </c>
      <c r="H2382" s="20">
        <v>0</v>
      </c>
      <c r="I2382" s="20">
        <v>3.3329999999999999E-2</v>
      </c>
      <c r="J2382" s="20">
        <v>0</v>
      </c>
      <c r="K2382" s="20">
        <v>0</v>
      </c>
      <c r="L2382" s="20">
        <v>0</v>
      </c>
      <c r="N2382" s="1" t="s">
        <v>47</v>
      </c>
      <c r="O2382" s="8" t="str">
        <f>IFERROR(IFERROR(Tabela_BI[[#This Row],[nº Capt. Superf. - DAEE]]/(Tabela_BI[[#This Row],[nº Capt. Subt. - DAEE]] + Tabela_BI[[#This Row],[nº Capt. Superf. - DAEE]]),"") *100,"")</f>
        <v/>
      </c>
      <c r="P2382" s="8" t="str">
        <f>IFERROR(IFERROR(Tabela_BI[[#This Row],[nº Capt. Subt. - DAEE]] /(Tabela_BI[[#This Row],[nº Capt. Subt. - DAEE]] + Tabela_BI[[#This Row],[nº Capt. Superf. - DAEE]]),"") *100,"")</f>
        <v/>
      </c>
      <c r="Q2382" s="1">
        <v>1</v>
      </c>
      <c r="R2382" s="1" t="s">
        <v>47</v>
      </c>
      <c r="S2382" s="6"/>
      <c r="T2382" s="6"/>
      <c r="W2382" s="1"/>
      <c r="X2382" s="1"/>
      <c r="Y2382" s="1"/>
      <c r="AC2382" s="1"/>
      <c r="AF2382" s="1"/>
      <c r="AG2382" s="1"/>
    </row>
    <row r="2383" spans="1:33" hidden="1" x14ac:dyDescent="0.25">
      <c r="A2383" s="1">
        <v>22</v>
      </c>
      <c r="B2383" s="1">
        <v>2018</v>
      </c>
      <c r="C2383" s="1">
        <v>353920222</v>
      </c>
      <c r="D2383" s="44" t="s">
        <v>487</v>
      </c>
      <c r="E2383" s="20">
        <v>9.9982685000000029E-2</v>
      </c>
      <c r="F2383" s="20">
        <v>2.14E-3</v>
      </c>
      <c r="G2383" s="20">
        <v>9.7842685000000026E-2</v>
      </c>
      <c r="H2383" s="20">
        <v>1.2683916793505799E-3</v>
      </c>
      <c r="I2383" s="20">
        <v>7.9189999999999997E-2</v>
      </c>
      <c r="J2383" s="20">
        <v>1.6442685000000002E-2</v>
      </c>
      <c r="K2383" s="20">
        <v>2.9000000000000002E-3</v>
      </c>
      <c r="L2383" s="20">
        <v>1.4500000000000001E-3</v>
      </c>
      <c r="M2383" s="20">
        <v>7.8683786604166667E-2</v>
      </c>
      <c r="N2383" s="1" t="s">
        <v>47</v>
      </c>
      <c r="O2383" s="8">
        <f>IFERROR(IFERROR(Tabela_BI[[#This Row],[nº Capt. Superf. - DAEE]]/(Tabela_BI[[#This Row],[nº Capt. Subt. - DAEE]] + Tabela_BI[[#This Row],[nº Capt. Superf. - DAEE]]),"") *100,"")</f>
        <v>11.111111111111111</v>
      </c>
      <c r="P2383" s="8">
        <f>IFERROR(IFERROR(Tabela_BI[[#This Row],[nº Capt. Subt. - DAEE]] /(Tabela_BI[[#This Row],[nº Capt. Subt. - DAEE]] + Tabela_BI[[#This Row],[nº Capt. Superf. - DAEE]]),"") *100,"")</f>
        <v>88.888888888888886</v>
      </c>
      <c r="Q2383" s="1">
        <v>4</v>
      </c>
      <c r="R2383" s="1">
        <v>32</v>
      </c>
      <c r="S2383" s="6">
        <v>1282.749912</v>
      </c>
      <c r="T2383" s="6">
        <v>1282.749912</v>
      </c>
      <c r="W2383" s="1"/>
      <c r="X2383" s="1"/>
      <c r="Y2383" s="1"/>
      <c r="AC2383" s="1"/>
      <c r="AF2383" s="1"/>
      <c r="AG2383" s="1"/>
    </row>
    <row r="2384" spans="1:33" hidden="1" x14ac:dyDescent="0.25">
      <c r="A2384" s="1">
        <v>9</v>
      </c>
      <c r="B2384" s="1">
        <v>2018</v>
      </c>
      <c r="C2384" s="1">
        <v>35393019</v>
      </c>
      <c r="D2384" s="44" t="s">
        <v>488</v>
      </c>
      <c r="E2384" s="20">
        <v>1.9928308340000001</v>
      </c>
      <c r="F2384" s="20">
        <v>1.9131983340000001</v>
      </c>
      <c r="G2384" s="20">
        <v>7.963250000000005E-2</v>
      </c>
      <c r="H2384" s="20">
        <v>0.40790651953323182</v>
      </c>
      <c r="I2384" s="20">
        <v>0.61282000000000003</v>
      </c>
      <c r="J2384" s="20">
        <v>0.53060731500000025</v>
      </c>
      <c r="K2384" s="20">
        <v>0.83380722299999932</v>
      </c>
      <c r="L2384" s="20">
        <v>1.5596295999999999E-2</v>
      </c>
      <c r="M2384" s="20">
        <v>0.20368692530439816</v>
      </c>
      <c r="N2384" s="1">
        <v>50</v>
      </c>
      <c r="O2384" s="8">
        <f>IFERROR(IFERROR(Tabela_BI[[#This Row],[nº Capt. Superf. - DAEE]]/(Tabela_BI[[#This Row],[nº Capt. Subt. - DAEE]] + Tabela_BI[[#This Row],[nº Capt. Superf. - DAEE]]),"") *100,"")</f>
        <v>66.326530612244895</v>
      </c>
      <c r="P2384" s="8">
        <f>IFERROR(IFERROR(Tabela_BI[[#This Row],[nº Capt. Subt. - DAEE]] /(Tabela_BI[[#This Row],[nº Capt. Subt. - DAEE]] + Tabela_BI[[#This Row],[nº Capt. Superf. - DAEE]]),"") *100,"")</f>
        <v>33.673469387755098</v>
      </c>
      <c r="Q2384" s="1">
        <v>130</v>
      </c>
      <c r="R2384" s="1">
        <v>66</v>
      </c>
      <c r="S2384" s="6">
        <v>3757.1039999999998</v>
      </c>
      <c r="T2384" s="6">
        <v>3757.1039999999998</v>
      </c>
      <c r="W2384" s="1"/>
      <c r="X2384" s="1"/>
      <c r="Y2384" s="1"/>
      <c r="AC2384" s="1"/>
      <c r="AF2384" s="1"/>
      <c r="AG2384" s="1"/>
    </row>
    <row r="2385" spans="1:33" hidden="1" x14ac:dyDescent="0.25">
      <c r="A2385" s="1">
        <v>16</v>
      </c>
      <c r="B2385" s="1">
        <v>2018</v>
      </c>
      <c r="C2385" s="1">
        <v>353940016</v>
      </c>
      <c r="D2385" s="44" t="s">
        <v>489</v>
      </c>
      <c r="E2385" s="20">
        <v>8.1036945000000013E-2</v>
      </c>
      <c r="F2385" s="20">
        <v>3.5787777999999999E-2</v>
      </c>
      <c r="G2385" s="20">
        <v>4.5249167000000014E-2</v>
      </c>
      <c r="H2385" s="20">
        <v>0</v>
      </c>
      <c r="I2385" s="20">
        <v>2.8460000000000003E-2</v>
      </c>
      <c r="J2385" s="20">
        <v>0</v>
      </c>
      <c r="K2385" s="20">
        <v>3.4729999999999997E-2</v>
      </c>
      <c r="L2385" s="20">
        <v>1.7846944999999996E-2</v>
      </c>
      <c r="M2385" s="20">
        <v>3.515597434375E-2</v>
      </c>
      <c r="N2385" s="1" t="s">
        <v>47</v>
      </c>
      <c r="O2385" s="8">
        <f>IFERROR(IFERROR(Tabela_BI[[#This Row],[nº Capt. Superf. - DAEE]]/(Tabela_BI[[#This Row],[nº Capt. Subt. - DAEE]] + Tabela_BI[[#This Row],[nº Capt. Superf. - DAEE]]),"") *100,"")</f>
        <v>38.235294117647058</v>
      </c>
      <c r="P2385" s="8">
        <f>IFERROR(IFERROR(Tabela_BI[[#This Row],[nº Capt. Subt. - DAEE]] /(Tabela_BI[[#This Row],[nº Capt. Subt. - DAEE]] + Tabela_BI[[#This Row],[nº Capt. Superf. - DAEE]]),"") *100,"")</f>
        <v>61.764705882352942</v>
      </c>
      <c r="Q2385" s="1">
        <v>13</v>
      </c>
      <c r="R2385" s="1">
        <v>21</v>
      </c>
      <c r="S2385" s="6">
        <v>572.74365599999987</v>
      </c>
      <c r="T2385" s="6">
        <v>572.74365599999987</v>
      </c>
      <c r="W2385" s="1"/>
      <c r="X2385" s="1"/>
      <c r="Y2385" s="1"/>
      <c r="AC2385" s="1"/>
      <c r="AF2385" s="1"/>
      <c r="AG2385" s="1"/>
    </row>
    <row r="2386" spans="1:33" hidden="1" x14ac:dyDescent="0.25">
      <c r="A2386" s="1">
        <v>17</v>
      </c>
      <c r="B2386" s="1">
        <v>2018</v>
      </c>
      <c r="C2386" s="1">
        <v>353940017</v>
      </c>
      <c r="D2386" s="44" t="s">
        <v>489</v>
      </c>
      <c r="E2386" s="20">
        <v>2.4581342000000003E-2</v>
      </c>
      <c r="F2386" s="20">
        <v>1.3010000000000001E-2</v>
      </c>
      <c r="G2386" s="20">
        <v>1.1571342000000002E-2</v>
      </c>
      <c r="H2386" s="20">
        <v>0</v>
      </c>
      <c r="I2386" s="20">
        <v>4.4999999999999999E-4</v>
      </c>
      <c r="J2386" s="20">
        <v>0</v>
      </c>
      <c r="K2386" s="20">
        <v>1.9559259000000002E-2</v>
      </c>
      <c r="L2386" s="20">
        <v>4.5720830000000002E-3</v>
      </c>
      <c r="N2386" s="1">
        <v>6</v>
      </c>
      <c r="O2386" s="8">
        <f>IFERROR(IFERROR(Tabela_BI[[#This Row],[nº Capt. Superf. - DAEE]]/(Tabela_BI[[#This Row],[nº Capt. Subt. - DAEE]] + Tabela_BI[[#This Row],[nº Capt. Superf. - DAEE]]),"") *100,"")</f>
        <v>50</v>
      </c>
      <c r="P2386" s="8">
        <f>IFERROR(IFERROR(Tabela_BI[[#This Row],[nº Capt. Subt. - DAEE]] /(Tabela_BI[[#This Row],[nº Capt. Subt. - DAEE]] + Tabela_BI[[#This Row],[nº Capt. Superf. - DAEE]]),"") *100,"")</f>
        <v>50</v>
      </c>
      <c r="Q2386" s="1">
        <v>6</v>
      </c>
      <c r="R2386" s="1">
        <v>6</v>
      </c>
      <c r="S2386" s="6"/>
      <c r="T2386" s="6"/>
      <c r="W2386" s="1"/>
      <c r="X2386" s="1"/>
      <c r="Y2386" s="1"/>
      <c r="AC2386" s="1"/>
      <c r="AF2386" s="1"/>
      <c r="AG2386" s="1"/>
    </row>
    <row r="2387" spans="1:33" hidden="1" x14ac:dyDescent="0.25">
      <c r="A2387" s="1">
        <v>9</v>
      </c>
      <c r="B2387" s="1">
        <v>2018</v>
      </c>
      <c r="C2387" s="1">
        <v>35395099</v>
      </c>
      <c r="D2387" s="44" t="s">
        <v>490</v>
      </c>
      <c r="E2387" s="20">
        <v>0.51265962900000006</v>
      </c>
      <c r="F2387" s="20">
        <v>0.26060740700000007</v>
      </c>
      <c r="G2387" s="20">
        <v>0.25205222200000005</v>
      </c>
      <c r="H2387" s="20">
        <v>0.16232267884322676</v>
      </c>
      <c r="I2387" s="20">
        <v>0.13216999999999998</v>
      </c>
      <c r="J2387" s="20">
        <v>0.26382999999999995</v>
      </c>
      <c r="K2387" s="20">
        <v>8.5029628999999982E-2</v>
      </c>
      <c r="L2387" s="20">
        <v>3.1629999999999998E-2</v>
      </c>
      <c r="M2387" s="20">
        <v>0.11411938991435185</v>
      </c>
      <c r="N2387" s="1">
        <v>10</v>
      </c>
      <c r="O2387" s="8">
        <f>IFERROR(IFERROR(Tabela_BI[[#This Row],[nº Capt. Superf. - DAEE]]/(Tabela_BI[[#This Row],[nº Capt. Subt. - DAEE]] + Tabela_BI[[#This Row],[nº Capt. Superf. - DAEE]]),"") *100,"")</f>
        <v>45.070422535211272</v>
      </c>
      <c r="P2387" s="8">
        <f>IFERROR(IFERROR(Tabela_BI[[#This Row],[nº Capt. Subt. - DAEE]] /(Tabela_BI[[#This Row],[nº Capt. Subt. - DAEE]] + Tabela_BI[[#This Row],[nº Capt. Superf. - DAEE]]),"") *100,"")</f>
        <v>54.929577464788736</v>
      </c>
      <c r="Q2387" s="1">
        <v>32</v>
      </c>
      <c r="R2387" s="1">
        <v>39</v>
      </c>
      <c r="S2387" s="6">
        <v>2043.0360000000001</v>
      </c>
      <c r="T2387" s="6">
        <v>197.3572776</v>
      </c>
      <c r="W2387" s="1"/>
      <c r="X2387" s="1"/>
      <c r="Y2387" s="1"/>
      <c r="AC2387" s="1"/>
      <c r="AF2387" s="1"/>
      <c r="AG2387" s="1"/>
    </row>
    <row r="2388" spans="1:33" hidden="1" x14ac:dyDescent="0.25">
      <c r="A2388" s="1">
        <v>12</v>
      </c>
      <c r="B2388" s="1">
        <v>2018</v>
      </c>
      <c r="C2388" s="1">
        <v>353950912</v>
      </c>
      <c r="D2388" s="44" t="s">
        <v>490</v>
      </c>
      <c r="E2388" s="20">
        <v>0.21815999999999999</v>
      </c>
      <c r="F2388" s="20">
        <v>0.217</v>
      </c>
      <c r="G2388" s="20">
        <v>1.16E-3</v>
      </c>
      <c r="H2388" s="20">
        <v>0</v>
      </c>
      <c r="I2388" s="20">
        <v>0</v>
      </c>
      <c r="J2388" s="20">
        <v>0.15625</v>
      </c>
      <c r="K2388" s="20">
        <v>6.047000000000001E-2</v>
      </c>
      <c r="L2388" s="20">
        <v>1.4399999999999999E-3</v>
      </c>
      <c r="N2388" s="1">
        <v>1</v>
      </c>
      <c r="O2388" s="8">
        <f>IFERROR(IFERROR(Tabela_BI[[#This Row],[nº Capt. Superf. - DAEE]]/(Tabela_BI[[#This Row],[nº Capt. Subt. - DAEE]] + Tabela_BI[[#This Row],[nº Capt. Superf. - DAEE]]),"") *100,"")</f>
        <v>90.909090909090907</v>
      </c>
      <c r="P2388" s="8">
        <f>IFERROR(IFERROR(Tabela_BI[[#This Row],[nº Capt. Subt. - DAEE]] /(Tabela_BI[[#This Row],[nº Capt. Subt. - DAEE]] + Tabela_BI[[#This Row],[nº Capt. Superf. - DAEE]]),"") *100,"")</f>
        <v>9.0909090909090917</v>
      </c>
      <c r="Q2388" s="1">
        <v>10</v>
      </c>
      <c r="R2388" s="1">
        <v>1</v>
      </c>
      <c r="S2388" s="6"/>
      <c r="T2388" s="6"/>
      <c r="W2388" s="1"/>
      <c r="X2388" s="1"/>
      <c r="Y2388" s="1"/>
      <c r="AC2388" s="1"/>
      <c r="AF2388" s="1"/>
      <c r="AG2388" s="1"/>
    </row>
    <row r="2389" spans="1:33" hidden="1" x14ac:dyDescent="0.25">
      <c r="A2389" s="1">
        <v>19</v>
      </c>
      <c r="B2389" s="1">
        <v>2018</v>
      </c>
      <c r="C2389" s="1">
        <v>353960819</v>
      </c>
      <c r="D2389" s="44" t="s">
        <v>491</v>
      </c>
      <c r="E2389" s="20">
        <v>0.35483000000000015</v>
      </c>
      <c r="F2389" s="20">
        <v>0.32711000000000012</v>
      </c>
      <c r="G2389" s="20">
        <v>2.7719999999999998E-2</v>
      </c>
      <c r="H2389" s="20">
        <v>0</v>
      </c>
      <c r="I2389" s="20">
        <v>1.3959999999999997E-2</v>
      </c>
      <c r="J2389" s="20">
        <v>0.156</v>
      </c>
      <c r="K2389" s="20">
        <v>0.15347000000000002</v>
      </c>
      <c r="L2389" s="20">
        <v>3.1399999999999997E-2</v>
      </c>
      <c r="M2389" s="20">
        <v>1.1133707812499999E-2</v>
      </c>
      <c r="N2389" s="1">
        <v>2</v>
      </c>
      <c r="O2389" s="8">
        <f>IFERROR(IFERROR(Tabela_BI[[#This Row],[nº Capt. Superf. - DAEE]]/(Tabela_BI[[#This Row],[nº Capt. Subt. - DAEE]] + Tabela_BI[[#This Row],[nº Capt. Superf. - DAEE]]),"") *100,"")</f>
        <v>15.217391304347828</v>
      </c>
      <c r="P2389" s="8">
        <f>IFERROR(IFERROR(Tabela_BI[[#This Row],[nº Capt. Subt. - DAEE]] /(Tabela_BI[[#This Row],[nº Capt. Subt. - DAEE]] + Tabela_BI[[#This Row],[nº Capt. Superf. - DAEE]]),"") *100,"")</f>
        <v>84.782608695652172</v>
      </c>
      <c r="Q2389" s="1">
        <v>7</v>
      </c>
      <c r="R2389" s="1">
        <v>39</v>
      </c>
      <c r="S2389" s="6">
        <v>232.61471999999998</v>
      </c>
      <c r="T2389" s="6">
        <v>232.61471999999998</v>
      </c>
      <c r="W2389" s="1"/>
      <c r="X2389" s="1"/>
      <c r="Y2389" s="1"/>
      <c r="AC2389" s="1"/>
      <c r="AF2389" s="1"/>
      <c r="AG2389" s="1"/>
    </row>
    <row r="2390" spans="1:33" hidden="1" x14ac:dyDescent="0.25">
      <c r="A2390" s="1">
        <v>17</v>
      </c>
      <c r="B2390" s="1">
        <v>2018</v>
      </c>
      <c r="C2390" s="1">
        <v>353970717</v>
      </c>
      <c r="D2390" s="44" t="s">
        <v>492</v>
      </c>
      <c r="E2390" s="20">
        <v>0.231355741</v>
      </c>
      <c r="F2390" s="20">
        <v>0.22156611100000001</v>
      </c>
      <c r="G2390" s="20">
        <v>9.7896300000000023E-3</v>
      </c>
      <c r="H2390" s="20">
        <v>0</v>
      </c>
      <c r="I2390" s="20">
        <v>8.3700000000000007E-3</v>
      </c>
      <c r="J2390" s="20">
        <v>4.9997778E-2</v>
      </c>
      <c r="K2390" s="20">
        <v>0.17169796300000001</v>
      </c>
      <c r="L2390" s="20">
        <v>1.2900000000000003E-3</v>
      </c>
      <c r="M2390" s="20">
        <v>6.6585846354166658E-3</v>
      </c>
      <c r="N2390" s="1">
        <v>4</v>
      </c>
      <c r="O2390" s="8">
        <f>IFERROR(IFERROR(Tabela_BI[[#This Row],[nº Capt. Superf. - DAEE]]/(Tabela_BI[[#This Row],[nº Capt. Subt. - DAEE]] + Tabela_BI[[#This Row],[nº Capt. Superf. - DAEE]]),"") *100,"")</f>
        <v>61.111111111111114</v>
      </c>
      <c r="P2390" s="8">
        <f>IFERROR(IFERROR(Tabela_BI[[#This Row],[nº Capt. Subt. - DAEE]] /(Tabela_BI[[#This Row],[nº Capt. Subt. - DAEE]] + Tabela_BI[[#This Row],[nº Capt. Superf. - DAEE]]),"") *100,"")</f>
        <v>38.888888888888893</v>
      </c>
      <c r="Q2390" s="1">
        <v>11</v>
      </c>
      <c r="R2390" s="1">
        <v>7</v>
      </c>
      <c r="S2390" s="6">
        <v>131.72543999999999</v>
      </c>
      <c r="T2390" s="6">
        <v>131.72543999999999</v>
      </c>
      <c r="W2390" s="1"/>
      <c r="X2390" s="1"/>
      <c r="Y2390" s="1"/>
      <c r="AC2390" s="1"/>
      <c r="AF2390" s="1"/>
      <c r="AG2390" s="1"/>
    </row>
    <row r="2391" spans="1:33" hidden="1" x14ac:dyDescent="0.25">
      <c r="A2391" s="1">
        <v>6</v>
      </c>
      <c r="B2391" s="1">
        <v>2018</v>
      </c>
      <c r="C2391" s="1">
        <v>35398066</v>
      </c>
      <c r="D2391" s="44" t="s">
        <v>493</v>
      </c>
      <c r="E2391" s="20">
        <v>0.12824481500000001</v>
      </c>
      <c r="F2391" s="20">
        <v>1.506E-2</v>
      </c>
      <c r="G2391" s="20">
        <v>0.11318481500000002</v>
      </c>
      <c r="H2391" s="20">
        <v>0</v>
      </c>
      <c r="I2391" s="20">
        <v>0</v>
      </c>
      <c r="J2391" s="20">
        <v>0.11065481500000002</v>
      </c>
      <c r="K2391" s="20">
        <v>3.0000000000000001E-5</v>
      </c>
      <c r="L2391" s="20">
        <v>1.7559999999999999E-2</v>
      </c>
      <c r="M2391" s="20">
        <v>0.3961738310185185</v>
      </c>
      <c r="N2391" s="1">
        <v>2</v>
      </c>
      <c r="O2391" s="8">
        <f>IFERROR(IFERROR(Tabela_BI[[#This Row],[nº Capt. Superf. - DAEE]]/(Tabela_BI[[#This Row],[nº Capt. Subt. - DAEE]] + Tabela_BI[[#This Row],[nº Capt. Superf. - DAEE]]),"") *100,"")</f>
        <v>17.647058823529413</v>
      </c>
      <c r="P2391" s="8">
        <f>IFERROR(IFERROR(Tabela_BI[[#This Row],[nº Capt. Subt. - DAEE]] /(Tabela_BI[[#This Row],[nº Capt. Subt. - DAEE]] + Tabela_BI[[#This Row],[nº Capt. Superf. - DAEE]]),"") *100,"")</f>
        <v>82.35294117647058</v>
      </c>
      <c r="Q2391" s="1">
        <v>3</v>
      </c>
      <c r="R2391" s="1">
        <v>14</v>
      </c>
      <c r="S2391" s="6">
        <v>5951.6709659999997</v>
      </c>
      <c r="T2391" s="6">
        <v>5535.0539983799999</v>
      </c>
      <c r="W2391" s="1"/>
      <c r="X2391" s="1"/>
      <c r="Y2391" s="1"/>
      <c r="AC2391" s="1"/>
      <c r="AF2391" s="1"/>
      <c r="AG2391" s="1"/>
    </row>
    <row r="2392" spans="1:33" hidden="1" x14ac:dyDescent="0.25">
      <c r="A2392" s="1">
        <v>18</v>
      </c>
      <c r="B2392" s="1">
        <v>2018</v>
      </c>
      <c r="C2392" s="1">
        <v>353990518</v>
      </c>
      <c r="D2392" s="44" t="s">
        <v>494</v>
      </c>
      <c r="E2392" s="20">
        <v>4.8415439999999997E-3</v>
      </c>
      <c r="F2392" s="20">
        <v>4.6415440000000001E-3</v>
      </c>
      <c r="G2392" s="20">
        <v>2.0000000000000001E-4</v>
      </c>
      <c r="H2392" s="20">
        <v>0</v>
      </c>
      <c r="I2392" s="20">
        <v>0</v>
      </c>
      <c r="J2392" s="20">
        <v>1E-4</v>
      </c>
      <c r="K2392" s="20">
        <v>4.1400000000000005E-3</v>
      </c>
      <c r="L2392" s="20">
        <v>6.0154400000000008E-4</v>
      </c>
      <c r="N2392" s="1">
        <v>1</v>
      </c>
      <c r="O2392" s="8">
        <f>IFERROR(IFERROR(Tabela_BI[[#This Row],[nº Capt. Superf. - DAEE]]/(Tabela_BI[[#This Row],[nº Capt. Subt. - DAEE]] + Tabela_BI[[#This Row],[nº Capt. Superf. - DAEE]]),"") *100,"")</f>
        <v>50</v>
      </c>
      <c r="P2392" s="8">
        <f>IFERROR(IFERROR(Tabela_BI[[#This Row],[nº Capt. Subt. - DAEE]] /(Tabela_BI[[#This Row],[nº Capt. Subt. - DAEE]] + Tabela_BI[[#This Row],[nº Capt. Superf. - DAEE]]),"") *100,"")</f>
        <v>50</v>
      </c>
      <c r="Q2392" s="1">
        <v>4</v>
      </c>
      <c r="R2392" s="1">
        <v>4</v>
      </c>
      <c r="S2392" s="6"/>
      <c r="T2392" s="6"/>
      <c r="W2392" s="1"/>
      <c r="X2392" s="1"/>
      <c r="Y2392" s="1"/>
      <c r="AC2392" s="1"/>
      <c r="AF2392" s="1"/>
      <c r="AG2392" s="1"/>
    </row>
    <row r="2393" spans="1:33" hidden="1" x14ac:dyDescent="0.25">
      <c r="A2393" s="1">
        <v>19</v>
      </c>
      <c r="B2393" s="1">
        <v>2018</v>
      </c>
      <c r="C2393" s="1">
        <v>353990519</v>
      </c>
      <c r="D2393" s="44" t="s">
        <v>494</v>
      </c>
      <c r="E2393" s="20">
        <v>1.6919999999999991E-2</v>
      </c>
      <c r="F2393" s="20">
        <v>0</v>
      </c>
      <c r="G2393" s="20">
        <v>1.6919999999999991E-2</v>
      </c>
      <c r="H2393" s="20">
        <v>0</v>
      </c>
      <c r="I2393" s="20">
        <v>9.1299999999999992E-3</v>
      </c>
      <c r="J2393" s="20">
        <v>7.5299999999999994E-3</v>
      </c>
      <c r="K2393" s="20">
        <v>0</v>
      </c>
      <c r="L2393" s="20">
        <v>2.6000000000000003E-4</v>
      </c>
      <c r="M2393" s="20">
        <v>1.3579819010416667E-2</v>
      </c>
      <c r="N2393" s="1" t="s">
        <v>47</v>
      </c>
      <c r="O2393" s="8" t="str">
        <f>IFERROR(IFERROR(Tabela_BI[[#This Row],[nº Capt. Superf. - DAEE]]/(Tabela_BI[[#This Row],[nº Capt. Subt. - DAEE]] + Tabela_BI[[#This Row],[nº Capt. Superf. - DAEE]]),"") *100,"")</f>
        <v/>
      </c>
      <c r="P2393" s="8" t="str">
        <f>IFERROR(IFERROR(Tabela_BI[[#This Row],[nº Capt. Subt. - DAEE]] /(Tabela_BI[[#This Row],[nº Capt. Subt. - DAEE]] + Tabela_BI[[#This Row],[nº Capt. Superf. - DAEE]]),"") *100,"")</f>
        <v/>
      </c>
      <c r="Q2393" s="1" t="s">
        <v>47</v>
      </c>
      <c r="R2393" s="1">
        <v>23</v>
      </c>
      <c r="S2393" s="6">
        <v>288.57600000000002</v>
      </c>
      <c r="T2393" s="6">
        <v>288.57600000000002</v>
      </c>
      <c r="W2393" s="1"/>
      <c r="X2393" s="1"/>
      <c r="Y2393" s="1"/>
      <c r="AC2393" s="1"/>
      <c r="AF2393" s="1"/>
      <c r="AG2393" s="1"/>
    </row>
    <row r="2394" spans="1:33" hidden="1" x14ac:dyDescent="0.25">
      <c r="A2394" s="1">
        <v>20</v>
      </c>
      <c r="B2394" s="1">
        <v>2018</v>
      </c>
      <c r="C2394" s="1">
        <v>354000220</v>
      </c>
      <c r="D2394" s="44" t="s">
        <v>495</v>
      </c>
      <c r="E2394" s="20">
        <v>1.0823287000000001E-2</v>
      </c>
      <c r="F2394" s="20">
        <v>0</v>
      </c>
      <c r="G2394" s="20">
        <v>1.0823287000000001E-2</v>
      </c>
      <c r="H2394" s="20">
        <v>0</v>
      </c>
      <c r="I2394" s="20">
        <v>7.4970369999999998E-3</v>
      </c>
      <c r="J2394" s="20">
        <v>1.64E-3</v>
      </c>
      <c r="K2394" s="20">
        <v>1.5625E-4</v>
      </c>
      <c r="L2394" s="20">
        <v>1.5300000000000001E-3</v>
      </c>
      <c r="M2394" s="20">
        <v>5.9550995027777789E-2</v>
      </c>
      <c r="N2394" s="1">
        <v>3</v>
      </c>
      <c r="O2394" s="8" t="str">
        <f>IFERROR(IFERROR(Tabela_BI[[#This Row],[nº Capt. Superf. - DAEE]]/(Tabela_BI[[#This Row],[nº Capt. Subt. - DAEE]] + Tabela_BI[[#This Row],[nº Capt. Superf. - DAEE]]),"") *100,"")</f>
        <v/>
      </c>
      <c r="P2394" s="8" t="str">
        <f>IFERROR(IFERROR(Tabela_BI[[#This Row],[nº Capt. Subt. - DAEE]] /(Tabela_BI[[#This Row],[nº Capt. Subt. - DAEE]] + Tabela_BI[[#This Row],[nº Capt. Superf. - DAEE]]),"") *100,"")</f>
        <v/>
      </c>
      <c r="Q2394" s="1" t="s">
        <v>47</v>
      </c>
      <c r="R2394" s="1">
        <v>9</v>
      </c>
      <c r="S2394" s="6">
        <v>1042.9289999999999</v>
      </c>
      <c r="T2394" s="6">
        <v>1042.9289999999999</v>
      </c>
      <c r="W2394" s="1"/>
      <c r="X2394" s="1"/>
      <c r="Y2394" s="1"/>
      <c r="AC2394" s="1"/>
      <c r="AF2394" s="1"/>
      <c r="AG2394" s="1"/>
    </row>
    <row r="2395" spans="1:33" hidden="1" x14ac:dyDescent="0.25">
      <c r="A2395" s="1">
        <v>21</v>
      </c>
      <c r="B2395" s="1">
        <v>2018</v>
      </c>
      <c r="C2395" s="1">
        <v>354000221</v>
      </c>
      <c r="D2395" s="44" t="s">
        <v>495</v>
      </c>
      <c r="E2395" s="20">
        <v>7.26E-3</v>
      </c>
      <c r="F2395" s="20">
        <v>0</v>
      </c>
      <c r="G2395" s="20">
        <v>7.26E-3</v>
      </c>
      <c r="H2395" s="20">
        <v>0</v>
      </c>
      <c r="I2395" s="20">
        <v>0</v>
      </c>
      <c r="J2395" s="20">
        <v>5.7799999999999995E-3</v>
      </c>
      <c r="K2395" s="20">
        <v>1.1E-4</v>
      </c>
      <c r="L2395" s="20">
        <v>1.3700000000000001E-3</v>
      </c>
      <c r="N2395" s="1">
        <v>1</v>
      </c>
      <c r="O2395" s="8" t="str">
        <f>IFERROR(IFERROR(Tabela_BI[[#This Row],[nº Capt. Superf. - DAEE]]/(Tabela_BI[[#This Row],[nº Capt. Subt. - DAEE]] + Tabela_BI[[#This Row],[nº Capt. Superf. - DAEE]]),"") *100,"")</f>
        <v/>
      </c>
      <c r="P2395" s="8" t="str">
        <f>IFERROR(IFERROR(Tabela_BI[[#This Row],[nº Capt. Subt. - DAEE]] /(Tabela_BI[[#This Row],[nº Capt. Subt. - DAEE]] + Tabela_BI[[#This Row],[nº Capt. Superf. - DAEE]]),"") *100,"")</f>
        <v/>
      </c>
      <c r="Q2395" s="1" t="s">
        <v>47</v>
      </c>
      <c r="R2395" s="1">
        <v>7</v>
      </c>
      <c r="S2395" s="6"/>
      <c r="T2395" s="6"/>
      <c r="W2395" s="1"/>
      <c r="X2395" s="1"/>
      <c r="Y2395" s="1"/>
      <c r="AC2395" s="1"/>
      <c r="AF2395" s="1"/>
      <c r="AG2395" s="1"/>
    </row>
    <row r="2396" spans="1:33" hidden="1" x14ac:dyDescent="0.25">
      <c r="A2396" s="1">
        <v>16</v>
      </c>
      <c r="B2396" s="1">
        <v>2018</v>
      </c>
      <c r="C2396" s="1">
        <v>354010116</v>
      </c>
      <c r="D2396" s="44" t="s">
        <v>496</v>
      </c>
      <c r="E2396" s="20">
        <v>3.6704342000000001E-2</v>
      </c>
      <c r="F2396" s="20">
        <v>2.3970000000000002E-2</v>
      </c>
      <c r="G2396" s="20">
        <v>1.2734341999999999E-2</v>
      </c>
      <c r="H2396" s="20">
        <v>0</v>
      </c>
      <c r="I2396" s="20">
        <v>9.7199999999999995E-3</v>
      </c>
      <c r="J2396" s="20">
        <v>2.5200000000000001E-3</v>
      </c>
      <c r="K2396" s="20">
        <v>1.2588601000000001E-2</v>
      </c>
      <c r="L2396" s="20">
        <v>1.1875740999999999E-2</v>
      </c>
      <c r="M2396" s="20">
        <v>8.4664854166666657E-3</v>
      </c>
      <c r="N2396" s="1">
        <v>4</v>
      </c>
      <c r="O2396" s="8">
        <f>IFERROR(IFERROR(Tabela_BI[[#This Row],[nº Capt. Superf. - DAEE]]/(Tabela_BI[[#This Row],[nº Capt. Subt. - DAEE]] + Tabela_BI[[#This Row],[nº Capt. Superf. - DAEE]]),"") *100,"")</f>
        <v>31.25</v>
      </c>
      <c r="P2396" s="8">
        <f>IFERROR(IFERROR(Tabela_BI[[#This Row],[nº Capt. Subt. - DAEE]] /(Tabela_BI[[#This Row],[nº Capt. Subt. - DAEE]] + Tabela_BI[[#This Row],[nº Capt. Superf. - DAEE]]),"") *100,"")</f>
        <v>68.75</v>
      </c>
      <c r="Q2396" s="1">
        <v>5</v>
      </c>
      <c r="R2396" s="1">
        <v>11</v>
      </c>
      <c r="S2396" s="6">
        <v>155.73599999999999</v>
      </c>
      <c r="T2396" s="6">
        <v>155.73599999999999</v>
      </c>
      <c r="W2396" s="1"/>
      <c r="X2396" s="1"/>
      <c r="Y2396" s="1"/>
      <c r="AC2396" s="1"/>
      <c r="AF2396" s="1"/>
      <c r="AG2396" s="1"/>
    </row>
    <row r="2397" spans="1:33" hidden="1" x14ac:dyDescent="0.25">
      <c r="A2397" s="1">
        <v>4</v>
      </c>
      <c r="B2397" s="1">
        <v>2018</v>
      </c>
      <c r="C2397" s="1">
        <v>35402004</v>
      </c>
      <c r="D2397" s="44" t="s">
        <v>497</v>
      </c>
      <c r="E2397" s="20">
        <v>0.59228972199999996</v>
      </c>
      <c r="F2397" s="20">
        <v>0.48888999999999999</v>
      </c>
      <c r="G2397" s="20">
        <v>0.10339972200000001</v>
      </c>
      <c r="H2397" s="20">
        <v>0.25756278538812799</v>
      </c>
      <c r="I2397" s="20">
        <v>0</v>
      </c>
      <c r="J2397" s="20">
        <v>0.59228972199999996</v>
      </c>
      <c r="K2397" s="20">
        <v>0</v>
      </c>
      <c r="L2397" s="20">
        <v>0</v>
      </c>
      <c r="N2397" s="1">
        <v>1</v>
      </c>
      <c r="O2397" s="8">
        <f>IFERROR(IFERROR(Tabela_BI[[#This Row],[nº Capt. Superf. - DAEE]]/(Tabela_BI[[#This Row],[nº Capt. Subt. - DAEE]] + Tabela_BI[[#This Row],[nº Capt. Superf. - DAEE]]),"") *100,"")</f>
        <v>33.333333333333329</v>
      </c>
      <c r="P2397" s="8">
        <f>IFERROR(IFERROR(Tabela_BI[[#This Row],[nº Capt. Subt. - DAEE]] /(Tabela_BI[[#This Row],[nº Capt. Subt. - DAEE]] + Tabela_BI[[#This Row],[nº Capt. Superf. - DAEE]]),"") *100,"")</f>
        <v>66.666666666666657</v>
      </c>
      <c r="Q2397" s="1">
        <v>2</v>
      </c>
      <c r="R2397" s="1">
        <v>4</v>
      </c>
      <c r="S2397" s="6"/>
      <c r="T2397" s="6"/>
      <c r="W2397" s="1"/>
      <c r="X2397" s="1"/>
      <c r="Y2397" s="1"/>
      <c r="AC2397" s="1"/>
      <c r="AF2397" s="1"/>
      <c r="AG2397" s="1"/>
    </row>
    <row r="2398" spans="1:33" hidden="1" x14ac:dyDescent="0.25">
      <c r="A2398" s="1">
        <v>9</v>
      </c>
      <c r="B2398" s="1">
        <v>2018</v>
      </c>
      <c r="C2398" s="1">
        <v>35402009</v>
      </c>
      <c r="D2398" s="44" t="s">
        <v>497</v>
      </c>
      <c r="E2398" s="20">
        <v>6.8339999999999998E-2</v>
      </c>
      <c r="F2398" s="20">
        <v>5.8470000000000001E-2</v>
      </c>
      <c r="G2398" s="20">
        <v>9.8699999999999986E-3</v>
      </c>
      <c r="H2398" s="20">
        <v>0.1339580162354134</v>
      </c>
      <c r="I2398" s="20">
        <v>4.7229999999999994E-2</v>
      </c>
      <c r="J2398" s="20">
        <v>1.055E-2</v>
      </c>
      <c r="K2398" s="20">
        <v>3.6999999999999997E-3</v>
      </c>
      <c r="L2398" s="20">
        <v>6.8599999999999998E-3</v>
      </c>
      <c r="M2398" s="20">
        <v>0.14503567762847222</v>
      </c>
      <c r="N2398" s="1" t="s">
        <v>47</v>
      </c>
      <c r="O2398" s="8">
        <f>IFERROR(IFERROR(Tabela_BI[[#This Row],[nº Capt. Superf. - DAEE]]/(Tabela_BI[[#This Row],[nº Capt. Subt. - DAEE]] + Tabela_BI[[#This Row],[nº Capt. Superf. - DAEE]]),"") *100,"")</f>
        <v>45.454545454545453</v>
      </c>
      <c r="P2398" s="8">
        <f>IFERROR(IFERROR(Tabela_BI[[#This Row],[nº Capt. Subt. - DAEE]] /(Tabela_BI[[#This Row],[nº Capt. Subt. - DAEE]] + Tabela_BI[[#This Row],[nº Capt. Superf. - DAEE]]),"") *100,"")</f>
        <v>54.54545454545454</v>
      </c>
      <c r="Q2398" s="1">
        <v>5</v>
      </c>
      <c r="R2398" s="1">
        <v>6</v>
      </c>
      <c r="S2398" s="6">
        <v>2570.4841860000001</v>
      </c>
      <c r="T2398" s="6">
        <v>2570.4841860000001</v>
      </c>
      <c r="W2398" s="1"/>
      <c r="X2398" s="1"/>
      <c r="Y2398" s="1"/>
      <c r="AC2398" s="1"/>
      <c r="AF2398" s="1"/>
      <c r="AG2398" s="1"/>
    </row>
    <row r="2399" spans="1:33" hidden="1" x14ac:dyDescent="0.25">
      <c r="A2399" s="1">
        <v>18</v>
      </c>
      <c r="B2399" s="1">
        <v>2018</v>
      </c>
      <c r="C2399" s="1">
        <v>354025918</v>
      </c>
      <c r="D2399" s="44" t="s">
        <v>498</v>
      </c>
      <c r="E2399" s="20">
        <v>0.32214185200000012</v>
      </c>
      <c r="F2399" s="20">
        <v>0.31237185200000012</v>
      </c>
      <c r="G2399" s="20">
        <v>9.7699999999999992E-3</v>
      </c>
      <c r="H2399" s="20">
        <v>0</v>
      </c>
      <c r="I2399" s="20">
        <v>6.7099999999999998E-3</v>
      </c>
      <c r="J2399" s="20">
        <v>0</v>
      </c>
      <c r="K2399" s="20">
        <v>0.31179185200000009</v>
      </c>
      <c r="L2399" s="20">
        <v>3.64E-3</v>
      </c>
      <c r="M2399" s="20">
        <v>9.4116075520833328E-3</v>
      </c>
      <c r="N2399" s="1">
        <v>5</v>
      </c>
      <c r="O2399" s="8">
        <f>IFERROR(IFERROR(Tabela_BI[[#This Row],[nº Capt. Superf. - DAEE]]/(Tabela_BI[[#This Row],[nº Capt. Subt. - DAEE]] + Tabela_BI[[#This Row],[nº Capt. Superf. - DAEE]]),"") *100,"")</f>
        <v>75</v>
      </c>
      <c r="P2399" s="8">
        <f>IFERROR(IFERROR(Tabela_BI[[#This Row],[nº Capt. Subt. - DAEE]] /(Tabela_BI[[#This Row],[nº Capt. Subt. - DAEE]] + Tabela_BI[[#This Row],[nº Capt. Superf. - DAEE]]),"") *100,"")</f>
        <v>25</v>
      </c>
      <c r="Q2399" s="1">
        <v>21</v>
      </c>
      <c r="R2399" s="1">
        <v>7</v>
      </c>
      <c r="S2399" s="6">
        <v>178.77623399999996</v>
      </c>
      <c r="T2399" s="6">
        <v>178.77623399999996</v>
      </c>
      <c r="W2399" s="1"/>
      <c r="X2399" s="1"/>
      <c r="Y2399" s="1"/>
      <c r="AC2399" s="1"/>
      <c r="AF2399" s="1"/>
      <c r="AG2399" s="1"/>
    </row>
    <row r="2400" spans="1:33" hidden="1" x14ac:dyDescent="0.25">
      <c r="A2400" s="1">
        <v>15</v>
      </c>
      <c r="B2400" s="1">
        <v>2018</v>
      </c>
      <c r="C2400" s="1">
        <v>354030915</v>
      </c>
      <c r="D2400" s="44" t="s">
        <v>499</v>
      </c>
      <c r="E2400" s="20">
        <v>0.32515092599999995</v>
      </c>
      <c r="F2400" s="20">
        <v>0.22210092599999998</v>
      </c>
      <c r="G2400" s="20">
        <v>0.10305</v>
      </c>
      <c r="H2400" s="20">
        <v>0.19770421106037561</v>
      </c>
      <c r="I2400" s="20">
        <v>8.8199999999999997E-3</v>
      </c>
      <c r="J2400" s="20">
        <v>0.14582777799999999</v>
      </c>
      <c r="K2400" s="20">
        <v>0.17040666699999998</v>
      </c>
      <c r="L2400" s="20">
        <v>9.6481000000000014E-5</v>
      </c>
      <c r="M2400" s="20">
        <v>6.572916666666667E-3</v>
      </c>
      <c r="N2400" s="1">
        <v>4</v>
      </c>
      <c r="O2400" s="8">
        <f>IFERROR(IFERROR(Tabela_BI[[#This Row],[nº Capt. Superf. - DAEE]]/(Tabela_BI[[#This Row],[nº Capt. Subt. - DAEE]] + Tabela_BI[[#This Row],[nº Capt. Superf. - DAEE]]),"") *100,"")</f>
        <v>55.555555555555557</v>
      </c>
      <c r="P2400" s="8">
        <f>IFERROR(IFERROR(Tabela_BI[[#This Row],[nº Capt. Subt. - DAEE]] /(Tabela_BI[[#This Row],[nº Capt. Subt. - DAEE]] + Tabela_BI[[#This Row],[nº Capt. Superf. - DAEE]]),"") *100,"")</f>
        <v>44.444444444444443</v>
      </c>
      <c r="Q2400" s="1">
        <v>10</v>
      </c>
      <c r="R2400" s="1">
        <v>8</v>
      </c>
      <c r="S2400" s="6">
        <v>117.34200000000001</v>
      </c>
      <c r="T2400" s="6">
        <v>117.34200000000001</v>
      </c>
      <c r="W2400" s="1"/>
      <c r="X2400" s="1"/>
      <c r="Y2400" s="1"/>
      <c r="AC2400" s="1"/>
      <c r="AF2400" s="1"/>
      <c r="AG2400" s="1"/>
    </row>
    <row r="2401" spans="1:33" hidden="1" x14ac:dyDescent="0.25">
      <c r="A2401" s="1">
        <v>15</v>
      </c>
      <c r="B2401" s="1">
        <v>2018</v>
      </c>
      <c r="C2401" s="1">
        <v>354040815</v>
      </c>
      <c r="D2401" s="44" t="s">
        <v>500</v>
      </c>
      <c r="E2401" s="20">
        <v>9.0934444000000003E-2</v>
      </c>
      <c r="F2401" s="20">
        <v>8.4594444000000005E-2</v>
      </c>
      <c r="G2401" s="20">
        <v>6.3399999999999993E-3</v>
      </c>
      <c r="H2401" s="20">
        <v>3.8245021562658604E-2</v>
      </c>
      <c r="I2401" s="20">
        <v>0</v>
      </c>
      <c r="J2401" s="20">
        <v>0</v>
      </c>
      <c r="K2401" s="20">
        <v>9.0654444000000001E-2</v>
      </c>
      <c r="L2401" s="20">
        <v>2.7999999999999998E-4</v>
      </c>
      <c r="M2401" s="20">
        <v>1.0462558333333332E-2</v>
      </c>
      <c r="N2401" s="1">
        <v>2</v>
      </c>
      <c r="O2401" s="8">
        <f>IFERROR(IFERROR(Tabela_BI[[#This Row],[nº Capt. Superf. - DAEE]]/(Tabela_BI[[#This Row],[nº Capt. Subt. - DAEE]] + Tabela_BI[[#This Row],[nº Capt. Superf. - DAEE]]),"") *100,"")</f>
        <v>41.17647058823529</v>
      </c>
      <c r="P2401" s="8">
        <f>IFERROR(IFERROR(Tabela_BI[[#This Row],[nº Capt. Subt. - DAEE]] /(Tabela_BI[[#This Row],[nº Capt. Subt. - DAEE]] + Tabela_BI[[#This Row],[nº Capt. Superf. - DAEE]]),"") *100,"")</f>
        <v>58.82352941176471</v>
      </c>
      <c r="Q2401" s="1">
        <v>7</v>
      </c>
      <c r="R2401" s="1">
        <v>10</v>
      </c>
      <c r="S2401" s="6">
        <v>182.62799999999999</v>
      </c>
      <c r="T2401" s="6">
        <v>182.62799999999999</v>
      </c>
      <c r="W2401" s="1"/>
      <c r="X2401" s="1"/>
      <c r="Y2401" s="1"/>
      <c r="AC2401" s="1"/>
      <c r="AF2401" s="1"/>
      <c r="AG2401" s="1"/>
    </row>
    <row r="2402" spans="1:33" hidden="1" x14ac:dyDescent="0.25">
      <c r="A2402" s="1">
        <v>10</v>
      </c>
      <c r="B2402" s="1">
        <v>2018</v>
      </c>
      <c r="C2402" s="1">
        <v>354050710</v>
      </c>
      <c r="D2402" s="44" t="s">
        <v>501</v>
      </c>
      <c r="E2402" s="20">
        <v>5.0393394999999994E-2</v>
      </c>
      <c r="F2402" s="20">
        <v>3.3766172999999997E-2</v>
      </c>
      <c r="G2402" s="20">
        <v>1.6627221999999997E-2</v>
      </c>
      <c r="H2402" s="20">
        <v>0</v>
      </c>
      <c r="I2402" s="20">
        <v>3.8699999999999998E-2</v>
      </c>
      <c r="J2402" s="20">
        <v>0</v>
      </c>
      <c r="K2402" s="20">
        <v>1.0145059999999999E-3</v>
      </c>
      <c r="L2402" s="20">
        <v>1.0678889E-2</v>
      </c>
      <c r="M2402" s="20">
        <v>1.7947059895833332E-2</v>
      </c>
      <c r="N2402" s="1">
        <v>7</v>
      </c>
      <c r="O2402" s="8">
        <f>IFERROR(IFERROR(Tabela_BI[[#This Row],[nº Capt. Superf. - DAEE]]/(Tabela_BI[[#This Row],[nº Capt. Subt. - DAEE]] + Tabela_BI[[#This Row],[nº Capt. Superf. - DAEE]]),"") *100,"")</f>
        <v>23.076923076923077</v>
      </c>
      <c r="P2402" s="8">
        <f>IFERROR(IFERROR(Tabela_BI[[#This Row],[nº Capt. Subt. - DAEE]] /(Tabela_BI[[#This Row],[nº Capt. Subt. - DAEE]] + Tabela_BI[[#This Row],[nº Capt. Superf. - DAEE]]),"") *100,"")</f>
        <v>76.923076923076934</v>
      </c>
      <c r="Q2402" s="1">
        <v>3</v>
      </c>
      <c r="R2402" s="1">
        <v>10</v>
      </c>
      <c r="S2402" s="6">
        <v>211.64004</v>
      </c>
      <c r="T2402" s="6">
        <v>177.7776336</v>
      </c>
      <c r="W2402" s="1"/>
      <c r="X2402" s="1"/>
      <c r="Y2402" s="1"/>
      <c r="AC2402" s="1"/>
      <c r="AF2402" s="1"/>
      <c r="AG2402" s="1"/>
    </row>
    <row r="2403" spans="1:33" hidden="1" x14ac:dyDescent="0.25">
      <c r="A2403" s="1">
        <v>10</v>
      </c>
      <c r="B2403" s="1">
        <v>2018</v>
      </c>
      <c r="C2403" s="1">
        <v>354060610</v>
      </c>
      <c r="D2403" s="44" t="s">
        <v>502</v>
      </c>
      <c r="E2403" s="20">
        <v>1.6234211690000002</v>
      </c>
      <c r="F2403" s="20">
        <v>1.2200094799999999</v>
      </c>
      <c r="G2403" s="20">
        <v>0.40341168900000046</v>
      </c>
      <c r="H2403" s="20">
        <v>0</v>
      </c>
      <c r="I2403" s="20">
        <v>0.20003999999999997</v>
      </c>
      <c r="J2403" s="20">
        <v>1.042113072</v>
      </c>
      <c r="K2403" s="20">
        <v>0.12596559100000007</v>
      </c>
      <c r="L2403" s="20">
        <v>0.25530250599999993</v>
      </c>
      <c r="M2403" s="20">
        <v>0.15569660879629629</v>
      </c>
      <c r="N2403" s="1">
        <v>83</v>
      </c>
      <c r="O2403" s="8">
        <f>IFERROR(IFERROR(Tabela_BI[[#This Row],[nº Capt. Superf. - DAEE]]/(Tabela_BI[[#This Row],[nº Capt. Subt. - DAEE]] + Tabela_BI[[#This Row],[nº Capt. Superf. - DAEE]]),"") *100,"")</f>
        <v>15.736040609137056</v>
      </c>
      <c r="P2403" s="8">
        <f>IFERROR(IFERROR(Tabela_BI[[#This Row],[nº Capt. Subt. - DAEE]] /(Tabela_BI[[#This Row],[nº Capt. Subt. - DAEE]] + Tabela_BI[[#This Row],[nº Capt. Superf. - DAEE]]),"") *100,"")</f>
        <v>84.263959390862937</v>
      </c>
      <c r="Q2403" s="1">
        <v>31</v>
      </c>
      <c r="R2403" s="1">
        <v>166</v>
      </c>
      <c r="S2403" s="6">
        <v>2347.90164</v>
      </c>
      <c r="T2403" s="6">
        <v>2347.90164</v>
      </c>
      <c r="W2403" s="1"/>
      <c r="X2403" s="1"/>
      <c r="Y2403" s="1"/>
      <c r="AC2403" s="1"/>
      <c r="AF2403" s="1"/>
      <c r="AG2403" s="1"/>
    </row>
    <row r="2404" spans="1:33" hidden="1" x14ac:dyDescent="0.25">
      <c r="A2404" s="1">
        <v>9</v>
      </c>
      <c r="B2404" s="1">
        <v>2018</v>
      </c>
      <c r="C2404" s="1">
        <v>35407059</v>
      </c>
      <c r="D2404" s="44" t="s">
        <v>503</v>
      </c>
      <c r="E2404" s="20">
        <v>0.58083944599999993</v>
      </c>
      <c r="F2404" s="20">
        <v>0.449773704</v>
      </c>
      <c r="G2404" s="20">
        <v>0.13106574199999996</v>
      </c>
      <c r="H2404" s="20">
        <v>0.39828884449518054</v>
      </c>
      <c r="I2404" s="20">
        <v>0.15451000000000001</v>
      </c>
      <c r="J2404" s="20">
        <v>6.861574099999998E-2</v>
      </c>
      <c r="K2404" s="20">
        <v>0.35421555599999999</v>
      </c>
      <c r="L2404" s="20">
        <v>3.4981490000000007E-3</v>
      </c>
      <c r="M2404" s="20">
        <v>0.16025781627430555</v>
      </c>
      <c r="N2404" s="1">
        <v>25</v>
      </c>
      <c r="O2404" s="8">
        <f>IFERROR(IFERROR(Tabela_BI[[#This Row],[nº Capt. Superf. - DAEE]]/(Tabela_BI[[#This Row],[nº Capt. Subt. - DAEE]] + Tabela_BI[[#This Row],[nº Capt. Superf. - DAEE]]),"") *100,"")</f>
        <v>53.246753246753244</v>
      </c>
      <c r="P2404" s="8">
        <f>IFERROR(IFERROR(Tabela_BI[[#This Row],[nº Capt. Subt. - DAEE]] /(Tabela_BI[[#This Row],[nº Capt. Subt. - DAEE]] + Tabela_BI[[#This Row],[nº Capt. Superf. - DAEE]]),"") *100,"")</f>
        <v>46.753246753246749</v>
      </c>
      <c r="Q2404" s="1">
        <v>41</v>
      </c>
      <c r="R2404" s="1">
        <v>36</v>
      </c>
      <c r="S2404" s="6">
        <v>2851.940016</v>
      </c>
      <c r="T2404" s="6">
        <v>770.02380432000007</v>
      </c>
      <c r="W2404" s="1"/>
      <c r="X2404" s="1"/>
      <c r="Y2404" s="1"/>
      <c r="AC2404" s="1"/>
      <c r="AF2404" s="1"/>
      <c r="AG2404" s="1"/>
    </row>
    <row r="2405" spans="1:33" hidden="1" x14ac:dyDescent="0.25">
      <c r="A2405" s="1">
        <v>2</v>
      </c>
      <c r="B2405" s="1">
        <v>2018</v>
      </c>
      <c r="C2405" s="1">
        <v>35407542</v>
      </c>
      <c r="D2405" s="44" t="s">
        <v>504</v>
      </c>
      <c r="E2405" s="20">
        <v>0.15160999999999997</v>
      </c>
      <c r="F2405" s="20">
        <v>8.7519999999999973E-2</v>
      </c>
      <c r="G2405" s="20">
        <v>6.4089999999999994E-2</v>
      </c>
      <c r="H2405" s="20">
        <v>2.4234779299847839E-2</v>
      </c>
      <c r="I2405" s="20">
        <v>4.199E-2</v>
      </c>
      <c r="J2405" s="20">
        <v>1.8519999999999998E-2</v>
      </c>
      <c r="K2405" s="20">
        <v>5.5559999999999998E-2</v>
      </c>
      <c r="L2405" s="20">
        <v>3.5539999999999995E-2</v>
      </c>
      <c r="M2405" s="20">
        <v>4.7166804150462961E-2</v>
      </c>
      <c r="N2405" s="1">
        <v>1</v>
      </c>
      <c r="O2405" s="8">
        <f>IFERROR(IFERROR(Tabela_BI[[#This Row],[nº Capt. Superf. - DAEE]]/(Tabela_BI[[#This Row],[nº Capt. Subt. - DAEE]] + Tabela_BI[[#This Row],[nº Capt. Superf. - DAEE]]),"") *100,"")</f>
        <v>42.105263157894733</v>
      </c>
      <c r="P2405" s="8">
        <f>IFERROR(IFERROR(Tabela_BI[[#This Row],[nº Capt. Subt. - DAEE]] /(Tabela_BI[[#This Row],[nº Capt. Subt. - DAEE]] + Tabela_BI[[#This Row],[nº Capt. Superf. - DAEE]]),"") *100,"")</f>
        <v>57.894736842105267</v>
      </c>
      <c r="Q2405" s="1">
        <v>8</v>
      </c>
      <c r="R2405" s="1">
        <v>11</v>
      </c>
      <c r="S2405" s="6">
        <v>840.33720000000005</v>
      </c>
      <c r="T2405" s="6">
        <v>84.033720000000017</v>
      </c>
      <c r="W2405" s="1"/>
      <c r="X2405" s="1"/>
      <c r="Y2405" s="1"/>
      <c r="AC2405" s="1"/>
      <c r="AF2405" s="1"/>
      <c r="AG2405" s="1"/>
    </row>
    <row r="2406" spans="1:33" hidden="1" x14ac:dyDescent="0.25">
      <c r="A2406" s="1">
        <v>16</v>
      </c>
      <c r="B2406" s="1">
        <v>2018</v>
      </c>
      <c r="C2406" s="1">
        <v>354080416</v>
      </c>
      <c r="D2406" s="44" t="s">
        <v>505</v>
      </c>
      <c r="E2406" s="20">
        <v>0.48826208299999996</v>
      </c>
      <c r="F2406" s="20">
        <v>0.33478000000000008</v>
      </c>
      <c r="G2406" s="20">
        <v>0.15348208299999991</v>
      </c>
      <c r="H2406" s="20">
        <v>0</v>
      </c>
      <c r="I2406" s="20">
        <v>0.10864000000000004</v>
      </c>
      <c r="J2406" s="20">
        <v>0.23347000000000001</v>
      </c>
      <c r="K2406" s="20">
        <v>0.13373000000000002</v>
      </c>
      <c r="L2406" s="20">
        <v>1.2422083E-2</v>
      </c>
      <c r="M2406" s="20">
        <v>4.9341183437499998E-2</v>
      </c>
      <c r="N2406" s="1">
        <v>4</v>
      </c>
      <c r="O2406" s="8">
        <f>IFERROR(IFERROR(Tabela_BI[[#This Row],[nº Capt. Superf. - DAEE]]/(Tabela_BI[[#This Row],[nº Capt. Subt. - DAEE]] + Tabela_BI[[#This Row],[nº Capt. Superf. - DAEE]]),"") *100,"")</f>
        <v>13.131313131313133</v>
      </c>
      <c r="P2406" s="8">
        <f>IFERROR(IFERROR(Tabela_BI[[#This Row],[nº Capt. Subt. - DAEE]] /(Tabela_BI[[#This Row],[nº Capt. Subt. - DAEE]] + Tabela_BI[[#This Row],[nº Capt. Superf. - DAEE]]),"") *100,"")</f>
        <v>86.868686868686879</v>
      </c>
      <c r="Q2406" s="1">
        <v>13</v>
      </c>
      <c r="R2406" s="1">
        <v>86</v>
      </c>
      <c r="S2406" s="6">
        <v>834.78599999999994</v>
      </c>
      <c r="T2406" s="6">
        <v>834.78599999999994</v>
      </c>
      <c r="W2406" s="1"/>
      <c r="X2406" s="1"/>
      <c r="Y2406" s="1"/>
      <c r="AC2406" s="1"/>
      <c r="AF2406" s="1"/>
      <c r="AG2406" s="1"/>
    </row>
    <row r="2407" spans="1:33" hidden="1" x14ac:dyDescent="0.25">
      <c r="A2407" s="1">
        <v>21</v>
      </c>
      <c r="B2407" s="1">
        <v>2018</v>
      </c>
      <c r="C2407" s="1">
        <v>354085321</v>
      </c>
      <c r="D2407" s="44" t="s">
        <v>506</v>
      </c>
      <c r="E2407" s="20">
        <v>9.5E-4</v>
      </c>
      <c r="F2407" s="20">
        <v>0</v>
      </c>
      <c r="G2407" s="20">
        <v>9.5E-4</v>
      </c>
      <c r="H2407" s="20">
        <v>0</v>
      </c>
      <c r="I2407" s="20">
        <v>5.0000000000000002E-5</v>
      </c>
      <c r="J2407" s="20">
        <v>0</v>
      </c>
      <c r="K2407" s="20">
        <v>8.7000000000000001E-4</v>
      </c>
      <c r="L2407" s="20">
        <v>3.0000000000000001E-5</v>
      </c>
      <c r="M2407" s="20">
        <v>3.6086510416666663E-3</v>
      </c>
      <c r="N2407" s="1" t="s">
        <v>47</v>
      </c>
      <c r="O2407" s="8" t="str">
        <f>IFERROR(IFERROR(Tabela_BI[[#This Row],[nº Capt. Superf. - DAEE]]/(Tabela_BI[[#This Row],[nº Capt. Subt. - DAEE]] + Tabela_BI[[#This Row],[nº Capt. Superf. - DAEE]]),"") *100,"")</f>
        <v/>
      </c>
      <c r="P2407" s="8" t="str">
        <f>IFERROR(IFERROR(Tabela_BI[[#This Row],[nº Capt. Subt. - DAEE]] /(Tabela_BI[[#This Row],[nº Capt. Subt. - DAEE]] + Tabela_BI[[#This Row],[nº Capt. Superf. - DAEE]]),"") *100,"")</f>
        <v/>
      </c>
      <c r="Q2407" s="1" t="s">
        <v>47</v>
      </c>
      <c r="R2407" s="1">
        <v>4</v>
      </c>
      <c r="S2407" s="6">
        <v>100.551132</v>
      </c>
      <c r="T2407" s="6">
        <v>100.551132</v>
      </c>
      <c r="W2407" s="1"/>
      <c r="X2407" s="1"/>
      <c r="Y2407" s="1"/>
      <c r="AC2407" s="1"/>
      <c r="AF2407" s="1"/>
      <c r="AG2407" s="1"/>
    </row>
    <row r="2408" spans="1:33" hidden="1" x14ac:dyDescent="0.25">
      <c r="A2408" s="1">
        <v>9</v>
      </c>
      <c r="B2408" s="1">
        <v>2018</v>
      </c>
      <c r="C2408" s="1">
        <v>35409039</v>
      </c>
      <c r="D2408" s="44" t="s">
        <v>507</v>
      </c>
      <c r="E2408" s="20">
        <v>0.52739000000000003</v>
      </c>
      <c r="F2408" s="20">
        <v>9.1819999999999985E-2</v>
      </c>
      <c r="G2408" s="20">
        <v>0.43557000000000007</v>
      </c>
      <c r="H2408" s="20">
        <v>0</v>
      </c>
      <c r="I2408" s="20">
        <v>0.26645000000000002</v>
      </c>
      <c r="J2408" s="20">
        <v>0.22976999999999995</v>
      </c>
      <c r="K2408" s="20">
        <v>1.234E-2</v>
      </c>
      <c r="L2408" s="20">
        <v>1.883E-2</v>
      </c>
      <c r="M2408" s="20">
        <v>6.1357181620370363E-2</v>
      </c>
      <c r="N2408" s="1">
        <v>4</v>
      </c>
      <c r="O2408" s="8">
        <f>IFERROR(IFERROR(Tabela_BI[[#This Row],[nº Capt. Superf. - DAEE]]/(Tabela_BI[[#This Row],[nº Capt. Subt. - DAEE]] + Tabela_BI[[#This Row],[nº Capt. Superf. - DAEE]]),"") *100,"")</f>
        <v>23.333333333333332</v>
      </c>
      <c r="P2408" s="8">
        <f>IFERROR(IFERROR(Tabela_BI[[#This Row],[nº Capt. Subt. - DAEE]] /(Tabela_BI[[#This Row],[nº Capt. Subt. - DAEE]] + Tabela_BI[[#This Row],[nº Capt. Superf. - DAEE]]),"") *100,"")</f>
        <v>76.666666666666671</v>
      </c>
      <c r="Q2408" s="1">
        <v>7</v>
      </c>
      <c r="R2408" s="1">
        <v>23</v>
      </c>
      <c r="S2408" s="6">
        <v>1056.1859999999999</v>
      </c>
      <c r="T2408" s="6">
        <v>1056.1859999999999</v>
      </c>
      <c r="W2408" s="1"/>
      <c r="X2408" s="1"/>
      <c r="Y2408" s="1"/>
      <c r="AC2408" s="1"/>
      <c r="AF2408" s="1"/>
      <c r="AG2408" s="1"/>
    </row>
    <row r="2409" spans="1:33" hidden="1" x14ac:dyDescent="0.25">
      <c r="A2409" s="1">
        <v>7</v>
      </c>
      <c r="B2409" s="1">
        <v>2018</v>
      </c>
      <c r="C2409" s="1">
        <v>35410007</v>
      </c>
      <c r="D2409" s="44" t="s">
        <v>508</v>
      </c>
      <c r="E2409" s="20">
        <v>1.1497799999999998</v>
      </c>
      <c r="F2409" s="20">
        <v>1.1483099999999997</v>
      </c>
      <c r="G2409" s="20">
        <v>1.47E-3</v>
      </c>
      <c r="H2409" s="20">
        <v>0</v>
      </c>
      <c r="I2409" s="20">
        <v>1.1483099999999997</v>
      </c>
      <c r="J2409" s="20">
        <v>6.4999999999999997E-4</v>
      </c>
      <c r="K2409" s="20">
        <v>0</v>
      </c>
      <c r="L2409" s="20">
        <v>8.1999999999999998E-4</v>
      </c>
      <c r="M2409" s="20">
        <v>0.97363441896875014</v>
      </c>
      <c r="N2409" s="1">
        <v>5</v>
      </c>
      <c r="O2409" s="8">
        <f>IFERROR(IFERROR(Tabela_BI[[#This Row],[nº Capt. Superf. - DAEE]]/(Tabela_BI[[#This Row],[nº Capt. Subt. - DAEE]] + Tabela_BI[[#This Row],[nº Capt. Superf. - DAEE]]),"") *100,"")</f>
        <v>55.555555555555557</v>
      </c>
      <c r="P2409" s="8">
        <f>IFERROR(IFERROR(Tabela_BI[[#This Row],[nº Capt. Subt. - DAEE]] /(Tabela_BI[[#This Row],[nº Capt. Subt. - DAEE]] + Tabela_BI[[#This Row],[nº Capt. Superf. - DAEE]]),"") *100,"")</f>
        <v>44.444444444444443</v>
      </c>
      <c r="Q2409" s="1">
        <v>5</v>
      </c>
      <c r="R2409" s="1">
        <v>4</v>
      </c>
      <c r="S2409" s="6">
        <v>12792.7120932</v>
      </c>
      <c r="T2409" s="6">
        <v>0</v>
      </c>
      <c r="W2409" s="1"/>
      <c r="X2409" s="1"/>
      <c r="Y2409" s="1"/>
      <c r="AC2409" s="1"/>
      <c r="AF2409" s="1"/>
      <c r="AG2409" s="1"/>
    </row>
    <row r="2410" spans="1:33" hidden="1" x14ac:dyDescent="0.25">
      <c r="A2410" s="1">
        <v>17</v>
      </c>
      <c r="B2410" s="1">
        <v>2018</v>
      </c>
      <c r="C2410" s="1">
        <v>354105917</v>
      </c>
      <c r="D2410" s="44" t="s">
        <v>509</v>
      </c>
      <c r="E2410" s="20">
        <v>0.11808097199999999</v>
      </c>
      <c r="F2410" s="20">
        <v>0.10457999999999999</v>
      </c>
      <c r="G2410" s="20">
        <v>1.3500971999999998E-2</v>
      </c>
      <c r="H2410" s="20">
        <v>0</v>
      </c>
      <c r="I2410" s="20">
        <v>1.065E-2</v>
      </c>
      <c r="J2410" s="20">
        <v>2.5699999999999998E-3</v>
      </c>
      <c r="K2410" s="20">
        <v>9.3009999999999995E-2</v>
      </c>
      <c r="L2410" s="20">
        <v>1.1850972000000001E-2</v>
      </c>
      <c r="M2410" s="20">
        <v>1.2014624999999999E-2</v>
      </c>
      <c r="N2410" s="1">
        <v>7</v>
      </c>
      <c r="O2410" s="8">
        <f>IFERROR(IFERROR(Tabela_BI[[#This Row],[nº Capt. Superf. - DAEE]]/(Tabela_BI[[#This Row],[nº Capt. Subt. - DAEE]] + Tabela_BI[[#This Row],[nº Capt. Superf. - DAEE]]),"") *100,"")</f>
        <v>20</v>
      </c>
      <c r="P2410" s="8">
        <f>IFERROR(IFERROR(Tabela_BI[[#This Row],[nº Capt. Subt. - DAEE]] /(Tabela_BI[[#This Row],[nº Capt. Subt. - DAEE]] + Tabela_BI[[#This Row],[nº Capt. Superf. - DAEE]]),"") *100,"")</f>
        <v>80</v>
      </c>
      <c r="Q2410" s="1">
        <v>2</v>
      </c>
      <c r="R2410" s="1">
        <v>8</v>
      </c>
      <c r="S2410" s="6">
        <v>210.79277999999999</v>
      </c>
      <c r="T2410" s="6">
        <v>210.79277999999999</v>
      </c>
      <c r="W2410" s="1"/>
      <c r="X2410" s="1"/>
      <c r="Y2410" s="1"/>
      <c r="AC2410" s="1"/>
      <c r="AF2410" s="1"/>
      <c r="AG2410" s="1"/>
    </row>
    <row r="2411" spans="1:33" hidden="1" x14ac:dyDescent="0.25">
      <c r="A2411" s="1">
        <v>16</v>
      </c>
      <c r="B2411" s="1">
        <v>2018</v>
      </c>
      <c r="C2411" s="1">
        <v>354110916</v>
      </c>
      <c r="D2411" s="44" t="s">
        <v>510</v>
      </c>
      <c r="E2411" s="20">
        <v>0.20286942300000002</v>
      </c>
      <c r="F2411" s="20">
        <v>0.19180188300000003</v>
      </c>
      <c r="G2411" s="20">
        <v>1.1067539999999999E-2</v>
      </c>
      <c r="H2411" s="20">
        <v>0</v>
      </c>
      <c r="I2411" s="20">
        <v>9.1800000000000007E-3</v>
      </c>
      <c r="J2411" s="20">
        <v>0</v>
      </c>
      <c r="K2411" s="20">
        <v>0.19297942300000004</v>
      </c>
      <c r="L2411" s="20">
        <v>7.1000000000000002E-4</v>
      </c>
      <c r="M2411" s="20">
        <v>9.4404562499999997E-3</v>
      </c>
      <c r="N2411" s="1">
        <v>1</v>
      </c>
      <c r="O2411" s="8">
        <f>IFERROR(IFERROR(Tabela_BI[[#This Row],[nº Capt. Superf. - DAEE]]/(Tabela_BI[[#This Row],[nº Capt. Subt. - DAEE]] + Tabela_BI[[#This Row],[nº Capt. Superf. - DAEE]]),"") *100,"")</f>
        <v>48.148148148148145</v>
      </c>
      <c r="P2411" s="8">
        <f>IFERROR(IFERROR(Tabela_BI[[#This Row],[nº Capt. Subt. - DAEE]] /(Tabela_BI[[#This Row],[nº Capt. Subt. - DAEE]] + Tabela_BI[[#This Row],[nº Capt. Superf. - DAEE]]),"") *100,"")</f>
        <v>51.851851851851848</v>
      </c>
      <c r="Q2411" s="1">
        <v>13</v>
      </c>
      <c r="R2411" s="1">
        <v>14</v>
      </c>
      <c r="S2411" s="6">
        <v>180.74885400000002</v>
      </c>
      <c r="T2411" s="6">
        <v>180.74885400000002</v>
      </c>
      <c r="W2411" s="1"/>
      <c r="X2411" s="1"/>
      <c r="Y2411" s="1"/>
      <c r="AC2411" s="1"/>
      <c r="AF2411" s="1"/>
      <c r="AG2411" s="1"/>
    </row>
    <row r="2412" spans="1:33" hidden="1" x14ac:dyDescent="0.25">
      <c r="A2412" s="1">
        <v>20</v>
      </c>
      <c r="B2412" s="1">
        <v>2018</v>
      </c>
      <c r="C2412" s="1">
        <v>354110920</v>
      </c>
      <c r="D2412" s="44" t="s">
        <v>510</v>
      </c>
      <c r="E2412" s="20">
        <v>2.9217819999999999E-3</v>
      </c>
      <c r="F2412" s="20">
        <v>0</v>
      </c>
      <c r="G2412" s="20">
        <v>2.9217819999999999E-3</v>
      </c>
      <c r="H2412" s="20">
        <v>0</v>
      </c>
      <c r="I2412" s="20">
        <v>0</v>
      </c>
      <c r="J2412" s="20">
        <v>0</v>
      </c>
      <c r="K2412" s="20">
        <v>1.4178199999999999E-4</v>
      </c>
      <c r="L2412" s="20">
        <v>2.7799999999999999E-3</v>
      </c>
      <c r="N2412" s="1">
        <v>0</v>
      </c>
      <c r="O2412" s="8" t="str">
        <f>IFERROR(IFERROR(Tabela_BI[[#This Row],[nº Capt. Superf. - DAEE]]/(Tabela_BI[[#This Row],[nº Capt. Subt. - DAEE]] + Tabela_BI[[#This Row],[nº Capt. Superf. - DAEE]]),"") *100,"")</f>
        <v/>
      </c>
      <c r="P2412" s="8" t="str">
        <f>IFERROR(IFERROR(Tabela_BI[[#This Row],[nº Capt. Subt. - DAEE]] /(Tabela_BI[[#This Row],[nº Capt. Subt. - DAEE]] + Tabela_BI[[#This Row],[nº Capt. Superf. - DAEE]]),"") *100,"")</f>
        <v/>
      </c>
      <c r="Q2412" s="1" t="s">
        <v>47</v>
      </c>
      <c r="R2412" s="1">
        <v>3</v>
      </c>
      <c r="S2412" s="6"/>
      <c r="T2412" s="6"/>
      <c r="W2412" s="1"/>
      <c r="X2412" s="1"/>
      <c r="Y2412" s="1"/>
      <c r="AC2412" s="1"/>
      <c r="AF2412" s="1"/>
      <c r="AG2412" s="1"/>
    </row>
    <row r="2413" spans="1:33" hidden="1" x14ac:dyDescent="0.25">
      <c r="A2413" s="1">
        <v>21</v>
      </c>
      <c r="B2413" s="1">
        <v>2018</v>
      </c>
      <c r="C2413" s="1">
        <v>354120821</v>
      </c>
      <c r="D2413" s="44" t="s">
        <v>511</v>
      </c>
      <c r="E2413" s="20">
        <v>7.0000000000000007E-5</v>
      </c>
      <c r="F2413" s="20">
        <v>0</v>
      </c>
      <c r="G2413" s="20">
        <v>7.0000000000000007E-5</v>
      </c>
      <c r="H2413" s="20">
        <v>0</v>
      </c>
      <c r="I2413" s="20">
        <v>0</v>
      </c>
      <c r="J2413" s="20">
        <v>0</v>
      </c>
      <c r="K2413" s="20">
        <v>0</v>
      </c>
      <c r="L2413" s="20">
        <v>7.0000000000000007E-5</v>
      </c>
      <c r="N2413" s="1" t="s">
        <v>47</v>
      </c>
      <c r="O2413" s="8" t="str">
        <f>IFERROR(IFERROR(Tabela_BI[[#This Row],[nº Capt. Superf. - DAEE]]/(Tabela_BI[[#This Row],[nº Capt. Subt. - DAEE]] + Tabela_BI[[#This Row],[nº Capt. Superf. - DAEE]]),"") *100,"")</f>
        <v/>
      </c>
      <c r="P2413" s="8" t="str">
        <f>IFERROR(IFERROR(Tabela_BI[[#This Row],[nº Capt. Subt. - DAEE]] /(Tabela_BI[[#This Row],[nº Capt. Subt. - DAEE]] + Tabela_BI[[#This Row],[nº Capt. Superf. - DAEE]]),"") *100,"")</f>
        <v/>
      </c>
      <c r="Q2413" s="1" t="s">
        <v>47</v>
      </c>
      <c r="R2413" s="1">
        <v>2</v>
      </c>
      <c r="S2413" s="6"/>
      <c r="T2413" s="6"/>
      <c r="W2413" s="1"/>
      <c r="X2413" s="1"/>
      <c r="Y2413" s="1"/>
      <c r="AC2413" s="1"/>
      <c r="AF2413" s="1"/>
      <c r="AG2413" s="1"/>
    </row>
    <row r="2414" spans="1:33" hidden="1" x14ac:dyDescent="0.25">
      <c r="A2414" s="1">
        <v>22</v>
      </c>
      <c r="B2414" s="1">
        <v>2018</v>
      </c>
      <c r="C2414" s="1">
        <v>354120822</v>
      </c>
      <c r="D2414" s="44" t="s">
        <v>511</v>
      </c>
      <c r="E2414" s="20">
        <v>0.24933898100000002</v>
      </c>
      <c r="F2414" s="20">
        <v>0.18938222200000002</v>
      </c>
      <c r="G2414" s="20">
        <v>5.9956759000000005E-2</v>
      </c>
      <c r="H2414" s="20">
        <v>0</v>
      </c>
      <c r="I2414" s="20">
        <v>4.3009999999999993E-2</v>
      </c>
      <c r="J2414" s="20">
        <v>1E-4</v>
      </c>
      <c r="K2414" s="20">
        <v>0.20201324000000007</v>
      </c>
      <c r="L2414" s="20">
        <v>4.2157410000000003E-3</v>
      </c>
      <c r="M2414" s="20">
        <v>3.5910062615740743E-2</v>
      </c>
      <c r="N2414" s="1">
        <v>6</v>
      </c>
      <c r="O2414" s="8">
        <f>IFERROR(IFERROR(Tabela_BI[[#This Row],[nº Capt. Superf. - DAEE]]/(Tabela_BI[[#This Row],[nº Capt. Subt. - DAEE]] + Tabela_BI[[#This Row],[nº Capt. Superf. - DAEE]]),"") *100,"")</f>
        <v>20.37037037037037</v>
      </c>
      <c r="P2414" s="8">
        <f>IFERROR(IFERROR(Tabela_BI[[#This Row],[nº Capt. Subt. - DAEE]] /(Tabela_BI[[#This Row],[nº Capt. Subt. - DAEE]] + Tabela_BI[[#This Row],[nº Capt. Superf. - DAEE]]),"") *100,"")</f>
        <v>79.629629629629633</v>
      </c>
      <c r="Q2414" s="1">
        <v>11</v>
      </c>
      <c r="R2414" s="1">
        <v>43</v>
      </c>
      <c r="S2414" s="6">
        <v>459.08629200000001</v>
      </c>
      <c r="T2414" s="6">
        <v>459.08629200000001</v>
      </c>
      <c r="W2414" s="1"/>
      <c r="X2414" s="1"/>
      <c r="Y2414" s="1"/>
      <c r="AC2414" s="1"/>
      <c r="AF2414" s="1"/>
      <c r="AG2414" s="1"/>
    </row>
    <row r="2415" spans="1:33" hidden="1" x14ac:dyDescent="0.25">
      <c r="A2415" s="1">
        <v>21</v>
      </c>
      <c r="B2415" s="1">
        <v>2018</v>
      </c>
      <c r="C2415" s="1">
        <v>354130721</v>
      </c>
      <c r="D2415" s="44" t="s">
        <v>512</v>
      </c>
      <c r="E2415" s="20">
        <v>3.6800000000000001E-3</v>
      </c>
      <c r="F2415" s="20">
        <v>0</v>
      </c>
      <c r="G2415" s="20">
        <v>3.6800000000000001E-3</v>
      </c>
      <c r="H2415" s="20">
        <v>0</v>
      </c>
      <c r="I2415" s="20">
        <v>3.6800000000000001E-3</v>
      </c>
      <c r="J2415" s="20">
        <v>0</v>
      </c>
      <c r="K2415" s="20">
        <v>0</v>
      </c>
      <c r="L2415" s="20">
        <v>0</v>
      </c>
      <c r="N2415" s="1">
        <v>0</v>
      </c>
      <c r="O2415" s="8" t="str">
        <f>IFERROR(IFERROR(Tabela_BI[[#This Row],[nº Capt. Superf. - DAEE]]/(Tabela_BI[[#This Row],[nº Capt. Subt. - DAEE]] + Tabela_BI[[#This Row],[nº Capt. Superf. - DAEE]]),"") *100,"")</f>
        <v/>
      </c>
      <c r="P2415" s="8" t="str">
        <f>IFERROR(IFERROR(Tabela_BI[[#This Row],[nº Capt. Subt. - DAEE]] /(Tabela_BI[[#This Row],[nº Capt. Subt. - DAEE]] + Tabela_BI[[#This Row],[nº Capt. Superf. - DAEE]]),"") *100,"")</f>
        <v/>
      </c>
      <c r="Q2415" s="1" t="s">
        <v>47</v>
      </c>
      <c r="R2415" s="1">
        <v>2</v>
      </c>
      <c r="S2415" s="6"/>
      <c r="T2415" s="6"/>
      <c r="W2415" s="1"/>
      <c r="X2415" s="1"/>
      <c r="Y2415" s="1"/>
      <c r="AC2415" s="1"/>
      <c r="AF2415" s="1"/>
      <c r="AG2415" s="1"/>
    </row>
    <row r="2416" spans="1:33" hidden="1" x14ac:dyDescent="0.25">
      <c r="A2416" s="1">
        <v>22</v>
      </c>
      <c r="B2416" s="1">
        <v>2018</v>
      </c>
      <c r="C2416" s="1">
        <v>354130722</v>
      </c>
      <c r="D2416" s="44" t="s">
        <v>512</v>
      </c>
      <c r="E2416" s="20">
        <v>0.275311898</v>
      </c>
      <c r="F2416" s="20">
        <v>0.14939893500000004</v>
      </c>
      <c r="G2416" s="20">
        <v>0.12591296299999996</v>
      </c>
      <c r="H2416" s="20">
        <v>0.22988210299340422</v>
      </c>
      <c r="I2416" s="20">
        <v>6.6099999999999996E-3</v>
      </c>
      <c r="J2416" s="20">
        <v>0.11011</v>
      </c>
      <c r="K2416" s="20">
        <v>0.15686</v>
      </c>
      <c r="L2416" s="20">
        <v>1.7318979999999997E-3</v>
      </c>
      <c r="M2416" s="20">
        <v>0.11990400125</v>
      </c>
      <c r="N2416" s="1">
        <v>2</v>
      </c>
      <c r="O2416" s="8">
        <f>IFERROR(IFERROR(Tabela_BI[[#This Row],[nº Capt. Superf. - DAEE]]/(Tabela_BI[[#This Row],[nº Capt. Subt. - DAEE]] + Tabela_BI[[#This Row],[nº Capt. Superf. - DAEE]]),"") *100,"")</f>
        <v>11.627906976744185</v>
      </c>
      <c r="P2416" s="8">
        <f>IFERROR(IFERROR(Tabela_BI[[#This Row],[nº Capt. Subt. - DAEE]] /(Tabela_BI[[#This Row],[nº Capt. Subt. - DAEE]] + Tabela_BI[[#This Row],[nº Capt. Superf. - DAEE]]),"") *100,"")</f>
        <v>88.372093023255815</v>
      </c>
      <c r="Q2416" s="1">
        <v>5</v>
      </c>
      <c r="R2416" s="1">
        <v>38</v>
      </c>
      <c r="S2416" s="6">
        <v>1857.730356</v>
      </c>
      <c r="T2416" s="6">
        <v>1857.730356</v>
      </c>
      <c r="W2416" s="1"/>
      <c r="X2416" s="1"/>
      <c r="Y2416" s="1"/>
      <c r="AC2416" s="1"/>
      <c r="AF2416" s="1"/>
      <c r="AG2416" s="1"/>
    </row>
    <row r="2417" spans="1:33" hidden="1" x14ac:dyDescent="0.25">
      <c r="A2417" s="1">
        <v>21</v>
      </c>
      <c r="B2417" s="1">
        <v>2018</v>
      </c>
      <c r="C2417" s="1">
        <v>354140621</v>
      </c>
      <c r="D2417" s="44" t="s">
        <v>513</v>
      </c>
      <c r="E2417" s="20">
        <v>1.8485817000000002E-2</v>
      </c>
      <c r="F2417" s="20">
        <v>4.7400000000000003E-3</v>
      </c>
      <c r="G2417" s="20">
        <v>1.3745817E-2</v>
      </c>
      <c r="H2417" s="20">
        <v>0</v>
      </c>
      <c r="I2417" s="20">
        <v>4.9500000000000004E-3</v>
      </c>
      <c r="J2417" s="20">
        <v>1.4299999999999998E-3</v>
      </c>
      <c r="K2417" s="20">
        <v>1.2199999999999999E-3</v>
      </c>
      <c r="L2417" s="20">
        <v>1.0885816999999997E-2</v>
      </c>
      <c r="N2417" s="1">
        <v>2</v>
      </c>
      <c r="O2417" s="8">
        <f>IFERROR(IFERROR(Tabela_BI[[#This Row],[nº Capt. Superf. - DAEE]]/(Tabela_BI[[#This Row],[nº Capt. Subt. - DAEE]] + Tabela_BI[[#This Row],[nº Capt. Superf. - DAEE]]),"") *100,"")</f>
        <v>14.705882352941178</v>
      </c>
      <c r="P2417" s="8">
        <f>IFERROR(IFERROR(Tabela_BI[[#This Row],[nº Capt. Subt. - DAEE]] /(Tabela_BI[[#This Row],[nº Capt. Subt. - DAEE]] + Tabela_BI[[#This Row],[nº Capt. Superf. - DAEE]]),"") *100,"")</f>
        <v>85.294117647058826</v>
      </c>
      <c r="Q2417" s="1">
        <v>5</v>
      </c>
      <c r="R2417" s="1">
        <v>29</v>
      </c>
      <c r="S2417" s="6"/>
      <c r="T2417" s="6"/>
      <c r="W2417" s="1"/>
      <c r="X2417" s="1"/>
      <c r="Y2417" s="1"/>
      <c r="AC2417" s="1"/>
      <c r="AF2417" s="1"/>
      <c r="AG2417" s="1"/>
    </row>
    <row r="2418" spans="1:33" hidden="1" x14ac:dyDescent="0.25">
      <c r="A2418" s="1">
        <v>22</v>
      </c>
      <c r="B2418" s="1">
        <v>2018</v>
      </c>
      <c r="C2418" s="1">
        <v>354140622</v>
      </c>
      <c r="D2418" s="44" t="s">
        <v>513</v>
      </c>
      <c r="E2418" s="20">
        <v>0.67375715299999994</v>
      </c>
      <c r="F2418" s="20">
        <v>0.24197519999999997</v>
      </c>
      <c r="G2418" s="20">
        <v>0.431781953</v>
      </c>
      <c r="H2418" s="20">
        <v>0</v>
      </c>
      <c r="I2418" s="20">
        <v>0.23669999999999999</v>
      </c>
      <c r="J2418" s="20">
        <v>0.36465999999999998</v>
      </c>
      <c r="K2418" s="20">
        <v>1.1410791000000005E-2</v>
      </c>
      <c r="L2418" s="20">
        <v>6.0986362000000016E-2</v>
      </c>
      <c r="M2418" s="20">
        <v>0.76136277777777783</v>
      </c>
      <c r="N2418" s="1">
        <v>8</v>
      </c>
      <c r="O2418" s="8">
        <f>IFERROR(IFERROR(Tabela_BI[[#This Row],[nº Capt. Superf. - DAEE]]/(Tabela_BI[[#This Row],[nº Capt. Subt. - DAEE]] + Tabela_BI[[#This Row],[nº Capt. Superf. - DAEE]]),"") *100,"")</f>
        <v>2.359882005899705</v>
      </c>
      <c r="P2418" s="8">
        <f>IFERROR(IFERROR(Tabela_BI[[#This Row],[nº Capt. Subt. - DAEE]] /(Tabela_BI[[#This Row],[nº Capt. Subt. - DAEE]] + Tabela_BI[[#This Row],[nº Capt. Superf. - DAEE]]),"") *100,"")</f>
        <v>97.640117994100294</v>
      </c>
      <c r="Q2418" s="1">
        <v>8</v>
      </c>
      <c r="R2418" s="1">
        <v>331</v>
      </c>
      <c r="S2418" s="6">
        <v>12011.76</v>
      </c>
      <c r="T2418" s="6">
        <v>12011.76</v>
      </c>
      <c r="W2418" s="1"/>
      <c r="X2418" s="1"/>
      <c r="Y2418" s="1"/>
      <c r="AC2418" s="1"/>
      <c r="AF2418" s="1"/>
      <c r="AG2418" s="1"/>
    </row>
    <row r="2419" spans="1:33" hidden="1" x14ac:dyDescent="0.25">
      <c r="A2419" s="1">
        <v>21</v>
      </c>
      <c r="B2419" s="1">
        <v>2018</v>
      </c>
      <c r="C2419" s="1">
        <v>354150521</v>
      </c>
      <c r="D2419" s="44" t="s">
        <v>514</v>
      </c>
      <c r="E2419" s="20">
        <v>0.44869000000000003</v>
      </c>
      <c r="F2419" s="20">
        <v>0.44056000000000001</v>
      </c>
      <c r="G2419" s="20">
        <v>8.1300000000000018E-3</v>
      </c>
      <c r="H2419" s="20">
        <v>0</v>
      </c>
      <c r="I2419" s="20">
        <v>7.6999999999999996E-4</v>
      </c>
      <c r="J2419" s="20">
        <v>0</v>
      </c>
      <c r="K2419" s="20">
        <v>0.44082000000000005</v>
      </c>
      <c r="L2419" s="20">
        <v>7.0999999999999987E-3</v>
      </c>
      <c r="N2419" s="1" t="s">
        <v>47</v>
      </c>
      <c r="O2419" s="8">
        <f>IFERROR(IFERROR(Tabela_BI[[#This Row],[nº Capt. Superf. - DAEE]]/(Tabela_BI[[#This Row],[nº Capt. Subt. - DAEE]] + Tabela_BI[[#This Row],[nº Capt. Superf. - DAEE]]),"") *100,"")</f>
        <v>5</v>
      </c>
      <c r="P2419" s="8">
        <f>IFERROR(IFERROR(Tabela_BI[[#This Row],[nº Capt. Subt. - DAEE]] /(Tabela_BI[[#This Row],[nº Capt. Subt. - DAEE]] + Tabela_BI[[#This Row],[nº Capt. Superf. - DAEE]]),"") *100,"")</f>
        <v>95</v>
      </c>
      <c r="Q2419" s="1">
        <v>1</v>
      </c>
      <c r="R2419" s="1">
        <v>19</v>
      </c>
      <c r="S2419" s="6"/>
      <c r="T2419" s="6"/>
      <c r="W2419" s="1"/>
      <c r="X2419" s="1"/>
      <c r="Y2419" s="1"/>
      <c r="AC2419" s="1"/>
      <c r="AF2419" s="1"/>
      <c r="AG2419" s="1"/>
    </row>
    <row r="2420" spans="1:33" hidden="1" x14ac:dyDescent="0.25">
      <c r="A2420" s="1">
        <v>22</v>
      </c>
      <c r="B2420" s="1">
        <v>2018</v>
      </c>
      <c r="C2420" s="1">
        <v>354150522</v>
      </c>
      <c r="D2420" s="44" t="s">
        <v>514</v>
      </c>
      <c r="E2420" s="20">
        <v>4.6762777000000012E-2</v>
      </c>
      <c r="F2420" s="20">
        <v>0</v>
      </c>
      <c r="G2420" s="20">
        <v>4.6762777000000012E-2</v>
      </c>
      <c r="H2420" s="20">
        <v>0</v>
      </c>
      <c r="I2420" s="20">
        <v>1.6013332999999998E-2</v>
      </c>
      <c r="J2420" s="20">
        <v>2.1010000000000001E-2</v>
      </c>
      <c r="K2420" s="20">
        <v>6.9443999999999994E-5</v>
      </c>
      <c r="L2420" s="20">
        <v>9.6699999999999998E-3</v>
      </c>
      <c r="M2420" s="20">
        <v>0.1156712962962963</v>
      </c>
      <c r="N2420" s="1" t="s">
        <v>47</v>
      </c>
      <c r="O2420" s="8" t="str">
        <f>IFERROR(IFERROR(Tabela_BI[[#This Row],[nº Capt. Superf. - DAEE]]/(Tabela_BI[[#This Row],[nº Capt. Subt. - DAEE]] + Tabela_BI[[#This Row],[nº Capt. Superf. - DAEE]]),"") *100,"")</f>
        <v/>
      </c>
      <c r="P2420" s="8" t="str">
        <f>IFERROR(IFERROR(Tabela_BI[[#This Row],[nº Capt. Subt. - DAEE]] /(Tabela_BI[[#This Row],[nº Capt. Subt. - DAEE]] + Tabela_BI[[#This Row],[nº Capt. Superf. - DAEE]]),"") *100,"")</f>
        <v/>
      </c>
      <c r="Q2420" s="1" t="s">
        <v>47</v>
      </c>
      <c r="R2420" s="1">
        <v>21</v>
      </c>
      <c r="S2420" s="6">
        <v>1997.41248</v>
      </c>
      <c r="T2420" s="6">
        <v>798.96499199999994</v>
      </c>
      <c r="W2420" s="1"/>
      <c r="X2420" s="1"/>
      <c r="Y2420" s="1"/>
      <c r="AC2420" s="1"/>
      <c r="AF2420" s="1"/>
      <c r="AG2420" s="1"/>
    </row>
    <row r="2421" spans="1:33" hidden="1" x14ac:dyDescent="0.25">
      <c r="A2421" s="1">
        <v>16</v>
      </c>
      <c r="B2421" s="1">
        <v>2018</v>
      </c>
      <c r="C2421" s="1">
        <v>354160416</v>
      </c>
      <c r="D2421" s="44" t="s">
        <v>515</v>
      </c>
      <c r="E2421" s="20">
        <v>2.9858E-4</v>
      </c>
      <c r="F2421" s="20">
        <v>0</v>
      </c>
      <c r="G2421" s="20">
        <v>2.9858E-4</v>
      </c>
      <c r="H2421" s="20">
        <v>0</v>
      </c>
      <c r="I2421" s="20">
        <v>0</v>
      </c>
      <c r="J2421" s="20">
        <v>1.2E-4</v>
      </c>
      <c r="K2421" s="20">
        <v>1.6857999999999999E-4</v>
      </c>
      <c r="L2421" s="20">
        <v>1.0000000000000001E-5</v>
      </c>
      <c r="N2421" s="1">
        <v>0</v>
      </c>
      <c r="O2421" s="8" t="str">
        <f>IFERROR(IFERROR(Tabela_BI[[#This Row],[nº Capt. Superf. - DAEE]]/(Tabela_BI[[#This Row],[nº Capt. Subt. - DAEE]] + Tabela_BI[[#This Row],[nº Capt. Superf. - DAEE]]),"") *100,"")</f>
        <v/>
      </c>
      <c r="P2421" s="8" t="str">
        <f>IFERROR(IFERROR(Tabela_BI[[#This Row],[nº Capt. Subt. - DAEE]] /(Tabela_BI[[#This Row],[nº Capt. Subt. - DAEE]] + Tabela_BI[[#This Row],[nº Capt. Superf. - DAEE]]),"") *100,"")</f>
        <v/>
      </c>
      <c r="Q2421" s="1" t="s">
        <v>47</v>
      </c>
      <c r="R2421" s="1">
        <v>4</v>
      </c>
      <c r="S2421" s="6"/>
      <c r="T2421" s="6"/>
      <c r="W2421" s="1"/>
      <c r="X2421" s="1"/>
      <c r="Y2421" s="1"/>
      <c r="AC2421" s="1"/>
      <c r="AF2421" s="1"/>
      <c r="AG2421" s="1"/>
    </row>
    <row r="2422" spans="1:33" hidden="1" x14ac:dyDescent="0.25">
      <c r="A2422" s="1">
        <v>19</v>
      </c>
      <c r="B2422" s="1">
        <v>2018</v>
      </c>
      <c r="C2422" s="1">
        <v>354160419</v>
      </c>
      <c r="D2422" s="44" t="s">
        <v>515</v>
      </c>
      <c r="E2422" s="20">
        <v>0.57780643399999987</v>
      </c>
      <c r="F2422" s="20">
        <v>0.46466172799999989</v>
      </c>
      <c r="G2422" s="20">
        <v>0.11314470600000001</v>
      </c>
      <c r="H2422" s="20">
        <v>0</v>
      </c>
      <c r="I2422" s="20">
        <v>0.17995000000000003</v>
      </c>
      <c r="J2422" s="20">
        <v>0.18103999999999998</v>
      </c>
      <c r="K2422" s="20">
        <v>0.19997589400000002</v>
      </c>
      <c r="L2422" s="20">
        <v>1.6840539999999998E-2</v>
      </c>
      <c r="M2422" s="20">
        <v>0.10617633544791667</v>
      </c>
      <c r="N2422" s="1">
        <v>5</v>
      </c>
      <c r="O2422" s="8">
        <f>IFERROR(IFERROR(Tabela_BI[[#This Row],[nº Capt. Superf. - DAEE]]/(Tabela_BI[[#This Row],[nº Capt. Subt. - DAEE]] + Tabela_BI[[#This Row],[nº Capt. Superf. - DAEE]]),"") *100,"")</f>
        <v>22.857142857142858</v>
      </c>
      <c r="P2422" s="8">
        <f>IFERROR(IFERROR(Tabela_BI[[#This Row],[nº Capt. Subt. - DAEE]] /(Tabela_BI[[#This Row],[nº Capt. Subt. - DAEE]] + Tabela_BI[[#This Row],[nº Capt. Superf. - DAEE]]),"") *100,"")</f>
        <v>77.142857142857153</v>
      </c>
      <c r="Q2422" s="1">
        <v>16</v>
      </c>
      <c r="R2422" s="1">
        <v>54</v>
      </c>
      <c r="S2422" s="6">
        <v>1803.6869399999998</v>
      </c>
      <c r="T2422" s="6">
        <v>1785.6500705999997</v>
      </c>
      <c r="W2422" s="1"/>
      <c r="X2422" s="1"/>
      <c r="Y2422" s="1"/>
      <c r="AC2422" s="1"/>
      <c r="AF2422" s="1"/>
      <c r="AG2422" s="1"/>
    </row>
    <row r="2423" spans="1:33" hidden="1" x14ac:dyDescent="0.25">
      <c r="A2423" s="1">
        <v>20</v>
      </c>
      <c r="B2423" s="1">
        <v>2018</v>
      </c>
      <c r="C2423" s="1">
        <v>354160420</v>
      </c>
      <c r="D2423" s="44" t="s">
        <v>515</v>
      </c>
      <c r="E2423" s="20">
        <v>0.63661000000000001</v>
      </c>
      <c r="F2423" s="20">
        <v>0.63658000000000003</v>
      </c>
      <c r="G2423" s="20">
        <v>3.0000000000000001E-5</v>
      </c>
      <c r="H2423" s="20">
        <v>0</v>
      </c>
      <c r="I2423" s="20">
        <v>0</v>
      </c>
      <c r="J2423" s="20">
        <v>0</v>
      </c>
      <c r="K2423" s="20">
        <v>0</v>
      </c>
      <c r="L2423" s="20">
        <v>0.63661000000000001</v>
      </c>
      <c r="N2423" s="1">
        <v>1</v>
      </c>
      <c r="O2423" s="8">
        <f>IFERROR(IFERROR(Tabela_BI[[#This Row],[nº Capt. Superf. - DAEE]]/(Tabela_BI[[#This Row],[nº Capt. Subt. - DAEE]] + Tabela_BI[[#This Row],[nº Capt. Superf. - DAEE]]),"") *100,"")</f>
        <v>66.666666666666657</v>
      </c>
      <c r="P2423" s="8">
        <f>IFERROR(IFERROR(Tabela_BI[[#This Row],[nº Capt. Subt. - DAEE]] /(Tabela_BI[[#This Row],[nº Capt. Subt. - DAEE]] + Tabela_BI[[#This Row],[nº Capt. Superf. - DAEE]]),"") *100,"")</f>
        <v>33.333333333333329</v>
      </c>
      <c r="Q2423" s="1">
        <v>2</v>
      </c>
      <c r="R2423" s="1">
        <v>1</v>
      </c>
      <c r="S2423" s="6"/>
      <c r="T2423" s="6"/>
      <c r="W2423" s="1"/>
      <c r="X2423" s="1"/>
      <c r="Y2423" s="1"/>
      <c r="AC2423" s="1"/>
      <c r="AF2423" s="1"/>
      <c r="AG2423" s="1"/>
    </row>
    <row r="2424" spans="1:33" hidden="1" x14ac:dyDescent="0.25">
      <c r="A2424" s="1">
        <v>10</v>
      </c>
      <c r="B2424" s="1">
        <v>2018</v>
      </c>
      <c r="C2424" s="1">
        <v>354165310</v>
      </c>
      <c r="D2424" s="44" t="s">
        <v>516</v>
      </c>
      <c r="E2424" s="20">
        <v>0.42612620399999995</v>
      </c>
      <c r="F2424" s="20">
        <v>0.41186638899999994</v>
      </c>
      <c r="G2424" s="20">
        <v>1.4259814999999997E-2</v>
      </c>
      <c r="H2424" s="20">
        <v>0</v>
      </c>
      <c r="I2424" s="20">
        <v>2.4000000000000001E-4</v>
      </c>
      <c r="J2424" s="20">
        <v>6.2500000000000003E-3</v>
      </c>
      <c r="K2424" s="20">
        <v>0.41663990799999995</v>
      </c>
      <c r="L2424" s="20">
        <v>2.9962960000000003E-3</v>
      </c>
      <c r="M2424" s="20">
        <v>3.0481749999999993E-3</v>
      </c>
      <c r="N2424" s="1">
        <v>31</v>
      </c>
      <c r="O2424" s="8">
        <f>IFERROR(IFERROR(Tabela_BI[[#This Row],[nº Capt. Superf. - DAEE]]/(Tabela_BI[[#This Row],[nº Capt. Subt. - DAEE]] + Tabela_BI[[#This Row],[nº Capt. Superf. - DAEE]]),"") *100,"")</f>
        <v>60.526315789473685</v>
      </c>
      <c r="P2424" s="8">
        <f>IFERROR(IFERROR(Tabela_BI[[#This Row],[nº Capt. Subt. - DAEE]] /(Tabela_BI[[#This Row],[nº Capt. Subt. - DAEE]] + Tabela_BI[[#This Row],[nº Capt. Superf. - DAEE]]),"") *100,"")</f>
        <v>39.473684210526315</v>
      </c>
      <c r="Q2424" s="1">
        <v>23</v>
      </c>
      <c r="R2424" s="1">
        <v>15</v>
      </c>
      <c r="S2424" s="6">
        <v>35.411904</v>
      </c>
      <c r="T2424" s="6">
        <v>35.411904</v>
      </c>
      <c r="W2424" s="1"/>
      <c r="X2424" s="1"/>
      <c r="Y2424" s="1"/>
      <c r="AC2424" s="1"/>
      <c r="AF2424" s="1"/>
      <c r="AG2424" s="1"/>
    </row>
    <row r="2425" spans="1:33" hidden="1" x14ac:dyDescent="0.25">
      <c r="A2425" s="1">
        <v>17</v>
      </c>
      <c r="B2425" s="1">
        <v>2018</v>
      </c>
      <c r="C2425" s="1">
        <v>354170317</v>
      </c>
      <c r="D2425" s="44" t="s">
        <v>517</v>
      </c>
      <c r="E2425" s="20">
        <v>4.3397160000000004E-2</v>
      </c>
      <c r="F2425" s="20">
        <v>4.3050000000000005E-2</v>
      </c>
      <c r="G2425" s="20">
        <v>3.4716000000000006E-4</v>
      </c>
      <c r="H2425" s="20">
        <v>0</v>
      </c>
      <c r="I2425" s="20">
        <v>0</v>
      </c>
      <c r="J2425" s="20">
        <v>2.4377160000000002E-2</v>
      </c>
      <c r="K2425" s="20">
        <v>1.9E-2</v>
      </c>
      <c r="L2425" s="20">
        <v>2.0000000000000002E-5</v>
      </c>
      <c r="M2425" s="20">
        <v>3.8853410069444441E-2</v>
      </c>
      <c r="N2425" s="1">
        <v>2</v>
      </c>
      <c r="O2425" s="8">
        <f>IFERROR(IFERROR(Tabela_BI[[#This Row],[nº Capt. Superf. - DAEE]]/(Tabela_BI[[#This Row],[nº Capt. Subt. - DAEE]] + Tabela_BI[[#This Row],[nº Capt. Superf. - DAEE]]),"") *100,"")</f>
        <v>33.333333333333329</v>
      </c>
      <c r="P2425" s="8">
        <f>IFERROR(IFERROR(Tabela_BI[[#This Row],[nº Capt. Subt. - DAEE]] /(Tabela_BI[[#This Row],[nº Capt. Subt. - DAEE]] + Tabela_BI[[#This Row],[nº Capt. Superf. - DAEE]]),"") *100,"")</f>
        <v>66.666666666666657</v>
      </c>
      <c r="Q2425" s="1">
        <v>3</v>
      </c>
      <c r="R2425" s="1">
        <v>6</v>
      </c>
      <c r="S2425" s="6">
        <v>638.79840000000002</v>
      </c>
      <c r="T2425" s="6">
        <v>638.79840000000002</v>
      </c>
      <c r="W2425" s="1"/>
      <c r="X2425" s="1"/>
      <c r="Y2425" s="1"/>
      <c r="AC2425" s="1"/>
      <c r="AF2425" s="1"/>
      <c r="AG2425" s="1"/>
    </row>
    <row r="2426" spans="1:33" hidden="1" x14ac:dyDescent="0.25">
      <c r="A2426" s="1">
        <v>21</v>
      </c>
      <c r="B2426" s="1">
        <v>2018</v>
      </c>
      <c r="C2426" s="1">
        <v>354170321</v>
      </c>
      <c r="D2426" s="44" t="s">
        <v>517</v>
      </c>
      <c r="E2426" s="20">
        <v>0.35526518600000001</v>
      </c>
      <c r="F2426" s="20">
        <v>0.22038518600000001</v>
      </c>
      <c r="G2426" s="20">
        <v>0.13488000000000003</v>
      </c>
      <c r="H2426" s="20">
        <v>0</v>
      </c>
      <c r="I2426" s="20">
        <v>0</v>
      </c>
      <c r="J2426" s="20">
        <v>0.13465000000000002</v>
      </c>
      <c r="K2426" s="20">
        <v>0.195725186</v>
      </c>
      <c r="L2426" s="20">
        <v>2.4889999999999999E-2</v>
      </c>
      <c r="N2426" s="1">
        <v>1</v>
      </c>
      <c r="O2426" s="8">
        <f>IFERROR(IFERROR(Tabela_BI[[#This Row],[nº Capt. Superf. - DAEE]]/(Tabela_BI[[#This Row],[nº Capt. Subt. - DAEE]] + Tabela_BI[[#This Row],[nº Capt. Superf. - DAEE]]),"") *100,"")</f>
        <v>36.363636363636367</v>
      </c>
      <c r="P2426" s="8">
        <f>IFERROR(IFERROR(Tabela_BI[[#This Row],[nº Capt. Subt. - DAEE]] /(Tabela_BI[[#This Row],[nº Capt. Subt. - DAEE]] + Tabela_BI[[#This Row],[nº Capt. Superf. - DAEE]]),"") *100,"")</f>
        <v>63.636363636363633</v>
      </c>
      <c r="Q2426" s="1">
        <v>12</v>
      </c>
      <c r="R2426" s="1">
        <v>21</v>
      </c>
      <c r="S2426" s="6"/>
      <c r="T2426" s="6"/>
      <c r="W2426" s="1"/>
      <c r="X2426" s="1"/>
      <c r="Y2426" s="1"/>
      <c r="AC2426" s="1"/>
      <c r="AF2426" s="1"/>
      <c r="AG2426" s="1"/>
    </row>
    <row r="2427" spans="1:33" hidden="1" x14ac:dyDescent="0.25">
      <c r="A2427" s="1">
        <v>20</v>
      </c>
      <c r="B2427" s="1">
        <v>2018</v>
      </c>
      <c r="C2427" s="1">
        <v>354180220</v>
      </c>
      <c r="D2427" s="44" t="s">
        <v>518</v>
      </c>
      <c r="E2427" s="20">
        <v>0.21114950400000004</v>
      </c>
      <c r="F2427" s="20">
        <v>0.20185518300000005</v>
      </c>
      <c r="G2427" s="20">
        <v>9.2943210000000012E-3</v>
      </c>
      <c r="H2427" s="20">
        <v>0</v>
      </c>
      <c r="I2427" s="20">
        <v>7.1599999999999997E-3</v>
      </c>
      <c r="J2427" s="20">
        <v>0.16726000000000002</v>
      </c>
      <c r="K2427" s="20">
        <v>3.5185183000000002E-2</v>
      </c>
      <c r="L2427" s="20">
        <v>1.544321E-3</v>
      </c>
      <c r="M2427" s="20">
        <v>8.2890624999999996E-3</v>
      </c>
      <c r="N2427" s="1">
        <v>3</v>
      </c>
      <c r="O2427" s="8">
        <f>IFERROR(IFERROR(Tabela_BI[[#This Row],[nº Capt. Superf. - DAEE]]/(Tabela_BI[[#This Row],[nº Capt. Subt. - DAEE]] + Tabela_BI[[#This Row],[nº Capt. Superf. - DAEE]]),"") *100,"")</f>
        <v>46.153846153846153</v>
      </c>
      <c r="P2427" s="8">
        <f>IFERROR(IFERROR(Tabela_BI[[#This Row],[nº Capt. Subt. - DAEE]] /(Tabela_BI[[#This Row],[nº Capt. Subt. - DAEE]] + Tabela_BI[[#This Row],[nº Capt. Superf. - DAEE]]),"") *100,"")</f>
        <v>53.846153846153847</v>
      </c>
      <c r="Q2427" s="1">
        <v>6</v>
      </c>
      <c r="R2427" s="1">
        <v>7</v>
      </c>
      <c r="S2427" s="6">
        <v>153.684</v>
      </c>
      <c r="T2427" s="6">
        <v>153.684</v>
      </c>
      <c r="W2427" s="1"/>
      <c r="X2427" s="1"/>
      <c r="Y2427" s="1"/>
      <c r="AC2427" s="1"/>
      <c r="AF2427" s="1"/>
      <c r="AG2427" s="1"/>
    </row>
    <row r="2428" spans="1:33" hidden="1" x14ac:dyDescent="0.25">
      <c r="A2428" s="1">
        <v>2</v>
      </c>
      <c r="B2428" s="1">
        <v>2018</v>
      </c>
      <c r="C2428" s="1">
        <v>35419012</v>
      </c>
      <c r="D2428" s="44" t="s">
        <v>519</v>
      </c>
      <c r="E2428" s="20">
        <v>3.8369999999999987E-2</v>
      </c>
      <c r="F2428" s="20">
        <v>3.5889999999999984E-2</v>
      </c>
      <c r="G2428" s="20">
        <v>2.48E-3</v>
      </c>
      <c r="H2428" s="20">
        <v>1.0654490106544901E-3</v>
      </c>
      <c r="I2428" s="20">
        <v>3.4169999999999999E-2</v>
      </c>
      <c r="J2428" s="20">
        <v>5.1000000000000004E-4</v>
      </c>
      <c r="K2428" s="20">
        <v>0</v>
      </c>
      <c r="L2428" s="20">
        <v>3.6900000000000001E-3</v>
      </c>
      <c r="M2428" s="20">
        <v>2.4381612500000004E-2</v>
      </c>
      <c r="N2428" s="1">
        <v>3</v>
      </c>
      <c r="O2428" s="8">
        <f>IFERROR(IFERROR(Tabela_BI[[#This Row],[nº Capt. Superf. - DAEE]]/(Tabela_BI[[#This Row],[nº Capt. Subt. - DAEE]] + Tabela_BI[[#This Row],[nº Capt. Superf. - DAEE]]),"") *100,"")</f>
        <v>50</v>
      </c>
      <c r="P2428" s="8">
        <f>IFERROR(IFERROR(Tabela_BI[[#This Row],[nº Capt. Subt. - DAEE]] /(Tabela_BI[[#This Row],[nº Capt. Subt. - DAEE]] + Tabela_BI[[#This Row],[nº Capt. Superf. - DAEE]]),"") *100,"")</f>
        <v>50</v>
      </c>
      <c r="Q2428" s="1">
        <v>7</v>
      </c>
      <c r="R2428" s="1">
        <v>7</v>
      </c>
      <c r="S2428" s="6">
        <v>410.09219999999999</v>
      </c>
      <c r="T2428" s="6">
        <v>241.954398</v>
      </c>
      <c r="W2428" s="1"/>
      <c r="X2428" s="1"/>
      <c r="Y2428" s="1"/>
      <c r="AC2428" s="1"/>
      <c r="AF2428" s="1"/>
      <c r="AG2428" s="1"/>
    </row>
    <row r="2429" spans="1:33" hidden="1" x14ac:dyDescent="0.25">
      <c r="A2429" s="1">
        <v>20</v>
      </c>
      <c r="B2429" s="1">
        <v>2018</v>
      </c>
      <c r="C2429" s="1">
        <v>354200820</v>
      </c>
      <c r="D2429" s="44" t="s">
        <v>520</v>
      </c>
      <c r="E2429" s="20">
        <v>1.7260000000000005E-2</v>
      </c>
      <c r="F2429" s="20">
        <v>0</v>
      </c>
      <c r="G2429" s="20">
        <v>1.7260000000000005E-2</v>
      </c>
      <c r="H2429" s="20">
        <v>0</v>
      </c>
      <c r="I2429" s="20">
        <v>1.6E-2</v>
      </c>
      <c r="J2429" s="20">
        <v>6.9999999999999999E-4</v>
      </c>
      <c r="K2429" s="20">
        <v>5.6000000000000006E-4</v>
      </c>
      <c r="L2429" s="20">
        <v>0</v>
      </c>
      <c r="M2429" s="20">
        <v>1.6674479166666666E-2</v>
      </c>
      <c r="N2429" s="1">
        <v>0</v>
      </c>
      <c r="O2429" s="8" t="str">
        <f>IFERROR(IFERROR(Tabela_BI[[#This Row],[nº Capt. Superf. - DAEE]]/(Tabela_BI[[#This Row],[nº Capt. Subt. - DAEE]] + Tabela_BI[[#This Row],[nº Capt. Superf. - DAEE]]),"") *100,"")</f>
        <v/>
      </c>
      <c r="P2429" s="8" t="str">
        <f>IFERROR(IFERROR(Tabela_BI[[#This Row],[nº Capt. Subt. - DAEE]] /(Tabela_BI[[#This Row],[nº Capt. Subt. - DAEE]] + Tabela_BI[[#This Row],[nº Capt. Superf. - DAEE]]),"") *100,"")</f>
        <v/>
      </c>
      <c r="Q2429" s="1" t="s">
        <v>47</v>
      </c>
      <c r="R2429" s="1">
        <v>8</v>
      </c>
      <c r="S2429" s="6">
        <v>321.22704599999997</v>
      </c>
      <c r="T2429" s="6">
        <v>321.22704599999997</v>
      </c>
      <c r="W2429" s="1"/>
      <c r="X2429" s="1"/>
      <c r="Y2429" s="1"/>
      <c r="AC2429" s="1"/>
      <c r="AF2429" s="1"/>
      <c r="AG2429" s="1"/>
    </row>
    <row r="2430" spans="1:33" hidden="1" x14ac:dyDescent="0.25">
      <c r="A2430" s="1">
        <v>21</v>
      </c>
      <c r="B2430" s="1">
        <v>2018</v>
      </c>
      <c r="C2430" s="1">
        <v>354200821</v>
      </c>
      <c r="D2430" s="44" t="s">
        <v>520</v>
      </c>
      <c r="E2430" s="20">
        <v>2.9000000000000002E-3</v>
      </c>
      <c r="F2430" s="20">
        <v>2.8700000000000002E-3</v>
      </c>
      <c r="G2430" s="20">
        <v>3.0000000000000001E-5</v>
      </c>
      <c r="H2430" s="20">
        <v>0</v>
      </c>
      <c r="I2430" s="20">
        <v>0</v>
      </c>
      <c r="J2430" s="20">
        <v>3.8000000000000002E-4</v>
      </c>
      <c r="K2430" s="20">
        <v>0</v>
      </c>
      <c r="L2430" s="20">
        <v>2.5200000000000001E-3</v>
      </c>
      <c r="N2430" s="1">
        <v>3</v>
      </c>
      <c r="O2430" s="8">
        <f>IFERROR(IFERROR(Tabela_BI[[#This Row],[nº Capt. Superf. - DAEE]]/(Tabela_BI[[#This Row],[nº Capt. Subt. - DAEE]] + Tabela_BI[[#This Row],[nº Capt. Superf. - DAEE]]),"") *100,"")</f>
        <v>66.666666666666657</v>
      </c>
      <c r="P2430" s="8">
        <f>IFERROR(IFERROR(Tabela_BI[[#This Row],[nº Capt. Subt. - DAEE]] /(Tabela_BI[[#This Row],[nº Capt. Subt. - DAEE]] + Tabela_BI[[#This Row],[nº Capt. Superf. - DAEE]]),"") *100,"")</f>
        <v>33.333333333333329</v>
      </c>
      <c r="Q2430" s="1">
        <v>2</v>
      </c>
      <c r="R2430" s="1">
        <v>1</v>
      </c>
      <c r="S2430" s="6"/>
      <c r="T2430" s="6"/>
      <c r="W2430" s="1"/>
      <c r="X2430" s="1"/>
      <c r="Y2430" s="1"/>
      <c r="AC2430" s="1"/>
      <c r="AF2430" s="1"/>
      <c r="AG2430" s="1"/>
    </row>
    <row r="2431" spans="1:33" hidden="1" x14ac:dyDescent="0.25">
      <c r="A2431" s="1">
        <v>5</v>
      </c>
      <c r="B2431" s="1">
        <v>2018</v>
      </c>
      <c r="C2431" s="1">
        <v>35421075</v>
      </c>
      <c r="D2431" s="44" t="s">
        <v>521</v>
      </c>
      <c r="E2431" s="20">
        <v>0.38052786999999988</v>
      </c>
      <c r="F2431" s="20">
        <v>0.34305999999999992</v>
      </c>
      <c r="G2431" s="20">
        <v>3.7467869999999986E-2</v>
      </c>
      <c r="H2431" s="20">
        <v>0</v>
      </c>
      <c r="I2431" s="20">
        <v>3.0380000000000001E-2</v>
      </c>
      <c r="J2431" s="20">
        <v>0.34570999999999991</v>
      </c>
      <c r="K2431" s="20">
        <v>3.47E-3</v>
      </c>
      <c r="L2431" s="20">
        <v>9.6787000000000012E-4</v>
      </c>
      <c r="M2431" s="20">
        <v>2.3158854166666666E-2</v>
      </c>
      <c r="N2431" s="1">
        <v>7</v>
      </c>
      <c r="O2431" s="8">
        <f>IFERROR(IFERROR(Tabela_BI[[#This Row],[nº Capt. Superf. - DAEE]]/(Tabela_BI[[#This Row],[nº Capt. Subt. - DAEE]] + Tabela_BI[[#This Row],[nº Capt. Superf. - DAEE]]),"") *100,"")</f>
        <v>17.241379310344829</v>
      </c>
      <c r="P2431" s="8">
        <f>IFERROR(IFERROR(Tabela_BI[[#This Row],[nº Capt. Subt. - DAEE]] /(Tabela_BI[[#This Row],[nº Capt. Subt. - DAEE]] + Tabela_BI[[#This Row],[nº Capt. Superf. - DAEE]]),"") *100,"")</f>
        <v>82.758620689655174</v>
      </c>
      <c r="Q2431" s="1">
        <v>5</v>
      </c>
      <c r="R2431" s="1">
        <v>24</v>
      </c>
      <c r="S2431" s="6">
        <v>430.75799999999998</v>
      </c>
      <c r="T2431" s="6">
        <v>0</v>
      </c>
      <c r="W2431" s="1"/>
      <c r="X2431" s="1"/>
      <c r="Y2431" s="1"/>
      <c r="AC2431" s="1"/>
      <c r="AF2431" s="1"/>
      <c r="AG2431" s="1"/>
    </row>
    <row r="2432" spans="1:33" hidden="1" x14ac:dyDescent="0.25">
      <c r="A2432" s="1">
        <v>10</v>
      </c>
      <c r="B2432" s="1">
        <v>2018</v>
      </c>
      <c r="C2432" s="1">
        <v>354210710</v>
      </c>
      <c r="D2432" s="44" t="s">
        <v>521</v>
      </c>
      <c r="E2432" s="20">
        <v>5.2701875000000002E-2</v>
      </c>
      <c r="F2432" s="20">
        <v>5.0930000000000003E-2</v>
      </c>
      <c r="G2432" s="20">
        <v>1.7718749999999998E-3</v>
      </c>
      <c r="H2432" s="20">
        <v>0</v>
      </c>
      <c r="I2432" s="20">
        <v>0</v>
      </c>
      <c r="J2432" s="20">
        <v>0</v>
      </c>
      <c r="K2432" s="20">
        <v>4.7031875000000001E-2</v>
      </c>
      <c r="L2432" s="20">
        <v>5.6699999999999997E-3</v>
      </c>
      <c r="N2432" s="1">
        <v>4</v>
      </c>
      <c r="O2432" s="8">
        <f>IFERROR(IFERROR(Tabela_BI[[#This Row],[nº Capt. Superf. - DAEE]]/(Tabela_BI[[#This Row],[nº Capt. Subt. - DAEE]] + Tabela_BI[[#This Row],[nº Capt. Superf. - DAEE]]),"") *100,"")</f>
        <v>50</v>
      </c>
      <c r="P2432" s="8">
        <f>IFERROR(IFERROR(Tabela_BI[[#This Row],[nº Capt. Subt. - DAEE]] /(Tabela_BI[[#This Row],[nº Capt. Subt. - DAEE]] + Tabela_BI[[#This Row],[nº Capt. Superf. - DAEE]]),"") *100,"")</f>
        <v>50</v>
      </c>
      <c r="Q2432" s="1">
        <v>3</v>
      </c>
      <c r="R2432" s="1">
        <v>3</v>
      </c>
      <c r="S2432" s="6"/>
      <c r="T2432" s="6"/>
      <c r="W2432" s="1"/>
      <c r="X2432" s="1"/>
      <c r="Y2432" s="1"/>
      <c r="AC2432" s="1"/>
      <c r="AF2432" s="1"/>
      <c r="AG2432" s="1"/>
    </row>
    <row r="2433" spans="1:33" hidden="1" x14ac:dyDescent="0.25">
      <c r="A2433" s="1">
        <v>17</v>
      </c>
      <c r="B2433" s="1">
        <v>2018</v>
      </c>
      <c r="C2433" s="1">
        <v>354220617</v>
      </c>
      <c r="D2433" s="44" t="s">
        <v>522</v>
      </c>
      <c r="E2433" s="20">
        <v>8.8222978000000035E-2</v>
      </c>
      <c r="F2433" s="20">
        <v>6.4900000000000013E-2</v>
      </c>
      <c r="G2433" s="20">
        <v>2.3322978000000015E-2</v>
      </c>
      <c r="H2433" s="20">
        <v>0</v>
      </c>
      <c r="I2433" s="20">
        <v>6.0999999999999997E-4</v>
      </c>
      <c r="J2433" s="20">
        <v>1.4540000000000003E-2</v>
      </c>
      <c r="K2433" s="20">
        <v>6.905E-2</v>
      </c>
      <c r="L2433" s="20">
        <v>4.0229780000000008E-3</v>
      </c>
      <c r="M2433" s="20">
        <v>8.202169919907408E-2</v>
      </c>
      <c r="N2433" s="1">
        <v>8</v>
      </c>
      <c r="O2433" s="8">
        <f>IFERROR(IFERROR(Tabela_BI[[#This Row],[nº Capt. Superf. - DAEE]]/(Tabela_BI[[#This Row],[nº Capt. Subt. - DAEE]] + Tabela_BI[[#This Row],[nº Capt. Superf. - DAEE]]),"") *100,"")</f>
        <v>30.555555555555557</v>
      </c>
      <c r="P2433" s="8">
        <f>IFERROR(IFERROR(Tabela_BI[[#This Row],[nº Capt. Subt. - DAEE]] /(Tabela_BI[[#This Row],[nº Capt. Subt. - DAEE]] + Tabela_BI[[#This Row],[nº Capt. Superf. - DAEE]]),"") *100,"")</f>
        <v>69.444444444444443</v>
      </c>
      <c r="Q2433" s="1">
        <v>11</v>
      </c>
      <c r="R2433" s="1">
        <v>25</v>
      </c>
      <c r="S2433" s="6">
        <v>1336.9066199999997</v>
      </c>
      <c r="T2433" s="6">
        <v>1163.1087593999998</v>
      </c>
      <c r="W2433" s="1"/>
      <c r="X2433" s="1"/>
      <c r="Y2433" s="1"/>
      <c r="AC2433" s="1"/>
      <c r="AF2433" s="1"/>
      <c r="AG2433" s="1"/>
    </row>
    <row r="2434" spans="1:33" hidden="1" x14ac:dyDescent="0.25">
      <c r="A2434" s="1">
        <v>21</v>
      </c>
      <c r="B2434" s="1">
        <v>2018</v>
      </c>
      <c r="C2434" s="1">
        <v>354220621</v>
      </c>
      <c r="D2434" s="44" t="s">
        <v>522</v>
      </c>
      <c r="E2434" s="20">
        <v>0.17356300399999997</v>
      </c>
      <c r="F2434" s="20">
        <v>0.17318300399999997</v>
      </c>
      <c r="G2434" s="20">
        <v>3.8000000000000002E-4</v>
      </c>
      <c r="H2434" s="20">
        <v>0</v>
      </c>
      <c r="I2434" s="20">
        <v>0</v>
      </c>
      <c r="J2434" s="20">
        <v>7.0599999999999996E-2</v>
      </c>
      <c r="K2434" s="20">
        <v>0.10210000000000001</v>
      </c>
      <c r="L2434" s="20">
        <v>8.6300400000000001E-4</v>
      </c>
      <c r="N2434" s="1">
        <v>7</v>
      </c>
      <c r="O2434" s="8">
        <f>IFERROR(IFERROR(Tabela_BI[[#This Row],[nº Capt. Superf. - DAEE]]/(Tabela_BI[[#This Row],[nº Capt. Subt. - DAEE]] + Tabela_BI[[#This Row],[nº Capt. Superf. - DAEE]]),"") *100,"")</f>
        <v>60</v>
      </c>
      <c r="P2434" s="8">
        <f>IFERROR(IFERROR(Tabela_BI[[#This Row],[nº Capt. Subt. - DAEE]] /(Tabela_BI[[#This Row],[nº Capt. Subt. - DAEE]] + Tabela_BI[[#This Row],[nº Capt. Superf. - DAEE]]),"") *100,"")</f>
        <v>40</v>
      </c>
      <c r="Q2434" s="1">
        <v>6</v>
      </c>
      <c r="R2434" s="1">
        <v>4</v>
      </c>
      <c r="S2434" s="6"/>
      <c r="T2434" s="6"/>
      <c r="W2434" s="1"/>
      <c r="X2434" s="1"/>
      <c r="Y2434" s="1"/>
      <c r="AC2434" s="1"/>
      <c r="AF2434" s="1"/>
      <c r="AG2434" s="1"/>
    </row>
    <row r="2435" spans="1:33" hidden="1" x14ac:dyDescent="0.25">
      <c r="A2435" s="1">
        <v>22</v>
      </c>
      <c r="B2435" s="1">
        <v>2018</v>
      </c>
      <c r="C2435" s="1">
        <v>354220622</v>
      </c>
      <c r="D2435" s="44" t="s">
        <v>522</v>
      </c>
      <c r="E2435" s="20">
        <v>5.9729630000000004E-3</v>
      </c>
      <c r="F2435" s="20">
        <v>5.3400000000000001E-3</v>
      </c>
      <c r="G2435" s="20">
        <v>6.3296300000000006E-4</v>
      </c>
      <c r="H2435" s="20">
        <v>0</v>
      </c>
      <c r="I2435" s="20">
        <v>0</v>
      </c>
      <c r="J2435" s="20">
        <v>0</v>
      </c>
      <c r="K2435" s="20">
        <v>5.3400000000000001E-3</v>
      </c>
      <c r="L2435" s="20">
        <v>6.3296300000000006E-4</v>
      </c>
      <c r="N2435" s="1">
        <v>1</v>
      </c>
      <c r="O2435" s="8">
        <f>IFERROR(IFERROR(Tabela_BI[[#This Row],[nº Capt. Superf. - DAEE]]/(Tabela_BI[[#This Row],[nº Capt. Subt. - DAEE]] + Tabela_BI[[#This Row],[nº Capt. Superf. - DAEE]]),"") *100,"")</f>
        <v>50</v>
      </c>
      <c r="P2435" s="8">
        <f>IFERROR(IFERROR(Tabela_BI[[#This Row],[nº Capt. Subt. - DAEE]] /(Tabela_BI[[#This Row],[nº Capt. Subt. - DAEE]] + Tabela_BI[[#This Row],[nº Capt. Superf. - DAEE]]),"") *100,"")</f>
        <v>50</v>
      </c>
      <c r="Q2435" s="1">
        <v>2</v>
      </c>
      <c r="R2435" s="1">
        <v>2</v>
      </c>
      <c r="S2435" s="6"/>
      <c r="T2435" s="6"/>
      <c r="W2435" s="1"/>
      <c r="X2435" s="1"/>
      <c r="Y2435" s="1"/>
      <c r="AC2435" s="1"/>
      <c r="AF2435" s="1"/>
      <c r="AG2435" s="1"/>
    </row>
    <row r="2436" spans="1:33" hidden="1" x14ac:dyDescent="0.25">
      <c r="A2436" s="1">
        <v>2</v>
      </c>
      <c r="B2436" s="1">
        <v>2018</v>
      </c>
      <c r="C2436" s="1">
        <v>35423052</v>
      </c>
      <c r="D2436" s="44" t="s">
        <v>523</v>
      </c>
      <c r="E2436" s="20">
        <v>1.1309907000000003E-2</v>
      </c>
      <c r="F2436" s="20">
        <v>1.1142593000000003E-2</v>
      </c>
      <c r="G2436" s="20">
        <v>1.67314E-4</v>
      </c>
      <c r="H2436" s="20">
        <v>1.3284436834094322E-2</v>
      </c>
      <c r="I2436" s="20">
        <v>5.0000000000000001E-3</v>
      </c>
      <c r="J2436" s="20">
        <v>1.7000000000000001E-4</v>
      </c>
      <c r="K2436" s="20">
        <v>7.2787000000000004E-4</v>
      </c>
      <c r="L2436" s="20">
        <v>5.4120369999999998E-3</v>
      </c>
      <c r="M2436" s="20">
        <v>4.6272046875000007E-3</v>
      </c>
      <c r="N2436" s="1">
        <v>19</v>
      </c>
      <c r="O2436" s="8">
        <f>IFERROR(IFERROR(Tabela_BI[[#This Row],[nº Capt. Superf. - DAEE]]/(Tabela_BI[[#This Row],[nº Capt. Subt. - DAEE]] + Tabela_BI[[#This Row],[nº Capt. Superf. - DAEE]]),"") *100,"")</f>
        <v>85</v>
      </c>
      <c r="P2436" s="8">
        <f>IFERROR(IFERROR(Tabela_BI[[#This Row],[nº Capt. Subt. - DAEE]] /(Tabela_BI[[#This Row],[nº Capt. Subt. - DAEE]] + Tabela_BI[[#This Row],[nº Capt. Superf. - DAEE]]),"") *100,"")</f>
        <v>15</v>
      </c>
      <c r="Q2436" s="1">
        <v>17</v>
      </c>
      <c r="R2436" s="1">
        <v>3</v>
      </c>
      <c r="S2436" s="6">
        <v>57.205439999999996</v>
      </c>
      <c r="T2436" s="6">
        <v>57.205439999999996</v>
      </c>
      <c r="W2436" s="1"/>
      <c r="X2436" s="1"/>
      <c r="Y2436" s="1"/>
      <c r="AC2436" s="1"/>
      <c r="AF2436" s="1"/>
      <c r="AG2436" s="1"/>
    </row>
    <row r="2437" spans="1:33" hidden="1" x14ac:dyDescent="0.25">
      <c r="A2437" s="1">
        <v>21</v>
      </c>
      <c r="B2437" s="1">
        <v>2018</v>
      </c>
      <c r="C2437" s="1">
        <v>354240421</v>
      </c>
      <c r="D2437" s="44" t="s">
        <v>524</v>
      </c>
      <c r="E2437" s="20">
        <v>1.3000000000000002E-4</v>
      </c>
      <c r="F2437" s="20">
        <v>0</v>
      </c>
      <c r="G2437" s="20">
        <v>1.3000000000000002E-4</v>
      </c>
      <c r="H2437" s="20">
        <v>0</v>
      </c>
      <c r="I2437" s="20">
        <v>0</v>
      </c>
      <c r="J2437" s="20">
        <v>0</v>
      </c>
      <c r="K2437" s="20">
        <v>0</v>
      </c>
      <c r="L2437" s="20">
        <v>1.3000000000000002E-4</v>
      </c>
      <c r="N2437" s="1" t="s">
        <v>47</v>
      </c>
      <c r="O2437" s="8" t="str">
        <f>IFERROR(IFERROR(Tabela_BI[[#This Row],[nº Capt. Superf. - DAEE]]/(Tabela_BI[[#This Row],[nº Capt. Subt. - DAEE]] + Tabela_BI[[#This Row],[nº Capt. Superf. - DAEE]]),"") *100,"")</f>
        <v/>
      </c>
      <c r="P2437" s="8" t="str">
        <f>IFERROR(IFERROR(Tabela_BI[[#This Row],[nº Capt. Subt. - DAEE]] /(Tabela_BI[[#This Row],[nº Capt. Subt. - DAEE]] + Tabela_BI[[#This Row],[nº Capt. Superf. - DAEE]]),"") *100,"")</f>
        <v/>
      </c>
      <c r="Q2437" s="1" t="s">
        <v>47</v>
      </c>
      <c r="R2437" s="1">
        <v>3</v>
      </c>
      <c r="S2437" s="6"/>
      <c r="T2437" s="6"/>
      <c r="W2437" s="1"/>
      <c r="X2437" s="1"/>
      <c r="Y2437" s="1"/>
      <c r="AC2437" s="1"/>
      <c r="AF2437" s="1"/>
      <c r="AG2437" s="1"/>
    </row>
    <row r="2438" spans="1:33" hidden="1" x14ac:dyDescent="0.25">
      <c r="A2438" s="1">
        <v>22</v>
      </c>
      <c r="B2438" s="1">
        <v>2018</v>
      </c>
      <c r="C2438" s="1">
        <v>354240422</v>
      </c>
      <c r="D2438" s="44" t="s">
        <v>524</v>
      </c>
      <c r="E2438" s="20">
        <v>4.6328848000000013E-2</v>
      </c>
      <c r="F2438" s="20">
        <v>4.8000000000000001E-4</v>
      </c>
      <c r="G2438" s="20">
        <v>4.5848848000000011E-2</v>
      </c>
      <c r="H2438" s="20">
        <v>0</v>
      </c>
      <c r="I2438" s="20">
        <v>3.2480000000000002E-2</v>
      </c>
      <c r="J2438" s="20">
        <v>6.4400000000000004E-3</v>
      </c>
      <c r="K2438" s="20">
        <v>3.8837500000000005E-3</v>
      </c>
      <c r="L2438" s="20">
        <v>3.5250980000000008E-3</v>
      </c>
      <c r="M2438" s="20">
        <v>5.8660514773148147E-2</v>
      </c>
      <c r="N2438" s="1">
        <v>1</v>
      </c>
      <c r="O2438" s="8">
        <f>IFERROR(IFERROR(Tabela_BI[[#This Row],[nº Capt. Superf. - DAEE]]/(Tabela_BI[[#This Row],[nº Capt. Subt. - DAEE]] + Tabela_BI[[#This Row],[nº Capt. Superf. - DAEE]]),"") *100,"")</f>
        <v>1.6666666666666667</v>
      </c>
      <c r="P2438" s="8">
        <f>IFERROR(IFERROR(Tabela_BI[[#This Row],[nº Capt. Subt. - DAEE]] /(Tabela_BI[[#This Row],[nº Capt. Subt. - DAEE]] + Tabela_BI[[#This Row],[nº Capt. Superf. - DAEE]]),"") *100,"")</f>
        <v>98.333333333333329</v>
      </c>
      <c r="Q2438" s="1">
        <v>1</v>
      </c>
      <c r="R2438" s="1">
        <v>59</v>
      </c>
      <c r="S2438" s="6">
        <v>995.7971520000001</v>
      </c>
      <c r="T2438" s="6">
        <v>995.7971520000001</v>
      </c>
      <c r="W2438" s="1"/>
      <c r="X2438" s="1"/>
      <c r="Y2438" s="1"/>
      <c r="AC2438" s="1"/>
      <c r="AF2438" s="1"/>
      <c r="AG2438" s="1"/>
    </row>
    <row r="2439" spans="1:33" hidden="1" x14ac:dyDescent="0.25">
      <c r="A2439" s="1">
        <v>16</v>
      </c>
      <c r="B2439" s="1">
        <v>2018</v>
      </c>
      <c r="C2439" s="1">
        <v>354250316</v>
      </c>
      <c r="D2439" s="44" t="s">
        <v>525</v>
      </c>
      <c r="E2439" s="20">
        <v>0.95382148199999994</v>
      </c>
      <c r="F2439" s="20">
        <v>0.90110999999999997</v>
      </c>
      <c r="G2439" s="20">
        <v>5.2711482000000011E-2</v>
      </c>
      <c r="H2439" s="20">
        <v>0</v>
      </c>
      <c r="I2439" s="20">
        <v>1.0320000000000001E-2</v>
      </c>
      <c r="J2439" s="20">
        <v>0</v>
      </c>
      <c r="K2439" s="20">
        <v>0.93611148200000005</v>
      </c>
      <c r="L2439" s="20">
        <v>7.3900000000000007E-3</v>
      </c>
      <c r="M2439" s="20">
        <v>1.7722166666666667E-2</v>
      </c>
      <c r="N2439" s="1">
        <v>1</v>
      </c>
      <c r="O2439" s="8">
        <f>IFERROR(IFERROR(Tabela_BI[[#This Row],[nº Capt. Superf. - DAEE]]/(Tabela_BI[[#This Row],[nº Capt. Subt. - DAEE]] + Tabela_BI[[#This Row],[nº Capt. Superf. - DAEE]]),"") *100,"")</f>
        <v>35.483870967741936</v>
      </c>
      <c r="P2439" s="8">
        <f>IFERROR(IFERROR(Tabela_BI[[#This Row],[nº Capt. Subt. - DAEE]] /(Tabela_BI[[#This Row],[nº Capt. Subt. - DAEE]] + Tabela_BI[[#This Row],[nº Capt. Superf. - DAEE]]),"") *100,"")</f>
        <v>64.516129032258064</v>
      </c>
      <c r="Q2439" s="1">
        <v>11</v>
      </c>
      <c r="R2439" s="1">
        <v>20</v>
      </c>
      <c r="S2439" s="6">
        <v>221.71032179999997</v>
      </c>
      <c r="T2439" s="6">
        <v>221.71032179999997</v>
      </c>
      <c r="W2439" s="1"/>
      <c r="X2439" s="1"/>
      <c r="Y2439" s="1"/>
      <c r="AC2439" s="1"/>
      <c r="AF2439" s="1"/>
      <c r="AG2439" s="1"/>
    </row>
    <row r="2440" spans="1:33" hidden="1" x14ac:dyDescent="0.25">
      <c r="A2440" s="1">
        <v>11</v>
      </c>
      <c r="B2440" s="1">
        <v>2018</v>
      </c>
      <c r="C2440" s="1">
        <v>354260211</v>
      </c>
      <c r="D2440" s="44" t="s">
        <v>526</v>
      </c>
      <c r="E2440" s="20">
        <v>0.113525185</v>
      </c>
      <c r="F2440" s="20">
        <v>7.8549999999999995E-2</v>
      </c>
      <c r="G2440" s="20">
        <v>3.4975185000000006E-2</v>
      </c>
      <c r="H2440" s="20">
        <v>0.27296448503297832</v>
      </c>
      <c r="I2440" s="20">
        <v>7.0248150000000002E-3</v>
      </c>
      <c r="J2440" s="20">
        <v>4.0662960000000014E-3</v>
      </c>
      <c r="K2440" s="20">
        <v>6.2811573999999995E-2</v>
      </c>
      <c r="L2440" s="20">
        <v>3.9622500000000005E-2</v>
      </c>
      <c r="M2440" s="20">
        <v>0.15899607681828704</v>
      </c>
      <c r="N2440" s="1">
        <v>168</v>
      </c>
      <c r="O2440" s="8">
        <f>IFERROR(IFERROR(Tabela_BI[[#This Row],[nº Capt. Superf. - DAEE]]/(Tabela_BI[[#This Row],[nº Capt. Subt. - DAEE]] + Tabela_BI[[#This Row],[nº Capt. Superf. - DAEE]]),"") *100,"")</f>
        <v>50.877192982456144</v>
      </c>
      <c r="P2440" s="8">
        <f>IFERROR(IFERROR(Tabela_BI[[#This Row],[nº Capt. Subt. - DAEE]] /(Tabela_BI[[#This Row],[nº Capt. Subt. - DAEE]] + Tabela_BI[[#This Row],[nº Capt. Superf. - DAEE]]),"") *100,"")</f>
        <v>49.122807017543856</v>
      </c>
      <c r="Q2440" s="1">
        <v>58</v>
      </c>
      <c r="R2440" s="1">
        <v>56</v>
      </c>
      <c r="S2440" s="6">
        <v>2453.7567600000002</v>
      </c>
      <c r="T2440" s="6">
        <v>2453.7567600000002</v>
      </c>
      <c r="W2440" s="1"/>
      <c r="X2440" s="1"/>
      <c r="Y2440" s="1"/>
      <c r="AC2440" s="1"/>
      <c r="AF2440" s="1"/>
      <c r="AG2440" s="1"/>
    </row>
    <row r="2441" spans="1:33" hidden="1" x14ac:dyDescent="0.25">
      <c r="A2441" s="1">
        <v>8</v>
      </c>
      <c r="B2441" s="1">
        <v>2018</v>
      </c>
      <c r="C2441" s="1">
        <v>35427018</v>
      </c>
      <c r="D2441" s="44" t="s">
        <v>527</v>
      </c>
      <c r="E2441" s="20">
        <v>0.11690713</v>
      </c>
      <c r="F2441" s="20">
        <v>4.5816666999999998E-2</v>
      </c>
      <c r="G2441" s="20">
        <v>7.1090462999999993E-2</v>
      </c>
      <c r="H2441" s="20">
        <v>1.74733637747336E-3</v>
      </c>
      <c r="I2441" s="20">
        <v>6.7080000000000001E-2</v>
      </c>
      <c r="J2441" s="20">
        <v>3.0900000000000003E-3</v>
      </c>
      <c r="K2441" s="20">
        <v>4.4576667E-2</v>
      </c>
      <c r="L2441" s="20">
        <v>2.1604630000000001E-3</v>
      </c>
      <c r="M2441" s="20">
        <v>1.7412169791666668E-2</v>
      </c>
      <c r="N2441" s="1">
        <v>4</v>
      </c>
      <c r="O2441" s="8">
        <f>IFERROR(IFERROR(Tabela_BI[[#This Row],[nº Capt. Superf. - DAEE]]/(Tabela_BI[[#This Row],[nº Capt. Subt. - DAEE]] + Tabela_BI[[#This Row],[nº Capt. Superf. - DAEE]]),"") *100,"")</f>
        <v>40</v>
      </c>
      <c r="P2441" s="8">
        <f>IFERROR(IFERROR(Tabela_BI[[#This Row],[nº Capt. Subt. - DAEE]] /(Tabela_BI[[#This Row],[nº Capt. Subt. - DAEE]] + Tabela_BI[[#This Row],[nº Capt. Superf. - DAEE]]),"") *100,"")</f>
        <v>60</v>
      </c>
      <c r="Q2441" s="1">
        <v>12</v>
      </c>
      <c r="R2441" s="1">
        <v>18</v>
      </c>
      <c r="S2441" s="6">
        <v>318.60000000000002</v>
      </c>
      <c r="T2441" s="6">
        <v>318.60000000000002</v>
      </c>
      <c r="W2441" s="1"/>
      <c r="X2441" s="1"/>
      <c r="Y2441" s="1"/>
      <c r="AC2441" s="1"/>
      <c r="AF2441" s="1"/>
      <c r="AG2441" s="1"/>
    </row>
    <row r="2442" spans="1:33" hidden="1" x14ac:dyDescent="0.25">
      <c r="A2442" s="1">
        <v>11</v>
      </c>
      <c r="B2442" s="1">
        <v>2018</v>
      </c>
      <c r="C2442" s="1">
        <v>354280011</v>
      </c>
      <c r="D2442" s="44" t="s">
        <v>528</v>
      </c>
      <c r="E2442" s="20">
        <v>2.5600000000000002E-3</v>
      </c>
      <c r="F2442" s="20">
        <v>2.5600000000000002E-3</v>
      </c>
      <c r="G2442" s="20">
        <v>0</v>
      </c>
      <c r="H2442" s="20">
        <v>4.3399606798579403E-3</v>
      </c>
      <c r="I2442" s="20">
        <v>2.5600000000000002E-3</v>
      </c>
      <c r="J2442" s="20">
        <v>0</v>
      </c>
      <c r="K2442" s="20">
        <v>0</v>
      </c>
      <c r="L2442" s="20">
        <v>0</v>
      </c>
      <c r="M2442" s="20">
        <v>5.8770190104166673E-3</v>
      </c>
      <c r="N2442" s="1">
        <v>3</v>
      </c>
      <c r="O2442" s="8" t="str">
        <f>IFERROR(IFERROR(Tabela_BI[[#This Row],[nº Capt. Superf. - DAEE]]/(Tabela_BI[[#This Row],[nº Capt. Subt. - DAEE]] + Tabela_BI[[#This Row],[nº Capt. Superf. - DAEE]]),"") *100,"")</f>
        <v/>
      </c>
      <c r="P2442" s="8" t="str">
        <f>IFERROR(IFERROR(Tabela_BI[[#This Row],[nº Capt. Subt. - DAEE]] /(Tabela_BI[[#This Row],[nº Capt. Subt. - DAEE]] + Tabela_BI[[#This Row],[nº Capt. Superf. - DAEE]]),"") *100,"")</f>
        <v/>
      </c>
      <c r="Q2442" s="1">
        <v>2</v>
      </c>
      <c r="R2442" s="1" t="s">
        <v>47</v>
      </c>
      <c r="S2442" s="6">
        <v>31.998643379999994</v>
      </c>
      <c r="T2442" s="6">
        <v>31.998643379999994</v>
      </c>
      <c r="W2442" s="1"/>
      <c r="X2442" s="1"/>
      <c r="Y2442" s="1"/>
      <c r="AC2442" s="1"/>
      <c r="AF2442" s="1"/>
      <c r="AG2442" s="1"/>
    </row>
    <row r="2443" spans="1:33" hidden="1" x14ac:dyDescent="0.25">
      <c r="A2443" s="1">
        <v>13</v>
      </c>
      <c r="B2443" s="1">
        <v>2018</v>
      </c>
      <c r="C2443" s="1">
        <v>354290913</v>
      </c>
      <c r="D2443" s="44" t="s">
        <v>529</v>
      </c>
      <c r="E2443" s="20">
        <v>0.25501416799999999</v>
      </c>
      <c r="F2443" s="20">
        <v>0.11595546300000001</v>
      </c>
      <c r="G2443" s="20">
        <v>0.13905870499999998</v>
      </c>
      <c r="H2443" s="20">
        <v>0</v>
      </c>
      <c r="I2443" s="20">
        <v>4.3879999999999995E-2</v>
      </c>
      <c r="J2443" s="20">
        <v>2.4753700000000006E-3</v>
      </c>
      <c r="K2443" s="20">
        <v>0.19627592700000004</v>
      </c>
      <c r="L2443" s="20">
        <v>1.2382871E-2</v>
      </c>
      <c r="M2443" s="20">
        <v>3.8935567129629631E-2</v>
      </c>
      <c r="N2443" s="1">
        <v>25</v>
      </c>
      <c r="O2443" s="8">
        <f>IFERROR(IFERROR(Tabela_BI[[#This Row],[nº Capt. Superf. - DAEE]]/(Tabela_BI[[#This Row],[nº Capt. Subt. - DAEE]] + Tabela_BI[[#This Row],[nº Capt. Superf. - DAEE]]),"") *100,"")</f>
        <v>34.4</v>
      </c>
      <c r="P2443" s="8">
        <f>IFERROR(IFERROR(Tabela_BI[[#This Row],[nº Capt. Subt. - DAEE]] /(Tabela_BI[[#This Row],[nº Capt. Subt. - DAEE]] + Tabela_BI[[#This Row],[nº Capt. Superf. - DAEE]]),"") *100,"")</f>
        <v>65.600000000000009</v>
      </c>
      <c r="Q2443" s="1">
        <v>43</v>
      </c>
      <c r="R2443" s="1">
        <v>82</v>
      </c>
      <c r="S2443" s="6">
        <v>629.64864</v>
      </c>
      <c r="T2443" s="6">
        <v>0</v>
      </c>
      <c r="W2443" s="1"/>
      <c r="X2443" s="1"/>
      <c r="Y2443" s="1"/>
      <c r="AC2443" s="1"/>
      <c r="AF2443" s="1"/>
      <c r="AG2443" s="1"/>
    </row>
    <row r="2444" spans="1:33" hidden="1" x14ac:dyDescent="0.25">
      <c r="A2444" s="1">
        <v>14</v>
      </c>
      <c r="B2444" s="1">
        <v>2018</v>
      </c>
      <c r="C2444" s="1">
        <v>354300614</v>
      </c>
      <c r="D2444" s="44" t="s">
        <v>530</v>
      </c>
      <c r="E2444" s="20">
        <v>0.24521078700000065</v>
      </c>
      <c r="F2444" s="20">
        <v>0.22780189800000064</v>
      </c>
      <c r="G2444" s="20">
        <v>1.7408889000000004E-2</v>
      </c>
      <c r="H2444" s="20">
        <v>0</v>
      </c>
      <c r="I2444" s="20">
        <v>3.4880000000000001E-2</v>
      </c>
      <c r="J2444" s="20">
        <v>4.1689999999999998E-2</v>
      </c>
      <c r="K2444" s="20">
        <v>0.16719078700000059</v>
      </c>
      <c r="L2444" s="20">
        <v>1.4499999999999999E-3</v>
      </c>
      <c r="M2444" s="20">
        <v>3.9348114895833335E-2</v>
      </c>
      <c r="N2444" s="1">
        <v>50</v>
      </c>
      <c r="O2444" s="8">
        <f>IFERROR(IFERROR(Tabela_BI[[#This Row],[nº Capt. Superf. - DAEE]]/(Tabela_BI[[#This Row],[nº Capt. Subt. - DAEE]] + Tabela_BI[[#This Row],[nº Capt. Superf. - DAEE]]),"") *100,"")</f>
        <v>95</v>
      </c>
      <c r="P2444" s="8">
        <f>IFERROR(IFERROR(Tabela_BI[[#This Row],[nº Capt. Subt. - DAEE]] /(Tabela_BI[[#This Row],[nº Capt. Subt. - DAEE]] + Tabela_BI[[#This Row],[nº Capt. Superf. - DAEE]]),"") *100,"")</f>
        <v>5</v>
      </c>
      <c r="Q2444" s="1">
        <v>171</v>
      </c>
      <c r="R2444" s="1">
        <v>9</v>
      </c>
      <c r="S2444" s="6">
        <v>378.87495660000002</v>
      </c>
      <c r="T2444" s="6">
        <v>340.98746094000001</v>
      </c>
      <c r="W2444" s="1"/>
      <c r="X2444" s="1"/>
      <c r="Y2444" s="1"/>
      <c r="AC2444" s="1"/>
      <c r="AF2444" s="1"/>
      <c r="AG2444" s="1"/>
    </row>
    <row r="2445" spans="1:33" hidden="1" x14ac:dyDescent="0.25">
      <c r="A2445" s="1">
        <v>8</v>
      </c>
      <c r="B2445" s="1">
        <v>2018</v>
      </c>
      <c r="C2445" s="1">
        <v>35431058</v>
      </c>
      <c r="D2445" s="44" t="s">
        <v>531</v>
      </c>
      <c r="E2445" s="20">
        <v>0.40393111100000018</v>
      </c>
      <c r="F2445" s="20">
        <v>0.37797111100000019</v>
      </c>
      <c r="G2445" s="20">
        <v>2.5959999999999993E-2</v>
      </c>
      <c r="H2445" s="20">
        <v>0</v>
      </c>
      <c r="I2445" s="20">
        <v>1.9300000000000001E-2</v>
      </c>
      <c r="J2445" s="20">
        <v>2.3000000000000001E-4</v>
      </c>
      <c r="K2445" s="20">
        <v>0.38013222200000013</v>
      </c>
      <c r="L2445" s="20">
        <v>4.2688890000000005E-3</v>
      </c>
      <c r="M2445" s="20">
        <v>9.2719515625000002E-3</v>
      </c>
      <c r="N2445" s="1">
        <v>17</v>
      </c>
      <c r="O2445" s="8">
        <f>IFERROR(IFERROR(Tabela_BI[[#This Row],[nº Capt. Superf. - DAEE]]/(Tabela_BI[[#This Row],[nº Capt. Subt. - DAEE]] + Tabela_BI[[#This Row],[nº Capt. Superf. - DAEE]]),"") *100,"")</f>
        <v>70.769230769230774</v>
      </c>
      <c r="P2445" s="8">
        <f>IFERROR(IFERROR(Tabela_BI[[#This Row],[nº Capt. Subt. - DAEE]] /(Tabela_BI[[#This Row],[nº Capt. Subt. - DAEE]] + Tabela_BI[[#This Row],[nº Capt. Superf. - DAEE]]),"") *100,"")</f>
        <v>29.230769230769234</v>
      </c>
      <c r="Q2445" s="1">
        <v>46</v>
      </c>
      <c r="R2445" s="1">
        <v>19</v>
      </c>
      <c r="S2445" s="6">
        <v>172.24671600000002</v>
      </c>
      <c r="T2445" s="6">
        <v>172.24671600000002</v>
      </c>
      <c r="W2445" s="1"/>
      <c r="X2445" s="1"/>
      <c r="Y2445" s="1"/>
      <c r="AC2445" s="1"/>
      <c r="AF2445" s="1"/>
      <c r="AG2445" s="1"/>
    </row>
    <row r="2446" spans="1:33" hidden="1" x14ac:dyDescent="0.25">
      <c r="A2446" s="1">
        <v>17</v>
      </c>
      <c r="B2446" s="1">
        <v>2018</v>
      </c>
      <c r="C2446" s="1">
        <v>354320417</v>
      </c>
      <c r="D2446" s="44" t="s">
        <v>532</v>
      </c>
      <c r="E2446" s="20">
        <v>0.18951000000000004</v>
      </c>
      <c r="F2446" s="20">
        <v>0.17561000000000004</v>
      </c>
      <c r="G2446" s="20">
        <v>1.3899999999999999E-2</v>
      </c>
      <c r="H2446" s="20">
        <v>0</v>
      </c>
      <c r="I2446" s="20">
        <v>9.6600000000000002E-3</v>
      </c>
      <c r="J2446" s="20">
        <v>2.3099999999999999E-2</v>
      </c>
      <c r="K2446" s="20">
        <v>0.15606000000000003</v>
      </c>
      <c r="L2446" s="20">
        <v>6.8999999999999997E-4</v>
      </c>
      <c r="M2446" s="20">
        <v>8.7363085937500005E-3</v>
      </c>
      <c r="N2446" s="1">
        <v>8</v>
      </c>
      <c r="O2446" s="8">
        <f>IFERROR(IFERROR(Tabela_BI[[#This Row],[nº Capt. Superf. - DAEE]]/(Tabela_BI[[#This Row],[nº Capt. Subt. - DAEE]] + Tabela_BI[[#This Row],[nº Capt. Superf. - DAEE]]),"") *100,"")</f>
        <v>46.428571428571431</v>
      </c>
      <c r="P2446" s="8">
        <f>IFERROR(IFERROR(Tabela_BI[[#This Row],[nº Capt. Subt. - DAEE]] /(Tabela_BI[[#This Row],[nº Capt. Subt. - DAEE]] + Tabela_BI[[#This Row],[nº Capt. Superf. - DAEE]]),"") *100,"")</f>
        <v>53.571428571428569</v>
      </c>
      <c r="Q2446" s="1">
        <v>13</v>
      </c>
      <c r="R2446" s="1">
        <v>15</v>
      </c>
      <c r="S2446" s="6">
        <v>163.58760000000001</v>
      </c>
      <c r="T2446" s="6">
        <v>163.58760000000001</v>
      </c>
      <c r="W2446" s="1"/>
      <c r="X2446" s="1"/>
      <c r="Y2446" s="1"/>
      <c r="AC2446" s="1"/>
      <c r="AF2446" s="1"/>
      <c r="AG2446" s="1"/>
    </row>
    <row r="2447" spans="1:33" hidden="1" x14ac:dyDescent="0.25">
      <c r="A2447" s="1">
        <v>21</v>
      </c>
      <c r="B2447" s="1">
        <v>2018</v>
      </c>
      <c r="C2447" s="1">
        <v>354323821</v>
      </c>
      <c r="D2447" s="44" t="s">
        <v>533</v>
      </c>
      <c r="E2447" s="20">
        <v>7.3499628999999997E-2</v>
      </c>
      <c r="F2447" s="20">
        <v>7.3379629000000002E-2</v>
      </c>
      <c r="G2447" s="20">
        <v>1.1999999999999999E-4</v>
      </c>
      <c r="H2447" s="20">
        <v>0</v>
      </c>
      <c r="I2447" s="20">
        <v>0</v>
      </c>
      <c r="J2447" s="20">
        <v>0</v>
      </c>
      <c r="K2447" s="20">
        <v>7.3379629000000002E-2</v>
      </c>
      <c r="L2447" s="20">
        <v>1.1999999999999999E-4</v>
      </c>
      <c r="M2447" s="20">
        <v>5.0640218749999997E-3</v>
      </c>
      <c r="N2447" s="1">
        <v>1</v>
      </c>
      <c r="O2447" s="8">
        <f>IFERROR(IFERROR(Tabela_BI[[#This Row],[nº Capt. Superf. - DAEE]]/(Tabela_BI[[#This Row],[nº Capt. Subt. - DAEE]] + Tabela_BI[[#This Row],[nº Capt. Superf. - DAEE]]),"") *100,"")</f>
        <v>60</v>
      </c>
      <c r="P2447" s="8">
        <f>IFERROR(IFERROR(Tabela_BI[[#This Row],[nº Capt. Subt. - DAEE]] /(Tabela_BI[[#This Row],[nº Capt. Subt. - DAEE]] + Tabela_BI[[#This Row],[nº Capt. Superf. - DAEE]]),"") *100,"")</f>
        <v>40</v>
      </c>
      <c r="Q2447" s="1">
        <v>3</v>
      </c>
      <c r="R2447" s="1">
        <v>2</v>
      </c>
      <c r="S2447" s="6">
        <v>98.388885599999995</v>
      </c>
      <c r="T2447" s="6">
        <v>98.388885599999995</v>
      </c>
      <c r="W2447" s="1"/>
      <c r="X2447" s="1"/>
      <c r="Y2447" s="1"/>
      <c r="AC2447" s="1"/>
      <c r="AF2447" s="1"/>
      <c r="AG2447" s="1"/>
    </row>
    <row r="2448" spans="1:33" hidden="1" x14ac:dyDescent="0.25">
      <c r="A2448" s="1">
        <v>14</v>
      </c>
      <c r="B2448" s="1">
        <v>2018</v>
      </c>
      <c r="C2448" s="1">
        <v>354325314</v>
      </c>
      <c r="D2448" s="44" t="s">
        <v>534</v>
      </c>
      <c r="E2448" s="20">
        <v>0.14845999999999998</v>
      </c>
      <c r="F2448" s="20">
        <v>0.14498999999999998</v>
      </c>
      <c r="G2448" s="20">
        <v>3.47E-3</v>
      </c>
      <c r="H2448" s="20">
        <v>0</v>
      </c>
      <c r="I2448" s="20">
        <v>4.4199999999999995E-3</v>
      </c>
      <c r="J2448" s="20">
        <v>0.13713999999999998</v>
      </c>
      <c r="K2448" s="20">
        <v>5.7199999999999985E-3</v>
      </c>
      <c r="L2448" s="20">
        <v>1.1799999999999998E-3</v>
      </c>
      <c r="M2448" s="20">
        <v>1.7823193229166666E-2</v>
      </c>
      <c r="N2448" s="1">
        <v>5</v>
      </c>
      <c r="O2448" s="8">
        <f>IFERROR(IFERROR(Tabela_BI[[#This Row],[nº Capt. Superf. - DAEE]]/(Tabela_BI[[#This Row],[nº Capt. Subt. - DAEE]] + Tabela_BI[[#This Row],[nº Capt. Superf. - DAEE]]),"") *100,"")</f>
        <v>77.777777777777786</v>
      </c>
      <c r="P2448" s="8">
        <f>IFERROR(IFERROR(Tabela_BI[[#This Row],[nº Capt. Subt. - DAEE]] /(Tabela_BI[[#This Row],[nº Capt. Subt. - DAEE]] + Tabela_BI[[#This Row],[nº Capt. Superf. - DAEE]]),"") *100,"")</f>
        <v>22.222222222222221</v>
      </c>
      <c r="Q2448" s="1">
        <v>14</v>
      </c>
      <c r="R2448" s="1">
        <v>4</v>
      </c>
      <c r="S2448" s="6">
        <v>130.73400000000001</v>
      </c>
      <c r="T2448" s="6">
        <v>130.73400000000001</v>
      </c>
      <c r="W2448" s="1"/>
      <c r="X2448" s="1"/>
      <c r="Y2448" s="1"/>
      <c r="AC2448" s="1"/>
      <c r="AF2448" s="1"/>
      <c r="AG2448" s="1"/>
    </row>
    <row r="2449" spans="1:33" hidden="1" x14ac:dyDescent="0.25">
      <c r="A2449" s="1">
        <v>6</v>
      </c>
      <c r="B2449" s="1">
        <v>2018</v>
      </c>
      <c r="C2449" s="1">
        <v>35433036</v>
      </c>
      <c r="D2449" s="44" t="s">
        <v>535</v>
      </c>
      <c r="E2449" s="20">
        <v>0.2205938890000001</v>
      </c>
      <c r="F2449" s="20">
        <v>2.9747777999999996E-2</v>
      </c>
      <c r="G2449" s="20">
        <v>0.1908461110000001</v>
      </c>
      <c r="H2449" s="20">
        <v>0</v>
      </c>
      <c r="I2449" s="20">
        <v>0</v>
      </c>
      <c r="J2449" s="20">
        <v>4.0607778000000011E-2</v>
      </c>
      <c r="K2449" s="20">
        <v>3.1E-4</v>
      </c>
      <c r="L2449" s="20">
        <v>0.17967611100000008</v>
      </c>
      <c r="M2449" s="20">
        <v>0.37074592410300927</v>
      </c>
      <c r="N2449" s="1">
        <v>9</v>
      </c>
      <c r="O2449" s="8">
        <f>IFERROR(IFERROR(Tabela_BI[[#This Row],[nº Capt. Superf. - DAEE]]/(Tabela_BI[[#This Row],[nº Capt. Subt. - DAEE]] + Tabela_BI[[#This Row],[nº Capt. Superf. - DAEE]]),"") *100,"")</f>
        <v>20</v>
      </c>
      <c r="P2449" s="8">
        <f>IFERROR(IFERROR(Tabela_BI[[#This Row],[nº Capt. Subt. - DAEE]] /(Tabela_BI[[#This Row],[nº Capt. Subt. - DAEE]] + Tabela_BI[[#This Row],[nº Capt. Superf. - DAEE]]),"") *100,"")</f>
        <v>80</v>
      </c>
      <c r="Q2449" s="1">
        <v>10</v>
      </c>
      <c r="R2449" s="1">
        <v>40</v>
      </c>
      <c r="S2449" s="6">
        <v>4674.269268</v>
      </c>
      <c r="T2449" s="6">
        <v>3271.9884876000001</v>
      </c>
      <c r="W2449" s="1"/>
      <c r="X2449" s="1"/>
      <c r="Y2449" s="1"/>
      <c r="AC2449" s="1"/>
      <c r="AF2449" s="1"/>
      <c r="AG2449" s="1"/>
    </row>
    <row r="2450" spans="1:33" hidden="1" x14ac:dyDescent="0.25">
      <c r="A2450" s="1">
        <v>4</v>
      </c>
      <c r="B2450" s="1">
        <v>2018</v>
      </c>
      <c r="C2450" s="1">
        <v>35434024</v>
      </c>
      <c r="D2450" s="44" t="s">
        <v>536</v>
      </c>
      <c r="E2450" s="20">
        <v>5.8767953679999927</v>
      </c>
      <c r="F2450" s="20">
        <v>0.13217629600000003</v>
      </c>
      <c r="G2450" s="20">
        <v>5.7446190719999928</v>
      </c>
      <c r="H2450" s="20">
        <v>2.6914216451040098</v>
      </c>
      <c r="I2450" s="20">
        <v>4.6906707399999963</v>
      </c>
      <c r="J2450" s="20">
        <v>0.37203308600000007</v>
      </c>
      <c r="K2450" s="20">
        <v>9.0932730999999975E-2</v>
      </c>
      <c r="L2450" s="20">
        <v>0.72315881100000001</v>
      </c>
      <c r="M2450" s="20">
        <v>2.7118883521527777</v>
      </c>
      <c r="N2450" s="1">
        <v>66</v>
      </c>
      <c r="O2450" s="8">
        <f>IFERROR(IFERROR(Tabela_BI[[#This Row],[nº Capt. Superf. - DAEE]]/(Tabela_BI[[#This Row],[nº Capt. Subt. - DAEE]] + Tabela_BI[[#This Row],[nº Capt. Superf. - DAEE]]),"") *100,"")</f>
        <v>13.428120063191153</v>
      </c>
      <c r="P2450" s="8">
        <f>IFERROR(IFERROR(Tabela_BI[[#This Row],[nº Capt. Subt. - DAEE]] /(Tabela_BI[[#This Row],[nº Capt. Subt. - DAEE]] + Tabela_BI[[#This Row],[nº Capt. Superf. - DAEE]]),"") *100,"")</f>
        <v>86.571879936808855</v>
      </c>
      <c r="Q2450" s="1">
        <v>85</v>
      </c>
      <c r="R2450" s="1">
        <v>548</v>
      </c>
      <c r="S2450" s="6">
        <v>37211.40999</v>
      </c>
      <c r="T2450" s="6">
        <v>34978.725390599997</v>
      </c>
      <c r="W2450" s="1"/>
      <c r="X2450" s="1"/>
      <c r="Y2450" s="1"/>
      <c r="AC2450" s="1"/>
      <c r="AF2450" s="1"/>
      <c r="AG2450" s="1"/>
    </row>
    <row r="2451" spans="1:33" hidden="1" x14ac:dyDescent="0.25">
      <c r="A2451" s="1">
        <v>9</v>
      </c>
      <c r="B2451" s="1">
        <v>2018</v>
      </c>
      <c r="C2451" s="1">
        <v>35434029</v>
      </c>
      <c r="D2451" s="44" t="s">
        <v>536</v>
      </c>
      <c r="E2451" s="20">
        <v>2.3000000000000001E-4</v>
      </c>
      <c r="F2451" s="20">
        <v>0</v>
      </c>
      <c r="G2451" s="20">
        <v>2.3000000000000001E-4</v>
      </c>
      <c r="H2451" s="20">
        <v>0</v>
      </c>
      <c r="I2451" s="20">
        <v>0</v>
      </c>
      <c r="J2451" s="20">
        <v>0</v>
      </c>
      <c r="K2451" s="20">
        <v>0</v>
      </c>
      <c r="L2451" s="20">
        <v>2.3000000000000001E-4</v>
      </c>
      <c r="N2451" s="1">
        <v>1</v>
      </c>
      <c r="O2451" s="8" t="str">
        <f>IFERROR(IFERROR(Tabela_BI[[#This Row],[nº Capt. Superf. - DAEE]]/(Tabela_BI[[#This Row],[nº Capt. Subt. - DAEE]] + Tabela_BI[[#This Row],[nº Capt. Superf. - DAEE]]),"") *100,"")</f>
        <v/>
      </c>
      <c r="P2451" s="8" t="str">
        <f>IFERROR(IFERROR(Tabela_BI[[#This Row],[nº Capt. Subt. - DAEE]] /(Tabela_BI[[#This Row],[nº Capt. Subt. - DAEE]] + Tabela_BI[[#This Row],[nº Capt. Superf. - DAEE]]),"") *100,"")</f>
        <v/>
      </c>
      <c r="Q2451" s="1" t="s">
        <v>47</v>
      </c>
      <c r="R2451" s="1">
        <v>1</v>
      </c>
      <c r="S2451" s="6"/>
      <c r="T2451" s="6"/>
      <c r="W2451" s="1"/>
      <c r="X2451" s="1"/>
      <c r="Y2451" s="1"/>
      <c r="AC2451" s="1"/>
      <c r="AF2451" s="1"/>
      <c r="AG2451" s="1"/>
    </row>
    <row r="2452" spans="1:33" hidden="1" x14ac:dyDescent="0.25">
      <c r="A2452" s="1">
        <v>8</v>
      </c>
      <c r="B2452" s="1">
        <v>2018</v>
      </c>
      <c r="C2452" s="1">
        <v>35436008</v>
      </c>
      <c r="D2452" s="44" t="s">
        <v>537</v>
      </c>
      <c r="E2452" s="20">
        <v>3.2829999999999998E-2</v>
      </c>
      <c r="F2452" s="20">
        <v>1.5149999999999999E-2</v>
      </c>
      <c r="G2452" s="20">
        <v>1.7680000000000001E-2</v>
      </c>
      <c r="H2452" s="20">
        <v>3.2229832572298299E-2</v>
      </c>
      <c r="I2452" s="20">
        <v>1.383E-2</v>
      </c>
      <c r="J2452" s="20">
        <v>0</v>
      </c>
      <c r="K2452" s="20">
        <v>1.6569999999999998E-2</v>
      </c>
      <c r="L2452" s="20">
        <v>2.4300000000000003E-3</v>
      </c>
      <c r="M2452" s="20">
        <v>7.7426510416666672E-3</v>
      </c>
      <c r="N2452" s="1" t="s">
        <v>47</v>
      </c>
      <c r="O2452" s="8">
        <f>IFERROR(IFERROR(Tabela_BI[[#This Row],[nº Capt. Superf. - DAEE]]/(Tabela_BI[[#This Row],[nº Capt. Subt. - DAEE]] + Tabela_BI[[#This Row],[nº Capt. Superf. - DAEE]]),"") *100,"")</f>
        <v>25</v>
      </c>
      <c r="P2452" s="8">
        <f>IFERROR(IFERROR(Tabela_BI[[#This Row],[nº Capt. Subt. - DAEE]] /(Tabela_BI[[#This Row],[nº Capt. Subt. - DAEE]] + Tabela_BI[[#This Row],[nº Capt. Superf. - DAEE]]),"") *100,"")</f>
        <v>75</v>
      </c>
      <c r="Q2452" s="1">
        <v>4</v>
      </c>
      <c r="R2452" s="1">
        <v>12</v>
      </c>
      <c r="S2452" s="6">
        <v>157.33656000000002</v>
      </c>
      <c r="T2452" s="6">
        <v>157.33656000000002</v>
      </c>
      <c r="W2452" s="1"/>
      <c r="X2452" s="1"/>
      <c r="Y2452" s="1"/>
      <c r="AC2452" s="1"/>
      <c r="AF2452" s="1"/>
      <c r="AG2452" s="1"/>
    </row>
    <row r="2453" spans="1:33" hidden="1" x14ac:dyDescent="0.25">
      <c r="A2453" s="1">
        <v>9</v>
      </c>
      <c r="B2453" s="1">
        <v>2018</v>
      </c>
      <c r="C2453" s="1">
        <v>35437099</v>
      </c>
      <c r="D2453" s="44" t="s">
        <v>538</v>
      </c>
      <c r="E2453" s="20">
        <v>0.36775999999999998</v>
      </c>
      <c r="F2453" s="20">
        <v>0.17360999999999999</v>
      </c>
      <c r="G2453" s="20">
        <v>0.19414999999999999</v>
      </c>
      <c r="H2453" s="20">
        <v>1.8253044140030442E-2</v>
      </c>
      <c r="I2453" s="20">
        <v>1.8519999999999998E-2</v>
      </c>
      <c r="J2453" s="20">
        <v>5.2700000000000004E-3</v>
      </c>
      <c r="K2453" s="20">
        <v>0.34195999999999993</v>
      </c>
      <c r="L2453" s="20">
        <v>2.0100000000000001E-3</v>
      </c>
      <c r="M2453" s="20">
        <v>2.5264853839285718E-2</v>
      </c>
      <c r="N2453" s="1">
        <v>3</v>
      </c>
      <c r="O2453" s="8">
        <f>IFERROR(IFERROR(Tabela_BI[[#This Row],[nº Capt. Superf. - DAEE]]/(Tabela_BI[[#This Row],[nº Capt. Subt. - DAEE]] + Tabela_BI[[#This Row],[nº Capt. Superf. - DAEE]]),"") *100,"")</f>
        <v>37.5</v>
      </c>
      <c r="P2453" s="8">
        <f>IFERROR(IFERROR(Tabela_BI[[#This Row],[nº Capt. Subt. - DAEE]] /(Tabela_BI[[#This Row],[nº Capt. Subt. - DAEE]] + Tabela_BI[[#This Row],[nº Capt. Superf. - DAEE]]),"") *100,"")</f>
        <v>62.5</v>
      </c>
      <c r="Q2453" s="1">
        <v>12</v>
      </c>
      <c r="R2453" s="1">
        <v>20</v>
      </c>
      <c r="S2453" s="6">
        <v>473.14799999999997</v>
      </c>
      <c r="T2453" s="6">
        <v>0</v>
      </c>
      <c r="W2453" s="1"/>
      <c r="X2453" s="1"/>
      <c r="Y2453" s="1"/>
      <c r="AC2453" s="1"/>
      <c r="AF2453" s="1"/>
      <c r="AG2453" s="1"/>
    </row>
    <row r="2454" spans="1:33" hidden="1" x14ac:dyDescent="0.25">
      <c r="A2454" s="1">
        <v>20</v>
      </c>
      <c r="B2454" s="1">
        <v>2018</v>
      </c>
      <c r="C2454" s="1">
        <v>354380820</v>
      </c>
      <c r="D2454" s="44" t="s">
        <v>539</v>
      </c>
      <c r="E2454" s="20">
        <v>5.8164384000000013E-2</v>
      </c>
      <c r="F2454" s="20">
        <v>3.009284000000001E-2</v>
      </c>
      <c r="G2454" s="20">
        <v>2.8071544000000004E-2</v>
      </c>
      <c r="H2454" s="20">
        <v>0</v>
      </c>
      <c r="I2454" s="20">
        <v>3.82E-3</v>
      </c>
      <c r="J2454" s="20">
        <v>2.3999999999999998E-4</v>
      </c>
      <c r="K2454" s="20">
        <v>1.8587717000000011E-2</v>
      </c>
      <c r="L2454" s="20">
        <v>3.5516667000000002E-2</v>
      </c>
      <c r="M2454" s="20">
        <v>2.5408854166666668E-2</v>
      </c>
      <c r="N2454" s="1">
        <v>5</v>
      </c>
      <c r="O2454" s="8">
        <f>IFERROR(IFERROR(Tabela_BI[[#This Row],[nº Capt. Superf. - DAEE]]/(Tabela_BI[[#This Row],[nº Capt. Subt. - DAEE]] + Tabela_BI[[#This Row],[nº Capt. Superf. - DAEE]]),"") *100,"")</f>
        <v>46.666666666666664</v>
      </c>
      <c r="P2454" s="8">
        <f>IFERROR(IFERROR(Tabela_BI[[#This Row],[nº Capt. Subt. - DAEE]] /(Tabela_BI[[#This Row],[nº Capt. Subt. - DAEE]] + Tabela_BI[[#This Row],[nº Capt. Superf. - DAEE]]),"") *100,"")</f>
        <v>53.333333333333336</v>
      </c>
      <c r="Q2454" s="1">
        <v>21</v>
      </c>
      <c r="R2454" s="1">
        <v>24</v>
      </c>
      <c r="S2454" s="6">
        <v>467.18234999999999</v>
      </c>
      <c r="T2454" s="6">
        <v>467.18234999999999</v>
      </c>
      <c r="W2454" s="1"/>
      <c r="X2454" s="1"/>
      <c r="Y2454" s="1"/>
      <c r="AC2454" s="1"/>
      <c r="AF2454" s="1"/>
      <c r="AG2454" s="1"/>
    </row>
    <row r="2455" spans="1:33" hidden="1" x14ac:dyDescent="0.25">
      <c r="A2455" s="1">
        <v>5</v>
      </c>
      <c r="B2455" s="1">
        <v>2018</v>
      </c>
      <c r="C2455" s="1">
        <v>35439075</v>
      </c>
      <c r="D2455" s="44" t="s">
        <v>540</v>
      </c>
      <c r="E2455" s="20">
        <v>1.4403647500000003</v>
      </c>
      <c r="F2455" s="20">
        <v>1.1719522220000007</v>
      </c>
      <c r="G2455" s="20">
        <v>0.26841252799999959</v>
      </c>
      <c r="H2455" s="20">
        <v>0</v>
      </c>
      <c r="I2455" s="20">
        <v>0.93562000000000001</v>
      </c>
      <c r="J2455" s="20">
        <v>0.32027148099999969</v>
      </c>
      <c r="K2455" s="20">
        <v>9.0674535999999986E-2</v>
      </c>
      <c r="L2455" s="20">
        <v>9.3798733000000023E-2</v>
      </c>
      <c r="M2455" s="20">
        <v>0.69094131944444448</v>
      </c>
      <c r="N2455" s="1">
        <v>31</v>
      </c>
      <c r="O2455" s="8">
        <f>IFERROR(IFERROR(Tabela_BI[[#This Row],[nº Capt. Superf. - DAEE]]/(Tabela_BI[[#This Row],[nº Capt. Subt. - DAEE]] + Tabela_BI[[#This Row],[nº Capt. Superf. - DAEE]]),"") *100,"")</f>
        <v>22.186495176848876</v>
      </c>
      <c r="P2455" s="8">
        <f>IFERROR(IFERROR(Tabela_BI[[#This Row],[nº Capt. Subt. - DAEE]] /(Tabela_BI[[#This Row],[nº Capt. Subt. - DAEE]] + Tabela_BI[[#This Row],[nº Capt. Superf. - DAEE]]),"") *100,"")</f>
        <v>77.813504823151121</v>
      </c>
      <c r="Q2455" s="1">
        <v>69</v>
      </c>
      <c r="R2455" s="1">
        <v>242</v>
      </c>
      <c r="S2455" s="6">
        <v>10768.322195999999</v>
      </c>
      <c r="T2455" s="6">
        <v>9906.8564203199985</v>
      </c>
      <c r="W2455" s="1"/>
      <c r="X2455" s="1"/>
      <c r="Y2455" s="1"/>
      <c r="AC2455" s="1"/>
      <c r="AF2455" s="1"/>
      <c r="AG2455" s="1"/>
    </row>
    <row r="2456" spans="1:33" hidden="1" x14ac:dyDescent="0.25">
      <c r="A2456" s="1">
        <v>9</v>
      </c>
      <c r="B2456" s="1">
        <v>2018</v>
      </c>
      <c r="C2456" s="1">
        <v>35439079</v>
      </c>
      <c r="D2456" s="44" t="s">
        <v>540</v>
      </c>
      <c r="E2456" s="20">
        <v>1.4999999999999999E-4</v>
      </c>
      <c r="F2456" s="20">
        <v>1.4999999999999999E-4</v>
      </c>
      <c r="G2456" s="20">
        <v>0</v>
      </c>
      <c r="H2456" s="20">
        <v>0</v>
      </c>
      <c r="I2456" s="20">
        <v>0</v>
      </c>
      <c r="J2456" s="20">
        <v>0</v>
      </c>
      <c r="K2456" s="20">
        <v>1.4999999999999999E-4</v>
      </c>
      <c r="L2456" s="20">
        <v>0</v>
      </c>
      <c r="N2456" s="1">
        <v>1</v>
      </c>
      <c r="O2456" s="8" t="str">
        <f>IFERROR(IFERROR(Tabela_BI[[#This Row],[nº Capt. Superf. - DAEE]]/(Tabela_BI[[#This Row],[nº Capt. Subt. - DAEE]] + Tabela_BI[[#This Row],[nº Capt. Superf. - DAEE]]),"") *100,"")</f>
        <v/>
      </c>
      <c r="P2456" s="8" t="str">
        <f>IFERROR(IFERROR(Tabela_BI[[#This Row],[nº Capt. Subt. - DAEE]] /(Tabela_BI[[#This Row],[nº Capt. Subt. - DAEE]] + Tabela_BI[[#This Row],[nº Capt. Superf. - DAEE]]),"") *100,"")</f>
        <v/>
      </c>
      <c r="Q2456" s="1">
        <v>1</v>
      </c>
      <c r="R2456" s="1" t="s">
        <v>47</v>
      </c>
      <c r="S2456" s="6"/>
      <c r="T2456" s="6"/>
      <c r="W2456" s="1"/>
      <c r="X2456" s="1"/>
      <c r="Y2456" s="1"/>
      <c r="AC2456" s="1"/>
      <c r="AF2456" s="1"/>
      <c r="AG2456" s="1"/>
    </row>
    <row r="2457" spans="1:33" hidden="1" x14ac:dyDescent="0.25">
      <c r="A2457" s="1">
        <v>5</v>
      </c>
      <c r="B2457" s="1">
        <v>2018</v>
      </c>
      <c r="C2457" s="1">
        <v>35440045</v>
      </c>
      <c r="D2457" s="44" t="s">
        <v>541</v>
      </c>
      <c r="E2457" s="20">
        <v>0.33579120400000007</v>
      </c>
      <c r="F2457" s="20">
        <v>0.29164000000000007</v>
      </c>
      <c r="G2457" s="20">
        <v>4.415120400000002E-2</v>
      </c>
      <c r="H2457" s="20">
        <v>0</v>
      </c>
      <c r="I2457" s="20">
        <v>7.6660000000000006E-2</v>
      </c>
      <c r="J2457" s="20">
        <v>0.23215361099999995</v>
      </c>
      <c r="K2457" s="20">
        <v>1.9397593000000001E-2</v>
      </c>
      <c r="L2457" s="20">
        <v>7.5799999999999982E-3</v>
      </c>
      <c r="M2457" s="20">
        <v>9.7252081251157405E-2</v>
      </c>
      <c r="N2457" s="1">
        <v>17</v>
      </c>
      <c r="O2457" s="8">
        <f>IFERROR(IFERROR(Tabela_BI[[#This Row],[nº Capt. Superf. - DAEE]]/(Tabela_BI[[#This Row],[nº Capt. Subt. - DAEE]] + Tabela_BI[[#This Row],[nº Capt. Superf. - DAEE]]),"") *100,"")</f>
        <v>32.142857142857146</v>
      </c>
      <c r="P2457" s="8">
        <f>IFERROR(IFERROR(Tabela_BI[[#This Row],[nº Capt. Subt. - DAEE]] /(Tabela_BI[[#This Row],[nº Capt. Subt. - DAEE]] + Tabela_BI[[#This Row],[nº Capt. Superf. - DAEE]]),"") *100,"")</f>
        <v>67.857142857142861</v>
      </c>
      <c r="Q2457" s="1">
        <v>18</v>
      </c>
      <c r="R2457" s="1">
        <v>38</v>
      </c>
      <c r="S2457" s="6">
        <v>1796.2025399999998</v>
      </c>
      <c r="T2457" s="6">
        <v>0</v>
      </c>
      <c r="W2457" s="1"/>
      <c r="X2457" s="1"/>
      <c r="Y2457" s="1"/>
      <c r="AC2457" s="1"/>
      <c r="AF2457" s="1"/>
      <c r="AG2457" s="1"/>
    </row>
    <row r="2458" spans="1:33" hidden="1" x14ac:dyDescent="0.25">
      <c r="A2458" s="1">
        <v>10</v>
      </c>
      <c r="B2458" s="1">
        <v>2018</v>
      </c>
      <c r="C2458" s="1">
        <v>354400410</v>
      </c>
      <c r="D2458" s="44" t="s">
        <v>541</v>
      </c>
      <c r="E2458" s="20">
        <v>1.38889E-4</v>
      </c>
      <c r="F2458" s="20">
        <v>0</v>
      </c>
      <c r="G2458" s="20">
        <v>1.38889E-4</v>
      </c>
      <c r="H2458" s="20">
        <v>0</v>
      </c>
      <c r="I2458" s="20">
        <v>0</v>
      </c>
      <c r="J2458" s="20">
        <v>0</v>
      </c>
      <c r="K2458" s="20">
        <v>0</v>
      </c>
      <c r="L2458" s="20">
        <v>1.38889E-4</v>
      </c>
      <c r="N2458" s="1">
        <v>0</v>
      </c>
      <c r="O2458" s="8" t="str">
        <f>IFERROR(IFERROR(Tabela_BI[[#This Row],[nº Capt. Superf. - DAEE]]/(Tabela_BI[[#This Row],[nº Capt. Subt. - DAEE]] + Tabela_BI[[#This Row],[nº Capt. Superf. - DAEE]]),"") *100,"")</f>
        <v/>
      </c>
      <c r="P2458" s="8" t="str">
        <f>IFERROR(IFERROR(Tabela_BI[[#This Row],[nº Capt. Subt. - DAEE]] /(Tabela_BI[[#This Row],[nº Capt. Subt. - DAEE]] + Tabela_BI[[#This Row],[nº Capt. Superf. - DAEE]]),"") *100,"")</f>
        <v/>
      </c>
      <c r="Q2458" s="1" t="s">
        <v>47</v>
      </c>
      <c r="R2458" s="1">
        <v>1</v>
      </c>
      <c r="S2458" s="6"/>
      <c r="T2458" s="6"/>
      <c r="W2458" s="1"/>
      <c r="X2458" s="1"/>
      <c r="Y2458" s="1"/>
      <c r="AC2458" s="1"/>
      <c r="AF2458" s="1"/>
      <c r="AG2458" s="1"/>
    </row>
    <row r="2459" spans="1:33" hidden="1" x14ac:dyDescent="0.25">
      <c r="A2459" s="1">
        <v>6</v>
      </c>
      <c r="B2459" s="1">
        <v>2018</v>
      </c>
      <c r="C2459" s="1">
        <v>35441036</v>
      </c>
      <c r="D2459" s="44" t="s">
        <v>542</v>
      </c>
      <c r="E2459" s="20">
        <v>0.11182</v>
      </c>
      <c r="F2459" s="20">
        <v>0.1</v>
      </c>
      <c r="G2459" s="20">
        <v>1.1820000000000001E-2</v>
      </c>
      <c r="H2459" s="20">
        <v>0</v>
      </c>
      <c r="I2459" s="20">
        <v>0</v>
      </c>
      <c r="J2459" s="20">
        <v>1.18E-2</v>
      </c>
      <c r="K2459" s="20">
        <v>0</v>
      </c>
      <c r="L2459" s="20">
        <v>0.10002000000000001</v>
      </c>
      <c r="M2459" s="20">
        <v>0.12575260255555556</v>
      </c>
      <c r="N2459" s="1">
        <v>2</v>
      </c>
      <c r="O2459" s="8">
        <f>IFERROR(IFERROR(Tabela_BI[[#This Row],[nº Capt. Superf. - DAEE]]/(Tabela_BI[[#This Row],[nº Capt. Subt. - DAEE]] + Tabela_BI[[#This Row],[nº Capt. Superf. - DAEE]]),"") *100,"")</f>
        <v>14.285714285714285</v>
      </c>
      <c r="P2459" s="8">
        <f>IFERROR(IFERROR(Tabela_BI[[#This Row],[nº Capt. Subt. - DAEE]] /(Tabela_BI[[#This Row],[nº Capt. Subt. - DAEE]] + Tabela_BI[[#This Row],[nº Capt. Superf. - DAEE]]),"") *100,"")</f>
        <v>85.714285714285708</v>
      </c>
      <c r="Q2459" s="1">
        <v>1</v>
      </c>
      <c r="R2459" s="1">
        <v>6</v>
      </c>
      <c r="S2459" s="6">
        <v>1348.3679580000003</v>
      </c>
      <c r="T2459" s="6">
        <v>1146.1127643000002</v>
      </c>
      <c r="W2459" s="1"/>
      <c r="X2459" s="1"/>
      <c r="Y2459" s="1"/>
      <c r="AC2459" s="1"/>
      <c r="AF2459" s="1"/>
      <c r="AG2459" s="1"/>
    </row>
    <row r="2460" spans="1:33" hidden="1" x14ac:dyDescent="0.25">
      <c r="A2460" s="1">
        <v>15</v>
      </c>
      <c r="B2460" s="1">
        <v>2018</v>
      </c>
      <c r="C2460" s="1">
        <v>354420215</v>
      </c>
      <c r="D2460" s="44" t="s">
        <v>543</v>
      </c>
      <c r="E2460" s="20">
        <v>0.16719689799999995</v>
      </c>
      <c r="F2460" s="20">
        <v>0.15012999999999996</v>
      </c>
      <c r="G2460" s="20">
        <v>1.7066898000000007E-2</v>
      </c>
      <c r="H2460" s="20">
        <v>0.28812855149670225</v>
      </c>
      <c r="I2460" s="20">
        <v>1.4161851999999999E-2</v>
      </c>
      <c r="J2460" s="20">
        <v>1.31E-3</v>
      </c>
      <c r="K2460" s="20">
        <v>0.14563000000000001</v>
      </c>
      <c r="L2460" s="20">
        <v>6.0950459999999989E-3</v>
      </c>
      <c r="M2460" s="20">
        <v>2.1702975000000006E-2</v>
      </c>
      <c r="N2460" s="1">
        <v>10</v>
      </c>
      <c r="O2460" s="8">
        <f>IFERROR(IFERROR(Tabela_BI[[#This Row],[nº Capt. Superf. - DAEE]]/(Tabela_BI[[#This Row],[nº Capt. Subt. - DAEE]] + Tabela_BI[[#This Row],[nº Capt. Superf. - DAEE]]),"") *100,"")</f>
        <v>61.53846153846154</v>
      </c>
      <c r="P2460" s="8">
        <f>IFERROR(IFERROR(Tabela_BI[[#This Row],[nº Capt. Subt. - DAEE]] /(Tabela_BI[[#This Row],[nº Capt. Subt. - DAEE]] + Tabela_BI[[#This Row],[nº Capt. Superf. - DAEE]]),"") *100,"")</f>
        <v>38.461538461538467</v>
      </c>
      <c r="Q2460" s="1">
        <v>24</v>
      </c>
      <c r="R2460" s="1">
        <v>15</v>
      </c>
      <c r="S2460" s="6">
        <v>527.25599999999997</v>
      </c>
      <c r="T2460" s="6">
        <v>527.25599999999997</v>
      </c>
      <c r="W2460" s="1"/>
      <c r="X2460" s="1"/>
      <c r="Y2460" s="1"/>
      <c r="AC2460" s="1"/>
      <c r="AF2460" s="1"/>
      <c r="AG2460" s="1"/>
    </row>
    <row r="2461" spans="1:33" hidden="1" x14ac:dyDescent="0.25">
      <c r="A2461" s="1">
        <v>14</v>
      </c>
      <c r="B2461" s="1">
        <v>2018</v>
      </c>
      <c r="C2461" s="1">
        <v>354350114</v>
      </c>
      <c r="D2461" s="44" t="s">
        <v>544</v>
      </c>
      <c r="E2461" s="20">
        <v>3.9298178999999996E-2</v>
      </c>
      <c r="F2461" s="20">
        <v>3.7049289999999999E-2</v>
      </c>
      <c r="G2461" s="20">
        <v>2.248889E-3</v>
      </c>
      <c r="H2461" s="20">
        <v>0</v>
      </c>
      <c r="I2461" s="20">
        <v>1.4540000000000001E-2</v>
      </c>
      <c r="J2461" s="20">
        <v>9.4081789999999992E-3</v>
      </c>
      <c r="K2461" s="20">
        <v>3.5899999999999999E-3</v>
      </c>
      <c r="L2461" s="20">
        <v>1.176E-2</v>
      </c>
      <c r="M2461" s="20">
        <v>1.2308969010416667E-2</v>
      </c>
      <c r="N2461" s="1">
        <v>17</v>
      </c>
      <c r="O2461" s="8">
        <f>IFERROR(IFERROR(Tabela_BI[[#This Row],[nº Capt. Superf. - DAEE]]/(Tabela_BI[[#This Row],[nº Capt. Subt. - DAEE]] + Tabela_BI[[#This Row],[nº Capt. Superf. - DAEE]]),"") *100,"")</f>
        <v>42.857142857142854</v>
      </c>
      <c r="P2461" s="8">
        <f>IFERROR(IFERROR(Tabela_BI[[#This Row],[nº Capt. Subt. - DAEE]] /(Tabela_BI[[#This Row],[nº Capt. Subt. - DAEE]] + Tabela_BI[[#This Row],[nº Capt. Superf. - DAEE]]),"") *100,"")</f>
        <v>57.142857142857139</v>
      </c>
      <c r="Q2461" s="1">
        <v>6</v>
      </c>
      <c r="R2461" s="1">
        <v>8</v>
      </c>
      <c r="S2461" s="6">
        <v>213.98436684000001</v>
      </c>
      <c r="T2461" s="6">
        <v>213.98436684000001</v>
      </c>
      <c r="W2461" s="1"/>
      <c r="X2461" s="1"/>
      <c r="Y2461" s="1"/>
      <c r="AC2461" s="1"/>
      <c r="AF2461" s="1"/>
      <c r="AG2461" s="1"/>
    </row>
    <row r="2462" spans="1:33" hidden="1" x14ac:dyDescent="0.25">
      <c r="A2462" s="1">
        <v>22</v>
      </c>
      <c r="B2462" s="1">
        <v>2018</v>
      </c>
      <c r="C2462" s="1">
        <v>354425122</v>
      </c>
      <c r="D2462" s="44" t="s">
        <v>545</v>
      </c>
      <c r="E2462" s="20">
        <v>0.26978753200000016</v>
      </c>
      <c r="F2462" s="20">
        <v>0.14339388999999997</v>
      </c>
      <c r="G2462" s="20">
        <v>0.12639364200000017</v>
      </c>
      <c r="H2462" s="20">
        <v>0.19652102359208498</v>
      </c>
      <c r="I2462" s="20">
        <v>3.7389999999999993E-2</v>
      </c>
      <c r="J2462" s="20">
        <v>7.0136419999999996E-3</v>
      </c>
      <c r="K2462" s="20">
        <v>0.21128388999999922</v>
      </c>
      <c r="L2462" s="20">
        <v>1.4099999999999998E-2</v>
      </c>
      <c r="M2462" s="20">
        <v>5.022742220833333E-2</v>
      </c>
      <c r="N2462" s="1">
        <v>3</v>
      </c>
      <c r="O2462" s="8">
        <f>IFERROR(IFERROR(Tabela_BI[[#This Row],[nº Capt. Superf. - DAEE]]/(Tabela_BI[[#This Row],[nº Capt. Subt. - DAEE]] + Tabela_BI[[#This Row],[nº Capt. Superf. - DAEE]]),"") *100,"")</f>
        <v>6.8493150684931505</v>
      </c>
      <c r="P2462" s="8">
        <f>IFERROR(IFERROR(Tabela_BI[[#This Row],[nº Capt. Subt. - DAEE]] /(Tabela_BI[[#This Row],[nº Capt. Subt. - DAEE]] + Tabela_BI[[#This Row],[nº Capt. Superf. - DAEE]]),"") *100,"")</f>
        <v>93.150684931506845</v>
      </c>
      <c r="Q2462" s="1">
        <v>10</v>
      </c>
      <c r="R2462" s="1">
        <v>136</v>
      </c>
      <c r="S2462" s="6">
        <v>654.12640799999997</v>
      </c>
      <c r="T2462" s="6">
        <v>654.12640799999997</v>
      </c>
      <c r="W2462" s="1"/>
      <c r="X2462" s="1"/>
      <c r="Y2462" s="1"/>
      <c r="AC2462" s="1"/>
      <c r="AF2462" s="1"/>
      <c r="AG2462" s="1"/>
    </row>
    <row r="2463" spans="1:33" hidden="1" x14ac:dyDescent="0.25">
      <c r="A2463" s="1">
        <v>2</v>
      </c>
      <c r="B2463" s="1">
        <v>2018</v>
      </c>
      <c r="C2463" s="1">
        <v>35443012</v>
      </c>
      <c r="D2463" s="44" t="s">
        <v>546</v>
      </c>
      <c r="E2463" s="20">
        <v>0.53009000000000006</v>
      </c>
      <c r="F2463" s="20">
        <v>0.47856000000000004</v>
      </c>
      <c r="G2463" s="20">
        <v>5.1529999999999999E-2</v>
      </c>
      <c r="H2463" s="20">
        <v>0.3824657534246575</v>
      </c>
      <c r="I2463" s="20">
        <v>3.8699999999999998E-2</v>
      </c>
      <c r="J2463" s="20">
        <v>4.2900000000000004E-3</v>
      </c>
      <c r="K2463" s="20">
        <v>0.48383000000000004</v>
      </c>
      <c r="L2463" s="20">
        <v>3.2700000000000003E-3</v>
      </c>
      <c r="M2463" s="20">
        <v>2.5336322916666671E-2</v>
      </c>
      <c r="N2463" s="1">
        <v>1</v>
      </c>
      <c r="O2463" s="8">
        <f>IFERROR(IFERROR(Tabela_BI[[#This Row],[nº Capt. Superf. - DAEE]]/(Tabela_BI[[#This Row],[nº Capt. Subt. - DAEE]] + Tabela_BI[[#This Row],[nº Capt. Superf. - DAEE]]),"") *100,"")</f>
        <v>58.82352941176471</v>
      </c>
      <c r="P2463" s="8">
        <f>IFERROR(IFERROR(Tabela_BI[[#This Row],[nº Capt. Subt. - DAEE]] /(Tabela_BI[[#This Row],[nº Capt. Subt. - DAEE]] + Tabela_BI[[#This Row],[nº Capt. Superf. - DAEE]]),"") *100,"")</f>
        <v>41.17647058823529</v>
      </c>
      <c r="Q2463" s="1">
        <v>20</v>
      </c>
      <c r="R2463" s="1">
        <v>14</v>
      </c>
      <c r="S2463" s="6">
        <v>522.91007999999999</v>
      </c>
      <c r="T2463" s="6">
        <v>522.91007999999999</v>
      </c>
      <c r="W2463" s="1"/>
      <c r="X2463" s="1"/>
      <c r="Y2463" s="1"/>
      <c r="AC2463" s="1"/>
      <c r="AF2463" s="1"/>
      <c r="AG2463" s="1"/>
    </row>
    <row r="2464" spans="1:33" hidden="1" x14ac:dyDescent="0.25">
      <c r="A2464" s="1">
        <v>19</v>
      </c>
      <c r="B2464" s="1">
        <v>2018</v>
      </c>
      <c r="C2464" s="1">
        <v>354440019</v>
      </c>
      <c r="D2464" s="44" t="s">
        <v>547</v>
      </c>
      <c r="E2464" s="20">
        <v>4.6319999999999993E-2</v>
      </c>
      <c r="F2464" s="20">
        <v>4.2309999999999993E-2</v>
      </c>
      <c r="G2464" s="20">
        <v>4.0099999999999988E-3</v>
      </c>
      <c r="H2464" s="20">
        <v>0</v>
      </c>
      <c r="I2464" s="20">
        <v>3.9299999999999995E-3</v>
      </c>
      <c r="J2464" s="20">
        <v>4.0279999999999996E-2</v>
      </c>
      <c r="K2464" s="20">
        <v>2.0800000000000003E-3</v>
      </c>
      <c r="L2464" s="20">
        <v>3.0000000000000001E-5</v>
      </c>
      <c r="M2464" s="20">
        <v>7.3084635416666667E-3</v>
      </c>
      <c r="N2464" s="1">
        <v>2</v>
      </c>
      <c r="O2464" s="8">
        <f>IFERROR(IFERROR(Tabela_BI[[#This Row],[nº Capt. Superf. - DAEE]]/(Tabela_BI[[#This Row],[nº Capt. Subt. - DAEE]] + Tabela_BI[[#This Row],[nº Capt. Superf. - DAEE]]),"") *100,"")</f>
        <v>25</v>
      </c>
      <c r="P2464" s="8">
        <f>IFERROR(IFERROR(Tabela_BI[[#This Row],[nº Capt. Subt. - DAEE]] /(Tabela_BI[[#This Row],[nº Capt. Subt. - DAEE]] + Tabela_BI[[#This Row],[nº Capt. Superf. - DAEE]]),"") *100,"")</f>
        <v>75</v>
      </c>
      <c r="Q2464" s="1">
        <v>3</v>
      </c>
      <c r="R2464" s="1">
        <v>9</v>
      </c>
      <c r="S2464" s="6">
        <v>95.634</v>
      </c>
      <c r="T2464" s="6">
        <v>95.634</v>
      </c>
      <c r="W2464" s="1"/>
      <c r="X2464" s="1"/>
      <c r="Y2464" s="1"/>
      <c r="AC2464" s="1"/>
      <c r="AF2464" s="1"/>
      <c r="AG2464" s="1"/>
    </row>
    <row r="2465" spans="1:33" hidden="1" x14ac:dyDescent="0.25">
      <c r="A2465" s="1">
        <v>20</v>
      </c>
      <c r="B2465" s="1">
        <v>2018</v>
      </c>
      <c r="C2465" s="1">
        <v>354440020</v>
      </c>
      <c r="D2465" s="44" t="s">
        <v>547</v>
      </c>
      <c r="E2465" s="20">
        <v>0.11361</v>
      </c>
      <c r="F2465" s="20">
        <v>0.11361</v>
      </c>
      <c r="G2465" s="20">
        <v>0</v>
      </c>
      <c r="H2465" s="20">
        <v>0</v>
      </c>
      <c r="I2465" s="20">
        <v>0</v>
      </c>
      <c r="J2465" s="20">
        <v>0.11111</v>
      </c>
      <c r="K2465" s="20">
        <v>2.5000000000000001E-3</v>
      </c>
      <c r="L2465" s="20">
        <v>0</v>
      </c>
      <c r="N2465" s="1">
        <v>1</v>
      </c>
      <c r="O2465" s="8" t="str">
        <f>IFERROR(IFERROR(Tabela_BI[[#This Row],[nº Capt. Superf. - DAEE]]/(Tabela_BI[[#This Row],[nº Capt. Subt. - DAEE]] + Tabela_BI[[#This Row],[nº Capt. Superf. - DAEE]]),"") *100,"")</f>
        <v/>
      </c>
      <c r="P2465" s="8" t="str">
        <f>IFERROR(IFERROR(Tabela_BI[[#This Row],[nº Capt. Subt. - DAEE]] /(Tabela_BI[[#This Row],[nº Capt. Subt. - DAEE]] + Tabela_BI[[#This Row],[nº Capt. Superf. - DAEE]]),"") *100,"")</f>
        <v/>
      </c>
      <c r="Q2465" s="1">
        <v>2</v>
      </c>
      <c r="R2465" s="1" t="s">
        <v>47</v>
      </c>
      <c r="S2465" s="6"/>
      <c r="T2465" s="6"/>
      <c r="W2465" s="1"/>
      <c r="X2465" s="1"/>
      <c r="Y2465" s="1"/>
      <c r="AC2465" s="1"/>
      <c r="AF2465" s="1"/>
      <c r="AG2465" s="1"/>
    </row>
    <row r="2466" spans="1:33" hidden="1" x14ac:dyDescent="0.25">
      <c r="A2466" s="1">
        <v>18</v>
      </c>
      <c r="B2466" s="1">
        <v>2018</v>
      </c>
      <c r="C2466" s="1">
        <v>354450918</v>
      </c>
      <c r="D2466" s="44" t="s">
        <v>548</v>
      </c>
      <c r="E2466" s="20">
        <v>1.1639999999999999E-2</v>
      </c>
      <c r="F2466" s="20">
        <v>0</v>
      </c>
      <c r="G2466" s="20">
        <v>1.1639999999999999E-2</v>
      </c>
      <c r="H2466" s="20">
        <v>0.50175894216133987</v>
      </c>
      <c r="I2466" s="20">
        <v>9.2999999999999992E-3</v>
      </c>
      <c r="J2466" s="20">
        <v>0</v>
      </c>
      <c r="K2466" s="20">
        <v>1E-3</v>
      </c>
      <c r="L2466" s="20">
        <v>1.34E-3</v>
      </c>
      <c r="M2466" s="20">
        <v>7.7265624999999999E-3</v>
      </c>
      <c r="N2466" s="1">
        <v>4</v>
      </c>
      <c r="O2466" s="8" t="str">
        <f>IFERROR(IFERROR(Tabela_BI[[#This Row],[nº Capt. Superf. - DAEE]]/(Tabela_BI[[#This Row],[nº Capt. Subt. - DAEE]] + Tabela_BI[[#This Row],[nº Capt. Superf. - DAEE]]),"") *100,"")</f>
        <v/>
      </c>
      <c r="P2466" s="8" t="str">
        <f>IFERROR(IFERROR(Tabela_BI[[#This Row],[nº Capt. Subt. - DAEE]] /(Tabela_BI[[#This Row],[nº Capt. Subt. - DAEE]] + Tabela_BI[[#This Row],[nº Capt. Superf. - DAEE]]),"") *100,"")</f>
        <v/>
      </c>
      <c r="Q2466" s="1" t="s">
        <v>47</v>
      </c>
      <c r="R2466" s="1">
        <v>11</v>
      </c>
      <c r="S2466" s="6">
        <v>111.34486800000001</v>
      </c>
      <c r="T2466" s="6">
        <v>111.34486800000001</v>
      </c>
      <c r="W2466" s="1"/>
      <c r="X2466" s="1"/>
      <c r="Y2466" s="1"/>
      <c r="AC2466" s="1"/>
      <c r="AF2466" s="1"/>
      <c r="AG2466" s="1"/>
    </row>
    <row r="2467" spans="1:33" hidden="1" x14ac:dyDescent="0.25">
      <c r="A2467" s="1">
        <v>16</v>
      </c>
      <c r="B2467" s="1">
        <v>2018</v>
      </c>
      <c r="C2467" s="1">
        <v>354460816</v>
      </c>
      <c r="D2467" s="44" t="s">
        <v>549</v>
      </c>
      <c r="E2467" s="20">
        <v>0.16975589499999999</v>
      </c>
      <c r="F2467" s="20">
        <v>0.14021</v>
      </c>
      <c r="G2467" s="20">
        <v>2.9545894999999992E-2</v>
      </c>
      <c r="H2467" s="20">
        <v>0</v>
      </c>
      <c r="I2467" s="20">
        <v>2.2870000000000001E-2</v>
      </c>
      <c r="J2467" s="20">
        <v>1.57E-3</v>
      </c>
      <c r="K2467" s="20">
        <v>0.13785</v>
      </c>
      <c r="L2467" s="20">
        <v>7.4658950000000002E-3</v>
      </c>
      <c r="M2467" s="20">
        <v>1.4119791666666666E-2</v>
      </c>
      <c r="N2467" s="1">
        <v>1</v>
      </c>
      <c r="O2467" s="8">
        <f>IFERROR(IFERROR(Tabela_BI[[#This Row],[nº Capt. Superf. - DAEE]]/(Tabela_BI[[#This Row],[nº Capt. Subt. - DAEE]] + Tabela_BI[[#This Row],[nº Capt. Superf. - DAEE]]),"") *100,"")</f>
        <v>20.833333333333336</v>
      </c>
      <c r="P2467" s="8">
        <f>IFERROR(IFERROR(Tabela_BI[[#This Row],[nº Capt. Subt. - DAEE]] /(Tabela_BI[[#This Row],[nº Capt. Subt. - DAEE]] + Tabela_BI[[#This Row],[nº Capt. Superf. - DAEE]]),"") *100,"")</f>
        <v>79.166666666666657</v>
      </c>
      <c r="Q2467" s="1">
        <v>5</v>
      </c>
      <c r="R2467" s="1">
        <v>19</v>
      </c>
      <c r="S2467" s="6">
        <v>262.28040299999998</v>
      </c>
      <c r="T2467" s="6">
        <v>262.28040299999998</v>
      </c>
      <c r="W2467" s="1"/>
      <c r="X2467" s="1"/>
      <c r="Y2467" s="1"/>
      <c r="AC2467" s="1"/>
      <c r="AF2467" s="1"/>
      <c r="AG2467" s="1"/>
    </row>
    <row r="2468" spans="1:33" hidden="1" x14ac:dyDescent="0.25">
      <c r="A2468" s="1">
        <v>21</v>
      </c>
      <c r="B2468" s="1">
        <v>2018</v>
      </c>
      <c r="C2468" s="1">
        <v>354470721</v>
      </c>
      <c r="D2468" s="44" t="s">
        <v>550</v>
      </c>
      <c r="E2468" s="20">
        <v>5.1899999999999984E-3</v>
      </c>
      <c r="F2468" s="20">
        <v>0</v>
      </c>
      <c r="G2468" s="20">
        <v>5.1899999999999984E-3</v>
      </c>
      <c r="H2468" s="20">
        <v>0</v>
      </c>
      <c r="I2468" s="20">
        <v>4.7100000000000006E-3</v>
      </c>
      <c r="J2468" s="20">
        <v>0</v>
      </c>
      <c r="K2468" s="20">
        <v>1.9000000000000001E-4</v>
      </c>
      <c r="L2468" s="20">
        <v>2.9000000000000006E-4</v>
      </c>
      <c r="M2468" s="20">
        <v>5.3856708333333324E-3</v>
      </c>
      <c r="N2468" s="1">
        <v>0</v>
      </c>
      <c r="O2468" s="8" t="str">
        <f>IFERROR(IFERROR(Tabela_BI[[#This Row],[nº Capt. Superf. - DAEE]]/(Tabela_BI[[#This Row],[nº Capt. Subt. - DAEE]] + Tabela_BI[[#This Row],[nº Capt. Superf. - DAEE]]),"") *100,"")</f>
        <v/>
      </c>
      <c r="P2468" s="8" t="str">
        <f>IFERROR(IFERROR(Tabela_BI[[#This Row],[nº Capt. Subt. - DAEE]] /(Tabela_BI[[#This Row],[nº Capt. Subt. - DAEE]] + Tabela_BI[[#This Row],[nº Capt. Superf. - DAEE]]),"") *100,"")</f>
        <v/>
      </c>
      <c r="Q2468" s="1" t="s">
        <v>47</v>
      </c>
      <c r="R2468" s="1">
        <v>12</v>
      </c>
      <c r="S2468" s="6">
        <v>91.359089999999995</v>
      </c>
      <c r="T2468" s="6">
        <v>91.359089999999995</v>
      </c>
      <c r="W2468" s="1"/>
      <c r="X2468" s="1"/>
      <c r="Y2468" s="1"/>
      <c r="AC2468" s="1"/>
      <c r="AF2468" s="1"/>
      <c r="AG2468" s="1"/>
    </row>
    <row r="2469" spans="1:33" hidden="1" x14ac:dyDescent="0.25">
      <c r="A2469" s="1">
        <v>16</v>
      </c>
      <c r="B2469" s="1">
        <v>2018</v>
      </c>
      <c r="C2469" s="1">
        <v>354480616</v>
      </c>
      <c r="D2469" s="44" t="s">
        <v>551</v>
      </c>
      <c r="E2469" s="20">
        <v>0.10515916700000004</v>
      </c>
      <c r="F2469" s="20">
        <v>3.9023426E-2</v>
      </c>
      <c r="G2469" s="20">
        <v>6.613574100000004E-2</v>
      </c>
      <c r="H2469" s="20">
        <v>0</v>
      </c>
      <c r="I2469" s="20">
        <v>4.1700000000000001E-3</v>
      </c>
      <c r="J2469" s="20">
        <v>1.2E-4</v>
      </c>
      <c r="K2469" s="20">
        <v>4.2439167000000007E-2</v>
      </c>
      <c r="L2469" s="20">
        <v>5.8430000000000024E-2</v>
      </c>
      <c r="M2469" s="20">
        <v>1.3929657291666666E-2</v>
      </c>
      <c r="N2469" s="1">
        <v>1</v>
      </c>
      <c r="O2469" s="8">
        <f>IFERROR(IFERROR(Tabela_BI[[#This Row],[nº Capt. Superf. - DAEE]]/(Tabela_BI[[#This Row],[nº Capt. Subt. - DAEE]] + Tabela_BI[[#This Row],[nº Capt. Superf. - DAEE]]),"") *100,"")</f>
        <v>19.696969696969695</v>
      </c>
      <c r="P2469" s="8">
        <f>IFERROR(IFERROR(Tabela_BI[[#This Row],[nº Capt. Subt. - DAEE]] /(Tabela_BI[[#This Row],[nº Capt. Subt. - DAEE]] + Tabela_BI[[#This Row],[nº Capt. Superf. - DAEE]]),"") *100,"")</f>
        <v>80.303030303030297</v>
      </c>
      <c r="Q2469" s="1">
        <v>13</v>
      </c>
      <c r="R2469" s="1">
        <v>53</v>
      </c>
      <c r="S2469" s="6">
        <v>303.96600000000001</v>
      </c>
      <c r="T2469" s="6">
        <v>303.96600000000001</v>
      </c>
      <c r="W2469" s="1"/>
      <c r="X2469" s="1"/>
      <c r="Y2469" s="1"/>
      <c r="AC2469" s="1"/>
      <c r="AF2469" s="1"/>
      <c r="AG2469" s="1"/>
    </row>
    <row r="2470" spans="1:33" hidden="1" x14ac:dyDescent="0.25">
      <c r="A2470" s="1">
        <v>4</v>
      </c>
      <c r="B2470" s="1">
        <v>2018</v>
      </c>
      <c r="C2470" s="1">
        <v>35449054</v>
      </c>
      <c r="D2470" s="44" t="s">
        <v>552</v>
      </c>
      <c r="E2470" s="20">
        <v>0.15709444400000006</v>
      </c>
      <c r="F2470" s="20">
        <v>7.7634444000000025E-2</v>
      </c>
      <c r="G2470" s="20">
        <v>7.9460000000000044E-2</v>
      </c>
      <c r="H2470" s="20">
        <v>0</v>
      </c>
      <c r="I2470" s="20">
        <v>0</v>
      </c>
      <c r="J2470" s="20">
        <v>7.8199999999999988E-3</v>
      </c>
      <c r="K2470" s="20">
        <v>7.5184444000000045E-2</v>
      </c>
      <c r="L2470" s="20">
        <v>7.4090000000000031E-2</v>
      </c>
      <c r="M2470" s="20">
        <v>3.4000060425925932E-2</v>
      </c>
      <c r="N2470" s="1">
        <v>4</v>
      </c>
      <c r="O2470" s="8">
        <f>IFERROR(IFERROR(Tabela_BI[[#This Row],[nº Capt. Superf. - DAEE]]/(Tabela_BI[[#This Row],[nº Capt. Subt. - DAEE]] + Tabela_BI[[#This Row],[nº Capt. Superf. - DAEE]]),"") *100,"")</f>
        <v>41.860465116279073</v>
      </c>
      <c r="P2470" s="8">
        <f>IFERROR(IFERROR(Tabela_BI[[#This Row],[nº Capt. Subt. - DAEE]] /(Tabela_BI[[#This Row],[nº Capt. Subt. - DAEE]] + Tabela_BI[[#This Row],[nº Capt. Superf. - DAEE]]),"") *100,"")</f>
        <v>58.139534883720934</v>
      </c>
      <c r="Q2470" s="1">
        <v>18</v>
      </c>
      <c r="R2470" s="1">
        <v>25</v>
      </c>
      <c r="S2470" s="6">
        <v>571.29869159999998</v>
      </c>
      <c r="T2470" s="6">
        <v>571.29869159999998</v>
      </c>
      <c r="W2470" s="1"/>
      <c r="X2470" s="1"/>
      <c r="Y2470" s="1"/>
      <c r="AC2470" s="1"/>
      <c r="AF2470" s="1"/>
      <c r="AG2470" s="1"/>
    </row>
    <row r="2471" spans="1:33" hidden="1" x14ac:dyDescent="0.25">
      <c r="A2471" s="1">
        <v>12</v>
      </c>
      <c r="B2471" s="1">
        <v>2018</v>
      </c>
      <c r="C2471" s="1">
        <v>354490512</v>
      </c>
      <c r="D2471" s="44" t="s">
        <v>552</v>
      </c>
      <c r="E2471" s="20">
        <v>0</v>
      </c>
      <c r="F2471" s="20">
        <v>0</v>
      </c>
      <c r="G2471" s="20">
        <v>0</v>
      </c>
      <c r="H2471" s="20">
        <v>0</v>
      </c>
      <c r="I2471" s="20">
        <v>0</v>
      </c>
      <c r="J2471" s="20">
        <v>0</v>
      </c>
      <c r="K2471" s="20">
        <v>0</v>
      </c>
      <c r="L2471" s="20">
        <v>0</v>
      </c>
      <c r="N2471" s="1">
        <v>0</v>
      </c>
      <c r="O2471" s="8" t="str">
        <f>IFERROR(IFERROR(Tabela_BI[[#This Row],[nº Capt. Superf. - DAEE]]/(Tabela_BI[[#This Row],[nº Capt. Subt. - DAEE]] + Tabela_BI[[#This Row],[nº Capt. Superf. - DAEE]]),"") *100,"")</f>
        <v/>
      </c>
      <c r="P2471" s="8" t="str">
        <f>IFERROR(IFERROR(Tabela_BI[[#This Row],[nº Capt. Subt. - DAEE]] /(Tabela_BI[[#This Row],[nº Capt. Subt. - DAEE]] + Tabela_BI[[#This Row],[nº Capt. Superf. - DAEE]]),"") *100,"")</f>
        <v/>
      </c>
      <c r="Q2471" s="1">
        <v>0</v>
      </c>
      <c r="R2471" s="1">
        <v>0</v>
      </c>
      <c r="S2471" s="6"/>
      <c r="T2471" s="6"/>
      <c r="W2471" s="1"/>
      <c r="X2471" s="1"/>
      <c r="Y2471" s="1"/>
      <c r="AC2471" s="1"/>
      <c r="AF2471" s="1"/>
      <c r="AG2471" s="1"/>
    </row>
    <row r="2472" spans="1:33" hidden="1" x14ac:dyDescent="0.25">
      <c r="A2472" s="1">
        <v>2</v>
      </c>
      <c r="B2472" s="1">
        <v>2018</v>
      </c>
      <c r="C2472" s="1">
        <v>35450012</v>
      </c>
      <c r="D2472" s="44" t="s">
        <v>553</v>
      </c>
      <c r="E2472" s="20">
        <v>3.0000000000000001E-5</v>
      </c>
      <c r="F2472" s="20">
        <v>0</v>
      </c>
      <c r="G2472" s="20">
        <v>3.0000000000000001E-5</v>
      </c>
      <c r="H2472" s="20">
        <v>0</v>
      </c>
      <c r="I2472" s="20">
        <v>0</v>
      </c>
      <c r="J2472" s="20">
        <v>3.0000000000000001E-5</v>
      </c>
      <c r="K2472" s="20">
        <v>0</v>
      </c>
      <c r="L2472" s="20">
        <v>0</v>
      </c>
      <c r="N2472" s="1">
        <v>0</v>
      </c>
      <c r="O2472" s="8" t="str">
        <f>IFERROR(IFERROR(Tabela_BI[[#This Row],[nº Capt. Superf. - DAEE]]/(Tabela_BI[[#This Row],[nº Capt. Subt. - DAEE]] + Tabela_BI[[#This Row],[nº Capt. Superf. - DAEE]]),"") *100,"")</f>
        <v/>
      </c>
      <c r="P2472" s="8" t="str">
        <f>IFERROR(IFERROR(Tabela_BI[[#This Row],[nº Capt. Subt. - DAEE]] /(Tabela_BI[[#This Row],[nº Capt. Subt. - DAEE]] + Tabela_BI[[#This Row],[nº Capt. Superf. - DAEE]]),"") *100,"")</f>
        <v/>
      </c>
      <c r="Q2472" s="1" t="s">
        <v>47</v>
      </c>
      <c r="R2472" s="1">
        <v>1</v>
      </c>
      <c r="S2472" s="6"/>
      <c r="T2472" s="6"/>
      <c r="W2472" s="1"/>
      <c r="X2472" s="1"/>
      <c r="Y2472" s="1"/>
      <c r="AC2472" s="1"/>
      <c r="AF2472" s="1"/>
      <c r="AG2472" s="1"/>
    </row>
    <row r="2473" spans="1:33" hidden="1" x14ac:dyDescent="0.25">
      <c r="A2473" s="1">
        <v>6</v>
      </c>
      <c r="B2473" s="1">
        <v>2018</v>
      </c>
      <c r="C2473" s="1">
        <v>35450016</v>
      </c>
      <c r="D2473" s="44" t="s">
        <v>553</v>
      </c>
      <c r="E2473" s="20">
        <v>2.555060000000001</v>
      </c>
      <c r="F2473" s="20">
        <v>2.5474900000000011</v>
      </c>
      <c r="G2473" s="20">
        <v>7.5699999999999977E-3</v>
      </c>
      <c r="H2473" s="20">
        <v>0</v>
      </c>
      <c r="I2473" s="20">
        <v>2.5465399999999998</v>
      </c>
      <c r="J2473" s="20">
        <v>0</v>
      </c>
      <c r="K2473" s="20">
        <v>8.1699999999999984E-3</v>
      </c>
      <c r="L2473" s="20">
        <v>3.5000000000000005E-4</v>
      </c>
      <c r="M2473" s="20">
        <v>3.1501683402777779E-2</v>
      </c>
      <c r="N2473" s="1">
        <v>18</v>
      </c>
      <c r="O2473" s="8">
        <f>IFERROR(IFERROR(Tabela_BI[[#This Row],[nº Capt. Superf. - DAEE]]/(Tabela_BI[[#This Row],[nº Capt. Subt. - DAEE]] + Tabela_BI[[#This Row],[nº Capt. Superf. - DAEE]]),"") *100,"")</f>
        <v>64.285714285714292</v>
      </c>
      <c r="P2473" s="8">
        <f>IFERROR(IFERROR(Tabela_BI[[#This Row],[nº Capt. Subt. - DAEE]] /(Tabela_BI[[#This Row],[nº Capt. Subt. - DAEE]] + Tabela_BI[[#This Row],[nº Capt. Superf. - DAEE]]),"") *100,"")</f>
        <v>35.714285714285715</v>
      </c>
      <c r="Q2473" s="1">
        <v>27</v>
      </c>
      <c r="R2473" s="1">
        <v>15</v>
      </c>
      <c r="S2473" s="6">
        <v>457.03963799999997</v>
      </c>
      <c r="T2473" s="6">
        <v>447.89884523999996</v>
      </c>
      <c r="W2473" s="1"/>
      <c r="X2473" s="1"/>
      <c r="Y2473" s="1"/>
      <c r="AC2473" s="1"/>
      <c r="AF2473" s="1"/>
      <c r="AG2473" s="1"/>
    </row>
    <row r="2474" spans="1:33" hidden="1" x14ac:dyDescent="0.25">
      <c r="A2474" s="1">
        <v>7</v>
      </c>
      <c r="B2474" s="1">
        <v>2018</v>
      </c>
      <c r="C2474" s="1">
        <v>35450017</v>
      </c>
      <c r="D2474" s="44" t="s">
        <v>553</v>
      </c>
      <c r="E2474" s="20">
        <v>0</v>
      </c>
      <c r="F2474" s="20">
        <v>0</v>
      </c>
      <c r="G2474" s="20">
        <v>0</v>
      </c>
      <c r="H2474" s="20">
        <v>0</v>
      </c>
      <c r="I2474" s="20">
        <v>0</v>
      </c>
      <c r="J2474" s="20">
        <v>0</v>
      </c>
      <c r="K2474" s="20">
        <v>0</v>
      </c>
      <c r="L2474" s="20">
        <v>0</v>
      </c>
      <c r="N2474" s="1">
        <v>0</v>
      </c>
      <c r="O2474" s="8" t="str">
        <f>IFERROR(IFERROR(Tabela_BI[[#This Row],[nº Capt. Superf. - DAEE]]/(Tabela_BI[[#This Row],[nº Capt. Subt. - DAEE]] + Tabela_BI[[#This Row],[nº Capt. Superf. - DAEE]]),"") *100,"")</f>
        <v/>
      </c>
      <c r="P2474" s="8" t="str">
        <f>IFERROR(IFERROR(Tabela_BI[[#This Row],[nº Capt. Subt. - DAEE]] /(Tabela_BI[[#This Row],[nº Capt. Subt. - DAEE]] + Tabela_BI[[#This Row],[nº Capt. Superf. - DAEE]]),"") *100,"")</f>
        <v/>
      </c>
      <c r="Q2474" s="1">
        <v>0</v>
      </c>
      <c r="R2474" s="1">
        <v>0</v>
      </c>
      <c r="S2474" s="6"/>
      <c r="T2474" s="6"/>
      <c r="W2474" s="1"/>
      <c r="X2474" s="1"/>
      <c r="Y2474" s="1"/>
      <c r="AC2474" s="1"/>
      <c r="AF2474" s="1"/>
      <c r="AG2474" s="1"/>
    </row>
    <row r="2475" spans="1:33" hidden="1" x14ac:dyDescent="0.25">
      <c r="A2475" s="1">
        <v>20</v>
      </c>
      <c r="B2475" s="1">
        <v>2018</v>
      </c>
      <c r="C2475" s="1">
        <v>354510020</v>
      </c>
      <c r="D2475" s="44" t="s">
        <v>554</v>
      </c>
      <c r="E2475" s="20">
        <v>5.6169999999999998E-2</v>
      </c>
      <c r="F2475" s="20">
        <v>4.3500000000000004E-2</v>
      </c>
      <c r="G2475" s="20">
        <v>1.2669999999999996E-2</v>
      </c>
      <c r="H2475" s="20">
        <v>0</v>
      </c>
      <c r="I2475" s="20">
        <v>1.2460000000000001E-2</v>
      </c>
      <c r="J2475" s="20">
        <v>0</v>
      </c>
      <c r="K2475" s="20">
        <v>4.3620000000000013E-2</v>
      </c>
      <c r="L2475" s="20">
        <v>9.0000000000000006E-5</v>
      </c>
      <c r="M2475" s="20">
        <v>1.143636015625E-2</v>
      </c>
      <c r="N2475" s="1">
        <v>1</v>
      </c>
      <c r="O2475" s="8">
        <f>IFERROR(IFERROR(Tabela_BI[[#This Row],[nº Capt. Superf. - DAEE]]/(Tabela_BI[[#This Row],[nº Capt. Subt. - DAEE]] + Tabela_BI[[#This Row],[nº Capt. Superf. - DAEE]]),"") *100,"")</f>
        <v>17.647058823529413</v>
      </c>
      <c r="P2475" s="8">
        <f>IFERROR(IFERROR(Tabela_BI[[#This Row],[nº Capt. Subt. - DAEE]] /(Tabela_BI[[#This Row],[nº Capt. Subt. - DAEE]] + Tabela_BI[[#This Row],[nº Capt. Superf. - DAEE]]),"") *100,"")</f>
        <v>82.35294117647058</v>
      </c>
      <c r="Q2475" s="1">
        <v>3</v>
      </c>
      <c r="R2475" s="1">
        <v>14</v>
      </c>
      <c r="S2475" s="6">
        <v>221.03607239999997</v>
      </c>
      <c r="T2475" s="6">
        <v>221.03607239999997</v>
      </c>
      <c r="W2475" s="1"/>
      <c r="X2475" s="1"/>
      <c r="Y2475" s="1"/>
      <c r="AC2475" s="1"/>
      <c r="AF2475" s="1"/>
      <c r="AG2475" s="1"/>
    </row>
    <row r="2476" spans="1:33" hidden="1" x14ac:dyDescent="0.25">
      <c r="A2476" s="1">
        <v>5</v>
      </c>
      <c r="B2476" s="1">
        <v>2018</v>
      </c>
      <c r="C2476" s="1">
        <v>35451595</v>
      </c>
      <c r="D2476" s="44" t="s">
        <v>555</v>
      </c>
      <c r="E2476" s="20">
        <v>4.4005279000000001E-2</v>
      </c>
      <c r="F2476" s="20">
        <v>1.376E-2</v>
      </c>
      <c r="G2476" s="20">
        <v>3.0245279E-2</v>
      </c>
      <c r="H2476" s="20">
        <v>0</v>
      </c>
      <c r="I2476" s="20">
        <v>4.2538519999999989E-2</v>
      </c>
      <c r="J2476" s="20">
        <v>2.7E-4</v>
      </c>
      <c r="K2476" s="20">
        <v>8.4893499999999999E-4</v>
      </c>
      <c r="L2476" s="20">
        <v>3.4782400000000005E-4</v>
      </c>
      <c r="M2476" s="20">
        <v>1.8037784114583334E-2</v>
      </c>
      <c r="N2476" s="1">
        <v>5</v>
      </c>
      <c r="O2476" s="8">
        <f>IFERROR(IFERROR(Tabela_BI[[#This Row],[nº Capt. Superf. - DAEE]]/(Tabela_BI[[#This Row],[nº Capt. Subt. - DAEE]] + Tabela_BI[[#This Row],[nº Capt. Superf. - DAEE]]),"") *100,"")</f>
        <v>17.857142857142858</v>
      </c>
      <c r="P2476" s="8">
        <f>IFERROR(IFERROR(Tabela_BI[[#This Row],[nº Capt. Subt. - DAEE]] /(Tabela_BI[[#This Row],[nº Capt. Subt. - DAEE]] + Tabela_BI[[#This Row],[nº Capt. Superf. - DAEE]]),"") *100,"")</f>
        <v>82.142857142857139</v>
      </c>
      <c r="Q2476" s="1">
        <v>5</v>
      </c>
      <c r="R2476" s="1">
        <v>23</v>
      </c>
      <c r="S2476" s="6">
        <v>368.44199999999995</v>
      </c>
      <c r="T2476" s="6">
        <v>368.44199999999995</v>
      </c>
      <c r="W2476" s="1"/>
      <c r="X2476" s="1"/>
      <c r="Y2476" s="1"/>
      <c r="AC2476" s="1"/>
      <c r="AF2476" s="1"/>
      <c r="AG2476" s="1"/>
    </row>
    <row r="2477" spans="1:33" hidden="1" x14ac:dyDescent="0.25">
      <c r="A2477" s="1">
        <v>10</v>
      </c>
      <c r="B2477" s="1">
        <v>2018</v>
      </c>
      <c r="C2477" s="1">
        <v>354515910</v>
      </c>
      <c r="D2477" s="44" t="s">
        <v>555</v>
      </c>
      <c r="E2477" s="20">
        <v>0</v>
      </c>
      <c r="F2477" s="20">
        <v>0</v>
      </c>
      <c r="G2477" s="20">
        <v>0</v>
      </c>
      <c r="H2477" s="20">
        <v>0</v>
      </c>
      <c r="I2477" s="20">
        <v>0</v>
      </c>
      <c r="J2477" s="20">
        <v>0</v>
      </c>
      <c r="K2477" s="20">
        <v>0</v>
      </c>
      <c r="L2477" s="20">
        <v>0</v>
      </c>
      <c r="N2477" s="1" t="s">
        <v>47</v>
      </c>
      <c r="O2477" s="8" t="str">
        <f>IFERROR(IFERROR(Tabela_BI[[#This Row],[nº Capt. Superf. - DAEE]]/(Tabela_BI[[#This Row],[nº Capt. Subt. - DAEE]] + Tabela_BI[[#This Row],[nº Capt. Superf. - DAEE]]),"") *100,"")</f>
        <v/>
      </c>
      <c r="P2477" s="8" t="str">
        <f>IFERROR(IFERROR(Tabela_BI[[#This Row],[nº Capt. Subt. - DAEE]] /(Tabela_BI[[#This Row],[nº Capt. Subt. - DAEE]] + Tabela_BI[[#This Row],[nº Capt. Superf. - DAEE]]),"") *100,"")</f>
        <v/>
      </c>
      <c r="Q2477" s="1">
        <v>0</v>
      </c>
      <c r="R2477" s="1">
        <v>0</v>
      </c>
      <c r="S2477" s="6"/>
      <c r="T2477" s="6"/>
      <c r="W2477" s="1"/>
      <c r="X2477" s="1"/>
      <c r="Y2477" s="1"/>
      <c r="AC2477" s="1"/>
      <c r="AF2477" s="1"/>
      <c r="AG2477" s="1"/>
    </row>
    <row r="2478" spans="1:33" hidden="1" x14ac:dyDescent="0.25">
      <c r="A2478" s="1">
        <v>5</v>
      </c>
      <c r="B2478" s="1">
        <v>2018</v>
      </c>
      <c r="C2478" s="1">
        <v>35452095</v>
      </c>
      <c r="D2478" s="44" t="s">
        <v>556</v>
      </c>
      <c r="E2478" s="20">
        <v>0.85759925899999989</v>
      </c>
      <c r="F2478" s="20">
        <v>0.69033</v>
      </c>
      <c r="G2478" s="20">
        <v>0.16726925899999995</v>
      </c>
      <c r="H2478" s="20">
        <v>0</v>
      </c>
      <c r="I2478" s="20">
        <v>0.6</v>
      </c>
      <c r="J2478" s="20">
        <v>0.24653666600000002</v>
      </c>
      <c r="K2478" s="20">
        <v>2.0000000000000002E-5</v>
      </c>
      <c r="L2478" s="20">
        <v>1.1042592999999998E-2</v>
      </c>
      <c r="M2478" s="20">
        <v>0.39511824074074076</v>
      </c>
      <c r="N2478" s="1">
        <v>9</v>
      </c>
      <c r="O2478" s="8">
        <f>IFERROR(IFERROR(Tabela_BI[[#This Row],[nº Capt. Superf. - DAEE]]/(Tabela_BI[[#This Row],[nº Capt. Subt. - DAEE]] + Tabela_BI[[#This Row],[nº Capt. Superf. - DAEE]]),"") *100,"")</f>
        <v>22.5</v>
      </c>
      <c r="P2478" s="8">
        <f>IFERROR(IFERROR(Tabela_BI[[#This Row],[nº Capt. Subt. - DAEE]] /(Tabela_BI[[#This Row],[nº Capt. Subt. - DAEE]] + Tabela_BI[[#This Row],[nº Capt. Superf. - DAEE]]),"") *100,"")</f>
        <v>77.5</v>
      </c>
      <c r="Q2478" s="1">
        <v>9</v>
      </c>
      <c r="R2478" s="1">
        <v>31</v>
      </c>
      <c r="S2478" s="6">
        <v>5772.2394851999989</v>
      </c>
      <c r="T2478" s="6">
        <v>5552.8943847623996</v>
      </c>
      <c r="W2478" s="1"/>
      <c r="X2478" s="1"/>
      <c r="Y2478" s="1"/>
      <c r="AC2478" s="1"/>
      <c r="AF2478" s="1"/>
      <c r="AG2478" s="1"/>
    </row>
    <row r="2479" spans="1:33" hidden="1" x14ac:dyDescent="0.25">
      <c r="A2479" s="1">
        <v>10</v>
      </c>
      <c r="B2479" s="1">
        <v>2018</v>
      </c>
      <c r="C2479" s="1">
        <v>354520910</v>
      </c>
      <c r="D2479" s="44" t="s">
        <v>556</v>
      </c>
      <c r="E2479" s="20">
        <v>3.7594439999999998E-3</v>
      </c>
      <c r="F2479" s="20">
        <v>3.0000000000000001E-5</v>
      </c>
      <c r="G2479" s="20">
        <v>3.7294439999999997E-3</v>
      </c>
      <c r="H2479" s="20">
        <v>0</v>
      </c>
      <c r="I2479" s="20">
        <v>0</v>
      </c>
      <c r="J2479" s="20">
        <v>1.5300000000000001E-3</v>
      </c>
      <c r="K2479" s="20">
        <v>0</v>
      </c>
      <c r="L2479" s="20">
        <v>2.2294440000000001E-3</v>
      </c>
      <c r="N2479" s="1">
        <v>8</v>
      </c>
      <c r="O2479" s="8">
        <f>IFERROR(IFERROR(Tabela_BI[[#This Row],[nº Capt. Superf. - DAEE]]/(Tabela_BI[[#This Row],[nº Capt. Subt. - DAEE]] + Tabela_BI[[#This Row],[nº Capt. Superf. - DAEE]]),"") *100,"")</f>
        <v>8.3333333333333321</v>
      </c>
      <c r="P2479" s="8">
        <f>IFERROR(IFERROR(Tabela_BI[[#This Row],[nº Capt. Subt. - DAEE]] /(Tabela_BI[[#This Row],[nº Capt. Subt. - DAEE]] + Tabela_BI[[#This Row],[nº Capt. Superf. - DAEE]]),"") *100,"")</f>
        <v>91.666666666666657</v>
      </c>
      <c r="Q2479" s="1">
        <v>1</v>
      </c>
      <c r="R2479" s="1">
        <v>11</v>
      </c>
      <c r="S2479" s="6"/>
      <c r="T2479" s="6"/>
      <c r="W2479" s="1"/>
      <c r="X2479" s="1"/>
      <c r="Y2479" s="1"/>
      <c r="AC2479" s="1"/>
      <c r="AF2479" s="1"/>
      <c r="AG2479" s="1"/>
    </row>
    <row r="2480" spans="1:33" hidden="1" x14ac:dyDescent="0.25">
      <c r="A2480" s="1">
        <v>10</v>
      </c>
      <c r="B2480" s="1">
        <v>2018</v>
      </c>
      <c r="C2480" s="1">
        <v>354530810</v>
      </c>
      <c r="D2480" s="44" t="s">
        <v>557</v>
      </c>
      <c r="E2480" s="20">
        <v>0.59320749999999978</v>
      </c>
      <c r="F2480" s="20">
        <v>0.57768138899999977</v>
      </c>
      <c r="G2480" s="20">
        <v>1.5526110999999999E-2</v>
      </c>
      <c r="H2480" s="20">
        <v>0</v>
      </c>
      <c r="I2480" s="20">
        <v>0.29085999999999995</v>
      </c>
      <c r="J2480" s="20">
        <v>5.9053795999999992E-2</v>
      </c>
      <c r="K2480" s="20">
        <v>0.22035787000000001</v>
      </c>
      <c r="L2480" s="20">
        <v>2.2935834000000002E-2</v>
      </c>
      <c r="M2480" s="20">
        <v>0.13220924768518519</v>
      </c>
      <c r="N2480" s="1">
        <v>39</v>
      </c>
      <c r="O2480" s="8">
        <f>IFERROR(IFERROR(Tabela_BI[[#This Row],[nº Capt. Superf. - DAEE]]/(Tabela_BI[[#This Row],[nº Capt. Subt. - DAEE]] + Tabela_BI[[#This Row],[nº Capt. Superf. - DAEE]]),"") *100,"")</f>
        <v>60</v>
      </c>
      <c r="P2480" s="8">
        <f>IFERROR(IFERROR(Tabela_BI[[#This Row],[nº Capt. Subt. - DAEE]] /(Tabela_BI[[#This Row],[nº Capt. Subt. - DAEE]] + Tabela_BI[[#This Row],[nº Capt. Superf. - DAEE]]),"") *100,"")</f>
        <v>40</v>
      </c>
      <c r="Q2480" s="1">
        <v>36</v>
      </c>
      <c r="R2480" s="1">
        <v>24</v>
      </c>
      <c r="S2480" s="6">
        <v>1778.2724880000001</v>
      </c>
      <c r="T2480" s="6">
        <v>1778.2724880000001</v>
      </c>
      <c r="W2480" s="1"/>
      <c r="X2480" s="1"/>
      <c r="Y2480" s="1"/>
      <c r="AC2480" s="1"/>
      <c r="AF2480" s="1"/>
      <c r="AG2480" s="1"/>
    </row>
    <row r="2481" spans="1:33" hidden="1" x14ac:dyDescent="0.25">
      <c r="A2481" s="1">
        <v>17</v>
      </c>
      <c r="B2481" s="1">
        <v>2018</v>
      </c>
      <c r="C2481" s="1">
        <v>354540717</v>
      </c>
      <c r="D2481" s="44" t="s">
        <v>558</v>
      </c>
      <c r="E2481" s="20">
        <v>0.23190064800000001</v>
      </c>
      <c r="F2481" s="20">
        <v>0.21164000000000002</v>
      </c>
      <c r="G2481" s="20">
        <v>2.0260647999999996E-2</v>
      </c>
      <c r="H2481" s="20">
        <v>0.31699939751395234</v>
      </c>
      <c r="I2481" s="20">
        <v>1.5505926000000001E-2</v>
      </c>
      <c r="J2481" s="20">
        <v>3.49E-3</v>
      </c>
      <c r="K2481" s="20">
        <v>0.20806472200000001</v>
      </c>
      <c r="L2481" s="20">
        <v>4.8399999999999997E-3</v>
      </c>
      <c r="M2481" s="20">
        <v>2.3513020833333332E-2</v>
      </c>
      <c r="N2481" s="1">
        <v>1</v>
      </c>
      <c r="O2481" s="8">
        <f>IFERROR(IFERROR(Tabela_BI[[#This Row],[nº Capt. Superf. - DAEE]]/(Tabela_BI[[#This Row],[nº Capt. Subt. - DAEE]] + Tabela_BI[[#This Row],[nº Capt. Superf. - DAEE]]),"") *100,"")</f>
        <v>51.428571428571423</v>
      </c>
      <c r="P2481" s="8">
        <f>IFERROR(IFERROR(Tabela_BI[[#This Row],[nº Capt. Subt. - DAEE]] /(Tabela_BI[[#This Row],[nº Capt. Subt. - DAEE]] + Tabela_BI[[#This Row],[nº Capt. Superf. - DAEE]]),"") *100,"")</f>
        <v>48.571428571428569</v>
      </c>
      <c r="Q2481" s="1">
        <v>18</v>
      </c>
      <c r="R2481" s="1">
        <v>17</v>
      </c>
      <c r="S2481" s="6">
        <v>294.59429999999998</v>
      </c>
      <c r="T2481" s="6">
        <v>294.59429999999998</v>
      </c>
      <c r="W2481" s="1"/>
      <c r="X2481" s="1"/>
      <c r="Y2481" s="1"/>
      <c r="AC2481" s="1"/>
      <c r="AF2481" s="1"/>
      <c r="AG2481" s="1"/>
    </row>
    <row r="2482" spans="1:33" hidden="1" x14ac:dyDescent="0.25">
      <c r="A2482" s="1">
        <v>22</v>
      </c>
      <c r="B2482" s="1">
        <v>2018</v>
      </c>
      <c r="C2482" s="1">
        <v>354550622</v>
      </c>
      <c r="D2482" s="44" t="s">
        <v>559</v>
      </c>
      <c r="E2482" s="20">
        <v>0.123162963</v>
      </c>
      <c r="F2482" s="20">
        <v>0.104432963</v>
      </c>
      <c r="G2482" s="20">
        <v>1.873E-2</v>
      </c>
      <c r="H2482" s="20">
        <v>2.2196854388635201E-3</v>
      </c>
      <c r="I2482" s="20">
        <v>1.1750000000000002E-2</v>
      </c>
      <c r="J2482" s="20">
        <v>6.6699999999999997E-3</v>
      </c>
      <c r="K2482" s="20">
        <v>0.10181296299999999</v>
      </c>
      <c r="L2482" s="20">
        <v>2.9300000000000003E-3</v>
      </c>
      <c r="M2482" s="20">
        <v>7.7057093750000005E-3</v>
      </c>
      <c r="N2482" s="1">
        <v>2</v>
      </c>
      <c r="O2482" s="8">
        <f>IFERROR(IFERROR(Tabela_BI[[#This Row],[nº Capt. Superf. - DAEE]]/(Tabela_BI[[#This Row],[nº Capt. Subt. - DAEE]] + Tabela_BI[[#This Row],[nº Capt. Superf. - DAEE]]),"") *100,"")</f>
        <v>26.666666666666668</v>
      </c>
      <c r="P2482" s="8">
        <f>IFERROR(IFERROR(Tabela_BI[[#This Row],[nº Capt. Subt. - DAEE]] /(Tabela_BI[[#This Row],[nº Capt. Subt. - DAEE]] + Tabela_BI[[#This Row],[nº Capt. Superf. - DAEE]]),"") *100,"")</f>
        <v>73.333333333333329</v>
      </c>
      <c r="Q2482" s="1">
        <v>4</v>
      </c>
      <c r="R2482" s="1">
        <v>11</v>
      </c>
      <c r="S2482" s="6">
        <v>144.97872480000001</v>
      </c>
      <c r="T2482" s="6">
        <v>144.97872480000001</v>
      </c>
      <c r="W2482" s="1"/>
      <c r="X2482" s="1"/>
      <c r="Y2482" s="1"/>
      <c r="AC2482" s="1"/>
      <c r="AF2482" s="1"/>
      <c r="AG2482" s="1"/>
    </row>
    <row r="2483" spans="1:33" hidden="1" x14ac:dyDescent="0.25">
      <c r="A2483" s="1">
        <v>15</v>
      </c>
      <c r="B2483" s="1">
        <v>2018</v>
      </c>
      <c r="C2483" s="1">
        <v>354560515</v>
      </c>
      <c r="D2483" s="44" t="s">
        <v>560</v>
      </c>
      <c r="E2483" s="20">
        <v>0.33375185200000002</v>
      </c>
      <c r="F2483" s="20">
        <v>0.15940000000000001</v>
      </c>
      <c r="G2483" s="20">
        <v>0.174351852</v>
      </c>
      <c r="H2483" s="20">
        <v>0</v>
      </c>
      <c r="I2483" s="20">
        <v>5.1609629999999997E-2</v>
      </c>
      <c r="J2483" s="20">
        <v>0.13882999999999998</v>
      </c>
      <c r="K2483" s="20">
        <v>0.12815222200000001</v>
      </c>
      <c r="L2483" s="20">
        <v>1.516E-2</v>
      </c>
      <c r="M2483" s="20">
        <v>4.4304675906250007E-2</v>
      </c>
      <c r="N2483" s="1">
        <v>3</v>
      </c>
      <c r="O2483" s="8">
        <f>IFERROR(IFERROR(Tabela_BI[[#This Row],[nº Capt. Superf. - DAEE]]/(Tabela_BI[[#This Row],[nº Capt. Subt. - DAEE]] + Tabela_BI[[#This Row],[nº Capt. Superf. - DAEE]]),"") *100,"")</f>
        <v>10.526315789473683</v>
      </c>
      <c r="P2483" s="8">
        <f>IFERROR(IFERROR(Tabela_BI[[#This Row],[nº Capt. Subt. - DAEE]] /(Tabela_BI[[#This Row],[nº Capt. Subt. - DAEE]] + Tabela_BI[[#This Row],[nº Capt. Superf. - DAEE]]),"") *100,"")</f>
        <v>89.473684210526315</v>
      </c>
      <c r="Q2483" s="1">
        <v>4</v>
      </c>
      <c r="R2483" s="1">
        <v>34</v>
      </c>
      <c r="S2483" s="6">
        <v>778.75181999999995</v>
      </c>
      <c r="T2483" s="6">
        <v>778.75181999999995</v>
      </c>
      <c r="W2483" s="1"/>
      <c r="X2483" s="1"/>
      <c r="Y2483" s="1"/>
      <c r="AC2483" s="1"/>
      <c r="AF2483" s="1"/>
      <c r="AG2483" s="1"/>
    </row>
    <row r="2484" spans="1:33" hidden="1" x14ac:dyDescent="0.25">
      <c r="A2484" s="1">
        <v>16</v>
      </c>
      <c r="B2484" s="1">
        <v>2018</v>
      </c>
      <c r="C2484" s="1">
        <v>354560516</v>
      </c>
      <c r="D2484" s="44" t="s">
        <v>560</v>
      </c>
      <c r="E2484" s="20">
        <v>0.6814004629999999</v>
      </c>
      <c r="F2484" s="20">
        <v>0.52915999999999996</v>
      </c>
      <c r="G2484" s="20">
        <v>0.15224046299999999</v>
      </c>
      <c r="H2484" s="20">
        <v>0</v>
      </c>
      <c r="I2484" s="20">
        <v>0</v>
      </c>
      <c r="J2484" s="20">
        <v>1.01E-2</v>
      </c>
      <c r="K2484" s="20">
        <v>0.67094046299999988</v>
      </c>
      <c r="L2484" s="20">
        <v>3.6000000000000002E-4</v>
      </c>
      <c r="N2484" s="1">
        <v>2</v>
      </c>
      <c r="O2484" s="8">
        <f>IFERROR(IFERROR(Tabela_BI[[#This Row],[nº Capt. Superf. - DAEE]]/(Tabela_BI[[#This Row],[nº Capt. Subt. - DAEE]] + Tabela_BI[[#This Row],[nº Capt. Superf. - DAEE]]),"") *100,"")</f>
        <v>62.5</v>
      </c>
      <c r="P2484" s="8">
        <f>IFERROR(IFERROR(Tabela_BI[[#This Row],[nº Capt. Subt. - DAEE]] /(Tabela_BI[[#This Row],[nº Capt. Subt. - DAEE]] + Tabela_BI[[#This Row],[nº Capt. Superf. - DAEE]]),"") *100,"")</f>
        <v>37.5</v>
      </c>
      <c r="Q2484" s="1">
        <v>15</v>
      </c>
      <c r="R2484" s="1">
        <v>9</v>
      </c>
      <c r="S2484" s="6"/>
      <c r="T2484" s="6"/>
      <c r="W2484" s="1"/>
      <c r="X2484" s="1"/>
      <c r="Y2484" s="1"/>
      <c r="AC2484" s="1"/>
      <c r="AF2484" s="1"/>
      <c r="AG2484" s="1"/>
    </row>
    <row r="2485" spans="1:33" hidden="1" x14ac:dyDescent="0.25">
      <c r="A2485" s="1">
        <v>15</v>
      </c>
      <c r="B2485" s="1">
        <v>2018</v>
      </c>
      <c r="C2485" s="1">
        <v>354570415</v>
      </c>
      <c r="D2485" s="44" t="s">
        <v>561</v>
      </c>
      <c r="E2485" s="20">
        <v>3.7080369999999994E-2</v>
      </c>
      <c r="F2485" s="20">
        <v>1.0560369999999996E-2</v>
      </c>
      <c r="G2485" s="20">
        <v>2.6519999999999998E-2</v>
      </c>
      <c r="H2485" s="20">
        <v>8.0310438863521027E-3</v>
      </c>
      <c r="I2485" s="20">
        <v>1.2060000000000001E-2</v>
      </c>
      <c r="J2485" s="20">
        <v>1.354E-2</v>
      </c>
      <c r="K2485" s="20">
        <v>1.1080369999999996E-2</v>
      </c>
      <c r="L2485" s="20">
        <v>4.0000000000000002E-4</v>
      </c>
      <c r="M2485" s="20">
        <v>1.48046875E-2</v>
      </c>
      <c r="N2485" s="1">
        <v>15</v>
      </c>
      <c r="O2485" s="8">
        <f>IFERROR(IFERROR(Tabela_BI[[#This Row],[nº Capt. Superf. - DAEE]]/(Tabela_BI[[#This Row],[nº Capt. Subt. - DAEE]] + Tabela_BI[[#This Row],[nº Capt. Superf. - DAEE]]),"") *100,"")</f>
        <v>57.894736842105267</v>
      </c>
      <c r="P2485" s="8">
        <f>IFERROR(IFERROR(Tabela_BI[[#This Row],[nº Capt. Subt. - DAEE]] /(Tabela_BI[[#This Row],[nº Capt. Subt. - DAEE]] + Tabela_BI[[#This Row],[nº Capt. Superf. - DAEE]]),"") *100,"")</f>
        <v>42.105263157894733</v>
      </c>
      <c r="Q2485" s="1">
        <v>11</v>
      </c>
      <c r="R2485" s="1">
        <v>8</v>
      </c>
      <c r="S2485" s="6">
        <v>276.58800000000002</v>
      </c>
      <c r="T2485" s="6">
        <v>276.58800000000002</v>
      </c>
      <c r="W2485" s="1"/>
      <c r="X2485" s="1"/>
      <c r="Y2485" s="1"/>
      <c r="AC2485" s="1"/>
      <c r="AF2485" s="1"/>
      <c r="AG2485" s="1"/>
    </row>
    <row r="2486" spans="1:33" hidden="1" x14ac:dyDescent="0.25">
      <c r="A2486" s="1">
        <v>5</v>
      </c>
      <c r="B2486" s="1">
        <v>2018</v>
      </c>
      <c r="C2486" s="1">
        <v>35458035</v>
      </c>
      <c r="D2486" s="44" t="s">
        <v>562</v>
      </c>
      <c r="E2486" s="20">
        <v>1.2121636279999999</v>
      </c>
      <c r="F2486" s="20">
        <v>0.99589999999999979</v>
      </c>
      <c r="G2486" s="20">
        <v>0.21626362799999999</v>
      </c>
      <c r="H2486" s="20">
        <v>0</v>
      </c>
      <c r="I2486" s="20">
        <v>0.83552999999999988</v>
      </c>
      <c r="J2486" s="20">
        <v>0.26084388999999997</v>
      </c>
      <c r="K2486" s="20">
        <v>7.1214675999999991E-2</v>
      </c>
      <c r="L2486" s="20">
        <v>4.4575062000000033E-2</v>
      </c>
      <c r="M2486" s="20">
        <v>0.6518496412037037</v>
      </c>
      <c r="N2486" s="1">
        <v>25</v>
      </c>
      <c r="O2486" s="8">
        <f>IFERROR(IFERROR(Tabela_BI[[#This Row],[nº Capt. Superf. - DAEE]]/(Tabela_BI[[#This Row],[nº Capt. Subt. - DAEE]] + Tabela_BI[[#This Row],[nº Capt. Superf. - DAEE]]),"") *100,"")</f>
        <v>6.666666666666667</v>
      </c>
      <c r="P2486" s="8">
        <f>IFERROR(IFERROR(Tabela_BI[[#This Row],[nº Capt. Subt. - DAEE]] /(Tabela_BI[[#This Row],[nº Capt. Subt. - DAEE]] + Tabela_BI[[#This Row],[nº Capt. Superf. - DAEE]]),"") *100,"")</f>
        <v>93.333333333333329</v>
      </c>
      <c r="Q2486" s="1">
        <v>11</v>
      </c>
      <c r="R2486" s="1">
        <v>154</v>
      </c>
      <c r="S2486" s="6">
        <v>10212.1965</v>
      </c>
      <c r="T2486" s="6">
        <v>5514.5861100000002</v>
      </c>
      <c r="W2486" s="1"/>
      <c r="X2486" s="1"/>
      <c r="Y2486" s="1"/>
      <c r="AC2486" s="1"/>
      <c r="AF2486" s="1"/>
      <c r="AG2486" s="1"/>
    </row>
    <row r="2487" spans="1:33" hidden="1" x14ac:dyDescent="0.25">
      <c r="A2487" s="1">
        <v>2</v>
      </c>
      <c r="B2487" s="1">
        <v>2018</v>
      </c>
      <c r="C2487" s="1">
        <v>35460092</v>
      </c>
      <c r="D2487" s="44" t="s">
        <v>563</v>
      </c>
      <c r="E2487" s="20">
        <v>1.9814629000000007E-2</v>
      </c>
      <c r="F2487" s="20">
        <v>1.4054629000000008E-2</v>
      </c>
      <c r="G2487" s="20">
        <v>5.7599999999999986E-3</v>
      </c>
      <c r="H2487" s="20">
        <v>1.2953957382039562E-2</v>
      </c>
      <c r="I2487" s="20">
        <v>0</v>
      </c>
      <c r="J2487" s="20">
        <v>4.2000000000000002E-4</v>
      </c>
      <c r="K2487" s="20">
        <v>5.5746290000000002E-3</v>
      </c>
      <c r="L2487" s="20">
        <v>1.3819999999999999E-2</v>
      </c>
      <c r="M2487" s="20">
        <v>2.3549735937499996E-2</v>
      </c>
      <c r="N2487" s="1">
        <v>16</v>
      </c>
      <c r="O2487" s="8">
        <f>IFERROR(IFERROR(Tabela_BI[[#This Row],[nº Capt. Superf. - DAEE]]/(Tabela_BI[[#This Row],[nº Capt. Subt. - DAEE]] + Tabela_BI[[#This Row],[nº Capt. Superf. - DAEE]]),"") *100,"")</f>
        <v>62.790697674418603</v>
      </c>
      <c r="P2487" s="8">
        <f>IFERROR(IFERROR(Tabela_BI[[#This Row],[nº Capt. Subt. - DAEE]] /(Tabela_BI[[#This Row],[nº Capt. Subt. - DAEE]] + Tabela_BI[[#This Row],[nº Capt. Superf. - DAEE]]),"") *100,"")</f>
        <v>37.209302325581397</v>
      </c>
      <c r="Q2487" s="1">
        <v>27</v>
      </c>
      <c r="R2487" s="1">
        <v>16</v>
      </c>
      <c r="S2487" s="6">
        <v>456.33407399999999</v>
      </c>
      <c r="T2487" s="6">
        <v>20.991367403999998</v>
      </c>
      <c r="W2487" s="1"/>
      <c r="X2487" s="1"/>
      <c r="Y2487" s="1"/>
      <c r="AC2487" s="1"/>
      <c r="AF2487" s="1"/>
      <c r="AG2487" s="1"/>
    </row>
    <row r="2488" spans="1:33" hidden="1" x14ac:dyDescent="0.25">
      <c r="A2488" s="1">
        <v>15</v>
      </c>
      <c r="B2488" s="1">
        <v>2018</v>
      </c>
      <c r="C2488" s="1">
        <v>354610815</v>
      </c>
      <c r="D2488" s="44" t="s">
        <v>564</v>
      </c>
      <c r="E2488" s="20">
        <v>7.7723888000000005E-2</v>
      </c>
      <c r="F2488" s="20">
        <v>6.346388800000001E-2</v>
      </c>
      <c r="G2488" s="20">
        <v>1.426E-2</v>
      </c>
      <c r="H2488" s="20">
        <v>2.5017123287671219E-2</v>
      </c>
      <c r="I2488" s="20">
        <v>1.0069999999999999E-2</v>
      </c>
      <c r="J2488" s="20">
        <v>4.4000000000000002E-4</v>
      </c>
      <c r="K2488" s="20">
        <v>6.3913888000000016E-2</v>
      </c>
      <c r="L2488" s="20">
        <v>3.3E-3</v>
      </c>
      <c r="M2488" s="20">
        <v>5.2708333333333331E-3</v>
      </c>
      <c r="N2488" s="1">
        <v>1</v>
      </c>
      <c r="O2488" s="8">
        <f>IFERROR(IFERROR(Tabela_BI[[#This Row],[nº Capt. Superf. - DAEE]]/(Tabela_BI[[#This Row],[nº Capt. Subt. - DAEE]] + Tabela_BI[[#This Row],[nº Capt. Superf. - DAEE]]),"") *100,"")</f>
        <v>43.75</v>
      </c>
      <c r="P2488" s="8">
        <f>IFERROR(IFERROR(Tabela_BI[[#This Row],[nº Capt. Subt. - DAEE]] /(Tabela_BI[[#This Row],[nº Capt. Subt. - DAEE]] + Tabela_BI[[#This Row],[nº Capt. Superf. - DAEE]]),"") *100,"")</f>
        <v>56.25</v>
      </c>
      <c r="Q2488" s="1">
        <v>7</v>
      </c>
      <c r="R2488" s="1">
        <v>9</v>
      </c>
      <c r="S2488" s="6">
        <v>86.238</v>
      </c>
      <c r="T2488" s="6">
        <v>86.238</v>
      </c>
      <c r="W2488" s="1"/>
      <c r="X2488" s="1"/>
      <c r="Y2488" s="1"/>
      <c r="AC2488" s="1"/>
      <c r="AF2488" s="1"/>
      <c r="AG2488" s="1"/>
    </row>
    <row r="2489" spans="1:33" hidden="1" x14ac:dyDescent="0.25">
      <c r="A2489" s="1">
        <v>18</v>
      </c>
      <c r="B2489" s="1">
        <v>2018</v>
      </c>
      <c r="C2489" s="1">
        <v>354610818</v>
      </c>
      <c r="D2489" s="44" t="s">
        <v>564</v>
      </c>
      <c r="E2489" s="20">
        <v>0</v>
      </c>
      <c r="F2489" s="20">
        <v>0</v>
      </c>
      <c r="G2489" s="20">
        <v>0</v>
      </c>
      <c r="H2489" s="20">
        <v>1.38888888888889E-3</v>
      </c>
      <c r="I2489" s="20">
        <v>0</v>
      </c>
      <c r="J2489" s="20">
        <v>0</v>
      </c>
      <c r="K2489" s="20">
        <v>0</v>
      </c>
      <c r="L2489" s="20">
        <v>0</v>
      </c>
      <c r="N2489" s="1">
        <v>0</v>
      </c>
      <c r="O2489" s="8" t="str">
        <f>IFERROR(IFERROR(Tabela_BI[[#This Row],[nº Capt. Superf. - DAEE]]/(Tabela_BI[[#This Row],[nº Capt. Subt. - DAEE]] + Tabela_BI[[#This Row],[nº Capt. Superf. - DAEE]]),"") *100,"")</f>
        <v/>
      </c>
      <c r="P2489" s="8" t="str">
        <f>IFERROR(IFERROR(Tabela_BI[[#This Row],[nº Capt. Subt. - DAEE]] /(Tabela_BI[[#This Row],[nº Capt. Subt. - DAEE]] + Tabela_BI[[#This Row],[nº Capt. Superf. - DAEE]]),"") *100,"")</f>
        <v/>
      </c>
      <c r="Q2489" s="1">
        <v>0</v>
      </c>
      <c r="R2489" s="1">
        <v>0</v>
      </c>
      <c r="S2489" s="6"/>
      <c r="T2489" s="6"/>
      <c r="W2489" s="1"/>
      <c r="X2489" s="1"/>
      <c r="Y2489" s="1"/>
      <c r="AC2489" s="1"/>
      <c r="AF2489" s="1"/>
      <c r="AG2489" s="1"/>
    </row>
    <row r="2490" spans="1:33" hidden="1" x14ac:dyDescent="0.25">
      <c r="A2490" s="1">
        <v>9</v>
      </c>
      <c r="B2490" s="1">
        <v>2018</v>
      </c>
      <c r="C2490" s="1">
        <v>35462079</v>
      </c>
      <c r="D2490" s="44" t="s">
        <v>565</v>
      </c>
      <c r="E2490" s="20">
        <v>0.52701804499999982</v>
      </c>
      <c r="F2490" s="20">
        <v>0.51854333399999986</v>
      </c>
      <c r="G2490" s="20">
        <v>8.4747110000000028E-3</v>
      </c>
      <c r="H2490" s="20">
        <v>0</v>
      </c>
      <c r="I2490" s="20">
        <v>0.41017000000000003</v>
      </c>
      <c r="J2490" s="20">
        <v>8.5259300000000001E-4</v>
      </c>
      <c r="K2490" s="20">
        <v>7.137897E-2</v>
      </c>
      <c r="L2490" s="20">
        <v>4.4616481999999999E-2</v>
      </c>
      <c r="M2490" s="20">
        <v>7.8700729166666667E-3</v>
      </c>
      <c r="N2490" s="1">
        <v>10</v>
      </c>
      <c r="O2490" s="8">
        <f>IFERROR(IFERROR(Tabela_BI[[#This Row],[nº Capt. Superf. - DAEE]]/(Tabela_BI[[#This Row],[nº Capt. Subt. - DAEE]] + Tabela_BI[[#This Row],[nº Capt. Superf. - DAEE]]),"") *100,"")</f>
        <v>48.780487804878049</v>
      </c>
      <c r="P2490" s="8">
        <f>IFERROR(IFERROR(Tabela_BI[[#This Row],[nº Capt. Subt. - DAEE]] /(Tabela_BI[[#This Row],[nº Capt. Subt. - DAEE]] + Tabela_BI[[#This Row],[nº Capt. Superf. - DAEE]]),"") *100,"")</f>
        <v>51.219512195121951</v>
      </c>
      <c r="Q2490" s="1">
        <v>20</v>
      </c>
      <c r="R2490" s="1">
        <v>21</v>
      </c>
      <c r="S2490" s="6">
        <v>134.36602920000001</v>
      </c>
      <c r="T2490" s="6">
        <v>134.36602920000001</v>
      </c>
      <c r="W2490" s="1"/>
      <c r="X2490" s="1"/>
      <c r="Y2490" s="1"/>
      <c r="AC2490" s="1"/>
      <c r="AF2490" s="1"/>
      <c r="AG2490" s="1"/>
    </row>
    <row r="2491" spans="1:33" hidden="1" x14ac:dyDescent="0.25">
      <c r="A2491" s="1">
        <v>4</v>
      </c>
      <c r="B2491" s="1">
        <v>2018</v>
      </c>
      <c r="C2491" s="1">
        <v>35462564</v>
      </c>
      <c r="D2491" s="44" t="s">
        <v>566</v>
      </c>
      <c r="E2491" s="20">
        <v>3.0874166999999994E-2</v>
      </c>
      <c r="F2491" s="20">
        <v>2.2424166999999998E-2</v>
      </c>
      <c r="G2491" s="20">
        <v>8.4499999999999974E-3</v>
      </c>
      <c r="H2491" s="20">
        <v>2.2831050228310501E-3</v>
      </c>
      <c r="I2491" s="20">
        <v>8.0199999999999994E-3</v>
      </c>
      <c r="J2491" s="20">
        <v>0</v>
      </c>
      <c r="K2491" s="20">
        <v>2.0454166999999999E-2</v>
      </c>
      <c r="L2491" s="20">
        <v>2.3999999999999998E-3</v>
      </c>
      <c r="M2491" s="20">
        <v>4.4396354166666664E-3</v>
      </c>
      <c r="N2491" s="1">
        <v>3</v>
      </c>
      <c r="O2491" s="8">
        <f>IFERROR(IFERROR(Tabela_BI[[#This Row],[nº Capt. Superf. - DAEE]]/(Tabela_BI[[#This Row],[nº Capt. Subt. - DAEE]] + Tabela_BI[[#This Row],[nº Capt. Superf. - DAEE]]),"") *100,"")</f>
        <v>40</v>
      </c>
      <c r="P2491" s="8">
        <f>IFERROR(IFERROR(Tabela_BI[[#This Row],[nº Capt. Subt. - DAEE]] /(Tabela_BI[[#This Row],[nº Capt. Subt. - DAEE]] + Tabela_BI[[#This Row],[nº Capt. Superf. - DAEE]]),"") *100,"")</f>
        <v>60</v>
      </c>
      <c r="Q2491" s="1">
        <v>4</v>
      </c>
      <c r="R2491" s="1">
        <v>6</v>
      </c>
      <c r="S2491" s="6">
        <v>77.706000000000003</v>
      </c>
      <c r="T2491" s="6">
        <v>77.706000000000003</v>
      </c>
      <c r="W2491" s="1"/>
      <c r="X2491" s="1"/>
      <c r="Y2491" s="1"/>
      <c r="AC2491" s="1"/>
      <c r="AF2491" s="1"/>
      <c r="AG2491" s="1"/>
    </row>
    <row r="2492" spans="1:33" hidden="1" x14ac:dyDescent="0.25">
      <c r="A2492" s="1">
        <v>9</v>
      </c>
      <c r="B2492" s="1">
        <v>2018</v>
      </c>
      <c r="C2492" s="1">
        <v>35463069</v>
      </c>
      <c r="D2492" s="44" t="s">
        <v>567</v>
      </c>
      <c r="E2492" s="20">
        <v>0.44853006200000001</v>
      </c>
      <c r="F2492" s="20">
        <v>0.42353691399999999</v>
      </c>
      <c r="G2492" s="20">
        <v>2.4993148000000003E-2</v>
      </c>
      <c r="H2492" s="20">
        <v>6.4153855910705174E-2</v>
      </c>
      <c r="I2492" s="20">
        <v>7.7240000000000003E-2</v>
      </c>
      <c r="J2492" s="20">
        <v>1.24E-3</v>
      </c>
      <c r="K2492" s="20">
        <v>0.35372691399999984</v>
      </c>
      <c r="L2492" s="20">
        <v>1.6323147999999999E-2</v>
      </c>
      <c r="M2492" s="20">
        <v>9.7289009616898153E-2</v>
      </c>
      <c r="N2492" s="1">
        <v>23</v>
      </c>
      <c r="O2492" s="8">
        <f>IFERROR(IFERROR(Tabela_BI[[#This Row],[nº Capt. Superf. - DAEE]]/(Tabela_BI[[#This Row],[nº Capt. Subt. - DAEE]] + Tabela_BI[[#This Row],[nº Capt. Superf. - DAEE]]),"") *100,"")</f>
        <v>71.428571428571431</v>
      </c>
      <c r="P2492" s="8">
        <f>IFERROR(IFERROR(Tabela_BI[[#This Row],[nº Capt. Subt. - DAEE]] /(Tabela_BI[[#This Row],[nº Capt. Subt. - DAEE]] + Tabela_BI[[#This Row],[nº Capt. Superf. - DAEE]]),"") *100,"")</f>
        <v>28.571428571428569</v>
      </c>
      <c r="Q2492" s="1">
        <v>40</v>
      </c>
      <c r="R2492" s="1">
        <v>16</v>
      </c>
      <c r="S2492" s="6">
        <v>1777.5179999999998</v>
      </c>
      <c r="T2492" s="6">
        <v>0</v>
      </c>
      <c r="W2492" s="1"/>
      <c r="X2492" s="1"/>
      <c r="Y2492" s="1"/>
      <c r="AC2492" s="1"/>
      <c r="AF2492" s="1"/>
      <c r="AG2492" s="1"/>
    </row>
    <row r="2493" spans="1:33" hidden="1" x14ac:dyDescent="0.25">
      <c r="A2493" s="1">
        <v>17</v>
      </c>
      <c r="B2493" s="1">
        <v>2018</v>
      </c>
      <c r="C2493" s="1">
        <v>354640517</v>
      </c>
      <c r="D2493" s="44" t="s">
        <v>568</v>
      </c>
      <c r="E2493" s="20">
        <v>2.6622808669999998</v>
      </c>
      <c r="F2493" s="20">
        <v>2.5557093859999997</v>
      </c>
      <c r="G2493" s="20">
        <v>0.10657148100000004</v>
      </c>
      <c r="H2493" s="20">
        <v>0</v>
      </c>
      <c r="I2493" s="20">
        <v>0.13649000000000003</v>
      </c>
      <c r="J2493" s="20">
        <v>2.6539999999999998E-2</v>
      </c>
      <c r="K2493" s="20">
        <v>2.4936293859999994</v>
      </c>
      <c r="L2493" s="20">
        <v>5.6214809999999994E-3</v>
      </c>
      <c r="M2493" s="20">
        <v>0.13870192838078704</v>
      </c>
      <c r="N2493" s="1">
        <v>18</v>
      </c>
      <c r="O2493" s="8">
        <f>IFERROR(IFERROR(Tabela_BI[[#This Row],[nº Capt. Superf. - DAEE]]/(Tabela_BI[[#This Row],[nº Capt. Subt. - DAEE]] + Tabela_BI[[#This Row],[nº Capt. Superf. - DAEE]]),"") *100,"")</f>
        <v>41.880341880341881</v>
      </c>
      <c r="P2493" s="8">
        <f>IFERROR(IFERROR(Tabela_BI[[#This Row],[nº Capt. Subt. - DAEE]] /(Tabela_BI[[#This Row],[nº Capt. Subt. - DAEE]] + Tabela_BI[[#This Row],[nº Capt. Superf. - DAEE]]),"") *100,"")</f>
        <v>58.119658119658126</v>
      </c>
      <c r="Q2493" s="1">
        <v>49</v>
      </c>
      <c r="R2493" s="1">
        <v>68</v>
      </c>
      <c r="S2493" s="6">
        <v>2293.0236</v>
      </c>
      <c r="T2493" s="6">
        <v>2293.0236</v>
      </c>
      <c r="W2493" s="1"/>
      <c r="X2493" s="1"/>
      <c r="Y2493" s="1"/>
      <c r="AC2493" s="1"/>
      <c r="AF2493" s="1"/>
      <c r="AG2493" s="1"/>
    </row>
    <row r="2494" spans="1:33" hidden="1" x14ac:dyDescent="0.25">
      <c r="A2494" s="1">
        <v>9</v>
      </c>
      <c r="B2494" s="1">
        <v>2018</v>
      </c>
      <c r="C2494" s="1">
        <v>35465049</v>
      </c>
      <c r="D2494" s="44" t="s">
        <v>569</v>
      </c>
      <c r="E2494" s="20">
        <v>9.087935200000001E-2</v>
      </c>
      <c r="F2494" s="20">
        <v>9.0849352000000008E-2</v>
      </c>
      <c r="G2494" s="20">
        <v>3.0000000000000004E-5</v>
      </c>
      <c r="H2494" s="20">
        <v>0</v>
      </c>
      <c r="I2494" s="20">
        <v>0</v>
      </c>
      <c r="J2494" s="20">
        <v>0.08</v>
      </c>
      <c r="K2494" s="20">
        <v>4.1793519999999999E-3</v>
      </c>
      <c r="L2494" s="20">
        <v>6.6999999999999994E-3</v>
      </c>
      <c r="N2494" s="1">
        <v>5</v>
      </c>
      <c r="O2494" s="8">
        <f>IFERROR(IFERROR(Tabela_BI[[#This Row],[nº Capt. Superf. - DAEE]]/(Tabela_BI[[#This Row],[nº Capt. Subt. - DAEE]] + Tabela_BI[[#This Row],[nº Capt. Superf. - DAEE]]),"") *100,"")</f>
        <v>66.666666666666657</v>
      </c>
      <c r="P2494" s="8">
        <f>IFERROR(IFERROR(Tabela_BI[[#This Row],[nº Capt. Subt. - DAEE]] /(Tabela_BI[[#This Row],[nº Capt. Subt. - DAEE]] + Tabela_BI[[#This Row],[nº Capt. Superf. - DAEE]]),"") *100,"")</f>
        <v>33.333333333333329</v>
      </c>
      <c r="Q2494" s="1">
        <v>4</v>
      </c>
      <c r="R2494" s="1">
        <v>2</v>
      </c>
      <c r="S2494" s="6"/>
      <c r="T2494" s="6"/>
      <c r="W2494" s="1"/>
      <c r="X2494" s="1"/>
      <c r="Y2494" s="1"/>
      <c r="AC2494" s="1"/>
      <c r="AF2494" s="1"/>
      <c r="AG2494" s="1"/>
    </row>
    <row r="2495" spans="1:33" hidden="1" x14ac:dyDescent="0.25">
      <c r="A2495" s="1">
        <v>16</v>
      </c>
      <c r="B2495" s="1">
        <v>2018</v>
      </c>
      <c r="C2495" s="1">
        <v>354650416</v>
      </c>
      <c r="D2495" s="44" t="s">
        <v>569</v>
      </c>
      <c r="E2495" s="20">
        <v>3.6389352E-2</v>
      </c>
      <c r="F2495" s="20">
        <v>1.0709352E-2</v>
      </c>
      <c r="G2495" s="20">
        <v>2.5679999999999998E-2</v>
      </c>
      <c r="H2495" s="20">
        <v>0</v>
      </c>
      <c r="I2495" s="20">
        <v>2.402E-2</v>
      </c>
      <c r="J2495" s="20">
        <v>0</v>
      </c>
      <c r="K2495" s="20">
        <v>1.0709352E-2</v>
      </c>
      <c r="L2495" s="20">
        <v>1.66E-3</v>
      </c>
      <c r="M2495" s="20">
        <v>1.4406250000000001E-2</v>
      </c>
      <c r="N2495" s="1">
        <v>2</v>
      </c>
      <c r="O2495" s="8">
        <f>IFERROR(IFERROR(Tabela_BI[[#This Row],[nº Capt. Superf. - DAEE]]/(Tabela_BI[[#This Row],[nº Capt. Subt. - DAEE]] + Tabela_BI[[#This Row],[nº Capt. Superf. - DAEE]]),"") *100,"")</f>
        <v>25</v>
      </c>
      <c r="P2495" s="8">
        <f>IFERROR(IFERROR(Tabela_BI[[#This Row],[nº Capt. Subt. - DAEE]] /(Tabela_BI[[#This Row],[nº Capt. Subt. - DAEE]] + Tabela_BI[[#This Row],[nº Capt. Superf. - DAEE]]),"") *100,"")</f>
        <v>75</v>
      </c>
      <c r="Q2495" s="1">
        <v>3</v>
      </c>
      <c r="R2495" s="1">
        <v>9</v>
      </c>
      <c r="S2495" s="6">
        <v>279.99</v>
      </c>
      <c r="T2495" s="6">
        <v>279.99</v>
      </c>
      <c r="W2495" s="1"/>
      <c r="X2495" s="1"/>
      <c r="Y2495" s="1"/>
      <c r="AC2495" s="1"/>
      <c r="AF2495" s="1"/>
      <c r="AG2495" s="1"/>
    </row>
    <row r="2496" spans="1:33" hidden="1" x14ac:dyDescent="0.25">
      <c r="A2496" s="1">
        <v>15</v>
      </c>
      <c r="B2496" s="1">
        <v>2018</v>
      </c>
      <c r="C2496" s="1">
        <v>354660315</v>
      </c>
      <c r="D2496" s="44" t="s">
        <v>570</v>
      </c>
      <c r="E2496" s="20">
        <v>0</v>
      </c>
      <c r="F2496" s="20">
        <v>0</v>
      </c>
      <c r="G2496" s="20">
        <v>0</v>
      </c>
      <c r="H2496" s="20">
        <v>0</v>
      </c>
      <c r="I2496" s="20">
        <v>0</v>
      </c>
      <c r="J2496" s="20">
        <v>0</v>
      </c>
      <c r="K2496" s="20">
        <v>0</v>
      </c>
      <c r="L2496" s="20">
        <v>0</v>
      </c>
      <c r="N2496" s="1">
        <v>0</v>
      </c>
      <c r="O2496" s="8" t="str">
        <f>IFERROR(IFERROR(Tabela_BI[[#This Row],[nº Capt. Superf. - DAEE]]/(Tabela_BI[[#This Row],[nº Capt. Subt. - DAEE]] + Tabela_BI[[#This Row],[nº Capt. Superf. - DAEE]]),"") *100,"")</f>
        <v/>
      </c>
      <c r="P2496" s="8" t="str">
        <f>IFERROR(IFERROR(Tabela_BI[[#This Row],[nº Capt. Subt. - DAEE]] /(Tabela_BI[[#This Row],[nº Capt. Subt. - DAEE]] + Tabela_BI[[#This Row],[nº Capt. Superf. - DAEE]]),"") *100,"")</f>
        <v/>
      </c>
      <c r="Q2496" s="1">
        <v>0</v>
      </c>
      <c r="R2496" s="1">
        <v>0</v>
      </c>
      <c r="S2496" s="6"/>
      <c r="T2496" s="6"/>
      <c r="W2496" s="1"/>
      <c r="X2496" s="1"/>
      <c r="Y2496" s="1"/>
      <c r="AC2496" s="1"/>
      <c r="AF2496" s="1"/>
      <c r="AG2496" s="1"/>
    </row>
    <row r="2497" spans="1:33" hidden="1" x14ac:dyDescent="0.25">
      <c r="A2497" s="1">
        <v>18</v>
      </c>
      <c r="B2497" s="1">
        <v>2018</v>
      </c>
      <c r="C2497" s="1">
        <v>354660318</v>
      </c>
      <c r="D2497" s="44" t="s">
        <v>570</v>
      </c>
      <c r="E2497" s="20">
        <v>9.4694474999999945E-2</v>
      </c>
      <c r="F2497" s="20">
        <v>1.8515956999999993E-2</v>
      </c>
      <c r="G2497" s="20">
        <v>7.6178517999999959E-2</v>
      </c>
      <c r="H2497" s="20">
        <v>1.868883181126332E-2</v>
      </c>
      <c r="I2497" s="20">
        <v>3.3822222000000006E-2</v>
      </c>
      <c r="J2497" s="20">
        <v>3.6639999999999999E-2</v>
      </c>
      <c r="K2497" s="20">
        <v>1.8339351999999993E-2</v>
      </c>
      <c r="L2497" s="20">
        <v>5.8929010000000007E-3</v>
      </c>
      <c r="M2497" s="20">
        <v>9.2850567129629635E-2</v>
      </c>
      <c r="N2497" s="1">
        <v>7</v>
      </c>
      <c r="O2497" s="8">
        <f>IFERROR(IFERROR(Tabela_BI[[#This Row],[nº Capt. Superf. - DAEE]]/(Tabela_BI[[#This Row],[nº Capt. Subt. - DAEE]] + Tabela_BI[[#This Row],[nº Capt. Superf. - DAEE]]),"") *100,"")</f>
        <v>21.818181818181817</v>
      </c>
      <c r="P2497" s="8">
        <f>IFERROR(IFERROR(Tabela_BI[[#This Row],[nº Capt. Subt. - DAEE]] /(Tabela_BI[[#This Row],[nº Capt. Subt. - DAEE]] + Tabela_BI[[#This Row],[nº Capt. Superf. - DAEE]]),"") *100,"")</f>
        <v>78.181818181818187</v>
      </c>
      <c r="Q2497" s="1">
        <v>12</v>
      </c>
      <c r="R2497" s="1">
        <v>43</v>
      </c>
      <c r="S2497" s="6">
        <v>1663.902</v>
      </c>
      <c r="T2497" s="6">
        <v>1663.902</v>
      </c>
      <c r="W2497" s="1"/>
      <c r="X2497" s="1"/>
      <c r="Y2497" s="1"/>
      <c r="AC2497" s="1"/>
      <c r="AF2497" s="1"/>
      <c r="AG2497" s="1"/>
    </row>
    <row r="2498" spans="1:33" hidden="1" x14ac:dyDescent="0.25">
      <c r="A2498" s="1">
        <v>5</v>
      </c>
      <c r="B2498" s="1">
        <v>2018</v>
      </c>
      <c r="C2498" s="1">
        <v>35467025</v>
      </c>
      <c r="D2498" s="44" t="s">
        <v>571</v>
      </c>
      <c r="E2498" s="20">
        <v>0.26342222200000004</v>
      </c>
      <c r="F2498" s="20">
        <v>0.15121000000000001</v>
      </c>
      <c r="G2498" s="20">
        <v>0.11221222200000003</v>
      </c>
      <c r="H2498" s="20">
        <v>0</v>
      </c>
      <c r="I2498" s="20">
        <v>0.19436000000000006</v>
      </c>
      <c r="J2498" s="20">
        <v>6.158222200000002E-2</v>
      </c>
      <c r="K2498" s="20">
        <v>4.45E-3</v>
      </c>
      <c r="L2498" s="20">
        <v>3.0300000000000006E-3</v>
      </c>
      <c r="M2498" s="20">
        <v>7.4678868263888878E-2</v>
      </c>
      <c r="N2498" s="1">
        <v>13</v>
      </c>
      <c r="O2498" s="8">
        <f>IFERROR(IFERROR(Tabela_BI[[#This Row],[nº Capt. Superf. - DAEE]]/(Tabela_BI[[#This Row],[nº Capt. Subt. - DAEE]] + Tabela_BI[[#This Row],[nº Capt. Superf. - DAEE]]),"") *100,"")</f>
        <v>11.538461538461538</v>
      </c>
      <c r="P2498" s="8">
        <f>IFERROR(IFERROR(Tabela_BI[[#This Row],[nº Capt. Subt. - DAEE]] /(Tabela_BI[[#This Row],[nº Capt. Subt. - DAEE]] + Tabela_BI[[#This Row],[nº Capt. Superf. - DAEE]]),"") *100,"")</f>
        <v>88.461538461538453</v>
      </c>
      <c r="Q2498" s="1">
        <v>6</v>
      </c>
      <c r="R2498" s="1">
        <v>46</v>
      </c>
      <c r="S2498" s="6">
        <v>1409.1774120000002</v>
      </c>
      <c r="T2498" s="6">
        <v>1405.6544684700002</v>
      </c>
      <c r="W2498" s="1"/>
      <c r="X2498" s="1"/>
      <c r="Y2498" s="1"/>
      <c r="AC2498" s="1"/>
      <c r="AF2498" s="1"/>
      <c r="AG2498" s="1"/>
    </row>
    <row r="2499" spans="1:33" hidden="1" x14ac:dyDescent="0.25">
      <c r="A2499" s="1">
        <v>2</v>
      </c>
      <c r="B2499" s="1">
        <v>2018</v>
      </c>
      <c r="C2499" s="1">
        <v>35468012</v>
      </c>
      <c r="D2499" s="44" t="s">
        <v>572</v>
      </c>
      <c r="E2499" s="20">
        <v>0.36424391299999997</v>
      </c>
      <c r="F2499" s="20">
        <v>0.33426668999999998</v>
      </c>
      <c r="G2499" s="20">
        <v>2.9977223000000004E-2</v>
      </c>
      <c r="H2499" s="20">
        <v>0</v>
      </c>
      <c r="I2499" s="20">
        <v>0.22050963000000001</v>
      </c>
      <c r="J2499" s="20">
        <v>0.11427000000000002</v>
      </c>
      <c r="K2499" s="20">
        <v>1.0156689999999999E-2</v>
      </c>
      <c r="L2499" s="20">
        <v>1.9307592999999991E-2</v>
      </c>
      <c r="M2499" s="20">
        <v>0.10750208618171297</v>
      </c>
      <c r="N2499" s="1">
        <v>61</v>
      </c>
      <c r="O2499" s="8">
        <f>IFERROR(IFERROR(Tabela_BI[[#This Row],[nº Capt. Superf. - DAEE]]/(Tabela_BI[[#This Row],[nº Capt. Subt. - DAEE]] + Tabela_BI[[#This Row],[nº Capt. Superf. - DAEE]]),"") *100,"")</f>
        <v>33.6</v>
      </c>
      <c r="P2499" s="8">
        <f>IFERROR(IFERROR(Tabela_BI[[#This Row],[nº Capt. Subt. - DAEE]] /(Tabela_BI[[#This Row],[nº Capt. Subt. - DAEE]] + Tabela_BI[[#This Row],[nº Capt. Superf. - DAEE]]),"") *100,"")</f>
        <v>66.400000000000006</v>
      </c>
      <c r="Q2499" s="1">
        <v>42</v>
      </c>
      <c r="R2499" s="1">
        <v>83</v>
      </c>
      <c r="S2499" s="6">
        <v>1460.7515700000001</v>
      </c>
      <c r="T2499" s="6">
        <v>0</v>
      </c>
      <c r="W2499" s="1"/>
      <c r="X2499" s="1"/>
      <c r="Y2499" s="1"/>
      <c r="AC2499" s="1"/>
      <c r="AF2499" s="1"/>
      <c r="AG2499" s="1"/>
    </row>
    <row r="2500" spans="1:33" hidden="1" x14ac:dyDescent="0.25">
      <c r="A2500" s="1">
        <v>9</v>
      </c>
      <c r="B2500" s="1">
        <v>2018</v>
      </c>
      <c r="C2500" s="1">
        <v>35469009</v>
      </c>
      <c r="D2500" s="44" t="s">
        <v>573</v>
      </c>
      <c r="E2500" s="20">
        <v>3.3470000000000007E-2</v>
      </c>
      <c r="F2500" s="20">
        <v>1.9620000000000005E-2</v>
      </c>
      <c r="G2500" s="20">
        <v>1.3850000000000001E-2</v>
      </c>
      <c r="H2500" s="20">
        <v>0</v>
      </c>
      <c r="I2500" s="20">
        <v>1.157E-2</v>
      </c>
      <c r="J2500" s="20">
        <v>0</v>
      </c>
      <c r="K2500" s="20">
        <v>2.0900000000000002E-2</v>
      </c>
      <c r="L2500" s="20">
        <v>1E-3</v>
      </c>
      <c r="M2500" s="20">
        <v>2.0686204687500001E-2</v>
      </c>
      <c r="N2500" s="1">
        <v>1</v>
      </c>
      <c r="O2500" s="8">
        <f>IFERROR(IFERROR(Tabela_BI[[#This Row],[nº Capt. Superf. - DAEE]]/(Tabela_BI[[#This Row],[nº Capt. Subt. - DAEE]] + Tabela_BI[[#This Row],[nº Capt. Superf. - DAEE]]),"") *100,"")</f>
        <v>50</v>
      </c>
      <c r="P2500" s="8">
        <f>IFERROR(IFERROR(Tabela_BI[[#This Row],[nº Capt. Subt. - DAEE]] /(Tabela_BI[[#This Row],[nº Capt. Subt. - DAEE]] + Tabela_BI[[#This Row],[nº Capt. Superf. - DAEE]]),"") *100,"")</f>
        <v>50</v>
      </c>
      <c r="Q2500" s="1">
        <v>6</v>
      </c>
      <c r="R2500" s="1">
        <v>6</v>
      </c>
      <c r="S2500" s="6">
        <v>445.66199999999998</v>
      </c>
      <c r="T2500" s="6">
        <v>445.66199999999998</v>
      </c>
      <c r="W2500" s="1"/>
      <c r="X2500" s="1"/>
      <c r="Y2500" s="1"/>
      <c r="AC2500" s="1"/>
      <c r="AF2500" s="1"/>
      <c r="AG2500" s="1"/>
    </row>
    <row r="2501" spans="1:33" hidden="1" x14ac:dyDescent="0.25">
      <c r="A2501" s="1">
        <v>5</v>
      </c>
      <c r="B2501" s="1">
        <v>2018</v>
      </c>
      <c r="C2501" s="1">
        <v>35470075</v>
      </c>
      <c r="D2501" s="44" t="s">
        <v>574</v>
      </c>
      <c r="E2501" s="20">
        <v>8.8688889000000007E-2</v>
      </c>
      <c r="F2501" s="20">
        <v>8.6298889000000004E-2</v>
      </c>
      <c r="G2501" s="20">
        <v>2.3900000000000002E-3</v>
      </c>
      <c r="H2501" s="20">
        <v>0</v>
      </c>
      <c r="I2501" s="20">
        <v>0</v>
      </c>
      <c r="J2501" s="20">
        <v>2.4000000000000001E-4</v>
      </c>
      <c r="K2501" s="20">
        <v>5.2918888999999997E-2</v>
      </c>
      <c r="L2501" s="20">
        <v>3.5529999999999999E-2</v>
      </c>
      <c r="M2501" s="20">
        <v>1.2673704166666667E-2</v>
      </c>
      <c r="N2501" s="1">
        <v>2</v>
      </c>
      <c r="O2501" s="8">
        <f>IFERROR(IFERROR(Tabela_BI[[#This Row],[nº Capt. Superf. - DAEE]]/(Tabela_BI[[#This Row],[nº Capt. Subt. - DAEE]] + Tabela_BI[[#This Row],[nº Capt. Superf. - DAEE]]),"") *100,"")</f>
        <v>46.666666666666664</v>
      </c>
      <c r="P2501" s="8">
        <f>IFERROR(IFERROR(Tabela_BI[[#This Row],[nº Capt. Subt. - DAEE]] /(Tabela_BI[[#This Row],[nº Capt. Subt. - DAEE]] + Tabela_BI[[#This Row],[nº Capt. Superf. - DAEE]]),"") *100,"")</f>
        <v>53.333333333333336</v>
      </c>
      <c r="Q2501" s="1">
        <v>7</v>
      </c>
      <c r="R2501" s="1">
        <v>8</v>
      </c>
      <c r="S2501" s="6">
        <v>290.73599999999999</v>
      </c>
      <c r="T2501" s="6">
        <v>290.73599999999999</v>
      </c>
      <c r="W2501" s="1"/>
      <c r="X2501" s="1"/>
      <c r="Y2501" s="1"/>
      <c r="AC2501" s="1"/>
      <c r="AF2501" s="1"/>
      <c r="AG2501" s="1"/>
    </row>
    <row r="2502" spans="1:33" hidden="1" x14ac:dyDescent="0.25">
      <c r="A2502" s="1">
        <v>20</v>
      </c>
      <c r="B2502" s="1">
        <v>2018</v>
      </c>
      <c r="C2502" s="1">
        <v>354710620</v>
      </c>
      <c r="D2502" s="44" t="s">
        <v>575</v>
      </c>
      <c r="E2502" s="20">
        <v>0.187033333</v>
      </c>
      <c r="F2502" s="20">
        <v>7.9420000000000018E-2</v>
      </c>
      <c r="G2502" s="20">
        <v>0.10761333299999998</v>
      </c>
      <c r="H2502" s="20">
        <v>0</v>
      </c>
      <c r="I2502" s="20">
        <v>7.0200000000000002E-3</v>
      </c>
      <c r="J2502" s="20">
        <v>9.5359999999999986E-2</v>
      </c>
      <c r="K2502" s="20">
        <v>8.3533333000000015E-2</v>
      </c>
      <c r="L2502" s="20">
        <v>1.1199999999999999E-3</v>
      </c>
      <c r="M2502" s="20">
        <v>7.3281249999999996E-3</v>
      </c>
      <c r="N2502" s="1">
        <v>2</v>
      </c>
      <c r="O2502" s="8">
        <f>IFERROR(IFERROR(Tabela_BI[[#This Row],[nº Capt. Superf. - DAEE]]/(Tabela_BI[[#This Row],[nº Capt. Subt. - DAEE]] + Tabela_BI[[#This Row],[nº Capt. Superf. - DAEE]]),"") *100,"")</f>
        <v>23.52941176470588</v>
      </c>
      <c r="P2502" s="8">
        <f>IFERROR(IFERROR(Tabela_BI[[#This Row],[nº Capt. Subt. - DAEE]] /(Tabela_BI[[#This Row],[nº Capt. Subt. - DAEE]] + Tabela_BI[[#This Row],[nº Capt. Superf. - DAEE]]),"") *100,"")</f>
        <v>76.470588235294116</v>
      </c>
      <c r="Q2502" s="1">
        <v>4</v>
      </c>
      <c r="R2502" s="1">
        <v>13</v>
      </c>
      <c r="S2502" s="6">
        <v>121.90651199999998</v>
      </c>
      <c r="T2502" s="6">
        <v>121.90651199999998</v>
      </c>
      <c r="W2502" s="1"/>
      <c r="X2502" s="1"/>
      <c r="Y2502" s="1"/>
      <c r="AC2502" s="1"/>
      <c r="AF2502" s="1"/>
      <c r="AG2502" s="1"/>
    </row>
    <row r="2503" spans="1:33" hidden="1" x14ac:dyDescent="0.25">
      <c r="A2503" s="1">
        <v>4</v>
      </c>
      <c r="B2503" s="1">
        <v>2018</v>
      </c>
      <c r="C2503" s="1">
        <v>35475024</v>
      </c>
      <c r="D2503" s="44" t="s">
        <v>576</v>
      </c>
      <c r="E2503" s="20">
        <v>2.0000000000000002E-5</v>
      </c>
      <c r="F2503" s="20">
        <v>0</v>
      </c>
      <c r="G2503" s="20">
        <v>2.0000000000000002E-5</v>
      </c>
      <c r="H2503" s="20">
        <v>0</v>
      </c>
      <c r="I2503" s="20">
        <v>0</v>
      </c>
      <c r="J2503" s="20">
        <v>0</v>
      </c>
      <c r="K2503" s="20">
        <v>0</v>
      </c>
      <c r="L2503" s="20">
        <v>2.0000000000000002E-5</v>
      </c>
      <c r="N2503" s="1">
        <v>0</v>
      </c>
      <c r="O2503" s="8" t="str">
        <f>IFERROR(IFERROR(Tabela_BI[[#This Row],[nº Capt. Superf. - DAEE]]/(Tabela_BI[[#This Row],[nº Capt. Subt. - DAEE]] + Tabela_BI[[#This Row],[nº Capt. Superf. - DAEE]]),"") *100,"")</f>
        <v/>
      </c>
      <c r="P2503" s="8" t="str">
        <f>IFERROR(IFERROR(Tabela_BI[[#This Row],[nº Capt. Subt. - DAEE]] /(Tabela_BI[[#This Row],[nº Capt. Subt. - DAEE]] + Tabela_BI[[#This Row],[nº Capt. Superf. - DAEE]]),"") *100,"")</f>
        <v/>
      </c>
      <c r="Q2503" s="1" t="s">
        <v>47</v>
      </c>
      <c r="R2503" s="1">
        <v>1</v>
      </c>
      <c r="S2503" s="6"/>
      <c r="T2503" s="6"/>
      <c r="W2503" s="1"/>
      <c r="X2503" s="1"/>
      <c r="Y2503" s="1"/>
      <c r="AC2503" s="1"/>
      <c r="AF2503" s="1"/>
      <c r="AG2503" s="1"/>
    </row>
    <row r="2504" spans="1:33" hidden="1" x14ac:dyDescent="0.25">
      <c r="A2504" s="1">
        <v>9</v>
      </c>
      <c r="B2504" s="1">
        <v>2018</v>
      </c>
      <c r="C2504" s="1">
        <v>35475029</v>
      </c>
      <c r="D2504" s="44" t="s">
        <v>576</v>
      </c>
      <c r="E2504" s="20">
        <v>0.23993500000000004</v>
      </c>
      <c r="F2504" s="20">
        <v>0.21237500000000004</v>
      </c>
      <c r="G2504" s="20">
        <v>2.7559999999999994E-2</v>
      </c>
      <c r="H2504" s="20">
        <v>0.11439665778792482</v>
      </c>
      <c r="I2504" s="20">
        <v>5.7510000000000006E-2</v>
      </c>
      <c r="J2504" s="20">
        <v>2.4259999999999997E-2</v>
      </c>
      <c r="K2504" s="20">
        <v>0.151005</v>
      </c>
      <c r="L2504" s="20">
        <v>7.1600000000000023E-3</v>
      </c>
      <c r="M2504" s="20">
        <v>8.0385462962962964E-2</v>
      </c>
      <c r="N2504" s="1">
        <v>34</v>
      </c>
      <c r="O2504" s="8">
        <f>IFERROR(IFERROR(Tabela_BI[[#This Row],[nº Capt. Superf. - DAEE]]/(Tabela_BI[[#This Row],[nº Capt. Subt. - DAEE]] + Tabela_BI[[#This Row],[nº Capt. Superf. - DAEE]]),"") *100,"")</f>
        <v>54.054054054054056</v>
      </c>
      <c r="P2504" s="8">
        <f>IFERROR(IFERROR(Tabela_BI[[#This Row],[nº Capt. Subt. - DAEE]] /(Tabela_BI[[#This Row],[nº Capt. Subt. - DAEE]] + Tabela_BI[[#This Row],[nº Capt. Superf. - DAEE]]),"") *100,"")</f>
        <v>45.945945945945951</v>
      </c>
      <c r="Q2504" s="1">
        <v>60</v>
      </c>
      <c r="R2504" s="1">
        <v>51</v>
      </c>
      <c r="S2504" s="6">
        <v>1280.0402999999999</v>
      </c>
      <c r="T2504" s="6">
        <v>588.81853799999999</v>
      </c>
      <c r="W2504" s="1"/>
      <c r="X2504" s="1"/>
      <c r="Y2504" s="1"/>
      <c r="AC2504" s="1"/>
      <c r="AF2504" s="1"/>
      <c r="AG2504" s="1"/>
    </row>
    <row r="2505" spans="1:33" hidden="1" x14ac:dyDescent="0.25">
      <c r="A2505" s="1">
        <v>15</v>
      </c>
      <c r="B2505" s="1">
        <v>2018</v>
      </c>
      <c r="C2505" s="1">
        <v>354740315</v>
      </c>
      <c r="D2505" s="44" t="s">
        <v>577</v>
      </c>
      <c r="E2505" s="20">
        <v>1.3869999999999999E-2</v>
      </c>
      <c r="F2505" s="20">
        <v>2.5000000000000001E-3</v>
      </c>
      <c r="G2505" s="20">
        <v>1.1369999999999998E-2</v>
      </c>
      <c r="H2505" s="20">
        <v>0.1242009132420087</v>
      </c>
      <c r="I2505" s="20">
        <v>6.4799999999999996E-3</v>
      </c>
      <c r="J2505" s="20">
        <v>0</v>
      </c>
      <c r="K2505" s="20">
        <v>7.1399999999999996E-3</v>
      </c>
      <c r="L2505" s="20">
        <v>2.5000000000000001E-4</v>
      </c>
      <c r="M2505" s="20">
        <v>4.5948333333333336E-3</v>
      </c>
      <c r="N2505" s="1">
        <v>3</v>
      </c>
      <c r="O2505" s="8">
        <f>IFERROR(IFERROR(Tabela_BI[[#This Row],[nº Capt. Superf. - DAEE]]/(Tabela_BI[[#This Row],[nº Capt. Subt. - DAEE]] + Tabela_BI[[#This Row],[nº Capt. Superf. - DAEE]]),"") *100,"")</f>
        <v>46.153846153846153</v>
      </c>
      <c r="P2505" s="8">
        <f>IFERROR(IFERROR(Tabela_BI[[#This Row],[nº Capt. Subt. - DAEE]] /(Tabela_BI[[#This Row],[nº Capt. Subt. - DAEE]] + Tabela_BI[[#This Row],[nº Capt. Superf. - DAEE]]),"") *100,"")</f>
        <v>53.846153846153847</v>
      </c>
      <c r="Q2505" s="1">
        <v>6</v>
      </c>
      <c r="R2505" s="1">
        <v>7</v>
      </c>
      <c r="S2505" s="6">
        <v>94.5</v>
      </c>
      <c r="T2505" s="6">
        <v>94.5</v>
      </c>
      <c r="W2505" s="1"/>
      <c r="X2505" s="1"/>
      <c r="Y2505" s="1"/>
      <c r="AC2505" s="1"/>
      <c r="AF2505" s="1"/>
      <c r="AG2505" s="1"/>
    </row>
    <row r="2506" spans="1:33" hidden="1" x14ac:dyDescent="0.25">
      <c r="A2506" s="1">
        <v>4</v>
      </c>
      <c r="B2506" s="1">
        <v>2018</v>
      </c>
      <c r="C2506" s="1">
        <v>35476014</v>
      </c>
      <c r="D2506" s="44" t="s">
        <v>578</v>
      </c>
      <c r="E2506" s="20">
        <v>0.18800333299999997</v>
      </c>
      <c r="F2506" s="20">
        <v>0.17765999999999998</v>
      </c>
      <c r="G2506" s="20">
        <v>1.0343332999999993E-2</v>
      </c>
      <c r="H2506" s="20">
        <v>0.14560730593607271</v>
      </c>
      <c r="I2506" s="20">
        <v>0</v>
      </c>
      <c r="J2506" s="20">
        <v>0.115294444</v>
      </c>
      <c r="K2506" s="20">
        <v>7.0050000000000015E-2</v>
      </c>
      <c r="L2506" s="20">
        <v>2.6588889999999998E-3</v>
      </c>
      <c r="M2506" s="20">
        <v>7.4265370166666664E-2</v>
      </c>
      <c r="N2506" s="1">
        <v>4</v>
      </c>
      <c r="O2506" s="8">
        <f>IFERROR(IFERROR(Tabela_BI[[#This Row],[nº Capt. Superf. - DAEE]]/(Tabela_BI[[#This Row],[nº Capt. Subt. - DAEE]] + Tabela_BI[[#This Row],[nº Capt. Superf. - DAEE]]),"") *100,"")</f>
        <v>23.376623376623375</v>
      </c>
      <c r="P2506" s="8">
        <f>IFERROR(IFERROR(Tabela_BI[[#This Row],[nº Capt. Subt. - DAEE]] /(Tabela_BI[[#This Row],[nº Capt. Subt. - DAEE]] + Tabela_BI[[#This Row],[nº Capt. Superf. - DAEE]]),"") *100,"")</f>
        <v>76.623376623376629</v>
      </c>
      <c r="Q2506" s="1">
        <v>18</v>
      </c>
      <c r="R2506" s="1">
        <v>59</v>
      </c>
      <c r="S2506" s="6">
        <v>1321.6357872000001</v>
      </c>
      <c r="T2506" s="6">
        <v>1321.6357872000001</v>
      </c>
      <c r="W2506" s="1"/>
      <c r="X2506" s="1"/>
      <c r="Y2506" s="1"/>
      <c r="AC2506" s="1"/>
      <c r="AF2506" s="1"/>
      <c r="AG2506" s="1"/>
    </row>
    <row r="2507" spans="1:33" hidden="1" x14ac:dyDescent="0.25">
      <c r="A2507" s="1">
        <v>9</v>
      </c>
      <c r="B2507" s="1">
        <v>2018</v>
      </c>
      <c r="C2507" s="1">
        <v>35476019</v>
      </c>
      <c r="D2507" s="44" t="s">
        <v>578</v>
      </c>
      <c r="E2507" s="20">
        <v>0</v>
      </c>
      <c r="F2507" s="20">
        <v>0</v>
      </c>
      <c r="G2507" s="20">
        <v>0</v>
      </c>
      <c r="H2507" s="20">
        <v>0</v>
      </c>
      <c r="I2507" s="20">
        <v>0</v>
      </c>
      <c r="J2507" s="20">
        <v>0</v>
      </c>
      <c r="K2507" s="20">
        <v>0</v>
      </c>
      <c r="L2507" s="20">
        <v>0</v>
      </c>
      <c r="N2507" s="1">
        <v>0</v>
      </c>
      <c r="O2507" s="8" t="str">
        <f>IFERROR(IFERROR(Tabela_BI[[#This Row],[nº Capt. Superf. - DAEE]]/(Tabela_BI[[#This Row],[nº Capt. Subt. - DAEE]] + Tabela_BI[[#This Row],[nº Capt. Superf. - DAEE]]),"") *100,"")</f>
        <v/>
      </c>
      <c r="P2507" s="8" t="str">
        <f>IFERROR(IFERROR(Tabela_BI[[#This Row],[nº Capt. Subt. - DAEE]] /(Tabela_BI[[#This Row],[nº Capt. Subt. - DAEE]] + Tabela_BI[[#This Row],[nº Capt. Superf. - DAEE]]),"") *100,"")</f>
        <v/>
      </c>
      <c r="Q2507" s="1">
        <v>0</v>
      </c>
      <c r="R2507" s="1">
        <v>0</v>
      </c>
      <c r="S2507" s="6"/>
      <c r="T2507" s="6"/>
      <c r="W2507" s="1"/>
      <c r="X2507" s="1"/>
      <c r="Y2507" s="1"/>
      <c r="AC2507" s="1"/>
      <c r="AF2507" s="1"/>
      <c r="AG2507" s="1"/>
    </row>
    <row r="2508" spans="1:33" hidden="1" x14ac:dyDescent="0.25">
      <c r="A2508" s="1">
        <v>15</v>
      </c>
      <c r="B2508" s="1">
        <v>2018</v>
      </c>
      <c r="C2508" s="1">
        <v>354765015</v>
      </c>
      <c r="D2508" s="44" t="s">
        <v>579</v>
      </c>
      <c r="E2508" s="20">
        <v>2.1207720000000004E-3</v>
      </c>
      <c r="F2508" s="20">
        <v>2.0707720000000002E-3</v>
      </c>
      <c r="G2508" s="20">
        <v>5.0000000000000002E-5</v>
      </c>
      <c r="H2508" s="20">
        <v>0</v>
      </c>
      <c r="I2508" s="20">
        <v>0</v>
      </c>
      <c r="J2508" s="20">
        <v>0</v>
      </c>
      <c r="K2508" s="20">
        <v>2.1207720000000004E-3</v>
      </c>
      <c r="L2508" s="20">
        <v>0</v>
      </c>
      <c r="N2508" s="1">
        <v>1</v>
      </c>
      <c r="O2508" s="8">
        <f>IFERROR(IFERROR(Tabela_BI[[#This Row],[nº Capt. Superf. - DAEE]]/(Tabela_BI[[#This Row],[nº Capt. Subt. - DAEE]] + Tabela_BI[[#This Row],[nº Capt. Superf. - DAEE]]),"") *100,"")</f>
        <v>87.5</v>
      </c>
      <c r="P2508" s="8">
        <f>IFERROR(IFERROR(Tabela_BI[[#This Row],[nº Capt. Subt. - DAEE]] /(Tabela_BI[[#This Row],[nº Capt. Subt. - DAEE]] + Tabela_BI[[#This Row],[nº Capt. Superf. - DAEE]]),"") *100,"")</f>
        <v>12.5</v>
      </c>
      <c r="Q2508" s="1">
        <v>7</v>
      </c>
      <c r="R2508" s="1">
        <v>1</v>
      </c>
      <c r="S2508" s="6"/>
      <c r="T2508" s="6"/>
      <c r="W2508" s="1"/>
      <c r="X2508" s="1"/>
      <c r="Y2508" s="1"/>
      <c r="AC2508" s="1"/>
      <c r="AF2508" s="1"/>
      <c r="AG2508" s="1"/>
    </row>
    <row r="2509" spans="1:33" hidden="1" x14ac:dyDescent="0.25">
      <c r="A2509" s="1">
        <v>18</v>
      </c>
      <c r="B2509" s="1">
        <v>2018</v>
      </c>
      <c r="C2509" s="1">
        <v>354765018</v>
      </c>
      <c r="D2509" s="44" t="s">
        <v>579</v>
      </c>
      <c r="E2509" s="20">
        <v>3.3495925999999995E-2</v>
      </c>
      <c r="F2509" s="20">
        <v>1.6901296E-2</v>
      </c>
      <c r="G2509" s="20">
        <v>1.6594629999999999E-2</v>
      </c>
      <c r="H2509" s="20">
        <v>0</v>
      </c>
      <c r="I2509" s="20">
        <v>0</v>
      </c>
      <c r="J2509" s="20">
        <v>0</v>
      </c>
      <c r="K2509" s="20">
        <v>3.3465926000000014E-2</v>
      </c>
      <c r="L2509" s="20">
        <v>3.0000000000000001E-5</v>
      </c>
      <c r="M2509" s="20">
        <v>2.9619078124999997E-3</v>
      </c>
      <c r="N2509" s="1">
        <v>3</v>
      </c>
      <c r="O2509" s="8">
        <f>IFERROR(IFERROR(Tabela_BI[[#This Row],[nº Capt. Superf. - DAEE]]/(Tabela_BI[[#This Row],[nº Capt. Subt. - DAEE]] + Tabela_BI[[#This Row],[nº Capt. Superf. - DAEE]]),"") *100,"")</f>
        <v>66.666666666666657</v>
      </c>
      <c r="P2509" s="8">
        <f>IFERROR(IFERROR(Tabela_BI[[#This Row],[nº Capt. Subt. - DAEE]] /(Tabela_BI[[#This Row],[nº Capt. Subt. - DAEE]] + Tabela_BI[[#This Row],[nº Capt. Superf. - DAEE]]),"") *100,"")</f>
        <v>33.333333333333329</v>
      </c>
      <c r="Q2509" s="1">
        <v>20</v>
      </c>
      <c r="R2509" s="1">
        <v>10</v>
      </c>
      <c r="S2509" s="6">
        <v>47.033999999999999</v>
      </c>
      <c r="T2509" s="6">
        <v>47.033999999999999</v>
      </c>
      <c r="W2509" s="1"/>
      <c r="X2509" s="1"/>
      <c r="Y2509" s="1"/>
      <c r="AC2509" s="1"/>
      <c r="AF2509" s="1"/>
      <c r="AG2509" s="1"/>
    </row>
    <row r="2510" spans="1:33" hidden="1" x14ac:dyDescent="0.25">
      <c r="A2510" s="1">
        <v>15</v>
      </c>
      <c r="B2510" s="1">
        <v>2018</v>
      </c>
      <c r="C2510" s="1">
        <v>354720515</v>
      </c>
      <c r="D2510" s="44" t="s">
        <v>580</v>
      </c>
      <c r="E2510" s="20">
        <v>7.716E-5</v>
      </c>
      <c r="F2510" s="20">
        <v>7.716E-5</v>
      </c>
      <c r="G2510" s="20">
        <v>0</v>
      </c>
      <c r="H2510" s="20">
        <v>0</v>
      </c>
      <c r="I2510" s="20">
        <v>0</v>
      </c>
      <c r="J2510" s="20">
        <v>0</v>
      </c>
      <c r="K2510" s="20">
        <v>0</v>
      </c>
      <c r="L2510" s="20">
        <v>7.716E-5</v>
      </c>
      <c r="N2510" s="1">
        <v>2</v>
      </c>
      <c r="O2510" s="8" t="str">
        <f>IFERROR(IFERROR(Tabela_BI[[#This Row],[nº Capt. Superf. - DAEE]]/(Tabela_BI[[#This Row],[nº Capt. Subt. - DAEE]] + Tabela_BI[[#This Row],[nº Capt. Superf. - DAEE]]),"") *100,"")</f>
        <v/>
      </c>
      <c r="P2510" s="8" t="str">
        <f>IFERROR(IFERROR(Tabela_BI[[#This Row],[nº Capt. Subt. - DAEE]] /(Tabela_BI[[#This Row],[nº Capt. Subt. - DAEE]] + Tabela_BI[[#This Row],[nº Capt. Superf. - DAEE]]),"") *100,"")</f>
        <v/>
      </c>
      <c r="Q2510" s="1">
        <v>1</v>
      </c>
      <c r="R2510" s="1" t="s">
        <v>47</v>
      </c>
      <c r="S2510" s="6"/>
      <c r="T2510" s="6"/>
      <c r="W2510" s="1"/>
      <c r="X2510" s="1"/>
      <c r="Y2510" s="1"/>
      <c r="AC2510" s="1"/>
      <c r="AF2510" s="1"/>
      <c r="AG2510" s="1"/>
    </row>
    <row r="2511" spans="1:33" hidden="1" x14ac:dyDescent="0.25">
      <c r="A2511" s="1">
        <v>18</v>
      </c>
      <c r="B2511" s="1">
        <v>2018</v>
      </c>
      <c r="C2511" s="1">
        <v>354720518</v>
      </c>
      <c r="D2511" s="44" t="s">
        <v>580</v>
      </c>
      <c r="E2511" s="20">
        <v>0.28149777800000009</v>
      </c>
      <c r="F2511" s="20">
        <v>0.27610000000000007</v>
      </c>
      <c r="G2511" s="20">
        <v>5.3977779999999998E-3</v>
      </c>
      <c r="H2511" s="20">
        <v>6.3428462709284594E-2</v>
      </c>
      <c r="I2511" s="20">
        <v>5.2377780000000002E-3</v>
      </c>
      <c r="J2511" s="20">
        <v>0</v>
      </c>
      <c r="K2511" s="20">
        <v>0.27124000000000004</v>
      </c>
      <c r="L2511" s="20">
        <v>5.0200000000000002E-3</v>
      </c>
      <c r="M2511" s="20">
        <v>3.5447447916666661E-3</v>
      </c>
      <c r="N2511" s="1" t="s">
        <v>47</v>
      </c>
      <c r="O2511" s="8">
        <f>IFERROR(IFERROR(Tabela_BI[[#This Row],[nº Capt. Superf. - DAEE]]/(Tabela_BI[[#This Row],[nº Capt. Subt. - DAEE]] + Tabela_BI[[#This Row],[nº Capt. Superf. - DAEE]]),"") *100,"")</f>
        <v>50</v>
      </c>
      <c r="P2511" s="8">
        <f>IFERROR(IFERROR(Tabela_BI[[#This Row],[nº Capt. Subt. - DAEE]] /(Tabela_BI[[#This Row],[nº Capt. Subt. - DAEE]] + Tabela_BI[[#This Row],[nº Capt. Superf. - DAEE]]),"") *100,"")</f>
        <v>50</v>
      </c>
      <c r="Q2511" s="1">
        <v>6</v>
      </c>
      <c r="R2511" s="1">
        <v>6</v>
      </c>
      <c r="S2511" s="6">
        <v>54.378</v>
      </c>
      <c r="T2511" s="6">
        <v>54.378</v>
      </c>
      <c r="W2511" s="1"/>
      <c r="X2511" s="1"/>
      <c r="Y2511" s="1"/>
      <c r="AC2511" s="1"/>
      <c r="AF2511" s="1"/>
      <c r="AG2511" s="1"/>
    </row>
    <row r="2512" spans="1:33" hidden="1" x14ac:dyDescent="0.25">
      <c r="A2512" s="1">
        <v>6</v>
      </c>
      <c r="B2512" s="1">
        <v>2018</v>
      </c>
      <c r="C2512" s="1">
        <v>35473046</v>
      </c>
      <c r="D2512" s="44" t="s">
        <v>581</v>
      </c>
      <c r="E2512" s="20">
        <v>0.44399811799999966</v>
      </c>
      <c r="F2512" s="20">
        <v>0.18295000000000006</v>
      </c>
      <c r="G2512" s="20">
        <v>0.26104811799999961</v>
      </c>
      <c r="H2512" s="20">
        <v>0</v>
      </c>
      <c r="I2512" s="20">
        <v>0.13248000000000001</v>
      </c>
      <c r="J2512" s="20">
        <v>7.2840832999999994E-2</v>
      </c>
      <c r="K2512" s="20">
        <v>4.7046300000000001E-4</v>
      </c>
      <c r="L2512" s="20">
        <v>0.23820682200000015</v>
      </c>
      <c r="M2512" s="20">
        <v>0.46096547453703701</v>
      </c>
      <c r="N2512" s="1">
        <v>26</v>
      </c>
      <c r="O2512" s="8">
        <f>IFERROR(IFERROR(Tabela_BI[[#This Row],[nº Capt. Superf. - DAEE]]/(Tabela_BI[[#This Row],[nº Capt. Subt. - DAEE]] + Tabela_BI[[#This Row],[nº Capt. Superf. - DAEE]]),"") *100,"")</f>
        <v>12.686567164179104</v>
      </c>
      <c r="P2512" s="8">
        <f>IFERROR(IFERROR(Tabela_BI[[#This Row],[nº Capt. Subt. - DAEE]] /(Tabela_BI[[#This Row],[nº Capt. Subt. - DAEE]] + Tabela_BI[[#This Row],[nº Capt. Superf. - DAEE]]),"") *100,"")</f>
        <v>87.31343283582089</v>
      </c>
      <c r="Q2512" s="1">
        <v>17</v>
      </c>
      <c r="R2512" s="1">
        <v>117</v>
      </c>
      <c r="S2512" s="6">
        <v>2793.9569219999998</v>
      </c>
      <c r="T2512" s="6">
        <v>606.28865207399997</v>
      </c>
      <c r="W2512" s="1"/>
      <c r="X2512" s="1"/>
      <c r="Y2512" s="1"/>
      <c r="AC2512" s="1"/>
      <c r="AF2512" s="1"/>
      <c r="AG2512" s="1"/>
    </row>
    <row r="2513" spans="1:33" hidden="1" x14ac:dyDescent="0.25">
      <c r="A2513" s="1">
        <v>10</v>
      </c>
      <c r="B2513" s="1">
        <v>2018</v>
      </c>
      <c r="C2513" s="1">
        <v>354730410</v>
      </c>
      <c r="D2513" s="44" t="s">
        <v>581</v>
      </c>
      <c r="E2513" s="20">
        <v>7.2222200000000001E-4</v>
      </c>
      <c r="F2513" s="20">
        <v>0</v>
      </c>
      <c r="G2513" s="20">
        <v>7.2222200000000001E-4</v>
      </c>
      <c r="H2513" s="20">
        <v>0</v>
      </c>
      <c r="I2513" s="20">
        <v>0</v>
      </c>
      <c r="J2513" s="20">
        <v>0</v>
      </c>
      <c r="K2513" s="20">
        <v>0</v>
      </c>
      <c r="L2513" s="20">
        <v>7.2222200000000001E-4</v>
      </c>
      <c r="N2513" s="1" t="s">
        <v>47</v>
      </c>
      <c r="O2513" s="8" t="str">
        <f>IFERROR(IFERROR(Tabela_BI[[#This Row],[nº Capt. Superf. - DAEE]]/(Tabela_BI[[#This Row],[nº Capt. Subt. - DAEE]] + Tabela_BI[[#This Row],[nº Capt. Superf. - DAEE]]),"") *100,"")</f>
        <v/>
      </c>
      <c r="P2513" s="8" t="str">
        <f>IFERROR(IFERROR(Tabela_BI[[#This Row],[nº Capt. Subt. - DAEE]] /(Tabela_BI[[#This Row],[nº Capt. Subt. - DAEE]] + Tabela_BI[[#This Row],[nº Capt. Superf. - DAEE]]),"") *100,"")</f>
        <v/>
      </c>
      <c r="Q2513" s="1" t="s">
        <v>47</v>
      </c>
      <c r="R2513" s="1">
        <v>1</v>
      </c>
      <c r="S2513" s="6"/>
      <c r="T2513" s="6"/>
      <c r="W2513" s="1"/>
      <c r="X2513" s="1"/>
      <c r="Y2513" s="1"/>
      <c r="AC2513" s="1"/>
      <c r="AF2513" s="1"/>
      <c r="AG2513" s="1"/>
    </row>
    <row r="2514" spans="1:33" hidden="1" x14ac:dyDescent="0.25">
      <c r="A2514" s="1">
        <v>21</v>
      </c>
      <c r="B2514" s="1">
        <v>2018</v>
      </c>
      <c r="C2514" s="1">
        <v>354770021</v>
      </c>
      <c r="D2514" s="44" t="s">
        <v>582</v>
      </c>
      <c r="E2514" s="20">
        <v>3.0000000000000001E-5</v>
      </c>
      <c r="F2514" s="20">
        <v>0</v>
      </c>
      <c r="G2514" s="20">
        <v>3.0000000000000001E-5</v>
      </c>
      <c r="H2514" s="20">
        <v>0</v>
      </c>
      <c r="I2514" s="20">
        <v>0</v>
      </c>
      <c r="J2514" s="20">
        <v>3.0000000000000001E-5</v>
      </c>
      <c r="K2514" s="20">
        <v>0</v>
      </c>
      <c r="L2514" s="20">
        <v>0</v>
      </c>
      <c r="N2514" s="1">
        <v>1</v>
      </c>
      <c r="O2514" s="8" t="str">
        <f>IFERROR(IFERROR(Tabela_BI[[#This Row],[nº Capt. Superf. - DAEE]]/(Tabela_BI[[#This Row],[nº Capt. Subt. - DAEE]] + Tabela_BI[[#This Row],[nº Capt. Superf. - DAEE]]),"") *100,"")</f>
        <v/>
      </c>
      <c r="P2514" s="8" t="str">
        <f>IFERROR(IFERROR(Tabela_BI[[#This Row],[nº Capt. Subt. - DAEE]] /(Tabela_BI[[#This Row],[nº Capt. Subt. - DAEE]] + Tabela_BI[[#This Row],[nº Capt. Superf. - DAEE]]),"") *100,"")</f>
        <v/>
      </c>
      <c r="Q2514" s="1" t="s">
        <v>47</v>
      </c>
      <c r="R2514" s="1">
        <v>1</v>
      </c>
      <c r="S2514" s="6"/>
      <c r="T2514" s="6"/>
      <c r="W2514" s="1"/>
      <c r="X2514" s="1"/>
      <c r="Y2514" s="1"/>
      <c r="AC2514" s="1"/>
      <c r="AF2514" s="1"/>
      <c r="AG2514" s="1"/>
    </row>
    <row r="2515" spans="1:33" hidden="1" x14ac:dyDescent="0.25">
      <c r="A2515" s="1">
        <v>22</v>
      </c>
      <c r="B2515" s="1">
        <v>2018</v>
      </c>
      <c r="C2515" s="1">
        <v>354770022</v>
      </c>
      <c r="D2515" s="44" t="s">
        <v>582</v>
      </c>
      <c r="E2515" s="20">
        <v>0.30004430500000001</v>
      </c>
      <c r="F2515" s="20">
        <v>0.26021703699999998</v>
      </c>
      <c r="G2515" s="20">
        <v>3.9827268000000013E-2</v>
      </c>
      <c r="H2515" s="20">
        <v>0</v>
      </c>
      <c r="I2515" s="20">
        <v>2.8310000000000002E-2</v>
      </c>
      <c r="J2515" s="20">
        <v>5.8708378999999998E-2</v>
      </c>
      <c r="K2515" s="20">
        <v>0.207225926</v>
      </c>
      <c r="L2515" s="20">
        <v>5.8000000000000005E-3</v>
      </c>
      <c r="M2515" s="20">
        <v>5.6584251532407405E-2</v>
      </c>
      <c r="N2515" s="1">
        <v>6</v>
      </c>
      <c r="O2515" s="8">
        <f>IFERROR(IFERROR(Tabela_BI[[#This Row],[nº Capt. Superf. - DAEE]]/(Tabela_BI[[#This Row],[nº Capt. Subt. - DAEE]] + Tabela_BI[[#This Row],[nº Capt. Superf. - DAEE]]),"") *100,"")</f>
        <v>30</v>
      </c>
      <c r="P2515" s="8">
        <f>IFERROR(IFERROR(Tabela_BI[[#This Row],[nº Capt. Subt. - DAEE]] /(Tabela_BI[[#This Row],[nº Capt. Subt. - DAEE]] + Tabela_BI[[#This Row],[nº Capt. Superf. - DAEE]]),"") *100,"")</f>
        <v>70</v>
      </c>
      <c r="Q2515" s="1">
        <v>12</v>
      </c>
      <c r="R2515" s="1">
        <v>28</v>
      </c>
      <c r="S2515" s="6">
        <v>982.83834000000002</v>
      </c>
      <c r="T2515" s="6">
        <v>982.83834000000002</v>
      </c>
      <c r="W2515" s="1"/>
      <c r="X2515" s="1"/>
      <c r="Y2515" s="1"/>
      <c r="AC2515" s="1"/>
      <c r="AF2515" s="1"/>
      <c r="AG2515" s="1"/>
    </row>
    <row r="2516" spans="1:33" hidden="1" x14ac:dyDescent="0.25">
      <c r="A2516" s="1">
        <v>6</v>
      </c>
      <c r="B2516" s="1">
        <v>2018</v>
      </c>
      <c r="C2516" s="1">
        <v>35478096</v>
      </c>
      <c r="D2516" s="44" t="s">
        <v>583</v>
      </c>
      <c r="E2516" s="20">
        <v>1.0269503700000002</v>
      </c>
      <c r="F2516" s="20">
        <v>0.661013611</v>
      </c>
      <c r="G2516" s="20">
        <v>0.36593675900000022</v>
      </c>
      <c r="H2516" s="20">
        <v>0</v>
      </c>
      <c r="I2516" s="20">
        <v>0.299895833</v>
      </c>
      <c r="J2516" s="20">
        <v>0.5912216669999999</v>
      </c>
      <c r="K2516" s="20">
        <v>0</v>
      </c>
      <c r="L2516" s="20">
        <v>0.13583286999999999</v>
      </c>
      <c r="M2516" s="20">
        <v>2.8213484143518519</v>
      </c>
      <c r="N2516" s="1">
        <v>12</v>
      </c>
      <c r="O2516" s="8">
        <f>IFERROR(IFERROR(Tabela_BI[[#This Row],[nº Capt. Superf. - DAEE]]/(Tabela_BI[[#This Row],[nº Capt. Subt. - DAEE]] + Tabela_BI[[#This Row],[nº Capt. Superf. - DAEE]]),"") *100,"")</f>
        <v>4.0816326530612246</v>
      </c>
      <c r="P2516" s="8">
        <f>IFERROR(IFERROR(Tabela_BI[[#This Row],[nº Capt. Subt. - DAEE]] /(Tabela_BI[[#This Row],[nº Capt. Subt. - DAEE]] + Tabela_BI[[#This Row],[nº Capt. Superf. - DAEE]]),"") *100,"")</f>
        <v>95.918367346938766</v>
      </c>
      <c r="Q2516" s="1">
        <v>6</v>
      </c>
      <c r="R2516" s="1">
        <v>141</v>
      </c>
      <c r="S2516" s="6">
        <v>38623.482136799998</v>
      </c>
      <c r="T2516" s="6">
        <v>17589.133765098719</v>
      </c>
      <c r="W2516" s="1"/>
      <c r="X2516" s="1"/>
      <c r="Y2516" s="1"/>
      <c r="AC2516" s="1"/>
      <c r="AF2516" s="1"/>
      <c r="AG2516" s="1"/>
    </row>
    <row r="2517" spans="1:33" hidden="1" x14ac:dyDescent="0.25">
      <c r="A2517" s="1">
        <v>7</v>
      </c>
      <c r="B2517" s="1">
        <v>2018</v>
      </c>
      <c r="C2517" s="1">
        <v>35478097</v>
      </c>
      <c r="D2517" s="44" t="s">
        <v>583</v>
      </c>
      <c r="E2517" s="20">
        <v>0</v>
      </c>
      <c r="F2517" s="20">
        <v>0</v>
      </c>
      <c r="G2517" s="20">
        <v>0</v>
      </c>
      <c r="H2517" s="20">
        <v>0</v>
      </c>
      <c r="I2517" s="20">
        <v>0</v>
      </c>
      <c r="J2517" s="20">
        <v>0</v>
      </c>
      <c r="K2517" s="20">
        <v>0</v>
      </c>
      <c r="L2517" s="20">
        <v>0</v>
      </c>
      <c r="N2517" s="1">
        <v>0</v>
      </c>
      <c r="O2517" s="8" t="str">
        <f>IFERROR(IFERROR(Tabela_BI[[#This Row],[nº Capt. Superf. - DAEE]]/(Tabela_BI[[#This Row],[nº Capt. Subt. - DAEE]] + Tabela_BI[[#This Row],[nº Capt. Superf. - DAEE]]),"") *100,"")</f>
        <v/>
      </c>
      <c r="P2517" s="8" t="str">
        <f>IFERROR(IFERROR(Tabela_BI[[#This Row],[nº Capt. Subt. - DAEE]] /(Tabela_BI[[#This Row],[nº Capt. Subt. - DAEE]] + Tabela_BI[[#This Row],[nº Capt. Superf. - DAEE]]),"") *100,"")</f>
        <v/>
      </c>
      <c r="Q2517" s="1">
        <v>0</v>
      </c>
      <c r="R2517" s="1">
        <v>0</v>
      </c>
      <c r="S2517" s="6"/>
      <c r="T2517" s="6"/>
      <c r="W2517" s="1"/>
      <c r="X2517" s="1"/>
      <c r="Y2517" s="1"/>
      <c r="AC2517" s="1"/>
      <c r="AF2517" s="1"/>
      <c r="AG2517" s="1"/>
    </row>
    <row r="2518" spans="1:33" hidden="1" x14ac:dyDescent="0.25">
      <c r="A2518" s="1">
        <v>4</v>
      </c>
      <c r="B2518" s="1">
        <v>2018</v>
      </c>
      <c r="C2518" s="1">
        <v>35479084</v>
      </c>
      <c r="D2518" s="44" t="s">
        <v>584</v>
      </c>
      <c r="E2518" s="20">
        <v>0</v>
      </c>
      <c r="F2518" s="20">
        <v>0</v>
      </c>
      <c r="G2518" s="20">
        <v>0</v>
      </c>
      <c r="H2518" s="20">
        <v>0</v>
      </c>
      <c r="I2518" s="20">
        <v>0</v>
      </c>
      <c r="J2518" s="20">
        <v>0</v>
      </c>
      <c r="K2518" s="20">
        <v>0</v>
      </c>
      <c r="L2518" s="20">
        <v>0</v>
      </c>
      <c r="N2518" s="1">
        <v>0</v>
      </c>
      <c r="O2518" s="8" t="str">
        <f>IFERROR(IFERROR(Tabela_BI[[#This Row],[nº Capt. Superf. - DAEE]]/(Tabela_BI[[#This Row],[nº Capt. Subt. - DAEE]] + Tabela_BI[[#This Row],[nº Capt. Superf. - DAEE]]),"") *100,"")</f>
        <v/>
      </c>
      <c r="P2518" s="8" t="str">
        <f>IFERROR(IFERROR(Tabela_BI[[#This Row],[nº Capt. Subt. - DAEE]] /(Tabela_BI[[#This Row],[nº Capt. Subt. - DAEE]] + Tabela_BI[[#This Row],[nº Capt. Superf. - DAEE]]),"") *100,"")</f>
        <v/>
      </c>
      <c r="Q2518" s="1">
        <v>0</v>
      </c>
      <c r="R2518" s="1">
        <v>0</v>
      </c>
      <c r="S2518" s="6"/>
      <c r="T2518" s="6"/>
      <c r="W2518" s="1"/>
      <c r="X2518" s="1"/>
      <c r="Y2518" s="1"/>
      <c r="AC2518" s="1"/>
      <c r="AF2518" s="1"/>
      <c r="AG2518" s="1"/>
    </row>
    <row r="2519" spans="1:33" hidden="1" x14ac:dyDescent="0.25">
      <c r="A2519" s="1">
        <v>8</v>
      </c>
      <c r="B2519" s="1">
        <v>2018</v>
      </c>
      <c r="C2519" s="1">
        <v>35479088</v>
      </c>
      <c r="D2519" s="44" t="s">
        <v>584</v>
      </c>
      <c r="E2519" s="20">
        <v>0.71058703799999989</v>
      </c>
      <c r="F2519" s="20">
        <v>0.55180351899999991</v>
      </c>
      <c r="G2519" s="20">
        <v>0.15878351899999996</v>
      </c>
      <c r="H2519" s="20">
        <v>3.8087740994419139E-2</v>
      </c>
      <c r="I2519" s="20">
        <v>2.545E-2</v>
      </c>
      <c r="J2519" s="20">
        <v>0</v>
      </c>
      <c r="K2519" s="20">
        <v>0.66932666699999999</v>
      </c>
      <c r="L2519" s="20">
        <v>1.581037099999999E-2</v>
      </c>
      <c r="M2519" s="20">
        <v>1.7114583333333332E-2</v>
      </c>
      <c r="N2519" s="1">
        <v>7</v>
      </c>
      <c r="O2519" s="8">
        <f>IFERROR(IFERROR(Tabela_BI[[#This Row],[nº Capt. Superf. - DAEE]]/(Tabela_BI[[#This Row],[nº Capt. Subt. - DAEE]] + Tabela_BI[[#This Row],[nº Capt. Superf. - DAEE]]),"") *100,"")</f>
        <v>50.746268656716417</v>
      </c>
      <c r="P2519" s="8">
        <f>IFERROR(IFERROR(Tabela_BI[[#This Row],[nº Capt. Subt. - DAEE]] /(Tabela_BI[[#This Row],[nº Capt. Subt. - DAEE]] + Tabela_BI[[#This Row],[nº Capt. Superf. - DAEE]]),"") *100,"")</f>
        <v>49.253731343283583</v>
      </c>
      <c r="Q2519" s="1">
        <v>34</v>
      </c>
      <c r="R2519" s="1">
        <v>33</v>
      </c>
      <c r="S2519" s="6">
        <v>270.58842719999996</v>
      </c>
      <c r="T2519" s="6">
        <v>270.58842719999996</v>
      </c>
      <c r="W2519" s="1"/>
      <c r="X2519" s="1"/>
      <c r="Y2519" s="1"/>
      <c r="AC2519" s="1"/>
      <c r="AF2519" s="1"/>
      <c r="AG2519" s="1"/>
    </row>
    <row r="2520" spans="1:33" hidden="1" x14ac:dyDescent="0.25">
      <c r="A2520" s="1">
        <v>5</v>
      </c>
      <c r="B2520" s="1">
        <v>2018</v>
      </c>
      <c r="C2520" s="1">
        <v>35480055</v>
      </c>
      <c r="D2520" s="44" t="s">
        <v>585</v>
      </c>
      <c r="E2520" s="20">
        <v>0.46667323899999985</v>
      </c>
      <c r="F2520" s="20">
        <v>0.21078777800000004</v>
      </c>
      <c r="G2520" s="20">
        <v>0.25588546099999981</v>
      </c>
      <c r="H2520" s="20">
        <v>0</v>
      </c>
      <c r="I2520" s="20">
        <v>7.8932591999999996E-2</v>
      </c>
      <c r="J2520" s="20">
        <v>0.15991675900000002</v>
      </c>
      <c r="K2520" s="20">
        <v>0.18138314799999991</v>
      </c>
      <c r="L2520" s="20">
        <v>4.6440739999999953E-2</v>
      </c>
      <c r="M2520" s="20">
        <v>6.8005685250000003E-2</v>
      </c>
      <c r="N2520" s="1">
        <v>23</v>
      </c>
      <c r="O2520" s="8">
        <f>IFERROR(IFERROR(Tabela_BI[[#This Row],[nº Capt. Superf. - DAEE]]/(Tabela_BI[[#This Row],[nº Capt. Subt. - DAEE]] + Tabela_BI[[#This Row],[nº Capt. Superf. - DAEE]]),"") *100,"")</f>
        <v>14.906832298136646</v>
      </c>
      <c r="P2520" s="8">
        <f>IFERROR(IFERROR(Tabela_BI[[#This Row],[nº Capt. Subt. - DAEE]] /(Tabela_BI[[#This Row],[nº Capt. Subt. - DAEE]] + Tabela_BI[[#This Row],[nº Capt. Superf. - DAEE]]),"") *100,"")</f>
        <v>85.093167701863365</v>
      </c>
      <c r="Q2520" s="1">
        <v>24</v>
      </c>
      <c r="R2520" s="1">
        <v>137</v>
      </c>
      <c r="S2520" s="6">
        <v>980.06813999999997</v>
      </c>
      <c r="T2520" s="6">
        <v>421.4293002</v>
      </c>
      <c r="W2520" s="1"/>
      <c r="X2520" s="1"/>
      <c r="Y2520" s="1"/>
      <c r="AC2520" s="1"/>
      <c r="AF2520" s="1"/>
      <c r="AG2520" s="1"/>
    </row>
    <row r="2521" spans="1:33" hidden="1" x14ac:dyDescent="0.25">
      <c r="A2521" s="1">
        <v>19</v>
      </c>
      <c r="B2521" s="1">
        <v>2018</v>
      </c>
      <c r="C2521" s="1">
        <v>354805419</v>
      </c>
      <c r="D2521" s="44" t="s">
        <v>586</v>
      </c>
      <c r="E2521" s="20">
        <v>0.45391861100000008</v>
      </c>
      <c r="F2521" s="20">
        <v>0.34826546300000011</v>
      </c>
      <c r="G2521" s="20">
        <v>0.10565314799999999</v>
      </c>
      <c r="H2521" s="20">
        <v>0</v>
      </c>
      <c r="I2521" s="20">
        <v>0</v>
      </c>
      <c r="J2521" s="20">
        <v>0.14459999999999998</v>
      </c>
      <c r="K2521" s="20">
        <v>0.2984654630000001</v>
      </c>
      <c r="L2521" s="20">
        <v>1.0853148E-2</v>
      </c>
      <c r="M2521" s="20">
        <v>1.6587773437500002E-2</v>
      </c>
      <c r="N2521" s="1">
        <v>1</v>
      </c>
      <c r="O2521" s="8">
        <f>IFERROR(IFERROR(Tabela_BI[[#This Row],[nº Capt. Superf. - DAEE]]/(Tabela_BI[[#This Row],[nº Capt. Subt. - DAEE]] + Tabela_BI[[#This Row],[nº Capt. Superf. - DAEE]]),"") *100,"")</f>
        <v>56.410256410256409</v>
      </c>
      <c r="P2521" s="8">
        <f>IFERROR(IFERROR(Tabela_BI[[#This Row],[nº Capt. Subt. - DAEE]] /(Tabela_BI[[#This Row],[nº Capt. Subt. - DAEE]] + Tabela_BI[[#This Row],[nº Capt. Superf. - DAEE]]),"") *100,"")</f>
        <v>43.589743589743591</v>
      </c>
      <c r="Q2521" s="1">
        <v>22</v>
      </c>
      <c r="R2521" s="1">
        <v>17</v>
      </c>
      <c r="S2521" s="6">
        <v>353.32199999999995</v>
      </c>
      <c r="T2521" s="6">
        <v>282.65759999999995</v>
      </c>
      <c r="W2521" s="1"/>
      <c r="X2521" s="1"/>
      <c r="Y2521" s="1"/>
      <c r="AC2521" s="1"/>
      <c r="AF2521" s="1"/>
      <c r="AG2521" s="1"/>
    </row>
    <row r="2522" spans="1:33" hidden="1" x14ac:dyDescent="0.25">
      <c r="A2522" s="1">
        <v>9</v>
      </c>
      <c r="B2522" s="1">
        <v>2018</v>
      </c>
      <c r="C2522" s="1">
        <v>35481049</v>
      </c>
      <c r="D2522" s="44" t="s">
        <v>587</v>
      </c>
      <c r="E2522" s="20">
        <v>4.9570000000000003E-2</v>
      </c>
      <c r="F2522" s="20">
        <v>4.8920000000000005E-2</v>
      </c>
      <c r="G2522" s="20">
        <v>6.4999999999999986E-4</v>
      </c>
      <c r="H2522" s="20">
        <v>4.6231132673769666E-2</v>
      </c>
      <c r="I2522" s="20">
        <v>9.8200000000000006E-3</v>
      </c>
      <c r="J2522" s="20">
        <v>1E-4</v>
      </c>
      <c r="K2522" s="20">
        <v>3.1600000000000003E-2</v>
      </c>
      <c r="L2522" s="20">
        <v>8.0499999999999999E-3</v>
      </c>
      <c r="M2522" s="20">
        <v>9.3319864583333335E-3</v>
      </c>
      <c r="N2522" s="1">
        <v>12</v>
      </c>
      <c r="O2522" s="8">
        <f>IFERROR(IFERROR(Tabela_BI[[#This Row],[nº Capt. Superf. - DAEE]]/(Tabela_BI[[#This Row],[nº Capt. Subt. - DAEE]] + Tabela_BI[[#This Row],[nº Capt. Superf. - DAEE]]),"") *100,"")</f>
        <v>61.764705882352942</v>
      </c>
      <c r="P2522" s="8">
        <f>IFERROR(IFERROR(Tabela_BI[[#This Row],[nº Capt. Subt. - DAEE]] /(Tabela_BI[[#This Row],[nº Capt. Subt. - DAEE]] + Tabela_BI[[#This Row],[nº Capt. Superf. - DAEE]]),"") *100,"")</f>
        <v>38.235294117647058</v>
      </c>
      <c r="Q2522" s="1">
        <v>21</v>
      </c>
      <c r="R2522" s="1">
        <v>13</v>
      </c>
      <c r="S2522" s="6">
        <v>168.744978</v>
      </c>
      <c r="T2522" s="6">
        <v>168.744978</v>
      </c>
      <c r="W2522" s="1"/>
      <c r="X2522" s="1"/>
      <c r="Y2522" s="1"/>
      <c r="AC2522" s="1"/>
      <c r="AF2522" s="1"/>
      <c r="AG2522" s="1"/>
    </row>
    <row r="2523" spans="1:33" hidden="1" x14ac:dyDescent="0.25">
      <c r="A2523" s="1">
        <v>1</v>
      </c>
      <c r="B2523" s="1">
        <v>2018</v>
      </c>
      <c r="C2523" s="1">
        <v>35482031</v>
      </c>
      <c r="D2523" s="44" t="s">
        <v>588</v>
      </c>
      <c r="E2523" s="20">
        <v>3.4067545999999997E-2</v>
      </c>
      <c r="F2523" s="20">
        <v>2.7825446999999996E-2</v>
      </c>
      <c r="G2523" s="20">
        <v>6.2420989999999984E-3</v>
      </c>
      <c r="H2523" s="20">
        <v>1.320275240994416E-2</v>
      </c>
      <c r="I2523" s="20">
        <v>0</v>
      </c>
      <c r="J2523" s="20">
        <v>1.3000000000000002E-4</v>
      </c>
      <c r="K2523" s="20">
        <v>2.7338642000000003E-2</v>
      </c>
      <c r="L2523" s="20">
        <v>6.5989039999999975E-3</v>
      </c>
      <c r="M2523" s="20">
        <v>9.4456781250000007E-3</v>
      </c>
      <c r="N2523" s="1">
        <v>22</v>
      </c>
      <c r="O2523" s="8">
        <f>IFERROR(IFERROR(Tabela_BI[[#This Row],[nº Capt. Superf. - DAEE]]/(Tabela_BI[[#This Row],[nº Capt. Subt. - DAEE]] + Tabela_BI[[#This Row],[nº Capt. Superf. - DAEE]]),"") *100,"")</f>
        <v>80</v>
      </c>
      <c r="P2523" s="8">
        <f>IFERROR(IFERROR(Tabela_BI[[#This Row],[nº Capt. Subt. - DAEE]] /(Tabela_BI[[#This Row],[nº Capt. Subt. - DAEE]] + Tabela_BI[[#This Row],[nº Capt. Superf. - DAEE]]),"") *100,"")</f>
        <v>20</v>
      </c>
      <c r="Q2523" s="1">
        <v>40</v>
      </c>
      <c r="R2523" s="1">
        <v>10</v>
      </c>
      <c r="S2523" s="6">
        <v>102.48443999999999</v>
      </c>
      <c r="T2523" s="6">
        <v>102.48443999999999</v>
      </c>
      <c r="W2523" s="1"/>
      <c r="X2523" s="1"/>
      <c r="Y2523" s="1"/>
      <c r="AC2523" s="1"/>
      <c r="AF2523" s="1"/>
      <c r="AG2523" s="1"/>
    </row>
    <row r="2524" spans="1:33" hidden="1" x14ac:dyDescent="0.25">
      <c r="A2524" s="1">
        <v>21</v>
      </c>
      <c r="B2524" s="1">
        <v>2018</v>
      </c>
      <c r="C2524" s="1">
        <v>354830221</v>
      </c>
      <c r="D2524" s="44" t="s">
        <v>589</v>
      </c>
      <c r="E2524" s="20">
        <v>3.380963E-2</v>
      </c>
      <c r="F2524" s="20">
        <v>2.1530000000000001E-2</v>
      </c>
      <c r="G2524" s="20">
        <v>1.2279629999999998E-2</v>
      </c>
      <c r="H2524" s="20">
        <v>0</v>
      </c>
      <c r="I2524" s="20">
        <v>1.1949629999999999E-2</v>
      </c>
      <c r="J2524" s="20">
        <v>0</v>
      </c>
      <c r="K2524" s="20">
        <v>1.3000000000000002E-4</v>
      </c>
      <c r="L2524" s="20">
        <v>2.1729999999999999E-2</v>
      </c>
      <c r="M2524" s="20">
        <v>7.0780916666666679E-3</v>
      </c>
      <c r="N2524" s="1" t="s">
        <v>47</v>
      </c>
      <c r="O2524" s="8">
        <f>IFERROR(IFERROR(Tabela_BI[[#This Row],[nº Capt. Superf. - DAEE]]/(Tabela_BI[[#This Row],[nº Capt. Subt. - DAEE]] + Tabela_BI[[#This Row],[nº Capt. Superf. - DAEE]]),"") *100,"")</f>
        <v>8.3333333333333321</v>
      </c>
      <c r="P2524" s="8">
        <f>IFERROR(IFERROR(Tabela_BI[[#This Row],[nº Capt. Subt. - DAEE]] /(Tabela_BI[[#This Row],[nº Capt. Subt. - DAEE]] + Tabela_BI[[#This Row],[nº Capt. Superf. - DAEE]]),"") *100,"")</f>
        <v>91.666666666666657</v>
      </c>
      <c r="Q2524" s="1">
        <v>1</v>
      </c>
      <c r="R2524" s="1">
        <v>11</v>
      </c>
      <c r="S2524" s="6">
        <v>126.982944</v>
      </c>
      <c r="T2524" s="6">
        <v>126.982944</v>
      </c>
      <c r="W2524" s="1"/>
      <c r="X2524" s="1"/>
      <c r="Y2524" s="1"/>
      <c r="AC2524" s="1"/>
      <c r="AF2524" s="1"/>
      <c r="AG2524" s="1"/>
    </row>
    <row r="2525" spans="1:33" hidden="1" x14ac:dyDescent="0.25">
      <c r="A2525" s="1">
        <v>20</v>
      </c>
      <c r="B2525" s="1">
        <v>2018</v>
      </c>
      <c r="C2525" s="1">
        <v>354840120</v>
      </c>
      <c r="D2525" s="44" t="s">
        <v>590</v>
      </c>
      <c r="E2525" s="20">
        <v>2.7270000000000003E-2</v>
      </c>
      <c r="F2525" s="20">
        <v>1.9700000000000002E-2</v>
      </c>
      <c r="G2525" s="20">
        <v>7.5700000000000003E-3</v>
      </c>
      <c r="H2525" s="20">
        <v>0</v>
      </c>
      <c r="I2525" s="20">
        <v>1.8890000000000001E-2</v>
      </c>
      <c r="J2525" s="20">
        <v>0</v>
      </c>
      <c r="K2525" s="20">
        <v>5.3599999999999993E-3</v>
      </c>
      <c r="L2525" s="20">
        <v>3.0200000000000001E-3</v>
      </c>
      <c r="M2525" s="20">
        <v>1.0756471093750001E-2</v>
      </c>
      <c r="N2525" s="1" t="s">
        <v>47</v>
      </c>
      <c r="O2525" s="8">
        <f>IFERROR(IFERROR(Tabela_BI[[#This Row],[nº Capt. Superf. - DAEE]]/(Tabela_BI[[#This Row],[nº Capt. Subt. - DAEE]] + Tabela_BI[[#This Row],[nº Capt. Superf. - DAEE]]),"") *100,"")</f>
        <v>44.444444444444443</v>
      </c>
      <c r="P2525" s="8">
        <f>IFERROR(IFERROR(Tabela_BI[[#This Row],[nº Capt. Subt. - DAEE]] /(Tabela_BI[[#This Row],[nº Capt. Subt. - DAEE]] + Tabela_BI[[#This Row],[nº Capt. Superf. - DAEE]]),"") *100,"")</f>
        <v>55.555555555555557</v>
      </c>
      <c r="Q2525" s="1">
        <v>4</v>
      </c>
      <c r="R2525" s="1">
        <v>5</v>
      </c>
      <c r="S2525" s="6">
        <v>213.29735399999998</v>
      </c>
      <c r="T2525" s="6">
        <v>213.29735399999998</v>
      </c>
      <c r="W2525" s="1"/>
      <c r="X2525" s="1"/>
      <c r="Y2525" s="1"/>
      <c r="AC2525" s="1"/>
      <c r="AF2525" s="1"/>
      <c r="AG2525" s="1"/>
    </row>
    <row r="2526" spans="1:33" hidden="1" x14ac:dyDescent="0.25">
      <c r="A2526" s="1">
        <v>7</v>
      </c>
      <c r="B2526" s="1">
        <v>2018</v>
      </c>
      <c r="C2526" s="1">
        <v>35485007</v>
      </c>
      <c r="D2526" s="44" t="s">
        <v>591</v>
      </c>
      <c r="E2526" s="20">
        <v>2.9681428709999995</v>
      </c>
      <c r="F2526" s="20">
        <v>2.9562399999999993</v>
      </c>
      <c r="G2526" s="20">
        <v>1.1902870999999999E-2</v>
      </c>
      <c r="H2526" s="20">
        <v>0</v>
      </c>
      <c r="I2526" s="20">
        <v>2</v>
      </c>
      <c r="J2526" s="20">
        <v>0.96160999999999996</v>
      </c>
      <c r="K2526" s="20">
        <v>8.1019000000000005E-5</v>
      </c>
      <c r="L2526" s="20">
        <v>6.4518520000000001E-3</v>
      </c>
      <c r="M2526" s="20">
        <v>1.4863477546296295</v>
      </c>
      <c r="N2526" s="1">
        <v>10</v>
      </c>
      <c r="O2526" s="8">
        <f>IFERROR(IFERROR(Tabela_BI[[#This Row],[nº Capt. Superf. - DAEE]]/(Tabela_BI[[#This Row],[nº Capt. Subt. - DAEE]] + Tabela_BI[[#This Row],[nº Capt. Superf. - DAEE]]),"") *100,"")</f>
        <v>56.000000000000007</v>
      </c>
      <c r="P2526" s="8">
        <f>IFERROR(IFERROR(Tabela_BI[[#This Row],[nº Capt. Subt. - DAEE]] /(Tabela_BI[[#This Row],[nº Capt. Subt. - DAEE]] + Tabela_BI[[#This Row],[nº Capt. Superf. - DAEE]]),"") *100,"")</f>
        <v>44</v>
      </c>
      <c r="Q2526" s="1">
        <v>14</v>
      </c>
      <c r="R2526" s="1">
        <v>11</v>
      </c>
      <c r="S2526" s="6">
        <v>22827.1880322</v>
      </c>
      <c r="T2526" s="6">
        <v>0</v>
      </c>
      <c r="W2526" s="1"/>
      <c r="X2526" s="1"/>
      <c r="Y2526" s="1"/>
      <c r="AC2526" s="1"/>
      <c r="AF2526" s="1"/>
      <c r="AG2526" s="1"/>
    </row>
    <row r="2527" spans="1:33" hidden="1" x14ac:dyDescent="0.25">
      <c r="A2527" s="1">
        <v>1</v>
      </c>
      <c r="B2527" s="1">
        <v>2018</v>
      </c>
      <c r="C2527" s="1">
        <v>35486091</v>
      </c>
      <c r="D2527" s="44" t="s">
        <v>592</v>
      </c>
      <c r="E2527" s="20">
        <v>0.10146662099999999</v>
      </c>
      <c r="F2527" s="20">
        <v>9.9446620999999999E-2</v>
      </c>
      <c r="G2527" s="20">
        <v>2.0200000000000001E-3</v>
      </c>
      <c r="H2527" s="20">
        <v>8.0225773718924401E-6</v>
      </c>
      <c r="I2527" s="20">
        <v>6.2220000000000004E-2</v>
      </c>
      <c r="J2527" s="20">
        <v>0</v>
      </c>
      <c r="K2527" s="20">
        <v>2.4300972999999993E-2</v>
      </c>
      <c r="L2527" s="20">
        <v>1.4945648000000001E-2</v>
      </c>
      <c r="M2527" s="20">
        <v>1.9344968750000004E-2</v>
      </c>
      <c r="N2527" s="1">
        <v>2</v>
      </c>
      <c r="O2527" s="8">
        <f>IFERROR(IFERROR(Tabela_BI[[#This Row],[nº Capt. Superf. - DAEE]]/(Tabela_BI[[#This Row],[nº Capt. Subt. - DAEE]] + Tabela_BI[[#This Row],[nº Capt. Superf. - DAEE]]),"") *100,"")</f>
        <v>94.73684210526315</v>
      </c>
      <c r="P2527" s="8">
        <f>IFERROR(IFERROR(Tabela_BI[[#This Row],[nº Capt. Subt. - DAEE]] /(Tabela_BI[[#This Row],[nº Capt. Subt. - DAEE]] + Tabela_BI[[#This Row],[nº Capt. Superf. - DAEE]]),"") *100,"")</f>
        <v>5.2631578947368416</v>
      </c>
      <c r="Q2527" s="1">
        <v>36</v>
      </c>
      <c r="R2527" s="1">
        <v>2</v>
      </c>
      <c r="S2527" s="6">
        <v>259.82640000000004</v>
      </c>
      <c r="T2527" s="6">
        <v>194.86980000000003</v>
      </c>
      <c r="W2527" s="1"/>
      <c r="X2527" s="1"/>
      <c r="Y2527" s="1"/>
      <c r="AC2527" s="1"/>
      <c r="AF2527" s="1"/>
      <c r="AG2527" s="1"/>
    </row>
    <row r="2528" spans="1:33" hidden="1" x14ac:dyDescent="0.25">
      <c r="A2528" s="1">
        <v>6</v>
      </c>
      <c r="B2528" s="1">
        <v>2018</v>
      </c>
      <c r="C2528" s="1">
        <v>35487086</v>
      </c>
      <c r="D2528" s="44" t="s">
        <v>593</v>
      </c>
      <c r="E2528" s="20">
        <v>6.0044756950000009</v>
      </c>
      <c r="F2528" s="20">
        <v>5.5296077780000008</v>
      </c>
      <c r="G2528" s="20">
        <v>0.47486791700000003</v>
      </c>
      <c r="H2528" s="20">
        <v>0</v>
      </c>
      <c r="I2528" s="20">
        <v>5.5709299999999997</v>
      </c>
      <c r="J2528" s="20">
        <v>0.233662222</v>
      </c>
      <c r="K2528" s="20">
        <v>5.8E-4</v>
      </c>
      <c r="L2528" s="20">
        <v>0.19930347300000015</v>
      </c>
      <c r="M2528" s="20">
        <v>3.283925497685185</v>
      </c>
      <c r="N2528" s="1">
        <v>17</v>
      </c>
      <c r="O2528" s="8">
        <f>IFERROR(IFERROR(Tabela_BI[[#This Row],[nº Capt. Superf. - DAEE]]/(Tabela_BI[[#This Row],[nº Capt. Subt. - DAEE]] + Tabela_BI[[#This Row],[nº Capt. Superf. - DAEE]]),"") *100,"")</f>
        <v>1.5075376884422109</v>
      </c>
      <c r="P2528" s="8">
        <f>IFERROR(IFERROR(Tabela_BI[[#This Row],[nº Capt. Subt. - DAEE]] /(Tabela_BI[[#This Row],[nº Capt. Subt. - DAEE]] + Tabela_BI[[#This Row],[nº Capt. Superf. - DAEE]]),"") *100,"")</f>
        <v>98.492462311557787</v>
      </c>
      <c r="Q2528" s="1">
        <v>6</v>
      </c>
      <c r="R2528" s="1">
        <v>392</v>
      </c>
      <c r="S2528" s="6">
        <v>40127.724378000006</v>
      </c>
      <c r="T2528" s="6">
        <v>10352.952889524002</v>
      </c>
      <c r="W2528" s="1"/>
      <c r="X2528" s="1"/>
      <c r="Y2528" s="1"/>
      <c r="AC2528" s="1"/>
      <c r="AF2528" s="1"/>
      <c r="AG2528" s="1"/>
    </row>
    <row r="2529" spans="1:33" hidden="1" x14ac:dyDescent="0.25">
      <c r="A2529" s="1">
        <v>7</v>
      </c>
      <c r="B2529" s="1">
        <v>2018</v>
      </c>
      <c r="C2529" s="1">
        <v>35487087</v>
      </c>
      <c r="D2529" s="44" t="s">
        <v>593</v>
      </c>
      <c r="E2529" s="20">
        <v>0.33552999999999999</v>
      </c>
      <c r="F2529" s="20">
        <v>0.33552999999999999</v>
      </c>
      <c r="G2529" s="20">
        <v>0</v>
      </c>
      <c r="H2529" s="20">
        <v>0</v>
      </c>
      <c r="I2529" s="20">
        <v>0.32</v>
      </c>
      <c r="J2529" s="20">
        <v>0</v>
      </c>
      <c r="K2529" s="20">
        <v>1.5529999999999999E-2</v>
      </c>
      <c r="L2529" s="20">
        <v>0</v>
      </c>
      <c r="N2529" s="1">
        <v>3</v>
      </c>
      <c r="O2529" s="8" t="str">
        <f>IFERROR(IFERROR(Tabela_BI[[#This Row],[nº Capt. Superf. - DAEE]]/(Tabela_BI[[#This Row],[nº Capt. Subt. - DAEE]] + Tabela_BI[[#This Row],[nº Capt. Superf. - DAEE]]),"") *100,"")</f>
        <v/>
      </c>
      <c r="P2529" s="8" t="str">
        <f>IFERROR(IFERROR(Tabela_BI[[#This Row],[nº Capt. Subt. - DAEE]] /(Tabela_BI[[#This Row],[nº Capt. Subt. - DAEE]] + Tabela_BI[[#This Row],[nº Capt. Superf. - DAEE]]),"") *100,"")</f>
        <v/>
      </c>
      <c r="Q2529" s="1">
        <v>5</v>
      </c>
      <c r="R2529" s="1" t="s">
        <v>47</v>
      </c>
      <c r="S2529" s="6"/>
      <c r="T2529" s="6"/>
      <c r="W2529" s="1"/>
      <c r="X2529" s="1"/>
      <c r="Y2529" s="1"/>
      <c r="AC2529" s="1"/>
      <c r="AF2529" s="1"/>
      <c r="AG2529" s="1"/>
    </row>
    <row r="2530" spans="1:33" hidden="1" x14ac:dyDescent="0.25">
      <c r="A2530" s="1">
        <v>6</v>
      </c>
      <c r="B2530" s="1">
        <v>2018</v>
      </c>
      <c r="C2530" s="1">
        <v>35488076</v>
      </c>
      <c r="D2530" s="44" t="s">
        <v>594</v>
      </c>
      <c r="E2530" s="20">
        <v>5.1290000000000009E-2</v>
      </c>
      <c r="F2530" s="20">
        <v>0</v>
      </c>
      <c r="G2530" s="20">
        <v>5.1290000000000009E-2</v>
      </c>
      <c r="H2530" s="20">
        <v>0</v>
      </c>
      <c r="I2530" s="20">
        <v>1.7300000000000002E-3</v>
      </c>
      <c r="J2530" s="20">
        <v>5.0600000000000003E-3</v>
      </c>
      <c r="K2530" s="20">
        <v>0</v>
      </c>
      <c r="L2530" s="20">
        <v>4.4499999999999998E-2</v>
      </c>
      <c r="M2530" s="20">
        <v>0.52601143518518523</v>
      </c>
      <c r="N2530" s="1" t="s">
        <v>47</v>
      </c>
      <c r="O2530" s="8" t="str">
        <f>IFERROR(IFERROR(Tabela_BI[[#This Row],[nº Capt. Superf. - DAEE]]/(Tabela_BI[[#This Row],[nº Capt. Subt. - DAEE]] + Tabela_BI[[#This Row],[nº Capt. Superf. - DAEE]]),"") *100,"")</f>
        <v/>
      </c>
      <c r="P2530" s="8" t="str">
        <f>IFERROR(IFERROR(Tabela_BI[[#This Row],[nº Capt. Subt. - DAEE]] /(Tabela_BI[[#This Row],[nº Capt. Subt. - DAEE]] + Tabela_BI[[#This Row],[nº Capt. Superf. - DAEE]]),"") *100,"")</f>
        <v/>
      </c>
      <c r="Q2530" s="1" t="s">
        <v>47</v>
      </c>
      <c r="R2530" s="1">
        <v>74</v>
      </c>
      <c r="S2530" s="6">
        <v>8654.85</v>
      </c>
      <c r="T2530" s="6">
        <v>8654.85</v>
      </c>
      <c r="W2530" s="1"/>
      <c r="X2530" s="1"/>
      <c r="Y2530" s="1"/>
      <c r="AC2530" s="1"/>
      <c r="AF2530" s="1"/>
      <c r="AG2530" s="1"/>
    </row>
    <row r="2531" spans="1:33" hidden="1" x14ac:dyDescent="0.25">
      <c r="A2531" s="1">
        <v>9</v>
      </c>
      <c r="B2531" s="1">
        <v>2018</v>
      </c>
      <c r="C2531" s="1">
        <v>35489069</v>
      </c>
      <c r="D2531" s="44" t="s">
        <v>595</v>
      </c>
      <c r="E2531" s="20">
        <v>0.75571768299999953</v>
      </c>
      <c r="F2531" s="20">
        <v>0.60210833099999939</v>
      </c>
      <c r="G2531" s="20">
        <v>0.15360935200000014</v>
      </c>
      <c r="H2531" s="20">
        <v>1.3441717402333842E-2</v>
      </c>
      <c r="I2531" s="20">
        <v>1.6639999999999999E-2</v>
      </c>
      <c r="J2531" s="20">
        <v>9.470000000000001E-3</v>
      </c>
      <c r="K2531" s="20">
        <v>0.69022258999999964</v>
      </c>
      <c r="L2531" s="20">
        <v>3.9385093000000031E-2</v>
      </c>
      <c r="N2531" s="1">
        <v>32</v>
      </c>
      <c r="O2531" s="8">
        <f>IFERROR(IFERROR(Tabela_BI[[#This Row],[nº Capt. Superf. - DAEE]]/(Tabela_BI[[#This Row],[nº Capt. Subt. - DAEE]] + Tabela_BI[[#This Row],[nº Capt. Superf. - DAEE]]),"") *100,"")</f>
        <v>64.22764227642277</v>
      </c>
      <c r="P2531" s="8">
        <f>IFERROR(IFERROR(Tabela_BI[[#This Row],[nº Capt. Subt. - DAEE]] /(Tabela_BI[[#This Row],[nº Capt. Subt. - DAEE]] + Tabela_BI[[#This Row],[nº Capt. Superf. - DAEE]]),"") *100,"")</f>
        <v>35.772357723577237</v>
      </c>
      <c r="Q2531" s="1">
        <v>79</v>
      </c>
      <c r="R2531" s="1">
        <v>44</v>
      </c>
      <c r="S2531" s="6"/>
      <c r="T2531" s="6"/>
      <c r="W2531" s="1"/>
      <c r="X2531" s="1"/>
      <c r="Y2531" s="1"/>
      <c r="AC2531" s="1"/>
      <c r="AF2531" s="1"/>
      <c r="AG2531" s="1"/>
    </row>
    <row r="2532" spans="1:33" hidden="1" x14ac:dyDescent="0.25">
      <c r="A2532" s="1">
        <v>13</v>
      </c>
      <c r="B2532" s="1">
        <v>2018</v>
      </c>
      <c r="C2532" s="1">
        <v>354890613</v>
      </c>
      <c r="D2532" s="44" t="s">
        <v>595</v>
      </c>
      <c r="E2532" s="20">
        <v>1.1722126139999995</v>
      </c>
      <c r="F2532" s="20">
        <v>0.73559845699999971</v>
      </c>
      <c r="G2532" s="20">
        <v>0.43661415699999989</v>
      </c>
      <c r="H2532" s="20">
        <v>0</v>
      </c>
      <c r="I2532" s="20">
        <v>0.65633999999999992</v>
      </c>
      <c r="J2532" s="20">
        <v>0.10956550099999997</v>
      </c>
      <c r="K2532" s="20">
        <v>0.19452790200000003</v>
      </c>
      <c r="L2532" s="20">
        <v>0.21177921099999991</v>
      </c>
      <c r="M2532" s="20">
        <v>0.79876704444444446</v>
      </c>
      <c r="N2532" s="1">
        <v>43</v>
      </c>
      <c r="O2532" s="8">
        <f>IFERROR(IFERROR(Tabela_BI[[#This Row],[nº Capt. Superf. - DAEE]]/(Tabela_BI[[#This Row],[nº Capt. Subt. - DAEE]] + Tabela_BI[[#This Row],[nº Capt. Superf. - DAEE]]),"") *100,"")</f>
        <v>18.950437317784257</v>
      </c>
      <c r="P2532" s="8">
        <f>IFERROR(IFERROR(Tabela_BI[[#This Row],[nº Capt. Subt. - DAEE]] /(Tabela_BI[[#This Row],[nº Capt. Subt. - DAEE]] + Tabela_BI[[#This Row],[nº Capt. Superf. - DAEE]]),"") *100,"")</f>
        <v>81.04956268221575</v>
      </c>
      <c r="Q2532" s="1">
        <v>65</v>
      </c>
      <c r="R2532" s="1">
        <v>278</v>
      </c>
      <c r="S2532" s="6">
        <v>12929.003999999999</v>
      </c>
      <c r="T2532" s="6">
        <v>11726.606628000001</v>
      </c>
      <c r="W2532" s="1"/>
      <c r="X2532" s="1"/>
      <c r="Y2532" s="1"/>
      <c r="AC2532" s="1"/>
      <c r="AF2532" s="1"/>
      <c r="AG2532" s="1"/>
    </row>
    <row r="2533" spans="1:33" hidden="1" x14ac:dyDescent="0.25">
      <c r="A2533" s="1">
        <v>18</v>
      </c>
      <c r="B2533" s="1">
        <v>2018</v>
      </c>
      <c r="C2533" s="1">
        <v>354900318</v>
      </c>
      <c r="D2533" s="44" t="s">
        <v>596</v>
      </c>
      <c r="E2533" s="20">
        <v>1.9964679999999992E-2</v>
      </c>
      <c r="F2533" s="20">
        <v>1.1829598999999994E-2</v>
      </c>
      <c r="G2533" s="20">
        <v>8.1350809999999989E-3</v>
      </c>
      <c r="H2533" s="20">
        <v>0</v>
      </c>
      <c r="I2533" s="20">
        <v>7.1300000000000001E-3</v>
      </c>
      <c r="J2533" s="20">
        <v>0</v>
      </c>
      <c r="K2533" s="20">
        <v>1.1724679999999994E-2</v>
      </c>
      <c r="L2533" s="20">
        <v>1.1100000000000001E-3</v>
      </c>
      <c r="M2533" s="20">
        <v>6.4117968750000004E-3</v>
      </c>
      <c r="N2533" s="1">
        <v>3</v>
      </c>
      <c r="O2533" s="8">
        <f>IFERROR(IFERROR(Tabela_BI[[#This Row],[nº Capt. Superf. - DAEE]]/(Tabela_BI[[#This Row],[nº Capt. Subt. - DAEE]] + Tabela_BI[[#This Row],[nº Capt. Superf. - DAEE]]),"") *100,"")</f>
        <v>73.91304347826086</v>
      </c>
      <c r="P2533" s="8">
        <f>IFERROR(IFERROR(Tabela_BI[[#This Row],[nº Capt. Subt. - DAEE]] /(Tabela_BI[[#This Row],[nº Capt. Subt. - DAEE]] + Tabela_BI[[#This Row],[nº Capt. Superf. - DAEE]]),"") *100,"")</f>
        <v>26.086956521739129</v>
      </c>
      <c r="Q2533" s="1">
        <v>51</v>
      </c>
      <c r="R2533" s="1">
        <v>18</v>
      </c>
      <c r="S2533" s="6">
        <v>118.42199999999998</v>
      </c>
      <c r="T2533" s="6">
        <v>118.42199999999998</v>
      </c>
      <c r="W2533" s="1"/>
      <c r="X2533" s="1"/>
      <c r="Y2533" s="1"/>
      <c r="AC2533" s="1"/>
      <c r="AF2533" s="1"/>
      <c r="AG2533" s="1"/>
    </row>
    <row r="2534" spans="1:33" hidden="1" x14ac:dyDescent="0.25">
      <c r="A2534" s="1">
        <v>4</v>
      </c>
      <c r="B2534" s="1">
        <v>2018</v>
      </c>
      <c r="C2534" s="1">
        <v>35491024</v>
      </c>
      <c r="D2534" s="44" t="s">
        <v>597</v>
      </c>
      <c r="E2534" s="20">
        <v>0</v>
      </c>
      <c r="F2534" s="20">
        <v>0</v>
      </c>
      <c r="G2534" s="20">
        <v>0</v>
      </c>
      <c r="H2534" s="20">
        <v>0</v>
      </c>
      <c r="I2534" s="20">
        <v>0</v>
      </c>
      <c r="J2534" s="20">
        <v>0</v>
      </c>
      <c r="K2534" s="20">
        <v>0</v>
      </c>
      <c r="L2534" s="20">
        <v>0</v>
      </c>
      <c r="N2534" s="1">
        <v>0</v>
      </c>
      <c r="O2534" s="8" t="str">
        <f>IFERROR(IFERROR(Tabela_BI[[#This Row],[nº Capt. Superf. - DAEE]]/(Tabela_BI[[#This Row],[nº Capt. Subt. - DAEE]] + Tabela_BI[[#This Row],[nº Capt. Superf. - DAEE]]),"") *100,"")</f>
        <v/>
      </c>
      <c r="P2534" s="8" t="str">
        <f>IFERROR(IFERROR(Tabela_BI[[#This Row],[nº Capt. Subt. - DAEE]] /(Tabela_BI[[#This Row],[nº Capt. Subt. - DAEE]] + Tabela_BI[[#This Row],[nº Capt. Superf. - DAEE]]),"") *100,"")</f>
        <v/>
      </c>
      <c r="Q2534" s="1">
        <v>0</v>
      </c>
      <c r="R2534" s="1">
        <v>0</v>
      </c>
      <c r="S2534" s="6"/>
      <c r="T2534" s="6"/>
      <c r="W2534" s="1"/>
      <c r="X2534" s="1"/>
      <c r="Y2534" s="1"/>
      <c r="AC2534" s="1"/>
      <c r="AF2534" s="1"/>
      <c r="AG2534" s="1"/>
    </row>
    <row r="2535" spans="1:33" hidden="1" x14ac:dyDescent="0.25">
      <c r="A2535" s="1">
        <v>9</v>
      </c>
      <c r="B2535" s="1">
        <v>2018</v>
      </c>
      <c r="C2535" s="1">
        <v>35491029</v>
      </c>
      <c r="D2535" s="44" t="s">
        <v>597</v>
      </c>
      <c r="E2535" s="20">
        <v>1.6759704480000019</v>
      </c>
      <c r="F2535" s="20">
        <v>1.597364630000002</v>
      </c>
      <c r="G2535" s="20">
        <v>7.8605817999999994E-2</v>
      </c>
      <c r="H2535" s="20">
        <v>0.8607957572298327</v>
      </c>
      <c r="I2535" s="20">
        <v>0</v>
      </c>
      <c r="J2535" s="20">
        <v>0.15132325599999993</v>
      </c>
      <c r="K2535" s="20">
        <v>1.5045879630000019</v>
      </c>
      <c r="L2535" s="20">
        <v>2.0059228999999998E-2</v>
      </c>
      <c r="M2535" s="20">
        <v>0.26384927083333332</v>
      </c>
      <c r="N2535" s="1">
        <v>105</v>
      </c>
      <c r="O2535" s="8">
        <f>IFERROR(IFERROR(Tabela_BI[[#This Row],[nº Capt. Superf. - DAEE]]/(Tabela_BI[[#This Row],[nº Capt. Subt. - DAEE]] + Tabela_BI[[#This Row],[nº Capt. Superf. - DAEE]]),"") *100,"")</f>
        <v>66.820276497695858</v>
      </c>
      <c r="P2535" s="8">
        <f>IFERROR(IFERROR(Tabela_BI[[#This Row],[nº Capt. Subt. - DAEE]] /(Tabela_BI[[#This Row],[nº Capt. Subt. - DAEE]] + Tabela_BI[[#This Row],[nº Capt. Superf. - DAEE]]),"") *100,"")</f>
        <v>33.179723502304149</v>
      </c>
      <c r="Q2535" s="1">
        <v>145</v>
      </c>
      <c r="R2535" s="1">
        <v>72</v>
      </c>
      <c r="S2535" s="6">
        <v>4628.6469900000002</v>
      </c>
      <c r="T2535" s="6">
        <v>4628.6469900000002</v>
      </c>
      <c r="W2535" s="1"/>
      <c r="X2535" s="1"/>
      <c r="Y2535" s="1"/>
      <c r="AC2535" s="1"/>
      <c r="AF2535" s="1"/>
      <c r="AG2535" s="1"/>
    </row>
    <row r="2536" spans="1:33" hidden="1" x14ac:dyDescent="0.25">
      <c r="A2536" s="1">
        <v>18</v>
      </c>
      <c r="B2536" s="1">
        <v>2018</v>
      </c>
      <c r="C2536" s="1">
        <v>354920118</v>
      </c>
      <c r="D2536" s="44" t="s">
        <v>598</v>
      </c>
      <c r="E2536" s="20">
        <v>1.3949999999999999E-2</v>
      </c>
      <c r="F2536" s="20">
        <v>3.1099999999999999E-3</v>
      </c>
      <c r="G2536" s="20">
        <v>1.0839999999999999E-2</v>
      </c>
      <c r="H2536" s="20">
        <v>0</v>
      </c>
      <c r="I2536" s="20">
        <v>1.67E-3</v>
      </c>
      <c r="J2536" s="20">
        <v>0</v>
      </c>
      <c r="K2536" s="20">
        <v>9.1799999999999989E-3</v>
      </c>
      <c r="L2536" s="20">
        <v>3.1000000000000003E-3</v>
      </c>
      <c r="M2536" s="20">
        <v>6.4869874999999994E-3</v>
      </c>
      <c r="N2536" s="1">
        <v>3</v>
      </c>
      <c r="O2536" s="8">
        <f>IFERROR(IFERROR(Tabela_BI[[#This Row],[nº Capt. Superf. - DAEE]]/(Tabela_BI[[#This Row],[nº Capt. Subt. - DAEE]] + Tabela_BI[[#This Row],[nº Capt. Superf. - DAEE]]),"") *100,"")</f>
        <v>38.461538461538467</v>
      </c>
      <c r="P2536" s="8">
        <f>IFERROR(IFERROR(Tabela_BI[[#This Row],[nº Capt. Subt. - DAEE]] /(Tabela_BI[[#This Row],[nº Capt. Subt. - DAEE]] + Tabela_BI[[#This Row],[nº Capt. Superf. - DAEE]]),"") *100,"")</f>
        <v>61.53846153846154</v>
      </c>
      <c r="Q2536" s="1">
        <v>5</v>
      </c>
      <c r="R2536" s="1">
        <v>8</v>
      </c>
      <c r="S2536" s="6">
        <v>106.21800000000002</v>
      </c>
      <c r="T2536" s="6">
        <v>106.21800000000002</v>
      </c>
      <c r="W2536" s="1"/>
      <c r="X2536" s="1"/>
      <c r="Y2536" s="1"/>
      <c r="AC2536" s="1"/>
      <c r="AF2536" s="1"/>
      <c r="AG2536" s="1"/>
    </row>
    <row r="2537" spans="1:33" hidden="1" x14ac:dyDescent="0.25">
      <c r="A2537" s="1">
        <v>18</v>
      </c>
      <c r="B2537" s="1">
        <v>2018</v>
      </c>
      <c r="C2537" s="1">
        <v>354925018</v>
      </c>
      <c r="D2537" s="44" t="s">
        <v>599</v>
      </c>
      <c r="E2537" s="20">
        <v>1.9820000000000001E-2</v>
      </c>
      <c r="F2537" s="20">
        <v>1.9790000000000002E-2</v>
      </c>
      <c r="G2537" s="20">
        <v>3.0000000000000001E-5</v>
      </c>
      <c r="H2537" s="20">
        <v>0</v>
      </c>
      <c r="I2537" s="20">
        <v>0</v>
      </c>
      <c r="J2537" s="20">
        <v>0</v>
      </c>
      <c r="K2537" s="20">
        <v>1.9790000000000002E-2</v>
      </c>
      <c r="L2537" s="20">
        <v>3.0000000000000001E-5</v>
      </c>
      <c r="M2537" s="20">
        <v>4.3128981119791663E-3</v>
      </c>
      <c r="N2537" s="1">
        <v>0</v>
      </c>
      <c r="O2537" s="8">
        <f>IFERROR(IFERROR(Tabela_BI[[#This Row],[nº Capt. Superf. - DAEE]]/(Tabela_BI[[#This Row],[nº Capt. Subt. - DAEE]] + Tabela_BI[[#This Row],[nº Capt. Superf. - DAEE]]),"") *100,"")</f>
        <v>66.666666666666657</v>
      </c>
      <c r="P2537" s="8">
        <f>IFERROR(IFERROR(Tabela_BI[[#This Row],[nº Capt. Subt. - DAEE]] /(Tabela_BI[[#This Row],[nº Capt. Subt. - DAEE]] + Tabela_BI[[#This Row],[nº Capt. Superf. - DAEE]]),"") *100,"")</f>
        <v>33.333333333333329</v>
      </c>
      <c r="Q2537" s="1">
        <v>2</v>
      </c>
      <c r="R2537" s="1">
        <v>1</v>
      </c>
      <c r="S2537" s="6">
        <v>84.24</v>
      </c>
      <c r="T2537" s="6">
        <v>84.24</v>
      </c>
      <c r="W2537" s="1"/>
      <c r="X2537" s="1"/>
      <c r="Y2537" s="1"/>
      <c r="AC2537" s="1"/>
      <c r="AF2537" s="1"/>
      <c r="AG2537" s="1"/>
    </row>
    <row r="2538" spans="1:33" hidden="1" x14ac:dyDescent="0.25">
      <c r="A2538" s="1">
        <v>20</v>
      </c>
      <c r="B2538" s="1">
        <v>2018</v>
      </c>
      <c r="C2538" s="1">
        <v>354930020</v>
      </c>
      <c r="D2538" s="44" t="s">
        <v>600</v>
      </c>
      <c r="E2538" s="20">
        <v>4.9660000000000003E-2</v>
      </c>
      <c r="F2538" s="20">
        <v>6.0000000000000002E-5</v>
      </c>
      <c r="G2538" s="20">
        <v>4.9600000000000005E-2</v>
      </c>
      <c r="H2538" s="20">
        <v>0</v>
      </c>
      <c r="I2538" s="20">
        <v>0</v>
      </c>
      <c r="J2538" s="20">
        <v>2.9E-4</v>
      </c>
      <c r="K2538" s="20">
        <v>4.3209999999999998E-2</v>
      </c>
      <c r="L2538" s="20">
        <v>6.1600000000000005E-3</v>
      </c>
      <c r="M2538" s="20">
        <v>4.7727818287037031E-3</v>
      </c>
      <c r="N2538" s="1">
        <v>0</v>
      </c>
      <c r="O2538" s="8">
        <f>IFERROR(IFERROR(Tabela_BI[[#This Row],[nº Capt. Superf. - DAEE]]/(Tabela_BI[[#This Row],[nº Capt. Subt. - DAEE]] + Tabela_BI[[#This Row],[nº Capt. Superf. - DAEE]]),"") *100,"")</f>
        <v>5.5555555555555554</v>
      </c>
      <c r="P2538" s="8">
        <f>IFERROR(IFERROR(Tabela_BI[[#This Row],[nº Capt. Subt. - DAEE]] /(Tabela_BI[[#This Row],[nº Capt. Subt. - DAEE]] + Tabela_BI[[#This Row],[nº Capt. Superf. - DAEE]]),"") *100,"")</f>
        <v>94.444444444444443</v>
      </c>
      <c r="Q2538" s="1">
        <v>1</v>
      </c>
      <c r="R2538" s="1">
        <v>17</v>
      </c>
      <c r="S2538" s="6">
        <v>90.546120000000016</v>
      </c>
      <c r="T2538" s="6">
        <v>90.546120000000016</v>
      </c>
      <c r="W2538" s="1"/>
      <c r="X2538" s="1"/>
      <c r="Y2538" s="1"/>
      <c r="AC2538" s="1"/>
      <c r="AF2538" s="1"/>
      <c r="AG2538" s="1"/>
    </row>
    <row r="2539" spans="1:33" hidden="1" x14ac:dyDescent="0.25">
      <c r="A2539" s="1">
        <v>8</v>
      </c>
      <c r="B2539" s="1">
        <v>2018</v>
      </c>
      <c r="C2539" s="1">
        <v>35494098</v>
      </c>
      <c r="D2539" s="44" t="s">
        <v>601</v>
      </c>
      <c r="E2539" s="20">
        <v>0.28558023100000002</v>
      </c>
      <c r="F2539" s="20">
        <v>0.121926667</v>
      </c>
      <c r="G2539" s="20">
        <v>0.163653564</v>
      </c>
      <c r="H2539" s="20">
        <v>0.22610683028919362</v>
      </c>
      <c r="I2539" s="20">
        <v>5.3659999999999999E-2</v>
      </c>
      <c r="J2539" s="20">
        <v>2.2974444E-2</v>
      </c>
      <c r="K2539" s="20">
        <v>0.119816667</v>
      </c>
      <c r="L2539" s="20">
        <v>8.9129119999999978E-2</v>
      </c>
      <c r="M2539" s="20">
        <v>0.15088711805555555</v>
      </c>
      <c r="N2539" s="1">
        <v>3</v>
      </c>
      <c r="O2539" s="8">
        <f>IFERROR(IFERROR(Tabela_BI[[#This Row],[nº Capt. Superf. - DAEE]]/(Tabela_BI[[#This Row],[nº Capt. Subt. - DAEE]] + Tabela_BI[[#This Row],[nº Capt. Superf. - DAEE]]),"") *100,"")</f>
        <v>17.857142857142858</v>
      </c>
      <c r="P2539" s="8">
        <f>IFERROR(IFERROR(Tabela_BI[[#This Row],[nº Capt. Subt. - DAEE]] /(Tabela_BI[[#This Row],[nº Capt. Subt. - DAEE]] + Tabela_BI[[#This Row],[nº Capt. Superf. - DAEE]]),"") *100,"")</f>
        <v>82.142857142857139</v>
      </c>
      <c r="Q2539" s="1">
        <v>10</v>
      </c>
      <c r="R2539" s="1">
        <v>46</v>
      </c>
      <c r="S2539" s="6">
        <v>2728.35</v>
      </c>
      <c r="T2539" s="6">
        <v>0</v>
      </c>
      <c r="W2539" s="1"/>
      <c r="X2539" s="1"/>
      <c r="Y2539" s="1"/>
      <c r="AC2539" s="1"/>
      <c r="AF2539" s="1"/>
      <c r="AG2539" s="1"/>
    </row>
    <row r="2540" spans="1:33" hidden="1" x14ac:dyDescent="0.25">
      <c r="A2540" s="1">
        <v>12</v>
      </c>
      <c r="B2540" s="1">
        <v>2018</v>
      </c>
      <c r="C2540" s="1">
        <v>354940912</v>
      </c>
      <c r="D2540" s="44" t="s">
        <v>601</v>
      </c>
      <c r="E2540" s="20">
        <v>0.30556</v>
      </c>
      <c r="F2540" s="20">
        <v>0.30556</v>
      </c>
      <c r="G2540" s="20">
        <v>0</v>
      </c>
      <c r="H2540" s="20">
        <v>0</v>
      </c>
      <c r="I2540" s="20">
        <v>0</v>
      </c>
      <c r="J2540" s="20">
        <v>0.30556</v>
      </c>
      <c r="K2540" s="20">
        <v>0</v>
      </c>
      <c r="L2540" s="20">
        <v>0</v>
      </c>
      <c r="N2540" s="1">
        <v>0</v>
      </c>
      <c r="O2540" s="8" t="str">
        <f>IFERROR(IFERROR(Tabela_BI[[#This Row],[nº Capt. Superf. - DAEE]]/(Tabela_BI[[#This Row],[nº Capt. Subt. - DAEE]] + Tabela_BI[[#This Row],[nº Capt. Superf. - DAEE]]),"") *100,"")</f>
        <v/>
      </c>
      <c r="P2540" s="8" t="str">
        <f>IFERROR(IFERROR(Tabela_BI[[#This Row],[nº Capt. Subt. - DAEE]] /(Tabela_BI[[#This Row],[nº Capt. Subt. - DAEE]] + Tabela_BI[[#This Row],[nº Capt. Superf. - DAEE]]),"") *100,"")</f>
        <v/>
      </c>
      <c r="Q2540" s="1">
        <v>1</v>
      </c>
      <c r="R2540" s="1" t="s">
        <v>47</v>
      </c>
      <c r="S2540" s="6"/>
      <c r="T2540" s="6"/>
      <c r="W2540" s="1"/>
      <c r="X2540" s="1"/>
      <c r="Y2540" s="1"/>
      <c r="AC2540" s="1"/>
      <c r="AF2540" s="1"/>
      <c r="AG2540" s="1"/>
    </row>
    <row r="2541" spans="1:33" hidden="1" x14ac:dyDescent="0.25">
      <c r="A2541" s="1">
        <v>8</v>
      </c>
      <c r="B2541" s="1">
        <v>2018</v>
      </c>
      <c r="C2541" s="1">
        <v>35495088</v>
      </c>
      <c r="D2541" s="44" t="s">
        <v>602</v>
      </c>
      <c r="E2541" s="20">
        <v>0.20054000000000002</v>
      </c>
      <c r="F2541" s="20">
        <v>0.15391000000000002</v>
      </c>
      <c r="G2541" s="20">
        <v>4.6630000000000005E-2</v>
      </c>
      <c r="H2541" s="20">
        <v>0</v>
      </c>
      <c r="I2541" s="20">
        <v>3.5000000000000003E-2</v>
      </c>
      <c r="J2541" s="20">
        <v>6.9999999999999999E-4</v>
      </c>
      <c r="K2541" s="20">
        <v>0.15925000000000003</v>
      </c>
      <c r="L2541" s="20">
        <v>5.5899999999999995E-3</v>
      </c>
      <c r="M2541" s="20">
        <v>2.1433059374999997E-2</v>
      </c>
      <c r="N2541" s="1">
        <v>14</v>
      </c>
      <c r="O2541" s="8">
        <f>IFERROR(IFERROR(Tabela_BI[[#This Row],[nº Capt. Superf. - DAEE]]/(Tabela_BI[[#This Row],[nº Capt. Subt. - DAEE]] + Tabela_BI[[#This Row],[nº Capt. Superf. - DAEE]]),"") *100,"")</f>
        <v>52.272727272727273</v>
      </c>
      <c r="P2541" s="8">
        <f>IFERROR(IFERROR(Tabela_BI[[#This Row],[nº Capt. Subt. - DAEE]] /(Tabela_BI[[#This Row],[nº Capt. Subt. - DAEE]] + Tabela_BI[[#This Row],[nº Capt. Superf. - DAEE]]),"") *100,"")</f>
        <v>47.727272727272727</v>
      </c>
      <c r="Q2541" s="1">
        <v>23</v>
      </c>
      <c r="R2541" s="1">
        <v>21</v>
      </c>
      <c r="S2541" s="6">
        <v>427.68</v>
      </c>
      <c r="T2541" s="6">
        <v>427.68</v>
      </c>
      <c r="W2541" s="1"/>
      <c r="X2541" s="1"/>
      <c r="Y2541" s="1"/>
      <c r="AC2541" s="1"/>
      <c r="AF2541" s="1"/>
      <c r="AG2541" s="1"/>
    </row>
    <row r="2542" spans="1:33" hidden="1" x14ac:dyDescent="0.25">
      <c r="A2542" s="1">
        <v>2</v>
      </c>
      <c r="B2542" s="1">
        <v>2018</v>
      </c>
      <c r="C2542" s="1">
        <v>35496072</v>
      </c>
      <c r="D2542" s="44" t="s">
        <v>603</v>
      </c>
      <c r="E2542" s="20">
        <v>2.1926110000000006E-2</v>
      </c>
      <c r="F2542" s="20">
        <v>2.1856110000000005E-2</v>
      </c>
      <c r="G2542" s="20">
        <v>6.9999999999999994E-5</v>
      </c>
      <c r="H2542" s="20">
        <v>2.8538812785388202E-4</v>
      </c>
      <c r="I2542" s="20">
        <v>2.0733887999999999E-2</v>
      </c>
      <c r="J2542" s="20">
        <v>6.9999999999999994E-5</v>
      </c>
      <c r="K2542" s="20">
        <v>1.61111E-4</v>
      </c>
      <c r="L2542" s="20">
        <v>9.6111099999999995E-4</v>
      </c>
      <c r="M2542" s="20">
        <v>8.6794736979166655E-3</v>
      </c>
      <c r="N2542" s="1">
        <v>3</v>
      </c>
      <c r="O2542" s="8">
        <f>IFERROR(IFERROR(Tabela_BI[[#This Row],[nº Capt. Superf. - DAEE]]/(Tabela_BI[[#This Row],[nº Capt. Subt. - DAEE]] + Tabela_BI[[#This Row],[nº Capt. Superf. - DAEE]]),"") *100,"")</f>
        <v>92.857142857142861</v>
      </c>
      <c r="P2542" s="8">
        <f>IFERROR(IFERROR(Tabela_BI[[#This Row],[nº Capt. Subt. - DAEE]] /(Tabela_BI[[#This Row],[nº Capt. Subt. - DAEE]] + Tabela_BI[[#This Row],[nº Capt. Superf. - DAEE]]),"") *100,"")</f>
        <v>7.1428571428571423</v>
      </c>
      <c r="Q2542" s="1">
        <v>13</v>
      </c>
      <c r="R2542" s="1">
        <v>1</v>
      </c>
      <c r="S2542" s="6">
        <v>133.52183100000002</v>
      </c>
      <c r="T2542" s="6">
        <v>0</v>
      </c>
      <c r="W2542" s="1"/>
      <c r="X2542" s="1"/>
      <c r="Y2542" s="1"/>
      <c r="AC2542" s="1"/>
      <c r="AF2542" s="1"/>
      <c r="AG2542" s="1"/>
    </row>
    <row r="2543" spans="1:33" hidden="1" x14ac:dyDescent="0.25">
      <c r="A2543" s="1">
        <v>4</v>
      </c>
      <c r="B2543" s="1">
        <v>2018</v>
      </c>
      <c r="C2543" s="1">
        <v>35497064</v>
      </c>
      <c r="D2543" s="44" t="s">
        <v>604</v>
      </c>
      <c r="E2543" s="20">
        <v>0.54139951299999967</v>
      </c>
      <c r="F2543" s="20">
        <v>0.53714833299999964</v>
      </c>
      <c r="G2543" s="20">
        <v>4.2511799999999994E-3</v>
      </c>
      <c r="H2543" s="20">
        <v>0.27945126204972004</v>
      </c>
      <c r="I2543" s="20">
        <v>5.5559999999999998E-2</v>
      </c>
      <c r="J2543" s="20">
        <v>1.566E-2</v>
      </c>
      <c r="K2543" s="20">
        <v>0.46540777700000019</v>
      </c>
      <c r="L2543" s="20">
        <v>4.7717360000000004E-3</v>
      </c>
      <c r="M2543" s="20">
        <v>0.15306819166666666</v>
      </c>
      <c r="N2543" s="1">
        <v>70</v>
      </c>
      <c r="O2543" s="8">
        <f>IFERROR(IFERROR(Tabela_BI[[#This Row],[nº Capt. Superf. - DAEE]]/(Tabela_BI[[#This Row],[nº Capt. Subt. - DAEE]] + Tabela_BI[[#This Row],[nº Capt. Superf. - DAEE]]),"") *100,"")</f>
        <v>80</v>
      </c>
      <c r="P2543" s="8">
        <f>IFERROR(IFERROR(Tabela_BI[[#This Row],[nº Capt. Subt. - DAEE]] /(Tabela_BI[[#This Row],[nº Capt. Subt. - DAEE]] + Tabela_BI[[#This Row],[nº Capt. Superf. - DAEE]]),"") *100,"")</f>
        <v>20</v>
      </c>
      <c r="Q2543" s="1">
        <v>112</v>
      </c>
      <c r="R2543" s="1">
        <v>28</v>
      </c>
      <c r="S2543" s="6">
        <v>2618.6759999999999</v>
      </c>
      <c r="T2543" s="6">
        <v>314.24112000000002</v>
      </c>
      <c r="W2543" s="1"/>
      <c r="X2543" s="1"/>
      <c r="Y2543" s="1"/>
      <c r="AC2543" s="1"/>
      <c r="AF2543" s="1"/>
      <c r="AG2543" s="1"/>
    </row>
    <row r="2544" spans="1:33" hidden="1" x14ac:dyDescent="0.25">
      <c r="A2544" s="1">
        <v>15</v>
      </c>
      <c r="B2544" s="1">
        <v>2018</v>
      </c>
      <c r="C2544" s="1">
        <v>354980515</v>
      </c>
      <c r="D2544" s="44" t="s">
        <v>605</v>
      </c>
      <c r="E2544" s="20">
        <v>2.7325040680000057</v>
      </c>
      <c r="F2544" s="20">
        <v>0.59965756199999987</v>
      </c>
      <c r="G2544" s="20">
        <v>2.1328465060000057</v>
      </c>
      <c r="H2544" s="20">
        <v>0</v>
      </c>
      <c r="I2544" s="20">
        <v>2.1901743979999999</v>
      </c>
      <c r="J2544" s="20">
        <v>5.4163556000000043E-2</v>
      </c>
      <c r="K2544" s="20">
        <v>8.5865525000000012E-2</v>
      </c>
      <c r="L2544" s="20">
        <v>0.4023005889999991</v>
      </c>
      <c r="M2544" s="20">
        <v>1.4713000107361112</v>
      </c>
      <c r="N2544" s="1">
        <v>71</v>
      </c>
      <c r="O2544" s="8">
        <f>IFERROR(IFERROR(Tabela_BI[[#This Row],[nº Capt. Superf. - DAEE]]/(Tabela_BI[[#This Row],[nº Capt. Subt. - DAEE]] + Tabela_BI[[#This Row],[nº Capt. Superf. - DAEE]]),"") *100,"")</f>
        <v>2.9038112522686026</v>
      </c>
      <c r="P2544" s="8">
        <f>IFERROR(IFERROR(Tabela_BI[[#This Row],[nº Capt. Subt. - DAEE]] /(Tabela_BI[[#This Row],[nº Capt. Subt. - DAEE]] + Tabela_BI[[#This Row],[nº Capt. Superf. - DAEE]]),"") *100,"")</f>
        <v>97.096188747731389</v>
      </c>
      <c r="Q2544" s="1">
        <v>32</v>
      </c>
      <c r="R2544" s="1">
        <v>1070</v>
      </c>
      <c r="S2544" s="6">
        <v>22679.71272</v>
      </c>
      <c r="T2544" s="6">
        <v>22679.71272</v>
      </c>
      <c r="W2544" s="1"/>
      <c r="X2544" s="1"/>
      <c r="Y2544" s="1"/>
      <c r="AC2544" s="1"/>
      <c r="AF2544" s="1"/>
      <c r="AG2544" s="1"/>
    </row>
    <row r="2545" spans="1:33" hidden="1" x14ac:dyDescent="0.25">
      <c r="A2545" s="1">
        <v>2</v>
      </c>
      <c r="B2545" s="1">
        <v>2018</v>
      </c>
      <c r="C2545" s="1">
        <v>35499042</v>
      </c>
      <c r="D2545" s="44" t="s">
        <v>606</v>
      </c>
      <c r="E2545" s="20">
        <v>3.7267875020000032</v>
      </c>
      <c r="F2545" s="20">
        <v>1.8996070330000008</v>
      </c>
      <c r="G2545" s="20">
        <v>1.8271804690000024</v>
      </c>
      <c r="H2545" s="20">
        <v>2.5639432077625557</v>
      </c>
      <c r="I2545" s="20">
        <v>2.8262740739999996</v>
      </c>
      <c r="J2545" s="20">
        <v>0.60578551700000005</v>
      </c>
      <c r="K2545" s="20">
        <v>8.7764997999999997E-2</v>
      </c>
      <c r="L2545" s="20">
        <v>0.20696291299999989</v>
      </c>
      <c r="M2545" s="20">
        <v>2.840191423611111</v>
      </c>
      <c r="N2545" s="1">
        <v>178</v>
      </c>
      <c r="O2545" s="8">
        <f>IFERROR(IFERROR(Tabela_BI[[#This Row],[nº Capt. Superf. - DAEE]]/(Tabela_BI[[#This Row],[nº Capt. Subt. - DAEE]] + Tabela_BI[[#This Row],[nº Capt. Superf. - DAEE]]),"") *100,"")</f>
        <v>30.303030303030305</v>
      </c>
      <c r="P2545" s="8">
        <f>IFERROR(IFERROR(Tabela_BI[[#This Row],[nº Capt. Subt. - DAEE]] /(Tabela_BI[[#This Row],[nº Capt. Subt. - DAEE]] + Tabela_BI[[#This Row],[nº Capt. Superf. - DAEE]]),"") *100,"")</f>
        <v>69.696969696969703</v>
      </c>
      <c r="Q2545" s="1">
        <v>140</v>
      </c>
      <c r="R2545" s="1">
        <v>322</v>
      </c>
      <c r="S2545" s="6">
        <v>36560.029967999995</v>
      </c>
      <c r="T2545" s="6">
        <v>36523.469938032002</v>
      </c>
      <c r="W2545" s="1"/>
      <c r="X2545" s="1"/>
      <c r="Y2545" s="1"/>
      <c r="AC2545" s="1"/>
      <c r="AF2545" s="1"/>
      <c r="AG2545" s="1"/>
    </row>
    <row r="2546" spans="1:33" hidden="1" x14ac:dyDescent="0.25">
      <c r="A2546" s="1">
        <v>6</v>
      </c>
      <c r="B2546" s="1">
        <v>2018</v>
      </c>
      <c r="C2546" s="1">
        <v>35499536</v>
      </c>
      <c r="D2546" s="44" t="s">
        <v>607</v>
      </c>
      <c r="E2546" s="20">
        <v>0</v>
      </c>
      <c r="F2546" s="20">
        <v>0</v>
      </c>
      <c r="G2546" s="20">
        <v>0</v>
      </c>
      <c r="H2546" s="20">
        <v>0</v>
      </c>
      <c r="I2546" s="20">
        <v>0</v>
      </c>
      <c r="J2546" s="20">
        <v>0</v>
      </c>
      <c r="K2546" s="20">
        <v>0</v>
      </c>
      <c r="L2546" s="20">
        <v>0</v>
      </c>
      <c r="N2546" s="1" t="s">
        <v>47</v>
      </c>
      <c r="O2546" s="8" t="str">
        <f>IFERROR(IFERROR(Tabela_BI[[#This Row],[nº Capt. Superf. - DAEE]]/(Tabela_BI[[#This Row],[nº Capt. Subt. - DAEE]] + Tabela_BI[[#This Row],[nº Capt. Superf. - DAEE]]),"") *100,"")</f>
        <v/>
      </c>
      <c r="P2546" s="8" t="str">
        <f>IFERROR(IFERROR(Tabela_BI[[#This Row],[nº Capt. Subt. - DAEE]] /(Tabela_BI[[#This Row],[nº Capt. Subt. - DAEE]] + Tabela_BI[[#This Row],[nº Capt. Superf. - DAEE]]),"") *100,"")</f>
        <v/>
      </c>
      <c r="Q2546" s="1">
        <v>0</v>
      </c>
      <c r="R2546" s="1">
        <v>0</v>
      </c>
      <c r="S2546" s="6"/>
      <c r="T2546" s="6"/>
      <c r="W2546" s="1"/>
      <c r="X2546" s="1"/>
      <c r="Y2546" s="1"/>
      <c r="AC2546" s="1"/>
      <c r="AF2546" s="1"/>
      <c r="AG2546" s="1"/>
    </row>
    <row r="2547" spans="1:33" hidden="1" x14ac:dyDescent="0.25">
      <c r="A2547" s="1">
        <v>11</v>
      </c>
      <c r="B2547" s="1">
        <v>2018</v>
      </c>
      <c r="C2547" s="1">
        <v>354995311</v>
      </c>
      <c r="D2547" s="44" t="s">
        <v>607</v>
      </c>
      <c r="E2547" s="20">
        <v>6.8906295999999992E-2</v>
      </c>
      <c r="F2547" s="20">
        <v>6.7409999999999998E-2</v>
      </c>
      <c r="G2547" s="20">
        <v>1.496296E-3</v>
      </c>
      <c r="H2547" s="20">
        <v>0</v>
      </c>
      <c r="I2547" s="20">
        <v>5.1999999999999995E-4</v>
      </c>
      <c r="J2547" s="20">
        <v>3.3E-4</v>
      </c>
      <c r="K2547" s="20">
        <v>5.9800000000000001E-3</v>
      </c>
      <c r="L2547" s="20">
        <v>6.2076295999999996E-2</v>
      </c>
      <c r="M2547" s="20">
        <v>1.9085292187499998E-2</v>
      </c>
      <c r="N2547" s="1">
        <v>32</v>
      </c>
      <c r="O2547" s="8">
        <f>IFERROR(IFERROR(Tabela_BI[[#This Row],[nº Capt. Superf. - DAEE]]/(Tabela_BI[[#This Row],[nº Capt. Subt. - DAEE]] + Tabela_BI[[#This Row],[nº Capt. Superf. - DAEE]]),"") *100,"")</f>
        <v>42.857142857142854</v>
      </c>
      <c r="P2547" s="8">
        <f>IFERROR(IFERROR(Tabela_BI[[#This Row],[nº Capt. Subt. - DAEE]] /(Tabela_BI[[#This Row],[nº Capt. Subt. - DAEE]] + Tabela_BI[[#This Row],[nº Capt. Superf. - DAEE]]),"") *100,"")</f>
        <v>57.142857142857139</v>
      </c>
      <c r="Q2547" s="1">
        <v>12</v>
      </c>
      <c r="R2547" s="1">
        <v>16</v>
      </c>
      <c r="S2547" s="6">
        <v>238.57512119999998</v>
      </c>
      <c r="T2547" s="6">
        <v>238.57512119999998</v>
      </c>
      <c r="W2547" s="1"/>
      <c r="X2547" s="1"/>
      <c r="Y2547" s="1"/>
      <c r="AC2547" s="1"/>
      <c r="AF2547" s="1"/>
      <c r="AG2547" s="1"/>
    </row>
    <row r="2548" spans="1:33" hidden="1" x14ac:dyDescent="0.25">
      <c r="A2548" s="1">
        <v>2</v>
      </c>
      <c r="B2548" s="1">
        <v>2018</v>
      </c>
      <c r="C2548" s="1">
        <v>35500012</v>
      </c>
      <c r="D2548" s="44" t="s">
        <v>692</v>
      </c>
      <c r="E2548" s="20">
        <v>1.0271414999999999E-2</v>
      </c>
      <c r="F2548" s="20">
        <v>8.3063919999999992E-3</v>
      </c>
      <c r="G2548" s="20">
        <v>1.9650230000000002E-3</v>
      </c>
      <c r="H2548" s="20">
        <v>2.6537988330796528E-2</v>
      </c>
      <c r="I2548" s="20">
        <v>1.1900000000000001E-3</v>
      </c>
      <c r="J2548" s="20">
        <v>1.0133640000000001E-3</v>
      </c>
      <c r="K2548" s="20">
        <v>6.0862249999999989E-3</v>
      </c>
      <c r="L2548" s="20">
        <v>1.9818259999999999E-3</v>
      </c>
      <c r="M2548" s="20">
        <v>1.5821182031250002E-2</v>
      </c>
      <c r="N2548" s="1">
        <v>51</v>
      </c>
      <c r="O2548" s="8">
        <f>IFERROR(IFERROR(Tabela_BI[[#This Row],[nº Capt. Superf. - DAEE]]/(Tabela_BI[[#This Row],[nº Capt. Subt. - DAEE]] + Tabela_BI[[#This Row],[nº Capt. Superf. - DAEE]]),"") *100,"")</f>
        <v>74.074074074074076</v>
      </c>
      <c r="P2548" s="8">
        <f>IFERROR(IFERROR(Tabela_BI[[#This Row],[nº Capt. Subt. - DAEE]] /(Tabela_BI[[#This Row],[nº Capt. Subt. - DAEE]] + Tabela_BI[[#This Row],[nº Capt. Superf. - DAEE]]),"") *100,"")</f>
        <v>25.925925925925924</v>
      </c>
      <c r="Q2548" s="1">
        <v>40</v>
      </c>
      <c r="R2548" s="1">
        <v>14</v>
      </c>
      <c r="S2548" s="6">
        <v>305.22906</v>
      </c>
      <c r="T2548" s="6">
        <v>305.22906</v>
      </c>
      <c r="W2548" s="1"/>
      <c r="X2548" s="1"/>
      <c r="Y2548" s="1"/>
      <c r="AC2548" s="1"/>
      <c r="AF2548" s="1"/>
      <c r="AG2548" s="1"/>
    </row>
    <row r="2549" spans="1:33" hidden="1" x14ac:dyDescent="0.25">
      <c r="A2549" s="1">
        <v>10</v>
      </c>
      <c r="B2549" s="1">
        <v>2018</v>
      </c>
      <c r="C2549" s="1">
        <v>355010010</v>
      </c>
      <c r="D2549" s="44" t="s">
        <v>609</v>
      </c>
      <c r="E2549" s="20">
        <v>0.11767</v>
      </c>
      <c r="F2549" s="20">
        <v>6.6739999999999994E-2</v>
      </c>
      <c r="G2549" s="20">
        <v>5.0930000000000003E-2</v>
      </c>
      <c r="H2549" s="20">
        <v>0</v>
      </c>
      <c r="I2549" s="20">
        <v>0</v>
      </c>
      <c r="J2549" s="20">
        <v>6.3390000000000002E-2</v>
      </c>
      <c r="K2549" s="20">
        <v>4.9189999999999998E-2</v>
      </c>
      <c r="L2549" s="20">
        <v>5.0899999999999999E-3</v>
      </c>
      <c r="N2549" s="1">
        <v>3</v>
      </c>
      <c r="O2549" s="8">
        <f>IFERROR(IFERROR(Tabela_BI[[#This Row],[nº Capt. Superf. - DAEE]]/(Tabela_BI[[#This Row],[nº Capt. Subt. - DAEE]] + Tabela_BI[[#This Row],[nº Capt. Superf. - DAEE]]),"") *100,"")</f>
        <v>83.333333333333343</v>
      </c>
      <c r="P2549" s="8">
        <f>IFERROR(IFERROR(Tabela_BI[[#This Row],[nº Capt. Subt. - DAEE]] /(Tabela_BI[[#This Row],[nº Capt. Subt. - DAEE]] + Tabela_BI[[#This Row],[nº Capt. Superf. - DAEE]]),"") *100,"")</f>
        <v>16.666666666666664</v>
      </c>
      <c r="Q2549" s="1">
        <v>5</v>
      </c>
      <c r="R2549" s="1">
        <v>1</v>
      </c>
      <c r="S2549" s="6"/>
      <c r="T2549" s="6"/>
      <c r="W2549" s="1"/>
      <c r="X2549" s="1"/>
      <c r="Y2549" s="1"/>
      <c r="AC2549" s="1"/>
      <c r="AF2549" s="1"/>
      <c r="AG2549" s="1"/>
    </row>
    <row r="2550" spans="1:33" hidden="1" x14ac:dyDescent="0.25">
      <c r="A2550" s="1">
        <v>13</v>
      </c>
      <c r="B2550" s="1">
        <v>2018</v>
      </c>
      <c r="C2550" s="1">
        <v>355010013</v>
      </c>
      <c r="D2550" s="44" t="s">
        <v>609</v>
      </c>
      <c r="E2550" s="20">
        <v>0.169937175</v>
      </c>
      <c r="F2550" s="20">
        <v>5.8429999999999996E-2</v>
      </c>
      <c r="G2550" s="20">
        <v>0.11150717499999999</v>
      </c>
      <c r="H2550" s="20">
        <v>0</v>
      </c>
      <c r="I2550" s="20">
        <v>8.8419999999999999E-2</v>
      </c>
      <c r="J2550" s="20">
        <v>1.8324073999999999E-2</v>
      </c>
      <c r="K2550" s="20">
        <v>5.7919999999999992E-2</v>
      </c>
      <c r="L2550" s="20">
        <v>5.2731010000000023E-3</v>
      </c>
      <c r="M2550" s="20">
        <v>0.11958790812500002</v>
      </c>
      <c r="N2550" s="1">
        <v>1</v>
      </c>
      <c r="O2550" s="8">
        <f>IFERROR(IFERROR(Tabela_BI[[#This Row],[nº Capt. Superf. - DAEE]]/(Tabela_BI[[#This Row],[nº Capt. Subt. - DAEE]] + Tabela_BI[[#This Row],[nº Capt. Superf. - DAEE]]),"") *100,"")</f>
        <v>6.25</v>
      </c>
      <c r="P2550" s="8">
        <f>IFERROR(IFERROR(Tabela_BI[[#This Row],[nº Capt. Subt. - DAEE]] /(Tabela_BI[[#This Row],[nº Capt. Subt. - DAEE]] + Tabela_BI[[#This Row],[nº Capt. Superf. - DAEE]]),"") *100,"")</f>
        <v>93.75</v>
      </c>
      <c r="Q2550" s="1">
        <v>3</v>
      </c>
      <c r="R2550" s="1">
        <v>45</v>
      </c>
      <c r="S2550" s="6">
        <v>2084.35734</v>
      </c>
      <c r="T2550" s="6">
        <v>2042.6701931999999</v>
      </c>
      <c r="W2550" s="1"/>
      <c r="X2550" s="1"/>
      <c r="Y2550" s="1"/>
      <c r="AC2550" s="1"/>
      <c r="AF2550" s="1"/>
      <c r="AG2550" s="1"/>
    </row>
    <row r="2551" spans="1:33" hidden="1" x14ac:dyDescent="0.25">
      <c r="A2551" s="1">
        <v>17</v>
      </c>
      <c r="B2551" s="1">
        <v>2018</v>
      </c>
      <c r="C2551" s="1">
        <v>355010017</v>
      </c>
      <c r="D2551" s="44" t="s">
        <v>609</v>
      </c>
      <c r="E2551" s="20">
        <v>3.2259300000000003E-4</v>
      </c>
      <c r="F2551" s="20">
        <v>0</v>
      </c>
      <c r="G2551" s="20">
        <v>3.2259300000000003E-4</v>
      </c>
      <c r="H2551" s="20">
        <v>0</v>
      </c>
      <c r="I2551" s="20">
        <v>0</v>
      </c>
      <c r="J2551" s="20">
        <v>0</v>
      </c>
      <c r="K2551" s="20">
        <v>0</v>
      </c>
      <c r="L2551" s="20">
        <v>3.2259300000000003E-4</v>
      </c>
      <c r="N2551" s="1">
        <v>4</v>
      </c>
      <c r="O2551" s="8" t="str">
        <f>IFERROR(IFERROR(Tabela_BI[[#This Row],[nº Capt. Superf. - DAEE]]/(Tabela_BI[[#This Row],[nº Capt. Subt. - DAEE]] + Tabela_BI[[#This Row],[nº Capt. Superf. - DAEE]]),"") *100,"")</f>
        <v/>
      </c>
      <c r="P2551" s="8" t="str">
        <f>IFERROR(IFERROR(Tabela_BI[[#This Row],[nº Capt. Subt. - DAEE]] /(Tabela_BI[[#This Row],[nº Capt. Subt. - DAEE]] + Tabela_BI[[#This Row],[nº Capt. Superf. - DAEE]]),"") *100,"")</f>
        <v/>
      </c>
      <c r="Q2551" s="1" t="s">
        <v>47</v>
      </c>
      <c r="R2551" s="1">
        <v>2</v>
      </c>
      <c r="S2551" s="6"/>
      <c r="T2551" s="6"/>
      <c r="W2551" s="1"/>
      <c r="X2551" s="1"/>
      <c r="Y2551" s="1"/>
      <c r="AC2551" s="1"/>
      <c r="AF2551" s="1"/>
      <c r="AG2551" s="1"/>
    </row>
    <row r="2552" spans="1:33" hidden="1" x14ac:dyDescent="0.25">
      <c r="A2552" s="1">
        <v>11</v>
      </c>
      <c r="B2552" s="1">
        <v>2018</v>
      </c>
      <c r="C2552" s="1">
        <v>355020911</v>
      </c>
      <c r="D2552" s="44" t="s">
        <v>610</v>
      </c>
      <c r="E2552" s="20">
        <v>0</v>
      </c>
      <c r="F2552" s="20">
        <v>0</v>
      </c>
      <c r="G2552" s="20">
        <v>0</v>
      </c>
      <c r="H2552" s="20">
        <v>0</v>
      </c>
      <c r="I2552" s="20">
        <v>0</v>
      </c>
      <c r="J2552" s="20">
        <v>0</v>
      </c>
      <c r="K2552" s="20">
        <v>0</v>
      </c>
      <c r="L2552" s="20">
        <v>0</v>
      </c>
      <c r="N2552" s="1">
        <v>0</v>
      </c>
      <c r="O2552" s="8" t="str">
        <f>IFERROR(IFERROR(Tabela_BI[[#This Row],[nº Capt. Superf. - DAEE]]/(Tabela_BI[[#This Row],[nº Capt. Subt. - DAEE]] + Tabela_BI[[#This Row],[nº Capt. Superf. - DAEE]]),"") *100,"")</f>
        <v/>
      </c>
      <c r="P2552" s="8" t="str">
        <f>IFERROR(IFERROR(Tabela_BI[[#This Row],[nº Capt. Subt. - DAEE]] /(Tabela_BI[[#This Row],[nº Capt. Subt. - DAEE]] + Tabela_BI[[#This Row],[nº Capt. Superf. - DAEE]]),"") *100,"")</f>
        <v/>
      </c>
      <c r="Q2552" s="1">
        <v>0</v>
      </c>
      <c r="R2552" s="1">
        <v>0</v>
      </c>
      <c r="S2552" s="6"/>
      <c r="T2552" s="6"/>
      <c r="W2552" s="1"/>
      <c r="X2552" s="1"/>
      <c r="Y2552" s="1"/>
      <c r="AC2552" s="1"/>
      <c r="AF2552" s="1"/>
      <c r="AG2552" s="1"/>
    </row>
    <row r="2553" spans="1:33" hidden="1" x14ac:dyDescent="0.25">
      <c r="A2553" s="1">
        <v>14</v>
      </c>
      <c r="B2553" s="1">
        <v>2018</v>
      </c>
      <c r="C2553" s="1">
        <v>355020914</v>
      </c>
      <c r="D2553" s="44" t="s">
        <v>610</v>
      </c>
      <c r="E2553" s="20">
        <v>0.327533882</v>
      </c>
      <c r="F2553" s="20">
        <v>0.30975227700000002</v>
      </c>
      <c r="G2553" s="20">
        <v>1.7781604999999999E-2</v>
      </c>
      <c r="H2553" s="20">
        <v>0</v>
      </c>
      <c r="I2553" s="20">
        <v>5.962963000000001E-2</v>
      </c>
      <c r="J2553" s="20">
        <v>1.602593E-3</v>
      </c>
      <c r="K2553" s="20">
        <v>0.25972221500000003</v>
      </c>
      <c r="L2553" s="20">
        <v>6.5794440000000003E-3</v>
      </c>
      <c r="M2553" s="20">
        <v>6.9367711111111119E-2</v>
      </c>
      <c r="N2553" s="1">
        <v>77</v>
      </c>
      <c r="O2553" s="8">
        <f>IFERROR(IFERROR(Tabela_BI[[#This Row],[nº Capt. Superf. - DAEE]]/(Tabela_BI[[#This Row],[nº Capt. Subt. - DAEE]] + Tabela_BI[[#This Row],[nº Capt. Superf. - DAEE]]),"") *100,"")</f>
        <v>66.379310344827587</v>
      </c>
      <c r="P2553" s="8">
        <f>IFERROR(IFERROR(Tabela_BI[[#This Row],[nº Capt. Subt. - DAEE]] /(Tabela_BI[[#This Row],[nº Capt. Subt. - DAEE]] + Tabela_BI[[#This Row],[nº Capt. Superf. - DAEE]]),"") *100,"")</f>
        <v>33.620689655172413</v>
      </c>
      <c r="Q2553" s="1">
        <v>77</v>
      </c>
      <c r="R2553" s="1">
        <v>39</v>
      </c>
      <c r="S2553" s="6">
        <v>1009.186209</v>
      </c>
      <c r="T2553" s="6">
        <v>1009.186209</v>
      </c>
      <c r="W2553" s="1"/>
      <c r="X2553" s="1"/>
      <c r="Y2553" s="1"/>
      <c r="AC2553" s="1"/>
      <c r="AF2553" s="1"/>
      <c r="AG2553" s="1"/>
    </row>
    <row r="2554" spans="1:33" hidden="1" x14ac:dyDescent="0.25">
      <c r="A2554" s="1">
        <v>6</v>
      </c>
      <c r="B2554" s="1">
        <v>2018</v>
      </c>
      <c r="C2554" s="1">
        <v>35503086</v>
      </c>
      <c r="D2554" s="44" t="s">
        <v>611</v>
      </c>
      <c r="E2554" s="20">
        <v>21.324500472000029</v>
      </c>
      <c r="F2554" s="20">
        <v>17.633409012000008</v>
      </c>
      <c r="G2554" s="20">
        <v>3.6910914600000218</v>
      </c>
      <c r="H2554" s="20">
        <v>0</v>
      </c>
      <c r="I2554" s="20">
        <v>16.233813704000003</v>
      </c>
      <c r="J2554" s="20">
        <v>2.2687377219999978</v>
      </c>
      <c r="K2554" s="20">
        <v>0.10055296300000001</v>
      </c>
      <c r="L2554" s="20">
        <v>2.7213960830000112</v>
      </c>
      <c r="M2554" s="20">
        <v>47.685165921423611</v>
      </c>
      <c r="N2554" s="1">
        <v>75</v>
      </c>
      <c r="O2554" s="8">
        <f>IFERROR(IFERROR(Tabela_BI[[#This Row],[nº Capt. Superf. - DAEE]]/(Tabela_BI[[#This Row],[nº Capt. Subt. - DAEE]] + Tabela_BI[[#This Row],[nº Capt. Superf. - DAEE]]),"") *100,"")</f>
        <v>2.9102667744543247</v>
      </c>
      <c r="P2554" s="8">
        <f>IFERROR(IFERROR(Tabela_BI[[#This Row],[nº Capt. Subt. - DAEE]] /(Tabela_BI[[#This Row],[nº Capt. Subt. - DAEE]] + Tabela_BI[[#This Row],[nº Capt. Superf. - DAEE]]),"") *100,"")</f>
        <v>97.089733225545672</v>
      </c>
      <c r="Q2554" s="1">
        <v>72</v>
      </c>
      <c r="R2554" s="1">
        <v>2402</v>
      </c>
      <c r="S2554" s="6">
        <v>577353.02050799993</v>
      </c>
      <c r="T2554" s="6">
        <v>433014.76538099995</v>
      </c>
      <c r="W2554" s="1"/>
      <c r="X2554" s="1"/>
      <c r="Y2554" s="1"/>
      <c r="AC2554" s="1"/>
      <c r="AF2554" s="1"/>
      <c r="AG2554" s="1"/>
    </row>
    <row r="2555" spans="1:33" hidden="1" x14ac:dyDescent="0.25">
      <c r="A2555" s="1">
        <v>7</v>
      </c>
      <c r="B2555" s="1">
        <v>2018</v>
      </c>
      <c r="C2555" s="1">
        <v>35503087</v>
      </c>
      <c r="D2555" s="44" t="s">
        <v>611</v>
      </c>
      <c r="E2555" s="20">
        <v>0</v>
      </c>
      <c r="F2555" s="20">
        <v>0</v>
      </c>
      <c r="G2555" s="20">
        <v>0</v>
      </c>
      <c r="H2555" s="20">
        <v>0</v>
      </c>
      <c r="I2555" s="20">
        <v>0</v>
      </c>
      <c r="J2555" s="20">
        <v>0</v>
      </c>
      <c r="K2555" s="20">
        <v>0</v>
      </c>
      <c r="L2555" s="20">
        <v>0</v>
      </c>
      <c r="N2555" s="1">
        <v>0</v>
      </c>
      <c r="O2555" s="8" t="str">
        <f>IFERROR(IFERROR(Tabela_BI[[#This Row],[nº Capt. Superf. - DAEE]]/(Tabela_BI[[#This Row],[nº Capt. Subt. - DAEE]] + Tabela_BI[[#This Row],[nº Capt. Superf. - DAEE]]),"") *100,"")</f>
        <v/>
      </c>
      <c r="P2555" s="8" t="str">
        <f>IFERROR(IFERROR(Tabela_BI[[#This Row],[nº Capt. Subt. - DAEE]] /(Tabela_BI[[#This Row],[nº Capt. Subt. - DAEE]] + Tabela_BI[[#This Row],[nº Capt. Superf. - DAEE]]),"") *100,"")</f>
        <v/>
      </c>
      <c r="Q2555" s="1">
        <v>0</v>
      </c>
      <c r="R2555" s="1">
        <v>0</v>
      </c>
      <c r="S2555" s="6"/>
      <c r="T2555" s="6"/>
      <c r="W2555" s="1"/>
      <c r="X2555" s="1"/>
      <c r="Y2555" s="1"/>
      <c r="AC2555" s="1"/>
      <c r="AF2555" s="1"/>
      <c r="AG2555" s="1"/>
    </row>
    <row r="2556" spans="1:33" hidden="1" x14ac:dyDescent="0.25">
      <c r="A2556" s="1">
        <v>5</v>
      </c>
      <c r="B2556" s="1">
        <v>2018</v>
      </c>
      <c r="C2556" s="1">
        <v>35504075</v>
      </c>
      <c r="D2556" s="44" t="s">
        <v>612</v>
      </c>
      <c r="E2556" s="20">
        <v>0.39526820600000001</v>
      </c>
      <c r="F2556" s="20">
        <v>0.33856712999999999</v>
      </c>
      <c r="G2556" s="20">
        <v>5.6701076000000003E-2</v>
      </c>
      <c r="H2556" s="20">
        <v>0</v>
      </c>
      <c r="I2556" s="20">
        <v>0.17502416700000004</v>
      </c>
      <c r="J2556" s="20">
        <v>1.3254779999999999E-2</v>
      </c>
      <c r="K2556" s="20">
        <v>6.2682500000000016E-2</v>
      </c>
      <c r="L2556" s="20">
        <v>0.14430675900000003</v>
      </c>
      <c r="M2556" s="20">
        <v>0.1014366419849537</v>
      </c>
      <c r="N2556" s="1">
        <v>43</v>
      </c>
      <c r="O2556" s="8">
        <f>IFERROR(IFERROR(Tabela_BI[[#This Row],[nº Capt. Superf. - DAEE]]/(Tabela_BI[[#This Row],[nº Capt. Subt. - DAEE]] + Tabela_BI[[#This Row],[nº Capt. Superf. - DAEE]]),"") *100,"")</f>
        <v>39.344262295081968</v>
      </c>
      <c r="P2556" s="8">
        <f>IFERROR(IFERROR(Tabela_BI[[#This Row],[nº Capt. Subt. - DAEE]] /(Tabela_BI[[#This Row],[nº Capt. Subt. - DAEE]] + Tabela_BI[[#This Row],[nº Capt. Superf. - DAEE]]),"") *100,"")</f>
        <v>60.655737704918032</v>
      </c>
      <c r="Q2556" s="1">
        <v>48</v>
      </c>
      <c r="R2556" s="1">
        <v>74</v>
      </c>
      <c r="S2556" s="6">
        <v>1442.3994</v>
      </c>
      <c r="T2556" s="6">
        <v>216.35991000000001</v>
      </c>
      <c r="W2556" s="1"/>
      <c r="X2556" s="1"/>
      <c r="Y2556" s="1"/>
      <c r="AC2556" s="1"/>
      <c r="AF2556" s="1"/>
      <c r="AG2556" s="1"/>
    </row>
    <row r="2557" spans="1:33" hidden="1" x14ac:dyDescent="0.25">
      <c r="A2557" s="1">
        <v>13</v>
      </c>
      <c r="B2557" s="1">
        <v>2018</v>
      </c>
      <c r="C2557" s="1">
        <v>355040713</v>
      </c>
      <c r="D2557" s="44" t="s">
        <v>612</v>
      </c>
      <c r="E2557" s="20">
        <v>8.5684721999999991E-2</v>
      </c>
      <c r="F2557" s="20">
        <v>8.5644721999999993E-2</v>
      </c>
      <c r="G2557" s="20">
        <v>4.0000000000000003E-5</v>
      </c>
      <c r="H2557" s="20">
        <v>0</v>
      </c>
      <c r="I2557" s="20">
        <v>0</v>
      </c>
      <c r="J2557" s="20">
        <v>0</v>
      </c>
      <c r="K2557" s="20">
        <v>8.5644721999999993E-2</v>
      </c>
      <c r="L2557" s="20">
        <v>4.0000000000000003E-5</v>
      </c>
      <c r="N2557" s="1">
        <v>3</v>
      </c>
      <c r="O2557" s="8">
        <f>IFERROR(IFERROR(Tabela_BI[[#This Row],[nº Capt. Superf. - DAEE]]/(Tabela_BI[[#This Row],[nº Capt. Subt. - DAEE]] + Tabela_BI[[#This Row],[nº Capt. Superf. - DAEE]]),"") *100,"")</f>
        <v>66.666666666666657</v>
      </c>
      <c r="P2557" s="8">
        <f>IFERROR(IFERROR(Tabela_BI[[#This Row],[nº Capt. Subt. - DAEE]] /(Tabela_BI[[#This Row],[nº Capt. Subt. - DAEE]] + Tabela_BI[[#This Row],[nº Capt. Superf. - DAEE]]),"") *100,"")</f>
        <v>33.333333333333329</v>
      </c>
      <c r="Q2557" s="1">
        <v>4</v>
      </c>
      <c r="R2557" s="1">
        <v>2</v>
      </c>
      <c r="S2557" s="6"/>
      <c r="T2557" s="6"/>
      <c r="W2557" s="1"/>
      <c r="X2557" s="1"/>
      <c r="Y2557" s="1"/>
      <c r="AC2557" s="1"/>
      <c r="AF2557" s="1"/>
      <c r="AG2557" s="1"/>
    </row>
    <row r="2558" spans="1:33" hidden="1" x14ac:dyDescent="0.25">
      <c r="A2558" s="1">
        <v>17</v>
      </c>
      <c r="B2558" s="1">
        <v>2018</v>
      </c>
      <c r="C2558" s="1">
        <v>355050617</v>
      </c>
      <c r="D2558" s="44" t="s">
        <v>613</v>
      </c>
      <c r="E2558" s="20">
        <v>0.17458888900000005</v>
      </c>
      <c r="F2558" s="20">
        <v>0.15885000000000005</v>
      </c>
      <c r="G2558" s="20">
        <v>1.5738888999999995E-2</v>
      </c>
      <c r="H2558" s="20">
        <v>0</v>
      </c>
      <c r="I2558" s="20">
        <v>0</v>
      </c>
      <c r="J2558" s="20">
        <v>1.265E-2</v>
      </c>
      <c r="K2558" s="20">
        <v>0.15956000000000004</v>
      </c>
      <c r="L2558" s="20">
        <v>2.3788890000000004E-3</v>
      </c>
      <c r="M2558" s="20">
        <v>1.8496182031250002E-2</v>
      </c>
      <c r="N2558" s="1">
        <v>8</v>
      </c>
      <c r="O2558" s="8">
        <f>IFERROR(IFERROR(Tabela_BI[[#This Row],[nº Capt. Superf. - DAEE]]/(Tabela_BI[[#This Row],[nº Capt. Subt. - DAEE]] + Tabela_BI[[#This Row],[nº Capt. Superf. - DAEE]]),"") *100,"")</f>
        <v>38.461538461538467</v>
      </c>
      <c r="P2558" s="8">
        <f>IFERROR(IFERROR(Tabela_BI[[#This Row],[nº Capt. Subt. - DAEE]] /(Tabela_BI[[#This Row],[nº Capt. Subt. - DAEE]] + Tabela_BI[[#This Row],[nº Capt. Superf. - DAEE]]),"") *100,"")</f>
        <v>61.53846153846154</v>
      </c>
      <c r="Q2558" s="1">
        <v>10</v>
      </c>
      <c r="R2558" s="1">
        <v>16</v>
      </c>
      <c r="S2558" s="6">
        <v>295.00200000000001</v>
      </c>
      <c r="T2558" s="6">
        <v>295.00200000000001</v>
      </c>
      <c r="W2558" s="1"/>
      <c r="X2558" s="1"/>
      <c r="Y2558" s="1"/>
      <c r="AC2558" s="1"/>
      <c r="AF2558" s="1"/>
      <c r="AG2558" s="1"/>
    </row>
    <row r="2559" spans="1:33" hidden="1" x14ac:dyDescent="0.25">
      <c r="A2559" s="1">
        <v>6</v>
      </c>
      <c r="B2559" s="1">
        <v>2018</v>
      </c>
      <c r="C2559" s="1">
        <v>35506056</v>
      </c>
      <c r="D2559" s="44" t="s">
        <v>614</v>
      </c>
      <c r="E2559" s="20">
        <v>3.6670000000000001E-2</v>
      </c>
      <c r="F2559" s="20">
        <v>3.6670000000000001E-2</v>
      </c>
      <c r="G2559" s="20">
        <v>0</v>
      </c>
      <c r="H2559" s="20">
        <v>0</v>
      </c>
      <c r="I2559" s="20">
        <v>0</v>
      </c>
      <c r="J2559" s="20">
        <v>0</v>
      </c>
      <c r="K2559" s="20">
        <v>3.6670000000000001E-2</v>
      </c>
      <c r="L2559" s="20">
        <v>0</v>
      </c>
      <c r="N2559" s="1">
        <v>0</v>
      </c>
      <c r="O2559" s="8" t="str">
        <f>IFERROR(IFERROR(Tabela_BI[[#This Row],[nº Capt. Superf. - DAEE]]/(Tabela_BI[[#This Row],[nº Capt. Subt. - DAEE]] + Tabela_BI[[#This Row],[nº Capt. Superf. - DAEE]]),"") *100,"")</f>
        <v/>
      </c>
      <c r="P2559" s="8" t="str">
        <f>IFERROR(IFERROR(Tabela_BI[[#This Row],[nº Capt. Subt. - DAEE]] /(Tabela_BI[[#This Row],[nº Capt. Subt. - DAEE]] + Tabela_BI[[#This Row],[nº Capt. Superf. - DAEE]]),"") *100,"")</f>
        <v/>
      </c>
      <c r="Q2559" s="1">
        <v>1</v>
      </c>
      <c r="R2559" s="1" t="s">
        <v>47</v>
      </c>
      <c r="S2559" s="6"/>
      <c r="T2559" s="6"/>
      <c r="W2559" s="1"/>
      <c r="X2559" s="1"/>
      <c r="Y2559" s="1"/>
      <c r="AC2559" s="1"/>
      <c r="AF2559" s="1"/>
      <c r="AG2559" s="1"/>
    </row>
    <row r="2560" spans="1:33" hidden="1" x14ac:dyDescent="0.25">
      <c r="A2560" s="1">
        <v>10</v>
      </c>
      <c r="B2560" s="1">
        <v>2018</v>
      </c>
      <c r="C2560" s="1">
        <v>355060510</v>
      </c>
      <c r="D2560" s="44" t="s">
        <v>614</v>
      </c>
      <c r="E2560" s="20">
        <v>0.69835955200000011</v>
      </c>
      <c r="F2560" s="20">
        <v>0.42659722200000005</v>
      </c>
      <c r="G2560" s="20">
        <v>0.27176233</v>
      </c>
      <c r="H2560" s="20">
        <v>0</v>
      </c>
      <c r="I2560" s="20">
        <v>0.24951999999999999</v>
      </c>
      <c r="J2560" s="20">
        <v>0.31569314800000003</v>
      </c>
      <c r="K2560" s="20">
        <v>2.2389444000000012E-2</v>
      </c>
      <c r="L2560" s="20">
        <v>0.11075696000000003</v>
      </c>
      <c r="M2560" s="20">
        <v>0.17630420148611109</v>
      </c>
      <c r="N2560" s="1">
        <v>88</v>
      </c>
      <c r="O2560" s="8">
        <f>IFERROR(IFERROR(Tabela_BI[[#This Row],[nº Capt. Superf. - DAEE]]/(Tabela_BI[[#This Row],[nº Capt. Subt. - DAEE]] + Tabela_BI[[#This Row],[nº Capt. Superf. - DAEE]]),"") *100,"")</f>
        <v>33.507853403141361</v>
      </c>
      <c r="P2560" s="8">
        <f>IFERROR(IFERROR(Tabela_BI[[#This Row],[nº Capt. Subt. - DAEE]] /(Tabela_BI[[#This Row],[nº Capt. Subt. - DAEE]] + Tabela_BI[[#This Row],[nº Capt. Superf. - DAEE]]),"") *100,"")</f>
        <v>66.492146596858632</v>
      </c>
      <c r="Q2560" s="1">
        <v>64</v>
      </c>
      <c r="R2560" s="1">
        <v>127</v>
      </c>
      <c r="S2560" s="6">
        <v>2118.8290500000003</v>
      </c>
      <c r="T2560" s="6">
        <v>2118.8290500000003</v>
      </c>
      <c r="W2560" s="1"/>
      <c r="X2560" s="1"/>
      <c r="Y2560" s="1"/>
      <c r="AC2560" s="1"/>
      <c r="AF2560" s="1"/>
      <c r="AG2560" s="1"/>
    </row>
    <row r="2561" spans="1:33" hidden="1" x14ac:dyDescent="0.25">
      <c r="A2561" s="1">
        <v>3</v>
      </c>
      <c r="B2561" s="1">
        <v>2018</v>
      </c>
      <c r="C2561" s="1">
        <v>35507043</v>
      </c>
      <c r="D2561" s="44" t="s">
        <v>615</v>
      </c>
      <c r="E2561" s="20">
        <v>1.2691363739999988</v>
      </c>
      <c r="F2561" s="20">
        <v>1.2510110499999989</v>
      </c>
      <c r="G2561" s="20">
        <v>1.8125323999999995E-2</v>
      </c>
      <c r="H2561" s="20">
        <v>0</v>
      </c>
      <c r="I2561" s="20">
        <v>0.64353999999999989</v>
      </c>
      <c r="J2561" s="20">
        <v>6.4000000000000003E-3</v>
      </c>
      <c r="K2561" s="20">
        <v>0.50146574100000008</v>
      </c>
      <c r="L2561" s="20">
        <v>0.11773063300000002</v>
      </c>
      <c r="M2561" s="20">
        <v>0.1896718230277778</v>
      </c>
      <c r="N2561" s="1">
        <v>18</v>
      </c>
      <c r="O2561" s="8">
        <f>IFERROR(IFERROR(Tabela_BI[[#This Row],[nº Capt. Superf. - DAEE]]/(Tabela_BI[[#This Row],[nº Capt. Subt. - DAEE]] + Tabela_BI[[#This Row],[nº Capt. Superf. - DAEE]]),"") *100,"")</f>
        <v>70.238095238095227</v>
      </c>
      <c r="P2561" s="8">
        <f>IFERROR(IFERROR(Tabela_BI[[#This Row],[nº Capt. Subt. - DAEE]] /(Tabela_BI[[#This Row],[nº Capt. Subt. - DAEE]] + Tabela_BI[[#This Row],[nº Capt. Superf. - DAEE]]),"") *100,"")</f>
        <v>29.761904761904763</v>
      </c>
      <c r="Q2561" s="1">
        <v>59</v>
      </c>
      <c r="R2561" s="1">
        <v>25</v>
      </c>
      <c r="S2561" s="6">
        <v>1896.0095843999998</v>
      </c>
      <c r="T2561" s="6">
        <v>1039.0132522511999</v>
      </c>
      <c r="W2561" s="1"/>
      <c r="X2561" s="1"/>
      <c r="Y2561" s="1"/>
      <c r="AC2561" s="1"/>
      <c r="AF2561" s="1"/>
      <c r="AG2561" s="1"/>
    </row>
    <row r="2562" spans="1:33" hidden="1" x14ac:dyDescent="0.25">
      <c r="A2562" s="1">
        <v>4</v>
      </c>
      <c r="B2562" s="1">
        <v>2018</v>
      </c>
      <c r="C2562" s="1">
        <v>35508034</v>
      </c>
      <c r="D2562" s="44" t="s">
        <v>616</v>
      </c>
      <c r="E2562" s="20">
        <v>0.15484476600000005</v>
      </c>
      <c r="F2562" s="20">
        <v>0.15443274100000004</v>
      </c>
      <c r="G2562" s="20">
        <v>4.1202500000000011E-4</v>
      </c>
      <c r="H2562" s="20">
        <v>0</v>
      </c>
      <c r="I2562" s="20">
        <v>1.806E-2</v>
      </c>
      <c r="J2562" s="20">
        <v>4.0000000000000003E-5</v>
      </c>
      <c r="K2562" s="20">
        <v>0.131685055</v>
      </c>
      <c r="L2562" s="20">
        <v>5.0597109999999997E-3</v>
      </c>
      <c r="M2562" s="20">
        <v>3.6381666666666666E-2</v>
      </c>
      <c r="N2562" s="1">
        <v>21</v>
      </c>
      <c r="O2562" s="8">
        <f>IFERROR(IFERROR(Tabela_BI[[#This Row],[nº Capt. Superf. - DAEE]]/(Tabela_BI[[#This Row],[nº Capt. Subt. - DAEE]] + Tabela_BI[[#This Row],[nº Capt. Superf. - DAEE]]),"") *100,"")</f>
        <v>87.037037037037038</v>
      </c>
      <c r="P2562" s="8">
        <f>IFERROR(IFERROR(Tabela_BI[[#This Row],[nº Capt. Subt. - DAEE]] /(Tabela_BI[[#This Row],[nº Capt. Subt. - DAEE]] + Tabela_BI[[#This Row],[nº Capt. Superf. - DAEE]]),"") *100,"")</f>
        <v>12.962962962962962</v>
      </c>
      <c r="Q2562" s="1">
        <v>47</v>
      </c>
      <c r="R2562" s="1">
        <v>7</v>
      </c>
      <c r="S2562" s="6">
        <v>420.75336600000003</v>
      </c>
      <c r="T2562" s="6">
        <v>294.52735620000004</v>
      </c>
      <c r="W2562" s="1"/>
      <c r="X2562" s="1"/>
      <c r="Y2562" s="1"/>
      <c r="AC2562" s="1"/>
      <c r="AF2562" s="1"/>
      <c r="AG2562" s="1"/>
    </row>
    <row r="2563" spans="1:33" hidden="1" x14ac:dyDescent="0.25">
      <c r="A2563" s="1">
        <v>4</v>
      </c>
      <c r="B2563" s="1">
        <v>2018</v>
      </c>
      <c r="C2563" s="1">
        <v>35509024</v>
      </c>
      <c r="D2563" s="44" t="s">
        <v>617</v>
      </c>
      <c r="E2563" s="20">
        <v>8.2244009000000007E-2</v>
      </c>
      <c r="F2563" s="20">
        <v>5.810555600000001E-2</v>
      </c>
      <c r="G2563" s="20">
        <v>2.413845299999999E-2</v>
      </c>
      <c r="H2563" s="20">
        <v>0</v>
      </c>
      <c r="I2563" s="20">
        <v>2.4099999999999998E-3</v>
      </c>
      <c r="J2563" s="20">
        <v>2.1050123999999996E-2</v>
      </c>
      <c r="K2563" s="20">
        <v>2.1979717999999985E-2</v>
      </c>
      <c r="L2563" s="20">
        <v>3.6804166999999999E-2</v>
      </c>
      <c r="M2563" s="20">
        <v>4.0081791749999998E-2</v>
      </c>
      <c r="N2563" s="1">
        <v>3</v>
      </c>
      <c r="O2563" s="8">
        <f>IFERROR(IFERROR(Tabela_BI[[#This Row],[nº Capt. Superf. - DAEE]]/(Tabela_BI[[#This Row],[nº Capt. Subt. - DAEE]] + Tabela_BI[[#This Row],[nº Capt. Superf. - DAEE]]),"") *100,"")</f>
        <v>36</v>
      </c>
      <c r="P2563" s="8">
        <f>IFERROR(IFERROR(Tabela_BI[[#This Row],[nº Capt. Subt. - DAEE]] /(Tabela_BI[[#This Row],[nº Capt. Subt. - DAEE]] + Tabela_BI[[#This Row],[nº Capt. Superf. - DAEE]]),"") *100,"")</f>
        <v>64</v>
      </c>
      <c r="Q2563" s="1">
        <v>18</v>
      </c>
      <c r="R2563" s="1">
        <v>32</v>
      </c>
      <c r="S2563" s="6">
        <v>742.44600000000003</v>
      </c>
      <c r="T2563" s="6">
        <v>0</v>
      </c>
      <c r="W2563" s="1"/>
      <c r="X2563" s="1"/>
      <c r="Y2563" s="1"/>
      <c r="AC2563" s="1"/>
      <c r="AF2563" s="1"/>
      <c r="AG2563" s="1"/>
    </row>
    <row r="2564" spans="1:33" hidden="1" x14ac:dyDescent="0.25">
      <c r="A2564" s="1">
        <v>9</v>
      </c>
      <c r="B2564" s="1">
        <v>2018</v>
      </c>
      <c r="C2564" s="1">
        <v>35509029</v>
      </c>
      <c r="D2564" s="44" t="s">
        <v>617</v>
      </c>
      <c r="E2564" s="20">
        <v>4.8699999999999993E-3</v>
      </c>
      <c r="F2564" s="20">
        <v>4.8699999999999993E-3</v>
      </c>
      <c r="G2564" s="20">
        <v>0</v>
      </c>
      <c r="H2564" s="20">
        <v>0</v>
      </c>
      <c r="I2564" s="20">
        <v>0</v>
      </c>
      <c r="J2564" s="20">
        <v>0</v>
      </c>
      <c r="K2564" s="20">
        <v>4.8699999999999993E-3</v>
      </c>
      <c r="L2564" s="20">
        <v>0</v>
      </c>
      <c r="N2564" s="1" t="s">
        <v>47</v>
      </c>
      <c r="O2564" s="8" t="str">
        <f>IFERROR(IFERROR(Tabela_BI[[#This Row],[nº Capt. Superf. - DAEE]]/(Tabela_BI[[#This Row],[nº Capt. Subt. - DAEE]] + Tabela_BI[[#This Row],[nº Capt. Superf. - DAEE]]),"") *100,"")</f>
        <v/>
      </c>
      <c r="P2564" s="8" t="str">
        <f>IFERROR(IFERROR(Tabela_BI[[#This Row],[nº Capt. Subt. - DAEE]] /(Tabela_BI[[#This Row],[nº Capt. Subt. - DAEE]] + Tabela_BI[[#This Row],[nº Capt. Superf. - DAEE]]),"") *100,"")</f>
        <v/>
      </c>
      <c r="Q2564" s="1">
        <v>2</v>
      </c>
      <c r="R2564" s="1" t="s">
        <v>47</v>
      </c>
      <c r="S2564" s="6"/>
      <c r="T2564" s="6"/>
      <c r="W2564" s="1"/>
      <c r="X2564" s="1"/>
      <c r="Y2564" s="1"/>
      <c r="AC2564" s="1"/>
      <c r="AF2564" s="1"/>
      <c r="AG2564" s="1"/>
    </row>
    <row r="2565" spans="1:33" hidden="1" x14ac:dyDescent="0.25">
      <c r="A2565" s="1">
        <v>7</v>
      </c>
      <c r="B2565" s="1">
        <v>2018</v>
      </c>
      <c r="C2565" s="1">
        <v>35510097</v>
      </c>
      <c r="D2565" s="44" t="s">
        <v>618</v>
      </c>
      <c r="E2565" s="20">
        <v>0.182742037</v>
      </c>
      <c r="F2565" s="20">
        <v>0.17946000000000001</v>
      </c>
      <c r="G2565" s="20">
        <v>3.2820370000000002E-3</v>
      </c>
      <c r="H2565" s="20">
        <v>0</v>
      </c>
      <c r="I2565" s="20">
        <v>0.17785000000000001</v>
      </c>
      <c r="J2565" s="20">
        <v>2.4220370000000001E-3</v>
      </c>
      <c r="K2565" s="20">
        <v>0</v>
      </c>
      <c r="L2565" s="20">
        <v>2.47E-3</v>
      </c>
      <c r="M2565" s="20">
        <v>1.1292625611944445</v>
      </c>
      <c r="N2565" s="1">
        <v>4</v>
      </c>
      <c r="O2565" s="8">
        <f>IFERROR(IFERROR(Tabela_BI[[#This Row],[nº Capt. Superf. - DAEE]]/(Tabela_BI[[#This Row],[nº Capt. Subt. - DAEE]] + Tabela_BI[[#This Row],[nº Capt. Superf. - DAEE]]),"") *100,"")</f>
        <v>46.153846153846153</v>
      </c>
      <c r="P2565" s="8">
        <f>IFERROR(IFERROR(Tabela_BI[[#This Row],[nº Capt. Subt. - DAEE]] /(Tabela_BI[[#This Row],[nº Capt. Subt. - DAEE]] + Tabela_BI[[#This Row],[nº Capt. Superf. - DAEE]]),"") *100,"")</f>
        <v>53.846153846153847</v>
      </c>
      <c r="Q2565" s="1">
        <v>6</v>
      </c>
      <c r="R2565" s="1">
        <v>7</v>
      </c>
      <c r="S2565" s="6">
        <v>14218.770067199999</v>
      </c>
      <c r="T2565" s="6">
        <v>2559.3786120959999</v>
      </c>
      <c r="W2565" s="1"/>
      <c r="X2565" s="1"/>
      <c r="Y2565" s="1"/>
      <c r="AC2565" s="1"/>
      <c r="AF2565" s="1"/>
      <c r="AG2565" s="1"/>
    </row>
    <row r="2566" spans="1:33" hidden="1" x14ac:dyDescent="0.25">
      <c r="A2566" s="1">
        <v>10</v>
      </c>
      <c r="B2566" s="1">
        <v>2018</v>
      </c>
      <c r="C2566" s="1">
        <v>355110810</v>
      </c>
      <c r="D2566" s="44" t="s">
        <v>619</v>
      </c>
      <c r="E2566" s="20">
        <v>0.20269305499999998</v>
      </c>
      <c r="F2566" s="20">
        <v>0.15236</v>
      </c>
      <c r="G2566" s="20">
        <v>5.0333054999999995E-2</v>
      </c>
      <c r="H2566" s="20">
        <v>0</v>
      </c>
      <c r="I2566" s="20">
        <v>3.6859999999999997E-2</v>
      </c>
      <c r="J2566" s="20">
        <v>1.2419999999999999E-2</v>
      </c>
      <c r="K2566" s="20">
        <v>0.15258944399999999</v>
      </c>
      <c r="L2566" s="20">
        <v>8.2361100000000003E-4</v>
      </c>
      <c r="M2566" s="20">
        <v>2.1979494791666668E-2</v>
      </c>
      <c r="N2566" s="1">
        <v>14</v>
      </c>
      <c r="O2566" s="8">
        <f>IFERROR(IFERROR(Tabela_BI[[#This Row],[nº Capt. Superf. - DAEE]]/(Tabela_BI[[#This Row],[nº Capt. Subt. - DAEE]] + Tabela_BI[[#This Row],[nº Capt. Superf. - DAEE]]),"") *100,"")</f>
        <v>33.333333333333329</v>
      </c>
      <c r="P2566" s="8">
        <f>IFERROR(IFERROR(Tabela_BI[[#This Row],[nº Capt. Subt. - DAEE]] /(Tabela_BI[[#This Row],[nº Capt. Subt. - DAEE]] + Tabela_BI[[#This Row],[nº Capt. Superf. - DAEE]]),"") *100,"")</f>
        <v>66.666666666666657</v>
      </c>
      <c r="Q2566" s="1">
        <v>11</v>
      </c>
      <c r="R2566" s="1">
        <v>22</v>
      </c>
      <c r="S2566" s="6">
        <v>245.76740280000001</v>
      </c>
      <c r="T2566" s="6">
        <v>0</v>
      </c>
      <c r="W2566" s="1"/>
      <c r="X2566" s="1"/>
      <c r="Y2566" s="1"/>
      <c r="AC2566" s="1"/>
      <c r="AF2566" s="1"/>
      <c r="AG2566" s="1"/>
    </row>
    <row r="2567" spans="1:33" hidden="1" x14ac:dyDescent="0.25">
      <c r="A2567" s="1">
        <v>14</v>
      </c>
      <c r="B2567" s="1">
        <v>2018</v>
      </c>
      <c r="C2567" s="1">
        <v>355110814</v>
      </c>
      <c r="D2567" s="44" t="s">
        <v>619</v>
      </c>
      <c r="E2567" s="20">
        <v>2.0000000000000001E-4</v>
      </c>
      <c r="F2567" s="20">
        <v>0</v>
      </c>
      <c r="G2567" s="20">
        <v>2.0000000000000001E-4</v>
      </c>
      <c r="H2567" s="20">
        <v>0</v>
      </c>
      <c r="I2567" s="20">
        <v>0</v>
      </c>
      <c r="J2567" s="20">
        <v>0</v>
      </c>
      <c r="K2567" s="20">
        <v>1.9000000000000001E-4</v>
      </c>
      <c r="L2567" s="20">
        <v>1.0000000000000001E-5</v>
      </c>
      <c r="N2567" s="1">
        <v>0</v>
      </c>
      <c r="O2567" s="8" t="str">
        <f>IFERROR(IFERROR(Tabela_BI[[#This Row],[nº Capt. Superf. - DAEE]]/(Tabela_BI[[#This Row],[nº Capt. Subt. - DAEE]] + Tabela_BI[[#This Row],[nº Capt. Superf. - DAEE]]),"") *100,"")</f>
        <v/>
      </c>
      <c r="P2567" s="8" t="str">
        <f>IFERROR(IFERROR(Tabela_BI[[#This Row],[nº Capt. Subt. - DAEE]] /(Tabela_BI[[#This Row],[nº Capt. Subt. - DAEE]] + Tabela_BI[[#This Row],[nº Capt. Superf. - DAEE]]),"") *100,"")</f>
        <v/>
      </c>
      <c r="Q2567" s="1" t="s">
        <v>47</v>
      </c>
      <c r="R2567" s="1">
        <v>2</v>
      </c>
      <c r="S2567" s="6"/>
      <c r="T2567" s="6"/>
      <c r="W2567" s="1"/>
      <c r="X2567" s="1"/>
      <c r="Y2567" s="1"/>
      <c r="AC2567" s="1"/>
      <c r="AF2567" s="1"/>
      <c r="AG2567" s="1"/>
    </row>
    <row r="2568" spans="1:33" hidden="1" x14ac:dyDescent="0.25">
      <c r="A2568" s="1">
        <v>14</v>
      </c>
      <c r="B2568" s="1">
        <v>2018</v>
      </c>
      <c r="C2568" s="1">
        <v>355120714</v>
      </c>
      <c r="D2568" s="44" t="s">
        <v>620</v>
      </c>
      <c r="E2568" s="20">
        <v>2.3230000000000001E-2</v>
      </c>
      <c r="F2568" s="20">
        <v>1.491E-2</v>
      </c>
      <c r="G2568" s="20">
        <v>8.320000000000001E-3</v>
      </c>
      <c r="H2568" s="20">
        <v>0</v>
      </c>
      <c r="I2568" s="20">
        <v>7.9500000000000005E-3</v>
      </c>
      <c r="J2568" s="20">
        <v>0</v>
      </c>
      <c r="K2568" s="20">
        <v>1.435E-2</v>
      </c>
      <c r="L2568" s="20">
        <v>9.2999999999999995E-4</v>
      </c>
      <c r="M2568" s="20">
        <v>8.4208734375000004E-3</v>
      </c>
      <c r="N2568" s="1">
        <v>1</v>
      </c>
      <c r="O2568" s="8">
        <f>IFERROR(IFERROR(Tabela_BI[[#This Row],[nº Capt. Superf. - DAEE]]/(Tabela_BI[[#This Row],[nº Capt. Subt. - DAEE]] + Tabela_BI[[#This Row],[nº Capt. Superf. - DAEE]]),"") *100,"")</f>
        <v>42.857142857142854</v>
      </c>
      <c r="P2568" s="8">
        <f>IFERROR(IFERROR(Tabela_BI[[#This Row],[nº Capt. Subt. - DAEE]] /(Tabela_BI[[#This Row],[nº Capt. Subt. - DAEE]] + Tabela_BI[[#This Row],[nº Capt. Superf. - DAEE]]),"") *100,"")</f>
        <v>57.142857142857139</v>
      </c>
      <c r="Q2568" s="1">
        <v>3</v>
      </c>
      <c r="R2568" s="1">
        <v>4</v>
      </c>
      <c r="S2568" s="6">
        <v>147.09357000000003</v>
      </c>
      <c r="T2568" s="6">
        <v>147.09357000000003</v>
      </c>
      <c r="W2568" s="1"/>
      <c r="X2568" s="1"/>
      <c r="Y2568" s="1"/>
      <c r="AC2568" s="1"/>
      <c r="AF2568" s="1"/>
      <c r="AG2568" s="1"/>
    </row>
    <row r="2569" spans="1:33" hidden="1" x14ac:dyDescent="0.25">
      <c r="A2569" s="1">
        <v>18</v>
      </c>
      <c r="B2569" s="1">
        <v>2018</v>
      </c>
      <c r="C2569" s="1">
        <v>355130618</v>
      </c>
      <c r="D2569" s="44" t="s">
        <v>621</v>
      </c>
      <c r="E2569" s="20">
        <v>4.6879968999999994E-2</v>
      </c>
      <c r="F2569" s="20">
        <v>3.8999968999999995E-2</v>
      </c>
      <c r="G2569" s="20">
        <v>7.8799999999999981E-3</v>
      </c>
      <c r="H2569" s="20">
        <v>0</v>
      </c>
      <c r="I2569" s="20">
        <v>6.8599999999999998E-3</v>
      </c>
      <c r="J2569" s="20">
        <v>1.447E-2</v>
      </c>
      <c r="K2569" s="20">
        <v>2.4897777999999999E-2</v>
      </c>
      <c r="L2569" s="20">
        <v>6.521910000000001E-4</v>
      </c>
      <c r="M2569" s="20">
        <v>7.075520833333333E-3</v>
      </c>
      <c r="N2569" s="1">
        <v>3</v>
      </c>
      <c r="O2569" s="8">
        <f>IFERROR(IFERROR(Tabela_BI[[#This Row],[nº Capt. Superf. - DAEE]]/(Tabela_BI[[#This Row],[nº Capt. Subt. - DAEE]] + Tabela_BI[[#This Row],[nº Capt. Superf. - DAEE]]),"") *100,"")</f>
        <v>38.461538461538467</v>
      </c>
      <c r="P2569" s="8">
        <f>IFERROR(IFERROR(Tabela_BI[[#This Row],[nº Capt. Subt. - DAEE]] /(Tabela_BI[[#This Row],[nº Capt. Subt. - DAEE]] + Tabela_BI[[#This Row],[nº Capt. Superf. - DAEE]]),"") *100,"")</f>
        <v>61.53846153846154</v>
      </c>
      <c r="Q2569" s="1">
        <v>5</v>
      </c>
      <c r="R2569" s="1">
        <v>8</v>
      </c>
      <c r="S2569" s="6">
        <v>142.63133399999998</v>
      </c>
      <c r="T2569" s="6">
        <v>142.63133399999998</v>
      </c>
      <c r="W2569" s="1"/>
      <c r="X2569" s="1"/>
      <c r="Y2569" s="1"/>
      <c r="AC2569" s="1"/>
      <c r="AF2569" s="1"/>
      <c r="AG2569" s="1"/>
    </row>
    <row r="2570" spans="1:33" hidden="1" x14ac:dyDescent="0.25">
      <c r="A2570" s="1">
        <v>4</v>
      </c>
      <c r="B2570" s="1">
        <v>2018</v>
      </c>
      <c r="C2570" s="1">
        <v>35514054</v>
      </c>
      <c r="D2570" s="44" t="s">
        <v>622</v>
      </c>
      <c r="E2570" s="20">
        <v>0.28000706800000003</v>
      </c>
      <c r="F2570" s="20">
        <v>0.23538706800000003</v>
      </c>
      <c r="G2570" s="20">
        <v>4.4620000000000007E-2</v>
      </c>
      <c r="H2570" s="20">
        <v>1.39634069000507E-3</v>
      </c>
      <c r="I2570" s="20">
        <v>4.494999999999999E-2</v>
      </c>
      <c r="J2570" s="20">
        <v>5.7799999999999995E-3</v>
      </c>
      <c r="K2570" s="20">
        <v>0.22471000000000002</v>
      </c>
      <c r="L2570" s="20">
        <v>4.5670680000000005E-3</v>
      </c>
      <c r="M2570" s="20">
        <v>1.7605226562499996E-2</v>
      </c>
      <c r="N2570" s="1">
        <v>4</v>
      </c>
      <c r="O2570" s="8">
        <f>IFERROR(IFERROR(Tabela_BI[[#This Row],[nº Capt. Superf. - DAEE]]/(Tabela_BI[[#This Row],[nº Capt. Subt. - DAEE]] + Tabela_BI[[#This Row],[nº Capt. Superf. - DAEE]]),"") *100,"")</f>
        <v>36.84210526315789</v>
      </c>
      <c r="P2570" s="8">
        <f>IFERROR(IFERROR(Tabela_BI[[#This Row],[nº Capt. Subt. - DAEE]] /(Tabela_BI[[#This Row],[nº Capt. Subt. - DAEE]] + Tabela_BI[[#This Row],[nº Capt. Superf. - DAEE]]),"") *100,"")</f>
        <v>63.157894736842103</v>
      </c>
      <c r="Q2570" s="1">
        <v>21</v>
      </c>
      <c r="R2570" s="1">
        <v>36</v>
      </c>
      <c r="S2570" s="6">
        <v>492.02275499999996</v>
      </c>
      <c r="T2570" s="6">
        <v>492.02275499999996</v>
      </c>
      <c r="W2570" s="1"/>
      <c r="X2570" s="1"/>
      <c r="Y2570" s="1"/>
      <c r="AC2570" s="1"/>
      <c r="AF2570" s="1"/>
      <c r="AG2570" s="1"/>
    </row>
    <row r="2571" spans="1:33" hidden="1" x14ac:dyDescent="0.25">
      <c r="A2571" s="1">
        <v>5</v>
      </c>
      <c r="B2571" s="1">
        <v>2018</v>
      </c>
      <c r="C2571" s="1">
        <v>35516035</v>
      </c>
      <c r="D2571" s="44" t="s">
        <v>623</v>
      </c>
      <c r="E2571" s="20">
        <v>5.3733000000000003E-4</v>
      </c>
      <c r="F2571" s="20">
        <v>3.5787000000000001E-5</v>
      </c>
      <c r="G2571" s="20">
        <v>5.0154300000000002E-4</v>
      </c>
      <c r="H2571" s="20">
        <v>0</v>
      </c>
      <c r="I2571" s="20">
        <v>0</v>
      </c>
      <c r="J2571" s="20">
        <v>5.0154300000000002E-4</v>
      </c>
      <c r="K2571" s="20">
        <v>5.7869999999999998E-6</v>
      </c>
      <c r="L2571" s="20">
        <v>3.0000000000000001E-5</v>
      </c>
      <c r="N2571" s="1">
        <v>6</v>
      </c>
      <c r="O2571" s="8">
        <f>IFERROR(IFERROR(Tabela_BI[[#This Row],[nº Capt. Superf. - DAEE]]/(Tabela_BI[[#This Row],[nº Capt. Subt. - DAEE]] + Tabela_BI[[#This Row],[nº Capt. Superf. - DAEE]]),"") *100,"")</f>
        <v>66.666666666666657</v>
      </c>
      <c r="P2571" s="8">
        <f>IFERROR(IFERROR(Tabela_BI[[#This Row],[nº Capt. Subt. - DAEE]] /(Tabela_BI[[#This Row],[nº Capt. Subt. - DAEE]] + Tabela_BI[[#This Row],[nº Capt. Superf. - DAEE]]),"") *100,"")</f>
        <v>33.333333333333329</v>
      </c>
      <c r="Q2571" s="1">
        <v>2</v>
      </c>
      <c r="R2571" s="1">
        <v>1</v>
      </c>
      <c r="S2571" s="6"/>
      <c r="T2571" s="6"/>
      <c r="W2571" s="1"/>
      <c r="X2571" s="1"/>
      <c r="Y2571" s="1"/>
      <c r="AC2571" s="1"/>
      <c r="AF2571" s="1"/>
      <c r="AG2571" s="1"/>
    </row>
    <row r="2572" spans="1:33" hidden="1" x14ac:dyDescent="0.25">
      <c r="A2572" s="1">
        <v>9</v>
      </c>
      <c r="B2572" s="1">
        <v>2018</v>
      </c>
      <c r="C2572" s="1">
        <v>35516039</v>
      </c>
      <c r="D2572" s="44" t="s">
        <v>623</v>
      </c>
      <c r="E2572" s="20">
        <v>0.14897160500000001</v>
      </c>
      <c r="F2572" s="20">
        <v>0.13785208300000001</v>
      </c>
      <c r="G2572" s="20">
        <v>1.1119521999999998E-2</v>
      </c>
      <c r="H2572" s="20">
        <v>0</v>
      </c>
      <c r="I2572" s="20">
        <v>8.0500000000000002E-2</v>
      </c>
      <c r="J2572" s="20">
        <v>2.8E-3</v>
      </c>
      <c r="K2572" s="20">
        <v>4.4942717000000028E-2</v>
      </c>
      <c r="L2572" s="20">
        <v>2.0728887999999997E-2</v>
      </c>
      <c r="M2572" s="20">
        <v>6.4960589062500004E-2</v>
      </c>
      <c r="N2572" s="1">
        <v>49</v>
      </c>
      <c r="O2572" s="8">
        <f>IFERROR(IFERROR(Tabela_BI[[#This Row],[nº Capt. Superf. - DAEE]]/(Tabela_BI[[#This Row],[nº Capt. Subt. - DAEE]] + Tabela_BI[[#This Row],[nº Capt. Superf. - DAEE]]),"") *100,"")</f>
        <v>63.04347826086957</v>
      </c>
      <c r="P2572" s="8">
        <f>IFERROR(IFERROR(Tabela_BI[[#This Row],[nº Capt. Subt. - DAEE]] /(Tabela_BI[[#This Row],[nº Capt. Subt. - DAEE]] + Tabela_BI[[#This Row],[nº Capt. Superf. - DAEE]]),"") *100,"")</f>
        <v>36.95652173913043</v>
      </c>
      <c r="Q2572" s="1">
        <v>58</v>
      </c>
      <c r="R2572" s="1">
        <v>34</v>
      </c>
      <c r="S2572" s="6">
        <v>1052.98785</v>
      </c>
      <c r="T2572" s="6">
        <v>1052.98785</v>
      </c>
      <c r="W2572" s="1"/>
      <c r="X2572" s="1"/>
      <c r="Y2572" s="1"/>
      <c r="AC2572" s="1"/>
      <c r="AF2572" s="1"/>
      <c r="AG2572" s="1"/>
    </row>
    <row r="2573" spans="1:33" hidden="1" x14ac:dyDescent="0.25">
      <c r="A2573" s="1">
        <v>4</v>
      </c>
      <c r="B2573" s="1">
        <v>2018</v>
      </c>
      <c r="C2573" s="1">
        <v>35515044</v>
      </c>
      <c r="D2573" s="44" t="s">
        <v>624</v>
      </c>
      <c r="E2573" s="20">
        <v>0.40329975300000021</v>
      </c>
      <c r="F2573" s="20">
        <v>0</v>
      </c>
      <c r="G2573" s="20">
        <v>0.40329975300000021</v>
      </c>
      <c r="H2573" s="20">
        <v>1.5342465753424701</v>
      </c>
      <c r="I2573" s="20">
        <v>0.227568148</v>
      </c>
      <c r="J2573" s="20">
        <v>0.15329999999999999</v>
      </c>
      <c r="K2573" s="20">
        <v>3.7499999999999999E-3</v>
      </c>
      <c r="L2573" s="20">
        <v>1.8681605E-2</v>
      </c>
      <c r="M2573" s="20">
        <v>0.1319626851851852</v>
      </c>
      <c r="N2573" s="1" t="s">
        <v>47</v>
      </c>
      <c r="O2573" s="8" t="str">
        <f>IFERROR(IFERROR(Tabela_BI[[#This Row],[nº Capt. Superf. - DAEE]]/(Tabela_BI[[#This Row],[nº Capt. Subt. - DAEE]] + Tabela_BI[[#This Row],[nº Capt. Superf. - DAEE]]),"") *100,"")</f>
        <v/>
      </c>
      <c r="P2573" s="8" t="str">
        <f>IFERROR(IFERROR(Tabela_BI[[#This Row],[nº Capt. Subt. - DAEE]] /(Tabela_BI[[#This Row],[nº Capt. Subt. - DAEE]] + Tabela_BI[[#This Row],[nº Capt. Superf. - DAEE]]),"") *100,"")</f>
        <v/>
      </c>
      <c r="Q2573" s="1" t="s">
        <v>47</v>
      </c>
      <c r="R2573" s="1">
        <v>52</v>
      </c>
      <c r="S2573" s="6">
        <v>2380.482</v>
      </c>
      <c r="T2573" s="6">
        <v>0</v>
      </c>
      <c r="W2573" s="1"/>
      <c r="X2573" s="1"/>
      <c r="Y2573" s="1"/>
      <c r="AC2573" s="1"/>
      <c r="AF2573" s="1"/>
      <c r="AG2573" s="1"/>
    </row>
    <row r="2574" spans="1:33" hidden="1" x14ac:dyDescent="0.25">
      <c r="A2574" s="1">
        <v>4</v>
      </c>
      <c r="B2574" s="1">
        <v>2018</v>
      </c>
      <c r="C2574" s="1">
        <v>35517024</v>
      </c>
      <c r="D2574" s="44" t="s">
        <v>625</v>
      </c>
      <c r="E2574" s="20">
        <v>0.28782999999999997</v>
      </c>
      <c r="F2574" s="20">
        <v>0.26466999999999996</v>
      </c>
      <c r="G2574" s="20">
        <v>2.316E-2</v>
      </c>
      <c r="H2574" s="20">
        <v>0.24771689497716853</v>
      </c>
      <c r="I2574" s="20">
        <v>0</v>
      </c>
      <c r="J2574" s="20">
        <v>0.28633999999999998</v>
      </c>
      <c r="K2574" s="20">
        <v>0</v>
      </c>
      <c r="L2574" s="20">
        <v>1.49E-3</v>
      </c>
      <c r="N2574" s="1">
        <v>4</v>
      </c>
      <c r="O2574" s="8">
        <f>IFERROR(IFERROR(Tabela_BI[[#This Row],[nº Capt. Superf. - DAEE]]/(Tabela_BI[[#This Row],[nº Capt. Subt. - DAEE]] + Tabela_BI[[#This Row],[nº Capt. Superf. - DAEE]]),"") *100,"")</f>
        <v>62.5</v>
      </c>
      <c r="P2574" s="8">
        <f>IFERROR(IFERROR(Tabela_BI[[#This Row],[nº Capt. Subt. - DAEE]] /(Tabela_BI[[#This Row],[nº Capt. Subt. - DAEE]] + Tabela_BI[[#This Row],[nº Capt. Superf. - DAEE]]),"") *100,"")</f>
        <v>37.5</v>
      </c>
      <c r="Q2574" s="1">
        <v>5</v>
      </c>
      <c r="R2574" s="1">
        <v>3</v>
      </c>
      <c r="S2574" s="6"/>
      <c r="T2574" s="6"/>
      <c r="W2574" s="1"/>
      <c r="X2574" s="1"/>
      <c r="Y2574" s="1"/>
      <c r="AC2574" s="1"/>
      <c r="AF2574" s="1"/>
      <c r="AG2574" s="1"/>
    </row>
    <row r="2575" spans="1:33" hidden="1" x14ac:dyDescent="0.25">
      <c r="A2575" s="1">
        <v>9</v>
      </c>
      <c r="B2575" s="1">
        <v>2018</v>
      </c>
      <c r="C2575" s="1">
        <v>35517029</v>
      </c>
      <c r="D2575" s="44" t="s">
        <v>625</v>
      </c>
      <c r="E2575" s="20">
        <v>3.5576949069999992</v>
      </c>
      <c r="F2575" s="20">
        <v>2.5389356479999998</v>
      </c>
      <c r="G2575" s="20">
        <v>1.0187592589999996</v>
      </c>
      <c r="H2575" s="20">
        <v>4.7602739726027403E-2</v>
      </c>
      <c r="I2575" s="20">
        <v>0.69784000000000002</v>
      </c>
      <c r="J2575" s="20">
        <v>2.6606967589999995</v>
      </c>
      <c r="K2575" s="20">
        <v>0.10519407400000003</v>
      </c>
      <c r="L2575" s="20">
        <v>9.3964073999999995E-2</v>
      </c>
      <c r="M2575" s="20">
        <v>0.41695322109259259</v>
      </c>
      <c r="N2575" s="1">
        <v>16</v>
      </c>
      <c r="O2575" s="8">
        <f>IFERROR(IFERROR(Tabela_BI[[#This Row],[nº Capt. Superf. - DAEE]]/(Tabela_BI[[#This Row],[nº Capt. Subt. - DAEE]] + Tabela_BI[[#This Row],[nº Capt. Superf. - DAEE]]),"") *100,"")</f>
        <v>18.032786885245901</v>
      </c>
      <c r="P2575" s="8">
        <f>IFERROR(IFERROR(Tabela_BI[[#This Row],[nº Capt. Subt. - DAEE]] /(Tabela_BI[[#This Row],[nº Capt. Subt. - DAEE]] + Tabela_BI[[#This Row],[nº Capt. Superf. - DAEE]]),"") *100,"")</f>
        <v>81.967213114754102</v>
      </c>
      <c r="Q2575" s="1">
        <v>22</v>
      </c>
      <c r="R2575" s="1">
        <v>100</v>
      </c>
      <c r="S2575" s="6">
        <v>6640.9740000000002</v>
      </c>
      <c r="T2575" s="6">
        <v>5644.8279000000002</v>
      </c>
      <c r="W2575" s="1"/>
      <c r="X2575" s="1"/>
      <c r="Y2575" s="1"/>
      <c r="AC2575" s="1"/>
      <c r="AF2575" s="1"/>
      <c r="AG2575" s="1"/>
    </row>
    <row r="2576" spans="1:33" hidden="1" x14ac:dyDescent="0.25">
      <c r="A2576" s="1">
        <v>11</v>
      </c>
      <c r="B2576" s="1">
        <v>2018</v>
      </c>
      <c r="C2576" s="1">
        <v>355180111</v>
      </c>
      <c r="D2576" s="44" t="s">
        <v>626</v>
      </c>
      <c r="E2576" s="20">
        <v>0.13329962900000006</v>
      </c>
      <c r="F2576" s="20">
        <v>0.12918629600000006</v>
      </c>
      <c r="G2576" s="20">
        <v>4.1133329999999994E-3</v>
      </c>
      <c r="H2576" s="20">
        <v>0.1028416730086251</v>
      </c>
      <c r="I2576" s="20">
        <v>3.236E-2</v>
      </c>
      <c r="J2576" s="20">
        <v>9.7333300000000005E-4</v>
      </c>
      <c r="K2576" s="20">
        <v>9.9596295999999987E-2</v>
      </c>
      <c r="L2576" s="20">
        <v>3.7000000000000005E-4</v>
      </c>
      <c r="M2576" s="20">
        <v>2.27409515625E-2</v>
      </c>
      <c r="N2576" s="1">
        <v>183</v>
      </c>
      <c r="O2576" s="8">
        <f>IFERROR(IFERROR(Tabela_BI[[#This Row],[nº Capt. Superf. - DAEE]]/(Tabela_BI[[#This Row],[nº Capt. Subt. - DAEE]] + Tabela_BI[[#This Row],[nº Capt. Superf. - DAEE]]),"") *100,"")</f>
        <v>79.411764705882348</v>
      </c>
      <c r="P2576" s="8">
        <f>IFERROR(IFERROR(Tabela_BI[[#This Row],[nº Capt. Subt. - DAEE]] /(Tabela_BI[[#This Row],[nº Capt. Subt. - DAEE]] + Tabela_BI[[#This Row],[nº Capt. Superf. - DAEE]]),"") *100,"")</f>
        <v>20.588235294117645</v>
      </c>
      <c r="Q2576" s="1">
        <v>54</v>
      </c>
      <c r="R2576" s="1">
        <v>14</v>
      </c>
      <c r="S2576" s="6">
        <v>357.76727999999997</v>
      </c>
      <c r="T2576" s="6">
        <v>354.18960719999995</v>
      </c>
      <c r="W2576" s="1"/>
      <c r="X2576" s="1"/>
      <c r="Y2576" s="1"/>
      <c r="AC2576" s="1"/>
      <c r="AF2576" s="1"/>
      <c r="AG2576" s="1"/>
    </row>
    <row r="2577" spans="1:33" hidden="1" x14ac:dyDescent="0.25">
      <c r="A2577" s="1">
        <v>15</v>
      </c>
      <c r="B2577" s="1">
        <v>2018</v>
      </c>
      <c r="C2577" s="1">
        <v>355190015</v>
      </c>
      <c r="D2577" s="44" t="s">
        <v>627</v>
      </c>
      <c r="E2577" s="20">
        <v>0.34235780900000007</v>
      </c>
      <c r="F2577" s="20">
        <v>0.24843000000000004</v>
      </c>
      <c r="G2577" s="20">
        <v>9.3927809000000015E-2</v>
      </c>
      <c r="H2577" s="20">
        <v>0</v>
      </c>
      <c r="I2577" s="20">
        <v>3.5029999999999999E-2</v>
      </c>
      <c r="J2577" s="20">
        <v>0.11538999999999999</v>
      </c>
      <c r="K2577" s="20">
        <v>0.19156157400000004</v>
      </c>
      <c r="L2577" s="20">
        <v>3.7623499999999999E-4</v>
      </c>
      <c r="M2577" s="20">
        <v>5.1157152777777777E-2</v>
      </c>
      <c r="N2577" s="1">
        <v>12</v>
      </c>
      <c r="O2577" s="8">
        <f>IFERROR(IFERROR(Tabela_BI[[#This Row],[nº Capt. Superf. - DAEE]]/(Tabela_BI[[#This Row],[nº Capt. Subt. - DAEE]] + Tabela_BI[[#This Row],[nº Capt. Superf. - DAEE]]),"") *100,"")</f>
        <v>29.268292682926827</v>
      </c>
      <c r="P2577" s="8">
        <f>IFERROR(IFERROR(Tabela_BI[[#This Row],[nº Capt. Subt. - DAEE]] /(Tabela_BI[[#This Row],[nº Capt. Subt. - DAEE]] + Tabela_BI[[#This Row],[nº Capt. Superf. - DAEE]]),"") *100,"")</f>
        <v>70.731707317073173</v>
      </c>
      <c r="Q2577" s="1">
        <v>12</v>
      </c>
      <c r="R2577" s="1">
        <v>29</v>
      </c>
      <c r="S2577" s="6">
        <v>888.24275999999986</v>
      </c>
      <c r="T2577" s="6">
        <v>888.24275999999986</v>
      </c>
      <c r="W2577" s="1"/>
      <c r="X2577" s="1"/>
      <c r="Y2577" s="1"/>
      <c r="AC2577" s="1"/>
      <c r="AF2577" s="1"/>
      <c r="AG2577" s="1"/>
    </row>
    <row r="2578" spans="1:33" hidden="1" x14ac:dyDescent="0.25">
      <c r="A2578" s="1">
        <v>2</v>
      </c>
      <c r="B2578" s="1">
        <v>2018</v>
      </c>
      <c r="C2578" s="1">
        <v>35520072</v>
      </c>
      <c r="D2578" s="44" t="s">
        <v>628</v>
      </c>
      <c r="E2578" s="20">
        <v>1.5910000000000001E-2</v>
      </c>
      <c r="F2578" s="20">
        <v>1.264E-2</v>
      </c>
      <c r="G2578" s="20">
        <v>3.2700000000000003E-3</v>
      </c>
      <c r="H2578" s="20">
        <v>0</v>
      </c>
      <c r="I2578" s="20">
        <v>1.5270000000000001E-2</v>
      </c>
      <c r="J2578" s="20">
        <v>0</v>
      </c>
      <c r="K2578" s="20">
        <v>8.9999999999999992E-5</v>
      </c>
      <c r="L2578" s="20">
        <v>5.5000000000000003E-4</v>
      </c>
      <c r="M2578" s="20">
        <v>1.0192102604166666E-2</v>
      </c>
      <c r="N2578" s="1">
        <v>10</v>
      </c>
      <c r="O2578" s="8">
        <f>IFERROR(IFERROR(Tabela_BI[[#This Row],[nº Capt. Superf. - DAEE]]/(Tabela_BI[[#This Row],[nº Capt. Subt. - DAEE]] + Tabela_BI[[#This Row],[nº Capt. Superf. - DAEE]]),"") *100,"")</f>
        <v>71.428571428571431</v>
      </c>
      <c r="P2578" s="8">
        <f>IFERROR(IFERROR(Tabela_BI[[#This Row],[nº Capt. Subt. - DAEE]] /(Tabela_BI[[#This Row],[nº Capt. Subt. - DAEE]] + Tabela_BI[[#This Row],[nº Capt. Superf. - DAEE]]),"") *100,"")</f>
        <v>28.571428571428569</v>
      </c>
      <c r="Q2578" s="1">
        <v>5</v>
      </c>
      <c r="R2578" s="1">
        <v>2</v>
      </c>
      <c r="S2578" s="6">
        <v>163.11132000000001</v>
      </c>
      <c r="T2578" s="6">
        <v>163.11132000000001</v>
      </c>
      <c r="W2578" s="1"/>
      <c r="X2578" s="1"/>
      <c r="Y2578" s="1"/>
      <c r="AC2578" s="1"/>
      <c r="AF2578" s="1"/>
      <c r="AG2578" s="1"/>
    </row>
    <row r="2579" spans="1:33" hidden="1" x14ac:dyDescent="0.25">
      <c r="A2579" s="1">
        <v>5</v>
      </c>
      <c r="B2579" s="1">
        <v>2018</v>
      </c>
      <c r="C2579" s="1">
        <v>35521065</v>
      </c>
      <c r="D2579" s="44" t="s">
        <v>629</v>
      </c>
      <c r="E2579" s="20">
        <v>1.0162220999999999E-2</v>
      </c>
      <c r="F2579" s="20">
        <v>8.194350999999999E-3</v>
      </c>
      <c r="G2579" s="20">
        <v>1.96787E-3</v>
      </c>
      <c r="H2579" s="20">
        <v>0</v>
      </c>
      <c r="I2579" s="20">
        <v>0</v>
      </c>
      <c r="J2579" s="20">
        <v>1.06E-3</v>
      </c>
      <c r="K2579" s="20">
        <v>8.5243509999999995E-3</v>
      </c>
      <c r="L2579" s="20">
        <v>5.7787000000000008E-4</v>
      </c>
      <c r="N2579" s="1">
        <v>10</v>
      </c>
      <c r="O2579" s="8">
        <f>IFERROR(IFERROR(Tabela_BI[[#This Row],[nº Capt. Superf. - DAEE]]/(Tabela_BI[[#This Row],[nº Capt. Subt. - DAEE]] + Tabela_BI[[#This Row],[nº Capt. Superf. - DAEE]]),"") *100,"")</f>
        <v>50</v>
      </c>
      <c r="P2579" s="8">
        <f>IFERROR(IFERROR(Tabela_BI[[#This Row],[nº Capt. Subt. - DAEE]] /(Tabela_BI[[#This Row],[nº Capt. Subt. - DAEE]] + Tabela_BI[[#This Row],[nº Capt. Superf. - DAEE]]),"") *100,"")</f>
        <v>50</v>
      </c>
      <c r="Q2579" s="1">
        <v>16</v>
      </c>
      <c r="R2579" s="1">
        <v>16</v>
      </c>
      <c r="S2579" s="6"/>
      <c r="T2579" s="6"/>
      <c r="W2579" s="1"/>
      <c r="X2579" s="1"/>
      <c r="Y2579" s="1"/>
      <c r="AC2579" s="1"/>
      <c r="AF2579" s="1"/>
      <c r="AG2579" s="1"/>
    </row>
    <row r="2580" spans="1:33" hidden="1" x14ac:dyDescent="0.25">
      <c r="A2580" s="1">
        <v>9</v>
      </c>
      <c r="B2580" s="1">
        <v>2018</v>
      </c>
      <c r="C2580" s="1">
        <v>35521069</v>
      </c>
      <c r="D2580" s="44" t="s">
        <v>629</v>
      </c>
      <c r="E2580" s="20">
        <v>0.17375707999999973</v>
      </c>
      <c r="F2580" s="20">
        <v>0.12697773099999973</v>
      </c>
      <c r="G2580" s="20">
        <v>4.6779349000000012E-2</v>
      </c>
      <c r="H2580" s="20">
        <v>8.1664225012683875E-2</v>
      </c>
      <c r="I2580" s="20">
        <v>2.6460000000000001E-2</v>
      </c>
      <c r="J2580" s="20">
        <v>4.5905741E-2</v>
      </c>
      <c r="K2580" s="20">
        <v>8.2967914000000031E-2</v>
      </c>
      <c r="L2580" s="20">
        <v>1.8423424999999993E-2</v>
      </c>
      <c r="M2580" s="20">
        <v>7.020457315393519E-2</v>
      </c>
      <c r="N2580" s="1">
        <v>123</v>
      </c>
      <c r="O2580" s="8">
        <f>IFERROR(IFERROR(Tabela_BI[[#This Row],[nº Capt. Superf. - DAEE]]/(Tabela_BI[[#This Row],[nº Capt. Subt. - DAEE]] + Tabela_BI[[#This Row],[nº Capt. Superf. - DAEE]]),"") *100,"")</f>
        <v>58.704453441295549</v>
      </c>
      <c r="P2580" s="8">
        <f>IFERROR(IFERROR(Tabela_BI[[#This Row],[nº Capt. Subt. - DAEE]] /(Tabela_BI[[#This Row],[nº Capt. Subt. - DAEE]] + Tabela_BI[[#This Row],[nº Capt. Superf. - DAEE]]),"") *100,"")</f>
        <v>41.295546558704451</v>
      </c>
      <c r="Q2580" s="1">
        <v>145</v>
      </c>
      <c r="R2580" s="1">
        <v>102</v>
      </c>
      <c r="S2580" s="6">
        <v>1175.4551951999999</v>
      </c>
      <c r="T2580" s="6">
        <v>1099.0506075119999</v>
      </c>
      <c r="W2580" s="1"/>
      <c r="X2580" s="1"/>
      <c r="Y2580" s="1"/>
      <c r="AC2580" s="1"/>
      <c r="AF2580" s="1"/>
      <c r="AG2580" s="1"/>
    </row>
    <row r="2581" spans="1:33" hidden="1" x14ac:dyDescent="0.25">
      <c r="A2581" s="1">
        <v>10</v>
      </c>
      <c r="B2581" s="1">
        <v>2018</v>
      </c>
      <c r="C2581" s="1">
        <v>355220510</v>
      </c>
      <c r="D2581" s="44" t="s">
        <v>630</v>
      </c>
      <c r="E2581" s="20">
        <v>1.4568538569999994</v>
      </c>
      <c r="F2581" s="20">
        <v>0.56139518499999985</v>
      </c>
      <c r="G2581" s="20">
        <v>0.89545867199999951</v>
      </c>
      <c r="H2581" s="20">
        <v>0</v>
      </c>
      <c r="I2581" s="20">
        <v>0.46297555600000001</v>
      </c>
      <c r="J2581" s="20">
        <v>0.41283613900000021</v>
      </c>
      <c r="K2581" s="20">
        <v>6.870549400000002E-2</v>
      </c>
      <c r="L2581" s="20">
        <v>0.51233666800000011</v>
      </c>
      <c r="M2581" s="20">
        <v>2.5930244406354164</v>
      </c>
      <c r="N2581" s="1">
        <v>147</v>
      </c>
      <c r="O2581" s="8">
        <f>IFERROR(IFERROR(Tabela_BI[[#This Row],[nº Capt. Superf. - DAEE]]/(Tabela_BI[[#This Row],[nº Capt. Subt. - DAEE]] + Tabela_BI[[#This Row],[nº Capt. Superf. - DAEE]]),"") *100,"")</f>
        <v>8.9912280701754383</v>
      </c>
      <c r="P2581" s="8">
        <f>IFERROR(IFERROR(Tabela_BI[[#This Row],[nº Capt. Subt. - DAEE]] /(Tabela_BI[[#This Row],[nº Capt. Subt. - DAEE]] + Tabela_BI[[#This Row],[nº Capt. Superf. - DAEE]]),"") *100,"")</f>
        <v>91.008771929824562</v>
      </c>
      <c r="Q2581" s="1">
        <v>41</v>
      </c>
      <c r="R2581" s="1">
        <v>415</v>
      </c>
      <c r="S2581" s="6">
        <v>35516.418299999998</v>
      </c>
      <c r="T2581" s="6">
        <v>34628.507842499996</v>
      </c>
      <c r="W2581" s="1"/>
      <c r="X2581" s="1"/>
      <c r="Y2581" s="1"/>
      <c r="AC2581" s="1"/>
      <c r="AF2581" s="1"/>
      <c r="AG2581" s="1"/>
    </row>
    <row r="2582" spans="1:33" hidden="1" x14ac:dyDescent="0.25">
      <c r="A2582" s="1">
        <v>18</v>
      </c>
      <c r="B2582" s="1">
        <v>2018</v>
      </c>
      <c r="C2582" s="1">
        <v>355230418</v>
      </c>
      <c r="D2582" s="44" t="s">
        <v>631</v>
      </c>
      <c r="E2582" s="20">
        <v>6.3E-3</v>
      </c>
      <c r="F2582" s="20">
        <v>6.2500000000000003E-3</v>
      </c>
      <c r="G2582" s="20">
        <v>5.0000000000000002E-5</v>
      </c>
      <c r="H2582" s="20">
        <v>6.2416666666666697E-2</v>
      </c>
      <c r="I2582" s="20">
        <v>0</v>
      </c>
      <c r="J2582" s="20">
        <v>0</v>
      </c>
      <c r="K2582" s="20">
        <v>6.2500000000000003E-3</v>
      </c>
      <c r="L2582" s="20">
        <v>5.0000000000000002E-5</v>
      </c>
      <c r="N2582" s="1" t="s">
        <v>47</v>
      </c>
      <c r="O2582" s="8">
        <f>IFERROR(IFERROR(Tabela_BI[[#This Row],[nº Capt. Superf. - DAEE]]/(Tabela_BI[[#This Row],[nº Capt. Subt. - DAEE]] + Tabela_BI[[#This Row],[nº Capt. Superf. - DAEE]]),"") *100,"")</f>
        <v>66.666666666666657</v>
      </c>
      <c r="P2582" s="8">
        <f>IFERROR(IFERROR(Tabela_BI[[#This Row],[nº Capt. Subt. - DAEE]] /(Tabela_BI[[#This Row],[nº Capt. Subt. - DAEE]] + Tabela_BI[[#This Row],[nº Capt. Superf. - DAEE]]),"") *100,"")</f>
        <v>33.333333333333329</v>
      </c>
      <c r="Q2582" s="1">
        <v>2</v>
      </c>
      <c r="R2582" s="1">
        <v>1</v>
      </c>
      <c r="S2582" s="6"/>
      <c r="T2582" s="6"/>
      <c r="W2582" s="1"/>
      <c r="X2582" s="1"/>
      <c r="Y2582" s="1"/>
      <c r="AC2582" s="1"/>
      <c r="AF2582" s="1"/>
      <c r="AG2582" s="1"/>
    </row>
    <row r="2583" spans="1:33" hidden="1" x14ac:dyDescent="0.25">
      <c r="A2583" s="1">
        <v>19</v>
      </c>
      <c r="B2583" s="1">
        <v>2018</v>
      </c>
      <c r="C2583" s="1">
        <v>355230419</v>
      </c>
      <c r="D2583" s="44" t="s">
        <v>631</v>
      </c>
      <c r="E2583" s="20">
        <v>1.6102851850000002</v>
      </c>
      <c r="F2583" s="20">
        <v>1.6045944440000002</v>
      </c>
      <c r="G2583" s="20">
        <v>5.690741E-3</v>
      </c>
      <c r="H2583" s="20">
        <v>0</v>
      </c>
      <c r="I2583" s="20">
        <v>1.7000000000000001E-3</v>
      </c>
      <c r="J2583" s="20">
        <v>0.62629888900000008</v>
      </c>
      <c r="K2583" s="20">
        <v>0.98011444399999992</v>
      </c>
      <c r="L2583" s="20">
        <v>2.1718520000000002E-3</v>
      </c>
      <c r="M2583" s="20">
        <v>1.9193929166666665E-2</v>
      </c>
      <c r="N2583" s="1">
        <v>1</v>
      </c>
      <c r="O2583" s="8">
        <f>IFERROR(IFERROR(Tabela_BI[[#This Row],[nº Capt. Superf. - DAEE]]/(Tabela_BI[[#This Row],[nº Capt. Subt. - DAEE]] + Tabela_BI[[#This Row],[nº Capt. Superf. - DAEE]]),"") *100,"")</f>
        <v>34.090909090909086</v>
      </c>
      <c r="P2583" s="8">
        <f>IFERROR(IFERROR(Tabela_BI[[#This Row],[nº Capt. Subt. - DAEE]] /(Tabela_BI[[#This Row],[nº Capt. Subt. - DAEE]] + Tabela_BI[[#This Row],[nº Capt. Superf. - DAEE]]),"") *100,"")</f>
        <v>65.909090909090907</v>
      </c>
      <c r="Q2583" s="1">
        <v>15</v>
      </c>
      <c r="R2583" s="1">
        <v>29</v>
      </c>
      <c r="S2583" s="6">
        <v>357.69599999999997</v>
      </c>
      <c r="T2583" s="6">
        <v>357.69599999999997</v>
      </c>
      <c r="W2583" s="1"/>
      <c r="X2583" s="1"/>
      <c r="Y2583" s="1"/>
      <c r="AC2583" s="1"/>
      <c r="AF2583" s="1"/>
      <c r="AG2583" s="1"/>
    </row>
    <row r="2584" spans="1:33" hidden="1" x14ac:dyDescent="0.25">
      <c r="A2584" s="1">
        <v>5</v>
      </c>
      <c r="B2584" s="1">
        <v>2018</v>
      </c>
      <c r="C2584" s="1">
        <v>35524035</v>
      </c>
      <c r="D2584" s="44" t="s">
        <v>632</v>
      </c>
      <c r="E2584" s="20">
        <v>0.53494413500000004</v>
      </c>
      <c r="F2584" s="20">
        <v>0.22010999999999997</v>
      </c>
      <c r="G2584" s="20">
        <v>0.31483413500000007</v>
      </c>
      <c r="H2584" s="20">
        <v>0</v>
      </c>
      <c r="I2584" s="20">
        <v>1.7689810000000002E-3</v>
      </c>
      <c r="J2584" s="20">
        <v>0.25136783899999993</v>
      </c>
      <c r="K2584" s="20">
        <v>6.3261852000000007E-2</v>
      </c>
      <c r="L2584" s="20">
        <v>0.21854546300000011</v>
      </c>
      <c r="M2584" s="20">
        <v>0.92836158240162026</v>
      </c>
      <c r="N2584" s="1">
        <v>31</v>
      </c>
      <c r="O2584" s="8">
        <f>IFERROR(IFERROR(Tabela_BI[[#This Row],[nº Capt. Superf. - DAEE]]/(Tabela_BI[[#This Row],[nº Capt. Subt. - DAEE]] + Tabela_BI[[#This Row],[nº Capt. Superf. - DAEE]]),"") *100,"")</f>
        <v>10.175438596491228</v>
      </c>
      <c r="P2584" s="8">
        <f>IFERROR(IFERROR(Tabela_BI[[#This Row],[nº Capt. Subt. - DAEE]] /(Tabela_BI[[#This Row],[nº Capt. Subt. - DAEE]] + Tabela_BI[[#This Row],[nº Capt. Superf. - DAEE]]),"") *100,"")</f>
        <v>89.824561403508767</v>
      </c>
      <c r="Q2584" s="1">
        <v>29</v>
      </c>
      <c r="R2584" s="1">
        <v>256</v>
      </c>
      <c r="S2584" s="6">
        <v>14122.428300000001</v>
      </c>
      <c r="T2584" s="6">
        <v>3954.2799240000004</v>
      </c>
      <c r="W2584" s="1"/>
      <c r="X2584" s="1"/>
      <c r="Y2584" s="1"/>
      <c r="AC2584" s="1"/>
      <c r="AF2584" s="1"/>
      <c r="AG2584" s="1"/>
    </row>
    <row r="2585" spans="1:33" hidden="1" x14ac:dyDescent="0.25">
      <c r="A2585" s="1">
        <v>18</v>
      </c>
      <c r="B2585" s="1">
        <v>2018</v>
      </c>
      <c r="C2585" s="1">
        <v>355255118</v>
      </c>
      <c r="D2585" s="44" t="s">
        <v>633</v>
      </c>
      <c r="E2585" s="20">
        <v>0.21497101799999999</v>
      </c>
      <c r="F2585" s="20">
        <v>1.8999999999999998E-4</v>
      </c>
      <c r="G2585" s="20">
        <v>0.21478101799999999</v>
      </c>
      <c r="H2585" s="20">
        <v>4.8395484525621396E-2</v>
      </c>
      <c r="I2585" s="20">
        <v>9.6000000000000002E-4</v>
      </c>
      <c r="J2585" s="20">
        <v>0.213821018</v>
      </c>
      <c r="K2585" s="20">
        <v>1.8999999999999998E-4</v>
      </c>
      <c r="L2585" s="20">
        <v>0</v>
      </c>
      <c r="M2585" s="20">
        <v>6.6514625000000001E-3</v>
      </c>
      <c r="N2585" s="1">
        <v>1</v>
      </c>
      <c r="O2585" s="8">
        <f>IFERROR(IFERROR(Tabela_BI[[#This Row],[nº Capt. Superf. - DAEE]]/(Tabela_BI[[#This Row],[nº Capt. Subt. - DAEE]] + Tabela_BI[[#This Row],[nº Capt. Superf. - DAEE]]),"") *100,"")</f>
        <v>10.526315789473683</v>
      </c>
      <c r="P2585" s="8">
        <f>IFERROR(IFERROR(Tabela_BI[[#This Row],[nº Capt. Subt. - DAEE]] /(Tabela_BI[[#This Row],[nº Capt. Subt. - DAEE]] + Tabela_BI[[#This Row],[nº Capt. Superf. - DAEE]]),"") *100,"")</f>
        <v>89.473684210526315</v>
      </c>
      <c r="Q2585" s="1">
        <v>2</v>
      </c>
      <c r="R2585" s="1">
        <v>17</v>
      </c>
      <c r="S2585" s="6">
        <v>138.12119999999999</v>
      </c>
      <c r="T2585" s="6">
        <v>138.12119999999999</v>
      </c>
      <c r="W2585" s="1"/>
      <c r="X2585" s="1"/>
      <c r="Y2585" s="1"/>
      <c r="AC2585" s="1"/>
      <c r="AF2585" s="1"/>
      <c r="AG2585" s="1"/>
    </row>
    <row r="2586" spans="1:33" hidden="1" x14ac:dyDescent="0.25">
      <c r="A2586" s="1">
        <v>6</v>
      </c>
      <c r="B2586" s="1">
        <v>2018</v>
      </c>
      <c r="C2586" s="1">
        <v>35525026</v>
      </c>
      <c r="D2586" s="44" t="s">
        <v>634</v>
      </c>
      <c r="E2586" s="20">
        <v>17.190818703000009</v>
      </c>
      <c r="F2586" s="20">
        <v>17.000470000000007</v>
      </c>
      <c r="G2586" s="20">
        <v>0.19034870299999992</v>
      </c>
      <c r="H2586" s="20">
        <v>0</v>
      </c>
      <c r="I2586" s="20">
        <v>15.001050000000001</v>
      </c>
      <c r="J2586" s="20">
        <v>2.1223181479999997</v>
      </c>
      <c r="K2586" s="20">
        <v>4.4190000000000028E-2</v>
      </c>
      <c r="L2586" s="20">
        <v>2.3260554999999995E-2</v>
      </c>
      <c r="M2586" s="20">
        <v>0.99377728009259259</v>
      </c>
      <c r="N2586" s="1">
        <v>34</v>
      </c>
      <c r="O2586" s="8">
        <f>IFERROR(IFERROR(Tabela_BI[[#This Row],[nº Capt. Superf. - DAEE]]/(Tabela_BI[[#This Row],[nº Capt. Subt. - DAEE]] + Tabela_BI[[#This Row],[nº Capt. Superf. - DAEE]]),"") *100,"")</f>
        <v>37.5</v>
      </c>
      <c r="P2586" s="8">
        <f>IFERROR(IFERROR(Tabela_BI[[#This Row],[nº Capt. Subt. - DAEE]] /(Tabela_BI[[#This Row],[nº Capt. Subt. - DAEE]] + Tabela_BI[[#This Row],[nº Capt. Superf. - DAEE]]),"") *100,"")</f>
        <v>62.5</v>
      </c>
      <c r="Q2586" s="1">
        <v>57</v>
      </c>
      <c r="R2586" s="1">
        <v>95</v>
      </c>
      <c r="S2586" s="6">
        <v>13692.524688</v>
      </c>
      <c r="T2586" s="6">
        <v>9584.7672815999995</v>
      </c>
      <c r="W2586" s="1"/>
      <c r="X2586" s="1"/>
      <c r="Y2586" s="1"/>
      <c r="AC2586" s="1"/>
      <c r="AF2586" s="1"/>
      <c r="AG2586" s="1"/>
    </row>
    <row r="2587" spans="1:33" hidden="1" x14ac:dyDescent="0.25">
      <c r="A2587" s="1">
        <v>15</v>
      </c>
      <c r="B2587" s="1">
        <v>2018</v>
      </c>
      <c r="C2587" s="1">
        <v>355260115</v>
      </c>
      <c r="D2587" s="44" t="s">
        <v>635</v>
      </c>
      <c r="E2587" s="20">
        <v>0.61735993800000044</v>
      </c>
      <c r="F2587" s="20">
        <v>9.445000000000002E-2</v>
      </c>
      <c r="G2587" s="20">
        <v>0.52290993800000041</v>
      </c>
      <c r="H2587" s="20">
        <v>0</v>
      </c>
      <c r="I2587" s="20">
        <v>4.8830648000000011E-2</v>
      </c>
      <c r="J2587" s="20">
        <v>0</v>
      </c>
      <c r="K2587" s="20">
        <v>0.45582000000000006</v>
      </c>
      <c r="L2587" s="20">
        <v>0.11270928999999999</v>
      </c>
      <c r="M2587" s="20">
        <v>3.5928113425925924E-2</v>
      </c>
      <c r="N2587" s="1">
        <v>13</v>
      </c>
      <c r="O2587" s="8">
        <f>IFERROR(IFERROR(Tabela_BI[[#This Row],[nº Capt. Superf. - DAEE]]/(Tabela_BI[[#This Row],[nº Capt. Subt. - DAEE]] + Tabela_BI[[#This Row],[nº Capt. Superf. - DAEE]]),"") *100,"")</f>
        <v>16.666666666666664</v>
      </c>
      <c r="P2587" s="8">
        <f>IFERROR(IFERROR(Tabela_BI[[#This Row],[nº Capt. Subt. - DAEE]] /(Tabela_BI[[#This Row],[nº Capt. Subt. - DAEE]] + Tabela_BI[[#This Row],[nº Capt. Superf. - DAEE]]),"") *100,"")</f>
        <v>83.333333333333343</v>
      </c>
      <c r="Q2587" s="1">
        <v>12</v>
      </c>
      <c r="R2587" s="1">
        <v>60</v>
      </c>
      <c r="S2587" s="6">
        <v>616.24800000000005</v>
      </c>
      <c r="T2587" s="6">
        <v>616.24800000000005</v>
      </c>
      <c r="W2587" s="1"/>
      <c r="X2587" s="1"/>
      <c r="Y2587" s="1"/>
      <c r="AC2587" s="1"/>
      <c r="AF2587" s="1"/>
      <c r="AG2587" s="1"/>
    </row>
    <row r="2588" spans="1:33" hidden="1" x14ac:dyDescent="0.25">
      <c r="A2588" s="1">
        <v>13</v>
      </c>
      <c r="B2588" s="1">
        <v>2018</v>
      </c>
      <c r="C2588" s="1">
        <v>355270013</v>
      </c>
      <c r="D2588" s="44" t="s">
        <v>636</v>
      </c>
      <c r="E2588" s="20">
        <v>0.23840188299999998</v>
      </c>
      <c r="F2588" s="20">
        <v>4.3439999999999993E-2</v>
      </c>
      <c r="G2588" s="20">
        <v>0.19496188299999997</v>
      </c>
      <c r="H2588" s="20">
        <v>0</v>
      </c>
      <c r="I2588" s="20">
        <v>1.9970000000000002E-2</v>
      </c>
      <c r="J2588" s="20">
        <v>6.2E-4</v>
      </c>
      <c r="K2588" s="20">
        <v>0.21048188299999995</v>
      </c>
      <c r="L2588" s="20">
        <v>7.3299999999999997E-3</v>
      </c>
      <c r="M2588" s="20">
        <v>3.8592554938936791E-2</v>
      </c>
      <c r="N2588" s="1">
        <v>7</v>
      </c>
      <c r="O2588" s="8">
        <f>IFERROR(IFERROR(Tabela_BI[[#This Row],[nº Capt. Superf. - DAEE]]/(Tabela_BI[[#This Row],[nº Capt. Subt. - DAEE]] + Tabela_BI[[#This Row],[nº Capt. Superf. - DAEE]]),"") *100,"")</f>
        <v>16.666666666666664</v>
      </c>
      <c r="P2588" s="8">
        <f>IFERROR(IFERROR(Tabela_BI[[#This Row],[nº Capt. Subt. - DAEE]] /(Tabela_BI[[#This Row],[nº Capt. Subt. - DAEE]] + Tabela_BI[[#This Row],[nº Capt. Superf. - DAEE]]),"") *100,"")</f>
        <v>83.333333333333343</v>
      </c>
      <c r="Q2588" s="1">
        <v>6</v>
      </c>
      <c r="R2588" s="1">
        <v>30</v>
      </c>
      <c r="S2588" s="6">
        <v>718.14869999999996</v>
      </c>
      <c r="T2588" s="6">
        <v>718.14869999999996</v>
      </c>
      <c r="W2588" s="1"/>
      <c r="X2588" s="1"/>
      <c r="Y2588" s="1"/>
      <c r="AC2588" s="1"/>
      <c r="AF2588" s="1"/>
      <c r="AG2588" s="1"/>
    </row>
    <row r="2589" spans="1:33" hidden="1" x14ac:dyDescent="0.25">
      <c r="A2589" s="1">
        <v>16</v>
      </c>
      <c r="B2589" s="1">
        <v>2018</v>
      </c>
      <c r="C2589" s="1">
        <v>355270016</v>
      </c>
      <c r="D2589" s="44" t="s">
        <v>636</v>
      </c>
      <c r="E2589" s="20">
        <v>0.11587175899999999</v>
      </c>
      <c r="F2589" s="20">
        <v>3.4452592999999997E-2</v>
      </c>
      <c r="G2589" s="20">
        <v>8.1419166000000001E-2</v>
      </c>
      <c r="H2589" s="20">
        <v>0</v>
      </c>
      <c r="I2589" s="20">
        <v>0</v>
      </c>
      <c r="J2589" s="20">
        <v>2.0000000000000002E-5</v>
      </c>
      <c r="K2589" s="20">
        <v>0.115851759</v>
      </c>
      <c r="L2589" s="20">
        <v>0</v>
      </c>
      <c r="N2589" s="1">
        <v>5</v>
      </c>
      <c r="O2589" s="8">
        <f>IFERROR(IFERROR(Tabela_BI[[#This Row],[nº Capt. Superf. - DAEE]]/(Tabela_BI[[#This Row],[nº Capt. Subt. - DAEE]] + Tabela_BI[[#This Row],[nº Capt. Superf. - DAEE]]),"") *100,"")</f>
        <v>69.230769230769226</v>
      </c>
      <c r="P2589" s="8">
        <f>IFERROR(IFERROR(Tabela_BI[[#This Row],[nº Capt. Subt. - DAEE]] /(Tabela_BI[[#This Row],[nº Capt. Subt. - DAEE]] + Tabela_BI[[#This Row],[nº Capt. Superf. - DAEE]]),"") *100,"")</f>
        <v>30.76923076923077</v>
      </c>
      <c r="Q2589" s="1">
        <v>9</v>
      </c>
      <c r="R2589" s="1">
        <v>4</v>
      </c>
      <c r="S2589" s="6"/>
      <c r="T2589" s="6"/>
      <c r="W2589" s="1"/>
      <c r="X2589" s="1"/>
      <c r="Y2589" s="1"/>
      <c r="AC2589" s="1"/>
      <c r="AF2589" s="1"/>
      <c r="AG2589" s="1"/>
    </row>
    <row r="2590" spans="1:33" hidden="1" x14ac:dyDescent="0.25">
      <c r="A2590" s="1">
        <v>6</v>
      </c>
      <c r="B2590" s="1">
        <v>2018</v>
      </c>
      <c r="C2590" s="1">
        <v>35528096</v>
      </c>
      <c r="D2590" s="44" t="s">
        <v>637</v>
      </c>
      <c r="E2590" s="20">
        <v>0.16876592599999993</v>
      </c>
      <c r="F2590" s="20">
        <v>2.7E-4</v>
      </c>
      <c r="G2590" s="20">
        <v>0.16849592599999993</v>
      </c>
      <c r="H2590" s="20">
        <v>0</v>
      </c>
      <c r="I2590" s="20">
        <v>0</v>
      </c>
      <c r="J2590" s="20">
        <v>4.5242222000000019E-2</v>
      </c>
      <c r="K2590" s="20">
        <v>3.6999999999999999E-4</v>
      </c>
      <c r="L2590" s="20">
        <v>0.12315370400000002</v>
      </c>
      <c r="M2590" s="20">
        <v>0.96148597222222221</v>
      </c>
      <c r="N2590" s="1">
        <v>1</v>
      </c>
      <c r="O2590" s="8">
        <f>IFERROR(IFERROR(Tabela_BI[[#This Row],[nº Capt. Superf. - DAEE]]/(Tabela_BI[[#This Row],[nº Capt. Subt. - DAEE]] + Tabela_BI[[#This Row],[nº Capt. Superf. - DAEE]]),"") *100,"")</f>
        <v>1.3157894736842104</v>
      </c>
      <c r="P2590" s="8">
        <f>IFERROR(IFERROR(Tabela_BI[[#This Row],[nº Capt. Subt. - DAEE]] /(Tabela_BI[[#This Row],[nº Capt. Subt. - DAEE]] + Tabela_BI[[#This Row],[nº Capt. Superf. - DAEE]]),"") *100,"")</f>
        <v>98.68421052631578</v>
      </c>
      <c r="Q2590" s="1">
        <v>1</v>
      </c>
      <c r="R2590" s="1">
        <v>75</v>
      </c>
      <c r="S2590" s="6">
        <v>13354.395479999999</v>
      </c>
      <c r="T2590" s="6">
        <v>6530.2993897199995</v>
      </c>
      <c r="W2590" s="1"/>
      <c r="X2590" s="1"/>
      <c r="Y2590" s="1"/>
      <c r="AC2590" s="1"/>
      <c r="AF2590" s="1"/>
      <c r="AG2590" s="1"/>
    </row>
    <row r="2591" spans="1:33" hidden="1" x14ac:dyDescent="0.25">
      <c r="A2591" s="1">
        <v>22</v>
      </c>
      <c r="B2591" s="1">
        <v>2018</v>
      </c>
      <c r="C2591" s="1">
        <v>355290822</v>
      </c>
      <c r="D2591" s="44" t="s">
        <v>638</v>
      </c>
      <c r="E2591" s="20">
        <v>0.14353802399999999</v>
      </c>
      <c r="F2591" s="20">
        <v>0.11903172799999999</v>
      </c>
      <c r="G2591" s="20">
        <v>2.4506296E-2</v>
      </c>
      <c r="H2591" s="20">
        <v>0</v>
      </c>
      <c r="I2591" s="20">
        <v>1.8769999999999998E-2</v>
      </c>
      <c r="J2591" s="20">
        <v>8.6000000000000009E-4</v>
      </c>
      <c r="K2591" s="20">
        <v>0.11901999999999999</v>
      </c>
      <c r="L2591" s="20">
        <v>4.8880239999999995E-3</v>
      </c>
      <c r="M2591" s="20">
        <v>1.4902017187499998E-2</v>
      </c>
      <c r="N2591" s="1">
        <v>3</v>
      </c>
      <c r="O2591" s="8">
        <f>IFERROR(IFERROR(Tabela_BI[[#This Row],[nº Capt. Superf. - DAEE]]/(Tabela_BI[[#This Row],[nº Capt. Subt. - DAEE]] + Tabela_BI[[#This Row],[nº Capt. Superf. - DAEE]]),"") *100,"")</f>
        <v>42.857142857142854</v>
      </c>
      <c r="P2591" s="8">
        <f>IFERROR(IFERROR(Tabela_BI[[#This Row],[nº Capt. Subt. - DAEE]] /(Tabela_BI[[#This Row],[nº Capt. Subt. - DAEE]] + Tabela_BI[[#This Row],[nº Capt. Superf. - DAEE]]),"") *100,"")</f>
        <v>57.142857142857139</v>
      </c>
      <c r="Q2591" s="1">
        <v>12</v>
      </c>
      <c r="R2591" s="1">
        <v>16</v>
      </c>
      <c r="S2591" s="6">
        <v>279.87940260000005</v>
      </c>
      <c r="T2591" s="6">
        <v>279.87940260000005</v>
      </c>
      <c r="W2591" s="1"/>
      <c r="X2591" s="1"/>
      <c r="Y2591" s="1"/>
      <c r="AC2591" s="1"/>
      <c r="AF2591" s="1"/>
      <c r="AG2591" s="1"/>
    </row>
    <row r="2592" spans="1:33" hidden="1" x14ac:dyDescent="0.25">
      <c r="A2592" s="1">
        <v>14</v>
      </c>
      <c r="B2592" s="1">
        <v>2018</v>
      </c>
      <c r="C2592" s="1">
        <v>355300514</v>
      </c>
      <c r="D2592" s="44" t="s">
        <v>639</v>
      </c>
      <c r="E2592" s="20">
        <v>5.6930000000000001E-2</v>
      </c>
      <c r="F2592" s="20">
        <v>4.9430000000000002E-2</v>
      </c>
      <c r="G2592" s="20">
        <v>7.4999999999999989E-3</v>
      </c>
      <c r="H2592" s="20">
        <v>0</v>
      </c>
      <c r="I2592" s="20">
        <v>2.792E-2</v>
      </c>
      <c r="J2592" s="20">
        <v>6.6999999999999991E-4</v>
      </c>
      <c r="K2592" s="20">
        <v>2.8199999999999999E-2</v>
      </c>
      <c r="L2592" s="20">
        <v>1.4000000000000001E-4</v>
      </c>
      <c r="M2592" s="20">
        <v>3.4230030791666671E-2</v>
      </c>
      <c r="N2592" s="1">
        <v>3</v>
      </c>
      <c r="O2592" s="8">
        <f>IFERROR(IFERROR(Tabela_BI[[#This Row],[nº Capt. Superf. - DAEE]]/(Tabela_BI[[#This Row],[nº Capt. Subt. - DAEE]] + Tabela_BI[[#This Row],[nº Capt. Superf. - DAEE]]),"") *100,"")</f>
        <v>55.555555555555557</v>
      </c>
      <c r="P2592" s="8">
        <f>IFERROR(IFERROR(Tabela_BI[[#This Row],[nº Capt. Subt. - DAEE]] /(Tabela_BI[[#This Row],[nº Capt. Subt. - DAEE]] + Tabela_BI[[#This Row],[nº Capt. Superf. - DAEE]]),"") *100,"")</f>
        <v>44.444444444444443</v>
      </c>
      <c r="Q2592" s="1">
        <v>10</v>
      </c>
      <c r="R2592" s="1">
        <v>8</v>
      </c>
      <c r="S2592" s="6">
        <v>524.93399999999997</v>
      </c>
      <c r="T2592" s="6">
        <v>524.93399999999997</v>
      </c>
      <c r="W2592" s="1"/>
      <c r="X2592" s="1"/>
      <c r="Y2592" s="1"/>
      <c r="AC2592" s="1"/>
      <c r="AF2592" s="1"/>
      <c r="AG2592" s="1"/>
    </row>
    <row r="2593" spans="1:33" hidden="1" x14ac:dyDescent="0.25">
      <c r="A2593" s="1">
        <v>15</v>
      </c>
      <c r="B2593" s="1">
        <v>2018</v>
      </c>
      <c r="C2593" s="1">
        <v>355310415</v>
      </c>
      <c r="D2593" s="44" t="s">
        <v>640</v>
      </c>
      <c r="E2593" s="20">
        <v>0.100046203</v>
      </c>
      <c r="F2593" s="20">
        <v>2.2030370000000001E-2</v>
      </c>
      <c r="G2593" s="20">
        <v>7.8015833000000007E-2</v>
      </c>
      <c r="H2593" s="20">
        <v>0</v>
      </c>
      <c r="I2593" s="20">
        <v>3.2402222000000008E-2</v>
      </c>
      <c r="J2593" s="20">
        <v>1.15E-3</v>
      </c>
      <c r="K2593" s="20">
        <v>6.5813980999999966E-2</v>
      </c>
      <c r="L2593" s="20">
        <v>6.8000000000000005E-4</v>
      </c>
      <c r="M2593" s="20">
        <v>1.5648437500000001E-2</v>
      </c>
      <c r="N2593" s="1">
        <v>3</v>
      </c>
      <c r="O2593" s="8">
        <f>IFERROR(IFERROR(Tabela_BI[[#This Row],[nº Capt. Superf. - DAEE]]/(Tabela_BI[[#This Row],[nº Capt. Subt. - DAEE]] + Tabela_BI[[#This Row],[nº Capt. Superf. - DAEE]]),"") *100,"")</f>
        <v>25</v>
      </c>
      <c r="P2593" s="8">
        <f>IFERROR(IFERROR(Tabela_BI[[#This Row],[nº Capt. Subt. - DAEE]] /(Tabela_BI[[#This Row],[nº Capt. Subt. - DAEE]] + Tabela_BI[[#This Row],[nº Capt. Superf. - DAEE]]),"") *100,"")</f>
        <v>75</v>
      </c>
      <c r="Q2593" s="1">
        <v>12</v>
      </c>
      <c r="R2593" s="1">
        <v>36</v>
      </c>
      <c r="S2593" s="6">
        <v>306.61200000000002</v>
      </c>
      <c r="T2593" s="6">
        <v>306.61200000000002</v>
      </c>
      <c r="W2593" s="1"/>
      <c r="X2593" s="1"/>
      <c r="Y2593" s="1"/>
      <c r="AC2593" s="1"/>
      <c r="AF2593" s="1"/>
      <c r="AG2593" s="1"/>
    </row>
    <row r="2594" spans="1:33" hidden="1" x14ac:dyDescent="0.25">
      <c r="A2594" s="1">
        <v>9</v>
      </c>
      <c r="B2594" s="1">
        <v>2018</v>
      </c>
      <c r="C2594" s="1">
        <v>35532039</v>
      </c>
      <c r="D2594" s="44" t="s">
        <v>641</v>
      </c>
      <c r="E2594" s="20">
        <v>7.2100000000000003E-3</v>
      </c>
      <c r="F2594" s="20">
        <v>7.11E-3</v>
      </c>
      <c r="G2594" s="20">
        <v>1E-4</v>
      </c>
      <c r="H2594" s="20">
        <v>0</v>
      </c>
      <c r="I2594" s="20">
        <v>0</v>
      </c>
      <c r="J2594" s="20">
        <v>1E-4</v>
      </c>
      <c r="K2594" s="20">
        <v>7.0899999999999999E-3</v>
      </c>
      <c r="L2594" s="20">
        <v>2.0000000000000002E-5</v>
      </c>
      <c r="N2594" s="1">
        <v>3</v>
      </c>
      <c r="O2594" s="8">
        <f>IFERROR(IFERROR(Tabela_BI[[#This Row],[nº Capt. Superf. - DAEE]]/(Tabela_BI[[#This Row],[nº Capt. Subt. - DAEE]] + Tabela_BI[[#This Row],[nº Capt. Superf. - DAEE]]),"") *100,"")</f>
        <v>50</v>
      </c>
      <c r="P2594" s="8">
        <f>IFERROR(IFERROR(Tabela_BI[[#This Row],[nº Capt. Subt. - DAEE]] /(Tabela_BI[[#This Row],[nº Capt. Subt. - DAEE]] + Tabela_BI[[#This Row],[nº Capt. Superf. - DAEE]]),"") *100,"")</f>
        <v>50</v>
      </c>
      <c r="Q2594" s="1">
        <v>2</v>
      </c>
      <c r="R2594" s="1">
        <v>2</v>
      </c>
      <c r="S2594" s="6"/>
      <c r="T2594" s="6"/>
      <c r="W2594" s="1"/>
      <c r="X2594" s="1"/>
      <c r="Y2594" s="1"/>
      <c r="AC2594" s="1"/>
      <c r="AF2594" s="1"/>
      <c r="AG2594" s="1"/>
    </row>
    <row r="2595" spans="1:33" hidden="1" x14ac:dyDescent="0.25">
      <c r="A2595" s="1">
        <v>15</v>
      </c>
      <c r="B2595" s="1">
        <v>2018</v>
      </c>
      <c r="C2595" s="1">
        <v>355320315</v>
      </c>
      <c r="D2595" s="44" t="s">
        <v>641</v>
      </c>
      <c r="E2595" s="20">
        <v>5.7370340000000006E-2</v>
      </c>
      <c r="F2595" s="20">
        <v>2.7980000000000001E-2</v>
      </c>
      <c r="G2595" s="20">
        <v>2.9390340000000008E-2</v>
      </c>
      <c r="H2595" s="20">
        <v>0</v>
      </c>
      <c r="I2595" s="20">
        <v>2.332E-2</v>
      </c>
      <c r="J2595" s="20">
        <v>0</v>
      </c>
      <c r="K2595" s="20">
        <v>3.3889999999999997E-2</v>
      </c>
      <c r="L2595" s="20">
        <v>1.6034E-4</v>
      </c>
      <c r="M2595" s="20">
        <v>1.6411458333333333E-2</v>
      </c>
      <c r="N2595" s="1">
        <v>0</v>
      </c>
      <c r="O2595" s="8">
        <f>IFERROR(IFERROR(Tabela_BI[[#This Row],[nº Capt. Superf. - DAEE]]/(Tabela_BI[[#This Row],[nº Capt. Subt. - DAEE]] + Tabela_BI[[#This Row],[nº Capt. Superf. - DAEE]]),"") *100,"")</f>
        <v>26.315789473684209</v>
      </c>
      <c r="P2595" s="8">
        <f>IFERROR(IFERROR(Tabela_BI[[#This Row],[nº Capt. Subt. - DAEE]] /(Tabela_BI[[#This Row],[nº Capt. Subt. - DAEE]] + Tabela_BI[[#This Row],[nº Capt. Superf. - DAEE]]),"") *100,"")</f>
        <v>73.68421052631578</v>
      </c>
      <c r="Q2595" s="1">
        <v>5</v>
      </c>
      <c r="R2595" s="1">
        <v>14</v>
      </c>
      <c r="S2595" s="6">
        <v>274.15800000000002</v>
      </c>
      <c r="T2595" s="6">
        <v>274.15800000000002</v>
      </c>
      <c r="W2595" s="1"/>
      <c r="X2595" s="1"/>
      <c r="Y2595" s="1"/>
      <c r="AC2595" s="1"/>
      <c r="AF2595" s="1"/>
      <c r="AG2595" s="1"/>
    </row>
    <row r="2596" spans="1:33" hidden="1" x14ac:dyDescent="0.25">
      <c r="A2596" s="1">
        <v>4</v>
      </c>
      <c r="B2596" s="1">
        <v>2018</v>
      </c>
      <c r="C2596" s="1">
        <v>35533024</v>
      </c>
      <c r="D2596" s="44" t="s">
        <v>642</v>
      </c>
      <c r="E2596" s="20">
        <v>0.59081481499999999</v>
      </c>
      <c r="F2596" s="20">
        <v>0.57772768600000002</v>
      </c>
      <c r="G2596" s="20">
        <v>1.3087128999999986E-2</v>
      </c>
      <c r="H2596" s="20">
        <v>0.18392947742262833</v>
      </c>
      <c r="I2596" s="20">
        <v>0.17322000000000001</v>
      </c>
      <c r="J2596" s="20">
        <v>2.1120000000000021E-2</v>
      </c>
      <c r="K2596" s="20">
        <v>0.38176305500000013</v>
      </c>
      <c r="L2596" s="20">
        <v>1.4711760000000001E-2</v>
      </c>
      <c r="M2596" s="20">
        <v>6.1433278722222227E-2</v>
      </c>
      <c r="N2596" s="1">
        <v>36</v>
      </c>
      <c r="O2596" s="8">
        <f>IFERROR(IFERROR(Tabela_BI[[#This Row],[nº Capt. Superf. - DAEE]]/(Tabela_BI[[#This Row],[nº Capt. Subt. - DAEE]] + Tabela_BI[[#This Row],[nº Capt. Superf. - DAEE]]),"") *100,"")</f>
        <v>56.88073394495413</v>
      </c>
      <c r="P2596" s="8">
        <f>IFERROR(IFERROR(Tabela_BI[[#This Row],[nº Capt. Subt. - DAEE]] /(Tabela_BI[[#This Row],[nº Capt. Subt. - DAEE]] + Tabela_BI[[#This Row],[nº Capt. Superf. - DAEE]]),"") *100,"")</f>
        <v>43.119266055045877</v>
      </c>
      <c r="Q2596" s="1">
        <v>62</v>
      </c>
      <c r="R2596" s="1">
        <v>47</v>
      </c>
      <c r="S2596" s="6">
        <v>1112.346</v>
      </c>
      <c r="T2596" s="6">
        <v>1112.346</v>
      </c>
      <c r="W2596" s="1"/>
      <c r="X2596" s="1"/>
      <c r="Y2596" s="1"/>
      <c r="AC2596" s="1"/>
      <c r="AF2596" s="1"/>
      <c r="AG2596" s="1"/>
    </row>
    <row r="2597" spans="1:33" hidden="1" x14ac:dyDescent="0.25">
      <c r="A2597" s="1">
        <v>9</v>
      </c>
      <c r="B2597" s="1">
        <v>2018</v>
      </c>
      <c r="C2597" s="1">
        <v>35533029</v>
      </c>
      <c r="D2597" s="44" t="s">
        <v>642</v>
      </c>
      <c r="E2597" s="20">
        <v>6.9999999999999994E-5</v>
      </c>
      <c r="F2597" s="20">
        <v>0</v>
      </c>
      <c r="G2597" s="20">
        <v>6.9999999999999994E-5</v>
      </c>
      <c r="H2597" s="20">
        <v>0</v>
      </c>
      <c r="I2597" s="20">
        <v>0</v>
      </c>
      <c r="J2597" s="20">
        <v>0</v>
      </c>
      <c r="K2597" s="20">
        <v>0</v>
      </c>
      <c r="L2597" s="20">
        <v>6.9999999999999994E-5</v>
      </c>
      <c r="N2597" s="1">
        <v>0</v>
      </c>
      <c r="O2597" s="8" t="str">
        <f>IFERROR(IFERROR(Tabela_BI[[#This Row],[nº Capt. Superf. - DAEE]]/(Tabela_BI[[#This Row],[nº Capt. Subt. - DAEE]] + Tabela_BI[[#This Row],[nº Capt. Superf. - DAEE]]),"") *100,"")</f>
        <v/>
      </c>
      <c r="P2597" s="8" t="str">
        <f>IFERROR(IFERROR(Tabela_BI[[#This Row],[nº Capt. Subt. - DAEE]] /(Tabela_BI[[#This Row],[nº Capt. Subt. - DAEE]] + Tabela_BI[[#This Row],[nº Capt. Superf. - DAEE]]),"") *100,"")</f>
        <v/>
      </c>
      <c r="Q2597" s="1" t="s">
        <v>47</v>
      </c>
      <c r="R2597" s="1">
        <v>1</v>
      </c>
      <c r="S2597" s="6"/>
      <c r="T2597" s="6"/>
      <c r="W2597" s="1"/>
      <c r="X2597" s="1"/>
      <c r="Y2597" s="1"/>
      <c r="AC2597" s="1"/>
      <c r="AF2597" s="1"/>
      <c r="AG2597" s="1"/>
    </row>
    <row r="2598" spans="1:33" hidden="1" x14ac:dyDescent="0.25">
      <c r="A2598" s="1">
        <v>15</v>
      </c>
      <c r="B2598" s="1">
        <v>2018</v>
      </c>
      <c r="C2598" s="1">
        <v>355340115</v>
      </c>
      <c r="D2598" s="44" t="s">
        <v>643</v>
      </c>
      <c r="E2598" s="20">
        <v>0.28434604999999991</v>
      </c>
      <c r="F2598" s="20">
        <v>0.11777462999999999</v>
      </c>
      <c r="G2598" s="20">
        <v>0.16657141999999994</v>
      </c>
      <c r="H2598" s="20">
        <v>0</v>
      </c>
      <c r="I2598" s="20">
        <v>3.3400000000000001E-3</v>
      </c>
      <c r="J2598" s="20">
        <v>0.12272</v>
      </c>
      <c r="K2598" s="20">
        <v>0.12237605</v>
      </c>
      <c r="L2598" s="20">
        <v>3.5909999999999997E-2</v>
      </c>
      <c r="M2598" s="20">
        <v>6.8560001583333322E-2</v>
      </c>
      <c r="N2598" s="1">
        <v>13</v>
      </c>
      <c r="O2598" s="8">
        <f>IFERROR(IFERROR(Tabela_BI[[#This Row],[nº Capt. Superf. - DAEE]]/(Tabela_BI[[#This Row],[nº Capt. Subt. - DAEE]] + Tabela_BI[[#This Row],[nº Capt. Superf. - DAEE]]),"") *100,"")</f>
        <v>27.500000000000004</v>
      </c>
      <c r="P2598" s="8">
        <f>IFERROR(IFERROR(Tabela_BI[[#This Row],[nº Capt. Subt. - DAEE]] /(Tabela_BI[[#This Row],[nº Capt. Subt. - DAEE]] + Tabela_BI[[#This Row],[nº Capt. Superf. - DAEE]]),"") *100,"")</f>
        <v>72.5</v>
      </c>
      <c r="Q2598" s="1">
        <v>22</v>
      </c>
      <c r="R2598" s="1">
        <v>58</v>
      </c>
      <c r="S2598" s="6">
        <v>1237.620492</v>
      </c>
      <c r="T2598" s="6">
        <v>1237.620492</v>
      </c>
      <c r="W2598" s="1"/>
      <c r="X2598" s="1"/>
      <c r="Y2598" s="1"/>
      <c r="AC2598" s="1"/>
      <c r="AF2598" s="1"/>
      <c r="AG2598" s="1"/>
    </row>
    <row r="2599" spans="1:33" hidden="1" x14ac:dyDescent="0.25">
      <c r="A2599" s="1">
        <v>18</v>
      </c>
      <c r="B2599" s="1">
        <v>2018</v>
      </c>
      <c r="C2599" s="1">
        <v>355340118</v>
      </c>
      <c r="D2599" s="44" t="s">
        <v>643</v>
      </c>
      <c r="E2599" s="20">
        <v>3.128184E-3</v>
      </c>
      <c r="F2599" s="20">
        <v>3.0400000000000002E-3</v>
      </c>
      <c r="G2599" s="20">
        <v>8.8183999999999995E-5</v>
      </c>
      <c r="H2599" s="20">
        <v>0</v>
      </c>
      <c r="I2599" s="20">
        <v>0</v>
      </c>
      <c r="J2599" s="20">
        <v>0</v>
      </c>
      <c r="K2599" s="20">
        <v>3.0400000000000002E-3</v>
      </c>
      <c r="L2599" s="20">
        <v>8.8183999999999995E-5</v>
      </c>
      <c r="N2599" s="1">
        <v>1</v>
      </c>
      <c r="O2599" s="8">
        <f>IFERROR(IFERROR(Tabela_BI[[#This Row],[nº Capt. Superf. - DAEE]]/(Tabela_BI[[#This Row],[nº Capt. Subt. - DAEE]] + Tabela_BI[[#This Row],[nº Capt. Superf. - DAEE]]),"") *100,"")</f>
        <v>33.333333333333329</v>
      </c>
      <c r="P2599" s="8">
        <f>IFERROR(IFERROR(Tabela_BI[[#This Row],[nº Capt. Subt. - DAEE]] /(Tabela_BI[[#This Row],[nº Capt. Subt. - DAEE]] + Tabela_BI[[#This Row],[nº Capt. Superf. - DAEE]]),"") *100,"")</f>
        <v>66.666666666666657</v>
      </c>
      <c r="Q2599" s="1">
        <v>1</v>
      </c>
      <c r="R2599" s="1">
        <v>2</v>
      </c>
      <c r="S2599" s="6"/>
      <c r="T2599" s="6"/>
      <c r="W2599" s="1"/>
      <c r="X2599" s="1"/>
      <c r="Y2599" s="1"/>
      <c r="AC2599" s="1"/>
      <c r="AF2599" s="1"/>
      <c r="AG2599" s="1"/>
    </row>
    <row r="2600" spans="1:33" hidden="1" x14ac:dyDescent="0.25">
      <c r="A2600" s="1">
        <v>11</v>
      </c>
      <c r="B2600" s="1">
        <v>2018</v>
      </c>
      <c r="C2600" s="1">
        <v>355350011</v>
      </c>
      <c r="D2600" s="44" t="s">
        <v>644</v>
      </c>
      <c r="E2600" s="20">
        <v>0.12948999999999999</v>
      </c>
      <c r="F2600" s="20">
        <v>0.12889999999999999</v>
      </c>
      <c r="G2600" s="20">
        <v>5.9000000000000003E-4</v>
      </c>
      <c r="H2600" s="20">
        <v>0</v>
      </c>
      <c r="I2600" s="20">
        <v>6.0000000000000002E-5</v>
      </c>
      <c r="J2600" s="20">
        <v>6.2E-4</v>
      </c>
      <c r="K2600" s="20">
        <v>4.6000000000000001E-4</v>
      </c>
      <c r="L2600" s="20">
        <v>0.12835000000000002</v>
      </c>
      <c r="M2600" s="20">
        <v>1.3627650000000002E-2</v>
      </c>
      <c r="N2600" s="1">
        <v>14</v>
      </c>
      <c r="O2600" s="8">
        <f>IFERROR(IFERROR(Tabela_BI[[#This Row],[nº Capt. Superf. - DAEE]]/(Tabela_BI[[#This Row],[nº Capt. Subt. - DAEE]] + Tabela_BI[[#This Row],[nº Capt. Superf. - DAEE]]),"") *100,"")</f>
        <v>50</v>
      </c>
      <c r="P2600" s="8">
        <f>IFERROR(IFERROR(Tabela_BI[[#This Row],[nº Capt. Subt. - DAEE]] /(Tabela_BI[[#This Row],[nº Capt. Subt. - DAEE]] + Tabela_BI[[#This Row],[nº Capt. Superf. - DAEE]]),"") *100,"")</f>
        <v>50</v>
      </c>
      <c r="Q2600" s="1">
        <v>7</v>
      </c>
      <c r="R2600" s="1">
        <v>7</v>
      </c>
      <c r="S2600" s="6">
        <v>248.49936000000002</v>
      </c>
      <c r="T2600" s="6">
        <v>248.49936000000002</v>
      </c>
      <c r="W2600" s="1"/>
      <c r="X2600" s="1"/>
      <c r="Y2600" s="1"/>
      <c r="AC2600" s="1"/>
      <c r="AF2600" s="1"/>
      <c r="AG2600" s="1"/>
    </row>
    <row r="2601" spans="1:33" hidden="1" x14ac:dyDescent="0.25">
      <c r="A2601" s="1">
        <v>14</v>
      </c>
      <c r="B2601" s="1">
        <v>2018</v>
      </c>
      <c r="C2601" s="1">
        <v>355350014</v>
      </c>
      <c r="D2601" s="44" t="s">
        <v>644</v>
      </c>
      <c r="E2601" s="20">
        <v>2.5008888999999996E-2</v>
      </c>
      <c r="F2601" s="20">
        <v>2.3419999999999996E-2</v>
      </c>
      <c r="G2601" s="20">
        <v>1.588889E-3</v>
      </c>
      <c r="H2601" s="20">
        <v>0</v>
      </c>
      <c r="I2601" s="20">
        <v>2.0549999999999999E-2</v>
      </c>
      <c r="J2601" s="20">
        <v>0</v>
      </c>
      <c r="K2601" s="20">
        <v>4.2488889999999996E-3</v>
      </c>
      <c r="L2601" s="20">
        <v>2.1000000000000001E-4</v>
      </c>
      <c r="N2601" s="1">
        <v>12</v>
      </c>
      <c r="O2601" s="8">
        <f>IFERROR(IFERROR(Tabela_BI[[#This Row],[nº Capt. Superf. - DAEE]]/(Tabela_BI[[#This Row],[nº Capt. Subt. - DAEE]] + Tabela_BI[[#This Row],[nº Capt. Superf. - DAEE]]),"") *100,"")</f>
        <v>57.142857142857139</v>
      </c>
      <c r="P2601" s="8">
        <f>IFERROR(IFERROR(Tabela_BI[[#This Row],[nº Capt. Subt. - DAEE]] /(Tabela_BI[[#This Row],[nº Capt. Subt. - DAEE]] + Tabela_BI[[#This Row],[nº Capt. Superf. - DAEE]]),"") *100,"")</f>
        <v>42.857142857142854</v>
      </c>
      <c r="Q2601" s="1">
        <v>4</v>
      </c>
      <c r="R2601" s="1">
        <v>3</v>
      </c>
      <c r="S2601" s="6"/>
      <c r="T2601" s="6"/>
      <c r="W2601" s="1"/>
      <c r="X2601" s="1"/>
      <c r="Y2601" s="1"/>
      <c r="AC2601" s="1"/>
      <c r="AF2601" s="1"/>
      <c r="AG2601" s="1"/>
    </row>
    <row r="2602" spans="1:33" hidden="1" x14ac:dyDescent="0.25">
      <c r="A2602" s="1">
        <v>4</v>
      </c>
      <c r="B2602" s="1">
        <v>2018</v>
      </c>
      <c r="C2602" s="1">
        <v>35536094</v>
      </c>
      <c r="D2602" s="44" t="s">
        <v>645</v>
      </c>
      <c r="E2602" s="20">
        <v>0.19707148100000008</v>
      </c>
      <c r="F2602" s="20">
        <v>0.19093833300000007</v>
      </c>
      <c r="G2602" s="20">
        <v>6.1331479999999997E-3</v>
      </c>
      <c r="H2602" s="20">
        <v>0.25051972349061441</v>
      </c>
      <c r="I2602" s="20">
        <v>2.315E-2</v>
      </c>
      <c r="J2602" s="20">
        <v>0</v>
      </c>
      <c r="K2602" s="20">
        <v>0.16630000000000003</v>
      </c>
      <c r="L2602" s="20">
        <v>7.6214809999999968E-3</v>
      </c>
      <c r="M2602" s="20">
        <v>3.169846128125E-2</v>
      </c>
      <c r="N2602" s="1">
        <v>10</v>
      </c>
      <c r="O2602" s="8">
        <f>IFERROR(IFERROR(Tabela_BI[[#This Row],[nº Capt. Superf. - DAEE]]/(Tabela_BI[[#This Row],[nº Capt. Subt. - DAEE]] + Tabela_BI[[#This Row],[nº Capt. Superf. - DAEE]]),"") *100,"")</f>
        <v>67.857142857142861</v>
      </c>
      <c r="P2602" s="8">
        <f>IFERROR(IFERROR(Tabela_BI[[#This Row],[nº Capt. Subt. - DAEE]] /(Tabela_BI[[#This Row],[nº Capt. Subt. - DAEE]] + Tabela_BI[[#This Row],[nº Capt. Superf. - DAEE]]),"") *100,"")</f>
        <v>32.142857142857146</v>
      </c>
      <c r="Q2602" s="1">
        <v>19</v>
      </c>
      <c r="R2602" s="1">
        <v>9</v>
      </c>
      <c r="S2602" s="6">
        <v>577.58399999999995</v>
      </c>
      <c r="T2602" s="6">
        <v>462.06719999999996</v>
      </c>
      <c r="W2602" s="1"/>
      <c r="X2602" s="1"/>
      <c r="Y2602" s="1"/>
      <c r="AC2602" s="1"/>
      <c r="AF2602" s="1"/>
      <c r="AG2602" s="1"/>
    </row>
    <row r="2603" spans="1:33" hidden="1" x14ac:dyDescent="0.25">
      <c r="A2603" s="1">
        <v>9</v>
      </c>
      <c r="B2603" s="1">
        <v>2018</v>
      </c>
      <c r="C2603" s="1">
        <v>35536589</v>
      </c>
      <c r="D2603" s="44" t="s">
        <v>646</v>
      </c>
      <c r="E2603" s="20">
        <v>7.5388889000000001E-2</v>
      </c>
      <c r="F2603" s="20">
        <v>9.1400000000000006E-3</v>
      </c>
      <c r="G2603" s="20">
        <v>6.6248889000000005E-2</v>
      </c>
      <c r="H2603" s="20">
        <v>0</v>
      </c>
      <c r="I2603" s="20">
        <v>0</v>
      </c>
      <c r="J2603" s="20">
        <v>0</v>
      </c>
      <c r="K2603" s="20">
        <v>7.3950000000000002E-2</v>
      </c>
      <c r="L2603" s="20">
        <v>1.4388889999999998E-3</v>
      </c>
      <c r="M2603" s="20">
        <v>7.1432291666666667E-3</v>
      </c>
      <c r="N2603" s="1">
        <v>4</v>
      </c>
      <c r="O2603" s="8">
        <f>IFERROR(IFERROR(Tabela_BI[[#This Row],[nº Capt. Superf. - DAEE]]/(Tabela_BI[[#This Row],[nº Capt. Subt. - DAEE]] + Tabela_BI[[#This Row],[nº Capt. Superf. - DAEE]]),"") *100,"")</f>
        <v>25</v>
      </c>
      <c r="P2603" s="8">
        <f>IFERROR(IFERROR(Tabela_BI[[#This Row],[nº Capt. Subt. - DAEE]] /(Tabela_BI[[#This Row],[nº Capt. Subt. - DAEE]] + Tabela_BI[[#This Row],[nº Capt. Superf. - DAEE]]),"") *100,"")</f>
        <v>75</v>
      </c>
      <c r="Q2603" s="1">
        <v>1</v>
      </c>
      <c r="R2603" s="1">
        <v>3</v>
      </c>
      <c r="S2603" s="6">
        <v>145.476</v>
      </c>
      <c r="T2603" s="6">
        <v>145.476</v>
      </c>
      <c r="W2603" s="1"/>
      <c r="X2603" s="1"/>
      <c r="Y2603" s="1"/>
      <c r="AC2603" s="1"/>
      <c r="AF2603" s="1"/>
      <c r="AG2603" s="1"/>
    </row>
    <row r="2604" spans="1:33" hidden="1" x14ac:dyDescent="0.25">
      <c r="A2604" s="1">
        <v>12</v>
      </c>
      <c r="B2604" s="1">
        <v>2018</v>
      </c>
      <c r="C2604" s="1">
        <v>355365812</v>
      </c>
      <c r="D2604" s="44" t="s">
        <v>646</v>
      </c>
      <c r="E2604" s="20">
        <v>1.158E-2</v>
      </c>
      <c r="F2604" s="20">
        <v>0</v>
      </c>
      <c r="G2604" s="20">
        <v>1.158E-2</v>
      </c>
      <c r="H2604" s="20">
        <v>0</v>
      </c>
      <c r="I2604" s="20">
        <v>0</v>
      </c>
      <c r="J2604" s="20">
        <v>0</v>
      </c>
      <c r="K2604" s="20">
        <v>1.158E-2</v>
      </c>
      <c r="L2604" s="20">
        <v>0</v>
      </c>
      <c r="N2604" s="1">
        <v>0</v>
      </c>
      <c r="O2604" s="8" t="str">
        <f>IFERROR(IFERROR(Tabela_BI[[#This Row],[nº Capt. Superf. - DAEE]]/(Tabela_BI[[#This Row],[nº Capt. Subt. - DAEE]] + Tabela_BI[[#This Row],[nº Capt. Superf. - DAEE]]),"") *100,"")</f>
        <v/>
      </c>
      <c r="P2604" s="8" t="str">
        <f>IFERROR(IFERROR(Tabela_BI[[#This Row],[nº Capt. Subt. - DAEE]] /(Tabela_BI[[#This Row],[nº Capt. Subt. - DAEE]] + Tabela_BI[[#This Row],[nº Capt. Superf. - DAEE]]),"") *100,"")</f>
        <v/>
      </c>
      <c r="Q2604" s="1" t="s">
        <v>47</v>
      </c>
      <c r="R2604" s="1">
        <v>3</v>
      </c>
      <c r="S2604" s="6"/>
      <c r="T2604" s="6"/>
      <c r="W2604" s="1"/>
      <c r="X2604" s="1"/>
      <c r="Y2604" s="1"/>
      <c r="AC2604" s="1"/>
      <c r="AF2604" s="1"/>
      <c r="AG2604" s="1"/>
    </row>
    <row r="2605" spans="1:33" hidden="1" x14ac:dyDescent="0.25">
      <c r="A2605" s="1">
        <v>9</v>
      </c>
      <c r="B2605" s="1">
        <v>2018</v>
      </c>
      <c r="C2605" s="1">
        <v>35537089</v>
      </c>
      <c r="D2605" s="44" t="s">
        <v>647</v>
      </c>
      <c r="E2605" s="20">
        <v>2.4489999999999998E-2</v>
      </c>
      <c r="F2605" s="20">
        <v>2.4489999999999998E-2</v>
      </c>
      <c r="G2605" s="20">
        <v>0</v>
      </c>
      <c r="H2605" s="20">
        <v>0</v>
      </c>
      <c r="I2605" s="20">
        <v>0</v>
      </c>
      <c r="J2605" s="20">
        <v>0</v>
      </c>
      <c r="K2605" s="20">
        <v>2.4489999999999998E-2</v>
      </c>
      <c r="L2605" s="20">
        <v>0</v>
      </c>
      <c r="N2605" s="1">
        <v>4</v>
      </c>
      <c r="O2605" s="8" t="str">
        <f>IFERROR(IFERROR(Tabela_BI[[#This Row],[nº Capt. Superf. - DAEE]]/(Tabela_BI[[#This Row],[nº Capt. Subt. - DAEE]] + Tabela_BI[[#This Row],[nº Capt. Superf. - DAEE]]),"") *100,"")</f>
        <v/>
      </c>
      <c r="P2605" s="8" t="str">
        <f>IFERROR(IFERROR(Tabela_BI[[#This Row],[nº Capt. Subt. - DAEE]] /(Tabela_BI[[#This Row],[nº Capt. Subt. - DAEE]] + Tabela_BI[[#This Row],[nº Capt. Superf. - DAEE]]),"") *100,"")</f>
        <v/>
      </c>
      <c r="Q2605" s="1">
        <v>3</v>
      </c>
      <c r="R2605" s="1" t="s">
        <v>47</v>
      </c>
      <c r="S2605" s="6"/>
      <c r="T2605" s="6"/>
      <c r="W2605" s="1"/>
      <c r="X2605" s="1"/>
      <c r="Y2605" s="1"/>
      <c r="AC2605" s="1"/>
      <c r="AF2605" s="1"/>
      <c r="AG2605" s="1"/>
    </row>
    <row r="2606" spans="1:33" hidden="1" x14ac:dyDescent="0.25">
      <c r="A2606" s="1">
        <v>16</v>
      </c>
      <c r="B2606" s="1">
        <v>2018</v>
      </c>
      <c r="C2606" s="1">
        <v>355370816</v>
      </c>
      <c r="D2606" s="44" t="s">
        <v>647</v>
      </c>
      <c r="E2606" s="20">
        <v>0.43294523100000004</v>
      </c>
      <c r="F2606" s="20">
        <v>0.15992925999999996</v>
      </c>
      <c r="G2606" s="20">
        <v>0.27301597100000008</v>
      </c>
      <c r="H2606" s="20">
        <v>0</v>
      </c>
      <c r="I2606" s="20">
        <v>5.1950000000000003E-2</v>
      </c>
      <c r="J2606" s="20">
        <v>2.2832623000000003E-2</v>
      </c>
      <c r="K2606" s="20">
        <v>0.33082838099999989</v>
      </c>
      <c r="L2606" s="20">
        <v>2.7334227000000003E-2</v>
      </c>
      <c r="M2606" s="20">
        <v>0.15689384263194445</v>
      </c>
      <c r="N2606" s="1">
        <v>20</v>
      </c>
      <c r="O2606" s="8">
        <f>IFERROR(IFERROR(Tabela_BI[[#This Row],[nº Capt. Superf. - DAEE]]/(Tabela_BI[[#This Row],[nº Capt. Subt. - DAEE]] + Tabela_BI[[#This Row],[nº Capt. Superf. - DAEE]]),"") *100,"")</f>
        <v>33.121019108280251</v>
      </c>
      <c r="P2606" s="8">
        <f>IFERROR(IFERROR(Tabela_BI[[#This Row],[nº Capt. Subt. - DAEE]] /(Tabela_BI[[#This Row],[nº Capt. Subt. - DAEE]] + Tabela_BI[[#This Row],[nº Capt. Superf. - DAEE]]),"") *100,"")</f>
        <v>66.878980891719735</v>
      </c>
      <c r="Q2606" s="1">
        <v>52</v>
      </c>
      <c r="R2606" s="1">
        <v>105</v>
      </c>
      <c r="S2606" s="6">
        <v>2916.4319999999993</v>
      </c>
      <c r="T2606" s="6">
        <v>2916.4319999999993</v>
      </c>
      <c r="W2606" s="1"/>
      <c r="X2606" s="1"/>
      <c r="Y2606" s="1"/>
      <c r="AC2606" s="1"/>
      <c r="AF2606" s="1"/>
      <c r="AG2606" s="1"/>
    </row>
    <row r="2607" spans="1:33" hidden="1" x14ac:dyDescent="0.25">
      <c r="A2607" s="1">
        <v>14</v>
      </c>
      <c r="B2607" s="1">
        <v>2018</v>
      </c>
      <c r="C2607" s="1">
        <v>355380714</v>
      </c>
      <c r="D2607" s="44" t="s">
        <v>648</v>
      </c>
      <c r="E2607" s="20">
        <v>1.6562234369999997</v>
      </c>
      <c r="F2607" s="20">
        <v>1.5452224649999997</v>
      </c>
      <c r="G2607" s="20">
        <v>0.111000972</v>
      </c>
      <c r="H2607" s="20">
        <v>9.6319032217148659E-2</v>
      </c>
      <c r="I2607" s="20">
        <v>5.9299999999999995E-3</v>
      </c>
      <c r="J2607" s="20">
        <v>8.360999999999999E-2</v>
      </c>
      <c r="K2607" s="20">
        <v>1.4577446869999997</v>
      </c>
      <c r="L2607" s="20">
        <v>0.10893875000000001</v>
      </c>
      <c r="M2607" s="20">
        <v>6.7029476127314816E-2</v>
      </c>
      <c r="N2607" s="1">
        <v>70</v>
      </c>
      <c r="O2607" s="8">
        <f>IFERROR(IFERROR(Tabela_BI[[#This Row],[nº Capt. Superf. - DAEE]]/(Tabela_BI[[#This Row],[nº Capt. Subt. - DAEE]] + Tabela_BI[[#This Row],[nº Capt. Superf. - DAEE]]),"") *100,"")</f>
        <v>85.430463576158942</v>
      </c>
      <c r="P2607" s="8">
        <f>IFERROR(IFERROR(Tabela_BI[[#This Row],[nº Capt. Subt. - DAEE]] /(Tabela_BI[[#This Row],[nº Capt. Subt. - DAEE]] + Tabela_BI[[#This Row],[nº Capt. Superf. - DAEE]]),"") *100,"")</f>
        <v>14.569536423841059</v>
      </c>
      <c r="Q2607" s="1">
        <v>129</v>
      </c>
      <c r="R2607" s="1">
        <v>22</v>
      </c>
      <c r="S2607" s="6">
        <v>1097.2411200000001</v>
      </c>
      <c r="T2607" s="6">
        <v>1097.2411200000001</v>
      </c>
      <c r="W2607" s="1"/>
      <c r="X2607" s="1"/>
      <c r="Y2607" s="1"/>
      <c r="AC2607" s="1"/>
      <c r="AF2607" s="1"/>
      <c r="AG2607" s="1"/>
    </row>
    <row r="2608" spans="1:33" hidden="1" x14ac:dyDescent="0.25">
      <c r="A2608" s="1">
        <v>14</v>
      </c>
      <c r="B2608" s="1">
        <v>2018</v>
      </c>
      <c r="C2608" s="1">
        <v>355385614</v>
      </c>
      <c r="D2608" s="44" t="s">
        <v>649</v>
      </c>
      <c r="E2608" s="20">
        <v>0.15467240199999999</v>
      </c>
      <c r="F2608" s="20">
        <v>0.151962402</v>
      </c>
      <c r="G2608" s="20">
        <v>2.7100000000000002E-3</v>
      </c>
      <c r="H2608" s="20">
        <v>0</v>
      </c>
      <c r="I2608" s="20">
        <v>1.0240000000000001E-2</v>
      </c>
      <c r="J2608" s="20">
        <v>1.3999999999999999E-4</v>
      </c>
      <c r="K2608" s="20">
        <v>0.14405240199999997</v>
      </c>
      <c r="L2608" s="20">
        <v>2.3999999999999998E-4</v>
      </c>
      <c r="M2608" s="20">
        <v>1.2547015625E-2</v>
      </c>
      <c r="N2608" s="1">
        <v>19</v>
      </c>
      <c r="O2608" s="8">
        <f>IFERROR(IFERROR(Tabela_BI[[#This Row],[nº Capt. Superf. - DAEE]]/(Tabela_BI[[#This Row],[nº Capt. Subt. - DAEE]] + Tabela_BI[[#This Row],[nº Capt. Superf. - DAEE]]),"") *100,"")</f>
        <v>80</v>
      </c>
      <c r="P2608" s="8">
        <f>IFERROR(IFERROR(Tabela_BI[[#This Row],[nº Capt. Subt. - DAEE]] /(Tabela_BI[[#This Row],[nº Capt. Subt. - DAEE]] + Tabela_BI[[#This Row],[nº Capt. Superf. - DAEE]]),"") *100,"")</f>
        <v>20</v>
      </c>
      <c r="Q2608" s="1">
        <v>24</v>
      </c>
      <c r="R2608" s="1">
        <v>6</v>
      </c>
      <c r="S2608" s="6">
        <v>138.72130686</v>
      </c>
      <c r="T2608" s="6">
        <v>138.72130686</v>
      </c>
      <c r="W2608" s="1"/>
      <c r="X2608" s="1"/>
      <c r="Y2608" s="1"/>
      <c r="AC2608" s="1"/>
      <c r="AF2608" s="1"/>
      <c r="AG2608" s="1"/>
    </row>
    <row r="2609" spans="1:33" hidden="1" x14ac:dyDescent="0.25">
      <c r="A2609" s="1">
        <v>22</v>
      </c>
      <c r="B2609" s="1">
        <v>2018</v>
      </c>
      <c r="C2609" s="1">
        <v>355390622</v>
      </c>
      <c r="D2609" s="44" t="s">
        <v>650</v>
      </c>
      <c r="E2609" s="20">
        <v>1.7680000000000001E-2</v>
      </c>
      <c r="F2609" s="20">
        <v>0</v>
      </c>
      <c r="G2609" s="20">
        <v>1.7680000000000001E-2</v>
      </c>
      <c r="H2609" s="20">
        <v>0</v>
      </c>
      <c r="I2609" s="20">
        <v>1.2369999999999999E-2</v>
      </c>
      <c r="J2609" s="20">
        <v>4.7400000000000003E-3</v>
      </c>
      <c r="K2609" s="20">
        <v>5.0000000000000002E-5</v>
      </c>
      <c r="L2609" s="20">
        <v>5.1999999999999995E-4</v>
      </c>
      <c r="M2609" s="20">
        <v>1.6155944010416666E-2</v>
      </c>
      <c r="N2609" s="1" t="s">
        <v>47</v>
      </c>
      <c r="O2609" s="8" t="str">
        <f>IFERROR(IFERROR(Tabela_BI[[#This Row],[nº Capt. Superf. - DAEE]]/(Tabela_BI[[#This Row],[nº Capt. Subt. - DAEE]] + Tabela_BI[[#This Row],[nº Capt. Superf. - DAEE]]),"") *100,"")</f>
        <v/>
      </c>
      <c r="P2609" s="8" t="str">
        <f>IFERROR(IFERROR(Tabela_BI[[#This Row],[nº Capt. Subt. - DAEE]] /(Tabela_BI[[#This Row],[nº Capt. Subt. - DAEE]] + Tabela_BI[[#This Row],[nº Capt. Superf. - DAEE]]),"") *100,"")</f>
        <v/>
      </c>
      <c r="Q2609" s="1" t="s">
        <v>47</v>
      </c>
      <c r="R2609" s="1">
        <v>13</v>
      </c>
      <c r="S2609" s="6">
        <v>330.14821320000004</v>
      </c>
      <c r="T2609" s="6">
        <v>330.14821320000004</v>
      </c>
      <c r="W2609" s="1"/>
      <c r="X2609" s="1"/>
      <c r="Y2609" s="1"/>
      <c r="AC2609" s="1"/>
      <c r="AF2609" s="1"/>
      <c r="AG2609" s="1"/>
    </row>
    <row r="2610" spans="1:33" hidden="1" x14ac:dyDescent="0.25">
      <c r="A2610" s="1">
        <v>17</v>
      </c>
      <c r="B2610" s="1">
        <v>2018</v>
      </c>
      <c r="C2610" s="1">
        <v>355395517</v>
      </c>
      <c r="D2610" s="44" t="s">
        <v>651</v>
      </c>
      <c r="E2610" s="20">
        <v>0.72709546100000022</v>
      </c>
      <c r="F2610" s="20">
        <v>0.61354666500000021</v>
      </c>
      <c r="G2610" s="20">
        <v>0.11354879600000001</v>
      </c>
      <c r="H2610" s="20">
        <v>0</v>
      </c>
      <c r="I2610" s="20">
        <v>2.4209999999999999E-2</v>
      </c>
      <c r="J2610" s="20">
        <v>0.19891407400000002</v>
      </c>
      <c r="K2610" s="20">
        <v>0.50006666499999997</v>
      </c>
      <c r="L2610" s="20">
        <v>3.9047220000000002E-3</v>
      </c>
      <c r="M2610" s="20">
        <v>4.3659445282407408E-2</v>
      </c>
      <c r="N2610" s="1">
        <v>11</v>
      </c>
      <c r="O2610" s="8">
        <f>IFERROR(IFERROR(Tabela_BI[[#This Row],[nº Capt. Superf. - DAEE]]/(Tabela_BI[[#This Row],[nº Capt. Subt. - DAEE]] + Tabela_BI[[#This Row],[nº Capt. Superf. - DAEE]]),"") *100,"")</f>
        <v>50</v>
      </c>
      <c r="P2610" s="8">
        <f>IFERROR(IFERROR(Tabela_BI[[#This Row],[nº Capt. Subt. - DAEE]] /(Tabela_BI[[#This Row],[nº Capt. Subt. - DAEE]] + Tabela_BI[[#This Row],[nº Capt. Superf. - DAEE]]),"") *100,"")</f>
        <v>50</v>
      </c>
      <c r="Q2610" s="1">
        <v>20</v>
      </c>
      <c r="R2610" s="1">
        <v>20</v>
      </c>
      <c r="S2610" s="6">
        <v>730.12482</v>
      </c>
      <c r="T2610" s="6">
        <v>730.12482</v>
      </c>
      <c r="W2610" s="1"/>
      <c r="X2610" s="1"/>
      <c r="Y2610" s="1"/>
      <c r="AC2610" s="1"/>
      <c r="AF2610" s="1"/>
      <c r="AG2610" s="1"/>
    </row>
    <row r="2611" spans="1:33" hidden="1" x14ac:dyDescent="0.25">
      <c r="A2611" s="1">
        <v>10</v>
      </c>
      <c r="B2611" s="1">
        <v>2018</v>
      </c>
      <c r="C2611" s="1">
        <v>355400310</v>
      </c>
      <c r="D2611" s="44" t="s">
        <v>652</v>
      </c>
      <c r="E2611" s="20">
        <v>1.5076866750000004</v>
      </c>
      <c r="F2611" s="20">
        <v>0.97673000000000021</v>
      </c>
      <c r="G2611" s="20">
        <v>0.53095667500000021</v>
      </c>
      <c r="H2611" s="20">
        <v>0</v>
      </c>
      <c r="I2611" s="20">
        <v>0.44922000000000006</v>
      </c>
      <c r="J2611" s="20">
        <v>0.48276034800000001</v>
      </c>
      <c r="K2611" s="20">
        <v>0.54003595600000009</v>
      </c>
      <c r="L2611" s="20">
        <v>3.5670370999999999E-2</v>
      </c>
      <c r="M2611" s="20">
        <v>0.40954812499999999</v>
      </c>
      <c r="N2611" s="1">
        <v>114</v>
      </c>
      <c r="O2611" s="8">
        <f>IFERROR(IFERROR(Tabela_BI[[#This Row],[nº Capt. Superf. - DAEE]]/(Tabela_BI[[#This Row],[nº Capt. Subt. - DAEE]] + Tabela_BI[[#This Row],[nº Capt. Superf. - DAEE]]),"") *100,"")</f>
        <v>24.157303370786519</v>
      </c>
      <c r="P2611" s="8">
        <f>IFERROR(IFERROR(Tabela_BI[[#This Row],[nº Capt. Subt. - DAEE]] /(Tabela_BI[[#This Row],[nº Capt. Subt. - DAEE]] + Tabela_BI[[#This Row],[nº Capt. Superf. - DAEE]]),"") *100,"")</f>
        <v>75.842696629213478</v>
      </c>
      <c r="Q2611" s="1">
        <v>43</v>
      </c>
      <c r="R2611" s="1">
        <v>135</v>
      </c>
      <c r="S2611" s="6">
        <v>5761.0132739999999</v>
      </c>
      <c r="T2611" s="6">
        <v>5000.5595218319995</v>
      </c>
      <c r="W2611" s="1"/>
      <c r="X2611" s="1"/>
      <c r="Y2611" s="1"/>
      <c r="AC2611" s="1"/>
      <c r="AF2611" s="1"/>
      <c r="AG2611" s="1"/>
    </row>
    <row r="2612" spans="1:33" hidden="1" x14ac:dyDescent="0.25">
      <c r="A2612" s="1">
        <v>2</v>
      </c>
      <c r="B2612" s="1">
        <v>2018</v>
      </c>
      <c r="C2612" s="1">
        <v>35541022</v>
      </c>
      <c r="D2612" s="44" t="s">
        <v>653</v>
      </c>
      <c r="E2612" s="20">
        <v>0.92780483899999988</v>
      </c>
      <c r="F2612" s="20">
        <v>0.80912562399999977</v>
      </c>
      <c r="G2612" s="20">
        <v>0.11867921500000013</v>
      </c>
      <c r="H2612" s="20">
        <v>8.443271182141053E-2</v>
      </c>
      <c r="I2612" s="20">
        <v>0.50217999999999996</v>
      </c>
      <c r="J2612" s="20">
        <v>0.10150284000000002</v>
      </c>
      <c r="K2612" s="20">
        <v>0.274432707</v>
      </c>
      <c r="L2612" s="20">
        <v>4.9689291999999982E-2</v>
      </c>
      <c r="M2612" s="20">
        <v>1.0516048148148147</v>
      </c>
      <c r="N2612" s="1">
        <v>68</v>
      </c>
      <c r="O2612" s="8">
        <f>IFERROR(IFERROR(Tabela_BI[[#This Row],[nº Capt. Superf. - DAEE]]/(Tabela_BI[[#This Row],[nº Capt. Subt. - DAEE]] + Tabela_BI[[#This Row],[nº Capt. Superf. - DAEE]]),"") *100,"")</f>
        <v>33.333333333333329</v>
      </c>
      <c r="P2612" s="8">
        <f>IFERROR(IFERROR(Tabela_BI[[#This Row],[nº Capt. Subt. - DAEE]] /(Tabela_BI[[#This Row],[nº Capt. Subt. - DAEE]] + Tabela_BI[[#This Row],[nº Capt. Superf. - DAEE]]),"") *100,"")</f>
        <v>66.666666666666657</v>
      </c>
      <c r="Q2612" s="1">
        <v>74</v>
      </c>
      <c r="R2612" s="1">
        <v>148</v>
      </c>
      <c r="S2612" s="6">
        <v>15817.68</v>
      </c>
      <c r="T2612" s="6">
        <v>15817.68</v>
      </c>
      <c r="W2612" s="1"/>
      <c r="X2612" s="1"/>
      <c r="Y2612" s="1"/>
      <c r="AC2612" s="1"/>
      <c r="AF2612" s="1"/>
      <c r="AG2612" s="1"/>
    </row>
    <row r="2613" spans="1:33" hidden="1" x14ac:dyDescent="0.25">
      <c r="A2613" s="1">
        <v>14</v>
      </c>
      <c r="B2613" s="1">
        <v>2018</v>
      </c>
      <c r="C2613" s="1">
        <v>355420114</v>
      </c>
      <c r="D2613" s="44" t="s">
        <v>654</v>
      </c>
      <c r="E2613" s="20">
        <v>3.7850000000000016E-2</v>
      </c>
      <c r="F2613" s="20">
        <v>3.5400000000000015E-2</v>
      </c>
      <c r="G2613" s="20">
        <v>2.4500000000000004E-3</v>
      </c>
      <c r="H2613" s="20">
        <v>4.6816210045662145E-2</v>
      </c>
      <c r="I2613" s="20">
        <v>2.0799999999999998E-3</v>
      </c>
      <c r="J2613" s="20">
        <v>2.1000000000000001E-4</v>
      </c>
      <c r="K2613" s="20">
        <v>3.519000000000002E-2</v>
      </c>
      <c r="L2613" s="20">
        <v>3.7000000000000005E-4</v>
      </c>
      <c r="M2613" s="20">
        <v>9.8853686079545464E-3</v>
      </c>
      <c r="N2613" s="1">
        <v>4</v>
      </c>
      <c r="O2613" s="8">
        <f>IFERROR(IFERROR(Tabela_BI[[#This Row],[nº Capt. Superf. - DAEE]]/(Tabela_BI[[#This Row],[nº Capt. Subt. - DAEE]] + Tabela_BI[[#This Row],[nº Capt. Superf. - DAEE]]),"") *100,"")</f>
        <v>66.666666666666657</v>
      </c>
      <c r="P2613" s="8">
        <f>IFERROR(IFERROR(Tabela_BI[[#This Row],[nº Capt. Subt. - DAEE]] /(Tabela_BI[[#This Row],[nº Capt. Subt. - DAEE]] + Tabela_BI[[#This Row],[nº Capt. Superf. - DAEE]]),"") *100,"")</f>
        <v>33.333333333333329</v>
      </c>
      <c r="Q2613" s="1">
        <v>16</v>
      </c>
      <c r="R2613" s="1">
        <v>8</v>
      </c>
      <c r="S2613" s="6">
        <v>160.27199999999999</v>
      </c>
      <c r="T2613" s="6">
        <v>0</v>
      </c>
      <c r="W2613" s="1"/>
      <c r="X2613" s="1"/>
      <c r="Y2613" s="1"/>
      <c r="AC2613" s="1"/>
      <c r="AF2613" s="1"/>
      <c r="AG2613" s="1"/>
    </row>
    <row r="2614" spans="1:33" hidden="1" x14ac:dyDescent="0.25">
      <c r="A2614" s="1">
        <v>22</v>
      </c>
      <c r="B2614" s="1">
        <v>2018</v>
      </c>
      <c r="C2614" s="1">
        <v>355430022</v>
      </c>
      <c r="D2614" s="44" t="s">
        <v>655</v>
      </c>
      <c r="E2614" s="20">
        <v>0.30975407399999999</v>
      </c>
      <c r="F2614" s="20">
        <v>0.20266999999999999</v>
      </c>
      <c r="G2614" s="20">
        <v>0.10708407400000002</v>
      </c>
      <c r="H2614" s="20">
        <v>0</v>
      </c>
      <c r="I2614" s="20">
        <v>6.2130000000000019E-2</v>
      </c>
      <c r="J2614" s="20">
        <v>0.20984</v>
      </c>
      <c r="K2614" s="20">
        <v>3.7249999999999998E-2</v>
      </c>
      <c r="L2614" s="20">
        <v>5.3407399999999994E-4</v>
      </c>
      <c r="M2614" s="20">
        <v>6.1019597377314813E-2</v>
      </c>
      <c r="N2614" s="1">
        <v>1</v>
      </c>
      <c r="O2614" s="8">
        <f>IFERROR(IFERROR(Tabela_BI[[#This Row],[nº Capt. Superf. - DAEE]]/(Tabela_BI[[#This Row],[nº Capt. Subt. - DAEE]] + Tabela_BI[[#This Row],[nº Capt. Superf. - DAEE]]),"") *100,"")</f>
        <v>11.111111111111111</v>
      </c>
      <c r="P2614" s="8">
        <f>IFERROR(IFERROR(Tabela_BI[[#This Row],[nº Capt. Subt. - DAEE]] /(Tabela_BI[[#This Row],[nº Capt. Subt. - DAEE]] + Tabela_BI[[#This Row],[nº Capt. Superf. - DAEE]]),"") *100,"")</f>
        <v>88.888888888888886</v>
      </c>
      <c r="Q2614" s="1">
        <v>4</v>
      </c>
      <c r="R2614" s="1">
        <v>32</v>
      </c>
      <c r="S2614" s="6">
        <v>1009.314</v>
      </c>
      <c r="T2614" s="6">
        <v>1009.314</v>
      </c>
      <c r="W2614" s="1"/>
      <c r="X2614" s="1"/>
      <c r="Y2614" s="1"/>
      <c r="AC2614" s="1"/>
      <c r="AF2614" s="1"/>
      <c r="AG2614" s="1"/>
    </row>
    <row r="2615" spans="1:33" hidden="1" x14ac:dyDescent="0.25">
      <c r="A2615" s="1">
        <v>12</v>
      </c>
      <c r="B2615" s="1">
        <v>2018</v>
      </c>
      <c r="C2615" s="1">
        <v>355440912</v>
      </c>
      <c r="D2615" s="44" t="s">
        <v>656</v>
      </c>
      <c r="E2615" s="20">
        <v>0.17194965300000001</v>
      </c>
      <c r="F2615" s="20">
        <v>9.3759653000000012E-2</v>
      </c>
      <c r="G2615" s="20">
        <v>7.8189999999999996E-2</v>
      </c>
      <c r="H2615" s="20">
        <v>0</v>
      </c>
      <c r="I2615" s="20">
        <v>2.6620000000000001E-2</v>
      </c>
      <c r="J2615" s="20">
        <v>3.7069999999999992E-2</v>
      </c>
      <c r="K2615" s="20">
        <v>9.7350000000000006E-2</v>
      </c>
      <c r="L2615" s="20">
        <v>1.0909652999999998E-2</v>
      </c>
      <c r="M2615" s="20">
        <v>1.9399406770833332E-2</v>
      </c>
      <c r="N2615" s="1">
        <v>1</v>
      </c>
      <c r="O2615" s="8">
        <f>IFERROR(IFERROR(Tabela_BI[[#This Row],[nº Capt. Superf. - DAEE]]/(Tabela_BI[[#This Row],[nº Capt. Subt. - DAEE]] + Tabela_BI[[#This Row],[nº Capt. Superf. - DAEE]]),"") *100,"")</f>
        <v>53.125</v>
      </c>
      <c r="P2615" s="8">
        <f>IFERROR(IFERROR(Tabela_BI[[#This Row],[nº Capt. Subt. - DAEE]] /(Tabela_BI[[#This Row],[nº Capt. Subt. - DAEE]] + Tabela_BI[[#This Row],[nº Capt. Superf. - DAEE]]),"") *100,"")</f>
        <v>46.875</v>
      </c>
      <c r="Q2615" s="1">
        <v>17</v>
      </c>
      <c r="R2615" s="1">
        <v>15</v>
      </c>
      <c r="S2615" s="6">
        <v>449.13128399999994</v>
      </c>
      <c r="T2615" s="6">
        <v>449.13128399999994</v>
      </c>
      <c r="W2615" s="1"/>
      <c r="X2615" s="1"/>
      <c r="Y2615" s="1"/>
      <c r="AC2615" s="1"/>
      <c r="AF2615" s="1"/>
      <c r="AG2615" s="1"/>
    </row>
    <row r="2616" spans="1:33" hidden="1" x14ac:dyDescent="0.25">
      <c r="A2616" s="1">
        <v>5</v>
      </c>
      <c r="B2616" s="1">
        <v>2018</v>
      </c>
      <c r="C2616" s="1">
        <v>35545085</v>
      </c>
      <c r="D2616" s="44" t="s">
        <v>657</v>
      </c>
      <c r="E2616" s="20">
        <v>9.2592999999999999E-5</v>
      </c>
      <c r="F2616" s="20">
        <v>0</v>
      </c>
      <c r="G2616" s="20">
        <v>9.2592999999999999E-5</v>
      </c>
      <c r="H2616" s="20">
        <v>0</v>
      </c>
      <c r="I2616" s="20">
        <v>0</v>
      </c>
      <c r="J2616" s="20">
        <v>0</v>
      </c>
      <c r="K2616" s="20">
        <v>9.2592999999999999E-5</v>
      </c>
      <c r="L2616" s="20">
        <v>0</v>
      </c>
      <c r="N2616" s="1">
        <v>1</v>
      </c>
      <c r="O2616" s="8" t="str">
        <f>IFERROR(IFERROR(Tabela_BI[[#This Row],[nº Capt. Superf. - DAEE]]/(Tabela_BI[[#This Row],[nº Capt. Subt. - DAEE]] + Tabela_BI[[#This Row],[nº Capt. Superf. - DAEE]]),"") *100,"")</f>
        <v/>
      </c>
      <c r="P2616" s="8" t="str">
        <f>IFERROR(IFERROR(Tabela_BI[[#This Row],[nº Capt. Subt. - DAEE]] /(Tabela_BI[[#This Row],[nº Capt. Subt. - DAEE]] + Tabela_BI[[#This Row],[nº Capt. Superf. - DAEE]]),"") *100,"")</f>
        <v/>
      </c>
      <c r="Q2616" s="1" t="s">
        <v>47</v>
      </c>
      <c r="R2616" s="1">
        <v>1</v>
      </c>
      <c r="S2616" s="6"/>
      <c r="T2616" s="6"/>
      <c r="W2616" s="1"/>
      <c r="X2616" s="1"/>
      <c r="Y2616" s="1"/>
      <c r="AC2616" s="1"/>
      <c r="AF2616" s="1"/>
      <c r="AG2616" s="1"/>
    </row>
    <row r="2617" spans="1:33" hidden="1" x14ac:dyDescent="0.25">
      <c r="A2617" s="1">
        <v>10</v>
      </c>
      <c r="B2617" s="1">
        <v>2018</v>
      </c>
      <c r="C2617" s="1">
        <v>355450810</v>
      </c>
      <c r="D2617" s="44" t="s">
        <v>657</v>
      </c>
      <c r="E2617" s="20">
        <v>0.20138371999999999</v>
      </c>
      <c r="F2617" s="20">
        <v>0.10980472200000002</v>
      </c>
      <c r="G2617" s="20">
        <v>9.1578997999999981E-2</v>
      </c>
      <c r="H2617" s="20">
        <v>0</v>
      </c>
      <c r="I2617" s="20">
        <v>5.3899999999999998E-3</v>
      </c>
      <c r="J2617" s="20">
        <v>0.12409000000000001</v>
      </c>
      <c r="K2617" s="20">
        <v>5.2528998E-2</v>
      </c>
      <c r="L2617" s="20">
        <v>1.9374722E-2</v>
      </c>
      <c r="M2617" s="20">
        <v>0.11136655978240739</v>
      </c>
      <c r="N2617" s="1">
        <v>40</v>
      </c>
      <c r="O2617" s="8">
        <f>IFERROR(IFERROR(Tabela_BI[[#This Row],[nº Capt. Superf. - DAEE]]/(Tabela_BI[[#This Row],[nº Capt. Subt. - DAEE]] + Tabela_BI[[#This Row],[nº Capt. Superf. - DAEE]]),"") *100,"")</f>
        <v>15.492957746478872</v>
      </c>
      <c r="P2617" s="8">
        <f>IFERROR(IFERROR(Tabela_BI[[#This Row],[nº Capt. Subt. - DAEE]] /(Tabela_BI[[#This Row],[nº Capt. Subt. - DAEE]] + Tabela_BI[[#This Row],[nº Capt. Superf. - DAEE]]),"") *100,"")</f>
        <v>84.507042253521121</v>
      </c>
      <c r="Q2617" s="1">
        <v>11</v>
      </c>
      <c r="R2617" s="1">
        <v>60</v>
      </c>
      <c r="S2617" s="6">
        <v>1982.11158</v>
      </c>
      <c r="T2617" s="6">
        <v>747.25606565999999</v>
      </c>
      <c r="W2617" s="1"/>
      <c r="X2617" s="1"/>
      <c r="Y2617" s="1"/>
      <c r="AC2617" s="1"/>
      <c r="AF2617" s="1"/>
      <c r="AG2617" s="1"/>
    </row>
    <row r="2618" spans="1:33" hidden="1" x14ac:dyDescent="0.25">
      <c r="A2618" s="1">
        <v>14</v>
      </c>
      <c r="B2618" s="1">
        <v>2018</v>
      </c>
      <c r="C2618" s="1">
        <v>355460714</v>
      </c>
      <c r="D2618" s="44" t="s">
        <v>658</v>
      </c>
      <c r="E2618" s="20">
        <v>2.3359999999999999E-2</v>
      </c>
      <c r="F2618" s="20">
        <v>1.0799999999999999E-2</v>
      </c>
      <c r="G2618" s="20">
        <v>1.256E-2</v>
      </c>
      <c r="H2618" s="20">
        <v>6.2761605783866095E-2</v>
      </c>
      <c r="I2618" s="20">
        <v>1.2500000000000001E-2</v>
      </c>
      <c r="J2618" s="20">
        <v>0</v>
      </c>
      <c r="K2618" s="20">
        <v>9.1299999999999992E-3</v>
      </c>
      <c r="L2618" s="20">
        <v>1.73E-3</v>
      </c>
      <c r="M2618" s="20">
        <v>4.6657687499999994E-3</v>
      </c>
      <c r="N2618" s="1">
        <v>11</v>
      </c>
      <c r="O2618" s="8">
        <f>IFERROR(IFERROR(Tabela_BI[[#This Row],[nº Capt. Superf. - DAEE]]/(Tabela_BI[[#This Row],[nº Capt. Subt. - DAEE]] + Tabela_BI[[#This Row],[nº Capt. Superf. - DAEE]]),"") *100,"")</f>
        <v>80</v>
      </c>
      <c r="P2618" s="8">
        <f>IFERROR(IFERROR(Tabela_BI[[#This Row],[nº Capt. Subt. - DAEE]] /(Tabela_BI[[#This Row],[nº Capt. Subt. - DAEE]] + Tabela_BI[[#This Row],[nº Capt. Superf. - DAEE]]),"") *100,"")</f>
        <v>20</v>
      </c>
      <c r="Q2618" s="1">
        <v>12</v>
      </c>
      <c r="R2618" s="1">
        <v>3</v>
      </c>
      <c r="S2618" s="6">
        <v>93.044159999999991</v>
      </c>
      <c r="T2618" s="6">
        <v>93.044159999999991</v>
      </c>
      <c r="W2618" s="1"/>
      <c r="X2618" s="1"/>
      <c r="Y2618" s="1"/>
      <c r="AC2618" s="1"/>
      <c r="AF2618" s="1"/>
      <c r="AG2618" s="1"/>
    </row>
    <row r="2619" spans="1:33" hidden="1" x14ac:dyDescent="0.25">
      <c r="A2619" s="1">
        <v>10</v>
      </c>
      <c r="B2619" s="1">
        <v>2018</v>
      </c>
      <c r="C2619" s="1">
        <v>355465610</v>
      </c>
      <c r="D2619" s="44" t="s">
        <v>659</v>
      </c>
      <c r="E2619" s="20">
        <v>1.7520000000000001E-2</v>
      </c>
      <c r="F2619" s="20">
        <v>1.7520000000000001E-2</v>
      </c>
      <c r="G2619" s="20">
        <v>0</v>
      </c>
      <c r="H2619" s="20">
        <v>0</v>
      </c>
      <c r="I2619" s="20">
        <v>1.7520000000000001E-2</v>
      </c>
      <c r="J2619" s="20">
        <v>0</v>
      </c>
      <c r="K2619" s="20">
        <v>0</v>
      </c>
      <c r="L2619" s="20">
        <v>0</v>
      </c>
      <c r="M2619" s="20">
        <v>5.7248445312500004E-3</v>
      </c>
      <c r="N2619" s="1" t="s">
        <v>47</v>
      </c>
      <c r="O2619" s="8" t="str">
        <f>IFERROR(IFERROR(Tabela_BI[[#This Row],[nº Capt. Superf. - DAEE]]/(Tabela_BI[[#This Row],[nº Capt. Subt. - DAEE]] + Tabela_BI[[#This Row],[nº Capt. Superf. - DAEE]]),"") *100,"")</f>
        <v/>
      </c>
      <c r="P2619" s="8" t="str">
        <f>IFERROR(IFERROR(Tabela_BI[[#This Row],[nº Capt. Subt. - DAEE]] /(Tabela_BI[[#This Row],[nº Capt. Subt. - DAEE]] + Tabela_BI[[#This Row],[nº Capt. Superf. - DAEE]]),"") *100,"")</f>
        <v/>
      </c>
      <c r="Q2619" s="1">
        <v>2</v>
      </c>
      <c r="R2619" s="1" t="s">
        <v>47</v>
      </c>
      <c r="S2619" s="6">
        <v>57.466800000000006</v>
      </c>
      <c r="T2619" s="6">
        <v>40.801428000000008</v>
      </c>
      <c r="W2619" s="1"/>
      <c r="X2619" s="1"/>
      <c r="Y2619" s="1"/>
      <c r="AC2619" s="1"/>
      <c r="AF2619" s="1"/>
      <c r="AG2619" s="1"/>
    </row>
    <row r="2620" spans="1:33" hidden="1" x14ac:dyDescent="0.25">
      <c r="A2620" s="1">
        <v>5</v>
      </c>
      <c r="B2620" s="1">
        <v>2018</v>
      </c>
      <c r="C2620" s="1">
        <v>35547065</v>
      </c>
      <c r="D2620" s="44" t="s">
        <v>660</v>
      </c>
      <c r="E2620" s="20">
        <v>1.6203699999999999E-4</v>
      </c>
      <c r="F2620" s="20">
        <v>0</v>
      </c>
      <c r="G2620" s="20">
        <v>1.6203699999999999E-4</v>
      </c>
      <c r="H2620" s="20">
        <v>0</v>
      </c>
      <c r="I2620" s="20">
        <v>0</v>
      </c>
      <c r="J2620" s="20">
        <v>0</v>
      </c>
      <c r="K2620" s="20">
        <v>1.6203699999999999E-4</v>
      </c>
      <c r="L2620" s="20">
        <v>0</v>
      </c>
      <c r="N2620" s="1">
        <v>3</v>
      </c>
      <c r="O2620" s="8" t="str">
        <f>IFERROR(IFERROR(Tabela_BI[[#This Row],[nº Capt. Superf. - DAEE]]/(Tabela_BI[[#This Row],[nº Capt. Subt. - DAEE]] + Tabela_BI[[#This Row],[nº Capt. Superf. - DAEE]]),"") *100,"")</f>
        <v/>
      </c>
      <c r="P2620" s="8" t="str">
        <f>IFERROR(IFERROR(Tabela_BI[[#This Row],[nº Capt. Subt. - DAEE]] /(Tabela_BI[[#This Row],[nº Capt. Subt. - DAEE]] + Tabela_BI[[#This Row],[nº Capt. Superf. - DAEE]]),"") *100,"")</f>
        <v/>
      </c>
      <c r="Q2620" s="1" t="s">
        <v>47</v>
      </c>
      <c r="R2620" s="1">
        <v>1</v>
      </c>
      <c r="S2620" s="6"/>
      <c r="T2620" s="6"/>
      <c r="W2620" s="1"/>
      <c r="X2620" s="1"/>
      <c r="Y2620" s="1"/>
      <c r="AC2620" s="1"/>
      <c r="AF2620" s="1"/>
      <c r="AG2620" s="1"/>
    </row>
    <row r="2621" spans="1:33" hidden="1" x14ac:dyDescent="0.25">
      <c r="A2621" s="1">
        <v>13</v>
      </c>
      <c r="B2621" s="1">
        <v>2018</v>
      </c>
      <c r="C2621" s="1">
        <v>355470613</v>
      </c>
      <c r="D2621" s="44" t="s">
        <v>660</v>
      </c>
      <c r="E2621" s="20">
        <v>7.1983889999999995E-2</v>
      </c>
      <c r="F2621" s="20">
        <v>4.2625509999999998E-2</v>
      </c>
      <c r="G2621" s="20">
        <v>2.9358380000000003E-2</v>
      </c>
      <c r="H2621" s="20">
        <v>0</v>
      </c>
      <c r="I2621" s="20">
        <v>5.2410000000000005E-2</v>
      </c>
      <c r="J2621" s="20">
        <v>1.2592593000000001E-2</v>
      </c>
      <c r="K2621" s="20">
        <v>4.3829169999999992E-3</v>
      </c>
      <c r="L2621" s="20">
        <v>2.5983800000000008E-3</v>
      </c>
      <c r="M2621" s="20">
        <v>2.3078835937500004E-2</v>
      </c>
      <c r="N2621" s="1">
        <v>8</v>
      </c>
      <c r="O2621" s="8">
        <f>IFERROR(IFERROR(Tabela_BI[[#This Row],[nº Capt. Superf. - DAEE]]/(Tabela_BI[[#This Row],[nº Capt. Subt. - DAEE]] + Tabela_BI[[#This Row],[nº Capt. Superf. - DAEE]]),"") *100,"")</f>
        <v>46.341463414634148</v>
      </c>
      <c r="P2621" s="8">
        <f>IFERROR(IFERROR(Tabela_BI[[#This Row],[nº Capt. Subt. - DAEE]] /(Tabela_BI[[#This Row],[nº Capt. Subt. - DAEE]] + Tabela_BI[[#This Row],[nº Capt. Superf. - DAEE]]),"") *100,"")</f>
        <v>53.658536585365859</v>
      </c>
      <c r="Q2621" s="1">
        <v>19</v>
      </c>
      <c r="R2621" s="1">
        <v>22</v>
      </c>
      <c r="S2621" s="6">
        <v>450.76169519999996</v>
      </c>
      <c r="T2621" s="6">
        <v>450.76169519999996</v>
      </c>
      <c r="W2621" s="1"/>
      <c r="X2621" s="1"/>
      <c r="Y2621" s="1"/>
      <c r="AC2621" s="1"/>
      <c r="AF2621" s="1"/>
      <c r="AG2621" s="1"/>
    </row>
    <row r="2622" spans="1:33" hidden="1" x14ac:dyDescent="0.25">
      <c r="A2622" s="1">
        <v>13</v>
      </c>
      <c r="B2622" s="1">
        <v>2018</v>
      </c>
      <c r="C2622" s="1">
        <v>355475513</v>
      </c>
      <c r="D2622" s="44" t="s">
        <v>661</v>
      </c>
      <c r="E2622" s="20">
        <v>6.1537869999999995E-2</v>
      </c>
      <c r="F2622" s="20">
        <v>5.4829999999999997E-2</v>
      </c>
      <c r="G2622" s="20">
        <v>6.7078700000000003E-3</v>
      </c>
      <c r="H2622" s="20">
        <v>0</v>
      </c>
      <c r="I2622" s="20">
        <v>6.8100000000000001E-3</v>
      </c>
      <c r="J2622" s="20">
        <v>1.5E-3</v>
      </c>
      <c r="K2622" s="20">
        <v>5.2589999999999998E-2</v>
      </c>
      <c r="L2622" s="20">
        <v>6.3787000000000002E-4</v>
      </c>
      <c r="M2622" s="20">
        <v>4.1160791127873566E-3</v>
      </c>
      <c r="N2622" s="1" t="s">
        <v>47</v>
      </c>
      <c r="O2622" s="8">
        <f>IFERROR(IFERROR(Tabela_BI[[#This Row],[nº Capt. Superf. - DAEE]]/(Tabela_BI[[#This Row],[nº Capt. Subt. - DAEE]] + Tabela_BI[[#This Row],[nº Capt. Superf. - DAEE]]),"") *100,"")</f>
        <v>38.461538461538467</v>
      </c>
      <c r="P2622" s="8">
        <f>IFERROR(IFERROR(Tabela_BI[[#This Row],[nº Capt. Subt. - DAEE]] /(Tabela_BI[[#This Row],[nº Capt. Subt. - DAEE]] + Tabela_BI[[#This Row],[nº Capt. Superf. - DAEE]]),"") *100,"")</f>
        <v>61.53846153846154</v>
      </c>
      <c r="Q2622" s="1">
        <v>5</v>
      </c>
      <c r="R2622" s="1">
        <v>8</v>
      </c>
      <c r="S2622" s="6">
        <v>76.301999999999992</v>
      </c>
      <c r="T2622" s="6">
        <v>76.301999999999992</v>
      </c>
      <c r="W2622" s="1"/>
      <c r="X2622" s="1"/>
      <c r="Y2622" s="1"/>
      <c r="AC2622" s="1"/>
      <c r="AF2622" s="1"/>
      <c r="AG2622" s="1"/>
    </row>
    <row r="2623" spans="1:33" hidden="1" x14ac:dyDescent="0.25">
      <c r="A2623" s="1">
        <v>2</v>
      </c>
      <c r="B2623" s="1">
        <v>2018</v>
      </c>
      <c r="C2623" s="1">
        <v>35548052</v>
      </c>
      <c r="D2623" s="44" t="s">
        <v>662</v>
      </c>
      <c r="E2623" s="20">
        <v>0.48685000000000012</v>
      </c>
      <c r="F2623" s="20">
        <v>0.46525000000000011</v>
      </c>
      <c r="G2623" s="20">
        <v>2.1599999999999994E-2</v>
      </c>
      <c r="H2623" s="20">
        <v>1.219207255200405</v>
      </c>
      <c r="I2623" s="20">
        <v>8.5100000000000002E-3</v>
      </c>
      <c r="J2623" s="20">
        <v>3.2590000000000001E-2</v>
      </c>
      <c r="K2623" s="20">
        <v>0.40918000000000004</v>
      </c>
      <c r="L2623" s="20">
        <v>3.6570000000000005E-2</v>
      </c>
      <c r="M2623" s="20">
        <v>0.13718006944444444</v>
      </c>
      <c r="N2623" s="1">
        <v>70</v>
      </c>
      <c r="O2623" s="8">
        <f>IFERROR(IFERROR(Tabela_BI[[#This Row],[nº Capt. Superf. - DAEE]]/(Tabela_BI[[#This Row],[nº Capt. Subt. - DAEE]] + Tabela_BI[[#This Row],[nº Capt. Superf. - DAEE]]),"") *100,"")</f>
        <v>65.454545454545453</v>
      </c>
      <c r="P2623" s="8">
        <f>IFERROR(IFERROR(Tabela_BI[[#This Row],[nº Capt. Subt. - DAEE]] /(Tabela_BI[[#This Row],[nº Capt. Subt. - DAEE]] + Tabela_BI[[#This Row],[nº Capt. Superf. - DAEE]]),"") *100,"")</f>
        <v>34.545454545454547</v>
      </c>
      <c r="Q2623" s="1">
        <v>36</v>
      </c>
      <c r="R2623" s="1">
        <v>19</v>
      </c>
      <c r="S2623" s="6">
        <v>1793.2130999999999</v>
      </c>
      <c r="T2623" s="6">
        <v>1793.2130999999999</v>
      </c>
      <c r="W2623" s="1"/>
      <c r="X2623" s="1"/>
      <c r="Y2623" s="1"/>
      <c r="AC2623" s="1"/>
      <c r="AF2623" s="1"/>
      <c r="AG2623" s="1"/>
    </row>
    <row r="2624" spans="1:33" hidden="1" x14ac:dyDescent="0.25">
      <c r="A2624" s="1">
        <v>15</v>
      </c>
      <c r="B2624" s="1">
        <v>2018</v>
      </c>
      <c r="C2624" s="1">
        <v>355490415</v>
      </c>
      <c r="D2624" s="44" t="s">
        <v>663</v>
      </c>
      <c r="E2624" s="20">
        <v>1.47E-3</v>
      </c>
      <c r="F2624" s="20">
        <v>1.0000000000000001E-5</v>
      </c>
      <c r="G2624" s="20">
        <v>1.4599999999999999E-3</v>
      </c>
      <c r="H2624" s="20">
        <v>0</v>
      </c>
      <c r="I2624" s="20">
        <v>0</v>
      </c>
      <c r="J2624" s="20">
        <v>0</v>
      </c>
      <c r="K2624" s="20">
        <v>1.47E-3</v>
      </c>
      <c r="L2624" s="20">
        <v>0</v>
      </c>
      <c r="N2624" s="1" t="s">
        <v>47</v>
      </c>
      <c r="O2624" s="8">
        <f>IFERROR(IFERROR(Tabela_BI[[#This Row],[nº Capt. Superf. - DAEE]]/(Tabela_BI[[#This Row],[nº Capt. Subt. - DAEE]] + Tabela_BI[[#This Row],[nº Capt. Superf. - DAEE]]),"") *100,"")</f>
        <v>50</v>
      </c>
      <c r="P2624" s="8">
        <f>IFERROR(IFERROR(Tabela_BI[[#This Row],[nº Capt. Subt. - DAEE]] /(Tabela_BI[[#This Row],[nº Capt. Subt. - DAEE]] + Tabela_BI[[#This Row],[nº Capt. Superf. - DAEE]]),"") *100,"")</f>
        <v>50</v>
      </c>
      <c r="Q2624" s="1">
        <v>1</v>
      </c>
      <c r="R2624" s="1">
        <v>1</v>
      </c>
      <c r="S2624" s="6"/>
      <c r="T2624" s="6"/>
      <c r="W2624" s="1"/>
      <c r="X2624" s="1"/>
      <c r="Y2624" s="1"/>
      <c r="AC2624" s="1"/>
      <c r="AF2624" s="1"/>
      <c r="AG2624" s="1"/>
    </row>
    <row r="2625" spans="1:33" hidden="1" x14ac:dyDescent="0.25">
      <c r="A2625" s="1">
        <v>18</v>
      </c>
      <c r="B2625" s="1">
        <v>2018</v>
      </c>
      <c r="C2625" s="1">
        <v>355490418</v>
      </c>
      <c r="D2625" s="44" t="s">
        <v>663</v>
      </c>
      <c r="E2625" s="20">
        <v>2.349E-2</v>
      </c>
      <c r="F2625" s="20">
        <v>2.1700000000000001E-2</v>
      </c>
      <c r="G2625" s="20">
        <v>1.7899999999999999E-3</v>
      </c>
      <c r="H2625" s="20">
        <v>6.7061009639776695E-2</v>
      </c>
      <c r="I2625" s="20">
        <v>0</v>
      </c>
      <c r="J2625" s="20">
        <v>1.09E-3</v>
      </c>
      <c r="K2625" s="20">
        <v>2.198E-2</v>
      </c>
      <c r="L2625" s="20">
        <v>4.2000000000000007E-4</v>
      </c>
      <c r="M2625" s="20">
        <v>1.4388020833333333E-2</v>
      </c>
      <c r="N2625" s="1" t="s">
        <v>47</v>
      </c>
      <c r="O2625" s="8">
        <f>IFERROR(IFERROR(Tabela_BI[[#This Row],[nº Capt. Superf. - DAEE]]/(Tabela_BI[[#This Row],[nº Capt. Subt. - DAEE]] + Tabela_BI[[#This Row],[nº Capt. Superf. - DAEE]]),"") *100,"")</f>
        <v>44.444444444444443</v>
      </c>
      <c r="P2625" s="8">
        <f>IFERROR(IFERROR(Tabela_BI[[#This Row],[nº Capt. Subt. - DAEE]] /(Tabela_BI[[#This Row],[nº Capt. Subt. - DAEE]] + Tabela_BI[[#This Row],[nº Capt. Superf. - DAEE]]),"") *100,"")</f>
        <v>55.555555555555557</v>
      </c>
      <c r="Q2625" s="1">
        <v>8</v>
      </c>
      <c r="R2625" s="1">
        <v>10</v>
      </c>
      <c r="S2625" s="6">
        <v>264.49200000000002</v>
      </c>
      <c r="T2625" s="6">
        <v>264.49200000000002</v>
      </c>
      <c r="W2625" s="1"/>
      <c r="X2625" s="1"/>
      <c r="Y2625" s="1"/>
      <c r="AC2625" s="1"/>
      <c r="AF2625" s="1"/>
      <c r="AG2625" s="1"/>
    </row>
    <row r="2626" spans="1:33" hidden="1" x14ac:dyDescent="0.25">
      <c r="A2626" s="1">
        <v>5</v>
      </c>
      <c r="B2626" s="1">
        <v>2018</v>
      </c>
      <c r="C2626" s="1">
        <v>35549535</v>
      </c>
      <c r="D2626" s="44" t="s">
        <v>664</v>
      </c>
      <c r="E2626" s="20">
        <v>0.26483527700000004</v>
      </c>
      <c r="F2626" s="20">
        <v>0.24089143500000001</v>
      </c>
      <c r="G2626" s="20">
        <v>2.3943842E-2</v>
      </c>
      <c r="H2626" s="20">
        <v>0</v>
      </c>
      <c r="I2626" s="20">
        <v>1.6519999999999996E-2</v>
      </c>
      <c r="J2626" s="20">
        <v>1.9000000000000001E-4</v>
      </c>
      <c r="K2626" s="20">
        <v>0.24086004600000002</v>
      </c>
      <c r="L2626" s="20">
        <v>7.2652310000000005E-3</v>
      </c>
      <c r="M2626" s="20">
        <v>1.307921875E-2</v>
      </c>
      <c r="N2626" s="1">
        <v>45</v>
      </c>
      <c r="O2626" s="8">
        <f>IFERROR(IFERROR(Tabela_BI[[#This Row],[nº Capt. Superf. - DAEE]]/(Tabela_BI[[#This Row],[nº Capt. Subt. - DAEE]] + Tabela_BI[[#This Row],[nº Capt. Superf. - DAEE]]),"") *100,"")</f>
        <v>43.39622641509434</v>
      </c>
      <c r="P2626" s="8">
        <f>IFERROR(IFERROR(Tabela_BI[[#This Row],[nº Capt. Subt. - DAEE]] /(Tabela_BI[[#This Row],[nº Capt. Subt. - DAEE]] + Tabela_BI[[#This Row],[nº Capt. Superf. - DAEE]]),"") *100,"")</f>
        <v>56.60377358490566</v>
      </c>
      <c r="Q2626" s="1">
        <v>46</v>
      </c>
      <c r="R2626" s="1">
        <v>60</v>
      </c>
      <c r="S2626" s="6">
        <v>80.353538999999998</v>
      </c>
      <c r="T2626" s="6">
        <v>0</v>
      </c>
      <c r="W2626" s="1"/>
      <c r="X2626" s="1"/>
      <c r="Y2626" s="1"/>
      <c r="AC2626" s="1"/>
      <c r="AF2626" s="1"/>
      <c r="AG2626" s="1"/>
    </row>
    <row r="2627" spans="1:33" hidden="1" x14ac:dyDescent="0.25">
      <c r="A2627" s="1">
        <v>20</v>
      </c>
      <c r="B2627" s="1">
        <v>2018</v>
      </c>
      <c r="C2627" s="1">
        <v>355500020</v>
      </c>
      <c r="D2627" s="44" t="s">
        <v>665</v>
      </c>
      <c r="E2627" s="20">
        <v>0.2463655560000001</v>
      </c>
      <c r="F2627" s="20">
        <v>1.098E-2</v>
      </c>
      <c r="G2627" s="20">
        <v>0.23538555600000011</v>
      </c>
      <c r="H2627" s="20">
        <v>0</v>
      </c>
      <c r="I2627" s="20">
        <v>0.20061000000000004</v>
      </c>
      <c r="J2627" s="20">
        <v>6.77E-3</v>
      </c>
      <c r="K2627" s="20">
        <v>3.3206667000000002E-2</v>
      </c>
      <c r="L2627" s="20">
        <v>5.7788889999999971E-3</v>
      </c>
      <c r="M2627" s="20">
        <v>0.19161863425925926</v>
      </c>
      <c r="N2627" s="1">
        <v>7</v>
      </c>
      <c r="O2627" s="8">
        <f>IFERROR(IFERROR(Tabela_BI[[#This Row],[nº Capt. Superf. - DAEE]]/(Tabela_BI[[#This Row],[nº Capt. Subt. - DAEE]] + Tabela_BI[[#This Row],[nº Capt. Superf. - DAEE]]),"") *100,"")</f>
        <v>11.25</v>
      </c>
      <c r="P2627" s="8">
        <f>IFERROR(IFERROR(Tabela_BI[[#This Row],[nº Capt. Subt. - DAEE]] /(Tabela_BI[[#This Row],[nº Capt. Subt. - DAEE]] + Tabela_BI[[#This Row],[nº Capt. Superf. - DAEE]]),"") *100,"")</f>
        <v>88.75</v>
      </c>
      <c r="Q2627" s="1">
        <v>9</v>
      </c>
      <c r="R2627" s="1">
        <v>71</v>
      </c>
      <c r="S2627" s="6">
        <v>3387.1660919999999</v>
      </c>
      <c r="T2627" s="6">
        <v>3387.1660919999999</v>
      </c>
      <c r="W2627" s="1"/>
      <c r="X2627" s="1"/>
      <c r="Y2627" s="1"/>
      <c r="AC2627" s="1"/>
      <c r="AF2627" s="1"/>
      <c r="AG2627" s="1"/>
    </row>
    <row r="2628" spans="1:33" hidden="1" x14ac:dyDescent="0.25">
      <c r="A2628" s="1">
        <v>21</v>
      </c>
      <c r="B2628" s="1">
        <v>2018</v>
      </c>
      <c r="C2628" s="1">
        <v>355500021</v>
      </c>
      <c r="D2628" s="44" t="s">
        <v>665</v>
      </c>
      <c r="E2628" s="20">
        <v>3.1833657000000001E-2</v>
      </c>
      <c r="F2628" s="20">
        <v>1.6319999999999998E-2</v>
      </c>
      <c r="G2628" s="20">
        <v>1.5513657000000002E-2</v>
      </c>
      <c r="H2628" s="20">
        <v>0</v>
      </c>
      <c r="I2628" s="20">
        <v>2.0799999999999998E-3</v>
      </c>
      <c r="J2628" s="20">
        <v>9.640000000000001E-3</v>
      </c>
      <c r="K2628" s="20">
        <v>1.8133656999999997E-2</v>
      </c>
      <c r="L2628" s="20">
        <v>1.9800000000000004E-3</v>
      </c>
      <c r="N2628" s="1">
        <v>9</v>
      </c>
      <c r="O2628" s="8">
        <f>IFERROR(IFERROR(Tabela_BI[[#This Row],[nº Capt. Superf. - DAEE]]/(Tabela_BI[[#This Row],[nº Capt. Subt. - DAEE]] + Tabela_BI[[#This Row],[nº Capt. Superf. - DAEE]]),"") *100,"")</f>
        <v>33.333333333333329</v>
      </c>
      <c r="P2628" s="8">
        <f>IFERROR(IFERROR(Tabela_BI[[#This Row],[nº Capt. Subt. - DAEE]] /(Tabela_BI[[#This Row],[nº Capt. Subt. - DAEE]] + Tabela_BI[[#This Row],[nº Capt. Superf. - DAEE]]),"") *100,"")</f>
        <v>66.666666666666657</v>
      </c>
      <c r="Q2628" s="1">
        <v>9</v>
      </c>
      <c r="R2628" s="1">
        <v>18</v>
      </c>
      <c r="S2628" s="6"/>
      <c r="T2628" s="6"/>
      <c r="W2628" s="1"/>
      <c r="X2628" s="1"/>
      <c r="Y2628" s="1"/>
      <c r="AC2628" s="1"/>
      <c r="AF2628" s="1"/>
      <c r="AG2628" s="1"/>
    </row>
    <row r="2629" spans="1:33" hidden="1" x14ac:dyDescent="0.25">
      <c r="A2629" s="1">
        <v>20</v>
      </c>
      <c r="B2629" s="1">
        <v>2018</v>
      </c>
      <c r="C2629" s="1">
        <v>355510920</v>
      </c>
      <c r="D2629" s="44" t="s">
        <v>666</v>
      </c>
      <c r="E2629" s="20">
        <v>0.15542055600000004</v>
      </c>
      <c r="F2629" s="20">
        <v>5.3499999999999997E-3</v>
      </c>
      <c r="G2629" s="20">
        <v>0.15007055600000005</v>
      </c>
      <c r="H2629" s="20">
        <v>0</v>
      </c>
      <c r="I2629" s="20">
        <v>7.2048149999999998E-3</v>
      </c>
      <c r="J2629" s="20">
        <v>1.25E-3</v>
      </c>
      <c r="K2629" s="20">
        <v>9.5215741000000007E-2</v>
      </c>
      <c r="L2629" s="20">
        <v>5.174999999999999E-2</v>
      </c>
      <c r="M2629" s="20">
        <v>4.513920138888889E-2</v>
      </c>
      <c r="N2629" s="1">
        <v>1</v>
      </c>
      <c r="O2629" s="8">
        <f>IFERROR(IFERROR(Tabela_BI[[#This Row],[nº Capt. Superf. - DAEE]]/(Tabela_BI[[#This Row],[nº Capt. Subt. - DAEE]] + Tabela_BI[[#This Row],[nº Capt. Superf. - DAEE]]),"") *100,"")</f>
        <v>8.3333333333333321</v>
      </c>
      <c r="P2629" s="8">
        <f>IFERROR(IFERROR(Tabela_BI[[#This Row],[nº Capt. Subt. - DAEE]] /(Tabela_BI[[#This Row],[nº Capt. Subt. - DAEE]] + Tabela_BI[[#This Row],[nº Capt. Superf. - DAEE]]),"") *100,"")</f>
        <v>91.666666666666657</v>
      </c>
      <c r="Q2629" s="1">
        <v>4</v>
      </c>
      <c r="R2629" s="1">
        <v>44</v>
      </c>
      <c r="S2629" s="6">
        <v>653.23799999999994</v>
      </c>
      <c r="T2629" s="6">
        <v>653.23799999999994</v>
      </c>
      <c r="W2629" s="1"/>
      <c r="X2629" s="1"/>
      <c r="Y2629" s="1"/>
      <c r="AC2629" s="1"/>
      <c r="AF2629" s="1"/>
      <c r="AG2629" s="1"/>
    </row>
    <row r="2630" spans="1:33" hidden="1" x14ac:dyDescent="0.25">
      <c r="A2630" s="1">
        <v>19</v>
      </c>
      <c r="B2630" s="1">
        <v>2018</v>
      </c>
      <c r="C2630" s="1">
        <v>355520819</v>
      </c>
      <c r="D2630" s="44" t="s">
        <v>667</v>
      </c>
      <c r="E2630" s="20">
        <v>7.1259977000000002E-2</v>
      </c>
      <c r="F2630" s="20">
        <v>6.5563333000000001E-2</v>
      </c>
      <c r="G2630" s="20">
        <v>5.6966440000000007E-3</v>
      </c>
      <c r="H2630" s="20">
        <v>0</v>
      </c>
      <c r="I2630" s="20">
        <v>5.0899999999999999E-3</v>
      </c>
      <c r="J2630" s="20">
        <v>0</v>
      </c>
      <c r="K2630" s="20">
        <v>6.5653333000000008E-2</v>
      </c>
      <c r="L2630" s="20">
        <v>5.1664400000000002E-4</v>
      </c>
      <c r="M2630" s="20">
        <v>4.0022367187500007E-3</v>
      </c>
      <c r="N2630" s="1">
        <v>9</v>
      </c>
      <c r="O2630" s="8">
        <f>IFERROR(IFERROR(Tabela_BI[[#This Row],[nº Capt. Superf. - DAEE]]/(Tabela_BI[[#This Row],[nº Capt. Subt. - DAEE]] + Tabela_BI[[#This Row],[nº Capt. Superf. - DAEE]]),"") *100,"")</f>
        <v>45</v>
      </c>
      <c r="P2630" s="8">
        <f>IFERROR(IFERROR(Tabela_BI[[#This Row],[nº Capt. Subt. - DAEE]] /(Tabela_BI[[#This Row],[nº Capt. Subt. - DAEE]] + Tabela_BI[[#This Row],[nº Capt. Superf. - DAEE]]),"") *100,"")</f>
        <v>55.000000000000007</v>
      </c>
      <c r="Q2630" s="1">
        <v>9</v>
      </c>
      <c r="R2630" s="1">
        <v>11</v>
      </c>
      <c r="S2630" s="6">
        <v>84.2954364</v>
      </c>
      <c r="T2630" s="6">
        <v>84.2954364</v>
      </c>
      <c r="W2630" s="1"/>
      <c r="X2630" s="1"/>
      <c r="Y2630" s="1"/>
      <c r="AC2630" s="1"/>
      <c r="AF2630" s="1"/>
      <c r="AG2630" s="1"/>
    </row>
    <row r="2631" spans="1:33" hidden="1" x14ac:dyDescent="0.25">
      <c r="A2631" s="1">
        <v>15</v>
      </c>
      <c r="B2631" s="1">
        <v>2018</v>
      </c>
      <c r="C2631" s="1">
        <v>355530715</v>
      </c>
      <c r="D2631" s="44" t="s">
        <v>668</v>
      </c>
      <c r="E2631" s="20">
        <v>9.1580833999999972E-2</v>
      </c>
      <c r="F2631" s="20">
        <v>7.9230833999999972E-2</v>
      </c>
      <c r="G2631" s="20">
        <v>1.235E-2</v>
      </c>
      <c r="H2631" s="20">
        <v>0</v>
      </c>
      <c r="I2631" s="20">
        <v>1.8500000000000001E-3</v>
      </c>
      <c r="J2631" s="20">
        <v>0</v>
      </c>
      <c r="K2631" s="20">
        <v>8.9650833999999943E-2</v>
      </c>
      <c r="L2631" s="20">
        <v>8.0000000000000007E-5</v>
      </c>
      <c r="M2631" s="20">
        <v>4.4389125000000003E-3</v>
      </c>
      <c r="N2631" s="1">
        <v>1</v>
      </c>
      <c r="O2631" s="8">
        <f>IFERROR(IFERROR(Tabela_BI[[#This Row],[nº Capt. Superf. - DAEE]]/(Tabela_BI[[#This Row],[nº Capt. Subt. - DAEE]] + Tabela_BI[[#This Row],[nº Capt. Superf. - DAEE]]),"") *100,"")</f>
        <v>84.210526315789465</v>
      </c>
      <c r="P2631" s="8">
        <f>IFERROR(IFERROR(Tabela_BI[[#This Row],[nº Capt. Subt. - DAEE]] /(Tabela_BI[[#This Row],[nº Capt. Subt. - DAEE]] + Tabela_BI[[#This Row],[nº Capt. Superf. - DAEE]]),"") *100,"")</f>
        <v>15.789473684210526</v>
      </c>
      <c r="Q2631" s="1">
        <v>48</v>
      </c>
      <c r="R2631" s="1">
        <v>9</v>
      </c>
      <c r="S2631" s="6">
        <v>67.554000000000002</v>
      </c>
      <c r="T2631" s="6">
        <v>67.554000000000002</v>
      </c>
      <c r="W2631" s="1"/>
      <c r="X2631" s="1"/>
      <c r="Y2631" s="1"/>
      <c r="AC2631" s="1"/>
      <c r="AF2631" s="1"/>
      <c r="AG2631" s="1"/>
    </row>
    <row r="2632" spans="1:33" hidden="1" x14ac:dyDescent="0.25">
      <c r="A2632" s="1">
        <v>16</v>
      </c>
      <c r="B2632" s="1">
        <v>2018</v>
      </c>
      <c r="C2632" s="1">
        <v>355535616</v>
      </c>
      <c r="D2632" s="44" t="s">
        <v>669</v>
      </c>
      <c r="E2632" s="20">
        <v>0.71650463000000009</v>
      </c>
      <c r="F2632" s="20">
        <v>0.71604166700000005</v>
      </c>
      <c r="G2632" s="20">
        <v>4.6296299999999999E-4</v>
      </c>
      <c r="H2632" s="20">
        <v>0</v>
      </c>
      <c r="I2632" s="20">
        <v>4.6296299999999999E-4</v>
      </c>
      <c r="J2632" s="20">
        <v>0</v>
      </c>
      <c r="K2632" s="20">
        <v>0.71604166700000005</v>
      </c>
      <c r="L2632" s="20">
        <v>0</v>
      </c>
      <c r="N2632" s="1">
        <v>0</v>
      </c>
      <c r="O2632" s="8">
        <f>IFERROR(IFERROR(Tabela_BI[[#This Row],[nº Capt. Superf. - DAEE]]/(Tabela_BI[[#This Row],[nº Capt. Subt. - DAEE]] + Tabela_BI[[#This Row],[nº Capt. Superf. - DAEE]]),"") *100,"")</f>
        <v>66.666666666666657</v>
      </c>
      <c r="P2632" s="8">
        <f>IFERROR(IFERROR(Tabela_BI[[#This Row],[nº Capt. Subt. - DAEE]] /(Tabela_BI[[#This Row],[nº Capt. Subt. - DAEE]] + Tabela_BI[[#This Row],[nº Capt. Superf. - DAEE]]),"") *100,"")</f>
        <v>33.333333333333329</v>
      </c>
      <c r="Q2632" s="1">
        <v>2</v>
      </c>
      <c r="R2632" s="1">
        <v>1</v>
      </c>
      <c r="S2632" s="6"/>
      <c r="T2632" s="6"/>
      <c r="W2632" s="1"/>
      <c r="X2632" s="1"/>
      <c r="Y2632" s="1"/>
      <c r="AC2632" s="1"/>
      <c r="AF2632" s="1"/>
      <c r="AG2632" s="1"/>
    </row>
    <row r="2633" spans="1:33" hidden="1" x14ac:dyDescent="0.25">
      <c r="A2633" s="1">
        <v>19</v>
      </c>
      <c r="B2633" s="1">
        <v>2018</v>
      </c>
      <c r="C2633" s="1">
        <v>355535619</v>
      </c>
      <c r="D2633" s="44" t="s">
        <v>669</v>
      </c>
      <c r="E2633" s="20">
        <v>3.2326451000000006E-2</v>
      </c>
      <c r="F2633" s="20">
        <v>1.2149999999999999E-2</v>
      </c>
      <c r="G2633" s="20">
        <v>2.0176451000000005E-2</v>
      </c>
      <c r="H2633" s="20">
        <v>0</v>
      </c>
      <c r="I2633" s="20">
        <v>1.9009999999999999E-2</v>
      </c>
      <c r="J2633" s="20">
        <v>2.1645099999999999E-4</v>
      </c>
      <c r="K2633" s="20">
        <v>1.2149999999999999E-2</v>
      </c>
      <c r="L2633" s="20">
        <v>9.5000000000000011E-4</v>
      </c>
      <c r="M2633" s="20">
        <v>1.4855844791666665E-2</v>
      </c>
      <c r="N2633" s="1">
        <v>1</v>
      </c>
      <c r="O2633" s="8">
        <f>IFERROR(IFERROR(Tabela_BI[[#This Row],[nº Capt. Superf. - DAEE]]/(Tabela_BI[[#This Row],[nº Capt. Subt. - DAEE]] + Tabela_BI[[#This Row],[nº Capt. Superf. - DAEE]]),"") *100,"")</f>
        <v>7.1428571428571423</v>
      </c>
      <c r="P2633" s="8">
        <f>IFERROR(IFERROR(Tabela_BI[[#This Row],[nº Capt. Subt. - DAEE]] /(Tabela_BI[[#This Row],[nº Capt. Subt. - DAEE]] + Tabela_BI[[#This Row],[nº Capt. Superf. - DAEE]]),"") *100,"")</f>
        <v>92.857142857142861</v>
      </c>
      <c r="Q2633" s="1">
        <v>1</v>
      </c>
      <c r="R2633" s="1">
        <v>13</v>
      </c>
      <c r="S2633" s="6">
        <v>307.476</v>
      </c>
      <c r="T2633" s="6">
        <v>307.476</v>
      </c>
      <c r="W2633" s="1"/>
      <c r="X2633" s="1"/>
      <c r="Y2633" s="1"/>
      <c r="AC2633" s="1"/>
      <c r="AF2633" s="1"/>
      <c r="AG2633" s="1"/>
    </row>
    <row r="2634" spans="1:33" hidden="1" x14ac:dyDescent="0.25">
      <c r="A2634" s="1">
        <v>3</v>
      </c>
      <c r="B2634" s="1">
        <v>2018</v>
      </c>
      <c r="C2634" s="1">
        <v>35554063</v>
      </c>
      <c r="D2634" s="44" t="s">
        <v>670</v>
      </c>
      <c r="E2634" s="20">
        <v>0.86499967099999975</v>
      </c>
      <c r="F2634" s="20">
        <v>0.8549948129999998</v>
      </c>
      <c r="G2634" s="20">
        <v>1.0004858E-2</v>
      </c>
      <c r="H2634" s="20">
        <v>1.6346397767630599E-4</v>
      </c>
      <c r="I2634" s="20">
        <v>0.80570999999999993</v>
      </c>
      <c r="J2634" s="20">
        <v>3.4000000000000002E-3</v>
      </c>
      <c r="K2634" s="20">
        <v>1.2E-4</v>
      </c>
      <c r="L2634" s="20">
        <v>5.5769671000000028E-2</v>
      </c>
      <c r="M2634" s="20">
        <v>0.1957844690277778</v>
      </c>
      <c r="N2634" s="1">
        <v>20</v>
      </c>
      <c r="O2634" s="8">
        <f>IFERROR(IFERROR(Tabela_BI[[#This Row],[nº Capt. Superf. - DAEE]]/(Tabela_BI[[#This Row],[nº Capt. Subt. - DAEE]] + Tabela_BI[[#This Row],[nº Capt. Superf. - DAEE]]),"") *100,"")</f>
        <v>66.197183098591552</v>
      </c>
      <c r="P2634" s="8">
        <f>IFERROR(IFERROR(Tabela_BI[[#This Row],[nº Capt. Subt. - DAEE]] /(Tabela_BI[[#This Row],[nº Capt. Subt. - DAEE]] + Tabela_BI[[#This Row],[nº Capt. Superf. - DAEE]]),"") *100,"")</f>
        <v>33.802816901408448</v>
      </c>
      <c r="Q2634" s="1">
        <v>47</v>
      </c>
      <c r="R2634" s="1">
        <v>24</v>
      </c>
      <c r="S2634" s="6">
        <v>1847.0103299999996</v>
      </c>
      <c r="T2634" s="6">
        <v>1839.6222886799997</v>
      </c>
      <c r="W2634" s="1"/>
      <c r="X2634" s="1"/>
      <c r="Y2634" s="1"/>
      <c r="AC2634" s="1"/>
      <c r="AF2634" s="1"/>
      <c r="AG2634" s="1"/>
    </row>
    <row r="2635" spans="1:33" hidden="1" x14ac:dyDescent="0.25">
      <c r="A2635" s="1">
        <v>17</v>
      </c>
      <c r="B2635" s="1">
        <v>2018</v>
      </c>
      <c r="C2635" s="1">
        <v>355550517</v>
      </c>
      <c r="D2635" s="44" t="s">
        <v>671</v>
      </c>
      <c r="E2635" s="20">
        <v>0.46185722200000001</v>
      </c>
      <c r="F2635" s="20">
        <v>0.45858648099999999</v>
      </c>
      <c r="G2635" s="20">
        <v>3.2707410000000002E-3</v>
      </c>
      <c r="H2635" s="20">
        <v>0</v>
      </c>
      <c r="I2635" s="20">
        <v>0</v>
      </c>
      <c r="J2635" s="20">
        <v>4.9399999999999999E-3</v>
      </c>
      <c r="K2635" s="20">
        <v>0.44707833299999999</v>
      </c>
      <c r="L2635" s="20">
        <v>9.838889E-3</v>
      </c>
      <c r="M2635" s="20">
        <v>9.181512499999999E-3</v>
      </c>
      <c r="N2635" s="1">
        <v>4</v>
      </c>
      <c r="O2635" s="8">
        <f>IFERROR(IFERROR(Tabela_BI[[#This Row],[nº Capt. Superf. - DAEE]]/(Tabela_BI[[#This Row],[nº Capt. Subt. - DAEE]] + Tabela_BI[[#This Row],[nº Capt. Superf. - DAEE]]),"") *100,"")</f>
        <v>68.181818181818173</v>
      </c>
      <c r="P2635" s="8">
        <f>IFERROR(IFERROR(Tabela_BI[[#This Row],[nº Capt. Subt. - DAEE]] /(Tabela_BI[[#This Row],[nº Capt. Subt. - DAEE]] + Tabela_BI[[#This Row],[nº Capt. Superf. - DAEE]]),"") *100,"")</f>
        <v>31.818181818181817</v>
      </c>
      <c r="Q2635" s="1">
        <v>15</v>
      </c>
      <c r="R2635" s="1">
        <v>7</v>
      </c>
      <c r="S2635" s="6">
        <v>174.48132239999998</v>
      </c>
      <c r="T2635" s="6">
        <v>174.48132239999998</v>
      </c>
      <c r="W2635" s="1"/>
      <c r="X2635" s="1"/>
      <c r="Y2635" s="1"/>
      <c r="AC2635" s="1"/>
      <c r="AF2635" s="1"/>
      <c r="AG2635" s="1"/>
    </row>
    <row r="2636" spans="1:33" hidden="1" x14ac:dyDescent="0.25">
      <c r="A2636" s="1">
        <v>15</v>
      </c>
      <c r="B2636" s="1">
        <v>2018</v>
      </c>
      <c r="C2636" s="1">
        <v>355560415</v>
      </c>
      <c r="D2636" s="44" t="s">
        <v>672</v>
      </c>
      <c r="E2636" s="20">
        <v>7.8362545999999991E-2</v>
      </c>
      <c r="F2636" s="20">
        <v>9.4525460000000009E-3</v>
      </c>
      <c r="G2636" s="20">
        <v>6.8909999999999985E-2</v>
      </c>
      <c r="H2636" s="20">
        <v>0</v>
      </c>
      <c r="I2636" s="20">
        <v>2.8049999999999995E-2</v>
      </c>
      <c r="J2636" s="20">
        <v>1.7070000000000002E-2</v>
      </c>
      <c r="K2636" s="20">
        <v>2.7392546000000007E-2</v>
      </c>
      <c r="L2636" s="20">
        <v>5.8500000000000002E-3</v>
      </c>
      <c r="M2636" s="20">
        <v>2.3257664194915255E-2</v>
      </c>
      <c r="N2636" s="1">
        <v>1</v>
      </c>
      <c r="O2636" s="8">
        <f>IFERROR(IFERROR(Tabela_BI[[#This Row],[nº Capt. Superf. - DAEE]]/(Tabela_BI[[#This Row],[nº Capt. Subt. - DAEE]] + Tabela_BI[[#This Row],[nº Capt. Superf. - DAEE]]),"") *100,"")</f>
        <v>26.086956521739129</v>
      </c>
      <c r="P2636" s="8">
        <f>IFERROR(IFERROR(Tabela_BI[[#This Row],[nº Capt. Subt. - DAEE]] /(Tabela_BI[[#This Row],[nº Capt. Subt. - DAEE]] + Tabela_BI[[#This Row],[nº Capt. Superf. - DAEE]]),"") *100,"")</f>
        <v>73.91304347826086</v>
      </c>
      <c r="Q2636" s="1">
        <v>12</v>
      </c>
      <c r="R2636" s="1">
        <v>34</v>
      </c>
      <c r="S2636" s="6">
        <v>505.22399999999999</v>
      </c>
      <c r="T2636" s="6">
        <v>505.22399999999999</v>
      </c>
      <c r="W2636" s="1"/>
      <c r="X2636" s="1"/>
      <c r="Y2636" s="1"/>
      <c r="AC2636" s="1"/>
      <c r="AF2636" s="1"/>
      <c r="AG2636" s="1"/>
    </row>
    <row r="2637" spans="1:33" hidden="1" x14ac:dyDescent="0.25">
      <c r="A2637" s="1">
        <v>19</v>
      </c>
      <c r="B2637" s="1">
        <v>2018</v>
      </c>
      <c r="C2637" s="1">
        <v>355570319</v>
      </c>
      <c r="D2637" s="44" t="s">
        <v>673</v>
      </c>
      <c r="E2637" s="20">
        <v>5.7140740000000004E-3</v>
      </c>
      <c r="F2637" s="20">
        <v>1.574074E-3</v>
      </c>
      <c r="G2637" s="20">
        <v>4.1400000000000005E-3</v>
      </c>
      <c r="H2637" s="20">
        <v>0</v>
      </c>
      <c r="I2637" s="20">
        <v>4.0600000000000002E-3</v>
      </c>
      <c r="J2637" s="20">
        <v>0</v>
      </c>
      <c r="K2637" s="20">
        <v>1.574074E-3</v>
      </c>
      <c r="L2637" s="20">
        <v>8.0000000000000007E-5</v>
      </c>
      <c r="M2637" s="20">
        <v>3.4971166666666665E-3</v>
      </c>
      <c r="N2637" s="1">
        <v>3</v>
      </c>
      <c r="O2637" s="8">
        <f>IFERROR(IFERROR(Tabela_BI[[#This Row],[nº Capt. Superf. - DAEE]]/(Tabela_BI[[#This Row],[nº Capt. Subt. - DAEE]] + Tabela_BI[[#This Row],[nº Capt. Superf. - DAEE]]),"") *100,"")</f>
        <v>16.666666666666664</v>
      </c>
      <c r="P2637" s="8">
        <f>IFERROR(IFERROR(Tabela_BI[[#This Row],[nº Capt. Subt. - DAEE]] /(Tabela_BI[[#This Row],[nº Capt. Subt. - DAEE]] + Tabela_BI[[#This Row],[nº Capt. Superf. - DAEE]]),"") *100,"")</f>
        <v>83.333333333333343</v>
      </c>
      <c r="Q2637" s="1">
        <v>1</v>
      </c>
      <c r="R2637" s="1">
        <v>5</v>
      </c>
      <c r="S2637" s="6">
        <v>73.823400000000007</v>
      </c>
      <c r="T2637" s="6">
        <v>73.823400000000007</v>
      </c>
      <c r="W2637" s="1"/>
      <c r="X2637" s="1"/>
      <c r="Y2637" s="1"/>
      <c r="AC2637" s="1"/>
      <c r="AF2637" s="1"/>
      <c r="AG2637" s="1"/>
    </row>
    <row r="2638" spans="1:33" hidden="1" x14ac:dyDescent="0.25">
      <c r="A2638" s="1">
        <v>15</v>
      </c>
      <c r="B2638" s="1">
        <v>2018</v>
      </c>
      <c r="C2638" s="1">
        <v>355580215</v>
      </c>
      <c r="D2638" s="44" t="s">
        <v>674</v>
      </c>
      <c r="E2638" s="20">
        <v>0.20130270699999997</v>
      </c>
      <c r="F2638" s="20">
        <v>0.17030548499999995</v>
      </c>
      <c r="G2638" s="20">
        <v>3.0997222000000005E-2</v>
      </c>
      <c r="H2638" s="20">
        <v>0</v>
      </c>
      <c r="I2638" s="20">
        <v>2.7799999999999999E-3</v>
      </c>
      <c r="J2638" s="20">
        <v>1.4999999999999999E-4</v>
      </c>
      <c r="K2638" s="20">
        <v>0.19752798499999993</v>
      </c>
      <c r="L2638" s="20">
        <v>8.4472200000000001E-4</v>
      </c>
      <c r="M2638" s="20">
        <v>2.124631770833333E-2</v>
      </c>
      <c r="N2638" s="1">
        <v>8</v>
      </c>
      <c r="O2638" s="8">
        <f>IFERROR(IFERROR(Tabela_BI[[#This Row],[nº Capt. Superf. - DAEE]]/(Tabela_BI[[#This Row],[nº Capt. Subt. - DAEE]] + Tabela_BI[[#This Row],[nº Capt. Superf. - DAEE]]),"") *100,"")</f>
        <v>74.418604651162795</v>
      </c>
      <c r="P2638" s="8">
        <f>IFERROR(IFERROR(Tabela_BI[[#This Row],[nº Capt. Subt. - DAEE]] /(Tabela_BI[[#This Row],[nº Capt. Subt. - DAEE]] + Tabela_BI[[#This Row],[nº Capt. Superf. - DAEE]]),"") *100,"")</f>
        <v>25.581395348837212</v>
      </c>
      <c r="Q2638" s="1">
        <v>64</v>
      </c>
      <c r="R2638" s="1">
        <v>22</v>
      </c>
      <c r="S2638" s="6">
        <v>413.91</v>
      </c>
      <c r="T2638" s="6">
        <v>413.91</v>
      </c>
      <c r="W2638" s="1"/>
      <c r="X2638" s="1"/>
      <c r="Y2638" s="1"/>
      <c r="AC2638" s="1"/>
      <c r="AF2638" s="1"/>
      <c r="AG2638" s="1"/>
    </row>
    <row r="2639" spans="1:33" hidden="1" x14ac:dyDescent="0.25">
      <c r="A2639" s="1">
        <v>18</v>
      </c>
      <c r="B2639" s="1">
        <v>2018</v>
      </c>
      <c r="C2639" s="1">
        <v>355580218</v>
      </c>
      <c r="D2639" s="44" t="s">
        <v>674</v>
      </c>
      <c r="E2639" s="20">
        <v>2.5309999999999999E-2</v>
      </c>
      <c r="F2639" s="20">
        <v>2.5309999999999999E-2</v>
      </c>
      <c r="G2639" s="20">
        <v>0</v>
      </c>
      <c r="H2639" s="20">
        <v>0</v>
      </c>
      <c r="I2639" s="20">
        <v>0</v>
      </c>
      <c r="J2639" s="20">
        <v>0</v>
      </c>
      <c r="K2639" s="20">
        <v>2.5309999999999999E-2</v>
      </c>
      <c r="L2639" s="20">
        <v>0</v>
      </c>
      <c r="N2639" s="1" t="s">
        <v>47</v>
      </c>
      <c r="O2639" s="8" t="str">
        <f>IFERROR(IFERROR(Tabela_BI[[#This Row],[nº Capt. Superf. - DAEE]]/(Tabela_BI[[#This Row],[nº Capt. Subt. - DAEE]] + Tabela_BI[[#This Row],[nº Capt. Superf. - DAEE]]),"") *100,"")</f>
        <v/>
      </c>
      <c r="P2639" s="8" t="str">
        <f>IFERROR(IFERROR(Tabela_BI[[#This Row],[nº Capt. Subt. - DAEE]] /(Tabela_BI[[#This Row],[nº Capt. Subt. - DAEE]] + Tabela_BI[[#This Row],[nº Capt. Superf. - DAEE]]),"") *100,"")</f>
        <v/>
      </c>
      <c r="Q2639" s="1">
        <v>7</v>
      </c>
      <c r="R2639" s="1" t="s">
        <v>47</v>
      </c>
      <c r="S2639" s="6"/>
      <c r="T2639" s="6"/>
      <c r="W2639" s="1"/>
      <c r="X2639" s="1"/>
      <c r="Y2639" s="1"/>
      <c r="AC2639" s="1"/>
      <c r="AF2639" s="1"/>
      <c r="AG2639" s="1"/>
    </row>
    <row r="2640" spans="1:33" hidden="1" x14ac:dyDescent="0.25">
      <c r="A2640" s="1">
        <v>16</v>
      </c>
      <c r="B2640" s="1">
        <v>2018</v>
      </c>
      <c r="C2640" s="1">
        <v>355590116</v>
      </c>
      <c r="D2640" s="44" t="s">
        <v>675</v>
      </c>
      <c r="E2640" s="20">
        <v>8.3876390000000006E-3</v>
      </c>
      <c r="F2640" s="20">
        <v>4.96E-3</v>
      </c>
      <c r="G2640" s="20">
        <v>3.4276390000000001E-3</v>
      </c>
      <c r="H2640" s="20">
        <v>0</v>
      </c>
      <c r="I2640" s="20">
        <v>2.82E-3</v>
      </c>
      <c r="J2640" s="20">
        <v>0</v>
      </c>
      <c r="K2640" s="20">
        <v>4.9300000000000004E-3</v>
      </c>
      <c r="L2640" s="20">
        <v>6.3763899999999996E-4</v>
      </c>
      <c r="M2640" s="20">
        <v>3.1588541666666666E-3</v>
      </c>
      <c r="N2640" s="1" t="s">
        <v>47</v>
      </c>
      <c r="O2640" s="8">
        <f>IFERROR(IFERROR(Tabela_BI[[#This Row],[nº Capt. Superf. - DAEE]]/(Tabela_BI[[#This Row],[nº Capt. Subt. - DAEE]] + Tabela_BI[[#This Row],[nº Capt. Superf. - DAEE]]),"") *100,"")</f>
        <v>66.666666666666657</v>
      </c>
      <c r="P2640" s="8">
        <f>IFERROR(IFERROR(Tabela_BI[[#This Row],[nº Capt. Subt. - DAEE]] /(Tabela_BI[[#This Row],[nº Capt. Subt. - DAEE]] + Tabela_BI[[#This Row],[nº Capt. Superf. - DAEE]]),"") *100,"")</f>
        <v>33.333333333333329</v>
      </c>
      <c r="Q2640" s="1">
        <v>4</v>
      </c>
      <c r="R2640" s="1">
        <v>2</v>
      </c>
      <c r="S2640" s="6">
        <v>45.746693999999998</v>
      </c>
      <c r="T2640" s="6">
        <v>45.746693999999998</v>
      </c>
      <c r="W2640" s="1"/>
      <c r="X2640" s="1"/>
      <c r="Y2640" s="1"/>
      <c r="AC2640" s="1"/>
      <c r="AF2640" s="1"/>
      <c r="AG2640" s="1"/>
    </row>
    <row r="2641" spans="1:33" hidden="1" x14ac:dyDescent="0.25">
      <c r="A2641" s="1">
        <v>16</v>
      </c>
      <c r="B2641" s="1">
        <v>2018</v>
      </c>
      <c r="C2641" s="1">
        <v>355600816</v>
      </c>
      <c r="D2641" s="44" t="s">
        <v>676</v>
      </c>
      <c r="E2641" s="20">
        <v>0.24751234600000002</v>
      </c>
      <c r="F2641" s="20">
        <v>1.1580000000000003E-2</v>
      </c>
      <c r="G2641" s="20">
        <v>0.23593234600000001</v>
      </c>
      <c r="H2641" s="20">
        <v>0</v>
      </c>
      <c r="I2641" s="20">
        <v>5.3204259000000004E-2</v>
      </c>
      <c r="J2641" s="20">
        <v>2.0400000000000001E-3</v>
      </c>
      <c r="K2641" s="20">
        <v>0.18251808700000002</v>
      </c>
      <c r="L2641" s="20">
        <v>9.75E-3</v>
      </c>
      <c r="M2641" s="20">
        <v>3.5434324533564814E-2</v>
      </c>
      <c r="N2641" s="1">
        <v>7</v>
      </c>
      <c r="O2641" s="8">
        <f>IFERROR(IFERROR(Tabela_BI[[#This Row],[nº Capt. Superf. - DAEE]]/(Tabela_BI[[#This Row],[nº Capt. Subt. - DAEE]] + Tabela_BI[[#This Row],[nº Capt. Superf. - DAEE]]),"") *100,"")</f>
        <v>18.30985915492958</v>
      </c>
      <c r="P2641" s="8">
        <f>IFERROR(IFERROR(Tabela_BI[[#This Row],[nº Capt. Subt. - DAEE]] /(Tabela_BI[[#This Row],[nº Capt. Subt. - DAEE]] + Tabela_BI[[#This Row],[nº Capt. Superf. - DAEE]]),"") *100,"")</f>
        <v>81.690140845070431</v>
      </c>
      <c r="Q2641" s="1">
        <v>13</v>
      </c>
      <c r="R2641" s="1">
        <v>58</v>
      </c>
      <c r="S2641" s="6">
        <v>633.22559999999999</v>
      </c>
      <c r="T2641" s="6">
        <v>633.22559999999999</v>
      </c>
      <c r="W2641" s="1"/>
      <c r="X2641" s="1"/>
      <c r="Y2641" s="1"/>
      <c r="AC2641" s="1"/>
      <c r="AF2641" s="1"/>
      <c r="AG2641" s="1"/>
    </row>
    <row r="2642" spans="1:33" hidden="1" x14ac:dyDescent="0.25">
      <c r="A2642" s="1">
        <v>15</v>
      </c>
      <c r="B2642" s="1">
        <v>2018</v>
      </c>
      <c r="C2642" s="1">
        <v>355610715</v>
      </c>
      <c r="D2642" s="44" t="s">
        <v>677</v>
      </c>
      <c r="E2642" s="20">
        <v>3.4515741000000003E-2</v>
      </c>
      <c r="F2642" s="20">
        <v>7.8300000000000002E-3</v>
      </c>
      <c r="G2642" s="20">
        <v>2.6685741000000006E-2</v>
      </c>
      <c r="H2642" s="20">
        <v>0</v>
      </c>
      <c r="I2642" s="20">
        <v>0</v>
      </c>
      <c r="J2642" s="20">
        <v>4.0757409999999999E-3</v>
      </c>
      <c r="K2642" s="20">
        <v>2.7959999999999999E-2</v>
      </c>
      <c r="L2642" s="20">
        <v>2.4800000000000017E-3</v>
      </c>
      <c r="M2642" s="20">
        <v>3.7845821759259261E-2</v>
      </c>
      <c r="N2642" s="1">
        <v>3</v>
      </c>
      <c r="O2642" s="8">
        <f>IFERROR(IFERROR(Tabela_BI[[#This Row],[nº Capt. Superf. - DAEE]]/(Tabela_BI[[#This Row],[nº Capt. Subt. - DAEE]] + Tabela_BI[[#This Row],[nº Capt. Superf. - DAEE]]),"") *100,"")</f>
        <v>12.820512820512819</v>
      </c>
      <c r="P2642" s="8">
        <f>IFERROR(IFERROR(Tabela_BI[[#This Row],[nº Capt. Subt. - DAEE]] /(Tabela_BI[[#This Row],[nº Capt. Subt. - DAEE]] + Tabela_BI[[#This Row],[nº Capt. Superf. - DAEE]]),"") *100,"")</f>
        <v>87.179487179487182</v>
      </c>
      <c r="Q2642" s="1">
        <v>5</v>
      </c>
      <c r="R2642" s="1">
        <v>34</v>
      </c>
      <c r="S2642" s="6">
        <v>646.43399999999997</v>
      </c>
      <c r="T2642" s="6">
        <v>646.43399999999997</v>
      </c>
      <c r="W2642" s="1"/>
      <c r="X2642" s="1"/>
      <c r="Y2642" s="1"/>
      <c r="AC2642" s="1"/>
      <c r="AF2642" s="1"/>
      <c r="AG2642" s="1"/>
    </row>
    <row r="2643" spans="1:33" hidden="1" x14ac:dyDescent="0.25">
      <c r="A2643" s="1">
        <v>18</v>
      </c>
      <c r="B2643" s="1">
        <v>2018</v>
      </c>
      <c r="C2643" s="1">
        <v>355610718</v>
      </c>
      <c r="D2643" s="44" t="s">
        <v>677</v>
      </c>
      <c r="E2643" s="20">
        <v>0.14612</v>
      </c>
      <c r="F2643" s="20">
        <v>0.14543</v>
      </c>
      <c r="G2643" s="20">
        <v>6.9000000000000008E-4</v>
      </c>
      <c r="H2643" s="20">
        <v>0</v>
      </c>
      <c r="I2643" s="20">
        <v>0</v>
      </c>
      <c r="J2643" s="20">
        <v>3.8999999999999999E-4</v>
      </c>
      <c r="K2643" s="20">
        <v>0.14530999999999999</v>
      </c>
      <c r="L2643" s="20">
        <v>4.2000000000000002E-4</v>
      </c>
      <c r="N2643" s="1">
        <v>3</v>
      </c>
      <c r="O2643" s="8">
        <f>IFERROR(IFERROR(Tabela_BI[[#This Row],[nº Capt. Superf. - DAEE]]/(Tabela_BI[[#This Row],[nº Capt. Subt. - DAEE]] + Tabela_BI[[#This Row],[nº Capt. Superf. - DAEE]]),"") *100,"")</f>
        <v>71.428571428571431</v>
      </c>
      <c r="P2643" s="8">
        <f>IFERROR(IFERROR(Tabela_BI[[#This Row],[nº Capt. Subt. - DAEE]] /(Tabela_BI[[#This Row],[nº Capt. Subt. - DAEE]] + Tabela_BI[[#This Row],[nº Capt. Superf. - DAEE]]),"") *100,"")</f>
        <v>28.571428571428569</v>
      </c>
      <c r="Q2643" s="1">
        <v>5</v>
      </c>
      <c r="R2643" s="1">
        <v>2</v>
      </c>
      <c r="S2643" s="6"/>
      <c r="T2643" s="6"/>
      <c r="W2643" s="1"/>
      <c r="X2643" s="1"/>
      <c r="Y2643" s="1"/>
      <c r="AC2643" s="1"/>
      <c r="AF2643" s="1"/>
      <c r="AG2643" s="1"/>
    </row>
    <row r="2644" spans="1:33" hidden="1" x14ac:dyDescent="0.25">
      <c r="A2644" s="1">
        <v>5</v>
      </c>
      <c r="B2644" s="1">
        <v>2018</v>
      </c>
      <c r="C2644" s="1">
        <v>35562065</v>
      </c>
      <c r="D2644" s="44" t="s">
        <v>678</v>
      </c>
      <c r="E2644" s="20">
        <v>0.86176072299999951</v>
      </c>
      <c r="F2644" s="20">
        <v>0.31395286999999994</v>
      </c>
      <c r="G2644" s="20">
        <v>0.54780785299999957</v>
      </c>
      <c r="H2644" s="20">
        <v>0</v>
      </c>
      <c r="I2644" s="20">
        <v>0.27713338000000004</v>
      </c>
      <c r="J2644" s="20">
        <v>0.45263317900000005</v>
      </c>
      <c r="K2644" s="20">
        <v>4.533314799999999E-2</v>
      </c>
      <c r="L2644" s="20">
        <v>8.6661016000000132E-2</v>
      </c>
      <c r="M2644" s="20">
        <v>0.39507705878472216</v>
      </c>
      <c r="N2644" s="1">
        <v>85</v>
      </c>
      <c r="O2644" s="8">
        <f>IFERROR(IFERROR(Tabela_BI[[#This Row],[nº Capt. Superf. - DAEE]]/(Tabela_BI[[#This Row],[nº Capt. Subt. - DAEE]] + Tabela_BI[[#This Row],[nº Capt. Superf. - DAEE]]),"") *100,"")</f>
        <v>13.043478260869565</v>
      </c>
      <c r="P2644" s="8">
        <f>IFERROR(IFERROR(Tabela_BI[[#This Row],[nº Capt. Subt. - DAEE]] /(Tabela_BI[[#This Row],[nº Capt. Subt. - DAEE]] + Tabela_BI[[#This Row],[nº Capt. Superf. - DAEE]]),"") *100,"")</f>
        <v>86.956521739130437</v>
      </c>
      <c r="Q2644" s="1">
        <v>51</v>
      </c>
      <c r="R2644" s="1">
        <v>340</v>
      </c>
      <c r="S2644" s="6">
        <v>5944.5640800000001</v>
      </c>
      <c r="T2644" s="6">
        <v>5944.5640800000001</v>
      </c>
      <c r="W2644" s="1"/>
      <c r="X2644" s="1"/>
      <c r="Y2644" s="1"/>
      <c r="AC2644" s="1"/>
      <c r="AF2644" s="1"/>
      <c r="AG2644" s="1"/>
    </row>
    <row r="2645" spans="1:33" hidden="1" x14ac:dyDescent="0.25">
      <c r="A2645" s="1">
        <v>19</v>
      </c>
      <c r="B2645" s="1">
        <v>2018</v>
      </c>
      <c r="C2645" s="1">
        <v>355630519</v>
      </c>
      <c r="D2645" s="44" t="s">
        <v>679</v>
      </c>
      <c r="E2645" s="20">
        <v>0.6427429349999999</v>
      </c>
      <c r="F2645" s="20">
        <v>0.61596071299999988</v>
      </c>
      <c r="G2645" s="20">
        <v>2.6782222000000005E-2</v>
      </c>
      <c r="H2645" s="20">
        <v>0</v>
      </c>
      <c r="I2645" s="20">
        <v>1.158E-2</v>
      </c>
      <c r="J2645" s="20">
        <v>5.0322219999999994E-3</v>
      </c>
      <c r="K2645" s="20">
        <v>0.61596071299999988</v>
      </c>
      <c r="L2645" s="20">
        <v>1.017E-2</v>
      </c>
      <c r="M2645" s="20">
        <v>7.2175844907407402E-2</v>
      </c>
      <c r="N2645" s="1">
        <v>7</v>
      </c>
      <c r="O2645" s="8">
        <f>IFERROR(IFERROR(Tabela_BI[[#This Row],[nº Capt. Superf. - DAEE]]/(Tabela_BI[[#This Row],[nº Capt. Subt. - DAEE]] + Tabela_BI[[#This Row],[nº Capt. Superf. - DAEE]]),"") *100,"")</f>
        <v>60</v>
      </c>
      <c r="P2645" s="8">
        <f>IFERROR(IFERROR(Tabela_BI[[#This Row],[nº Capt. Subt. - DAEE]] /(Tabela_BI[[#This Row],[nº Capt. Subt. - DAEE]] + Tabela_BI[[#This Row],[nº Capt. Superf. - DAEE]]),"") *100,"")</f>
        <v>40</v>
      </c>
      <c r="Q2645" s="1">
        <v>21</v>
      </c>
      <c r="R2645" s="1">
        <v>14</v>
      </c>
      <c r="S2645" s="6">
        <v>1339.1623079999999</v>
      </c>
      <c r="T2645" s="6">
        <v>1339.1623079999999</v>
      </c>
      <c r="W2645" s="1"/>
      <c r="X2645" s="1"/>
      <c r="Y2645" s="1"/>
      <c r="AC2645" s="1"/>
      <c r="AF2645" s="1"/>
      <c r="AG2645" s="1"/>
    </row>
    <row r="2646" spans="1:33" hidden="1" x14ac:dyDescent="0.25">
      <c r="A2646" s="1">
        <v>20</v>
      </c>
      <c r="B2646" s="1">
        <v>2018</v>
      </c>
      <c r="C2646" s="1">
        <v>355630520</v>
      </c>
      <c r="D2646" s="44" t="s">
        <v>679</v>
      </c>
      <c r="E2646" s="20">
        <v>0.16375999999999999</v>
      </c>
      <c r="F2646" s="20">
        <v>0</v>
      </c>
      <c r="G2646" s="20">
        <v>0.16375999999999999</v>
      </c>
      <c r="H2646" s="20">
        <v>0</v>
      </c>
      <c r="I2646" s="20">
        <v>0</v>
      </c>
      <c r="J2646" s="20">
        <v>8.2289999999999988E-2</v>
      </c>
      <c r="K2646" s="20">
        <v>5.0000000000000002E-5</v>
      </c>
      <c r="L2646" s="20">
        <v>8.1420000000000006E-2</v>
      </c>
      <c r="N2646" s="1" t="s">
        <v>47</v>
      </c>
      <c r="O2646" s="8" t="str">
        <f>IFERROR(IFERROR(Tabela_BI[[#This Row],[nº Capt. Superf. - DAEE]]/(Tabela_BI[[#This Row],[nº Capt. Subt. - DAEE]] + Tabela_BI[[#This Row],[nº Capt. Superf. - DAEE]]),"") *100,"")</f>
        <v/>
      </c>
      <c r="P2646" s="8" t="str">
        <f>IFERROR(IFERROR(Tabela_BI[[#This Row],[nº Capt. Subt. - DAEE]] /(Tabela_BI[[#This Row],[nº Capt. Subt. - DAEE]] + Tabela_BI[[#This Row],[nº Capt. Superf. - DAEE]]),"") *100,"")</f>
        <v/>
      </c>
      <c r="Q2646" s="1" t="s">
        <v>47</v>
      </c>
      <c r="R2646" s="1">
        <v>6</v>
      </c>
      <c r="S2646" s="6"/>
      <c r="T2646" s="6"/>
      <c r="W2646" s="1"/>
      <c r="X2646" s="1"/>
      <c r="Y2646" s="1"/>
      <c r="AC2646" s="1"/>
      <c r="AF2646" s="1"/>
      <c r="AG2646" s="1"/>
    </row>
    <row r="2647" spans="1:33" hidden="1" x14ac:dyDescent="0.25">
      <c r="A2647" s="1">
        <v>5</v>
      </c>
      <c r="B2647" s="1">
        <v>2018</v>
      </c>
      <c r="C2647" s="1">
        <v>35563545</v>
      </c>
      <c r="D2647" s="44" t="s">
        <v>680</v>
      </c>
      <c r="E2647" s="20">
        <v>2.9157823999999978E-2</v>
      </c>
      <c r="F2647" s="20">
        <v>2.4099999999999986E-2</v>
      </c>
      <c r="G2647" s="20">
        <v>5.057823999999992E-3</v>
      </c>
      <c r="H2647" s="20">
        <v>0</v>
      </c>
      <c r="I2647" s="20">
        <v>0</v>
      </c>
      <c r="J2647" s="20">
        <v>5.9000000000000003E-4</v>
      </c>
      <c r="K2647" s="20">
        <v>6.1236109999999976E-3</v>
      </c>
      <c r="L2647" s="20">
        <v>2.2444213000000005E-2</v>
      </c>
      <c r="M2647" s="20">
        <v>1.2464345312500002E-2</v>
      </c>
      <c r="N2647" s="1">
        <v>33</v>
      </c>
      <c r="O2647" s="8">
        <f>IFERROR(IFERROR(Tabela_BI[[#This Row],[nº Capt. Superf. - DAEE]]/(Tabela_BI[[#This Row],[nº Capt. Subt. - DAEE]] + Tabela_BI[[#This Row],[nº Capt. Superf. - DAEE]]),"") *100,"")</f>
        <v>17.424242424242426</v>
      </c>
      <c r="P2647" s="8">
        <f>IFERROR(IFERROR(Tabela_BI[[#This Row],[nº Capt. Subt. - DAEE]] /(Tabela_BI[[#This Row],[nº Capt. Subt. - DAEE]] + Tabela_BI[[#This Row],[nº Capt. Superf. - DAEE]]),"") *100,"")</f>
        <v>82.575757575757578</v>
      </c>
      <c r="Q2647" s="1">
        <v>23</v>
      </c>
      <c r="R2647" s="1">
        <v>109</v>
      </c>
      <c r="S2647" s="6">
        <v>172.56072599999999</v>
      </c>
      <c r="T2647" s="6">
        <v>172.56072599999999</v>
      </c>
      <c r="W2647" s="1"/>
      <c r="X2647" s="1"/>
      <c r="Y2647" s="1"/>
      <c r="AC2647" s="1"/>
      <c r="AF2647" s="1"/>
      <c r="AG2647" s="1"/>
    </row>
    <row r="2648" spans="1:33" hidden="1" x14ac:dyDescent="0.25">
      <c r="A2648" s="1">
        <v>4</v>
      </c>
      <c r="B2648" s="1">
        <v>2018</v>
      </c>
      <c r="C2648" s="1">
        <v>35564044</v>
      </c>
      <c r="D2648" s="44" t="s">
        <v>681</v>
      </c>
      <c r="E2648" s="20">
        <v>0.19743351899999995</v>
      </c>
      <c r="F2648" s="20">
        <v>0.18372629699999996</v>
      </c>
      <c r="G2648" s="20">
        <v>1.3707221999999993E-2</v>
      </c>
      <c r="H2648" s="20">
        <v>0</v>
      </c>
      <c r="I2648" s="20">
        <v>0</v>
      </c>
      <c r="J2648" s="20">
        <v>8.5799999999999974E-3</v>
      </c>
      <c r="K2648" s="20">
        <v>0.18446351899999999</v>
      </c>
      <c r="L2648" s="20">
        <v>4.3900000000000007E-3</v>
      </c>
      <c r="M2648" s="20">
        <v>0.12353116087962962</v>
      </c>
      <c r="N2648" s="1">
        <v>27</v>
      </c>
      <c r="O2648" s="8">
        <f>IFERROR(IFERROR(Tabela_BI[[#This Row],[nº Capt. Superf. - DAEE]]/(Tabela_BI[[#This Row],[nº Capt. Subt. - DAEE]] + Tabela_BI[[#This Row],[nº Capt. Superf. - DAEE]]),"") *100,"")</f>
        <v>55.813953488372093</v>
      </c>
      <c r="P2648" s="8">
        <f>IFERROR(IFERROR(Tabela_BI[[#This Row],[nº Capt. Subt. - DAEE]] /(Tabela_BI[[#This Row],[nº Capt. Subt. - DAEE]] + Tabela_BI[[#This Row],[nº Capt. Superf. - DAEE]]),"") *100,"")</f>
        <v>44.186046511627907</v>
      </c>
      <c r="Q2648" s="1">
        <v>48</v>
      </c>
      <c r="R2648" s="1">
        <v>38</v>
      </c>
      <c r="S2648" s="6">
        <v>2182.3020000000001</v>
      </c>
      <c r="T2648" s="6">
        <v>1964.0718000000002</v>
      </c>
      <c r="W2648" s="1"/>
      <c r="X2648" s="1"/>
      <c r="Y2648" s="1"/>
      <c r="AC2648" s="1"/>
      <c r="AF2648" s="1"/>
      <c r="AG2648" s="1"/>
    </row>
    <row r="2649" spans="1:33" hidden="1" x14ac:dyDescent="0.25">
      <c r="A2649" s="1">
        <v>9</v>
      </c>
      <c r="B2649" s="1">
        <v>2018</v>
      </c>
      <c r="C2649" s="1">
        <v>35564049</v>
      </c>
      <c r="D2649" s="44" t="s">
        <v>681</v>
      </c>
      <c r="E2649" s="20">
        <v>0.29281921299999991</v>
      </c>
      <c r="F2649" s="20">
        <v>0.29065611099999994</v>
      </c>
      <c r="G2649" s="20">
        <v>2.1631019999999996E-3</v>
      </c>
      <c r="H2649" s="20">
        <v>3.6144755200405859E-2</v>
      </c>
      <c r="I2649" s="20">
        <v>0</v>
      </c>
      <c r="J2649" s="20">
        <v>2.7999999999999998E-4</v>
      </c>
      <c r="K2649" s="20">
        <v>0.28773560200000003</v>
      </c>
      <c r="L2649" s="20">
        <v>4.8036109999999993E-3</v>
      </c>
      <c r="N2649" s="1">
        <v>16</v>
      </c>
      <c r="O2649" s="8">
        <f>IFERROR(IFERROR(Tabela_BI[[#This Row],[nº Capt. Superf. - DAEE]]/(Tabela_BI[[#This Row],[nº Capt. Subt. - DAEE]] + Tabela_BI[[#This Row],[nº Capt. Superf. - DAEE]]),"") *100,"")</f>
        <v>71.875</v>
      </c>
      <c r="P2649" s="8">
        <f>IFERROR(IFERROR(Tabela_BI[[#This Row],[nº Capt. Subt. - DAEE]] /(Tabela_BI[[#This Row],[nº Capt. Subt. - DAEE]] + Tabela_BI[[#This Row],[nº Capt. Superf. - DAEE]]),"") *100,"")</f>
        <v>28.125</v>
      </c>
      <c r="Q2649" s="1">
        <v>23</v>
      </c>
      <c r="R2649" s="1">
        <v>9</v>
      </c>
      <c r="S2649" s="6"/>
      <c r="T2649" s="6"/>
      <c r="W2649" s="1"/>
      <c r="X2649" s="1"/>
      <c r="Y2649" s="1"/>
      <c r="AC2649" s="1"/>
      <c r="AF2649" s="1"/>
      <c r="AG2649" s="1"/>
    </row>
    <row r="2650" spans="1:33" hidden="1" x14ac:dyDescent="0.25">
      <c r="A2650" s="1">
        <v>6</v>
      </c>
      <c r="B2650" s="1">
        <v>2018</v>
      </c>
      <c r="C2650" s="1">
        <v>35564536</v>
      </c>
      <c r="D2650" s="44" t="s">
        <v>682</v>
      </c>
      <c r="E2650" s="20">
        <v>0</v>
      </c>
      <c r="F2650" s="20">
        <v>0</v>
      </c>
      <c r="G2650" s="20">
        <v>0</v>
      </c>
      <c r="H2650" s="20">
        <v>0</v>
      </c>
      <c r="I2650" s="20">
        <v>0</v>
      </c>
      <c r="J2650" s="20">
        <v>0</v>
      </c>
      <c r="K2650" s="20">
        <v>0</v>
      </c>
      <c r="L2650" s="20">
        <v>0</v>
      </c>
      <c r="N2650" s="1">
        <v>3</v>
      </c>
      <c r="O2650" s="8" t="str">
        <f>IFERROR(IFERROR(Tabela_BI[[#This Row],[nº Capt. Superf. - DAEE]]/(Tabela_BI[[#This Row],[nº Capt. Subt. - DAEE]] + Tabela_BI[[#This Row],[nº Capt. Superf. - DAEE]]),"") *100,"")</f>
        <v/>
      </c>
      <c r="P2650" s="8" t="str">
        <f>IFERROR(IFERROR(Tabela_BI[[#This Row],[nº Capt. Subt. - DAEE]] /(Tabela_BI[[#This Row],[nº Capt. Subt. - DAEE]] + Tabela_BI[[#This Row],[nº Capt. Superf. - DAEE]]),"") *100,"")</f>
        <v/>
      </c>
      <c r="Q2650" s="1">
        <v>0</v>
      </c>
      <c r="R2650" s="1">
        <v>0</v>
      </c>
      <c r="S2650" s="6"/>
      <c r="T2650" s="6"/>
      <c r="W2650" s="1"/>
      <c r="X2650" s="1"/>
      <c r="Y2650" s="1"/>
      <c r="AC2650" s="1"/>
      <c r="AF2650" s="1"/>
      <c r="AG2650" s="1"/>
    </row>
    <row r="2651" spans="1:33" hidden="1" x14ac:dyDescent="0.25">
      <c r="A2651" s="1">
        <v>10</v>
      </c>
      <c r="B2651" s="1">
        <v>2018</v>
      </c>
      <c r="C2651" s="1">
        <v>355645310</v>
      </c>
      <c r="D2651" s="44" t="s">
        <v>682</v>
      </c>
      <c r="E2651" s="20">
        <v>7.7268888999999966E-2</v>
      </c>
      <c r="F2651" s="20">
        <v>1.07E-3</v>
      </c>
      <c r="G2651" s="20">
        <v>7.6198888999999964E-2</v>
      </c>
      <c r="H2651" s="20">
        <v>0</v>
      </c>
      <c r="I2651" s="20">
        <v>0</v>
      </c>
      <c r="J2651" s="20">
        <v>7.4999999999999997E-3</v>
      </c>
      <c r="K2651" s="20">
        <v>8.1888900000000016E-4</v>
      </c>
      <c r="L2651" s="20">
        <v>6.894999999999997E-2</v>
      </c>
      <c r="M2651" s="20">
        <v>0.14632175797800923</v>
      </c>
      <c r="N2651" s="1">
        <v>6</v>
      </c>
      <c r="O2651" s="8">
        <f>IFERROR(IFERROR(Tabela_BI[[#This Row],[nº Capt. Superf. - DAEE]]/(Tabela_BI[[#This Row],[nº Capt. Subt. - DAEE]] + Tabela_BI[[#This Row],[nº Capt. Superf. - DAEE]]),"") *100,"")</f>
        <v>13.157894736842104</v>
      </c>
      <c r="P2651" s="8">
        <f>IFERROR(IFERROR(Tabela_BI[[#This Row],[nº Capt. Subt. - DAEE]] /(Tabela_BI[[#This Row],[nº Capt. Subt. - DAEE]] + Tabela_BI[[#This Row],[nº Capt. Superf. - DAEE]]),"") *100,"")</f>
        <v>86.842105263157904</v>
      </c>
      <c r="Q2651" s="1">
        <v>5</v>
      </c>
      <c r="R2651" s="1">
        <v>33</v>
      </c>
      <c r="S2651" s="6">
        <v>894.24813240000003</v>
      </c>
      <c r="T2651" s="6">
        <v>250.38947707200003</v>
      </c>
      <c r="W2651" s="1"/>
      <c r="X2651" s="1"/>
      <c r="Y2651" s="1"/>
      <c r="AC2651" s="1"/>
      <c r="AF2651" s="1"/>
      <c r="AG2651" s="1"/>
    </row>
    <row r="2652" spans="1:33" hidden="1" x14ac:dyDescent="0.25">
      <c r="A2652" s="1">
        <v>5</v>
      </c>
      <c r="B2652" s="1">
        <v>2018</v>
      </c>
      <c r="C2652" s="1">
        <v>35565035</v>
      </c>
      <c r="D2652" s="44" t="s">
        <v>683</v>
      </c>
      <c r="E2652" s="20">
        <v>0.30699416600000001</v>
      </c>
      <c r="F2652" s="20">
        <v>0.23580000000000001</v>
      </c>
      <c r="G2652" s="20">
        <v>7.1194166000000003E-2</v>
      </c>
      <c r="H2652" s="20">
        <v>0</v>
      </c>
      <c r="I2652" s="20">
        <v>0.17006611100000002</v>
      </c>
      <c r="J2652" s="20">
        <v>0.118968426</v>
      </c>
      <c r="K2652" s="20">
        <v>2.4000000000000001E-4</v>
      </c>
      <c r="L2652" s="20">
        <v>1.7719628999999997E-2</v>
      </c>
      <c r="M2652" s="20">
        <v>0.38641249717129633</v>
      </c>
      <c r="N2652" s="1">
        <v>2</v>
      </c>
      <c r="O2652" s="8">
        <f>IFERROR(IFERROR(Tabela_BI[[#This Row],[nº Capt. Superf. - DAEE]]/(Tabela_BI[[#This Row],[nº Capt. Subt. - DAEE]] + Tabela_BI[[#This Row],[nº Capt. Superf. - DAEE]]),"") *100,"")</f>
        <v>7.4074074074074066</v>
      </c>
      <c r="P2652" s="8">
        <f>IFERROR(IFERROR(Tabela_BI[[#This Row],[nº Capt. Subt. - DAEE]] /(Tabela_BI[[#This Row],[nº Capt. Subt. - DAEE]] + Tabela_BI[[#This Row],[nº Capt. Superf. - DAEE]]),"") *100,"")</f>
        <v>92.592592592592595</v>
      </c>
      <c r="Q2652" s="1">
        <v>6</v>
      </c>
      <c r="R2652" s="1">
        <v>75</v>
      </c>
      <c r="S2652" s="6">
        <v>5579.8310160000001</v>
      </c>
      <c r="T2652" s="6">
        <v>5579.8310160000001</v>
      </c>
      <c r="W2652" s="1"/>
      <c r="X2652" s="1"/>
      <c r="Y2652" s="1"/>
      <c r="AC2652" s="1"/>
      <c r="AF2652" s="1"/>
      <c r="AG2652" s="1"/>
    </row>
    <row r="2653" spans="1:33" hidden="1" x14ac:dyDescent="0.25">
      <c r="A2653" s="1">
        <v>20</v>
      </c>
      <c r="B2653" s="1">
        <v>2018</v>
      </c>
      <c r="C2653" s="1">
        <v>355660220</v>
      </c>
      <c r="D2653" s="44" t="s">
        <v>684</v>
      </c>
      <c r="E2653" s="20">
        <v>2.3939999999999999E-2</v>
      </c>
      <c r="F2653" s="20">
        <v>1.155E-2</v>
      </c>
      <c r="G2653" s="20">
        <v>1.239E-2</v>
      </c>
      <c r="H2653" s="20">
        <v>0</v>
      </c>
      <c r="I2653" s="20">
        <v>0</v>
      </c>
      <c r="J2653" s="20">
        <v>1.39E-3</v>
      </c>
      <c r="K2653" s="20">
        <v>1.7440000000000001E-2</v>
      </c>
      <c r="L2653" s="20">
        <v>5.11E-3</v>
      </c>
      <c r="M2653" s="20">
        <v>2.5146966203703703E-2</v>
      </c>
      <c r="N2653" s="1">
        <v>4</v>
      </c>
      <c r="O2653" s="8">
        <f>IFERROR(IFERROR(Tabela_BI[[#This Row],[nº Capt. Superf. - DAEE]]/(Tabela_BI[[#This Row],[nº Capt. Subt. - DAEE]] + Tabela_BI[[#This Row],[nº Capt. Superf. - DAEE]]),"") *100,"")</f>
        <v>44.444444444444443</v>
      </c>
      <c r="P2653" s="8">
        <f>IFERROR(IFERROR(Tabela_BI[[#This Row],[nº Capt. Subt. - DAEE]] /(Tabela_BI[[#This Row],[nº Capt. Subt. - DAEE]] + Tabela_BI[[#This Row],[nº Capt. Superf. - DAEE]]),"") *100,"")</f>
        <v>55.555555555555557</v>
      </c>
      <c r="Q2653" s="1">
        <v>8</v>
      </c>
      <c r="R2653" s="1">
        <v>10</v>
      </c>
      <c r="S2653" s="6">
        <v>499.88232000000005</v>
      </c>
      <c r="T2653" s="6">
        <v>499.88232000000005</v>
      </c>
      <c r="W2653" s="1"/>
      <c r="X2653" s="1"/>
      <c r="Y2653" s="1"/>
      <c r="AC2653" s="1"/>
      <c r="AF2653" s="1"/>
      <c r="AG2653" s="1"/>
    </row>
    <row r="2654" spans="1:33" hidden="1" x14ac:dyDescent="0.25">
      <c r="A2654" s="1">
        <v>21</v>
      </c>
      <c r="B2654" s="1">
        <v>2018</v>
      </c>
      <c r="C2654" s="1">
        <v>355660221</v>
      </c>
      <c r="D2654" s="44" t="s">
        <v>684</v>
      </c>
      <c r="E2654" s="20">
        <v>7.5499999999999994E-3</v>
      </c>
      <c r="F2654" s="20">
        <v>8.0000000000000007E-5</v>
      </c>
      <c r="G2654" s="20">
        <v>7.4699999999999992E-3</v>
      </c>
      <c r="H2654" s="20">
        <v>0</v>
      </c>
      <c r="I2654" s="20">
        <v>0</v>
      </c>
      <c r="J2654" s="20">
        <v>1.6199999999999999E-3</v>
      </c>
      <c r="K2654" s="20">
        <v>3.9300000000000003E-3</v>
      </c>
      <c r="L2654" s="20">
        <v>2E-3</v>
      </c>
      <c r="N2654" s="1">
        <v>2</v>
      </c>
      <c r="O2654" s="8">
        <f>IFERROR(IFERROR(Tabela_BI[[#This Row],[nº Capt. Superf. - DAEE]]/(Tabela_BI[[#This Row],[nº Capt. Subt. - DAEE]] + Tabela_BI[[#This Row],[nº Capt. Superf. - DAEE]]),"") *100,"")</f>
        <v>27.27272727272727</v>
      </c>
      <c r="P2654" s="8">
        <f>IFERROR(IFERROR(Tabela_BI[[#This Row],[nº Capt. Subt. - DAEE]] /(Tabela_BI[[#This Row],[nº Capt. Subt. - DAEE]] + Tabela_BI[[#This Row],[nº Capt. Superf. - DAEE]]),"") *100,"")</f>
        <v>72.727272727272734</v>
      </c>
      <c r="Q2654" s="1">
        <v>6</v>
      </c>
      <c r="R2654" s="1">
        <v>16</v>
      </c>
      <c r="S2654" s="6"/>
      <c r="T2654" s="6"/>
      <c r="W2654" s="1"/>
      <c r="X2654" s="1"/>
      <c r="Y2654" s="1"/>
      <c r="AC2654" s="1"/>
      <c r="AF2654" s="1"/>
      <c r="AG2654" s="1"/>
    </row>
    <row r="2655" spans="1:33" hidden="1" x14ac:dyDescent="0.25">
      <c r="A2655" s="1">
        <v>5</v>
      </c>
      <c r="B2655" s="1">
        <v>2018</v>
      </c>
      <c r="C2655" s="1">
        <v>35567015</v>
      </c>
      <c r="D2655" s="44" t="s">
        <v>685</v>
      </c>
      <c r="E2655" s="20">
        <v>0.74331294699999984</v>
      </c>
      <c r="F2655" s="20">
        <v>0.37498222200000003</v>
      </c>
      <c r="G2655" s="20">
        <v>0.3683307249999998</v>
      </c>
      <c r="H2655" s="20">
        <v>0</v>
      </c>
      <c r="I2655" s="20">
        <v>0.35413999999999995</v>
      </c>
      <c r="J2655" s="20">
        <v>0.20018930499999998</v>
      </c>
      <c r="K2655" s="20">
        <v>7.7329630000000007E-3</v>
      </c>
      <c r="L2655" s="20">
        <v>0.181250679</v>
      </c>
      <c r="M2655" s="20">
        <v>0.20968262975462962</v>
      </c>
      <c r="N2655" s="1">
        <v>74</v>
      </c>
      <c r="O2655" s="8">
        <f>IFERROR(IFERROR(Tabela_BI[[#This Row],[nº Capt. Superf. - DAEE]]/(Tabela_BI[[#This Row],[nº Capt. Subt. - DAEE]] + Tabela_BI[[#This Row],[nº Capt. Superf. - DAEE]]),"") *100,"")</f>
        <v>10.900473933649289</v>
      </c>
      <c r="P2655" s="8">
        <f>IFERROR(IFERROR(Tabela_BI[[#This Row],[nº Capt. Subt. - DAEE]] /(Tabela_BI[[#This Row],[nº Capt. Subt. - DAEE]] + Tabela_BI[[#This Row],[nº Capt. Superf. - DAEE]]),"") *100,"")</f>
        <v>89.099526066350705</v>
      </c>
      <c r="Q2655" s="1">
        <v>23</v>
      </c>
      <c r="R2655" s="1">
        <v>188</v>
      </c>
      <c r="S2655" s="6">
        <v>3436.9460999999997</v>
      </c>
      <c r="T2655" s="6">
        <v>3436.9460999999997</v>
      </c>
      <c r="W2655" s="1"/>
      <c r="X2655" s="1"/>
      <c r="Y2655" s="1"/>
      <c r="AC2655" s="1"/>
      <c r="AF2655" s="1"/>
      <c r="AG2655" s="1"/>
    </row>
    <row r="2656" spans="1:33" hidden="1" x14ac:dyDescent="0.25">
      <c r="A2656" s="1">
        <v>12</v>
      </c>
      <c r="B2656" s="1">
        <v>2018</v>
      </c>
      <c r="C2656" s="1">
        <v>355680012</v>
      </c>
      <c r="D2656" s="44" t="s">
        <v>686</v>
      </c>
      <c r="E2656" s="20">
        <v>0.31819305499999989</v>
      </c>
      <c r="F2656" s="20">
        <v>0.25208222199999986</v>
      </c>
      <c r="G2656" s="20">
        <v>6.6110833000000022E-2</v>
      </c>
      <c r="H2656" s="20">
        <v>0</v>
      </c>
      <c r="I2656" s="20">
        <v>0.185012222</v>
      </c>
      <c r="J2656" s="20">
        <v>7.1000000000000002E-4</v>
      </c>
      <c r="K2656" s="20">
        <v>0.13125000000000003</v>
      </c>
      <c r="L2656" s="20">
        <v>1.2208329999999999E-3</v>
      </c>
      <c r="M2656" s="20">
        <v>5.4054469143518517E-2</v>
      </c>
      <c r="N2656" s="1">
        <v>2</v>
      </c>
      <c r="O2656" s="8">
        <f>IFERROR(IFERROR(Tabela_BI[[#This Row],[nº Capt. Superf. - DAEE]]/(Tabela_BI[[#This Row],[nº Capt. Subt. - DAEE]] + Tabela_BI[[#This Row],[nº Capt. Superf. - DAEE]]),"") *100,"")</f>
        <v>42.424242424242422</v>
      </c>
      <c r="P2656" s="8">
        <f>IFERROR(IFERROR(Tabela_BI[[#This Row],[nº Capt. Subt. - DAEE]] /(Tabela_BI[[#This Row],[nº Capt. Subt. - DAEE]] + Tabela_BI[[#This Row],[nº Capt. Superf. - DAEE]]),"") *100,"")</f>
        <v>57.575757575757578</v>
      </c>
      <c r="Q2656" s="1">
        <v>14</v>
      </c>
      <c r="R2656" s="1">
        <v>19</v>
      </c>
      <c r="S2656" s="6">
        <v>984.20399999999995</v>
      </c>
      <c r="T2656" s="6">
        <v>984.20399999999995</v>
      </c>
      <c r="W2656" s="1"/>
      <c r="X2656" s="1"/>
      <c r="Y2656" s="1"/>
      <c r="AC2656" s="1"/>
      <c r="AF2656" s="1"/>
      <c r="AG2656" s="1"/>
    </row>
    <row r="2657" spans="1:33" hidden="1" x14ac:dyDescent="0.25">
      <c r="A2657" s="1">
        <v>15</v>
      </c>
      <c r="B2657" s="1">
        <v>2018</v>
      </c>
      <c r="C2657" s="1">
        <v>355690915</v>
      </c>
      <c r="D2657" s="44" t="s">
        <v>687</v>
      </c>
      <c r="E2657" s="20">
        <v>0.33206518500000004</v>
      </c>
      <c r="F2657" s="20">
        <v>0.13131000000000004</v>
      </c>
      <c r="G2657" s="20">
        <v>0.20075518500000003</v>
      </c>
      <c r="H2657" s="20">
        <v>0</v>
      </c>
      <c r="I2657" s="20">
        <v>2.0224443999999998E-2</v>
      </c>
      <c r="J2657" s="20">
        <v>9.0359999999999996E-2</v>
      </c>
      <c r="K2657" s="20">
        <v>0.20661074100000007</v>
      </c>
      <c r="L2657" s="20">
        <v>1.4869999999999998E-2</v>
      </c>
      <c r="M2657" s="20">
        <v>1.8741054166666667E-2</v>
      </c>
      <c r="N2657" s="1">
        <v>6</v>
      </c>
      <c r="O2657" s="8">
        <f>IFERROR(IFERROR(Tabela_BI[[#This Row],[nº Capt. Superf. - DAEE]]/(Tabela_BI[[#This Row],[nº Capt. Subt. - DAEE]] + Tabela_BI[[#This Row],[nº Capt. Superf. - DAEE]]),"") *100,"")</f>
        <v>10.9375</v>
      </c>
      <c r="P2657" s="8">
        <f>IFERROR(IFERROR(Tabela_BI[[#This Row],[nº Capt. Subt. - DAEE]] /(Tabela_BI[[#This Row],[nº Capt. Subt. - DAEE]] + Tabela_BI[[#This Row],[nº Capt. Superf. - DAEE]]),"") *100,"")</f>
        <v>89.0625</v>
      </c>
      <c r="Q2657" s="1">
        <v>7</v>
      </c>
      <c r="R2657" s="1">
        <v>57</v>
      </c>
      <c r="S2657" s="6">
        <v>429.67800000000005</v>
      </c>
      <c r="T2657" s="6">
        <v>429.67800000000005</v>
      </c>
      <c r="W2657" s="1"/>
      <c r="X2657" s="1"/>
      <c r="Y2657" s="1"/>
      <c r="AC2657" s="1"/>
      <c r="AF2657" s="1"/>
      <c r="AG2657" s="1"/>
    </row>
    <row r="2658" spans="1:33" hidden="1" x14ac:dyDescent="0.25">
      <c r="A2658" s="1">
        <v>15</v>
      </c>
      <c r="B2658" s="1">
        <v>2018</v>
      </c>
      <c r="C2658" s="1">
        <v>355695815</v>
      </c>
      <c r="D2658" s="44" t="s">
        <v>688</v>
      </c>
      <c r="E2658" s="20">
        <v>1.0539999999999999E-2</v>
      </c>
      <c r="F2658" s="20">
        <v>4.8099999999999992E-3</v>
      </c>
      <c r="G2658" s="20">
        <v>5.7299999999999999E-3</v>
      </c>
      <c r="H2658" s="20">
        <v>0</v>
      </c>
      <c r="I2658" s="20">
        <v>5.0000000000000001E-3</v>
      </c>
      <c r="J2658" s="20">
        <v>0</v>
      </c>
      <c r="K2658" s="20">
        <v>5.4899999999999992E-3</v>
      </c>
      <c r="L2658" s="20">
        <v>5.0000000000000002E-5</v>
      </c>
      <c r="M2658" s="20">
        <v>4.0968760416666668E-3</v>
      </c>
      <c r="N2658" s="1">
        <v>3</v>
      </c>
      <c r="O2658" s="8">
        <f>IFERROR(IFERROR(Tabela_BI[[#This Row],[nº Capt. Superf. - DAEE]]/(Tabela_BI[[#This Row],[nº Capt. Subt. - DAEE]] + Tabela_BI[[#This Row],[nº Capt. Superf. - DAEE]]),"") *100,"")</f>
        <v>58.333333333333336</v>
      </c>
      <c r="P2658" s="8">
        <f>IFERROR(IFERROR(Tabela_BI[[#This Row],[nº Capt. Subt. - DAEE]] /(Tabela_BI[[#This Row],[nº Capt. Subt. - DAEE]] + Tabela_BI[[#This Row],[nº Capt. Superf. - DAEE]]),"") *100,"")</f>
        <v>41.666666666666671</v>
      </c>
      <c r="Q2658" s="1">
        <v>7</v>
      </c>
      <c r="R2658" s="1">
        <v>5</v>
      </c>
      <c r="S2658" s="6">
        <v>79.682940000000002</v>
      </c>
      <c r="T2658" s="6">
        <v>79.682940000000002</v>
      </c>
      <c r="W2658" s="1"/>
      <c r="X2658" s="1"/>
      <c r="Y2658" s="1"/>
      <c r="AC2658" s="1"/>
      <c r="AF2658" s="1"/>
      <c r="AG2658" s="1"/>
    </row>
    <row r="2659" spans="1:33" hidden="1" x14ac:dyDescent="0.25">
      <c r="A2659" s="1">
        <v>10</v>
      </c>
      <c r="B2659" s="1">
        <v>2018</v>
      </c>
      <c r="C2659" s="1">
        <v>355700610</v>
      </c>
      <c r="D2659" s="44" t="s">
        <v>689</v>
      </c>
      <c r="E2659" s="20">
        <v>2.6952496010000004</v>
      </c>
      <c r="F2659" s="20">
        <v>2.6372534440000006</v>
      </c>
      <c r="G2659" s="20">
        <v>5.7996157000000013E-2</v>
      </c>
      <c r="H2659" s="20">
        <v>0</v>
      </c>
      <c r="I2659" s="20">
        <v>2.4651199999999998</v>
      </c>
      <c r="J2659" s="20">
        <v>3.9438750000000009E-2</v>
      </c>
      <c r="K2659" s="20">
        <v>1.0810000000000004E-2</v>
      </c>
      <c r="L2659" s="20">
        <v>0.17988085099999998</v>
      </c>
      <c r="M2659" s="20">
        <v>0.39421912865740738</v>
      </c>
      <c r="N2659" s="1">
        <v>41</v>
      </c>
      <c r="O2659" s="8">
        <f>IFERROR(IFERROR(Tabela_BI[[#This Row],[nº Capt. Superf. - DAEE]]/(Tabela_BI[[#This Row],[nº Capt. Subt. - DAEE]] + Tabela_BI[[#This Row],[nº Capt. Superf. - DAEE]]),"") *100,"")</f>
        <v>43.939393939393938</v>
      </c>
      <c r="P2659" s="8">
        <f>IFERROR(IFERROR(Tabela_BI[[#This Row],[nº Capt. Subt. - DAEE]] /(Tabela_BI[[#This Row],[nº Capt. Subt. - DAEE]] + Tabela_BI[[#This Row],[nº Capt. Superf. - DAEE]]),"") *100,"")</f>
        <v>56.060606060606055</v>
      </c>
      <c r="Q2659" s="1">
        <v>29</v>
      </c>
      <c r="R2659" s="1">
        <v>37</v>
      </c>
      <c r="S2659" s="6">
        <v>6238.9423799999986</v>
      </c>
      <c r="T2659" s="6">
        <v>6176.5529561999983</v>
      </c>
      <c r="W2659" s="1"/>
      <c r="X2659" s="1"/>
      <c r="Y2659" s="1"/>
      <c r="AC2659" s="1"/>
      <c r="AF2659" s="1"/>
      <c r="AG2659" s="1"/>
    </row>
    <row r="2660" spans="1:33" hidden="1" x14ac:dyDescent="0.25">
      <c r="A2660" s="1">
        <v>15</v>
      </c>
      <c r="B2660" s="1">
        <v>2018</v>
      </c>
      <c r="C2660" s="1">
        <v>355710515</v>
      </c>
      <c r="D2660" s="44" t="s">
        <v>690</v>
      </c>
      <c r="E2660" s="20">
        <v>0.43667379799999961</v>
      </c>
      <c r="F2660" s="20">
        <v>2.5749999999999999E-2</v>
      </c>
      <c r="G2660" s="20">
        <v>0.41092379799999962</v>
      </c>
      <c r="H2660" s="20">
        <v>0</v>
      </c>
      <c r="I2660" s="20">
        <v>0.32872999999999997</v>
      </c>
      <c r="J2660" s="20">
        <v>7.216006300000001E-2</v>
      </c>
      <c r="K2660" s="20">
        <v>2.1120000000000003E-2</v>
      </c>
      <c r="L2660" s="20">
        <v>1.4663735000000001E-2</v>
      </c>
      <c r="M2660" s="20">
        <v>0.27527333333333331</v>
      </c>
      <c r="N2660" s="1">
        <v>14</v>
      </c>
      <c r="O2660" s="8">
        <f>IFERROR(IFERROR(Tabela_BI[[#This Row],[nº Capt. Superf. - DAEE]]/(Tabela_BI[[#This Row],[nº Capt. Subt. - DAEE]] + Tabela_BI[[#This Row],[nº Capt. Superf. - DAEE]]),"") *100,"")</f>
        <v>16.19047619047619</v>
      </c>
      <c r="P2660" s="8">
        <f>IFERROR(IFERROR(Tabela_BI[[#This Row],[nº Capt. Subt. - DAEE]] /(Tabela_BI[[#This Row],[nº Capt. Subt. - DAEE]] + Tabela_BI[[#This Row],[nº Capt. Superf. - DAEE]]),"") *100,"")</f>
        <v>83.80952380952381</v>
      </c>
      <c r="Q2660" s="1">
        <v>17</v>
      </c>
      <c r="R2660" s="1">
        <v>88</v>
      </c>
      <c r="S2660" s="6">
        <v>4870.7405999999992</v>
      </c>
      <c r="T2660" s="6">
        <v>4870.7405999999992</v>
      </c>
      <c r="W2660" s="1"/>
      <c r="X2660" s="1"/>
      <c r="Y2660" s="1"/>
      <c r="AC2660" s="1"/>
      <c r="AF2660" s="1"/>
      <c r="AG2660" s="1"/>
    </row>
    <row r="2661" spans="1:33" hidden="1" x14ac:dyDescent="0.25">
      <c r="A2661" s="1">
        <v>18</v>
      </c>
      <c r="B2661" s="1">
        <v>2018</v>
      </c>
      <c r="C2661" s="1">
        <v>355710518</v>
      </c>
      <c r="D2661" s="44" t="s">
        <v>690</v>
      </c>
      <c r="E2661" s="20">
        <v>0.49473138900000008</v>
      </c>
      <c r="F2661" s="20">
        <v>0.4908777780000001</v>
      </c>
      <c r="G2661" s="20">
        <v>3.8536109999999998E-3</v>
      </c>
      <c r="H2661" s="20">
        <v>0</v>
      </c>
      <c r="I2661" s="20">
        <v>0</v>
      </c>
      <c r="J2661" s="20">
        <v>0.26115916700000003</v>
      </c>
      <c r="K2661" s="20">
        <v>0.23340222199999999</v>
      </c>
      <c r="L2661" s="20">
        <v>1.7000000000000001E-4</v>
      </c>
      <c r="N2661" s="1">
        <v>14</v>
      </c>
      <c r="O2661" s="8">
        <f>IFERROR(IFERROR(Tabela_BI[[#This Row],[nº Capt. Superf. - DAEE]]/(Tabela_BI[[#This Row],[nº Capt. Subt. - DAEE]] + Tabela_BI[[#This Row],[nº Capt. Superf. - DAEE]]),"") *100,"")</f>
        <v>70.370370370370367</v>
      </c>
      <c r="P2661" s="8">
        <f>IFERROR(IFERROR(Tabela_BI[[#This Row],[nº Capt. Subt. - DAEE]] /(Tabela_BI[[#This Row],[nº Capt. Subt. - DAEE]] + Tabela_BI[[#This Row],[nº Capt. Superf. - DAEE]]),"") *100,"")</f>
        <v>29.629629629629626</v>
      </c>
      <c r="Q2661" s="1">
        <v>19</v>
      </c>
      <c r="R2661" s="1">
        <v>8</v>
      </c>
      <c r="S2661" s="6"/>
      <c r="T2661" s="6"/>
      <c r="W2661" s="1"/>
      <c r="X2661" s="1"/>
      <c r="Y2661" s="1"/>
      <c r="AC2661" s="1"/>
      <c r="AF2661" s="1"/>
      <c r="AG2661" s="1"/>
    </row>
    <row r="2662" spans="1:33" hidden="1" x14ac:dyDescent="0.25">
      <c r="A2662" s="1">
        <v>19</v>
      </c>
      <c r="B2662" s="1">
        <v>2018</v>
      </c>
      <c r="C2662" s="1">
        <v>355715419</v>
      </c>
      <c r="D2662" s="44" t="s">
        <v>691</v>
      </c>
      <c r="E2662" s="20">
        <v>7.9464443999999995E-2</v>
      </c>
      <c r="F2662" s="20">
        <v>6.8584444000000008E-2</v>
      </c>
      <c r="G2662" s="20">
        <v>1.0879999999999994E-2</v>
      </c>
      <c r="H2662" s="20">
        <v>0</v>
      </c>
      <c r="I2662" s="20">
        <v>6.4799999999999996E-3</v>
      </c>
      <c r="J2662" s="20">
        <v>7.3999999999999999E-4</v>
      </c>
      <c r="K2662" s="20">
        <v>6.8944444000000007E-2</v>
      </c>
      <c r="L2662" s="20">
        <v>3.3000000000000008E-3</v>
      </c>
      <c r="M2662" s="20">
        <v>5.3310781250000003E-3</v>
      </c>
      <c r="N2662" s="1">
        <v>1</v>
      </c>
      <c r="O2662" s="8">
        <f>IFERROR(IFERROR(Tabela_BI[[#This Row],[nº Capt. Superf. - DAEE]]/(Tabela_BI[[#This Row],[nº Capt. Subt. - DAEE]] + Tabela_BI[[#This Row],[nº Capt. Superf. - DAEE]]),"") *100,"")</f>
        <v>25.925925925925924</v>
      </c>
      <c r="P2662" s="8">
        <f>IFERROR(IFERROR(Tabela_BI[[#This Row],[nº Capt. Subt. - DAEE]] /(Tabela_BI[[#This Row],[nº Capt. Subt. - DAEE]] + Tabela_BI[[#This Row],[nº Capt. Superf. - DAEE]]),"") *100,"")</f>
        <v>74.074074074074076</v>
      </c>
      <c r="Q2662" s="1">
        <v>7</v>
      </c>
      <c r="R2662" s="1">
        <v>20</v>
      </c>
      <c r="S2662" s="6">
        <v>102.65993999999999</v>
      </c>
      <c r="T2662" s="6">
        <v>102.65993999999999</v>
      </c>
      <c r="W2662" s="1"/>
      <c r="X2662" s="1"/>
      <c r="Y2662" s="1"/>
      <c r="AC2662" s="1"/>
      <c r="AF2662" s="1"/>
      <c r="AG2662" s="1"/>
    </row>
    <row r="2663" spans="1:33" hidden="1" x14ac:dyDescent="0.25">
      <c r="A2663" s="1">
        <v>20</v>
      </c>
      <c r="B2663" s="1">
        <v>2017</v>
      </c>
      <c r="C2663" s="1">
        <v>350010520</v>
      </c>
      <c r="D2663" s="44" t="s">
        <v>46</v>
      </c>
      <c r="E2663" s="20">
        <v>0.09</v>
      </c>
      <c r="F2663" s="20">
        <v>0.09</v>
      </c>
      <c r="G2663" s="20">
        <v>0</v>
      </c>
      <c r="H2663" s="20">
        <v>0</v>
      </c>
      <c r="I2663" s="20">
        <v>0</v>
      </c>
      <c r="J2663" s="20">
        <v>8.8999999999999996E-2</v>
      </c>
      <c r="K2663" s="20">
        <v>0</v>
      </c>
      <c r="L2663" s="20">
        <v>0</v>
      </c>
      <c r="M2663" s="20">
        <v>0</v>
      </c>
      <c r="N2663" s="1">
        <v>0</v>
      </c>
      <c r="O2663" s="5">
        <v>33.33</v>
      </c>
      <c r="P2663" s="5">
        <v>66.67</v>
      </c>
      <c r="Q2663" s="1">
        <v>1</v>
      </c>
      <c r="R2663" s="1">
        <v>2</v>
      </c>
      <c r="S2663" s="6"/>
      <c r="T2663" s="6"/>
      <c r="W2663" s="1"/>
      <c r="X2663" s="1"/>
      <c r="Y2663" s="1"/>
      <c r="AC2663" s="1"/>
      <c r="AF2663" s="1"/>
      <c r="AG2663" s="1"/>
    </row>
    <row r="2664" spans="1:33" hidden="1" x14ac:dyDescent="0.25">
      <c r="A2664" s="1">
        <v>21</v>
      </c>
      <c r="B2664" s="1">
        <v>2017</v>
      </c>
      <c r="C2664" s="1">
        <v>350010521</v>
      </c>
      <c r="D2664" s="44" t="s">
        <v>46</v>
      </c>
      <c r="E2664" s="20">
        <v>0.12</v>
      </c>
      <c r="F2664" s="20">
        <v>0</v>
      </c>
      <c r="G2664" s="20">
        <v>0.12</v>
      </c>
      <c r="H2664" s="20">
        <v>0</v>
      </c>
      <c r="I2664" s="20">
        <v>0.112</v>
      </c>
      <c r="J2664" s="20">
        <v>1.0999999999999999E-2</v>
      </c>
      <c r="K2664" s="20">
        <v>0</v>
      </c>
      <c r="L2664" s="20">
        <v>9.3789999999999998E-4</v>
      </c>
      <c r="M2664" s="20">
        <v>0.1031453125</v>
      </c>
      <c r="N2664" s="1">
        <v>0</v>
      </c>
      <c r="O2664" s="5">
        <v>5.71</v>
      </c>
      <c r="P2664" s="5">
        <v>94.29</v>
      </c>
      <c r="Q2664" s="1">
        <v>2</v>
      </c>
      <c r="R2664" s="1">
        <v>33</v>
      </c>
      <c r="S2664" s="6">
        <v>1793.7180000000001</v>
      </c>
      <c r="T2664" s="6">
        <v>1793.7180000000001</v>
      </c>
      <c r="W2664" s="1"/>
      <c r="X2664" s="1"/>
      <c r="Y2664" s="1"/>
      <c r="AC2664" s="1"/>
      <c r="AF2664" s="1"/>
      <c r="AG2664" s="1"/>
    </row>
    <row r="2665" spans="1:33" hidden="1" x14ac:dyDescent="0.25">
      <c r="A2665" s="1">
        <v>16</v>
      </c>
      <c r="B2665" s="1">
        <v>2017</v>
      </c>
      <c r="C2665" s="1">
        <v>350020416</v>
      </c>
      <c r="D2665" s="44" t="s">
        <v>48</v>
      </c>
      <c r="E2665" s="20">
        <v>0.27</v>
      </c>
      <c r="F2665" s="20">
        <v>0.26</v>
      </c>
      <c r="G2665" s="20">
        <v>0.01</v>
      </c>
      <c r="H2665" s="20">
        <v>0</v>
      </c>
      <c r="I2665" s="20">
        <v>8.9999999999999993E-3</v>
      </c>
      <c r="J2665" s="20">
        <v>0</v>
      </c>
      <c r="K2665" s="20">
        <v>0.23</v>
      </c>
      <c r="L2665" s="20">
        <v>3.4196799999999999E-2</v>
      </c>
      <c r="M2665" s="20">
        <v>9.059895833333333E-3</v>
      </c>
      <c r="N2665" s="1">
        <v>0</v>
      </c>
      <c r="O2665" s="5">
        <v>7.84</v>
      </c>
      <c r="P2665" s="5">
        <v>92.16</v>
      </c>
      <c r="Q2665" s="1">
        <v>4</v>
      </c>
      <c r="R2665" s="1">
        <v>47</v>
      </c>
      <c r="S2665" s="6">
        <v>175.33799999999999</v>
      </c>
      <c r="T2665" s="6">
        <v>175.33799999999999</v>
      </c>
      <c r="W2665" s="1"/>
      <c r="X2665" s="1"/>
      <c r="Y2665" s="1"/>
      <c r="AC2665" s="1"/>
      <c r="AF2665" s="1"/>
      <c r="AG2665" s="1"/>
    </row>
    <row r="2666" spans="1:33" hidden="1" x14ac:dyDescent="0.25">
      <c r="A2666" s="1">
        <v>9</v>
      </c>
      <c r="B2666" s="1">
        <v>2017</v>
      </c>
      <c r="C2666" s="1">
        <v>35003039</v>
      </c>
      <c r="D2666" s="44" t="s">
        <v>49</v>
      </c>
      <c r="E2666" s="20">
        <v>1.32</v>
      </c>
      <c r="F2666" s="20">
        <v>1.26</v>
      </c>
      <c r="G2666" s="20">
        <v>0.06</v>
      </c>
      <c r="H2666" s="20">
        <v>0.02</v>
      </c>
      <c r="I2666" s="20">
        <v>2.4E-2</v>
      </c>
      <c r="J2666" s="20">
        <v>3.2000000000000001E-2</v>
      </c>
      <c r="K2666" s="20">
        <v>1.23</v>
      </c>
      <c r="L2666" s="20">
        <v>3.2592700000000002E-2</v>
      </c>
      <c r="M2666" s="20">
        <v>8.2855780236486473E-2</v>
      </c>
      <c r="N2666" s="1">
        <v>74</v>
      </c>
      <c r="O2666" s="5">
        <v>72.900000000000006</v>
      </c>
      <c r="P2666" s="5">
        <v>27.1</v>
      </c>
      <c r="Q2666" s="1">
        <v>156</v>
      </c>
      <c r="R2666" s="1">
        <v>58</v>
      </c>
      <c r="S2666" s="6">
        <v>1729.7280000000001</v>
      </c>
      <c r="T2666" s="6">
        <v>1072.43136</v>
      </c>
      <c r="W2666" s="1"/>
      <c r="X2666" s="1"/>
      <c r="Y2666" s="1"/>
      <c r="AC2666" s="1"/>
      <c r="AF2666" s="1"/>
      <c r="AG2666" s="1"/>
    </row>
    <row r="2667" spans="1:33" hidden="1" x14ac:dyDescent="0.25">
      <c r="A2667" s="1">
        <v>4</v>
      </c>
      <c r="B2667" s="1">
        <v>2017</v>
      </c>
      <c r="C2667" s="1">
        <v>35004024</v>
      </c>
      <c r="D2667" s="44" t="s">
        <v>50</v>
      </c>
      <c r="E2667" s="20">
        <v>0.01</v>
      </c>
      <c r="F2667" s="20">
        <v>0.01</v>
      </c>
      <c r="G2667" s="20">
        <v>0</v>
      </c>
      <c r="H2667" s="20">
        <v>0</v>
      </c>
      <c r="I2667" s="20">
        <v>0</v>
      </c>
      <c r="J2667" s="20">
        <v>0</v>
      </c>
      <c r="K2667" s="20">
        <v>0.01</v>
      </c>
      <c r="L2667" s="20">
        <v>1.3310000000000001E-4</v>
      </c>
      <c r="M2667" s="20">
        <v>0</v>
      </c>
      <c r="N2667" s="1">
        <v>2</v>
      </c>
      <c r="O2667" s="5">
        <v>85.71</v>
      </c>
      <c r="P2667" s="5">
        <v>14.29</v>
      </c>
      <c r="Q2667" s="1">
        <v>6</v>
      </c>
      <c r="R2667" s="1">
        <v>1</v>
      </c>
      <c r="S2667" s="6"/>
      <c r="T2667" s="6"/>
      <c r="W2667" s="1"/>
      <c r="X2667" s="1"/>
      <c r="Y2667" s="1"/>
      <c r="AC2667" s="1"/>
      <c r="AF2667" s="1"/>
      <c r="AG2667" s="1"/>
    </row>
    <row r="2668" spans="1:33" hidden="1" x14ac:dyDescent="0.25">
      <c r="A2668" s="1">
        <v>9</v>
      </c>
      <c r="B2668" s="1">
        <v>2017</v>
      </c>
      <c r="C2668" s="1">
        <v>35004029</v>
      </c>
      <c r="D2668" s="44" t="s">
        <v>50</v>
      </c>
      <c r="E2668" s="20">
        <v>0.03</v>
      </c>
      <c r="F2668" s="20">
        <v>0.03</v>
      </c>
      <c r="G2668" s="20">
        <v>0</v>
      </c>
      <c r="H2668" s="20">
        <v>0</v>
      </c>
      <c r="I2668" s="20">
        <v>6.0000000000000001E-3</v>
      </c>
      <c r="J2668" s="20">
        <v>0</v>
      </c>
      <c r="K2668" s="20">
        <v>0.03</v>
      </c>
      <c r="L2668" s="20">
        <v>4.4256E-3</v>
      </c>
      <c r="M2668" s="20">
        <v>1.8877920052083334E-2</v>
      </c>
      <c r="N2668" s="1">
        <v>4</v>
      </c>
      <c r="O2668" s="5">
        <v>77.27</v>
      </c>
      <c r="P2668" s="5">
        <v>22.73</v>
      </c>
      <c r="Q2668" s="1">
        <v>17</v>
      </c>
      <c r="R2668" s="1">
        <v>5</v>
      </c>
      <c r="S2668" s="6">
        <v>389.63513699999999</v>
      </c>
      <c r="T2668" s="6">
        <v>369.76374499999997</v>
      </c>
      <c r="W2668" s="1"/>
      <c r="X2668" s="1"/>
      <c r="Y2668" s="1"/>
      <c r="AC2668" s="1"/>
      <c r="AF2668" s="1"/>
      <c r="AG2668" s="1"/>
    </row>
    <row r="2669" spans="1:33" hidden="1" x14ac:dyDescent="0.25">
      <c r="A2669" s="1">
        <v>9</v>
      </c>
      <c r="B2669" s="1">
        <v>2017</v>
      </c>
      <c r="C2669" s="1">
        <v>35005019</v>
      </c>
      <c r="D2669" s="44" t="s">
        <v>51</v>
      </c>
      <c r="E2669" s="20">
        <v>0.02</v>
      </c>
      <c r="F2669" s="20">
        <v>0.01</v>
      </c>
      <c r="G2669" s="20">
        <v>0.01</v>
      </c>
      <c r="H2669" s="20">
        <v>0</v>
      </c>
      <c r="I2669" s="20">
        <v>0</v>
      </c>
      <c r="J2669" s="20">
        <v>4.0000000000000001E-3</v>
      </c>
      <c r="K2669" s="20">
        <v>0</v>
      </c>
      <c r="L2669" s="20">
        <v>9.1617000000000001E-3</v>
      </c>
      <c r="M2669" s="20">
        <v>5.4473503634259256E-2</v>
      </c>
      <c r="N2669" s="1">
        <v>18</v>
      </c>
      <c r="O2669" s="5">
        <v>45.45</v>
      </c>
      <c r="P2669" s="5">
        <v>54.55</v>
      </c>
      <c r="Q2669" s="1">
        <v>15</v>
      </c>
      <c r="R2669" s="1">
        <v>18</v>
      </c>
      <c r="S2669" s="6">
        <v>940.99590000000001</v>
      </c>
      <c r="T2669" s="6">
        <v>225.83901599999999</v>
      </c>
      <c r="W2669" s="1"/>
      <c r="X2669" s="1"/>
      <c r="Y2669" s="1"/>
      <c r="AC2669" s="1"/>
      <c r="AF2669" s="1"/>
      <c r="AG2669" s="1"/>
    </row>
    <row r="2670" spans="1:33" hidden="1" x14ac:dyDescent="0.25">
      <c r="A2670" s="1">
        <v>17</v>
      </c>
      <c r="B2670" s="1">
        <v>2017</v>
      </c>
      <c r="C2670" s="1">
        <v>350055017</v>
      </c>
      <c r="D2670" s="44" t="s">
        <v>52</v>
      </c>
      <c r="E2670" s="20">
        <v>0.25</v>
      </c>
      <c r="F2670" s="20">
        <v>0.21</v>
      </c>
      <c r="G2670" s="20">
        <v>0.04</v>
      </c>
      <c r="H2670" s="20">
        <v>0</v>
      </c>
      <c r="I2670" s="20">
        <v>2.8000000000000001E-2</v>
      </c>
      <c r="J2670" s="20">
        <v>0.12</v>
      </c>
      <c r="K2670" s="20">
        <v>0.09</v>
      </c>
      <c r="L2670" s="20">
        <v>1.0045500000000001E-2</v>
      </c>
      <c r="M2670" s="20">
        <v>1.1185992708333332E-2</v>
      </c>
      <c r="N2670" s="1">
        <v>9</v>
      </c>
      <c r="O2670" s="5">
        <v>52</v>
      </c>
      <c r="P2670" s="5">
        <v>48</v>
      </c>
      <c r="Q2670" s="1">
        <v>13</v>
      </c>
      <c r="R2670" s="1">
        <v>12</v>
      </c>
      <c r="S2670" s="6">
        <v>167.99573340000001</v>
      </c>
      <c r="T2670" s="6">
        <v>167.99573340000001</v>
      </c>
      <c r="W2670" s="1"/>
      <c r="X2670" s="1"/>
      <c r="Y2670" s="1"/>
      <c r="AC2670" s="1"/>
      <c r="AF2670" s="1"/>
      <c r="AG2670" s="1"/>
    </row>
    <row r="2671" spans="1:33" hidden="1" x14ac:dyDescent="0.25">
      <c r="A2671" s="1">
        <v>5</v>
      </c>
      <c r="B2671" s="1">
        <v>2017</v>
      </c>
      <c r="C2671" s="1">
        <v>35006005</v>
      </c>
      <c r="D2671" s="44" t="s">
        <v>53</v>
      </c>
      <c r="E2671" s="20">
        <v>0</v>
      </c>
      <c r="F2671" s="20">
        <v>0</v>
      </c>
      <c r="G2671" s="20">
        <v>0</v>
      </c>
      <c r="H2671" s="20">
        <v>0</v>
      </c>
      <c r="I2671" s="20">
        <v>0</v>
      </c>
      <c r="J2671" s="20">
        <v>0</v>
      </c>
      <c r="K2671" s="20">
        <v>0</v>
      </c>
      <c r="L2671" s="20">
        <v>8.1000000000000004E-5</v>
      </c>
      <c r="M2671" s="20">
        <v>7.6023104166666666E-3</v>
      </c>
      <c r="N2671" s="1">
        <v>1</v>
      </c>
      <c r="O2671" s="5">
        <v>0</v>
      </c>
      <c r="P2671" s="5">
        <v>100</v>
      </c>
      <c r="Q2671" s="1">
        <v>0</v>
      </c>
      <c r="R2671" s="1">
        <v>4</v>
      </c>
      <c r="S2671" s="6">
        <v>168.2484048</v>
      </c>
      <c r="T2671" s="6">
        <v>168.2484048</v>
      </c>
      <c r="W2671" s="1"/>
      <c r="X2671" s="1"/>
      <c r="Y2671" s="1"/>
      <c r="AC2671" s="1"/>
      <c r="AF2671" s="1"/>
      <c r="AG2671" s="1"/>
    </row>
    <row r="2672" spans="1:33" hidden="1" x14ac:dyDescent="0.25">
      <c r="A2672" s="1">
        <v>13</v>
      </c>
      <c r="B2672" s="1">
        <v>2017</v>
      </c>
      <c r="C2672" s="1">
        <v>350070913</v>
      </c>
      <c r="D2672" s="44" t="s">
        <v>54</v>
      </c>
      <c r="E2672" s="20">
        <v>0.47000000000000003</v>
      </c>
      <c r="F2672" s="20">
        <v>0.01</v>
      </c>
      <c r="G2672" s="20">
        <v>0.46</v>
      </c>
      <c r="H2672" s="20">
        <v>0</v>
      </c>
      <c r="I2672" s="20">
        <v>0.121</v>
      </c>
      <c r="J2672" s="20">
        <v>0.33200000000000002</v>
      </c>
      <c r="K2672" s="20">
        <v>0.01</v>
      </c>
      <c r="L2672" s="20">
        <v>7.0032000000000002E-3</v>
      </c>
      <c r="M2672" s="20">
        <v>0.10859708333333333</v>
      </c>
      <c r="N2672" s="1">
        <v>2</v>
      </c>
      <c r="O2672" s="5">
        <v>6.52</v>
      </c>
      <c r="P2672" s="5">
        <v>93.48</v>
      </c>
      <c r="Q2672" s="1">
        <v>3</v>
      </c>
      <c r="R2672" s="1">
        <v>43</v>
      </c>
      <c r="S2672" s="6">
        <v>1827.1007999999999</v>
      </c>
      <c r="T2672" s="6">
        <v>1827.1007999999999</v>
      </c>
      <c r="W2672" s="1"/>
      <c r="X2672" s="1"/>
      <c r="Y2672" s="1"/>
      <c r="AC2672" s="1"/>
      <c r="AF2672" s="1"/>
      <c r="AG2672" s="1"/>
    </row>
    <row r="2673" spans="1:33" hidden="1" x14ac:dyDescent="0.25">
      <c r="A2673" s="1">
        <v>16</v>
      </c>
      <c r="B2673" s="1">
        <v>2017</v>
      </c>
      <c r="C2673" s="1">
        <v>350070916</v>
      </c>
      <c r="D2673" s="44" t="s">
        <v>54</v>
      </c>
      <c r="E2673" s="20">
        <v>0</v>
      </c>
      <c r="F2673" s="20">
        <v>0</v>
      </c>
      <c r="G2673" s="20">
        <v>0</v>
      </c>
      <c r="H2673" s="20">
        <v>0</v>
      </c>
      <c r="I2673" s="20">
        <v>0</v>
      </c>
      <c r="J2673" s="20">
        <v>0</v>
      </c>
      <c r="K2673" s="20">
        <v>0</v>
      </c>
      <c r="L2673" s="20">
        <v>0</v>
      </c>
      <c r="M2673" s="20">
        <v>0</v>
      </c>
      <c r="N2673" s="1">
        <v>0</v>
      </c>
      <c r="O2673" s="5">
        <v>0</v>
      </c>
      <c r="P2673" s="5">
        <v>0</v>
      </c>
      <c r="Q2673" s="1">
        <v>0</v>
      </c>
      <c r="R2673" s="1">
        <v>0</v>
      </c>
      <c r="S2673" s="6"/>
      <c r="T2673" s="6"/>
      <c r="W2673" s="1"/>
      <c r="X2673" s="1"/>
      <c r="Y2673" s="1"/>
      <c r="AC2673" s="1"/>
      <c r="AF2673" s="1"/>
      <c r="AG2673" s="1"/>
    </row>
    <row r="2674" spans="1:33" hidden="1" x14ac:dyDescent="0.25">
      <c r="A2674" s="1">
        <v>17</v>
      </c>
      <c r="B2674" s="1">
        <v>2017</v>
      </c>
      <c r="C2674" s="1">
        <v>350070917</v>
      </c>
      <c r="D2674" s="44" t="s">
        <v>54</v>
      </c>
      <c r="E2674" s="20">
        <v>0.13</v>
      </c>
      <c r="F2674" s="20">
        <v>0.13</v>
      </c>
      <c r="G2674" s="20">
        <v>0</v>
      </c>
      <c r="H2674" s="20">
        <v>0</v>
      </c>
      <c r="I2674" s="20">
        <v>0</v>
      </c>
      <c r="J2674" s="20">
        <v>0</v>
      </c>
      <c r="K2674" s="20">
        <v>0.13</v>
      </c>
      <c r="L2674" s="20">
        <v>5.7800000000000002E-5</v>
      </c>
      <c r="M2674" s="20">
        <v>0</v>
      </c>
      <c r="N2674" s="1">
        <v>3</v>
      </c>
      <c r="O2674" s="5">
        <v>87.5</v>
      </c>
      <c r="P2674" s="5">
        <v>12.5</v>
      </c>
      <c r="Q2674" s="1">
        <v>7</v>
      </c>
      <c r="R2674" s="1">
        <v>1</v>
      </c>
      <c r="S2674" s="6"/>
      <c r="T2674" s="6"/>
      <c r="W2674" s="1"/>
      <c r="X2674" s="1"/>
      <c r="Y2674" s="1"/>
      <c r="AC2674" s="1"/>
      <c r="AF2674" s="1"/>
      <c r="AG2674" s="1"/>
    </row>
    <row r="2675" spans="1:33" hidden="1" x14ac:dyDescent="0.25">
      <c r="A2675" s="1">
        <v>10</v>
      </c>
      <c r="B2675" s="1">
        <v>2017</v>
      </c>
      <c r="C2675" s="1">
        <v>350075810</v>
      </c>
      <c r="D2675" s="44" t="s">
        <v>55</v>
      </c>
      <c r="E2675" s="20">
        <v>0.01</v>
      </c>
      <c r="F2675" s="20">
        <v>0</v>
      </c>
      <c r="G2675" s="20">
        <v>0.01</v>
      </c>
      <c r="H2675" s="20">
        <v>0</v>
      </c>
      <c r="I2675" s="20">
        <v>0</v>
      </c>
      <c r="J2675" s="20">
        <v>0</v>
      </c>
      <c r="K2675" s="20">
        <v>0.01</v>
      </c>
      <c r="L2675" s="20">
        <v>5.2494000000000004E-3</v>
      </c>
      <c r="M2675" s="20">
        <v>1.1156058333333335E-2</v>
      </c>
      <c r="N2675" s="1">
        <v>7</v>
      </c>
      <c r="O2675" s="5">
        <v>13.33</v>
      </c>
      <c r="P2675" s="5">
        <v>86.67</v>
      </c>
      <c r="Q2675" s="1">
        <v>2</v>
      </c>
      <c r="R2675" s="1">
        <v>13</v>
      </c>
      <c r="S2675" s="6">
        <v>136.75178159999999</v>
      </c>
      <c r="T2675" s="6">
        <v>136.75178159999999</v>
      </c>
      <c r="W2675" s="1"/>
      <c r="X2675" s="1"/>
      <c r="Y2675" s="1"/>
      <c r="AC2675" s="1"/>
      <c r="AF2675" s="1"/>
      <c r="AG2675" s="1"/>
    </row>
    <row r="2676" spans="1:33" hidden="1" x14ac:dyDescent="0.25">
      <c r="A2676" s="1">
        <v>21</v>
      </c>
      <c r="B2676" s="1">
        <v>2017</v>
      </c>
      <c r="C2676" s="1">
        <v>350080821</v>
      </c>
      <c r="D2676" s="44" t="s">
        <v>56</v>
      </c>
      <c r="E2676" s="20">
        <v>0.01</v>
      </c>
      <c r="F2676" s="20">
        <v>0</v>
      </c>
      <c r="G2676" s="20">
        <v>0.01</v>
      </c>
      <c r="H2676" s="20">
        <v>0</v>
      </c>
      <c r="I2676" s="20">
        <v>0.01</v>
      </c>
      <c r="J2676" s="20">
        <v>0</v>
      </c>
      <c r="K2676" s="20">
        <v>0</v>
      </c>
      <c r="L2676" s="20">
        <v>2.5559999999999998E-4</v>
      </c>
      <c r="M2676" s="20">
        <v>1.0013354166666665E-2</v>
      </c>
      <c r="N2676" s="1">
        <v>0</v>
      </c>
      <c r="O2676" s="5">
        <v>9.09</v>
      </c>
      <c r="P2676" s="5">
        <v>90.91</v>
      </c>
      <c r="Q2676" s="1">
        <v>1</v>
      </c>
      <c r="R2676" s="1">
        <v>10</v>
      </c>
      <c r="S2676" s="6">
        <v>183.7227096</v>
      </c>
      <c r="T2676" s="6">
        <v>183.7227096</v>
      </c>
      <c r="W2676" s="1"/>
      <c r="X2676" s="1"/>
      <c r="Y2676" s="1"/>
      <c r="AC2676" s="1"/>
      <c r="AF2676" s="1"/>
      <c r="AG2676" s="1"/>
    </row>
    <row r="2677" spans="1:33" hidden="1" x14ac:dyDescent="0.25">
      <c r="A2677" s="1">
        <v>12</v>
      </c>
      <c r="B2677" s="1">
        <v>2017</v>
      </c>
      <c r="C2677" s="1">
        <v>350090712</v>
      </c>
      <c r="D2677" s="44" t="s">
        <v>57</v>
      </c>
      <c r="E2677" s="20">
        <v>0.04</v>
      </c>
      <c r="F2677" s="20">
        <v>0.03</v>
      </c>
      <c r="G2677" s="20">
        <v>0.01</v>
      </c>
      <c r="H2677" s="20">
        <v>0</v>
      </c>
      <c r="I2677" s="20">
        <v>7.0000000000000001E-3</v>
      </c>
      <c r="J2677" s="20">
        <v>0</v>
      </c>
      <c r="K2677" s="20">
        <v>0.03</v>
      </c>
      <c r="L2677" s="20">
        <v>4.8230000000000001E-4</v>
      </c>
      <c r="M2677" s="20">
        <v>8.4053781249999997E-3</v>
      </c>
      <c r="N2677" s="1">
        <v>0</v>
      </c>
      <c r="O2677" s="5">
        <v>50</v>
      </c>
      <c r="P2677" s="5">
        <v>50</v>
      </c>
      <c r="Q2677" s="1">
        <v>3</v>
      </c>
      <c r="R2677" s="1">
        <v>3</v>
      </c>
      <c r="S2677" s="6">
        <v>164.25706500000001</v>
      </c>
      <c r="T2677" s="6">
        <v>164.25706500000001</v>
      </c>
      <c r="W2677" s="1"/>
      <c r="X2677" s="1"/>
      <c r="Y2677" s="1"/>
      <c r="AC2677" s="1"/>
      <c r="AF2677" s="1"/>
      <c r="AG2677" s="1"/>
    </row>
    <row r="2678" spans="1:33" hidden="1" x14ac:dyDescent="0.25">
      <c r="A2678" s="1">
        <v>15</v>
      </c>
      <c r="B2678" s="1">
        <v>2017</v>
      </c>
      <c r="C2678" s="1">
        <v>350090715</v>
      </c>
      <c r="D2678" s="44" t="s">
        <v>57</v>
      </c>
      <c r="E2678" s="20">
        <v>0.44</v>
      </c>
      <c r="F2678" s="20">
        <v>0.42</v>
      </c>
      <c r="G2678" s="20">
        <v>0.02</v>
      </c>
      <c r="H2678" s="20">
        <v>0</v>
      </c>
      <c r="I2678" s="20">
        <v>2E-3</v>
      </c>
      <c r="J2678" s="20">
        <v>0</v>
      </c>
      <c r="K2678" s="20">
        <v>0.43</v>
      </c>
      <c r="L2678" s="20">
        <v>7.0851999999999998E-3</v>
      </c>
      <c r="M2678" s="20">
        <v>0</v>
      </c>
      <c r="N2678" s="1">
        <v>20</v>
      </c>
      <c r="O2678" s="5">
        <v>84.21</v>
      </c>
      <c r="P2678" s="5">
        <v>15.79</v>
      </c>
      <c r="Q2678" s="1">
        <v>32</v>
      </c>
      <c r="R2678" s="1">
        <v>6</v>
      </c>
      <c r="S2678" s="6"/>
      <c r="T2678" s="6"/>
      <c r="W2678" s="1"/>
      <c r="X2678" s="1"/>
      <c r="Y2678" s="1"/>
      <c r="AC2678" s="1"/>
      <c r="AF2678" s="1"/>
      <c r="AG2678" s="1"/>
    </row>
    <row r="2679" spans="1:33" hidden="1" x14ac:dyDescent="0.25">
      <c r="A2679" s="1">
        <v>4</v>
      </c>
      <c r="B2679" s="1">
        <v>2017</v>
      </c>
      <c r="C2679" s="1">
        <v>35010044</v>
      </c>
      <c r="D2679" s="44" t="s">
        <v>58</v>
      </c>
      <c r="E2679" s="20">
        <v>0.13</v>
      </c>
      <c r="F2679" s="20">
        <v>0.09</v>
      </c>
      <c r="G2679" s="20">
        <v>0.04</v>
      </c>
      <c r="H2679" s="20">
        <v>0</v>
      </c>
      <c r="I2679" s="20">
        <v>4.4999999999999998E-2</v>
      </c>
      <c r="J2679" s="20">
        <v>0</v>
      </c>
      <c r="K2679" s="20">
        <v>0.08</v>
      </c>
      <c r="L2679" s="20">
        <v>4.3001999999999997E-3</v>
      </c>
      <c r="M2679" s="20">
        <v>4.1376915159722215E-2</v>
      </c>
      <c r="N2679" s="1">
        <v>9</v>
      </c>
      <c r="O2679" s="5">
        <v>63.04</v>
      </c>
      <c r="P2679" s="5">
        <v>36.96</v>
      </c>
      <c r="Q2679" s="1">
        <v>29</v>
      </c>
      <c r="R2679" s="1">
        <v>17</v>
      </c>
      <c r="S2679" s="6">
        <v>765.23400000000004</v>
      </c>
      <c r="T2679" s="6">
        <v>765.23400000000004</v>
      </c>
      <c r="W2679" s="1"/>
      <c r="X2679" s="1"/>
      <c r="Y2679" s="1"/>
      <c r="AC2679" s="1"/>
      <c r="AF2679" s="1"/>
      <c r="AG2679" s="1"/>
    </row>
    <row r="2680" spans="1:33" hidden="1" x14ac:dyDescent="0.25">
      <c r="A2680" s="1">
        <v>8</v>
      </c>
      <c r="B2680" s="1">
        <v>2017</v>
      </c>
      <c r="C2680" s="1">
        <v>35010048</v>
      </c>
      <c r="D2680" s="44" t="s">
        <v>58</v>
      </c>
      <c r="E2680" s="20">
        <v>0.15</v>
      </c>
      <c r="F2680" s="20">
        <v>0.15</v>
      </c>
      <c r="G2680" s="20">
        <v>0</v>
      </c>
      <c r="H2680" s="20">
        <v>7.0000000000000007E-2</v>
      </c>
      <c r="I2680" s="20">
        <v>0</v>
      </c>
      <c r="J2680" s="20">
        <v>0</v>
      </c>
      <c r="K2680" s="20">
        <v>0.15</v>
      </c>
      <c r="L2680" s="20">
        <v>3.8950999999999999E-3</v>
      </c>
      <c r="M2680" s="20">
        <v>0</v>
      </c>
      <c r="N2680" s="1">
        <v>12</v>
      </c>
      <c r="O2680" s="5">
        <v>85.48</v>
      </c>
      <c r="P2680" s="5">
        <v>14.52</v>
      </c>
      <c r="Q2680" s="1">
        <v>53</v>
      </c>
      <c r="R2680" s="1">
        <v>9</v>
      </c>
      <c r="S2680" s="6"/>
      <c r="T2680" s="6"/>
      <c r="W2680" s="1"/>
      <c r="X2680" s="1"/>
      <c r="Y2680" s="1"/>
      <c r="AC2680" s="1"/>
      <c r="AF2680" s="1"/>
      <c r="AG2680" s="1"/>
    </row>
    <row r="2681" spans="1:33" hidden="1" x14ac:dyDescent="0.25">
      <c r="A2681" s="1">
        <v>19</v>
      </c>
      <c r="B2681" s="1">
        <v>2017</v>
      </c>
      <c r="C2681" s="1">
        <v>350110319</v>
      </c>
      <c r="D2681" s="44" t="s">
        <v>59</v>
      </c>
      <c r="E2681" s="20">
        <v>0</v>
      </c>
      <c r="F2681" s="20">
        <v>0</v>
      </c>
      <c r="G2681" s="20">
        <v>0</v>
      </c>
      <c r="H2681" s="20">
        <v>0</v>
      </c>
      <c r="I2681" s="20">
        <v>0</v>
      </c>
      <c r="J2681" s="20">
        <v>0</v>
      </c>
      <c r="K2681" s="20">
        <v>0</v>
      </c>
      <c r="L2681" s="20">
        <v>0</v>
      </c>
      <c r="M2681" s="20">
        <v>8.5724734375000004E-3</v>
      </c>
      <c r="N2681" s="1">
        <v>0</v>
      </c>
      <c r="O2681" s="5">
        <v>0</v>
      </c>
      <c r="P2681" s="5">
        <v>0</v>
      </c>
      <c r="Q2681" s="1">
        <v>0</v>
      </c>
      <c r="R2681" s="1">
        <v>0</v>
      </c>
      <c r="S2681" s="6">
        <v>162.02996999999999</v>
      </c>
      <c r="T2681" s="6">
        <v>162.02996999999999</v>
      </c>
      <c r="W2681" s="1"/>
      <c r="X2681" s="1"/>
      <c r="Y2681" s="1"/>
      <c r="AC2681" s="1"/>
      <c r="AF2681" s="1"/>
      <c r="AG2681" s="1"/>
    </row>
    <row r="2682" spans="1:33" hidden="1" x14ac:dyDescent="0.25">
      <c r="A2682" s="1">
        <v>20</v>
      </c>
      <c r="B2682" s="1">
        <v>2017</v>
      </c>
      <c r="C2682" s="1">
        <v>350110320</v>
      </c>
      <c r="D2682" s="44" t="s">
        <v>59</v>
      </c>
      <c r="E2682" s="20">
        <v>0.02</v>
      </c>
      <c r="F2682" s="20">
        <v>0.02</v>
      </c>
      <c r="G2682" s="20">
        <v>0</v>
      </c>
      <c r="H2682" s="20">
        <v>0</v>
      </c>
      <c r="I2682" s="20">
        <v>1E-3</v>
      </c>
      <c r="J2682" s="20">
        <v>1.4E-2</v>
      </c>
      <c r="K2682" s="20">
        <v>0</v>
      </c>
      <c r="L2682" s="20">
        <v>0</v>
      </c>
      <c r="M2682" s="20">
        <v>0</v>
      </c>
      <c r="N2682" s="1">
        <v>2</v>
      </c>
      <c r="O2682" s="5">
        <v>75</v>
      </c>
      <c r="P2682" s="5">
        <v>25</v>
      </c>
      <c r="Q2682" s="1">
        <v>3</v>
      </c>
      <c r="R2682" s="1">
        <v>1</v>
      </c>
      <c r="S2682" s="6"/>
      <c r="T2682" s="6"/>
      <c r="W2682" s="1"/>
      <c r="X2682" s="1"/>
      <c r="Y2682" s="1"/>
      <c r="AC2682" s="1"/>
      <c r="AF2682" s="1"/>
      <c r="AG2682" s="1"/>
    </row>
    <row r="2683" spans="1:33" hidden="1" x14ac:dyDescent="0.25">
      <c r="A2683" s="1">
        <v>10</v>
      </c>
      <c r="B2683" s="1">
        <v>2017</v>
      </c>
      <c r="C2683" s="1">
        <v>350115210</v>
      </c>
      <c r="D2683" s="44" t="s">
        <v>60</v>
      </c>
      <c r="E2683" s="20">
        <v>0.12</v>
      </c>
      <c r="F2683" s="20">
        <v>0.11</v>
      </c>
      <c r="G2683" s="20">
        <v>0.01</v>
      </c>
      <c r="H2683" s="20">
        <v>0</v>
      </c>
      <c r="I2683" s="20">
        <v>1.7000000000000001E-2</v>
      </c>
      <c r="J2683" s="20">
        <v>9.9000000000000005E-2</v>
      </c>
      <c r="K2683" s="20">
        <v>0</v>
      </c>
      <c r="L2683" s="20">
        <v>1.284E-4</v>
      </c>
      <c r="M2683" s="20">
        <v>3.7438982675925922E-2</v>
      </c>
      <c r="N2683" s="1">
        <v>11</v>
      </c>
      <c r="O2683" s="5">
        <v>38.89</v>
      </c>
      <c r="P2683" s="5">
        <v>61.11</v>
      </c>
      <c r="Q2683" s="1">
        <v>7</v>
      </c>
      <c r="R2683" s="1">
        <v>11</v>
      </c>
      <c r="S2683" s="6">
        <v>584.64482399999997</v>
      </c>
      <c r="T2683" s="6">
        <v>29.232241200000001</v>
      </c>
      <c r="W2683" s="1"/>
      <c r="X2683" s="1"/>
      <c r="Y2683" s="1"/>
      <c r="AC2683" s="1"/>
      <c r="AF2683" s="1"/>
      <c r="AG2683" s="1"/>
    </row>
    <row r="2684" spans="1:33" hidden="1" x14ac:dyDescent="0.25">
      <c r="A2684" s="1">
        <v>15</v>
      </c>
      <c r="B2684" s="1">
        <v>2017</v>
      </c>
      <c r="C2684" s="1">
        <v>350120215</v>
      </c>
      <c r="D2684" s="44" t="s">
        <v>61</v>
      </c>
      <c r="E2684" s="20">
        <v>0.41</v>
      </c>
      <c r="F2684" s="20">
        <v>0.37</v>
      </c>
      <c r="G2684" s="20">
        <v>0.04</v>
      </c>
      <c r="H2684" s="20">
        <v>0</v>
      </c>
      <c r="I2684" s="20">
        <v>6.0000000000000001E-3</v>
      </c>
      <c r="J2684" s="20">
        <v>0</v>
      </c>
      <c r="K2684" s="20">
        <v>0.4</v>
      </c>
      <c r="L2684" s="20">
        <v>3.1377000000000002E-3</v>
      </c>
      <c r="M2684" s="20">
        <v>9.6354166666666671E-3</v>
      </c>
      <c r="N2684" s="1">
        <v>13</v>
      </c>
      <c r="O2684" s="5">
        <v>48.65</v>
      </c>
      <c r="P2684" s="5">
        <v>51.35</v>
      </c>
      <c r="Q2684" s="1">
        <v>18</v>
      </c>
      <c r="R2684" s="1">
        <v>19</v>
      </c>
      <c r="S2684" s="6">
        <v>139.26599999999999</v>
      </c>
      <c r="T2684" s="6">
        <v>139.26599999999999</v>
      </c>
      <c r="W2684" s="1"/>
      <c r="X2684" s="1"/>
      <c r="Y2684" s="1"/>
      <c r="AC2684" s="1"/>
      <c r="AF2684" s="1"/>
      <c r="AG2684" s="1"/>
    </row>
    <row r="2685" spans="1:33" hidden="1" x14ac:dyDescent="0.25">
      <c r="A2685" s="1">
        <v>21</v>
      </c>
      <c r="B2685" s="1">
        <v>2017</v>
      </c>
      <c r="C2685" s="1">
        <v>350130121</v>
      </c>
      <c r="D2685" s="44" t="s">
        <v>62</v>
      </c>
      <c r="E2685" s="20">
        <v>0</v>
      </c>
      <c r="F2685" s="20">
        <v>0</v>
      </c>
      <c r="G2685" s="20">
        <v>0</v>
      </c>
      <c r="H2685" s="20">
        <v>0</v>
      </c>
      <c r="I2685" s="20">
        <v>0</v>
      </c>
      <c r="J2685" s="20">
        <v>0</v>
      </c>
      <c r="K2685" s="20">
        <v>0</v>
      </c>
      <c r="L2685" s="20">
        <v>2.129E-4</v>
      </c>
      <c r="M2685" s="20">
        <v>7.2072349537037034E-2</v>
      </c>
      <c r="N2685" s="1">
        <v>3</v>
      </c>
      <c r="O2685" s="5">
        <v>10</v>
      </c>
      <c r="P2685" s="5">
        <v>90</v>
      </c>
      <c r="Q2685" s="1">
        <v>1</v>
      </c>
      <c r="R2685" s="1">
        <v>9</v>
      </c>
      <c r="S2685" s="6">
        <v>1175.2481379999999</v>
      </c>
      <c r="T2685" s="6">
        <v>1175.2481379999999</v>
      </c>
      <c r="W2685" s="1"/>
      <c r="X2685" s="1"/>
      <c r="Y2685" s="1"/>
      <c r="AC2685" s="1"/>
      <c r="AF2685" s="1"/>
      <c r="AG2685" s="1"/>
    </row>
    <row r="2686" spans="1:33" hidden="1" x14ac:dyDescent="0.25">
      <c r="A2686" s="1">
        <v>22</v>
      </c>
      <c r="B2686" s="1">
        <v>2017</v>
      </c>
      <c r="C2686" s="1">
        <v>350130122</v>
      </c>
      <c r="D2686" s="44" t="s">
        <v>62</v>
      </c>
      <c r="E2686" s="20">
        <v>0.01</v>
      </c>
      <c r="F2686" s="20">
        <v>0</v>
      </c>
      <c r="G2686" s="20">
        <v>0.01</v>
      </c>
      <c r="H2686" s="20">
        <v>0</v>
      </c>
      <c r="I2686" s="20">
        <v>0</v>
      </c>
      <c r="J2686" s="20">
        <v>5.0000000000000001E-3</v>
      </c>
      <c r="K2686" s="20">
        <v>0</v>
      </c>
      <c r="L2686" s="20">
        <v>2.5247999999999998E-3</v>
      </c>
      <c r="M2686" s="20">
        <v>0</v>
      </c>
      <c r="N2686" s="1">
        <v>7</v>
      </c>
      <c r="O2686" s="5">
        <v>14.29</v>
      </c>
      <c r="P2686" s="5">
        <v>85.71</v>
      </c>
      <c r="Q2686" s="1">
        <v>3</v>
      </c>
      <c r="R2686" s="1">
        <v>18</v>
      </c>
      <c r="S2686" s="6"/>
      <c r="T2686" s="6"/>
      <c r="W2686" s="1"/>
      <c r="X2686" s="1"/>
      <c r="Y2686" s="1"/>
      <c r="AC2686" s="1"/>
      <c r="AF2686" s="1"/>
      <c r="AG2686" s="1"/>
    </row>
    <row r="2687" spans="1:33" hidden="1" x14ac:dyDescent="0.25">
      <c r="A2687" s="1">
        <v>20</v>
      </c>
      <c r="B2687" s="1">
        <v>2017</v>
      </c>
      <c r="C2687" s="1">
        <v>350140020</v>
      </c>
      <c r="D2687" s="44" t="s">
        <v>63</v>
      </c>
      <c r="E2687" s="20">
        <v>0.02</v>
      </c>
      <c r="F2687" s="20">
        <v>0.01</v>
      </c>
      <c r="G2687" s="20">
        <v>0.01</v>
      </c>
      <c r="H2687" s="20">
        <v>0</v>
      </c>
      <c r="I2687" s="20">
        <v>8.9999999999999993E-3</v>
      </c>
      <c r="J2687" s="20">
        <v>0</v>
      </c>
      <c r="K2687" s="20">
        <v>0.01</v>
      </c>
      <c r="L2687" s="20">
        <v>4.2250000000000002E-4</v>
      </c>
      <c r="M2687" s="20">
        <v>8.1059187500000015E-3</v>
      </c>
      <c r="N2687" s="1">
        <v>7</v>
      </c>
      <c r="O2687" s="5">
        <v>45.45</v>
      </c>
      <c r="P2687" s="5">
        <v>54.55</v>
      </c>
      <c r="Q2687" s="1">
        <v>5</v>
      </c>
      <c r="R2687" s="1">
        <v>6</v>
      </c>
      <c r="S2687" s="6">
        <v>174.04335</v>
      </c>
      <c r="T2687" s="6">
        <v>174.04335</v>
      </c>
      <c r="W2687" s="1"/>
      <c r="X2687" s="1"/>
      <c r="Y2687" s="1"/>
      <c r="AC2687" s="1"/>
      <c r="AF2687" s="1"/>
      <c r="AG2687" s="1"/>
    </row>
    <row r="2688" spans="1:33" hidden="1" x14ac:dyDescent="0.25">
      <c r="A2688" s="1">
        <v>17</v>
      </c>
      <c r="B2688" s="1">
        <v>2017</v>
      </c>
      <c r="C2688" s="1">
        <v>350150917</v>
      </c>
      <c r="D2688" s="44" t="s">
        <v>64</v>
      </c>
      <c r="E2688" s="20">
        <v>0.15000000000000002</v>
      </c>
      <c r="F2688" s="20">
        <v>0.14000000000000001</v>
      </c>
      <c r="G2688" s="20">
        <v>0.01</v>
      </c>
      <c r="H2688" s="20">
        <v>0</v>
      </c>
      <c r="I2688" s="20">
        <v>6.0000000000000001E-3</v>
      </c>
      <c r="J2688" s="20">
        <v>0</v>
      </c>
      <c r="K2688" s="20">
        <v>0.14000000000000001</v>
      </c>
      <c r="L2688" s="20">
        <v>2.8414999999999998E-3</v>
      </c>
      <c r="M2688" s="20">
        <v>7.3868031250000007E-3</v>
      </c>
      <c r="N2688" s="1">
        <v>5</v>
      </c>
      <c r="O2688" s="5">
        <v>50</v>
      </c>
      <c r="P2688" s="5">
        <v>50</v>
      </c>
      <c r="Q2688" s="1">
        <v>8</v>
      </c>
      <c r="R2688" s="1">
        <v>8</v>
      </c>
      <c r="S2688" s="6">
        <v>152.9739324</v>
      </c>
      <c r="T2688" s="6">
        <v>152.9739324</v>
      </c>
      <c r="W2688" s="1"/>
      <c r="X2688" s="1"/>
      <c r="Y2688" s="1"/>
      <c r="AC2688" s="1"/>
      <c r="AF2688" s="1"/>
      <c r="AG2688" s="1"/>
    </row>
    <row r="2689" spans="1:33" hidden="1" x14ac:dyDescent="0.25">
      <c r="A2689" s="1">
        <v>5</v>
      </c>
      <c r="B2689" s="1">
        <v>2017</v>
      </c>
      <c r="C2689" s="1">
        <v>35016085</v>
      </c>
      <c r="D2689" s="44" t="s">
        <v>65</v>
      </c>
      <c r="E2689" s="20">
        <v>2.57</v>
      </c>
      <c r="F2689" s="20">
        <v>2.27</v>
      </c>
      <c r="G2689" s="20">
        <v>0.3</v>
      </c>
      <c r="H2689" s="20">
        <v>0</v>
      </c>
      <c r="I2689" s="20">
        <v>1.071</v>
      </c>
      <c r="J2689" s="20">
        <v>1.3839999999999999</v>
      </c>
      <c r="K2689" s="20">
        <v>0</v>
      </c>
      <c r="L2689" s="20">
        <v>0.1118215</v>
      </c>
      <c r="M2689" s="20">
        <v>0.79159864583333328</v>
      </c>
      <c r="N2689" s="1">
        <v>13</v>
      </c>
      <c r="O2689" s="5">
        <v>10.75</v>
      </c>
      <c r="P2689" s="5">
        <v>89.25</v>
      </c>
      <c r="Q2689" s="1">
        <v>33</v>
      </c>
      <c r="R2689" s="1">
        <v>274</v>
      </c>
      <c r="S2689" s="6">
        <v>12507.000749999999</v>
      </c>
      <c r="T2689" s="6">
        <v>5503.0803299999998</v>
      </c>
      <c r="W2689" s="1"/>
      <c r="X2689" s="1"/>
      <c r="Y2689" s="1"/>
      <c r="AC2689" s="1"/>
      <c r="AF2689" s="1"/>
      <c r="AG2689" s="1"/>
    </row>
    <row r="2690" spans="1:33" hidden="1" x14ac:dyDescent="0.25">
      <c r="A2690" s="1">
        <v>9</v>
      </c>
      <c r="B2690" s="1">
        <v>2017</v>
      </c>
      <c r="C2690" s="1">
        <v>35017079</v>
      </c>
      <c r="D2690" s="44" t="s">
        <v>66</v>
      </c>
      <c r="E2690" s="20">
        <v>0.19999999999999998</v>
      </c>
      <c r="F2690" s="20">
        <v>0.02</v>
      </c>
      <c r="G2690" s="20">
        <v>0.18</v>
      </c>
      <c r="H2690" s="20">
        <v>0</v>
      </c>
      <c r="I2690" s="20">
        <v>9.5000000000000001E-2</v>
      </c>
      <c r="J2690" s="20">
        <v>9.4E-2</v>
      </c>
      <c r="K2690" s="20">
        <v>0</v>
      </c>
      <c r="L2690" s="20">
        <v>8.5264E-3</v>
      </c>
      <c r="M2690" s="20">
        <v>0.11652011905555555</v>
      </c>
      <c r="N2690" s="1">
        <v>5</v>
      </c>
      <c r="O2690" s="5">
        <v>16.670000000000002</v>
      </c>
      <c r="P2690" s="5">
        <v>83.33</v>
      </c>
      <c r="Q2690" s="1">
        <v>5</v>
      </c>
      <c r="R2690" s="1">
        <v>25</v>
      </c>
      <c r="S2690" s="6">
        <v>2100.1680000000001</v>
      </c>
      <c r="T2690" s="6">
        <v>0</v>
      </c>
      <c r="W2690" s="1"/>
      <c r="X2690" s="1"/>
      <c r="Y2690" s="1"/>
      <c r="AC2690" s="1"/>
      <c r="AF2690" s="1"/>
      <c r="AG2690" s="1"/>
    </row>
    <row r="2691" spans="1:33" hidden="1" x14ac:dyDescent="0.25">
      <c r="A2691" s="1">
        <v>15</v>
      </c>
      <c r="B2691" s="1">
        <v>2017</v>
      </c>
      <c r="C2691" s="1">
        <v>350180615</v>
      </c>
      <c r="D2691" s="44" t="s">
        <v>67</v>
      </c>
      <c r="E2691" s="20">
        <v>0.03</v>
      </c>
      <c r="F2691" s="20">
        <v>0.03</v>
      </c>
      <c r="G2691" s="20">
        <v>0</v>
      </c>
      <c r="H2691" s="20">
        <v>0</v>
      </c>
      <c r="I2691" s="20">
        <v>0</v>
      </c>
      <c r="J2691" s="20">
        <v>0</v>
      </c>
      <c r="K2691" s="20">
        <v>0.03</v>
      </c>
      <c r="L2691" s="20">
        <v>6.6560000000000002E-4</v>
      </c>
      <c r="M2691" s="20">
        <v>1.276040390625E-2</v>
      </c>
      <c r="N2691" s="1">
        <v>2</v>
      </c>
      <c r="O2691" s="5">
        <v>58.33</v>
      </c>
      <c r="P2691" s="5">
        <v>41.67</v>
      </c>
      <c r="Q2691" s="1">
        <v>7</v>
      </c>
      <c r="R2691" s="1">
        <v>5</v>
      </c>
      <c r="S2691" s="6">
        <v>267.67421999999999</v>
      </c>
      <c r="T2691" s="6">
        <v>259.6439934</v>
      </c>
      <c r="W2691" s="1"/>
      <c r="X2691" s="1"/>
      <c r="Y2691" s="1"/>
      <c r="AC2691" s="1"/>
      <c r="AF2691" s="1"/>
      <c r="AG2691" s="1"/>
    </row>
    <row r="2692" spans="1:33" hidden="1" x14ac:dyDescent="0.25">
      <c r="A2692" s="1">
        <v>5</v>
      </c>
      <c r="B2692" s="1">
        <v>2017</v>
      </c>
      <c r="C2692" s="1">
        <v>35019055</v>
      </c>
      <c r="D2692" s="44" t="s">
        <v>68</v>
      </c>
      <c r="E2692" s="20">
        <v>0.5</v>
      </c>
      <c r="F2692" s="20">
        <v>0.36</v>
      </c>
      <c r="G2692" s="20">
        <v>0.14000000000000001</v>
      </c>
      <c r="H2692" s="20">
        <v>0</v>
      </c>
      <c r="I2692" s="20">
        <v>7.8E-2</v>
      </c>
      <c r="J2692" s="20">
        <v>0.249</v>
      </c>
      <c r="K2692" s="20">
        <v>0.06</v>
      </c>
      <c r="L2692" s="20">
        <v>0.1084841</v>
      </c>
      <c r="M2692" s="20">
        <v>0.16436475456712962</v>
      </c>
      <c r="N2692" s="1">
        <v>129</v>
      </c>
      <c r="O2692" s="5">
        <v>36.69</v>
      </c>
      <c r="P2692" s="5">
        <v>63.31</v>
      </c>
      <c r="Q2692" s="1">
        <v>102</v>
      </c>
      <c r="R2692" s="1">
        <v>176</v>
      </c>
      <c r="S2692" s="6">
        <v>2874.4929000000002</v>
      </c>
      <c r="T2692" s="6">
        <v>2040.8899590000001</v>
      </c>
      <c r="W2692" s="1"/>
      <c r="X2692" s="1"/>
      <c r="Y2692" s="1"/>
      <c r="AC2692" s="1"/>
      <c r="AF2692" s="1"/>
      <c r="AG2692" s="1"/>
    </row>
    <row r="2693" spans="1:33" hidden="1" x14ac:dyDescent="0.25">
      <c r="A2693" s="1">
        <v>9</v>
      </c>
      <c r="B2693" s="1">
        <v>2017</v>
      </c>
      <c r="C2693" s="1">
        <v>35019059</v>
      </c>
      <c r="D2693" s="44" t="s">
        <v>68</v>
      </c>
      <c r="E2693" s="20">
        <v>0</v>
      </c>
      <c r="F2693" s="20">
        <v>0</v>
      </c>
      <c r="G2693" s="20">
        <v>0</v>
      </c>
      <c r="H2693" s="20">
        <v>0</v>
      </c>
      <c r="I2693" s="20">
        <v>0</v>
      </c>
      <c r="J2693" s="20">
        <v>0</v>
      </c>
      <c r="K2693" s="20">
        <v>0</v>
      </c>
      <c r="L2693" s="20">
        <v>4.6199999999999998E-5</v>
      </c>
      <c r="M2693" s="20">
        <v>0</v>
      </c>
      <c r="N2693" s="1">
        <v>13</v>
      </c>
      <c r="O2693" s="5">
        <v>66.67</v>
      </c>
      <c r="P2693" s="5">
        <v>33.33</v>
      </c>
      <c r="Q2693" s="1">
        <v>2</v>
      </c>
      <c r="R2693" s="1">
        <v>1</v>
      </c>
      <c r="S2693" s="6"/>
      <c r="T2693" s="6"/>
      <c r="W2693" s="1"/>
      <c r="X2693" s="1"/>
      <c r="Y2693" s="1"/>
      <c r="AC2693" s="1"/>
      <c r="AF2693" s="1"/>
      <c r="AG2693" s="1"/>
    </row>
    <row r="2694" spans="1:33" hidden="1" x14ac:dyDescent="0.25">
      <c r="A2694" s="1">
        <v>5</v>
      </c>
      <c r="B2694" s="1">
        <v>2017</v>
      </c>
      <c r="C2694" s="1">
        <v>35020025</v>
      </c>
      <c r="D2694" s="44" t="s">
        <v>69</v>
      </c>
      <c r="E2694" s="20">
        <v>0.14000000000000001</v>
      </c>
      <c r="F2694" s="20">
        <v>0.14000000000000001</v>
      </c>
      <c r="G2694" s="20">
        <v>0</v>
      </c>
      <c r="H2694" s="20">
        <v>0</v>
      </c>
      <c r="I2694" s="20">
        <v>0</v>
      </c>
      <c r="J2694" s="20">
        <v>0.128</v>
      </c>
      <c r="K2694" s="20">
        <v>0.01</v>
      </c>
      <c r="L2694" s="20">
        <v>8.8424999999999997E-3</v>
      </c>
      <c r="M2694" s="20">
        <v>9.7033781249999985E-3</v>
      </c>
      <c r="N2694" s="1">
        <v>10</v>
      </c>
      <c r="O2694" s="5">
        <v>66.67</v>
      </c>
      <c r="P2694" s="5">
        <v>33.33</v>
      </c>
      <c r="Q2694" s="1">
        <v>10</v>
      </c>
      <c r="R2694" s="1">
        <v>5</v>
      </c>
      <c r="S2694" s="6">
        <v>195.22296</v>
      </c>
      <c r="T2694" s="6">
        <v>185.46181200000001</v>
      </c>
      <c r="W2694" s="1"/>
      <c r="X2694" s="1"/>
      <c r="Y2694" s="1"/>
      <c r="AC2694" s="1"/>
      <c r="AF2694" s="1"/>
      <c r="AG2694" s="1"/>
    </row>
    <row r="2695" spans="1:33" hidden="1" x14ac:dyDescent="0.25">
      <c r="A2695" s="1">
        <v>9</v>
      </c>
      <c r="B2695" s="1">
        <v>2017</v>
      </c>
      <c r="C2695" s="1">
        <v>35020029</v>
      </c>
      <c r="D2695" s="44" t="s">
        <v>69</v>
      </c>
      <c r="E2695" s="20">
        <v>0.16</v>
      </c>
      <c r="F2695" s="20">
        <v>0.15</v>
      </c>
      <c r="G2695" s="20">
        <v>0.01</v>
      </c>
      <c r="H2695" s="20">
        <v>0</v>
      </c>
      <c r="I2695" s="20">
        <v>0</v>
      </c>
      <c r="J2695" s="20">
        <v>8.9999999999999993E-3</v>
      </c>
      <c r="K2695" s="20">
        <v>0.14000000000000001</v>
      </c>
      <c r="L2695" s="20">
        <v>2.0428999999999998E-3</v>
      </c>
      <c r="M2695" s="20">
        <v>0</v>
      </c>
      <c r="N2695" s="1">
        <v>9</v>
      </c>
      <c r="O2695" s="5">
        <v>80</v>
      </c>
      <c r="P2695" s="5">
        <v>20</v>
      </c>
      <c r="Q2695" s="1">
        <v>8</v>
      </c>
      <c r="R2695" s="1">
        <v>2</v>
      </c>
      <c r="S2695" s="6"/>
      <c r="T2695" s="6"/>
      <c r="W2695" s="1"/>
      <c r="X2695" s="1"/>
      <c r="Y2695" s="1"/>
      <c r="AC2695" s="1"/>
      <c r="AF2695" s="1"/>
      <c r="AG2695" s="1"/>
    </row>
    <row r="2696" spans="1:33" hidden="1" x14ac:dyDescent="0.25">
      <c r="A2696" s="1">
        <v>13</v>
      </c>
      <c r="B2696" s="1">
        <v>2017</v>
      </c>
      <c r="C2696" s="1">
        <v>350200213</v>
      </c>
      <c r="D2696" s="44" t="s">
        <v>69</v>
      </c>
      <c r="E2696" s="20">
        <v>0</v>
      </c>
      <c r="F2696" s="20">
        <v>0</v>
      </c>
      <c r="G2696" s="20">
        <v>0</v>
      </c>
      <c r="H2696" s="20">
        <v>0</v>
      </c>
      <c r="I2696" s="20">
        <v>0</v>
      </c>
      <c r="J2696" s="20">
        <v>0</v>
      </c>
      <c r="K2696" s="20">
        <v>0</v>
      </c>
      <c r="L2696" s="20">
        <v>5.7899999999999998E-5</v>
      </c>
      <c r="M2696" s="20">
        <v>0</v>
      </c>
      <c r="N2696" s="1">
        <v>0</v>
      </c>
      <c r="O2696" s="5">
        <v>50</v>
      </c>
      <c r="P2696" s="5">
        <v>50</v>
      </c>
      <c r="Q2696" s="1">
        <v>2</v>
      </c>
      <c r="R2696" s="1">
        <v>2</v>
      </c>
      <c r="S2696" s="6"/>
      <c r="T2696" s="6"/>
      <c r="W2696" s="1"/>
      <c r="X2696" s="1"/>
      <c r="Y2696" s="1"/>
      <c r="AC2696" s="1"/>
      <c r="AF2696" s="1"/>
      <c r="AG2696" s="1"/>
    </row>
    <row r="2697" spans="1:33" hidden="1" x14ac:dyDescent="0.25">
      <c r="A2697" s="1">
        <v>19</v>
      </c>
      <c r="B2697" s="1">
        <v>2017</v>
      </c>
      <c r="C2697" s="1">
        <v>350210119</v>
      </c>
      <c r="D2697" s="44" t="s">
        <v>70</v>
      </c>
      <c r="E2697" s="20">
        <v>0.61</v>
      </c>
      <c r="F2697" s="20">
        <v>0.23</v>
      </c>
      <c r="G2697" s="20">
        <v>0.38</v>
      </c>
      <c r="H2697" s="20">
        <v>0</v>
      </c>
      <c r="I2697" s="20">
        <v>0.19500000000000001</v>
      </c>
      <c r="J2697" s="20">
        <v>0.23400000000000001</v>
      </c>
      <c r="K2697" s="20">
        <v>0.14000000000000001</v>
      </c>
      <c r="L2697" s="20">
        <v>4.3543199999999997E-2</v>
      </c>
      <c r="M2697" s="20">
        <v>0.15878622686574073</v>
      </c>
      <c r="N2697" s="1">
        <v>4</v>
      </c>
      <c r="O2697" s="5">
        <v>14.71</v>
      </c>
      <c r="P2697" s="5">
        <v>85.29</v>
      </c>
      <c r="Q2697" s="1">
        <v>20</v>
      </c>
      <c r="R2697" s="1">
        <v>116</v>
      </c>
      <c r="S2697" s="6">
        <v>2862.634462</v>
      </c>
      <c r="T2697" s="6">
        <v>2862.634462</v>
      </c>
      <c r="W2697" s="1"/>
      <c r="X2697" s="1"/>
      <c r="Y2697" s="1"/>
      <c r="AC2697" s="1"/>
      <c r="AF2697" s="1"/>
      <c r="AG2697" s="1"/>
    </row>
    <row r="2698" spans="1:33" hidden="1" x14ac:dyDescent="0.25">
      <c r="A2698" s="1">
        <v>14</v>
      </c>
      <c r="B2698" s="1">
        <v>2017</v>
      </c>
      <c r="C2698" s="1">
        <v>350220014</v>
      </c>
      <c r="D2698" s="44" t="s">
        <v>71</v>
      </c>
      <c r="E2698" s="20">
        <v>0.55000000000000004</v>
      </c>
      <c r="F2698" s="20">
        <v>0.54</v>
      </c>
      <c r="G2698" s="20">
        <v>0.01</v>
      </c>
      <c r="H2698" s="20">
        <v>0.2</v>
      </c>
      <c r="I2698" s="20">
        <v>5.8000000000000003E-2</v>
      </c>
      <c r="J2698" s="20">
        <v>8.8999999999999996E-2</v>
      </c>
      <c r="K2698" s="20">
        <v>0.4</v>
      </c>
      <c r="L2698" s="20">
        <v>3.2969999999999999E-4</v>
      </c>
      <c r="M2698" s="20">
        <v>5.7491328791666657E-2</v>
      </c>
      <c r="N2698" s="1">
        <v>63</v>
      </c>
      <c r="O2698" s="5">
        <v>78.95</v>
      </c>
      <c r="P2698" s="5">
        <v>21.05</v>
      </c>
      <c r="Q2698" s="1">
        <v>60</v>
      </c>
      <c r="R2698" s="1">
        <v>16</v>
      </c>
      <c r="S2698" s="6">
        <v>854.19554400000004</v>
      </c>
      <c r="T2698" s="6">
        <v>854.19554400000004</v>
      </c>
      <c r="W2698" s="1"/>
      <c r="X2698" s="1"/>
      <c r="Y2698" s="1"/>
      <c r="AC2698" s="1"/>
      <c r="AF2698" s="1"/>
      <c r="AG2698" s="1"/>
    </row>
    <row r="2699" spans="1:33" hidden="1" x14ac:dyDescent="0.25">
      <c r="A2699" s="1">
        <v>5</v>
      </c>
      <c r="B2699" s="1">
        <v>2017</v>
      </c>
      <c r="C2699" s="1">
        <v>35023095</v>
      </c>
      <c r="D2699" s="44" t="s">
        <v>72</v>
      </c>
      <c r="E2699" s="20">
        <v>0.01</v>
      </c>
      <c r="F2699" s="20">
        <v>0.01</v>
      </c>
      <c r="G2699" s="20">
        <v>0</v>
      </c>
      <c r="H2699" s="20">
        <v>0</v>
      </c>
      <c r="I2699" s="20">
        <v>0</v>
      </c>
      <c r="J2699" s="20">
        <v>0</v>
      </c>
      <c r="K2699" s="20">
        <v>0</v>
      </c>
      <c r="L2699" s="20">
        <v>2.5062000000000001E-3</v>
      </c>
      <c r="M2699" s="20">
        <v>0</v>
      </c>
      <c r="N2699" s="1">
        <v>0</v>
      </c>
      <c r="O2699" s="5">
        <v>91.67</v>
      </c>
      <c r="P2699" s="5">
        <v>8.33</v>
      </c>
      <c r="Q2699" s="1">
        <v>11</v>
      </c>
      <c r="R2699" s="1">
        <v>1</v>
      </c>
      <c r="S2699" s="6"/>
      <c r="T2699" s="6"/>
      <c r="W2699" s="1"/>
      <c r="X2699" s="1"/>
      <c r="Y2699" s="1"/>
      <c r="AC2699" s="1"/>
      <c r="AF2699" s="1"/>
      <c r="AG2699" s="1"/>
    </row>
    <row r="2700" spans="1:33" hidden="1" x14ac:dyDescent="0.25">
      <c r="A2700" s="1">
        <v>10</v>
      </c>
      <c r="B2700" s="1">
        <v>2017</v>
      </c>
      <c r="C2700" s="1">
        <v>350230910</v>
      </c>
      <c r="D2700" s="44" t="s">
        <v>72</v>
      </c>
      <c r="E2700" s="20">
        <v>0.3</v>
      </c>
      <c r="F2700" s="20">
        <v>0.3</v>
      </c>
      <c r="G2700" s="20">
        <v>0</v>
      </c>
      <c r="H2700" s="20">
        <v>0</v>
      </c>
      <c r="I2700" s="20">
        <v>1.4E-2</v>
      </c>
      <c r="J2700" s="20">
        <v>0</v>
      </c>
      <c r="K2700" s="20">
        <v>0.26</v>
      </c>
      <c r="L2700" s="20">
        <v>2.1306800000000001E-2</v>
      </c>
      <c r="M2700" s="20">
        <v>1.2891516927083334E-2</v>
      </c>
      <c r="N2700" s="1">
        <v>8</v>
      </c>
      <c r="O2700" s="5">
        <v>77.78</v>
      </c>
      <c r="P2700" s="5">
        <v>22.22</v>
      </c>
      <c r="Q2700" s="1">
        <v>14</v>
      </c>
      <c r="R2700" s="1">
        <v>4</v>
      </c>
      <c r="S2700" s="6">
        <v>251.18642700000001</v>
      </c>
      <c r="T2700" s="6">
        <v>251.18642700000001</v>
      </c>
      <c r="W2700" s="1"/>
      <c r="X2700" s="1"/>
      <c r="Y2700" s="1"/>
      <c r="AC2700" s="1"/>
      <c r="AF2700" s="1"/>
      <c r="AG2700" s="1"/>
    </row>
    <row r="2701" spans="1:33" hidden="1" x14ac:dyDescent="0.25">
      <c r="A2701" s="1">
        <v>22</v>
      </c>
      <c r="B2701" s="1">
        <v>2017</v>
      </c>
      <c r="C2701" s="1">
        <v>350240822</v>
      </c>
      <c r="D2701" s="44" t="s">
        <v>73</v>
      </c>
      <c r="E2701" s="20">
        <v>0.29000000000000004</v>
      </c>
      <c r="F2701" s="20">
        <v>0.28000000000000003</v>
      </c>
      <c r="G2701" s="20">
        <v>0.01</v>
      </c>
      <c r="H2701" s="20">
        <v>0</v>
      </c>
      <c r="I2701" s="20">
        <v>7.0000000000000001E-3</v>
      </c>
      <c r="J2701" s="20">
        <v>0.28199999999999997</v>
      </c>
      <c r="K2701" s="20">
        <v>0</v>
      </c>
      <c r="L2701" s="20">
        <v>4.4509999999999998E-4</v>
      </c>
      <c r="M2701" s="20">
        <v>9.980504166666666E-3</v>
      </c>
      <c r="N2701" s="1">
        <v>0</v>
      </c>
      <c r="O2701" s="5">
        <v>21.05</v>
      </c>
      <c r="P2701" s="5">
        <v>78.95</v>
      </c>
      <c r="Q2701" s="1">
        <v>4</v>
      </c>
      <c r="R2701" s="1">
        <v>15</v>
      </c>
      <c r="S2701" s="6">
        <v>179.01052920000001</v>
      </c>
      <c r="T2701" s="6">
        <v>179.01052920000001</v>
      </c>
      <c r="W2701" s="1"/>
      <c r="X2701" s="1"/>
      <c r="Y2701" s="1"/>
      <c r="AC2701" s="1"/>
      <c r="AF2701" s="1"/>
      <c r="AG2701" s="1"/>
    </row>
    <row r="2702" spans="1:33" hidden="1" x14ac:dyDescent="0.25">
      <c r="A2702" s="1">
        <v>2</v>
      </c>
      <c r="B2702" s="1">
        <v>2017</v>
      </c>
      <c r="C2702" s="1">
        <v>35025072</v>
      </c>
      <c r="D2702" s="44" t="s">
        <v>74</v>
      </c>
      <c r="E2702" s="20">
        <v>0.02</v>
      </c>
      <c r="F2702" s="20">
        <v>0.01</v>
      </c>
      <c r="G2702" s="20">
        <v>0.01</v>
      </c>
      <c r="H2702" s="20">
        <v>0.24</v>
      </c>
      <c r="I2702" s="20">
        <v>0</v>
      </c>
      <c r="J2702" s="20">
        <v>0</v>
      </c>
      <c r="K2702" s="20">
        <v>0.01</v>
      </c>
      <c r="L2702" s="20">
        <v>1.45703E-2</v>
      </c>
      <c r="M2702" s="20">
        <v>0.10649745296874998</v>
      </c>
      <c r="N2702" s="1">
        <v>10</v>
      </c>
      <c r="O2702" s="5">
        <v>50</v>
      </c>
      <c r="P2702" s="5">
        <v>50</v>
      </c>
      <c r="Q2702" s="1">
        <v>10</v>
      </c>
      <c r="R2702" s="1">
        <v>10</v>
      </c>
      <c r="S2702" s="6">
        <v>1351.4256</v>
      </c>
      <c r="T2702" s="6">
        <v>540.57024000000001</v>
      </c>
      <c r="W2702" s="1"/>
      <c r="X2702" s="1"/>
      <c r="Y2702" s="1"/>
      <c r="AC2702" s="1"/>
      <c r="AF2702" s="1"/>
      <c r="AG2702" s="1"/>
    </row>
    <row r="2703" spans="1:33" hidden="1" x14ac:dyDescent="0.25">
      <c r="A2703" s="1">
        <v>18</v>
      </c>
      <c r="B2703" s="1">
        <v>2017</v>
      </c>
      <c r="C2703" s="1">
        <v>350260618</v>
      </c>
      <c r="D2703" s="44" t="s">
        <v>75</v>
      </c>
      <c r="E2703" s="20">
        <v>0.05</v>
      </c>
      <c r="F2703" s="20">
        <v>0.01</v>
      </c>
      <c r="G2703" s="20">
        <v>0.04</v>
      </c>
      <c r="H2703" s="20">
        <v>0</v>
      </c>
      <c r="I2703" s="20">
        <v>1.4999999999999999E-2</v>
      </c>
      <c r="J2703" s="20">
        <v>1E-3</v>
      </c>
      <c r="K2703" s="20">
        <v>0.02</v>
      </c>
      <c r="L2703" s="20">
        <v>8.9139000000000006E-3</v>
      </c>
      <c r="M2703" s="20">
        <v>9.5313848958333315E-3</v>
      </c>
      <c r="N2703" s="1">
        <v>0</v>
      </c>
      <c r="O2703" s="5">
        <v>37.5</v>
      </c>
      <c r="P2703" s="5">
        <v>62.5</v>
      </c>
      <c r="Q2703" s="1">
        <v>12</v>
      </c>
      <c r="R2703" s="1">
        <v>20</v>
      </c>
      <c r="S2703" s="6">
        <v>185.18417640000001</v>
      </c>
      <c r="T2703" s="6">
        <v>185.18417640000001</v>
      </c>
      <c r="W2703" s="1"/>
      <c r="X2703" s="1"/>
      <c r="Y2703" s="1"/>
      <c r="AC2703" s="1"/>
      <c r="AF2703" s="1"/>
      <c r="AG2703" s="1"/>
    </row>
    <row r="2704" spans="1:33" hidden="1" x14ac:dyDescent="0.25">
      <c r="A2704" s="1">
        <v>11</v>
      </c>
      <c r="B2704" s="1">
        <v>2017</v>
      </c>
      <c r="C2704" s="1">
        <v>350270511</v>
      </c>
      <c r="D2704" s="44" t="s">
        <v>76</v>
      </c>
      <c r="E2704" s="20">
        <v>0.06</v>
      </c>
      <c r="F2704" s="20">
        <v>0.06</v>
      </c>
      <c r="G2704" s="20">
        <v>0</v>
      </c>
      <c r="H2704" s="20">
        <v>0</v>
      </c>
      <c r="I2704" s="20">
        <v>2.7E-2</v>
      </c>
      <c r="J2704" s="20">
        <v>2.5000000000000001E-2</v>
      </c>
      <c r="K2704" s="20">
        <v>0</v>
      </c>
      <c r="L2704" s="20">
        <v>8.1518000000000007E-3</v>
      </c>
      <c r="M2704" s="20">
        <v>5.7993112092592593E-2</v>
      </c>
      <c r="N2704" s="1">
        <v>6</v>
      </c>
      <c r="O2704" s="5">
        <v>95</v>
      </c>
      <c r="P2704" s="5">
        <v>5</v>
      </c>
      <c r="Q2704" s="1">
        <v>38</v>
      </c>
      <c r="R2704" s="1">
        <v>2</v>
      </c>
      <c r="S2704" s="6">
        <v>677.52828</v>
      </c>
      <c r="T2704" s="6">
        <v>677.52828</v>
      </c>
      <c r="W2704" s="1"/>
      <c r="X2704" s="1"/>
      <c r="Y2704" s="1"/>
      <c r="AC2704" s="1"/>
      <c r="AF2704" s="1"/>
      <c r="AG2704" s="1"/>
    </row>
    <row r="2705" spans="1:33" hidden="1" x14ac:dyDescent="0.25">
      <c r="A2705" s="1">
        <v>14</v>
      </c>
      <c r="B2705" s="1">
        <v>2017</v>
      </c>
      <c r="C2705" s="1">
        <v>350270514</v>
      </c>
      <c r="D2705" s="44" t="s">
        <v>76</v>
      </c>
      <c r="E2705" s="20">
        <v>0.02</v>
      </c>
      <c r="F2705" s="20">
        <v>0.02</v>
      </c>
      <c r="G2705" s="20">
        <v>0</v>
      </c>
      <c r="H2705" s="20">
        <v>0</v>
      </c>
      <c r="I2705" s="20">
        <v>0.01</v>
      </c>
      <c r="J2705" s="20">
        <v>0</v>
      </c>
      <c r="K2705" s="20">
        <v>0.01</v>
      </c>
      <c r="L2705" s="20">
        <v>1.6489E-3</v>
      </c>
      <c r="M2705" s="20">
        <v>0</v>
      </c>
      <c r="N2705" s="1">
        <v>9</v>
      </c>
      <c r="O2705" s="5">
        <v>95.83</v>
      </c>
      <c r="P2705" s="5">
        <v>4.17</v>
      </c>
      <c r="Q2705" s="1">
        <v>46</v>
      </c>
      <c r="R2705" s="1">
        <v>2</v>
      </c>
      <c r="S2705" s="6"/>
      <c r="T2705" s="6"/>
      <c r="W2705" s="1"/>
      <c r="X2705" s="1"/>
      <c r="Y2705" s="1"/>
      <c r="AC2705" s="1"/>
      <c r="AF2705" s="1"/>
      <c r="AG2705" s="1"/>
    </row>
    <row r="2706" spans="1:33" hidden="1" x14ac:dyDescent="0.25">
      <c r="A2706" s="1">
        <v>10</v>
      </c>
      <c r="B2706" s="1">
        <v>2017</v>
      </c>
      <c r="C2706" s="1">
        <v>350275410</v>
      </c>
      <c r="D2706" s="44" t="s">
        <v>77</v>
      </c>
      <c r="E2706" s="20">
        <v>0.32</v>
      </c>
      <c r="F2706" s="20">
        <v>0.27</v>
      </c>
      <c r="G2706" s="20">
        <v>0.05</v>
      </c>
      <c r="H2706" s="20">
        <v>0</v>
      </c>
      <c r="I2706" s="20">
        <v>5.8999999999999997E-2</v>
      </c>
      <c r="J2706" s="20">
        <v>0.224</v>
      </c>
      <c r="K2706" s="20">
        <v>0.01</v>
      </c>
      <c r="L2706" s="20">
        <v>3.40279E-2</v>
      </c>
      <c r="M2706" s="20">
        <v>3.6516792048611114E-2</v>
      </c>
      <c r="N2706" s="1">
        <v>47</v>
      </c>
      <c r="O2706" s="5">
        <v>29.17</v>
      </c>
      <c r="P2706" s="5">
        <v>70.83</v>
      </c>
      <c r="Q2706" s="1">
        <v>21</v>
      </c>
      <c r="R2706" s="1">
        <v>51</v>
      </c>
      <c r="S2706" s="6">
        <v>452.03509079999998</v>
      </c>
      <c r="T2706" s="6">
        <v>0</v>
      </c>
      <c r="W2706" s="1"/>
      <c r="X2706" s="1"/>
      <c r="Y2706" s="1"/>
      <c r="AC2706" s="1"/>
      <c r="AF2706" s="1"/>
      <c r="AG2706" s="1"/>
    </row>
    <row r="2707" spans="1:33" hidden="1" x14ac:dyDescent="0.25">
      <c r="A2707" s="1">
        <v>19</v>
      </c>
      <c r="B2707" s="1">
        <v>2017</v>
      </c>
      <c r="C2707" s="1">
        <v>350280419</v>
      </c>
      <c r="D2707" s="44" t="s">
        <v>78</v>
      </c>
      <c r="E2707" s="20">
        <v>2.1</v>
      </c>
      <c r="F2707" s="20">
        <v>1.61</v>
      </c>
      <c r="G2707" s="20">
        <v>0.49</v>
      </c>
      <c r="H2707" s="20">
        <v>0</v>
      </c>
      <c r="I2707" s="20">
        <v>0.95099999999999996</v>
      </c>
      <c r="J2707" s="20">
        <v>1.0249999999999999</v>
      </c>
      <c r="K2707" s="20">
        <v>7.0000000000000007E-2</v>
      </c>
      <c r="L2707" s="20">
        <v>5.8154400000000002E-2</v>
      </c>
      <c r="M2707" s="20">
        <v>0.64264450344791657</v>
      </c>
      <c r="N2707" s="1">
        <v>6</v>
      </c>
      <c r="O2707" s="5">
        <v>22.16</v>
      </c>
      <c r="P2707" s="5">
        <v>77.84</v>
      </c>
      <c r="Q2707" s="1">
        <v>43</v>
      </c>
      <c r="R2707" s="1">
        <v>151</v>
      </c>
      <c r="S2707" s="6">
        <v>10113.85872</v>
      </c>
      <c r="T2707" s="6">
        <v>10113.85872</v>
      </c>
      <c r="W2707" s="1"/>
      <c r="X2707" s="1"/>
      <c r="Y2707" s="1"/>
      <c r="AC2707" s="1"/>
      <c r="AF2707" s="1"/>
      <c r="AG2707" s="1"/>
    </row>
    <row r="2708" spans="1:33" hidden="1" x14ac:dyDescent="0.25">
      <c r="A2708" s="1">
        <v>20</v>
      </c>
      <c r="B2708" s="1">
        <v>2017</v>
      </c>
      <c r="C2708" s="1">
        <v>350280420</v>
      </c>
      <c r="D2708" s="44" t="s">
        <v>78</v>
      </c>
      <c r="E2708" s="20">
        <v>0</v>
      </c>
      <c r="F2708" s="20">
        <v>0</v>
      </c>
      <c r="G2708" s="20">
        <v>0</v>
      </c>
      <c r="H2708" s="20">
        <v>0</v>
      </c>
      <c r="I2708" s="20">
        <v>0</v>
      </c>
      <c r="J2708" s="20">
        <v>0</v>
      </c>
      <c r="K2708" s="20">
        <v>0</v>
      </c>
      <c r="L2708" s="20">
        <v>0</v>
      </c>
      <c r="M2708" s="20">
        <v>0</v>
      </c>
      <c r="N2708" s="1">
        <v>0</v>
      </c>
      <c r="O2708" s="5">
        <v>0</v>
      </c>
      <c r="P2708" s="5">
        <v>0</v>
      </c>
      <c r="Q2708" s="1">
        <v>0</v>
      </c>
      <c r="R2708" s="1">
        <v>0</v>
      </c>
      <c r="S2708" s="6"/>
      <c r="T2708" s="6"/>
      <c r="W2708" s="1"/>
      <c r="X2708" s="1"/>
      <c r="Y2708" s="1"/>
      <c r="AC2708" s="1"/>
      <c r="AF2708" s="1"/>
      <c r="AG2708" s="1"/>
    </row>
    <row r="2709" spans="1:33" hidden="1" x14ac:dyDescent="0.25">
      <c r="A2709" s="1">
        <v>10</v>
      </c>
      <c r="B2709" s="1">
        <v>2017</v>
      </c>
      <c r="C2709" s="1">
        <v>350290310</v>
      </c>
      <c r="D2709" s="44" t="s">
        <v>79</v>
      </c>
      <c r="E2709" s="20">
        <v>0.05</v>
      </c>
      <c r="F2709" s="20">
        <v>0.02</v>
      </c>
      <c r="G2709" s="20">
        <v>0.03</v>
      </c>
      <c r="H2709" s="20">
        <v>0</v>
      </c>
      <c r="I2709" s="20">
        <v>0.01</v>
      </c>
      <c r="J2709" s="20">
        <v>4.0000000000000001E-3</v>
      </c>
      <c r="K2709" s="20">
        <v>0.01</v>
      </c>
      <c r="L2709" s="20">
        <v>1.2371999999999999E-2</v>
      </c>
      <c r="M2709" s="20">
        <v>9.1579931333333323E-2</v>
      </c>
      <c r="N2709" s="1">
        <v>46</v>
      </c>
      <c r="O2709" s="5">
        <v>27.4</v>
      </c>
      <c r="P2709" s="5">
        <v>72.599999999999994</v>
      </c>
      <c r="Q2709" s="1">
        <v>20</v>
      </c>
      <c r="R2709" s="1">
        <v>53</v>
      </c>
      <c r="S2709" s="6">
        <v>482.43599999999998</v>
      </c>
      <c r="T2709" s="6">
        <v>482.43599999999998</v>
      </c>
      <c r="W2709" s="1"/>
      <c r="X2709" s="1"/>
      <c r="Y2709" s="1"/>
      <c r="AC2709" s="1"/>
      <c r="AF2709" s="1"/>
      <c r="AG2709" s="1"/>
    </row>
    <row r="2710" spans="1:33" hidden="1" x14ac:dyDescent="0.25">
      <c r="A2710" s="1">
        <v>8</v>
      </c>
      <c r="B2710" s="1">
        <v>2017</v>
      </c>
      <c r="C2710" s="1">
        <v>35030008</v>
      </c>
      <c r="D2710" s="44" t="s">
        <v>80</v>
      </c>
      <c r="E2710" s="20">
        <v>7.0000000000000007E-2</v>
      </c>
      <c r="F2710" s="20">
        <v>0.05</v>
      </c>
      <c r="G2710" s="20">
        <v>0.02</v>
      </c>
      <c r="H2710" s="20">
        <v>0</v>
      </c>
      <c r="I2710" s="20">
        <v>3.0000000000000001E-3</v>
      </c>
      <c r="J2710" s="20">
        <v>0</v>
      </c>
      <c r="K2710" s="20">
        <v>0.04</v>
      </c>
      <c r="L2710" s="20">
        <v>2.28446E-2</v>
      </c>
      <c r="M2710" s="20">
        <v>1.2961142395833335E-2</v>
      </c>
      <c r="N2710" s="1">
        <v>2</v>
      </c>
      <c r="O2710" s="5">
        <v>57.14</v>
      </c>
      <c r="P2710" s="5">
        <v>42.86</v>
      </c>
      <c r="Q2710" s="1">
        <v>8</v>
      </c>
      <c r="R2710" s="1">
        <v>6</v>
      </c>
      <c r="S2710" s="6">
        <v>276.05610000000001</v>
      </c>
      <c r="T2710" s="6">
        <v>276.05610000000001</v>
      </c>
      <c r="W2710" s="1"/>
      <c r="X2710" s="1"/>
      <c r="Y2710" s="1"/>
      <c r="AC2710" s="1"/>
      <c r="AF2710" s="1"/>
      <c r="AG2710" s="1"/>
    </row>
    <row r="2711" spans="1:33" hidden="1" x14ac:dyDescent="0.25">
      <c r="A2711" s="1">
        <v>14</v>
      </c>
      <c r="B2711" s="1">
        <v>2017</v>
      </c>
      <c r="C2711" s="1">
        <v>350310914</v>
      </c>
      <c r="D2711" s="44" t="s">
        <v>81</v>
      </c>
      <c r="E2711" s="20">
        <v>0.15</v>
      </c>
      <c r="F2711" s="20">
        <v>0.13</v>
      </c>
      <c r="G2711" s="20">
        <v>0.02</v>
      </c>
      <c r="H2711" s="20">
        <v>0.11</v>
      </c>
      <c r="I2711" s="20">
        <v>1.7000000000000001E-2</v>
      </c>
      <c r="J2711" s="20">
        <v>0</v>
      </c>
      <c r="K2711" s="20">
        <v>0.13</v>
      </c>
      <c r="L2711" s="20">
        <v>5.6595999999999999E-3</v>
      </c>
      <c r="M2711" s="20">
        <v>1.0297973697916667E-2</v>
      </c>
      <c r="N2711" s="1">
        <v>3</v>
      </c>
      <c r="O2711" s="5">
        <v>57.89</v>
      </c>
      <c r="P2711" s="5">
        <v>42.11</v>
      </c>
      <c r="Q2711" s="1">
        <v>11</v>
      </c>
      <c r="R2711" s="1">
        <v>8</v>
      </c>
      <c r="S2711" s="6">
        <v>199.28327400000001</v>
      </c>
      <c r="T2711" s="6">
        <v>199.28327400000001</v>
      </c>
      <c r="W2711" s="1"/>
      <c r="X2711" s="1"/>
      <c r="Y2711" s="1"/>
      <c r="AC2711" s="1"/>
      <c r="AF2711" s="1"/>
      <c r="AG2711" s="1"/>
    </row>
    <row r="2712" spans="1:33" hidden="1" x14ac:dyDescent="0.25">
      <c r="A2712" s="1">
        <v>2</v>
      </c>
      <c r="B2712" s="1">
        <v>2017</v>
      </c>
      <c r="C2712" s="1">
        <v>35031582</v>
      </c>
      <c r="D2712" s="44" t="s">
        <v>82</v>
      </c>
      <c r="E2712" s="20">
        <v>0.01</v>
      </c>
      <c r="F2712" s="20">
        <v>0.01</v>
      </c>
      <c r="G2712" s="20">
        <v>0</v>
      </c>
      <c r="H2712" s="20">
        <v>0</v>
      </c>
      <c r="I2712" s="20">
        <v>7.0000000000000001E-3</v>
      </c>
      <c r="J2712" s="20">
        <v>0</v>
      </c>
      <c r="K2712" s="20">
        <v>0</v>
      </c>
      <c r="L2712" s="20">
        <v>6.9930000000000003E-4</v>
      </c>
      <c r="M2712" s="20">
        <v>5.3907625000000001E-3</v>
      </c>
      <c r="N2712" s="1">
        <v>3</v>
      </c>
      <c r="O2712" s="5">
        <v>75</v>
      </c>
      <c r="P2712" s="5">
        <v>25</v>
      </c>
      <c r="Q2712" s="1">
        <v>3</v>
      </c>
      <c r="R2712" s="1">
        <v>1</v>
      </c>
      <c r="S2712" s="6">
        <v>93.471035400000005</v>
      </c>
      <c r="T2712" s="6">
        <v>93.471035400000005</v>
      </c>
      <c r="W2712" s="1"/>
      <c r="X2712" s="1"/>
      <c r="Y2712" s="1"/>
      <c r="AC2712" s="1"/>
      <c r="AF2712" s="1"/>
      <c r="AG2712" s="1"/>
    </row>
    <row r="2713" spans="1:33" hidden="1" x14ac:dyDescent="0.25">
      <c r="A2713" s="1">
        <v>9</v>
      </c>
      <c r="B2713" s="1">
        <v>2017</v>
      </c>
      <c r="C2713" s="1">
        <v>35032089</v>
      </c>
      <c r="D2713" s="44" t="s">
        <v>83</v>
      </c>
      <c r="E2713" s="20">
        <v>0.51</v>
      </c>
      <c r="F2713" s="20">
        <v>0.46</v>
      </c>
      <c r="G2713" s="20">
        <v>0.05</v>
      </c>
      <c r="H2713" s="20">
        <v>0</v>
      </c>
      <c r="I2713" s="20">
        <v>0.17799999999999999</v>
      </c>
      <c r="J2713" s="20">
        <v>4.7E-2</v>
      </c>
      <c r="K2713" s="20">
        <v>0.28000000000000003</v>
      </c>
      <c r="L2713" s="20">
        <v>5.1259999999999999E-4</v>
      </c>
      <c r="M2713" s="20">
        <v>0</v>
      </c>
      <c r="N2713" s="1">
        <v>9</v>
      </c>
      <c r="O2713" s="5">
        <v>40.74</v>
      </c>
      <c r="P2713" s="5">
        <v>59.26</v>
      </c>
      <c r="Q2713" s="1">
        <v>11</v>
      </c>
      <c r="R2713" s="1">
        <v>16</v>
      </c>
      <c r="S2713" s="6"/>
      <c r="T2713" s="6"/>
      <c r="W2713" s="1"/>
      <c r="X2713" s="1"/>
      <c r="Y2713" s="1"/>
      <c r="AC2713" s="1"/>
      <c r="AF2713" s="1"/>
      <c r="AG2713" s="1"/>
    </row>
    <row r="2714" spans="1:33" hidden="1" x14ac:dyDescent="0.25">
      <c r="A2714" s="1">
        <v>13</v>
      </c>
      <c r="B2714" s="1">
        <v>2017</v>
      </c>
      <c r="C2714" s="1">
        <v>350320813</v>
      </c>
      <c r="D2714" s="44" t="s">
        <v>83</v>
      </c>
      <c r="E2714" s="20">
        <v>2.4299999999999997</v>
      </c>
      <c r="F2714" s="20">
        <v>0.78</v>
      </c>
      <c r="G2714" s="20">
        <v>1.65</v>
      </c>
      <c r="H2714" s="20">
        <v>0</v>
      </c>
      <c r="I2714" s="20">
        <v>1.234</v>
      </c>
      <c r="J2714" s="20">
        <v>0.41599999999999998</v>
      </c>
      <c r="K2714" s="20">
        <v>0.62</v>
      </c>
      <c r="L2714" s="20">
        <v>0.14964359999999999</v>
      </c>
      <c r="M2714" s="20">
        <v>0.75271847513657408</v>
      </c>
      <c r="N2714" s="1">
        <v>21</v>
      </c>
      <c r="O2714" s="5">
        <v>10.17</v>
      </c>
      <c r="P2714" s="5">
        <v>89.83</v>
      </c>
      <c r="Q2714" s="1">
        <v>48</v>
      </c>
      <c r="R2714" s="1">
        <v>424</v>
      </c>
      <c r="S2714" s="6">
        <v>11986.21314</v>
      </c>
      <c r="T2714" s="6">
        <v>11986.21314</v>
      </c>
      <c r="W2714" s="1"/>
      <c r="X2714" s="1"/>
      <c r="Y2714" s="1"/>
      <c r="AC2714" s="1"/>
      <c r="AF2714" s="1"/>
      <c r="AG2714" s="1"/>
    </row>
    <row r="2715" spans="1:33" hidden="1" x14ac:dyDescent="0.25">
      <c r="A2715" s="1">
        <v>9</v>
      </c>
      <c r="B2715" s="1">
        <v>2017</v>
      </c>
      <c r="C2715" s="1">
        <v>35033079</v>
      </c>
      <c r="D2715" s="44" t="s">
        <v>84</v>
      </c>
      <c r="E2715" s="20">
        <v>0.94000000000000006</v>
      </c>
      <c r="F2715" s="20">
        <v>0.77</v>
      </c>
      <c r="G2715" s="20">
        <v>0.17</v>
      </c>
      <c r="H2715" s="20">
        <v>0.02</v>
      </c>
      <c r="I2715" s="20">
        <v>0.15</v>
      </c>
      <c r="J2715" s="20">
        <v>0.496</v>
      </c>
      <c r="K2715" s="20">
        <v>0.27</v>
      </c>
      <c r="L2715" s="20">
        <v>2.4417700000000001E-2</v>
      </c>
      <c r="M2715" s="20">
        <v>0.4441875115740741</v>
      </c>
      <c r="N2715" s="1">
        <v>38</v>
      </c>
      <c r="O2715" s="5">
        <v>26.05</v>
      </c>
      <c r="P2715" s="5">
        <v>73.95</v>
      </c>
      <c r="Q2715" s="1">
        <v>56</v>
      </c>
      <c r="R2715" s="1">
        <v>159</v>
      </c>
      <c r="S2715" s="6">
        <v>6707.5020000000004</v>
      </c>
      <c r="T2715" s="6">
        <v>0</v>
      </c>
      <c r="W2715" s="1"/>
      <c r="X2715" s="1"/>
      <c r="Y2715" s="1"/>
      <c r="AC2715" s="1"/>
      <c r="AF2715" s="1"/>
      <c r="AG2715" s="1"/>
    </row>
    <row r="2716" spans="1:33" hidden="1" x14ac:dyDescent="0.25">
      <c r="A2716" s="1">
        <v>20</v>
      </c>
      <c r="B2716" s="1">
        <v>2017</v>
      </c>
      <c r="C2716" s="1">
        <v>350335620</v>
      </c>
      <c r="D2716" s="44" t="s">
        <v>85</v>
      </c>
      <c r="E2716" s="20">
        <v>0.02</v>
      </c>
      <c r="F2716" s="20">
        <v>0.02</v>
      </c>
      <c r="G2716" s="20">
        <v>0</v>
      </c>
      <c r="H2716" s="20">
        <v>0</v>
      </c>
      <c r="I2716" s="20">
        <v>3.0000000000000001E-3</v>
      </c>
      <c r="J2716" s="20">
        <v>0</v>
      </c>
      <c r="K2716" s="20">
        <v>0.02</v>
      </c>
      <c r="L2716" s="20">
        <v>6.3700000000000003E-5</v>
      </c>
      <c r="M2716" s="20">
        <v>3.065936197916667E-3</v>
      </c>
      <c r="N2716" s="1">
        <v>11</v>
      </c>
      <c r="O2716" s="5">
        <v>72.22</v>
      </c>
      <c r="P2716" s="5">
        <v>27.78</v>
      </c>
      <c r="Q2716" s="1">
        <v>13</v>
      </c>
      <c r="R2716" s="1">
        <v>5</v>
      </c>
      <c r="S2716" s="6">
        <v>52.212934799999999</v>
      </c>
      <c r="T2716" s="6">
        <v>52.212934799999999</v>
      </c>
      <c r="W2716" s="1"/>
      <c r="X2716" s="1"/>
      <c r="Y2716" s="1"/>
      <c r="AC2716" s="1"/>
      <c r="AF2716" s="1"/>
      <c r="AG2716" s="1"/>
    </row>
    <row r="2717" spans="1:33" hidden="1" x14ac:dyDescent="0.25">
      <c r="A2717" s="1">
        <v>13</v>
      </c>
      <c r="B2717" s="1">
        <v>2017</v>
      </c>
      <c r="C2717" s="1">
        <v>350340613</v>
      </c>
      <c r="D2717" s="44" t="s">
        <v>86</v>
      </c>
      <c r="E2717" s="20">
        <v>0.12</v>
      </c>
      <c r="F2717" s="20">
        <v>0.09</v>
      </c>
      <c r="G2717" s="20">
        <v>0.03</v>
      </c>
      <c r="H2717" s="20">
        <v>0</v>
      </c>
      <c r="I2717" s="20">
        <v>1.4999999999999999E-2</v>
      </c>
      <c r="J2717" s="20">
        <v>1.6E-2</v>
      </c>
      <c r="K2717" s="20">
        <v>0.08</v>
      </c>
      <c r="L2717" s="20">
        <v>4.6395000000000004E-3</v>
      </c>
      <c r="M2717" s="20">
        <v>1.4474348437500001E-2</v>
      </c>
      <c r="N2717" s="1">
        <v>3</v>
      </c>
      <c r="O2717" s="5">
        <v>54.9</v>
      </c>
      <c r="P2717" s="5">
        <v>45.1</v>
      </c>
      <c r="Q2717" s="1">
        <v>28</v>
      </c>
      <c r="R2717" s="1">
        <v>23</v>
      </c>
      <c r="S2717" s="6">
        <v>316.34064000000001</v>
      </c>
      <c r="T2717" s="6">
        <v>316.34064000000001</v>
      </c>
      <c r="W2717" s="1"/>
      <c r="X2717" s="1"/>
      <c r="Y2717" s="1"/>
      <c r="AC2717" s="1"/>
      <c r="AF2717" s="1"/>
      <c r="AG2717" s="1"/>
    </row>
    <row r="2718" spans="1:33" hidden="1" x14ac:dyDescent="0.25">
      <c r="A2718" s="1">
        <v>2</v>
      </c>
      <c r="B2718" s="1">
        <v>2017</v>
      </c>
      <c r="C2718" s="1">
        <v>35035052</v>
      </c>
      <c r="D2718" s="44" t="s">
        <v>87</v>
      </c>
      <c r="E2718" s="20">
        <v>0.01</v>
      </c>
      <c r="F2718" s="20">
        <v>0.01</v>
      </c>
      <c r="G2718" s="20">
        <v>0</v>
      </c>
      <c r="H2718" s="20">
        <v>0.01</v>
      </c>
      <c r="I2718" s="20">
        <v>0.01</v>
      </c>
      <c r="J2718" s="20">
        <v>0</v>
      </c>
      <c r="K2718" s="20">
        <v>0</v>
      </c>
      <c r="L2718" s="20">
        <v>4.9998000000000004E-3</v>
      </c>
      <c r="M2718" s="20">
        <v>8.1135909375000016E-3</v>
      </c>
      <c r="N2718" s="1">
        <v>5</v>
      </c>
      <c r="O2718" s="5">
        <v>100</v>
      </c>
      <c r="P2718" s="5">
        <v>0</v>
      </c>
      <c r="Q2718" s="1">
        <v>8</v>
      </c>
      <c r="R2718" s="1">
        <v>0</v>
      </c>
      <c r="S2718" s="6">
        <v>140.45400000000001</v>
      </c>
      <c r="T2718" s="6">
        <v>0</v>
      </c>
      <c r="W2718" s="1"/>
      <c r="X2718" s="1"/>
      <c r="Y2718" s="1"/>
      <c r="AC2718" s="1"/>
      <c r="AF2718" s="1"/>
      <c r="AG2718" s="1"/>
    </row>
    <row r="2719" spans="1:33" hidden="1" x14ac:dyDescent="0.25">
      <c r="A2719" s="1">
        <v>13</v>
      </c>
      <c r="B2719" s="1">
        <v>2017</v>
      </c>
      <c r="C2719" s="1">
        <v>350360413</v>
      </c>
      <c r="D2719" s="44" t="s">
        <v>88</v>
      </c>
      <c r="E2719" s="20">
        <v>0.03</v>
      </c>
      <c r="F2719" s="20">
        <v>0</v>
      </c>
      <c r="G2719" s="20">
        <v>0.03</v>
      </c>
      <c r="H2719" s="20">
        <v>0</v>
      </c>
      <c r="I2719" s="20">
        <v>2.7E-2</v>
      </c>
      <c r="J2719" s="20">
        <v>2E-3</v>
      </c>
      <c r="K2719" s="20">
        <v>0</v>
      </c>
      <c r="L2719" s="20">
        <v>0</v>
      </c>
      <c r="M2719" s="20">
        <v>3.1327732950231481E-2</v>
      </c>
      <c r="N2719" s="1">
        <v>2</v>
      </c>
      <c r="O2719" s="5">
        <v>0</v>
      </c>
      <c r="P2719" s="5">
        <v>100</v>
      </c>
      <c r="Q2719" s="1">
        <v>0</v>
      </c>
      <c r="R2719" s="1">
        <v>3</v>
      </c>
      <c r="S2719" s="6">
        <v>532.60691399999996</v>
      </c>
      <c r="T2719" s="6">
        <v>532.60691399999996</v>
      </c>
      <c r="W2719" s="1"/>
      <c r="X2719" s="1"/>
      <c r="Y2719" s="1"/>
      <c r="AC2719" s="1"/>
      <c r="AF2719" s="1"/>
      <c r="AG2719" s="1"/>
    </row>
    <row r="2720" spans="1:33" hidden="1" x14ac:dyDescent="0.25">
      <c r="A2720" s="1">
        <v>15</v>
      </c>
      <c r="B2720" s="1">
        <v>2017</v>
      </c>
      <c r="C2720" s="1">
        <v>350370315</v>
      </c>
      <c r="D2720" s="44" t="s">
        <v>89</v>
      </c>
      <c r="E2720" s="20">
        <v>0.66999999999999993</v>
      </c>
      <c r="F2720" s="20">
        <v>0.41</v>
      </c>
      <c r="G2720" s="20">
        <v>0.26</v>
      </c>
      <c r="H2720" s="20">
        <v>0</v>
      </c>
      <c r="I2720" s="20">
        <v>3.5000000000000003E-2</v>
      </c>
      <c r="J2720" s="20">
        <v>0.63100000000000001</v>
      </c>
      <c r="K2720" s="20">
        <v>0</v>
      </c>
      <c r="L2720" s="20">
        <v>2.7314000000000001E-3</v>
      </c>
      <c r="M2720" s="20">
        <v>2.2233237500000003E-2</v>
      </c>
      <c r="N2720" s="1">
        <v>1</v>
      </c>
      <c r="O2720" s="5">
        <v>8.82</v>
      </c>
      <c r="P2720" s="5">
        <v>91.18</v>
      </c>
      <c r="Q2720" s="1">
        <v>3</v>
      </c>
      <c r="R2720" s="1">
        <v>31</v>
      </c>
      <c r="S2720" s="6">
        <v>483.3</v>
      </c>
      <c r="T2720" s="6">
        <v>169.155</v>
      </c>
      <c r="W2720" s="1"/>
      <c r="X2720" s="1"/>
      <c r="Y2720" s="1"/>
      <c r="AC2720" s="1"/>
      <c r="AF2720" s="1"/>
      <c r="AG2720" s="1"/>
    </row>
    <row r="2721" spans="1:33" hidden="1" x14ac:dyDescent="0.25">
      <c r="A2721" s="1">
        <v>5</v>
      </c>
      <c r="B2721" s="1">
        <v>2017</v>
      </c>
      <c r="C2721" s="1">
        <v>35038025</v>
      </c>
      <c r="D2721" s="44" t="s">
        <v>90</v>
      </c>
      <c r="E2721" s="20">
        <v>0.24000000000000002</v>
      </c>
      <c r="F2721" s="20">
        <v>0.2</v>
      </c>
      <c r="G2721" s="20">
        <v>0.04</v>
      </c>
      <c r="H2721" s="20">
        <v>0</v>
      </c>
      <c r="I2721" s="20">
        <v>0.13200000000000001</v>
      </c>
      <c r="J2721" s="20">
        <v>3.3000000000000002E-2</v>
      </c>
      <c r="K2721" s="20">
        <v>0.06</v>
      </c>
      <c r="L2721" s="20">
        <v>2.62673E-2</v>
      </c>
      <c r="M2721" s="20">
        <v>0.13870709797453704</v>
      </c>
      <c r="N2721" s="1">
        <v>29</v>
      </c>
      <c r="O2721" s="5">
        <v>20.309999999999999</v>
      </c>
      <c r="P2721" s="5">
        <v>79.69</v>
      </c>
      <c r="Q2721" s="1">
        <v>26</v>
      </c>
      <c r="R2721" s="1">
        <v>102</v>
      </c>
      <c r="S2721" s="6">
        <v>2465.42184</v>
      </c>
      <c r="T2721" s="6">
        <v>862.89764400000001</v>
      </c>
      <c r="W2721" s="1"/>
      <c r="X2721" s="1"/>
      <c r="Y2721" s="1"/>
      <c r="AC2721" s="1"/>
      <c r="AF2721" s="1"/>
      <c r="AG2721" s="1"/>
    </row>
    <row r="2722" spans="1:33" hidden="1" x14ac:dyDescent="0.25">
      <c r="A2722" s="1">
        <v>2</v>
      </c>
      <c r="B2722" s="1">
        <v>2017</v>
      </c>
      <c r="C2722" s="1">
        <v>35039012</v>
      </c>
      <c r="D2722" s="44" t="s">
        <v>91</v>
      </c>
      <c r="E2722" s="20">
        <v>0</v>
      </c>
      <c r="F2722" s="20">
        <v>0</v>
      </c>
      <c r="G2722" s="20">
        <v>0</v>
      </c>
      <c r="H2722" s="20">
        <v>0</v>
      </c>
      <c r="I2722" s="20">
        <v>0</v>
      </c>
      <c r="J2722" s="20">
        <v>1E-3</v>
      </c>
      <c r="K2722" s="20">
        <v>0</v>
      </c>
      <c r="L2722" s="20">
        <v>8.1000000000000004E-6</v>
      </c>
      <c r="M2722" s="20">
        <v>0</v>
      </c>
      <c r="N2722" s="1">
        <v>7</v>
      </c>
      <c r="O2722" s="5">
        <v>50</v>
      </c>
      <c r="P2722" s="5">
        <v>50</v>
      </c>
      <c r="Q2722" s="1">
        <v>2</v>
      </c>
      <c r="R2722" s="1">
        <v>2</v>
      </c>
      <c r="S2722" s="6"/>
      <c r="T2722" s="6"/>
      <c r="W2722" s="1"/>
      <c r="X2722" s="1"/>
      <c r="Y2722" s="1"/>
      <c r="AC2722" s="1"/>
      <c r="AF2722" s="1"/>
      <c r="AG2722" s="1"/>
    </row>
    <row r="2723" spans="1:33" hidden="1" x14ac:dyDescent="0.25">
      <c r="A2723" s="1">
        <v>6</v>
      </c>
      <c r="B2723" s="1">
        <v>2017</v>
      </c>
      <c r="C2723" s="1">
        <v>35039016</v>
      </c>
      <c r="D2723" s="44" t="s">
        <v>91</v>
      </c>
      <c r="E2723" s="20">
        <v>0.02</v>
      </c>
      <c r="F2723" s="20">
        <v>0.01</v>
      </c>
      <c r="G2723" s="20">
        <v>0.01</v>
      </c>
      <c r="H2723" s="20">
        <v>0</v>
      </c>
      <c r="I2723" s="20">
        <v>0</v>
      </c>
      <c r="J2723" s="20">
        <v>1.7000000000000001E-2</v>
      </c>
      <c r="K2723" s="20">
        <v>0</v>
      </c>
      <c r="L2723" s="20">
        <v>3.7567999999999998E-3</v>
      </c>
      <c r="M2723" s="20">
        <v>0.2596090046296296</v>
      </c>
      <c r="N2723" s="1">
        <v>6</v>
      </c>
      <c r="O2723" s="5">
        <v>26.32</v>
      </c>
      <c r="P2723" s="5">
        <v>73.680000000000007</v>
      </c>
      <c r="Q2723" s="1">
        <v>10</v>
      </c>
      <c r="R2723" s="1">
        <v>28</v>
      </c>
      <c r="S2723" s="6">
        <v>2951.6175739999999</v>
      </c>
      <c r="T2723" s="6">
        <v>2951.6175739999999</v>
      </c>
      <c r="W2723" s="1"/>
      <c r="X2723" s="1"/>
      <c r="Y2723" s="1"/>
      <c r="AC2723" s="1"/>
      <c r="AF2723" s="1"/>
      <c r="AG2723" s="1"/>
    </row>
    <row r="2724" spans="1:33" hidden="1" x14ac:dyDescent="0.25">
      <c r="A2724" s="1">
        <v>15</v>
      </c>
      <c r="B2724" s="1">
        <v>2017</v>
      </c>
      <c r="C2724" s="1">
        <v>350395015</v>
      </c>
      <c r="D2724" s="44" t="s">
        <v>92</v>
      </c>
      <c r="E2724" s="20">
        <v>0.02</v>
      </c>
      <c r="F2724" s="20">
        <v>0.01</v>
      </c>
      <c r="G2724" s="20">
        <v>0.01</v>
      </c>
      <c r="H2724" s="20">
        <v>0</v>
      </c>
      <c r="I2724" s="20">
        <v>5.0000000000000001E-3</v>
      </c>
      <c r="J2724" s="20">
        <v>0</v>
      </c>
      <c r="K2724" s="20">
        <v>0.02</v>
      </c>
      <c r="L2724" s="20">
        <v>1.1228E-3</v>
      </c>
      <c r="M2724" s="20">
        <v>3.9741864583333333E-3</v>
      </c>
      <c r="N2724" s="1">
        <v>2</v>
      </c>
      <c r="O2724" s="5">
        <v>78.05</v>
      </c>
      <c r="P2724" s="5">
        <v>21.95</v>
      </c>
      <c r="Q2724" s="1">
        <v>32</v>
      </c>
      <c r="R2724" s="1">
        <v>9</v>
      </c>
      <c r="S2724" s="6">
        <v>69.12</v>
      </c>
      <c r="T2724" s="6">
        <v>69.12</v>
      </c>
      <c r="W2724" s="1"/>
      <c r="X2724" s="1"/>
      <c r="Y2724" s="1"/>
      <c r="AC2724" s="1"/>
      <c r="AF2724" s="1"/>
      <c r="AG2724" s="1"/>
    </row>
    <row r="2725" spans="1:33" hidden="1" x14ac:dyDescent="0.25">
      <c r="A2725" s="1">
        <v>17</v>
      </c>
      <c r="B2725" s="1">
        <v>2017</v>
      </c>
      <c r="C2725" s="1">
        <v>350400817</v>
      </c>
      <c r="D2725" s="44" t="s">
        <v>93</v>
      </c>
      <c r="E2725" s="20">
        <v>0.35</v>
      </c>
      <c r="F2725" s="20">
        <v>0.28999999999999998</v>
      </c>
      <c r="G2725" s="20">
        <v>0.06</v>
      </c>
      <c r="H2725" s="20">
        <v>0</v>
      </c>
      <c r="I2725" s="20">
        <v>0.29099999999999998</v>
      </c>
      <c r="J2725" s="20">
        <v>1.4E-2</v>
      </c>
      <c r="K2725" s="20">
        <v>0.04</v>
      </c>
      <c r="L2725" s="20">
        <v>1.22474E-2</v>
      </c>
      <c r="M2725" s="20">
        <v>0.29654442084027771</v>
      </c>
      <c r="N2725" s="1">
        <v>10</v>
      </c>
      <c r="O2725" s="5">
        <v>15.38</v>
      </c>
      <c r="P2725" s="5">
        <v>84.62</v>
      </c>
      <c r="Q2725" s="1">
        <v>22</v>
      </c>
      <c r="R2725" s="1">
        <v>121</v>
      </c>
      <c r="S2725" s="6">
        <v>5271.6887530000004</v>
      </c>
      <c r="T2725" s="6">
        <v>5271.6887530000004</v>
      </c>
      <c r="W2725" s="1"/>
      <c r="X2725" s="1"/>
      <c r="Y2725" s="1"/>
      <c r="AC2725" s="1"/>
      <c r="AF2725" s="1"/>
      <c r="AG2725" s="1"/>
    </row>
    <row r="2726" spans="1:33" hidden="1" x14ac:dyDescent="0.25">
      <c r="A2726" s="1">
        <v>5</v>
      </c>
      <c r="B2726" s="1">
        <v>2017</v>
      </c>
      <c r="C2726" s="1">
        <v>35041075</v>
      </c>
      <c r="D2726" s="44" t="s">
        <v>94</v>
      </c>
      <c r="E2726" s="20">
        <v>1.4700000000000002</v>
      </c>
      <c r="F2726" s="20">
        <v>1.1100000000000001</v>
      </c>
      <c r="G2726" s="20">
        <v>0.36</v>
      </c>
      <c r="H2726" s="20">
        <v>0</v>
      </c>
      <c r="I2726" s="20">
        <v>0.70099999999999996</v>
      </c>
      <c r="J2726" s="20">
        <v>0.112</v>
      </c>
      <c r="K2726" s="20">
        <v>0.37</v>
      </c>
      <c r="L2726" s="20">
        <v>0.27769070000000001</v>
      </c>
      <c r="M2726" s="20">
        <v>0.41518477676504628</v>
      </c>
      <c r="N2726" s="1">
        <v>183</v>
      </c>
      <c r="O2726" s="5">
        <v>19.45</v>
      </c>
      <c r="P2726" s="5">
        <v>80.55</v>
      </c>
      <c r="Q2726" s="1">
        <v>177</v>
      </c>
      <c r="R2726" s="1">
        <v>733</v>
      </c>
      <c r="S2726" s="6">
        <v>3766.9549929999998</v>
      </c>
      <c r="T2726" s="6">
        <v>2779.2593940000002</v>
      </c>
      <c r="W2726" s="1"/>
      <c r="X2726" s="1"/>
      <c r="Y2726" s="1"/>
      <c r="AC2726" s="1"/>
      <c r="AF2726" s="1"/>
      <c r="AG2726" s="1"/>
    </row>
    <row r="2727" spans="1:33" hidden="1" x14ac:dyDescent="0.25">
      <c r="A2727" s="1">
        <v>18</v>
      </c>
      <c r="B2727" s="1">
        <v>2017</v>
      </c>
      <c r="C2727" s="1">
        <v>350420618</v>
      </c>
      <c r="D2727" s="44" t="s">
        <v>95</v>
      </c>
      <c r="E2727" s="20">
        <v>0</v>
      </c>
      <c r="F2727" s="20">
        <v>0</v>
      </c>
      <c r="G2727" s="20">
        <v>0</v>
      </c>
      <c r="H2727" s="20">
        <v>0</v>
      </c>
      <c r="I2727" s="20">
        <v>0</v>
      </c>
      <c r="J2727" s="20">
        <v>0</v>
      </c>
      <c r="K2727" s="20">
        <v>0.01</v>
      </c>
      <c r="L2727" s="20">
        <v>1.2970000000000001E-4</v>
      </c>
      <c r="M2727" s="20">
        <v>4.1476212879629624E-2</v>
      </c>
      <c r="N2727" s="1">
        <v>9</v>
      </c>
      <c r="O2727" s="5">
        <v>28.57</v>
      </c>
      <c r="P2727" s="5">
        <v>71.430000000000007</v>
      </c>
      <c r="Q2727" s="1">
        <v>2</v>
      </c>
      <c r="R2727" s="1">
        <v>5</v>
      </c>
      <c r="S2727" s="6">
        <v>742.66200000000003</v>
      </c>
      <c r="T2727" s="6">
        <v>742.66200000000003</v>
      </c>
      <c r="W2727" s="1"/>
      <c r="X2727" s="1"/>
      <c r="Y2727" s="1"/>
      <c r="AC2727" s="1"/>
      <c r="AF2727" s="1"/>
      <c r="AG2727" s="1"/>
    </row>
    <row r="2728" spans="1:33" hidden="1" x14ac:dyDescent="0.25">
      <c r="A2728" s="1">
        <v>19</v>
      </c>
      <c r="B2728" s="1">
        <v>2017</v>
      </c>
      <c r="C2728" s="1">
        <v>350420619</v>
      </c>
      <c r="D2728" s="44" t="s">
        <v>95</v>
      </c>
      <c r="E2728" s="20">
        <v>0.05</v>
      </c>
      <c r="F2728" s="20">
        <v>0</v>
      </c>
      <c r="G2728" s="20">
        <v>0.05</v>
      </c>
      <c r="H2728" s="20">
        <v>0</v>
      </c>
      <c r="I2728" s="20">
        <v>4.4999999999999998E-2</v>
      </c>
      <c r="J2728" s="20">
        <v>0</v>
      </c>
      <c r="K2728" s="20">
        <v>0</v>
      </c>
      <c r="L2728" s="20">
        <v>1.18E-4</v>
      </c>
      <c r="M2728" s="20">
        <v>0</v>
      </c>
      <c r="N2728" s="1">
        <v>0</v>
      </c>
      <c r="O2728" s="5">
        <v>16.670000000000002</v>
      </c>
      <c r="P2728" s="5">
        <v>83.33</v>
      </c>
      <c r="Q2728" s="1">
        <v>1</v>
      </c>
      <c r="R2728" s="1">
        <v>5</v>
      </c>
      <c r="S2728" s="6"/>
      <c r="T2728" s="6"/>
      <c r="W2728" s="1"/>
      <c r="X2728" s="1"/>
      <c r="Y2728" s="1"/>
      <c r="AC2728" s="1"/>
      <c r="AF2728" s="1"/>
      <c r="AG2728" s="1"/>
    </row>
    <row r="2729" spans="1:33" hidden="1" x14ac:dyDescent="0.25">
      <c r="A2729" s="1">
        <v>16</v>
      </c>
      <c r="B2729" s="1">
        <v>2017</v>
      </c>
      <c r="C2729" s="1">
        <v>350430516</v>
      </c>
      <c r="D2729" s="44" t="s">
        <v>96</v>
      </c>
      <c r="E2729" s="20">
        <v>0.22</v>
      </c>
      <c r="F2729" s="20">
        <v>0.21</v>
      </c>
      <c r="G2729" s="20">
        <v>0.01</v>
      </c>
      <c r="H2729" s="20">
        <v>0</v>
      </c>
      <c r="I2729" s="20">
        <v>0.01</v>
      </c>
      <c r="J2729" s="20">
        <v>0</v>
      </c>
      <c r="K2729" s="20">
        <v>0.21</v>
      </c>
      <c r="L2729" s="20">
        <v>6.2390000000000004E-4</v>
      </c>
      <c r="M2729" s="20">
        <v>8.3610247395833337E-3</v>
      </c>
      <c r="N2729" s="1">
        <v>6</v>
      </c>
      <c r="O2729" s="5">
        <v>26.09</v>
      </c>
      <c r="P2729" s="5">
        <v>73.91</v>
      </c>
      <c r="Q2729" s="1">
        <v>6</v>
      </c>
      <c r="R2729" s="1">
        <v>17</v>
      </c>
      <c r="S2729" s="6">
        <v>185.79455999999999</v>
      </c>
      <c r="T2729" s="6">
        <v>185.79455999999999</v>
      </c>
      <c r="W2729" s="1"/>
      <c r="X2729" s="1"/>
      <c r="Y2729" s="1"/>
      <c r="AC2729" s="1"/>
      <c r="AF2729" s="1"/>
      <c r="AG2729" s="1"/>
    </row>
    <row r="2730" spans="1:33" hidden="1" x14ac:dyDescent="0.25">
      <c r="A2730" s="1">
        <v>19</v>
      </c>
      <c r="B2730" s="1">
        <v>2017</v>
      </c>
      <c r="C2730" s="1">
        <v>350440419</v>
      </c>
      <c r="D2730" s="44" t="s">
        <v>97</v>
      </c>
      <c r="E2730" s="20">
        <v>0.03</v>
      </c>
      <c r="F2730" s="20">
        <v>0.03</v>
      </c>
      <c r="G2730" s="20">
        <v>0</v>
      </c>
      <c r="H2730" s="20">
        <v>0</v>
      </c>
      <c r="I2730" s="20">
        <v>0</v>
      </c>
      <c r="J2730" s="20">
        <v>0</v>
      </c>
      <c r="K2730" s="20">
        <v>0.03</v>
      </c>
      <c r="L2730" s="20">
        <v>5.664E-4</v>
      </c>
      <c r="M2730" s="20">
        <v>3.0545548120370372E-2</v>
      </c>
      <c r="N2730" s="1">
        <v>2</v>
      </c>
      <c r="O2730" s="5">
        <v>13.33</v>
      </c>
      <c r="P2730" s="5">
        <v>86.67</v>
      </c>
      <c r="Q2730" s="1">
        <v>2</v>
      </c>
      <c r="R2730" s="1">
        <v>13</v>
      </c>
      <c r="S2730" s="6">
        <v>598.69799999999998</v>
      </c>
      <c r="T2730" s="6">
        <v>598.69799999999998</v>
      </c>
      <c r="W2730" s="1"/>
      <c r="X2730" s="1"/>
      <c r="Y2730" s="1"/>
      <c r="AC2730" s="1"/>
      <c r="AF2730" s="1"/>
      <c r="AG2730" s="1"/>
    </row>
    <row r="2731" spans="1:33" hidden="1" x14ac:dyDescent="0.25">
      <c r="A2731" s="1">
        <v>14</v>
      </c>
      <c r="B2731" s="1">
        <v>2017</v>
      </c>
      <c r="C2731" s="1">
        <v>350450314</v>
      </c>
      <c r="D2731" s="44" t="s">
        <v>98</v>
      </c>
      <c r="E2731" s="20">
        <v>0.27</v>
      </c>
      <c r="F2731" s="20">
        <v>0.23</v>
      </c>
      <c r="G2731" s="20">
        <v>0.04</v>
      </c>
      <c r="H2731" s="20">
        <v>0.23</v>
      </c>
      <c r="I2731" s="20">
        <v>0</v>
      </c>
      <c r="J2731" s="20">
        <v>0</v>
      </c>
      <c r="K2731" s="20">
        <v>0.23</v>
      </c>
      <c r="L2731" s="20">
        <v>3.6349100000000002E-2</v>
      </c>
      <c r="M2731" s="20">
        <v>0</v>
      </c>
      <c r="N2731" s="1">
        <v>8</v>
      </c>
      <c r="O2731" s="5">
        <v>47.83</v>
      </c>
      <c r="P2731" s="5">
        <v>52.17</v>
      </c>
      <c r="Q2731" s="1">
        <v>11</v>
      </c>
      <c r="R2731" s="1">
        <v>12</v>
      </c>
      <c r="S2731" s="6"/>
      <c r="T2731" s="6"/>
      <c r="W2731" s="1"/>
      <c r="X2731" s="1"/>
      <c r="Y2731" s="1"/>
      <c r="AC2731" s="1"/>
      <c r="AF2731" s="1"/>
      <c r="AG2731" s="1"/>
    </row>
    <row r="2732" spans="1:33" hidden="1" x14ac:dyDescent="0.25">
      <c r="A2732" s="1">
        <v>17</v>
      </c>
      <c r="B2732" s="1">
        <v>2017</v>
      </c>
      <c r="C2732" s="1">
        <v>350450317</v>
      </c>
      <c r="D2732" s="44" t="s">
        <v>98</v>
      </c>
      <c r="E2732" s="20">
        <v>0.49</v>
      </c>
      <c r="F2732" s="20">
        <v>0.36</v>
      </c>
      <c r="G2732" s="20">
        <v>0.13</v>
      </c>
      <c r="H2732" s="20">
        <v>0</v>
      </c>
      <c r="I2732" s="20">
        <v>0.22600000000000001</v>
      </c>
      <c r="J2732" s="20">
        <v>9.9000000000000005E-2</v>
      </c>
      <c r="K2732" s="20">
        <v>0.14000000000000001</v>
      </c>
      <c r="L2732" s="20">
        <v>2.54132E-2</v>
      </c>
      <c r="M2732" s="20">
        <v>0.26135184475000001</v>
      </c>
      <c r="N2732" s="1">
        <v>27</v>
      </c>
      <c r="O2732" s="5">
        <v>29.82</v>
      </c>
      <c r="P2732" s="5">
        <v>70.180000000000007</v>
      </c>
      <c r="Q2732" s="1">
        <v>17</v>
      </c>
      <c r="R2732" s="1">
        <v>40</v>
      </c>
      <c r="S2732" s="6">
        <v>4583.3326420000003</v>
      </c>
      <c r="T2732" s="6">
        <v>4583.3326420000003</v>
      </c>
      <c r="W2732" s="1"/>
      <c r="X2732" s="1"/>
      <c r="Y2732" s="1"/>
      <c r="AC2732" s="1"/>
      <c r="AF2732" s="1"/>
      <c r="AG2732" s="1"/>
    </row>
    <row r="2733" spans="1:33" hidden="1" x14ac:dyDescent="0.25">
      <c r="A2733" s="1">
        <v>16</v>
      </c>
      <c r="B2733" s="1">
        <v>2017</v>
      </c>
      <c r="C2733" s="1">
        <v>350460216</v>
      </c>
      <c r="D2733" s="44" t="s">
        <v>99</v>
      </c>
      <c r="E2733" s="20">
        <v>0.32999999999999996</v>
      </c>
      <c r="F2733" s="20">
        <v>0.18</v>
      </c>
      <c r="G2733" s="20">
        <v>0.15</v>
      </c>
      <c r="H2733" s="20">
        <v>0</v>
      </c>
      <c r="I2733" s="20">
        <v>4.3999999999999997E-2</v>
      </c>
      <c r="J2733" s="20">
        <v>4.0000000000000001E-3</v>
      </c>
      <c r="K2733" s="20">
        <v>0.18</v>
      </c>
      <c r="L2733" s="20">
        <v>0.1002637</v>
      </c>
      <c r="M2733" s="20">
        <v>4.5247941234953709E-2</v>
      </c>
      <c r="N2733" s="1">
        <v>2</v>
      </c>
      <c r="O2733" s="5">
        <v>11.11</v>
      </c>
      <c r="P2733" s="5">
        <v>88.89</v>
      </c>
      <c r="Q2733" s="1">
        <v>5</v>
      </c>
      <c r="R2733" s="1">
        <v>40</v>
      </c>
      <c r="S2733" s="6">
        <v>825.19452000000001</v>
      </c>
      <c r="T2733" s="6">
        <v>825.19452000000001</v>
      </c>
      <c r="W2733" s="1"/>
      <c r="X2733" s="1"/>
      <c r="Y2733" s="1"/>
      <c r="AC2733" s="1"/>
      <c r="AF2733" s="1"/>
      <c r="AG2733" s="1"/>
    </row>
    <row r="2734" spans="1:33" hidden="1" x14ac:dyDescent="0.25">
      <c r="A2734" s="1">
        <v>16</v>
      </c>
      <c r="B2734" s="1">
        <v>2017</v>
      </c>
      <c r="C2734" s="1">
        <v>350470116</v>
      </c>
      <c r="D2734" s="44" t="s">
        <v>100</v>
      </c>
      <c r="E2734" s="20">
        <v>0.01</v>
      </c>
      <c r="F2734" s="20">
        <v>0</v>
      </c>
      <c r="G2734" s="20">
        <v>0.01</v>
      </c>
      <c r="H2734" s="20">
        <v>0</v>
      </c>
      <c r="I2734" s="20">
        <v>1.2999999999999999E-2</v>
      </c>
      <c r="J2734" s="20">
        <v>0</v>
      </c>
      <c r="K2734" s="20">
        <v>0</v>
      </c>
      <c r="L2734" s="20">
        <v>0</v>
      </c>
      <c r="M2734" s="20">
        <v>8.8020104166666672E-3</v>
      </c>
      <c r="N2734" s="1">
        <v>0</v>
      </c>
      <c r="O2734" s="5">
        <v>0</v>
      </c>
      <c r="P2734" s="5">
        <v>100</v>
      </c>
      <c r="Q2734" s="1">
        <v>0</v>
      </c>
      <c r="R2734" s="1">
        <v>8</v>
      </c>
      <c r="S2734" s="6">
        <v>89.224739999999997</v>
      </c>
      <c r="T2734" s="6">
        <v>89.224739999999997</v>
      </c>
      <c r="W2734" s="1"/>
      <c r="X2734" s="1"/>
      <c r="Y2734" s="1"/>
      <c r="AC2734" s="1"/>
      <c r="AF2734" s="1"/>
      <c r="AG2734" s="1"/>
    </row>
    <row r="2735" spans="1:33" hidden="1" x14ac:dyDescent="0.25">
      <c r="A2735" s="1">
        <v>15</v>
      </c>
      <c r="B2735" s="1">
        <v>2017</v>
      </c>
      <c r="C2735" s="1">
        <v>350480015</v>
      </c>
      <c r="D2735" s="44" t="s">
        <v>101</v>
      </c>
      <c r="E2735" s="20">
        <v>0.03</v>
      </c>
      <c r="F2735" s="20">
        <v>0</v>
      </c>
      <c r="G2735" s="20">
        <v>0.03</v>
      </c>
      <c r="H2735" s="20">
        <v>0</v>
      </c>
      <c r="I2735" s="20">
        <v>2.9000000000000001E-2</v>
      </c>
      <c r="J2735" s="20">
        <v>1E-3</v>
      </c>
      <c r="K2735" s="20">
        <v>0</v>
      </c>
      <c r="L2735" s="20">
        <v>1.4480000000000001E-3</v>
      </c>
      <c r="M2735" s="20">
        <v>2.1950520833333334E-2</v>
      </c>
      <c r="N2735" s="1">
        <v>2</v>
      </c>
      <c r="O2735" s="5">
        <v>4.3499999999999996</v>
      </c>
      <c r="P2735" s="5">
        <v>95.65</v>
      </c>
      <c r="Q2735" s="1">
        <v>1</v>
      </c>
      <c r="R2735" s="1">
        <v>22</v>
      </c>
      <c r="S2735" s="6">
        <v>439.79294520000002</v>
      </c>
      <c r="T2735" s="6">
        <v>439.79294520000002</v>
      </c>
      <c r="W2735" s="1"/>
      <c r="X2735" s="1"/>
      <c r="Y2735" s="1"/>
      <c r="AC2735" s="1"/>
      <c r="AF2735" s="1"/>
      <c r="AG2735" s="1"/>
    </row>
    <row r="2736" spans="1:33" hidden="1" x14ac:dyDescent="0.25">
      <c r="A2736" s="1">
        <v>18</v>
      </c>
      <c r="B2736" s="1">
        <v>2017</v>
      </c>
      <c r="C2736" s="1">
        <v>350480018</v>
      </c>
      <c r="D2736" s="44" t="s">
        <v>101</v>
      </c>
      <c r="E2736" s="20">
        <v>0</v>
      </c>
      <c r="F2736" s="20">
        <v>0</v>
      </c>
      <c r="G2736" s="20">
        <v>0</v>
      </c>
      <c r="H2736" s="20">
        <v>0</v>
      </c>
      <c r="I2736" s="20">
        <v>0</v>
      </c>
      <c r="J2736" s="20">
        <v>0</v>
      </c>
      <c r="K2736" s="20">
        <v>0</v>
      </c>
      <c r="L2736" s="20">
        <v>0</v>
      </c>
      <c r="M2736" s="20">
        <v>0</v>
      </c>
      <c r="N2736" s="1">
        <v>1</v>
      </c>
      <c r="O2736" s="5">
        <v>100</v>
      </c>
      <c r="P2736" s="5">
        <v>0</v>
      </c>
      <c r="Q2736" s="1">
        <v>2</v>
      </c>
      <c r="R2736" s="1">
        <v>0</v>
      </c>
      <c r="S2736" s="6"/>
      <c r="T2736" s="6"/>
      <c r="W2736" s="1"/>
      <c r="X2736" s="1"/>
      <c r="Y2736" s="1"/>
      <c r="AC2736" s="1"/>
      <c r="AF2736" s="1"/>
      <c r="AG2736" s="1"/>
    </row>
    <row r="2737" spans="1:33" hidden="1" x14ac:dyDescent="0.25">
      <c r="A2737" s="1">
        <v>2</v>
      </c>
      <c r="B2737" s="1">
        <v>2017</v>
      </c>
      <c r="C2737" s="1">
        <v>35049092</v>
      </c>
      <c r="D2737" s="44" t="s">
        <v>102</v>
      </c>
      <c r="E2737" s="20">
        <v>0.02</v>
      </c>
      <c r="F2737" s="20">
        <v>0.01</v>
      </c>
      <c r="G2737" s="20">
        <v>0.01</v>
      </c>
      <c r="H2737" s="20">
        <v>0.04</v>
      </c>
      <c r="I2737" s="20">
        <v>1E-3</v>
      </c>
      <c r="J2737" s="20">
        <v>0.02</v>
      </c>
      <c r="K2737" s="20">
        <v>0</v>
      </c>
      <c r="L2737" s="20">
        <v>4.3770000000000001E-4</v>
      </c>
      <c r="M2737" s="20">
        <v>2.1285373958333333E-2</v>
      </c>
      <c r="N2737" s="1">
        <v>12</v>
      </c>
      <c r="O2737" s="5">
        <v>50</v>
      </c>
      <c r="P2737" s="5">
        <v>50</v>
      </c>
      <c r="Q2737" s="1">
        <v>6</v>
      </c>
      <c r="R2737" s="1">
        <v>6</v>
      </c>
      <c r="S2737" s="6">
        <v>402.63441660000001</v>
      </c>
      <c r="T2737" s="6">
        <v>402.63441660000001</v>
      </c>
      <c r="W2737" s="1"/>
      <c r="X2737" s="1"/>
      <c r="Y2737" s="1"/>
      <c r="AC2737" s="1"/>
      <c r="AF2737" s="1"/>
      <c r="AG2737" s="1"/>
    </row>
    <row r="2738" spans="1:33" hidden="1" x14ac:dyDescent="0.25">
      <c r="A2738" s="1">
        <v>14</v>
      </c>
      <c r="B2738" s="1">
        <v>2017</v>
      </c>
      <c r="C2738" s="1">
        <v>350500514</v>
      </c>
      <c r="D2738" s="44" t="s">
        <v>103</v>
      </c>
      <c r="E2738" s="20">
        <v>0</v>
      </c>
      <c r="F2738" s="20">
        <v>0</v>
      </c>
      <c r="G2738" s="20">
        <v>0</v>
      </c>
      <c r="H2738" s="20">
        <v>0</v>
      </c>
      <c r="I2738" s="20">
        <v>4.0000000000000001E-3</v>
      </c>
      <c r="J2738" s="20">
        <v>0</v>
      </c>
      <c r="K2738" s="20">
        <v>0</v>
      </c>
      <c r="L2738" s="20">
        <v>6.9499999999999995E-5</v>
      </c>
      <c r="M2738" s="20">
        <v>6.4713354166666664E-3</v>
      </c>
      <c r="N2738" s="1">
        <v>0</v>
      </c>
      <c r="O2738" s="5">
        <v>62.5</v>
      </c>
      <c r="P2738" s="5">
        <v>37.5</v>
      </c>
      <c r="Q2738" s="1">
        <v>5</v>
      </c>
      <c r="R2738" s="1">
        <v>3</v>
      </c>
      <c r="S2738" s="6">
        <v>103.6324692</v>
      </c>
      <c r="T2738" s="6">
        <v>103.6324692</v>
      </c>
      <c r="W2738" s="1"/>
      <c r="X2738" s="1"/>
      <c r="Y2738" s="1"/>
      <c r="AC2738" s="1"/>
      <c r="AF2738" s="1"/>
      <c r="AG2738" s="1"/>
    </row>
    <row r="2739" spans="1:33" hidden="1" x14ac:dyDescent="0.25">
      <c r="A2739" s="1">
        <v>19</v>
      </c>
      <c r="B2739" s="1">
        <v>2017</v>
      </c>
      <c r="C2739" s="1">
        <v>350510419</v>
      </c>
      <c r="D2739" s="44" t="s">
        <v>104</v>
      </c>
      <c r="E2739" s="20">
        <v>0.05</v>
      </c>
      <c r="F2739" s="20">
        <v>0.05</v>
      </c>
      <c r="G2739" s="20">
        <v>0</v>
      </c>
      <c r="H2739" s="20">
        <v>0</v>
      </c>
      <c r="I2739" s="20">
        <v>0</v>
      </c>
      <c r="J2739" s="20">
        <v>1E-3</v>
      </c>
      <c r="K2739" s="20">
        <v>0.05</v>
      </c>
      <c r="L2739" s="20">
        <v>1.382E-3</v>
      </c>
      <c r="M2739" s="20">
        <v>1.8416666666666668E-2</v>
      </c>
      <c r="N2739" s="1">
        <v>1</v>
      </c>
      <c r="O2739" s="5">
        <v>12.12</v>
      </c>
      <c r="P2739" s="5">
        <v>87.88</v>
      </c>
      <c r="Q2739" s="1">
        <v>4</v>
      </c>
      <c r="R2739" s="1">
        <v>29</v>
      </c>
      <c r="S2739" s="6">
        <v>331.07400000000001</v>
      </c>
      <c r="T2739" s="6">
        <v>331.07400000000001</v>
      </c>
      <c r="W2739" s="1"/>
      <c r="X2739" s="1"/>
      <c r="Y2739" s="1"/>
      <c r="AC2739" s="1"/>
      <c r="AF2739" s="1"/>
      <c r="AG2739" s="1"/>
    </row>
    <row r="2740" spans="1:33" hidden="1" x14ac:dyDescent="0.25">
      <c r="A2740" s="1">
        <v>13</v>
      </c>
      <c r="B2740" s="1">
        <v>2017</v>
      </c>
      <c r="C2740" s="1">
        <v>350520313</v>
      </c>
      <c r="D2740" s="44" t="s">
        <v>105</v>
      </c>
      <c r="E2740" s="20">
        <v>0.65999999999999992</v>
      </c>
      <c r="F2740" s="20">
        <v>0.3</v>
      </c>
      <c r="G2740" s="20">
        <v>0.36</v>
      </c>
      <c r="H2740" s="20">
        <v>0</v>
      </c>
      <c r="I2740" s="20">
        <v>7.8E-2</v>
      </c>
      <c r="J2740" s="20">
        <v>0.222</v>
      </c>
      <c r="K2740" s="20">
        <v>0.35</v>
      </c>
      <c r="L2740" s="20">
        <v>8.7478999999999994E-3</v>
      </c>
      <c r="M2740" s="20">
        <v>0.10136967895833333</v>
      </c>
      <c r="N2740" s="1">
        <v>3</v>
      </c>
      <c r="O2740" s="5">
        <v>34.33</v>
      </c>
      <c r="P2740" s="5">
        <v>65.67</v>
      </c>
      <c r="Q2740" s="1">
        <v>23</v>
      </c>
      <c r="R2740" s="1">
        <v>44</v>
      </c>
      <c r="S2740" s="6">
        <v>1751.5461600000001</v>
      </c>
      <c r="T2740" s="6">
        <v>1751.5461600000001</v>
      </c>
      <c r="W2740" s="1"/>
      <c r="X2740" s="1"/>
      <c r="Y2740" s="1"/>
      <c r="AC2740" s="1"/>
      <c r="AF2740" s="1"/>
      <c r="AG2740" s="1"/>
    </row>
    <row r="2741" spans="1:33" hidden="1" x14ac:dyDescent="0.25">
      <c r="A2741" s="1">
        <v>10</v>
      </c>
      <c r="B2741" s="1">
        <v>2017</v>
      </c>
      <c r="C2741" s="1">
        <v>350530210</v>
      </c>
      <c r="D2741" s="44" t="s">
        <v>106</v>
      </c>
      <c r="E2741" s="20">
        <v>0</v>
      </c>
      <c r="F2741" s="20">
        <v>0</v>
      </c>
      <c r="G2741" s="20">
        <v>0</v>
      </c>
      <c r="H2741" s="20">
        <v>0</v>
      </c>
      <c r="I2741" s="20">
        <v>0</v>
      </c>
      <c r="J2741" s="20">
        <v>0</v>
      </c>
      <c r="K2741" s="20">
        <v>0</v>
      </c>
      <c r="L2741" s="20">
        <v>0</v>
      </c>
      <c r="M2741" s="20">
        <v>0</v>
      </c>
      <c r="N2741" s="1">
        <v>0</v>
      </c>
      <c r="O2741" s="5">
        <v>0</v>
      </c>
      <c r="P2741" s="5">
        <v>0</v>
      </c>
      <c r="Q2741" s="1">
        <v>0</v>
      </c>
      <c r="R2741" s="1">
        <v>0</v>
      </c>
      <c r="S2741" s="6"/>
      <c r="T2741" s="6"/>
      <c r="W2741" s="1"/>
      <c r="X2741" s="1"/>
      <c r="Y2741" s="1"/>
      <c r="AC2741" s="1"/>
      <c r="AF2741" s="1"/>
      <c r="AG2741" s="1"/>
    </row>
    <row r="2742" spans="1:33" hidden="1" x14ac:dyDescent="0.25">
      <c r="A2742" s="1">
        <v>13</v>
      </c>
      <c r="B2742" s="1">
        <v>2017</v>
      </c>
      <c r="C2742" s="1">
        <v>350530213</v>
      </c>
      <c r="D2742" s="44" t="s">
        <v>106</v>
      </c>
      <c r="E2742" s="20">
        <v>4.33</v>
      </c>
      <c r="F2742" s="20">
        <v>4.24</v>
      </c>
      <c r="G2742" s="20">
        <v>0.09</v>
      </c>
      <c r="H2742" s="20">
        <v>0</v>
      </c>
      <c r="I2742" s="20">
        <v>7.5999999999999998E-2</v>
      </c>
      <c r="J2742" s="20">
        <v>4.2329999999999997</v>
      </c>
      <c r="K2742" s="20">
        <v>0</v>
      </c>
      <c r="L2742" s="20">
        <v>2.44148E-2</v>
      </c>
      <c r="M2742" s="20">
        <v>0.10654239583333333</v>
      </c>
      <c r="N2742" s="1">
        <v>4</v>
      </c>
      <c r="O2742" s="5">
        <v>30</v>
      </c>
      <c r="P2742" s="5">
        <v>70</v>
      </c>
      <c r="Q2742" s="1">
        <v>6</v>
      </c>
      <c r="R2742" s="1">
        <v>14</v>
      </c>
      <c r="S2742" s="6">
        <v>1920.7260000000001</v>
      </c>
      <c r="T2742" s="6">
        <v>537.80327999999997</v>
      </c>
      <c r="W2742" s="1"/>
      <c r="X2742" s="1"/>
      <c r="Y2742" s="1"/>
      <c r="AC2742" s="1"/>
      <c r="AF2742" s="1"/>
      <c r="AG2742" s="1"/>
    </row>
    <row r="2743" spans="1:33" hidden="1" x14ac:dyDescent="0.25">
      <c r="A2743" s="1">
        <v>11</v>
      </c>
      <c r="B2743" s="1">
        <v>2017</v>
      </c>
      <c r="C2743" s="1">
        <v>350535111</v>
      </c>
      <c r="D2743" s="44" t="s">
        <v>107</v>
      </c>
      <c r="E2743" s="20">
        <v>0.01</v>
      </c>
      <c r="F2743" s="20">
        <v>0.01</v>
      </c>
      <c r="G2743" s="20">
        <v>0</v>
      </c>
      <c r="H2743" s="20">
        <v>0</v>
      </c>
      <c r="I2743" s="20">
        <v>7.0000000000000001E-3</v>
      </c>
      <c r="J2743" s="20">
        <v>0</v>
      </c>
      <c r="K2743" s="20">
        <v>0</v>
      </c>
      <c r="L2743" s="20">
        <v>6.1299999999999999E-5</v>
      </c>
      <c r="M2743" s="20">
        <v>5.4092554687499989E-3</v>
      </c>
      <c r="N2743" s="1">
        <v>10</v>
      </c>
      <c r="O2743" s="5">
        <v>95.83</v>
      </c>
      <c r="P2743" s="5">
        <v>4.17</v>
      </c>
      <c r="Q2743" s="1">
        <v>23</v>
      </c>
      <c r="R2743" s="1">
        <v>1</v>
      </c>
      <c r="S2743" s="6">
        <v>73.313510399999998</v>
      </c>
      <c r="T2743" s="6">
        <v>37.169949770000002</v>
      </c>
      <c r="W2743" s="1"/>
      <c r="X2743" s="1"/>
      <c r="Y2743" s="1"/>
      <c r="AC2743" s="1"/>
      <c r="AF2743" s="1"/>
      <c r="AG2743" s="1"/>
    </row>
    <row r="2744" spans="1:33" hidden="1" x14ac:dyDescent="0.25">
      <c r="A2744" s="1">
        <v>11</v>
      </c>
      <c r="B2744" s="1">
        <v>2017</v>
      </c>
      <c r="C2744" s="1">
        <v>350540111</v>
      </c>
      <c r="D2744" s="44" t="s">
        <v>108</v>
      </c>
      <c r="E2744" s="20">
        <v>0</v>
      </c>
      <c r="F2744" s="20">
        <v>0</v>
      </c>
      <c r="G2744" s="20">
        <v>0</v>
      </c>
      <c r="H2744" s="20">
        <v>0.01</v>
      </c>
      <c r="I2744" s="20">
        <v>0</v>
      </c>
      <c r="J2744" s="20">
        <v>0</v>
      </c>
      <c r="K2744" s="20">
        <v>0</v>
      </c>
      <c r="L2744" s="20">
        <v>9.479E-4</v>
      </c>
      <c r="M2744" s="20">
        <v>8.4350026041666668E-3</v>
      </c>
      <c r="N2744" s="1">
        <v>4</v>
      </c>
      <c r="O2744" s="5">
        <v>33.33</v>
      </c>
      <c r="P2744" s="5">
        <v>66.67</v>
      </c>
      <c r="Q2744" s="1">
        <v>2</v>
      </c>
      <c r="R2744" s="1">
        <v>4</v>
      </c>
      <c r="S2744" s="6">
        <v>132.74458200000001</v>
      </c>
      <c r="T2744" s="6">
        <v>132.74458200000001</v>
      </c>
      <c r="W2744" s="1"/>
      <c r="X2744" s="1"/>
      <c r="Y2744" s="1"/>
      <c r="AC2744" s="1"/>
      <c r="AF2744" s="1"/>
      <c r="AG2744" s="1"/>
    </row>
    <row r="2745" spans="1:33" hidden="1" x14ac:dyDescent="0.25">
      <c r="A2745" s="1">
        <v>12</v>
      </c>
      <c r="B2745" s="1">
        <v>2017</v>
      </c>
      <c r="C2745" s="1">
        <v>350550012</v>
      </c>
      <c r="D2745" s="44" t="s">
        <v>109</v>
      </c>
      <c r="E2745" s="20">
        <v>3.51</v>
      </c>
      <c r="F2745" s="20">
        <v>2.65</v>
      </c>
      <c r="G2745" s="20">
        <v>0.86</v>
      </c>
      <c r="H2745" s="20">
        <v>1.1200000000000001</v>
      </c>
      <c r="I2745" s="20">
        <v>0.61199999999999999</v>
      </c>
      <c r="J2745" s="20">
        <v>0.02</v>
      </c>
      <c r="K2745" s="20">
        <v>2.78</v>
      </c>
      <c r="L2745" s="20">
        <v>9.8928500000000003E-2</v>
      </c>
      <c r="M2745" s="20">
        <v>0.39327743935763898</v>
      </c>
      <c r="N2745" s="1">
        <v>85</v>
      </c>
      <c r="O2745" s="5">
        <v>45.7</v>
      </c>
      <c r="P2745" s="5">
        <v>54.3</v>
      </c>
      <c r="Q2745" s="1">
        <v>154</v>
      </c>
      <c r="R2745" s="1">
        <v>183</v>
      </c>
      <c r="S2745" s="6">
        <v>6316.0020000000004</v>
      </c>
      <c r="T2745" s="6">
        <v>6316.0020000000004</v>
      </c>
      <c r="W2745" s="1"/>
      <c r="X2745" s="1"/>
      <c r="Y2745" s="1"/>
      <c r="AC2745" s="1"/>
      <c r="AF2745" s="1"/>
      <c r="AG2745" s="1"/>
    </row>
    <row r="2746" spans="1:33" hidden="1" x14ac:dyDescent="0.25">
      <c r="A2746" s="1">
        <v>15</v>
      </c>
      <c r="B2746" s="1">
        <v>2017</v>
      </c>
      <c r="C2746" s="1">
        <v>350550015</v>
      </c>
      <c r="D2746" s="44" t="s">
        <v>109</v>
      </c>
      <c r="E2746" s="20">
        <v>0.06</v>
      </c>
      <c r="F2746" s="20">
        <v>0.06</v>
      </c>
      <c r="G2746" s="20">
        <v>0</v>
      </c>
      <c r="H2746" s="20">
        <v>0</v>
      </c>
      <c r="I2746" s="20">
        <v>0</v>
      </c>
      <c r="J2746" s="20">
        <v>0</v>
      </c>
      <c r="K2746" s="20">
        <v>0.06</v>
      </c>
      <c r="L2746" s="20">
        <v>0</v>
      </c>
      <c r="M2746" s="20">
        <v>0</v>
      </c>
      <c r="N2746" s="1">
        <v>2</v>
      </c>
      <c r="O2746" s="5">
        <v>91.67</v>
      </c>
      <c r="P2746" s="5">
        <v>8.33</v>
      </c>
      <c r="Q2746" s="1">
        <v>11</v>
      </c>
      <c r="R2746" s="1">
        <v>1</v>
      </c>
      <c r="S2746" s="6"/>
      <c r="T2746" s="6"/>
      <c r="W2746" s="1"/>
      <c r="X2746" s="1"/>
      <c r="Y2746" s="1"/>
      <c r="AC2746" s="1"/>
      <c r="AF2746" s="1"/>
      <c r="AG2746" s="1"/>
    </row>
    <row r="2747" spans="1:33" hidden="1" x14ac:dyDescent="0.25">
      <c r="A2747" s="1">
        <v>9</v>
      </c>
      <c r="B2747" s="1">
        <v>2017</v>
      </c>
      <c r="C2747" s="1">
        <v>35056099</v>
      </c>
      <c r="D2747" s="44" t="s">
        <v>110</v>
      </c>
      <c r="E2747" s="20">
        <v>0.15000000000000002</v>
      </c>
      <c r="F2747" s="20">
        <v>7.0000000000000007E-2</v>
      </c>
      <c r="G2747" s="20">
        <v>0.08</v>
      </c>
      <c r="H2747" s="20">
        <v>0.01</v>
      </c>
      <c r="I2747" s="20">
        <v>0</v>
      </c>
      <c r="J2747" s="20">
        <v>7.0000000000000007E-2</v>
      </c>
      <c r="K2747" s="20">
        <v>7.0000000000000007E-2</v>
      </c>
      <c r="L2747" s="20">
        <v>5.2224999999999997E-3</v>
      </c>
      <c r="M2747" s="20">
        <v>9.3915020362268523E-2</v>
      </c>
      <c r="N2747" s="1">
        <v>1</v>
      </c>
      <c r="O2747" s="5">
        <v>27.59</v>
      </c>
      <c r="P2747" s="5">
        <v>72.41</v>
      </c>
      <c r="Q2747" s="1">
        <v>8</v>
      </c>
      <c r="R2747" s="1">
        <v>21</v>
      </c>
      <c r="S2747" s="6">
        <v>1704.6179999999999</v>
      </c>
      <c r="T2747" s="6">
        <v>13.636944</v>
      </c>
      <c r="W2747" s="1"/>
      <c r="X2747" s="1"/>
      <c r="Y2747" s="1"/>
      <c r="AC2747" s="1"/>
      <c r="AF2747" s="1"/>
      <c r="AG2747" s="1"/>
    </row>
    <row r="2748" spans="1:33" hidden="1" x14ac:dyDescent="0.25">
      <c r="A2748" s="1">
        <v>6</v>
      </c>
      <c r="B2748" s="1">
        <v>2017</v>
      </c>
      <c r="C2748" s="1">
        <v>35057086</v>
      </c>
      <c r="D2748" s="44" t="s">
        <v>111</v>
      </c>
      <c r="E2748" s="20">
        <v>0.15</v>
      </c>
      <c r="F2748" s="20">
        <v>0.06</v>
      </c>
      <c r="G2748" s="20">
        <v>0.09</v>
      </c>
      <c r="H2748" s="20">
        <v>0</v>
      </c>
      <c r="I2748" s="20">
        <v>4.2000000000000003E-2</v>
      </c>
      <c r="J2748" s="20">
        <v>0.03</v>
      </c>
      <c r="K2748" s="20">
        <v>0</v>
      </c>
      <c r="L2748" s="20">
        <v>7.6446799999999995E-2</v>
      </c>
      <c r="M2748" s="20">
        <v>0.89716464120370365</v>
      </c>
      <c r="N2748" s="1">
        <v>6</v>
      </c>
      <c r="O2748" s="5">
        <v>8.9600000000000009</v>
      </c>
      <c r="P2748" s="5">
        <v>91.04</v>
      </c>
      <c r="Q2748" s="1">
        <v>12</v>
      </c>
      <c r="R2748" s="1">
        <v>122</v>
      </c>
      <c r="S2748" s="6">
        <v>10970.92726</v>
      </c>
      <c r="T2748" s="6">
        <v>4168.9523579999995</v>
      </c>
      <c r="W2748" s="1"/>
      <c r="X2748" s="1"/>
      <c r="Y2748" s="1"/>
      <c r="AC2748" s="1"/>
      <c r="AF2748" s="1"/>
      <c r="AG2748" s="1"/>
    </row>
    <row r="2749" spans="1:33" hidden="1" x14ac:dyDescent="0.25">
      <c r="A2749" s="1">
        <v>21</v>
      </c>
      <c r="B2749" s="1">
        <v>2017</v>
      </c>
      <c r="C2749" s="1">
        <v>350580721</v>
      </c>
      <c r="D2749" s="44" t="s">
        <v>112</v>
      </c>
      <c r="E2749" s="20">
        <v>0.13</v>
      </c>
      <c r="F2749" s="20">
        <v>0.04</v>
      </c>
      <c r="G2749" s="20">
        <v>0.09</v>
      </c>
      <c r="H2749" s="20">
        <v>0</v>
      </c>
      <c r="I2749" s="20">
        <v>4.2000000000000003E-2</v>
      </c>
      <c r="J2749" s="20">
        <v>3.7999999999999999E-2</v>
      </c>
      <c r="K2749" s="20">
        <v>0.04</v>
      </c>
      <c r="L2749" s="20">
        <v>1.8236599999999999E-2</v>
      </c>
      <c r="M2749" s="20">
        <v>5.4239332574074074E-2</v>
      </c>
      <c r="N2749" s="1">
        <v>6</v>
      </c>
      <c r="O2749" s="5">
        <v>3.61</v>
      </c>
      <c r="P2749" s="5">
        <v>96.39</v>
      </c>
      <c r="Q2749" s="1">
        <v>6</v>
      </c>
      <c r="R2749" s="1">
        <v>160</v>
      </c>
      <c r="S2749" s="6">
        <v>945.254367</v>
      </c>
      <c r="T2749" s="6">
        <v>945.254367</v>
      </c>
      <c r="W2749" s="1"/>
      <c r="X2749" s="1"/>
      <c r="Y2749" s="1"/>
      <c r="AC2749" s="1"/>
      <c r="AF2749" s="1"/>
      <c r="AG2749" s="1"/>
    </row>
    <row r="2750" spans="1:33" hidden="1" x14ac:dyDescent="0.25">
      <c r="A2750" s="1">
        <v>4</v>
      </c>
      <c r="B2750" s="1">
        <v>2017</v>
      </c>
      <c r="C2750" s="1">
        <v>35059064</v>
      </c>
      <c r="D2750" s="44" t="s">
        <v>113</v>
      </c>
      <c r="E2750" s="20">
        <v>0.04</v>
      </c>
      <c r="F2750" s="20">
        <v>0.04</v>
      </c>
      <c r="G2750" s="20">
        <v>0</v>
      </c>
      <c r="H2750" s="20">
        <v>0</v>
      </c>
      <c r="I2750" s="20">
        <v>0</v>
      </c>
      <c r="J2750" s="20">
        <v>1E-3</v>
      </c>
      <c r="K2750" s="20">
        <v>0.03</v>
      </c>
      <c r="L2750" s="20">
        <v>2.4627E-3</v>
      </c>
      <c r="M2750" s="20">
        <v>0</v>
      </c>
      <c r="N2750" s="1">
        <v>8</v>
      </c>
      <c r="O2750" s="5">
        <v>75</v>
      </c>
      <c r="P2750" s="5">
        <v>25</v>
      </c>
      <c r="Q2750" s="1">
        <v>21</v>
      </c>
      <c r="R2750" s="1">
        <v>7</v>
      </c>
      <c r="S2750" s="6"/>
      <c r="T2750" s="6"/>
      <c r="W2750" s="1"/>
      <c r="X2750" s="1"/>
      <c r="Y2750" s="1"/>
      <c r="AC2750" s="1"/>
      <c r="AF2750" s="1"/>
      <c r="AG2750" s="1"/>
    </row>
    <row r="2751" spans="1:33" hidden="1" x14ac:dyDescent="0.25">
      <c r="A2751" s="1">
        <v>8</v>
      </c>
      <c r="B2751" s="1">
        <v>2017</v>
      </c>
      <c r="C2751" s="1">
        <v>35059068</v>
      </c>
      <c r="D2751" s="44" t="s">
        <v>113</v>
      </c>
      <c r="E2751" s="20">
        <v>0.69</v>
      </c>
      <c r="F2751" s="20">
        <v>0.5</v>
      </c>
      <c r="G2751" s="20">
        <v>0.19</v>
      </c>
      <c r="H2751" s="20">
        <v>7.0000000000000007E-2</v>
      </c>
      <c r="I2751" s="20">
        <v>0.223</v>
      </c>
      <c r="J2751" s="20">
        <v>3.6999999999999998E-2</v>
      </c>
      <c r="K2751" s="20">
        <v>0.4</v>
      </c>
      <c r="L2751" s="20">
        <v>2.4189100000000002E-2</v>
      </c>
      <c r="M2751" s="20">
        <v>0.14196073901041667</v>
      </c>
      <c r="N2751" s="1">
        <v>59</v>
      </c>
      <c r="O2751" s="5">
        <v>47.23</v>
      </c>
      <c r="P2751" s="5">
        <v>52.77</v>
      </c>
      <c r="Q2751" s="1">
        <v>128</v>
      </c>
      <c r="R2751" s="1">
        <v>143</v>
      </c>
      <c r="S2751" s="6">
        <v>2877.2604000000001</v>
      </c>
      <c r="T2751" s="6">
        <v>2877.2604000000001</v>
      </c>
      <c r="W2751" s="1"/>
      <c r="X2751" s="1"/>
      <c r="Y2751" s="1"/>
      <c r="AC2751" s="1"/>
      <c r="AF2751" s="1"/>
      <c r="AG2751" s="1"/>
    </row>
    <row r="2752" spans="1:33" hidden="1" x14ac:dyDescent="0.25">
      <c r="A2752" s="1">
        <v>13</v>
      </c>
      <c r="B2752" s="1">
        <v>2017</v>
      </c>
      <c r="C2752" s="1">
        <v>350600313</v>
      </c>
      <c r="D2752" s="44" t="s">
        <v>114</v>
      </c>
      <c r="E2752" s="20">
        <v>0.31</v>
      </c>
      <c r="F2752" s="20">
        <v>0.02</v>
      </c>
      <c r="G2752" s="20">
        <v>0.28999999999999998</v>
      </c>
      <c r="H2752" s="20">
        <v>0</v>
      </c>
      <c r="I2752" s="20">
        <v>2.4E-2</v>
      </c>
      <c r="J2752" s="20">
        <v>0.14199999999999999</v>
      </c>
      <c r="K2752" s="20">
        <v>0.01</v>
      </c>
      <c r="L2752" s="20">
        <v>0.13712340000000001</v>
      </c>
      <c r="M2752" s="20">
        <v>1.2267422086354165</v>
      </c>
      <c r="N2752" s="1">
        <v>6</v>
      </c>
      <c r="O2752" s="5">
        <v>2.12</v>
      </c>
      <c r="P2752" s="5">
        <v>97.88</v>
      </c>
      <c r="Q2752" s="1">
        <v>8</v>
      </c>
      <c r="R2752" s="1">
        <v>370</v>
      </c>
      <c r="S2752" s="6">
        <v>19439.508870000001</v>
      </c>
      <c r="T2752" s="6">
        <v>2138.3459760000001</v>
      </c>
      <c r="W2752" s="1"/>
      <c r="X2752" s="1"/>
      <c r="Y2752" s="1"/>
      <c r="AC2752" s="1"/>
      <c r="AF2752" s="1"/>
      <c r="AG2752" s="1"/>
    </row>
    <row r="2753" spans="1:33" hidden="1" x14ac:dyDescent="0.25">
      <c r="A2753" s="1">
        <v>16</v>
      </c>
      <c r="B2753" s="1">
        <v>2017</v>
      </c>
      <c r="C2753" s="1">
        <v>350600316</v>
      </c>
      <c r="D2753" s="44" t="s">
        <v>114</v>
      </c>
      <c r="E2753" s="20">
        <v>0.54</v>
      </c>
      <c r="F2753" s="20">
        <v>0.52</v>
      </c>
      <c r="G2753" s="20">
        <v>0.02</v>
      </c>
      <c r="H2753" s="20">
        <v>0</v>
      </c>
      <c r="I2753" s="20">
        <v>0.34699999999999998</v>
      </c>
      <c r="J2753" s="20">
        <v>0</v>
      </c>
      <c r="K2753" s="20">
        <v>0.19</v>
      </c>
      <c r="L2753" s="20">
        <v>2.5217999999999998E-3</v>
      </c>
      <c r="M2753" s="20">
        <v>0</v>
      </c>
      <c r="N2753" s="1">
        <v>2</v>
      </c>
      <c r="O2753" s="5">
        <v>33.33</v>
      </c>
      <c r="P2753" s="5">
        <v>66.67</v>
      </c>
      <c r="Q2753" s="1">
        <v>7</v>
      </c>
      <c r="R2753" s="1">
        <v>14</v>
      </c>
      <c r="S2753" s="6"/>
      <c r="T2753" s="6"/>
      <c r="W2753" s="1"/>
      <c r="X2753" s="1"/>
      <c r="Y2753" s="1"/>
      <c r="AC2753" s="1"/>
      <c r="AF2753" s="1"/>
      <c r="AG2753" s="1"/>
    </row>
    <row r="2754" spans="1:33" hidden="1" x14ac:dyDescent="0.25">
      <c r="A2754" s="1">
        <v>12</v>
      </c>
      <c r="B2754" s="1">
        <v>2017</v>
      </c>
      <c r="C2754" s="1">
        <v>350610212</v>
      </c>
      <c r="D2754" s="44" t="s">
        <v>115</v>
      </c>
      <c r="E2754" s="20">
        <v>2.0100000000000002</v>
      </c>
      <c r="F2754" s="20">
        <v>1.33</v>
      </c>
      <c r="G2754" s="20">
        <v>0.68</v>
      </c>
      <c r="H2754" s="20">
        <v>0</v>
      </c>
      <c r="I2754" s="20">
        <v>0.11700000000000001</v>
      </c>
      <c r="J2754" s="20">
        <v>0.13600000000000001</v>
      </c>
      <c r="K2754" s="20">
        <v>1.47</v>
      </c>
      <c r="L2754" s="20">
        <v>0.28153630000000002</v>
      </c>
      <c r="M2754" s="20">
        <v>0.22672487268518518</v>
      </c>
      <c r="N2754" s="1">
        <v>43</v>
      </c>
      <c r="O2754" s="5">
        <v>33.72</v>
      </c>
      <c r="P2754" s="5">
        <v>66.28</v>
      </c>
      <c r="Q2754" s="1">
        <v>58</v>
      </c>
      <c r="R2754" s="1">
        <v>114</v>
      </c>
      <c r="S2754" s="6">
        <v>4001.4540000000002</v>
      </c>
      <c r="T2754" s="6">
        <v>1604.5830539999999</v>
      </c>
      <c r="W2754" s="1"/>
      <c r="X2754" s="1"/>
      <c r="Y2754" s="1"/>
      <c r="AC2754" s="1"/>
      <c r="AF2754" s="1"/>
      <c r="AG2754" s="1"/>
    </row>
    <row r="2755" spans="1:33" hidden="1" x14ac:dyDescent="0.25">
      <c r="A2755" s="1">
        <v>15</v>
      </c>
      <c r="B2755" s="1">
        <v>2017</v>
      </c>
      <c r="C2755" s="1">
        <v>350610215</v>
      </c>
      <c r="D2755" s="44" t="s">
        <v>115</v>
      </c>
      <c r="E2755" s="20">
        <v>0.44000000000000006</v>
      </c>
      <c r="F2755" s="20">
        <v>0.16</v>
      </c>
      <c r="G2755" s="20">
        <v>0.28000000000000003</v>
      </c>
      <c r="H2755" s="20">
        <v>0</v>
      </c>
      <c r="I2755" s="20">
        <v>0</v>
      </c>
      <c r="J2755" s="20">
        <v>8.0000000000000002E-3</v>
      </c>
      <c r="K2755" s="20">
        <v>0.43</v>
      </c>
      <c r="L2755" s="20">
        <v>5.5559999999999995E-4</v>
      </c>
      <c r="M2755" s="20">
        <v>0</v>
      </c>
      <c r="N2755" s="1">
        <v>3</v>
      </c>
      <c r="O2755" s="5">
        <v>40</v>
      </c>
      <c r="P2755" s="5">
        <v>60</v>
      </c>
      <c r="Q2755" s="1">
        <v>16</v>
      </c>
      <c r="R2755" s="1">
        <v>24</v>
      </c>
      <c r="S2755" s="6"/>
      <c r="T2755" s="6"/>
      <c r="W2755" s="1"/>
      <c r="X2755" s="1"/>
      <c r="Y2755" s="1"/>
      <c r="AC2755" s="1"/>
      <c r="AF2755" s="1"/>
      <c r="AG2755" s="1"/>
    </row>
    <row r="2756" spans="1:33" hidden="1" x14ac:dyDescent="0.25">
      <c r="A2756" s="1">
        <v>19</v>
      </c>
      <c r="B2756" s="1">
        <v>2017</v>
      </c>
      <c r="C2756" s="1">
        <v>350620119</v>
      </c>
      <c r="D2756" s="44" t="s">
        <v>116</v>
      </c>
      <c r="E2756" s="20">
        <v>0.01</v>
      </c>
      <c r="F2756" s="20">
        <v>0</v>
      </c>
      <c r="G2756" s="20">
        <v>0.01</v>
      </c>
      <c r="H2756" s="20">
        <v>0</v>
      </c>
      <c r="I2756" s="20">
        <v>0</v>
      </c>
      <c r="J2756" s="20">
        <v>4.0000000000000001E-3</v>
      </c>
      <c r="K2756" s="20">
        <v>0</v>
      </c>
      <c r="L2756" s="20">
        <v>1.4094999999999999E-3</v>
      </c>
      <c r="M2756" s="20">
        <v>6.956020833333334E-3</v>
      </c>
      <c r="N2756" s="1">
        <v>0</v>
      </c>
      <c r="O2756" s="5">
        <v>0</v>
      </c>
      <c r="P2756" s="5">
        <v>100</v>
      </c>
      <c r="Q2756" s="1">
        <v>0</v>
      </c>
      <c r="R2756" s="1">
        <v>5</v>
      </c>
      <c r="S2756" s="6">
        <v>139.63645080000001</v>
      </c>
      <c r="T2756" s="6">
        <v>139.63645080000001</v>
      </c>
      <c r="W2756" s="1"/>
      <c r="X2756" s="1"/>
      <c r="Y2756" s="1"/>
      <c r="AC2756" s="1"/>
      <c r="AF2756" s="1"/>
      <c r="AG2756" s="1"/>
    </row>
    <row r="2757" spans="1:33" hidden="1" x14ac:dyDescent="0.25">
      <c r="A2757" s="1">
        <v>20</v>
      </c>
      <c r="B2757" s="1">
        <v>2017</v>
      </c>
      <c r="C2757" s="1">
        <v>350620120</v>
      </c>
      <c r="D2757" s="44" t="s">
        <v>116</v>
      </c>
      <c r="E2757" s="20">
        <v>0.16</v>
      </c>
      <c r="F2757" s="20">
        <v>0.16</v>
      </c>
      <c r="G2757" s="20">
        <v>0</v>
      </c>
      <c r="H2757" s="20">
        <v>0</v>
      </c>
      <c r="I2757" s="20">
        <v>0</v>
      </c>
      <c r="J2757" s="20">
        <v>0.16500000000000001</v>
      </c>
      <c r="K2757" s="20">
        <v>0</v>
      </c>
      <c r="L2757" s="20">
        <v>2.4649999999999997E-4</v>
      </c>
      <c r="M2757" s="20">
        <v>0</v>
      </c>
      <c r="N2757" s="1">
        <v>1</v>
      </c>
      <c r="O2757" s="5">
        <v>66.67</v>
      </c>
      <c r="P2757" s="5">
        <v>33.33</v>
      </c>
      <c r="Q2757" s="1">
        <v>2</v>
      </c>
      <c r="R2757" s="1">
        <v>1</v>
      </c>
      <c r="S2757" s="6"/>
      <c r="T2757" s="6"/>
      <c r="W2757" s="1"/>
      <c r="X2757" s="1"/>
      <c r="Y2757" s="1"/>
      <c r="AC2757" s="1"/>
      <c r="AF2757" s="1"/>
      <c r="AG2757" s="1"/>
    </row>
    <row r="2758" spans="1:33" hidden="1" x14ac:dyDescent="0.25">
      <c r="A2758" s="1">
        <v>14</v>
      </c>
      <c r="B2758" s="1">
        <v>2017</v>
      </c>
      <c r="C2758" s="1">
        <v>350630014</v>
      </c>
      <c r="D2758" s="44" t="s">
        <v>117</v>
      </c>
      <c r="E2758" s="20">
        <v>0.22000000000000003</v>
      </c>
      <c r="F2758" s="20">
        <v>0.17</v>
      </c>
      <c r="G2758" s="20">
        <v>0.05</v>
      </c>
      <c r="H2758" s="20">
        <v>0</v>
      </c>
      <c r="I2758" s="20">
        <v>2.5999999999999999E-2</v>
      </c>
      <c r="J2758" s="20">
        <v>1.4999999999999999E-2</v>
      </c>
      <c r="K2758" s="20">
        <v>0.18</v>
      </c>
      <c r="L2758" s="20">
        <v>2.153E-4</v>
      </c>
      <c r="M2758" s="20">
        <v>2.5539244791666665E-2</v>
      </c>
      <c r="N2758" s="1">
        <v>14</v>
      </c>
      <c r="O2758" s="5">
        <v>67.650000000000006</v>
      </c>
      <c r="P2758" s="5">
        <v>32.35</v>
      </c>
      <c r="Q2758" s="1">
        <v>23</v>
      </c>
      <c r="R2758" s="1">
        <v>11</v>
      </c>
      <c r="S2758" s="6">
        <v>541.13400000000001</v>
      </c>
      <c r="T2758" s="6">
        <v>541.13400000000001</v>
      </c>
      <c r="W2758" s="1"/>
      <c r="X2758" s="1"/>
      <c r="Y2758" s="1"/>
      <c r="AC2758" s="1"/>
      <c r="AF2758" s="1"/>
      <c r="AG2758" s="1"/>
    </row>
    <row r="2759" spans="1:33" hidden="1" x14ac:dyDescent="0.25">
      <c r="A2759" s="1">
        <v>17</v>
      </c>
      <c r="B2759" s="1">
        <v>2017</v>
      </c>
      <c r="C2759" s="1">
        <v>350630017</v>
      </c>
      <c r="D2759" s="44" t="s">
        <v>117</v>
      </c>
      <c r="E2759" s="20">
        <v>0</v>
      </c>
      <c r="F2759" s="20">
        <v>0</v>
      </c>
      <c r="G2759" s="20">
        <v>0</v>
      </c>
      <c r="H2759" s="20">
        <v>0</v>
      </c>
      <c r="I2759" s="20">
        <v>0</v>
      </c>
      <c r="J2759" s="20">
        <v>0</v>
      </c>
      <c r="K2759" s="20">
        <v>0</v>
      </c>
      <c r="L2759" s="20">
        <v>1.852E-4</v>
      </c>
      <c r="M2759" s="20">
        <v>0</v>
      </c>
      <c r="N2759" s="1">
        <v>0</v>
      </c>
      <c r="O2759" s="5">
        <v>50</v>
      </c>
      <c r="P2759" s="5">
        <v>50</v>
      </c>
      <c r="Q2759" s="1">
        <v>1</v>
      </c>
      <c r="R2759" s="1">
        <v>1</v>
      </c>
      <c r="S2759" s="6"/>
      <c r="T2759" s="6"/>
      <c r="W2759" s="1"/>
      <c r="X2759" s="1"/>
      <c r="Y2759" s="1"/>
      <c r="AC2759" s="1"/>
      <c r="AF2759" s="1"/>
      <c r="AG2759" s="1"/>
    </row>
    <row r="2760" spans="1:33" hidden="1" x14ac:dyDescent="0.25">
      <c r="A2760" s="1">
        <v>6</v>
      </c>
      <c r="B2760" s="1">
        <v>2017</v>
      </c>
      <c r="C2760" s="1">
        <v>35063596</v>
      </c>
      <c r="D2760" s="44" t="s">
        <v>118</v>
      </c>
      <c r="E2760" s="20">
        <v>0</v>
      </c>
      <c r="F2760" s="20">
        <v>0</v>
      </c>
      <c r="G2760" s="20">
        <v>0</v>
      </c>
      <c r="H2760" s="20">
        <v>0</v>
      </c>
      <c r="I2760" s="20">
        <v>0</v>
      </c>
      <c r="J2760" s="20">
        <v>0</v>
      </c>
      <c r="K2760" s="20">
        <v>0</v>
      </c>
      <c r="L2760" s="20">
        <v>0</v>
      </c>
      <c r="M2760" s="20">
        <v>0</v>
      </c>
      <c r="N2760" s="1">
        <v>0</v>
      </c>
      <c r="O2760" s="5">
        <v>0</v>
      </c>
      <c r="P2760" s="5">
        <v>0</v>
      </c>
      <c r="Q2760" s="1">
        <v>0</v>
      </c>
      <c r="R2760" s="1">
        <v>0</v>
      </c>
      <c r="S2760" s="6"/>
      <c r="T2760" s="6"/>
      <c r="W2760" s="1"/>
      <c r="X2760" s="1"/>
      <c r="Y2760" s="1"/>
      <c r="AC2760" s="1"/>
      <c r="AF2760" s="1"/>
      <c r="AG2760" s="1"/>
    </row>
    <row r="2761" spans="1:33" hidden="1" x14ac:dyDescent="0.25">
      <c r="A2761" s="1">
        <v>7</v>
      </c>
      <c r="B2761" s="1">
        <v>2017</v>
      </c>
      <c r="C2761" s="1">
        <v>35063597</v>
      </c>
      <c r="D2761" s="44" t="s">
        <v>118</v>
      </c>
      <c r="E2761" s="20">
        <v>1.79</v>
      </c>
      <c r="F2761" s="20">
        <v>1.79</v>
      </c>
      <c r="G2761" s="20">
        <v>0</v>
      </c>
      <c r="H2761" s="20">
        <v>0</v>
      </c>
      <c r="I2761" s="20">
        <v>0.73199999999999998</v>
      </c>
      <c r="J2761" s="20">
        <v>0</v>
      </c>
      <c r="K2761" s="20">
        <v>0</v>
      </c>
      <c r="L2761" s="20">
        <v>1.0536875999999999</v>
      </c>
      <c r="M2761" s="20">
        <v>0.1322554933738426</v>
      </c>
      <c r="N2761" s="1">
        <v>10</v>
      </c>
      <c r="O2761" s="5">
        <v>94.44</v>
      </c>
      <c r="P2761" s="5">
        <v>5.56</v>
      </c>
      <c r="Q2761" s="1">
        <v>17</v>
      </c>
      <c r="R2761" s="1">
        <v>1</v>
      </c>
      <c r="S2761" s="6">
        <v>1072.4953230000001</v>
      </c>
      <c r="T2761" s="6">
        <v>1072.4953230000001</v>
      </c>
      <c r="W2761" s="1"/>
      <c r="X2761" s="1"/>
      <c r="Y2761" s="1"/>
      <c r="AC2761" s="1"/>
      <c r="AF2761" s="1"/>
      <c r="AG2761" s="1"/>
    </row>
    <row r="2762" spans="1:33" hidden="1" x14ac:dyDescent="0.25">
      <c r="A2762" s="1">
        <v>19</v>
      </c>
      <c r="B2762" s="1">
        <v>2017</v>
      </c>
      <c r="C2762" s="1">
        <v>350640919</v>
      </c>
      <c r="D2762" s="44" t="s">
        <v>119</v>
      </c>
      <c r="E2762" s="20">
        <v>0.01</v>
      </c>
      <c r="F2762" s="20">
        <v>0</v>
      </c>
      <c r="G2762" s="20">
        <v>0.01</v>
      </c>
      <c r="H2762" s="20">
        <v>0</v>
      </c>
      <c r="I2762" s="20">
        <v>2E-3</v>
      </c>
      <c r="J2762" s="20">
        <v>0</v>
      </c>
      <c r="K2762" s="20">
        <v>0</v>
      </c>
      <c r="L2762" s="20">
        <v>4.4917999999999998E-3</v>
      </c>
      <c r="M2762" s="20">
        <v>1.9807291666666667E-2</v>
      </c>
      <c r="N2762" s="1">
        <v>1</v>
      </c>
      <c r="O2762" s="5">
        <v>7.14</v>
      </c>
      <c r="P2762" s="5">
        <v>92.86</v>
      </c>
      <c r="Q2762" s="1">
        <v>1</v>
      </c>
      <c r="R2762" s="1">
        <v>13</v>
      </c>
      <c r="S2762" s="6">
        <v>389.178</v>
      </c>
      <c r="T2762" s="6">
        <v>389.178</v>
      </c>
      <c r="W2762" s="1"/>
      <c r="X2762" s="1"/>
      <c r="Y2762" s="1"/>
      <c r="AC2762" s="1"/>
      <c r="AF2762" s="1"/>
      <c r="AG2762" s="1"/>
    </row>
    <row r="2763" spans="1:33" hidden="1" x14ac:dyDescent="0.25">
      <c r="A2763" s="1">
        <v>20</v>
      </c>
      <c r="B2763" s="1">
        <v>2017</v>
      </c>
      <c r="C2763" s="1">
        <v>350640920</v>
      </c>
      <c r="D2763" s="44" t="s">
        <v>119</v>
      </c>
      <c r="E2763" s="20">
        <v>0</v>
      </c>
      <c r="F2763" s="20">
        <v>0</v>
      </c>
      <c r="G2763" s="20">
        <v>0</v>
      </c>
      <c r="H2763" s="20">
        <v>0</v>
      </c>
      <c r="I2763" s="20">
        <v>0</v>
      </c>
      <c r="J2763" s="20">
        <v>0</v>
      </c>
      <c r="K2763" s="20">
        <v>0</v>
      </c>
      <c r="L2763" s="20">
        <v>0</v>
      </c>
      <c r="M2763" s="20">
        <v>0</v>
      </c>
      <c r="N2763" s="1">
        <v>0</v>
      </c>
      <c r="O2763" s="5">
        <v>0</v>
      </c>
      <c r="P2763" s="5">
        <v>0</v>
      </c>
      <c r="Q2763" s="1">
        <v>0</v>
      </c>
      <c r="R2763" s="1">
        <v>0</v>
      </c>
      <c r="S2763" s="6"/>
      <c r="T2763" s="6"/>
      <c r="W2763" s="1"/>
      <c r="X2763" s="1"/>
      <c r="Y2763" s="1"/>
      <c r="AC2763" s="1"/>
      <c r="AF2763" s="1"/>
      <c r="AG2763" s="1"/>
    </row>
    <row r="2764" spans="1:33" hidden="1" x14ac:dyDescent="0.25">
      <c r="A2764" s="1">
        <v>19</v>
      </c>
      <c r="B2764" s="1">
        <v>2017</v>
      </c>
      <c r="C2764" s="1">
        <v>350650819</v>
      </c>
      <c r="D2764" s="44" t="s">
        <v>120</v>
      </c>
      <c r="E2764" s="20">
        <v>0.28999999999999998</v>
      </c>
      <c r="F2764" s="20">
        <v>0.08</v>
      </c>
      <c r="G2764" s="20">
        <v>0.21</v>
      </c>
      <c r="H2764" s="20">
        <v>0</v>
      </c>
      <c r="I2764" s="20">
        <v>0.185</v>
      </c>
      <c r="J2764" s="20">
        <v>1.2E-2</v>
      </c>
      <c r="K2764" s="20">
        <v>0.08</v>
      </c>
      <c r="L2764" s="20">
        <v>9.5460000000000093E-3</v>
      </c>
      <c r="M2764" s="20">
        <v>0.41036681712962964</v>
      </c>
      <c r="N2764" s="1">
        <v>19</v>
      </c>
      <c r="O2764" s="5">
        <v>27.43</v>
      </c>
      <c r="P2764" s="5">
        <v>72.569999999999993</v>
      </c>
      <c r="Q2764" s="1">
        <v>31</v>
      </c>
      <c r="R2764" s="1">
        <v>82</v>
      </c>
      <c r="S2764" s="6">
        <v>6196.6144800000002</v>
      </c>
      <c r="T2764" s="6">
        <v>6196.6144800000002</v>
      </c>
      <c r="W2764" s="1"/>
      <c r="X2764" s="1"/>
      <c r="Y2764" s="1"/>
      <c r="AC2764" s="1"/>
      <c r="AF2764" s="1"/>
      <c r="AG2764" s="1"/>
    </row>
    <row r="2765" spans="1:33" hidden="1" x14ac:dyDescent="0.25">
      <c r="A2765" s="1">
        <v>6</v>
      </c>
      <c r="B2765" s="1">
        <v>2017</v>
      </c>
      <c r="C2765" s="1">
        <v>35066076</v>
      </c>
      <c r="D2765" s="44" t="s">
        <v>121</v>
      </c>
      <c r="E2765" s="20">
        <v>0.77</v>
      </c>
      <c r="F2765" s="20">
        <v>0.75</v>
      </c>
      <c r="G2765" s="20">
        <v>0.02</v>
      </c>
      <c r="H2765" s="20">
        <v>0</v>
      </c>
      <c r="I2765" s="20">
        <v>0.115</v>
      </c>
      <c r="J2765" s="20">
        <v>0</v>
      </c>
      <c r="K2765" s="20">
        <v>0.65</v>
      </c>
      <c r="L2765" s="20">
        <v>3.7193999999999999E-3</v>
      </c>
      <c r="M2765" s="20">
        <v>5.2625170682870377E-2</v>
      </c>
      <c r="N2765" s="1">
        <v>26</v>
      </c>
      <c r="O2765" s="5">
        <v>74.87</v>
      </c>
      <c r="P2765" s="5">
        <v>25.13</v>
      </c>
      <c r="Q2765" s="1">
        <v>146</v>
      </c>
      <c r="R2765" s="1">
        <v>49</v>
      </c>
      <c r="S2765" s="6">
        <v>819.26488800000004</v>
      </c>
      <c r="T2765" s="6">
        <v>811.07223910000005</v>
      </c>
      <c r="W2765" s="1"/>
      <c r="X2765" s="1"/>
      <c r="Y2765" s="1"/>
      <c r="AC2765" s="1"/>
      <c r="AF2765" s="1"/>
      <c r="AG2765" s="1"/>
    </row>
    <row r="2766" spans="1:33" hidden="1" x14ac:dyDescent="0.25">
      <c r="A2766" s="1">
        <v>7</v>
      </c>
      <c r="B2766" s="1">
        <v>2017</v>
      </c>
      <c r="C2766" s="1">
        <v>35066077</v>
      </c>
      <c r="D2766" s="44" t="s">
        <v>121</v>
      </c>
      <c r="E2766" s="20">
        <v>0</v>
      </c>
      <c r="F2766" s="20">
        <v>0</v>
      </c>
      <c r="G2766" s="20">
        <v>0</v>
      </c>
      <c r="H2766" s="20">
        <v>0</v>
      </c>
      <c r="I2766" s="20">
        <v>0</v>
      </c>
      <c r="J2766" s="20">
        <v>0</v>
      </c>
      <c r="K2766" s="20">
        <v>0</v>
      </c>
      <c r="L2766" s="20">
        <v>0</v>
      </c>
      <c r="M2766" s="20">
        <v>0</v>
      </c>
      <c r="N2766" s="1">
        <v>0</v>
      </c>
      <c r="O2766" s="5">
        <v>0</v>
      </c>
      <c r="P2766" s="5">
        <v>0</v>
      </c>
      <c r="Q2766" s="1">
        <v>0</v>
      </c>
      <c r="R2766" s="1">
        <v>0</v>
      </c>
      <c r="S2766" s="6"/>
      <c r="T2766" s="6"/>
      <c r="W2766" s="1"/>
      <c r="X2766" s="1"/>
      <c r="Y2766" s="1"/>
      <c r="AC2766" s="1"/>
      <c r="AF2766" s="1"/>
      <c r="AG2766" s="1"/>
    </row>
    <row r="2767" spans="1:33" hidden="1" x14ac:dyDescent="0.25">
      <c r="A2767" s="1">
        <v>13</v>
      </c>
      <c r="B2767" s="1">
        <v>2017</v>
      </c>
      <c r="C2767" s="1">
        <v>350670613</v>
      </c>
      <c r="D2767" s="44" t="s">
        <v>122</v>
      </c>
      <c r="E2767" s="20">
        <v>1.1400000000000001</v>
      </c>
      <c r="F2767" s="20">
        <v>1.03</v>
      </c>
      <c r="G2767" s="20">
        <v>0.11</v>
      </c>
      <c r="H2767" s="20">
        <v>0</v>
      </c>
      <c r="I2767" s="20">
        <v>0</v>
      </c>
      <c r="J2767" s="20">
        <v>0</v>
      </c>
      <c r="K2767" s="20">
        <v>1.1200000000000001</v>
      </c>
      <c r="L2767" s="20">
        <v>1.5443200000000001E-2</v>
      </c>
      <c r="M2767" s="20">
        <v>3.5198018426724133E-2</v>
      </c>
      <c r="N2767" s="1">
        <v>26</v>
      </c>
      <c r="O2767" s="5">
        <v>63.51</v>
      </c>
      <c r="P2767" s="5">
        <v>36.49</v>
      </c>
      <c r="Q2767" s="1">
        <v>47</v>
      </c>
      <c r="R2767" s="1">
        <v>27</v>
      </c>
      <c r="S2767" s="6">
        <v>695.89800000000002</v>
      </c>
      <c r="T2767" s="6">
        <v>695.89800000000002</v>
      </c>
      <c r="W2767" s="1"/>
      <c r="X2767" s="1"/>
      <c r="Y2767" s="1"/>
      <c r="AC2767" s="1"/>
      <c r="AF2767" s="1"/>
      <c r="AG2767" s="1"/>
    </row>
    <row r="2768" spans="1:33" hidden="1" x14ac:dyDescent="0.25">
      <c r="A2768" s="1">
        <v>13</v>
      </c>
      <c r="B2768" s="1">
        <v>2017</v>
      </c>
      <c r="C2768" s="1">
        <v>350680513</v>
      </c>
      <c r="D2768" s="44" t="s">
        <v>123</v>
      </c>
      <c r="E2768" s="20">
        <v>1.03</v>
      </c>
      <c r="F2768" s="20">
        <v>0.97</v>
      </c>
      <c r="G2768" s="20">
        <v>0.06</v>
      </c>
      <c r="H2768" s="20">
        <v>0</v>
      </c>
      <c r="I2768" s="20">
        <v>3.3000000000000002E-2</v>
      </c>
      <c r="J2768" s="20">
        <v>0.252</v>
      </c>
      <c r="K2768" s="20">
        <v>0.74</v>
      </c>
      <c r="L2768" s="20">
        <v>2.3159999999999999E-3</v>
      </c>
      <c r="M2768" s="20">
        <v>3.5818530092592595E-2</v>
      </c>
      <c r="N2768" s="1">
        <v>1</v>
      </c>
      <c r="O2768" s="5">
        <v>57.89</v>
      </c>
      <c r="P2768" s="5">
        <v>42.11</v>
      </c>
      <c r="Q2768" s="1">
        <v>22</v>
      </c>
      <c r="R2768" s="1">
        <v>16</v>
      </c>
      <c r="S2768" s="6">
        <v>569.12220000000002</v>
      </c>
      <c r="T2768" s="6">
        <v>569.12220000000002</v>
      </c>
      <c r="W2768" s="1"/>
      <c r="X2768" s="1"/>
      <c r="Y2768" s="1"/>
      <c r="AC2768" s="1"/>
      <c r="AF2768" s="1"/>
      <c r="AG2768" s="1"/>
    </row>
    <row r="2769" spans="1:33" hidden="1" x14ac:dyDescent="0.25">
      <c r="A2769" s="1">
        <v>10</v>
      </c>
      <c r="B2769" s="1">
        <v>2017</v>
      </c>
      <c r="C2769" s="1">
        <v>350690410</v>
      </c>
      <c r="D2769" s="44" t="s">
        <v>124</v>
      </c>
      <c r="E2769" s="20">
        <v>0.02</v>
      </c>
      <c r="F2769" s="20">
        <v>0.01</v>
      </c>
      <c r="G2769" s="20">
        <v>0.01</v>
      </c>
      <c r="H2769" s="20">
        <v>0</v>
      </c>
      <c r="I2769" s="20">
        <v>2E-3</v>
      </c>
      <c r="J2769" s="20">
        <v>0</v>
      </c>
      <c r="K2769" s="20">
        <v>0.01</v>
      </c>
      <c r="L2769" s="20">
        <v>6.9497999999999999E-3</v>
      </c>
      <c r="M2769" s="20">
        <v>1.6694887760416662E-2</v>
      </c>
      <c r="N2769" s="1">
        <v>16</v>
      </c>
      <c r="O2769" s="5">
        <v>57.89</v>
      </c>
      <c r="P2769" s="5">
        <v>42.11</v>
      </c>
      <c r="Q2769" s="1">
        <v>11</v>
      </c>
      <c r="R2769" s="1">
        <v>8</v>
      </c>
      <c r="S2769" s="6">
        <v>349.52439600000002</v>
      </c>
      <c r="T2769" s="6">
        <v>349.52439600000002</v>
      </c>
      <c r="W2769" s="1"/>
      <c r="X2769" s="1"/>
      <c r="Y2769" s="1"/>
      <c r="AC2769" s="1"/>
      <c r="AF2769" s="1"/>
      <c r="AG2769" s="1"/>
    </row>
    <row r="2770" spans="1:33" hidden="1" x14ac:dyDescent="0.25">
      <c r="A2770" s="1">
        <v>14</v>
      </c>
      <c r="B2770" s="1">
        <v>2017</v>
      </c>
      <c r="C2770" s="1">
        <v>350690414</v>
      </c>
      <c r="D2770" s="44" t="s">
        <v>124</v>
      </c>
      <c r="E2770" s="20">
        <v>0</v>
      </c>
      <c r="F2770" s="20">
        <v>0</v>
      </c>
      <c r="G2770" s="20">
        <v>0</v>
      </c>
      <c r="H2770" s="20">
        <v>0</v>
      </c>
      <c r="I2770" s="20">
        <v>0</v>
      </c>
      <c r="J2770" s="20">
        <v>0</v>
      </c>
      <c r="K2770" s="20">
        <v>0</v>
      </c>
      <c r="L2770" s="20">
        <v>4.0704000000000001E-3</v>
      </c>
      <c r="M2770" s="20">
        <v>0</v>
      </c>
      <c r="N2770" s="1">
        <v>6</v>
      </c>
      <c r="O2770" s="5">
        <v>71.430000000000007</v>
      </c>
      <c r="P2770" s="5">
        <v>28.57</v>
      </c>
      <c r="Q2770" s="1">
        <v>5</v>
      </c>
      <c r="R2770" s="1">
        <v>2</v>
      </c>
      <c r="S2770" s="6"/>
      <c r="T2770" s="6"/>
      <c r="W2770" s="1"/>
      <c r="X2770" s="1"/>
      <c r="Y2770" s="1"/>
      <c r="AC2770" s="1"/>
      <c r="AF2770" s="1"/>
      <c r="AG2770" s="1"/>
    </row>
    <row r="2771" spans="1:33" hidden="1" x14ac:dyDescent="0.25">
      <c r="A2771" s="1">
        <v>10</v>
      </c>
      <c r="B2771" s="1">
        <v>2017</v>
      </c>
      <c r="C2771" s="1">
        <v>350700110</v>
      </c>
      <c r="D2771" s="44" t="s">
        <v>125</v>
      </c>
      <c r="E2771" s="20">
        <v>0.54</v>
      </c>
      <c r="F2771" s="20">
        <v>0.14000000000000001</v>
      </c>
      <c r="G2771" s="20">
        <v>0.4</v>
      </c>
      <c r="H2771" s="20">
        <v>0</v>
      </c>
      <c r="I2771" s="20">
        <v>0</v>
      </c>
      <c r="J2771" s="20">
        <v>0.44</v>
      </c>
      <c r="K2771" s="20">
        <v>0.01</v>
      </c>
      <c r="L2771" s="20">
        <v>8.6503700000000003E-2</v>
      </c>
      <c r="M2771" s="20">
        <v>0.13015230763888891</v>
      </c>
      <c r="N2771" s="1">
        <v>21</v>
      </c>
      <c r="O2771" s="5">
        <v>8.26</v>
      </c>
      <c r="P2771" s="5">
        <v>91.74</v>
      </c>
      <c r="Q2771" s="1">
        <v>9</v>
      </c>
      <c r="R2771" s="1">
        <v>100</v>
      </c>
      <c r="S2771" s="6">
        <v>2118.5763299999999</v>
      </c>
      <c r="T2771" s="6">
        <v>2118.5763299999999</v>
      </c>
      <c r="W2771" s="1"/>
      <c r="X2771" s="1"/>
      <c r="Y2771" s="1"/>
      <c r="AC2771" s="1"/>
      <c r="AF2771" s="1"/>
      <c r="AG2771" s="1"/>
    </row>
    <row r="2772" spans="1:33" hidden="1" x14ac:dyDescent="0.25">
      <c r="A2772" s="1">
        <v>5</v>
      </c>
      <c r="B2772" s="1">
        <v>2017</v>
      </c>
      <c r="C2772" s="1">
        <v>35071005</v>
      </c>
      <c r="D2772" s="44" t="s">
        <v>126</v>
      </c>
      <c r="E2772" s="20">
        <v>0.22000000000000003</v>
      </c>
      <c r="F2772" s="20">
        <v>0.17</v>
      </c>
      <c r="G2772" s="20">
        <v>0.05</v>
      </c>
      <c r="H2772" s="20">
        <v>0</v>
      </c>
      <c r="I2772" s="20">
        <v>0.115</v>
      </c>
      <c r="J2772" s="20">
        <v>6.8000000000000005E-2</v>
      </c>
      <c r="K2772" s="20">
        <v>0</v>
      </c>
      <c r="L2772" s="20">
        <v>3.9633000000000002E-2</v>
      </c>
      <c r="M2772" s="20">
        <v>6.291727083333333E-2</v>
      </c>
      <c r="N2772" s="1">
        <v>13</v>
      </c>
      <c r="O2772" s="5">
        <v>25.53</v>
      </c>
      <c r="P2772" s="5">
        <v>74.47</v>
      </c>
      <c r="Q2772" s="1">
        <v>24</v>
      </c>
      <c r="R2772" s="1">
        <v>70</v>
      </c>
      <c r="S2772" s="6">
        <v>972.16200000000003</v>
      </c>
      <c r="T2772" s="6">
        <v>0</v>
      </c>
      <c r="W2772" s="1"/>
      <c r="X2772" s="1"/>
      <c r="Y2772" s="1"/>
      <c r="AC2772" s="1"/>
      <c r="AF2772" s="1"/>
      <c r="AG2772" s="1"/>
    </row>
    <row r="2773" spans="1:33" hidden="1" x14ac:dyDescent="0.25">
      <c r="A2773" s="1">
        <v>14</v>
      </c>
      <c r="B2773" s="1">
        <v>2017</v>
      </c>
      <c r="C2773" s="1">
        <v>350715914</v>
      </c>
      <c r="D2773" s="44" t="s">
        <v>127</v>
      </c>
      <c r="E2773" s="20">
        <v>0.01</v>
      </c>
      <c r="F2773" s="20">
        <v>0.01</v>
      </c>
      <c r="G2773" s="20">
        <v>0</v>
      </c>
      <c r="H2773" s="20">
        <v>0</v>
      </c>
      <c r="I2773" s="20">
        <v>7.0000000000000001E-3</v>
      </c>
      <c r="J2773" s="20">
        <v>0</v>
      </c>
      <c r="K2773" s="20">
        <v>0</v>
      </c>
      <c r="L2773" s="20">
        <v>2.7799999999999998E-4</v>
      </c>
      <c r="M2773" s="20">
        <v>5.6627302083333336E-3</v>
      </c>
      <c r="N2773" s="1">
        <v>3</v>
      </c>
      <c r="O2773" s="5">
        <v>87.5</v>
      </c>
      <c r="P2773" s="5">
        <v>12.5</v>
      </c>
      <c r="Q2773" s="1">
        <v>7</v>
      </c>
      <c r="R2773" s="1">
        <v>1</v>
      </c>
      <c r="S2773" s="6">
        <v>126.2808792</v>
      </c>
      <c r="T2773" s="6">
        <v>126.2808792</v>
      </c>
      <c r="W2773" s="1"/>
      <c r="X2773" s="1"/>
      <c r="Y2773" s="1"/>
      <c r="AC2773" s="1"/>
      <c r="AF2773" s="1"/>
      <c r="AG2773" s="1"/>
    </row>
    <row r="2774" spans="1:33" hidden="1" x14ac:dyDescent="0.25">
      <c r="A2774" s="1">
        <v>21</v>
      </c>
      <c r="B2774" s="1">
        <v>2017</v>
      </c>
      <c r="C2774" s="1">
        <v>350720921</v>
      </c>
      <c r="D2774" s="44" t="s">
        <v>128</v>
      </c>
      <c r="E2774" s="20">
        <v>0.05</v>
      </c>
      <c r="F2774" s="20">
        <v>0</v>
      </c>
      <c r="G2774" s="20">
        <v>0.05</v>
      </c>
      <c r="H2774" s="20">
        <v>0</v>
      </c>
      <c r="I2774" s="20">
        <v>4.0000000000000001E-3</v>
      </c>
      <c r="J2774" s="20">
        <v>5.0999999999999997E-2</v>
      </c>
      <c r="K2774" s="20">
        <v>0</v>
      </c>
      <c r="L2774" s="20">
        <v>0</v>
      </c>
      <c r="M2774" s="20">
        <v>2.1093750000000001E-3</v>
      </c>
      <c r="N2774" s="1">
        <v>0</v>
      </c>
      <c r="O2774" s="5">
        <v>14.29</v>
      </c>
      <c r="P2774" s="5">
        <v>85.71</v>
      </c>
      <c r="Q2774" s="1">
        <v>1</v>
      </c>
      <c r="R2774" s="1">
        <v>6</v>
      </c>
      <c r="S2774" s="6">
        <v>35.262</v>
      </c>
      <c r="T2774" s="6">
        <v>35.262</v>
      </c>
      <c r="W2774" s="1"/>
      <c r="X2774" s="1"/>
      <c r="Y2774" s="1"/>
      <c r="AC2774" s="1"/>
      <c r="AF2774" s="1"/>
      <c r="AG2774" s="1"/>
    </row>
    <row r="2775" spans="1:33" hidden="1" x14ac:dyDescent="0.25">
      <c r="A2775" s="1">
        <v>13</v>
      </c>
      <c r="B2775" s="1">
        <v>2017</v>
      </c>
      <c r="C2775" s="1">
        <v>350730813</v>
      </c>
      <c r="D2775" s="44" t="s">
        <v>129</v>
      </c>
      <c r="E2775" s="20">
        <v>0.01</v>
      </c>
      <c r="F2775" s="20">
        <v>0</v>
      </c>
      <c r="G2775" s="20">
        <v>0.01</v>
      </c>
      <c r="H2775" s="20">
        <v>0</v>
      </c>
      <c r="I2775" s="20">
        <v>1.4E-2</v>
      </c>
      <c r="J2775" s="20">
        <v>0</v>
      </c>
      <c r="K2775" s="20">
        <v>0</v>
      </c>
      <c r="L2775" s="20">
        <v>1.875E-4</v>
      </c>
      <c r="M2775" s="20">
        <v>1.2018229166666667E-2</v>
      </c>
      <c r="N2775" s="1">
        <v>0</v>
      </c>
      <c r="O2775" s="5">
        <v>33.33</v>
      </c>
      <c r="P2775" s="5">
        <v>66.67</v>
      </c>
      <c r="Q2775" s="1">
        <v>3</v>
      </c>
      <c r="R2775" s="1">
        <v>6</v>
      </c>
      <c r="S2775" s="6">
        <v>221.56739999999999</v>
      </c>
      <c r="T2775" s="6">
        <v>221.56739999999999</v>
      </c>
      <c r="W2775" s="1"/>
      <c r="X2775" s="1"/>
      <c r="Y2775" s="1"/>
      <c r="AC2775" s="1"/>
      <c r="AF2775" s="1"/>
      <c r="AG2775" s="1"/>
    </row>
    <row r="2776" spans="1:33" hidden="1" x14ac:dyDescent="0.25">
      <c r="A2776" s="1">
        <v>16</v>
      </c>
      <c r="B2776" s="1">
        <v>2017</v>
      </c>
      <c r="C2776" s="1">
        <v>350740716</v>
      </c>
      <c r="D2776" s="44" t="s">
        <v>130</v>
      </c>
      <c r="E2776" s="20">
        <v>0.72</v>
      </c>
      <c r="F2776" s="20">
        <v>0.63</v>
      </c>
      <c r="G2776" s="20">
        <v>0.09</v>
      </c>
      <c r="H2776" s="20">
        <v>0</v>
      </c>
      <c r="I2776" s="20">
        <v>0.05</v>
      </c>
      <c r="J2776" s="20">
        <v>0.01</v>
      </c>
      <c r="K2776" s="20">
        <v>0.65</v>
      </c>
      <c r="L2776" s="20">
        <v>1.67788E-2</v>
      </c>
      <c r="M2776" s="20">
        <v>4.1465871256944439E-2</v>
      </c>
      <c r="N2776" s="1">
        <v>7</v>
      </c>
      <c r="O2776" s="5">
        <v>40</v>
      </c>
      <c r="P2776" s="5">
        <v>60</v>
      </c>
      <c r="Q2776" s="1">
        <v>22</v>
      </c>
      <c r="R2776" s="1">
        <v>33</v>
      </c>
      <c r="S2776" s="6">
        <v>760.84271999999999</v>
      </c>
      <c r="T2776" s="6">
        <v>760.84271999999999</v>
      </c>
      <c r="W2776" s="1"/>
      <c r="X2776" s="1"/>
      <c r="Y2776" s="1"/>
      <c r="AC2776" s="1"/>
      <c r="AF2776" s="1"/>
      <c r="AG2776" s="1"/>
    </row>
    <row r="2777" spans="1:33" hidden="1" x14ac:dyDescent="0.25">
      <c r="A2777" s="1">
        <v>13</v>
      </c>
      <c r="B2777" s="1">
        <v>2017</v>
      </c>
      <c r="C2777" s="1">
        <v>350745613</v>
      </c>
      <c r="D2777" s="44" t="s">
        <v>131</v>
      </c>
      <c r="E2777" s="20">
        <v>0.01</v>
      </c>
      <c r="F2777" s="20">
        <v>0.01</v>
      </c>
      <c r="G2777" s="20">
        <v>0</v>
      </c>
      <c r="H2777" s="20">
        <v>0</v>
      </c>
      <c r="I2777" s="20">
        <v>0</v>
      </c>
      <c r="J2777" s="20">
        <v>0</v>
      </c>
      <c r="K2777" s="20">
        <v>0.01</v>
      </c>
      <c r="L2777" s="20">
        <v>2.5460000000000001E-4</v>
      </c>
      <c r="M2777" s="20">
        <v>6.1448264008620683E-3</v>
      </c>
      <c r="N2777" s="1">
        <v>9</v>
      </c>
      <c r="O2777" s="5">
        <v>37.5</v>
      </c>
      <c r="P2777" s="5">
        <v>62.5</v>
      </c>
      <c r="Q2777" s="1">
        <v>3</v>
      </c>
      <c r="R2777" s="1">
        <v>5</v>
      </c>
      <c r="S2777" s="6">
        <v>121.392</v>
      </c>
      <c r="T2777" s="6">
        <v>121.392</v>
      </c>
      <c r="W2777" s="1"/>
      <c r="X2777" s="1"/>
      <c r="Y2777" s="1"/>
      <c r="AC2777" s="1"/>
      <c r="AF2777" s="1"/>
      <c r="AG2777" s="1"/>
    </row>
    <row r="2778" spans="1:33" hidden="1" x14ac:dyDescent="0.25">
      <c r="A2778" s="1">
        <v>17</v>
      </c>
      <c r="B2778" s="1">
        <v>2017</v>
      </c>
      <c r="C2778" s="1">
        <v>350745617</v>
      </c>
      <c r="D2778" s="44" t="s">
        <v>131</v>
      </c>
      <c r="E2778" s="20">
        <v>0.02</v>
      </c>
      <c r="F2778" s="20">
        <v>0.02</v>
      </c>
      <c r="G2778" s="20">
        <v>0</v>
      </c>
      <c r="H2778" s="20">
        <v>0</v>
      </c>
      <c r="I2778" s="20">
        <v>1E-3</v>
      </c>
      <c r="J2778" s="20">
        <v>0</v>
      </c>
      <c r="K2778" s="20">
        <v>0.02</v>
      </c>
      <c r="L2778" s="20">
        <v>2.8939999999999999E-4</v>
      </c>
      <c r="M2778" s="20">
        <v>0</v>
      </c>
      <c r="N2778" s="1">
        <v>3</v>
      </c>
      <c r="O2778" s="5">
        <v>50</v>
      </c>
      <c r="P2778" s="5">
        <v>50</v>
      </c>
      <c r="Q2778" s="1">
        <v>4</v>
      </c>
      <c r="R2778" s="1">
        <v>4</v>
      </c>
      <c r="S2778" s="6"/>
      <c r="T2778" s="6"/>
      <c r="W2778" s="1"/>
      <c r="X2778" s="1"/>
      <c r="Y2778" s="1"/>
      <c r="AC2778" s="1"/>
      <c r="AF2778" s="1"/>
      <c r="AG2778" s="1"/>
    </row>
    <row r="2779" spans="1:33" hidden="1" x14ac:dyDescent="0.25">
      <c r="A2779" s="1">
        <v>5</v>
      </c>
      <c r="B2779" s="1">
        <v>2017</v>
      </c>
      <c r="C2779" s="1">
        <v>35075065</v>
      </c>
      <c r="D2779" s="44" t="s">
        <v>132</v>
      </c>
      <c r="E2779" s="20">
        <v>0</v>
      </c>
      <c r="F2779" s="20">
        <v>0</v>
      </c>
      <c r="G2779" s="20">
        <v>0</v>
      </c>
      <c r="H2779" s="20">
        <v>0</v>
      </c>
      <c r="I2779" s="20">
        <v>0</v>
      </c>
      <c r="J2779" s="20">
        <v>0</v>
      </c>
      <c r="K2779" s="20">
        <v>0</v>
      </c>
      <c r="L2779" s="20">
        <v>0</v>
      </c>
      <c r="M2779" s="20">
        <v>0</v>
      </c>
      <c r="N2779" s="1">
        <v>0</v>
      </c>
      <c r="O2779" s="5">
        <v>0</v>
      </c>
      <c r="P2779" s="5">
        <v>0</v>
      </c>
      <c r="Q2779" s="1">
        <v>0</v>
      </c>
      <c r="R2779" s="1">
        <v>0</v>
      </c>
      <c r="S2779" s="6"/>
      <c r="T2779" s="6"/>
      <c r="W2779" s="1"/>
      <c r="X2779" s="1"/>
      <c r="Y2779" s="1"/>
      <c r="AC2779" s="1"/>
      <c r="AF2779" s="1"/>
      <c r="AG2779" s="1"/>
    </row>
    <row r="2780" spans="1:33" hidden="1" x14ac:dyDescent="0.25">
      <c r="A2780" s="1">
        <v>10</v>
      </c>
      <c r="B2780" s="1">
        <v>2017</v>
      </c>
      <c r="C2780" s="1">
        <v>350750610</v>
      </c>
      <c r="D2780" s="44" t="s">
        <v>132</v>
      </c>
      <c r="E2780" s="20">
        <v>0.12</v>
      </c>
      <c r="F2780" s="20">
        <v>0.11</v>
      </c>
      <c r="G2780" s="20">
        <v>0.01</v>
      </c>
      <c r="H2780" s="20">
        <v>0</v>
      </c>
      <c r="I2780" s="20">
        <v>0.109</v>
      </c>
      <c r="J2780" s="20">
        <v>3.0000000000000001E-3</v>
      </c>
      <c r="K2780" s="20">
        <v>0</v>
      </c>
      <c r="L2780" s="20">
        <v>4.3511000000000001E-3</v>
      </c>
      <c r="M2780" s="20">
        <v>0.47844368055555553</v>
      </c>
      <c r="N2780" s="1">
        <v>17</v>
      </c>
      <c r="O2780" s="5">
        <v>44.44</v>
      </c>
      <c r="P2780" s="5">
        <v>55.56</v>
      </c>
      <c r="Q2780" s="1">
        <v>16</v>
      </c>
      <c r="R2780" s="1">
        <v>20</v>
      </c>
      <c r="S2780" s="6">
        <v>7019.5847400000002</v>
      </c>
      <c r="T2780" s="6">
        <v>7019.5847400000002</v>
      </c>
      <c r="W2780" s="1"/>
      <c r="X2780" s="1"/>
      <c r="Y2780" s="1"/>
      <c r="AC2780" s="1"/>
      <c r="AF2780" s="1"/>
      <c r="AG2780" s="1"/>
    </row>
    <row r="2781" spans="1:33" hidden="1" x14ac:dyDescent="0.25">
      <c r="A2781" s="1">
        <v>17</v>
      </c>
      <c r="B2781" s="1">
        <v>2017</v>
      </c>
      <c r="C2781" s="1">
        <v>350750617</v>
      </c>
      <c r="D2781" s="44" t="s">
        <v>132</v>
      </c>
      <c r="E2781" s="20">
        <v>0.22</v>
      </c>
      <c r="F2781" s="20">
        <v>0.19</v>
      </c>
      <c r="G2781" s="20">
        <v>0.03</v>
      </c>
      <c r="H2781" s="20">
        <v>0</v>
      </c>
      <c r="I2781" s="20">
        <v>2E-3</v>
      </c>
      <c r="J2781" s="20">
        <v>0.123</v>
      </c>
      <c r="K2781" s="20">
        <v>0.09</v>
      </c>
      <c r="L2781" s="20">
        <v>3.2369E-3</v>
      </c>
      <c r="M2781" s="20">
        <v>0</v>
      </c>
      <c r="N2781" s="1">
        <v>21</v>
      </c>
      <c r="O2781" s="5">
        <v>61.29</v>
      </c>
      <c r="P2781" s="5">
        <v>38.71</v>
      </c>
      <c r="Q2781" s="1">
        <v>19</v>
      </c>
      <c r="R2781" s="1">
        <v>12</v>
      </c>
      <c r="S2781" s="6"/>
      <c r="T2781" s="6"/>
      <c r="W2781" s="1"/>
      <c r="X2781" s="1"/>
      <c r="Y2781" s="1"/>
      <c r="AC2781" s="1"/>
      <c r="AF2781" s="1"/>
      <c r="AG2781" s="1"/>
    </row>
    <row r="2782" spans="1:33" hidden="1" x14ac:dyDescent="0.25">
      <c r="A2782" s="1">
        <v>5</v>
      </c>
      <c r="B2782" s="1">
        <v>2017</v>
      </c>
      <c r="C2782" s="1">
        <v>35076055</v>
      </c>
      <c r="D2782" s="44" t="s">
        <v>133</v>
      </c>
      <c r="E2782" s="20">
        <v>1.07</v>
      </c>
      <c r="F2782" s="20">
        <v>1</v>
      </c>
      <c r="G2782" s="20">
        <v>7.0000000000000007E-2</v>
      </c>
      <c r="H2782" s="20">
        <v>0</v>
      </c>
      <c r="I2782" s="20">
        <v>0.58499999999999996</v>
      </c>
      <c r="J2782" s="20">
        <v>0.111</v>
      </c>
      <c r="K2782" s="20">
        <v>0.16</v>
      </c>
      <c r="L2782" s="20">
        <v>0.22034509999999999</v>
      </c>
      <c r="M2782" s="20">
        <v>0.52497407212962954</v>
      </c>
      <c r="N2782" s="1">
        <v>141</v>
      </c>
      <c r="O2782" s="5">
        <v>16.98</v>
      </c>
      <c r="P2782" s="5">
        <v>83.02</v>
      </c>
      <c r="Q2782" s="1">
        <v>109</v>
      </c>
      <c r="R2782" s="1">
        <v>533</v>
      </c>
      <c r="S2782" s="6">
        <v>7293.4002019999998</v>
      </c>
      <c r="T2782" s="6">
        <v>7293.4002019999998</v>
      </c>
      <c r="W2782" s="1"/>
      <c r="X2782" s="1"/>
      <c r="Y2782" s="1"/>
      <c r="AC2782" s="1"/>
      <c r="AF2782" s="1"/>
      <c r="AG2782" s="1"/>
    </row>
    <row r="2783" spans="1:33" hidden="1" x14ac:dyDescent="0.25">
      <c r="A2783" s="1">
        <v>19</v>
      </c>
      <c r="B2783" s="1">
        <v>2017</v>
      </c>
      <c r="C2783" s="1">
        <v>350770419</v>
      </c>
      <c r="D2783" s="44" t="s">
        <v>134</v>
      </c>
      <c r="E2783" s="20">
        <v>0.01</v>
      </c>
      <c r="F2783" s="20">
        <v>0.01</v>
      </c>
      <c r="G2783" s="20">
        <v>0</v>
      </c>
      <c r="H2783" s="20">
        <v>0</v>
      </c>
      <c r="I2783" s="20">
        <v>0</v>
      </c>
      <c r="J2783" s="20">
        <v>0</v>
      </c>
      <c r="K2783" s="20">
        <v>0.01</v>
      </c>
      <c r="L2783" s="20">
        <v>1.1E-4</v>
      </c>
      <c r="M2783" s="20">
        <v>1.232612604166667E-2</v>
      </c>
      <c r="N2783" s="1">
        <v>0</v>
      </c>
      <c r="O2783" s="5">
        <v>25</v>
      </c>
      <c r="P2783" s="5">
        <v>75</v>
      </c>
      <c r="Q2783" s="1">
        <v>1</v>
      </c>
      <c r="R2783" s="1">
        <v>3</v>
      </c>
      <c r="S2783" s="6">
        <v>262.38600000000002</v>
      </c>
      <c r="T2783" s="6">
        <v>262.38600000000002</v>
      </c>
      <c r="W2783" s="1"/>
      <c r="X2783" s="1"/>
      <c r="Y2783" s="1"/>
      <c r="AC2783" s="1"/>
      <c r="AF2783" s="1"/>
      <c r="AG2783" s="1"/>
    </row>
    <row r="2784" spans="1:33" hidden="1" x14ac:dyDescent="0.25">
      <c r="A2784" s="1">
        <v>20</v>
      </c>
      <c r="B2784" s="1">
        <v>2017</v>
      </c>
      <c r="C2784" s="1">
        <v>350770420</v>
      </c>
      <c r="D2784" s="44" t="s">
        <v>134</v>
      </c>
      <c r="E2784" s="20">
        <v>0.03</v>
      </c>
      <c r="F2784" s="20">
        <v>0.03</v>
      </c>
      <c r="G2784" s="20">
        <v>0</v>
      </c>
      <c r="H2784" s="20">
        <v>0</v>
      </c>
      <c r="I2784" s="20">
        <v>0</v>
      </c>
      <c r="J2784" s="20">
        <v>0</v>
      </c>
      <c r="K2784" s="20">
        <v>0.03</v>
      </c>
      <c r="L2784" s="20">
        <v>0</v>
      </c>
      <c r="M2784" s="20">
        <v>0</v>
      </c>
      <c r="N2784" s="1">
        <v>3</v>
      </c>
      <c r="O2784" s="5">
        <v>66.67</v>
      </c>
      <c r="P2784" s="5">
        <v>33.33</v>
      </c>
      <c r="Q2784" s="1">
        <v>2</v>
      </c>
      <c r="R2784" s="1">
        <v>1</v>
      </c>
      <c r="S2784" s="6"/>
      <c r="T2784" s="6"/>
      <c r="W2784" s="1"/>
      <c r="X2784" s="1"/>
      <c r="Y2784" s="1"/>
      <c r="AC2784" s="1"/>
      <c r="AF2784" s="1"/>
      <c r="AG2784" s="1"/>
    </row>
    <row r="2785" spans="1:33" hidden="1" x14ac:dyDescent="0.25">
      <c r="A2785" s="1">
        <v>19</v>
      </c>
      <c r="B2785" s="1">
        <v>2017</v>
      </c>
      <c r="C2785" s="1">
        <v>350775319</v>
      </c>
      <c r="D2785" s="44" t="s">
        <v>135</v>
      </c>
      <c r="E2785" s="20">
        <v>0.04</v>
      </c>
      <c r="F2785" s="20">
        <v>0.03</v>
      </c>
      <c r="G2785" s="20">
        <v>0.01</v>
      </c>
      <c r="H2785" s="20">
        <v>0</v>
      </c>
      <c r="I2785" s="20">
        <v>4.0000000000000001E-3</v>
      </c>
      <c r="J2785" s="20">
        <v>4.0000000000000001E-3</v>
      </c>
      <c r="K2785" s="20">
        <v>0.03</v>
      </c>
      <c r="L2785" s="20">
        <v>8.3219999999999995E-4</v>
      </c>
      <c r="M2785" s="20">
        <v>5.9544697916666667E-3</v>
      </c>
      <c r="N2785" s="1">
        <v>3</v>
      </c>
      <c r="O2785" s="5">
        <v>27.27</v>
      </c>
      <c r="P2785" s="5">
        <v>72.73</v>
      </c>
      <c r="Q2785" s="1">
        <v>3</v>
      </c>
      <c r="R2785" s="1">
        <v>8</v>
      </c>
      <c r="S2785" s="6">
        <v>105.8080428</v>
      </c>
      <c r="T2785" s="6">
        <v>105.8080428</v>
      </c>
      <c r="W2785" s="1"/>
      <c r="X2785" s="1"/>
      <c r="Y2785" s="1"/>
      <c r="AC2785" s="1"/>
      <c r="AF2785" s="1"/>
      <c r="AG2785" s="1"/>
    </row>
    <row r="2786" spans="1:33" hidden="1" x14ac:dyDescent="0.25">
      <c r="A2786" s="1">
        <v>4</v>
      </c>
      <c r="B2786" s="1">
        <v>2017</v>
      </c>
      <c r="C2786" s="1">
        <v>35078034</v>
      </c>
      <c r="D2786" s="44" t="s">
        <v>136</v>
      </c>
      <c r="E2786" s="20">
        <v>0.16</v>
      </c>
      <c r="F2786" s="20">
        <v>0.03</v>
      </c>
      <c r="G2786" s="20">
        <v>0.13</v>
      </c>
      <c r="H2786" s="20">
        <v>0</v>
      </c>
      <c r="I2786" s="20">
        <v>0.122</v>
      </c>
      <c r="J2786" s="20">
        <v>3.0000000000000001E-3</v>
      </c>
      <c r="K2786" s="20">
        <v>0.03</v>
      </c>
      <c r="L2786" s="20">
        <v>1.3274000000000001E-3</v>
      </c>
      <c r="M2786" s="20">
        <v>7.0282267432870374E-2</v>
      </c>
      <c r="N2786" s="1">
        <v>5</v>
      </c>
      <c r="O2786" s="5">
        <v>36.11</v>
      </c>
      <c r="P2786" s="5">
        <v>63.89</v>
      </c>
      <c r="Q2786" s="1">
        <v>13</v>
      </c>
      <c r="R2786" s="1">
        <v>23</v>
      </c>
      <c r="S2786" s="6">
        <v>1269.54</v>
      </c>
      <c r="T2786" s="6">
        <v>1269.54</v>
      </c>
      <c r="W2786" s="1"/>
      <c r="X2786" s="1"/>
      <c r="Y2786" s="1"/>
      <c r="AC2786" s="1"/>
      <c r="AF2786" s="1"/>
      <c r="AG2786" s="1"/>
    </row>
    <row r="2787" spans="1:33" hidden="1" x14ac:dyDescent="0.25">
      <c r="A2787" s="1">
        <v>13</v>
      </c>
      <c r="B2787" s="1">
        <v>2017</v>
      </c>
      <c r="C2787" s="1">
        <v>350790213</v>
      </c>
      <c r="D2787" s="44" t="s">
        <v>137</v>
      </c>
      <c r="E2787" s="20">
        <v>0.6399999999999999</v>
      </c>
      <c r="F2787" s="20">
        <v>0.57999999999999996</v>
      </c>
      <c r="G2787" s="20">
        <v>0.06</v>
      </c>
      <c r="H2787" s="20">
        <v>0</v>
      </c>
      <c r="I2787" s="20">
        <v>0.11700000000000001</v>
      </c>
      <c r="J2787" s="20">
        <v>0.154</v>
      </c>
      <c r="K2787" s="20">
        <v>0.28000000000000003</v>
      </c>
      <c r="L2787" s="20">
        <v>8.5025299999999998E-2</v>
      </c>
      <c r="M2787" s="20">
        <v>7.0656898148148142E-2</v>
      </c>
      <c r="N2787" s="1">
        <v>47</v>
      </c>
      <c r="O2787" s="5">
        <v>55.63</v>
      </c>
      <c r="P2787" s="5">
        <v>44.37</v>
      </c>
      <c r="Q2787" s="1">
        <v>84</v>
      </c>
      <c r="R2787" s="1">
        <v>67</v>
      </c>
      <c r="S2787" s="6">
        <v>1108.1273040000001</v>
      </c>
      <c r="T2787" s="6">
        <v>1108.1273040000001</v>
      </c>
      <c r="W2787" s="1"/>
      <c r="X2787" s="1"/>
      <c r="Y2787" s="1"/>
      <c r="AC2787" s="1"/>
      <c r="AF2787" s="1"/>
      <c r="AG2787" s="1"/>
    </row>
    <row r="2788" spans="1:33" hidden="1" x14ac:dyDescent="0.25">
      <c r="A2788" s="1">
        <v>14</v>
      </c>
      <c r="B2788" s="1">
        <v>2017</v>
      </c>
      <c r="C2788" s="1">
        <v>350800914</v>
      </c>
      <c r="D2788" s="44" t="s">
        <v>138</v>
      </c>
      <c r="E2788" s="20">
        <v>0.86</v>
      </c>
      <c r="F2788" s="20">
        <v>0.86</v>
      </c>
      <c r="G2788" s="20">
        <v>0</v>
      </c>
      <c r="H2788" s="20">
        <v>0.04</v>
      </c>
      <c r="I2788" s="20">
        <v>4.4999999999999998E-2</v>
      </c>
      <c r="J2788" s="20">
        <v>0</v>
      </c>
      <c r="K2788" s="20">
        <v>0.8</v>
      </c>
      <c r="L2788" s="20">
        <v>1.5504E-2</v>
      </c>
      <c r="M2788" s="20">
        <v>4.8989061138888894E-2</v>
      </c>
      <c r="N2788" s="1">
        <v>36</v>
      </c>
      <c r="O2788" s="5">
        <v>95.06</v>
      </c>
      <c r="P2788" s="5">
        <v>4.9400000000000004</v>
      </c>
      <c r="Q2788" s="1">
        <v>77</v>
      </c>
      <c r="R2788" s="1">
        <v>4</v>
      </c>
      <c r="S2788" s="6">
        <v>813.33212400000002</v>
      </c>
      <c r="T2788" s="6">
        <v>813.33212400000002</v>
      </c>
      <c r="W2788" s="1"/>
      <c r="X2788" s="1"/>
      <c r="Y2788" s="1"/>
      <c r="AC2788" s="1"/>
      <c r="AF2788" s="1"/>
      <c r="AG2788" s="1"/>
    </row>
    <row r="2789" spans="1:33" hidden="1" x14ac:dyDescent="0.25">
      <c r="A2789" s="1">
        <v>19</v>
      </c>
      <c r="B2789" s="1">
        <v>2017</v>
      </c>
      <c r="C2789" s="1">
        <v>350810819</v>
      </c>
      <c r="D2789" s="44" t="s">
        <v>139</v>
      </c>
      <c r="E2789" s="20">
        <v>0.27</v>
      </c>
      <c r="F2789" s="20">
        <v>0.16</v>
      </c>
      <c r="G2789" s="20">
        <v>0.11</v>
      </c>
      <c r="H2789" s="20">
        <v>0</v>
      </c>
      <c r="I2789" s="20">
        <v>3.7999999999999999E-2</v>
      </c>
      <c r="J2789" s="20">
        <v>5.1999999999999998E-2</v>
      </c>
      <c r="K2789" s="20">
        <v>0.15</v>
      </c>
      <c r="L2789" s="20">
        <v>3.1667599999999997E-2</v>
      </c>
      <c r="M2789" s="20">
        <v>4.9519490740740739E-2</v>
      </c>
      <c r="N2789" s="1">
        <v>5</v>
      </c>
      <c r="O2789" s="5">
        <v>16.420000000000002</v>
      </c>
      <c r="P2789" s="5">
        <v>83.58</v>
      </c>
      <c r="Q2789" s="1">
        <v>11</v>
      </c>
      <c r="R2789" s="1">
        <v>56</v>
      </c>
      <c r="S2789" s="6">
        <v>856.81799999999998</v>
      </c>
      <c r="T2789" s="6">
        <v>856.81799999999998</v>
      </c>
      <c r="W2789" s="1"/>
      <c r="X2789" s="1"/>
      <c r="Y2789" s="1"/>
      <c r="AC2789" s="1"/>
      <c r="AF2789" s="1"/>
      <c r="AG2789" s="1"/>
    </row>
    <row r="2790" spans="1:33" hidden="1" x14ac:dyDescent="0.25">
      <c r="A2790" s="1">
        <v>8</v>
      </c>
      <c r="B2790" s="1">
        <v>2017</v>
      </c>
      <c r="C2790" s="1">
        <v>35082078</v>
      </c>
      <c r="D2790" s="44" t="s">
        <v>140</v>
      </c>
      <c r="E2790" s="20">
        <v>0.18</v>
      </c>
      <c r="F2790" s="20">
        <v>0.15</v>
      </c>
      <c r="G2790" s="20">
        <v>0.03</v>
      </c>
      <c r="H2790" s="20">
        <v>0</v>
      </c>
      <c r="I2790" s="20">
        <v>0.02</v>
      </c>
      <c r="J2790" s="20">
        <v>0.13500000000000001</v>
      </c>
      <c r="K2790" s="20">
        <v>0.02</v>
      </c>
      <c r="L2790" s="20">
        <v>3.322E-4</v>
      </c>
      <c r="M2790" s="20">
        <v>8.9893656249999988E-3</v>
      </c>
      <c r="N2790" s="1">
        <v>2</v>
      </c>
      <c r="O2790" s="5">
        <v>62.5</v>
      </c>
      <c r="P2790" s="5">
        <v>37.5</v>
      </c>
      <c r="Q2790" s="1">
        <v>10</v>
      </c>
      <c r="R2790" s="1">
        <v>6</v>
      </c>
      <c r="S2790" s="6">
        <v>189.30998159999999</v>
      </c>
      <c r="T2790" s="6">
        <v>189.30998159999999</v>
      </c>
      <c r="W2790" s="1"/>
      <c r="X2790" s="1"/>
      <c r="Y2790" s="1"/>
      <c r="AC2790" s="1"/>
      <c r="AF2790" s="1"/>
      <c r="AG2790" s="1"/>
    </row>
    <row r="2791" spans="1:33" hidden="1" x14ac:dyDescent="0.25">
      <c r="A2791" s="1">
        <v>17</v>
      </c>
      <c r="B2791" s="1">
        <v>2017</v>
      </c>
      <c r="C2791" s="1">
        <v>350830617</v>
      </c>
      <c r="D2791" s="44" t="s">
        <v>141</v>
      </c>
      <c r="E2791" s="20">
        <v>0.27</v>
      </c>
      <c r="F2791" s="20">
        <v>0.27</v>
      </c>
      <c r="G2791" s="20">
        <v>0</v>
      </c>
      <c r="H2791" s="20">
        <v>0</v>
      </c>
      <c r="I2791" s="20">
        <v>1.0999999999999999E-2</v>
      </c>
      <c r="J2791" s="20">
        <v>0</v>
      </c>
      <c r="K2791" s="20">
        <v>0.26</v>
      </c>
      <c r="L2791" s="20">
        <v>1.505E-4</v>
      </c>
      <c r="M2791" s="20">
        <v>1.12421875E-2</v>
      </c>
      <c r="N2791" s="1">
        <v>2</v>
      </c>
      <c r="O2791" s="5">
        <v>56.25</v>
      </c>
      <c r="P2791" s="5">
        <v>43.75</v>
      </c>
      <c r="Q2791" s="1">
        <v>9</v>
      </c>
      <c r="R2791" s="1">
        <v>7</v>
      </c>
      <c r="S2791" s="6">
        <v>203.364</v>
      </c>
      <c r="T2791" s="6">
        <v>203.364</v>
      </c>
      <c r="W2791" s="1"/>
      <c r="X2791" s="1"/>
      <c r="Y2791" s="1"/>
      <c r="AC2791" s="1"/>
      <c r="AF2791" s="1"/>
      <c r="AG2791" s="1"/>
    </row>
    <row r="2792" spans="1:33" hidden="1" x14ac:dyDescent="0.25">
      <c r="A2792" s="1">
        <v>5</v>
      </c>
      <c r="B2792" s="1">
        <v>2017</v>
      </c>
      <c r="C2792" s="1">
        <v>35084055</v>
      </c>
      <c r="D2792" s="44" t="s">
        <v>142</v>
      </c>
      <c r="E2792" s="20">
        <v>0.33</v>
      </c>
      <c r="F2792" s="20">
        <v>0.1</v>
      </c>
      <c r="G2792" s="20">
        <v>0.23</v>
      </c>
      <c r="H2792" s="20">
        <v>0</v>
      </c>
      <c r="I2792" s="20">
        <v>8.5999999999999993E-2</v>
      </c>
      <c r="J2792" s="20">
        <v>7.1999999999999995E-2</v>
      </c>
      <c r="K2792" s="20">
        <v>0</v>
      </c>
      <c r="L2792" s="20">
        <v>0.1652313</v>
      </c>
      <c r="M2792" s="20">
        <v>0</v>
      </c>
      <c r="N2792" s="1">
        <v>25</v>
      </c>
      <c r="O2792" s="5">
        <v>13.24</v>
      </c>
      <c r="P2792" s="5">
        <v>86.76</v>
      </c>
      <c r="Q2792" s="1">
        <v>9</v>
      </c>
      <c r="R2792" s="1">
        <v>59</v>
      </c>
      <c r="S2792" s="6"/>
      <c r="T2792" s="6"/>
      <c r="W2792" s="1"/>
      <c r="X2792" s="1"/>
      <c r="Y2792" s="1"/>
      <c r="AC2792" s="1"/>
      <c r="AF2792" s="1"/>
      <c r="AG2792" s="1"/>
    </row>
    <row r="2793" spans="1:33" hidden="1" x14ac:dyDescent="0.25">
      <c r="A2793" s="1">
        <v>10</v>
      </c>
      <c r="B2793" s="1">
        <v>2017</v>
      </c>
      <c r="C2793" s="1">
        <v>350840510</v>
      </c>
      <c r="D2793" s="44" t="s">
        <v>142</v>
      </c>
      <c r="E2793" s="20">
        <v>0.02</v>
      </c>
      <c r="F2793" s="20">
        <v>0.02</v>
      </c>
      <c r="G2793" s="20">
        <v>0</v>
      </c>
      <c r="H2793" s="20">
        <v>0</v>
      </c>
      <c r="I2793" s="20">
        <v>2.1000000000000001E-2</v>
      </c>
      <c r="J2793" s="20">
        <v>0</v>
      </c>
      <c r="K2793" s="20">
        <v>0</v>
      </c>
      <c r="L2793" s="20">
        <v>2.4940000000000001E-3</v>
      </c>
      <c r="M2793" s="20">
        <v>0.10676787449999998</v>
      </c>
      <c r="N2793" s="1">
        <v>7</v>
      </c>
      <c r="O2793" s="5">
        <v>16.670000000000002</v>
      </c>
      <c r="P2793" s="5">
        <v>83.33</v>
      </c>
      <c r="Q2793" s="1">
        <v>2</v>
      </c>
      <c r="R2793" s="1">
        <v>10</v>
      </c>
      <c r="S2793" s="6">
        <v>1552.473702</v>
      </c>
      <c r="T2793" s="6">
        <v>1552.473702</v>
      </c>
      <c r="W2793" s="1"/>
      <c r="X2793" s="1"/>
      <c r="Y2793" s="1"/>
      <c r="AC2793" s="1"/>
      <c r="AF2793" s="1"/>
      <c r="AG2793" s="1"/>
    </row>
    <row r="2794" spans="1:33" hidden="1" x14ac:dyDescent="0.25">
      <c r="A2794" s="1">
        <v>2</v>
      </c>
      <c r="B2794" s="1">
        <v>2017</v>
      </c>
      <c r="C2794" s="1">
        <v>35085042</v>
      </c>
      <c r="D2794" s="44" t="s">
        <v>143</v>
      </c>
      <c r="E2794" s="20">
        <v>0.78</v>
      </c>
      <c r="F2794" s="20">
        <v>0.22</v>
      </c>
      <c r="G2794" s="20">
        <v>0.56000000000000005</v>
      </c>
      <c r="H2794" s="20">
        <v>7.0000000000000007E-2</v>
      </c>
      <c r="I2794" s="20">
        <v>0.35699999999999998</v>
      </c>
      <c r="J2794" s="20">
        <v>0.16</v>
      </c>
      <c r="K2794" s="20">
        <v>0.19</v>
      </c>
      <c r="L2794" s="20">
        <v>6.9703699999999993E-2</v>
      </c>
      <c r="M2794" s="20">
        <v>0.27238459490740741</v>
      </c>
      <c r="N2794" s="1">
        <v>44</v>
      </c>
      <c r="O2794" s="5">
        <v>23.53</v>
      </c>
      <c r="P2794" s="5">
        <v>76.47</v>
      </c>
      <c r="Q2794" s="1">
        <v>28</v>
      </c>
      <c r="R2794" s="1">
        <v>91</v>
      </c>
      <c r="S2794" s="6">
        <v>4277.9340000000002</v>
      </c>
      <c r="T2794" s="6">
        <v>4235.1546600000001</v>
      </c>
      <c r="W2794" s="1"/>
      <c r="X2794" s="1"/>
      <c r="Y2794" s="1"/>
      <c r="AC2794" s="1"/>
      <c r="AF2794" s="1"/>
      <c r="AG2794" s="1"/>
    </row>
    <row r="2795" spans="1:33" hidden="1" x14ac:dyDescent="0.25">
      <c r="A2795" s="1">
        <v>2</v>
      </c>
      <c r="B2795" s="1">
        <v>2017</v>
      </c>
      <c r="C2795" s="1">
        <v>35086032</v>
      </c>
      <c r="D2795" s="44" t="s">
        <v>144</v>
      </c>
      <c r="E2795" s="20">
        <v>0.15000000000000002</v>
      </c>
      <c r="F2795" s="20">
        <v>0.14000000000000001</v>
      </c>
      <c r="G2795" s="20">
        <v>0.01</v>
      </c>
      <c r="H2795" s="20">
        <v>0</v>
      </c>
      <c r="I2795" s="20">
        <v>9.9000000000000005E-2</v>
      </c>
      <c r="J2795" s="20">
        <v>1.7000000000000001E-2</v>
      </c>
      <c r="K2795" s="20">
        <v>0.03</v>
      </c>
      <c r="L2795" s="20">
        <v>8.8235999999999992E-3</v>
      </c>
      <c r="M2795" s="20">
        <v>9.0493862788194435E-2</v>
      </c>
      <c r="N2795" s="1">
        <v>16</v>
      </c>
      <c r="O2795" s="5">
        <v>44.44</v>
      </c>
      <c r="P2795" s="5">
        <v>55.56</v>
      </c>
      <c r="Q2795" s="1">
        <v>12</v>
      </c>
      <c r="R2795" s="1">
        <v>15</v>
      </c>
      <c r="S2795" s="6">
        <v>1445.1479999999999</v>
      </c>
      <c r="T2795" s="6">
        <v>1445.1479999999999</v>
      </c>
      <c r="W2795" s="1"/>
      <c r="X2795" s="1"/>
      <c r="Y2795" s="1"/>
      <c r="AC2795" s="1"/>
      <c r="AF2795" s="1"/>
      <c r="AG2795" s="1"/>
    </row>
    <row r="2796" spans="1:33" hidden="1" x14ac:dyDescent="0.25">
      <c r="A2796" s="1">
        <v>4</v>
      </c>
      <c r="B2796" s="1">
        <v>2017</v>
      </c>
      <c r="C2796" s="1">
        <v>35087024</v>
      </c>
      <c r="D2796" s="44" t="s">
        <v>145</v>
      </c>
      <c r="E2796" s="20">
        <v>7.0000000000000007E-2</v>
      </c>
      <c r="F2796" s="20">
        <v>7.0000000000000007E-2</v>
      </c>
      <c r="G2796" s="20">
        <v>0</v>
      </c>
      <c r="H2796" s="20">
        <v>0.01</v>
      </c>
      <c r="I2796" s="20">
        <v>3.5999999999999997E-2</v>
      </c>
      <c r="J2796" s="20">
        <v>0</v>
      </c>
      <c r="K2796" s="20">
        <v>0.04</v>
      </c>
      <c r="L2796" s="20">
        <v>1.359E-3</v>
      </c>
      <c r="M2796" s="20">
        <v>3.9625450222222226E-2</v>
      </c>
      <c r="N2796" s="1">
        <v>21</v>
      </c>
      <c r="O2796" s="5">
        <v>72.97</v>
      </c>
      <c r="P2796" s="5">
        <v>27.03</v>
      </c>
      <c r="Q2796" s="1">
        <v>27</v>
      </c>
      <c r="R2796" s="1">
        <v>10</v>
      </c>
      <c r="S2796" s="6">
        <v>700.43399999999997</v>
      </c>
      <c r="T2796" s="6">
        <v>0</v>
      </c>
      <c r="W2796" s="1"/>
      <c r="X2796" s="1"/>
      <c r="Y2796" s="1"/>
      <c r="AC2796" s="1"/>
      <c r="AF2796" s="1"/>
      <c r="AG2796" s="1"/>
    </row>
    <row r="2797" spans="1:33" hidden="1" x14ac:dyDescent="0.25">
      <c r="A2797" s="1">
        <v>16</v>
      </c>
      <c r="B2797" s="1">
        <v>2017</v>
      </c>
      <c r="C2797" s="1">
        <v>350880116</v>
      </c>
      <c r="D2797" s="44" t="s">
        <v>146</v>
      </c>
      <c r="E2797" s="20">
        <v>0.46</v>
      </c>
      <c r="F2797" s="20">
        <v>0.45</v>
      </c>
      <c r="G2797" s="20">
        <v>0.01</v>
      </c>
      <c r="H2797" s="20">
        <v>0</v>
      </c>
      <c r="I2797" s="20">
        <v>1.4E-2</v>
      </c>
      <c r="J2797" s="20">
        <v>8.0000000000000002E-3</v>
      </c>
      <c r="K2797" s="20">
        <v>0.44</v>
      </c>
      <c r="L2797" s="20">
        <v>3.2242E-3</v>
      </c>
      <c r="M2797" s="20">
        <v>5.1930324074074073E-2</v>
      </c>
      <c r="N2797" s="1">
        <v>10</v>
      </c>
      <c r="O2797" s="5">
        <v>55.17</v>
      </c>
      <c r="P2797" s="5">
        <v>44.83</v>
      </c>
      <c r="Q2797" s="1">
        <v>16</v>
      </c>
      <c r="R2797" s="1">
        <v>13</v>
      </c>
      <c r="S2797" s="6">
        <v>827.71199999999999</v>
      </c>
      <c r="T2797" s="6">
        <v>33.10848</v>
      </c>
      <c r="W2797" s="1"/>
      <c r="X2797" s="1"/>
      <c r="Y2797" s="1"/>
      <c r="AC2797" s="1"/>
      <c r="AF2797" s="1"/>
      <c r="AG2797" s="1"/>
    </row>
    <row r="2798" spans="1:33" hidden="1" x14ac:dyDescent="0.25">
      <c r="A2798" s="1">
        <v>20</v>
      </c>
      <c r="B2798" s="1">
        <v>2017</v>
      </c>
      <c r="C2798" s="1">
        <v>350880120</v>
      </c>
      <c r="D2798" s="44" t="s">
        <v>146</v>
      </c>
      <c r="E2798" s="20">
        <v>0</v>
      </c>
      <c r="F2798" s="20">
        <v>0</v>
      </c>
      <c r="G2798" s="20">
        <v>0</v>
      </c>
      <c r="H2798" s="20">
        <v>0</v>
      </c>
      <c r="I2798" s="20">
        <v>0</v>
      </c>
      <c r="J2798" s="20">
        <v>0</v>
      </c>
      <c r="K2798" s="20">
        <v>0</v>
      </c>
      <c r="L2798" s="20">
        <v>0</v>
      </c>
      <c r="M2798" s="20">
        <v>0</v>
      </c>
      <c r="N2798" s="1">
        <v>0</v>
      </c>
      <c r="O2798" s="5">
        <v>0</v>
      </c>
      <c r="P2798" s="5">
        <v>0</v>
      </c>
      <c r="Q2798" s="1">
        <v>0</v>
      </c>
      <c r="R2798" s="1">
        <v>0</v>
      </c>
      <c r="S2798" s="6"/>
      <c r="T2798" s="6"/>
      <c r="W2798" s="1"/>
      <c r="X2798" s="1"/>
      <c r="Y2798" s="1"/>
      <c r="AC2798" s="1"/>
      <c r="AF2798" s="1"/>
      <c r="AG2798" s="1"/>
    </row>
    <row r="2799" spans="1:33" hidden="1" x14ac:dyDescent="0.25">
      <c r="A2799" s="1">
        <v>21</v>
      </c>
      <c r="B2799" s="1">
        <v>2017</v>
      </c>
      <c r="C2799" s="1">
        <v>350890021</v>
      </c>
      <c r="D2799" s="44" t="s">
        <v>147</v>
      </c>
      <c r="E2799" s="20">
        <v>0.51</v>
      </c>
      <c r="F2799" s="20">
        <v>0.5</v>
      </c>
      <c r="G2799" s="20">
        <v>0.01</v>
      </c>
      <c r="H2799" s="20">
        <v>0</v>
      </c>
      <c r="I2799" s="20">
        <v>0.498</v>
      </c>
      <c r="J2799" s="20">
        <v>0</v>
      </c>
      <c r="K2799" s="20">
        <v>0</v>
      </c>
      <c r="L2799" s="20">
        <v>1.3478499999999999E-2</v>
      </c>
      <c r="M2799" s="20">
        <v>8.9814500000000002E-3</v>
      </c>
      <c r="N2799" s="1">
        <v>0</v>
      </c>
      <c r="O2799" s="5">
        <v>45.45</v>
      </c>
      <c r="P2799" s="5">
        <v>54.55</v>
      </c>
      <c r="Q2799" s="1">
        <v>5</v>
      </c>
      <c r="R2799" s="1">
        <v>6</v>
      </c>
      <c r="S2799" s="6">
        <v>158.41884959999999</v>
      </c>
      <c r="T2799" s="6">
        <v>158.41884959999999</v>
      </c>
      <c r="W2799" s="1"/>
      <c r="X2799" s="1"/>
      <c r="Y2799" s="1"/>
      <c r="AC2799" s="1"/>
      <c r="AF2799" s="1"/>
      <c r="AG2799" s="1"/>
    </row>
    <row r="2800" spans="1:33" hidden="1" x14ac:dyDescent="0.25">
      <c r="A2800" s="1">
        <v>6</v>
      </c>
      <c r="B2800" s="1">
        <v>2017</v>
      </c>
      <c r="C2800" s="1">
        <v>35090076</v>
      </c>
      <c r="D2800" s="44" t="s">
        <v>148</v>
      </c>
      <c r="E2800" s="20">
        <v>0.22</v>
      </c>
      <c r="F2800" s="20">
        <v>0.18</v>
      </c>
      <c r="G2800" s="20">
        <v>0.04</v>
      </c>
      <c r="H2800" s="20">
        <v>0</v>
      </c>
      <c r="I2800" s="20">
        <v>0</v>
      </c>
      <c r="J2800" s="20">
        <v>0.20399999999999999</v>
      </c>
      <c r="K2800" s="20">
        <v>0</v>
      </c>
      <c r="L2800" s="20">
        <v>1.53743E-2</v>
      </c>
      <c r="M2800" s="20">
        <v>0.28562750209259263</v>
      </c>
      <c r="N2800" s="1">
        <v>9</v>
      </c>
      <c r="O2800" s="5">
        <v>16.329999999999998</v>
      </c>
      <c r="P2800" s="5">
        <v>83.67</v>
      </c>
      <c r="Q2800" s="1">
        <v>8</v>
      </c>
      <c r="R2800" s="1">
        <v>41</v>
      </c>
      <c r="S2800" s="6">
        <v>3827.2511340000001</v>
      </c>
      <c r="T2800" s="6">
        <v>0</v>
      </c>
      <c r="W2800" s="1"/>
      <c r="X2800" s="1"/>
      <c r="Y2800" s="1"/>
      <c r="AC2800" s="1"/>
      <c r="AF2800" s="1"/>
      <c r="AG2800" s="1"/>
    </row>
    <row r="2801" spans="1:33" hidden="1" x14ac:dyDescent="0.25">
      <c r="A2801" s="1">
        <v>21</v>
      </c>
      <c r="B2801" s="1">
        <v>2017</v>
      </c>
      <c r="C2801" s="1">
        <v>350910621</v>
      </c>
      <c r="D2801" s="44" t="s">
        <v>149</v>
      </c>
      <c r="E2801" s="20">
        <v>0</v>
      </c>
      <c r="F2801" s="20">
        <v>0</v>
      </c>
      <c r="G2801" s="20">
        <v>0</v>
      </c>
      <c r="H2801" s="20">
        <v>0.05</v>
      </c>
      <c r="I2801" s="20">
        <v>0</v>
      </c>
      <c r="J2801" s="20">
        <v>0</v>
      </c>
      <c r="K2801" s="20">
        <v>0</v>
      </c>
      <c r="L2801" s="20">
        <v>2.3099999999999999E-5</v>
      </c>
      <c r="M2801" s="20">
        <v>0</v>
      </c>
      <c r="N2801" s="1">
        <v>0</v>
      </c>
      <c r="O2801" s="5">
        <v>0</v>
      </c>
      <c r="P2801" s="5">
        <v>100</v>
      </c>
      <c r="Q2801" s="1">
        <v>0</v>
      </c>
      <c r="R2801" s="1">
        <v>3</v>
      </c>
      <c r="S2801" s="6"/>
      <c r="T2801" s="6"/>
      <c r="W2801" s="1"/>
      <c r="X2801" s="1"/>
      <c r="Y2801" s="1"/>
      <c r="AC2801" s="1"/>
      <c r="AF2801" s="1"/>
      <c r="AG2801" s="1"/>
    </row>
    <row r="2802" spans="1:33" hidden="1" x14ac:dyDescent="0.25">
      <c r="A2802" s="1">
        <v>22</v>
      </c>
      <c r="B2802" s="1">
        <v>2017</v>
      </c>
      <c r="C2802" s="1">
        <v>350910622</v>
      </c>
      <c r="D2802" s="44" t="s">
        <v>149</v>
      </c>
      <c r="E2802" s="20">
        <v>0.06</v>
      </c>
      <c r="F2802" s="20">
        <v>0.03</v>
      </c>
      <c r="G2802" s="20">
        <v>0.03</v>
      </c>
      <c r="H2802" s="20">
        <v>0</v>
      </c>
      <c r="I2802" s="20">
        <v>7.0000000000000001E-3</v>
      </c>
      <c r="J2802" s="20">
        <v>0</v>
      </c>
      <c r="K2802" s="20">
        <v>0.03</v>
      </c>
      <c r="L2802" s="20">
        <v>2.3933300000000001E-2</v>
      </c>
      <c r="M2802" s="20">
        <v>1.4153645833333334E-2</v>
      </c>
      <c r="N2802" s="1">
        <v>0</v>
      </c>
      <c r="O2802" s="5">
        <v>16.670000000000002</v>
      </c>
      <c r="P2802" s="5">
        <v>83.33</v>
      </c>
      <c r="Q2802" s="1">
        <v>2</v>
      </c>
      <c r="R2802" s="1">
        <v>10</v>
      </c>
      <c r="S2802" s="6">
        <v>116.59626</v>
      </c>
      <c r="T2802" s="6">
        <v>116.59626</v>
      </c>
      <c r="W2802" s="1"/>
      <c r="X2802" s="1"/>
      <c r="Y2802" s="1"/>
      <c r="AC2802" s="1"/>
      <c r="AF2802" s="1"/>
      <c r="AG2802" s="1"/>
    </row>
    <row r="2803" spans="1:33" hidden="1" x14ac:dyDescent="0.25">
      <c r="A2803" s="1">
        <v>6</v>
      </c>
      <c r="B2803" s="1">
        <v>2017</v>
      </c>
      <c r="C2803" s="1">
        <v>35092056</v>
      </c>
      <c r="D2803" s="44" t="s">
        <v>150</v>
      </c>
      <c r="E2803" s="20">
        <v>0.31</v>
      </c>
      <c r="F2803" s="20">
        <v>0.12</v>
      </c>
      <c r="G2803" s="20">
        <v>0.19</v>
      </c>
      <c r="H2803" s="20">
        <v>0</v>
      </c>
      <c r="I2803" s="20">
        <v>0.17199999999999999</v>
      </c>
      <c r="J2803" s="20">
        <v>8.5999999999999993E-2</v>
      </c>
      <c r="K2803" s="20">
        <v>0</v>
      </c>
      <c r="L2803" s="20">
        <v>5.2223400000000003E-2</v>
      </c>
      <c r="M2803" s="20">
        <v>0.22400050925925927</v>
      </c>
      <c r="N2803" s="1">
        <v>6</v>
      </c>
      <c r="O2803" s="5">
        <v>5.88</v>
      </c>
      <c r="P2803" s="5">
        <v>94.12</v>
      </c>
      <c r="Q2803" s="1">
        <v>6</v>
      </c>
      <c r="R2803" s="1">
        <v>96</v>
      </c>
      <c r="S2803" s="6">
        <v>2813.848211</v>
      </c>
      <c r="T2803" s="6">
        <v>0</v>
      </c>
      <c r="W2803" s="1"/>
      <c r="X2803" s="1"/>
      <c r="Y2803" s="1"/>
      <c r="AC2803" s="1"/>
      <c r="AF2803" s="1"/>
      <c r="AG2803" s="1"/>
    </row>
    <row r="2804" spans="1:33" hidden="1" x14ac:dyDescent="0.25">
      <c r="A2804" s="1">
        <v>10</v>
      </c>
      <c r="B2804" s="1">
        <v>2017</v>
      </c>
      <c r="C2804" s="1">
        <v>350920510</v>
      </c>
      <c r="D2804" s="44" t="s">
        <v>150</v>
      </c>
      <c r="E2804" s="20">
        <v>0</v>
      </c>
      <c r="F2804" s="20">
        <v>0</v>
      </c>
      <c r="G2804" s="20">
        <v>0</v>
      </c>
      <c r="H2804" s="20">
        <v>0</v>
      </c>
      <c r="I2804" s="20">
        <v>0</v>
      </c>
      <c r="J2804" s="20">
        <v>0</v>
      </c>
      <c r="K2804" s="20">
        <v>0</v>
      </c>
      <c r="L2804" s="20">
        <v>0</v>
      </c>
      <c r="M2804" s="20">
        <v>0</v>
      </c>
      <c r="N2804" s="1">
        <v>0</v>
      </c>
      <c r="O2804" s="5">
        <v>0</v>
      </c>
      <c r="P2804" s="5">
        <v>0</v>
      </c>
      <c r="Q2804" s="1">
        <v>0</v>
      </c>
      <c r="R2804" s="1">
        <v>0</v>
      </c>
      <c r="S2804" s="6"/>
      <c r="T2804" s="6"/>
      <c r="W2804" s="1"/>
      <c r="X2804" s="1"/>
      <c r="Y2804" s="1"/>
      <c r="AC2804" s="1"/>
      <c r="AF2804" s="1"/>
      <c r="AG2804" s="1"/>
    </row>
    <row r="2805" spans="1:33" hidden="1" x14ac:dyDescent="0.25">
      <c r="A2805" s="1">
        <v>11</v>
      </c>
      <c r="B2805" s="1">
        <v>2017</v>
      </c>
      <c r="C2805" s="1">
        <v>350925411</v>
      </c>
      <c r="D2805" s="44" t="s">
        <v>151</v>
      </c>
      <c r="E2805" s="20">
        <v>1.28</v>
      </c>
      <c r="F2805" s="20">
        <v>1.27</v>
      </c>
      <c r="G2805" s="20">
        <v>0.01</v>
      </c>
      <c r="H2805" s="20">
        <v>0</v>
      </c>
      <c r="I2805" s="20">
        <v>9.4E-2</v>
      </c>
      <c r="J2805" s="20">
        <v>1.1739999999999999</v>
      </c>
      <c r="K2805" s="20">
        <v>0</v>
      </c>
      <c r="L2805" s="20">
        <v>5.1349000000000004E-3</v>
      </c>
      <c r="M2805" s="20">
        <v>6.7454092062499985E-2</v>
      </c>
      <c r="N2805" s="1">
        <v>11</v>
      </c>
      <c r="O2805" s="5">
        <v>59.26</v>
      </c>
      <c r="P2805" s="5">
        <v>40.74</v>
      </c>
      <c r="Q2805" s="1">
        <v>16</v>
      </c>
      <c r="R2805" s="1">
        <v>11</v>
      </c>
      <c r="S2805" s="6">
        <v>884.41476479999994</v>
      </c>
      <c r="T2805" s="6">
        <v>884.41476479999994</v>
      </c>
      <c r="W2805" s="1"/>
      <c r="X2805" s="1"/>
      <c r="Y2805" s="1"/>
      <c r="AC2805" s="1"/>
      <c r="AF2805" s="1"/>
      <c r="AG2805" s="1"/>
    </row>
    <row r="2806" spans="1:33" hidden="1" x14ac:dyDescent="0.25">
      <c r="A2806" s="1">
        <v>15</v>
      </c>
      <c r="B2806" s="1">
        <v>2017</v>
      </c>
      <c r="C2806" s="1">
        <v>350930415</v>
      </c>
      <c r="D2806" s="44" t="s">
        <v>152</v>
      </c>
      <c r="E2806" s="20">
        <v>0.45</v>
      </c>
      <c r="F2806" s="20">
        <v>0.34</v>
      </c>
      <c r="G2806" s="20">
        <v>0.11</v>
      </c>
      <c r="H2806" s="20">
        <v>0</v>
      </c>
      <c r="I2806" s="20">
        <v>6.0000000000000001E-3</v>
      </c>
      <c r="J2806" s="20">
        <v>1E-3</v>
      </c>
      <c r="K2806" s="20">
        <v>0.44</v>
      </c>
      <c r="L2806" s="20">
        <v>3.9337E-3</v>
      </c>
      <c r="M2806" s="20">
        <v>3.0488518518518519E-2</v>
      </c>
      <c r="N2806" s="1">
        <v>9</v>
      </c>
      <c r="O2806" s="5">
        <v>60</v>
      </c>
      <c r="P2806" s="5">
        <v>40</v>
      </c>
      <c r="Q2806" s="1">
        <v>30</v>
      </c>
      <c r="R2806" s="1">
        <v>20</v>
      </c>
      <c r="S2806" s="6">
        <v>527.30999999999995</v>
      </c>
      <c r="T2806" s="6">
        <v>527.30999999999995</v>
      </c>
      <c r="W2806" s="1"/>
      <c r="X2806" s="1"/>
      <c r="Y2806" s="1"/>
      <c r="AC2806" s="1"/>
      <c r="AF2806" s="1"/>
      <c r="AG2806" s="1"/>
    </row>
    <row r="2807" spans="1:33" hidden="1" x14ac:dyDescent="0.25">
      <c r="A2807" s="1">
        <v>4</v>
      </c>
      <c r="B2807" s="1">
        <v>2017</v>
      </c>
      <c r="C2807" s="1">
        <v>35094034</v>
      </c>
      <c r="D2807" s="44" t="s">
        <v>153</v>
      </c>
      <c r="E2807" s="20">
        <v>0.39999999999999997</v>
      </c>
      <c r="F2807" s="20">
        <v>0.36</v>
      </c>
      <c r="G2807" s="20">
        <v>0.04</v>
      </c>
      <c r="H2807" s="20">
        <v>0.08</v>
      </c>
      <c r="I2807" s="20">
        <v>0.121</v>
      </c>
      <c r="J2807" s="20">
        <v>4.1000000000000002E-2</v>
      </c>
      <c r="K2807" s="20">
        <v>0.2</v>
      </c>
      <c r="L2807" s="20">
        <v>4.0142999999999998E-2</v>
      </c>
      <c r="M2807" s="20">
        <v>6.922076077430557E-2</v>
      </c>
      <c r="N2807" s="1">
        <v>31</v>
      </c>
      <c r="O2807" s="5">
        <v>59.02</v>
      </c>
      <c r="P2807" s="5">
        <v>40.98</v>
      </c>
      <c r="Q2807" s="1">
        <v>72</v>
      </c>
      <c r="R2807" s="1">
        <v>50</v>
      </c>
      <c r="S2807" s="6">
        <v>1212.68894</v>
      </c>
      <c r="T2807" s="6">
        <v>1212.68894</v>
      </c>
      <c r="W2807" s="1"/>
      <c r="X2807" s="1"/>
      <c r="Y2807" s="1"/>
      <c r="AC2807" s="1"/>
      <c r="AF2807" s="1"/>
      <c r="AG2807" s="1"/>
    </row>
    <row r="2808" spans="1:33" hidden="1" x14ac:dyDescent="0.25">
      <c r="A2808" s="1">
        <v>14</v>
      </c>
      <c r="B2808" s="1">
        <v>2017</v>
      </c>
      <c r="C2808" s="1">
        <v>350945214</v>
      </c>
      <c r="D2808" s="44" t="s">
        <v>154</v>
      </c>
      <c r="E2808" s="20">
        <v>0.14000000000000001</v>
      </c>
      <c r="F2808" s="20">
        <v>0.11</v>
      </c>
      <c r="G2808" s="20">
        <v>0.03</v>
      </c>
      <c r="H2808" s="20">
        <v>0.09</v>
      </c>
      <c r="I2808" s="20">
        <v>2.5999999999999999E-2</v>
      </c>
      <c r="J2808" s="20">
        <v>1E-3</v>
      </c>
      <c r="K2808" s="20">
        <v>0.1</v>
      </c>
      <c r="L2808" s="20">
        <v>7.7730999999999998E-3</v>
      </c>
      <c r="M2808" s="20">
        <v>1.2913488541666665E-2</v>
      </c>
      <c r="N2808" s="1">
        <v>7</v>
      </c>
      <c r="O2808" s="5">
        <v>65.22</v>
      </c>
      <c r="P2808" s="5">
        <v>34.78</v>
      </c>
      <c r="Q2808" s="1">
        <v>15</v>
      </c>
      <c r="R2808" s="1">
        <v>8</v>
      </c>
      <c r="S2808" s="6">
        <v>215.30142900000001</v>
      </c>
      <c r="T2808" s="6">
        <v>215.30142900000001</v>
      </c>
      <c r="W2808" s="1"/>
      <c r="X2808" s="1"/>
      <c r="Y2808" s="1"/>
      <c r="AC2808" s="1"/>
      <c r="AF2808" s="1"/>
      <c r="AG2808" s="1"/>
    </row>
    <row r="2809" spans="1:33" hidden="1" x14ac:dyDescent="0.25">
      <c r="A2809" s="1">
        <v>5</v>
      </c>
      <c r="B2809" s="1">
        <v>2017</v>
      </c>
      <c r="C2809" s="1">
        <v>35095025</v>
      </c>
      <c r="D2809" s="44" t="s">
        <v>155</v>
      </c>
      <c r="E2809" s="20">
        <v>5.4</v>
      </c>
      <c r="F2809" s="20">
        <v>4.7300000000000004</v>
      </c>
      <c r="G2809" s="20">
        <v>0.67</v>
      </c>
      <c r="H2809" s="20">
        <v>0</v>
      </c>
      <c r="I2809" s="20">
        <v>4.5549999999999997</v>
      </c>
      <c r="J2809" s="20">
        <v>0.19500000000000001</v>
      </c>
      <c r="K2809" s="20">
        <v>0.09</v>
      </c>
      <c r="L2809" s="20">
        <v>0.56324049999999903</v>
      </c>
      <c r="M2809" s="20">
        <v>4.611301683648148</v>
      </c>
      <c r="N2809" s="1">
        <v>298</v>
      </c>
      <c r="O2809" s="5">
        <v>13.18</v>
      </c>
      <c r="P2809" s="5">
        <v>86.82</v>
      </c>
      <c r="Q2809" s="1">
        <v>118</v>
      </c>
      <c r="R2809" s="1">
        <v>777</v>
      </c>
      <c r="S2809" s="6">
        <v>58492.293140000002</v>
      </c>
      <c r="T2809" s="6">
        <v>58492.293140000002</v>
      </c>
      <c r="W2809" s="1"/>
      <c r="X2809" s="1"/>
      <c r="Y2809" s="1"/>
      <c r="AC2809" s="1"/>
      <c r="AF2809" s="1"/>
      <c r="AG2809" s="1"/>
    </row>
    <row r="2810" spans="1:33" hidden="1" x14ac:dyDescent="0.25">
      <c r="A2810" s="1">
        <v>5</v>
      </c>
      <c r="B2810" s="1">
        <v>2017</v>
      </c>
      <c r="C2810" s="1">
        <v>35096015</v>
      </c>
      <c r="D2810" s="44" t="s">
        <v>156</v>
      </c>
      <c r="E2810" s="20">
        <v>0.55000000000000004</v>
      </c>
      <c r="F2810" s="20">
        <v>0.53</v>
      </c>
      <c r="G2810" s="20">
        <v>0.02</v>
      </c>
      <c r="H2810" s="20">
        <v>0</v>
      </c>
      <c r="I2810" s="20">
        <v>0.35599999999999998</v>
      </c>
      <c r="J2810" s="20">
        <v>0.17499999999999999</v>
      </c>
      <c r="K2810" s="20">
        <v>0</v>
      </c>
      <c r="L2810" s="20">
        <v>1.4139199999999999E-2</v>
      </c>
      <c r="M2810" s="20">
        <v>0.19237351244444445</v>
      </c>
      <c r="N2810" s="1">
        <v>7</v>
      </c>
      <c r="O2810" s="5">
        <v>20.51</v>
      </c>
      <c r="P2810" s="5">
        <v>79.489999999999995</v>
      </c>
      <c r="Q2810" s="1">
        <v>8</v>
      </c>
      <c r="R2810" s="1">
        <v>31</v>
      </c>
      <c r="S2810" s="6">
        <v>2692.3635359999998</v>
      </c>
      <c r="T2810" s="6">
        <v>2552.3606319999999</v>
      </c>
      <c r="W2810" s="1"/>
      <c r="X2810" s="1"/>
      <c r="Y2810" s="1"/>
      <c r="AC2810" s="1"/>
      <c r="AF2810" s="1"/>
      <c r="AG2810" s="1"/>
    </row>
    <row r="2811" spans="1:33" hidden="1" x14ac:dyDescent="0.25">
      <c r="A2811" s="1">
        <v>1</v>
      </c>
      <c r="B2811" s="1">
        <v>2017</v>
      </c>
      <c r="C2811" s="1">
        <v>35097001</v>
      </c>
      <c r="D2811" s="44" t="s">
        <v>157</v>
      </c>
      <c r="E2811" s="20">
        <v>0.97</v>
      </c>
      <c r="F2811" s="20">
        <v>0.97</v>
      </c>
      <c r="G2811" s="20">
        <v>0</v>
      </c>
      <c r="H2811" s="20">
        <v>0</v>
      </c>
      <c r="I2811" s="20">
        <v>0.27</v>
      </c>
      <c r="J2811" s="20">
        <v>2E-3</v>
      </c>
      <c r="K2811" s="20">
        <v>0.69</v>
      </c>
      <c r="L2811" s="20">
        <v>1.33236E-2</v>
      </c>
      <c r="M2811" s="20">
        <v>9.6561141592592589E-2</v>
      </c>
      <c r="N2811" s="1">
        <v>19</v>
      </c>
      <c r="O2811" s="5">
        <v>65.52</v>
      </c>
      <c r="P2811" s="5">
        <v>34.479999999999997</v>
      </c>
      <c r="Q2811" s="1">
        <v>38</v>
      </c>
      <c r="R2811" s="1">
        <v>20</v>
      </c>
      <c r="S2811" s="6">
        <v>1410.6878839999999</v>
      </c>
      <c r="T2811" s="6">
        <v>1396.581005</v>
      </c>
      <c r="W2811" s="1"/>
      <c r="X2811" s="1"/>
      <c r="Y2811" s="1"/>
      <c r="AC2811" s="1"/>
      <c r="AF2811" s="1"/>
      <c r="AG2811" s="1"/>
    </row>
    <row r="2812" spans="1:33" hidden="1" x14ac:dyDescent="0.25">
      <c r="A2812" s="1">
        <v>17</v>
      </c>
      <c r="B2812" s="1">
        <v>2017</v>
      </c>
      <c r="C2812" s="1">
        <v>350980917</v>
      </c>
      <c r="D2812" s="44" t="s">
        <v>158</v>
      </c>
      <c r="E2812" s="20">
        <v>0.26</v>
      </c>
      <c r="F2812" s="20">
        <v>0.26</v>
      </c>
      <c r="G2812" s="20">
        <v>0</v>
      </c>
      <c r="H2812" s="20">
        <v>0</v>
      </c>
      <c r="I2812" s="20">
        <v>0</v>
      </c>
      <c r="J2812" s="20">
        <v>0</v>
      </c>
      <c r="K2812" s="20">
        <v>0.26</v>
      </c>
      <c r="L2812" s="20">
        <v>5.3438000000000001E-3</v>
      </c>
      <c r="M2812" s="20">
        <v>1.2091245833333335E-2</v>
      </c>
      <c r="N2812" s="1">
        <v>11</v>
      </c>
      <c r="O2812" s="5">
        <v>57.14</v>
      </c>
      <c r="P2812" s="5">
        <v>42.86</v>
      </c>
      <c r="Q2812" s="1">
        <v>12</v>
      </c>
      <c r="R2812" s="1">
        <v>9</v>
      </c>
      <c r="S2812" s="6">
        <v>205.68600000000001</v>
      </c>
      <c r="T2812" s="6">
        <v>205.68600000000001</v>
      </c>
      <c r="W2812" s="1"/>
      <c r="X2812" s="1"/>
      <c r="Y2812" s="1"/>
      <c r="AC2812" s="1"/>
      <c r="AF2812" s="1"/>
      <c r="AG2812" s="1"/>
    </row>
    <row r="2813" spans="1:33" hidden="1" x14ac:dyDescent="0.25">
      <c r="A2813" s="1">
        <v>11</v>
      </c>
      <c r="B2813" s="1">
        <v>2017</v>
      </c>
      <c r="C2813" s="1">
        <v>350990811</v>
      </c>
      <c r="D2813" s="44" t="s">
        <v>159</v>
      </c>
      <c r="E2813" s="20">
        <v>0.28000000000000003</v>
      </c>
      <c r="F2813" s="20">
        <v>0.28000000000000003</v>
      </c>
      <c r="G2813" s="20">
        <v>0</v>
      </c>
      <c r="H2813" s="20">
        <v>0</v>
      </c>
      <c r="I2813" s="20">
        <v>0.11700000000000001</v>
      </c>
      <c r="J2813" s="20">
        <v>1E-3</v>
      </c>
      <c r="K2813" s="20">
        <v>0.16</v>
      </c>
      <c r="L2813" s="20">
        <v>3.837E-4</v>
      </c>
      <c r="M2813" s="20">
        <v>3.0497257789351851E-2</v>
      </c>
      <c r="N2813" s="1">
        <v>12</v>
      </c>
      <c r="O2813" s="5">
        <v>80.77</v>
      </c>
      <c r="P2813" s="5">
        <v>19.23</v>
      </c>
      <c r="Q2813" s="1">
        <v>21</v>
      </c>
      <c r="R2813" s="1">
        <v>5</v>
      </c>
      <c r="S2813" s="6">
        <v>427.0091094</v>
      </c>
      <c r="T2813" s="6">
        <v>427.0091094</v>
      </c>
      <c r="W2813" s="1"/>
      <c r="X2813" s="1"/>
      <c r="Y2813" s="1"/>
      <c r="AC2813" s="1"/>
      <c r="AF2813" s="1"/>
      <c r="AG2813" s="1"/>
    </row>
    <row r="2814" spans="1:33" hidden="1" x14ac:dyDescent="0.25">
      <c r="A2814" s="1">
        <v>2</v>
      </c>
      <c r="B2814" s="1">
        <v>2017</v>
      </c>
      <c r="C2814" s="1">
        <v>35099572</v>
      </c>
      <c r="D2814" s="44" t="s">
        <v>160</v>
      </c>
      <c r="E2814" s="20">
        <v>0.04</v>
      </c>
      <c r="F2814" s="20">
        <v>0.02</v>
      </c>
      <c r="G2814" s="20">
        <v>0.02</v>
      </c>
      <c r="H2814" s="20">
        <v>0</v>
      </c>
      <c r="I2814" s="20">
        <v>0.02</v>
      </c>
      <c r="J2814" s="20">
        <v>0</v>
      </c>
      <c r="K2814" s="20">
        <v>0.02</v>
      </c>
      <c r="L2814" s="20">
        <v>2.2339E-3</v>
      </c>
      <c r="M2814" s="20">
        <v>1.1537120833333333E-2</v>
      </c>
      <c r="N2814" s="1">
        <v>1</v>
      </c>
      <c r="O2814" s="5">
        <v>58.33</v>
      </c>
      <c r="P2814" s="5">
        <v>41.67</v>
      </c>
      <c r="Q2814" s="1">
        <v>7</v>
      </c>
      <c r="R2814" s="1">
        <v>5</v>
      </c>
      <c r="S2814" s="6">
        <v>205.18328159999999</v>
      </c>
      <c r="T2814" s="6">
        <v>205.18328159999999</v>
      </c>
      <c r="W2814" s="1"/>
      <c r="X2814" s="1"/>
      <c r="Y2814" s="1"/>
      <c r="AC2814" s="1"/>
      <c r="AF2814" s="1"/>
      <c r="AG2814" s="1"/>
    </row>
    <row r="2815" spans="1:33" hidden="1" x14ac:dyDescent="0.25">
      <c r="A2815" s="1">
        <v>17</v>
      </c>
      <c r="B2815" s="1">
        <v>2017</v>
      </c>
      <c r="C2815" s="1">
        <v>351000517</v>
      </c>
      <c r="D2815" s="44" t="s">
        <v>161</v>
      </c>
      <c r="E2815" s="20">
        <v>0.38</v>
      </c>
      <c r="F2815" s="20">
        <v>0.24</v>
      </c>
      <c r="G2815" s="20">
        <v>0.14000000000000001</v>
      </c>
      <c r="H2815" s="20">
        <v>0.06</v>
      </c>
      <c r="I2815" s="20">
        <v>7.0000000000000001E-3</v>
      </c>
      <c r="J2815" s="20">
        <v>0.11799999999999999</v>
      </c>
      <c r="K2815" s="20">
        <v>0.24</v>
      </c>
      <c r="L2815" s="20">
        <v>1.5443200000000001E-2</v>
      </c>
      <c r="M2815" s="20">
        <v>8.5456216807870369E-2</v>
      </c>
      <c r="N2815" s="1">
        <v>26</v>
      </c>
      <c r="O2815" s="5">
        <v>40.630000000000003</v>
      </c>
      <c r="P2815" s="5">
        <v>59.38</v>
      </c>
      <c r="Q2815" s="1">
        <v>26</v>
      </c>
      <c r="R2815" s="1">
        <v>38</v>
      </c>
      <c r="S2815" s="6">
        <v>1479.2405759999999</v>
      </c>
      <c r="T2815" s="6">
        <v>1479.2405759999999</v>
      </c>
      <c r="W2815" s="1"/>
      <c r="X2815" s="1"/>
      <c r="Y2815" s="1"/>
      <c r="AC2815" s="1"/>
      <c r="AF2815" s="1"/>
      <c r="AG2815" s="1"/>
    </row>
    <row r="2816" spans="1:33" hidden="1" x14ac:dyDescent="0.25">
      <c r="A2816" s="1">
        <v>15</v>
      </c>
      <c r="B2816" s="1">
        <v>2017</v>
      </c>
      <c r="C2816" s="1">
        <v>351010415</v>
      </c>
      <c r="D2816" s="44" t="s">
        <v>162</v>
      </c>
      <c r="E2816" s="20">
        <v>0.01</v>
      </c>
      <c r="F2816" s="20">
        <v>0</v>
      </c>
      <c r="G2816" s="20">
        <v>0.01</v>
      </c>
      <c r="H2816" s="20">
        <v>0</v>
      </c>
      <c r="I2816" s="20">
        <v>3.0000000000000001E-3</v>
      </c>
      <c r="J2816" s="20">
        <v>5.0000000000000001E-3</v>
      </c>
      <c r="K2816" s="20">
        <v>0</v>
      </c>
      <c r="L2816" s="20">
        <v>1.5029999999999999E-4</v>
      </c>
      <c r="M2816" s="20">
        <v>5.8459895833333332E-3</v>
      </c>
      <c r="N2816" s="1">
        <v>0</v>
      </c>
      <c r="O2816" s="5">
        <v>0</v>
      </c>
      <c r="P2816" s="5">
        <v>100</v>
      </c>
      <c r="Q2816" s="1">
        <v>0</v>
      </c>
      <c r="R2816" s="1">
        <v>7</v>
      </c>
      <c r="S2816" s="6">
        <v>121.66200000000001</v>
      </c>
      <c r="T2816" s="6">
        <v>121.66200000000001</v>
      </c>
      <c r="W2816" s="1"/>
      <c r="X2816" s="1"/>
      <c r="Y2816" s="1"/>
      <c r="AC2816" s="1"/>
      <c r="AF2816" s="1"/>
      <c r="AG2816" s="1"/>
    </row>
    <row r="2817" spans="1:33" hidden="1" x14ac:dyDescent="0.25">
      <c r="A2817" s="1">
        <v>16</v>
      </c>
      <c r="B2817" s="1">
        <v>2017</v>
      </c>
      <c r="C2817" s="1">
        <v>351010416</v>
      </c>
      <c r="D2817" s="44" t="s">
        <v>162</v>
      </c>
      <c r="E2817" s="20">
        <v>0.04</v>
      </c>
      <c r="F2817" s="20">
        <v>0.01</v>
      </c>
      <c r="G2817" s="20">
        <v>0.03</v>
      </c>
      <c r="H2817" s="20">
        <v>0</v>
      </c>
      <c r="I2817" s="20">
        <v>0</v>
      </c>
      <c r="J2817" s="20">
        <v>0</v>
      </c>
      <c r="K2817" s="20">
        <v>0.03</v>
      </c>
      <c r="L2817" s="20">
        <v>1.0416699999999999E-2</v>
      </c>
      <c r="M2817" s="20">
        <v>0</v>
      </c>
      <c r="N2817" s="1">
        <v>0</v>
      </c>
      <c r="O2817" s="5">
        <v>40</v>
      </c>
      <c r="P2817" s="5">
        <v>60</v>
      </c>
      <c r="Q2817" s="1">
        <v>2</v>
      </c>
      <c r="R2817" s="1">
        <v>3</v>
      </c>
      <c r="S2817" s="6"/>
      <c r="T2817" s="6"/>
      <c r="W2817" s="1"/>
      <c r="X2817" s="1"/>
      <c r="Y2817" s="1"/>
      <c r="AC2817" s="1"/>
      <c r="AF2817" s="1"/>
      <c r="AG2817" s="1"/>
    </row>
    <row r="2818" spans="1:33" hidden="1" x14ac:dyDescent="0.25">
      <c r="A2818" s="1">
        <v>17</v>
      </c>
      <c r="B2818" s="1">
        <v>2017</v>
      </c>
      <c r="C2818" s="1">
        <v>351015317</v>
      </c>
      <c r="D2818" s="44" t="s">
        <v>163</v>
      </c>
      <c r="E2818" s="20">
        <v>0.02</v>
      </c>
      <c r="F2818" s="20">
        <v>0.02</v>
      </c>
      <c r="G2818" s="20">
        <v>0</v>
      </c>
      <c r="H2818" s="20">
        <v>0</v>
      </c>
      <c r="I2818" s="20">
        <v>0</v>
      </c>
      <c r="J2818" s="20">
        <v>0</v>
      </c>
      <c r="K2818" s="20">
        <v>0.02</v>
      </c>
      <c r="L2818" s="20">
        <v>5.0560000000000004E-4</v>
      </c>
      <c r="M2818" s="20">
        <v>1.0825182748983741E-2</v>
      </c>
      <c r="N2818" s="1">
        <v>2</v>
      </c>
      <c r="O2818" s="5">
        <v>50</v>
      </c>
      <c r="P2818" s="5">
        <v>50</v>
      </c>
      <c r="Q2818" s="1">
        <v>2</v>
      </c>
      <c r="R2818" s="1">
        <v>2</v>
      </c>
      <c r="S2818" s="6">
        <v>256.98599999999999</v>
      </c>
      <c r="T2818" s="6">
        <v>256.98599999999999</v>
      </c>
      <c r="W2818" s="1"/>
      <c r="X2818" s="1"/>
      <c r="Y2818" s="1"/>
      <c r="AC2818" s="1"/>
      <c r="AF2818" s="1"/>
      <c r="AG2818" s="1"/>
    </row>
    <row r="2819" spans="1:33" hidden="1" x14ac:dyDescent="0.25">
      <c r="A2819" s="1">
        <v>14</v>
      </c>
      <c r="B2819" s="1">
        <v>2017</v>
      </c>
      <c r="C2819" s="1">
        <v>351020314</v>
      </c>
      <c r="D2819" s="44" t="s">
        <v>164</v>
      </c>
      <c r="E2819" s="20">
        <v>0.31</v>
      </c>
      <c r="F2819" s="20">
        <v>0.3</v>
      </c>
      <c r="G2819" s="20">
        <v>0.01</v>
      </c>
      <c r="H2819" s="20">
        <v>0</v>
      </c>
      <c r="I2819" s="20">
        <v>9.0999999999999998E-2</v>
      </c>
      <c r="J2819" s="20">
        <v>1E-3</v>
      </c>
      <c r="K2819" s="20">
        <v>0.22</v>
      </c>
      <c r="L2819" s="20">
        <v>1.4438000000000001E-3</v>
      </c>
      <c r="M2819" s="20">
        <v>0.12188300502083334</v>
      </c>
      <c r="N2819" s="1">
        <v>58</v>
      </c>
      <c r="O2819" s="5">
        <v>79.209999999999994</v>
      </c>
      <c r="P2819" s="5">
        <v>20.79</v>
      </c>
      <c r="Q2819" s="1">
        <v>80</v>
      </c>
      <c r="R2819" s="1">
        <v>21</v>
      </c>
      <c r="S2819" s="6">
        <v>1996.489458</v>
      </c>
      <c r="T2819" s="6">
        <v>1996.489458</v>
      </c>
      <c r="W2819" s="1"/>
      <c r="X2819" s="1"/>
      <c r="Y2819" s="1"/>
      <c r="AC2819" s="1"/>
      <c r="AF2819" s="1"/>
      <c r="AG2819" s="1"/>
    </row>
    <row r="2820" spans="1:33" hidden="1" x14ac:dyDescent="0.25">
      <c r="A2820" s="1">
        <v>10</v>
      </c>
      <c r="B2820" s="1">
        <v>2017</v>
      </c>
      <c r="C2820" s="1">
        <v>351030210</v>
      </c>
      <c r="D2820" s="44" t="s">
        <v>165</v>
      </c>
      <c r="E2820" s="20">
        <v>0.42000000000000004</v>
      </c>
      <c r="F2820" s="20">
        <v>0.4</v>
      </c>
      <c r="G2820" s="20">
        <v>0.02</v>
      </c>
      <c r="H2820" s="20">
        <v>0</v>
      </c>
      <c r="I2820" s="20">
        <v>0.251</v>
      </c>
      <c r="J2820" s="20">
        <v>0</v>
      </c>
      <c r="K2820" s="20">
        <v>0.16</v>
      </c>
      <c r="L2820" s="20">
        <v>1.3424999999999999E-3</v>
      </c>
      <c r="M2820" s="20">
        <v>5.1157953953703712E-2</v>
      </c>
      <c r="N2820" s="1">
        <v>11</v>
      </c>
      <c r="O2820" s="5">
        <v>33.33</v>
      </c>
      <c r="P2820" s="5">
        <v>66.67</v>
      </c>
      <c r="Q2820" s="1">
        <v>8</v>
      </c>
      <c r="R2820" s="1">
        <v>16</v>
      </c>
      <c r="S2820" s="6">
        <v>642.00464999999997</v>
      </c>
      <c r="T2820" s="6">
        <v>642.00464999999997</v>
      </c>
      <c r="W2820" s="1"/>
      <c r="X2820" s="1"/>
      <c r="Y2820" s="1"/>
      <c r="AC2820" s="1"/>
      <c r="AF2820" s="1"/>
      <c r="AG2820" s="1"/>
    </row>
    <row r="2821" spans="1:33" hidden="1" x14ac:dyDescent="0.25">
      <c r="A2821" s="1">
        <v>5</v>
      </c>
      <c r="B2821" s="1">
        <v>2017</v>
      </c>
      <c r="C2821" s="1">
        <v>35104015</v>
      </c>
      <c r="D2821" s="44" t="s">
        <v>166</v>
      </c>
      <c r="E2821" s="20">
        <v>0.38</v>
      </c>
      <c r="F2821" s="20">
        <v>0.15</v>
      </c>
      <c r="G2821" s="20">
        <v>0.23</v>
      </c>
      <c r="H2821" s="20">
        <v>0</v>
      </c>
      <c r="I2821" s="20">
        <v>0.23699999999999999</v>
      </c>
      <c r="J2821" s="20">
        <v>0.109</v>
      </c>
      <c r="K2821" s="20">
        <v>0.01</v>
      </c>
      <c r="L2821" s="20">
        <v>2.1639100000000001E-2</v>
      </c>
      <c r="M2821" s="20">
        <v>0.1511432234375</v>
      </c>
      <c r="N2821" s="1">
        <v>34</v>
      </c>
      <c r="O2821" s="5">
        <v>10.49</v>
      </c>
      <c r="P2821" s="5">
        <v>89.51</v>
      </c>
      <c r="Q2821" s="1">
        <v>17</v>
      </c>
      <c r="R2821" s="1">
        <v>145</v>
      </c>
      <c r="S2821" s="6">
        <v>2632.2543000000001</v>
      </c>
      <c r="T2821" s="6">
        <v>658.06357500000001</v>
      </c>
      <c r="W2821" s="1"/>
      <c r="X2821" s="1"/>
      <c r="Y2821" s="1"/>
      <c r="AC2821" s="1"/>
      <c r="AF2821" s="1"/>
      <c r="AG2821" s="1"/>
    </row>
    <row r="2822" spans="1:33" hidden="1" x14ac:dyDescent="0.25">
      <c r="A2822" s="1">
        <v>3</v>
      </c>
      <c r="B2822" s="1">
        <v>2017</v>
      </c>
      <c r="C2822" s="1">
        <v>35105003</v>
      </c>
      <c r="D2822" s="44" t="s">
        <v>167</v>
      </c>
      <c r="E2822" s="20">
        <v>0.86</v>
      </c>
      <c r="F2822" s="20">
        <v>0.84</v>
      </c>
      <c r="G2822" s="20">
        <v>0.02</v>
      </c>
      <c r="H2822" s="20">
        <v>0</v>
      </c>
      <c r="I2822" s="20">
        <v>0.70399999999999996</v>
      </c>
      <c r="J2822" s="20">
        <v>1.0999999999999999E-2</v>
      </c>
      <c r="K2822" s="20">
        <v>0</v>
      </c>
      <c r="L2822" s="20">
        <v>0.1353724</v>
      </c>
      <c r="M2822" s="20">
        <v>0.27637343250231483</v>
      </c>
      <c r="N2822" s="1">
        <v>15</v>
      </c>
      <c r="O2822" s="5">
        <v>76</v>
      </c>
      <c r="P2822" s="5">
        <v>24</v>
      </c>
      <c r="Q2822" s="1">
        <v>38</v>
      </c>
      <c r="R2822" s="1">
        <v>12</v>
      </c>
      <c r="S2822" s="6">
        <v>4538.6120879999999</v>
      </c>
      <c r="T2822" s="6">
        <v>4538.6120879999999</v>
      </c>
      <c r="W2822" s="1"/>
      <c r="X2822" s="1"/>
      <c r="Y2822" s="1"/>
      <c r="AC2822" s="1"/>
      <c r="AF2822" s="1"/>
      <c r="AG2822" s="1"/>
    </row>
    <row r="2823" spans="1:33" hidden="1" x14ac:dyDescent="0.25">
      <c r="A2823" s="1">
        <v>6</v>
      </c>
      <c r="B2823" s="1">
        <v>2017</v>
      </c>
      <c r="C2823" s="1">
        <v>35106096</v>
      </c>
      <c r="D2823" s="44" t="s">
        <v>168</v>
      </c>
      <c r="E2823" s="20">
        <v>1.08</v>
      </c>
      <c r="F2823" s="20">
        <v>1.05</v>
      </c>
      <c r="G2823" s="20">
        <v>0.03</v>
      </c>
      <c r="H2823" s="20">
        <v>0</v>
      </c>
      <c r="I2823" s="20">
        <v>1.05</v>
      </c>
      <c r="J2823" s="20">
        <v>7.0000000000000001E-3</v>
      </c>
      <c r="K2823" s="20">
        <v>0</v>
      </c>
      <c r="L2823" s="20">
        <v>2.31845E-2</v>
      </c>
      <c r="M2823" s="20">
        <v>1.3507897569444445</v>
      </c>
      <c r="N2823" s="1">
        <v>9</v>
      </c>
      <c r="O2823" s="5">
        <v>6.67</v>
      </c>
      <c r="P2823" s="5">
        <v>93.33</v>
      </c>
      <c r="Q2823" s="1">
        <v>2</v>
      </c>
      <c r="R2823" s="1">
        <v>28</v>
      </c>
      <c r="S2823" s="6">
        <v>15143.040059999999</v>
      </c>
      <c r="T2823" s="6">
        <v>7874.3808289999997</v>
      </c>
      <c r="W2823" s="1"/>
      <c r="X2823" s="1"/>
      <c r="Y2823" s="1"/>
      <c r="AC2823" s="1"/>
      <c r="AF2823" s="1"/>
      <c r="AG2823" s="1"/>
    </row>
    <row r="2824" spans="1:33" hidden="1" x14ac:dyDescent="0.25">
      <c r="A2824" s="1">
        <v>15</v>
      </c>
      <c r="B2824" s="1">
        <v>2017</v>
      </c>
      <c r="C2824" s="1">
        <v>351070815</v>
      </c>
      <c r="D2824" s="44" t="s">
        <v>169</v>
      </c>
      <c r="E2824" s="20">
        <v>0.11</v>
      </c>
      <c r="F2824" s="20">
        <v>0.1</v>
      </c>
      <c r="G2824" s="20">
        <v>0.01</v>
      </c>
      <c r="H2824" s="20">
        <v>0.33</v>
      </c>
      <c r="I2824" s="20">
        <v>0</v>
      </c>
      <c r="J2824" s="20">
        <v>1E-3</v>
      </c>
      <c r="K2824" s="20">
        <v>0.11</v>
      </c>
      <c r="L2824" s="20">
        <v>1.2764E-3</v>
      </c>
      <c r="M2824" s="20">
        <v>3.5552732369212955E-2</v>
      </c>
      <c r="N2824" s="1">
        <v>1</v>
      </c>
      <c r="O2824" s="5">
        <v>53.13</v>
      </c>
      <c r="P2824" s="5">
        <v>46.88</v>
      </c>
      <c r="Q2824" s="1">
        <v>17</v>
      </c>
      <c r="R2824" s="1">
        <v>15</v>
      </c>
      <c r="S2824" s="6">
        <v>548.43544799999995</v>
      </c>
      <c r="T2824" s="6">
        <v>548.43544799999995</v>
      </c>
      <c r="W2824" s="1"/>
      <c r="X2824" s="1"/>
      <c r="Y2824" s="1"/>
      <c r="AC2824" s="1"/>
      <c r="AF2824" s="1"/>
      <c r="AG2824" s="1"/>
    </row>
    <row r="2825" spans="1:33" hidden="1" x14ac:dyDescent="0.25">
      <c r="A2825" s="1">
        <v>4</v>
      </c>
      <c r="B2825" s="1">
        <v>2017</v>
      </c>
      <c r="C2825" s="1">
        <v>35108074</v>
      </c>
      <c r="D2825" s="44" t="s">
        <v>170</v>
      </c>
      <c r="E2825" s="20">
        <v>1.59</v>
      </c>
      <c r="F2825" s="20">
        <v>1.56</v>
      </c>
      <c r="G2825" s="20">
        <v>0.03</v>
      </c>
      <c r="H2825" s="20">
        <v>0.05</v>
      </c>
      <c r="I2825" s="20">
        <v>3.0000000000000001E-3</v>
      </c>
      <c r="J2825" s="20">
        <v>2E-3</v>
      </c>
      <c r="K2825" s="20">
        <v>1.57</v>
      </c>
      <c r="L2825" s="20">
        <v>7.2417999999999996E-3</v>
      </c>
      <c r="M2825" s="20">
        <v>6.7630906107954566E-2</v>
      </c>
      <c r="N2825" s="1">
        <v>63</v>
      </c>
      <c r="O2825" s="5">
        <v>86.22</v>
      </c>
      <c r="P2825" s="5">
        <v>13.78</v>
      </c>
      <c r="Q2825" s="1">
        <v>169</v>
      </c>
      <c r="R2825" s="1">
        <v>27</v>
      </c>
      <c r="S2825" s="6">
        <v>1331.4780000000001</v>
      </c>
      <c r="T2825" s="6">
        <v>1331.4780000000001</v>
      </c>
      <c r="W2825" s="1"/>
      <c r="X2825" s="1"/>
      <c r="Y2825" s="1"/>
      <c r="AC2825" s="1"/>
      <c r="AF2825" s="1"/>
      <c r="AG2825" s="1"/>
    </row>
    <row r="2826" spans="1:33" hidden="1" x14ac:dyDescent="0.25">
      <c r="A2826" s="1">
        <v>9</v>
      </c>
      <c r="B2826" s="1">
        <v>2017</v>
      </c>
      <c r="C2826" s="1">
        <v>35108079</v>
      </c>
      <c r="D2826" s="44" t="s">
        <v>170</v>
      </c>
      <c r="E2826" s="20">
        <v>1.57</v>
      </c>
      <c r="F2826" s="20">
        <v>1.57</v>
      </c>
      <c r="G2826" s="20">
        <v>0</v>
      </c>
      <c r="H2826" s="20">
        <v>0.1</v>
      </c>
      <c r="I2826" s="20">
        <v>0</v>
      </c>
      <c r="J2826" s="20">
        <v>1E-3</v>
      </c>
      <c r="K2826" s="20">
        <v>1.57</v>
      </c>
      <c r="L2826" s="20">
        <v>7.7336000000000002E-3</v>
      </c>
      <c r="M2826" s="20">
        <v>0</v>
      </c>
      <c r="N2826" s="1">
        <v>51</v>
      </c>
      <c r="O2826" s="5">
        <v>90</v>
      </c>
      <c r="P2826" s="5">
        <v>10</v>
      </c>
      <c r="Q2826" s="1">
        <v>108</v>
      </c>
      <c r="R2826" s="1">
        <v>12</v>
      </c>
      <c r="S2826" s="6"/>
      <c r="T2826" s="6"/>
      <c r="W2826" s="1"/>
      <c r="X2826" s="1"/>
      <c r="Y2826" s="1"/>
      <c r="AC2826" s="1"/>
      <c r="AF2826" s="1"/>
      <c r="AG2826" s="1"/>
    </row>
    <row r="2827" spans="1:33" hidden="1" x14ac:dyDescent="0.25">
      <c r="A2827" s="1">
        <v>4</v>
      </c>
      <c r="B2827" s="1">
        <v>2017</v>
      </c>
      <c r="C2827" s="1">
        <v>35109064</v>
      </c>
      <c r="D2827" s="44" t="s">
        <v>171</v>
      </c>
      <c r="E2827" s="20">
        <v>0.06</v>
      </c>
      <c r="F2827" s="20">
        <v>0.06</v>
      </c>
      <c r="G2827" s="20">
        <v>0</v>
      </c>
      <c r="H2827" s="20">
        <v>0</v>
      </c>
      <c r="I2827" s="20">
        <v>5.0000000000000001E-3</v>
      </c>
      <c r="J2827" s="20">
        <v>0</v>
      </c>
      <c r="K2827" s="20">
        <v>0.06</v>
      </c>
      <c r="L2827" s="20">
        <v>2.1332E-3</v>
      </c>
      <c r="M2827" s="20">
        <v>5.1653507812500004E-3</v>
      </c>
      <c r="N2827" s="1">
        <v>12</v>
      </c>
      <c r="O2827" s="5">
        <v>78.13</v>
      </c>
      <c r="P2827" s="5">
        <v>21.88</v>
      </c>
      <c r="Q2827" s="1">
        <v>25</v>
      </c>
      <c r="R2827" s="1">
        <v>7</v>
      </c>
      <c r="S2827" s="6">
        <v>85.856209199999995</v>
      </c>
      <c r="T2827" s="6">
        <v>85.856209199999995</v>
      </c>
      <c r="W2827" s="1"/>
      <c r="X2827" s="1"/>
      <c r="Y2827" s="1"/>
      <c r="AC2827" s="1"/>
      <c r="AF2827" s="1"/>
      <c r="AG2827" s="1"/>
    </row>
    <row r="2828" spans="1:33" hidden="1" x14ac:dyDescent="0.25">
      <c r="A2828" s="1">
        <v>8</v>
      </c>
      <c r="B2828" s="1">
        <v>2017</v>
      </c>
      <c r="C2828" s="1">
        <v>35109068</v>
      </c>
      <c r="D2828" s="44" t="s">
        <v>171</v>
      </c>
      <c r="E2828" s="20">
        <v>0</v>
      </c>
      <c r="F2828" s="20">
        <v>0</v>
      </c>
      <c r="G2828" s="20">
        <v>0</v>
      </c>
      <c r="H2828" s="20">
        <v>0</v>
      </c>
      <c r="I2828" s="20">
        <v>0</v>
      </c>
      <c r="J2828" s="20">
        <v>0</v>
      </c>
      <c r="K2828" s="20">
        <v>0</v>
      </c>
      <c r="L2828" s="20">
        <v>0</v>
      </c>
      <c r="M2828" s="20">
        <v>0</v>
      </c>
      <c r="N2828" s="1">
        <v>1</v>
      </c>
      <c r="O2828" s="5">
        <v>100</v>
      </c>
      <c r="P2828" s="5">
        <v>0</v>
      </c>
      <c r="Q2828" s="1">
        <v>1</v>
      </c>
      <c r="R2828" s="1">
        <v>0</v>
      </c>
      <c r="S2828" s="6"/>
      <c r="T2828" s="6"/>
      <c r="W2828" s="1"/>
      <c r="X2828" s="1"/>
      <c r="Y2828" s="1"/>
      <c r="AC2828" s="1"/>
      <c r="AF2828" s="1"/>
      <c r="AG2828" s="1"/>
    </row>
    <row r="2829" spans="1:33" hidden="1" x14ac:dyDescent="0.25">
      <c r="A2829" s="1">
        <v>19</v>
      </c>
      <c r="B2829" s="1">
        <v>2017</v>
      </c>
      <c r="C2829" s="1">
        <v>351100319</v>
      </c>
      <c r="D2829" s="44" t="s">
        <v>172</v>
      </c>
      <c r="E2829" s="20">
        <v>0.12000000000000001</v>
      </c>
      <c r="F2829" s="20">
        <v>0.02</v>
      </c>
      <c r="G2829" s="20">
        <v>0.1</v>
      </c>
      <c r="H2829" s="20">
        <v>0.28000000000000003</v>
      </c>
      <c r="I2829" s="20">
        <v>6.7000000000000004E-2</v>
      </c>
      <c r="J2829" s="20">
        <v>2.5999999999999999E-2</v>
      </c>
      <c r="K2829" s="20">
        <v>0.02</v>
      </c>
      <c r="L2829" s="20">
        <v>8.7764999999999996E-3</v>
      </c>
      <c r="M2829" s="20">
        <v>4.577668234027777E-2</v>
      </c>
      <c r="N2829" s="1">
        <v>1</v>
      </c>
      <c r="O2829" s="5">
        <v>8.4700000000000006</v>
      </c>
      <c r="P2829" s="5">
        <v>91.53</v>
      </c>
      <c r="Q2829" s="1">
        <v>5</v>
      </c>
      <c r="R2829" s="1">
        <v>54</v>
      </c>
      <c r="S2829" s="6">
        <v>817.31754000000001</v>
      </c>
      <c r="T2829" s="6">
        <v>817.31754000000001</v>
      </c>
      <c r="W2829" s="1"/>
      <c r="X2829" s="1"/>
      <c r="Y2829" s="1"/>
      <c r="AC2829" s="1"/>
      <c r="AF2829" s="1"/>
      <c r="AG2829" s="1"/>
    </row>
    <row r="2830" spans="1:33" hidden="1" x14ac:dyDescent="0.25">
      <c r="A2830" s="1">
        <v>20</v>
      </c>
      <c r="B2830" s="1">
        <v>2017</v>
      </c>
      <c r="C2830" s="1">
        <v>351100320</v>
      </c>
      <c r="D2830" s="44" t="s">
        <v>172</v>
      </c>
      <c r="E2830" s="20">
        <v>0</v>
      </c>
      <c r="F2830" s="20">
        <v>0</v>
      </c>
      <c r="G2830" s="20">
        <v>0</v>
      </c>
      <c r="H2830" s="20">
        <v>0</v>
      </c>
      <c r="I2830" s="20">
        <v>0</v>
      </c>
      <c r="J2830" s="20">
        <v>0</v>
      </c>
      <c r="K2830" s="20">
        <v>0</v>
      </c>
      <c r="L2830" s="20">
        <v>0</v>
      </c>
      <c r="M2830" s="20">
        <v>0</v>
      </c>
      <c r="N2830" s="1">
        <v>0</v>
      </c>
      <c r="O2830" s="5">
        <v>0</v>
      </c>
      <c r="P2830" s="5">
        <v>0</v>
      </c>
      <c r="Q2830" s="1">
        <v>0</v>
      </c>
      <c r="R2830" s="1">
        <v>0</v>
      </c>
      <c r="S2830" s="6"/>
      <c r="T2830" s="6"/>
      <c r="W2830" s="1"/>
      <c r="X2830" s="1"/>
      <c r="Y2830" s="1"/>
      <c r="AC2830" s="1"/>
      <c r="AF2830" s="1"/>
      <c r="AG2830" s="1"/>
    </row>
    <row r="2831" spans="1:33" hidden="1" x14ac:dyDescent="0.25">
      <c r="A2831" s="1">
        <v>15</v>
      </c>
      <c r="B2831" s="1">
        <v>2017</v>
      </c>
      <c r="C2831" s="1">
        <v>351110215</v>
      </c>
      <c r="D2831" s="44" t="s">
        <v>173</v>
      </c>
      <c r="E2831" s="20">
        <v>1.41</v>
      </c>
      <c r="F2831" s="20">
        <v>0.27</v>
      </c>
      <c r="G2831" s="20">
        <v>1.1399999999999999</v>
      </c>
      <c r="H2831" s="20">
        <v>0</v>
      </c>
      <c r="I2831" s="20">
        <v>0.58199999999999996</v>
      </c>
      <c r="J2831" s="20">
        <v>0.30499999999999999</v>
      </c>
      <c r="K2831" s="20">
        <v>0.48</v>
      </c>
      <c r="L2831" s="20">
        <v>5.0920099999999899E-2</v>
      </c>
      <c r="M2831" s="20">
        <v>0.39904216940972231</v>
      </c>
      <c r="N2831" s="1">
        <v>11</v>
      </c>
      <c r="O2831" s="5">
        <v>2.58</v>
      </c>
      <c r="P2831" s="5">
        <v>97.42</v>
      </c>
      <c r="Q2831" s="1">
        <v>9</v>
      </c>
      <c r="R2831" s="1">
        <v>340</v>
      </c>
      <c r="S2831" s="6">
        <v>6464.9880000000003</v>
      </c>
      <c r="T2831" s="6">
        <v>6419.7330840000004</v>
      </c>
      <c r="W2831" s="1"/>
      <c r="X2831" s="1"/>
      <c r="Y2831" s="1"/>
      <c r="AC2831" s="1"/>
      <c r="AF2831" s="1"/>
      <c r="AG2831" s="1"/>
    </row>
    <row r="2832" spans="1:33" hidden="1" x14ac:dyDescent="0.25">
      <c r="A2832" s="1">
        <v>16</v>
      </c>
      <c r="B2832" s="1">
        <v>2017</v>
      </c>
      <c r="C2832" s="1">
        <v>351110216</v>
      </c>
      <c r="D2832" s="44" t="s">
        <v>173</v>
      </c>
      <c r="E2832" s="20">
        <v>0.01</v>
      </c>
      <c r="F2832" s="20">
        <v>0.01</v>
      </c>
      <c r="G2832" s="20">
        <v>0</v>
      </c>
      <c r="H2832" s="20">
        <v>0</v>
      </c>
      <c r="I2832" s="20">
        <v>0</v>
      </c>
      <c r="J2832" s="20">
        <v>0</v>
      </c>
      <c r="K2832" s="20">
        <v>0.01</v>
      </c>
      <c r="L2832" s="20">
        <v>0</v>
      </c>
      <c r="M2832" s="20">
        <v>0</v>
      </c>
      <c r="N2832" s="1">
        <v>2</v>
      </c>
      <c r="O2832" s="5">
        <v>100</v>
      </c>
      <c r="P2832" s="5">
        <v>0</v>
      </c>
      <c r="Q2832" s="1">
        <v>2</v>
      </c>
      <c r="R2832" s="1">
        <v>0</v>
      </c>
      <c r="S2832" s="6"/>
      <c r="T2832" s="6"/>
      <c r="W2832" s="1"/>
      <c r="X2832" s="1"/>
      <c r="Y2832" s="1"/>
      <c r="AC2832" s="1"/>
      <c r="AF2832" s="1"/>
      <c r="AG2832" s="1"/>
    </row>
    <row r="2833" spans="1:33" hidden="1" x14ac:dyDescent="0.25">
      <c r="A2833" s="1">
        <v>15</v>
      </c>
      <c r="B2833" s="1">
        <v>2017</v>
      </c>
      <c r="C2833" s="1">
        <v>351120115</v>
      </c>
      <c r="D2833" s="44" t="s">
        <v>174</v>
      </c>
      <c r="E2833" s="20">
        <v>0.12</v>
      </c>
      <c r="F2833" s="20">
        <v>0.09</v>
      </c>
      <c r="G2833" s="20">
        <v>0.03</v>
      </c>
      <c r="H2833" s="20">
        <v>0</v>
      </c>
      <c r="I2833" s="20">
        <v>2.8000000000000001E-2</v>
      </c>
      <c r="J2833" s="20">
        <v>2E-3</v>
      </c>
      <c r="K2833" s="20">
        <v>0.09</v>
      </c>
      <c r="L2833" s="20">
        <v>1.2538E-3</v>
      </c>
      <c r="M2833" s="20">
        <v>1.9317708333333333E-2</v>
      </c>
      <c r="N2833" s="1">
        <v>1</v>
      </c>
      <c r="O2833" s="5">
        <v>13.64</v>
      </c>
      <c r="P2833" s="5">
        <v>86.36</v>
      </c>
      <c r="Q2833" s="1">
        <v>3</v>
      </c>
      <c r="R2833" s="1">
        <v>19</v>
      </c>
      <c r="S2833" s="6">
        <v>383.238</v>
      </c>
      <c r="T2833" s="6">
        <v>383.238</v>
      </c>
      <c r="W2833" s="1"/>
      <c r="X2833" s="1"/>
      <c r="Y2833" s="1"/>
      <c r="AC2833" s="1"/>
      <c r="AF2833" s="1"/>
      <c r="AG2833" s="1"/>
    </row>
    <row r="2834" spans="1:33" hidden="1" x14ac:dyDescent="0.25">
      <c r="A2834" s="1">
        <v>15</v>
      </c>
      <c r="B2834" s="1">
        <v>2017</v>
      </c>
      <c r="C2834" s="1">
        <v>351130015</v>
      </c>
      <c r="D2834" s="44" t="s">
        <v>175</v>
      </c>
      <c r="E2834" s="20">
        <v>0.08</v>
      </c>
      <c r="F2834" s="20">
        <v>0.02</v>
      </c>
      <c r="G2834" s="20">
        <v>0.06</v>
      </c>
      <c r="H2834" s="20">
        <v>0</v>
      </c>
      <c r="I2834" s="20">
        <v>4.2000000000000003E-2</v>
      </c>
      <c r="J2834" s="20">
        <v>5.0000000000000001E-3</v>
      </c>
      <c r="K2834" s="20">
        <v>0.02</v>
      </c>
      <c r="L2834" s="20">
        <v>1.38184E-2</v>
      </c>
      <c r="M2834" s="20">
        <v>2.2122162500000001E-2</v>
      </c>
      <c r="N2834" s="1">
        <v>9</v>
      </c>
      <c r="O2834" s="5">
        <v>11.11</v>
      </c>
      <c r="P2834" s="5">
        <v>88.89</v>
      </c>
      <c r="Q2834" s="1">
        <v>5</v>
      </c>
      <c r="R2834" s="1">
        <v>40</v>
      </c>
      <c r="S2834" s="6">
        <v>383.238</v>
      </c>
      <c r="T2834" s="6">
        <v>383.238</v>
      </c>
      <c r="W2834" s="1"/>
      <c r="X2834" s="1"/>
      <c r="Y2834" s="1"/>
      <c r="AC2834" s="1"/>
      <c r="AF2834" s="1"/>
      <c r="AG2834" s="1"/>
    </row>
    <row r="2835" spans="1:33" hidden="1" x14ac:dyDescent="0.25">
      <c r="A2835" s="1">
        <v>16</v>
      </c>
      <c r="B2835" s="1">
        <v>2017</v>
      </c>
      <c r="C2835" s="1">
        <v>351130016</v>
      </c>
      <c r="D2835" s="44" t="s">
        <v>175</v>
      </c>
      <c r="E2835" s="20">
        <v>0.01</v>
      </c>
      <c r="F2835" s="20">
        <v>0.01</v>
      </c>
      <c r="G2835" s="20">
        <v>0</v>
      </c>
      <c r="H2835" s="20">
        <v>0</v>
      </c>
      <c r="I2835" s="20">
        <v>0</v>
      </c>
      <c r="J2835" s="20">
        <v>0</v>
      </c>
      <c r="K2835" s="20">
        <v>0.01</v>
      </c>
      <c r="L2835" s="20">
        <v>4.6300000000000001E-5</v>
      </c>
      <c r="M2835" s="20">
        <v>0</v>
      </c>
      <c r="N2835" s="1">
        <v>7</v>
      </c>
      <c r="O2835" s="5">
        <v>50</v>
      </c>
      <c r="P2835" s="5">
        <v>50</v>
      </c>
      <c r="Q2835" s="1">
        <v>1</v>
      </c>
      <c r="R2835" s="1">
        <v>1</v>
      </c>
      <c r="S2835" s="6"/>
      <c r="T2835" s="6"/>
      <c r="W2835" s="1"/>
      <c r="X2835" s="1"/>
      <c r="Y2835" s="1"/>
      <c r="AC2835" s="1"/>
      <c r="AF2835" s="1"/>
      <c r="AG2835" s="1"/>
    </row>
    <row r="2836" spans="1:33" hidden="1" x14ac:dyDescent="0.25">
      <c r="A2836" s="1">
        <v>14</v>
      </c>
      <c r="B2836" s="1">
        <v>2017</v>
      </c>
      <c r="C2836" s="1">
        <v>351140914</v>
      </c>
      <c r="D2836" s="44" t="s">
        <v>176</v>
      </c>
      <c r="E2836" s="20">
        <v>0.08</v>
      </c>
      <c r="F2836" s="20">
        <v>0.08</v>
      </c>
      <c r="G2836" s="20">
        <v>0</v>
      </c>
      <c r="H2836" s="20">
        <v>0.06</v>
      </c>
      <c r="I2836" s="20">
        <v>0</v>
      </c>
      <c r="J2836" s="20">
        <v>0.01</v>
      </c>
      <c r="K2836" s="20">
        <v>7.0000000000000007E-2</v>
      </c>
      <c r="L2836" s="20">
        <v>4.1899999999999999E-4</v>
      </c>
      <c r="M2836" s="20">
        <v>0</v>
      </c>
      <c r="N2836" s="1">
        <v>4</v>
      </c>
      <c r="O2836" s="5">
        <v>80</v>
      </c>
      <c r="P2836" s="5">
        <v>20</v>
      </c>
      <c r="Q2836" s="1">
        <v>16</v>
      </c>
      <c r="R2836" s="1">
        <v>4</v>
      </c>
      <c r="S2836" s="6"/>
      <c r="T2836" s="6"/>
      <c r="W2836" s="1"/>
      <c r="X2836" s="1"/>
      <c r="Y2836" s="1"/>
      <c r="AC2836" s="1"/>
      <c r="AF2836" s="1"/>
      <c r="AG2836" s="1"/>
    </row>
    <row r="2837" spans="1:33" hidden="1" x14ac:dyDescent="0.25">
      <c r="A2837" s="1">
        <v>17</v>
      </c>
      <c r="B2837" s="1">
        <v>2017</v>
      </c>
      <c r="C2837" s="1">
        <v>351140917</v>
      </c>
      <c r="D2837" s="44" t="s">
        <v>176</v>
      </c>
      <c r="E2837" s="20">
        <v>0.14000000000000001</v>
      </c>
      <c r="F2837" s="20">
        <v>7.0000000000000007E-2</v>
      </c>
      <c r="G2837" s="20">
        <v>7.0000000000000007E-2</v>
      </c>
      <c r="H2837" s="20">
        <v>0</v>
      </c>
      <c r="I2837" s="20">
        <v>1.9E-2</v>
      </c>
      <c r="J2837" s="20">
        <v>0.06</v>
      </c>
      <c r="K2837" s="20">
        <v>0.05</v>
      </c>
      <c r="L2837" s="20">
        <v>1.2225E-2</v>
      </c>
      <c r="M2837" s="20">
        <v>5.4794859194444448E-2</v>
      </c>
      <c r="N2837" s="1">
        <v>2</v>
      </c>
      <c r="O2837" s="5">
        <v>65</v>
      </c>
      <c r="P2837" s="5">
        <v>35</v>
      </c>
      <c r="Q2837" s="1">
        <v>13</v>
      </c>
      <c r="R2837" s="1">
        <v>7</v>
      </c>
      <c r="S2837" s="6">
        <v>896.51880000000006</v>
      </c>
      <c r="T2837" s="6">
        <v>851.69286</v>
      </c>
      <c r="W2837" s="1"/>
      <c r="X2837" s="1"/>
      <c r="Y2837" s="1"/>
      <c r="AC2837" s="1"/>
      <c r="AF2837" s="1"/>
      <c r="AG2837" s="1"/>
    </row>
    <row r="2838" spans="1:33" hidden="1" x14ac:dyDescent="0.25">
      <c r="A2838" s="1">
        <v>10</v>
      </c>
      <c r="B2838" s="1">
        <v>2017</v>
      </c>
      <c r="C2838" s="1">
        <v>351150810</v>
      </c>
      <c r="D2838" s="44" t="s">
        <v>177</v>
      </c>
      <c r="E2838" s="20">
        <v>0.38</v>
      </c>
      <c r="F2838" s="20">
        <v>0.37</v>
      </c>
      <c r="G2838" s="20">
        <v>0.01</v>
      </c>
      <c r="H2838" s="20">
        <v>0</v>
      </c>
      <c r="I2838" s="20">
        <v>0.21099999999999999</v>
      </c>
      <c r="J2838" s="20">
        <v>0.16</v>
      </c>
      <c r="K2838" s="20">
        <v>0</v>
      </c>
      <c r="L2838" s="20">
        <v>4.2376999999999996E-3</v>
      </c>
      <c r="M2838" s="20">
        <v>0.13274041514814813</v>
      </c>
      <c r="N2838" s="1">
        <v>12</v>
      </c>
      <c r="O2838" s="5">
        <v>44.12</v>
      </c>
      <c r="P2838" s="5">
        <v>55.88</v>
      </c>
      <c r="Q2838" s="1">
        <v>15</v>
      </c>
      <c r="R2838" s="1">
        <v>19</v>
      </c>
      <c r="S2838" s="6">
        <v>2345.1498000000001</v>
      </c>
      <c r="T2838" s="6">
        <v>2345.1498000000001</v>
      </c>
      <c r="W2838" s="1"/>
      <c r="X2838" s="1"/>
      <c r="Y2838" s="1"/>
      <c r="AC2838" s="1"/>
      <c r="AF2838" s="1"/>
      <c r="AG2838" s="1"/>
    </row>
    <row r="2839" spans="1:33" hidden="1" x14ac:dyDescent="0.25">
      <c r="A2839" s="1">
        <v>10</v>
      </c>
      <c r="B2839" s="1">
        <v>2017</v>
      </c>
      <c r="C2839" s="1">
        <v>351160710</v>
      </c>
      <c r="D2839" s="44" t="s">
        <v>178</v>
      </c>
      <c r="E2839" s="20">
        <v>0.11</v>
      </c>
      <c r="F2839" s="20">
        <v>0.09</v>
      </c>
      <c r="G2839" s="20">
        <v>0.02</v>
      </c>
      <c r="H2839" s="20">
        <v>0</v>
      </c>
      <c r="I2839" s="20">
        <v>0</v>
      </c>
      <c r="J2839" s="20">
        <v>1.7000000000000001E-2</v>
      </c>
      <c r="K2839" s="20">
        <v>0.08</v>
      </c>
      <c r="L2839" s="20">
        <v>1.6321100000000002E-2</v>
      </c>
      <c r="M2839" s="20">
        <v>4.3619108570601847E-2</v>
      </c>
      <c r="N2839" s="1">
        <v>16</v>
      </c>
      <c r="O2839" s="5">
        <v>52.08</v>
      </c>
      <c r="P2839" s="5">
        <v>47.92</v>
      </c>
      <c r="Q2839" s="1">
        <v>25</v>
      </c>
      <c r="R2839" s="1">
        <v>23</v>
      </c>
      <c r="S2839" s="6">
        <v>640.04184720000001</v>
      </c>
      <c r="T2839" s="6">
        <v>640.04184720000001</v>
      </c>
      <c r="W2839" s="1"/>
      <c r="X2839" s="1"/>
      <c r="Y2839" s="1"/>
      <c r="AC2839" s="1"/>
      <c r="AF2839" s="1"/>
      <c r="AG2839" s="1"/>
    </row>
    <row r="2840" spans="1:33" hidden="1" x14ac:dyDescent="0.25">
      <c r="A2840" s="1">
        <v>5</v>
      </c>
      <c r="B2840" s="1">
        <v>2017</v>
      </c>
      <c r="C2840" s="1">
        <v>35117065</v>
      </c>
      <c r="D2840" s="44" t="s">
        <v>179</v>
      </c>
      <c r="E2840" s="20">
        <v>0.08</v>
      </c>
      <c r="F2840" s="20">
        <v>0.08</v>
      </c>
      <c r="G2840" s="20">
        <v>0</v>
      </c>
      <c r="H2840" s="20">
        <v>0</v>
      </c>
      <c r="I2840" s="20">
        <v>0</v>
      </c>
      <c r="J2840" s="20">
        <v>7.0000000000000001E-3</v>
      </c>
      <c r="K2840" s="20">
        <v>0.06</v>
      </c>
      <c r="L2840" s="20">
        <v>1.3259999999999999E-2</v>
      </c>
      <c r="M2840" s="20">
        <v>4.9663497851851854E-2</v>
      </c>
      <c r="N2840" s="1">
        <v>9</v>
      </c>
      <c r="O2840" s="5">
        <v>51.85</v>
      </c>
      <c r="P2840" s="5">
        <v>48.15</v>
      </c>
      <c r="Q2840" s="1">
        <v>14</v>
      </c>
      <c r="R2840" s="1">
        <v>13</v>
      </c>
      <c r="S2840" s="6">
        <v>660.82561559999999</v>
      </c>
      <c r="T2840" s="6">
        <v>634.39259100000004</v>
      </c>
      <c r="W2840" s="1"/>
      <c r="X2840" s="1"/>
      <c r="Y2840" s="1"/>
      <c r="AC2840" s="1"/>
      <c r="AF2840" s="1"/>
      <c r="AG2840" s="1"/>
    </row>
    <row r="2841" spans="1:33" hidden="1" x14ac:dyDescent="0.25">
      <c r="A2841" s="1">
        <v>14</v>
      </c>
      <c r="B2841" s="1">
        <v>2017</v>
      </c>
      <c r="C2841" s="1">
        <v>355720414</v>
      </c>
      <c r="D2841" s="44" t="s">
        <v>180</v>
      </c>
      <c r="E2841" s="20">
        <v>0</v>
      </c>
      <c r="F2841" s="20">
        <v>0</v>
      </c>
      <c r="G2841" s="20">
        <v>0</v>
      </c>
      <c r="H2841" s="20">
        <v>0</v>
      </c>
      <c r="I2841" s="20">
        <v>0</v>
      </c>
      <c r="J2841" s="20">
        <v>0</v>
      </c>
      <c r="K2841" s="20">
        <v>0</v>
      </c>
      <c r="L2841" s="20">
        <v>0</v>
      </c>
      <c r="M2841" s="20">
        <v>0</v>
      </c>
      <c r="N2841" s="1">
        <v>0</v>
      </c>
      <c r="O2841" s="5">
        <v>0</v>
      </c>
      <c r="P2841" s="5">
        <v>0</v>
      </c>
      <c r="Q2841" s="1">
        <v>0</v>
      </c>
      <c r="R2841" s="1">
        <v>0</v>
      </c>
      <c r="S2841" s="6"/>
      <c r="T2841" s="6"/>
      <c r="W2841" s="1"/>
      <c r="X2841" s="1"/>
      <c r="Y2841" s="1"/>
      <c r="AC2841" s="1"/>
      <c r="AF2841" s="1"/>
      <c r="AG2841" s="1"/>
    </row>
    <row r="2842" spans="1:33" hidden="1" x14ac:dyDescent="0.25">
      <c r="A2842" s="1">
        <v>17</v>
      </c>
      <c r="B2842" s="1">
        <v>2017</v>
      </c>
      <c r="C2842" s="1">
        <v>355720417</v>
      </c>
      <c r="D2842" s="44" t="s">
        <v>180</v>
      </c>
      <c r="E2842" s="20">
        <v>7.0000000000000007E-2</v>
      </c>
      <c r="F2842" s="20">
        <v>0.05</v>
      </c>
      <c r="G2842" s="20">
        <v>0.02</v>
      </c>
      <c r="H2842" s="20">
        <v>0</v>
      </c>
      <c r="I2842" s="20">
        <v>1.2999999999999999E-2</v>
      </c>
      <c r="J2842" s="20">
        <v>0</v>
      </c>
      <c r="K2842" s="20">
        <v>0.05</v>
      </c>
      <c r="L2842" s="20">
        <v>3.0926E-3</v>
      </c>
      <c r="M2842" s="20">
        <v>3.7102423645833334E-2</v>
      </c>
      <c r="N2842" s="1">
        <v>0</v>
      </c>
      <c r="O2842" s="5">
        <v>16.670000000000002</v>
      </c>
      <c r="P2842" s="5">
        <v>83.33</v>
      </c>
      <c r="Q2842" s="1">
        <v>1</v>
      </c>
      <c r="R2842" s="1">
        <v>5</v>
      </c>
      <c r="S2842" s="6">
        <v>620.02800000000002</v>
      </c>
      <c r="T2842" s="6">
        <v>620.02800000000002</v>
      </c>
      <c r="W2842" s="1"/>
      <c r="X2842" s="1"/>
      <c r="Y2842" s="1"/>
      <c r="AC2842" s="1"/>
      <c r="AF2842" s="1"/>
      <c r="AG2842" s="1"/>
    </row>
    <row r="2843" spans="1:33" hidden="1" x14ac:dyDescent="0.25">
      <c r="A2843" s="1">
        <v>20</v>
      </c>
      <c r="B2843" s="1">
        <v>2017</v>
      </c>
      <c r="C2843" s="1">
        <v>351190420</v>
      </c>
      <c r="D2843" s="44" t="s">
        <v>181</v>
      </c>
      <c r="E2843" s="20">
        <v>2.23</v>
      </c>
      <c r="F2843" s="20">
        <v>2.2000000000000002</v>
      </c>
      <c r="G2843" s="20">
        <v>0.03</v>
      </c>
      <c r="H2843" s="20">
        <v>0</v>
      </c>
      <c r="I2843" s="20">
        <v>2.9000000000000001E-2</v>
      </c>
      <c r="J2843" s="20">
        <v>2.19</v>
      </c>
      <c r="K2843" s="20">
        <v>0.01</v>
      </c>
      <c r="L2843" s="20">
        <v>1.4744999999999999E-3</v>
      </c>
      <c r="M2843" s="20">
        <v>1.9781789062500003E-2</v>
      </c>
      <c r="N2843" s="1">
        <v>4</v>
      </c>
      <c r="O2843" s="5">
        <v>18.52</v>
      </c>
      <c r="P2843" s="5">
        <v>81.48</v>
      </c>
      <c r="Q2843" s="1">
        <v>5</v>
      </c>
      <c r="R2843" s="1">
        <v>22</v>
      </c>
      <c r="S2843" s="6">
        <v>424.81799999999998</v>
      </c>
      <c r="T2843" s="6">
        <v>424.81799999999998</v>
      </c>
      <c r="W2843" s="1"/>
      <c r="X2843" s="1"/>
      <c r="Y2843" s="1"/>
      <c r="AC2843" s="1"/>
      <c r="AF2843" s="1"/>
      <c r="AG2843" s="1"/>
    </row>
    <row r="2844" spans="1:33" hidden="1" x14ac:dyDescent="0.25">
      <c r="A2844" s="1">
        <v>12</v>
      </c>
      <c r="B2844" s="1">
        <v>2017</v>
      </c>
      <c r="C2844" s="1">
        <v>351200112</v>
      </c>
      <c r="D2844" s="44" t="s">
        <v>182</v>
      </c>
      <c r="E2844" s="20">
        <v>0.88</v>
      </c>
      <c r="F2844" s="20">
        <v>0.73</v>
      </c>
      <c r="G2844" s="20">
        <v>0.15</v>
      </c>
      <c r="H2844" s="20">
        <v>0</v>
      </c>
      <c r="I2844" s="20">
        <v>4.2000000000000003E-2</v>
      </c>
      <c r="J2844" s="20">
        <v>0.37</v>
      </c>
      <c r="K2844" s="20">
        <v>0.38</v>
      </c>
      <c r="L2844" s="20">
        <v>8.9438100000000006E-2</v>
      </c>
      <c r="M2844" s="20">
        <v>5.3234898437500004E-2</v>
      </c>
      <c r="N2844" s="1">
        <v>19</v>
      </c>
      <c r="O2844" s="5">
        <v>45.71</v>
      </c>
      <c r="P2844" s="5">
        <v>54.29</v>
      </c>
      <c r="Q2844" s="1">
        <v>32</v>
      </c>
      <c r="R2844" s="1">
        <v>38</v>
      </c>
      <c r="S2844" s="6">
        <v>926.74800000000005</v>
      </c>
      <c r="T2844" s="6">
        <v>926.74800000000005</v>
      </c>
      <c r="W2844" s="1"/>
      <c r="X2844" s="1"/>
      <c r="Y2844" s="1"/>
      <c r="AC2844" s="1"/>
      <c r="AF2844" s="1"/>
      <c r="AG2844" s="1"/>
    </row>
    <row r="2845" spans="1:33" hidden="1" x14ac:dyDescent="0.25">
      <c r="A2845" s="1">
        <v>15</v>
      </c>
      <c r="B2845" s="1">
        <v>2017</v>
      </c>
      <c r="C2845" s="1">
        <v>351200115</v>
      </c>
      <c r="D2845" s="44" t="s">
        <v>182</v>
      </c>
      <c r="E2845" s="20">
        <v>6.0000000000000005E-2</v>
      </c>
      <c r="F2845" s="20">
        <v>0.05</v>
      </c>
      <c r="G2845" s="20">
        <v>0.01</v>
      </c>
      <c r="H2845" s="20">
        <v>0</v>
      </c>
      <c r="I2845" s="20">
        <v>0</v>
      </c>
      <c r="J2845" s="20">
        <v>2E-3</v>
      </c>
      <c r="K2845" s="20">
        <v>0.06</v>
      </c>
      <c r="L2845" s="20">
        <v>0</v>
      </c>
      <c r="M2845" s="20">
        <v>0</v>
      </c>
      <c r="N2845" s="1">
        <v>2</v>
      </c>
      <c r="O2845" s="5">
        <v>60</v>
      </c>
      <c r="P2845" s="5">
        <v>40</v>
      </c>
      <c r="Q2845" s="1">
        <v>9</v>
      </c>
      <c r="R2845" s="1">
        <v>6</v>
      </c>
      <c r="S2845" s="6"/>
      <c r="T2845" s="6"/>
      <c r="W2845" s="1"/>
      <c r="X2845" s="1"/>
      <c r="Y2845" s="1"/>
      <c r="AC2845" s="1"/>
      <c r="AF2845" s="1"/>
      <c r="AG2845" s="1"/>
    </row>
    <row r="2846" spans="1:33" hidden="1" x14ac:dyDescent="0.25">
      <c r="A2846" s="1">
        <v>12</v>
      </c>
      <c r="B2846" s="1">
        <v>2017</v>
      </c>
      <c r="C2846" s="1">
        <v>351210012</v>
      </c>
      <c r="D2846" s="44" t="s">
        <v>183</v>
      </c>
      <c r="E2846" s="20">
        <v>3.86</v>
      </c>
      <c r="F2846" s="20">
        <v>3.59</v>
      </c>
      <c r="G2846" s="20">
        <v>0.27</v>
      </c>
      <c r="H2846" s="20">
        <v>1.1000000000000001</v>
      </c>
      <c r="I2846" s="20">
        <v>2.1000000000000001E-2</v>
      </c>
      <c r="J2846" s="20">
        <v>0.19400000000000001</v>
      </c>
      <c r="K2846" s="20">
        <v>3.59</v>
      </c>
      <c r="L2846" s="20">
        <v>5.6858800000000001E-2</v>
      </c>
      <c r="M2846" s="20">
        <v>1.4913722395833334E-2</v>
      </c>
      <c r="N2846" s="1">
        <v>54</v>
      </c>
      <c r="O2846" s="5">
        <v>78.81</v>
      </c>
      <c r="P2846" s="5">
        <v>21.19</v>
      </c>
      <c r="Q2846" s="1">
        <v>93</v>
      </c>
      <c r="R2846" s="1">
        <v>25</v>
      </c>
      <c r="S2846" s="6">
        <v>242.946</v>
      </c>
      <c r="T2846" s="6">
        <v>242.946</v>
      </c>
      <c r="W2846" s="1"/>
      <c r="X2846" s="1"/>
      <c r="Y2846" s="1"/>
      <c r="AC2846" s="1"/>
      <c r="AF2846" s="1"/>
      <c r="AG2846" s="1"/>
    </row>
    <row r="2847" spans="1:33" hidden="1" x14ac:dyDescent="0.25">
      <c r="A2847" s="1">
        <v>9</v>
      </c>
      <c r="B2847" s="1">
        <v>2017</v>
      </c>
      <c r="C2847" s="1">
        <v>35122099</v>
      </c>
      <c r="D2847" s="44" t="s">
        <v>184</v>
      </c>
      <c r="E2847" s="20">
        <v>0.32999999999999996</v>
      </c>
      <c r="F2847" s="20">
        <v>0.3</v>
      </c>
      <c r="G2847" s="20">
        <v>0.03</v>
      </c>
      <c r="H2847" s="20">
        <v>0</v>
      </c>
      <c r="I2847" s="20">
        <v>6.8000000000000005E-2</v>
      </c>
      <c r="J2847" s="20">
        <v>0.04</v>
      </c>
      <c r="K2847" s="20">
        <v>0.21</v>
      </c>
      <c r="L2847" s="20">
        <v>7.8656999999999998E-3</v>
      </c>
      <c r="M2847" s="20">
        <v>8.0943367541666672E-2</v>
      </c>
      <c r="N2847" s="1">
        <v>9</v>
      </c>
      <c r="O2847" s="5">
        <v>55.7</v>
      </c>
      <c r="P2847" s="5">
        <v>44.3</v>
      </c>
      <c r="Q2847" s="1">
        <v>44</v>
      </c>
      <c r="R2847" s="1">
        <v>35</v>
      </c>
      <c r="S2847" s="6">
        <v>1405.944</v>
      </c>
      <c r="T2847" s="6">
        <v>154.65384</v>
      </c>
      <c r="W2847" s="1"/>
      <c r="X2847" s="1"/>
      <c r="Y2847" s="1"/>
      <c r="AC2847" s="1"/>
      <c r="AF2847" s="1"/>
      <c r="AG2847" s="1"/>
    </row>
    <row r="2848" spans="1:33" hidden="1" x14ac:dyDescent="0.25">
      <c r="A2848" s="1">
        <v>10</v>
      </c>
      <c r="B2848" s="1">
        <v>2017</v>
      </c>
      <c r="C2848" s="1">
        <v>351230810</v>
      </c>
      <c r="D2848" s="44" t="s">
        <v>185</v>
      </c>
      <c r="E2848" s="20">
        <v>0</v>
      </c>
      <c r="F2848" s="20">
        <v>0</v>
      </c>
      <c r="G2848" s="20">
        <v>0</v>
      </c>
      <c r="H2848" s="20">
        <v>0</v>
      </c>
      <c r="I2848" s="20">
        <v>0</v>
      </c>
      <c r="J2848" s="20">
        <v>0</v>
      </c>
      <c r="K2848" s="20">
        <v>0</v>
      </c>
      <c r="L2848" s="20">
        <v>1.578E-3</v>
      </c>
      <c r="M2848" s="20">
        <v>3.7066521710648143E-2</v>
      </c>
      <c r="N2848" s="1">
        <v>22</v>
      </c>
      <c r="O2848" s="5">
        <v>77.78</v>
      </c>
      <c r="P2848" s="5">
        <v>22.22</v>
      </c>
      <c r="Q2848" s="1">
        <v>7</v>
      </c>
      <c r="R2848" s="1">
        <v>2</v>
      </c>
      <c r="S2848" s="6">
        <v>645.61593240000002</v>
      </c>
      <c r="T2848" s="6">
        <v>645.61593240000002</v>
      </c>
      <c r="W2848" s="1"/>
      <c r="X2848" s="1"/>
      <c r="Y2848" s="1"/>
      <c r="AC2848" s="1"/>
      <c r="AF2848" s="1"/>
      <c r="AG2848" s="1"/>
    </row>
    <row r="2849" spans="1:33" hidden="1" x14ac:dyDescent="0.25">
      <c r="A2849" s="1">
        <v>5</v>
      </c>
      <c r="B2849" s="1">
        <v>2017</v>
      </c>
      <c r="C2849" s="1">
        <v>35124075</v>
      </c>
      <c r="D2849" s="44" t="s">
        <v>186</v>
      </c>
      <c r="E2849" s="20">
        <v>0.13</v>
      </c>
      <c r="F2849" s="20">
        <v>7.0000000000000007E-2</v>
      </c>
      <c r="G2849" s="20">
        <v>0.06</v>
      </c>
      <c r="H2849" s="20">
        <v>0</v>
      </c>
      <c r="I2849" s="20">
        <v>6.0999999999999999E-2</v>
      </c>
      <c r="J2849" s="20">
        <v>4.4999999999999998E-2</v>
      </c>
      <c r="K2849" s="20">
        <v>0.01</v>
      </c>
      <c r="L2849" s="20">
        <v>1.48554E-2</v>
      </c>
      <c r="M2849" s="20">
        <v>7.1305266203703699E-2</v>
      </c>
      <c r="N2849" s="1">
        <v>8</v>
      </c>
      <c r="O2849" s="5">
        <v>9.89</v>
      </c>
      <c r="P2849" s="5">
        <v>90.11</v>
      </c>
      <c r="Q2849" s="1">
        <v>9</v>
      </c>
      <c r="R2849" s="1">
        <v>82</v>
      </c>
      <c r="S2849" s="6">
        <v>1154.0340000000001</v>
      </c>
      <c r="T2849" s="6">
        <v>0</v>
      </c>
      <c r="W2849" s="1"/>
      <c r="X2849" s="1"/>
      <c r="Y2849" s="1"/>
      <c r="AC2849" s="1"/>
      <c r="AF2849" s="1"/>
      <c r="AG2849" s="1"/>
    </row>
    <row r="2850" spans="1:33" hidden="1" x14ac:dyDescent="0.25">
      <c r="A2850" s="1">
        <v>19</v>
      </c>
      <c r="B2850" s="1">
        <v>2017</v>
      </c>
      <c r="C2850" s="1">
        <v>351250619</v>
      </c>
      <c r="D2850" s="44" t="s">
        <v>187</v>
      </c>
      <c r="E2850" s="20">
        <v>6.0000000000000005E-2</v>
      </c>
      <c r="F2850" s="20">
        <v>0.05</v>
      </c>
      <c r="G2850" s="20">
        <v>0.01</v>
      </c>
      <c r="H2850" s="20">
        <v>0</v>
      </c>
      <c r="I2850" s="20">
        <v>1.2E-2</v>
      </c>
      <c r="J2850" s="20">
        <v>1E-3</v>
      </c>
      <c r="K2850" s="20">
        <v>0.05</v>
      </c>
      <c r="L2850" s="20">
        <v>4.6989999999999998E-4</v>
      </c>
      <c r="M2850" s="20">
        <v>1.3299161458333333E-2</v>
      </c>
      <c r="N2850" s="1">
        <v>3</v>
      </c>
      <c r="O2850" s="5">
        <v>39.29</v>
      </c>
      <c r="P2850" s="5">
        <v>60.71</v>
      </c>
      <c r="Q2850" s="1">
        <v>11</v>
      </c>
      <c r="R2850" s="1">
        <v>17</v>
      </c>
      <c r="S2850" s="6">
        <v>250.72400880000001</v>
      </c>
      <c r="T2850" s="6">
        <v>250.72400880000001</v>
      </c>
      <c r="W2850" s="1"/>
      <c r="X2850" s="1"/>
      <c r="Y2850" s="1"/>
      <c r="AC2850" s="1"/>
      <c r="AF2850" s="1"/>
      <c r="AG2850" s="1"/>
    </row>
    <row r="2851" spans="1:33" hidden="1" x14ac:dyDescent="0.25">
      <c r="A2851" s="1">
        <v>14</v>
      </c>
      <c r="B2851" s="1">
        <v>2017</v>
      </c>
      <c r="C2851" s="1">
        <v>351260514</v>
      </c>
      <c r="D2851" s="44" t="s">
        <v>188</v>
      </c>
      <c r="E2851" s="20">
        <v>0.42</v>
      </c>
      <c r="F2851" s="20">
        <v>0.42</v>
      </c>
      <c r="G2851" s="20">
        <v>0</v>
      </c>
      <c r="H2851" s="20">
        <v>0.03</v>
      </c>
      <c r="I2851" s="20">
        <v>1.2E-2</v>
      </c>
      <c r="J2851" s="20">
        <v>0</v>
      </c>
      <c r="K2851" s="20">
        <v>0.41</v>
      </c>
      <c r="L2851" s="20">
        <v>5.5600000000000003E-5</v>
      </c>
      <c r="M2851" s="20">
        <v>1.0188436979166667E-2</v>
      </c>
      <c r="N2851" s="1">
        <v>19</v>
      </c>
      <c r="O2851" s="5">
        <v>94.87</v>
      </c>
      <c r="P2851" s="5">
        <v>5.13</v>
      </c>
      <c r="Q2851" s="1">
        <v>37</v>
      </c>
      <c r="R2851" s="1">
        <v>2</v>
      </c>
      <c r="S2851" s="6">
        <v>183.99435120000001</v>
      </c>
      <c r="T2851" s="6">
        <v>183.99435120000001</v>
      </c>
      <c r="W2851" s="1"/>
      <c r="X2851" s="1"/>
      <c r="Y2851" s="1"/>
      <c r="AC2851" s="1"/>
      <c r="AF2851" s="1"/>
      <c r="AG2851" s="1"/>
    </row>
    <row r="2852" spans="1:33" hidden="1" x14ac:dyDescent="0.25">
      <c r="A2852" s="1">
        <v>5</v>
      </c>
      <c r="B2852" s="1">
        <v>2017</v>
      </c>
      <c r="C2852" s="1">
        <v>35127045</v>
      </c>
      <c r="D2852" s="44" t="s">
        <v>189</v>
      </c>
      <c r="E2852" s="20">
        <v>0.09</v>
      </c>
      <c r="F2852" s="20">
        <v>0.08</v>
      </c>
      <c r="G2852" s="20">
        <v>0.01</v>
      </c>
      <c r="H2852" s="20">
        <v>0</v>
      </c>
      <c r="I2852" s="20">
        <v>8.9999999999999993E-3</v>
      </c>
      <c r="J2852" s="20">
        <v>2E-3</v>
      </c>
      <c r="K2852" s="20">
        <v>0.08</v>
      </c>
      <c r="L2852" s="20">
        <v>4.2881999999999998E-3</v>
      </c>
      <c r="M2852" s="20">
        <v>1.0158775E-2</v>
      </c>
      <c r="N2852" s="1">
        <v>16</v>
      </c>
      <c r="O2852" s="5">
        <v>48.15</v>
      </c>
      <c r="P2852" s="5">
        <v>51.85</v>
      </c>
      <c r="Q2852" s="1">
        <v>26</v>
      </c>
      <c r="R2852" s="1">
        <v>28</v>
      </c>
      <c r="S2852" s="6">
        <v>118.26</v>
      </c>
      <c r="T2852" s="6">
        <v>118.26</v>
      </c>
      <c r="W2852" s="1"/>
      <c r="X2852" s="1"/>
      <c r="Y2852" s="1"/>
      <c r="AC2852" s="1"/>
      <c r="AF2852" s="1"/>
      <c r="AG2852" s="1"/>
    </row>
    <row r="2853" spans="1:33" hidden="1" x14ac:dyDescent="0.25">
      <c r="A2853" s="1">
        <v>9</v>
      </c>
      <c r="B2853" s="1">
        <v>2017</v>
      </c>
      <c r="C2853" s="1">
        <v>35127049</v>
      </c>
      <c r="D2853" s="44" t="s">
        <v>189</v>
      </c>
      <c r="E2853" s="20">
        <v>0</v>
      </c>
      <c r="F2853" s="20">
        <v>0</v>
      </c>
      <c r="G2853" s="20">
        <v>0</v>
      </c>
      <c r="H2853" s="20">
        <v>0</v>
      </c>
      <c r="I2853" s="20">
        <v>0</v>
      </c>
      <c r="J2853" s="20">
        <v>0</v>
      </c>
      <c r="K2853" s="20">
        <v>0</v>
      </c>
      <c r="L2853" s="20">
        <v>4.6300000000000001E-5</v>
      </c>
      <c r="M2853" s="20">
        <v>0</v>
      </c>
      <c r="N2853" s="1">
        <v>0</v>
      </c>
      <c r="O2853" s="5">
        <v>0</v>
      </c>
      <c r="P2853" s="5">
        <v>100</v>
      </c>
      <c r="Q2853" s="1">
        <v>0</v>
      </c>
      <c r="R2853" s="1">
        <v>2</v>
      </c>
      <c r="S2853" s="6"/>
      <c r="T2853" s="6"/>
      <c r="W2853" s="1"/>
      <c r="X2853" s="1"/>
      <c r="Y2853" s="1"/>
      <c r="AC2853" s="1"/>
      <c r="AF2853" s="1"/>
      <c r="AG2853" s="1"/>
    </row>
    <row r="2854" spans="1:33" hidden="1" x14ac:dyDescent="0.25">
      <c r="A2854" s="1">
        <v>5</v>
      </c>
      <c r="B2854" s="1">
        <v>2017</v>
      </c>
      <c r="C2854" s="1">
        <v>35128035</v>
      </c>
      <c r="D2854" s="44" t="s">
        <v>190</v>
      </c>
      <c r="E2854" s="20">
        <v>2.81</v>
      </c>
      <c r="F2854" s="20">
        <v>2.79</v>
      </c>
      <c r="G2854" s="20">
        <v>0.02</v>
      </c>
      <c r="H2854" s="20">
        <v>0</v>
      </c>
      <c r="I2854" s="20">
        <v>2.593</v>
      </c>
      <c r="J2854" s="20">
        <v>0.16800000000000001</v>
      </c>
      <c r="K2854" s="20">
        <v>0.01</v>
      </c>
      <c r="L2854" s="20">
        <v>4.8237099999999998E-2</v>
      </c>
      <c r="M2854" s="20">
        <v>0.19671176045486113</v>
      </c>
      <c r="N2854" s="1">
        <v>11</v>
      </c>
      <c r="O2854" s="5">
        <v>22.67</v>
      </c>
      <c r="P2854" s="5">
        <v>77.33</v>
      </c>
      <c r="Q2854" s="1">
        <v>17</v>
      </c>
      <c r="R2854" s="1">
        <v>58</v>
      </c>
      <c r="S2854" s="6">
        <v>3464.748</v>
      </c>
      <c r="T2854" s="6">
        <v>0</v>
      </c>
      <c r="W2854" s="1"/>
      <c r="X2854" s="1"/>
      <c r="Y2854" s="1"/>
      <c r="AC2854" s="1"/>
      <c r="AF2854" s="1"/>
      <c r="AG2854" s="1"/>
    </row>
    <row r="2855" spans="1:33" hidden="1" x14ac:dyDescent="0.25">
      <c r="A2855" s="1">
        <v>15</v>
      </c>
      <c r="B2855" s="1">
        <v>2017</v>
      </c>
      <c r="C2855" s="1">
        <v>351290215</v>
      </c>
      <c r="D2855" s="44" t="s">
        <v>191</v>
      </c>
      <c r="E2855" s="20">
        <v>0.1</v>
      </c>
      <c r="F2855" s="20">
        <v>0.06</v>
      </c>
      <c r="G2855" s="20">
        <v>0.04</v>
      </c>
      <c r="H2855" s="20">
        <v>0</v>
      </c>
      <c r="I2855" s="20">
        <v>1.4E-2</v>
      </c>
      <c r="J2855" s="20">
        <v>1E-3</v>
      </c>
      <c r="K2855" s="20">
        <v>0.08</v>
      </c>
      <c r="L2855" s="20">
        <v>3.5013000000000002E-3</v>
      </c>
      <c r="M2855" s="20">
        <v>1.6988762461577871E-2</v>
      </c>
      <c r="N2855" s="1">
        <v>9</v>
      </c>
      <c r="O2855" s="5">
        <v>33.33</v>
      </c>
      <c r="P2855" s="5">
        <v>66.67</v>
      </c>
      <c r="Q2855" s="1">
        <v>13</v>
      </c>
      <c r="R2855" s="1">
        <v>26</v>
      </c>
      <c r="S2855" s="6">
        <v>267.51060000000001</v>
      </c>
      <c r="T2855" s="6">
        <v>256.81017600000001</v>
      </c>
      <c r="W2855" s="1"/>
      <c r="X2855" s="1"/>
      <c r="Y2855" s="1"/>
      <c r="AC2855" s="1"/>
      <c r="AF2855" s="1"/>
      <c r="AG2855" s="1"/>
    </row>
    <row r="2856" spans="1:33" hidden="1" x14ac:dyDescent="0.25">
      <c r="A2856" s="1">
        <v>18</v>
      </c>
      <c r="B2856" s="1">
        <v>2017</v>
      </c>
      <c r="C2856" s="1">
        <v>351290218</v>
      </c>
      <c r="D2856" s="44" t="s">
        <v>191</v>
      </c>
      <c r="E2856" s="20">
        <v>0.02</v>
      </c>
      <c r="F2856" s="20">
        <v>0.02</v>
      </c>
      <c r="G2856" s="20">
        <v>0</v>
      </c>
      <c r="H2856" s="20">
        <v>0</v>
      </c>
      <c r="I2856" s="20">
        <v>0</v>
      </c>
      <c r="J2856" s="20">
        <v>1.4E-2</v>
      </c>
      <c r="K2856" s="20">
        <v>0.01</v>
      </c>
      <c r="L2856" s="20">
        <v>0</v>
      </c>
      <c r="M2856" s="20">
        <v>0</v>
      </c>
      <c r="N2856" s="1">
        <v>3</v>
      </c>
      <c r="O2856" s="5">
        <v>100</v>
      </c>
      <c r="P2856" s="5">
        <v>0</v>
      </c>
      <c r="Q2856" s="1">
        <v>6</v>
      </c>
      <c r="R2856" s="1">
        <v>0</v>
      </c>
      <c r="S2856" s="6"/>
      <c r="T2856" s="6"/>
      <c r="W2856" s="1"/>
      <c r="X2856" s="1"/>
      <c r="Y2856" s="1"/>
      <c r="AC2856" s="1"/>
      <c r="AF2856" s="1"/>
      <c r="AG2856" s="1"/>
    </row>
    <row r="2857" spans="1:33" hidden="1" x14ac:dyDescent="0.25">
      <c r="A2857" s="1">
        <v>6</v>
      </c>
      <c r="B2857" s="1">
        <v>2017</v>
      </c>
      <c r="C2857" s="1">
        <v>35130096</v>
      </c>
      <c r="D2857" s="44" t="s">
        <v>192</v>
      </c>
      <c r="E2857" s="20">
        <v>1.3900000000000001</v>
      </c>
      <c r="F2857" s="20">
        <v>1.27</v>
      </c>
      <c r="G2857" s="20">
        <v>0.12</v>
      </c>
      <c r="H2857" s="20">
        <v>0</v>
      </c>
      <c r="I2857" s="20">
        <v>1.25</v>
      </c>
      <c r="J2857" s="20">
        <v>7.8E-2</v>
      </c>
      <c r="K2857" s="20">
        <v>0.02</v>
      </c>
      <c r="L2857" s="20">
        <v>4.4647399999999997E-2</v>
      </c>
      <c r="M2857" s="20">
        <v>0.81417364583333329</v>
      </c>
      <c r="N2857" s="1">
        <v>9</v>
      </c>
      <c r="O2857" s="5">
        <v>10.62</v>
      </c>
      <c r="P2857" s="5">
        <v>89.38</v>
      </c>
      <c r="Q2857" s="1">
        <v>12</v>
      </c>
      <c r="R2857" s="1">
        <v>101</v>
      </c>
      <c r="S2857" s="6">
        <v>6280.5941999999995</v>
      </c>
      <c r="T2857" s="6">
        <v>2700.6555060000001</v>
      </c>
      <c r="W2857" s="1"/>
      <c r="X2857" s="1"/>
      <c r="Y2857" s="1"/>
      <c r="AC2857" s="1"/>
      <c r="AF2857" s="1"/>
      <c r="AG2857" s="1"/>
    </row>
    <row r="2858" spans="1:33" hidden="1" x14ac:dyDescent="0.25">
      <c r="A2858" s="1">
        <v>10</v>
      </c>
      <c r="B2858" s="1">
        <v>2017</v>
      </c>
      <c r="C2858" s="1">
        <v>351300910</v>
      </c>
      <c r="D2858" s="44" t="s">
        <v>192</v>
      </c>
      <c r="E2858" s="20">
        <v>0.04</v>
      </c>
      <c r="F2858" s="20">
        <v>0.04</v>
      </c>
      <c r="G2858" s="20">
        <v>0</v>
      </c>
      <c r="H2858" s="20">
        <v>0</v>
      </c>
      <c r="I2858" s="20">
        <v>0</v>
      </c>
      <c r="J2858" s="20">
        <v>3.7999999999999999E-2</v>
      </c>
      <c r="K2858" s="20">
        <v>0</v>
      </c>
      <c r="L2858" s="20">
        <v>2.5370000000000002E-3</v>
      </c>
      <c r="M2858" s="20">
        <v>0</v>
      </c>
      <c r="N2858" s="1">
        <v>5</v>
      </c>
      <c r="O2858" s="5">
        <v>64.290000000000006</v>
      </c>
      <c r="P2858" s="5">
        <v>35.71</v>
      </c>
      <c r="Q2858" s="1">
        <v>9</v>
      </c>
      <c r="R2858" s="1">
        <v>5</v>
      </c>
      <c r="S2858" s="6"/>
      <c r="T2858" s="6"/>
      <c r="W2858" s="1"/>
      <c r="X2858" s="1"/>
      <c r="Y2858" s="1"/>
      <c r="AC2858" s="1"/>
      <c r="AF2858" s="1"/>
      <c r="AG2858" s="1"/>
    </row>
    <row r="2859" spans="1:33" hidden="1" x14ac:dyDescent="0.25">
      <c r="A2859" s="1">
        <v>4</v>
      </c>
      <c r="B2859" s="1">
        <v>2017</v>
      </c>
      <c r="C2859" s="1">
        <v>35131084</v>
      </c>
      <c r="D2859" s="44" t="s">
        <v>193</v>
      </c>
      <c r="E2859" s="20">
        <v>0.11</v>
      </c>
      <c r="F2859" s="20">
        <v>0.01</v>
      </c>
      <c r="G2859" s="20">
        <v>0.1</v>
      </c>
      <c r="H2859" s="20">
        <v>0</v>
      </c>
      <c r="I2859" s="20">
        <v>7.0000000000000007E-2</v>
      </c>
      <c r="J2859" s="20">
        <v>8.9999999999999993E-3</v>
      </c>
      <c r="K2859" s="20">
        <v>0.01</v>
      </c>
      <c r="L2859" s="20">
        <v>1.81709E-2</v>
      </c>
      <c r="M2859" s="20">
        <v>9.9829011260416683E-2</v>
      </c>
      <c r="N2859" s="1">
        <v>9</v>
      </c>
      <c r="O2859" s="5">
        <v>21.74</v>
      </c>
      <c r="P2859" s="5">
        <v>78.260000000000005</v>
      </c>
      <c r="Q2859" s="1">
        <v>10</v>
      </c>
      <c r="R2859" s="1">
        <v>36</v>
      </c>
      <c r="S2859" s="6">
        <v>1806.30648</v>
      </c>
      <c r="T2859" s="6">
        <v>1806.30648</v>
      </c>
      <c r="W2859" s="1"/>
      <c r="X2859" s="1"/>
      <c r="Y2859" s="1"/>
      <c r="AC2859" s="1"/>
      <c r="AF2859" s="1"/>
      <c r="AG2859" s="1"/>
    </row>
    <row r="2860" spans="1:33" hidden="1" x14ac:dyDescent="0.25">
      <c r="A2860" s="1">
        <v>9</v>
      </c>
      <c r="B2860" s="1">
        <v>2017</v>
      </c>
      <c r="C2860" s="1">
        <v>35131089</v>
      </c>
      <c r="D2860" s="44" t="s">
        <v>193</v>
      </c>
      <c r="E2860" s="20">
        <v>0.03</v>
      </c>
      <c r="F2860" s="20">
        <v>0.03</v>
      </c>
      <c r="G2860" s="20">
        <v>0</v>
      </c>
      <c r="H2860" s="20">
        <v>0</v>
      </c>
      <c r="I2860" s="20">
        <v>0</v>
      </c>
      <c r="J2860" s="20">
        <v>0</v>
      </c>
      <c r="K2860" s="20">
        <v>0.03</v>
      </c>
      <c r="L2860" s="20">
        <v>4.0739999999999998E-4</v>
      </c>
      <c r="M2860" s="20">
        <v>0</v>
      </c>
      <c r="N2860" s="1">
        <v>2</v>
      </c>
      <c r="O2860" s="5">
        <v>100</v>
      </c>
      <c r="P2860" s="5">
        <v>0</v>
      </c>
      <c r="Q2860" s="1">
        <v>3</v>
      </c>
      <c r="R2860" s="1">
        <v>0</v>
      </c>
      <c r="S2860" s="6"/>
      <c r="T2860" s="6"/>
      <c r="W2860" s="1"/>
      <c r="X2860" s="1"/>
      <c r="Y2860" s="1"/>
      <c r="AC2860" s="1"/>
      <c r="AF2860" s="1"/>
      <c r="AG2860" s="1"/>
    </row>
    <row r="2861" spans="1:33" hidden="1" x14ac:dyDescent="0.25">
      <c r="A2861" s="1">
        <v>8</v>
      </c>
      <c r="B2861" s="1">
        <v>2017</v>
      </c>
      <c r="C2861" s="1">
        <v>35132078</v>
      </c>
      <c r="D2861" s="44" t="s">
        <v>194</v>
      </c>
      <c r="E2861" s="20">
        <v>0.81</v>
      </c>
      <c r="F2861" s="20">
        <v>0.78</v>
      </c>
      <c r="G2861" s="20">
        <v>0.03</v>
      </c>
      <c r="H2861" s="20">
        <v>0</v>
      </c>
      <c r="I2861" s="20">
        <v>0.314</v>
      </c>
      <c r="J2861" s="20">
        <v>3.0000000000000001E-3</v>
      </c>
      <c r="K2861" s="20">
        <v>0.49</v>
      </c>
      <c r="L2861" s="20">
        <v>9.7205999999999994E-3</v>
      </c>
      <c r="M2861" s="20">
        <v>1.553184765625E-2</v>
      </c>
      <c r="N2861" s="1">
        <v>47</v>
      </c>
      <c r="O2861" s="5">
        <v>70.91</v>
      </c>
      <c r="P2861" s="5">
        <v>29.09</v>
      </c>
      <c r="Q2861" s="1">
        <v>78</v>
      </c>
      <c r="R2861" s="1">
        <v>32</v>
      </c>
      <c r="S2861" s="6">
        <v>321.45605999999998</v>
      </c>
      <c r="T2861" s="6">
        <v>321.45605999999998</v>
      </c>
      <c r="W2861" s="1"/>
      <c r="X2861" s="1"/>
      <c r="Y2861" s="1"/>
      <c r="AC2861" s="1"/>
      <c r="AF2861" s="1"/>
      <c r="AG2861" s="1"/>
    </row>
    <row r="2862" spans="1:33" hidden="1" x14ac:dyDescent="0.25">
      <c r="A2862" s="1">
        <v>17</v>
      </c>
      <c r="B2862" s="1">
        <v>2017</v>
      </c>
      <c r="C2862" s="1">
        <v>351330617</v>
      </c>
      <c r="D2862" s="44" t="s">
        <v>195</v>
      </c>
      <c r="E2862" s="20">
        <v>9.9999999999999992E-2</v>
      </c>
      <c r="F2862" s="20">
        <v>0.09</v>
      </c>
      <c r="G2862" s="20">
        <v>0.01</v>
      </c>
      <c r="H2862" s="20">
        <v>0.19</v>
      </c>
      <c r="I2862" s="20">
        <v>5.0000000000000001E-3</v>
      </c>
      <c r="J2862" s="20">
        <v>0</v>
      </c>
      <c r="K2862" s="20">
        <v>0.09</v>
      </c>
      <c r="L2862" s="20">
        <v>1.4469999999999999E-4</v>
      </c>
      <c r="M2862" s="20">
        <v>4.8161614583333333E-3</v>
      </c>
      <c r="N2862" s="1">
        <v>1</v>
      </c>
      <c r="O2862" s="5">
        <v>66.67</v>
      </c>
      <c r="P2862" s="5">
        <v>33.33</v>
      </c>
      <c r="Q2862" s="1">
        <v>6</v>
      </c>
      <c r="R2862" s="1">
        <v>3</v>
      </c>
      <c r="S2862" s="6">
        <v>77.489999999999995</v>
      </c>
      <c r="T2862" s="6">
        <v>77.489999999999995</v>
      </c>
      <c r="W2862" s="1"/>
      <c r="X2862" s="1"/>
      <c r="Y2862" s="1"/>
      <c r="AC2862" s="1"/>
      <c r="AF2862" s="1"/>
      <c r="AG2862" s="1"/>
    </row>
    <row r="2863" spans="1:33" hidden="1" x14ac:dyDescent="0.25">
      <c r="A2863" s="1">
        <v>2</v>
      </c>
      <c r="B2863" s="1">
        <v>2017</v>
      </c>
      <c r="C2863" s="1">
        <v>35134052</v>
      </c>
      <c r="D2863" s="44" t="s">
        <v>196</v>
      </c>
      <c r="E2863" s="20">
        <v>0.02</v>
      </c>
      <c r="F2863" s="20">
        <v>0.01</v>
      </c>
      <c r="G2863" s="20">
        <v>0.01</v>
      </c>
      <c r="H2863" s="20">
        <v>0.03</v>
      </c>
      <c r="I2863" s="20">
        <v>0</v>
      </c>
      <c r="J2863" s="20">
        <v>8.9999999999999993E-3</v>
      </c>
      <c r="K2863" s="20">
        <v>0.01</v>
      </c>
      <c r="L2863" s="20">
        <v>1.771E-3</v>
      </c>
      <c r="M2863" s="20">
        <v>0.24083068287037038</v>
      </c>
      <c r="N2863" s="1">
        <v>10</v>
      </c>
      <c r="O2863" s="5">
        <v>52</v>
      </c>
      <c r="P2863" s="5">
        <v>48</v>
      </c>
      <c r="Q2863" s="1">
        <v>13</v>
      </c>
      <c r="R2863" s="1">
        <v>12</v>
      </c>
      <c r="S2863" s="6">
        <v>3397.52772</v>
      </c>
      <c r="T2863" s="6">
        <v>0</v>
      </c>
      <c r="W2863" s="1"/>
      <c r="X2863" s="1"/>
      <c r="Y2863" s="1"/>
      <c r="AC2863" s="1"/>
      <c r="AF2863" s="1"/>
      <c r="AG2863" s="1"/>
    </row>
    <row r="2864" spans="1:33" hidden="1" x14ac:dyDescent="0.25">
      <c r="A2864" s="1">
        <v>7</v>
      </c>
      <c r="B2864" s="1">
        <v>2017</v>
      </c>
      <c r="C2864" s="1">
        <v>35135047</v>
      </c>
      <c r="D2864" s="44" t="s">
        <v>197</v>
      </c>
      <c r="E2864" s="20">
        <v>12.45</v>
      </c>
      <c r="F2864" s="20">
        <v>12.25</v>
      </c>
      <c r="G2864" s="20">
        <v>0.2</v>
      </c>
      <c r="H2864" s="20">
        <v>0</v>
      </c>
      <c r="I2864" s="20">
        <v>4.5830000000000002</v>
      </c>
      <c r="J2864" s="20">
        <v>7.851</v>
      </c>
      <c r="K2864" s="20">
        <v>0</v>
      </c>
      <c r="L2864" s="20">
        <v>2.1217300000000001E-2</v>
      </c>
      <c r="M2864" s="20">
        <v>0.37623169369560183</v>
      </c>
      <c r="N2864" s="1">
        <v>33</v>
      </c>
      <c r="O2864" s="5">
        <v>55.41</v>
      </c>
      <c r="P2864" s="5">
        <v>44.59</v>
      </c>
      <c r="Q2864" s="1">
        <v>41</v>
      </c>
      <c r="R2864" s="1">
        <v>33</v>
      </c>
      <c r="S2864" s="6">
        <v>3426.138778</v>
      </c>
      <c r="T2864" s="6">
        <v>3426.138778</v>
      </c>
      <c r="W2864" s="1"/>
      <c r="X2864" s="1"/>
      <c r="Y2864" s="1"/>
      <c r="AC2864" s="1"/>
      <c r="AF2864" s="1"/>
      <c r="AG2864" s="1"/>
    </row>
    <row r="2865" spans="1:33" hidden="1" x14ac:dyDescent="0.25">
      <c r="A2865" s="1">
        <v>2</v>
      </c>
      <c r="B2865" s="1">
        <v>2017</v>
      </c>
      <c r="C2865" s="1">
        <v>35136032</v>
      </c>
      <c r="D2865" s="44" t="s">
        <v>198</v>
      </c>
      <c r="E2865" s="20">
        <v>0.14000000000000001</v>
      </c>
      <c r="F2865" s="20">
        <v>0.14000000000000001</v>
      </c>
      <c r="G2865" s="20">
        <v>0</v>
      </c>
      <c r="H2865" s="20">
        <v>0</v>
      </c>
      <c r="I2865" s="20">
        <v>8.9999999999999993E-3</v>
      </c>
      <c r="J2865" s="20">
        <v>0</v>
      </c>
      <c r="K2865" s="20">
        <v>0.12</v>
      </c>
      <c r="L2865" s="20">
        <v>1.0358600000000001E-2</v>
      </c>
      <c r="M2865" s="20">
        <v>3.6737424087962968E-2</v>
      </c>
      <c r="N2865" s="1">
        <v>33</v>
      </c>
      <c r="O2865" s="5">
        <v>79.069999999999993</v>
      </c>
      <c r="P2865" s="5">
        <v>20.93</v>
      </c>
      <c r="Q2865" s="1">
        <v>34</v>
      </c>
      <c r="R2865" s="1">
        <v>9</v>
      </c>
      <c r="S2865" s="6">
        <v>593.0172</v>
      </c>
      <c r="T2865" s="6">
        <v>94.882751999999996</v>
      </c>
      <c r="W2865" s="1"/>
      <c r="X2865" s="1"/>
      <c r="Y2865" s="1"/>
      <c r="AC2865" s="1"/>
      <c r="AF2865" s="1"/>
      <c r="AG2865" s="1"/>
    </row>
    <row r="2866" spans="1:33" hidden="1" x14ac:dyDescent="0.25">
      <c r="A2866" s="1">
        <v>9</v>
      </c>
      <c r="B2866" s="1">
        <v>2017</v>
      </c>
      <c r="C2866" s="1">
        <v>35137029</v>
      </c>
      <c r="D2866" s="44" t="s">
        <v>199</v>
      </c>
      <c r="E2866" s="20">
        <v>1.1800000000000002</v>
      </c>
      <c r="F2866" s="20">
        <v>0.68</v>
      </c>
      <c r="G2866" s="20">
        <v>0.5</v>
      </c>
      <c r="H2866" s="20">
        <v>0.08</v>
      </c>
      <c r="I2866" s="20">
        <v>3.6999999999999998E-2</v>
      </c>
      <c r="J2866" s="20">
        <v>0.316</v>
      </c>
      <c r="K2866" s="20">
        <v>0.72</v>
      </c>
      <c r="L2866" s="20">
        <v>9.9208400000000002E-2</v>
      </c>
      <c r="M2866" s="20">
        <v>8.8081071870370384E-2</v>
      </c>
      <c r="N2866" s="1">
        <v>31</v>
      </c>
      <c r="O2866" s="5">
        <v>49.62</v>
      </c>
      <c r="P2866" s="5">
        <v>50.38</v>
      </c>
      <c r="Q2866" s="1">
        <v>66</v>
      </c>
      <c r="R2866" s="1">
        <v>67</v>
      </c>
      <c r="S2866" s="6">
        <v>1606.77</v>
      </c>
      <c r="T2866" s="6">
        <v>0</v>
      </c>
      <c r="W2866" s="1"/>
      <c r="X2866" s="1"/>
      <c r="Y2866" s="1"/>
      <c r="AC2866" s="1"/>
      <c r="AF2866" s="1"/>
      <c r="AG2866" s="1"/>
    </row>
    <row r="2867" spans="1:33" hidden="1" x14ac:dyDescent="0.25">
      <c r="A2867" s="1">
        <v>6</v>
      </c>
      <c r="B2867" s="1">
        <v>2017</v>
      </c>
      <c r="C2867" s="1">
        <v>35138016</v>
      </c>
      <c r="D2867" s="44" t="s">
        <v>200</v>
      </c>
      <c r="E2867" s="20">
        <v>0.13</v>
      </c>
      <c r="F2867" s="20">
        <v>0</v>
      </c>
      <c r="G2867" s="20">
        <v>0.13</v>
      </c>
      <c r="H2867" s="20">
        <v>0</v>
      </c>
      <c r="I2867" s="20">
        <v>0</v>
      </c>
      <c r="J2867" s="20">
        <v>3.7999999999999999E-2</v>
      </c>
      <c r="K2867" s="20">
        <v>0</v>
      </c>
      <c r="L2867" s="20">
        <v>8.96227E-2</v>
      </c>
      <c r="M2867" s="20">
        <v>1.3918114583333334</v>
      </c>
      <c r="N2867" s="1">
        <v>0</v>
      </c>
      <c r="O2867" s="5">
        <v>1.3</v>
      </c>
      <c r="P2867" s="5">
        <v>98.7</v>
      </c>
      <c r="Q2867" s="1">
        <v>1</v>
      </c>
      <c r="R2867" s="1">
        <v>76</v>
      </c>
      <c r="S2867" s="6">
        <v>21136.566180000002</v>
      </c>
      <c r="T2867" s="6">
        <v>6129.6041930000001</v>
      </c>
      <c r="W2867" s="1"/>
      <c r="X2867" s="1"/>
      <c r="Y2867" s="1"/>
      <c r="AC2867" s="1"/>
      <c r="AF2867" s="1"/>
      <c r="AG2867" s="1"/>
    </row>
    <row r="2868" spans="1:33" hidden="1" x14ac:dyDescent="0.25">
      <c r="A2868" s="1">
        <v>18</v>
      </c>
      <c r="B2868" s="1">
        <v>2017</v>
      </c>
      <c r="C2868" s="1">
        <v>351385018</v>
      </c>
      <c r="D2868" s="44" t="s">
        <v>201</v>
      </c>
      <c r="E2868" s="20">
        <v>0</v>
      </c>
      <c r="F2868" s="20">
        <v>0</v>
      </c>
      <c r="G2868" s="20">
        <v>0</v>
      </c>
      <c r="H2868" s="20">
        <v>0</v>
      </c>
      <c r="I2868" s="20">
        <v>4.0000000000000001E-3</v>
      </c>
      <c r="J2868" s="20">
        <v>0</v>
      </c>
      <c r="K2868" s="20">
        <v>0</v>
      </c>
      <c r="L2868" s="20">
        <v>0</v>
      </c>
      <c r="M2868" s="20">
        <v>3.481958333333333E-3</v>
      </c>
      <c r="N2868" s="1">
        <v>1</v>
      </c>
      <c r="O2868" s="5">
        <v>75</v>
      </c>
      <c r="P2868" s="5">
        <v>25</v>
      </c>
      <c r="Q2868" s="1">
        <v>6</v>
      </c>
      <c r="R2868" s="1">
        <v>2</v>
      </c>
      <c r="S2868" s="6">
        <v>69.452510399999994</v>
      </c>
      <c r="T2868" s="6">
        <v>69.452510399999994</v>
      </c>
      <c r="W2868" s="1"/>
      <c r="X2868" s="1"/>
      <c r="Y2868" s="1"/>
      <c r="AC2868" s="1"/>
      <c r="AF2868" s="1"/>
      <c r="AG2868" s="1"/>
    </row>
    <row r="2869" spans="1:33" hidden="1" x14ac:dyDescent="0.25">
      <c r="A2869" s="1">
        <v>4</v>
      </c>
      <c r="B2869" s="1">
        <v>2017</v>
      </c>
      <c r="C2869" s="1">
        <v>35139004</v>
      </c>
      <c r="D2869" s="44" t="s">
        <v>202</v>
      </c>
      <c r="E2869" s="20">
        <v>0.1</v>
      </c>
      <c r="F2869" s="20">
        <v>0.1</v>
      </c>
      <c r="G2869" s="20">
        <v>0</v>
      </c>
      <c r="H2869" s="20">
        <v>0</v>
      </c>
      <c r="I2869" s="20">
        <v>0</v>
      </c>
      <c r="J2869" s="20">
        <v>0</v>
      </c>
      <c r="K2869" s="20">
        <v>0.09</v>
      </c>
      <c r="L2869" s="20">
        <v>1.24516E-2</v>
      </c>
      <c r="M2869" s="20">
        <v>2.0729738020833336E-2</v>
      </c>
      <c r="N2869" s="1">
        <v>43</v>
      </c>
      <c r="O2869" s="5">
        <v>93.9</v>
      </c>
      <c r="P2869" s="5">
        <v>6.1</v>
      </c>
      <c r="Q2869" s="1">
        <v>77</v>
      </c>
      <c r="R2869" s="1">
        <v>5</v>
      </c>
      <c r="S2869" s="6">
        <v>359.33344199999999</v>
      </c>
      <c r="T2869" s="6">
        <v>316.21342900000002</v>
      </c>
      <c r="W2869" s="1"/>
      <c r="X2869" s="1"/>
      <c r="Y2869" s="1"/>
      <c r="AC2869" s="1"/>
      <c r="AF2869" s="1"/>
      <c r="AG2869" s="1"/>
    </row>
    <row r="2870" spans="1:33" hidden="1" x14ac:dyDescent="0.25">
      <c r="A2870" s="1">
        <v>9</v>
      </c>
      <c r="B2870" s="1">
        <v>2017</v>
      </c>
      <c r="C2870" s="1">
        <v>35140079</v>
      </c>
      <c r="D2870" s="44" t="s">
        <v>203</v>
      </c>
      <c r="E2870" s="20">
        <v>0</v>
      </c>
      <c r="F2870" s="20">
        <v>0</v>
      </c>
      <c r="G2870" s="20">
        <v>0</v>
      </c>
      <c r="H2870" s="20">
        <v>0</v>
      </c>
      <c r="I2870" s="20">
        <v>0</v>
      </c>
      <c r="J2870" s="20">
        <v>3.0000000000000001E-3</v>
      </c>
      <c r="K2870" s="20">
        <v>0</v>
      </c>
      <c r="L2870" s="20">
        <v>0</v>
      </c>
      <c r="M2870" s="20">
        <v>0</v>
      </c>
      <c r="N2870" s="1">
        <v>0</v>
      </c>
      <c r="O2870" s="5">
        <v>100</v>
      </c>
      <c r="P2870" s="5">
        <v>0</v>
      </c>
      <c r="Q2870" s="1">
        <v>1</v>
      </c>
      <c r="R2870" s="1">
        <v>0</v>
      </c>
      <c r="S2870" s="6"/>
      <c r="T2870" s="6"/>
      <c r="W2870" s="1"/>
      <c r="X2870" s="1"/>
      <c r="Y2870" s="1"/>
      <c r="AC2870" s="1"/>
      <c r="AF2870" s="1"/>
      <c r="AG2870" s="1"/>
    </row>
    <row r="2871" spans="1:33" hidden="1" x14ac:dyDescent="0.25">
      <c r="A2871" s="1">
        <v>16</v>
      </c>
      <c r="B2871" s="1">
        <v>2017</v>
      </c>
      <c r="C2871" s="1">
        <v>351400716</v>
      </c>
      <c r="D2871" s="44" t="s">
        <v>203</v>
      </c>
      <c r="E2871" s="20">
        <v>0.01</v>
      </c>
      <c r="F2871" s="20">
        <v>0</v>
      </c>
      <c r="G2871" s="20">
        <v>0.01</v>
      </c>
      <c r="H2871" s="20">
        <v>0</v>
      </c>
      <c r="I2871" s="20">
        <v>6.0000000000000001E-3</v>
      </c>
      <c r="J2871" s="20">
        <v>2E-3</v>
      </c>
      <c r="K2871" s="20">
        <v>0</v>
      </c>
      <c r="L2871" s="20">
        <v>4.6296000000000002E-3</v>
      </c>
      <c r="M2871" s="20">
        <v>2.1934597656249995E-2</v>
      </c>
      <c r="N2871" s="1">
        <v>4</v>
      </c>
      <c r="O2871" s="5">
        <v>0</v>
      </c>
      <c r="P2871" s="5">
        <v>100</v>
      </c>
      <c r="Q2871" s="1">
        <v>0</v>
      </c>
      <c r="R2871" s="1">
        <v>5</v>
      </c>
      <c r="S2871" s="6">
        <v>461.64600000000002</v>
      </c>
      <c r="T2871" s="6">
        <v>461.64600000000002</v>
      </c>
      <c r="W2871" s="1"/>
      <c r="X2871" s="1"/>
      <c r="Y2871" s="1"/>
      <c r="AC2871" s="1"/>
      <c r="AF2871" s="1"/>
      <c r="AG2871" s="1"/>
    </row>
    <row r="2872" spans="1:33" hidden="1" x14ac:dyDescent="0.25">
      <c r="A2872" s="1">
        <v>5</v>
      </c>
      <c r="B2872" s="1">
        <v>2017</v>
      </c>
      <c r="C2872" s="1">
        <v>35141065</v>
      </c>
      <c r="D2872" s="44" t="s">
        <v>204</v>
      </c>
      <c r="E2872" s="20">
        <v>0</v>
      </c>
      <c r="F2872" s="20">
        <v>0</v>
      </c>
      <c r="G2872" s="20">
        <v>0</v>
      </c>
      <c r="H2872" s="20">
        <v>0</v>
      </c>
      <c r="I2872" s="20">
        <v>0</v>
      </c>
      <c r="J2872" s="20">
        <v>0</v>
      </c>
      <c r="K2872" s="20">
        <v>0</v>
      </c>
      <c r="L2872" s="20">
        <v>3.3796E-3</v>
      </c>
      <c r="M2872" s="20">
        <v>0</v>
      </c>
      <c r="N2872" s="1">
        <v>0</v>
      </c>
      <c r="O2872" s="5">
        <v>0</v>
      </c>
      <c r="P2872" s="5">
        <v>100</v>
      </c>
      <c r="Q2872" s="1">
        <v>0</v>
      </c>
      <c r="R2872" s="1">
        <v>2</v>
      </c>
      <c r="S2872" s="6"/>
      <c r="T2872" s="6"/>
      <c r="W2872" s="1"/>
      <c r="X2872" s="1"/>
      <c r="Y2872" s="1"/>
      <c r="AC2872" s="1"/>
      <c r="AF2872" s="1"/>
      <c r="AG2872" s="1"/>
    </row>
    <row r="2873" spans="1:33" hidden="1" x14ac:dyDescent="0.25">
      <c r="A2873" s="1">
        <v>10</v>
      </c>
      <c r="B2873" s="1">
        <v>2017</v>
      </c>
      <c r="C2873" s="1">
        <v>351410610</v>
      </c>
      <c r="D2873" s="44" t="s">
        <v>204</v>
      </c>
      <c r="E2873" s="20">
        <v>0</v>
      </c>
      <c r="F2873" s="20">
        <v>0</v>
      </c>
      <c r="G2873" s="20">
        <v>0</v>
      </c>
      <c r="H2873" s="20">
        <v>0</v>
      </c>
      <c r="I2873" s="20">
        <v>0</v>
      </c>
      <c r="J2873" s="20">
        <v>0</v>
      </c>
      <c r="K2873" s="20">
        <v>0</v>
      </c>
      <c r="L2873" s="20">
        <v>0</v>
      </c>
      <c r="M2873" s="20">
        <v>0</v>
      </c>
      <c r="N2873" s="1">
        <v>0</v>
      </c>
      <c r="O2873" s="5">
        <v>0</v>
      </c>
      <c r="P2873" s="5">
        <v>0</v>
      </c>
      <c r="Q2873" s="1">
        <v>0</v>
      </c>
      <c r="R2873" s="1">
        <v>0</v>
      </c>
      <c r="S2873" s="6"/>
      <c r="T2873" s="6"/>
      <c r="W2873" s="1"/>
      <c r="X2873" s="1"/>
      <c r="Y2873" s="1"/>
      <c r="AC2873" s="1"/>
      <c r="AF2873" s="1"/>
      <c r="AG2873" s="1"/>
    </row>
    <row r="2874" spans="1:33" hidden="1" x14ac:dyDescent="0.25">
      <c r="A2874" s="1">
        <v>13</v>
      </c>
      <c r="B2874" s="1">
        <v>2017</v>
      </c>
      <c r="C2874" s="1">
        <v>351410613</v>
      </c>
      <c r="D2874" s="44" t="s">
        <v>204</v>
      </c>
      <c r="E2874" s="20">
        <v>0.74</v>
      </c>
      <c r="F2874" s="20">
        <v>0.73</v>
      </c>
      <c r="G2874" s="20">
        <v>0.01</v>
      </c>
      <c r="H2874" s="20">
        <v>0</v>
      </c>
      <c r="I2874" s="20">
        <v>0</v>
      </c>
      <c r="J2874" s="20">
        <v>0.25</v>
      </c>
      <c r="K2874" s="20">
        <v>0.02</v>
      </c>
      <c r="L2874" s="20">
        <v>0.4656554</v>
      </c>
      <c r="M2874" s="20">
        <v>7.582011323495369E-2</v>
      </c>
      <c r="N2874" s="1">
        <v>5</v>
      </c>
      <c r="O2874" s="5">
        <v>63.64</v>
      </c>
      <c r="P2874" s="5">
        <v>36.36</v>
      </c>
      <c r="Q2874" s="1">
        <v>21</v>
      </c>
      <c r="R2874" s="1">
        <v>12</v>
      </c>
      <c r="S2874" s="6">
        <v>1347.5019600000001</v>
      </c>
      <c r="T2874" s="6">
        <v>1347.5019600000001</v>
      </c>
      <c r="W2874" s="1"/>
      <c r="X2874" s="1"/>
      <c r="Y2874" s="1"/>
      <c r="AC2874" s="1"/>
      <c r="AF2874" s="1"/>
      <c r="AG2874" s="1"/>
    </row>
    <row r="2875" spans="1:33" hidden="1" x14ac:dyDescent="0.25">
      <c r="A2875" s="1">
        <v>15</v>
      </c>
      <c r="B2875" s="1">
        <v>2017</v>
      </c>
      <c r="C2875" s="1">
        <v>351420515</v>
      </c>
      <c r="D2875" s="44" t="s">
        <v>205</v>
      </c>
      <c r="E2875" s="20">
        <v>0.02</v>
      </c>
      <c r="F2875" s="20">
        <v>0.01</v>
      </c>
      <c r="G2875" s="20">
        <v>0.01</v>
      </c>
      <c r="H2875" s="20">
        <v>0</v>
      </c>
      <c r="I2875" s="20">
        <v>8.0000000000000002E-3</v>
      </c>
      <c r="J2875" s="20">
        <v>0</v>
      </c>
      <c r="K2875" s="20">
        <v>0.01</v>
      </c>
      <c r="L2875" s="20">
        <v>6.2500000000000001E-5</v>
      </c>
      <c r="M2875" s="20">
        <v>5.3593750000000004E-3</v>
      </c>
      <c r="N2875" s="1">
        <v>5</v>
      </c>
      <c r="O2875" s="5">
        <v>73.33</v>
      </c>
      <c r="P2875" s="5">
        <v>26.67</v>
      </c>
      <c r="Q2875" s="1">
        <v>11</v>
      </c>
      <c r="R2875" s="1">
        <v>4</v>
      </c>
      <c r="S2875" s="6">
        <v>107.244</v>
      </c>
      <c r="T2875" s="6">
        <v>107.244</v>
      </c>
      <c r="W2875" s="1"/>
      <c r="X2875" s="1"/>
      <c r="Y2875" s="1"/>
      <c r="AC2875" s="1"/>
      <c r="AF2875" s="1"/>
      <c r="AG2875" s="1"/>
    </row>
    <row r="2876" spans="1:33" hidden="1" x14ac:dyDescent="0.25">
      <c r="A2876" s="1">
        <v>13</v>
      </c>
      <c r="B2876" s="1">
        <v>2017</v>
      </c>
      <c r="C2876" s="1">
        <v>351430413</v>
      </c>
      <c r="D2876" s="44" t="s">
        <v>206</v>
      </c>
      <c r="E2876" s="20">
        <v>7.0000000000000007E-2</v>
      </c>
      <c r="F2876" s="20">
        <v>0.04</v>
      </c>
      <c r="G2876" s="20">
        <v>0.03</v>
      </c>
      <c r="H2876" s="20">
        <v>0</v>
      </c>
      <c r="I2876" s="20">
        <v>0.03</v>
      </c>
      <c r="J2876" s="20">
        <v>1E-3</v>
      </c>
      <c r="K2876" s="20">
        <v>0.04</v>
      </c>
      <c r="L2876" s="20">
        <v>2.8815999999999998E-3</v>
      </c>
      <c r="M2876" s="20">
        <v>2.1416409375000001E-2</v>
      </c>
      <c r="N2876" s="1">
        <v>13</v>
      </c>
      <c r="O2876" s="5">
        <v>45.45</v>
      </c>
      <c r="P2876" s="5">
        <v>54.55</v>
      </c>
      <c r="Q2876" s="1">
        <v>35</v>
      </c>
      <c r="R2876" s="1">
        <v>42</v>
      </c>
      <c r="S2876" s="6">
        <v>439.72199999999998</v>
      </c>
      <c r="T2876" s="6">
        <v>439.72199999999998</v>
      </c>
      <c r="W2876" s="1"/>
      <c r="X2876" s="1"/>
      <c r="Y2876" s="1"/>
      <c r="AC2876" s="1"/>
      <c r="AF2876" s="1"/>
      <c r="AG2876" s="1"/>
    </row>
    <row r="2877" spans="1:33" hidden="1" x14ac:dyDescent="0.25">
      <c r="A2877" s="1">
        <v>20</v>
      </c>
      <c r="B2877" s="1">
        <v>2017</v>
      </c>
      <c r="C2877" s="1">
        <v>351440320</v>
      </c>
      <c r="D2877" s="44" t="s">
        <v>207</v>
      </c>
      <c r="E2877" s="20">
        <v>0.24000000000000002</v>
      </c>
      <c r="F2877" s="20">
        <v>0.01</v>
      </c>
      <c r="G2877" s="20">
        <v>0.23</v>
      </c>
      <c r="H2877" s="20">
        <v>0</v>
      </c>
      <c r="I2877" s="20">
        <v>0.192</v>
      </c>
      <c r="J2877" s="20">
        <v>5.0000000000000001E-3</v>
      </c>
      <c r="K2877" s="20">
        <v>0.03</v>
      </c>
      <c r="L2877" s="20">
        <v>1.51459E-2</v>
      </c>
      <c r="M2877" s="20">
        <v>0.13559415509259259</v>
      </c>
      <c r="N2877" s="1">
        <v>2</v>
      </c>
      <c r="O2877" s="5">
        <v>5.71</v>
      </c>
      <c r="P2877" s="5">
        <v>94.29</v>
      </c>
      <c r="Q2877" s="1">
        <v>4</v>
      </c>
      <c r="R2877" s="1">
        <v>66</v>
      </c>
      <c r="S2877" s="6">
        <v>2218.7146590000002</v>
      </c>
      <c r="T2877" s="6">
        <v>2218.7146590000002</v>
      </c>
      <c r="W2877" s="1"/>
      <c r="X2877" s="1"/>
      <c r="Y2877" s="1"/>
      <c r="AC2877" s="1"/>
      <c r="AF2877" s="1"/>
      <c r="AG2877" s="1"/>
    </row>
    <row r="2878" spans="1:33" hidden="1" x14ac:dyDescent="0.25">
      <c r="A2878" s="1">
        <v>21</v>
      </c>
      <c r="B2878" s="1">
        <v>2017</v>
      </c>
      <c r="C2878" s="1">
        <v>351440321</v>
      </c>
      <c r="D2878" s="44" t="s">
        <v>207</v>
      </c>
      <c r="E2878" s="20">
        <v>0.1</v>
      </c>
      <c r="F2878" s="20">
        <v>0.06</v>
      </c>
      <c r="G2878" s="20">
        <v>0.04</v>
      </c>
      <c r="H2878" s="20">
        <v>0</v>
      </c>
      <c r="I2878" s="20">
        <v>4.0000000000000001E-3</v>
      </c>
      <c r="J2878" s="20">
        <v>8.2000000000000003E-2</v>
      </c>
      <c r="K2878" s="20">
        <v>0.01</v>
      </c>
      <c r="L2878" s="20">
        <v>2.8820000000000001E-4</v>
      </c>
      <c r="M2878" s="20">
        <v>0</v>
      </c>
      <c r="N2878" s="1">
        <v>1</v>
      </c>
      <c r="O2878" s="5">
        <v>5.88</v>
      </c>
      <c r="P2878" s="5">
        <v>94.12</v>
      </c>
      <c r="Q2878" s="1">
        <v>1</v>
      </c>
      <c r="R2878" s="1">
        <v>16</v>
      </c>
      <c r="S2878" s="6"/>
      <c r="T2878" s="6"/>
      <c r="W2878" s="1"/>
      <c r="X2878" s="1"/>
      <c r="Y2878" s="1"/>
      <c r="AC2878" s="1"/>
      <c r="AF2878" s="1"/>
      <c r="AG2878" s="1"/>
    </row>
    <row r="2879" spans="1:33" hidden="1" x14ac:dyDescent="0.25">
      <c r="A2879" s="1">
        <v>16</v>
      </c>
      <c r="B2879" s="1">
        <v>2017</v>
      </c>
      <c r="C2879" s="1">
        <v>351450216</v>
      </c>
      <c r="D2879" s="44" t="s">
        <v>208</v>
      </c>
      <c r="E2879" s="20">
        <v>0</v>
      </c>
      <c r="F2879" s="20">
        <v>0</v>
      </c>
      <c r="G2879" s="20">
        <v>0</v>
      </c>
      <c r="H2879" s="20">
        <v>0</v>
      </c>
      <c r="I2879" s="20">
        <v>0</v>
      </c>
      <c r="J2879" s="20">
        <v>0</v>
      </c>
      <c r="K2879" s="20">
        <v>0</v>
      </c>
      <c r="L2879" s="20">
        <v>0</v>
      </c>
      <c r="M2879" s="20">
        <v>0</v>
      </c>
      <c r="N2879" s="1">
        <v>0</v>
      </c>
      <c r="O2879" s="5">
        <v>0</v>
      </c>
      <c r="P2879" s="5">
        <v>0</v>
      </c>
      <c r="Q2879" s="1">
        <v>0</v>
      </c>
      <c r="R2879" s="1">
        <v>0</v>
      </c>
      <c r="S2879" s="6"/>
      <c r="T2879" s="6"/>
      <c r="W2879" s="1"/>
      <c r="X2879" s="1"/>
      <c r="Y2879" s="1"/>
      <c r="AC2879" s="1"/>
      <c r="AF2879" s="1"/>
      <c r="AG2879" s="1"/>
    </row>
    <row r="2880" spans="1:33" hidden="1" x14ac:dyDescent="0.25">
      <c r="A2880" s="1">
        <v>17</v>
      </c>
      <c r="B2880" s="1">
        <v>2017</v>
      </c>
      <c r="C2880" s="1">
        <v>351450217</v>
      </c>
      <c r="D2880" s="44" t="s">
        <v>208</v>
      </c>
      <c r="E2880" s="20">
        <v>0.09</v>
      </c>
      <c r="F2880" s="20">
        <v>0.08</v>
      </c>
      <c r="G2880" s="20">
        <v>0.01</v>
      </c>
      <c r="H2880" s="20">
        <v>0</v>
      </c>
      <c r="I2880" s="20">
        <v>3.7999999999999999E-2</v>
      </c>
      <c r="J2880" s="20">
        <v>7.0000000000000001E-3</v>
      </c>
      <c r="K2880" s="20">
        <v>0.04</v>
      </c>
      <c r="L2880" s="20">
        <v>2.5236E-3</v>
      </c>
      <c r="M2880" s="20">
        <v>3.5404260954861114E-2</v>
      </c>
      <c r="N2880" s="1">
        <v>2</v>
      </c>
      <c r="O2880" s="5">
        <v>25</v>
      </c>
      <c r="P2880" s="5">
        <v>75</v>
      </c>
      <c r="Q2880" s="1">
        <v>6</v>
      </c>
      <c r="R2880" s="1">
        <v>18</v>
      </c>
      <c r="S2880" s="6">
        <v>599.67959040000005</v>
      </c>
      <c r="T2880" s="6">
        <v>599.67959040000005</v>
      </c>
      <c r="W2880" s="1"/>
      <c r="X2880" s="1"/>
      <c r="Y2880" s="1"/>
      <c r="AC2880" s="1"/>
      <c r="AF2880" s="1"/>
      <c r="AG2880" s="1"/>
    </row>
    <row r="2881" spans="1:33" hidden="1" x14ac:dyDescent="0.25">
      <c r="A2881" s="1">
        <v>9</v>
      </c>
      <c r="B2881" s="1">
        <v>2017</v>
      </c>
      <c r="C2881" s="1">
        <v>35146019</v>
      </c>
      <c r="D2881" s="44" t="s">
        <v>209</v>
      </c>
      <c r="E2881" s="20">
        <v>0.02</v>
      </c>
      <c r="F2881" s="20">
        <v>0</v>
      </c>
      <c r="G2881" s="20">
        <v>0.02</v>
      </c>
      <c r="H2881" s="20">
        <v>0</v>
      </c>
      <c r="I2881" s="20">
        <v>1.4999999999999999E-2</v>
      </c>
      <c r="J2881" s="20">
        <v>0</v>
      </c>
      <c r="K2881" s="20">
        <v>0</v>
      </c>
      <c r="L2881" s="20">
        <v>2.5636000000000001E-3</v>
      </c>
      <c r="M2881" s="20">
        <v>2.2015312499999998E-2</v>
      </c>
      <c r="N2881" s="1">
        <v>3</v>
      </c>
      <c r="O2881" s="5">
        <v>0</v>
      </c>
      <c r="P2881" s="5">
        <v>100</v>
      </c>
      <c r="Q2881" s="1">
        <v>0</v>
      </c>
      <c r="R2881" s="1">
        <v>6</v>
      </c>
      <c r="S2881" s="6">
        <v>493.12799999999999</v>
      </c>
      <c r="T2881" s="6">
        <v>493.12799999999999</v>
      </c>
      <c r="W2881" s="1"/>
      <c r="X2881" s="1"/>
      <c r="Y2881" s="1"/>
      <c r="AC2881" s="1"/>
      <c r="AF2881" s="1"/>
      <c r="AG2881" s="1"/>
    </row>
    <row r="2882" spans="1:33" hidden="1" x14ac:dyDescent="0.25">
      <c r="A2882" s="1">
        <v>17</v>
      </c>
      <c r="B2882" s="1">
        <v>2017</v>
      </c>
      <c r="C2882" s="1">
        <v>351470017</v>
      </c>
      <c r="D2882" s="44" t="s">
        <v>210</v>
      </c>
      <c r="E2882" s="20">
        <v>0.04</v>
      </c>
      <c r="F2882" s="20">
        <v>0.03</v>
      </c>
      <c r="G2882" s="20">
        <v>0.01</v>
      </c>
      <c r="H2882" s="20">
        <v>0</v>
      </c>
      <c r="I2882" s="20">
        <v>1.2999999999999999E-2</v>
      </c>
      <c r="J2882" s="20">
        <v>0</v>
      </c>
      <c r="K2882" s="20">
        <v>0.02</v>
      </c>
      <c r="L2882" s="20">
        <v>2.3021000000000001E-3</v>
      </c>
      <c r="M2882" s="20">
        <v>1.5494551041666669E-2</v>
      </c>
      <c r="N2882" s="1">
        <v>2</v>
      </c>
      <c r="O2882" s="5">
        <v>60</v>
      </c>
      <c r="P2882" s="5">
        <v>40</v>
      </c>
      <c r="Q2882" s="1">
        <v>6</v>
      </c>
      <c r="R2882" s="1">
        <v>4</v>
      </c>
      <c r="S2882" s="6">
        <v>268.64999999999998</v>
      </c>
      <c r="T2882" s="6">
        <v>268.64999999999998</v>
      </c>
      <c r="W2882" s="1"/>
      <c r="X2882" s="1"/>
      <c r="Y2882" s="1"/>
      <c r="AC2882" s="1"/>
      <c r="AF2882" s="1"/>
      <c r="AG2882" s="1"/>
    </row>
    <row r="2883" spans="1:33" hidden="1" x14ac:dyDescent="0.25">
      <c r="A2883" s="1">
        <v>21</v>
      </c>
      <c r="B2883" s="1">
        <v>2017</v>
      </c>
      <c r="C2883" s="1">
        <v>351470021</v>
      </c>
      <c r="D2883" s="44" t="s">
        <v>210</v>
      </c>
      <c r="E2883" s="20">
        <v>0</v>
      </c>
      <c r="F2883" s="20">
        <v>0</v>
      </c>
      <c r="G2883" s="20">
        <v>0</v>
      </c>
      <c r="H2883" s="20">
        <v>0</v>
      </c>
      <c r="I2883" s="20">
        <v>0</v>
      </c>
      <c r="J2883" s="20">
        <v>0</v>
      </c>
      <c r="K2883" s="20">
        <v>0</v>
      </c>
      <c r="L2883" s="20">
        <v>0</v>
      </c>
      <c r="M2883" s="20">
        <v>0</v>
      </c>
      <c r="N2883" s="1">
        <v>1</v>
      </c>
      <c r="O2883" s="5">
        <v>0</v>
      </c>
      <c r="P2883" s="5">
        <v>0</v>
      </c>
      <c r="Q2883" s="1">
        <v>0</v>
      </c>
      <c r="R2883" s="1">
        <v>0</v>
      </c>
      <c r="S2883" s="6"/>
      <c r="T2883" s="6"/>
      <c r="W2883" s="1"/>
      <c r="X2883" s="1"/>
      <c r="Y2883" s="1"/>
      <c r="AC2883" s="1"/>
      <c r="AF2883" s="1"/>
      <c r="AG2883" s="1"/>
    </row>
    <row r="2884" spans="1:33" hidden="1" x14ac:dyDescent="0.25">
      <c r="A2884" s="1">
        <v>11</v>
      </c>
      <c r="B2884" s="1">
        <v>2017</v>
      </c>
      <c r="C2884" s="1">
        <v>351480911</v>
      </c>
      <c r="D2884" s="44" t="s">
        <v>211</v>
      </c>
      <c r="E2884" s="20">
        <v>9.9999999999999992E-2</v>
      </c>
      <c r="F2884" s="20">
        <v>0.09</v>
      </c>
      <c r="G2884" s="20">
        <v>0.01</v>
      </c>
      <c r="H2884" s="20">
        <v>0.02</v>
      </c>
      <c r="I2884" s="20">
        <v>6.0000000000000001E-3</v>
      </c>
      <c r="J2884" s="20">
        <v>1E-3</v>
      </c>
      <c r="K2884" s="20">
        <v>0.08</v>
      </c>
      <c r="L2884" s="20">
        <v>2.4972000000000002E-3</v>
      </c>
      <c r="M2884" s="20">
        <v>1.8733596354166666E-2</v>
      </c>
      <c r="N2884" s="1">
        <v>50</v>
      </c>
      <c r="O2884" s="5">
        <v>62.5</v>
      </c>
      <c r="P2884" s="5">
        <v>37.5</v>
      </c>
      <c r="Q2884" s="1">
        <v>15</v>
      </c>
      <c r="R2884" s="1">
        <v>9</v>
      </c>
      <c r="S2884" s="6">
        <v>365.679036</v>
      </c>
      <c r="T2884" s="6">
        <v>364.58199889999997</v>
      </c>
      <c r="W2884" s="1"/>
      <c r="X2884" s="1"/>
      <c r="Y2884" s="1"/>
      <c r="AC2884" s="1"/>
      <c r="AF2884" s="1"/>
      <c r="AG2884" s="1"/>
    </row>
    <row r="2885" spans="1:33" hidden="1" x14ac:dyDescent="0.25">
      <c r="A2885" s="1">
        <v>5</v>
      </c>
      <c r="B2885" s="1">
        <v>2017</v>
      </c>
      <c r="C2885" s="1">
        <v>35149085</v>
      </c>
      <c r="D2885" s="44" t="s">
        <v>212</v>
      </c>
      <c r="E2885" s="20">
        <v>0.31</v>
      </c>
      <c r="F2885" s="20">
        <v>0.26</v>
      </c>
      <c r="G2885" s="20">
        <v>0.05</v>
      </c>
      <c r="H2885" s="20">
        <v>0</v>
      </c>
      <c r="I2885" s="20">
        <v>3.5000000000000003E-2</v>
      </c>
      <c r="J2885" s="20">
        <v>0.252</v>
      </c>
      <c r="K2885" s="20">
        <v>0.02</v>
      </c>
      <c r="L2885" s="20">
        <v>7.1259000000000001E-3</v>
      </c>
      <c r="M2885" s="20">
        <v>4.249981405439815E-2</v>
      </c>
      <c r="N2885" s="1">
        <v>23</v>
      </c>
      <c r="O2885" s="5">
        <v>23.88</v>
      </c>
      <c r="P2885" s="5">
        <v>76.12</v>
      </c>
      <c r="Q2885" s="1">
        <v>16</v>
      </c>
      <c r="R2885" s="1">
        <v>51</v>
      </c>
      <c r="S2885" s="6">
        <v>739.83331799999996</v>
      </c>
      <c r="T2885" s="6">
        <v>739.83331799999996</v>
      </c>
      <c r="W2885" s="1"/>
      <c r="X2885" s="1"/>
      <c r="Y2885" s="1"/>
      <c r="AC2885" s="1"/>
      <c r="AF2885" s="1"/>
      <c r="AG2885" s="1"/>
    </row>
    <row r="2886" spans="1:33" hidden="1" x14ac:dyDescent="0.25">
      <c r="A2886" s="1">
        <v>10</v>
      </c>
      <c r="B2886" s="1">
        <v>2017</v>
      </c>
      <c r="C2886" s="1">
        <v>351490810</v>
      </c>
      <c r="D2886" s="44" t="s">
        <v>212</v>
      </c>
      <c r="E2886" s="20">
        <v>0.02</v>
      </c>
      <c r="F2886" s="20">
        <v>0</v>
      </c>
      <c r="G2886" s="20">
        <v>0.02</v>
      </c>
      <c r="H2886" s="20">
        <v>0</v>
      </c>
      <c r="I2886" s="20">
        <v>1.2E-2</v>
      </c>
      <c r="J2886" s="20">
        <v>0</v>
      </c>
      <c r="K2886" s="20">
        <v>0</v>
      </c>
      <c r="L2886" s="20">
        <v>1.01505E-2</v>
      </c>
      <c r="M2886" s="20">
        <v>0</v>
      </c>
      <c r="N2886" s="1">
        <v>1</v>
      </c>
      <c r="O2886" s="5">
        <v>28.57</v>
      </c>
      <c r="P2886" s="5">
        <v>71.430000000000007</v>
      </c>
      <c r="Q2886" s="1">
        <v>2</v>
      </c>
      <c r="R2886" s="1">
        <v>5</v>
      </c>
      <c r="S2886" s="6"/>
      <c r="T2886" s="6"/>
      <c r="W2886" s="1"/>
      <c r="X2886" s="1"/>
      <c r="Y2886" s="1"/>
      <c r="AC2886" s="1"/>
      <c r="AF2886" s="1"/>
      <c r="AG2886" s="1"/>
    </row>
    <row r="2887" spans="1:33" hidden="1" x14ac:dyDescent="0.25">
      <c r="A2887" s="1">
        <v>16</v>
      </c>
      <c r="B2887" s="1">
        <v>2017</v>
      </c>
      <c r="C2887" s="1">
        <v>351492416</v>
      </c>
      <c r="D2887" s="44" t="s">
        <v>213</v>
      </c>
      <c r="E2887" s="20">
        <v>0.30000000000000004</v>
      </c>
      <c r="F2887" s="20">
        <v>0.27</v>
      </c>
      <c r="G2887" s="20">
        <v>0.03</v>
      </c>
      <c r="H2887" s="20">
        <v>0</v>
      </c>
      <c r="I2887" s="20">
        <v>1.7000000000000001E-2</v>
      </c>
      <c r="J2887" s="20">
        <v>0</v>
      </c>
      <c r="K2887" s="20">
        <v>0.28000000000000003</v>
      </c>
      <c r="L2887" s="20">
        <v>1.8499999999999999E-5</v>
      </c>
      <c r="M2887" s="20">
        <v>8.0937187499999994E-3</v>
      </c>
      <c r="N2887" s="1">
        <v>0</v>
      </c>
      <c r="O2887" s="5">
        <v>27.78</v>
      </c>
      <c r="P2887" s="5">
        <v>72.22</v>
      </c>
      <c r="Q2887" s="1">
        <v>5</v>
      </c>
      <c r="R2887" s="1">
        <v>13</v>
      </c>
      <c r="S2887" s="6">
        <v>166.21199999999999</v>
      </c>
      <c r="T2887" s="6">
        <v>166.21199999999999</v>
      </c>
      <c r="W2887" s="1"/>
      <c r="X2887" s="1"/>
      <c r="Y2887" s="1"/>
      <c r="AC2887" s="1"/>
      <c r="AF2887" s="1"/>
      <c r="AG2887" s="1"/>
    </row>
    <row r="2888" spans="1:33" hidden="1" x14ac:dyDescent="0.25">
      <c r="A2888" s="1">
        <v>15</v>
      </c>
      <c r="B2888" s="1">
        <v>2017</v>
      </c>
      <c r="C2888" s="1">
        <v>351495715</v>
      </c>
      <c r="D2888" s="44" t="s">
        <v>214</v>
      </c>
      <c r="E2888" s="20">
        <v>0.16</v>
      </c>
      <c r="F2888" s="20">
        <v>0.14000000000000001</v>
      </c>
      <c r="G2888" s="20">
        <v>0.02</v>
      </c>
      <c r="H2888" s="20">
        <v>0</v>
      </c>
      <c r="I2888" s="20">
        <v>0</v>
      </c>
      <c r="J2888" s="20">
        <v>1E-3</v>
      </c>
      <c r="K2888" s="20">
        <v>0.15</v>
      </c>
      <c r="L2888" s="20">
        <v>1.0969100000000001E-2</v>
      </c>
      <c r="M2888" s="20">
        <v>5.3314625000000001E-3</v>
      </c>
      <c r="N2888" s="1">
        <v>2</v>
      </c>
      <c r="O2888" s="5">
        <v>58.33</v>
      </c>
      <c r="P2888" s="5">
        <v>41.67</v>
      </c>
      <c r="Q2888" s="1">
        <v>14</v>
      </c>
      <c r="R2888" s="1">
        <v>10</v>
      </c>
      <c r="S2888" s="6">
        <v>111.39660000000001</v>
      </c>
      <c r="T2888" s="6">
        <v>111.39660000000001</v>
      </c>
      <c r="W2888" s="1"/>
      <c r="X2888" s="1"/>
      <c r="Y2888" s="1"/>
      <c r="AC2888" s="1"/>
      <c r="AF2888" s="1"/>
      <c r="AG2888" s="1"/>
    </row>
    <row r="2889" spans="1:33" hidden="1" x14ac:dyDescent="0.25">
      <c r="A2889" s="1">
        <v>6</v>
      </c>
      <c r="B2889" s="1">
        <v>2017</v>
      </c>
      <c r="C2889" s="1">
        <v>35150046</v>
      </c>
      <c r="D2889" s="44" t="s">
        <v>215</v>
      </c>
      <c r="E2889" s="20">
        <v>0.44999999999999996</v>
      </c>
      <c r="F2889" s="20">
        <v>0.1</v>
      </c>
      <c r="G2889" s="20">
        <v>0.35</v>
      </c>
      <c r="H2889" s="20">
        <v>0</v>
      </c>
      <c r="I2889" s="20">
        <v>0</v>
      </c>
      <c r="J2889" s="20">
        <v>0.39500000000000002</v>
      </c>
      <c r="K2889" s="20">
        <v>0.02</v>
      </c>
      <c r="L2889" s="20">
        <v>4.4995399999999998E-2</v>
      </c>
      <c r="M2889" s="20">
        <v>0.91218328703703699</v>
      </c>
      <c r="N2889" s="1">
        <v>10</v>
      </c>
      <c r="O2889" s="5">
        <v>5.49</v>
      </c>
      <c r="P2889" s="5">
        <v>94.51</v>
      </c>
      <c r="Q2889" s="1">
        <v>5</v>
      </c>
      <c r="R2889" s="1">
        <v>86</v>
      </c>
      <c r="S2889" s="6">
        <v>9321.6801020000003</v>
      </c>
      <c r="T2889" s="6">
        <v>5126.9240559999998</v>
      </c>
      <c r="W2889" s="1"/>
      <c r="X2889" s="1"/>
      <c r="Y2889" s="1"/>
      <c r="AC2889" s="1"/>
      <c r="AF2889" s="1"/>
      <c r="AG2889" s="1"/>
    </row>
    <row r="2890" spans="1:33" hidden="1" x14ac:dyDescent="0.25">
      <c r="A2890" s="1">
        <v>6</v>
      </c>
      <c r="B2890" s="1">
        <v>2017</v>
      </c>
      <c r="C2890" s="1">
        <v>35151036</v>
      </c>
      <c r="D2890" s="44" t="s">
        <v>216</v>
      </c>
      <c r="E2890" s="20">
        <v>0.09</v>
      </c>
      <c r="F2890" s="20">
        <v>0</v>
      </c>
      <c r="G2890" s="20">
        <v>0.09</v>
      </c>
      <c r="H2890" s="20">
        <v>0</v>
      </c>
      <c r="I2890" s="20">
        <v>7.1999999999999995E-2</v>
      </c>
      <c r="J2890" s="20">
        <v>2E-3</v>
      </c>
      <c r="K2890" s="20">
        <v>0</v>
      </c>
      <c r="L2890" s="20">
        <v>1.1134399999999999E-2</v>
      </c>
      <c r="M2890" s="20">
        <v>0.16558969472222221</v>
      </c>
      <c r="N2890" s="1">
        <v>1</v>
      </c>
      <c r="O2890" s="5">
        <v>7.69</v>
      </c>
      <c r="P2890" s="5">
        <v>92.31</v>
      </c>
      <c r="Q2890" s="1">
        <v>2</v>
      </c>
      <c r="R2890" s="1">
        <v>24</v>
      </c>
      <c r="S2890" s="6">
        <v>1350.6157940000001</v>
      </c>
      <c r="T2890" s="6">
        <v>1350.6157940000001</v>
      </c>
      <c r="W2890" s="1"/>
      <c r="X2890" s="1"/>
      <c r="Y2890" s="1"/>
      <c r="AC2890" s="1"/>
      <c r="AF2890" s="1"/>
      <c r="AG2890" s="1"/>
    </row>
    <row r="2891" spans="1:33" hidden="1" x14ac:dyDescent="0.25">
      <c r="A2891" s="1">
        <v>21</v>
      </c>
      <c r="B2891" s="1">
        <v>2017</v>
      </c>
      <c r="C2891" s="1">
        <v>351512921</v>
      </c>
      <c r="D2891" s="44" t="s">
        <v>217</v>
      </c>
      <c r="E2891" s="20">
        <v>0.01</v>
      </c>
      <c r="F2891" s="20">
        <v>0</v>
      </c>
      <c r="G2891" s="20">
        <v>0.01</v>
      </c>
      <c r="H2891" s="20">
        <v>0</v>
      </c>
      <c r="I2891" s="20">
        <v>5.0000000000000001E-3</v>
      </c>
      <c r="J2891" s="20">
        <v>0</v>
      </c>
      <c r="K2891" s="20">
        <v>0</v>
      </c>
      <c r="L2891" s="20">
        <v>5.2099999999999999E-5</v>
      </c>
      <c r="M2891" s="20">
        <v>7.1535989583333326E-3</v>
      </c>
      <c r="N2891" s="1">
        <v>0</v>
      </c>
      <c r="O2891" s="5">
        <v>0</v>
      </c>
      <c r="P2891" s="5">
        <v>100</v>
      </c>
      <c r="Q2891" s="1">
        <v>0</v>
      </c>
      <c r="R2891" s="1">
        <v>4</v>
      </c>
      <c r="S2891" s="6">
        <v>138.01217399999999</v>
      </c>
      <c r="T2891" s="6">
        <v>138.01217399999999</v>
      </c>
      <c r="W2891" s="1"/>
      <c r="X2891" s="1"/>
      <c r="Y2891" s="1"/>
      <c r="AC2891" s="1"/>
      <c r="AF2891" s="1"/>
      <c r="AG2891" s="1"/>
    </row>
    <row r="2892" spans="1:33" hidden="1" x14ac:dyDescent="0.25">
      <c r="A2892" s="1">
        <v>5</v>
      </c>
      <c r="B2892" s="1">
        <v>2017</v>
      </c>
      <c r="C2892" s="1">
        <v>35151525</v>
      </c>
      <c r="D2892" s="44" t="s">
        <v>218</v>
      </c>
      <c r="E2892" s="20">
        <v>0.01</v>
      </c>
      <c r="F2892" s="20">
        <v>0.01</v>
      </c>
      <c r="G2892" s="20">
        <v>0</v>
      </c>
      <c r="H2892" s="20">
        <v>0</v>
      </c>
      <c r="I2892" s="20">
        <v>0</v>
      </c>
      <c r="J2892" s="20">
        <v>0</v>
      </c>
      <c r="K2892" s="20">
        <v>0.01</v>
      </c>
      <c r="L2892" s="20">
        <v>4.0277000000000004E-3</v>
      </c>
      <c r="M2892" s="20">
        <v>0</v>
      </c>
      <c r="N2892" s="1">
        <v>0</v>
      </c>
      <c r="O2892" s="5">
        <v>16.670000000000002</v>
      </c>
      <c r="P2892" s="5">
        <v>83.33</v>
      </c>
      <c r="Q2892" s="1">
        <v>1</v>
      </c>
      <c r="R2892" s="1">
        <v>5</v>
      </c>
      <c r="S2892" s="6"/>
      <c r="T2892" s="6"/>
      <c r="W2892" s="1"/>
      <c r="X2892" s="1"/>
      <c r="Y2892" s="1"/>
      <c r="AC2892" s="1"/>
      <c r="AF2892" s="1"/>
      <c r="AG2892" s="1"/>
    </row>
    <row r="2893" spans="1:33" hidden="1" x14ac:dyDescent="0.25">
      <c r="A2893" s="1">
        <v>9</v>
      </c>
      <c r="B2893" s="1">
        <v>2017</v>
      </c>
      <c r="C2893" s="1">
        <v>35151529</v>
      </c>
      <c r="D2893" s="44" t="s">
        <v>218</v>
      </c>
      <c r="E2893" s="20">
        <v>0.18</v>
      </c>
      <c r="F2893" s="20">
        <v>0.15</v>
      </c>
      <c r="G2893" s="20">
        <v>0.03</v>
      </c>
      <c r="H2893" s="20">
        <v>0</v>
      </c>
      <c r="I2893" s="20">
        <v>4.3999999999999997E-2</v>
      </c>
      <c r="J2893" s="20">
        <v>3.9E-2</v>
      </c>
      <c r="K2893" s="20">
        <v>0.08</v>
      </c>
      <c r="L2893" s="20">
        <v>1.1499000000000001E-2</v>
      </c>
      <c r="M2893" s="20">
        <v>4.2724002986111113E-2</v>
      </c>
      <c r="N2893" s="1">
        <v>10</v>
      </c>
      <c r="O2893" s="5">
        <v>36.96</v>
      </c>
      <c r="P2893" s="5">
        <v>63.04</v>
      </c>
      <c r="Q2893" s="1">
        <v>17</v>
      </c>
      <c r="R2893" s="1">
        <v>29</v>
      </c>
      <c r="S2893" s="6">
        <v>770.04</v>
      </c>
      <c r="T2893" s="6">
        <v>770.04</v>
      </c>
      <c r="W2893" s="1"/>
      <c r="X2893" s="1"/>
      <c r="Y2893" s="1"/>
      <c r="AC2893" s="1"/>
      <c r="AF2893" s="1"/>
      <c r="AG2893" s="1"/>
    </row>
    <row r="2894" spans="1:33" hidden="1" x14ac:dyDescent="0.25">
      <c r="A2894" s="1">
        <v>9</v>
      </c>
      <c r="B2894" s="1">
        <v>2017</v>
      </c>
      <c r="C2894" s="1">
        <v>35151869</v>
      </c>
      <c r="D2894" s="44" t="s">
        <v>219</v>
      </c>
      <c r="E2894" s="20">
        <v>0.11</v>
      </c>
      <c r="F2894" s="20">
        <v>0.1</v>
      </c>
      <c r="G2894" s="20">
        <v>0.01</v>
      </c>
      <c r="H2894" s="20">
        <v>0.15</v>
      </c>
      <c r="I2894" s="20">
        <v>0</v>
      </c>
      <c r="J2894" s="20">
        <v>2E-3</v>
      </c>
      <c r="K2894" s="20">
        <v>0.1</v>
      </c>
      <c r="L2894" s="20">
        <v>6.9934999999999997E-3</v>
      </c>
      <c r="M2894" s="20">
        <v>0.11324191446180557</v>
      </c>
      <c r="N2894" s="1">
        <v>48</v>
      </c>
      <c r="O2894" s="5">
        <v>68.599999999999994</v>
      </c>
      <c r="P2894" s="5">
        <v>31.4</v>
      </c>
      <c r="Q2894" s="1">
        <v>59</v>
      </c>
      <c r="R2894" s="1">
        <v>27</v>
      </c>
      <c r="S2894" s="6">
        <v>2071.0680480000001</v>
      </c>
      <c r="T2894" s="6">
        <v>2071.0680480000001</v>
      </c>
      <c r="W2894" s="1"/>
      <c r="X2894" s="1"/>
      <c r="Y2894" s="1"/>
      <c r="AC2894" s="1"/>
      <c r="AF2894" s="1"/>
      <c r="AG2894" s="1"/>
    </row>
    <row r="2895" spans="1:33" hidden="1" x14ac:dyDescent="0.25">
      <c r="A2895" s="1">
        <v>17</v>
      </c>
      <c r="B2895" s="1">
        <v>2017</v>
      </c>
      <c r="C2895" s="1">
        <v>351519417</v>
      </c>
      <c r="D2895" s="44" t="s">
        <v>220</v>
      </c>
      <c r="E2895" s="20">
        <v>0.37</v>
      </c>
      <c r="F2895" s="20">
        <v>0.31</v>
      </c>
      <c r="G2895" s="20">
        <v>0.06</v>
      </c>
      <c r="H2895" s="20">
        <v>0</v>
      </c>
      <c r="I2895" s="20">
        <v>1.2999999999999999E-2</v>
      </c>
      <c r="J2895" s="20">
        <v>0</v>
      </c>
      <c r="K2895" s="20">
        <v>0.21</v>
      </c>
      <c r="L2895" s="20">
        <v>0.13905329999999999</v>
      </c>
      <c r="M2895" s="20">
        <v>1.00295E-2</v>
      </c>
      <c r="N2895" s="1">
        <v>4</v>
      </c>
      <c r="O2895" s="5">
        <v>58.33</v>
      </c>
      <c r="P2895" s="5">
        <v>41.67</v>
      </c>
      <c r="Q2895" s="1">
        <v>7</v>
      </c>
      <c r="R2895" s="1">
        <v>5</v>
      </c>
      <c r="S2895" s="6">
        <v>212.80680939999999</v>
      </c>
      <c r="T2895" s="6">
        <v>212.80680939999999</v>
      </c>
      <c r="W2895" s="1"/>
      <c r="X2895" s="1"/>
      <c r="Y2895" s="1"/>
      <c r="AC2895" s="1"/>
      <c r="AF2895" s="1"/>
      <c r="AG2895" s="1"/>
    </row>
    <row r="2896" spans="1:33" hidden="1" x14ac:dyDescent="0.25">
      <c r="A2896" s="1">
        <v>9</v>
      </c>
      <c r="B2896" s="1">
        <v>2017</v>
      </c>
      <c r="C2896" s="1">
        <v>35573039</v>
      </c>
      <c r="D2896" s="44" t="s">
        <v>221</v>
      </c>
      <c r="E2896" s="20">
        <v>0.13</v>
      </c>
      <c r="F2896" s="20">
        <v>0.12</v>
      </c>
      <c r="G2896" s="20">
        <v>0.01</v>
      </c>
      <c r="H2896" s="20">
        <v>0</v>
      </c>
      <c r="I2896" s="20">
        <v>7.0999999999999994E-2</v>
      </c>
      <c r="J2896" s="20">
        <v>6.0000000000000001E-3</v>
      </c>
      <c r="K2896" s="20">
        <v>0.05</v>
      </c>
      <c r="L2896" s="20">
        <v>6.8418000000000003E-3</v>
      </c>
      <c r="M2896" s="20">
        <v>2.2384727083333337E-2</v>
      </c>
      <c r="N2896" s="1">
        <v>10</v>
      </c>
      <c r="O2896" s="5">
        <v>51.22</v>
      </c>
      <c r="P2896" s="5">
        <v>48.78</v>
      </c>
      <c r="Q2896" s="1">
        <v>21</v>
      </c>
      <c r="R2896" s="1">
        <v>20</v>
      </c>
      <c r="S2896" s="6">
        <v>476.65800000000002</v>
      </c>
      <c r="T2896" s="6">
        <v>0</v>
      </c>
      <c r="W2896" s="1"/>
      <c r="X2896" s="1"/>
      <c r="Y2896" s="1"/>
      <c r="AC2896" s="1"/>
      <c r="AF2896" s="1"/>
      <c r="AG2896" s="1"/>
    </row>
    <row r="2897" spans="1:33" hidden="1" x14ac:dyDescent="0.25">
      <c r="A2897" s="1">
        <v>22</v>
      </c>
      <c r="B2897" s="1">
        <v>2017</v>
      </c>
      <c r="C2897" s="1">
        <v>351530122</v>
      </c>
      <c r="D2897" s="44" t="s">
        <v>222</v>
      </c>
      <c r="E2897" s="20">
        <v>0</v>
      </c>
      <c r="F2897" s="20">
        <v>0</v>
      </c>
      <c r="G2897" s="20">
        <v>0</v>
      </c>
      <c r="H2897" s="20">
        <v>0</v>
      </c>
      <c r="I2897" s="20">
        <v>4.0000000000000001E-3</v>
      </c>
      <c r="J2897" s="20">
        <v>0</v>
      </c>
      <c r="K2897" s="20">
        <v>0</v>
      </c>
      <c r="L2897" s="20">
        <v>8.8579999999999996E-4</v>
      </c>
      <c r="M2897" s="20">
        <v>6.5695515625000004E-3</v>
      </c>
      <c r="N2897" s="1">
        <v>0</v>
      </c>
      <c r="O2897" s="5">
        <v>28.57</v>
      </c>
      <c r="P2897" s="5">
        <v>71.430000000000007</v>
      </c>
      <c r="Q2897" s="1">
        <v>2</v>
      </c>
      <c r="R2897" s="1">
        <v>5</v>
      </c>
      <c r="S2897" s="6">
        <v>116.4091986</v>
      </c>
      <c r="T2897" s="6">
        <v>116.4091986</v>
      </c>
      <c r="W2897" s="1"/>
      <c r="X2897" s="1"/>
      <c r="Y2897" s="1"/>
      <c r="AC2897" s="1"/>
      <c r="AF2897" s="1"/>
      <c r="AG2897" s="1"/>
    </row>
    <row r="2898" spans="1:33" hidden="1" x14ac:dyDescent="0.25">
      <c r="A2898" s="1">
        <v>15</v>
      </c>
      <c r="B2898" s="1">
        <v>2017</v>
      </c>
      <c r="C2898" s="1">
        <v>351520215</v>
      </c>
      <c r="D2898" s="44" t="s">
        <v>223</v>
      </c>
      <c r="E2898" s="20">
        <v>7.0000000000000007E-2</v>
      </c>
      <c r="F2898" s="20">
        <v>7.0000000000000007E-2</v>
      </c>
      <c r="G2898" s="20">
        <v>0</v>
      </c>
      <c r="H2898" s="20">
        <v>0</v>
      </c>
      <c r="I2898" s="20">
        <v>0</v>
      </c>
      <c r="J2898" s="20">
        <v>0</v>
      </c>
      <c r="K2898" s="20">
        <v>7.0000000000000007E-2</v>
      </c>
      <c r="L2898" s="20">
        <v>1.4555E-3</v>
      </c>
      <c r="M2898" s="20">
        <v>1.9777278125000002E-2</v>
      </c>
      <c r="N2898" s="1">
        <v>1</v>
      </c>
      <c r="O2898" s="5">
        <v>64.709999999999994</v>
      </c>
      <c r="P2898" s="5">
        <v>35.29</v>
      </c>
      <c r="Q2898" s="1">
        <v>11</v>
      </c>
      <c r="R2898" s="1">
        <v>6</v>
      </c>
      <c r="S2898" s="6">
        <v>380.48399999999998</v>
      </c>
      <c r="T2898" s="6">
        <v>380.48399999999998</v>
      </c>
      <c r="W2898" s="1"/>
      <c r="X2898" s="1"/>
      <c r="Y2898" s="1"/>
      <c r="AC2898" s="1"/>
      <c r="AF2898" s="1"/>
      <c r="AG2898" s="1"/>
    </row>
    <row r="2899" spans="1:33" hidden="1" x14ac:dyDescent="0.25">
      <c r="A2899" s="1">
        <v>18</v>
      </c>
      <c r="B2899" s="1">
        <v>2017</v>
      </c>
      <c r="C2899" s="1">
        <v>351520218</v>
      </c>
      <c r="D2899" s="44" t="s">
        <v>223</v>
      </c>
      <c r="E2899" s="20">
        <v>0.04</v>
      </c>
      <c r="F2899" s="20">
        <v>0.02</v>
      </c>
      <c r="G2899" s="20">
        <v>0.02</v>
      </c>
      <c r="H2899" s="20">
        <v>0</v>
      </c>
      <c r="I2899" s="20">
        <v>0</v>
      </c>
      <c r="J2899" s="20">
        <v>2.1000000000000001E-2</v>
      </c>
      <c r="K2899" s="20">
        <v>0.02</v>
      </c>
      <c r="L2899" s="20">
        <v>2.5080000000000002E-4</v>
      </c>
      <c r="M2899" s="20">
        <v>0</v>
      </c>
      <c r="N2899" s="1">
        <v>7</v>
      </c>
      <c r="O2899" s="5">
        <v>46.67</v>
      </c>
      <c r="P2899" s="5">
        <v>53.33</v>
      </c>
      <c r="Q2899" s="1">
        <v>7</v>
      </c>
      <c r="R2899" s="1">
        <v>8</v>
      </c>
      <c r="S2899" s="6"/>
      <c r="T2899" s="6"/>
      <c r="W2899" s="1"/>
      <c r="X2899" s="1"/>
      <c r="Y2899" s="1"/>
      <c r="AC2899" s="1"/>
      <c r="AF2899" s="1"/>
      <c r="AG2899" s="1"/>
    </row>
    <row r="2900" spans="1:33" hidden="1" x14ac:dyDescent="0.25">
      <c r="A2900" s="1">
        <v>22</v>
      </c>
      <c r="B2900" s="1">
        <v>2017</v>
      </c>
      <c r="C2900" s="1">
        <v>351535022</v>
      </c>
      <c r="D2900" s="44" t="s">
        <v>224</v>
      </c>
      <c r="E2900" s="20">
        <v>0.1</v>
      </c>
      <c r="F2900" s="20">
        <v>0</v>
      </c>
      <c r="G2900" s="20">
        <v>0.1</v>
      </c>
      <c r="H2900" s="20">
        <v>0.05</v>
      </c>
      <c r="I2900" s="20">
        <v>8.8999999999999996E-2</v>
      </c>
      <c r="J2900" s="20">
        <v>0</v>
      </c>
      <c r="K2900" s="20">
        <v>0</v>
      </c>
      <c r="L2900" s="20">
        <v>1.0811400000000001E-2</v>
      </c>
      <c r="M2900" s="20">
        <v>1.6550395833333332E-2</v>
      </c>
      <c r="N2900" s="1">
        <v>1</v>
      </c>
      <c r="O2900" s="5">
        <v>0.99</v>
      </c>
      <c r="P2900" s="5">
        <v>99.01</v>
      </c>
      <c r="Q2900" s="1">
        <v>2</v>
      </c>
      <c r="R2900" s="1">
        <v>201</v>
      </c>
      <c r="S2900" s="6">
        <v>287.94150000000002</v>
      </c>
      <c r="T2900" s="6">
        <v>287.94150000000002</v>
      </c>
      <c r="W2900" s="1"/>
      <c r="X2900" s="1"/>
      <c r="Y2900" s="1"/>
      <c r="AC2900" s="1"/>
      <c r="AF2900" s="1"/>
      <c r="AG2900" s="1"/>
    </row>
    <row r="2901" spans="1:33" hidden="1" x14ac:dyDescent="0.25">
      <c r="A2901" s="1">
        <v>14</v>
      </c>
      <c r="B2901" s="1">
        <v>2017</v>
      </c>
      <c r="C2901" s="1">
        <v>351540014</v>
      </c>
      <c r="D2901" s="44" t="s">
        <v>225</v>
      </c>
      <c r="E2901" s="20">
        <v>0.02</v>
      </c>
      <c r="F2901" s="20">
        <v>0.02</v>
      </c>
      <c r="G2901" s="20">
        <v>0</v>
      </c>
      <c r="H2901" s="20">
        <v>0.06</v>
      </c>
      <c r="I2901" s="20">
        <v>0</v>
      </c>
      <c r="J2901" s="20">
        <v>1E-3</v>
      </c>
      <c r="K2901" s="20">
        <v>0.02</v>
      </c>
      <c r="L2901" s="20">
        <v>2.4699999999999999E-4</v>
      </c>
      <c r="M2901" s="20">
        <v>4.1639354458333333E-2</v>
      </c>
      <c r="N2901" s="1">
        <v>0</v>
      </c>
      <c r="O2901" s="5">
        <v>21.43</v>
      </c>
      <c r="P2901" s="5">
        <v>78.569999999999993</v>
      </c>
      <c r="Q2901" s="1">
        <v>3</v>
      </c>
      <c r="R2901" s="1">
        <v>11</v>
      </c>
      <c r="S2901" s="6">
        <v>682.15102560000003</v>
      </c>
      <c r="T2901" s="6">
        <v>682.15102560000003</v>
      </c>
      <c r="W2901" s="1"/>
      <c r="X2901" s="1"/>
      <c r="Y2901" s="1"/>
      <c r="AC2901" s="1"/>
      <c r="AF2901" s="1"/>
      <c r="AG2901" s="1"/>
    </row>
    <row r="2902" spans="1:33" hidden="1" x14ac:dyDescent="0.25">
      <c r="A2902" s="1">
        <v>15</v>
      </c>
      <c r="B2902" s="1">
        <v>2017</v>
      </c>
      <c r="C2902" s="1">
        <v>351560815</v>
      </c>
      <c r="D2902" s="44" t="s">
        <v>226</v>
      </c>
      <c r="E2902" s="20">
        <v>0.1</v>
      </c>
      <c r="F2902" s="20">
        <v>0.06</v>
      </c>
      <c r="G2902" s="20">
        <v>0.04</v>
      </c>
      <c r="H2902" s="20">
        <v>0</v>
      </c>
      <c r="I2902" s="20">
        <v>0.02</v>
      </c>
      <c r="J2902" s="20">
        <v>2E-3</v>
      </c>
      <c r="K2902" s="20">
        <v>7.0000000000000007E-2</v>
      </c>
      <c r="L2902" s="20">
        <v>1.24654E-2</v>
      </c>
      <c r="M2902" s="20">
        <v>1.4494791666666666E-2</v>
      </c>
      <c r="N2902" s="1">
        <v>4</v>
      </c>
      <c r="O2902" s="5">
        <v>26.09</v>
      </c>
      <c r="P2902" s="5">
        <v>73.91</v>
      </c>
      <c r="Q2902" s="1">
        <v>6</v>
      </c>
      <c r="R2902" s="1">
        <v>17</v>
      </c>
      <c r="S2902" s="6">
        <v>265.08600000000001</v>
      </c>
      <c r="T2902" s="6">
        <v>265.08600000000001</v>
      </c>
      <c r="W2902" s="1"/>
      <c r="X2902" s="1"/>
      <c r="Y2902" s="1"/>
      <c r="AC2902" s="1"/>
      <c r="AF2902" s="1"/>
      <c r="AG2902" s="1"/>
    </row>
    <row r="2903" spans="1:33" hidden="1" x14ac:dyDescent="0.25">
      <c r="A2903" s="1">
        <v>16</v>
      </c>
      <c r="B2903" s="1">
        <v>2017</v>
      </c>
      <c r="C2903" s="1">
        <v>351560816</v>
      </c>
      <c r="D2903" s="44" t="s">
        <v>226</v>
      </c>
      <c r="E2903" s="20">
        <v>0</v>
      </c>
      <c r="F2903" s="20">
        <v>0</v>
      </c>
      <c r="G2903" s="20">
        <v>0</v>
      </c>
      <c r="H2903" s="20">
        <v>0</v>
      </c>
      <c r="I2903" s="20">
        <v>4.0000000000000001E-3</v>
      </c>
      <c r="J2903" s="20">
        <v>0</v>
      </c>
      <c r="K2903" s="20">
        <v>0</v>
      </c>
      <c r="L2903" s="20">
        <v>3.1950000000000001E-4</v>
      </c>
      <c r="M2903" s="20">
        <v>0</v>
      </c>
      <c r="N2903" s="1">
        <v>1</v>
      </c>
      <c r="O2903" s="5">
        <v>28.57</v>
      </c>
      <c r="P2903" s="5">
        <v>71.430000000000007</v>
      </c>
      <c r="Q2903" s="1">
        <v>2</v>
      </c>
      <c r="R2903" s="1">
        <v>5</v>
      </c>
      <c r="S2903" s="6"/>
      <c r="T2903" s="6"/>
      <c r="W2903" s="1"/>
      <c r="X2903" s="1"/>
      <c r="Y2903" s="1"/>
      <c r="AC2903" s="1"/>
      <c r="AF2903" s="1"/>
      <c r="AG2903" s="1"/>
    </row>
    <row r="2904" spans="1:33" hidden="1" x14ac:dyDescent="0.25">
      <c r="A2904" s="1">
        <v>15</v>
      </c>
      <c r="B2904" s="1">
        <v>2017</v>
      </c>
      <c r="C2904" s="1">
        <v>351550915</v>
      </c>
      <c r="D2904" s="44" t="s">
        <v>227</v>
      </c>
      <c r="E2904" s="20">
        <v>0.54</v>
      </c>
      <c r="F2904" s="20">
        <v>0.34</v>
      </c>
      <c r="G2904" s="20">
        <v>0.2</v>
      </c>
      <c r="H2904" s="20">
        <v>0</v>
      </c>
      <c r="I2904" s="20">
        <v>0.184</v>
      </c>
      <c r="J2904" s="20">
        <v>0.254</v>
      </c>
      <c r="K2904" s="20">
        <v>0.1</v>
      </c>
      <c r="L2904" s="20">
        <v>3.8262999999999999E-3</v>
      </c>
      <c r="M2904" s="20">
        <v>0.20022092592592591</v>
      </c>
      <c r="N2904" s="1">
        <v>8</v>
      </c>
      <c r="O2904" s="5">
        <v>21.33</v>
      </c>
      <c r="P2904" s="5">
        <v>78.67</v>
      </c>
      <c r="Q2904" s="1">
        <v>16</v>
      </c>
      <c r="R2904" s="1">
        <v>59</v>
      </c>
      <c r="S2904" s="6">
        <v>3594.5639999999999</v>
      </c>
      <c r="T2904" s="6">
        <v>3594.5639999999999</v>
      </c>
      <c r="W2904" s="1"/>
      <c r="X2904" s="1"/>
      <c r="Y2904" s="1"/>
      <c r="AC2904" s="1"/>
      <c r="AF2904" s="1"/>
      <c r="AG2904" s="1"/>
    </row>
    <row r="2905" spans="1:33" hidden="1" x14ac:dyDescent="0.25">
      <c r="A2905" s="1">
        <v>18</v>
      </c>
      <c r="B2905" s="1">
        <v>2017</v>
      </c>
      <c r="C2905" s="1">
        <v>351550918</v>
      </c>
      <c r="D2905" s="44" t="s">
        <v>227</v>
      </c>
      <c r="E2905" s="20">
        <v>0.09</v>
      </c>
      <c r="F2905" s="20">
        <v>0.09</v>
      </c>
      <c r="G2905" s="20">
        <v>0</v>
      </c>
      <c r="H2905" s="20">
        <v>0</v>
      </c>
      <c r="I2905" s="20">
        <v>0</v>
      </c>
      <c r="J2905" s="20">
        <v>0</v>
      </c>
      <c r="K2905" s="20">
        <v>0.09</v>
      </c>
      <c r="L2905" s="20">
        <v>0</v>
      </c>
      <c r="M2905" s="20">
        <v>0</v>
      </c>
      <c r="N2905" s="1">
        <v>2</v>
      </c>
      <c r="O2905" s="5">
        <v>91.67</v>
      </c>
      <c r="P2905" s="5">
        <v>8.33</v>
      </c>
      <c r="Q2905" s="1">
        <v>11</v>
      </c>
      <c r="R2905" s="1">
        <v>1</v>
      </c>
      <c r="S2905" s="6"/>
      <c r="T2905" s="6"/>
      <c r="W2905" s="1"/>
      <c r="X2905" s="1"/>
      <c r="Y2905" s="1"/>
      <c r="AC2905" s="1"/>
      <c r="AF2905" s="1"/>
      <c r="AG2905" s="1"/>
    </row>
    <row r="2906" spans="1:33" hidden="1" x14ac:dyDescent="0.25">
      <c r="A2906" s="1">
        <v>17</v>
      </c>
      <c r="B2906" s="1">
        <v>2017</v>
      </c>
      <c r="C2906" s="1">
        <v>351565717</v>
      </c>
      <c r="D2906" s="44" t="s">
        <v>228</v>
      </c>
      <c r="E2906" s="20">
        <v>0.1</v>
      </c>
      <c r="F2906" s="20">
        <v>0.1</v>
      </c>
      <c r="G2906" s="20">
        <v>0</v>
      </c>
      <c r="H2906" s="20">
        <v>0</v>
      </c>
      <c r="I2906" s="20">
        <v>3.0000000000000001E-3</v>
      </c>
      <c r="J2906" s="20">
        <v>0</v>
      </c>
      <c r="K2906" s="20">
        <v>0.1</v>
      </c>
      <c r="L2906" s="20">
        <v>3.9170999999999997E-3</v>
      </c>
      <c r="M2906" s="20">
        <v>2.3404953125E-3</v>
      </c>
      <c r="N2906" s="1">
        <v>1</v>
      </c>
      <c r="O2906" s="5">
        <v>58.82</v>
      </c>
      <c r="P2906" s="5">
        <v>41.18</v>
      </c>
      <c r="Q2906" s="1">
        <v>10</v>
      </c>
      <c r="R2906" s="1">
        <v>7</v>
      </c>
      <c r="S2906" s="6">
        <v>49.575671999999997</v>
      </c>
      <c r="T2906" s="6">
        <v>49.575671999999997</v>
      </c>
      <c r="W2906" s="1"/>
      <c r="X2906" s="1"/>
      <c r="Y2906" s="1"/>
      <c r="AC2906" s="1"/>
      <c r="AF2906" s="1"/>
      <c r="AG2906" s="1"/>
    </row>
    <row r="2907" spans="1:33" hidden="1" x14ac:dyDescent="0.25">
      <c r="A2907" s="1">
        <v>6</v>
      </c>
      <c r="B2907" s="1">
        <v>2017</v>
      </c>
      <c r="C2907" s="1">
        <v>35157076</v>
      </c>
      <c r="D2907" s="44" t="s">
        <v>229</v>
      </c>
      <c r="E2907" s="20">
        <v>0</v>
      </c>
      <c r="F2907" s="20">
        <v>0</v>
      </c>
      <c r="G2907" s="20">
        <v>0</v>
      </c>
      <c r="H2907" s="20">
        <v>0</v>
      </c>
      <c r="I2907" s="20">
        <v>0</v>
      </c>
      <c r="J2907" s="20">
        <v>2E-3</v>
      </c>
      <c r="K2907" s="20">
        <v>0</v>
      </c>
      <c r="L2907" s="20">
        <v>6.0179999999999999E-4</v>
      </c>
      <c r="M2907" s="20">
        <v>0.62908035685185182</v>
      </c>
      <c r="N2907" s="1">
        <v>1</v>
      </c>
      <c r="O2907" s="5">
        <v>11.11</v>
      </c>
      <c r="P2907" s="5">
        <v>88.89</v>
      </c>
      <c r="Q2907" s="1">
        <v>1</v>
      </c>
      <c r="R2907" s="1">
        <v>8</v>
      </c>
      <c r="S2907" s="6">
        <v>7909.8722639999996</v>
      </c>
      <c r="T2907" s="6">
        <v>4429.5284680000004</v>
      </c>
      <c r="W2907" s="1"/>
      <c r="X2907" s="1"/>
      <c r="Y2907" s="1"/>
      <c r="AC2907" s="1"/>
      <c r="AF2907" s="1"/>
      <c r="AG2907" s="1"/>
    </row>
    <row r="2908" spans="1:33" hidden="1" x14ac:dyDescent="0.25">
      <c r="A2908" s="1">
        <v>21</v>
      </c>
      <c r="B2908" s="1">
        <v>2017</v>
      </c>
      <c r="C2908" s="1">
        <v>351580621</v>
      </c>
      <c r="D2908" s="44" t="s">
        <v>230</v>
      </c>
      <c r="E2908" s="20">
        <v>0.06</v>
      </c>
      <c r="F2908" s="20">
        <v>0</v>
      </c>
      <c r="G2908" s="20">
        <v>0.06</v>
      </c>
      <c r="H2908" s="20">
        <v>0</v>
      </c>
      <c r="I2908" s="20">
        <v>7.0000000000000001E-3</v>
      </c>
      <c r="J2908" s="20">
        <v>0</v>
      </c>
      <c r="K2908" s="20">
        <v>0.05</v>
      </c>
      <c r="L2908" s="20">
        <v>1.493E-4</v>
      </c>
      <c r="M2908" s="20">
        <v>3.7321052083333335E-3</v>
      </c>
      <c r="N2908" s="1">
        <v>0</v>
      </c>
      <c r="O2908" s="5">
        <v>0</v>
      </c>
      <c r="P2908" s="5">
        <v>100</v>
      </c>
      <c r="Q2908" s="1">
        <v>0</v>
      </c>
      <c r="R2908" s="1">
        <v>12</v>
      </c>
      <c r="S2908" s="6">
        <v>62.574767999999999</v>
      </c>
      <c r="T2908" s="6">
        <v>62.574767999999999</v>
      </c>
      <c r="W2908" s="1"/>
      <c r="X2908" s="1"/>
      <c r="Y2908" s="1"/>
      <c r="AC2908" s="1"/>
      <c r="AF2908" s="1"/>
      <c r="AG2908" s="1"/>
    </row>
    <row r="2909" spans="1:33" hidden="1" x14ac:dyDescent="0.25">
      <c r="A2909" s="1">
        <v>18</v>
      </c>
      <c r="B2909" s="1">
        <v>2017</v>
      </c>
      <c r="C2909" s="1">
        <v>351590518</v>
      </c>
      <c r="D2909" s="44" t="s">
        <v>231</v>
      </c>
      <c r="E2909" s="20">
        <v>0.02</v>
      </c>
      <c r="F2909" s="20">
        <v>0.01</v>
      </c>
      <c r="G2909" s="20">
        <v>0.01</v>
      </c>
      <c r="H2909" s="20">
        <v>0</v>
      </c>
      <c r="I2909" s="20">
        <v>8.0000000000000002E-3</v>
      </c>
      <c r="J2909" s="20">
        <v>0</v>
      </c>
      <c r="K2909" s="20">
        <v>0.01</v>
      </c>
      <c r="L2909" s="20">
        <v>1.245E-3</v>
      </c>
      <c r="M2909" s="20">
        <v>6.7800361979166671E-3</v>
      </c>
      <c r="N2909" s="1">
        <v>0</v>
      </c>
      <c r="O2909" s="5">
        <v>33.33</v>
      </c>
      <c r="P2909" s="5">
        <v>66.67</v>
      </c>
      <c r="Q2909" s="1">
        <v>4</v>
      </c>
      <c r="R2909" s="1">
        <v>8</v>
      </c>
      <c r="S2909" s="6">
        <v>130.78800000000001</v>
      </c>
      <c r="T2909" s="6">
        <v>130.78800000000001</v>
      </c>
      <c r="W2909" s="1"/>
      <c r="X2909" s="1"/>
      <c r="Y2909" s="1"/>
      <c r="AC2909" s="1"/>
      <c r="AF2909" s="1"/>
      <c r="AG2909" s="1"/>
    </row>
    <row r="2910" spans="1:33" hidden="1" x14ac:dyDescent="0.25">
      <c r="A2910" s="1">
        <v>19</v>
      </c>
      <c r="B2910" s="1">
        <v>2017</v>
      </c>
      <c r="C2910" s="1">
        <v>351590519</v>
      </c>
      <c r="D2910" s="44" t="s">
        <v>231</v>
      </c>
      <c r="E2910" s="20">
        <v>0.03</v>
      </c>
      <c r="F2910" s="20">
        <v>0.03</v>
      </c>
      <c r="G2910" s="20">
        <v>0</v>
      </c>
      <c r="H2910" s="20">
        <v>0</v>
      </c>
      <c r="I2910" s="20">
        <v>0</v>
      </c>
      <c r="J2910" s="20">
        <v>0</v>
      </c>
      <c r="K2910" s="20">
        <v>0.03</v>
      </c>
      <c r="L2910" s="20">
        <v>1.273E-4</v>
      </c>
      <c r="M2910" s="20">
        <v>0</v>
      </c>
      <c r="N2910" s="1">
        <v>0</v>
      </c>
      <c r="O2910" s="5">
        <v>40</v>
      </c>
      <c r="P2910" s="5">
        <v>60</v>
      </c>
      <c r="Q2910" s="1">
        <v>2</v>
      </c>
      <c r="R2910" s="1">
        <v>3</v>
      </c>
      <c r="S2910" s="6"/>
      <c r="T2910" s="6"/>
      <c r="W2910" s="1"/>
      <c r="X2910" s="1"/>
      <c r="Y2910" s="1"/>
      <c r="AC2910" s="1"/>
      <c r="AF2910" s="1"/>
      <c r="AG2910" s="1"/>
    </row>
    <row r="2911" spans="1:33" hidden="1" x14ac:dyDescent="0.25">
      <c r="A2911" s="1">
        <v>20</v>
      </c>
      <c r="B2911" s="1">
        <v>2017</v>
      </c>
      <c r="C2911" s="1">
        <v>351600220</v>
      </c>
      <c r="D2911" s="44" t="s">
        <v>232</v>
      </c>
      <c r="E2911" s="20">
        <v>6.0000000000000005E-2</v>
      </c>
      <c r="F2911" s="20">
        <v>0.05</v>
      </c>
      <c r="G2911" s="20">
        <v>0.01</v>
      </c>
      <c r="H2911" s="20">
        <v>0</v>
      </c>
      <c r="I2911" s="20">
        <v>0</v>
      </c>
      <c r="J2911" s="20">
        <v>5.7000000000000002E-2</v>
      </c>
      <c r="K2911" s="20">
        <v>0</v>
      </c>
      <c r="L2911" s="20">
        <v>0</v>
      </c>
      <c r="M2911" s="20">
        <v>0</v>
      </c>
      <c r="N2911" s="1">
        <v>1</v>
      </c>
      <c r="O2911" s="5">
        <v>33.33</v>
      </c>
      <c r="P2911" s="5">
        <v>66.67</v>
      </c>
      <c r="Q2911" s="1">
        <v>1</v>
      </c>
      <c r="R2911" s="1">
        <v>2</v>
      </c>
      <c r="S2911" s="6"/>
      <c r="T2911" s="6"/>
      <c r="W2911" s="1"/>
      <c r="X2911" s="1"/>
      <c r="Y2911" s="1"/>
      <c r="AC2911" s="1"/>
      <c r="AF2911" s="1"/>
      <c r="AG2911" s="1"/>
    </row>
    <row r="2912" spans="1:33" hidden="1" x14ac:dyDescent="0.25">
      <c r="A2912" s="1">
        <v>21</v>
      </c>
      <c r="B2912" s="1">
        <v>2017</v>
      </c>
      <c r="C2912" s="1">
        <v>351600221</v>
      </c>
      <c r="D2912" s="44" t="s">
        <v>232</v>
      </c>
      <c r="E2912" s="20">
        <v>0.03</v>
      </c>
      <c r="F2912" s="20">
        <v>0</v>
      </c>
      <c r="G2912" s="20">
        <v>0.03</v>
      </c>
      <c r="H2912" s="20">
        <v>0</v>
      </c>
      <c r="I2912" s="20">
        <v>2.8000000000000001E-2</v>
      </c>
      <c r="J2912" s="20">
        <v>0</v>
      </c>
      <c r="K2912" s="20">
        <v>0</v>
      </c>
      <c r="L2912" s="20">
        <v>7.9049999999999997E-4</v>
      </c>
      <c r="M2912" s="20">
        <v>2.3263804687500004E-2</v>
      </c>
      <c r="N2912" s="1">
        <v>1</v>
      </c>
      <c r="O2912" s="5">
        <v>0</v>
      </c>
      <c r="P2912" s="5">
        <v>100</v>
      </c>
      <c r="Q2912" s="1">
        <v>0</v>
      </c>
      <c r="R2912" s="1">
        <v>19</v>
      </c>
      <c r="S2912" s="6">
        <v>602.75236319999999</v>
      </c>
      <c r="T2912" s="6">
        <v>602.75236319999999</v>
      </c>
      <c r="W2912" s="1"/>
      <c r="X2912" s="1"/>
      <c r="Y2912" s="1"/>
      <c r="AC2912" s="1"/>
      <c r="AF2912" s="1"/>
      <c r="AG2912" s="1"/>
    </row>
    <row r="2913" spans="1:33" hidden="1" x14ac:dyDescent="0.25">
      <c r="A2913" s="1">
        <v>17</v>
      </c>
      <c r="B2913" s="1">
        <v>2017</v>
      </c>
      <c r="C2913" s="1">
        <v>351610117</v>
      </c>
      <c r="D2913" s="44" t="s">
        <v>233</v>
      </c>
      <c r="E2913" s="20">
        <v>0.12</v>
      </c>
      <c r="F2913" s="20">
        <v>0.11</v>
      </c>
      <c r="G2913" s="20">
        <v>0.01</v>
      </c>
      <c r="H2913" s="20">
        <v>0</v>
      </c>
      <c r="I2913" s="20">
        <v>1.4E-2</v>
      </c>
      <c r="J2913" s="20">
        <v>0</v>
      </c>
      <c r="K2913" s="20">
        <v>0.09</v>
      </c>
      <c r="L2913" s="20">
        <v>3.4120000000000001E-3</v>
      </c>
      <c r="M2913" s="20">
        <v>5.881606770833334E-3</v>
      </c>
      <c r="N2913" s="1">
        <v>2</v>
      </c>
      <c r="O2913" s="5">
        <v>61.11</v>
      </c>
      <c r="P2913" s="5">
        <v>38.89</v>
      </c>
      <c r="Q2913" s="1">
        <v>11</v>
      </c>
      <c r="R2913" s="1">
        <v>7</v>
      </c>
      <c r="S2913" s="6">
        <v>111.15276299999999</v>
      </c>
      <c r="T2913" s="6">
        <v>111.15276299999999</v>
      </c>
      <c r="W2913" s="1"/>
      <c r="X2913" s="1"/>
      <c r="Y2913" s="1"/>
      <c r="AC2913" s="1"/>
      <c r="AF2913" s="1"/>
      <c r="AG2913" s="1"/>
    </row>
    <row r="2914" spans="1:33" hidden="1" x14ac:dyDescent="0.25">
      <c r="A2914" s="1">
        <v>8</v>
      </c>
      <c r="B2914" s="1">
        <v>2017</v>
      </c>
      <c r="C2914" s="1">
        <v>35162008</v>
      </c>
      <c r="D2914" s="44" t="s">
        <v>234</v>
      </c>
      <c r="E2914" s="20">
        <v>0.36</v>
      </c>
      <c r="F2914" s="20">
        <v>0.33</v>
      </c>
      <c r="G2914" s="20">
        <v>0.03</v>
      </c>
      <c r="H2914" s="20">
        <v>0.68</v>
      </c>
      <c r="I2914" s="20">
        <v>1.9E-2</v>
      </c>
      <c r="J2914" s="20">
        <v>5.8000000000000003E-2</v>
      </c>
      <c r="K2914" s="20">
        <v>0.26</v>
      </c>
      <c r="L2914" s="20">
        <v>1.7231900000000001E-2</v>
      </c>
      <c r="M2914" s="20">
        <v>1.1686859093842592</v>
      </c>
      <c r="N2914" s="1">
        <v>34</v>
      </c>
      <c r="O2914" s="5">
        <v>43.92</v>
      </c>
      <c r="P2914" s="5">
        <v>56.08</v>
      </c>
      <c r="Q2914" s="1">
        <v>83</v>
      </c>
      <c r="R2914" s="1">
        <v>106</v>
      </c>
      <c r="S2914" s="6">
        <v>18143.447629999999</v>
      </c>
      <c r="T2914" s="6">
        <v>18143.447629999999</v>
      </c>
      <c r="W2914" s="1"/>
      <c r="X2914" s="1"/>
      <c r="Y2914" s="1"/>
      <c r="AC2914" s="1"/>
      <c r="AF2914" s="1"/>
      <c r="AG2914" s="1"/>
    </row>
    <row r="2915" spans="1:33" hidden="1" x14ac:dyDescent="0.25">
      <c r="A2915" s="1">
        <v>6</v>
      </c>
      <c r="B2915" s="1">
        <v>2017</v>
      </c>
      <c r="C2915" s="1">
        <v>35163096</v>
      </c>
      <c r="D2915" s="44" t="s">
        <v>235</v>
      </c>
      <c r="E2915" s="20">
        <v>0.01</v>
      </c>
      <c r="F2915" s="20">
        <v>0.01</v>
      </c>
      <c r="G2915" s="20">
        <v>0</v>
      </c>
      <c r="H2915" s="20">
        <v>0</v>
      </c>
      <c r="I2915" s="20">
        <v>0</v>
      </c>
      <c r="J2915" s="20">
        <v>1E-3</v>
      </c>
      <c r="K2915" s="20">
        <v>0.01</v>
      </c>
      <c r="L2915" s="20">
        <v>4.1866999999999998E-3</v>
      </c>
      <c r="M2915" s="20">
        <v>0.55359970166666661</v>
      </c>
      <c r="N2915" s="1">
        <v>5</v>
      </c>
      <c r="O2915" s="5">
        <v>37.5</v>
      </c>
      <c r="P2915" s="5">
        <v>62.5</v>
      </c>
      <c r="Q2915" s="1">
        <v>3</v>
      </c>
      <c r="R2915" s="1">
        <v>5</v>
      </c>
      <c r="S2915" s="6">
        <v>3708.3124619999999</v>
      </c>
      <c r="T2915" s="6">
        <v>0</v>
      </c>
      <c r="W2915" s="1"/>
      <c r="X2915" s="1"/>
      <c r="Y2915" s="1"/>
      <c r="AC2915" s="1"/>
      <c r="AF2915" s="1"/>
      <c r="AG2915" s="1"/>
    </row>
    <row r="2916" spans="1:33" hidden="1" x14ac:dyDescent="0.25">
      <c r="A2916" s="1">
        <v>6</v>
      </c>
      <c r="B2916" s="1">
        <v>2017</v>
      </c>
      <c r="C2916" s="1">
        <v>35164086</v>
      </c>
      <c r="D2916" s="44" t="s">
        <v>236</v>
      </c>
      <c r="E2916" s="20">
        <v>0.09</v>
      </c>
      <c r="F2916" s="20">
        <v>0.06</v>
      </c>
      <c r="G2916" s="20">
        <v>0.03</v>
      </c>
      <c r="H2916" s="20">
        <v>0</v>
      </c>
      <c r="I2916" s="20">
        <v>4.8000000000000001E-2</v>
      </c>
      <c r="J2916" s="20">
        <v>2.9000000000000001E-2</v>
      </c>
      <c r="K2916" s="20">
        <v>0.01</v>
      </c>
      <c r="L2916" s="20">
        <v>7.2043000000000003E-3</v>
      </c>
      <c r="M2916" s="20">
        <v>0.49854563703356491</v>
      </c>
      <c r="N2916" s="1">
        <v>5</v>
      </c>
      <c r="O2916" s="5">
        <v>16.670000000000002</v>
      </c>
      <c r="P2916" s="5">
        <v>83.33</v>
      </c>
      <c r="Q2916" s="1">
        <v>9</v>
      </c>
      <c r="R2916" s="1">
        <v>45</v>
      </c>
      <c r="S2916" s="6">
        <v>4644.0262009999997</v>
      </c>
      <c r="T2916" s="6">
        <v>0</v>
      </c>
      <c r="W2916" s="1"/>
      <c r="X2916" s="1"/>
      <c r="Y2916" s="1"/>
      <c r="AC2916" s="1"/>
      <c r="AF2916" s="1"/>
      <c r="AG2916" s="1"/>
    </row>
    <row r="2917" spans="1:33" hidden="1" x14ac:dyDescent="0.25">
      <c r="A2917" s="1">
        <v>20</v>
      </c>
      <c r="B2917" s="1">
        <v>2017</v>
      </c>
      <c r="C2917" s="1">
        <v>351650720</v>
      </c>
      <c r="D2917" s="44" t="s">
        <v>237</v>
      </c>
      <c r="E2917" s="20">
        <v>0.1</v>
      </c>
      <c r="F2917" s="20">
        <v>0.1</v>
      </c>
      <c r="G2917" s="20">
        <v>0</v>
      </c>
      <c r="H2917" s="20">
        <v>0</v>
      </c>
      <c r="I2917" s="20">
        <v>3.0000000000000001E-3</v>
      </c>
      <c r="J2917" s="20">
        <v>0</v>
      </c>
      <c r="K2917" s="20">
        <v>0.1</v>
      </c>
      <c r="L2917" s="20">
        <v>4.1829999999999998E-4</v>
      </c>
      <c r="M2917" s="20">
        <v>6.6613359375000004E-3</v>
      </c>
      <c r="N2917" s="1">
        <v>3</v>
      </c>
      <c r="O2917" s="5">
        <v>31.58</v>
      </c>
      <c r="P2917" s="5">
        <v>68.42</v>
      </c>
      <c r="Q2917" s="1">
        <v>6</v>
      </c>
      <c r="R2917" s="1">
        <v>13</v>
      </c>
      <c r="S2917" s="6">
        <v>125.604</v>
      </c>
      <c r="T2917" s="6">
        <v>125.604</v>
      </c>
      <c r="W2917" s="1"/>
      <c r="X2917" s="1"/>
      <c r="Y2917" s="1"/>
      <c r="AC2917" s="1"/>
      <c r="AF2917" s="1"/>
      <c r="AG2917" s="1"/>
    </row>
    <row r="2918" spans="1:33" hidden="1" x14ac:dyDescent="0.25">
      <c r="A2918" s="1">
        <v>16</v>
      </c>
      <c r="B2918" s="1">
        <v>2017</v>
      </c>
      <c r="C2918" s="1">
        <v>351660616</v>
      </c>
      <c r="D2918" s="44" t="s">
        <v>238</v>
      </c>
      <c r="E2918" s="20">
        <v>0</v>
      </c>
      <c r="F2918" s="20">
        <v>0</v>
      </c>
      <c r="G2918" s="20">
        <v>0</v>
      </c>
      <c r="H2918" s="20">
        <v>0</v>
      </c>
      <c r="I2918" s="20">
        <v>0</v>
      </c>
      <c r="J2918" s="20">
        <v>0</v>
      </c>
      <c r="K2918" s="20">
        <v>0</v>
      </c>
      <c r="L2918" s="20">
        <v>0</v>
      </c>
      <c r="M2918" s="20">
        <v>0</v>
      </c>
      <c r="N2918" s="1">
        <v>1</v>
      </c>
      <c r="O2918" s="5">
        <v>50</v>
      </c>
      <c r="P2918" s="5">
        <v>50</v>
      </c>
      <c r="Q2918" s="1">
        <v>1</v>
      </c>
      <c r="R2918" s="1">
        <v>1</v>
      </c>
      <c r="S2918" s="6"/>
      <c r="T2918" s="6"/>
      <c r="W2918" s="1"/>
      <c r="X2918" s="1"/>
      <c r="Y2918" s="1"/>
      <c r="AC2918" s="1"/>
      <c r="AF2918" s="1"/>
      <c r="AG2918" s="1"/>
    </row>
    <row r="2919" spans="1:33" hidden="1" x14ac:dyDescent="0.25">
      <c r="A2919" s="1">
        <v>17</v>
      </c>
      <c r="B2919" s="1">
        <v>2017</v>
      </c>
      <c r="C2919" s="1">
        <v>351660617</v>
      </c>
      <c r="D2919" s="44" t="s">
        <v>238</v>
      </c>
      <c r="E2919" s="20">
        <v>0.2</v>
      </c>
      <c r="F2919" s="20">
        <v>0.14000000000000001</v>
      </c>
      <c r="G2919" s="20">
        <v>0.06</v>
      </c>
      <c r="H2919" s="20">
        <v>0</v>
      </c>
      <c r="I2919" s="20">
        <v>1.7000000000000001E-2</v>
      </c>
      <c r="J2919" s="20">
        <v>5.0000000000000001E-3</v>
      </c>
      <c r="K2919" s="20">
        <v>0.17</v>
      </c>
      <c r="L2919" s="20">
        <v>1.1513999999999999E-3</v>
      </c>
      <c r="M2919" s="20">
        <v>1.3676501562499999E-2</v>
      </c>
      <c r="N2919" s="1">
        <v>23</v>
      </c>
      <c r="O2919" s="5">
        <v>47.73</v>
      </c>
      <c r="P2919" s="5">
        <v>52.27</v>
      </c>
      <c r="Q2919" s="1">
        <v>21</v>
      </c>
      <c r="R2919" s="1">
        <v>23</v>
      </c>
      <c r="S2919" s="6">
        <v>269.01855</v>
      </c>
      <c r="T2919" s="6">
        <v>269.01855</v>
      </c>
      <c r="W2919" s="1"/>
      <c r="X2919" s="1"/>
      <c r="Y2919" s="1"/>
      <c r="AC2919" s="1"/>
      <c r="AF2919" s="1"/>
      <c r="AG2919" s="1"/>
    </row>
    <row r="2920" spans="1:33" hidden="1" x14ac:dyDescent="0.25">
      <c r="A2920" s="1">
        <v>20</v>
      </c>
      <c r="B2920" s="1">
        <v>2017</v>
      </c>
      <c r="C2920" s="1">
        <v>351660620</v>
      </c>
      <c r="D2920" s="44" t="s">
        <v>238</v>
      </c>
      <c r="E2920" s="20">
        <v>0.01</v>
      </c>
      <c r="F2920" s="20">
        <v>0.01</v>
      </c>
      <c r="G2920" s="20">
        <v>0</v>
      </c>
      <c r="H2920" s="20">
        <v>0</v>
      </c>
      <c r="I2920" s="20">
        <v>0</v>
      </c>
      <c r="J2920" s="20">
        <v>0</v>
      </c>
      <c r="K2920" s="20">
        <v>0.01</v>
      </c>
      <c r="L2920" s="20">
        <v>0</v>
      </c>
      <c r="M2920" s="20">
        <v>0</v>
      </c>
      <c r="N2920" s="1">
        <v>2</v>
      </c>
      <c r="O2920" s="5">
        <v>100</v>
      </c>
      <c r="P2920" s="5">
        <v>0</v>
      </c>
      <c r="Q2920" s="1">
        <v>16</v>
      </c>
      <c r="R2920" s="1">
        <v>0</v>
      </c>
      <c r="S2920" s="6"/>
      <c r="T2920" s="6"/>
      <c r="W2920" s="1"/>
      <c r="X2920" s="1"/>
      <c r="Y2920" s="1"/>
      <c r="AC2920" s="1"/>
      <c r="AF2920" s="1"/>
      <c r="AG2920" s="1"/>
    </row>
    <row r="2921" spans="1:33" hidden="1" x14ac:dyDescent="0.25">
      <c r="A2921" s="1">
        <v>17</v>
      </c>
      <c r="B2921" s="1">
        <v>2017</v>
      </c>
      <c r="C2921" s="1">
        <v>351670517</v>
      </c>
      <c r="D2921" s="44" t="s">
        <v>239</v>
      </c>
      <c r="E2921" s="20">
        <v>0.01</v>
      </c>
      <c r="F2921" s="20">
        <v>0</v>
      </c>
      <c r="G2921" s="20">
        <v>0.01</v>
      </c>
      <c r="H2921" s="20">
        <v>0</v>
      </c>
      <c r="I2921" s="20">
        <v>0</v>
      </c>
      <c r="J2921" s="20">
        <v>0</v>
      </c>
      <c r="K2921" s="20">
        <v>0.01</v>
      </c>
      <c r="L2921" s="20">
        <v>5.8000000000000004E-6</v>
      </c>
      <c r="M2921" s="20">
        <v>0</v>
      </c>
      <c r="N2921" s="1">
        <v>3</v>
      </c>
      <c r="O2921" s="5">
        <v>20</v>
      </c>
      <c r="P2921" s="5">
        <v>80</v>
      </c>
      <c r="Q2921" s="1">
        <v>1</v>
      </c>
      <c r="R2921" s="1">
        <v>4</v>
      </c>
      <c r="S2921" s="6"/>
      <c r="T2921" s="6"/>
      <c r="W2921" s="1"/>
      <c r="X2921" s="1"/>
      <c r="Y2921" s="1"/>
      <c r="AC2921" s="1"/>
      <c r="AF2921" s="1"/>
      <c r="AG2921" s="1"/>
    </row>
    <row r="2922" spans="1:33" hidden="1" x14ac:dyDescent="0.25">
      <c r="A2922" s="1">
        <v>20</v>
      </c>
      <c r="B2922" s="1">
        <v>2017</v>
      </c>
      <c r="C2922" s="1">
        <v>351670520</v>
      </c>
      <c r="D2922" s="44" t="s">
        <v>239</v>
      </c>
      <c r="E2922" s="20">
        <v>0.18000000000000002</v>
      </c>
      <c r="F2922" s="20">
        <v>0.17</v>
      </c>
      <c r="G2922" s="20">
        <v>0.01</v>
      </c>
      <c r="H2922" s="20">
        <v>0</v>
      </c>
      <c r="I2922" s="20">
        <v>4.5999999999999999E-2</v>
      </c>
      <c r="J2922" s="20">
        <v>0</v>
      </c>
      <c r="K2922" s="20">
        <v>0.13</v>
      </c>
      <c r="L2922" s="20">
        <v>4.4010000000000004E-3</v>
      </c>
      <c r="M2922" s="20">
        <v>0.11802272937500002</v>
      </c>
      <c r="N2922" s="1">
        <v>18</v>
      </c>
      <c r="O2922" s="5">
        <v>64.709999999999994</v>
      </c>
      <c r="P2922" s="5">
        <v>35.29</v>
      </c>
      <c r="Q2922" s="1">
        <v>22</v>
      </c>
      <c r="R2922" s="1">
        <v>12</v>
      </c>
      <c r="S2922" s="6">
        <v>2188.404</v>
      </c>
      <c r="T2922" s="6">
        <v>2188.404</v>
      </c>
      <c r="W2922" s="1"/>
      <c r="X2922" s="1"/>
      <c r="Y2922" s="1"/>
      <c r="AC2922" s="1"/>
      <c r="AF2922" s="1"/>
      <c r="AG2922" s="1"/>
    </row>
    <row r="2923" spans="1:33" hidden="1" x14ac:dyDescent="0.25">
      <c r="A2923" s="1">
        <v>21</v>
      </c>
      <c r="B2923" s="1">
        <v>2017</v>
      </c>
      <c r="C2923" s="1">
        <v>351670521</v>
      </c>
      <c r="D2923" s="44" t="s">
        <v>239</v>
      </c>
      <c r="E2923" s="20">
        <v>0.16</v>
      </c>
      <c r="F2923" s="20">
        <v>0.15</v>
      </c>
      <c r="G2923" s="20">
        <v>0.01</v>
      </c>
      <c r="H2923" s="20">
        <v>0</v>
      </c>
      <c r="I2923" s="20">
        <v>8.7999999999999995E-2</v>
      </c>
      <c r="J2923" s="20">
        <v>4.0000000000000001E-3</v>
      </c>
      <c r="K2923" s="20">
        <v>7.0000000000000007E-2</v>
      </c>
      <c r="L2923" s="20">
        <v>9.9770000000000002E-4</v>
      </c>
      <c r="M2923" s="20">
        <v>0</v>
      </c>
      <c r="N2923" s="1">
        <v>18</v>
      </c>
      <c r="O2923" s="5">
        <v>67.5</v>
      </c>
      <c r="P2923" s="5">
        <v>32.5</v>
      </c>
      <c r="Q2923" s="1">
        <v>27</v>
      </c>
      <c r="R2923" s="1">
        <v>13</v>
      </c>
      <c r="S2923" s="6"/>
      <c r="T2923" s="6"/>
      <c r="W2923" s="1"/>
      <c r="X2923" s="1"/>
      <c r="Y2923" s="1"/>
      <c r="AC2923" s="1"/>
      <c r="AF2923" s="1"/>
      <c r="AG2923" s="1"/>
    </row>
    <row r="2924" spans="1:33" hidden="1" x14ac:dyDescent="0.25">
      <c r="A2924" s="1">
        <v>19</v>
      </c>
      <c r="B2924" s="1">
        <v>2017</v>
      </c>
      <c r="C2924" s="1">
        <v>351680419</v>
      </c>
      <c r="D2924" s="44" t="s">
        <v>240</v>
      </c>
      <c r="E2924" s="20">
        <v>6.0000000000000005E-2</v>
      </c>
      <c r="F2924" s="20">
        <v>0.05</v>
      </c>
      <c r="G2924" s="20">
        <v>0.01</v>
      </c>
      <c r="H2924" s="20">
        <v>0</v>
      </c>
      <c r="I2924" s="20">
        <v>8.9999999999999993E-3</v>
      </c>
      <c r="J2924" s="20">
        <v>0</v>
      </c>
      <c r="K2924" s="20">
        <v>0.05</v>
      </c>
      <c r="L2924" s="20">
        <v>3.6156999999999999E-3</v>
      </c>
      <c r="M2924" s="20">
        <v>9.7494781250000006E-3</v>
      </c>
      <c r="N2924" s="1">
        <v>0</v>
      </c>
      <c r="O2924" s="5">
        <v>30</v>
      </c>
      <c r="P2924" s="5">
        <v>70</v>
      </c>
      <c r="Q2924" s="1">
        <v>3</v>
      </c>
      <c r="R2924" s="1">
        <v>7</v>
      </c>
      <c r="S2924" s="6">
        <v>184.96174500000001</v>
      </c>
      <c r="T2924" s="6">
        <v>184.96174500000001</v>
      </c>
      <c r="W2924" s="1"/>
      <c r="X2924" s="1"/>
      <c r="Y2924" s="1"/>
      <c r="AC2924" s="1"/>
      <c r="AF2924" s="1"/>
      <c r="AG2924" s="1"/>
    </row>
    <row r="2925" spans="1:33" hidden="1" x14ac:dyDescent="0.25">
      <c r="A2925" s="1">
        <v>13</v>
      </c>
      <c r="B2925" s="1">
        <v>2017</v>
      </c>
      <c r="C2925" s="1">
        <v>351685313</v>
      </c>
      <c r="D2925" s="44" t="s">
        <v>241</v>
      </c>
      <c r="E2925" s="20">
        <v>0.78</v>
      </c>
      <c r="F2925" s="20">
        <v>0.35</v>
      </c>
      <c r="G2925" s="20">
        <v>0.43</v>
      </c>
      <c r="H2925" s="20">
        <v>0</v>
      </c>
      <c r="I2925" s="20">
        <v>1.2999999999999999E-2</v>
      </c>
      <c r="J2925" s="20">
        <v>1.6E-2</v>
      </c>
      <c r="K2925" s="20">
        <v>0.75</v>
      </c>
      <c r="L2925" s="20">
        <v>3.8503000000000001E-3</v>
      </c>
      <c r="M2925" s="20">
        <v>1.1856770833333334E-2</v>
      </c>
      <c r="N2925" s="1">
        <v>43</v>
      </c>
      <c r="O2925" s="5">
        <v>62</v>
      </c>
      <c r="P2925" s="5">
        <v>38</v>
      </c>
      <c r="Q2925" s="1">
        <v>31</v>
      </c>
      <c r="R2925" s="1">
        <v>19</v>
      </c>
      <c r="S2925" s="6">
        <v>207.036</v>
      </c>
      <c r="T2925" s="6">
        <v>0</v>
      </c>
      <c r="W2925" s="1"/>
      <c r="X2925" s="1"/>
      <c r="Y2925" s="1"/>
      <c r="AC2925" s="1"/>
      <c r="AF2925" s="1"/>
      <c r="AG2925" s="1"/>
    </row>
    <row r="2926" spans="1:33" hidden="1" x14ac:dyDescent="0.25">
      <c r="A2926" s="1">
        <v>18</v>
      </c>
      <c r="B2926" s="1">
        <v>2017</v>
      </c>
      <c r="C2926" s="1">
        <v>351690318</v>
      </c>
      <c r="D2926" s="44" t="s">
        <v>242</v>
      </c>
      <c r="E2926" s="20">
        <v>0.13</v>
      </c>
      <c r="F2926" s="20">
        <v>0.12</v>
      </c>
      <c r="G2926" s="20">
        <v>0.01</v>
      </c>
      <c r="H2926" s="20">
        <v>0</v>
      </c>
      <c r="I2926" s="20">
        <v>8.9999999999999993E-3</v>
      </c>
      <c r="J2926" s="20">
        <v>0.111</v>
      </c>
      <c r="K2926" s="20">
        <v>0.01</v>
      </c>
      <c r="L2926" s="20">
        <v>3.0889999999999997E-4</v>
      </c>
      <c r="M2926" s="20">
        <v>3.2310170059027768E-2</v>
      </c>
      <c r="N2926" s="1">
        <v>1</v>
      </c>
      <c r="O2926" s="5">
        <v>26.67</v>
      </c>
      <c r="P2926" s="5">
        <v>73.33</v>
      </c>
      <c r="Q2926" s="1">
        <v>4</v>
      </c>
      <c r="R2926" s="1">
        <v>11</v>
      </c>
      <c r="S2926" s="6">
        <v>503.49599999999998</v>
      </c>
      <c r="T2926" s="6">
        <v>503.49599999999998</v>
      </c>
      <c r="W2926" s="1"/>
      <c r="X2926" s="1"/>
      <c r="Y2926" s="1"/>
      <c r="AC2926" s="1"/>
      <c r="AF2926" s="1"/>
      <c r="AG2926" s="1"/>
    </row>
    <row r="2927" spans="1:33" hidden="1" x14ac:dyDescent="0.25">
      <c r="A2927" s="1">
        <v>19</v>
      </c>
      <c r="B2927" s="1">
        <v>2017</v>
      </c>
      <c r="C2927" s="1">
        <v>351690319</v>
      </c>
      <c r="D2927" s="44" t="s">
        <v>242</v>
      </c>
      <c r="E2927" s="20">
        <v>0</v>
      </c>
      <c r="F2927" s="20">
        <v>0</v>
      </c>
      <c r="G2927" s="20">
        <v>0</v>
      </c>
      <c r="H2927" s="20">
        <v>0</v>
      </c>
      <c r="I2927" s="20">
        <v>0</v>
      </c>
      <c r="J2927" s="20">
        <v>0</v>
      </c>
      <c r="K2927" s="20">
        <v>0</v>
      </c>
      <c r="L2927" s="20">
        <v>0</v>
      </c>
      <c r="M2927" s="20">
        <v>0</v>
      </c>
      <c r="N2927" s="1">
        <v>0</v>
      </c>
      <c r="O2927" s="5">
        <v>100</v>
      </c>
      <c r="P2927" s="5">
        <v>0</v>
      </c>
      <c r="Q2927" s="1">
        <v>1</v>
      </c>
      <c r="R2927" s="1">
        <v>0</v>
      </c>
      <c r="S2927" s="6"/>
      <c r="T2927" s="6"/>
      <c r="W2927" s="1"/>
      <c r="X2927" s="1"/>
      <c r="Y2927" s="1"/>
      <c r="AC2927" s="1"/>
      <c r="AF2927" s="1"/>
      <c r="AG2927" s="1"/>
    </row>
    <row r="2928" spans="1:33" hidden="1" x14ac:dyDescent="0.25">
      <c r="A2928" s="1">
        <v>20</v>
      </c>
      <c r="B2928" s="1">
        <v>2017</v>
      </c>
      <c r="C2928" s="1">
        <v>351700020</v>
      </c>
      <c r="D2928" s="44" t="s">
        <v>243</v>
      </c>
      <c r="E2928" s="20">
        <v>0.32</v>
      </c>
      <c r="F2928" s="20">
        <v>0.32</v>
      </c>
      <c r="G2928" s="20">
        <v>0</v>
      </c>
      <c r="H2928" s="20">
        <v>0</v>
      </c>
      <c r="I2928" s="20">
        <v>0</v>
      </c>
      <c r="J2928" s="20">
        <v>0</v>
      </c>
      <c r="K2928" s="20">
        <v>0.32</v>
      </c>
      <c r="L2928" s="20">
        <v>2.4015999999999998E-3</v>
      </c>
      <c r="M2928" s="20">
        <v>2.1738226302083333E-2</v>
      </c>
      <c r="N2928" s="1">
        <v>5</v>
      </c>
      <c r="O2928" s="5">
        <v>66.67</v>
      </c>
      <c r="P2928" s="5">
        <v>33.33</v>
      </c>
      <c r="Q2928" s="1">
        <v>8</v>
      </c>
      <c r="R2928" s="1">
        <v>4</v>
      </c>
      <c r="S2928" s="6">
        <v>474.98399999999998</v>
      </c>
      <c r="T2928" s="6">
        <v>474.98399999999998</v>
      </c>
      <c r="W2928" s="1"/>
      <c r="X2928" s="1"/>
      <c r="Y2928" s="1"/>
      <c r="AC2928" s="1"/>
      <c r="AF2928" s="1"/>
      <c r="AG2928" s="1"/>
    </row>
    <row r="2929" spans="1:33" hidden="1" x14ac:dyDescent="0.25">
      <c r="A2929" s="1">
        <v>19</v>
      </c>
      <c r="B2929" s="1">
        <v>2017</v>
      </c>
      <c r="C2929" s="1">
        <v>351710919</v>
      </c>
      <c r="D2929" s="44" t="s">
        <v>244</v>
      </c>
      <c r="E2929" s="20">
        <v>0.35000000000000003</v>
      </c>
      <c r="F2929" s="20">
        <v>0.34</v>
      </c>
      <c r="G2929" s="20">
        <v>0.01</v>
      </c>
      <c r="H2929" s="20">
        <v>0</v>
      </c>
      <c r="I2929" s="20">
        <v>2E-3</v>
      </c>
      <c r="J2929" s="20">
        <v>0.17699999999999999</v>
      </c>
      <c r="K2929" s="20">
        <v>0.16</v>
      </c>
      <c r="L2929" s="20">
        <v>1.26947E-2</v>
      </c>
      <c r="M2929" s="20">
        <v>8.0930390625000015E-3</v>
      </c>
      <c r="N2929" s="1">
        <v>3</v>
      </c>
      <c r="O2929" s="5">
        <v>41.03</v>
      </c>
      <c r="P2929" s="5">
        <v>58.97</v>
      </c>
      <c r="Q2929" s="1">
        <v>16</v>
      </c>
      <c r="R2929" s="1">
        <v>23</v>
      </c>
      <c r="S2929" s="6">
        <v>164.71898100000001</v>
      </c>
      <c r="T2929" s="6">
        <v>164.71898100000001</v>
      </c>
      <c r="W2929" s="1"/>
      <c r="X2929" s="1"/>
      <c r="Y2929" s="1"/>
      <c r="AC2929" s="1"/>
      <c r="AF2929" s="1"/>
      <c r="AG2929" s="1"/>
    </row>
    <row r="2930" spans="1:33" hidden="1" x14ac:dyDescent="0.25">
      <c r="A2930" s="1">
        <v>16</v>
      </c>
      <c r="B2930" s="1">
        <v>2017</v>
      </c>
      <c r="C2930" s="1">
        <v>351720816</v>
      </c>
      <c r="D2930" s="44" t="s">
        <v>245</v>
      </c>
      <c r="E2930" s="20">
        <v>0.1</v>
      </c>
      <c r="F2930" s="20">
        <v>0.04</v>
      </c>
      <c r="G2930" s="20">
        <v>0.06</v>
      </c>
      <c r="H2930" s="20">
        <v>0</v>
      </c>
      <c r="I2930" s="20">
        <v>2.9000000000000001E-2</v>
      </c>
      <c r="J2930" s="20">
        <v>2.9000000000000001E-2</v>
      </c>
      <c r="K2930" s="20">
        <v>0.05</v>
      </c>
      <c r="L2930" s="20">
        <v>1.0567E-3</v>
      </c>
      <c r="M2930" s="20">
        <v>3.5237129629629632E-2</v>
      </c>
      <c r="N2930" s="1">
        <v>1</v>
      </c>
      <c r="O2930" s="5">
        <v>6.06</v>
      </c>
      <c r="P2930" s="5">
        <v>93.94</v>
      </c>
      <c r="Q2930" s="1">
        <v>2</v>
      </c>
      <c r="R2930" s="1">
        <v>31</v>
      </c>
      <c r="S2930" s="6">
        <v>582.28200000000004</v>
      </c>
      <c r="T2930" s="6">
        <v>582.28200000000004</v>
      </c>
      <c r="W2930" s="1"/>
      <c r="X2930" s="1"/>
      <c r="Y2930" s="1"/>
      <c r="AC2930" s="1"/>
      <c r="AF2930" s="1"/>
      <c r="AG2930" s="1"/>
    </row>
    <row r="2931" spans="1:33" hidden="1" x14ac:dyDescent="0.25">
      <c r="A2931" s="1">
        <v>20</v>
      </c>
      <c r="B2931" s="1">
        <v>2017</v>
      </c>
      <c r="C2931" s="1">
        <v>351720820</v>
      </c>
      <c r="D2931" s="44" t="s">
        <v>245</v>
      </c>
      <c r="E2931" s="20">
        <v>0.02</v>
      </c>
      <c r="F2931" s="20">
        <v>0.02</v>
      </c>
      <c r="G2931" s="20">
        <v>0</v>
      </c>
      <c r="H2931" s="20">
        <v>0</v>
      </c>
      <c r="I2931" s="20">
        <v>0</v>
      </c>
      <c r="J2931" s="20">
        <v>0</v>
      </c>
      <c r="K2931" s="20">
        <v>0.02</v>
      </c>
      <c r="L2931" s="20">
        <v>0</v>
      </c>
      <c r="M2931" s="20">
        <v>0</v>
      </c>
      <c r="N2931" s="1">
        <v>3</v>
      </c>
      <c r="O2931" s="5">
        <v>100</v>
      </c>
      <c r="P2931" s="5">
        <v>0</v>
      </c>
      <c r="Q2931" s="1">
        <v>4</v>
      </c>
      <c r="R2931" s="1">
        <v>0</v>
      </c>
      <c r="S2931" s="6"/>
      <c r="T2931" s="6"/>
      <c r="W2931" s="1"/>
      <c r="X2931" s="1"/>
      <c r="Y2931" s="1"/>
      <c r="AC2931" s="1"/>
      <c r="AF2931" s="1"/>
      <c r="AG2931" s="1"/>
    </row>
    <row r="2932" spans="1:33" hidden="1" x14ac:dyDescent="0.25">
      <c r="A2932" s="1">
        <v>20</v>
      </c>
      <c r="B2932" s="1">
        <v>2017</v>
      </c>
      <c r="C2932" s="1">
        <v>351730720</v>
      </c>
      <c r="D2932" s="44" t="s">
        <v>246</v>
      </c>
      <c r="E2932" s="20">
        <v>0</v>
      </c>
      <c r="F2932" s="20">
        <v>0</v>
      </c>
      <c r="G2932" s="20">
        <v>0</v>
      </c>
      <c r="H2932" s="20">
        <v>0</v>
      </c>
      <c r="I2932" s="20">
        <v>0</v>
      </c>
      <c r="J2932" s="20">
        <v>0</v>
      </c>
      <c r="K2932" s="20">
        <v>0</v>
      </c>
      <c r="L2932" s="20">
        <v>1.2800999999999999E-3</v>
      </c>
      <c r="M2932" s="20">
        <v>1.43046875E-2</v>
      </c>
      <c r="N2932" s="1">
        <v>3</v>
      </c>
      <c r="O2932" s="5">
        <v>14.29</v>
      </c>
      <c r="P2932" s="5">
        <v>85.71</v>
      </c>
      <c r="Q2932" s="1">
        <v>1</v>
      </c>
      <c r="R2932" s="1">
        <v>6</v>
      </c>
      <c r="S2932" s="6">
        <v>267.99498</v>
      </c>
      <c r="T2932" s="6">
        <v>265.31503020000002</v>
      </c>
      <c r="W2932" s="1"/>
      <c r="X2932" s="1"/>
      <c r="Y2932" s="1"/>
      <c r="AC2932" s="1"/>
      <c r="AF2932" s="1"/>
      <c r="AG2932" s="1"/>
    </row>
    <row r="2933" spans="1:33" hidden="1" x14ac:dyDescent="0.25">
      <c r="A2933" s="1">
        <v>8</v>
      </c>
      <c r="B2933" s="1">
        <v>2017</v>
      </c>
      <c r="C2933" s="1">
        <v>35174068</v>
      </c>
      <c r="D2933" s="44" t="s">
        <v>247</v>
      </c>
      <c r="E2933" s="20">
        <v>1.33</v>
      </c>
      <c r="F2933" s="20">
        <v>1.1100000000000001</v>
      </c>
      <c r="G2933" s="20">
        <v>0.22</v>
      </c>
      <c r="H2933" s="20">
        <v>0.39</v>
      </c>
      <c r="I2933" s="20">
        <v>0.17499999999999999</v>
      </c>
      <c r="J2933" s="20">
        <v>0.20200000000000001</v>
      </c>
      <c r="K2933" s="20">
        <v>0.95</v>
      </c>
      <c r="L2933" s="20">
        <v>7.7463000000000002E-3</v>
      </c>
      <c r="M2933" s="20">
        <v>0.11755552083333333</v>
      </c>
      <c r="N2933" s="1">
        <v>25</v>
      </c>
      <c r="O2933" s="5">
        <v>44.68</v>
      </c>
      <c r="P2933" s="5">
        <v>55.32</v>
      </c>
      <c r="Q2933" s="1">
        <v>42</v>
      </c>
      <c r="R2933" s="1">
        <v>52</v>
      </c>
      <c r="S2933" s="6">
        <v>2097.252</v>
      </c>
      <c r="T2933" s="6">
        <v>2097.252</v>
      </c>
      <c r="W2933" s="1"/>
      <c r="X2933" s="1"/>
      <c r="Y2933" s="1"/>
      <c r="AC2933" s="1"/>
      <c r="AF2933" s="1"/>
      <c r="AG2933" s="1"/>
    </row>
    <row r="2934" spans="1:33" hidden="1" x14ac:dyDescent="0.25">
      <c r="A2934" s="1">
        <v>12</v>
      </c>
      <c r="B2934" s="1">
        <v>2017</v>
      </c>
      <c r="C2934" s="1">
        <v>351740612</v>
      </c>
      <c r="D2934" s="44" t="s">
        <v>247</v>
      </c>
      <c r="E2934" s="20">
        <v>2.4299999999999997</v>
      </c>
      <c r="F2934" s="20">
        <v>2.38</v>
      </c>
      <c r="G2934" s="20">
        <v>0.05</v>
      </c>
      <c r="H2934" s="20">
        <v>1.32</v>
      </c>
      <c r="I2934" s="20">
        <v>0</v>
      </c>
      <c r="J2934" s="20">
        <v>0</v>
      </c>
      <c r="K2934" s="20">
        <v>2.4300000000000002</v>
      </c>
      <c r="L2934" s="20">
        <v>3.9189999999999998E-4</v>
      </c>
      <c r="M2934" s="20">
        <v>0</v>
      </c>
      <c r="N2934" s="1">
        <v>18</v>
      </c>
      <c r="O2934" s="5">
        <v>68.25</v>
      </c>
      <c r="P2934" s="5">
        <v>31.75</v>
      </c>
      <c r="Q2934" s="1">
        <v>43</v>
      </c>
      <c r="R2934" s="1">
        <v>20</v>
      </c>
      <c r="S2934" s="6"/>
      <c r="T2934" s="6"/>
      <c r="W2934" s="1"/>
      <c r="X2934" s="1"/>
      <c r="Y2934" s="1"/>
      <c r="AC2934" s="1"/>
      <c r="AF2934" s="1"/>
      <c r="AG2934" s="1"/>
    </row>
    <row r="2935" spans="1:33" hidden="1" x14ac:dyDescent="0.25">
      <c r="A2935" s="1">
        <v>15</v>
      </c>
      <c r="B2935" s="1">
        <v>2017</v>
      </c>
      <c r="C2935" s="1">
        <v>351750515</v>
      </c>
      <c r="D2935" s="44" t="s">
        <v>248</v>
      </c>
      <c r="E2935" s="20">
        <v>0.24</v>
      </c>
      <c r="F2935" s="20">
        <v>0.06</v>
      </c>
      <c r="G2935" s="20">
        <v>0.18</v>
      </c>
      <c r="H2935" s="20">
        <v>0</v>
      </c>
      <c r="I2935" s="20">
        <v>7.0000000000000007E-2</v>
      </c>
      <c r="J2935" s="20">
        <v>5.3999999999999999E-2</v>
      </c>
      <c r="K2935" s="20">
        <v>0.08</v>
      </c>
      <c r="L2935" s="20">
        <v>2.5208299999999999E-2</v>
      </c>
      <c r="M2935" s="20">
        <v>5.3154967136574062E-2</v>
      </c>
      <c r="N2935" s="1">
        <v>5</v>
      </c>
      <c r="O2935" s="5">
        <v>16.28</v>
      </c>
      <c r="P2935" s="5">
        <v>83.72</v>
      </c>
      <c r="Q2935" s="1">
        <v>14</v>
      </c>
      <c r="R2935" s="1">
        <v>72</v>
      </c>
      <c r="S2935" s="6">
        <v>857.52593999999999</v>
      </c>
      <c r="T2935" s="6">
        <v>857.52593999999999</v>
      </c>
      <c r="W2935" s="1"/>
      <c r="X2935" s="1"/>
      <c r="Y2935" s="1"/>
      <c r="AC2935" s="1"/>
      <c r="AF2935" s="1"/>
      <c r="AG2935" s="1"/>
    </row>
    <row r="2936" spans="1:33" hidden="1" x14ac:dyDescent="0.25">
      <c r="A2936" s="1">
        <v>14</v>
      </c>
      <c r="B2936" s="1">
        <v>2017</v>
      </c>
      <c r="C2936" s="1">
        <v>351760414</v>
      </c>
      <c r="D2936" s="44" t="s">
        <v>249</v>
      </c>
      <c r="E2936" s="20">
        <v>6.0000000000000005E-2</v>
      </c>
      <c r="F2936" s="20">
        <v>0.05</v>
      </c>
      <c r="G2936" s="20">
        <v>0.01</v>
      </c>
      <c r="H2936" s="20">
        <v>0</v>
      </c>
      <c r="I2936" s="20">
        <v>3.1E-2</v>
      </c>
      <c r="J2936" s="20">
        <v>0</v>
      </c>
      <c r="K2936" s="20">
        <v>0.02</v>
      </c>
      <c r="L2936" s="20">
        <v>5.7260000000000004E-4</v>
      </c>
      <c r="M2936" s="20">
        <v>3.0854878736111112E-2</v>
      </c>
      <c r="N2936" s="1">
        <v>16</v>
      </c>
      <c r="O2936" s="5">
        <v>98.79</v>
      </c>
      <c r="P2936" s="5">
        <v>1.21</v>
      </c>
      <c r="Q2936" s="1">
        <v>407</v>
      </c>
      <c r="R2936" s="1">
        <v>5</v>
      </c>
      <c r="S2936" s="6">
        <v>305.3643462</v>
      </c>
      <c r="T2936" s="6">
        <v>277.57619069999998</v>
      </c>
      <c r="W2936" s="1"/>
      <c r="X2936" s="1"/>
      <c r="Y2936" s="1"/>
      <c r="AC2936" s="1"/>
      <c r="AF2936" s="1"/>
      <c r="AG2936" s="1"/>
    </row>
    <row r="2937" spans="1:33" hidden="1" x14ac:dyDescent="0.25">
      <c r="A2937" s="1">
        <v>8</v>
      </c>
      <c r="B2937" s="1">
        <v>2017</v>
      </c>
      <c r="C2937" s="1">
        <v>35177038</v>
      </c>
      <c r="D2937" s="44" t="s">
        <v>250</v>
      </c>
      <c r="E2937" s="20">
        <v>0.11</v>
      </c>
      <c r="F2937" s="20">
        <v>0.02</v>
      </c>
      <c r="G2937" s="20">
        <v>0.09</v>
      </c>
      <c r="H2937" s="20">
        <v>0.01</v>
      </c>
      <c r="I2937" s="20">
        <v>7.2999999999999995E-2</v>
      </c>
      <c r="J2937" s="20">
        <v>1.4999999999999999E-2</v>
      </c>
      <c r="K2937" s="20">
        <v>0.02</v>
      </c>
      <c r="L2937" s="20">
        <v>6.3891E-3</v>
      </c>
      <c r="M2937" s="20">
        <v>6.2465543981481485E-2</v>
      </c>
      <c r="N2937" s="1">
        <v>1</v>
      </c>
      <c r="O2937" s="5">
        <v>31.25</v>
      </c>
      <c r="P2937" s="5">
        <v>68.75</v>
      </c>
      <c r="Q2937" s="1">
        <v>10</v>
      </c>
      <c r="R2937" s="1">
        <v>22</v>
      </c>
      <c r="S2937" s="6">
        <v>1101.9780000000001</v>
      </c>
      <c r="T2937" s="6">
        <v>1101.9780000000001</v>
      </c>
      <c r="W2937" s="1"/>
      <c r="X2937" s="1"/>
      <c r="Y2937" s="1"/>
      <c r="AC2937" s="1"/>
      <c r="AF2937" s="1"/>
      <c r="AG2937" s="1"/>
    </row>
    <row r="2938" spans="1:33" hidden="1" x14ac:dyDescent="0.25">
      <c r="A2938" s="1">
        <v>19</v>
      </c>
      <c r="B2938" s="1">
        <v>2017</v>
      </c>
      <c r="C2938" s="1">
        <v>351780219</v>
      </c>
      <c r="D2938" s="44" t="s">
        <v>251</v>
      </c>
      <c r="E2938" s="20">
        <v>0</v>
      </c>
      <c r="F2938" s="20">
        <v>0</v>
      </c>
      <c r="G2938" s="20">
        <v>0</v>
      </c>
      <c r="H2938" s="20">
        <v>0</v>
      </c>
      <c r="I2938" s="20">
        <v>0</v>
      </c>
      <c r="J2938" s="20">
        <v>1E-3</v>
      </c>
      <c r="K2938" s="20">
        <v>0</v>
      </c>
      <c r="L2938" s="20">
        <v>2.8919999999999998E-4</v>
      </c>
      <c r="M2938" s="20">
        <v>1.8146537500000001E-2</v>
      </c>
      <c r="N2938" s="1">
        <v>0</v>
      </c>
      <c r="O2938" s="5">
        <v>0</v>
      </c>
      <c r="P2938" s="5">
        <v>100</v>
      </c>
      <c r="Q2938" s="1">
        <v>0</v>
      </c>
      <c r="R2938" s="1">
        <v>14</v>
      </c>
      <c r="S2938" s="6">
        <v>284.52286800000002</v>
      </c>
      <c r="T2938" s="6">
        <v>284.52286800000002</v>
      </c>
      <c r="W2938" s="1"/>
      <c r="X2938" s="1"/>
      <c r="Y2938" s="1"/>
      <c r="AC2938" s="1"/>
      <c r="AF2938" s="1"/>
      <c r="AG2938" s="1"/>
    </row>
    <row r="2939" spans="1:33" hidden="1" x14ac:dyDescent="0.25">
      <c r="A2939" s="1">
        <v>20</v>
      </c>
      <c r="B2939" s="1">
        <v>2017</v>
      </c>
      <c r="C2939" s="1">
        <v>351780220</v>
      </c>
      <c r="D2939" s="44" t="s">
        <v>251</v>
      </c>
      <c r="E2939" s="20">
        <v>0</v>
      </c>
      <c r="F2939" s="20">
        <v>0</v>
      </c>
      <c r="G2939" s="20">
        <v>0</v>
      </c>
      <c r="H2939" s="20">
        <v>0</v>
      </c>
      <c r="I2939" s="20">
        <v>0</v>
      </c>
      <c r="J2939" s="20">
        <v>0</v>
      </c>
      <c r="K2939" s="20">
        <v>0</v>
      </c>
      <c r="L2939" s="20">
        <v>1.1600000000000001E-5</v>
      </c>
      <c r="M2939" s="20">
        <v>0</v>
      </c>
      <c r="N2939" s="1">
        <v>2</v>
      </c>
      <c r="O2939" s="5">
        <v>0</v>
      </c>
      <c r="P2939" s="5">
        <v>100</v>
      </c>
      <c r="Q2939" s="1">
        <v>0</v>
      </c>
      <c r="R2939" s="1">
        <v>1</v>
      </c>
      <c r="S2939" s="6"/>
      <c r="T2939" s="6"/>
      <c r="W2939" s="1"/>
      <c r="X2939" s="1"/>
      <c r="Y2939" s="1"/>
      <c r="AC2939" s="1"/>
      <c r="AF2939" s="1"/>
      <c r="AG2939" s="1"/>
    </row>
    <row r="2940" spans="1:33" hidden="1" x14ac:dyDescent="0.25">
      <c r="A2940" s="1">
        <v>12</v>
      </c>
      <c r="B2940" s="1">
        <v>2017</v>
      </c>
      <c r="C2940" s="1">
        <v>351790112</v>
      </c>
      <c r="D2940" s="44" t="s">
        <v>252</v>
      </c>
      <c r="E2940" s="20">
        <v>0.32</v>
      </c>
      <c r="F2940" s="20">
        <v>0.25</v>
      </c>
      <c r="G2940" s="20">
        <v>7.0000000000000007E-2</v>
      </c>
      <c r="H2940" s="20">
        <v>0.35</v>
      </c>
      <c r="I2940" s="20">
        <v>7.0000000000000001E-3</v>
      </c>
      <c r="J2940" s="20">
        <v>3.5000000000000003E-2</v>
      </c>
      <c r="K2940" s="20">
        <v>0.27</v>
      </c>
      <c r="L2940" s="20">
        <v>1.5262700000000001E-2</v>
      </c>
      <c r="M2940" s="20">
        <v>2.5318441406249999E-2</v>
      </c>
      <c r="N2940" s="1">
        <v>3</v>
      </c>
      <c r="O2940" s="5">
        <v>51.52</v>
      </c>
      <c r="P2940" s="5">
        <v>48.48</v>
      </c>
      <c r="Q2940" s="1">
        <v>17</v>
      </c>
      <c r="R2940" s="1">
        <v>16</v>
      </c>
      <c r="S2940" s="6">
        <v>529.79399999999998</v>
      </c>
      <c r="T2940" s="6">
        <v>529.79399999999998</v>
      </c>
      <c r="W2940" s="1"/>
      <c r="X2940" s="1"/>
      <c r="Y2940" s="1"/>
      <c r="AC2940" s="1"/>
      <c r="AF2940" s="1"/>
      <c r="AG2940" s="1"/>
    </row>
    <row r="2941" spans="1:33" hidden="1" x14ac:dyDescent="0.25">
      <c r="A2941" s="1">
        <v>15</v>
      </c>
      <c r="B2941" s="1">
        <v>2017</v>
      </c>
      <c r="C2941" s="1">
        <v>351800815</v>
      </c>
      <c r="D2941" s="44" t="s">
        <v>253</v>
      </c>
      <c r="E2941" s="20">
        <v>0.05</v>
      </c>
      <c r="F2941" s="20">
        <v>0.03</v>
      </c>
      <c r="G2941" s="20">
        <v>0.02</v>
      </c>
      <c r="H2941" s="20">
        <v>0</v>
      </c>
      <c r="I2941" s="20">
        <v>2.3E-2</v>
      </c>
      <c r="J2941" s="20">
        <v>0</v>
      </c>
      <c r="K2941" s="20">
        <v>0.03</v>
      </c>
      <c r="L2941" s="20">
        <v>1.562E-4</v>
      </c>
      <c r="M2941" s="20">
        <v>4.6866320312499996E-3</v>
      </c>
      <c r="N2941" s="1">
        <v>1</v>
      </c>
      <c r="O2941" s="5">
        <v>55.56</v>
      </c>
      <c r="P2941" s="5">
        <v>44.44</v>
      </c>
      <c r="Q2941" s="1">
        <v>5</v>
      </c>
      <c r="R2941" s="1">
        <v>4</v>
      </c>
      <c r="S2941" s="6">
        <v>94.407897599999998</v>
      </c>
      <c r="T2941" s="6">
        <v>94.407897599999998</v>
      </c>
      <c r="W2941" s="1"/>
      <c r="X2941" s="1"/>
      <c r="Y2941" s="1"/>
      <c r="AC2941" s="1"/>
      <c r="AF2941" s="1"/>
      <c r="AG2941" s="1"/>
    </row>
    <row r="2942" spans="1:33" hidden="1" x14ac:dyDescent="0.25">
      <c r="A2942" s="1">
        <v>16</v>
      </c>
      <c r="B2942" s="1">
        <v>2017</v>
      </c>
      <c r="C2942" s="1">
        <v>351810716</v>
      </c>
      <c r="D2942" s="44" t="s">
        <v>254</v>
      </c>
      <c r="E2942" s="20">
        <v>0.1</v>
      </c>
      <c r="F2942" s="20">
        <v>0.06</v>
      </c>
      <c r="G2942" s="20">
        <v>0.04</v>
      </c>
      <c r="H2942" s="20">
        <v>0</v>
      </c>
      <c r="I2942" s="20">
        <v>2.7E-2</v>
      </c>
      <c r="J2942" s="20">
        <v>1.2E-2</v>
      </c>
      <c r="K2942" s="20">
        <v>0.06</v>
      </c>
      <c r="L2942" s="20">
        <v>1.7359999999999999E-4</v>
      </c>
      <c r="M2942" s="20">
        <v>1.6802083333333332E-2</v>
      </c>
      <c r="N2942" s="1">
        <v>4</v>
      </c>
      <c r="O2942" s="5">
        <v>26.92</v>
      </c>
      <c r="P2942" s="5">
        <v>73.08</v>
      </c>
      <c r="Q2942" s="1">
        <v>7</v>
      </c>
      <c r="R2942" s="1">
        <v>19</v>
      </c>
      <c r="S2942" s="6">
        <v>307.31400000000002</v>
      </c>
      <c r="T2942" s="6">
        <v>307.31400000000002</v>
      </c>
      <c r="W2942" s="1"/>
      <c r="X2942" s="1"/>
      <c r="Y2942" s="1"/>
      <c r="AC2942" s="1"/>
      <c r="AF2942" s="1"/>
      <c r="AG2942" s="1"/>
    </row>
    <row r="2943" spans="1:33" hidden="1" x14ac:dyDescent="0.25">
      <c r="A2943" s="1">
        <v>20</v>
      </c>
      <c r="B2943" s="1">
        <v>2017</v>
      </c>
      <c r="C2943" s="1">
        <v>351810720</v>
      </c>
      <c r="D2943" s="44" t="s">
        <v>254</v>
      </c>
      <c r="E2943" s="20">
        <v>0</v>
      </c>
      <c r="F2943" s="20">
        <v>0</v>
      </c>
      <c r="G2943" s="20">
        <v>0</v>
      </c>
      <c r="H2943" s="20">
        <v>0</v>
      </c>
      <c r="I2943" s="20">
        <v>0</v>
      </c>
      <c r="J2943" s="20">
        <v>0</v>
      </c>
      <c r="K2943" s="20">
        <v>0</v>
      </c>
      <c r="L2943" s="20">
        <v>3.3560000000000003E-4</v>
      </c>
      <c r="M2943" s="20">
        <v>0</v>
      </c>
      <c r="N2943" s="1">
        <v>1</v>
      </c>
      <c r="O2943" s="5">
        <v>50</v>
      </c>
      <c r="P2943" s="5">
        <v>50</v>
      </c>
      <c r="Q2943" s="1">
        <v>1</v>
      </c>
      <c r="R2943" s="1">
        <v>1</v>
      </c>
      <c r="S2943" s="6"/>
      <c r="T2943" s="6"/>
      <c r="W2943" s="1"/>
      <c r="X2943" s="1"/>
      <c r="Y2943" s="1"/>
      <c r="AC2943" s="1"/>
      <c r="AF2943" s="1"/>
      <c r="AG2943" s="1"/>
    </row>
    <row r="2944" spans="1:33" hidden="1" x14ac:dyDescent="0.25">
      <c r="A2944" s="1">
        <v>19</v>
      </c>
      <c r="B2944" s="1">
        <v>2017</v>
      </c>
      <c r="C2944" s="1">
        <v>351820619</v>
      </c>
      <c r="D2944" s="44" t="s">
        <v>255</v>
      </c>
      <c r="E2944" s="20">
        <v>0.16999999999999998</v>
      </c>
      <c r="F2944" s="20">
        <v>0.15</v>
      </c>
      <c r="G2944" s="20">
        <v>0.02</v>
      </c>
      <c r="H2944" s="20">
        <v>0</v>
      </c>
      <c r="I2944" s="20">
        <v>0</v>
      </c>
      <c r="J2944" s="20">
        <v>3.5999999999999997E-2</v>
      </c>
      <c r="K2944" s="20">
        <v>0.13</v>
      </c>
      <c r="L2944" s="20">
        <v>3.8190000000000001E-4</v>
      </c>
      <c r="M2944" s="20">
        <v>8.9294125277777775E-2</v>
      </c>
      <c r="N2944" s="1">
        <v>6</v>
      </c>
      <c r="O2944" s="5">
        <v>32</v>
      </c>
      <c r="P2944" s="5">
        <v>68</v>
      </c>
      <c r="Q2944" s="1">
        <v>8</v>
      </c>
      <c r="R2944" s="1">
        <v>17</v>
      </c>
      <c r="S2944" s="6">
        <v>1631.9880000000001</v>
      </c>
      <c r="T2944" s="6">
        <v>1631.9880000000001</v>
      </c>
      <c r="W2944" s="1"/>
      <c r="X2944" s="1"/>
      <c r="Y2944" s="1"/>
      <c r="AC2944" s="1"/>
      <c r="AF2944" s="1"/>
      <c r="AG2944" s="1"/>
    </row>
    <row r="2945" spans="1:33" hidden="1" x14ac:dyDescent="0.25">
      <c r="A2945" s="1">
        <v>20</v>
      </c>
      <c r="B2945" s="1">
        <v>2017</v>
      </c>
      <c r="C2945" s="1">
        <v>351820620</v>
      </c>
      <c r="D2945" s="44" t="s">
        <v>255</v>
      </c>
      <c r="E2945" s="20">
        <v>0.33</v>
      </c>
      <c r="F2945" s="20">
        <v>0.33</v>
      </c>
      <c r="G2945" s="20">
        <v>0</v>
      </c>
      <c r="H2945" s="20">
        <v>0</v>
      </c>
      <c r="I2945" s="20">
        <v>0</v>
      </c>
      <c r="J2945" s="20">
        <v>1.0999999999999999E-2</v>
      </c>
      <c r="K2945" s="20">
        <v>0.32</v>
      </c>
      <c r="L2945" s="20">
        <v>1.1574000000000001E-3</v>
      </c>
      <c r="M2945" s="20">
        <v>0</v>
      </c>
      <c r="N2945" s="1">
        <v>5</v>
      </c>
      <c r="O2945" s="5">
        <v>33.33</v>
      </c>
      <c r="P2945" s="5">
        <v>66.67</v>
      </c>
      <c r="Q2945" s="1">
        <v>2</v>
      </c>
      <c r="R2945" s="1">
        <v>4</v>
      </c>
      <c r="S2945" s="6"/>
      <c r="T2945" s="6"/>
      <c r="W2945" s="1"/>
      <c r="X2945" s="1"/>
      <c r="Y2945" s="1"/>
      <c r="AC2945" s="1"/>
      <c r="AF2945" s="1"/>
      <c r="AG2945" s="1"/>
    </row>
    <row r="2946" spans="1:33" hidden="1" x14ac:dyDescent="0.25">
      <c r="A2946" s="1">
        <v>2</v>
      </c>
      <c r="B2946" s="1">
        <v>2017</v>
      </c>
      <c r="C2946" s="1">
        <v>35183052</v>
      </c>
      <c r="D2946" s="44" t="s">
        <v>256</v>
      </c>
      <c r="E2946" s="20">
        <v>0.09</v>
      </c>
      <c r="F2946" s="20">
        <v>0.04</v>
      </c>
      <c r="G2946" s="20">
        <v>0.05</v>
      </c>
      <c r="H2946" s="20">
        <v>0.15</v>
      </c>
      <c r="I2946" s="20">
        <v>0.02</v>
      </c>
      <c r="J2946" s="20">
        <v>2.5000000000000001E-2</v>
      </c>
      <c r="K2946" s="20">
        <v>0.02</v>
      </c>
      <c r="L2946" s="20">
        <v>2.0442399999999999E-2</v>
      </c>
      <c r="M2946" s="20">
        <v>6.2279635856481476E-2</v>
      </c>
      <c r="N2946" s="1">
        <v>39</v>
      </c>
      <c r="O2946" s="5">
        <v>32.99</v>
      </c>
      <c r="P2946" s="5">
        <v>67.010000000000005</v>
      </c>
      <c r="Q2946" s="1">
        <v>32</v>
      </c>
      <c r="R2946" s="1">
        <v>65</v>
      </c>
      <c r="S2946" s="6">
        <v>654.85060739999994</v>
      </c>
      <c r="T2946" s="6">
        <v>654.85060739999994</v>
      </c>
      <c r="W2946" s="1"/>
      <c r="X2946" s="1"/>
      <c r="Y2946" s="1"/>
      <c r="AC2946" s="1"/>
      <c r="AF2946" s="1"/>
      <c r="AG2946" s="1"/>
    </row>
    <row r="2947" spans="1:33" hidden="1" x14ac:dyDescent="0.25">
      <c r="A2947" s="1">
        <v>2</v>
      </c>
      <c r="B2947" s="1">
        <v>2017</v>
      </c>
      <c r="C2947" s="1">
        <v>35184042</v>
      </c>
      <c r="D2947" s="44" t="s">
        <v>257</v>
      </c>
      <c r="E2947" s="20">
        <v>1.32</v>
      </c>
      <c r="F2947" s="20">
        <v>1.26</v>
      </c>
      <c r="G2947" s="20">
        <v>0.06</v>
      </c>
      <c r="H2947" s="20">
        <v>0.22</v>
      </c>
      <c r="I2947" s="20">
        <v>0.71299999999999997</v>
      </c>
      <c r="J2947" s="20">
        <v>0.19500000000000001</v>
      </c>
      <c r="K2947" s="20">
        <v>0.39</v>
      </c>
      <c r="L2947" s="20">
        <v>1.6866300000000001E-2</v>
      </c>
      <c r="M2947" s="20">
        <v>0.40620019675925928</v>
      </c>
      <c r="N2947" s="1">
        <v>21</v>
      </c>
      <c r="O2947" s="5">
        <v>57.61</v>
      </c>
      <c r="P2947" s="5">
        <v>42.39</v>
      </c>
      <c r="Q2947" s="1">
        <v>53</v>
      </c>
      <c r="R2947" s="1">
        <v>39</v>
      </c>
      <c r="S2947" s="6">
        <v>5698.8921600000003</v>
      </c>
      <c r="T2947" s="6">
        <v>1709.6676480000001</v>
      </c>
      <c r="W2947" s="1"/>
      <c r="X2947" s="1"/>
      <c r="Y2947" s="1"/>
      <c r="AC2947" s="1"/>
      <c r="AF2947" s="1"/>
      <c r="AG2947" s="1"/>
    </row>
    <row r="2948" spans="1:33" hidden="1" x14ac:dyDescent="0.25">
      <c r="A2948" s="1">
        <v>10</v>
      </c>
      <c r="B2948" s="1">
        <v>2017</v>
      </c>
      <c r="C2948" s="1">
        <v>351850310</v>
      </c>
      <c r="D2948" s="44" t="s">
        <v>258</v>
      </c>
      <c r="E2948" s="20">
        <v>0</v>
      </c>
      <c r="F2948" s="20">
        <v>0</v>
      </c>
      <c r="G2948" s="20">
        <v>0</v>
      </c>
      <c r="H2948" s="20">
        <v>0</v>
      </c>
      <c r="I2948" s="20">
        <v>0</v>
      </c>
      <c r="J2948" s="20">
        <v>0</v>
      </c>
      <c r="K2948" s="20">
        <v>0</v>
      </c>
      <c r="L2948" s="20">
        <v>0</v>
      </c>
      <c r="M2948" s="20">
        <v>0</v>
      </c>
      <c r="N2948" s="1">
        <v>0</v>
      </c>
      <c r="O2948" s="5">
        <v>0</v>
      </c>
      <c r="P2948" s="5">
        <v>0</v>
      </c>
      <c r="Q2948" s="1">
        <v>0</v>
      </c>
      <c r="R2948" s="1">
        <v>0</v>
      </c>
      <c r="S2948" s="6"/>
      <c r="T2948" s="6"/>
      <c r="W2948" s="1"/>
      <c r="X2948" s="1"/>
      <c r="Y2948" s="1"/>
      <c r="AC2948" s="1"/>
      <c r="AF2948" s="1"/>
      <c r="AG2948" s="1"/>
    </row>
    <row r="2949" spans="1:33" hidden="1" x14ac:dyDescent="0.25">
      <c r="A2949" s="1">
        <v>14</v>
      </c>
      <c r="B2949" s="1">
        <v>2017</v>
      </c>
      <c r="C2949" s="1">
        <v>351850314</v>
      </c>
      <c r="D2949" s="44" t="s">
        <v>258</v>
      </c>
      <c r="E2949" s="20">
        <v>7.0000000000000007E-2</v>
      </c>
      <c r="F2949" s="20">
        <v>0.05</v>
      </c>
      <c r="G2949" s="20">
        <v>0.02</v>
      </c>
      <c r="H2949" s="20">
        <v>0</v>
      </c>
      <c r="I2949" s="20">
        <v>6.2E-2</v>
      </c>
      <c r="J2949" s="20">
        <v>4.0000000000000001E-3</v>
      </c>
      <c r="K2949" s="20">
        <v>0</v>
      </c>
      <c r="L2949" s="20">
        <v>6.5307000000000004E-3</v>
      </c>
      <c r="M2949" s="20">
        <v>2.5301522135416664E-2</v>
      </c>
      <c r="N2949" s="1">
        <v>4</v>
      </c>
      <c r="O2949" s="5">
        <v>29.41</v>
      </c>
      <c r="P2949" s="5">
        <v>70.59</v>
      </c>
      <c r="Q2949" s="1">
        <v>5</v>
      </c>
      <c r="R2949" s="1">
        <v>12</v>
      </c>
      <c r="S2949" s="6">
        <v>459.5312088</v>
      </c>
      <c r="T2949" s="6">
        <v>459.5312088</v>
      </c>
      <c r="W2949" s="1"/>
      <c r="X2949" s="1"/>
      <c r="Y2949" s="1"/>
      <c r="AC2949" s="1"/>
      <c r="AF2949" s="1"/>
      <c r="AG2949" s="1"/>
    </row>
    <row r="2950" spans="1:33" hidden="1" x14ac:dyDescent="0.25">
      <c r="A2950" s="1">
        <v>9</v>
      </c>
      <c r="B2950" s="1">
        <v>2017</v>
      </c>
      <c r="C2950" s="1">
        <v>35186029</v>
      </c>
      <c r="D2950" s="44" t="s">
        <v>259</v>
      </c>
      <c r="E2950" s="20">
        <v>0.47000000000000003</v>
      </c>
      <c r="F2950" s="20">
        <v>0.33</v>
      </c>
      <c r="G2950" s="20">
        <v>0.14000000000000001</v>
      </c>
      <c r="H2950" s="20">
        <v>0.01</v>
      </c>
      <c r="I2950" s="20">
        <v>0.112</v>
      </c>
      <c r="J2950" s="20">
        <v>0.33700000000000002</v>
      </c>
      <c r="K2950" s="20">
        <v>0</v>
      </c>
      <c r="L2950" s="20">
        <v>2.3614799999999998E-2</v>
      </c>
      <c r="M2950" s="20">
        <v>0.11570173611111111</v>
      </c>
      <c r="N2950" s="1">
        <v>3</v>
      </c>
      <c r="O2950" s="5">
        <v>33.33</v>
      </c>
      <c r="P2950" s="5">
        <v>66.67</v>
      </c>
      <c r="Q2950" s="1">
        <v>8</v>
      </c>
      <c r="R2950" s="1">
        <v>16</v>
      </c>
      <c r="S2950" s="6">
        <v>2065.9276799999998</v>
      </c>
      <c r="T2950" s="6">
        <v>2065.9276799999998</v>
      </c>
      <c r="W2950" s="1"/>
      <c r="X2950" s="1"/>
      <c r="Y2950" s="1"/>
      <c r="AC2950" s="1"/>
      <c r="AF2950" s="1"/>
      <c r="AG2950" s="1"/>
    </row>
    <row r="2951" spans="1:33" hidden="1" x14ac:dyDescent="0.25">
      <c r="A2951" s="1">
        <v>7</v>
      </c>
      <c r="B2951" s="1">
        <v>2017</v>
      </c>
      <c r="C2951" s="1">
        <v>35187017</v>
      </c>
      <c r="D2951" s="44" t="s">
        <v>260</v>
      </c>
      <c r="E2951" s="20">
        <v>0.03</v>
      </c>
      <c r="F2951" s="20">
        <v>0.03</v>
      </c>
      <c r="G2951" s="20">
        <v>0</v>
      </c>
      <c r="H2951" s="20">
        <v>0</v>
      </c>
      <c r="I2951" s="20">
        <v>0</v>
      </c>
      <c r="J2951" s="20">
        <v>0</v>
      </c>
      <c r="K2951" s="20">
        <v>0</v>
      </c>
      <c r="L2951" s="20">
        <v>3.4546500000000001E-2</v>
      </c>
      <c r="M2951" s="20">
        <v>0.8884526602453704</v>
      </c>
      <c r="N2951" s="1">
        <v>9</v>
      </c>
      <c r="O2951" s="5">
        <v>51.35</v>
      </c>
      <c r="P2951" s="5">
        <v>48.65</v>
      </c>
      <c r="Q2951" s="1">
        <v>19</v>
      </c>
      <c r="R2951" s="1">
        <v>18</v>
      </c>
      <c r="S2951" s="6">
        <v>11023.008879999999</v>
      </c>
      <c r="T2951" s="6">
        <v>661.38053260000004</v>
      </c>
      <c r="W2951" s="1"/>
      <c r="X2951" s="1"/>
      <c r="Y2951" s="1"/>
      <c r="AC2951" s="1"/>
      <c r="AF2951" s="1"/>
      <c r="AG2951" s="1"/>
    </row>
    <row r="2952" spans="1:33" hidden="1" x14ac:dyDescent="0.25">
      <c r="A2952" s="1">
        <v>2</v>
      </c>
      <c r="B2952" s="1">
        <v>2017</v>
      </c>
      <c r="C2952" s="1">
        <v>35188002</v>
      </c>
      <c r="D2952" s="44" t="s">
        <v>261</v>
      </c>
      <c r="E2952" s="20">
        <v>0.08</v>
      </c>
      <c r="F2952" s="20">
        <v>0.08</v>
      </c>
      <c r="G2952" s="20">
        <v>0</v>
      </c>
      <c r="H2952" s="20">
        <v>0</v>
      </c>
      <c r="I2952" s="20">
        <v>0</v>
      </c>
      <c r="J2952" s="20">
        <v>7.9000000000000001E-2</v>
      </c>
      <c r="K2952" s="20">
        <v>0</v>
      </c>
      <c r="L2952" s="20">
        <v>0</v>
      </c>
      <c r="M2952" s="20">
        <v>0</v>
      </c>
      <c r="N2952" s="1">
        <v>0</v>
      </c>
      <c r="O2952" s="5">
        <v>100</v>
      </c>
      <c r="P2952" s="5">
        <v>0</v>
      </c>
      <c r="Q2952" s="1">
        <v>2</v>
      </c>
      <c r="R2952" s="1">
        <v>0</v>
      </c>
      <c r="S2952" s="6"/>
      <c r="T2952" s="6"/>
      <c r="W2952" s="1"/>
      <c r="X2952" s="1"/>
      <c r="Y2952" s="1"/>
      <c r="AC2952" s="1"/>
      <c r="AF2952" s="1"/>
      <c r="AG2952" s="1"/>
    </row>
    <row r="2953" spans="1:33" hidden="1" x14ac:dyDescent="0.25">
      <c r="A2953" s="1">
        <v>6</v>
      </c>
      <c r="B2953" s="1">
        <v>2017</v>
      </c>
      <c r="C2953" s="1">
        <v>35188006</v>
      </c>
      <c r="D2953" s="44" t="s">
        <v>261</v>
      </c>
      <c r="E2953" s="20">
        <v>0.83</v>
      </c>
      <c r="F2953" s="20">
        <v>0.23</v>
      </c>
      <c r="G2953" s="20">
        <v>0.6</v>
      </c>
      <c r="H2953" s="20">
        <v>0</v>
      </c>
      <c r="I2953" s="20">
        <v>0.30499999999999999</v>
      </c>
      <c r="J2953" s="20">
        <v>0.35599999999999998</v>
      </c>
      <c r="K2953" s="20">
        <v>0</v>
      </c>
      <c r="L2953" s="20">
        <v>0.16930410000000001</v>
      </c>
      <c r="M2953" s="20">
        <v>5.3624639198090271</v>
      </c>
      <c r="N2953" s="1">
        <v>22</v>
      </c>
      <c r="O2953" s="5">
        <v>11.96</v>
      </c>
      <c r="P2953" s="5">
        <v>88.04</v>
      </c>
      <c r="Q2953" s="1">
        <v>36</v>
      </c>
      <c r="R2953" s="1">
        <v>265</v>
      </c>
      <c r="S2953" s="6">
        <v>64291.980020000003</v>
      </c>
      <c r="T2953" s="6">
        <v>27002.63161</v>
      </c>
      <c r="W2953" s="1"/>
      <c r="X2953" s="1"/>
      <c r="Y2953" s="1"/>
      <c r="AC2953" s="1"/>
      <c r="AF2953" s="1"/>
      <c r="AG2953" s="1"/>
    </row>
    <row r="2954" spans="1:33" hidden="1" x14ac:dyDescent="0.25">
      <c r="A2954" s="1">
        <v>9</v>
      </c>
      <c r="B2954" s="1">
        <v>2017</v>
      </c>
      <c r="C2954" s="1">
        <v>35188599</v>
      </c>
      <c r="D2954" s="44" t="s">
        <v>262</v>
      </c>
      <c r="E2954" s="20">
        <v>0.1</v>
      </c>
      <c r="F2954" s="20">
        <v>0.1</v>
      </c>
      <c r="G2954" s="20">
        <v>0</v>
      </c>
      <c r="H2954" s="20">
        <v>0.03</v>
      </c>
      <c r="I2954" s="20">
        <v>0</v>
      </c>
      <c r="J2954" s="20">
        <v>0</v>
      </c>
      <c r="K2954" s="20">
        <v>0.1</v>
      </c>
      <c r="L2954" s="20">
        <v>2.6136000000000002E-3</v>
      </c>
      <c r="M2954" s="20">
        <v>1.9002604166666666E-2</v>
      </c>
      <c r="N2954" s="1">
        <v>1</v>
      </c>
      <c r="O2954" s="5">
        <v>48</v>
      </c>
      <c r="P2954" s="5">
        <v>52</v>
      </c>
      <c r="Q2954" s="1">
        <v>12</v>
      </c>
      <c r="R2954" s="1">
        <v>13</v>
      </c>
      <c r="S2954" s="6">
        <v>299.26799999999997</v>
      </c>
      <c r="T2954" s="6">
        <v>89.7804</v>
      </c>
      <c r="W2954" s="1"/>
      <c r="X2954" s="1"/>
      <c r="Y2954" s="1"/>
      <c r="AC2954" s="1"/>
      <c r="AF2954" s="1"/>
      <c r="AG2954" s="1"/>
    </row>
    <row r="2955" spans="1:33" hidden="1" x14ac:dyDescent="0.25">
      <c r="A2955" s="1">
        <v>18</v>
      </c>
      <c r="B2955" s="1">
        <v>2017</v>
      </c>
      <c r="C2955" s="1">
        <v>351890918</v>
      </c>
      <c r="D2955" s="44" t="s">
        <v>263</v>
      </c>
      <c r="E2955" s="20">
        <v>0</v>
      </c>
      <c r="F2955" s="20">
        <v>0</v>
      </c>
      <c r="G2955" s="20">
        <v>0</v>
      </c>
      <c r="H2955" s="20">
        <v>0</v>
      </c>
      <c r="I2955" s="20">
        <v>2E-3</v>
      </c>
      <c r="J2955" s="20">
        <v>0</v>
      </c>
      <c r="K2955" s="20">
        <v>0</v>
      </c>
      <c r="L2955" s="20">
        <v>5.4400000000000001E-5</v>
      </c>
      <c r="M2955" s="20">
        <v>1.1111746875E-2</v>
      </c>
      <c r="N2955" s="1">
        <v>0</v>
      </c>
      <c r="O2955" s="5">
        <v>0</v>
      </c>
      <c r="P2955" s="5">
        <v>100</v>
      </c>
      <c r="Q2955" s="1">
        <v>0</v>
      </c>
      <c r="R2955" s="1">
        <v>3</v>
      </c>
      <c r="S2955" s="6">
        <v>232.57011600000001</v>
      </c>
      <c r="T2955" s="6">
        <v>232.57011600000001</v>
      </c>
      <c r="W2955" s="1"/>
      <c r="X2955" s="1"/>
      <c r="Y2955" s="1"/>
      <c r="AC2955" s="1"/>
      <c r="AF2955" s="1"/>
      <c r="AG2955" s="1"/>
    </row>
    <row r="2956" spans="1:33" hidden="1" x14ac:dyDescent="0.25">
      <c r="A2956" s="1">
        <v>19</v>
      </c>
      <c r="B2956" s="1">
        <v>2017</v>
      </c>
      <c r="C2956" s="1">
        <v>351890919</v>
      </c>
      <c r="D2956" s="44" t="s">
        <v>263</v>
      </c>
      <c r="E2956" s="20">
        <v>0</v>
      </c>
      <c r="F2956" s="20">
        <v>0</v>
      </c>
      <c r="G2956" s="20">
        <v>0</v>
      </c>
      <c r="H2956" s="20">
        <v>0</v>
      </c>
      <c r="I2956" s="20">
        <v>0</v>
      </c>
      <c r="J2956" s="20">
        <v>0</v>
      </c>
      <c r="K2956" s="20">
        <v>0</v>
      </c>
      <c r="L2956" s="20">
        <v>2.7779999999999998E-4</v>
      </c>
      <c r="M2956" s="20">
        <v>0</v>
      </c>
      <c r="N2956" s="1">
        <v>0</v>
      </c>
      <c r="O2956" s="5">
        <v>0</v>
      </c>
      <c r="P2956" s="5">
        <v>100</v>
      </c>
      <c r="Q2956" s="1">
        <v>0</v>
      </c>
      <c r="R2956" s="1">
        <v>1</v>
      </c>
      <c r="S2956" s="6"/>
      <c r="T2956" s="6"/>
      <c r="W2956" s="1"/>
      <c r="X2956" s="1"/>
      <c r="Y2956" s="1"/>
      <c r="AC2956" s="1"/>
      <c r="AF2956" s="1"/>
      <c r="AG2956" s="1"/>
    </row>
    <row r="2957" spans="1:33" hidden="1" x14ac:dyDescent="0.25">
      <c r="A2957" s="1">
        <v>20</v>
      </c>
      <c r="B2957" s="1">
        <v>2017</v>
      </c>
      <c r="C2957" s="1">
        <v>351900620</v>
      </c>
      <c r="D2957" s="44" t="s">
        <v>264</v>
      </c>
      <c r="E2957" s="20">
        <v>0</v>
      </c>
      <c r="F2957" s="20">
        <v>0</v>
      </c>
      <c r="G2957" s="20">
        <v>0</v>
      </c>
      <c r="H2957" s="20">
        <v>0</v>
      </c>
      <c r="I2957" s="20">
        <v>0</v>
      </c>
      <c r="J2957" s="20">
        <v>4.0000000000000001E-3</v>
      </c>
      <c r="K2957" s="20">
        <v>0</v>
      </c>
      <c r="L2957" s="20">
        <v>5.8759999999999997E-4</v>
      </c>
      <c r="M2957" s="20">
        <v>2.1565083072916668E-2</v>
      </c>
      <c r="N2957" s="1">
        <v>0</v>
      </c>
      <c r="O2957" s="5">
        <v>25</v>
      </c>
      <c r="P2957" s="5">
        <v>75</v>
      </c>
      <c r="Q2957" s="1">
        <v>2</v>
      </c>
      <c r="R2957" s="1">
        <v>6</v>
      </c>
      <c r="S2957" s="6">
        <v>369.79199999999997</v>
      </c>
      <c r="T2957" s="6">
        <v>369.79199999999997</v>
      </c>
      <c r="W2957" s="1"/>
      <c r="X2957" s="1"/>
      <c r="Y2957" s="1"/>
      <c r="AC2957" s="1"/>
      <c r="AF2957" s="1"/>
      <c r="AG2957" s="1"/>
    </row>
    <row r="2958" spans="1:33" hidden="1" x14ac:dyDescent="0.25">
      <c r="A2958" s="1">
        <v>21</v>
      </c>
      <c r="B2958" s="1">
        <v>2017</v>
      </c>
      <c r="C2958" s="1">
        <v>351900621</v>
      </c>
      <c r="D2958" s="44" t="s">
        <v>264</v>
      </c>
      <c r="E2958" s="20">
        <v>0.02</v>
      </c>
      <c r="F2958" s="20">
        <v>0</v>
      </c>
      <c r="G2958" s="20">
        <v>0.02</v>
      </c>
      <c r="H2958" s="20">
        <v>0</v>
      </c>
      <c r="I2958" s="20">
        <v>0</v>
      </c>
      <c r="J2958" s="20">
        <v>0</v>
      </c>
      <c r="K2958" s="20">
        <v>0.02</v>
      </c>
      <c r="L2958" s="20">
        <v>1.1600000000000001E-5</v>
      </c>
      <c r="M2958" s="20">
        <v>0</v>
      </c>
      <c r="N2958" s="1">
        <v>0</v>
      </c>
      <c r="O2958" s="5">
        <v>0</v>
      </c>
      <c r="P2958" s="5">
        <v>100</v>
      </c>
      <c r="Q2958" s="1">
        <v>0</v>
      </c>
      <c r="R2958" s="1">
        <v>5</v>
      </c>
      <c r="S2958" s="6"/>
      <c r="T2958" s="6"/>
      <c r="W2958" s="1"/>
      <c r="X2958" s="1"/>
      <c r="Y2958" s="1"/>
      <c r="AC2958" s="1"/>
      <c r="AF2958" s="1"/>
      <c r="AG2958" s="1"/>
    </row>
    <row r="2959" spans="1:33" hidden="1" x14ac:dyDescent="0.25">
      <c r="A2959" s="1">
        <v>5</v>
      </c>
      <c r="B2959" s="1">
        <v>2017</v>
      </c>
      <c r="C2959" s="1">
        <v>35190555</v>
      </c>
      <c r="D2959" s="44" t="s">
        <v>265</v>
      </c>
      <c r="E2959" s="20">
        <v>0.1</v>
      </c>
      <c r="F2959" s="20">
        <v>0.04</v>
      </c>
      <c r="G2959" s="20">
        <v>0.06</v>
      </c>
      <c r="H2959" s="20">
        <v>0</v>
      </c>
      <c r="I2959" s="20">
        <v>0</v>
      </c>
      <c r="J2959" s="20">
        <v>2E-3</v>
      </c>
      <c r="K2959" s="20">
        <v>7.0000000000000007E-2</v>
      </c>
      <c r="L2959" s="20">
        <v>2.3911999999999999E-2</v>
      </c>
      <c r="M2959" s="20">
        <v>3.9374509259259262E-2</v>
      </c>
      <c r="N2959" s="1">
        <v>15</v>
      </c>
      <c r="O2959" s="5">
        <v>14.64</v>
      </c>
      <c r="P2959" s="5">
        <v>85.36</v>
      </c>
      <c r="Q2959" s="1">
        <v>35</v>
      </c>
      <c r="R2959" s="1">
        <v>204</v>
      </c>
      <c r="S2959" s="6">
        <v>520.64369999999997</v>
      </c>
      <c r="T2959" s="6">
        <v>520.64369999999997</v>
      </c>
      <c r="W2959" s="1"/>
      <c r="X2959" s="1"/>
      <c r="Y2959" s="1"/>
      <c r="AC2959" s="1"/>
      <c r="AF2959" s="1"/>
      <c r="AG2959" s="1"/>
    </row>
    <row r="2960" spans="1:33" hidden="1" x14ac:dyDescent="0.25">
      <c r="A2960" s="1">
        <v>5</v>
      </c>
      <c r="B2960" s="1">
        <v>2017</v>
      </c>
      <c r="C2960" s="1">
        <v>35190715</v>
      </c>
      <c r="D2960" s="44" t="s">
        <v>266</v>
      </c>
      <c r="E2960" s="20">
        <v>0.12</v>
      </c>
      <c r="F2960" s="20">
        <v>0.03</v>
      </c>
      <c r="G2960" s="20">
        <v>0.09</v>
      </c>
      <c r="H2960" s="20">
        <v>0</v>
      </c>
      <c r="I2960" s="20">
        <v>4.0000000000000001E-3</v>
      </c>
      <c r="J2960" s="20">
        <v>4.3999999999999997E-2</v>
      </c>
      <c r="K2960" s="20">
        <v>0.01</v>
      </c>
      <c r="L2960" s="20">
        <v>5.2768200000000001E-2</v>
      </c>
      <c r="M2960" s="20">
        <v>0.76272145833333338</v>
      </c>
      <c r="N2960" s="1">
        <v>15</v>
      </c>
      <c r="O2960" s="5">
        <v>9.3800000000000008</v>
      </c>
      <c r="P2960" s="5">
        <v>90.63</v>
      </c>
      <c r="Q2960" s="1">
        <v>9</v>
      </c>
      <c r="R2960" s="1">
        <v>87</v>
      </c>
      <c r="S2960" s="6">
        <v>10751.44723</v>
      </c>
      <c r="T2960" s="6">
        <v>10751.44723</v>
      </c>
      <c r="W2960" s="1"/>
      <c r="X2960" s="1"/>
      <c r="Y2960" s="1"/>
      <c r="AC2960" s="1"/>
      <c r="AF2960" s="1"/>
      <c r="AG2960" s="1"/>
    </row>
    <row r="2961" spans="1:33" hidden="1" x14ac:dyDescent="0.25">
      <c r="A2961" s="1">
        <v>13</v>
      </c>
      <c r="B2961" s="1">
        <v>2017</v>
      </c>
      <c r="C2961" s="1">
        <v>351910513</v>
      </c>
      <c r="D2961" s="44" t="s">
        <v>267</v>
      </c>
      <c r="E2961" s="20">
        <v>0.3</v>
      </c>
      <c r="F2961" s="20">
        <v>0.22</v>
      </c>
      <c r="G2961" s="20">
        <v>0.08</v>
      </c>
      <c r="H2961" s="20">
        <v>0</v>
      </c>
      <c r="I2961" s="20">
        <v>0</v>
      </c>
      <c r="J2961" s="20">
        <v>0.19500000000000001</v>
      </c>
      <c r="K2961" s="20">
        <v>7.0000000000000007E-2</v>
      </c>
      <c r="L2961" s="20">
        <v>4.0129199999999997E-2</v>
      </c>
      <c r="M2961" s="20">
        <v>2.4826402343750005E-2</v>
      </c>
      <c r="N2961" s="1">
        <v>3</v>
      </c>
      <c r="O2961" s="5">
        <v>40</v>
      </c>
      <c r="P2961" s="5">
        <v>60</v>
      </c>
      <c r="Q2961" s="1">
        <v>10</v>
      </c>
      <c r="R2961" s="1">
        <v>15</v>
      </c>
      <c r="S2961" s="6">
        <v>504.43155000000002</v>
      </c>
      <c r="T2961" s="6">
        <v>504.43155000000002</v>
      </c>
      <c r="W2961" s="1"/>
      <c r="X2961" s="1"/>
      <c r="Y2961" s="1"/>
      <c r="AC2961" s="1"/>
      <c r="AF2961" s="1"/>
      <c r="AG2961" s="1"/>
    </row>
    <row r="2962" spans="1:33" hidden="1" x14ac:dyDescent="0.25">
      <c r="A2962" s="1">
        <v>16</v>
      </c>
      <c r="B2962" s="1">
        <v>2017</v>
      </c>
      <c r="C2962" s="1">
        <v>351910516</v>
      </c>
      <c r="D2962" s="44" t="s">
        <v>267</v>
      </c>
      <c r="E2962" s="20">
        <v>0.22</v>
      </c>
      <c r="F2962" s="20">
        <v>0.22</v>
      </c>
      <c r="G2962" s="20">
        <v>0</v>
      </c>
      <c r="H2962" s="20">
        <v>0</v>
      </c>
      <c r="I2962" s="20">
        <v>0</v>
      </c>
      <c r="J2962" s="20">
        <v>0</v>
      </c>
      <c r="K2962" s="20">
        <v>0.22</v>
      </c>
      <c r="L2962" s="20">
        <v>0</v>
      </c>
      <c r="M2962" s="20">
        <v>0</v>
      </c>
      <c r="N2962" s="1">
        <v>1</v>
      </c>
      <c r="O2962" s="5">
        <v>100</v>
      </c>
      <c r="P2962" s="5">
        <v>0</v>
      </c>
      <c r="Q2962" s="1">
        <v>3</v>
      </c>
      <c r="R2962" s="1">
        <v>0</v>
      </c>
      <c r="S2962" s="6"/>
      <c r="T2962" s="6"/>
      <c r="W2962" s="1"/>
      <c r="X2962" s="1"/>
      <c r="Y2962" s="1"/>
      <c r="AC2962" s="1"/>
      <c r="AF2962" s="1"/>
      <c r="AG2962" s="1"/>
    </row>
    <row r="2963" spans="1:33" hidden="1" x14ac:dyDescent="0.25">
      <c r="A2963" s="1">
        <v>20</v>
      </c>
      <c r="B2963" s="1">
        <v>2017</v>
      </c>
      <c r="C2963" s="1">
        <v>351920420</v>
      </c>
      <c r="D2963" s="44" t="s">
        <v>268</v>
      </c>
      <c r="E2963" s="20">
        <v>0</v>
      </c>
      <c r="F2963" s="20">
        <v>0</v>
      </c>
      <c r="G2963" s="20">
        <v>0</v>
      </c>
      <c r="H2963" s="20">
        <v>0</v>
      </c>
      <c r="I2963" s="20">
        <v>0</v>
      </c>
      <c r="J2963" s="20">
        <v>0</v>
      </c>
      <c r="K2963" s="20">
        <v>0</v>
      </c>
      <c r="L2963" s="20">
        <v>1.239E-4</v>
      </c>
      <c r="M2963" s="20">
        <v>1.4117958333333331E-2</v>
      </c>
      <c r="N2963" s="1">
        <v>2</v>
      </c>
      <c r="O2963" s="5">
        <v>14.29</v>
      </c>
      <c r="P2963" s="5">
        <v>85.71</v>
      </c>
      <c r="Q2963" s="1">
        <v>1</v>
      </c>
      <c r="R2963" s="1">
        <v>6</v>
      </c>
      <c r="S2963" s="6">
        <v>256.7284416</v>
      </c>
      <c r="T2963" s="6">
        <v>256.7284416</v>
      </c>
      <c r="W2963" s="1"/>
      <c r="X2963" s="1"/>
      <c r="Y2963" s="1"/>
      <c r="AC2963" s="1"/>
      <c r="AF2963" s="1"/>
      <c r="AG2963" s="1"/>
    </row>
    <row r="2964" spans="1:33" hidden="1" x14ac:dyDescent="0.25">
      <c r="A2964" s="1">
        <v>21</v>
      </c>
      <c r="B2964" s="1">
        <v>2017</v>
      </c>
      <c r="C2964" s="1">
        <v>351920421</v>
      </c>
      <c r="D2964" s="44" t="s">
        <v>268</v>
      </c>
      <c r="E2964" s="20">
        <v>0.01</v>
      </c>
      <c r="F2964" s="20">
        <v>0.01</v>
      </c>
      <c r="G2964" s="20">
        <v>0</v>
      </c>
      <c r="H2964" s="20">
        <v>0</v>
      </c>
      <c r="I2964" s="20">
        <v>0</v>
      </c>
      <c r="J2964" s="20">
        <v>0</v>
      </c>
      <c r="K2964" s="20">
        <v>0.01</v>
      </c>
      <c r="L2964" s="20">
        <v>9.9280000000000006E-4</v>
      </c>
      <c r="M2964" s="20">
        <v>0</v>
      </c>
      <c r="N2964" s="1">
        <v>5</v>
      </c>
      <c r="O2964" s="5">
        <v>42.86</v>
      </c>
      <c r="P2964" s="5">
        <v>57.14</v>
      </c>
      <c r="Q2964" s="1">
        <v>3</v>
      </c>
      <c r="R2964" s="1">
        <v>4</v>
      </c>
      <c r="S2964" s="6"/>
      <c r="T2964" s="6"/>
      <c r="W2964" s="1"/>
      <c r="X2964" s="1"/>
      <c r="Y2964" s="1"/>
      <c r="AC2964" s="1"/>
      <c r="AF2964" s="1"/>
      <c r="AG2964" s="1"/>
    </row>
    <row r="2965" spans="1:33" hidden="1" x14ac:dyDescent="0.25">
      <c r="A2965" s="1">
        <v>17</v>
      </c>
      <c r="B2965" s="1">
        <v>2017</v>
      </c>
      <c r="C2965" s="1">
        <v>351925317</v>
      </c>
      <c r="D2965" s="44" t="s">
        <v>269</v>
      </c>
      <c r="E2965" s="20">
        <v>0.15</v>
      </c>
      <c r="F2965" s="20">
        <v>0.13</v>
      </c>
      <c r="G2965" s="20">
        <v>0.02</v>
      </c>
      <c r="H2965" s="20">
        <v>0</v>
      </c>
      <c r="I2965" s="20">
        <v>6.0000000000000001E-3</v>
      </c>
      <c r="J2965" s="20">
        <v>0</v>
      </c>
      <c r="K2965" s="20">
        <v>0.14000000000000001</v>
      </c>
      <c r="L2965" s="20">
        <v>4.8009999999999997E-3</v>
      </c>
      <c r="M2965" s="20">
        <v>6.1139916666666664E-3</v>
      </c>
      <c r="N2965" s="1">
        <v>12</v>
      </c>
      <c r="O2965" s="5">
        <v>45.95</v>
      </c>
      <c r="P2965" s="5">
        <v>54.05</v>
      </c>
      <c r="Q2965" s="1">
        <v>17</v>
      </c>
      <c r="R2965" s="1">
        <v>20</v>
      </c>
      <c r="S2965" s="6">
        <v>180.89649</v>
      </c>
      <c r="T2965" s="6">
        <v>180.89649</v>
      </c>
      <c r="W2965" s="1"/>
      <c r="X2965" s="1"/>
      <c r="Y2965" s="1"/>
      <c r="AC2965" s="1"/>
      <c r="AF2965" s="1"/>
      <c r="AG2965" s="1"/>
    </row>
    <row r="2966" spans="1:33" hidden="1" x14ac:dyDescent="0.25">
      <c r="A2966" s="1">
        <v>9</v>
      </c>
      <c r="B2966" s="1">
        <v>2017</v>
      </c>
      <c r="C2966" s="1">
        <v>35193039</v>
      </c>
      <c r="D2966" s="44" t="s">
        <v>270</v>
      </c>
      <c r="E2966" s="20">
        <v>0</v>
      </c>
      <c r="F2966" s="20">
        <v>0</v>
      </c>
      <c r="G2966" s="20">
        <v>0</v>
      </c>
      <c r="H2966" s="20">
        <v>0</v>
      </c>
      <c r="I2966" s="20">
        <v>0</v>
      </c>
      <c r="J2966" s="20">
        <v>0</v>
      </c>
      <c r="K2966" s="20">
        <v>0</v>
      </c>
      <c r="L2966" s="20">
        <v>1.852E-4</v>
      </c>
      <c r="M2966" s="20">
        <v>0</v>
      </c>
      <c r="N2966" s="1">
        <v>3</v>
      </c>
      <c r="O2966" s="5">
        <v>50</v>
      </c>
      <c r="P2966" s="5">
        <v>50</v>
      </c>
      <c r="Q2966" s="1">
        <v>2</v>
      </c>
      <c r="R2966" s="1">
        <v>2</v>
      </c>
      <c r="S2966" s="6"/>
      <c r="T2966" s="6"/>
      <c r="W2966" s="1"/>
      <c r="X2966" s="1"/>
      <c r="Y2966" s="1"/>
      <c r="AC2966" s="1"/>
      <c r="AF2966" s="1"/>
      <c r="AG2966" s="1"/>
    </row>
    <row r="2967" spans="1:33" hidden="1" x14ac:dyDescent="0.25">
      <c r="A2967" s="1">
        <v>13</v>
      </c>
      <c r="B2967" s="1">
        <v>2017</v>
      </c>
      <c r="C2967" s="1">
        <v>351930313</v>
      </c>
      <c r="D2967" s="44" t="s">
        <v>270</v>
      </c>
      <c r="E2967" s="20">
        <v>0.57000000000000006</v>
      </c>
      <c r="F2967" s="20">
        <v>0.56000000000000005</v>
      </c>
      <c r="G2967" s="20">
        <v>0.01</v>
      </c>
      <c r="H2967" s="20">
        <v>0</v>
      </c>
      <c r="I2967" s="20">
        <v>0</v>
      </c>
      <c r="J2967" s="20">
        <v>0.14399999999999999</v>
      </c>
      <c r="K2967" s="20">
        <v>0.42</v>
      </c>
      <c r="L2967" s="20">
        <v>1.1021599999999999E-2</v>
      </c>
      <c r="M2967" s="20">
        <v>9.8115063699074065E-2</v>
      </c>
      <c r="N2967" s="1">
        <v>7</v>
      </c>
      <c r="O2967" s="5">
        <v>45</v>
      </c>
      <c r="P2967" s="5">
        <v>55</v>
      </c>
      <c r="Q2967" s="1">
        <v>18</v>
      </c>
      <c r="R2967" s="1">
        <v>22</v>
      </c>
      <c r="S2967" s="6">
        <v>1774.4939999999999</v>
      </c>
      <c r="T2967" s="6">
        <v>1774.4939999999999</v>
      </c>
      <c r="W2967" s="1"/>
      <c r="X2967" s="1"/>
      <c r="Y2967" s="1"/>
      <c r="AC2967" s="1"/>
      <c r="AF2967" s="1"/>
      <c r="AG2967" s="1"/>
    </row>
    <row r="2968" spans="1:33" hidden="1" x14ac:dyDescent="0.25">
      <c r="A2968" s="1">
        <v>16</v>
      </c>
      <c r="B2968" s="1">
        <v>2017</v>
      </c>
      <c r="C2968" s="1">
        <v>351940216</v>
      </c>
      <c r="D2968" s="44" t="s">
        <v>271</v>
      </c>
      <c r="E2968" s="20">
        <v>9.0000000000000011E-2</v>
      </c>
      <c r="F2968" s="20">
        <v>7.0000000000000007E-2</v>
      </c>
      <c r="G2968" s="20">
        <v>0.02</v>
      </c>
      <c r="H2968" s="20">
        <v>0</v>
      </c>
      <c r="I2968" s="20">
        <v>2.9000000000000001E-2</v>
      </c>
      <c r="J2968" s="20">
        <v>0</v>
      </c>
      <c r="K2968" s="20">
        <v>0.05</v>
      </c>
      <c r="L2968" s="20">
        <v>5.3991000000000004E-3</v>
      </c>
      <c r="M2968" s="20">
        <v>3.2329249430555547E-2</v>
      </c>
      <c r="N2968" s="1">
        <v>5</v>
      </c>
      <c r="O2968" s="5">
        <v>22.5</v>
      </c>
      <c r="P2968" s="5">
        <v>77.5</v>
      </c>
      <c r="Q2968" s="1">
        <v>9</v>
      </c>
      <c r="R2968" s="1">
        <v>31</v>
      </c>
      <c r="S2968" s="6">
        <v>590.35178159999998</v>
      </c>
      <c r="T2968" s="6">
        <v>590.35178159999998</v>
      </c>
      <c r="W2968" s="1"/>
      <c r="X2968" s="1"/>
      <c r="Y2968" s="1"/>
      <c r="AC2968" s="1"/>
      <c r="AF2968" s="1"/>
      <c r="AG2968" s="1"/>
    </row>
    <row r="2969" spans="1:33" hidden="1" x14ac:dyDescent="0.25">
      <c r="A2969" s="1">
        <v>17</v>
      </c>
      <c r="B2969" s="1">
        <v>2017</v>
      </c>
      <c r="C2969" s="1">
        <v>351950117</v>
      </c>
      <c r="D2969" s="44" t="s">
        <v>272</v>
      </c>
      <c r="E2969" s="20">
        <v>0.2</v>
      </c>
      <c r="F2969" s="20">
        <v>0.2</v>
      </c>
      <c r="G2969" s="20">
        <v>0</v>
      </c>
      <c r="H2969" s="20">
        <v>0</v>
      </c>
      <c r="I2969" s="20">
        <v>4.0000000000000001E-3</v>
      </c>
      <c r="J2969" s="20">
        <v>0.17499999999999999</v>
      </c>
      <c r="K2969" s="20">
        <v>0.03</v>
      </c>
      <c r="L2969" s="20">
        <v>2.064E-4</v>
      </c>
      <c r="M2969" s="20">
        <v>1.7497379687499998E-2</v>
      </c>
      <c r="N2969" s="1">
        <v>3</v>
      </c>
      <c r="O2969" s="5">
        <v>60</v>
      </c>
      <c r="P2969" s="5">
        <v>40</v>
      </c>
      <c r="Q2969" s="1">
        <v>6</v>
      </c>
      <c r="R2969" s="1">
        <v>4</v>
      </c>
      <c r="S2969" s="6">
        <v>370.84446000000003</v>
      </c>
      <c r="T2969" s="6">
        <v>370.84446000000003</v>
      </c>
      <c r="W2969" s="1"/>
      <c r="X2969" s="1"/>
      <c r="Y2969" s="1"/>
      <c r="AC2969" s="1"/>
      <c r="AF2969" s="1"/>
      <c r="AG2969" s="1"/>
    </row>
    <row r="2970" spans="1:33" hidden="1" x14ac:dyDescent="0.25">
      <c r="A2970" s="1">
        <v>13</v>
      </c>
      <c r="B2970" s="1">
        <v>2017</v>
      </c>
      <c r="C2970" s="1">
        <v>351960013</v>
      </c>
      <c r="D2970" s="44" t="s">
        <v>273</v>
      </c>
      <c r="E2970" s="20">
        <v>0.51</v>
      </c>
      <c r="F2970" s="20">
        <v>0.18</v>
      </c>
      <c r="G2970" s="20">
        <v>0.33</v>
      </c>
      <c r="H2970" s="20">
        <v>0</v>
      </c>
      <c r="I2970" s="20">
        <v>0.19800000000000001</v>
      </c>
      <c r="J2970" s="20">
        <v>7.0000000000000001E-3</v>
      </c>
      <c r="K2970" s="20">
        <v>0.17</v>
      </c>
      <c r="L2970" s="20">
        <v>0.13089999999999999</v>
      </c>
      <c r="M2970" s="20">
        <v>0.17357391203703704</v>
      </c>
      <c r="N2970" s="1">
        <v>9</v>
      </c>
      <c r="O2970" s="5">
        <v>26.13</v>
      </c>
      <c r="P2970" s="5">
        <v>73.87</v>
      </c>
      <c r="Q2970" s="1">
        <v>29</v>
      </c>
      <c r="R2970" s="1">
        <v>82</v>
      </c>
      <c r="S2970" s="6">
        <v>2497.1263199999999</v>
      </c>
      <c r="T2970" s="6">
        <v>0</v>
      </c>
      <c r="W2970" s="1"/>
      <c r="X2970" s="1"/>
      <c r="Y2970" s="1"/>
      <c r="AC2970" s="1"/>
      <c r="AF2970" s="1"/>
      <c r="AG2970" s="1"/>
    </row>
    <row r="2971" spans="1:33" hidden="1" x14ac:dyDescent="0.25">
      <c r="A2971" s="1">
        <v>16</v>
      </c>
      <c r="B2971" s="1">
        <v>2017</v>
      </c>
      <c r="C2971" s="1">
        <v>351960016</v>
      </c>
      <c r="D2971" s="44" t="s">
        <v>273</v>
      </c>
      <c r="E2971" s="20">
        <v>0.75</v>
      </c>
      <c r="F2971" s="20">
        <v>0.75</v>
      </c>
      <c r="G2971" s="20">
        <v>0</v>
      </c>
      <c r="H2971" s="20">
        <v>0</v>
      </c>
      <c r="I2971" s="20">
        <v>0</v>
      </c>
      <c r="J2971" s="20">
        <v>0</v>
      </c>
      <c r="K2971" s="20">
        <v>0.75</v>
      </c>
      <c r="L2971" s="20">
        <v>4.0509999999999998E-4</v>
      </c>
      <c r="M2971" s="20">
        <v>0</v>
      </c>
      <c r="N2971" s="1">
        <v>5</v>
      </c>
      <c r="O2971" s="5">
        <v>85</v>
      </c>
      <c r="P2971" s="5">
        <v>15</v>
      </c>
      <c r="Q2971" s="1">
        <v>17</v>
      </c>
      <c r="R2971" s="1">
        <v>3</v>
      </c>
      <c r="S2971" s="6"/>
      <c r="T2971" s="6"/>
      <c r="W2971" s="1"/>
      <c r="X2971" s="1"/>
      <c r="Y2971" s="1"/>
      <c r="AC2971" s="1"/>
      <c r="AF2971" s="1"/>
      <c r="AG2971" s="1"/>
    </row>
    <row r="2972" spans="1:33" hidden="1" x14ac:dyDescent="0.25">
      <c r="A2972" s="1">
        <v>6</v>
      </c>
      <c r="B2972" s="1">
        <v>2017</v>
      </c>
      <c r="C2972" s="1">
        <v>35197096</v>
      </c>
      <c r="D2972" s="44" t="s">
        <v>274</v>
      </c>
      <c r="E2972" s="20">
        <v>0</v>
      </c>
      <c r="F2972" s="20">
        <v>0</v>
      </c>
      <c r="G2972" s="20">
        <v>0</v>
      </c>
      <c r="H2972" s="20">
        <v>0</v>
      </c>
      <c r="I2972" s="20">
        <v>0</v>
      </c>
      <c r="J2972" s="20">
        <v>0</v>
      </c>
      <c r="K2972" s="20">
        <v>0</v>
      </c>
      <c r="L2972" s="20">
        <v>0</v>
      </c>
      <c r="M2972" s="20">
        <v>0</v>
      </c>
      <c r="N2972" s="1">
        <v>0</v>
      </c>
      <c r="O2972" s="5">
        <v>0</v>
      </c>
      <c r="P2972" s="5">
        <v>0</v>
      </c>
      <c r="Q2972" s="1">
        <v>0</v>
      </c>
      <c r="R2972" s="1">
        <v>0</v>
      </c>
      <c r="S2972" s="6"/>
      <c r="T2972" s="6"/>
      <c r="W2972" s="1"/>
      <c r="X2972" s="1"/>
      <c r="Y2972" s="1"/>
      <c r="AC2972" s="1"/>
      <c r="AF2972" s="1"/>
      <c r="AG2972" s="1"/>
    </row>
    <row r="2973" spans="1:33" hidden="1" x14ac:dyDescent="0.25">
      <c r="A2973" s="1">
        <v>10</v>
      </c>
      <c r="B2973" s="1">
        <v>2017</v>
      </c>
      <c r="C2973" s="1">
        <v>351970910</v>
      </c>
      <c r="D2973" s="44" t="s">
        <v>274</v>
      </c>
      <c r="E2973" s="20">
        <v>0.39</v>
      </c>
      <c r="F2973" s="20">
        <v>0.33</v>
      </c>
      <c r="G2973" s="20">
        <v>0.06</v>
      </c>
      <c r="H2973" s="20">
        <v>0</v>
      </c>
      <c r="I2973" s="20">
        <v>0.13500000000000001</v>
      </c>
      <c r="J2973" s="20">
        <v>2.9000000000000001E-2</v>
      </c>
      <c r="K2973" s="20">
        <v>0.15</v>
      </c>
      <c r="L2973" s="20">
        <v>7.0205299999999998E-2</v>
      </c>
      <c r="M2973" s="20">
        <v>0.10242640017361111</v>
      </c>
      <c r="N2973" s="1">
        <v>127</v>
      </c>
      <c r="O2973" s="5">
        <v>70.45</v>
      </c>
      <c r="P2973" s="5">
        <v>29.55</v>
      </c>
      <c r="Q2973" s="1">
        <v>217</v>
      </c>
      <c r="R2973" s="1">
        <v>91</v>
      </c>
      <c r="S2973" s="6">
        <v>635.10823440000001</v>
      </c>
      <c r="T2973" s="6">
        <v>635.10823440000001</v>
      </c>
      <c r="W2973" s="1"/>
      <c r="X2973" s="1"/>
      <c r="Y2973" s="1"/>
      <c r="AC2973" s="1"/>
      <c r="AF2973" s="1"/>
      <c r="AG2973" s="1"/>
    </row>
    <row r="2974" spans="1:33" hidden="1" x14ac:dyDescent="0.25">
      <c r="A2974" s="1">
        <v>11</v>
      </c>
      <c r="B2974" s="1">
        <v>2017</v>
      </c>
      <c r="C2974" s="1">
        <v>351970911</v>
      </c>
      <c r="D2974" s="44" t="s">
        <v>274</v>
      </c>
      <c r="E2974" s="20">
        <v>0</v>
      </c>
      <c r="F2974" s="20">
        <v>0</v>
      </c>
      <c r="G2974" s="20">
        <v>0</v>
      </c>
      <c r="H2974" s="20">
        <v>0</v>
      </c>
      <c r="I2974" s="20">
        <v>0</v>
      </c>
      <c r="J2974" s="20">
        <v>1E-3</v>
      </c>
      <c r="K2974" s="20">
        <v>0</v>
      </c>
      <c r="L2974" s="20">
        <v>3.3300000000000003E-5</v>
      </c>
      <c r="M2974" s="20">
        <v>0</v>
      </c>
      <c r="N2974" s="1">
        <v>0</v>
      </c>
      <c r="O2974" s="5">
        <v>33.33</v>
      </c>
      <c r="P2974" s="5">
        <v>66.67</v>
      </c>
      <c r="Q2974" s="1">
        <v>1</v>
      </c>
      <c r="R2974" s="1">
        <v>2</v>
      </c>
      <c r="S2974" s="6"/>
      <c r="T2974" s="6"/>
      <c r="W2974" s="1"/>
      <c r="X2974" s="1"/>
      <c r="Y2974" s="1"/>
      <c r="AC2974" s="1"/>
      <c r="AF2974" s="1"/>
      <c r="AG2974" s="1"/>
    </row>
    <row r="2975" spans="1:33" hidden="1" x14ac:dyDescent="0.25">
      <c r="A2975" s="1">
        <v>12</v>
      </c>
      <c r="B2975" s="1">
        <v>2017</v>
      </c>
      <c r="C2975" s="1">
        <v>351980812</v>
      </c>
      <c r="D2975" s="44" t="s">
        <v>275</v>
      </c>
      <c r="E2975" s="20">
        <v>0.03</v>
      </c>
      <c r="F2975" s="20">
        <v>0.02</v>
      </c>
      <c r="G2975" s="20">
        <v>0.01</v>
      </c>
      <c r="H2975" s="20">
        <v>0.02</v>
      </c>
      <c r="I2975" s="20">
        <v>2.1999999999999999E-2</v>
      </c>
      <c r="J2975" s="20">
        <v>1E-3</v>
      </c>
      <c r="K2975" s="20">
        <v>0</v>
      </c>
      <c r="L2975" s="20">
        <v>3.9809999999999997E-4</v>
      </c>
      <c r="M2975" s="20">
        <v>1.8800900781250001E-2</v>
      </c>
      <c r="N2975" s="1">
        <v>6</v>
      </c>
      <c r="O2975" s="5">
        <v>27.27</v>
      </c>
      <c r="P2975" s="5">
        <v>72.73</v>
      </c>
      <c r="Q2975" s="1">
        <v>3</v>
      </c>
      <c r="R2975" s="1">
        <v>8</v>
      </c>
      <c r="S2975" s="6">
        <v>375.94799999999998</v>
      </c>
      <c r="T2975" s="6">
        <v>375.94799999999998</v>
      </c>
      <c r="W2975" s="1"/>
      <c r="X2975" s="1"/>
      <c r="Y2975" s="1"/>
      <c r="AC2975" s="1"/>
      <c r="AF2975" s="1"/>
      <c r="AG2975" s="1"/>
    </row>
    <row r="2976" spans="1:33" hidden="1" x14ac:dyDescent="0.25">
      <c r="A2976" s="1">
        <v>15</v>
      </c>
      <c r="B2976" s="1">
        <v>2017</v>
      </c>
      <c r="C2976" s="1">
        <v>351980815</v>
      </c>
      <c r="D2976" s="44" t="s">
        <v>275</v>
      </c>
      <c r="E2976" s="20">
        <v>0.13</v>
      </c>
      <c r="F2976" s="20">
        <v>0.12</v>
      </c>
      <c r="G2976" s="20">
        <v>0.01</v>
      </c>
      <c r="H2976" s="20">
        <v>0</v>
      </c>
      <c r="I2976" s="20">
        <v>6.0000000000000001E-3</v>
      </c>
      <c r="J2976" s="20">
        <v>0.115</v>
      </c>
      <c r="K2976" s="20">
        <v>0</v>
      </c>
      <c r="L2976" s="20">
        <v>6.1728E-3</v>
      </c>
      <c r="M2976" s="20">
        <v>0</v>
      </c>
      <c r="N2976" s="1">
        <v>2</v>
      </c>
      <c r="O2976" s="5">
        <v>46.67</v>
      </c>
      <c r="P2976" s="5">
        <v>53.33</v>
      </c>
      <c r="Q2976" s="1">
        <v>7</v>
      </c>
      <c r="R2976" s="1">
        <v>8</v>
      </c>
      <c r="S2976" s="6"/>
      <c r="T2976" s="6"/>
      <c r="W2976" s="1"/>
      <c r="X2976" s="1"/>
      <c r="Y2976" s="1"/>
      <c r="AC2976" s="1"/>
      <c r="AF2976" s="1"/>
      <c r="AG2976" s="1"/>
    </row>
    <row r="2977" spans="1:33" hidden="1" x14ac:dyDescent="0.25">
      <c r="A2977" s="1">
        <v>17</v>
      </c>
      <c r="B2977" s="1">
        <v>2017</v>
      </c>
      <c r="C2977" s="1">
        <v>351990717</v>
      </c>
      <c r="D2977" s="44" t="s">
        <v>276</v>
      </c>
      <c r="E2977" s="20">
        <v>0</v>
      </c>
      <c r="F2977" s="20">
        <v>0</v>
      </c>
      <c r="G2977" s="20">
        <v>0</v>
      </c>
      <c r="H2977" s="20">
        <v>0</v>
      </c>
      <c r="I2977" s="20">
        <v>0</v>
      </c>
      <c r="J2977" s="20">
        <v>0</v>
      </c>
      <c r="K2977" s="20">
        <v>0</v>
      </c>
      <c r="L2977" s="20">
        <v>0</v>
      </c>
      <c r="M2977" s="20">
        <v>0</v>
      </c>
      <c r="N2977" s="1">
        <v>0</v>
      </c>
      <c r="O2977" s="5">
        <v>0</v>
      </c>
      <c r="P2977" s="5">
        <v>0</v>
      </c>
      <c r="Q2977" s="1">
        <v>0</v>
      </c>
      <c r="R2977" s="1">
        <v>0</v>
      </c>
      <c r="S2977" s="6"/>
      <c r="T2977" s="6"/>
      <c r="W2977" s="1"/>
      <c r="X2977" s="1"/>
      <c r="Y2977" s="1"/>
      <c r="AC2977" s="1"/>
      <c r="AF2977" s="1"/>
      <c r="AG2977" s="1"/>
    </row>
    <row r="2978" spans="1:33" hidden="1" x14ac:dyDescent="0.25">
      <c r="A2978" s="1">
        <v>22</v>
      </c>
      <c r="B2978" s="1">
        <v>2017</v>
      </c>
      <c r="C2978" s="1">
        <v>351990722</v>
      </c>
      <c r="D2978" s="44" t="s">
        <v>276</v>
      </c>
      <c r="E2978" s="20">
        <v>0.1</v>
      </c>
      <c r="F2978" s="20">
        <v>0.06</v>
      </c>
      <c r="G2978" s="20">
        <v>0.04</v>
      </c>
      <c r="H2978" s="20">
        <v>0.27</v>
      </c>
      <c r="I2978" s="20">
        <v>3.6999999999999998E-2</v>
      </c>
      <c r="J2978" s="20">
        <v>1E-3</v>
      </c>
      <c r="K2978" s="20">
        <v>0.06</v>
      </c>
      <c r="L2978" s="20">
        <v>1.1012999999999999E-3</v>
      </c>
      <c r="M2978" s="20">
        <v>1.8151174999999999E-2</v>
      </c>
      <c r="N2978" s="1">
        <v>3</v>
      </c>
      <c r="O2978" s="5">
        <v>17.39</v>
      </c>
      <c r="P2978" s="5">
        <v>82.61</v>
      </c>
      <c r="Q2978" s="1">
        <v>4</v>
      </c>
      <c r="R2978" s="1">
        <v>19</v>
      </c>
      <c r="S2978" s="6">
        <v>369.1035</v>
      </c>
      <c r="T2978" s="6">
        <v>369.1035</v>
      </c>
      <c r="W2978" s="1"/>
      <c r="X2978" s="1"/>
      <c r="Y2978" s="1"/>
      <c r="AC2978" s="1"/>
      <c r="AF2978" s="1"/>
      <c r="AG2978" s="1"/>
    </row>
    <row r="2979" spans="1:33" hidden="1" x14ac:dyDescent="0.25">
      <c r="A2979" s="1">
        <v>10</v>
      </c>
      <c r="B2979" s="1">
        <v>2017</v>
      </c>
      <c r="C2979" s="1">
        <v>352000410</v>
      </c>
      <c r="D2979" s="44" t="s">
        <v>277</v>
      </c>
      <c r="E2979" s="20">
        <v>0</v>
      </c>
      <c r="F2979" s="20">
        <v>0</v>
      </c>
      <c r="G2979" s="20">
        <v>0</v>
      </c>
      <c r="H2979" s="20">
        <v>0</v>
      </c>
      <c r="I2979" s="20">
        <v>0</v>
      </c>
      <c r="J2979" s="20">
        <v>0</v>
      </c>
      <c r="K2979" s="20">
        <v>0</v>
      </c>
      <c r="L2979" s="20">
        <v>0</v>
      </c>
      <c r="M2979" s="20">
        <v>0</v>
      </c>
      <c r="N2979" s="1">
        <v>0</v>
      </c>
      <c r="O2979" s="5">
        <v>0</v>
      </c>
      <c r="P2979" s="5">
        <v>0</v>
      </c>
      <c r="Q2979" s="1">
        <v>0</v>
      </c>
      <c r="R2979" s="1">
        <v>0</v>
      </c>
      <c r="S2979" s="6"/>
      <c r="T2979" s="6"/>
      <c r="W2979" s="1"/>
      <c r="X2979" s="1"/>
      <c r="Y2979" s="1"/>
      <c r="AC2979" s="1"/>
      <c r="AF2979" s="1"/>
      <c r="AG2979" s="1"/>
    </row>
    <row r="2980" spans="1:33" hidden="1" x14ac:dyDescent="0.25">
      <c r="A2980" s="1">
        <v>13</v>
      </c>
      <c r="B2980" s="1">
        <v>2017</v>
      </c>
      <c r="C2980" s="1">
        <v>352000413</v>
      </c>
      <c r="D2980" s="44" t="s">
        <v>277</v>
      </c>
      <c r="E2980" s="20">
        <v>0.2</v>
      </c>
      <c r="F2980" s="20">
        <v>0.2</v>
      </c>
      <c r="G2980" s="20">
        <v>0</v>
      </c>
      <c r="H2980" s="20">
        <v>0</v>
      </c>
      <c r="I2980" s="20">
        <v>0</v>
      </c>
      <c r="J2980" s="20">
        <v>0</v>
      </c>
      <c r="K2980" s="20">
        <v>0.19</v>
      </c>
      <c r="L2980" s="20">
        <v>3.9458000000000002E-3</v>
      </c>
      <c r="M2980" s="20">
        <v>5.8807735883620676E-2</v>
      </c>
      <c r="N2980" s="1">
        <v>12</v>
      </c>
      <c r="O2980" s="5">
        <v>87.5</v>
      </c>
      <c r="P2980" s="5">
        <v>12.5</v>
      </c>
      <c r="Q2980" s="1">
        <v>14</v>
      </c>
      <c r="R2980" s="1">
        <v>2</v>
      </c>
      <c r="S2980" s="6">
        <v>1056.4559999999999</v>
      </c>
      <c r="T2980" s="6">
        <v>1056.4559999999999</v>
      </c>
      <c r="W2980" s="1"/>
      <c r="X2980" s="1"/>
      <c r="Y2980" s="1"/>
      <c r="AC2980" s="1"/>
      <c r="AF2980" s="1"/>
      <c r="AG2980" s="1"/>
    </row>
    <row r="2981" spans="1:33" hidden="1" x14ac:dyDescent="0.25">
      <c r="A2981" s="1">
        <v>8</v>
      </c>
      <c r="B2981" s="1">
        <v>2017</v>
      </c>
      <c r="C2981" s="1">
        <v>35201038</v>
      </c>
      <c r="D2981" s="44" t="s">
        <v>278</v>
      </c>
      <c r="E2981" s="20">
        <v>0.14000000000000001</v>
      </c>
      <c r="F2981" s="20">
        <v>0.01</v>
      </c>
      <c r="G2981" s="20">
        <v>0.13</v>
      </c>
      <c r="H2981" s="20">
        <v>0.53</v>
      </c>
      <c r="I2981" s="20">
        <v>9.1999999999999998E-2</v>
      </c>
      <c r="J2981" s="20">
        <v>3.2000000000000001E-2</v>
      </c>
      <c r="K2981" s="20">
        <v>0.01</v>
      </c>
      <c r="L2981" s="20">
        <v>1.1613999999999999E-2</v>
      </c>
      <c r="M2981" s="20">
        <v>8.2271634430555546E-2</v>
      </c>
      <c r="N2981" s="1">
        <v>7</v>
      </c>
      <c r="O2981" s="5">
        <v>15.69</v>
      </c>
      <c r="P2981" s="5">
        <v>84.31</v>
      </c>
      <c r="Q2981" s="1">
        <v>8</v>
      </c>
      <c r="R2981" s="1">
        <v>43</v>
      </c>
      <c r="S2981" s="6">
        <v>1465.6914360000001</v>
      </c>
      <c r="T2981" s="6">
        <v>1465.6914360000001</v>
      </c>
      <c r="W2981" s="1"/>
      <c r="X2981" s="1"/>
      <c r="Y2981" s="1"/>
      <c r="AC2981" s="1"/>
      <c r="AF2981" s="1"/>
      <c r="AG2981" s="1"/>
    </row>
    <row r="2982" spans="1:33" hidden="1" x14ac:dyDescent="0.25">
      <c r="A2982" s="1">
        <v>2</v>
      </c>
      <c r="B2982" s="1">
        <v>2017</v>
      </c>
      <c r="C2982" s="1">
        <v>35202022</v>
      </c>
      <c r="D2982" s="44" t="s">
        <v>279</v>
      </c>
      <c r="E2982" s="20">
        <v>0.22</v>
      </c>
      <c r="F2982" s="20">
        <v>0.21</v>
      </c>
      <c r="G2982" s="20">
        <v>0.01</v>
      </c>
      <c r="H2982" s="20">
        <v>0</v>
      </c>
      <c r="I2982" s="20">
        <v>5.2999999999999999E-2</v>
      </c>
      <c r="J2982" s="20">
        <v>3.0000000000000001E-3</v>
      </c>
      <c r="K2982" s="20">
        <v>0.16</v>
      </c>
      <c r="L2982" s="20">
        <v>5.8887000000000002E-3</v>
      </c>
      <c r="M2982" s="20">
        <v>1.3187600781249999E-2</v>
      </c>
      <c r="N2982" s="1">
        <v>36</v>
      </c>
      <c r="O2982" s="5">
        <v>66.67</v>
      </c>
      <c r="P2982" s="5">
        <v>33.33</v>
      </c>
      <c r="Q2982" s="1">
        <v>32</v>
      </c>
      <c r="R2982" s="1">
        <v>16</v>
      </c>
      <c r="S2982" s="6">
        <v>123.886098</v>
      </c>
      <c r="T2982" s="6">
        <v>123.886098</v>
      </c>
      <c r="W2982" s="1"/>
      <c r="X2982" s="1"/>
      <c r="Y2982" s="1"/>
      <c r="AC2982" s="1"/>
      <c r="AF2982" s="1"/>
      <c r="AG2982" s="1"/>
    </row>
    <row r="2983" spans="1:33" hidden="1" x14ac:dyDescent="0.25">
      <c r="A2983" s="1">
        <v>11</v>
      </c>
      <c r="B2983" s="1">
        <v>2017</v>
      </c>
      <c r="C2983" s="1">
        <v>352030111</v>
      </c>
      <c r="D2983" s="44" t="s">
        <v>280</v>
      </c>
      <c r="E2983" s="20">
        <v>0.04</v>
      </c>
      <c r="F2983" s="20">
        <v>0.04</v>
      </c>
      <c r="G2983" s="20">
        <v>0</v>
      </c>
      <c r="H2983" s="20">
        <v>0.19</v>
      </c>
      <c r="I2983" s="20">
        <v>0</v>
      </c>
      <c r="J2983" s="20">
        <v>0</v>
      </c>
      <c r="K2983" s="20">
        <v>0.04</v>
      </c>
      <c r="L2983" s="20">
        <v>3.1746000000000001E-3</v>
      </c>
      <c r="M2983" s="20">
        <v>5.7870716336805551E-2</v>
      </c>
      <c r="N2983" s="1">
        <v>60</v>
      </c>
      <c r="O2983" s="5">
        <v>76.47</v>
      </c>
      <c r="P2983" s="5">
        <v>23.53</v>
      </c>
      <c r="Q2983" s="1">
        <v>26</v>
      </c>
      <c r="R2983" s="1">
        <v>8</v>
      </c>
      <c r="S2983" s="6">
        <v>832.43003399999998</v>
      </c>
      <c r="T2983" s="6">
        <v>832.43003399999998</v>
      </c>
      <c r="W2983" s="1"/>
      <c r="X2983" s="1"/>
      <c r="Y2983" s="1"/>
      <c r="AC2983" s="1"/>
      <c r="AF2983" s="1"/>
      <c r="AG2983" s="1"/>
    </row>
    <row r="2984" spans="1:33" hidden="1" x14ac:dyDescent="0.25">
      <c r="A2984" s="1">
        <v>11</v>
      </c>
      <c r="B2984" s="1">
        <v>2017</v>
      </c>
      <c r="C2984" s="1">
        <v>352042611</v>
      </c>
      <c r="D2984" s="44" t="s">
        <v>281</v>
      </c>
      <c r="E2984" s="20">
        <v>0</v>
      </c>
      <c r="F2984" s="20">
        <v>0</v>
      </c>
      <c r="G2984" s="20">
        <v>0</v>
      </c>
      <c r="H2984" s="20">
        <v>0</v>
      </c>
      <c r="I2984" s="20">
        <v>0</v>
      </c>
      <c r="J2984" s="20">
        <v>0</v>
      </c>
      <c r="K2984" s="20">
        <v>0</v>
      </c>
      <c r="L2984" s="20">
        <v>0</v>
      </c>
      <c r="M2984" s="20">
        <v>2.2764564843749998E-2</v>
      </c>
      <c r="N2984" s="1">
        <v>0</v>
      </c>
      <c r="O2984" s="5">
        <v>0</v>
      </c>
      <c r="P2984" s="5">
        <v>0</v>
      </c>
      <c r="Q2984" s="1">
        <v>0</v>
      </c>
      <c r="R2984" s="1">
        <v>0</v>
      </c>
      <c r="S2984" s="6">
        <v>233.1618048</v>
      </c>
      <c r="T2984" s="6">
        <v>233.1618048</v>
      </c>
      <c r="W2984" s="1"/>
      <c r="X2984" s="1"/>
      <c r="Y2984" s="1"/>
      <c r="AC2984" s="1"/>
      <c r="AF2984" s="1"/>
      <c r="AG2984" s="1"/>
    </row>
    <row r="2985" spans="1:33" hidden="1" x14ac:dyDescent="0.25">
      <c r="A2985" s="1">
        <v>18</v>
      </c>
      <c r="B2985" s="1">
        <v>2017</v>
      </c>
      <c r="C2985" s="1">
        <v>352044218</v>
      </c>
      <c r="D2985" s="44" t="s">
        <v>282</v>
      </c>
      <c r="E2985" s="20">
        <v>0.15</v>
      </c>
      <c r="F2985" s="20">
        <v>0.02</v>
      </c>
      <c r="G2985" s="20">
        <v>0.13</v>
      </c>
      <c r="H2985" s="20">
        <v>0.45</v>
      </c>
      <c r="I2985" s="20">
        <v>0.11899999999999999</v>
      </c>
      <c r="J2985" s="20">
        <v>5.0000000000000001E-3</v>
      </c>
      <c r="K2985" s="20">
        <v>0.02</v>
      </c>
      <c r="L2985" s="20">
        <v>3.299E-4</v>
      </c>
      <c r="M2985" s="20">
        <v>7.7898530092592594E-2</v>
      </c>
      <c r="N2985" s="1">
        <v>5</v>
      </c>
      <c r="O2985" s="5">
        <v>6.45</v>
      </c>
      <c r="P2985" s="5">
        <v>93.55</v>
      </c>
      <c r="Q2985" s="1">
        <v>2</v>
      </c>
      <c r="R2985" s="1">
        <v>29</v>
      </c>
      <c r="S2985" s="6">
        <v>1221.1419599999999</v>
      </c>
      <c r="T2985" s="6">
        <v>1221.1419599999999</v>
      </c>
      <c r="W2985" s="1"/>
      <c r="X2985" s="1"/>
      <c r="Y2985" s="1"/>
      <c r="AC2985" s="1"/>
      <c r="AF2985" s="1"/>
      <c r="AG2985" s="1"/>
    </row>
    <row r="2986" spans="1:33" hidden="1" x14ac:dyDescent="0.25">
      <c r="A2986" s="1">
        <v>19</v>
      </c>
      <c r="B2986" s="1">
        <v>2017</v>
      </c>
      <c r="C2986" s="1">
        <v>352044219</v>
      </c>
      <c r="D2986" s="44" t="s">
        <v>282</v>
      </c>
      <c r="E2986" s="20">
        <v>0</v>
      </c>
      <c r="F2986" s="20">
        <v>0</v>
      </c>
      <c r="G2986" s="20">
        <v>0</v>
      </c>
      <c r="H2986" s="20">
        <v>0</v>
      </c>
      <c r="I2986" s="20">
        <v>1E-3</v>
      </c>
      <c r="J2986" s="20">
        <v>0</v>
      </c>
      <c r="K2986" s="20">
        <v>0</v>
      </c>
      <c r="L2986" s="20">
        <v>0</v>
      </c>
      <c r="M2986" s="20">
        <v>0</v>
      </c>
      <c r="N2986" s="1">
        <v>0</v>
      </c>
      <c r="O2986" s="5">
        <v>50</v>
      </c>
      <c r="P2986" s="5">
        <v>50</v>
      </c>
      <c r="Q2986" s="1">
        <v>1</v>
      </c>
      <c r="R2986" s="1">
        <v>1</v>
      </c>
      <c r="S2986" s="6"/>
      <c r="T2986" s="6"/>
      <c r="W2986" s="1"/>
      <c r="X2986" s="1"/>
      <c r="Y2986" s="1"/>
      <c r="AC2986" s="1"/>
      <c r="AF2986" s="1"/>
      <c r="AG2986" s="1"/>
    </row>
    <row r="2987" spans="1:33" hidden="1" x14ac:dyDescent="0.25">
      <c r="A2987" s="1">
        <v>3</v>
      </c>
      <c r="B2987" s="1">
        <v>2017</v>
      </c>
      <c r="C2987" s="1">
        <v>35204003</v>
      </c>
      <c r="D2987" s="44" t="s">
        <v>283</v>
      </c>
      <c r="E2987" s="20">
        <v>0.16</v>
      </c>
      <c r="F2987" s="20">
        <v>0.16</v>
      </c>
      <c r="G2987" s="20">
        <v>0</v>
      </c>
      <c r="H2987" s="20">
        <v>0</v>
      </c>
      <c r="I2987" s="20">
        <v>0.152</v>
      </c>
      <c r="J2987" s="20">
        <v>0</v>
      </c>
      <c r="K2987" s="20">
        <v>0</v>
      </c>
      <c r="L2987" s="20">
        <v>7.4901999999999998E-3</v>
      </c>
      <c r="M2987" s="20">
        <v>6.7166432768518511E-2</v>
      </c>
      <c r="N2987" s="1">
        <v>13</v>
      </c>
      <c r="O2987" s="5">
        <v>91.43</v>
      </c>
      <c r="P2987" s="5">
        <v>8.57</v>
      </c>
      <c r="Q2987" s="1">
        <v>32</v>
      </c>
      <c r="R2987" s="1">
        <v>3</v>
      </c>
      <c r="S2987" s="6">
        <v>630.89212499999996</v>
      </c>
      <c r="T2987" s="6">
        <v>25.235685</v>
      </c>
      <c r="W2987" s="1"/>
      <c r="X2987" s="1"/>
      <c r="Y2987" s="1"/>
      <c r="AC2987" s="1"/>
      <c r="AF2987" s="1"/>
      <c r="AG2987" s="1"/>
    </row>
    <row r="2988" spans="1:33" hidden="1" x14ac:dyDescent="0.25">
      <c r="A2988" s="1">
        <v>5</v>
      </c>
      <c r="B2988" s="1">
        <v>2017</v>
      </c>
      <c r="C2988" s="1">
        <v>35205095</v>
      </c>
      <c r="D2988" s="44" t="s">
        <v>284</v>
      </c>
      <c r="E2988" s="20">
        <v>0.91</v>
      </c>
      <c r="F2988" s="20">
        <v>0.79</v>
      </c>
      <c r="G2988" s="20">
        <v>0.12</v>
      </c>
      <c r="H2988" s="20">
        <v>0</v>
      </c>
      <c r="I2988" s="20">
        <v>0.746</v>
      </c>
      <c r="J2988" s="20">
        <v>5.2999999999999999E-2</v>
      </c>
      <c r="K2988" s="20">
        <v>0.04</v>
      </c>
      <c r="L2988" s="20">
        <v>6.6527099999999603E-2</v>
      </c>
      <c r="M2988" s="20">
        <v>0.79772287056712954</v>
      </c>
      <c r="N2988" s="1">
        <v>95</v>
      </c>
      <c r="O2988" s="5">
        <v>3.36</v>
      </c>
      <c r="P2988" s="5">
        <v>96.64</v>
      </c>
      <c r="Q2988" s="1">
        <v>26</v>
      </c>
      <c r="R2988" s="1">
        <v>748</v>
      </c>
      <c r="S2988" s="6">
        <v>12347.318810000001</v>
      </c>
      <c r="T2988" s="6">
        <v>8544.344615</v>
      </c>
      <c r="W2988" s="1"/>
      <c r="X2988" s="1"/>
      <c r="Y2988" s="1"/>
      <c r="AC2988" s="1"/>
      <c r="AF2988" s="1"/>
      <c r="AG2988" s="1"/>
    </row>
    <row r="2989" spans="1:33" hidden="1" x14ac:dyDescent="0.25">
      <c r="A2989" s="1">
        <v>10</v>
      </c>
      <c r="B2989" s="1">
        <v>2017</v>
      </c>
      <c r="C2989" s="1">
        <v>352050910</v>
      </c>
      <c r="D2989" s="44" t="s">
        <v>284</v>
      </c>
      <c r="E2989" s="20">
        <v>0</v>
      </c>
      <c r="F2989" s="20">
        <v>0</v>
      </c>
      <c r="G2989" s="20">
        <v>0</v>
      </c>
      <c r="H2989" s="20">
        <v>0</v>
      </c>
      <c r="I2989" s="20">
        <v>0</v>
      </c>
      <c r="J2989" s="20">
        <v>0</v>
      </c>
      <c r="K2989" s="20">
        <v>0</v>
      </c>
      <c r="L2989" s="20">
        <v>0</v>
      </c>
      <c r="M2989" s="20">
        <v>0</v>
      </c>
      <c r="N2989" s="1">
        <v>0</v>
      </c>
      <c r="O2989" s="5">
        <v>0</v>
      </c>
      <c r="P2989" s="5">
        <v>0</v>
      </c>
      <c r="Q2989" s="1">
        <v>0</v>
      </c>
      <c r="R2989" s="1">
        <v>0</v>
      </c>
      <c r="S2989" s="6"/>
      <c r="T2989" s="6"/>
      <c r="W2989" s="1"/>
      <c r="X2989" s="1"/>
      <c r="Y2989" s="1"/>
      <c r="AC2989" s="1"/>
      <c r="AF2989" s="1"/>
      <c r="AG2989" s="1"/>
    </row>
    <row r="2990" spans="1:33" hidden="1" x14ac:dyDescent="0.25">
      <c r="A2990" s="1">
        <v>21</v>
      </c>
      <c r="B2990" s="1">
        <v>2017</v>
      </c>
      <c r="C2990" s="1">
        <v>352060821</v>
      </c>
      <c r="D2990" s="44" t="s">
        <v>285</v>
      </c>
      <c r="E2990" s="20">
        <v>0.01</v>
      </c>
      <c r="F2990" s="20">
        <v>0.01</v>
      </c>
      <c r="G2990" s="20">
        <v>0</v>
      </c>
      <c r="H2990" s="20">
        <v>0</v>
      </c>
      <c r="I2990" s="20">
        <v>0</v>
      </c>
      <c r="J2990" s="20">
        <v>0</v>
      </c>
      <c r="K2990" s="20">
        <v>0.01</v>
      </c>
      <c r="L2990" s="20">
        <v>8.1000000000000004E-5</v>
      </c>
      <c r="M2990" s="20">
        <v>1.0672451562500001E-2</v>
      </c>
      <c r="N2990" s="1">
        <v>1</v>
      </c>
      <c r="O2990" s="5">
        <v>25</v>
      </c>
      <c r="P2990" s="5">
        <v>75</v>
      </c>
      <c r="Q2990" s="1">
        <v>1</v>
      </c>
      <c r="R2990" s="1">
        <v>3</v>
      </c>
      <c r="S2990" s="6">
        <v>216.38339999999999</v>
      </c>
      <c r="T2990" s="6">
        <v>216.38339999999999</v>
      </c>
      <c r="W2990" s="1"/>
      <c r="X2990" s="1"/>
      <c r="Y2990" s="1"/>
      <c r="AC2990" s="1"/>
      <c r="AF2990" s="1"/>
      <c r="AG2990" s="1"/>
    </row>
    <row r="2991" spans="1:33" hidden="1" x14ac:dyDescent="0.25">
      <c r="A2991" s="1">
        <v>22</v>
      </c>
      <c r="B2991" s="1">
        <v>2017</v>
      </c>
      <c r="C2991" s="1">
        <v>352060822</v>
      </c>
      <c r="D2991" s="44" t="s">
        <v>285</v>
      </c>
      <c r="E2991" s="20">
        <v>0</v>
      </c>
      <c r="F2991" s="20">
        <v>0</v>
      </c>
      <c r="G2991" s="20">
        <v>0</v>
      </c>
      <c r="H2991" s="20">
        <v>0</v>
      </c>
      <c r="I2991" s="20">
        <v>0</v>
      </c>
      <c r="J2991" s="20">
        <v>0</v>
      </c>
      <c r="K2991" s="20">
        <v>0</v>
      </c>
      <c r="L2991" s="20">
        <v>0</v>
      </c>
      <c r="M2991" s="20">
        <v>0</v>
      </c>
      <c r="N2991" s="1">
        <v>0</v>
      </c>
      <c r="O2991" s="5">
        <v>0</v>
      </c>
      <c r="P2991" s="5">
        <v>0</v>
      </c>
      <c r="Q2991" s="1">
        <v>0</v>
      </c>
      <c r="R2991" s="1">
        <v>0</v>
      </c>
      <c r="S2991" s="6"/>
      <c r="T2991" s="6"/>
      <c r="W2991" s="1"/>
      <c r="X2991" s="1"/>
      <c r="Y2991" s="1"/>
      <c r="AC2991" s="1"/>
      <c r="AF2991" s="1"/>
      <c r="AG2991" s="1"/>
    </row>
    <row r="2992" spans="1:33" hidden="1" x14ac:dyDescent="0.25">
      <c r="A2992" s="1">
        <v>15</v>
      </c>
      <c r="B2992" s="1">
        <v>2017</v>
      </c>
      <c r="C2992" s="1">
        <v>352070715</v>
      </c>
      <c r="D2992" s="44" t="s">
        <v>286</v>
      </c>
      <c r="E2992" s="20">
        <v>0</v>
      </c>
      <c r="F2992" s="20">
        <v>0</v>
      </c>
      <c r="G2992" s="20">
        <v>0</v>
      </c>
      <c r="H2992" s="20">
        <v>0</v>
      </c>
      <c r="I2992" s="20">
        <v>0</v>
      </c>
      <c r="J2992" s="20">
        <v>0</v>
      </c>
      <c r="K2992" s="20">
        <v>0</v>
      </c>
      <c r="L2992" s="20">
        <v>3.68E-4</v>
      </c>
      <c r="M2992" s="20">
        <v>8.3668153645833337E-3</v>
      </c>
      <c r="N2992" s="1">
        <v>1</v>
      </c>
      <c r="O2992" s="5">
        <v>40</v>
      </c>
      <c r="P2992" s="5">
        <v>60</v>
      </c>
      <c r="Q2992" s="1">
        <v>2</v>
      </c>
      <c r="R2992" s="1">
        <v>3</v>
      </c>
      <c r="S2992" s="6">
        <v>160.5892662</v>
      </c>
      <c r="T2992" s="6">
        <v>160.5892662</v>
      </c>
      <c r="W2992" s="1"/>
      <c r="X2992" s="1"/>
      <c r="Y2992" s="1"/>
      <c r="AC2992" s="1"/>
      <c r="AF2992" s="1"/>
      <c r="AG2992" s="1"/>
    </row>
    <row r="2993" spans="1:33" hidden="1" x14ac:dyDescent="0.25">
      <c r="A2993" s="1">
        <v>20</v>
      </c>
      <c r="B2993" s="1">
        <v>2017</v>
      </c>
      <c r="C2993" s="1">
        <v>352080620</v>
      </c>
      <c r="D2993" s="44" t="s">
        <v>287</v>
      </c>
      <c r="E2993" s="20">
        <v>0</v>
      </c>
      <c r="F2993" s="20">
        <v>0</v>
      </c>
      <c r="G2993" s="20">
        <v>0</v>
      </c>
      <c r="H2993" s="20">
        <v>0</v>
      </c>
      <c r="I2993" s="20">
        <v>0</v>
      </c>
      <c r="J2993" s="20">
        <v>0</v>
      </c>
      <c r="K2993" s="20">
        <v>0</v>
      </c>
      <c r="L2993" s="20">
        <v>0</v>
      </c>
      <c r="M2993" s="20">
        <v>0</v>
      </c>
      <c r="N2993" s="1">
        <v>0</v>
      </c>
      <c r="O2993" s="5">
        <v>0</v>
      </c>
      <c r="P2993" s="5">
        <v>0</v>
      </c>
      <c r="Q2993" s="1">
        <v>0</v>
      </c>
      <c r="R2993" s="1">
        <v>0</v>
      </c>
      <c r="S2993" s="6"/>
      <c r="T2993" s="6"/>
      <c r="W2993" s="1"/>
      <c r="X2993" s="1"/>
      <c r="Y2993" s="1"/>
      <c r="AC2993" s="1"/>
      <c r="AF2993" s="1"/>
      <c r="AG2993" s="1"/>
    </row>
    <row r="2994" spans="1:33" hidden="1" x14ac:dyDescent="0.25">
      <c r="A2994" s="1">
        <v>21</v>
      </c>
      <c r="B2994" s="1">
        <v>2017</v>
      </c>
      <c r="C2994" s="1">
        <v>352080621</v>
      </c>
      <c r="D2994" s="44" t="s">
        <v>287</v>
      </c>
      <c r="E2994" s="20">
        <v>0.01</v>
      </c>
      <c r="F2994" s="20">
        <v>0</v>
      </c>
      <c r="G2994" s="20">
        <v>0.01</v>
      </c>
      <c r="H2994" s="20">
        <v>0</v>
      </c>
      <c r="I2994" s="20">
        <v>8.0000000000000002E-3</v>
      </c>
      <c r="J2994" s="20">
        <v>0</v>
      </c>
      <c r="K2994" s="20">
        <v>0</v>
      </c>
      <c r="L2994" s="20">
        <v>0</v>
      </c>
      <c r="M2994" s="20">
        <v>8.8380734374999999E-3</v>
      </c>
      <c r="N2994" s="1">
        <v>0</v>
      </c>
      <c r="O2994" s="5">
        <v>40</v>
      </c>
      <c r="P2994" s="5">
        <v>60</v>
      </c>
      <c r="Q2994" s="1">
        <v>2</v>
      </c>
      <c r="R2994" s="1">
        <v>3</v>
      </c>
      <c r="S2994" s="6">
        <v>179.3812068</v>
      </c>
      <c r="T2994" s="6">
        <v>179.3812068</v>
      </c>
      <c r="W2994" s="1"/>
      <c r="X2994" s="1"/>
      <c r="Y2994" s="1"/>
      <c r="AC2994" s="1"/>
      <c r="AF2994" s="1"/>
      <c r="AG2994" s="1"/>
    </row>
    <row r="2995" spans="1:33" hidden="1" x14ac:dyDescent="0.25">
      <c r="A2995" s="1">
        <v>14</v>
      </c>
      <c r="B2995" s="1">
        <v>2017</v>
      </c>
      <c r="C2995" s="1">
        <v>352090514</v>
      </c>
      <c r="D2995" s="44" t="s">
        <v>288</v>
      </c>
      <c r="E2995" s="20">
        <v>0.48</v>
      </c>
      <c r="F2995" s="20">
        <v>0.42</v>
      </c>
      <c r="G2995" s="20">
        <v>0.06</v>
      </c>
      <c r="H2995" s="20">
        <v>0</v>
      </c>
      <c r="I2995" s="20">
        <v>6.0000000000000001E-3</v>
      </c>
      <c r="J2995" s="20">
        <v>0.46700000000000003</v>
      </c>
      <c r="K2995" s="20">
        <v>0</v>
      </c>
      <c r="L2995" s="20">
        <v>3.6354E-3</v>
      </c>
      <c r="M2995" s="20">
        <v>3.945150951041667E-2</v>
      </c>
      <c r="N2995" s="1">
        <v>3</v>
      </c>
      <c r="O2995" s="5">
        <v>25</v>
      </c>
      <c r="P2995" s="5">
        <v>75</v>
      </c>
      <c r="Q2995" s="1">
        <v>3</v>
      </c>
      <c r="R2995" s="1">
        <v>9</v>
      </c>
      <c r="S2995" s="6">
        <v>727.26984000000004</v>
      </c>
      <c r="T2995" s="6">
        <v>727.26984000000004</v>
      </c>
      <c r="W2995" s="1"/>
      <c r="X2995" s="1"/>
      <c r="Y2995" s="1"/>
      <c r="AC2995" s="1"/>
      <c r="AF2995" s="1"/>
      <c r="AG2995" s="1"/>
    </row>
    <row r="2996" spans="1:33" hidden="1" x14ac:dyDescent="0.25">
      <c r="A2996" s="1">
        <v>17</v>
      </c>
      <c r="B2996" s="1">
        <v>2017</v>
      </c>
      <c r="C2996" s="1">
        <v>352090517</v>
      </c>
      <c r="D2996" s="44" t="s">
        <v>288</v>
      </c>
      <c r="E2996" s="20">
        <v>0</v>
      </c>
      <c r="F2996" s="20">
        <v>0</v>
      </c>
      <c r="G2996" s="20">
        <v>0</v>
      </c>
      <c r="H2996" s="20">
        <v>0</v>
      </c>
      <c r="I2996" s="20">
        <v>0</v>
      </c>
      <c r="J2996" s="20">
        <v>0</v>
      </c>
      <c r="K2996" s="20">
        <v>0</v>
      </c>
      <c r="L2996" s="20">
        <v>0</v>
      </c>
      <c r="M2996" s="20">
        <v>0</v>
      </c>
      <c r="N2996" s="1">
        <v>0</v>
      </c>
      <c r="O2996" s="5">
        <v>0</v>
      </c>
      <c r="P2996" s="5">
        <v>0</v>
      </c>
      <c r="Q2996" s="1">
        <v>0</v>
      </c>
      <c r="R2996" s="1">
        <v>0</v>
      </c>
      <c r="S2996" s="6"/>
      <c r="T2996" s="6"/>
      <c r="W2996" s="1"/>
      <c r="X2996" s="1"/>
      <c r="Y2996" s="1"/>
      <c r="AC2996" s="1"/>
      <c r="AF2996" s="1"/>
      <c r="AG2996" s="1"/>
    </row>
    <row r="2997" spans="1:33" hidden="1" x14ac:dyDescent="0.25">
      <c r="A2997" s="1">
        <v>10</v>
      </c>
      <c r="B2997" s="1">
        <v>2017</v>
      </c>
      <c r="C2997" s="1">
        <v>352100210</v>
      </c>
      <c r="D2997" s="44" t="s">
        <v>289</v>
      </c>
      <c r="E2997" s="20">
        <v>0.1</v>
      </c>
      <c r="F2997" s="20">
        <v>0.08</v>
      </c>
      <c r="G2997" s="20">
        <v>0.02</v>
      </c>
      <c r="H2997" s="20">
        <v>0</v>
      </c>
      <c r="I2997" s="20">
        <v>1.6E-2</v>
      </c>
      <c r="J2997" s="20">
        <v>8.2000000000000003E-2</v>
      </c>
      <c r="K2997" s="20">
        <v>0.01</v>
      </c>
      <c r="L2997" s="20">
        <v>2.9455000000000002E-3</v>
      </c>
      <c r="M2997" s="20">
        <v>6.7465753555555549E-2</v>
      </c>
      <c r="N2997" s="1">
        <v>10</v>
      </c>
      <c r="O2997" s="5">
        <v>48.78</v>
      </c>
      <c r="P2997" s="5">
        <v>51.22</v>
      </c>
      <c r="Q2997" s="1">
        <v>20</v>
      </c>
      <c r="R2997" s="1">
        <v>21</v>
      </c>
      <c r="S2997" s="6">
        <v>889.16827679999994</v>
      </c>
      <c r="T2997" s="6">
        <v>889.16827679999994</v>
      </c>
      <c r="W2997" s="1"/>
      <c r="X2997" s="1"/>
      <c r="Y2997" s="1"/>
      <c r="AC2997" s="1"/>
      <c r="AF2997" s="1"/>
      <c r="AG2997" s="1"/>
    </row>
    <row r="2998" spans="1:33" hidden="1" x14ac:dyDescent="0.25">
      <c r="A2998" s="1">
        <v>5</v>
      </c>
      <c r="B2998" s="1">
        <v>2017</v>
      </c>
      <c r="C2998" s="1">
        <v>35211015</v>
      </c>
      <c r="D2998" s="44" t="s">
        <v>290</v>
      </c>
      <c r="E2998" s="20">
        <v>0.04</v>
      </c>
      <c r="F2998" s="20">
        <v>0.01</v>
      </c>
      <c r="G2998" s="20">
        <v>0.03</v>
      </c>
      <c r="H2998" s="20">
        <v>0</v>
      </c>
      <c r="I2998" s="20">
        <v>2.9000000000000001E-2</v>
      </c>
      <c r="J2998" s="20">
        <v>7.0000000000000001E-3</v>
      </c>
      <c r="K2998" s="20">
        <v>0</v>
      </c>
      <c r="L2998" s="20">
        <v>4.8346999999999999E-3</v>
      </c>
      <c r="M2998" s="20">
        <v>1.5884846093749998E-2</v>
      </c>
      <c r="N2998" s="1">
        <v>8</v>
      </c>
      <c r="O2998" s="5">
        <v>23.81</v>
      </c>
      <c r="P2998" s="5">
        <v>76.19</v>
      </c>
      <c r="Q2998" s="1">
        <v>10</v>
      </c>
      <c r="R2998" s="1">
        <v>32</v>
      </c>
      <c r="S2998" s="6">
        <v>286.85987999999998</v>
      </c>
      <c r="T2998" s="6">
        <v>286.85987999999998</v>
      </c>
      <c r="W2998" s="1"/>
      <c r="X2998" s="1"/>
      <c r="Y2998" s="1"/>
      <c r="AC2998" s="1"/>
      <c r="AF2998" s="1"/>
      <c r="AG2998" s="1"/>
    </row>
    <row r="2999" spans="1:33" hidden="1" x14ac:dyDescent="0.25">
      <c r="A2999" s="1">
        <v>15</v>
      </c>
      <c r="B2999" s="1">
        <v>2017</v>
      </c>
      <c r="C2999" s="1">
        <v>352115015</v>
      </c>
      <c r="D2999" s="44" t="s">
        <v>291</v>
      </c>
      <c r="E2999" s="20">
        <v>0.12</v>
      </c>
      <c r="F2999" s="20">
        <v>0.01</v>
      </c>
      <c r="G2999" s="20">
        <v>0.11</v>
      </c>
      <c r="H2999" s="20">
        <v>0</v>
      </c>
      <c r="I2999" s="20">
        <v>5.1999999999999998E-2</v>
      </c>
      <c r="J2999" s="20">
        <v>2E-3</v>
      </c>
      <c r="K2999" s="20">
        <v>0.06</v>
      </c>
      <c r="L2999" s="20">
        <v>4.6782000000000004E-3</v>
      </c>
      <c r="M2999" s="20">
        <v>1.2059879401468581E-2</v>
      </c>
      <c r="N2999" s="1">
        <v>6</v>
      </c>
      <c r="O2999" s="5">
        <v>16.13</v>
      </c>
      <c r="P2999" s="5">
        <v>83.87</v>
      </c>
      <c r="Q2999" s="1">
        <v>5</v>
      </c>
      <c r="R2999" s="1">
        <v>26</v>
      </c>
      <c r="S2999" s="6">
        <v>168.96600000000001</v>
      </c>
      <c r="T2999" s="6">
        <v>0</v>
      </c>
      <c r="W2999" s="1"/>
      <c r="X2999" s="1"/>
      <c r="Y2999" s="1"/>
      <c r="AC2999" s="1"/>
      <c r="AF2999" s="1"/>
      <c r="AG2999" s="1"/>
    </row>
    <row r="3000" spans="1:33" hidden="1" x14ac:dyDescent="0.25">
      <c r="A3000" s="1">
        <v>11</v>
      </c>
      <c r="B3000" s="1">
        <v>2017</v>
      </c>
      <c r="C3000" s="1">
        <v>352120011</v>
      </c>
      <c r="D3000" s="44" t="s">
        <v>292</v>
      </c>
      <c r="E3000" s="20">
        <v>0.05</v>
      </c>
      <c r="F3000" s="20">
        <v>0.05</v>
      </c>
      <c r="G3000" s="20">
        <v>0</v>
      </c>
      <c r="H3000" s="20">
        <v>0</v>
      </c>
      <c r="I3000" s="20">
        <v>7.0000000000000001E-3</v>
      </c>
      <c r="J3000" s="20">
        <v>0</v>
      </c>
      <c r="K3000" s="20">
        <v>0.04</v>
      </c>
      <c r="L3000" s="20">
        <v>2.3340000000000001E-4</v>
      </c>
      <c r="M3000" s="20">
        <v>5.7633473958333334E-3</v>
      </c>
      <c r="N3000" s="1">
        <v>8</v>
      </c>
      <c r="O3000" s="5">
        <v>93.33</v>
      </c>
      <c r="P3000" s="5">
        <v>6.67</v>
      </c>
      <c r="Q3000" s="1">
        <v>14</v>
      </c>
      <c r="R3000" s="1">
        <v>1</v>
      </c>
      <c r="S3000" s="6">
        <v>100.2614382</v>
      </c>
      <c r="T3000" s="6">
        <v>100.2614382</v>
      </c>
      <c r="W3000" s="1"/>
      <c r="X3000" s="1"/>
      <c r="Y3000" s="1"/>
      <c r="AC3000" s="1"/>
      <c r="AF3000" s="1"/>
      <c r="AG3000" s="1"/>
    </row>
    <row r="3001" spans="1:33" hidden="1" x14ac:dyDescent="0.25">
      <c r="A3001" s="1">
        <v>8</v>
      </c>
      <c r="B3001" s="1">
        <v>2017</v>
      </c>
      <c r="C3001" s="1">
        <v>35213098</v>
      </c>
      <c r="D3001" s="44" t="s">
        <v>293</v>
      </c>
      <c r="E3001" s="20">
        <v>0.37</v>
      </c>
      <c r="F3001" s="20">
        <v>0.31</v>
      </c>
      <c r="G3001" s="20">
        <v>0.06</v>
      </c>
      <c r="H3001" s="20">
        <v>0.01</v>
      </c>
      <c r="I3001" s="20">
        <v>7.2999999999999995E-2</v>
      </c>
      <c r="J3001" s="20">
        <v>8.0000000000000002E-3</v>
      </c>
      <c r="K3001" s="20">
        <v>0.28999999999999998</v>
      </c>
      <c r="L3001" s="20">
        <v>6.7700000000000006E-5</v>
      </c>
      <c r="M3001" s="20">
        <v>4.5684853333333331E-2</v>
      </c>
      <c r="N3001" s="1">
        <v>12</v>
      </c>
      <c r="O3001" s="5">
        <v>61.54</v>
      </c>
      <c r="P3001" s="5">
        <v>38.46</v>
      </c>
      <c r="Q3001" s="1">
        <v>16</v>
      </c>
      <c r="R3001" s="1">
        <v>10</v>
      </c>
      <c r="S3001" s="6">
        <v>824.68799999999999</v>
      </c>
      <c r="T3001" s="6">
        <v>824.68799999999999</v>
      </c>
      <c r="W3001" s="1"/>
      <c r="X3001" s="1"/>
      <c r="Y3001" s="1"/>
      <c r="AC3001" s="1"/>
      <c r="AF3001" s="1"/>
      <c r="AG3001" s="1"/>
    </row>
    <row r="3002" spans="1:33" hidden="1" x14ac:dyDescent="0.25">
      <c r="A3002" s="1">
        <v>12</v>
      </c>
      <c r="B3002" s="1">
        <v>2017</v>
      </c>
      <c r="C3002" s="1">
        <v>352130912</v>
      </c>
      <c r="D3002" s="44" t="s">
        <v>293</v>
      </c>
      <c r="E3002" s="20">
        <v>0.01</v>
      </c>
      <c r="F3002" s="20">
        <v>0.01</v>
      </c>
      <c r="G3002" s="20">
        <v>0</v>
      </c>
      <c r="H3002" s="20">
        <v>0</v>
      </c>
      <c r="I3002" s="20">
        <v>0</v>
      </c>
      <c r="J3002" s="20">
        <v>0</v>
      </c>
      <c r="K3002" s="20">
        <v>0.01</v>
      </c>
      <c r="L3002" s="20">
        <v>0</v>
      </c>
      <c r="M3002" s="20">
        <v>0</v>
      </c>
      <c r="N3002" s="1">
        <v>0</v>
      </c>
      <c r="O3002" s="5">
        <v>100</v>
      </c>
      <c r="P3002" s="5">
        <v>0</v>
      </c>
      <c r="Q3002" s="1">
        <v>1</v>
      </c>
      <c r="R3002" s="1">
        <v>0</v>
      </c>
      <c r="S3002" s="6"/>
      <c r="T3002" s="6"/>
      <c r="W3002" s="1"/>
      <c r="X3002" s="1"/>
      <c r="Y3002" s="1"/>
      <c r="AC3002" s="1"/>
      <c r="AF3002" s="1"/>
      <c r="AG3002" s="1"/>
    </row>
    <row r="3003" spans="1:33" hidden="1" x14ac:dyDescent="0.25">
      <c r="A3003" s="1">
        <v>5</v>
      </c>
      <c r="B3003" s="1">
        <v>2017</v>
      </c>
      <c r="C3003" s="1">
        <v>35214085</v>
      </c>
      <c r="D3003" s="44" t="s">
        <v>294</v>
      </c>
      <c r="E3003" s="20">
        <v>0.39</v>
      </c>
      <c r="F3003" s="20">
        <v>0.38</v>
      </c>
      <c r="G3003" s="20">
        <v>0.01</v>
      </c>
      <c r="H3003" s="20">
        <v>0</v>
      </c>
      <c r="I3003" s="20">
        <v>0.1</v>
      </c>
      <c r="J3003" s="20">
        <v>0.23100000000000001</v>
      </c>
      <c r="K3003" s="20">
        <v>0.06</v>
      </c>
      <c r="L3003" s="20">
        <v>3.8070999999999999E-3</v>
      </c>
      <c r="M3003" s="20">
        <v>6.8478670659722227E-2</v>
      </c>
      <c r="N3003" s="1">
        <v>10</v>
      </c>
      <c r="O3003" s="5">
        <v>41.38</v>
      </c>
      <c r="P3003" s="5">
        <v>58.62</v>
      </c>
      <c r="Q3003" s="1">
        <v>12</v>
      </c>
      <c r="R3003" s="1">
        <v>17</v>
      </c>
      <c r="S3003" s="6">
        <v>1230.336</v>
      </c>
      <c r="T3003" s="6">
        <v>1230.336</v>
      </c>
      <c r="W3003" s="1"/>
      <c r="X3003" s="1"/>
      <c r="Y3003" s="1"/>
      <c r="AC3003" s="1"/>
      <c r="AF3003" s="1"/>
      <c r="AG3003" s="1"/>
    </row>
    <row r="3004" spans="1:33" hidden="1" x14ac:dyDescent="0.25">
      <c r="A3004" s="1">
        <v>16</v>
      </c>
      <c r="B3004" s="1">
        <v>2017</v>
      </c>
      <c r="C3004" s="1">
        <v>352150716</v>
      </c>
      <c r="D3004" s="44" t="s">
        <v>295</v>
      </c>
      <c r="E3004" s="20">
        <v>0.22</v>
      </c>
      <c r="F3004" s="20">
        <v>0.1</v>
      </c>
      <c r="G3004" s="20">
        <v>0.12</v>
      </c>
      <c r="H3004" s="20">
        <v>0</v>
      </c>
      <c r="I3004" s="20">
        <v>1.4999999999999999E-2</v>
      </c>
      <c r="J3004" s="20">
        <v>0</v>
      </c>
      <c r="K3004" s="20">
        <v>0.19</v>
      </c>
      <c r="L3004" s="20">
        <v>1.67069E-2</v>
      </c>
      <c r="M3004" s="20">
        <v>1.7382268749999999E-2</v>
      </c>
      <c r="N3004" s="1">
        <v>5</v>
      </c>
      <c r="O3004" s="5">
        <v>25.64</v>
      </c>
      <c r="P3004" s="5">
        <v>74.36</v>
      </c>
      <c r="Q3004" s="1">
        <v>10</v>
      </c>
      <c r="R3004" s="1">
        <v>29</v>
      </c>
      <c r="S3004" s="6">
        <v>349.13930579999999</v>
      </c>
      <c r="T3004" s="6">
        <v>349.13930579999999</v>
      </c>
      <c r="W3004" s="1"/>
      <c r="X3004" s="1"/>
      <c r="Y3004" s="1"/>
      <c r="AC3004" s="1"/>
      <c r="AF3004" s="1"/>
      <c r="AG3004" s="1"/>
    </row>
    <row r="3005" spans="1:33" hidden="1" x14ac:dyDescent="0.25">
      <c r="A3005" s="1">
        <v>20</v>
      </c>
      <c r="B3005" s="1">
        <v>2017</v>
      </c>
      <c r="C3005" s="1">
        <v>352160620</v>
      </c>
      <c r="D3005" s="44" t="s">
        <v>296</v>
      </c>
      <c r="E3005" s="20">
        <v>0.01</v>
      </c>
      <c r="F3005" s="20">
        <v>0.01</v>
      </c>
      <c r="G3005" s="20">
        <v>0</v>
      </c>
      <c r="H3005" s="20">
        <v>0</v>
      </c>
      <c r="I3005" s="20">
        <v>0</v>
      </c>
      <c r="J3005" s="20">
        <v>0</v>
      </c>
      <c r="K3005" s="20">
        <v>0.01</v>
      </c>
      <c r="L3005" s="20">
        <v>1.0614999999999999E-3</v>
      </c>
      <c r="M3005" s="20">
        <v>0</v>
      </c>
      <c r="N3005" s="1">
        <v>0</v>
      </c>
      <c r="O3005" s="5">
        <v>20</v>
      </c>
      <c r="P3005" s="5">
        <v>80</v>
      </c>
      <c r="Q3005" s="1">
        <v>2</v>
      </c>
      <c r="R3005" s="1">
        <v>8</v>
      </c>
      <c r="S3005" s="6"/>
      <c r="T3005" s="6"/>
      <c r="W3005" s="1"/>
      <c r="X3005" s="1"/>
      <c r="Y3005" s="1"/>
      <c r="AC3005" s="1"/>
      <c r="AF3005" s="1"/>
      <c r="AG3005" s="1"/>
    </row>
    <row r="3006" spans="1:33" hidden="1" x14ac:dyDescent="0.25">
      <c r="A3006" s="1">
        <v>21</v>
      </c>
      <c r="B3006" s="1">
        <v>2017</v>
      </c>
      <c r="C3006" s="1">
        <v>352160621</v>
      </c>
      <c r="D3006" s="44" t="s">
        <v>296</v>
      </c>
      <c r="E3006" s="20">
        <v>0</v>
      </c>
      <c r="F3006" s="20">
        <v>0</v>
      </c>
      <c r="G3006" s="20">
        <v>0</v>
      </c>
      <c r="H3006" s="20">
        <v>0</v>
      </c>
      <c r="I3006" s="20">
        <v>0</v>
      </c>
      <c r="J3006" s="20">
        <v>0</v>
      </c>
      <c r="K3006" s="20">
        <v>0</v>
      </c>
      <c r="L3006" s="20">
        <v>6.6549999999999997E-4</v>
      </c>
      <c r="M3006" s="20">
        <v>1.3684437500000002E-2</v>
      </c>
      <c r="N3006" s="1">
        <v>0</v>
      </c>
      <c r="O3006" s="5">
        <v>0</v>
      </c>
      <c r="P3006" s="5">
        <v>100</v>
      </c>
      <c r="Q3006" s="1">
        <v>0</v>
      </c>
      <c r="R3006" s="1">
        <v>10</v>
      </c>
      <c r="S3006" s="6">
        <v>305.48016000000001</v>
      </c>
      <c r="T3006" s="6">
        <v>305.48016000000001</v>
      </c>
      <c r="W3006" s="1"/>
      <c r="X3006" s="1"/>
      <c r="Y3006" s="1"/>
      <c r="AC3006" s="1"/>
      <c r="AF3006" s="1"/>
      <c r="AG3006" s="1"/>
    </row>
    <row r="3007" spans="1:33" hidden="1" x14ac:dyDescent="0.25">
      <c r="A3007" s="1">
        <v>14</v>
      </c>
      <c r="B3007" s="1">
        <v>2017</v>
      </c>
      <c r="C3007" s="1">
        <v>352170514</v>
      </c>
      <c r="D3007" s="44" t="s">
        <v>297</v>
      </c>
      <c r="E3007" s="20">
        <v>0.7</v>
      </c>
      <c r="F3007" s="20">
        <v>0.69</v>
      </c>
      <c r="G3007" s="20">
        <v>0.01</v>
      </c>
      <c r="H3007" s="20">
        <v>0</v>
      </c>
      <c r="I3007" s="20">
        <v>6.2E-2</v>
      </c>
      <c r="J3007" s="20">
        <v>0</v>
      </c>
      <c r="K3007" s="20">
        <v>0.63</v>
      </c>
      <c r="L3007" s="20">
        <v>1.06327E-2</v>
      </c>
      <c r="M3007" s="20">
        <v>3.8920553908564817E-2</v>
      </c>
      <c r="N3007" s="1">
        <v>37</v>
      </c>
      <c r="O3007" s="5">
        <v>77.08</v>
      </c>
      <c r="P3007" s="5">
        <v>22.92</v>
      </c>
      <c r="Q3007" s="1">
        <v>74</v>
      </c>
      <c r="R3007" s="1">
        <v>22</v>
      </c>
      <c r="S3007" s="6">
        <v>581.1856272</v>
      </c>
      <c r="T3007" s="6">
        <v>581.1856272</v>
      </c>
      <c r="W3007" s="1"/>
      <c r="X3007" s="1"/>
      <c r="Y3007" s="1"/>
      <c r="AC3007" s="1"/>
      <c r="AF3007" s="1"/>
      <c r="AG3007" s="1"/>
    </row>
    <row r="3008" spans="1:33" hidden="1" x14ac:dyDescent="0.25">
      <c r="A3008" s="1">
        <v>14</v>
      </c>
      <c r="B3008" s="1">
        <v>2017</v>
      </c>
      <c r="C3008" s="1">
        <v>352180414</v>
      </c>
      <c r="D3008" s="44" t="s">
        <v>298</v>
      </c>
      <c r="E3008" s="20">
        <v>1.95</v>
      </c>
      <c r="F3008" s="20">
        <v>1.94</v>
      </c>
      <c r="G3008" s="20">
        <v>0.01</v>
      </c>
      <c r="H3008" s="20">
        <v>0.47</v>
      </c>
      <c r="I3008" s="20">
        <v>5.8000000000000003E-2</v>
      </c>
      <c r="J3008" s="20">
        <v>0.46300000000000002</v>
      </c>
      <c r="K3008" s="20">
        <v>1.42</v>
      </c>
      <c r="L3008" s="20">
        <v>4.8576000000000001E-3</v>
      </c>
      <c r="M3008" s="20">
        <v>5.2796779704861109E-2</v>
      </c>
      <c r="N3008" s="1">
        <v>89</v>
      </c>
      <c r="O3008" s="5">
        <v>85.43</v>
      </c>
      <c r="P3008" s="5">
        <v>14.57</v>
      </c>
      <c r="Q3008" s="1">
        <v>170</v>
      </c>
      <c r="R3008" s="1">
        <v>29</v>
      </c>
      <c r="S3008" s="6">
        <v>976.63431779999996</v>
      </c>
      <c r="T3008" s="6">
        <v>976.63431779999996</v>
      </c>
      <c r="W3008" s="1"/>
      <c r="X3008" s="1"/>
      <c r="Y3008" s="1"/>
      <c r="AC3008" s="1"/>
      <c r="AF3008" s="1"/>
      <c r="AG3008" s="1"/>
    </row>
    <row r="3009" spans="1:33" hidden="1" x14ac:dyDescent="0.25">
      <c r="A3009" s="1">
        <v>16</v>
      </c>
      <c r="B3009" s="1">
        <v>2017</v>
      </c>
      <c r="C3009" s="1">
        <v>352190316</v>
      </c>
      <c r="D3009" s="44" t="s">
        <v>299</v>
      </c>
      <c r="E3009" s="20">
        <v>0.99</v>
      </c>
      <c r="F3009" s="20">
        <v>0.64</v>
      </c>
      <c r="G3009" s="20">
        <v>0.35</v>
      </c>
      <c r="H3009" s="20">
        <v>0</v>
      </c>
      <c r="I3009" s="20">
        <v>5.7000000000000002E-2</v>
      </c>
      <c r="J3009" s="20">
        <v>1E-3</v>
      </c>
      <c r="K3009" s="20">
        <v>0.81</v>
      </c>
      <c r="L3009" s="20">
        <v>0.12731429999999999</v>
      </c>
      <c r="M3009" s="20">
        <v>4.4399028069444443E-2</v>
      </c>
      <c r="N3009" s="1">
        <v>15</v>
      </c>
      <c r="O3009" s="5">
        <v>18.7</v>
      </c>
      <c r="P3009" s="5">
        <v>81.3</v>
      </c>
      <c r="Q3009" s="1">
        <v>23</v>
      </c>
      <c r="R3009" s="1">
        <v>100</v>
      </c>
      <c r="S3009" s="6">
        <v>686.77200000000005</v>
      </c>
      <c r="T3009" s="6">
        <v>657.30948120000005</v>
      </c>
      <c r="W3009" s="1"/>
      <c r="X3009" s="1"/>
      <c r="Y3009" s="1"/>
      <c r="AC3009" s="1"/>
      <c r="AF3009" s="1"/>
      <c r="AG3009" s="1"/>
    </row>
    <row r="3010" spans="1:33" hidden="1" x14ac:dyDescent="0.25">
      <c r="A3010" s="1">
        <v>13</v>
      </c>
      <c r="B3010" s="1">
        <v>2017</v>
      </c>
      <c r="C3010" s="1">
        <v>352200013</v>
      </c>
      <c r="D3010" s="44" t="s">
        <v>300</v>
      </c>
      <c r="E3010" s="20">
        <v>0.4</v>
      </c>
      <c r="F3010" s="20">
        <v>0.19</v>
      </c>
      <c r="G3010" s="20">
        <v>0.21</v>
      </c>
      <c r="H3010" s="20">
        <v>0</v>
      </c>
      <c r="I3010" s="20">
        <v>5.0000000000000001E-3</v>
      </c>
      <c r="J3010" s="20">
        <v>1E-3</v>
      </c>
      <c r="K3010" s="20">
        <v>0.38</v>
      </c>
      <c r="L3010" s="20">
        <v>1.2565E-2</v>
      </c>
      <c r="M3010" s="20">
        <v>6.4706559895833333E-3</v>
      </c>
      <c r="N3010" s="1">
        <v>4</v>
      </c>
      <c r="O3010" s="5">
        <v>33.33</v>
      </c>
      <c r="P3010" s="5">
        <v>66.67</v>
      </c>
      <c r="Q3010" s="1">
        <v>10</v>
      </c>
      <c r="R3010" s="1">
        <v>20</v>
      </c>
      <c r="S3010" s="6">
        <v>145.422</v>
      </c>
      <c r="T3010" s="6">
        <v>145.422</v>
      </c>
      <c r="W3010" s="1"/>
      <c r="X3010" s="1"/>
      <c r="Y3010" s="1"/>
      <c r="AC3010" s="1"/>
      <c r="AF3010" s="1"/>
      <c r="AG3010" s="1"/>
    </row>
    <row r="3011" spans="1:33" hidden="1" x14ac:dyDescent="0.25">
      <c r="A3011" s="1">
        <v>7</v>
      </c>
      <c r="B3011" s="1">
        <v>2017</v>
      </c>
      <c r="C3011" s="1">
        <v>35221097</v>
      </c>
      <c r="D3011" s="44" t="s">
        <v>301</v>
      </c>
      <c r="E3011" s="20">
        <v>1.67</v>
      </c>
      <c r="F3011" s="20">
        <v>1.67</v>
      </c>
      <c r="G3011" s="20">
        <v>0</v>
      </c>
      <c r="H3011" s="20">
        <v>0</v>
      </c>
      <c r="I3011" s="20">
        <v>1.66</v>
      </c>
      <c r="J3011" s="20">
        <v>0</v>
      </c>
      <c r="K3011" s="20">
        <v>0</v>
      </c>
      <c r="L3011" s="20">
        <v>9.3171E-3</v>
      </c>
      <c r="M3011" s="20">
        <v>0.27313772767361105</v>
      </c>
      <c r="N3011" s="1">
        <v>9</v>
      </c>
      <c r="O3011" s="5">
        <v>73.680000000000007</v>
      </c>
      <c r="P3011" s="5">
        <v>26.32</v>
      </c>
      <c r="Q3011" s="1">
        <v>14</v>
      </c>
      <c r="R3011" s="1">
        <v>5</v>
      </c>
      <c r="S3011" s="6">
        <v>2070.3510580000002</v>
      </c>
      <c r="T3011" s="6">
        <v>2070.3510580000002</v>
      </c>
      <c r="W3011" s="1"/>
      <c r="X3011" s="1"/>
      <c r="Y3011" s="1"/>
      <c r="AC3011" s="1"/>
      <c r="AF3011" s="1"/>
      <c r="AG3011" s="1"/>
    </row>
    <row r="3012" spans="1:33" hidden="1" x14ac:dyDescent="0.25">
      <c r="A3012" s="1">
        <v>11</v>
      </c>
      <c r="B3012" s="1">
        <v>2017</v>
      </c>
      <c r="C3012" s="1">
        <v>352215811</v>
      </c>
      <c r="D3012" s="44" t="s">
        <v>302</v>
      </c>
      <c r="E3012" s="20">
        <v>0.02</v>
      </c>
      <c r="F3012" s="20">
        <v>0.02</v>
      </c>
      <c r="G3012" s="20">
        <v>0</v>
      </c>
      <c r="H3012" s="20">
        <v>0</v>
      </c>
      <c r="I3012" s="20">
        <v>0.01</v>
      </c>
      <c r="J3012" s="20">
        <v>6.0000000000000001E-3</v>
      </c>
      <c r="K3012" s="20">
        <v>0</v>
      </c>
      <c r="L3012" s="20">
        <v>1.1600000000000001E-5</v>
      </c>
      <c r="M3012" s="20">
        <v>5.2519218750000001E-3</v>
      </c>
      <c r="N3012" s="1">
        <v>3</v>
      </c>
      <c r="O3012" s="5">
        <v>100</v>
      </c>
      <c r="P3012" s="5">
        <v>0</v>
      </c>
      <c r="Q3012" s="1">
        <v>9</v>
      </c>
      <c r="R3012" s="1">
        <v>0</v>
      </c>
      <c r="S3012" s="6">
        <v>39.365038800000001</v>
      </c>
      <c r="T3012" s="6">
        <v>39.365038800000001</v>
      </c>
      <c r="W3012" s="1"/>
      <c r="X3012" s="1"/>
      <c r="Y3012" s="1"/>
      <c r="AC3012" s="1"/>
      <c r="AF3012" s="1"/>
      <c r="AG3012" s="1"/>
    </row>
    <row r="3013" spans="1:33" hidden="1" x14ac:dyDescent="0.25">
      <c r="A3013" s="1">
        <v>6</v>
      </c>
      <c r="B3013" s="1">
        <v>2017</v>
      </c>
      <c r="C3013" s="1">
        <v>35222086</v>
      </c>
      <c r="D3013" s="44" t="s">
        <v>303</v>
      </c>
      <c r="E3013" s="20">
        <v>0.06</v>
      </c>
      <c r="F3013" s="20">
        <v>0.02</v>
      </c>
      <c r="G3013" s="20">
        <v>0.04</v>
      </c>
      <c r="H3013" s="20">
        <v>0</v>
      </c>
      <c r="I3013" s="20">
        <v>1.6E-2</v>
      </c>
      <c r="J3013" s="20">
        <v>2.3E-2</v>
      </c>
      <c r="K3013" s="20">
        <v>0</v>
      </c>
      <c r="L3013" s="20">
        <v>1.6991800000000001E-2</v>
      </c>
      <c r="M3013" s="20">
        <v>0.54881055023958325</v>
      </c>
      <c r="N3013" s="1">
        <v>7</v>
      </c>
      <c r="O3013" s="5">
        <v>9.86</v>
      </c>
      <c r="P3013" s="5">
        <v>90.14</v>
      </c>
      <c r="Q3013" s="1">
        <v>7</v>
      </c>
      <c r="R3013" s="1">
        <v>64</v>
      </c>
      <c r="S3013" s="6">
        <v>2578.5522179999998</v>
      </c>
      <c r="T3013" s="6">
        <v>2526.981174</v>
      </c>
      <c r="W3013" s="1"/>
      <c r="X3013" s="1"/>
      <c r="Y3013" s="1"/>
      <c r="AC3013" s="1"/>
      <c r="AF3013" s="1"/>
      <c r="AG3013" s="1"/>
    </row>
    <row r="3014" spans="1:33" hidden="1" x14ac:dyDescent="0.25">
      <c r="A3014" s="1">
        <v>11</v>
      </c>
      <c r="B3014" s="1">
        <v>2017</v>
      </c>
      <c r="C3014" s="1">
        <v>352220811</v>
      </c>
      <c r="D3014" s="44" t="s">
        <v>303</v>
      </c>
      <c r="E3014" s="20">
        <v>0</v>
      </c>
      <c r="F3014" s="20">
        <v>0</v>
      </c>
      <c r="G3014" s="20">
        <v>0</v>
      </c>
      <c r="H3014" s="20">
        <v>0</v>
      </c>
      <c r="I3014" s="20">
        <v>0</v>
      </c>
      <c r="J3014" s="20">
        <v>0</v>
      </c>
      <c r="K3014" s="20">
        <v>0</v>
      </c>
      <c r="L3014" s="20">
        <v>0</v>
      </c>
      <c r="M3014" s="20">
        <v>0</v>
      </c>
      <c r="N3014" s="1">
        <v>0</v>
      </c>
      <c r="O3014" s="5">
        <v>0</v>
      </c>
      <c r="P3014" s="5">
        <v>0</v>
      </c>
      <c r="Q3014" s="1">
        <v>0</v>
      </c>
      <c r="R3014" s="1">
        <v>0</v>
      </c>
      <c r="S3014" s="6"/>
      <c r="T3014" s="6"/>
      <c r="W3014" s="1"/>
      <c r="X3014" s="1"/>
      <c r="Y3014" s="1"/>
      <c r="AC3014" s="1"/>
      <c r="AF3014" s="1"/>
      <c r="AG3014" s="1"/>
    </row>
    <row r="3015" spans="1:33" hidden="1" x14ac:dyDescent="0.25">
      <c r="A3015" s="1">
        <v>10</v>
      </c>
      <c r="B3015" s="1">
        <v>2017</v>
      </c>
      <c r="C3015" s="1">
        <v>352230710</v>
      </c>
      <c r="D3015" s="44" t="s">
        <v>304</v>
      </c>
      <c r="E3015" s="20">
        <v>0</v>
      </c>
      <c r="F3015" s="20">
        <v>0</v>
      </c>
      <c r="G3015" s="20">
        <v>0</v>
      </c>
      <c r="H3015" s="20">
        <v>0</v>
      </c>
      <c r="I3015" s="20">
        <v>0</v>
      </c>
      <c r="J3015" s="20">
        <v>0</v>
      </c>
      <c r="K3015" s="20">
        <v>0</v>
      </c>
      <c r="L3015" s="20">
        <v>3.124E-4</v>
      </c>
      <c r="M3015" s="20">
        <v>0</v>
      </c>
      <c r="N3015" s="1">
        <v>3</v>
      </c>
      <c r="O3015" s="5">
        <v>12.5</v>
      </c>
      <c r="P3015" s="5">
        <v>87.5</v>
      </c>
      <c r="Q3015" s="1">
        <v>1</v>
      </c>
      <c r="R3015" s="1">
        <v>7</v>
      </c>
      <c r="S3015" s="6"/>
      <c r="T3015" s="6"/>
      <c r="W3015" s="1"/>
      <c r="X3015" s="1"/>
      <c r="Y3015" s="1"/>
      <c r="AC3015" s="1"/>
      <c r="AF3015" s="1"/>
      <c r="AG3015" s="1"/>
    </row>
    <row r="3016" spans="1:33" hidden="1" x14ac:dyDescent="0.25">
      <c r="A3016" s="1">
        <v>14</v>
      </c>
      <c r="B3016" s="1">
        <v>2017</v>
      </c>
      <c r="C3016" s="1">
        <v>352230714</v>
      </c>
      <c r="D3016" s="44" t="s">
        <v>304</v>
      </c>
      <c r="E3016" s="20">
        <v>1.73</v>
      </c>
      <c r="F3016" s="20">
        <v>1.56</v>
      </c>
      <c r="G3016" s="20">
        <v>0.17</v>
      </c>
      <c r="H3016" s="20">
        <v>0</v>
      </c>
      <c r="I3016" s="20">
        <v>0.47799999999999998</v>
      </c>
      <c r="J3016" s="20">
        <v>0.13400000000000001</v>
      </c>
      <c r="K3016" s="20">
        <v>1.0900000000000001</v>
      </c>
      <c r="L3016" s="20">
        <v>2.4437299999999999E-2</v>
      </c>
      <c r="M3016" s="20">
        <v>0.49972769016203705</v>
      </c>
      <c r="N3016" s="1">
        <v>111</v>
      </c>
      <c r="O3016" s="5">
        <v>43.84</v>
      </c>
      <c r="P3016" s="5">
        <v>56.16</v>
      </c>
      <c r="Q3016" s="1">
        <v>89</v>
      </c>
      <c r="R3016" s="1">
        <v>114</v>
      </c>
      <c r="S3016" s="6">
        <v>7383.7539040000001</v>
      </c>
      <c r="T3016" s="6">
        <v>7383.7539040000001</v>
      </c>
      <c r="W3016" s="1"/>
      <c r="X3016" s="1"/>
      <c r="Y3016" s="1"/>
      <c r="AC3016" s="1"/>
      <c r="AF3016" s="1"/>
      <c r="AG3016" s="1"/>
    </row>
    <row r="3017" spans="1:33" hidden="1" x14ac:dyDescent="0.25">
      <c r="A3017" s="1">
        <v>14</v>
      </c>
      <c r="B3017" s="1">
        <v>2017</v>
      </c>
      <c r="C3017" s="1">
        <v>352240614</v>
      </c>
      <c r="D3017" s="44" t="s">
        <v>305</v>
      </c>
      <c r="E3017" s="20">
        <v>1.51</v>
      </c>
      <c r="F3017" s="20">
        <v>1.49</v>
      </c>
      <c r="G3017" s="20">
        <v>0.02</v>
      </c>
      <c r="H3017" s="20">
        <v>0</v>
      </c>
      <c r="I3017" s="20">
        <v>0.43099999999999999</v>
      </c>
      <c r="J3017" s="20">
        <v>3.6999999999999998E-2</v>
      </c>
      <c r="K3017" s="20">
        <v>1.02</v>
      </c>
      <c r="L3017" s="20">
        <v>2.0306500000000002E-2</v>
      </c>
      <c r="M3017" s="20">
        <v>0.24400875904166661</v>
      </c>
      <c r="N3017" s="1">
        <v>85</v>
      </c>
      <c r="O3017" s="5">
        <v>79.78</v>
      </c>
      <c r="P3017" s="5">
        <v>20.22</v>
      </c>
      <c r="Q3017" s="1">
        <v>146</v>
      </c>
      <c r="R3017" s="1">
        <v>37</v>
      </c>
      <c r="S3017" s="6">
        <v>3852.51296</v>
      </c>
      <c r="T3017" s="6">
        <v>3736.9375719999998</v>
      </c>
      <c r="W3017" s="1"/>
      <c r="X3017" s="1"/>
      <c r="Y3017" s="1"/>
      <c r="AC3017" s="1"/>
      <c r="AF3017" s="1"/>
      <c r="AG3017" s="1"/>
    </row>
    <row r="3018" spans="1:33" hidden="1" x14ac:dyDescent="0.25">
      <c r="A3018" s="1">
        <v>6</v>
      </c>
      <c r="B3018" s="1">
        <v>2017</v>
      </c>
      <c r="C3018" s="1">
        <v>35225056</v>
      </c>
      <c r="D3018" s="44" t="s">
        <v>306</v>
      </c>
      <c r="E3018" s="20">
        <v>0.21</v>
      </c>
      <c r="F3018" s="20">
        <v>0.09</v>
      </c>
      <c r="G3018" s="20">
        <v>0.12</v>
      </c>
      <c r="H3018" s="20">
        <v>0</v>
      </c>
      <c r="I3018" s="20">
        <v>3.7999999999999999E-2</v>
      </c>
      <c r="J3018" s="20">
        <v>0.13400000000000001</v>
      </c>
      <c r="K3018" s="20">
        <v>0</v>
      </c>
      <c r="L3018" s="20">
        <v>3.8420200000000002E-2</v>
      </c>
      <c r="M3018" s="20">
        <v>0.75536801265624987</v>
      </c>
      <c r="N3018" s="1">
        <v>15</v>
      </c>
      <c r="O3018" s="5">
        <v>7.55</v>
      </c>
      <c r="P3018" s="5">
        <v>92.45</v>
      </c>
      <c r="Q3018" s="1">
        <v>8</v>
      </c>
      <c r="R3018" s="1">
        <v>98</v>
      </c>
      <c r="S3018" s="6">
        <v>7460.6510159999998</v>
      </c>
      <c r="T3018" s="6">
        <v>3730.3255079999999</v>
      </c>
      <c r="W3018" s="1"/>
      <c r="X3018" s="1"/>
      <c r="Y3018" s="1"/>
      <c r="AC3018" s="1"/>
      <c r="AF3018" s="1"/>
      <c r="AG3018" s="1"/>
    </row>
    <row r="3019" spans="1:33" hidden="1" x14ac:dyDescent="0.25">
      <c r="A3019" s="1">
        <v>10</v>
      </c>
      <c r="B3019" s="1">
        <v>2017</v>
      </c>
      <c r="C3019" s="1">
        <v>352250510</v>
      </c>
      <c r="D3019" s="44" t="s">
        <v>306</v>
      </c>
      <c r="E3019" s="20">
        <v>0</v>
      </c>
      <c r="F3019" s="20">
        <v>0</v>
      </c>
      <c r="G3019" s="20">
        <v>0</v>
      </c>
      <c r="H3019" s="20">
        <v>0</v>
      </c>
      <c r="I3019" s="20">
        <v>0</v>
      </c>
      <c r="J3019" s="20">
        <v>0</v>
      </c>
      <c r="K3019" s="20">
        <v>0</v>
      </c>
      <c r="L3019" s="20">
        <v>0</v>
      </c>
      <c r="M3019" s="20">
        <v>0</v>
      </c>
      <c r="N3019" s="1">
        <v>0</v>
      </c>
      <c r="O3019" s="5">
        <v>0</v>
      </c>
      <c r="P3019" s="5">
        <v>0</v>
      </c>
      <c r="Q3019" s="1">
        <v>0</v>
      </c>
      <c r="R3019" s="1">
        <v>0</v>
      </c>
      <c r="S3019" s="6"/>
      <c r="T3019" s="6"/>
      <c r="W3019" s="1"/>
      <c r="X3019" s="1"/>
      <c r="Y3019" s="1"/>
      <c r="AC3019" s="1"/>
      <c r="AF3019" s="1"/>
      <c r="AG3019" s="1"/>
    </row>
    <row r="3020" spans="1:33" hidden="1" x14ac:dyDescent="0.25">
      <c r="A3020" s="1">
        <v>9</v>
      </c>
      <c r="B3020" s="1">
        <v>2017</v>
      </c>
      <c r="C3020" s="1">
        <v>35226049</v>
      </c>
      <c r="D3020" s="44" t="s">
        <v>307</v>
      </c>
      <c r="E3020" s="20">
        <v>0.32</v>
      </c>
      <c r="F3020" s="20">
        <v>0.25</v>
      </c>
      <c r="G3020" s="20">
        <v>7.0000000000000007E-2</v>
      </c>
      <c r="H3020" s="20">
        <v>0.23</v>
      </c>
      <c r="I3020" s="20">
        <v>0.06</v>
      </c>
      <c r="J3020" s="20">
        <v>8.7999999999999995E-2</v>
      </c>
      <c r="K3020" s="20">
        <v>0.14000000000000001</v>
      </c>
      <c r="L3020" s="20">
        <v>3.4702900000000002E-2</v>
      </c>
      <c r="M3020" s="20">
        <v>0.21358029706018516</v>
      </c>
      <c r="N3020" s="1">
        <v>40</v>
      </c>
      <c r="O3020" s="5">
        <v>31.88</v>
      </c>
      <c r="P3020" s="5">
        <v>68.12</v>
      </c>
      <c r="Q3020" s="1">
        <v>44</v>
      </c>
      <c r="R3020" s="1">
        <v>94</v>
      </c>
      <c r="S3020" s="6">
        <v>3698.9459999999999</v>
      </c>
      <c r="T3020" s="6">
        <v>3698.9459999999999</v>
      </c>
      <c r="W3020" s="1"/>
      <c r="X3020" s="1"/>
      <c r="Y3020" s="1"/>
      <c r="AC3020" s="1"/>
      <c r="AF3020" s="1"/>
      <c r="AG3020" s="1"/>
    </row>
    <row r="3021" spans="1:33" hidden="1" x14ac:dyDescent="0.25">
      <c r="A3021" s="1">
        <v>11</v>
      </c>
      <c r="B3021" s="1">
        <v>2017</v>
      </c>
      <c r="C3021" s="1">
        <v>352265311</v>
      </c>
      <c r="D3021" s="44" t="s">
        <v>308</v>
      </c>
      <c r="E3021" s="20">
        <v>0.01</v>
      </c>
      <c r="F3021" s="20">
        <v>0</v>
      </c>
      <c r="G3021" s="20">
        <v>0.01</v>
      </c>
      <c r="H3021" s="20">
        <v>0</v>
      </c>
      <c r="I3021" s="20">
        <v>6.0000000000000001E-3</v>
      </c>
      <c r="J3021" s="20">
        <v>1E-3</v>
      </c>
      <c r="K3021" s="20">
        <v>0</v>
      </c>
      <c r="L3021" s="20">
        <v>0</v>
      </c>
      <c r="M3021" s="20">
        <v>6.2387825520833331E-3</v>
      </c>
      <c r="N3021" s="1">
        <v>0</v>
      </c>
      <c r="O3021" s="5">
        <v>33.33</v>
      </c>
      <c r="P3021" s="5">
        <v>66.67</v>
      </c>
      <c r="Q3021" s="1">
        <v>1</v>
      </c>
      <c r="R3021" s="1">
        <v>2</v>
      </c>
      <c r="S3021" s="6">
        <v>72.851454000000004</v>
      </c>
      <c r="T3021" s="6">
        <v>72.851454000000004</v>
      </c>
      <c r="W3021" s="1"/>
      <c r="X3021" s="1"/>
      <c r="Y3021" s="1"/>
      <c r="AC3021" s="1"/>
      <c r="AF3021" s="1"/>
      <c r="AG3021" s="1"/>
    </row>
    <row r="3022" spans="1:33" hidden="1" x14ac:dyDescent="0.25">
      <c r="A3022" s="1">
        <v>16</v>
      </c>
      <c r="B3022" s="1">
        <v>2017</v>
      </c>
      <c r="C3022" s="1">
        <v>352270316</v>
      </c>
      <c r="D3022" s="44" t="s">
        <v>309</v>
      </c>
      <c r="E3022" s="20">
        <v>0.91999999999999993</v>
      </c>
      <c r="F3022" s="20">
        <v>0.5</v>
      </c>
      <c r="G3022" s="20">
        <v>0.42</v>
      </c>
      <c r="H3022" s="20">
        <v>0</v>
      </c>
      <c r="I3022" s="20">
        <v>0.14299999999999999</v>
      </c>
      <c r="J3022" s="20">
        <v>0.19600000000000001</v>
      </c>
      <c r="K3022" s="20">
        <v>0.56999999999999995</v>
      </c>
      <c r="L3022" s="20">
        <v>1.5484400000000001E-2</v>
      </c>
      <c r="M3022" s="20">
        <v>0.12516851851851851</v>
      </c>
      <c r="N3022" s="1">
        <v>10</v>
      </c>
      <c r="O3022" s="5">
        <v>36.17</v>
      </c>
      <c r="P3022" s="5">
        <v>63.83</v>
      </c>
      <c r="Q3022" s="1">
        <v>51</v>
      </c>
      <c r="R3022" s="1">
        <v>90</v>
      </c>
      <c r="S3022" s="6">
        <v>2093.58</v>
      </c>
      <c r="T3022" s="6">
        <v>2093.58</v>
      </c>
      <c r="W3022" s="1"/>
      <c r="X3022" s="1"/>
      <c r="Y3022" s="1"/>
      <c r="AC3022" s="1"/>
      <c r="AF3022" s="1"/>
      <c r="AG3022" s="1"/>
    </row>
    <row r="3023" spans="1:33" hidden="1" x14ac:dyDescent="0.25">
      <c r="A3023" s="1">
        <v>14</v>
      </c>
      <c r="B3023" s="1">
        <v>2017</v>
      </c>
      <c r="C3023" s="1">
        <v>352280214</v>
      </c>
      <c r="D3023" s="44" t="s">
        <v>310</v>
      </c>
      <c r="E3023" s="20">
        <v>0.17</v>
      </c>
      <c r="F3023" s="20">
        <v>0.17</v>
      </c>
      <c r="G3023" s="20">
        <v>0</v>
      </c>
      <c r="H3023" s="20">
        <v>0.01</v>
      </c>
      <c r="I3023" s="20">
        <v>2.5000000000000001E-2</v>
      </c>
      <c r="J3023" s="20">
        <v>0</v>
      </c>
      <c r="K3023" s="20">
        <v>0.14000000000000001</v>
      </c>
      <c r="L3023" s="20">
        <v>3.9997000000000001E-3</v>
      </c>
      <c r="M3023" s="20">
        <v>3.6792745711805561E-2</v>
      </c>
      <c r="N3023" s="1">
        <v>13</v>
      </c>
      <c r="O3023" s="5">
        <v>78.790000000000006</v>
      </c>
      <c r="P3023" s="5">
        <v>21.21</v>
      </c>
      <c r="Q3023" s="1">
        <v>26</v>
      </c>
      <c r="R3023" s="1">
        <v>7</v>
      </c>
      <c r="S3023" s="6">
        <v>571.0095</v>
      </c>
      <c r="T3023" s="6">
        <v>571.0095</v>
      </c>
      <c r="W3023" s="1"/>
      <c r="X3023" s="1"/>
      <c r="Y3023" s="1"/>
      <c r="AC3023" s="1"/>
      <c r="AF3023" s="1"/>
      <c r="AG3023" s="1"/>
    </row>
    <row r="3024" spans="1:33" hidden="1" x14ac:dyDescent="0.25">
      <c r="A3024" s="1">
        <v>13</v>
      </c>
      <c r="B3024" s="1">
        <v>2017</v>
      </c>
      <c r="C3024" s="1">
        <v>352290113</v>
      </c>
      <c r="D3024" s="44" t="s">
        <v>311</v>
      </c>
      <c r="E3024" s="20">
        <v>0.01</v>
      </c>
      <c r="F3024" s="20">
        <v>0</v>
      </c>
      <c r="G3024" s="20">
        <v>0.01</v>
      </c>
      <c r="H3024" s="20">
        <v>0</v>
      </c>
      <c r="I3024" s="20">
        <v>0</v>
      </c>
      <c r="J3024" s="20">
        <v>6.0000000000000001E-3</v>
      </c>
      <c r="K3024" s="20">
        <v>0</v>
      </c>
      <c r="L3024" s="20">
        <v>8.3795999999999992E-3</v>
      </c>
      <c r="M3024" s="20">
        <v>3.8391766534722219E-2</v>
      </c>
      <c r="N3024" s="1">
        <v>0</v>
      </c>
      <c r="O3024" s="5">
        <v>0</v>
      </c>
      <c r="P3024" s="5">
        <v>100</v>
      </c>
      <c r="Q3024" s="1">
        <v>0</v>
      </c>
      <c r="R3024" s="1">
        <v>7</v>
      </c>
      <c r="S3024" s="6">
        <v>611.25678000000005</v>
      </c>
      <c r="T3024" s="6">
        <v>0</v>
      </c>
      <c r="W3024" s="1"/>
      <c r="X3024" s="1"/>
      <c r="Y3024" s="1"/>
      <c r="AC3024" s="1"/>
      <c r="AF3024" s="1"/>
      <c r="AG3024" s="1"/>
    </row>
    <row r="3025" spans="1:33" hidden="1" x14ac:dyDescent="0.25">
      <c r="A3025" s="1">
        <v>18</v>
      </c>
      <c r="B3025" s="1">
        <v>2017</v>
      </c>
      <c r="C3025" s="1">
        <v>352300818</v>
      </c>
      <c r="D3025" s="44" t="s">
        <v>312</v>
      </c>
      <c r="E3025" s="20">
        <v>0</v>
      </c>
      <c r="F3025" s="20">
        <v>0</v>
      </c>
      <c r="G3025" s="20">
        <v>0</v>
      </c>
      <c r="H3025" s="20">
        <v>0</v>
      </c>
      <c r="I3025" s="20">
        <v>0</v>
      </c>
      <c r="J3025" s="20">
        <v>0</v>
      </c>
      <c r="K3025" s="20">
        <v>0</v>
      </c>
      <c r="L3025" s="20">
        <v>0</v>
      </c>
      <c r="M3025" s="20">
        <v>0</v>
      </c>
      <c r="N3025" s="1">
        <v>0</v>
      </c>
      <c r="O3025" s="5">
        <v>0</v>
      </c>
      <c r="P3025" s="5">
        <v>0</v>
      </c>
      <c r="Q3025" s="1">
        <v>0</v>
      </c>
      <c r="R3025" s="1">
        <v>0</v>
      </c>
      <c r="S3025" s="6"/>
      <c r="T3025" s="6"/>
      <c r="W3025" s="1"/>
      <c r="X3025" s="1"/>
      <c r="Y3025" s="1"/>
      <c r="AC3025" s="1"/>
      <c r="AF3025" s="1"/>
      <c r="AG3025" s="1"/>
    </row>
    <row r="3026" spans="1:33" hidden="1" x14ac:dyDescent="0.25">
      <c r="A3026" s="1">
        <v>19</v>
      </c>
      <c r="B3026" s="1">
        <v>2017</v>
      </c>
      <c r="C3026" s="1">
        <v>352300819</v>
      </c>
      <c r="D3026" s="44" t="s">
        <v>312</v>
      </c>
      <c r="E3026" s="20">
        <v>0.03</v>
      </c>
      <c r="F3026" s="20">
        <v>0.03</v>
      </c>
      <c r="G3026" s="20">
        <v>0</v>
      </c>
      <c r="H3026" s="20">
        <v>0.4</v>
      </c>
      <c r="I3026" s="20">
        <v>1E-3</v>
      </c>
      <c r="J3026" s="20">
        <v>0</v>
      </c>
      <c r="K3026" s="20">
        <v>0.03</v>
      </c>
      <c r="L3026" s="20">
        <v>0</v>
      </c>
      <c r="M3026" s="20">
        <v>9.6814687499999982E-3</v>
      </c>
      <c r="N3026" s="1">
        <v>0</v>
      </c>
      <c r="O3026" s="5">
        <v>62.5</v>
      </c>
      <c r="P3026" s="5">
        <v>37.5</v>
      </c>
      <c r="Q3026" s="1">
        <v>5</v>
      </c>
      <c r="R3026" s="1">
        <v>3</v>
      </c>
      <c r="S3026" s="6">
        <v>165.80160000000001</v>
      </c>
      <c r="T3026" s="6">
        <v>165.80160000000001</v>
      </c>
      <c r="W3026" s="1"/>
      <c r="X3026" s="1"/>
      <c r="Y3026" s="1"/>
      <c r="AC3026" s="1"/>
      <c r="AF3026" s="1"/>
      <c r="AG3026" s="1"/>
    </row>
    <row r="3027" spans="1:33" hidden="1" x14ac:dyDescent="0.25">
      <c r="A3027" s="1">
        <v>2</v>
      </c>
      <c r="B3027" s="1">
        <v>2017</v>
      </c>
      <c r="C3027" s="1">
        <v>35231072</v>
      </c>
      <c r="D3027" s="44" t="s">
        <v>313</v>
      </c>
      <c r="E3027" s="20">
        <v>0</v>
      </c>
      <c r="F3027" s="20">
        <v>0</v>
      </c>
      <c r="G3027" s="20">
        <v>0</v>
      </c>
      <c r="H3027" s="20">
        <v>0</v>
      </c>
      <c r="I3027" s="20">
        <v>0</v>
      </c>
      <c r="J3027" s="20">
        <v>0</v>
      </c>
      <c r="K3027" s="20">
        <v>0</v>
      </c>
      <c r="L3027" s="20">
        <v>0</v>
      </c>
      <c r="M3027" s="20">
        <v>0</v>
      </c>
      <c r="N3027" s="1">
        <v>0</v>
      </c>
      <c r="O3027" s="5">
        <v>0</v>
      </c>
      <c r="P3027" s="5">
        <v>0</v>
      </c>
      <c r="Q3027" s="1">
        <v>0</v>
      </c>
      <c r="R3027" s="1">
        <v>0</v>
      </c>
      <c r="S3027" s="6"/>
      <c r="T3027" s="6"/>
      <c r="W3027" s="1"/>
      <c r="X3027" s="1"/>
      <c r="Y3027" s="1"/>
      <c r="AC3027" s="1"/>
      <c r="AF3027" s="1"/>
      <c r="AG3027" s="1"/>
    </row>
    <row r="3028" spans="1:33" hidden="1" x14ac:dyDescent="0.25">
      <c r="A3028" s="1">
        <v>6</v>
      </c>
      <c r="B3028" s="1">
        <v>2017</v>
      </c>
      <c r="C3028" s="1">
        <v>35231076</v>
      </c>
      <c r="D3028" s="44" t="s">
        <v>313</v>
      </c>
      <c r="E3028" s="20">
        <v>0.05</v>
      </c>
      <c r="F3028" s="20">
        <v>0.02</v>
      </c>
      <c r="G3028" s="20">
        <v>0.03</v>
      </c>
      <c r="H3028" s="20">
        <v>0</v>
      </c>
      <c r="I3028" s="20">
        <v>0</v>
      </c>
      <c r="J3028" s="20">
        <v>2.5000000000000001E-2</v>
      </c>
      <c r="K3028" s="20">
        <v>0</v>
      </c>
      <c r="L3028" s="20">
        <v>2.1105800000000001E-2</v>
      </c>
      <c r="M3028" s="20">
        <v>1.238496550925926</v>
      </c>
      <c r="N3028" s="1">
        <v>2</v>
      </c>
      <c r="O3028" s="5">
        <v>18.75</v>
      </c>
      <c r="P3028" s="5">
        <v>81.25</v>
      </c>
      <c r="Q3028" s="1">
        <v>9</v>
      </c>
      <c r="R3028" s="1">
        <v>39</v>
      </c>
      <c r="S3028" s="6">
        <v>12142.96053</v>
      </c>
      <c r="T3028" s="6">
        <v>1700.0144749999999</v>
      </c>
      <c r="W3028" s="1"/>
      <c r="X3028" s="1"/>
      <c r="Y3028" s="1"/>
      <c r="AC3028" s="1"/>
      <c r="AF3028" s="1"/>
      <c r="AG3028" s="1"/>
    </row>
    <row r="3029" spans="1:33" hidden="1" x14ac:dyDescent="0.25">
      <c r="A3029" s="1">
        <v>14</v>
      </c>
      <c r="B3029" s="1">
        <v>2017</v>
      </c>
      <c r="C3029" s="1">
        <v>352320614</v>
      </c>
      <c r="D3029" s="44" t="s">
        <v>314</v>
      </c>
      <c r="E3029" s="20">
        <v>0.21000000000000002</v>
      </c>
      <c r="F3029" s="20">
        <v>0.2</v>
      </c>
      <c r="G3029" s="20">
        <v>0.01</v>
      </c>
      <c r="H3029" s="20">
        <v>0.09</v>
      </c>
      <c r="I3029" s="20">
        <v>4.0000000000000001E-3</v>
      </c>
      <c r="J3029" s="20">
        <v>6.0000000000000001E-3</v>
      </c>
      <c r="K3029" s="20">
        <v>0.19</v>
      </c>
      <c r="L3029" s="20">
        <v>5.0647000000000001E-3</v>
      </c>
      <c r="M3029" s="20">
        <v>0.1314577008333333</v>
      </c>
      <c r="N3029" s="1">
        <v>13</v>
      </c>
      <c r="O3029" s="5">
        <v>62.26</v>
      </c>
      <c r="P3029" s="5">
        <v>37.74</v>
      </c>
      <c r="Q3029" s="1">
        <v>33</v>
      </c>
      <c r="R3029" s="1">
        <v>20</v>
      </c>
      <c r="S3029" s="6">
        <v>2275.8333699999998</v>
      </c>
      <c r="T3029" s="6">
        <v>682.75001090000001</v>
      </c>
      <c r="W3029" s="1"/>
      <c r="X3029" s="1"/>
      <c r="Y3029" s="1"/>
      <c r="AC3029" s="1"/>
      <c r="AF3029" s="1"/>
      <c r="AG3029" s="1"/>
    </row>
    <row r="3030" spans="1:33" hidden="1" x14ac:dyDescent="0.25">
      <c r="A3030" s="1">
        <v>7</v>
      </c>
      <c r="B3030" s="1">
        <v>2017</v>
      </c>
      <c r="C3030" s="1">
        <v>35233057</v>
      </c>
      <c r="D3030" s="44" t="s">
        <v>315</v>
      </c>
      <c r="E3030" s="20">
        <v>0.22</v>
      </c>
      <c r="F3030" s="20">
        <v>0.22</v>
      </c>
      <c r="G3030" s="20">
        <v>0</v>
      </c>
      <c r="H3030" s="20">
        <v>0</v>
      </c>
      <c r="I3030" s="20">
        <v>0.224</v>
      </c>
      <c r="J3030" s="20">
        <v>0</v>
      </c>
      <c r="K3030" s="20">
        <v>0</v>
      </c>
      <c r="L3030" s="20">
        <v>0</v>
      </c>
      <c r="M3030" s="20">
        <v>0</v>
      </c>
      <c r="N3030" s="1">
        <v>1</v>
      </c>
      <c r="O3030" s="5">
        <v>100</v>
      </c>
      <c r="P3030" s="5">
        <v>0</v>
      </c>
      <c r="Q3030" s="1">
        <v>1</v>
      </c>
      <c r="R3030" s="1">
        <v>0</v>
      </c>
      <c r="S3030" s="6"/>
      <c r="T3030" s="6"/>
      <c r="W3030" s="1"/>
      <c r="X3030" s="1"/>
      <c r="Y3030" s="1"/>
      <c r="AC3030" s="1"/>
      <c r="AF3030" s="1"/>
      <c r="AG3030" s="1"/>
    </row>
    <row r="3031" spans="1:33" hidden="1" x14ac:dyDescent="0.25">
      <c r="A3031" s="1">
        <v>11</v>
      </c>
      <c r="B3031" s="1">
        <v>2017</v>
      </c>
      <c r="C3031" s="1">
        <v>352330511</v>
      </c>
      <c r="D3031" s="44" t="s">
        <v>315</v>
      </c>
      <c r="E3031" s="20">
        <v>0.04</v>
      </c>
      <c r="F3031" s="20">
        <v>0.04</v>
      </c>
      <c r="G3031" s="20">
        <v>0</v>
      </c>
      <c r="H3031" s="20">
        <v>0</v>
      </c>
      <c r="I3031" s="20">
        <v>2.1999999999999999E-2</v>
      </c>
      <c r="J3031" s="20">
        <v>0</v>
      </c>
      <c r="K3031" s="20">
        <v>0.02</v>
      </c>
      <c r="L3031" s="20">
        <v>5.3000000000000001E-5</v>
      </c>
      <c r="M3031" s="20">
        <v>1.6637270833333336E-2</v>
      </c>
      <c r="N3031" s="1">
        <v>24</v>
      </c>
      <c r="O3031" s="5">
        <v>85.71</v>
      </c>
      <c r="P3031" s="5">
        <v>14.29</v>
      </c>
      <c r="Q3031" s="1">
        <v>12</v>
      </c>
      <c r="R3031" s="1">
        <v>2</v>
      </c>
      <c r="S3031" s="6">
        <v>274.22061300000001</v>
      </c>
      <c r="T3031" s="6">
        <v>271.47840689999998</v>
      </c>
      <c r="W3031" s="1"/>
      <c r="X3031" s="1"/>
      <c r="Y3031" s="1"/>
      <c r="AC3031" s="1"/>
      <c r="AF3031" s="1"/>
      <c r="AG3031" s="1"/>
    </row>
    <row r="3032" spans="1:33" hidden="1" x14ac:dyDescent="0.25">
      <c r="A3032" s="1">
        <v>5</v>
      </c>
      <c r="B3032" s="1">
        <v>2017</v>
      </c>
      <c r="C3032" s="1">
        <v>35234045</v>
      </c>
      <c r="D3032" s="44" t="s">
        <v>316</v>
      </c>
      <c r="E3032" s="20">
        <v>1.81</v>
      </c>
      <c r="F3032" s="20">
        <v>1.75</v>
      </c>
      <c r="G3032" s="20">
        <v>0.06</v>
      </c>
      <c r="H3032" s="20">
        <v>0</v>
      </c>
      <c r="I3032" s="20">
        <v>1.5309999999999999</v>
      </c>
      <c r="J3032" s="20">
        <v>0.128</v>
      </c>
      <c r="K3032" s="20">
        <v>0.04</v>
      </c>
      <c r="L3032" s="20">
        <v>0.1167062</v>
      </c>
      <c r="M3032" s="20">
        <v>0.30335444482407409</v>
      </c>
      <c r="N3032" s="1">
        <v>123</v>
      </c>
      <c r="O3032" s="5">
        <v>20.16</v>
      </c>
      <c r="P3032" s="5">
        <v>79.84</v>
      </c>
      <c r="Q3032" s="1">
        <v>51</v>
      </c>
      <c r="R3032" s="1">
        <v>202</v>
      </c>
      <c r="S3032" s="6">
        <v>5068.5525950000001</v>
      </c>
      <c r="T3032" s="6">
        <v>5068.5525950000001</v>
      </c>
      <c r="W3032" s="1"/>
      <c r="X3032" s="1"/>
      <c r="Y3032" s="1"/>
      <c r="AC3032" s="1"/>
      <c r="AF3032" s="1"/>
      <c r="AG3032" s="1"/>
    </row>
    <row r="3033" spans="1:33" hidden="1" x14ac:dyDescent="0.25">
      <c r="A3033" s="1">
        <v>14</v>
      </c>
      <c r="B3033" s="1">
        <v>2017</v>
      </c>
      <c r="C3033" s="1">
        <v>352350314</v>
      </c>
      <c r="D3033" s="44" t="s">
        <v>317</v>
      </c>
      <c r="E3033" s="20">
        <v>0</v>
      </c>
      <c r="F3033" s="20">
        <v>0</v>
      </c>
      <c r="G3033" s="20">
        <v>0</v>
      </c>
      <c r="H3033" s="20">
        <v>0.13</v>
      </c>
      <c r="I3033" s="20">
        <v>0</v>
      </c>
      <c r="J3033" s="20">
        <v>0</v>
      </c>
      <c r="K3033" s="20">
        <v>0</v>
      </c>
      <c r="L3033" s="20">
        <v>6.9439999999999997E-4</v>
      </c>
      <c r="M3033" s="20">
        <v>0</v>
      </c>
      <c r="N3033" s="1">
        <v>11</v>
      </c>
      <c r="O3033" s="5">
        <v>0</v>
      </c>
      <c r="P3033" s="5">
        <v>100</v>
      </c>
      <c r="Q3033" s="1">
        <v>0</v>
      </c>
      <c r="R3033" s="1">
        <v>1</v>
      </c>
      <c r="S3033" s="6"/>
      <c r="T3033" s="6"/>
      <c r="W3033" s="1"/>
      <c r="X3033" s="1"/>
      <c r="Y3033" s="1"/>
      <c r="AC3033" s="1"/>
      <c r="AF3033" s="1"/>
      <c r="AG3033" s="1"/>
    </row>
    <row r="3034" spans="1:33" hidden="1" x14ac:dyDescent="0.25">
      <c r="A3034" s="1">
        <v>17</v>
      </c>
      <c r="B3034" s="1">
        <v>2017</v>
      </c>
      <c r="C3034" s="1">
        <v>352350317</v>
      </c>
      <c r="D3034" s="44" t="s">
        <v>317</v>
      </c>
      <c r="E3034" s="20">
        <v>0.2</v>
      </c>
      <c r="F3034" s="20">
        <v>0.17</v>
      </c>
      <c r="G3034" s="20">
        <v>0.03</v>
      </c>
      <c r="H3034" s="20">
        <v>0</v>
      </c>
      <c r="I3034" s="20">
        <v>0.05</v>
      </c>
      <c r="J3034" s="20">
        <v>4.0000000000000001E-3</v>
      </c>
      <c r="K3034" s="20">
        <v>0.14000000000000001</v>
      </c>
      <c r="L3034" s="20">
        <v>6.7549999999999999E-4</v>
      </c>
      <c r="M3034" s="20">
        <v>5.072432144097222E-2</v>
      </c>
      <c r="N3034" s="1">
        <v>10</v>
      </c>
      <c r="O3034" s="5">
        <v>51.61</v>
      </c>
      <c r="P3034" s="5">
        <v>48.39</v>
      </c>
      <c r="Q3034" s="1">
        <v>16</v>
      </c>
      <c r="R3034" s="1">
        <v>15</v>
      </c>
      <c r="S3034" s="6">
        <v>840.92929919999995</v>
      </c>
      <c r="T3034" s="6">
        <v>840.92929919999995</v>
      </c>
      <c r="W3034" s="1"/>
      <c r="X3034" s="1"/>
      <c r="Y3034" s="1"/>
      <c r="AC3034" s="1"/>
      <c r="AF3034" s="1"/>
      <c r="AG3034" s="1"/>
    </row>
    <row r="3035" spans="1:33" hidden="1" x14ac:dyDescent="0.25">
      <c r="A3035" s="1">
        <v>5</v>
      </c>
      <c r="B3035" s="1">
        <v>2017</v>
      </c>
      <c r="C3035" s="1">
        <v>35236025</v>
      </c>
      <c r="D3035" s="44" t="s">
        <v>318</v>
      </c>
      <c r="E3035" s="20">
        <v>0.05</v>
      </c>
      <c r="F3035" s="20">
        <v>0.03</v>
      </c>
      <c r="G3035" s="20">
        <v>0.02</v>
      </c>
      <c r="H3035" s="20">
        <v>0</v>
      </c>
      <c r="I3035" s="20">
        <v>1.2999999999999999E-2</v>
      </c>
      <c r="J3035" s="20">
        <v>2E-3</v>
      </c>
      <c r="K3035" s="20">
        <v>0.03</v>
      </c>
      <c r="L3035" s="20">
        <v>4.1090000000000001E-4</v>
      </c>
      <c r="M3035" s="20">
        <v>0</v>
      </c>
      <c r="N3035" s="1">
        <v>22</v>
      </c>
      <c r="O3035" s="5">
        <v>40</v>
      </c>
      <c r="P3035" s="5">
        <v>60</v>
      </c>
      <c r="Q3035" s="1">
        <v>8</v>
      </c>
      <c r="R3035" s="1">
        <v>12</v>
      </c>
      <c r="S3035" s="6"/>
      <c r="T3035" s="6"/>
      <c r="W3035" s="1"/>
      <c r="X3035" s="1"/>
      <c r="Y3035" s="1"/>
      <c r="AC3035" s="1"/>
      <c r="AF3035" s="1"/>
      <c r="AG3035" s="1"/>
    </row>
    <row r="3036" spans="1:33" hidden="1" x14ac:dyDescent="0.25">
      <c r="A3036" s="1">
        <v>13</v>
      </c>
      <c r="B3036" s="1">
        <v>2017</v>
      </c>
      <c r="C3036" s="1">
        <v>352360213</v>
      </c>
      <c r="D3036" s="44" t="s">
        <v>318</v>
      </c>
      <c r="E3036" s="20">
        <v>0.31</v>
      </c>
      <c r="F3036" s="20">
        <v>0.12</v>
      </c>
      <c r="G3036" s="20">
        <v>0.19</v>
      </c>
      <c r="H3036" s="20">
        <v>0</v>
      </c>
      <c r="I3036" s="20">
        <v>9.9000000000000005E-2</v>
      </c>
      <c r="J3036" s="20">
        <v>8.9999999999999993E-3</v>
      </c>
      <c r="K3036" s="20">
        <v>0.18</v>
      </c>
      <c r="L3036" s="20">
        <v>2.3212900000000002E-2</v>
      </c>
      <c r="M3036" s="20">
        <v>4.0131196178240743E-2</v>
      </c>
      <c r="N3036" s="1">
        <v>4</v>
      </c>
      <c r="O3036" s="5">
        <v>23.53</v>
      </c>
      <c r="P3036" s="5">
        <v>76.47</v>
      </c>
      <c r="Q3036" s="1">
        <v>12</v>
      </c>
      <c r="R3036" s="1">
        <v>39</v>
      </c>
      <c r="S3036" s="6">
        <v>770.94179999999994</v>
      </c>
      <c r="T3036" s="6">
        <v>770.94179999999994</v>
      </c>
      <c r="W3036" s="1"/>
      <c r="X3036" s="1"/>
      <c r="Y3036" s="1"/>
      <c r="AC3036" s="1"/>
      <c r="AF3036" s="1"/>
      <c r="AG3036" s="1"/>
    </row>
    <row r="3037" spans="1:33" hidden="1" x14ac:dyDescent="0.25">
      <c r="A3037" s="1">
        <v>8</v>
      </c>
      <c r="B3037" s="1">
        <v>2017</v>
      </c>
      <c r="C3037" s="1">
        <v>35237018</v>
      </c>
      <c r="D3037" s="44" t="s">
        <v>319</v>
      </c>
      <c r="E3037" s="20">
        <v>0.13999999999999999</v>
      </c>
      <c r="F3037" s="20">
        <v>0.12</v>
      </c>
      <c r="G3037" s="20">
        <v>0.02</v>
      </c>
      <c r="H3037" s="20">
        <v>0</v>
      </c>
      <c r="I3037" s="20">
        <v>1.4999999999999999E-2</v>
      </c>
      <c r="J3037" s="20">
        <v>0</v>
      </c>
      <c r="K3037" s="20">
        <v>0.11</v>
      </c>
      <c r="L3037" s="20">
        <v>1.0534699999999999E-2</v>
      </c>
      <c r="M3037" s="20">
        <v>1.4063650781249999E-2</v>
      </c>
      <c r="N3037" s="1">
        <v>4</v>
      </c>
      <c r="O3037" s="5">
        <v>73.91</v>
      </c>
      <c r="P3037" s="5">
        <v>26.09</v>
      </c>
      <c r="Q3037" s="1">
        <v>17</v>
      </c>
      <c r="R3037" s="1">
        <v>6</v>
      </c>
      <c r="S3037" s="6">
        <v>283.69761840000001</v>
      </c>
      <c r="T3037" s="6">
        <v>283.69761840000001</v>
      </c>
      <c r="W3037" s="1"/>
      <c r="X3037" s="1"/>
      <c r="Y3037" s="1"/>
      <c r="AC3037" s="1"/>
      <c r="AF3037" s="1"/>
      <c r="AG3037" s="1"/>
    </row>
    <row r="3038" spans="1:33" hidden="1" x14ac:dyDescent="0.25">
      <c r="A3038" s="1">
        <v>4</v>
      </c>
      <c r="B3038" s="1">
        <v>2017</v>
      </c>
      <c r="C3038" s="1">
        <v>35238004</v>
      </c>
      <c r="D3038" s="44" t="s">
        <v>320</v>
      </c>
      <c r="E3038" s="20">
        <v>0.42</v>
      </c>
      <c r="F3038" s="20">
        <v>0.42</v>
      </c>
      <c r="G3038" s="20">
        <v>0</v>
      </c>
      <c r="H3038" s="20">
        <v>0</v>
      </c>
      <c r="I3038" s="20">
        <v>1.9E-2</v>
      </c>
      <c r="J3038" s="20">
        <v>0</v>
      </c>
      <c r="K3038" s="20">
        <v>0.39</v>
      </c>
      <c r="L3038" s="20">
        <v>1.29357E-2</v>
      </c>
      <c r="M3038" s="20">
        <v>1.7467207291666668E-2</v>
      </c>
      <c r="N3038" s="1">
        <v>21</v>
      </c>
      <c r="O3038" s="5">
        <v>86.3</v>
      </c>
      <c r="P3038" s="5">
        <v>13.7</v>
      </c>
      <c r="Q3038" s="1">
        <v>63</v>
      </c>
      <c r="R3038" s="1">
        <v>10</v>
      </c>
      <c r="S3038" s="6">
        <v>335.11435019999999</v>
      </c>
      <c r="T3038" s="6">
        <v>335.11435019999999</v>
      </c>
      <c r="W3038" s="1"/>
      <c r="X3038" s="1"/>
      <c r="Y3038" s="1"/>
      <c r="AC3038" s="1"/>
      <c r="AF3038" s="1"/>
      <c r="AG3038" s="1"/>
    </row>
    <row r="3039" spans="1:33" hidden="1" x14ac:dyDescent="0.25">
      <c r="A3039" s="1">
        <v>5</v>
      </c>
      <c r="B3039" s="1">
        <v>2017</v>
      </c>
      <c r="C3039" s="1">
        <v>35239095</v>
      </c>
      <c r="D3039" s="44" t="s">
        <v>321</v>
      </c>
      <c r="E3039" s="20">
        <v>0</v>
      </c>
      <c r="F3039" s="20">
        <v>0</v>
      </c>
      <c r="G3039" s="20">
        <v>0</v>
      </c>
      <c r="H3039" s="20">
        <v>0</v>
      </c>
      <c r="I3039" s="20">
        <v>0</v>
      </c>
      <c r="J3039" s="20">
        <v>0</v>
      </c>
      <c r="K3039" s="20">
        <v>0</v>
      </c>
      <c r="L3039" s="20">
        <v>2.8469999999999998E-4</v>
      </c>
      <c r="M3039" s="20">
        <v>0</v>
      </c>
      <c r="N3039" s="1">
        <v>8</v>
      </c>
      <c r="O3039" s="5">
        <v>0</v>
      </c>
      <c r="P3039" s="5">
        <v>100</v>
      </c>
      <c r="Q3039" s="1">
        <v>0</v>
      </c>
      <c r="R3039" s="1">
        <v>3</v>
      </c>
      <c r="S3039" s="6"/>
      <c r="T3039" s="6"/>
      <c r="W3039" s="1"/>
      <c r="X3039" s="1"/>
      <c r="Y3039" s="1"/>
      <c r="AC3039" s="1"/>
      <c r="AF3039" s="1"/>
      <c r="AG3039" s="1"/>
    </row>
    <row r="3040" spans="1:33" hidden="1" x14ac:dyDescent="0.25">
      <c r="A3040" s="1">
        <v>10</v>
      </c>
      <c r="B3040" s="1">
        <v>2017</v>
      </c>
      <c r="C3040" s="1">
        <v>352390910</v>
      </c>
      <c r="D3040" s="44" t="s">
        <v>321</v>
      </c>
      <c r="E3040" s="20">
        <v>1.67</v>
      </c>
      <c r="F3040" s="20">
        <v>1.3</v>
      </c>
      <c r="G3040" s="20">
        <v>0.37</v>
      </c>
      <c r="H3040" s="20">
        <v>0</v>
      </c>
      <c r="I3040" s="20">
        <v>1.0509999999999999</v>
      </c>
      <c r="J3040" s="20">
        <v>0.22700000000000001</v>
      </c>
      <c r="K3040" s="20">
        <v>0.06</v>
      </c>
      <c r="L3040" s="20">
        <v>0.33641949999999998</v>
      </c>
      <c r="M3040" s="20">
        <v>0.56661160628009255</v>
      </c>
      <c r="N3040" s="1">
        <v>203</v>
      </c>
      <c r="O3040" s="5">
        <v>15.2</v>
      </c>
      <c r="P3040" s="5">
        <v>84.8</v>
      </c>
      <c r="Q3040" s="1">
        <v>76</v>
      </c>
      <c r="R3040" s="1">
        <v>424</v>
      </c>
      <c r="S3040" s="6">
        <v>8427.6687600000005</v>
      </c>
      <c r="T3040" s="6">
        <v>6236.4748820000004</v>
      </c>
      <c r="W3040" s="1"/>
      <c r="X3040" s="1"/>
      <c r="Y3040" s="1"/>
      <c r="AC3040" s="1"/>
      <c r="AF3040" s="1"/>
      <c r="AG3040" s="1"/>
    </row>
    <row r="3041" spans="1:33" hidden="1" x14ac:dyDescent="0.25">
      <c r="A3041" s="1">
        <v>5</v>
      </c>
      <c r="B3041" s="1">
        <v>2017</v>
      </c>
      <c r="C3041" s="1">
        <v>35240065</v>
      </c>
      <c r="D3041" s="44" t="s">
        <v>322</v>
      </c>
      <c r="E3041" s="20">
        <v>0.30000000000000004</v>
      </c>
      <c r="F3041" s="20">
        <v>0.14000000000000001</v>
      </c>
      <c r="G3041" s="20">
        <v>0.16</v>
      </c>
      <c r="H3041" s="20">
        <v>0</v>
      </c>
      <c r="I3041" s="20">
        <v>7.3999999999999996E-2</v>
      </c>
      <c r="J3041" s="20">
        <v>0.03</v>
      </c>
      <c r="K3041" s="20">
        <v>0.03</v>
      </c>
      <c r="L3041" s="20">
        <v>0.1610702</v>
      </c>
      <c r="M3041" s="20">
        <v>0.13239058435879628</v>
      </c>
      <c r="N3041" s="1">
        <v>45</v>
      </c>
      <c r="O3041" s="5">
        <v>11.43</v>
      </c>
      <c r="P3041" s="5">
        <v>88.57</v>
      </c>
      <c r="Q3041" s="1">
        <v>20</v>
      </c>
      <c r="R3041" s="1">
        <v>155</v>
      </c>
      <c r="S3041" s="6">
        <v>2001.4835399999999</v>
      </c>
      <c r="T3041" s="6">
        <v>2001.4835399999999</v>
      </c>
      <c r="W3041" s="1"/>
      <c r="X3041" s="1"/>
      <c r="Y3041" s="1"/>
      <c r="AC3041" s="1"/>
      <c r="AF3041" s="1"/>
      <c r="AG3041" s="1"/>
    </row>
    <row r="3042" spans="1:33" hidden="1" x14ac:dyDescent="0.25">
      <c r="A3042" s="1">
        <v>8</v>
      </c>
      <c r="B3042" s="1">
        <v>2017</v>
      </c>
      <c r="C3042" s="1">
        <v>35241058</v>
      </c>
      <c r="D3042" s="44" t="s">
        <v>323</v>
      </c>
      <c r="E3042" s="20">
        <v>0.28000000000000003</v>
      </c>
      <c r="F3042" s="20">
        <v>0.27</v>
      </c>
      <c r="G3042" s="20">
        <v>0.01</v>
      </c>
      <c r="H3042" s="20">
        <v>0</v>
      </c>
      <c r="I3042" s="20">
        <v>0.21299999999999999</v>
      </c>
      <c r="J3042" s="20">
        <v>2E-3</v>
      </c>
      <c r="K3042" s="20">
        <v>0.06</v>
      </c>
      <c r="L3042" s="20">
        <v>5.8747000000000001E-3</v>
      </c>
      <c r="M3042" s="20">
        <v>0.12123265046296296</v>
      </c>
      <c r="N3042" s="1">
        <v>14</v>
      </c>
      <c r="O3042" s="5">
        <v>39.22</v>
      </c>
      <c r="P3042" s="5">
        <v>60.78</v>
      </c>
      <c r="Q3042" s="1">
        <v>20</v>
      </c>
      <c r="R3042" s="1">
        <v>31</v>
      </c>
      <c r="S3042" s="6">
        <v>2105.46</v>
      </c>
      <c r="T3042" s="6">
        <v>2105.46</v>
      </c>
      <c r="W3042" s="1"/>
      <c r="X3042" s="1"/>
      <c r="Y3042" s="1"/>
      <c r="AC3042" s="1"/>
      <c r="AF3042" s="1"/>
      <c r="AG3042" s="1"/>
    </row>
    <row r="3043" spans="1:33" hidden="1" x14ac:dyDescent="0.25">
      <c r="A3043" s="1">
        <v>12</v>
      </c>
      <c r="B3043" s="1">
        <v>2017</v>
      </c>
      <c r="C3043" s="1">
        <v>352420412</v>
      </c>
      <c r="D3043" s="44" t="s">
        <v>324</v>
      </c>
      <c r="E3043" s="20">
        <v>0.57000000000000006</v>
      </c>
      <c r="F3043" s="20">
        <v>0.55000000000000004</v>
      </c>
      <c r="G3043" s="20">
        <v>0.02</v>
      </c>
      <c r="H3043" s="20">
        <v>0.04</v>
      </c>
      <c r="I3043" s="20">
        <v>1.7000000000000001E-2</v>
      </c>
      <c r="J3043" s="20">
        <v>6.0999999999999999E-2</v>
      </c>
      <c r="K3043" s="20">
        <v>0.49</v>
      </c>
      <c r="L3043" s="20">
        <v>5.4750000000000003E-4</v>
      </c>
      <c r="M3043" s="20">
        <v>1.399530234375E-2</v>
      </c>
      <c r="N3043" s="1">
        <v>7</v>
      </c>
      <c r="O3043" s="5">
        <v>70</v>
      </c>
      <c r="P3043" s="5">
        <v>30</v>
      </c>
      <c r="Q3043" s="1">
        <v>21</v>
      </c>
      <c r="R3043" s="1">
        <v>9</v>
      </c>
      <c r="S3043" s="6">
        <v>322.44280199999997</v>
      </c>
      <c r="T3043" s="6">
        <v>322.44280199999997</v>
      </c>
      <c r="W3043" s="1"/>
      <c r="X3043" s="1"/>
      <c r="Y3043" s="1"/>
      <c r="AC3043" s="1"/>
      <c r="AF3043" s="1"/>
      <c r="AG3043" s="1"/>
    </row>
    <row r="3044" spans="1:33" hidden="1" x14ac:dyDescent="0.25">
      <c r="A3044" s="1">
        <v>9</v>
      </c>
      <c r="B3044" s="1">
        <v>2017</v>
      </c>
      <c r="C3044" s="1">
        <v>35243039</v>
      </c>
      <c r="D3044" s="44" t="s">
        <v>325</v>
      </c>
      <c r="E3044" s="20">
        <v>1.3199999999999998</v>
      </c>
      <c r="F3044" s="20">
        <v>1.19</v>
      </c>
      <c r="G3044" s="20">
        <v>0.13</v>
      </c>
      <c r="H3044" s="20">
        <v>1.42</v>
      </c>
      <c r="I3044" s="20">
        <v>0.38100000000000001</v>
      </c>
      <c r="J3044" s="20">
        <v>0.41699999999999998</v>
      </c>
      <c r="K3044" s="20">
        <v>0.49</v>
      </c>
      <c r="L3044" s="20">
        <v>3.7016199999999999E-2</v>
      </c>
      <c r="M3044" s="20">
        <v>0.21940267903124999</v>
      </c>
      <c r="N3044" s="1">
        <v>11</v>
      </c>
      <c r="O3044" s="5">
        <v>37.299999999999997</v>
      </c>
      <c r="P3044" s="5">
        <v>62.7</v>
      </c>
      <c r="Q3044" s="1">
        <v>47</v>
      </c>
      <c r="R3044" s="1">
        <v>79</v>
      </c>
      <c r="S3044" s="6">
        <v>4011.2280000000001</v>
      </c>
      <c r="T3044" s="6">
        <v>3971.1157199999998</v>
      </c>
      <c r="W3044" s="1"/>
      <c r="X3044" s="1"/>
      <c r="Y3044" s="1"/>
      <c r="AC3044" s="1"/>
      <c r="AF3044" s="1"/>
      <c r="AG3044" s="1"/>
    </row>
    <row r="3045" spans="1:33" hidden="1" x14ac:dyDescent="0.25">
      <c r="A3045" s="1">
        <v>2</v>
      </c>
      <c r="B3045" s="1">
        <v>2017</v>
      </c>
      <c r="C3045" s="1">
        <v>35244022</v>
      </c>
      <c r="D3045" s="44" t="s">
        <v>326</v>
      </c>
      <c r="E3045" s="20">
        <v>1.77</v>
      </c>
      <c r="F3045" s="20">
        <v>1.42</v>
      </c>
      <c r="G3045" s="20">
        <v>0.35</v>
      </c>
      <c r="H3045" s="20">
        <v>2.3199999999999998</v>
      </c>
      <c r="I3045" s="20">
        <v>2.4E-2</v>
      </c>
      <c r="J3045" s="20">
        <v>1.6950000000000001</v>
      </c>
      <c r="K3045" s="20">
        <v>0.02</v>
      </c>
      <c r="L3045" s="20">
        <v>3.7938199999999998E-2</v>
      </c>
      <c r="M3045" s="20">
        <v>0.76889851344444449</v>
      </c>
      <c r="N3045" s="1">
        <v>83</v>
      </c>
      <c r="O3045" s="5">
        <v>16.940000000000001</v>
      </c>
      <c r="P3045" s="5">
        <v>83.06</v>
      </c>
      <c r="Q3045" s="1">
        <v>31</v>
      </c>
      <c r="R3045" s="1">
        <v>152</v>
      </c>
      <c r="S3045" s="6">
        <v>12020.22796</v>
      </c>
      <c r="T3045" s="6">
        <v>8534.3618490000008</v>
      </c>
      <c r="W3045" s="1"/>
      <c r="X3045" s="1"/>
      <c r="Y3045" s="1"/>
      <c r="AC3045" s="1"/>
      <c r="AF3045" s="1"/>
      <c r="AG3045" s="1"/>
    </row>
    <row r="3046" spans="1:33" hidden="1" x14ac:dyDescent="0.25">
      <c r="A3046" s="1">
        <v>16</v>
      </c>
      <c r="B3046" s="1">
        <v>2017</v>
      </c>
      <c r="C3046" s="1">
        <v>352450116</v>
      </c>
      <c r="D3046" s="44" t="s">
        <v>327</v>
      </c>
      <c r="E3046" s="20">
        <v>0.01</v>
      </c>
      <c r="F3046" s="20">
        <v>0</v>
      </c>
      <c r="G3046" s="20">
        <v>0.01</v>
      </c>
      <c r="H3046" s="20">
        <v>0</v>
      </c>
      <c r="I3046" s="20">
        <v>0.01</v>
      </c>
      <c r="J3046" s="20">
        <v>0</v>
      </c>
      <c r="K3046" s="20">
        <v>0</v>
      </c>
      <c r="L3046" s="20">
        <v>1.8917999999999999E-3</v>
      </c>
      <c r="M3046" s="20">
        <v>1.4788158072916663E-2</v>
      </c>
      <c r="N3046" s="1">
        <v>0</v>
      </c>
      <c r="O3046" s="5">
        <v>7.14</v>
      </c>
      <c r="P3046" s="5">
        <v>92.86</v>
      </c>
      <c r="Q3046" s="1">
        <v>1</v>
      </c>
      <c r="R3046" s="1">
        <v>13</v>
      </c>
      <c r="S3046" s="6">
        <v>297.18090000000001</v>
      </c>
      <c r="T3046" s="6">
        <v>297.18090000000001</v>
      </c>
      <c r="W3046" s="1"/>
      <c r="X3046" s="1"/>
      <c r="Y3046" s="1"/>
      <c r="AC3046" s="1"/>
      <c r="AF3046" s="1"/>
      <c r="AG3046" s="1"/>
    </row>
    <row r="3047" spans="1:33" hidden="1" x14ac:dyDescent="0.25">
      <c r="A3047" s="1">
        <v>11</v>
      </c>
      <c r="B3047" s="1">
        <v>2017</v>
      </c>
      <c r="C3047" s="1">
        <v>352460011</v>
      </c>
      <c r="D3047" s="44" t="s">
        <v>328</v>
      </c>
      <c r="E3047" s="20">
        <v>0.09</v>
      </c>
      <c r="F3047" s="20">
        <v>0.08</v>
      </c>
      <c r="G3047" s="20">
        <v>0.01</v>
      </c>
      <c r="H3047" s="20">
        <v>0</v>
      </c>
      <c r="I3047" s="20">
        <v>0</v>
      </c>
      <c r="J3047" s="20">
        <v>2E-3</v>
      </c>
      <c r="K3047" s="20">
        <v>7.0000000000000007E-2</v>
      </c>
      <c r="L3047" s="20">
        <v>1.47738E-2</v>
      </c>
      <c r="M3047" s="20">
        <v>3.3912415675925928E-2</v>
      </c>
      <c r="N3047" s="1">
        <v>37</v>
      </c>
      <c r="O3047" s="5">
        <v>52.78</v>
      </c>
      <c r="P3047" s="5">
        <v>47.22</v>
      </c>
      <c r="Q3047" s="1">
        <v>19</v>
      </c>
      <c r="R3047" s="1">
        <v>17</v>
      </c>
      <c r="S3047" s="6">
        <v>505.39052520000001</v>
      </c>
      <c r="T3047" s="6">
        <v>461.92694</v>
      </c>
      <c r="W3047" s="1"/>
      <c r="X3047" s="1"/>
      <c r="Y3047" s="1"/>
      <c r="AC3047" s="1"/>
      <c r="AF3047" s="1"/>
      <c r="AG3047" s="1"/>
    </row>
    <row r="3048" spans="1:33" hidden="1" x14ac:dyDescent="0.25">
      <c r="A3048" s="1">
        <v>5</v>
      </c>
      <c r="B3048" s="1">
        <v>2017</v>
      </c>
      <c r="C3048" s="1">
        <v>35247095</v>
      </c>
      <c r="D3048" s="44" t="s">
        <v>329</v>
      </c>
      <c r="E3048" s="20">
        <v>3.42</v>
      </c>
      <c r="F3048" s="20">
        <v>3.29</v>
      </c>
      <c r="G3048" s="20">
        <v>0.13</v>
      </c>
      <c r="H3048" s="20">
        <v>0</v>
      </c>
      <c r="I3048" s="20">
        <v>0.33600000000000002</v>
      </c>
      <c r="J3048" s="20">
        <v>3.0190000000000001</v>
      </c>
      <c r="K3048" s="20">
        <v>0.03</v>
      </c>
      <c r="L3048" s="20">
        <v>2.9869799999999998E-2</v>
      </c>
      <c r="M3048" s="20">
        <v>0.14898881510416667</v>
      </c>
      <c r="N3048" s="1">
        <v>31</v>
      </c>
      <c r="O3048" s="5">
        <v>15.17</v>
      </c>
      <c r="P3048" s="5">
        <v>84.83</v>
      </c>
      <c r="Q3048" s="1">
        <v>22</v>
      </c>
      <c r="R3048" s="1">
        <v>123</v>
      </c>
      <c r="S3048" s="6">
        <v>2700.4832999999999</v>
      </c>
      <c r="T3048" s="6">
        <v>1728.3093120000001</v>
      </c>
      <c r="W3048" s="1"/>
      <c r="X3048" s="1"/>
      <c r="Y3048" s="1"/>
      <c r="AC3048" s="1"/>
      <c r="AF3048" s="1"/>
      <c r="AG3048" s="1"/>
    </row>
    <row r="3049" spans="1:33" hidden="1" x14ac:dyDescent="0.25">
      <c r="A3049" s="1">
        <v>15</v>
      </c>
      <c r="B3049" s="1">
        <v>2017</v>
      </c>
      <c r="C3049" s="1">
        <v>352480815</v>
      </c>
      <c r="D3049" s="44" t="s">
        <v>330</v>
      </c>
      <c r="E3049" s="20">
        <v>0.05</v>
      </c>
      <c r="F3049" s="20">
        <v>0.04</v>
      </c>
      <c r="G3049" s="20">
        <v>0.01</v>
      </c>
      <c r="H3049" s="20">
        <v>0</v>
      </c>
      <c r="I3049" s="20">
        <v>0</v>
      </c>
      <c r="J3049" s="20">
        <v>4.0000000000000001E-3</v>
      </c>
      <c r="K3049" s="20">
        <v>0.04</v>
      </c>
      <c r="L3049" s="20">
        <v>3.5442E-3</v>
      </c>
      <c r="M3049" s="20">
        <v>0</v>
      </c>
      <c r="N3049" s="1">
        <v>4</v>
      </c>
      <c r="O3049" s="5">
        <v>83.33</v>
      </c>
      <c r="P3049" s="5">
        <v>16.670000000000002</v>
      </c>
      <c r="Q3049" s="1">
        <v>45</v>
      </c>
      <c r="R3049" s="1">
        <v>9</v>
      </c>
      <c r="S3049" s="6"/>
      <c r="T3049" s="6"/>
      <c r="W3049" s="1"/>
      <c r="X3049" s="1"/>
      <c r="Y3049" s="1"/>
      <c r="AC3049" s="1"/>
      <c r="AF3049" s="1"/>
      <c r="AG3049" s="1"/>
    </row>
    <row r="3050" spans="1:33" hidden="1" x14ac:dyDescent="0.25">
      <c r="A3050" s="1">
        <v>18</v>
      </c>
      <c r="B3050" s="1">
        <v>2017</v>
      </c>
      <c r="C3050" s="1">
        <v>352480818</v>
      </c>
      <c r="D3050" s="44" t="s">
        <v>330</v>
      </c>
      <c r="E3050" s="20">
        <v>0.22</v>
      </c>
      <c r="F3050" s="20">
        <v>0.01</v>
      </c>
      <c r="G3050" s="20">
        <v>0.21</v>
      </c>
      <c r="H3050" s="20">
        <v>0</v>
      </c>
      <c r="I3050" s="20">
        <v>0.17599999999999999</v>
      </c>
      <c r="J3050" s="20">
        <v>1.9E-2</v>
      </c>
      <c r="K3050" s="20">
        <v>0.02</v>
      </c>
      <c r="L3050" s="20">
        <v>3.6917E-3</v>
      </c>
      <c r="M3050" s="20">
        <v>0.14348693850925928</v>
      </c>
      <c r="N3050" s="1">
        <v>7</v>
      </c>
      <c r="O3050" s="5">
        <v>36.520000000000003</v>
      </c>
      <c r="P3050" s="5">
        <v>63.48</v>
      </c>
      <c r="Q3050" s="1">
        <v>42</v>
      </c>
      <c r="R3050" s="1">
        <v>73</v>
      </c>
      <c r="S3050" s="6">
        <v>2495.502</v>
      </c>
      <c r="T3050" s="6">
        <v>2495.502</v>
      </c>
      <c r="W3050" s="1"/>
      <c r="X3050" s="1"/>
      <c r="Y3050" s="1"/>
      <c r="AC3050" s="1"/>
      <c r="AF3050" s="1"/>
      <c r="AG3050" s="1"/>
    </row>
    <row r="3051" spans="1:33" hidden="1" x14ac:dyDescent="0.25">
      <c r="A3051" s="1">
        <v>2</v>
      </c>
      <c r="B3051" s="1">
        <v>2017</v>
      </c>
      <c r="C3051" s="1">
        <v>35249072</v>
      </c>
      <c r="D3051" s="44" t="s">
        <v>331</v>
      </c>
      <c r="E3051" s="20">
        <v>0.11</v>
      </c>
      <c r="F3051" s="20">
        <v>0.08</v>
      </c>
      <c r="G3051" s="20">
        <v>0.03</v>
      </c>
      <c r="H3051" s="20">
        <v>0</v>
      </c>
      <c r="I3051" s="20">
        <v>1.7000000000000001E-2</v>
      </c>
      <c r="J3051" s="20">
        <v>0</v>
      </c>
      <c r="K3051" s="20">
        <v>0.02</v>
      </c>
      <c r="L3051" s="20">
        <v>6.5712099999999996E-2</v>
      </c>
      <c r="M3051" s="20">
        <v>1.1210659374999998E-2</v>
      </c>
      <c r="N3051" s="1">
        <v>52</v>
      </c>
      <c r="O3051" s="5">
        <v>71.430000000000007</v>
      </c>
      <c r="P3051" s="5">
        <v>28.57</v>
      </c>
      <c r="Q3051" s="1">
        <v>50</v>
      </c>
      <c r="R3051" s="1">
        <v>20</v>
      </c>
      <c r="S3051" s="6">
        <v>159.0155604</v>
      </c>
      <c r="T3051" s="6">
        <v>159.0155604</v>
      </c>
      <c r="W3051" s="1"/>
      <c r="X3051" s="1"/>
      <c r="Y3051" s="1"/>
      <c r="AC3051" s="1"/>
      <c r="AF3051" s="1"/>
      <c r="AG3051" s="1"/>
    </row>
    <row r="3052" spans="1:33" hidden="1" x14ac:dyDescent="0.25">
      <c r="A3052" s="1">
        <v>6</v>
      </c>
      <c r="B3052" s="1">
        <v>2017</v>
      </c>
      <c r="C3052" s="1">
        <v>35250036</v>
      </c>
      <c r="D3052" s="44" t="s">
        <v>332</v>
      </c>
      <c r="E3052" s="20">
        <v>0.03</v>
      </c>
      <c r="F3052" s="20">
        <v>0</v>
      </c>
      <c r="G3052" s="20">
        <v>0.03</v>
      </c>
      <c r="H3052" s="20">
        <v>0</v>
      </c>
      <c r="I3052" s="20">
        <v>0</v>
      </c>
      <c r="J3052" s="20">
        <v>0.02</v>
      </c>
      <c r="K3052" s="20">
        <v>0</v>
      </c>
      <c r="L3052" s="20">
        <v>1.6270400000000001E-2</v>
      </c>
      <c r="M3052" s="20">
        <v>0.41461008101851854</v>
      </c>
      <c r="N3052" s="1">
        <v>1</v>
      </c>
      <c r="O3052" s="5">
        <v>6.06</v>
      </c>
      <c r="P3052" s="5">
        <v>93.94</v>
      </c>
      <c r="Q3052" s="1">
        <v>2</v>
      </c>
      <c r="R3052" s="1">
        <v>31</v>
      </c>
      <c r="S3052" s="6">
        <v>4643.5700299999999</v>
      </c>
      <c r="T3052" s="6">
        <v>1532.3781100000001</v>
      </c>
      <c r="W3052" s="1"/>
      <c r="X3052" s="1"/>
      <c r="Y3052" s="1"/>
      <c r="AC3052" s="1"/>
      <c r="AF3052" s="1"/>
      <c r="AG3052" s="1"/>
    </row>
    <row r="3053" spans="1:33" hidden="1" x14ac:dyDescent="0.25">
      <c r="A3053" s="1">
        <v>4</v>
      </c>
      <c r="B3053" s="1">
        <v>2017</v>
      </c>
      <c r="C3053" s="1">
        <v>35251024</v>
      </c>
      <c r="D3053" s="44" t="s">
        <v>333</v>
      </c>
      <c r="E3053" s="20">
        <v>0.7</v>
      </c>
      <c r="F3053" s="20">
        <v>0.52</v>
      </c>
      <c r="G3053" s="20">
        <v>0.18</v>
      </c>
      <c r="H3053" s="20">
        <v>0.09</v>
      </c>
      <c r="I3053" s="20">
        <v>4.5999999999999999E-2</v>
      </c>
      <c r="J3053" s="20">
        <v>0.47199999999999998</v>
      </c>
      <c r="K3053" s="20">
        <v>0.1</v>
      </c>
      <c r="L3053" s="20">
        <v>8.8058499999999998E-2</v>
      </c>
      <c r="M3053" s="20">
        <v>0.12613041666666666</v>
      </c>
      <c r="N3053" s="1">
        <v>4</v>
      </c>
      <c r="O3053" s="5">
        <v>34.57</v>
      </c>
      <c r="P3053" s="5">
        <v>65.430000000000007</v>
      </c>
      <c r="Q3053" s="1">
        <v>28</v>
      </c>
      <c r="R3053" s="1">
        <v>53</v>
      </c>
      <c r="S3053" s="6">
        <v>2223.288</v>
      </c>
      <c r="T3053" s="6">
        <v>0</v>
      </c>
      <c r="W3053" s="1"/>
      <c r="X3053" s="1"/>
      <c r="Y3053" s="1"/>
      <c r="AC3053" s="1"/>
      <c r="AF3053" s="1"/>
      <c r="AG3053" s="1"/>
    </row>
    <row r="3054" spans="1:33" hidden="1" x14ac:dyDescent="0.25">
      <c r="A3054" s="1">
        <v>5</v>
      </c>
      <c r="B3054" s="1">
        <v>2017</v>
      </c>
      <c r="C3054" s="1">
        <v>35252015</v>
      </c>
      <c r="D3054" s="44" t="s">
        <v>334</v>
      </c>
      <c r="E3054" s="20">
        <v>0.21</v>
      </c>
      <c r="F3054" s="20">
        <v>0.18</v>
      </c>
      <c r="G3054" s="20">
        <v>0.03</v>
      </c>
      <c r="H3054" s="20">
        <v>0</v>
      </c>
      <c r="I3054" s="20">
        <v>0.05</v>
      </c>
      <c r="J3054" s="20">
        <v>1.9E-2</v>
      </c>
      <c r="K3054" s="20">
        <v>0.09</v>
      </c>
      <c r="L3054" s="20">
        <v>5.0515400000000002E-2</v>
      </c>
      <c r="M3054" s="20">
        <v>5.5282630439814823E-2</v>
      </c>
      <c r="N3054" s="1">
        <v>42</v>
      </c>
      <c r="O3054" s="5">
        <v>22.98</v>
      </c>
      <c r="P3054" s="5">
        <v>77.02</v>
      </c>
      <c r="Q3054" s="1">
        <v>37</v>
      </c>
      <c r="R3054" s="1">
        <v>124</v>
      </c>
      <c r="S3054" s="6">
        <v>220.93495200000001</v>
      </c>
      <c r="T3054" s="6">
        <v>220.93495200000001</v>
      </c>
      <c r="W3054" s="1"/>
      <c r="X3054" s="1"/>
      <c r="Y3054" s="1"/>
      <c r="AC3054" s="1"/>
      <c r="AF3054" s="1"/>
      <c r="AG3054" s="1"/>
    </row>
    <row r="3055" spans="1:33" hidden="1" x14ac:dyDescent="0.25">
      <c r="A3055" s="1">
        <v>13</v>
      </c>
      <c r="B3055" s="1">
        <v>2017</v>
      </c>
      <c r="C3055" s="1">
        <v>352530013</v>
      </c>
      <c r="D3055" s="44" t="s">
        <v>335</v>
      </c>
      <c r="E3055" s="20">
        <v>0.73</v>
      </c>
      <c r="F3055" s="20">
        <v>0.45</v>
      </c>
      <c r="G3055" s="20">
        <v>0.28000000000000003</v>
      </c>
      <c r="H3055" s="20">
        <v>0</v>
      </c>
      <c r="I3055" s="20">
        <v>0.36199999999999999</v>
      </c>
      <c r="J3055" s="20">
        <v>0.245</v>
      </c>
      <c r="K3055" s="20">
        <v>0.1</v>
      </c>
      <c r="L3055" s="20">
        <v>3.2995299999999998E-2</v>
      </c>
      <c r="M3055" s="20">
        <v>0.48221682006944444</v>
      </c>
      <c r="N3055" s="1">
        <v>7</v>
      </c>
      <c r="O3055" s="5">
        <v>32.299999999999997</v>
      </c>
      <c r="P3055" s="5">
        <v>67.7</v>
      </c>
      <c r="Q3055" s="1">
        <v>52</v>
      </c>
      <c r="R3055" s="1">
        <v>109</v>
      </c>
      <c r="S3055" s="6">
        <v>7655.2020000000002</v>
      </c>
      <c r="T3055" s="6">
        <v>7655.2020000000002</v>
      </c>
      <c r="W3055" s="1"/>
      <c r="X3055" s="1"/>
      <c r="Y3055" s="1"/>
      <c r="AC3055" s="1"/>
      <c r="AF3055" s="1"/>
      <c r="AG3055" s="1"/>
    </row>
    <row r="3056" spans="1:33" hidden="1" x14ac:dyDescent="0.25">
      <c r="A3056" s="1">
        <v>8</v>
      </c>
      <c r="B3056" s="1">
        <v>2017</v>
      </c>
      <c r="C3056" s="1">
        <v>35254098</v>
      </c>
      <c r="D3056" s="44" t="s">
        <v>336</v>
      </c>
      <c r="E3056" s="20">
        <v>0.36</v>
      </c>
      <c r="F3056" s="20">
        <v>0.32</v>
      </c>
      <c r="G3056" s="20">
        <v>0.04</v>
      </c>
      <c r="H3056" s="20">
        <v>0</v>
      </c>
      <c r="I3056" s="20">
        <v>8.0000000000000002E-3</v>
      </c>
      <c r="J3056" s="20">
        <v>9.2999999999999999E-2</v>
      </c>
      <c r="K3056" s="20">
        <v>0.26</v>
      </c>
      <c r="L3056" s="20">
        <v>4.15E-4</v>
      </c>
      <c r="M3056" s="20">
        <v>8.1901041666666667E-3</v>
      </c>
      <c r="N3056" s="1">
        <v>15</v>
      </c>
      <c r="O3056" s="5">
        <v>66.67</v>
      </c>
      <c r="P3056" s="5">
        <v>33.33</v>
      </c>
      <c r="Q3056" s="1">
        <v>26</v>
      </c>
      <c r="R3056" s="1">
        <v>13</v>
      </c>
      <c r="S3056" s="6">
        <v>142.614</v>
      </c>
      <c r="T3056" s="6">
        <v>142.614</v>
      </c>
      <c r="W3056" s="1"/>
      <c r="X3056" s="1"/>
      <c r="Y3056" s="1"/>
      <c r="AC3056" s="1"/>
      <c r="AF3056" s="1"/>
      <c r="AG3056" s="1"/>
    </row>
    <row r="3057" spans="1:33" hidden="1" x14ac:dyDescent="0.25">
      <c r="A3057" s="1">
        <v>5</v>
      </c>
      <c r="B3057" s="1">
        <v>2017</v>
      </c>
      <c r="C3057" s="1">
        <v>35255085</v>
      </c>
      <c r="D3057" s="44" t="s">
        <v>337</v>
      </c>
      <c r="E3057" s="20">
        <v>0.22</v>
      </c>
      <c r="F3057" s="20">
        <v>0.2</v>
      </c>
      <c r="G3057" s="20">
        <v>0.02</v>
      </c>
      <c r="H3057" s="20">
        <v>0</v>
      </c>
      <c r="I3057" s="20">
        <v>6.5000000000000002E-2</v>
      </c>
      <c r="J3057" s="20">
        <v>1E-3</v>
      </c>
      <c r="K3057" s="20">
        <v>0.12</v>
      </c>
      <c r="L3057" s="20">
        <v>2.9817099999999999E-2</v>
      </c>
      <c r="M3057" s="20">
        <v>2.2494689583333335E-2</v>
      </c>
      <c r="N3057" s="1">
        <v>56</v>
      </c>
      <c r="O3057" s="5">
        <v>46.67</v>
      </c>
      <c r="P3057" s="5">
        <v>53.33</v>
      </c>
      <c r="Q3057" s="1">
        <v>42</v>
      </c>
      <c r="R3057" s="1">
        <v>48</v>
      </c>
      <c r="S3057" s="6">
        <v>427.17331799999999</v>
      </c>
      <c r="T3057" s="6">
        <v>427.17331799999999</v>
      </c>
      <c r="W3057" s="1"/>
      <c r="X3057" s="1"/>
      <c r="Y3057" s="1"/>
      <c r="AC3057" s="1"/>
      <c r="AF3057" s="1"/>
      <c r="AG3057" s="1"/>
    </row>
    <row r="3058" spans="1:33" hidden="1" x14ac:dyDescent="0.25">
      <c r="A3058" s="1">
        <v>17</v>
      </c>
      <c r="B3058" s="1">
        <v>2017</v>
      </c>
      <c r="C3058" s="1">
        <v>352560717</v>
      </c>
      <c r="D3058" s="44" t="s">
        <v>338</v>
      </c>
      <c r="E3058" s="20">
        <v>0.03</v>
      </c>
      <c r="F3058" s="20">
        <v>0.01</v>
      </c>
      <c r="G3058" s="20">
        <v>0.02</v>
      </c>
      <c r="H3058" s="20">
        <v>0</v>
      </c>
      <c r="I3058" s="20">
        <v>2.4E-2</v>
      </c>
      <c r="J3058" s="20">
        <v>0</v>
      </c>
      <c r="K3058" s="20">
        <v>0.01</v>
      </c>
      <c r="L3058" s="20">
        <v>1.6670000000000001E-4</v>
      </c>
      <c r="M3058" s="20">
        <v>9.418963020833334E-3</v>
      </c>
      <c r="N3058" s="1">
        <v>0</v>
      </c>
      <c r="O3058" s="5">
        <v>9.09</v>
      </c>
      <c r="P3058" s="5">
        <v>90.91</v>
      </c>
      <c r="Q3058" s="1">
        <v>1</v>
      </c>
      <c r="R3058" s="1">
        <v>10</v>
      </c>
      <c r="S3058" s="6">
        <v>203.89644000000001</v>
      </c>
      <c r="T3058" s="6">
        <v>203.89644000000001</v>
      </c>
      <c r="W3058" s="1"/>
      <c r="X3058" s="1"/>
      <c r="Y3058" s="1"/>
      <c r="AC3058" s="1"/>
      <c r="AF3058" s="1"/>
      <c r="AG3058" s="1"/>
    </row>
    <row r="3059" spans="1:33" hidden="1" x14ac:dyDescent="0.25">
      <c r="A3059" s="1">
        <v>21</v>
      </c>
      <c r="B3059" s="1">
        <v>2017</v>
      </c>
      <c r="C3059" s="1">
        <v>352560721</v>
      </c>
      <c r="D3059" s="44" t="s">
        <v>338</v>
      </c>
      <c r="E3059" s="20">
        <v>0.08</v>
      </c>
      <c r="F3059" s="20">
        <v>0.08</v>
      </c>
      <c r="G3059" s="20">
        <v>0</v>
      </c>
      <c r="H3059" s="20">
        <v>0</v>
      </c>
      <c r="I3059" s="20">
        <v>0</v>
      </c>
      <c r="J3059" s="20">
        <v>0</v>
      </c>
      <c r="K3059" s="20">
        <v>0.08</v>
      </c>
      <c r="L3059" s="20">
        <v>0</v>
      </c>
      <c r="M3059" s="20">
        <v>0</v>
      </c>
      <c r="N3059" s="1">
        <v>0</v>
      </c>
      <c r="O3059" s="5">
        <v>75</v>
      </c>
      <c r="P3059" s="5">
        <v>25</v>
      </c>
      <c r="Q3059" s="1">
        <v>3</v>
      </c>
      <c r="R3059" s="1">
        <v>1</v>
      </c>
      <c r="S3059" s="6"/>
      <c r="T3059" s="6"/>
      <c r="W3059" s="1"/>
      <c r="X3059" s="1"/>
      <c r="Y3059" s="1"/>
      <c r="AC3059" s="1"/>
      <c r="AF3059" s="1"/>
      <c r="AG3059" s="1"/>
    </row>
    <row r="3060" spans="1:33" hidden="1" x14ac:dyDescent="0.25">
      <c r="A3060" s="1">
        <v>16</v>
      </c>
      <c r="B3060" s="1">
        <v>2017</v>
      </c>
      <c r="C3060" s="1">
        <v>352570616</v>
      </c>
      <c r="D3060" s="44" t="s">
        <v>339</v>
      </c>
      <c r="E3060" s="20">
        <v>0</v>
      </c>
      <c r="F3060" s="20">
        <v>0</v>
      </c>
      <c r="G3060" s="20">
        <v>0</v>
      </c>
      <c r="H3060" s="20">
        <v>0</v>
      </c>
      <c r="I3060" s="20">
        <v>0</v>
      </c>
      <c r="J3060" s="20">
        <v>0</v>
      </c>
      <c r="K3060" s="20">
        <v>0</v>
      </c>
      <c r="L3060" s="20">
        <v>9.0299999999999999E-5</v>
      </c>
      <c r="M3060" s="20">
        <v>0</v>
      </c>
      <c r="N3060" s="1">
        <v>0</v>
      </c>
      <c r="O3060" s="5">
        <v>50</v>
      </c>
      <c r="P3060" s="5">
        <v>50</v>
      </c>
      <c r="Q3060" s="1">
        <v>1</v>
      </c>
      <c r="R3060" s="1">
        <v>1</v>
      </c>
      <c r="S3060" s="6"/>
      <c r="T3060" s="6"/>
      <c r="W3060" s="1"/>
      <c r="X3060" s="1"/>
      <c r="Y3060" s="1"/>
      <c r="AC3060" s="1"/>
      <c r="AF3060" s="1"/>
      <c r="AG3060" s="1"/>
    </row>
    <row r="3061" spans="1:33" hidden="1" x14ac:dyDescent="0.25">
      <c r="A3061" s="1">
        <v>19</v>
      </c>
      <c r="B3061" s="1">
        <v>2017</v>
      </c>
      <c r="C3061" s="1">
        <v>352570619</v>
      </c>
      <c r="D3061" s="44" t="s">
        <v>339</v>
      </c>
      <c r="E3061" s="20">
        <v>0.30000000000000004</v>
      </c>
      <c r="F3061" s="20">
        <v>0.17</v>
      </c>
      <c r="G3061" s="20">
        <v>0.13</v>
      </c>
      <c r="H3061" s="20">
        <v>0</v>
      </c>
      <c r="I3061" s="20">
        <v>0</v>
      </c>
      <c r="J3061" s="20">
        <v>0.13300000000000001</v>
      </c>
      <c r="K3061" s="20">
        <v>0.09</v>
      </c>
      <c r="L3061" s="20">
        <v>8.28179E-2</v>
      </c>
      <c r="M3061" s="20">
        <v>9.5760078902777795E-2</v>
      </c>
      <c r="N3061" s="1">
        <v>11</v>
      </c>
      <c r="O3061" s="5">
        <v>14.93</v>
      </c>
      <c r="P3061" s="5">
        <v>85.07</v>
      </c>
      <c r="Q3061" s="1">
        <v>10</v>
      </c>
      <c r="R3061" s="1">
        <v>57</v>
      </c>
      <c r="S3061" s="6">
        <v>1735.56432</v>
      </c>
      <c r="T3061" s="6">
        <v>1735.56432</v>
      </c>
      <c r="W3061" s="1"/>
      <c r="X3061" s="1"/>
      <c r="Y3061" s="1"/>
      <c r="AC3061" s="1"/>
      <c r="AF3061" s="1"/>
      <c r="AG3061" s="1"/>
    </row>
    <row r="3062" spans="1:33" hidden="1" x14ac:dyDescent="0.25">
      <c r="A3062" s="1">
        <v>20</v>
      </c>
      <c r="B3062" s="1">
        <v>2017</v>
      </c>
      <c r="C3062" s="1">
        <v>352580520</v>
      </c>
      <c r="D3062" s="44" t="s">
        <v>340</v>
      </c>
      <c r="E3062" s="20">
        <v>0.01</v>
      </c>
      <c r="F3062" s="20">
        <v>0.01</v>
      </c>
      <c r="G3062" s="20">
        <v>0</v>
      </c>
      <c r="H3062" s="20">
        <v>0</v>
      </c>
      <c r="I3062" s="20">
        <v>0</v>
      </c>
      <c r="J3062" s="20">
        <v>0</v>
      </c>
      <c r="K3062" s="20">
        <v>0.01</v>
      </c>
      <c r="L3062" s="20">
        <v>4.6300000000000001E-5</v>
      </c>
      <c r="M3062" s="20">
        <v>1.0737714843749999E-2</v>
      </c>
      <c r="N3062" s="1">
        <v>0</v>
      </c>
      <c r="O3062" s="5">
        <v>25</v>
      </c>
      <c r="P3062" s="5">
        <v>75</v>
      </c>
      <c r="Q3062" s="1">
        <v>1</v>
      </c>
      <c r="R3062" s="1">
        <v>3</v>
      </c>
      <c r="S3062" s="6">
        <v>230.95259999999999</v>
      </c>
      <c r="T3062" s="6">
        <v>230.95259999999999</v>
      </c>
      <c r="W3062" s="1"/>
      <c r="X3062" s="1"/>
      <c r="Y3062" s="1"/>
      <c r="AC3062" s="1"/>
      <c r="AF3062" s="1"/>
      <c r="AG3062" s="1"/>
    </row>
    <row r="3063" spans="1:33" hidden="1" x14ac:dyDescent="0.25">
      <c r="A3063" s="1">
        <v>10</v>
      </c>
      <c r="B3063" s="1">
        <v>2017</v>
      </c>
      <c r="C3063" s="1">
        <v>352585410</v>
      </c>
      <c r="D3063" s="44" t="s">
        <v>341</v>
      </c>
      <c r="E3063" s="20">
        <v>0.02</v>
      </c>
      <c r="F3063" s="20">
        <v>0.01</v>
      </c>
      <c r="G3063" s="20">
        <v>0.01</v>
      </c>
      <c r="H3063" s="20">
        <v>0</v>
      </c>
      <c r="I3063" s="20">
        <v>4.0000000000000001E-3</v>
      </c>
      <c r="J3063" s="20">
        <v>1.0999999999999999E-2</v>
      </c>
      <c r="K3063" s="20">
        <v>0</v>
      </c>
      <c r="L3063" s="20">
        <v>8.6229999999999998E-4</v>
      </c>
      <c r="M3063" s="20">
        <v>8.2447916666666659E-3</v>
      </c>
      <c r="N3063" s="1">
        <v>5</v>
      </c>
      <c r="O3063" s="5">
        <v>16.670000000000002</v>
      </c>
      <c r="P3063" s="5">
        <v>83.33</v>
      </c>
      <c r="Q3063" s="1">
        <v>3</v>
      </c>
      <c r="R3063" s="1">
        <v>15</v>
      </c>
      <c r="S3063" s="6">
        <v>96.341399999999993</v>
      </c>
      <c r="T3063" s="6">
        <v>96.341399999999993</v>
      </c>
      <c r="W3063" s="1"/>
      <c r="X3063" s="1"/>
      <c r="Y3063" s="1"/>
      <c r="AC3063" s="1"/>
      <c r="AF3063" s="1"/>
      <c r="AG3063" s="1"/>
    </row>
    <row r="3064" spans="1:33" hidden="1" x14ac:dyDescent="0.25">
      <c r="A3064" s="1">
        <v>5</v>
      </c>
      <c r="B3064" s="1">
        <v>2017</v>
      </c>
      <c r="C3064" s="1">
        <v>35259045</v>
      </c>
      <c r="D3064" s="44" t="s">
        <v>342</v>
      </c>
      <c r="E3064" s="20">
        <v>2.64</v>
      </c>
      <c r="F3064" s="20">
        <v>2.21</v>
      </c>
      <c r="G3064" s="20">
        <v>0.43</v>
      </c>
      <c r="H3064" s="20">
        <v>0</v>
      </c>
      <c r="I3064" s="20">
        <v>2.0129999999999999</v>
      </c>
      <c r="J3064" s="20">
        <v>0.40400000000000003</v>
      </c>
      <c r="K3064" s="20">
        <v>0.03</v>
      </c>
      <c r="L3064" s="20">
        <v>0.19637089999999999</v>
      </c>
      <c r="M3064" s="20">
        <v>1.3714229484618057</v>
      </c>
      <c r="N3064" s="1">
        <v>77</v>
      </c>
      <c r="O3064" s="5">
        <v>10.89</v>
      </c>
      <c r="P3064" s="5">
        <v>89.11</v>
      </c>
      <c r="Q3064" s="1">
        <v>43</v>
      </c>
      <c r="R3064" s="1">
        <v>352</v>
      </c>
      <c r="S3064" s="6">
        <v>20787.014139999999</v>
      </c>
      <c r="T3064" s="6">
        <v>20787.014139999999</v>
      </c>
      <c r="W3064" s="1"/>
      <c r="X3064" s="1"/>
      <c r="Y3064" s="1"/>
      <c r="AC3064" s="1"/>
      <c r="AF3064" s="1"/>
      <c r="AG3064" s="1"/>
    </row>
    <row r="3065" spans="1:33" hidden="1" x14ac:dyDescent="0.25">
      <c r="A3065" s="1">
        <v>10</v>
      </c>
      <c r="B3065" s="1">
        <v>2017</v>
      </c>
      <c r="C3065" s="1">
        <v>352590410</v>
      </c>
      <c r="D3065" s="44" t="s">
        <v>342</v>
      </c>
      <c r="E3065" s="20">
        <v>0</v>
      </c>
      <c r="F3065" s="20">
        <v>0</v>
      </c>
      <c r="G3065" s="20">
        <v>0</v>
      </c>
      <c r="H3065" s="20">
        <v>0</v>
      </c>
      <c r="I3065" s="20">
        <v>0</v>
      </c>
      <c r="J3065" s="20">
        <v>0</v>
      </c>
      <c r="K3065" s="20">
        <v>0</v>
      </c>
      <c r="L3065" s="20">
        <v>0</v>
      </c>
      <c r="M3065" s="20">
        <v>0</v>
      </c>
      <c r="N3065" s="1">
        <v>0</v>
      </c>
      <c r="O3065" s="5">
        <v>0</v>
      </c>
      <c r="P3065" s="5">
        <v>0</v>
      </c>
      <c r="Q3065" s="1">
        <v>0</v>
      </c>
      <c r="R3065" s="1">
        <v>0</v>
      </c>
      <c r="S3065" s="6"/>
      <c r="T3065" s="6"/>
      <c r="W3065" s="1"/>
      <c r="X3065" s="1"/>
      <c r="Y3065" s="1"/>
      <c r="AC3065" s="1"/>
      <c r="AF3065" s="1"/>
      <c r="AG3065" s="1"/>
    </row>
    <row r="3066" spans="1:33" hidden="1" x14ac:dyDescent="0.25">
      <c r="A3066" s="1">
        <v>20</v>
      </c>
      <c r="B3066" s="1">
        <v>2017</v>
      </c>
      <c r="C3066" s="1">
        <v>352600120</v>
      </c>
      <c r="D3066" s="44" t="s">
        <v>343</v>
      </c>
      <c r="E3066" s="20">
        <v>0.25</v>
      </c>
      <c r="F3066" s="20">
        <v>0.17</v>
      </c>
      <c r="G3066" s="20">
        <v>0.08</v>
      </c>
      <c r="H3066" s="20">
        <v>0</v>
      </c>
      <c r="I3066" s="20">
        <v>0</v>
      </c>
      <c r="J3066" s="20">
        <v>0.16</v>
      </c>
      <c r="K3066" s="20">
        <v>0.09</v>
      </c>
      <c r="L3066" s="20">
        <v>2.934E-3</v>
      </c>
      <c r="M3066" s="20">
        <v>0</v>
      </c>
      <c r="N3066" s="1">
        <v>0</v>
      </c>
      <c r="O3066" s="5">
        <v>11.11</v>
      </c>
      <c r="P3066" s="5">
        <v>88.89</v>
      </c>
      <c r="Q3066" s="1">
        <v>4</v>
      </c>
      <c r="R3066" s="1">
        <v>32</v>
      </c>
      <c r="S3066" s="6"/>
      <c r="T3066" s="6"/>
      <c r="W3066" s="1"/>
      <c r="X3066" s="1"/>
      <c r="Y3066" s="1"/>
      <c r="AC3066" s="1"/>
      <c r="AF3066" s="1"/>
      <c r="AG3066" s="1"/>
    </row>
    <row r="3067" spans="1:33" hidden="1" x14ac:dyDescent="0.25">
      <c r="A3067" s="1">
        <v>21</v>
      </c>
      <c r="B3067" s="1">
        <v>2017</v>
      </c>
      <c r="C3067" s="1">
        <v>352600121</v>
      </c>
      <c r="D3067" s="44" t="s">
        <v>343</v>
      </c>
      <c r="E3067" s="20">
        <v>9.0000000000000011E-2</v>
      </c>
      <c r="F3067" s="20">
        <v>7.0000000000000007E-2</v>
      </c>
      <c r="G3067" s="20">
        <v>0.02</v>
      </c>
      <c r="H3067" s="20">
        <v>0</v>
      </c>
      <c r="I3067" s="20">
        <v>0</v>
      </c>
      <c r="J3067" s="20">
        <v>5.6000000000000001E-2</v>
      </c>
      <c r="K3067" s="20">
        <v>0.04</v>
      </c>
      <c r="L3067" s="20">
        <v>6.2500000000000001E-4</v>
      </c>
      <c r="M3067" s="20">
        <v>4.9225295409722224E-2</v>
      </c>
      <c r="N3067" s="1">
        <v>2</v>
      </c>
      <c r="O3067" s="5">
        <v>26.67</v>
      </c>
      <c r="P3067" s="5">
        <v>73.33</v>
      </c>
      <c r="Q3067" s="1">
        <v>4</v>
      </c>
      <c r="R3067" s="1">
        <v>11</v>
      </c>
      <c r="S3067" s="6">
        <v>896.02533719999997</v>
      </c>
      <c r="T3067" s="6">
        <v>896.02533719999997</v>
      </c>
      <c r="W3067" s="1"/>
      <c r="X3067" s="1"/>
      <c r="Y3067" s="1"/>
      <c r="AC3067" s="1"/>
      <c r="AF3067" s="1"/>
      <c r="AG3067" s="1"/>
    </row>
    <row r="3068" spans="1:33" hidden="1" x14ac:dyDescent="0.25">
      <c r="A3068" s="1">
        <v>11</v>
      </c>
      <c r="B3068" s="1">
        <v>2017</v>
      </c>
      <c r="C3068" s="1">
        <v>352610011</v>
      </c>
      <c r="D3068" s="44" t="s">
        <v>344</v>
      </c>
      <c r="E3068" s="20">
        <v>0.21000000000000002</v>
      </c>
      <c r="F3068" s="20">
        <v>0.2</v>
      </c>
      <c r="G3068" s="20">
        <v>0.01</v>
      </c>
      <c r="H3068" s="20">
        <v>0</v>
      </c>
      <c r="I3068" s="20">
        <v>3.3000000000000002E-2</v>
      </c>
      <c r="J3068" s="20">
        <v>1E-3</v>
      </c>
      <c r="K3068" s="20">
        <v>0.12</v>
      </c>
      <c r="L3068" s="20">
        <v>5.8250299999999998E-2</v>
      </c>
      <c r="M3068" s="20">
        <v>3.8345915650462969E-2</v>
      </c>
      <c r="N3068" s="1">
        <v>124</v>
      </c>
      <c r="O3068" s="5">
        <v>82.47</v>
      </c>
      <c r="P3068" s="5">
        <v>17.53</v>
      </c>
      <c r="Q3068" s="1">
        <v>80</v>
      </c>
      <c r="R3068" s="1">
        <v>17</v>
      </c>
      <c r="S3068" s="6">
        <v>481.624056</v>
      </c>
      <c r="T3068" s="6">
        <v>458.50610130000001</v>
      </c>
      <c r="W3068" s="1"/>
      <c r="X3068" s="1"/>
      <c r="Y3068" s="1"/>
      <c r="AC3068" s="1"/>
      <c r="AF3068" s="1"/>
      <c r="AG3068" s="1"/>
    </row>
    <row r="3069" spans="1:33" hidden="1" x14ac:dyDescent="0.25">
      <c r="A3069" s="1">
        <v>6</v>
      </c>
      <c r="B3069" s="1">
        <v>2017</v>
      </c>
      <c r="C3069" s="1">
        <v>35262096</v>
      </c>
      <c r="D3069" s="44" t="s">
        <v>345</v>
      </c>
      <c r="E3069" s="20">
        <v>0</v>
      </c>
      <c r="F3069" s="20">
        <v>0</v>
      </c>
      <c r="G3069" s="20">
        <v>0</v>
      </c>
      <c r="H3069" s="20">
        <v>0</v>
      </c>
      <c r="I3069" s="20">
        <v>0</v>
      </c>
      <c r="J3069" s="20">
        <v>0</v>
      </c>
      <c r="K3069" s="20">
        <v>0</v>
      </c>
      <c r="L3069" s="20">
        <v>3.4700000000000003E-5</v>
      </c>
      <c r="M3069" s="20">
        <v>0</v>
      </c>
      <c r="N3069" s="1">
        <v>0</v>
      </c>
      <c r="O3069" s="5">
        <v>0</v>
      </c>
      <c r="P3069" s="5">
        <v>100</v>
      </c>
      <c r="Q3069" s="1">
        <v>0</v>
      </c>
      <c r="R3069" s="1">
        <v>1</v>
      </c>
      <c r="S3069" s="6"/>
      <c r="T3069" s="6"/>
      <c r="W3069" s="1"/>
      <c r="X3069" s="1"/>
      <c r="Y3069" s="1"/>
      <c r="AC3069" s="1"/>
      <c r="AF3069" s="1"/>
      <c r="AG3069" s="1"/>
    </row>
    <row r="3070" spans="1:33" hidden="1" x14ac:dyDescent="0.25">
      <c r="A3070" s="1">
        <v>11</v>
      </c>
      <c r="B3070" s="1">
        <v>2017</v>
      </c>
      <c r="C3070" s="1">
        <v>352620911</v>
      </c>
      <c r="D3070" s="44" t="s">
        <v>345</v>
      </c>
      <c r="E3070" s="20">
        <v>6.9999999999999993E-2</v>
      </c>
      <c r="F3070" s="20">
        <v>0.06</v>
      </c>
      <c r="G3070" s="20">
        <v>0.01</v>
      </c>
      <c r="H3070" s="20">
        <v>0</v>
      </c>
      <c r="I3070" s="20">
        <v>5.2999999999999999E-2</v>
      </c>
      <c r="J3070" s="20">
        <v>0</v>
      </c>
      <c r="K3070" s="20">
        <v>0.02</v>
      </c>
      <c r="L3070" s="20">
        <v>3.2174E-3</v>
      </c>
      <c r="M3070" s="20">
        <v>4.0150253937499998E-2</v>
      </c>
      <c r="N3070" s="1">
        <v>38</v>
      </c>
      <c r="O3070" s="5">
        <v>24.49</v>
      </c>
      <c r="P3070" s="5">
        <v>75.510000000000005</v>
      </c>
      <c r="Q3070" s="1">
        <v>12</v>
      </c>
      <c r="R3070" s="1">
        <v>37</v>
      </c>
      <c r="S3070" s="6">
        <v>217.44786959999999</v>
      </c>
      <c r="T3070" s="6">
        <v>217.44786959999999</v>
      </c>
      <c r="W3070" s="1"/>
      <c r="X3070" s="1"/>
      <c r="Y3070" s="1"/>
      <c r="AC3070" s="1"/>
      <c r="AF3070" s="1"/>
      <c r="AG3070" s="1"/>
    </row>
    <row r="3071" spans="1:33" hidden="1" x14ac:dyDescent="0.25">
      <c r="A3071" s="1">
        <v>2</v>
      </c>
      <c r="B3071" s="1">
        <v>2017</v>
      </c>
      <c r="C3071" s="1">
        <v>35263082</v>
      </c>
      <c r="D3071" s="44" t="s">
        <v>346</v>
      </c>
      <c r="E3071" s="20">
        <v>0.04</v>
      </c>
      <c r="F3071" s="20">
        <v>0.04</v>
      </c>
      <c r="G3071" s="20">
        <v>0</v>
      </c>
      <c r="H3071" s="20">
        <v>0.01</v>
      </c>
      <c r="I3071" s="20">
        <v>1.6E-2</v>
      </c>
      <c r="J3071" s="20">
        <v>0</v>
      </c>
      <c r="K3071" s="20">
        <v>0.03</v>
      </c>
      <c r="L3071" s="20">
        <v>2.787E-4</v>
      </c>
      <c r="M3071" s="20">
        <v>7.9852335937500001E-3</v>
      </c>
      <c r="N3071" s="1">
        <v>11</v>
      </c>
      <c r="O3071" s="5">
        <v>91.67</v>
      </c>
      <c r="P3071" s="5">
        <v>8.33</v>
      </c>
      <c r="Q3071" s="1">
        <v>11</v>
      </c>
      <c r="R3071" s="1">
        <v>1</v>
      </c>
      <c r="S3071" s="6">
        <v>150.76614240000001</v>
      </c>
      <c r="T3071" s="6">
        <v>150.76614240000001</v>
      </c>
      <c r="W3071" s="1"/>
      <c r="X3071" s="1"/>
      <c r="Y3071" s="1"/>
      <c r="AC3071" s="1"/>
      <c r="AF3071" s="1"/>
      <c r="AG3071" s="1"/>
    </row>
    <row r="3072" spans="1:33" hidden="1" x14ac:dyDescent="0.25">
      <c r="A3072" s="1">
        <v>10</v>
      </c>
      <c r="B3072" s="1">
        <v>2017</v>
      </c>
      <c r="C3072" s="1">
        <v>352640710</v>
      </c>
      <c r="D3072" s="44" t="s">
        <v>347</v>
      </c>
      <c r="E3072" s="20">
        <v>0.22</v>
      </c>
      <c r="F3072" s="20">
        <v>0.21</v>
      </c>
      <c r="G3072" s="20">
        <v>0.01</v>
      </c>
      <c r="H3072" s="20">
        <v>0</v>
      </c>
      <c r="I3072" s="20">
        <v>0.11</v>
      </c>
      <c r="J3072" s="20">
        <v>0.10199999999999999</v>
      </c>
      <c r="K3072" s="20">
        <v>0</v>
      </c>
      <c r="L3072" s="20">
        <v>4.9011999999999997E-3</v>
      </c>
      <c r="M3072" s="20">
        <v>7.3709893163194457E-2</v>
      </c>
      <c r="N3072" s="1">
        <v>9</v>
      </c>
      <c r="O3072" s="5">
        <v>34.479999999999997</v>
      </c>
      <c r="P3072" s="5">
        <v>65.52</v>
      </c>
      <c r="Q3072" s="1">
        <v>10</v>
      </c>
      <c r="R3072" s="1">
        <v>19</v>
      </c>
      <c r="S3072" s="6">
        <v>1284.8588549999999</v>
      </c>
      <c r="T3072" s="6">
        <v>1284.8588549999999</v>
      </c>
      <c r="W3072" s="1"/>
      <c r="X3072" s="1"/>
      <c r="Y3072" s="1"/>
      <c r="AC3072" s="1"/>
      <c r="AF3072" s="1"/>
      <c r="AG3072" s="1"/>
    </row>
    <row r="3073" spans="1:33" hidden="1" x14ac:dyDescent="0.25">
      <c r="A3073" s="1">
        <v>19</v>
      </c>
      <c r="B3073" s="1">
        <v>2017</v>
      </c>
      <c r="C3073" s="1">
        <v>352650619</v>
      </c>
      <c r="D3073" s="44" t="s">
        <v>348</v>
      </c>
      <c r="E3073" s="20">
        <v>0</v>
      </c>
      <c r="F3073" s="20">
        <v>0</v>
      </c>
      <c r="G3073" s="20">
        <v>0</v>
      </c>
      <c r="H3073" s="20">
        <v>0</v>
      </c>
      <c r="I3073" s="20">
        <v>0</v>
      </c>
      <c r="J3073" s="20">
        <v>0</v>
      </c>
      <c r="K3073" s="20">
        <v>0</v>
      </c>
      <c r="L3073" s="20">
        <v>5.2099999999999999E-5</v>
      </c>
      <c r="M3073" s="20">
        <v>1.08932734375E-2</v>
      </c>
      <c r="N3073" s="1">
        <v>0</v>
      </c>
      <c r="O3073" s="5">
        <v>0</v>
      </c>
      <c r="P3073" s="5">
        <v>100</v>
      </c>
      <c r="Q3073" s="1">
        <v>0</v>
      </c>
      <c r="R3073" s="1">
        <v>1</v>
      </c>
      <c r="S3073" s="6">
        <v>294.02999999999997</v>
      </c>
      <c r="T3073" s="6">
        <v>294.02999999999997</v>
      </c>
      <c r="W3073" s="1"/>
      <c r="X3073" s="1"/>
      <c r="Y3073" s="1"/>
      <c r="AC3073" s="1"/>
      <c r="AF3073" s="1"/>
      <c r="AG3073" s="1"/>
    </row>
    <row r="3074" spans="1:33" hidden="1" x14ac:dyDescent="0.25">
      <c r="A3074" s="1">
        <v>20</v>
      </c>
      <c r="B3074" s="1">
        <v>2017</v>
      </c>
      <c r="C3074" s="1">
        <v>352650620</v>
      </c>
      <c r="D3074" s="44" t="s">
        <v>348</v>
      </c>
      <c r="E3074" s="20">
        <v>0.01</v>
      </c>
      <c r="F3074" s="20">
        <v>0</v>
      </c>
      <c r="G3074" s="20">
        <v>0.01</v>
      </c>
      <c r="H3074" s="20">
        <v>0</v>
      </c>
      <c r="I3074" s="20">
        <v>6.0000000000000001E-3</v>
      </c>
      <c r="J3074" s="20">
        <v>0</v>
      </c>
      <c r="K3074" s="20">
        <v>0</v>
      </c>
      <c r="L3074" s="20">
        <v>4.8587999999999999E-3</v>
      </c>
      <c r="M3074" s="20">
        <v>0</v>
      </c>
      <c r="N3074" s="1">
        <v>0</v>
      </c>
      <c r="O3074" s="5">
        <v>0</v>
      </c>
      <c r="P3074" s="5">
        <v>100</v>
      </c>
      <c r="Q3074" s="1">
        <v>0</v>
      </c>
      <c r="R3074" s="1">
        <v>3</v>
      </c>
      <c r="S3074" s="6"/>
      <c r="T3074" s="6"/>
      <c r="W3074" s="1"/>
      <c r="X3074" s="1"/>
      <c r="Y3074" s="1"/>
      <c r="AC3074" s="1"/>
      <c r="AF3074" s="1"/>
      <c r="AG3074" s="1"/>
    </row>
    <row r="3075" spans="1:33" hidden="1" x14ac:dyDescent="0.25">
      <c r="A3075" s="1">
        <v>2</v>
      </c>
      <c r="B3075" s="1">
        <v>2017</v>
      </c>
      <c r="C3075" s="1">
        <v>35266052</v>
      </c>
      <c r="D3075" s="44" t="s">
        <v>349</v>
      </c>
      <c r="E3075" s="20">
        <v>0.05</v>
      </c>
      <c r="F3075" s="20">
        <v>0.05</v>
      </c>
      <c r="G3075" s="20">
        <v>0</v>
      </c>
      <c r="H3075" s="20">
        <v>0</v>
      </c>
      <c r="I3075" s="20">
        <v>1.9E-2</v>
      </c>
      <c r="J3075" s="20">
        <v>6.0000000000000001E-3</v>
      </c>
      <c r="K3075" s="20">
        <v>0.01</v>
      </c>
      <c r="L3075" s="20">
        <v>7.9100000000000004E-3</v>
      </c>
      <c r="M3075" s="20">
        <v>1.7405527343750001E-2</v>
      </c>
      <c r="N3075" s="1">
        <v>26</v>
      </c>
      <c r="O3075" s="5">
        <v>82.61</v>
      </c>
      <c r="P3075" s="5">
        <v>17.39</v>
      </c>
      <c r="Q3075" s="1">
        <v>19</v>
      </c>
      <c r="R3075" s="1">
        <v>4</v>
      </c>
      <c r="S3075" s="6">
        <v>222.4581354</v>
      </c>
      <c r="T3075" s="6">
        <v>39.152631829999997</v>
      </c>
      <c r="W3075" s="1"/>
      <c r="X3075" s="1"/>
      <c r="Y3075" s="1"/>
      <c r="AC3075" s="1"/>
      <c r="AF3075" s="1"/>
      <c r="AG3075" s="1"/>
    </row>
    <row r="3076" spans="1:33" hidden="1" x14ac:dyDescent="0.25">
      <c r="A3076" s="1">
        <v>9</v>
      </c>
      <c r="B3076" s="1">
        <v>2017</v>
      </c>
      <c r="C3076" s="1">
        <v>35267049</v>
      </c>
      <c r="D3076" s="44" t="s">
        <v>350</v>
      </c>
      <c r="E3076" s="20">
        <v>0.26</v>
      </c>
      <c r="F3076" s="20">
        <v>0.23</v>
      </c>
      <c r="G3076" s="20">
        <v>0.03</v>
      </c>
      <c r="H3076" s="20">
        <v>0.68</v>
      </c>
      <c r="I3076" s="20">
        <v>0</v>
      </c>
      <c r="J3076" s="20">
        <v>1.7000000000000001E-2</v>
      </c>
      <c r="K3076" s="20">
        <v>0.23</v>
      </c>
      <c r="L3076" s="20">
        <v>7.5798999999999997E-3</v>
      </c>
      <c r="M3076" s="20">
        <v>0.29498623046296296</v>
      </c>
      <c r="N3076" s="1">
        <v>20</v>
      </c>
      <c r="O3076" s="5">
        <v>44.23</v>
      </c>
      <c r="P3076" s="5">
        <v>55.77</v>
      </c>
      <c r="Q3076" s="1">
        <v>46</v>
      </c>
      <c r="R3076" s="1">
        <v>58</v>
      </c>
      <c r="S3076" s="6">
        <v>5351.13</v>
      </c>
      <c r="T3076" s="6">
        <v>5137.0847999999996</v>
      </c>
      <c r="W3076" s="1"/>
      <c r="X3076" s="1"/>
      <c r="Y3076" s="1"/>
      <c r="AC3076" s="1"/>
      <c r="AF3076" s="1"/>
      <c r="AG3076" s="1"/>
    </row>
    <row r="3077" spans="1:33" hidden="1" x14ac:dyDescent="0.25">
      <c r="A3077" s="1">
        <v>13</v>
      </c>
      <c r="B3077" s="1">
        <v>2017</v>
      </c>
      <c r="C3077" s="1">
        <v>352680313</v>
      </c>
      <c r="D3077" s="44" t="s">
        <v>351</v>
      </c>
      <c r="E3077" s="20">
        <v>0.73</v>
      </c>
      <c r="F3077" s="20">
        <v>0.39</v>
      </c>
      <c r="G3077" s="20">
        <v>0.34</v>
      </c>
      <c r="H3077" s="20">
        <v>0</v>
      </c>
      <c r="I3077" s="20">
        <v>0.124</v>
      </c>
      <c r="J3077" s="20">
        <v>0.59899999999999998</v>
      </c>
      <c r="K3077" s="20">
        <v>0</v>
      </c>
      <c r="L3077" s="20">
        <v>7.6423000000000003E-3</v>
      </c>
      <c r="M3077" s="20">
        <v>0.1932273809074074</v>
      </c>
      <c r="N3077" s="1">
        <v>15</v>
      </c>
      <c r="O3077" s="5">
        <v>12.35</v>
      </c>
      <c r="P3077" s="5">
        <v>87.65</v>
      </c>
      <c r="Q3077" s="1">
        <v>10</v>
      </c>
      <c r="R3077" s="1">
        <v>71</v>
      </c>
      <c r="S3077" s="6">
        <v>3486.3726780000002</v>
      </c>
      <c r="T3077" s="6">
        <v>3486.3726780000002</v>
      </c>
      <c r="W3077" s="1"/>
      <c r="X3077" s="1"/>
      <c r="Y3077" s="1"/>
      <c r="AC3077" s="1"/>
      <c r="AF3077" s="1"/>
      <c r="AG3077" s="1"/>
    </row>
    <row r="3078" spans="1:33" hidden="1" x14ac:dyDescent="0.25">
      <c r="A3078" s="1">
        <v>17</v>
      </c>
      <c r="B3078" s="1">
        <v>2017</v>
      </c>
      <c r="C3078" s="1">
        <v>352680317</v>
      </c>
      <c r="D3078" s="44" t="s">
        <v>351</v>
      </c>
      <c r="E3078" s="20">
        <v>0.52</v>
      </c>
      <c r="F3078" s="20">
        <v>0.51</v>
      </c>
      <c r="G3078" s="20">
        <v>0.01</v>
      </c>
      <c r="H3078" s="20">
        <v>0</v>
      </c>
      <c r="I3078" s="20">
        <v>0</v>
      </c>
      <c r="J3078" s="20">
        <v>0</v>
      </c>
      <c r="K3078" s="20">
        <v>0.52</v>
      </c>
      <c r="L3078" s="20">
        <v>2.7778E-3</v>
      </c>
      <c r="M3078" s="20">
        <v>0</v>
      </c>
      <c r="N3078" s="1">
        <v>0</v>
      </c>
      <c r="O3078" s="5">
        <v>28.57</v>
      </c>
      <c r="P3078" s="5">
        <v>71.430000000000007</v>
      </c>
      <c r="Q3078" s="1">
        <v>2</v>
      </c>
      <c r="R3078" s="1">
        <v>5</v>
      </c>
      <c r="S3078" s="6"/>
      <c r="T3078" s="6"/>
      <c r="W3078" s="1"/>
      <c r="X3078" s="1"/>
      <c r="Y3078" s="1"/>
      <c r="AC3078" s="1"/>
      <c r="AF3078" s="1"/>
      <c r="AG3078" s="1"/>
    </row>
    <row r="3079" spans="1:33" hidden="1" x14ac:dyDescent="0.25">
      <c r="A3079" s="1">
        <v>5</v>
      </c>
      <c r="B3079" s="1">
        <v>2017</v>
      </c>
      <c r="C3079" s="1">
        <v>35269025</v>
      </c>
      <c r="D3079" s="44" t="s">
        <v>352</v>
      </c>
      <c r="E3079" s="20">
        <v>2.88</v>
      </c>
      <c r="F3079" s="20">
        <v>2.44</v>
      </c>
      <c r="G3079" s="20">
        <v>0.44</v>
      </c>
      <c r="H3079" s="20">
        <v>0</v>
      </c>
      <c r="I3079" s="20">
        <v>3.0000000000000001E-3</v>
      </c>
      <c r="J3079" s="20">
        <v>2.5539999999999998</v>
      </c>
      <c r="K3079" s="20">
        <v>0.13</v>
      </c>
      <c r="L3079" s="20">
        <v>0.19128609999999999</v>
      </c>
      <c r="M3079" s="20">
        <v>0.98226588556249983</v>
      </c>
      <c r="N3079" s="1">
        <v>35</v>
      </c>
      <c r="O3079" s="5">
        <v>12.64</v>
      </c>
      <c r="P3079" s="5">
        <v>87.36</v>
      </c>
      <c r="Q3079" s="1">
        <v>58</v>
      </c>
      <c r="R3079" s="1">
        <v>401</v>
      </c>
      <c r="S3079" s="6">
        <v>15764.273999999999</v>
      </c>
      <c r="T3079" s="6">
        <v>15764.273999999999</v>
      </c>
      <c r="W3079" s="1"/>
      <c r="X3079" s="1"/>
      <c r="Y3079" s="1"/>
      <c r="AC3079" s="1"/>
      <c r="AF3079" s="1"/>
      <c r="AG3079" s="1"/>
    </row>
    <row r="3080" spans="1:33" hidden="1" x14ac:dyDescent="0.25">
      <c r="A3080" s="1">
        <v>9</v>
      </c>
      <c r="B3080" s="1">
        <v>2017</v>
      </c>
      <c r="C3080" s="1">
        <v>35270099</v>
      </c>
      <c r="D3080" s="44" t="s">
        <v>353</v>
      </c>
      <c r="E3080" s="20">
        <v>0</v>
      </c>
      <c r="F3080" s="20">
        <v>0</v>
      </c>
      <c r="G3080" s="20">
        <v>0</v>
      </c>
      <c r="H3080" s="20">
        <v>0.05</v>
      </c>
      <c r="I3080" s="20">
        <v>0</v>
      </c>
      <c r="J3080" s="20">
        <v>1E-3</v>
      </c>
      <c r="K3080" s="20">
        <v>0</v>
      </c>
      <c r="L3080" s="20">
        <v>2.3229000000000001E-3</v>
      </c>
      <c r="M3080" s="20">
        <v>1.9416666666666665E-2</v>
      </c>
      <c r="N3080" s="1">
        <v>15</v>
      </c>
      <c r="O3080" s="5">
        <v>58.33</v>
      </c>
      <c r="P3080" s="5">
        <v>41.67</v>
      </c>
      <c r="Q3080" s="1">
        <v>7</v>
      </c>
      <c r="R3080" s="1">
        <v>5</v>
      </c>
      <c r="S3080" s="6">
        <v>415.53</v>
      </c>
      <c r="T3080" s="6">
        <v>91.416600000000003</v>
      </c>
      <c r="W3080" s="1"/>
      <c r="X3080" s="1"/>
      <c r="Y3080" s="1"/>
      <c r="AC3080" s="1"/>
      <c r="AF3080" s="1"/>
      <c r="AG3080" s="1"/>
    </row>
    <row r="3081" spans="1:33" hidden="1" x14ac:dyDescent="0.25">
      <c r="A3081" s="1">
        <v>16</v>
      </c>
      <c r="B3081" s="1">
        <v>2017</v>
      </c>
      <c r="C3081" s="1">
        <v>352710816</v>
      </c>
      <c r="D3081" s="44" t="s">
        <v>354</v>
      </c>
      <c r="E3081" s="20">
        <v>0.25</v>
      </c>
      <c r="F3081" s="20">
        <v>0.08</v>
      </c>
      <c r="G3081" s="20">
        <v>0.17</v>
      </c>
      <c r="H3081" s="20">
        <v>0</v>
      </c>
      <c r="I3081" s="20">
        <v>6.0000000000000001E-3</v>
      </c>
      <c r="J3081" s="20">
        <v>0.20599999999999999</v>
      </c>
      <c r="K3081" s="20">
        <v>0.01</v>
      </c>
      <c r="L3081" s="20">
        <v>2.5691599999999998E-2</v>
      </c>
      <c r="M3081" s="20">
        <v>0.22561990740740739</v>
      </c>
      <c r="N3081" s="1">
        <v>2</v>
      </c>
      <c r="O3081" s="5">
        <v>15.28</v>
      </c>
      <c r="P3081" s="5">
        <v>84.72</v>
      </c>
      <c r="Q3081" s="1">
        <v>11</v>
      </c>
      <c r="R3081" s="1">
        <v>61</v>
      </c>
      <c r="S3081" s="6">
        <v>4088.3371160000002</v>
      </c>
      <c r="T3081" s="6">
        <v>4088.3371160000002</v>
      </c>
      <c r="W3081" s="1"/>
      <c r="X3081" s="1"/>
      <c r="Y3081" s="1"/>
      <c r="AC3081" s="1"/>
      <c r="AF3081" s="1"/>
      <c r="AG3081" s="1"/>
    </row>
    <row r="3082" spans="1:33" hidden="1" x14ac:dyDescent="0.25">
      <c r="A3082" s="1">
        <v>20</v>
      </c>
      <c r="B3082" s="1">
        <v>2017</v>
      </c>
      <c r="C3082" s="1">
        <v>352710820</v>
      </c>
      <c r="D3082" s="44" t="s">
        <v>354</v>
      </c>
      <c r="E3082" s="20">
        <v>0</v>
      </c>
      <c r="F3082" s="20">
        <v>0</v>
      </c>
      <c r="G3082" s="20">
        <v>0</v>
      </c>
      <c r="H3082" s="20">
        <v>0</v>
      </c>
      <c r="I3082" s="20">
        <v>0</v>
      </c>
      <c r="J3082" s="20">
        <v>0</v>
      </c>
      <c r="K3082" s="20">
        <v>0</v>
      </c>
      <c r="L3082" s="20">
        <v>3.4700000000000003E-5</v>
      </c>
      <c r="M3082" s="20">
        <v>0</v>
      </c>
      <c r="N3082" s="1">
        <v>0</v>
      </c>
      <c r="O3082" s="5">
        <v>0</v>
      </c>
      <c r="P3082" s="5">
        <v>100</v>
      </c>
      <c r="Q3082" s="1">
        <v>0</v>
      </c>
      <c r="R3082" s="1">
        <v>1</v>
      </c>
      <c r="S3082" s="6"/>
      <c r="T3082" s="6"/>
      <c r="W3082" s="1"/>
      <c r="X3082" s="1"/>
      <c r="Y3082" s="1"/>
      <c r="AC3082" s="1"/>
      <c r="AF3082" s="1"/>
      <c r="AG3082" s="1"/>
    </row>
    <row r="3083" spans="1:33" hidden="1" x14ac:dyDescent="0.25">
      <c r="A3083" s="1">
        <v>2</v>
      </c>
      <c r="B3083" s="1">
        <v>2017</v>
      </c>
      <c r="C3083" s="1">
        <v>35272072</v>
      </c>
      <c r="D3083" s="44" t="s">
        <v>355</v>
      </c>
      <c r="E3083" s="20">
        <v>0.33</v>
      </c>
      <c r="F3083" s="20">
        <v>0.01</v>
      </c>
      <c r="G3083" s="20">
        <v>0.32</v>
      </c>
      <c r="H3083" s="20">
        <v>0.03</v>
      </c>
      <c r="I3083" s="20">
        <v>0.217</v>
      </c>
      <c r="J3083" s="20">
        <v>9.4E-2</v>
      </c>
      <c r="K3083" s="20">
        <v>0</v>
      </c>
      <c r="L3083" s="20">
        <v>1.0559300000000001E-2</v>
      </c>
      <c r="M3083" s="20">
        <v>0.25904353027777777</v>
      </c>
      <c r="N3083" s="1">
        <v>14</v>
      </c>
      <c r="O3083" s="5">
        <v>21.95</v>
      </c>
      <c r="P3083" s="5">
        <v>78.05</v>
      </c>
      <c r="Q3083" s="1">
        <v>18</v>
      </c>
      <c r="R3083" s="1">
        <v>64</v>
      </c>
      <c r="S3083" s="6">
        <v>4531.7728800000004</v>
      </c>
      <c r="T3083" s="6">
        <v>4531.7728800000004</v>
      </c>
      <c r="W3083" s="1"/>
      <c r="X3083" s="1"/>
      <c r="Y3083" s="1"/>
      <c r="AC3083" s="1"/>
      <c r="AF3083" s="1"/>
      <c r="AG3083" s="1"/>
    </row>
    <row r="3084" spans="1:33" hidden="1" x14ac:dyDescent="0.25">
      <c r="A3084" s="1">
        <v>19</v>
      </c>
      <c r="B3084" s="1">
        <v>2017</v>
      </c>
      <c r="C3084" s="1">
        <v>352725619</v>
      </c>
      <c r="D3084" s="44" t="s">
        <v>356</v>
      </c>
      <c r="E3084" s="20">
        <v>0.01</v>
      </c>
      <c r="F3084" s="20">
        <v>0</v>
      </c>
      <c r="G3084" s="20">
        <v>0.01</v>
      </c>
      <c r="H3084" s="20">
        <v>0</v>
      </c>
      <c r="I3084" s="20">
        <v>5.0000000000000001E-3</v>
      </c>
      <c r="J3084" s="20">
        <v>0</v>
      </c>
      <c r="K3084" s="20">
        <v>0</v>
      </c>
      <c r="L3084" s="20">
        <v>3.4670999999999999E-3</v>
      </c>
      <c r="M3084" s="20">
        <v>4.7869419270833331E-3</v>
      </c>
      <c r="N3084" s="1">
        <v>3</v>
      </c>
      <c r="O3084" s="5">
        <v>16.670000000000002</v>
      </c>
      <c r="P3084" s="5">
        <v>83.33</v>
      </c>
      <c r="Q3084" s="1">
        <v>2</v>
      </c>
      <c r="R3084" s="1">
        <v>10</v>
      </c>
      <c r="S3084" s="6">
        <v>100.44</v>
      </c>
      <c r="T3084" s="6">
        <v>100.44</v>
      </c>
      <c r="W3084" s="1"/>
      <c r="X3084" s="1"/>
      <c r="Y3084" s="1"/>
      <c r="AC3084" s="1"/>
      <c r="AF3084" s="1"/>
      <c r="AG3084" s="1"/>
    </row>
    <row r="3085" spans="1:33" hidden="1" x14ac:dyDescent="0.25">
      <c r="A3085" s="1">
        <v>5</v>
      </c>
      <c r="B3085" s="1">
        <v>2017</v>
      </c>
      <c r="C3085" s="1">
        <v>35273065</v>
      </c>
      <c r="D3085" s="44" t="s">
        <v>357</v>
      </c>
      <c r="E3085" s="20">
        <v>0.51</v>
      </c>
      <c r="F3085" s="20">
        <v>0.41</v>
      </c>
      <c r="G3085" s="20">
        <v>0.1</v>
      </c>
      <c r="H3085" s="20">
        <v>0</v>
      </c>
      <c r="I3085" s="20">
        <v>0.36599999999999999</v>
      </c>
      <c r="J3085" s="20">
        <v>0.13200000000000001</v>
      </c>
      <c r="K3085" s="20">
        <v>0.01</v>
      </c>
      <c r="L3085" s="20">
        <v>4.8580999999999997E-3</v>
      </c>
      <c r="M3085" s="20">
        <v>0.13217587468981479</v>
      </c>
      <c r="N3085" s="1">
        <v>32</v>
      </c>
      <c r="O3085" s="5">
        <v>24.68</v>
      </c>
      <c r="P3085" s="5">
        <v>75.319999999999993</v>
      </c>
      <c r="Q3085" s="1">
        <v>19</v>
      </c>
      <c r="R3085" s="1">
        <v>58</v>
      </c>
      <c r="S3085" s="6">
        <v>1764.3538799999999</v>
      </c>
      <c r="T3085" s="6">
        <v>1764.3538799999999</v>
      </c>
      <c r="W3085" s="1"/>
      <c r="X3085" s="1"/>
      <c r="Y3085" s="1"/>
      <c r="AC3085" s="1"/>
      <c r="AF3085" s="1"/>
      <c r="AG3085" s="1"/>
    </row>
    <row r="3086" spans="1:33" hidden="1" x14ac:dyDescent="0.25">
      <c r="A3086" s="1">
        <v>20</v>
      </c>
      <c r="B3086" s="1">
        <v>2017</v>
      </c>
      <c r="C3086" s="1">
        <v>352740520</v>
      </c>
      <c r="D3086" s="44" t="s">
        <v>358</v>
      </c>
      <c r="E3086" s="20">
        <v>6.0000000000000005E-2</v>
      </c>
      <c r="F3086" s="20">
        <v>0.05</v>
      </c>
      <c r="G3086" s="20">
        <v>0.01</v>
      </c>
      <c r="H3086" s="20">
        <v>0</v>
      </c>
      <c r="I3086" s="20">
        <v>8.0000000000000002E-3</v>
      </c>
      <c r="J3086" s="20">
        <v>5.5E-2</v>
      </c>
      <c r="K3086" s="20">
        <v>0</v>
      </c>
      <c r="L3086" s="20">
        <v>1.6521000000000001E-3</v>
      </c>
      <c r="M3086" s="20">
        <v>5.6844442850694447E-2</v>
      </c>
      <c r="N3086" s="1">
        <v>7</v>
      </c>
      <c r="O3086" s="5">
        <v>20</v>
      </c>
      <c r="P3086" s="5">
        <v>80</v>
      </c>
      <c r="Q3086" s="1">
        <v>4</v>
      </c>
      <c r="R3086" s="1">
        <v>16</v>
      </c>
      <c r="S3086" s="6">
        <v>950.30126640000003</v>
      </c>
      <c r="T3086" s="6">
        <v>950.30126640000003</v>
      </c>
      <c r="W3086" s="1"/>
      <c r="X3086" s="1"/>
      <c r="Y3086" s="1"/>
      <c r="AC3086" s="1"/>
      <c r="AF3086" s="1"/>
      <c r="AG3086" s="1"/>
    </row>
    <row r="3087" spans="1:33" hidden="1" x14ac:dyDescent="0.25">
      <c r="A3087" s="1">
        <v>21</v>
      </c>
      <c r="B3087" s="1">
        <v>2017</v>
      </c>
      <c r="C3087" s="1">
        <v>352740521</v>
      </c>
      <c r="D3087" s="44" t="s">
        <v>358</v>
      </c>
      <c r="E3087" s="20">
        <v>0</v>
      </c>
      <c r="F3087" s="20">
        <v>0</v>
      </c>
      <c r="G3087" s="20">
        <v>0</v>
      </c>
      <c r="H3087" s="20">
        <v>0</v>
      </c>
      <c r="I3087" s="20">
        <v>4.0000000000000001E-3</v>
      </c>
      <c r="J3087" s="20">
        <v>0</v>
      </c>
      <c r="K3087" s="20">
        <v>0</v>
      </c>
      <c r="L3087" s="20">
        <v>2.0819999999999999E-4</v>
      </c>
      <c r="M3087" s="20">
        <v>0</v>
      </c>
      <c r="N3087" s="1">
        <v>1</v>
      </c>
      <c r="O3087" s="5">
        <v>14.29</v>
      </c>
      <c r="P3087" s="5">
        <v>85.71</v>
      </c>
      <c r="Q3087" s="1">
        <v>1</v>
      </c>
      <c r="R3087" s="1">
        <v>6</v>
      </c>
      <c r="S3087" s="6"/>
      <c r="T3087" s="6"/>
      <c r="W3087" s="1"/>
      <c r="X3087" s="1"/>
      <c r="Y3087" s="1"/>
      <c r="AC3087" s="1"/>
      <c r="AF3087" s="1"/>
      <c r="AG3087" s="1"/>
    </row>
    <row r="3088" spans="1:33" hidden="1" x14ac:dyDescent="0.25">
      <c r="A3088" s="1">
        <v>17</v>
      </c>
      <c r="B3088" s="1">
        <v>2017</v>
      </c>
      <c r="C3088" s="1">
        <v>352750417</v>
      </c>
      <c r="D3088" s="44" t="s">
        <v>359</v>
      </c>
      <c r="E3088" s="20">
        <v>0.76</v>
      </c>
      <c r="F3088" s="20">
        <v>0.76</v>
      </c>
      <c r="G3088" s="20">
        <v>0</v>
      </c>
      <c r="H3088" s="20">
        <v>0</v>
      </c>
      <c r="I3088" s="20">
        <v>4.0000000000000001E-3</v>
      </c>
      <c r="J3088" s="20">
        <v>0</v>
      </c>
      <c r="K3088" s="20">
        <v>0.76</v>
      </c>
      <c r="L3088" s="20">
        <v>8.3330000000000003E-4</v>
      </c>
      <c r="M3088" s="20">
        <v>4.748074479166667E-3</v>
      </c>
      <c r="N3088" s="1">
        <v>7</v>
      </c>
      <c r="O3088" s="5">
        <v>77.78</v>
      </c>
      <c r="P3088" s="5">
        <v>22.22</v>
      </c>
      <c r="Q3088" s="1">
        <v>14</v>
      </c>
      <c r="R3088" s="1">
        <v>4</v>
      </c>
      <c r="S3088" s="6">
        <v>101.2883616</v>
      </c>
      <c r="T3088" s="6">
        <v>101.2883616</v>
      </c>
      <c r="W3088" s="1"/>
      <c r="X3088" s="1"/>
      <c r="Y3088" s="1"/>
      <c r="AC3088" s="1"/>
      <c r="AF3088" s="1"/>
      <c r="AG3088" s="1"/>
    </row>
    <row r="3089" spans="1:33" hidden="1" x14ac:dyDescent="0.25">
      <c r="A3089" s="1">
        <v>4</v>
      </c>
      <c r="B3089" s="1">
        <v>2017</v>
      </c>
      <c r="C3089" s="1">
        <v>35276034</v>
      </c>
      <c r="D3089" s="44" t="s">
        <v>360</v>
      </c>
      <c r="E3089" s="20">
        <v>0</v>
      </c>
      <c r="F3089" s="20">
        <v>0</v>
      </c>
      <c r="G3089" s="20">
        <v>0</v>
      </c>
      <c r="H3089" s="20">
        <v>0</v>
      </c>
      <c r="I3089" s="20">
        <v>0</v>
      </c>
      <c r="J3089" s="20">
        <v>0</v>
      </c>
      <c r="K3089" s="20">
        <v>0</v>
      </c>
      <c r="L3089" s="20">
        <v>0</v>
      </c>
      <c r="M3089" s="20">
        <v>0</v>
      </c>
      <c r="N3089" s="1">
        <v>0</v>
      </c>
      <c r="O3089" s="5">
        <v>0</v>
      </c>
      <c r="P3089" s="5">
        <v>0</v>
      </c>
      <c r="Q3089" s="1">
        <v>0</v>
      </c>
      <c r="R3089" s="1">
        <v>0</v>
      </c>
      <c r="S3089" s="6"/>
      <c r="T3089" s="6"/>
      <c r="W3089" s="1"/>
      <c r="X3089" s="1"/>
      <c r="Y3089" s="1"/>
      <c r="AC3089" s="1"/>
      <c r="AF3089" s="1"/>
      <c r="AG3089" s="1"/>
    </row>
    <row r="3090" spans="1:33" hidden="1" x14ac:dyDescent="0.25">
      <c r="A3090" s="1">
        <v>9</v>
      </c>
      <c r="B3090" s="1">
        <v>2017</v>
      </c>
      <c r="C3090" s="1">
        <v>35276039</v>
      </c>
      <c r="D3090" s="44" t="s">
        <v>360</v>
      </c>
      <c r="E3090" s="20">
        <v>0.68</v>
      </c>
      <c r="F3090" s="20">
        <v>0.4</v>
      </c>
      <c r="G3090" s="20">
        <v>0.28000000000000003</v>
      </c>
      <c r="H3090" s="20">
        <v>0.89</v>
      </c>
      <c r="I3090" s="20">
        <v>0</v>
      </c>
      <c r="J3090" s="20">
        <v>0.154</v>
      </c>
      <c r="K3090" s="20">
        <v>0.44</v>
      </c>
      <c r="L3090" s="20">
        <v>7.4664300000000003E-2</v>
      </c>
      <c r="M3090" s="20">
        <v>3.7543006481481483E-2</v>
      </c>
      <c r="N3090" s="1">
        <v>7</v>
      </c>
      <c r="O3090" s="5">
        <v>38.1</v>
      </c>
      <c r="P3090" s="5">
        <v>61.9</v>
      </c>
      <c r="Q3090" s="1">
        <v>8</v>
      </c>
      <c r="R3090" s="1">
        <v>13</v>
      </c>
      <c r="S3090" s="6">
        <v>731.322</v>
      </c>
      <c r="T3090" s="6">
        <v>731.322</v>
      </c>
      <c r="W3090" s="1"/>
      <c r="X3090" s="1"/>
      <c r="Y3090" s="1"/>
      <c r="AC3090" s="1"/>
      <c r="AF3090" s="1"/>
      <c r="AG3090" s="1"/>
    </row>
    <row r="3091" spans="1:33" hidden="1" x14ac:dyDescent="0.25">
      <c r="A3091" s="1">
        <v>20</v>
      </c>
      <c r="B3091" s="1">
        <v>2017</v>
      </c>
      <c r="C3091" s="1">
        <v>352770220</v>
      </c>
      <c r="D3091" s="44" t="s">
        <v>361</v>
      </c>
      <c r="E3091" s="20">
        <v>0.01</v>
      </c>
      <c r="F3091" s="20">
        <v>0</v>
      </c>
      <c r="G3091" s="20">
        <v>0.01</v>
      </c>
      <c r="H3091" s="20">
        <v>0</v>
      </c>
      <c r="I3091" s="20">
        <v>0.01</v>
      </c>
      <c r="J3091" s="20">
        <v>0</v>
      </c>
      <c r="K3091" s="20">
        <v>0</v>
      </c>
      <c r="L3091" s="20">
        <v>8.1600000000000005E-5</v>
      </c>
      <c r="M3091" s="20">
        <v>1.2538175E-2</v>
      </c>
      <c r="N3091" s="1">
        <v>2</v>
      </c>
      <c r="O3091" s="5">
        <v>20</v>
      </c>
      <c r="P3091" s="5">
        <v>80</v>
      </c>
      <c r="Q3091" s="1">
        <v>2</v>
      </c>
      <c r="R3091" s="1">
        <v>8</v>
      </c>
      <c r="S3091" s="6">
        <v>245.58847919999999</v>
      </c>
      <c r="T3091" s="6">
        <v>245.58847919999999</v>
      </c>
      <c r="W3091" s="1"/>
      <c r="X3091" s="1"/>
      <c r="Y3091" s="1"/>
      <c r="AC3091" s="1"/>
      <c r="AF3091" s="1"/>
      <c r="AG3091" s="1"/>
    </row>
    <row r="3092" spans="1:33" hidden="1" x14ac:dyDescent="0.25">
      <c r="A3092" s="1">
        <v>17</v>
      </c>
      <c r="B3092" s="1">
        <v>2017</v>
      </c>
      <c r="C3092" s="1">
        <v>352780117</v>
      </c>
      <c r="D3092" s="44" t="s">
        <v>362</v>
      </c>
      <c r="E3092" s="20">
        <v>0.01</v>
      </c>
      <c r="F3092" s="20">
        <v>0</v>
      </c>
      <c r="G3092" s="20">
        <v>0.01</v>
      </c>
      <c r="H3092" s="20">
        <v>0</v>
      </c>
      <c r="I3092" s="20">
        <v>1.2E-2</v>
      </c>
      <c r="J3092" s="20">
        <v>1E-3</v>
      </c>
      <c r="K3092" s="20">
        <v>0</v>
      </c>
      <c r="L3092" s="20">
        <v>2.4059999999999999E-4</v>
      </c>
      <c r="M3092" s="20">
        <v>1.0208229166666668E-2</v>
      </c>
      <c r="N3092" s="1">
        <v>1</v>
      </c>
      <c r="O3092" s="5">
        <v>53.85</v>
      </c>
      <c r="P3092" s="5">
        <v>46.15</v>
      </c>
      <c r="Q3092" s="1">
        <v>7</v>
      </c>
      <c r="R3092" s="1">
        <v>6</v>
      </c>
      <c r="S3092" s="6">
        <v>215.052516</v>
      </c>
      <c r="T3092" s="6">
        <v>215.052516</v>
      </c>
      <c r="W3092" s="1"/>
      <c r="X3092" s="1"/>
      <c r="Y3092" s="1"/>
      <c r="AC3092" s="1"/>
      <c r="AF3092" s="1"/>
      <c r="AG3092" s="1"/>
    </row>
    <row r="3093" spans="1:33" hidden="1" x14ac:dyDescent="0.25">
      <c r="A3093" s="1">
        <v>21</v>
      </c>
      <c r="B3093" s="1">
        <v>2017</v>
      </c>
      <c r="C3093" s="1">
        <v>352780121</v>
      </c>
      <c r="D3093" s="44" t="s">
        <v>362</v>
      </c>
      <c r="E3093" s="20">
        <v>0</v>
      </c>
      <c r="F3093" s="20">
        <v>0</v>
      </c>
      <c r="G3093" s="20">
        <v>0</v>
      </c>
      <c r="H3093" s="20">
        <v>0</v>
      </c>
      <c r="I3093" s="20">
        <v>2E-3</v>
      </c>
      <c r="J3093" s="20">
        <v>0</v>
      </c>
      <c r="K3093" s="20">
        <v>0</v>
      </c>
      <c r="L3093" s="20">
        <v>0</v>
      </c>
      <c r="M3093" s="20">
        <v>0</v>
      </c>
      <c r="N3093" s="1">
        <v>0</v>
      </c>
      <c r="O3093" s="5">
        <v>100</v>
      </c>
      <c r="P3093" s="5">
        <v>0</v>
      </c>
      <c r="Q3093" s="1">
        <v>1</v>
      </c>
      <c r="R3093" s="1">
        <v>0</v>
      </c>
      <c r="S3093" s="6"/>
      <c r="T3093" s="6"/>
      <c r="W3093" s="1"/>
      <c r="X3093" s="1"/>
      <c r="Y3093" s="1"/>
      <c r="AC3093" s="1"/>
      <c r="AF3093" s="1"/>
      <c r="AG3093" s="1"/>
    </row>
    <row r="3094" spans="1:33" hidden="1" x14ac:dyDescent="0.25">
      <c r="A3094" s="1">
        <v>17</v>
      </c>
      <c r="B3094" s="1">
        <v>2017</v>
      </c>
      <c r="C3094" s="1">
        <v>352790017</v>
      </c>
      <c r="D3094" s="44" t="s">
        <v>363</v>
      </c>
      <c r="E3094" s="20">
        <v>0.03</v>
      </c>
      <c r="F3094" s="20">
        <v>0.03</v>
      </c>
      <c r="G3094" s="20">
        <v>0</v>
      </c>
      <c r="H3094" s="20">
        <v>0</v>
      </c>
      <c r="I3094" s="20">
        <v>0</v>
      </c>
      <c r="J3094" s="20">
        <v>0</v>
      </c>
      <c r="K3094" s="20">
        <v>0.03</v>
      </c>
      <c r="L3094" s="20">
        <v>5.2099999999999999E-5</v>
      </c>
      <c r="M3094" s="20">
        <v>0</v>
      </c>
      <c r="N3094" s="1">
        <v>0</v>
      </c>
      <c r="O3094" s="5">
        <v>50</v>
      </c>
      <c r="P3094" s="5">
        <v>50</v>
      </c>
      <c r="Q3094" s="1">
        <v>1</v>
      </c>
      <c r="R3094" s="1">
        <v>1</v>
      </c>
      <c r="S3094" s="6"/>
      <c r="T3094" s="6"/>
      <c r="W3094" s="1"/>
      <c r="X3094" s="1"/>
      <c r="Y3094" s="1"/>
      <c r="AC3094" s="1"/>
      <c r="AF3094" s="1"/>
      <c r="AG3094" s="1"/>
    </row>
    <row r="3095" spans="1:33" hidden="1" x14ac:dyDescent="0.25">
      <c r="A3095" s="1">
        <v>21</v>
      </c>
      <c r="B3095" s="1">
        <v>2017</v>
      </c>
      <c r="C3095" s="1">
        <v>352790021</v>
      </c>
      <c r="D3095" s="44" t="s">
        <v>363</v>
      </c>
      <c r="E3095" s="20">
        <v>0</v>
      </c>
      <c r="F3095" s="20">
        <v>0</v>
      </c>
      <c r="G3095" s="20">
        <v>0</v>
      </c>
      <c r="H3095" s="20">
        <v>0</v>
      </c>
      <c r="I3095" s="20">
        <v>0</v>
      </c>
      <c r="J3095" s="20">
        <v>0</v>
      </c>
      <c r="K3095" s="20">
        <v>0</v>
      </c>
      <c r="L3095" s="20">
        <v>0</v>
      </c>
      <c r="M3095" s="20">
        <v>6.1879239583333334E-3</v>
      </c>
      <c r="N3095" s="1">
        <v>0</v>
      </c>
      <c r="O3095" s="5">
        <v>0</v>
      </c>
      <c r="P3095" s="5">
        <v>0</v>
      </c>
      <c r="Q3095" s="1">
        <v>0</v>
      </c>
      <c r="R3095" s="1">
        <v>0</v>
      </c>
      <c r="S3095" s="6">
        <v>114.6672288</v>
      </c>
      <c r="T3095" s="6">
        <v>114.6672288</v>
      </c>
      <c r="W3095" s="1"/>
      <c r="X3095" s="1"/>
      <c r="Y3095" s="1"/>
      <c r="AC3095" s="1"/>
      <c r="AF3095" s="1"/>
      <c r="AG3095" s="1"/>
    </row>
    <row r="3096" spans="1:33" hidden="1" x14ac:dyDescent="0.25">
      <c r="A3096" s="1">
        <v>13</v>
      </c>
      <c r="B3096" s="1">
        <v>2017</v>
      </c>
      <c r="C3096" s="1">
        <v>352800713</v>
      </c>
      <c r="D3096" s="44" t="s">
        <v>364</v>
      </c>
      <c r="E3096" s="20">
        <v>0.65</v>
      </c>
      <c r="F3096" s="20">
        <v>0.53</v>
      </c>
      <c r="G3096" s="20">
        <v>0.12</v>
      </c>
      <c r="H3096" s="20">
        <v>0</v>
      </c>
      <c r="I3096" s="20">
        <v>4.9000000000000002E-2</v>
      </c>
      <c r="J3096" s="20">
        <v>0.54</v>
      </c>
      <c r="K3096" s="20">
        <v>0.06</v>
      </c>
      <c r="L3096" s="20">
        <v>6.3650000000000002E-4</v>
      </c>
      <c r="M3096" s="20">
        <v>4.9431035074074071E-2</v>
      </c>
      <c r="N3096" s="1">
        <v>6</v>
      </c>
      <c r="O3096" s="5">
        <v>36.36</v>
      </c>
      <c r="P3096" s="5">
        <v>63.64</v>
      </c>
      <c r="Q3096" s="1">
        <v>16</v>
      </c>
      <c r="R3096" s="1">
        <v>28</v>
      </c>
      <c r="S3096" s="6">
        <v>896.56200000000001</v>
      </c>
      <c r="T3096" s="6">
        <v>896.56200000000001</v>
      </c>
      <c r="W3096" s="1"/>
      <c r="X3096" s="1"/>
      <c r="Y3096" s="1"/>
      <c r="AC3096" s="1"/>
      <c r="AF3096" s="1"/>
      <c r="AG3096" s="1"/>
    </row>
    <row r="3097" spans="1:33" hidden="1" x14ac:dyDescent="0.25">
      <c r="A3097" s="1">
        <v>19</v>
      </c>
      <c r="B3097" s="1">
        <v>2017</v>
      </c>
      <c r="C3097" s="1">
        <v>352810619</v>
      </c>
      <c r="D3097" s="44" t="s">
        <v>365</v>
      </c>
      <c r="E3097" s="20">
        <v>0.01</v>
      </c>
      <c r="F3097" s="20">
        <v>0</v>
      </c>
      <c r="G3097" s="20">
        <v>0.01</v>
      </c>
      <c r="H3097" s="20">
        <v>0</v>
      </c>
      <c r="I3097" s="20">
        <v>0</v>
      </c>
      <c r="J3097" s="20">
        <v>1E-3</v>
      </c>
      <c r="K3097" s="20">
        <v>0.01</v>
      </c>
      <c r="L3097" s="20">
        <v>2.2525000000000002E-3</v>
      </c>
      <c r="M3097" s="20">
        <v>1.7816109375E-2</v>
      </c>
      <c r="N3097" s="1">
        <v>1</v>
      </c>
      <c r="O3097" s="5">
        <v>7.41</v>
      </c>
      <c r="P3097" s="5">
        <v>92.59</v>
      </c>
      <c r="Q3097" s="1">
        <v>4</v>
      </c>
      <c r="R3097" s="1">
        <v>50</v>
      </c>
      <c r="S3097" s="6">
        <v>385.55206199999998</v>
      </c>
      <c r="T3097" s="6">
        <v>385.55206199999998</v>
      </c>
      <c r="W3097" s="1"/>
      <c r="X3097" s="1"/>
      <c r="Y3097" s="1"/>
      <c r="AC3097" s="1"/>
      <c r="AF3097" s="1"/>
      <c r="AG3097" s="1"/>
    </row>
    <row r="3098" spans="1:33" hidden="1" x14ac:dyDescent="0.25">
      <c r="A3098" s="1">
        <v>15</v>
      </c>
      <c r="B3098" s="1">
        <v>2017</v>
      </c>
      <c r="C3098" s="1">
        <v>352820515</v>
      </c>
      <c r="D3098" s="44" t="s">
        <v>366</v>
      </c>
      <c r="E3098" s="20">
        <v>6.0000000000000005E-2</v>
      </c>
      <c r="F3098" s="20">
        <v>0.05</v>
      </c>
      <c r="G3098" s="20">
        <v>0.01</v>
      </c>
      <c r="H3098" s="20">
        <v>0</v>
      </c>
      <c r="I3098" s="20">
        <v>8.0000000000000002E-3</v>
      </c>
      <c r="J3098" s="20">
        <v>0</v>
      </c>
      <c r="K3098" s="20">
        <v>0.05</v>
      </c>
      <c r="L3098" s="20">
        <v>5.2099999999999999E-5</v>
      </c>
      <c r="M3098" s="20">
        <v>7.2946875E-3</v>
      </c>
      <c r="N3098" s="1">
        <v>1</v>
      </c>
      <c r="O3098" s="5">
        <v>54.55</v>
      </c>
      <c r="P3098" s="5">
        <v>45.45</v>
      </c>
      <c r="Q3098" s="1">
        <v>6</v>
      </c>
      <c r="R3098" s="1">
        <v>5</v>
      </c>
      <c r="S3098" s="6">
        <v>150.26705279999999</v>
      </c>
      <c r="T3098" s="6">
        <v>150.26705279999999</v>
      </c>
      <c r="W3098" s="1"/>
      <c r="X3098" s="1"/>
      <c r="Y3098" s="1"/>
      <c r="AC3098" s="1"/>
      <c r="AF3098" s="1"/>
      <c r="AG3098" s="1"/>
    </row>
    <row r="3099" spans="1:33" hidden="1" x14ac:dyDescent="0.25">
      <c r="A3099" s="1">
        <v>18</v>
      </c>
      <c r="B3099" s="1">
        <v>2017</v>
      </c>
      <c r="C3099" s="1">
        <v>352830418</v>
      </c>
      <c r="D3099" s="44" t="s">
        <v>367</v>
      </c>
      <c r="E3099" s="20">
        <v>0.08</v>
      </c>
      <c r="F3099" s="20">
        <v>7.0000000000000007E-2</v>
      </c>
      <c r="G3099" s="20">
        <v>0.01</v>
      </c>
      <c r="H3099" s="20">
        <v>0</v>
      </c>
      <c r="I3099" s="20">
        <v>0</v>
      </c>
      <c r="J3099" s="20">
        <v>0</v>
      </c>
      <c r="K3099" s="20">
        <v>7.0000000000000007E-2</v>
      </c>
      <c r="L3099" s="20">
        <v>2.8900000000000001E-5</v>
      </c>
      <c r="M3099" s="20">
        <v>0</v>
      </c>
      <c r="N3099" s="1">
        <v>2</v>
      </c>
      <c r="O3099" s="5">
        <v>63.64</v>
      </c>
      <c r="P3099" s="5">
        <v>36.36</v>
      </c>
      <c r="Q3099" s="1">
        <v>7</v>
      </c>
      <c r="R3099" s="1">
        <v>4</v>
      </c>
      <c r="S3099" s="6"/>
      <c r="T3099" s="6"/>
      <c r="W3099" s="1"/>
      <c r="X3099" s="1"/>
      <c r="Y3099" s="1"/>
      <c r="AC3099" s="1"/>
      <c r="AF3099" s="1"/>
      <c r="AG3099" s="1"/>
    </row>
    <row r="3100" spans="1:33" hidden="1" x14ac:dyDescent="0.25">
      <c r="A3100" s="1">
        <v>19</v>
      </c>
      <c r="B3100" s="1">
        <v>2017</v>
      </c>
      <c r="C3100" s="1">
        <v>352830419</v>
      </c>
      <c r="D3100" s="44" t="s">
        <v>367</v>
      </c>
      <c r="E3100" s="20">
        <v>0.01</v>
      </c>
      <c r="F3100" s="20">
        <v>0</v>
      </c>
      <c r="G3100" s="20">
        <v>0.01</v>
      </c>
      <c r="H3100" s="20">
        <v>0</v>
      </c>
      <c r="I3100" s="20">
        <v>7.0000000000000001E-3</v>
      </c>
      <c r="J3100" s="20">
        <v>0</v>
      </c>
      <c r="K3100" s="20">
        <v>0</v>
      </c>
      <c r="L3100" s="20">
        <v>1.209E-4</v>
      </c>
      <c r="M3100" s="20">
        <v>7.4741005208333339E-3</v>
      </c>
      <c r="N3100" s="1">
        <v>0</v>
      </c>
      <c r="O3100" s="5">
        <v>0</v>
      </c>
      <c r="P3100" s="5">
        <v>100</v>
      </c>
      <c r="Q3100" s="1">
        <v>0</v>
      </c>
      <c r="R3100" s="1">
        <v>7</v>
      </c>
      <c r="S3100" s="6">
        <v>142.72200000000001</v>
      </c>
      <c r="T3100" s="6">
        <v>142.72200000000001</v>
      </c>
      <c r="W3100" s="1"/>
      <c r="X3100" s="1"/>
      <c r="Y3100" s="1"/>
      <c r="AC3100" s="1"/>
      <c r="AF3100" s="1"/>
      <c r="AG3100" s="1"/>
    </row>
    <row r="3101" spans="1:33" hidden="1" x14ac:dyDescent="0.25">
      <c r="A3101" s="1">
        <v>10</v>
      </c>
      <c r="B3101" s="1">
        <v>2017</v>
      </c>
      <c r="C3101" s="1">
        <v>352840310</v>
      </c>
      <c r="D3101" s="44" t="s">
        <v>368</v>
      </c>
      <c r="E3101" s="20">
        <v>0.30000000000000004</v>
      </c>
      <c r="F3101" s="20">
        <v>0.17</v>
      </c>
      <c r="G3101" s="20">
        <v>0.13</v>
      </c>
      <c r="H3101" s="20">
        <v>0</v>
      </c>
      <c r="I3101" s="20">
        <v>0.16500000000000001</v>
      </c>
      <c r="J3101" s="20">
        <v>3.7999999999999999E-2</v>
      </c>
      <c r="K3101" s="20">
        <v>0.04</v>
      </c>
      <c r="L3101" s="20">
        <v>5.7427499999999999E-2</v>
      </c>
      <c r="M3101" s="20">
        <v>0.13831547453703705</v>
      </c>
      <c r="N3101" s="1">
        <v>49</v>
      </c>
      <c r="O3101" s="5">
        <v>21.5</v>
      </c>
      <c r="P3101" s="5">
        <v>78.5</v>
      </c>
      <c r="Q3101" s="1">
        <v>23</v>
      </c>
      <c r="R3101" s="1">
        <v>84</v>
      </c>
      <c r="S3101" s="6">
        <v>1513.6469999999999</v>
      </c>
      <c r="T3101" s="6">
        <v>0</v>
      </c>
      <c r="W3101" s="1"/>
      <c r="X3101" s="1"/>
      <c r="Y3101" s="1"/>
      <c r="AC3101" s="1"/>
      <c r="AF3101" s="1"/>
      <c r="AG3101" s="1"/>
    </row>
    <row r="3102" spans="1:33" hidden="1" x14ac:dyDescent="0.25">
      <c r="A3102" s="1">
        <v>5</v>
      </c>
      <c r="B3102" s="1">
        <v>2017</v>
      </c>
      <c r="C3102" s="1">
        <v>35285025</v>
      </c>
      <c r="D3102" s="44" t="s">
        <v>369</v>
      </c>
      <c r="E3102" s="20">
        <v>0.03</v>
      </c>
      <c r="F3102" s="20">
        <v>0</v>
      </c>
      <c r="G3102" s="20">
        <v>0.03</v>
      </c>
      <c r="H3102" s="20">
        <v>0</v>
      </c>
      <c r="I3102" s="20">
        <v>0</v>
      </c>
      <c r="J3102" s="20">
        <v>2.8000000000000001E-2</v>
      </c>
      <c r="K3102" s="20">
        <v>0</v>
      </c>
      <c r="L3102" s="20">
        <v>0</v>
      </c>
      <c r="M3102" s="20">
        <v>0</v>
      </c>
      <c r="N3102" s="1">
        <v>1</v>
      </c>
      <c r="O3102" s="5">
        <v>0</v>
      </c>
      <c r="P3102" s="5">
        <v>100</v>
      </c>
      <c r="Q3102" s="1">
        <v>0</v>
      </c>
      <c r="R3102" s="1">
        <v>5</v>
      </c>
      <c r="S3102" s="6"/>
      <c r="T3102" s="6"/>
      <c r="W3102" s="1"/>
      <c r="X3102" s="1"/>
      <c r="Y3102" s="1"/>
      <c r="AC3102" s="1"/>
      <c r="AF3102" s="1"/>
      <c r="AG3102" s="1"/>
    </row>
    <row r="3103" spans="1:33" hidden="1" x14ac:dyDescent="0.25">
      <c r="A3103" s="1">
        <v>6</v>
      </c>
      <c r="B3103" s="1">
        <v>2017</v>
      </c>
      <c r="C3103" s="1">
        <v>35285026</v>
      </c>
      <c r="D3103" s="44" t="s">
        <v>369</v>
      </c>
      <c r="E3103" s="20">
        <v>2.3199999999999998</v>
      </c>
      <c r="F3103" s="20">
        <v>2.2599999999999998</v>
      </c>
      <c r="G3103" s="20">
        <v>0.06</v>
      </c>
      <c r="H3103" s="20">
        <v>0</v>
      </c>
      <c r="I3103" s="20">
        <v>2.2799999999999998</v>
      </c>
      <c r="J3103" s="20">
        <v>5.0000000000000001E-3</v>
      </c>
      <c r="K3103" s="20">
        <v>0</v>
      </c>
      <c r="L3103" s="20">
        <v>3.4193500000000002E-2</v>
      </c>
      <c r="M3103" s="20">
        <v>0.15893029181250001</v>
      </c>
      <c r="N3103" s="1">
        <v>23</v>
      </c>
      <c r="O3103" s="5">
        <v>16.850000000000001</v>
      </c>
      <c r="P3103" s="5">
        <v>83.15</v>
      </c>
      <c r="Q3103" s="1">
        <v>15</v>
      </c>
      <c r="R3103" s="1">
        <v>74</v>
      </c>
      <c r="S3103" s="6">
        <v>1158.1395279999999</v>
      </c>
      <c r="T3103" s="6">
        <v>880.18604140000002</v>
      </c>
      <c r="W3103" s="1"/>
      <c r="X3103" s="1"/>
      <c r="Y3103" s="1"/>
      <c r="AC3103" s="1"/>
      <c r="AF3103" s="1"/>
      <c r="AG3103" s="1"/>
    </row>
    <row r="3104" spans="1:33" hidden="1" x14ac:dyDescent="0.25">
      <c r="A3104" s="1">
        <v>14</v>
      </c>
      <c r="B3104" s="1">
        <v>2017</v>
      </c>
      <c r="C3104" s="1">
        <v>352860114</v>
      </c>
      <c r="D3104" s="44" t="s">
        <v>370</v>
      </c>
      <c r="E3104" s="20">
        <v>0.14000000000000001</v>
      </c>
      <c r="F3104" s="20">
        <v>0.13</v>
      </c>
      <c r="G3104" s="20">
        <v>0.01</v>
      </c>
      <c r="H3104" s="20">
        <v>0</v>
      </c>
      <c r="I3104" s="20">
        <v>1.0999999999999999E-2</v>
      </c>
      <c r="J3104" s="20">
        <v>1.7999999999999999E-2</v>
      </c>
      <c r="K3104" s="20">
        <v>0.12</v>
      </c>
      <c r="L3104" s="20">
        <v>9.48E-5</v>
      </c>
      <c r="M3104" s="20">
        <v>2.1117595312500001E-2</v>
      </c>
      <c r="N3104" s="1">
        <v>6</v>
      </c>
      <c r="O3104" s="5">
        <v>60</v>
      </c>
      <c r="P3104" s="5">
        <v>40</v>
      </c>
      <c r="Q3104" s="1">
        <v>9</v>
      </c>
      <c r="R3104" s="1">
        <v>6</v>
      </c>
      <c r="S3104" s="6">
        <v>449.22438</v>
      </c>
      <c r="T3104" s="6">
        <v>449.22438</v>
      </c>
      <c r="W3104" s="1"/>
      <c r="X3104" s="1"/>
      <c r="Y3104" s="1"/>
      <c r="AC3104" s="1"/>
      <c r="AF3104" s="1"/>
      <c r="AG3104" s="1"/>
    </row>
    <row r="3105" spans="1:33" hidden="1" x14ac:dyDescent="0.25">
      <c r="A3105" s="1">
        <v>17</v>
      </c>
      <c r="B3105" s="1">
        <v>2017</v>
      </c>
      <c r="C3105" s="1">
        <v>352860117</v>
      </c>
      <c r="D3105" s="44" t="s">
        <v>370</v>
      </c>
      <c r="E3105" s="20">
        <v>0.01</v>
      </c>
      <c r="F3105" s="20">
        <v>0.01</v>
      </c>
      <c r="G3105" s="20">
        <v>0</v>
      </c>
      <c r="H3105" s="20">
        <v>0</v>
      </c>
      <c r="I3105" s="20">
        <v>0</v>
      </c>
      <c r="J3105" s="20">
        <v>0</v>
      </c>
      <c r="K3105" s="20">
        <v>0.01</v>
      </c>
      <c r="L3105" s="20">
        <v>1.7399999999999999E-5</v>
      </c>
      <c r="M3105" s="20">
        <v>0</v>
      </c>
      <c r="N3105" s="1">
        <v>0</v>
      </c>
      <c r="O3105" s="5">
        <v>50</v>
      </c>
      <c r="P3105" s="5">
        <v>50</v>
      </c>
      <c r="Q3105" s="1">
        <v>1</v>
      </c>
      <c r="R3105" s="1">
        <v>1</v>
      </c>
      <c r="S3105" s="6"/>
      <c r="T3105" s="6"/>
      <c r="W3105" s="1"/>
      <c r="X3105" s="1"/>
      <c r="Y3105" s="1"/>
      <c r="AC3105" s="1"/>
      <c r="AF3105" s="1"/>
      <c r="AG3105" s="1"/>
    </row>
    <row r="3106" spans="1:33" hidden="1" x14ac:dyDescent="0.25">
      <c r="A3106" s="1">
        <v>22</v>
      </c>
      <c r="B3106" s="1">
        <v>2017</v>
      </c>
      <c r="C3106" s="1">
        <v>352870022</v>
      </c>
      <c r="D3106" s="44" t="s">
        <v>371</v>
      </c>
      <c r="E3106" s="20">
        <v>0.25</v>
      </c>
      <c r="F3106" s="20">
        <v>0.23</v>
      </c>
      <c r="G3106" s="20">
        <v>0.02</v>
      </c>
      <c r="H3106" s="20">
        <v>0</v>
      </c>
      <c r="I3106" s="20">
        <v>6.0000000000000001E-3</v>
      </c>
      <c r="J3106" s="20">
        <v>8.3000000000000004E-2</v>
      </c>
      <c r="K3106" s="20">
        <v>0.14000000000000001</v>
      </c>
      <c r="L3106" s="20">
        <v>1.2505E-2</v>
      </c>
      <c r="M3106" s="20">
        <v>4.9388718749999996E-3</v>
      </c>
      <c r="N3106" s="1">
        <v>4</v>
      </c>
      <c r="O3106" s="5">
        <v>47.62</v>
      </c>
      <c r="P3106" s="5">
        <v>52.38</v>
      </c>
      <c r="Q3106" s="1">
        <v>10</v>
      </c>
      <c r="R3106" s="1">
        <v>11</v>
      </c>
      <c r="S3106" s="6">
        <v>129.68516880000001</v>
      </c>
      <c r="T3106" s="6">
        <v>129.68516880000001</v>
      </c>
      <c r="W3106" s="1"/>
      <c r="X3106" s="1"/>
      <c r="Y3106" s="1"/>
      <c r="AC3106" s="1"/>
      <c r="AF3106" s="1"/>
      <c r="AG3106" s="1"/>
    </row>
    <row r="3107" spans="1:33" hidden="1" x14ac:dyDescent="0.25">
      <c r="A3107" s="1">
        <v>17</v>
      </c>
      <c r="B3107" s="1">
        <v>2017</v>
      </c>
      <c r="C3107" s="1">
        <v>352880917</v>
      </c>
      <c r="D3107" s="44" t="s">
        <v>372</v>
      </c>
      <c r="E3107" s="20">
        <v>0.36</v>
      </c>
      <c r="F3107" s="20">
        <v>0.27</v>
      </c>
      <c r="G3107" s="20">
        <v>0.09</v>
      </c>
      <c r="H3107" s="20">
        <v>0.33</v>
      </c>
      <c r="I3107" s="20">
        <v>0.03</v>
      </c>
      <c r="J3107" s="20">
        <v>0.19</v>
      </c>
      <c r="K3107" s="20">
        <v>0.11</v>
      </c>
      <c r="L3107" s="20">
        <v>4.0927699999999997E-2</v>
      </c>
      <c r="M3107" s="20">
        <v>3.7812660625000008E-2</v>
      </c>
      <c r="N3107" s="1">
        <v>6</v>
      </c>
      <c r="O3107" s="5">
        <v>35.71</v>
      </c>
      <c r="P3107" s="5">
        <v>64.290000000000006</v>
      </c>
      <c r="Q3107" s="1">
        <v>15</v>
      </c>
      <c r="R3107" s="1">
        <v>27</v>
      </c>
      <c r="S3107" s="6">
        <v>643.28147999999999</v>
      </c>
      <c r="T3107" s="6">
        <v>643.28147999999999</v>
      </c>
      <c r="W3107" s="1"/>
      <c r="X3107" s="1"/>
      <c r="Y3107" s="1"/>
      <c r="AC3107" s="1"/>
      <c r="AF3107" s="1"/>
      <c r="AG3107" s="1"/>
    </row>
    <row r="3108" spans="1:33" hidden="1" x14ac:dyDescent="0.25">
      <c r="A3108" s="1">
        <v>16</v>
      </c>
      <c r="B3108" s="1">
        <v>2017</v>
      </c>
      <c r="C3108" s="1">
        <v>352885816</v>
      </c>
      <c r="D3108" s="44" t="s">
        <v>373</v>
      </c>
      <c r="E3108" s="20">
        <v>0.23</v>
      </c>
      <c r="F3108" s="20">
        <v>0.17</v>
      </c>
      <c r="G3108" s="20">
        <v>0.06</v>
      </c>
      <c r="H3108" s="20">
        <v>0</v>
      </c>
      <c r="I3108" s="20">
        <v>0</v>
      </c>
      <c r="J3108" s="20">
        <v>0.16600000000000001</v>
      </c>
      <c r="K3108" s="20">
        <v>0.04</v>
      </c>
      <c r="L3108" s="20">
        <v>2.33785E-2</v>
      </c>
      <c r="M3108" s="20">
        <v>7.2894609374999988E-3</v>
      </c>
      <c r="N3108" s="1">
        <v>2</v>
      </c>
      <c r="O3108" s="5">
        <v>18.75</v>
      </c>
      <c r="P3108" s="5">
        <v>81.25</v>
      </c>
      <c r="Q3108" s="1">
        <v>6</v>
      </c>
      <c r="R3108" s="1">
        <v>26</v>
      </c>
      <c r="S3108" s="6">
        <v>133.00200000000001</v>
      </c>
      <c r="T3108" s="6">
        <v>133.00200000000001</v>
      </c>
      <c r="W3108" s="1"/>
      <c r="X3108" s="1"/>
      <c r="Y3108" s="1"/>
      <c r="AC3108" s="1"/>
      <c r="AF3108" s="1"/>
      <c r="AG3108" s="1"/>
    </row>
    <row r="3109" spans="1:33" hidden="1" x14ac:dyDescent="0.25">
      <c r="A3109" s="1">
        <v>21</v>
      </c>
      <c r="B3109" s="1">
        <v>2017</v>
      </c>
      <c r="C3109" s="1">
        <v>352890821</v>
      </c>
      <c r="D3109" s="44" t="s">
        <v>374</v>
      </c>
      <c r="E3109" s="20">
        <v>0.02</v>
      </c>
      <c r="F3109" s="20">
        <v>0</v>
      </c>
      <c r="G3109" s="20">
        <v>0.02</v>
      </c>
      <c r="H3109" s="20">
        <v>0</v>
      </c>
      <c r="I3109" s="20">
        <v>1.6E-2</v>
      </c>
      <c r="J3109" s="20">
        <v>0</v>
      </c>
      <c r="K3109" s="20">
        <v>0</v>
      </c>
      <c r="L3109" s="20">
        <v>1.6090000000000001E-4</v>
      </c>
      <c r="M3109" s="20">
        <v>8.6726843749999998E-3</v>
      </c>
      <c r="N3109" s="1">
        <v>0</v>
      </c>
      <c r="O3109" s="5">
        <v>0</v>
      </c>
      <c r="P3109" s="5">
        <v>100</v>
      </c>
      <c r="Q3109" s="1">
        <v>0</v>
      </c>
      <c r="R3109" s="1">
        <v>12</v>
      </c>
      <c r="S3109" s="6">
        <v>160.70756399999999</v>
      </c>
      <c r="T3109" s="6">
        <v>160.70756399999999</v>
      </c>
      <c r="W3109" s="1"/>
      <c r="X3109" s="1"/>
      <c r="Y3109" s="1"/>
      <c r="AC3109" s="1"/>
      <c r="AF3109" s="1"/>
      <c r="AG3109" s="1"/>
    </row>
    <row r="3110" spans="1:33" hidden="1" x14ac:dyDescent="0.25">
      <c r="A3110" s="1">
        <v>17</v>
      </c>
      <c r="B3110" s="1">
        <v>2017</v>
      </c>
      <c r="C3110" s="1">
        <v>352900517</v>
      </c>
      <c r="D3110" s="44" t="s">
        <v>375</v>
      </c>
      <c r="E3110" s="20">
        <v>0</v>
      </c>
      <c r="F3110" s="20">
        <v>0</v>
      </c>
      <c r="G3110" s="20">
        <v>0</v>
      </c>
      <c r="H3110" s="20">
        <v>0</v>
      </c>
      <c r="I3110" s="20">
        <v>0</v>
      </c>
      <c r="J3110" s="20">
        <v>0</v>
      </c>
      <c r="K3110" s="20">
        <v>0</v>
      </c>
      <c r="L3110" s="20">
        <v>0</v>
      </c>
      <c r="M3110" s="20">
        <v>0</v>
      </c>
      <c r="N3110" s="1">
        <v>1</v>
      </c>
      <c r="O3110" s="5">
        <v>0</v>
      </c>
      <c r="P3110" s="5">
        <v>0</v>
      </c>
      <c r="Q3110" s="1">
        <v>0</v>
      </c>
      <c r="R3110" s="1">
        <v>0</v>
      </c>
      <c r="S3110" s="6"/>
      <c r="T3110" s="6"/>
      <c r="W3110" s="1"/>
      <c r="X3110" s="1"/>
      <c r="Y3110" s="1"/>
      <c r="AC3110" s="1"/>
      <c r="AF3110" s="1"/>
      <c r="AG3110" s="1"/>
    </row>
    <row r="3111" spans="1:33" hidden="1" x14ac:dyDescent="0.25">
      <c r="A3111" s="1">
        <v>20</v>
      </c>
      <c r="B3111" s="1">
        <v>2017</v>
      </c>
      <c r="C3111" s="1">
        <v>352900520</v>
      </c>
      <c r="D3111" s="44" t="s">
        <v>375</v>
      </c>
      <c r="E3111" s="20">
        <v>0.21000000000000002</v>
      </c>
      <c r="F3111" s="20">
        <v>0.1</v>
      </c>
      <c r="G3111" s="20">
        <v>0.11</v>
      </c>
      <c r="H3111" s="20">
        <v>0</v>
      </c>
      <c r="I3111" s="20">
        <v>0.129</v>
      </c>
      <c r="J3111" s="20">
        <v>8.9999999999999993E-3</v>
      </c>
      <c r="K3111" s="20">
        <v>0.02</v>
      </c>
      <c r="L3111" s="20">
        <v>4.6904099999999997E-2</v>
      </c>
      <c r="M3111" s="20">
        <v>0</v>
      </c>
      <c r="N3111" s="1">
        <v>17</v>
      </c>
      <c r="O3111" s="5">
        <v>20.37</v>
      </c>
      <c r="P3111" s="5">
        <v>79.63</v>
      </c>
      <c r="Q3111" s="1">
        <v>22</v>
      </c>
      <c r="R3111" s="1">
        <v>86</v>
      </c>
      <c r="S3111" s="6"/>
      <c r="T3111" s="6"/>
      <c r="W3111" s="1"/>
      <c r="X3111" s="1"/>
      <c r="Y3111" s="1"/>
      <c r="AC3111" s="1"/>
      <c r="AF3111" s="1"/>
      <c r="AG3111" s="1"/>
    </row>
    <row r="3112" spans="1:33" hidden="1" x14ac:dyDescent="0.25">
      <c r="A3112" s="1">
        <v>21</v>
      </c>
      <c r="B3112" s="1">
        <v>2017</v>
      </c>
      <c r="C3112" s="1">
        <v>352900521</v>
      </c>
      <c r="D3112" s="44" t="s">
        <v>375</v>
      </c>
      <c r="E3112" s="20">
        <v>0.31</v>
      </c>
      <c r="F3112" s="20">
        <v>0.18</v>
      </c>
      <c r="G3112" s="20">
        <v>0.13</v>
      </c>
      <c r="H3112" s="20">
        <v>0</v>
      </c>
      <c r="I3112" s="20">
        <v>0.16700000000000001</v>
      </c>
      <c r="J3112" s="20">
        <v>8.3000000000000004E-2</v>
      </c>
      <c r="K3112" s="20">
        <v>0.01</v>
      </c>
      <c r="L3112" s="20">
        <v>5.6760900000000003E-2</v>
      </c>
      <c r="M3112" s="20">
        <v>0.78509550599537026</v>
      </c>
      <c r="N3112" s="1">
        <v>14</v>
      </c>
      <c r="O3112" s="5">
        <v>16.84</v>
      </c>
      <c r="P3112" s="5">
        <v>83.16</v>
      </c>
      <c r="Q3112" s="1">
        <v>16</v>
      </c>
      <c r="R3112" s="1">
        <v>79</v>
      </c>
      <c r="S3112" s="6">
        <v>9706.2191999999995</v>
      </c>
      <c r="T3112" s="6">
        <v>0</v>
      </c>
      <c r="W3112" s="1"/>
      <c r="X3112" s="1"/>
      <c r="Y3112" s="1"/>
      <c r="AC3112" s="1"/>
      <c r="AF3112" s="1"/>
      <c r="AG3112" s="1"/>
    </row>
    <row r="3113" spans="1:33" hidden="1" x14ac:dyDescent="0.25">
      <c r="A3113" s="1">
        <v>18</v>
      </c>
      <c r="B3113" s="1">
        <v>2017</v>
      </c>
      <c r="C3113" s="1">
        <v>352910418</v>
      </c>
      <c r="D3113" s="44" t="s">
        <v>376</v>
      </c>
      <c r="E3113" s="20">
        <v>0.01</v>
      </c>
      <c r="F3113" s="20">
        <v>0</v>
      </c>
      <c r="G3113" s="20">
        <v>0.01</v>
      </c>
      <c r="H3113" s="20">
        <v>0</v>
      </c>
      <c r="I3113" s="20">
        <v>3.0000000000000001E-3</v>
      </c>
      <c r="J3113" s="20">
        <v>0</v>
      </c>
      <c r="K3113" s="20">
        <v>0.01</v>
      </c>
      <c r="L3113" s="20">
        <v>2.921E-4</v>
      </c>
      <c r="M3113" s="20">
        <v>4.3416406249999996E-3</v>
      </c>
      <c r="N3113" s="1">
        <v>5</v>
      </c>
      <c r="O3113" s="5">
        <v>58.33</v>
      </c>
      <c r="P3113" s="5">
        <v>41.67</v>
      </c>
      <c r="Q3113" s="1">
        <v>21</v>
      </c>
      <c r="R3113" s="1">
        <v>15</v>
      </c>
      <c r="S3113" s="6">
        <v>89.120347199999998</v>
      </c>
      <c r="T3113" s="6">
        <v>89.120347199999998</v>
      </c>
      <c r="W3113" s="1"/>
      <c r="X3113" s="1"/>
      <c r="Y3113" s="1"/>
      <c r="AC3113" s="1"/>
      <c r="AF3113" s="1"/>
      <c r="AG3113" s="1"/>
    </row>
    <row r="3114" spans="1:33" hidden="1" x14ac:dyDescent="0.25">
      <c r="A3114" s="1">
        <v>21</v>
      </c>
      <c r="B3114" s="1">
        <v>2017</v>
      </c>
      <c r="C3114" s="1">
        <v>352920321</v>
      </c>
      <c r="D3114" s="44" t="s">
        <v>377</v>
      </c>
      <c r="E3114" s="20">
        <v>6.0000000000000005E-2</v>
      </c>
      <c r="F3114" s="20">
        <v>0.05</v>
      </c>
      <c r="G3114" s="20">
        <v>0.01</v>
      </c>
      <c r="H3114" s="20">
        <v>0</v>
      </c>
      <c r="I3114" s="20">
        <v>2E-3</v>
      </c>
      <c r="J3114" s="20">
        <v>5.0000000000000001E-3</v>
      </c>
      <c r="K3114" s="20">
        <v>0.04</v>
      </c>
      <c r="L3114" s="20">
        <v>1.2654800000000001E-2</v>
      </c>
      <c r="M3114" s="20">
        <v>7.683618055555555E-2</v>
      </c>
      <c r="N3114" s="1">
        <v>24</v>
      </c>
      <c r="O3114" s="5">
        <v>56.52</v>
      </c>
      <c r="P3114" s="5">
        <v>43.48</v>
      </c>
      <c r="Q3114" s="1">
        <v>13</v>
      </c>
      <c r="R3114" s="1">
        <v>10</v>
      </c>
      <c r="S3114" s="6">
        <v>1172.9123999999999</v>
      </c>
      <c r="T3114" s="6">
        <v>1172.9123999999999</v>
      </c>
      <c r="W3114" s="1"/>
      <c r="X3114" s="1"/>
      <c r="Y3114" s="1"/>
      <c r="AC3114" s="1"/>
      <c r="AF3114" s="1"/>
      <c r="AG3114" s="1"/>
    </row>
    <row r="3115" spans="1:33" hidden="1" x14ac:dyDescent="0.25">
      <c r="A3115" s="1">
        <v>22</v>
      </c>
      <c r="B3115" s="1">
        <v>2017</v>
      </c>
      <c r="C3115" s="1">
        <v>352920322</v>
      </c>
      <c r="D3115" s="44" t="s">
        <v>377</v>
      </c>
      <c r="E3115" s="20">
        <v>0.2</v>
      </c>
      <c r="F3115" s="20">
        <v>0.2</v>
      </c>
      <c r="G3115" s="20">
        <v>0</v>
      </c>
      <c r="H3115" s="20">
        <v>0</v>
      </c>
      <c r="I3115" s="20">
        <v>0</v>
      </c>
      <c r="J3115" s="20">
        <v>8.3000000000000004E-2</v>
      </c>
      <c r="K3115" s="20">
        <v>0.12</v>
      </c>
      <c r="L3115" s="20">
        <v>9.0399999999999996E-4</v>
      </c>
      <c r="M3115" s="20">
        <v>0</v>
      </c>
      <c r="N3115" s="1">
        <v>2</v>
      </c>
      <c r="O3115" s="5">
        <v>50</v>
      </c>
      <c r="P3115" s="5">
        <v>50</v>
      </c>
      <c r="Q3115" s="1">
        <v>4</v>
      </c>
      <c r="R3115" s="1">
        <v>4</v>
      </c>
      <c r="S3115" s="6"/>
      <c r="T3115" s="6"/>
      <c r="W3115" s="1"/>
      <c r="X3115" s="1"/>
      <c r="Y3115" s="1"/>
      <c r="AC3115" s="1"/>
      <c r="AF3115" s="1"/>
      <c r="AG3115" s="1"/>
    </row>
    <row r="3116" spans="1:33" hidden="1" x14ac:dyDescent="0.25">
      <c r="A3116" s="1">
        <v>9</v>
      </c>
      <c r="B3116" s="1">
        <v>2017</v>
      </c>
      <c r="C3116" s="1">
        <v>35293029</v>
      </c>
      <c r="D3116" s="44" t="s">
        <v>378</v>
      </c>
      <c r="E3116" s="20">
        <v>0</v>
      </c>
      <c r="F3116" s="20">
        <v>0</v>
      </c>
      <c r="G3116" s="20">
        <v>0</v>
      </c>
      <c r="H3116" s="20">
        <v>0</v>
      </c>
      <c r="I3116" s="20">
        <v>0</v>
      </c>
      <c r="J3116" s="20">
        <v>0</v>
      </c>
      <c r="K3116" s="20">
        <v>0</v>
      </c>
      <c r="L3116" s="20">
        <v>0</v>
      </c>
      <c r="M3116" s="20">
        <v>0</v>
      </c>
      <c r="N3116" s="1">
        <v>0</v>
      </c>
      <c r="O3116" s="5">
        <v>100</v>
      </c>
      <c r="P3116" s="5">
        <v>0</v>
      </c>
      <c r="Q3116" s="1">
        <v>1</v>
      </c>
      <c r="R3116" s="1">
        <v>0</v>
      </c>
      <c r="S3116" s="6"/>
      <c r="T3116" s="6"/>
      <c r="W3116" s="1"/>
      <c r="X3116" s="1"/>
      <c r="Y3116" s="1"/>
      <c r="AC3116" s="1"/>
      <c r="AF3116" s="1"/>
      <c r="AG3116" s="1"/>
    </row>
    <row r="3117" spans="1:33" hidden="1" x14ac:dyDescent="0.25">
      <c r="A3117" s="1">
        <v>13</v>
      </c>
      <c r="B3117" s="1">
        <v>2017</v>
      </c>
      <c r="C3117" s="1">
        <v>352930213</v>
      </c>
      <c r="D3117" s="44" t="s">
        <v>378</v>
      </c>
      <c r="E3117" s="20">
        <v>0.04</v>
      </c>
      <c r="F3117" s="20">
        <v>0.04</v>
      </c>
      <c r="G3117" s="20">
        <v>0</v>
      </c>
      <c r="H3117" s="20">
        <v>0</v>
      </c>
      <c r="I3117" s="20">
        <v>0</v>
      </c>
      <c r="J3117" s="20">
        <v>0</v>
      </c>
      <c r="K3117" s="20">
        <v>0.04</v>
      </c>
      <c r="L3117" s="20">
        <v>3.6460000000000003E-4</v>
      </c>
      <c r="M3117" s="20">
        <v>0</v>
      </c>
      <c r="N3117" s="1">
        <v>23</v>
      </c>
      <c r="O3117" s="5">
        <v>64.290000000000006</v>
      </c>
      <c r="P3117" s="5">
        <v>35.71</v>
      </c>
      <c r="Q3117" s="1">
        <v>9</v>
      </c>
      <c r="R3117" s="1">
        <v>5</v>
      </c>
      <c r="S3117" s="6"/>
      <c r="T3117" s="6"/>
      <c r="W3117" s="1"/>
      <c r="X3117" s="1"/>
      <c r="Y3117" s="1"/>
      <c r="AC3117" s="1"/>
      <c r="AF3117" s="1"/>
      <c r="AG3117" s="1"/>
    </row>
    <row r="3118" spans="1:33" hidden="1" x14ac:dyDescent="0.25">
      <c r="A3118" s="1">
        <v>16</v>
      </c>
      <c r="B3118" s="1">
        <v>2017</v>
      </c>
      <c r="C3118" s="1">
        <v>352930216</v>
      </c>
      <c r="D3118" s="44" t="s">
        <v>378</v>
      </c>
      <c r="E3118" s="20">
        <v>1.3199999999999998</v>
      </c>
      <c r="F3118" s="20">
        <v>0.15</v>
      </c>
      <c r="G3118" s="20">
        <v>1.17</v>
      </c>
      <c r="H3118" s="20">
        <v>0</v>
      </c>
      <c r="I3118" s="20">
        <v>0.35799999999999998</v>
      </c>
      <c r="J3118" s="20">
        <v>0.33300000000000002</v>
      </c>
      <c r="K3118" s="20">
        <v>0.61</v>
      </c>
      <c r="L3118" s="20">
        <v>1.5265000000000001E-2</v>
      </c>
      <c r="M3118" s="20">
        <v>0.24099505787037037</v>
      </c>
      <c r="N3118" s="1">
        <v>32</v>
      </c>
      <c r="O3118" s="5">
        <v>17.96</v>
      </c>
      <c r="P3118" s="5">
        <v>82.04</v>
      </c>
      <c r="Q3118" s="1">
        <v>30</v>
      </c>
      <c r="R3118" s="1">
        <v>137</v>
      </c>
      <c r="S3118" s="6">
        <v>4363.0379999999996</v>
      </c>
      <c r="T3118" s="6">
        <v>4363.0379999999996</v>
      </c>
      <c r="W3118" s="1"/>
      <c r="X3118" s="1"/>
      <c r="Y3118" s="1"/>
      <c r="AC3118" s="1"/>
      <c r="AF3118" s="1"/>
      <c r="AG3118" s="1"/>
    </row>
    <row r="3119" spans="1:33" hidden="1" x14ac:dyDescent="0.25">
      <c r="A3119" s="1">
        <v>6</v>
      </c>
      <c r="B3119" s="1">
        <v>2017</v>
      </c>
      <c r="C3119" s="1">
        <v>35294016</v>
      </c>
      <c r="D3119" s="44" t="s">
        <v>379</v>
      </c>
      <c r="E3119" s="20">
        <v>0.13</v>
      </c>
      <c r="F3119" s="20">
        <v>0</v>
      </c>
      <c r="G3119" s="20">
        <v>0.13</v>
      </c>
      <c r="H3119" s="20">
        <v>0</v>
      </c>
      <c r="I3119" s="20">
        <v>0</v>
      </c>
      <c r="J3119" s="20">
        <v>7.3999999999999996E-2</v>
      </c>
      <c r="K3119" s="20">
        <v>0</v>
      </c>
      <c r="L3119" s="20">
        <v>5.5737599999999998E-2</v>
      </c>
      <c r="M3119" s="20">
        <v>1.537024222627315</v>
      </c>
      <c r="N3119" s="1">
        <v>4</v>
      </c>
      <c r="O3119" s="5">
        <v>5.56</v>
      </c>
      <c r="P3119" s="5">
        <v>94.44</v>
      </c>
      <c r="Q3119" s="1">
        <v>4</v>
      </c>
      <c r="R3119" s="1">
        <v>68</v>
      </c>
      <c r="S3119" s="6">
        <v>22702.9257</v>
      </c>
      <c r="T3119" s="6">
        <v>13848.784680000001</v>
      </c>
      <c r="W3119" s="1"/>
      <c r="X3119" s="1"/>
      <c r="Y3119" s="1"/>
      <c r="AC3119" s="1"/>
      <c r="AF3119" s="1"/>
      <c r="AG3119" s="1"/>
    </row>
    <row r="3120" spans="1:33" hidden="1" x14ac:dyDescent="0.25">
      <c r="A3120" s="1">
        <v>16</v>
      </c>
      <c r="B3120" s="1">
        <v>2017</v>
      </c>
      <c r="C3120" s="1">
        <v>352950016</v>
      </c>
      <c r="D3120" s="44" t="s">
        <v>380</v>
      </c>
      <c r="E3120" s="20">
        <v>0.13</v>
      </c>
      <c r="F3120" s="20">
        <v>7.0000000000000007E-2</v>
      </c>
      <c r="G3120" s="20">
        <v>0.06</v>
      </c>
      <c r="H3120" s="20">
        <v>0</v>
      </c>
      <c r="I3120" s="20">
        <v>2.5999999999999999E-2</v>
      </c>
      <c r="J3120" s="20">
        <v>0.06</v>
      </c>
      <c r="K3120" s="20">
        <v>0.02</v>
      </c>
      <c r="L3120" s="20">
        <v>2.2939899999999999E-2</v>
      </c>
      <c r="M3120" s="20">
        <v>1.2113459089381721E-2</v>
      </c>
      <c r="N3120" s="1">
        <v>6</v>
      </c>
      <c r="O3120" s="5">
        <v>31.43</v>
      </c>
      <c r="P3120" s="5">
        <v>68.569999999999993</v>
      </c>
      <c r="Q3120" s="1">
        <v>11</v>
      </c>
      <c r="R3120" s="1">
        <v>24</v>
      </c>
      <c r="S3120" s="6">
        <v>234.036</v>
      </c>
      <c r="T3120" s="6">
        <v>234.036</v>
      </c>
      <c r="W3120" s="1"/>
      <c r="X3120" s="1"/>
      <c r="Y3120" s="1"/>
      <c r="AC3120" s="1"/>
      <c r="AF3120" s="1"/>
      <c r="AG3120" s="1"/>
    </row>
    <row r="3121" spans="1:33" hidden="1" x14ac:dyDescent="0.25">
      <c r="A3121" s="1">
        <v>15</v>
      </c>
      <c r="B3121" s="1">
        <v>2017</v>
      </c>
      <c r="C3121" s="1">
        <v>352960915</v>
      </c>
      <c r="D3121" s="44" t="s">
        <v>381</v>
      </c>
      <c r="E3121" s="20">
        <v>0.09</v>
      </c>
      <c r="F3121" s="20">
        <v>0.08</v>
      </c>
      <c r="G3121" s="20">
        <v>0.01</v>
      </c>
      <c r="H3121" s="20">
        <v>0</v>
      </c>
      <c r="I3121" s="20">
        <v>8.9999999999999993E-3</v>
      </c>
      <c r="J3121" s="20">
        <v>0</v>
      </c>
      <c r="K3121" s="20">
        <v>0.08</v>
      </c>
      <c r="L3121" s="20">
        <v>2.9445000000000001E-3</v>
      </c>
      <c r="M3121" s="20">
        <v>9.5249934895833329E-3</v>
      </c>
      <c r="N3121" s="1">
        <v>2</v>
      </c>
      <c r="O3121" s="5">
        <v>47.83</v>
      </c>
      <c r="P3121" s="5">
        <v>52.17</v>
      </c>
      <c r="Q3121" s="1">
        <v>11</v>
      </c>
      <c r="R3121" s="1">
        <v>12</v>
      </c>
      <c r="S3121" s="6">
        <v>145.80000000000001</v>
      </c>
      <c r="T3121" s="6">
        <v>145.80000000000001</v>
      </c>
      <c r="W3121" s="1"/>
      <c r="X3121" s="1"/>
      <c r="Y3121" s="1"/>
      <c r="AC3121" s="1"/>
      <c r="AF3121" s="1"/>
      <c r="AG3121" s="1"/>
    </row>
    <row r="3122" spans="1:33" hidden="1" x14ac:dyDescent="0.25">
      <c r="A3122" s="1">
        <v>18</v>
      </c>
      <c r="B3122" s="1">
        <v>2017</v>
      </c>
      <c r="C3122" s="1">
        <v>352960918</v>
      </c>
      <c r="D3122" s="44" t="s">
        <v>381</v>
      </c>
      <c r="E3122" s="20">
        <v>0.22</v>
      </c>
      <c r="F3122" s="20">
        <v>0.1</v>
      </c>
      <c r="G3122" s="20">
        <v>0.12</v>
      </c>
      <c r="H3122" s="20">
        <v>0</v>
      </c>
      <c r="I3122" s="20">
        <v>0</v>
      </c>
      <c r="J3122" s="20">
        <v>0.20300000000000001</v>
      </c>
      <c r="K3122" s="20">
        <v>0.01</v>
      </c>
      <c r="L3122" s="20">
        <v>2.5788999999999999E-3</v>
      </c>
      <c r="M3122" s="20">
        <v>0</v>
      </c>
      <c r="N3122" s="1">
        <v>1</v>
      </c>
      <c r="O3122" s="5">
        <v>50</v>
      </c>
      <c r="P3122" s="5">
        <v>50</v>
      </c>
      <c r="Q3122" s="1">
        <v>4</v>
      </c>
      <c r="R3122" s="1">
        <v>4</v>
      </c>
      <c r="S3122" s="6"/>
      <c r="T3122" s="6"/>
      <c r="W3122" s="1"/>
      <c r="X3122" s="1"/>
      <c r="Y3122" s="1"/>
      <c r="AC3122" s="1"/>
      <c r="AF3122" s="1"/>
      <c r="AG3122" s="1"/>
    </row>
    <row r="3123" spans="1:33" hidden="1" x14ac:dyDescent="0.25">
      <c r="A3123" s="1">
        <v>15</v>
      </c>
      <c r="B3123" s="1">
        <v>2017</v>
      </c>
      <c r="C3123" s="1">
        <v>352965815</v>
      </c>
      <c r="D3123" s="44" t="s">
        <v>382</v>
      </c>
      <c r="E3123" s="20">
        <v>0.09</v>
      </c>
      <c r="F3123" s="20">
        <v>0.08</v>
      </c>
      <c r="G3123" s="20">
        <v>0.01</v>
      </c>
      <c r="H3123" s="20">
        <v>0.16</v>
      </c>
      <c r="I3123" s="20">
        <v>5.0000000000000001E-3</v>
      </c>
      <c r="J3123" s="20">
        <v>0</v>
      </c>
      <c r="K3123" s="20">
        <v>0.08</v>
      </c>
      <c r="L3123" s="20">
        <v>2.0680000000000001E-4</v>
      </c>
      <c r="M3123" s="20">
        <v>4.5128671875000002E-3</v>
      </c>
      <c r="N3123" s="1">
        <v>4</v>
      </c>
      <c r="O3123" s="5">
        <v>78.569999999999993</v>
      </c>
      <c r="P3123" s="5">
        <v>21.43</v>
      </c>
      <c r="Q3123" s="1">
        <v>22</v>
      </c>
      <c r="R3123" s="1">
        <v>6</v>
      </c>
      <c r="S3123" s="6">
        <v>79.464688199999998</v>
      </c>
      <c r="T3123" s="6">
        <v>79.464688199999998</v>
      </c>
      <c r="W3123" s="1"/>
      <c r="X3123" s="1"/>
      <c r="Y3123" s="1"/>
      <c r="AC3123" s="1"/>
      <c r="AF3123" s="1"/>
      <c r="AG3123" s="1"/>
    </row>
    <row r="3124" spans="1:33" hidden="1" x14ac:dyDescent="0.25">
      <c r="A3124" s="1">
        <v>8</v>
      </c>
      <c r="B3124" s="1">
        <v>2017</v>
      </c>
      <c r="C3124" s="1">
        <v>35297088</v>
      </c>
      <c r="D3124" s="44" t="s">
        <v>383</v>
      </c>
      <c r="E3124" s="20">
        <v>0.5</v>
      </c>
      <c r="F3124" s="20">
        <v>0.41</v>
      </c>
      <c r="G3124" s="20">
        <v>0.09</v>
      </c>
      <c r="H3124" s="20">
        <v>1.53</v>
      </c>
      <c r="I3124" s="20">
        <v>9.1999999999999998E-2</v>
      </c>
      <c r="J3124" s="20">
        <v>0</v>
      </c>
      <c r="K3124" s="20">
        <v>0.41</v>
      </c>
      <c r="L3124" s="20">
        <v>6.3170000000000001E-4</v>
      </c>
      <c r="M3124" s="20">
        <v>5.4429601506944446E-2</v>
      </c>
      <c r="N3124" s="1">
        <v>5</v>
      </c>
      <c r="O3124" s="5">
        <v>48.84</v>
      </c>
      <c r="P3124" s="5">
        <v>51.16</v>
      </c>
      <c r="Q3124" s="1">
        <v>21</v>
      </c>
      <c r="R3124" s="1">
        <v>22</v>
      </c>
      <c r="S3124" s="6">
        <v>1037.0447389999999</v>
      </c>
      <c r="T3124" s="6">
        <v>1037.0447389999999</v>
      </c>
      <c r="W3124" s="1"/>
      <c r="X3124" s="1"/>
      <c r="Y3124" s="1"/>
      <c r="AC3124" s="1"/>
      <c r="AF3124" s="1"/>
      <c r="AG3124" s="1"/>
    </row>
    <row r="3125" spans="1:33" hidden="1" x14ac:dyDescent="0.25">
      <c r="A3125" s="1">
        <v>10</v>
      </c>
      <c r="B3125" s="1">
        <v>2017</v>
      </c>
      <c r="C3125" s="1">
        <v>352980710</v>
      </c>
      <c r="D3125" s="44" t="s">
        <v>384</v>
      </c>
      <c r="E3125" s="20">
        <v>0</v>
      </c>
      <c r="F3125" s="20">
        <v>0</v>
      </c>
      <c r="G3125" s="20">
        <v>0</v>
      </c>
      <c r="H3125" s="20">
        <v>0</v>
      </c>
      <c r="I3125" s="20">
        <v>0</v>
      </c>
      <c r="J3125" s="20">
        <v>0</v>
      </c>
      <c r="K3125" s="20">
        <v>0</v>
      </c>
      <c r="L3125" s="20">
        <v>0</v>
      </c>
      <c r="M3125" s="20">
        <v>0</v>
      </c>
      <c r="N3125" s="1">
        <v>0</v>
      </c>
      <c r="O3125" s="5">
        <v>0</v>
      </c>
      <c r="P3125" s="5">
        <v>0</v>
      </c>
      <c r="Q3125" s="1">
        <v>0</v>
      </c>
      <c r="R3125" s="1">
        <v>0</v>
      </c>
      <c r="S3125" s="6"/>
      <c r="T3125" s="6"/>
      <c r="W3125" s="1"/>
      <c r="X3125" s="1"/>
      <c r="Y3125" s="1"/>
      <c r="AC3125" s="1"/>
      <c r="AF3125" s="1"/>
      <c r="AG3125" s="1"/>
    </row>
    <row r="3126" spans="1:33" hidden="1" x14ac:dyDescent="0.25">
      <c r="A3126" s="1">
        <v>13</v>
      </c>
      <c r="B3126" s="1">
        <v>2017</v>
      </c>
      <c r="C3126" s="1">
        <v>352980713</v>
      </c>
      <c r="D3126" s="44" t="s">
        <v>384</v>
      </c>
      <c r="E3126" s="20">
        <v>0.03</v>
      </c>
      <c r="F3126" s="20">
        <v>0</v>
      </c>
      <c r="G3126" s="20">
        <v>0.03</v>
      </c>
      <c r="H3126" s="20">
        <v>0</v>
      </c>
      <c r="I3126" s="20">
        <v>2.3E-2</v>
      </c>
      <c r="J3126" s="20">
        <v>4.0000000000000001E-3</v>
      </c>
      <c r="K3126" s="20">
        <v>0</v>
      </c>
      <c r="L3126" s="20">
        <v>0</v>
      </c>
      <c r="M3126" s="20">
        <v>3.6151205611111112E-2</v>
      </c>
      <c r="N3126" s="1">
        <v>0</v>
      </c>
      <c r="O3126" s="5">
        <v>25</v>
      </c>
      <c r="P3126" s="5">
        <v>75</v>
      </c>
      <c r="Q3126" s="1">
        <v>1</v>
      </c>
      <c r="R3126" s="1">
        <v>3</v>
      </c>
      <c r="S3126" s="6">
        <v>660.90599999999995</v>
      </c>
      <c r="T3126" s="6">
        <v>660.90599999999995</v>
      </c>
      <c r="W3126" s="1"/>
      <c r="X3126" s="1"/>
      <c r="Y3126" s="1"/>
      <c r="AC3126" s="1"/>
      <c r="AF3126" s="1"/>
      <c r="AG3126" s="1"/>
    </row>
    <row r="3127" spans="1:33" hidden="1" x14ac:dyDescent="0.25">
      <c r="A3127" s="1">
        <v>15</v>
      </c>
      <c r="B3127" s="1">
        <v>2017</v>
      </c>
      <c r="C3127" s="1">
        <v>353000315</v>
      </c>
      <c r="D3127" s="44" t="s">
        <v>385</v>
      </c>
      <c r="E3127" s="20">
        <v>0.01</v>
      </c>
      <c r="F3127" s="20">
        <v>0</v>
      </c>
      <c r="G3127" s="20">
        <v>0.01</v>
      </c>
      <c r="H3127" s="20">
        <v>0</v>
      </c>
      <c r="I3127" s="20">
        <v>6.0000000000000001E-3</v>
      </c>
      <c r="J3127" s="20">
        <v>0</v>
      </c>
      <c r="K3127" s="20">
        <v>0</v>
      </c>
      <c r="L3127" s="20">
        <v>5.2890000000000001E-4</v>
      </c>
      <c r="M3127" s="20">
        <v>4.832588541666666E-3</v>
      </c>
      <c r="N3127" s="1">
        <v>0</v>
      </c>
      <c r="O3127" s="5">
        <v>0</v>
      </c>
      <c r="P3127" s="5">
        <v>100</v>
      </c>
      <c r="Q3127" s="1">
        <v>0</v>
      </c>
      <c r="R3127" s="1">
        <v>10</v>
      </c>
      <c r="S3127" s="6">
        <v>108.083727</v>
      </c>
      <c r="T3127" s="6">
        <v>108.083727</v>
      </c>
      <c r="W3127" s="1"/>
      <c r="X3127" s="1"/>
      <c r="Y3127" s="1"/>
      <c r="AC3127" s="1"/>
      <c r="AF3127" s="1"/>
      <c r="AG3127" s="1"/>
    </row>
    <row r="3128" spans="1:33" hidden="1" x14ac:dyDescent="0.25">
      <c r="A3128" s="1">
        <v>11</v>
      </c>
      <c r="B3128" s="1">
        <v>2017</v>
      </c>
      <c r="C3128" s="1">
        <v>352990611</v>
      </c>
      <c r="D3128" s="44" t="s">
        <v>386</v>
      </c>
      <c r="E3128" s="20">
        <v>0.16</v>
      </c>
      <c r="F3128" s="20">
        <v>0.16</v>
      </c>
      <c r="G3128" s="20">
        <v>0</v>
      </c>
      <c r="H3128" s="20">
        <v>0</v>
      </c>
      <c r="I3128" s="20">
        <v>0.04</v>
      </c>
      <c r="J3128" s="20">
        <v>4.0000000000000001E-3</v>
      </c>
      <c r="K3128" s="20">
        <v>0.05</v>
      </c>
      <c r="L3128" s="20">
        <v>6.9771299999999994E-2</v>
      </c>
      <c r="M3128" s="20">
        <v>3.4276348622685186E-2</v>
      </c>
      <c r="N3128" s="1">
        <v>84</v>
      </c>
      <c r="O3128" s="5">
        <v>78.569999999999993</v>
      </c>
      <c r="P3128" s="5">
        <v>21.43</v>
      </c>
      <c r="Q3128" s="1">
        <v>44</v>
      </c>
      <c r="R3128" s="1">
        <v>12</v>
      </c>
      <c r="S3128" s="6">
        <v>439.3116</v>
      </c>
      <c r="T3128" s="6">
        <v>407.24185319999998</v>
      </c>
      <c r="W3128" s="1"/>
      <c r="X3128" s="1"/>
      <c r="Y3128" s="1"/>
      <c r="AC3128" s="1"/>
      <c r="AF3128" s="1"/>
      <c r="AG3128" s="1"/>
    </row>
    <row r="3129" spans="1:33" hidden="1" x14ac:dyDescent="0.25">
      <c r="A3129" s="1">
        <v>19</v>
      </c>
      <c r="B3129" s="1">
        <v>2017</v>
      </c>
      <c r="C3129" s="1">
        <v>353010219</v>
      </c>
      <c r="D3129" s="44" t="s">
        <v>387</v>
      </c>
      <c r="E3129" s="20">
        <v>0.03</v>
      </c>
      <c r="F3129" s="20">
        <v>0.02</v>
      </c>
      <c r="G3129" s="20">
        <v>0.01</v>
      </c>
      <c r="H3129" s="20">
        <v>0</v>
      </c>
      <c r="I3129" s="20">
        <v>2.5000000000000001E-2</v>
      </c>
      <c r="J3129" s="20">
        <v>2E-3</v>
      </c>
      <c r="K3129" s="20">
        <v>0</v>
      </c>
      <c r="L3129" s="20">
        <v>9.525E-4</v>
      </c>
      <c r="M3129" s="20">
        <v>8.5190325329861108E-2</v>
      </c>
      <c r="N3129" s="1">
        <v>1</v>
      </c>
      <c r="O3129" s="5">
        <v>4.3499999999999996</v>
      </c>
      <c r="P3129" s="5">
        <v>95.65</v>
      </c>
      <c r="Q3129" s="1">
        <v>1</v>
      </c>
      <c r="R3129" s="1">
        <v>22</v>
      </c>
      <c r="S3129" s="6">
        <v>1267.731</v>
      </c>
      <c r="T3129" s="6">
        <v>1267.731</v>
      </c>
      <c r="W3129" s="1"/>
      <c r="X3129" s="1"/>
      <c r="Y3129" s="1"/>
      <c r="AC3129" s="1"/>
      <c r="AF3129" s="1"/>
      <c r="AG3129" s="1"/>
    </row>
    <row r="3130" spans="1:33" hidden="1" x14ac:dyDescent="0.25">
      <c r="A3130" s="1">
        <v>20</v>
      </c>
      <c r="B3130" s="1">
        <v>2017</v>
      </c>
      <c r="C3130" s="1">
        <v>353010220</v>
      </c>
      <c r="D3130" s="44" t="s">
        <v>387</v>
      </c>
      <c r="E3130" s="20">
        <v>0.08</v>
      </c>
      <c r="F3130" s="20">
        <v>0.05</v>
      </c>
      <c r="G3130" s="20">
        <v>0.03</v>
      </c>
      <c r="H3130" s="20">
        <v>0</v>
      </c>
      <c r="I3130" s="20">
        <v>0</v>
      </c>
      <c r="J3130" s="20">
        <v>8.1000000000000003E-2</v>
      </c>
      <c r="K3130" s="20">
        <v>0</v>
      </c>
      <c r="L3130" s="20">
        <v>1.03E-4</v>
      </c>
      <c r="M3130" s="20">
        <v>0</v>
      </c>
      <c r="N3130" s="1">
        <v>1</v>
      </c>
      <c r="O3130" s="5">
        <v>84.62</v>
      </c>
      <c r="P3130" s="5">
        <v>15.38</v>
      </c>
      <c r="Q3130" s="1">
        <v>11</v>
      </c>
      <c r="R3130" s="1">
        <v>2</v>
      </c>
      <c r="S3130" s="6"/>
      <c r="T3130" s="6"/>
      <c r="W3130" s="1"/>
      <c r="X3130" s="1"/>
      <c r="Y3130" s="1"/>
      <c r="AC3130" s="1"/>
      <c r="AF3130" s="1"/>
      <c r="AG3130" s="1"/>
    </row>
    <row r="3131" spans="1:33" hidden="1" x14ac:dyDescent="0.25">
      <c r="A3131" s="1">
        <v>22</v>
      </c>
      <c r="B3131" s="1">
        <v>2017</v>
      </c>
      <c r="C3131" s="1">
        <v>353020122</v>
      </c>
      <c r="D3131" s="44" t="s">
        <v>388</v>
      </c>
      <c r="E3131" s="20">
        <v>0.27999999999999997</v>
      </c>
      <c r="F3131" s="20">
        <v>0.24</v>
      </c>
      <c r="G3131" s="20">
        <v>0.04</v>
      </c>
      <c r="H3131" s="20">
        <v>0</v>
      </c>
      <c r="I3131" s="20">
        <v>4.2999999999999997E-2</v>
      </c>
      <c r="J3131" s="20">
        <v>1E-3</v>
      </c>
      <c r="K3131" s="20">
        <v>0.24</v>
      </c>
      <c r="L3131" s="20">
        <v>2.2393000000000001E-3</v>
      </c>
      <c r="M3131" s="20">
        <v>3.0836482738425926E-2</v>
      </c>
      <c r="N3131" s="1">
        <v>1</v>
      </c>
      <c r="O3131" s="5">
        <v>21.28</v>
      </c>
      <c r="P3131" s="5">
        <v>78.72</v>
      </c>
      <c r="Q3131" s="1">
        <v>10</v>
      </c>
      <c r="R3131" s="1">
        <v>37</v>
      </c>
      <c r="S3131" s="6">
        <v>412.37331119999999</v>
      </c>
      <c r="T3131" s="6">
        <v>412.37331119999999</v>
      </c>
      <c r="W3131" s="1"/>
      <c r="X3131" s="1"/>
      <c r="Y3131" s="1"/>
      <c r="AC3131" s="1"/>
      <c r="AF3131" s="1"/>
      <c r="AG3131" s="1"/>
    </row>
    <row r="3132" spans="1:33" hidden="1" x14ac:dyDescent="0.25">
      <c r="A3132" s="1">
        <v>15</v>
      </c>
      <c r="B3132" s="1">
        <v>2017</v>
      </c>
      <c r="C3132" s="1">
        <v>353030015</v>
      </c>
      <c r="D3132" s="44" t="s">
        <v>389</v>
      </c>
      <c r="E3132" s="20">
        <v>0.27</v>
      </c>
      <c r="F3132" s="20">
        <v>0.04</v>
      </c>
      <c r="G3132" s="20">
        <v>0.23</v>
      </c>
      <c r="H3132" s="20">
        <v>0</v>
      </c>
      <c r="I3132" s="20">
        <v>0.13600000000000001</v>
      </c>
      <c r="J3132" s="20">
        <v>7.0000000000000001E-3</v>
      </c>
      <c r="K3132" s="20">
        <v>0.05</v>
      </c>
      <c r="L3132" s="20">
        <v>7.7071299999999995E-2</v>
      </c>
      <c r="M3132" s="20">
        <v>0.16818262359375</v>
      </c>
      <c r="N3132" s="1">
        <v>13</v>
      </c>
      <c r="O3132" s="5">
        <v>3.65</v>
      </c>
      <c r="P3132" s="5">
        <v>96.35</v>
      </c>
      <c r="Q3132" s="1">
        <v>5</v>
      </c>
      <c r="R3132" s="1">
        <v>132</v>
      </c>
      <c r="S3132" s="6">
        <v>3092.85</v>
      </c>
      <c r="T3132" s="6">
        <v>2474.2800000000002</v>
      </c>
      <c r="W3132" s="1"/>
      <c r="X3132" s="1"/>
      <c r="Y3132" s="1"/>
      <c r="AC3132" s="1"/>
      <c r="AF3132" s="1"/>
      <c r="AG3132" s="1"/>
    </row>
    <row r="3133" spans="1:33" hidden="1" x14ac:dyDescent="0.25">
      <c r="A3133" s="1">
        <v>16</v>
      </c>
      <c r="B3133" s="1">
        <v>2017</v>
      </c>
      <c r="C3133" s="1">
        <v>353030016</v>
      </c>
      <c r="D3133" s="44" t="s">
        <v>389</v>
      </c>
      <c r="E3133" s="20">
        <v>0.01</v>
      </c>
      <c r="F3133" s="20">
        <v>0.01</v>
      </c>
      <c r="G3133" s="20">
        <v>0</v>
      </c>
      <c r="H3133" s="20">
        <v>0</v>
      </c>
      <c r="I3133" s="20">
        <v>0</v>
      </c>
      <c r="J3133" s="20">
        <v>3.0000000000000001E-3</v>
      </c>
      <c r="K3133" s="20">
        <v>0.01</v>
      </c>
      <c r="L3133" s="20">
        <v>3.3379999999999998E-4</v>
      </c>
      <c r="M3133" s="20">
        <v>0</v>
      </c>
      <c r="N3133" s="1">
        <v>2</v>
      </c>
      <c r="O3133" s="5">
        <v>29.41</v>
      </c>
      <c r="P3133" s="5">
        <v>70.59</v>
      </c>
      <c r="Q3133" s="1">
        <v>5</v>
      </c>
      <c r="R3133" s="1">
        <v>12</v>
      </c>
      <c r="S3133" s="6"/>
      <c r="T3133" s="6"/>
      <c r="W3133" s="1"/>
      <c r="X3133" s="1"/>
      <c r="Y3133" s="1"/>
      <c r="AC3133" s="1"/>
      <c r="AF3133" s="1"/>
      <c r="AG3133" s="1"/>
    </row>
    <row r="3134" spans="1:33" hidden="1" x14ac:dyDescent="0.25">
      <c r="A3134" s="1">
        <v>18</v>
      </c>
      <c r="B3134" s="1">
        <v>2017</v>
      </c>
      <c r="C3134" s="1">
        <v>353030018</v>
      </c>
      <c r="D3134" s="44" t="s">
        <v>389</v>
      </c>
      <c r="E3134" s="20">
        <v>0.02</v>
      </c>
      <c r="F3134" s="20">
        <v>0.02</v>
      </c>
      <c r="G3134" s="20">
        <v>0</v>
      </c>
      <c r="H3134" s="20">
        <v>0</v>
      </c>
      <c r="I3134" s="20">
        <v>1.6E-2</v>
      </c>
      <c r="J3134" s="20">
        <v>2E-3</v>
      </c>
      <c r="K3134" s="20">
        <v>0.01</v>
      </c>
      <c r="L3134" s="20">
        <v>1.1735999999999999E-3</v>
      </c>
      <c r="M3134" s="20">
        <v>0</v>
      </c>
      <c r="N3134" s="1">
        <v>2</v>
      </c>
      <c r="O3134" s="5">
        <v>60</v>
      </c>
      <c r="P3134" s="5">
        <v>40</v>
      </c>
      <c r="Q3134" s="1">
        <v>3</v>
      </c>
      <c r="R3134" s="1">
        <v>2</v>
      </c>
      <c r="S3134" s="6"/>
      <c r="T3134" s="6"/>
      <c r="W3134" s="1"/>
      <c r="X3134" s="1"/>
      <c r="Y3134" s="1"/>
      <c r="AC3134" s="1"/>
      <c r="AF3134" s="1"/>
      <c r="AG3134" s="1"/>
    </row>
    <row r="3135" spans="1:33" hidden="1" x14ac:dyDescent="0.25">
      <c r="A3135" s="1">
        <v>15</v>
      </c>
      <c r="B3135" s="1">
        <v>2017</v>
      </c>
      <c r="C3135" s="1">
        <v>353040915</v>
      </c>
      <c r="D3135" s="44" t="s">
        <v>390</v>
      </c>
      <c r="E3135" s="20">
        <v>0.09</v>
      </c>
      <c r="F3135" s="20">
        <v>0.05</v>
      </c>
      <c r="G3135" s="20">
        <v>0.04</v>
      </c>
      <c r="H3135" s="20">
        <v>0</v>
      </c>
      <c r="I3135" s="20">
        <v>2.1999999999999999E-2</v>
      </c>
      <c r="J3135" s="20">
        <v>0</v>
      </c>
      <c r="K3135" s="20">
        <v>7.0000000000000007E-2</v>
      </c>
      <c r="L3135" s="20">
        <v>3.4180000000000001E-4</v>
      </c>
      <c r="M3135" s="20">
        <v>9.0848593750000005E-3</v>
      </c>
      <c r="N3135" s="1">
        <v>5</v>
      </c>
      <c r="O3135" s="5">
        <v>19.23</v>
      </c>
      <c r="P3135" s="5">
        <v>80.77</v>
      </c>
      <c r="Q3135" s="1">
        <v>5</v>
      </c>
      <c r="R3135" s="1">
        <v>21</v>
      </c>
      <c r="S3135" s="6">
        <v>162.5650776</v>
      </c>
      <c r="T3135" s="6">
        <v>162.5650776</v>
      </c>
      <c r="W3135" s="1"/>
      <c r="X3135" s="1"/>
      <c r="Y3135" s="1"/>
      <c r="AC3135" s="1"/>
      <c r="AF3135" s="1"/>
      <c r="AG3135" s="1"/>
    </row>
    <row r="3136" spans="1:33" hidden="1" x14ac:dyDescent="0.25">
      <c r="A3136" s="1">
        <v>4</v>
      </c>
      <c r="B3136" s="1">
        <v>2017</v>
      </c>
      <c r="C3136" s="1">
        <v>35305084</v>
      </c>
      <c r="D3136" s="44" t="s">
        <v>391</v>
      </c>
      <c r="E3136" s="20">
        <v>1.57</v>
      </c>
      <c r="F3136" s="20">
        <v>1.53</v>
      </c>
      <c r="G3136" s="20">
        <v>0.04</v>
      </c>
      <c r="H3136" s="20">
        <v>0.85</v>
      </c>
      <c r="I3136" s="20">
        <v>7.0000000000000001E-3</v>
      </c>
      <c r="J3136" s="20">
        <v>0.159</v>
      </c>
      <c r="K3136" s="20">
        <v>0.72</v>
      </c>
      <c r="L3136" s="20">
        <v>0.68880459999999999</v>
      </c>
      <c r="M3136" s="20">
        <v>0.19463753333333333</v>
      </c>
      <c r="N3136" s="1">
        <v>103</v>
      </c>
      <c r="O3136" s="5">
        <v>60.18</v>
      </c>
      <c r="P3136" s="5">
        <v>39.82</v>
      </c>
      <c r="Q3136" s="1">
        <v>136</v>
      </c>
      <c r="R3136" s="1">
        <v>90</v>
      </c>
      <c r="S3136" s="6">
        <v>3384.1401529999998</v>
      </c>
      <c r="T3136" s="6">
        <v>3384.1401529999998</v>
      </c>
      <c r="W3136" s="1"/>
      <c r="X3136" s="1"/>
      <c r="Y3136" s="1"/>
      <c r="AC3136" s="1"/>
      <c r="AF3136" s="1"/>
      <c r="AG3136" s="1"/>
    </row>
    <row r="3137" spans="1:33" hidden="1" x14ac:dyDescent="0.25">
      <c r="A3137" s="1">
        <v>2</v>
      </c>
      <c r="B3137" s="1">
        <v>2017</v>
      </c>
      <c r="C3137" s="1">
        <v>35306072</v>
      </c>
      <c r="D3137" s="44" t="s">
        <v>392</v>
      </c>
      <c r="E3137" s="20">
        <v>0.09</v>
      </c>
      <c r="F3137" s="20">
        <v>0.05</v>
      </c>
      <c r="G3137" s="20">
        <v>0.04</v>
      </c>
      <c r="H3137" s="20">
        <v>0</v>
      </c>
      <c r="I3137" s="20">
        <v>8.9999999999999993E-3</v>
      </c>
      <c r="J3137" s="20">
        <v>2.5999999999999999E-2</v>
      </c>
      <c r="K3137" s="20">
        <v>0</v>
      </c>
      <c r="L3137" s="20">
        <v>5.1962899999999999E-2</v>
      </c>
      <c r="M3137" s="20">
        <v>0</v>
      </c>
      <c r="N3137" s="1">
        <v>25</v>
      </c>
      <c r="O3137" s="5">
        <v>28.99</v>
      </c>
      <c r="P3137" s="5">
        <v>71.010000000000005</v>
      </c>
      <c r="Q3137" s="1">
        <v>20</v>
      </c>
      <c r="R3137" s="1">
        <v>49</v>
      </c>
      <c r="S3137" s="6"/>
      <c r="T3137" s="6"/>
      <c r="W3137" s="1"/>
      <c r="X3137" s="1"/>
      <c r="Y3137" s="1"/>
      <c r="AC3137" s="1"/>
      <c r="AF3137" s="1"/>
      <c r="AG3137" s="1"/>
    </row>
    <row r="3138" spans="1:33" hidden="1" x14ac:dyDescent="0.25">
      <c r="A3138" s="1">
        <v>6</v>
      </c>
      <c r="B3138" s="1">
        <v>2017</v>
      </c>
      <c r="C3138" s="1">
        <v>35306076</v>
      </c>
      <c r="D3138" s="44" t="s">
        <v>392</v>
      </c>
      <c r="E3138" s="20">
        <v>1.5399999999999998</v>
      </c>
      <c r="F3138" s="20">
        <v>1.39</v>
      </c>
      <c r="G3138" s="20">
        <v>0.15</v>
      </c>
      <c r="H3138" s="20">
        <v>0</v>
      </c>
      <c r="I3138" s="20">
        <v>1.133</v>
      </c>
      <c r="J3138" s="20">
        <v>0.22500000000000001</v>
      </c>
      <c r="K3138" s="20">
        <v>0.11</v>
      </c>
      <c r="L3138" s="20">
        <v>7.3213500000000001E-2</v>
      </c>
      <c r="M3138" s="20">
        <v>1.4570195618287038</v>
      </c>
      <c r="N3138" s="1">
        <v>92</v>
      </c>
      <c r="O3138" s="5">
        <v>44.3</v>
      </c>
      <c r="P3138" s="5">
        <v>55.7</v>
      </c>
      <c r="Q3138" s="1">
        <v>132</v>
      </c>
      <c r="R3138" s="1">
        <v>166</v>
      </c>
      <c r="S3138" s="6">
        <v>20078.508419999998</v>
      </c>
      <c r="T3138" s="6">
        <v>12247.89014</v>
      </c>
      <c r="W3138" s="1"/>
      <c r="X3138" s="1"/>
      <c r="Y3138" s="1"/>
      <c r="AC3138" s="1"/>
      <c r="AF3138" s="1"/>
      <c r="AG3138" s="1"/>
    </row>
    <row r="3139" spans="1:33" hidden="1" x14ac:dyDescent="0.25">
      <c r="A3139" s="1">
        <v>7</v>
      </c>
      <c r="B3139" s="1">
        <v>2017</v>
      </c>
      <c r="C3139" s="1">
        <v>35306077</v>
      </c>
      <c r="D3139" s="44" t="s">
        <v>392</v>
      </c>
      <c r="E3139" s="20">
        <v>0</v>
      </c>
      <c r="F3139" s="20">
        <v>0</v>
      </c>
      <c r="G3139" s="20">
        <v>0</v>
      </c>
      <c r="H3139" s="20">
        <v>0</v>
      </c>
      <c r="I3139" s="20">
        <v>0</v>
      </c>
      <c r="J3139" s="20">
        <v>0</v>
      </c>
      <c r="K3139" s="20">
        <v>0</v>
      </c>
      <c r="L3139" s="20">
        <v>0</v>
      </c>
      <c r="M3139" s="20">
        <v>0</v>
      </c>
      <c r="N3139" s="1">
        <v>0</v>
      </c>
      <c r="O3139" s="5">
        <v>0</v>
      </c>
      <c r="P3139" s="5">
        <v>0</v>
      </c>
      <c r="Q3139" s="1">
        <v>0</v>
      </c>
      <c r="R3139" s="1">
        <v>0</v>
      </c>
      <c r="S3139" s="6"/>
      <c r="T3139" s="6"/>
      <c r="W3139" s="1"/>
      <c r="X3139" s="1"/>
      <c r="Y3139" s="1"/>
      <c r="AC3139" s="1"/>
      <c r="AF3139" s="1"/>
      <c r="AG3139" s="1"/>
    </row>
    <row r="3140" spans="1:33" hidden="1" x14ac:dyDescent="0.25">
      <c r="A3140" s="1">
        <v>9</v>
      </c>
      <c r="B3140" s="1">
        <v>2017</v>
      </c>
      <c r="C3140" s="1">
        <v>35307069</v>
      </c>
      <c r="D3140" s="44" t="s">
        <v>393</v>
      </c>
      <c r="E3140" s="20">
        <v>3.52</v>
      </c>
      <c r="F3140" s="20">
        <v>3.38</v>
      </c>
      <c r="G3140" s="20">
        <v>0.14000000000000001</v>
      </c>
      <c r="H3140" s="20">
        <v>2.82</v>
      </c>
      <c r="I3140" s="20">
        <v>1.7999999999999999E-2</v>
      </c>
      <c r="J3140" s="20">
        <v>0.113</v>
      </c>
      <c r="K3140" s="20">
        <v>2.21</v>
      </c>
      <c r="L3140" s="20">
        <v>1.1770129</v>
      </c>
      <c r="M3140" s="20">
        <v>0.48008266945138883</v>
      </c>
      <c r="N3140" s="1">
        <v>127</v>
      </c>
      <c r="O3140" s="5">
        <v>57.79</v>
      </c>
      <c r="P3140" s="5">
        <v>42.21</v>
      </c>
      <c r="Q3140" s="1">
        <v>178</v>
      </c>
      <c r="R3140" s="1">
        <v>130</v>
      </c>
      <c r="S3140" s="6">
        <v>7658.8739999999998</v>
      </c>
      <c r="T3140" s="6">
        <v>5659.907886</v>
      </c>
      <c r="W3140" s="1"/>
      <c r="X3140" s="1"/>
      <c r="Y3140" s="1"/>
      <c r="AC3140" s="1"/>
      <c r="AF3140" s="1"/>
      <c r="AG3140" s="1"/>
    </row>
    <row r="3141" spans="1:33" hidden="1" x14ac:dyDescent="0.25">
      <c r="A3141" s="1">
        <v>5</v>
      </c>
      <c r="B3141" s="1">
        <v>2017</v>
      </c>
      <c r="C3141" s="1">
        <v>35308055</v>
      </c>
      <c r="D3141" s="44" t="s">
        <v>394</v>
      </c>
      <c r="E3141" s="20">
        <v>0.04</v>
      </c>
      <c r="F3141" s="20">
        <v>0.04</v>
      </c>
      <c r="G3141" s="20">
        <v>0</v>
      </c>
      <c r="H3141" s="20">
        <v>0</v>
      </c>
      <c r="I3141" s="20">
        <v>0</v>
      </c>
      <c r="J3141" s="20">
        <v>2E-3</v>
      </c>
      <c r="K3141" s="20">
        <v>0.04</v>
      </c>
      <c r="L3141" s="20">
        <v>4.1460999999999998E-3</v>
      </c>
      <c r="M3141" s="20">
        <v>0</v>
      </c>
      <c r="N3141" s="1">
        <v>10</v>
      </c>
      <c r="O3141" s="5">
        <v>53.85</v>
      </c>
      <c r="P3141" s="5">
        <v>46.15</v>
      </c>
      <c r="Q3141" s="1">
        <v>14</v>
      </c>
      <c r="R3141" s="1">
        <v>12</v>
      </c>
      <c r="S3141" s="6"/>
      <c r="T3141" s="6"/>
      <c r="W3141" s="1"/>
      <c r="X3141" s="1"/>
      <c r="Y3141" s="1"/>
      <c r="AC3141" s="1"/>
      <c r="AF3141" s="1"/>
      <c r="AG3141" s="1"/>
    </row>
    <row r="3142" spans="1:33" hidden="1" x14ac:dyDescent="0.25">
      <c r="A3142" s="1">
        <v>9</v>
      </c>
      <c r="B3142" s="1">
        <v>2017</v>
      </c>
      <c r="C3142" s="1">
        <v>35308059</v>
      </c>
      <c r="D3142" s="44" t="s">
        <v>394</v>
      </c>
      <c r="E3142" s="20">
        <v>0.38</v>
      </c>
      <c r="F3142" s="20">
        <v>0.31</v>
      </c>
      <c r="G3142" s="20">
        <v>7.0000000000000007E-2</v>
      </c>
      <c r="H3142" s="20">
        <v>0.15</v>
      </c>
      <c r="I3142" s="20">
        <v>0</v>
      </c>
      <c r="J3142" s="20">
        <v>0.08</v>
      </c>
      <c r="K3142" s="20">
        <v>0.28000000000000003</v>
      </c>
      <c r="L3142" s="20">
        <v>2.0285999999999998E-2</v>
      </c>
      <c r="M3142" s="20">
        <v>0.25460537788194443</v>
      </c>
      <c r="N3142" s="1">
        <v>29</v>
      </c>
      <c r="O3142" s="5">
        <v>42.2</v>
      </c>
      <c r="P3142" s="5">
        <v>57.8</v>
      </c>
      <c r="Q3142" s="1">
        <v>73</v>
      </c>
      <c r="R3142" s="1">
        <v>100</v>
      </c>
      <c r="S3142" s="6">
        <v>4480.4275200000002</v>
      </c>
      <c r="T3142" s="6">
        <v>3001.886438</v>
      </c>
      <c r="W3142" s="1"/>
      <c r="X3142" s="1"/>
      <c r="Y3142" s="1"/>
      <c r="AC3142" s="1"/>
      <c r="AF3142" s="1"/>
      <c r="AG3142" s="1"/>
    </row>
    <row r="3143" spans="1:33" hidden="1" x14ac:dyDescent="0.25">
      <c r="A3143" s="1">
        <v>5</v>
      </c>
      <c r="B3143" s="1">
        <v>2017</v>
      </c>
      <c r="C3143" s="1">
        <v>35309045</v>
      </c>
      <c r="D3143" s="44" t="s">
        <v>395</v>
      </c>
      <c r="E3143" s="20">
        <v>0.01</v>
      </c>
      <c r="F3143" s="20">
        <v>0</v>
      </c>
      <c r="G3143" s="20">
        <v>0.01</v>
      </c>
      <c r="H3143" s="20">
        <v>0</v>
      </c>
      <c r="I3143" s="20">
        <v>8.0000000000000002E-3</v>
      </c>
      <c r="J3143" s="20">
        <v>1E-3</v>
      </c>
      <c r="K3143" s="20">
        <v>0</v>
      </c>
      <c r="L3143" s="20">
        <v>3.2119000000000002E-3</v>
      </c>
      <c r="M3143" s="20">
        <v>7.88131640625E-3</v>
      </c>
      <c r="N3143" s="1">
        <v>4</v>
      </c>
      <c r="O3143" s="5">
        <v>8.6999999999999993</v>
      </c>
      <c r="P3143" s="5">
        <v>91.3</v>
      </c>
      <c r="Q3143" s="1">
        <v>2</v>
      </c>
      <c r="R3143" s="1">
        <v>21</v>
      </c>
      <c r="S3143" s="6">
        <v>147.39111539999999</v>
      </c>
      <c r="T3143" s="6">
        <v>147.39111539999999</v>
      </c>
      <c r="W3143" s="1"/>
      <c r="X3143" s="1"/>
      <c r="Y3143" s="1"/>
      <c r="AC3143" s="1"/>
      <c r="AF3143" s="1"/>
      <c r="AG3143" s="1"/>
    </row>
    <row r="3144" spans="1:33" hidden="1" x14ac:dyDescent="0.25">
      <c r="A3144" s="1">
        <v>10</v>
      </c>
      <c r="B3144" s="1">
        <v>2017</v>
      </c>
      <c r="C3144" s="1">
        <v>353090410</v>
      </c>
      <c r="D3144" s="44" t="s">
        <v>395</v>
      </c>
      <c r="E3144" s="20">
        <v>0</v>
      </c>
      <c r="F3144" s="20">
        <v>0</v>
      </c>
      <c r="G3144" s="20">
        <v>0</v>
      </c>
      <c r="H3144" s="20">
        <v>0</v>
      </c>
      <c r="I3144" s="20">
        <v>0</v>
      </c>
      <c r="J3144" s="20">
        <v>0</v>
      </c>
      <c r="K3144" s="20">
        <v>0</v>
      </c>
      <c r="L3144" s="20">
        <v>0</v>
      </c>
      <c r="M3144" s="20">
        <v>0</v>
      </c>
      <c r="N3144" s="1">
        <v>0</v>
      </c>
      <c r="O3144" s="5">
        <v>0</v>
      </c>
      <c r="P3144" s="5">
        <v>0</v>
      </c>
      <c r="Q3144" s="1">
        <v>0</v>
      </c>
      <c r="R3144" s="1">
        <v>0</v>
      </c>
      <c r="S3144" s="6"/>
      <c r="T3144" s="6"/>
      <c r="W3144" s="1"/>
      <c r="X3144" s="1"/>
      <c r="Y3144" s="1"/>
      <c r="AC3144" s="1"/>
      <c r="AF3144" s="1"/>
      <c r="AG3144" s="1"/>
    </row>
    <row r="3145" spans="1:33" hidden="1" x14ac:dyDescent="0.25">
      <c r="A3145" s="1">
        <v>19</v>
      </c>
      <c r="B3145" s="1">
        <v>2017</v>
      </c>
      <c r="C3145" s="1">
        <v>353100119</v>
      </c>
      <c r="D3145" s="44" t="s">
        <v>396</v>
      </c>
      <c r="E3145" s="20">
        <v>0.16</v>
      </c>
      <c r="F3145" s="20">
        <v>0.14000000000000001</v>
      </c>
      <c r="G3145" s="20">
        <v>0.02</v>
      </c>
      <c r="H3145" s="20">
        <v>0</v>
      </c>
      <c r="I3145" s="20">
        <v>5.0000000000000001E-3</v>
      </c>
      <c r="J3145" s="20">
        <v>0.13800000000000001</v>
      </c>
      <c r="K3145" s="20">
        <v>0.01</v>
      </c>
      <c r="L3145" s="20">
        <v>3.2975000000000001E-3</v>
      </c>
      <c r="M3145" s="20">
        <v>5.6005765625E-3</v>
      </c>
      <c r="N3145" s="1">
        <v>0</v>
      </c>
      <c r="O3145" s="5">
        <v>31.25</v>
      </c>
      <c r="P3145" s="5">
        <v>68.75</v>
      </c>
      <c r="Q3145" s="1">
        <v>5</v>
      </c>
      <c r="R3145" s="1">
        <v>11</v>
      </c>
      <c r="S3145" s="6">
        <v>104.598</v>
      </c>
      <c r="T3145" s="6">
        <v>104.598</v>
      </c>
      <c r="W3145" s="1"/>
      <c r="X3145" s="1"/>
      <c r="Y3145" s="1"/>
      <c r="AC3145" s="1"/>
      <c r="AF3145" s="1"/>
      <c r="AG3145" s="1"/>
    </row>
    <row r="3146" spans="1:33" hidden="1" x14ac:dyDescent="0.25">
      <c r="A3146" s="1">
        <v>7</v>
      </c>
      <c r="B3146" s="1">
        <v>2017</v>
      </c>
      <c r="C3146" s="1">
        <v>35311007</v>
      </c>
      <c r="D3146" s="44" t="s">
        <v>397</v>
      </c>
      <c r="E3146" s="20">
        <v>0.09</v>
      </c>
      <c r="F3146" s="20">
        <v>0.09</v>
      </c>
      <c r="G3146" s="20">
        <v>0</v>
      </c>
      <c r="H3146" s="20">
        <v>0</v>
      </c>
      <c r="I3146" s="20">
        <v>9.1999999999999998E-2</v>
      </c>
      <c r="J3146" s="20">
        <v>0</v>
      </c>
      <c r="K3146" s="20">
        <v>0</v>
      </c>
      <c r="L3146" s="20">
        <v>0</v>
      </c>
      <c r="M3146" s="20">
        <v>0.1468754795173611</v>
      </c>
      <c r="N3146" s="1">
        <v>1</v>
      </c>
      <c r="O3146" s="5">
        <v>66.67</v>
      </c>
      <c r="P3146" s="5">
        <v>33.33</v>
      </c>
      <c r="Q3146" s="1">
        <v>2</v>
      </c>
      <c r="R3146" s="1">
        <v>1</v>
      </c>
      <c r="S3146" s="6">
        <v>2402.798796</v>
      </c>
      <c r="T3146" s="6">
        <v>2402.798796</v>
      </c>
      <c r="W3146" s="1"/>
      <c r="X3146" s="1"/>
      <c r="Y3146" s="1"/>
      <c r="AC3146" s="1"/>
      <c r="AF3146" s="1"/>
      <c r="AG3146" s="1"/>
    </row>
    <row r="3147" spans="1:33" hidden="1" x14ac:dyDescent="0.25">
      <c r="A3147" s="1">
        <v>5</v>
      </c>
      <c r="B3147" s="1">
        <v>2017</v>
      </c>
      <c r="C3147" s="1">
        <v>35312095</v>
      </c>
      <c r="D3147" s="44" t="s">
        <v>398</v>
      </c>
      <c r="E3147" s="20">
        <v>0.14000000000000001</v>
      </c>
      <c r="F3147" s="20">
        <v>0.13</v>
      </c>
      <c r="G3147" s="20">
        <v>0.01</v>
      </c>
      <c r="H3147" s="20">
        <v>0</v>
      </c>
      <c r="I3147" s="20">
        <v>2.9000000000000001E-2</v>
      </c>
      <c r="J3147" s="20">
        <v>2.7E-2</v>
      </c>
      <c r="K3147" s="20">
        <v>7.0000000000000007E-2</v>
      </c>
      <c r="L3147" s="20">
        <v>1.16282E-2</v>
      </c>
      <c r="M3147" s="20">
        <v>1.7476439322916665E-2</v>
      </c>
      <c r="N3147" s="1">
        <v>28</v>
      </c>
      <c r="O3147" s="5">
        <v>65.22</v>
      </c>
      <c r="P3147" s="5">
        <v>34.78</v>
      </c>
      <c r="Q3147" s="1">
        <v>45</v>
      </c>
      <c r="R3147" s="1">
        <v>24</v>
      </c>
      <c r="S3147" s="6">
        <v>194.4864</v>
      </c>
      <c r="T3147" s="6">
        <v>0</v>
      </c>
      <c r="W3147" s="1"/>
      <c r="X3147" s="1"/>
      <c r="Y3147" s="1"/>
      <c r="AC3147" s="1"/>
      <c r="AF3147" s="1"/>
      <c r="AG3147" s="1"/>
    </row>
    <row r="3148" spans="1:33" hidden="1" x14ac:dyDescent="0.25">
      <c r="A3148" s="1">
        <v>9</v>
      </c>
      <c r="B3148" s="1">
        <v>2017</v>
      </c>
      <c r="C3148" s="1">
        <v>35313089</v>
      </c>
      <c r="D3148" s="44" t="s">
        <v>399</v>
      </c>
      <c r="E3148" s="20">
        <v>0.11</v>
      </c>
      <c r="F3148" s="20">
        <v>0.05</v>
      </c>
      <c r="G3148" s="20">
        <v>0.06</v>
      </c>
      <c r="H3148" s="20">
        <v>0</v>
      </c>
      <c r="I3148" s="20">
        <v>1.4E-2</v>
      </c>
      <c r="J3148" s="20">
        <v>0</v>
      </c>
      <c r="K3148" s="20">
        <v>0.09</v>
      </c>
      <c r="L3148" s="20">
        <v>7.6639999999999998E-3</v>
      </c>
      <c r="M3148" s="20">
        <v>0</v>
      </c>
      <c r="N3148" s="1">
        <v>11</v>
      </c>
      <c r="O3148" s="5">
        <v>29.09</v>
      </c>
      <c r="P3148" s="5">
        <v>70.91</v>
      </c>
      <c r="Q3148" s="1">
        <v>16</v>
      </c>
      <c r="R3148" s="1">
        <v>39</v>
      </c>
      <c r="S3148" s="6"/>
      <c r="T3148" s="6"/>
      <c r="W3148" s="1"/>
      <c r="X3148" s="1"/>
      <c r="Y3148" s="1"/>
      <c r="AC3148" s="1"/>
      <c r="AF3148" s="1"/>
      <c r="AG3148" s="1"/>
    </row>
    <row r="3149" spans="1:33" hidden="1" x14ac:dyDescent="0.25">
      <c r="A3149" s="1">
        <v>15</v>
      </c>
      <c r="B3149" s="1">
        <v>2017</v>
      </c>
      <c r="C3149" s="1">
        <v>353130815</v>
      </c>
      <c r="D3149" s="44" t="s">
        <v>399</v>
      </c>
      <c r="E3149" s="20">
        <v>0.31999999999999995</v>
      </c>
      <c r="F3149" s="20">
        <v>0.03</v>
      </c>
      <c r="G3149" s="20">
        <v>0.28999999999999998</v>
      </c>
      <c r="H3149" s="20">
        <v>0</v>
      </c>
      <c r="I3149" s="20">
        <v>4.9000000000000002E-2</v>
      </c>
      <c r="J3149" s="20">
        <v>8.9999999999999993E-3</v>
      </c>
      <c r="K3149" s="20">
        <v>0.24</v>
      </c>
      <c r="L3149" s="20">
        <v>1.6866900000000001E-2</v>
      </c>
      <c r="M3149" s="20">
        <v>0.14598630787037037</v>
      </c>
      <c r="N3149" s="1">
        <v>27</v>
      </c>
      <c r="O3149" s="5">
        <v>13.29</v>
      </c>
      <c r="P3149" s="5">
        <v>86.71</v>
      </c>
      <c r="Q3149" s="1">
        <v>19</v>
      </c>
      <c r="R3149" s="1">
        <v>124</v>
      </c>
      <c r="S3149" s="6">
        <v>2577.42</v>
      </c>
      <c r="T3149" s="6">
        <v>2577.42</v>
      </c>
      <c r="W3149" s="1"/>
      <c r="X3149" s="1"/>
      <c r="Y3149" s="1"/>
      <c r="AC3149" s="1"/>
      <c r="AF3149" s="1"/>
      <c r="AG3149" s="1"/>
    </row>
    <row r="3150" spans="1:33" hidden="1" x14ac:dyDescent="0.25">
      <c r="A3150" s="1">
        <v>15</v>
      </c>
      <c r="B3150" s="1">
        <v>2017</v>
      </c>
      <c r="C3150" s="1">
        <v>353140715</v>
      </c>
      <c r="D3150" s="44" t="s">
        <v>400</v>
      </c>
      <c r="E3150" s="20">
        <v>0</v>
      </c>
      <c r="F3150" s="20">
        <v>0</v>
      </c>
      <c r="G3150" s="20">
        <v>0</v>
      </c>
      <c r="H3150" s="20">
        <v>0</v>
      </c>
      <c r="I3150" s="20">
        <v>0</v>
      </c>
      <c r="J3150" s="20">
        <v>0</v>
      </c>
      <c r="K3150" s="20">
        <v>0</v>
      </c>
      <c r="L3150" s="20">
        <v>0</v>
      </c>
      <c r="M3150" s="20">
        <v>0</v>
      </c>
      <c r="N3150" s="1">
        <v>0</v>
      </c>
      <c r="O3150" s="5">
        <v>0</v>
      </c>
      <c r="P3150" s="5">
        <v>0</v>
      </c>
      <c r="Q3150" s="1">
        <v>0</v>
      </c>
      <c r="R3150" s="1">
        <v>0</v>
      </c>
      <c r="S3150" s="6"/>
      <c r="T3150" s="6"/>
      <c r="W3150" s="1"/>
      <c r="X3150" s="1"/>
      <c r="Y3150" s="1"/>
      <c r="AC3150" s="1"/>
      <c r="AF3150" s="1"/>
      <c r="AG3150" s="1"/>
    </row>
    <row r="3151" spans="1:33" hidden="1" x14ac:dyDescent="0.25">
      <c r="A3151" s="1">
        <v>18</v>
      </c>
      <c r="B3151" s="1">
        <v>2017</v>
      </c>
      <c r="C3151" s="1">
        <v>353140718</v>
      </c>
      <c r="D3151" s="44" t="s">
        <v>400</v>
      </c>
      <c r="E3151" s="20">
        <v>0.05</v>
      </c>
      <c r="F3151" s="20">
        <v>0.03</v>
      </c>
      <c r="G3151" s="20">
        <v>0.02</v>
      </c>
      <c r="H3151" s="20">
        <v>0</v>
      </c>
      <c r="I3151" s="20">
        <v>0</v>
      </c>
      <c r="J3151" s="20">
        <v>1.4E-2</v>
      </c>
      <c r="K3151" s="20">
        <v>0.02</v>
      </c>
      <c r="L3151" s="20">
        <v>5.5782999999999996E-3</v>
      </c>
      <c r="M3151" s="20">
        <v>6.468398094328702E-2</v>
      </c>
      <c r="N3151" s="1">
        <v>7</v>
      </c>
      <c r="O3151" s="5">
        <v>11.76</v>
      </c>
      <c r="P3151" s="5">
        <v>88.24</v>
      </c>
      <c r="Q3151" s="1">
        <v>8</v>
      </c>
      <c r="R3151" s="1">
        <v>60</v>
      </c>
      <c r="S3151" s="6">
        <v>1159.8344689999999</v>
      </c>
      <c r="T3151" s="6">
        <v>1159.8344689999999</v>
      </c>
      <c r="W3151" s="1"/>
      <c r="X3151" s="1"/>
      <c r="Y3151" s="1"/>
      <c r="AC3151" s="1"/>
      <c r="AF3151" s="1"/>
      <c r="AG3151" s="1"/>
    </row>
    <row r="3152" spans="1:33" hidden="1" x14ac:dyDescent="0.25">
      <c r="A3152" s="1">
        <v>19</v>
      </c>
      <c r="B3152" s="1">
        <v>2017</v>
      </c>
      <c r="C3152" s="1">
        <v>353140719</v>
      </c>
      <c r="D3152" s="44" t="s">
        <v>400</v>
      </c>
      <c r="E3152" s="20">
        <v>6.0000000000000005E-2</v>
      </c>
      <c r="F3152" s="20">
        <v>0.05</v>
      </c>
      <c r="G3152" s="20">
        <v>0.01</v>
      </c>
      <c r="H3152" s="20">
        <v>0</v>
      </c>
      <c r="I3152" s="20">
        <v>2E-3</v>
      </c>
      <c r="J3152" s="20">
        <v>4.3999999999999997E-2</v>
      </c>
      <c r="K3152" s="20">
        <v>0.01</v>
      </c>
      <c r="L3152" s="20">
        <v>1.794E-4</v>
      </c>
      <c r="M3152" s="20">
        <v>0</v>
      </c>
      <c r="N3152" s="1">
        <v>3</v>
      </c>
      <c r="O3152" s="5">
        <v>33.33</v>
      </c>
      <c r="P3152" s="5">
        <v>66.67</v>
      </c>
      <c r="Q3152" s="1">
        <v>5</v>
      </c>
      <c r="R3152" s="1">
        <v>10</v>
      </c>
      <c r="S3152" s="6"/>
      <c r="T3152" s="6"/>
      <c r="W3152" s="1"/>
      <c r="X3152" s="1"/>
      <c r="Y3152" s="1"/>
      <c r="AC3152" s="1"/>
      <c r="AF3152" s="1"/>
      <c r="AG3152" s="1"/>
    </row>
    <row r="3153" spans="1:33" hidden="1" x14ac:dyDescent="0.25">
      <c r="A3153" s="1">
        <v>12</v>
      </c>
      <c r="B3153" s="1">
        <v>2017</v>
      </c>
      <c r="C3153" s="1">
        <v>353150612</v>
      </c>
      <c r="D3153" s="44" t="s">
        <v>401</v>
      </c>
      <c r="E3153" s="20">
        <v>0.01</v>
      </c>
      <c r="F3153" s="20">
        <v>0.01</v>
      </c>
      <c r="G3153" s="20">
        <v>0</v>
      </c>
      <c r="H3153" s="20">
        <v>0</v>
      </c>
      <c r="I3153" s="20">
        <v>0</v>
      </c>
      <c r="J3153" s="20">
        <v>0</v>
      </c>
      <c r="K3153" s="20">
        <v>0.01</v>
      </c>
      <c r="L3153" s="20">
        <v>0</v>
      </c>
      <c r="M3153" s="20">
        <v>0</v>
      </c>
      <c r="N3153" s="1">
        <v>1</v>
      </c>
      <c r="O3153" s="5">
        <v>100</v>
      </c>
      <c r="P3153" s="5">
        <v>0</v>
      </c>
      <c r="Q3153" s="1">
        <v>2</v>
      </c>
      <c r="R3153" s="1">
        <v>0</v>
      </c>
      <c r="S3153" s="6"/>
      <c r="T3153" s="6"/>
      <c r="W3153" s="1"/>
      <c r="X3153" s="1"/>
      <c r="Y3153" s="1"/>
      <c r="AC3153" s="1"/>
      <c r="AF3153" s="1"/>
      <c r="AG3153" s="1"/>
    </row>
    <row r="3154" spans="1:33" hidden="1" x14ac:dyDescent="0.25">
      <c r="A3154" s="1">
        <v>15</v>
      </c>
      <c r="B3154" s="1">
        <v>2017</v>
      </c>
      <c r="C3154" s="1">
        <v>353150615</v>
      </c>
      <c r="D3154" s="44" t="s">
        <v>401</v>
      </c>
      <c r="E3154" s="20">
        <v>0.62</v>
      </c>
      <c r="F3154" s="20">
        <v>0.37</v>
      </c>
      <c r="G3154" s="20">
        <v>0.25</v>
      </c>
      <c r="H3154" s="20">
        <v>0</v>
      </c>
      <c r="I3154" s="20">
        <v>7.1999999999999995E-2</v>
      </c>
      <c r="J3154" s="20">
        <v>0</v>
      </c>
      <c r="K3154" s="20">
        <v>0.52</v>
      </c>
      <c r="L3154" s="20">
        <v>2.0012499999999999E-2</v>
      </c>
      <c r="M3154" s="20">
        <v>5.3086243166666665E-2</v>
      </c>
      <c r="N3154" s="1">
        <v>6</v>
      </c>
      <c r="O3154" s="5">
        <v>23.71</v>
      </c>
      <c r="P3154" s="5">
        <v>76.290000000000006</v>
      </c>
      <c r="Q3154" s="1">
        <v>23</v>
      </c>
      <c r="R3154" s="1">
        <v>74</v>
      </c>
      <c r="S3154" s="6">
        <v>971.83799999999997</v>
      </c>
      <c r="T3154" s="6">
        <v>242.95949999999999</v>
      </c>
      <c r="W3154" s="1"/>
      <c r="X3154" s="1"/>
      <c r="Y3154" s="1"/>
      <c r="AC3154" s="1"/>
      <c r="AF3154" s="1"/>
      <c r="AG3154" s="1"/>
    </row>
    <row r="3155" spans="1:33" hidden="1" x14ac:dyDescent="0.25">
      <c r="A3155" s="1">
        <v>20</v>
      </c>
      <c r="B3155" s="1">
        <v>2017</v>
      </c>
      <c r="C3155" s="1">
        <v>353160520</v>
      </c>
      <c r="D3155" s="44" t="s">
        <v>402</v>
      </c>
      <c r="E3155" s="20">
        <v>0.17</v>
      </c>
      <c r="F3155" s="20">
        <v>0.01</v>
      </c>
      <c r="G3155" s="20">
        <v>0.16</v>
      </c>
      <c r="H3155" s="20">
        <v>0</v>
      </c>
      <c r="I3155" s="20">
        <v>1.7000000000000001E-2</v>
      </c>
      <c r="J3155" s="20">
        <v>3.0000000000000001E-3</v>
      </c>
      <c r="K3155" s="20">
        <v>0.13</v>
      </c>
      <c r="L3155" s="20">
        <v>1.55614E-2</v>
      </c>
      <c r="M3155" s="20">
        <v>8.2456546874999995E-3</v>
      </c>
      <c r="N3155" s="1">
        <v>0</v>
      </c>
      <c r="O3155" s="5">
        <v>10.81</v>
      </c>
      <c r="P3155" s="5">
        <v>89.19</v>
      </c>
      <c r="Q3155" s="1">
        <v>4</v>
      </c>
      <c r="R3155" s="1">
        <v>33</v>
      </c>
      <c r="S3155" s="6">
        <v>175.21812</v>
      </c>
      <c r="T3155" s="6">
        <v>175.21812</v>
      </c>
      <c r="W3155" s="1"/>
      <c r="X3155" s="1"/>
      <c r="Y3155" s="1"/>
      <c r="AC3155" s="1"/>
      <c r="AF3155" s="1"/>
      <c r="AG3155" s="1"/>
    </row>
    <row r="3156" spans="1:33" hidden="1" x14ac:dyDescent="0.25">
      <c r="A3156" s="1">
        <v>5</v>
      </c>
      <c r="B3156" s="1">
        <v>2017</v>
      </c>
      <c r="C3156" s="1">
        <v>35318035</v>
      </c>
      <c r="D3156" s="44" t="s">
        <v>403</v>
      </c>
      <c r="E3156" s="20">
        <v>0.26</v>
      </c>
      <c r="F3156" s="20">
        <v>0.06</v>
      </c>
      <c r="G3156" s="20">
        <v>0.2</v>
      </c>
      <c r="H3156" s="20">
        <v>0</v>
      </c>
      <c r="I3156" s="20">
        <v>6.6000000000000003E-2</v>
      </c>
      <c r="J3156" s="20">
        <v>0.125</v>
      </c>
      <c r="K3156" s="20">
        <v>0.03</v>
      </c>
      <c r="L3156" s="20">
        <v>4.5964499999999998E-2</v>
      </c>
      <c r="M3156" s="20">
        <v>0.17155575231481482</v>
      </c>
      <c r="N3156" s="1">
        <v>23</v>
      </c>
      <c r="O3156" s="5">
        <v>13.68</v>
      </c>
      <c r="P3156" s="5">
        <v>86.32</v>
      </c>
      <c r="Q3156" s="1">
        <v>16</v>
      </c>
      <c r="R3156" s="1">
        <v>101</v>
      </c>
      <c r="S3156" s="6">
        <v>2164.4578620000002</v>
      </c>
      <c r="T3156" s="6">
        <v>2164.4578620000002</v>
      </c>
      <c r="W3156" s="1"/>
      <c r="X3156" s="1"/>
      <c r="Y3156" s="1"/>
      <c r="AC3156" s="1"/>
      <c r="AF3156" s="1"/>
      <c r="AG3156" s="1"/>
    </row>
    <row r="3157" spans="1:33" hidden="1" x14ac:dyDescent="0.25">
      <c r="A3157" s="1">
        <v>2</v>
      </c>
      <c r="B3157" s="1">
        <v>2017</v>
      </c>
      <c r="C3157" s="1">
        <v>35317042</v>
      </c>
      <c r="D3157" s="44" t="s">
        <v>404</v>
      </c>
      <c r="E3157" s="20">
        <v>0.05</v>
      </c>
      <c r="F3157" s="20">
        <v>0.05</v>
      </c>
      <c r="G3157" s="20">
        <v>0</v>
      </c>
      <c r="H3157" s="20">
        <v>0</v>
      </c>
      <c r="I3157" s="20">
        <v>1.0999999999999999E-2</v>
      </c>
      <c r="J3157" s="20">
        <v>0</v>
      </c>
      <c r="K3157" s="20">
        <v>0.03</v>
      </c>
      <c r="L3157" s="20">
        <v>6.3997999999999998E-3</v>
      </c>
      <c r="M3157" s="20">
        <v>5.8663979166666659E-3</v>
      </c>
      <c r="N3157" s="1">
        <v>22</v>
      </c>
      <c r="O3157" s="5">
        <v>92</v>
      </c>
      <c r="P3157" s="5">
        <v>8</v>
      </c>
      <c r="Q3157" s="1">
        <v>23</v>
      </c>
      <c r="R3157" s="1">
        <v>2</v>
      </c>
      <c r="S3157" s="6">
        <v>84.865201200000001</v>
      </c>
      <c r="T3157" s="6">
        <v>84.865201200000001</v>
      </c>
      <c r="W3157" s="1"/>
      <c r="X3157" s="1"/>
      <c r="Y3157" s="1"/>
      <c r="AC3157" s="1"/>
      <c r="AF3157" s="1"/>
      <c r="AG3157" s="1"/>
    </row>
    <row r="3158" spans="1:33" hidden="1" x14ac:dyDescent="0.25">
      <c r="A3158" s="1">
        <v>4</v>
      </c>
      <c r="B3158" s="1">
        <v>2017</v>
      </c>
      <c r="C3158" s="1">
        <v>35319024</v>
      </c>
      <c r="D3158" s="44" t="s">
        <v>405</v>
      </c>
      <c r="E3158" s="20">
        <v>0</v>
      </c>
      <c r="F3158" s="20">
        <v>0</v>
      </c>
      <c r="G3158" s="20">
        <v>0</v>
      </c>
      <c r="H3158" s="20">
        <v>0</v>
      </c>
      <c r="I3158" s="20">
        <v>0</v>
      </c>
      <c r="J3158" s="20">
        <v>0</v>
      </c>
      <c r="K3158" s="20">
        <v>0</v>
      </c>
      <c r="L3158" s="20">
        <v>0</v>
      </c>
      <c r="M3158" s="20">
        <v>0</v>
      </c>
      <c r="N3158" s="1">
        <v>1</v>
      </c>
      <c r="O3158" s="5">
        <v>100</v>
      </c>
      <c r="P3158" s="5">
        <v>0</v>
      </c>
      <c r="Q3158" s="1">
        <v>2</v>
      </c>
      <c r="R3158" s="1">
        <v>0</v>
      </c>
      <c r="S3158" s="6"/>
      <c r="T3158" s="6"/>
      <c r="W3158" s="1"/>
      <c r="X3158" s="1"/>
      <c r="Y3158" s="1"/>
      <c r="AC3158" s="1"/>
      <c r="AF3158" s="1"/>
      <c r="AG3158" s="1"/>
    </row>
    <row r="3159" spans="1:33" hidden="1" x14ac:dyDescent="0.25">
      <c r="A3159" s="1">
        <v>12</v>
      </c>
      <c r="B3159" s="1">
        <v>2017</v>
      </c>
      <c r="C3159" s="1">
        <v>353190212</v>
      </c>
      <c r="D3159" s="44" t="s">
        <v>405</v>
      </c>
      <c r="E3159" s="20">
        <v>1.73</v>
      </c>
      <c r="F3159" s="20">
        <v>1.66</v>
      </c>
      <c r="G3159" s="20">
        <v>7.0000000000000007E-2</v>
      </c>
      <c r="H3159" s="20">
        <v>0.15</v>
      </c>
      <c r="I3159" s="20">
        <v>5.0000000000000001E-3</v>
      </c>
      <c r="J3159" s="20">
        <v>0.33500000000000002</v>
      </c>
      <c r="K3159" s="20">
        <v>1.37</v>
      </c>
      <c r="L3159" s="20">
        <v>1.80447E-2</v>
      </c>
      <c r="M3159" s="20">
        <v>9.0714595583333321E-2</v>
      </c>
      <c r="N3159" s="1">
        <v>18</v>
      </c>
      <c r="O3159" s="5">
        <v>57.89</v>
      </c>
      <c r="P3159" s="5">
        <v>42.11</v>
      </c>
      <c r="Q3159" s="1">
        <v>44</v>
      </c>
      <c r="R3159" s="1">
        <v>32</v>
      </c>
      <c r="S3159" s="6">
        <v>1666.6274229999999</v>
      </c>
      <c r="T3159" s="6">
        <v>1630.9615960000001</v>
      </c>
      <c r="W3159" s="1"/>
      <c r="X3159" s="1"/>
      <c r="Y3159" s="1"/>
      <c r="AC3159" s="1"/>
      <c r="AF3159" s="1"/>
      <c r="AG3159" s="1"/>
    </row>
    <row r="3160" spans="1:33" hidden="1" x14ac:dyDescent="0.25">
      <c r="A3160" s="1">
        <v>5</v>
      </c>
      <c r="B3160" s="1">
        <v>2017</v>
      </c>
      <c r="C3160" s="1">
        <v>35320095</v>
      </c>
      <c r="D3160" s="44" t="s">
        <v>406</v>
      </c>
      <c r="E3160" s="20">
        <v>0.12</v>
      </c>
      <c r="F3160" s="20">
        <v>0.11</v>
      </c>
      <c r="G3160" s="20">
        <v>0.01</v>
      </c>
      <c r="H3160" s="20">
        <v>0</v>
      </c>
      <c r="I3160" s="20">
        <v>3.3000000000000002E-2</v>
      </c>
      <c r="J3160" s="20">
        <v>1.7999999999999999E-2</v>
      </c>
      <c r="K3160" s="20">
        <v>7.0000000000000007E-2</v>
      </c>
      <c r="L3160" s="20">
        <v>6.4282999999999996E-3</v>
      </c>
      <c r="M3160" s="20">
        <v>3.3832178454861105E-2</v>
      </c>
      <c r="N3160" s="1">
        <v>34</v>
      </c>
      <c r="O3160" s="5">
        <v>46.27</v>
      </c>
      <c r="P3160" s="5">
        <v>53.73</v>
      </c>
      <c r="Q3160" s="1">
        <v>31</v>
      </c>
      <c r="R3160" s="1">
        <v>36</v>
      </c>
      <c r="S3160" s="6">
        <v>568.95047999999997</v>
      </c>
      <c r="T3160" s="6">
        <v>568.95047999999997</v>
      </c>
      <c r="W3160" s="1"/>
      <c r="X3160" s="1"/>
      <c r="Y3160" s="1"/>
      <c r="AC3160" s="1"/>
      <c r="AF3160" s="1"/>
      <c r="AG3160" s="1"/>
    </row>
    <row r="3161" spans="1:33" hidden="1" x14ac:dyDescent="0.25">
      <c r="A3161" s="1">
        <v>9</v>
      </c>
      <c r="B3161" s="1">
        <v>2017</v>
      </c>
      <c r="C3161" s="1">
        <v>35320589</v>
      </c>
      <c r="D3161" s="44" t="s">
        <v>407</v>
      </c>
      <c r="E3161" s="20">
        <v>0.56000000000000005</v>
      </c>
      <c r="F3161" s="20">
        <v>0.56000000000000005</v>
      </c>
      <c r="G3161" s="20">
        <v>0</v>
      </c>
      <c r="H3161" s="20">
        <v>0</v>
      </c>
      <c r="I3161" s="20">
        <v>0</v>
      </c>
      <c r="J3161" s="20">
        <v>0.46899999999999997</v>
      </c>
      <c r="K3161" s="20">
        <v>0.09</v>
      </c>
      <c r="L3161" s="20">
        <v>4.1469000000000002E-3</v>
      </c>
      <c r="M3161" s="20">
        <v>1.1726268749999999E-2</v>
      </c>
      <c r="N3161" s="1">
        <v>10</v>
      </c>
      <c r="O3161" s="5">
        <v>52</v>
      </c>
      <c r="P3161" s="5">
        <v>48</v>
      </c>
      <c r="Q3161" s="1">
        <v>13</v>
      </c>
      <c r="R3161" s="1">
        <v>12</v>
      </c>
      <c r="S3161" s="6">
        <v>182.952</v>
      </c>
      <c r="T3161" s="6">
        <v>182.952</v>
      </c>
      <c r="W3161" s="1"/>
      <c r="X3161" s="1"/>
      <c r="Y3161" s="1"/>
      <c r="AC3161" s="1"/>
      <c r="AF3161" s="1"/>
      <c r="AG3161" s="1"/>
    </row>
    <row r="3162" spans="1:33" hidden="1" x14ac:dyDescent="0.25">
      <c r="A3162" s="1">
        <v>19</v>
      </c>
      <c r="B3162" s="1">
        <v>2017</v>
      </c>
      <c r="C3162" s="1">
        <v>353210819</v>
      </c>
      <c r="D3162" s="44" t="s">
        <v>408</v>
      </c>
      <c r="E3162" s="20">
        <v>0</v>
      </c>
      <c r="F3162" s="20">
        <v>0</v>
      </c>
      <c r="G3162" s="20">
        <v>0</v>
      </c>
      <c r="H3162" s="20">
        <v>0</v>
      </c>
      <c r="I3162" s="20">
        <v>1E-3</v>
      </c>
      <c r="J3162" s="20">
        <v>0</v>
      </c>
      <c r="K3162" s="20">
        <v>0</v>
      </c>
      <c r="L3162" s="20">
        <v>9.2600000000000001E-5</v>
      </c>
      <c r="M3162" s="20">
        <v>7.9644833333333328E-3</v>
      </c>
      <c r="N3162" s="1">
        <v>0</v>
      </c>
      <c r="O3162" s="5">
        <v>0</v>
      </c>
      <c r="P3162" s="5">
        <v>100</v>
      </c>
      <c r="Q3162" s="1">
        <v>0</v>
      </c>
      <c r="R3162" s="1">
        <v>4</v>
      </c>
      <c r="S3162" s="6">
        <v>147.798</v>
      </c>
      <c r="T3162" s="6">
        <v>147.798</v>
      </c>
      <c r="W3162" s="1"/>
      <c r="X3162" s="1"/>
      <c r="Y3162" s="1"/>
      <c r="AC3162" s="1"/>
      <c r="AF3162" s="1"/>
      <c r="AG3162" s="1"/>
    </row>
    <row r="3163" spans="1:33" hidden="1" x14ac:dyDescent="0.25">
      <c r="A3163" s="1">
        <v>20</v>
      </c>
      <c r="B3163" s="1">
        <v>2017</v>
      </c>
      <c r="C3163" s="1">
        <v>353210820</v>
      </c>
      <c r="D3163" s="44" t="s">
        <v>408</v>
      </c>
      <c r="E3163" s="20">
        <v>0</v>
      </c>
      <c r="F3163" s="20">
        <v>0</v>
      </c>
      <c r="G3163" s="20">
        <v>0</v>
      </c>
      <c r="H3163" s="20">
        <v>0</v>
      </c>
      <c r="I3163" s="20">
        <v>0</v>
      </c>
      <c r="J3163" s="20">
        <v>0</v>
      </c>
      <c r="K3163" s="20">
        <v>0</v>
      </c>
      <c r="L3163" s="20">
        <v>0</v>
      </c>
      <c r="M3163" s="20">
        <v>0</v>
      </c>
      <c r="N3163" s="1">
        <v>0</v>
      </c>
      <c r="O3163" s="5">
        <v>0</v>
      </c>
      <c r="P3163" s="5">
        <v>0</v>
      </c>
      <c r="Q3163" s="1">
        <v>0</v>
      </c>
      <c r="R3163" s="1">
        <v>0</v>
      </c>
      <c r="S3163" s="6"/>
      <c r="T3163" s="6"/>
      <c r="W3163" s="1"/>
      <c r="X3163" s="1"/>
      <c r="Y3163" s="1"/>
      <c r="AC3163" s="1"/>
      <c r="AF3163" s="1"/>
      <c r="AG3163" s="1"/>
    </row>
    <row r="3164" spans="1:33" hidden="1" x14ac:dyDescent="0.25">
      <c r="A3164" s="1">
        <v>22</v>
      </c>
      <c r="B3164" s="1">
        <v>2017</v>
      </c>
      <c r="C3164" s="1">
        <v>353215722</v>
      </c>
      <c r="D3164" s="44" t="s">
        <v>409</v>
      </c>
      <c r="E3164" s="20">
        <v>0.01</v>
      </c>
      <c r="F3164" s="20">
        <v>0</v>
      </c>
      <c r="G3164" s="20">
        <v>0.01</v>
      </c>
      <c r="H3164" s="20">
        <v>0</v>
      </c>
      <c r="I3164" s="20">
        <v>8.9999999999999993E-3</v>
      </c>
      <c r="J3164" s="20">
        <v>0</v>
      </c>
      <c r="K3164" s="20">
        <v>0</v>
      </c>
      <c r="L3164" s="20">
        <v>5.5600000000000003E-5</v>
      </c>
      <c r="M3164" s="20">
        <v>6.6832567057291681E-3</v>
      </c>
      <c r="N3164" s="1">
        <v>0</v>
      </c>
      <c r="O3164" s="5">
        <v>20</v>
      </c>
      <c r="P3164" s="5">
        <v>80</v>
      </c>
      <c r="Q3164" s="1">
        <v>1</v>
      </c>
      <c r="R3164" s="1">
        <v>4</v>
      </c>
      <c r="S3164" s="6">
        <v>144.89496</v>
      </c>
      <c r="T3164" s="6">
        <v>144.89496</v>
      </c>
      <c r="W3164" s="1"/>
      <c r="X3164" s="1"/>
      <c r="Y3164" s="1"/>
      <c r="AC3164" s="1"/>
      <c r="AF3164" s="1"/>
      <c r="AG3164" s="1"/>
    </row>
    <row r="3165" spans="1:33" hidden="1" x14ac:dyDescent="0.25">
      <c r="A3165" s="1">
        <v>22</v>
      </c>
      <c r="B3165" s="1">
        <v>2017</v>
      </c>
      <c r="C3165" s="1">
        <v>353220722</v>
      </c>
      <c r="D3165" s="44" t="s">
        <v>410</v>
      </c>
      <c r="E3165" s="20">
        <v>7.0000000000000007E-2</v>
      </c>
      <c r="F3165" s="20">
        <v>0.02</v>
      </c>
      <c r="G3165" s="20">
        <v>0.05</v>
      </c>
      <c r="H3165" s="20">
        <v>0.05</v>
      </c>
      <c r="I3165" s="20">
        <v>6.0000000000000001E-3</v>
      </c>
      <c r="J3165" s="20">
        <v>6.2E-2</v>
      </c>
      <c r="K3165" s="20">
        <v>0</v>
      </c>
      <c r="L3165" s="20">
        <v>5.3140000000000001E-4</v>
      </c>
      <c r="M3165" s="20">
        <v>1.123837734375E-2</v>
      </c>
      <c r="N3165" s="1">
        <v>0</v>
      </c>
      <c r="O3165" s="5">
        <v>13.33</v>
      </c>
      <c r="P3165" s="5">
        <v>86.67</v>
      </c>
      <c r="Q3165" s="1">
        <v>2</v>
      </c>
      <c r="R3165" s="1">
        <v>13</v>
      </c>
      <c r="S3165" s="6">
        <v>185.59800000000001</v>
      </c>
      <c r="T3165" s="6">
        <v>185.59800000000001</v>
      </c>
      <c r="W3165" s="1"/>
      <c r="X3165" s="1"/>
      <c r="Y3165" s="1"/>
      <c r="AC3165" s="1"/>
      <c r="AF3165" s="1"/>
      <c r="AG3165" s="1"/>
    </row>
    <row r="3166" spans="1:33" hidden="1" x14ac:dyDescent="0.25">
      <c r="A3166" s="1">
        <v>2</v>
      </c>
      <c r="B3166" s="1">
        <v>2017</v>
      </c>
      <c r="C3166" s="1">
        <v>35323062</v>
      </c>
      <c r="D3166" s="44" t="s">
        <v>411</v>
      </c>
      <c r="E3166" s="20">
        <v>0.02</v>
      </c>
      <c r="F3166" s="20">
        <v>0.02</v>
      </c>
      <c r="G3166" s="20">
        <v>0</v>
      </c>
      <c r="H3166" s="20">
        <v>0</v>
      </c>
      <c r="I3166" s="20">
        <v>0</v>
      </c>
      <c r="J3166" s="20">
        <v>0</v>
      </c>
      <c r="K3166" s="20">
        <v>0.01</v>
      </c>
      <c r="L3166" s="20">
        <v>4.5088999999999997E-3</v>
      </c>
      <c r="M3166" s="20">
        <v>1.4319235312500001E-2</v>
      </c>
      <c r="N3166" s="1">
        <v>49</v>
      </c>
      <c r="O3166" s="5">
        <v>90.48</v>
      </c>
      <c r="P3166" s="5">
        <v>9.52</v>
      </c>
      <c r="Q3166" s="1">
        <v>19</v>
      </c>
      <c r="R3166" s="1">
        <v>2</v>
      </c>
      <c r="S3166" s="6">
        <v>146.18879999999999</v>
      </c>
      <c r="T3166" s="6">
        <v>73.094399999999993</v>
      </c>
      <c r="W3166" s="1"/>
      <c r="X3166" s="1"/>
      <c r="Y3166" s="1"/>
      <c r="AC3166" s="1"/>
      <c r="AF3166" s="1"/>
      <c r="AG3166" s="1"/>
    </row>
    <row r="3167" spans="1:33" hidden="1" x14ac:dyDescent="0.25">
      <c r="A3167" s="1">
        <v>5</v>
      </c>
      <c r="B3167" s="1">
        <v>2017</v>
      </c>
      <c r="C3167" s="1">
        <v>35324055</v>
      </c>
      <c r="D3167" s="44" t="s">
        <v>412</v>
      </c>
      <c r="E3167" s="20">
        <v>31.099999999999998</v>
      </c>
      <c r="F3167" s="20">
        <v>31.08</v>
      </c>
      <c r="G3167" s="20">
        <v>0.02</v>
      </c>
      <c r="H3167" s="20">
        <v>0</v>
      </c>
      <c r="I3167" s="20">
        <v>31.036000000000001</v>
      </c>
      <c r="J3167" s="20">
        <v>3.0000000000000001E-3</v>
      </c>
      <c r="K3167" s="20">
        <v>0.04</v>
      </c>
      <c r="L3167" s="20">
        <v>1.5687400000000001E-2</v>
      </c>
      <c r="M3167" s="20">
        <v>1.8264818229166667E-2</v>
      </c>
      <c r="N3167" s="1">
        <v>27</v>
      </c>
      <c r="O3167" s="5">
        <v>20.190000000000001</v>
      </c>
      <c r="P3167" s="5">
        <v>79.81</v>
      </c>
      <c r="Q3167" s="1">
        <v>21</v>
      </c>
      <c r="R3167" s="1">
        <v>83</v>
      </c>
      <c r="S3167" s="6">
        <v>115.0283484</v>
      </c>
      <c r="T3167" s="6">
        <v>115.0283484</v>
      </c>
      <c r="W3167" s="1"/>
      <c r="X3167" s="1"/>
      <c r="Y3167" s="1"/>
      <c r="AC3167" s="1"/>
      <c r="AF3167" s="1"/>
      <c r="AG3167" s="1"/>
    </row>
    <row r="3168" spans="1:33" hidden="1" x14ac:dyDescent="0.25">
      <c r="A3168" s="1">
        <v>6</v>
      </c>
      <c r="B3168" s="1">
        <v>2017</v>
      </c>
      <c r="C3168" s="1">
        <v>35324056</v>
      </c>
      <c r="D3168" s="44" t="s">
        <v>412</v>
      </c>
      <c r="E3168" s="20">
        <v>0</v>
      </c>
      <c r="F3168" s="20">
        <v>0</v>
      </c>
      <c r="G3168" s="20">
        <v>0</v>
      </c>
      <c r="H3168" s="20">
        <v>0</v>
      </c>
      <c r="I3168" s="20">
        <v>0</v>
      </c>
      <c r="J3168" s="20">
        <v>0</v>
      </c>
      <c r="K3168" s="20">
        <v>0</v>
      </c>
      <c r="L3168" s="20">
        <v>2.3099999999999999E-5</v>
      </c>
      <c r="M3168" s="20">
        <v>0</v>
      </c>
      <c r="N3168" s="1">
        <v>0</v>
      </c>
      <c r="O3168" s="5">
        <v>100</v>
      </c>
      <c r="P3168" s="5">
        <v>0</v>
      </c>
      <c r="Q3168" s="1">
        <v>1</v>
      </c>
      <c r="R3168" s="1">
        <v>0</v>
      </c>
      <c r="S3168" s="6"/>
      <c r="T3168" s="6"/>
      <c r="W3168" s="1"/>
      <c r="X3168" s="1"/>
      <c r="Y3168" s="1"/>
      <c r="AC3168" s="1"/>
      <c r="AF3168" s="1"/>
      <c r="AG3168" s="1"/>
    </row>
    <row r="3169" spans="1:33" hidden="1" x14ac:dyDescent="0.25">
      <c r="A3169" s="1">
        <v>16</v>
      </c>
      <c r="B3169" s="1">
        <v>2017</v>
      </c>
      <c r="C3169" s="1">
        <v>353250416</v>
      </c>
      <c r="D3169" s="44" t="s">
        <v>413</v>
      </c>
      <c r="E3169" s="20">
        <v>0</v>
      </c>
      <c r="F3169" s="20">
        <v>0</v>
      </c>
      <c r="G3169" s="20">
        <v>0</v>
      </c>
      <c r="H3169" s="20">
        <v>0</v>
      </c>
      <c r="I3169" s="20">
        <v>0</v>
      </c>
      <c r="J3169" s="20">
        <v>0</v>
      </c>
      <c r="K3169" s="20">
        <v>0</v>
      </c>
      <c r="L3169" s="20">
        <v>0</v>
      </c>
      <c r="M3169" s="20">
        <v>0</v>
      </c>
      <c r="N3169" s="1">
        <v>0</v>
      </c>
      <c r="O3169" s="5">
        <v>0</v>
      </c>
      <c r="P3169" s="5">
        <v>0</v>
      </c>
      <c r="Q3169" s="1">
        <v>0</v>
      </c>
      <c r="R3169" s="1">
        <v>0</v>
      </c>
      <c r="S3169" s="6"/>
      <c r="T3169" s="6"/>
      <c r="W3169" s="1"/>
      <c r="X3169" s="1"/>
      <c r="Y3169" s="1"/>
      <c r="AC3169" s="1"/>
      <c r="AF3169" s="1"/>
      <c r="AG3169" s="1"/>
    </row>
    <row r="3170" spans="1:33" hidden="1" x14ac:dyDescent="0.25">
      <c r="A3170" s="1">
        <v>18</v>
      </c>
      <c r="B3170" s="1">
        <v>2017</v>
      </c>
      <c r="C3170" s="1">
        <v>353250418</v>
      </c>
      <c r="D3170" s="44" t="s">
        <v>413</v>
      </c>
      <c r="E3170" s="20">
        <v>0.01</v>
      </c>
      <c r="F3170" s="20">
        <v>0</v>
      </c>
      <c r="G3170" s="20">
        <v>0.01</v>
      </c>
      <c r="H3170" s="20">
        <v>0</v>
      </c>
      <c r="I3170" s="20">
        <v>2E-3</v>
      </c>
      <c r="J3170" s="20">
        <v>0</v>
      </c>
      <c r="K3170" s="20">
        <v>0.01</v>
      </c>
      <c r="L3170" s="20">
        <v>4.7679999999999999E-4</v>
      </c>
      <c r="M3170" s="20">
        <v>2.0041295980525366E-2</v>
      </c>
      <c r="N3170" s="1">
        <v>1</v>
      </c>
      <c r="O3170" s="5">
        <v>11.11</v>
      </c>
      <c r="P3170" s="5">
        <v>88.89</v>
      </c>
      <c r="Q3170" s="1">
        <v>1</v>
      </c>
      <c r="R3170" s="1">
        <v>8</v>
      </c>
      <c r="S3170" s="6">
        <v>416.60730000000001</v>
      </c>
      <c r="T3170" s="6">
        <v>416.60730000000001</v>
      </c>
      <c r="W3170" s="1"/>
      <c r="X3170" s="1"/>
      <c r="Y3170" s="1"/>
      <c r="AC3170" s="1"/>
      <c r="AF3170" s="1"/>
      <c r="AG3170" s="1"/>
    </row>
    <row r="3171" spans="1:33" hidden="1" x14ac:dyDescent="0.25">
      <c r="A3171" s="1">
        <v>19</v>
      </c>
      <c r="B3171" s="1">
        <v>2017</v>
      </c>
      <c r="C3171" s="1">
        <v>353250419</v>
      </c>
      <c r="D3171" s="44" t="s">
        <v>413</v>
      </c>
      <c r="E3171" s="20">
        <v>0.02</v>
      </c>
      <c r="F3171" s="20">
        <v>0.02</v>
      </c>
      <c r="G3171" s="20">
        <v>0</v>
      </c>
      <c r="H3171" s="20">
        <v>0</v>
      </c>
      <c r="I3171" s="20">
        <v>0</v>
      </c>
      <c r="J3171" s="20">
        <v>0</v>
      </c>
      <c r="K3171" s="20">
        <v>0.02</v>
      </c>
      <c r="L3171" s="20">
        <v>0</v>
      </c>
      <c r="M3171" s="20">
        <v>0</v>
      </c>
      <c r="N3171" s="1">
        <v>0</v>
      </c>
      <c r="O3171" s="5">
        <v>100</v>
      </c>
      <c r="P3171" s="5">
        <v>0</v>
      </c>
      <c r="Q3171" s="1">
        <v>2</v>
      </c>
      <c r="R3171" s="1">
        <v>0</v>
      </c>
      <c r="S3171" s="6"/>
      <c r="T3171" s="6"/>
      <c r="W3171" s="1"/>
      <c r="X3171" s="1"/>
      <c r="Y3171" s="1"/>
      <c r="AC3171" s="1"/>
      <c r="AF3171" s="1"/>
      <c r="AG3171" s="1"/>
    </row>
    <row r="3172" spans="1:33" hidden="1" x14ac:dyDescent="0.25">
      <c r="A3172" s="1">
        <v>18</v>
      </c>
      <c r="B3172" s="1">
        <v>2017</v>
      </c>
      <c r="C3172" s="1">
        <v>353260318</v>
      </c>
      <c r="D3172" s="44" t="s">
        <v>414</v>
      </c>
      <c r="E3172" s="20">
        <v>0.05</v>
      </c>
      <c r="F3172" s="20">
        <v>0.04</v>
      </c>
      <c r="G3172" s="20">
        <v>0.01</v>
      </c>
      <c r="H3172" s="20">
        <v>0</v>
      </c>
      <c r="I3172" s="20">
        <v>0</v>
      </c>
      <c r="J3172" s="20">
        <v>2E-3</v>
      </c>
      <c r="K3172" s="20">
        <v>0.06</v>
      </c>
      <c r="L3172" s="20">
        <v>8.518E-4</v>
      </c>
      <c r="M3172" s="20">
        <v>2.4184773437499998E-2</v>
      </c>
      <c r="N3172" s="1">
        <v>2</v>
      </c>
      <c r="O3172" s="5">
        <v>20.69</v>
      </c>
      <c r="P3172" s="5">
        <v>79.31</v>
      </c>
      <c r="Q3172" s="1">
        <v>6</v>
      </c>
      <c r="R3172" s="1">
        <v>23</v>
      </c>
      <c r="S3172" s="6">
        <v>498.58199999999999</v>
      </c>
      <c r="T3172" s="6">
        <v>498.58199999999999</v>
      </c>
      <c r="W3172" s="1"/>
      <c r="X3172" s="1"/>
      <c r="Y3172" s="1"/>
      <c r="AC3172" s="1"/>
      <c r="AF3172" s="1"/>
      <c r="AG3172" s="1"/>
    </row>
    <row r="3173" spans="1:33" hidden="1" x14ac:dyDescent="0.25">
      <c r="A3173" s="1">
        <v>19</v>
      </c>
      <c r="B3173" s="1">
        <v>2017</v>
      </c>
      <c r="C3173" s="1">
        <v>353260319</v>
      </c>
      <c r="D3173" s="44" t="s">
        <v>414</v>
      </c>
      <c r="E3173" s="20">
        <v>0</v>
      </c>
      <c r="F3173" s="20">
        <v>0</v>
      </c>
      <c r="G3173" s="20">
        <v>0</v>
      </c>
      <c r="H3173" s="20">
        <v>0</v>
      </c>
      <c r="I3173" s="20">
        <v>0</v>
      </c>
      <c r="J3173" s="20">
        <v>0</v>
      </c>
      <c r="K3173" s="20">
        <v>0.01</v>
      </c>
      <c r="L3173" s="20">
        <v>1.2850000000000001E-4</v>
      </c>
      <c r="M3173" s="20">
        <v>0</v>
      </c>
      <c r="N3173" s="1">
        <v>1</v>
      </c>
      <c r="O3173" s="5">
        <v>33.33</v>
      </c>
      <c r="P3173" s="5">
        <v>66.67</v>
      </c>
      <c r="Q3173" s="1">
        <v>3</v>
      </c>
      <c r="R3173" s="1">
        <v>6</v>
      </c>
      <c r="S3173" s="6"/>
      <c r="T3173" s="6"/>
      <c r="W3173" s="1"/>
      <c r="X3173" s="1"/>
      <c r="Y3173" s="1"/>
      <c r="AC3173" s="1"/>
      <c r="AF3173" s="1"/>
      <c r="AG3173" s="1"/>
    </row>
    <row r="3174" spans="1:33" hidden="1" x14ac:dyDescent="0.25">
      <c r="A3174" s="1">
        <v>19</v>
      </c>
      <c r="B3174" s="1">
        <v>2017</v>
      </c>
      <c r="C3174" s="1">
        <v>353270219</v>
      </c>
      <c r="D3174" s="44" t="s">
        <v>415</v>
      </c>
      <c r="E3174" s="20">
        <v>0.01</v>
      </c>
      <c r="F3174" s="20">
        <v>0</v>
      </c>
      <c r="G3174" s="20">
        <v>0.01</v>
      </c>
      <c r="H3174" s="20">
        <v>0</v>
      </c>
      <c r="I3174" s="20">
        <v>8.9999999999999993E-3</v>
      </c>
      <c r="J3174" s="20">
        <v>0</v>
      </c>
      <c r="K3174" s="20">
        <v>0</v>
      </c>
      <c r="L3174" s="20">
        <v>1.4884E-3</v>
      </c>
      <c r="M3174" s="20">
        <v>1.1229124739583334E-2</v>
      </c>
      <c r="N3174" s="1">
        <v>0</v>
      </c>
      <c r="O3174" s="5">
        <v>4</v>
      </c>
      <c r="P3174" s="5">
        <v>96</v>
      </c>
      <c r="Q3174" s="1">
        <v>1</v>
      </c>
      <c r="R3174" s="1">
        <v>24</v>
      </c>
      <c r="S3174" s="6">
        <v>213.81725520000001</v>
      </c>
      <c r="T3174" s="6">
        <v>213.81725520000001</v>
      </c>
      <c r="W3174" s="1"/>
      <c r="X3174" s="1"/>
      <c r="Y3174" s="1"/>
      <c r="AC3174" s="1"/>
      <c r="AF3174" s="1"/>
      <c r="AG3174" s="1"/>
    </row>
    <row r="3175" spans="1:33" hidden="1" x14ac:dyDescent="0.25">
      <c r="A3175" s="1">
        <v>16</v>
      </c>
      <c r="B3175" s="1">
        <v>2017</v>
      </c>
      <c r="C3175" s="1">
        <v>353280116</v>
      </c>
      <c r="D3175" s="44" t="s">
        <v>416</v>
      </c>
      <c r="E3175" s="20">
        <v>0.11</v>
      </c>
      <c r="F3175" s="20">
        <v>0.05</v>
      </c>
      <c r="G3175" s="20">
        <v>0.06</v>
      </c>
      <c r="H3175" s="20">
        <v>0</v>
      </c>
      <c r="I3175" s="20">
        <v>2.1000000000000001E-2</v>
      </c>
      <c r="J3175" s="20">
        <v>1.4999999999999999E-2</v>
      </c>
      <c r="K3175" s="20">
        <v>7.0000000000000007E-2</v>
      </c>
      <c r="L3175" s="20">
        <v>3.3522999999999999E-3</v>
      </c>
      <c r="M3175" s="20">
        <v>1.3426359895833335E-2</v>
      </c>
      <c r="N3175" s="1">
        <v>0</v>
      </c>
      <c r="O3175" s="5">
        <v>15.15</v>
      </c>
      <c r="P3175" s="5">
        <v>84.85</v>
      </c>
      <c r="Q3175" s="1">
        <v>5</v>
      </c>
      <c r="R3175" s="1">
        <v>28</v>
      </c>
      <c r="S3175" s="6">
        <v>301.26600000000002</v>
      </c>
      <c r="T3175" s="6">
        <v>301.26600000000002</v>
      </c>
      <c r="W3175" s="1"/>
      <c r="X3175" s="1"/>
      <c r="Y3175" s="1"/>
      <c r="AC3175" s="1"/>
      <c r="AF3175" s="1"/>
      <c r="AG3175" s="1"/>
    </row>
    <row r="3176" spans="1:33" hidden="1" x14ac:dyDescent="0.25">
      <c r="A3176" s="1">
        <v>14</v>
      </c>
      <c r="B3176" s="1">
        <v>2017</v>
      </c>
      <c r="C3176" s="1">
        <v>353282714</v>
      </c>
      <c r="D3176" s="44" t="s">
        <v>417</v>
      </c>
      <c r="E3176" s="20">
        <v>0.49</v>
      </c>
      <c r="F3176" s="20">
        <v>0.49</v>
      </c>
      <c r="G3176" s="20">
        <v>0</v>
      </c>
      <c r="H3176" s="20">
        <v>0</v>
      </c>
      <c r="I3176" s="20">
        <v>1.4E-2</v>
      </c>
      <c r="J3176" s="20">
        <v>0.47499999999999998</v>
      </c>
      <c r="K3176" s="20">
        <v>0</v>
      </c>
      <c r="L3176" s="20">
        <v>1.1290000000000001E-4</v>
      </c>
      <c r="M3176" s="20">
        <v>1.31840953125E-2</v>
      </c>
      <c r="N3176" s="1">
        <v>3</v>
      </c>
      <c r="O3176" s="5">
        <v>85</v>
      </c>
      <c r="P3176" s="5">
        <v>15</v>
      </c>
      <c r="Q3176" s="1">
        <v>17</v>
      </c>
      <c r="R3176" s="1">
        <v>3</v>
      </c>
      <c r="S3176" s="6">
        <v>268.06080059999999</v>
      </c>
      <c r="T3176" s="6">
        <v>268.06080059999999</v>
      </c>
      <c r="W3176" s="1"/>
      <c r="X3176" s="1"/>
      <c r="Y3176" s="1"/>
      <c r="AC3176" s="1"/>
      <c r="AF3176" s="1"/>
      <c r="AG3176" s="1"/>
    </row>
    <row r="3177" spans="1:33" hidden="1" x14ac:dyDescent="0.25">
      <c r="A3177" s="1">
        <v>18</v>
      </c>
      <c r="B3177" s="1">
        <v>2017</v>
      </c>
      <c r="C3177" s="1">
        <v>353284318</v>
      </c>
      <c r="D3177" s="44" t="s">
        <v>418</v>
      </c>
      <c r="E3177" s="20">
        <v>0.01</v>
      </c>
      <c r="F3177" s="20">
        <v>0</v>
      </c>
      <c r="G3177" s="20">
        <v>0.01</v>
      </c>
      <c r="H3177" s="20">
        <v>0</v>
      </c>
      <c r="I3177" s="20">
        <v>5.0000000000000001E-3</v>
      </c>
      <c r="J3177" s="20">
        <v>0</v>
      </c>
      <c r="K3177" s="20">
        <v>0.01</v>
      </c>
      <c r="L3177" s="20">
        <v>6.3068000000000004E-3</v>
      </c>
      <c r="M3177" s="20">
        <v>4.1933979166666668E-3</v>
      </c>
      <c r="N3177" s="1">
        <v>4</v>
      </c>
      <c r="O3177" s="5">
        <v>33.33</v>
      </c>
      <c r="P3177" s="5">
        <v>66.67</v>
      </c>
      <c r="Q3177" s="1">
        <v>5</v>
      </c>
      <c r="R3177" s="1">
        <v>10</v>
      </c>
      <c r="S3177" s="6">
        <v>44.442</v>
      </c>
      <c r="T3177" s="6">
        <v>44.442</v>
      </c>
      <c r="W3177" s="1"/>
      <c r="X3177" s="1"/>
      <c r="Y3177" s="1"/>
      <c r="AC3177" s="1"/>
      <c r="AF3177" s="1"/>
      <c r="AG3177" s="1"/>
    </row>
    <row r="3178" spans="1:33" hidden="1" x14ac:dyDescent="0.25">
      <c r="A3178" s="1">
        <v>19</v>
      </c>
      <c r="B3178" s="1">
        <v>2017</v>
      </c>
      <c r="C3178" s="1">
        <v>353286819</v>
      </c>
      <c r="D3178" s="44" t="s">
        <v>419</v>
      </c>
      <c r="E3178" s="20">
        <v>0</v>
      </c>
      <c r="F3178" s="20">
        <v>0</v>
      </c>
      <c r="G3178" s="20">
        <v>0</v>
      </c>
      <c r="H3178" s="20">
        <v>0</v>
      </c>
      <c r="I3178" s="20">
        <v>0</v>
      </c>
      <c r="J3178" s="20">
        <v>0</v>
      </c>
      <c r="K3178" s="20">
        <v>0</v>
      </c>
      <c r="L3178" s="20">
        <v>1.9680000000000001E-4</v>
      </c>
      <c r="M3178" s="20">
        <v>2.6579256859756099E-3</v>
      </c>
      <c r="N3178" s="1">
        <v>2</v>
      </c>
      <c r="O3178" s="5">
        <v>28.57</v>
      </c>
      <c r="P3178" s="5">
        <v>71.430000000000007</v>
      </c>
      <c r="Q3178" s="1">
        <v>2</v>
      </c>
      <c r="R3178" s="1">
        <v>5</v>
      </c>
      <c r="S3178" s="6">
        <v>44.387999999999998</v>
      </c>
      <c r="T3178" s="6">
        <v>44.387999999999998</v>
      </c>
      <c r="W3178" s="1"/>
      <c r="X3178" s="1"/>
      <c r="Y3178" s="1"/>
      <c r="AC3178" s="1"/>
      <c r="AF3178" s="1"/>
      <c r="AG3178" s="1"/>
    </row>
    <row r="3179" spans="1:33" hidden="1" x14ac:dyDescent="0.25">
      <c r="A3179" s="1">
        <v>13</v>
      </c>
      <c r="B3179" s="1">
        <v>2017</v>
      </c>
      <c r="C3179" s="1">
        <v>353290013</v>
      </c>
      <c r="D3179" s="44" t="s">
        <v>420</v>
      </c>
      <c r="E3179" s="20">
        <v>0.85</v>
      </c>
      <c r="F3179" s="20">
        <v>0.83</v>
      </c>
      <c r="G3179" s="20">
        <v>0.02</v>
      </c>
      <c r="H3179" s="20">
        <v>0</v>
      </c>
      <c r="I3179" s="20">
        <v>0</v>
      </c>
      <c r="J3179" s="20">
        <v>0.56499999999999995</v>
      </c>
      <c r="K3179" s="20">
        <v>0.28000000000000003</v>
      </c>
      <c r="L3179" s="20">
        <v>6.0190000000000005E-4</v>
      </c>
      <c r="M3179" s="20">
        <v>2.4382710937499996E-2</v>
      </c>
      <c r="N3179" s="1">
        <v>16</v>
      </c>
      <c r="O3179" s="5">
        <v>37.5</v>
      </c>
      <c r="P3179" s="5">
        <v>62.5</v>
      </c>
      <c r="Q3179" s="1">
        <v>6</v>
      </c>
      <c r="R3179" s="1">
        <v>10</v>
      </c>
      <c r="S3179" s="6">
        <v>538.596</v>
      </c>
      <c r="T3179" s="6">
        <v>538.596</v>
      </c>
      <c r="W3179" s="1"/>
      <c r="X3179" s="1"/>
      <c r="Y3179" s="1"/>
      <c r="AC3179" s="1"/>
      <c r="AF3179" s="1"/>
      <c r="AG3179" s="1"/>
    </row>
    <row r="3180" spans="1:33" hidden="1" x14ac:dyDescent="0.25">
      <c r="A3180" s="1">
        <v>15</v>
      </c>
      <c r="B3180" s="1">
        <v>2017</v>
      </c>
      <c r="C3180" s="1">
        <v>353300715</v>
      </c>
      <c r="D3180" s="44" t="s">
        <v>421</v>
      </c>
      <c r="E3180" s="20">
        <v>0.26</v>
      </c>
      <c r="F3180" s="20">
        <v>0.22</v>
      </c>
      <c r="G3180" s="20">
        <v>0.04</v>
      </c>
      <c r="H3180" s="20">
        <v>0</v>
      </c>
      <c r="I3180" s="20">
        <v>6.0000000000000001E-3</v>
      </c>
      <c r="J3180" s="20">
        <v>1E-3</v>
      </c>
      <c r="K3180" s="20">
        <v>0.25</v>
      </c>
      <c r="L3180" s="20">
        <v>6.5123000000000004E-3</v>
      </c>
      <c r="M3180" s="20">
        <v>5.7626229832175926E-2</v>
      </c>
      <c r="N3180" s="1">
        <v>32</v>
      </c>
      <c r="O3180" s="5">
        <v>34.04</v>
      </c>
      <c r="P3180" s="5">
        <v>65.959999999999994</v>
      </c>
      <c r="Q3180" s="1">
        <v>16</v>
      </c>
      <c r="R3180" s="1">
        <v>31</v>
      </c>
      <c r="S3180" s="6">
        <v>1030.5218030000001</v>
      </c>
      <c r="T3180" s="6">
        <v>1030.5218030000001</v>
      </c>
      <c r="W3180" s="1"/>
      <c r="X3180" s="1"/>
      <c r="Y3180" s="1"/>
      <c r="AC3180" s="1"/>
      <c r="AF3180" s="1"/>
      <c r="AG3180" s="1"/>
    </row>
    <row r="3181" spans="1:33" hidden="1" x14ac:dyDescent="0.25">
      <c r="A3181" s="1">
        <v>20</v>
      </c>
      <c r="B3181" s="1">
        <v>2017</v>
      </c>
      <c r="C3181" s="1">
        <v>353310620</v>
      </c>
      <c r="D3181" s="44" t="s">
        <v>422</v>
      </c>
      <c r="E3181" s="20">
        <v>0</v>
      </c>
      <c r="F3181" s="20">
        <v>0</v>
      </c>
      <c r="G3181" s="20">
        <v>0</v>
      </c>
      <c r="H3181" s="20">
        <v>0</v>
      </c>
      <c r="I3181" s="20">
        <v>4.0000000000000001E-3</v>
      </c>
      <c r="J3181" s="20">
        <v>0</v>
      </c>
      <c r="K3181" s="20">
        <v>0</v>
      </c>
      <c r="L3181" s="20">
        <v>1.505E-4</v>
      </c>
      <c r="M3181" s="20">
        <v>5.324703125E-3</v>
      </c>
      <c r="N3181" s="1">
        <v>0</v>
      </c>
      <c r="O3181" s="5">
        <v>0</v>
      </c>
      <c r="P3181" s="5">
        <v>100</v>
      </c>
      <c r="Q3181" s="1">
        <v>0</v>
      </c>
      <c r="R3181" s="1">
        <v>6</v>
      </c>
      <c r="S3181" s="6">
        <v>108</v>
      </c>
      <c r="T3181" s="6">
        <v>108</v>
      </c>
      <c r="W3181" s="1"/>
      <c r="X3181" s="1"/>
      <c r="Y3181" s="1"/>
      <c r="AC3181" s="1"/>
      <c r="AF3181" s="1"/>
      <c r="AG3181" s="1"/>
    </row>
    <row r="3182" spans="1:33" hidden="1" x14ac:dyDescent="0.25">
      <c r="A3182" s="1">
        <v>20</v>
      </c>
      <c r="B3182" s="1">
        <v>2017</v>
      </c>
      <c r="C3182" s="1">
        <v>353320520</v>
      </c>
      <c r="D3182" s="44" t="s">
        <v>423</v>
      </c>
      <c r="E3182" s="20">
        <v>0.53</v>
      </c>
      <c r="F3182" s="20">
        <v>0.51</v>
      </c>
      <c r="G3182" s="20">
        <v>0.02</v>
      </c>
      <c r="H3182" s="20">
        <v>0</v>
      </c>
      <c r="I3182" s="20">
        <v>0.01</v>
      </c>
      <c r="J3182" s="20">
        <v>0.51</v>
      </c>
      <c r="K3182" s="20">
        <v>0</v>
      </c>
      <c r="L3182" s="20">
        <v>6.2500000000000003E-3</v>
      </c>
      <c r="M3182" s="20">
        <v>9.2369791666666659E-3</v>
      </c>
      <c r="N3182" s="1">
        <v>2</v>
      </c>
      <c r="O3182" s="5">
        <v>46.15</v>
      </c>
      <c r="P3182" s="5">
        <v>53.85</v>
      </c>
      <c r="Q3182" s="1">
        <v>6</v>
      </c>
      <c r="R3182" s="1">
        <v>7</v>
      </c>
      <c r="S3182" s="6">
        <v>161.244</v>
      </c>
      <c r="T3182" s="6">
        <v>161.244</v>
      </c>
      <c r="W3182" s="1"/>
      <c r="X3182" s="1"/>
      <c r="Y3182" s="1"/>
      <c r="AC3182" s="1"/>
      <c r="AF3182" s="1"/>
      <c r="AG3182" s="1"/>
    </row>
    <row r="3183" spans="1:33" hidden="1" x14ac:dyDescent="0.25">
      <c r="A3183" s="1">
        <v>19</v>
      </c>
      <c r="B3183" s="1">
        <v>2017</v>
      </c>
      <c r="C3183" s="1">
        <v>353330419</v>
      </c>
      <c r="D3183" s="44" t="s">
        <v>424</v>
      </c>
      <c r="E3183" s="20">
        <v>0.02</v>
      </c>
      <c r="F3183" s="20">
        <v>0</v>
      </c>
      <c r="G3183" s="20">
        <v>0.02</v>
      </c>
      <c r="H3183" s="20">
        <v>0</v>
      </c>
      <c r="I3183" s="20">
        <v>1.6E-2</v>
      </c>
      <c r="J3183" s="20">
        <v>0</v>
      </c>
      <c r="K3183" s="20">
        <v>0</v>
      </c>
      <c r="L3183" s="20">
        <v>4.8730000000000003E-4</v>
      </c>
      <c r="M3183" s="20">
        <v>8.1633203124999998E-3</v>
      </c>
      <c r="N3183" s="1">
        <v>0</v>
      </c>
      <c r="O3183" s="5">
        <v>0</v>
      </c>
      <c r="P3183" s="5">
        <v>100</v>
      </c>
      <c r="Q3183" s="1">
        <v>0</v>
      </c>
      <c r="R3183" s="1">
        <v>16</v>
      </c>
      <c r="S3183" s="6">
        <v>164.61879479999999</v>
      </c>
      <c r="T3183" s="6">
        <v>164.61879479999999</v>
      </c>
      <c r="W3183" s="1"/>
      <c r="X3183" s="1"/>
      <c r="Y3183" s="1"/>
      <c r="AC3183" s="1"/>
      <c r="AF3183" s="1"/>
      <c r="AG3183" s="1"/>
    </row>
    <row r="3184" spans="1:33" hidden="1" x14ac:dyDescent="0.25">
      <c r="A3184" s="1">
        <v>5</v>
      </c>
      <c r="B3184" s="1">
        <v>2017</v>
      </c>
      <c r="C3184" s="1">
        <v>35334035</v>
      </c>
      <c r="D3184" s="44" t="s">
        <v>425</v>
      </c>
      <c r="E3184" s="20">
        <v>0.60000000000000009</v>
      </c>
      <c r="F3184" s="20">
        <v>0.46</v>
      </c>
      <c r="G3184" s="20">
        <v>0.14000000000000001</v>
      </c>
      <c r="H3184" s="20">
        <v>0</v>
      </c>
      <c r="I3184" s="20">
        <v>0.42199999999999999</v>
      </c>
      <c r="J3184" s="20">
        <v>0.16700000000000001</v>
      </c>
      <c r="K3184" s="20">
        <v>0</v>
      </c>
      <c r="L3184" s="20">
        <v>1.23246E-2</v>
      </c>
      <c r="M3184" s="20">
        <v>0.17089520833333333</v>
      </c>
      <c r="N3184" s="1">
        <v>17</v>
      </c>
      <c r="O3184" s="5">
        <v>11.03</v>
      </c>
      <c r="P3184" s="5">
        <v>88.97</v>
      </c>
      <c r="Q3184" s="1">
        <v>16</v>
      </c>
      <c r="R3184" s="1">
        <v>129</v>
      </c>
      <c r="S3184" s="6">
        <v>3031.1517600000002</v>
      </c>
      <c r="T3184" s="6">
        <v>2915.9679930000002</v>
      </c>
      <c r="W3184" s="1"/>
      <c r="X3184" s="1"/>
      <c r="Y3184" s="1"/>
      <c r="AC3184" s="1"/>
      <c r="AF3184" s="1"/>
      <c r="AG3184" s="1"/>
    </row>
    <row r="3185" spans="1:33" hidden="1" x14ac:dyDescent="0.25">
      <c r="A3185" s="1">
        <v>15</v>
      </c>
      <c r="B3185" s="1">
        <v>2017</v>
      </c>
      <c r="C3185" s="1">
        <v>353325415</v>
      </c>
      <c r="D3185" s="44" t="s">
        <v>426</v>
      </c>
      <c r="E3185" s="20">
        <v>0.13</v>
      </c>
      <c r="F3185" s="20">
        <v>0.12</v>
      </c>
      <c r="G3185" s="20">
        <v>0.01</v>
      </c>
      <c r="H3185" s="20">
        <v>0</v>
      </c>
      <c r="I3185" s="20">
        <v>5.0000000000000001E-3</v>
      </c>
      <c r="J3185" s="20">
        <v>3.0000000000000001E-3</v>
      </c>
      <c r="K3185" s="20">
        <v>0.12</v>
      </c>
      <c r="L3185" s="20">
        <v>1.1569999999999999E-4</v>
      </c>
      <c r="M3185" s="20">
        <v>1.2461100000000003E-2</v>
      </c>
      <c r="N3185" s="1">
        <v>2</v>
      </c>
      <c r="O3185" s="5">
        <v>66.67</v>
      </c>
      <c r="P3185" s="5">
        <v>33.33</v>
      </c>
      <c r="Q3185" s="1">
        <v>8</v>
      </c>
      <c r="R3185" s="1">
        <v>4</v>
      </c>
      <c r="S3185" s="6">
        <v>271.72800000000001</v>
      </c>
      <c r="T3185" s="6">
        <v>271.72800000000001</v>
      </c>
      <c r="W3185" s="1"/>
      <c r="X3185" s="1"/>
      <c r="Y3185" s="1"/>
      <c r="AC3185" s="1"/>
      <c r="AF3185" s="1"/>
      <c r="AG3185" s="1"/>
    </row>
    <row r="3186" spans="1:33" hidden="1" x14ac:dyDescent="0.25">
      <c r="A3186" s="1">
        <v>16</v>
      </c>
      <c r="B3186" s="1">
        <v>2017</v>
      </c>
      <c r="C3186" s="1">
        <v>353350216</v>
      </c>
      <c r="D3186" s="44" t="s">
        <v>427</v>
      </c>
      <c r="E3186" s="20">
        <v>0.83</v>
      </c>
      <c r="F3186" s="20">
        <v>0.6</v>
      </c>
      <c r="G3186" s="20">
        <v>0.23</v>
      </c>
      <c r="H3186" s="20">
        <v>0</v>
      </c>
      <c r="I3186" s="20">
        <v>0.11700000000000001</v>
      </c>
      <c r="J3186" s="20">
        <v>0.251</v>
      </c>
      <c r="K3186" s="20">
        <v>0.28999999999999998</v>
      </c>
      <c r="L3186" s="20">
        <v>0.17231360000000001</v>
      </c>
      <c r="M3186" s="20">
        <v>0.11016429972453705</v>
      </c>
      <c r="N3186" s="1">
        <v>15</v>
      </c>
      <c r="O3186" s="5">
        <v>22.67</v>
      </c>
      <c r="P3186" s="5">
        <v>77.33</v>
      </c>
      <c r="Q3186" s="1">
        <v>34</v>
      </c>
      <c r="R3186" s="1">
        <v>116</v>
      </c>
      <c r="S3186" s="6">
        <v>2021.058</v>
      </c>
      <c r="T3186" s="6">
        <v>2021.058</v>
      </c>
      <c r="W3186" s="1"/>
      <c r="X3186" s="1"/>
      <c r="Y3186" s="1"/>
      <c r="AC3186" s="1"/>
      <c r="AF3186" s="1"/>
      <c r="AG3186" s="1"/>
    </row>
    <row r="3187" spans="1:33" hidden="1" x14ac:dyDescent="0.25">
      <c r="A3187" s="1">
        <v>8</v>
      </c>
      <c r="B3187" s="1">
        <v>2017</v>
      </c>
      <c r="C3187" s="1">
        <v>35336018</v>
      </c>
      <c r="D3187" s="44" t="s">
        <v>428</v>
      </c>
      <c r="E3187" s="20">
        <v>0.06</v>
      </c>
      <c r="F3187" s="20">
        <v>0.04</v>
      </c>
      <c r="G3187" s="20">
        <v>0.02</v>
      </c>
      <c r="H3187" s="20">
        <v>0</v>
      </c>
      <c r="I3187" s="20">
        <v>1.2999999999999999E-2</v>
      </c>
      <c r="J3187" s="20">
        <v>2E-3</v>
      </c>
      <c r="K3187" s="20">
        <v>0.04</v>
      </c>
      <c r="L3187" s="20">
        <v>4.5440000000000003E-3</v>
      </c>
      <c r="M3187" s="20">
        <v>1.840295208333333E-2</v>
      </c>
      <c r="N3187" s="1">
        <v>3</v>
      </c>
      <c r="O3187" s="5">
        <v>25</v>
      </c>
      <c r="P3187" s="5">
        <v>75</v>
      </c>
      <c r="Q3187" s="1">
        <v>6</v>
      </c>
      <c r="R3187" s="1">
        <v>18</v>
      </c>
      <c r="S3187" s="6">
        <v>359.64</v>
      </c>
      <c r="T3187" s="6">
        <v>359.64</v>
      </c>
      <c r="W3187" s="1"/>
      <c r="X3187" s="1"/>
      <c r="Y3187" s="1"/>
      <c r="AC3187" s="1"/>
      <c r="AF3187" s="1"/>
      <c r="AG3187" s="1"/>
    </row>
    <row r="3188" spans="1:33" hidden="1" x14ac:dyDescent="0.25">
      <c r="A3188" s="1">
        <v>12</v>
      </c>
      <c r="B3188" s="1">
        <v>2017</v>
      </c>
      <c r="C3188" s="1">
        <v>353360112</v>
      </c>
      <c r="D3188" s="44" t="s">
        <v>428</v>
      </c>
      <c r="E3188" s="20">
        <v>0.13</v>
      </c>
      <c r="F3188" s="20">
        <v>0.11</v>
      </c>
      <c r="G3188" s="20">
        <v>0.02</v>
      </c>
      <c r="H3188" s="20">
        <v>0</v>
      </c>
      <c r="I3188" s="20">
        <v>0</v>
      </c>
      <c r="J3188" s="20">
        <v>2.3E-2</v>
      </c>
      <c r="K3188" s="20">
        <v>0.11</v>
      </c>
      <c r="L3188" s="20">
        <v>0</v>
      </c>
      <c r="M3188" s="20">
        <v>0</v>
      </c>
      <c r="N3188" s="1">
        <v>3</v>
      </c>
      <c r="O3188" s="5">
        <v>66.67</v>
      </c>
      <c r="P3188" s="5">
        <v>33.33</v>
      </c>
      <c r="Q3188" s="1">
        <v>4</v>
      </c>
      <c r="R3188" s="1">
        <v>2</v>
      </c>
      <c r="S3188" s="6"/>
      <c r="T3188" s="6"/>
      <c r="W3188" s="1"/>
      <c r="X3188" s="1"/>
      <c r="Y3188" s="1"/>
      <c r="AC3188" s="1"/>
      <c r="AF3188" s="1"/>
      <c r="AG3188" s="1"/>
    </row>
    <row r="3189" spans="1:33" hidden="1" x14ac:dyDescent="0.25">
      <c r="A3189" s="1">
        <v>17</v>
      </c>
      <c r="B3189" s="1">
        <v>2017</v>
      </c>
      <c r="C3189" s="1">
        <v>353370017</v>
      </c>
      <c r="D3189" s="44" t="s">
        <v>429</v>
      </c>
      <c r="E3189" s="20">
        <v>0.04</v>
      </c>
      <c r="F3189" s="20">
        <v>0.04</v>
      </c>
      <c r="G3189" s="20">
        <v>0</v>
      </c>
      <c r="H3189" s="20">
        <v>0</v>
      </c>
      <c r="I3189" s="20">
        <v>0</v>
      </c>
      <c r="J3189" s="20">
        <v>1E-3</v>
      </c>
      <c r="K3189" s="20">
        <v>0.04</v>
      </c>
      <c r="L3189" s="20">
        <v>3.3960000000000001E-4</v>
      </c>
      <c r="M3189" s="20">
        <v>8.6156578125000001E-3</v>
      </c>
      <c r="N3189" s="1">
        <v>6</v>
      </c>
      <c r="O3189" s="5">
        <v>52.38</v>
      </c>
      <c r="P3189" s="5">
        <v>47.62</v>
      </c>
      <c r="Q3189" s="1">
        <v>11</v>
      </c>
      <c r="R3189" s="1">
        <v>10</v>
      </c>
      <c r="S3189" s="6">
        <v>172.94255999999999</v>
      </c>
      <c r="T3189" s="6">
        <v>172.94255999999999</v>
      </c>
      <c r="W3189" s="1"/>
      <c r="X3189" s="1"/>
      <c r="Y3189" s="1"/>
      <c r="AC3189" s="1"/>
      <c r="AF3189" s="1"/>
      <c r="AG3189" s="1"/>
    </row>
    <row r="3190" spans="1:33" hidden="1" x14ac:dyDescent="0.25">
      <c r="A3190" s="1">
        <v>21</v>
      </c>
      <c r="B3190" s="1">
        <v>2017</v>
      </c>
      <c r="C3190" s="1">
        <v>353370021</v>
      </c>
      <c r="D3190" s="44" t="s">
        <v>429</v>
      </c>
      <c r="E3190" s="20">
        <v>0</v>
      </c>
      <c r="F3190" s="20">
        <v>0</v>
      </c>
      <c r="G3190" s="20">
        <v>0</v>
      </c>
      <c r="H3190" s="20">
        <v>0</v>
      </c>
      <c r="I3190" s="20">
        <v>0</v>
      </c>
      <c r="J3190" s="20">
        <v>0</v>
      </c>
      <c r="K3190" s="20">
        <v>0</v>
      </c>
      <c r="L3190" s="20">
        <v>0</v>
      </c>
      <c r="M3190" s="20">
        <v>0</v>
      </c>
      <c r="N3190" s="1">
        <v>1</v>
      </c>
      <c r="O3190" s="5">
        <v>0</v>
      </c>
      <c r="P3190" s="5">
        <v>0</v>
      </c>
      <c r="Q3190" s="1">
        <v>0</v>
      </c>
      <c r="R3190" s="1">
        <v>0</v>
      </c>
      <c r="S3190" s="6"/>
      <c r="T3190" s="6"/>
      <c r="W3190" s="1"/>
      <c r="X3190" s="1"/>
      <c r="Y3190" s="1"/>
      <c r="AC3190" s="1"/>
      <c r="AF3190" s="1"/>
      <c r="AG3190" s="1"/>
    </row>
    <row r="3191" spans="1:33" hidden="1" x14ac:dyDescent="0.25">
      <c r="A3191" s="1">
        <v>14</v>
      </c>
      <c r="B3191" s="1">
        <v>2017</v>
      </c>
      <c r="C3191" s="1">
        <v>353380914</v>
      </c>
      <c r="D3191" s="44" t="s">
        <v>430</v>
      </c>
      <c r="E3191" s="20">
        <v>0.03</v>
      </c>
      <c r="F3191" s="20">
        <v>0.03</v>
      </c>
      <c r="G3191" s="20">
        <v>0</v>
      </c>
      <c r="H3191" s="20">
        <v>0</v>
      </c>
      <c r="I3191" s="20">
        <v>0</v>
      </c>
      <c r="J3191" s="20">
        <v>0</v>
      </c>
      <c r="K3191" s="20">
        <v>0.03</v>
      </c>
      <c r="L3191" s="20">
        <v>0</v>
      </c>
      <c r="M3191" s="20">
        <v>0</v>
      </c>
      <c r="N3191" s="1">
        <v>3</v>
      </c>
      <c r="O3191" s="5">
        <v>100</v>
      </c>
      <c r="P3191" s="5">
        <v>0</v>
      </c>
      <c r="Q3191" s="1">
        <v>3</v>
      </c>
      <c r="R3191" s="1">
        <v>0</v>
      </c>
      <c r="S3191" s="6"/>
      <c r="T3191" s="6"/>
      <c r="W3191" s="1"/>
      <c r="X3191" s="1"/>
      <c r="Y3191" s="1"/>
      <c r="AC3191" s="1"/>
      <c r="AF3191" s="1"/>
      <c r="AG3191" s="1"/>
    </row>
    <row r="3192" spans="1:33" hidden="1" x14ac:dyDescent="0.25">
      <c r="A3192" s="1">
        <v>17</v>
      </c>
      <c r="B3192" s="1">
        <v>2017</v>
      </c>
      <c r="C3192" s="1">
        <v>353380917</v>
      </c>
      <c r="D3192" s="44" t="s">
        <v>430</v>
      </c>
      <c r="E3192" s="20">
        <v>0.05</v>
      </c>
      <c r="F3192" s="20">
        <v>0.04</v>
      </c>
      <c r="G3192" s="20">
        <v>0.01</v>
      </c>
      <c r="H3192" s="20">
        <v>0</v>
      </c>
      <c r="I3192" s="20">
        <v>7.0000000000000001E-3</v>
      </c>
      <c r="J3192" s="20">
        <v>0</v>
      </c>
      <c r="K3192" s="20">
        <v>0.04</v>
      </c>
      <c r="L3192" s="20">
        <v>0</v>
      </c>
      <c r="M3192" s="20">
        <v>5.4486666666666668E-3</v>
      </c>
      <c r="N3192" s="1">
        <v>1</v>
      </c>
      <c r="O3192" s="5">
        <v>77.78</v>
      </c>
      <c r="P3192" s="5">
        <v>22.22</v>
      </c>
      <c r="Q3192" s="1">
        <v>7</v>
      </c>
      <c r="R3192" s="1">
        <v>2</v>
      </c>
      <c r="S3192" s="6">
        <v>87.295579200000006</v>
      </c>
      <c r="T3192" s="6">
        <v>87.295579200000006</v>
      </c>
      <c r="W3192" s="1"/>
      <c r="X3192" s="1"/>
      <c r="Y3192" s="1"/>
      <c r="AC3192" s="1"/>
      <c r="AF3192" s="1"/>
      <c r="AG3192" s="1"/>
    </row>
    <row r="3193" spans="1:33" hidden="1" x14ac:dyDescent="0.25">
      <c r="A3193" s="1">
        <v>12</v>
      </c>
      <c r="B3193" s="1">
        <v>2017</v>
      </c>
      <c r="C3193" s="1">
        <v>353390812</v>
      </c>
      <c r="D3193" s="44" t="s">
        <v>431</v>
      </c>
      <c r="E3193" s="20">
        <v>0.08</v>
      </c>
      <c r="F3193" s="20">
        <v>0.08</v>
      </c>
      <c r="G3193" s="20">
        <v>0</v>
      </c>
      <c r="H3193" s="20">
        <v>0</v>
      </c>
      <c r="I3193" s="20">
        <v>0</v>
      </c>
      <c r="J3193" s="20">
        <v>1E-3</v>
      </c>
      <c r="K3193" s="20">
        <v>0.08</v>
      </c>
      <c r="L3193" s="20">
        <v>1.215E-4</v>
      </c>
      <c r="M3193" s="20">
        <v>0</v>
      </c>
      <c r="N3193" s="1">
        <v>1</v>
      </c>
      <c r="O3193" s="5">
        <v>54.55</v>
      </c>
      <c r="P3193" s="5">
        <v>45.45</v>
      </c>
      <c r="Q3193" s="1">
        <v>6</v>
      </c>
      <c r="R3193" s="1">
        <v>5</v>
      </c>
      <c r="S3193" s="6"/>
      <c r="T3193" s="6"/>
      <c r="W3193" s="1"/>
      <c r="X3193" s="1"/>
      <c r="Y3193" s="1"/>
      <c r="AC3193" s="1"/>
      <c r="AF3193" s="1"/>
      <c r="AG3193" s="1"/>
    </row>
    <row r="3194" spans="1:33" hidden="1" x14ac:dyDescent="0.25">
      <c r="A3194" s="1">
        <v>15</v>
      </c>
      <c r="B3194" s="1">
        <v>2017</v>
      </c>
      <c r="C3194" s="1">
        <v>353390815</v>
      </c>
      <c r="D3194" s="44" t="s">
        <v>431</v>
      </c>
      <c r="E3194" s="20">
        <v>0.94</v>
      </c>
      <c r="F3194" s="20">
        <v>0.71</v>
      </c>
      <c r="G3194" s="20">
        <v>0.23</v>
      </c>
      <c r="H3194" s="20">
        <v>0</v>
      </c>
      <c r="I3194" s="20">
        <v>8.5999999999999993E-2</v>
      </c>
      <c r="J3194" s="20">
        <v>0.16700000000000001</v>
      </c>
      <c r="K3194" s="20">
        <v>0.56000000000000005</v>
      </c>
      <c r="L3194" s="20">
        <v>0.12379279999999999</v>
      </c>
      <c r="M3194" s="20">
        <v>0.14898607369444444</v>
      </c>
      <c r="N3194" s="1">
        <v>22</v>
      </c>
      <c r="O3194" s="5">
        <v>35.06</v>
      </c>
      <c r="P3194" s="5">
        <v>64.94</v>
      </c>
      <c r="Q3194" s="1">
        <v>61</v>
      </c>
      <c r="R3194" s="1">
        <v>113</v>
      </c>
      <c r="S3194" s="6">
        <v>2755.8359999999998</v>
      </c>
      <c r="T3194" s="6">
        <v>736.91054640000004</v>
      </c>
      <c r="W3194" s="1"/>
      <c r="X3194" s="1"/>
      <c r="Y3194" s="1"/>
      <c r="AC3194" s="1"/>
      <c r="AF3194" s="1"/>
      <c r="AG3194" s="1"/>
    </row>
    <row r="3195" spans="1:33" hidden="1" x14ac:dyDescent="0.25">
      <c r="A3195" s="1">
        <v>15</v>
      </c>
      <c r="B3195" s="1">
        <v>2017</v>
      </c>
      <c r="C3195" s="1">
        <v>353400515</v>
      </c>
      <c r="D3195" s="44" t="s">
        <v>432</v>
      </c>
      <c r="E3195" s="20">
        <v>0.12</v>
      </c>
      <c r="F3195" s="20">
        <v>0.09</v>
      </c>
      <c r="G3195" s="20">
        <v>0.03</v>
      </c>
      <c r="H3195" s="20">
        <v>0</v>
      </c>
      <c r="I3195" s="20">
        <v>7.0000000000000001E-3</v>
      </c>
      <c r="J3195" s="20">
        <v>5.3999999999999999E-2</v>
      </c>
      <c r="K3195" s="20">
        <v>0.04</v>
      </c>
      <c r="L3195" s="20">
        <v>1.1698800000000001E-2</v>
      </c>
      <c r="M3195" s="20">
        <v>1.0344010937499998E-2</v>
      </c>
      <c r="N3195" s="1">
        <v>16</v>
      </c>
      <c r="O3195" s="5">
        <v>42.31</v>
      </c>
      <c r="P3195" s="5">
        <v>57.69</v>
      </c>
      <c r="Q3195" s="1">
        <v>11</v>
      </c>
      <c r="R3195" s="1">
        <v>15</v>
      </c>
      <c r="S3195" s="6">
        <v>181.33199999999999</v>
      </c>
      <c r="T3195" s="6">
        <v>181.33199999999999</v>
      </c>
      <c r="W3195" s="1"/>
      <c r="X3195" s="1"/>
      <c r="Y3195" s="1"/>
      <c r="AC3195" s="1"/>
      <c r="AF3195" s="1"/>
      <c r="AG3195" s="1"/>
    </row>
    <row r="3196" spans="1:33" hidden="1" x14ac:dyDescent="0.25">
      <c r="A3196" s="1">
        <v>20</v>
      </c>
      <c r="B3196" s="1">
        <v>2017</v>
      </c>
      <c r="C3196" s="1">
        <v>353410420</v>
      </c>
      <c r="D3196" s="44" t="s">
        <v>433</v>
      </c>
      <c r="E3196" s="20">
        <v>0.04</v>
      </c>
      <c r="F3196" s="20">
        <v>0.04</v>
      </c>
      <c r="G3196" s="20">
        <v>0</v>
      </c>
      <c r="H3196" s="20">
        <v>0</v>
      </c>
      <c r="I3196" s="20">
        <v>0</v>
      </c>
      <c r="J3196" s="20">
        <v>0</v>
      </c>
      <c r="K3196" s="20">
        <v>0.04</v>
      </c>
      <c r="L3196" s="20">
        <v>0</v>
      </c>
      <c r="M3196" s="20">
        <v>0</v>
      </c>
      <c r="N3196" s="1">
        <v>0</v>
      </c>
      <c r="O3196" s="5">
        <v>50</v>
      </c>
      <c r="P3196" s="5">
        <v>50</v>
      </c>
      <c r="Q3196" s="1">
        <v>1</v>
      </c>
      <c r="R3196" s="1">
        <v>1</v>
      </c>
      <c r="S3196" s="6"/>
      <c r="T3196" s="6"/>
      <c r="W3196" s="1"/>
      <c r="X3196" s="1"/>
      <c r="Y3196" s="1"/>
      <c r="AC3196" s="1"/>
      <c r="AF3196" s="1"/>
      <c r="AG3196" s="1"/>
    </row>
    <row r="3197" spans="1:33" hidden="1" x14ac:dyDescent="0.25">
      <c r="A3197" s="1">
        <v>21</v>
      </c>
      <c r="B3197" s="1">
        <v>2017</v>
      </c>
      <c r="C3197" s="1">
        <v>353410421</v>
      </c>
      <c r="D3197" s="44" t="s">
        <v>433</v>
      </c>
      <c r="E3197" s="20">
        <v>0.01</v>
      </c>
      <c r="F3197" s="20">
        <v>0</v>
      </c>
      <c r="G3197" s="20">
        <v>0.01</v>
      </c>
      <c r="H3197" s="20">
        <v>0</v>
      </c>
      <c r="I3197" s="20">
        <v>8.9999999999999993E-3</v>
      </c>
      <c r="J3197" s="20">
        <v>0</v>
      </c>
      <c r="K3197" s="20">
        <v>0</v>
      </c>
      <c r="L3197" s="20">
        <v>2.0829999999999999E-4</v>
      </c>
      <c r="M3197" s="20">
        <v>1.5254264322916667E-2</v>
      </c>
      <c r="N3197" s="1">
        <v>0</v>
      </c>
      <c r="O3197" s="5">
        <v>0</v>
      </c>
      <c r="P3197" s="5">
        <v>100</v>
      </c>
      <c r="Q3197" s="1">
        <v>0</v>
      </c>
      <c r="R3197" s="1">
        <v>10</v>
      </c>
      <c r="S3197" s="6">
        <v>317.27715119999999</v>
      </c>
      <c r="T3197" s="6">
        <v>317.27715119999999</v>
      </c>
      <c r="W3197" s="1"/>
      <c r="X3197" s="1"/>
      <c r="Y3197" s="1"/>
      <c r="AC3197" s="1"/>
      <c r="AF3197" s="1"/>
      <c r="AG3197" s="1"/>
    </row>
    <row r="3198" spans="1:33" hidden="1" x14ac:dyDescent="0.25">
      <c r="A3198" s="1">
        <v>15</v>
      </c>
      <c r="B3198" s="1">
        <v>2017</v>
      </c>
      <c r="C3198" s="1">
        <v>353420315</v>
      </c>
      <c r="D3198" s="44" t="s">
        <v>434</v>
      </c>
      <c r="E3198" s="20">
        <v>0.5</v>
      </c>
      <c r="F3198" s="20">
        <v>0.39</v>
      </c>
      <c r="G3198" s="20">
        <v>0.11</v>
      </c>
      <c r="H3198" s="20">
        <v>0.08</v>
      </c>
      <c r="I3198" s="20">
        <v>1.7000000000000001E-2</v>
      </c>
      <c r="J3198" s="20">
        <v>0.34799999999999998</v>
      </c>
      <c r="K3198" s="20">
        <v>0.12</v>
      </c>
      <c r="L3198" s="20">
        <v>1.1649100000000001E-2</v>
      </c>
      <c r="M3198" s="20">
        <v>1.4795666145833332E-2</v>
      </c>
      <c r="N3198" s="1">
        <v>6</v>
      </c>
      <c r="O3198" s="5">
        <v>63.33</v>
      </c>
      <c r="P3198" s="5">
        <v>36.67</v>
      </c>
      <c r="Q3198" s="1">
        <v>19</v>
      </c>
      <c r="R3198" s="1">
        <v>11</v>
      </c>
      <c r="S3198" s="6">
        <v>310.31002799999999</v>
      </c>
      <c r="T3198" s="6">
        <v>310.31002799999999</v>
      </c>
      <c r="W3198" s="1"/>
      <c r="X3198" s="1"/>
      <c r="Y3198" s="1"/>
      <c r="AC3198" s="1"/>
      <c r="AF3198" s="1"/>
      <c r="AG3198" s="1"/>
    </row>
    <row r="3199" spans="1:33" hidden="1" x14ac:dyDescent="0.25">
      <c r="A3199" s="1">
        <v>4</v>
      </c>
      <c r="B3199" s="1">
        <v>2017</v>
      </c>
      <c r="C3199" s="1">
        <v>35343024</v>
      </c>
      <c r="D3199" s="44" t="s">
        <v>435</v>
      </c>
      <c r="E3199" s="20">
        <v>0</v>
      </c>
      <c r="F3199" s="20">
        <v>0</v>
      </c>
      <c r="G3199" s="20">
        <v>0</v>
      </c>
      <c r="H3199" s="20">
        <v>0</v>
      </c>
      <c r="I3199" s="20">
        <v>0</v>
      </c>
      <c r="J3199" s="20">
        <v>0</v>
      </c>
      <c r="K3199" s="20">
        <v>0</v>
      </c>
      <c r="L3199" s="20">
        <v>0</v>
      </c>
      <c r="M3199" s="20">
        <v>0</v>
      </c>
      <c r="N3199" s="1">
        <v>0</v>
      </c>
      <c r="O3199" s="5">
        <v>0</v>
      </c>
      <c r="P3199" s="5">
        <v>0</v>
      </c>
      <c r="Q3199" s="1">
        <v>0</v>
      </c>
      <c r="R3199" s="1">
        <v>0</v>
      </c>
      <c r="S3199" s="6"/>
      <c r="T3199" s="6"/>
      <c r="W3199" s="1"/>
      <c r="X3199" s="1"/>
      <c r="Y3199" s="1"/>
      <c r="AC3199" s="1"/>
      <c r="AF3199" s="1"/>
      <c r="AG3199" s="1"/>
    </row>
    <row r="3200" spans="1:33" hidden="1" x14ac:dyDescent="0.25">
      <c r="A3200" s="1">
        <v>8</v>
      </c>
      <c r="B3200" s="1">
        <v>2017</v>
      </c>
      <c r="C3200" s="1">
        <v>35343028</v>
      </c>
      <c r="D3200" s="44" t="s">
        <v>435</v>
      </c>
      <c r="E3200" s="20">
        <v>0</v>
      </c>
      <c r="F3200" s="20">
        <v>0</v>
      </c>
      <c r="G3200" s="20">
        <v>0</v>
      </c>
      <c r="H3200" s="20">
        <v>0</v>
      </c>
      <c r="I3200" s="20">
        <v>0</v>
      </c>
      <c r="J3200" s="20">
        <v>0</v>
      </c>
      <c r="K3200" s="20">
        <v>0</v>
      </c>
      <c r="L3200" s="20">
        <v>0</v>
      </c>
      <c r="M3200" s="20">
        <v>0</v>
      </c>
      <c r="N3200" s="1">
        <v>0</v>
      </c>
      <c r="O3200" s="5">
        <v>0</v>
      </c>
      <c r="P3200" s="5">
        <v>0</v>
      </c>
      <c r="Q3200" s="1">
        <v>0</v>
      </c>
      <c r="R3200" s="1">
        <v>0</v>
      </c>
      <c r="S3200" s="6"/>
      <c r="T3200" s="6"/>
      <c r="W3200" s="1"/>
      <c r="X3200" s="1"/>
      <c r="Y3200" s="1"/>
      <c r="AC3200" s="1"/>
      <c r="AF3200" s="1"/>
      <c r="AG3200" s="1"/>
    </row>
    <row r="3201" spans="1:33" hidden="1" x14ac:dyDescent="0.25">
      <c r="A3201" s="1">
        <v>12</v>
      </c>
      <c r="B3201" s="1">
        <v>2017</v>
      </c>
      <c r="C3201" s="1">
        <v>353430212</v>
      </c>
      <c r="D3201" s="44" t="s">
        <v>435</v>
      </c>
      <c r="E3201" s="20">
        <v>0.26</v>
      </c>
      <c r="F3201" s="20">
        <v>7.0000000000000007E-2</v>
      </c>
      <c r="G3201" s="20">
        <v>0.19</v>
      </c>
      <c r="H3201" s="20">
        <v>0</v>
      </c>
      <c r="I3201" s="20">
        <v>0.13500000000000001</v>
      </c>
      <c r="J3201" s="20">
        <v>2.5999999999999999E-2</v>
      </c>
      <c r="K3201" s="20">
        <v>7.0000000000000007E-2</v>
      </c>
      <c r="L3201" s="20">
        <v>2.3835700000000001E-2</v>
      </c>
      <c r="M3201" s="20">
        <v>0.12571581116898148</v>
      </c>
      <c r="N3201" s="1">
        <v>1</v>
      </c>
      <c r="O3201" s="5">
        <v>28.57</v>
      </c>
      <c r="P3201" s="5">
        <v>71.430000000000007</v>
      </c>
      <c r="Q3201" s="1">
        <v>12</v>
      </c>
      <c r="R3201" s="1">
        <v>30</v>
      </c>
      <c r="S3201" s="6">
        <v>2278.2600000000002</v>
      </c>
      <c r="T3201" s="6">
        <v>0</v>
      </c>
      <c r="W3201" s="1"/>
      <c r="X3201" s="1"/>
      <c r="Y3201" s="1"/>
      <c r="AC3201" s="1"/>
      <c r="AF3201" s="1"/>
      <c r="AG3201" s="1"/>
    </row>
    <row r="3202" spans="1:33" hidden="1" x14ac:dyDescent="0.25">
      <c r="A3202" s="1">
        <v>6</v>
      </c>
      <c r="B3202" s="1">
        <v>2017</v>
      </c>
      <c r="C3202" s="1">
        <v>35344016</v>
      </c>
      <c r="D3202" s="44" t="s">
        <v>436</v>
      </c>
      <c r="E3202" s="20">
        <v>0.17</v>
      </c>
      <c r="F3202" s="20">
        <v>0.03</v>
      </c>
      <c r="G3202" s="20">
        <v>0.14000000000000001</v>
      </c>
      <c r="H3202" s="20">
        <v>0</v>
      </c>
      <c r="I3202" s="20">
        <v>1E-3</v>
      </c>
      <c r="J3202" s="20">
        <v>9.7000000000000003E-2</v>
      </c>
      <c r="K3202" s="20">
        <v>0</v>
      </c>
      <c r="L3202" s="20">
        <v>7.6492699999999997E-2</v>
      </c>
      <c r="M3202" s="20">
        <v>2.7625069097222221</v>
      </c>
      <c r="N3202" s="1">
        <v>8</v>
      </c>
      <c r="O3202" s="5">
        <v>1.39</v>
      </c>
      <c r="P3202" s="5">
        <v>98.61</v>
      </c>
      <c r="Q3202" s="1">
        <v>2</v>
      </c>
      <c r="R3202" s="1">
        <v>142</v>
      </c>
      <c r="S3202" s="6">
        <v>27544.58338</v>
      </c>
      <c r="T3202" s="6">
        <v>11844.17085</v>
      </c>
      <c r="W3202" s="1"/>
      <c r="X3202" s="1"/>
      <c r="Y3202" s="1"/>
      <c r="AC3202" s="1"/>
      <c r="AF3202" s="1"/>
      <c r="AG3202" s="1"/>
    </row>
    <row r="3203" spans="1:33" hidden="1" x14ac:dyDescent="0.25">
      <c r="A3203" s="1">
        <v>21</v>
      </c>
      <c r="B3203" s="1">
        <v>2017</v>
      </c>
      <c r="C3203" s="1">
        <v>353450021</v>
      </c>
      <c r="D3203" s="44" t="s">
        <v>437</v>
      </c>
      <c r="E3203" s="20">
        <v>0.01</v>
      </c>
      <c r="F3203" s="20">
        <v>0.01</v>
      </c>
      <c r="G3203" s="20">
        <v>0</v>
      </c>
      <c r="H3203" s="20">
        <v>0</v>
      </c>
      <c r="I3203" s="20">
        <v>6.0000000000000001E-3</v>
      </c>
      <c r="J3203" s="20">
        <v>0</v>
      </c>
      <c r="K3203" s="20">
        <v>0.01</v>
      </c>
      <c r="L3203" s="20">
        <v>2.3054E-3</v>
      </c>
      <c r="M3203" s="20">
        <v>5.6391562500000001E-3</v>
      </c>
      <c r="N3203" s="1">
        <v>1</v>
      </c>
      <c r="O3203" s="5">
        <v>33.33</v>
      </c>
      <c r="P3203" s="5">
        <v>66.67</v>
      </c>
      <c r="Q3203" s="1">
        <v>4</v>
      </c>
      <c r="R3203" s="1">
        <v>8</v>
      </c>
      <c r="S3203" s="6">
        <v>106.46750160000001</v>
      </c>
      <c r="T3203" s="6">
        <v>106.46750160000001</v>
      </c>
      <c r="W3203" s="1"/>
      <c r="X3203" s="1"/>
      <c r="Y3203" s="1"/>
      <c r="AC3203" s="1"/>
      <c r="AF3203" s="1"/>
      <c r="AG3203" s="1"/>
    </row>
    <row r="3204" spans="1:33" hidden="1" x14ac:dyDescent="0.25">
      <c r="A3204" s="1">
        <v>20</v>
      </c>
      <c r="B3204" s="1">
        <v>2017</v>
      </c>
      <c r="C3204" s="1">
        <v>353460920</v>
      </c>
      <c r="D3204" s="44" t="s">
        <v>438</v>
      </c>
      <c r="E3204" s="20">
        <v>0</v>
      </c>
      <c r="F3204" s="20">
        <v>0</v>
      </c>
      <c r="G3204" s="20">
        <v>0</v>
      </c>
      <c r="H3204" s="20">
        <v>0</v>
      </c>
      <c r="I3204" s="20">
        <v>0</v>
      </c>
      <c r="J3204" s="20">
        <v>0</v>
      </c>
      <c r="K3204" s="20">
        <v>0</v>
      </c>
      <c r="L3204" s="20">
        <v>5.5600000000000003E-5</v>
      </c>
      <c r="M3204" s="20">
        <v>0</v>
      </c>
      <c r="N3204" s="1">
        <v>0</v>
      </c>
      <c r="O3204" s="5">
        <v>66.67</v>
      </c>
      <c r="P3204" s="5">
        <v>33.33</v>
      </c>
      <c r="Q3204" s="1">
        <v>2</v>
      </c>
      <c r="R3204" s="1">
        <v>1</v>
      </c>
      <c r="S3204" s="6"/>
      <c r="T3204" s="6"/>
      <c r="W3204" s="1"/>
      <c r="X3204" s="1"/>
      <c r="Y3204" s="1"/>
      <c r="AC3204" s="1"/>
      <c r="AF3204" s="1"/>
      <c r="AG3204" s="1"/>
    </row>
    <row r="3205" spans="1:33" hidden="1" x14ac:dyDescent="0.25">
      <c r="A3205" s="1">
        <v>21</v>
      </c>
      <c r="B3205" s="1">
        <v>2017</v>
      </c>
      <c r="C3205" s="1">
        <v>353460921</v>
      </c>
      <c r="D3205" s="44" t="s">
        <v>438</v>
      </c>
      <c r="E3205" s="20">
        <v>0</v>
      </c>
      <c r="F3205" s="20">
        <v>0</v>
      </c>
      <c r="G3205" s="20">
        <v>0</v>
      </c>
      <c r="H3205" s="20">
        <v>0</v>
      </c>
      <c r="I3205" s="20">
        <v>0</v>
      </c>
      <c r="J3205" s="20">
        <v>1E-3</v>
      </c>
      <c r="K3205" s="20">
        <v>0</v>
      </c>
      <c r="L3205" s="20">
        <v>4.1659999999999999E-4</v>
      </c>
      <c r="M3205" s="20">
        <v>9.0949139531250001E-2</v>
      </c>
      <c r="N3205" s="1">
        <v>0</v>
      </c>
      <c r="O3205" s="5">
        <v>0</v>
      </c>
      <c r="P3205" s="5">
        <v>100</v>
      </c>
      <c r="Q3205" s="1">
        <v>0</v>
      </c>
      <c r="R3205" s="1">
        <v>13</v>
      </c>
      <c r="S3205" s="6">
        <v>1587.1679999999999</v>
      </c>
      <c r="T3205" s="6">
        <v>1587.1679999999999</v>
      </c>
      <c r="W3205" s="1"/>
      <c r="X3205" s="1"/>
      <c r="Y3205" s="1"/>
      <c r="AC3205" s="1"/>
      <c r="AF3205" s="1"/>
      <c r="AG3205" s="1"/>
    </row>
    <row r="3206" spans="1:33" hidden="1" x14ac:dyDescent="0.25">
      <c r="A3206" s="1">
        <v>17</v>
      </c>
      <c r="B3206" s="1">
        <v>2017</v>
      </c>
      <c r="C3206" s="1">
        <v>353470817</v>
      </c>
      <c r="D3206" s="44" t="s">
        <v>439</v>
      </c>
      <c r="E3206" s="20">
        <v>1</v>
      </c>
      <c r="F3206" s="20">
        <v>0.84</v>
      </c>
      <c r="G3206" s="20">
        <v>0.16</v>
      </c>
      <c r="H3206" s="20">
        <v>0.01</v>
      </c>
      <c r="I3206" s="20">
        <v>0.73799999999999999</v>
      </c>
      <c r="J3206" s="20">
        <v>0.24299999999999999</v>
      </c>
      <c r="K3206" s="20">
        <v>0.01</v>
      </c>
      <c r="L3206" s="20">
        <v>1.30484E-2</v>
      </c>
      <c r="M3206" s="20">
        <v>0.37738920138888887</v>
      </c>
      <c r="N3206" s="1">
        <v>7</v>
      </c>
      <c r="O3206" s="5">
        <v>13.11</v>
      </c>
      <c r="P3206" s="5">
        <v>86.89</v>
      </c>
      <c r="Q3206" s="1">
        <v>8</v>
      </c>
      <c r="R3206" s="1">
        <v>53</v>
      </c>
      <c r="S3206" s="6">
        <v>5764.3109999999997</v>
      </c>
      <c r="T3206" s="6">
        <v>5764.3109999999997</v>
      </c>
      <c r="W3206" s="1"/>
      <c r="X3206" s="1"/>
      <c r="Y3206" s="1"/>
      <c r="AC3206" s="1"/>
      <c r="AF3206" s="1"/>
      <c r="AG3206" s="1"/>
    </row>
    <row r="3207" spans="1:33" hidden="1" x14ac:dyDescent="0.25">
      <c r="A3207" s="1">
        <v>20</v>
      </c>
      <c r="B3207" s="1">
        <v>2017</v>
      </c>
      <c r="C3207" s="1">
        <v>353480720</v>
      </c>
      <c r="D3207" s="44" t="s">
        <v>440</v>
      </c>
      <c r="E3207" s="20">
        <v>0</v>
      </c>
      <c r="F3207" s="20">
        <v>0</v>
      </c>
      <c r="G3207" s="20">
        <v>0</v>
      </c>
      <c r="H3207" s="20">
        <v>0</v>
      </c>
      <c r="I3207" s="20">
        <v>0</v>
      </c>
      <c r="J3207" s="20">
        <v>0</v>
      </c>
      <c r="K3207" s="20">
        <v>0</v>
      </c>
      <c r="L3207" s="20">
        <v>0</v>
      </c>
      <c r="M3207" s="20">
        <v>0</v>
      </c>
      <c r="N3207" s="1">
        <v>0</v>
      </c>
      <c r="O3207" s="5">
        <v>0</v>
      </c>
      <c r="P3207" s="5">
        <v>0</v>
      </c>
      <c r="Q3207" s="1">
        <v>0</v>
      </c>
      <c r="R3207" s="1">
        <v>0</v>
      </c>
      <c r="S3207" s="6"/>
      <c r="T3207" s="6"/>
      <c r="W3207" s="1"/>
      <c r="X3207" s="1"/>
      <c r="Y3207" s="1"/>
      <c r="AC3207" s="1"/>
      <c r="AF3207" s="1"/>
      <c r="AG3207" s="1"/>
    </row>
    <row r="3208" spans="1:33" hidden="1" x14ac:dyDescent="0.25">
      <c r="A3208" s="1">
        <v>21</v>
      </c>
      <c r="B3208" s="1">
        <v>2017</v>
      </c>
      <c r="C3208" s="1">
        <v>353480721</v>
      </c>
      <c r="D3208" s="44" t="s">
        <v>440</v>
      </c>
      <c r="E3208" s="20">
        <v>0.02</v>
      </c>
      <c r="F3208" s="20">
        <v>0.01</v>
      </c>
      <c r="G3208" s="20">
        <v>0.01</v>
      </c>
      <c r="H3208" s="20">
        <v>0</v>
      </c>
      <c r="I3208" s="20">
        <v>8.0000000000000002E-3</v>
      </c>
      <c r="J3208" s="20">
        <v>0</v>
      </c>
      <c r="K3208" s="20">
        <v>0.01</v>
      </c>
      <c r="L3208" s="20">
        <v>4.1669999999999999E-4</v>
      </c>
      <c r="M3208" s="20">
        <v>1.8962077979166665E-2</v>
      </c>
      <c r="N3208" s="1">
        <v>0</v>
      </c>
      <c r="O3208" s="5">
        <v>37.5</v>
      </c>
      <c r="P3208" s="5">
        <v>62.5</v>
      </c>
      <c r="Q3208" s="1">
        <v>3</v>
      </c>
      <c r="R3208" s="1">
        <v>5</v>
      </c>
      <c r="S3208" s="6">
        <v>398.34449999999998</v>
      </c>
      <c r="T3208" s="6">
        <v>398.34449999999998</v>
      </c>
      <c r="W3208" s="1"/>
      <c r="X3208" s="1"/>
      <c r="Y3208" s="1"/>
      <c r="AC3208" s="1"/>
      <c r="AF3208" s="1"/>
      <c r="AG3208" s="1"/>
    </row>
    <row r="3209" spans="1:33" hidden="1" x14ac:dyDescent="0.25">
      <c r="A3209" s="1">
        <v>15</v>
      </c>
      <c r="B3209" s="1">
        <v>2017</v>
      </c>
      <c r="C3209" s="1">
        <v>353475715</v>
      </c>
      <c r="D3209" s="44" t="s">
        <v>441</v>
      </c>
      <c r="E3209" s="20">
        <v>0.16</v>
      </c>
      <c r="F3209" s="20">
        <v>0.15</v>
      </c>
      <c r="G3209" s="20">
        <v>0.01</v>
      </c>
      <c r="H3209" s="20">
        <v>0.03</v>
      </c>
      <c r="I3209" s="20">
        <v>1E-3</v>
      </c>
      <c r="J3209" s="20">
        <v>0.128</v>
      </c>
      <c r="K3209" s="20">
        <v>0.02</v>
      </c>
      <c r="L3209" s="20">
        <v>4.0825000000000002E-3</v>
      </c>
      <c r="M3209" s="20">
        <v>2.4440104166666667E-2</v>
      </c>
      <c r="N3209" s="1">
        <v>5</v>
      </c>
      <c r="O3209" s="5">
        <v>40.909999999999997</v>
      </c>
      <c r="P3209" s="5">
        <v>59.09</v>
      </c>
      <c r="Q3209" s="1">
        <v>9</v>
      </c>
      <c r="R3209" s="1">
        <v>13</v>
      </c>
      <c r="S3209" s="6">
        <v>479.84399999999999</v>
      </c>
      <c r="T3209" s="6">
        <v>479.84399999999999</v>
      </c>
      <c r="W3209" s="1"/>
      <c r="X3209" s="1"/>
      <c r="Y3209" s="1"/>
      <c r="AC3209" s="1"/>
      <c r="AF3209" s="1"/>
      <c r="AG3209" s="1"/>
    </row>
    <row r="3210" spans="1:33" hidden="1" x14ac:dyDescent="0.25">
      <c r="A3210" s="1">
        <v>20</v>
      </c>
      <c r="B3210" s="1">
        <v>2017</v>
      </c>
      <c r="C3210" s="1">
        <v>353490620</v>
      </c>
      <c r="D3210" s="44" t="s">
        <v>442</v>
      </c>
      <c r="E3210" s="20">
        <v>0.05</v>
      </c>
      <c r="F3210" s="20">
        <v>0.04</v>
      </c>
      <c r="G3210" s="20">
        <v>0.01</v>
      </c>
      <c r="H3210" s="20">
        <v>0</v>
      </c>
      <c r="I3210" s="20">
        <v>3.0000000000000001E-3</v>
      </c>
      <c r="J3210" s="20">
        <v>0</v>
      </c>
      <c r="K3210" s="20">
        <v>0.05</v>
      </c>
      <c r="L3210" s="20">
        <v>8.1950000000000002E-4</v>
      </c>
      <c r="M3210" s="20">
        <v>2.5636656250000001E-2</v>
      </c>
      <c r="N3210" s="1">
        <v>0</v>
      </c>
      <c r="O3210" s="5">
        <v>12.5</v>
      </c>
      <c r="P3210" s="5">
        <v>87.5</v>
      </c>
      <c r="Q3210" s="1">
        <v>2</v>
      </c>
      <c r="R3210" s="1">
        <v>14</v>
      </c>
      <c r="S3210" s="6">
        <v>468.549576</v>
      </c>
      <c r="T3210" s="6">
        <v>371.09126420000001</v>
      </c>
      <c r="W3210" s="1"/>
      <c r="X3210" s="1"/>
      <c r="Y3210" s="1"/>
      <c r="AC3210" s="1"/>
      <c r="AF3210" s="1"/>
      <c r="AG3210" s="1"/>
    </row>
    <row r="3211" spans="1:33" hidden="1" x14ac:dyDescent="0.25">
      <c r="A3211" s="1">
        <v>21</v>
      </c>
      <c r="B3211" s="1">
        <v>2017</v>
      </c>
      <c r="C3211" s="1">
        <v>353490621</v>
      </c>
      <c r="D3211" s="44" t="s">
        <v>442</v>
      </c>
      <c r="E3211" s="20">
        <v>0</v>
      </c>
      <c r="F3211" s="20">
        <v>0</v>
      </c>
      <c r="G3211" s="20">
        <v>0</v>
      </c>
      <c r="H3211" s="20">
        <v>0</v>
      </c>
      <c r="I3211" s="20">
        <v>0</v>
      </c>
      <c r="J3211" s="20">
        <v>0</v>
      </c>
      <c r="K3211" s="20">
        <v>0</v>
      </c>
      <c r="L3211" s="20">
        <v>5.5600000000000003E-5</v>
      </c>
      <c r="M3211" s="20">
        <v>0</v>
      </c>
      <c r="N3211" s="1">
        <v>0</v>
      </c>
      <c r="O3211" s="5">
        <v>0</v>
      </c>
      <c r="P3211" s="5">
        <v>100</v>
      </c>
      <c r="Q3211" s="1">
        <v>0</v>
      </c>
      <c r="R3211" s="1">
        <v>3</v>
      </c>
      <c r="S3211" s="6"/>
      <c r="T3211" s="6"/>
      <c r="W3211" s="1"/>
      <c r="X3211" s="1"/>
      <c r="Y3211" s="1"/>
      <c r="AC3211" s="1"/>
      <c r="AF3211" s="1"/>
      <c r="AG3211" s="1"/>
    </row>
    <row r="3212" spans="1:33" hidden="1" x14ac:dyDescent="0.25">
      <c r="A3212" s="1">
        <v>15</v>
      </c>
      <c r="B3212" s="1">
        <v>2017</v>
      </c>
      <c r="C3212" s="1">
        <v>353500215</v>
      </c>
      <c r="D3212" s="44" t="s">
        <v>443</v>
      </c>
      <c r="E3212" s="20">
        <v>0.66999999999999993</v>
      </c>
      <c r="F3212" s="20">
        <v>0.59</v>
      </c>
      <c r="G3212" s="20">
        <v>0.08</v>
      </c>
      <c r="H3212" s="20">
        <v>0</v>
      </c>
      <c r="I3212" s="20">
        <v>3.3000000000000002E-2</v>
      </c>
      <c r="J3212" s="20">
        <v>6.8000000000000005E-2</v>
      </c>
      <c r="K3212" s="20">
        <v>0.56999999999999995</v>
      </c>
      <c r="L3212" s="20">
        <v>2.2174999999999999E-3</v>
      </c>
      <c r="M3212" s="20">
        <v>2.5650648177083339E-2</v>
      </c>
      <c r="N3212" s="1">
        <v>30</v>
      </c>
      <c r="O3212" s="5">
        <v>43.37</v>
      </c>
      <c r="P3212" s="5">
        <v>56.63</v>
      </c>
      <c r="Q3212" s="1">
        <v>36</v>
      </c>
      <c r="R3212" s="1">
        <v>47</v>
      </c>
      <c r="S3212" s="6">
        <v>506.80079999999998</v>
      </c>
      <c r="T3212" s="6">
        <v>506.80079999999998</v>
      </c>
      <c r="W3212" s="1"/>
      <c r="X3212" s="1"/>
      <c r="Y3212" s="1"/>
      <c r="AC3212" s="1"/>
      <c r="AF3212" s="1"/>
      <c r="AG3212" s="1"/>
    </row>
    <row r="3213" spans="1:33" hidden="1" x14ac:dyDescent="0.25">
      <c r="A3213" s="1">
        <v>15</v>
      </c>
      <c r="B3213" s="1">
        <v>2017</v>
      </c>
      <c r="C3213" s="1">
        <v>353510115</v>
      </c>
      <c r="D3213" s="44" t="s">
        <v>444</v>
      </c>
      <c r="E3213" s="20">
        <v>0.06</v>
      </c>
      <c r="F3213" s="20">
        <v>0.02</v>
      </c>
      <c r="G3213" s="20">
        <v>0.04</v>
      </c>
      <c r="H3213" s="20">
        <v>0</v>
      </c>
      <c r="I3213" s="20">
        <v>2.5999999999999999E-2</v>
      </c>
      <c r="J3213" s="20">
        <v>3.3000000000000002E-2</v>
      </c>
      <c r="K3213" s="20">
        <v>0</v>
      </c>
      <c r="L3213" s="20">
        <v>1.1569999999999999E-4</v>
      </c>
      <c r="M3213" s="20">
        <v>3.2459556798611115E-2</v>
      </c>
      <c r="N3213" s="1">
        <v>5</v>
      </c>
      <c r="O3213" s="5">
        <v>18.18</v>
      </c>
      <c r="P3213" s="5">
        <v>81.819999999999993</v>
      </c>
      <c r="Q3213" s="1">
        <v>2</v>
      </c>
      <c r="R3213" s="1">
        <v>9</v>
      </c>
      <c r="S3213" s="6">
        <v>563.65636859999995</v>
      </c>
      <c r="T3213" s="6">
        <v>563.65636859999995</v>
      </c>
      <c r="W3213" s="1"/>
      <c r="X3213" s="1"/>
      <c r="Y3213" s="1"/>
      <c r="AC3213" s="1"/>
      <c r="AF3213" s="1"/>
      <c r="AG3213" s="1"/>
    </row>
    <row r="3214" spans="1:33" hidden="1" x14ac:dyDescent="0.25">
      <c r="A3214" s="1">
        <v>18</v>
      </c>
      <c r="B3214" s="1">
        <v>2017</v>
      </c>
      <c r="C3214" s="1">
        <v>353520018</v>
      </c>
      <c r="D3214" s="44" t="s">
        <v>445</v>
      </c>
      <c r="E3214" s="20">
        <v>0.12</v>
      </c>
      <c r="F3214" s="20">
        <v>0.11</v>
      </c>
      <c r="G3214" s="20">
        <v>0.01</v>
      </c>
      <c r="H3214" s="20">
        <v>0</v>
      </c>
      <c r="I3214" s="20">
        <v>1.6E-2</v>
      </c>
      <c r="J3214" s="20">
        <v>0</v>
      </c>
      <c r="K3214" s="20">
        <v>0.1</v>
      </c>
      <c r="L3214" s="20">
        <v>1.0441000000000001E-3</v>
      </c>
      <c r="M3214" s="20">
        <v>2.1131806510416667E-2</v>
      </c>
      <c r="N3214" s="1">
        <v>9</v>
      </c>
      <c r="O3214" s="5">
        <v>78.22</v>
      </c>
      <c r="P3214" s="5">
        <v>21.78</v>
      </c>
      <c r="Q3214" s="1">
        <v>158</v>
      </c>
      <c r="R3214" s="1">
        <v>44</v>
      </c>
      <c r="S3214" s="6">
        <v>383.17673159999998</v>
      </c>
      <c r="T3214" s="6">
        <v>383.17673159999998</v>
      </c>
      <c r="W3214" s="1"/>
      <c r="X3214" s="1"/>
      <c r="Y3214" s="1"/>
      <c r="AC3214" s="1"/>
      <c r="AF3214" s="1"/>
      <c r="AG3214" s="1"/>
    </row>
    <row r="3215" spans="1:33" hidden="1" x14ac:dyDescent="0.25">
      <c r="A3215" s="1">
        <v>17</v>
      </c>
      <c r="B3215" s="1">
        <v>2017</v>
      </c>
      <c r="C3215" s="1">
        <v>353530917</v>
      </c>
      <c r="D3215" s="44" t="s">
        <v>446</v>
      </c>
      <c r="E3215" s="20">
        <v>0.82000000000000006</v>
      </c>
      <c r="F3215" s="20">
        <v>0.64</v>
      </c>
      <c r="G3215" s="20">
        <v>0.18</v>
      </c>
      <c r="H3215" s="20">
        <v>0.15</v>
      </c>
      <c r="I3215" s="20">
        <v>8.2000000000000003E-2</v>
      </c>
      <c r="J3215" s="20">
        <v>0.44600000000000001</v>
      </c>
      <c r="K3215" s="20">
        <v>0.28999999999999998</v>
      </c>
      <c r="L3215" s="20">
        <v>1.954E-3</v>
      </c>
      <c r="M3215" s="20">
        <v>5.9968955601851857E-2</v>
      </c>
      <c r="N3215" s="1">
        <v>9</v>
      </c>
      <c r="O3215" s="5">
        <v>28.95</v>
      </c>
      <c r="P3215" s="5">
        <v>71.05</v>
      </c>
      <c r="Q3215" s="1">
        <v>22</v>
      </c>
      <c r="R3215" s="1">
        <v>54</v>
      </c>
      <c r="S3215" s="6">
        <v>1099.0619999999999</v>
      </c>
      <c r="T3215" s="6">
        <v>1099.0619999999999</v>
      </c>
      <c r="W3215" s="1"/>
      <c r="X3215" s="1"/>
      <c r="Y3215" s="1"/>
      <c r="AC3215" s="1"/>
      <c r="AF3215" s="1"/>
      <c r="AG3215" s="1"/>
    </row>
    <row r="3216" spans="1:33" hidden="1" x14ac:dyDescent="0.25">
      <c r="A3216" s="1">
        <v>20</v>
      </c>
      <c r="B3216" s="1">
        <v>2017</v>
      </c>
      <c r="C3216" s="1">
        <v>353540820</v>
      </c>
      <c r="D3216" s="44" t="s">
        <v>447</v>
      </c>
      <c r="E3216" s="20">
        <v>0.01</v>
      </c>
      <c r="F3216" s="20">
        <v>0</v>
      </c>
      <c r="G3216" s="20">
        <v>0.01</v>
      </c>
      <c r="H3216" s="20">
        <v>0</v>
      </c>
      <c r="I3216" s="20">
        <v>1E-3</v>
      </c>
      <c r="J3216" s="20">
        <v>5.0000000000000001E-3</v>
      </c>
      <c r="K3216" s="20">
        <v>0</v>
      </c>
      <c r="L3216" s="20">
        <v>1.1272000000000001E-3</v>
      </c>
      <c r="M3216" s="20">
        <v>4.4184706812500002E-2</v>
      </c>
      <c r="N3216" s="1">
        <v>0</v>
      </c>
      <c r="O3216" s="5">
        <v>0</v>
      </c>
      <c r="P3216" s="5">
        <v>100</v>
      </c>
      <c r="Q3216" s="1">
        <v>0</v>
      </c>
      <c r="R3216" s="1">
        <v>22</v>
      </c>
      <c r="S3216" s="6">
        <v>770.07996000000003</v>
      </c>
      <c r="T3216" s="6">
        <v>770.07996000000003</v>
      </c>
      <c r="W3216" s="1"/>
      <c r="X3216" s="1"/>
      <c r="Y3216" s="1"/>
      <c r="AC3216" s="1"/>
      <c r="AF3216" s="1"/>
      <c r="AG3216" s="1"/>
    </row>
    <row r="3217" spans="1:33" hidden="1" x14ac:dyDescent="0.25">
      <c r="A3217" s="1">
        <v>21</v>
      </c>
      <c r="B3217" s="1">
        <v>2017</v>
      </c>
      <c r="C3217" s="1">
        <v>353540821</v>
      </c>
      <c r="D3217" s="44" t="s">
        <v>447</v>
      </c>
      <c r="E3217" s="20">
        <v>0</v>
      </c>
      <c r="F3217" s="20">
        <v>0</v>
      </c>
      <c r="G3217" s="20">
        <v>0</v>
      </c>
      <c r="H3217" s="20">
        <v>0</v>
      </c>
      <c r="I3217" s="20">
        <v>0</v>
      </c>
      <c r="J3217" s="20">
        <v>0</v>
      </c>
      <c r="K3217" s="20">
        <v>0</v>
      </c>
      <c r="L3217" s="20">
        <v>0</v>
      </c>
      <c r="M3217" s="20">
        <v>0</v>
      </c>
      <c r="N3217" s="1">
        <v>0</v>
      </c>
      <c r="O3217" s="5">
        <v>0</v>
      </c>
      <c r="P3217" s="5">
        <v>0</v>
      </c>
      <c r="Q3217" s="1">
        <v>0</v>
      </c>
      <c r="R3217" s="1">
        <v>0</v>
      </c>
      <c r="S3217" s="6"/>
      <c r="T3217" s="6"/>
      <c r="W3217" s="1"/>
      <c r="X3217" s="1"/>
      <c r="Y3217" s="1"/>
      <c r="AC3217" s="1"/>
      <c r="AF3217" s="1"/>
      <c r="AG3217" s="1"/>
    </row>
    <row r="3218" spans="1:33" hidden="1" x14ac:dyDescent="0.25">
      <c r="A3218" s="1">
        <v>17</v>
      </c>
      <c r="B3218" s="1">
        <v>2017</v>
      </c>
      <c r="C3218" s="1">
        <v>353550717</v>
      </c>
      <c r="D3218" s="44" t="s">
        <v>448</v>
      </c>
      <c r="E3218" s="20">
        <v>3.16</v>
      </c>
      <c r="F3218" s="20">
        <v>3.1</v>
      </c>
      <c r="G3218" s="20">
        <v>0.06</v>
      </c>
      <c r="H3218" s="20">
        <v>0</v>
      </c>
      <c r="I3218" s="20">
        <v>0.114</v>
      </c>
      <c r="J3218" s="20">
        <v>2.9079999999999999</v>
      </c>
      <c r="K3218" s="20">
        <v>0.12</v>
      </c>
      <c r="L3218" s="20">
        <v>1.5900399999999999E-2</v>
      </c>
      <c r="M3218" s="20">
        <v>0.12491719949305556</v>
      </c>
      <c r="N3218" s="1">
        <v>29</v>
      </c>
      <c r="O3218" s="5">
        <v>48.45</v>
      </c>
      <c r="P3218" s="5">
        <v>51.55</v>
      </c>
      <c r="Q3218" s="1">
        <v>47</v>
      </c>
      <c r="R3218" s="1">
        <v>50</v>
      </c>
      <c r="S3218" s="6">
        <v>2174.1199419999998</v>
      </c>
      <c r="T3218" s="6">
        <v>2174.1199419999998</v>
      </c>
      <c r="W3218" s="1"/>
      <c r="X3218" s="1"/>
      <c r="Y3218" s="1"/>
      <c r="AC3218" s="1"/>
      <c r="AF3218" s="1"/>
      <c r="AG3218" s="1"/>
    </row>
    <row r="3219" spans="1:33" hidden="1" x14ac:dyDescent="0.25">
      <c r="A3219" s="1">
        <v>2</v>
      </c>
      <c r="B3219" s="1">
        <v>2017</v>
      </c>
      <c r="C3219" s="1">
        <v>35356062</v>
      </c>
      <c r="D3219" s="44" t="s">
        <v>449</v>
      </c>
      <c r="E3219" s="20">
        <v>0.09</v>
      </c>
      <c r="F3219" s="20">
        <v>0.08</v>
      </c>
      <c r="G3219" s="20">
        <v>0.01</v>
      </c>
      <c r="H3219" s="20">
        <v>0</v>
      </c>
      <c r="I3219" s="20">
        <v>5.3999999999999999E-2</v>
      </c>
      <c r="J3219" s="20">
        <v>8.9999999999999993E-3</v>
      </c>
      <c r="K3219" s="20">
        <v>0.01</v>
      </c>
      <c r="L3219" s="20">
        <v>2.0206499999999999E-2</v>
      </c>
      <c r="M3219" s="20">
        <v>5.4362940138888885E-2</v>
      </c>
      <c r="N3219" s="1">
        <v>46</v>
      </c>
      <c r="O3219" s="5">
        <v>64.63</v>
      </c>
      <c r="P3219" s="5">
        <v>35.369999999999997</v>
      </c>
      <c r="Q3219" s="1">
        <v>53</v>
      </c>
      <c r="R3219" s="1">
        <v>29</v>
      </c>
      <c r="S3219" s="6">
        <v>294.92397</v>
      </c>
      <c r="T3219" s="6">
        <v>0</v>
      </c>
      <c r="W3219" s="1"/>
      <c r="X3219" s="1"/>
      <c r="Y3219" s="1"/>
      <c r="AC3219" s="1"/>
      <c r="AF3219" s="1"/>
      <c r="AG3219" s="1"/>
    </row>
    <row r="3220" spans="1:33" hidden="1" x14ac:dyDescent="0.25">
      <c r="A3220" s="1">
        <v>6</v>
      </c>
      <c r="B3220" s="1">
        <v>2017</v>
      </c>
      <c r="C3220" s="1">
        <v>35356066</v>
      </c>
      <c r="D3220" s="44" t="s">
        <v>449</v>
      </c>
      <c r="E3220" s="20">
        <v>0</v>
      </c>
      <c r="F3220" s="20">
        <v>0</v>
      </c>
      <c r="G3220" s="20">
        <v>0</v>
      </c>
      <c r="H3220" s="20">
        <v>0</v>
      </c>
      <c r="I3220" s="20">
        <v>0</v>
      </c>
      <c r="J3220" s="20">
        <v>0</v>
      </c>
      <c r="K3220" s="20">
        <v>0</v>
      </c>
      <c r="L3220" s="20">
        <v>0</v>
      </c>
      <c r="M3220" s="20">
        <v>0</v>
      </c>
      <c r="N3220" s="1">
        <v>0</v>
      </c>
      <c r="O3220" s="5">
        <v>0</v>
      </c>
      <c r="P3220" s="5">
        <v>0</v>
      </c>
      <c r="Q3220" s="1">
        <v>0</v>
      </c>
      <c r="R3220" s="1">
        <v>0</v>
      </c>
      <c r="S3220" s="6"/>
      <c r="T3220" s="6"/>
      <c r="W3220" s="1"/>
      <c r="X3220" s="1"/>
      <c r="Y3220" s="1"/>
      <c r="AC3220" s="1"/>
      <c r="AF3220" s="1"/>
      <c r="AG3220" s="1"/>
    </row>
    <row r="3221" spans="1:33" hidden="1" x14ac:dyDescent="0.25">
      <c r="A3221" s="1">
        <v>15</v>
      </c>
      <c r="B3221" s="1">
        <v>2017</v>
      </c>
      <c r="C3221" s="1">
        <v>353570515</v>
      </c>
      <c r="D3221" s="44" t="s">
        <v>450</v>
      </c>
      <c r="E3221" s="20">
        <v>0.36</v>
      </c>
      <c r="F3221" s="20">
        <v>0.25</v>
      </c>
      <c r="G3221" s="20">
        <v>0.11</v>
      </c>
      <c r="H3221" s="20">
        <v>0</v>
      </c>
      <c r="I3221" s="20">
        <v>2.4E-2</v>
      </c>
      <c r="J3221" s="20">
        <v>0.08</v>
      </c>
      <c r="K3221" s="20">
        <v>0.25</v>
      </c>
      <c r="L3221" s="20">
        <v>1.1215999999999999E-3</v>
      </c>
      <c r="M3221" s="20">
        <v>1.4130865625000001E-2</v>
      </c>
      <c r="N3221" s="1">
        <v>2</v>
      </c>
      <c r="O3221" s="5">
        <v>33.33</v>
      </c>
      <c r="P3221" s="5">
        <v>66.67</v>
      </c>
      <c r="Q3221" s="1">
        <v>15</v>
      </c>
      <c r="R3221" s="1">
        <v>30</v>
      </c>
      <c r="S3221" s="6">
        <v>302.50799999999998</v>
      </c>
      <c r="T3221" s="6">
        <v>302.50799999999998</v>
      </c>
      <c r="W3221" s="1"/>
      <c r="X3221" s="1"/>
      <c r="Y3221" s="1"/>
      <c r="AC3221" s="1"/>
      <c r="AF3221" s="1"/>
      <c r="AG3221" s="1"/>
    </row>
    <row r="3222" spans="1:33" hidden="1" x14ac:dyDescent="0.25">
      <c r="A3222" s="1">
        <v>14</v>
      </c>
      <c r="B3222" s="1">
        <v>2017</v>
      </c>
      <c r="C3222" s="1">
        <v>353580414</v>
      </c>
      <c r="D3222" s="44" t="s">
        <v>451</v>
      </c>
      <c r="E3222" s="20">
        <v>0.85</v>
      </c>
      <c r="F3222" s="20">
        <v>0.83</v>
      </c>
      <c r="G3222" s="20">
        <v>0.02</v>
      </c>
      <c r="H3222" s="20">
        <v>0.28000000000000003</v>
      </c>
      <c r="I3222" s="20">
        <v>0</v>
      </c>
      <c r="J3222" s="20">
        <v>3.0000000000000001E-3</v>
      </c>
      <c r="K3222" s="20">
        <v>0.83</v>
      </c>
      <c r="L3222" s="20">
        <v>1.2574800000000001E-2</v>
      </c>
      <c r="M3222" s="20">
        <v>4.1022191170138882E-2</v>
      </c>
      <c r="N3222" s="1">
        <v>79</v>
      </c>
      <c r="O3222" s="5">
        <v>84.8</v>
      </c>
      <c r="P3222" s="5">
        <v>15.2</v>
      </c>
      <c r="Q3222" s="1">
        <v>145</v>
      </c>
      <c r="R3222" s="1">
        <v>26</v>
      </c>
      <c r="S3222" s="6">
        <v>598.47924599999999</v>
      </c>
      <c r="T3222" s="6">
        <v>598.47924599999999</v>
      </c>
      <c r="W3222" s="1"/>
      <c r="X3222" s="1"/>
      <c r="Y3222" s="1"/>
      <c r="AC3222" s="1"/>
      <c r="AF3222" s="1"/>
      <c r="AG3222" s="1"/>
    </row>
    <row r="3223" spans="1:33" hidden="1" x14ac:dyDescent="0.25">
      <c r="A3223" s="1">
        <v>15</v>
      </c>
      <c r="B3223" s="1">
        <v>2017</v>
      </c>
      <c r="C3223" s="1">
        <v>353590315</v>
      </c>
      <c r="D3223" s="44" t="s">
        <v>452</v>
      </c>
      <c r="E3223" s="20">
        <v>0.23</v>
      </c>
      <c r="F3223" s="20">
        <v>0.2</v>
      </c>
      <c r="G3223" s="20">
        <v>0.03</v>
      </c>
      <c r="H3223" s="20">
        <v>0</v>
      </c>
      <c r="I3223" s="20">
        <v>1.4E-2</v>
      </c>
      <c r="J3223" s="20">
        <v>9.7000000000000003E-2</v>
      </c>
      <c r="K3223" s="20">
        <v>0.12</v>
      </c>
      <c r="L3223" s="20">
        <v>3.2586E-3</v>
      </c>
      <c r="M3223" s="20">
        <v>1.0063748437500001E-2</v>
      </c>
      <c r="N3223" s="1">
        <v>4</v>
      </c>
      <c r="O3223" s="5">
        <v>85.37</v>
      </c>
      <c r="P3223" s="5">
        <v>14.63</v>
      </c>
      <c r="Q3223" s="1">
        <v>35</v>
      </c>
      <c r="R3223" s="1">
        <v>6</v>
      </c>
      <c r="S3223" s="6">
        <v>194.61600000000001</v>
      </c>
      <c r="T3223" s="6">
        <v>194.61600000000001</v>
      </c>
      <c r="W3223" s="1"/>
      <c r="X3223" s="1"/>
      <c r="Y3223" s="1"/>
      <c r="AC3223" s="1"/>
      <c r="AF3223" s="1"/>
      <c r="AG3223" s="1"/>
    </row>
    <row r="3224" spans="1:33" hidden="1" x14ac:dyDescent="0.25">
      <c r="A3224" s="1">
        <v>20</v>
      </c>
      <c r="B3224" s="1">
        <v>2017</v>
      </c>
      <c r="C3224" s="1">
        <v>353600020</v>
      </c>
      <c r="D3224" s="44" t="s">
        <v>453</v>
      </c>
      <c r="E3224" s="20">
        <v>0</v>
      </c>
      <c r="F3224" s="20">
        <v>0</v>
      </c>
      <c r="G3224" s="20">
        <v>0</v>
      </c>
      <c r="H3224" s="20">
        <v>0</v>
      </c>
      <c r="I3224" s="20">
        <v>0</v>
      </c>
      <c r="J3224" s="20">
        <v>1E-3</v>
      </c>
      <c r="K3224" s="20">
        <v>0</v>
      </c>
      <c r="L3224" s="20">
        <v>3.414E-4</v>
      </c>
      <c r="M3224" s="20">
        <v>2.533234375E-2</v>
      </c>
      <c r="N3224" s="1">
        <v>2</v>
      </c>
      <c r="O3224" s="5">
        <v>0</v>
      </c>
      <c r="P3224" s="5">
        <v>100</v>
      </c>
      <c r="Q3224" s="1">
        <v>0</v>
      </c>
      <c r="R3224" s="1">
        <v>9</v>
      </c>
      <c r="S3224" s="6">
        <v>490.536</v>
      </c>
      <c r="T3224" s="6">
        <v>490.536</v>
      </c>
      <c r="W3224" s="1"/>
      <c r="X3224" s="1"/>
      <c r="Y3224" s="1"/>
      <c r="AC3224" s="1"/>
      <c r="AF3224" s="1"/>
      <c r="AG3224" s="1"/>
    </row>
    <row r="3225" spans="1:33" hidden="1" x14ac:dyDescent="0.25">
      <c r="A3225" s="1">
        <v>21</v>
      </c>
      <c r="B3225" s="1">
        <v>2017</v>
      </c>
      <c r="C3225" s="1">
        <v>353600021</v>
      </c>
      <c r="D3225" s="44" t="s">
        <v>453</v>
      </c>
      <c r="E3225" s="20">
        <v>0.21000000000000002</v>
      </c>
      <c r="F3225" s="20">
        <v>0.2</v>
      </c>
      <c r="G3225" s="20">
        <v>0.01</v>
      </c>
      <c r="H3225" s="20">
        <v>0</v>
      </c>
      <c r="I3225" s="20">
        <v>6.5000000000000002E-2</v>
      </c>
      <c r="J3225" s="20">
        <v>0.11700000000000001</v>
      </c>
      <c r="K3225" s="20">
        <v>0.02</v>
      </c>
      <c r="L3225" s="20">
        <v>1.7968000000000001E-3</v>
      </c>
      <c r="M3225" s="20">
        <v>0</v>
      </c>
      <c r="N3225" s="1">
        <v>5</v>
      </c>
      <c r="O3225" s="5">
        <v>35.71</v>
      </c>
      <c r="P3225" s="5">
        <v>64.290000000000006</v>
      </c>
      <c r="Q3225" s="1">
        <v>5</v>
      </c>
      <c r="R3225" s="1">
        <v>9</v>
      </c>
      <c r="S3225" s="6"/>
      <c r="T3225" s="6"/>
      <c r="W3225" s="1"/>
      <c r="X3225" s="1"/>
      <c r="Y3225" s="1"/>
      <c r="AC3225" s="1"/>
      <c r="AF3225" s="1"/>
      <c r="AG3225" s="1"/>
    </row>
    <row r="3226" spans="1:33" hidden="1" x14ac:dyDescent="0.25">
      <c r="A3226" s="1">
        <v>14</v>
      </c>
      <c r="B3226" s="1">
        <v>2017</v>
      </c>
      <c r="C3226" s="1">
        <v>353610914</v>
      </c>
      <c r="D3226" s="44" t="s">
        <v>454</v>
      </c>
      <c r="E3226" s="20">
        <v>0</v>
      </c>
      <c r="F3226" s="20">
        <v>0</v>
      </c>
      <c r="G3226" s="20">
        <v>0</v>
      </c>
      <c r="H3226" s="20">
        <v>0</v>
      </c>
      <c r="I3226" s="20">
        <v>0</v>
      </c>
      <c r="J3226" s="20">
        <v>0</v>
      </c>
      <c r="K3226" s="20">
        <v>0</v>
      </c>
      <c r="L3226" s="20">
        <v>0</v>
      </c>
      <c r="M3226" s="20">
        <v>0</v>
      </c>
      <c r="N3226" s="1">
        <v>0</v>
      </c>
      <c r="O3226" s="5">
        <v>0</v>
      </c>
      <c r="P3226" s="5">
        <v>0</v>
      </c>
      <c r="Q3226" s="1">
        <v>0</v>
      </c>
      <c r="R3226" s="1">
        <v>0</v>
      </c>
      <c r="S3226" s="6"/>
      <c r="T3226" s="6"/>
      <c r="W3226" s="1"/>
      <c r="X3226" s="1"/>
      <c r="Y3226" s="1"/>
      <c r="AC3226" s="1"/>
      <c r="AF3226" s="1"/>
      <c r="AG3226" s="1"/>
    </row>
    <row r="3227" spans="1:33" hidden="1" x14ac:dyDescent="0.25">
      <c r="A3227" s="1">
        <v>17</v>
      </c>
      <c r="B3227" s="1">
        <v>2017</v>
      </c>
      <c r="C3227" s="1">
        <v>353610917</v>
      </c>
      <c r="D3227" s="44" t="s">
        <v>454</v>
      </c>
      <c r="E3227" s="20">
        <v>0.02</v>
      </c>
      <c r="F3227" s="20">
        <v>0.02</v>
      </c>
      <c r="G3227" s="20">
        <v>0</v>
      </c>
      <c r="H3227" s="20">
        <v>0</v>
      </c>
      <c r="I3227" s="20">
        <v>1.4E-2</v>
      </c>
      <c r="J3227" s="20">
        <v>2E-3</v>
      </c>
      <c r="K3227" s="20">
        <v>0</v>
      </c>
      <c r="L3227" s="20">
        <v>8.409E-4</v>
      </c>
      <c r="M3227" s="20">
        <v>1.1667199999999997E-2</v>
      </c>
      <c r="N3227" s="1">
        <v>2</v>
      </c>
      <c r="O3227" s="5">
        <v>28.57</v>
      </c>
      <c r="P3227" s="5">
        <v>71.430000000000007</v>
      </c>
      <c r="Q3227" s="1">
        <v>2</v>
      </c>
      <c r="R3227" s="1">
        <v>5</v>
      </c>
      <c r="S3227" s="6">
        <v>184.12708860000001</v>
      </c>
      <c r="T3227" s="6">
        <v>184.12708860000001</v>
      </c>
      <c r="W3227" s="1"/>
      <c r="X3227" s="1"/>
      <c r="Y3227" s="1"/>
      <c r="AC3227" s="1"/>
      <c r="AF3227" s="1"/>
      <c r="AG3227" s="1"/>
    </row>
    <row r="3228" spans="1:33" hidden="1" x14ac:dyDescent="0.25">
      <c r="A3228" s="1">
        <v>11</v>
      </c>
      <c r="B3228" s="1">
        <v>2017</v>
      </c>
      <c r="C3228" s="1">
        <v>353620811</v>
      </c>
      <c r="D3228" s="44" t="s">
        <v>455</v>
      </c>
      <c r="E3228" s="20">
        <v>0.05</v>
      </c>
      <c r="F3228" s="20">
        <v>0.04</v>
      </c>
      <c r="G3228" s="20">
        <v>0.01</v>
      </c>
      <c r="H3228" s="20">
        <v>0</v>
      </c>
      <c r="I3228" s="20">
        <v>3.0000000000000001E-3</v>
      </c>
      <c r="J3228" s="20">
        <v>0</v>
      </c>
      <c r="K3228" s="20">
        <v>0.03</v>
      </c>
      <c r="L3228" s="20">
        <v>1.01393E-2</v>
      </c>
      <c r="M3228" s="20">
        <v>4.2560125677083331E-2</v>
      </c>
      <c r="N3228" s="1">
        <v>32</v>
      </c>
      <c r="O3228" s="5">
        <v>40.43</v>
      </c>
      <c r="P3228" s="5">
        <v>59.57</v>
      </c>
      <c r="Q3228" s="1">
        <v>19</v>
      </c>
      <c r="R3228" s="1">
        <v>28</v>
      </c>
      <c r="S3228" s="6">
        <v>645.49839599999996</v>
      </c>
      <c r="T3228" s="6">
        <v>645.49839599999996</v>
      </c>
      <c r="W3228" s="1"/>
      <c r="X3228" s="1"/>
      <c r="Y3228" s="1"/>
      <c r="AC3228" s="1"/>
      <c r="AF3228" s="1"/>
      <c r="AG3228" s="1"/>
    </row>
    <row r="3229" spans="1:33" hidden="1" x14ac:dyDescent="0.25">
      <c r="A3229" s="1">
        <v>15</v>
      </c>
      <c r="B3229" s="1">
        <v>2017</v>
      </c>
      <c r="C3229" s="1">
        <v>353625715</v>
      </c>
      <c r="D3229" s="44" t="s">
        <v>456</v>
      </c>
      <c r="E3229" s="20">
        <v>0.03</v>
      </c>
      <c r="F3229" s="20">
        <v>0.02</v>
      </c>
      <c r="G3229" s="20">
        <v>0.01</v>
      </c>
      <c r="H3229" s="20">
        <v>0</v>
      </c>
      <c r="I3229" s="20">
        <v>3.0000000000000001E-3</v>
      </c>
      <c r="J3229" s="20">
        <v>0</v>
      </c>
      <c r="K3229" s="20">
        <v>0.02</v>
      </c>
      <c r="L3229" s="20">
        <v>4.5139000000000004E-3</v>
      </c>
      <c r="M3229" s="20">
        <v>4.3156770833333337E-3</v>
      </c>
      <c r="N3229" s="1">
        <v>1</v>
      </c>
      <c r="O3229" s="5">
        <v>30</v>
      </c>
      <c r="P3229" s="5">
        <v>70</v>
      </c>
      <c r="Q3229" s="1">
        <v>3</v>
      </c>
      <c r="R3229" s="1">
        <v>7</v>
      </c>
      <c r="S3229" s="6">
        <v>93.852000000000004</v>
      </c>
      <c r="T3229" s="6">
        <v>93.852000000000004</v>
      </c>
      <c r="W3229" s="1"/>
      <c r="X3229" s="1"/>
      <c r="Y3229" s="1"/>
      <c r="AC3229" s="1"/>
      <c r="AF3229" s="1"/>
      <c r="AG3229" s="1"/>
    </row>
    <row r="3230" spans="1:33" hidden="1" x14ac:dyDescent="0.25">
      <c r="A3230" s="1">
        <v>8</v>
      </c>
      <c r="B3230" s="1">
        <v>2017</v>
      </c>
      <c r="C3230" s="1">
        <v>35363078</v>
      </c>
      <c r="D3230" s="44" t="s">
        <v>457</v>
      </c>
      <c r="E3230" s="20">
        <v>0.52</v>
      </c>
      <c r="F3230" s="20">
        <v>0.48</v>
      </c>
      <c r="G3230" s="20">
        <v>0.04</v>
      </c>
      <c r="H3230" s="20">
        <v>1.01</v>
      </c>
      <c r="I3230" s="20">
        <v>1.9E-2</v>
      </c>
      <c r="J3230" s="20">
        <v>3.2000000000000001E-2</v>
      </c>
      <c r="K3230" s="20">
        <v>0.46</v>
      </c>
      <c r="L3230" s="20">
        <v>5.8674E-3</v>
      </c>
      <c r="M3230" s="20">
        <v>4.2710104166666665E-2</v>
      </c>
      <c r="N3230" s="1">
        <v>16</v>
      </c>
      <c r="O3230" s="5">
        <v>69.010000000000005</v>
      </c>
      <c r="P3230" s="5">
        <v>30.99</v>
      </c>
      <c r="Q3230" s="1">
        <v>49</v>
      </c>
      <c r="R3230" s="1">
        <v>22</v>
      </c>
      <c r="S3230" s="6">
        <v>625.86</v>
      </c>
      <c r="T3230" s="6">
        <v>625.86</v>
      </c>
      <c r="W3230" s="1"/>
      <c r="X3230" s="1"/>
      <c r="Y3230" s="1"/>
      <c r="AC3230" s="1"/>
      <c r="AF3230" s="1"/>
      <c r="AG3230" s="1"/>
    </row>
    <row r="3231" spans="1:33" hidden="1" x14ac:dyDescent="0.25">
      <c r="A3231" s="1">
        <v>20</v>
      </c>
      <c r="B3231" s="1">
        <v>2017</v>
      </c>
      <c r="C3231" s="1">
        <v>353640620</v>
      </c>
      <c r="D3231" s="44" t="s">
        <v>458</v>
      </c>
      <c r="E3231" s="20">
        <v>0.12</v>
      </c>
      <c r="F3231" s="20">
        <v>0</v>
      </c>
      <c r="G3231" s="20">
        <v>0.12</v>
      </c>
      <c r="H3231" s="20">
        <v>0.01</v>
      </c>
      <c r="I3231" s="20">
        <v>1E-3</v>
      </c>
      <c r="J3231" s="20">
        <v>0.115</v>
      </c>
      <c r="K3231" s="20">
        <v>0</v>
      </c>
      <c r="L3231" s="20">
        <v>6.0057000000000001E-3</v>
      </c>
      <c r="M3231" s="20">
        <v>1.6235800781250004E-2</v>
      </c>
      <c r="N3231" s="1">
        <v>0</v>
      </c>
      <c r="O3231" s="5">
        <v>0</v>
      </c>
      <c r="P3231" s="5">
        <v>100</v>
      </c>
      <c r="Q3231" s="1">
        <v>0</v>
      </c>
      <c r="R3231" s="1">
        <v>25</v>
      </c>
      <c r="S3231" s="6">
        <v>192.52080000000001</v>
      </c>
      <c r="T3231" s="6">
        <v>192.52080000000001</v>
      </c>
      <c r="W3231" s="1"/>
      <c r="X3231" s="1"/>
      <c r="Y3231" s="1"/>
      <c r="AC3231" s="1"/>
      <c r="AF3231" s="1"/>
      <c r="AG3231" s="1"/>
    </row>
    <row r="3232" spans="1:33" hidden="1" x14ac:dyDescent="0.25">
      <c r="A3232" s="1">
        <v>5</v>
      </c>
      <c r="B3232" s="1">
        <v>2017</v>
      </c>
      <c r="C3232" s="1">
        <v>35365055</v>
      </c>
      <c r="D3232" s="44" t="s">
        <v>459</v>
      </c>
      <c r="E3232" s="20">
        <v>3.4499999999999997</v>
      </c>
      <c r="F3232" s="20">
        <v>3.26</v>
      </c>
      <c r="G3232" s="20">
        <v>0.19</v>
      </c>
      <c r="H3232" s="20">
        <v>0</v>
      </c>
      <c r="I3232" s="20">
        <v>2.2410000000000001</v>
      </c>
      <c r="J3232" s="20">
        <v>1.0940000000000001</v>
      </c>
      <c r="K3232" s="20">
        <v>0.03</v>
      </c>
      <c r="L3232" s="20">
        <v>7.7189499999999994E-2</v>
      </c>
      <c r="M3232" s="20">
        <v>0.30109542824074076</v>
      </c>
      <c r="N3232" s="1">
        <v>28</v>
      </c>
      <c r="O3232" s="5">
        <v>12.75</v>
      </c>
      <c r="P3232" s="5">
        <v>87.25</v>
      </c>
      <c r="Q3232" s="1">
        <v>32</v>
      </c>
      <c r="R3232" s="1">
        <v>219</v>
      </c>
      <c r="S3232" s="6">
        <v>5084.11283</v>
      </c>
      <c r="T3232" s="6">
        <v>4885.8324300000004</v>
      </c>
      <c r="W3232" s="1"/>
      <c r="X3232" s="1"/>
      <c r="Y3232" s="1"/>
      <c r="AC3232" s="1"/>
      <c r="AF3232" s="1"/>
      <c r="AG3232" s="1"/>
    </row>
    <row r="3233" spans="1:33" hidden="1" x14ac:dyDescent="0.25">
      <c r="A3233" s="1">
        <v>17</v>
      </c>
      <c r="B3233" s="1">
        <v>2017</v>
      </c>
      <c r="C3233" s="1">
        <v>353657017</v>
      </c>
      <c r="D3233" s="44" t="s">
        <v>460</v>
      </c>
      <c r="E3233" s="20">
        <v>0.11</v>
      </c>
      <c r="F3233" s="20">
        <v>0.01</v>
      </c>
      <c r="G3233" s="20">
        <v>0.1</v>
      </c>
      <c r="H3233" s="20">
        <v>0</v>
      </c>
      <c r="I3233" s="20">
        <v>3.0000000000000001E-3</v>
      </c>
      <c r="J3233" s="20">
        <v>0</v>
      </c>
      <c r="K3233" s="20">
        <v>0.1</v>
      </c>
      <c r="L3233" s="20">
        <v>1.4353E-3</v>
      </c>
      <c r="M3233" s="20">
        <v>3.0966463541666667E-3</v>
      </c>
      <c r="N3233" s="1">
        <v>5</v>
      </c>
      <c r="O3233" s="5">
        <v>57.14</v>
      </c>
      <c r="P3233" s="5">
        <v>42.86</v>
      </c>
      <c r="Q3233" s="1">
        <v>12</v>
      </c>
      <c r="R3233" s="1">
        <v>9</v>
      </c>
      <c r="S3233" s="6">
        <v>57.104902799999998</v>
      </c>
      <c r="T3233" s="6">
        <v>57.104902799999998</v>
      </c>
      <c r="W3233" s="1"/>
      <c r="X3233" s="1"/>
      <c r="Y3233" s="1"/>
      <c r="AC3233" s="1"/>
      <c r="AF3233" s="1"/>
      <c r="AG3233" s="1"/>
    </row>
    <row r="3234" spans="1:33" hidden="1" x14ac:dyDescent="0.25">
      <c r="A3234" s="1">
        <v>15</v>
      </c>
      <c r="B3234" s="1">
        <v>2017</v>
      </c>
      <c r="C3234" s="1">
        <v>353660415</v>
      </c>
      <c r="D3234" s="44" t="s">
        <v>461</v>
      </c>
      <c r="E3234" s="20">
        <v>0.24</v>
      </c>
      <c r="F3234" s="20">
        <v>0.22</v>
      </c>
      <c r="G3234" s="20">
        <v>0.02</v>
      </c>
      <c r="H3234" s="20">
        <v>0.12</v>
      </c>
      <c r="I3234" s="20">
        <v>0.03</v>
      </c>
      <c r="J3234" s="20">
        <v>2E-3</v>
      </c>
      <c r="K3234" s="20">
        <v>0.2</v>
      </c>
      <c r="L3234" s="20">
        <v>1.7825E-3</v>
      </c>
      <c r="M3234" s="20">
        <v>1.9463565364583334E-2</v>
      </c>
      <c r="N3234" s="1">
        <v>8</v>
      </c>
      <c r="O3234" s="5">
        <v>52.17</v>
      </c>
      <c r="P3234" s="5">
        <v>47.83</v>
      </c>
      <c r="Q3234" s="1">
        <v>12</v>
      </c>
      <c r="R3234" s="1">
        <v>11</v>
      </c>
      <c r="S3234" s="6">
        <v>436.21199999999999</v>
      </c>
      <c r="T3234" s="6">
        <v>436.21199999999999</v>
      </c>
      <c r="W3234" s="1"/>
      <c r="X3234" s="1"/>
      <c r="Y3234" s="1"/>
      <c r="AC3234" s="1"/>
      <c r="AF3234" s="1"/>
      <c r="AG3234" s="1"/>
    </row>
    <row r="3235" spans="1:33" hidden="1" x14ac:dyDescent="0.25">
      <c r="A3235" s="1">
        <v>13</v>
      </c>
      <c r="B3235" s="1">
        <v>2017</v>
      </c>
      <c r="C3235" s="1">
        <v>353670313</v>
      </c>
      <c r="D3235" s="44" t="s">
        <v>462</v>
      </c>
      <c r="E3235" s="20">
        <v>0.6</v>
      </c>
      <c r="F3235" s="20">
        <v>0.13</v>
      </c>
      <c r="G3235" s="20">
        <v>0.47</v>
      </c>
      <c r="H3235" s="20">
        <v>0</v>
      </c>
      <c r="I3235" s="20">
        <v>0.21099999999999999</v>
      </c>
      <c r="J3235" s="20">
        <v>0.254</v>
      </c>
      <c r="K3235" s="20">
        <v>0.09</v>
      </c>
      <c r="L3235" s="20">
        <v>3.6588700000000002E-2</v>
      </c>
      <c r="M3235" s="20">
        <v>0.13427691380902779</v>
      </c>
      <c r="N3235" s="1">
        <v>10</v>
      </c>
      <c r="O3235" s="5">
        <v>23.6</v>
      </c>
      <c r="P3235" s="5">
        <v>76.400000000000006</v>
      </c>
      <c r="Q3235" s="1">
        <v>21</v>
      </c>
      <c r="R3235" s="1">
        <v>68</v>
      </c>
      <c r="S3235" s="6">
        <v>2284.64347</v>
      </c>
      <c r="T3235" s="6">
        <v>2284.64347</v>
      </c>
      <c r="W3235" s="1"/>
      <c r="X3235" s="1"/>
      <c r="Y3235" s="1"/>
      <c r="AC3235" s="1"/>
      <c r="AF3235" s="1"/>
      <c r="AG3235" s="1"/>
    </row>
    <row r="3236" spans="1:33" hidden="1" x14ac:dyDescent="0.25">
      <c r="A3236" s="1">
        <v>5</v>
      </c>
      <c r="B3236" s="1">
        <v>2017</v>
      </c>
      <c r="C3236" s="1">
        <v>35368025</v>
      </c>
      <c r="D3236" s="44" t="s">
        <v>463</v>
      </c>
      <c r="E3236" s="20">
        <v>0.08</v>
      </c>
      <c r="F3236" s="20">
        <v>7.0000000000000007E-2</v>
      </c>
      <c r="G3236" s="20">
        <v>0.01</v>
      </c>
      <c r="H3236" s="20">
        <v>0</v>
      </c>
      <c r="I3236" s="20">
        <v>4.0000000000000001E-3</v>
      </c>
      <c r="J3236" s="20">
        <v>5.7000000000000002E-2</v>
      </c>
      <c r="K3236" s="20">
        <v>0.02</v>
      </c>
      <c r="L3236" s="20">
        <v>2.7550999999999999E-3</v>
      </c>
      <c r="M3236" s="20">
        <v>3.9013041666666665E-3</v>
      </c>
      <c r="N3236" s="1">
        <v>16</v>
      </c>
      <c r="O3236" s="5">
        <v>26.53</v>
      </c>
      <c r="P3236" s="5">
        <v>73.47</v>
      </c>
      <c r="Q3236" s="1">
        <v>26</v>
      </c>
      <c r="R3236" s="1">
        <v>72</v>
      </c>
      <c r="S3236" s="6">
        <v>60.875517600000002</v>
      </c>
      <c r="T3236" s="6">
        <v>0</v>
      </c>
      <c r="W3236" s="1"/>
      <c r="X3236" s="1"/>
      <c r="Y3236" s="1"/>
      <c r="AC3236" s="1"/>
      <c r="AF3236" s="1"/>
      <c r="AG3236" s="1"/>
    </row>
    <row r="3237" spans="1:33" hidden="1" x14ac:dyDescent="0.25">
      <c r="A3237" s="1">
        <v>15</v>
      </c>
      <c r="B3237" s="1">
        <v>2017</v>
      </c>
      <c r="C3237" s="1">
        <v>353690115</v>
      </c>
      <c r="D3237" s="44" t="s">
        <v>464</v>
      </c>
      <c r="E3237" s="20">
        <v>0.16</v>
      </c>
      <c r="F3237" s="20">
        <v>0.15</v>
      </c>
      <c r="G3237" s="20">
        <v>0.01</v>
      </c>
      <c r="H3237" s="20">
        <v>0.01</v>
      </c>
      <c r="I3237" s="20">
        <v>4.0000000000000001E-3</v>
      </c>
      <c r="J3237" s="20">
        <v>0</v>
      </c>
      <c r="K3237" s="20">
        <v>0.16</v>
      </c>
      <c r="L3237" s="20">
        <v>3.414E-4</v>
      </c>
      <c r="M3237" s="20">
        <v>4.8320026041666665E-3</v>
      </c>
      <c r="N3237" s="1">
        <v>7</v>
      </c>
      <c r="O3237" s="5">
        <v>37.5</v>
      </c>
      <c r="P3237" s="5">
        <v>62.5</v>
      </c>
      <c r="Q3237" s="1">
        <v>9</v>
      </c>
      <c r="R3237" s="1">
        <v>15</v>
      </c>
      <c r="S3237" s="6">
        <v>84.988569600000005</v>
      </c>
      <c r="T3237" s="6">
        <v>84.988569600000005</v>
      </c>
      <c r="W3237" s="1"/>
      <c r="X3237" s="1"/>
      <c r="Y3237" s="1"/>
      <c r="AC3237" s="1"/>
      <c r="AF3237" s="1"/>
      <c r="AG3237" s="1"/>
    </row>
    <row r="3238" spans="1:33" hidden="1" x14ac:dyDescent="0.25">
      <c r="A3238" s="1">
        <v>8</v>
      </c>
      <c r="B3238" s="1">
        <v>2017</v>
      </c>
      <c r="C3238" s="1">
        <v>35370088</v>
      </c>
      <c r="D3238" s="44" t="s">
        <v>465</v>
      </c>
      <c r="E3238" s="20">
        <v>0.5</v>
      </c>
      <c r="F3238" s="20">
        <v>0.46</v>
      </c>
      <c r="G3238" s="20">
        <v>0.04</v>
      </c>
      <c r="H3238" s="20">
        <v>0.22</v>
      </c>
      <c r="I3238" s="20">
        <v>3.3000000000000002E-2</v>
      </c>
      <c r="J3238" s="20">
        <v>1E-3</v>
      </c>
      <c r="K3238" s="20">
        <v>0.46</v>
      </c>
      <c r="L3238" s="20">
        <v>9.4876000000000005E-3</v>
      </c>
      <c r="M3238" s="20">
        <v>3.8514747648148155E-2</v>
      </c>
      <c r="N3238" s="1">
        <v>26</v>
      </c>
      <c r="O3238" s="5">
        <v>60.92</v>
      </c>
      <c r="P3238" s="5">
        <v>39.08</v>
      </c>
      <c r="Q3238" s="1">
        <v>53</v>
      </c>
      <c r="R3238" s="1">
        <v>34</v>
      </c>
      <c r="S3238" s="6">
        <v>656.82036000000005</v>
      </c>
      <c r="T3238" s="6">
        <v>656.82036000000005</v>
      </c>
      <c r="W3238" s="1"/>
      <c r="X3238" s="1"/>
      <c r="Y3238" s="1"/>
      <c r="AC3238" s="1"/>
      <c r="AF3238" s="1"/>
      <c r="AG3238" s="1"/>
    </row>
    <row r="3239" spans="1:33" hidden="1" x14ac:dyDescent="0.25">
      <c r="A3239" s="1">
        <v>5</v>
      </c>
      <c r="B3239" s="1">
        <v>2017</v>
      </c>
      <c r="C3239" s="1">
        <v>35371075</v>
      </c>
      <c r="D3239" s="44" t="s">
        <v>466</v>
      </c>
      <c r="E3239" s="20">
        <v>0.27</v>
      </c>
      <c r="F3239" s="20">
        <v>0.24</v>
      </c>
      <c r="G3239" s="20">
        <v>0.03</v>
      </c>
      <c r="H3239" s="20">
        <v>0.15</v>
      </c>
      <c r="I3239" s="20">
        <v>0.16300000000000001</v>
      </c>
      <c r="J3239" s="20">
        <v>0.10100000000000001</v>
      </c>
      <c r="K3239" s="20">
        <v>0</v>
      </c>
      <c r="L3239" s="20">
        <v>7.7828000000000003E-3</v>
      </c>
      <c r="M3239" s="20">
        <v>0.1363145060046296</v>
      </c>
      <c r="N3239" s="1">
        <v>24</v>
      </c>
      <c r="O3239" s="5">
        <v>22.81</v>
      </c>
      <c r="P3239" s="5">
        <v>77.19</v>
      </c>
      <c r="Q3239" s="1">
        <v>13</v>
      </c>
      <c r="R3239" s="1">
        <v>44</v>
      </c>
      <c r="S3239" s="6">
        <v>2445.2744400000001</v>
      </c>
      <c r="T3239" s="6">
        <v>2200.7469959999999</v>
      </c>
      <c r="W3239" s="1"/>
      <c r="X3239" s="1"/>
      <c r="Y3239" s="1"/>
      <c r="AC3239" s="1"/>
      <c r="AF3239" s="1"/>
      <c r="AG3239" s="1"/>
    </row>
    <row r="3240" spans="1:33" hidden="1" x14ac:dyDescent="0.25">
      <c r="A3240" s="1">
        <v>17</v>
      </c>
      <c r="B3240" s="1">
        <v>2017</v>
      </c>
      <c r="C3240" s="1">
        <v>353715617</v>
      </c>
      <c r="D3240" s="44" t="s">
        <v>467</v>
      </c>
      <c r="E3240" s="20">
        <v>6.0000000000000005E-2</v>
      </c>
      <c r="F3240" s="20">
        <v>0.05</v>
      </c>
      <c r="G3240" s="20">
        <v>0.01</v>
      </c>
      <c r="H3240" s="20">
        <v>0.2</v>
      </c>
      <c r="I3240" s="20">
        <v>6.0000000000000001E-3</v>
      </c>
      <c r="J3240" s="20">
        <v>0</v>
      </c>
      <c r="K3240" s="20">
        <v>0.05</v>
      </c>
      <c r="L3240" s="20">
        <v>1.6266E-3</v>
      </c>
      <c r="M3240" s="20">
        <v>6.7851197916666663E-3</v>
      </c>
      <c r="N3240" s="1">
        <v>0</v>
      </c>
      <c r="O3240" s="5">
        <v>33.33</v>
      </c>
      <c r="P3240" s="5">
        <v>66.67</v>
      </c>
      <c r="Q3240" s="1">
        <v>6</v>
      </c>
      <c r="R3240" s="1">
        <v>12</v>
      </c>
      <c r="S3240" s="6">
        <v>133.02273600000001</v>
      </c>
      <c r="T3240" s="6">
        <v>133.02273600000001</v>
      </c>
      <c r="W3240" s="1"/>
      <c r="X3240" s="1"/>
      <c r="Y3240" s="1"/>
      <c r="AC3240" s="1"/>
      <c r="AF3240" s="1"/>
      <c r="AG3240" s="1"/>
    </row>
    <row r="3241" spans="1:33" hidden="1" x14ac:dyDescent="0.25">
      <c r="A3241" s="1">
        <v>11</v>
      </c>
      <c r="B3241" s="1">
        <v>2017</v>
      </c>
      <c r="C3241" s="1">
        <v>353720611</v>
      </c>
      <c r="D3241" s="44" t="s">
        <v>468</v>
      </c>
      <c r="E3241" s="20">
        <v>0.02</v>
      </c>
      <c r="F3241" s="20">
        <v>0.02</v>
      </c>
      <c r="G3241" s="20">
        <v>0</v>
      </c>
      <c r="H3241" s="20">
        <v>0</v>
      </c>
      <c r="I3241" s="20">
        <v>2.1999999999999999E-2</v>
      </c>
      <c r="J3241" s="20">
        <v>0</v>
      </c>
      <c r="K3241" s="20">
        <v>0</v>
      </c>
      <c r="L3241" s="20">
        <v>6.3630000000000002E-4</v>
      </c>
      <c r="M3241" s="20">
        <v>1.6785851562499999E-2</v>
      </c>
      <c r="N3241" s="1">
        <v>12</v>
      </c>
      <c r="O3241" s="5">
        <v>83.33</v>
      </c>
      <c r="P3241" s="5">
        <v>16.670000000000002</v>
      </c>
      <c r="Q3241" s="1">
        <v>5</v>
      </c>
      <c r="R3241" s="1">
        <v>1</v>
      </c>
      <c r="S3241" s="6">
        <v>227.36726999999999</v>
      </c>
      <c r="T3241" s="6">
        <v>227.36726999999999</v>
      </c>
      <c r="W3241" s="1"/>
      <c r="X3241" s="1"/>
      <c r="Y3241" s="1"/>
      <c r="AC3241" s="1"/>
      <c r="AF3241" s="1"/>
      <c r="AG3241" s="1"/>
    </row>
    <row r="3242" spans="1:33" hidden="1" x14ac:dyDescent="0.25">
      <c r="A3242" s="1">
        <v>19</v>
      </c>
      <c r="B3242" s="1">
        <v>2017</v>
      </c>
      <c r="C3242" s="1">
        <v>353730519</v>
      </c>
      <c r="D3242" s="44" t="s">
        <v>469</v>
      </c>
      <c r="E3242" s="20">
        <v>0.32999999999999996</v>
      </c>
      <c r="F3242" s="20">
        <v>0.3</v>
      </c>
      <c r="G3242" s="20">
        <v>0.03</v>
      </c>
      <c r="H3242" s="20">
        <v>0</v>
      </c>
      <c r="I3242" s="20">
        <v>0.193</v>
      </c>
      <c r="J3242" s="20">
        <v>9.4E-2</v>
      </c>
      <c r="K3242" s="20">
        <v>0.03</v>
      </c>
      <c r="L3242" s="20">
        <v>5.4780999999999996E-3</v>
      </c>
      <c r="M3242" s="20">
        <v>0.17489484993171295</v>
      </c>
      <c r="N3242" s="1">
        <v>19</v>
      </c>
      <c r="O3242" s="5">
        <v>15.79</v>
      </c>
      <c r="P3242" s="5">
        <v>84.21</v>
      </c>
      <c r="Q3242" s="1">
        <v>12</v>
      </c>
      <c r="R3242" s="1">
        <v>64</v>
      </c>
      <c r="S3242" s="6">
        <v>3235.68</v>
      </c>
      <c r="T3242" s="6">
        <v>3235.68</v>
      </c>
      <c r="W3242" s="1"/>
      <c r="X3242" s="1"/>
      <c r="Y3242" s="1"/>
      <c r="AC3242" s="1"/>
      <c r="AF3242" s="1"/>
      <c r="AG3242" s="1"/>
    </row>
    <row r="3243" spans="1:33" hidden="1" x14ac:dyDescent="0.25">
      <c r="A3243" s="1">
        <v>18</v>
      </c>
      <c r="B3243" s="1">
        <v>2017</v>
      </c>
      <c r="C3243" s="1">
        <v>353740418</v>
      </c>
      <c r="D3243" s="44" t="s">
        <v>470</v>
      </c>
      <c r="E3243" s="20">
        <v>0</v>
      </c>
      <c r="F3243" s="20">
        <v>0</v>
      </c>
      <c r="G3243" s="20">
        <v>0</v>
      </c>
      <c r="H3243" s="20">
        <v>0.14000000000000001</v>
      </c>
      <c r="I3243" s="20">
        <v>0</v>
      </c>
      <c r="J3243" s="20">
        <v>0</v>
      </c>
      <c r="K3243" s="20">
        <v>0</v>
      </c>
      <c r="L3243" s="20">
        <v>0</v>
      </c>
      <c r="M3243" s="20">
        <v>0</v>
      </c>
      <c r="N3243" s="1">
        <v>0</v>
      </c>
      <c r="O3243" s="5">
        <v>0</v>
      </c>
      <c r="P3243" s="5">
        <v>0</v>
      </c>
      <c r="Q3243" s="1">
        <v>0</v>
      </c>
      <c r="R3243" s="1">
        <v>0</v>
      </c>
      <c r="S3243" s="6"/>
      <c r="T3243" s="6"/>
      <c r="W3243" s="1"/>
      <c r="X3243" s="1"/>
      <c r="Y3243" s="1"/>
      <c r="AC3243" s="1"/>
      <c r="AF3243" s="1"/>
      <c r="AG3243" s="1"/>
    </row>
    <row r="3244" spans="1:33" hidden="1" x14ac:dyDescent="0.25">
      <c r="A3244" s="1">
        <v>19</v>
      </c>
      <c r="B3244" s="1">
        <v>2017</v>
      </c>
      <c r="C3244" s="1">
        <v>353740419</v>
      </c>
      <c r="D3244" s="44" t="s">
        <v>470</v>
      </c>
      <c r="E3244" s="20">
        <v>0.97</v>
      </c>
      <c r="F3244" s="20">
        <v>0.96</v>
      </c>
      <c r="G3244" s="20">
        <v>0.01</v>
      </c>
      <c r="H3244" s="20">
        <v>0</v>
      </c>
      <c r="I3244" s="20">
        <v>2E-3</v>
      </c>
      <c r="J3244" s="20">
        <v>0</v>
      </c>
      <c r="K3244" s="20">
        <v>0.96</v>
      </c>
      <c r="L3244" s="20">
        <v>8.6917999999999995E-3</v>
      </c>
      <c r="M3244" s="20">
        <v>7.161545035185185E-2</v>
      </c>
      <c r="N3244" s="1">
        <v>5</v>
      </c>
      <c r="O3244" s="5">
        <v>28</v>
      </c>
      <c r="P3244" s="5">
        <v>72</v>
      </c>
      <c r="Q3244" s="1">
        <v>14</v>
      </c>
      <c r="R3244" s="1">
        <v>36</v>
      </c>
      <c r="S3244" s="6">
        <v>1270.39752</v>
      </c>
      <c r="T3244" s="6">
        <v>1270.39752</v>
      </c>
      <c r="W3244" s="1"/>
      <c r="X3244" s="1"/>
      <c r="Y3244" s="1"/>
      <c r="AC3244" s="1"/>
      <c r="AF3244" s="1"/>
      <c r="AG3244" s="1"/>
    </row>
    <row r="3245" spans="1:33" hidden="1" x14ac:dyDescent="0.25">
      <c r="A3245" s="1">
        <v>10</v>
      </c>
      <c r="B3245" s="1">
        <v>2017</v>
      </c>
      <c r="C3245" s="1">
        <v>353750310</v>
      </c>
      <c r="D3245" s="44" t="s">
        <v>471</v>
      </c>
      <c r="E3245" s="20">
        <v>0.04</v>
      </c>
      <c r="F3245" s="20">
        <v>0.03</v>
      </c>
      <c r="G3245" s="20">
        <v>0.01</v>
      </c>
      <c r="H3245" s="20">
        <v>0</v>
      </c>
      <c r="I3245" s="20">
        <v>2.8000000000000001E-2</v>
      </c>
      <c r="J3245" s="20">
        <v>1.0999999999999999E-2</v>
      </c>
      <c r="K3245" s="20">
        <v>0</v>
      </c>
      <c r="L3245" s="20">
        <v>1.1827000000000001E-3</v>
      </c>
      <c r="M3245" s="20">
        <v>1.7444511808268229E-2</v>
      </c>
      <c r="N3245" s="1">
        <v>14</v>
      </c>
      <c r="O3245" s="5">
        <v>26.67</v>
      </c>
      <c r="P3245" s="5">
        <v>73.33</v>
      </c>
      <c r="Q3245" s="1">
        <v>4</v>
      </c>
      <c r="R3245" s="1">
        <v>11</v>
      </c>
      <c r="S3245" s="6">
        <v>303.26400000000001</v>
      </c>
      <c r="T3245" s="6">
        <v>303.26400000000001</v>
      </c>
      <c r="W3245" s="1"/>
      <c r="X3245" s="1"/>
      <c r="Y3245" s="1"/>
      <c r="AC3245" s="1"/>
      <c r="AF3245" s="1"/>
      <c r="AG3245" s="1"/>
    </row>
    <row r="3246" spans="1:33" hidden="1" x14ac:dyDescent="0.25">
      <c r="A3246" s="1">
        <v>7</v>
      </c>
      <c r="B3246" s="1">
        <v>2017</v>
      </c>
      <c r="C3246" s="1">
        <v>35376027</v>
      </c>
      <c r="D3246" s="44" t="s">
        <v>472</v>
      </c>
      <c r="E3246" s="20">
        <v>0.15</v>
      </c>
      <c r="F3246" s="20">
        <v>0.15</v>
      </c>
      <c r="G3246" s="20">
        <v>0</v>
      </c>
      <c r="H3246" s="20">
        <v>0</v>
      </c>
      <c r="I3246" s="20">
        <v>0.14899999999999999</v>
      </c>
      <c r="J3246" s="20">
        <v>0</v>
      </c>
      <c r="K3246" s="20">
        <v>0</v>
      </c>
      <c r="L3246" s="20">
        <v>5.8E-5</v>
      </c>
      <c r="M3246" s="20">
        <v>0.18850965524999999</v>
      </c>
      <c r="N3246" s="1">
        <v>4</v>
      </c>
      <c r="O3246" s="5">
        <v>80</v>
      </c>
      <c r="P3246" s="5">
        <v>20</v>
      </c>
      <c r="Q3246" s="1">
        <v>8</v>
      </c>
      <c r="R3246" s="1">
        <v>2</v>
      </c>
      <c r="S3246" s="6">
        <v>2670.6551260000001</v>
      </c>
      <c r="T3246" s="6">
        <v>2670.6551260000001</v>
      </c>
      <c r="W3246" s="1"/>
      <c r="X3246" s="1"/>
      <c r="Y3246" s="1"/>
      <c r="AC3246" s="1"/>
      <c r="AF3246" s="1"/>
      <c r="AG3246" s="1"/>
    </row>
    <row r="3247" spans="1:33" hidden="1" x14ac:dyDescent="0.25">
      <c r="A3247" s="1">
        <v>11</v>
      </c>
      <c r="B3247" s="1">
        <v>2017</v>
      </c>
      <c r="C3247" s="1">
        <v>353760211</v>
      </c>
      <c r="D3247" s="44" t="s">
        <v>472</v>
      </c>
      <c r="E3247" s="20">
        <v>0</v>
      </c>
      <c r="F3247" s="20">
        <v>0</v>
      </c>
      <c r="G3247" s="20">
        <v>0</v>
      </c>
      <c r="H3247" s="20">
        <v>0</v>
      </c>
      <c r="I3247" s="20">
        <v>0</v>
      </c>
      <c r="J3247" s="20">
        <v>0</v>
      </c>
      <c r="K3247" s="20">
        <v>0</v>
      </c>
      <c r="L3247" s="20">
        <v>0</v>
      </c>
      <c r="M3247" s="20">
        <v>0</v>
      </c>
      <c r="N3247" s="1">
        <v>0</v>
      </c>
      <c r="O3247" s="5">
        <v>0</v>
      </c>
      <c r="P3247" s="5">
        <v>0</v>
      </c>
      <c r="Q3247" s="1">
        <v>0</v>
      </c>
      <c r="R3247" s="1">
        <v>0</v>
      </c>
      <c r="S3247" s="6"/>
      <c r="T3247" s="6"/>
      <c r="W3247" s="1"/>
      <c r="X3247" s="1"/>
      <c r="Y3247" s="1"/>
      <c r="AC3247" s="1"/>
      <c r="AF3247" s="1"/>
      <c r="AG3247" s="1"/>
    </row>
    <row r="3248" spans="1:33" hidden="1" x14ac:dyDescent="0.25">
      <c r="A3248" s="1">
        <v>20</v>
      </c>
      <c r="B3248" s="1">
        <v>2017</v>
      </c>
      <c r="C3248" s="1">
        <v>353770120</v>
      </c>
      <c r="D3248" s="44" t="s">
        <v>473</v>
      </c>
      <c r="E3248" s="20">
        <v>0.18</v>
      </c>
      <c r="F3248" s="20">
        <v>0.16</v>
      </c>
      <c r="G3248" s="20">
        <v>0.02</v>
      </c>
      <c r="H3248" s="20">
        <v>0</v>
      </c>
      <c r="I3248" s="20">
        <v>1.6E-2</v>
      </c>
      <c r="J3248" s="20">
        <v>0</v>
      </c>
      <c r="K3248" s="20">
        <v>0.16</v>
      </c>
      <c r="L3248" s="20">
        <v>4.8600000000000002E-5</v>
      </c>
      <c r="M3248" s="20">
        <v>1.4195718750000001E-2</v>
      </c>
      <c r="N3248" s="1">
        <v>9</v>
      </c>
      <c r="O3248" s="5">
        <v>46.67</v>
      </c>
      <c r="P3248" s="5">
        <v>53.33</v>
      </c>
      <c r="Q3248" s="1">
        <v>7</v>
      </c>
      <c r="R3248" s="1">
        <v>8</v>
      </c>
      <c r="S3248" s="6">
        <v>278.42399999999998</v>
      </c>
      <c r="T3248" s="6">
        <v>278.42399999999998</v>
      </c>
      <c r="W3248" s="1"/>
      <c r="X3248" s="1"/>
      <c r="Y3248" s="1"/>
      <c r="AC3248" s="1"/>
      <c r="AF3248" s="1"/>
      <c r="AG3248" s="1"/>
    </row>
    <row r="3249" spans="1:33" hidden="1" x14ac:dyDescent="0.25">
      <c r="A3249" s="1">
        <v>10</v>
      </c>
      <c r="B3249" s="1">
        <v>2017</v>
      </c>
      <c r="C3249" s="1">
        <v>353780010</v>
      </c>
      <c r="D3249" s="44" t="s">
        <v>474</v>
      </c>
      <c r="E3249" s="20">
        <v>0.42000000000000004</v>
      </c>
      <c r="F3249" s="20">
        <v>0.4</v>
      </c>
      <c r="G3249" s="20">
        <v>0.02</v>
      </c>
      <c r="H3249" s="20">
        <v>0</v>
      </c>
      <c r="I3249" s="20">
        <v>9.2999999999999999E-2</v>
      </c>
      <c r="J3249" s="20">
        <v>2E-3</v>
      </c>
      <c r="K3249" s="20">
        <v>0.31</v>
      </c>
      <c r="L3249" s="20">
        <v>5.7754E-3</v>
      </c>
      <c r="M3249" s="20">
        <v>8.8135588969907405E-2</v>
      </c>
      <c r="N3249" s="1">
        <v>182</v>
      </c>
      <c r="O3249" s="5">
        <v>77.27</v>
      </c>
      <c r="P3249" s="5">
        <v>22.73</v>
      </c>
      <c r="Q3249" s="1">
        <v>170</v>
      </c>
      <c r="R3249" s="1">
        <v>50</v>
      </c>
      <c r="S3249" s="6">
        <v>915.71860800000002</v>
      </c>
      <c r="T3249" s="6">
        <v>875.42698919999998</v>
      </c>
      <c r="W3249" s="1"/>
      <c r="X3249" s="1"/>
      <c r="Y3249" s="1"/>
      <c r="AC3249" s="1"/>
      <c r="AF3249" s="1"/>
      <c r="AG3249" s="1"/>
    </row>
    <row r="3250" spans="1:33" hidden="1" x14ac:dyDescent="0.25">
      <c r="A3250" s="1">
        <v>11</v>
      </c>
      <c r="B3250" s="1">
        <v>2017</v>
      </c>
      <c r="C3250" s="1">
        <v>353780011</v>
      </c>
      <c r="D3250" s="44" t="s">
        <v>474</v>
      </c>
      <c r="E3250" s="20">
        <v>0.03</v>
      </c>
      <c r="F3250" s="20">
        <v>0.03</v>
      </c>
      <c r="G3250" s="20">
        <v>0</v>
      </c>
      <c r="H3250" s="20">
        <v>0</v>
      </c>
      <c r="I3250" s="20">
        <v>0</v>
      </c>
      <c r="J3250" s="20">
        <v>0</v>
      </c>
      <c r="K3250" s="20">
        <v>0.03</v>
      </c>
      <c r="L3250" s="20">
        <v>4.9799999999999998E-5</v>
      </c>
      <c r="M3250" s="20">
        <v>0</v>
      </c>
      <c r="N3250" s="1">
        <v>7</v>
      </c>
      <c r="O3250" s="5">
        <v>100</v>
      </c>
      <c r="P3250" s="5">
        <v>0</v>
      </c>
      <c r="Q3250" s="1">
        <v>6</v>
      </c>
      <c r="R3250" s="1">
        <v>0</v>
      </c>
      <c r="S3250" s="6"/>
      <c r="T3250" s="6"/>
      <c r="W3250" s="1"/>
      <c r="X3250" s="1"/>
      <c r="Y3250" s="1"/>
      <c r="AC3250" s="1"/>
      <c r="AF3250" s="1"/>
      <c r="AG3250" s="1"/>
    </row>
    <row r="3251" spans="1:33" hidden="1" x14ac:dyDescent="0.25">
      <c r="A3251" s="1">
        <v>14</v>
      </c>
      <c r="B3251" s="1">
        <v>2017</v>
      </c>
      <c r="C3251" s="1">
        <v>353780014</v>
      </c>
      <c r="D3251" s="44" t="s">
        <v>474</v>
      </c>
      <c r="E3251" s="20">
        <v>0.01</v>
      </c>
      <c r="F3251" s="20">
        <v>0.01</v>
      </c>
      <c r="G3251" s="20">
        <v>0</v>
      </c>
      <c r="H3251" s="20">
        <v>0</v>
      </c>
      <c r="I3251" s="20">
        <v>1E-3</v>
      </c>
      <c r="J3251" s="20">
        <v>0</v>
      </c>
      <c r="K3251" s="20">
        <v>0.01</v>
      </c>
      <c r="L3251" s="20">
        <v>0</v>
      </c>
      <c r="M3251" s="20">
        <v>0</v>
      </c>
      <c r="N3251" s="1">
        <v>8</v>
      </c>
      <c r="O3251" s="5">
        <v>88.89</v>
      </c>
      <c r="P3251" s="5">
        <v>11.11</v>
      </c>
      <c r="Q3251" s="1">
        <v>8</v>
      </c>
      <c r="R3251" s="1">
        <v>1</v>
      </c>
      <c r="S3251" s="6"/>
      <c r="T3251" s="6"/>
      <c r="W3251" s="1"/>
      <c r="X3251" s="1"/>
      <c r="Y3251" s="1"/>
      <c r="AC3251" s="1"/>
      <c r="AF3251" s="1"/>
      <c r="AG3251" s="1"/>
    </row>
    <row r="3252" spans="1:33" hidden="1" x14ac:dyDescent="0.25">
      <c r="A3252" s="1">
        <v>10</v>
      </c>
      <c r="B3252" s="1">
        <v>2017</v>
      </c>
      <c r="C3252" s="1">
        <v>353790910</v>
      </c>
      <c r="D3252" s="44" t="s">
        <v>475</v>
      </c>
      <c r="E3252" s="20">
        <v>0</v>
      </c>
      <c r="F3252" s="20">
        <v>0</v>
      </c>
      <c r="G3252" s="20">
        <v>0</v>
      </c>
      <c r="H3252" s="20">
        <v>0</v>
      </c>
      <c r="I3252" s="20">
        <v>0</v>
      </c>
      <c r="J3252" s="20">
        <v>0</v>
      </c>
      <c r="K3252" s="20">
        <v>0</v>
      </c>
      <c r="L3252" s="20">
        <v>0</v>
      </c>
      <c r="M3252" s="20">
        <v>0</v>
      </c>
      <c r="N3252" s="1">
        <v>0</v>
      </c>
      <c r="O3252" s="5">
        <v>0</v>
      </c>
      <c r="P3252" s="5">
        <v>0</v>
      </c>
      <c r="Q3252" s="1">
        <v>0</v>
      </c>
      <c r="R3252" s="1">
        <v>0</v>
      </c>
      <c r="S3252" s="6"/>
      <c r="T3252" s="6"/>
      <c r="W3252" s="1"/>
      <c r="X3252" s="1"/>
      <c r="Y3252" s="1"/>
      <c r="AC3252" s="1"/>
      <c r="AF3252" s="1"/>
      <c r="AG3252" s="1"/>
    </row>
    <row r="3253" spans="1:33" hidden="1" x14ac:dyDescent="0.25">
      <c r="A3253" s="1">
        <v>14</v>
      </c>
      <c r="B3253" s="1">
        <v>2017</v>
      </c>
      <c r="C3253" s="1">
        <v>353790914</v>
      </c>
      <c r="D3253" s="44" t="s">
        <v>475</v>
      </c>
      <c r="E3253" s="20">
        <v>0.06</v>
      </c>
      <c r="F3253" s="20">
        <v>0.06</v>
      </c>
      <c r="G3253" s="20">
        <v>0</v>
      </c>
      <c r="H3253" s="20">
        <v>0</v>
      </c>
      <c r="I3253" s="20">
        <v>3.1E-2</v>
      </c>
      <c r="J3253" s="20">
        <v>0</v>
      </c>
      <c r="K3253" s="20">
        <v>0.03</v>
      </c>
      <c r="L3253" s="20">
        <v>6.7089999999999999E-4</v>
      </c>
      <c r="M3253" s="20">
        <v>7.4018504486111122E-2</v>
      </c>
      <c r="N3253" s="1">
        <v>31</v>
      </c>
      <c r="O3253" s="5">
        <v>65</v>
      </c>
      <c r="P3253" s="5">
        <v>35</v>
      </c>
      <c r="Q3253" s="1">
        <v>26</v>
      </c>
      <c r="R3253" s="1">
        <v>14</v>
      </c>
      <c r="S3253" s="6">
        <v>930.33238500000004</v>
      </c>
      <c r="T3253" s="6">
        <v>930.33238500000004</v>
      </c>
      <c r="W3253" s="1"/>
      <c r="X3253" s="1"/>
      <c r="Y3253" s="1"/>
      <c r="AC3253" s="1"/>
      <c r="AF3253" s="1"/>
      <c r="AG3253" s="1"/>
    </row>
    <row r="3254" spans="1:33" hidden="1" x14ac:dyDescent="0.25">
      <c r="A3254" s="1">
        <v>2</v>
      </c>
      <c r="B3254" s="1">
        <v>2017</v>
      </c>
      <c r="C3254" s="1">
        <v>35380062</v>
      </c>
      <c r="D3254" s="44" t="s">
        <v>476</v>
      </c>
      <c r="E3254" s="20">
        <v>2.2800000000000002</v>
      </c>
      <c r="F3254" s="20">
        <v>2.2200000000000002</v>
      </c>
      <c r="G3254" s="20">
        <v>0.06</v>
      </c>
      <c r="H3254" s="20">
        <v>0.81</v>
      </c>
      <c r="I3254" s="20">
        <v>3.5999999999999997E-2</v>
      </c>
      <c r="J3254" s="20">
        <v>0.13500000000000001</v>
      </c>
      <c r="K3254" s="20">
        <v>2.04</v>
      </c>
      <c r="L3254" s="20">
        <v>6.7792500000000006E-2</v>
      </c>
      <c r="M3254" s="20">
        <v>0.55383303240740744</v>
      </c>
      <c r="N3254" s="1">
        <v>102</v>
      </c>
      <c r="O3254" s="5">
        <v>67.099999999999994</v>
      </c>
      <c r="P3254" s="5">
        <v>32.9</v>
      </c>
      <c r="Q3254" s="1">
        <v>104</v>
      </c>
      <c r="R3254" s="1">
        <v>51</v>
      </c>
      <c r="S3254" s="6">
        <v>8349.6300119999996</v>
      </c>
      <c r="T3254" s="6">
        <v>8349.6300119999996</v>
      </c>
      <c r="W3254" s="1"/>
      <c r="X3254" s="1"/>
      <c r="Y3254" s="1"/>
      <c r="AC3254" s="1"/>
      <c r="AF3254" s="1"/>
      <c r="AG3254" s="1"/>
    </row>
    <row r="3255" spans="1:33" hidden="1" x14ac:dyDescent="0.25">
      <c r="A3255" s="1">
        <v>15</v>
      </c>
      <c r="B3255" s="1">
        <v>2017</v>
      </c>
      <c r="C3255" s="1">
        <v>353810515</v>
      </c>
      <c r="D3255" s="44" t="s">
        <v>477</v>
      </c>
      <c r="E3255" s="20">
        <v>0.09</v>
      </c>
      <c r="F3255" s="20">
        <v>0.01</v>
      </c>
      <c r="G3255" s="20">
        <v>0.08</v>
      </c>
      <c r="H3255" s="20">
        <v>0</v>
      </c>
      <c r="I3255" s="20">
        <v>7.4999999999999997E-2</v>
      </c>
      <c r="J3255" s="20">
        <v>0</v>
      </c>
      <c r="K3255" s="20">
        <v>0.01</v>
      </c>
      <c r="L3255" s="20">
        <v>6.9246999999999998E-3</v>
      </c>
      <c r="M3255" s="20">
        <v>4.5947328550925925E-2</v>
      </c>
      <c r="N3255" s="1">
        <v>1</v>
      </c>
      <c r="O3255" s="5">
        <v>24.14</v>
      </c>
      <c r="P3255" s="5">
        <v>75.86</v>
      </c>
      <c r="Q3255" s="1">
        <v>7</v>
      </c>
      <c r="R3255" s="1">
        <v>22</v>
      </c>
      <c r="S3255" s="6">
        <v>834.33672000000001</v>
      </c>
      <c r="T3255" s="6">
        <v>834.33672000000001</v>
      </c>
      <c r="W3255" s="1"/>
      <c r="X3255" s="1"/>
      <c r="Y3255" s="1"/>
      <c r="AC3255" s="1"/>
      <c r="AF3255" s="1"/>
      <c r="AG3255" s="1"/>
    </row>
    <row r="3256" spans="1:33" hidden="1" x14ac:dyDescent="0.25">
      <c r="A3256" s="1">
        <v>16</v>
      </c>
      <c r="B3256" s="1">
        <v>2017</v>
      </c>
      <c r="C3256" s="1">
        <v>353810516</v>
      </c>
      <c r="D3256" s="44" t="s">
        <v>477</v>
      </c>
      <c r="E3256" s="20">
        <v>0.01</v>
      </c>
      <c r="F3256" s="20">
        <v>0.01</v>
      </c>
      <c r="G3256" s="20">
        <v>0</v>
      </c>
      <c r="H3256" s="20">
        <v>0</v>
      </c>
      <c r="I3256" s="20">
        <v>0</v>
      </c>
      <c r="J3256" s="20">
        <v>0</v>
      </c>
      <c r="K3256" s="20">
        <v>0.01</v>
      </c>
      <c r="L3256" s="20">
        <v>0</v>
      </c>
      <c r="M3256" s="20">
        <v>0</v>
      </c>
      <c r="N3256" s="1">
        <v>0</v>
      </c>
      <c r="O3256" s="5">
        <v>66.67</v>
      </c>
      <c r="P3256" s="5">
        <v>33.33</v>
      </c>
      <c r="Q3256" s="1">
        <v>2</v>
      </c>
      <c r="R3256" s="1">
        <v>1</v>
      </c>
      <c r="S3256" s="6"/>
      <c r="T3256" s="6"/>
      <c r="W3256" s="1"/>
      <c r="X3256" s="1"/>
      <c r="Y3256" s="1"/>
      <c r="AC3256" s="1"/>
      <c r="AF3256" s="1"/>
      <c r="AG3256" s="1"/>
    </row>
    <row r="3257" spans="1:33" hidden="1" x14ac:dyDescent="0.25">
      <c r="A3257" s="1">
        <v>5</v>
      </c>
      <c r="B3257" s="1">
        <v>2017</v>
      </c>
      <c r="C3257" s="1">
        <v>35382045</v>
      </c>
      <c r="D3257" s="44" t="s">
        <v>478</v>
      </c>
      <c r="E3257" s="20">
        <v>0.16</v>
      </c>
      <c r="F3257" s="20">
        <v>0.1</v>
      </c>
      <c r="G3257" s="20">
        <v>0.06</v>
      </c>
      <c r="H3257" s="20">
        <v>0</v>
      </c>
      <c r="I3257" s="20">
        <v>2.3E-2</v>
      </c>
      <c r="J3257" s="20">
        <v>0</v>
      </c>
      <c r="K3257" s="20">
        <v>7.0000000000000007E-2</v>
      </c>
      <c r="L3257" s="20">
        <v>6.7369999999999999E-2</v>
      </c>
      <c r="M3257" s="20">
        <v>2.0717337239583335E-2</v>
      </c>
      <c r="N3257" s="1">
        <v>26</v>
      </c>
      <c r="O3257" s="5">
        <v>38.4</v>
      </c>
      <c r="P3257" s="5">
        <v>61.6</v>
      </c>
      <c r="Q3257" s="1">
        <v>48</v>
      </c>
      <c r="R3257" s="1">
        <v>77</v>
      </c>
      <c r="S3257" s="6">
        <v>356.91412320000001</v>
      </c>
      <c r="T3257" s="6">
        <v>356.91412320000001</v>
      </c>
      <c r="W3257" s="1"/>
      <c r="X3257" s="1"/>
      <c r="Y3257" s="1"/>
      <c r="AC3257" s="1"/>
      <c r="AF3257" s="1"/>
      <c r="AG3257" s="1"/>
    </row>
    <row r="3258" spans="1:33" hidden="1" x14ac:dyDescent="0.25">
      <c r="A3258" s="1">
        <v>21</v>
      </c>
      <c r="B3258" s="1">
        <v>2017</v>
      </c>
      <c r="C3258" s="1">
        <v>353830321</v>
      </c>
      <c r="D3258" s="44" t="s">
        <v>479</v>
      </c>
      <c r="E3258" s="20">
        <v>0.01</v>
      </c>
      <c r="F3258" s="20">
        <v>0</v>
      </c>
      <c r="G3258" s="20">
        <v>0.01</v>
      </c>
      <c r="H3258" s="20">
        <v>0</v>
      </c>
      <c r="I3258" s="20">
        <v>6.0000000000000001E-3</v>
      </c>
      <c r="J3258" s="20">
        <v>0</v>
      </c>
      <c r="K3258" s="20">
        <v>0</v>
      </c>
      <c r="L3258" s="20">
        <v>2.4166000000000001E-3</v>
      </c>
      <c r="M3258" s="20">
        <v>7.1443859374999991E-3</v>
      </c>
      <c r="N3258" s="1">
        <v>1</v>
      </c>
      <c r="O3258" s="5">
        <v>0</v>
      </c>
      <c r="P3258" s="5">
        <v>100</v>
      </c>
      <c r="Q3258" s="1">
        <v>0</v>
      </c>
      <c r="R3258" s="1">
        <v>3</v>
      </c>
      <c r="S3258" s="6">
        <v>136.84783139999999</v>
      </c>
      <c r="T3258" s="6">
        <v>136.84783139999999</v>
      </c>
      <c r="W3258" s="1"/>
      <c r="X3258" s="1"/>
      <c r="Y3258" s="1"/>
      <c r="AC3258" s="1"/>
      <c r="AF3258" s="1"/>
      <c r="AG3258" s="1"/>
    </row>
    <row r="3259" spans="1:33" hidden="1" x14ac:dyDescent="0.25">
      <c r="A3259" s="1">
        <v>22</v>
      </c>
      <c r="B3259" s="1">
        <v>2017</v>
      </c>
      <c r="C3259" s="1">
        <v>353830322</v>
      </c>
      <c r="D3259" s="44" t="s">
        <v>479</v>
      </c>
      <c r="E3259" s="20">
        <v>0</v>
      </c>
      <c r="F3259" s="20">
        <v>0</v>
      </c>
      <c r="G3259" s="20">
        <v>0</v>
      </c>
      <c r="H3259" s="20">
        <v>0</v>
      </c>
      <c r="I3259" s="20">
        <v>0</v>
      </c>
      <c r="J3259" s="20">
        <v>0</v>
      </c>
      <c r="K3259" s="20">
        <v>0</v>
      </c>
      <c r="L3259" s="20">
        <v>0</v>
      </c>
      <c r="M3259" s="20">
        <v>0</v>
      </c>
      <c r="N3259" s="1">
        <v>0</v>
      </c>
      <c r="O3259" s="5">
        <v>0</v>
      </c>
      <c r="P3259" s="5">
        <v>100</v>
      </c>
      <c r="Q3259" s="1">
        <v>0</v>
      </c>
      <c r="R3259" s="1">
        <v>2</v>
      </c>
      <c r="S3259" s="6"/>
      <c r="T3259" s="6"/>
      <c r="W3259" s="1"/>
      <c r="X3259" s="1"/>
      <c r="Y3259" s="1"/>
      <c r="AC3259" s="1"/>
      <c r="AF3259" s="1"/>
      <c r="AG3259" s="1"/>
    </row>
    <row r="3260" spans="1:33" hidden="1" x14ac:dyDescent="0.25">
      <c r="A3260" s="1">
        <v>2</v>
      </c>
      <c r="B3260" s="1">
        <v>2017</v>
      </c>
      <c r="C3260" s="1">
        <v>35385012</v>
      </c>
      <c r="D3260" s="44" t="s">
        <v>480</v>
      </c>
      <c r="E3260" s="20">
        <v>0.15000000000000002</v>
      </c>
      <c r="F3260" s="20">
        <v>0.14000000000000001</v>
      </c>
      <c r="G3260" s="20">
        <v>0.01</v>
      </c>
      <c r="H3260" s="20">
        <v>0</v>
      </c>
      <c r="I3260" s="20">
        <v>0.114</v>
      </c>
      <c r="J3260" s="20">
        <v>2.9000000000000001E-2</v>
      </c>
      <c r="K3260" s="20">
        <v>0</v>
      </c>
      <c r="L3260" s="20">
        <v>8.6240000000000004E-4</v>
      </c>
      <c r="M3260" s="20">
        <v>3.9413519708333331E-2</v>
      </c>
      <c r="N3260" s="1">
        <v>20</v>
      </c>
      <c r="O3260" s="5">
        <v>81.25</v>
      </c>
      <c r="P3260" s="5">
        <v>18.75</v>
      </c>
      <c r="Q3260" s="1">
        <v>13</v>
      </c>
      <c r="R3260" s="1">
        <v>3</v>
      </c>
      <c r="S3260" s="6">
        <v>537.17255999999998</v>
      </c>
      <c r="T3260" s="6">
        <v>0</v>
      </c>
      <c r="W3260" s="1"/>
      <c r="X3260" s="1"/>
      <c r="Y3260" s="1"/>
      <c r="AC3260" s="1"/>
      <c r="AF3260" s="1"/>
      <c r="AG3260" s="1"/>
    </row>
    <row r="3261" spans="1:33" hidden="1" x14ac:dyDescent="0.25">
      <c r="A3261" s="1">
        <v>5</v>
      </c>
      <c r="B3261" s="1">
        <v>2017</v>
      </c>
      <c r="C3261" s="1">
        <v>35386005</v>
      </c>
      <c r="D3261" s="44" t="s">
        <v>481</v>
      </c>
      <c r="E3261" s="20">
        <v>0.29000000000000004</v>
      </c>
      <c r="F3261" s="20">
        <v>0.27</v>
      </c>
      <c r="G3261" s="20">
        <v>0.02</v>
      </c>
      <c r="H3261" s="20">
        <v>0</v>
      </c>
      <c r="I3261" s="20">
        <v>0.10299999999999999</v>
      </c>
      <c r="J3261" s="20">
        <v>1.7000000000000001E-2</v>
      </c>
      <c r="K3261" s="20">
        <v>0.12</v>
      </c>
      <c r="L3261" s="20">
        <v>4.1576099999999998E-2</v>
      </c>
      <c r="M3261" s="20">
        <v>5.2668251239583339E-2</v>
      </c>
      <c r="N3261" s="1">
        <v>49</v>
      </c>
      <c r="O3261" s="5">
        <v>33.96</v>
      </c>
      <c r="P3261" s="5">
        <v>66.040000000000006</v>
      </c>
      <c r="Q3261" s="1">
        <v>54</v>
      </c>
      <c r="R3261" s="1">
        <v>105</v>
      </c>
      <c r="S3261" s="6">
        <v>718.84590479999997</v>
      </c>
      <c r="T3261" s="6">
        <v>718.84590479999997</v>
      </c>
      <c r="W3261" s="1"/>
      <c r="X3261" s="1"/>
      <c r="Y3261" s="1"/>
      <c r="AC3261" s="1"/>
      <c r="AF3261" s="1"/>
      <c r="AG3261" s="1"/>
    </row>
    <row r="3262" spans="1:33" hidden="1" x14ac:dyDescent="0.25">
      <c r="A3262" s="1">
        <v>5</v>
      </c>
      <c r="B3262" s="1">
        <v>2017</v>
      </c>
      <c r="C3262" s="1">
        <v>35387095</v>
      </c>
      <c r="D3262" s="44" t="s">
        <v>482</v>
      </c>
      <c r="E3262" s="20">
        <v>4.1500000000000004</v>
      </c>
      <c r="F3262" s="20">
        <v>3.98</v>
      </c>
      <c r="G3262" s="20">
        <v>0.17</v>
      </c>
      <c r="H3262" s="20">
        <v>0.02</v>
      </c>
      <c r="I3262" s="20">
        <v>2.8780000000000001</v>
      </c>
      <c r="J3262" s="20">
        <v>0.92200000000000004</v>
      </c>
      <c r="K3262" s="20">
        <v>0.1</v>
      </c>
      <c r="L3262" s="20">
        <v>0.2522972</v>
      </c>
      <c r="M3262" s="20">
        <v>1.3336564467592593</v>
      </c>
      <c r="N3262" s="1">
        <v>62</v>
      </c>
      <c r="O3262" s="5">
        <v>33.93</v>
      </c>
      <c r="P3262" s="5">
        <v>66.069999999999993</v>
      </c>
      <c r="Q3262" s="1">
        <v>95</v>
      </c>
      <c r="R3262" s="1">
        <v>185</v>
      </c>
      <c r="S3262" s="6">
        <v>20994.714</v>
      </c>
      <c r="T3262" s="6">
        <v>20994.714</v>
      </c>
      <c r="W3262" s="1"/>
      <c r="X3262" s="1"/>
      <c r="Y3262" s="1"/>
      <c r="AC3262" s="1"/>
      <c r="AF3262" s="1"/>
      <c r="AG3262" s="1"/>
    </row>
    <row r="3263" spans="1:33" hidden="1" x14ac:dyDescent="0.25">
      <c r="A3263" s="1">
        <v>10</v>
      </c>
      <c r="B3263" s="1">
        <v>2017</v>
      </c>
      <c r="C3263" s="1">
        <v>353870910</v>
      </c>
      <c r="D3263" s="44" t="s">
        <v>482</v>
      </c>
      <c r="E3263" s="20">
        <v>0</v>
      </c>
      <c r="F3263" s="20">
        <v>0</v>
      </c>
      <c r="G3263" s="20">
        <v>0</v>
      </c>
      <c r="H3263" s="20">
        <v>0</v>
      </c>
      <c r="I3263" s="20">
        <v>0</v>
      </c>
      <c r="J3263" s="20">
        <v>0</v>
      </c>
      <c r="K3263" s="20">
        <v>0</v>
      </c>
      <c r="L3263" s="20">
        <v>2.4304999999999999E-3</v>
      </c>
      <c r="M3263" s="20">
        <v>0</v>
      </c>
      <c r="N3263" s="1">
        <v>6</v>
      </c>
      <c r="O3263" s="5">
        <v>100</v>
      </c>
      <c r="P3263" s="5">
        <v>0</v>
      </c>
      <c r="Q3263" s="1">
        <v>5</v>
      </c>
      <c r="R3263" s="1">
        <v>0</v>
      </c>
      <c r="S3263" s="6"/>
      <c r="T3263" s="6"/>
      <c r="W3263" s="1"/>
      <c r="X3263" s="1"/>
      <c r="Y3263" s="1"/>
      <c r="AC3263" s="1"/>
      <c r="AF3263" s="1"/>
      <c r="AG3263" s="1"/>
    </row>
    <row r="3264" spans="1:33" hidden="1" x14ac:dyDescent="0.25">
      <c r="A3264" s="1">
        <v>14</v>
      </c>
      <c r="B3264" s="1">
        <v>2017</v>
      </c>
      <c r="C3264" s="1">
        <v>353880814</v>
      </c>
      <c r="D3264" s="44" t="s">
        <v>483</v>
      </c>
      <c r="E3264" s="20">
        <v>0.1</v>
      </c>
      <c r="F3264" s="20">
        <v>0.1</v>
      </c>
      <c r="G3264" s="20">
        <v>0</v>
      </c>
      <c r="H3264" s="20">
        <v>0.23</v>
      </c>
      <c r="I3264" s="20">
        <v>0</v>
      </c>
      <c r="J3264" s="20">
        <v>2E-3</v>
      </c>
      <c r="K3264" s="20">
        <v>0.1</v>
      </c>
      <c r="L3264" s="20">
        <v>2.8942999999999998E-3</v>
      </c>
      <c r="M3264" s="20">
        <v>8.0945632263888886E-2</v>
      </c>
      <c r="N3264" s="1">
        <v>12</v>
      </c>
      <c r="O3264" s="5">
        <v>60.47</v>
      </c>
      <c r="P3264" s="5">
        <v>39.53</v>
      </c>
      <c r="Q3264" s="1">
        <v>26</v>
      </c>
      <c r="R3264" s="1">
        <v>17</v>
      </c>
      <c r="S3264" s="6">
        <v>1435.5956699999999</v>
      </c>
      <c r="T3264" s="6">
        <v>1363.815887</v>
      </c>
      <c r="W3264" s="1"/>
      <c r="X3264" s="1"/>
      <c r="Y3264" s="1"/>
      <c r="AC3264" s="1"/>
      <c r="AF3264" s="1"/>
      <c r="AG3264" s="1"/>
    </row>
    <row r="3265" spans="1:33" hidden="1" x14ac:dyDescent="0.25">
      <c r="A3265" s="1">
        <v>16</v>
      </c>
      <c r="B3265" s="1">
        <v>2017</v>
      </c>
      <c r="C3265" s="1">
        <v>353890716</v>
      </c>
      <c r="D3265" s="44" t="s">
        <v>484</v>
      </c>
      <c r="E3265" s="20">
        <v>0.27</v>
      </c>
      <c r="F3265" s="20">
        <v>0.26</v>
      </c>
      <c r="G3265" s="20">
        <v>0.01</v>
      </c>
      <c r="H3265" s="20">
        <v>0</v>
      </c>
      <c r="I3265" s="20">
        <v>3.0000000000000001E-3</v>
      </c>
      <c r="J3265" s="20">
        <v>0</v>
      </c>
      <c r="K3265" s="20">
        <v>0.26</v>
      </c>
      <c r="L3265" s="20">
        <v>8.2032000000000008E-3</v>
      </c>
      <c r="M3265" s="20">
        <v>6.9672642260416667E-2</v>
      </c>
      <c r="N3265" s="1">
        <v>2</v>
      </c>
      <c r="O3265" s="5">
        <v>37.04</v>
      </c>
      <c r="P3265" s="5">
        <v>62.96</v>
      </c>
      <c r="Q3265" s="1">
        <v>10</v>
      </c>
      <c r="R3265" s="1">
        <v>17</v>
      </c>
      <c r="S3265" s="6">
        <v>1065.933</v>
      </c>
      <c r="T3265" s="6">
        <v>0</v>
      </c>
      <c r="W3265" s="1"/>
      <c r="X3265" s="1"/>
      <c r="Y3265" s="1"/>
      <c r="AC3265" s="1"/>
      <c r="AF3265" s="1"/>
      <c r="AG3265" s="1"/>
    </row>
    <row r="3266" spans="1:33" hidden="1" x14ac:dyDescent="0.25">
      <c r="A3266" s="1">
        <v>20</v>
      </c>
      <c r="B3266" s="1">
        <v>2017</v>
      </c>
      <c r="C3266" s="1">
        <v>353890720</v>
      </c>
      <c r="D3266" s="44" t="s">
        <v>484</v>
      </c>
      <c r="E3266" s="20">
        <v>0</v>
      </c>
      <c r="F3266" s="20">
        <v>0</v>
      </c>
      <c r="G3266" s="20">
        <v>0</v>
      </c>
      <c r="H3266" s="20">
        <v>0</v>
      </c>
      <c r="I3266" s="20">
        <v>0</v>
      </c>
      <c r="J3266" s="20">
        <v>0</v>
      </c>
      <c r="K3266" s="20">
        <v>0</v>
      </c>
      <c r="L3266" s="20">
        <v>7.1759999999999999E-4</v>
      </c>
      <c r="M3266" s="20">
        <v>0</v>
      </c>
      <c r="N3266" s="1">
        <v>1</v>
      </c>
      <c r="O3266" s="5">
        <v>33.33</v>
      </c>
      <c r="P3266" s="5">
        <v>66.67</v>
      </c>
      <c r="Q3266" s="1">
        <v>1</v>
      </c>
      <c r="R3266" s="1">
        <v>2</v>
      </c>
      <c r="S3266" s="6"/>
      <c r="T3266" s="6"/>
      <c r="W3266" s="1"/>
      <c r="X3266" s="1"/>
      <c r="Y3266" s="1"/>
      <c r="AC3266" s="1"/>
      <c r="AF3266" s="1"/>
      <c r="AG3266" s="1"/>
    </row>
    <row r="3267" spans="1:33" hidden="1" x14ac:dyDescent="0.25">
      <c r="A3267" s="1">
        <v>15</v>
      </c>
      <c r="B3267" s="1">
        <v>2017</v>
      </c>
      <c r="C3267" s="1">
        <v>353900415</v>
      </c>
      <c r="D3267" s="44" t="s">
        <v>485</v>
      </c>
      <c r="E3267" s="20">
        <v>0.7</v>
      </c>
      <c r="F3267" s="20">
        <v>0.31</v>
      </c>
      <c r="G3267" s="20">
        <v>0.39</v>
      </c>
      <c r="H3267" s="20">
        <v>0</v>
      </c>
      <c r="I3267" s="20">
        <v>3.0000000000000001E-3</v>
      </c>
      <c r="J3267" s="20">
        <v>0.313</v>
      </c>
      <c r="K3267" s="20">
        <v>0.35</v>
      </c>
      <c r="L3267" s="20">
        <v>3.3634299999999999E-2</v>
      </c>
      <c r="M3267" s="20">
        <v>3.2798900462962965E-2</v>
      </c>
      <c r="N3267" s="1">
        <v>3</v>
      </c>
      <c r="O3267" s="5">
        <v>36.56</v>
      </c>
      <c r="P3267" s="5">
        <v>63.44</v>
      </c>
      <c r="Q3267" s="1">
        <v>34</v>
      </c>
      <c r="R3267" s="1">
        <v>59</v>
      </c>
      <c r="S3267" s="6">
        <v>548.42399999999998</v>
      </c>
      <c r="T3267" s="6">
        <v>548.42399999999998</v>
      </c>
      <c r="W3267" s="1"/>
      <c r="X3267" s="1"/>
      <c r="Y3267" s="1"/>
      <c r="AC3267" s="1"/>
      <c r="AF3267" s="1"/>
      <c r="AG3267" s="1"/>
    </row>
    <row r="3268" spans="1:33" hidden="1" x14ac:dyDescent="0.25">
      <c r="A3268" s="1">
        <v>6</v>
      </c>
      <c r="B3268" s="1">
        <v>2017</v>
      </c>
      <c r="C3268" s="1">
        <v>35391036</v>
      </c>
      <c r="D3268" s="44" t="s">
        <v>486</v>
      </c>
      <c r="E3268" s="20">
        <v>0.08</v>
      </c>
      <c r="F3268" s="20">
        <v>0.02</v>
      </c>
      <c r="G3268" s="20">
        <v>0.06</v>
      </c>
      <c r="H3268" s="20">
        <v>0</v>
      </c>
      <c r="I3268" s="20">
        <v>6.4000000000000001E-2</v>
      </c>
      <c r="J3268" s="20">
        <v>8.9999999999999993E-3</v>
      </c>
      <c r="K3268" s="20">
        <v>0</v>
      </c>
      <c r="L3268" s="20">
        <v>4.3146E-3</v>
      </c>
      <c r="M3268" s="20">
        <v>4.4744463958333335E-2</v>
      </c>
      <c r="N3268" s="1">
        <v>2</v>
      </c>
      <c r="O3268" s="5">
        <v>21.05</v>
      </c>
      <c r="P3268" s="5">
        <v>78.95</v>
      </c>
      <c r="Q3268" s="1">
        <v>4</v>
      </c>
      <c r="R3268" s="1">
        <v>15</v>
      </c>
      <c r="S3268" s="6">
        <v>490.01102279999998</v>
      </c>
      <c r="T3268" s="6">
        <v>225.40507049999999</v>
      </c>
      <c r="W3268" s="1"/>
      <c r="X3268" s="1"/>
      <c r="Y3268" s="1"/>
      <c r="AC3268" s="1"/>
      <c r="AF3268" s="1"/>
      <c r="AG3268" s="1"/>
    </row>
    <row r="3269" spans="1:33" hidden="1" x14ac:dyDescent="0.25">
      <c r="A3269" s="1">
        <v>10</v>
      </c>
      <c r="B3269" s="1">
        <v>2017</v>
      </c>
      <c r="C3269" s="1">
        <v>353910310</v>
      </c>
      <c r="D3269" s="44" t="s">
        <v>486</v>
      </c>
      <c r="E3269" s="20">
        <v>0.03</v>
      </c>
      <c r="F3269" s="20">
        <v>0.03</v>
      </c>
      <c r="G3269" s="20">
        <v>0</v>
      </c>
      <c r="H3269" s="20">
        <v>0</v>
      </c>
      <c r="I3269" s="20">
        <v>3.3000000000000002E-2</v>
      </c>
      <c r="J3269" s="20">
        <v>0</v>
      </c>
      <c r="K3269" s="20">
        <v>0</v>
      </c>
      <c r="L3269" s="20">
        <v>0</v>
      </c>
      <c r="M3269" s="20">
        <v>0</v>
      </c>
      <c r="N3269" s="1">
        <v>0</v>
      </c>
      <c r="O3269" s="5">
        <v>100</v>
      </c>
      <c r="P3269" s="5">
        <v>0</v>
      </c>
      <c r="Q3269" s="1">
        <v>1</v>
      </c>
      <c r="R3269" s="1">
        <v>0</v>
      </c>
      <c r="S3269" s="6"/>
      <c r="T3269" s="6"/>
      <c r="W3269" s="1"/>
      <c r="X3269" s="1"/>
      <c r="Y3269" s="1"/>
      <c r="AC3269" s="1"/>
      <c r="AF3269" s="1"/>
      <c r="AG3269" s="1"/>
    </row>
    <row r="3270" spans="1:33" hidden="1" x14ac:dyDescent="0.25">
      <c r="A3270" s="1">
        <v>22</v>
      </c>
      <c r="B3270" s="1">
        <v>2017</v>
      </c>
      <c r="C3270" s="1">
        <v>353920222</v>
      </c>
      <c r="D3270" s="44" t="s">
        <v>487</v>
      </c>
      <c r="E3270" s="20">
        <v>0.09</v>
      </c>
      <c r="F3270" s="20">
        <v>0</v>
      </c>
      <c r="G3270" s="20">
        <v>0.09</v>
      </c>
      <c r="H3270" s="20">
        <v>0</v>
      </c>
      <c r="I3270" s="20">
        <v>7.0999999999999994E-2</v>
      </c>
      <c r="J3270" s="20">
        <v>1.6E-2</v>
      </c>
      <c r="K3270" s="20">
        <v>0</v>
      </c>
      <c r="L3270" s="20">
        <v>1.3783999999999999E-3</v>
      </c>
      <c r="M3270" s="20">
        <v>7.7985405932870372E-2</v>
      </c>
      <c r="N3270" s="1">
        <v>0</v>
      </c>
      <c r="O3270" s="5">
        <v>11.76</v>
      </c>
      <c r="P3270" s="5">
        <v>88.24</v>
      </c>
      <c r="Q3270" s="1">
        <v>4</v>
      </c>
      <c r="R3270" s="1">
        <v>30</v>
      </c>
      <c r="S3270" s="6">
        <v>1268.5029300000001</v>
      </c>
      <c r="T3270" s="6">
        <v>1268.5029300000001</v>
      </c>
      <c r="W3270" s="1"/>
      <c r="X3270" s="1"/>
      <c r="Y3270" s="1"/>
      <c r="AC3270" s="1"/>
      <c r="AF3270" s="1"/>
      <c r="AG3270" s="1"/>
    </row>
    <row r="3271" spans="1:33" hidden="1" x14ac:dyDescent="0.25">
      <c r="A3271" s="1">
        <v>9</v>
      </c>
      <c r="B3271" s="1">
        <v>2017</v>
      </c>
      <c r="C3271" s="1">
        <v>35393019</v>
      </c>
      <c r="D3271" s="44" t="s">
        <v>488</v>
      </c>
      <c r="E3271" s="20">
        <v>2.11</v>
      </c>
      <c r="F3271" s="20">
        <v>2.0299999999999998</v>
      </c>
      <c r="G3271" s="20">
        <v>0.08</v>
      </c>
      <c r="H3271" s="20">
        <v>0.34</v>
      </c>
      <c r="I3271" s="20">
        <v>0.81399999999999995</v>
      </c>
      <c r="J3271" s="20">
        <v>0.52900000000000003</v>
      </c>
      <c r="K3271" s="20">
        <v>0.75</v>
      </c>
      <c r="L3271" s="20">
        <v>1.55058E-2</v>
      </c>
      <c r="M3271" s="20">
        <v>0.20274975402662038</v>
      </c>
      <c r="N3271" s="1">
        <v>47</v>
      </c>
      <c r="O3271" s="5">
        <v>67.58</v>
      </c>
      <c r="P3271" s="5">
        <v>32.42</v>
      </c>
      <c r="Q3271" s="1">
        <v>123</v>
      </c>
      <c r="R3271" s="1">
        <v>59</v>
      </c>
      <c r="S3271" s="6">
        <v>3734.5320000000002</v>
      </c>
      <c r="T3271" s="6">
        <v>3734.5320000000002</v>
      </c>
      <c r="W3271" s="1"/>
      <c r="X3271" s="1"/>
      <c r="Y3271" s="1"/>
      <c r="AC3271" s="1"/>
      <c r="AF3271" s="1"/>
      <c r="AG3271" s="1"/>
    </row>
    <row r="3272" spans="1:33" hidden="1" x14ac:dyDescent="0.25">
      <c r="A3272" s="1">
        <v>16</v>
      </c>
      <c r="B3272" s="1">
        <v>2017</v>
      </c>
      <c r="C3272" s="1">
        <v>353940016</v>
      </c>
      <c r="D3272" s="44" t="s">
        <v>489</v>
      </c>
      <c r="E3272" s="20">
        <v>7.0000000000000007E-2</v>
      </c>
      <c r="F3272" s="20">
        <v>0.04</v>
      </c>
      <c r="G3272" s="20">
        <v>0.03</v>
      </c>
      <c r="H3272" s="20">
        <v>0</v>
      </c>
      <c r="I3272" s="20">
        <v>2.8000000000000001E-2</v>
      </c>
      <c r="J3272" s="20">
        <v>0</v>
      </c>
      <c r="K3272" s="20">
        <v>0.03</v>
      </c>
      <c r="L3272" s="20">
        <v>2.1519E-3</v>
      </c>
      <c r="M3272" s="20">
        <v>3.3453660879629636E-2</v>
      </c>
      <c r="N3272" s="1">
        <v>0</v>
      </c>
      <c r="O3272" s="5">
        <v>38.71</v>
      </c>
      <c r="P3272" s="5">
        <v>61.29</v>
      </c>
      <c r="Q3272" s="1">
        <v>12</v>
      </c>
      <c r="R3272" s="1">
        <v>19</v>
      </c>
      <c r="S3272" s="6">
        <v>569.75802299999998</v>
      </c>
      <c r="T3272" s="6">
        <v>569.75802299999998</v>
      </c>
      <c r="W3272" s="1"/>
      <c r="X3272" s="1"/>
      <c r="Y3272" s="1"/>
      <c r="AC3272" s="1"/>
      <c r="AF3272" s="1"/>
      <c r="AG3272" s="1"/>
    </row>
    <row r="3273" spans="1:33" hidden="1" x14ac:dyDescent="0.25">
      <c r="A3273" s="1">
        <v>17</v>
      </c>
      <c r="B3273" s="1">
        <v>2017</v>
      </c>
      <c r="C3273" s="1">
        <v>353940017</v>
      </c>
      <c r="D3273" s="44" t="s">
        <v>489</v>
      </c>
      <c r="E3273" s="20">
        <v>0.01</v>
      </c>
      <c r="F3273" s="20">
        <v>0.01</v>
      </c>
      <c r="G3273" s="20">
        <v>0</v>
      </c>
      <c r="H3273" s="20">
        <v>0</v>
      </c>
      <c r="I3273" s="20">
        <v>0</v>
      </c>
      <c r="J3273" s="20">
        <v>0</v>
      </c>
      <c r="K3273" s="20">
        <v>0.01</v>
      </c>
      <c r="L3273" s="20">
        <v>4.5075999999999996E-3</v>
      </c>
      <c r="M3273" s="20">
        <v>0</v>
      </c>
      <c r="N3273" s="1">
        <v>6</v>
      </c>
      <c r="O3273" s="5">
        <v>60</v>
      </c>
      <c r="P3273" s="5">
        <v>40</v>
      </c>
      <c r="Q3273" s="1">
        <v>6</v>
      </c>
      <c r="R3273" s="1">
        <v>4</v>
      </c>
      <c r="S3273" s="6"/>
      <c r="T3273" s="6"/>
      <c r="W3273" s="1"/>
      <c r="X3273" s="1"/>
      <c r="Y3273" s="1"/>
      <c r="AC3273" s="1"/>
      <c r="AF3273" s="1"/>
      <c r="AG3273" s="1"/>
    </row>
    <row r="3274" spans="1:33" hidden="1" x14ac:dyDescent="0.25">
      <c r="A3274" s="1">
        <v>9</v>
      </c>
      <c r="B3274" s="1">
        <v>2017</v>
      </c>
      <c r="C3274" s="1">
        <v>35395099</v>
      </c>
      <c r="D3274" s="44" t="s">
        <v>490</v>
      </c>
      <c r="E3274" s="20">
        <v>0.63</v>
      </c>
      <c r="F3274" s="20">
        <v>0.31</v>
      </c>
      <c r="G3274" s="20">
        <v>0.32</v>
      </c>
      <c r="H3274" s="20">
        <v>7.0000000000000007E-2</v>
      </c>
      <c r="I3274" s="20">
        <v>0.114</v>
      </c>
      <c r="J3274" s="20">
        <v>0.32300000000000001</v>
      </c>
      <c r="K3274" s="20">
        <v>7.0000000000000007E-2</v>
      </c>
      <c r="L3274" s="20">
        <v>0.12181790000000001</v>
      </c>
      <c r="M3274" s="20">
        <v>0.11449327546296297</v>
      </c>
      <c r="N3274" s="1">
        <v>10</v>
      </c>
      <c r="O3274" s="5">
        <v>48.39</v>
      </c>
      <c r="P3274" s="5">
        <v>51.61</v>
      </c>
      <c r="Q3274" s="1">
        <v>30</v>
      </c>
      <c r="R3274" s="1">
        <v>32</v>
      </c>
      <c r="S3274" s="6">
        <v>2019.1679999999999</v>
      </c>
      <c r="T3274" s="6">
        <v>195.0516288</v>
      </c>
      <c r="W3274" s="1"/>
      <c r="X3274" s="1"/>
      <c r="Y3274" s="1"/>
      <c r="AC3274" s="1"/>
      <c r="AF3274" s="1"/>
      <c r="AG3274" s="1"/>
    </row>
    <row r="3275" spans="1:33" hidden="1" x14ac:dyDescent="0.25">
      <c r="A3275" s="1">
        <v>12</v>
      </c>
      <c r="B3275" s="1">
        <v>2017</v>
      </c>
      <c r="C3275" s="1">
        <v>353950912</v>
      </c>
      <c r="D3275" s="44" t="s">
        <v>490</v>
      </c>
      <c r="E3275" s="20">
        <v>0.22</v>
      </c>
      <c r="F3275" s="20">
        <v>0.22</v>
      </c>
      <c r="G3275" s="20">
        <v>0</v>
      </c>
      <c r="H3275" s="20">
        <v>0</v>
      </c>
      <c r="I3275" s="20">
        <v>0</v>
      </c>
      <c r="J3275" s="20">
        <v>0.156</v>
      </c>
      <c r="K3275" s="20">
        <v>0.06</v>
      </c>
      <c r="L3275" s="20">
        <v>1.4352E-3</v>
      </c>
      <c r="M3275" s="20">
        <v>0</v>
      </c>
      <c r="N3275" s="1">
        <v>1</v>
      </c>
      <c r="O3275" s="5">
        <v>90.91</v>
      </c>
      <c r="P3275" s="5">
        <v>9.09</v>
      </c>
      <c r="Q3275" s="1">
        <v>10</v>
      </c>
      <c r="R3275" s="1">
        <v>1</v>
      </c>
      <c r="S3275" s="6"/>
      <c r="T3275" s="6"/>
      <c r="W3275" s="1"/>
      <c r="X3275" s="1"/>
      <c r="Y3275" s="1"/>
      <c r="AC3275" s="1"/>
      <c r="AF3275" s="1"/>
      <c r="AG3275" s="1"/>
    </row>
    <row r="3276" spans="1:33" hidden="1" x14ac:dyDescent="0.25">
      <c r="A3276" s="1">
        <v>19</v>
      </c>
      <c r="B3276" s="1">
        <v>2017</v>
      </c>
      <c r="C3276" s="1">
        <v>353960819</v>
      </c>
      <c r="D3276" s="44" t="s">
        <v>491</v>
      </c>
      <c r="E3276" s="20">
        <v>0.35</v>
      </c>
      <c r="F3276" s="20">
        <v>0.32</v>
      </c>
      <c r="G3276" s="20">
        <v>0.03</v>
      </c>
      <c r="H3276" s="20">
        <v>0</v>
      </c>
      <c r="I3276" s="20">
        <v>1.4E-2</v>
      </c>
      <c r="J3276" s="20">
        <v>0.14699999999999999</v>
      </c>
      <c r="K3276" s="20">
        <v>0.15</v>
      </c>
      <c r="L3276" s="20">
        <v>3.1357400000000001E-2</v>
      </c>
      <c r="M3276" s="20">
        <v>1.1215537500000001E-2</v>
      </c>
      <c r="N3276" s="1">
        <v>2</v>
      </c>
      <c r="O3276" s="5">
        <v>15.22</v>
      </c>
      <c r="P3276" s="5">
        <v>84.78</v>
      </c>
      <c r="Q3276" s="1">
        <v>7</v>
      </c>
      <c r="R3276" s="1">
        <v>39</v>
      </c>
      <c r="S3276" s="6">
        <v>226.56300479999999</v>
      </c>
      <c r="T3276" s="6">
        <v>226.56300479999999</v>
      </c>
      <c r="W3276" s="1"/>
      <c r="X3276" s="1"/>
      <c r="Y3276" s="1"/>
      <c r="AC3276" s="1"/>
      <c r="AF3276" s="1"/>
      <c r="AG3276" s="1"/>
    </row>
    <row r="3277" spans="1:33" hidden="1" x14ac:dyDescent="0.25">
      <c r="A3277" s="1">
        <v>17</v>
      </c>
      <c r="B3277" s="1">
        <v>2017</v>
      </c>
      <c r="C3277" s="1">
        <v>353970717</v>
      </c>
      <c r="D3277" s="44" t="s">
        <v>492</v>
      </c>
      <c r="E3277" s="20">
        <v>0.19</v>
      </c>
      <c r="F3277" s="20">
        <v>0.18</v>
      </c>
      <c r="G3277" s="20">
        <v>0.01</v>
      </c>
      <c r="H3277" s="20">
        <v>0</v>
      </c>
      <c r="I3277" s="20">
        <v>8.0000000000000002E-3</v>
      </c>
      <c r="J3277" s="20">
        <v>2.1999999999999999E-2</v>
      </c>
      <c r="K3277" s="20">
        <v>0.16</v>
      </c>
      <c r="L3277" s="20">
        <v>1.2951E-3</v>
      </c>
      <c r="M3277" s="20">
        <v>6.6970749999999994E-3</v>
      </c>
      <c r="N3277" s="1">
        <v>4</v>
      </c>
      <c r="O3277" s="5">
        <v>60</v>
      </c>
      <c r="P3277" s="5">
        <v>40</v>
      </c>
      <c r="Q3277" s="1">
        <v>9</v>
      </c>
      <c r="R3277" s="1">
        <v>6</v>
      </c>
      <c r="S3277" s="6">
        <v>135.0718956</v>
      </c>
      <c r="T3277" s="6">
        <v>135.0718956</v>
      </c>
      <c r="W3277" s="1"/>
      <c r="X3277" s="1"/>
      <c r="Y3277" s="1"/>
      <c r="AC3277" s="1"/>
      <c r="AF3277" s="1"/>
      <c r="AG3277" s="1"/>
    </row>
    <row r="3278" spans="1:33" hidden="1" x14ac:dyDescent="0.25">
      <c r="A3278" s="1">
        <v>6</v>
      </c>
      <c r="B3278" s="1">
        <v>2017</v>
      </c>
      <c r="C3278" s="1">
        <v>35398066</v>
      </c>
      <c r="D3278" s="44" t="s">
        <v>493</v>
      </c>
      <c r="E3278" s="20">
        <v>0.11</v>
      </c>
      <c r="F3278" s="20">
        <v>0.02</v>
      </c>
      <c r="G3278" s="20">
        <v>0.09</v>
      </c>
      <c r="H3278" s="20">
        <v>0</v>
      </c>
      <c r="I3278" s="20">
        <v>0</v>
      </c>
      <c r="J3278" s="20">
        <v>8.6999999999999994E-2</v>
      </c>
      <c r="K3278" s="20">
        <v>0</v>
      </c>
      <c r="L3278" s="20">
        <v>1.5547399999999999E-2</v>
      </c>
      <c r="M3278" s="20">
        <v>0.39304189814814816</v>
      </c>
      <c r="N3278" s="1">
        <v>1</v>
      </c>
      <c r="O3278" s="5">
        <v>27.27</v>
      </c>
      <c r="P3278" s="5">
        <v>72.73</v>
      </c>
      <c r="Q3278" s="1">
        <v>3</v>
      </c>
      <c r="R3278" s="1">
        <v>8</v>
      </c>
      <c r="S3278" s="6">
        <v>5889.2210189999996</v>
      </c>
      <c r="T3278" s="6">
        <v>5476.9755480000003</v>
      </c>
      <c r="W3278" s="1"/>
      <c r="X3278" s="1"/>
      <c r="Y3278" s="1"/>
      <c r="AC3278" s="1"/>
      <c r="AF3278" s="1"/>
      <c r="AG3278" s="1"/>
    </row>
    <row r="3279" spans="1:33" hidden="1" x14ac:dyDescent="0.25">
      <c r="A3279" s="1">
        <v>18</v>
      </c>
      <c r="B3279" s="1">
        <v>2017</v>
      </c>
      <c r="C3279" s="1">
        <v>353990518</v>
      </c>
      <c r="D3279" s="44" t="s">
        <v>494</v>
      </c>
      <c r="E3279" s="20">
        <v>0</v>
      </c>
      <c r="F3279" s="20">
        <v>0</v>
      </c>
      <c r="G3279" s="20">
        <v>0</v>
      </c>
      <c r="H3279" s="20">
        <v>0</v>
      </c>
      <c r="I3279" s="20">
        <v>0</v>
      </c>
      <c r="J3279" s="20">
        <v>0</v>
      </c>
      <c r="K3279" s="20">
        <v>0</v>
      </c>
      <c r="L3279" s="20">
        <v>9.2600000000000001E-5</v>
      </c>
      <c r="M3279" s="20">
        <v>0</v>
      </c>
      <c r="N3279" s="1">
        <v>1</v>
      </c>
      <c r="O3279" s="5">
        <v>33.33</v>
      </c>
      <c r="P3279" s="5">
        <v>66.67</v>
      </c>
      <c r="Q3279" s="1">
        <v>2</v>
      </c>
      <c r="R3279" s="1">
        <v>4</v>
      </c>
      <c r="S3279" s="6"/>
      <c r="T3279" s="6"/>
      <c r="W3279" s="1"/>
      <c r="X3279" s="1"/>
      <c r="Y3279" s="1"/>
      <c r="AC3279" s="1"/>
      <c r="AF3279" s="1"/>
      <c r="AG3279" s="1"/>
    </row>
    <row r="3280" spans="1:33" hidden="1" x14ac:dyDescent="0.25">
      <c r="A3280" s="1">
        <v>19</v>
      </c>
      <c r="B3280" s="1">
        <v>2017</v>
      </c>
      <c r="C3280" s="1">
        <v>353990519</v>
      </c>
      <c r="D3280" s="44" t="s">
        <v>494</v>
      </c>
      <c r="E3280" s="20">
        <v>0.02</v>
      </c>
      <c r="F3280" s="20">
        <v>0</v>
      </c>
      <c r="G3280" s="20">
        <v>0.02</v>
      </c>
      <c r="H3280" s="20">
        <v>0</v>
      </c>
      <c r="I3280" s="20">
        <v>8.9999999999999993E-3</v>
      </c>
      <c r="J3280" s="20">
        <v>8.0000000000000002E-3</v>
      </c>
      <c r="K3280" s="20">
        <v>0</v>
      </c>
      <c r="L3280" s="20">
        <v>2.5260000000000001E-4</v>
      </c>
      <c r="M3280" s="20">
        <v>1.3294251562500001E-2</v>
      </c>
      <c r="N3280" s="1">
        <v>0</v>
      </c>
      <c r="O3280" s="5">
        <v>0</v>
      </c>
      <c r="P3280" s="5">
        <v>100</v>
      </c>
      <c r="Q3280" s="1">
        <v>0</v>
      </c>
      <c r="R3280" s="1">
        <v>23</v>
      </c>
      <c r="S3280" s="6">
        <v>285.28199999999998</v>
      </c>
      <c r="T3280" s="6">
        <v>285.28199999999998</v>
      </c>
      <c r="W3280" s="1"/>
      <c r="X3280" s="1"/>
      <c r="Y3280" s="1"/>
      <c r="AC3280" s="1"/>
      <c r="AF3280" s="1"/>
      <c r="AG3280" s="1"/>
    </row>
    <row r="3281" spans="1:33" hidden="1" x14ac:dyDescent="0.25">
      <c r="A3281" s="1">
        <v>20</v>
      </c>
      <c r="B3281" s="1">
        <v>2017</v>
      </c>
      <c r="C3281" s="1">
        <v>354000220</v>
      </c>
      <c r="D3281" s="44" t="s">
        <v>495</v>
      </c>
      <c r="E3281" s="20">
        <v>0.01</v>
      </c>
      <c r="F3281" s="20">
        <v>0</v>
      </c>
      <c r="G3281" s="20">
        <v>0.01</v>
      </c>
      <c r="H3281" s="20">
        <v>0</v>
      </c>
      <c r="I3281" s="20">
        <v>5.0000000000000001E-3</v>
      </c>
      <c r="J3281" s="20">
        <v>0</v>
      </c>
      <c r="K3281" s="20">
        <v>0</v>
      </c>
      <c r="L3281" s="20">
        <v>1.5334999999999999E-3</v>
      </c>
      <c r="M3281" s="20">
        <v>5.9194147861111115E-2</v>
      </c>
      <c r="N3281" s="1">
        <v>3</v>
      </c>
      <c r="O3281" s="5">
        <v>0</v>
      </c>
      <c r="P3281" s="5">
        <v>100</v>
      </c>
      <c r="Q3281" s="1">
        <v>0</v>
      </c>
      <c r="R3281" s="1">
        <v>6</v>
      </c>
      <c r="S3281" s="6">
        <v>1034.4645</v>
      </c>
      <c r="T3281" s="6">
        <v>1034.4645</v>
      </c>
      <c r="W3281" s="1"/>
      <c r="X3281" s="1"/>
      <c r="Y3281" s="1"/>
      <c r="AC3281" s="1"/>
      <c r="AF3281" s="1"/>
      <c r="AG3281" s="1"/>
    </row>
    <row r="3282" spans="1:33" hidden="1" x14ac:dyDescent="0.25">
      <c r="A3282" s="1">
        <v>21</v>
      </c>
      <c r="B3282" s="1">
        <v>2017</v>
      </c>
      <c r="C3282" s="1">
        <v>354000221</v>
      </c>
      <c r="D3282" s="44" t="s">
        <v>495</v>
      </c>
      <c r="E3282" s="20">
        <v>0.01</v>
      </c>
      <c r="F3282" s="20">
        <v>0</v>
      </c>
      <c r="G3282" s="20">
        <v>0.01</v>
      </c>
      <c r="H3282" s="20">
        <v>0</v>
      </c>
      <c r="I3282" s="20">
        <v>0</v>
      </c>
      <c r="J3282" s="20">
        <v>6.0000000000000001E-3</v>
      </c>
      <c r="K3282" s="20">
        <v>0</v>
      </c>
      <c r="L3282" s="20">
        <v>6.2500000000000001E-4</v>
      </c>
      <c r="M3282" s="20">
        <v>0</v>
      </c>
      <c r="N3282" s="1">
        <v>0</v>
      </c>
      <c r="O3282" s="5">
        <v>0</v>
      </c>
      <c r="P3282" s="5">
        <v>100</v>
      </c>
      <c r="Q3282" s="1">
        <v>0</v>
      </c>
      <c r="R3282" s="1">
        <v>6</v>
      </c>
      <c r="S3282" s="6"/>
      <c r="T3282" s="6"/>
      <c r="W3282" s="1"/>
      <c r="X3282" s="1"/>
      <c r="Y3282" s="1"/>
      <c r="AC3282" s="1"/>
      <c r="AF3282" s="1"/>
      <c r="AG3282" s="1"/>
    </row>
    <row r="3283" spans="1:33" hidden="1" x14ac:dyDescent="0.25">
      <c r="A3283" s="1">
        <v>16</v>
      </c>
      <c r="B3283" s="1">
        <v>2017</v>
      </c>
      <c r="C3283" s="1">
        <v>354010116</v>
      </c>
      <c r="D3283" s="44" t="s">
        <v>496</v>
      </c>
      <c r="E3283" s="20">
        <v>0.03</v>
      </c>
      <c r="F3283" s="20">
        <v>0.02</v>
      </c>
      <c r="G3283" s="20">
        <v>0.01</v>
      </c>
      <c r="H3283" s="20">
        <v>0</v>
      </c>
      <c r="I3283" s="20">
        <v>0.01</v>
      </c>
      <c r="J3283" s="20">
        <v>3.0000000000000001E-3</v>
      </c>
      <c r="K3283" s="20">
        <v>0.01</v>
      </c>
      <c r="L3283" s="20">
        <v>1.16934E-2</v>
      </c>
      <c r="M3283" s="20">
        <v>8.2993333333333356E-3</v>
      </c>
      <c r="N3283" s="1">
        <v>2</v>
      </c>
      <c r="O3283" s="5">
        <v>33.33</v>
      </c>
      <c r="P3283" s="5">
        <v>66.67</v>
      </c>
      <c r="Q3283" s="1">
        <v>4</v>
      </c>
      <c r="R3283" s="1">
        <v>8</v>
      </c>
      <c r="S3283" s="6">
        <v>157.89599999999999</v>
      </c>
      <c r="T3283" s="6">
        <v>157.89599999999999</v>
      </c>
      <c r="W3283" s="1"/>
      <c r="X3283" s="1"/>
      <c r="Y3283" s="1"/>
      <c r="AC3283" s="1"/>
      <c r="AF3283" s="1"/>
      <c r="AG3283" s="1"/>
    </row>
    <row r="3284" spans="1:33" hidden="1" x14ac:dyDescent="0.25">
      <c r="A3284" s="1">
        <v>4</v>
      </c>
      <c r="B3284" s="1">
        <v>2017</v>
      </c>
      <c r="C3284" s="1">
        <v>35402004</v>
      </c>
      <c r="D3284" s="44" t="s">
        <v>497</v>
      </c>
      <c r="E3284" s="20">
        <v>0.59</v>
      </c>
      <c r="F3284" s="20">
        <v>0.49</v>
      </c>
      <c r="G3284" s="20">
        <v>0.1</v>
      </c>
      <c r="H3284" s="20">
        <v>0.22</v>
      </c>
      <c r="I3284" s="20">
        <v>0</v>
      </c>
      <c r="J3284" s="20">
        <v>0.58899999999999997</v>
      </c>
      <c r="K3284" s="20">
        <v>0</v>
      </c>
      <c r="L3284" s="20">
        <v>0</v>
      </c>
      <c r="M3284" s="20">
        <v>0</v>
      </c>
      <c r="N3284" s="1">
        <v>1</v>
      </c>
      <c r="O3284" s="5">
        <v>40</v>
      </c>
      <c r="P3284" s="5">
        <v>60</v>
      </c>
      <c r="Q3284" s="1">
        <v>2</v>
      </c>
      <c r="R3284" s="1">
        <v>3</v>
      </c>
      <c r="S3284" s="6"/>
      <c r="T3284" s="6"/>
      <c r="W3284" s="1"/>
      <c r="X3284" s="1"/>
      <c r="Y3284" s="1"/>
      <c r="AC3284" s="1"/>
      <c r="AF3284" s="1"/>
      <c r="AG3284" s="1"/>
    </row>
    <row r="3285" spans="1:33" hidden="1" x14ac:dyDescent="0.25">
      <c r="A3285" s="1">
        <v>9</v>
      </c>
      <c r="B3285" s="1">
        <v>2017</v>
      </c>
      <c r="C3285" s="1">
        <v>35402009</v>
      </c>
      <c r="D3285" s="44" t="s">
        <v>497</v>
      </c>
      <c r="E3285" s="20">
        <v>6.9999999999999993E-2</v>
      </c>
      <c r="F3285" s="20">
        <v>0.06</v>
      </c>
      <c r="G3285" s="20">
        <v>0.01</v>
      </c>
      <c r="H3285" s="20">
        <v>0.13</v>
      </c>
      <c r="I3285" s="20">
        <v>4.7E-2</v>
      </c>
      <c r="J3285" s="20">
        <v>1.0999999999999999E-2</v>
      </c>
      <c r="K3285" s="20">
        <v>0</v>
      </c>
      <c r="L3285" s="20">
        <v>3.5051000000000001E-3</v>
      </c>
      <c r="M3285" s="20">
        <v>0.14021447212500002</v>
      </c>
      <c r="N3285" s="1">
        <v>0</v>
      </c>
      <c r="O3285" s="5">
        <v>50</v>
      </c>
      <c r="P3285" s="5">
        <v>50</v>
      </c>
      <c r="Q3285" s="1">
        <v>5</v>
      </c>
      <c r="R3285" s="1">
        <v>5</v>
      </c>
      <c r="S3285" s="6">
        <v>2496.6236880000001</v>
      </c>
      <c r="T3285" s="6">
        <v>2496.6236880000001</v>
      </c>
      <c r="W3285" s="1"/>
      <c r="X3285" s="1"/>
      <c r="Y3285" s="1"/>
      <c r="AC3285" s="1"/>
      <c r="AF3285" s="1"/>
      <c r="AG3285" s="1"/>
    </row>
    <row r="3286" spans="1:33" hidden="1" x14ac:dyDescent="0.25">
      <c r="A3286" s="1">
        <v>18</v>
      </c>
      <c r="B3286" s="1">
        <v>2017</v>
      </c>
      <c r="C3286" s="1">
        <v>354025918</v>
      </c>
      <c r="D3286" s="44" t="s">
        <v>498</v>
      </c>
      <c r="E3286" s="20">
        <v>0.3</v>
      </c>
      <c r="F3286" s="20">
        <v>0.28999999999999998</v>
      </c>
      <c r="G3286" s="20">
        <v>0.01</v>
      </c>
      <c r="H3286" s="20">
        <v>0</v>
      </c>
      <c r="I3286" s="20">
        <v>7.0000000000000001E-3</v>
      </c>
      <c r="J3286" s="20">
        <v>0</v>
      </c>
      <c r="K3286" s="20">
        <v>0.28999999999999998</v>
      </c>
      <c r="L3286" s="20">
        <v>9.722E-4</v>
      </c>
      <c r="M3286" s="20">
        <v>8.9505338541666663E-3</v>
      </c>
      <c r="N3286" s="1">
        <v>5</v>
      </c>
      <c r="O3286" s="5">
        <v>76.92</v>
      </c>
      <c r="P3286" s="5">
        <v>23.08</v>
      </c>
      <c r="Q3286" s="1">
        <v>20</v>
      </c>
      <c r="R3286" s="1">
        <v>6</v>
      </c>
      <c r="S3286" s="6">
        <v>180.04275000000001</v>
      </c>
      <c r="T3286" s="6">
        <v>180.04275000000001</v>
      </c>
      <c r="W3286" s="1"/>
      <c r="X3286" s="1"/>
      <c r="Y3286" s="1"/>
      <c r="AC3286" s="1"/>
      <c r="AF3286" s="1"/>
      <c r="AG3286" s="1"/>
    </row>
    <row r="3287" spans="1:33" hidden="1" x14ac:dyDescent="0.25">
      <c r="A3287" s="1">
        <v>15</v>
      </c>
      <c r="B3287" s="1">
        <v>2017</v>
      </c>
      <c r="C3287" s="1">
        <v>354030915</v>
      </c>
      <c r="D3287" s="44" t="s">
        <v>499</v>
      </c>
      <c r="E3287" s="20">
        <v>0.15000000000000002</v>
      </c>
      <c r="F3287" s="20">
        <v>0.05</v>
      </c>
      <c r="G3287" s="20">
        <v>0.1</v>
      </c>
      <c r="H3287" s="20">
        <v>0.2</v>
      </c>
      <c r="I3287" s="20">
        <v>8.9999999999999993E-3</v>
      </c>
      <c r="J3287" s="20">
        <v>9.2999999999999999E-2</v>
      </c>
      <c r="K3287" s="20">
        <v>0.05</v>
      </c>
      <c r="L3287" s="20">
        <v>7.5199999999999998E-5</v>
      </c>
      <c r="M3287" s="20">
        <v>6.572916666666667E-3</v>
      </c>
      <c r="N3287" s="1">
        <v>3</v>
      </c>
      <c r="O3287" s="5">
        <v>33.33</v>
      </c>
      <c r="P3287" s="5">
        <v>66.67</v>
      </c>
      <c r="Q3287" s="1">
        <v>4</v>
      </c>
      <c r="R3287" s="1">
        <v>8</v>
      </c>
      <c r="S3287" s="6">
        <v>118.098</v>
      </c>
      <c r="T3287" s="6">
        <v>118.098</v>
      </c>
      <c r="W3287" s="1"/>
      <c r="X3287" s="1"/>
      <c r="Y3287" s="1"/>
      <c r="AC3287" s="1"/>
      <c r="AF3287" s="1"/>
      <c r="AG3287" s="1"/>
    </row>
    <row r="3288" spans="1:33" hidden="1" x14ac:dyDescent="0.25">
      <c r="A3288" s="1">
        <v>15</v>
      </c>
      <c r="B3288" s="1">
        <v>2017</v>
      </c>
      <c r="C3288" s="1">
        <v>354040815</v>
      </c>
      <c r="D3288" s="44" t="s">
        <v>500</v>
      </c>
      <c r="E3288" s="20">
        <v>0.05</v>
      </c>
      <c r="F3288" s="20">
        <v>0.04</v>
      </c>
      <c r="G3288" s="20">
        <v>0.01</v>
      </c>
      <c r="H3288" s="20">
        <v>0.04</v>
      </c>
      <c r="I3288" s="20">
        <v>0</v>
      </c>
      <c r="J3288" s="20">
        <v>0</v>
      </c>
      <c r="K3288" s="20">
        <v>0.05</v>
      </c>
      <c r="L3288" s="20">
        <v>2.32E-4</v>
      </c>
      <c r="M3288" s="20">
        <v>1.0308799479166665E-2</v>
      </c>
      <c r="N3288" s="1">
        <v>2</v>
      </c>
      <c r="O3288" s="5">
        <v>35.71</v>
      </c>
      <c r="P3288" s="5">
        <v>64.290000000000006</v>
      </c>
      <c r="Q3288" s="1">
        <v>5</v>
      </c>
      <c r="R3288" s="1">
        <v>9</v>
      </c>
      <c r="S3288" s="6">
        <v>185.00399999999999</v>
      </c>
      <c r="T3288" s="6">
        <v>185.00399999999999</v>
      </c>
      <c r="W3288" s="1"/>
      <c r="X3288" s="1"/>
      <c r="Y3288" s="1"/>
      <c r="AC3288" s="1"/>
      <c r="AF3288" s="1"/>
      <c r="AG3288" s="1"/>
    </row>
    <row r="3289" spans="1:33" hidden="1" x14ac:dyDescent="0.25">
      <c r="A3289" s="1">
        <v>10</v>
      </c>
      <c r="B3289" s="1">
        <v>2017</v>
      </c>
      <c r="C3289" s="1">
        <v>354050710</v>
      </c>
      <c r="D3289" s="44" t="s">
        <v>501</v>
      </c>
      <c r="E3289" s="20">
        <v>0.05</v>
      </c>
      <c r="F3289" s="20">
        <v>0.03</v>
      </c>
      <c r="G3289" s="20">
        <v>0.02</v>
      </c>
      <c r="H3289" s="20">
        <v>0</v>
      </c>
      <c r="I3289" s="20">
        <v>3.9E-2</v>
      </c>
      <c r="J3289" s="20">
        <v>0</v>
      </c>
      <c r="K3289" s="20">
        <v>0</v>
      </c>
      <c r="L3289" s="20">
        <v>8.2754000000000005E-3</v>
      </c>
      <c r="M3289" s="20">
        <v>1.7300009375000001E-2</v>
      </c>
      <c r="N3289" s="1">
        <v>3</v>
      </c>
      <c r="O3289" s="5">
        <v>16.670000000000002</v>
      </c>
      <c r="P3289" s="5">
        <v>83.33</v>
      </c>
      <c r="Q3289" s="1">
        <v>1</v>
      </c>
      <c r="R3289" s="1">
        <v>5</v>
      </c>
      <c r="S3289" s="6">
        <v>187.45293240000001</v>
      </c>
      <c r="T3289" s="6">
        <v>187.45293240000001</v>
      </c>
      <c r="W3289" s="1"/>
      <c r="X3289" s="1"/>
      <c r="Y3289" s="1"/>
      <c r="AC3289" s="1"/>
      <c r="AF3289" s="1"/>
      <c r="AG3289" s="1"/>
    </row>
    <row r="3290" spans="1:33" hidden="1" x14ac:dyDescent="0.25">
      <c r="A3290" s="1">
        <v>10</v>
      </c>
      <c r="B3290" s="1">
        <v>2017</v>
      </c>
      <c r="C3290" s="1">
        <v>354060610</v>
      </c>
      <c r="D3290" s="44" t="s">
        <v>502</v>
      </c>
      <c r="E3290" s="20">
        <v>1.98</v>
      </c>
      <c r="F3290" s="20">
        <v>1.76</v>
      </c>
      <c r="G3290" s="20">
        <v>0.22</v>
      </c>
      <c r="H3290" s="20">
        <v>0</v>
      </c>
      <c r="I3290" s="20">
        <v>0.20200000000000001</v>
      </c>
      <c r="J3290" s="20">
        <v>0.10100000000000001</v>
      </c>
      <c r="K3290" s="20">
        <v>0.5</v>
      </c>
      <c r="L3290" s="20">
        <v>1.1766188</v>
      </c>
      <c r="M3290" s="20">
        <v>0.15486864583333335</v>
      </c>
      <c r="N3290" s="1">
        <v>74</v>
      </c>
      <c r="O3290" s="5">
        <v>16.670000000000002</v>
      </c>
      <c r="P3290" s="5">
        <v>83.33</v>
      </c>
      <c r="Q3290" s="1">
        <v>25</v>
      </c>
      <c r="R3290" s="1">
        <v>125</v>
      </c>
      <c r="S3290" s="6">
        <v>2359.40364</v>
      </c>
      <c r="T3290" s="6">
        <v>2359.40364</v>
      </c>
      <c r="W3290" s="1"/>
      <c r="X3290" s="1"/>
      <c r="Y3290" s="1"/>
      <c r="AC3290" s="1"/>
      <c r="AF3290" s="1"/>
      <c r="AG3290" s="1"/>
    </row>
    <row r="3291" spans="1:33" hidden="1" x14ac:dyDescent="0.25">
      <c r="A3291" s="1">
        <v>9</v>
      </c>
      <c r="B3291" s="1">
        <v>2017</v>
      </c>
      <c r="C3291" s="1">
        <v>35407059</v>
      </c>
      <c r="D3291" s="44" t="s">
        <v>503</v>
      </c>
      <c r="E3291" s="20">
        <v>0.52</v>
      </c>
      <c r="F3291" s="20">
        <v>0.39</v>
      </c>
      <c r="G3291" s="20">
        <v>0.13</v>
      </c>
      <c r="H3291" s="20">
        <v>0.4</v>
      </c>
      <c r="I3291" s="20">
        <v>0.111</v>
      </c>
      <c r="J3291" s="20">
        <v>6.9000000000000006E-2</v>
      </c>
      <c r="K3291" s="20">
        <v>0.33</v>
      </c>
      <c r="L3291" s="20">
        <v>2.8506999999999998E-3</v>
      </c>
      <c r="M3291" s="20">
        <v>0.15952240069791665</v>
      </c>
      <c r="N3291" s="1">
        <v>25</v>
      </c>
      <c r="O3291" s="5">
        <v>55.71</v>
      </c>
      <c r="P3291" s="5">
        <v>44.29</v>
      </c>
      <c r="Q3291" s="1">
        <v>39</v>
      </c>
      <c r="R3291" s="1">
        <v>31</v>
      </c>
      <c r="S3291" s="6">
        <v>2880.85896</v>
      </c>
      <c r="T3291" s="6">
        <v>403.32025440000001</v>
      </c>
      <c r="W3291" s="1"/>
      <c r="X3291" s="1"/>
      <c r="Y3291" s="1"/>
      <c r="AC3291" s="1"/>
      <c r="AF3291" s="1"/>
      <c r="AG3291" s="1"/>
    </row>
    <row r="3292" spans="1:33" hidden="1" x14ac:dyDescent="0.25">
      <c r="A3292" s="1">
        <v>2</v>
      </c>
      <c r="B3292" s="1">
        <v>2017</v>
      </c>
      <c r="C3292" s="1">
        <v>35407542</v>
      </c>
      <c r="D3292" s="44" t="s">
        <v>504</v>
      </c>
      <c r="E3292" s="20">
        <v>0.11</v>
      </c>
      <c r="F3292" s="20">
        <v>0.06</v>
      </c>
      <c r="G3292" s="20">
        <v>0.05</v>
      </c>
      <c r="H3292" s="20">
        <v>0.02</v>
      </c>
      <c r="I3292" s="20">
        <v>2.9000000000000001E-2</v>
      </c>
      <c r="J3292" s="20">
        <v>1.9E-2</v>
      </c>
      <c r="K3292" s="20">
        <v>0.06</v>
      </c>
      <c r="L3292" s="20">
        <v>3.6435E-3</v>
      </c>
      <c r="M3292" s="20">
        <v>4.347591364583335E-2</v>
      </c>
      <c r="N3292" s="1">
        <v>1</v>
      </c>
      <c r="O3292" s="5">
        <v>8.33</v>
      </c>
      <c r="P3292" s="5">
        <v>91.67</v>
      </c>
      <c r="Q3292" s="1">
        <v>1</v>
      </c>
      <c r="R3292" s="1">
        <v>11</v>
      </c>
      <c r="S3292" s="6">
        <v>956.55600000000004</v>
      </c>
      <c r="T3292" s="6">
        <v>95.655600000000007</v>
      </c>
      <c r="W3292" s="1"/>
      <c r="X3292" s="1"/>
      <c r="Y3292" s="1"/>
      <c r="AC3292" s="1"/>
      <c r="AF3292" s="1"/>
      <c r="AG3292" s="1"/>
    </row>
    <row r="3293" spans="1:33" hidden="1" x14ac:dyDescent="0.25">
      <c r="A3293" s="1">
        <v>16</v>
      </c>
      <c r="B3293" s="1">
        <v>2017</v>
      </c>
      <c r="C3293" s="1">
        <v>354080416</v>
      </c>
      <c r="D3293" s="44" t="s">
        <v>505</v>
      </c>
      <c r="E3293" s="20">
        <v>0.26</v>
      </c>
      <c r="F3293" s="20">
        <v>0.11</v>
      </c>
      <c r="G3293" s="20">
        <v>0.15</v>
      </c>
      <c r="H3293" s="20">
        <v>0</v>
      </c>
      <c r="I3293" s="20">
        <v>0.109</v>
      </c>
      <c r="J3293" s="20">
        <v>0.01</v>
      </c>
      <c r="K3293" s="20">
        <v>0.13</v>
      </c>
      <c r="L3293" s="20">
        <v>1.3407000000000001E-2</v>
      </c>
      <c r="M3293" s="20">
        <v>4.9604722222222224E-2</v>
      </c>
      <c r="N3293" s="1">
        <v>3</v>
      </c>
      <c r="O3293" s="5">
        <v>11.58</v>
      </c>
      <c r="P3293" s="5">
        <v>88.42</v>
      </c>
      <c r="Q3293" s="1">
        <v>11</v>
      </c>
      <c r="R3293" s="1">
        <v>84</v>
      </c>
      <c r="S3293" s="6">
        <v>825.12</v>
      </c>
      <c r="T3293" s="6">
        <v>825.12</v>
      </c>
      <c r="W3293" s="1"/>
      <c r="X3293" s="1"/>
      <c r="Y3293" s="1"/>
      <c r="AC3293" s="1"/>
      <c r="AF3293" s="1"/>
      <c r="AG3293" s="1"/>
    </row>
    <row r="3294" spans="1:33" hidden="1" x14ac:dyDescent="0.25">
      <c r="A3294" s="1">
        <v>21</v>
      </c>
      <c r="B3294" s="1">
        <v>2017</v>
      </c>
      <c r="C3294" s="1">
        <v>354085321</v>
      </c>
      <c r="D3294" s="44" t="s">
        <v>506</v>
      </c>
      <c r="E3294" s="20">
        <v>0</v>
      </c>
      <c r="F3294" s="20">
        <v>0</v>
      </c>
      <c r="G3294" s="20">
        <v>0</v>
      </c>
      <c r="H3294" s="20">
        <v>0</v>
      </c>
      <c r="I3294" s="20">
        <v>0</v>
      </c>
      <c r="J3294" s="20">
        <v>0</v>
      </c>
      <c r="K3294" s="20">
        <v>0</v>
      </c>
      <c r="L3294" s="20">
        <v>2.55E-5</v>
      </c>
      <c r="M3294" s="20">
        <v>7.0999041666666681E-3</v>
      </c>
      <c r="N3294" s="1">
        <v>0</v>
      </c>
      <c r="O3294" s="5">
        <v>0</v>
      </c>
      <c r="P3294" s="5">
        <v>100</v>
      </c>
      <c r="Q3294" s="1">
        <v>0</v>
      </c>
      <c r="R3294" s="1">
        <v>4</v>
      </c>
      <c r="S3294" s="6">
        <v>97.47</v>
      </c>
      <c r="T3294" s="6">
        <v>97.47</v>
      </c>
      <c r="W3294" s="1"/>
      <c r="X3294" s="1"/>
      <c r="Y3294" s="1"/>
      <c r="AC3294" s="1"/>
      <c r="AF3294" s="1"/>
      <c r="AG3294" s="1"/>
    </row>
    <row r="3295" spans="1:33" hidden="1" x14ac:dyDescent="0.25">
      <c r="A3295" s="1">
        <v>9</v>
      </c>
      <c r="B3295" s="1">
        <v>2017</v>
      </c>
      <c r="C3295" s="1">
        <v>35409039</v>
      </c>
      <c r="D3295" s="44" t="s">
        <v>507</v>
      </c>
      <c r="E3295" s="20">
        <v>0.43</v>
      </c>
      <c r="F3295" s="20">
        <v>0.02</v>
      </c>
      <c r="G3295" s="20">
        <v>0.41</v>
      </c>
      <c r="H3295" s="20">
        <v>0</v>
      </c>
      <c r="I3295" s="20">
        <v>0.26600000000000001</v>
      </c>
      <c r="J3295" s="20">
        <v>0.154</v>
      </c>
      <c r="K3295" s="20">
        <v>0.01</v>
      </c>
      <c r="L3295" s="20">
        <v>3.0380000000000001E-4</v>
      </c>
      <c r="M3295" s="20">
        <v>6.0651331018518516E-2</v>
      </c>
      <c r="N3295" s="1">
        <v>4</v>
      </c>
      <c r="O3295" s="5">
        <v>24</v>
      </c>
      <c r="P3295" s="5">
        <v>76</v>
      </c>
      <c r="Q3295" s="1">
        <v>6</v>
      </c>
      <c r="R3295" s="1">
        <v>19</v>
      </c>
      <c r="S3295" s="6">
        <v>1026.432</v>
      </c>
      <c r="T3295" s="6">
        <v>1026.432</v>
      </c>
      <c r="W3295" s="1"/>
      <c r="X3295" s="1"/>
      <c r="Y3295" s="1"/>
      <c r="AC3295" s="1"/>
      <c r="AF3295" s="1"/>
      <c r="AG3295" s="1"/>
    </row>
    <row r="3296" spans="1:33" hidden="1" x14ac:dyDescent="0.25">
      <c r="A3296" s="1">
        <v>7</v>
      </c>
      <c r="B3296" s="1">
        <v>2017</v>
      </c>
      <c r="C3296" s="1">
        <v>35410007</v>
      </c>
      <c r="D3296" s="44" t="s">
        <v>508</v>
      </c>
      <c r="E3296" s="20">
        <v>1.1499999999999999</v>
      </c>
      <c r="F3296" s="20">
        <v>1.1499999999999999</v>
      </c>
      <c r="G3296" s="20">
        <v>0</v>
      </c>
      <c r="H3296" s="20">
        <v>0</v>
      </c>
      <c r="I3296" s="20">
        <v>1.1479999999999999</v>
      </c>
      <c r="J3296" s="20">
        <v>1E-3</v>
      </c>
      <c r="K3296" s="20">
        <v>0</v>
      </c>
      <c r="L3296" s="20">
        <v>8.2410000000000003E-4</v>
      </c>
      <c r="M3296" s="20">
        <v>0.96984358281481475</v>
      </c>
      <c r="N3296" s="1">
        <v>5</v>
      </c>
      <c r="O3296" s="5">
        <v>55.56</v>
      </c>
      <c r="P3296" s="5">
        <v>44.44</v>
      </c>
      <c r="Q3296" s="1">
        <v>5</v>
      </c>
      <c r="R3296" s="1">
        <v>4</v>
      </c>
      <c r="S3296" s="6">
        <v>12427.06402</v>
      </c>
      <c r="T3296" s="6">
        <v>0</v>
      </c>
      <c r="W3296" s="1"/>
      <c r="X3296" s="1"/>
      <c r="Y3296" s="1"/>
      <c r="AC3296" s="1"/>
      <c r="AF3296" s="1"/>
      <c r="AG3296" s="1"/>
    </row>
    <row r="3297" spans="1:33" hidden="1" x14ac:dyDescent="0.25">
      <c r="A3297" s="1">
        <v>17</v>
      </c>
      <c r="B3297" s="1">
        <v>2017</v>
      </c>
      <c r="C3297" s="1">
        <v>354105917</v>
      </c>
      <c r="D3297" s="44" t="s">
        <v>509</v>
      </c>
      <c r="E3297" s="20">
        <v>9.9999999999999992E-2</v>
      </c>
      <c r="F3297" s="20">
        <v>0.09</v>
      </c>
      <c r="G3297" s="20">
        <v>0.01</v>
      </c>
      <c r="H3297" s="20">
        <v>0</v>
      </c>
      <c r="I3297" s="20">
        <v>1.0999999999999999E-2</v>
      </c>
      <c r="J3297" s="20">
        <v>0</v>
      </c>
      <c r="K3297" s="20">
        <v>0.09</v>
      </c>
      <c r="L3297" s="20">
        <v>8.6799999999999996E-5</v>
      </c>
      <c r="M3297" s="20">
        <v>1.1614023437500001E-2</v>
      </c>
      <c r="N3297" s="1">
        <v>6</v>
      </c>
      <c r="O3297" s="5">
        <v>14.29</v>
      </c>
      <c r="P3297" s="5">
        <v>85.71</v>
      </c>
      <c r="Q3297" s="1">
        <v>1</v>
      </c>
      <c r="R3297" s="1">
        <v>6</v>
      </c>
      <c r="S3297" s="6">
        <v>209.73599999999999</v>
      </c>
      <c r="T3297" s="6">
        <v>209.73599999999999</v>
      </c>
      <c r="W3297" s="1"/>
      <c r="X3297" s="1"/>
      <c r="Y3297" s="1"/>
      <c r="AC3297" s="1"/>
      <c r="AF3297" s="1"/>
      <c r="AG3297" s="1"/>
    </row>
    <row r="3298" spans="1:33" hidden="1" x14ac:dyDescent="0.25">
      <c r="A3298" s="1">
        <v>16</v>
      </c>
      <c r="B3298" s="1">
        <v>2017</v>
      </c>
      <c r="C3298" s="1">
        <v>354110916</v>
      </c>
      <c r="D3298" s="44" t="s">
        <v>510</v>
      </c>
      <c r="E3298" s="20">
        <v>0.2</v>
      </c>
      <c r="F3298" s="20">
        <v>0.19</v>
      </c>
      <c r="G3298" s="20">
        <v>0.01</v>
      </c>
      <c r="H3298" s="20">
        <v>0</v>
      </c>
      <c r="I3298" s="20">
        <v>8.9999999999999993E-3</v>
      </c>
      <c r="J3298" s="20">
        <v>0</v>
      </c>
      <c r="K3298" s="20">
        <v>0.19</v>
      </c>
      <c r="L3298" s="20">
        <v>7.1750000000000004E-4</v>
      </c>
      <c r="M3298" s="20">
        <v>9.2917218750000006E-3</v>
      </c>
      <c r="N3298" s="1">
        <v>0</v>
      </c>
      <c r="O3298" s="5">
        <v>57.14</v>
      </c>
      <c r="P3298" s="5">
        <v>42.86</v>
      </c>
      <c r="Q3298" s="1">
        <v>12</v>
      </c>
      <c r="R3298" s="1">
        <v>9</v>
      </c>
      <c r="S3298" s="6">
        <v>183.370824</v>
      </c>
      <c r="T3298" s="6">
        <v>183.370824</v>
      </c>
      <c r="W3298" s="1"/>
      <c r="X3298" s="1"/>
      <c r="Y3298" s="1"/>
      <c r="AC3298" s="1"/>
      <c r="AF3298" s="1"/>
      <c r="AG3298" s="1"/>
    </row>
    <row r="3299" spans="1:33" hidden="1" x14ac:dyDescent="0.25">
      <c r="A3299" s="1">
        <v>20</v>
      </c>
      <c r="B3299" s="1">
        <v>2017</v>
      </c>
      <c r="C3299" s="1">
        <v>354110920</v>
      </c>
      <c r="D3299" s="44" t="s">
        <v>510</v>
      </c>
      <c r="E3299" s="20">
        <v>0</v>
      </c>
      <c r="F3299" s="20">
        <v>0</v>
      </c>
      <c r="G3299" s="20">
        <v>0</v>
      </c>
      <c r="H3299" s="20">
        <v>0</v>
      </c>
      <c r="I3299" s="20">
        <v>0</v>
      </c>
      <c r="J3299" s="20">
        <v>0</v>
      </c>
      <c r="K3299" s="20">
        <v>0</v>
      </c>
      <c r="L3299" s="20">
        <v>2.7778E-3</v>
      </c>
      <c r="M3299" s="20">
        <v>0</v>
      </c>
      <c r="N3299" s="1">
        <v>0</v>
      </c>
      <c r="O3299" s="5">
        <v>0</v>
      </c>
      <c r="P3299" s="5">
        <v>100</v>
      </c>
      <c r="Q3299" s="1">
        <v>0</v>
      </c>
      <c r="R3299" s="1">
        <v>2</v>
      </c>
      <c r="S3299" s="6"/>
      <c r="T3299" s="6"/>
      <c r="W3299" s="1"/>
      <c r="X3299" s="1"/>
      <c r="Y3299" s="1"/>
      <c r="AC3299" s="1"/>
      <c r="AF3299" s="1"/>
      <c r="AG3299" s="1"/>
    </row>
    <row r="3300" spans="1:33" hidden="1" x14ac:dyDescent="0.25">
      <c r="A3300" s="1">
        <v>21</v>
      </c>
      <c r="B3300" s="1">
        <v>2017</v>
      </c>
      <c r="C3300" s="1">
        <v>354120821</v>
      </c>
      <c r="D3300" s="44" t="s">
        <v>511</v>
      </c>
      <c r="E3300" s="20">
        <v>0</v>
      </c>
      <c r="F3300" s="20">
        <v>0</v>
      </c>
      <c r="G3300" s="20">
        <v>0</v>
      </c>
      <c r="H3300" s="20">
        <v>0</v>
      </c>
      <c r="I3300" s="20">
        <v>0</v>
      </c>
      <c r="J3300" s="20">
        <v>0</v>
      </c>
      <c r="K3300" s="20">
        <v>0</v>
      </c>
      <c r="L3300" s="20">
        <v>6.9200000000000002E-5</v>
      </c>
      <c r="M3300" s="20">
        <v>0</v>
      </c>
      <c r="N3300" s="1">
        <v>0</v>
      </c>
      <c r="O3300" s="5">
        <v>0</v>
      </c>
      <c r="P3300" s="5">
        <v>100</v>
      </c>
      <c r="Q3300" s="1">
        <v>0</v>
      </c>
      <c r="R3300" s="1">
        <v>2</v>
      </c>
      <c r="S3300" s="6"/>
      <c r="T3300" s="6"/>
      <c r="W3300" s="1"/>
      <c r="X3300" s="1"/>
      <c r="Y3300" s="1"/>
      <c r="AC3300" s="1"/>
      <c r="AF3300" s="1"/>
      <c r="AG3300" s="1"/>
    </row>
    <row r="3301" spans="1:33" hidden="1" x14ac:dyDescent="0.25">
      <c r="A3301" s="1">
        <v>22</v>
      </c>
      <c r="B3301" s="1">
        <v>2017</v>
      </c>
      <c r="C3301" s="1">
        <v>354120822</v>
      </c>
      <c r="D3301" s="44" t="s">
        <v>511</v>
      </c>
      <c r="E3301" s="20">
        <v>0.09</v>
      </c>
      <c r="F3301" s="20">
        <v>0.04</v>
      </c>
      <c r="G3301" s="20">
        <v>0.05</v>
      </c>
      <c r="H3301" s="20">
        <v>0</v>
      </c>
      <c r="I3301" s="20">
        <v>4.2999999999999997E-2</v>
      </c>
      <c r="J3301" s="20">
        <v>0</v>
      </c>
      <c r="K3301" s="20">
        <v>0.04</v>
      </c>
      <c r="L3301" s="20">
        <v>4.0879999999999996E-3</v>
      </c>
      <c r="M3301" s="20">
        <v>3.5006179406250004E-2</v>
      </c>
      <c r="N3301" s="1">
        <v>1</v>
      </c>
      <c r="O3301" s="5">
        <v>21.43</v>
      </c>
      <c r="P3301" s="5">
        <v>78.569999999999993</v>
      </c>
      <c r="Q3301" s="1">
        <v>9</v>
      </c>
      <c r="R3301" s="1">
        <v>33</v>
      </c>
      <c r="S3301" s="6">
        <v>473.54155200000002</v>
      </c>
      <c r="T3301" s="6">
        <v>473.54155200000002</v>
      </c>
      <c r="W3301" s="1"/>
      <c r="X3301" s="1"/>
      <c r="Y3301" s="1"/>
      <c r="AC3301" s="1"/>
      <c r="AF3301" s="1"/>
      <c r="AG3301" s="1"/>
    </row>
    <row r="3302" spans="1:33" hidden="1" x14ac:dyDescent="0.25">
      <c r="A3302" s="1">
        <v>21</v>
      </c>
      <c r="B3302" s="1">
        <v>2017</v>
      </c>
      <c r="C3302" s="1">
        <v>354130721</v>
      </c>
      <c r="D3302" s="44" t="s">
        <v>512</v>
      </c>
      <c r="E3302" s="20">
        <v>0</v>
      </c>
      <c r="F3302" s="20">
        <v>0</v>
      </c>
      <c r="G3302" s="20">
        <v>0</v>
      </c>
      <c r="H3302" s="20">
        <v>0</v>
      </c>
      <c r="I3302" s="20">
        <v>4.0000000000000001E-3</v>
      </c>
      <c r="J3302" s="20">
        <v>0</v>
      </c>
      <c r="K3302" s="20">
        <v>0</v>
      </c>
      <c r="L3302" s="20">
        <v>0</v>
      </c>
      <c r="M3302" s="20">
        <v>0</v>
      </c>
      <c r="N3302" s="1">
        <v>0</v>
      </c>
      <c r="O3302" s="5">
        <v>0</v>
      </c>
      <c r="P3302" s="5">
        <v>100</v>
      </c>
      <c r="Q3302" s="1">
        <v>0</v>
      </c>
      <c r="R3302" s="1">
        <v>2</v>
      </c>
      <c r="S3302" s="6"/>
      <c r="T3302" s="6"/>
      <c r="W3302" s="1"/>
      <c r="X3302" s="1"/>
      <c r="Y3302" s="1"/>
      <c r="AC3302" s="1"/>
      <c r="AF3302" s="1"/>
      <c r="AG3302" s="1"/>
    </row>
    <row r="3303" spans="1:33" hidden="1" x14ac:dyDescent="0.25">
      <c r="A3303" s="1">
        <v>22</v>
      </c>
      <c r="B3303" s="1">
        <v>2017</v>
      </c>
      <c r="C3303" s="1">
        <v>354130722</v>
      </c>
      <c r="D3303" s="44" t="s">
        <v>512</v>
      </c>
      <c r="E3303" s="20">
        <v>0.28000000000000003</v>
      </c>
      <c r="F3303" s="20">
        <v>0.15</v>
      </c>
      <c r="G3303" s="20">
        <v>0.13</v>
      </c>
      <c r="H3303" s="20">
        <v>0.19</v>
      </c>
      <c r="I3303" s="20">
        <v>7.0000000000000001E-3</v>
      </c>
      <c r="J3303" s="20">
        <v>0.11</v>
      </c>
      <c r="K3303" s="20">
        <v>0.16</v>
      </c>
      <c r="L3303" s="20">
        <v>1.2329999999999999E-3</v>
      </c>
      <c r="M3303" s="20">
        <v>0.11755701847222222</v>
      </c>
      <c r="N3303" s="1">
        <v>0</v>
      </c>
      <c r="O3303" s="5">
        <v>5.26</v>
      </c>
      <c r="P3303" s="5">
        <v>94.74</v>
      </c>
      <c r="Q3303" s="1">
        <v>2</v>
      </c>
      <c r="R3303" s="1">
        <v>36</v>
      </c>
      <c r="S3303" s="6">
        <v>1881.6411189999999</v>
      </c>
      <c r="T3303" s="6">
        <v>1881.6411189999999</v>
      </c>
      <c r="W3303" s="1"/>
      <c r="X3303" s="1"/>
      <c r="Y3303" s="1"/>
      <c r="AC3303" s="1"/>
      <c r="AF3303" s="1"/>
      <c r="AG3303" s="1"/>
    </row>
    <row r="3304" spans="1:33" hidden="1" x14ac:dyDescent="0.25">
      <c r="A3304" s="1">
        <v>21</v>
      </c>
      <c r="B3304" s="1">
        <v>2017</v>
      </c>
      <c r="C3304" s="1">
        <v>354140621</v>
      </c>
      <c r="D3304" s="44" t="s">
        <v>513</v>
      </c>
      <c r="E3304" s="20">
        <v>0</v>
      </c>
      <c r="F3304" s="20">
        <v>0</v>
      </c>
      <c r="G3304" s="20">
        <v>0</v>
      </c>
      <c r="H3304" s="20">
        <v>0</v>
      </c>
      <c r="I3304" s="20">
        <v>0</v>
      </c>
      <c r="J3304" s="20">
        <v>2E-3</v>
      </c>
      <c r="K3304" s="20">
        <v>0</v>
      </c>
      <c r="L3304" s="20">
        <v>5.7212000000000001E-3</v>
      </c>
      <c r="M3304" s="20">
        <v>0</v>
      </c>
      <c r="N3304" s="1">
        <v>2</v>
      </c>
      <c r="O3304" s="5">
        <v>19.23</v>
      </c>
      <c r="P3304" s="5">
        <v>80.77</v>
      </c>
      <c r="Q3304" s="1">
        <v>5</v>
      </c>
      <c r="R3304" s="1">
        <v>21</v>
      </c>
      <c r="S3304" s="6"/>
      <c r="T3304" s="6"/>
      <c r="W3304" s="1"/>
      <c r="X3304" s="1"/>
      <c r="Y3304" s="1"/>
      <c r="AC3304" s="1"/>
      <c r="AF3304" s="1"/>
      <c r="AG3304" s="1"/>
    </row>
    <row r="3305" spans="1:33" hidden="1" x14ac:dyDescent="0.25">
      <c r="A3305" s="1">
        <v>22</v>
      </c>
      <c r="B3305" s="1">
        <v>2017</v>
      </c>
      <c r="C3305" s="1">
        <v>354140622</v>
      </c>
      <c r="D3305" s="44" t="s">
        <v>513</v>
      </c>
      <c r="E3305" s="20">
        <v>0.36</v>
      </c>
      <c r="F3305" s="20">
        <v>0.24</v>
      </c>
      <c r="G3305" s="20">
        <v>0.12</v>
      </c>
      <c r="H3305" s="20">
        <v>0</v>
      </c>
      <c r="I3305" s="20">
        <v>0.23699999999999999</v>
      </c>
      <c r="J3305" s="20">
        <v>0.06</v>
      </c>
      <c r="K3305" s="20">
        <v>0.01</v>
      </c>
      <c r="L3305" s="20">
        <v>5.69589E-2</v>
      </c>
      <c r="M3305" s="20">
        <v>0.75699409722222222</v>
      </c>
      <c r="N3305" s="1">
        <v>4</v>
      </c>
      <c r="O3305" s="5">
        <v>1.89</v>
      </c>
      <c r="P3305" s="5">
        <v>98.11</v>
      </c>
      <c r="Q3305" s="1">
        <v>6</v>
      </c>
      <c r="R3305" s="1">
        <v>312</v>
      </c>
      <c r="S3305" s="6">
        <v>11916.504000000001</v>
      </c>
      <c r="T3305" s="6">
        <v>11916.504000000001</v>
      </c>
      <c r="W3305" s="1"/>
      <c r="X3305" s="1"/>
      <c r="Y3305" s="1"/>
      <c r="AC3305" s="1"/>
      <c r="AF3305" s="1"/>
      <c r="AG3305" s="1"/>
    </row>
    <row r="3306" spans="1:33" hidden="1" x14ac:dyDescent="0.25">
      <c r="A3306" s="1">
        <v>21</v>
      </c>
      <c r="B3306" s="1">
        <v>2017</v>
      </c>
      <c r="C3306" s="1">
        <v>354150521</v>
      </c>
      <c r="D3306" s="44" t="s">
        <v>514</v>
      </c>
      <c r="E3306" s="20">
        <v>0</v>
      </c>
      <c r="F3306" s="20">
        <v>0</v>
      </c>
      <c r="G3306" s="20">
        <v>0</v>
      </c>
      <c r="H3306" s="20">
        <v>0</v>
      </c>
      <c r="I3306" s="20">
        <v>0</v>
      </c>
      <c r="J3306" s="20">
        <v>0</v>
      </c>
      <c r="K3306" s="20">
        <v>0</v>
      </c>
      <c r="L3306" s="20">
        <v>1.4999999999999999E-4</v>
      </c>
      <c r="M3306" s="20">
        <v>0</v>
      </c>
      <c r="N3306" s="1">
        <v>0</v>
      </c>
      <c r="O3306" s="5">
        <v>0</v>
      </c>
      <c r="P3306" s="5">
        <v>100</v>
      </c>
      <c r="Q3306" s="1">
        <v>0</v>
      </c>
      <c r="R3306" s="1">
        <v>17</v>
      </c>
      <c r="S3306" s="6"/>
      <c r="T3306" s="6"/>
      <c r="W3306" s="1"/>
      <c r="X3306" s="1"/>
      <c r="Y3306" s="1"/>
      <c r="AC3306" s="1"/>
      <c r="AF3306" s="1"/>
      <c r="AG3306" s="1"/>
    </row>
    <row r="3307" spans="1:33" hidden="1" x14ac:dyDescent="0.25">
      <c r="A3307" s="1">
        <v>22</v>
      </c>
      <c r="B3307" s="1">
        <v>2017</v>
      </c>
      <c r="C3307" s="1">
        <v>354150522</v>
      </c>
      <c r="D3307" s="44" t="s">
        <v>514</v>
      </c>
      <c r="E3307" s="20">
        <v>0.03</v>
      </c>
      <c r="F3307" s="20">
        <v>0</v>
      </c>
      <c r="G3307" s="20">
        <v>0.03</v>
      </c>
      <c r="H3307" s="20">
        <v>0</v>
      </c>
      <c r="I3307" s="20">
        <v>4.0000000000000001E-3</v>
      </c>
      <c r="J3307" s="20">
        <v>2.1000000000000001E-2</v>
      </c>
      <c r="K3307" s="20">
        <v>0</v>
      </c>
      <c r="L3307" s="20">
        <v>6.3940000000000004E-4</v>
      </c>
      <c r="M3307" s="20">
        <v>0.11566216435185185</v>
      </c>
      <c r="N3307" s="1">
        <v>0</v>
      </c>
      <c r="O3307" s="5">
        <v>0</v>
      </c>
      <c r="P3307" s="5">
        <v>100</v>
      </c>
      <c r="Q3307" s="1">
        <v>0</v>
      </c>
      <c r="R3307" s="1">
        <v>15</v>
      </c>
      <c r="S3307" s="6">
        <v>2002.2282</v>
      </c>
      <c r="T3307" s="6">
        <v>800.89128000000005</v>
      </c>
      <c r="W3307" s="1"/>
      <c r="X3307" s="1"/>
      <c r="Y3307" s="1"/>
      <c r="AC3307" s="1"/>
      <c r="AF3307" s="1"/>
      <c r="AG3307" s="1"/>
    </row>
    <row r="3308" spans="1:33" hidden="1" x14ac:dyDescent="0.25">
      <c r="A3308" s="1">
        <v>16</v>
      </c>
      <c r="B3308" s="1">
        <v>2017</v>
      </c>
      <c r="C3308" s="1">
        <v>354160416</v>
      </c>
      <c r="D3308" s="44" t="s">
        <v>515</v>
      </c>
      <c r="E3308" s="20">
        <v>0</v>
      </c>
      <c r="F3308" s="20">
        <v>0</v>
      </c>
      <c r="G3308" s="20">
        <v>0</v>
      </c>
      <c r="H3308" s="20">
        <v>0</v>
      </c>
      <c r="I3308" s="20">
        <v>0</v>
      </c>
      <c r="J3308" s="20">
        <v>0</v>
      </c>
      <c r="K3308" s="20">
        <v>0</v>
      </c>
      <c r="L3308" s="20">
        <v>1.1600000000000001E-5</v>
      </c>
      <c r="M3308" s="20">
        <v>0</v>
      </c>
      <c r="N3308" s="1">
        <v>0</v>
      </c>
      <c r="O3308" s="5">
        <v>0</v>
      </c>
      <c r="P3308" s="5">
        <v>100</v>
      </c>
      <c r="Q3308" s="1">
        <v>0</v>
      </c>
      <c r="R3308" s="1">
        <v>3</v>
      </c>
      <c r="S3308" s="6"/>
      <c r="T3308" s="6"/>
      <c r="W3308" s="1"/>
      <c r="X3308" s="1"/>
      <c r="Y3308" s="1"/>
      <c r="AC3308" s="1"/>
      <c r="AF3308" s="1"/>
      <c r="AG3308" s="1"/>
    </row>
    <row r="3309" spans="1:33" hidden="1" x14ac:dyDescent="0.25">
      <c r="A3309" s="1">
        <v>19</v>
      </c>
      <c r="B3309" s="1">
        <v>2017</v>
      </c>
      <c r="C3309" s="1">
        <v>354160419</v>
      </c>
      <c r="D3309" s="44" t="s">
        <v>515</v>
      </c>
      <c r="E3309" s="20">
        <v>0.48</v>
      </c>
      <c r="F3309" s="20">
        <v>0.39</v>
      </c>
      <c r="G3309" s="20">
        <v>0.09</v>
      </c>
      <c r="H3309" s="20">
        <v>0</v>
      </c>
      <c r="I3309" s="20">
        <v>0.18</v>
      </c>
      <c r="J3309" s="20">
        <v>0.17100000000000001</v>
      </c>
      <c r="K3309" s="20">
        <v>0.11</v>
      </c>
      <c r="L3309" s="20">
        <v>1.5635400000000001E-2</v>
      </c>
      <c r="M3309" s="20">
        <v>0.10389914538194445</v>
      </c>
      <c r="N3309" s="1">
        <v>5</v>
      </c>
      <c r="O3309" s="5">
        <v>19.3</v>
      </c>
      <c r="P3309" s="5">
        <v>80.7</v>
      </c>
      <c r="Q3309" s="1">
        <v>11</v>
      </c>
      <c r="R3309" s="1">
        <v>46</v>
      </c>
      <c r="S3309" s="6">
        <v>1798.2</v>
      </c>
      <c r="T3309" s="6">
        <v>1798.2</v>
      </c>
      <c r="W3309" s="1"/>
      <c r="X3309" s="1"/>
      <c r="Y3309" s="1"/>
      <c r="AC3309" s="1"/>
      <c r="AF3309" s="1"/>
      <c r="AG3309" s="1"/>
    </row>
    <row r="3310" spans="1:33" hidden="1" x14ac:dyDescent="0.25">
      <c r="A3310" s="1">
        <v>20</v>
      </c>
      <c r="B3310" s="1">
        <v>2017</v>
      </c>
      <c r="C3310" s="1">
        <v>354160420</v>
      </c>
      <c r="D3310" s="44" t="s">
        <v>515</v>
      </c>
      <c r="E3310" s="20">
        <v>0.64</v>
      </c>
      <c r="F3310" s="20">
        <v>0.64</v>
      </c>
      <c r="G3310" s="20">
        <v>0</v>
      </c>
      <c r="H3310" s="20">
        <v>0</v>
      </c>
      <c r="I3310" s="20">
        <v>0</v>
      </c>
      <c r="J3310" s="20">
        <v>0</v>
      </c>
      <c r="K3310" s="20">
        <v>0</v>
      </c>
      <c r="L3310" s="20">
        <v>0.63660870000000003</v>
      </c>
      <c r="M3310" s="20">
        <v>0</v>
      </c>
      <c r="N3310" s="1">
        <v>1</v>
      </c>
      <c r="O3310" s="5">
        <v>66.67</v>
      </c>
      <c r="P3310" s="5">
        <v>33.33</v>
      </c>
      <c r="Q3310" s="1">
        <v>2</v>
      </c>
      <c r="R3310" s="1">
        <v>1</v>
      </c>
      <c r="S3310" s="6"/>
      <c r="T3310" s="6"/>
      <c r="W3310" s="1"/>
      <c r="X3310" s="1"/>
      <c r="Y3310" s="1"/>
      <c r="AC3310" s="1"/>
      <c r="AF3310" s="1"/>
      <c r="AG3310" s="1"/>
    </row>
    <row r="3311" spans="1:33" hidden="1" x14ac:dyDescent="0.25">
      <c r="A3311" s="1">
        <v>10</v>
      </c>
      <c r="B3311" s="1">
        <v>2017</v>
      </c>
      <c r="C3311" s="1">
        <v>354165310</v>
      </c>
      <c r="D3311" s="44" t="s">
        <v>516</v>
      </c>
      <c r="E3311" s="20">
        <v>0.24</v>
      </c>
      <c r="F3311" s="20">
        <v>0.24</v>
      </c>
      <c r="G3311" s="20">
        <v>0</v>
      </c>
      <c r="H3311" s="20">
        <v>0</v>
      </c>
      <c r="I3311" s="20">
        <v>0</v>
      </c>
      <c r="J3311" s="20">
        <v>0</v>
      </c>
      <c r="K3311" s="20">
        <v>0.24</v>
      </c>
      <c r="L3311" s="20">
        <v>2.9585000000000002E-3</v>
      </c>
      <c r="M3311" s="20">
        <v>2.9869927083333329E-3</v>
      </c>
      <c r="N3311" s="1">
        <v>27</v>
      </c>
      <c r="O3311" s="5">
        <v>68.97</v>
      </c>
      <c r="P3311" s="5">
        <v>31.03</v>
      </c>
      <c r="Q3311" s="1">
        <v>20</v>
      </c>
      <c r="R3311" s="1">
        <v>9</v>
      </c>
      <c r="S3311" s="6">
        <v>34.747930799999999</v>
      </c>
      <c r="T3311" s="6">
        <v>34.747930799999999</v>
      </c>
      <c r="W3311" s="1"/>
      <c r="X3311" s="1"/>
      <c r="Y3311" s="1"/>
      <c r="AC3311" s="1"/>
      <c r="AF3311" s="1"/>
      <c r="AG3311" s="1"/>
    </row>
    <row r="3312" spans="1:33" hidden="1" x14ac:dyDescent="0.25">
      <c r="A3312" s="1">
        <v>17</v>
      </c>
      <c r="B3312" s="1">
        <v>2017</v>
      </c>
      <c r="C3312" s="1">
        <v>354170317</v>
      </c>
      <c r="D3312" s="44" t="s">
        <v>517</v>
      </c>
      <c r="E3312" s="20">
        <v>0.03</v>
      </c>
      <c r="F3312" s="20">
        <v>0.03</v>
      </c>
      <c r="G3312" s="20">
        <v>0</v>
      </c>
      <c r="H3312" s="20">
        <v>0</v>
      </c>
      <c r="I3312" s="20">
        <v>0</v>
      </c>
      <c r="J3312" s="20">
        <v>2.4E-2</v>
      </c>
      <c r="K3312" s="20">
        <v>0.01</v>
      </c>
      <c r="L3312" s="20">
        <v>2.3200000000000001E-5</v>
      </c>
      <c r="M3312" s="20">
        <v>3.7636428708333336E-2</v>
      </c>
      <c r="N3312" s="1">
        <v>2</v>
      </c>
      <c r="O3312" s="5">
        <v>42.86</v>
      </c>
      <c r="P3312" s="5">
        <v>57.14</v>
      </c>
      <c r="Q3312" s="1">
        <v>3</v>
      </c>
      <c r="R3312" s="1">
        <v>4</v>
      </c>
      <c r="S3312" s="6">
        <v>634.84368840000002</v>
      </c>
      <c r="T3312" s="6">
        <v>634.84368840000002</v>
      </c>
      <c r="W3312" s="1"/>
      <c r="X3312" s="1"/>
      <c r="Y3312" s="1"/>
      <c r="AC3312" s="1"/>
      <c r="AF3312" s="1"/>
      <c r="AG3312" s="1"/>
    </row>
    <row r="3313" spans="1:33" hidden="1" x14ac:dyDescent="0.25">
      <c r="A3313" s="1">
        <v>21</v>
      </c>
      <c r="B3313" s="1">
        <v>2017</v>
      </c>
      <c r="C3313" s="1">
        <v>354170321</v>
      </c>
      <c r="D3313" s="44" t="s">
        <v>517</v>
      </c>
      <c r="E3313" s="20">
        <v>0.35</v>
      </c>
      <c r="F3313" s="20">
        <v>0.22</v>
      </c>
      <c r="G3313" s="20">
        <v>0.13</v>
      </c>
      <c r="H3313" s="20">
        <v>0</v>
      </c>
      <c r="I3313" s="20">
        <v>0</v>
      </c>
      <c r="J3313" s="20">
        <v>0.16200000000000001</v>
      </c>
      <c r="K3313" s="20">
        <v>0.19</v>
      </c>
      <c r="L3313" s="20">
        <v>4.1526000000000002E-3</v>
      </c>
      <c r="M3313" s="20">
        <v>0</v>
      </c>
      <c r="N3313" s="1">
        <v>1</v>
      </c>
      <c r="O3313" s="5">
        <v>36.67</v>
      </c>
      <c r="P3313" s="5">
        <v>63.33</v>
      </c>
      <c r="Q3313" s="1">
        <v>11</v>
      </c>
      <c r="R3313" s="1">
        <v>19</v>
      </c>
      <c r="S3313" s="6"/>
      <c r="T3313" s="6"/>
      <c r="W3313" s="1"/>
      <c r="X3313" s="1"/>
      <c r="Y3313" s="1"/>
      <c r="AC3313" s="1"/>
      <c r="AF3313" s="1"/>
      <c r="AG3313" s="1"/>
    </row>
    <row r="3314" spans="1:33" hidden="1" x14ac:dyDescent="0.25">
      <c r="A3314" s="1">
        <v>20</v>
      </c>
      <c r="B3314" s="1">
        <v>2017</v>
      </c>
      <c r="C3314" s="1">
        <v>354180220</v>
      </c>
      <c r="D3314" s="44" t="s">
        <v>518</v>
      </c>
      <c r="E3314" s="20">
        <v>0.18000000000000002</v>
      </c>
      <c r="F3314" s="20">
        <v>0.17</v>
      </c>
      <c r="G3314" s="20">
        <v>0.01</v>
      </c>
      <c r="H3314" s="20">
        <v>0</v>
      </c>
      <c r="I3314" s="20">
        <v>7.0000000000000001E-3</v>
      </c>
      <c r="J3314" s="20">
        <v>0.16700000000000001</v>
      </c>
      <c r="K3314" s="20">
        <v>0</v>
      </c>
      <c r="L3314" s="20">
        <v>1.3889E-3</v>
      </c>
      <c r="M3314" s="20">
        <v>8.1666666666666658E-3</v>
      </c>
      <c r="N3314" s="1">
        <v>3</v>
      </c>
      <c r="O3314" s="5">
        <v>14.29</v>
      </c>
      <c r="P3314" s="5">
        <v>85.71</v>
      </c>
      <c r="Q3314" s="1">
        <v>1</v>
      </c>
      <c r="R3314" s="1">
        <v>6</v>
      </c>
      <c r="S3314" s="6">
        <v>149.85</v>
      </c>
      <c r="T3314" s="6">
        <v>149.85</v>
      </c>
      <c r="W3314" s="1"/>
      <c r="X3314" s="1"/>
      <c r="Y3314" s="1"/>
      <c r="AC3314" s="1"/>
      <c r="AF3314" s="1"/>
      <c r="AG3314" s="1"/>
    </row>
    <row r="3315" spans="1:33" hidden="1" x14ac:dyDescent="0.25">
      <c r="A3315" s="1">
        <v>2</v>
      </c>
      <c r="B3315" s="1">
        <v>2017</v>
      </c>
      <c r="C3315" s="1">
        <v>35419012</v>
      </c>
      <c r="D3315" s="44" t="s">
        <v>519</v>
      </c>
      <c r="E3315" s="20">
        <v>0.04</v>
      </c>
      <c r="F3315" s="20">
        <v>0.04</v>
      </c>
      <c r="G3315" s="20">
        <v>0</v>
      </c>
      <c r="H3315" s="20">
        <v>0</v>
      </c>
      <c r="I3315" s="20">
        <v>3.4000000000000002E-2</v>
      </c>
      <c r="J3315" s="20">
        <v>1E-3</v>
      </c>
      <c r="K3315" s="20">
        <v>0</v>
      </c>
      <c r="L3315" s="20">
        <v>3.6830000000000001E-3</v>
      </c>
      <c r="M3315" s="20">
        <v>2.4694769531249997E-2</v>
      </c>
      <c r="N3315" s="1">
        <v>3</v>
      </c>
      <c r="O3315" s="5">
        <v>50</v>
      </c>
      <c r="P3315" s="5">
        <v>50</v>
      </c>
      <c r="Q3315" s="1">
        <v>7</v>
      </c>
      <c r="R3315" s="1">
        <v>7</v>
      </c>
      <c r="S3315" s="6">
        <v>399.14208000000002</v>
      </c>
      <c r="T3315" s="6">
        <v>135.70830720000001</v>
      </c>
      <c r="W3315" s="1"/>
      <c r="X3315" s="1"/>
      <c r="Y3315" s="1"/>
      <c r="AC3315" s="1"/>
      <c r="AF3315" s="1"/>
      <c r="AG3315" s="1"/>
    </row>
    <row r="3316" spans="1:33" hidden="1" x14ac:dyDescent="0.25">
      <c r="A3316" s="1">
        <v>20</v>
      </c>
      <c r="B3316" s="1">
        <v>2017</v>
      </c>
      <c r="C3316" s="1">
        <v>354200820</v>
      </c>
      <c r="D3316" s="44" t="s">
        <v>520</v>
      </c>
      <c r="E3316" s="20">
        <v>0.02</v>
      </c>
      <c r="F3316" s="20">
        <v>0</v>
      </c>
      <c r="G3316" s="20">
        <v>0.02</v>
      </c>
      <c r="H3316" s="20">
        <v>0</v>
      </c>
      <c r="I3316" s="20">
        <v>1.6E-2</v>
      </c>
      <c r="J3316" s="20">
        <v>1E-3</v>
      </c>
      <c r="K3316" s="20">
        <v>0</v>
      </c>
      <c r="L3316" s="20">
        <v>0</v>
      </c>
      <c r="M3316" s="20">
        <v>1.6549479166666665E-2</v>
      </c>
      <c r="N3316" s="1">
        <v>0</v>
      </c>
      <c r="O3316" s="5">
        <v>0</v>
      </c>
      <c r="P3316" s="5">
        <v>100</v>
      </c>
      <c r="Q3316" s="1">
        <v>0</v>
      </c>
      <c r="R3316" s="1">
        <v>8</v>
      </c>
      <c r="S3316" s="6">
        <v>318.61687499999999</v>
      </c>
      <c r="T3316" s="6">
        <v>318.61687499999999</v>
      </c>
      <c r="W3316" s="1"/>
      <c r="X3316" s="1"/>
      <c r="Y3316" s="1"/>
      <c r="AC3316" s="1"/>
      <c r="AF3316" s="1"/>
      <c r="AG3316" s="1"/>
    </row>
    <row r="3317" spans="1:33" hidden="1" x14ac:dyDescent="0.25">
      <c r="A3317" s="1">
        <v>21</v>
      </c>
      <c r="B3317" s="1">
        <v>2017</v>
      </c>
      <c r="C3317" s="1">
        <v>354200821</v>
      </c>
      <c r="D3317" s="44" t="s">
        <v>520</v>
      </c>
      <c r="E3317" s="20">
        <v>0</v>
      </c>
      <c r="F3317" s="20">
        <v>0</v>
      </c>
      <c r="G3317" s="20">
        <v>0</v>
      </c>
      <c r="H3317" s="20">
        <v>0</v>
      </c>
      <c r="I3317" s="20">
        <v>0</v>
      </c>
      <c r="J3317" s="20">
        <v>0</v>
      </c>
      <c r="K3317" s="20">
        <v>0</v>
      </c>
      <c r="L3317" s="20">
        <v>2.5228E-3</v>
      </c>
      <c r="M3317" s="20">
        <v>0</v>
      </c>
      <c r="N3317" s="1">
        <v>3</v>
      </c>
      <c r="O3317" s="5">
        <v>66.67</v>
      </c>
      <c r="P3317" s="5">
        <v>33.33</v>
      </c>
      <c r="Q3317" s="1">
        <v>2</v>
      </c>
      <c r="R3317" s="1">
        <v>1</v>
      </c>
      <c r="S3317" s="6"/>
      <c r="T3317" s="6"/>
      <c r="W3317" s="1"/>
      <c r="X3317" s="1"/>
      <c r="Y3317" s="1"/>
      <c r="AC3317" s="1"/>
      <c r="AF3317" s="1"/>
      <c r="AG3317" s="1"/>
    </row>
    <row r="3318" spans="1:33" hidden="1" x14ac:dyDescent="0.25">
      <c r="A3318" s="1">
        <v>5</v>
      </c>
      <c r="B3318" s="1">
        <v>2017</v>
      </c>
      <c r="C3318" s="1">
        <v>35421075</v>
      </c>
      <c r="D3318" s="44" t="s">
        <v>521</v>
      </c>
      <c r="E3318" s="20">
        <v>0.58000000000000007</v>
      </c>
      <c r="F3318" s="20">
        <v>0.54</v>
      </c>
      <c r="G3318" s="20">
        <v>0.04</v>
      </c>
      <c r="H3318" s="20">
        <v>0</v>
      </c>
      <c r="I3318" s="20">
        <v>0.03</v>
      </c>
      <c r="J3318" s="20">
        <v>0.54300000000000004</v>
      </c>
      <c r="K3318" s="20">
        <v>0</v>
      </c>
      <c r="L3318" s="20">
        <v>3.2336999999999999E-3</v>
      </c>
      <c r="M3318" s="20">
        <v>2.0320411458333333E-2</v>
      </c>
      <c r="N3318" s="1">
        <v>7</v>
      </c>
      <c r="O3318" s="5">
        <v>19.23</v>
      </c>
      <c r="P3318" s="5">
        <v>80.77</v>
      </c>
      <c r="Q3318" s="1">
        <v>5</v>
      </c>
      <c r="R3318" s="1">
        <v>21</v>
      </c>
      <c r="S3318" s="6">
        <v>430.97399999999999</v>
      </c>
      <c r="T3318" s="6">
        <v>0</v>
      </c>
      <c r="W3318" s="1"/>
      <c r="X3318" s="1"/>
      <c r="Y3318" s="1"/>
      <c r="AC3318" s="1"/>
      <c r="AF3318" s="1"/>
      <c r="AG3318" s="1"/>
    </row>
    <row r="3319" spans="1:33" hidden="1" x14ac:dyDescent="0.25">
      <c r="A3319" s="1">
        <v>10</v>
      </c>
      <c r="B3319" s="1">
        <v>2017</v>
      </c>
      <c r="C3319" s="1">
        <v>354210710</v>
      </c>
      <c r="D3319" s="44" t="s">
        <v>521</v>
      </c>
      <c r="E3319" s="20">
        <v>0.03</v>
      </c>
      <c r="F3319" s="20">
        <v>0.03</v>
      </c>
      <c r="G3319" s="20">
        <v>0</v>
      </c>
      <c r="H3319" s="20">
        <v>0</v>
      </c>
      <c r="I3319" s="20">
        <v>0</v>
      </c>
      <c r="J3319" s="20">
        <v>0</v>
      </c>
      <c r="K3319" s="20">
        <v>0.03</v>
      </c>
      <c r="L3319" s="20">
        <v>5.6712999999999998E-3</v>
      </c>
      <c r="M3319" s="20">
        <v>0</v>
      </c>
      <c r="N3319" s="1">
        <v>4</v>
      </c>
      <c r="O3319" s="5">
        <v>75</v>
      </c>
      <c r="P3319" s="5">
        <v>25</v>
      </c>
      <c r="Q3319" s="1">
        <v>3</v>
      </c>
      <c r="R3319" s="1">
        <v>1</v>
      </c>
      <c r="S3319" s="6"/>
      <c r="T3319" s="6"/>
      <c r="W3319" s="1"/>
      <c r="X3319" s="1"/>
      <c r="Y3319" s="1"/>
      <c r="AC3319" s="1"/>
      <c r="AF3319" s="1"/>
      <c r="AG3319" s="1"/>
    </row>
    <row r="3320" spans="1:33" hidden="1" x14ac:dyDescent="0.25">
      <c r="A3320" s="1">
        <v>17</v>
      </c>
      <c r="B3320" s="1">
        <v>2017</v>
      </c>
      <c r="C3320" s="1">
        <v>354220617</v>
      </c>
      <c r="D3320" s="44" t="s">
        <v>522</v>
      </c>
      <c r="E3320" s="20">
        <v>0.02</v>
      </c>
      <c r="F3320" s="20">
        <v>0.01</v>
      </c>
      <c r="G3320" s="20">
        <v>0.01</v>
      </c>
      <c r="H3320" s="20">
        <v>0</v>
      </c>
      <c r="I3320" s="20">
        <v>0</v>
      </c>
      <c r="J3320" s="20">
        <v>0.01</v>
      </c>
      <c r="K3320" s="20">
        <v>0.01</v>
      </c>
      <c r="L3320" s="20">
        <v>3.003E-3</v>
      </c>
      <c r="M3320" s="20">
        <v>8.76600533125E-2</v>
      </c>
      <c r="N3320" s="1">
        <v>2</v>
      </c>
      <c r="O3320" s="5">
        <v>33.33</v>
      </c>
      <c r="P3320" s="5">
        <v>66.67</v>
      </c>
      <c r="Q3320" s="1">
        <v>9</v>
      </c>
      <c r="R3320" s="1">
        <v>18</v>
      </c>
      <c r="S3320" s="6">
        <v>1342.8828000000001</v>
      </c>
      <c r="T3320" s="6">
        <v>1342.8828000000001</v>
      </c>
      <c r="W3320" s="1"/>
      <c r="X3320" s="1"/>
      <c r="Y3320" s="1"/>
      <c r="AC3320" s="1"/>
      <c r="AF3320" s="1"/>
      <c r="AG3320" s="1"/>
    </row>
    <row r="3321" spans="1:33" hidden="1" x14ac:dyDescent="0.25">
      <c r="A3321" s="1">
        <v>21</v>
      </c>
      <c r="B3321" s="1">
        <v>2017</v>
      </c>
      <c r="C3321" s="1">
        <v>354220621</v>
      </c>
      <c r="D3321" s="44" t="s">
        <v>522</v>
      </c>
      <c r="E3321" s="20">
        <v>0.17</v>
      </c>
      <c r="F3321" s="20">
        <v>0.17</v>
      </c>
      <c r="G3321" s="20">
        <v>0</v>
      </c>
      <c r="H3321" s="20">
        <v>0</v>
      </c>
      <c r="I3321" s="20">
        <v>0</v>
      </c>
      <c r="J3321" s="20">
        <v>7.0999999999999994E-2</v>
      </c>
      <c r="K3321" s="20">
        <v>0.1</v>
      </c>
      <c r="L3321" s="20">
        <v>5.2099999999999999E-5</v>
      </c>
      <c r="M3321" s="20">
        <v>0</v>
      </c>
      <c r="N3321" s="1">
        <v>6</v>
      </c>
      <c r="O3321" s="5">
        <v>62.5</v>
      </c>
      <c r="P3321" s="5">
        <v>37.5</v>
      </c>
      <c r="Q3321" s="1">
        <v>5</v>
      </c>
      <c r="R3321" s="1">
        <v>3</v>
      </c>
      <c r="S3321" s="6"/>
      <c r="T3321" s="6"/>
      <c r="W3321" s="1"/>
      <c r="X3321" s="1"/>
      <c r="Y3321" s="1"/>
      <c r="AC3321" s="1"/>
      <c r="AF3321" s="1"/>
      <c r="AG3321" s="1"/>
    </row>
    <row r="3322" spans="1:33" hidden="1" x14ac:dyDescent="0.25">
      <c r="A3322" s="1">
        <v>22</v>
      </c>
      <c r="B3322" s="1">
        <v>2017</v>
      </c>
      <c r="C3322" s="1">
        <v>354220622</v>
      </c>
      <c r="D3322" s="44" t="s">
        <v>522</v>
      </c>
      <c r="E3322" s="20">
        <v>0.01</v>
      </c>
      <c r="F3322" s="20">
        <v>0.01</v>
      </c>
      <c r="G3322" s="20">
        <v>0</v>
      </c>
      <c r="H3322" s="20">
        <v>0</v>
      </c>
      <c r="I3322" s="20">
        <v>0</v>
      </c>
      <c r="J3322" s="20">
        <v>0</v>
      </c>
      <c r="K3322" s="20">
        <v>0.01</v>
      </c>
      <c r="L3322" s="20">
        <v>1.6780000000000001E-4</v>
      </c>
      <c r="M3322" s="20">
        <v>0</v>
      </c>
      <c r="N3322" s="1">
        <v>1</v>
      </c>
      <c r="O3322" s="5">
        <v>66.67</v>
      </c>
      <c r="P3322" s="5">
        <v>33.33</v>
      </c>
      <c r="Q3322" s="1">
        <v>2</v>
      </c>
      <c r="R3322" s="1">
        <v>1</v>
      </c>
      <c r="S3322" s="6"/>
      <c r="T3322" s="6"/>
      <c r="W3322" s="1"/>
      <c r="X3322" s="1"/>
      <c r="Y3322" s="1"/>
      <c r="AC3322" s="1"/>
      <c r="AF3322" s="1"/>
      <c r="AG3322" s="1"/>
    </row>
    <row r="3323" spans="1:33" hidden="1" x14ac:dyDescent="0.25">
      <c r="A3323" s="1">
        <v>2</v>
      </c>
      <c r="B3323" s="1">
        <v>2017</v>
      </c>
      <c r="C3323" s="1">
        <v>35423052</v>
      </c>
      <c r="D3323" s="44" t="s">
        <v>523</v>
      </c>
      <c r="E3323" s="20">
        <v>0.01</v>
      </c>
      <c r="F3323" s="20">
        <v>0.01</v>
      </c>
      <c r="G3323" s="20">
        <v>0</v>
      </c>
      <c r="H3323" s="20">
        <v>0.01</v>
      </c>
      <c r="I3323" s="20">
        <v>5.0000000000000001E-3</v>
      </c>
      <c r="J3323" s="20">
        <v>0</v>
      </c>
      <c r="K3323" s="20">
        <v>0</v>
      </c>
      <c r="L3323" s="20">
        <v>5.2712999999999996E-3</v>
      </c>
      <c r="M3323" s="20">
        <v>4.4764945312499999E-3</v>
      </c>
      <c r="N3323" s="1">
        <v>19</v>
      </c>
      <c r="O3323" s="5">
        <v>82.35</v>
      </c>
      <c r="P3323" s="5">
        <v>17.649999999999999</v>
      </c>
      <c r="Q3323" s="1">
        <v>14</v>
      </c>
      <c r="R3323" s="1">
        <v>3</v>
      </c>
      <c r="S3323" s="6">
        <v>60.013661399999997</v>
      </c>
      <c r="T3323" s="6">
        <v>60.013661399999997</v>
      </c>
      <c r="W3323" s="1"/>
      <c r="X3323" s="1"/>
      <c r="Y3323" s="1"/>
      <c r="AC3323" s="1"/>
      <c r="AF3323" s="1"/>
      <c r="AG3323" s="1"/>
    </row>
    <row r="3324" spans="1:33" hidden="1" x14ac:dyDescent="0.25">
      <c r="A3324" s="1">
        <v>21</v>
      </c>
      <c r="B3324" s="1">
        <v>2017</v>
      </c>
      <c r="C3324" s="1">
        <v>354240421</v>
      </c>
      <c r="D3324" s="44" t="s">
        <v>524</v>
      </c>
      <c r="E3324" s="20">
        <v>0</v>
      </c>
      <c r="F3324" s="20">
        <v>0</v>
      </c>
      <c r="G3324" s="20">
        <v>0</v>
      </c>
      <c r="H3324" s="20">
        <v>0</v>
      </c>
      <c r="I3324" s="20">
        <v>0</v>
      </c>
      <c r="J3324" s="20">
        <v>0</v>
      </c>
      <c r="K3324" s="20">
        <v>0</v>
      </c>
      <c r="L3324" s="20">
        <v>1.3300000000000001E-4</v>
      </c>
      <c r="M3324" s="20">
        <v>0</v>
      </c>
      <c r="N3324" s="1">
        <v>0</v>
      </c>
      <c r="O3324" s="5">
        <v>0</v>
      </c>
      <c r="P3324" s="5">
        <v>100</v>
      </c>
      <c r="Q3324" s="1">
        <v>0</v>
      </c>
      <c r="R3324" s="1">
        <v>3</v>
      </c>
      <c r="S3324" s="6"/>
      <c r="T3324" s="6"/>
      <c r="W3324" s="1"/>
      <c r="X3324" s="1"/>
      <c r="Y3324" s="1"/>
      <c r="AC3324" s="1"/>
      <c r="AF3324" s="1"/>
      <c r="AG3324" s="1"/>
    </row>
    <row r="3325" spans="1:33" hidden="1" x14ac:dyDescent="0.25">
      <c r="A3325" s="1">
        <v>22</v>
      </c>
      <c r="B3325" s="1">
        <v>2017</v>
      </c>
      <c r="C3325" s="1">
        <v>354240422</v>
      </c>
      <c r="D3325" s="44" t="s">
        <v>524</v>
      </c>
      <c r="E3325" s="20">
        <v>0.04</v>
      </c>
      <c r="F3325" s="20">
        <v>0</v>
      </c>
      <c r="G3325" s="20">
        <v>0.04</v>
      </c>
      <c r="H3325" s="20">
        <v>0</v>
      </c>
      <c r="I3325" s="20">
        <v>3.2000000000000001E-2</v>
      </c>
      <c r="J3325" s="20">
        <v>6.0000000000000001E-3</v>
      </c>
      <c r="K3325" s="20">
        <v>0</v>
      </c>
      <c r="L3325" s="20">
        <v>2.0907999999999999E-3</v>
      </c>
      <c r="M3325" s="20">
        <v>5.7798896333333329E-2</v>
      </c>
      <c r="N3325" s="1">
        <v>1</v>
      </c>
      <c r="O3325" s="5">
        <v>1.89</v>
      </c>
      <c r="P3325" s="5">
        <v>98.11</v>
      </c>
      <c r="Q3325" s="1">
        <v>1</v>
      </c>
      <c r="R3325" s="1">
        <v>52</v>
      </c>
      <c r="S3325" s="6">
        <v>987.73274879999997</v>
      </c>
      <c r="T3325" s="6">
        <v>987.73274879999997</v>
      </c>
      <c r="W3325" s="1"/>
      <c r="X3325" s="1"/>
      <c r="Y3325" s="1"/>
      <c r="AC3325" s="1"/>
      <c r="AF3325" s="1"/>
      <c r="AG3325" s="1"/>
    </row>
    <row r="3326" spans="1:33" hidden="1" x14ac:dyDescent="0.25">
      <c r="A3326" s="1">
        <v>16</v>
      </c>
      <c r="B3326" s="1">
        <v>2017</v>
      </c>
      <c r="C3326" s="1">
        <v>354250316</v>
      </c>
      <c r="D3326" s="44" t="s">
        <v>525</v>
      </c>
      <c r="E3326" s="20">
        <v>0.69000000000000006</v>
      </c>
      <c r="F3326" s="20">
        <v>0.64</v>
      </c>
      <c r="G3326" s="20">
        <v>0.05</v>
      </c>
      <c r="H3326" s="20">
        <v>0</v>
      </c>
      <c r="I3326" s="20">
        <v>0.01</v>
      </c>
      <c r="J3326" s="20">
        <v>0</v>
      </c>
      <c r="K3326" s="20">
        <v>0.68</v>
      </c>
      <c r="L3326" s="20">
        <v>7.3936000000000002E-3</v>
      </c>
      <c r="M3326" s="20">
        <v>1.8443807552083333E-2</v>
      </c>
      <c r="N3326" s="1">
        <v>1</v>
      </c>
      <c r="O3326" s="5">
        <v>33.33</v>
      </c>
      <c r="P3326" s="5">
        <v>66.67</v>
      </c>
      <c r="Q3326" s="1">
        <v>9</v>
      </c>
      <c r="R3326" s="1">
        <v>18</v>
      </c>
      <c r="S3326" s="6">
        <v>290.84399999999999</v>
      </c>
      <c r="T3326" s="6">
        <v>290.84399999999999</v>
      </c>
      <c r="W3326" s="1"/>
      <c r="X3326" s="1"/>
      <c r="Y3326" s="1"/>
      <c r="AC3326" s="1"/>
      <c r="AF3326" s="1"/>
      <c r="AG3326" s="1"/>
    </row>
    <row r="3327" spans="1:33" hidden="1" x14ac:dyDescent="0.25">
      <c r="A3327" s="1">
        <v>11</v>
      </c>
      <c r="B3327" s="1">
        <v>2017</v>
      </c>
      <c r="C3327" s="1">
        <v>354260211</v>
      </c>
      <c r="D3327" s="44" t="s">
        <v>526</v>
      </c>
      <c r="E3327" s="20">
        <v>0.12</v>
      </c>
      <c r="F3327" s="20">
        <v>0.09</v>
      </c>
      <c r="G3327" s="20">
        <v>0.03</v>
      </c>
      <c r="H3327" s="20">
        <v>0.27</v>
      </c>
      <c r="I3327" s="20">
        <v>5.0000000000000001E-3</v>
      </c>
      <c r="J3327" s="20">
        <v>4.0000000000000001E-3</v>
      </c>
      <c r="K3327" s="20">
        <v>0.08</v>
      </c>
      <c r="L3327" s="20">
        <v>3.6018700000000001E-2</v>
      </c>
      <c r="M3327" s="20">
        <v>0.1539825525648148</v>
      </c>
      <c r="N3327" s="1">
        <v>154</v>
      </c>
      <c r="O3327" s="5">
        <v>55.05</v>
      </c>
      <c r="P3327" s="5">
        <v>44.95</v>
      </c>
      <c r="Q3327" s="1">
        <v>60</v>
      </c>
      <c r="R3327" s="1">
        <v>49</v>
      </c>
      <c r="S3327" s="6">
        <v>2438.0849990000002</v>
      </c>
      <c r="T3327" s="6">
        <v>2438.0849990000002</v>
      </c>
      <c r="W3327" s="1"/>
      <c r="X3327" s="1"/>
      <c r="Y3327" s="1"/>
      <c r="AC3327" s="1"/>
      <c r="AF3327" s="1"/>
      <c r="AG3327" s="1"/>
    </row>
    <row r="3328" spans="1:33" hidden="1" x14ac:dyDescent="0.25">
      <c r="A3328" s="1">
        <v>8</v>
      </c>
      <c r="B3328" s="1">
        <v>2017</v>
      </c>
      <c r="C3328" s="1">
        <v>35427018</v>
      </c>
      <c r="D3328" s="44" t="s">
        <v>527</v>
      </c>
      <c r="E3328" s="20">
        <v>0.1</v>
      </c>
      <c r="F3328" s="20">
        <v>0.03</v>
      </c>
      <c r="G3328" s="20">
        <v>7.0000000000000007E-2</v>
      </c>
      <c r="H3328" s="20">
        <v>0</v>
      </c>
      <c r="I3328" s="20">
        <v>6.7000000000000004E-2</v>
      </c>
      <c r="J3328" s="20">
        <v>3.0000000000000001E-3</v>
      </c>
      <c r="K3328" s="20">
        <v>0.03</v>
      </c>
      <c r="L3328" s="20">
        <v>2.0057999999999999E-3</v>
      </c>
      <c r="M3328" s="20">
        <v>1.7394628125000002E-2</v>
      </c>
      <c r="N3328" s="1">
        <v>4</v>
      </c>
      <c r="O3328" s="5">
        <v>39.29</v>
      </c>
      <c r="P3328" s="5">
        <v>60.71</v>
      </c>
      <c r="Q3328" s="1">
        <v>11</v>
      </c>
      <c r="R3328" s="1">
        <v>17</v>
      </c>
      <c r="S3328" s="6">
        <v>313.524</v>
      </c>
      <c r="T3328" s="6">
        <v>313.524</v>
      </c>
      <c r="W3328" s="1"/>
      <c r="X3328" s="1"/>
      <c r="Y3328" s="1"/>
      <c r="AC3328" s="1"/>
      <c r="AF3328" s="1"/>
      <c r="AG3328" s="1"/>
    </row>
    <row r="3329" spans="1:33" hidden="1" x14ac:dyDescent="0.25">
      <c r="A3329" s="1">
        <v>11</v>
      </c>
      <c r="B3329" s="1">
        <v>2017</v>
      </c>
      <c r="C3329" s="1">
        <v>354280011</v>
      </c>
      <c r="D3329" s="44" t="s">
        <v>528</v>
      </c>
      <c r="E3329" s="20">
        <v>0</v>
      </c>
      <c r="F3329" s="20">
        <v>0</v>
      </c>
      <c r="G3329" s="20">
        <v>0</v>
      </c>
      <c r="H3329" s="20">
        <v>0</v>
      </c>
      <c r="I3329" s="20">
        <v>3.0000000000000001E-3</v>
      </c>
      <c r="J3329" s="20">
        <v>0</v>
      </c>
      <c r="K3329" s="20">
        <v>0</v>
      </c>
      <c r="L3329" s="20">
        <v>0</v>
      </c>
      <c r="M3329" s="20">
        <v>5.7596000000000001E-3</v>
      </c>
      <c r="N3329" s="1">
        <v>3</v>
      </c>
      <c r="O3329" s="5">
        <v>100</v>
      </c>
      <c r="P3329" s="5">
        <v>0</v>
      </c>
      <c r="Q3329" s="1">
        <v>2</v>
      </c>
      <c r="R3329" s="1">
        <v>0</v>
      </c>
      <c r="S3329" s="6">
        <v>30.9801024</v>
      </c>
      <c r="T3329" s="6">
        <v>30.9801024</v>
      </c>
      <c r="W3329" s="1"/>
      <c r="X3329" s="1"/>
      <c r="Y3329" s="1"/>
      <c r="AC3329" s="1"/>
      <c r="AF3329" s="1"/>
      <c r="AG3329" s="1"/>
    </row>
    <row r="3330" spans="1:33" hidden="1" x14ac:dyDescent="0.25">
      <c r="A3330" s="1">
        <v>13</v>
      </c>
      <c r="B3330" s="1">
        <v>2017</v>
      </c>
      <c r="C3330" s="1">
        <v>354290913</v>
      </c>
      <c r="D3330" s="44" t="s">
        <v>529</v>
      </c>
      <c r="E3330" s="20">
        <v>0.22999999999999998</v>
      </c>
      <c r="F3330" s="20">
        <v>0.12</v>
      </c>
      <c r="G3330" s="20">
        <v>0.11</v>
      </c>
      <c r="H3330" s="20">
        <v>0</v>
      </c>
      <c r="I3330" s="20">
        <v>4.3999999999999997E-2</v>
      </c>
      <c r="J3330" s="20">
        <v>0</v>
      </c>
      <c r="K3330" s="20">
        <v>0.17</v>
      </c>
      <c r="L3330" s="20">
        <v>1.2175800000000001E-2</v>
      </c>
      <c r="M3330" s="20">
        <v>3.8679872685185183E-2</v>
      </c>
      <c r="N3330" s="1">
        <v>22</v>
      </c>
      <c r="O3330" s="5">
        <v>34.21</v>
      </c>
      <c r="P3330" s="5">
        <v>65.790000000000006</v>
      </c>
      <c r="Q3330" s="1">
        <v>39</v>
      </c>
      <c r="R3330" s="1">
        <v>75</v>
      </c>
      <c r="S3330" s="6">
        <v>625.96799999999996</v>
      </c>
      <c r="T3330" s="6">
        <v>0</v>
      </c>
      <c r="W3330" s="1"/>
      <c r="X3330" s="1"/>
      <c r="Y3330" s="1"/>
      <c r="AC3330" s="1"/>
      <c r="AF3330" s="1"/>
      <c r="AG3330" s="1"/>
    </row>
    <row r="3331" spans="1:33" hidden="1" x14ac:dyDescent="0.25">
      <c r="A3331" s="1">
        <v>14</v>
      </c>
      <c r="B3331" s="1">
        <v>2017</v>
      </c>
      <c r="C3331" s="1">
        <v>354300614</v>
      </c>
      <c r="D3331" s="44" t="s">
        <v>530</v>
      </c>
      <c r="E3331" s="20">
        <v>0.24</v>
      </c>
      <c r="F3331" s="20">
        <v>0.22</v>
      </c>
      <c r="G3331" s="20">
        <v>0.02</v>
      </c>
      <c r="H3331" s="20">
        <v>0</v>
      </c>
      <c r="I3331" s="20">
        <v>3.5000000000000003E-2</v>
      </c>
      <c r="J3331" s="20">
        <v>4.2000000000000003E-2</v>
      </c>
      <c r="K3331" s="20">
        <v>0.16</v>
      </c>
      <c r="L3331" s="20">
        <v>6.0260000000000001E-4</v>
      </c>
      <c r="M3331" s="20">
        <v>3.7386299270833333E-2</v>
      </c>
      <c r="N3331" s="1">
        <v>39</v>
      </c>
      <c r="O3331" s="5">
        <v>95.24</v>
      </c>
      <c r="P3331" s="5">
        <v>4.76</v>
      </c>
      <c r="Q3331" s="1">
        <v>160</v>
      </c>
      <c r="R3331" s="1">
        <v>8</v>
      </c>
      <c r="S3331" s="6">
        <v>394.3757268</v>
      </c>
      <c r="T3331" s="6">
        <v>354.93815410000002</v>
      </c>
      <c r="W3331" s="1"/>
      <c r="X3331" s="1"/>
      <c r="Y3331" s="1"/>
      <c r="AC3331" s="1"/>
      <c r="AF3331" s="1"/>
      <c r="AG3331" s="1"/>
    </row>
    <row r="3332" spans="1:33" hidden="1" x14ac:dyDescent="0.25">
      <c r="A3332" s="1">
        <v>8</v>
      </c>
      <c r="B3332" s="1">
        <v>2017</v>
      </c>
      <c r="C3332" s="1">
        <v>35431058</v>
      </c>
      <c r="D3332" s="44" t="s">
        <v>531</v>
      </c>
      <c r="E3332" s="20">
        <v>0.4</v>
      </c>
      <c r="F3332" s="20">
        <v>0.37</v>
      </c>
      <c r="G3332" s="20">
        <v>0.03</v>
      </c>
      <c r="H3332" s="20">
        <v>0</v>
      </c>
      <c r="I3332" s="20">
        <v>1.9E-2</v>
      </c>
      <c r="J3332" s="20">
        <v>0</v>
      </c>
      <c r="K3332" s="20">
        <v>0.38</v>
      </c>
      <c r="L3332" s="20">
        <v>2.8541999999999999E-3</v>
      </c>
      <c r="M3332" s="20">
        <v>8.9290031250000013E-3</v>
      </c>
      <c r="N3332" s="1">
        <v>16</v>
      </c>
      <c r="O3332" s="5">
        <v>71.67</v>
      </c>
      <c r="P3332" s="5">
        <v>28.33</v>
      </c>
      <c r="Q3332" s="1">
        <v>43</v>
      </c>
      <c r="R3332" s="1">
        <v>17</v>
      </c>
      <c r="S3332" s="6">
        <v>173.0115504</v>
      </c>
      <c r="T3332" s="6">
        <v>173.0115504</v>
      </c>
      <c r="W3332" s="1"/>
      <c r="X3332" s="1"/>
      <c r="Y3332" s="1"/>
      <c r="AC3332" s="1"/>
      <c r="AF3332" s="1"/>
      <c r="AG3332" s="1"/>
    </row>
    <row r="3333" spans="1:33" hidden="1" x14ac:dyDescent="0.25">
      <c r="A3333" s="1">
        <v>17</v>
      </c>
      <c r="B3333" s="1">
        <v>2017</v>
      </c>
      <c r="C3333" s="1">
        <v>354320417</v>
      </c>
      <c r="D3333" s="44" t="s">
        <v>532</v>
      </c>
      <c r="E3333" s="20">
        <v>0.19</v>
      </c>
      <c r="F3333" s="20">
        <v>0.18</v>
      </c>
      <c r="G3333" s="20">
        <v>0.01</v>
      </c>
      <c r="H3333" s="20">
        <v>0</v>
      </c>
      <c r="I3333" s="20">
        <v>0.01</v>
      </c>
      <c r="J3333" s="20">
        <v>2.3E-2</v>
      </c>
      <c r="K3333" s="20">
        <v>0.16</v>
      </c>
      <c r="L3333" s="20">
        <v>6.4869999999999999E-4</v>
      </c>
      <c r="M3333" s="20">
        <v>8.3809057291666673E-3</v>
      </c>
      <c r="N3333" s="1">
        <v>8</v>
      </c>
      <c r="O3333" s="5">
        <v>48.15</v>
      </c>
      <c r="P3333" s="5">
        <v>51.85</v>
      </c>
      <c r="Q3333" s="1">
        <v>13</v>
      </c>
      <c r="R3333" s="1">
        <v>14</v>
      </c>
      <c r="S3333" s="6">
        <v>163.0468224</v>
      </c>
      <c r="T3333" s="6">
        <v>163.0468224</v>
      </c>
      <c r="W3333" s="1"/>
      <c r="X3333" s="1"/>
      <c r="Y3333" s="1"/>
      <c r="AC3333" s="1"/>
      <c r="AF3333" s="1"/>
      <c r="AG3333" s="1"/>
    </row>
    <row r="3334" spans="1:33" hidden="1" x14ac:dyDescent="0.25">
      <c r="A3334" s="1">
        <v>21</v>
      </c>
      <c r="B3334" s="1">
        <v>2017</v>
      </c>
      <c r="C3334" s="1">
        <v>354323821</v>
      </c>
      <c r="D3334" s="44" t="s">
        <v>533</v>
      </c>
      <c r="E3334" s="20">
        <v>0</v>
      </c>
      <c r="F3334" s="20">
        <v>0</v>
      </c>
      <c r="G3334" s="20">
        <v>0</v>
      </c>
      <c r="H3334" s="20">
        <v>0</v>
      </c>
      <c r="I3334" s="20">
        <v>0</v>
      </c>
      <c r="J3334" s="20">
        <v>0</v>
      </c>
      <c r="K3334" s="20">
        <v>0</v>
      </c>
      <c r="L3334" s="20">
        <v>1.215E-4</v>
      </c>
      <c r="M3334" s="20">
        <v>5.0545039062500005E-3</v>
      </c>
      <c r="N3334" s="1">
        <v>0</v>
      </c>
      <c r="O3334" s="5">
        <v>0</v>
      </c>
      <c r="P3334" s="5">
        <v>100</v>
      </c>
      <c r="Q3334" s="1">
        <v>0</v>
      </c>
      <c r="R3334" s="1">
        <v>2</v>
      </c>
      <c r="S3334" s="6">
        <v>99.0677898</v>
      </c>
      <c r="T3334" s="6">
        <v>99.0677898</v>
      </c>
      <c r="W3334" s="1"/>
      <c r="X3334" s="1"/>
      <c r="Y3334" s="1"/>
      <c r="AC3334" s="1"/>
      <c r="AF3334" s="1"/>
      <c r="AG3334" s="1"/>
    </row>
    <row r="3335" spans="1:33" hidden="1" x14ac:dyDescent="0.25">
      <c r="A3335" s="1">
        <v>14</v>
      </c>
      <c r="B3335" s="1">
        <v>2017</v>
      </c>
      <c r="C3335" s="1">
        <v>354325314</v>
      </c>
      <c r="D3335" s="44" t="s">
        <v>534</v>
      </c>
      <c r="E3335" s="20">
        <v>0.14000000000000001</v>
      </c>
      <c r="F3335" s="20">
        <v>0.14000000000000001</v>
      </c>
      <c r="G3335" s="20">
        <v>0</v>
      </c>
      <c r="H3335" s="20">
        <v>0</v>
      </c>
      <c r="I3335" s="20">
        <v>4.0000000000000001E-3</v>
      </c>
      <c r="J3335" s="20">
        <v>0.13700000000000001</v>
      </c>
      <c r="K3335" s="20">
        <v>0.01</v>
      </c>
      <c r="L3335" s="20">
        <v>1.1854000000000001E-3</v>
      </c>
      <c r="M3335" s="20">
        <v>1.7179720833333335E-2</v>
      </c>
      <c r="N3335" s="1">
        <v>5</v>
      </c>
      <c r="O3335" s="5">
        <v>77.78</v>
      </c>
      <c r="P3335" s="5">
        <v>22.22</v>
      </c>
      <c r="Q3335" s="1">
        <v>14</v>
      </c>
      <c r="R3335" s="1">
        <v>4</v>
      </c>
      <c r="S3335" s="6">
        <v>131.274</v>
      </c>
      <c r="T3335" s="6">
        <v>131.274</v>
      </c>
      <c r="W3335" s="1"/>
      <c r="X3335" s="1"/>
      <c r="Y3335" s="1"/>
      <c r="AC3335" s="1"/>
      <c r="AF3335" s="1"/>
      <c r="AG3335" s="1"/>
    </row>
    <row r="3336" spans="1:33" hidden="1" x14ac:dyDescent="0.25">
      <c r="A3336" s="1">
        <v>6</v>
      </c>
      <c r="B3336" s="1">
        <v>2017</v>
      </c>
      <c r="C3336" s="1">
        <v>35433036</v>
      </c>
      <c r="D3336" s="44" t="s">
        <v>535</v>
      </c>
      <c r="E3336" s="20">
        <v>0.02</v>
      </c>
      <c r="F3336" s="20">
        <v>0</v>
      </c>
      <c r="G3336" s="20">
        <v>0.02</v>
      </c>
      <c r="H3336" s="20">
        <v>0</v>
      </c>
      <c r="I3336" s="20">
        <v>0</v>
      </c>
      <c r="J3336" s="20">
        <v>1.2E-2</v>
      </c>
      <c r="K3336" s="20">
        <v>0</v>
      </c>
      <c r="L3336" s="20">
        <v>9.7293999999999992E-3</v>
      </c>
      <c r="M3336" s="20">
        <v>0.36894109814236109</v>
      </c>
      <c r="N3336" s="1">
        <v>7</v>
      </c>
      <c r="O3336" s="5">
        <v>20.45</v>
      </c>
      <c r="P3336" s="5">
        <v>79.55</v>
      </c>
      <c r="Q3336" s="1">
        <v>9</v>
      </c>
      <c r="R3336" s="1">
        <v>35</v>
      </c>
      <c r="S3336" s="6">
        <v>4667.0464659999998</v>
      </c>
      <c r="T3336" s="6">
        <v>3266.9325260000001</v>
      </c>
      <c r="W3336" s="1"/>
      <c r="X3336" s="1"/>
      <c r="Y3336" s="1"/>
      <c r="AC3336" s="1"/>
      <c r="AF3336" s="1"/>
      <c r="AG3336" s="1"/>
    </row>
    <row r="3337" spans="1:33" hidden="1" x14ac:dyDescent="0.25">
      <c r="A3337" s="1">
        <v>4</v>
      </c>
      <c r="B3337" s="1">
        <v>2017</v>
      </c>
      <c r="C3337" s="1">
        <v>35434024</v>
      </c>
      <c r="D3337" s="44" t="s">
        <v>536</v>
      </c>
      <c r="E3337" s="20">
        <v>5.24</v>
      </c>
      <c r="F3337" s="20">
        <v>0.13</v>
      </c>
      <c r="G3337" s="20">
        <v>5.1100000000000003</v>
      </c>
      <c r="H3337" s="20">
        <v>0</v>
      </c>
      <c r="I3337" s="20">
        <v>4.42</v>
      </c>
      <c r="J3337" s="20">
        <v>0.33700000000000002</v>
      </c>
      <c r="K3337" s="20">
        <v>0.09</v>
      </c>
      <c r="L3337" s="20">
        <v>0.39244879999999899</v>
      </c>
      <c r="M3337" s="20">
        <v>2.7046868171296294</v>
      </c>
      <c r="N3337" s="1">
        <v>57</v>
      </c>
      <c r="O3337" s="5">
        <v>13.33</v>
      </c>
      <c r="P3337" s="5">
        <v>86.67</v>
      </c>
      <c r="Q3337" s="1">
        <v>80</v>
      </c>
      <c r="R3337" s="1">
        <v>520</v>
      </c>
      <c r="S3337" s="6">
        <v>35637.571080000002</v>
      </c>
      <c r="T3337" s="6">
        <v>35637.571080000002</v>
      </c>
      <c r="W3337" s="1"/>
      <c r="X3337" s="1"/>
      <c r="Y3337" s="1"/>
      <c r="AC3337" s="1"/>
      <c r="AF3337" s="1"/>
      <c r="AG3337" s="1"/>
    </row>
    <row r="3338" spans="1:33" hidden="1" x14ac:dyDescent="0.25">
      <c r="A3338" s="1">
        <v>9</v>
      </c>
      <c r="B3338" s="1">
        <v>2017</v>
      </c>
      <c r="C3338" s="1">
        <v>35434029</v>
      </c>
      <c r="D3338" s="44" t="s">
        <v>536</v>
      </c>
      <c r="E3338" s="20">
        <v>0</v>
      </c>
      <c r="F3338" s="20">
        <v>0</v>
      </c>
      <c r="G3338" s="20">
        <v>0</v>
      </c>
      <c r="H3338" s="20">
        <v>0</v>
      </c>
      <c r="I3338" s="20">
        <v>0</v>
      </c>
      <c r="J3338" s="20">
        <v>0</v>
      </c>
      <c r="K3338" s="20">
        <v>0</v>
      </c>
      <c r="L3338" s="20">
        <v>2.3149999999999999E-4</v>
      </c>
      <c r="M3338" s="20">
        <v>0</v>
      </c>
      <c r="N3338" s="1">
        <v>1</v>
      </c>
      <c r="O3338" s="5">
        <v>0</v>
      </c>
      <c r="P3338" s="5">
        <v>100</v>
      </c>
      <c r="Q3338" s="1">
        <v>0</v>
      </c>
      <c r="R3338" s="1">
        <v>1</v>
      </c>
      <c r="S3338" s="6"/>
      <c r="T3338" s="6"/>
      <c r="W3338" s="1"/>
      <c r="X3338" s="1"/>
      <c r="Y3338" s="1"/>
      <c r="AC3338" s="1"/>
      <c r="AF3338" s="1"/>
      <c r="AG3338" s="1"/>
    </row>
    <row r="3339" spans="1:33" hidden="1" x14ac:dyDescent="0.25">
      <c r="A3339" s="1">
        <v>8</v>
      </c>
      <c r="B3339" s="1">
        <v>2017</v>
      </c>
      <c r="C3339" s="1">
        <v>35436008</v>
      </c>
      <c r="D3339" s="44" t="s">
        <v>537</v>
      </c>
      <c r="E3339" s="20">
        <v>0.03</v>
      </c>
      <c r="F3339" s="20">
        <v>0.02</v>
      </c>
      <c r="G3339" s="20">
        <v>0.01</v>
      </c>
      <c r="H3339" s="20">
        <v>0.03</v>
      </c>
      <c r="I3339" s="20">
        <v>1.4E-2</v>
      </c>
      <c r="J3339" s="20">
        <v>0</v>
      </c>
      <c r="K3339" s="20">
        <v>0.02</v>
      </c>
      <c r="L3339" s="20">
        <v>3.8420000000000001E-4</v>
      </c>
      <c r="M3339" s="20">
        <v>7.6436208333333332E-3</v>
      </c>
      <c r="N3339" s="1">
        <v>0</v>
      </c>
      <c r="O3339" s="5">
        <v>27.27</v>
      </c>
      <c r="P3339" s="5">
        <v>72.73</v>
      </c>
      <c r="Q3339" s="1">
        <v>3</v>
      </c>
      <c r="R3339" s="1">
        <v>8</v>
      </c>
      <c r="S3339" s="6">
        <v>156.61828439999999</v>
      </c>
      <c r="T3339" s="6">
        <v>156.61828439999999</v>
      </c>
      <c r="W3339" s="1"/>
      <c r="X3339" s="1"/>
      <c r="Y3339" s="1"/>
      <c r="AC3339" s="1"/>
      <c r="AF3339" s="1"/>
      <c r="AG3339" s="1"/>
    </row>
    <row r="3340" spans="1:33" hidden="1" x14ac:dyDescent="0.25">
      <c r="A3340" s="1">
        <v>9</v>
      </c>
      <c r="B3340" s="1">
        <v>2017</v>
      </c>
      <c r="C3340" s="1">
        <v>35437099</v>
      </c>
      <c r="D3340" s="44" t="s">
        <v>538</v>
      </c>
      <c r="E3340" s="20">
        <v>0.28000000000000003</v>
      </c>
      <c r="F3340" s="20">
        <v>0.1</v>
      </c>
      <c r="G3340" s="20">
        <v>0.18</v>
      </c>
      <c r="H3340" s="20">
        <v>0.02</v>
      </c>
      <c r="I3340" s="20">
        <v>0</v>
      </c>
      <c r="J3340" s="20">
        <v>5.0000000000000001E-3</v>
      </c>
      <c r="K3340" s="20">
        <v>0.27</v>
      </c>
      <c r="L3340" s="20">
        <v>2.0914000000000002E-3</v>
      </c>
      <c r="M3340" s="20">
        <v>2.2139405729166669E-2</v>
      </c>
      <c r="N3340" s="1">
        <v>6</v>
      </c>
      <c r="O3340" s="5">
        <v>44.12</v>
      </c>
      <c r="P3340" s="5">
        <v>55.88</v>
      </c>
      <c r="Q3340" s="1">
        <v>15</v>
      </c>
      <c r="R3340" s="1">
        <v>19</v>
      </c>
      <c r="S3340" s="6">
        <v>474.76799999999997</v>
      </c>
      <c r="T3340" s="6">
        <v>56.972160000000002</v>
      </c>
      <c r="W3340" s="1"/>
      <c r="X3340" s="1"/>
      <c r="Y3340" s="1"/>
      <c r="AC3340" s="1"/>
      <c r="AF3340" s="1"/>
      <c r="AG3340" s="1"/>
    </row>
    <row r="3341" spans="1:33" hidden="1" x14ac:dyDescent="0.25">
      <c r="A3341" s="1">
        <v>20</v>
      </c>
      <c r="B3341" s="1">
        <v>2017</v>
      </c>
      <c r="C3341" s="1">
        <v>354380820</v>
      </c>
      <c r="D3341" s="44" t="s">
        <v>539</v>
      </c>
      <c r="E3341" s="20">
        <v>0.02</v>
      </c>
      <c r="F3341" s="20">
        <v>0.01</v>
      </c>
      <c r="G3341" s="20">
        <v>0.01</v>
      </c>
      <c r="H3341" s="20">
        <v>0</v>
      </c>
      <c r="I3341" s="20">
        <v>4.0000000000000001E-3</v>
      </c>
      <c r="J3341" s="20">
        <v>0</v>
      </c>
      <c r="K3341" s="20">
        <v>0.01</v>
      </c>
      <c r="L3341" s="20">
        <v>6.3239999999999998E-3</v>
      </c>
      <c r="M3341" s="20">
        <v>2.2194575000000001E-2</v>
      </c>
      <c r="N3341" s="1">
        <v>4</v>
      </c>
      <c r="O3341" s="5">
        <v>45.95</v>
      </c>
      <c r="P3341" s="5">
        <v>54.05</v>
      </c>
      <c r="Q3341" s="1">
        <v>17</v>
      </c>
      <c r="R3341" s="1">
        <v>20</v>
      </c>
      <c r="S3341" s="6">
        <v>474.012</v>
      </c>
      <c r="T3341" s="6">
        <v>474.012</v>
      </c>
      <c r="W3341" s="1"/>
      <c r="X3341" s="1"/>
      <c r="Y3341" s="1"/>
      <c r="AC3341" s="1"/>
      <c r="AF3341" s="1"/>
      <c r="AG3341" s="1"/>
    </row>
    <row r="3342" spans="1:33" hidden="1" x14ac:dyDescent="0.25">
      <c r="A3342" s="1">
        <v>5</v>
      </c>
      <c r="B3342" s="1">
        <v>2017</v>
      </c>
      <c r="C3342" s="1">
        <v>35439075</v>
      </c>
      <c r="D3342" s="44" t="s">
        <v>540</v>
      </c>
      <c r="E3342" s="20">
        <v>1.26</v>
      </c>
      <c r="F3342" s="20">
        <v>1.06</v>
      </c>
      <c r="G3342" s="20">
        <v>0.2</v>
      </c>
      <c r="H3342" s="20">
        <v>0</v>
      </c>
      <c r="I3342" s="20">
        <v>0.93600000000000005</v>
      </c>
      <c r="J3342" s="20">
        <v>0.19400000000000001</v>
      </c>
      <c r="K3342" s="20">
        <v>0.08</v>
      </c>
      <c r="L3342" s="20">
        <v>5.6310499999999999E-2</v>
      </c>
      <c r="M3342" s="20">
        <v>0.68597342592592592</v>
      </c>
      <c r="N3342" s="1">
        <v>27</v>
      </c>
      <c r="O3342" s="5">
        <v>22.66</v>
      </c>
      <c r="P3342" s="5">
        <v>77.34</v>
      </c>
      <c r="Q3342" s="1">
        <v>58</v>
      </c>
      <c r="R3342" s="1">
        <v>198</v>
      </c>
      <c r="S3342" s="6">
        <v>10671.3166</v>
      </c>
      <c r="T3342" s="6">
        <v>5869.2241279999998</v>
      </c>
      <c r="W3342" s="1"/>
      <c r="X3342" s="1"/>
      <c r="Y3342" s="1"/>
      <c r="AC3342" s="1"/>
      <c r="AF3342" s="1"/>
      <c r="AG3342" s="1"/>
    </row>
    <row r="3343" spans="1:33" hidden="1" x14ac:dyDescent="0.25">
      <c r="A3343" s="1">
        <v>9</v>
      </c>
      <c r="B3343" s="1">
        <v>2017</v>
      </c>
      <c r="C3343" s="1">
        <v>35439079</v>
      </c>
      <c r="D3343" s="44" t="s">
        <v>540</v>
      </c>
      <c r="E3343" s="20">
        <v>0</v>
      </c>
      <c r="F3343" s="20">
        <v>0</v>
      </c>
      <c r="G3343" s="20">
        <v>0</v>
      </c>
      <c r="H3343" s="20">
        <v>0</v>
      </c>
      <c r="I3343" s="20">
        <v>0</v>
      </c>
      <c r="J3343" s="20">
        <v>0</v>
      </c>
      <c r="K3343" s="20">
        <v>0</v>
      </c>
      <c r="L3343" s="20">
        <v>0</v>
      </c>
      <c r="M3343" s="20">
        <v>0</v>
      </c>
      <c r="N3343" s="1">
        <v>1</v>
      </c>
      <c r="O3343" s="5">
        <v>100</v>
      </c>
      <c r="P3343" s="5">
        <v>0</v>
      </c>
      <c r="Q3343" s="1">
        <v>1</v>
      </c>
      <c r="R3343" s="1">
        <v>0</v>
      </c>
      <c r="S3343" s="6"/>
      <c r="T3343" s="6"/>
      <c r="W3343" s="1"/>
      <c r="X3343" s="1"/>
      <c r="Y3343" s="1"/>
      <c r="AC3343" s="1"/>
      <c r="AF3343" s="1"/>
      <c r="AG3343" s="1"/>
    </row>
    <row r="3344" spans="1:33" hidden="1" x14ac:dyDescent="0.25">
      <c r="A3344" s="1">
        <v>5</v>
      </c>
      <c r="B3344" s="1">
        <v>2017</v>
      </c>
      <c r="C3344" s="1">
        <v>35440045</v>
      </c>
      <c r="D3344" s="44" t="s">
        <v>541</v>
      </c>
      <c r="E3344" s="20">
        <v>0.31</v>
      </c>
      <c r="F3344" s="20">
        <v>0.27</v>
      </c>
      <c r="G3344" s="20">
        <v>0.04</v>
      </c>
      <c r="H3344" s="20">
        <v>0</v>
      </c>
      <c r="I3344" s="20">
        <v>7.6999999999999999E-2</v>
      </c>
      <c r="J3344" s="20">
        <v>0.21099999999999999</v>
      </c>
      <c r="K3344" s="20">
        <v>0.01</v>
      </c>
      <c r="L3344" s="20">
        <v>7.5662999999999998E-3</v>
      </c>
      <c r="M3344" s="20">
        <v>9.5225538708333349E-2</v>
      </c>
      <c r="N3344" s="1">
        <v>16</v>
      </c>
      <c r="O3344" s="5">
        <v>33.33</v>
      </c>
      <c r="P3344" s="5">
        <v>66.67</v>
      </c>
      <c r="Q3344" s="1">
        <v>16</v>
      </c>
      <c r="R3344" s="1">
        <v>32</v>
      </c>
      <c r="S3344" s="6">
        <v>1756.4283</v>
      </c>
      <c r="T3344" s="6">
        <v>0</v>
      </c>
      <c r="W3344" s="1"/>
      <c r="X3344" s="1"/>
      <c r="Y3344" s="1"/>
      <c r="AC3344" s="1"/>
      <c r="AF3344" s="1"/>
      <c r="AG3344" s="1"/>
    </row>
    <row r="3345" spans="1:33" hidden="1" x14ac:dyDescent="0.25">
      <c r="A3345" s="1">
        <v>10</v>
      </c>
      <c r="B3345" s="1">
        <v>2017</v>
      </c>
      <c r="C3345" s="1">
        <v>354400410</v>
      </c>
      <c r="D3345" s="44" t="s">
        <v>541</v>
      </c>
      <c r="E3345" s="20">
        <v>0</v>
      </c>
      <c r="F3345" s="20">
        <v>0</v>
      </c>
      <c r="G3345" s="20">
        <v>0</v>
      </c>
      <c r="H3345" s="20">
        <v>0</v>
      </c>
      <c r="I3345" s="20">
        <v>0</v>
      </c>
      <c r="J3345" s="20">
        <v>0</v>
      </c>
      <c r="K3345" s="20">
        <v>0</v>
      </c>
      <c r="L3345" s="20">
        <v>0</v>
      </c>
      <c r="M3345" s="20">
        <v>0</v>
      </c>
      <c r="N3345" s="1">
        <v>0</v>
      </c>
      <c r="O3345" s="5">
        <v>0</v>
      </c>
      <c r="P3345" s="5">
        <v>0</v>
      </c>
      <c r="Q3345" s="1">
        <v>0</v>
      </c>
      <c r="R3345" s="1">
        <v>0</v>
      </c>
      <c r="S3345" s="6"/>
      <c r="T3345" s="6"/>
      <c r="W3345" s="1"/>
      <c r="X3345" s="1"/>
      <c r="Y3345" s="1"/>
      <c r="AC3345" s="1"/>
      <c r="AF3345" s="1"/>
      <c r="AG3345" s="1"/>
    </row>
    <row r="3346" spans="1:33" hidden="1" x14ac:dyDescent="0.25">
      <c r="A3346" s="1">
        <v>6</v>
      </c>
      <c r="B3346" s="1">
        <v>2017</v>
      </c>
      <c r="C3346" s="1">
        <v>35441036</v>
      </c>
      <c r="D3346" s="44" t="s">
        <v>542</v>
      </c>
      <c r="E3346" s="20">
        <v>0.11</v>
      </c>
      <c r="F3346" s="20">
        <v>0.1</v>
      </c>
      <c r="G3346" s="20">
        <v>0.01</v>
      </c>
      <c r="H3346" s="20">
        <v>0</v>
      </c>
      <c r="I3346" s="20">
        <v>0.1</v>
      </c>
      <c r="J3346" s="20">
        <v>1.2E-2</v>
      </c>
      <c r="K3346" s="20">
        <v>0</v>
      </c>
      <c r="L3346" s="20">
        <v>2.3200000000000001E-5</v>
      </c>
      <c r="M3346" s="20">
        <v>0.12579597320370367</v>
      </c>
      <c r="N3346" s="1">
        <v>2</v>
      </c>
      <c r="O3346" s="5">
        <v>14.29</v>
      </c>
      <c r="P3346" s="5">
        <v>85.71</v>
      </c>
      <c r="Q3346" s="1">
        <v>1</v>
      </c>
      <c r="R3346" s="1">
        <v>6</v>
      </c>
      <c r="S3346" s="6">
        <v>1344.154522</v>
      </c>
      <c r="T3346" s="6">
        <v>1142.5313430000001</v>
      </c>
      <c r="W3346" s="1"/>
      <c r="X3346" s="1"/>
      <c r="Y3346" s="1"/>
      <c r="AC3346" s="1"/>
      <c r="AF3346" s="1"/>
      <c r="AG3346" s="1"/>
    </row>
    <row r="3347" spans="1:33" hidden="1" x14ac:dyDescent="0.25">
      <c r="A3347" s="1">
        <v>15</v>
      </c>
      <c r="B3347" s="1">
        <v>2017</v>
      </c>
      <c r="C3347" s="1">
        <v>354420215</v>
      </c>
      <c r="D3347" s="44" t="s">
        <v>543</v>
      </c>
      <c r="E3347" s="20">
        <v>0.15000000000000002</v>
      </c>
      <c r="F3347" s="20">
        <v>0.14000000000000001</v>
      </c>
      <c r="G3347" s="20">
        <v>0.01</v>
      </c>
      <c r="H3347" s="20">
        <v>0.2</v>
      </c>
      <c r="I3347" s="20">
        <v>6.0000000000000001E-3</v>
      </c>
      <c r="J3347" s="20">
        <v>1E-3</v>
      </c>
      <c r="K3347" s="20">
        <v>0.13</v>
      </c>
      <c r="L3347" s="20">
        <v>6.0676999999999997E-3</v>
      </c>
      <c r="M3347" s="20">
        <v>2.1871674479166669E-2</v>
      </c>
      <c r="N3347" s="1">
        <v>9</v>
      </c>
      <c r="O3347" s="5">
        <v>62.86</v>
      </c>
      <c r="P3347" s="5">
        <v>37.14</v>
      </c>
      <c r="Q3347" s="1">
        <v>22</v>
      </c>
      <c r="R3347" s="1">
        <v>13</v>
      </c>
      <c r="S3347" s="6">
        <v>516.29399999999998</v>
      </c>
      <c r="T3347" s="6">
        <v>516.29399999999998</v>
      </c>
      <c r="W3347" s="1"/>
      <c r="X3347" s="1"/>
      <c r="Y3347" s="1"/>
      <c r="AC3347" s="1"/>
      <c r="AF3347" s="1"/>
      <c r="AG3347" s="1"/>
    </row>
    <row r="3348" spans="1:33" hidden="1" x14ac:dyDescent="0.25">
      <c r="A3348" s="1">
        <v>14</v>
      </c>
      <c r="B3348" s="1">
        <v>2017</v>
      </c>
      <c r="C3348" s="1">
        <v>354350114</v>
      </c>
      <c r="D3348" s="44" t="s">
        <v>544</v>
      </c>
      <c r="E3348" s="20">
        <v>0.03</v>
      </c>
      <c r="F3348" s="20">
        <v>0.03</v>
      </c>
      <c r="G3348" s="20">
        <v>0</v>
      </c>
      <c r="H3348" s="20">
        <v>0</v>
      </c>
      <c r="I3348" s="20">
        <v>1.4999999999999999E-2</v>
      </c>
      <c r="J3348" s="20">
        <v>8.9999999999999993E-3</v>
      </c>
      <c r="K3348" s="20">
        <v>0</v>
      </c>
      <c r="L3348" s="20">
        <v>5.7800000000000002E-5</v>
      </c>
      <c r="M3348" s="20">
        <v>1.176882109375E-2</v>
      </c>
      <c r="N3348" s="1">
        <v>2</v>
      </c>
      <c r="O3348" s="5">
        <v>40</v>
      </c>
      <c r="P3348" s="5">
        <v>60</v>
      </c>
      <c r="Q3348" s="1">
        <v>4</v>
      </c>
      <c r="R3348" s="1">
        <v>6</v>
      </c>
      <c r="S3348" s="6">
        <v>220.44159719999999</v>
      </c>
      <c r="T3348" s="6">
        <v>220.44159719999999</v>
      </c>
      <c r="W3348" s="1"/>
      <c r="X3348" s="1"/>
      <c r="Y3348" s="1"/>
      <c r="AC3348" s="1"/>
      <c r="AF3348" s="1"/>
      <c r="AG3348" s="1"/>
    </row>
    <row r="3349" spans="1:33" hidden="1" x14ac:dyDescent="0.25">
      <c r="A3349" s="1">
        <v>22</v>
      </c>
      <c r="B3349" s="1">
        <v>2017</v>
      </c>
      <c r="C3349" s="1">
        <v>354425122</v>
      </c>
      <c r="D3349" s="44" t="s">
        <v>545</v>
      </c>
      <c r="E3349" s="20">
        <v>0.12</v>
      </c>
      <c r="F3349" s="20">
        <v>0.03</v>
      </c>
      <c r="G3349" s="20">
        <v>0.09</v>
      </c>
      <c r="H3349" s="20">
        <v>0.01</v>
      </c>
      <c r="I3349" s="20">
        <v>3.2000000000000001E-2</v>
      </c>
      <c r="J3349" s="20">
        <v>1E-3</v>
      </c>
      <c r="K3349" s="20">
        <v>7.0000000000000007E-2</v>
      </c>
      <c r="L3349" s="20">
        <v>1.18163E-2</v>
      </c>
      <c r="M3349" s="20">
        <v>4.7695712370370368E-2</v>
      </c>
      <c r="N3349" s="1">
        <v>1</v>
      </c>
      <c r="O3349" s="5">
        <v>3.65</v>
      </c>
      <c r="P3349" s="5">
        <v>96.35</v>
      </c>
      <c r="Q3349" s="1">
        <v>5</v>
      </c>
      <c r="R3349" s="1">
        <v>132</v>
      </c>
      <c r="S3349" s="6">
        <v>594.64478159999999</v>
      </c>
      <c r="T3349" s="6">
        <v>594.64478159999999</v>
      </c>
      <c r="W3349" s="1"/>
      <c r="X3349" s="1"/>
      <c r="Y3349" s="1"/>
      <c r="AC3349" s="1"/>
      <c r="AF3349" s="1"/>
      <c r="AG3349" s="1"/>
    </row>
    <row r="3350" spans="1:33" hidden="1" x14ac:dyDescent="0.25">
      <c r="A3350" s="1">
        <v>2</v>
      </c>
      <c r="B3350" s="1">
        <v>2017</v>
      </c>
      <c r="C3350" s="1">
        <v>35443012</v>
      </c>
      <c r="D3350" s="44" t="s">
        <v>546</v>
      </c>
      <c r="E3350" s="20">
        <v>0.53</v>
      </c>
      <c r="F3350" s="20">
        <v>0.48</v>
      </c>
      <c r="G3350" s="20">
        <v>0.05</v>
      </c>
      <c r="H3350" s="20">
        <v>0.38</v>
      </c>
      <c r="I3350" s="20">
        <v>3.9E-2</v>
      </c>
      <c r="J3350" s="20">
        <v>1E-3</v>
      </c>
      <c r="K3350" s="20">
        <v>0.48</v>
      </c>
      <c r="L3350" s="20">
        <v>3.2690000000000002E-3</v>
      </c>
      <c r="M3350" s="20">
        <v>2.5109769270833332E-2</v>
      </c>
      <c r="N3350" s="1">
        <v>1</v>
      </c>
      <c r="O3350" s="5">
        <v>58.82</v>
      </c>
      <c r="P3350" s="5">
        <v>41.18</v>
      </c>
      <c r="Q3350" s="1">
        <v>20</v>
      </c>
      <c r="R3350" s="1">
        <v>14</v>
      </c>
      <c r="S3350" s="6">
        <v>517.62653639999996</v>
      </c>
      <c r="T3350" s="6">
        <v>517.62653639999996</v>
      </c>
      <c r="W3350" s="1"/>
      <c r="X3350" s="1"/>
      <c r="Y3350" s="1"/>
      <c r="AC3350" s="1"/>
      <c r="AF3350" s="1"/>
      <c r="AG3350" s="1"/>
    </row>
    <row r="3351" spans="1:33" hidden="1" x14ac:dyDescent="0.25">
      <c r="A3351" s="1">
        <v>19</v>
      </c>
      <c r="B3351" s="1">
        <v>2017</v>
      </c>
      <c r="C3351" s="1">
        <v>354440019</v>
      </c>
      <c r="D3351" s="44" t="s">
        <v>547</v>
      </c>
      <c r="E3351" s="20">
        <v>0.03</v>
      </c>
      <c r="F3351" s="20">
        <v>0.03</v>
      </c>
      <c r="G3351" s="20">
        <v>0</v>
      </c>
      <c r="H3351" s="20">
        <v>0</v>
      </c>
      <c r="I3351" s="20">
        <v>4.0000000000000001E-3</v>
      </c>
      <c r="J3351" s="20">
        <v>2.8000000000000001E-2</v>
      </c>
      <c r="K3351" s="20">
        <v>0</v>
      </c>
      <c r="L3351" s="20">
        <v>2.6599999999999999E-5</v>
      </c>
      <c r="M3351" s="20">
        <v>7.3428640624999993E-3</v>
      </c>
      <c r="N3351" s="1">
        <v>2</v>
      </c>
      <c r="O3351" s="5">
        <v>25</v>
      </c>
      <c r="P3351" s="5">
        <v>75</v>
      </c>
      <c r="Q3351" s="1">
        <v>3</v>
      </c>
      <c r="R3351" s="1">
        <v>9</v>
      </c>
      <c r="S3351" s="6">
        <v>94.23</v>
      </c>
      <c r="T3351" s="6">
        <v>94.23</v>
      </c>
      <c r="W3351" s="1"/>
      <c r="X3351" s="1"/>
      <c r="Y3351" s="1"/>
      <c r="AC3351" s="1"/>
      <c r="AF3351" s="1"/>
      <c r="AG3351" s="1"/>
    </row>
    <row r="3352" spans="1:33" hidden="1" x14ac:dyDescent="0.25">
      <c r="A3352" s="1">
        <v>20</v>
      </c>
      <c r="B3352" s="1">
        <v>2017</v>
      </c>
      <c r="C3352" s="1">
        <v>354440020</v>
      </c>
      <c r="D3352" s="44" t="s">
        <v>547</v>
      </c>
      <c r="E3352" s="20">
        <v>0.11</v>
      </c>
      <c r="F3352" s="20">
        <v>0.11</v>
      </c>
      <c r="G3352" s="20">
        <v>0</v>
      </c>
      <c r="H3352" s="20">
        <v>0</v>
      </c>
      <c r="I3352" s="20">
        <v>0</v>
      </c>
      <c r="J3352" s="20">
        <v>0.111</v>
      </c>
      <c r="K3352" s="20">
        <v>0</v>
      </c>
      <c r="L3352" s="20">
        <v>0</v>
      </c>
      <c r="M3352" s="20">
        <v>0</v>
      </c>
      <c r="N3352" s="1">
        <v>2</v>
      </c>
      <c r="O3352" s="5">
        <v>100</v>
      </c>
      <c r="P3352" s="5">
        <v>0</v>
      </c>
      <c r="Q3352" s="1">
        <v>2</v>
      </c>
      <c r="R3352" s="1">
        <v>0</v>
      </c>
      <c r="S3352" s="6"/>
      <c r="T3352" s="6"/>
      <c r="W3352" s="1"/>
      <c r="X3352" s="1"/>
      <c r="Y3352" s="1"/>
      <c r="AC3352" s="1"/>
      <c r="AF3352" s="1"/>
      <c r="AG3352" s="1"/>
    </row>
    <row r="3353" spans="1:33" hidden="1" x14ac:dyDescent="0.25">
      <c r="A3353" s="1">
        <v>18</v>
      </c>
      <c r="B3353" s="1">
        <v>2017</v>
      </c>
      <c r="C3353" s="1">
        <v>354450918</v>
      </c>
      <c r="D3353" s="44" t="s">
        <v>548</v>
      </c>
      <c r="E3353" s="20">
        <v>0.01</v>
      </c>
      <c r="F3353" s="20">
        <v>0</v>
      </c>
      <c r="G3353" s="20">
        <v>0.01</v>
      </c>
      <c r="H3353" s="20">
        <v>0.49</v>
      </c>
      <c r="I3353" s="20">
        <v>8.9999999999999993E-3</v>
      </c>
      <c r="J3353" s="20">
        <v>0</v>
      </c>
      <c r="K3353" s="20">
        <v>0</v>
      </c>
      <c r="L3353" s="20">
        <v>1.3179000000000001E-3</v>
      </c>
      <c r="M3353" s="20">
        <v>7.6979166666666663E-3</v>
      </c>
      <c r="N3353" s="1">
        <v>3</v>
      </c>
      <c r="O3353" s="5">
        <v>0</v>
      </c>
      <c r="P3353" s="5">
        <v>100</v>
      </c>
      <c r="Q3353" s="1">
        <v>0</v>
      </c>
      <c r="R3353" s="1">
        <v>10</v>
      </c>
      <c r="S3353" s="6">
        <v>108.79941599999999</v>
      </c>
      <c r="T3353" s="6">
        <v>108.79941599999999</v>
      </c>
      <c r="W3353" s="1"/>
      <c r="X3353" s="1"/>
      <c r="Y3353" s="1"/>
      <c r="AC3353" s="1"/>
      <c r="AF3353" s="1"/>
      <c r="AG3353" s="1"/>
    </row>
    <row r="3354" spans="1:33" hidden="1" x14ac:dyDescent="0.25">
      <c r="A3354" s="1">
        <v>16</v>
      </c>
      <c r="B3354" s="1">
        <v>2017</v>
      </c>
      <c r="C3354" s="1">
        <v>354460816</v>
      </c>
      <c r="D3354" s="44" t="s">
        <v>549</v>
      </c>
      <c r="E3354" s="20">
        <v>0.1</v>
      </c>
      <c r="F3354" s="20">
        <v>7.0000000000000007E-2</v>
      </c>
      <c r="G3354" s="20">
        <v>0.03</v>
      </c>
      <c r="H3354" s="20">
        <v>0</v>
      </c>
      <c r="I3354" s="20">
        <v>2.3E-2</v>
      </c>
      <c r="J3354" s="20">
        <v>2E-3</v>
      </c>
      <c r="K3354" s="20">
        <v>0.06</v>
      </c>
      <c r="L3354" s="20">
        <v>7.4403000000000004E-3</v>
      </c>
      <c r="M3354" s="20">
        <v>1.4059895833333334E-2</v>
      </c>
      <c r="N3354" s="1">
        <v>1</v>
      </c>
      <c r="O3354" s="5">
        <v>15</v>
      </c>
      <c r="P3354" s="5">
        <v>85</v>
      </c>
      <c r="Q3354" s="1">
        <v>3</v>
      </c>
      <c r="R3354" s="1">
        <v>17</v>
      </c>
      <c r="S3354" s="6">
        <v>262.76400000000001</v>
      </c>
      <c r="T3354" s="6">
        <v>262.76400000000001</v>
      </c>
      <c r="W3354" s="1"/>
      <c r="X3354" s="1"/>
      <c r="Y3354" s="1"/>
      <c r="AC3354" s="1"/>
      <c r="AF3354" s="1"/>
      <c r="AG3354" s="1"/>
    </row>
    <row r="3355" spans="1:33" hidden="1" x14ac:dyDescent="0.25">
      <c r="A3355" s="1">
        <v>21</v>
      </c>
      <c r="B3355" s="1">
        <v>2017</v>
      </c>
      <c r="C3355" s="1">
        <v>354470721</v>
      </c>
      <c r="D3355" s="44" t="s">
        <v>550</v>
      </c>
      <c r="E3355" s="20">
        <v>0.01</v>
      </c>
      <c r="F3355" s="20">
        <v>0</v>
      </c>
      <c r="G3355" s="20">
        <v>0.01</v>
      </c>
      <c r="H3355" s="20">
        <v>0</v>
      </c>
      <c r="I3355" s="20">
        <v>5.0000000000000001E-3</v>
      </c>
      <c r="J3355" s="20">
        <v>0</v>
      </c>
      <c r="K3355" s="20">
        <v>0</v>
      </c>
      <c r="L3355" s="20">
        <v>2.9510000000000002E-4</v>
      </c>
      <c r="M3355" s="20">
        <v>5.3304882812500003E-3</v>
      </c>
      <c r="N3355" s="1">
        <v>0</v>
      </c>
      <c r="O3355" s="5">
        <v>0</v>
      </c>
      <c r="P3355" s="5">
        <v>100</v>
      </c>
      <c r="Q3355" s="1">
        <v>0</v>
      </c>
      <c r="R3355" s="1">
        <v>12</v>
      </c>
      <c r="S3355" s="6">
        <v>91.437157799999994</v>
      </c>
      <c r="T3355" s="6">
        <v>91.437157799999994</v>
      </c>
      <c r="W3355" s="1"/>
      <c r="X3355" s="1"/>
      <c r="Y3355" s="1"/>
      <c r="AC3355" s="1"/>
      <c r="AF3355" s="1"/>
      <c r="AG3355" s="1"/>
    </row>
    <row r="3356" spans="1:33" hidden="1" x14ac:dyDescent="0.25">
      <c r="A3356" s="1">
        <v>16</v>
      </c>
      <c r="B3356" s="1">
        <v>2017</v>
      </c>
      <c r="C3356" s="1">
        <v>354480616</v>
      </c>
      <c r="D3356" s="44" t="s">
        <v>551</v>
      </c>
      <c r="E3356" s="20">
        <v>0.1</v>
      </c>
      <c r="F3356" s="20">
        <v>0.04</v>
      </c>
      <c r="G3356" s="20">
        <v>0.06</v>
      </c>
      <c r="H3356" s="20">
        <v>0</v>
      </c>
      <c r="I3356" s="20">
        <v>4.0000000000000001E-3</v>
      </c>
      <c r="J3356" s="20">
        <v>0</v>
      </c>
      <c r="K3356" s="20">
        <v>0.03</v>
      </c>
      <c r="L3356" s="20">
        <v>6.1502000000000001E-2</v>
      </c>
      <c r="M3356" s="20">
        <v>1.5335937500000001E-2</v>
      </c>
      <c r="N3356" s="1">
        <v>1</v>
      </c>
      <c r="O3356" s="5">
        <v>14.29</v>
      </c>
      <c r="P3356" s="5">
        <v>85.71</v>
      </c>
      <c r="Q3356" s="1">
        <v>8</v>
      </c>
      <c r="R3356" s="1">
        <v>48</v>
      </c>
      <c r="S3356" s="6">
        <v>298.67399999999998</v>
      </c>
      <c r="T3356" s="6">
        <v>298.67399999999998</v>
      </c>
      <c r="W3356" s="1"/>
      <c r="X3356" s="1"/>
      <c r="Y3356" s="1"/>
      <c r="AC3356" s="1"/>
      <c r="AF3356" s="1"/>
      <c r="AG3356" s="1"/>
    </row>
    <row r="3357" spans="1:33" hidden="1" x14ac:dyDescent="0.25">
      <c r="A3357" s="1">
        <v>4</v>
      </c>
      <c r="B3357" s="1">
        <v>2017</v>
      </c>
      <c r="C3357" s="1">
        <v>35449054</v>
      </c>
      <c r="D3357" s="44" t="s">
        <v>552</v>
      </c>
      <c r="E3357" s="20">
        <v>0.09</v>
      </c>
      <c r="F3357" s="20">
        <v>0.08</v>
      </c>
      <c r="G3357" s="20">
        <v>0.01</v>
      </c>
      <c r="H3357" s="20">
        <v>0</v>
      </c>
      <c r="I3357" s="20">
        <v>0</v>
      </c>
      <c r="J3357" s="20">
        <v>2E-3</v>
      </c>
      <c r="K3357" s="20">
        <v>0.08</v>
      </c>
      <c r="L3357" s="20">
        <v>7.7710000000000001E-3</v>
      </c>
      <c r="M3357" s="20">
        <v>3.3787223414351857E-2</v>
      </c>
      <c r="N3357" s="1">
        <v>4</v>
      </c>
      <c r="O3357" s="5">
        <v>43.59</v>
      </c>
      <c r="P3357" s="5">
        <v>56.41</v>
      </c>
      <c r="Q3357" s="1">
        <v>17</v>
      </c>
      <c r="R3357" s="1">
        <v>22</v>
      </c>
      <c r="S3357" s="6">
        <v>564.60336659999996</v>
      </c>
      <c r="T3357" s="6">
        <v>564.60336659999996</v>
      </c>
      <c r="W3357" s="1"/>
      <c r="X3357" s="1"/>
      <c r="Y3357" s="1"/>
      <c r="AC3357" s="1"/>
      <c r="AF3357" s="1"/>
      <c r="AG3357" s="1"/>
    </row>
    <row r="3358" spans="1:33" hidden="1" x14ac:dyDescent="0.25">
      <c r="A3358" s="1">
        <v>12</v>
      </c>
      <c r="B3358" s="1">
        <v>2017</v>
      </c>
      <c r="C3358" s="1">
        <v>354490512</v>
      </c>
      <c r="D3358" s="44" t="s">
        <v>552</v>
      </c>
      <c r="E3358" s="20">
        <v>0</v>
      </c>
      <c r="F3358" s="20">
        <v>0</v>
      </c>
      <c r="G3358" s="20">
        <v>0</v>
      </c>
      <c r="H3358" s="20">
        <v>0</v>
      </c>
      <c r="I3358" s="20">
        <v>0</v>
      </c>
      <c r="J3358" s="20">
        <v>0</v>
      </c>
      <c r="K3358" s="20">
        <v>0</v>
      </c>
      <c r="L3358" s="20">
        <v>0</v>
      </c>
      <c r="M3358" s="20">
        <v>0</v>
      </c>
      <c r="N3358" s="1">
        <v>0</v>
      </c>
      <c r="O3358" s="5">
        <v>0</v>
      </c>
      <c r="P3358" s="5">
        <v>0</v>
      </c>
      <c r="Q3358" s="1">
        <v>0</v>
      </c>
      <c r="R3358" s="1">
        <v>0</v>
      </c>
      <c r="S3358" s="6"/>
      <c r="T3358" s="6"/>
      <c r="W3358" s="1"/>
      <c r="X3358" s="1"/>
      <c r="Y3358" s="1"/>
      <c r="AC3358" s="1"/>
      <c r="AF3358" s="1"/>
      <c r="AG3358" s="1"/>
    </row>
    <row r="3359" spans="1:33" hidden="1" x14ac:dyDescent="0.25">
      <c r="A3359" s="1">
        <v>2</v>
      </c>
      <c r="B3359" s="1">
        <v>2017</v>
      </c>
      <c r="C3359" s="1">
        <v>35450012</v>
      </c>
      <c r="D3359" s="44" t="s">
        <v>553</v>
      </c>
      <c r="E3359" s="20">
        <v>0</v>
      </c>
      <c r="F3359" s="20">
        <v>0</v>
      </c>
      <c r="G3359" s="20">
        <v>0</v>
      </c>
      <c r="H3359" s="20">
        <v>0</v>
      </c>
      <c r="I3359" s="20">
        <v>0</v>
      </c>
      <c r="J3359" s="20">
        <v>0</v>
      </c>
      <c r="K3359" s="20">
        <v>0</v>
      </c>
      <c r="L3359" s="20">
        <v>0</v>
      </c>
      <c r="M3359" s="20">
        <v>0</v>
      </c>
      <c r="N3359" s="1">
        <v>0</v>
      </c>
      <c r="O3359" s="5">
        <v>0</v>
      </c>
      <c r="P3359" s="5">
        <v>100</v>
      </c>
      <c r="Q3359" s="1">
        <v>0</v>
      </c>
      <c r="R3359" s="1">
        <v>1</v>
      </c>
      <c r="S3359" s="6"/>
      <c r="T3359" s="6"/>
      <c r="W3359" s="1"/>
      <c r="X3359" s="1"/>
      <c r="Y3359" s="1"/>
      <c r="AC3359" s="1"/>
      <c r="AF3359" s="1"/>
      <c r="AG3359" s="1"/>
    </row>
    <row r="3360" spans="1:33" hidden="1" x14ac:dyDescent="0.25">
      <c r="A3360" s="1">
        <v>6</v>
      </c>
      <c r="B3360" s="1">
        <v>2017</v>
      </c>
      <c r="C3360" s="1">
        <v>35450016</v>
      </c>
      <c r="D3360" s="44" t="s">
        <v>553</v>
      </c>
      <c r="E3360" s="20">
        <v>2.5599999999999996</v>
      </c>
      <c r="F3360" s="20">
        <v>2.5499999999999998</v>
      </c>
      <c r="G3360" s="20">
        <v>0.01</v>
      </c>
      <c r="H3360" s="20">
        <v>0</v>
      </c>
      <c r="I3360" s="20">
        <v>2.5470000000000002</v>
      </c>
      <c r="J3360" s="20">
        <v>0</v>
      </c>
      <c r="K3360" s="20">
        <v>0.01</v>
      </c>
      <c r="L3360" s="20">
        <v>2.8929999999999998E-4</v>
      </c>
      <c r="M3360" s="20">
        <v>3.106951230555555E-2</v>
      </c>
      <c r="N3360" s="1">
        <v>17</v>
      </c>
      <c r="O3360" s="5">
        <v>67.5</v>
      </c>
      <c r="P3360" s="5">
        <v>32.5</v>
      </c>
      <c r="Q3360" s="1">
        <v>27</v>
      </c>
      <c r="R3360" s="1">
        <v>13</v>
      </c>
      <c r="S3360" s="6">
        <v>453.25331999999997</v>
      </c>
      <c r="T3360" s="6">
        <v>444.1882536</v>
      </c>
      <c r="W3360" s="1"/>
      <c r="X3360" s="1"/>
      <c r="Y3360" s="1"/>
      <c r="AC3360" s="1"/>
      <c r="AF3360" s="1"/>
      <c r="AG3360" s="1"/>
    </row>
    <row r="3361" spans="1:33" hidden="1" x14ac:dyDescent="0.25">
      <c r="A3361" s="1">
        <v>7</v>
      </c>
      <c r="B3361" s="1">
        <v>2017</v>
      </c>
      <c r="C3361" s="1">
        <v>35450017</v>
      </c>
      <c r="D3361" s="44" t="s">
        <v>553</v>
      </c>
      <c r="E3361" s="20">
        <v>0</v>
      </c>
      <c r="F3361" s="20">
        <v>0</v>
      </c>
      <c r="G3361" s="20">
        <v>0</v>
      </c>
      <c r="H3361" s="20">
        <v>0</v>
      </c>
      <c r="I3361" s="20">
        <v>0</v>
      </c>
      <c r="J3361" s="20">
        <v>0</v>
      </c>
      <c r="K3361" s="20">
        <v>0</v>
      </c>
      <c r="L3361" s="20">
        <v>0</v>
      </c>
      <c r="M3361" s="20">
        <v>0</v>
      </c>
      <c r="N3361" s="1">
        <v>0</v>
      </c>
      <c r="O3361" s="5">
        <v>0</v>
      </c>
      <c r="P3361" s="5">
        <v>0</v>
      </c>
      <c r="Q3361" s="1">
        <v>0</v>
      </c>
      <c r="R3361" s="1">
        <v>0</v>
      </c>
      <c r="S3361" s="6"/>
      <c r="T3361" s="6"/>
      <c r="W3361" s="1"/>
      <c r="X3361" s="1"/>
      <c r="Y3361" s="1"/>
      <c r="AC3361" s="1"/>
      <c r="AF3361" s="1"/>
      <c r="AG3361" s="1"/>
    </row>
    <row r="3362" spans="1:33" hidden="1" x14ac:dyDescent="0.25">
      <c r="A3362" s="1">
        <v>20</v>
      </c>
      <c r="B3362" s="1">
        <v>2017</v>
      </c>
      <c r="C3362" s="1">
        <v>354510020</v>
      </c>
      <c r="D3362" s="44" t="s">
        <v>554</v>
      </c>
      <c r="E3362" s="20">
        <v>0.05</v>
      </c>
      <c r="F3362" s="20">
        <v>0.04</v>
      </c>
      <c r="G3362" s="20">
        <v>0.01</v>
      </c>
      <c r="H3362" s="20">
        <v>0</v>
      </c>
      <c r="I3362" s="20">
        <v>1.2E-2</v>
      </c>
      <c r="J3362" s="20">
        <v>0</v>
      </c>
      <c r="K3362" s="20">
        <v>0.04</v>
      </c>
      <c r="L3362" s="20">
        <v>8.2100000000000003E-5</v>
      </c>
      <c r="M3362" s="20">
        <v>1.12471875E-2</v>
      </c>
      <c r="N3362" s="1">
        <v>1</v>
      </c>
      <c r="O3362" s="5">
        <v>17.649999999999999</v>
      </c>
      <c r="P3362" s="5">
        <v>82.35</v>
      </c>
      <c r="Q3362" s="1">
        <v>3</v>
      </c>
      <c r="R3362" s="1">
        <v>14</v>
      </c>
      <c r="S3362" s="6">
        <v>219.34984679999999</v>
      </c>
      <c r="T3362" s="6">
        <v>219.34984679999999</v>
      </c>
      <c r="W3362" s="1"/>
      <c r="X3362" s="1"/>
      <c r="Y3362" s="1"/>
      <c r="AC3362" s="1"/>
      <c r="AF3362" s="1"/>
      <c r="AG3362" s="1"/>
    </row>
    <row r="3363" spans="1:33" hidden="1" x14ac:dyDescent="0.25">
      <c r="A3363" s="1">
        <v>5</v>
      </c>
      <c r="B3363" s="1">
        <v>2017</v>
      </c>
      <c r="C3363" s="1">
        <v>35451595</v>
      </c>
      <c r="D3363" s="44" t="s">
        <v>555</v>
      </c>
      <c r="E3363" s="20">
        <v>0.01</v>
      </c>
      <c r="F3363" s="20">
        <v>0.01</v>
      </c>
      <c r="G3363" s="20">
        <v>0</v>
      </c>
      <c r="H3363" s="20">
        <v>0</v>
      </c>
      <c r="I3363" s="20">
        <v>1.4E-2</v>
      </c>
      <c r="J3363" s="20">
        <v>0</v>
      </c>
      <c r="K3363" s="20">
        <v>0</v>
      </c>
      <c r="L3363" s="20">
        <v>1.6990000000000001E-4</v>
      </c>
      <c r="M3363" s="20">
        <v>1.9927083333333335E-2</v>
      </c>
      <c r="N3363" s="1">
        <v>5</v>
      </c>
      <c r="O3363" s="5">
        <v>33.33</v>
      </c>
      <c r="P3363" s="5">
        <v>66.67</v>
      </c>
      <c r="Q3363" s="1">
        <v>5</v>
      </c>
      <c r="R3363" s="1">
        <v>10</v>
      </c>
      <c r="S3363" s="6">
        <v>361.36799999999999</v>
      </c>
      <c r="T3363" s="6">
        <v>361.36799999999999</v>
      </c>
      <c r="W3363" s="1"/>
      <c r="X3363" s="1"/>
      <c r="Y3363" s="1"/>
      <c r="AC3363" s="1"/>
      <c r="AF3363" s="1"/>
      <c r="AG3363" s="1"/>
    </row>
    <row r="3364" spans="1:33" hidden="1" x14ac:dyDescent="0.25">
      <c r="A3364" s="1">
        <v>10</v>
      </c>
      <c r="B3364" s="1">
        <v>2017</v>
      </c>
      <c r="C3364" s="1">
        <v>354515910</v>
      </c>
      <c r="D3364" s="44" t="s">
        <v>555</v>
      </c>
      <c r="E3364" s="20">
        <v>0</v>
      </c>
      <c r="F3364" s="20">
        <v>0</v>
      </c>
      <c r="G3364" s="20">
        <v>0</v>
      </c>
      <c r="H3364" s="20">
        <v>0</v>
      </c>
      <c r="I3364" s="20">
        <v>0</v>
      </c>
      <c r="J3364" s="20">
        <v>0</v>
      </c>
      <c r="K3364" s="20">
        <v>0</v>
      </c>
      <c r="L3364" s="20">
        <v>0</v>
      </c>
      <c r="M3364" s="20">
        <v>0</v>
      </c>
      <c r="N3364" s="1">
        <v>0</v>
      </c>
      <c r="O3364" s="5">
        <v>0</v>
      </c>
      <c r="P3364" s="5">
        <v>0</v>
      </c>
      <c r="Q3364" s="1">
        <v>0</v>
      </c>
      <c r="R3364" s="1">
        <v>0</v>
      </c>
      <c r="S3364" s="6"/>
      <c r="T3364" s="6"/>
      <c r="W3364" s="1"/>
      <c r="X3364" s="1"/>
      <c r="Y3364" s="1"/>
      <c r="AC3364" s="1"/>
      <c r="AF3364" s="1"/>
      <c r="AG3364" s="1"/>
    </row>
    <row r="3365" spans="1:33" hidden="1" x14ac:dyDescent="0.25">
      <c r="A3365" s="1">
        <v>5</v>
      </c>
      <c r="B3365" s="1">
        <v>2017</v>
      </c>
      <c r="C3365" s="1">
        <v>35452095</v>
      </c>
      <c r="D3365" s="44" t="s">
        <v>556</v>
      </c>
      <c r="E3365" s="20">
        <v>0.41000000000000003</v>
      </c>
      <c r="F3365" s="20">
        <v>0.39</v>
      </c>
      <c r="G3365" s="20">
        <v>0.02</v>
      </c>
      <c r="H3365" s="20">
        <v>0</v>
      </c>
      <c r="I3365" s="20">
        <v>0.3</v>
      </c>
      <c r="J3365" s="20">
        <v>0.105</v>
      </c>
      <c r="K3365" s="20">
        <v>0</v>
      </c>
      <c r="L3365" s="20">
        <v>1.00953E-2</v>
      </c>
      <c r="M3365" s="20">
        <v>0.39174940972222222</v>
      </c>
      <c r="N3365" s="1">
        <v>8</v>
      </c>
      <c r="O3365" s="5">
        <v>24.24</v>
      </c>
      <c r="P3365" s="5">
        <v>75.760000000000005</v>
      </c>
      <c r="Q3365" s="1">
        <v>8</v>
      </c>
      <c r="R3365" s="1">
        <v>25</v>
      </c>
      <c r="S3365" s="6">
        <v>5704.9904770000003</v>
      </c>
      <c r="T3365" s="6">
        <v>5488.2008390000001</v>
      </c>
      <c r="W3365" s="1"/>
      <c r="X3365" s="1"/>
      <c r="Y3365" s="1"/>
      <c r="AC3365" s="1"/>
      <c r="AF3365" s="1"/>
      <c r="AG3365" s="1"/>
    </row>
    <row r="3366" spans="1:33" hidden="1" x14ac:dyDescent="0.25">
      <c r="A3366" s="1">
        <v>10</v>
      </c>
      <c r="B3366" s="1">
        <v>2017</v>
      </c>
      <c r="C3366" s="1">
        <v>354520910</v>
      </c>
      <c r="D3366" s="44" t="s">
        <v>556</v>
      </c>
      <c r="E3366" s="20">
        <v>0</v>
      </c>
      <c r="F3366" s="20">
        <v>0</v>
      </c>
      <c r="G3366" s="20">
        <v>0</v>
      </c>
      <c r="H3366" s="20">
        <v>0</v>
      </c>
      <c r="I3366" s="20">
        <v>0</v>
      </c>
      <c r="J3366" s="20">
        <v>1E-3</v>
      </c>
      <c r="K3366" s="20">
        <v>0</v>
      </c>
      <c r="L3366" s="20">
        <v>1.7606E-3</v>
      </c>
      <c r="M3366" s="20">
        <v>0</v>
      </c>
      <c r="N3366" s="1">
        <v>6</v>
      </c>
      <c r="O3366" s="5">
        <v>11.11</v>
      </c>
      <c r="P3366" s="5">
        <v>88.89</v>
      </c>
      <c r="Q3366" s="1">
        <v>1</v>
      </c>
      <c r="R3366" s="1">
        <v>8</v>
      </c>
      <c r="S3366" s="6"/>
      <c r="T3366" s="6"/>
      <c r="W3366" s="1"/>
      <c r="X3366" s="1"/>
      <c r="Y3366" s="1"/>
      <c r="AC3366" s="1"/>
      <c r="AF3366" s="1"/>
      <c r="AG3366" s="1"/>
    </row>
    <row r="3367" spans="1:33" hidden="1" x14ac:dyDescent="0.25">
      <c r="A3367" s="1">
        <v>10</v>
      </c>
      <c r="B3367" s="1">
        <v>2017</v>
      </c>
      <c r="C3367" s="1">
        <v>354530810</v>
      </c>
      <c r="D3367" s="44" t="s">
        <v>557</v>
      </c>
      <c r="E3367" s="20">
        <v>0.49</v>
      </c>
      <c r="F3367" s="20">
        <v>0.47</v>
      </c>
      <c r="G3367" s="20">
        <v>0.02</v>
      </c>
      <c r="H3367" s="20">
        <v>0</v>
      </c>
      <c r="I3367" s="20">
        <v>0.29099999999999998</v>
      </c>
      <c r="J3367" s="20">
        <v>0.05</v>
      </c>
      <c r="K3367" s="20">
        <v>0.12</v>
      </c>
      <c r="L3367" s="20">
        <v>2.6305800000000001E-2</v>
      </c>
      <c r="M3367" s="20">
        <v>0.1310220949074074</v>
      </c>
      <c r="N3367" s="1">
        <v>29</v>
      </c>
      <c r="O3367" s="5">
        <v>56.25</v>
      </c>
      <c r="P3367" s="5">
        <v>43.75</v>
      </c>
      <c r="Q3367" s="1">
        <v>27</v>
      </c>
      <c r="R3367" s="1">
        <v>21</v>
      </c>
      <c r="S3367" s="6">
        <v>1762.4802910000001</v>
      </c>
      <c r="T3367" s="6">
        <v>1762.4802910000001</v>
      </c>
      <c r="W3367" s="1"/>
      <c r="X3367" s="1"/>
      <c r="Y3367" s="1"/>
      <c r="AC3367" s="1"/>
      <c r="AF3367" s="1"/>
      <c r="AG3367" s="1"/>
    </row>
    <row r="3368" spans="1:33" hidden="1" x14ac:dyDescent="0.25">
      <c r="A3368" s="1">
        <v>17</v>
      </c>
      <c r="B3368" s="1">
        <v>2017</v>
      </c>
      <c r="C3368" s="1">
        <v>354540717</v>
      </c>
      <c r="D3368" s="44" t="s">
        <v>558</v>
      </c>
      <c r="E3368" s="20">
        <v>0.11</v>
      </c>
      <c r="F3368" s="20">
        <v>0.11</v>
      </c>
      <c r="G3368" s="20">
        <v>0</v>
      </c>
      <c r="H3368" s="20">
        <v>0.31</v>
      </c>
      <c r="I3368" s="20">
        <v>0</v>
      </c>
      <c r="J3368" s="20">
        <v>3.0000000000000001E-3</v>
      </c>
      <c r="K3368" s="20">
        <v>0.11</v>
      </c>
      <c r="L3368" s="20">
        <v>4.6738999999999999E-3</v>
      </c>
      <c r="M3368" s="20">
        <v>2.3427083333333334E-2</v>
      </c>
      <c r="N3368" s="1">
        <v>1</v>
      </c>
      <c r="O3368" s="5">
        <v>55.56</v>
      </c>
      <c r="P3368" s="5">
        <v>44.44</v>
      </c>
      <c r="Q3368" s="1">
        <v>15</v>
      </c>
      <c r="R3368" s="1">
        <v>12</v>
      </c>
      <c r="S3368" s="6">
        <v>306.502272</v>
      </c>
      <c r="T3368" s="6">
        <v>306.502272</v>
      </c>
      <c r="W3368" s="1"/>
      <c r="X3368" s="1"/>
      <c r="Y3368" s="1"/>
      <c r="AC3368" s="1"/>
      <c r="AF3368" s="1"/>
      <c r="AG3368" s="1"/>
    </row>
    <row r="3369" spans="1:33" hidden="1" x14ac:dyDescent="0.25">
      <c r="A3369" s="1">
        <v>22</v>
      </c>
      <c r="B3369" s="1">
        <v>2017</v>
      </c>
      <c r="C3369" s="1">
        <v>354550622</v>
      </c>
      <c r="D3369" s="44" t="s">
        <v>559</v>
      </c>
      <c r="E3369" s="20">
        <v>0.02</v>
      </c>
      <c r="F3369" s="20">
        <v>0</v>
      </c>
      <c r="G3369" s="20">
        <v>0.02</v>
      </c>
      <c r="H3369" s="20">
        <v>0</v>
      </c>
      <c r="I3369" s="20">
        <v>1.2E-2</v>
      </c>
      <c r="J3369" s="20">
        <v>6.0000000000000001E-3</v>
      </c>
      <c r="K3369" s="20">
        <v>0</v>
      </c>
      <c r="L3369" s="20">
        <v>2.7222000000000001E-3</v>
      </c>
      <c r="M3369" s="20">
        <v>7.7438109375000015E-3</v>
      </c>
      <c r="N3369" s="1">
        <v>1</v>
      </c>
      <c r="O3369" s="5">
        <v>18.18</v>
      </c>
      <c r="P3369" s="5">
        <v>81.819999999999993</v>
      </c>
      <c r="Q3369" s="1">
        <v>2</v>
      </c>
      <c r="R3369" s="1">
        <v>9</v>
      </c>
      <c r="S3369" s="6">
        <v>142.4352384</v>
      </c>
      <c r="T3369" s="6">
        <v>142.4352384</v>
      </c>
      <c r="W3369" s="1"/>
      <c r="X3369" s="1"/>
      <c r="Y3369" s="1"/>
      <c r="AC3369" s="1"/>
      <c r="AF3369" s="1"/>
      <c r="AG3369" s="1"/>
    </row>
    <row r="3370" spans="1:33" hidden="1" x14ac:dyDescent="0.25">
      <c r="A3370" s="1">
        <v>15</v>
      </c>
      <c r="B3370" s="1">
        <v>2017</v>
      </c>
      <c r="C3370" s="1">
        <v>354560515</v>
      </c>
      <c r="D3370" s="44" t="s">
        <v>560</v>
      </c>
      <c r="E3370" s="20">
        <v>0.28999999999999998</v>
      </c>
      <c r="F3370" s="20">
        <v>0.21</v>
      </c>
      <c r="G3370" s="20">
        <v>0.08</v>
      </c>
      <c r="H3370" s="20">
        <v>0</v>
      </c>
      <c r="I3370" s="20">
        <v>4.7E-2</v>
      </c>
      <c r="J3370" s="20">
        <v>0.19400000000000001</v>
      </c>
      <c r="K3370" s="20">
        <v>0.05</v>
      </c>
      <c r="L3370" s="20">
        <v>3.3566999999999998E-3</v>
      </c>
      <c r="M3370" s="20">
        <v>4.4494242592592596E-2</v>
      </c>
      <c r="N3370" s="1">
        <v>2</v>
      </c>
      <c r="O3370" s="5">
        <v>12.9</v>
      </c>
      <c r="P3370" s="5">
        <v>87.1</v>
      </c>
      <c r="Q3370" s="1">
        <v>4</v>
      </c>
      <c r="R3370" s="1">
        <v>27</v>
      </c>
      <c r="S3370" s="6">
        <v>775.38383999999996</v>
      </c>
      <c r="T3370" s="6">
        <v>775.38383999999996</v>
      </c>
      <c r="W3370" s="1"/>
      <c r="X3370" s="1"/>
      <c r="Y3370" s="1"/>
      <c r="AC3370" s="1"/>
      <c r="AF3370" s="1"/>
      <c r="AG3370" s="1"/>
    </row>
    <row r="3371" spans="1:33" hidden="1" x14ac:dyDescent="0.25">
      <c r="A3371" s="1">
        <v>16</v>
      </c>
      <c r="B3371" s="1">
        <v>2017</v>
      </c>
      <c r="C3371" s="1">
        <v>354560516</v>
      </c>
      <c r="D3371" s="44" t="s">
        <v>560</v>
      </c>
      <c r="E3371" s="20">
        <v>0.53</v>
      </c>
      <c r="F3371" s="20">
        <v>0.53</v>
      </c>
      <c r="G3371" s="20">
        <v>0</v>
      </c>
      <c r="H3371" s="20">
        <v>0</v>
      </c>
      <c r="I3371" s="20">
        <v>0</v>
      </c>
      <c r="J3371" s="20">
        <v>0.01</v>
      </c>
      <c r="K3371" s="20">
        <v>0.52</v>
      </c>
      <c r="L3371" s="20">
        <v>3.5310000000000002E-4</v>
      </c>
      <c r="M3371" s="20">
        <v>0</v>
      </c>
      <c r="N3371" s="1">
        <v>2</v>
      </c>
      <c r="O3371" s="5">
        <v>71.430000000000007</v>
      </c>
      <c r="P3371" s="5">
        <v>28.57</v>
      </c>
      <c r="Q3371" s="1">
        <v>15</v>
      </c>
      <c r="R3371" s="1">
        <v>6</v>
      </c>
      <c r="S3371" s="6"/>
      <c r="T3371" s="6"/>
      <c r="W3371" s="1"/>
      <c r="X3371" s="1"/>
      <c r="Y3371" s="1"/>
      <c r="AC3371" s="1"/>
      <c r="AF3371" s="1"/>
      <c r="AG3371" s="1"/>
    </row>
    <row r="3372" spans="1:33" hidden="1" x14ac:dyDescent="0.25">
      <c r="A3372" s="1">
        <v>15</v>
      </c>
      <c r="B3372" s="1">
        <v>2017</v>
      </c>
      <c r="C3372" s="1">
        <v>354570415</v>
      </c>
      <c r="D3372" s="44" t="s">
        <v>561</v>
      </c>
      <c r="E3372" s="20">
        <v>0.12</v>
      </c>
      <c r="F3372" s="20">
        <v>0.01</v>
      </c>
      <c r="G3372" s="20">
        <v>0.11</v>
      </c>
      <c r="H3372" s="20">
        <v>0</v>
      </c>
      <c r="I3372" s="20">
        <v>1.2E-2</v>
      </c>
      <c r="J3372" s="20">
        <v>0.10199999999999999</v>
      </c>
      <c r="K3372" s="20">
        <v>0.01</v>
      </c>
      <c r="L3372" s="20">
        <v>4.0279999999999998E-4</v>
      </c>
      <c r="M3372" s="20">
        <v>1.48203125E-2</v>
      </c>
      <c r="N3372" s="1">
        <v>15</v>
      </c>
      <c r="O3372" s="5">
        <v>52.63</v>
      </c>
      <c r="P3372" s="5">
        <v>47.37</v>
      </c>
      <c r="Q3372" s="1">
        <v>10</v>
      </c>
      <c r="R3372" s="1">
        <v>9</v>
      </c>
      <c r="S3372" s="6">
        <v>276.858</v>
      </c>
      <c r="T3372" s="6">
        <v>276.858</v>
      </c>
      <c r="W3372" s="1"/>
      <c r="X3372" s="1"/>
      <c r="Y3372" s="1"/>
      <c r="AC3372" s="1"/>
      <c r="AF3372" s="1"/>
      <c r="AG3372" s="1"/>
    </row>
    <row r="3373" spans="1:33" hidden="1" x14ac:dyDescent="0.25">
      <c r="A3373" s="1">
        <v>5</v>
      </c>
      <c r="B3373" s="1">
        <v>2017</v>
      </c>
      <c r="C3373" s="1">
        <v>35458035</v>
      </c>
      <c r="D3373" s="44" t="s">
        <v>562</v>
      </c>
      <c r="E3373" s="20">
        <v>1.18</v>
      </c>
      <c r="F3373" s="20">
        <v>1</v>
      </c>
      <c r="G3373" s="20">
        <v>0.18</v>
      </c>
      <c r="H3373" s="20">
        <v>0</v>
      </c>
      <c r="I3373" s="20">
        <v>0.83599999999999997</v>
      </c>
      <c r="J3373" s="20">
        <v>0.245</v>
      </c>
      <c r="K3373" s="20">
        <v>7.0000000000000007E-2</v>
      </c>
      <c r="L3373" s="20">
        <v>2.3847699999999999E-2</v>
      </c>
      <c r="M3373" s="20">
        <v>0.64901731481481484</v>
      </c>
      <c r="N3373" s="1">
        <v>17</v>
      </c>
      <c r="O3373" s="5">
        <v>7.58</v>
      </c>
      <c r="P3373" s="5">
        <v>92.42</v>
      </c>
      <c r="Q3373" s="1">
        <v>10</v>
      </c>
      <c r="R3373" s="1">
        <v>122</v>
      </c>
      <c r="S3373" s="6">
        <v>10177.875179999999</v>
      </c>
      <c r="T3373" s="6">
        <v>5496.0525969999999</v>
      </c>
      <c r="W3373" s="1"/>
      <c r="X3373" s="1"/>
      <c r="Y3373" s="1"/>
      <c r="AC3373" s="1"/>
      <c r="AF3373" s="1"/>
      <c r="AG3373" s="1"/>
    </row>
    <row r="3374" spans="1:33" hidden="1" x14ac:dyDescent="0.25">
      <c r="A3374" s="1">
        <v>2</v>
      </c>
      <c r="B3374" s="1">
        <v>2017</v>
      </c>
      <c r="C3374" s="1">
        <v>35460092</v>
      </c>
      <c r="D3374" s="44" t="s">
        <v>563</v>
      </c>
      <c r="E3374" s="20">
        <v>0.01</v>
      </c>
      <c r="F3374" s="20">
        <v>0.01</v>
      </c>
      <c r="G3374" s="20">
        <v>0</v>
      </c>
      <c r="H3374" s="20">
        <v>0.01</v>
      </c>
      <c r="I3374" s="20">
        <v>0</v>
      </c>
      <c r="J3374" s="20">
        <v>0</v>
      </c>
      <c r="K3374" s="20">
        <v>0.01</v>
      </c>
      <c r="L3374" s="20">
        <v>9.6053000000000006E-3</v>
      </c>
      <c r="M3374" s="20">
        <v>2.319002760416667E-2</v>
      </c>
      <c r="N3374" s="1">
        <v>16</v>
      </c>
      <c r="O3374" s="5">
        <v>62.5</v>
      </c>
      <c r="P3374" s="5">
        <v>37.5</v>
      </c>
      <c r="Q3374" s="1">
        <v>25</v>
      </c>
      <c r="R3374" s="1">
        <v>15</v>
      </c>
      <c r="S3374" s="6">
        <v>691.61202000000003</v>
      </c>
      <c r="T3374" s="6">
        <v>27.6644808</v>
      </c>
      <c r="W3374" s="1"/>
      <c r="X3374" s="1"/>
      <c r="Y3374" s="1"/>
      <c r="AC3374" s="1"/>
      <c r="AF3374" s="1"/>
      <c r="AG3374" s="1"/>
    </row>
    <row r="3375" spans="1:33" hidden="1" x14ac:dyDescent="0.25">
      <c r="A3375" s="1">
        <v>15</v>
      </c>
      <c r="B3375" s="1">
        <v>2017</v>
      </c>
      <c r="C3375" s="1">
        <v>354610815</v>
      </c>
      <c r="D3375" s="44" t="s">
        <v>564</v>
      </c>
      <c r="E3375" s="20">
        <v>0.02</v>
      </c>
      <c r="F3375" s="20">
        <v>0</v>
      </c>
      <c r="G3375" s="20">
        <v>0.02</v>
      </c>
      <c r="H3375" s="20">
        <v>0.03</v>
      </c>
      <c r="I3375" s="20">
        <v>0.01</v>
      </c>
      <c r="J3375" s="20">
        <v>3.0000000000000001E-3</v>
      </c>
      <c r="K3375" s="20">
        <v>0</v>
      </c>
      <c r="L3375" s="20">
        <v>3.3004000000000002E-3</v>
      </c>
      <c r="M3375" s="20">
        <v>4.9841601562500004E-3</v>
      </c>
      <c r="N3375" s="1">
        <v>0</v>
      </c>
      <c r="O3375" s="5">
        <v>30.77</v>
      </c>
      <c r="P3375" s="5">
        <v>69.23</v>
      </c>
      <c r="Q3375" s="1">
        <v>4</v>
      </c>
      <c r="R3375" s="1">
        <v>9</v>
      </c>
      <c r="S3375" s="6">
        <v>86.885999999999996</v>
      </c>
      <c r="T3375" s="6">
        <v>86.885999999999996</v>
      </c>
      <c r="W3375" s="1"/>
      <c r="X3375" s="1"/>
      <c r="Y3375" s="1"/>
      <c r="AC3375" s="1"/>
      <c r="AF3375" s="1"/>
      <c r="AG3375" s="1"/>
    </row>
    <row r="3376" spans="1:33" hidden="1" x14ac:dyDescent="0.25">
      <c r="A3376" s="1">
        <v>18</v>
      </c>
      <c r="B3376" s="1">
        <v>2017</v>
      </c>
      <c r="C3376" s="1">
        <v>354610818</v>
      </c>
      <c r="D3376" s="44" t="s">
        <v>564</v>
      </c>
      <c r="E3376" s="20">
        <v>0</v>
      </c>
      <c r="F3376" s="20">
        <v>0</v>
      </c>
      <c r="G3376" s="20">
        <v>0</v>
      </c>
      <c r="H3376" s="20">
        <v>0</v>
      </c>
      <c r="I3376" s="20">
        <v>0</v>
      </c>
      <c r="J3376" s="20">
        <v>0</v>
      </c>
      <c r="K3376" s="20">
        <v>0</v>
      </c>
      <c r="L3376" s="20">
        <v>0</v>
      </c>
      <c r="M3376" s="20">
        <v>0</v>
      </c>
      <c r="N3376" s="1">
        <v>0</v>
      </c>
      <c r="O3376" s="5">
        <v>0</v>
      </c>
      <c r="P3376" s="5">
        <v>0</v>
      </c>
      <c r="Q3376" s="1">
        <v>0</v>
      </c>
      <c r="R3376" s="1">
        <v>0</v>
      </c>
      <c r="S3376" s="6"/>
      <c r="T3376" s="6"/>
      <c r="W3376" s="1"/>
      <c r="X3376" s="1"/>
      <c r="Y3376" s="1"/>
      <c r="AC3376" s="1"/>
      <c r="AF3376" s="1"/>
      <c r="AG3376" s="1"/>
    </row>
    <row r="3377" spans="1:33" hidden="1" x14ac:dyDescent="0.25">
      <c r="A3377" s="1">
        <v>9</v>
      </c>
      <c r="B3377" s="1">
        <v>2017</v>
      </c>
      <c r="C3377" s="1">
        <v>35462079</v>
      </c>
      <c r="D3377" s="44" t="s">
        <v>565</v>
      </c>
      <c r="E3377" s="20">
        <v>0.48</v>
      </c>
      <c r="F3377" s="20">
        <v>0.48</v>
      </c>
      <c r="G3377" s="20">
        <v>0</v>
      </c>
      <c r="H3377" s="20">
        <v>0</v>
      </c>
      <c r="I3377" s="20">
        <v>0.41</v>
      </c>
      <c r="J3377" s="20">
        <v>1E-3</v>
      </c>
      <c r="K3377" s="20">
        <v>7.0000000000000007E-2</v>
      </c>
      <c r="L3377" s="20">
        <v>2.6852E-3</v>
      </c>
      <c r="M3377" s="20">
        <v>7.6512359375000005E-3</v>
      </c>
      <c r="N3377" s="1">
        <v>7</v>
      </c>
      <c r="O3377" s="5">
        <v>50</v>
      </c>
      <c r="P3377" s="5">
        <v>50</v>
      </c>
      <c r="Q3377" s="1">
        <v>14</v>
      </c>
      <c r="R3377" s="1">
        <v>14</v>
      </c>
      <c r="S3377" s="6">
        <v>157.86035999999999</v>
      </c>
      <c r="T3377" s="6">
        <v>157.86035999999999</v>
      </c>
      <c r="W3377" s="1"/>
      <c r="X3377" s="1"/>
      <c r="Y3377" s="1"/>
      <c r="AC3377" s="1"/>
      <c r="AF3377" s="1"/>
      <c r="AG3377" s="1"/>
    </row>
    <row r="3378" spans="1:33" hidden="1" x14ac:dyDescent="0.25">
      <c r="A3378" s="1">
        <v>4</v>
      </c>
      <c r="B3378" s="1">
        <v>2017</v>
      </c>
      <c r="C3378" s="1">
        <v>35462564</v>
      </c>
      <c r="D3378" s="44" t="s">
        <v>566</v>
      </c>
      <c r="E3378" s="20">
        <v>0.03</v>
      </c>
      <c r="F3378" s="20">
        <v>0.02</v>
      </c>
      <c r="G3378" s="20">
        <v>0.01</v>
      </c>
      <c r="H3378" s="20">
        <v>0</v>
      </c>
      <c r="I3378" s="20">
        <v>8.0000000000000002E-3</v>
      </c>
      <c r="J3378" s="20">
        <v>0</v>
      </c>
      <c r="K3378" s="20">
        <v>0.02</v>
      </c>
      <c r="L3378" s="20">
        <v>2.4096999999999999E-3</v>
      </c>
      <c r="M3378" s="20">
        <v>4.3201166666666669E-3</v>
      </c>
      <c r="N3378" s="1">
        <v>2</v>
      </c>
      <c r="O3378" s="5">
        <v>37.5</v>
      </c>
      <c r="P3378" s="5">
        <v>62.5</v>
      </c>
      <c r="Q3378" s="1">
        <v>3</v>
      </c>
      <c r="R3378" s="1">
        <v>5</v>
      </c>
      <c r="S3378" s="6">
        <v>77.165999999999997</v>
      </c>
      <c r="T3378" s="6">
        <v>77.165999999999997</v>
      </c>
      <c r="W3378" s="1"/>
      <c r="X3378" s="1"/>
      <c r="Y3378" s="1"/>
      <c r="AC3378" s="1"/>
      <c r="AF3378" s="1"/>
      <c r="AG3378" s="1"/>
    </row>
    <row r="3379" spans="1:33" hidden="1" x14ac:dyDescent="0.25">
      <c r="A3379" s="1">
        <v>9</v>
      </c>
      <c r="B3379" s="1">
        <v>2017</v>
      </c>
      <c r="C3379" s="1">
        <v>35463069</v>
      </c>
      <c r="D3379" s="44" t="s">
        <v>567</v>
      </c>
      <c r="E3379" s="20">
        <v>0.44</v>
      </c>
      <c r="F3379" s="20">
        <v>0.42</v>
      </c>
      <c r="G3379" s="20">
        <v>0.02</v>
      </c>
      <c r="H3379" s="20">
        <v>0.06</v>
      </c>
      <c r="I3379" s="20">
        <v>7.6999999999999999E-2</v>
      </c>
      <c r="J3379" s="20">
        <v>1E-3</v>
      </c>
      <c r="K3379" s="20">
        <v>0.35</v>
      </c>
      <c r="L3379" s="20">
        <v>1.51874E-2</v>
      </c>
      <c r="M3379" s="20">
        <v>9.6212510131944443E-2</v>
      </c>
      <c r="N3379" s="1">
        <v>22</v>
      </c>
      <c r="O3379" s="5">
        <v>72.55</v>
      </c>
      <c r="P3379" s="5">
        <v>27.45</v>
      </c>
      <c r="Q3379" s="1">
        <v>37</v>
      </c>
      <c r="R3379" s="1">
        <v>14</v>
      </c>
      <c r="S3379" s="6">
        <v>1750.3019999999999</v>
      </c>
      <c r="T3379" s="6">
        <v>0</v>
      </c>
      <c r="W3379" s="1"/>
      <c r="X3379" s="1"/>
      <c r="Y3379" s="1"/>
      <c r="AC3379" s="1"/>
      <c r="AF3379" s="1"/>
      <c r="AG3379" s="1"/>
    </row>
    <row r="3380" spans="1:33" hidden="1" x14ac:dyDescent="0.25">
      <c r="A3380" s="1">
        <v>17</v>
      </c>
      <c r="B3380" s="1">
        <v>2017</v>
      </c>
      <c r="C3380" s="1">
        <v>354640517</v>
      </c>
      <c r="D3380" s="44" t="s">
        <v>568</v>
      </c>
      <c r="E3380" s="20">
        <v>0.79</v>
      </c>
      <c r="F3380" s="20">
        <v>0.68</v>
      </c>
      <c r="G3380" s="20">
        <v>0.11</v>
      </c>
      <c r="H3380" s="20">
        <v>0</v>
      </c>
      <c r="I3380" s="20">
        <v>0.13700000000000001</v>
      </c>
      <c r="J3380" s="20">
        <v>3.2000000000000001E-2</v>
      </c>
      <c r="K3380" s="20">
        <v>0.62</v>
      </c>
      <c r="L3380" s="20">
        <v>5.5144E-3</v>
      </c>
      <c r="M3380" s="20">
        <v>0.13394152031944445</v>
      </c>
      <c r="N3380" s="1">
        <v>12</v>
      </c>
      <c r="O3380" s="5">
        <v>35.11</v>
      </c>
      <c r="P3380" s="5">
        <v>64.89</v>
      </c>
      <c r="Q3380" s="1">
        <v>33</v>
      </c>
      <c r="R3380" s="1">
        <v>61</v>
      </c>
      <c r="S3380" s="6">
        <v>2268.0290300000001</v>
      </c>
      <c r="T3380" s="6">
        <v>2268.0290300000001</v>
      </c>
      <c r="W3380" s="1"/>
      <c r="X3380" s="1"/>
      <c r="Y3380" s="1"/>
      <c r="AC3380" s="1"/>
      <c r="AF3380" s="1"/>
      <c r="AG3380" s="1"/>
    </row>
    <row r="3381" spans="1:33" hidden="1" x14ac:dyDescent="0.25">
      <c r="A3381" s="1">
        <v>9</v>
      </c>
      <c r="B3381" s="1">
        <v>2017</v>
      </c>
      <c r="C3381" s="1">
        <v>35465049</v>
      </c>
      <c r="D3381" s="44" t="s">
        <v>569</v>
      </c>
      <c r="E3381" s="20">
        <v>0.09</v>
      </c>
      <c r="F3381" s="20">
        <v>0.09</v>
      </c>
      <c r="G3381" s="20">
        <v>0</v>
      </c>
      <c r="H3381" s="20">
        <v>0</v>
      </c>
      <c r="I3381" s="20">
        <v>0</v>
      </c>
      <c r="J3381" s="20">
        <v>0.08</v>
      </c>
      <c r="K3381" s="20">
        <v>0</v>
      </c>
      <c r="L3381" s="20">
        <v>6.6956999999999997E-3</v>
      </c>
      <c r="M3381" s="20">
        <v>0</v>
      </c>
      <c r="N3381" s="1">
        <v>5</v>
      </c>
      <c r="O3381" s="5">
        <v>60</v>
      </c>
      <c r="P3381" s="5">
        <v>40</v>
      </c>
      <c r="Q3381" s="1">
        <v>3</v>
      </c>
      <c r="R3381" s="1">
        <v>2</v>
      </c>
      <c r="S3381" s="6"/>
      <c r="T3381" s="6"/>
      <c r="W3381" s="1"/>
      <c r="X3381" s="1"/>
      <c r="Y3381" s="1"/>
      <c r="AC3381" s="1"/>
      <c r="AF3381" s="1"/>
      <c r="AG3381" s="1"/>
    </row>
    <row r="3382" spans="1:33" hidden="1" x14ac:dyDescent="0.25">
      <c r="A3382" s="1">
        <v>16</v>
      </c>
      <c r="B3382" s="1">
        <v>2017</v>
      </c>
      <c r="C3382" s="1">
        <v>354650416</v>
      </c>
      <c r="D3382" s="44" t="s">
        <v>569</v>
      </c>
      <c r="E3382" s="20">
        <v>0.04</v>
      </c>
      <c r="F3382" s="20">
        <v>0.01</v>
      </c>
      <c r="G3382" s="20">
        <v>0.03</v>
      </c>
      <c r="H3382" s="20">
        <v>0</v>
      </c>
      <c r="I3382" s="20">
        <v>2.4E-2</v>
      </c>
      <c r="J3382" s="20">
        <v>0</v>
      </c>
      <c r="K3382" s="20">
        <v>0.01</v>
      </c>
      <c r="L3382" s="20">
        <v>1.6655000000000001E-3</v>
      </c>
      <c r="M3382" s="20">
        <v>1.4411458333333333E-2</v>
      </c>
      <c r="N3382" s="1">
        <v>1</v>
      </c>
      <c r="O3382" s="5">
        <v>18.18</v>
      </c>
      <c r="P3382" s="5">
        <v>81.819999999999993</v>
      </c>
      <c r="Q3382" s="1">
        <v>2</v>
      </c>
      <c r="R3382" s="1">
        <v>9</v>
      </c>
      <c r="S3382" s="6">
        <v>282.52800000000002</v>
      </c>
      <c r="T3382" s="6">
        <v>282.52800000000002</v>
      </c>
      <c r="W3382" s="1"/>
      <c r="X3382" s="1"/>
      <c r="Y3382" s="1"/>
      <c r="AC3382" s="1"/>
      <c r="AF3382" s="1"/>
      <c r="AG3382" s="1"/>
    </row>
    <row r="3383" spans="1:33" hidden="1" x14ac:dyDescent="0.25">
      <c r="A3383" s="1">
        <v>15</v>
      </c>
      <c r="B3383" s="1">
        <v>2017</v>
      </c>
      <c r="C3383" s="1">
        <v>354660315</v>
      </c>
      <c r="D3383" s="44" t="s">
        <v>570</v>
      </c>
      <c r="E3383" s="20">
        <v>0</v>
      </c>
      <c r="F3383" s="20">
        <v>0</v>
      </c>
      <c r="G3383" s="20">
        <v>0</v>
      </c>
      <c r="H3383" s="20">
        <v>0</v>
      </c>
      <c r="I3383" s="20">
        <v>0</v>
      </c>
      <c r="J3383" s="20">
        <v>0</v>
      </c>
      <c r="K3383" s="20">
        <v>0</v>
      </c>
      <c r="L3383" s="20">
        <v>0</v>
      </c>
      <c r="M3383" s="20">
        <v>0</v>
      </c>
      <c r="N3383" s="1">
        <v>0</v>
      </c>
      <c r="O3383" s="5">
        <v>0</v>
      </c>
      <c r="P3383" s="5">
        <v>0</v>
      </c>
      <c r="Q3383" s="1">
        <v>0</v>
      </c>
      <c r="R3383" s="1">
        <v>0</v>
      </c>
      <c r="S3383" s="6"/>
      <c r="T3383" s="6"/>
      <c r="W3383" s="1"/>
      <c r="X3383" s="1"/>
      <c r="Y3383" s="1"/>
      <c r="AC3383" s="1"/>
      <c r="AF3383" s="1"/>
      <c r="AG3383" s="1"/>
    </row>
    <row r="3384" spans="1:33" hidden="1" x14ac:dyDescent="0.25">
      <c r="A3384" s="1">
        <v>18</v>
      </c>
      <c r="B3384" s="1">
        <v>2017</v>
      </c>
      <c r="C3384" s="1">
        <v>354660318</v>
      </c>
      <c r="D3384" s="44" t="s">
        <v>570</v>
      </c>
      <c r="E3384" s="20">
        <v>9.0000000000000011E-2</v>
      </c>
      <c r="F3384" s="20">
        <v>0.02</v>
      </c>
      <c r="G3384" s="20">
        <v>7.0000000000000007E-2</v>
      </c>
      <c r="H3384" s="20">
        <v>0.01</v>
      </c>
      <c r="I3384" s="20">
        <v>2.5999999999999999E-2</v>
      </c>
      <c r="J3384" s="20">
        <v>3.6999999999999998E-2</v>
      </c>
      <c r="K3384" s="20">
        <v>0.02</v>
      </c>
      <c r="L3384" s="20">
        <v>4.9452999999999997E-3</v>
      </c>
      <c r="M3384" s="20">
        <v>9.2393969907407406E-2</v>
      </c>
      <c r="N3384" s="1">
        <v>5</v>
      </c>
      <c r="O3384" s="5">
        <v>21.28</v>
      </c>
      <c r="P3384" s="5">
        <v>78.72</v>
      </c>
      <c r="Q3384" s="1">
        <v>10</v>
      </c>
      <c r="R3384" s="1">
        <v>37</v>
      </c>
      <c r="S3384" s="6">
        <v>1649.7</v>
      </c>
      <c r="T3384" s="6">
        <v>1649.7</v>
      </c>
      <c r="W3384" s="1"/>
      <c r="X3384" s="1"/>
      <c r="Y3384" s="1"/>
      <c r="AC3384" s="1"/>
      <c r="AF3384" s="1"/>
      <c r="AG3384" s="1"/>
    </row>
    <row r="3385" spans="1:33" hidden="1" x14ac:dyDescent="0.25">
      <c r="A3385" s="1">
        <v>5</v>
      </c>
      <c r="B3385" s="1">
        <v>2017</v>
      </c>
      <c r="C3385" s="1">
        <v>35467025</v>
      </c>
      <c r="D3385" s="44" t="s">
        <v>571</v>
      </c>
      <c r="E3385" s="20">
        <v>0.24</v>
      </c>
      <c r="F3385" s="20">
        <v>0.15</v>
      </c>
      <c r="G3385" s="20">
        <v>0.09</v>
      </c>
      <c r="H3385" s="20">
        <v>0</v>
      </c>
      <c r="I3385" s="20">
        <v>0.19400000000000001</v>
      </c>
      <c r="J3385" s="20">
        <v>3.6999999999999998E-2</v>
      </c>
      <c r="K3385" s="20">
        <v>0.01</v>
      </c>
      <c r="L3385" s="20">
        <v>2.1976999999999999E-3</v>
      </c>
      <c r="M3385" s="20">
        <v>7.5545532407407412E-2</v>
      </c>
      <c r="N3385" s="1">
        <v>8</v>
      </c>
      <c r="O3385" s="5">
        <v>10.64</v>
      </c>
      <c r="P3385" s="5">
        <v>89.36</v>
      </c>
      <c r="Q3385" s="1">
        <v>5</v>
      </c>
      <c r="R3385" s="1">
        <v>42</v>
      </c>
      <c r="S3385" s="6">
        <v>1368.2863440000001</v>
      </c>
      <c r="T3385" s="6">
        <v>1364.865628</v>
      </c>
      <c r="W3385" s="1"/>
      <c r="X3385" s="1"/>
      <c r="Y3385" s="1"/>
      <c r="AC3385" s="1"/>
      <c r="AF3385" s="1"/>
      <c r="AG3385" s="1"/>
    </row>
    <row r="3386" spans="1:33" hidden="1" x14ac:dyDescent="0.25">
      <c r="A3386" s="1">
        <v>2</v>
      </c>
      <c r="B3386" s="1">
        <v>2017</v>
      </c>
      <c r="C3386" s="1">
        <v>35468012</v>
      </c>
      <c r="D3386" s="44" t="s">
        <v>572</v>
      </c>
      <c r="E3386" s="20">
        <v>0.15</v>
      </c>
      <c r="F3386" s="20">
        <v>0.13</v>
      </c>
      <c r="G3386" s="20">
        <v>0.02</v>
      </c>
      <c r="H3386" s="20">
        <v>0</v>
      </c>
      <c r="I3386" s="20">
        <v>8.0000000000000002E-3</v>
      </c>
      <c r="J3386" s="20">
        <v>0.114</v>
      </c>
      <c r="K3386" s="20">
        <v>0.01</v>
      </c>
      <c r="L3386" s="20">
        <v>1.6618500000000001E-2</v>
      </c>
      <c r="M3386" s="20">
        <v>0.10536349833333332</v>
      </c>
      <c r="N3386" s="1">
        <v>48</v>
      </c>
      <c r="O3386" s="5">
        <v>33.64</v>
      </c>
      <c r="P3386" s="5">
        <v>66.36</v>
      </c>
      <c r="Q3386" s="1">
        <v>36</v>
      </c>
      <c r="R3386" s="1">
        <v>71</v>
      </c>
      <c r="S3386" s="6">
        <v>1468.0530450000001</v>
      </c>
      <c r="T3386" s="6">
        <v>0</v>
      </c>
      <c r="W3386" s="1"/>
      <c r="X3386" s="1"/>
      <c r="Y3386" s="1"/>
      <c r="AC3386" s="1"/>
      <c r="AF3386" s="1"/>
      <c r="AG3386" s="1"/>
    </row>
    <row r="3387" spans="1:33" hidden="1" x14ac:dyDescent="0.25">
      <c r="A3387" s="1">
        <v>9</v>
      </c>
      <c r="B3387" s="1">
        <v>2017</v>
      </c>
      <c r="C3387" s="1">
        <v>35469009</v>
      </c>
      <c r="D3387" s="44" t="s">
        <v>573</v>
      </c>
      <c r="E3387" s="20">
        <v>0.03</v>
      </c>
      <c r="F3387" s="20">
        <v>0.02</v>
      </c>
      <c r="G3387" s="20">
        <v>0.01</v>
      </c>
      <c r="H3387" s="20">
        <v>0</v>
      </c>
      <c r="I3387" s="20">
        <v>1.2E-2</v>
      </c>
      <c r="J3387" s="20">
        <v>0</v>
      </c>
      <c r="K3387" s="20">
        <v>0.02</v>
      </c>
      <c r="L3387" s="20">
        <v>9.993999999999999E-4</v>
      </c>
      <c r="M3387" s="20">
        <v>2.0664202083333333E-2</v>
      </c>
      <c r="N3387" s="1">
        <v>1</v>
      </c>
      <c r="O3387" s="5">
        <v>54.55</v>
      </c>
      <c r="P3387" s="5">
        <v>45.45</v>
      </c>
      <c r="Q3387" s="1">
        <v>6</v>
      </c>
      <c r="R3387" s="1">
        <v>5</v>
      </c>
      <c r="S3387" s="6">
        <v>444.58199999999999</v>
      </c>
      <c r="T3387" s="6">
        <v>444.58199999999999</v>
      </c>
      <c r="W3387" s="1"/>
      <c r="X3387" s="1"/>
      <c r="Y3387" s="1"/>
      <c r="AC3387" s="1"/>
      <c r="AF3387" s="1"/>
      <c r="AG3387" s="1"/>
    </row>
    <row r="3388" spans="1:33" hidden="1" x14ac:dyDescent="0.25">
      <c r="A3388" s="1">
        <v>5</v>
      </c>
      <c r="B3388" s="1">
        <v>2017</v>
      </c>
      <c r="C3388" s="1">
        <v>35470075</v>
      </c>
      <c r="D3388" s="44" t="s">
        <v>574</v>
      </c>
      <c r="E3388" s="20">
        <v>0.04</v>
      </c>
      <c r="F3388" s="20">
        <v>0.04</v>
      </c>
      <c r="G3388" s="20">
        <v>0</v>
      </c>
      <c r="H3388" s="20">
        <v>0</v>
      </c>
      <c r="I3388" s="20">
        <v>0</v>
      </c>
      <c r="J3388" s="20">
        <v>0</v>
      </c>
      <c r="K3388" s="20">
        <v>0</v>
      </c>
      <c r="L3388" s="20">
        <v>3.8590399999999997E-2</v>
      </c>
      <c r="M3388" s="20">
        <v>1.2652807291666667E-2</v>
      </c>
      <c r="N3388" s="1">
        <v>1</v>
      </c>
      <c r="O3388" s="5">
        <v>46.15</v>
      </c>
      <c r="P3388" s="5">
        <v>53.85</v>
      </c>
      <c r="Q3388" s="1">
        <v>6</v>
      </c>
      <c r="R3388" s="1">
        <v>7</v>
      </c>
      <c r="S3388" s="6">
        <v>286.63200000000001</v>
      </c>
      <c r="T3388" s="6">
        <v>286.63200000000001</v>
      </c>
      <c r="W3388" s="1"/>
      <c r="X3388" s="1"/>
      <c r="Y3388" s="1"/>
      <c r="AC3388" s="1"/>
      <c r="AF3388" s="1"/>
      <c r="AG3388" s="1"/>
    </row>
    <row r="3389" spans="1:33" hidden="1" x14ac:dyDescent="0.25">
      <c r="A3389" s="1">
        <v>20</v>
      </c>
      <c r="B3389" s="1">
        <v>2017</v>
      </c>
      <c r="C3389" s="1">
        <v>354710620</v>
      </c>
      <c r="D3389" s="44" t="s">
        <v>575</v>
      </c>
      <c r="E3389" s="20">
        <v>0.19</v>
      </c>
      <c r="F3389" s="20">
        <v>0.08</v>
      </c>
      <c r="G3389" s="20">
        <v>0.11</v>
      </c>
      <c r="H3389" s="20">
        <v>0</v>
      </c>
      <c r="I3389" s="20">
        <v>7.0000000000000001E-3</v>
      </c>
      <c r="J3389" s="20">
        <v>9.5000000000000001E-2</v>
      </c>
      <c r="K3389" s="20">
        <v>0.08</v>
      </c>
      <c r="L3389" s="20">
        <v>1.0648000000000001E-3</v>
      </c>
      <c r="M3389" s="20">
        <v>7.3307291666666668E-3</v>
      </c>
      <c r="N3389" s="1">
        <v>2</v>
      </c>
      <c r="O3389" s="5">
        <v>20</v>
      </c>
      <c r="P3389" s="5">
        <v>80</v>
      </c>
      <c r="Q3389" s="1">
        <v>3</v>
      </c>
      <c r="R3389" s="1">
        <v>12</v>
      </c>
      <c r="S3389" s="6">
        <v>121.96429740000001</v>
      </c>
      <c r="T3389" s="6">
        <v>121.96429740000001</v>
      </c>
      <c r="W3389" s="1"/>
      <c r="X3389" s="1"/>
      <c r="Y3389" s="1"/>
      <c r="AC3389" s="1"/>
      <c r="AF3389" s="1"/>
      <c r="AG3389" s="1"/>
    </row>
    <row r="3390" spans="1:33" hidden="1" x14ac:dyDescent="0.25">
      <c r="A3390" s="1">
        <v>4</v>
      </c>
      <c r="B3390" s="1">
        <v>2017</v>
      </c>
      <c r="C3390" s="1">
        <v>35475024</v>
      </c>
      <c r="D3390" s="44" t="s">
        <v>576</v>
      </c>
      <c r="E3390" s="20">
        <v>0</v>
      </c>
      <c r="F3390" s="20">
        <v>0</v>
      </c>
      <c r="G3390" s="20">
        <v>0</v>
      </c>
      <c r="H3390" s="20">
        <v>0</v>
      </c>
      <c r="I3390" s="20">
        <v>0</v>
      </c>
      <c r="J3390" s="20">
        <v>0</v>
      </c>
      <c r="K3390" s="20">
        <v>0</v>
      </c>
      <c r="L3390" s="20">
        <v>1.8499999999999999E-5</v>
      </c>
      <c r="M3390" s="20">
        <v>0</v>
      </c>
      <c r="N3390" s="1">
        <v>0</v>
      </c>
      <c r="O3390" s="5">
        <v>0</v>
      </c>
      <c r="P3390" s="5">
        <v>100</v>
      </c>
      <c r="Q3390" s="1">
        <v>0</v>
      </c>
      <c r="R3390" s="1">
        <v>1</v>
      </c>
      <c r="S3390" s="6"/>
      <c r="T3390" s="6"/>
      <c r="W3390" s="1"/>
      <c r="X3390" s="1"/>
      <c r="Y3390" s="1"/>
      <c r="AC3390" s="1"/>
      <c r="AF3390" s="1"/>
      <c r="AG3390" s="1"/>
    </row>
    <row r="3391" spans="1:33" hidden="1" x14ac:dyDescent="0.25">
      <c r="A3391" s="1">
        <v>9</v>
      </c>
      <c r="B3391" s="1">
        <v>2017</v>
      </c>
      <c r="C3391" s="1">
        <v>35475029</v>
      </c>
      <c r="D3391" s="44" t="s">
        <v>576</v>
      </c>
      <c r="E3391" s="20">
        <v>0.3</v>
      </c>
      <c r="F3391" s="20">
        <v>0.28999999999999998</v>
      </c>
      <c r="G3391" s="20">
        <v>0.01</v>
      </c>
      <c r="H3391" s="20">
        <v>0.11</v>
      </c>
      <c r="I3391" s="20">
        <v>0.153</v>
      </c>
      <c r="J3391" s="20">
        <v>1.7999999999999999E-2</v>
      </c>
      <c r="K3391" s="20">
        <v>0.13</v>
      </c>
      <c r="L3391" s="20">
        <v>6.4257999999999997E-3</v>
      </c>
      <c r="M3391" s="20">
        <v>7.1982999244212961E-2</v>
      </c>
      <c r="N3391" s="1">
        <v>30</v>
      </c>
      <c r="O3391" s="5">
        <v>58.25</v>
      </c>
      <c r="P3391" s="5">
        <v>41.75</v>
      </c>
      <c r="Q3391" s="1">
        <v>60</v>
      </c>
      <c r="R3391" s="1">
        <v>43</v>
      </c>
      <c r="S3391" s="6">
        <v>1293.5764799999999</v>
      </c>
      <c r="T3391" s="6">
        <v>840.82471199999998</v>
      </c>
      <c r="W3391" s="1"/>
      <c r="X3391" s="1"/>
      <c r="Y3391" s="1"/>
      <c r="AC3391" s="1"/>
      <c r="AF3391" s="1"/>
      <c r="AG3391" s="1"/>
    </row>
    <row r="3392" spans="1:33" hidden="1" x14ac:dyDescent="0.25">
      <c r="A3392" s="1">
        <v>15</v>
      </c>
      <c r="B3392" s="1">
        <v>2017</v>
      </c>
      <c r="C3392" s="1">
        <v>354740315</v>
      </c>
      <c r="D3392" s="44" t="s">
        <v>577</v>
      </c>
      <c r="E3392" s="20">
        <v>0.01</v>
      </c>
      <c r="F3392" s="20">
        <v>0</v>
      </c>
      <c r="G3392" s="20">
        <v>0.01</v>
      </c>
      <c r="H3392" s="20">
        <v>0.01</v>
      </c>
      <c r="I3392" s="20">
        <v>6.0000000000000001E-3</v>
      </c>
      <c r="J3392" s="20">
        <v>0</v>
      </c>
      <c r="K3392" s="20">
        <v>0.01</v>
      </c>
      <c r="L3392" s="20">
        <v>2.6039999999999999E-4</v>
      </c>
      <c r="M3392" s="20">
        <v>4.5594968750000001E-3</v>
      </c>
      <c r="N3392" s="1">
        <v>2</v>
      </c>
      <c r="O3392" s="5">
        <v>50</v>
      </c>
      <c r="P3392" s="5">
        <v>50</v>
      </c>
      <c r="Q3392" s="1">
        <v>6</v>
      </c>
      <c r="R3392" s="1">
        <v>6</v>
      </c>
      <c r="S3392" s="6">
        <v>95.796000000000006</v>
      </c>
      <c r="T3392" s="6">
        <v>95.796000000000006</v>
      </c>
      <c r="W3392" s="1"/>
      <c r="X3392" s="1"/>
      <c r="Y3392" s="1"/>
      <c r="AC3392" s="1"/>
      <c r="AF3392" s="1"/>
      <c r="AG3392" s="1"/>
    </row>
    <row r="3393" spans="1:33" hidden="1" x14ac:dyDescent="0.25">
      <c r="A3393" s="1">
        <v>4</v>
      </c>
      <c r="B3393" s="1">
        <v>2017</v>
      </c>
      <c r="C3393" s="1">
        <v>35476014</v>
      </c>
      <c r="D3393" s="44" t="s">
        <v>578</v>
      </c>
      <c r="E3393" s="20">
        <v>0.18</v>
      </c>
      <c r="F3393" s="20">
        <v>0.18</v>
      </c>
      <c r="G3393" s="20">
        <v>0</v>
      </c>
      <c r="H3393" s="20">
        <v>0.15</v>
      </c>
      <c r="I3393" s="20">
        <v>0</v>
      </c>
      <c r="J3393" s="20">
        <v>0.108</v>
      </c>
      <c r="K3393" s="20">
        <v>7.0000000000000007E-2</v>
      </c>
      <c r="L3393" s="20">
        <v>2.5542999999999998E-3</v>
      </c>
      <c r="M3393" s="20">
        <v>7.3343728064814817E-2</v>
      </c>
      <c r="N3393" s="1">
        <v>3</v>
      </c>
      <c r="O3393" s="5">
        <v>25</v>
      </c>
      <c r="P3393" s="5">
        <v>75</v>
      </c>
      <c r="Q3393" s="1">
        <v>18</v>
      </c>
      <c r="R3393" s="1">
        <v>54</v>
      </c>
      <c r="S3393" s="6">
        <v>1308.8365879999999</v>
      </c>
      <c r="T3393" s="6">
        <v>1308.8365879999999</v>
      </c>
      <c r="W3393" s="1"/>
      <c r="X3393" s="1"/>
      <c r="Y3393" s="1"/>
      <c r="AC3393" s="1"/>
      <c r="AF3393" s="1"/>
      <c r="AG3393" s="1"/>
    </row>
    <row r="3394" spans="1:33" hidden="1" x14ac:dyDescent="0.25">
      <c r="A3394" s="1">
        <v>9</v>
      </c>
      <c r="B3394" s="1">
        <v>2017</v>
      </c>
      <c r="C3394" s="1">
        <v>35476019</v>
      </c>
      <c r="D3394" s="44" t="s">
        <v>578</v>
      </c>
      <c r="E3394" s="20">
        <v>0</v>
      </c>
      <c r="F3394" s="20">
        <v>0</v>
      </c>
      <c r="G3394" s="20">
        <v>0</v>
      </c>
      <c r="H3394" s="20">
        <v>0</v>
      </c>
      <c r="I3394" s="20">
        <v>0</v>
      </c>
      <c r="J3394" s="20">
        <v>0</v>
      </c>
      <c r="K3394" s="20">
        <v>0</v>
      </c>
      <c r="L3394" s="20">
        <v>0</v>
      </c>
      <c r="M3394" s="20">
        <v>0</v>
      </c>
      <c r="N3394" s="1">
        <v>0</v>
      </c>
      <c r="O3394" s="5">
        <v>0</v>
      </c>
      <c r="P3394" s="5">
        <v>0</v>
      </c>
      <c r="Q3394" s="1">
        <v>0</v>
      </c>
      <c r="R3394" s="1">
        <v>0</v>
      </c>
      <c r="S3394" s="6"/>
      <c r="T3394" s="6"/>
      <c r="W3394" s="1"/>
      <c r="X3394" s="1"/>
      <c r="Y3394" s="1"/>
      <c r="AC3394" s="1"/>
      <c r="AF3394" s="1"/>
      <c r="AG3394" s="1"/>
    </row>
    <row r="3395" spans="1:33" hidden="1" x14ac:dyDescent="0.25">
      <c r="A3395" s="1">
        <v>15</v>
      </c>
      <c r="B3395" s="1">
        <v>2017</v>
      </c>
      <c r="C3395" s="1">
        <v>354765015</v>
      </c>
      <c r="D3395" s="44" t="s">
        <v>579</v>
      </c>
      <c r="E3395" s="20">
        <v>0</v>
      </c>
      <c r="F3395" s="20">
        <v>0</v>
      </c>
      <c r="G3395" s="20">
        <v>0</v>
      </c>
      <c r="H3395" s="20">
        <v>0</v>
      </c>
      <c r="I3395" s="20">
        <v>0</v>
      </c>
      <c r="J3395" s="20">
        <v>0</v>
      </c>
      <c r="K3395" s="20">
        <v>0</v>
      </c>
      <c r="L3395" s="20">
        <v>5.2079999999999997E-4</v>
      </c>
      <c r="M3395" s="20">
        <v>0</v>
      </c>
      <c r="N3395" s="1">
        <v>0</v>
      </c>
      <c r="O3395" s="5">
        <v>85.71</v>
      </c>
      <c r="P3395" s="5">
        <v>14.29</v>
      </c>
      <c r="Q3395" s="1">
        <v>6</v>
      </c>
      <c r="R3395" s="1">
        <v>1</v>
      </c>
      <c r="S3395" s="6"/>
      <c r="T3395" s="6"/>
      <c r="W3395" s="1"/>
      <c r="X3395" s="1"/>
      <c r="Y3395" s="1"/>
      <c r="AC3395" s="1"/>
      <c r="AF3395" s="1"/>
      <c r="AG3395" s="1"/>
    </row>
    <row r="3396" spans="1:33" hidden="1" x14ac:dyDescent="0.25">
      <c r="A3396" s="1">
        <v>18</v>
      </c>
      <c r="B3396" s="1">
        <v>2017</v>
      </c>
      <c r="C3396" s="1">
        <v>354765018</v>
      </c>
      <c r="D3396" s="44" t="s">
        <v>579</v>
      </c>
      <c r="E3396" s="20">
        <v>0.02</v>
      </c>
      <c r="F3396" s="20">
        <v>0.02</v>
      </c>
      <c r="G3396" s="20">
        <v>0</v>
      </c>
      <c r="H3396" s="20">
        <v>0</v>
      </c>
      <c r="I3396" s="20">
        <v>0</v>
      </c>
      <c r="J3396" s="20">
        <v>0</v>
      </c>
      <c r="K3396" s="20">
        <v>0.02</v>
      </c>
      <c r="L3396" s="20">
        <v>3.4700000000000003E-5</v>
      </c>
      <c r="M3396" s="20">
        <v>2.8864958333333335E-3</v>
      </c>
      <c r="N3396" s="1">
        <v>2</v>
      </c>
      <c r="O3396" s="5">
        <v>82.61</v>
      </c>
      <c r="P3396" s="5">
        <v>17.39</v>
      </c>
      <c r="Q3396" s="1">
        <v>19</v>
      </c>
      <c r="R3396" s="1">
        <v>4</v>
      </c>
      <c r="S3396" s="6">
        <v>46.926000000000002</v>
      </c>
      <c r="T3396" s="6">
        <v>46.926000000000002</v>
      </c>
      <c r="W3396" s="1"/>
      <c r="X3396" s="1"/>
      <c r="Y3396" s="1"/>
      <c r="AC3396" s="1"/>
      <c r="AF3396" s="1"/>
      <c r="AG3396" s="1"/>
    </row>
    <row r="3397" spans="1:33" hidden="1" x14ac:dyDescent="0.25">
      <c r="A3397" s="1">
        <v>15</v>
      </c>
      <c r="B3397" s="1">
        <v>2017</v>
      </c>
      <c r="C3397" s="1">
        <v>354720515</v>
      </c>
      <c r="D3397" s="44" t="s">
        <v>580</v>
      </c>
      <c r="E3397" s="20">
        <v>0</v>
      </c>
      <c r="F3397" s="20">
        <v>0</v>
      </c>
      <c r="G3397" s="20">
        <v>0</v>
      </c>
      <c r="H3397" s="20">
        <v>0</v>
      </c>
      <c r="I3397" s="20">
        <v>0</v>
      </c>
      <c r="J3397" s="20">
        <v>0</v>
      </c>
      <c r="K3397" s="20">
        <v>0</v>
      </c>
      <c r="L3397" s="20">
        <v>0</v>
      </c>
      <c r="M3397" s="20">
        <v>0</v>
      </c>
      <c r="N3397" s="1">
        <v>0</v>
      </c>
      <c r="O3397" s="5">
        <v>0</v>
      </c>
      <c r="P3397" s="5">
        <v>0</v>
      </c>
      <c r="Q3397" s="1">
        <v>0</v>
      </c>
      <c r="R3397" s="1">
        <v>0</v>
      </c>
      <c r="S3397" s="6"/>
      <c r="T3397" s="6"/>
      <c r="W3397" s="1"/>
      <c r="X3397" s="1"/>
      <c r="Y3397" s="1"/>
      <c r="AC3397" s="1"/>
      <c r="AF3397" s="1"/>
      <c r="AG3397" s="1"/>
    </row>
    <row r="3398" spans="1:33" hidden="1" x14ac:dyDescent="0.25">
      <c r="A3398" s="1">
        <v>18</v>
      </c>
      <c r="B3398" s="1">
        <v>2017</v>
      </c>
      <c r="C3398" s="1">
        <v>354720518</v>
      </c>
      <c r="D3398" s="44" t="s">
        <v>580</v>
      </c>
      <c r="E3398" s="20">
        <v>0.01</v>
      </c>
      <c r="F3398" s="20">
        <v>0.01</v>
      </c>
      <c r="G3398" s="20">
        <v>0</v>
      </c>
      <c r="H3398" s="20">
        <v>0.06</v>
      </c>
      <c r="I3398" s="20">
        <v>2E-3</v>
      </c>
      <c r="J3398" s="20">
        <v>0</v>
      </c>
      <c r="K3398" s="20">
        <v>0.01</v>
      </c>
      <c r="L3398" s="20">
        <v>4.9328000000000002E-3</v>
      </c>
      <c r="M3398" s="20">
        <v>3.4343804687499997E-3</v>
      </c>
      <c r="N3398" s="1">
        <v>0</v>
      </c>
      <c r="O3398" s="5">
        <v>55.56</v>
      </c>
      <c r="P3398" s="5">
        <v>44.44</v>
      </c>
      <c r="Q3398" s="1">
        <v>5</v>
      </c>
      <c r="R3398" s="1">
        <v>4</v>
      </c>
      <c r="S3398" s="6">
        <v>56.16</v>
      </c>
      <c r="T3398" s="6">
        <v>56.16</v>
      </c>
      <c r="W3398" s="1"/>
      <c r="X3398" s="1"/>
      <c r="Y3398" s="1"/>
      <c r="AC3398" s="1"/>
      <c r="AF3398" s="1"/>
      <c r="AG3398" s="1"/>
    </row>
    <row r="3399" spans="1:33" hidden="1" x14ac:dyDescent="0.25">
      <c r="A3399" s="1">
        <v>6</v>
      </c>
      <c r="B3399" s="1">
        <v>2017</v>
      </c>
      <c r="C3399" s="1">
        <v>35473046</v>
      </c>
      <c r="D3399" s="44" t="s">
        <v>581</v>
      </c>
      <c r="E3399" s="20">
        <v>0.32</v>
      </c>
      <c r="F3399" s="20">
        <v>0.18</v>
      </c>
      <c r="G3399" s="20">
        <v>0.14000000000000001</v>
      </c>
      <c r="H3399" s="20">
        <v>0</v>
      </c>
      <c r="I3399" s="20">
        <v>0.13200000000000001</v>
      </c>
      <c r="J3399" s="20">
        <v>3.4000000000000002E-2</v>
      </c>
      <c r="K3399" s="20">
        <v>0</v>
      </c>
      <c r="L3399" s="20">
        <v>0.15490000000000001</v>
      </c>
      <c r="M3399" s="20">
        <v>0.45115858796296299</v>
      </c>
      <c r="N3399" s="1">
        <v>21</v>
      </c>
      <c r="O3399" s="5">
        <v>15.38</v>
      </c>
      <c r="P3399" s="5">
        <v>84.62</v>
      </c>
      <c r="Q3399" s="1">
        <v>18</v>
      </c>
      <c r="R3399" s="1">
        <v>99</v>
      </c>
      <c r="S3399" s="6">
        <v>2493.3764900000001</v>
      </c>
      <c r="T3399" s="6">
        <v>947.48306609999997</v>
      </c>
      <c r="W3399" s="1"/>
      <c r="X3399" s="1"/>
      <c r="Y3399" s="1"/>
      <c r="AC3399" s="1"/>
      <c r="AF3399" s="1"/>
      <c r="AG3399" s="1"/>
    </row>
    <row r="3400" spans="1:33" hidden="1" x14ac:dyDescent="0.25">
      <c r="A3400" s="1">
        <v>10</v>
      </c>
      <c r="B3400" s="1">
        <v>2017</v>
      </c>
      <c r="C3400" s="1">
        <v>354730410</v>
      </c>
      <c r="D3400" s="44" t="s">
        <v>581</v>
      </c>
      <c r="E3400" s="20">
        <v>0</v>
      </c>
      <c r="F3400" s="20">
        <v>0</v>
      </c>
      <c r="G3400" s="20">
        <v>0</v>
      </c>
      <c r="H3400" s="20">
        <v>0</v>
      </c>
      <c r="I3400" s="20">
        <v>0</v>
      </c>
      <c r="J3400" s="20">
        <v>0</v>
      </c>
      <c r="K3400" s="20">
        <v>0</v>
      </c>
      <c r="L3400" s="20">
        <v>0</v>
      </c>
      <c r="M3400" s="20">
        <v>0</v>
      </c>
      <c r="N3400" s="1">
        <v>0</v>
      </c>
      <c r="O3400" s="5">
        <v>0</v>
      </c>
      <c r="P3400" s="5">
        <v>0</v>
      </c>
      <c r="Q3400" s="1">
        <v>0</v>
      </c>
      <c r="R3400" s="1">
        <v>0</v>
      </c>
      <c r="S3400" s="6"/>
      <c r="T3400" s="6"/>
      <c r="W3400" s="1"/>
      <c r="X3400" s="1"/>
      <c r="Y3400" s="1"/>
      <c r="AC3400" s="1"/>
      <c r="AF3400" s="1"/>
      <c r="AG3400" s="1"/>
    </row>
    <row r="3401" spans="1:33" hidden="1" x14ac:dyDescent="0.25">
      <c r="A3401" s="1">
        <v>21</v>
      </c>
      <c r="B3401" s="1">
        <v>2017</v>
      </c>
      <c r="C3401" s="1">
        <v>354770021</v>
      </c>
      <c r="D3401" s="44" t="s">
        <v>582</v>
      </c>
      <c r="E3401" s="20">
        <v>0</v>
      </c>
      <c r="F3401" s="20">
        <v>0</v>
      </c>
      <c r="G3401" s="20">
        <v>0</v>
      </c>
      <c r="H3401" s="20">
        <v>0</v>
      </c>
      <c r="I3401" s="20">
        <v>0</v>
      </c>
      <c r="J3401" s="20">
        <v>0</v>
      </c>
      <c r="K3401" s="20">
        <v>0</v>
      </c>
      <c r="L3401" s="20">
        <v>0</v>
      </c>
      <c r="M3401" s="20">
        <v>0</v>
      </c>
      <c r="N3401" s="1">
        <v>1</v>
      </c>
      <c r="O3401" s="5">
        <v>0</v>
      </c>
      <c r="P3401" s="5">
        <v>100</v>
      </c>
      <c r="Q3401" s="1">
        <v>0</v>
      </c>
      <c r="R3401" s="1">
        <v>1</v>
      </c>
      <c r="S3401" s="6"/>
      <c r="T3401" s="6"/>
      <c r="W3401" s="1"/>
      <c r="X3401" s="1"/>
      <c r="Y3401" s="1"/>
      <c r="AC3401" s="1"/>
      <c r="AF3401" s="1"/>
      <c r="AG3401" s="1"/>
    </row>
    <row r="3402" spans="1:33" hidden="1" x14ac:dyDescent="0.25">
      <c r="A3402" s="1">
        <v>22</v>
      </c>
      <c r="B3402" s="1">
        <v>2017</v>
      </c>
      <c r="C3402" s="1">
        <v>354770022</v>
      </c>
      <c r="D3402" s="44" t="s">
        <v>582</v>
      </c>
      <c r="E3402" s="20">
        <v>0.21000000000000002</v>
      </c>
      <c r="F3402" s="20">
        <v>0.17</v>
      </c>
      <c r="G3402" s="20">
        <v>0.04</v>
      </c>
      <c r="H3402" s="20">
        <v>0</v>
      </c>
      <c r="I3402" s="20">
        <v>2.8000000000000001E-2</v>
      </c>
      <c r="J3402" s="20">
        <v>5.8999999999999997E-2</v>
      </c>
      <c r="K3402" s="20">
        <v>0.12</v>
      </c>
      <c r="L3402" s="20">
        <v>5.7486999999999998E-3</v>
      </c>
      <c r="M3402" s="20">
        <v>5.6398843229166662E-2</v>
      </c>
      <c r="N3402" s="1">
        <v>4</v>
      </c>
      <c r="O3402" s="5">
        <v>29.03</v>
      </c>
      <c r="P3402" s="5">
        <v>70.97</v>
      </c>
      <c r="Q3402" s="1">
        <v>9</v>
      </c>
      <c r="R3402" s="1">
        <v>22</v>
      </c>
      <c r="S3402" s="6">
        <v>994.74372000000005</v>
      </c>
      <c r="T3402" s="6">
        <v>994.74372000000005</v>
      </c>
      <c r="W3402" s="1"/>
      <c r="X3402" s="1"/>
      <c r="Y3402" s="1"/>
      <c r="AC3402" s="1"/>
      <c r="AF3402" s="1"/>
      <c r="AG3402" s="1"/>
    </row>
    <row r="3403" spans="1:33" hidden="1" x14ac:dyDescent="0.25">
      <c r="A3403" s="1">
        <v>6</v>
      </c>
      <c r="B3403" s="1">
        <v>2017</v>
      </c>
      <c r="C3403" s="1">
        <v>35478096</v>
      </c>
      <c r="D3403" s="44" t="s">
        <v>583</v>
      </c>
      <c r="E3403" s="20">
        <v>0.79</v>
      </c>
      <c r="F3403" s="20">
        <v>0.48</v>
      </c>
      <c r="G3403" s="20">
        <v>0.31</v>
      </c>
      <c r="H3403" s="20">
        <v>0</v>
      </c>
      <c r="I3403" s="20">
        <v>0.15</v>
      </c>
      <c r="J3403" s="20">
        <v>0.56100000000000005</v>
      </c>
      <c r="K3403" s="20">
        <v>0</v>
      </c>
      <c r="L3403" s="20">
        <v>8.6354100000000003E-2</v>
      </c>
      <c r="M3403" s="20">
        <v>2.8145989236111113</v>
      </c>
      <c r="N3403" s="1">
        <v>12</v>
      </c>
      <c r="O3403" s="5">
        <v>3.01</v>
      </c>
      <c r="P3403" s="5">
        <v>96.99</v>
      </c>
      <c r="Q3403" s="1">
        <v>4</v>
      </c>
      <c r="R3403" s="1">
        <v>129</v>
      </c>
      <c r="S3403" s="6">
        <v>38066.310369999999</v>
      </c>
      <c r="T3403" s="6">
        <v>15226.524149999999</v>
      </c>
      <c r="W3403" s="1"/>
      <c r="X3403" s="1"/>
      <c r="Y3403" s="1"/>
      <c r="AC3403" s="1"/>
      <c r="AF3403" s="1"/>
      <c r="AG3403" s="1"/>
    </row>
    <row r="3404" spans="1:33" hidden="1" x14ac:dyDescent="0.25">
      <c r="A3404" s="1">
        <v>7</v>
      </c>
      <c r="B3404" s="1">
        <v>2017</v>
      </c>
      <c r="C3404" s="1">
        <v>35478097</v>
      </c>
      <c r="D3404" s="44" t="s">
        <v>583</v>
      </c>
      <c r="E3404" s="20">
        <v>0</v>
      </c>
      <c r="F3404" s="20">
        <v>0</v>
      </c>
      <c r="G3404" s="20">
        <v>0</v>
      </c>
      <c r="H3404" s="20">
        <v>0</v>
      </c>
      <c r="I3404" s="20">
        <v>0</v>
      </c>
      <c r="J3404" s="20">
        <v>0</v>
      </c>
      <c r="K3404" s="20">
        <v>0</v>
      </c>
      <c r="L3404" s="20">
        <v>0</v>
      </c>
      <c r="M3404" s="20">
        <v>0</v>
      </c>
      <c r="N3404" s="1">
        <v>0</v>
      </c>
      <c r="O3404" s="5">
        <v>0</v>
      </c>
      <c r="P3404" s="5">
        <v>0</v>
      </c>
      <c r="Q3404" s="1">
        <v>0</v>
      </c>
      <c r="R3404" s="1">
        <v>0</v>
      </c>
      <c r="S3404" s="6"/>
      <c r="T3404" s="6"/>
      <c r="W3404" s="1"/>
      <c r="X3404" s="1"/>
      <c r="Y3404" s="1"/>
      <c r="AC3404" s="1"/>
      <c r="AF3404" s="1"/>
      <c r="AG3404" s="1"/>
    </row>
    <row r="3405" spans="1:33" hidden="1" x14ac:dyDescent="0.25">
      <c r="A3405" s="1">
        <v>4</v>
      </c>
      <c r="B3405" s="1">
        <v>2017</v>
      </c>
      <c r="C3405" s="1">
        <v>35479084</v>
      </c>
      <c r="D3405" s="44" t="s">
        <v>584</v>
      </c>
      <c r="E3405" s="20">
        <v>0</v>
      </c>
      <c r="F3405" s="20">
        <v>0</v>
      </c>
      <c r="G3405" s="20">
        <v>0</v>
      </c>
      <c r="H3405" s="20">
        <v>0</v>
      </c>
      <c r="I3405" s="20">
        <v>0</v>
      </c>
      <c r="J3405" s="20">
        <v>0</v>
      </c>
      <c r="K3405" s="20">
        <v>0</v>
      </c>
      <c r="L3405" s="20">
        <v>0</v>
      </c>
      <c r="M3405" s="20">
        <v>0</v>
      </c>
      <c r="N3405" s="1">
        <v>0</v>
      </c>
      <c r="O3405" s="5">
        <v>0</v>
      </c>
      <c r="P3405" s="5">
        <v>0</v>
      </c>
      <c r="Q3405" s="1">
        <v>0</v>
      </c>
      <c r="R3405" s="1">
        <v>0</v>
      </c>
      <c r="S3405" s="6"/>
      <c r="T3405" s="6"/>
      <c r="W3405" s="1"/>
      <c r="X3405" s="1"/>
      <c r="Y3405" s="1"/>
      <c r="AC3405" s="1"/>
      <c r="AF3405" s="1"/>
      <c r="AG3405" s="1"/>
    </row>
    <row r="3406" spans="1:33" hidden="1" x14ac:dyDescent="0.25">
      <c r="A3406" s="1">
        <v>8</v>
      </c>
      <c r="B3406" s="1">
        <v>2017</v>
      </c>
      <c r="C3406" s="1">
        <v>35479088</v>
      </c>
      <c r="D3406" s="44" t="s">
        <v>584</v>
      </c>
      <c r="E3406" s="20">
        <v>0.3</v>
      </c>
      <c r="F3406" s="20">
        <v>0.25</v>
      </c>
      <c r="G3406" s="20">
        <v>0.05</v>
      </c>
      <c r="H3406" s="20">
        <v>0.02</v>
      </c>
      <c r="I3406" s="20">
        <v>2.5000000000000001E-2</v>
      </c>
      <c r="J3406" s="20">
        <v>0</v>
      </c>
      <c r="K3406" s="20">
        <v>0.26</v>
      </c>
      <c r="L3406" s="20">
        <v>1.1195800000000001E-2</v>
      </c>
      <c r="M3406" s="20">
        <v>1.7033854166666668E-2</v>
      </c>
      <c r="N3406" s="1">
        <v>5</v>
      </c>
      <c r="O3406" s="5">
        <v>54.24</v>
      </c>
      <c r="P3406" s="5">
        <v>45.76</v>
      </c>
      <c r="Q3406" s="1">
        <v>32</v>
      </c>
      <c r="R3406" s="1">
        <v>27</v>
      </c>
      <c r="S3406" s="6">
        <v>268.57069560000002</v>
      </c>
      <c r="T3406" s="6">
        <v>268.57069560000002</v>
      </c>
      <c r="W3406" s="1"/>
      <c r="X3406" s="1"/>
      <c r="Y3406" s="1"/>
      <c r="AC3406" s="1"/>
      <c r="AF3406" s="1"/>
      <c r="AG3406" s="1"/>
    </row>
    <row r="3407" spans="1:33" hidden="1" x14ac:dyDescent="0.25">
      <c r="A3407" s="1">
        <v>5</v>
      </c>
      <c r="B3407" s="1">
        <v>2017</v>
      </c>
      <c r="C3407" s="1">
        <v>35480055</v>
      </c>
      <c r="D3407" s="44" t="s">
        <v>585</v>
      </c>
      <c r="E3407" s="20">
        <v>0.3</v>
      </c>
      <c r="F3407" s="20">
        <v>0.21</v>
      </c>
      <c r="G3407" s="20">
        <v>0.09</v>
      </c>
      <c r="H3407" s="20">
        <v>0</v>
      </c>
      <c r="I3407" s="20">
        <v>7.5999999999999998E-2</v>
      </c>
      <c r="J3407" s="20">
        <v>3.6999999999999998E-2</v>
      </c>
      <c r="K3407" s="20">
        <v>0.16</v>
      </c>
      <c r="L3407" s="20">
        <v>2.2840099999999999E-2</v>
      </c>
      <c r="M3407" s="20">
        <v>6.7619004629629637E-2</v>
      </c>
      <c r="N3407" s="1">
        <v>20</v>
      </c>
      <c r="O3407" s="5">
        <v>15.38</v>
      </c>
      <c r="P3407" s="5">
        <v>84.62</v>
      </c>
      <c r="Q3407" s="1">
        <v>20</v>
      </c>
      <c r="R3407" s="1">
        <v>110</v>
      </c>
      <c r="S3407" s="6">
        <v>1033.14528</v>
      </c>
      <c r="T3407" s="6">
        <v>444.25247039999999</v>
      </c>
      <c r="W3407" s="1"/>
      <c r="X3407" s="1"/>
      <c r="Y3407" s="1"/>
      <c r="AC3407" s="1"/>
      <c r="AF3407" s="1"/>
      <c r="AG3407" s="1"/>
    </row>
    <row r="3408" spans="1:33" hidden="1" x14ac:dyDescent="0.25">
      <c r="A3408" s="1">
        <v>19</v>
      </c>
      <c r="B3408" s="1">
        <v>2017</v>
      </c>
      <c r="C3408" s="1">
        <v>354805419</v>
      </c>
      <c r="D3408" s="44" t="s">
        <v>586</v>
      </c>
      <c r="E3408" s="20">
        <v>0.39</v>
      </c>
      <c r="F3408" s="20">
        <v>0.33</v>
      </c>
      <c r="G3408" s="20">
        <v>0.06</v>
      </c>
      <c r="H3408" s="20">
        <v>0</v>
      </c>
      <c r="I3408" s="20">
        <v>0</v>
      </c>
      <c r="J3408" s="20">
        <v>0.14000000000000001</v>
      </c>
      <c r="K3408" s="20">
        <v>0.24</v>
      </c>
      <c r="L3408" s="20">
        <v>1.0840199999999999E-2</v>
      </c>
      <c r="M3408" s="20">
        <v>1.6469507812500003E-2</v>
      </c>
      <c r="N3408" s="1">
        <v>1</v>
      </c>
      <c r="O3408" s="5">
        <v>58.82</v>
      </c>
      <c r="P3408" s="5">
        <v>41.18</v>
      </c>
      <c r="Q3408" s="1">
        <v>20</v>
      </c>
      <c r="R3408" s="1">
        <v>14</v>
      </c>
      <c r="S3408" s="6">
        <v>350.298</v>
      </c>
      <c r="T3408" s="6">
        <v>280.23840000000001</v>
      </c>
      <c r="W3408" s="1"/>
      <c r="X3408" s="1"/>
      <c r="Y3408" s="1"/>
      <c r="AC3408" s="1"/>
      <c r="AF3408" s="1"/>
      <c r="AG3408" s="1"/>
    </row>
    <row r="3409" spans="1:33" hidden="1" x14ac:dyDescent="0.25">
      <c r="A3409" s="1">
        <v>9</v>
      </c>
      <c r="B3409" s="1">
        <v>2017</v>
      </c>
      <c r="C3409" s="1">
        <v>35481049</v>
      </c>
      <c r="D3409" s="44" t="s">
        <v>587</v>
      </c>
      <c r="E3409" s="20">
        <v>0.02</v>
      </c>
      <c r="F3409" s="20">
        <v>0.02</v>
      </c>
      <c r="G3409" s="20">
        <v>0</v>
      </c>
      <c r="H3409" s="20">
        <v>0.04</v>
      </c>
      <c r="I3409" s="20">
        <v>0.01</v>
      </c>
      <c r="J3409" s="20">
        <v>0</v>
      </c>
      <c r="K3409" s="20">
        <v>0.01</v>
      </c>
      <c r="L3409" s="20">
        <v>6.8519999999999996E-4</v>
      </c>
      <c r="M3409" s="20">
        <v>9.1314843750000003E-3</v>
      </c>
      <c r="N3409" s="1">
        <v>10</v>
      </c>
      <c r="O3409" s="5">
        <v>57.14</v>
      </c>
      <c r="P3409" s="5">
        <v>42.86</v>
      </c>
      <c r="Q3409" s="1">
        <v>16</v>
      </c>
      <c r="R3409" s="1">
        <v>12</v>
      </c>
      <c r="S3409" s="6">
        <v>171.19287360000001</v>
      </c>
      <c r="T3409" s="6">
        <v>171.19287360000001</v>
      </c>
      <c r="W3409" s="1"/>
      <c r="X3409" s="1"/>
      <c r="Y3409" s="1"/>
      <c r="AC3409" s="1"/>
      <c r="AF3409" s="1"/>
      <c r="AG3409" s="1"/>
    </row>
    <row r="3410" spans="1:33" hidden="1" x14ac:dyDescent="0.25">
      <c r="A3410" s="1">
        <v>1</v>
      </c>
      <c r="B3410" s="1">
        <v>2017</v>
      </c>
      <c r="C3410" s="1">
        <v>35482031</v>
      </c>
      <c r="D3410" s="44" t="s">
        <v>588</v>
      </c>
      <c r="E3410" s="20">
        <v>0.03</v>
      </c>
      <c r="F3410" s="20">
        <v>0.03</v>
      </c>
      <c r="G3410" s="20">
        <v>0</v>
      </c>
      <c r="H3410" s="20">
        <v>0.01</v>
      </c>
      <c r="I3410" s="20">
        <v>0</v>
      </c>
      <c r="J3410" s="20">
        <v>0</v>
      </c>
      <c r="K3410" s="20">
        <v>0.03</v>
      </c>
      <c r="L3410" s="20">
        <v>1.1046999999999999E-3</v>
      </c>
      <c r="M3410" s="20">
        <v>9.9591041666666665E-3</v>
      </c>
      <c r="N3410" s="1">
        <v>22</v>
      </c>
      <c r="O3410" s="5">
        <v>78.569999999999993</v>
      </c>
      <c r="P3410" s="5">
        <v>21.43</v>
      </c>
      <c r="Q3410" s="1">
        <v>33</v>
      </c>
      <c r="R3410" s="1">
        <v>9</v>
      </c>
      <c r="S3410" s="6">
        <v>99.071845199999998</v>
      </c>
      <c r="T3410" s="6">
        <v>99.071845199999998</v>
      </c>
      <c r="W3410" s="1"/>
      <c r="X3410" s="1"/>
      <c r="Y3410" s="1"/>
      <c r="AC3410" s="1"/>
      <c r="AF3410" s="1"/>
      <c r="AG3410" s="1"/>
    </row>
    <row r="3411" spans="1:33" hidden="1" x14ac:dyDescent="0.25">
      <c r="A3411" s="1">
        <v>21</v>
      </c>
      <c r="B3411" s="1">
        <v>2017</v>
      </c>
      <c r="C3411" s="1">
        <v>354830221</v>
      </c>
      <c r="D3411" s="44" t="s">
        <v>589</v>
      </c>
      <c r="E3411" s="20">
        <v>0.01</v>
      </c>
      <c r="F3411" s="20">
        <v>0</v>
      </c>
      <c r="G3411" s="20">
        <v>0.01</v>
      </c>
      <c r="H3411" s="20">
        <v>0</v>
      </c>
      <c r="I3411" s="20">
        <v>7.0000000000000001E-3</v>
      </c>
      <c r="J3411" s="20">
        <v>0</v>
      </c>
      <c r="K3411" s="20">
        <v>0</v>
      </c>
      <c r="L3411" s="20">
        <v>2.052E-4</v>
      </c>
      <c r="M3411" s="20">
        <v>7.1613499999999986E-3</v>
      </c>
      <c r="N3411" s="1">
        <v>0</v>
      </c>
      <c r="O3411" s="5">
        <v>0</v>
      </c>
      <c r="P3411" s="5">
        <v>100</v>
      </c>
      <c r="Q3411" s="1">
        <v>0</v>
      </c>
      <c r="R3411" s="1">
        <v>10</v>
      </c>
      <c r="S3411" s="6">
        <v>127.7751348</v>
      </c>
      <c r="T3411" s="6">
        <v>127.7751348</v>
      </c>
      <c r="W3411" s="1"/>
      <c r="X3411" s="1"/>
      <c r="Y3411" s="1"/>
      <c r="AC3411" s="1"/>
      <c r="AF3411" s="1"/>
      <c r="AG3411" s="1"/>
    </row>
    <row r="3412" spans="1:33" hidden="1" x14ac:dyDescent="0.25">
      <c r="A3412" s="1">
        <v>20</v>
      </c>
      <c r="B3412" s="1">
        <v>2017</v>
      </c>
      <c r="C3412" s="1">
        <v>354840120</v>
      </c>
      <c r="D3412" s="44" t="s">
        <v>590</v>
      </c>
      <c r="E3412" s="20">
        <v>0.03</v>
      </c>
      <c r="F3412" s="20">
        <v>0.02</v>
      </c>
      <c r="G3412" s="20">
        <v>0.01</v>
      </c>
      <c r="H3412" s="20">
        <v>0</v>
      </c>
      <c r="I3412" s="20">
        <v>1.9E-2</v>
      </c>
      <c r="J3412" s="20">
        <v>0</v>
      </c>
      <c r="K3412" s="20">
        <v>0</v>
      </c>
      <c r="L3412" s="20">
        <v>3.0247E-3</v>
      </c>
      <c r="M3412" s="20">
        <v>1.0698319010416667E-2</v>
      </c>
      <c r="N3412" s="1">
        <v>0</v>
      </c>
      <c r="O3412" s="5">
        <v>37.5</v>
      </c>
      <c r="P3412" s="5">
        <v>62.5</v>
      </c>
      <c r="Q3412" s="1">
        <v>3</v>
      </c>
      <c r="R3412" s="1">
        <v>5</v>
      </c>
      <c r="S3412" s="6">
        <v>214.04416320000001</v>
      </c>
      <c r="T3412" s="6">
        <v>214.04416320000001</v>
      </c>
      <c r="W3412" s="1"/>
      <c r="X3412" s="1"/>
      <c r="Y3412" s="1"/>
      <c r="AC3412" s="1"/>
      <c r="AF3412" s="1"/>
      <c r="AG3412" s="1"/>
    </row>
    <row r="3413" spans="1:33" hidden="1" x14ac:dyDescent="0.25">
      <c r="A3413" s="1">
        <v>7</v>
      </c>
      <c r="B3413" s="1">
        <v>2017</v>
      </c>
      <c r="C3413" s="1">
        <v>35485007</v>
      </c>
      <c r="D3413" s="44" t="s">
        <v>591</v>
      </c>
      <c r="E3413" s="20">
        <v>2.9699999999999998</v>
      </c>
      <c r="F3413" s="20">
        <v>2.96</v>
      </c>
      <c r="G3413" s="20">
        <v>0.01</v>
      </c>
      <c r="H3413" s="20">
        <v>0</v>
      </c>
      <c r="I3413" s="20">
        <v>2</v>
      </c>
      <c r="J3413" s="20">
        <v>0.96199999999999997</v>
      </c>
      <c r="K3413" s="20">
        <v>0</v>
      </c>
      <c r="L3413" s="20">
        <v>6.4459000000000001E-3</v>
      </c>
      <c r="M3413" s="20">
        <v>1.482776863425926</v>
      </c>
      <c r="N3413" s="1">
        <v>9</v>
      </c>
      <c r="O3413" s="5">
        <v>60.87</v>
      </c>
      <c r="P3413" s="5">
        <v>39.130000000000003</v>
      </c>
      <c r="Q3413" s="1">
        <v>14</v>
      </c>
      <c r="R3413" s="1">
        <v>9</v>
      </c>
      <c r="S3413" s="6">
        <v>22921.317940000001</v>
      </c>
      <c r="T3413" s="6">
        <v>0</v>
      </c>
      <c r="W3413" s="1"/>
      <c r="X3413" s="1"/>
      <c r="Y3413" s="1"/>
      <c r="AC3413" s="1"/>
      <c r="AF3413" s="1"/>
      <c r="AG3413" s="1"/>
    </row>
    <row r="3414" spans="1:33" hidden="1" x14ac:dyDescent="0.25">
      <c r="A3414" s="1">
        <v>1</v>
      </c>
      <c r="B3414" s="1">
        <v>2017</v>
      </c>
      <c r="C3414" s="1">
        <v>35486091</v>
      </c>
      <c r="D3414" s="44" t="s">
        <v>592</v>
      </c>
      <c r="E3414" s="20">
        <v>0.1</v>
      </c>
      <c r="F3414" s="20">
        <v>0.1</v>
      </c>
      <c r="G3414" s="20">
        <v>0</v>
      </c>
      <c r="H3414" s="20">
        <v>0</v>
      </c>
      <c r="I3414" s="20">
        <v>6.2E-2</v>
      </c>
      <c r="J3414" s="20">
        <v>0</v>
      </c>
      <c r="K3414" s="20">
        <v>0.02</v>
      </c>
      <c r="L3414" s="20">
        <v>1.46245E-2</v>
      </c>
      <c r="M3414" s="20">
        <v>1.8190794791666662E-2</v>
      </c>
      <c r="N3414" s="1">
        <v>2</v>
      </c>
      <c r="O3414" s="5">
        <v>94.12</v>
      </c>
      <c r="P3414" s="5">
        <v>5.88</v>
      </c>
      <c r="Q3414" s="1">
        <v>32</v>
      </c>
      <c r="R3414" s="1">
        <v>2</v>
      </c>
      <c r="S3414" s="6">
        <v>260.90456399999999</v>
      </c>
      <c r="T3414" s="6">
        <v>193.33028189999999</v>
      </c>
      <c r="W3414" s="1"/>
      <c r="X3414" s="1"/>
      <c r="Y3414" s="1"/>
      <c r="AC3414" s="1"/>
      <c r="AF3414" s="1"/>
      <c r="AG3414" s="1"/>
    </row>
    <row r="3415" spans="1:33" hidden="1" x14ac:dyDescent="0.25">
      <c r="A3415" s="1">
        <v>6</v>
      </c>
      <c r="B3415" s="1">
        <v>2017</v>
      </c>
      <c r="C3415" s="1">
        <v>35487086</v>
      </c>
      <c r="D3415" s="44" t="s">
        <v>593</v>
      </c>
      <c r="E3415" s="20">
        <v>5.98</v>
      </c>
      <c r="F3415" s="20">
        <v>5.5</v>
      </c>
      <c r="G3415" s="20">
        <v>0.48</v>
      </c>
      <c r="H3415" s="20">
        <v>0</v>
      </c>
      <c r="I3415" s="20">
        <v>5.5709999999999997</v>
      </c>
      <c r="J3415" s="20">
        <v>0.23400000000000001</v>
      </c>
      <c r="K3415" s="20">
        <v>0</v>
      </c>
      <c r="L3415" s="20">
        <v>0.17456479999999999</v>
      </c>
      <c r="M3415" s="20">
        <v>3.2670681134259261</v>
      </c>
      <c r="N3415" s="1">
        <v>13</v>
      </c>
      <c r="O3415" s="5">
        <v>1.29</v>
      </c>
      <c r="P3415" s="5">
        <v>98.71</v>
      </c>
      <c r="Q3415" s="1">
        <v>5</v>
      </c>
      <c r="R3415" s="1">
        <v>382</v>
      </c>
      <c r="S3415" s="6">
        <v>39747.207410000003</v>
      </c>
      <c r="T3415" s="6">
        <v>12719.10637</v>
      </c>
      <c r="W3415" s="1"/>
      <c r="X3415" s="1"/>
      <c r="Y3415" s="1"/>
      <c r="AC3415" s="1"/>
      <c r="AF3415" s="1"/>
      <c r="AG3415" s="1"/>
    </row>
    <row r="3416" spans="1:33" hidden="1" x14ac:dyDescent="0.25">
      <c r="A3416" s="1">
        <v>7</v>
      </c>
      <c r="B3416" s="1">
        <v>2017</v>
      </c>
      <c r="C3416" s="1">
        <v>35487087</v>
      </c>
      <c r="D3416" s="44" t="s">
        <v>593</v>
      </c>
      <c r="E3416" s="20">
        <v>0.34</v>
      </c>
      <c r="F3416" s="20">
        <v>0.34</v>
      </c>
      <c r="G3416" s="20">
        <v>0</v>
      </c>
      <c r="H3416" s="20">
        <v>0</v>
      </c>
      <c r="I3416" s="20">
        <v>0.32</v>
      </c>
      <c r="J3416" s="20">
        <v>0</v>
      </c>
      <c r="K3416" s="20">
        <v>0.02</v>
      </c>
      <c r="L3416" s="20">
        <v>0</v>
      </c>
      <c r="M3416" s="20">
        <v>0</v>
      </c>
      <c r="N3416" s="1">
        <v>3</v>
      </c>
      <c r="O3416" s="5">
        <v>100</v>
      </c>
      <c r="P3416" s="5">
        <v>0</v>
      </c>
      <c r="Q3416" s="1">
        <v>5</v>
      </c>
      <c r="R3416" s="1">
        <v>0</v>
      </c>
      <c r="S3416" s="6"/>
      <c r="T3416" s="6"/>
      <c r="W3416" s="1"/>
      <c r="X3416" s="1"/>
      <c r="Y3416" s="1"/>
      <c r="AC3416" s="1"/>
      <c r="AF3416" s="1"/>
      <c r="AG3416" s="1"/>
    </row>
    <row r="3417" spans="1:33" hidden="1" x14ac:dyDescent="0.25">
      <c r="A3417" s="1">
        <v>6</v>
      </c>
      <c r="B3417" s="1">
        <v>2017</v>
      </c>
      <c r="C3417" s="1">
        <v>35488076</v>
      </c>
      <c r="D3417" s="44" t="s">
        <v>594</v>
      </c>
      <c r="E3417" s="20">
        <v>0.05</v>
      </c>
      <c r="F3417" s="20">
        <v>0</v>
      </c>
      <c r="G3417" s="20">
        <v>0.05</v>
      </c>
      <c r="H3417" s="20">
        <v>0</v>
      </c>
      <c r="I3417" s="20">
        <v>2E-3</v>
      </c>
      <c r="J3417" s="20">
        <v>7.0000000000000001E-3</v>
      </c>
      <c r="K3417" s="20">
        <v>0</v>
      </c>
      <c r="L3417" s="20">
        <v>4.2656100000000002E-2</v>
      </c>
      <c r="M3417" s="20">
        <v>0.52556550925925927</v>
      </c>
      <c r="N3417" s="1">
        <v>0</v>
      </c>
      <c r="O3417" s="5">
        <v>0</v>
      </c>
      <c r="P3417" s="5">
        <v>100</v>
      </c>
      <c r="Q3417" s="1">
        <v>0</v>
      </c>
      <c r="R3417" s="1">
        <v>72</v>
      </c>
      <c r="S3417" s="6">
        <v>8618.8320000000003</v>
      </c>
      <c r="T3417" s="6">
        <v>7877.6124479999999</v>
      </c>
      <c r="W3417" s="1"/>
      <c r="X3417" s="1"/>
      <c r="Y3417" s="1"/>
      <c r="AC3417" s="1"/>
      <c r="AF3417" s="1"/>
      <c r="AG3417" s="1"/>
    </row>
    <row r="3418" spans="1:33" hidden="1" x14ac:dyDescent="0.25">
      <c r="A3418" s="1">
        <v>9</v>
      </c>
      <c r="B3418" s="1">
        <v>2017</v>
      </c>
      <c r="C3418" s="1">
        <v>35489069</v>
      </c>
      <c r="D3418" s="44" t="s">
        <v>595</v>
      </c>
      <c r="E3418" s="20">
        <v>0.65999999999999992</v>
      </c>
      <c r="F3418" s="20">
        <v>0.59</v>
      </c>
      <c r="G3418" s="20">
        <v>7.0000000000000007E-2</v>
      </c>
      <c r="H3418" s="20">
        <v>0.01</v>
      </c>
      <c r="I3418" s="20">
        <v>1.7000000000000001E-2</v>
      </c>
      <c r="J3418" s="20">
        <v>8.9999999999999993E-3</v>
      </c>
      <c r="K3418" s="20">
        <v>0.59</v>
      </c>
      <c r="L3418" s="20">
        <v>3.8676099999999998E-2</v>
      </c>
      <c r="M3418" s="20">
        <v>0</v>
      </c>
      <c r="N3418" s="1">
        <v>31</v>
      </c>
      <c r="O3418" s="5">
        <v>62.75</v>
      </c>
      <c r="P3418" s="5">
        <v>37.25</v>
      </c>
      <c r="Q3418" s="1">
        <v>64</v>
      </c>
      <c r="R3418" s="1">
        <v>38</v>
      </c>
      <c r="S3418" s="6"/>
      <c r="T3418" s="6"/>
      <c r="W3418" s="1"/>
      <c r="X3418" s="1"/>
      <c r="Y3418" s="1"/>
      <c r="AC3418" s="1"/>
      <c r="AF3418" s="1"/>
      <c r="AG3418" s="1"/>
    </row>
    <row r="3419" spans="1:33" hidden="1" x14ac:dyDescent="0.25">
      <c r="A3419" s="1">
        <v>13</v>
      </c>
      <c r="B3419" s="1">
        <v>2017</v>
      </c>
      <c r="C3419" s="1">
        <v>354890613</v>
      </c>
      <c r="D3419" s="44" t="s">
        <v>595</v>
      </c>
      <c r="E3419" s="20">
        <v>0.43</v>
      </c>
      <c r="F3419" s="20">
        <v>0.08</v>
      </c>
      <c r="G3419" s="20">
        <v>0.35</v>
      </c>
      <c r="H3419" s="20">
        <v>0</v>
      </c>
      <c r="I3419" s="20">
        <v>0.16700000000000001</v>
      </c>
      <c r="J3419" s="20">
        <v>9.1999999999999998E-2</v>
      </c>
      <c r="K3419" s="20">
        <v>0.03</v>
      </c>
      <c r="L3419" s="20">
        <v>0.13881560000000001</v>
      </c>
      <c r="M3419" s="20">
        <v>0.79241031532638884</v>
      </c>
      <c r="N3419" s="1">
        <v>41</v>
      </c>
      <c r="O3419" s="5">
        <v>18.59</v>
      </c>
      <c r="P3419" s="5">
        <v>81.41</v>
      </c>
      <c r="Q3419" s="1">
        <v>58</v>
      </c>
      <c r="R3419" s="1">
        <v>254</v>
      </c>
      <c r="S3419" s="6">
        <v>12756.528</v>
      </c>
      <c r="T3419" s="6">
        <v>11570.170899999999</v>
      </c>
      <c r="W3419" s="1"/>
      <c r="X3419" s="1"/>
      <c r="Y3419" s="1"/>
      <c r="AC3419" s="1"/>
      <c r="AF3419" s="1"/>
      <c r="AG3419" s="1"/>
    </row>
    <row r="3420" spans="1:33" hidden="1" x14ac:dyDescent="0.25">
      <c r="A3420" s="1">
        <v>18</v>
      </c>
      <c r="B3420" s="1">
        <v>2017</v>
      </c>
      <c r="C3420" s="1">
        <v>354900318</v>
      </c>
      <c r="D3420" s="44" t="s">
        <v>596</v>
      </c>
      <c r="E3420" s="20">
        <v>0.02</v>
      </c>
      <c r="F3420" s="20">
        <v>0.01</v>
      </c>
      <c r="G3420" s="20">
        <v>0.01</v>
      </c>
      <c r="H3420" s="20">
        <v>0</v>
      </c>
      <c r="I3420" s="20">
        <v>7.0000000000000001E-3</v>
      </c>
      <c r="J3420" s="20">
        <v>0</v>
      </c>
      <c r="K3420" s="20">
        <v>0.01</v>
      </c>
      <c r="L3420" s="20">
        <v>1.0933E-3</v>
      </c>
      <c r="M3420" s="20">
        <v>6.3336500000000014E-3</v>
      </c>
      <c r="N3420" s="1">
        <v>1</v>
      </c>
      <c r="O3420" s="5">
        <v>74.599999999999994</v>
      </c>
      <c r="P3420" s="5">
        <v>25.4</v>
      </c>
      <c r="Q3420" s="1">
        <v>47</v>
      </c>
      <c r="R3420" s="1">
        <v>16</v>
      </c>
      <c r="S3420" s="6">
        <v>119.39400000000001</v>
      </c>
      <c r="T3420" s="6">
        <v>119.39400000000001</v>
      </c>
      <c r="W3420" s="1"/>
      <c r="X3420" s="1"/>
      <c r="Y3420" s="1"/>
      <c r="AC3420" s="1"/>
      <c r="AF3420" s="1"/>
      <c r="AG3420" s="1"/>
    </row>
    <row r="3421" spans="1:33" hidden="1" x14ac:dyDescent="0.25">
      <c r="A3421" s="1">
        <v>4</v>
      </c>
      <c r="B3421" s="1">
        <v>2017</v>
      </c>
      <c r="C3421" s="1">
        <v>35491024</v>
      </c>
      <c r="D3421" s="44" t="s">
        <v>597</v>
      </c>
      <c r="E3421" s="20">
        <v>0</v>
      </c>
      <c r="F3421" s="20">
        <v>0</v>
      </c>
      <c r="G3421" s="20">
        <v>0</v>
      </c>
      <c r="H3421" s="20">
        <v>0</v>
      </c>
      <c r="I3421" s="20">
        <v>0</v>
      </c>
      <c r="J3421" s="20">
        <v>0</v>
      </c>
      <c r="K3421" s="20">
        <v>0</v>
      </c>
      <c r="L3421" s="20">
        <v>0</v>
      </c>
      <c r="M3421" s="20">
        <v>0</v>
      </c>
      <c r="N3421" s="1">
        <v>0</v>
      </c>
      <c r="O3421" s="5">
        <v>0</v>
      </c>
      <c r="P3421" s="5">
        <v>0</v>
      </c>
      <c r="Q3421" s="1">
        <v>0</v>
      </c>
      <c r="R3421" s="1">
        <v>0</v>
      </c>
      <c r="S3421" s="6"/>
      <c r="T3421" s="6"/>
      <c r="W3421" s="1"/>
      <c r="X3421" s="1"/>
      <c r="Y3421" s="1"/>
      <c r="AC3421" s="1"/>
      <c r="AF3421" s="1"/>
      <c r="AG3421" s="1"/>
    </row>
    <row r="3422" spans="1:33" hidden="1" x14ac:dyDescent="0.25">
      <c r="A3422" s="1">
        <v>9</v>
      </c>
      <c r="B3422" s="1">
        <v>2017</v>
      </c>
      <c r="C3422" s="1">
        <v>35491029</v>
      </c>
      <c r="D3422" s="44" t="s">
        <v>597</v>
      </c>
      <c r="E3422" s="20">
        <v>1.53</v>
      </c>
      <c r="F3422" s="20">
        <v>1.48</v>
      </c>
      <c r="G3422" s="20">
        <v>0.05</v>
      </c>
      <c r="H3422" s="20">
        <v>0.57999999999999996</v>
      </c>
      <c r="I3422" s="20">
        <v>0</v>
      </c>
      <c r="J3422" s="20">
        <v>0.12</v>
      </c>
      <c r="K3422" s="20">
        <v>1.38</v>
      </c>
      <c r="L3422" s="20">
        <v>1.8246499999999999E-2</v>
      </c>
      <c r="M3422" s="20">
        <v>0.26284475694444442</v>
      </c>
      <c r="N3422" s="1">
        <v>96</v>
      </c>
      <c r="O3422" s="5">
        <v>69.31</v>
      </c>
      <c r="P3422" s="5">
        <v>30.69</v>
      </c>
      <c r="Q3422" s="1">
        <v>131</v>
      </c>
      <c r="R3422" s="1">
        <v>58</v>
      </c>
      <c r="S3422" s="6">
        <v>4584.7885679999999</v>
      </c>
      <c r="T3422" s="6">
        <v>4584.7885679999999</v>
      </c>
      <c r="W3422" s="1"/>
      <c r="X3422" s="1"/>
      <c r="Y3422" s="1"/>
      <c r="AC3422" s="1"/>
      <c r="AF3422" s="1"/>
      <c r="AG3422" s="1"/>
    </row>
    <row r="3423" spans="1:33" hidden="1" x14ac:dyDescent="0.25">
      <c r="A3423" s="1">
        <v>18</v>
      </c>
      <c r="B3423" s="1">
        <v>2017</v>
      </c>
      <c r="C3423" s="1">
        <v>354920118</v>
      </c>
      <c r="D3423" s="44" t="s">
        <v>598</v>
      </c>
      <c r="E3423" s="20">
        <v>0.01</v>
      </c>
      <c r="F3423" s="20">
        <v>0</v>
      </c>
      <c r="G3423" s="20">
        <v>0.01</v>
      </c>
      <c r="H3423" s="20">
        <v>0</v>
      </c>
      <c r="I3423" s="20">
        <v>2E-3</v>
      </c>
      <c r="J3423" s="20">
        <v>0</v>
      </c>
      <c r="K3423" s="20">
        <v>0.01</v>
      </c>
      <c r="L3423" s="20">
        <v>3.1021E-3</v>
      </c>
      <c r="M3423" s="20">
        <v>6.4381210937499997E-3</v>
      </c>
      <c r="N3423" s="1">
        <v>3</v>
      </c>
      <c r="O3423" s="5">
        <v>41.67</v>
      </c>
      <c r="P3423" s="5">
        <v>58.33</v>
      </c>
      <c r="Q3423" s="1">
        <v>5</v>
      </c>
      <c r="R3423" s="1">
        <v>7</v>
      </c>
      <c r="S3423" s="6">
        <v>107.352</v>
      </c>
      <c r="T3423" s="6">
        <v>107.352</v>
      </c>
      <c r="W3423" s="1"/>
      <c r="X3423" s="1"/>
      <c r="Y3423" s="1"/>
      <c r="AC3423" s="1"/>
      <c r="AF3423" s="1"/>
      <c r="AG3423" s="1"/>
    </row>
    <row r="3424" spans="1:33" hidden="1" x14ac:dyDescent="0.25">
      <c r="A3424" s="1">
        <v>18</v>
      </c>
      <c r="B3424" s="1">
        <v>2017</v>
      </c>
      <c r="C3424" s="1">
        <v>354925018</v>
      </c>
      <c r="D3424" s="44" t="s">
        <v>599</v>
      </c>
      <c r="E3424" s="20">
        <v>0.01</v>
      </c>
      <c r="F3424" s="20">
        <v>0.01</v>
      </c>
      <c r="G3424" s="20">
        <v>0</v>
      </c>
      <c r="H3424" s="20">
        <v>0</v>
      </c>
      <c r="I3424" s="20">
        <v>0</v>
      </c>
      <c r="J3424" s="20">
        <v>0</v>
      </c>
      <c r="K3424" s="20">
        <v>0.01</v>
      </c>
      <c r="L3424" s="20">
        <v>2.8900000000000001E-5</v>
      </c>
      <c r="M3424" s="20">
        <v>4.2313765398550732E-3</v>
      </c>
      <c r="N3424" s="1">
        <v>0</v>
      </c>
      <c r="O3424" s="5">
        <v>66.67</v>
      </c>
      <c r="P3424" s="5">
        <v>33.33</v>
      </c>
      <c r="Q3424" s="1">
        <v>2</v>
      </c>
      <c r="R3424" s="1">
        <v>1</v>
      </c>
      <c r="S3424" s="6">
        <v>83.861999999999995</v>
      </c>
      <c r="T3424" s="6">
        <v>83.861999999999995</v>
      </c>
      <c r="W3424" s="1"/>
      <c r="X3424" s="1"/>
      <c r="Y3424" s="1"/>
      <c r="AC3424" s="1"/>
      <c r="AF3424" s="1"/>
      <c r="AG3424" s="1"/>
    </row>
    <row r="3425" spans="1:33" hidden="1" x14ac:dyDescent="0.25">
      <c r="A3425" s="1">
        <v>20</v>
      </c>
      <c r="B3425" s="1">
        <v>2017</v>
      </c>
      <c r="C3425" s="1">
        <v>354930020</v>
      </c>
      <c r="D3425" s="44" t="s">
        <v>600</v>
      </c>
      <c r="E3425" s="20">
        <v>0.05</v>
      </c>
      <c r="F3425" s="20">
        <v>0</v>
      </c>
      <c r="G3425" s="20">
        <v>0.05</v>
      </c>
      <c r="H3425" s="20">
        <v>0</v>
      </c>
      <c r="I3425" s="20">
        <v>0</v>
      </c>
      <c r="J3425" s="20">
        <v>0</v>
      </c>
      <c r="K3425" s="20">
        <v>0.04</v>
      </c>
      <c r="L3425" s="20">
        <v>6.1457999999999999E-3</v>
      </c>
      <c r="M3425" s="20">
        <v>4.7368125000000006E-3</v>
      </c>
      <c r="N3425" s="1">
        <v>0</v>
      </c>
      <c r="O3425" s="5">
        <v>0</v>
      </c>
      <c r="P3425" s="5">
        <v>100</v>
      </c>
      <c r="Q3425" s="1">
        <v>0</v>
      </c>
      <c r="R3425" s="1">
        <v>17</v>
      </c>
      <c r="S3425" s="6">
        <v>91.498679999999993</v>
      </c>
      <c r="T3425" s="6">
        <v>91.498679999999993</v>
      </c>
      <c r="W3425" s="1"/>
      <c r="X3425" s="1"/>
      <c r="Y3425" s="1"/>
      <c r="AC3425" s="1"/>
      <c r="AF3425" s="1"/>
      <c r="AG3425" s="1"/>
    </row>
    <row r="3426" spans="1:33" hidden="1" x14ac:dyDescent="0.25">
      <c r="A3426" s="1">
        <v>8</v>
      </c>
      <c r="B3426" s="1">
        <v>2017</v>
      </c>
      <c r="C3426" s="1">
        <v>35494098</v>
      </c>
      <c r="D3426" s="44" t="s">
        <v>601</v>
      </c>
      <c r="E3426" s="20">
        <v>0.13</v>
      </c>
      <c r="F3426" s="20">
        <v>0.04</v>
      </c>
      <c r="G3426" s="20">
        <v>0.09</v>
      </c>
      <c r="H3426" s="20">
        <v>0.18</v>
      </c>
      <c r="I3426" s="20">
        <v>4.8000000000000001E-2</v>
      </c>
      <c r="J3426" s="20">
        <v>1.9E-2</v>
      </c>
      <c r="K3426" s="20">
        <v>0.03</v>
      </c>
      <c r="L3426" s="20">
        <v>3.1300300000000003E-2</v>
      </c>
      <c r="M3426" s="20">
        <v>0.14982476851851853</v>
      </c>
      <c r="N3426" s="1">
        <v>1</v>
      </c>
      <c r="O3426" s="5">
        <v>20.51</v>
      </c>
      <c r="P3426" s="5">
        <v>79.489999999999995</v>
      </c>
      <c r="Q3426" s="1">
        <v>8</v>
      </c>
      <c r="R3426" s="1">
        <v>31</v>
      </c>
      <c r="S3426" s="6">
        <v>2700.4319999999998</v>
      </c>
      <c r="T3426" s="6">
        <v>0</v>
      </c>
      <c r="W3426" s="1"/>
      <c r="X3426" s="1"/>
      <c r="Y3426" s="1"/>
      <c r="AC3426" s="1"/>
      <c r="AF3426" s="1"/>
      <c r="AG3426" s="1"/>
    </row>
    <row r="3427" spans="1:33" hidden="1" x14ac:dyDescent="0.25">
      <c r="A3427" s="1">
        <v>12</v>
      </c>
      <c r="B3427" s="1">
        <v>2017</v>
      </c>
      <c r="C3427" s="1">
        <v>354940912</v>
      </c>
      <c r="D3427" s="44" t="s">
        <v>601</v>
      </c>
      <c r="E3427" s="20">
        <v>0.31</v>
      </c>
      <c r="F3427" s="20">
        <v>0.31</v>
      </c>
      <c r="G3427" s="20">
        <v>0</v>
      </c>
      <c r="H3427" s="20">
        <v>0</v>
      </c>
      <c r="I3427" s="20">
        <v>0</v>
      </c>
      <c r="J3427" s="20">
        <v>0.30599999999999999</v>
      </c>
      <c r="K3427" s="20">
        <v>0</v>
      </c>
      <c r="L3427" s="20">
        <v>0</v>
      </c>
      <c r="M3427" s="20">
        <v>0</v>
      </c>
      <c r="N3427" s="1">
        <v>0</v>
      </c>
      <c r="O3427" s="5">
        <v>100</v>
      </c>
      <c r="P3427" s="5">
        <v>0</v>
      </c>
      <c r="Q3427" s="1">
        <v>1</v>
      </c>
      <c r="R3427" s="1">
        <v>0</v>
      </c>
      <c r="S3427" s="6"/>
      <c r="T3427" s="6"/>
      <c r="W3427" s="1"/>
      <c r="X3427" s="1"/>
      <c r="Y3427" s="1"/>
      <c r="AC3427" s="1"/>
      <c r="AF3427" s="1"/>
      <c r="AG3427" s="1"/>
    </row>
    <row r="3428" spans="1:33" hidden="1" x14ac:dyDescent="0.25">
      <c r="A3428" s="1">
        <v>8</v>
      </c>
      <c r="B3428" s="1">
        <v>2017</v>
      </c>
      <c r="C3428" s="1">
        <v>35495088</v>
      </c>
      <c r="D3428" s="44" t="s">
        <v>602</v>
      </c>
      <c r="E3428" s="20">
        <v>0.16999999999999998</v>
      </c>
      <c r="F3428" s="20">
        <v>0.15</v>
      </c>
      <c r="G3428" s="20">
        <v>0.02</v>
      </c>
      <c r="H3428" s="20">
        <v>0</v>
      </c>
      <c r="I3428" s="20">
        <v>3.5000000000000003E-2</v>
      </c>
      <c r="J3428" s="20">
        <v>0</v>
      </c>
      <c r="K3428" s="20">
        <v>0.13</v>
      </c>
      <c r="L3428" s="20">
        <v>3.166E-3</v>
      </c>
      <c r="M3428" s="20">
        <v>2.1373595833333332E-2</v>
      </c>
      <c r="N3428" s="1">
        <v>17</v>
      </c>
      <c r="O3428" s="5">
        <v>57.89</v>
      </c>
      <c r="P3428" s="5">
        <v>42.11</v>
      </c>
      <c r="Q3428" s="1">
        <v>22</v>
      </c>
      <c r="R3428" s="1">
        <v>16</v>
      </c>
      <c r="S3428" s="6">
        <v>427.24799999999999</v>
      </c>
      <c r="T3428" s="6">
        <v>427.24799999999999</v>
      </c>
      <c r="W3428" s="1"/>
      <c r="X3428" s="1"/>
      <c r="Y3428" s="1"/>
      <c r="AC3428" s="1"/>
      <c r="AF3428" s="1"/>
      <c r="AG3428" s="1"/>
    </row>
    <row r="3429" spans="1:33" hidden="1" x14ac:dyDescent="0.25">
      <c r="A3429" s="1">
        <v>2</v>
      </c>
      <c r="B3429" s="1">
        <v>2017</v>
      </c>
      <c r="C3429" s="1">
        <v>35496072</v>
      </c>
      <c r="D3429" s="44" t="s">
        <v>603</v>
      </c>
      <c r="E3429" s="20">
        <v>0.01</v>
      </c>
      <c r="F3429" s="20">
        <v>0.01</v>
      </c>
      <c r="G3429" s="20">
        <v>0</v>
      </c>
      <c r="H3429" s="20">
        <v>0</v>
      </c>
      <c r="I3429" s="20">
        <v>1.2E-2</v>
      </c>
      <c r="J3429" s="20">
        <v>0</v>
      </c>
      <c r="K3429" s="20">
        <v>0</v>
      </c>
      <c r="L3429" s="20">
        <v>8.564E-4</v>
      </c>
      <c r="M3429" s="20">
        <v>8.7131701041666659E-3</v>
      </c>
      <c r="N3429" s="1">
        <v>3</v>
      </c>
      <c r="O3429" s="5">
        <v>88.89</v>
      </c>
      <c r="P3429" s="5">
        <v>11.11</v>
      </c>
      <c r="Q3429" s="1">
        <v>8</v>
      </c>
      <c r="R3429" s="1">
        <v>1</v>
      </c>
      <c r="S3429" s="6">
        <v>144.56988000000001</v>
      </c>
      <c r="T3429" s="6">
        <v>0</v>
      </c>
      <c r="W3429" s="1"/>
      <c r="X3429" s="1"/>
      <c r="Y3429" s="1"/>
      <c r="AC3429" s="1"/>
      <c r="AF3429" s="1"/>
      <c r="AG3429" s="1"/>
    </row>
    <row r="3430" spans="1:33" hidden="1" x14ac:dyDescent="0.25">
      <c r="A3430" s="1">
        <v>4</v>
      </c>
      <c r="B3430" s="1">
        <v>2017</v>
      </c>
      <c r="C3430" s="1">
        <v>35497064</v>
      </c>
      <c r="D3430" s="44" t="s">
        <v>604</v>
      </c>
      <c r="E3430" s="20">
        <v>0.42</v>
      </c>
      <c r="F3430" s="20">
        <v>0.42</v>
      </c>
      <c r="G3430" s="20">
        <v>0</v>
      </c>
      <c r="H3430" s="20">
        <v>0.05</v>
      </c>
      <c r="I3430" s="20">
        <v>5.6000000000000001E-2</v>
      </c>
      <c r="J3430" s="20">
        <v>1.6E-2</v>
      </c>
      <c r="K3430" s="20">
        <v>0.35</v>
      </c>
      <c r="L3430" s="20">
        <v>3.9296000000000001E-3</v>
      </c>
      <c r="M3430" s="20">
        <v>0.14987158556250002</v>
      </c>
      <c r="N3430" s="1">
        <v>54</v>
      </c>
      <c r="O3430" s="5">
        <v>80.510000000000005</v>
      </c>
      <c r="P3430" s="5">
        <v>19.489999999999998</v>
      </c>
      <c r="Q3430" s="1">
        <v>95</v>
      </c>
      <c r="R3430" s="1">
        <v>23</v>
      </c>
      <c r="S3430" s="6">
        <v>2617.326</v>
      </c>
      <c r="T3430" s="6">
        <v>314.07911999999999</v>
      </c>
      <c r="W3430" s="1"/>
      <c r="X3430" s="1"/>
      <c r="Y3430" s="1"/>
      <c r="AC3430" s="1"/>
      <c r="AF3430" s="1"/>
      <c r="AG3430" s="1"/>
    </row>
    <row r="3431" spans="1:33" hidden="1" x14ac:dyDescent="0.25">
      <c r="A3431" s="1">
        <v>15</v>
      </c>
      <c r="B3431" s="1">
        <v>2017</v>
      </c>
      <c r="C3431" s="1">
        <v>354980515</v>
      </c>
      <c r="D3431" s="44" t="s">
        <v>605</v>
      </c>
      <c r="E3431" s="20">
        <v>2.54</v>
      </c>
      <c r="F3431" s="20">
        <v>0.6</v>
      </c>
      <c r="G3431" s="20">
        <v>1.94</v>
      </c>
      <c r="H3431" s="20">
        <v>0</v>
      </c>
      <c r="I3431" s="20">
        <v>2.0289999999999999</v>
      </c>
      <c r="J3431" s="20">
        <v>0.09</v>
      </c>
      <c r="K3431" s="20">
        <v>0.08</v>
      </c>
      <c r="L3431" s="20">
        <v>0.338609099999999</v>
      </c>
      <c r="M3431" s="20">
        <v>1.4776689561342593</v>
      </c>
      <c r="N3431" s="1">
        <v>44</v>
      </c>
      <c r="O3431" s="5">
        <v>2.5099999999999998</v>
      </c>
      <c r="P3431" s="5">
        <v>97.49</v>
      </c>
      <c r="Q3431" s="1">
        <v>25</v>
      </c>
      <c r="R3431" s="1">
        <v>971</v>
      </c>
      <c r="S3431" s="6">
        <v>22630.526819999999</v>
      </c>
      <c r="T3431" s="6">
        <v>22630.526819999999</v>
      </c>
      <c r="W3431" s="1"/>
      <c r="X3431" s="1"/>
      <c r="Y3431" s="1"/>
      <c r="AC3431" s="1"/>
      <c r="AF3431" s="1"/>
      <c r="AG3431" s="1"/>
    </row>
    <row r="3432" spans="1:33" hidden="1" x14ac:dyDescent="0.25">
      <c r="A3432" s="1">
        <v>2</v>
      </c>
      <c r="B3432" s="1">
        <v>2017</v>
      </c>
      <c r="C3432" s="1">
        <v>35499042</v>
      </c>
      <c r="D3432" s="44" t="s">
        <v>606</v>
      </c>
      <c r="E3432" s="20">
        <v>3.5599999999999996</v>
      </c>
      <c r="F3432" s="20">
        <v>1.89</v>
      </c>
      <c r="G3432" s="20">
        <v>1.67</v>
      </c>
      <c r="H3432" s="20">
        <v>2.54</v>
      </c>
      <c r="I3432" s="20">
        <v>2.8130000000000002</v>
      </c>
      <c r="J3432" s="20">
        <v>0.57699999999999996</v>
      </c>
      <c r="K3432" s="20">
        <v>7.0000000000000007E-2</v>
      </c>
      <c r="L3432" s="20">
        <v>0.1101114</v>
      </c>
      <c r="M3432" s="20">
        <v>2.8090628703703704</v>
      </c>
      <c r="N3432" s="1">
        <v>158</v>
      </c>
      <c r="O3432" s="5">
        <v>28.28</v>
      </c>
      <c r="P3432" s="5">
        <v>71.72</v>
      </c>
      <c r="Q3432" s="1">
        <v>112</v>
      </c>
      <c r="R3432" s="1">
        <v>284</v>
      </c>
      <c r="S3432" s="6">
        <v>35720.690179999998</v>
      </c>
      <c r="T3432" s="6">
        <v>35649.248800000001</v>
      </c>
      <c r="W3432" s="1"/>
      <c r="X3432" s="1"/>
      <c r="Y3432" s="1"/>
      <c r="AC3432" s="1"/>
      <c r="AF3432" s="1"/>
      <c r="AG3432" s="1"/>
    </row>
    <row r="3433" spans="1:33" hidden="1" x14ac:dyDescent="0.25">
      <c r="A3433" s="1">
        <v>6</v>
      </c>
      <c r="B3433" s="1">
        <v>2017</v>
      </c>
      <c r="C3433" s="1">
        <v>35499536</v>
      </c>
      <c r="D3433" s="44" t="s">
        <v>607</v>
      </c>
      <c r="E3433" s="20">
        <v>0</v>
      </c>
      <c r="F3433" s="20">
        <v>0</v>
      </c>
      <c r="G3433" s="20">
        <v>0</v>
      </c>
      <c r="H3433" s="20">
        <v>0</v>
      </c>
      <c r="I3433" s="20">
        <v>0</v>
      </c>
      <c r="J3433" s="20">
        <v>0</v>
      </c>
      <c r="K3433" s="20">
        <v>0</v>
      </c>
      <c r="L3433" s="20">
        <v>0</v>
      </c>
      <c r="M3433" s="20">
        <v>0</v>
      </c>
      <c r="N3433" s="1">
        <v>0</v>
      </c>
      <c r="O3433" s="5">
        <v>0</v>
      </c>
      <c r="P3433" s="5">
        <v>0</v>
      </c>
      <c r="Q3433" s="1">
        <v>0</v>
      </c>
      <c r="R3433" s="1">
        <v>0</v>
      </c>
      <c r="S3433" s="6"/>
      <c r="T3433" s="6"/>
      <c r="W3433" s="1"/>
      <c r="X3433" s="1"/>
      <c r="Y3433" s="1"/>
      <c r="AC3433" s="1"/>
      <c r="AF3433" s="1"/>
      <c r="AG3433" s="1"/>
    </row>
    <row r="3434" spans="1:33" hidden="1" x14ac:dyDescent="0.25">
      <c r="A3434" s="1">
        <v>11</v>
      </c>
      <c r="B3434" s="1">
        <v>2017</v>
      </c>
      <c r="C3434" s="1">
        <v>354995311</v>
      </c>
      <c r="D3434" s="44" t="s">
        <v>607</v>
      </c>
      <c r="E3434" s="20">
        <v>0.04</v>
      </c>
      <c r="F3434" s="20">
        <v>0.04</v>
      </c>
      <c r="G3434" s="20">
        <v>0</v>
      </c>
      <c r="H3434" s="20">
        <v>0</v>
      </c>
      <c r="I3434" s="20">
        <v>3.6999999999999998E-2</v>
      </c>
      <c r="J3434" s="20">
        <v>0</v>
      </c>
      <c r="K3434" s="20">
        <v>0.01</v>
      </c>
      <c r="L3434" s="20">
        <v>6.7869999999999996E-4</v>
      </c>
      <c r="M3434" s="20">
        <v>1.87700203125E-2</v>
      </c>
      <c r="N3434" s="1">
        <v>31</v>
      </c>
      <c r="O3434" s="5">
        <v>42.31</v>
      </c>
      <c r="P3434" s="5">
        <v>57.69</v>
      </c>
      <c r="Q3434" s="1">
        <v>11</v>
      </c>
      <c r="R3434" s="1">
        <v>15</v>
      </c>
      <c r="S3434" s="6">
        <v>235.49694840000001</v>
      </c>
      <c r="T3434" s="6">
        <v>235.49694840000001</v>
      </c>
      <c r="W3434" s="1"/>
      <c r="X3434" s="1"/>
      <c r="Y3434" s="1"/>
      <c r="AC3434" s="1"/>
      <c r="AF3434" s="1"/>
      <c r="AG3434" s="1"/>
    </row>
    <row r="3435" spans="1:33" hidden="1" x14ac:dyDescent="0.25">
      <c r="A3435" s="1">
        <v>2</v>
      </c>
      <c r="B3435" s="1">
        <v>2017</v>
      </c>
      <c r="C3435" s="1">
        <v>35500012</v>
      </c>
      <c r="D3435" s="44" t="s">
        <v>692</v>
      </c>
      <c r="E3435" s="20">
        <v>0</v>
      </c>
      <c r="F3435" s="20">
        <v>0</v>
      </c>
      <c r="G3435" s="20">
        <v>0</v>
      </c>
      <c r="H3435" s="20">
        <v>0.03</v>
      </c>
      <c r="I3435" s="20">
        <v>1E-3</v>
      </c>
      <c r="J3435" s="20">
        <v>1E-3</v>
      </c>
      <c r="K3435" s="20">
        <v>0</v>
      </c>
      <c r="L3435" s="20">
        <v>1.9612000000000002E-3</v>
      </c>
      <c r="M3435" s="20">
        <v>1.5585842187499999E-2</v>
      </c>
      <c r="N3435" s="1">
        <v>48</v>
      </c>
      <c r="O3435" s="5">
        <v>72.22</v>
      </c>
      <c r="P3435" s="5">
        <v>27.78</v>
      </c>
      <c r="Q3435" s="1">
        <v>26</v>
      </c>
      <c r="R3435" s="1">
        <v>10</v>
      </c>
      <c r="S3435" s="6">
        <v>308.88345600000002</v>
      </c>
      <c r="T3435" s="6">
        <v>308.88345600000002</v>
      </c>
      <c r="W3435" s="1"/>
      <c r="X3435" s="1"/>
      <c r="Y3435" s="1"/>
      <c r="AC3435" s="1"/>
      <c r="AF3435" s="1"/>
      <c r="AG3435" s="1"/>
    </row>
    <row r="3436" spans="1:33" hidden="1" x14ac:dyDescent="0.25">
      <c r="A3436" s="1">
        <v>10</v>
      </c>
      <c r="B3436" s="1">
        <v>2017</v>
      </c>
      <c r="C3436" s="1">
        <v>355010010</v>
      </c>
      <c r="D3436" s="44" t="s">
        <v>609</v>
      </c>
      <c r="E3436" s="20">
        <v>7.0000000000000007E-2</v>
      </c>
      <c r="F3436" s="20">
        <v>0.02</v>
      </c>
      <c r="G3436" s="20">
        <v>0.05</v>
      </c>
      <c r="H3436" s="20">
        <v>0</v>
      </c>
      <c r="I3436" s="20">
        <v>0</v>
      </c>
      <c r="J3436" s="20">
        <v>6.3E-2</v>
      </c>
      <c r="K3436" s="20">
        <v>0</v>
      </c>
      <c r="L3436" s="20">
        <v>5.0926000000000001E-3</v>
      </c>
      <c r="M3436" s="20">
        <v>0</v>
      </c>
      <c r="N3436" s="1">
        <v>3</v>
      </c>
      <c r="O3436" s="5">
        <v>80</v>
      </c>
      <c r="P3436" s="5">
        <v>20</v>
      </c>
      <c r="Q3436" s="1">
        <v>4</v>
      </c>
      <c r="R3436" s="1">
        <v>1</v>
      </c>
      <c r="S3436" s="6"/>
      <c r="T3436" s="6"/>
      <c r="W3436" s="1"/>
      <c r="X3436" s="1"/>
      <c r="Y3436" s="1"/>
      <c r="AC3436" s="1"/>
      <c r="AF3436" s="1"/>
      <c r="AG3436" s="1"/>
    </row>
    <row r="3437" spans="1:33" hidden="1" x14ac:dyDescent="0.25">
      <c r="A3437" s="1">
        <v>13</v>
      </c>
      <c r="B3437" s="1">
        <v>2017</v>
      </c>
      <c r="C3437" s="1">
        <v>355010013</v>
      </c>
      <c r="D3437" s="44" t="s">
        <v>609</v>
      </c>
      <c r="E3437" s="20">
        <v>0.15000000000000002</v>
      </c>
      <c r="F3437" s="20">
        <v>0.05</v>
      </c>
      <c r="G3437" s="20">
        <v>0.1</v>
      </c>
      <c r="H3437" s="20">
        <v>0</v>
      </c>
      <c r="I3437" s="20">
        <v>8.7999999999999995E-2</v>
      </c>
      <c r="J3437" s="20">
        <v>3.0000000000000001E-3</v>
      </c>
      <c r="K3437" s="20">
        <v>0.06</v>
      </c>
      <c r="L3437" s="20">
        <v>3.9471999999999997E-3</v>
      </c>
      <c r="M3437" s="20">
        <v>0.11693162578009259</v>
      </c>
      <c r="N3437" s="1">
        <v>0</v>
      </c>
      <c r="O3437" s="5">
        <v>4.76</v>
      </c>
      <c r="P3437" s="5">
        <v>95.24</v>
      </c>
      <c r="Q3437" s="1">
        <v>2</v>
      </c>
      <c r="R3437" s="1">
        <v>40</v>
      </c>
      <c r="S3437" s="6">
        <v>2054.9284419999999</v>
      </c>
      <c r="T3437" s="6">
        <v>2054.9284419999999</v>
      </c>
      <c r="W3437" s="1"/>
      <c r="X3437" s="1"/>
      <c r="Y3437" s="1"/>
      <c r="AC3437" s="1"/>
      <c r="AF3437" s="1"/>
      <c r="AG3437" s="1"/>
    </row>
    <row r="3438" spans="1:33" hidden="1" x14ac:dyDescent="0.25">
      <c r="A3438" s="1">
        <v>17</v>
      </c>
      <c r="B3438" s="1">
        <v>2017</v>
      </c>
      <c r="C3438" s="1">
        <v>355010017</v>
      </c>
      <c r="D3438" s="44" t="s">
        <v>609</v>
      </c>
      <c r="E3438" s="20">
        <v>0</v>
      </c>
      <c r="F3438" s="20">
        <v>0</v>
      </c>
      <c r="G3438" s="20">
        <v>0</v>
      </c>
      <c r="H3438" s="20">
        <v>0</v>
      </c>
      <c r="I3438" s="20">
        <v>0</v>
      </c>
      <c r="J3438" s="20">
        <v>0</v>
      </c>
      <c r="K3438" s="20">
        <v>0</v>
      </c>
      <c r="L3438" s="20">
        <v>2.3149999999999999E-4</v>
      </c>
      <c r="M3438" s="20">
        <v>0</v>
      </c>
      <c r="N3438" s="1">
        <v>4</v>
      </c>
      <c r="O3438" s="5">
        <v>0</v>
      </c>
      <c r="P3438" s="5">
        <v>100</v>
      </c>
      <c r="Q3438" s="1">
        <v>0</v>
      </c>
      <c r="R3438" s="1">
        <v>1</v>
      </c>
      <c r="S3438" s="6"/>
      <c r="T3438" s="6"/>
      <c r="W3438" s="1"/>
      <c r="X3438" s="1"/>
      <c r="Y3438" s="1"/>
      <c r="AC3438" s="1"/>
      <c r="AF3438" s="1"/>
      <c r="AG3438" s="1"/>
    </row>
    <row r="3439" spans="1:33" hidden="1" x14ac:dyDescent="0.25">
      <c r="A3439" s="1">
        <v>11</v>
      </c>
      <c r="B3439" s="1">
        <v>2017</v>
      </c>
      <c r="C3439" s="1">
        <v>355020911</v>
      </c>
      <c r="D3439" s="44" t="s">
        <v>610</v>
      </c>
      <c r="E3439" s="20">
        <v>0</v>
      </c>
      <c r="F3439" s="20">
        <v>0</v>
      </c>
      <c r="G3439" s="20">
        <v>0</v>
      </c>
      <c r="H3439" s="20">
        <v>0</v>
      </c>
      <c r="I3439" s="20">
        <v>0</v>
      </c>
      <c r="J3439" s="20">
        <v>0</v>
      </c>
      <c r="K3439" s="20">
        <v>0</v>
      </c>
      <c r="L3439" s="20">
        <v>0</v>
      </c>
      <c r="M3439" s="20">
        <v>0</v>
      </c>
      <c r="N3439" s="1">
        <v>0</v>
      </c>
      <c r="O3439" s="5">
        <v>0</v>
      </c>
      <c r="P3439" s="5">
        <v>0</v>
      </c>
      <c r="Q3439" s="1">
        <v>0</v>
      </c>
      <c r="R3439" s="1">
        <v>0</v>
      </c>
      <c r="S3439" s="6"/>
      <c r="T3439" s="6"/>
      <c r="W3439" s="1"/>
      <c r="X3439" s="1"/>
      <c r="Y3439" s="1"/>
      <c r="AC3439" s="1"/>
      <c r="AF3439" s="1"/>
      <c r="AG3439" s="1"/>
    </row>
    <row r="3440" spans="1:33" hidden="1" x14ac:dyDescent="0.25">
      <c r="A3440" s="1">
        <v>14</v>
      </c>
      <c r="B3440" s="1">
        <v>2017</v>
      </c>
      <c r="C3440" s="1">
        <v>355020914</v>
      </c>
      <c r="D3440" s="44" t="s">
        <v>610</v>
      </c>
      <c r="E3440" s="20">
        <v>0.17</v>
      </c>
      <c r="F3440" s="20">
        <v>0.16</v>
      </c>
      <c r="G3440" s="20">
        <v>0.01</v>
      </c>
      <c r="H3440" s="20">
        <v>0</v>
      </c>
      <c r="I3440" s="20">
        <v>5.5E-2</v>
      </c>
      <c r="J3440" s="20">
        <v>2E-3</v>
      </c>
      <c r="K3440" s="20">
        <v>0.11</v>
      </c>
      <c r="L3440" s="20">
        <v>6.4073000000000003E-3</v>
      </c>
      <c r="M3440" s="20">
        <v>6.8088048083333325E-2</v>
      </c>
      <c r="N3440" s="1">
        <v>55</v>
      </c>
      <c r="O3440" s="5">
        <v>63.75</v>
      </c>
      <c r="P3440" s="5">
        <v>36.25</v>
      </c>
      <c r="Q3440" s="1">
        <v>51</v>
      </c>
      <c r="R3440" s="1">
        <v>29</v>
      </c>
      <c r="S3440" s="6">
        <v>1010.7585</v>
      </c>
      <c r="T3440" s="6">
        <v>1010.7585</v>
      </c>
      <c r="W3440" s="1"/>
      <c r="X3440" s="1"/>
      <c r="Y3440" s="1"/>
      <c r="AC3440" s="1"/>
      <c r="AF3440" s="1"/>
      <c r="AG3440" s="1"/>
    </row>
    <row r="3441" spans="1:33" hidden="1" x14ac:dyDescent="0.25">
      <c r="A3441" s="1">
        <v>6</v>
      </c>
      <c r="B3441" s="1">
        <v>2017</v>
      </c>
      <c r="C3441" s="1">
        <v>35503086</v>
      </c>
      <c r="D3441" s="44" t="s">
        <v>611</v>
      </c>
      <c r="E3441" s="20">
        <v>20.12</v>
      </c>
      <c r="F3441" s="20">
        <v>17.62</v>
      </c>
      <c r="G3441" s="20">
        <v>2.5</v>
      </c>
      <c r="H3441" s="20">
        <v>0</v>
      </c>
      <c r="I3441" s="20">
        <v>16.231000000000002</v>
      </c>
      <c r="J3441" s="20">
        <v>1.9319999999999999</v>
      </c>
      <c r="K3441" s="20">
        <v>0.09</v>
      </c>
      <c r="L3441" s="20">
        <v>1.8634851000000101</v>
      </c>
      <c r="M3441" s="20">
        <v>47.451597575833325</v>
      </c>
      <c r="N3441" s="1">
        <v>59</v>
      </c>
      <c r="O3441" s="5">
        <v>2.77</v>
      </c>
      <c r="P3441" s="5">
        <v>97.23</v>
      </c>
      <c r="Q3441" s="1">
        <v>62</v>
      </c>
      <c r="R3441" s="1">
        <v>2176</v>
      </c>
      <c r="S3441" s="6">
        <v>570797.13370000001</v>
      </c>
      <c r="T3441" s="6">
        <v>428097.85019999999</v>
      </c>
      <c r="W3441" s="1"/>
      <c r="X3441" s="1"/>
      <c r="Y3441" s="1"/>
      <c r="AC3441" s="1"/>
      <c r="AF3441" s="1"/>
      <c r="AG3441" s="1"/>
    </row>
    <row r="3442" spans="1:33" hidden="1" x14ac:dyDescent="0.25">
      <c r="A3442" s="1">
        <v>7</v>
      </c>
      <c r="B3442" s="1">
        <v>2017</v>
      </c>
      <c r="C3442" s="1">
        <v>35503087</v>
      </c>
      <c r="D3442" s="44" t="s">
        <v>611</v>
      </c>
      <c r="E3442" s="20">
        <v>0</v>
      </c>
      <c r="F3442" s="20">
        <v>0</v>
      </c>
      <c r="G3442" s="20">
        <v>0</v>
      </c>
      <c r="H3442" s="20">
        <v>0</v>
      </c>
      <c r="I3442" s="20">
        <v>0</v>
      </c>
      <c r="J3442" s="20">
        <v>0</v>
      </c>
      <c r="K3442" s="20">
        <v>0</v>
      </c>
      <c r="L3442" s="20">
        <v>0</v>
      </c>
      <c r="M3442" s="20">
        <v>0</v>
      </c>
      <c r="N3442" s="1">
        <v>0</v>
      </c>
      <c r="O3442" s="5">
        <v>0</v>
      </c>
      <c r="P3442" s="5">
        <v>0</v>
      </c>
      <c r="Q3442" s="1">
        <v>0</v>
      </c>
      <c r="R3442" s="1">
        <v>0</v>
      </c>
      <c r="S3442" s="6"/>
      <c r="T3442" s="6"/>
      <c r="W3442" s="1"/>
      <c r="X3442" s="1"/>
      <c r="Y3442" s="1"/>
      <c r="AC3442" s="1"/>
      <c r="AF3442" s="1"/>
      <c r="AG3442" s="1"/>
    </row>
    <row r="3443" spans="1:33" hidden="1" x14ac:dyDescent="0.25">
      <c r="A3443" s="1">
        <v>5</v>
      </c>
      <c r="B3443" s="1">
        <v>2017</v>
      </c>
      <c r="C3443" s="1">
        <v>35504075</v>
      </c>
      <c r="D3443" s="44" t="s">
        <v>612</v>
      </c>
      <c r="E3443" s="20">
        <v>0.24000000000000002</v>
      </c>
      <c r="F3443" s="20">
        <v>0.2</v>
      </c>
      <c r="G3443" s="20">
        <v>0.04</v>
      </c>
      <c r="H3443" s="20">
        <v>0</v>
      </c>
      <c r="I3443" s="20">
        <v>0.1</v>
      </c>
      <c r="J3443" s="20">
        <v>1.2E-2</v>
      </c>
      <c r="K3443" s="20">
        <v>0.06</v>
      </c>
      <c r="L3443" s="20">
        <v>6.4725400000000002E-2</v>
      </c>
      <c r="M3443" s="20">
        <v>0.10193076388888889</v>
      </c>
      <c r="N3443" s="1">
        <v>38</v>
      </c>
      <c r="O3443" s="5">
        <v>39.619999999999997</v>
      </c>
      <c r="P3443" s="5">
        <v>60.38</v>
      </c>
      <c r="Q3443" s="1">
        <v>42</v>
      </c>
      <c r="R3443" s="1">
        <v>64</v>
      </c>
      <c r="S3443" s="6">
        <v>1425.2436</v>
      </c>
      <c r="T3443" s="6">
        <v>213.78654</v>
      </c>
      <c r="W3443" s="1"/>
      <c r="X3443" s="1"/>
      <c r="Y3443" s="1"/>
      <c r="AC3443" s="1"/>
      <c r="AF3443" s="1"/>
      <c r="AG3443" s="1"/>
    </row>
    <row r="3444" spans="1:33" hidden="1" x14ac:dyDescent="0.25">
      <c r="A3444" s="1">
        <v>13</v>
      </c>
      <c r="B3444" s="1">
        <v>2017</v>
      </c>
      <c r="C3444" s="1">
        <v>355040713</v>
      </c>
      <c r="D3444" s="44" t="s">
        <v>612</v>
      </c>
      <c r="E3444" s="20">
        <v>0.09</v>
      </c>
      <c r="F3444" s="20">
        <v>0.09</v>
      </c>
      <c r="G3444" s="20">
        <v>0</v>
      </c>
      <c r="H3444" s="20">
        <v>0</v>
      </c>
      <c r="I3444" s="20">
        <v>0</v>
      </c>
      <c r="J3444" s="20">
        <v>0</v>
      </c>
      <c r="K3444" s="20">
        <v>0.09</v>
      </c>
      <c r="L3444" s="20">
        <v>4.0500000000000002E-5</v>
      </c>
      <c r="M3444" s="20">
        <v>0</v>
      </c>
      <c r="N3444" s="1">
        <v>2</v>
      </c>
      <c r="O3444" s="5">
        <v>60</v>
      </c>
      <c r="P3444" s="5">
        <v>40</v>
      </c>
      <c r="Q3444" s="1">
        <v>3</v>
      </c>
      <c r="R3444" s="1">
        <v>2</v>
      </c>
      <c r="S3444" s="6"/>
      <c r="T3444" s="6"/>
      <c r="W3444" s="1"/>
      <c r="X3444" s="1"/>
      <c r="Y3444" s="1"/>
      <c r="AC3444" s="1"/>
      <c r="AF3444" s="1"/>
      <c r="AG3444" s="1"/>
    </row>
    <row r="3445" spans="1:33" hidden="1" x14ac:dyDescent="0.25">
      <c r="A3445" s="1">
        <v>17</v>
      </c>
      <c r="B3445" s="1">
        <v>2017</v>
      </c>
      <c r="C3445" s="1">
        <v>355050617</v>
      </c>
      <c r="D3445" s="44" t="s">
        <v>613</v>
      </c>
      <c r="E3445" s="20">
        <v>0.17</v>
      </c>
      <c r="F3445" s="20">
        <v>0.16</v>
      </c>
      <c r="G3445" s="20">
        <v>0.01</v>
      </c>
      <c r="H3445" s="20">
        <v>0</v>
      </c>
      <c r="I3445" s="20">
        <v>0</v>
      </c>
      <c r="J3445" s="20">
        <v>6.0000000000000001E-3</v>
      </c>
      <c r="K3445" s="20">
        <v>0.16</v>
      </c>
      <c r="L3445" s="20">
        <v>2.2526999999999998E-3</v>
      </c>
      <c r="M3445" s="20">
        <v>1.8471731250000002E-2</v>
      </c>
      <c r="N3445" s="1">
        <v>7</v>
      </c>
      <c r="O3445" s="5">
        <v>41.67</v>
      </c>
      <c r="P3445" s="5">
        <v>58.33</v>
      </c>
      <c r="Q3445" s="1">
        <v>10</v>
      </c>
      <c r="R3445" s="1">
        <v>14</v>
      </c>
      <c r="S3445" s="6">
        <v>294.57</v>
      </c>
      <c r="T3445" s="6">
        <v>294.57</v>
      </c>
      <c r="W3445" s="1"/>
      <c r="X3445" s="1"/>
      <c r="Y3445" s="1"/>
      <c r="AC3445" s="1"/>
      <c r="AF3445" s="1"/>
      <c r="AG3445" s="1"/>
    </row>
    <row r="3446" spans="1:33" hidden="1" x14ac:dyDescent="0.25">
      <c r="A3446" s="1">
        <v>6</v>
      </c>
      <c r="B3446" s="1">
        <v>2017</v>
      </c>
      <c r="C3446" s="1">
        <v>35506056</v>
      </c>
      <c r="D3446" s="44" t="s">
        <v>614</v>
      </c>
      <c r="E3446" s="20">
        <v>0.04</v>
      </c>
      <c r="F3446" s="20">
        <v>0.04</v>
      </c>
      <c r="G3446" s="20">
        <v>0</v>
      </c>
      <c r="H3446" s="20">
        <v>0</v>
      </c>
      <c r="I3446" s="20">
        <v>0</v>
      </c>
      <c r="J3446" s="20">
        <v>0</v>
      </c>
      <c r="K3446" s="20">
        <v>0.04</v>
      </c>
      <c r="L3446" s="20">
        <v>0</v>
      </c>
      <c r="M3446" s="20">
        <v>0</v>
      </c>
      <c r="N3446" s="1">
        <v>0</v>
      </c>
      <c r="O3446" s="5">
        <v>100</v>
      </c>
      <c r="P3446" s="5">
        <v>0</v>
      </c>
      <c r="Q3446" s="1">
        <v>1</v>
      </c>
      <c r="R3446" s="1">
        <v>0</v>
      </c>
      <c r="S3446" s="6"/>
      <c r="T3446" s="6"/>
      <c r="W3446" s="1"/>
      <c r="X3446" s="1"/>
      <c r="Y3446" s="1"/>
      <c r="AC3446" s="1"/>
      <c r="AF3446" s="1"/>
      <c r="AG3446" s="1"/>
    </row>
    <row r="3447" spans="1:33" hidden="1" x14ac:dyDescent="0.25">
      <c r="A3447" s="1">
        <v>10</v>
      </c>
      <c r="B3447" s="1">
        <v>2017</v>
      </c>
      <c r="C3447" s="1">
        <v>355060510</v>
      </c>
      <c r="D3447" s="44" t="s">
        <v>614</v>
      </c>
      <c r="E3447" s="20">
        <v>0.54</v>
      </c>
      <c r="F3447" s="20">
        <v>0.32</v>
      </c>
      <c r="G3447" s="20">
        <v>0.22</v>
      </c>
      <c r="H3447" s="20">
        <v>0</v>
      </c>
      <c r="I3447" s="20">
        <v>0.16700000000000001</v>
      </c>
      <c r="J3447" s="20">
        <v>0.28699999999999998</v>
      </c>
      <c r="K3447" s="20">
        <v>0.02</v>
      </c>
      <c r="L3447" s="20">
        <v>6.4162499999999997E-2</v>
      </c>
      <c r="M3447" s="20">
        <v>0.17344918215624999</v>
      </c>
      <c r="N3447" s="1">
        <v>79</v>
      </c>
      <c r="O3447" s="5">
        <v>32.35</v>
      </c>
      <c r="P3447" s="5">
        <v>67.650000000000006</v>
      </c>
      <c r="Q3447" s="1">
        <v>55</v>
      </c>
      <c r="R3447" s="1">
        <v>115</v>
      </c>
      <c r="S3447" s="6">
        <v>1997.9776549999999</v>
      </c>
      <c r="T3447" s="6">
        <v>0</v>
      </c>
      <c r="W3447" s="1"/>
      <c r="X3447" s="1"/>
      <c r="Y3447" s="1"/>
      <c r="AC3447" s="1"/>
      <c r="AF3447" s="1"/>
      <c r="AG3447" s="1"/>
    </row>
    <row r="3448" spans="1:33" hidden="1" x14ac:dyDescent="0.25">
      <c r="A3448" s="1">
        <v>3</v>
      </c>
      <c r="B3448" s="1">
        <v>2017</v>
      </c>
      <c r="C3448" s="1">
        <v>35507043</v>
      </c>
      <c r="D3448" s="44" t="s">
        <v>615</v>
      </c>
      <c r="E3448" s="20">
        <v>1.18</v>
      </c>
      <c r="F3448" s="20">
        <v>1.17</v>
      </c>
      <c r="G3448" s="20">
        <v>0.01</v>
      </c>
      <c r="H3448" s="20">
        <v>0</v>
      </c>
      <c r="I3448" s="20">
        <v>0.63300000000000001</v>
      </c>
      <c r="J3448" s="20">
        <v>6.0000000000000001E-3</v>
      </c>
      <c r="K3448" s="20">
        <v>0.5</v>
      </c>
      <c r="L3448" s="20">
        <v>3.3328200000000002E-2</v>
      </c>
      <c r="M3448" s="20">
        <v>0.18708534770138888</v>
      </c>
      <c r="N3448" s="1">
        <v>13</v>
      </c>
      <c r="O3448" s="5">
        <v>75</v>
      </c>
      <c r="P3448" s="5">
        <v>25</v>
      </c>
      <c r="Q3448" s="1">
        <v>51</v>
      </c>
      <c r="R3448" s="1">
        <v>17</v>
      </c>
      <c r="S3448" s="6">
        <v>1851.460178</v>
      </c>
      <c r="T3448" s="6">
        <v>1014.600178</v>
      </c>
      <c r="W3448" s="1"/>
      <c r="X3448" s="1"/>
      <c r="Y3448" s="1"/>
      <c r="AC3448" s="1"/>
      <c r="AF3448" s="1"/>
      <c r="AG3448" s="1"/>
    </row>
    <row r="3449" spans="1:33" hidden="1" x14ac:dyDescent="0.25">
      <c r="A3449" s="1">
        <v>4</v>
      </c>
      <c r="B3449" s="1">
        <v>2017</v>
      </c>
      <c r="C3449" s="1">
        <v>35508034</v>
      </c>
      <c r="D3449" s="44" t="s">
        <v>616</v>
      </c>
      <c r="E3449" s="20">
        <v>0.09</v>
      </c>
      <c r="F3449" s="20">
        <v>0.09</v>
      </c>
      <c r="G3449" s="20">
        <v>0</v>
      </c>
      <c r="H3449" s="20">
        <v>0</v>
      </c>
      <c r="I3449" s="20">
        <v>1.7999999999999999E-2</v>
      </c>
      <c r="J3449" s="20">
        <v>0</v>
      </c>
      <c r="K3449" s="20">
        <v>7.0000000000000007E-2</v>
      </c>
      <c r="L3449" s="20">
        <v>4.3144000000000004E-3</v>
      </c>
      <c r="M3449" s="20">
        <v>2.0518874999999999E-2</v>
      </c>
      <c r="N3449" s="1">
        <v>17</v>
      </c>
      <c r="O3449" s="5">
        <v>80.650000000000006</v>
      </c>
      <c r="P3449" s="5">
        <v>19.350000000000001</v>
      </c>
      <c r="Q3449" s="1">
        <v>25</v>
      </c>
      <c r="R3449" s="1">
        <v>6</v>
      </c>
      <c r="S3449" s="6">
        <v>438.21</v>
      </c>
      <c r="T3449" s="6">
        <v>43.820999999999998</v>
      </c>
      <c r="W3449" s="1"/>
      <c r="X3449" s="1"/>
      <c r="Y3449" s="1"/>
      <c r="AC3449" s="1"/>
      <c r="AF3449" s="1"/>
      <c r="AG3449" s="1"/>
    </row>
    <row r="3450" spans="1:33" hidden="1" x14ac:dyDescent="0.25">
      <c r="A3450" s="1">
        <v>4</v>
      </c>
      <c r="B3450" s="1">
        <v>2017</v>
      </c>
      <c r="C3450" s="1">
        <v>35509024</v>
      </c>
      <c r="D3450" s="44" t="s">
        <v>617</v>
      </c>
      <c r="E3450" s="20">
        <v>0.08</v>
      </c>
      <c r="F3450" s="20">
        <v>0.06</v>
      </c>
      <c r="G3450" s="20">
        <v>0.02</v>
      </c>
      <c r="H3450" s="20">
        <v>0</v>
      </c>
      <c r="I3450" s="20">
        <v>2E-3</v>
      </c>
      <c r="J3450" s="20">
        <v>2.1000000000000001E-2</v>
      </c>
      <c r="K3450" s="20">
        <v>0.02</v>
      </c>
      <c r="L3450" s="20">
        <v>3.67052E-2</v>
      </c>
      <c r="M3450" s="20">
        <v>4.0022645667824076E-2</v>
      </c>
      <c r="N3450" s="1">
        <v>5</v>
      </c>
      <c r="O3450" s="5">
        <v>51.43</v>
      </c>
      <c r="P3450" s="5">
        <v>48.57</v>
      </c>
      <c r="Q3450" s="1">
        <v>18</v>
      </c>
      <c r="R3450" s="1">
        <v>17</v>
      </c>
      <c r="S3450" s="6">
        <v>740.88</v>
      </c>
      <c r="T3450" s="6">
        <v>0</v>
      </c>
      <c r="W3450" s="1"/>
      <c r="X3450" s="1"/>
      <c r="Y3450" s="1"/>
      <c r="AC3450" s="1"/>
      <c r="AF3450" s="1"/>
      <c r="AG3450" s="1"/>
    </row>
    <row r="3451" spans="1:33" hidden="1" x14ac:dyDescent="0.25">
      <c r="A3451" s="1">
        <v>9</v>
      </c>
      <c r="B3451" s="1">
        <v>2017</v>
      </c>
      <c r="C3451" s="1">
        <v>35509029</v>
      </c>
      <c r="D3451" s="44" t="s">
        <v>617</v>
      </c>
      <c r="E3451" s="20">
        <v>0</v>
      </c>
      <c r="F3451" s="20">
        <v>0</v>
      </c>
      <c r="G3451" s="20">
        <v>0</v>
      </c>
      <c r="H3451" s="20">
        <v>0</v>
      </c>
      <c r="I3451" s="20">
        <v>0</v>
      </c>
      <c r="J3451" s="20">
        <v>0</v>
      </c>
      <c r="K3451" s="20">
        <v>0</v>
      </c>
      <c r="L3451" s="20">
        <v>0</v>
      </c>
      <c r="M3451" s="20">
        <v>0</v>
      </c>
      <c r="N3451" s="1">
        <v>0</v>
      </c>
      <c r="O3451" s="5">
        <v>100</v>
      </c>
      <c r="P3451" s="5">
        <v>0</v>
      </c>
      <c r="Q3451" s="1">
        <v>2</v>
      </c>
      <c r="R3451" s="1">
        <v>0</v>
      </c>
      <c r="S3451" s="6"/>
      <c r="T3451" s="6"/>
      <c r="W3451" s="1"/>
      <c r="X3451" s="1"/>
      <c r="Y3451" s="1"/>
      <c r="AC3451" s="1"/>
      <c r="AF3451" s="1"/>
      <c r="AG3451" s="1"/>
    </row>
    <row r="3452" spans="1:33" hidden="1" x14ac:dyDescent="0.25">
      <c r="A3452" s="1">
        <v>7</v>
      </c>
      <c r="B3452" s="1">
        <v>2017</v>
      </c>
      <c r="C3452" s="1">
        <v>35510097</v>
      </c>
      <c r="D3452" s="44" t="s">
        <v>618</v>
      </c>
      <c r="E3452" s="20">
        <v>0.18</v>
      </c>
      <c r="F3452" s="20">
        <v>0.18</v>
      </c>
      <c r="G3452" s="20">
        <v>0</v>
      </c>
      <c r="H3452" s="20">
        <v>0</v>
      </c>
      <c r="I3452" s="20">
        <v>0.17799999999999999</v>
      </c>
      <c r="J3452" s="20">
        <v>4.0000000000000001E-3</v>
      </c>
      <c r="K3452" s="20">
        <v>0</v>
      </c>
      <c r="L3452" s="20">
        <v>2.4778999999999999E-3</v>
      </c>
      <c r="M3452" s="20">
        <v>1.1241827785902778</v>
      </c>
      <c r="N3452" s="1">
        <v>4</v>
      </c>
      <c r="O3452" s="5">
        <v>58.33</v>
      </c>
      <c r="P3452" s="5">
        <v>41.67</v>
      </c>
      <c r="Q3452" s="1">
        <v>7</v>
      </c>
      <c r="R3452" s="1">
        <v>5</v>
      </c>
      <c r="S3452" s="6">
        <v>14109.409089999999</v>
      </c>
      <c r="T3452" s="6">
        <v>2539.6936369999999</v>
      </c>
      <c r="W3452" s="1"/>
      <c r="X3452" s="1"/>
      <c r="Y3452" s="1"/>
      <c r="AC3452" s="1"/>
      <c r="AF3452" s="1"/>
      <c r="AG3452" s="1"/>
    </row>
    <row r="3453" spans="1:33" hidden="1" x14ac:dyDescent="0.25">
      <c r="A3453" s="1">
        <v>10</v>
      </c>
      <c r="B3453" s="1">
        <v>2017</v>
      </c>
      <c r="C3453" s="1">
        <v>355110810</v>
      </c>
      <c r="D3453" s="44" t="s">
        <v>619</v>
      </c>
      <c r="E3453" s="20">
        <v>1.52</v>
      </c>
      <c r="F3453" s="20">
        <v>1.47</v>
      </c>
      <c r="G3453" s="20">
        <v>0.05</v>
      </c>
      <c r="H3453" s="20">
        <v>0</v>
      </c>
      <c r="I3453" s="20">
        <v>3.6999999999999998E-2</v>
      </c>
      <c r="J3453" s="20">
        <v>8.9999999999999993E-3</v>
      </c>
      <c r="K3453" s="20">
        <v>1.47</v>
      </c>
      <c r="L3453" s="20">
        <v>6.5099999999999999E-4</v>
      </c>
      <c r="M3453" s="20">
        <v>2.1619748437500003E-2</v>
      </c>
      <c r="N3453" s="1">
        <v>14</v>
      </c>
      <c r="O3453" s="5">
        <v>33.33</v>
      </c>
      <c r="P3453" s="5">
        <v>66.67</v>
      </c>
      <c r="Q3453" s="1">
        <v>9</v>
      </c>
      <c r="R3453" s="1">
        <v>18</v>
      </c>
      <c r="S3453" s="6">
        <v>242.2906452</v>
      </c>
      <c r="T3453" s="6">
        <v>0</v>
      </c>
      <c r="W3453" s="1"/>
      <c r="X3453" s="1"/>
      <c r="Y3453" s="1"/>
      <c r="AC3453" s="1"/>
      <c r="AF3453" s="1"/>
      <c r="AG3453" s="1"/>
    </row>
    <row r="3454" spans="1:33" hidden="1" x14ac:dyDescent="0.25">
      <c r="A3454" s="1">
        <v>14</v>
      </c>
      <c r="B3454" s="1">
        <v>2017</v>
      </c>
      <c r="C3454" s="1">
        <v>355110814</v>
      </c>
      <c r="D3454" s="44" t="s">
        <v>619</v>
      </c>
      <c r="E3454" s="20">
        <v>0</v>
      </c>
      <c r="F3454" s="20">
        <v>0</v>
      </c>
      <c r="G3454" s="20">
        <v>0</v>
      </c>
      <c r="H3454" s="20">
        <v>0</v>
      </c>
      <c r="I3454" s="20">
        <v>0</v>
      </c>
      <c r="J3454" s="20">
        <v>0</v>
      </c>
      <c r="K3454" s="20">
        <v>0</v>
      </c>
      <c r="L3454" s="20">
        <v>1.1600000000000001E-5</v>
      </c>
      <c r="M3454" s="20">
        <v>0</v>
      </c>
      <c r="N3454" s="1">
        <v>0</v>
      </c>
      <c r="O3454" s="5">
        <v>0</v>
      </c>
      <c r="P3454" s="5">
        <v>100</v>
      </c>
      <c r="Q3454" s="1">
        <v>0</v>
      </c>
      <c r="R3454" s="1">
        <v>2</v>
      </c>
      <c r="S3454" s="6"/>
      <c r="T3454" s="6"/>
      <c r="W3454" s="1"/>
      <c r="X3454" s="1"/>
      <c r="Y3454" s="1"/>
      <c r="AC3454" s="1"/>
      <c r="AF3454" s="1"/>
      <c r="AG3454" s="1"/>
    </row>
    <row r="3455" spans="1:33" hidden="1" x14ac:dyDescent="0.25">
      <c r="A3455" s="1">
        <v>14</v>
      </c>
      <c r="B3455" s="1">
        <v>2017</v>
      </c>
      <c r="C3455" s="1">
        <v>355120714</v>
      </c>
      <c r="D3455" s="44" t="s">
        <v>620</v>
      </c>
      <c r="E3455" s="20">
        <v>0.02</v>
      </c>
      <c r="F3455" s="20">
        <v>0.01</v>
      </c>
      <c r="G3455" s="20">
        <v>0.01</v>
      </c>
      <c r="H3455" s="20">
        <v>0</v>
      </c>
      <c r="I3455" s="20">
        <v>8.0000000000000002E-3</v>
      </c>
      <c r="J3455" s="20">
        <v>0</v>
      </c>
      <c r="K3455" s="20">
        <v>0.01</v>
      </c>
      <c r="L3455" s="20">
        <v>7.6670000000000004E-4</v>
      </c>
      <c r="M3455" s="20">
        <v>8.2264499999999997E-3</v>
      </c>
      <c r="N3455" s="1">
        <v>1</v>
      </c>
      <c r="O3455" s="5">
        <v>50</v>
      </c>
      <c r="P3455" s="5">
        <v>50</v>
      </c>
      <c r="Q3455" s="1">
        <v>3</v>
      </c>
      <c r="R3455" s="1">
        <v>3</v>
      </c>
      <c r="S3455" s="6">
        <v>149.17481100000001</v>
      </c>
      <c r="T3455" s="6">
        <v>149.17481100000001</v>
      </c>
      <c r="W3455" s="1"/>
      <c r="X3455" s="1"/>
      <c r="Y3455" s="1"/>
      <c r="AC3455" s="1"/>
      <c r="AF3455" s="1"/>
      <c r="AG3455" s="1"/>
    </row>
    <row r="3456" spans="1:33" hidden="1" x14ac:dyDescent="0.25">
      <c r="A3456" s="1">
        <v>18</v>
      </c>
      <c r="B3456" s="1">
        <v>2017</v>
      </c>
      <c r="C3456" s="1">
        <v>355130618</v>
      </c>
      <c r="D3456" s="44" t="s">
        <v>621</v>
      </c>
      <c r="E3456" s="20">
        <v>0.11</v>
      </c>
      <c r="F3456" s="20">
        <v>0.01</v>
      </c>
      <c r="G3456" s="20">
        <v>0.1</v>
      </c>
      <c r="H3456" s="20">
        <v>0</v>
      </c>
      <c r="I3456" s="20">
        <v>7.0000000000000001E-3</v>
      </c>
      <c r="J3456" s="20">
        <v>0.107</v>
      </c>
      <c r="K3456" s="20">
        <v>0</v>
      </c>
      <c r="L3456" s="20">
        <v>4.3980000000000001E-4</v>
      </c>
      <c r="M3456" s="20">
        <v>7.0802552083333329E-3</v>
      </c>
      <c r="N3456" s="1">
        <v>3</v>
      </c>
      <c r="O3456" s="5">
        <v>18.18</v>
      </c>
      <c r="P3456" s="5">
        <v>81.819999999999993</v>
      </c>
      <c r="Q3456" s="1">
        <v>2</v>
      </c>
      <c r="R3456" s="1">
        <v>9</v>
      </c>
      <c r="S3456" s="6">
        <v>142.18615800000001</v>
      </c>
      <c r="T3456" s="6">
        <v>142.18615800000001</v>
      </c>
      <c r="W3456" s="1"/>
      <c r="X3456" s="1"/>
      <c r="Y3456" s="1"/>
      <c r="AC3456" s="1"/>
      <c r="AF3456" s="1"/>
      <c r="AG3456" s="1"/>
    </row>
    <row r="3457" spans="1:33" hidden="1" x14ac:dyDescent="0.25">
      <c r="A3457" s="1">
        <v>4</v>
      </c>
      <c r="B3457" s="1">
        <v>2017</v>
      </c>
      <c r="C3457" s="1">
        <v>35514054</v>
      </c>
      <c r="D3457" s="44" t="s">
        <v>622</v>
      </c>
      <c r="E3457" s="20">
        <v>0.27</v>
      </c>
      <c r="F3457" s="20">
        <v>0.24</v>
      </c>
      <c r="G3457" s="20">
        <v>0.03</v>
      </c>
      <c r="H3457" s="20">
        <v>0</v>
      </c>
      <c r="I3457" s="20">
        <v>3.3000000000000002E-2</v>
      </c>
      <c r="J3457" s="20">
        <v>6.0000000000000001E-3</v>
      </c>
      <c r="K3457" s="20">
        <v>0.22</v>
      </c>
      <c r="L3457" s="20">
        <v>4.5138000000000001E-3</v>
      </c>
      <c r="M3457" s="20">
        <v>1.7933419270833331E-2</v>
      </c>
      <c r="N3457" s="1">
        <v>4</v>
      </c>
      <c r="O3457" s="5">
        <v>37.74</v>
      </c>
      <c r="P3457" s="5">
        <v>62.26</v>
      </c>
      <c r="Q3457" s="1">
        <v>20</v>
      </c>
      <c r="R3457" s="1">
        <v>33</v>
      </c>
      <c r="S3457" s="6">
        <v>474.04602</v>
      </c>
      <c r="T3457" s="6">
        <v>474.04602</v>
      </c>
      <c r="W3457" s="1"/>
      <c r="X3457" s="1"/>
      <c r="Y3457" s="1"/>
      <c r="AC3457" s="1"/>
      <c r="AF3457" s="1"/>
      <c r="AG3457" s="1"/>
    </row>
    <row r="3458" spans="1:33" hidden="1" x14ac:dyDescent="0.25">
      <c r="A3458" s="1">
        <v>5</v>
      </c>
      <c r="B3458" s="1">
        <v>2017</v>
      </c>
      <c r="C3458" s="1">
        <v>35516035</v>
      </c>
      <c r="D3458" s="44" t="s">
        <v>623</v>
      </c>
      <c r="E3458" s="20">
        <v>0</v>
      </c>
      <c r="F3458" s="20">
        <v>0</v>
      </c>
      <c r="G3458" s="20">
        <v>0</v>
      </c>
      <c r="H3458" s="20">
        <v>0</v>
      </c>
      <c r="I3458" s="20">
        <v>0</v>
      </c>
      <c r="J3458" s="20">
        <v>0</v>
      </c>
      <c r="K3458" s="20">
        <v>0</v>
      </c>
      <c r="L3458" s="20">
        <v>2.7800000000000001E-5</v>
      </c>
      <c r="M3458" s="20">
        <v>0</v>
      </c>
      <c r="N3458" s="1">
        <v>3</v>
      </c>
      <c r="O3458" s="5">
        <v>100</v>
      </c>
      <c r="P3458" s="5">
        <v>0</v>
      </c>
      <c r="Q3458" s="1">
        <v>1</v>
      </c>
      <c r="R3458" s="1">
        <v>0</v>
      </c>
      <c r="S3458" s="6"/>
      <c r="T3458" s="6"/>
      <c r="W3458" s="1"/>
      <c r="X3458" s="1"/>
      <c r="Y3458" s="1"/>
      <c r="AC3458" s="1"/>
      <c r="AF3458" s="1"/>
      <c r="AG3458" s="1"/>
    </row>
    <row r="3459" spans="1:33" hidden="1" x14ac:dyDescent="0.25">
      <c r="A3459" s="1">
        <v>9</v>
      </c>
      <c r="B3459" s="1">
        <v>2017</v>
      </c>
      <c r="C3459" s="1">
        <v>35516039</v>
      </c>
      <c r="D3459" s="44" t="s">
        <v>623</v>
      </c>
      <c r="E3459" s="20">
        <v>0.17</v>
      </c>
      <c r="F3459" s="20">
        <v>0.16</v>
      </c>
      <c r="G3459" s="20">
        <v>0.01</v>
      </c>
      <c r="H3459" s="20">
        <v>0</v>
      </c>
      <c r="I3459" s="20">
        <v>8.1000000000000003E-2</v>
      </c>
      <c r="J3459" s="20">
        <v>3.0000000000000001E-3</v>
      </c>
      <c r="K3459" s="20">
        <v>0.08</v>
      </c>
      <c r="L3459" s="20">
        <v>1.5934799999999999E-2</v>
      </c>
      <c r="M3459" s="20">
        <v>6.423103862962963E-2</v>
      </c>
      <c r="N3459" s="1">
        <v>43</v>
      </c>
      <c r="O3459" s="5">
        <v>60.81</v>
      </c>
      <c r="P3459" s="5">
        <v>39.19</v>
      </c>
      <c r="Q3459" s="1">
        <v>45</v>
      </c>
      <c r="R3459" s="1">
        <v>29</v>
      </c>
      <c r="S3459" s="6">
        <v>1032.125976</v>
      </c>
      <c r="T3459" s="6">
        <v>1032.125976</v>
      </c>
      <c r="W3459" s="1"/>
      <c r="X3459" s="1"/>
      <c r="Y3459" s="1"/>
      <c r="AC3459" s="1"/>
      <c r="AF3459" s="1"/>
      <c r="AG3459" s="1"/>
    </row>
    <row r="3460" spans="1:33" hidden="1" x14ac:dyDescent="0.25">
      <c r="A3460" s="1">
        <v>4</v>
      </c>
      <c r="B3460" s="1">
        <v>2017</v>
      </c>
      <c r="C3460" s="1">
        <v>35515044</v>
      </c>
      <c r="D3460" s="44" t="s">
        <v>624</v>
      </c>
      <c r="E3460" s="20">
        <v>0.38</v>
      </c>
      <c r="F3460" s="20">
        <v>0</v>
      </c>
      <c r="G3460" s="20">
        <v>0.38</v>
      </c>
      <c r="H3460" s="20">
        <v>1.53</v>
      </c>
      <c r="I3460" s="20">
        <v>0.20399999999999999</v>
      </c>
      <c r="J3460" s="20">
        <v>0.153</v>
      </c>
      <c r="K3460" s="20">
        <v>0</v>
      </c>
      <c r="L3460" s="20">
        <v>1.36711E-2</v>
      </c>
      <c r="M3460" s="20">
        <v>0.13034328703703704</v>
      </c>
      <c r="N3460" s="1">
        <v>0</v>
      </c>
      <c r="O3460" s="5">
        <v>0</v>
      </c>
      <c r="P3460" s="5">
        <v>100</v>
      </c>
      <c r="Q3460" s="1">
        <v>0</v>
      </c>
      <c r="R3460" s="1">
        <v>48</v>
      </c>
      <c r="S3460" s="6">
        <v>2339.6039999999998</v>
      </c>
      <c r="T3460" s="6">
        <v>0</v>
      </c>
      <c r="W3460" s="1"/>
      <c r="X3460" s="1"/>
      <c r="Y3460" s="1"/>
      <c r="AC3460" s="1"/>
      <c r="AF3460" s="1"/>
      <c r="AG3460" s="1"/>
    </row>
    <row r="3461" spans="1:33" hidden="1" x14ac:dyDescent="0.25">
      <c r="A3461" s="1">
        <v>4</v>
      </c>
      <c r="B3461" s="1">
        <v>2017</v>
      </c>
      <c r="C3461" s="1">
        <v>35517024</v>
      </c>
      <c r="D3461" s="44" t="s">
        <v>625</v>
      </c>
      <c r="E3461" s="20">
        <v>0.28000000000000003</v>
      </c>
      <c r="F3461" s="20">
        <v>0.26</v>
      </c>
      <c r="G3461" s="20">
        <v>0.02</v>
      </c>
      <c r="H3461" s="20">
        <v>0.25</v>
      </c>
      <c r="I3461" s="20">
        <v>0</v>
      </c>
      <c r="J3461" s="20">
        <v>0.28599999999999998</v>
      </c>
      <c r="K3461" s="20">
        <v>0</v>
      </c>
      <c r="L3461" s="20">
        <v>1.4922E-3</v>
      </c>
      <c r="M3461" s="20">
        <v>0</v>
      </c>
      <c r="N3461" s="1">
        <v>4</v>
      </c>
      <c r="O3461" s="5">
        <v>62.5</v>
      </c>
      <c r="P3461" s="5">
        <v>37.5</v>
      </c>
      <c r="Q3461" s="1">
        <v>5</v>
      </c>
      <c r="R3461" s="1">
        <v>3</v>
      </c>
      <c r="S3461" s="6"/>
      <c r="T3461" s="6"/>
      <c r="W3461" s="1"/>
      <c r="X3461" s="1"/>
      <c r="Y3461" s="1"/>
      <c r="AC3461" s="1"/>
      <c r="AF3461" s="1"/>
      <c r="AG3461" s="1"/>
    </row>
    <row r="3462" spans="1:33" hidden="1" x14ac:dyDescent="0.25">
      <c r="A3462" s="1">
        <v>9</v>
      </c>
      <c r="B3462" s="1">
        <v>2017</v>
      </c>
      <c r="C3462" s="1">
        <v>35517029</v>
      </c>
      <c r="D3462" s="44" t="s">
        <v>625</v>
      </c>
      <c r="E3462" s="20">
        <v>2.96</v>
      </c>
      <c r="F3462" s="20">
        <v>2.11</v>
      </c>
      <c r="G3462" s="20">
        <v>0.85</v>
      </c>
      <c r="H3462" s="20">
        <v>0.05</v>
      </c>
      <c r="I3462" s="20">
        <v>0.69599999999999995</v>
      </c>
      <c r="J3462" s="20">
        <v>2.1659999999999999</v>
      </c>
      <c r="K3462" s="20">
        <v>7.0000000000000007E-2</v>
      </c>
      <c r="L3462" s="20">
        <v>2.6108099999999999E-2</v>
      </c>
      <c r="M3462" s="20">
        <v>0.41245064291666667</v>
      </c>
      <c r="N3462" s="1">
        <v>10</v>
      </c>
      <c r="O3462" s="5">
        <v>18</v>
      </c>
      <c r="P3462" s="5">
        <v>82</v>
      </c>
      <c r="Q3462" s="1">
        <v>18</v>
      </c>
      <c r="R3462" s="1">
        <v>82</v>
      </c>
      <c r="S3462" s="6">
        <v>6544.3680000000004</v>
      </c>
      <c r="T3462" s="6">
        <v>6544.3680000000004</v>
      </c>
      <c r="W3462" s="1"/>
      <c r="X3462" s="1"/>
      <c r="Y3462" s="1"/>
      <c r="AC3462" s="1"/>
      <c r="AF3462" s="1"/>
      <c r="AG3462" s="1"/>
    </row>
    <row r="3463" spans="1:33" hidden="1" x14ac:dyDescent="0.25">
      <c r="A3463" s="1">
        <v>11</v>
      </c>
      <c r="B3463" s="1">
        <v>2017</v>
      </c>
      <c r="C3463" s="1">
        <v>355180111</v>
      </c>
      <c r="D3463" s="44" t="s">
        <v>626</v>
      </c>
      <c r="E3463" s="20">
        <v>0.13</v>
      </c>
      <c r="F3463" s="20">
        <v>0.13</v>
      </c>
      <c r="G3463" s="20">
        <v>0</v>
      </c>
      <c r="H3463" s="20">
        <v>0.1</v>
      </c>
      <c r="I3463" s="20">
        <v>3.2000000000000001E-2</v>
      </c>
      <c r="J3463" s="20">
        <v>1E-3</v>
      </c>
      <c r="K3463" s="20">
        <v>0.1</v>
      </c>
      <c r="L3463" s="20">
        <v>4.0440000000000002E-4</v>
      </c>
      <c r="M3463" s="20">
        <v>2.2330421875000006E-2</v>
      </c>
      <c r="N3463" s="1">
        <v>179</v>
      </c>
      <c r="O3463" s="5">
        <v>78.790000000000006</v>
      </c>
      <c r="P3463" s="5">
        <v>21.21</v>
      </c>
      <c r="Q3463" s="1">
        <v>52</v>
      </c>
      <c r="R3463" s="1">
        <v>14</v>
      </c>
      <c r="S3463" s="6">
        <v>317.24712399999999</v>
      </c>
      <c r="T3463" s="6">
        <v>314.0746527</v>
      </c>
      <c r="W3463" s="1"/>
      <c r="X3463" s="1"/>
      <c r="Y3463" s="1"/>
      <c r="AC3463" s="1"/>
      <c r="AF3463" s="1"/>
      <c r="AG3463" s="1"/>
    </row>
    <row r="3464" spans="1:33" hidden="1" x14ac:dyDescent="0.25">
      <c r="A3464" s="1">
        <v>15</v>
      </c>
      <c r="B3464" s="1">
        <v>2017</v>
      </c>
      <c r="C3464" s="1">
        <v>355190015</v>
      </c>
      <c r="D3464" s="44" t="s">
        <v>627</v>
      </c>
      <c r="E3464" s="20">
        <v>0.32999999999999996</v>
      </c>
      <c r="F3464" s="20">
        <v>0.24</v>
      </c>
      <c r="G3464" s="20">
        <v>0.09</v>
      </c>
      <c r="H3464" s="20">
        <v>0</v>
      </c>
      <c r="I3464" s="20">
        <v>3.5000000000000003E-2</v>
      </c>
      <c r="J3464" s="20">
        <v>0.115</v>
      </c>
      <c r="K3464" s="20">
        <v>0.18</v>
      </c>
      <c r="L3464" s="20">
        <v>2.2570000000000001E-4</v>
      </c>
      <c r="M3464" s="20">
        <v>5.0679247685185183E-2</v>
      </c>
      <c r="N3464" s="1">
        <v>10</v>
      </c>
      <c r="O3464" s="5">
        <v>40.479999999999997</v>
      </c>
      <c r="P3464" s="5">
        <v>59.52</v>
      </c>
      <c r="Q3464" s="1">
        <v>17</v>
      </c>
      <c r="R3464" s="1">
        <v>25</v>
      </c>
      <c r="S3464" s="6">
        <v>877.32460800000001</v>
      </c>
      <c r="T3464" s="6">
        <v>877.32460800000001</v>
      </c>
      <c r="W3464" s="1"/>
      <c r="X3464" s="1"/>
      <c r="Y3464" s="1"/>
      <c r="AC3464" s="1"/>
      <c r="AF3464" s="1"/>
      <c r="AG3464" s="1"/>
    </row>
    <row r="3465" spans="1:33" hidden="1" x14ac:dyDescent="0.25">
      <c r="A3465" s="1">
        <v>2</v>
      </c>
      <c r="B3465" s="1">
        <v>2017</v>
      </c>
      <c r="C3465" s="1">
        <v>35520072</v>
      </c>
      <c r="D3465" s="44" t="s">
        <v>628</v>
      </c>
      <c r="E3465" s="20">
        <v>0.01</v>
      </c>
      <c r="F3465" s="20">
        <v>0.01</v>
      </c>
      <c r="G3465" s="20">
        <v>0</v>
      </c>
      <c r="H3465" s="20">
        <v>0</v>
      </c>
      <c r="I3465" s="20">
        <v>1.4999999999999999E-2</v>
      </c>
      <c r="J3465" s="20">
        <v>0</v>
      </c>
      <c r="K3465" s="20">
        <v>0</v>
      </c>
      <c r="L3465" s="20">
        <v>5.5210000000000003E-4</v>
      </c>
      <c r="M3465" s="20">
        <v>1.0146000000000001E-2</v>
      </c>
      <c r="N3465" s="1">
        <v>8</v>
      </c>
      <c r="O3465" s="5">
        <v>60</v>
      </c>
      <c r="P3465" s="5">
        <v>40</v>
      </c>
      <c r="Q3465" s="1">
        <v>3</v>
      </c>
      <c r="R3465" s="1">
        <v>2</v>
      </c>
      <c r="S3465" s="6">
        <v>162.0180144</v>
      </c>
      <c r="T3465" s="6">
        <v>162.0180144</v>
      </c>
      <c r="W3465" s="1"/>
      <c r="X3465" s="1"/>
      <c r="Y3465" s="1"/>
      <c r="AC3465" s="1"/>
      <c r="AF3465" s="1"/>
      <c r="AG3465" s="1"/>
    </row>
    <row r="3466" spans="1:33" hidden="1" x14ac:dyDescent="0.25">
      <c r="A3466" s="1">
        <v>5</v>
      </c>
      <c r="B3466" s="1">
        <v>2017</v>
      </c>
      <c r="C3466" s="1">
        <v>35521065</v>
      </c>
      <c r="D3466" s="44" t="s">
        <v>629</v>
      </c>
      <c r="E3466" s="20">
        <v>0.01</v>
      </c>
      <c r="F3466" s="20">
        <v>0.01</v>
      </c>
      <c r="G3466" s="20">
        <v>0</v>
      </c>
      <c r="H3466" s="20">
        <v>0</v>
      </c>
      <c r="I3466" s="20">
        <v>0</v>
      </c>
      <c r="J3466" s="20">
        <v>1E-3</v>
      </c>
      <c r="K3466" s="20">
        <v>0.01</v>
      </c>
      <c r="L3466" s="20">
        <v>4.7370000000000002E-4</v>
      </c>
      <c r="M3466" s="20">
        <v>0</v>
      </c>
      <c r="N3466" s="1">
        <v>9</v>
      </c>
      <c r="O3466" s="5">
        <v>47.62</v>
      </c>
      <c r="P3466" s="5">
        <v>52.38</v>
      </c>
      <c r="Q3466" s="1">
        <v>10</v>
      </c>
      <c r="R3466" s="1">
        <v>11</v>
      </c>
      <c r="S3466" s="6"/>
      <c r="T3466" s="6"/>
      <c r="W3466" s="1"/>
      <c r="X3466" s="1"/>
      <c r="Y3466" s="1"/>
      <c r="AC3466" s="1"/>
      <c r="AF3466" s="1"/>
      <c r="AG3466" s="1"/>
    </row>
    <row r="3467" spans="1:33" hidden="1" x14ac:dyDescent="0.25">
      <c r="A3467" s="1">
        <v>9</v>
      </c>
      <c r="B3467" s="1">
        <v>2017</v>
      </c>
      <c r="C3467" s="1">
        <v>35521069</v>
      </c>
      <c r="D3467" s="44" t="s">
        <v>629</v>
      </c>
      <c r="E3467" s="20">
        <v>0.53</v>
      </c>
      <c r="F3467" s="20">
        <v>0.11</v>
      </c>
      <c r="G3467" s="20">
        <v>0.42</v>
      </c>
      <c r="H3467" s="20">
        <v>0.08</v>
      </c>
      <c r="I3467" s="20">
        <v>2.5999999999999999E-2</v>
      </c>
      <c r="J3467" s="20">
        <v>0.42599999999999999</v>
      </c>
      <c r="K3467" s="20">
        <v>7.0000000000000007E-2</v>
      </c>
      <c r="L3467" s="20">
        <v>1.3390900000000001E-2</v>
      </c>
      <c r="M3467" s="20">
        <v>6.9794775320601854E-2</v>
      </c>
      <c r="N3467" s="1">
        <v>89</v>
      </c>
      <c r="O3467" s="5">
        <v>57.89</v>
      </c>
      <c r="P3467" s="5">
        <v>42.11</v>
      </c>
      <c r="Q3467" s="1">
        <v>99</v>
      </c>
      <c r="R3467" s="1">
        <v>72</v>
      </c>
      <c r="S3467" s="6">
        <v>1163.078849</v>
      </c>
      <c r="T3467" s="6">
        <v>1087.4787240000001</v>
      </c>
      <c r="W3467" s="1"/>
      <c r="X3467" s="1"/>
      <c r="Y3467" s="1"/>
      <c r="AC3467" s="1"/>
      <c r="AF3467" s="1"/>
      <c r="AG3467" s="1"/>
    </row>
    <row r="3468" spans="1:33" hidden="1" x14ac:dyDescent="0.25">
      <c r="A3468" s="1">
        <v>10</v>
      </c>
      <c r="B3468" s="1">
        <v>2017</v>
      </c>
      <c r="C3468" s="1">
        <v>355220510</v>
      </c>
      <c r="D3468" s="44" t="s">
        <v>630</v>
      </c>
      <c r="E3468" s="20">
        <v>1.04</v>
      </c>
      <c r="F3468" s="20">
        <v>0.55000000000000004</v>
      </c>
      <c r="G3468" s="20">
        <v>0.49</v>
      </c>
      <c r="H3468" s="20">
        <v>0</v>
      </c>
      <c r="I3468" s="20">
        <v>0.39500000000000002</v>
      </c>
      <c r="J3468" s="20">
        <v>0.3</v>
      </c>
      <c r="K3468" s="20">
        <v>0.06</v>
      </c>
      <c r="L3468" s="20">
        <v>0.28672540000000002</v>
      </c>
      <c r="M3468" s="20">
        <v>2.5650136908472221</v>
      </c>
      <c r="N3468" s="1">
        <v>122</v>
      </c>
      <c r="O3468" s="5">
        <v>10.56</v>
      </c>
      <c r="P3468" s="5">
        <v>89.44</v>
      </c>
      <c r="Q3468" s="1">
        <v>36</v>
      </c>
      <c r="R3468" s="1">
        <v>305</v>
      </c>
      <c r="S3468" s="6">
        <v>34565.015520000001</v>
      </c>
      <c r="T3468" s="6">
        <v>32249.159479999998</v>
      </c>
      <c r="W3468" s="1"/>
      <c r="X3468" s="1"/>
      <c r="Y3468" s="1"/>
      <c r="AC3468" s="1"/>
      <c r="AF3468" s="1"/>
      <c r="AG3468" s="1"/>
    </row>
    <row r="3469" spans="1:33" hidden="1" x14ac:dyDescent="0.25">
      <c r="A3469" s="1">
        <v>18</v>
      </c>
      <c r="B3469" s="1">
        <v>2017</v>
      </c>
      <c r="C3469" s="1">
        <v>355230418</v>
      </c>
      <c r="D3469" s="44" t="s">
        <v>631</v>
      </c>
      <c r="E3469" s="20">
        <v>0.01</v>
      </c>
      <c r="F3469" s="20">
        <v>0.01</v>
      </c>
      <c r="G3469" s="20">
        <v>0</v>
      </c>
      <c r="H3469" s="20">
        <v>0.06</v>
      </c>
      <c r="I3469" s="20">
        <v>0</v>
      </c>
      <c r="J3469" s="20">
        <v>0</v>
      </c>
      <c r="K3469" s="20">
        <v>0.01</v>
      </c>
      <c r="L3469" s="20">
        <v>4.6300000000000001E-5</v>
      </c>
      <c r="M3469" s="20">
        <v>0</v>
      </c>
      <c r="N3469" s="1">
        <v>0</v>
      </c>
      <c r="O3469" s="5">
        <v>66.67</v>
      </c>
      <c r="P3469" s="5">
        <v>33.33</v>
      </c>
      <c r="Q3469" s="1">
        <v>2</v>
      </c>
      <c r="R3469" s="1">
        <v>1</v>
      </c>
      <c r="S3469" s="6"/>
      <c r="T3469" s="6"/>
      <c r="W3469" s="1"/>
      <c r="X3469" s="1"/>
      <c r="Y3469" s="1"/>
      <c r="AC3469" s="1"/>
      <c r="AF3469" s="1"/>
      <c r="AG3469" s="1"/>
    </row>
    <row r="3470" spans="1:33" hidden="1" x14ac:dyDescent="0.25">
      <c r="A3470" s="1">
        <v>19</v>
      </c>
      <c r="B3470" s="1">
        <v>2017</v>
      </c>
      <c r="C3470" s="1">
        <v>355230419</v>
      </c>
      <c r="D3470" s="44" t="s">
        <v>631</v>
      </c>
      <c r="E3470" s="20">
        <v>0.91</v>
      </c>
      <c r="F3470" s="20">
        <v>0.91</v>
      </c>
      <c r="G3470" s="20">
        <v>0</v>
      </c>
      <c r="H3470" s="20">
        <v>0</v>
      </c>
      <c r="I3470" s="20">
        <v>0</v>
      </c>
      <c r="J3470" s="20">
        <v>0.32800000000000001</v>
      </c>
      <c r="K3470" s="20">
        <v>0.57999999999999996</v>
      </c>
      <c r="L3470" s="20">
        <v>2.0814000000000002E-3</v>
      </c>
      <c r="M3470" s="20">
        <v>1.8990076562499996E-2</v>
      </c>
      <c r="N3470" s="1">
        <v>1</v>
      </c>
      <c r="O3470" s="5">
        <v>33.33</v>
      </c>
      <c r="P3470" s="5">
        <v>66.67</v>
      </c>
      <c r="Q3470" s="1">
        <v>13</v>
      </c>
      <c r="R3470" s="1">
        <v>26</v>
      </c>
      <c r="S3470" s="6">
        <v>358.83</v>
      </c>
      <c r="T3470" s="6">
        <v>358.83</v>
      </c>
      <c r="W3470" s="1"/>
      <c r="X3470" s="1"/>
      <c r="Y3470" s="1"/>
      <c r="AC3470" s="1"/>
      <c r="AF3470" s="1"/>
      <c r="AG3470" s="1"/>
    </row>
    <row r="3471" spans="1:33" hidden="1" x14ac:dyDescent="0.25">
      <c r="A3471" s="1">
        <v>5</v>
      </c>
      <c r="B3471" s="1">
        <v>2017</v>
      </c>
      <c r="C3471" s="1">
        <v>35524035</v>
      </c>
      <c r="D3471" s="44" t="s">
        <v>632</v>
      </c>
      <c r="E3471" s="20">
        <v>0.67999999999999994</v>
      </c>
      <c r="F3471" s="20">
        <v>0.28999999999999998</v>
      </c>
      <c r="G3471" s="20">
        <v>0.39</v>
      </c>
      <c r="H3471" s="20">
        <v>0</v>
      </c>
      <c r="I3471" s="20">
        <v>0.20399999999999999</v>
      </c>
      <c r="J3471" s="20">
        <v>0.313</v>
      </c>
      <c r="K3471" s="20">
        <v>0.06</v>
      </c>
      <c r="L3471" s="20">
        <v>9.4852799999999904E-2</v>
      </c>
      <c r="M3471" s="20">
        <v>0.9336637353749998</v>
      </c>
      <c r="N3471" s="1">
        <v>24</v>
      </c>
      <c r="O3471" s="5">
        <v>11.49</v>
      </c>
      <c r="P3471" s="5">
        <v>88.51</v>
      </c>
      <c r="Q3471" s="1">
        <v>30</v>
      </c>
      <c r="R3471" s="1">
        <v>231</v>
      </c>
      <c r="S3471" s="6">
        <v>13840.3809</v>
      </c>
      <c r="T3471" s="6">
        <v>3875.3066520000002</v>
      </c>
      <c r="W3471" s="1"/>
      <c r="X3471" s="1"/>
      <c r="Y3471" s="1"/>
      <c r="AC3471" s="1"/>
      <c r="AF3471" s="1"/>
      <c r="AG3471" s="1"/>
    </row>
    <row r="3472" spans="1:33" hidden="1" x14ac:dyDescent="0.25">
      <c r="A3472" s="1">
        <v>18</v>
      </c>
      <c r="B3472" s="1">
        <v>2017</v>
      </c>
      <c r="C3472" s="1">
        <v>355255118</v>
      </c>
      <c r="D3472" s="44" t="s">
        <v>633</v>
      </c>
      <c r="E3472" s="20">
        <v>0.13</v>
      </c>
      <c r="F3472" s="20">
        <v>0</v>
      </c>
      <c r="G3472" s="20">
        <v>0.13</v>
      </c>
      <c r="H3472" s="20">
        <v>0.05</v>
      </c>
      <c r="I3472" s="20">
        <v>1E-3</v>
      </c>
      <c r="J3472" s="20">
        <v>0.126</v>
      </c>
      <c r="K3472" s="20">
        <v>0</v>
      </c>
      <c r="L3472" s="20">
        <v>0</v>
      </c>
      <c r="M3472" s="20">
        <v>6.5091276041666663E-3</v>
      </c>
      <c r="N3472" s="1">
        <v>1</v>
      </c>
      <c r="O3472" s="5">
        <v>15.38</v>
      </c>
      <c r="P3472" s="5">
        <v>84.62</v>
      </c>
      <c r="Q3472" s="1">
        <v>2</v>
      </c>
      <c r="R3472" s="1">
        <v>11</v>
      </c>
      <c r="S3472" s="6">
        <v>131.328</v>
      </c>
      <c r="T3472" s="6">
        <v>131.328</v>
      </c>
      <c r="W3472" s="1"/>
      <c r="X3472" s="1"/>
      <c r="Y3472" s="1"/>
      <c r="AC3472" s="1"/>
      <c r="AF3472" s="1"/>
      <c r="AG3472" s="1"/>
    </row>
    <row r="3473" spans="1:33" hidden="1" x14ac:dyDescent="0.25">
      <c r="A3473" s="1">
        <v>6</v>
      </c>
      <c r="B3473" s="1">
        <v>2017</v>
      </c>
      <c r="C3473" s="1">
        <v>35525026</v>
      </c>
      <c r="D3473" s="44" t="s">
        <v>634</v>
      </c>
      <c r="E3473" s="20">
        <v>17.16</v>
      </c>
      <c r="F3473" s="20">
        <v>16.989999999999998</v>
      </c>
      <c r="G3473" s="20">
        <v>0.17</v>
      </c>
      <c r="H3473" s="20">
        <v>0</v>
      </c>
      <c r="I3473" s="20">
        <v>15.000999999999999</v>
      </c>
      <c r="J3473" s="20">
        <v>2.1019999999999999</v>
      </c>
      <c r="K3473" s="20">
        <v>0.04</v>
      </c>
      <c r="L3473" s="20">
        <v>1.07657E-2</v>
      </c>
      <c r="M3473" s="20">
        <v>0.98392162037037034</v>
      </c>
      <c r="N3473" s="1">
        <v>34</v>
      </c>
      <c r="O3473" s="5">
        <v>40</v>
      </c>
      <c r="P3473" s="5">
        <v>60</v>
      </c>
      <c r="Q3473" s="1">
        <v>56</v>
      </c>
      <c r="R3473" s="1">
        <v>84</v>
      </c>
      <c r="S3473" s="6">
        <v>13961.117490000001</v>
      </c>
      <c r="T3473" s="6">
        <v>9772.782244</v>
      </c>
      <c r="W3473" s="1"/>
      <c r="X3473" s="1"/>
      <c r="Y3473" s="1"/>
      <c r="AC3473" s="1"/>
      <c r="AF3473" s="1"/>
      <c r="AG3473" s="1"/>
    </row>
    <row r="3474" spans="1:33" hidden="1" x14ac:dyDescent="0.25">
      <c r="A3474" s="1">
        <v>15</v>
      </c>
      <c r="B3474" s="1">
        <v>2017</v>
      </c>
      <c r="C3474" s="1">
        <v>355260115</v>
      </c>
      <c r="D3474" s="44" t="s">
        <v>635</v>
      </c>
      <c r="E3474" s="20">
        <v>0.41</v>
      </c>
      <c r="F3474" s="20">
        <v>0.3</v>
      </c>
      <c r="G3474" s="20">
        <v>0.11</v>
      </c>
      <c r="H3474" s="20">
        <v>0</v>
      </c>
      <c r="I3474" s="20">
        <v>4.8000000000000001E-2</v>
      </c>
      <c r="J3474" s="20">
        <v>0</v>
      </c>
      <c r="K3474" s="20">
        <v>0.35</v>
      </c>
      <c r="L3474" s="20">
        <v>1.1738999999999999E-2</v>
      </c>
      <c r="M3474" s="20">
        <v>3.5794178240740743E-2</v>
      </c>
      <c r="N3474" s="1">
        <v>10</v>
      </c>
      <c r="O3474" s="5">
        <v>35.19</v>
      </c>
      <c r="P3474" s="5">
        <v>64.81</v>
      </c>
      <c r="Q3474" s="1">
        <v>19</v>
      </c>
      <c r="R3474" s="1">
        <v>35</v>
      </c>
      <c r="S3474" s="6">
        <v>612.41399999999999</v>
      </c>
      <c r="T3474" s="6">
        <v>612.41399999999999</v>
      </c>
      <c r="W3474" s="1"/>
      <c r="X3474" s="1"/>
      <c r="Y3474" s="1"/>
      <c r="AC3474" s="1"/>
      <c r="AF3474" s="1"/>
      <c r="AG3474" s="1"/>
    </row>
    <row r="3475" spans="1:33" hidden="1" x14ac:dyDescent="0.25">
      <c r="A3475" s="1">
        <v>13</v>
      </c>
      <c r="B3475" s="1">
        <v>2017</v>
      </c>
      <c r="C3475" s="1">
        <v>355270013</v>
      </c>
      <c r="D3475" s="44" t="s">
        <v>636</v>
      </c>
      <c r="E3475" s="20">
        <v>0.04</v>
      </c>
      <c r="F3475" s="20">
        <v>0.01</v>
      </c>
      <c r="G3475" s="20">
        <v>0.03</v>
      </c>
      <c r="H3475" s="20">
        <v>0</v>
      </c>
      <c r="I3475" s="20">
        <v>0.02</v>
      </c>
      <c r="J3475" s="20">
        <v>1E-3</v>
      </c>
      <c r="K3475" s="20">
        <v>0.02</v>
      </c>
      <c r="L3475" s="20">
        <v>2.2453E-3</v>
      </c>
      <c r="M3475" s="20">
        <v>3.8242131465517241E-2</v>
      </c>
      <c r="N3475" s="1">
        <v>6</v>
      </c>
      <c r="O3475" s="5">
        <v>18.52</v>
      </c>
      <c r="P3475" s="5">
        <v>81.48</v>
      </c>
      <c r="Q3475" s="1">
        <v>5</v>
      </c>
      <c r="R3475" s="1">
        <v>22</v>
      </c>
      <c r="S3475" s="6">
        <v>709.99199999999996</v>
      </c>
      <c r="T3475" s="6">
        <v>709.99199999999996</v>
      </c>
      <c r="W3475" s="1"/>
      <c r="X3475" s="1"/>
      <c r="Y3475" s="1"/>
      <c r="AC3475" s="1"/>
      <c r="AF3475" s="1"/>
      <c r="AG3475" s="1"/>
    </row>
    <row r="3476" spans="1:33" hidden="1" x14ac:dyDescent="0.25">
      <c r="A3476" s="1">
        <v>16</v>
      </c>
      <c r="B3476" s="1">
        <v>2017</v>
      </c>
      <c r="C3476" s="1">
        <v>355270016</v>
      </c>
      <c r="D3476" s="44" t="s">
        <v>636</v>
      </c>
      <c r="E3476" s="20">
        <v>0.11</v>
      </c>
      <c r="F3476" s="20">
        <v>0.03</v>
      </c>
      <c r="G3476" s="20">
        <v>0.08</v>
      </c>
      <c r="H3476" s="20">
        <v>0</v>
      </c>
      <c r="I3476" s="20">
        <v>0</v>
      </c>
      <c r="J3476" s="20">
        <v>0</v>
      </c>
      <c r="K3476" s="20">
        <v>0.12</v>
      </c>
      <c r="L3476" s="20">
        <v>0</v>
      </c>
      <c r="M3476" s="20">
        <v>0</v>
      </c>
      <c r="N3476" s="1">
        <v>5</v>
      </c>
      <c r="O3476" s="5">
        <v>80</v>
      </c>
      <c r="P3476" s="5">
        <v>20</v>
      </c>
      <c r="Q3476" s="1">
        <v>8</v>
      </c>
      <c r="R3476" s="1">
        <v>2</v>
      </c>
      <c r="S3476" s="6"/>
      <c r="T3476" s="6"/>
      <c r="W3476" s="1"/>
      <c r="X3476" s="1"/>
      <c r="Y3476" s="1"/>
      <c r="AC3476" s="1"/>
      <c r="AF3476" s="1"/>
      <c r="AG3476" s="1"/>
    </row>
    <row r="3477" spans="1:33" hidden="1" x14ac:dyDescent="0.25">
      <c r="A3477" s="1">
        <v>6</v>
      </c>
      <c r="B3477" s="1">
        <v>2017</v>
      </c>
      <c r="C3477" s="1">
        <v>35528096</v>
      </c>
      <c r="D3477" s="44" t="s">
        <v>637</v>
      </c>
      <c r="E3477" s="20">
        <v>0.13</v>
      </c>
      <c r="F3477" s="20">
        <v>0</v>
      </c>
      <c r="G3477" s="20">
        <v>0.13</v>
      </c>
      <c r="H3477" s="20">
        <v>0</v>
      </c>
      <c r="I3477" s="20">
        <v>0</v>
      </c>
      <c r="J3477" s="20">
        <v>4.3999999999999997E-2</v>
      </c>
      <c r="K3477" s="20">
        <v>0</v>
      </c>
      <c r="L3477" s="20">
        <v>8.9714799999999997E-2</v>
      </c>
      <c r="M3477" s="20">
        <v>0.94804548611111106</v>
      </c>
      <c r="N3477" s="1">
        <v>1</v>
      </c>
      <c r="O3477" s="5">
        <v>1.47</v>
      </c>
      <c r="P3477" s="5">
        <v>98.53</v>
      </c>
      <c r="Q3477" s="1">
        <v>1</v>
      </c>
      <c r="R3477" s="1">
        <v>67</v>
      </c>
      <c r="S3477" s="6">
        <v>12898.621590000001</v>
      </c>
      <c r="T3477" s="6">
        <v>5972.0617970000003</v>
      </c>
      <c r="W3477" s="1"/>
      <c r="X3477" s="1"/>
      <c r="Y3477" s="1"/>
      <c r="AC3477" s="1"/>
      <c r="AF3477" s="1"/>
      <c r="AG3477" s="1"/>
    </row>
    <row r="3478" spans="1:33" hidden="1" x14ac:dyDescent="0.25">
      <c r="A3478" s="1">
        <v>22</v>
      </c>
      <c r="B3478" s="1">
        <v>2017</v>
      </c>
      <c r="C3478" s="1">
        <v>355290822</v>
      </c>
      <c r="D3478" s="44" t="s">
        <v>638</v>
      </c>
      <c r="E3478" s="20">
        <v>0.12000000000000001</v>
      </c>
      <c r="F3478" s="20">
        <v>0.1</v>
      </c>
      <c r="G3478" s="20">
        <v>0.02</v>
      </c>
      <c r="H3478" s="20">
        <v>0</v>
      </c>
      <c r="I3478" s="20">
        <v>1.4E-2</v>
      </c>
      <c r="J3478" s="20">
        <v>1E-3</v>
      </c>
      <c r="K3478" s="20">
        <v>0.1</v>
      </c>
      <c r="L3478" s="20">
        <v>6.1280000000000004E-4</v>
      </c>
      <c r="M3478" s="20">
        <v>1.4852439062500002E-2</v>
      </c>
      <c r="N3478" s="1">
        <v>1</v>
      </c>
      <c r="O3478" s="5">
        <v>40.909999999999997</v>
      </c>
      <c r="P3478" s="5">
        <v>59.09</v>
      </c>
      <c r="Q3478" s="1">
        <v>9</v>
      </c>
      <c r="R3478" s="1">
        <v>13</v>
      </c>
      <c r="S3478" s="6">
        <v>277.76670660000002</v>
      </c>
      <c r="T3478" s="6">
        <v>277.76670660000002</v>
      </c>
      <c r="W3478" s="1"/>
      <c r="X3478" s="1"/>
      <c r="Y3478" s="1"/>
      <c r="AC3478" s="1"/>
      <c r="AF3478" s="1"/>
      <c r="AG3478" s="1"/>
    </row>
    <row r="3479" spans="1:33" hidden="1" x14ac:dyDescent="0.25">
      <c r="A3479" s="1">
        <v>14</v>
      </c>
      <c r="B3479" s="1">
        <v>2017</v>
      </c>
      <c r="C3479" s="1">
        <v>355300514</v>
      </c>
      <c r="D3479" s="44" t="s">
        <v>639</v>
      </c>
      <c r="E3479" s="20">
        <v>0.04</v>
      </c>
      <c r="F3479" s="20">
        <v>0.03</v>
      </c>
      <c r="G3479" s="20">
        <v>0.01</v>
      </c>
      <c r="H3479" s="20">
        <v>0</v>
      </c>
      <c r="I3479" s="20">
        <v>2.8000000000000001E-2</v>
      </c>
      <c r="J3479" s="20">
        <v>1E-3</v>
      </c>
      <c r="K3479" s="20">
        <v>0.01</v>
      </c>
      <c r="L3479" s="20">
        <v>1.3889999999999999E-4</v>
      </c>
      <c r="M3479" s="20">
        <v>3.4321530439814812E-2</v>
      </c>
      <c r="N3479" s="1">
        <v>2</v>
      </c>
      <c r="O3479" s="5">
        <v>50</v>
      </c>
      <c r="P3479" s="5">
        <v>50</v>
      </c>
      <c r="Q3479" s="1">
        <v>8</v>
      </c>
      <c r="R3479" s="1">
        <v>8</v>
      </c>
      <c r="S3479" s="6">
        <v>507.22199999999998</v>
      </c>
      <c r="T3479" s="6">
        <v>507.22199999999998</v>
      </c>
      <c r="W3479" s="1"/>
      <c r="X3479" s="1"/>
      <c r="Y3479" s="1"/>
      <c r="AC3479" s="1"/>
      <c r="AF3479" s="1"/>
      <c r="AG3479" s="1"/>
    </row>
    <row r="3480" spans="1:33" hidden="1" x14ac:dyDescent="0.25">
      <c r="A3480" s="1">
        <v>15</v>
      </c>
      <c r="B3480" s="1">
        <v>2017</v>
      </c>
      <c r="C3480" s="1">
        <v>355310415</v>
      </c>
      <c r="D3480" s="44" t="s">
        <v>640</v>
      </c>
      <c r="E3480" s="20">
        <v>0.1</v>
      </c>
      <c r="F3480" s="20">
        <v>0.03</v>
      </c>
      <c r="G3480" s="20">
        <v>7.0000000000000007E-2</v>
      </c>
      <c r="H3480" s="20">
        <v>0</v>
      </c>
      <c r="I3480" s="20">
        <v>2.9000000000000001E-2</v>
      </c>
      <c r="J3480" s="20">
        <v>1E-3</v>
      </c>
      <c r="K3480" s="20">
        <v>7.0000000000000007E-2</v>
      </c>
      <c r="L3480" s="20">
        <v>6.8289999999999996E-4</v>
      </c>
      <c r="M3480" s="20">
        <v>1.5614583333333333E-2</v>
      </c>
      <c r="N3480" s="1">
        <v>3</v>
      </c>
      <c r="O3480" s="5">
        <v>27.66</v>
      </c>
      <c r="P3480" s="5">
        <v>72.34</v>
      </c>
      <c r="Q3480" s="1">
        <v>13</v>
      </c>
      <c r="R3480" s="1">
        <v>34</v>
      </c>
      <c r="S3480" s="6">
        <v>305.964</v>
      </c>
      <c r="T3480" s="6">
        <v>305.964</v>
      </c>
      <c r="W3480" s="1"/>
      <c r="X3480" s="1"/>
      <c r="Y3480" s="1"/>
      <c r="AC3480" s="1"/>
      <c r="AF3480" s="1"/>
      <c r="AG3480" s="1"/>
    </row>
    <row r="3481" spans="1:33" hidden="1" x14ac:dyDescent="0.25">
      <c r="A3481" s="1">
        <v>9</v>
      </c>
      <c r="B3481" s="1">
        <v>2017</v>
      </c>
      <c r="C3481" s="1">
        <v>35532039</v>
      </c>
      <c r="D3481" s="44" t="s">
        <v>641</v>
      </c>
      <c r="E3481" s="20">
        <v>0.01</v>
      </c>
      <c r="F3481" s="20">
        <v>0.01</v>
      </c>
      <c r="G3481" s="20">
        <v>0</v>
      </c>
      <c r="H3481" s="20">
        <v>0</v>
      </c>
      <c r="I3481" s="20">
        <v>0</v>
      </c>
      <c r="J3481" s="20">
        <v>0</v>
      </c>
      <c r="K3481" s="20">
        <v>0.01</v>
      </c>
      <c r="L3481" s="20">
        <v>0</v>
      </c>
      <c r="M3481" s="20">
        <v>0</v>
      </c>
      <c r="N3481" s="1">
        <v>3</v>
      </c>
      <c r="O3481" s="5">
        <v>33.33</v>
      </c>
      <c r="P3481" s="5">
        <v>66.67</v>
      </c>
      <c r="Q3481" s="1">
        <v>1</v>
      </c>
      <c r="R3481" s="1">
        <v>2</v>
      </c>
      <c r="S3481" s="6"/>
      <c r="T3481" s="6"/>
      <c r="W3481" s="1"/>
      <c r="X3481" s="1"/>
      <c r="Y3481" s="1"/>
      <c r="AC3481" s="1"/>
      <c r="AF3481" s="1"/>
      <c r="AG3481" s="1"/>
    </row>
    <row r="3482" spans="1:33" hidden="1" x14ac:dyDescent="0.25">
      <c r="A3482" s="1">
        <v>15</v>
      </c>
      <c r="B3482" s="1">
        <v>2017</v>
      </c>
      <c r="C3482" s="1">
        <v>355320315</v>
      </c>
      <c r="D3482" s="44" t="s">
        <v>641</v>
      </c>
      <c r="E3482" s="20">
        <v>0.06</v>
      </c>
      <c r="F3482" s="20">
        <v>0.03</v>
      </c>
      <c r="G3482" s="20">
        <v>0.03</v>
      </c>
      <c r="H3482" s="20">
        <v>0</v>
      </c>
      <c r="I3482" s="20">
        <v>2.3E-2</v>
      </c>
      <c r="J3482" s="20">
        <v>0</v>
      </c>
      <c r="K3482" s="20">
        <v>0.03</v>
      </c>
      <c r="L3482" s="20">
        <v>4.6300000000000001E-5</v>
      </c>
      <c r="M3482" s="20">
        <v>1.6440104166666667E-2</v>
      </c>
      <c r="N3482" s="1">
        <v>0</v>
      </c>
      <c r="O3482" s="5">
        <v>27.78</v>
      </c>
      <c r="P3482" s="5">
        <v>72.22</v>
      </c>
      <c r="Q3482" s="1">
        <v>5</v>
      </c>
      <c r="R3482" s="1">
        <v>13</v>
      </c>
      <c r="S3482" s="6">
        <v>275.88600000000002</v>
      </c>
      <c r="T3482" s="6">
        <v>275.88600000000002</v>
      </c>
      <c r="W3482" s="1"/>
      <c r="X3482" s="1"/>
      <c r="Y3482" s="1"/>
      <c r="AC3482" s="1"/>
      <c r="AF3482" s="1"/>
      <c r="AG3482" s="1"/>
    </row>
    <row r="3483" spans="1:33" hidden="1" x14ac:dyDescent="0.25">
      <c r="A3483" s="1">
        <v>4</v>
      </c>
      <c r="B3483" s="1">
        <v>2017</v>
      </c>
      <c r="C3483" s="1">
        <v>35533024</v>
      </c>
      <c r="D3483" s="44" t="s">
        <v>642</v>
      </c>
      <c r="E3483" s="20">
        <v>0.75</v>
      </c>
      <c r="F3483" s="20">
        <v>0.74</v>
      </c>
      <c r="G3483" s="20">
        <v>0.01</v>
      </c>
      <c r="H3483" s="20">
        <v>0.34</v>
      </c>
      <c r="I3483" s="20">
        <v>0.185</v>
      </c>
      <c r="J3483" s="20">
        <v>8.0000000000000002E-3</v>
      </c>
      <c r="K3483" s="20">
        <v>0.46</v>
      </c>
      <c r="L3483" s="20">
        <v>9.17626E-2</v>
      </c>
      <c r="M3483" s="20">
        <v>6.8994884259259259E-2</v>
      </c>
      <c r="N3483" s="1">
        <v>36</v>
      </c>
      <c r="O3483" s="5">
        <v>57.84</v>
      </c>
      <c r="P3483" s="5">
        <v>42.16</v>
      </c>
      <c r="Q3483" s="1">
        <v>59</v>
      </c>
      <c r="R3483" s="1">
        <v>43</v>
      </c>
      <c r="S3483" s="6">
        <v>1116.396</v>
      </c>
      <c r="T3483" s="6">
        <v>1116.396</v>
      </c>
      <c r="W3483" s="1"/>
      <c r="X3483" s="1"/>
      <c r="Y3483" s="1"/>
      <c r="AC3483" s="1"/>
      <c r="AF3483" s="1"/>
      <c r="AG3483" s="1"/>
    </row>
    <row r="3484" spans="1:33" hidden="1" x14ac:dyDescent="0.25">
      <c r="A3484" s="1">
        <v>9</v>
      </c>
      <c r="B3484" s="1">
        <v>2017</v>
      </c>
      <c r="C3484" s="1">
        <v>35533029</v>
      </c>
      <c r="D3484" s="44" t="s">
        <v>642</v>
      </c>
      <c r="E3484" s="20">
        <v>0</v>
      </c>
      <c r="F3484" s="20">
        <v>0</v>
      </c>
      <c r="G3484" s="20">
        <v>0</v>
      </c>
      <c r="H3484" s="20">
        <v>0</v>
      </c>
      <c r="I3484" s="20">
        <v>0</v>
      </c>
      <c r="J3484" s="20">
        <v>0</v>
      </c>
      <c r="K3484" s="20">
        <v>0</v>
      </c>
      <c r="L3484" s="20">
        <v>6.9400000000000006E-5</v>
      </c>
      <c r="M3484" s="20">
        <v>0</v>
      </c>
      <c r="N3484" s="1">
        <v>0</v>
      </c>
      <c r="O3484" s="5">
        <v>0</v>
      </c>
      <c r="P3484" s="5">
        <v>100</v>
      </c>
      <c r="Q3484" s="1">
        <v>0</v>
      </c>
      <c r="R3484" s="1">
        <v>1</v>
      </c>
      <c r="S3484" s="6"/>
      <c r="T3484" s="6"/>
      <c r="W3484" s="1"/>
      <c r="X3484" s="1"/>
      <c r="Y3484" s="1"/>
      <c r="AC3484" s="1"/>
      <c r="AF3484" s="1"/>
      <c r="AG3484" s="1"/>
    </row>
    <row r="3485" spans="1:33" hidden="1" x14ac:dyDescent="0.25">
      <c r="A3485" s="1">
        <v>15</v>
      </c>
      <c r="B3485" s="1">
        <v>2017</v>
      </c>
      <c r="C3485" s="1">
        <v>355340115</v>
      </c>
      <c r="D3485" s="44" t="s">
        <v>643</v>
      </c>
      <c r="E3485" s="20">
        <v>0.25</v>
      </c>
      <c r="F3485" s="20">
        <v>0.12</v>
      </c>
      <c r="G3485" s="20">
        <v>0.13</v>
      </c>
      <c r="H3485" s="20">
        <v>0</v>
      </c>
      <c r="I3485" s="20">
        <v>3.0000000000000001E-3</v>
      </c>
      <c r="J3485" s="20">
        <v>8.1000000000000003E-2</v>
      </c>
      <c r="K3485" s="20">
        <v>0.13</v>
      </c>
      <c r="L3485" s="20">
        <v>3.11051E-2</v>
      </c>
      <c r="M3485" s="20">
        <v>7.560336805555555E-2</v>
      </c>
      <c r="N3485" s="1">
        <v>11</v>
      </c>
      <c r="O3485" s="5">
        <v>28.21</v>
      </c>
      <c r="P3485" s="5">
        <v>71.790000000000006</v>
      </c>
      <c r="Q3485" s="1">
        <v>22</v>
      </c>
      <c r="R3485" s="1">
        <v>56</v>
      </c>
      <c r="S3485" s="6">
        <v>1217.41596</v>
      </c>
      <c r="T3485" s="6">
        <v>1217.41596</v>
      </c>
      <c r="W3485" s="1"/>
      <c r="X3485" s="1"/>
      <c r="Y3485" s="1"/>
      <c r="AC3485" s="1"/>
      <c r="AF3485" s="1"/>
      <c r="AG3485" s="1"/>
    </row>
    <row r="3486" spans="1:33" hidden="1" x14ac:dyDescent="0.25">
      <c r="A3486" s="1">
        <v>18</v>
      </c>
      <c r="B3486" s="1">
        <v>2017</v>
      </c>
      <c r="C3486" s="1">
        <v>355340118</v>
      </c>
      <c r="D3486" s="44" t="s">
        <v>643</v>
      </c>
      <c r="E3486" s="20">
        <v>0</v>
      </c>
      <c r="F3486" s="20">
        <v>0</v>
      </c>
      <c r="G3486" s="20">
        <v>0</v>
      </c>
      <c r="H3486" s="20">
        <v>0</v>
      </c>
      <c r="I3486" s="20">
        <v>0</v>
      </c>
      <c r="J3486" s="20">
        <v>0</v>
      </c>
      <c r="K3486" s="20">
        <v>0</v>
      </c>
      <c r="L3486" s="20">
        <v>0</v>
      </c>
      <c r="M3486" s="20">
        <v>0</v>
      </c>
      <c r="N3486" s="1">
        <v>1</v>
      </c>
      <c r="O3486" s="5">
        <v>100</v>
      </c>
      <c r="P3486" s="5">
        <v>0</v>
      </c>
      <c r="Q3486" s="1">
        <v>1</v>
      </c>
      <c r="R3486" s="1">
        <v>0</v>
      </c>
      <c r="S3486" s="6"/>
      <c r="T3486" s="6"/>
      <c r="W3486" s="1"/>
      <c r="X3486" s="1"/>
      <c r="Y3486" s="1"/>
      <c r="AC3486" s="1"/>
      <c r="AF3486" s="1"/>
      <c r="AG3486" s="1"/>
    </row>
    <row r="3487" spans="1:33" hidden="1" x14ac:dyDescent="0.25">
      <c r="A3487" s="1">
        <v>11</v>
      </c>
      <c r="B3487" s="1">
        <v>2017</v>
      </c>
      <c r="C3487" s="1">
        <v>355350011</v>
      </c>
      <c r="D3487" s="44" t="s">
        <v>644</v>
      </c>
      <c r="E3487" s="20">
        <v>0</v>
      </c>
      <c r="F3487" s="20">
        <v>0</v>
      </c>
      <c r="G3487" s="20">
        <v>0</v>
      </c>
      <c r="H3487" s="20">
        <v>0</v>
      </c>
      <c r="I3487" s="20">
        <v>0</v>
      </c>
      <c r="J3487" s="20">
        <v>1E-3</v>
      </c>
      <c r="K3487" s="20">
        <v>0</v>
      </c>
      <c r="L3487" s="20">
        <v>1.9596000000000001E-3</v>
      </c>
      <c r="M3487" s="20">
        <v>1.3356935156249999E-2</v>
      </c>
      <c r="N3487" s="1">
        <v>14</v>
      </c>
      <c r="O3487" s="5">
        <v>50</v>
      </c>
      <c r="P3487" s="5">
        <v>50</v>
      </c>
      <c r="Q3487" s="1">
        <v>7</v>
      </c>
      <c r="R3487" s="1">
        <v>7</v>
      </c>
      <c r="S3487" s="6">
        <v>251.62649999999999</v>
      </c>
      <c r="T3487" s="6">
        <v>251.62649999999999</v>
      </c>
      <c r="W3487" s="1"/>
      <c r="X3487" s="1"/>
      <c r="Y3487" s="1"/>
      <c r="AC3487" s="1"/>
      <c r="AF3487" s="1"/>
      <c r="AG3487" s="1"/>
    </row>
    <row r="3488" spans="1:33" hidden="1" x14ac:dyDescent="0.25">
      <c r="A3488" s="1">
        <v>14</v>
      </c>
      <c r="B3488" s="1">
        <v>2017</v>
      </c>
      <c r="C3488" s="1">
        <v>355350014</v>
      </c>
      <c r="D3488" s="44" t="s">
        <v>644</v>
      </c>
      <c r="E3488" s="20">
        <v>0.02</v>
      </c>
      <c r="F3488" s="20">
        <v>0.02</v>
      </c>
      <c r="G3488" s="20">
        <v>0</v>
      </c>
      <c r="H3488" s="20">
        <v>0</v>
      </c>
      <c r="I3488" s="20">
        <v>2.1000000000000001E-2</v>
      </c>
      <c r="J3488" s="20">
        <v>0</v>
      </c>
      <c r="K3488" s="20">
        <v>0</v>
      </c>
      <c r="L3488" s="20">
        <v>2.0829999999999999E-4</v>
      </c>
      <c r="M3488" s="20">
        <v>0</v>
      </c>
      <c r="N3488" s="1">
        <v>12</v>
      </c>
      <c r="O3488" s="5">
        <v>66.67</v>
      </c>
      <c r="P3488" s="5">
        <v>33.33</v>
      </c>
      <c r="Q3488" s="1">
        <v>2</v>
      </c>
      <c r="R3488" s="1">
        <v>1</v>
      </c>
      <c r="S3488" s="6"/>
      <c r="T3488" s="6"/>
      <c r="W3488" s="1"/>
      <c r="X3488" s="1"/>
      <c r="Y3488" s="1"/>
      <c r="AC3488" s="1"/>
      <c r="AF3488" s="1"/>
      <c r="AG3488" s="1"/>
    </row>
    <row r="3489" spans="1:33" hidden="1" x14ac:dyDescent="0.25">
      <c r="A3489" s="1">
        <v>4</v>
      </c>
      <c r="B3489" s="1">
        <v>2017</v>
      </c>
      <c r="C3489" s="1">
        <v>35536094</v>
      </c>
      <c r="D3489" s="44" t="s">
        <v>645</v>
      </c>
      <c r="E3489" s="20">
        <v>0.19</v>
      </c>
      <c r="F3489" s="20">
        <v>0.18</v>
      </c>
      <c r="G3489" s="20">
        <v>0.01</v>
      </c>
      <c r="H3489" s="20">
        <v>0.2</v>
      </c>
      <c r="I3489" s="20">
        <v>2.3E-2</v>
      </c>
      <c r="J3489" s="20">
        <v>0</v>
      </c>
      <c r="K3489" s="20">
        <v>0.15</v>
      </c>
      <c r="L3489" s="20">
        <v>7.3730000000000002E-3</v>
      </c>
      <c r="M3489" s="20">
        <v>3.8460706018518517E-2</v>
      </c>
      <c r="N3489" s="1">
        <v>8</v>
      </c>
      <c r="O3489" s="5">
        <v>66.67</v>
      </c>
      <c r="P3489" s="5">
        <v>33.33</v>
      </c>
      <c r="Q3489" s="1">
        <v>16</v>
      </c>
      <c r="R3489" s="1">
        <v>8</v>
      </c>
      <c r="S3489" s="6">
        <v>581.68799999999999</v>
      </c>
      <c r="T3489" s="6">
        <v>465.35039999999998</v>
      </c>
      <c r="W3489" s="1"/>
      <c r="X3489" s="1"/>
      <c r="Y3489" s="1"/>
      <c r="AC3489" s="1"/>
      <c r="AF3489" s="1"/>
      <c r="AG3489" s="1"/>
    </row>
    <row r="3490" spans="1:33" hidden="1" x14ac:dyDescent="0.25">
      <c r="A3490" s="1">
        <v>9</v>
      </c>
      <c r="B3490" s="1">
        <v>2017</v>
      </c>
      <c r="C3490" s="1">
        <v>35536589</v>
      </c>
      <c r="D3490" s="44" t="s">
        <v>646</v>
      </c>
      <c r="E3490" s="20">
        <v>6.9999999999999993E-2</v>
      </c>
      <c r="F3490" s="20">
        <v>0.01</v>
      </c>
      <c r="G3490" s="20">
        <v>0.06</v>
      </c>
      <c r="H3490" s="20">
        <v>0</v>
      </c>
      <c r="I3490" s="20">
        <v>0</v>
      </c>
      <c r="J3490" s="20">
        <v>0</v>
      </c>
      <c r="K3490" s="20">
        <v>7.0000000000000007E-2</v>
      </c>
      <c r="L3490" s="20">
        <v>5.4400000000000001E-5</v>
      </c>
      <c r="M3490" s="20">
        <v>7.1328125000000003E-3</v>
      </c>
      <c r="N3490" s="1">
        <v>4</v>
      </c>
      <c r="O3490" s="5">
        <v>33.33</v>
      </c>
      <c r="P3490" s="5">
        <v>66.67</v>
      </c>
      <c r="Q3490" s="1">
        <v>1</v>
      </c>
      <c r="R3490" s="1">
        <v>2</v>
      </c>
      <c r="S3490" s="6">
        <v>146.124</v>
      </c>
      <c r="T3490" s="6">
        <v>146.124</v>
      </c>
      <c r="W3490" s="1"/>
      <c r="X3490" s="1"/>
      <c r="Y3490" s="1"/>
      <c r="AC3490" s="1"/>
      <c r="AF3490" s="1"/>
      <c r="AG3490" s="1"/>
    </row>
    <row r="3491" spans="1:33" hidden="1" x14ac:dyDescent="0.25">
      <c r="A3491" s="1">
        <v>12</v>
      </c>
      <c r="B3491" s="1">
        <v>2017</v>
      </c>
      <c r="C3491" s="1">
        <v>355365812</v>
      </c>
      <c r="D3491" s="44" t="s">
        <v>646</v>
      </c>
      <c r="E3491" s="20">
        <v>0.01</v>
      </c>
      <c r="F3491" s="20">
        <v>0</v>
      </c>
      <c r="G3491" s="20">
        <v>0.01</v>
      </c>
      <c r="H3491" s="20">
        <v>0</v>
      </c>
      <c r="I3491" s="20">
        <v>0</v>
      </c>
      <c r="J3491" s="20">
        <v>0</v>
      </c>
      <c r="K3491" s="20">
        <v>0.01</v>
      </c>
      <c r="L3491" s="20">
        <v>0</v>
      </c>
      <c r="M3491" s="20">
        <v>0</v>
      </c>
      <c r="N3491" s="1">
        <v>0</v>
      </c>
      <c r="O3491" s="5">
        <v>0</v>
      </c>
      <c r="P3491" s="5">
        <v>100</v>
      </c>
      <c r="Q3491" s="1">
        <v>0</v>
      </c>
      <c r="R3491" s="1">
        <v>3</v>
      </c>
      <c r="S3491" s="6"/>
      <c r="T3491" s="6"/>
      <c r="W3491" s="1"/>
      <c r="X3491" s="1"/>
      <c r="Y3491" s="1"/>
      <c r="AC3491" s="1"/>
      <c r="AF3491" s="1"/>
      <c r="AG3491" s="1"/>
    </row>
    <row r="3492" spans="1:33" hidden="1" x14ac:dyDescent="0.25">
      <c r="A3492" s="1">
        <v>9</v>
      </c>
      <c r="B3492" s="1">
        <v>2017</v>
      </c>
      <c r="C3492" s="1">
        <v>35537089</v>
      </c>
      <c r="D3492" s="44" t="s">
        <v>647</v>
      </c>
      <c r="E3492" s="20">
        <v>0.02</v>
      </c>
      <c r="F3492" s="20">
        <v>0.02</v>
      </c>
      <c r="G3492" s="20">
        <v>0</v>
      </c>
      <c r="H3492" s="20">
        <v>0</v>
      </c>
      <c r="I3492" s="20">
        <v>0</v>
      </c>
      <c r="J3492" s="20">
        <v>0</v>
      </c>
      <c r="K3492" s="20">
        <v>0.02</v>
      </c>
      <c r="L3492" s="20">
        <v>3.4700000000000003E-5</v>
      </c>
      <c r="M3492" s="20">
        <v>0</v>
      </c>
      <c r="N3492" s="1">
        <v>4</v>
      </c>
      <c r="O3492" s="5">
        <v>66.67</v>
      </c>
      <c r="P3492" s="5">
        <v>33.33</v>
      </c>
      <c r="Q3492" s="1">
        <v>4</v>
      </c>
      <c r="R3492" s="1">
        <v>2</v>
      </c>
      <c r="S3492" s="6"/>
      <c r="T3492" s="6"/>
      <c r="W3492" s="1"/>
      <c r="X3492" s="1"/>
      <c r="Y3492" s="1"/>
      <c r="AC3492" s="1"/>
      <c r="AF3492" s="1"/>
      <c r="AG3492" s="1"/>
    </row>
    <row r="3493" spans="1:33" hidden="1" x14ac:dyDescent="0.25">
      <c r="A3493" s="1">
        <v>16</v>
      </c>
      <c r="B3493" s="1">
        <v>2017</v>
      </c>
      <c r="C3493" s="1">
        <v>355370816</v>
      </c>
      <c r="D3493" s="44" t="s">
        <v>647</v>
      </c>
      <c r="E3493" s="20">
        <v>0.41000000000000003</v>
      </c>
      <c r="F3493" s="20">
        <v>0.16</v>
      </c>
      <c r="G3493" s="20">
        <v>0.25</v>
      </c>
      <c r="H3493" s="20">
        <v>0</v>
      </c>
      <c r="I3493" s="20">
        <v>5.1999999999999998E-2</v>
      </c>
      <c r="J3493" s="20">
        <v>1.7000000000000001E-2</v>
      </c>
      <c r="K3493" s="20">
        <v>0.31</v>
      </c>
      <c r="L3493" s="20">
        <v>2.6346600000000001E-2</v>
      </c>
      <c r="M3493" s="20">
        <v>0.15672073749305554</v>
      </c>
      <c r="N3493" s="1">
        <v>14</v>
      </c>
      <c r="O3493" s="5">
        <v>36.15</v>
      </c>
      <c r="P3493" s="5">
        <v>63.85</v>
      </c>
      <c r="Q3493" s="1">
        <v>47</v>
      </c>
      <c r="R3493" s="1">
        <v>83</v>
      </c>
      <c r="S3493" s="6">
        <v>2914.7040000000002</v>
      </c>
      <c r="T3493" s="6">
        <v>2914.7040000000002</v>
      </c>
      <c r="W3493" s="1"/>
      <c r="X3493" s="1"/>
      <c r="Y3493" s="1"/>
      <c r="AC3493" s="1"/>
      <c r="AF3493" s="1"/>
      <c r="AG3493" s="1"/>
    </row>
    <row r="3494" spans="1:33" hidden="1" x14ac:dyDescent="0.25">
      <c r="A3494" s="1">
        <v>14</v>
      </c>
      <c r="B3494" s="1">
        <v>2017</v>
      </c>
      <c r="C3494" s="1">
        <v>355380714</v>
      </c>
      <c r="D3494" s="44" t="s">
        <v>648</v>
      </c>
      <c r="E3494" s="20">
        <v>2.15</v>
      </c>
      <c r="F3494" s="20">
        <v>2.13</v>
      </c>
      <c r="G3494" s="20">
        <v>0.02</v>
      </c>
      <c r="H3494" s="20">
        <v>0.08</v>
      </c>
      <c r="I3494" s="20">
        <v>6.0000000000000001E-3</v>
      </c>
      <c r="J3494" s="20">
        <v>8.2000000000000003E-2</v>
      </c>
      <c r="K3494" s="20">
        <v>2.0499999999999998</v>
      </c>
      <c r="L3494" s="20">
        <v>9.9641999999999994E-3</v>
      </c>
      <c r="M3494" s="20">
        <v>6.5819884031249998E-2</v>
      </c>
      <c r="N3494" s="1">
        <v>52</v>
      </c>
      <c r="O3494" s="5">
        <v>82.91</v>
      </c>
      <c r="P3494" s="5">
        <v>17.09</v>
      </c>
      <c r="Q3494" s="1">
        <v>97</v>
      </c>
      <c r="R3494" s="1">
        <v>20</v>
      </c>
      <c r="S3494" s="6">
        <v>1102.3019999999999</v>
      </c>
      <c r="T3494" s="6">
        <v>1102.3019999999999</v>
      </c>
      <c r="W3494" s="1"/>
      <c r="X3494" s="1"/>
      <c r="Y3494" s="1"/>
      <c r="AC3494" s="1"/>
      <c r="AF3494" s="1"/>
      <c r="AG3494" s="1"/>
    </row>
    <row r="3495" spans="1:33" hidden="1" x14ac:dyDescent="0.25">
      <c r="A3495" s="1">
        <v>14</v>
      </c>
      <c r="B3495" s="1">
        <v>2017</v>
      </c>
      <c r="C3495" s="1">
        <v>355385614</v>
      </c>
      <c r="D3495" s="44" t="s">
        <v>649</v>
      </c>
      <c r="E3495" s="20">
        <v>0.14000000000000001</v>
      </c>
      <c r="F3495" s="20">
        <v>0.14000000000000001</v>
      </c>
      <c r="G3495" s="20">
        <v>0</v>
      </c>
      <c r="H3495" s="20">
        <v>0</v>
      </c>
      <c r="I3495" s="20">
        <v>0.01</v>
      </c>
      <c r="J3495" s="20">
        <v>0</v>
      </c>
      <c r="K3495" s="20">
        <v>0.13</v>
      </c>
      <c r="L3495" s="20">
        <v>2.419E-4</v>
      </c>
      <c r="M3495" s="20">
        <v>1.2163947916666668E-2</v>
      </c>
      <c r="N3495" s="1">
        <v>17</v>
      </c>
      <c r="O3495" s="5">
        <v>76.92</v>
      </c>
      <c r="P3495" s="5">
        <v>23.08</v>
      </c>
      <c r="Q3495" s="1">
        <v>20</v>
      </c>
      <c r="R3495" s="1">
        <v>6</v>
      </c>
      <c r="S3495" s="6">
        <v>137.67141240000001</v>
      </c>
      <c r="T3495" s="6">
        <v>137.67141240000001</v>
      </c>
      <c r="W3495" s="1"/>
      <c r="X3495" s="1"/>
      <c r="Y3495" s="1"/>
      <c r="AC3495" s="1"/>
      <c r="AF3495" s="1"/>
      <c r="AG3495" s="1"/>
    </row>
    <row r="3496" spans="1:33" hidden="1" x14ac:dyDescent="0.25">
      <c r="A3496" s="1">
        <v>22</v>
      </c>
      <c r="B3496" s="1">
        <v>2017</v>
      </c>
      <c r="C3496" s="1">
        <v>355390622</v>
      </c>
      <c r="D3496" s="44" t="s">
        <v>650</v>
      </c>
      <c r="E3496" s="20">
        <v>0.01</v>
      </c>
      <c r="F3496" s="20">
        <v>0</v>
      </c>
      <c r="G3496" s="20">
        <v>0.01</v>
      </c>
      <c r="H3496" s="20">
        <v>0</v>
      </c>
      <c r="I3496" s="20">
        <v>1.2E-2</v>
      </c>
      <c r="J3496" s="20">
        <v>1E-3</v>
      </c>
      <c r="K3496" s="20">
        <v>0</v>
      </c>
      <c r="L3496" s="20">
        <v>4.191E-4</v>
      </c>
      <c r="M3496" s="20">
        <v>1.6235223958333333E-2</v>
      </c>
      <c r="N3496" s="1">
        <v>0</v>
      </c>
      <c r="O3496" s="5">
        <v>0</v>
      </c>
      <c r="P3496" s="5">
        <v>100</v>
      </c>
      <c r="Q3496" s="1">
        <v>0</v>
      </c>
      <c r="R3496" s="1">
        <v>11</v>
      </c>
      <c r="S3496" s="6">
        <v>325.99601280000002</v>
      </c>
      <c r="T3496" s="6">
        <v>325.99601280000002</v>
      </c>
      <c r="W3496" s="1"/>
      <c r="X3496" s="1"/>
      <c r="Y3496" s="1"/>
      <c r="AC3496" s="1"/>
      <c r="AF3496" s="1"/>
      <c r="AG3496" s="1"/>
    </row>
    <row r="3497" spans="1:33" hidden="1" x14ac:dyDescent="0.25">
      <c r="A3497" s="1">
        <v>17</v>
      </c>
      <c r="B3497" s="1">
        <v>2017</v>
      </c>
      <c r="C3497" s="1">
        <v>355395517</v>
      </c>
      <c r="D3497" s="44" t="s">
        <v>651</v>
      </c>
      <c r="E3497" s="20">
        <v>0.62</v>
      </c>
      <c r="F3497" s="20">
        <v>0.51</v>
      </c>
      <c r="G3497" s="20">
        <v>0.11</v>
      </c>
      <c r="H3497" s="20">
        <v>0</v>
      </c>
      <c r="I3497" s="20">
        <v>2.4E-2</v>
      </c>
      <c r="J3497" s="20">
        <v>0.19900000000000001</v>
      </c>
      <c r="K3497" s="20">
        <v>0.4</v>
      </c>
      <c r="L3497" s="20">
        <v>3.872E-3</v>
      </c>
      <c r="M3497" s="20">
        <v>4.3100940430555561E-2</v>
      </c>
      <c r="N3497" s="1">
        <v>10</v>
      </c>
      <c r="O3497" s="5">
        <v>47.06</v>
      </c>
      <c r="P3497" s="5">
        <v>52.94</v>
      </c>
      <c r="Q3497" s="1">
        <v>16</v>
      </c>
      <c r="R3497" s="1">
        <v>18</v>
      </c>
      <c r="S3497" s="6">
        <v>723.88339199999996</v>
      </c>
      <c r="T3497" s="6">
        <v>723.88339199999996</v>
      </c>
      <c r="W3497" s="1"/>
      <c r="X3497" s="1"/>
      <c r="Y3497" s="1"/>
      <c r="AC3497" s="1"/>
      <c r="AF3497" s="1"/>
      <c r="AG3497" s="1"/>
    </row>
    <row r="3498" spans="1:33" hidden="1" x14ac:dyDescent="0.25">
      <c r="A3498" s="1">
        <v>10</v>
      </c>
      <c r="B3498" s="1">
        <v>2017</v>
      </c>
      <c r="C3498" s="1">
        <v>355400310</v>
      </c>
      <c r="D3498" s="44" t="s">
        <v>652</v>
      </c>
      <c r="E3498" s="20">
        <v>1.49</v>
      </c>
      <c r="F3498" s="20">
        <v>0.95</v>
      </c>
      <c r="G3498" s="20">
        <v>0.54</v>
      </c>
      <c r="H3498" s="20">
        <v>0</v>
      </c>
      <c r="I3498" s="20">
        <v>0.443</v>
      </c>
      <c r="J3498" s="20">
        <v>0.47199999999999998</v>
      </c>
      <c r="K3498" s="20">
        <v>0.54</v>
      </c>
      <c r="L3498" s="20">
        <v>3.2633799999999998E-2</v>
      </c>
      <c r="M3498" s="20">
        <v>0.40515157407407409</v>
      </c>
      <c r="N3498" s="1">
        <v>112</v>
      </c>
      <c r="O3498" s="5">
        <v>27.74</v>
      </c>
      <c r="P3498" s="5">
        <v>72.260000000000005</v>
      </c>
      <c r="Q3498" s="1">
        <v>43</v>
      </c>
      <c r="R3498" s="1">
        <v>112</v>
      </c>
      <c r="S3498" s="6">
        <v>5626.0660319999997</v>
      </c>
      <c r="T3498" s="6">
        <v>4782.1561270000002</v>
      </c>
      <c r="W3498" s="1"/>
      <c r="X3498" s="1"/>
      <c r="Y3498" s="1"/>
      <c r="AC3498" s="1"/>
      <c r="AF3498" s="1"/>
      <c r="AG3498" s="1"/>
    </row>
    <row r="3499" spans="1:33" hidden="1" x14ac:dyDescent="0.25">
      <c r="A3499" s="1">
        <v>2</v>
      </c>
      <c r="B3499" s="1">
        <v>2017</v>
      </c>
      <c r="C3499" s="1">
        <v>35541022</v>
      </c>
      <c r="D3499" s="44" t="s">
        <v>653</v>
      </c>
      <c r="E3499" s="20">
        <v>0.87000000000000011</v>
      </c>
      <c r="F3499" s="20">
        <v>0.81</v>
      </c>
      <c r="G3499" s="20">
        <v>0.06</v>
      </c>
      <c r="H3499" s="20">
        <v>0.08</v>
      </c>
      <c r="I3499" s="20">
        <v>0.502</v>
      </c>
      <c r="J3499" s="20">
        <v>4.9000000000000002E-2</v>
      </c>
      <c r="K3499" s="20">
        <v>0.27</v>
      </c>
      <c r="L3499" s="20">
        <v>4.48297E-2</v>
      </c>
      <c r="M3499" s="20">
        <v>1.042142824074074</v>
      </c>
      <c r="N3499" s="1">
        <v>58</v>
      </c>
      <c r="O3499" s="5">
        <v>33.33</v>
      </c>
      <c r="P3499" s="5">
        <v>66.67</v>
      </c>
      <c r="Q3499" s="1">
        <v>66</v>
      </c>
      <c r="R3499" s="1">
        <v>132</v>
      </c>
      <c r="S3499" s="6">
        <v>15593.82546</v>
      </c>
      <c r="T3499" s="6">
        <v>15593.82546</v>
      </c>
      <c r="W3499" s="1"/>
      <c r="X3499" s="1"/>
      <c r="Y3499" s="1"/>
      <c r="AC3499" s="1"/>
      <c r="AF3499" s="1"/>
      <c r="AG3499" s="1"/>
    </row>
    <row r="3500" spans="1:33" hidden="1" x14ac:dyDescent="0.25">
      <c r="A3500" s="1">
        <v>14</v>
      </c>
      <c r="B3500" s="1">
        <v>2017</v>
      </c>
      <c r="C3500" s="1">
        <v>355420114</v>
      </c>
      <c r="D3500" s="44" t="s">
        <v>654</v>
      </c>
      <c r="E3500" s="20">
        <v>0.03</v>
      </c>
      <c r="F3500" s="20">
        <v>0.03</v>
      </c>
      <c r="G3500" s="20">
        <v>0</v>
      </c>
      <c r="H3500" s="20">
        <v>0</v>
      </c>
      <c r="I3500" s="20">
        <v>2E-3</v>
      </c>
      <c r="J3500" s="20">
        <v>0</v>
      </c>
      <c r="K3500" s="20">
        <v>0.03</v>
      </c>
      <c r="L3500" s="20">
        <v>1.7369999999999999E-4</v>
      </c>
      <c r="M3500" s="20">
        <v>9.7249509075126271E-3</v>
      </c>
      <c r="N3500" s="1">
        <v>2</v>
      </c>
      <c r="O3500" s="5">
        <v>76</v>
      </c>
      <c r="P3500" s="5">
        <v>24</v>
      </c>
      <c r="Q3500" s="1">
        <v>19</v>
      </c>
      <c r="R3500" s="1">
        <v>6</v>
      </c>
      <c r="S3500" s="6">
        <v>163.83600000000001</v>
      </c>
      <c r="T3500" s="6">
        <v>0</v>
      </c>
      <c r="W3500" s="1"/>
      <c r="X3500" s="1"/>
      <c r="Y3500" s="1"/>
      <c r="AC3500" s="1"/>
      <c r="AF3500" s="1"/>
      <c r="AG3500" s="1"/>
    </row>
    <row r="3501" spans="1:33" hidden="1" x14ac:dyDescent="0.25">
      <c r="A3501" s="1">
        <v>22</v>
      </c>
      <c r="B3501" s="1">
        <v>2017</v>
      </c>
      <c r="C3501" s="1">
        <v>355430022</v>
      </c>
      <c r="D3501" s="44" t="s">
        <v>655</v>
      </c>
      <c r="E3501" s="20">
        <v>0.23</v>
      </c>
      <c r="F3501" s="20">
        <v>0.13</v>
      </c>
      <c r="G3501" s="20">
        <v>0.1</v>
      </c>
      <c r="H3501" s="20">
        <v>0</v>
      </c>
      <c r="I3501" s="20">
        <v>5.7000000000000002E-2</v>
      </c>
      <c r="J3501" s="20">
        <v>0.14000000000000001</v>
      </c>
      <c r="K3501" s="20">
        <v>0.04</v>
      </c>
      <c r="L3501" s="20">
        <v>2.061E-4</v>
      </c>
      <c r="M3501" s="20">
        <v>5.9877801749999994E-2</v>
      </c>
      <c r="N3501" s="1">
        <v>1</v>
      </c>
      <c r="O3501" s="5">
        <v>12.5</v>
      </c>
      <c r="P3501" s="5">
        <v>87.5</v>
      </c>
      <c r="Q3501" s="1">
        <v>4</v>
      </c>
      <c r="R3501" s="1">
        <v>28</v>
      </c>
      <c r="S3501" s="6">
        <v>1004.724</v>
      </c>
      <c r="T3501" s="6">
        <v>1004.724</v>
      </c>
      <c r="W3501" s="1"/>
      <c r="X3501" s="1"/>
      <c r="Y3501" s="1"/>
      <c r="AC3501" s="1"/>
      <c r="AF3501" s="1"/>
      <c r="AG3501" s="1"/>
    </row>
    <row r="3502" spans="1:33" hidden="1" x14ac:dyDescent="0.25">
      <c r="A3502" s="1">
        <v>12</v>
      </c>
      <c r="B3502" s="1">
        <v>2017</v>
      </c>
      <c r="C3502" s="1">
        <v>355440912</v>
      </c>
      <c r="D3502" s="44" t="s">
        <v>656</v>
      </c>
      <c r="E3502" s="20">
        <v>0.13</v>
      </c>
      <c r="F3502" s="20">
        <v>7.0000000000000007E-2</v>
      </c>
      <c r="G3502" s="20">
        <v>0.06</v>
      </c>
      <c r="H3502" s="20">
        <v>0</v>
      </c>
      <c r="I3502" s="20">
        <v>2.7E-2</v>
      </c>
      <c r="J3502" s="20">
        <v>0</v>
      </c>
      <c r="K3502" s="20">
        <v>0.09</v>
      </c>
      <c r="L3502" s="20">
        <v>1.05822E-2</v>
      </c>
      <c r="M3502" s="20">
        <v>1.9048915885416667E-2</v>
      </c>
      <c r="N3502" s="1">
        <v>1</v>
      </c>
      <c r="O3502" s="5">
        <v>53.33</v>
      </c>
      <c r="P3502" s="5">
        <v>46.67</v>
      </c>
      <c r="Q3502" s="1">
        <v>16</v>
      </c>
      <c r="R3502" s="1">
        <v>14</v>
      </c>
      <c r="S3502" s="6">
        <v>446.814144</v>
      </c>
      <c r="T3502" s="6">
        <v>446.814144</v>
      </c>
      <c r="W3502" s="1"/>
      <c r="X3502" s="1"/>
      <c r="Y3502" s="1"/>
      <c r="AC3502" s="1"/>
      <c r="AF3502" s="1"/>
      <c r="AG3502" s="1"/>
    </row>
    <row r="3503" spans="1:33" hidden="1" x14ac:dyDescent="0.25">
      <c r="A3503" s="1">
        <v>5</v>
      </c>
      <c r="B3503" s="1">
        <v>2017</v>
      </c>
      <c r="C3503" s="1">
        <v>35545085</v>
      </c>
      <c r="D3503" s="44" t="s">
        <v>657</v>
      </c>
      <c r="E3503" s="20">
        <v>0</v>
      </c>
      <c r="F3503" s="20">
        <v>0</v>
      </c>
      <c r="G3503" s="20">
        <v>0</v>
      </c>
      <c r="H3503" s="20">
        <v>0</v>
      </c>
      <c r="I3503" s="20">
        <v>0</v>
      </c>
      <c r="J3503" s="20">
        <v>0</v>
      </c>
      <c r="K3503" s="20">
        <v>0</v>
      </c>
      <c r="L3503" s="20">
        <v>0</v>
      </c>
      <c r="M3503" s="20">
        <v>0</v>
      </c>
      <c r="N3503" s="1">
        <v>0</v>
      </c>
      <c r="O3503" s="5">
        <v>0</v>
      </c>
      <c r="P3503" s="5">
        <v>0</v>
      </c>
      <c r="Q3503" s="1">
        <v>0</v>
      </c>
      <c r="R3503" s="1">
        <v>0</v>
      </c>
      <c r="S3503" s="6"/>
      <c r="T3503" s="6"/>
      <c r="W3503" s="1"/>
      <c r="X3503" s="1"/>
      <c r="Y3503" s="1"/>
      <c r="AC3503" s="1"/>
      <c r="AF3503" s="1"/>
      <c r="AG3503" s="1"/>
    </row>
    <row r="3504" spans="1:33" hidden="1" x14ac:dyDescent="0.25">
      <c r="A3504" s="1">
        <v>10</v>
      </c>
      <c r="B3504" s="1">
        <v>2017</v>
      </c>
      <c r="C3504" s="1">
        <v>355450810</v>
      </c>
      <c r="D3504" s="44" t="s">
        <v>657</v>
      </c>
      <c r="E3504" s="20">
        <v>0.11000000000000001</v>
      </c>
      <c r="F3504" s="20">
        <v>7.0000000000000007E-2</v>
      </c>
      <c r="G3504" s="20">
        <v>0.04</v>
      </c>
      <c r="H3504" s="20">
        <v>0</v>
      </c>
      <c r="I3504" s="20">
        <v>5.0000000000000001E-3</v>
      </c>
      <c r="J3504" s="20">
        <v>4.9000000000000002E-2</v>
      </c>
      <c r="K3504" s="20">
        <v>0.05</v>
      </c>
      <c r="L3504" s="20">
        <v>1.4548699999999999E-2</v>
      </c>
      <c r="M3504" s="20">
        <v>0.11801027705555556</v>
      </c>
      <c r="N3504" s="1">
        <v>34</v>
      </c>
      <c r="O3504" s="5">
        <v>17.649999999999999</v>
      </c>
      <c r="P3504" s="5">
        <v>82.35</v>
      </c>
      <c r="Q3504" s="1">
        <v>9</v>
      </c>
      <c r="R3504" s="1">
        <v>42</v>
      </c>
      <c r="S3504" s="6">
        <v>1953.56448</v>
      </c>
      <c r="T3504" s="6">
        <v>736.49380900000006</v>
      </c>
      <c r="W3504" s="1"/>
      <c r="X3504" s="1"/>
      <c r="Y3504" s="1"/>
      <c r="AC3504" s="1"/>
      <c r="AF3504" s="1"/>
      <c r="AG3504" s="1"/>
    </row>
    <row r="3505" spans="1:33" hidden="1" x14ac:dyDescent="0.25">
      <c r="A3505" s="1">
        <v>14</v>
      </c>
      <c r="B3505" s="1">
        <v>2017</v>
      </c>
      <c r="C3505" s="1">
        <v>355460714</v>
      </c>
      <c r="D3505" s="44" t="s">
        <v>658</v>
      </c>
      <c r="E3505" s="20">
        <v>0.02</v>
      </c>
      <c r="F3505" s="20">
        <v>0.01</v>
      </c>
      <c r="G3505" s="20">
        <v>0.01</v>
      </c>
      <c r="H3505" s="20">
        <v>0.06</v>
      </c>
      <c r="I3505" s="20">
        <v>1.2999999999999999E-2</v>
      </c>
      <c r="J3505" s="20">
        <v>0</v>
      </c>
      <c r="K3505" s="20">
        <v>0.01</v>
      </c>
      <c r="L3505" s="20">
        <v>1.7233999999999999E-3</v>
      </c>
      <c r="M3505" s="20">
        <v>4.5983124999999991E-3</v>
      </c>
      <c r="N3505" s="1">
        <v>10</v>
      </c>
      <c r="O3505" s="5">
        <v>78.569999999999993</v>
      </c>
      <c r="P3505" s="5">
        <v>21.43</v>
      </c>
      <c r="Q3505" s="1">
        <v>11</v>
      </c>
      <c r="R3505" s="1">
        <v>3</v>
      </c>
      <c r="S3505" s="6">
        <v>93.730737599999998</v>
      </c>
      <c r="T3505" s="6">
        <v>93.730737599999998</v>
      </c>
      <c r="W3505" s="1"/>
      <c r="X3505" s="1"/>
      <c r="Y3505" s="1"/>
      <c r="AC3505" s="1"/>
      <c r="AF3505" s="1"/>
      <c r="AG3505" s="1"/>
    </row>
    <row r="3506" spans="1:33" hidden="1" x14ac:dyDescent="0.25">
      <c r="A3506" s="1">
        <v>10</v>
      </c>
      <c r="B3506" s="1">
        <v>2017</v>
      </c>
      <c r="C3506" s="1">
        <v>355465610</v>
      </c>
      <c r="D3506" s="44" t="s">
        <v>659</v>
      </c>
      <c r="E3506" s="20">
        <v>0.02</v>
      </c>
      <c r="F3506" s="20">
        <v>0.02</v>
      </c>
      <c r="G3506" s="20">
        <v>0</v>
      </c>
      <c r="H3506" s="20">
        <v>0</v>
      </c>
      <c r="I3506" s="20">
        <v>1.7999999999999999E-2</v>
      </c>
      <c r="J3506" s="20">
        <v>0</v>
      </c>
      <c r="K3506" s="20">
        <v>0</v>
      </c>
      <c r="L3506" s="20">
        <v>0</v>
      </c>
      <c r="M3506" s="20">
        <v>5.5870489583333327E-3</v>
      </c>
      <c r="N3506" s="1">
        <v>0</v>
      </c>
      <c r="O3506" s="5">
        <v>100</v>
      </c>
      <c r="P3506" s="5">
        <v>0</v>
      </c>
      <c r="Q3506" s="1">
        <v>2</v>
      </c>
      <c r="R3506" s="1">
        <v>0</v>
      </c>
      <c r="S3506" s="6">
        <v>67.991540400000005</v>
      </c>
      <c r="T3506" s="6">
        <v>67.991540400000005</v>
      </c>
      <c r="W3506" s="1"/>
      <c r="X3506" s="1"/>
      <c r="Y3506" s="1"/>
      <c r="AC3506" s="1"/>
      <c r="AF3506" s="1"/>
      <c r="AG3506" s="1"/>
    </row>
    <row r="3507" spans="1:33" hidden="1" x14ac:dyDescent="0.25">
      <c r="A3507" s="1">
        <v>5</v>
      </c>
      <c r="B3507" s="1">
        <v>2017</v>
      </c>
      <c r="C3507" s="1">
        <v>35547065</v>
      </c>
      <c r="D3507" s="44" t="s">
        <v>660</v>
      </c>
      <c r="E3507" s="20">
        <v>0</v>
      </c>
      <c r="F3507" s="20">
        <v>0</v>
      </c>
      <c r="G3507" s="20">
        <v>0</v>
      </c>
      <c r="H3507" s="20">
        <v>0</v>
      </c>
      <c r="I3507" s="20">
        <v>0</v>
      </c>
      <c r="J3507" s="20">
        <v>0</v>
      </c>
      <c r="K3507" s="20">
        <v>0</v>
      </c>
      <c r="L3507" s="20">
        <v>0</v>
      </c>
      <c r="M3507" s="20">
        <v>0</v>
      </c>
      <c r="N3507" s="1">
        <v>3</v>
      </c>
      <c r="O3507" s="5">
        <v>0</v>
      </c>
      <c r="P3507" s="5">
        <v>0</v>
      </c>
      <c r="Q3507" s="1">
        <v>0</v>
      </c>
      <c r="R3507" s="1">
        <v>0</v>
      </c>
      <c r="S3507" s="6"/>
      <c r="T3507" s="6"/>
      <c r="W3507" s="1"/>
      <c r="X3507" s="1"/>
      <c r="Y3507" s="1"/>
      <c r="AC3507" s="1"/>
      <c r="AF3507" s="1"/>
      <c r="AG3507" s="1"/>
    </row>
    <row r="3508" spans="1:33" hidden="1" x14ac:dyDescent="0.25">
      <c r="A3508" s="1">
        <v>13</v>
      </c>
      <c r="B3508" s="1">
        <v>2017</v>
      </c>
      <c r="C3508" s="1">
        <v>355470613</v>
      </c>
      <c r="D3508" s="44" t="s">
        <v>660</v>
      </c>
      <c r="E3508" s="20">
        <v>7.0000000000000007E-2</v>
      </c>
      <c r="F3508" s="20">
        <v>0.04</v>
      </c>
      <c r="G3508" s="20">
        <v>0.03</v>
      </c>
      <c r="H3508" s="20">
        <v>0</v>
      </c>
      <c r="I3508" s="20">
        <v>5.1999999999999998E-2</v>
      </c>
      <c r="J3508" s="20">
        <v>1.2E-2</v>
      </c>
      <c r="K3508" s="20">
        <v>0</v>
      </c>
      <c r="L3508" s="20">
        <v>2.4155000000000001E-3</v>
      </c>
      <c r="M3508" s="20">
        <v>2.2807870312500002E-2</v>
      </c>
      <c r="N3508" s="1">
        <v>7</v>
      </c>
      <c r="O3508" s="5">
        <v>44.12</v>
      </c>
      <c r="P3508" s="5">
        <v>55.88</v>
      </c>
      <c r="Q3508" s="1">
        <v>15</v>
      </c>
      <c r="R3508" s="1">
        <v>19</v>
      </c>
      <c r="S3508" s="6">
        <v>449.43248519999997</v>
      </c>
      <c r="T3508" s="6">
        <v>449.43248519999997</v>
      </c>
      <c r="W3508" s="1"/>
      <c r="X3508" s="1"/>
      <c r="Y3508" s="1"/>
      <c r="AC3508" s="1"/>
      <c r="AF3508" s="1"/>
      <c r="AG3508" s="1"/>
    </row>
    <row r="3509" spans="1:33" hidden="1" x14ac:dyDescent="0.25">
      <c r="A3509" s="1">
        <v>13</v>
      </c>
      <c r="B3509" s="1">
        <v>2017</v>
      </c>
      <c r="C3509" s="1">
        <v>355475513</v>
      </c>
      <c r="D3509" s="44" t="s">
        <v>661</v>
      </c>
      <c r="E3509" s="20">
        <v>6.0000000000000005E-2</v>
      </c>
      <c r="F3509" s="20">
        <v>0.05</v>
      </c>
      <c r="G3509" s="20">
        <v>0.01</v>
      </c>
      <c r="H3509" s="20">
        <v>0</v>
      </c>
      <c r="I3509" s="20">
        <v>7.0000000000000001E-3</v>
      </c>
      <c r="J3509" s="20">
        <v>3.0000000000000001E-3</v>
      </c>
      <c r="K3509" s="20">
        <v>0.05</v>
      </c>
      <c r="L3509" s="20">
        <v>1.273E-4</v>
      </c>
      <c r="M3509" s="20">
        <v>4.0678406250000002E-3</v>
      </c>
      <c r="N3509" s="1">
        <v>0</v>
      </c>
      <c r="O3509" s="5">
        <v>38.46</v>
      </c>
      <c r="P3509" s="5">
        <v>61.54</v>
      </c>
      <c r="Q3509" s="1">
        <v>5</v>
      </c>
      <c r="R3509" s="1">
        <v>8</v>
      </c>
      <c r="S3509" s="6">
        <v>75.475800000000007</v>
      </c>
      <c r="T3509" s="6">
        <v>75.475800000000007</v>
      </c>
      <c r="W3509" s="1"/>
      <c r="X3509" s="1"/>
      <c r="Y3509" s="1"/>
      <c r="AC3509" s="1"/>
      <c r="AF3509" s="1"/>
      <c r="AG3509" s="1"/>
    </row>
    <row r="3510" spans="1:33" hidden="1" x14ac:dyDescent="0.25">
      <c r="A3510" s="1">
        <v>2</v>
      </c>
      <c r="B3510" s="1">
        <v>2017</v>
      </c>
      <c r="C3510" s="1">
        <v>35548052</v>
      </c>
      <c r="D3510" s="44" t="s">
        <v>662</v>
      </c>
      <c r="E3510" s="20">
        <v>0.46</v>
      </c>
      <c r="F3510" s="20">
        <v>0.45</v>
      </c>
      <c r="G3510" s="20">
        <v>0.01</v>
      </c>
      <c r="H3510" s="20">
        <v>1.1599999999999999</v>
      </c>
      <c r="I3510" s="20">
        <v>8.9999999999999993E-3</v>
      </c>
      <c r="J3510" s="20">
        <v>3.3000000000000002E-2</v>
      </c>
      <c r="K3510" s="20">
        <v>0.41</v>
      </c>
      <c r="L3510" s="20">
        <v>1.5777699999999999E-2</v>
      </c>
      <c r="M3510" s="20">
        <v>0.13581332175925925</v>
      </c>
      <c r="N3510" s="1">
        <v>51</v>
      </c>
      <c r="O3510" s="5">
        <v>71.739999999999995</v>
      </c>
      <c r="P3510" s="5">
        <v>28.26</v>
      </c>
      <c r="Q3510" s="1">
        <v>33</v>
      </c>
      <c r="R3510" s="1">
        <v>13</v>
      </c>
      <c r="S3510" s="6">
        <v>1924.126974</v>
      </c>
      <c r="T3510" s="6">
        <v>1924.126974</v>
      </c>
      <c r="W3510" s="1"/>
      <c r="X3510" s="1"/>
      <c r="Y3510" s="1"/>
      <c r="AC3510" s="1"/>
      <c r="AF3510" s="1"/>
      <c r="AG3510" s="1"/>
    </row>
    <row r="3511" spans="1:33" hidden="1" x14ac:dyDescent="0.25">
      <c r="A3511" s="1">
        <v>15</v>
      </c>
      <c r="B3511" s="1">
        <v>2017</v>
      </c>
      <c r="C3511" s="1">
        <v>355490415</v>
      </c>
      <c r="D3511" s="44" t="s">
        <v>663</v>
      </c>
      <c r="E3511" s="20">
        <v>0</v>
      </c>
      <c r="F3511" s="20">
        <v>0</v>
      </c>
      <c r="G3511" s="20">
        <v>0</v>
      </c>
      <c r="H3511" s="20">
        <v>0</v>
      </c>
      <c r="I3511" s="20">
        <v>0</v>
      </c>
      <c r="J3511" s="20">
        <v>0</v>
      </c>
      <c r="K3511" s="20">
        <v>0</v>
      </c>
      <c r="L3511" s="20">
        <v>0</v>
      </c>
      <c r="M3511" s="20">
        <v>0</v>
      </c>
      <c r="N3511" s="1">
        <v>0</v>
      </c>
      <c r="O3511" s="5">
        <v>50</v>
      </c>
      <c r="P3511" s="5">
        <v>50</v>
      </c>
      <c r="Q3511" s="1">
        <v>1</v>
      </c>
      <c r="R3511" s="1">
        <v>1</v>
      </c>
      <c r="S3511" s="6"/>
      <c r="T3511" s="6"/>
      <c r="W3511" s="1"/>
      <c r="X3511" s="1"/>
      <c r="Y3511" s="1"/>
      <c r="AC3511" s="1"/>
      <c r="AF3511" s="1"/>
      <c r="AG3511" s="1"/>
    </row>
    <row r="3512" spans="1:33" hidden="1" x14ac:dyDescent="0.25">
      <c r="A3512" s="1">
        <v>18</v>
      </c>
      <c r="B3512" s="1">
        <v>2017</v>
      </c>
      <c r="C3512" s="1">
        <v>355490418</v>
      </c>
      <c r="D3512" s="44" t="s">
        <v>663</v>
      </c>
      <c r="E3512" s="20">
        <v>0.02</v>
      </c>
      <c r="F3512" s="20">
        <v>0.02</v>
      </c>
      <c r="G3512" s="20">
        <v>0</v>
      </c>
      <c r="H3512" s="20">
        <v>0.09</v>
      </c>
      <c r="I3512" s="20">
        <v>0</v>
      </c>
      <c r="J3512" s="20">
        <v>1E-3</v>
      </c>
      <c r="K3512" s="20">
        <v>0.02</v>
      </c>
      <c r="L3512" s="20">
        <v>4.1449999999999999E-4</v>
      </c>
      <c r="M3512" s="20">
        <v>1.4359375000000001E-2</v>
      </c>
      <c r="N3512" s="1">
        <v>0</v>
      </c>
      <c r="O3512" s="5">
        <v>47.06</v>
      </c>
      <c r="P3512" s="5">
        <v>52.94</v>
      </c>
      <c r="Q3512" s="1">
        <v>8</v>
      </c>
      <c r="R3512" s="1">
        <v>9</v>
      </c>
      <c r="S3512" s="6">
        <v>263.84399999999999</v>
      </c>
      <c r="T3512" s="6">
        <v>263.84399999999999</v>
      </c>
      <c r="W3512" s="1"/>
      <c r="X3512" s="1"/>
      <c r="Y3512" s="1"/>
      <c r="AC3512" s="1"/>
      <c r="AF3512" s="1"/>
      <c r="AG3512" s="1"/>
    </row>
    <row r="3513" spans="1:33" hidden="1" x14ac:dyDescent="0.25">
      <c r="A3513" s="1">
        <v>5</v>
      </c>
      <c r="B3513" s="1">
        <v>2017</v>
      </c>
      <c r="C3513" s="1">
        <v>35549535</v>
      </c>
      <c r="D3513" s="44" t="s">
        <v>664</v>
      </c>
      <c r="E3513" s="20">
        <v>0.02</v>
      </c>
      <c r="F3513" s="20">
        <v>0.02</v>
      </c>
      <c r="G3513" s="20">
        <v>0</v>
      </c>
      <c r="H3513" s="20">
        <v>0</v>
      </c>
      <c r="I3513" s="20">
        <v>0</v>
      </c>
      <c r="J3513" s="20">
        <v>0</v>
      </c>
      <c r="K3513" s="20">
        <v>0.02</v>
      </c>
      <c r="L3513" s="20">
        <v>6.5081000000000002E-3</v>
      </c>
      <c r="M3513" s="20">
        <v>1.3192790624999999E-2</v>
      </c>
      <c r="N3513" s="1">
        <v>41</v>
      </c>
      <c r="O3513" s="5">
        <v>46.25</v>
      </c>
      <c r="P3513" s="5">
        <v>53.75</v>
      </c>
      <c r="Q3513" s="1">
        <v>37</v>
      </c>
      <c r="R3513" s="1">
        <v>43</v>
      </c>
      <c r="S3513" s="6">
        <v>78.939278999999999</v>
      </c>
      <c r="T3513" s="6">
        <v>0</v>
      </c>
      <c r="W3513" s="1"/>
      <c r="X3513" s="1"/>
      <c r="Y3513" s="1"/>
      <c r="AC3513" s="1"/>
      <c r="AF3513" s="1"/>
      <c r="AG3513" s="1"/>
    </row>
    <row r="3514" spans="1:33" hidden="1" x14ac:dyDescent="0.25">
      <c r="A3514" s="1">
        <v>20</v>
      </c>
      <c r="B3514" s="1">
        <v>2017</v>
      </c>
      <c r="C3514" s="1">
        <v>355500020</v>
      </c>
      <c r="D3514" s="44" t="s">
        <v>665</v>
      </c>
      <c r="E3514" s="20">
        <v>0.22</v>
      </c>
      <c r="F3514" s="20">
        <v>0.01</v>
      </c>
      <c r="G3514" s="20">
        <v>0.21</v>
      </c>
      <c r="H3514" s="20">
        <v>0</v>
      </c>
      <c r="I3514" s="20">
        <v>0.20100000000000001</v>
      </c>
      <c r="J3514" s="20">
        <v>7.0000000000000001E-3</v>
      </c>
      <c r="K3514" s="20">
        <v>0.01</v>
      </c>
      <c r="L3514" s="20">
        <v>3.8059999999999999E-3</v>
      </c>
      <c r="M3514" s="20">
        <v>0.19070902440740739</v>
      </c>
      <c r="N3514" s="1">
        <v>7</v>
      </c>
      <c r="O3514" s="5">
        <v>12.86</v>
      </c>
      <c r="P3514" s="5">
        <v>87.14</v>
      </c>
      <c r="Q3514" s="1">
        <v>9</v>
      </c>
      <c r="R3514" s="1">
        <v>61</v>
      </c>
      <c r="S3514" s="6">
        <v>3398.5954080000001</v>
      </c>
      <c r="T3514" s="6">
        <v>3398.5954080000001</v>
      </c>
      <c r="W3514" s="1"/>
      <c r="X3514" s="1"/>
      <c r="Y3514" s="1"/>
      <c r="AC3514" s="1"/>
      <c r="AF3514" s="1"/>
      <c r="AG3514" s="1"/>
    </row>
    <row r="3515" spans="1:33" hidden="1" x14ac:dyDescent="0.25">
      <c r="A3515" s="1">
        <v>21</v>
      </c>
      <c r="B3515" s="1">
        <v>2017</v>
      </c>
      <c r="C3515" s="1">
        <v>355500021</v>
      </c>
      <c r="D3515" s="44" t="s">
        <v>665</v>
      </c>
      <c r="E3515" s="20">
        <v>0.03</v>
      </c>
      <c r="F3515" s="20">
        <v>0.02</v>
      </c>
      <c r="G3515" s="20">
        <v>0.01</v>
      </c>
      <c r="H3515" s="20">
        <v>0</v>
      </c>
      <c r="I3515" s="20">
        <v>0</v>
      </c>
      <c r="J3515" s="20">
        <v>0.01</v>
      </c>
      <c r="K3515" s="20">
        <v>0.02</v>
      </c>
      <c r="L3515" s="20">
        <v>1.9729999999999999E-3</v>
      </c>
      <c r="M3515" s="20">
        <v>0</v>
      </c>
      <c r="N3515" s="1">
        <v>9</v>
      </c>
      <c r="O3515" s="5">
        <v>39.130000000000003</v>
      </c>
      <c r="P3515" s="5">
        <v>60.87</v>
      </c>
      <c r="Q3515" s="1">
        <v>9</v>
      </c>
      <c r="R3515" s="1">
        <v>14</v>
      </c>
      <c r="S3515" s="6"/>
      <c r="T3515" s="6"/>
      <c r="W3515" s="1"/>
      <c r="X3515" s="1"/>
      <c r="Y3515" s="1"/>
      <c r="AC3515" s="1"/>
      <c r="AF3515" s="1"/>
      <c r="AG3515" s="1"/>
    </row>
    <row r="3516" spans="1:33" hidden="1" x14ac:dyDescent="0.25">
      <c r="A3516" s="1">
        <v>20</v>
      </c>
      <c r="B3516" s="1">
        <v>2017</v>
      </c>
      <c r="C3516" s="1">
        <v>355510920</v>
      </c>
      <c r="D3516" s="44" t="s">
        <v>666</v>
      </c>
      <c r="E3516" s="20">
        <v>0.13</v>
      </c>
      <c r="F3516" s="20">
        <v>0.01</v>
      </c>
      <c r="G3516" s="20">
        <v>0.12</v>
      </c>
      <c r="H3516" s="20">
        <v>0</v>
      </c>
      <c r="I3516" s="20">
        <v>5.0000000000000001E-3</v>
      </c>
      <c r="J3516" s="20">
        <v>0</v>
      </c>
      <c r="K3516" s="20">
        <v>7.0000000000000007E-2</v>
      </c>
      <c r="L3516" s="20">
        <v>4.8353699999999999E-2</v>
      </c>
      <c r="M3516" s="20">
        <v>4.4822788645833327E-2</v>
      </c>
      <c r="N3516" s="1">
        <v>1</v>
      </c>
      <c r="O3516" s="5">
        <v>7.69</v>
      </c>
      <c r="P3516" s="5">
        <v>92.31</v>
      </c>
      <c r="Q3516" s="1">
        <v>3</v>
      </c>
      <c r="R3516" s="1">
        <v>36</v>
      </c>
      <c r="S3516" s="6">
        <v>649.72799999999995</v>
      </c>
      <c r="T3516" s="6">
        <v>649.72799999999995</v>
      </c>
      <c r="W3516" s="1"/>
      <c r="X3516" s="1"/>
      <c r="Y3516" s="1"/>
      <c r="AC3516" s="1"/>
      <c r="AF3516" s="1"/>
      <c r="AG3516" s="1"/>
    </row>
    <row r="3517" spans="1:33" hidden="1" x14ac:dyDescent="0.25">
      <c r="A3517" s="1">
        <v>19</v>
      </c>
      <c r="B3517" s="1">
        <v>2017</v>
      </c>
      <c r="C3517" s="1">
        <v>355520819</v>
      </c>
      <c r="D3517" s="44" t="s">
        <v>667</v>
      </c>
      <c r="E3517" s="20">
        <v>6.9999999999999993E-2</v>
      </c>
      <c r="F3517" s="20">
        <v>0.06</v>
      </c>
      <c r="G3517" s="20">
        <v>0.01</v>
      </c>
      <c r="H3517" s="20">
        <v>0</v>
      </c>
      <c r="I3517" s="20">
        <v>5.0000000000000001E-3</v>
      </c>
      <c r="J3517" s="20">
        <v>0</v>
      </c>
      <c r="K3517" s="20">
        <v>0.06</v>
      </c>
      <c r="L3517" s="20">
        <v>4.5160000000000003E-4</v>
      </c>
      <c r="M3517" s="20">
        <v>4.0100874999999996E-3</v>
      </c>
      <c r="N3517" s="1">
        <v>8</v>
      </c>
      <c r="O3517" s="5">
        <v>41.18</v>
      </c>
      <c r="P3517" s="5">
        <v>58.82</v>
      </c>
      <c r="Q3517" s="1">
        <v>7</v>
      </c>
      <c r="R3517" s="1">
        <v>10</v>
      </c>
      <c r="S3517" s="6">
        <v>84.448980000000006</v>
      </c>
      <c r="T3517" s="6">
        <v>84.448980000000006</v>
      </c>
      <c r="W3517" s="1"/>
      <c r="X3517" s="1"/>
      <c r="Y3517" s="1"/>
      <c r="AC3517" s="1"/>
      <c r="AF3517" s="1"/>
      <c r="AG3517" s="1"/>
    </row>
    <row r="3518" spans="1:33" hidden="1" x14ac:dyDescent="0.25">
      <c r="A3518" s="1">
        <v>15</v>
      </c>
      <c r="B3518" s="1">
        <v>2017</v>
      </c>
      <c r="C3518" s="1">
        <v>355530715</v>
      </c>
      <c r="D3518" s="44" t="s">
        <v>668</v>
      </c>
      <c r="E3518" s="20">
        <v>0.08</v>
      </c>
      <c r="F3518" s="20">
        <v>7.0000000000000007E-2</v>
      </c>
      <c r="G3518" s="20">
        <v>0.01</v>
      </c>
      <c r="H3518" s="20">
        <v>0</v>
      </c>
      <c r="I3518" s="20">
        <v>2E-3</v>
      </c>
      <c r="J3518" s="20">
        <v>0</v>
      </c>
      <c r="K3518" s="20">
        <v>0.08</v>
      </c>
      <c r="L3518" s="20">
        <v>7.2799999999999994E-5</v>
      </c>
      <c r="M3518" s="20">
        <v>4.3242270833333341E-3</v>
      </c>
      <c r="N3518" s="1">
        <v>1</v>
      </c>
      <c r="O3518" s="5">
        <v>87.04</v>
      </c>
      <c r="P3518" s="5">
        <v>12.96</v>
      </c>
      <c r="Q3518" s="1">
        <v>47</v>
      </c>
      <c r="R3518" s="1">
        <v>7</v>
      </c>
      <c r="S3518" s="6">
        <v>70.2</v>
      </c>
      <c r="T3518" s="6">
        <v>70.2</v>
      </c>
      <c r="W3518" s="1"/>
      <c r="X3518" s="1"/>
      <c r="Y3518" s="1"/>
      <c r="AC3518" s="1"/>
      <c r="AF3518" s="1"/>
      <c r="AG3518" s="1"/>
    </row>
    <row r="3519" spans="1:33" hidden="1" x14ac:dyDescent="0.25">
      <c r="A3519" s="1">
        <v>16</v>
      </c>
      <c r="B3519" s="1">
        <v>2017</v>
      </c>
      <c r="C3519" s="1">
        <v>355535616</v>
      </c>
      <c r="D3519" s="44" t="s">
        <v>669</v>
      </c>
      <c r="E3519" s="20">
        <v>0</v>
      </c>
      <c r="F3519" s="20">
        <v>0</v>
      </c>
      <c r="G3519" s="20">
        <v>0</v>
      </c>
      <c r="H3519" s="20">
        <v>0</v>
      </c>
      <c r="I3519" s="20">
        <v>0</v>
      </c>
      <c r="J3519" s="20">
        <v>0</v>
      </c>
      <c r="K3519" s="20">
        <v>0</v>
      </c>
      <c r="L3519" s="20">
        <v>0</v>
      </c>
      <c r="M3519" s="20">
        <v>0</v>
      </c>
      <c r="N3519" s="1">
        <v>0</v>
      </c>
      <c r="O3519" s="5">
        <v>0</v>
      </c>
      <c r="P3519" s="5">
        <v>0</v>
      </c>
      <c r="Q3519" s="1">
        <v>0</v>
      </c>
      <c r="R3519" s="1">
        <v>0</v>
      </c>
      <c r="S3519" s="6"/>
      <c r="T3519" s="6"/>
      <c r="W3519" s="1"/>
      <c r="X3519" s="1"/>
      <c r="Y3519" s="1"/>
      <c r="AC3519" s="1"/>
      <c r="AF3519" s="1"/>
      <c r="AG3519" s="1"/>
    </row>
    <row r="3520" spans="1:33" hidden="1" x14ac:dyDescent="0.25">
      <c r="A3520" s="1">
        <v>19</v>
      </c>
      <c r="B3520" s="1">
        <v>2017</v>
      </c>
      <c r="C3520" s="1">
        <v>355535619</v>
      </c>
      <c r="D3520" s="44" t="s">
        <v>669</v>
      </c>
      <c r="E3520" s="20">
        <v>0.03</v>
      </c>
      <c r="F3520" s="20">
        <v>0.01</v>
      </c>
      <c r="G3520" s="20">
        <v>0.02</v>
      </c>
      <c r="H3520" s="20">
        <v>0</v>
      </c>
      <c r="I3520" s="20">
        <v>1.9E-2</v>
      </c>
      <c r="J3520" s="20">
        <v>0</v>
      </c>
      <c r="K3520" s="20">
        <v>0.01</v>
      </c>
      <c r="L3520" s="20">
        <v>1.215E-4</v>
      </c>
      <c r="M3520" s="20">
        <v>1.4993321875000003E-2</v>
      </c>
      <c r="N3520" s="1">
        <v>1</v>
      </c>
      <c r="O3520" s="5">
        <v>8.33</v>
      </c>
      <c r="P3520" s="5">
        <v>91.67</v>
      </c>
      <c r="Q3520" s="1">
        <v>1</v>
      </c>
      <c r="R3520" s="1">
        <v>11</v>
      </c>
      <c r="S3520" s="6">
        <v>300.77999999999997</v>
      </c>
      <c r="T3520" s="6">
        <v>300.77999999999997</v>
      </c>
      <c r="W3520" s="1"/>
      <c r="X3520" s="1"/>
      <c r="Y3520" s="1"/>
      <c r="AC3520" s="1"/>
      <c r="AF3520" s="1"/>
      <c r="AG3520" s="1"/>
    </row>
    <row r="3521" spans="1:33" hidden="1" x14ac:dyDescent="0.25">
      <c r="A3521" s="1">
        <v>3</v>
      </c>
      <c r="B3521" s="1">
        <v>2017</v>
      </c>
      <c r="C3521" s="1">
        <v>35554063</v>
      </c>
      <c r="D3521" s="44" t="s">
        <v>670</v>
      </c>
      <c r="E3521" s="20">
        <v>0.82000000000000006</v>
      </c>
      <c r="F3521" s="20">
        <v>0.81</v>
      </c>
      <c r="G3521" s="20">
        <v>0.01</v>
      </c>
      <c r="H3521" s="20">
        <v>0</v>
      </c>
      <c r="I3521" s="20">
        <v>0.80100000000000005</v>
      </c>
      <c r="J3521" s="20">
        <v>3.0000000000000001E-3</v>
      </c>
      <c r="K3521" s="20">
        <v>0</v>
      </c>
      <c r="L3521" s="20">
        <v>1.1483500000000001E-2</v>
      </c>
      <c r="M3521" s="20">
        <v>0.19226709241666667</v>
      </c>
      <c r="N3521" s="1">
        <v>13</v>
      </c>
      <c r="O3521" s="5">
        <v>66.040000000000006</v>
      </c>
      <c r="P3521" s="5">
        <v>33.96</v>
      </c>
      <c r="Q3521" s="1">
        <v>35</v>
      </c>
      <c r="R3521" s="1">
        <v>18</v>
      </c>
      <c r="S3521" s="6">
        <v>1817.4885300000001</v>
      </c>
      <c r="T3521" s="6">
        <v>1810.218576</v>
      </c>
      <c r="W3521" s="1"/>
      <c r="X3521" s="1"/>
      <c r="Y3521" s="1"/>
      <c r="AC3521" s="1"/>
      <c r="AF3521" s="1"/>
      <c r="AG3521" s="1"/>
    </row>
    <row r="3522" spans="1:33" hidden="1" x14ac:dyDescent="0.25">
      <c r="A3522" s="1">
        <v>17</v>
      </c>
      <c r="B3522" s="1">
        <v>2017</v>
      </c>
      <c r="C3522" s="1">
        <v>355550517</v>
      </c>
      <c r="D3522" s="44" t="s">
        <v>671</v>
      </c>
      <c r="E3522" s="20">
        <v>0.44</v>
      </c>
      <c r="F3522" s="20">
        <v>0.44</v>
      </c>
      <c r="G3522" s="20">
        <v>0</v>
      </c>
      <c r="H3522" s="20">
        <v>0</v>
      </c>
      <c r="I3522" s="20">
        <v>0</v>
      </c>
      <c r="J3522" s="20">
        <v>5.0000000000000001E-3</v>
      </c>
      <c r="K3522" s="20">
        <v>0.43</v>
      </c>
      <c r="L3522" s="20">
        <v>8.4364999999999996E-3</v>
      </c>
      <c r="M3522" s="20">
        <v>8.4240882812500022E-3</v>
      </c>
      <c r="N3522" s="1">
        <v>4</v>
      </c>
      <c r="O3522" s="5">
        <v>72.22</v>
      </c>
      <c r="P3522" s="5">
        <v>27.78</v>
      </c>
      <c r="Q3522" s="1">
        <v>13</v>
      </c>
      <c r="R3522" s="1">
        <v>5</v>
      </c>
      <c r="S3522" s="6">
        <v>173.7266454</v>
      </c>
      <c r="T3522" s="6">
        <v>173.7266454</v>
      </c>
      <c r="W3522" s="1"/>
      <c r="X3522" s="1"/>
      <c r="Y3522" s="1"/>
      <c r="AC3522" s="1"/>
      <c r="AF3522" s="1"/>
      <c r="AG3522" s="1"/>
    </row>
    <row r="3523" spans="1:33" hidden="1" x14ac:dyDescent="0.25">
      <c r="A3523" s="1">
        <v>15</v>
      </c>
      <c r="B3523" s="1">
        <v>2017</v>
      </c>
      <c r="C3523" s="1">
        <v>355560415</v>
      </c>
      <c r="D3523" s="44" t="s">
        <v>672</v>
      </c>
      <c r="E3523" s="20">
        <v>6.9999999999999993E-2</v>
      </c>
      <c r="F3523" s="20">
        <v>0.01</v>
      </c>
      <c r="G3523" s="20">
        <v>0.06</v>
      </c>
      <c r="H3523" s="20">
        <v>0</v>
      </c>
      <c r="I3523" s="20">
        <v>2.3E-2</v>
      </c>
      <c r="J3523" s="20">
        <v>1.7000000000000001E-2</v>
      </c>
      <c r="K3523" s="20">
        <v>0.03</v>
      </c>
      <c r="L3523" s="20">
        <v>5.6261000000000002E-3</v>
      </c>
      <c r="M3523" s="20">
        <v>2.316671305498634E-2</v>
      </c>
      <c r="N3523" s="1">
        <v>1</v>
      </c>
      <c r="O3523" s="5">
        <v>25</v>
      </c>
      <c r="P3523" s="5">
        <v>75</v>
      </c>
      <c r="Q3523" s="1">
        <v>11</v>
      </c>
      <c r="R3523" s="1">
        <v>33</v>
      </c>
      <c r="S3523" s="6">
        <v>504.14400000000001</v>
      </c>
      <c r="T3523" s="6">
        <v>504.14400000000001</v>
      </c>
      <c r="W3523" s="1"/>
      <c r="X3523" s="1"/>
      <c r="Y3523" s="1"/>
      <c r="AC3523" s="1"/>
      <c r="AF3523" s="1"/>
      <c r="AG3523" s="1"/>
    </row>
    <row r="3524" spans="1:33" hidden="1" x14ac:dyDescent="0.25">
      <c r="A3524" s="1">
        <v>19</v>
      </c>
      <c r="B3524" s="1">
        <v>2017</v>
      </c>
      <c r="C3524" s="1">
        <v>355570319</v>
      </c>
      <c r="D3524" s="44" t="s">
        <v>673</v>
      </c>
      <c r="E3524" s="20">
        <v>0</v>
      </c>
      <c r="F3524" s="20">
        <v>0</v>
      </c>
      <c r="G3524" s="20">
        <v>0</v>
      </c>
      <c r="H3524" s="20">
        <v>0</v>
      </c>
      <c r="I3524" s="20">
        <v>4.0000000000000001E-3</v>
      </c>
      <c r="J3524" s="20">
        <v>0</v>
      </c>
      <c r="K3524" s="20">
        <v>0</v>
      </c>
      <c r="L3524" s="20">
        <v>7.9900000000000004E-5</v>
      </c>
      <c r="M3524" s="20">
        <v>3.5069890624999998E-3</v>
      </c>
      <c r="N3524" s="1">
        <v>2</v>
      </c>
      <c r="O3524" s="5">
        <v>0</v>
      </c>
      <c r="P3524" s="5">
        <v>100</v>
      </c>
      <c r="Q3524" s="1">
        <v>0</v>
      </c>
      <c r="R3524" s="1">
        <v>5</v>
      </c>
      <c r="S3524" s="6">
        <v>74.141999999999996</v>
      </c>
      <c r="T3524" s="6">
        <v>74.141999999999996</v>
      </c>
      <c r="W3524" s="1"/>
      <c r="X3524" s="1"/>
      <c r="Y3524" s="1"/>
      <c r="AC3524" s="1"/>
      <c r="AF3524" s="1"/>
      <c r="AG3524" s="1"/>
    </row>
    <row r="3525" spans="1:33" hidden="1" x14ac:dyDescent="0.25">
      <c r="A3525" s="1">
        <v>15</v>
      </c>
      <c r="B3525" s="1">
        <v>2017</v>
      </c>
      <c r="C3525" s="1">
        <v>355580215</v>
      </c>
      <c r="D3525" s="44" t="s">
        <v>674</v>
      </c>
      <c r="E3525" s="20">
        <v>0.18000000000000002</v>
      </c>
      <c r="F3525" s="20">
        <v>0.17</v>
      </c>
      <c r="G3525" s="20">
        <v>0.01</v>
      </c>
      <c r="H3525" s="20">
        <v>0</v>
      </c>
      <c r="I3525" s="20">
        <v>3.0000000000000001E-3</v>
      </c>
      <c r="J3525" s="20">
        <v>0</v>
      </c>
      <c r="K3525" s="20">
        <v>0.17</v>
      </c>
      <c r="L3525" s="20">
        <v>7.7899999999999996E-4</v>
      </c>
      <c r="M3525" s="20">
        <v>2.0936730468749998E-2</v>
      </c>
      <c r="N3525" s="1">
        <v>6</v>
      </c>
      <c r="O3525" s="5">
        <v>82.86</v>
      </c>
      <c r="P3525" s="5">
        <v>17.14</v>
      </c>
      <c r="Q3525" s="1">
        <v>58</v>
      </c>
      <c r="R3525" s="1">
        <v>12</v>
      </c>
      <c r="S3525" s="6">
        <v>415.74599999999998</v>
      </c>
      <c r="T3525" s="6">
        <v>415.74599999999998</v>
      </c>
      <c r="W3525" s="1"/>
      <c r="X3525" s="1"/>
      <c r="Y3525" s="1"/>
      <c r="AC3525" s="1"/>
      <c r="AF3525" s="1"/>
      <c r="AG3525" s="1"/>
    </row>
    <row r="3526" spans="1:33" hidden="1" x14ac:dyDescent="0.25">
      <c r="A3526" s="1">
        <v>18</v>
      </c>
      <c r="B3526" s="1">
        <v>2017</v>
      </c>
      <c r="C3526" s="1">
        <v>355580218</v>
      </c>
      <c r="D3526" s="44" t="s">
        <v>674</v>
      </c>
      <c r="E3526" s="20">
        <v>0.03</v>
      </c>
      <c r="F3526" s="20">
        <v>0.03</v>
      </c>
      <c r="G3526" s="20">
        <v>0</v>
      </c>
      <c r="H3526" s="20">
        <v>0</v>
      </c>
      <c r="I3526" s="20">
        <v>0</v>
      </c>
      <c r="J3526" s="20">
        <v>0</v>
      </c>
      <c r="K3526" s="20">
        <v>0.03</v>
      </c>
      <c r="L3526" s="20">
        <v>0</v>
      </c>
      <c r="M3526" s="20">
        <v>0</v>
      </c>
      <c r="N3526" s="1">
        <v>0</v>
      </c>
      <c r="O3526" s="5">
        <v>100</v>
      </c>
      <c r="P3526" s="5">
        <v>0</v>
      </c>
      <c r="Q3526" s="1">
        <v>7</v>
      </c>
      <c r="R3526" s="1">
        <v>0</v>
      </c>
      <c r="S3526" s="6"/>
      <c r="T3526" s="6"/>
      <c r="W3526" s="1"/>
      <c r="X3526" s="1"/>
      <c r="Y3526" s="1"/>
      <c r="AC3526" s="1"/>
      <c r="AF3526" s="1"/>
      <c r="AG3526" s="1"/>
    </row>
    <row r="3527" spans="1:33" hidden="1" x14ac:dyDescent="0.25">
      <c r="A3527" s="1">
        <v>16</v>
      </c>
      <c r="B3527" s="1">
        <v>2017</v>
      </c>
      <c r="C3527" s="1">
        <v>355590116</v>
      </c>
      <c r="D3527" s="44" t="s">
        <v>675</v>
      </c>
      <c r="E3527" s="20">
        <v>0</v>
      </c>
      <c r="F3527" s="20">
        <v>0</v>
      </c>
      <c r="G3527" s="20">
        <v>0</v>
      </c>
      <c r="H3527" s="20">
        <v>0</v>
      </c>
      <c r="I3527" s="20">
        <v>3.0000000000000001E-3</v>
      </c>
      <c r="J3527" s="20">
        <v>0</v>
      </c>
      <c r="K3527" s="20">
        <v>0</v>
      </c>
      <c r="L3527" s="20">
        <v>3.4700000000000003E-5</v>
      </c>
      <c r="M3527" s="20">
        <v>3.0798973958333334E-3</v>
      </c>
      <c r="N3527" s="1">
        <v>0</v>
      </c>
      <c r="O3527" s="5">
        <v>75</v>
      </c>
      <c r="P3527" s="5">
        <v>25</v>
      </c>
      <c r="Q3527" s="1">
        <v>3</v>
      </c>
      <c r="R3527" s="1">
        <v>1</v>
      </c>
      <c r="S3527" s="6">
        <v>46.465649999999997</v>
      </c>
      <c r="T3527" s="6">
        <v>46.465649999999997</v>
      </c>
      <c r="W3527" s="1"/>
      <c r="X3527" s="1"/>
      <c r="Y3527" s="1"/>
      <c r="AC3527" s="1"/>
      <c r="AF3527" s="1"/>
      <c r="AG3527" s="1"/>
    </row>
    <row r="3528" spans="1:33" hidden="1" x14ac:dyDescent="0.25">
      <c r="A3528" s="1">
        <v>16</v>
      </c>
      <c r="B3528" s="1">
        <v>2017</v>
      </c>
      <c r="C3528" s="1">
        <v>355600816</v>
      </c>
      <c r="D3528" s="44" t="s">
        <v>676</v>
      </c>
      <c r="E3528" s="20">
        <v>9.9999999999999992E-2</v>
      </c>
      <c r="F3528" s="20">
        <v>0.01</v>
      </c>
      <c r="G3528" s="20">
        <v>0.09</v>
      </c>
      <c r="H3528" s="20">
        <v>0</v>
      </c>
      <c r="I3528" s="20">
        <v>4.9000000000000002E-2</v>
      </c>
      <c r="J3528" s="20">
        <v>2E-3</v>
      </c>
      <c r="K3528" s="20">
        <v>0.05</v>
      </c>
      <c r="L3528" s="20">
        <v>4.5551000000000003E-3</v>
      </c>
      <c r="M3528" s="20">
        <v>3.2012037508400544E-2</v>
      </c>
      <c r="N3528" s="1">
        <v>6</v>
      </c>
      <c r="O3528" s="5">
        <v>21.43</v>
      </c>
      <c r="P3528" s="5">
        <v>78.569999999999993</v>
      </c>
      <c r="Q3528" s="1">
        <v>12</v>
      </c>
      <c r="R3528" s="1">
        <v>44</v>
      </c>
      <c r="S3528" s="6">
        <v>629.90783999999996</v>
      </c>
      <c r="T3528" s="6">
        <v>629.90783999999996</v>
      </c>
      <c r="W3528" s="1"/>
      <c r="X3528" s="1"/>
      <c r="Y3528" s="1"/>
      <c r="AC3528" s="1"/>
      <c r="AF3528" s="1"/>
      <c r="AG3528" s="1"/>
    </row>
    <row r="3529" spans="1:33" hidden="1" x14ac:dyDescent="0.25">
      <c r="A3529" s="1">
        <v>15</v>
      </c>
      <c r="B3529" s="1">
        <v>2017</v>
      </c>
      <c r="C3529" s="1">
        <v>355610715</v>
      </c>
      <c r="D3529" s="44" t="s">
        <v>677</v>
      </c>
      <c r="E3529" s="20">
        <v>0.04</v>
      </c>
      <c r="F3529" s="20">
        <v>0.01</v>
      </c>
      <c r="G3529" s="20">
        <v>0.03</v>
      </c>
      <c r="H3529" s="20">
        <v>0</v>
      </c>
      <c r="I3529" s="20">
        <v>0</v>
      </c>
      <c r="J3529" s="20">
        <v>2E-3</v>
      </c>
      <c r="K3529" s="20">
        <v>0.03</v>
      </c>
      <c r="L3529" s="20">
        <v>4.5675000000000004E-3</v>
      </c>
      <c r="M3529" s="20">
        <v>3.7343564814814816E-2</v>
      </c>
      <c r="N3529" s="1">
        <v>2</v>
      </c>
      <c r="O3529" s="5">
        <v>15.38</v>
      </c>
      <c r="P3529" s="5">
        <v>84.62</v>
      </c>
      <c r="Q3529" s="1">
        <v>6</v>
      </c>
      <c r="R3529" s="1">
        <v>33</v>
      </c>
      <c r="S3529" s="6">
        <v>630.88199999999995</v>
      </c>
      <c r="T3529" s="6">
        <v>630.88199999999995</v>
      </c>
      <c r="W3529" s="1"/>
      <c r="X3529" s="1"/>
      <c r="Y3529" s="1"/>
      <c r="AC3529" s="1"/>
      <c r="AF3529" s="1"/>
      <c r="AG3529" s="1"/>
    </row>
    <row r="3530" spans="1:33" hidden="1" x14ac:dyDescent="0.25">
      <c r="A3530" s="1">
        <v>18</v>
      </c>
      <c r="B3530" s="1">
        <v>2017</v>
      </c>
      <c r="C3530" s="1">
        <v>355610718</v>
      </c>
      <c r="D3530" s="44" t="s">
        <v>677</v>
      </c>
      <c r="E3530" s="20">
        <v>0.11</v>
      </c>
      <c r="F3530" s="20">
        <v>0.11</v>
      </c>
      <c r="G3530" s="20">
        <v>0</v>
      </c>
      <c r="H3530" s="20">
        <v>0</v>
      </c>
      <c r="I3530" s="20">
        <v>0</v>
      </c>
      <c r="J3530" s="20">
        <v>0</v>
      </c>
      <c r="K3530" s="20">
        <v>0.11</v>
      </c>
      <c r="L3530" s="20">
        <v>4.1669999999999999E-4</v>
      </c>
      <c r="M3530" s="20">
        <v>0</v>
      </c>
      <c r="N3530" s="1">
        <v>1</v>
      </c>
      <c r="O3530" s="5">
        <v>66.67</v>
      </c>
      <c r="P3530" s="5">
        <v>33.33</v>
      </c>
      <c r="Q3530" s="1">
        <v>4</v>
      </c>
      <c r="R3530" s="1">
        <v>2</v>
      </c>
      <c r="S3530" s="6"/>
      <c r="T3530" s="6"/>
      <c r="W3530" s="1"/>
      <c r="X3530" s="1"/>
      <c r="Y3530" s="1"/>
      <c r="AC3530" s="1"/>
      <c r="AF3530" s="1"/>
      <c r="AG3530" s="1"/>
    </row>
    <row r="3531" spans="1:33" hidden="1" x14ac:dyDescent="0.25">
      <c r="A3531" s="1">
        <v>5</v>
      </c>
      <c r="B3531" s="1">
        <v>2017</v>
      </c>
      <c r="C3531" s="1">
        <v>35562065</v>
      </c>
      <c r="D3531" s="44" t="s">
        <v>678</v>
      </c>
      <c r="E3531" s="20">
        <v>0.75</v>
      </c>
      <c r="F3531" s="20">
        <v>0.31</v>
      </c>
      <c r="G3531" s="20">
        <v>0.44</v>
      </c>
      <c r="H3531" s="20">
        <v>0</v>
      </c>
      <c r="I3531" s="20">
        <v>0.27700000000000002</v>
      </c>
      <c r="J3531" s="20">
        <v>0.35299999999999998</v>
      </c>
      <c r="K3531" s="20">
        <v>0.04</v>
      </c>
      <c r="L3531" s="20">
        <v>8.13112E-2</v>
      </c>
      <c r="M3531" s="20">
        <v>0.37845532144097221</v>
      </c>
      <c r="N3531" s="1">
        <v>76</v>
      </c>
      <c r="O3531" s="5">
        <v>14.41</v>
      </c>
      <c r="P3531" s="5">
        <v>85.59</v>
      </c>
      <c r="Q3531" s="1">
        <v>49</v>
      </c>
      <c r="R3531" s="1">
        <v>291</v>
      </c>
      <c r="S3531" s="6">
        <v>5799.6502200000004</v>
      </c>
      <c r="T3531" s="6">
        <v>5799.6502200000004</v>
      </c>
      <c r="W3531" s="1"/>
      <c r="X3531" s="1"/>
      <c r="Y3531" s="1"/>
      <c r="AC3531" s="1"/>
      <c r="AF3531" s="1"/>
      <c r="AG3531" s="1"/>
    </row>
    <row r="3532" spans="1:33" hidden="1" x14ac:dyDescent="0.25">
      <c r="A3532" s="1">
        <v>19</v>
      </c>
      <c r="B3532" s="1">
        <v>2017</v>
      </c>
      <c r="C3532" s="1">
        <v>355630519</v>
      </c>
      <c r="D3532" s="44" t="s">
        <v>679</v>
      </c>
      <c r="E3532" s="20">
        <v>0.08</v>
      </c>
      <c r="F3532" s="20">
        <v>0.08</v>
      </c>
      <c r="G3532" s="20">
        <v>0</v>
      </c>
      <c r="H3532" s="20">
        <v>0</v>
      </c>
      <c r="I3532" s="20">
        <v>0</v>
      </c>
      <c r="J3532" s="20">
        <v>2E-3</v>
      </c>
      <c r="K3532" s="20">
        <v>0.08</v>
      </c>
      <c r="L3532" s="20">
        <v>8.0320000000000001E-4</v>
      </c>
      <c r="M3532" s="20">
        <v>7.1758819444444441E-2</v>
      </c>
      <c r="N3532" s="1">
        <v>5</v>
      </c>
      <c r="O3532" s="5">
        <v>58.82</v>
      </c>
      <c r="P3532" s="5">
        <v>41.18</v>
      </c>
      <c r="Q3532" s="1">
        <v>10</v>
      </c>
      <c r="R3532" s="1">
        <v>7</v>
      </c>
      <c r="S3532" s="6">
        <v>1313.6175000000001</v>
      </c>
      <c r="T3532" s="6">
        <v>1313.6175000000001</v>
      </c>
      <c r="W3532" s="1"/>
      <c r="X3532" s="1"/>
      <c r="Y3532" s="1"/>
      <c r="AC3532" s="1"/>
      <c r="AF3532" s="1"/>
      <c r="AG3532" s="1"/>
    </row>
    <row r="3533" spans="1:33" hidden="1" x14ac:dyDescent="0.25">
      <c r="A3533" s="1">
        <v>20</v>
      </c>
      <c r="B3533" s="1">
        <v>2017</v>
      </c>
      <c r="C3533" s="1">
        <v>355630520</v>
      </c>
      <c r="D3533" s="44" t="s">
        <v>679</v>
      </c>
      <c r="E3533" s="20">
        <v>0.08</v>
      </c>
      <c r="F3533" s="20">
        <v>0</v>
      </c>
      <c r="G3533" s="20">
        <v>0.08</v>
      </c>
      <c r="H3533" s="20">
        <v>0</v>
      </c>
      <c r="I3533" s="20">
        <v>0</v>
      </c>
      <c r="J3533" s="20">
        <v>8.2000000000000003E-2</v>
      </c>
      <c r="K3533" s="20">
        <v>0</v>
      </c>
      <c r="L3533" s="20">
        <v>1.1898E-3</v>
      </c>
      <c r="M3533" s="20">
        <v>0</v>
      </c>
      <c r="N3533" s="1">
        <v>0</v>
      </c>
      <c r="O3533" s="5">
        <v>0</v>
      </c>
      <c r="P3533" s="5">
        <v>100</v>
      </c>
      <c r="Q3533" s="1">
        <v>0</v>
      </c>
      <c r="R3533" s="1">
        <v>6</v>
      </c>
      <c r="S3533" s="6"/>
      <c r="T3533" s="6"/>
      <c r="W3533" s="1"/>
      <c r="X3533" s="1"/>
      <c r="Y3533" s="1"/>
      <c r="AC3533" s="1"/>
      <c r="AF3533" s="1"/>
      <c r="AG3533" s="1"/>
    </row>
    <row r="3534" spans="1:33" hidden="1" x14ac:dyDescent="0.25">
      <c r="A3534" s="1">
        <v>5</v>
      </c>
      <c r="B3534" s="1">
        <v>2017</v>
      </c>
      <c r="C3534" s="1">
        <v>35563545</v>
      </c>
      <c r="D3534" s="44" t="s">
        <v>680</v>
      </c>
      <c r="E3534" s="20">
        <v>0.02</v>
      </c>
      <c r="F3534" s="20">
        <v>0.02</v>
      </c>
      <c r="G3534" s="20">
        <v>0</v>
      </c>
      <c r="H3534" s="20">
        <v>0</v>
      </c>
      <c r="I3534" s="20">
        <v>1.7999999999999999E-2</v>
      </c>
      <c r="J3534" s="20">
        <v>1E-3</v>
      </c>
      <c r="K3534" s="20">
        <v>0</v>
      </c>
      <c r="L3534" s="20">
        <v>4.4010999999999998E-3</v>
      </c>
      <c r="M3534" s="20">
        <v>1.2326281770833333E-2</v>
      </c>
      <c r="N3534" s="1">
        <v>30</v>
      </c>
      <c r="O3534" s="5">
        <v>17.32</v>
      </c>
      <c r="P3534" s="5">
        <v>82.68</v>
      </c>
      <c r="Q3534" s="1">
        <v>22</v>
      </c>
      <c r="R3534" s="1">
        <v>105</v>
      </c>
      <c r="S3534" s="6">
        <v>141.25174200000001</v>
      </c>
      <c r="T3534" s="6">
        <v>141.25174200000001</v>
      </c>
      <c r="W3534" s="1"/>
      <c r="X3534" s="1"/>
      <c r="Y3534" s="1"/>
      <c r="AC3534" s="1"/>
      <c r="AF3534" s="1"/>
      <c r="AG3534" s="1"/>
    </row>
    <row r="3535" spans="1:33" hidden="1" x14ac:dyDescent="0.25">
      <c r="A3535" s="1">
        <v>4</v>
      </c>
      <c r="B3535" s="1">
        <v>2017</v>
      </c>
      <c r="C3535" s="1">
        <v>35564044</v>
      </c>
      <c r="D3535" s="44" t="s">
        <v>681</v>
      </c>
      <c r="E3535" s="20">
        <v>0.16</v>
      </c>
      <c r="F3535" s="20">
        <v>0.15</v>
      </c>
      <c r="G3535" s="20">
        <v>0.01</v>
      </c>
      <c r="H3535" s="20">
        <v>0</v>
      </c>
      <c r="I3535" s="20">
        <v>0</v>
      </c>
      <c r="J3535" s="20">
        <v>8.9999999999999993E-3</v>
      </c>
      <c r="K3535" s="20">
        <v>0.15</v>
      </c>
      <c r="L3535" s="20">
        <v>6.11E-3</v>
      </c>
      <c r="M3535" s="20">
        <v>0.1236523366076389</v>
      </c>
      <c r="N3535" s="1">
        <v>22</v>
      </c>
      <c r="O3535" s="5">
        <v>50.67</v>
      </c>
      <c r="P3535" s="5">
        <v>49.33</v>
      </c>
      <c r="Q3535" s="1">
        <v>38</v>
      </c>
      <c r="R3535" s="1">
        <v>37</v>
      </c>
      <c r="S3535" s="6">
        <v>2168.8560000000002</v>
      </c>
      <c r="T3535" s="6">
        <v>1951.9703999999999</v>
      </c>
      <c r="W3535" s="1"/>
      <c r="X3535" s="1"/>
      <c r="Y3535" s="1"/>
      <c r="AC3535" s="1"/>
      <c r="AF3535" s="1"/>
      <c r="AG3535" s="1"/>
    </row>
    <row r="3536" spans="1:33" hidden="1" x14ac:dyDescent="0.25">
      <c r="A3536" s="1">
        <v>9</v>
      </c>
      <c r="B3536" s="1">
        <v>2017</v>
      </c>
      <c r="C3536" s="1">
        <v>35564049</v>
      </c>
      <c r="D3536" s="44" t="s">
        <v>681</v>
      </c>
      <c r="E3536" s="20">
        <v>0.35</v>
      </c>
      <c r="F3536" s="20">
        <v>0.35</v>
      </c>
      <c r="G3536" s="20">
        <v>0</v>
      </c>
      <c r="H3536" s="20">
        <v>0.01</v>
      </c>
      <c r="I3536" s="20">
        <v>0</v>
      </c>
      <c r="J3536" s="20">
        <v>0</v>
      </c>
      <c r="K3536" s="20">
        <v>0.35</v>
      </c>
      <c r="L3536" s="20">
        <v>2.0370000000000002E-3</v>
      </c>
      <c r="M3536" s="20">
        <v>0</v>
      </c>
      <c r="N3536" s="1">
        <v>16</v>
      </c>
      <c r="O3536" s="5">
        <v>80.650000000000006</v>
      </c>
      <c r="P3536" s="5">
        <v>19.350000000000001</v>
      </c>
      <c r="Q3536" s="1">
        <v>25</v>
      </c>
      <c r="R3536" s="1">
        <v>6</v>
      </c>
      <c r="S3536" s="6"/>
      <c r="T3536" s="6"/>
      <c r="W3536" s="1"/>
      <c r="X3536" s="1"/>
      <c r="Y3536" s="1"/>
      <c r="AC3536" s="1"/>
      <c r="AF3536" s="1"/>
      <c r="AG3536" s="1"/>
    </row>
    <row r="3537" spans="1:33" hidden="1" x14ac:dyDescent="0.25">
      <c r="A3537" s="1">
        <v>6</v>
      </c>
      <c r="B3537" s="1">
        <v>2017</v>
      </c>
      <c r="C3537" s="1">
        <v>35564536</v>
      </c>
      <c r="D3537" s="44" t="s">
        <v>682</v>
      </c>
      <c r="E3537" s="20">
        <v>0</v>
      </c>
      <c r="F3537" s="20">
        <v>0</v>
      </c>
      <c r="G3537" s="20">
        <v>0</v>
      </c>
      <c r="H3537" s="20">
        <v>0</v>
      </c>
      <c r="I3537" s="20">
        <v>0</v>
      </c>
      <c r="J3537" s="20">
        <v>0</v>
      </c>
      <c r="K3537" s="20">
        <v>0</v>
      </c>
      <c r="L3537" s="20">
        <v>0</v>
      </c>
      <c r="M3537" s="20">
        <v>0</v>
      </c>
      <c r="N3537" s="1">
        <v>3</v>
      </c>
      <c r="O3537" s="5">
        <v>0</v>
      </c>
      <c r="P3537" s="5">
        <v>0</v>
      </c>
      <c r="Q3537" s="1">
        <v>0</v>
      </c>
      <c r="R3537" s="1">
        <v>0</v>
      </c>
      <c r="S3537" s="6"/>
      <c r="T3537" s="6"/>
      <c r="W3537" s="1"/>
      <c r="X3537" s="1"/>
      <c r="Y3537" s="1"/>
      <c r="AC3537" s="1"/>
      <c r="AF3537" s="1"/>
      <c r="AG3537" s="1"/>
    </row>
    <row r="3538" spans="1:33" hidden="1" x14ac:dyDescent="0.25">
      <c r="A3538" s="1">
        <v>10</v>
      </c>
      <c r="B3538" s="1">
        <v>2017</v>
      </c>
      <c r="C3538" s="1">
        <v>355645310</v>
      </c>
      <c r="D3538" s="44" t="s">
        <v>682</v>
      </c>
      <c r="E3538" s="20">
        <v>7.0000000000000007E-2</v>
      </c>
      <c r="F3538" s="20">
        <v>0</v>
      </c>
      <c r="G3538" s="20">
        <v>7.0000000000000007E-2</v>
      </c>
      <c r="H3538" s="20">
        <v>0</v>
      </c>
      <c r="I3538" s="20">
        <v>0</v>
      </c>
      <c r="J3538" s="20">
        <v>7.0000000000000001E-3</v>
      </c>
      <c r="K3538" s="20">
        <v>0</v>
      </c>
      <c r="L3538" s="20">
        <v>6.4871399999999996E-2</v>
      </c>
      <c r="M3538" s="20">
        <v>0.14643833425</v>
      </c>
      <c r="N3538" s="1">
        <v>6</v>
      </c>
      <c r="O3538" s="5">
        <v>15.63</v>
      </c>
      <c r="P3538" s="5">
        <v>84.38</v>
      </c>
      <c r="Q3538" s="1">
        <v>5</v>
      </c>
      <c r="R3538" s="1">
        <v>27</v>
      </c>
      <c r="S3538" s="6">
        <v>870.79448520000005</v>
      </c>
      <c r="T3538" s="6">
        <v>243.82245589999999</v>
      </c>
      <c r="W3538" s="1"/>
      <c r="X3538" s="1"/>
      <c r="Y3538" s="1"/>
      <c r="AC3538" s="1"/>
      <c r="AF3538" s="1"/>
      <c r="AG3538" s="1"/>
    </row>
    <row r="3539" spans="1:33" hidden="1" x14ac:dyDescent="0.25">
      <c r="A3539" s="1">
        <v>5</v>
      </c>
      <c r="B3539" s="1">
        <v>2017</v>
      </c>
      <c r="C3539" s="1">
        <v>35565035</v>
      </c>
      <c r="D3539" s="44" t="s">
        <v>683</v>
      </c>
      <c r="E3539" s="20">
        <v>0.19</v>
      </c>
      <c r="F3539" s="20">
        <v>0.14000000000000001</v>
      </c>
      <c r="G3539" s="20">
        <v>0.05</v>
      </c>
      <c r="H3539" s="20">
        <v>0</v>
      </c>
      <c r="I3539" s="20">
        <v>6.8000000000000005E-2</v>
      </c>
      <c r="J3539" s="20">
        <v>0.11</v>
      </c>
      <c r="K3539" s="20">
        <v>0</v>
      </c>
      <c r="L3539" s="20">
        <v>1.2253E-2</v>
      </c>
      <c r="M3539" s="20">
        <v>0.38285069658564813</v>
      </c>
      <c r="N3539" s="1">
        <v>2</v>
      </c>
      <c r="O3539" s="5">
        <v>9.23</v>
      </c>
      <c r="P3539" s="5">
        <v>90.77</v>
      </c>
      <c r="Q3539" s="1">
        <v>6</v>
      </c>
      <c r="R3539" s="1">
        <v>59</v>
      </c>
      <c r="S3539" s="6">
        <v>5498.7458630000001</v>
      </c>
      <c r="T3539" s="6">
        <v>5498.7458630000001</v>
      </c>
      <c r="W3539" s="1"/>
      <c r="X3539" s="1"/>
      <c r="Y3539" s="1"/>
      <c r="AC3539" s="1"/>
      <c r="AF3539" s="1"/>
      <c r="AG3539" s="1"/>
    </row>
    <row r="3540" spans="1:33" hidden="1" x14ac:dyDescent="0.25">
      <c r="A3540" s="1">
        <v>20</v>
      </c>
      <c r="B3540" s="1">
        <v>2017</v>
      </c>
      <c r="C3540" s="1">
        <v>355660220</v>
      </c>
      <c r="D3540" s="44" t="s">
        <v>684</v>
      </c>
      <c r="E3540" s="20">
        <v>0.02</v>
      </c>
      <c r="F3540" s="20">
        <v>0.01</v>
      </c>
      <c r="G3540" s="20">
        <v>0.01</v>
      </c>
      <c r="H3540" s="20">
        <v>0</v>
      </c>
      <c r="I3540" s="20">
        <v>0</v>
      </c>
      <c r="J3540" s="20">
        <v>1E-3</v>
      </c>
      <c r="K3540" s="20">
        <v>0.02</v>
      </c>
      <c r="L3540" s="20">
        <v>5.0231E-3</v>
      </c>
      <c r="M3540" s="20">
        <v>2.4868265625000004E-2</v>
      </c>
      <c r="N3540" s="1">
        <v>4</v>
      </c>
      <c r="O3540" s="5">
        <v>50</v>
      </c>
      <c r="P3540" s="5">
        <v>50</v>
      </c>
      <c r="Q3540" s="1">
        <v>8</v>
      </c>
      <c r="R3540" s="1">
        <v>8</v>
      </c>
      <c r="S3540" s="6">
        <v>504.43344000000002</v>
      </c>
      <c r="T3540" s="6">
        <v>504.43344000000002</v>
      </c>
      <c r="W3540" s="1"/>
      <c r="X3540" s="1"/>
      <c r="Y3540" s="1"/>
      <c r="AC3540" s="1"/>
      <c r="AF3540" s="1"/>
      <c r="AG3540" s="1"/>
    </row>
    <row r="3541" spans="1:33" hidden="1" x14ac:dyDescent="0.25">
      <c r="A3541" s="1">
        <v>21</v>
      </c>
      <c r="B3541" s="1">
        <v>2017</v>
      </c>
      <c r="C3541" s="1">
        <v>355660221</v>
      </c>
      <c r="D3541" s="44" t="s">
        <v>684</v>
      </c>
      <c r="E3541" s="20">
        <v>0.01</v>
      </c>
      <c r="F3541" s="20">
        <v>0</v>
      </c>
      <c r="G3541" s="20">
        <v>0.01</v>
      </c>
      <c r="H3541" s="20">
        <v>0</v>
      </c>
      <c r="I3541" s="20">
        <v>0</v>
      </c>
      <c r="J3541" s="20">
        <v>0</v>
      </c>
      <c r="K3541" s="20">
        <v>0.01</v>
      </c>
      <c r="L3541" s="20">
        <v>1.9737999999999999E-3</v>
      </c>
      <c r="M3541" s="20">
        <v>0</v>
      </c>
      <c r="N3541" s="1">
        <v>3</v>
      </c>
      <c r="O3541" s="5">
        <v>28.57</v>
      </c>
      <c r="P3541" s="5">
        <v>71.430000000000007</v>
      </c>
      <c r="Q3541" s="1">
        <v>6</v>
      </c>
      <c r="R3541" s="1">
        <v>15</v>
      </c>
      <c r="S3541" s="6"/>
      <c r="T3541" s="6"/>
      <c r="W3541" s="1"/>
      <c r="X3541" s="1"/>
      <c r="Y3541" s="1"/>
      <c r="AC3541" s="1"/>
      <c r="AF3541" s="1"/>
      <c r="AG3541" s="1"/>
    </row>
    <row r="3542" spans="1:33" hidden="1" x14ac:dyDescent="0.25">
      <c r="A3542" s="1">
        <v>5</v>
      </c>
      <c r="B3542" s="1">
        <v>2017</v>
      </c>
      <c r="C3542" s="1">
        <v>35567015</v>
      </c>
      <c r="D3542" s="44" t="s">
        <v>685</v>
      </c>
      <c r="E3542" s="20">
        <v>0.56000000000000005</v>
      </c>
      <c r="F3542" s="20">
        <v>0.36</v>
      </c>
      <c r="G3542" s="20">
        <v>0.2</v>
      </c>
      <c r="H3542" s="20">
        <v>0</v>
      </c>
      <c r="I3542" s="20">
        <v>0.35399999999999998</v>
      </c>
      <c r="J3542" s="20">
        <v>0.157</v>
      </c>
      <c r="K3542" s="20">
        <v>0.01</v>
      </c>
      <c r="L3542" s="20">
        <v>4.5150700000000002E-2</v>
      </c>
      <c r="M3542" s="20">
        <v>0.20611681517939817</v>
      </c>
      <c r="N3542" s="1">
        <v>60</v>
      </c>
      <c r="O3542" s="5">
        <v>11.48</v>
      </c>
      <c r="P3542" s="5">
        <v>88.52</v>
      </c>
      <c r="Q3542" s="1">
        <v>21</v>
      </c>
      <c r="R3542" s="1">
        <v>162</v>
      </c>
      <c r="S3542" s="6">
        <v>3340.0511999999999</v>
      </c>
      <c r="T3542" s="6">
        <v>3340.0511999999999</v>
      </c>
      <c r="W3542" s="1"/>
      <c r="X3542" s="1"/>
      <c r="Y3542" s="1"/>
      <c r="AC3542" s="1"/>
      <c r="AF3542" s="1"/>
      <c r="AG3542" s="1"/>
    </row>
    <row r="3543" spans="1:33" hidden="1" x14ac:dyDescent="0.25">
      <c r="A3543" s="1">
        <v>12</v>
      </c>
      <c r="B3543" s="1">
        <v>2017</v>
      </c>
      <c r="C3543" s="1">
        <v>355680012</v>
      </c>
      <c r="D3543" s="44" t="s">
        <v>686</v>
      </c>
      <c r="E3543" s="20">
        <v>0.18</v>
      </c>
      <c r="F3543" s="20">
        <v>0.12</v>
      </c>
      <c r="G3543" s="20">
        <v>0.06</v>
      </c>
      <c r="H3543" s="20">
        <v>0</v>
      </c>
      <c r="I3543" s="20">
        <v>5.7000000000000002E-2</v>
      </c>
      <c r="J3543" s="20">
        <v>1E-3</v>
      </c>
      <c r="K3543" s="20">
        <v>0.13</v>
      </c>
      <c r="L3543" s="20">
        <v>6.9450000000000002E-4</v>
      </c>
      <c r="M3543" s="20">
        <v>5.411421336805556E-2</v>
      </c>
      <c r="N3543" s="1">
        <v>2</v>
      </c>
      <c r="O3543" s="5">
        <v>40</v>
      </c>
      <c r="P3543" s="5">
        <v>60</v>
      </c>
      <c r="Q3543" s="1">
        <v>12</v>
      </c>
      <c r="R3543" s="1">
        <v>18</v>
      </c>
      <c r="S3543" s="6">
        <v>948.49703999999997</v>
      </c>
      <c r="T3543" s="6">
        <v>948.49703999999997</v>
      </c>
      <c r="W3543" s="1"/>
      <c r="X3543" s="1"/>
      <c r="Y3543" s="1"/>
      <c r="AC3543" s="1"/>
      <c r="AF3543" s="1"/>
      <c r="AG3543" s="1"/>
    </row>
    <row r="3544" spans="1:33" hidden="1" x14ac:dyDescent="0.25">
      <c r="A3544" s="1">
        <v>15</v>
      </c>
      <c r="B3544" s="1">
        <v>2017</v>
      </c>
      <c r="C3544" s="1">
        <v>355690915</v>
      </c>
      <c r="D3544" s="44" t="s">
        <v>687</v>
      </c>
      <c r="E3544" s="20">
        <v>0.31</v>
      </c>
      <c r="F3544" s="20">
        <v>0.13</v>
      </c>
      <c r="G3544" s="20">
        <v>0.18</v>
      </c>
      <c r="H3544" s="20">
        <v>0</v>
      </c>
      <c r="I3544" s="20">
        <v>0</v>
      </c>
      <c r="J3544" s="20">
        <v>0.09</v>
      </c>
      <c r="K3544" s="20">
        <v>0.21</v>
      </c>
      <c r="L3544" s="20">
        <v>1.11764E-2</v>
      </c>
      <c r="M3544" s="20">
        <v>1.8126034114583335E-2</v>
      </c>
      <c r="N3544" s="1">
        <v>6</v>
      </c>
      <c r="O3544" s="5">
        <v>12.96</v>
      </c>
      <c r="P3544" s="5">
        <v>87.04</v>
      </c>
      <c r="Q3544" s="1">
        <v>7</v>
      </c>
      <c r="R3544" s="1">
        <v>47</v>
      </c>
      <c r="S3544" s="6">
        <v>415.20600000000002</v>
      </c>
      <c r="T3544" s="6">
        <v>415.20600000000002</v>
      </c>
      <c r="W3544" s="1"/>
      <c r="X3544" s="1"/>
      <c r="Y3544" s="1"/>
      <c r="AC3544" s="1"/>
      <c r="AF3544" s="1"/>
      <c r="AG3544" s="1"/>
    </row>
    <row r="3545" spans="1:33" hidden="1" x14ac:dyDescent="0.25">
      <c r="A3545" s="1">
        <v>15</v>
      </c>
      <c r="B3545" s="1">
        <v>2017</v>
      </c>
      <c r="C3545" s="1">
        <v>355695815</v>
      </c>
      <c r="D3545" s="44" t="s">
        <v>688</v>
      </c>
      <c r="E3545" s="20">
        <v>0.01</v>
      </c>
      <c r="F3545" s="20">
        <v>0</v>
      </c>
      <c r="G3545" s="20">
        <v>0.01</v>
      </c>
      <c r="H3545" s="20">
        <v>0</v>
      </c>
      <c r="I3545" s="20">
        <v>5.0000000000000001E-3</v>
      </c>
      <c r="J3545" s="20">
        <v>0</v>
      </c>
      <c r="K3545" s="20">
        <v>0.01</v>
      </c>
      <c r="L3545" s="20">
        <v>4.6300000000000001E-5</v>
      </c>
      <c r="M3545" s="20">
        <v>3.9642890624999993E-3</v>
      </c>
      <c r="N3545" s="1">
        <v>2</v>
      </c>
      <c r="O3545" s="5">
        <v>63.64</v>
      </c>
      <c r="P3545" s="5">
        <v>36.36</v>
      </c>
      <c r="Q3545" s="1">
        <v>7</v>
      </c>
      <c r="R3545" s="1">
        <v>4</v>
      </c>
      <c r="S3545" s="6">
        <v>80.259865199999993</v>
      </c>
      <c r="T3545" s="6">
        <v>80.259865199999993</v>
      </c>
      <c r="W3545" s="1"/>
      <c r="X3545" s="1"/>
      <c r="Y3545" s="1"/>
      <c r="AC3545" s="1"/>
      <c r="AF3545" s="1"/>
      <c r="AG3545" s="1"/>
    </row>
    <row r="3546" spans="1:33" hidden="1" x14ac:dyDescent="0.25">
      <c r="A3546" s="1">
        <v>10</v>
      </c>
      <c r="B3546" s="1">
        <v>2017</v>
      </c>
      <c r="C3546" s="1">
        <v>355700610</v>
      </c>
      <c r="D3546" s="44" t="s">
        <v>689</v>
      </c>
      <c r="E3546" s="20">
        <v>2.6599999999999997</v>
      </c>
      <c r="F3546" s="20">
        <v>2.63</v>
      </c>
      <c r="G3546" s="20">
        <v>0.03</v>
      </c>
      <c r="H3546" s="20">
        <v>0</v>
      </c>
      <c r="I3546" s="20">
        <v>2.4649999999999999</v>
      </c>
      <c r="J3546" s="20">
        <v>3.3000000000000002E-2</v>
      </c>
      <c r="K3546" s="20">
        <v>0.01</v>
      </c>
      <c r="L3546" s="20">
        <v>0.1527202</v>
      </c>
      <c r="M3546" s="20">
        <v>0.38942905506944447</v>
      </c>
      <c r="N3546" s="1">
        <v>36</v>
      </c>
      <c r="O3546" s="5">
        <v>40</v>
      </c>
      <c r="P3546" s="5">
        <v>60</v>
      </c>
      <c r="Q3546" s="1">
        <v>22</v>
      </c>
      <c r="R3546" s="1">
        <v>33</v>
      </c>
      <c r="S3546" s="6">
        <v>6102.9989999999998</v>
      </c>
      <c r="T3546" s="6">
        <v>5980.9390199999998</v>
      </c>
      <c r="W3546" s="1"/>
      <c r="X3546" s="1"/>
      <c r="Y3546" s="1"/>
      <c r="AC3546" s="1"/>
      <c r="AF3546" s="1"/>
      <c r="AG3546" s="1"/>
    </row>
    <row r="3547" spans="1:33" hidden="1" x14ac:dyDescent="0.25">
      <c r="A3547" s="1">
        <v>15</v>
      </c>
      <c r="B3547" s="1">
        <v>2017</v>
      </c>
      <c r="C3547" s="1">
        <v>355710515</v>
      </c>
      <c r="D3547" s="44" t="s">
        <v>690</v>
      </c>
      <c r="E3547" s="20">
        <v>0.31999999999999995</v>
      </c>
      <c r="F3547" s="20">
        <v>0.03</v>
      </c>
      <c r="G3547" s="20">
        <v>0.28999999999999998</v>
      </c>
      <c r="H3547" s="20">
        <v>0</v>
      </c>
      <c r="I3547" s="20">
        <v>0.21299999999999999</v>
      </c>
      <c r="J3547" s="20">
        <v>7.2999999999999995E-2</v>
      </c>
      <c r="K3547" s="20">
        <v>0.02</v>
      </c>
      <c r="L3547" s="20">
        <v>1.3017300000000001E-2</v>
      </c>
      <c r="M3547" s="20">
        <v>0.27327648148148148</v>
      </c>
      <c r="N3547" s="1">
        <v>9</v>
      </c>
      <c r="O3547" s="5">
        <v>15.63</v>
      </c>
      <c r="P3547" s="5">
        <v>84.38</v>
      </c>
      <c r="Q3547" s="1">
        <v>15</v>
      </c>
      <c r="R3547" s="1">
        <v>81</v>
      </c>
      <c r="S3547" s="6">
        <v>4820.4347399999997</v>
      </c>
      <c r="T3547" s="6">
        <v>4820.4347399999997</v>
      </c>
      <c r="W3547" s="1"/>
      <c r="X3547" s="1"/>
      <c r="Y3547" s="1"/>
      <c r="AC3547" s="1"/>
      <c r="AF3547" s="1"/>
      <c r="AG3547" s="1"/>
    </row>
    <row r="3548" spans="1:33" hidden="1" x14ac:dyDescent="0.25">
      <c r="A3548" s="1">
        <v>18</v>
      </c>
      <c r="B3548" s="1">
        <v>2017</v>
      </c>
      <c r="C3548" s="1">
        <v>355710518</v>
      </c>
      <c r="D3548" s="44" t="s">
        <v>690</v>
      </c>
      <c r="E3548" s="20">
        <v>0.97</v>
      </c>
      <c r="F3548" s="20">
        <v>0.97</v>
      </c>
      <c r="G3548" s="20">
        <v>0</v>
      </c>
      <c r="H3548" s="20">
        <v>0</v>
      </c>
      <c r="I3548" s="20">
        <v>0</v>
      </c>
      <c r="J3548" s="20">
        <v>0.26100000000000001</v>
      </c>
      <c r="K3548" s="20">
        <v>0.71</v>
      </c>
      <c r="L3548" s="20">
        <v>1.6780000000000001E-4</v>
      </c>
      <c r="M3548" s="20">
        <v>0</v>
      </c>
      <c r="N3548" s="1">
        <v>12</v>
      </c>
      <c r="O3548" s="5">
        <v>85.71</v>
      </c>
      <c r="P3548" s="5">
        <v>14.29</v>
      </c>
      <c r="Q3548" s="1">
        <v>18</v>
      </c>
      <c r="R3548" s="1">
        <v>3</v>
      </c>
      <c r="S3548" s="6"/>
      <c r="T3548" s="6"/>
      <c r="W3548" s="1"/>
      <c r="X3548" s="1"/>
      <c r="Y3548" s="1"/>
      <c r="AC3548" s="1"/>
      <c r="AF3548" s="1"/>
      <c r="AG3548" s="1"/>
    </row>
    <row r="3549" spans="1:33" hidden="1" x14ac:dyDescent="0.25">
      <c r="A3549" s="1">
        <v>19</v>
      </c>
      <c r="B3549" s="1">
        <v>2017</v>
      </c>
      <c r="C3549" s="1">
        <v>355715419</v>
      </c>
      <c r="D3549" s="44" t="s">
        <v>691</v>
      </c>
      <c r="E3549" s="20">
        <v>0.03</v>
      </c>
      <c r="F3549" s="20">
        <v>0.02</v>
      </c>
      <c r="G3549" s="20">
        <v>0.01</v>
      </c>
      <c r="H3549" s="20">
        <v>0</v>
      </c>
      <c r="I3549" s="20">
        <v>6.0000000000000001E-3</v>
      </c>
      <c r="J3549" s="20">
        <v>1E-3</v>
      </c>
      <c r="K3549" s="20">
        <v>0.02</v>
      </c>
      <c r="L3549" s="20">
        <v>2.3256000000000001E-3</v>
      </c>
      <c r="M3549" s="20">
        <v>5.313454166666667E-3</v>
      </c>
      <c r="N3549" s="1">
        <v>1</v>
      </c>
      <c r="O3549" s="5">
        <v>25</v>
      </c>
      <c r="P3549" s="5">
        <v>75</v>
      </c>
      <c r="Q3549" s="1">
        <v>6</v>
      </c>
      <c r="R3549" s="1">
        <v>18</v>
      </c>
      <c r="S3549" s="6">
        <v>102.650814</v>
      </c>
      <c r="T3549" s="6">
        <v>102.650814</v>
      </c>
      <c r="W3549" s="1"/>
      <c r="X3549" s="1"/>
      <c r="Y3549" s="1"/>
      <c r="AC3549" s="1"/>
      <c r="AF3549" s="1"/>
      <c r="AG3549" s="1"/>
    </row>
    <row r="3550" spans="1:33" hidden="1" x14ac:dyDescent="0.25">
      <c r="A3550" s="1">
        <v>20</v>
      </c>
      <c r="B3550" s="1">
        <v>2016</v>
      </c>
      <c r="C3550" s="1">
        <v>350010520</v>
      </c>
      <c r="D3550" s="44" t="s">
        <v>46</v>
      </c>
      <c r="E3550" s="20">
        <v>8.8998800000000003E-2</v>
      </c>
      <c r="F3550" s="20">
        <v>8.8888900000000007E-2</v>
      </c>
      <c r="G3550" s="20">
        <v>1.0990000000000002E-4</v>
      </c>
      <c r="H3550" s="20">
        <v>0</v>
      </c>
      <c r="I3550" s="20">
        <v>0</v>
      </c>
      <c r="J3550" s="20">
        <v>8.8958300000000004E-2</v>
      </c>
      <c r="K3550" s="20">
        <v>4.0500000000000002E-5</v>
      </c>
      <c r="L3550" s="20">
        <v>0</v>
      </c>
      <c r="M3550" s="20">
        <v>0</v>
      </c>
      <c r="N3550" s="1">
        <v>0</v>
      </c>
      <c r="O3550" s="5">
        <v>33.33</v>
      </c>
      <c r="P3550" s="5">
        <v>66.67</v>
      </c>
      <c r="Q3550" s="1">
        <v>1</v>
      </c>
      <c r="R3550" s="1">
        <v>2</v>
      </c>
      <c r="S3550" s="6"/>
      <c r="T3550" s="6"/>
      <c r="W3550" s="1"/>
      <c r="X3550" s="1"/>
      <c r="Y3550" s="1"/>
      <c r="AC3550" s="1"/>
      <c r="AF3550" s="1"/>
      <c r="AG3550" s="1"/>
    </row>
    <row r="3551" spans="1:33" hidden="1" x14ac:dyDescent="0.25">
      <c r="A3551" s="1">
        <v>21</v>
      </c>
      <c r="B3551" s="1">
        <v>2016</v>
      </c>
      <c r="C3551" s="1">
        <v>350010521</v>
      </c>
      <c r="D3551" s="44" t="s">
        <v>46</v>
      </c>
      <c r="E3551" s="20">
        <v>0.12118640000000001</v>
      </c>
      <c r="F3551" s="20">
        <v>1.7233999999999999E-3</v>
      </c>
      <c r="G3551" s="20">
        <v>0.11946300000000001</v>
      </c>
      <c r="H3551" s="20">
        <v>0</v>
      </c>
      <c r="I3551" s="20">
        <v>0.1073703</v>
      </c>
      <c r="J3551" s="20">
        <v>1.0771100000000002E-2</v>
      </c>
      <c r="K3551" s="20">
        <v>2.1070999999999998E-3</v>
      </c>
      <c r="L3551" s="20">
        <v>9.3789999999999998E-4</v>
      </c>
      <c r="M3551" s="20">
        <v>0.10270300859722223</v>
      </c>
      <c r="N3551" s="1">
        <v>0</v>
      </c>
      <c r="O3551" s="5">
        <v>5.71</v>
      </c>
      <c r="P3551" s="5">
        <v>94.29</v>
      </c>
      <c r="Q3551" s="1">
        <v>2</v>
      </c>
      <c r="R3551" s="1">
        <v>33</v>
      </c>
      <c r="S3551" s="6">
        <v>1791.396</v>
      </c>
      <c r="T3551" s="6">
        <v>1791.396</v>
      </c>
      <c r="W3551" s="1"/>
      <c r="X3551" s="1"/>
      <c r="Y3551" s="1"/>
      <c r="AC3551" s="1"/>
      <c r="AF3551" s="1"/>
      <c r="AG3551" s="1"/>
    </row>
    <row r="3552" spans="1:33" hidden="1" x14ac:dyDescent="0.25">
      <c r="A3552" s="1">
        <v>16</v>
      </c>
      <c r="B3552" s="1">
        <v>2016</v>
      </c>
      <c r="C3552" s="1">
        <v>350020416</v>
      </c>
      <c r="D3552" s="44" t="s">
        <v>48</v>
      </c>
      <c r="E3552" s="20">
        <v>0.26897569999999998</v>
      </c>
      <c r="F3552" s="20">
        <v>0.25611499999999998</v>
      </c>
      <c r="G3552" s="20">
        <v>1.2860699999999996E-2</v>
      </c>
      <c r="H3552" s="20">
        <v>0</v>
      </c>
      <c r="I3552" s="20">
        <v>8.7963E-3</v>
      </c>
      <c r="J3552" s="20">
        <v>0</v>
      </c>
      <c r="K3552" s="20">
        <v>0.22603009999999998</v>
      </c>
      <c r="L3552" s="20">
        <v>3.41493E-2</v>
      </c>
      <c r="M3552" s="20">
        <v>9.0885416666666666E-3</v>
      </c>
      <c r="N3552" s="1">
        <v>0</v>
      </c>
      <c r="O3552" s="5">
        <v>8.33</v>
      </c>
      <c r="P3552" s="5">
        <v>91.67</v>
      </c>
      <c r="Q3552" s="1">
        <v>4</v>
      </c>
      <c r="R3552" s="1">
        <v>44</v>
      </c>
      <c r="S3552" s="6">
        <v>174.45583149999999</v>
      </c>
      <c r="T3552" s="6">
        <v>174.45583149999999</v>
      </c>
      <c r="W3552" s="1"/>
      <c r="X3552" s="1"/>
      <c r="Y3552" s="1"/>
      <c r="AC3552" s="1"/>
      <c r="AF3552" s="1"/>
      <c r="AG3552" s="1"/>
    </row>
    <row r="3553" spans="1:33" hidden="1" x14ac:dyDescent="0.25">
      <c r="A3553" s="1">
        <v>9</v>
      </c>
      <c r="B3553" s="1">
        <v>2016</v>
      </c>
      <c r="C3553" s="1">
        <v>35003039</v>
      </c>
      <c r="D3553" s="44" t="s">
        <v>49</v>
      </c>
      <c r="E3553" s="20">
        <v>1.2852774000000007</v>
      </c>
      <c r="F3553" s="20">
        <v>1.2517989000000007</v>
      </c>
      <c r="G3553" s="20">
        <v>3.3478499999999994E-2</v>
      </c>
      <c r="H3553" s="20">
        <v>7.0000000000000007E-2</v>
      </c>
      <c r="I3553" s="20">
        <v>2.4166899999999998E-2</v>
      </c>
      <c r="J3553" s="20">
        <v>3.3065699999999996E-2</v>
      </c>
      <c r="K3553" s="20">
        <v>1.2223258000000006</v>
      </c>
      <c r="L3553" s="20">
        <v>5.719000000000001E-3</v>
      </c>
      <c r="M3553" s="20">
        <v>9.402769972916665E-2</v>
      </c>
      <c r="N3553" s="1">
        <v>66</v>
      </c>
      <c r="O3553" s="5">
        <v>74.13</v>
      </c>
      <c r="P3553" s="5">
        <v>25.87</v>
      </c>
      <c r="Q3553" s="1">
        <v>149</v>
      </c>
      <c r="R3553" s="1">
        <v>52</v>
      </c>
      <c r="S3553" s="6">
        <v>1714.1759999999999</v>
      </c>
      <c r="T3553" s="6">
        <v>1097.0726400000001</v>
      </c>
      <c r="W3553" s="1"/>
      <c r="X3553" s="1"/>
      <c r="Y3553" s="1"/>
      <c r="AC3553" s="1"/>
      <c r="AF3553" s="1"/>
      <c r="AG3553" s="1"/>
    </row>
    <row r="3554" spans="1:33" hidden="1" x14ac:dyDescent="0.25">
      <c r="A3554" s="1">
        <v>4</v>
      </c>
      <c r="B3554" s="1">
        <v>2016</v>
      </c>
      <c r="C3554" s="1">
        <v>35004024</v>
      </c>
      <c r="D3554" s="44" t="s">
        <v>50</v>
      </c>
      <c r="E3554" s="20">
        <v>3.9321E-3</v>
      </c>
      <c r="F3554" s="20">
        <v>3.9321E-3</v>
      </c>
      <c r="G3554" s="20">
        <v>0</v>
      </c>
      <c r="H3554" s="20">
        <v>0</v>
      </c>
      <c r="I3554" s="20">
        <v>0</v>
      </c>
      <c r="J3554" s="20">
        <v>0</v>
      </c>
      <c r="K3554" s="20">
        <v>3.9321E-3</v>
      </c>
      <c r="L3554" s="20">
        <v>0</v>
      </c>
      <c r="M3554" s="20">
        <v>0</v>
      </c>
      <c r="N3554" s="1">
        <v>2</v>
      </c>
      <c r="O3554" s="5">
        <v>100</v>
      </c>
      <c r="P3554" s="5">
        <v>0</v>
      </c>
      <c r="Q3554" s="1">
        <v>4</v>
      </c>
      <c r="R3554" s="1">
        <v>0</v>
      </c>
      <c r="S3554" s="6"/>
      <c r="T3554" s="6"/>
      <c r="W3554" s="1"/>
      <c r="X3554" s="1"/>
      <c r="Y3554" s="1"/>
      <c r="AC3554" s="1"/>
      <c r="AF3554" s="1"/>
      <c r="AG3554" s="1"/>
    </row>
    <row r="3555" spans="1:33" hidden="1" x14ac:dyDescent="0.25">
      <c r="A3555" s="1">
        <v>9</v>
      </c>
      <c r="B3555" s="1">
        <v>2016</v>
      </c>
      <c r="C3555" s="1">
        <v>35004029</v>
      </c>
      <c r="D3555" s="44" t="s">
        <v>50</v>
      </c>
      <c r="E3555" s="20">
        <v>3.5889699999999997E-2</v>
      </c>
      <c r="F3555" s="20">
        <v>3.1988799999999998E-2</v>
      </c>
      <c r="G3555" s="20">
        <v>3.9008999999999997E-3</v>
      </c>
      <c r="H3555" s="20">
        <v>0</v>
      </c>
      <c r="I3555" s="20">
        <v>5.9647999999999993E-3</v>
      </c>
      <c r="J3555" s="20">
        <v>0</v>
      </c>
      <c r="K3555" s="20">
        <v>2.5730699999999999E-2</v>
      </c>
      <c r="L3555" s="20">
        <v>4.1942000000000004E-3</v>
      </c>
      <c r="M3555" s="20">
        <v>1.8938125E-2</v>
      </c>
      <c r="N3555" s="1">
        <v>4</v>
      </c>
      <c r="O3555" s="5">
        <v>80</v>
      </c>
      <c r="P3555" s="5">
        <v>20</v>
      </c>
      <c r="Q3555" s="1">
        <v>16</v>
      </c>
      <c r="R3555" s="1">
        <v>4</v>
      </c>
      <c r="S3555" s="6">
        <v>371.45473199999998</v>
      </c>
      <c r="T3555" s="6">
        <v>352.51054069999998</v>
      </c>
      <c r="W3555" s="1"/>
      <c r="X3555" s="1"/>
      <c r="Y3555" s="1"/>
      <c r="AC3555" s="1"/>
      <c r="AF3555" s="1"/>
      <c r="AG3555" s="1"/>
    </row>
    <row r="3556" spans="1:33" hidden="1" x14ac:dyDescent="0.25">
      <c r="A3556" s="1">
        <v>9</v>
      </c>
      <c r="B3556" s="1">
        <v>2016</v>
      </c>
      <c r="C3556" s="1">
        <v>35005019</v>
      </c>
      <c r="D3556" s="44" t="s">
        <v>51</v>
      </c>
      <c r="E3556" s="20">
        <v>1.4170600000000002E-2</v>
      </c>
      <c r="F3556" s="20">
        <v>5.7792E-3</v>
      </c>
      <c r="G3556" s="20">
        <v>8.391400000000002E-3</v>
      </c>
      <c r="H3556" s="20">
        <v>0</v>
      </c>
      <c r="I3556" s="20">
        <v>0</v>
      </c>
      <c r="J3556" s="20">
        <v>2.8500000000000001E-3</v>
      </c>
      <c r="K3556" s="20">
        <v>2.4848000000000001E-3</v>
      </c>
      <c r="L3556" s="20">
        <v>8.835800000000003E-3</v>
      </c>
      <c r="M3556" s="20">
        <v>5.4159778726851855E-2</v>
      </c>
      <c r="N3556" s="1">
        <v>12</v>
      </c>
      <c r="O3556" s="5">
        <v>44.44</v>
      </c>
      <c r="P3556" s="5">
        <v>55.56</v>
      </c>
      <c r="Q3556" s="1">
        <v>12</v>
      </c>
      <c r="R3556" s="1">
        <v>15</v>
      </c>
      <c r="S3556" s="6">
        <v>364.57506000000001</v>
      </c>
      <c r="T3556" s="6">
        <v>87.498014400000002</v>
      </c>
      <c r="W3556" s="1"/>
      <c r="X3556" s="1"/>
      <c r="Y3556" s="1"/>
      <c r="AC3556" s="1"/>
      <c r="AF3556" s="1"/>
      <c r="AG3556" s="1"/>
    </row>
    <row r="3557" spans="1:33" hidden="1" x14ac:dyDescent="0.25">
      <c r="A3557" s="1">
        <v>17</v>
      </c>
      <c r="B3557" s="1">
        <v>2016</v>
      </c>
      <c r="C3557" s="1">
        <v>350055017</v>
      </c>
      <c r="D3557" s="44" t="s">
        <v>52</v>
      </c>
      <c r="E3557" s="20">
        <v>0.24049920000000002</v>
      </c>
      <c r="F3557" s="20">
        <v>0.20651800000000001</v>
      </c>
      <c r="G3557" s="20">
        <v>3.3981200000000003E-2</v>
      </c>
      <c r="H3557" s="20">
        <v>0</v>
      </c>
      <c r="I3557" s="20">
        <v>2.8067599999999998E-2</v>
      </c>
      <c r="J3557" s="20">
        <v>0.1197778</v>
      </c>
      <c r="K3557" s="20">
        <v>8.6717100000000005E-2</v>
      </c>
      <c r="L3557" s="20">
        <v>5.9367000000000005E-3</v>
      </c>
      <c r="M3557" s="20">
        <v>1.1126136718749999E-2</v>
      </c>
      <c r="N3557" s="1">
        <v>8</v>
      </c>
      <c r="O3557" s="5">
        <v>57.89</v>
      </c>
      <c r="P3557" s="5">
        <v>42.11</v>
      </c>
      <c r="Q3557" s="1">
        <v>11</v>
      </c>
      <c r="R3557" s="1">
        <v>8</v>
      </c>
      <c r="S3557" s="6">
        <v>154.01366189999999</v>
      </c>
      <c r="T3557" s="6">
        <v>154.01366189999999</v>
      </c>
      <c r="W3557" s="1"/>
      <c r="X3557" s="1"/>
      <c r="Y3557" s="1"/>
      <c r="AC3557" s="1"/>
      <c r="AF3557" s="1"/>
      <c r="AG3557" s="1"/>
    </row>
    <row r="3558" spans="1:33" hidden="1" x14ac:dyDescent="0.25">
      <c r="A3558" s="1">
        <v>5</v>
      </c>
      <c r="B3558" s="1">
        <v>2016</v>
      </c>
      <c r="C3558" s="1">
        <v>35006005</v>
      </c>
      <c r="D3558" s="44" t="s">
        <v>53</v>
      </c>
      <c r="E3558" s="20">
        <v>8.099999999999999E-5</v>
      </c>
      <c r="F3558" s="20">
        <v>0</v>
      </c>
      <c r="G3558" s="20">
        <v>8.099999999999999E-5</v>
      </c>
      <c r="H3558" s="20">
        <v>0</v>
      </c>
      <c r="I3558" s="20">
        <v>0</v>
      </c>
      <c r="J3558" s="20">
        <v>0</v>
      </c>
      <c r="K3558" s="20">
        <v>0</v>
      </c>
      <c r="L3558" s="20">
        <v>8.099999999999999E-5</v>
      </c>
      <c r="M3558" s="20">
        <v>7.506915104166666E-3</v>
      </c>
      <c r="N3558" s="1">
        <v>1</v>
      </c>
      <c r="O3558" s="5">
        <v>0</v>
      </c>
      <c r="P3558" s="5">
        <v>100</v>
      </c>
      <c r="Q3558" s="1">
        <v>0</v>
      </c>
      <c r="R3558" s="1">
        <v>3</v>
      </c>
      <c r="S3558" s="6">
        <v>158.15321</v>
      </c>
      <c r="T3558" s="6">
        <v>0</v>
      </c>
      <c r="W3558" s="1"/>
      <c r="X3558" s="1"/>
      <c r="Y3558" s="1"/>
      <c r="AC3558" s="1"/>
      <c r="AF3558" s="1"/>
      <c r="AG3558" s="1"/>
    </row>
    <row r="3559" spans="1:33" hidden="1" x14ac:dyDescent="0.25">
      <c r="A3559" s="1">
        <v>13</v>
      </c>
      <c r="B3559" s="1">
        <v>2016</v>
      </c>
      <c r="C3559" s="1">
        <v>350070913</v>
      </c>
      <c r="D3559" s="44" t="s">
        <v>54</v>
      </c>
      <c r="E3559" s="20">
        <v>0.46794749999999991</v>
      </c>
      <c r="F3559" s="20">
        <v>1.33283E-2</v>
      </c>
      <c r="G3559" s="20">
        <v>0.45461919999999989</v>
      </c>
      <c r="H3559" s="20">
        <v>0</v>
      </c>
      <c r="I3559" s="20">
        <v>0.1212963</v>
      </c>
      <c r="J3559" s="20">
        <v>0.33205299999999999</v>
      </c>
      <c r="K3559" s="20">
        <v>7.7726999999999996E-3</v>
      </c>
      <c r="L3559" s="20">
        <v>6.8255E-3</v>
      </c>
      <c r="M3559" s="20">
        <v>0.10813744212962963</v>
      </c>
      <c r="N3559" s="1">
        <v>2</v>
      </c>
      <c r="O3559" s="5">
        <v>6.82</v>
      </c>
      <c r="P3559" s="5">
        <v>93.18</v>
      </c>
      <c r="Q3559" s="1">
        <v>3</v>
      </c>
      <c r="R3559" s="1">
        <v>41</v>
      </c>
      <c r="S3559" s="6">
        <v>1819.9334220000001</v>
      </c>
      <c r="T3559" s="6">
        <v>0</v>
      </c>
      <c r="W3559" s="1"/>
      <c r="X3559" s="1"/>
      <c r="Y3559" s="1"/>
      <c r="AC3559" s="1"/>
      <c r="AF3559" s="1"/>
      <c r="AG3559" s="1"/>
    </row>
    <row r="3560" spans="1:33" hidden="1" x14ac:dyDescent="0.25">
      <c r="A3560" s="1">
        <v>16</v>
      </c>
      <c r="B3560" s="1">
        <v>2016</v>
      </c>
      <c r="C3560" s="1">
        <v>350070916</v>
      </c>
      <c r="D3560" s="44" t="s">
        <v>54</v>
      </c>
      <c r="E3560" s="20">
        <v>0</v>
      </c>
      <c r="F3560" s="20">
        <v>0</v>
      </c>
      <c r="G3560" s="20">
        <v>0</v>
      </c>
      <c r="H3560" s="20">
        <v>0</v>
      </c>
      <c r="I3560" s="20">
        <v>0</v>
      </c>
      <c r="J3560" s="20">
        <v>0</v>
      </c>
      <c r="K3560" s="20">
        <v>0</v>
      </c>
      <c r="L3560" s="20">
        <v>0</v>
      </c>
      <c r="M3560" s="20">
        <v>0</v>
      </c>
      <c r="N3560" s="1">
        <v>0</v>
      </c>
      <c r="O3560" s="5">
        <v>0</v>
      </c>
      <c r="P3560" s="5">
        <v>0</v>
      </c>
      <c r="Q3560" s="1">
        <v>0</v>
      </c>
      <c r="R3560" s="1">
        <v>0</v>
      </c>
      <c r="S3560" s="6"/>
      <c r="T3560" s="6"/>
      <c r="W3560" s="1"/>
      <c r="X3560" s="1"/>
      <c r="Y3560" s="1"/>
      <c r="AC3560" s="1"/>
      <c r="AF3560" s="1"/>
      <c r="AG3560" s="1"/>
    </row>
    <row r="3561" spans="1:33" hidden="1" x14ac:dyDescent="0.25">
      <c r="A3561" s="1">
        <v>17</v>
      </c>
      <c r="B3561" s="1">
        <v>2016</v>
      </c>
      <c r="C3561" s="1">
        <v>350070917</v>
      </c>
      <c r="D3561" s="44" t="s">
        <v>54</v>
      </c>
      <c r="E3561" s="20">
        <v>2.3958E-3</v>
      </c>
      <c r="F3561" s="20">
        <v>1.9328000000000001E-3</v>
      </c>
      <c r="G3561" s="20">
        <v>4.6299999999999998E-4</v>
      </c>
      <c r="H3561" s="20">
        <v>0</v>
      </c>
      <c r="I3561" s="20">
        <v>4.6299999999999998E-4</v>
      </c>
      <c r="J3561" s="20">
        <v>0</v>
      </c>
      <c r="K3561" s="20">
        <v>1.8749999999999999E-3</v>
      </c>
      <c r="L3561" s="20">
        <v>5.7800000000000002E-5</v>
      </c>
      <c r="M3561" s="20">
        <v>0</v>
      </c>
      <c r="N3561" s="1">
        <v>3</v>
      </c>
      <c r="O3561" s="5">
        <v>85.71</v>
      </c>
      <c r="P3561" s="5">
        <v>14.29</v>
      </c>
      <c r="Q3561" s="1">
        <v>6</v>
      </c>
      <c r="R3561" s="1">
        <v>1</v>
      </c>
      <c r="S3561" s="6"/>
      <c r="T3561" s="6"/>
      <c r="W3561" s="1"/>
      <c r="X3561" s="1"/>
      <c r="Y3561" s="1"/>
      <c r="AC3561" s="1"/>
      <c r="AF3561" s="1"/>
      <c r="AG3561" s="1"/>
    </row>
    <row r="3562" spans="1:33" hidden="1" x14ac:dyDescent="0.25">
      <c r="A3562" s="1">
        <v>10</v>
      </c>
      <c r="B3562" s="1">
        <v>2016</v>
      </c>
      <c r="C3562" s="1">
        <v>350075810</v>
      </c>
      <c r="D3562" s="44" t="s">
        <v>55</v>
      </c>
      <c r="E3562" s="20">
        <v>1.1942700000000001E-2</v>
      </c>
      <c r="F3562" s="20">
        <v>1.1735999999999999E-3</v>
      </c>
      <c r="G3562" s="20">
        <v>1.07691E-2</v>
      </c>
      <c r="H3562" s="20">
        <v>0</v>
      </c>
      <c r="I3562" s="20">
        <v>0</v>
      </c>
      <c r="J3562" s="20">
        <v>3.2410000000000002E-4</v>
      </c>
      <c r="K3562" s="20">
        <v>6.5671999999999996E-3</v>
      </c>
      <c r="L3562" s="20">
        <v>5.0514000000000002E-3</v>
      </c>
      <c r="M3562" s="20">
        <v>1.1078083333333336E-2</v>
      </c>
      <c r="N3562" s="1">
        <v>7</v>
      </c>
      <c r="O3562" s="5">
        <v>16.670000000000002</v>
      </c>
      <c r="P3562" s="5">
        <v>83.33</v>
      </c>
      <c r="Q3562" s="1">
        <v>2</v>
      </c>
      <c r="R3562" s="1">
        <v>10</v>
      </c>
      <c r="S3562" s="6">
        <v>132.7008056</v>
      </c>
      <c r="T3562" s="6">
        <v>132.7008056</v>
      </c>
      <c r="W3562" s="1"/>
      <c r="X3562" s="1"/>
      <c r="Y3562" s="1"/>
      <c r="AC3562" s="1"/>
      <c r="AF3562" s="1"/>
      <c r="AG3562" s="1"/>
    </row>
    <row r="3563" spans="1:33" hidden="1" x14ac:dyDescent="0.25">
      <c r="A3563" s="1">
        <v>21</v>
      </c>
      <c r="B3563" s="1">
        <v>2016</v>
      </c>
      <c r="C3563" s="1">
        <v>350080821</v>
      </c>
      <c r="D3563" s="44" t="s">
        <v>56</v>
      </c>
      <c r="E3563" s="20">
        <v>1.0863699999999999E-2</v>
      </c>
      <c r="F3563" s="20">
        <v>5.7299999999999997E-5</v>
      </c>
      <c r="G3563" s="20">
        <v>1.0806399999999999E-2</v>
      </c>
      <c r="H3563" s="20">
        <v>0</v>
      </c>
      <c r="I3563" s="20">
        <v>1.0497699999999999E-2</v>
      </c>
      <c r="J3563" s="20">
        <v>0</v>
      </c>
      <c r="K3563" s="20">
        <v>1.104E-4</v>
      </c>
      <c r="L3563" s="20">
        <v>2.5559999999999998E-4</v>
      </c>
      <c r="M3563" s="20">
        <v>9.8934338541666663E-3</v>
      </c>
      <c r="N3563" s="1">
        <v>0</v>
      </c>
      <c r="O3563" s="5">
        <v>9.09</v>
      </c>
      <c r="P3563" s="5">
        <v>90.91</v>
      </c>
      <c r="Q3563" s="1">
        <v>1</v>
      </c>
      <c r="R3563" s="1">
        <v>10</v>
      </c>
      <c r="S3563" s="6">
        <v>183.00424340000001</v>
      </c>
      <c r="T3563" s="6">
        <v>183.00424340000001</v>
      </c>
      <c r="W3563" s="1"/>
      <c r="X3563" s="1"/>
      <c r="Y3563" s="1"/>
      <c r="AC3563" s="1"/>
      <c r="AF3563" s="1"/>
      <c r="AG3563" s="1"/>
    </row>
    <row r="3564" spans="1:33" hidden="1" x14ac:dyDescent="0.25">
      <c r="A3564" s="1">
        <v>12</v>
      </c>
      <c r="B3564" s="1">
        <v>2016</v>
      </c>
      <c r="C3564" s="1">
        <v>350090712</v>
      </c>
      <c r="D3564" s="44" t="s">
        <v>57</v>
      </c>
      <c r="E3564" s="20">
        <v>3.7685200000000002E-2</v>
      </c>
      <c r="F3564" s="20">
        <v>2.96528E-2</v>
      </c>
      <c r="G3564" s="20">
        <v>8.0323999999999986E-3</v>
      </c>
      <c r="H3564" s="20">
        <v>0</v>
      </c>
      <c r="I3564" s="20">
        <v>7.3379999999999999E-3</v>
      </c>
      <c r="J3564" s="20">
        <v>0</v>
      </c>
      <c r="K3564" s="20">
        <v>3.0347199999999998E-2</v>
      </c>
      <c r="L3564" s="20">
        <v>0</v>
      </c>
      <c r="M3564" s="20">
        <v>8.3547187500000002E-3</v>
      </c>
      <c r="N3564" s="1">
        <v>0</v>
      </c>
      <c r="O3564" s="5">
        <v>40</v>
      </c>
      <c r="P3564" s="5">
        <v>60</v>
      </c>
      <c r="Q3564" s="1">
        <v>2</v>
      </c>
      <c r="R3564" s="1">
        <v>3</v>
      </c>
      <c r="S3564" s="6">
        <v>156.0041196</v>
      </c>
      <c r="T3564" s="6">
        <v>156.0041196</v>
      </c>
      <c r="W3564" s="1"/>
      <c r="X3564" s="1"/>
      <c r="Y3564" s="1"/>
      <c r="AC3564" s="1"/>
      <c r="AF3564" s="1"/>
      <c r="AG3564" s="1"/>
    </row>
    <row r="3565" spans="1:33" hidden="1" x14ac:dyDescent="0.25">
      <c r="A3565" s="1">
        <v>15</v>
      </c>
      <c r="B3565" s="1">
        <v>2016</v>
      </c>
      <c r="C3565" s="1">
        <v>350090715</v>
      </c>
      <c r="D3565" s="44" t="s">
        <v>57</v>
      </c>
      <c r="E3565" s="20">
        <v>0.42601519999999993</v>
      </c>
      <c r="F3565" s="20">
        <v>0.40976519999999994</v>
      </c>
      <c r="G3565" s="20">
        <v>1.6250000000000001E-2</v>
      </c>
      <c r="H3565" s="20">
        <v>0</v>
      </c>
      <c r="I3565" s="20">
        <v>1.6203999999999999E-3</v>
      </c>
      <c r="J3565" s="20">
        <v>0</v>
      </c>
      <c r="K3565" s="20">
        <v>0.41730959999999995</v>
      </c>
      <c r="L3565" s="20">
        <v>7.0851999999999998E-3</v>
      </c>
      <c r="M3565" s="20">
        <v>0</v>
      </c>
      <c r="N3565" s="1">
        <v>20</v>
      </c>
      <c r="O3565" s="5">
        <v>84.21</v>
      </c>
      <c r="P3565" s="5">
        <v>15.79</v>
      </c>
      <c r="Q3565" s="1">
        <v>32</v>
      </c>
      <c r="R3565" s="1">
        <v>6</v>
      </c>
      <c r="S3565" s="6"/>
      <c r="T3565" s="6"/>
      <c r="W3565" s="1"/>
      <c r="X3565" s="1"/>
      <c r="Y3565" s="1"/>
      <c r="AC3565" s="1"/>
      <c r="AF3565" s="1"/>
      <c r="AG3565" s="1"/>
    </row>
    <row r="3566" spans="1:33" hidden="1" x14ac:dyDescent="0.25">
      <c r="A3566" s="1">
        <v>4</v>
      </c>
      <c r="B3566" s="1">
        <v>2016</v>
      </c>
      <c r="C3566" s="1">
        <v>35010044</v>
      </c>
      <c r="D3566" s="44" t="s">
        <v>58</v>
      </c>
      <c r="E3566" s="20">
        <v>0.12465310000000002</v>
      </c>
      <c r="F3566" s="20">
        <v>8.3273300000000008E-2</v>
      </c>
      <c r="G3566" s="20">
        <v>4.1379800000000001E-2</v>
      </c>
      <c r="H3566" s="20">
        <v>0</v>
      </c>
      <c r="I3566" s="20">
        <v>4.52894E-2</v>
      </c>
      <c r="J3566" s="20">
        <v>3.6070000000000004E-4</v>
      </c>
      <c r="K3566" s="20">
        <v>7.6861199999999991E-2</v>
      </c>
      <c r="L3566" s="20">
        <v>2.1417999999999997E-3</v>
      </c>
      <c r="M3566" s="20">
        <v>4.1330133425925931E-2</v>
      </c>
      <c r="N3566" s="1">
        <v>6</v>
      </c>
      <c r="O3566" s="5">
        <v>63.41</v>
      </c>
      <c r="P3566" s="5">
        <v>36.590000000000003</v>
      </c>
      <c r="Q3566" s="1">
        <v>26</v>
      </c>
      <c r="R3566" s="1">
        <v>15</v>
      </c>
      <c r="S3566" s="6">
        <v>764.26199999999994</v>
      </c>
      <c r="T3566" s="6">
        <v>764.26199999999994</v>
      </c>
      <c r="W3566" s="1"/>
      <c r="X3566" s="1"/>
      <c r="Y3566" s="1"/>
      <c r="AC3566" s="1"/>
      <c r="AF3566" s="1"/>
      <c r="AG3566" s="1"/>
    </row>
    <row r="3567" spans="1:33" hidden="1" x14ac:dyDescent="0.25">
      <c r="A3567" s="1">
        <v>8</v>
      </c>
      <c r="B3567" s="1">
        <v>2016</v>
      </c>
      <c r="C3567" s="1">
        <v>35010048</v>
      </c>
      <c r="D3567" s="44" t="s">
        <v>58</v>
      </c>
      <c r="E3567" s="20">
        <v>0.15750719999999996</v>
      </c>
      <c r="F3567" s="20">
        <v>0.15293549999999995</v>
      </c>
      <c r="G3567" s="20">
        <v>4.5716999999999997E-3</v>
      </c>
      <c r="H3567" s="20">
        <v>0.02</v>
      </c>
      <c r="I3567" s="20">
        <v>0</v>
      </c>
      <c r="J3567" s="20">
        <v>0</v>
      </c>
      <c r="K3567" s="20">
        <v>0.15351949999999998</v>
      </c>
      <c r="L3567" s="20">
        <v>3.9876999999999994E-3</v>
      </c>
      <c r="M3567" s="20">
        <v>0</v>
      </c>
      <c r="N3567" s="1">
        <v>13</v>
      </c>
      <c r="O3567" s="5">
        <v>85.71</v>
      </c>
      <c r="P3567" s="5">
        <v>14.29</v>
      </c>
      <c r="Q3567" s="1">
        <v>54</v>
      </c>
      <c r="R3567" s="1">
        <v>9</v>
      </c>
      <c r="S3567" s="6"/>
      <c r="T3567" s="6"/>
      <c r="W3567" s="1"/>
      <c r="X3567" s="1"/>
      <c r="Y3567" s="1"/>
      <c r="AC3567" s="1"/>
      <c r="AF3567" s="1"/>
      <c r="AG3567" s="1"/>
    </row>
    <row r="3568" spans="1:33" hidden="1" x14ac:dyDescent="0.25">
      <c r="A3568" s="1">
        <v>19</v>
      </c>
      <c r="B3568" s="1">
        <v>2016</v>
      </c>
      <c r="C3568" s="1">
        <v>350110319</v>
      </c>
      <c r="D3568" s="44" t="s">
        <v>59</v>
      </c>
      <c r="E3568" s="20">
        <v>0</v>
      </c>
      <c r="F3568" s="20">
        <v>0</v>
      </c>
      <c r="G3568" s="20">
        <v>0</v>
      </c>
      <c r="H3568" s="20">
        <v>0</v>
      </c>
      <c r="I3568" s="20">
        <v>0</v>
      </c>
      <c r="J3568" s="20">
        <v>0</v>
      </c>
      <c r="K3568" s="20">
        <v>0</v>
      </c>
      <c r="L3568" s="20">
        <v>0</v>
      </c>
      <c r="M3568" s="20">
        <v>8.4615919270833329E-3</v>
      </c>
      <c r="N3568" s="1">
        <v>0</v>
      </c>
      <c r="O3568" s="5">
        <v>0</v>
      </c>
      <c r="P3568" s="5">
        <v>0</v>
      </c>
      <c r="Q3568" s="1">
        <v>0</v>
      </c>
      <c r="R3568" s="1">
        <v>0</v>
      </c>
      <c r="S3568" s="6">
        <v>154.72461290000001</v>
      </c>
      <c r="T3568" s="6">
        <v>154.72461290000001</v>
      </c>
      <c r="W3568" s="1"/>
      <c r="X3568" s="1"/>
      <c r="Y3568" s="1"/>
      <c r="AC3568" s="1"/>
      <c r="AF3568" s="1"/>
      <c r="AG3568" s="1"/>
    </row>
    <row r="3569" spans="1:33" hidden="1" x14ac:dyDescent="0.25">
      <c r="A3569" s="1">
        <v>20</v>
      </c>
      <c r="B3569" s="1">
        <v>2016</v>
      </c>
      <c r="C3569" s="1">
        <v>350110320</v>
      </c>
      <c r="D3569" s="44" t="s">
        <v>59</v>
      </c>
      <c r="E3569" s="20">
        <v>1.66666E-2</v>
      </c>
      <c r="F3569" s="20">
        <v>1.66666E-2</v>
      </c>
      <c r="G3569" s="20">
        <v>0</v>
      </c>
      <c r="H3569" s="20">
        <v>0</v>
      </c>
      <c r="I3569" s="20">
        <v>0</v>
      </c>
      <c r="J3569" s="20">
        <v>1.3888899999999999E-2</v>
      </c>
      <c r="K3569" s="20">
        <v>2.7777000000000001E-3</v>
      </c>
      <c r="L3569" s="20">
        <v>0</v>
      </c>
      <c r="M3569" s="20">
        <v>0</v>
      </c>
      <c r="N3569" s="1">
        <v>2</v>
      </c>
      <c r="O3569" s="5">
        <v>100</v>
      </c>
      <c r="P3569" s="5">
        <v>0</v>
      </c>
      <c r="Q3569" s="1">
        <v>3</v>
      </c>
      <c r="R3569" s="1">
        <v>0</v>
      </c>
      <c r="S3569" s="6"/>
      <c r="T3569" s="6"/>
      <c r="W3569" s="1"/>
      <c r="X3569" s="1"/>
      <c r="Y3569" s="1"/>
      <c r="AC3569" s="1"/>
      <c r="AF3569" s="1"/>
      <c r="AG3569" s="1"/>
    </row>
    <row r="3570" spans="1:33" hidden="1" x14ac:dyDescent="0.25">
      <c r="A3570" s="1">
        <v>10</v>
      </c>
      <c r="B3570" s="1">
        <v>2016</v>
      </c>
      <c r="C3570" s="1">
        <v>350115210</v>
      </c>
      <c r="D3570" s="44" t="s">
        <v>60</v>
      </c>
      <c r="E3570" s="20">
        <v>0.1163729</v>
      </c>
      <c r="F3570" s="20">
        <v>0.1096134</v>
      </c>
      <c r="G3570" s="20">
        <v>6.7594999999999999E-3</v>
      </c>
      <c r="H3570" s="20">
        <v>0</v>
      </c>
      <c r="I3570" s="20">
        <v>1.7115700000000001E-2</v>
      </c>
      <c r="J3570" s="20">
        <v>9.9128800000000003E-2</v>
      </c>
      <c r="K3570" s="20">
        <v>0</v>
      </c>
      <c r="L3570" s="20">
        <v>1.284E-4</v>
      </c>
      <c r="M3570" s="20">
        <v>3.4472040104166671E-2</v>
      </c>
      <c r="N3570" s="1">
        <v>9</v>
      </c>
      <c r="O3570" s="5">
        <v>35.29</v>
      </c>
      <c r="P3570" s="5">
        <v>64.709999999999994</v>
      </c>
      <c r="Q3570" s="1">
        <v>6</v>
      </c>
      <c r="R3570" s="1">
        <v>11</v>
      </c>
      <c r="S3570" s="6">
        <v>560.40270880000003</v>
      </c>
      <c r="T3570" s="6">
        <v>0</v>
      </c>
      <c r="W3570" s="1"/>
      <c r="X3570" s="1"/>
      <c r="Y3570" s="1"/>
      <c r="AC3570" s="1"/>
      <c r="AF3570" s="1"/>
      <c r="AG3570" s="1"/>
    </row>
    <row r="3571" spans="1:33" hidden="1" x14ac:dyDescent="0.25">
      <c r="A3571" s="1">
        <v>15</v>
      </c>
      <c r="B3571" s="1">
        <v>2016</v>
      </c>
      <c r="C3571" s="1">
        <v>350120215</v>
      </c>
      <c r="D3571" s="44" t="s">
        <v>61</v>
      </c>
      <c r="E3571" s="20">
        <v>0.20977749999999998</v>
      </c>
      <c r="F3571" s="20">
        <v>0.17405529999999997</v>
      </c>
      <c r="G3571" s="20">
        <v>3.5722200000000003E-2</v>
      </c>
      <c r="H3571" s="20">
        <v>0</v>
      </c>
      <c r="I3571" s="20">
        <v>6.4732999999999995E-3</v>
      </c>
      <c r="J3571" s="20">
        <v>3.4700000000000003E-5</v>
      </c>
      <c r="K3571" s="20">
        <v>0.20307159999999996</v>
      </c>
      <c r="L3571" s="20">
        <v>1.9789999999999999E-4</v>
      </c>
      <c r="M3571" s="20">
        <v>9.7057291666666663E-3</v>
      </c>
      <c r="N3571" s="1">
        <v>13</v>
      </c>
      <c r="O3571" s="5">
        <v>51.43</v>
      </c>
      <c r="P3571" s="5">
        <v>48.57</v>
      </c>
      <c r="Q3571" s="1">
        <v>18</v>
      </c>
      <c r="R3571" s="1">
        <v>17</v>
      </c>
      <c r="S3571" s="6">
        <v>139.23981000000001</v>
      </c>
      <c r="T3571" s="6">
        <v>122.1133134</v>
      </c>
      <c r="W3571" s="1"/>
      <c r="X3571" s="1"/>
      <c r="Y3571" s="1"/>
      <c r="AC3571" s="1"/>
      <c r="AF3571" s="1"/>
      <c r="AG3571" s="1"/>
    </row>
    <row r="3572" spans="1:33" hidden="1" x14ac:dyDescent="0.25">
      <c r="A3572" s="1">
        <v>21</v>
      </c>
      <c r="B3572" s="1">
        <v>2016</v>
      </c>
      <c r="C3572" s="1">
        <v>350130121</v>
      </c>
      <c r="D3572" s="44" t="s">
        <v>62</v>
      </c>
      <c r="E3572" s="20">
        <v>1.0149999999999998E-3</v>
      </c>
      <c r="F3572" s="20">
        <v>6.9439999999999997E-4</v>
      </c>
      <c r="G3572" s="20">
        <v>3.2059999999999999E-4</v>
      </c>
      <c r="H3572" s="20">
        <v>0</v>
      </c>
      <c r="I3572" s="20">
        <v>4.6300000000000001E-5</v>
      </c>
      <c r="J3572" s="20">
        <v>0</v>
      </c>
      <c r="K3572" s="20">
        <v>7.5580000000000005E-4</v>
      </c>
      <c r="L3572" s="20">
        <v>2.1289999999999997E-4</v>
      </c>
      <c r="M3572" s="20">
        <v>7.0272891969907408E-2</v>
      </c>
      <c r="N3572" s="1">
        <v>3</v>
      </c>
      <c r="O3572" s="5">
        <v>10</v>
      </c>
      <c r="P3572" s="5">
        <v>90</v>
      </c>
      <c r="Q3572" s="1">
        <v>1</v>
      </c>
      <c r="R3572" s="1">
        <v>9</v>
      </c>
      <c r="S3572" s="6">
        <v>1203.2280000000001</v>
      </c>
      <c r="T3572" s="6">
        <v>1203.2280000000001</v>
      </c>
      <c r="W3572" s="1"/>
      <c r="X3572" s="1"/>
      <c r="Y3572" s="1"/>
      <c r="AC3572" s="1"/>
      <c r="AF3572" s="1"/>
      <c r="AG3572" s="1"/>
    </row>
    <row r="3573" spans="1:33" hidden="1" x14ac:dyDescent="0.25">
      <c r="A3573" s="1">
        <v>22</v>
      </c>
      <c r="B3573" s="1">
        <v>2016</v>
      </c>
      <c r="C3573" s="1">
        <v>350130122</v>
      </c>
      <c r="D3573" s="44" t="s">
        <v>62</v>
      </c>
      <c r="E3573" s="20">
        <v>8.3320999999999985E-3</v>
      </c>
      <c r="F3573" s="20">
        <v>2.0923000000000001E-3</v>
      </c>
      <c r="G3573" s="20">
        <v>6.2397999999999985E-3</v>
      </c>
      <c r="H3573" s="20">
        <v>0</v>
      </c>
      <c r="I3573" s="20">
        <v>0</v>
      </c>
      <c r="J3573" s="20">
        <v>4.2673999999999993E-3</v>
      </c>
      <c r="K3573" s="20">
        <v>1.0843999999999999E-3</v>
      </c>
      <c r="L3573" s="20">
        <v>2.9803E-3</v>
      </c>
      <c r="M3573" s="20">
        <v>0</v>
      </c>
      <c r="N3573" s="1">
        <v>3</v>
      </c>
      <c r="O3573" s="5">
        <v>15</v>
      </c>
      <c r="P3573" s="5">
        <v>85</v>
      </c>
      <c r="Q3573" s="1">
        <v>3</v>
      </c>
      <c r="R3573" s="1">
        <v>17</v>
      </c>
      <c r="S3573" s="6"/>
      <c r="T3573" s="6"/>
      <c r="W3573" s="1"/>
      <c r="X3573" s="1"/>
      <c r="Y3573" s="1"/>
      <c r="AC3573" s="1"/>
      <c r="AF3573" s="1"/>
      <c r="AG3573" s="1"/>
    </row>
    <row r="3574" spans="1:33" hidden="1" x14ac:dyDescent="0.25">
      <c r="A3574" s="1">
        <v>20</v>
      </c>
      <c r="B3574" s="1">
        <v>2016</v>
      </c>
      <c r="C3574" s="1">
        <v>350140020</v>
      </c>
      <c r="D3574" s="44" t="s">
        <v>63</v>
      </c>
      <c r="E3574" s="20">
        <v>2.5533300000000002E-2</v>
      </c>
      <c r="F3574" s="20">
        <v>1.1749900000000001E-2</v>
      </c>
      <c r="G3574" s="20">
        <v>1.3783400000000001E-2</v>
      </c>
      <c r="H3574" s="20">
        <v>0</v>
      </c>
      <c r="I3574" s="20">
        <v>8.6444999999999994E-3</v>
      </c>
      <c r="J3574" s="20">
        <v>0</v>
      </c>
      <c r="K3574" s="20">
        <v>1.64721E-2</v>
      </c>
      <c r="L3574" s="20">
        <v>4.1669999999999999E-4</v>
      </c>
      <c r="M3574" s="20">
        <v>8.0556783854166657E-3</v>
      </c>
      <c r="N3574" s="1">
        <v>6</v>
      </c>
      <c r="O3574" s="5">
        <v>44.44</v>
      </c>
      <c r="P3574" s="5">
        <v>55.56</v>
      </c>
      <c r="Q3574" s="1">
        <v>4</v>
      </c>
      <c r="R3574" s="1">
        <v>5</v>
      </c>
      <c r="S3574" s="6">
        <v>173.988</v>
      </c>
      <c r="T3574" s="6">
        <v>173.988</v>
      </c>
      <c r="W3574" s="1"/>
      <c r="X3574" s="1"/>
      <c r="Y3574" s="1"/>
      <c r="AC3574" s="1"/>
      <c r="AF3574" s="1"/>
      <c r="AG3574" s="1"/>
    </row>
    <row r="3575" spans="1:33" hidden="1" x14ac:dyDescent="0.25">
      <c r="A3575" s="1">
        <v>17</v>
      </c>
      <c r="B3575" s="1">
        <v>2016</v>
      </c>
      <c r="C3575" s="1">
        <v>350150917</v>
      </c>
      <c r="D3575" s="44" t="s">
        <v>64</v>
      </c>
      <c r="E3575" s="20">
        <v>8.3716099999999988E-2</v>
      </c>
      <c r="F3575" s="20">
        <v>7.316629999999999E-2</v>
      </c>
      <c r="G3575" s="20">
        <v>1.05498E-2</v>
      </c>
      <c r="H3575" s="20">
        <v>0</v>
      </c>
      <c r="I3575" s="20">
        <v>6.4814999999999994E-3</v>
      </c>
      <c r="J3575" s="20">
        <v>0</v>
      </c>
      <c r="K3575" s="20">
        <v>7.4624599999999999E-2</v>
      </c>
      <c r="L3575" s="20">
        <v>2.6099999999999995E-3</v>
      </c>
      <c r="M3575" s="20">
        <v>7.3174848958333328E-3</v>
      </c>
      <c r="N3575" s="1">
        <v>5</v>
      </c>
      <c r="O3575" s="5">
        <v>50</v>
      </c>
      <c r="P3575" s="5">
        <v>50</v>
      </c>
      <c r="Q3575" s="1">
        <v>7</v>
      </c>
      <c r="R3575" s="1">
        <v>7</v>
      </c>
      <c r="S3575" s="6">
        <v>146.81252860000001</v>
      </c>
      <c r="T3575" s="6">
        <v>146.81252860000001</v>
      </c>
      <c r="W3575" s="1"/>
      <c r="X3575" s="1"/>
      <c r="Y3575" s="1"/>
      <c r="AC3575" s="1"/>
      <c r="AF3575" s="1"/>
      <c r="AG3575" s="1"/>
    </row>
    <row r="3576" spans="1:33" hidden="1" x14ac:dyDescent="0.25">
      <c r="A3576" s="1">
        <v>5</v>
      </c>
      <c r="B3576" s="1">
        <v>2016</v>
      </c>
      <c r="C3576" s="1">
        <v>35016085</v>
      </c>
      <c r="D3576" s="44" t="s">
        <v>65</v>
      </c>
      <c r="E3576" s="20">
        <v>2.3968048</v>
      </c>
      <c r="F3576" s="20">
        <v>2.2224716</v>
      </c>
      <c r="G3576" s="20">
        <v>0.17433319999999991</v>
      </c>
      <c r="H3576" s="20">
        <v>0</v>
      </c>
      <c r="I3576" s="20">
        <v>1.0714086000000003</v>
      </c>
      <c r="J3576" s="20">
        <v>1.2710334000000003</v>
      </c>
      <c r="K3576" s="20">
        <v>4.3397999999999996E-3</v>
      </c>
      <c r="L3576" s="20">
        <v>5.0023000000000033E-2</v>
      </c>
      <c r="M3576" s="20">
        <v>0.78449170138888891</v>
      </c>
      <c r="N3576" s="1">
        <v>13</v>
      </c>
      <c r="O3576" s="5">
        <v>11.31</v>
      </c>
      <c r="P3576" s="5">
        <v>88.69</v>
      </c>
      <c r="Q3576" s="1">
        <v>32</v>
      </c>
      <c r="R3576" s="1">
        <v>251</v>
      </c>
      <c r="S3576" s="6">
        <v>12237.4712</v>
      </c>
      <c r="T3576" s="6">
        <v>6008.5983580000002</v>
      </c>
      <c r="W3576" s="1"/>
      <c r="X3576" s="1"/>
      <c r="Y3576" s="1"/>
      <c r="AC3576" s="1"/>
      <c r="AF3576" s="1"/>
      <c r="AG3576" s="1"/>
    </row>
    <row r="3577" spans="1:33" hidden="1" x14ac:dyDescent="0.25">
      <c r="A3577" s="1">
        <v>9</v>
      </c>
      <c r="B3577" s="1">
        <v>2016</v>
      </c>
      <c r="C3577" s="1">
        <v>35017079</v>
      </c>
      <c r="D3577" s="44" t="s">
        <v>66</v>
      </c>
      <c r="E3577" s="20">
        <v>0.21286189999999997</v>
      </c>
      <c r="F3577" s="20">
        <v>1.7256899999999999E-2</v>
      </c>
      <c r="G3577" s="20">
        <v>0.19560499999999997</v>
      </c>
      <c r="H3577" s="20">
        <v>0</v>
      </c>
      <c r="I3577" s="20">
        <v>9.4798500000000022E-2</v>
      </c>
      <c r="J3577" s="20">
        <v>9.4444399999999998E-2</v>
      </c>
      <c r="K3577" s="20">
        <v>1.2037E-3</v>
      </c>
      <c r="L3577" s="20">
        <v>2.2415299999999996E-2</v>
      </c>
      <c r="M3577" s="20">
        <v>0.1134010583796296</v>
      </c>
      <c r="N3577" s="1">
        <v>5</v>
      </c>
      <c r="O3577" s="5">
        <v>20</v>
      </c>
      <c r="P3577" s="5">
        <v>80</v>
      </c>
      <c r="Q3577" s="1">
        <v>5</v>
      </c>
      <c r="R3577" s="1">
        <v>20</v>
      </c>
      <c r="S3577" s="6">
        <v>1970.3304000000001</v>
      </c>
      <c r="T3577" s="6">
        <v>0</v>
      </c>
      <c r="W3577" s="1"/>
      <c r="X3577" s="1"/>
      <c r="Y3577" s="1"/>
      <c r="AC3577" s="1"/>
      <c r="AF3577" s="1"/>
      <c r="AG3577" s="1"/>
    </row>
    <row r="3578" spans="1:33" hidden="1" x14ac:dyDescent="0.25">
      <c r="A3578" s="1">
        <v>15</v>
      </c>
      <c r="B3578" s="1">
        <v>2016</v>
      </c>
      <c r="C3578" s="1">
        <v>350180615</v>
      </c>
      <c r="D3578" s="44" t="s">
        <v>67</v>
      </c>
      <c r="E3578" s="20">
        <v>2.9619699999999999E-2</v>
      </c>
      <c r="F3578" s="20">
        <v>2.8491099999999998E-2</v>
      </c>
      <c r="G3578" s="20">
        <v>1.1286E-3</v>
      </c>
      <c r="H3578" s="20">
        <v>0</v>
      </c>
      <c r="I3578" s="20">
        <v>0</v>
      </c>
      <c r="J3578" s="20">
        <v>0</v>
      </c>
      <c r="K3578" s="20">
        <v>2.8954099999999997E-2</v>
      </c>
      <c r="L3578" s="20">
        <v>6.6560000000000002E-4</v>
      </c>
      <c r="M3578" s="20">
        <v>1.3776702777777776E-2</v>
      </c>
      <c r="N3578" s="1">
        <v>2</v>
      </c>
      <c r="O3578" s="5">
        <v>63.64</v>
      </c>
      <c r="P3578" s="5">
        <v>36.36</v>
      </c>
      <c r="Q3578" s="1">
        <v>7</v>
      </c>
      <c r="R3578" s="1">
        <v>4</v>
      </c>
      <c r="S3578" s="6">
        <v>267.13961999999998</v>
      </c>
      <c r="T3578" s="6">
        <v>259.12543140000002</v>
      </c>
      <c r="W3578" s="1"/>
      <c r="X3578" s="1"/>
      <c r="Y3578" s="1"/>
      <c r="AC3578" s="1"/>
      <c r="AF3578" s="1"/>
      <c r="AG3578" s="1"/>
    </row>
    <row r="3579" spans="1:33" hidden="1" x14ac:dyDescent="0.25">
      <c r="A3579" s="1">
        <v>5</v>
      </c>
      <c r="B3579" s="1">
        <v>2016</v>
      </c>
      <c r="C3579" s="1">
        <v>35019055</v>
      </c>
      <c r="D3579" s="44" t="s">
        <v>68</v>
      </c>
      <c r="E3579" s="20">
        <v>0.43743469999999973</v>
      </c>
      <c r="F3579" s="20">
        <v>0.34900169999999975</v>
      </c>
      <c r="G3579" s="20">
        <v>8.8433000000000012E-2</v>
      </c>
      <c r="H3579" s="20">
        <v>0</v>
      </c>
      <c r="I3579" s="20">
        <v>7.7563199999999999E-2</v>
      </c>
      <c r="J3579" s="20">
        <v>0.23884649999999999</v>
      </c>
      <c r="K3579" s="20">
        <v>5.6908800000000009E-2</v>
      </c>
      <c r="L3579" s="20">
        <v>6.4116200000000012E-2</v>
      </c>
      <c r="M3579" s="20">
        <v>0.16354535067129627</v>
      </c>
      <c r="N3579" s="1">
        <v>127</v>
      </c>
      <c r="O3579" s="5">
        <v>41.67</v>
      </c>
      <c r="P3579" s="5">
        <v>58.33</v>
      </c>
      <c r="Q3579" s="1">
        <v>105</v>
      </c>
      <c r="R3579" s="1">
        <v>147</v>
      </c>
      <c r="S3579" s="6">
        <v>2675.8846800000001</v>
      </c>
      <c r="T3579" s="6">
        <v>2194.2254379999999</v>
      </c>
      <c r="W3579" s="1"/>
      <c r="X3579" s="1"/>
      <c r="Y3579" s="1"/>
      <c r="AC3579" s="1"/>
      <c r="AF3579" s="1"/>
      <c r="AG3579" s="1"/>
    </row>
    <row r="3580" spans="1:33" hidden="1" x14ac:dyDescent="0.25">
      <c r="A3580" s="1">
        <v>9</v>
      </c>
      <c r="B3580" s="1">
        <v>2016</v>
      </c>
      <c r="C3580" s="1">
        <v>35019059</v>
      </c>
      <c r="D3580" s="44" t="s">
        <v>68</v>
      </c>
      <c r="E3580" s="20">
        <v>1.6009999999999999E-4</v>
      </c>
      <c r="F3580" s="20">
        <v>1.37E-4</v>
      </c>
      <c r="G3580" s="20">
        <v>2.3099999999999999E-5</v>
      </c>
      <c r="H3580" s="20">
        <v>0</v>
      </c>
      <c r="I3580" s="20">
        <v>0</v>
      </c>
      <c r="J3580" s="20">
        <v>0</v>
      </c>
      <c r="K3580" s="20">
        <v>1.139E-4</v>
      </c>
      <c r="L3580" s="20">
        <v>4.6199999999999998E-5</v>
      </c>
      <c r="M3580" s="20">
        <v>0</v>
      </c>
      <c r="N3580" s="1">
        <v>13</v>
      </c>
      <c r="O3580" s="5">
        <v>66.67</v>
      </c>
      <c r="P3580" s="5">
        <v>33.33</v>
      </c>
      <c r="Q3580" s="1">
        <v>2</v>
      </c>
      <c r="R3580" s="1">
        <v>1</v>
      </c>
      <c r="S3580" s="6"/>
      <c r="T3580" s="6"/>
      <c r="W3580" s="1"/>
      <c r="X3580" s="1"/>
      <c r="Y3580" s="1"/>
      <c r="AC3580" s="1"/>
      <c r="AF3580" s="1"/>
      <c r="AG3580" s="1"/>
    </row>
    <row r="3581" spans="1:33" hidden="1" x14ac:dyDescent="0.25">
      <c r="A3581" s="1">
        <v>5</v>
      </c>
      <c r="B3581" s="1">
        <v>2016</v>
      </c>
      <c r="C3581" s="1">
        <v>35020025</v>
      </c>
      <c r="D3581" s="44" t="s">
        <v>69</v>
      </c>
      <c r="E3581" s="20">
        <v>0.14492020000000003</v>
      </c>
      <c r="F3581" s="20">
        <v>0.14051050000000004</v>
      </c>
      <c r="G3581" s="20">
        <v>4.4096999999999999E-3</v>
      </c>
      <c r="H3581" s="20">
        <v>0</v>
      </c>
      <c r="I3581" s="20">
        <v>0</v>
      </c>
      <c r="J3581" s="20">
        <v>0.12725690000000001</v>
      </c>
      <c r="K3581" s="20">
        <v>1.5765200000000004E-2</v>
      </c>
      <c r="L3581" s="20">
        <v>1.8981E-3</v>
      </c>
      <c r="M3581" s="20">
        <v>1.068723425409226E-2</v>
      </c>
      <c r="N3581" s="1">
        <v>11</v>
      </c>
      <c r="O3581" s="5">
        <v>73.33</v>
      </c>
      <c r="P3581" s="5">
        <v>26.67</v>
      </c>
      <c r="Q3581" s="1">
        <v>11</v>
      </c>
      <c r="R3581" s="1">
        <v>4</v>
      </c>
      <c r="S3581" s="6">
        <v>192.98952</v>
      </c>
      <c r="T3581" s="6">
        <v>183.34004400000001</v>
      </c>
      <c r="W3581" s="1"/>
      <c r="X3581" s="1"/>
      <c r="Y3581" s="1"/>
      <c r="AC3581" s="1"/>
      <c r="AF3581" s="1"/>
      <c r="AG3581" s="1"/>
    </row>
    <row r="3582" spans="1:33" hidden="1" x14ac:dyDescent="0.25">
      <c r="A3582" s="1">
        <v>9</v>
      </c>
      <c r="B3582" s="1">
        <v>2016</v>
      </c>
      <c r="C3582" s="1">
        <v>35020029</v>
      </c>
      <c r="D3582" s="44" t="s">
        <v>69</v>
      </c>
      <c r="E3582" s="20">
        <v>0.14031260000000001</v>
      </c>
      <c r="F3582" s="20">
        <v>0.1317477</v>
      </c>
      <c r="G3582" s="20">
        <v>8.5649000000000003E-3</v>
      </c>
      <c r="H3582" s="20">
        <v>0</v>
      </c>
      <c r="I3582" s="20">
        <v>0</v>
      </c>
      <c r="J3582" s="20">
        <v>8.5649000000000003E-3</v>
      </c>
      <c r="K3582" s="20">
        <v>0.12972220000000001</v>
      </c>
      <c r="L3582" s="20">
        <v>2.0255E-3</v>
      </c>
      <c r="M3582" s="20">
        <v>0</v>
      </c>
      <c r="N3582" s="1">
        <v>5</v>
      </c>
      <c r="O3582" s="5">
        <v>66.67</v>
      </c>
      <c r="P3582" s="5">
        <v>33.33</v>
      </c>
      <c r="Q3582" s="1">
        <v>4</v>
      </c>
      <c r="R3582" s="1">
        <v>2</v>
      </c>
      <c r="S3582" s="6"/>
      <c r="T3582" s="6"/>
      <c r="W3582" s="1"/>
      <c r="X3582" s="1"/>
      <c r="Y3582" s="1"/>
      <c r="AC3582" s="1"/>
      <c r="AF3582" s="1"/>
      <c r="AG3582" s="1"/>
    </row>
    <row r="3583" spans="1:33" hidden="1" x14ac:dyDescent="0.25">
      <c r="A3583" s="1">
        <v>13</v>
      </c>
      <c r="B3583" s="1">
        <v>2016</v>
      </c>
      <c r="C3583" s="1">
        <v>350200213</v>
      </c>
      <c r="D3583" s="44" t="s">
        <v>69</v>
      </c>
      <c r="E3583" s="20">
        <v>2.8357E-3</v>
      </c>
      <c r="F3583" s="20">
        <v>2.7778E-3</v>
      </c>
      <c r="G3583" s="20">
        <v>5.7899999999999998E-5</v>
      </c>
      <c r="H3583" s="20">
        <v>0</v>
      </c>
      <c r="I3583" s="20">
        <v>0</v>
      </c>
      <c r="J3583" s="20">
        <v>0</v>
      </c>
      <c r="K3583" s="20">
        <v>2.7778E-3</v>
      </c>
      <c r="L3583" s="20">
        <v>5.7899999999999998E-5</v>
      </c>
      <c r="M3583" s="20">
        <v>0</v>
      </c>
      <c r="N3583" s="1">
        <v>0</v>
      </c>
      <c r="O3583" s="5">
        <v>33.33</v>
      </c>
      <c r="P3583" s="5">
        <v>66.67</v>
      </c>
      <c r="Q3583" s="1">
        <v>1</v>
      </c>
      <c r="R3583" s="1">
        <v>2</v>
      </c>
      <c r="S3583" s="6"/>
      <c r="T3583" s="6"/>
      <c r="W3583" s="1"/>
      <c r="X3583" s="1"/>
      <c r="Y3583" s="1"/>
      <c r="AC3583" s="1"/>
      <c r="AF3583" s="1"/>
      <c r="AG3583" s="1"/>
    </row>
    <row r="3584" spans="1:33" hidden="1" x14ac:dyDescent="0.25">
      <c r="A3584" s="1">
        <v>19</v>
      </c>
      <c r="B3584" s="1">
        <v>2016</v>
      </c>
      <c r="C3584" s="1">
        <v>350210119</v>
      </c>
      <c r="D3584" s="44" t="s">
        <v>70</v>
      </c>
      <c r="E3584" s="20">
        <v>2.4845927999999997</v>
      </c>
      <c r="F3584" s="20">
        <v>2.1320220999999995</v>
      </c>
      <c r="G3584" s="20">
        <v>0.35257070000000013</v>
      </c>
      <c r="H3584" s="20">
        <v>0</v>
      </c>
      <c r="I3584" s="20">
        <v>0.17144309999999996</v>
      </c>
      <c r="J3584" s="20">
        <v>0.2336596</v>
      </c>
      <c r="K3584" s="20">
        <v>2.0388923999999999</v>
      </c>
      <c r="L3584" s="20">
        <v>4.05977E-2</v>
      </c>
      <c r="M3584" s="20">
        <v>0.15862995798842594</v>
      </c>
      <c r="N3584" s="1">
        <v>4</v>
      </c>
      <c r="O3584" s="5">
        <v>14.18</v>
      </c>
      <c r="P3584" s="5">
        <v>85.82</v>
      </c>
      <c r="Q3584" s="1">
        <v>19</v>
      </c>
      <c r="R3584" s="1">
        <v>115</v>
      </c>
      <c r="S3584" s="6">
        <v>2835.5719250000002</v>
      </c>
      <c r="T3584" s="6">
        <v>2835.5719250000002</v>
      </c>
      <c r="W3584" s="1"/>
      <c r="X3584" s="1"/>
      <c r="Y3584" s="1"/>
      <c r="AC3584" s="1"/>
      <c r="AF3584" s="1"/>
      <c r="AG3584" s="1"/>
    </row>
    <row r="3585" spans="1:33" hidden="1" x14ac:dyDescent="0.25">
      <c r="A3585" s="1">
        <v>14</v>
      </c>
      <c r="B3585" s="1">
        <v>2016</v>
      </c>
      <c r="C3585" s="1">
        <v>350220014</v>
      </c>
      <c r="D3585" s="44" t="s">
        <v>71</v>
      </c>
      <c r="E3585" s="20">
        <v>0.55266730000000008</v>
      </c>
      <c r="F3585" s="20">
        <v>0.5395158000000001</v>
      </c>
      <c r="G3585" s="20">
        <v>1.31515E-2</v>
      </c>
      <c r="H3585" s="20">
        <v>0.09</v>
      </c>
      <c r="I3585" s="20">
        <v>5.8429200000000001E-2</v>
      </c>
      <c r="J3585" s="20">
        <v>9.0474600000000016E-2</v>
      </c>
      <c r="K3585" s="20">
        <v>0.40343380000000001</v>
      </c>
      <c r="L3585" s="20">
        <v>3.2969999999999999E-4</v>
      </c>
      <c r="M3585" s="20">
        <v>5.6754221979166665E-2</v>
      </c>
      <c r="N3585" s="1">
        <v>62</v>
      </c>
      <c r="O3585" s="5">
        <v>79.22</v>
      </c>
      <c r="P3585" s="5">
        <v>20.78</v>
      </c>
      <c r="Q3585" s="1">
        <v>61</v>
      </c>
      <c r="R3585" s="1">
        <v>16</v>
      </c>
      <c r="S3585" s="6">
        <v>794.35624940000002</v>
      </c>
      <c r="T3585" s="6">
        <v>794.35624940000002</v>
      </c>
      <c r="W3585" s="1"/>
      <c r="X3585" s="1"/>
      <c r="Y3585" s="1"/>
      <c r="AC3585" s="1"/>
      <c r="AF3585" s="1"/>
      <c r="AG3585" s="1"/>
    </row>
    <row r="3586" spans="1:33" hidden="1" x14ac:dyDescent="0.25">
      <c r="A3586" s="1">
        <v>5</v>
      </c>
      <c r="B3586" s="1">
        <v>2016</v>
      </c>
      <c r="C3586" s="1">
        <v>35023095</v>
      </c>
      <c r="D3586" s="44" t="s">
        <v>72</v>
      </c>
      <c r="E3586" s="20">
        <v>5.4127999999999989E-3</v>
      </c>
      <c r="F3586" s="20">
        <v>5.3085999999999993E-3</v>
      </c>
      <c r="G3586" s="20">
        <v>1.042E-4</v>
      </c>
      <c r="H3586" s="20">
        <v>0</v>
      </c>
      <c r="I3586" s="20">
        <v>0</v>
      </c>
      <c r="J3586" s="20">
        <v>0</v>
      </c>
      <c r="K3586" s="20">
        <v>2.9066000000000005E-3</v>
      </c>
      <c r="L3586" s="20">
        <v>2.5062000000000001E-3</v>
      </c>
      <c r="M3586" s="20">
        <v>0</v>
      </c>
      <c r="N3586" s="1">
        <v>0</v>
      </c>
      <c r="O3586" s="5">
        <v>91.67</v>
      </c>
      <c r="P3586" s="5">
        <v>8.33</v>
      </c>
      <c r="Q3586" s="1">
        <v>11</v>
      </c>
      <c r="R3586" s="1">
        <v>1</v>
      </c>
      <c r="S3586" s="6"/>
      <c r="T3586" s="6"/>
      <c r="W3586" s="1"/>
      <c r="X3586" s="1"/>
      <c r="Y3586" s="1"/>
      <c r="AC3586" s="1"/>
      <c r="AF3586" s="1"/>
      <c r="AG3586" s="1"/>
    </row>
    <row r="3587" spans="1:33" hidden="1" x14ac:dyDescent="0.25">
      <c r="A3587" s="1">
        <v>10</v>
      </c>
      <c r="B3587" s="1">
        <v>2016</v>
      </c>
      <c r="C3587" s="1">
        <v>350230910</v>
      </c>
      <c r="D3587" s="44" t="s">
        <v>72</v>
      </c>
      <c r="E3587" s="20">
        <v>0.36414940000000001</v>
      </c>
      <c r="F3587" s="20">
        <v>0.36310310000000001</v>
      </c>
      <c r="G3587" s="20">
        <v>1.0463E-3</v>
      </c>
      <c r="H3587" s="20">
        <v>0</v>
      </c>
      <c r="I3587" s="20">
        <v>1.4E-2</v>
      </c>
      <c r="J3587" s="20">
        <v>0</v>
      </c>
      <c r="K3587" s="20">
        <v>0.33319679999999996</v>
      </c>
      <c r="L3587" s="20">
        <v>1.6952599999999998E-2</v>
      </c>
      <c r="M3587" s="20">
        <v>1.2617995052083336E-2</v>
      </c>
      <c r="N3587" s="1">
        <v>5</v>
      </c>
      <c r="O3587" s="5">
        <v>78.569999999999993</v>
      </c>
      <c r="P3587" s="5">
        <v>21.43</v>
      </c>
      <c r="Q3587" s="1">
        <v>11</v>
      </c>
      <c r="R3587" s="1">
        <v>3</v>
      </c>
      <c r="S3587" s="6">
        <v>233.21334160000001</v>
      </c>
      <c r="T3587" s="6">
        <v>193.56707359999999</v>
      </c>
      <c r="W3587" s="1"/>
      <c r="X3587" s="1"/>
      <c r="Y3587" s="1"/>
      <c r="AC3587" s="1"/>
      <c r="AF3587" s="1"/>
      <c r="AG3587" s="1"/>
    </row>
    <row r="3588" spans="1:33" hidden="1" x14ac:dyDescent="0.25">
      <c r="A3588" s="1">
        <v>22</v>
      </c>
      <c r="B3588" s="1">
        <v>2016</v>
      </c>
      <c r="C3588" s="1">
        <v>350240822</v>
      </c>
      <c r="D3588" s="44" t="s">
        <v>73</v>
      </c>
      <c r="E3588" s="20">
        <v>0.28987740000000001</v>
      </c>
      <c r="F3588" s="20">
        <v>0.28097690000000003</v>
      </c>
      <c r="G3588" s="20">
        <v>8.9005000000000004E-3</v>
      </c>
      <c r="H3588" s="20">
        <v>0</v>
      </c>
      <c r="I3588" s="20">
        <v>7.4930999999999999E-3</v>
      </c>
      <c r="J3588" s="20">
        <v>0.28175120000000003</v>
      </c>
      <c r="K3588" s="20">
        <v>1.8800000000000002E-4</v>
      </c>
      <c r="L3588" s="20">
        <v>4.4510000000000003E-4</v>
      </c>
      <c r="M3588" s="20">
        <v>9.5874979166666666E-3</v>
      </c>
      <c r="N3588" s="1">
        <v>0</v>
      </c>
      <c r="O3588" s="5">
        <v>22.22</v>
      </c>
      <c r="P3588" s="5">
        <v>77.78</v>
      </c>
      <c r="Q3588" s="1">
        <v>4</v>
      </c>
      <c r="R3588" s="1">
        <v>14</v>
      </c>
      <c r="S3588" s="6">
        <v>166.7150182</v>
      </c>
      <c r="T3588" s="6">
        <v>166.7150182</v>
      </c>
      <c r="W3588" s="1"/>
      <c r="X3588" s="1"/>
      <c r="Y3588" s="1"/>
      <c r="AC3588" s="1"/>
      <c r="AF3588" s="1"/>
      <c r="AG3588" s="1"/>
    </row>
    <row r="3589" spans="1:33" hidden="1" x14ac:dyDescent="0.25">
      <c r="A3589" s="1">
        <v>2</v>
      </c>
      <c r="B3589" s="1">
        <v>2016</v>
      </c>
      <c r="C3589" s="1">
        <v>35025072</v>
      </c>
      <c r="D3589" s="44" t="s">
        <v>74</v>
      </c>
      <c r="E3589" s="20">
        <v>2.0172799999999998E-2</v>
      </c>
      <c r="F3589" s="20">
        <v>1.3709499999999999E-2</v>
      </c>
      <c r="G3589" s="20">
        <v>6.4632999999999999E-3</v>
      </c>
      <c r="H3589" s="20">
        <v>0.27</v>
      </c>
      <c r="I3589" s="20">
        <v>0</v>
      </c>
      <c r="J3589" s="20">
        <v>0</v>
      </c>
      <c r="K3589" s="20">
        <v>5.8107999999999996E-3</v>
      </c>
      <c r="L3589" s="20">
        <v>1.4361999999999998E-2</v>
      </c>
      <c r="M3589" s="20">
        <v>0.10785435185185185</v>
      </c>
      <c r="N3589" s="1">
        <v>10</v>
      </c>
      <c r="O3589" s="5">
        <v>50</v>
      </c>
      <c r="P3589" s="5">
        <v>50</v>
      </c>
      <c r="Q3589" s="1">
        <v>9</v>
      </c>
      <c r="R3589" s="1">
        <v>9</v>
      </c>
      <c r="S3589" s="6">
        <v>1523.8578600000001</v>
      </c>
      <c r="T3589" s="6">
        <v>761.92893000000004</v>
      </c>
      <c r="W3589" s="1"/>
      <c r="X3589" s="1"/>
      <c r="Y3589" s="1"/>
      <c r="AC3589" s="1"/>
      <c r="AF3589" s="1"/>
      <c r="AG3589" s="1"/>
    </row>
    <row r="3590" spans="1:33" hidden="1" x14ac:dyDescent="0.25">
      <c r="A3590" s="1">
        <v>18</v>
      </c>
      <c r="B3590" s="1">
        <v>2016</v>
      </c>
      <c r="C3590" s="1">
        <v>350260618</v>
      </c>
      <c r="D3590" s="44" t="s">
        <v>75</v>
      </c>
      <c r="E3590" s="20">
        <v>4.3523699999999992E-2</v>
      </c>
      <c r="F3590" s="20">
        <v>6.2303999999999997E-3</v>
      </c>
      <c r="G3590" s="20">
        <v>3.7293299999999995E-2</v>
      </c>
      <c r="H3590" s="20">
        <v>0</v>
      </c>
      <c r="I3590" s="20">
        <v>1.4601800000000002E-2</v>
      </c>
      <c r="J3590" s="20">
        <v>1.304E-3</v>
      </c>
      <c r="K3590" s="20">
        <v>1.8736000000000003E-2</v>
      </c>
      <c r="L3590" s="20">
        <v>8.8818999999999999E-3</v>
      </c>
      <c r="M3590" s="20">
        <v>9.4662476562499993E-3</v>
      </c>
      <c r="N3590" s="1">
        <v>0</v>
      </c>
      <c r="O3590" s="5">
        <v>37.5</v>
      </c>
      <c r="P3590" s="5">
        <v>62.5</v>
      </c>
      <c r="Q3590" s="1">
        <v>12</v>
      </c>
      <c r="R3590" s="1">
        <v>20</v>
      </c>
      <c r="S3590" s="6">
        <v>178.67366229999999</v>
      </c>
      <c r="T3590" s="6">
        <v>178.67366229999999</v>
      </c>
      <c r="W3590" s="1"/>
      <c r="X3590" s="1"/>
      <c r="Y3590" s="1"/>
      <c r="AC3590" s="1"/>
      <c r="AF3590" s="1"/>
      <c r="AG3590" s="1"/>
    </row>
    <row r="3591" spans="1:33" hidden="1" x14ac:dyDescent="0.25">
      <c r="A3591" s="1">
        <v>11</v>
      </c>
      <c r="B3591" s="1">
        <v>2016</v>
      </c>
      <c r="C3591" s="1">
        <v>350270511</v>
      </c>
      <c r="D3591" s="44" t="s">
        <v>76</v>
      </c>
      <c r="E3591" s="20">
        <v>5.4595099999999994E-2</v>
      </c>
      <c r="F3591" s="20">
        <v>5.237979999999999E-2</v>
      </c>
      <c r="G3591" s="20">
        <v>2.2152999999999999E-3</v>
      </c>
      <c r="H3591" s="20">
        <v>0</v>
      </c>
      <c r="I3591" s="20">
        <v>2.7134700000000001E-2</v>
      </c>
      <c r="J3591" s="20">
        <v>2.5000000000000001E-2</v>
      </c>
      <c r="K3591" s="20">
        <v>9.279999999999999E-4</v>
      </c>
      <c r="L3591" s="20">
        <v>1.5324E-3</v>
      </c>
      <c r="M3591" s="20">
        <v>5.7558528640046284E-2</v>
      </c>
      <c r="N3591" s="1">
        <v>6</v>
      </c>
      <c r="O3591" s="5">
        <v>94.74</v>
      </c>
      <c r="P3591" s="5">
        <v>5.26</v>
      </c>
      <c r="Q3591" s="1">
        <v>36</v>
      </c>
      <c r="R3591" s="1">
        <v>2</v>
      </c>
      <c r="S3591" s="6">
        <v>557.85482539999998</v>
      </c>
      <c r="T3591" s="6">
        <v>557.85482539999998</v>
      </c>
      <c r="W3591" s="1"/>
      <c r="X3591" s="1"/>
      <c r="Y3591" s="1"/>
      <c r="AC3591" s="1"/>
      <c r="AF3591" s="1"/>
      <c r="AG3591" s="1"/>
    </row>
    <row r="3592" spans="1:33" hidden="1" x14ac:dyDescent="0.25">
      <c r="A3592" s="1">
        <v>14</v>
      </c>
      <c r="B3592" s="1">
        <v>2016</v>
      </c>
      <c r="C3592" s="1">
        <v>350270514</v>
      </c>
      <c r="D3592" s="44" t="s">
        <v>76</v>
      </c>
      <c r="E3592" s="20">
        <v>1.5892699999999999E-2</v>
      </c>
      <c r="F3592" s="20">
        <v>1.5496899999999999E-2</v>
      </c>
      <c r="G3592" s="20">
        <v>3.9579999999999997E-4</v>
      </c>
      <c r="H3592" s="20">
        <v>0</v>
      </c>
      <c r="I3592" s="20">
        <v>9.8586999999999998E-3</v>
      </c>
      <c r="J3592" s="20">
        <v>9.2600000000000001E-5</v>
      </c>
      <c r="K3592" s="20">
        <v>5.6813999999999996E-3</v>
      </c>
      <c r="L3592" s="20">
        <v>2.6000000000000003E-4</v>
      </c>
      <c r="M3592" s="20">
        <v>0</v>
      </c>
      <c r="N3592" s="1">
        <v>9</v>
      </c>
      <c r="O3592" s="5">
        <v>95.65</v>
      </c>
      <c r="P3592" s="5">
        <v>4.3499999999999996</v>
      </c>
      <c r="Q3592" s="1">
        <v>44</v>
      </c>
      <c r="R3592" s="1">
        <v>2</v>
      </c>
      <c r="S3592" s="6"/>
      <c r="T3592" s="6"/>
      <c r="W3592" s="1"/>
      <c r="X3592" s="1"/>
      <c r="Y3592" s="1"/>
      <c r="AC3592" s="1"/>
      <c r="AF3592" s="1"/>
      <c r="AG3592" s="1"/>
    </row>
    <row r="3593" spans="1:33" hidden="1" x14ac:dyDescent="0.25">
      <c r="A3593" s="1">
        <v>10</v>
      </c>
      <c r="B3593" s="1">
        <v>2016</v>
      </c>
      <c r="C3593" s="1">
        <v>350275410</v>
      </c>
      <c r="D3593" s="44" t="s">
        <v>77</v>
      </c>
      <c r="E3593" s="20">
        <v>0.29343279999999999</v>
      </c>
      <c r="F3593" s="20">
        <v>0.27322249999999998</v>
      </c>
      <c r="G3593" s="20">
        <v>2.0210299999999997E-2</v>
      </c>
      <c r="H3593" s="20">
        <v>0</v>
      </c>
      <c r="I3593" s="20">
        <v>5.9063900000000003E-2</v>
      </c>
      <c r="J3593" s="20">
        <v>0.22406789999999999</v>
      </c>
      <c r="K3593" s="20">
        <v>5.5323999999999998E-3</v>
      </c>
      <c r="L3593" s="20">
        <v>4.7685999999999996E-3</v>
      </c>
      <c r="M3593" s="20">
        <v>3.5673002208333332E-2</v>
      </c>
      <c r="N3593" s="1">
        <v>46</v>
      </c>
      <c r="O3593" s="5">
        <v>29.58</v>
      </c>
      <c r="P3593" s="5">
        <v>70.42</v>
      </c>
      <c r="Q3593" s="1">
        <v>21</v>
      </c>
      <c r="R3593" s="1">
        <v>50</v>
      </c>
      <c r="S3593" s="6">
        <v>421.30367219999999</v>
      </c>
      <c r="T3593" s="6">
        <v>0</v>
      </c>
      <c r="W3593" s="1"/>
      <c r="X3593" s="1"/>
      <c r="Y3593" s="1"/>
      <c r="AC3593" s="1"/>
      <c r="AF3593" s="1"/>
      <c r="AG3593" s="1"/>
    </row>
    <row r="3594" spans="1:33" hidden="1" x14ac:dyDescent="0.25">
      <c r="A3594" s="1">
        <v>19</v>
      </c>
      <c r="B3594" s="1">
        <v>2016</v>
      </c>
      <c r="C3594" s="1">
        <v>350280419</v>
      </c>
      <c r="D3594" s="44" t="s">
        <v>78</v>
      </c>
      <c r="E3594" s="20">
        <v>1.2817018</v>
      </c>
      <c r="F3594" s="20">
        <v>0.80444080000000007</v>
      </c>
      <c r="G3594" s="20">
        <v>0.47726099999999982</v>
      </c>
      <c r="H3594" s="20">
        <v>0</v>
      </c>
      <c r="I3594" s="20">
        <v>0.25069560000000002</v>
      </c>
      <c r="J3594" s="20">
        <v>0.92840600000000018</v>
      </c>
      <c r="K3594" s="20">
        <v>4.3732900000000012E-2</v>
      </c>
      <c r="L3594" s="20">
        <v>5.8867300000000025E-2</v>
      </c>
      <c r="M3594" s="20">
        <v>0.63996592117013895</v>
      </c>
      <c r="N3594" s="1">
        <v>6</v>
      </c>
      <c r="O3594" s="5">
        <v>21.91</v>
      </c>
      <c r="P3594" s="5">
        <v>78.09</v>
      </c>
      <c r="Q3594" s="1">
        <v>39</v>
      </c>
      <c r="R3594" s="1">
        <v>139</v>
      </c>
      <c r="S3594" s="6">
        <v>10059.5628</v>
      </c>
      <c r="T3594" s="6">
        <v>10059.5628</v>
      </c>
      <c r="W3594" s="1"/>
      <c r="X3594" s="1"/>
      <c r="Y3594" s="1"/>
      <c r="AC3594" s="1"/>
      <c r="AF3594" s="1"/>
      <c r="AG3594" s="1"/>
    </row>
    <row r="3595" spans="1:33" hidden="1" x14ac:dyDescent="0.25">
      <c r="A3595" s="1">
        <v>20</v>
      </c>
      <c r="B3595" s="1">
        <v>2016</v>
      </c>
      <c r="C3595" s="1">
        <v>350280420</v>
      </c>
      <c r="D3595" s="44" t="s">
        <v>78</v>
      </c>
      <c r="E3595" s="20">
        <v>0</v>
      </c>
      <c r="F3595" s="20">
        <v>0</v>
      </c>
      <c r="G3595" s="20">
        <v>0</v>
      </c>
      <c r="H3595" s="20">
        <v>0</v>
      </c>
      <c r="I3595" s="20">
        <v>0</v>
      </c>
      <c r="J3595" s="20">
        <v>0</v>
      </c>
      <c r="K3595" s="20">
        <v>0</v>
      </c>
      <c r="L3595" s="20">
        <v>0</v>
      </c>
      <c r="M3595" s="20">
        <v>0</v>
      </c>
      <c r="N3595" s="1">
        <v>0</v>
      </c>
      <c r="O3595" s="5">
        <v>0</v>
      </c>
      <c r="P3595" s="5">
        <v>0</v>
      </c>
      <c r="Q3595" s="1">
        <v>0</v>
      </c>
      <c r="R3595" s="1">
        <v>0</v>
      </c>
      <c r="S3595" s="6"/>
      <c r="T3595" s="6"/>
      <c r="W3595" s="1"/>
      <c r="X3595" s="1"/>
      <c r="Y3595" s="1"/>
      <c r="AC3595" s="1"/>
      <c r="AF3595" s="1"/>
      <c r="AG3595" s="1"/>
    </row>
    <row r="3596" spans="1:33" hidden="1" x14ac:dyDescent="0.25">
      <c r="A3596" s="1">
        <v>10</v>
      </c>
      <c r="B3596" s="1">
        <v>2016</v>
      </c>
      <c r="C3596" s="1">
        <v>350290310</v>
      </c>
      <c r="D3596" s="44" t="s">
        <v>79</v>
      </c>
      <c r="E3596" s="20">
        <v>3.0716799999999995E-2</v>
      </c>
      <c r="F3596" s="20">
        <v>1.0954400000000001E-2</v>
      </c>
      <c r="G3596" s="20">
        <v>1.9762399999999996E-2</v>
      </c>
      <c r="H3596" s="20">
        <v>0</v>
      </c>
      <c r="I3596" s="20">
        <v>9.5873000000000017E-3</v>
      </c>
      <c r="J3596" s="20">
        <v>1.3541000000000002E-3</v>
      </c>
      <c r="K3596" s="20">
        <v>1.0574699999999999E-2</v>
      </c>
      <c r="L3596" s="20">
        <v>9.2006999999999957E-3</v>
      </c>
      <c r="M3596" s="20">
        <v>8.9614493370370377E-2</v>
      </c>
      <c r="N3596" s="1">
        <v>43</v>
      </c>
      <c r="O3596" s="5">
        <v>29.69</v>
      </c>
      <c r="P3596" s="5">
        <v>70.31</v>
      </c>
      <c r="Q3596" s="1">
        <v>19</v>
      </c>
      <c r="R3596" s="1">
        <v>45</v>
      </c>
      <c r="S3596" s="6">
        <v>483.7898232</v>
      </c>
      <c r="T3596" s="6">
        <v>483.7898232</v>
      </c>
      <c r="W3596" s="1"/>
      <c r="X3596" s="1"/>
      <c r="Y3596" s="1"/>
      <c r="AC3596" s="1"/>
      <c r="AF3596" s="1"/>
      <c r="AG3596" s="1"/>
    </row>
    <row r="3597" spans="1:33" hidden="1" x14ac:dyDescent="0.25">
      <c r="A3597" s="1">
        <v>8</v>
      </c>
      <c r="B3597" s="1">
        <v>2016</v>
      </c>
      <c r="C3597" s="1">
        <v>35030008</v>
      </c>
      <c r="D3597" s="44" t="s">
        <v>80</v>
      </c>
      <c r="E3597" s="20">
        <v>5.7579199999999997E-2</v>
      </c>
      <c r="F3597" s="20">
        <v>4.4176399999999998E-2</v>
      </c>
      <c r="G3597" s="20">
        <v>1.3402799999999999E-2</v>
      </c>
      <c r="H3597" s="20">
        <v>0</v>
      </c>
      <c r="I3597" s="20">
        <v>3.3333E-3</v>
      </c>
      <c r="J3597" s="20">
        <v>1.2349999999999999E-4</v>
      </c>
      <c r="K3597" s="20">
        <v>3.9611099999999996E-2</v>
      </c>
      <c r="L3597" s="20">
        <v>1.4511300000000001E-2</v>
      </c>
      <c r="M3597" s="20">
        <v>1.2812206125992064E-2</v>
      </c>
      <c r="N3597" s="1">
        <v>2</v>
      </c>
      <c r="O3597" s="5">
        <v>58.33</v>
      </c>
      <c r="P3597" s="5">
        <v>41.67</v>
      </c>
      <c r="Q3597" s="1">
        <v>7</v>
      </c>
      <c r="R3597" s="1">
        <v>5</v>
      </c>
      <c r="S3597" s="6">
        <v>274.40721000000002</v>
      </c>
      <c r="T3597" s="6">
        <v>274.40721000000002</v>
      </c>
      <c r="W3597" s="1"/>
      <c r="X3597" s="1"/>
      <c r="Y3597" s="1"/>
      <c r="AC3597" s="1"/>
      <c r="AF3597" s="1"/>
      <c r="AG3597" s="1"/>
    </row>
    <row r="3598" spans="1:33" hidden="1" x14ac:dyDescent="0.25">
      <c r="A3598" s="1">
        <v>14</v>
      </c>
      <c r="B3598" s="1">
        <v>2016</v>
      </c>
      <c r="C3598" s="1">
        <v>350310914</v>
      </c>
      <c r="D3598" s="44" t="s">
        <v>81</v>
      </c>
      <c r="E3598" s="20">
        <v>0.13291779999999997</v>
      </c>
      <c r="F3598" s="20">
        <v>0.11016209999999999</v>
      </c>
      <c r="G3598" s="20">
        <v>2.27557E-2</v>
      </c>
      <c r="H3598" s="20">
        <v>0.1</v>
      </c>
      <c r="I3598" s="20">
        <v>1.7281299999999999E-2</v>
      </c>
      <c r="J3598" s="20">
        <v>0</v>
      </c>
      <c r="K3598" s="20">
        <v>0.11013889999999998</v>
      </c>
      <c r="L3598" s="20">
        <v>5.4975999999999983E-3</v>
      </c>
      <c r="M3598" s="20">
        <v>1.0105599999999999E-2</v>
      </c>
      <c r="N3598" s="1">
        <v>2</v>
      </c>
      <c r="O3598" s="5">
        <v>52.94</v>
      </c>
      <c r="P3598" s="5">
        <v>47.06</v>
      </c>
      <c r="Q3598" s="1">
        <v>9</v>
      </c>
      <c r="R3598" s="1">
        <v>8</v>
      </c>
      <c r="S3598" s="6">
        <v>191.3608194</v>
      </c>
      <c r="T3598" s="6">
        <v>191.3608194</v>
      </c>
      <c r="W3598" s="1"/>
      <c r="X3598" s="1"/>
      <c r="Y3598" s="1"/>
      <c r="AC3598" s="1"/>
      <c r="AF3598" s="1"/>
      <c r="AG3598" s="1"/>
    </row>
    <row r="3599" spans="1:33" hidden="1" x14ac:dyDescent="0.25">
      <c r="A3599" s="1">
        <v>2</v>
      </c>
      <c r="B3599" s="1">
        <v>2016</v>
      </c>
      <c r="C3599" s="1">
        <v>35031582</v>
      </c>
      <c r="D3599" s="44" t="s">
        <v>82</v>
      </c>
      <c r="E3599" s="20">
        <v>7.8335000000000002E-3</v>
      </c>
      <c r="F3599" s="20">
        <v>7.1400000000000005E-3</v>
      </c>
      <c r="G3599" s="20">
        <v>6.935E-4</v>
      </c>
      <c r="H3599" s="20">
        <v>0</v>
      </c>
      <c r="I3599" s="20">
        <v>7.1111000000000004E-3</v>
      </c>
      <c r="J3599" s="20">
        <v>0</v>
      </c>
      <c r="K3599" s="20">
        <v>2.3099999999999999E-5</v>
      </c>
      <c r="L3599" s="20">
        <v>6.9930000000000003E-4</v>
      </c>
      <c r="M3599" s="20">
        <v>5.1768736979166674E-3</v>
      </c>
      <c r="N3599" s="1">
        <v>3</v>
      </c>
      <c r="O3599" s="5">
        <v>75</v>
      </c>
      <c r="P3599" s="5">
        <v>25</v>
      </c>
      <c r="Q3599" s="1">
        <v>3</v>
      </c>
      <c r="R3599" s="1">
        <v>1</v>
      </c>
      <c r="S3599" s="6">
        <v>89.592646590000001</v>
      </c>
      <c r="T3599" s="6">
        <v>89.592646590000001</v>
      </c>
      <c r="W3599" s="1"/>
      <c r="X3599" s="1"/>
      <c r="Y3599" s="1"/>
      <c r="AC3599" s="1"/>
      <c r="AF3599" s="1"/>
      <c r="AG3599" s="1"/>
    </row>
    <row r="3600" spans="1:33" hidden="1" x14ac:dyDescent="0.25">
      <c r="A3600" s="1">
        <v>9</v>
      </c>
      <c r="B3600" s="1">
        <v>2016</v>
      </c>
      <c r="C3600" s="1">
        <v>35032089</v>
      </c>
      <c r="D3600" s="44" t="s">
        <v>83</v>
      </c>
      <c r="E3600" s="20">
        <v>0.50562250000000009</v>
      </c>
      <c r="F3600" s="20">
        <v>0.45620560000000004</v>
      </c>
      <c r="G3600" s="20">
        <v>4.9416900000000007E-2</v>
      </c>
      <c r="H3600" s="20">
        <v>0</v>
      </c>
      <c r="I3600" s="20">
        <v>0.1773622</v>
      </c>
      <c r="J3600" s="20">
        <v>4.7164300000000006E-2</v>
      </c>
      <c r="K3600" s="20">
        <v>0.28058340000000004</v>
      </c>
      <c r="L3600" s="20">
        <v>5.1259999999999988E-4</v>
      </c>
      <c r="M3600" s="20">
        <v>0</v>
      </c>
      <c r="N3600" s="1">
        <v>9</v>
      </c>
      <c r="O3600" s="5">
        <v>42.31</v>
      </c>
      <c r="P3600" s="5">
        <v>57.69</v>
      </c>
      <c r="Q3600" s="1">
        <v>11</v>
      </c>
      <c r="R3600" s="1">
        <v>15</v>
      </c>
      <c r="S3600" s="6"/>
      <c r="T3600" s="6"/>
      <c r="W3600" s="1"/>
      <c r="X3600" s="1"/>
      <c r="Y3600" s="1"/>
      <c r="AC3600" s="1"/>
      <c r="AF3600" s="1"/>
      <c r="AG3600" s="1"/>
    </row>
    <row r="3601" spans="1:33" hidden="1" x14ac:dyDescent="0.25">
      <c r="A3601" s="1">
        <v>13</v>
      </c>
      <c r="B3601" s="1">
        <v>2016</v>
      </c>
      <c r="C3601" s="1">
        <v>350320813</v>
      </c>
      <c r="D3601" s="44" t="s">
        <v>83</v>
      </c>
      <c r="E3601" s="20">
        <v>3.7049851000000014</v>
      </c>
      <c r="F3601" s="20">
        <v>2.0891373999999998</v>
      </c>
      <c r="G3601" s="20">
        <v>1.6158477000000016</v>
      </c>
      <c r="H3601" s="20">
        <v>0</v>
      </c>
      <c r="I3601" s="20">
        <v>1.2338561999999997</v>
      </c>
      <c r="J3601" s="20">
        <v>1.7652733999999999</v>
      </c>
      <c r="K3601" s="20">
        <v>0.61364720000000017</v>
      </c>
      <c r="L3601" s="20">
        <v>9.2208299999999979E-2</v>
      </c>
      <c r="M3601" s="20">
        <v>0.74843892472222218</v>
      </c>
      <c r="N3601" s="1">
        <v>23</v>
      </c>
      <c r="O3601" s="5">
        <v>10.35</v>
      </c>
      <c r="P3601" s="5">
        <v>89.65</v>
      </c>
      <c r="Q3601" s="1">
        <v>47</v>
      </c>
      <c r="R3601" s="1">
        <v>407</v>
      </c>
      <c r="S3601" s="6">
        <v>11876.833979999999</v>
      </c>
      <c r="T3601" s="6">
        <v>11876.833979999999</v>
      </c>
      <c r="W3601" s="1"/>
      <c r="X3601" s="1"/>
      <c r="Y3601" s="1"/>
      <c r="AC3601" s="1"/>
      <c r="AF3601" s="1"/>
      <c r="AG3601" s="1"/>
    </row>
    <row r="3602" spans="1:33" hidden="1" x14ac:dyDescent="0.25">
      <c r="A3602" s="1">
        <v>9</v>
      </c>
      <c r="B3602" s="1">
        <v>2016</v>
      </c>
      <c r="C3602" s="1">
        <v>35033079</v>
      </c>
      <c r="D3602" s="44" t="s">
        <v>84</v>
      </c>
      <c r="E3602" s="20">
        <v>0.91430839999999991</v>
      </c>
      <c r="F3602" s="20">
        <v>0.77095150000000001</v>
      </c>
      <c r="G3602" s="20">
        <v>0.14335689999999995</v>
      </c>
      <c r="H3602" s="20">
        <v>0</v>
      </c>
      <c r="I3602" s="20">
        <v>0.14984279999999994</v>
      </c>
      <c r="J3602" s="20">
        <v>0.46794180000000007</v>
      </c>
      <c r="K3602" s="20">
        <v>0.26470430000000006</v>
      </c>
      <c r="L3602" s="20">
        <v>3.1819500000000001E-2</v>
      </c>
      <c r="M3602" s="20">
        <v>0.44013585648148146</v>
      </c>
      <c r="N3602" s="1">
        <v>32</v>
      </c>
      <c r="O3602" s="5">
        <v>27.5</v>
      </c>
      <c r="P3602" s="5">
        <v>72.5</v>
      </c>
      <c r="Q3602" s="1">
        <v>55</v>
      </c>
      <c r="R3602" s="1">
        <v>145</v>
      </c>
      <c r="S3602" s="6">
        <v>6647.2380000000003</v>
      </c>
      <c r="T3602" s="6">
        <v>0</v>
      </c>
      <c r="W3602" s="1"/>
      <c r="X3602" s="1"/>
      <c r="Y3602" s="1"/>
      <c r="AC3602" s="1"/>
      <c r="AF3602" s="1"/>
      <c r="AG3602" s="1"/>
    </row>
    <row r="3603" spans="1:33" hidden="1" x14ac:dyDescent="0.25">
      <c r="A3603" s="1">
        <v>20</v>
      </c>
      <c r="B3603" s="1">
        <v>2016</v>
      </c>
      <c r="C3603" s="1">
        <v>350335620</v>
      </c>
      <c r="D3603" s="44" t="s">
        <v>85</v>
      </c>
      <c r="E3603" s="20">
        <v>2.3463800000000003E-2</v>
      </c>
      <c r="F3603" s="20">
        <v>2.0419600000000003E-2</v>
      </c>
      <c r="G3603" s="20">
        <v>3.0441999999999999E-3</v>
      </c>
      <c r="H3603" s="20">
        <v>0</v>
      </c>
      <c r="I3603" s="20">
        <v>2.9805000000000001E-3</v>
      </c>
      <c r="J3603" s="20">
        <v>0</v>
      </c>
      <c r="K3603" s="20">
        <v>2.0419600000000003E-2</v>
      </c>
      <c r="L3603" s="20">
        <v>6.3700000000000003E-5</v>
      </c>
      <c r="M3603" s="20">
        <v>2.7840932291666671E-3</v>
      </c>
      <c r="N3603" s="1">
        <v>11</v>
      </c>
      <c r="O3603" s="5">
        <v>72.22</v>
      </c>
      <c r="P3603" s="5">
        <v>27.78</v>
      </c>
      <c r="Q3603" s="1">
        <v>13</v>
      </c>
      <c r="R3603" s="1">
        <v>5</v>
      </c>
      <c r="S3603" s="6">
        <v>48.184964600000001</v>
      </c>
      <c r="T3603" s="6">
        <v>48.184964600000001</v>
      </c>
      <c r="W3603" s="1"/>
      <c r="X3603" s="1"/>
      <c r="Y3603" s="1"/>
      <c r="AC3603" s="1"/>
      <c r="AF3603" s="1"/>
      <c r="AG3603" s="1"/>
    </row>
    <row r="3604" spans="1:33" hidden="1" x14ac:dyDescent="0.25">
      <c r="A3604" s="1">
        <v>13</v>
      </c>
      <c r="B3604" s="1">
        <v>2016</v>
      </c>
      <c r="C3604" s="1">
        <v>350340613</v>
      </c>
      <c r="D3604" s="44" t="s">
        <v>86</v>
      </c>
      <c r="E3604" s="20">
        <v>0.11379180000000001</v>
      </c>
      <c r="F3604" s="20">
        <v>9.0495300000000015E-2</v>
      </c>
      <c r="G3604" s="20">
        <v>2.3296499999999998E-2</v>
      </c>
      <c r="H3604" s="20">
        <v>0</v>
      </c>
      <c r="I3604" s="20">
        <v>1.47364E-2</v>
      </c>
      <c r="J3604" s="20">
        <v>1.5818499999999999E-2</v>
      </c>
      <c r="K3604" s="20">
        <v>8.1926700000000005E-2</v>
      </c>
      <c r="L3604" s="20">
        <v>1.3102000000000003E-3</v>
      </c>
      <c r="M3604" s="20">
        <v>1.4382062499999999E-2</v>
      </c>
      <c r="N3604" s="1">
        <v>3</v>
      </c>
      <c r="O3604" s="5">
        <v>56.25</v>
      </c>
      <c r="P3604" s="5">
        <v>43.75</v>
      </c>
      <c r="Q3604" s="1">
        <v>27</v>
      </c>
      <c r="R3604" s="1">
        <v>21</v>
      </c>
      <c r="S3604" s="6">
        <v>264.14215819999998</v>
      </c>
      <c r="T3604" s="6">
        <v>264.14215819999998</v>
      </c>
      <c r="W3604" s="1"/>
      <c r="X3604" s="1"/>
      <c r="Y3604" s="1"/>
      <c r="AC3604" s="1"/>
      <c r="AF3604" s="1"/>
      <c r="AG3604" s="1"/>
    </row>
    <row r="3605" spans="1:33" hidden="1" x14ac:dyDescent="0.25">
      <c r="A3605" s="1">
        <v>2</v>
      </c>
      <c r="B3605" s="1">
        <v>2016</v>
      </c>
      <c r="C3605" s="1">
        <v>35035052</v>
      </c>
      <c r="D3605" s="44" t="s">
        <v>87</v>
      </c>
      <c r="E3605" s="20">
        <v>1.3900300000000001E-2</v>
      </c>
      <c r="F3605" s="20">
        <v>1.3900300000000001E-2</v>
      </c>
      <c r="G3605" s="20">
        <v>0</v>
      </c>
      <c r="H3605" s="20">
        <v>0.01</v>
      </c>
      <c r="I3605" s="20">
        <v>9.7222000000000003E-3</v>
      </c>
      <c r="J3605" s="20">
        <v>1.1600000000000001E-5</v>
      </c>
      <c r="K3605" s="20">
        <v>0</v>
      </c>
      <c r="L3605" s="20">
        <v>4.1665000000000001E-3</v>
      </c>
      <c r="M3605" s="20">
        <v>7.6166895833333342E-3</v>
      </c>
      <c r="N3605" s="1">
        <v>5</v>
      </c>
      <c r="O3605" s="5">
        <v>100</v>
      </c>
      <c r="P3605" s="5">
        <v>0</v>
      </c>
      <c r="Q3605" s="1">
        <v>7</v>
      </c>
      <c r="R3605" s="1">
        <v>0</v>
      </c>
      <c r="S3605" s="6">
        <v>126.0684</v>
      </c>
      <c r="T3605" s="6">
        <v>0</v>
      </c>
      <c r="W3605" s="1"/>
      <c r="X3605" s="1"/>
      <c r="Y3605" s="1"/>
      <c r="AC3605" s="1"/>
      <c r="AF3605" s="1"/>
      <c r="AG3605" s="1"/>
    </row>
    <row r="3606" spans="1:33" hidden="1" x14ac:dyDescent="0.25">
      <c r="A3606" s="1">
        <v>13</v>
      </c>
      <c r="B3606" s="1">
        <v>2016</v>
      </c>
      <c r="C3606" s="1">
        <v>350360413</v>
      </c>
      <c r="D3606" s="44" t="s">
        <v>88</v>
      </c>
      <c r="E3606" s="20">
        <v>2.84814E-2</v>
      </c>
      <c r="F3606" s="20">
        <v>0</v>
      </c>
      <c r="G3606" s="20">
        <v>2.84814E-2</v>
      </c>
      <c r="H3606" s="20">
        <v>0</v>
      </c>
      <c r="I3606" s="20">
        <v>2.6851800000000002E-2</v>
      </c>
      <c r="J3606" s="20">
        <v>1.6295999999999999E-3</v>
      </c>
      <c r="K3606" s="20">
        <v>0</v>
      </c>
      <c r="L3606" s="20">
        <v>0</v>
      </c>
      <c r="M3606" s="20">
        <v>3.1088375250000001E-2</v>
      </c>
      <c r="N3606" s="1">
        <v>2</v>
      </c>
      <c r="O3606" s="5">
        <v>0</v>
      </c>
      <c r="P3606" s="5">
        <v>100</v>
      </c>
      <c r="Q3606" s="1">
        <v>0</v>
      </c>
      <c r="R3606" s="1">
        <v>3</v>
      </c>
      <c r="S3606" s="6">
        <v>521.6038413</v>
      </c>
      <c r="T3606" s="6">
        <v>521.6038413</v>
      </c>
      <c r="W3606" s="1"/>
      <c r="X3606" s="1"/>
      <c r="Y3606" s="1"/>
      <c r="AC3606" s="1"/>
      <c r="AF3606" s="1"/>
      <c r="AG3606" s="1"/>
    </row>
    <row r="3607" spans="1:33" hidden="1" x14ac:dyDescent="0.25">
      <c r="A3607" s="1">
        <v>15</v>
      </c>
      <c r="B3607" s="1">
        <v>2016</v>
      </c>
      <c r="C3607" s="1">
        <v>350370315</v>
      </c>
      <c r="D3607" s="44" t="s">
        <v>89</v>
      </c>
      <c r="E3607" s="20">
        <v>0.64652700000000007</v>
      </c>
      <c r="F3607" s="20">
        <v>0.41241050000000001</v>
      </c>
      <c r="G3607" s="20">
        <v>0.23411650000000003</v>
      </c>
      <c r="H3607" s="20">
        <v>0</v>
      </c>
      <c r="I3607" s="20">
        <v>3.5208499999999997E-2</v>
      </c>
      <c r="J3607" s="20">
        <v>0.60858709999999994</v>
      </c>
      <c r="K3607" s="20">
        <v>0</v>
      </c>
      <c r="L3607" s="20">
        <v>2.7314000000000001E-3</v>
      </c>
      <c r="M3607" s="20">
        <v>2.2256966145833331E-2</v>
      </c>
      <c r="N3607" s="1">
        <v>1</v>
      </c>
      <c r="O3607" s="5">
        <v>10.34</v>
      </c>
      <c r="P3607" s="5">
        <v>89.66</v>
      </c>
      <c r="Q3607" s="1">
        <v>3</v>
      </c>
      <c r="R3607" s="1">
        <v>26</v>
      </c>
      <c r="S3607" s="6">
        <v>478.92599999999999</v>
      </c>
      <c r="T3607" s="6">
        <v>0</v>
      </c>
      <c r="W3607" s="1"/>
      <c r="X3607" s="1"/>
      <c r="Y3607" s="1"/>
      <c r="AC3607" s="1"/>
      <c r="AF3607" s="1"/>
      <c r="AG3607" s="1"/>
    </row>
    <row r="3608" spans="1:33" hidden="1" x14ac:dyDescent="0.25">
      <c r="A3608" s="1">
        <v>5</v>
      </c>
      <c r="B3608" s="1">
        <v>2016</v>
      </c>
      <c r="C3608" s="1">
        <v>35038025</v>
      </c>
      <c r="D3608" s="44" t="s">
        <v>90</v>
      </c>
      <c r="E3608" s="20">
        <v>0.23432450000000002</v>
      </c>
      <c r="F3608" s="20">
        <v>0.20483410000000002</v>
      </c>
      <c r="G3608" s="20">
        <v>2.94904E-2</v>
      </c>
      <c r="H3608" s="20">
        <v>0</v>
      </c>
      <c r="I3608" s="20">
        <v>0.13194440000000002</v>
      </c>
      <c r="J3608" s="20">
        <v>3.15263E-2</v>
      </c>
      <c r="K3608" s="20">
        <v>5.8357999999999979E-2</v>
      </c>
      <c r="L3608" s="20">
        <v>1.2495800000000003E-2</v>
      </c>
      <c r="M3608" s="20">
        <v>0.13669333680555554</v>
      </c>
      <c r="N3608" s="1">
        <v>23</v>
      </c>
      <c r="O3608" s="5">
        <v>24.53</v>
      </c>
      <c r="P3608" s="5">
        <v>75.47</v>
      </c>
      <c r="Q3608" s="1">
        <v>26</v>
      </c>
      <c r="R3608" s="1">
        <v>80</v>
      </c>
      <c r="S3608" s="6">
        <v>2449.6668</v>
      </c>
      <c r="T3608" s="6">
        <v>0</v>
      </c>
      <c r="W3608" s="1"/>
      <c r="X3608" s="1"/>
      <c r="Y3608" s="1"/>
      <c r="AC3608" s="1"/>
      <c r="AF3608" s="1"/>
      <c r="AG3608" s="1"/>
    </row>
    <row r="3609" spans="1:33" hidden="1" x14ac:dyDescent="0.25">
      <c r="A3609" s="1">
        <v>2</v>
      </c>
      <c r="B3609" s="1">
        <v>2016</v>
      </c>
      <c r="C3609" s="1">
        <v>35039012</v>
      </c>
      <c r="D3609" s="44" t="s">
        <v>91</v>
      </c>
      <c r="E3609" s="20">
        <v>1.0222999999999999E-3</v>
      </c>
      <c r="F3609" s="20">
        <v>6.9439999999999997E-4</v>
      </c>
      <c r="G3609" s="20">
        <v>3.279E-4</v>
      </c>
      <c r="H3609" s="20">
        <v>0</v>
      </c>
      <c r="I3609" s="20">
        <v>0</v>
      </c>
      <c r="J3609" s="20">
        <v>1.0222999999999999E-3</v>
      </c>
      <c r="K3609" s="20">
        <v>0</v>
      </c>
      <c r="L3609" s="20">
        <v>0</v>
      </c>
      <c r="M3609" s="20">
        <v>0</v>
      </c>
      <c r="N3609" s="1">
        <v>3</v>
      </c>
      <c r="O3609" s="5">
        <v>33.33</v>
      </c>
      <c r="P3609" s="5">
        <v>66.67</v>
      </c>
      <c r="Q3609" s="1">
        <v>1</v>
      </c>
      <c r="R3609" s="1">
        <v>2</v>
      </c>
      <c r="S3609" s="6"/>
      <c r="T3609" s="6"/>
      <c r="W3609" s="1"/>
      <c r="X3609" s="1"/>
      <c r="Y3609" s="1"/>
      <c r="AC3609" s="1"/>
      <c r="AF3609" s="1"/>
      <c r="AG3609" s="1"/>
    </row>
    <row r="3610" spans="1:33" hidden="1" x14ac:dyDescent="0.25">
      <c r="A3610" s="1">
        <v>6</v>
      </c>
      <c r="B3610" s="1">
        <v>2016</v>
      </c>
      <c r="C3610" s="1">
        <v>35039016</v>
      </c>
      <c r="D3610" s="44" t="s">
        <v>91</v>
      </c>
      <c r="E3610" s="20">
        <v>1.8625100000000002E-2</v>
      </c>
      <c r="F3610" s="20">
        <v>5.8939999999999999E-3</v>
      </c>
      <c r="G3610" s="20">
        <v>1.2731100000000002E-2</v>
      </c>
      <c r="H3610" s="20">
        <v>0</v>
      </c>
      <c r="I3610" s="20">
        <v>0</v>
      </c>
      <c r="J3610" s="20">
        <v>1.4860999999999999E-2</v>
      </c>
      <c r="K3610" s="20">
        <v>1.693E-4</v>
      </c>
      <c r="L3610" s="20">
        <v>3.5947999999999996E-3</v>
      </c>
      <c r="M3610" s="20">
        <v>0.25523480324074072</v>
      </c>
      <c r="N3610" s="1">
        <v>6</v>
      </c>
      <c r="O3610" s="5">
        <v>27.78</v>
      </c>
      <c r="P3610" s="5">
        <v>72.22</v>
      </c>
      <c r="Q3610" s="1">
        <v>10</v>
      </c>
      <c r="R3610" s="1">
        <v>26</v>
      </c>
      <c r="S3610" s="6">
        <v>2769.796531</v>
      </c>
      <c r="T3610" s="6">
        <v>2769.796531</v>
      </c>
      <c r="W3610" s="1"/>
      <c r="X3610" s="1"/>
      <c r="Y3610" s="1"/>
      <c r="AC3610" s="1"/>
      <c r="AF3610" s="1"/>
      <c r="AG3610" s="1"/>
    </row>
    <row r="3611" spans="1:33" hidden="1" x14ac:dyDescent="0.25">
      <c r="A3611" s="1">
        <v>15</v>
      </c>
      <c r="B3611" s="1">
        <v>2016</v>
      </c>
      <c r="C3611" s="1">
        <v>350395015</v>
      </c>
      <c r="D3611" s="44" t="s">
        <v>92</v>
      </c>
      <c r="E3611" s="20">
        <v>1.94235E-2</v>
      </c>
      <c r="F3611" s="20">
        <v>1.2739500000000001E-2</v>
      </c>
      <c r="G3611" s="20">
        <v>6.6839999999999998E-3</v>
      </c>
      <c r="H3611" s="20">
        <v>0</v>
      </c>
      <c r="I3611" s="20">
        <v>4.6204000000000002E-3</v>
      </c>
      <c r="J3611" s="20">
        <v>0</v>
      </c>
      <c r="K3611" s="20">
        <v>1.3680299999999999E-2</v>
      </c>
      <c r="L3611" s="20">
        <v>1.1228E-3</v>
      </c>
      <c r="M3611" s="20">
        <v>3.9162234375000006E-3</v>
      </c>
      <c r="N3611" s="1">
        <v>1</v>
      </c>
      <c r="O3611" s="5">
        <v>77.5</v>
      </c>
      <c r="P3611" s="5">
        <v>22.5</v>
      </c>
      <c r="Q3611" s="1">
        <v>31</v>
      </c>
      <c r="R3611" s="1">
        <v>9</v>
      </c>
      <c r="S3611" s="6">
        <v>69.227999999999994</v>
      </c>
      <c r="T3611" s="6">
        <v>69.227999999999994</v>
      </c>
      <c r="W3611" s="1"/>
      <c r="X3611" s="1"/>
      <c r="Y3611" s="1"/>
      <c r="AC3611" s="1"/>
      <c r="AF3611" s="1"/>
      <c r="AG3611" s="1"/>
    </row>
    <row r="3612" spans="1:33" hidden="1" x14ac:dyDescent="0.25">
      <c r="A3612" s="1">
        <v>17</v>
      </c>
      <c r="B3612" s="1">
        <v>2016</v>
      </c>
      <c r="C3612" s="1">
        <v>350400817</v>
      </c>
      <c r="D3612" s="44" t="s">
        <v>93</v>
      </c>
      <c r="E3612" s="20">
        <v>0.35034959999999998</v>
      </c>
      <c r="F3612" s="20">
        <v>0.29458990000000002</v>
      </c>
      <c r="G3612" s="20">
        <v>5.5759699999999982E-2</v>
      </c>
      <c r="H3612" s="20">
        <v>0</v>
      </c>
      <c r="I3612" s="20">
        <v>0.28485600000000005</v>
      </c>
      <c r="J3612" s="20">
        <v>1.3739299999999999E-2</v>
      </c>
      <c r="K3612" s="20">
        <v>4.0798799999999989E-2</v>
      </c>
      <c r="L3612" s="20">
        <v>1.095550000000001E-2</v>
      </c>
      <c r="M3612" s="20">
        <v>0.29313015879745369</v>
      </c>
      <c r="N3612" s="1">
        <v>9</v>
      </c>
      <c r="O3612" s="5">
        <v>16.260000000000002</v>
      </c>
      <c r="P3612" s="5">
        <v>83.74</v>
      </c>
      <c r="Q3612" s="1">
        <v>20</v>
      </c>
      <c r="R3612" s="1">
        <v>103</v>
      </c>
      <c r="S3612" s="6">
        <v>5258.8130899999996</v>
      </c>
      <c r="T3612" s="6">
        <v>5258.8130899999996</v>
      </c>
      <c r="W3612" s="1"/>
      <c r="X3612" s="1"/>
      <c r="Y3612" s="1"/>
      <c r="AC3612" s="1"/>
      <c r="AF3612" s="1"/>
      <c r="AG3612" s="1"/>
    </row>
    <row r="3613" spans="1:33" hidden="1" x14ac:dyDescent="0.25">
      <c r="A3613" s="1">
        <v>5</v>
      </c>
      <c r="B3613" s="1">
        <v>2016</v>
      </c>
      <c r="C3613" s="1">
        <v>35041075</v>
      </c>
      <c r="D3613" s="44" t="s">
        <v>94</v>
      </c>
      <c r="E3613" s="20">
        <v>1.0149793999999999</v>
      </c>
      <c r="F3613" s="20">
        <v>0.88565870000000013</v>
      </c>
      <c r="G3613" s="20">
        <v>0.12932069999999982</v>
      </c>
      <c r="H3613" s="20">
        <v>0</v>
      </c>
      <c r="I3613" s="20">
        <v>0.70076999999999989</v>
      </c>
      <c r="J3613" s="20">
        <v>7.4043199999999976E-2</v>
      </c>
      <c r="K3613" s="20">
        <v>0.15156539999999996</v>
      </c>
      <c r="L3613" s="20">
        <v>8.8600799999999869E-2</v>
      </c>
      <c r="M3613" s="20">
        <v>0.39137024587500002</v>
      </c>
      <c r="N3613" s="1">
        <v>140</v>
      </c>
      <c r="O3613" s="5">
        <v>18.77</v>
      </c>
      <c r="P3613" s="5">
        <v>81.23</v>
      </c>
      <c r="Q3613" s="1">
        <v>143</v>
      </c>
      <c r="R3613" s="1">
        <v>619</v>
      </c>
      <c r="S3613" s="6">
        <v>3742.5266999999999</v>
      </c>
      <c r="T3613" s="6">
        <v>3267.600062</v>
      </c>
      <c r="W3613" s="1"/>
      <c r="X3613" s="1"/>
      <c r="Y3613" s="1"/>
      <c r="AC3613" s="1"/>
      <c r="AF3613" s="1"/>
      <c r="AG3613" s="1"/>
    </row>
    <row r="3614" spans="1:33" hidden="1" x14ac:dyDescent="0.25">
      <c r="A3614" s="1">
        <v>18</v>
      </c>
      <c r="B3614" s="1">
        <v>2016</v>
      </c>
      <c r="C3614" s="1">
        <v>350420618</v>
      </c>
      <c r="D3614" s="44" t="s">
        <v>95</v>
      </c>
      <c r="E3614" s="20">
        <v>5.2030999999999996E-3</v>
      </c>
      <c r="F3614" s="20">
        <v>4.9884999999999999E-3</v>
      </c>
      <c r="G3614" s="20">
        <v>2.1460000000000001E-4</v>
      </c>
      <c r="H3614" s="20">
        <v>0</v>
      </c>
      <c r="I3614" s="20">
        <v>0</v>
      </c>
      <c r="J3614" s="20">
        <v>8.4900000000000004E-5</v>
      </c>
      <c r="K3614" s="20">
        <v>4.9884999999999999E-3</v>
      </c>
      <c r="L3614" s="20">
        <v>1.2970000000000001E-4</v>
      </c>
      <c r="M3614" s="20">
        <v>4.1437657201388894E-2</v>
      </c>
      <c r="N3614" s="1">
        <v>9</v>
      </c>
      <c r="O3614" s="5">
        <v>33.33</v>
      </c>
      <c r="P3614" s="5">
        <v>66.67</v>
      </c>
      <c r="Q3614" s="1">
        <v>2</v>
      </c>
      <c r="R3614" s="1">
        <v>4</v>
      </c>
      <c r="S3614" s="6">
        <v>699.20208290000005</v>
      </c>
      <c r="T3614" s="6">
        <v>699.20208290000005</v>
      </c>
      <c r="W3614" s="1"/>
      <c r="X3614" s="1"/>
      <c r="Y3614" s="1"/>
      <c r="AC3614" s="1"/>
      <c r="AF3614" s="1"/>
      <c r="AG3614" s="1"/>
    </row>
    <row r="3615" spans="1:33" hidden="1" x14ac:dyDescent="0.25">
      <c r="A3615" s="1">
        <v>19</v>
      </c>
      <c r="B3615" s="1">
        <v>2016</v>
      </c>
      <c r="C3615" s="1">
        <v>350420619</v>
      </c>
      <c r="D3615" s="44" t="s">
        <v>95</v>
      </c>
      <c r="E3615" s="20">
        <v>4.53958E-2</v>
      </c>
      <c r="F3615" s="20">
        <v>1.3889999999999999E-4</v>
      </c>
      <c r="G3615" s="20">
        <v>4.5256900000000003E-2</v>
      </c>
      <c r="H3615" s="20">
        <v>0</v>
      </c>
      <c r="I3615" s="20">
        <v>4.5138900000000003E-2</v>
      </c>
      <c r="J3615" s="20">
        <v>0</v>
      </c>
      <c r="K3615" s="20">
        <v>1.3889999999999999E-4</v>
      </c>
      <c r="L3615" s="20">
        <v>1.1800000000000001E-4</v>
      </c>
      <c r="M3615" s="20">
        <v>0</v>
      </c>
      <c r="N3615" s="1">
        <v>0</v>
      </c>
      <c r="O3615" s="5">
        <v>16.670000000000002</v>
      </c>
      <c r="P3615" s="5">
        <v>83.33</v>
      </c>
      <c r="Q3615" s="1">
        <v>1</v>
      </c>
      <c r="R3615" s="1">
        <v>5</v>
      </c>
      <c r="S3615" s="6"/>
      <c r="T3615" s="6"/>
      <c r="W3615" s="1"/>
      <c r="X3615" s="1"/>
      <c r="Y3615" s="1"/>
      <c r="AC3615" s="1"/>
      <c r="AF3615" s="1"/>
      <c r="AG3615" s="1"/>
    </row>
    <row r="3616" spans="1:33" hidden="1" x14ac:dyDescent="0.25">
      <c r="A3616" s="1">
        <v>16</v>
      </c>
      <c r="B3616" s="1">
        <v>2016</v>
      </c>
      <c r="C3616" s="1">
        <v>350430516</v>
      </c>
      <c r="D3616" s="44" t="s">
        <v>96</v>
      </c>
      <c r="E3616" s="20">
        <v>0.20071670000000003</v>
      </c>
      <c r="F3616" s="20">
        <v>0.18975700000000004</v>
      </c>
      <c r="G3616" s="20">
        <v>1.0959699999999999E-2</v>
      </c>
      <c r="H3616" s="20">
        <v>0</v>
      </c>
      <c r="I3616" s="20">
        <v>9.8333999999999991E-3</v>
      </c>
      <c r="J3616" s="20">
        <v>3.01E-5</v>
      </c>
      <c r="K3616" s="20">
        <v>0.19022930000000005</v>
      </c>
      <c r="L3616" s="20">
        <v>6.2390000000000004E-4</v>
      </c>
      <c r="M3616" s="20">
        <v>8.2635458333333352E-3</v>
      </c>
      <c r="N3616" s="1">
        <v>6</v>
      </c>
      <c r="O3616" s="5">
        <v>23.81</v>
      </c>
      <c r="P3616" s="5">
        <v>76.19</v>
      </c>
      <c r="Q3616" s="1">
        <v>5</v>
      </c>
      <c r="R3616" s="1">
        <v>16</v>
      </c>
      <c r="S3616" s="6">
        <v>163.70607469999999</v>
      </c>
      <c r="T3616" s="6">
        <v>163.70607469999999</v>
      </c>
      <c r="W3616" s="1"/>
      <c r="X3616" s="1"/>
      <c r="Y3616" s="1"/>
      <c r="AC3616" s="1"/>
      <c r="AF3616" s="1"/>
      <c r="AG3616" s="1"/>
    </row>
    <row r="3617" spans="1:33" hidden="1" x14ac:dyDescent="0.25">
      <c r="A3617" s="1">
        <v>19</v>
      </c>
      <c r="B3617" s="1">
        <v>2016</v>
      </c>
      <c r="C3617" s="1">
        <v>350440419</v>
      </c>
      <c r="D3617" s="44" t="s">
        <v>97</v>
      </c>
      <c r="E3617" s="20">
        <v>2.8974100000000003E-2</v>
      </c>
      <c r="F3617" s="20">
        <v>2.7536600000000001E-2</v>
      </c>
      <c r="G3617" s="20">
        <v>1.4374999999999998E-3</v>
      </c>
      <c r="H3617" s="20">
        <v>0</v>
      </c>
      <c r="I3617" s="20">
        <v>0</v>
      </c>
      <c r="J3617" s="20">
        <v>2.2220000000000003E-4</v>
      </c>
      <c r="K3617" s="20">
        <v>2.7987999999999999E-2</v>
      </c>
      <c r="L3617" s="20">
        <v>7.6390000000000008E-4</v>
      </c>
      <c r="M3617" s="20">
        <v>2.5955956250000002E-2</v>
      </c>
      <c r="N3617" s="1">
        <v>2</v>
      </c>
      <c r="O3617" s="5">
        <v>12.5</v>
      </c>
      <c r="P3617" s="5">
        <v>87.5</v>
      </c>
      <c r="Q3617" s="1">
        <v>2</v>
      </c>
      <c r="R3617" s="1">
        <v>14</v>
      </c>
      <c r="S3617" s="6">
        <v>589.84199999999998</v>
      </c>
      <c r="T3617" s="6">
        <v>589.84199999999998</v>
      </c>
      <c r="W3617" s="1"/>
      <c r="X3617" s="1"/>
      <c r="Y3617" s="1"/>
      <c r="AC3617" s="1"/>
      <c r="AF3617" s="1"/>
      <c r="AG3617" s="1"/>
    </row>
    <row r="3618" spans="1:33" hidden="1" x14ac:dyDescent="0.25">
      <c r="A3618" s="1">
        <v>14</v>
      </c>
      <c r="B3618" s="1">
        <v>2016</v>
      </c>
      <c r="C3618" s="1">
        <v>350450314</v>
      </c>
      <c r="D3618" s="44" t="s">
        <v>98</v>
      </c>
      <c r="E3618" s="20">
        <v>9.5105999999999996E-2</v>
      </c>
      <c r="F3618" s="20">
        <v>9.1328599999999996E-2</v>
      </c>
      <c r="G3618" s="20">
        <v>3.7773999999999998E-3</v>
      </c>
      <c r="H3618" s="20">
        <v>0.12</v>
      </c>
      <c r="I3618" s="20">
        <v>0</v>
      </c>
      <c r="J3618" s="20">
        <v>0</v>
      </c>
      <c r="K3618" s="20">
        <v>9.1314699999999999E-2</v>
      </c>
      <c r="L3618" s="20">
        <v>3.7912999999999996E-3</v>
      </c>
      <c r="M3618" s="20">
        <v>0</v>
      </c>
      <c r="N3618" s="1">
        <v>6</v>
      </c>
      <c r="O3618" s="5">
        <v>52.94</v>
      </c>
      <c r="P3618" s="5">
        <v>47.06</v>
      </c>
      <c r="Q3618" s="1">
        <v>9</v>
      </c>
      <c r="R3618" s="1">
        <v>8</v>
      </c>
      <c r="S3618" s="6"/>
      <c r="T3618" s="6"/>
      <c r="W3618" s="1"/>
      <c r="X3618" s="1"/>
      <c r="Y3618" s="1"/>
      <c r="AC3618" s="1"/>
      <c r="AF3618" s="1"/>
      <c r="AG3618" s="1"/>
    </row>
    <row r="3619" spans="1:33" hidden="1" x14ac:dyDescent="0.25">
      <c r="A3619" s="1">
        <v>17</v>
      </c>
      <c r="B3619" s="1">
        <v>2016</v>
      </c>
      <c r="C3619" s="1">
        <v>350450317</v>
      </c>
      <c r="D3619" s="44" t="s">
        <v>98</v>
      </c>
      <c r="E3619" s="20">
        <v>0.49664549999999996</v>
      </c>
      <c r="F3619" s="20">
        <v>0.37137289999999995</v>
      </c>
      <c r="G3619" s="20">
        <v>0.12527259999999998</v>
      </c>
      <c r="H3619" s="20">
        <v>0</v>
      </c>
      <c r="I3619" s="20">
        <v>0.22568520000000003</v>
      </c>
      <c r="J3619" s="20">
        <v>9.9034800000000006E-2</v>
      </c>
      <c r="K3619" s="20">
        <v>0.1499007</v>
      </c>
      <c r="L3619" s="20">
        <v>2.2024800000000001E-2</v>
      </c>
      <c r="M3619" s="20">
        <v>0.25339404980324076</v>
      </c>
      <c r="N3619" s="1">
        <v>20</v>
      </c>
      <c r="O3619" s="5">
        <v>35.29</v>
      </c>
      <c r="P3619" s="5">
        <v>64.709999999999994</v>
      </c>
      <c r="Q3619" s="1">
        <v>18</v>
      </c>
      <c r="R3619" s="1">
        <v>33</v>
      </c>
      <c r="S3619" s="6">
        <v>4283.509282</v>
      </c>
      <c r="T3619" s="6">
        <v>4283.509282</v>
      </c>
      <c r="W3619" s="1"/>
      <c r="X3619" s="1"/>
      <c r="Y3619" s="1"/>
      <c r="AC3619" s="1"/>
      <c r="AF3619" s="1"/>
      <c r="AG3619" s="1"/>
    </row>
    <row r="3620" spans="1:33" hidden="1" x14ac:dyDescent="0.25">
      <c r="A3620" s="1">
        <v>16</v>
      </c>
      <c r="B3620" s="1">
        <v>2016</v>
      </c>
      <c r="C3620" s="1">
        <v>350460216</v>
      </c>
      <c r="D3620" s="44" t="s">
        <v>99</v>
      </c>
      <c r="E3620" s="20">
        <v>0.2223493</v>
      </c>
      <c r="F3620" s="20">
        <v>0.1764444</v>
      </c>
      <c r="G3620" s="20">
        <v>4.5904899999999998E-2</v>
      </c>
      <c r="H3620" s="20">
        <v>0</v>
      </c>
      <c r="I3620" s="20">
        <v>3.2814900000000001E-2</v>
      </c>
      <c r="J3620" s="20">
        <v>3.6186E-3</v>
      </c>
      <c r="K3620" s="20">
        <v>0.1765833</v>
      </c>
      <c r="L3620" s="20">
        <v>9.3325000000000005E-3</v>
      </c>
      <c r="M3620" s="20">
        <v>4.4845609374999998E-2</v>
      </c>
      <c r="N3620" s="1">
        <v>1</v>
      </c>
      <c r="O3620" s="5">
        <v>10.81</v>
      </c>
      <c r="P3620" s="5">
        <v>89.19</v>
      </c>
      <c r="Q3620" s="1">
        <v>4</v>
      </c>
      <c r="R3620" s="1">
        <v>33</v>
      </c>
      <c r="S3620" s="6">
        <v>813.51378</v>
      </c>
      <c r="T3620" s="6">
        <v>813.51378</v>
      </c>
      <c r="W3620" s="1"/>
      <c r="X3620" s="1"/>
      <c r="Y3620" s="1"/>
      <c r="AC3620" s="1"/>
      <c r="AF3620" s="1"/>
      <c r="AG3620" s="1"/>
    </row>
    <row r="3621" spans="1:33" hidden="1" x14ac:dyDescent="0.25">
      <c r="A3621" s="1">
        <v>16</v>
      </c>
      <c r="B3621" s="1">
        <v>2016</v>
      </c>
      <c r="C3621" s="1">
        <v>350470116</v>
      </c>
      <c r="D3621" s="44" t="s">
        <v>100</v>
      </c>
      <c r="E3621" s="20">
        <v>1.34585E-2</v>
      </c>
      <c r="F3621" s="20">
        <v>0</v>
      </c>
      <c r="G3621" s="20">
        <v>1.34585E-2</v>
      </c>
      <c r="H3621" s="20">
        <v>0</v>
      </c>
      <c r="I3621" s="20">
        <v>1.34354E-2</v>
      </c>
      <c r="J3621" s="20">
        <v>2.3099999999999999E-5</v>
      </c>
      <c r="K3621" s="20">
        <v>0</v>
      </c>
      <c r="L3621" s="20">
        <v>0</v>
      </c>
      <c r="M3621" s="20">
        <v>8.7939075520833323E-3</v>
      </c>
      <c r="N3621" s="1">
        <v>0</v>
      </c>
      <c r="O3621" s="5">
        <v>0</v>
      </c>
      <c r="P3621" s="5">
        <v>100</v>
      </c>
      <c r="Q3621" s="1">
        <v>0</v>
      </c>
      <c r="R3621" s="1">
        <v>8</v>
      </c>
      <c r="S3621" s="6">
        <v>86.994</v>
      </c>
      <c r="T3621" s="6">
        <v>86.994</v>
      </c>
      <c r="W3621" s="1"/>
      <c r="X3621" s="1"/>
      <c r="Y3621" s="1"/>
      <c r="AC3621" s="1"/>
      <c r="AF3621" s="1"/>
      <c r="AG3621" s="1"/>
    </row>
    <row r="3622" spans="1:33" hidden="1" x14ac:dyDescent="0.25">
      <c r="A3622" s="1">
        <v>15</v>
      </c>
      <c r="B3622" s="1">
        <v>2016</v>
      </c>
      <c r="C3622" s="1">
        <v>350480015</v>
      </c>
      <c r="D3622" s="44" t="s">
        <v>101</v>
      </c>
      <c r="E3622" s="20">
        <v>1.6817499999999999E-2</v>
      </c>
      <c r="F3622" s="20">
        <v>2.1875000000000002E-3</v>
      </c>
      <c r="G3622" s="20">
        <v>1.4630000000000001E-2</v>
      </c>
      <c r="H3622" s="20">
        <v>0</v>
      </c>
      <c r="I3622" s="20">
        <v>1.1993E-2</v>
      </c>
      <c r="J3622" s="20">
        <v>1.1774000000000001E-3</v>
      </c>
      <c r="K3622" s="20">
        <v>2.1991000000000003E-3</v>
      </c>
      <c r="L3622" s="20">
        <v>1.4480000000000001E-3</v>
      </c>
      <c r="M3622" s="20">
        <v>2.1867187499999999E-2</v>
      </c>
      <c r="N3622" s="1">
        <v>2</v>
      </c>
      <c r="O3622" s="5">
        <v>8.33</v>
      </c>
      <c r="P3622" s="5">
        <v>91.67</v>
      </c>
      <c r="Q3622" s="1">
        <v>1</v>
      </c>
      <c r="R3622" s="1">
        <v>11</v>
      </c>
      <c r="S3622" s="6">
        <v>432.13195439999998</v>
      </c>
      <c r="T3622" s="6">
        <v>432.13195439999998</v>
      </c>
      <c r="W3622" s="1"/>
      <c r="X3622" s="1"/>
      <c r="Y3622" s="1"/>
      <c r="AC3622" s="1"/>
      <c r="AF3622" s="1"/>
      <c r="AG3622" s="1"/>
    </row>
    <row r="3623" spans="1:33" hidden="1" x14ac:dyDescent="0.25">
      <c r="A3623" s="1">
        <v>18</v>
      </c>
      <c r="B3623" s="1">
        <v>2016</v>
      </c>
      <c r="C3623" s="1">
        <v>350480018</v>
      </c>
      <c r="D3623" s="44" t="s">
        <v>101</v>
      </c>
      <c r="E3623" s="20">
        <v>2.3841999999999999E-3</v>
      </c>
      <c r="F3623" s="20">
        <v>2.3841999999999999E-3</v>
      </c>
      <c r="G3623" s="20">
        <v>0</v>
      </c>
      <c r="H3623" s="20">
        <v>0</v>
      </c>
      <c r="I3623" s="20">
        <v>0</v>
      </c>
      <c r="J3623" s="20">
        <v>0</v>
      </c>
      <c r="K3623" s="20">
        <v>2.3841999999999999E-3</v>
      </c>
      <c r="L3623" s="20">
        <v>0</v>
      </c>
      <c r="M3623" s="20">
        <v>0</v>
      </c>
      <c r="N3623" s="1">
        <v>1</v>
      </c>
      <c r="O3623" s="5">
        <v>100</v>
      </c>
      <c r="P3623" s="5">
        <v>0</v>
      </c>
      <c r="Q3623" s="1">
        <v>2</v>
      </c>
      <c r="R3623" s="1">
        <v>0</v>
      </c>
      <c r="S3623" s="6"/>
      <c r="T3623" s="6"/>
      <c r="W3623" s="1"/>
      <c r="X3623" s="1"/>
      <c r="Y3623" s="1"/>
      <c r="AC3623" s="1"/>
      <c r="AF3623" s="1"/>
      <c r="AG3623" s="1"/>
    </row>
    <row r="3624" spans="1:33" hidden="1" x14ac:dyDescent="0.25">
      <c r="A3624" s="1">
        <v>2</v>
      </c>
      <c r="B3624" s="1">
        <v>2016</v>
      </c>
      <c r="C3624" s="1">
        <v>35049092</v>
      </c>
      <c r="D3624" s="44" t="s">
        <v>102</v>
      </c>
      <c r="E3624" s="20">
        <v>2.6611E-3</v>
      </c>
      <c r="F3624" s="20">
        <v>9.1580000000000003E-4</v>
      </c>
      <c r="G3624" s="20">
        <v>1.7453E-3</v>
      </c>
      <c r="H3624" s="20">
        <v>0.03</v>
      </c>
      <c r="I3624" s="20">
        <v>8.3330000000000003E-4</v>
      </c>
      <c r="J3624" s="20">
        <v>8.7730000000000002E-4</v>
      </c>
      <c r="K3624" s="20">
        <v>8.4499999999999994E-5</v>
      </c>
      <c r="L3624" s="20">
        <v>8.6599999999999991E-4</v>
      </c>
      <c r="M3624" s="20">
        <v>2.1058671875000001E-2</v>
      </c>
      <c r="N3624" s="1">
        <v>11</v>
      </c>
      <c r="O3624" s="5">
        <v>60</v>
      </c>
      <c r="P3624" s="5">
        <v>40</v>
      </c>
      <c r="Q3624" s="1">
        <v>6</v>
      </c>
      <c r="R3624" s="1">
        <v>4</v>
      </c>
      <c r="S3624" s="6">
        <v>383.5516212</v>
      </c>
      <c r="T3624" s="6">
        <v>383.5516212</v>
      </c>
      <c r="W3624" s="1"/>
      <c r="X3624" s="1"/>
      <c r="Y3624" s="1"/>
      <c r="AC3624" s="1"/>
      <c r="AF3624" s="1"/>
      <c r="AG3624" s="1"/>
    </row>
    <row r="3625" spans="1:33" hidden="1" x14ac:dyDescent="0.25">
      <c r="A3625" s="1">
        <v>14</v>
      </c>
      <c r="B3625" s="1">
        <v>2016</v>
      </c>
      <c r="C3625" s="1">
        <v>350500514</v>
      </c>
      <c r="D3625" s="44" t="s">
        <v>103</v>
      </c>
      <c r="E3625" s="20">
        <v>4.0232000000000002E-3</v>
      </c>
      <c r="F3625" s="20">
        <v>0</v>
      </c>
      <c r="G3625" s="20">
        <v>4.0232000000000002E-3</v>
      </c>
      <c r="H3625" s="20">
        <v>0</v>
      </c>
      <c r="I3625" s="20">
        <v>3.9537000000000001E-3</v>
      </c>
      <c r="J3625" s="20">
        <v>0</v>
      </c>
      <c r="K3625" s="20">
        <v>0</v>
      </c>
      <c r="L3625" s="20">
        <v>6.9499999999999995E-5</v>
      </c>
      <c r="M3625" s="20">
        <v>6.2657880208333329E-3</v>
      </c>
      <c r="N3625" s="1">
        <v>0</v>
      </c>
      <c r="O3625" s="5">
        <v>0</v>
      </c>
      <c r="P3625" s="5">
        <v>100</v>
      </c>
      <c r="Q3625" s="1">
        <v>0</v>
      </c>
      <c r="R3625" s="1">
        <v>3</v>
      </c>
      <c r="S3625" s="6">
        <v>99.057901169999994</v>
      </c>
      <c r="T3625" s="6">
        <v>99.057901169999994</v>
      </c>
      <c r="W3625" s="1"/>
      <c r="X3625" s="1"/>
      <c r="Y3625" s="1"/>
      <c r="AC3625" s="1"/>
      <c r="AF3625" s="1"/>
      <c r="AG3625" s="1"/>
    </row>
    <row r="3626" spans="1:33" hidden="1" x14ac:dyDescent="0.25">
      <c r="A3626" s="1">
        <v>19</v>
      </c>
      <c r="B3626" s="1">
        <v>2016</v>
      </c>
      <c r="C3626" s="1">
        <v>350510419</v>
      </c>
      <c r="D3626" s="44" t="s">
        <v>104</v>
      </c>
      <c r="E3626" s="20">
        <v>5.2254599999999998E-2</v>
      </c>
      <c r="F3626" s="20">
        <v>4.9892300000000001E-2</v>
      </c>
      <c r="G3626" s="20">
        <v>2.3623000000000003E-3</v>
      </c>
      <c r="H3626" s="20">
        <v>0</v>
      </c>
      <c r="I3626" s="20">
        <v>0</v>
      </c>
      <c r="J3626" s="20">
        <v>9.8030000000000014E-4</v>
      </c>
      <c r="K3626" s="20">
        <v>4.9892300000000001E-2</v>
      </c>
      <c r="L3626" s="20">
        <v>1.3820000000000002E-3</v>
      </c>
      <c r="M3626" s="20">
        <v>1.8234375000000001E-2</v>
      </c>
      <c r="N3626" s="1">
        <v>1</v>
      </c>
      <c r="O3626" s="5">
        <v>12.12</v>
      </c>
      <c r="P3626" s="5">
        <v>87.88</v>
      </c>
      <c r="Q3626" s="1">
        <v>4</v>
      </c>
      <c r="R3626" s="1">
        <v>29</v>
      </c>
      <c r="S3626" s="6">
        <v>328.32</v>
      </c>
      <c r="T3626" s="6">
        <v>328.32</v>
      </c>
      <c r="W3626" s="1"/>
      <c r="X3626" s="1"/>
      <c r="Y3626" s="1"/>
      <c r="AC3626" s="1"/>
      <c r="AF3626" s="1"/>
      <c r="AG3626" s="1"/>
    </row>
    <row r="3627" spans="1:33" hidden="1" x14ac:dyDescent="0.25">
      <c r="A3627" s="1">
        <v>13</v>
      </c>
      <c r="B3627" s="1">
        <v>2016</v>
      </c>
      <c r="C3627" s="1">
        <v>350520313</v>
      </c>
      <c r="D3627" s="44" t="s">
        <v>105</v>
      </c>
      <c r="E3627" s="20">
        <v>0.60557759999999994</v>
      </c>
      <c r="F3627" s="20">
        <v>0.30502489999999999</v>
      </c>
      <c r="G3627" s="20">
        <v>0.30055269999999989</v>
      </c>
      <c r="H3627" s="20">
        <v>0</v>
      </c>
      <c r="I3627" s="20">
        <v>7.7527799999999994E-2</v>
      </c>
      <c r="J3627" s="20">
        <v>0.162909</v>
      </c>
      <c r="K3627" s="20">
        <v>0.35393560000000002</v>
      </c>
      <c r="L3627" s="20">
        <v>1.12052E-2</v>
      </c>
      <c r="M3627" s="20">
        <v>0.10073447916666667</v>
      </c>
      <c r="N3627" s="1">
        <v>3</v>
      </c>
      <c r="O3627" s="5">
        <v>39.06</v>
      </c>
      <c r="P3627" s="5">
        <v>60.94</v>
      </c>
      <c r="Q3627" s="1">
        <v>25</v>
      </c>
      <c r="R3627" s="1">
        <v>39</v>
      </c>
      <c r="S3627" s="6">
        <v>1737.67464</v>
      </c>
      <c r="T3627" s="6">
        <v>1737.67464</v>
      </c>
      <c r="W3627" s="1"/>
      <c r="X3627" s="1"/>
      <c r="Y3627" s="1"/>
      <c r="AC3627" s="1"/>
      <c r="AF3627" s="1"/>
      <c r="AG3627" s="1"/>
    </row>
    <row r="3628" spans="1:33" hidden="1" x14ac:dyDescent="0.25">
      <c r="A3628" s="1">
        <v>10</v>
      </c>
      <c r="B3628" s="1">
        <v>2016</v>
      </c>
      <c r="C3628" s="1">
        <v>350530210</v>
      </c>
      <c r="D3628" s="44" t="s">
        <v>106</v>
      </c>
      <c r="E3628" s="20">
        <v>0</v>
      </c>
      <c r="F3628" s="20">
        <v>0</v>
      </c>
      <c r="G3628" s="20">
        <v>0</v>
      </c>
      <c r="H3628" s="20">
        <v>0</v>
      </c>
      <c r="I3628" s="20">
        <v>0</v>
      </c>
      <c r="J3628" s="20">
        <v>0</v>
      </c>
      <c r="K3628" s="20">
        <v>0</v>
      </c>
      <c r="L3628" s="20">
        <v>0</v>
      </c>
      <c r="M3628" s="20">
        <v>0</v>
      </c>
      <c r="N3628" s="1">
        <v>0</v>
      </c>
      <c r="O3628" s="5">
        <v>0</v>
      </c>
      <c r="P3628" s="5">
        <v>0</v>
      </c>
      <c r="Q3628" s="1">
        <v>0</v>
      </c>
      <c r="R3628" s="1">
        <v>0</v>
      </c>
      <c r="S3628" s="6"/>
      <c r="T3628" s="6"/>
      <c r="W3628" s="1"/>
      <c r="X3628" s="1"/>
      <c r="Y3628" s="1"/>
      <c r="AC3628" s="1"/>
      <c r="AF3628" s="1"/>
      <c r="AG3628" s="1"/>
    </row>
    <row r="3629" spans="1:33" hidden="1" x14ac:dyDescent="0.25">
      <c r="A3629" s="1">
        <v>13</v>
      </c>
      <c r="B3629" s="1">
        <v>2016</v>
      </c>
      <c r="C3629" s="1">
        <v>350530213</v>
      </c>
      <c r="D3629" s="44" t="s">
        <v>106</v>
      </c>
      <c r="E3629" s="20">
        <v>4.2510173999999994</v>
      </c>
      <c r="F3629" s="20">
        <v>4.2435004999999997</v>
      </c>
      <c r="G3629" s="20">
        <v>7.5169000000000008E-3</v>
      </c>
      <c r="H3629" s="20">
        <v>0</v>
      </c>
      <c r="I3629" s="20">
        <v>0</v>
      </c>
      <c r="J3629" s="20">
        <v>4.2324358999999996</v>
      </c>
      <c r="K3629" s="20">
        <v>0</v>
      </c>
      <c r="L3629" s="20">
        <v>1.8581500000000001E-2</v>
      </c>
      <c r="M3629" s="20">
        <v>0.10662762731481482</v>
      </c>
      <c r="N3629" s="1">
        <v>4</v>
      </c>
      <c r="O3629" s="5">
        <v>40</v>
      </c>
      <c r="P3629" s="5">
        <v>60</v>
      </c>
      <c r="Q3629" s="1">
        <v>6</v>
      </c>
      <c r="R3629" s="1">
        <v>9</v>
      </c>
      <c r="S3629" s="6">
        <v>1920.4559999999999</v>
      </c>
      <c r="T3629" s="6">
        <v>537.72767999999996</v>
      </c>
      <c r="W3629" s="1"/>
      <c r="X3629" s="1"/>
      <c r="Y3629" s="1"/>
      <c r="AC3629" s="1"/>
      <c r="AF3629" s="1"/>
      <c r="AG3629" s="1"/>
    </row>
    <row r="3630" spans="1:33" hidden="1" x14ac:dyDescent="0.25">
      <c r="A3630" s="1">
        <v>11</v>
      </c>
      <c r="B3630" s="1">
        <v>2016</v>
      </c>
      <c r="C3630" s="1">
        <v>350535111</v>
      </c>
      <c r="D3630" s="44" t="s">
        <v>107</v>
      </c>
      <c r="E3630" s="20">
        <v>8.2664999999999995E-3</v>
      </c>
      <c r="F3630" s="20">
        <v>6.7571999999999997E-3</v>
      </c>
      <c r="G3630" s="20">
        <v>1.5093000000000001E-3</v>
      </c>
      <c r="H3630" s="20">
        <v>0</v>
      </c>
      <c r="I3630" s="20">
        <v>7.1815000000000004E-3</v>
      </c>
      <c r="J3630" s="20">
        <v>0</v>
      </c>
      <c r="K3630" s="20">
        <v>1.0283E-3</v>
      </c>
      <c r="L3630" s="20">
        <v>5.6699999999999996E-5</v>
      </c>
      <c r="M3630" s="20">
        <v>5.4244945312499999E-3</v>
      </c>
      <c r="N3630" s="1">
        <v>9</v>
      </c>
      <c r="O3630" s="5">
        <v>95.65</v>
      </c>
      <c r="P3630" s="5">
        <v>4.3499999999999996</v>
      </c>
      <c r="Q3630" s="1">
        <v>22</v>
      </c>
      <c r="R3630" s="1">
        <v>1</v>
      </c>
      <c r="S3630" s="6">
        <v>52.250984889999998</v>
      </c>
      <c r="T3630" s="6">
        <v>0</v>
      </c>
      <c r="W3630" s="1"/>
      <c r="X3630" s="1"/>
      <c r="Y3630" s="1"/>
      <c r="AC3630" s="1"/>
      <c r="AF3630" s="1"/>
      <c r="AG3630" s="1"/>
    </row>
    <row r="3631" spans="1:33" hidden="1" x14ac:dyDescent="0.25">
      <c r="A3631" s="1">
        <v>11</v>
      </c>
      <c r="B3631" s="1">
        <v>2016</v>
      </c>
      <c r="C3631" s="1">
        <v>350540111</v>
      </c>
      <c r="D3631" s="44" t="s">
        <v>108</v>
      </c>
      <c r="E3631" s="20">
        <v>3.6860000000000001E-4</v>
      </c>
      <c r="F3631" s="20">
        <v>5.6700000000000003E-5</v>
      </c>
      <c r="G3631" s="20">
        <v>3.1189999999999999E-4</v>
      </c>
      <c r="H3631" s="20">
        <v>0.01</v>
      </c>
      <c r="I3631" s="20">
        <v>0</v>
      </c>
      <c r="J3631" s="20">
        <v>1.638E-4</v>
      </c>
      <c r="K3631" s="20">
        <v>0</v>
      </c>
      <c r="L3631" s="20">
        <v>2.0479999999999999E-4</v>
      </c>
      <c r="M3631" s="20">
        <v>8.3336914062499996E-3</v>
      </c>
      <c r="N3631" s="1">
        <v>3</v>
      </c>
      <c r="O3631" s="5">
        <v>25</v>
      </c>
      <c r="P3631" s="5">
        <v>75</v>
      </c>
      <c r="Q3631" s="1">
        <v>1</v>
      </c>
      <c r="R3631" s="1">
        <v>3</v>
      </c>
      <c r="S3631" s="6">
        <v>115.4481713</v>
      </c>
      <c r="T3631" s="6">
        <v>115.4481713</v>
      </c>
      <c r="W3631" s="1"/>
      <c r="X3631" s="1"/>
      <c r="Y3631" s="1"/>
      <c r="AC3631" s="1"/>
      <c r="AF3631" s="1"/>
      <c r="AG3631" s="1"/>
    </row>
    <row r="3632" spans="1:33" hidden="1" x14ac:dyDescent="0.25">
      <c r="A3632" s="1">
        <v>12</v>
      </c>
      <c r="B3632" s="1">
        <v>2016</v>
      </c>
      <c r="C3632" s="1">
        <v>350550012</v>
      </c>
      <c r="D3632" s="44" t="s">
        <v>109</v>
      </c>
      <c r="E3632" s="20">
        <v>3.0746902000000005</v>
      </c>
      <c r="F3632" s="20">
        <v>2.2373017999999991</v>
      </c>
      <c r="G3632" s="20">
        <v>0.83738840000000148</v>
      </c>
      <c r="H3632" s="20">
        <v>1.32</v>
      </c>
      <c r="I3632" s="20">
        <v>0.60581020000000019</v>
      </c>
      <c r="J3632" s="20">
        <v>9.1988300000000009E-2</v>
      </c>
      <c r="K3632" s="20">
        <v>2.2932682999999998</v>
      </c>
      <c r="L3632" s="20">
        <v>8.3623400000000001E-2</v>
      </c>
      <c r="M3632" s="20">
        <v>0.39148058780671297</v>
      </c>
      <c r="N3632" s="1">
        <v>87</v>
      </c>
      <c r="O3632" s="5">
        <v>48.05</v>
      </c>
      <c r="P3632" s="5">
        <v>51.95</v>
      </c>
      <c r="Q3632" s="1">
        <v>148</v>
      </c>
      <c r="R3632" s="1">
        <v>160</v>
      </c>
      <c r="S3632" s="6">
        <v>6279.8760000000002</v>
      </c>
      <c r="T3632" s="6">
        <v>6279.8760000000002</v>
      </c>
      <c r="W3632" s="1"/>
      <c r="X3632" s="1"/>
      <c r="Y3632" s="1"/>
      <c r="AC3632" s="1"/>
      <c r="AF3632" s="1"/>
      <c r="AG3632" s="1"/>
    </row>
    <row r="3633" spans="1:33" hidden="1" x14ac:dyDescent="0.25">
      <c r="A3633" s="1">
        <v>15</v>
      </c>
      <c r="B3633" s="1">
        <v>2016</v>
      </c>
      <c r="C3633" s="1">
        <v>350550015</v>
      </c>
      <c r="D3633" s="44" t="s">
        <v>109</v>
      </c>
      <c r="E3633" s="20">
        <v>5.7855700000000003E-2</v>
      </c>
      <c r="F3633" s="20">
        <v>5.7508500000000004E-2</v>
      </c>
      <c r="G3633" s="20">
        <v>3.4719999999999998E-4</v>
      </c>
      <c r="H3633" s="20">
        <v>0</v>
      </c>
      <c r="I3633" s="20">
        <v>0</v>
      </c>
      <c r="J3633" s="20">
        <v>3.4719999999999998E-4</v>
      </c>
      <c r="K3633" s="20">
        <v>5.7508500000000004E-2</v>
      </c>
      <c r="L3633" s="20">
        <v>0</v>
      </c>
      <c r="M3633" s="20">
        <v>0</v>
      </c>
      <c r="N3633" s="1">
        <v>2</v>
      </c>
      <c r="O3633" s="5">
        <v>91.67</v>
      </c>
      <c r="P3633" s="5">
        <v>8.33</v>
      </c>
      <c r="Q3633" s="1">
        <v>11</v>
      </c>
      <c r="R3633" s="1">
        <v>1</v>
      </c>
      <c r="S3633" s="6"/>
      <c r="T3633" s="6"/>
      <c r="W3633" s="1"/>
      <c r="X3633" s="1"/>
      <c r="Y3633" s="1"/>
      <c r="AC3633" s="1"/>
      <c r="AF3633" s="1"/>
      <c r="AG3633" s="1"/>
    </row>
    <row r="3634" spans="1:33" hidden="1" x14ac:dyDescent="0.25">
      <c r="A3634" s="1">
        <v>9</v>
      </c>
      <c r="B3634" s="1">
        <v>2016</v>
      </c>
      <c r="C3634" s="1">
        <v>35056099</v>
      </c>
      <c r="D3634" s="44" t="s">
        <v>110</v>
      </c>
      <c r="E3634" s="20">
        <v>0.14761599999999997</v>
      </c>
      <c r="F3634" s="20">
        <v>7.3548600000000006E-2</v>
      </c>
      <c r="G3634" s="20">
        <v>7.4067399999999978E-2</v>
      </c>
      <c r="H3634" s="20">
        <v>0.01</v>
      </c>
      <c r="I3634" s="20">
        <v>0</v>
      </c>
      <c r="J3634" s="20">
        <v>6.9675899999999999E-2</v>
      </c>
      <c r="K3634" s="20">
        <v>7.2717599999999993E-2</v>
      </c>
      <c r="L3634" s="20">
        <v>5.2225000000000006E-3</v>
      </c>
      <c r="M3634" s="20">
        <v>9.2801248846064818E-2</v>
      </c>
      <c r="N3634" s="1">
        <v>1</v>
      </c>
      <c r="O3634" s="5">
        <v>29.63</v>
      </c>
      <c r="P3634" s="5">
        <v>70.37</v>
      </c>
      <c r="Q3634" s="1">
        <v>8</v>
      </c>
      <c r="R3634" s="1">
        <v>19</v>
      </c>
      <c r="S3634" s="6">
        <v>1686.366</v>
      </c>
      <c r="T3634" s="6">
        <v>13.490928</v>
      </c>
      <c r="W3634" s="1"/>
      <c r="X3634" s="1"/>
      <c r="Y3634" s="1"/>
      <c r="AC3634" s="1"/>
      <c r="AF3634" s="1"/>
      <c r="AG3634" s="1"/>
    </row>
    <row r="3635" spans="1:33" hidden="1" x14ac:dyDescent="0.25">
      <c r="A3635" s="1">
        <v>6</v>
      </c>
      <c r="B3635" s="1">
        <v>2016</v>
      </c>
      <c r="C3635" s="1">
        <v>35057086</v>
      </c>
      <c r="D3635" s="44" t="s">
        <v>111</v>
      </c>
      <c r="E3635" s="20">
        <v>0.12172199999999997</v>
      </c>
      <c r="F3635" s="20">
        <v>6.1474799999999996E-2</v>
      </c>
      <c r="G3635" s="20">
        <v>6.024719999999998E-2</v>
      </c>
      <c r="H3635" s="20">
        <v>0</v>
      </c>
      <c r="I3635" s="20">
        <v>4.1666700000000001E-2</v>
      </c>
      <c r="J3635" s="20">
        <v>2.6843600000000009E-2</v>
      </c>
      <c r="K3635" s="20">
        <v>1.273E-4</v>
      </c>
      <c r="L3635" s="20">
        <v>5.3084399999999983E-2</v>
      </c>
      <c r="M3635" s="20">
        <v>0.88932958333333334</v>
      </c>
      <c r="N3635" s="1">
        <v>6</v>
      </c>
      <c r="O3635" s="5">
        <v>10.24</v>
      </c>
      <c r="P3635" s="5">
        <v>89.76</v>
      </c>
      <c r="Q3635" s="1">
        <v>13</v>
      </c>
      <c r="R3635" s="1">
        <v>114</v>
      </c>
      <c r="S3635" s="6">
        <v>10439.624620000001</v>
      </c>
      <c r="T3635" s="6">
        <v>3967.0573570000001</v>
      </c>
      <c r="W3635" s="1"/>
      <c r="X3635" s="1"/>
      <c r="Y3635" s="1"/>
      <c r="AC3635" s="1"/>
      <c r="AF3635" s="1"/>
      <c r="AG3635" s="1"/>
    </row>
    <row r="3636" spans="1:33" hidden="1" x14ac:dyDescent="0.25">
      <c r="A3636" s="1">
        <v>21</v>
      </c>
      <c r="B3636" s="1">
        <v>2016</v>
      </c>
      <c r="C3636" s="1">
        <v>350580721</v>
      </c>
      <c r="D3636" s="44" t="s">
        <v>112</v>
      </c>
      <c r="E3636" s="20">
        <v>0.12868160000000001</v>
      </c>
      <c r="F3636" s="20">
        <v>4.0658200000000005E-2</v>
      </c>
      <c r="G3636" s="20">
        <v>8.8023399999999988E-2</v>
      </c>
      <c r="H3636" s="20">
        <v>0</v>
      </c>
      <c r="I3636" s="20">
        <v>4.1635499999999999E-2</v>
      </c>
      <c r="J3636" s="20">
        <v>3.8370000000000001E-2</v>
      </c>
      <c r="K3636" s="20">
        <v>3.3022599999999999E-2</v>
      </c>
      <c r="L3636" s="20">
        <v>1.5653500000000011E-2</v>
      </c>
      <c r="M3636" s="20">
        <v>5.401784152314814E-2</v>
      </c>
      <c r="N3636" s="1">
        <v>6</v>
      </c>
      <c r="O3636" s="5">
        <v>3.82</v>
      </c>
      <c r="P3636" s="5">
        <v>96.18</v>
      </c>
      <c r="Q3636" s="1">
        <v>6</v>
      </c>
      <c r="R3636" s="1">
        <v>151</v>
      </c>
      <c r="S3636" s="6">
        <v>952.78305680000005</v>
      </c>
      <c r="T3636" s="6">
        <v>952.78305680000005</v>
      </c>
      <c r="W3636" s="1"/>
      <c r="X3636" s="1"/>
      <c r="Y3636" s="1"/>
      <c r="AC3636" s="1"/>
      <c r="AF3636" s="1"/>
      <c r="AG3636" s="1"/>
    </row>
    <row r="3637" spans="1:33" hidden="1" x14ac:dyDescent="0.25">
      <c r="A3637" s="1">
        <v>4</v>
      </c>
      <c r="B3637" s="1">
        <v>2016</v>
      </c>
      <c r="C3637" s="1">
        <v>35059064</v>
      </c>
      <c r="D3637" s="44" t="s">
        <v>113</v>
      </c>
      <c r="E3637" s="20">
        <v>3.7666599999999995E-2</v>
      </c>
      <c r="F3637" s="20">
        <v>3.6039199999999993E-2</v>
      </c>
      <c r="G3637" s="20">
        <v>1.6274E-3</v>
      </c>
      <c r="H3637" s="20">
        <v>0</v>
      </c>
      <c r="I3637" s="20">
        <v>0</v>
      </c>
      <c r="J3637" s="20">
        <v>1.3056000000000001E-3</v>
      </c>
      <c r="K3637" s="20">
        <v>3.4042999999999997E-2</v>
      </c>
      <c r="L3637" s="20">
        <v>2.3180000000000002E-3</v>
      </c>
      <c r="M3637" s="20">
        <v>0</v>
      </c>
      <c r="N3637" s="1">
        <v>7</v>
      </c>
      <c r="O3637" s="5">
        <v>78.95</v>
      </c>
      <c r="P3637" s="5">
        <v>21.05</v>
      </c>
      <c r="Q3637" s="1">
        <v>15</v>
      </c>
      <c r="R3637" s="1">
        <v>4</v>
      </c>
      <c r="S3637" s="6"/>
      <c r="T3637" s="6"/>
      <c r="W3637" s="1"/>
      <c r="X3637" s="1"/>
      <c r="Y3637" s="1"/>
      <c r="AC3637" s="1"/>
      <c r="AF3637" s="1"/>
      <c r="AG3637" s="1"/>
    </row>
    <row r="3638" spans="1:33" hidden="1" x14ac:dyDescent="0.25">
      <c r="A3638" s="1">
        <v>8</v>
      </c>
      <c r="B3638" s="1">
        <v>2016</v>
      </c>
      <c r="C3638" s="1">
        <v>35059068</v>
      </c>
      <c r="D3638" s="44" t="s">
        <v>113</v>
      </c>
      <c r="E3638" s="20">
        <v>0.69964669999999973</v>
      </c>
      <c r="F3638" s="20">
        <v>0.51261979999999974</v>
      </c>
      <c r="G3638" s="20">
        <v>0.1870269</v>
      </c>
      <c r="H3638" s="20">
        <v>7.0000000000000007E-2</v>
      </c>
      <c r="I3638" s="20">
        <v>0.22340560000000004</v>
      </c>
      <c r="J3638" s="20">
        <v>3.80039E-2</v>
      </c>
      <c r="K3638" s="20">
        <v>0.41402499999999987</v>
      </c>
      <c r="L3638" s="20">
        <v>2.421220000000001E-2</v>
      </c>
      <c r="M3638" s="20">
        <v>0.15835185070833335</v>
      </c>
      <c r="N3638" s="1">
        <v>59</v>
      </c>
      <c r="O3638" s="5">
        <v>47.6</v>
      </c>
      <c r="P3638" s="5">
        <v>52.4</v>
      </c>
      <c r="Q3638" s="1">
        <v>129</v>
      </c>
      <c r="R3638" s="1">
        <v>142</v>
      </c>
      <c r="S3638" s="6">
        <v>2856.67452</v>
      </c>
      <c r="T3638" s="6">
        <v>2856.67452</v>
      </c>
      <c r="W3638" s="1"/>
      <c r="X3638" s="1"/>
      <c r="Y3638" s="1"/>
      <c r="AC3638" s="1"/>
      <c r="AF3638" s="1"/>
      <c r="AG3638" s="1"/>
    </row>
    <row r="3639" spans="1:33" hidden="1" x14ac:dyDescent="0.25">
      <c r="A3639" s="1">
        <v>13</v>
      </c>
      <c r="B3639" s="1">
        <v>2016</v>
      </c>
      <c r="C3639" s="1">
        <v>350600313</v>
      </c>
      <c r="D3639" s="44" t="s">
        <v>114</v>
      </c>
      <c r="E3639" s="20">
        <v>0.21820589999999965</v>
      </c>
      <c r="F3639" s="20">
        <v>1.58364E-2</v>
      </c>
      <c r="G3639" s="20">
        <v>0.20236949999999965</v>
      </c>
      <c r="H3639" s="20">
        <v>0</v>
      </c>
      <c r="I3639" s="20">
        <v>2.35011E-2</v>
      </c>
      <c r="J3639" s="20">
        <v>7.9864600000000008E-2</v>
      </c>
      <c r="K3639" s="20">
        <v>6.6955999999999986E-3</v>
      </c>
      <c r="L3639" s="20">
        <v>0.10814459999999987</v>
      </c>
      <c r="M3639" s="20">
        <v>1.2209110046145835</v>
      </c>
      <c r="N3639" s="1">
        <v>5</v>
      </c>
      <c r="O3639" s="5">
        <v>1.95</v>
      </c>
      <c r="P3639" s="5">
        <v>98.05</v>
      </c>
      <c r="Q3639" s="1">
        <v>7</v>
      </c>
      <c r="R3639" s="1">
        <v>352</v>
      </c>
      <c r="S3639" s="6">
        <v>19220.014800000001</v>
      </c>
      <c r="T3639" s="6">
        <v>2114.2016279999998</v>
      </c>
      <c r="W3639" s="1"/>
      <c r="X3639" s="1"/>
      <c r="Y3639" s="1"/>
      <c r="AC3639" s="1"/>
      <c r="AF3639" s="1"/>
      <c r="AG3639" s="1"/>
    </row>
    <row r="3640" spans="1:33" hidden="1" x14ac:dyDescent="0.25">
      <c r="A3640" s="1">
        <v>16</v>
      </c>
      <c r="B3640" s="1">
        <v>2016</v>
      </c>
      <c r="C3640" s="1">
        <v>350600316</v>
      </c>
      <c r="D3640" s="44" t="s">
        <v>114</v>
      </c>
      <c r="E3640" s="20">
        <v>0.54352689999999992</v>
      </c>
      <c r="F3640" s="20">
        <v>0.51667639999999992</v>
      </c>
      <c r="G3640" s="20">
        <v>2.6850499999999996E-2</v>
      </c>
      <c r="H3640" s="20">
        <v>0</v>
      </c>
      <c r="I3640" s="20">
        <v>0.34722219999999998</v>
      </c>
      <c r="J3640" s="20">
        <v>0</v>
      </c>
      <c r="K3640" s="20">
        <v>0.19378289999999998</v>
      </c>
      <c r="L3640" s="20">
        <v>2.5218000000000003E-3</v>
      </c>
      <c r="M3640" s="20">
        <v>0</v>
      </c>
      <c r="N3640" s="1">
        <v>2</v>
      </c>
      <c r="O3640" s="5">
        <v>33.33</v>
      </c>
      <c r="P3640" s="5">
        <v>66.67</v>
      </c>
      <c r="Q3640" s="1">
        <v>7</v>
      </c>
      <c r="R3640" s="1">
        <v>14</v>
      </c>
      <c r="S3640" s="6"/>
      <c r="T3640" s="6"/>
      <c r="W3640" s="1"/>
      <c r="X3640" s="1"/>
      <c r="Y3640" s="1"/>
      <c r="AC3640" s="1"/>
      <c r="AF3640" s="1"/>
      <c r="AG3640" s="1"/>
    </row>
    <row r="3641" spans="1:33" hidden="1" x14ac:dyDescent="0.25">
      <c r="A3641" s="1">
        <v>12</v>
      </c>
      <c r="B3641" s="1">
        <v>2016</v>
      </c>
      <c r="C3641" s="1">
        <v>350610212</v>
      </c>
      <c r="D3641" s="44" t="s">
        <v>115</v>
      </c>
      <c r="E3641" s="20">
        <v>1.9091331000000005</v>
      </c>
      <c r="F3641" s="20">
        <v>1.3759897000000005</v>
      </c>
      <c r="G3641" s="20">
        <v>0.53314339999999993</v>
      </c>
      <c r="H3641" s="20">
        <v>0</v>
      </c>
      <c r="I3641" s="20">
        <v>9.7372499999999987E-2</v>
      </c>
      <c r="J3641" s="20">
        <v>0.16251589999999999</v>
      </c>
      <c r="K3641" s="20">
        <v>1.3689787000000004</v>
      </c>
      <c r="L3641" s="20">
        <v>0.28026600000000007</v>
      </c>
      <c r="M3641" s="20">
        <v>0.22705971064814814</v>
      </c>
      <c r="N3641" s="1">
        <v>48</v>
      </c>
      <c r="O3641" s="5">
        <v>36.590000000000003</v>
      </c>
      <c r="P3641" s="5">
        <v>63.41</v>
      </c>
      <c r="Q3641" s="1">
        <v>60</v>
      </c>
      <c r="R3641" s="1">
        <v>104</v>
      </c>
      <c r="S3641" s="6">
        <v>3998.0520000000001</v>
      </c>
      <c r="T3641" s="6">
        <v>1439.29872</v>
      </c>
      <c r="W3641" s="1"/>
      <c r="X3641" s="1"/>
      <c r="Y3641" s="1"/>
      <c r="AC3641" s="1"/>
      <c r="AF3641" s="1"/>
      <c r="AG3641" s="1"/>
    </row>
    <row r="3642" spans="1:33" hidden="1" x14ac:dyDescent="0.25">
      <c r="A3642" s="1">
        <v>15</v>
      </c>
      <c r="B3642" s="1">
        <v>2016</v>
      </c>
      <c r="C3642" s="1">
        <v>350610215</v>
      </c>
      <c r="D3642" s="44" t="s">
        <v>115</v>
      </c>
      <c r="E3642" s="20">
        <v>0.39849229999999997</v>
      </c>
      <c r="F3642" s="20">
        <v>0.11502</v>
      </c>
      <c r="G3642" s="20">
        <v>0.28347229999999995</v>
      </c>
      <c r="H3642" s="20">
        <v>0</v>
      </c>
      <c r="I3642" s="20">
        <v>0</v>
      </c>
      <c r="J3642" s="20">
        <v>7.8703999999999996E-3</v>
      </c>
      <c r="K3642" s="20">
        <v>0.39006629999999998</v>
      </c>
      <c r="L3642" s="20">
        <v>5.5559999999999995E-4</v>
      </c>
      <c r="M3642" s="20">
        <v>0</v>
      </c>
      <c r="N3642" s="1">
        <v>3</v>
      </c>
      <c r="O3642" s="5">
        <v>40</v>
      </c>
      <c r="P3642" s="5">
        <v>60</v>
      </c>
      <c r="Q3642" s="1">
        <v>16</v>
      </c>
      <c r="R3642" s="1">
        <v>24</v>
      </c>
      <c r="S3642" s="6"/>
      <c r="T3642" s="6"/>
      <c r="W3642" s="1"/>
      <c r="X3642" s="1"/>
      <c r="Y3642" s="1"/>
      <c r="AC3642" s="1"/>
      <c r="AF3642" s="1"/>
      <c r="AG3642" s="1"/>
    </row>
    <row r="3643" spans="1:33" hidden="1" x14ac:dyDescent="0.25">
      <c r="A3643" s="1">
        <v>19</v>
      </c>
      <c r="B3643" s="1">
        <v>2016</v>
      </c>
      <c r="C3643" s="1">
        <v>350620119</v>
      </c>
      <c r="D3643" s="44" t="s">
        <v>116</v>
      </c>
      <c r="E3643" s="20">
        <v>5.7903000000000008E-3</v>
      </c>
      <c r="F3643" s="20">
        <v>0</v>
      </c>
      <c r="G3643" s="20">
        <v>5.7903000000000008E-3</v>
      </c>
      <c r="H3643" s="20">
        <v>0</v>
      </c>
      <c r="I3643" s="20">
        <v>0</v>
      </c>
      <c r="J3643" s="20">
        <v>4.3808000000000007E-3</v>
      </c>
      <c r="K3643" s="20">
        <v>0</v>
      </c>
      <c r="L3643" s="20">
        <v>1.4095000000000002E-3</v>
      </c>
      <c r="M3643" s="20">
        <v>6.8278333333333325E-3</v>
      </c>
      <c r="N3643" s="1">
        <v>0</v>
      </c>
      <c r="O3643" s="5">
        <v>0</v>
      </c>
      <c r="P3643" s="5">
        <v>100</v>
      </c>
      <c r="Q3643" s="1">
        <v>0</v>
      </c>
      <c r="R3643" s="1">
        <v>5</v>
      </c>
      <c r="S3643" s="6">
        <v>134.38526820000001</v>
      </c>
      <c r="T3643" s="6">
        <v>134.38526820000001</v>
      </c>
      <c r="W3643" s="1"/>
      <c r="X3643" s="1"/>
      <c r="Y3643" s="1"/>
      <c r="AC3643" s="1"/>
      <c r="AF3643" s="1"/>
      <c r="AG3643" s="1"/>
    </row>
    <row r="3644" spans="1:33" hidden="1" x14ac:dyDescent="0.25">
      <c r="A3644" s="1">
        <v>20</v>
      </c>
      <c r="B3644" s="1">
        <v>2016</v>
      </c>
      <c r="C3644" s="1">
        <v>350620120</v>
      </c>
      <c r="D3644" s="44" t="s">
        <v>116</v>
      </c>
      <c r="E3644" s="20">
        <v>0.16509989999999999</v>
      </c>
      <c r="F3644" s="20">
        <v>0.16485339999999998</v>
      </c>
      <c r="G3644" s="20">
        <v>2.4649999999999997E-4</v>
      </c>
      <c r="H3644" s="20">
        <v>0</v>
      </c>
      <c r="I3644" s="20">
        <v>0</v>
      </c>
      <c r="J3644" s="20">
        <v>0.16485339999999998</v>
      </c>
      <c r="K3644" s="20">
        <v>0</v>
      </c>
      <c r="L3644" s="20">
        <v>2.4649999999999997E-4</v>
      </c>
      <c r="M3644" s="20">
        <v>0</v>
      </c>
      <c r="N3644" s="1">
        <v>1</v>
      </c>
      <c r="O3644" s="5">
        <v>66.67</v>
      </c>
      <c r="P3644" s="5">
        <v>33.33</v>
      </c>
      <c r="Q3644" s="1">
        <v>2</v>
      </c>
      <c r="R3644" s="1">
        <v>1</v>
      </c>
      <c r="S3644" s="6"/>
      <c r="T3644" s="6"/>
      <c r="W3644" s="1"/>
      <c r="X3644" s="1"/>
      <c r="Y3644" s="1"/>
      <c r="AC3644" s="1"/>
      <c r="AF3644" s="1"/>
      <c r="AG3644" s="1"/>
    </row>
    <row r="3645" spans="1:33" hidden="1" x14ac:dyDescent="0.25">
      <c r="A3645" s="1">
        <v>14</v>
      </c>
      <c r="B3645" s="1">
        <v>2016</v>
      </c>
      <c r="C3645" s="1">
        <v>350630014</v>
      </c>
      <c r="D3645" s="44" t="s">
        <v>117</v>
      </c>
      <c r="E3645" s="20">
        <v>0.20544350000000003</v>
      </c>
      <c r="F3645" s="20">
        <v>0.17279770000000003</v>
      </c>
      <c r="G3645" s="20">
        <v>3.2645800000000003E-2</v>
      </c>
      <c r="H3645" s="20">
        <v>0</v>
      </c>
      <c r="I3645" s="20">
        <v>2.5787000000000001E-2</v>
      </c>
      <c r="J3645" s="20">
        <v>2.4074999999999999E-3</v>
      </c>
      <c r="K3645" s="20">
        <v>0.17703370000000002</v>
      </c>
      <c r="L3645" s="20">
        <v>2.1529999999999997E-4</v>
      </c>
      <c r="M3645" s="20">
        <v>2.5148221875000001E-2</v>
      </c>
      <c r="N3645" s="1">
        <v>14</v>
      </c>
      <c r="O3645" s="5">
        <v>69.7</v>
      </c>
      <c r="P3645" s="5">
        <v>30.3</v>
      </c>
      <c r="Q3645" s="1">
        <v>23</v>
      </c>
      <c r="R3645" s="1">
        <v>10</v>
      </c>
      <c r="S3645" s="6">
        <v>516.75565189999998</v>
      </c>
      <c r="T3645" s="6">
        <v>516.75565189999998</v>
      </c>
      <c r="W3645" s="1"/>
      <c r="X3645" s="1"/>
      <c r="Y3645" s="1"/>
      <c r="AC3645" s="1"/>
      <c r="AF3645" s="1"/>
      <c r="AG3645" s="1"/>
    </row>
    <row r="3646" spans="1:33" hidden="1" x14ac:dyDescent="0.25">
      <c r="A3646" s="1">
        <v>17</v>
      </c>
      <c r="B3646" s="1">
        <v>2016</v>
      </c>
      <c r="C3646" s="1">
        <v>350630017</v>
      </c>
      <c r="D3646" s="44" t="s">
        <v>117</v>
      </c>
      <c r="E3646" s="20">
        <v>2E-3</v>
      </c>
      <c r="F3646" s="20">
        <v>2E-3</v>
      </c>
      <c r="G3646" s="20">
        <v>0</v>
      </c>
      <c r="H3646" s="20">
        <v>0</v>
      </c>
      <c r="I3646" s="20">
        <v>0</v>
      </c>
      <c r="J3646" s="20">
        <v>0</v>
      </c>
      <c r="K3646" s="20">
        <v>2E-3</v>
      </c>
      <c r="L3646" s="20">
        <v>0</v>
      </c>
      <c r="M3646" s="20">
        <v>0</v>
      </c>
      <c r="N3646" s="1">
        <v>0</v>
      </c>
      <c r="O3646" s="5">
        <v>100</v>
      </c>
      <c r="P3646" s="5">
        <v>0</v>
      </c>
      <c r="Q3646" s="1">
        <v>1</v>
      </c>
      <c r="R3646" s="1">
        <v>0</v>
      </c>
      <c r="S3646" s="6"/>
      <c r="T3646" s="6"/>
      <c r="W3646" s="1"/>
      <c r="X3646" s="1"/>
      <c r="Y3646" s="1"/>
      <c r="AC3646" s="1"/>
      <c r="AF3646" s="1"/>
      <c r="AG3646" s="1"/>
    </row>
    <row r="3647" spans="1:33" hidden="1" x14ac:dyDescent="0.25">
      <c r="A3647" s="1">
        <v>6</v>
      </c>
      <c r="B3647" s="1">
        <v>2016</v>
      </c>
      <c r="C3647" s="1">
        <v>35063596</v>
      </c>
      <c r="D3647" s="44" t="s">
        <v>118</v>
      </c>
      <c r="E3647" s="20">
        <v>0</v>
      </c>
      <c r="F3647" s="20">
        <v>0</v>
      </c>
      <c r="G3647" s="20">
        <v>0</v>
      </c>
      <c r="H3647" s="20">
        <v>0</v>
      </c>
      <c r="I3647" s="20">
        <v>0</v>
      </c>
      <c r="J3647" s="20">
        <v>0</v>
      </c>
      <c r="K3647" s="20">
        <v>0</v>
      </c>
      <c r="L3647" s="20">
        <v>0</v>
      </c>
      <c r="M3647" s="20">
        <v>0</v>
      </c>
      <c r="N3647" s="1">
        <v>0</v>
      </c>
      <c r="O3647" s="5">
        <v>0</v>
      </c>
      <c r="P3647" s="5">
        <v>0</v>
      </c>
      <c r="Q3647" s="1">
        <v>0</v>
      </c>
      <c r="R3647" s="1">
        <v>0</v>
      </c>
      <c r="S3647" s="6"/>
      <c r="T3647" s="6"/>
      <c r="W3647" s="1"/>
      <c r="X3647" s="1"/>
      <c r="Y3647" s="1"/>
      <c r="AC3647" s="1"/>
      <c r="AF3647" s="1"/>
      <c r="AG3647" s="1"/>
    </row>
    <row r="3648" spans="1:33" hidden="1" x14ac:dyDescent="0.25">
      <c r="A3648" s="1">
        <v>7</v>
      </c>
      <c r="B3648" s="1">
        <v>2016</v>
      </c>
      <c r="C3648" s="1">
        <v>35063597</v>
      </c>
      <c r="D3648" s="44" t="s">
        <v>118</v>
      </c>
      <c r="E3648" s="20">
        <v>1.7869699999999999</v>
      </c>
      <c r="F3648" s="20">
        <v>1.7862293</v>
      </c>
      <c r="G3648" s="20">
        <v>7.4069999999999995E-4</v>
      </c>
      <c r="H3648" s="20">
        <v>0</v>
      </c>
      <c r="I3648" s="20">
        <v>0.73248609999999992</v>
      </c>
      <c r="J3648" s="20">
        <v>5.5600000000000003E-5</v>
      </c>
      <c r="K3648" s="20">
        <v>7.4069999999999995E-4</v>
      </c>
      <c r="L3648" s="20">
        <v>1.0536875999999999</v>
      </c>
      <c r="M3648" s="20">
        <v>0.12938817301041666</v>
      </c>
      <c r="N3648" s="1">
        <v>10</v>
      </c>
      <c r="O3648" s="5">
        <v>94.44</v>
      </c>
      <c r="P3648" s="5">
        <v>5.56</v>
      </c>
      <c r="Q3648" s="1">
        <v>17</v>
      </c>
      <c r="R3648" s="1">
        <v>1</v>
      </c>
      <c r="S3648" s="6">
        <v>821.85485649999998</v>
      </c>
      <c r="T3648" s="6">
        <v>821.85485649999998</v>
      </c>
      <c r="W3648" s="1"/>
      <c r="X3648" s="1"/>
      <c r="Y3648" s="1"/>
      <c r="AC3648" s="1"/>
      <c r="AF3648" s="1"/>
      <c r="AG3648" s="1"/>
    </row>
    <row r="3649" spans="1:33" hidden="1" x14ac:dyDescent="0.25">
      <c r="A3649" s="1">
        <v>19</v>
      </c>
      <c r="B3649" s="1">
        <v>2016</v>
      </c>
      <c r="C3649" s="1">
        <v>350640919</v>
      </c>
      <c r="D3649" s="44" t="s">
        <v>119</v>
      </c>
      <c r="E3649" s="20">
        <v>7.6556000000000003E-3</v>
      </c>
      <c r="F3649" s="20">
        <v>4.6110999999999999E-3</v>
      </c>
      <c r="G3649" s="20">
        <v>3.0445000000000003E-3</v>
      </c>
      <c r="H3649" s="20">
        <v>0</v>
      </c>
      <c r="I3649" s="20">
        <v>2.2222000000000001E-3</v>
      </c>
      <c r="J3649" s="20">
        <v>4.5669999999999999E-4</v>
      </c>
      <c r="K3649" s="20">
        <v>4.6515999999999997E-3</v>
      </c>
      <c r="L3649" s="20">
        <v>3.2509999999999999E-4</v>
      </c>
      <c r="M3649" s="20">
        <v>1.9225238281249998E-2</v>
      </c>
      <c r="N3649" s="1">
        <v>0</v>
      </c>
      <c r="O3649" s="5">
        <v>7.69</v>
      </c>
      <c r="P3649" s="5">
        <v>92.31</v>
      </c>
      <c r="Q3649" s="1">
        <v>1</v>
      </c>
      <c r="R3649" s="1">
        <v>12</v>
      </c>
      <c r="S3649" s="6">
        <v>385.39800000000002</v>
      </c>
      <c r="T3649" s="6">
        <v>385.39800000000002</v>
      </c>
      <c r="W3649" s="1"/>
      <c r="X3649" s="1"/>
      <c r="Y3649" s="1"/>
      <c r="AC3649" s="1"/>
      <c r="AF3649" s="1"/>
      <c r="AG3649" s="1"/>
    </row>
    <row r="3650" spans="1:33" hidden="1" x14ac:dyDescent="0.25">
      <c r="A3650" s="1">
        <v>20</v>
      </c>
      <c r="B3650" s="1">
        <v>2016</v>
      </c>
      <c r="C3650" s="1">
        <v>350640920</v>
      </c>
      <c r="D3650" s="44" t="s">
        <v>119</v>
      </c>
      <c r="E3650" s="20">
        <v>0</v>
      </c>
      <c r="F3650" s="20">
        <v>0</v>
      </c>
      <c r="G3650" s="20">
        <v>0</v>
      </c>
      <c r="H3650" s="20">
        <v>0</v>
      </c>
      <c r="I3650" s="20">
        <v>0</v>
      </c>
      <c r="J3650" s="20">
        <v>0</v>
      </c>
      <c r="K3650" s="20">
        <v>0</v>
      </c>
      <c r="L3650" s="20">
        <v>0</v>
      </c>
      <c r="M3650" s="20">
        <v>0</v>
      </c>
      <c r="N3650" s="1">
        <v>0</v>
      </c>
      <c r="O3650" s="5">
        <v>0</v>
      </c>
      <c r="P3650" s="5">
        <v>0</v>
      </c>
      <c r="Q3650" s="1">
        <v>0</v>
      </c>
      <c r="R3650" s="1">
        <v>0</v>
      </c>
      <c r="S3650" s="6"/>
      <c r="T3650" s="6"/>
      <c r="W3650" s="1"/>
      <c r="X3650" s="1"/>
      <c r="Y3650" s="1"/>
      <c r="AC3650" s="1"/>
      <c r="AF3650" s="1"/>
      <c r="AG3650" s="1"/>
    </row>
    <row r="3651" spans="1:33" hidden="1" x14ac:dyDescent="0.25">
      <c r="A3651" s="1">
        <v>19</v>
      </c>
      <c r="B3651" s="1">
        <v>2016</v>
      </c>
      <c r="C3651" s="1">
        <v>350650819</v>
      </c>
      <c r="D3651" s="44" t="s">
        <v>120</v>
      </c>
      <c r="E3651" s="20">
        <v>0.28715509999999989</v>
      </c>
      <c r="F3651" s="20">
        <v>8.1867900000000007E-2</v>
      </c>
      <c r="G3651" s="20">
        <v>0.20528719999999989</v>
      </c>
      <c r="H3651" s="20">
        <v>0</v>
      </c>
      <c r="I3651" s="20">
        <v>0.18518519999999999</v>
      </c>
      <c r="J3651" s="20">
        <v>1.2059499999999999E-2</v>
      </c>
      <c r="K3651" s="20">
        <v>8.1850500000000007E-2</v>
      </c>
      <c r="L3651" s="20">
        <v>8.0598999999999966E-3</v>
      </c>
      <c r="M3651" s="20">
        <v>0.4063395486111111</v>
      </c>
      <c r="N3651" s="1">
        <v>19</v>
      </c>
      <c r="O3651" s="5">
        <v>29.63</v>
      </c>
      <c r="P3651" s="5">
        <v>70.37</v>
      </c>
      <c r="Q3651" s="1">
        <v>32</v>
      </c>
      <c r="R3651" s="1">
        <v>76</v>
      </c>
      <c r="S3651" s="6">
        <v>6137.2911599999998</v>
      </c>
      <c r="T3651" s="6">
        <v>6137.2911599999998</v>
      </c>
      <c r="W3651" s="1"/>
      <c r="X3651" s="1"/>
      <c r="Y3651" s="1"/>
      <c r="AC3651" s="1"/>
      <c r="AF3651" s="1"/>
      <c r="AG3651" s="1"/>
    </row>
    <row r="3652" spans="1:33" hidden="1" x14ac:dyDescent="0.25">
      <c r="A3652" s="1">
        <v>6</v>
      </c>
      <c r="B3652" s="1">
        <v>2016</v>
      </c>
      <c r="C3652" s="1">
        <v>35066076</v>
      </c>
      <c r="D3652" s="44" t="s">
        <v>121</v>
      </c>
      <c r="E3652" s="20">
        <v>0.75469840000000132</v>
      </c>
      <c r="F3652" s="20">
        <v>0.74144470000000129</v>
      </c>
      <c r="G3652" s="20">
        <v>1.32537E-2</v>
      </c>
      <c r="H3652" s="20">
        <v>0</v>
      </c>
      <c r="I3652" s="20">
        <v>0.10972229999999999</v>
      </c>
      <c r="J3652" s="20">
        <v>2.8739999999999999E-4</v>
      </c>
      <c r="K3652" s="20">
        <v>0.6410156000000018</v>
      </c>
      <c r="L3652" s="20">
        <v>3.6731000000000003E-3</v>
      </c>
      <c r="M3652" s="20">
        <v>5.2211718854166665E-2</v>
      </c>
      <c r="N3652" s="1">
        <v>25</v>
      </c>
      <c r="O3652" s="5">
        <v>76.34</v>
      </c>
      <c r="P3652" s="5">
        <v>23.66</v>
      </c>
      <c r="Q3652" s="1">
        <v>142</v>
      </c>
      <c r="R3652" s="1">
        <v>44</v>
      </c>
      <c r="S3652" s="6">
        <v>812.52573819999998</v>
      </c>
      <c r="T3652" s="6">
        <v>804.40048079999997</v>
      </c>
      <c r="W3652" s="1"/>
      <c r="X3652" s="1"/>
      <c r="Y3652" s="1"/>
      <c r="AC3652" s="1"/>
      <c r="AF3652" s="1"/>
      <c r="AG3652" s="1"/>
    </row>
    <row r="3653" spans="1:33" hidden="1" x14ac:dyDescent="0.25">
      <c r="A3653" s="1">
        <v>7</v>
      </c>
      <c r="B3653" s="1">
        <v>2016</v>
      </c>
      <c r="C3653" s="1">
        <v>35066077</v>
      </c>
      <c r="D3653" s="44" t="s">
        <v>121</v>
      </c>
      <c r="E3653" s="20">
        <v>0</v>
      </c>
      <c r="F3653" s="20">
        <v>0</v>
      </c>
      <c r="G3653" s="20">
        <v>0</v>
      </c>
      <c r="H3653" s="20">
        <v>0</v>
      </c>
      <c r="I3653" s="20">
        <v>0</v>
      </c>
      <c r="J3653" s="20">
        <v>0</v>
      </c>
      <c r="K3653" s="20">
        <v>0</v>
      </c>
      <c r="L3653" s="20">
        <v>0</v>
      </c>
      <c r="M3653" s="20">
        <v>0</v>
      </c>
      <c r="N3653" s="1">
        <v>0</v>
      </c>
      <c r="O3653" s="5">
        <v>0</v>
      </c>
      <c r="P3653" s="5">
        <v>0</v>
      </c>
      <c r="Q3653" s="1">
        <v>0</v>
      </c>
      <c r="R3653" s="1">
        <v>0</v>
      </c>
      <c r="S3653" s="6"/>
      <c r="T3653" s="6"/>
      <c r="W3653" s="1"/>
      <c r="X3653" s="1"/>
      <c r="Y3653" s="1"/>
      <c r="AC3653" s="1"/>
      <c r="AF3653" s="1"/>
      <c r="AG3653" s="1"/>
    </row>
    <row r="3654" spans="1:33" hidden="1" x14ac:dyDescent="0.25">
      <c r="A3654" s="1">
        <v>13</v>
      </c>
      <c r="B3654" s="1">
        <v>2016</v>
      </c>
      <c r="C3654" s="1">
        <v>350670613</v>
      </c>
      <c r="D3654" s="44" t="s">
        <v>122</v>
      </c>
      <c r="E3654" s="20">
        <v>1.1010977999999998</v>
      </c>
      <c r="F3654" s="20">
        <v>0.99292569999999991</v>
      </c>
      <c r="G3654" s="20">
        <v>0.10817209999999999</v>
      </c>
      <c r="H3654" s="20">
        <v>0</v>
      </c>
      <c r="I3654" s="20">
        <v>0</v>
      </c>
      <c r="J3654" s="20">
        <v>0</v>
      </c>
      <c r="K3654" s="20">
        <v>1.0865984000000002</v>
      </c>
      <c r="L3654" s="20">
        <v>1.4499400000000003E-2</v>
      </c>
      <c r="M3654" s="20">
        <v>4.3258020833333334E-2</v>
      </c>
      <c r="N3654" s="1">
        <v>21</v>
      </c>
      <c r="O3654" s="5">
        <v>62.69</v>
      </c>
      <c r="P3654" s="5">
        <v>37.31</v>
      </c>
      <c r="Q3654" s="1">
        <v>42</v>
      </c>
      <c r="R3654" s="1">
        <v>25</v>
      </c>
      <c r="S3654" s="6">
        <v>691.71731999999997</v>
      </c>
      <c r="T3654" s="6">
        <v>691.71731999999997</v>
      </c>
      <c r="W3654" s="1"/>
      <c r="X3654" s="1"/>
      <c r="Y3654" s="1"/>
      <c r="AC3654" s="1"/>
      <c r="AF3654" s="1"/>
      <c r="AG3654" s="1"/>
    </row>
    <row r="3655" spans="1:33" hidden="1" x14ac:dyDescent="0.25">
      <c r="A3655" s="1">
        <v>13</v>
      </c>
      <c r="B3655" s="1">
        <v>2016</v>
      </c>
      <c r="C3655" s="1">
        <v>350680513</v>
      </c>
      <c r="D3655" s="44" t="s">
        <v>123</v>
      </c>
      <c r="E3655" s="20">
        <v>1.0126769000000002</v>
      </c>
      <c r="F3655" s="20">
        <v>0.96840270000000017</v>
      </c>
      <c r="G3655" s="20">
        <v>4.42742E-2</v>
      </c>
      <c r="H3655" s="20">
        <v>0</v>
      </c>
      <c r="I3655" s="20">
        <v>3.2538099999999993E-2</v>
      </c>
      <c r="J3655" s="20">
        <v>0.2403149</v>
      </c>
      <c r="K3655" s="20">
        <v>0.73750789999999999</v>
      </c>
      <c r="L3655" s="20">
        <v>2.3160000000000004E-3</v>
      </c>
      <c r="M3655" s="20">
        <v>3.545020833333333E-2</v>
      </c>
      <c r="N3655" s="1">
        <v>1</v>
      </c>
      <c r="O3655" s="5">
        <v>59.46</v>
      </c>
      <c r="P3655" s="5">
        <v>40.54</v>
      </c>
      <c r="Q3655" s="1">
        <v>22</v>
      </c>
      <c r="R3655" s="1">
        <v>15</v>
      </c>
      <c r="S3655" s="6">
        <v>592.19316719999995</v>
      </c>
      <c r="T3655" s="6">
        <v>592.19316719999995</v>
      </c>
      <c r="W3655" s="1"/>
      <c r="X3655" s="1"/>
      <c r="Y3655" s="1"/>
      <c r="AC3655" s="1"/>
      <c r="AF3655" s="1"/>
      <c r="AG3655" s="1"/>
    </row>
    <row r="3656" spans="1:33" hidden="1" x14ac:dyDescent="0.25">
      <c r="A3656" s="1">
        <v>10</v>
      </c>
      <c r="B3656" s="1">
        <v>2016</v>
      </c>
      <c r="C3656" s="1">
        <v>350690410</v>
      </c>
      <c r="D3656" s="44" t="s">
        <v>124</v>
      </c>
      <c r="E3656" s="20">
        <v>1.24563E-2</v>
      </c>
      <c r="F3656" s="20">
        <v>1.0715499999999999E-2</v>
      </c>
      <c r="G3656" s="20">
        <v>1.7407999999999998E-3</v>
      </c>
      <c r="H3656" s="20">
        <v>0</v>
      </c>
      <c r="I3656" s="20">
        <v>1.6175999999999999E-3</v>
      </c>
      <c r="J3656" s="20">
        <v>0</v>
      </c>
      <c r="K3656" s="20">
        <v>8.1597000000000006E-3</v>
      </c>
      <c r="L3656" s="20">
        <v>2.679E-3</v>
      </c>
      <c r="M3656" s="20">
        <v>1.6794562500000002E-2</v>
      </c>
      <c r="N3656" s="1">
        <v>16</v>
      </c>
      <c r="O3656" s="5">
        <v>62.5</v>
      </c>
      <c r="P3656" s="5">
        <v>37.5</v>
      </c>
      <c r="Q3656" s="1">
        <v>10</v>
      </c>
      <c r="R3656" s="1">
        <v>6</v>
      </c>
      <c r="S3656" s="6">
        <v>333.05967199999998</v>
      </c>
      <c r="T3656" s="6">
        <v>333.05967199999998</v>
      </c>
      <c r="W3656" s="1"/>
      <c r="X3656" s="1"/>
      <c r="Y3656" s="1"/>
      <c r="AC3656" s="1"/>
      <c r="AF3656" s="1"/>
      <c r="AG3656" s="1"/>
    </row>
    <row r="3657" spans="1:33" hidden="1" x14ac:dyDescent="0.25">
      <c r="A3657" s="1">
        <v>14</v>
      </c>
      <c r="B3657" s="1">
        <v>2016</v>
      </c>
      <c r="C3657" s="1">
        <v>350690414</v>
      </c>
      <c r="D3657" s="44" t="s">
        <v>124</v>
      </c>
      <c r="E3657" s="20">
        <v>4.6074000000000011E-3</v>
      </c>
      <c r="F3657" s="20">
        <v>4.5600000000000007E-3</v>
      </c>
      <c r="G3657" s="20">
        <v>4.74E-5</v>
      </c>
      <c r="H3657" s="20">
        <v>0</v>
      </c>
      <c r="I3657" s="20">
        <v>0</v>
      </c>
      <c r="J3657" s="20">
        <v>0</v>
      </c>
      <c r="K3657" s="20">
        <v>5.3700000000000004E-4</v>
      </c>
      <c r="L3657" s="20">
        <v>4.0704000000000001E-3</v>
      </c>
      <c r="M3657" s="20">
        <v>0</v>
      </c>
      <c r="N3657" s="1">
        <v>6</v>
      </c>
      <c r="O3657" s="5">
        <v>71.430000000000007</v>
      </c>
      <c r="P3657" s="5">
        <v>28.57</v>
      </c>
      <c r="Q3657" s="1">
        <v>5</v>
      </c>
      <c r="R3657" s="1">
        <v>2</v>
      </c>
      <c r="S3657" s="6"/>
      <c r="T3657" s="6"/>
      <c r="W3657" s="1"/>
      <c r="X3657" s="1"/>
      <c r="Y3657" s="1"/>
      <c r="AC3657" s="1"/>
      <c r="AF3657" s="1"/>
      <c r="AG3657" s="1"/>
    </row>
    <row r="3658" spans="1:33" hidden="1" x14ac:dyDescent="0.25">
      <c r="A3658" s="1">
        <v>10</v>
      </c>
      <c r="B3658" s="1">
        <v>2016</v>
      </c>
      <c r="C3658" s="1">
        <v>350700110</v>
      </c>
      <c r="D3658" s="44" t="s">
        <v>125</v>
      </c>
      <c r="E3658" s="20">
        <v>0.46387849999999986</v>
      </c>
      <c r="F3658" s="20">
        <v>0.13582229999999998</v>
      </c>
      <c r="G3658" s="20">
        <v>0.32805619999999991</v>
      </c>
      <c r="H3658" s="20">
        <v>0</v>
      </c>
      <c r="I3658" s="20">
        <v>0</v>
      </c>
      <c r="J3658" s="20">
        <v>0.44037559999999998</v>
      </c>
      <c r="K3658" s="20">
        <v>6.304699999999999E-3</v>
      </c>
      <c r="L3658" s="20">
        <v>1.7198200000000011E-2</v>
      </c>
      <c r="M3658" s="20">
        <v>0.12841728994212961</v>
      </c>
      <c r="N3658" s="1">
        <v>20</v>
      </c>
      <c r="O3658" s="5">
        <v>8.49</v>
      </c>
      <c r="P3658" s="5">
        <v>91.51</v>
      </c>
      <c r="Q3658" s="1">
        <v>9</v>
      </c>
      <c r="R3658" s="1">
        <v>97</v>
      </c>
      <c r="S3658" s="6">
        <v>2003.3119320000001</v>
      </c>
      <c r="T3658" s="6">
        <v>2003.3119320000001</v>
      </c>
      <c r="W3658" s="1"/>
      <c r="X3658" s="1"/>
      <c r="Y3658" s="1"/>
      <c r="AC3658" s="1"/>
      <c r="AF3658" s="1"/>
      <c r="AG3658" s="1"/>
    </row>
    <row r="3659" spans="1:33" hidden="1" x14ac:dyDescent="0.25">
      <c r="A3659" s="1">
        <v>5</v>
      </c>
      <c r="B3659" s="1">
        <v>2016</v>
      </c>
      <c r="C3659" s="1">
        <v>35071005</v>
      </c>
      <c r="D3659" s="44" t="s">
        <v>126</v>
      </c>
      <c r="E3659" s="20">
        <v>0.21980719999999998</v>
      </c>
      <c r="F3659" s="20">
        <v>0.16635559999999999</v>
      </c>
      <c r="G3659" s="20">
        <v>5.3451599999999995E-2</v>
      </c>
      <c r="H3659" s="20">
        <v>0</v>
      </c>
      <c r="I3659" s="20">
        <v>0.11485539999999998</v>
      </c>
      <c r="J3659" s="20">
        <v>6.3931600000000005E-2</v>
      </c>
      <c r="K3659" s="20">
        <v>1.5365999999999999E-3</v>
      </c>
      <c r="L3659" s="20">
        <v>3.9483600000000008E-2</v>
      </c>
      <c r="M3659" s="20">
        <v>6.1752947916666669E-2</v>
      </c>
      <c r="N3659" s="1">
        <v>11</v>
      </c>
      <c r="O3659" s="5">
        <v>26.67</v>
      </c>
      <c r="P3659" s="5">
        <v>73.33</v>
      </c>
      <c r="Q3659" s="1">
        <v>24</v>
      </c>
      <c r="R3659" s="1">
        <v>66</v>
      </c>
      <c r="S3659" s="6">
        <v>952.2414</v>
      </c>
      <c r="T3659" s="6">
        <v>0</v>
      </c>
      <c r="W3659" s="1"/>
      <c r="X3659" s="1"/>
      <c r="Y3659" s="1"/>
      <c r="AC3659" s="1"/>
      <c r="AF3659" s="1"/>
      <c r="AG3659" s="1"/>
    </row>
    <row r="3660" spans="1:33" hidden="1" x14ac:dyDescent="0.25">
      <c r="A3660" s="1">
        <v>14</v>
      </c>
      <c r="B3660" s="1">
        <v>2016</v>
      </c>
      <c r="C3660" s="1">
        <v>350715914</v>
      </c>
      <c r="D3660" s="44" t="s">
        <v>127</v>
      </c>
      <c r="E3660" s="20">
        <v>1.5850599999999999E-2</v>
      </c>
      <c r="F3660" s="20">
        <v>1.2396900000000001E-2</v>
      </c>
      <c r="G3660" s="20">
        <v>3.4537000000000001E-3</v>
      </c>
      <c r="H3660" s="20">
        <v>0</v>
      </c>
      <c r="I3660" s="20">
        <v>6.9037000000000005E-3</v>
      </c>
      <c r="J3660" s="20">
        <v>0</v>
      </c>
      <c r="K3660" s="20">
        <v>8.6689000000000002E-3</v>
      </c>
      <c r="L3660" s="20">
        <v>2.7800000000000004E-4</v>
      </c>
      <c r="M3660" s="20">
        <v>5.6651781249999998E-3</v>
      </c>
      <c r="N3660" s="1">
        <v>3</v>
      </c>
      <c r="O3660" s="5">
        <v>87.5</v>
      </c>
      <c r="P3660" s="5">
        <v>12.5</v>
      </c>
      <c r="Q3660" s="1">
        <v>7</v>
      </c>
      <c r="R3660" s="1">
        <v>1</v>
      </c>
      <c r="S3660" s="6">
        <v>105.31801350000001</v>
      </c>
      <c r="T3660" s="6">
        <v>105.31801350000001</v>
      </c>
      <c r="W3660" s="1"/>
      <c r="X3660" s="1"/>
      <c r="Y3660" s="1"/>
      <c r="AC3660" s="1"/>
      <c r="AF3660" s="1"/>
      <c r="AG3660" s="1"/>
    </row>
    <row r="3661" spans="1:33" hidden="1" x14ac:dyDescent="0.25">
      <c r="A3661" s="1">
        <v>21</v>
      </c>
      <c r="B3661" s="1">
        <v>2016</v>
      </c>
      <c r="C3661" s="1">
        <v>350720921</v>
      </c>
      <c r="D3661" s="44" t="s">
        <v>128</v>
      </c>
      <c r="E3661" s="20">
        <v>5.2699600000000006E-2</v>
      </c>
      <c r="F3661" s="20">
        <v>1.5306E-3</v>
      </c>
      <c r="G3661" s="20">
        <v>5.1169000000000006E-2</v>
      </c>
      <c r="H3661" s="20">
        <v>0</v>
      </c>
      <c r="I3661" s="20">
        <v>1.5306E-3</v>
      </c>
      <c r="J3661" s="20">
        <v>5.1057900000000003E-2</v>
      </c>
      <c r="K3661" s="20">
        <v>1.111E-4</v>
      </c>
      <c r="L3661" s="20">
        <v>0</v>
      </c>
      <c r="M3661" s="20">
        <v>2.1067708333333333E-3</v>
      </c>
      <c r="N3661" s="1">
        <v>0</v>
      </c>
      <c r="O3661" s="5">
        <v>16.670000000000002</v>
      </c>
      <c r="P3661" s="5">
        <v>83.33</v>
      </c>
      <c r="Q3661" s="1">
        <v>1</v>
      </c>
      <c r="R3661" s="1">
        <v>5</v>
      </c>
      <c r="S3661" s="6">
        <v>35.262</v>
      </c>
      <c r="T3661" s="6">
        <v>35.262</v>
      </c>
      <c r="W3661" s="1"/>
      <c r="X3661" s="1"/>
      <c r="Y3661" s="1"/>
      <c r="AC3661" s="1"/>
      <c r="AF3661" s="1"/>
      <c r="AG3661" s="1"/>
    </row>
    <row r="3662" spans="1:33" hidden="1" x14ac:dyDescent="0.25">
      <c r="A3662" s="1">
        <v>13</v>
      </c>
      <c r="B3662" s="1">
        <v>2016</v>
      </c>
      <c r="C3662" s="1">
        <v>350730813</v>
      </c>
      <c r="D3662" s="44" t="s">
        <v>129</v>
      </c>
      <c r="E3662" s="20">
        <v>1.6046399999999999E-2</v>
      </c>
      <c r="F3662" s="20">
        <v>2.1088999999999999E-3</v>
      </c>
      <c r="G3662" s="20">
        <v>1.3937499999999999E-2</v>
      </c>
      <c r="H3662" s="20">
        <v>0</v>
      </c>
      <c r="I3662" s="20">
        <v>1.37755E-2</v>
      </c>
      <c r="J3662" s="20">
        <v>0</v>
      </c>
      <c r="K3662" s="20">
        <v>2.0834E-3</v>
      </c>
      <c r="L3662" s="20">
        <v>1.875E-4</v>
      </c>
      <c r="M3662" s="20">
        <v>1.0483797916666666E-2</v>
      </c>
      <c r="N3662" s="1">
        <v>0</v>
      </c>
      <c r="O3662" s="5">
        <v>37.5</v>
      </c>
      <c r="P3662" s="5">
        <v>62.5</v>
      </c>
      <c r="Q3662" s="1">
        <v>3</v>
      </c>
      <c r="R3662" s="1">
        <v>5</v>
      </c>
      <c r="S3662" s="6">
        <v>210.8000428</v>
      </c>
      <c r="T3662" s="6">
        <v>210.8000428</v>
      </c>
      <c r="W3662" s="1"/>
      <c r="X3662" s="1"/>
      <c r="Y3662" s="1"/>
      <c r="AC3662" s="1"/>
      <c r="AF3662" s="1"/>
      <c r="AG3662" s="1"/>
    </row>
    <row r="3663" spans="1:33" hidden="1" x14ac:dyDescent="0.25">
      <c r="A3663" s="1">
        <v>16</v>
      </c>
      <c r="B3663" s="1">
        <v>2016</v>
      </c>
      <c r="C3663" s="1">
        <v>350740716</v>
      </c>
      <c r="D3663" s="44" t="s">
        <v>130</v>
      </c>
      <c r="E3663" s="20">
        <v>0.7532283999999998</v>
      </c>
      <c r="F3663" s="20">
        <v>0.67401909999999976</v>
      </c>
      <c r="G3663" s="20">
        <v>7.9209299999999996E-2</v>
      </c>
      <c r="H3663" s="20">
        <v>0</v>
      </c>
      <c r="I3663" s="20">
        <v>4.9914300000000002E-2</v>
      </c>
      <c r="J3663" s="20">
        <v>9.2600000000000001E-5</v>
      </c>
      <c r="K3663" s="20">
        <v>0.68668109999999971</v>
      </c>
      <c r="L3663" s="20">
        <v>1.6540399999999997E-2</v>
      </c>
      <c r="M3663" s="20">
        <v>4.0974308732638888E-2</v>
      </c>
      <c r="N3663" s="1">
        <v>6</v>
      </c>
      <c r="O3663" s="5">
        <v>53.85</v>
      </c>
      <c r="P3663" s="5">
        <v>46.15</v>
      </c>
      <c r="Q3663" s="1">
        <v>28</v>
      </c>
      <c r="R3663" s="1">
        <v>24</v>
      </c>
      <c r="S3663" s="6">
        <v>747.91836000000001</v>
      </c>
      <c r="T3663" s="6">
        <v>747.91836000000001</v>
      </c>
      <c r="W3663" s="1"/>
      <c r="X3663" s="1"/>
      <c r="Y3663" s="1"/>
      <c r="AC3663" s="1"/>
      <c r="AF3663" s="1"/>
      <c r="AG3663" s="1"/>
    </row>
    <row r="3664" spans="1:33" hidden="1" x14ac:dyDescent="0.25">
      <c r="A3664" s="1">
        <v>13</v>
      </c>
      <c r="B3664" s="1">
        <v>2016</v>
      </c>
      <c r="C3664" s="1">
        <v>350745613</v>
      </c>
      <c r="D3664" s="44" t="s">
        <v>131</v>
      </c>
      <c r="E3664" s="20">
        <v>7.4535999999999995E-3</v>
      </c>
      <c r="F3664" s="20">
        <v>6.4814E-3</v>
      </c>
      <c r="G3664" s="20">
        <v>9.7219999999999989E-4</v>
      </c>
      <c r="H3664" s="20">
        <v>0</v>
      </c>
      <c r="I3664" s="20">
        <v>0</v>
      </c>
      <c r="J3664" s="20">
        <v>0</v>
      </c>
      <c r="K3664" s="20">
        <v>7.3378999999999996E-3</v>
      </c>
      <c r="L3664" s="20">
        <v>1.1569999999999999E-4</v>
      </c>
      <c r="M3664" s="20">
        <v>6.0636784722222217E-3</v>
      </c>
      <c r="N3664" s="1">
        <v>9</v>
      </c>
      <c r="O3664" s="5">
        <v>42.86</v>
      </c>
      <c r="P3664" s="5">
        <v>57.14</v>
      </c>
      <c r="Q3664" s="1">
        <v>3</v>
      </c>
      <c r="R3664" s="1">
        <v>4</v>
      </c>
      <c r="S3664" s="6">
        <v>119.988</v>
      </c>
      <c r="T3664" s="6">
        <v>119.988</v>
      </c>
      <c r="W3664" s="1"/>
      <c r="X3664" s="1"/>
      <c r="Y3664" s="1"/>
      <c r="AC3664" s="1"/>
      <c r="AF3664" s="1"/>
      <c r="AG3664" s="1"/>
    </row>
    <row r="3665" spans="1:33" hidden="1" x14ac:dyDescent="0.25">
      <c r="A3665" s="1">
        <v>17</v>
      </c>
      <c r="B3665" s="1">
        <v>2016</v>
      </c>
      <c r="C3665" s="1">
        <v>350745617</v>
      </c>
      <c r="D3665" s="44" t="s">
        <v>131</v>
      </c>
      <c r="E3665" s="20">
        <v>1.5428300000000001E-2</v>
      </c>
      <c r="F3665" s="20">
        <v>1.45833E-2</v>
      </c>
      <c r="G3665" s="20">
        <v>8.4499999999999983E-4</v>
      </c>
      <c r="H3665" s="20">
        <v>0</v>
      </c>
      <c r="I3665" s="20">
        <v>5.5559999999999995E-4</v>
      </c>
      <c r="J3665" s="20">
        <v>0</v>
      </c>
      <c r="K3665" s="20">
        <v>1.45833E-2</v>
      </c>
      <c r="L3665" s="20">
        <v>2.8939999999999999E-4</v>
      </c>
      <c r="M3665" s="20">
        <v>0</v>
      </c>
      <c r="N3665" s="1">
        <v>2</v>
      </c>
      <c r="O3665" s="5">
        <v>42.86</v>
      </c>
      <c r="P3665" s="5">
        <v>57.14</v>
      </c>
      <c r="Q3665" s="1">
        <v>3</v>
      </c>
      <c r="R3665" s="1">
        <v>4</v>
      </c>
      <c r="S3665" s="6"/>
      <c r="T3665" s="6"/>
      <c r="W3665" s="1"/>
      <c r="X3665" s="1"/>
      <c r="Y3665" s="1"/>
      <c r="AC3665" s="1"/>
      <c r="AF3665" s="1"/>
      <c r="AG3665" s="1"/>
    </row>
    <row r="3666" spans="1:33" hidden="1" x14ac:dyDescent="0.25">
      <c r="A3666" s="1">
        <v>5</v>
      </c>
      <c r="B3666" s="1">
        <v>2016</v>
      </c>
      <c r="C3666" s="1">
        <v>35075065</v>
      </c>
      <c r="D3666" s="44" t="s">
        <v>132</v>
      </c>
      <c r="E3666" s="20">
        <v>0</v>
      </c>
      <c r="F3666" s="20">
        <v>0</v>
      </c>
      <c r="G3666" s="20">
        <v>0</v>
      </c>
      <c r="H3666" s="20">
        <v>0</v>
      </c>
      <c r="I3666" s="20">
        <v>0</v>
      </c>
      <c r="J3666" s="20">
        <v>0</v>
      </c>
      <c r="K3666" s="20">
        <v>0</v>
      </c>
      <c r="L3666" s="20">
        <v>0</v>
      </c>
      <c r="M3666" s="20">
        <v>0</v>
      </c>
      <c r="N3666" s="1">
        <v>0</v>
      </c>
      <c r="O3666" s="5">
        <v>0</v>
      </c>
      <c r="P3666" s="5">
        <v>0</v>
      </c>
      <c r="Q3666" s="1">
        <v>0</v>
      </c>
      <c r="R3666" s="1">
        <v>0</v>
      </c>
      <c r="S3666" s="6"/>
      <c r="T3666" s="6"/>
      <c r="W3666" s="1"/>
      <c r="X3666" s="1"/>
      <c r="Y3666" s="1"/>
      <c r="AC3666" s="1"/>
      <c r="AF3666" s="1"/>
      <c r="AG3666" s="1"/>
    </row>
    <row r="3667" spans="1:33" hidden="1" x14ac:dyDescent="0.25">
      <c r="A3667" s="1">
        <v>10</v>
      </c>
      <c r="B3667" s="1">
        <v>2016</v>
      </c>
      <c r="C3667" s="1">
        <v>350750610</v>
      </c>
      <c r="D3667" s="44" t="s">
        <v>132</v>
      </c>
      <c r="E3667" s="20">
        <v>0.111652</v>
      </c>
      <c r="F3667" s="20">
        <v>0.1023358</v>
      </c>
      <c r="G3667" s="20">
        <v>9.3162000000000002E-3</v>
      </c>
      <c r="H3667" s="20">
        <v>0</v>
      </c>
      <c r="I3667" s="20">
        <v>0.10214130000000002</v>
      </c>
      <c r="J3667" s="20">
        <v>2.8958999999999999E-3</v>
      </c>
      <c r="K3667" s="20">
        <v>2.2637000000000004E-3</v>
      </c>
      <c r="L3667" s="20">
        <v>4.3511000000000001E-3</v>
      </c>
      <c r="M3667" s="20">
        <v>0.47122123049652775</v>
      </c>
      <c r="N3667" s="1">
        <v>15</v>
      </c>
      <c r="O3667" s="5">
        <v>45.45</v>
      </c>
      <c r="P3667" s="5">
        <v>54.55</v>
      </c>
      <c r="Q3667" s="1">
        <v>15</v>
      </c>
      <c r="R3667" s="1">
        <v>18</v>
      </c>
      <c r="S3667" s="6">
        <v>6847.5399289999996</v>
      </c>
      <c r="T3667" s="6">
        <v>6847.5399289999996</v>
      </c>
      <c r="W3667" s="1"/>
      <c r="X3667" s="1"/>
      <c r="Y3667" s="1"/>
      <c r="AC3667" s="1"/>
      <c r="AF3667" s="1"/>
      <c r="AG3667" s="1"/>
    </row>
    <row r="3668" spans="1:33" hidden="1" x14ac:dyDescent="0.25">
      <c r="A3668" s="1">
        <v>17</v>
      </c>
      <c r="B3668" s="1">
        <v>2016</v>
      </c>
      <c r="C3668" s="1">
        <v>350750617</v>
      </c>
      <c r="D3668" s="44" t="s">
        <v>132</v>
      </c>
      <c r="E3668" s="20">
        <v>0.18174799999999999</v>
      </c>
      <c r="F3668" s="20">
        <v>0.16641529999999999</v>
      </c>
      <c r="G3668" s="20">
        <v>1.5332699999999999E-2</v>
      </c>
      <c r="H3668" s="20">
        <v>0</v>
      </c>
      <c r="I3668" s="20">
        <v>1.6777999999999999E-3</v>
      </c>
      <c r="J3668" s="20">
        <v>0.1113426</v>
      </c>
      <c r="K3668" s="20">
        <v>6.7515300000000014E-2</v>
      </c>
      <c r="L3668" s="20">
        <v>1.2122999999999999E-3</v>
      </c>
      <c r="M3668" s="20">
        <v>0</v>
      </c>
      <c r="N3668" s="1">
        <v>11</v>
      </c>
      <c r="O3668" s="5">
        <v>60.87</v>
      </c>
      <c r="P3668" s="5">
        <v>39.130000000000003</v>
      </c>
      <c r="Q3668" s="1">
        <v>14</v>
      </c>
      <c r="R3668" s="1">
        <v>9</v>
      </c>
      <c r="S3668" s="6"/>
      <c r="T3668" s="6"/>
      <c r="W3668" s="1"/>
      <c r="X3668" s="1"/>
      <c r="Y3668" s="1"/>
      <c r="AC3668" s="1"/>
      <c r="AF3668" s="1"/>
      <c r="AG3668" s="1"/>
    </row>
    <row r="3669" spans="1:33" hidden="1" x14ac:dyDescent="0.25">
      <c r="A3669" s="1">
        <v>5</v>
      </c>
      <c r="B3669" s="1">
        <v>2016</v>
      </c>
      <c r="C3669" s="1">
        <v>35076055</v>
      </c>
      <c r="D3669" s="44" t="s">
        <v>133</v>
      </c>
      <c r="E3669" s="20">
        <v>0.88869229999999988</v>
      </c>
      <c r="F3669" s="20">
        <v>0.84223520000000007</v>
      </c>
      <c r="G3669" s="20">
        <v>4.64570999999998E-2</v>
      </c>
      <c r="H3669" s="20">
        <v>0</v>
      </c>
      <c r="I3669" s="20">
        <v>0.58506250000000004</v>
      </c>
      <c r="J3669" s="20">
        <v>0.10428200000000001</v>
      </c>
      <c r="K3669" s="20">
        <v>8.6628899999999995E-2</v>
      </c>
      <c r="L3669" s="20">
        <v>0.11271889999999975</v>
      </c>
      <c r="M3669" s="20">
        <v>0.51629444658101853</v>
      </c>
      <c r="N3669" s="1">
        <v>131</v>
      </c>
      <c r="O3669" s="5">
        <v>18.559999999999999</v>
      </c>
      <c r="P3669" s="5">
        <v>81.44</v>
      </c>
      <c r="Q3669" s="1">
        <v>111</v>
      </c>
      <c r="R3669" s="1">
        <v>487</v>
      </c>
      <c r="S3669" s="6">
        <v>6795.3125090000003</v>
      </c>
      <c r="T3669" s="6">
        <v>6795.3125090000003</v>
      </c>
      <c r="W3669" s="1"/>
      <c r="X3669" s="1"/>
      <c r="Y3669" s="1"/>
      <c r="AC3669" s="1"/>
      <c r="AF3669" s="1"/>
      <c r="AG3669" s="1"/>
    </row>
    <row r="3670" spans="1:33" hidden="1" x14ac:dyDescent="0.25">
      <c r="A3670" s="1">
        <v>19</v>
      </c>
      <c r="B3670" s="1">
        <v>2016</v>
      </c>
      <c r="C3670" s="1">
        <v>350770419</v>
      </c>
      <c r="D3670" s="44" t="s">
        <v>134</v>
      </c>
      <c r="E3670" s="20">
        <v>7.2106999999999996E-3</v>
      </c>
      <c r="F3670" s="20">
        <v>7.0832999999999998E-3</v>
      </c>
      <c r="G3670" s="20">
        <v>1.2740000000000001E-4</v>
      </c>
      <c r="H3670" s="20">
        <v>0</v>
      </c>
      <c r="I3670" s="20">
        <v>0</v>
      </c>
      <c r="J3670" s="20">
        <v>0</v>
      </c>
      <c r="K3670" s="20">
        <v>7.1006999999999997E-3</v>
      </c>
      <c r="L3670" s="20">
        <v>1.0999999999999999E-4</v>
      </c>
      <c r="M3670" s="20">
        <v>1.244154296875E-2</v>
      </c>
      <c r="N3670" s="1">
        <v>0</v>
      </c>
      <c r="O3670" s="5">
        <v>25</v>
      </c>
      <c r="P3670" s="5">
        <v>75</v>
      </c>
      <c r="Q3670" s="1">
        <v>1</v>
      </c>
      <c r="R3670" s="1">
        <v>3</v>
      </c>
      <c r="S3670" s="6">
        <v>259.95600000000002</v>
      </c>
      <c r="T3670" s="6">
        <v>259.95600000000002</v>
      </c>
      <c r="W3670" s="1"/>
      <c r="X3670" s="1"/>
      <c r="Y3670" s="1"/>
      <c r="AC3670" s="1"/>
      <c r="AF3670" s="1"/>
      <c r="AG3670" s="1"/>
    </row>
    <row r="3671" spans="1:33" hidden="1" x14ac:dyDescent="0.25">
      <c r="A3671" s="1">
        <v>20</v>
      </c>
      <c r="B3671" s="1">
        <v>2016</v>
      </c>
      <c r="C3671" s="1">
        <v>350770420</v>
      </c>
      <c r="D3671" s="44" t="s">
        <v>134</v>
      </c>
      <c r="E3671" s="20">
        <v>0.12453699999999999</v>
      </c>
      <c r="F3671" s="20">
        <v>0.1235555</v>
      </c>
      <c r="G3671" s="20">
        <v>9.8149999999999995E-4</v>
      </c>
      <c r="H3671" s="20">
        <v>0</v>
      </c>
      <c r="I3671" s="20">
        <v>0</v>
      </c>
      <c r="J3671" s="20">
        <v>9.0833300000000006E-2</v>
      </c>
      <c r="K3671" s="20">
        <v>3.3703700000000003E-2</v>
      </c>
      <c r="L3671" s="20">
        <v>0</v>
      </c>
      <c r="M3671" s="20">
        <v>0</v>
      </c>
      <c r="N3671" s="1">
        <v>3</v>
      </c>
      <c r="O3671" s="5">
        <v>75</v>
      </c>
      <c r="P3671" s="5">
        <v>25</v>
      </c>
      <c r="Q3671" s="1">
        <v>3</v>
      </c>
      <c r="R3671" s="1">
        <v>1</v>
      </c>
      <c r="S3671" s="6"/>
      <c r="T3671" s="6"/>
      <c r="W3671" s="1"/>
      <c r="X3671" s="1"/>
      <c r="Y3671" s="1"/>
      <c r="AC3671" s="1"/>
      <c r="AF3671" s="1"/>
      <c r="AG3671" s="1"/>
    </row>
    <row r="3672" spans="1:33" hidden="1" x14ac:dyDescent="0.25">
      <c r="A3672" s="1">
        <v>19</v>
      </c>
      <c r="B3672" s="1">
        <v>2016</v>
      </c>
      <c r="C3672" s="1">
        <v>350775319</v>
      </c>
      <c r="D3672" s="44" t="s">
        <v>135</v>
      </c>
      <c r="E3672" s="20">
        <v>2.20295E-2</v>
      </c>
      <c r="F3672" s="20">
        <v>1.28171E-2</v>
      </c>
      <c r="G3672" s="20">
        <v>9.2124000000000008E-3</v>
      </c>
      <c r="H3672" s="20">
        <v>0</v>
      </c>
      <c r="I3672" s="20">
        <v>4.3292000000000001E-3</v>
      </c>
      <c r="J3672" s="20">
        <v>3.7038000000000001E-3</v>
      </c>
      <c r="K3672" s="20">
        <v>1.31643E-2</v>
      </c>
      <c r="L3672" s="20">
        <v>8.3219999999999995E-4</v>
      </c>
      <c r="M3672" s="20">
        <v>5.9016289062499994E-3</v>
      </c>
      <c r="N3672" s="1">
        <v>1</v>
      </c>
      <c r="O3672" s="5">
        <v>11.11</v>
      </c>
      <c r="P3672" s="5">
        <v>88.89</v>
      </c>
      <c r="Q3672" s="1">
        <v>1</v>
      </c>
      <c r="R3672" s="1">
        <v>8</v>
      </c>
      <c r="S3672" s="6">
        <v>100.0208856</v>
      </c>
      <c r="T3672" s="6">
        <v>100.0208856</v>
      </c>
      <c r="W3672" s="1"/>
      <c r="X3672" s="1"/>
      <c r="Y3672" s="1"/>
      <c r="AC3672" s="1"/>
      <c r="AF3672" s="1"/>
      <c r="AG3672" s="1"/>
    </row>
    <row r="3673" spans="1:33" hidden="1" x14ac:dyDescent="0.25">
      <c r="A3673" s="1">
        <v>4</v>
      </c>
      <c r="B3673" s="1">
        <v>2016</v>
      </c>
      <c r="C3673" s="1">
        <v>35078034</v>
      </c>
      <c r="D3673" s="44" t="s">
        <v>136</v>
      </c>
      <c r="E3673" s="20">
        <v>3.2499599999999997E-2</v>
      </c>
      <c r="F3673" s="20">
        <v>2.9442999999999993E-2</v>
      </c>
      <c r="G3673" s="20">
        <v>3.0566E-3</v>
      </c>
      <c r="H3673" s="20">
        <v>0</v>
      </c>
      <c r="I3673" s="20">
        <v>0</v>
      </c>
      <c r="J3673" s="20">
        <v>2.6967999999999996E-3</v>
      </c>
      <c r="K3673" s="20">
        <v>2.8841099999999995E-2</v>
      </c>
      <c r="L3673" s="20">
        <v>9.6170000000000001E-4</v>
      </c>
      <c r="M3673" s="20">
        <v>6.7500272305555553E-2</v>
      </c>
      <c r="N3673" s="1">
        <v>3</v>
      </c>
      <c r="O3673" s="5">
        <v>45.83</v>
      </c>
      <c r="P3673" s="5">
        <v>54.17</v>
      </c>
      <c r="Q3673" s="1">
        <v>11</v>
      </c>
      <c r="R3673" s="1">
        <v>13</v>
      </c>
      <c r="S3673" s="6">
        <v>1253.07</v>
      </c>
      <c r="T3673" s="6">
        <v>1253.07</v>
      </c>
      <c r="W3673" s="1"/>
      <c r="X3673" s="1"/>
      <c r="Y3673" s="1"/>
      <c r="AC3673" s="1"/>
      <c r="AF3673" s="1"/>
      <c r="AG3673" s="1"/>
    </row>
    <row r="3674" spans="1:33" hidden="1" x14ac:dyDescent="0.25">
      <c r="A3674" s="1">
        <v>13</v>
      </c>
      <c r="B3674" s="1">
        <v>2016</v>
      </c>
      <c r="C3674" s="1">
        <v>350790213</v>
      </c>
      <c r="D3674" s="44" t="s">
        <v>137</v>
      </c>
      <c r="E3674" s="20">
        <v>0.48493599999999998</v>
      </c>
      <c r="F3674" s="20">
        <v>0.43483849999999996</v>
      </c>
      <c r="G3674" s="20">
        <v>5.0097500000000017E-2</v>
      </c>
      <c r="H3674" s="20">
        <v>0</v>
      </c>
      <c r="I3674" s="20">
        <v>0.11120370000000002</v>
      </c>
      <c r="J3674" s="20">
        <v>0.15416669999999999</v>
      </c>
      <c r="K3674" s="20">
        <v>0.13478449999999997</v>
      </c>
      <c r="L3674" s="20">
        <v>8.4781099999999998E-2</v>
      </c>
      <c r="M3674" s="20">
        <v>7.0020706018518522E-2</v>
      </c>
      <c r="N3674" s="1">
        <v>45</v>
      </c>
      <c r="O3674" s="5">
        <v>58.45</v>
      </c>
      <c r="P3674" s="5">
        <v>41.55</v>
      </c>
      <c r="Q3674" s="1">
        <v>83</v>
      </c>
      <c r="R3674" s="1">
        <v>59</v>
      </c>
      <c r="S3674" s="6">
        <v>1098.0495000000001</v>
      </c>
      <c r="T3674" s="6">
        <v>1098.0495000000001</v>
      </c>
      <c r="W3674" s="1"/>
      <c r="X3674" s="1"/>
      <c r="Y3674" s="1"/>
      <c r="AC3674" s="1"/>
      <c r="AF3674" s="1"/>
      <c r="AG3674" s="1"/>
    </row>
    <row r="3675" spans="1:33" hidden="1" x14ac:dyDescent="0.25">
      <c r="A3675" s="1">
        <v>14</v>
      </c>
      <c r="B3675" s="1">
        <v>2016</v>
      </c>
      <c r="C3675" s="1">
        <v>350800914</v>
      </c>
      <c r="D3675" s="44" t="s">
        <v>138</v>
      </c>
      <c r="E3675" s="20">
        <v>0.84306110000000023</v>
      </c>
      <c r="F3675" s="20">
        <v>0.84108190000000027</v>
      </c>
      <c r="G3675" s="20">
        <v>1.9792E-3</v>
      </c>
      <c r="H3675" s="20">
        <v>0.1</v>
      </c>
      <c r="I3675" s="20">
        <v>4.4083400000000002E-2</v>
      </c>
      <c r="J3675" s="20">
        <v>2.72E-4</v>
      </c>
      <c r="K3675" s="20">
        <v>0.78320750000000028</v>
      </c>
      <c r="L3675" s="20">
        <v>1.54982E-2</v>
      </c>
      <c r="M3675" s="20">
        <v>4.745663562962963E-2</v>
      </c>
      <c r="N3675" s="1">
        <v>35</v>
      </c>
      <c r="O3675" s="5">
        <v>96.05</v>
      </c>
      <c r="P3675" s="5">
        <v>3.95</v>
      </c>
      <c r="Q3675" s="1">
        <v>73</v>
      </c>
      <c r="R3675" s="1">
        <v>3</v>
      </c>
      <c r="S3675" s="6">
        <v>745.44223399999998</v>
      </c>
      <c r="T3675" s="6">
        <v>745.44223399999998</v>
      </c>
      <c r="W3675" s="1"/>
      <c r="X3675" s="1"/>
      <c r="Y3675" s="1"/>
      <c r="AC3675" s="1"/>
      <c r="AF3675" s="1"/>
      <c r="AG3675" s="1"/>
    </row>
    <row r="3676" spans="1:33" hidden="1" x14ac:dyDescent="0.25">
      <c r="A3676" s="1">
        <v>19</v>
      </c>
      <c r="B3676" s="1">
        <v>2016</v>
      </c>
      <c r="C3676" s="1">
        <v>350810819</v>
      </c>
      <c r="D3676" s="44" t="s">
        <v>139</v>
      </c>
      <c r="E3676" s="20">
        <v>0.23656659999999996</v>
      </c>
      <c r="F3676" s="20">
        <v>0.15708519999999998</v>
      </c>
      <c r="G3676" s="20">
        <v>7.948139999999998E-2</v>
      </c>
      <c r="H3676" s="20">
        <v>0</v>
      </c>
      <c r="I3676" s="20">
        <v>5.7869999999999996E-3</v>
      </c>
      <c r="J3676" s="20">
        <v>4.9639700000000002E-2</v>
      </c>
      <c r="K3676" s="20">
        <v>0.15115060000000002</v>
      </c>
      <c r="L3676" s="20">
        <v>2.9989300000000003E-2</v>
      </c>
      <c r="M3676" s="20">
        <v>4.9151388148148144E-2</v>
      </c>
      <c r="N3676" s="1">
        <v>5</v>
      </c>
      <c r="O3676" s="5">
        <v>16.36</v>
      </c>
      <c r="P3676" s="5">
        <v>83.64</v>
      </c>
      <c r="Q3676" s="1">
        <v>9</v>
      </c>
      <c r="R3676" s="1">
        <v>46</v>
      </c>
      <c r="S3676" s="6">
        <v>850.33799999999997</v>
      </c>
      <c r="T3676" s="6">
        <v>850.33799999999997</v>
      </c>
      <c r="W3676" s="1"/>
      <c r="X3676" s="1"/>
      <c r="Y3676" s="1"/>
      <c r="AC3676" s="1"/>
      <c r="AF3676" s="1"/>
      <c r="AG3676" s="1"/>
    </row>
    <row r="3677" spans="1:33" hidden="1" x14ac:dyDescent="0.25">
      <c r="A3677" s="1">
        <v>8</v>
      </c>
      <c r="B3677" s="1">
        <v>2016</v>
      </c>
      <c r="C3677" s="1">
        <v>35082078</v>
      </c>
      <c r="D3677" s="44" t="s">
        <v>140</v>
      </c>
      <c r="E3677" s="20">
        <v>0.17740250000000002</v>
      </c>
      <c r="F3677" s="20">
        <v>0.15066640000000003</v>
      </c>
      <c r="G3677" s="20">
        <v>2.6736099999999999E-2</v>
      </c>
      <c r="H3677" s="20">
        <v>0</v>
      </c>
      <c r="I3677" s="20">
        <v>2.0370399999999997E-2</v>
      </c>
      <c r="J3677" s="20">
        <v>0.13483790000000001</v>
      </c>
      <c r="K3677" s="20">
        <v>2.2008999999999997E-2</v>
      </c>
      <c r="L3677" s="20">
        <v>1.852E-4</v>
      </c>
      <c r="M3677" s="20">
        <v>8.8288440104166682E-3</v>
      </c>
      <c r="N3677" s="1">
        <v>2</v>
      </c>
      <c r="O3677" s="5">
        <v>53.85</v>
      </c>
      <c r="P3677" s="5">
        <v>46.15</v>
      </c>
      <c r="Q3677" s="1">
        <v>7</v>
      </c>
      <c r="R3677" s="1">
        <v>6</v>
      </c>
      <c r="S3677" s="6">
        <v>181.64209260000001</v>
      </c>
      <c r="T3677" s="6">
        <v>181.64209260000001</v>
      </c>
      <c r="W3677" s="1"/>
      <c r="X3677" s="1"/>
      <c r="Y3677" s="1"/>
      <c r="AC3677" s="1"/>
      <c r="AF3677" s="1"/>
      <c r="AG3677" s="1"/>
    </row>
    <row r="3678" spans="1:33" hidden="1" x14ac:dyDescent="0.25">
      <c r="A3678" s="1">
        <v>17</v>
      </c>
      <c r="B3678" s="1">
        <v>2016</v>
      </c>
      <c r="C3678" s="1">
        <v>350830617</v>
      </c>
      <c r="D3678" s="44" t="s">
        <v>141</v>
      </c>
      <c r="E3678" s="20">
        <v>0.27445239999999999</v>
      </c>
      <c r="F3678" s="20">
        <v>0.27194079999999998</v>
      </c>
      <c r="G3678" s="20">
        <v>2.5116000000000001E-3</v>
      </c>
      <c r="H3678" s="20">
        <v>0</v>
      </c>
      <c r="I3678" s="20">
        <v>1.1296299999999999E-2</v>
      </c>
      <c r="J3678" s="20">
        <v>0</v>
      </c>
      <c r="K3678" s="20">
        <v>0.2630403</v>
      </c>
      <c r="L3678" s="20">
        <v>1.158E-4</v>
      </c>
      <c r="M3678" s="20">
        <v>1.1247395833333333E-2</v>
      </c>
      <c r="N3678" s="1">
        <v>1</v>
      </c>
      <c r="O3678" s="5">
        <v>57.14</v>
      </c>
      <c r="P3678" s="5">
        <v>42.86</v>
      </c>
      <c r="Q3678" s="1">
        <v>8</v>
      </c>
      <c r="R3678" s="1">
        <v>6</v>
      </c>
      <c r="S3678" s="6">
        <v>202.18572</v>
      </c>
      <c r="T3678" s="6">
        <v>202.18572</v>
      </c>
      <c r="W3678" s="1"/>
      <c r="X3678" s="1"/>
      <c r="Y3678" s="1"/>
      <c r="AC3678" s="1"/>
      <c r="AF3678" s="1"/>
      <c r="AG3678" s="1"/>
    </row>
    <row r="3679" spans="1:33" hidden="1" x14ac:dyDescent="0.25">
      <c r="A3679" s="1">
        <v>5</v>
      </c>
      <c r="B3679" s="1">
        <v>2016</v>
      </c>
      <c r="C3679" s="1">
        <v>35084055</v>
      </c>
      <c r="D3679" s="44" t="s">
        <v>142</v>
      </c>
      <c r="E3679" s="20">
        <v>0.12388350000000001</v>
      </c>
      <c r="F3679" s="20">
        <v>0.1004428</v>
      </c>
      <c r="G3679" s="20">
        <v>2.3440700000000005E-2</v>
      </c>
      <c r="H3679" s="20">
        <v>0</v>
      </c>
      <c r="I3679" s="20">
        <v>8.6027800000000001E-2</v>
      </c>
      <c r="J3679" s="20">
        <v>2.7652600000000003E-2</v>
      </c>
      <c r="K3679" s="20">
        <v>2.3966E-3</v>
      </c>
      <c r="L3679" s="20">
        <v>7.8065000000000009E-3</v>
      </c>
      <c r="M3679" s="20">
        <v>0</v>
      </c>
      <c r="N3679" s="1">
        <v>22</v>
      </c>
      <c r="O3679" s="5">
        <v>16.13</v>
      </c>
      <c r="P3679" s="5">
        <v>83.87</v>
      </c>
      <c r="Q3679" s="1">
        <v>10</v>
      </c>
      <c r="R3679" s="1">
        <v>52</v>
      </c>
      <c r="S3679" s="6"/>
      <c r="T3679" s="6"/>
      <c r="W3679" s="1"/>
      <c r="X3679" s="1"/>
      <c r="Y3679" s="1"/>
      <c r="AC3679" s="1"/>
      <c r="AF3679" s="1"/>
      <c r="AG3679" s="1"/>
    </row>
    <row r="3680" spans="1:33" hidden="1" x14ac:dyDescent="0.25">
      <c r="A3680" s="1">
        <v>10</v>
      </c>
      <c r="B3680" s="1">
        <v>2016</v>
      </c>
      <c r="C3680" s="1">
        <v>350840510</v>
      </c>
      <c r="D3680" s="44" t="s">
        <v>142</v>
      </c>
      <c r="E3680" s="20">
        <v>2.4294900000000001E-2</v>
      </c>
      <c r="F3680" s="20">
        <v>0.02</v>
      </c>
      <c r="G3680" s="20">
        <v>4.2948999999999999E-3</v>
      </c>
      <c r="H3680" s="20">
        <v>0</v>
      </c>
      <c r="I3680" s="20">
        <v>2.14074E-2</v>
      </c>
      <c r="J3680" s="20">
        <v>1.042E-4</v>
      </c>
      <c r="K3680" s="20">
        <v>0</v>
      </c>
      <c r="L3680" s="20">
        <v>2.7832999999999998E-3</v>
      </c>
      <c r="M3680" s="20">
        <v>0.1052649001203704</v>
      </c>
      <c r="N3680" s="1">
        <v>7</v>
      </c>
      <c r="O3680" s="5">
        <v>10</v>
      </c>
      <c r="P3680" s="5">
        <v>90</v>
      </c>
      <c r="Q3680" s="1">
        <v>1</v>
      </c>
      <c r="R3680" s="1">
        <v>9</v>
      </c>
      <c r="S3680" s="6">
        <v>1454.619835</v>
      </c>
      <c r="T3680" s="6">
        <v>1454.619835</v>
      </c>
      <c r="W3680" s="1"/>
      <c r="X3680" s="1"/>
      <c r="Y3680" s="1"/>
      <c r="AC3680" s="1"/>
      <c r="AF3680" s="1"/>
      <c r="AG3680" s="1"/>
    </row>
    <row r="3681" spans="1:33" hidden="1" x14ac:dyDescent="0.25">
      <c r="A3681" s="1">
        <v>2</v>
      </c>
      <c r="B3681" s="1">
        <v>2016</v>
      </c>
      <c r="C3681" s="1">
        <v>35085042</v>
      </c>
      <c r="D3681" s="44" t="s">
        <v>143</v>
      </c>
      <c r="E3681" s="20">
        <v>0.75358509999999979</v>
      </c>
      <c r="F3681" s="20">
        <v>0.2184854</v>
      </c>
      <c r="G3681" s="20">
        <v>0.53509969999999984</v>
      </c>
      <c r="H3681" s="20">
        <v>0.04</v>
      </c>
      <c r="I3681" s="20">
        <v>0.35539609999999999</v>
      </c>
      <c r="J3681" s="20">
        <v>0.16067449999999997</v>
      </c>
      <c r="K3681" s="20">
        <v>0.19267669999999998</v>
      </c>
      <c r="L3681" s="20">
        <v>4.4837799999999997E-2</v>
      </c>
      <c r="M3681" s="20">
        <v>0.27064952546296295</v>
      </c>
      <c r="N3681" s="1">
        <v>42</v>
      </c>
      <c r="O3681" s="5">
        <v>24.79</v>
      </c>
      <c r="P3681" s="5">
        <v>75.209999999999994</v>
      </c>
      <c r="Q3681" s="1">
        <v>29</v>
      </c>
      <c r="R3681" s="1">
        <v>88</v>
      </c>
      <c r="S3681" s="6">
        <v>4230.4785000000002</v>
      </c>
      <c r="T3681" s="6">
        <v>4188.1737149999999</v>
      </c>
      <c r="W3681" s="1"/>
      <c r="X3681" s="1"/>
      <c r="Y3681" s="1"/>
      <c r="AC3681" s="1"/>
      <c r="AF3681" s="1"/>
      <c r="AG3681" s="1"/>
    </row>
    <row r="3682" spans="1:33" hidden="1" x14ac:dyDescent="0.25">
      <c r="A3682" s="1">
        <v>2</v>
      </c>
      <c r="B3682" s="1">
        <v>2016</v>
      </c>
      <c r="C3682" s="1">
        <v>35086032</v>
      </c>
      <c r="D3682" s="44" t="s">
        <v>144</v>
      </c>
      <c r="E3682" s="20">
        <v>0.14838500000000002</v>
      </c>
      <c r="F3682" s="20">
        <v>0.14159910000000001</v>
      </c>
      <c r="G3682" s="20">
        <v>6.7859000000000001E-3</v>
      </c>
      <c r="H3682" s="20">
        <v>0</v>
      </c>
      <c r="I3682" s="20">
        <v>9.904170000000001E-2</v>
      </c>
      <c r="J3682" s="20">
        <v>1.7446800000000002E-2</v>
      </c>
      <c r="K3682" s="20">
        <v>2.5216000000000002E-2</v>
      </c>
      <c r="L3682" s="20">
        <v>6.6804999999999989E-3</v>
      </c>
      <c r="M3682" s="20">
        <v>8.9299801694444431E-2</v>
      </c>
      <c r="N3682" s="1">
        <v>12</v>
      </c>
      <c r="O3682" s="5">
        <v>52.17</v>
      </c>
      <c r="P3682" s="5">
        <v>47.83</v>
      </c>
      <c r="Q3682" s="1">
        <v>12</v>
      </c>
      <c r="R3682" s="1">
        <v>11</v>
      </c>
      <c r="S3682" s="6">
        <v>1416.0018259999999</v>
      </c>
      <c r="T3682" s="6">
        <v>1416.0018259999999</v>
      </c>
      <c r="W3682" s="1"/>
      <c r="X3682" s="1"/>
      <c r="Y3682" s="1"/>
      <c r="AC3682" s="1"/>
      <c r="AF3682" s="1"/>
      <c r="AG3682" s="1"/>
    </row>
    <row r="3683" spans="1:33" hidden="1" x14ac:dyDescent="0.25">
      <c r="A3683" s="1">
        <v>4</v>
      </c>
      <c r="B3683" s="1">
        <v>2016</v>
      </c>
      <c r="C3683" s="1">
        <v>35087024</v>
      </c>
      <c r="D3683" s="44" t="s">
        <v>145</v>
      </c>
      <c r="E3683" s="20">
        <v>8.0180299999999996E-2</v>
      </c>
      <c r="F3683" s="20">
        <v>7.6163999999999996E-2</v>
      </c>
      <c r="G3683" s="20">
        <v>4.0163000000000004E-3</v>
      </c>
      <c r="H3683" s="20">
        <v>0.01</v>
      </c>
      <c r="I3683" s="20">
        <v>3.5599599999999995E-2</v>
      </c>
      <c r="J3683" s="20">
        <v>0</v>
      </c>
      <c r="K3683" s="20">
        <v>4.3358200000000006E-2</v>
      </c>
      <c r="L3683" s="20">
        <v>1.2225000000000001E-3</v>
      </c>
      <c r="M3683" s="20">
        <v>3.960699912847223E-2</v>
      </c>
      <c r="N3683" s="1">
        <v>12</v>
      </c>
      <c r="O3683" s="5">
        <v>78.13</v>
      </c>
      <c r="P3683" s="5">
        <v>21.88</v>
      </c>
      <c r="Q3683" s="1">
        <v>25</v>
      </c>
      <c r="R3683" s="1">
        <v>7</v>
      </c>
      <c r="S3683" s="6">
        <v>699.57</v>
      </c>
      <c r="T3683" s="6">
        <v>0</v>
      </c>
      <c r="W3683" s="1"/>
      <c r="X3683" s="1"/>
      <c r="Y3683" s="1"/>
      <c r="AC3683" s="1"/>
      <c r="AF3683" s="1"/>
      <c r="AG3683" s="1"/>
    </row>
    <row r="3684" spans="1:33" hidden="1" x14ac:dyDescent="0.25">
      <c r="A3684" s="1">
        <v>16</v>
      </c>
      <c r="B3684" s="1">
        <v>2016</v>
      </c>
      <c r="C3684" s="1">
        <v>350880116</v>
      </c>
      <c r="D3684" s="44" t="s">
        <v>146</v>
      </c>
      <c r="E3684" s="20">
        <v>0.46646939999999998</v>
      </c>
      <c r="F3684" s="20">
        <v>0.45195819999999998</v>
      </c>
      <c r="G3684" s="20">
        <v>1.45112E-2</v>
      </c>
      <c r="H3684" s="20">
        <v>0</v>
      </c>
      <c r="I3684" s="20">
        <v>1.3879600000000001E-2</v>
      </c>
      <c r="J3684" s="20">
        <v>8.1327000000000014E-3</v>
      </c>
      <c r="K3684" s="20">
        <v>0.44123290000000004</v>
      </c>
      <c r="L3684" s="20">
        <v>3.2242E-3</v>
      </c>
      <c r="M3684" s="20">
        <v>4.4953214120370365E-2</v>
      </c>
      <c r="N3684" s="1">
        <v>10</v>
      </c>
      <c r="O3684" s="5">
        <v>55.17</v>
      </c>
      <c r="P3684" s="5">
        <v>44.83</v>
      </c>
      <c r="Q3684" s="1">
        <v>16</v>
      </c>
      <c r="R3684" s="1">
        <v>13</v>
      </c>
      <c r="S3684" s="6">
        <v>824.31</v>
      </c>
      <c r="T3684" s="6">
        <v>32.9724</v>
      </c>
      <c r="W3684" s="1"/>
      <c r="X3684" s="1"/>
      <c r="Y3684" s="1"/>
      <c r="AC3684" s="1"/>
      <c r="AF3684" s="1"/>
      <c r="AG3684" s="1"/>
    </row>
    <row r="3685" spans="1:33" hidden="1" x14ac:dyDescent="0.25">
      <c r="A3685" s="1">
        <v>20</v>
      </c>
      <c r="B3685" s="1">
        <v>2016</v>
      </c>
      <c r="C3685" s="1">
        <v>350880120</v>
      </c>
      <c r="D3685" s="44" t="s">
        <v>146</v>
      </c>
      <c r="E3685" s="20">
        <v>0</v>
      </c>
      <c r="F3685" s="20">
        <v>0</v>
      </c>
      <c r="G3685" s="20">
        <v>0</v>
      </c>
      <c r="H3685" s="20">
        <v>0</v>
      </c>
      <c r="I3685" s="20">
        <v>0</v>
      </c>
      <c r="J3685" s="20">
        <v>0</v>
      </c>
      <c r="K3685" s="20">
        <v>0</v>
      </c>
      <c r="L3685" s="20">
        <v>0</v>
      </c>
      <c r="M3685" s="20">
        <v>0</v>
      </c>
      <c r="N3685" s="1">
        <v>0</v>
      </c>
      <c r="O3685" s="5">
        <v>0</v>
      </c>
      <c r="P3685" s="5">
        <v>0</v>
      </c>
      <c r="Q3685" s="1">
        <v>0</v>
      </c>
      <c r="R3685" s="1">
        <v>0</v>
      </c>
      <c r="S3685" s="6"/>
      <c r="T3685" s="6"/>
      <c r="W3685" s="1"/>
      <c r="X3685" s="1"/>
      <c r="Y3685" s="1"/>
      <c r="AC3685" s="1"/>
      <c r="AF3685" s="1"/>
      <c r="AG3685" s="1"/>
    </row>
    <row r="3686" spans="1:33" hidden="1" x14ac:dyDescent="0.25">
      <c r="A3686" s="1">
        <v>21</v>
      </c>
      <c r="B3686" s="1">
        <v>2016</v>
      </c>
      <c r="C3686" s="1">
        <v>350890021</v>
      </c>
      <c r="D3686" s="44" t="s">
        <v>147</v>
      </c>
      <c r="E3686" s="20">
        <v>0.50982189999999994</v>
      </c>
      <c r="F3686" s="20">
        <v>0.50283809999999995</v>
      </c>
      <c r="G3686" s="20">
        <v>6.9838000000000001E-3</v>
      </c>
      <c r="H3686" s="20">
        <v>0</v>
      </c>
      <c r="I3686" s="20">
        <v>0.49770139999999996</v>
      </c>
      <c r="J3686" s="20">
        <v>0</v>
      </c>
      <c r="K3686" s="20">
        <v>0</v>
      </c>
      <c r="L3686" s="20">
        <v>1.2120500000000001E-2</v>
      </c>
      <c r="M3686" s="20">
        <v>8.9226210937499995E-3</v>
      </c>
      <c r="N3686" s="1">
        <v>0</v>
      </c>
      <c r="O3686" s="5">
        <v>40</v>
      </c>
      <c r="P3686" s="5">
        <v>60</v>
      </c>
      <c r="Q3686" s="1">
        <v>4</v>
      </c>
      <c r="R3686" s="1">
        <v>6</v>
      </c>
      <c r="S3686" s="6">
        <v>153.16258809999999</v>
      </c>
      <c r="T3686" s="6">
        <v>153.16258809999999</v>
      </c>
      <c r="W3686" s="1"/>
      <c r="X3686" s="1"/>
      <c r="Y3686" s="1"/>
      <c r="AC3686" s="1"/>
      <c r="AF3686" s="1"/>
      <c r="AG3686" s="1"/>
    </row>
    <row r="3687" spans="1:33" hidden="1" x14ac:dyDescent="0.25">
      <c r="A3687" s="1">
        <v>6</v>
      </c>
      <c r="B3687" s="1">
        <v>2016</v>
      </c>
      <c r="C3687" s="1">
        <v>35090076</v>
      </c>
      <c r="D3687" s="44" t="s">
        <v>148</v>
      </c>
      <c r="E3687" s="20">
        <v>0.21069879999999999</v>
      </c>
      <c r="F3687" s="20">
        <v>0.18148549999999999</v>
      </c>
      <c r="G3687" s="20">
        <v>2.9213300000000001E-2</v>
      </c>
      <c r="H3687" s="20">
        <v>0</v>
      </c>
      <c r="I3687" s="20">
        <v>0</v>
      </c>
      <c r="J3687" s="20">
        <v>0.2019156</v>
      </c>
      <c r="K3687" s="20">
        <v>1.3406999999999998E-3</v>
      </c>
      <c r="L3687" s="20">
        <v>7.4424999999999995E-3</v>
      </c>
      <c r="M3687" s="20">
        <v>0.27597428190740741</v>
      </c>
      <c r="N3687" s="1">
        <v>7</v>
      </c>
      <c r="O3687" s="5">
        <v>13.33</v>
      </c>
      <c r="P3687" s="5">
        <v>86.67</v>
      </c>
      <c r="Q3687" s="1">
        <v>6</v>
      </c>
      <c r="R3687" s="1">
        <v>39</v>
      </c>
      <c r="S3687" s="6">
        <v>3697.567035</v>
      </c>
      <c r="T3687" s="6">
        <v>0</v>
      </c>
      <c r="W3687" s="1"/>
      <c r="X3687" s="1"/>
      <c r="Y3687" s="1"/>
      <c r="AC3687" s="1"/>
      <c r="AF3687" s="1"/>
      <c r="AG3687" s="1"/>
    </row>
    <row r="3688" spans="1:33" hidden="1" x14ac:dyDescent="0.25">
      <c r="A3688" s="1">
        <v>21</v>
      </c>
      <c r="B3688" s="1">
        <v>2016</v>
      </c>
      <c r="C3688" s="1">
        <v>350910621</v>
      </c>
      <c r="D3688" s="44" t="s">
        <v>149</v>
      </c>
      <c r="E3688" s="20">
        <v>1.3650000000000001E-4</v>
      </c>
      <c r="F3688" s="20">
        <v>0</v>
      </c>
      <c r="G3688" s="20">
        <v>1.3650000000000001E-4</v>
      </c>
      <c r="H3688" s="20">
        <v>0</v>
      </c>
      <c r="I3688" s="20">
        <v>0</v>
      </c>
      <c r="J3688" s="20">
        <v>0</v>
      </c>
      <c r="K3688" s="20">
        <v>1.1340000000000001E-4</v>
      </c>
      <c r="L3688" s="20">
        <v>2.3099999999999999E-5</v>
      </c>
      <c r="M3688" s="20">
        <v>0</v>
      </c>
      <c r="N3688" s="1">
        <v>0</v>
      </c>
      <c r="O3688" s="5">
        <v>0</v>
      </c>
      <c r="P3688" s="5">
        <v>100</v>
      </c>
      <c r="Q3688" s="1">
        <v>0</v>
      </c>
      <c r="R3688" s="1">
        <v>3</v>
      </c>
      <c r="S3688" s="6"/>
      <c r="T3688" s="6"/>
      <c r="W3688" s="1"/>
      <c r="X3688" s="1"/>
      <c r="Y3688" s="1"/>
      <c r="AC3688" s="1"/>
      <c r="AF3688" s="1"/>
      <c r="AG3688" s="1"/>
    </row>
    <row r="3689" spans="1:33" hidden="1" x14ac:dyDescent="0.25">
      <c r="A3689" s="1">
        <v>22</v>
      </c>
      <c r="B3689" s="1">
        <v>2016</v>
      </c>
      <c r="C3689" s="1">
        <v>350910622</v>
      </c>
      <c r="D3689" s="44" t="s">
        <v>149</v>
      </c>
      <c r="E3689" s="20">
        <v>3.8618399999999997E-2</v>
      </c>
      <c r="F3689" s="20">
        <v>3.125E-2</v>
      </c>
      <c r="G3689" s="20">
        <v>7.3683999999999989E-3</v>
      </c>
      <c r="H3689" s="20">
        <v>0</v>
      </c>
      <c r="I3689" s="20">
        <v>7.2699999999999996E-3</v>
      </c>
      <c r="J3689" s="20">
        <v>0</v>
      </c>
      <c r="K3689" s="20">
        <v>3.125E-2</v>
      </c>
      <c r="L3689" s="20">
        <v>9.8400000000000007E-5</v>
      </c>
      <c r="M3689" s="20">
        <v>1.4013020833333334E-2</v>
      </c>
      <c r="N3689" s="1">
        <v>0</v>
      </c>
      <c r="O3689" s="5">
        <v>14.29</v>
      </c>
      <c r="P3689" s="5">
        <v>85.71</v>
      </c>
      <c r="Q3689" s="1">
        <v>1</v>
      </c>
      <c r="R3689" s="1">
        <v>6</v>
      </c>
      <c r="S3689" s="6">
        <v>115.25976</v>
      </c>
      <c r="T3689" s="6">
        <v>115.25976</v>
      </c>
      <c r="W3689" s="1"/>
      <c r="X3689" s="1"/>
      <c r="Y3689" s="1"/>
      <c r="AC3689" s="1"/>
      <c r="AF3689" s="1"/>
      <c r="AG3689" s="1"/>
    </row>
    <row r="3690" spans="1:33" hidden="1" x14ac:dyDescent="0.25">
      <c r="A3690" s="1">
        <v>6</v>
      </c>
      <c r="B3690" s="1">
        <v>2016</v>
      </c>
      <c r="C3690" s="1">
        <v>35092056</v>
      </c>
      <c r="D3690" s="44" t="s">
        <v>150</v>
      </c>
      <c r="E3690" s="20">
        <v>0.269451</v>
      </c>
      <c r="F3690" s="20">
        <v>0.1045966</v>
      </c>
      <c r="G3690" s="20">
        <v>0.16485439999999998</v>
      </c>
      <c r="H3690" s="20">
        <v>0</v>
      </c>
      <c r="I3690" s="20">
        <v>0.14445169999999999</v>
      </c>
      <c r="J3690" s="20">
        <v>6.9944099999999995E-2</v>
      </c>
      <c r="K3690" s="20">
        <v>3.4700000000000003E-5</v>
      </c>
      <c r="L3690" s="20">
        <v>5.5020500000000007E-2</v>
      </c>
      <c r="M3690" s="20">
        <v>0.22004637731481483</v>
      </c>
      <c r="N3690" s="1">
        <v>7</v>
      </c>
      <c r="O3690" s="5">
        <v>5</v>
      </c>
      <c r="P3690" s="5">
        <v>95</v>
      </c>
      <c r="Q3690" s="1">
        <v>5</v>
      </c>
      <c r="R3690" s="1">
        <v>95</v>
      </c>
      <c r="S3690" s="6">
        <v>2776.4347579999999</v>
      </c>
      <c r="T3690" s="6">
        <v>0</v>
      </c>
      <c r="W3690" s="1"/>
      <c r="X3690" s="1"/>
      <c r="Y3690" s="1"/>
      <c r="AC3690" s="1"/>
      <c r="AF3690" s="1"/>
      <c r="AG3690" s="1"/>
    </row>
    <row r="3691" spans="1:33" hidden="1" x14ac:dyDescent="0.25">
      <c r="A3691" s="1">
        <v>10</v>
      </c>
      <c r="B3691" s="1">
        <v>2016</v>
      </c>
      <c r="C3691" s="1">
        <v>350920510</v>
      </c>
      <c r="D3691" s="44" t="s">
        <v>150</v>
      </c>
      <c r="E3691" s="20">
        <v>0</v>
      </c>
      <c r="F3691" s="20">
        <v>0</v>
      </c>
      <c r="G3691" s="20">
        <v>0</v>
      </c>
      <c r="H3691" s="20">
        <v>0</v>
      </c>
      <c r="I3691" s="20">
        <v>0</v>
      </c>
      <c r="J3691" s="20">
        <v>0</v>
      </c>
      <c r="K3691" s="20">
        <v>0</v>
      </c>
      <c r="L3691" s="20">
        <v>0</v>
      </c>
      <c r="M3691" s="20">
        <v>0</v>
      </c>
      <c r="N3691" s="1">
        <v>0</v>
      </c>
      <c r="O3691" s="5">
        <v>0</v>
      </c>
      <c r="P3691" s="5">
        <v>0</v>
      </c>
      <c r="Q3691" s="1">
        <v>0</v>
      </c>
      <c r="R3691" s="1">
        <v>0</v>
      </c>
      <c r="S3691" s="6"/>
      <c r="T3691" s="6"/>
      <c r="W3691" s="1"/>
      <c r="X3691" s="1"/>
      <c r="Y3691" s="1"/>
      <c r="AC3691" s="1"/>
      <c r="AF3691" s="1"/>
      <c r="AG3691" s="1"/>
    </row>
    <row r="3692" spans="1:33" hidden="1" x14ac:dyDescent="0.25">
      <c r="A3692" s="1">
        <v>11</v>
      </c>
      <c r="B3692" s="1">
        <v>2016</v>
      </c>
      <c r="C3692" s="1">
        <v>350925411</v>
      </c>
      <c r="D3692" s="44" t="s">
        <v>151</v>
      </c>
      <c r="E3692" s="20">
        <v>1.2777954999999999</v>
      </c>
      <c r="F3692" s="20">
        <v>1.2684434999999998</v>
      </c>
      <c r="G3692" s="20">
        <v>9.3519999999999992E-3</v>
      </c>
      <c r="H3692" s="20">
        <v>0</v>
      </c>
      <c r="I3692" s="20">
        <v>9.4386199999999976E-2</v>
      </c>
      <c r="J3692" s="20">
        <v>1.1744409999999998</v>
      </c>
      <c r="K3692" s="20">
        <v>3.8334000000000003E-3</v>
      </c>
      <c r="L3692" s="20">
        <v>5.1348999999999995E-3</v>
      </c>
      <c r="M3692" s="20">
        <v>6.615758881597221E-2</v>
      </c>
      <c r="N3692" s="1">
        <v>9</v>
      </c>
      <c r="O3692" s="5">
        <v>61.54</v>
      </c>
      <c r="P3692" s="5">
        <v>38.46</v>
      </c>
      <c r="Q3692" s="1">
        <v>16</v>
      </c>
      <c r="R3692" s="1">
        <v>10</v>
      </c>
      <c r="S3692" s="6">
        <v>838.61902940000004</v>
      </c>
      <c r="T3692" s="6">
        <v>838.61902940000004</v>
      </c>
      <c r="W3692" s="1"/>
      <c r="X3692" s="1"/>
      <c r="Y3692" s="1"/>
      <c r="AC3692" s="1"/>
      <c r="AF3692" s="1"/>
      <c r="AG3692" s="1"/>
    </row>
    <row r="3693" spans="1:33" hidden="1" x14ac:dyDescent="0.25">
      <c r="A3693" s="1">
        <v>15</v>
      </c>
      <c r="B3693" s="1">
        <v>2016</v>
      </c>
      <c r="C3693" s="1">
        <v>350930415</v>
      </c>
      <c r="D3693" s="44" t="s">
        <v>152</v>
      </c>
      <c r="E3693" s="20">
        <v>0.4426638</v>
      </c>
      <c r="F3693" s="20">
        <v>0.3356461</v>
      </c>
      <c r="G3693" s="20">
        <v>0.10701769999999999</v>
      </c>
      <c r="H3693" s="20">
        <v>0</v>
      </c>
      <c r="I3693" s="20">
        <v>0</v>
      </c>
      <c r="J3693" s="20">
        <v>8.7769999999999992E-4</v>
      </c>
      <c r="K3693" s="20">
        <v>0.43800289999999992</v>
      </c>
      <c r="L3693" s="20">
        <v>3.7832000000000005E-3</v>
      </c>
      <c r="M3693" s="20">
        <v>2.4405731250000003E-2</v>
      </c>
      <c r="N3693" s="1">
        <v>8</v>
      </c>
      <c r="O3693" s="5">
        <v>65.22</v>
      </c>
      <c r="P3693" s="5">
        <v>34.78</v>
      </c>
      <c r="Q3693" s="1">
        <v>30</v>
      </c>
      <c r="R3693" s="1">
        <v>16</v>
      </c>
      <c r="S3693" s="6">
        <v>524.71799999999996</v>
      </c>
      <c r="T3693" s="6">
        <v>524.71799999999996</v>
      </c>
      <c r="W3693" s="1"/>
      <c r="X3693" s="1"/>
      <c r="Y3693" s="1"/>
      <c r="AC3693" s="1"/>
      <c r="AF3693" s="1"/>
      <c r="AG3693" s="1"/>
    </row>
    <row r="3694" spans="1:33" hidden="1" x14ac:dyDescent="0.25">
      <c r="A3694" s="1">
        <v>4</v>
      </c>
      <c r="B3694" s="1">
        <v>2016</v>
      </c>
      <c r="C3694" s="1">
        <v>35094034</v>
      </c>
      <c r="D3694" s="44" t="s">
        <v>153</v>
      </c>
      <c r="E3694" s="20">
        <v>0.32792719999999997</v>
      </c>
      <c r="F3694" s="20">
        <v>0.3205575</v>
      </c>
      <c r="G3694" s="20">
        <v>7.369699999999999E-3</v>
      </c>
      <c r="H3694" s="20">
        <v>0</v>
      </c>
      <c r="I3694" s="20">
        <v>0.12131939999999999</v>
      </c>
      <c r="J3694" s="20">
        <v>4.1355599999999999E-2</v>
      </c>
      <c r="K3694" s="20">
        <v>0.16059969999999996</v>
      </c>
      <c r="L3694" s="20">
        <v>4.6524999999999995E-3</v>
      </c>
      <c r="M3694" s="20">
        <v>6.7984866243055553E-2</v>
      </c>
      <c r="N3694" s="1">
        <v>27</v>
      </c>
      <c r="O3694" s="5">
        <v>59.63</v>
      </c>
      <c r="P3694" s="5">
        <v>40.369999999999997</v>
      </c>
      <c r="Q3694" s="1">
        <v>65</v>
      </c>
      <c r="R3694" s="1">
        <v>44</v>
      </c>
      <c r="S3694" s="6">
        <v>1161.7239460000001</v>
      </c>
      <c r="T3694" s="6">
        <v>1161.7239460000001</v>
      </c>
      <c r="W3694" s="1"/>
      <c r="X3694" s="1"/>
      <c r="Y3694" s="1"/>
      <c r="AC3694" s="1"/>
      <c r="AF3694" s="1"/>
      <c r="AG3694" s="1"/>
    </row>
    <row r="3695" spans="1:33" hidden="1" x14ac:dyDescent="0.25">
      <c r="A3695" s="1">
        <v>14</v>
      </c>
      <c r="B3695" s="1">
        <v>2016</v>
      </c>
      <c r="C3695" s="1">
        <v>350945214</v>
      </c>
      <c r="D3695" s="44" t="s">
        <v>154</v>
      </c>
      <c r="E3695" s="20">
        <v>0.13651780000000002</v>
      </c>
      <c r="F3695" s="20">
        <v>0.10747150000000001</v>
      </c>
      <c r="G3695" s="20">
        <v>2.9046299999999997E-2</v>
      </c>
      <c r="H3695" s="20">
        <v>0.05</v>
      </c>
      <c r="I3695" s="20">
        <v>2.6430599999999999E-2</v>
      </c>
      <c r="J3695" s="20">
        <v>6.2500000000000001E-4</v>
      </c>
      <c r="K3695" s="20">
        <v>0.1016891</v>
      </c>
      <c r="L3695" s="20">
        <v>7.7730999999999998E-3</v>
      </c>
      <c r="M3695" s="20">
        <v>1.2640736979166664E-2</v>
      </c>
      <c r="N3695" s="1">
        <v>7</v>
      </c>
      <c r="O3695" s="5">
        <v>63.64</v>
      </c>
      <c r="P3695" s="5">
        <v>36.36</v>
      </c>
      <c r="Q3695" s="1">
        <v>14</v>
      </c>
      <c r="R3695" s="1">
        <v>8</v>
      </c>
      <c r="S3695" s="6">
        <v>201.7192905</v>
      </c>
      <c r="T3695" s="6">
        <v>201.7192905</v>
      </c>
      <c r="W3695" s="1"/>
      <c r="X3695" s="1"/>
      <c r="Y3695" s="1"/>
      <c r="AC3695" s="1"/>
      <c r="AF3695" s="1"/>
      <c r="AG3695" s="1"/>
    </row>
    <row r="3696" spans="1:33" hidden="1" x14ac:dyDescent="0.25">
      <c r="A3696" s="1">
        <v>5</v>
      </c>
      <c r="B3696" s="1">
        <v>2016</v>
      </c>
      <c r="C3696" s="1">
        <v>35095025</v>
      </c>
      <c r="D3696" s="44" t="s">
        <v>155</v>
      </c>
      <c r="E3696" s="20">
        <v>4.9715099999999994</v>
      </c>
      <c r="F3696" s="20">
        <v>4.7148870000000001</v>
      </c>
      <c r="G3696" s="20">
        <v>0.25662299999999938</v>
      </c>
      <c r="H3696" s="20">
        <v>0</v>
      </c>
      <c r="I3696" s="20">
        <v>4.5724260000000001</v>
      </c>
      <c r="J3696" s="20">
        <v>8.5646200000000033E-2</v>
      </c>
      <c r="K3696" s="20">
        <v>6.5592200000000003E-2</v>
      </c>
      <c r="L3696" s="20">
        <v>0.2478455999999995</v>
      </c>
      <c r="M3696" s="20">
        <v>4.567973906365741</v>
      </c>
      <c r="N3696" s="1">
        <v>274</v>
      </c>
      <c r="O3696" s="5">
        <v>15.04</v>
      </c>
      <c r="P3696" s="5">
        <v>84.96</v>
      </c>
      <c r="Q3696" s="1">
        <v>120</v>
      </c>
      <c r="R3696" s="1">
        <v>678</v>
      </c>
      <c r="S3696" s="6">
        <v>57577.081380000003</v>
      </c>
      <c r="T3696" s="6">
        <v>50322.369129999999</v>
      </c>
      <c r="W3696" s="1"/>
      <c r="X3696" s="1"/>
      <c r="Y3696" s="1"/>
      <c r="AC3696" s="1"/>
      <c r="AF3696" s="1"/>
      <c r="AG3696" s="1"/>
    </row>
    <row r="3697" spans="1:33" hidden="1" x14ac:dyDescent="0.25">
      <c r="A3697" s="1">
        <v>5</v>
      </c>
      <c r="B3697" s="1">
        <v>2016</v>
      </c>
      <c r="C3697" s="1">
        <v>35096015</v>
      </c>
      <c r="D3697" s="44" t="s">
        <v>156</v>
      </c>
      <c r="E3697" s="20">
        <v>0.54213759999999989</v>
      </c>
      <c r="F3697" s="20">
        <v>0.52531389999999989</v>
      </c>
      <c r="G3697" s="20">
        <v>1.6823700000000007E-2</v>
      </c>
      <c r="H3697" s="20">
        <v>0</v>
      </c>
      <c r="I3697" s="20">
        <v>0.35611110000000001</v>
      </c>
      <c r="J3697" s="20">
        <v>0.1714938</v>
      </c>
      <c r="K3697" s="20">
        <v>1.6945E-3</v>
      </c>
      <c r="L3697" s="20">
        <v>1.2838200000000001E-2</v>
      </c>
      <c r="M3697" s="20">
        <v>0.19257094325694443</v>
      </c>
      <c r="N3697" s="1">
        <v>6</v>
      </c>
      <c r="O3697" s="5">
        <v>21.88</v>
      </c>
      <c r="P3697" s="5">
        <v>78.13</v>
      </c>
      <c r="Q3697" s="1">
        <v>7</v>
      </c>
      <c r="R3697" s="1">
        <v>25</v>
      </c>
      <c r="S3697" s="6">
        <v>2527.53476</v>
      </c>
      <c r="T3697" s="6">
        <v>2373.3551389999998</v>
      </c>
      <c r="W3697" s="1"/>
      <c r="X3697" s="1"/>
      <c r="Y3697" s="1"/>
      <c r="AC3697" s="1"/>
      <c r="AF3697" s="1"/>
      <c r="AG3697" s="1"/>
    </row>
    <row r="3698" spans="1:33" hidden="1" x14ac:dyDescent="0.25">
      <c r="A3698" s="1">
        <v>1</v>
      </c>
      <c r="B3698" s="1">
        <v>2016</v>
      </c>
      <c r="C3698" s="1">
        <v>35097001</v>
      </c>
      <c r="D3698" s="44" t="s">
        <v>157</v>
      </c>
      <c r="E3698" s="20">
        <v>0.91941990000000007</v>
      </c>
      <c r="F3698" s="20">
        <v>0.91608660000000008</v>
      </c>
      <c r="G3698" s="20">
        <v>3.3332999999999995E-3</v>
      </c>
      <c r="H3698" s="20">
        <v>0</v>
      </c>
      <c r="I3698" s="20">
        <v>0.26999989999999996</v>
      </c>
      <c r="J3698" s="20">
        <v>1.0430999999999999E-3</v>
      </c>
      <c r="K3698" s="20">
        <v>0.63603700000000007</v>
      </c>
      <c r="L3698" s="20">
        <v>1.2339899999999997E-2</v>
      </c>
      <c r="M3698" s="20">
        <v>9.3608613490740733E-2</v>
      </c>
      <c r="N3698" s="1">
        <v>18</v>
      </c>
      <c r="O3698" s="5">
        <v>62</v>
      </c>
      <c r="P3698" s="5">
        <v>38</v>
      </c>
      <c r="Q3698" s="1">
        <v>31</v>
      </c>
      <c r="R3698" s="1">
        <v>19</v>
      </c>
      <c r="S3698" s="6">
        <v>1308.0745219999999</v>
      </c>
      <c r="T3698" s="6">
        <v>1294.9937769999999</v>
      </c>
      <c r="W3698" s="1"/>
      <c r="X3698" s="1"/>
      <c r="Y3698" s="1"/>
      <c r="AC3698" s="1"/>
      <c r="AF3698" s="1"/>
      <c r="AG3698" s="1"/>
    </row>
    <row r="3699" spans="1:33" hidden="1" x14ac:dyDescent="0.25">
      <c r="A3699" s="1">
        <v>17</v>
      </c>
      <c r="B3699" s="1">
        <v>2016</v>
      </c>
      <c r="C3699" s="1">
        <v>350980917</v>
      </c>
      <c r="D3699" s="44" t="s">
        <v>158</v>
      </c>
      <c r="E3699" s="20">
        <v>0.18946009999999999</v>
      </c>
      <c r="F3699" s="20">
        <v>0.1891227</v>
      </c>
      <c r="G3699" s="20">
        <v>3.3740000000000002E-4</v>
      </c>
      <c r="H3699" s="20">
        <v>0</v>
      </c>
      <c r="I3699" s="20">
        <v>0</v>
      </c>
      <c r="J3699" s="20">
        <v>5.8000000000000004E-6</v>
      </c>
      <c r="K3699" s="20">
        <v>0.18411049999999998</v>
      </c>
      <c r="L3699" s="20">
        <v>5.3438000000000001E-3</v>
      </c>
      <c r="M3699" s="20">
        <v>1.209699609375E-2</v>
      </c>
      <c r="N3699" s="1">
        <v>10</v>
      </c>
      <c r="O3699" s="5">
        <v>55</v>
      </c>
      <c r="P3699" s="5">
        <v>45</v>
      </c>
      <c r="Q3699" s="1">
        <v>11</v>
      </c>
      <c r="R3699" s="1">
        <v>9</v>
      </c>
      <c r="S3699" s="6">
        <v>204.39</v>
      </c>
      <c r="T3699" s="6">
        <v>204.39</v>
      </c>
      <c r="W3699" s="1"/>
      <c r="X3699" s="1"/>
      <c r="Y3699" s="1"/>
      <c r="AC3699" s="1"/>
      <c r="AF3699" s="1"/>
      <c r="AG3699" s="1"/>
    </row>
    <row r="3700" spans="1:33" hidden="1" x14ac:dyDescent="0.25">
      <c r="A3700" s="1">
        <v>11</v>
      </c>
      <c r="B3700" s="1">
        <v>2016</v>
      </c>
      <c r="C3700" s="1">
        <v>350990811</v>
      </c>
      <c r="D3700" s="44" t="s">
        <v>159</v>
      </c>
      <c r="E3700" s="20">
        <v>0.28059209999999996</v>
      </c>
      <c r="F3700" s="20">
        <v>0.27981199999999995</v>
      </c>
      <c r="G3700" s="20">
        <v>7.8009999999999993E-4</v>
      </c>
      <c r="H3700" s="20">
        <v>0</v>
      </c>
      <c r="I3700" s="20">
        <v>0.11651109999999999</v>
      </c>
      <c r="J3700" s="20">
        <v>7.9100000000000004E-4</v>
      </c>
      <c r="K3700" s="20">
        <v>0.1624138</v>
      </c>
      <c r="L3700" s="20">
        <v>8.7619999999999994E-4</v>
      </c>
      <c r="M3700" s="20">
        <v>2.5765702083333335E-2</v>
      </c>
      <c r="N3700" s="1">
        <v>5</v>
      </c>
      <c r="O3700" s="5">
        <v>78.95</v>
      </c>
      <c r="P3700" s="5">
        <v>21.05</v>
      </c>
      <c r="Q3700" s="1">
        <v>15</v>
      </c>
      <c r="R3700" s="1">
        <v>4</v>
      </c>
      <c r="S3700" s="6">
        <v>386.62504130000002</v>
      </c>
      <c r="T3700" s="6">
        <v>386.62504130000002</v>
      </c>
      <c r="W3700" s="1"/>
      <c r="X3700" s="1"/>
      <c r="Y3700" s="1"/>
      <c r="AC3700" s="1"/>
      <c r="AF3700" s="1"/>
      <c r="AG3700" s="1"/>
    </row>
    <row r="3701" spans="1:33" hidden="1" x14ac:dyDescent="0.25">
      <c r="A3701" s="1">
        <v>2</v>
      </c>
      <c r="B3701" s="1">
        <v>2016</v>
      </c>
      <c r="C3701" s="1">
        <v>35099572</v>
      </c>
      <c r="D3701" s="44" t="s">
        <v>160</v>
      </c>
      <c r="E3701" s="20">
        <v>3.7879299999999998E-2</v>
      </c>
      <c r="F3701" s="20">
        <v>1.8115300000000001E-2</v>
      </c>
      <c r="G3701" s="20">
        <v>1.9763999999999997E-2</v>
      </c>
      <c r="H3701" s="20">
        <v>0.14000000000000001</v>
      </c>
      <c r="I3701" s="20">
        <v>1.9583400000000001E-2</v>
      </c>
      <c r="J3701" s="20">
        <v>1.806E-4</v>
      </c>
      <c r="K3701" s="20">
        <v>1.6031900000000002E-2</v>
      </c>
      <c r="L3701" s="20">
        <v>2.0834E-3</v>
      </c>
      <c r="M3701" s="20">
        <v>1.1215485937500002E-2</v>
      </c>
      <c r="N3701" s="1">
        <v>1</v>
      </c>
      <c r="O3701" s="5">
        <v>70</v>
      </c>
      <c r="P3701" s="5">
        <v>30</v>
      </c>
      <c r="Q3701" s="1">
        <v>7</v>
      </c>
      <c r="R3701" s="1">
        <v>3</v>
      </c>
      <c r="S3701" s="6">
        <v>188.43204019999999</v>
      </c>
      <c r="T3701" s="6">
        <v>188.43204019999999</v>
      </c>
      <c r="W3701" s="1"/>
      <c r="X3701" s="1"/>
      <c r="Y3701" s="1"/>
      <c r="AC3701" s="1"/>
      <c r="AF3701" s="1"/>
      <c r="AG3701" s="1"/>
    </row>
    <row r="3702" spans="1:33" hidden="1" x14ac:dyDescent="0.25">
      <c r="A3702" s="1">
        <v>17</v>
      </c>
      <c r="B3702" s="1">
        <v>2016</v>
      </c>
      <c r="C3702" s="1">
        <v>351000517</v>
      </c>
      <c r="D3702" s="44" t="s">
        <v>161</v>
      </c>
      <c r="E3702" s="20">
        <v>0.34687949999999995</v>
      </c>
      <c r="F3702" s="20">
        <v>0.20944469999999998</v>
      </c>
      <c r="G3702" s="20">
        <v>0.13743479999999997</v>
      </c>
      <c r="H3702" s="20">
        <v>0.03</v>
      </c>
      <c r="I3702" s="20">
        <v>6.7130000000000002E-3</v>
      </c>
      <c r="J3702" s="20">
        <v>0.1178526</v>
      </c>
      <c r="K3702" s="20">
        <v>0.20944469999999998</v>
      </c>
      <c r="L3702" s="20">
        <v>1.2869200000000001E-2</v>
      </c>
      <c r="M3702" s="20">
        <v>8.5598237416666667E-2</v>
      </c>
      <c r="N3702" s="1">
        <v>24</v>
      </c>
      <c r="O3702" s="5">
        <v>33.33</v>
      </c>
      <c r="P3702" s="5">
        <v>66.67</v>
      </c>
      <c r="Q3702" s="1">
        <v>19</v>
      </c>
      <c r="R3702" s="1">
        <v>38</v>
      </c>
      <c r="S3702" s="6">
        <v>1476.170568</v>
      </c>
      <c r="T3702" s="6">
        <v>1476.170568</v>
      </c>
      <c r="W3702" s="1"/>
      <c r="X3702" s="1"/>
      <c r="Y3702" s="1"/>
      <c r="AC3702" s="1"/>
      <c r="AF3702" s="1"/>
      <c r="AG3702" s="1"/>
    </row>
    <row r="3703" spans="1:33" hidden="1" x14ac:dyDescent="0.25">
      <c r="A3703" s="1">
        <v>15</v>
      </c>
      <c r="B3703" s="1">
        <v>2016</v>
      </c>
      <c r="C3703" s="1">
        <v>351010415</v>
      </c>
      <c r="D3703" s="44" t="s">
        <v>162</v>
      </c>
      <c r="E3703" s="20">
        <v>5.3863999999999995E-3</v>
      </c>
      <c r="F3703" s="20">
        <v>0</v>
      </c>
      <c r="G3703" s="20">
        <v>5.3863999999999995E-3</v>
      </c>
      <c r="H3703" s="20">
        <v>0</v>
      </c>
      <c r="I3703" s="20">
        <v>3.4721999999999999E-3</v>
      </c>
      <c r="J3703" s="20">
        <v>7.2219999999999999E-4</v>
      </c>
      <c r="K3703" s="20">
        <v>9.722E-4</v>
      </c>
      <c r="L3703" s="20">
        <v>2.1979999999999998E-4</v>
      </c>
      <c r="M3703" s="20">
        <v>5.7832942708333328E-3</v>
      </c>
      <c r="N3703" s="1">
        <v>0</v>
      </c>
      <c r="O3703" s="5">
        <v>0</v>
      </c>
      <c r="P3703" s="5">
        <v>100</v>
      </c>
      <c r="Q3703" s="1">
        <v>0</v>
      </c>
      <c r="R3703" s="1">
        <v>7</v>
      </c>
      <c r="S3703" s="6">
        <v>116.988618</v>
      </c>
      <c r="T3703" s="6">
        <v>116.988618</v>
      </c>
      <c r="W3703" s="1"/>
      <c r="X3703" s="1"/>
      <c r="Y3703" s="1"/>
      <c r="AC3703" s="1"/>
      <c r="AF3703" s="1"/>
      <c r="AG3703" s="1"/>
    </row>
    <row r="3704" spans="1:33" hidden="1" x14ac:dyDescent="0.25">
      <c r="A3704" s="1">
        <v>16</v>
      </c>
      <c r="B3704" s="1">
        <v>2016</v>
      </c>
      <c r="C3704" s="1">
        <v>351010416</v>
      </c>
      <c r="D3704" s="44" t="s">
        <v>162</v>
      </c>
      <c r="E3704" s="20">
        <v>1.6217499999999999E-2</v>
      </c>
      <c r="F3704" s="20">
        <v>1.3888899999999999E-2</v>
      </c>
      <c r="G3704" s="20">
        <v>2.3286000000000001E-3</v>
      </c>
      <c r="H3704" s="20">
        <v>0</v>
      </c>
      <c r="I3704" s="20">
        <v>0</v>
      </c>
      <c r="J3704" s="20">
        <v>0</v>
      </c>
      <c r="K3704" s="20">
        <v>5.8008000000000001E-3</v>
      </c>
      <c r="L3704" s="20">
        <v>1.0416699999999999E-2</v>
      </c>
      <c r="M3704" s="20">
        <v>0</v>
      </c>
      <c r="N3704" s="1">
        <v>0</v>
      </c>
      <c r="O3704" s="5">
        <v>40</v>
      </c>
      <c r="P3704" s="5">
        <v>60</v>
      </c>
      <c r="Q3704" s="1">
        <v>2</v>
      </c>
      <c r="R3704" s="1">
        <v>3</v>
      </c>
      <c r="S3704" s="6"/>
      <c r="T3704" s="6"/>
      <c r="W3704" s="1"/>
      <c r="X3704" s="1"/>
      <c r="Y3704" s="1"/>
      <c r="AC3704" s="1"/>
      <c r="AF3704" s="1"/>
      <c r="AG3704" s="1"/>
    </row>
    <row r="3705" spans="1:33" hidden="1" x14ac:dyDescent="0.25">
      <c r="A3705" s="1">
        <v>17</v>
      </c>
      <c r="B3705" s="1">
        <v>2016</v>
      </c>
      <c r="C3705" s="1">
        <v>351015317</v>
      </c>
      <c r="D3705" s="44" t="s">
        <v>163</v>
      </c>
      <c r="E3705" s="20">
        <v>1.77626E-2</v>
      </c>
      <c r="F3705" s="20">
        <v>1.7175900000000001E-2</v>
      </c>
      <c r="G3705" s="20">
        <v>5.867E-4</v>
      </c>
      <c r="H3705" s="20">
        <v>0</v>
      </c>
      <c r="I3705" s="20">
        <v>0</v>
      </c>
      <c r="J3705" s="20">
        <v>1.042E-4</v>
      </c>
      <c r="K3705" s="20">
        <v>1.7175900000000001E-2</v>
      </c>
      <c r="L3705" s="20">
        <v>4.8250000000000002E-4</v>
      </c>
      <c r="M3705" s="20">
        <v>1.1680899999999999E-2</v>
      </c>
      <c r="N3705" s="1">
        <v>2</v>
      </c>
      <c r="O3705" s="5">
        <v>50</v>
      </c>
      <c r="P3705" s="5">
        <v>50</v>
      </c>
      <c r="Q3705" s="1">
        <v>2</v>
      </c>
      <c r="R3705" s="1">
        <v>2</v>
      </c>
      <c r="S3705" s="6">
        <v>253.476</v>
      </c>
      <c r="T3705" s="6">
        <v>253.476</v>
      </c>
      <c r="W3705" s="1"/>
      <c r="X3705" s="1"/>
      <c r="Y3705" s="1"/>
      <c r="AC3705" s="1"/>
      <c r="AF3705" s="1"/>
      <c r="AG3705" s="1"/>
    </row>
    <row r="3706" spans="1:33" hidden="1" x14ac:dyDescent="0.25">
      <c r="A3706" s="1">
        <v>14</v>
      </c>
      <c r="B3706" s="1">
        <v>2016</v>
      </c>
      <c r="C3706" s="1">
        <v>351020314</v>
      </c>
      <c r="D3706" s="44" t="s">
        <v>164</v>
      </c>
      <c r="E3706" s="20">
        <v>0.27789599999999998</v>
      </c>
      <c r="F3706" s="20">
        <v>0.27232119999999999</v>
      </c>
      <c r="G3706" s="20">
        <v>5.5747999999999995E-3</v>
      </c>
      <c r="H3706" s="20">
        <v>0</v>
      </c>
      <c r="I3706" s="20">
        <v>9.0712500000000001E-2</v>
      </c>
      <c r="J3706" s="20">
        <v>1.1342000000000001E-3</v>
      </c>
      <c r="K3706" s="20">
        <v>0.18471179999999998</v>
      </c>
      <c r="L3706" s="20">
        <v>1.3375000000000001E-3</v>
      </c>
      <c r="M3706" s="20">
        <v>0.11993308344907408</v>
      </c>
      <c r="N3706" s="1">
        <v>50</v>
      </c>
      <c r="O3706" s="5">
        <v>76.84</v>
      </c>
      <c r="P3706" s="5">
        <v>23.16</v>
      </c>
      <c r="Q3706" s="1">
        <v>73</v>
      </c>
      <c r="R3706" s="1">
        <v>22</v>
      </c>
      <c r="S3706" s="6">
        <v>1850.0373159999999</v>
      </c>
      <c r="T3706" s="6">
        <v>1850.0373159999999</v>
      </c>
      <c r="W3706" s="1"/>
      <c r="X3706" s="1"/>
      <c r="Y3706" s="1"/>
      <c r="AC3706" s="1"/>
      <c r="AF3706" s="1"/>
      <c r="AG3706" s="1"/>
    </row>
    <row r="3707" spans="1:33" hidden="1" x14ac:dyDescent="0.25">
      <c r="A3707" s="1">
        <v>10</v>
      </c>
      <c r="B3707" s="1">
        <v>2016</v>
      </c>
      <c r="C3707" s="1">
        <v>351030210</v>
      </c>
      <c r="D3707" s="44" t="s">
        <v>165</v>
      </c>
      <c r="E3707" s="20">
        <v>0.4174194</v>
      </c>
      <c r="F3707" s="20">
        <v>0.40009879999999998</v>
      </c>
      <c r="G3707" s="20">
        <v>1.7320599999999998E-2</v>
      </c>
      <c r="H3707" s="20">
        <v>0</v>
      </c>
      <c r="I3707" s="20">
        <v>0.25111119999999998</v>
      </c>
      <c r="J3707" s="20">
        <v>8.6799999999999996E-5</v>
      </c>
      <c r="K3707" s="20">
        <v>0.16487890000000002</v>
      </c>
      <c r="L3707" s="20">
        <v>1.3424999999999999E-3</v>
      </c>
      <c r="M3707" s="20">
        <v>4.985872421296296E-2</v>
      </c>
      <c r="N3707" s="1">
        <v>11</v>
      </c>
      <c r="O3707" s="5">
        <v>33.33</v>
      </c>
      <c r="P3707" s="5">
        <v>66.67</v>
      </c>
      <c r="Q3707" s="1">
        <v>8</v>
      </c>
      <c r="R3707" s="1">
        <v>16</v>
      </c>
      <c r="S3707" s="6">
        <v>577.77805609999996</v>
      </c>
      <c r="T3707" s="6">
        <v>577.77805609999996</v>
      </c>
      <c r="W3707" s="1"/>
      <c r="X3707" s="1"/>
      <c r="Y3707" s="1"/>
      <c r="AC3707" s="1"/>
      <c r="AF3707" s="1"/>
      <c r="AG3707" s="1"/>
    </row>
    <row r="3708" spans="1:33" hidden="1" x14ac:dyDescent="0.25">
      <c r="A3708" s="1">
        <v>5</v>
      </c>
      <c r="B3708" s="1">
        <v>2016</v>
      </c>
      <c r="C3708" s="1">
        <v>35104015</v>
      </c>
      <c r="D3708" s="44" t="s">
        <v>166</v>
      </c>
      <c r="E3708" s="20">
        <v>0.3445416</v>
      </c>
      <c r="F3708" s="20">
        <v>0.13521040000000001</v>
      </c>
      <c r="G3708" s="20">
        <v>0.20933120000000002</v>
      </c>
      <c r="H3708" s="20">
        <v>0</v>
      </c>
      <c r="I3708" s="20">
        <v>0.23331220000000005</v>
      </c>
      <c r="J3708" s="20">
        <v>8.3505600000000013E-2</v>
      </c>
      <c r="K3708" s="20">
        <v>1.11036E-2</v>
      </c>
      <c r="L3708" s="20">
        <v>1.6620199999999998E-2</v>
      </c>
      <c r="M3708" s="20">
        <v>0.1495611140625</v>
      </c>
      <c r="N3708" s="1">
        <v>23</v>
      </c>
      <c r="O3708" s="5">
        <v>11.19</v>
      </c>
      <c r="P3708" s="5">
        <v>88.81</v>
      </c>
      <c r="Q3708" s="1">
        <v>16</v>
      </c>
      <c r="R3708" s="1">
        <v>127</v>
      </c>
      <c r="S3708" s="6">
        <v>2604.7575000000002</v>
      </c>
      <c r="T3708" s="6">
        <v>716.30831250000006</v>
      </c>
      <c r="W3708" s="1"/>
      <c r="X3708" s="1"/>
      <c r="Y3708" s="1"/>
      <c r="AC3708" s="1"/>
      <c r="AF3708" s="1"/>
      <c r="AG3708" s="1"/>
    </row>
    <row r="3709" spans="1:33" hidden="1" x14ac:dyDescent="0.25">
      <c r="A3709" s="1">
        <v>3</v>
      </c>
      <c r="B3709" s="1">
        <v>2016</v>
      </c>
      <c r="C3709" s="1">
        <v>35105003</v>
      </c>
      <c r="D3709" s="44" t="s">
        <v>167</v>
      </c>
      <c r="E3709" s="20">
        <v>0.8490742</v>
      </c>
      <c r="F3709" s="20">
        <v>0.83786360000000004</v>
      </c>
      <c r="G3709" s="20">
        <v>1.1210600000000001E-2</v>
      </c>
      <c r="H3709" s="20">
        <v>0</v>
      </c>
      <c r="I3709" s="20">
        <v>0.70363880000000001</v>
      </c>
      <c r="J3709" s="20">
        <v>4.2736000000000007E-3</v>
      </c>
      <c r="K3709" s="20">
        <v>1.9931000000000003E-3</v>
      </c>
      <c r="L3709" s="20">
        <v>0.13916870000000001</v>
      </c>
      <c r="M3709" s="20">
        <v>0.27229995274074076</v>
      </c>
      <c r="N3709" s="1">
        <v>15</v>
      </c>
      <c r="O3709" s="5">
        <v>76.599999999999994</v>
      </c>
      <c r="P3709" s="5">
        <v>23.4</v>
      </c>
      <c r="Q3709" s="1">
        <v>36</v>
      </c>
      <c r="R3709" s="1">
        <v>11</v>
      </c>
      <c r="S3709" s="6">
        <v>4105.01721</v>
      </c>
      <c r="T3709" s="6">
        <v>4105.01721</v>
      </c>
      <c r="W3709" s="1"/>
      <c r="X3709" s="1"/>
      <c r="Y3709" s="1"/>
      <c r="AC3709" s="1"/>
      <c r="AF3709" s="1"/>
      <c r="AG3709" s="1"/>
    </row>
    <row r="3710" spans="1:33" hidden="1" x14ac:dyDescent="0.25">
      <c r="A3710" s="1">
        <v>6</v>
      </c>
      <c r="B3710" s="1">
        <v>2016</v>
      </c>
      <c r="C3710" s="1">
        <v>35106096</v>
      </c>
      <c r="D3710" s="44" t="s">
        <v>168</v>
      </c>
      <c r="E3710" s="20">
        <v>1.0790005</v>
      </c>
      <c r="F3710" s="20">
        <v>1.0509264</v>
      </c>
      <c r="G3710" s="20">
        <v>2.8074099999999994E-2</v>
      </c>
      <c r="H3710" s="20">
        <v>0</v>
      </c>
      <c r="I3710" s="20">
        <v>1.05</v>
      </c>
      <c r="J3710" s="20">
        <v>5.8247000000000004E-3</v>
      </c>
      <c r="K3710" s="20">
        <v>0</v>
      </c>
      <c r="L3710" s="20">
        <v>2.31758E-2</v>
      </c>
      <c r="M3710" s="20">
        <v>1.3429128935185186</v>
      </c>
      <c r="N3710" s="1">
        <v>8</v>
      </c>
      <c r="O3710" s="5">
        <v>7.41</v>
      </c>
      <c r="P3710" s="5">
        <v>92.59</v>
      </c>
      <c r="Q3710" s="1">
        <v>2</v>
      </c>
      <c r="R3710" s="1">
        <v>25</v>
      </c>
      <c r="S3710" s="6">
        <v>14753.56861</v>
      </c>
      <c r="T3710" s="6">
        <v>7671.8556790000002</v>
      </c>
      <c r="W3710" s="1"/>
      <c r="X3710" s="1"/>
      <c r="Y3710" s="1"/>
      <c r="AC3710" s="1"/>
      <c r="AF3710" s="1"/>
      <c r="AG3710" s="1"/>
    </row>
    <row r="3711" spans="1:33" hidden="1" x14ac:dyDescent="0.25">
      <c r="A3711" s="1">
        <v>15</v>
      </c>
      <c r="B3711" s="1">
        <v>2016</v>
      </c>
      <c r="C3711" s="1">
        <v>351070815</v>
      </c>
      <c r="D3711" s="44" t="s">
        <v>169</v>
      </c>
      <c r="E3711" s="20">
        <v>0.10626900000000002</v>
      </c>
      <c r="F3711" s="20">
        <v>0.10112900000000001</v>
      </c>
      <c r="G3711" s="20">
        <v>5.1400000000000005E-3</v>
      </c>
      <c r="H3711" s="20">
        <v>0.26</v>
      </c>
      <c r="I3711" s="20">
        <v>0</v>
      </c>
      <c r="J3711" s="20">
        <v>2.8939999999999999E-4</v>
      </c>
      <c r="K3711" s="20">
        <v>0.1047495</v>
      </c>
      <c r="L3711" s="20">
        <v>1.2301E-3</v>
      </c>
      <c r="M3711" s="20">
        <v>3.5378965773148148E-2</v>
      </c>
      <c r="N3711" s="1">
        <v>0</v>
      </c>
      <c r="O3711" s="5">
        <v>48.15</v>
      </c>
      <c r="P3711" s="5">
        <v>51.85</v>
      </c>
      <c r="Q3711" s="1">
        <v>13</v>
      </c>
      <c r="R3711" s="1">
        <v>14</v>
      </c>
      <c r="S3711" s="6">
        <v>501.19565720000003</v>
      </c>
      <c r="T3711" s="6">
        <v>501.19565720000003</v>
      </c>
      <c r="W3711" s="1"/>
      <c r="X3711" s="1"/>
      <c r="Y3711" s="1"/>
      <c r="AC3711" s="1"/>
      <c r="AF3711" s="1"/>
      <c r="AG3711" s="1"/>
    </row>
    <row r="3712" spans="1:33" hidden="1" x14ac:dyDescent="0.25">
      <c r="A3712" s="1">
        <v>4</v>
      </c>
      <c r="B3712" s="1">
        <v>2016</v>
      </c>
      <c r="C3712" s="1">
        <v>35108074</v>
      </c>
      <c r="D3712" s="44" t="s">
        <v>170</v>
      </c>
      <c r="E3712" s="20">
        <v>1.3410529999999992</v>
      </c>
      <c r="F3712" s="20">
        <v>1.3276194999999991</v>
      </c>
      <c r="G3712" s="20">
        <v>1.3433499999999999E-2</v>
      </c>
      <c r="H3712" s="20">
        <v>0.05</v>
      </c>
      <c r="I3712" s="20">
        <v>1.8795999999999999E-3</v>
      </c>
      <c r="J3712" s="20">
        <v>6.6699999999999995E-5</v>
      </c>
      <c r="K3712" s="20">
        <v>1.3316600999999995</v>
      </c>
      <c r="L3712" s="20">
        <v>7.4465999999999994E-3</v>
      </c>
      <c r="M3712" s="20">
        <v>8.2936649107638885E-2</v>
      </c>
      <c r="N3712" s="1">
        <v>60</v>
      </c>
      <c r="O3712" s="5">
        <v>89.33</v>
      </c>
      <c r="P3712" s="5">
        <v>10.67</v>
      </c>
      <c r="Q3712" s="1">
        <v>159</v>
      </c>
      <c r="R3712" s="1">
        <v>19</v>
      </c>
      <c r="S3712" s="6">
        <v>1325.646</v>
      </c>
      <c r="T3712" s="6">
        <v>1325.646</v>
      </c>
      <c r="W3712" s="1"/>
      <c r="X3712" s="1"/>
      <c r="Y3712" s="1"/>
      <c r="AC3712" s="1"/>
      <c r="AF3712" s="1"/>
      <c r="AG3712" s="1"/>
    </row>
    <row r="3713" spans="1:33" hidden="1" x14ac:dyDescent="0.25">
      <c r="A3713" s="1">
        <v>9</v>
      </c>
      <c r="B3713" s="1">
        <v>2016</v>
      </c>
      <c r="C3713" s="1">
        <v>35108079</v>
      </c>
      <c r="D3713" s="44" t="s">
        <v>170</v>
      </c>
      <c r="E3713" s="20">
        <v>0.96197309999999991</v>
      </c>
      <c r="F3713" s="20">
        <v>0.96059279999999991</v>
      </c>
      <c r="G3713" s="20">
        <v>1.3802999999999999E-3</v>
      </c>
      <c r="H3713" s="20">
        <v>0.04</v>
      </c>
      <c r="I3713" s="20">
        <v>0</v>
      </c>
      <c r="J3713" s="20">
        <v>8.4209999999999992E-4</v>
      </c>
      <c r="K3713" s="20">
        <v>0.95356509999999994</v>
      </c>
      <c r="L3713" s="20">
        <v>7.5658999999999995E-3</v>
      </c>
      <c r="M3713" s="20">
        <v>0</v>
      </c>
      <c r="N3713" s="1">
        <v>44</v>
      </c>
      <c r="O3713" s="5">
        <v>91.51</v>
      </c>
      <c r="P3713" s="5">
        <v>8.49</v>
      </c>
      <c r="Q3713" s="1">
        <v>97</v>
      </c>
      <c r="R3713" s="1">
        <v>9</v>
      </c>
      <c r="S3713" s="6"/>
      <c r="T3713" s="6"/>
      <c r="W3713" s="1"/>
      <c r="X3713" s="1"/>
      <c r="Y3713" s="1"/>
      <c r="AC3713" s="1"/>
      <c r="AF3713" s="1"/>
      <c r="AG3713" s="1"/>
    </row>
    <row r="3714" spans="1:33" hidden="1" x14ac:dyDescent="0.25">
      <c r="A3714" s="1">
        <v>4</v>
      </c>
      <c r="B3714" s="1">
        <v>2016</v>
      </c>
      <c r="C3714" s="1">
        <v>35109064</v>
      </c>
      <c r="D3714" s="44" t="s">
        <v>171</v>
      </c>
      <c r="E3714" s="20">
        <v>5.6807199999999995E-2</v>
      </c>
      <c r="F3714" s="20">
        <v>5.2237199999999998E-2</v>
      </c>
      <c r="G3714" s="20">
        <v>4.5699999999999994E-3</v>
      </c>
      <c r="H3714" s="20">
        <v>0</v>
      </c>
      <c r="I3714" s="20">
        <v>4.7943999999999999E-3</v>
      </c>
      <c r="J3714" s="20">
        <v>0</v>
      </c>
      <c r="K3714" s="20">
        <v>4.96944E-2</v>
      </c>
      <c r="L3714" s="20">
        <v>2.3184E-3</v>
      </c>
      <c r="M3714" s="20">
        <v>4.984703125E-3</v>
      </c>
      <c r="N3714" s="1">
        <v>12</v>
      </c>
      <c r="O3714" s="5">
        <v>75.86</v>
      </c>
      <c r="P3714" s="5">
        <v>24.14</v>
      </c>
      <c r="Q3714" s="1">
        <v>22</v>
      </c>
      <c r="R3714" s="1">
        <v>7</v>
      </c>
      <c r="S3714" s="6">
        <v>82.514608699999997</v>
      </c>
      <c r="T3714" s="6">
        <v>82.514608699999997</v>
      </c>
      <c r="W3714" s="1"/>
      <c r="X3714" s="1"/>
      <c r="Y3714" s="1"/>
      <c r="AC3714" s="1"/>
      <c r="AF3714" s="1"/>
      <c r="AG3714" s="1"/>
    </row>
    <row r="3715" spans="1:33" hidden="1" x14ac:dyDescent="0.25">
      <c r="A3715" s="1">
        <v>8</v>
      </c>
      <c r="B3715" s="1">
        <v>2016</v>
      </c>
      <c r="C3715" s="1">
        <v>35109068</v>
      </c>
      <c r="D3715" s="44" t="s">
        <v>171</v>
      </c>
      <c r="E3715" s="20">
        <v>4.0230999999999999E-3</v>
      </c>
      <c r="F3715" s="20">
        <v>4.0230999999999999E-3</v>
      </c>
      <c r="G3715" s="20">
        <v>0</v>
      </c>
      <c r="H3715" s="20">
        <v>0</v>
      </c>
      <c r="I3715" s="20">
        <v>0</v>
      </c>
      <c r="J3715" s="20">
        <v>0</v>
      </c>
      <c r="K3715" s="20">
        <v>4.0230999999999999E-3</v>
      </c>
      <c r="L3715" s="20">
        <v>0</v>
      </c>
      <c r="M3715" s="20">
        <v>0</v>
      </c>
      <c r="N3715" s="1">
        <v>1</v>
      </c>
      <c r="O3715" s="5">
        <v>100</v>
      </c>
      <c r="P3715" s="5">
        <v>0</v>
      </c>
      <c r="Q3715" s="1">
        <v>2</v>
      </c>
      <c r="R3715" s="1">
        <v>0</v>
      </c>
      <c r="S3715" s="6"/>
      <c r="T3715" s="6"/>
      <c r="W3715" s="1"/>
      <c r="X3715" s="1"/>
      <c r="Y3715" s="1"/>
      <c r="AC3715" s="1"/>
      <c r="AF3715" s="1"/>
      <c r="AG3715" s="1"/>
    </row>
    <row r="3716" spans="1:33" hidden="1" x14ac:dyDescent="0.25">
      <c r="A3716" s="1">
        <v>19</v>
      </c>
      <c r="B3716" s="1">
        <v>2016</v>
      </c>
      <c r="C3716" s="1">
        <v>351100319</v>
      </c>
      <c r="D3716" s="44" t="s">
        <v>172</v>
      </c>
      <c r="E3716" s="20">
        <v>9.9264699999999997E-2</v>
      </c>
      <c r="F3716" s="20">
        <v>1.56507E-2</v>
      </c>
      <c r="G3716" s="20">
        <v>8.3613999999999994E-2</v>
      </c>
      <c r="H3716" s="20">
        <v>0.28000000000000003</v>
      </c>
      <c r="I3716" s="20">
        <v>6.4815000000000011E-2</v>
      </c>
      <c r="J3716" s="20">
        <v>1.4820399999999999E-2</v>
      </c>
      <c r="K3716" s="20">
        <v>1.56507E-2</v>
      </c>
      <c r="L3716" s="20">
        <v>3.9785999999999997E-3</v>
      </c>
      <c r="M3716" s="20">
        <v>4.5183155263888893E-2</v>
      </c>
      <c r="N3716" s="1">
        <v>1</v>
      </c>
      <c r="O3716" s="5">
        <v>9.26</v>
      </c>
      <c r="P3716" s="5">
        <v>90.74</v>
      </c>
      <c r="Q3716" s="1">
        <v>5</v>
      </c>
      <c r="R3716" s="1">
        <v>49</v>
      </c>
      <c r="S3716" s="6">
        <v>812.966544</v>
      </c>
      <c r="T3716" s="6">
        <v>812.966544</v>
      </c>
      <c r="W3716" s="1"/>
      <c r="X3716" s="1"/>
      <c r="Y3716" s="1"/>
      <c r="AC3716" s="1"/>
      <c r="AF3716" s="1"/>
      <c r="AG3716" s="1"/>
    </row>
    <row r="3717" spans="1:33" hidden="1" x14ac:dyDescent="0.25">
      <c r="A3717" s="1">
        <v>20</v>
      </c>
      <c r="B3717" s="1">
        <v>2016</v>
      </c>
      <c r="C3717" s="1">
        <v>351100320</v>
      </c>
      <c r="D3717" s="44" t="s">
        <v>172</v>
      </c>
      <c r="E3717" s="20">
        <v>0</v>
      </c>
      <c r="F3717" s="20">
        <v>0</v>
      </c>
      <c r="G3717" s="20">
        <v>0</v>
      </c>
      <c r="H3717" s="20">
        <v>0</v>
      </c>
      <c r="I3717" s="20">
        <v>0</v>
      </c>
      <c r="J3717" s="20">
        <v>0</v>
      </c>
      <c r="K3717" s="20">
        <v>0</v>
      </c>
      <c r="L3717" s="20">
        <v>0</v>
      </c>
      <c r="M3717" s="20">
        <v>0</v>
      </c>
      <c r="N3717" s="1">
        <v>0</v>
      </c>
      <c r="O3717" s="5">
        <v>0</v>
      </c>
      <c r="P3717" s="5">
        <v>0</v>
      </c>
      <c r="Q3717" s="1">
        <v>0</v>
      </c>
      <c r="R3717" s="1">
        <v>0</v>
      </c>
      <c r="S3717" s="6"/>
      <c r="T3717" s="6"/>
      <c r="W3717" s="1"/>
      <c r="X3717" s="1"/>
      <c r="Y3717" s="1"/>
      <c r="AC3717" s="1"/>
      <c r="AF3717" s="1"/>
      <c r="AG3717" s="1"/>
    </row>
    <row r="3718" spans="1:33" hidden="1" x14ac:dyDescent="0.25">
      <c r="A3718" s="1">
        <v>15</v>
      </c>
      <c r="B3718" s="1">
        <v>2016</v>
      </c>
      <c r="C3718" s="1">
        <v>351110215</v>
      </c>
      <c r="D3718" s="44" t="s">
        <v>173</v>
      </c>
      <c r="E3718" s="20">
        <v>1.2042552999999991</v>
      </c>
      <c r="F3718" s="20">
        <v>0.27177590000000001</v>
      </c>
      <c r="G3718" s="20">
        <v>0.93247939999999907</v>
      </c>
      <c r="H3718" s="20">
        <v>0</v>
      </c>
      <c r="I3718" s="20">
        <v>0.57812479999999999</v>
      </c>
      <c r="J3718" s="20">
        <v>0.36456039999999967</v>
      </c>
      <c r="K3718" s="20">
        <v>0.21061289999999999</v>
      </c>
      <c r="L3718" s="20">
        <v>5.0957199999999939E-2</v>
      </c>
      <c r="M3718" s="20">
        <v>0.39974349592592595</v>
      </c>
      <c r="N3718" s="1">
        <v>11</v>
      </c>
      <c r="O3718" s="5">
        <v>2.63</v>
      </c>
      <c r="P3718" s="5">
        <v>97.37</v>
      </c>
      <c r="Q3718" s="1">
        <v>9</v>
      </c>
      <c r="R3718" s="1">
        <v>333</v>
      </c>
      <c r="S3718" s="6">
        <v>6432.9120000000003</v>
      </c>
      <c r="T3718" s="6">
        <v>6387.8816159999997</v>
      </c>
      <c r="W3718" s="1"/>
      <c r="X3718" s="1"/>
      <c r="Y3718" s="1"/>
      <c r="AC3718" s="1"/>
      <c r="AF3718" s="1"/>
      <c r="AG3718" s="1"/>
    </row>
    <row r="3719" spans="1:33" hidden="1" x14ac:dyDescent="0.25">
      <c r="A3719" s="1">
        <v>16</v>
      </c>
      <c r="B3719" s="1">
        <v>2016</v>
      </c>
      <c r="C3719" s="1">
        <v>351110216</v>
      </c>
      <c r="D3719" s="44" t="s">
        <v>173</v>
      </c>
      <c r="E3719" s="20">
        <v>5.3473000000000001E-3</v>
      </c>
      <c r="F3719" s="20">
        <v>5.3473000000000001E-3</v>
      </c>
      <c r="G3719" s="20">
        <v>0</v>
      </c>
      <c r="H3719" s="20">
        <v>0</v>
      </c>
      <c r="I3719" s="20">
        <v>0</v>
      </c>
      <c r="J3719" s="20">
        <v>0</v>
      </c>
      <c r="K3719" s="20">
        <v>5.3473000000000001E-3</v>
      </c>
      <c r="L3719" s="20">
        <v>0</v>
      </c>
      <c r="M3719" s="20">
        <v>0</v>
      </c>
      <c r="N3719" s="1">
        <v>2</v>
      </c>
      <c r="O3719" s="5">
        <v>100</v>
      </c>
      <c r="P3719" s="5">
        <v>0</v>
      </c>
      <c r="Q3719" s="1">
        <v>2</v>
      </c>
      <c r="R3719" s="1">
        <v>0</v>
      </c>
      <c r="S3719" s="6"/>
      <c r="T3719" s="6"/>
      <c r="W3719" s="1"/>
      <c r="X3719" s="1"/>
      <c r="Y3719" s="1"/>
      <c r="AC3719" s="1"/>
      <c r="AF3719" s="1"/>
      <c r="AG3719" s="1"/>
    </row>
    <row r="3720" spans="1:33" hidden="1" x14ac:dyDescent="0.25">
      <c r="A3720" s="1">
        <v>15</v>
      </c>
      <c r="B3720" s="1">
        <v>2016</v>
      </c>
      <c r="C3720" s="1">
        <v>351120115</v>
      </c>
      <c r="D3720" s="44" t="s">
        <v>174</v>
      </c>
      <c r="E3720" s="20">
        <v>0.1162936</v>
      </c>
      <c r="F3720" s="20">
        <v>8.3385399999999998E-2</v>
      </c>
      <c r="G3720" s="20">
        <v>3.2908199999999999E-2</v>
      </c>
      <c r="H3720" s="20">
        <v>0</v>
      </c>
      <c r="I3720" s="20">
        <v>2.7777700000000002E-2</v>
      </c>
      <c r="J3720" s="20">
        <v>2.1064999999999999E-3</v>
      </c>
      <c r="K3720" s="20">
        <v>8.5410199999999992E-2</v>
      </c>
      <c r="L3720" s="20">
        <v>9.992E-4</v>
      </c>
      <c r="M3720" s="20">
        <v>1.9223958333333332E-2</v>
      </c>
      <c r="N3720" s="1">
        <v>1</v>
      </c>
      <c r="O3720" s="5">
        <v>10.53</v>
      </c>
      <c r="P3720" s="5">
        <v>89.47</v>
      </c>
      <c r="Q3720" s="1">
        <v>2</v>
      </c>
      <c r="R3720" s="1">
        <v>17</v>
      </c>
      <c r="S3720" s="6">
        <v>380.86200000000002</v>
      </c>
      <c r="T3720" s="6">
        <v>380.86200000000002</v>
      </c>
      <c r="W3720" s="1"/>
      <c r="X3720" s="1"/>
      <c r="Y3720" s="1"/>
      <c r="AC3720" s="1"/>
      <c r="AF3720" s="1"/>
      <c r="AG3720" s="1"/>
    </row>
    <row r="3721" spans="1:33" hidden="1" x14ac:dyDescent="0.25">
      <c r="A3721" s="1">
        <v>15</v>
      </c>
      <c r="B3721" s="1">
        <v>2016</v>
      </c>
      <c r="C3721" s="1">
        <v>351130015</v>
      </c>
      <c r="D3721" s="44" t="s">
        <v>175</v>
      </c>
      <c r="E3721" s="20">
        <v>7.7016799999999996E-2</v>
      </c>
      <c r="F3721" s="20">
        <v>1.7661099999999999E-2</v>
      </c>
      <c r="G3721" s="20">
        <v>5.9355699999999997E-2</v>
      </c>
      <c r="H3721" s="20">
        <v>0</v>
      </c>
      <c r="I3721" s="20">
        <v>4.2008000000000004E-2</v>
      </c>
      <c r="J3721" s="20">
        <v>3.5391000000000003E-3</v>
      </c>
      <c r="K3721" s="20">
        <v>1.7790199999999999E-2</v>
      </c>
      <c r="L3721" s="20">
        <v>1.3679499999999997E-2</v>
      </c>
      <c r="M3721" s="20">
        <v>2.2169270833333334E-2</v>
      </c>
      <c r="N3721" s="1">
        <v>9</v>
      </c>
      <c r="O3721" s="5">
        <v>11.9</v>
      </c>
      <c r="P3721" s="5">
        <v>88.1</v>
      </c>
      <c r="Q3721" s="1">
        <v>5</v>
      </c>
      <c r="R3721" s="1">
        <v>37</v>
      </c>
      <c r="S3721" s="6">
        <v>378.91800000000001</v>
      </c>
      <c r="T3721" s="6">
        <v>378.91800000000001</v>
      </c>
      <c r="W3721" s="1"/>
      <c r="X3721" s="1"/>
      <c r="Y3721" s="1"/>
      <c r="AC3721" s="1"/>
      <c r="AF3721" s="1"/>
      <c r="AG3721" s="1"/>
    </row>
    <row r="3722" spans="1:33" hidden="1" x14ac:dyDescent="0.25">
      <c r="A3722" s="1">
        <v>16</v>
      </c>
      <c r="B3722" s="1">
        <v>2016</v>
      </c>
      <c r="C3722" s="1">
        <v>351130016</v>
      </c>
      <c r="D3722" s="44" t="s">
        <v>175</v>
      </c>
      <c r="E3722" s="20">
        <v>5.0463000000000001E-3</v>
      </c>
      <c r="F3722" s="20">
        <v>5.0000000000000001E-3</v>
      </c>
      <c r="G3722" s="20">
        <v>4.6300000000000001E-5</v>
      </c>
      <c r="H3722" s="20">
        <v>0</v>
      </c>
      <c r="I3722" s="20">
        <v>0</v>
      </c>
      <c r="J3722" s="20">
        <v>0</v>
      </c>
      <c r="K3722" s="20">
        <v>5.0000000000000001E-3</v>
      </c>
      <c r="L3722" s="20">
        <v>4.6300000000000001E-5</v>
      </c>
      <c r="M3722" s="20">
        <v>0</v>
      </c>
      <c r="N3722" s="1">
        <v>7</v>
      </c>
      <c r="O3722" s="5">
        <v>50</v>
      </c>
      <c r="P3722" s="5">
        <v>50</v>
      </c>
      <c r="Q3722" s="1">
        <v>1</v>
      </c>
      <c r="R3722" s="1">
        <v>1</v>
      </c>
      <c r="S3722" s="6"/>
      <c r="T3722" s="6"/>
      <c r="W3722" s="1"/>
      <c r="X3722" s="1"/>
      <c r="Y3722" s="1"/>
      <c r="AC3722" s="1"/>
      <c r="AF3722" s="1"/>
      <c r="AG3722" s="1"/>
    </row>
    <row r="3723" spans="1:33" hidden="1" x14ac:dyDescent="0.25">
      <c r="A3723" s="1">
        <v>14</v>
      </c>
      <c r="B3723" s="1">
        <v>2016</v>
      </c>
      <c r="C3723" s="1">
        <v>351140914</v>
      </c>
      <c r="D3723" s="44" t="s">
        <v>176</v>
      </c>
      <c r="E3723" s="20">
        <v>6.6826600000000014E-2</v>
      </c>
      <c r="F3723" s="20">
        <v>6.5661100000000014E-2</v>
      </c>
      <c r="G3723" s="20">
        <v>1.1655000000000001E-3</v>
      </c>
      <c r="H3723" s="20">
        <v>0</v>
      </c>
      <c r="I3723" s="20">
        <v>0</v>
      </c>
      <c r="J3723" s="20">
        <v>1.0092500000000001E-2</v>
      </c>
      <c r="K3723" s="20">
        <v>5.6401899999999998E-2</v>
      </c>
      <c r="L3723" s="20">
        <v>3.322E-4</v>
      </c>
      <c r="M3723" s="20">
        <v>0</v>
      </c>
      <c r="N3723" s="1">
        <v>3</v>
      </c>
      <c r="O3723" s="5">
        <v>81.25</v>
      </c>
      <c r="P3723" s="5">
        <v>18.75</v>
      </c>
      <c r="Q3723" s="1">
        <v>13</v>
      </c>
      <c r="R3723" s="1">
        <v>3</v>
      </c>
      <c r="S3723" s="6"/>
      <c r="T3723" s="6"/>
      <c r="W3723" s="1"/>
      <c r="X3723" s="1"/>
      <c r="Y3723" s="1"/>
      <c r="AC3723" s="1"/>
      <c r="AF3723" s="1"/>
      <c r="AG3723" s="1"/>
    </row>
    <row r="3724" spans="1:33" hidden="1" x14ac:dyDescent="0.25">
      <c r="A3724" s="1">
        <v>17</v>
      </c>
      <c r="B3724" s="1">
        <v>2016</v>
      </c>
      <c r="C3724" s="1">
        <v>351140917</v>
      </c>
      <c r="D3724" s="44" t="s">
        <v>176</v>
      </c>
      <c r="E3724" s="20">
        <v>0.13723980000000002</v>
      </c>
      <c r="F3724" s="20">
        <v>6.8134700000000006E-2</v>
      </c>
      <c r="G3724" s="20">
        <v>6.9105100000000003E-2</v>
      </c>
      <c r="H3724" s="20">
        <v>0</v>
      </c>
      <c r="I3724" s="20">
        <v>1.85185E-2</v>
      </c>
      <c r="J3724" s="20">
        <v>5.95679E-2</v>
      </c>
      <c r="K3724" s="20">
        <v>4.6968900000000001E-2</v>
      </c>
      <c r="L3724" s="20">
        <v>1.2184500000000001E-2</v>
      </c>
      <c r="M3724" s="20">
        <v>5.4854156258101847E-2</v>
      </c>
      <c r="N3724" s="1">
        <v>2</v>
      </c>
      <c r="O3724" s="5">
        <v>68.42</v>
      </c>
      <c r="P3724" s="5">
        <v>31.58</v>
      </c>
      <c r="Q3724" s="1">
        <v>13</v>
      </c>
      <c r="R3724" s="1">
        <v>6</v>
      </c>
      <c r="S3724" s="6">
        <v>887.6952</v>
      </c>
      <c r="T3724" s="6">
        <v>843.31043999999997</v>
      </c>
      <c r="W3724" s="1"/>
      <c r="X3724" s="1"/>
      <c r="Y3724" s="1"/>
      <c r="AC3724" s="1"/>
      <c r="AF3724" s="1"/>
      <c r="AG3724" s="1"/>
    </row>
    <row r="3725" spans="1:33" hidden="1" x14ac:dyDescent="0.25">
      <c r="A3725" s="1">
        <v>10</v>
      </c>
      <c r="B3725" s="1">
        <v>2016</v>
      </c>
      <c r="C3725" s="1">
        <v>351150810</v>
      </c>
      <c r="D3725" s="44" t="s">
        <v>177</v>
      </c>
      <c r="E3725" s="20">
        <v>0.37600309999999998</v>
      </c>
      <c r="F3725" s="20">
        <v>0.36762329999999999</v>
      </c>
      <c r="G3725" s="20">
        <v>8.3797999999999997E-3</v>
      </c>
      <c r="H3725" s="20">
        <v>0</v>
      </c>
      <c r="I3725" s="20">
        <v>0.21049999999999999</v>
      </c>
      <c r="J3725" s="20">
        <v>0.15964520000000001</v>
      </c>
      <c r="K3725" s="20">
        <v>1.6781000000000001E-3</v>
      </c>
      <c r="L3725" s="20">
        <v>4.1798E-3</v>
      </c>
      <c r="M3725" s="20">
        <v>0.13090367337384257</v>
      </c>
      <c r="N3725" s="1">
        <v>10</v>
      </c>
      <c r="O3725" s="5">
        <v>46.67</v>
      </c>
      <c r="P3725" s="5">
        <v>53.33</v>
      </c>
      <c r="Q3725" s="1">
        <v>14</v>
      </c>
      <c r="R3725" s="1">
        <v>16</v>
      </c>
      <c r="S3725" s="6">
        <v>2305.67148</v>
      </c>
      <c r="T3725" s="6">
        <v>2305.67148</v>
      </c>
      <c r="W3725" s="1"/>
      <c r="X3725" s="1"/>
      <c r="Y3725" s="1"/>
      <c r="AC3725" s="1"/>
      <c r="AF3725" s="1"/>
      <c r="AG3725" s="1"/>
    </row>
    <row r="3726" spans="1:33" hidden="1" x14ac:dyDescent="0.25">
      <c r="A3726" s="1">
        <v>10</v>
      </c>
      <c r="B3726" s="1">
        <v>2016</v>
      </c>
      <c r="C3726" s="1">
        <v>351160710</v>
      </c>
      <c r="D3726" s="44" t="s">
        <v>178</v>
      </c>
      <c r="E3726" s="20">
        <v>0.11367740000000003</v>
      </c>
      <c r="F3726" s="20">
        <v>9.1306000000000026E-2</v>
      </c>
      <c r="G3726" s="20">
        <v>2.2371399999999996E-2</v>
      </c>
      <c r="H3726" s="20">
        <v>0</v>
      </c>
      <c r="I3726" s="20">
        <v>0</v>
      </c>
      <c r="J3726" s="20">
        <v>1.6727000000000002E-2</v>
      </c>
      <c r="K3726" s="20">
        <v>8.1793100000000035E-2</v>
      </c>
      <c r="L3726" s="20">
        <v>1.51573E-2</v>
      </c>
      <c r="M3726" s="20">
        <v>4.2520072968749996E-2</v>
      </c>
      <c r="N3726" s="1">
        <v>16</v>
      </c>
      <c r="O3726" s="5">
        <v>55.32</v>
      </c>
      <c r="P3726" s="5">
        <v>44.68</v>
      </c>
      <c r="Q3726" s="1">
        <v>26</v>
      </c>
      <c r="R3726" s="1">
        <v>21</v>
      </c>
      <c r="S3726" s="6">
        <v>598.84502810000004</v>
      </c>
      <c r="T3726" s="6">
        <v>598.84502810000004</v>
      </c>
      <c r="W3726" s="1"/>
      <c r="X3726" s="1"/>
      <c r="Y3726" s="1"/>
      <c r="AC3726" s="1"/>
      <c r="AF3726" s="1"/>
      <c r="AG3726" s="1"/>
    </row>
    <row r="3727" spans="1:33" hidden="1" x14ac:dyDescent="0.25">
      <c r="A3727" s="1">
        <v>5</v>
      </c>
      <c r="B3727" s="1">
        <v>2016</v>
      </c>
      <c r="C3727" s="1">
        <v>35117065</v>
      </c>
      <c r="D3727" s="44" t="s">
        <v>179</v>
      </c>
      <c r="E3727" s="20">
        <v>2.1082E-2</v>
      </c>
      <c r="F3727" s="20">
        <v>1.66736E-2</v>
      </c>
      <c r="G3727" s="20">
        <v>4.4083999999999998E-3</v>
      </c>
      <c r="H3727" s="20">
        <v>0</v>
      </c>
      <c r="I3727" s="20">
        <v>0</v>
      </c>
      <c r="J3727" s="20">
        <v>4.6288000000000006E-3</v>
      </c>
      <c r="K3727" s="20">
        <v>3.5231000000000004E-3</v>
      </c>
      <c r="L3727" s="20">
        <v>1.2930099999999998E-2</v>
      </c>
      <c r="M3727" s="20">
        <v>4.8465818377314812E-2</v>
      </c>
      <c r="N3727" s="1">
        <v>9</v>
      </c>
      <c r="O3727" s="5">
        <v>52.38</v>
      </c>
      <c r="P3727" s="5">
        <v>47.62</v>
      </c>
      <c r="Q3727" s="1">
        <v>11</v>
      </c>
      <c r="R3727" s="1">
        <v>10</v>
      </c>
      <c r="S3727" s="6">
        <v>630.15027829999997</v>
      </c>
      <c r="T3727" s="6">
        <v>602.42366609999999</v>
      </c>
      <c r="W3727" s="1"/>
      <c r="X3727" s="1"/>
      <c r="Y3727" s="1"/>
      <c r="AC3727" s="1"/>
      <c r="AF3727" s="1"/>
      <c r="AG3727" s="1"/>
    </row>
    <row r="3728" spans="1:33" hidden="1" x14ac:dyDescent="0.25">
      <c r="A3728" s="1">
        <v>14</v>
      </c>
      <c r="B3728" s="1">
        <v>2016</v>
      </c>
      <c r="C3728" s="1">
        <v>355720414</v>
      </c>
      <c r="D3728" s="44" t="s">
        <v>180</v>
      </c>
      <c r="E3728" s="20">
        <v>0</v>
      </c>
      <c r="F3728" s="20">
        <v>0</v>
      </c>
      <c r="G3728" s="20">
        <v>0</v>
      </c>
      <c r="H3728" s="20">
        <v>0</v>
      </c>
      <c r="I3728" s="20">
        <v>0</v>
      </c>
      <c r="J3728" s="20">
        <v>0</v>
      </c>
      <c r="K3728" s="20">
        <v>0</v>
      </c>
      <c r="L3728" s="20">
        <v>0</v>
      </c>
      <c r="M3728" s="20">
        <v>0</v>
      </c>
      <c r="N3728" s="1">
        <v>0</v>
      </c>
      <c r="O3728" s="5">
        <v>0</v>
      </c>
      <c r="P3728" s="5">
        <v>0</v>
      </c>
      <c r="Q3728" s="1">
        <v>0</v>
      </c>
      <c r="R3728" s="1">
        <v>0</v>
      </c>
      <c r="S3728" s="6"/>
      <c r="T3728" s="6"/>
      <c r="W3728" s="1"/>
      <c r="X3728" s="1"/>
      <c r="Y3728" s="1"/>
      <c r="AC3728" s="1"/>
      <c r="AF3728" s="1"/>
      <c r="AG3728" s="1"/>
    </row>
    <row r="3729" spans="1:33" hidden="1" x14ac:dyDescent="0.25">
      <c r="A3729" s="1">
        <v>17</v>
      </c>
      <c r="B3729" s="1">
        <v>2016</v>
      </c>
      <c r="C3729" s="1">
        <v>355720417</v>
      </c>
      <c r="D3729" s="44" t="s">
        <v>180</v>
      </c>
      <c r="E3729" s="20">
        <v>5.17086E-2</v>
      </c>
      <c r="F3729" s="20">
        <v>5.0463000000000001E-2</v>
      </c>
      <c r="G3729" s="20">
        <v>1.2455999999999999E-3</v>
      </c>
      <c r="H3729" s="20">
        <v>0</v>
      </c>
      <c r="I3729" s="20">
        <v>0</v>
      </c>
      <c r="J3729" s="20">
        <v>4.1669999999999999E-4</v>
      </c>
      <c r="K3729" s="20">
        <v>5.0463000000000001E-2</v>
      </c>
      <c r="L3729" s="20">
        <v>8.2890000000000004E-4</v>
      </c>
      <c r="M3729" s="20">
        <v>3.7072650462962965E-2</v>
      </c>
      <c r="N3729" s="1">
        <v>0</v>
      </c>
      <c r="O3729" s="5">
        <v>25</v>
      </c>
      <c r="P3729" s="5">
        <v>75</v>
      </c>
      <c r="Q3729" s="1">
        <v>1</v>
      </c>
      <c r="R3729" s="1">
        <v>3</v>
      </c>
      <c r="S3729" s="6">
        <v>619.97400000000005</v>
      </c>
      <c r="T3729" s="6">
        <v>619.97400000000005</v>
      </c>
      <c r="W3729" s="1"/>
      <c r="X3729" s="1"/>
      <c r="Y3729" s="1"/>
      <c r="AC3729" s="1"/>
      <c r="AF3729" s="1"/>
      <c r="AG3729" s="1"/>
    </row>
    <row r="3730" spans="1:33" hidden="1" x14ac:dyDescent="0.25">
      <c r="A3730" s="1">
        <v>20</v>
      </c>
      <c r="B3730" s="1">
        <v>2016</v>
      </c>
      <c r="C3730" s="1">
        <v>351190420</v>
      </c>
      <c r="D3730" s="44" t="s">
        <v>181</v>
      </c>
      <c r="E3730" s="20">
        <v>4.6193600000000001E-2</v>
      </c>
      <c r="F3730" s="20">
        <v>1.39042E-2</v>
      </c>
      <c r="G3730" s="20">
        <v>3.2289400000000003E-2</v>
      </c>
      <c r="H3730" s="20">
        <v>0</v>
      </c>
      <c r="I3730" s="20">
        <v>2.9425999999999997E-2</v>
      </c>
      <c r="J3730" s="20">
        <v>0</v>
      </c>
      <c r="K3730" s="20">
        <v>1.39042E-2</v>
      </c>
      <c r="L3730" s="20">
        <v>2.8633999999999999E-3</v>
      </c>
      <c r="M3730" s="20">
        <v>1.9498837500000001E-2</v>
      </c>
      <c r="N3730" s="1">
        <v>4</v>
      </c>
      <c r="O3730" s="5">
        <v>21.43</v>
      </c>
      <c r="P3730" s="5">
        <v>78.569999999999993</v>
      </c>
      <c r="Q3730" s="1">
        <v>6</v>
      </c>
      <c r="R3730" s="1">
        <v>22</v>
      </c>
      <c r="S3730" s="6">
        <v>418.12200000000001</v>
      </c>
      <c r="T3730" s="6">
        <v>418.12200000000001</v>
      </c>
      <c r="W3730" s="1"/>
      <c r="X3730" s="1"/>
      <c r="Y3730" s="1"/>
      <c r="AC3730" s="1"/>
      <c r="AF3730" s="1"/>
      <c r="AG3730" s="1"/>
    </row>
    <row r="3731" spans="1:33" hidden="1" x14ac:dyDescent="0.25">
      <c r="A3731" s="1">
        <v>12</v>
      </c>
      <c r="B3731" s="1">
        <v>2016</v>
      </c>
      <c r="C3731" s="1">
        <v>351200112</v>
      </c>
      <c r="D3731" s="44" t="s">
        <v>182</v>
      </c>
      <c r="E3731" s="20">
        <v>0.8715987999999999</v>
      </c>
      <c r="F3731" s="20">
        <v>0.72222599999999992</v>
      </c>
      <c r="G3731" s="20">
        <v>0.14937279999999997</v>
      </c>
      <c r="H3731" s="20">
        <v>0</v>
      </c>
      <c r="I3731" s="20">
        <v>4.2337899999999998E-2</v>
      </c>
      <c r="J3731" s="20">
        <v>0.3695774</v>
      </c>
      <c r="K3731" s="20">
        <v>0.3702454</v>
      </c>
      <c r="L3731" s="20">
        <v>8.9438099999999979E-2</v>
      </c>
      <c r="M3731" s="20">
        <v>5.3370127314814816E-2</v>
      </c>
      <c r="N3731" s="1">
        <v>19</v>
      </c>
      <c r="O3731" s="5">
        <v>45.71</v>
      </c>
      <c r="P3731" s="5">
        <v>54.29</v>
      </c>
      <c r="Q3731" s="1">
        <v>32</v>
      </c>
      <c r="R3731" s="1">
        <v>38</v>
      </c>
      <c r="S3731" s="6">
        <v>923.45399999999995</v>
      </c>
      <c r="T3731" s="6">
        <v>923.45399999999995</v>
      </c>
      <c r="W3731" s="1"/>
      <c r="X3731" s="1"/>
      <c r="Y3731" s="1"/>
      <c r="AC3731" s="1"/>
      <c r="AF3731" s="1"/>
      <c r="AG3731" s="1"/>
    </row>
    <row r="3732" spans="1:33" hidden="1" x14ac:dyDescent="0.25">
      <c r="A3732" s="1">
        <v>15</v>
      </c>
      <c r="B3732" s="1">
        <v>2016</v>
      </c>
      <c r="C3732" s="1">
        <v>351200115</v>
      </c>
      <c r="D3732" s="44" t="s">
        <v>182</v>
      </c>
      <c r="E3732" s="20">
        <v>6.2771799999999989E-2</v>
      </c>
      <c r="F3732" s="20">
        <v>4.9953799999999993E-2</v>
      </c>
      <c r="G3732" s="20">
        <v>1.2818E-2</v>
      </c>
      <c r="H3732" s="20">
        <v>0</v>
      </c>
      <c r="I3732" s="20">
        <v>0</v>
      </c>
      <c r="J3732" s="20">
        <v>5.401999999999999E-4</v>
      </c>
      <c r="K3732" s="20">
        <v>6.2231599999999998E-2</v>
      </c>
      <c r="L3732" s="20">
        <v>0</v>
      </c>
      <c r="M3732" s="20">
        <v>0</v>
      </c>
      <c r="N3732" s="1">
        <v>2</v>
      </c>
      <c r="O3732" s="5">
        <v>60</v>
      </c>
      <c r="P3732" s="5">
        <v>40</v>
      </c>
      <c r="Q3732" s="1">
        <v>9</v>
      </c>
      <c r="R3732" s="1">
        <v>6</v>
      </c>
      <c r="S3732" s="6"/>
      <c r="T3732" s="6"/>
      <c r="W3732" s="1"/>
      <c r="X3732" s="1"/>
      <c r="Y3732" s="1"/>
      <c r="AC3732" s="1"/>
      <c r="AF3732" s="1"/>
      <c r="AG3732" s="1"/>
    </row>
    <row r="3733" spans="1:33" hidden="1" x14ac:dyDescent="0.25">
      <c r="A3733" s="1">
        <v>12</v>
      </c>
      <c r="B3733" s="1">
        <v>2016</v>
      </c>
      <c r="C3733" s="1">
        <v>351210012</v>
      </c>
      <c r="D3733" s="44" t="s">
        <v>183</v>
      </c>
      <c r="E3733" s="20">
        <v>3.8755582999999998</v>
      </c>
      <c r="F3733" s="20">
        <v>3.6190696999999998</v>
      </c>
      <c r="G3733" s="20">
        <v>0.25648860000000001</v>
      </c>
      <c r="H3733" s="20">
        <v>1.31</v>
      </c>
      <c r="I3733" s="20">
        <v>2.1215299999999999E-2</v>
      </c>
      <c r="J3733" s="20">
        <v>0.19356480000000001</v>
      </c>
      <c r="K3733" s="20">
        <v>3.6111531999999995</v>
      </c>
      <c r="L3733" s="20">
        <v>4.9624999999999996E-2</v>
      </c>
      <c r="M3733" s="20">
        <v>1.4114768229166668E-2</v>
      </c>
      <c r="N3733" s="1">
        <v>54</v>
      </c>
      <c r="O3733" s="5">
        <v>81.2</v>
      </c>
      <c r="P3733" s="5">
        <v>18.8</v>
      </c>
      <c r="Q3733" s="1">
        <v>95</v>
      </c>
      <c r="R3733" s="1">
        <v>22</v>
      </c>
      <c r="S3733" s="6">
        <v>242.67599999999999</v>
      </c>
      <c r="T3733" s="6">
        <v>242.67599999999999</v>
      </c>
      <c r="W3733" s="1"/>
      <c r="X3733" s="1"/>
      <c r="Y3733" s="1"/>
      <c r="AC3733" s="1"/>
      <c r="AF3733" s="1"/>
      <c r="AG3733" s="1"/>
    </row>
    <row r="3734" spans="1:33" hidden="1" x14ac:dyDescent="0.25">
      <c r="A3734" s="1">
        <v>9</v>
      </c>
      <c r="B3734" s="1">
        <v>2016</v>
      </c>
      <c r="C3734" s="1">
        <v>35122099</v>
      </c>
      <c r="D3734" s="44" t="s">
        <v>184</v>
      </c>
      <c r="E3734" s="20">
        <v>0.34901630000000011</v>
      </c>
      <c r="F3734" s="20">
        <v>0.3219221000000001</v>
      </c>
      <c r="G3734" s="20">
        <v>2.7094200000000002E-2</v>
      </c>
      <c r="H3734" s="20">
        <v>0.09</v>
      </c>
      <c r="I3734" s="20">
        <v>6.8286900000000011E-2</v>
      </c>
      <c r="J3734" s="20">
        <v>5.6089700000000006E-2</v>
      </c>
      <c r="K3734" s="20">
        <v>0.21926930000000003</v>
      </c>
      <c r="L3734" s="20">
        <v>5.3704E-3</v>
      </c>
      <c r="M3734" s="20">
        <v>8.0221783208333342E-2</v>
      </c>
      <c r="N3734" s="1">
        <v>6</v>
      </c>
      <c r="O3734" s="5">
        <v>58.9</v>
      </c>
      <c r="P3734" s="5">
        <v>41.1</v>
      </c>
      <c r="Q3734" s="1">
        <v>43</v>
      </c>
      <c r="R3734" s="1">
        <v>30</v>
      </c>
      <c r="S3734" s="6">
        <v>1395.252</v>
      </c>
      <c r="T3734" s="6">
        <v>153.47772000000001</v>
      </c>
      <c r="W3734" s="1"/>
      <c r="X3734" s="1"/>
      <c r="Y3734" s="1"/>
      <c r="AC3734" s="1"/>
      <c r="AF3734" s="1"/>
      <c r="AG3734" s="1"/>
    </row>
    <row r="3735" spans="1:33" hidden="1" x14ac:dyDescent="0.25">
      <c r="A3735" s="1">
        <v>10</v>
      </c>
      <c r="B3735" s="1">
        <v>2016</v>
      </c>
      <c r="C3735" s="1">
        <v>351230810</v>
      </c>
      <c r="D3735" s="44" t="s">
        <v>185</v>
      </c>
      <c r="E3735" s="20">
        <v>3.9571000000000002E-2</v>
      </c>
      <c r="F3735" s="20">
        <v>3.95386E-2</v>
      </c>
      <c r="G3735" s="20">
        <v>3.2400000000000001E-5</v>
      </c>
      <c r="H3735" s="20">
        <v>0</v>
      </c>
      <c r="I3735" s="20">
        <v>3.6788899999999999E-2</v>
      </c>
      <c r="J3735" s="20">
        <v>3.1520000000000002E-4</v>
      </c>
      <c r="K3735" s="20">
        <v>8.8889999999999998E-4</v>
      </c>
      <c r="L3735" s="20">
        <v>1.578E-3</v>
      </c>
      <c r="M3735" s="20">
        <v>3.6930307192129627E-2</v>
      </c>
      <c r="N3735" s="1">
        <v>22</v>
      </c>
      <c r="O3735" s="5">
        <v>80</v>
      </c>
      <c r="P3735" s="5">
        <v>20</v>
      </c>
      <c r="Q3735" s="1">
        <v>8</v>
      </c>
      <c r="R3735" s="1">
        <v>2</v>
      </c>
      <c r="S3735" s="6">
        <v>619.30178909999995</v>
      </c>
      <c r="T3735" s="6">
        <v>619.30178909999995</v>
      </c>
      <c r="W3735" s="1"/>
      <c r="X3735" s="1"/>
      <c r="Y3735" s="1"/>
      <c r="AC3735" s="1"/>
      <c r="AF3735" s="1"/>
      <c r="AG3735" s="1"/>
    </row>
    <row r="3736" spans="1:33" hidden="1" x14ac:dyDescent="0.25">
      <c r="A3736" s="1">
        <v>5</v>
      </c>
      <c r="B3736" s="1">
        <v>2016</v>
      </c>
      <c r="C3736" s="1">
        <v>35124075</v>
      </c>
      <c r="D3736" s="44" t="s">
        <v>186</v>
      </c>
      <c r="E3736" s="20">
        <v>0.15398580000000001</v>
      </c>
      <c r="F3736" s="20">
        <v>0.10225389999999999</v>
      </c>
      <c r="G3736" s="20">
        <v>5.1731900000000004E-2</v>
      </c>
      <c r="H3736" s="20">
        <v>0</v>
      </c>
      <c r="I3736" s="20">
        <v>6.1077099999999995E-2</v>
      </c>
      <c r="J3736" s="20">
        <v>6.9990999999999984E-2</v>
      </c>
      <c r="K3736" s="20">
        <v>8.2683000000000027E-3</v>
      </c>
      <c r="L3736" s="20">
        <v>1.4649400000000002E-2</v>
      </c>
      <c r="M3736" s="20">
        <v>7.0385983796296292E-2</v>
      </c>
      <c r="N3736" s="1">
        <v>7</v>
      </c>
      <c r="O3736" s="5">
        <v>13.1</v>
      </c>
      <c r="P3736" s="5">
        <v>86.9</v>
      </c>
      <c r="Q3736" s="1">
        <v>11</v>
      </c>
      <c r="R3736" s="1">
        <v>73</v>
      </c>
      <c r="S3736" s="6">
        <v>1140.6420000000001</v>
      </c>
      <c r="T3736" s="6">
        <v>0</v>
      </c>
      <c r="W3736" s="1"/>
      <c r="X3736" s="1"/>
      <c r="Y3736" s="1"/>
      <c r="AC3736" s="1"/>
      <c r="AF3736" s="1"/>
      <c r="AG3736" s="1"/>
    </row>
    <row r="3737" spans="1:33" hidden="1" x14ac:dyDescent="0.25">
      <c r="A3737" s="1">
        <v>19</v>
      </c>
      <c r="B3737" s="1">
        <v>2016</v>
      </c>
      <c r="C3737" s="1">
        <v>351250619</v>
      </c>
      <c r="D3737" s="44" t="s">
        <v>187</v>
      </c>
      <c r="E3737" s="20">
        <v>5.09743E-2</v>
      </c>
      <c r="F3737" s="20">
        <v>3.7209600000000002E-2</v>
      </c>
      <c r="G3737" s="20">
        <v>1.37647E-2</v>
      </c>
      <c r="H3737" s="20">
        <v>0</v>
      </c>
      <c r="I3737" s="20">
        <v>1.21204E-2</v>
      </c>
      <c r="J3737" s="20">
        <v>1.1743999999999999E-3</v>
      </c>
      <c r="K3737" s="20">
        <v>3.7209600000000002E-2</v>
      </c>
      <c r="L3737" s="20">
        <v>4.6989999999999998E-4</v>
      </c>
      <c r="M3737" s="20">
        <v>1.301075E-2</v>
      </c>
      <c r="N3737" s="1">
        <v>3</v>
      </c>
      <c r="O3737" s="5">
        <v>34.619999999999997</v>
      </c>
      <c r="P3737" s="5">
        <v>65.38</v>
      </c>
      <c r="Q3737" s="1">
        <v>9</v>
      </c>
      <c r="R3737" s="1">
        <v>17</v>
      </c>
      <c r="S3737" s="6">
        <v>233.2576445</v>
      </c>
      <c r="T3737" s="6">
        <v>233.2576445</v>
      </c>
      <c r="W3737" s="1"/>
      <c r="X3737" s="1"/>
      <c r="Y3737" s="1"/>
      <c r="AC3737" s="1"/>
      <c r="AF3737" s="1"/>
      <c r="AG3737" s="1"/>
    </row>
    <row r="3738" spans="1:33" hidden="1" x14ac:dyDescent="0.25">
      <c r="A3738" s="1">
        <v>14</v>
      </c>
      <c r="B3738" s="1">
        <v>2016</v>
      </c>
      <c r="C3738" s="1">
        <v>351260514</v>
      </c>
      <c r="D3738" s="44" t="s">
        <v>188</v>
      </c>
      <c r="E3738" s="20">
        <v>0.20903569999999996</v>
      </c>
      <c r="F3738" s="20">
        <v>0.20841999999999997</v>
      </c>
      <c r="G3738" s="20">
        <v>6.1570000000000006E-4</v>
      </c>
      <c r="H3738" s="20">
        <v>0</v>
      </c>
      <c r="I3738" s="20">
        <v>1.1670399999999999E-2</v>
      </c>
      <c r="J3738" s="20">
        <v>0</v>
      </c>
      <c r="K3738" s="20">
        <v>0.19719499999999998</v>
      </c>
      <c r="L3738" s="20">
        <v>1.7029999999999999E-4</v>
      </c>
      <c r="M3738" s="20">
        <v>1.0092328124999999E-2</v>
      </c>
      <c r="N3738" s="1">
        <v>15</v>
      </c>
      <c r="O3738" s="5">
        <v>95.45</v>
      </c>
      <c r="P3738" s="5">
        <v>4.55</v>
      </c>
      <c r="Q3738" s="1">
        <v>42</v>
      </c>
      <c r="R3738" s="1">
        <v>2</v>
      </c>
      <c r="S3738" s="6">
        <v>176.018947</v>
      </c>
      <c r="T3738" s="6">
        <v>176.018947</v>
      </c>
      <c r="W3738" s="1"/>
      <c r="X3738" s="1"/>
      <c r="Y3738" s="1"/>
      <c r="AC3738" s="1"/>
      <c r="AF3738" s="1"/>
      <c r="AG3738" s="1"/>
    </row>
    <row r="3739" spans="1:33" hidden="1" x14ac:dyDescent="0.25">
      <c r="A3739" s="1">
        <v>5</v>
      </c>
      <c r="B3739" s="1">
        <v>2016</v>
      </c>
      <c r="C3739" s="1">
        <v>35127045</v>
      </c>
      <c r="D3739" s="44" t="s">
        <v>189</v>
      </c>
      <c r="E3739" s="20">
        <v>8.7095499999999992E-2</v>
      </c>
      <c r="F3739" s="20">
        <v>8.2373899999999986E-2</v>
      </c>
      <c r="G3739" s="20">
        <v>4.7215999999999994E-3</v>
      </c>
      <c r="H3739" s="20">
        <v>0</v>
      </c>
      <c r="I3739" s="20">
        <v>7.5119999999999996E-3</v>
      </c>
      <c r="J3739" s="20">
        <v>1.5677E-3</v>
      </c>
      <c r="K3739" s="20">
        <v>7.6414299999999991E-2</v>
      </c>
      <c r="L3739" s="20">
        <v>1.6014999999999998E-3</v>
      </c>
      <c r="M3739" s="20">
        <v>1.016063125E-2</v>
      </c>
      <c r="N3739" s="1">
        <v>15</v>
      </c>
      <c r="O3739" s="5">
        <v>51.02</v>
      </c>
      <c r="P3739" s="5">
        <v>48.98</v>
      </c>
      <c r="Q3739" s="1">
        <v>25</v>
      </c>
      <c r="R3739" s="1">
        <v>24</v>
      </c>
      <c r="S3739" s="6">
        <v>117.99</v>
      </c>
      <c r="T3739" s="6">
        <v>117.99</v>
      </c>
      <c r="W3739" s="1"/>
      <c r="X3739" s="1"/>
      <c r="Y3739" s="1"/>
      <c r="AC3739" s="1"/>
      <c r="AF3739" s="1"/>
      <c r="AG3739" s="1"/>
    </row>
    <row r="3740" spans="1:33" hidden="1" x14ac:dyDescent="0.25">
      <c r="A3740" s="1">
        <v>9</v>
      </c>
      <c r="B3740" s="1">
        <v>2016</v>
      </c>
      <c r="C3740" s="1">
        <v>35127049</v>
      </c>
      <c r="D3740" s="44" t="s">
        <v>189</v>
      </c>
      <c r="E3740" s="20">
        <v>0</v>
      </c>
      <c r="F3740" s="20">
        <v>0</v>
      </c>
      <c r="G3740" s="20">
        <v>0</v>
      </c>
      <c r="H3740" s="20">
        <v>0</v>
      </c>
      <c r="I3740" s="20">
        <v>0</v>
      </c>
      <c r="J3740" s="20">
        <v>0</v>
      </c>
      <c r="K3740" s="20">
        <v>0</v>
      </c>
      <c r="L3740" s="20">
        <v>0</v>
      </c>
      <c r="M3740" s="20">
        <v>0</v>
      </c>
      <c r="N3740" s="1">
        <v>0</v>
      </c>
      <c r="O3740" s="5">
        <v>0</v>
      </c>
      <c r="P3740" s="5">
        <v>0</v>
      </c>
      <c r="Q3740" s="1">
        <v>0</v>
      </c>
      <c r="R3740" s="1">
        <v>0</v>
      </c>
      <c r="S3740" s="6"/>
      <c r="T3740" s="6"/>
      <c r="W3740" s="1"/>
      <c r="X3740" s="1"/>
      <c r="Y3740" s="1"/>
      <c r="AC3740" s="1"/>
      <c r="AF3740" s="1"/>
      <c r="AG3740" s="1"/>
    </row>
    <row r="3741" spans="1:33" hidden="1" x14ac:dyDescent="0.25">
      <c r="A3741" s="1">
        <v>5</v>
      </c>
      <c r="B3741" s="1">
        <v>2016</v>
      </c>
      <c r="C3741" s="1">
        <v>35128035</v>
      </c>
      <c r="D3741" s="44" t="s">
        <v>190</v>
      </c>
      <c r="E3741" s="20">
        <v>2.9755391999999996</v>
      </c>
      <c r="F3741" s="20">
        <v>2.9667481999999996</v>
      </c>
      <c r="G3741" s="20">
        <v>8.7909999999999967E-3</v>
      </c>
      <c r="H3741" s="20">
        <v>0</v>
      </c>
      <c r="I3741" s="20">
        <v>2.5925833000000003</v>
      </c>
      <c r="J3741" s="20">
        <v>0.32668170000000002</v>
      </c>
      <c r="K3741" s="20">
        <v>1.1867499999999998E-2</v>
      </c>
      <c r="L3741" s="20">
        <v>4.4406699999999993E-2</v>
      </c>
      <c r="M3741" s="20">
        <v>0.19503244853240739</v>
      </c>
      <c r="N3741" s="1">
        <v>11</v>
      </c>
      <c r="O3741" s="5">
        <v>26.56</v>
      </c>
      <c r="P3741" s="5">
        <v>73.44</v>
      </c>
      <c r="Q3741" s="1">
        <v>17</v>
      </c>
      <c r="R3741" s="1">
        <v>47</v>
      </c>
      <c r="S3741" s="6">
        <v>3408.2640000000001</v>
      </c>
      <c r="T3741" s="6">
        <v>0</v>
      </c>
      <c r="W3741" s="1"/>
      <c r="X3741" s="1"/>
      <c r="Y3741" s="1"/>
      <c r="AC3741" s="1"/>
      <c r="AF3741" s="1"/>
      <c r="AG3741" s="1"/>
    </row>
    <row r="3742" spans="1:33" hidden="1" x14ac:dyDescent="0.25">
      <c r="A3742" s="1">
        <v>15</v>
      </c>
      <c r="B3742" s="1">
        <v>2016</v>
      </c>
      <c r="C3742" s="1">
        <v>351290215</v>
      </c>
      <c r="D3742" s="44" t="s">
        <v>191</v>
      </c>
      <c r="E3742" s="20">
        <v>7.6175800000000002E-2</v>
      </c>
      <c r="F3742" s="20">
        <v>5.7918600000000008E-2</v>
      </c>
      <c r="G3742" s="20">
        <v>1.8257199999999998E-2</v>
      </c>
      <c r="H3742" s="20">
        <v>0</v>
      </c>
      <c r="I3742" s="20">
        <v>1.3550599999999999E-2</v>
      </c>
      <c r="J3742" s="20">
        <v>7.5929999999999997E-4</v>
      </c>
      <c r="K3742" s="20">
        <v>5.836460000000001E-2</v>
      </c>
      <c r="L3742" s="20">
        <v>3.5013000000000002E-3</v>
      </c>
      <c r="M3742" s="20">
        <v>1.8434895833333333E-2</v>
      </c>
      <c r="N3742" s="1">
        <v>9</v>
      </c>
      <c r="O3742" s="5">
        <v>34.21</v>
      </c>
      <c r="P3742" s="5">
        <v>65.790000000000006</v>
      </c>
      <c r="Q3742" s="1">
        <v>13</v>
      </c>
      <c r="R3742" s="1">
        <v>25</v>
      </c>
      <c r="S3742" s="6">
        <v>267.72228000000001</v>
      </c>
      <c r="T3742" s="6">
        <v>257.01338879999997</v>
      </c>
      <c r="W3742" s="1"/>
      <c r="X3742" s="1"/>
      <c r="Y3742" s="1"/>
      <c r="AC3742" s="1"/>
      <c r="AF3742" s="1"/>
      <c r="AG3742" s="1"/>
    </row>
    <row r="3743" spans="1:33" hidden="1" x14ac:dyDescent="0.25">
      <c r="A3743" s="1">
        <v>18</v>
      </c>
      <c r="B3743" s="1">
        <v>2016</v>
      </c>
      <c r="C3743" s="1">
        <v>351290218</v>
      </c>
      <c r="D3743" s="44" t="s">
        <v>191</v>
      </c>
      <c r="E3743" s="20">
        <v>2.1733799999999998E-2</v>
      </c>
      <c r="F3743" s="20">
        <v>2.1733799999999998E-2</v>
      </c>
      <c r="G3743" s="20">
        <v>0</v>
      </c>
      <c r="H3743" s="20">
        <v>0</v>
      </c>
      <c r="I3743" s="20">
        <v>0</v>
      </c>
      <c r="J3743" s="20">
        <v>1.3888899999999999E-2</v>
      </c>
      <c r="K3743" s="20">
        <v>7.8449000000000001E-3</v>
      </c>
      <c r="L3743" s="20">
        <v>0</v>
      </c>
      <c r="M3743" s="20">
        <v>0</v>
      </c>
      <c r="N3743" s="1">
        <v>3</v>
      </c>
      <c r="O3743" s="5">
        <v>100</v>
      </c>
      <c r="P3743" s="5">
        <v>0</v>
      </c>
      <c r="Q3743" s="1">
        <v>6</v>
      </c>
      <c r="R3743" s="1">
        <v>0</v>
      </c>
      <c r="S3743" s="6"/>
      <c r="T3743" s="6"/>
      <c r="W3743" s="1"/>
      <c r="X3743" s="1"/>
      <c r="Y3743" s="1"/>
      <c r="AC3743" s="1"/>
      <c r="AF3743" s="1"/>
      <c r="AG3743" s="1"/>
    </row>
    <row r="3744" spans="1:33" hidden="1" x14ac:dyDescent="0.25">
      <c r="A3744" s="1">
        <v>6</v>
      </c>
      <c r="B3744" s="1">
        <v>2016</v>
      </c>
      <c r="C3744" s="1">
        <v>35130096</v>
      </c>
      <c r="D3744" s="44" t="s">
        <v>192</v>
      </c>
      <c r="E3744" s="20">
        <v>1.3137871000000001</v>
      </c>
      <c r="F3744" s="20">
        <v>1.2698057</v>
      </c>
      <c r="G3744" s="20">
        <v>4.3981399999999955E-2</v>
      </c>
      <c r="H3744" s="20">
        <v>0</v>
      </c>
      <c r="I3744" s="20">
        <v>1.25</v>
      </c>
      <c r="J3744" s="20">
        <v>2.5940600000000001E-2</v>
      </c>
      <c r="K3744" s="20">
        <v>1.53889E-2</v>
      </c>
      <c r="L3744" s="20">
        <v>2.2457600000000001E-2</v>
      </c>
      <c r="M3744" s="20">
        <v>0.79883449074074075</v>
      </c>
      <c r="N3744" s="1">
        <v>6</v>
      </c>
      <c r="O3744" s="5">
        <v>9.7100000000000009</v>
      </c>
      <c r="P3744" s="5">
        <v>90.29</v>
      </c>
      <c r="Q3744" s="1">
        <v>10</v>
      </c>
      <c r="R3744" s="1">
        <v>93</v>
      </c>
      <c r="S3744" s="6">
        <v>5611.8895009999997</v>
      </c>
      <c r="T3744" s="6">
        <v>2413.1124850000001</v>
      </c>
      <c r="W3744" s="1"/>
      <c r="X3744" s="1"/>
      <c r="Y3744" s="1"/>
      <c r="AC3744" s="1"/>
      <c r="AF3744" s="1"/>
      <c r="AG3744" s="1"/>
    </row>
    <row r="3745" spans="1:33" hidden="1" x14ac:dyDescent="0.25">
      <c r="A3745" s="1">
        <v>10</v>
      </c>
      <c r="B3745" s="1">
        <v>2016</v>
      </c>
      <c r="C3745" s="1">
        <v>351300910</v>
      </c>
      <c r="D3745" s="44" t="s">
        <v>192</v>
      </c>
      <c r="E3745" s="20">
        <v>4.0169999999999997E-3</v>
      </c>
      <c r="F3745" s="20">
        <v>3.1952E-3</v>
      </c>
      <c r="G3745" s="20">
        <v>8.2179999999999992E-4</v>
      </c>
      <c r="H3745" s="20">
        <v>0</v>
      </c>
      <c r="I3745" s="20">
        <v>0</v>
      </c>
      <c r="J3745" s="20">
        <v>5.2089999999999992E-4</v>
      </c>
      <c r="K3745" s="20">
        <v>7.8549999999999996E-4</v>
      </c>
      <c r="L3745" s="20">
        <v>2.7105999999999996E-3</v>
      </c>
      <c r="M3745" s="20">
        <v>0</v>
      </c>
      <c r="N3745" s="1">
        <v>4</v>
      </c>
      <c r="O3745" s="5">
        <v>54.55</v>
      </c>
      <c r="P3745" s="5">
        <v>45.45</v>
      </c>
      <c r="Q3745" s="1">
        <v>6</v>
      </c>
      <c r="R3745" s="1">
        <v>5</v>
      </c>
      <c r="S3745" s="6"/>
      <c r="T3745" s="6"/>
      <c r="W3745" s="1"/>
      <c r="X3745" s="1"/>
      <c r="Y3745" s="1"/>
      <c r="AC3745" s="1"/>
      <c r="AF3745" s="1"/>
      <c r="AG3745" s="1"/>
    </row>
    <row r="3746" spans="1:33" hidden="1" x14ac:dyDescent="0.25">
      <c r="A3746" s="1">
        <v>4</v>
      </c>
      <c r="B3746" s="1">
        <v>2016</v>
      </c>
      <c r="C3746" s="1">
        <v>35131084</v>
      </c>
      <c r="D3746" s="44" t="s">
        <v>193</v>
      </c>
      <c r="E3746" s="20">
        <v>3.3450599999999997E-2</v>
      </c>
      <c r="F3746" s="20">
        <v>1.25819E-2</v>
      </c>
      <c r="G3746" s="20">
        <v>2.08687E-2</v>
      </c>
      <c r="H3746" s="20">
        <v>0</v>
      </c>
      <c r="I3746" s="20">
        <v>0</v>
      </c>
      <c r="J3746" s="20">
        <v>3.1396000000000002E-3</v>
      </c>
      <c r="K3746" s="20">
        <v>1.2140099999999999E-2</v>
      </c>
      <c r="L3746" s="20">
        <v>1.8170900000000004E-2</v>
      </c>
      <c r="M3746" s="20">
        <v>9.9054314625000014E-2</v>
      </c>
      <c r="N3746" s="1">
        <v>8</v>
      </c>
      <c r="O3746" s="5">
        <v>23.26</v>
      </c>
      <c r="P3746" s="5">
        <v>76.739999999999995</v>
      </c>
      <c r="Q3746" s="1">
        <v>10</v>
      </c>
      <c r="R3746" s="1">
        <v>33</v>
      </c>
      <c r="S3746" s="6">
        <v>1792.40688</v>
      </c>
      <c r="T3746" s="6">
        <v>1792.40688</v>
      </c>
      <c r="W3746" s="1"/>
      <c r="X3746" s="1"/>
      <c r="Y3746" s="1"/>
      <c r="AC3746" s="1"/>
      <c r="AF3746" s="1"/>
      <c r="AG3746" s="1"/>
    </row>
    <row r="3747" spans="1:33" hidden="1" x14ac:dyDescent="0.25">
      <c r="A3747" s="1">
        <v>9</v>
      </c>
      <c r="B3747" s="1">
        <v>2016</v>
      </c>
      <c r="C3747" s="1">
        <v>35131089</v>
      </c>
      <c r="D3747" s="44" t="s">
        <v>193</v>
      </c>
      <c r="E3747" s="20">
        <v>3.0725699999999998E-2</v>
      </c>
      <c r="F3747" s="20">
        <v>3.0725699999999998E-2</v>
      </c>
      <c r="G3747" s="20">
        <v>0</v>
      </c>
      <c r="H3747" s="20">
        <v>0</v>
      </c>
      <c r="I3747" s="20">
        <v>0</v>
      </c>
      <c r="J3747" s="20">
        <v>0</v>
      </c>
      <c r="K3747" s="20">
        <v>3.0318299999999999E-2</v>
      </c>
      <c r="L3747" s="20">
        <v>4.0739999999999998E-4</v>
      </c>
      <c r="M3747" s="20">
        <v>0</v>
      </c>
      <c r="N3747" s="1">
        <v>2</v>
      </c>
      <c r="O3747" s="5">
        <v>100</v>
      </c>
      <c r="P3747" s="5">
        <v>0</v>
      </c>
      <c r="Q3747" s="1">
        <v>3</v>
      </c>
      <c r="R3747" s="1">
        <v>0</v>
      </c>
      <c r="S3747" s="6"/>
      <c r="T3747" s="6"/>
      <c r="W3747" s="1"/>
      <c r="X3747" s="1"/>
      <c r="Y3747" s="1"/>
      <c r="AC3747" s="1"/>
      <c r="AF3747" s="1"/>
      <c r="AG3747" s="1"/>
    </row>
    <row r="3748" spans="1:33" hidden="1" x14ac:dyDescent="0.25">
      <c r="A3748" s="1">
        <v>8</v>
      </c>
      <c r="B3748" s="1">
        <v>2016</v>
      </c>
      <c r="C3748" s="1">
        <v>35132078</v>
      </c>
      <c r="D3748" s="44" t="s">
        <v>194</v>
      </c>
      <c r="E3748" s="20">
        <v>0.7128791000000001</v>
      </c>
      <c r="F3748" s="20">
        <v>0.6822950000000001</v>
      </c>
      <c r="G3748" s="20">
        <v>3.0584099999999996E-2</v>
      </c>
      <c r="H3748" s="20">
        <v>0</v>
      </c>
      <c r="I3748" s="20">
        <v>0.31355559999999999</v>
      </c>
      <c r="J3748" s="20">
        <v>2.5347999999999998E-3</v>
      </c>
      <c r="K3748" s="20">
        <v>0.38754790000000006</v>
      </c>
      <c r="L3748" s="20">
        <v>9.2407999999999987E-3</v>
      </c>
      <c r="M3748" s="20">
        <v>1.5383871093749999E-2</v>
      </c>
      <c r="N3748" s="1">
        <v>41</v>
      </c>
      <c r="O3748" s="5">
        <v>75</v>
      </c>
      <c r="P3748" s="5">
        <v>25</v>
      </c>
      <c r="Q3748" s="1">
        <v>72</v>
      </c>
      <c r="R3748" s="1">
        <v>24</v>
      </c>
      <c r="S3748" s="6">
        <v>318.36563999999998</v>
      </c>
      <c r="T3748" s="6">
        <v>318.36563999999998</v>
      </c>
      <c r="W3748" s="1"/>
      <c r="X3748" s="1"/>
      <c r="Y3748" s="1"/>
      <c r="AC3748" s="1"/>
      <c r="AF3748" s="1"/>
      <c r="AG3748" s="1"/>
    </row>
    <row r="3749" spans="1:33" hidden="1" x14ac:dyDescent="0.25">
      <c r="A3749" s="1">
        <v>17</v>
      </c>
      <c r="B3749" s="1">
        <v>2016</v>
      </c>
      <c r="C3749" s="1">
        <v>351330617</v>
      </c>
      <c r="D3749" s="44" t="s">
        <v>195</v>
      </c>
      <c r="E3749" s="20">
        <v>9.2878099999999991E-2</v>
      </c>
      <c r="F3749" s="20">
        <v>8.7625299999999989E-2</v>
      </c>
      <c r="G3749" s="20">
        <v>5.2528000000000002E-3</v>
      </c>
      <c r="H3749" s="20">
        <v>0.19</v>
      </c>
      <c r="I3749" s="20">
        <v>5.2528000000000002E-3</v>
      </c>
      <c r="J3749" s="20">
        <v>0</v>
      </c>
      <c r="K3749" s="20">
        <v>8.7625299999999989E-2</v>
      </c>
      <c r="L3749" s="20">
        <v>0</v>
      </c>
      <c r="M3749" s="20">
        <v>4.7552093749999996E-3</v>
      </c>
      <c r="N3749" s="1">
        <v>1</v>
      </c>
      <c r="O3749" s="5">
        <v>75</v>
      </c>
      <c r="P3749" s="5">
        <v>25</v>
      </c>
      <c r="Q3749" s="1">
        <v>6</v>
      </c>
      <c r="R3749" s="1">
        <v>2</v>
      </c>
      <c r="S3749" s="6">
        <v>78.353999999999999</v>
      </c>
      <c r="T3749" s="6">
        <v>78.353999999999999</v>
      </c>
      <c r="W3749" s="1"/>
      <c r="X3749" s="1"/>
      <c r="Y3749" s="1"/>
      <c r="AC3749" s="1"/>
      <c r="AF3749" s="1"/>
      <c r="AG3749" s="1"/>
    </row>
    <row r="3750" spans="1:33" hidden="1" x14ac:dyDescent="0.25">
      <c r="A3750" s="1">
        <v>2</v>
      </c>
      <c r="B3750" s="1">
        <v>2016</v>
      </c>
      <c r="C3750" s="1">
        <v>35134052</v>
      </c>
      <c r="D3750" s="44" t="s">
        <v>196</v>
      </c>
      <c r="E3750" s="20">
        <v>1.7618600000000002E-2</v>
      </c>
      <c r="F3750" s="20">
        <v>9.0562000000000004E-3</v>
      </c>
      <c r="G3750" s="20">
        <v>8.5624000000000013E-3</v>
      </c>
      <c r="H3750" s="20">
        <v>0.17</v>
      </c>
      <c r="I3750" s="20">
        <v>0</v>
      </c>
      <c r="J3750" s="20">
        <v>5.8540999999999992E-3</v>
      </c>
      <c r="K3750" s="20">
        <v>6.7412000000000001E-3</v>
      </c>
      <c r="L3750" s="20">
        <v>5.0232999999999996E-3</v>
      </c>
      <c r="M3750" s="20">
        <v>0.24001185185185187</v>
      </c>
      <c r="N3750" s="1">
        <v>10</v>
      </c>
      <c r="O3750" s="5">
        <v>54.17</v>
      </c>
      <c r="P3750" s="5">
        <v>45.83</v>
      </c>
      <c r="Q3750" s="1">
        <v>13</v>
      </c>
      <c r="R3750" s="1">
        <v>11</v>
      </c>
      <c r="S3750" s="6">
        <v>3084.4281599999999</v>
      </c>
      <c r="T3750" s="6">
        <v>0</v>
      </c>
      <c r="W3750" s="1"/>
      <c r="X3750" s="1"/>
      <c r="Y3750" s="1"/>
      <c r="AC3750" s="1"/>
      <c r="AF3750" s="1"/>
      <c r="AG3750" s="1"/>
    </row>
    <row r="3751" spans="1:33" hidden="1" x14ac:dyDescent="0.25">
      <c r="A3751" s="1">
        <v>7</v>
      </c>
      <c r="B3751" s="1">
        <v>2016</v>
      </c>
      <c r="C3751" s="1">
        <v>35135047</v>
      </c>
      <c r="D3751" s="44" t="s">
        <v>197</v>
      </c>
      <c r="E3751" s="20">
        <v>10.896712500000001</v>
      </c>
      <c r="F3751" s="20">
        <v>10.865953300000001</v>
      </c>
      <c r="G3751" s="20">
        <v>3.0759200000000014E-2</v>
      </c>
      <c r="H3751" s="20">
        <v>0</v>
      </c>
      <c r="I3751" s="20">
        <v>4.5833332999999996</v>
      </c>
      <c r="J3751" s="20">
        <v>6.2916063000000015</v>
      </c>
      <c r="K3751" s="20">
        <v>0</v>
      </c>
      <c r="L3751" s="20">
        <v>2.1772900000000012E-2</v>
      </c>
      <c r="M3751" s="20">
        <v>0.37290636379629627</v>
      </c>
      <c r="N3751" s="1">
        <v>33</v>
      </c>
      <c r="O3751" s="5">
        <v>56</v>
      </c>
      <c r="P3751" s="5">
        <v>44</v>
      </c>
      <c r="Q3751" s="1">
        <v>42</v>
      </c>
      <c r="R3751" s="1">
        <v>33</v>
      </c>
      <c r="S3751" s="6">
        <v>3388.350375</v>
      </c>
      <c r="T3751" s="6">
        <v>3388.350375</v>
      </c>
      <c r="W3751" s="1"/>
      <c r="X3751" s="1"/>
      <c r="Y3751" s="1"/>
      <c r="AC3751" s="1"/>
      <c r="AF3751" s="1"/>
      <c r="AG3751" s="1"/>
    </row>
    <row r="3752" spans="1:33" hidden="1" x14ac:dyDescent="0.25">
      <c r="A3752" s="1">
        <v>2</v>
      </c>
      <c r="B3752" s="1">
        <v>2016</v>
      </c>
      <c r="C3752" s="1">
        <v>35136032</v>
      </c>
      <c r="D3752" s="44" t="s">
        <v>198</v>
      </c>
      <c r="E3752" s="20">
        <v>0.1404666</v>
      </c>
      <c r="F3752" s="20">
        <v>0.13903699999999999</v>
      </c>
      <c r="G3752" s="20">
        <v>1.4295999999999998E-3</v>
      </c>
      <c r="H3752" s="20">
        <v>0</v>
      </c>
      <c r="I3752" s="20">
        <v>8.6806000000000001E-3</v>
      </c>
      <c r="J3752" s="20">
        <v>1.34E-4</v>
      </c>
      <c r="K3752" s="20">
        <v>0.1237393</v>
      </c>
      <c r="L3752" s="20">
        <v>7.9126999999999999E-3</v>
      </c>
      <c r="M3752" s="20">
        <v>4.6914593211805557E-2</v>
      </c>
      <c r="N3752" s="1">
        <v>33</v>
      </c>
      <c r="O3752" s="5">
        <v>81.08</v>
      </c>
      <c r="P3752" s="5">
        <v>18.920000000000002</v>
      </c>
      <c r="Q3752" s="1">
        <v>30</v>
      </c>
      <c r="R3752" s="1">
        <v>7</v>
      </c>
      <c r="S3752" s="6">
        <v>595.10699999999997</v>
      </c>
      <c r="T3752" s="6">
        <v>95.217119999999994</v>
      </c>
      <c r="W3752" s="1"/>
      <c r="X3752" s="1"/>
      <c r="Y3752" s="1"/>
      <c r="AC3752" s="1"/>
      <c r="AF3752" s="1"/>
      <c r="AG3752" s="1"/>
    </row>
    <row r="3753" spans="1:33" hidden="1" x14ac:dyDescent="0.25">
      <c r="A3753" s="1">
        <v>9</v>
      </c>
      <c r="B3753" s="1">
        <v>2016</v>
      </c>
      <c r="C3753" s="1">
        <v>35137029</v>
      </c>
      <c r="D3753" s="44" t="s">
        <v>199</v>
      </c>
      <c r="E3753" s="20">
        <v>1.1620639999999995</v>
      </c>
      <c r="F3753" s="20">
        <v>0.67638229999999977</v>
      </c>
      <c r="G3753" s="20">
        <v>0.48568169999999988</v>
      </c>
      <c r="H3753" s="20">
        <v>0.08</v>
      </c>
      <c r="I3753" s="20">
        <v>3.2564799999999998E-2</v>
      </c>
      <c r="J3753" s="20">
        <v>0.31575369999999997</v>
      </c>
      <c r="K3753" s="20">
        <v>0.7198249999999996</v>
      </c>
      <c r="L3753" s="20">
        <v>9.392049999999999E-2</v>
      </c>
      <c r="M3753" s="20">
        <v>8.7776389718749986E-2</v>
      </c>
      <c r="N3753" s="1">
        <v>31</v>
      </c>
      <c r="O3753" s="5">
        <v>54.17</v>
      </c>
      <c r="P3753" s="5">
        <v>45.83</v>
      </c>
      <c r="Q3753" s="1">
        <v>65</v>
      </c>
      <c r="R3753" s="1">
        <v>55</v>
      </c>
      <c r="S3753" s="6">
        <v>1598.076</v>
      </c>
      <c r="T3753" s="6">
        <v>0</v>
      </c>
      <c r="W3753" s="1"/>
      <c r="X3753" s="1"/>
      <c r="Y3753" s="1"/>
      <c r="AC3753" s="1"/>
      <c r="AF3753" s="1"/>
      <c r="AG3753" s="1"/>
    </row>
    <row r="3754" spans="1:33" hidden="1" x14ac:dyDescent="0.25">
      <c r="A3754" s="1">
        <v>6</v>
      </c>
      <c r="B3754" s="1">
        <v>2016</v>
      </c>
      <c r="C3754" s="1">
        <v>35138016</v>
      </c>
      <c r="D3754" s="44" t="s">
        <v>200</v>
      </c>
      <c r="E3754" s="20">
        <v>0.12339260000000001</v>
      </c>
      <c r="F3754" s="20">
        <v>4.6300000000000001E-5</v>
      </c>
      <c r="G3754" s="20">
        <v>0.12334630000000001</v>
      </c>
      <c r="H3754" s="20">
        <v>0</v>
      </c>
      <c r="I3754" s="20">
        <v>0</v>
      </c>
      <c r="J3754" s="20">
        <v>3.6606599999999989E-2</v>
      </c>
      <c r="K3754" s="20">
        <v>0</v>
      </c>
      <c r="L3754" s="20">
        <v>8.6785999999999988E-2</v>
      </c>
      <c r="M3754" s="20">
        <v>1.3860910648148148</v>
      </c>
      <c r="N3754" s="1">
        <v>0</v>
      </c>
      <c r="O3754" s="5">
        <v>1.3</v>
      </c>
      <c r="P3754" s="5">
        <v>98.7</v>
      </c>
      <c r="Q3754" s="1">
        <v>1</v>
      </c>
      <c r="R3754" s="1">
        <v>76</v>
      </c>
      <c r="S3754" s="6">
        <v>20125.3478</v>
      </c>
      <c r="T3754" s="6">
        <v>6037.6043390000004</v>
      </c>
      <c r="W3754" s="1"/>
      <c r="X3754" s="1"/>
      <c r="Y3754" s="1"/>
      <c r="AC3754" s="1"/>
      <c r="AF3754" s="1"/>
      <c r="AG3754" s="1"/>
    </row>
    <row r="3755" spans="1:33" hidden="1" x14ac:dyDescent="0.25">
      <c r="A3755" s="1">
        <v>18</v>
      </c>
      <c r="B3755" s="1">
        <v>2016</v>
      </c>
      <c r="C3755" s="1">
        <v>351385018</v>
      </c>
      <c r="D3755" s="44" t="s">
        <v>201</v>
      </c>
      <c r="E3755" s="20">
        <v>1.3540699999999999E-2</v>
      </c>
      <c r="F3755" s="20">
        <v>8.1378999999999983E-3</v>
      </c>
      <c r="G3755" s="20">
        <v>5.4028000000000001E-3</v>
      </c>
      <c r="H3755" s="20">
        <v>0</v>
      </c>
      <c r="I3755" s="20">
        <v>4.4397999999999998E-3</v>
      </c>
      <c r="J3755" s="20">
        <v>9.6299999999999999E-4</v>
      </c>
      <c r="K3755" s="20">
        <v>8.1378999999999983E-3</v>
      </c>
      <c r="L3755" s="20">
        <v>0</v>
      </c>
      <c r="M3755" s="20">
        <v>3.4992656249999998E-3</v>
      </c>
      <c r="N3755" s="1">
        <v>1</v>
      </c>
      <c r="O3755" s="5">
        <v>66.67</v>
      </c>
      <c r="P3755" s="5">
        <v>33.33</v>
      </c>
      <c r="Q3755" s="1">
        <v>6</v>
      </c>
      <c r="R3755" s="1">
        <v>3</v>
      </c>
      <c r="S3755" s="6">
        <v>66.173969189999994</v>
      </c>
      <c r="T3755" s="6">
        <v>66.173969189999994</v>
      </c>
      <c r="W3755" s="1"/>
      <c r="X3755" s="1"/>
      <c r="Y3755" s="1"/>
      <c r="AC3755" s="1"/>
      <c r="AF3755" s="1"/>
      <c r="AG3755" s="1"/>
    </row>
    <row r="3756" spans="1:33" hidden="1" x14ac:dyDescent="0.25">
      <c r="A3756" s="1">
        <v>4</v>
      </c>
      <c r="B3756" s="1">
        <v>2016</v>
      </c>
      <c r="C3756" s="1">
        <v>35139004</v>
      </c>
      <c r="D3756" s="44" t="s">
        <v>202</v>
      </c>
      <c r="E3756" s="20">
        <v>9.835269999999996E-2</v>
      </c>
      <c r="F3756" s="20">
        <v>9.7352799999999962E-2</v>
      </c>
      <c r="G3756" s="20">
        <v>9.9989999999999996E-4</v>
      </c>
      <c r="H3756" s="20">
        <v>0</v>
      </c>
      <c r="I3756" s="20">
        <v>0</v>
      </c>
      <c r="J3756" s="20">
        <v>2.3099999999999999E-5</v>
      </c>
      <c r="K3756" s="20">
        <v>8.5879199999999947E-2</v>
      </c>
      <c r="L3756" s="20">
        <v>1.24504E-2</v>
      </c>
      <c r="M3756" s="20">
        <v>2.0480188020833338E-2</v>
      </c>
      <c r="N3756" s="1">
        <v>37</v>
      </c>
      <c r="O3756" s="5">
        <v>94.59</v>
      </c>
      <c r="P3756" s="5">
        <v>5.41</v>
      </c>
      <c r="Q3756" s="1">
        <v>70</v>
      </c>
      <c r="R3756" s="1">
        <v>4</v>
      </c>
      <c r="S3756" s="6">
        <v>350.94014220000003</v>
      </c>
      <c r="T3756" s="6">
        <v>308.47638499999999</v>
      </c>
      <c r="W3756" s="1"/>
      <c r="X3756" s="1"/>
      <c r="Y3756" s="1"/>
      <c r="AC3756" s="1"/>
      <c r="AF3756" s="1"/>
      <c r="AG3756" s="1"/>
    </row>
    <row r="3757" spans="1:33" hidden="1" x14ac:dyDescent="0.25">
      <c r="A3757" s="1">
        <v>9</v>
      </c>
      <c r="B3757" s="1">
        <v>2016</v>
      </c>
      <c r="C3757" s="1">
        <v>35140079</v>
      </c>
      <c r="D3757" s="44" t="s">
        <v>203</v>
      </c>
      <c r="E3757" s="20">
        <v>2.7778E-3</v>
      </c>
      <c r="F3757" s="20">
        <v>2.7778E-3</v>
      </c>
      <c r="G3757" s="20">
        <v>0</v>
      </c>
      <c r="H3757" s="20">
        <v>0</v>
      </c>
      <c r="I3757" s="20">
        <v>0</v>
      </c>
      <c r="J3757" s="20">
        <v>2.7778E-3</v>
      </c>
      <c r="K3757" s="20">
        <v>0</v>
      </c>
      <c r="L3757" s="20">
        <v>0</v>
      </c>
      <c r="M3757" s="20">
        <v>0</v>
      </c>
      <c r="N3757" s="1">
        <v>0</v>
      </c>
      <c r="O3757" s="5">
        <v>100</v>
      </c>
      <c r="P3757" s="5">
        <v>0</v>
      </c>
      <c r="Q3757" s="1">
        <v>1</v>
      </c>
      <c r="R3757" s="1">
        <v>0</v>
      </c>
      <c r="S3757" s="6"/>
      <c r="T3757" s="6"/>
      <c r="W3757" s="1"/>
      <c r="X3757" s="1"/>
      <c r="Y3757" s="1"/>
      <c r="AC3757" s="1"/>
      <c r="AF3757" s="1"/>
      <c r="AG3757" s="1"/>
    </row>
    <row r="3758" spans="1:33" hidden="1" x14ac:dyDescent="0.25">
      <c r="A3758" s="1">
        <v>16</v>
      </c>
      <c r="B3758" s="1">
        <v>2016</v>
      </c>
      <c r="C3758" s="1">
        <v>351400716</v>
      </c>
      <c r="D3758" s="44" t="s">
        <v>203</v>
      </c>
      <c r="E3758" s="20">
        <v>1.2627300000000001E-2</v>
      </c>
      <c r="F3758" s="20">
        <v>0</v>
      </c>
      <c r="G3758" s="20">
        <v>1.2627300000000001E-2</v>
      </c>
      <c r="H3758" s="20">
        <v>0</v>
      </c>
      <c r="I3758" s="20">
        <v>5.7869999999999996E-3</v>
      </c>
      <c r="J3758" s="20">
        <v>2.2106999999999999E-3</v>
      </c>
      <c r="K3758" s="20">
        <v>0</v>
      </c>
      <c r="L3758" s="20">
        <v>4.6296000000000002E-3</v>
      </c>
      <c r="M3758" s="20">
        <v>2.1695264843749996E-2</v>
      </c>
      <c r="N3758" s="1">
        <v>4</v>
      </c>
      <c r="O3758" s="5">
        <v>0</v>
      </c>
      <c r="P3758" s="5">
        <v>100</v>
      </c>
      <c r="Q3758" s="1">
        <v>0</v>
      </c>
      <c r="R3758" s="1">
        <v>4</v>
      </c>
      <c r="S3758" s="6">
        <v>457.70400000000001</v>
      </c>
      <c r="T3758" s="6">
        <v>457.70400000000001</v>
      </c>
      <c r="W3758" s="1"/>
      <c r="X3758" s="1"/>
      <c r="Y3758" s="1"/>
      <c r="AC3758" s="1"/>
      <c r="AF3758" s="1"/>
      <c r="AG3758" s="1"/>
    </row>
    <row r="3759" spans="1:33" hidden="1" x14ac:dyDescent="0.25">
      <c r="A3759" s="1">
        <v>5</v>
      </c>
      <c r="B3759" s="1">
        <v>2016</v>
      </c>
      <c r="C3759" s="1">
        <v>35141065</v>
      </c>
      <c r="D3759" s="44" t="s">
        <v>204</v>
      </c>
      <c r="E3759" s="20">
        <v>3.3796E-3</v>
      </c>
      <c r="F3759" s="20">
        <v>0</v>
      </c>
      <c r="G3759" s="20">
        <v>3.3796E-3</v>
      </c>
      <c r="H3759" s="20">
        <v>0</v>
      </c>
      <c r="I3759" s="20">
        <v>0</v>
      </c>
      <c r="J3759" s="20">
        <v>0</v>
      </c>
      <c r="K3759" s="20">
        <v>0</v>
      </c>
      <c r="L3759" s="20">
        <v>3.3796E-3</v>
      </c>
      <c r="M3759" s="20">
        <v>0</v>
      </c>
      <c r="N3759" s="1">
        <v>0</v>
      </c>
      <c r="O3759" s="5">
        <v>0</v>
      </c>
      <c r="P3759" s="5">
        <v>100</v>
      </c>
      <c r="Q3759" s="1">
        <v>0</v>
      </c>
      <c r="R3759" s="1">
        <v>2</v>
      </c>
      <c r="S3759" s="6"/>
      <c r="T3759" s="6"/>
      <c r="W3759" s="1"/>
      <c r="X3759" s="1"/>
      <c r="Y3759" s="1"/>
      <c r="AC3759" s="1"/>
      <c r="AF3759" s="1"/>
      <c r="AG3759" s="1"/>
    </row>
    <row r="3760" spans="1:33" hidden="1" x14ac:dyDescent="0.25">
      <c r="A3760" s="1">
        <v>10</v>
      </c>
      <c r="B3760" s="1">
        <v>2016</v>
      </c>
      <c r="C3760" s="1">
        <v>351410610</v>
      </c>
      <c r="D3760" s="44" t="s">
        <v>204</v>
      </c>
      <c r="E3760" s="20">
        <v>0</v>
      </c>
      <c r="F3760" s="20">
        <v>0</v>
      </c>
      <c r="G3760" s="20">
        <v>0</v>
      </c>
      <c r="H3760" s="20">
        <v>0</v>
      </c>
      <c r="I3760" s="20">
        <v>0</v>
      </c>
      <c r="J3760" s="20">
        <v>0</v>
      </c>
      <c r="K3760" s="20">
        <v>0</v>
      </c>
      <c r="L3760" s="20">
        <v>0</v>
      </c>
      <c r="M3760" s="20">
        <v>0</v>
      </c>
      <c r="N3760" s="1">
        <v>0</v>
      </c>
      <c r="O3760" s="5">
        <v>0</v>
      </c>
      <c r="P3760" s="5">
        <v>0</v>
      </c>
      <c r="Q3760" s="1">
        <v>0</v>
      </c>
      <c r="R3760" s="1">
        <v>0</v>
      </c>
      <c r="S3760" s="6"/>
      <c r="T3760" s="6"/>
      <c r="W3760" s="1"/>
      <c r="X3760" s="1"/>
      <c r="Y3760" s="1"/>
      <c r="AC3760" s="1"/>
      <c r="AF3760" s="1"/>
      <c r="AG3760" s="1"/>
    </row>
    <row r="3761" spans="1:33" hidden="1" x14ac:dyDescent="0.25">
      <c r="A3761" s="1">
        <v>13</v>
      </c>
      <c r="B3761" s="1">
        <v>2016</v>
      </c>
      <c r="C3761" s="1">
        <v>351410613</v>
      </c>
      <c r="D3761" s="44" t="s">
        <v>204</v>
      </c>
      <c r="E3761" s="20">
        <v>0.73825560000000023</v>
      </c>
      <c r="F3761" s="20">
        <v>0.73289010000000021</v>
      </c>
      <c r="G3761" s="20">
        <v>5.3655000000000005E-3</v>
      </c>
      <c r="H3761" s="20">
        <v>0</v>
      </c>
      <c r="I3761" s="20">
        <v>2.3099999999999999E-5</v>
      </c>
      <c r="J3761" s="20">
        <v>0.2500694</v>
      </c>
      <c r="K3761" s="20">
        <v>2.2545299999999997E-2</v>
      </c>
      <c r="L3761" s="20">
        <v>0.46561779999999992</v>
      </c>
      <c r="M3761" s="20">
        <v>7.3627417398148154E-2</v>
      </c>
      <c r="N3761" s="1">
        <v>5</v>
      </c>
      <c r="O3761" s="5">
        <v>67.739999999999995</v>
      </c>
      <c r="P3761" s="5">
        <v>32.26</v>
      </c>
      <c r="Q3761" s="1">
        <v>21</v>
      </c>
      <c r="R3761" s="1">
        <v>10</v>
      </c>
      <c r="S3761" s="6">
        <v>1338.2409600000001</v>
      </c>
      <c r="T3761" s="6">
        <v>1338.2409600000001</v>
      </c>
      <c r="W3761" s="1"/>
      <c r="X3761" s="1"/>
      <c r="Y3761" s="1"/>
      <c r="AC3761" s="1"/>
      <c r="AF3761" s="1"/>
      <c r="AG3761" s="1"/>
    </row>
    <row r="3762" spans="1:33" hidden="1" x14ac:dyDescent="0.25">
      <c r="A3762" s="1">
        <v>15</v>
      </c>
      <c r="B3762" s="1">
        <v>2016</v>
      </c>
      <c r="C3762" s="1">
        <v>351420515</v>
      </c>
      <c r="D3762" s="44" t="s">
        <v>205</v>
      </c>
      <c r="E3762" s="20">
        <v>2.0880599999999999E-2</v>
      </c>
      <c r="F3762" s="20">
        <v>1.24443E-2</v>
      </c>
      <c r="G3762" s="20">
        <v>8.4363000000000007E-3</v>
      </c>
      <c r="H3762" s="20">
        <v>0</v>
      </c>
      <c r="I3762" s="20">
        <v>8.3277999999999998E-3</v>
      </c>
      <c r="J3762" s="20">
        <v>0</v>
      </c>
      <c r="K3762" s="20">
        <v>1.2490299999999999E-2</v>
      </c>
      <c r="L3762" s="20">
        <v>6.2500000000000001E-5</v>
      </c>
      <c r="M3762" s="20">
        <v>5.3723958333333332E-3</v>
      </c>
      <c r="N3762" s="1">
        <v>5</v>
      </c>
      <c r="O3762" s="5">
        <v>73.33</v>
      </c>
      <c r="P3762" s="5">
        <v>26.67</v>
      </c>
      <c r="Q3762" s="1">
        <v>11</v>
      </c>
      <c r="R3762" s="1">
        <v>4</v>
      </c>
      <c r="S3762" s="6">
        <v>107.07295809999999</v>
      </c>
      <c r="T3762" s="6">
        <v>107.07295809999999</v>
      </c>
      <c r="W3762" s="1"/>
      <c r="X3762" s="1"/>
      <c r="Y3762" s="1"/>
      <c r="AC3762" s="1"/>
      <c r="AF3762" s="1"/>
      <c r="AG3762" s="1"/>
    </row>
    <row r="3763" spans="1:33" hidden="1" x14ac:dyDescent="0.25">
      <c r="A3763" s="1">
        <v>13</v>
      </c>
      <c r="B3763" s="1">
        <v>2016</v>
      </c>
      <c r="C3763" s="1">
        <v>351430413</v>
      </c>
      <c r="D3763" s="44" t="s">
        <v>206</v>
      </c>
      <c r="E3763" s="20">
        <v>7.5920399999999999E-2</v>
      </c>
      <c r="F3763" s="20">
        <v>4.3605299999999993E-2</v>
      </c>
      <c r="G3763" s="20">
        <v>3.2315099999999999E-2</v>
      </c>
      <c r="H3763" s="20">
        <v>0</v>
      </c>
      <c r="I3763" s="20">
        <v>2.9882199999999998E-2</v>
      </c>
      <c r="J3763" s="20">
        <v>1.0394E-3</v>
      </c>
      <c r="K3763" s="20">
        <v>4.290419999999999E-2</v>
      </c>
      <c r="L3763" s="20">
        <v>2.0946000000000003E-3</v>
      </c>
      <c r="M3763" s="20">
        <v>2.1288908333333332E-2</v>
      </c>
      <c r="N3763" s="1">
        <v>12</v>
      </c>
      <c r="O3763" s="5">
        <v>45.33</v>
      </c>
      <c r="P3763" s="5">
        <v>54.67</v>
      </c>
      <c r="Q3763" s="1">
        <v>34</v>
      </c>
      <c r="R3763" s="1">
        <v>41</v>
      </c>
      <c r="S3763" s="6">
        <v>431.63577120000002</v>
      </c>
      <c r="T3763" s="6">
        <v>431.63577120000002</v>
      </c>
      <c r="W3763" s="1"/>
      <c r="X3763" s="1"/>
      <c r="Y3763" s="1"/>
      <c r="AC3763" s="1"/>
      <c r="AF3763" s="1"/>
      <c r="AG3763" s="1"/>
    </row>
    <row r="3764" spans="1:33" hidden="1" x14ac:dyDescent="0.25">
      <c r="A3764" s="1">
        <v>20</v>
      </c>
      <c r="B3764" s="1">
        <v>2016</v>
      </c>
      <c r="C3764" s="1">
        <v>351440320</v>
      </c>
      <c r="D3764" s="44" t="s">
        <v>207</v>
      </c>
      <c r="E3764" s="20">
        <v>0.23559660000000002</v>
      </c>
      <c r="F3764" s="20">
        <v>7.0648999999999998E-3</v>
      </c>
      <c r="G3764" s="20">
        <v>0.2285317</v>
      </c>
      <c r="H3764" s="20">
        <v>0</v>
      </c>
      <c r="I3764" s="20">
        <v>0.19013989999999997</v>
      </c>
      <c r="J3764" s="20">
        <v>5.6024000000000004E-3</v>
      </c>
      <c r="K3764" s="20">
        <v>2.5027900000000002E-2</v>
      </c>
      <c r="L3764" s="20">
        <v>1.48264E-2</v>
      </c>
      <c r="M3764" s="20">
        <v>0.13514060185185184</v>
      </c>
      <c r="N3764" s="1">
        <v>0</v>
      </c>
      <c r="O3764" s="5">
        <v>5.97</v>
      </c>
      <c r="P3764" s="5">
        <v>94.03</v>
      </c>
      <c r="Q3764" s="1">
        <v>4</v>
      </c>
      <c r="R3764" s="1">
        <v>63</v>
      </c>
      <c r="S3764" s="6">
        <v>2298.1860000000001</v>
      </c>
      <c r="T3764" s="6">
        <v>2298.1860000000001</v>
      </c>
      <c r="W3764" s="1"/>
      <c r="X3764" s="1"/>
      <c r="Y3764" s="1"/>
      <c r="AC3764" s="1"/>
      <c r="AF3764" s="1"/>
      <c r="AG3764" s="1"/>
    </row>
    <row r="3765" spans="1:33" hidden="1" x14ac:dyDescent="0.25">
      <c r="A3765" s="1">
        <v>21</v>
      </c>
      <c r="B3765" s="1">
        <v>2016</v>
      </c>
      <c r="C3765" s="1">
        <v>351440321</v>
      </c>
      <c r="D3765" s="44" t="s">
        <v>207</v>
      </c>
      <c r="E3765" s="20">
        <v>9.2231400000000005E-2</v>
      </c>
      <c r="F3765" s="20">
        <v>5.66667E-2</v>
      </c>
      <c r="G3765" s="20">
        <v>3.5564700000000005E-2</v>
      </c>
      <c r="H3765" s="20">
        <v>0</v>
      </c>
      <c r="I3765" s="20">
        <v>4.4154999999999993E-3</v>
      </c>
      <c r="J3765" s="20">
        <v>8.1770799999999991E-2</v>
      </c>
      <c r="K3765" s="20">
        <v>5.7568999999999988E-3</v>
      </c>
      <c r="L3765" s="20">
        <v>2.8820000000000001E-4</v>
      </c>
      <c r="M3765" s="20">
        <v>0</v>
      </c>
      <c r="N3765" s="1">
        <v>1</v>
      </c>
      <c r="O3765" s="5">
        <v>5.88</v>
      </c>
      <c r="P3765" s="5">
        <v>94.12</v>
      </c>
      <c r="Q3765" s="1">
        <v>1</v>
      </c>
      <c r="R3765" s="1">
        <v>16</v>
      </c>
      <c r="S3765" s="6"/>
      <c r="T3765" s="6"/>
      <c r="W3765" s="1"/>
      <c r="X3765" s="1"/>
      <c r="Y3765" s="1"/>
      <c r="AC3765" s="1"/>
      <c r="AF3765" s="1"/>
      <c r="AG3765" s="1"/>
    </row>
    <row r="3766" spans="1:33" hidden="1" x14ac:dyDescent="0.25">
      <c r="A3766" s="1">
        <v>16</v>
      </c>
      <c r="B3766" s="1">
        <v>2016</v>
      </c>
      <c r="C3766" s="1">
        <v>351450216</v>
      </c>
      <c r="D3766" s="44" t="s">
        <v>208</v>
      </c>
      <c r="E3766" s="20">
        <v>0</v>
      </c>
      <c r="F3766" s="20">
        <v>0</v>
      </c>
      <c r="G3766" s="20">
        <v>0</v>
      </c>
      <c r="H3766" s="20">
        <v>0</v>
      </c>
      <c r="I3766" s="20">
        <v>0</v>
      </c>
      <c r="J3766" s="20">
        <v>0</v>
      </c>
      <c r="K3766" s="20">
        <v>0</v>
      </c>
      <c r="L3766" s="20">
        <v>0</v>
      </c>
      <c r="M3766" s="20">
        <v>0</v>
      </c>
      <c r="N3766" s="1">
        <v>0</v>
      </c>
      <c r="O3766" s="5">
        <v>0</v>
      </c>
      <c r="P3766" s="5">
        <v>0</v>
      </c>
      <c r="Q3766" s="1">
        <v>0</v>
      </c>
      <c r="R3766" s="1">
        <v>0</v>
      </c>
      <c r="S3766" s="6"/>
      <c r="T3766" s="6"/>
      <c r="W3766" s="1"/>
      <c r="X3766" s="1"/>
      <c r="Y3766" s="1"/>
      <c r="AC3766" s="1"/>
      <c r="AF3766" s="1"/>
      <c r="AG3766" s="1"/>
    </row>
    <row r="3767" spans="1:33" hidden="1" x14ac:dyDescent="0.25">
      <c r="A3767" s="1">
        <v>17</v>
      </c>
      <c r="B3767" s="1">
        <v>2016</v>
      </c>
      <c r="C3767" s="1">
        <v>351450217</v>
      </c>
      <c r="D3767" s="44" t="s">
        <v>208</v>
      </c>
      <c r="E3767" s="20">
        <v>6.57301E-2</v>
      </c>
      <c r="F3767" s="20">
        <v>5.7647900000000002E-2</v>
      </c>
      <c r="G3767" s="20">
        <v>8.0821999999999995E-3</v>
      </c>
      <c r="H3767" s="20">
        <v>0</v>
      </c>
      <c r="I3767" s="20">
        <v>0.02</v>
      </c>
      <c r="J3767" s="20">
        <v>7.2445000000000001E-3</v>
      </c>
      <c r="K3767" s="20">
        <v>3.5962000000000001E-2</v>
      </c>
      <c r="L3767" s="20">
        <v>2.5236E-3</v>
      </c>
      <c r="M3767" s="20">
        <v>3.4517997527777781E-2</v>
      </c>
      <c r="N3767" s="1">
        <v>2</v>
      </c>
      <c r="O3767" s="5">
        <v>25</v>
      </c>
      <c r="P3767" s="5">
        <v>75</v>
      </c>
      <c r="Q3767" s="1">
        <v>6</v>
      </c>
      <c r="R3767" s="1">
        <v>18</v>
      </c>
      <c r="S3767" s="6">
        <v>593.5206925</v>
      </c>
      <c r="T3767" s="6">
        <v>593.5206925</v>
      </c>
      <c r="W3767" s="1"/>
      <c r="X3767" s="1"/>
      <c r="Y3767" s="1"/>
      <c r="AC3767" s="1"/>
      <c r="AF3767" s="1"/>
      <c r="AG3767" s="1"/>
    </row>
    <row r="3768" spans="1:33" hidden="1" x14ac:dyDescent="0.25">
      <c r="A3768" s="1">
        <v>9</v>
      </c>
      <c r="B3768" s="1">
        <v>2016</v>
      </c>
      <c r="C3768" s="1">
        <v>35146019</v>
      </c>
      <c r="D3768" s="44" t="s">
        <v>209</v>
      </c>
      <c r="E3768" s="20">
        <v>1.51337E-2</v>
      </c>
      <c r="F3768" s="20">
        <v>0</v>
      </c>
      <c r="G3768" s="20">
        <v>1.51337E-2</v>
      </c>
      <c r="H3768" s="20">
        <v>0</v>
      </c>
      <c r="I3768" s="20">
        <v>1.4976800000000002E-2</v>
      </c>
      <c r="J3768" s="20">
        <v>1.2219999999999999E-4</v>
      </c>
      <c r="K3768" s="20">
        <v>0</v>
      </c>
      <c r="L3768" s="20">
        <v>3.4700000000000003E-5</v>
      </c>
      <c r="M3768" s="20">
        <v>2.2059132812500003E-2</v>
      </c>
      <c r="N3768" s="1">
        <v>3</v>
      </c>
      <c r="O3768" s="5">
        <v>0</v>
      </c>
      <c r="P3768" s="5">
        <v>100</v>
      </c>
      <c r="Q3768" s="1">
        <v>0</v>
      </c>
      <c r="R3768" s="1">
        <v>5</v>
      </c>
      <c r="S3768" s="6">
        <v>485.67599999999999</v>
      </c>
      <c r="T3768" s="6">
        <v>485.67599999999999</v>
      </c>
      <c r="W3768" s="1"/>
      <c r="X3768" s="1"/>
      <c r="Y3768" s="1"/>
      <c r="AC3768" s="1"/>
      <c r="AF3768" s="1"/>
      <c r="AG3768" s="1"/>
    </row>
    <row r="3769" spans="1:33" hidden="1" x14ac:dyDescent="0.25">
      <c r="A3769" s="1">
        <v>17</v>
      </c>
      <c r="B3769" s="1">
        <v>2016</v>
      </c>
      <c r="C3769" s="1">
        <v>351470017</v>
      </c>
      <c r="D3769" s="44" t="s">
        <v>210</v>
      </c>
      <c r="E3769" s="20">
        <v>3.0700000000000002E-2</v>
      </c>
      <c r="F3769" s="20">
        <v>2.6006000000000001E-2</v>
      </c>
      <c r="G3769" s="20">
        <v>4.6940000000000003E-3</v>
      </c>
      <c r="H3769" s="20">
        <v>0</v>
      </c>
      <c r="I3769" s="20">
        <v>1.25865E-2</v>
      </c>
      <c r="J3769" s="20">
        <v>0</v>
      </c>
      <c r="K3769" s="20">
        <v>1.6261600000000001E-2</v>
      </c>
      <c r="L3769" s="20">
        <v>1.8519000000000001E-3</v>
      </c>
      <c r="M3769" s="20">
        <v>1.5389870572916669E-2</v>
      </c>
      <c r="N3769" s="1">
        <v>2</v>
      </c>
      <c r="O3769" s="5">
        <v>71.430000000000007</v>
      </c>
      <c r="P3769" s="5">
        <v>28.57</v>
      </c>
      <c r="Q3769" s="1">
        <v>5</v>
      </c>
      <c r="R3769" s="1">
        <v>2</v>
      </c>
      <c r="S3769" s="6">
        <v>270.16199999999998</v>
      </c>
      <c r="T3769" s="6">
        <v>270.16199999999998</v>
      </c>
      <c r="W3769" s="1"/>
      <c r="X3769" s="1"/>
      <c r="Y3769" s="1"/>
      <c r="AC3769" s="1"/>
      <c r="AF3769" s="1"/>
      <c r="AG3769" s="1"/>
    </row>
    <row r="3770" spans="1:33" hidden="1" x14ac:dyDescent="0.25">
      <c r="A3770" s="1">
        <v>21</v>
      </c>
      <c r="B3770" s="1">
        <v>2016</v>
      </c>
      <c r="C3770" s="1">
        <v>351470021</v>
      </c>
      <c r="D3770" s="44" t="s">
        <v>210</v>
      </c>
      <c r="E3770" s="20">
        <v>0</v>
      </c>
      <c r="F3770" s="20">
        <v>0</v>
      </c>
      <c r="G3770" s="20">
        <v>0</v>
      </c>
      <c r="H3770" s="20">
        <v>0</v>
      </c>
      <c r="I3770" s="20">
        <v>0</v>
      </c>
      <c r="J3770" s="20">
        <v>0</v>
      </c>
      <c r="K3770" s="20">
        <v>0</v>
      </c>
      <c r="L3770" s="20">
        <v>0</v>
      </c>
      <c r="M3770" s="20">
        <v>0</v>
      </c>
      <c r="N3770" s="1">
        <v>1</v>
      </c>
      <c r="O3770" s="5">
        <v>0</v>
      </c>
      <c r="P3770" s="5">
        <v>0</v>
      </c>
      <c r="Q3770" s="1">
        <v>0</v>
      </c>
      <c r="R3770" s="1">
        <v>0</v>
      </c>
      <c r="S3770" s="6"/>
      <c r="T3770" s="6"/>
      <c r="W3770" s="1"/>
      <c r="X3770" s="1"/>
      <c r="Y3770" s="1"/>
      <c r="AC3770" s="1"/>
      <c r="AF3770" s="1"/>
      <c r="AG3770" s="1"/>
    </row>
    <row r="3771" spans="1:33" hidden="1" x14ac:dyDescent="0.25">
      <c r="A3771" s="1">
        <v>11</v>
      </c>
      <c r="B3771" s="1">
        <v>2016</v>
      </c>
      <c r="C3771" s="1">
        <v>351480911</v>
      </c>
      <c r="D3771" s="44" t="s">
        <v>211</v>
      </c>
      <c r="E3771" s="20">
        <v>7.0786099999999991E-2</v>
      </c>
      <c r="F3771" s="20">
        <v>6.6804599999999992E-2</v>
      </c>
      <c r="G3771" s="20">
        <v>3.9814999999999998E-3</v>
      </c>
      <c r="H3771" s="20">
        <v>0.02</v>
      </c>
      <c r="I3771" s="20">
        <v>3.4559999999999999E-3</v>
      </c>
      <c r="J3771" s="20">
        <v>5.2550000000000003E-4</v>
      </c>
      <c r="K3771" s="20">
        <v>6.4307399999999987E-2</v>
      </c>
      <c r="L3771" s="20">
        <v>2.4971999999999998E-3</v>
      </c>
      <c r="M3771" s="20">
        <v>1.839164921875E-2</v>
      </c>
      <c r="N3771" s="1">
        <v>46</v>
      </c>
      <c r="O3771" s="5">
        <v>57.89</v>
      </c>
      <c r="P3771" s="5">
        <v>42.11</v>
      </c>
      <c r="Q3771" s="1">
        <v>11</v>
      </c>
      <c r="R3771" s="1">
        <v>8</v>
      </c>
      <c r="S3771" s="6">
        <v>329.63508489999998</v>
      </c>
      <c r="T3771" s="6">
        <v>328.64617959999998</v>
      </c>
      <c r="W3771" s="1"/>
      <c r="X3771" s="1"/>
      <c r="Y3771" s="1"/>
      <c r="AC3771" s="1"/>
      <c r="AF3771" s="1"/>
      <c r="AG3771" s="1"/>
    </row>
    <row r="3772" spans="1:33" hidden="1" x14ac:dyDescent="0.25">
      <c r="A3772" s="1">
        <v>5</v>
      </c>
      <c r="B3772" s="1">
        <v>2016</v>
      </c>
      <c r="C3772" s="1">
        <v>35149085</v>
      </c>
      <c r="D3772" s="44" t="s">
        <v>212</v>
      </c>
      <c r="E3772" s="20">
        <v>0.18763350000000001</v>
      </c>
      <c r="F3772" s="20">
        <v>0.13815720000000001</v>
      </c>
      <c r="G3772" s="20">
        <v>4.9476300000000001E-2</v>
      </c>
      <c r="H3772" s="20">
        <v>0</v>
      </c>
      <c r="I3772" s="20">
        <v>3.4722200000000002E-2</v>
      </c>
      <c r="J3772" s="20">
        <v>0.12527969999999999</v>
      </c>
      <c r="K3772" s="20">
        <v>1.9070400000000001E-2</v>
      </c>
      <c r="L3772" s="20">
        <v>8.5612000000000014E-3</v>
      </c>
      <c r="M3772" s="20">
        <v>4.1732253120370363E-2</v>
      </c>
      <c r="N3772" s="1">
        <v>20</v>
      </c>
      <c r="O3772" s="5">
        <v>21.05</v>
      </c>
      <c r="P3772" s="5">
        <v>78.95</v>
      </c>
      <c r="Q3772" s="1">
        <v>12</v>
      </c>
      <c r="R3772" s="1">
        <v>45</v>
      </c>
      <c r="S3772" s="6">
        <v>646.21799999999996</v>
      </c>
      <c r="T3772" s="6">
        <v>646.21799999999996</v>
      </c>
      <c r="W3772" s="1"/>
      <c r="X3772" s="1"/>
      <c r="Y3772" s="1"/>
      <c r="AC3772" s="1"/>
      <c r="AF3772" s="1"/>
      <c r="AG3772" s="1"/>
    </row>
    <row r="3773" spans="1:33" hidden="1" x14ac:dyDescent="0.25">
      <c r="A3773" s="1">
        <v>10</v>
      </c>
      <c r="B3773" s="1">
        <v>2016</v>
      </c>
      <c r="C3773" s="1">
        <v>351490810</v>
      </c>
      <c r="D3773" s="44" t="s">
        <v>212</v>
      </c>
      <c r="E3773" s="20">
        <v>1.29607E-2</v>
      </c>
      <c r="F3773" s="20">
        <v>1.2130000000000001E-3</v>
      </c>
      <c r="G3773" s="20">
        <v>1.17477E-2</v>
      </c>
      <c r="H3773" s="20">
        <v>0</v>
      </c>
      <c r="I3773" s="20">
        <v>1.15741E-2</v>
      </c>
      <c r="J3773" s="20">
        <v>0</v>
      </c>
      <c r="K3773" s="20">
        <v>1.1111000000000001E-3</v>
      </c>
      <c r="L3773" s="20">
        <v>2.7549999999999997E-4</v>
      </c>
      <c r="M3773" s="20">
        <v>0</v>
      </c>
      <c r="N3773" s="1">
        <v>0</v>
      </c>
      <c r="O3773" s="5">
        <v>50</v>
      </c>
      <c r="P3773" s="5">
        <v>50</v>
      </c>
      <c r="Q3773" s="1">
        <v>2</v>
      </c>
      <c r="R3773" s="1">
        <v>2</v>
      </c>
      <c r="S3773" s="6"/>
      <c r="T3773" s="6"/>
      <c r="W3773" s="1"/>
      <c r="X3773" s="1"/>
      <c r="Y3773" s="1"/>
      <c r="AC3773" s="1"/>
      <c r="AF3773" s="1"/>
      <c r="AG3773" s="1"/>
    </row>
    <row r="3774" spans="1:33" hidden="1" x14ac:dyDescent="0.25">
      <c r="A3774" s="1">
        <v>16</v>
      </c>
      <c r="B3774" s="1">
        <v>2016</v>
      </c>
      <c r="C3774" s="1">
        <v>351492416</v>
      </c>
      <c r="D3774" s="44" t="s">
        <v>213</v>
      </c>
      <c r="E3774" s="20">
        <v>0.29660409999999998</v>
      </c>
      <c r="F3774" s="20">
        <v>0.27111099999999999</v>
      </c>
      <c r="G3774" s="20">
        <v>2.5493100000000001E-2</v>
      </c>
      <c r="H3774" s="20">
        <v>0</v>
      </c>
      <c r="I3774" s="20">
        <v>1.6944400000000002E-2</v>
      </c>
      <c r="J3774" s="20">
        <v>0</v>
      </c>
      <c r="K3774" s="20">
        <v>0.27964119999999998</v>
      </c>
      <c r="L3774" s="20">
        <v>1.8499999999999999E-5</v>
      </c>
      <c r="M3774" s="20">
        <v>8.0134893229166677E-3</v>
      </c>
      <c r="N3774" s="1">
        <v>0</v>
      </c>
      <c r="O3774" s="5">
        <v>29.41</v>
      </c>
      <c r="P3774" s="5">
        <v>70.59</v>
      </c>
      <c r="Q3774" s="1">
        <v>5</v>
      </c>
      <c r="R3774" s="1">
        <v>12</v>
      </c>
      <c r="S3774" s="6">
        <v>172.85400000000001</v>
      </c>
      <c r="T3774" s="6">
        <v>164.21129999999999</v>
      </c>
      <c r="W3774" s="1"/>
      <c r="X3774" s="1"/>
      <c r="Y3774" s="1"/>
      <c r="AC3774" s="1"/>
      <c r="AF3774" s="1"/>
      <c r="AG3774" s="1"/>
    </row>
    <row r="3775" spans="1:33" hidden="1" x14ac:dyDescent="0.25">
      <c r="A3775" s="1">
        <v>15</v>
      </c>
      <c r="B3775" s="1">
        <v>2016</v>
      </c>
      <c r="C3775" s="1">
        <v>351495715</v>
      </c>
      <c r="D3775" s="44" t="s">
        <v>214</v>
      </c>
      <c r="E3775" s="20">
        <v>0.20502309999999996</v>
      </c>
      <c r="F3775" s="20">
        <v>0.18608209999999997</v>
      </c>
      <c r="G3775" s="20">
        <v>1.8941E-2</v>
      </c>
      <c r="H3775" s="20">
        <v>0</v>
      </c>
      <c r="I3775" s="20">
        <v>0</v>
      </c>
      <c r="J3775" s="20">
        <v>4.0509999999999998E-4</v>
      </c>
      <c r="K3775" s="20">
        <v>0.19364890000000001</v>
      </c>
      <c r="L3775" s="20">
        <v>1.0969100000000001E-2</v>
      </c>
      <c r="M3775" s="20">
        <v>5.0593083333333334E-3</v>
      </c>
      <c r="N3775" s="1">
        <v>2</v>
      </c>
      <c r="O3775" s="5">
        <v>64</v>
      </c>
      <c r="P3775" s="5">
        <v>36</v>
      </c>
      <c r="Q3775" s="1">
        <v>16</v>
      </c>
      <c r="R3775" s="1">
        <v>9</v>
      </c>
      <c r="S3775" s="6">
        <v>111.55535999999999</v>
      </c>
      <c r="T3775" s="6">
        <v>111.55535999999999</v>
      </c>
      <c r="W3775" s="1"/>
      <c r="X3775" s="1"/>
      <c r="Y3775" s="1"/>
      <c r="AC3775" s="1"/>
      <c r="AF3775" s="1"/>
      <c r="AG3775" s="1"/>
    </row>
    <row r="3776" spans="1:33" hidden="1" x14ac:dyDescent="0.25">
      <c r="A3776" s="1">
        <v>6</v>
      </c>
      <c r="B3776" s="1">
        <v>2016</v>
      </c>
      <c r="C3776" s="1">
        <v>35150046</v>
      </c>
      <c r="D3776" s="44" t="s">
        <v>215</v>
      </c>
      <c r="E3776" s="20">
        <v>0.18514019999999998</v>
      </c>
      <c r="F3776" s="20">
        <v>0.1050263</v>
      </c>
      <c r="G3776" s="20">
        <v>8.0113899999999974E-2</v>
      </c>
      <c r="H3776" s="20">
        <v>0</v>
      </c>
      <c r="I3776" s="20">
        <v>0</v>
      </c>
      <c r="J3776" s="20">
        <v>0.13531129999999997</v>
      </c>
      <c r="K3776" s="20">
        <v>1.5258600000000001E-2</v>
      </c>
      <c r="L3776" s="20">
        <v>3.4570299999999991E-2</v>
      </c>
      <c r="M3776" s="20">
        <v>0.90201408564814811</v>
      </c>
      <c r="N3776" s="1">
        <v>10</v>
      </c>
      <c r="O3776" s="5">
        <v>7.06</v>
      </c>
      <c r="P3776" s="5">
        <v>92.94</v>
      </c>
      <c r="Q3776" s="1">
        <v>6</v>
      </c>
      <c r="R3776" s="1">
        <v>79</v>
      </c>
      <c r="S3776" s="6">
        <v>9360.9661909999995</v>
      </c>
      <c r="T3776" s="6">
        <v>5148.5314049999997</v>
      </c>
      <c r="W3776" s="1"/>
      <c r="X3776" s="1"/>
      <c r="Y3776" s="1"/>
      <c r="AC3776" s="1"/>
      <c r="AF3776" s="1"/>
      <c r="AG3776" s="1"/>
    </row>
    <row r="3777" spans="1:33" hidden="1" x14ac:dyDescent="0.25">
      <c r="A3777" s="1">
        <v>6</v>
      </c>
      <c r="B3777" s="1">
        <v>2016</v>
      </c>
      <c r="C3777" s="1">
        <v>35151036</v>
      </c>
      <c r="D3777" s="44" t="s">
        <v>216</v>
      </c>
      <c r="E3777" s="20">
        <v>8.5684600000000014E-2</v>
      </c>
      <c r="F3777" s="20">
        <v>4.6299999999999998E-4</v>
      </c>
      <c r="G3777" s="20">
        <v>8.5221600000000008E-2</v>
      </c>
      <c r="H3777" s="20">
        <v>0</v>
      </c>
      <c r="I3777" s="20">
        <v>7.2037000000000004E-2</v>
      </c>
      <c r="J3777" s="20">
        <v>2.0965000000000003E-3</v>
      </c>
      <c r="K3777" s="20">
        <v>4.1669999999999999E-4</v>
      </c>
      <c r="L3777" s="20">
        <v>1.1134400000000003E-2</v>
      </c>
      <c r="M3777" s="20">
        <v>0.15869333246527775</v>
      </c>
      <c r="N3777" s="1">
        <v>1</v>
      </c>
      <c r="O3777" s="5">
        <v>7.69</v>
      </c>
      <c r="P3777" s="5">
        <v>92.31</v>
      </c>
      <c r="Q3777" s="1">
        <v>2</v>
      </c>
      <c r="R3777" s="1">
        <v>24</v>
      </c>
      <c r="S3777" s="6">
        <v>1291.6002920000001</v>
      </c>
      <c r="T3777" s="6">
        <v>1291.6002920000001</v>
      </c>
      <c r="W3777" s="1"/>
      <c r="X3777" s="1"/>
      <c r="Y3777" s="1"/>
      <c r="AC3777" s="1"/>
      <c r="AF3777" s="1"/>
      <c r="AG3777" s="1"/>
    </row>
    <row r="3778" spans="1:33" hidden="1" x14ac:dyDescent="0.25">
      <c r="A3778" s="1">
        <v>21</v>
      </c>
      <c r="B3778" s="1">
        <v>2016</v>
      </c>
      <c r="C3778" s="1">
        <v>351512921</v>
      </c>
      <c r="D3778" s="44" t="s">
        <v>217</v>
      </c>
      <c r="E3778" s="20">
        <v>5.5035000000000006E-3</v>
      </c>
      <c r="F3778" s="20">
        <v>0</v>
      </c>
      <c r="G3778" s="20">
        <v>5.5035000000000006E-3</v>
      </c>
      <c r="H3778" s="20">
        <v>0</v>
      </c>
      <c r="I3778" s="20">
        <v>5.2199000000000004E-3</v>
      </c>
      <c r="J3778" s="20">
        <v>1.852E-4</v>
      </c>
      <c r="K3778" s="20">
        <v>4.6300000000000001E-5</v>
      </c>
      <c r="L3778" s="20">
        <v>5.2099999999999999E-5</v>
      </c>
      <c r="M3778" s="20">
        <v>7.0717007812499998E-3</v>
      </c>
      <c r="N3778" s="1">
        <v>0</v>
      </c>
      <c r="O3778" s="5">
        <v>0</v>
      </c>
      <c r="P3778" s="5">
        <v>100</v>
      </c>
      <c r="Q3778" s="1">
        <v>0</v>
      </c>
      <c r="R3778" s="1">
        <v>4</v>
      </c>
      <c r="S3778" s="6">
        <v>139.62815889999999</v>
      </c>
      <c r="T3778" s="6">
        <v>139.62815889999999</v>
      </c>
      <c r="W3778" s="1"/>
      <c r="X3778" s="1"/>
      <c r="Y3778" s="1"/>
      <c r="AC3778" s="1"/>
      <c r="AF3778" s="1"/>
      <c r="AG3778" s="1"/>
    </row>
    <row r="3779" spans="1:33" hidden="1" x14ac:dyDescent="0.25">
      <c r="A3779" s="1">
        <v>5</v>
      </c>
      <c r="B3779" s="1">
        <v>2016</v>
      </c>
      <c r="C3779" s="1">
        <v>35151525</v>
      </c>
      <c r="D3779" s="44" t="s">
        <v>218</v>
      </c>
      <c r="E3779" s="20">
        <v>8.4420999999999993E-3</v>
      </c>
      <c r="F3779" s="20">
        <v>5.1666999999999998E-3</v>
      </c>
      <c r="G3779" s="20">
        <v>3.2753999999999999E-3</v>
      </c>
      <c r="H3779" s="20">
        <v>0</v>
      </c>
      <c r="I3779" s="20">
        <v>0</v>
      </c>
      <c r="J3779" s="20">
        <v>0</v>
      </c>
      <c r="K3779" s="20">
        <v>5.3403000000000001E-3</v>
      </c>
      <c r="L3779" s="20">
        <v>3.1018E-3</v>
      </c>
      <c r="M3779" s="20">
        <v>0</v>
      </c>
      <c r="N3779" s="1">
        <v>0</v>
      </c>
      <c r="O3779" s="5">
        <v>25</v>
      </c>
      <c r="P3779" s="5">
        <v>75</v>
      </c>
      <c r="Q3779" s="1">
        <v>1</v>
      </c>
      <c r="R3779" s="1">
        <v>3</v>
      </c>
      <c r="S3779" s="6"/>
      <c r="T3779" s="6"/>
      <c r="W3779" s="1"/>
      <c r="X3779" s="1"/>
      <c r="Y3779" s="1"/>
      <c r="AC3779" s="1"/>
      <c r="AF3779" s="1"/>
      <c r="AG3779" s="1"/>
    </row>
    <row r="3780" spans="1:33" hidden="1" x14ac:dyDescent="0.25">
      <c r="A3780" s="1">
        <v>9</v>
      </c>
      <c r="B3780" s="1">
        <v>2016</v>
      </c>
      <c r="C3780" s="1">
        <v>35151529</v>
      </c>
      <c r="D3780" s="44" t="s">
        <v>218</v>
      </c>
      <c r="E3780" s="20">
        <v>0.17652990000000002</v>
      </c>
      <c r="F3780" s="20">
        <v>0.15055470000000001</v>
      </c>
      <c r="G3780" s="20">
        <v>2.59752E-2</v>
      </c>
      <c r="H3780" s="20">
        <v>0</v>
      </c>
      <c r="I3780" s="20">
        <v>4.4050899999999997E-2</v>
      </c>
      <c r="J3780" s="20">
        <v>3.89532E-2</v>
      </c>
      <c r="K3780" s="20">
        <v>8.2478199999999988E-2</v>
      </c>
      <c r="L3780" s="20">
        <v>1.1047600000000001E-2</v>
      </c>
      <c r="M3780" s="20">
        <v>4.1768891090277781E-2</v>
      </c>
      <c r="N3780" s="1">
        <v>10</v>
      </c>
      <c r="O3780" s="5">
        <v>37.78</v>
      </c>
      <c r="P3780" s="5">
        <v>62.22</v>
      </c>
      <c r="Q3780" s="1">
        <v>17</v>
      </c>
      <c r="R3780" s="1">
        <v>28</v>
      </c>
      <c r="S3780" s="6">
        <v>752.70600000000002</v>
      </c>
      <c r="T3780" s="6">
        <v>752.70600000000002</v>
      </c>
      <c r="W3780" s="1"/>
      <c r="X3780" s="1"/>
      <c r="Y3780" s="1"/>
      <c r="AC3780" s="1"/>
      <c r="AF3780" s="1"/>
      <c r="AG3780" s="1"/>
    </row>
    <row r="3781" spans="1:33" hidden="1" x14ac:dyDescent="0.25">
      <c r="A3781" s="1">
        <v>9</v>
      </c>
      <c r="B3781" s="1">
        <v>2016</v>
      </c>
      <c r="C3781" s="1">
        <v>35151869</v>
      </c>
      <c r="D3781" s="44" t="s">
        <v>219</v>
      </c>
      <c r="E3781" s="20">
        <v>9.3481899999999979E-2</v>
      </c>
      <c r="F3781" s="20">
        <v>8.9693099999999984E-2</v>
      </c>
      <c r="G3781" s="20">
        <v>3.7888000000000002E-3</v>
      </c>
      <c r="H3781" s="20">
        <v>0.15</v>
      </c>
      <c r="I3781" s="20">
        <v>0</v>
      </c>
      <c r="J3781" s="20">
        <v>1.9847999999999997E-3</v>
      </c>
      <c r="K3781" s="20">
        <v>8.646849999999999E-2</v>
      </c>
      <c r="L3781" s="20">
        <v>5.0285999999999994E-3</v>
      </c>
      <c r="M3781" s="20">
        <v>0.11263095237268518</v>
      </c>
      <c r="N3781" s="1">
        <v>48</v>
      </c>
      <c r="O3781" s="5">
        <v>71.62</v>
      </c>
      <c r="P3781" s="5">
        <v>28.38</v>
      </c>
      <c r="Q3781" s="1">
        <v>53</v>
      </c>
      <c r="R3781" s="1">
        <v>21</v>
      </c>
      <c r="S3781" s="6">
        <v>1999.3502080000001</v>
      </c>
      <c r="T3781" s="6">
        <v>1999.3502080000001</v>
      </c>
      <c r="W3781" s="1"/>
      <c r="X3781" s="1"/>
      <c r="Y3781" s="1"/>
      <c r="AC3781" s="1"/>
      <c r="AF3781" s="1"/>
      <c r="AG3781" s="1"/>
    </row>
    <row r="3782" spans="1:33" hidden="1" x14ac:dyDescent="0.25">
      <c r="A3782" s="1">
        <v>17</v>
      </c>
      <c r="B3782" s="1">
        <v>2016</v>
      </c>
      <c r="C3782" s="1">
        <v>351519417</v>
      </c>
      <c r="D3782" s="44" t="s">
        <v>220</v>
      </c>
      <c r="E3782" s="20">
        <v>0.36323119999999998</v>
      </c>
      <c r="F3782" s="20">
        <v>0.30379249999999997</v>
      </c>
      <c r="G3782" s="20">
        <v>5.9438700000000004E-2</v>
      </c>
      <c r="H3782" s="20">
        <v>0</v>
      </c>
      <c r="I3782" s="20">
        <v>1.26389E-2</v>
      </c>
      <c r="J3782" s="20">
        <v>4.861E-4</v>
      </c>
      <c r="K3782" s="20">
        <v>0.21109570000000002</v>
      </c>
      <c r="L3782" s="20">
        <v>0.13901050000000001</v>
      </c>
      <c r="M3782" s="20">
        <v>9.9498476562499983E-3</v>
      </c>
      <c r="N3782" s="1">
        <v>3</v>
      </c>
      <c r="O3782" s="5">
        <v>60</v>
      </c>
      <c r="P3782" s="5">
        <v>40</v>
      </c>
      <c r="Q3782" s="1">
        <v>6</v>
      </c>
      <c r="R3782" s="1">
        <v>4</v>
      </c>
      <c r="S3782" s="6">
        <v>200.59279169999999</v>
      </c>
      <c r="T3782" s="6">
        <v>200.59279169999999</v>
      </c>
      <c r="W3782" s="1"/>
      <c r="X3782" s="1"/>
      <c r="Y3782" s="1"/>
      <c r="AC3782" s="1"/>
      <c r="AF3782" s="1"/>
      <c r="AG3782" s="1"/>
    </row>
    <row r="3783" spans="1:33" hidden="1" x14ac:dyDescent="0.25">
      <c r="A3783" s="1">
        <v>9</v>
      </c>
      <c r="B3783" s="1">
        <v>2016</v>
      </c>
      <c r="C3783" s="1">
        <v>35573039</v>
      </c>
      <c r="D3783" s="44" t="s">
        <v>221</v>
      </c>
      <c r="E3783" s="20">
        <v>8.9418700000000004E-2</v>
      </c>
      <c r="F3783" s="20">
        <v>7.6191800000000004E-2</v>
      </c>
      <c r="G3783" s="20">
        <v>1.32269E-2</v>
      </c>
      <c r="H3783" s="20">
        <v>0</v>
      </c>
      <c r="I3783" s="20">
        <v>2.9398199999999999E-2</v>
      </c>
      <c r="J3783" s="20">
        <v>6.0228E-3</v>
      </c>
      <c r="K3783" s="20">
        <v>4.7521599999999997E-2</v>
      </c>
      <c r="L3783" s="20">
        <v>6.4760999999999994E-3</v>
      </c>
      <c r="M3783" s="20">
        <v>2.2179095833333336E-2</v>
      </c>
      <c r="N3783" s="1">
        <v>8</v>
      </c>
      <c r="O3783" s="5">
        <v>47.22</v>
      </c>
      <c r="P3783" s="5">
        <v>52.78</v>
      </c>
      <c r="Q3783" s="1">
        <v>17</v>
      </c>
      <c r="R3783" s="1">
        <v>19</v>
      </c>
      <c r="S3783" s="6">
        <v>472.5</v>
      </c>
      <c r="T3783" s="6">
        <v>0</v>
      </c>
      <c r="W3783" s="1"/>
      <c r="X3783" s="1"/>
      <c r="Y3783" s="1"/>
      <c r="AC3783" s="1"/>
      <c r="AF3783" s="1"/>
      <c r="AG3783" s="1"/>
    </row>
    <row r="3784" spans="1:33" hidden="1" x14ac:dyDescent="0.25">
      <c r="A3784" s="1">
        <v>22</v>
      </c>
      <c r="B3784" s="1">
        <v>2016</v>
      </c>
      <c r="C3784" s="1">
        <v>351530122</v>
      </c>
      <c r="D3784" s="44" t="s">
        <v>222</v>
      </c>
      <c r="E3784" s="20">
        <v>5.2423000000000001E-3</v>
      </c>
      <c r="F3784" s="20">
        <v>8.1170000000000005E-4</v>
      </c>
      <c r="G3784" s="20">
        <v>4.4305999999999998E-3</v>
      </c>
      <c r="H3784" s="20">
        <v>0</v>
      </c>
      <c r="I3784" s="20">
        <v>4.3565000000000001E-3</v>
      </c>
      <c r="J3784" s="20">
        <v>0</v>
      </c>
      <c r="K3784" s="20">
        <v>0</v>
      </c>
      <c r="L3784" s="20">
        <v>8.8580000000000006E-4</v>
      </c>
      <c r="M3784" s="20">
        <v>6.4089833333333323E-3</v>
      </c>
      <c r="N3784" s="1">
        <v>0</v>
      </c>
      <c r="O3784" s="5">
        <v>28.57</v>
      </c>
      <c r="P3784" s="5">
        <v>71.430000000000007</v>
      </c>
      <c r="Q3784" s="1">
        <v>2</v>
      </c>
      <c r="R3784" s="1">
        <v>5</v>
      </c>
      <c r="S3784" s="6">
        <v>115.9686763</v>
      </c>
      <c r="T3784" s="6">
        <v>115.9686763</v>
      </c>
      <c r="W3784" s="1"/>
      <c r="X3784" s="1"/>
      <c r="Y3784" s="1"/>
      <c r="AC3784" s="1"/>
      <c r="AF3784" s="1"/>
      <c r="AG3784" s="1"/>
    </row>
    <row r="3785" spans="1:33" hidden="1" x14ac:dyDescent="0.25">
      <c r="A3785" s="1">
        <v>15</v>
      </c>
      <c r="B3785" s="1">
        <v>2016</v>
      </c>
      <c r="C3785" s="1">
        <v>351520215</v>
      </c>
      <c r="D3785" s="44" t="s">
        <v>223</v>
      </c>
      <c r="E3785" s="20">
        <v>4.9003400000000003E-2</v>
      </c>
      <c r="F3785" s="20">
        <v>4.7462400000000002E-2</v>
      </c>
      <c r="G3785" s="20">
        <v>1.5409999999999998E-3</v>
      </c>
      <c r="H3785" s="20">
        <v>0</v>
      </c>
      <c r="I3785" s="20">
        <v>1.7919999999999999E-4</v>
      </c>
      <c r="J3785" s="20">
        <v>0</v>
      </c>
      <c r="K3785" s="20">
        <v>4.7423699999999992E-2</v>
      </c>
      <c r="L3785" s="20">
        <v>1.4005000000000001E-3</v>
      </c>
      <c r="M3785" s="20">
        <v>1.9664366666666665E-2</v>
      </c>
      <c r="N3785" s="1">
        <v>1</v>
      </c>
      <c r="O3785" s="5">
        <v>64.290000000000006</v>
      </c>
      <c r="P3785" s="5">
        <v>35.71</v>
      </c>
      <c r="Q3785" s="1">
        <v>9</v>
      </c>
      <c r="R3785" s="1">
        <v>5</v>
      </c>
      <c r="S3785" s="6">
        <v>370.45504390000002</v>
      </c>
      <c r="T3785" s="6">
        <v>370.45504390000002</v>
      </c>
      <c r="W3785" s="1"/>
      <c r="X3785" s="1"/>
      <c r="Y3785" s="1"/>
      <c r="AC3785" s="1"/>
      <c r="AF3785" s="1"/>
      <c r="AG3785" s="1"/>
    </row>
    <row r="3786" spans="1:33" hidden="1" x14ac:dyDescent="0.25">
      <c r="A3786" s="1">
        <v>18</v>
      </c>
      <c r="B3786" s="1">
        <v>2016</v>
      </c>
      <c r="C3786" s="1">
        <v>351520218</v>
      </c>
      <c r="D3786" s="44" t="s">
        <v>223</v>
      </c>
      <c r="E3786" s="20">
        <v>4.5621200000000001E-2</v>
      </c>
      <c r="F3786" s="20">
        <v>2.0802599999999997E-2</v>
      </c>
      <c r="G3786" s="20">
        <v>2.48186E-2</v>
      </c>
      <c r="H3786" s="20">
        <v>0</v>
      </c>
      <c r="I3786" s="20">
        <v>0</v>
      </c>
      <c r="J3786" s="20">
        <v>2.1442799999999998E-2</v>
      </c>
      <c r="K3786" s="20">
        <v>2.3927599999999997E-2</v>
      </c>
      <c r="L3786" s="20">
        <v>2.5079999999999997E-4</v>
      </c>
      <c r="M3786" s="20">
        <v>0</v>
      </c>
      <c r="N3786" s="1">
        <v>7</v>
      </c>
      <c r="O3786" s="5">
        <v>46.67</v>
      </c>
      <c r="P3786" s="5">
        <v>53.33</v>
      </c>
      <c r="Q3786" s="1">
        <v>7</v>
      </c>
      <c r="R3786" s="1">
        <v>8</v>
      </c>
      <c r="S3786" s="6"/>
      <c r="T3786" s="6"/>
      <c r="W3786" s="1"/>
      <c r="X3786" s="1"/>
      <c r="Y3786" s="1"/>
      <c r="AC3786" s="1"/>
      <c r="AF3786" s="1"/>
      <c r="AG3786" s="1"/>
    </row>
    <row r="3787" spans="1:33" hidden="1" x14ac:dyDescent="0.25">
      <c r="A3787" s="1">
        <v>22</v>
      </c>
      <c r="B3787" s="1">
        <v>2016</v>
      </c>
      <c r="C3787" s="1">
        <v>351535022</v>
      </c>
      <c r="D3787" s="44" t="s">
        <v>224</v>
      </c>
      <c r="E3787" s="20">
        <v>0.10443270000000054</v>
      </c>
      <c r="F3787" s="20">
        <v>4.2014000000000001E-3</v>
      </c>
      <c r="G3787" s="20">
        <v>0.10023130000000055</v>
      </c>
      <c r="H3787" s="20">
        <v>0.05</v>
      </c>
      <c r="I3787" s="20">
        <v>8.8700800000000371E-2</v>
      </c>
      <c r="J3787" s="20">
        <v>9.410000000000001E-5</v>
      </c>
      <c r="K3787" s="20">
        <v>4.8263999999999998E-3</v>
      </c>
      <c r="L3787" s="20">
        <v>1.0811400000000001E-2</v>
      </c>
      <c r="M3787" s="20">
        <v>1.6533267187499999E-2</v>
      </c>
      <c r="N3787" s="1">
        <v>0</v>
      </c>
      <c r="O3787" s="5">
        <v>0.99</v>
      </c>
      <c r="P3787" s="5">
        <v>99.01</v>
      </c>
      <c r="Q3787" s="1">
        <v>2</v>
      </c>
      <c r="R3787" s="1">
        <v>201</v>
      </c>
      <c r="S3787" s="6">
        <v>297.58897180000002</v>
      </c>
      <c r="T3787" s="6">
        <v>297.58897180000002</v>
      </c>
      <c r="W3787" s="1"/>
      <c r="X3787" s="1"/>
      <c r="Y3787" s="1"/>
      <c r="AC3787" s="1"/>
      <c r="AF3787" s="1"/>
      <c r="AG3787" s="1"/>
    </row>
    <row r="3788" spans="1:33" hidden="1" x14ac:dyDescent="0.25">
      <c r="A3788" s="1">
        <v>14</v>
      </c>
      <c r="B3788" s="1">
        <v>2016</v>
      </c>
      <c r="C3788" s="1">
        <v>351540014</v>
      </c>
      <c r="D3788" s="44" t="s">
        <v>225</v>
      </c>
      <c r="E3788" s="20">
        <v>2.45293E-2</v>
      </c>
      <c r="F3788" s="20">
        <v>2.31944E-2</v>
      </c>
      <c r="G3788" s="20">
        <v>1.3348999999999998E-3</v>
      </c>
      <c r="H3788" s="20">
        <v>0.06</v>
      </c>
      <c r="I3788" s="20">
        <v>0</v>
      </c>
      <c r="J3788" s="20">
        <v>9.7219999999999989E-4</v>
      </c>
      <c r="K3788" s="20">
        <v>2.33101E-2</v>
      </c>
      <c r="L3788" s="20">
        <v>2.4699999999999999E-4</v>
      </c>
      <c r="M3788" s="20">
        <v>4.1077883550925925E-2</v>
      </c>
      <c r="N3788" s="1">
        <v>0</v>
      </c>
      <c r="O3788" s="5">
        <v>21.43</v>
      </c>
      <c r="P3788" s="5">
        <v>78.569999999999993</v>
      </c>
      <c r="Q3788" s="1">
        <v>3</v>
      </c>
      <c r="R3788" s="1">
        <v>11</v>
      </c>
      <c r="S3788" s="6">
        <v>688.16209309999999</v>
      </c>
      <c r="T3788" s="6">
        <v>688.16209309999999</v>
      </c>
      <c r="W3788" s="1"/>
      <c r="X3788" s="1"/>
      <c r="Y3788" s="1"/>
      <c r="AC3788" s="1"/>
      <c r="AF3788" s="1"/>
      <c r="AG3788" s="1"/>
    </row>
    <row r="3789" spans="1:33" hidden="1" x14ac:dyDescent="0.25">
      <c r="A3789" s="1">
        <v>15</v>
      </c>
      <c r="B3789" s="1">
        <v>2016</v>
      </c>
      <c r="C3789" s="1">
        <v>351560815</v>
      </c>
      <c r="D3789" s="44" t="s">
        <v>226</v>
      </c>
      <c r="E3789" s="20">
        <v>4.3402200000000002E-2</v>
      </c>
      <c r="F3789" s="20">
        <v>8.7388999999999991E-3</v>
      </c>
      <c r="G3789" s="20">
        <v>3.4663300000000001E-2</v>
      </c>
      <c r="H3789" s="20">
        <v>0</v>
      </c>
      <c r="I3789" s="20">
        <v>1.9907399999999999E-2</v>
      </c>
      <c r="J3789" s="20">
        <v>2.3842999999999998E-3</v>
      </c>
      <c r="K3789" s="20">
        <v>8.6798999999999991E-3</v>
      </c>
      <c r="L3789" s="20">
        <v>1.24306E-2</v>
      </c>
      <c r="M3789" s="20">
        <v>1.4484081770833331E-2</v>
      </c>
      <c r="N3789" s="1">
        <v>4</v>
      </c>
      <c r="O3789" s="5">
        <v>29.41</v>
      </c>
      <c r="P3789" s="5">
        <v>70.59</v>
      </c>
      <c r="Q3789" s="1">
        <v>5</v>
      </c>
      <c r="R3789" s="1">
        <v>12</v>
      </c>
      <c r="S3789" s="6">
        <v>262.7694396</v>
      </c>
      <c r="T3789" s="6">
        <v>262.7694396</v>
      </c>
      <c r="W3789" s="1"/>
      <c r="X3789" s="1"/>
      <c r="Y3789" s="1"/>
      <c r="AC3789" s="1"/>
      <c r="AF3789" s="1"/>
      <c r="AG3789" s="1"/>
    </row>
    <row r="3790" spans="1:33" hidden="1" x14ac:dyDescent="0.25">
      <c r="A3790" s="1">
        <v>16</v>
      </c>
      <c r="B3790" s="1">
        <v>2016</v>
      </c>
      <c r="C3790" s="1">
        <v>351560816</v>
      </c>
      <c r="D3790" s="44" t="s">
        <v>226</v>
      </c>
      <c r="E3790" s="20">
        <v>4.8414E-3</v>
      </c>
      <c r="F3790" s="20">
        <v>3.5519999999999996E-4</v>
      </c>
      <c r="G3790" s="20">
        <v>4.4862000000000001E-3</v>
      </c>
      <c r="H3790" s="20">
        <v>0</v>
      </c>
      <c r="I3790" s="20">
        <v>4.1666999999999997E-3</v>
      </c>
      <c r="J3790" s="20">
        <v>0</v>
      </c>
      <c r="K3790" s="20">
        <v>3.5519999999999996E-4</v>
      </c>
      <c r="L3790" s="20">
        <v>3.1950000000000001E-4</v>
      </c>
      <c r="M3790" s="20">
        <v>0</v>
      </c>
      <c r="N3790" s="1">
        <v>0</v>
      </c>
      <c r="O3790" s="5">
        <v>28.57</v>
      </c>
      <c r="P3790" s="5">
        <v>71.430000000000007</v>
      </c>
      <c r="Q3790" s="1">
        <v>2</v>
      </c>
      <c r="R3790" s="1">
        <v>5</v>
      </c>
      <c r="S3790" s="6"/>
      <c r="T3790" s="6"/>
      <c r="W3790" s="1"/>
      <c r="X3790" s="1"/>
      <c r="Y3790" s="1"/>
      <c r="AC3790" s="1"/>
      <c r="AF3790" s="1"/>
      <c r="AG3790" s="1"/>
    </row>
    <row r="3791" spans="1:33" hidden="1" x14ac:dyDescent="0.25">
      <c r="A3791" s="1">
        <v>15</v>
      </c>
      <c r="B3791" s="1">
        <v>2016</v>
      </c>
      <c r="C3791" s="1">
        <v>351550915</v>
      </c>
      <c r="D3791" s="44" t="s">
        <v>227</v>
      </c>
      <c r="E3791" s="20">
        <v>0.4317299</v>
      </c>
      <c r="F3791" s="20">
        <v>0.22973830000000003</v>
      </c>
      <c r="G3791" s="20">
        <v>0.20199159999999997</v>
      </c>
      <c r="H3791" s="20">
        <v>0</v>
      </c>
      <c r="I3791" s="20">
        <v>0.18392239999999999</v>
      </c>
      <c r="J3791" s="20">
        <v>0.16978450000000003</v>
      </c>
      <c r="K3791" s="20">
        <v>7.4830999999999995E-2</v>
      </c>
      <c r="L3791" s="20">
        <v>3.192E-3</v>
      </c>
      <c r="M3791" s="20">
        <v>0.19987695601851851</v>
      </c>
      <c r="N3791" s="1">
        <v>6</v>
      </c>
      <c r="O3791" s="5">
        <v>23.53</v>
      </c>
      <c r="P3791" s="5">
        <v>76.47</v>
      </c>
      <c r="Q3791" s="1">
        <v>16</v>
      </c>
      <c r="R3791" s="1">
        <v>52</v>
      </c>
      <c r="S3791" s="6">
        <v>3479.8668710000002</v>
      </c>
      <c r="T3791" s="6">
        <v>3479.8668710000002</v>
      </c>
      <c r="W3791" s="1"/>
      <c r="X3791" s="1"/>
      <c r="Y3791" s="1"/>
      <c r="AC3791" s="1"/>
      <c r="AF3791" s="1"/>
      <c r="AG3791" s="1"/>
    </row>
    <row r="3792" spans="1:33" hidden="1" x14ac:dyDescent="0.25">
      <c r="A3792" s="1">
        <v>18</v>
      </c>
      <c r="B3792" s="1">
        <v>2016</v>
      </c>
      <c r="C3792" s="1">
        <v>351550918</v>
      </c>
      <c r="D3792" s="44" t="s">
        <v>227</v>
      </c>
      <c r="E3792" s="20">
        <v>8.3405800000000002E-2</v>
      </c>
      <c r="F3792" s="20">
        <v>8.3371100000000004E-2</v>
      </c>
      <c r="G3792" s="20">
        <v>3.4700000000000003E-5</v>
      </c>
      <c r="H3792" s="20">
        <v>0</v>
      </c>
      <c r="I3792" s="20">
        <v>0</v>
      </c>
      <c r="J3792" s="20">
        <v>3.4700000000000003E-5</v>
      </c>
      <c r="K3792" s="20">
        <v>8.3371100000000004E-2</v>
      </c>
      <c r="L3792" s="20">
        <v>0</v>
      </c>
      <c r="M3792" s="20">
        <v>0</v>
      </c>
      <c r="N3792" s="1">
        <v>2</v>
      </c>
      <c r="O3792" s="5">
        <v>90.91</v>
      </c>
      <c r="P3792" s="5">
        <v>9.09</v>
      </c>
      <c r="Q3792" s="1">
        <v>10</v>
      </c>
      <c r="R3792" s="1">
        <v>1</v>
      </c>
      <c r="S3792" s="6"/>
      <c r="T3792" s="6"/>
      <c r="W3792" s="1"/>
      <c r="X3792" s="1"/>
      <c r="Y3792" s="1"/>
      <c r="AC3792" s="1"/>
      <c r="AF3792" s="1"/>
      <c r="AG3792" s="1"/>
    </row>
    <row r="3793" spans="1:33" hidden="1" x14ac:dyDescent="0.25">
      <c r="A3793" s="1">
        <v>17</v>
      </c>
      <c r="B3793" s="1">
        <v>2016</v>
      </c>
      <c r="C3793" s="1">
        <v>351565717</v>
      </c>
      <c r="D3793" s="44" t="s">
        <v>228</v>
      </c>
      <c r="E3793" s="20">
        <v>0.10195610000000001</v>
      </c>
      <c r="F3793" s="20">
        <v>9.9229300000000006E-2</v>
      </c>
      <c r="G3793" s="20">
        <v>2.7268000000000001E-3</v>
      </c>
      <c r="H3793" s="20">
        <v>0</v>
      </c>
      <c r="I3793" s="20">
        <v>2.5208000000000001E-3</v>
      </c>
      <c r="J3793" s="20">
        <v>0</v>
      </c>
      <c r="K3793" s="20">
        <v>9.5518200000000011E-2</v>
      </c>
      <c r="L3793" s="20">
        <v>3.9170999999999997E-3</v>
      </c>
      <c r="M3793" s="20">
        <v>2.2628205729166668E-3</v>
      </c>
      <c r="N3793" s="1">
        <v>1</v>
      </c>
      <c r="O3793" s="5">
        <v>62.5</v>
      </c>
      <c r="P3793" s="5">
        <v>37.5</v>
      </c>
      <c r="Q3793" s="1">
        <v>10</v>
      </c>
      <c r="R3793" s="1">
        <v>6</v>
      </c>
      <c r="S3793" s="6">
        <v>44.452038459999997</v>
      </c>
      <c r="T3793" s="6">
        <v>44.452038459999997</v>
      </c>
      <c r="W3793" s="1"/>
      <c r="X3793" s="1"/>
      <c r="Y3793" s="1"/>
      <c r="AC3793" s="1"/>
      <c r="AF3793" s="1"/>
      <c r="AG3793" s="1"/>
    </row>
    <row r="3794" spans="1:33" hidden="1" x14ac:dyDescent="0.25">
      <c r="A3794" s="1">
        <v>6</v>
      </c>
      <c r="B3794" s="1">
        <v>2016</v>
      </c>
      <c r="C3794" s="1">
        <v>35157076</v>
      </c>
      <c r="D3794" s="44" t="s">
        <v>229</v>
      </c>
      <c r="E3794" s="20">
        <v>2.7248999999999997E-3</v>
      </c>
      <c r="F3794" s="20">
        <v>5.2099999999999999E-5</v>
      </c>
      <c r="G3794" s="20">
        <v>2.6727999999999999E-3</v>
      </c>
      <c r="H3794" s="20">
        <v>0</v>
      </c>
      <c r="I3794" s="20">
        <v>0</v>
      </c>
      <c r="J3794" s="20">
        <v>2.0709999999999999E-3</v>
      </c>
      <c r="K3794" s="20">
        <v>5.2099999999999999E-5</v>
      </c>
      <c r="L3794" s="20">
        <v>6.0179999999999999E-4</v>
      </c>
      <c r="M3794" s="20">
        <v>0.61934236513657415</v>
      </c>
      <c r="N3794" s="1">
        <v>1</v>
      </c>
      <c r="O3794" s="5">
        <v>11.11</v>
      </c>
      <c r="P3794" s="5">
        <v>88.89</v>
      </c>
      <c r="Q3794" s="1">
        <v>1</v>
      </c>
      <c r="R3794" s="1">
        <v>8</v>
      </c>
      <c r="S3794" s="6">
        <v>7630.6127189999997</v>
      </c>
      <c r="T3794" s="6">
        <v>4273.1431229999998</v>
      </c>
      <c r="W3794" s="1"/>
      <c r="X3794" s="1"/>
      <c r="Y3794" s="1"/>
      <c r="AC3794" s="1"/>
      <c r="AF3794" s="1"/>
      <c r="AG3794" s="1"/>
    </row>
    <row r="3795" spans="1:33" hidden="1" x14ac:dyDescent="0.25">
      <c r="A3795" s="1">
        <v>21</v>
      </c>
      <c r="B3795" s="1">
        <v>2016</v>
      </c>
      <c r="C3795" s="1">
        <v>351580621</v>
      </c>
      <c r="D3795" s="44" t="s">
        <v>230</v>
      </c>
      <c r="E3795" s="20">
        <v>5.7436300000000003E-2</v>
      </c>
      <c r="F3795" s="20">
        <v>0</v>
      </c>
      <c r="G3795" s="20">
        <v>5.7436300000000003E-2</v>
      </c>
      <c r="H3795" s="20">
        <v>0</v>
      </c>
      <c r="I3795" s="20">
        <v>6.9166999999999996E-3</v>
      </c>
      <c r="J3795" s="20">
        <v>0</v>
      </c>
      <c r="K3795" s="20">
        <v>5.03703E-2</v>
      </c>
      <c r="L3795" s="20">
        <v>1.493E-4</v>
      </c>
      <c r="M3795" s="20">
        <v>3.6973781250000002E-3</v>
      </c>
      <c r="N3795" s="1">
        <v>0</v>
      </c>
      <c r="O3795" s="5">
        <v>0</v>
      </c>
      <c r="P3795" s="5">
        <v>100</v>
      </c>
      <c r="Q3795" s="1">
        <v>0</v>
      </c>
      <c r="R3795" s="1">
        <v>12</v>
      </c>
      <c r="S3795" s="6">
        <v>59.59505806</v>
      </c>
      <c r="T3795" s="6">
        <v>59.59505806</v>
      </c>
      <c r="W3795" s="1"/>
      <c r="X3795" s="1"/>
      <c r="Y3795" s="1"/>
      <c r="AC3795" s="1"/>
      <c r="AF3795" s="1"/>
      <c r="AG3795" s="1"/>
    </row>
    <row r="3796" spans="1:33" hidden="1" x14ac:dyDescent="0.25">
      <c r="A3796" s="1">
        <v>18</v>
      </c>
      <c r="B3796" s="1">
        <v>2016</v>
      </c>
      <c r="C3796" s="1">
        <v>351590518</v>
      </c>
      <c r="D3796" s="44" t="s">
        <v>231</v>
      </c>
      <c r="E3796" s="20">
        <v>1.78198E-2</v>
      </c>
      <c r="F3796" s="20">
        <v>8.6806000000000001E-3</v>
      </c>
      <c r="G3796" s="20">
        <v>9.1392000000000001E-3</v>
      </c>
      <c r="H3796" s="20">
        <v>0</v>
      </c>
      <c r="I3796" s="20">
        <v>8.0999999999999996E-3</v>
      </c>
      <c r="J3796" s="20">
        <v>0</v>
      </c>
      <c r="K3796" s="20">
        <v>8.6806000000000001E-3</v>
      </c>
      <c r="L3796" s="20">
        <v>1.0392000000000001E-3</v>
      </c>
      <c r="M3796" s="20">
        <v>6.7711583333333325E-3</v>
      </c>
      <c r="N3796" s="1">
        <v>0</v>
      </c>
      <c r="O3796" s="5">
        <v>33.33</v>
      </c>
      <c r="P3796" s="5">
        <v>66.67</v>
      </c>
      <c r="Q3796" s="1">
        <v>4</v>
      </c>
      <c r="R3796" s="1">
        <v>8</v>
      </c>
      <c r="S3796" s="6">
        <v>129.49044509999999</v>
      </c>
      <c r="T3796" s="6">
        <v>129.49044509999999</v>
      </c>
      <c r="W3796" s="1"/>
      <c r="X3796" s="1"/>
      <c r="Y3796" s="1"/>
      <c r="AC3796" s="1"/>
      <c r="AF3796" s="1"/>
      <c r="AG3796" s="1"/>
    </row>
    <row r="3797" spans="1:33" hidden="1" x14ac:dyDescent="0.25">
      <c r="A3797" s="1">
        <v>19</v>
      </c>
      <c r="B3797" s="1">
        <v>2016</v>
      </c>
      <c r="C3797" s="1">
        <v>351590519</v>
      </c>
      <c r="D3797" s="44" t="s">
        <v>231</v>
      </c>
      <c r="E3797" s="20">
        <v>3.0868100000000002E-2</v>
      </c>
      <c r="F3797" s="20">
        <v>3.0740800000000002E-2</v>
      </c>
      <c r="G3797" s="20">
        <v>1.273E-4</v>
      </c>
      <c r="H3797" s="20">
        <v>0</v>
      </c>
      <c r="I3797" s="20">
        <v>0</v>
      </c>
      <c r="J3797" s="20">
        <v>0</v>
      </c>
      <c r="K3797" s="20">
        <v>3.0740800000000002E-2</v>
      </c>
      <c r="L3797" s="20">
        <v>1.273E-4</v>
      </c>
      <c r="M3797" s="20">
        <v>0</v>
      </c>
      <c r="N3797" s="1">
        <v>0</v>
      </c>
      <c r="O3797" s="5">
        <v>40</v>
      </c>
      <c r="P3797" s="5">
        <v>60</v>
      </c>
      <c r="Q3797" s="1">
        <v>2</v>
      </c>
      <c r="R3797" s="1">
        <v>3</v>
      </c>
      <c r="S3797" s="6"/>
      <c r="T3797" s="6"/>
      <c r="W3797" s="1"/>
      <c r="X3797" s="1"/>
      <c r="Y3797" s="1"/>
      <c r="AC3797" s="1"/>
      <c r="AF3797" s="1"/>
      <c r="AG3797" s="1"/>
    </row>
    <row r="3798" spans="1:33" hidden="1" x14ac:dyDescent="0.25">
      <c r="A3798" s="1">
        <v>20</v>
      </c>
      <c r="B3798" s="1">
        <v>2016</v>
      </c>
      <c r="C3798" s="1">
        <v>351600220</v>
      </c>
      <c r="D3798" s="44" t="s">
        <v>232</v>
      </c>
      <c r="E3798" s="20">
        <v>5.72685E-2</v>
      </c>
      <c r="F3798" s="20">
        <v>5.2083299999999999E-2</v>
      </c>
      <c r="G3798" s="20">
        <v>5.1852000000000001E-3</v>
      </c>
      <c r="H3798" s="20">
        <v>0</v>
      </c>
      <c r="I3798" s="20">
        <v>0</v>
      </c>
      <c r="J3798" s="20">
        <v>5.6712899999999997E-2</v>
      </c>
      <c r="K3798" s="20">
        <v>5.5559999999999995E-4</v>
      </c>
      <c r="L3798" s="20">
        <v>0</v>
      </c>
      <c r="M3798" s="20">
        <v>0</v>
      </c>
      <c r="N3798" s="1">
        <v>1</v>
      </c>
      <c r="O3798" s="5">
        <v>33.33</v>
      </c>
      <c r="P3798" s="5">
        <v>66.67</v>
      </c>
      <c r="Q3798" s="1">
        <v>1</v>
      </c>
      <c r="R3798" s="1">
        <v>2</v>
      </c>
      <c r="S3798" s="6"/>
      <c r="T3798" s="6"/>
      <c r="W3798" s="1"/>
      <c r="X3798" s="1"/>
      <c r="Y3798" s="1"/>
      <c r="AC3798" s="1"/>
      <c r="AF3798" s="1"/>
      <c r="AG3798" s="1"/>
    </row>
    <row r="3799" spans="1:33" hidden="1" x14ac:dyDescent="0.25">
      <c r="A3799" s="1">
        <v>21</v>
      </c>
      <c r="B3799" s="1">
        <v>2016</v>
      </c>
      <c r="C3799" s="1">
        <v>351600221</v>
      </c>
      <c r="D3799" s="44" t="s">
        <v>232</v>
      </c>
      <c r="E3799" s="20">
        <v>2.9209400000000003E-2</v>
      </c>
      <c r="F3799" s="20">
        <v>0</v>
      </c>
      <c r="G3799" s="20">
        <v>2.9209400000000003E-2</v>
      </c>
      <c r="H3799" s="20">
        <v>0</v>
      </c>
      <c r="I3799" s="20">
        <v>2.8166700000000003E-2</v>
      </c>
      <c r="J3799" s="20">
        <v>8.0099999999999995E-5</v>
      </c>
      <c r="K3799" s="20">
        <v>1.7210000000000001E-4</v>
      </c>
      <c r="L3799" s="20">
        <v>7.9050000000000008E-4</v>
      </c>
      <c r="M3799" s="20">
        <v>2.3380145833333334E-2</v>
      </c>
      <c r="N3799" s="1">
        <v>1</v>
      </c>
      <c r="O3799" s="5">
        <v>0</v>
      </c>
      <c r="P3799" s="5">
        <v>100</v>
      </c>
      <c r="Q3799" s="1">
        <v>0</v>
      </c>
      <c r="R3799" s="1">
        <v>19</v>
      </c>
      <c r="S3799" s="6">
        <v>599.44817209999997</v>
      </c>
      <c r="T3799" s="6">
        <v>599.44817209999997</v>
      </c>
      <c r="W3799" s="1"/>
      <c r="X3799" s="1"/>
      <c r="Y3799" s="1"/>
      <c r="AC3799" s="1"/>
      <c r="AF3799" s="1"/>
      <c r="AG3799" s="1"/>
    </row>
    <row r="3800" spans="1:33" hidden="1" x14ac:dyDescent="0.25">
      <c r="A3800" s="1">
        <v>17</v>
      </c>
      <c r="B3800" s="1">
        <v>2016</v>
      </c>
      <c r="C3800" s="1">
        <v>351610117</v>
      </c>
      <c r="D3800" s="44" t="s">
        <v>233</v>
      </c>
      <c r="E3800" s="20">
        <v>0.1338337</v>
      </c>
      <c r="F3800" s="20">
        <v>0.1282432</v>
      </c>
      <c r="G3800" s="20">
        <v>5.5905E-3</v>
      </c>
      <c r="H3800" s="20">
        <v>0</v>
      </c>
      <c r="I3800" s="20">
        <v>1.43725E-2</v>
      </c>
      <c r="J3800" s="20">
        <v>2.407E-4</v>
      </c>
      <c r="K3800" s="20">
        <v>0.11580850000000002</v>
      </c>
      <c r="L3800" s="20">
        <v>3.4119999999999997E-3</v>
      </c>
      <c r="M3800" s="20">
        <v>5.8795833333333339E-3</v>
      </c>
      <c r="N3800" s="1">
        <v>4</v>
      </c>
      <c r="O3800" s="5">
        <v>65</v>
      </c>
      <c r="P3800" s="5">
        <v>35</v>
      </c>
      <c r="Q3800" s="1">
        <v>13</v>
      </c>
      <c r="R3800" s="1">
        <v>7</v>
      </c>
      <c r="S3800" s="6">
        <v>110.53232610000001</v>
      </c>
      <c r="T3800" s="6">
        <v>110.53232610000001</v>
      </c>
      <c r="W3800" s="1"/>
      <c r="X3800" s="1"/>
      <c r="Y3800" s="1"/>
      <c r="AC3800" s="1"/>
      <c r="AF3800" s="1"/>
      <c r="AG3800" s="1"/>
    </row>
    <row r="3801" spans="1:33" hidden="1" x14ac:dyDescent="0.25">
      <c r="A3801" s="1">
        <v>8</v>
      </c>
      <c r="B3801" s="1">
        <v>2016</v>
      </c>
      <c r="C3801" s="1">
        <v>35162008</v>
      </c>
      <c r="D3801" s="44" t="s">
        <v>234</v>
      </c>
      <c r="E3801" s="20">
        <v>0.32606570000000012</v>
      </c>
      <c r="F3801" s="20">
        <v>0.3011003000000001</v>
      </c>
      <c r="G3801" s="20">
        <v>2.4965400000000016E-2</v>
      </c>
      <c r="H3801" s="20">
        <v>0.68</v>
      </c>
      <c r="I3801" s="20">
        <v>1.9444400000000001E-2</v>
      </c>
      <c r="J3801" s="20">
        <v>4.9393799999999995E-2</v>
      </c>
      <c r="K3801" s="20">
        <v>0.24121090000000003</v>
      </c>
      <c r="L3801" s="20">
        <v>1.6016600000000006E-2</v>
      </c>
      <c r="M3801" s="20">
        <v>1.1611666496354165</v>
      </c>
      <c r="N3801" s="1">
        <v>33</v>
      </c>
      <c r="O3801" s="5">
        <v>47.47</v>
      </c>
      <c r="P3801" s="5">
        <v>52.53</v>
      </c>
      <c r="Q3801" s="1">
        <v>75</v>
      </c>
      <c r="R3801" s="1">
        <v>83</v>
      </c>
      <c r="S3801" s="6">
        <v>17728.50315</v>
      </c>
      <c r="T3801" s="6">
        <v>17728.50315</v>
      </c>
      <c r="W3801" s="1"/>
      <c r="X3801" s="1"/>
      <c r="Y3801" s="1"/>
      <c r="AC3801" s="1"/>
      <c r="AF3801" s="1"/>
      <c r="AG3801" s="1"/>
    </row>
    <row r="3802" spans="1:33" hidden="1" x14ac:dyDescent="0.25">
      <c r="A3802" s="1">
        <v>6</v>
      </c>
      <c r="B3802" s="1">
        <v>2016</v>
      </c>
      <c r="C3802" s="1">
        <v>35163096</v>
      </c>
      <c r="D3802" s="44" t="s">
        <v>235</v>
      </c>
      <c r="E3802" s="20">
        <v>1.0515399999999999E-2</v>
      </c>
      <c r="F3802" s="20">
        <v>9.4135999999999994E-3</v>
      </c>
      <c r="G3802" s="20">
        <v>1.1018E-3</v>
      </c>
      <c r="H3802" s="20">
        <v>0</v>
      </c>
      <c r="I3802" s="20">
        <v>0</v>
      </c>
      <c r="J3802" s="20">
        <v>7.5000000000000002E-4</v>
      </c>
      <c r="K3802" s="20">
        <v>5.5786999999999998E-3</v>
      </c>
      <c r="L3802" s="20">
        <v>4.1866999999999998E-3</v>
      </c>
      <c r="M3802" s="20">
        <v>0.52529136340625016</v>
      </c>
      <c r="N3802" s="1">
        <v>5</v>
      </c>
      <c r="O3802" s="5">
        <v>37.5</v>
      </c>
      <c r="P3802" s="5">
        <v>62.5</v>
      </c>
      <c r="Q3802" s="1">
        <v>3</v>
      </c>
      <c r="R3802" s="1">
        <v>5</v>
      </c>
      <c r="S3802" s="6">
        <v>3459.4476960000002</v>
      </c>
      <c r="T3802" s="6">
        <v>0</v>
      </c>
      <c r="W3802" s="1"/>
      <c r="X3802" s="1"/>
      <c r="Y3802" s="1"/>
      <c r="AC3802" s="1"/>
      <c r="AF3802" s="1"/>
      <c r="AG3802" s="1"/>
    </row>
    <row r="3803" spans="1:33" hidden="1" x14ac:dyDescent="0.25">
      <c r="A3803" s="1">
        <v>6</v>
      </c>
      <c r="B3803" s="1">
        <v>2016</v>
      </c>
      <c r="C3803" s="1">
        <v>35164086</v>
      </c>
      <c r="D3803" s="44" t="s">
        <v>236</v>
      </c>
      <c r="E3803" s="20">
        <v>8.8881000000000002E-2</v>
      </c>
      <c r="F3803" s="20">
        <v>6.4234399999999997E-2</v>
      </c>
      <c r="G3803" s="20">
        <v>2.4646600000000005E-2</v>
      </c>
      <c r="H3803" s="20">
        <v>0</v>
      </c>
      <c r="I3803" s="20">
        <v>4.7599099999999998E-2</v>
      </c>
      <c r="J3803" s="20">
        <v>1.9915800000000001E-2</v>
      </c>
      <c r="K3803" s="20">
        <v>1.1711300000000001E-2</v>
      </c>
      <c r="L3803" s="20">
        <v>9.6547999999999998E-3</v>
      </c>
      <c r="M3803" s="20">
        <v>0.46631181807291661</v>
      </c>
      <c r="N3803" s="1">
        <v>5</v>
      </c>
      <c r="O3803" s="5">
        <v>17.649999999999999</v>
      </c>
      <c r="P3803" s="5">
        <v>82.35</v>
      </c>
      <c r="Q3803" s="1">
        <v>9</v>
      </c>
      <c r="R3803" s="1">
        <v>42</v>
      </c>
      <c r="S3803" s="6">
        <v>4364.9991030000001</v>
      </c>
      <c r="T3803" s="6">
        <v>0</v>
      </c>
      <c r="W3803" s="1"/>
      <c r="X3803" s="1"/>
      <c r="Y3803" s="1"/>
      <c r="AC3803" s="1"/>
      <c r="AF3803" s="1"/>
      <c r="AG3803" s="1"/>
    </row>
    <row r="3804" spans="1:33" hidden="1" x14ac:dyDescent="0.25">
      <c r="A3804" s="1">
        <v>20</v>
      </c>
      <c r="B3804" s="1">
        <v>2016</v>
      </c>
      <c r="C3804" s="1">
        <v>351650720</v>
      </c>
      <c r="D3804" s="44" t="s">
        <v>237</v>
      </c>
      <c r="E3804" s="20">
        <v>1.8020700000000001E-2</v>
      </c>
      <c r="F3804" s="20">
        <v>1.49389E-2</v>
      </c>
      <c r="G3804" s="20">
        <v>3.0818E-3</v>
      </c>
      <c r="H3804" s="20">
        <v>0</v>
      </c>
      <c r="I3804" s="20">
        <v>2.7463000000000001E-3</v>
      </c>
      <c r="J3804" s="20">
        <v>0</v>
      </c>
      <c r="K3804" s="20">
        <v>1.51009E-2</v>
      </c>
      <c r="L3804" s="20">
        <v>1.7350000000000002E-4</v>
      </c>
      <c r="M3804" s="20">
        <v>6.5581072916666662E-3</v>
      </c>
      <c r="N3804" s="1">
        <v>2</v>
      </c>
      <c r="O3804" s="5">
        <v>25</v>
      </c>
      <c r="P3804" s="5">
        <v>75</v>
      </c>
      <c r="Q3804" s="1">
        <v>4</v>
      </c>
      <c r="R3804" s="1">
        <v>12</v>
      </c>
      <c r="S3804" s="6">
        <v>125.604</v>
      </c>
      <c r="T3804" s="6">
        <v>125.604</v>
      </c>
      <c r="W3804" s="1"/>
      <c r="X3804" s="1"/>
      <c r="Y3804" s="1"/>
      <c r="AC3804" s="1"/>
      <c r="AF3804" s="1"/>
      <c r="AG3804" s="1"/>
    </row>
    <row r="3805" spans="1:33" hidden="1" x14ac:dyDescent="0.25">
      <c r="A3805" s="1">
        <v>16</v>
      </c>
      <c r="B3805" s="1">
        <v>2016</v>
      </c>
      <c r="C3805" s="1">
        <v>351660616</v>
      </c>
      <c r="D3805" s="44" t="s">
        <v>238</v>
      </c>
      <c r="E3805" s="20">
        <v>2.3297999999999999E-3</v>
      </c>
      <c r="F3805" s="20">
        <v>6.9439999999999997E-4</v>
      </c>
      <c r="G3805" s="20">
        <v>1.6354E-3</v>
      </c>
      <c r="H3805" s="20">
        <v>0</v>
      </c>
      <c r="I3805" s="20">
        <v>0</v>
      </c>
      <c r="J3805" s="20">
        <v>0</v>
      </c>
      <c r="K3805" s="20">
        <v>2.3297999999999999E-3</v>
      </c>
      <c r="L3805" s="20">
        <v>0</v>
      </c>
      <c r="M3805" s="20">
        <v>0</v>
      </c>
      <c r="N3805" s="1">
        <v>1</v>
      </c>
      <c r="O3805" s="5">
        <v>50</v>
      </c>
      <c r="P3805" s="5">
        <v>50</v>
      </c>
      <c r="Q3805" s="1">
        <v>1</v>
      </c>
      <c r="R3805" s="1">
        <v>1</v>
      </c>
      <c r="S3805" s="6"/>
      <c r="T3805" s="6"/>
      <c r="W3805" s="1"/>
      <c r="X3805" s="1"/>
      <c r="Y3805" s="1"/>
      <c r="AC3805" s="1"/>
      <c r="AF3805" s="1"/>
      <c r="AG3805" s="1"/>
    </row>
    <row r="3806" spans="1:33" hidden="1" x14ac:dyDescent="0.25">
      <c r="A3806" s="1">
        <v>17</v>
      </c>
      <c r="B3806" s="1">
        <v>2016</v>
      </c>
      <c r="C3806" s="1">
        <v>351660617</v>
      </c>
      <c r="D3806" s="44" t="s">
        <v>238</v>
      </c>
      <c r="E3806" s="20">
        <v>0.19853649999999998</v>
      </c>
      <c r="F3806" s="20">
        <v>0.13923469999999999</v>
      </c>
      <c r="G3806" s="20">
        <v>5.9301799999999988E-2</v>
      </c>
      <c r="H3806" s="20">
        <v>0</v>
      </c>
      <c r="I3806" s="20">
        <v>1.6956000000000002E-2</v>
      </c>
      <c r="J3806" s="20">
        <v>6.1040000000000001E-3</v>
      </c>
      <c r="K3806" s="20">
        <v>0.17456569999999996</v>
      </c>
      <c r="L3806" s="20">
        <v>9.1080000000000002E-4</v>
      </c>
      <c r="M3806" s="20">
        <v>1.3641356250000002E-2</v>
      </c>
      <c r="N3806" s="1">
        <v>23</v>
      </c>
      <c r="O3806" s="5">
        <v>50</v>
      </c>
      <c r="P3806" s="5">
        <v>50</v>
      </c>
      <c r="Q3806" s="1">
        <v>20</v>
      </c>
      <c r="R3806" s="1">
        <v>20</v>
      </c>
      <c r="S3806" s="6">
        <v>256.58687279999998</v>
      </c>
      <c r="T3806" s="6">
        <v>256.58687279999998</v>
      </c>
      <c r="W3806" s="1"/>
      <c r="X3806" s="1"/>
      <c r="Y3806" s="1"/>
      <c r="AC3806" s="1"/>
      <c r="AF3806" s="1"/>
      <c r="AG3806" s="1"/>
    </row>
    <row r="3807" spans="1:33" hidden="1" x14ac:dyDescent="0.25">
      <c r="A3807" s="1">
        <v>20</v>
      </c>
      <c r="B3807" s="1">
        <v>2016</v>
      </c>
      <c r="C3807" s="1">
        <v>351660620</v>
      </c>
      <c r="D3807" s="44" t="s">
        <v>238</v>
      </c>
      <c r="E3807" s="20">
        <v>2.2764E-3</v>
      </c>
      <c r="F3807" s="20">
        <v>2.2764E-3</v>
      </c>
      <c r="G3807" s="20">
        <v>0</v>
      </c>
      <c r="H3807" s="20">
        <v>0</v>
      </c>
      <c r="I3807" s="20">
        <v>0</v>
      </c>
      <c r="J3807" s="20">
        <v>0</v>
      </c>
      <c r="K3807" s="20">
        <v>2.2764E-3</v>
      </c>
      <c r="L3807" s="20">
        <v>0</v>
      </c>
      <c r="M3807" s="20">
        <v>0</v>
      </c>
      <c r="N3807" s="1">
        <v>2</v>
      </c>
      <c r="O3807" s="5">
        <v>100</v>
      </c>
      <c r="P3807" s="5">
        <v>0</v>
      </c>
      <c r="Q3807" s="1">
        <v>14</v>
      </c>
      <c r="R3807" s="1">
        <v>0</v>
      </c>
      <c r="S3807" s="6"/>
      <c r="T3807" s="6"/>
      <c r="W3807" s="1"/>
      <c r="X3807" s="1"/>
      <c r="Y3807" s="1"/>
      <c r="AC3807" s="1"/>
      <c r="AF3807" s="1"/>
      <c r="AG3807" s="1"/>
    </row>
    <row r="3808" spans="1:33" hidden="1" x14ac:dyDescent="0.25">
      <c r="A3808" s="1">
        <v>17</v>
      </c>
      <c r="B3808" s="1">
        <v>2016</v>
      </c>
      <c r="C3808" s="1">
        <v>351670517</v>
      </c>
      <c r="D3808" s="44" t="s">
        <v>239</v>
      </c>
      <c r="E3808" s="20">
        <v>1.3114600000000001E-2</v>
      </c>
      <c r="F3808" s="20">
        <v>5.8000000000000004E-6</v>
      </c>
      <c r="G3808" s="20">
        <v>1.31088E-2</v>
      </c>
      <c r="H3808" s="20">
        <v>0</v>
      </c>
      <c r="I3808" s="20">
        <v>0</v>
      </c>
      <c r="J3808" s="20">
        <v>0</v>
      </c>
      <c r="K3808" s="20">
        <v>1.31088E-2</v>
      </c>
      <c r="L3808" s="20">
        <v>5.8000000000000004E-6</v>
      </c>
      <c r="M3808" s="20">
        <v>0</v>
      </c>
      <c r="N3808" s="1">
        <v>3</v>
      </c>
      <c r="O3808" s="5">
        <v>20</v>
      </c>
      <c r="P3808" s="5">
        <v>80</v>
      </c>
      <c r="Q3808" s="1">
        <v>1</v>
      </c>
      <c r="R3808" s="1">
        <v>4</v>
      </c>
      <c r="S3808" s="6"/>
      <c r="T3808" s="6"/>
      <c r="W3808" s="1"/>
      <c r="X3808" s="1"/>
      <c r="Y3808" s="1"/>
      <c r="AC3808" s="1"/>
      <c r="AF3808" s="1"/>
      <c r="AG3808" s="1"/>
    </row>
    <row r="3809" spans="1:33" hidden="1" x14ac:dyDescent="0.25">
      <c r="A3809" s="1">
        <v>20</v>
      </c>
      <c r="B3809" s="1">
        <v>2016</v>
      </c>
      <c r="C3809" s="1">
        <v>351670520</v>
      </c>
      <c r="D3809" s="44" t="s">
        <v>239</v>
      </c>
      <c r="E3809" s="20">
        <v>0.10065930000000001</v>
      </c>
      <c r="F3809" s="20">
        <v>9.6543000000000004E-2</v>
      </c>
      <c r="G3809" s="20">
        <v>4.1162999999999998E-3</v>
      </c>
      <c r="H3809" s="20">
        <v>0</v>
      </c>
      <c r="I3809" s="20">
        <v>4.6180600000000002E-2</v>
      </c>
      <c r="J3809" s="20">
        <v>0</v>
      </c>
      <c r="K3809" s="20">
        <v>5.0750000000000003E-2</v>
      </c>
      <c r="L3809" s="20">
        <v>3.7576000000000003E-3</v>
      </c>
      <c r="M3809" s="20">
        <v>0.11818321416666669</v>
      </c>
      <c r="N3809" s="1">
        <v>18</v>
      </c>
      <c r="O3809" s="5">
        <v>68.75</v>
      </c>
      <c r="P3809" s="5">
        <v>31.25</v>
      </c>
      <c r="Q3809" s="1">
        <v>22</v>
      </c>
      <c r="R3809" s="1">
        <v>10</v>
      </c>
      <c r="S3809" s="6">
        <v>2187.1619999999998</v>
      </c>
      <c r="T3809" s="6">
        <v>2187.1619999999998</v>
      </c>
      <c r="W3809" s="1"/>
      <c r="X3809" s="1"/>
      <c r="Y3809" s="1"/>
      <c r="AC3809" s="1"/>
      <c r="AF3809" s="1"/>
      <c r="AG3809" s="1"/>
    </row>
    <row r="3810" spans="1:33" hidden="1" x14ac:dyDescent="0.25">
      <c r="A3810" s="1">
        <v>21</v>
      </c>
      <c r="B3810" s="1">
        <v>2016</v>
      </c>
      <c r="C3810" s="1">
        <v>351670521</v>
      </c>
      <c r="D3810" s="44" t="s">
        <v>239</v>
      </c>
      <c r="E3810" s="20">
        <v>0.16076570000000001</v>
      </c>
      <c r="F3810" s="20">
        <v>0.15459580000000001</v>
      </c>
      <c r="G3810" s="20">
        <v>6.169899999999999E-3</v>
      </c>
      <c r="H3810" s="20">
        <v>0</v>
      </c>
      <c r="I3810" s="20">
        <v>8.7880600000000003E-2</v>
      </c>
      <c r="J3810" s="20">
        <v>2.2424999999999997E-3</v>
      </c>
      <c r="K3810" s="20">
        <v>6.9860199999999983E-2</v>
      </c>
      <c r="L3810" s="20">
        <v>7.8239999999999994E-4</v>
      </c>
      <c r="M3810" s="20">
        <v>0</v>
      </c>
      <c r="N3810" s="1">
        <v>18</v>
      </c>
      <c r="O3810" s="5">
        <v>66.67</v>
      </c>
      <c r="P3810" s="5">
        <v>33.33</v>
      </c>
      <c r="Q3810" s="1">
        <v>26</v>
      </c>
      <c r="R3810" s="1">
        <v>13</v>
      </c>
      <c r="S3810" s="6"/>
      <c r="T3810" s="6"/>
      <c r="W3810" s="1"/>
      <c r="X3810" s="1"/>
      <c r="Y3810" s="1"/>
      <c r="AC3810" s="1"/>
      <c r="AF3810" s="1"/>
      <c r="AG3810" s="1"/>
    </row>
    <row r="3811" spans="1:33" hidden="1" x14ac:dyDescent="0.25">
      <c r="A3811" s="1">
        <v>19</v>
      </c>
      <c r="B3811" s="1">
        <v>2016</v>
      </c>
      <c r="C3811" s="1">
        <v>351680419</v>
      </c>
      <c r="D3811" s="44" t="s">
        <v>240</v>
      </c>
      <c r="E3811" s="20">
        <v>6.2932000000000002E-2</v>
      </c>
      <c r="F3811" s="20">
        <v>5.4043200000000007E-2</v>
      </c>
      <c r="G3811" s="20">
        <v>8.8887999999999988E-3</v>
      </c>
      <c r="H3811" s="20">
        <v>0</v>
      </c>
      <c r="I3811" s="20">
        <v>8.7452999999999993E-3</v>
      </c>
      <c r="J3811" s="20">
        <v>0</v>
      </c>
      <c r="K3811" s="20">
        <v>5.0571000000000005E-2</v>
      </c>
      <c r="L3811" s="20">
        <v>3.6156999999999999E-3</v>
      </c>
      <c r="M3811" s="20">
        <v>9.6084421874999999E-3</v>
      </c>
      <c r="N3811" s="1">
        <v>0</v>
      </c>
      <c r="O3811" s="5">
        <v>30</v>
      </c>
      <c r="P3811" s="5">
        <v>70</v>
      </c>
      <c r="Q3811" s="1">
        <v>3</v>
      </c>
      <c r="R3811" s="1">
        <v>7</v>
      </c>
      <c r="S3811" s="6">
        <v>175.52034839999999</v>
      </c>
      <c r="T3811" s="6">
        <v>175.52034839999999</v>
      </c>
      <c r="W3811" s="1"/>
      <c r="X3811" s="1"/>
      <c r="Y3811" s="1"/>
      <c r="AC3811" s="1"/>
      <c r="AF3811" s="1"/>
      <c r="AG3811" s="1"/>
    </row>
    <row r="3812" spans="1:33" hidden="1" x14ac:dyDescent="0.25">
      <c r="A3812" s="1">
        <v>13</v>
      </c>
      <c r="B3812" s="1">
        <v>2016</v>
      </c>
      <c r="C3812" s="1">
        <v>351685313</v>
      </c>
      <c r="D3812" s="44" t="s">
        <v>241</v>
      </c>
      <c r="E3812" s="20">
        <v>0.68963479999999999</v>
      </c>
      <c r="F3812" s="20">
        <v>0.34875010000000001</v>
      </c>
      <c r="G3812" s="20">
        <v>0.34088469999999998</v>
      </c>
      <c r="H3812" s="20">
        <v>0</v>
      </c>
      <c r="I3812" s="20">
        <v>1.25001E-2</v>
      </c>
      <c r="J3812" s="20">
        <v>1.9548700000000002E-2</v>
      </c>
      <c r="K3812" s="20">
        <v>0.65385140000000008</v>
      </c>
      <c r="L3812" s="20">
        <v>3.7346000000000002E-3</v>
      </c>
      <c r="M3812" s="20">
        <v>1.1774466145833334E-2</v>
      </c>
      <c r="N3812" s="1">
        <v>43</v>
      </c>
      <c r="O3812" s="5">
        <v>63.27</v>
      </c>
      <c r="P3812" s="5">
        <v>36.729999999999997</v>
      </c>
      <c r="Q3812" s="1">
        <v>31</v>
      </c>
      <c r="R3812" s="1">
        <v>18</v>
      </c>
      <c r="S3812" s="6">
        <v>205.95599999999999</v>
      </c>
      <c r="T3812" s="6">
        <v>0</v>
      </c>
      <c r="W3812" s="1"/>
      <c r="X3812" s="1"/>
      <c r="Y3812" s="1"/>
      <c r="AC3812" s="1"/>
      <c r="AF3812" s="1"/>
      <c r="AG3812" s="1"/>
    </row>
    <row r="3813" spans="1:33" hidden="1" x14ac:dyDescent="0.25">
      <c r="A3813" s="1">
        <v>18</v>
      </c>
      <c r="B3813" s="1">
        <v>2016</v>
      </c>
      <c r="C3813" s="1">
        <v>351690318</v>
      </c>
      <c r="D3813" s="44" t="s">
        <v>242</v>
      </c>
      <c r="E3813" s="20">
        <v>0.12961689999999998</v>
      </c>
      <c r="F3813" s="20">
        <v>0.12018519999999999</v>
      </c>
      <c r="G3813" s="20">
        <v>9.4316999999999995E-3</v>
      </c>
      <c r="H3813" s="20">
        <v>0</v>
      </c>
      <c r="I3813" s="20">
        <v>9.1342999999999997E-3</v>
      </c>
      <c r="J3813" s="20">
        <v>0.1111111</v>
      </c>
      <c r="K3813" s="20">
        <v>9.1319999999999995E-3</v>
      </c>
      <c r="L3813" s="20">
        <v>2.3949999999999997E-4</v>
      </c>
      <c r="M3813" s="20">
        <v>3.2002824728009256E-2</v>
      </c>
      <c r="N3813" s="1">
        <v>1</v>
      </c>
      <c r="O3813" s="5">
        <v>28.57</v>
      </c>
      <c r="P3813" s="5">
        <v>71.430000000000007</v>
      </c>
      <c r="Q3813" s="1">
        <v>4</v>
      </c>
      <c r="R3813" s="1">
        <v>10</v>
      </c>
      <c r="S3813" s="6">
        <v>491.15168360000001</v>
      </c>
      <c r="T3813" s="6">
        <v>491.15168360000001</v>
      </c>
      <c r="W3813" s="1"/>
      <c r="X3813" s="1"/>
      <c r="Y3813" s="1"/>
      <c r="AC3813" s="1"/>
      <c r="AF3813" s="1"/>
      <c r="AG3813" s="1"/>
    </row>
    <row r="3814" spans="1:33" hidden="1" x14ac:dyDescent="0.25">
      <c r="A3814" s="1">
        <v>19</v>
      </c>
      <c r="B3814" s="1">
        <v>2016</v>
      </c>
      <c r="C3814" s="1">
        <v>351690319</v>
      </c>
      <c r="D3814" s="44" t="s">
        <v>242</v>
      </c>
      <c r="E3814" s="20">
        <v>1.6999999999999999E-3</v>
      </c>
      <c r="F3814" s="20">
        <v>1.6999999999999999E-3</v>
      </c>
      <c r="G3814" s="20">
        <v>0</v>
      </c>
      <c r="H3814" s="20">
        <v>0</v>
      </c>
      <c r="I3814" s="20">
        <v>0</v>
      </c>
      <c r="J3814" s="20">
        <v>0</v>
      </c>
      <c r="K3814" s="20">
        <v>1.6999999999999999E-3</v>
      </c>
      <c r="L3814" s="20">
        <v>0</v>
      </c>
      <c r="M3814" s="20">
        <v>0</v>
      </c>
      <c r="N3814" s="1">
        <v>0</v>
      </c>
      <c r="O3814" s="5">
        <v>100</v>
      </c>
      <c r="P3814" s="5">
        <v>0</v>
      </c>
      <c r="Q3814" s="1">
        <v>1</v>
      </c>
      <c r="R3814" s="1">
        <v>0</v>
      </c>
      <c r="S3814" s="6"/>
      <c r="T3814" s="6"/>
      <c r="W3814" s="1"/>
      <c r="X3814" s="1"/>
      <c r="Y3814" s="1"/>
      <c r="AC3814" s="1"/>
      <c r="AF3814" s="1"/>
      <c r="AG3814" s="1"/>
    </row>
    <row r="3815" spans="1:33" hidden="1" x14ac:dyDescent="0.25">
      <c r="A3815" s="1">
        <v>20</v>
      </c>
      <c r="B3815" s="1">
        <v>2016</v>
      </c>
      <c r="C3815" s="1">
        <v>351700020</v>
      </c>
      <c r="D3815" s="44" t="s">
        <v>243</v>
      </c>
      <c r="E3815" s="20">
        <v>0.32544360000000006</v>
      </c>
      <c r="F3815" s="20">
        <v>0.32304200000000005</v>
      </c>
      <c r="G3815" s="20">
        <v>2.4015999999999998E-3</v>
      </c>
      <c r="H3815" s="20">
        <v>0</v>
      </c>
      <c r="I3815" s="20">
        <v>0</v>
      </c>
      <c r="J3815" s="20">
        <v>0</v>
      </c>
      <c r="K3815" s="20">
        <v>0.32304200000000005</v>
      </c>
      <c r="L3815" s="20">
        <v>2.4015999999999998E-3</v>
      </c>
      <c r="M3815" s="20">
        <v>2.1788488020833337E-2</v>
      </c>
      <c r="N3815" s="1">
        <v>5</v>
      </c>
      <c r="O3815" s="5">
        <v>66.67</v>
      </c>
      <c r="P3815" s="5">
        <v>33.33</v>
      </c>
      <c r="Q3815" s="1">
        <v>8</v>
      </c>
      <c r="R3815" s="1">
        <v>4</v>
      </c>
      <c r="S3815" s="6">
        <v>473.47199999999998</v>
      </c>
      <c r="T3815" s="6">
        <v>473.47199999999998</v>
      </c>
      <c r="W3815" s="1"/>
      <c r="X3815" s="1"/>
      <c r="Y3815" s="1"/>
      <c r="AC3815" s="1"/>
      <c r="AF3815" s="1"/>
      <c r="AG3815" s="1"/>
    </row>
    <row r="3816" spans="1:33" hidden="1" x14ac:dyDescent="0.25">
      <c r="A3816" s="1">
        <v>19</v>
      </c>
      <c r="B3816" s="1">
        <v>2016</v>
      </c>
      <c r="C3816" s="1">
        <v>351710919</v>
      </c>
      <c r="D3816" s="44" t="s">
        <v>244</v>
      </c>
      <c r="E3816" s="20">
        <v>0.20638059999999997</v>
      </c>
      <c r="F3816" s="20">
        <v>0.19838489999999998</v>
      </c>
      <c r="G3816" s="20">
        <v>7.9957000000000014E-3</v>
      </c>
      <c r="H3816" s="20">
        <v>0</v>
      </c>
      <c r="I3816" s="20">
        <v>1.7361E-3</v>
      </c>
      <c r="J3816" s="20">
        <v>0.17738570000000001</v>
      </c>
      <c r="K3816" s="20">
        <v>1.46394E-2</v>
      </c>
      <c r="L3816" s="20">
        <v>1.2619399999999999E-2</v>
      </c>
      <c r="M3816" s="20">
        <v>8.0344976562499986E-3</v>
      </c>
      <c r="N3816" s="1">
        <v>3</v>
      </c>
      <c r="O3816" s="5">
        <v>34.380000000000003</v>
      </c>
      <c r="P3816" s="5">
        <v>65.63</v>
      </c>
      <c r="Q3816" s="1">
        <v>11</v>
      </c>
      <c r="R3816" s="1">
        <v>21</v>
      </c>
      <c r="S3816" s="6">
        <v>157.1331161</v>
      </c>
      <c r="T3816" s="6">
        <v>157.1331161</v>
      </c>
      <c r="W3816" s="1"/>
      <c r="X3816" s="1"/>
      <c r="Y3816" s="1"/>
      <c r="AC3816" s="1"/>
      <c r="AF3816" s="1"/>
      <c r="AG3816" s="1"/>
    </row>
    <row r="3817" spans="1:33" hidden="1" x14ac:dyDescent="0.25">
      <c r="A3817" s="1">
        <v>16</v>
      </c>
      <c r="B3817" s="1">
        <v>2016</v>
      </c>
      <c r="C3817" s="1">
        <v>351720816</v>
      </c>
      <c r="D3817" s="44" t="s">
        <v>245</v>
      </c>
      <c r="E3817" s="20">
        <v>0.10490629999999998</v>
      </c>
      <c r="F3817" s="20">
        <v>4.4513899999999995E-2</v>
      </c>
      <c r="G3817" s="20">
        <v>6.0392399999999992E-2</v>
      </c>
      <c r="H3817" s="20">
        <v>0</v>
      </c>
      <c r="I3817" s="20">
        <v>2.5969799999999998E-2</v>
      </c>
      <c r="J3817" s="20">
        <v>2.6953899999999996E-2</v>
      </c>
      <c r="K3817" s="20">
        <v>4.8611099999999997E-2</v>
      </c>
      <c r="L3817" s="20">
        <v>3.3714999999999999E-3</v>
      </c>
      <c r="M3817" s="20">
        <v>3.135478146527778E-2</v>
      </c>
      <c r="N3817" s="1">
        <v>1</v>
      </c>
      <c r="O3817" s="5">
        <v>6.45</v>
      </c>
      <c r="P3817" s="5">
        <v>93.55</v>
      </c>
      <c r="Q3817" s="1">
        <v>2</v>
      </c>
      <c r="R3817" s="1">
        <v>29</v>
      </c>
      <c r="S3817" s="6">
        <v>576.55799999999999</v>
      </c>
      <c r="T3817" s="6">
        <v>576.55799999999999</v>
      </c>
      <c r="W3817" s="1"/>
      <c r="X3817" s="1"/>
      <c r="Y3817" s="1"/>
      <c r="AC3817" s="1"/>
      <c r="AF3817" s="1"/>
      <c r="AG3817" s="1"/>
    </row>
    <row r="3818" spans="1:33" hidden="1" x14ac:dyDescent="0.25">
      <c r="A3818" s="1">
        <v>20</v>
      </c>
      <c r="B3818" s="1">
        <v>2016</v>
      </c>
      <c r="C3818" s="1">
        <v>351720820</v>
      </c>
      <c r="D3818" s="44" t="s">
        <v>245</v>
      </c>
      <c r="E3818" s="20">
        <v>1.4999999999999999E-2</v>
      </c>
      <c r="F3818" s="20">
        <v>1.4999999999999999E-2</v>
      </c>
      <c r="G3818" s="20">
        <v>0</v>
      </c>
      <c r="H3818" s="20">
        <v>0</v>
      </c>
      <c r="I3818" s="20">
        <v>0</v>
      </c>
      <c r="J3818" s="20">
        <v>0</v>
      </c>
      <c r="K3818" s="20">
        <v>1.4999999999999999E-2</v>
      </c>
      <c r="L3818" s="20">
        <v>0</v>
      </c>
      <c r="M3818" s="20">
        <v>0</v>
      </c>
      <c r="N3818" s="1">
        <v>3</v>
      </c>
      <c r="O3818" s="5">
        <v>100</v>
      </c>
      <c r="P3818" s="5">
        <v>0</v>
      </c>
      <c r="Q3818" s="1">
        <v>4</v>
      </c>
      <c r="R3818" s="1">
        <v>0</v>
      </c>
      <c r="S3818" s="6"/>
      <c r="T3818" s="6"/>
      <c r="W3818" s="1"/>
      <c r="X3818" s="1"/>
      <c r="Y3818" s="1"/>
      <c r="AC3818" s="1"/>
      <c r="AF3818" s="1"/>
      <c r="AG3818" s="1"/>
    </row>
    <row r="3819" spans="1:33" hidden="1" x14ac:dyDescent="0.25">
      <c r="A3819" s="1">
        <v>20</v>
      </c>
      <c r="B3819" s="1">
        <v>2016</v>
      </c>
      <c r="C3819" s="1">
        <v>351730720</v>
      </c>
      <c r="D3819" s="44" t="s">
        <v>246</v>
      </c>
      <c r="E3819" s="20">
        <v>0.18674689999999999</v>
      </c>
      <c r="F3819" s="20">
        <v>0.18521989999999999</v>
      </c>
      <c r="G3819" s="20">
        <v>1.5270000000000001E-3</v>
      </c>
      <c r="H3819" s="20">
        <v>0</v>
      </c>
      <c r="I3819" s="20">
        <v>0</v>
      </c>
      <c r="J3819" s="20">
        <v>0</v>
      </c>
      <c r="K3819" s="20">
        <v>0.18662419999999999</v>
      </c>
      <c r="L3819" s="20">
        <v>1.227E-4</v>
      </c>
      <c r="M3819" s="20">
        <v>1.4268229166666667E-2</v>
      </c>
      <c r="N3819" s="1">
        <v>4</v>
      </c>
      <c r="O3819" s="5">
        <v>28.57</v>
      </c>
      <c r="P3819" s="5">
        <v>71.430000000000007</v>
      </c>
      <c r="Q3819" s="1">
        <v>2</v>
      </c>
      <c r="R3819" s="1">
        <v>5</v>
      </c>
      <c r="S3819" s="6">
        <v>267.03269999999998</v>
      </c>
      <c r="T3819" s="6">
        <v>264.36237299999999</v>
      </c>
      <c r="W3819" s="1"/>
      <c r="X3819" s="1"/>
      <c r="Y3819" s="1"/>
      <c r="AC3819" s="1"/>
      <c r="AF3819" s="1"/>
      <c r="AG3819" s="1"/>
    </row>
    <row r="3820" spans="1:33" hidden="1" x14ac:dyDescent="0.25">
      <c r="A3820" s="1">
        <v>8</v>
      </c>
      <c r="B3820" s="1">
        <v>2016</v>
      </c>
      <c r="C3820" s="1">
        <v>35174068</v>
      </c>
      <c r="D3820" s="44" t="s">
        <v>247</v>
      </c>
      <c r="E3820" s="20">
        <v>0.71395089999999994</v>
      </c>
      <c r="F3820" s="20">
        <v>0.48936379999999996</v>
      </c>
      <c r="G3820" s="20">
        <v>0.22458709999999993</v>
      </c>
      <c r="H3820" s="20">
        <v>0.81</v>
      </c>
      <c r="I3820" s="20">
        <v>0.17488419999999999</v>
      </c>
      <c r="J3820" s="20">
        <v>0.20041429999999999</v>
      </c>
      <c r="K3820" s="20">
        <v>0.33022329999999994</v>
      </c>
      <c r="L3820" s="20">
        <v>8.4291000000000001E-3</v>
      </c>
      <c r="M3820" s="20">
        <v>0.11711109953703704</v>
      </c>
      <c r="N3820" s="1">
        <v>21</v>
      </c>
      <c r="O3820" s="5">
        <v>44.19</v>
      </c>
      <c r="P3820" s="5">
        <v>55.81</v>
      </c>
      <c r="Q3820" s="1">
        <v>38</v>
      </c>
      <c r="R3820" s="1">
        <v>48</v>
      </c>
      <c r="S3820" s="6">
        <v>2085.1019999999999</v>
      </c>
      <c r="T3820" s="6">
        <v>2085.1019999999999</v>
      </c>
      <c r="W3820" s="1"/>
      <c r="X3820" s="1"/>
      <c r="Y3820" s="1"/>
      <c r="AC3820" s="1"/>
      <c r="AF3820" s="1"/>
      <c r="AG3820" s="1"/>
    </row>
    <row r="3821" spans="1:33" hidden="1" x14ac:dyDescent="0.25">
      <c r="A3821" s="1">
        <v>12</v>
      </c>
      <c r="B3821" s="1">
        <v>2016</v>
      </c>
      <c r="C3821" s="1">
        <v>351740612</v>
      </c>
      <c r="D3821" s="44" t="s">
        <v>247</v>
      </c>
      <c r="E3821" s="20">
        <v>2.3929373999999997</v>
      </c>
      <c r="F3821" s="20">
        <v>2.2867949999999997</v>
      </c>
      <c r="G3821" s="20">
        <v>0.10614239999999998</v>
      </c>
      <c r="H3821" s="20">
        <v>0.57999999999999996</v>
      </c>
      <c r="I3821" s="20">
        <v>0</v>
      </c>
      <c r="J3821" s="20">
        <v>4.6300000000000001E-5</v>
      </c>
      <c r="K3821" s="20">
        <v>2.3926149999999993</v>
      </c>
      <c r="L3821" s="20">
        <v>2.7609999999999999E-4</v>
      </c>
      <c r="M3821" s="20">
        <v>0</v>
      </c>
      <c r="N3821" s="1">
        <v>19</v>
      </c>
      <c r="O3821" s="5">
        <v>72.13</v>
      </c>
      <c r="P3821" s="5">
        <v>27.87</v>
      </c>
      <c r="Q3821" s="1">
        <v>44</v>
      </c>
      <c r="R3821" s="1">
        <v>17</v>
      </c>
      <c r="S3821" s="6"/>
      <c r="T3821" s="6"/>
      <c r="W3821" s="1"/>
      <c r="X3821" s="1"/>
      <c r="Y3821" s="1"/>
      <c r="AC3821" s="1"/>
      <c r="AF3821" s="1"/>
      <c r="AG3821" s="1"/>
    </row>
    <row r="3822" spans="1:33" hidden="1" x14ac:dyDescent="0.25">
      <c r="A3822" s="1">
        <v>15</v>
      </c>
      <c r="B3822" s="1">
        <v>2016</v>
      </c>
      <c r="C3822" s="1">
        <v>351750515</v>
      </c>
      <c r="D3822" s="44" t="s">
        <v>248</v>
      </c>
      <c r="E3822" s="20">
        <v>0.22577389999999997</v>
      </c>
      <c r="F3822" s="20">
        <v>5.6796800000000001E-2</v>
      </c>
      <c r="G3822" s="20">
        <v>0.16897709999999996</v>
      </c>
      <c r="H3822" s="20">
        <v>0</v>
      </c>
      <c r="I3822" s="20">
        <v>6.9845700000000011E-2</v>
      </c>
      <c r="J3822" s="20">
        <v>4.7271100000000003E-2</v>
      </c>
      <c r="K3822" s="20">
        <v>8.3551800000000009E-2</v>
      </c>
      <c r="L3822" s="20">
        <v>2.5105300000000004E-2</v>
      </c>
      <c r="M3822" s="20">
        <v>5.2912434259259261E-2</v>
      </c>
      <c r="N3822" s="1">
        <v>4</v>
      </c>
      <c r="O3822" s="5">
        <v>16.670000000000002</v>
      </c>
      <c r="P3822" s="5">
        <v>83.33</v>
      </c>
      <c r="Q3822" s="1">
        <v>14</v>
      </c>
      <c r="R3822" s="1">
        <v>70</v>
      </c>
      <c r="S3822" s="6">
        <v>845.21717999999998</v>
      </c>
      <c r="T3822" s="6">
        <v>845.21717999999998</v>
      </c>
      <c r="W3822" s="1"/>
      <c r="X3822" s="1"/>
      <c r="Y3822" s="1"/>
      <c r="AC3822" s="1"/>
      <c r="AF3822" s="1"/>
      <c r="AG3822" s="1"/>
    </row>
    <row r="3823" spans="1:33" hidden="1" x14ac:dyDescent="0.25">
      <c r="A3823" s="1">
        <v>14</v>
      </c>
      <c r="B3823" s="1">
        <v>2016</v>
      </c>
      <c r="C3823" s="1">
        <v>351760414</v>
      </c>
      <c r="D3823" s="44" t="s">
        <v>249</v>
      </c>
      <c r="E3823" s="20">
        <v>5.5438900000000013E-2</v>
      </c>
      <c r="F3823" s="20">
        <v>4.7503700000000017E-2</v>
      </c>
      <c r="G3823" s="20">
        <v>7.9351999999999999E-3</v>
      </c>
      <c r="H3823" s="20">
        <v>0</v>
      </c>
      <c r="I3823" s="20">
        <v>3.06653E-2</v>
      </c>
      <c r="J3823" s="20">
        <v>2.8939999999999999E-4</v>
      </c>
      <c r="K3823" s="20">
        <v>2.3917300000000016E-2</v>
      </c>
      <c r="L3823" s="20">
        <v>5.6689999999999996E-4</v>
      </c>
      <c r="M3823" s="20">
        <v>2.5615204427083333E-2</v>
      </c>
      <c r="N3823" s="1">
        <v>16</v>
      </c>
      <c r="O3823" s="5">
        <v>98.75</v>
      </c>
      <c r="P3823" s="5">
        <v>1.25</v>
      </c>
      <c r="Q3823" s="1">
        <v>394</v>
      </c>
      <c r="R3823" s="1">
        <v>5</v>
      </c>
      <c r="S3823" s="6">
        <v>278.96127300000001</v>
      </c>
      <c r="T3823" s="6">
        <v>253.57579720000001</v>
      </c>
      <c r="W3823" s="1"/>
      <c r="X3823" s="1"/>
      <c r="Y3823" s="1"/>
      <c r="AC3823" s="1"/>
      <c r="AF3823" s="1"/>
      <c r="AG3823" s="1"/>
    </row>
    <row r="3824" spans="1:33" hidden="1" x14ac:dyDescent="0.25">
      <c r="A3824" s="1">
        <v>8</v>
      </c>
      <c r="B3824" s="1">
        <v>2016</v>
      </c>
      <c r="C3824" s="1">
        <v>35177038</v>
      </c>
      <c r="D3824" s="44" t="s">
        <v>250</v>
      </c>
      <c r="E3824" s="20">
        <v>0.12541069999999999</v>
      </c>
      <c r="F3824" s="20">
        <v>3.3871100000000001E-2</v>
      </c>
      <c r="G3824" s="20">
        <v>9.1539599999999999E-2</v>
      </c>
      <c r="H3824" s="20">
        <v>0</v>
      </c>
      <c r="I3824" s="20">
        <v>7.2916700000000001E-2</v>
      </c>
      <c r="J3824" s="20">
        <v>1.34357E-2</v>
      </c>
      <c r="K3824" s="20">
        <v>3.15118E-2</v>
      </c>
      <c r="L3824" s="20">
        <v>7.5464999999999994E-3</v>
      </c>
      <c r="M3824" s="20">
        <v>6.0171989166666676E-2</v>
      </c>
      <c r="N3824" s="1">
        <v>1</v>
      </c>
      <c r="O3824" s="5">
        <v>34.380000000000003</v>
      </c>
      <c r="P3824" s="5">
        <v>65.63</v>
      </c>
      <c r="Q3824" s="1">
        <v>11</v>
      </c>
      <c r="R3824" s="1">
        <v>21</v>
      </c>
      <c r="S3824" s="6">
        <v>1097.604</v>
      </c>
      <c r="T3824" s="6">
        <v>1097.604</v>
      </c>
      <c r="W3824" s="1"/>
      <c r="X3824" s="1"/>
      <c r="Y3824" s="1"/>
      <c r="AC3824" s="1"/>
      <c r="AF3824" s="1"/>
      <c r="AG3824" s="1"/>
    </row>
    <row r="3825" spans="1:33" hidden="1" x14ac:dyDescent="0.25">
      <c r="A3825" s="1">
        <v>19</v>
      </c>
      <c r="B3825" s="1">
        <v>2016</v>
      </c>
      <c r="C3825" s="1">
        <v>351780219</v>
      </c>
      <c r="D3825" s="44" t="s">
        <v>251</v>
      </c>
      <c r="E3825" s="20">
        <v>1.5080000000000002E-3</v>
      </c>
      <c r="F3825" s="20">
        <v>0</v>
      </c>
      <c r="G3825" s="20">
        <v>1.5080000000000002E-3</v>
      </c>
      <c r="H3825" s="20">
        <v>0</v>
      </c>
      <c r="I3825" s="20">
        <v>0</v>
      </c>
      <c r="J3825" s="20">
        <v>6.8869999999999999E-4</v>
      </c>
      <c r="K3825" s="20">
        <v>3.4700000000000003E-5</v>
      </c>
      <c r="L3825" s="20">
        <v>7.8459999999999977E-4</v>
      </c>
      <c r="M3825" s="20">
        <v>1.8097958333333334E-2</v>
      </c>
      <c r="N3825" s="1">
        <v>0</v>
      </c>
      <c r="O3825" s="5">
        <v>0</v>
      </c>
      <c r="P3825" s="5">
        <v>100</v>
      </c>
      <c r="Q3825" s="1">
        <v>0</v>
      </c>
      <c r="R3825" s="1">
        <v>13</v>
      </c>
      <c r="S3825" s="6">
        <v>285.50280600000002</v>
      </c>
      <c r="T3825" s="6">
        <v>285.50280600000002</v>
      </c>
      <c r="W3825" s="1"/>
      <c r="X3825" s="1"/>
      <c r="Y3825" s="1"/>
      <c r="AC3825" s="1"/>
      <c r="AF3825" s="1"/>
      <c r="AG3825" s="1"/>
    </row>
    <row r="3826" spans="1:33" hidden="1" x14ac:dyDescent="0.25">
      <c r="A3826" s="1">
        <v>20</v>
      </c>
      <c r="B3826" s="1">
        <v>2016</v>
      </c>
      <c r="C3826" s="1">
        <v>351780220</v>
      </c>
      <c r="D3826" s="44" t="s">
        <v>251</v>
      </c>
      <c r="E3826" s="20">
        <v>1.1600000000000001E-5</v>
      </c>
      <c r="F3826" s="20">
        <v>0</v>
      </c>
      <c r="G3826" s="20">
        <v>1.1600000000000001E-5</v>
      </c>
      <c r="H3826" s="20">
        <v>0</v>
      </c>
      <c r="I3826" s="20">
        <v>0</v>
      </c>
      <c r="J3826" s="20">
        <v>0</v>
      </c>
      <c r="K3826" s="20">
        <v>0</v>
      </c>
      <c r="L3826" s="20">
        <v>1.1600000000000001E-5</v>
      </c>
      <c r="M3826" s="20">
        <v>0</v>
      </c>
      <c r="N3826" s="1">
        <v>2</v>
      </c>
      <c r="O3826" s="5">
        <v>0</v>
      </c>
      <c r="P3826" s="5">
        <v>100</v>
      </c>
      <c r="Q3826" s="1">
        <v>0</v>
      </c>
      <c r="R3826" s="1">
        <v>1</v>
      </c>
      <c r="S3826" s="6"/>
      <c r="T3826" s="6"/>
      <c r="W3826" s="1"/>
      <c r="X3826" s="1"/>
      <c r="Y3826" s="1"/>
      <c r="AC3826" s="1"/>
      <c r="AF3826" s="1"/>
      <c r="AG3826" s="1"/>
    </row>
    <row r="3827" spans="1:33" hidden="1" x14ac:dyDescent="0.25">
      <c r="A3827" s="1">
        <v>12</v>
      </c>
      <c r="B3827" s="1">
        <v>2016</v>
      </c>
      <c r="C3827" s="1">
        <v>351790112</v>
      </c>
      <c r="D3827" s="44" t="s">
        <v>252</v>
      </c>
      <c r="E3827" s="20">
        <v>0.25529099999999999</v>
      </c>
      <c r="F3827" s="20">
        <v>0.22737399999999997</v>
      </c>
      <c r="G3827" s="20">
        <v>2.7917000000000001E-2</v>
      </c>
      <c r="H3827" s="20">
        <v>0.35</v>
      </c>
      <c r="I3827" s="20">
        <v>2.7778E-3</v>
      </c>
      <c r="J3827" s="20">
        <v>0</v>
      </c>
      <c r="K3827" s="20">
        <v>0.24390210000000001</v>
      </c>
      <c r="L3827" s="20">
        <v>8.6111000000000017E-3</v>
      </c>
      <c r="M3827" s="20">
        <v>2.5303297916666665E-2</v>
      </c>
      <c r="N3827" s="1">
        <v>3</v>
      </c>
      <c r="O3827" s="5">
        <v>59.26</v>
      </c>
      <c r="P3827" s="5">
        <v>40.74</v>
      </c>
      <c r="Q3827" s="1">
        <v>16</v>
      </c>
      <c r="R3827" s="1">
        <v>11</v>
      </c>
      <c r="S3827" s="6">
        <v>525.36599999999999</v>
      </c>
      <c r="T3827" s="6">
        <v>525.36599999999999</v>
      </c>
      <c r="W3827" s="1"/>
      <c r="X3827" s="1"/>
      <c r="Y3827" s="1"/>
      <c r="AC3827" s="1"/>
      <c r="AF3827" s="1"/>
      <c r="AG3827" s="1"/>
    </row>
    <row r="3828" spans="1:33" hidden="1" x14ac:dyDescent="0.25">
      <c r="A3828" s="1">
        <v>15</v>
      </c>
      <c r="B3828" s="1">
        <v>2016</v>
      </c>
      <c r="C3828" s="1">
        <v>351800815</v>
      </c>
      <c r="D3828" s="44" t="s">
        <v>253</v>
      </c>
      <c r="E3828" s="20">
        <v>4.9599900000000002E-2</v>
      </c>
      <c r="F3828" s="20">
        <v>2.59098E-2</v>
      </c>
      <c r="G3828" s="20">
        <v>2.3690100000000002E-2</v>
      </c>
      <c r="H3828" s="20">
        <v>0</v>
      </c>
      <c r="I3828" s="20">
        <v>2.3148100000000001E-2</v>
      </c>
      <c r="J3828" s="20">
        <v>0</v>
      </c>
      <c r="K3828" s="20">
        <v>2.6295599999999999E-2</v>
      </c>
      <c r="L3828" s="20">
        <v>1.562E-4</v>
      </c>
      <c r="M3828" s="20">
        <v>4.6714203125000006E-3</v>
      </c>
      <c r="N3828" s="1">
        <v>1</v>
      </c>
      <c r="O3828" s="5">
        <v>55.56</v>
      </c>
      <c r="P3828" s="5">
        <v>44.44</v>
      </c>
      <c r="Q3828" s="1">
        <v>5</v>
      </c>
      <c r="R3828" s="1">
        <v>4</v>
      </c>
      <c r="S3828" s="6">
        <v>89.679335260000002</v>
      </c>
      <c r="T3828" s="6">
        <v>89.679335260000002</v>
      </c>
      <c r="W3828" s="1"/>
      <c r="X3828" s="1"/>
      <c r="Y3828" s="1"/>
      <c r="AC3828" s="1"/>
      <c r="AF3828" s="1"/>
      <c r="AG3828" s="1"/>
    </row>
    <row r="3829" spans="1:33" hidden="1" x14ac:dyDescent="0.25">
      <c r="A3829" s="1">
        <v>16</v>
      </c>
      <c r="B3829" s="1">
        <v>2016</v>
      </c>
      <c r="C3829" s="1">
        <v>351810716</v>
      </c>
      <c r="D3829" s="44" t="s">
        <v>254</v>
      </c>
      <c r="E3829" s="20">
        <v>9.9069699999999997E-2</v>
      </c>
      <c r="F3829" s="20">
        <v>6.3173499999999994E-2</v>
      </c>
      <c r="G3829" s="20">
        <v>3.5896200000000003E-2</v>
      </c>
      <c r="H3829" s="20">
        <v>0</v>
      </c>
      <c r="I3829" s="20">
        <v>2.6805499999999999E-2</v>
      </c>
      <c r="J3829" s="20">
        <v>8.2088000000000005E-3</v>
      </c>
      <c r="K3829" s="20">
        <v>6.3881800000000002E-2</v>
      </c>
      <c r="L3829" s="20">
        <v>1.7359999999999999E-4</v>
      </c>
      <c r="M3829" s="20">
        <v>1.6728467447916666E-2</v>
      </c>
      <c r="N3829" s="1">
        <v>4</v>
      </c>
      <c r="O3829" s="5">
        <v>29.17</v>
      </c>
      <c r="P3829" s="5">
        <v>70.83</v>
      </c>
      <c r="Q3829" s="1">
        <v>7</v>
      </c>
      <c r="R3829" s="1">
        <v>17</v>
      </c>
      <c r="S3829" s="6">
        <v>306.82799999999997</v>
      </c>
      <c r="T3829" s="6">
        <v>306.82799999999997</v>
      </c>
      <c r="W3829" s="1"/>
      <c r="X3829" s="1"/>
      <c r="Y3829" s="1"/>
      <c r="AC3829" s="1"/>
      <c r="AF3829" s="1"/>
      <c r="AG3829" s="1"/>
    </row>
    <row r="3830" spans="1:33" hidden="1" x14ac:dyDescent="0.25">
      <c r="A3830" s="1">
        <v>20</v>
      </c>
      <c r="B3830" s="1">
        <v>2016</v>
      </c>
      <c r="C3830" s="1">
        <v>351810720</v>
      </c>
      <c r="D3830" s="44" t="s">
        <v>254</v>
      </c>
      <c r="E3830" s="20">
        <v>0</v>
      </c>
      <c r="F3830" s="20">
        <v>0</v>
      </c>
      <c r="G3830" s="20">
        <v>0</v>
      </c>
      <c r="H3830" s="20">
        <v>0</v>
      </c>
      <c r="I3830" s="20">
        <v>0</v>
      </c>
      <c r="J3830" s="20">
        <v>0</v>
      </c>
      <c r="K3830" s="20">
        <v>0</v>
      </c>
      <c r="L3830" s="20">
        <v>0</v>
      </c>
      <c r="M3830" s="20">
        <v>0</v>
      </c>
      <c r="N3830" s="1">
        <v>0</v>
      </c>
      <c r="O3830" s="5">
        <v>0</v>
      </c>
      <c r="P3830" s="5">
        <v>0</v>
      </c>
      <c r="Q3830" s="1">
        <v>0</v>
      </c>
      <c r="R3830" s="1">
        <v>0</v>
      </c>
      <c r="S3830" s="6"/>
      <c r="T3830" s="6"/>
      <c r="W3830" s="1"/>
      <c r="X3830" s="1"/>
      <c r="Y3830" s="1"/>
      <c r="AC3830" s="1"/>
      <c r="AF3830" s="1"/>
      <c r="AG3830" s="1"/>
    </row>
    <row r="3831" spans="1:33" hidden="1" x14ac:dyDescent="0.25">
      <c r="A3831" s="1">
        <v>19</v>
      </c>
      <c r="B3831" s="1">
        <v>2016</v>
      </c>
      <c r="C3831" s="1">
        <v>351820619</v>
      </c>
      <c r="D3831" s="44" t="s">
        <v>255</v>
      </c>
      <c r="E3831" s="20">
        <v>0.16746199999999994</v>
      </c>
      <c r="F3831" s="20">
        <v>0.14925339999999995</v>
      </c>
      <c r="G3831" s="20">
        <v>1.8208599999999998E-2</v>
      </c>
      <c r="H3831" s="20">
        <v>0</v>
      </c>
      <c r="I3831" s="20">
        <v>0</v>
      </c>
      <c r="J3831" s="20">
        <v>3.7315599999999997E-2</v>
      </c>
      <c r="K3831" s="20">
        <v>0.12951449999999998</v>
      </c>
      <c r="L3831" s="20">
        <v>6.3190000000000002E-4</v>
      </c>
      <c r="M3831" s="20">
        <v>8.8939157465277779E-2</v>
      </c>
      <c r="N3831" s="1">
        <v>6</v>
      </c>
      <c r="O3831" s="5">
        <v>30.77</v>
      </c>
      <c r="P3831" s="5">
        <v>69.23</v>
      </c>
      <c r="Q3831" s="1">
        <v>8</v>
      </c>
      <c r="R3831" s="1">
        <v>18</v>
      </c>
      <c r="S3831" s="6">
        <v>1624.374</v>
      </c>
      <c r="T3831" s="6">
        <v>1624.374</v>
      </c>
      <c r="W3831" s="1"/>
      <c r="X3831" s="1"/>
      <c r="Y3831" s="1"/>
      <c r="AC3831" s="1"/>
      <c r="AF3831" s="1"/>
      <c r="AG3831" s="1"/>
    </row>
    <row r="3832" spans="1:33" hidden="1" x14ac:dyDescent="0.25">
      <c r="A3832" s="1">
        <v>20</v>
      </c>
      <c r="B3832" s="1">
        <v>2016</v>
      </c>
      <c r="C3832" s="1">
        <v>351820620</v>
      </c>
      <c r="D3832" s="44" t="s">
        <v>255</v>
      </c>
      <c r="E3832" s="20">
        <v>1.2102999999999999E-2</v>
      </c>
      <c r="F3832" s="20">
        <v>9.2592999999999998E-3</v>
      </c>
      <c r="G3832" s="20">
        <v>2.8437000000000002E-3</v>
      </c>
      <c r="H3832" s="20">
        <v>0</v>
      </c>
      <c r="I3832" s="20">
        <v>0</v>
      </c>
      <c r="J3832" s="20">
        <v>1.0925900000000001E-2</v>
      </c>
      <c r="K3832" s="20">
        <v>1.9700000000000001E-5</v>
      </c>
      <c r="L3832" s="20">
        <v>1.1574000000000001E-3</v>
      </c>
      <c r="M3832" s="20">
        <v>0</v>
      </c>
      <c r="N3832" s="1">
        <v>5</v>
      </c>
      <c r="O3832" s="5">
        <v>20</v>
      </c>
      <c r="P3832" s="5">
        <v>80</v>
      </c>
      <c r="Q3832" s="1">
        <v>1</v>
      </c>
      <c r="R3832" s="1">
        <v>4</v>
      </c>
      <c r="S3832" s="6"/>
      <c r="T3832" s="6"/>
      <c r="W3832" s="1"/>
      <c r="X3832" s="1"/>
      <c r="Y3832" s="1"/>
      <c r="AC3832" s="1"/>
      <c r="AF3832" s="1"/>
      <c r="AG3832" s="1"/>
    </row>
    <row r="3833" spans="1:33" hidden="1" x14ac:dyDescent="0.25">
      <c r="A3833" s="1">
        <v>2</v>
      </c>
      <c r="B3833" s="1">
        <v>2016</v>
      </c>
      <c r="C3833" s="1">
        <v>35183052</v>
      </c>
      <c r="D3833" s="44" t="s">
        <v>256</v>
      </c>
      <c r="E3833" s="20">
        <v>8.3619699999999991E-2</v>
      </c>
      <c r="F3833" s="20">
        <v>4.3748299999999997E-2</v>
      </c>
      <c r="G3833" s="20">
        <v>3.9871399999999994E-2</v>
      </c>
      <c r="H3833" s="20">
        <v>0.19</v>
      </c>
      <c r="I3833" s="20">
        <v>2.0124699999999999E-2</v>
      </c>
      <c r="J3833" s="20">
        <v>2.3391599999999999E-2</v>
      </c>
      <c r="K3833" s="20">
        <v>2.40766E-2</v>
      </c>
      <c r="L3833" s="20">
        <v>1.6026800000000008E-2</v>
      </c>
      <c r="M3833" s="20">
        <v>6.0302729997685184E-2</v>
      </c>
      <c r="N3833" s="1">
        <v>33</v>
      </c>
      <c r="O3833" s="5">
        <v>34.83</v>
      </c>
      <c r="P3833" s="5">
        <v>65.17</v>
      </c>
      <c r="Q3833" s="1">
        <v>31</v>
      </c>
      <c r="R3833" s="1">
        <v>58</v>
      </c>
      <c r="S3833" s="6">
        <v>547.89820659999998</v>
      </c>
      <c r="T3833" s="6">
        <v>547.89820659999998</v>
      </c>
      <c r="W3833" s="1"/>
      <c r="X3833" s="1"/>
      <c r="Y3833" s="1"/>
      <c r="AC3833" s="1"/>
      <c r="AF3833" s="1"/>
      <c r="AG3833" s="1"/>
    </row>
    <row r="3834" spans="1:33" hidden="1" x14ac:dyDescent="0.25">
      <c r="A3834" s="1">
        <v>2</v>
      </c>
      <c r="B3834" s="1">
        <v>2016</v>
      </c>
      <c r="C3834" s="1">
        <v>35184042</v>
      </c>
      <c r="D3834" s="44" t="s">
        <v>257</v>
      </c>
      <c r="E3834" s="20">
        <v>1.2995151000000003</v>
      </c>
      <c r="F3834" s="20">
        <v>1.2487693000000002</v>
      </c>
      <c r="G3834" s="20">
        <v>5.0745799999999994E-2</v>
      </c>
      <c r="H3834" s="20">
        <v>0.2</v>
      </c>
      <c r="I3834" s="20">
        <v>0.71294460000000004</v>
      </c>
      <c r="J3834" s="20">
        <v>0.19366070000000002</v>
      </c>
      <c r="K3834" s="20">
        <v>0.38577510000000004</v>
      </c>
      <c r="L3834" s="20">
        <v>7.1346999999999999E-3</v>
      </c>
      <c r="M3834" s="20">
        <v>0.40188616303240743</v>
      </c>
      <c r="N3834" s="1">
        <v>21</v>
      </c>
      <c r="O3834" s="5">
        <v>61.63</v>
      </c>
      <c r="P3834" s="5">
        <v>38.369999999999997</v>
      </c>
      <c r="Q3834" s="1">
        <v>53</v>
      </c>
      <c r="R3834" s="1">
        <v>33</v>
      </c>
      <c r="S3834" s="6">
        <v>5975.45802</v>
      </c>
      <c r="T3834" s="6">
        <v>1015.827863</v>
      </c>
      <c r="W3834" s="1"/>
      <c r="X3834" s="1"/>
      <c r="Y3834" s="1"/>
      <c r="AC3834" s="1"/>
      <c r="AF3834" s="1"/>
      <c r="AG3834" s="1"/>
    </row>
    <row r="3835" spans="1:33" hidden="1" x14ac:dyDescent="0.25">
      <c r="A3835" s="1">
        <v>10</v>
      </c>
      <c r="B3835" s="1">
        <v>2016</v>
      </c>
      <c r="C3835" s="1">
        <v>351850310</v>
      </c>
      <c r="D3835" s="44" t="s">
        <v>258</v>
      </c>
      <c r="E3835" s="20">
        <v>0</v>
      </c>
      <c r="F3835" s="20">
        <v>0</v>
      </c>
      <c r="G3835" s="20">
        <v>0</v>
      </c>
      <c r="H3835" s="20">
        <v>0</v>
      </c>
      <c r="I3835" s="20">
        <v>0</v>
      </c>
      <c r="J3835" s="20">
        <v>0</v>
      </c>
      <c r="K3835" s="20">
        <v>0</v>
      </c>
      <c r="L3835" s="20">
        <v>0</v>
      </c>
      <c r="M3835" s="20">
        <v>0</v>
      </c>
      <c r="N3835" s="1">
        <v>0</v>
      </c>
      <c r="O3835" s="5">
        <v>0</v>
      </c>
      <c r="P3835" s="5">
        <v>0</v>
      </c>
      <c r="Q3835" s="1">
        <v>0</v>
      </c>
      <c r="R3835" s="1">
        <v>0</v>
      </c>
      <c r="S3835" s="6"/>
      <c r="T3835" s="6"/>
      <c r="W3835" s="1"/>
      <c r="X3835" s="1"/>
      <c r="Y3835" s="1"/>
      <c r="AC3835" s="1"/>
      <c r="AF3835" s="1"/>
      <c r="AG3835" s="1"/>
    </row>
    <row r="3836" spans="1:33" hidden="1" x14ac:dyDescent="0.25">
      <c r="A3836" s="1">
        <v>14</v>
      </c>
      <c r="B3836" s="1">
        <v>2016</v>
      </c>
      <c r="C3836" s="1">
        <v>351850314</v>
      </c>
      <c r="D3836" s="44" t="s">
        <v>258</v>
      </c>
      <c r="E3836" s="20">
        <v>6.7919300000000002E-2</v>
      </c>
      <c r="F3836" s="20">
        <v>5.1938999999999999E-2</v>
      </c>
      <c r="G3836" s="20">
        <v>1.5980299999999999E-2</v>
      </c>
      <c r="H3836" s="20">
        <v>0</v>
      </c>
      <c r="I3836" s="20">
        <v>6.1959799999999995E-2</v>
      </c>
      <c r="J3836" s="20">
        <v>4.3622000000000001E-3</v>
      </c>
      <c r="K3836" s="20">
        <v>7.4069999999999995E-4</v>
      </c>
      <c r="L3836" s="20">
        <v>8.565999999999999E-4</v>
      </c>
      <c r="M3836" s="20">
        <v>2.514270859375E-2</v>
      </c>
      <c r="N3836" s="1">
        <v>3</v>
      </c>
      <c r="O3836" s="5">
        <v>30.77</v>
      </c>
      <c r="P3836" s="5">
        <v>69.23</v>
      </c>
      <c r="Q3836" s="1">
        <v>4</v>
      </c>
      <c r="R3836" s="1">
        <v>9</v>
      </c>
      <c r="S3836" s="6">
        <v>425.1523196</v>
      </c>
      <c r="T3836" s="6">
        <v>425.1523196</v>
      </c>
      <c r="W3836" s="1"/>
      <c r="X3836" s="1"/>
      <c r="Y3836" s="1"/>
      <c r="AC3836" s="1"/>
      <c r="AF3836" s="1"/>
      <c r="AG3836" s="1"/>
    </row>
    <row r="3837" spans="1:33" hidden="1" x14ac:dyDescent="0.25">
      <c r="A3837" s="1">
        <v>9</v>
      </c>
      <c r="B3837" s="1">
        <v>2016</v>
      </c>
      <c r="C3837" s="1">
        <v>35186029</v>
      </c>
      <c r="D3837" s="44" t="s">
        <v>259</v>
      </c>
      <c r="E3837" s="20">
        <v>0.46923920000000002</v>
      </c>
      <c r="F3837" s="20">
        <v>0.33190560000000002</v>
      </c>
      <c r="G3837" s="20">
        <v>0.1373336</v>
      </c>
      <c r="H3837" s="20">
        <v>0.01</v>
      </c>
      <c r="I3837" s="20">
        <v>0.1120139</v>
      </c>
      <c r="J3837" s="20">
        <v>0.33730840000000001</v>
      </c>
      <c r="K3837" s="20">
        <v>3.9351999999999998E-3</v>
      </c>
      <c r="L3837" s="20">
        <v>1.5981699999999998E-2</v>
      </c>
      <c r="M3837" s="20">
        <v>0.11368486947222223</v>
      </c>
      <c r="N3837" s="1">
        <v>3</v>
      </c>
      <c r="O3837" s="5">
        <v>40</v>
      </c>
      <c r="P3837" s="5">
        <v>60</v>
      </c>
      <c r="Q3837" s="1">
        <v>8</v>
      </c>
      <c r="R3837" s="1">
        <v>12</v>
      </c>
      <c r="S3837" s="6">
        <v>2003.7218909999999</v>
      </c>
      <c r="T3837" s="6">
        <v>2003.7218909999999</v>
      </c>
      <c r="W3837" s="1"/>
      <c r="X3837" s="1"/>
      <c r="Y3837" s="1"/>
      <c r="AC3837" s="1"/>
      <c r="AF3837" s="1"/>
      <c r="AG3837" s="1"/>
    </row>
    <row r="3838" spans="1:33" hidden="1" x14ac:dyDescent="0.25">
      <c r="A3838" s="1">
        <v>7</v>
      </c>
      <c r="B3838" s="1">
        <v>2016</v>
      </c>
      <c r="C3838" s="1">
        <v>35187017</v>
      </c>
      <c r="D3838" s="44" t="s">
        <v>260</v>
      </c>
      <c r="E3838" s="20">
        <v>2.2045600000000005E-2</v>
      </c>
      <c r="F3838" s="20">
        <v>2.0469000000000005E-2</v>
      </c>
      <c r="G3838" s="20">
        <v>1.5766000000000003E-3</v>
      </c>
      <c r="H3838" s="20">
        <v>0</v>
      </c>
      <c r="I3838" s="20">
        <v>5.3199999999999999E-5</v>
      </c>
      <c r="J3838" s="20">
        <v>0</v>
      </c>
      <c r="K3838" s="20">
        <v>4.1669999999999999E-4</v>
      </c>
      <c r="L3838" s="20">
        <v>2.1575700000000007E-2</v>
      </c>
      <c r="M3838" s="20">
        <v>0.87344413762731499</v>
      </c>
      <c r="N3838" s="1">
        <v>7</v>
      </c>
      <c r="O3838" s="5">
        <v>56.76</v>
      </c>
      <c r="P3838" s="5">
        <v>43.24</v>
      </c>
      <c r="Q3838" s="1">
        <v>21</v>
      </c>
      <c r="R3838" s="1">
        <v>16</v>
      </c>
      <c r="S3838" s="6">
        <v>10495.6306</v>
      </c>
      <c r="T3838" s="6">
        <v>629.73783570000001</v>
      </c>
      <c r="W3838" s="1"/>
      <c r="X3838" s="1"/>
      <c r="Y3838" s="1"/>
      <c r="AC3838" s="1"/>
      <c r="AF3838" s="1"/>
      <c r="AG3838" s="1"/>
    </row>
    <row r="3839" spans="1:33" hidden="1" x14ac:dyDescent="0.25">
      <c r="A3839" s="1">
        <v>2</v>
      </c>
      <c r="B3839" s="1">
        <v>2016</v>
      </c>
      <c r="C3839" s="1">
        <v>35188002</v>
      </c>
      <c r="D3839" s="44" t="s">
        <v>261</v>
      </c>
      <c r="E3839" s="20">
        <v>7.9166600000000004E-2</v>
      </c>
      <c r="F3839" s="20">
        <v>7.9166600000000004E-2</v>
      </c>
      <c r="G3839" s="20">
        <v>0</v>
      </c>
      <c r="H3839" s="20">
        <v>0</v>
      </c>
      <c r="I3839" s="20">
        <v>0</v>
      </c>
      <c r="J3839" s="20">
        <v>7.9166600000000004E-2</v>
      </c>
      <c r="K3839" s="20">
        <v>0</v>
      </c>
      <c r="L3839" s="20">
        <v>0</v>
      </c>
      <c r="M3839" s="20">
        <v>0</v>
      </c>
      <c r="N3839" s="1">
        <v>0</v>
      </c>
      <c r="O3839" s="5">
        <v>100</v>
      </c>
      <c r="P3839" s="5">
        <v>0</v>
      </c>
      <c r="Q3839" s="1">
        <v>2</v>
      </c>
      <c r="R3839" s="1">
        <v>0</v>
      </c>
      <c r="S3839" s="6"/>
      <c r="T3839" s="6"/>
      <c r="W3839" s="1"/>
      <c r="X3839" s="1"/>
      <c r="Y3839" s="1"/>
      <c r="AC3839" s="1"/>
      <c r="AF3839" s="1"/>
      <c r="AG3839" s="1"/>
    </row>
    <row r="3840" spans="1:33" hidden="1" x14ac:dyDescent="0.25">
      <c r="A3840" s="1">
        <v>6</v>
      </c>
      <c r="B3840" s="1">
        <v>2016</v>
      </c>
      <c r="C3840" s="1">
        <v>35188006</v>
      </c>
      <c r="D3840" s="44" t="s">
        <v>261</v>
      </c>
      <c r="E3840" s="20">
        <v>0.81205999999999956</v>
      </c>
      <c r="F3840" s="20">
        <v>0.23025709999999999</v>
      </c>
      <c r="G3840" s="20">
        <v>0.58180289999999957</v>
      </c>
      <c r="H3840" s="20">
        <v>0</v>
      </c>
      <c r="I3840" s="20">
        <v>0.31855730000000004</v>
      </c>
      <c r="J3840" s="20">
        <v>0.32261499999999987</v>
      </c>
      <c r="K3840" s="20">
        <v>2.7320000000000003E-4</v>
      </c>
      <c r="L3840" s="20">
        <v>0.17061449999999997</v>
      </c>
      <c r="M3840" s="20">
        <v>5.3057324551111105</v>
      </c>
      <c r="N3840" s="1">
        <v>16</v>
      </c>
      <c r="O3840" s="5">
        <v>11.45</v>
      </c>
      <c r="P3840" s="5">
        <v>88.55</v>
      </c>
      <c r="Q3840" s="1">
        <v>34</v>
      </c>
      <c r="R3840" s="1">
        <v>263</v>
      </c>
      <c r="S3840" s="6">
        <v>62816.347260000002</v>
      </c>
      <c r="T3840" s="6">
        <v>20415.312859999998</v>
      </c>
      <c r="W3840" s="1"/>
      <c r="X3840" s="1"/>
      <c r="Y3840" s="1"/>
      <c r="AC3840" s="1"/>
      <c r="AF3840" s="1"/>
      <c r="AG3840" s="1"/>
    </row>
    <row r="3841" spans="1:33" hidden="1" x14ac:dyDescent="0.25">
      <c r="A3841" s="1">
        <v>9</v>
      </c>
      <c r="B3841" s="1">
        <v>2016</v>
      </c>
      <c r="C3841" s="1">
        <v>35188599</v>
      </c>
      <c r="D3841" s="44" t="s">
        <v>262</v>
      </c>
      <c r="E3841" s="20">
        <v>0.10556360000000001</v>
      </c>
      <c r="F3841" s="20">
        <v>0.1029612</v>
      </c>
      <c r="G3841" s="20">
        <v>2.6023999999999999E-3</v>
      </c>
      <c r="H3841" s="20">
        <v>0.03</v>
      </c>
      <c r="I3841" s="20">
        <v>0</v>
      </c>
      <c r="J3841" s="20">
        <v>0</v>
      </c>
      <c r="K3841" s="20">
        <v>0.1029699</v>
      </c>
      <c r="L3841" s="20">
        <v>2.5937E-3</v>
      </c>
      <c r="M3841" s="20">
        <v>1.8880208333333332E-2</v>
      </c>
      <c r="N3841" s="1">
        <v>1</v>
      </c>
      <c r="O3841" s="5">
        <v>50</v>
      </c>
      <c r="P3841" s="5">
        <v>50</v>
      </c>
      <c r="Q3841" s="1">
        <v>13</v>
      </c>
      <c r="R3841" s="1">
        <v>13</v>
      </c>
      <c r="S3841" s="6">
        <v>297.27</v>
      </c>
      <c r="T3841" s="6">
        <v>89.180999999999997</v>
      </c>
      <c r="W3841" s="1"/>
      <c r="X3841" s="1"/>
      <c r="Y3841" s="1"/>
      <c r="AC3841" s="1"/>
      <c r="AF3841" s="1"/>
      <c r="AG3841" s="1"/>
    </row>
    <row r="3842" spans="1:33" hidden="1" x14ac:dyDescent="0.25">
      <c r="A3842" s="1">
        <v>18</v>
      </c>
      <c r="B3842" s="1">
        <v>2016</v>
      </c>
      <c r="C3842" s="1">
        <v>351890918</v>
      </c>
      <c r="D3842" s="44" t="s">
        <v>263</v>
      </c>
      <c r="E3842" s="20">
        <v>2.4248E-3</v>
      </c>
      <c r="F3842" s="20">
        <v>0</v>
      </c>
      <c r="G3842" s="20">
        <v>2.4248E-3</v>
      </c>
      <c r="H3842" s="20">
        <v>0</v>
      </c>
      <c r="I3842" s="20">
        <v>2.2315E-3</v>
      </c>
      <c r="J3842" s="20">
        <v>1.3889999999999999E-4</v>
      </c>
      <c r="K3842" s="20">
        <v>0</v>
      </c>
      <c r="L3842" s="20">
        <v>5.4400000000000001E-5</v>
      </c>
      <c r="M3842" s="20">
        <v>1.1138494791666667E-2</v>
      </c>
      <c r="N3842" s="1">
        <v>0</v>
      </c>
      <c r="O3842" s="5">
        <v>0</v>
      </c>
      <c r="P3842" s="5">
        <v>100</v>
      </c>
      <c r="Q3842" s="1">
        <v>0</v>
      </c>
      <c r="R3842" s="1">
        <v>3</v>
      </c>
      <c r="S3842" s="6">
        <v>219.35627310000001</v>
      </c>
      <c r="T3842" s="6">
        <v>219.35627310000001</v>
      </c>
      <c r="W3842" s="1"/>
      <c r="X3842" s="1"/>
      <c r="Y3842" s="1"/>
      <c r="AC3842" s="1"/>
      <c r="AF3842" s="1"/>
      <c r="AG3842" s="1"/>
    </row>
    <row r="3843" spans="1:33" hidden="1" x14ac:dyDescent="0.25">
      <c r="A3843" s="1">
        <v>19</v>
      </c>
      <c r="B3843" s="1">
        <v>2016</v>
      </c>
      <c r="C3843" s="1">
        <v>351890919</v>
      </c>
      <c r="D3843" s="44" t="s">
        <v>263</v>
      </c>
      <c r="E3843" s="20">
        <v>2.7779999999999998E-4</v>
      </c>
      <c r="F3843" s="20">
        <v>0</v>
      </c>
      <c r="G3843" s="20">
        <v>2.7779999999999998E-4</v>
      </c>
      <c r="H3843" s="20">
        <v>0</v>
      </c>
      <c r="I3843" s="20">
        <v>0</v>
      </c>
      <c r="J3843" s="20">
        <v>0</v>
      </c>
      <c r="K3843" s="20">
        <v>0</v>
      </c>
      <c r="L3843" s="20">
        <v>2.7779999999999998E-4</v>
      </c>
      <c r="M3843" s="20">
        <v>0</v>
      </c>
      <c r="N3843" s="1">
        <v>0</v>
      </c>
      <c r="O3843" s="5">
        <v>0</v>
      </c>
      <c r="P3843" s="5">
        <v>100</v>
      </c>
      <c r="Q3843" s="1">
        <v>0</v>
      </c>
      <c r="R3843" s="1">
        <v>1</v>
      </c>
      <c r="S3843" s="6"/>
      <c r="T3843" s="6"/>
      <c r="W3843" s="1"/>
      <c r="X3843" s="1"/>
      <c r="Y3843" s="1"/>
      <c r="AC3843" s="1"/>
      <c r="AF3843" s="1"/>
      <c r="AG3843" s="1"/>
    </row>
    <row r="3844" spans="1:33" hidden="1" x14ac:dyDescent="0.25">
      <c r="A3844" s="1">
        <v>20</v>
      </c>
      <c r="B3844" s="1">
        <v>2016</v>
      </c>
      <c r="C3844" s="1">
        <v>351900620</v>
      </c>
      <c r="D3844" s="44" t="s">
        <v>264</v>
      </c>
      <c r="E3844" s="20">
        <v>4.9256000000000005E-3</v>
      </c>
      <c r="F3844" s="20">
        <v>3.8540000000000004E-4</v>
      </c>
      <c r="G3844" s="20">
        <v>4.5402000000000003E-3</v>
      </c>
      <c r="H3844" s="20">
        <v>0</v>
      </c>
      <c r="I3844" s="20">
        <v>0</v>
      </c>
      <c r="J3844" s="20">
        <v>3.9525999999999997E-3</v>
      </c>
      <c r="K3844" s="20">
        <v>3.8540000000000004E-4</v>
      </c>
      <c r="L3844" s="20">
        <v>5.8759999999999997E-4</v>
      </c>
      <c r="M3844" s="20">
        <v>2.0993676201923078E-2</v>
      </c>
      <c r="N3844" s="1">
        <v>0</v>
      </c>
      <c r="O3844" s="5">
        <v>25</v>
      </c>
      <c r="P3844" s="5">
        <v>75</v>
      </c>
      <c r="Q3844" s="1">
        <v>2</v>
      </c>
      <c r="R3844" s="1">
        <v>6</v>
      </c>
      <c r="S3844" s="6">
        <v>367.45920000000001</v>
      </c>
      <c r="T3844" s="6">
        <v>367.45920000000001</v>
      </c>
      <c r="W3844" s="1"/>
      <c r="X3844" s="1"/>
      <c r="Y3844" s="1"/>
      <c r="AC3844" s="1"/>
      <c r="AF3844" s="1"/>
      <c r="AG3844" s="1"/>
    </row>
    <row r="3845" spans="1:33" hidden="1" x14ac:dyDescent="0.25">
      <c r="A3845" s="1">
        <v>21</v>
      </c>
      <c r="B3845" s="1">
        <v>2016</v>
      </c>
      <c r="C3845" s="1">
        <v>351900621</v>
      </c>
      <c r="D3845" s="44" t="s">
        <v>264</v>
      </c>
      <c r="E3845" s="20">
        <v>1.6753400000000002E-2</v>
      </c>
      <c r="F3845" s="20">
        <v>0</v>
      </c>
      <c r="G3845" s="20">
        <v>1.6753400000000002E-2</v>
      </c>
      <c r="H3845" s="20">
        <v>0</v>
      </c>
      <c r="I3845" s="20">
        <v>0</v>
      </c>
      <c r="J3845" s="20">
        <v>0</v>
      </c>
      <c r="K3845" s="20">
        <v>1.6741800000000001E-2</v>
      </c>
      <c r="L3845" s="20">
        <v>1.1600000000000001E-5</v>
      </c>
      <c r="M3845" s="20">
        <v>0</v>
      </c>
      <c r="N3845" s="1">
        <v>0</v>
      </c>
      <c r="O3845" s="5">
        <v>0</v>
      </c>
      <c r="P3845" s="5">
        <v>100</v>
      </c>
      <c r="Q3845" s="1">
        <v>0</v>
      </c>
      <c r="R3845" s="1">
        <v>5</v>
      </c>
      <c r="S3845" s="6"/>
      <c r="T3845" s="6"/>
      <c r="W3845" s="1"/>
      <c r="X3845" s="1"/>
      <c r="Y3845" s="1"/>
      <c r="AC3845" s="1"/>
      <c r="AF3845" s="1"/>
      <c r="AG3845" s="1"/>
    </row>
    <row r="3846" spans="1:33" hidden="1" x14ac:dyDescent="0.25">
      <c r="A3846" s="1">
        <v>5</v>
      </c>
      <c r="B3846" s="1">
        <v>2016</v>
      </c>
      <c r="C3846" s="1">
        <v>35190555</v>
      </c>
      <c r="D3846" s="44" t="s">
        <v>265</v>
      </c>
      <c r="E3846" s="20">
        <v>8.6250099999999968E-2</v>
      </c>
      <c r="F3846" s="20">
        <v>4.0655000000000011E-2</v>
      </c>
      <c r="G3846" s="20">
        <v>4.5595099999999958E-2</v>
      </c>
      <c r="H3846" s="20">
        <v>0</v>
      </c>
      <c r="I3846" s="20">
        <v>0</v>
      </c>
      <c r="J3846" s="20">
        <v>4.0601999999999999E-3</v>
      </c>
      <c r="K3846" s="20">
        <v>6.8025499999999961E-2</v>
      </c>
      <c r="L3846" s="20">
        <v>1.4164399999999999E-2</v>
      </c>
      <c r="M3846" s="20">
        <v>3.8561918402777777E-2</v>
      </c>
      <c r="N3846" s="1">
        <v>14</v>
      </c>
      <c r="O3846" s="5">
        <v>17.73</v>
      </c>
      <c r="P3846" s="5">
        <v>82.27</v>
      </c>
      <c r="Q3846" s="1">
        <v>36</v>
      </c>
      <c r="R3846" s="1">
        <v>167</v>
      </c>
      <c r="S3846" s="6">
        <v>535.78800000000001</v>
      </c>
      <c r="T3846" s="6">
        <v>535.78800000000001</v>
      </c>
      <c r="W3846" s="1"/>
      <c r="X3846" s="1"/>
      <c r="Y3846" s="1"/>
      <c r="AC3846" s="1"/>
      <c r="AF3846" s="1"/>
      <c r="AG3846" s="1"/>
    </row>
    <row r="3847" spans="1:33" hidden="1" x14ac:dyDescent="0.25">
      <c r="A3847" s="1">
        <v>5</v>
      </c>
      <c r="B3847" s="1">
        <v>2016</v>
      </c>
      <c r="C3847" s="1">
        <v>35190715</v>
      </c>
      <c r="D3847" s="44" t="s">
        <v>266</v>
      </c>
      <c r="E3847" s="20">
        <v>0.10204600000000003</v>
      </c>
      <c r="F3847" s="20">
        <v>2.7083600000000006E-2</v>
      </c>
      <c r="G3847" s="20">
        <v>7.4962400000000012E-2</v>
      </c>
      <c r="H3847" s="20">
        <v>0</v>
      </c>
      <c r="I3847" s="20">
        <v>4.1203000000000004E-3</v>
      </c>
      <c r="J3847" s="20">
        <v>4.32827E-2</v>
      </c>
      <c r="K3847" s="20">
        <v>1.20026E-2</v>
      </c>
      <c r="L3847" s="20">
        <v>4.2640400000000002E-2</v>
      </c>
      <c r="M3847" s="20">
        <v>0.74999515046296295</v>
      </c>
      <c r="N3847" s="1">
        <v>16</v>
      </c>
      <c r="O3847" s="5">
        <v>11.24</v>
      </c>
      <c r="P3847" s="5">
        <v>88.76</v>
      </c>
      <c r="Q3847" s="1">
        <v>10</v>
      </c>
      <c r="R3847" s="1">
        <v>79</v>
      </c>
      <c r="S3847" s="6">
        <v>10271.73252</v>
      </c>
      <c r="T3847" s="6">
        <v>10271.73252</v>
      </c>
      <c r="W3847" s="1"/>
      <c r="X3847" s="1"/>
      <c r="Y3847" s="1"/>
      <c r="AC3847" s="1"/>
      <c r="AF3847" s="1"/>
      <c r="AG3847" s="1"/>
    </row>
    <row r="3848" spans="1:33" hidden="1" x14ac:dyDescent="0.25">
      <c r="A3848" s="1">
        <v>13</v>
      </c>
      <c r="B3848" s="1">
        <v>2016</v>
      </c>
      <c r="C3848" s="1">
        <v>351910513</v>
      </c>
      <c r="D3848" s="44" t="s">
        <v>267</v>
      </c>
      <c r="E3848" s="20">
        <v>0.2786207</v>
      </c>
      <c r="F3848" s="20">
        <v>0.22386339999999999</v>
      </c>
      <c r="G3848" s="20">
        <v>5.4757300000000002E-2</v>
      </c>
      <c r="H3848" s="20">
        <v>0</v>
      </c>
      <c r="I3848" s="20">
        <v>0</v>
      </c>
      <c r="J3848" s="20">
        <v>0.195324</v>
      </c>
      <c r="K3848" s="20">
        <v>4.3167499999999998E-2</v>
      </c>
      <c r="L3848" s="20">
        <v>4.0129199999999997E-2</v>
      </c>
      <c r="M3848" s="20">
        <v>2.4556328124999999E-2</v>
      </c>
      <c r="N3848" s="1">
        <v>3</v>
      </c>
      <c r="O3848" s="5">
        <v>41.67</v>
      </c>
      <c r="P3848" s="5">
        <v>58.33</v>
      </c>
      <c r="Q3848" s="1">
        <v>10</v>
      </c>
      <c r="R3848" s="1">
        <v>14</v>
      </c>
      <c r="S3848" s="6">
        <v>509.64456960000001</v>
      </c>
      <c r="T3848" s="6">
        <v>509.64456960000001</v>
      </c>
      <c r="W3848" s="1"/>
      <c r="X3848" s="1"/>
      <c r="Y3848" s="1"/>
      <c r="AC3848" s="1"/>
      <c r="AF3848" s="1"/>
      <c r="AG3848" s="1"/>
    </row>
    <row r="3849" spans="1:33" hidden="1" x14ac:dyDescent="0.25">
      <c r="A3849" s="1">
        <v>16</v>
      </c>
      <c r="B3849" s="1">
        <v>2016</v>
      </c>
      <c r="C3849" s="1">
        <v>351910516</v>
      </c>
      <c r="D3849" s="44" t="s">
        <v>267</v>
      </c>
      <c r="E3849" s="20">
        <v>0.21575469999999999</v>
      </c>
      <c r="F3849" s="20">
        <v>0.21575469999999999</v>
      </c>
      <c r="G3849" s="20">
        <v>0</v>
      </c>
      <c r="H3849" s="20">
        <v>0</v>
      </c>
      <c r="I3849" s="20">
        <v>0</v>
      </c>
      <c r="J3849" s="20">
        <v>0</v>
      </c>
      <c r="K3849" s="20">
        <v>0.21575469999999999</v>
      </c>
      <c r="L3849" s="20">
        <v>0</v>
      </c>
      <c r="M3849" s="20">
        <v>0</v>
      </c>
      <c r="N3849" s="1">
        <v>1</v>
      </c>
      <c r="O3849" s="5">
        <v>100</v>
      </c>
      <c r="P3849" s="5">
        <v>0</v>
      </c>
      <c r="Q3849" s="1">
        <v>3</v>
      </c>
      <c r="R3849" s="1">
        <v>0</v>
      </c>
      <c r="S3849" s="6"/>
      <c r="T3849" s="6"/>
      <c r="W3849" s="1"/>
      <c r="X3849" s="1"/>
      <c r="Y3849" s="1"/>
      <c r="AC3849" s="1"/>
      <c r="AF3849" s="1"/>
      <c r="AG3849" s="1"/>
    </row>
    <row r="3850" spans="1:33" hidden="1" x14ac:dyDescent="0.25">
      <c r="A3850" s="1">
        <v>20</v>
      </c>
      <c r="B3850" s="1">
        <v>2016</v>
      </c>
      <c r="C3850" s="1">
        <v>351920420</v>
      </c>
      <c r="D3850" s="44" t="s">
        <v>268</v>
      </c>
      <c r="E3850" s="20">
        <v>1.6486000000000001E-3</v>
      </c>
      <c r="F3850" s="20">
        <v>1.1111000000000001E-3</v>
      </c>
      <c r="G3850" s="20">
        <v>5.3750000000000011E-4</v>
      </c>
      <c r="H3850" s="20">
        <v>0</v>
      </c>
      <c r="I3850" s="20">
        <v>0</v>
      </c>
      <c r="J3850" s="20">
        <v>3.7889999999999999E-4</v>
      </c>
      <c r="K3850" s="20">
        <v>1.1458E-3</v>
      </c>
      <c r="L3850" s="20">
        <v>1.239E-4</v>
      </c>
      <c r="M3850" s="20">
        <v>1.3972754947916667E-2</v>
      </c>
      <c r="N3850" s="1">
        <v>2</v>
      </c>
      <c r="O3850" s="5">
        <v>14.29</v>
      </c>
      <c r="P3850" s="5">
        <v>85.71</v>
      </c>
      <c r="Q3850" s="1">
        <v>1</v>
      </c>
      <c r="R3850" s="1">
        <v>6</v>
      </c>
      <c r="S3850" s="6">
        <v>261.36746260000001</v>
      </c>
      <c r="T3850" s="6">
        <v>261.36746260000001</v>
      </c>
      <c r="W3850" s="1"/>
      <c r="X3850" s="1"/>
      <c r="Y3850" s="1"/>
      <c r="AC3850" s="1"/>
      <c r="AF3850" s="1"/>
      <c r="AG3850" s="1"/>
    </row>
    <row r="3851" spans="1:33" hidden="1" x14ac:dyDescent="0.25">
      <c r="A3851" s="1">
        <v>21</v>
      </c>
      <c r="B3851" s="1">
        <v>2016</v>
      </c>
      <c r="C3851" s="1">
        <v>351920421</v>
      </c>
      <c r="D3851" s="44" t="s">
        <v>268</v>
      </c>
      <c r="E3851" s="20">
        <v>8.4530000000000004E-3</v>
      </c>
      <c r="F3851" s="20">
        <v>7.3582999999999999E-3</v>
      </c>
      <c r="G3851" s="20">
        <v>1.0947000000000001E-3</v>
      </c>
      <c r="H3851" s="20">
        <v>0</v>
      </c>
      <c r="I3851" s="20">
        <v>0</v>
      </c>
      <c r="J3851" s="20">
        <v>1.019E-4</v>
      </c>
      <c r="K3851" s="20">
        <v>7.3582999999999999E-3</v>
      </c>
      <c r="L3851" s="20">
        <v>9.9280000000000006E-4</v>
      </c>
      <c r="M3851" s="20">
        <v>0</v>
      </c>
      <c r="N3851" s="1">
        <v>5</v>
      </c>
      <c r="O3851" s="5">
        <v>42.86</v>
      </c>
      <c r="P3851" s="5">
        <v>57.14</v>
      </c>
      <c r="Q3851" s="1">
        <v>3</v>
      </c>
      <c r="R3851" s="1">
        <v>4</v>
      </c>
      <c r="S3851" s="6"/>
      <c r="T3851" s="6"/>
      <c r="W3851" s="1"/>
      <c r="X3851" s="1"/>
      <c r="Y3851" s="1"/>
      <c r="AC3851" s="1"/>
      <c r="AF3851" s="1"/>
      <c r="AG3851" s="1"/>
    </row>
    <row r="3852" spans="1:33" hidden="1" x14ac:dyDescent="0.25">
      <c r="A3852" s="1">
        <v>17</v>
      </c>
      <c r="B3852" s="1">
        <v>2016</v>
      </c>
      <c r="C3852" s="1">
        <v>351925317</v>
      </c>
      <c r="D3852" s="44" t="s">
        <v>269</v>
      </c>
      <c r="E3852" s="20">
        <v>0.15240890000000001</v>
      </c>
      <c r="F3852" s="20">
        <v>0.13325770000000001</v>
      </c>
      <c r="G3852" s="20">
        <v>1.91512E-2</v>
      </c>
      <c r="H3852" s="20">
        <v>0</v>
      </c>
      <c r="I3852" s="20">
        <v>5.7241000000000002E-3</v>
      </c>
      <c r="J3852" s="20">
        <v>0</v>
      </c>
      <c r="K3852" s="20">
        <v>0.1421674</v>
      </c>
      <c r="L3852" s="20">
        <v>4.5173999999999995E-3</v>
      </c>
      <c r="M3852" s="20">
        <v>6.2144786458333346E-3</v>
      </c>
      <c r="N3852" s="1">
        <v>12</v>
      </c>
      <c r="O3852" s="5">
        <v>45.71</v>
      </c>
      <c r="P3852" s="5">
        <v>54.29</v>
      </c>
      <c r="Q3852" s="1">
        <v>16</v>
      </c>
      <c r="R3852" s="1">
        <v>19</v>
      </c>
      <c r="S3852" s="6">
        <v>162.3952822</v>
      </c>
      <c r="T3852" s="6">
        <v>162.3952822</v>
      </c>
      <c r="W3852" s="1"/>
      <c r="X3852" s="1"/>
      <c r="Y3852" s="1"/>
      <c r="AC3852" s="1"/>
      <c r="AF3852" s="1"/>
      <c r="AG3852" s="1"/>
    </row>
    <row r="3853" spans="1:33" hidden="1" x14ac:dyDescent="0.25">
      <c r="A3853" s="1">
        <v>9</v>
      </c>
      <c r="B3853" s="1">
        <v>2016</v>
      </c>
      <c r="C3853" s="1">
        <v>35193039</v>
      </c>
      <c r="D3853" s="44" t="s">
        <v>270</v>
      </c>
      <c r="E3853" s="20">
        <v>1.852E-4</v>
      </c>
      <c r="F3853" s="20">
        <v>9.2600000000000001E-5</v>
      </c>
      <c r="G3853" s="20">
        <v>9.2600000000000001E-5</v>
      </c>
      <c r="H3853" s="20">
        <v>0</v>
      </c>
      <c r="I3853" s="20">
        <v>0</v>
      </c>
      <c r="J3853" s="20">
        <v>0</v>
      </c>
      <c r="K3853" s="20">
        <v>0</v>
      </c>
      <c r="L3853" s="20">
        <v>1.852E-4</v>
      </c>
      <c r="M3853" s="20">
        <v>0</v>
      </c>
      <c r="N3853" s="1">
        <v>3</v>
      </c>
      <c r="O3853" s="5">
        <v>50</v>
      </c>
      <c r="P3853" s="5">
        <v>50</v>
      </c>
      <c r="Q3853" s="1">
        <v>2</v>
      </c>
      <c r="R3853" s="1">
        <v>2</v>
      </c>
      <c r="S3853" s="6"/>
      <c r="T3853" s="6"/>
      <c r="W3853" s="1"/>
      <c r="X3853" s="1"/>
      <c r="Y3853" s="1"/>
      <c r="AC3853" s="1"/>
      <c r="AF3853" s="1"/>
      <c r="AG3853" s="1"/>
    </row>
    <row r="3854" spans="1:33" hidden="1" x14ac:dyDescent="0.25">
      <c r="A3854" s="1">
        <v>13</v>
      </c>
      <c r="B3854" s="1">
        <v>2016</v>
      </c>
      <c r="C3854" s="1">
        <v>351930313</v>
      </c>
      <c r="D3854" s="44" t="s">
        <v>270</v>
      </c>
      <c r="E3854" s="20">
        <v>0.20627230000000005</v>
      </c>
      <c r="F3854" s="20">
        <v>0.19228050000000005</v>
      </c>
      <c r="G3854" s="20">
        <v>1.3991800000000002E-2</v>
      </c>
      <c r="H3854" s="20">
        <v>0</v>
      </c>
      <c r="I3854" s="20">
        <v>0</v>
      </c>
      <c r="J3854" s="20">
        <v>0.14304359999999999</v>
      </c>
      <c r="K3854" s="20">
        <v>5.2600599999999997E-2</v>
      </c>
      <c r="L3854" s="20">
        <v>1.0628100000000003E-2</v>
      </c>
      <c r="M3854" s="20">
        <v>8.1484055000000014E-2</v>
      </c>
      <c r="N3854" s="1">
        <v>7</v>
      </c>
      <c r="O3854" s="5">
        <v>45.71</v>
      </c>
      <c r="P3854" s="5">
        <v>54.29</v>
      </c>
      <c r="Q3854" s="1">
        <v>16</v>
      </c>
      <c r="R3854" s="1">
        <v>19</v>
      </c>
      <c r="S3854" s="6">
        <v>1756.7280000000001</v>
      </c>
      <c r="T3854" s="6">
        <v>878.36400000000003</v>
      </c>
      <c r="W3854" s="1"/>
      <c r="X3854" s="1"/>
      <c r="Y3854" s="1"/>
      <c r="AC3854" s="1"/>
      <c r="AF3854" s="1"/>
      <c r="AG3854" s="1"/>
    </row>
    <row r="3855" spans="1:33" hidden="1" x14ac:dyDescent="0.25">
      <c r="A3855" s="1">
        <v>16</v>
      </c>
      <c r="B3855" s="1">
        <v>2016</v>
      </c>
      <c r="C3855" s="1">
        <v>351940216</v>
      </c>
      <c r="D3855" s="44" t="s">
        <v>271</v>
      </c>
      <c r="E3855" s="20">
        <v>8.4449499999999997E-2</v>
      </c>
      <c r="F3855" s="20">
        <v>7.1395E-2</v>
      </c>
      <c r="G3855" s="20">
        <v>1.30545E-2</v>
      </c>
      <c r="H3855" s="20">
        <v>0</v>
      </c>
      <c r="I3855" s="20">
        <v>2.9075E-2</v>
      </c>
      <c r="J3855" s="20">
        <v>3.5110000000000002E-4</v>
      </c>
      <c r="K3855" s="20">
        <v>4.9676399999999996E-2</v>
      </c>
      <c r="L3855" s="20">
        <v>5.3469999999999976E-3</v>
      </c>
      <c r="M3855" s="20">
        <v>3.1789429145833326E-2</v>
      </c>
      <c r="N3855" s="1">
        <v>4</v>
      </c>
      <c r="O3855" s="5">
        <v>19.440000000000001</v>
      </c>
      <c r="P3855" s="5">
        <v>80.56</v>
      </c>
      <c r="Q3855" s="1">
        <v>7</v>
      </c>
      <c r="R3855" s="1">
        <v>29</v>
      </c>
      <c r="S3855" s="6">
        <v>543.00059720000002</v>
      </c>
      <c r="T3855" s="6">
        <v>543.00059720000002</v>
      </c>
      <c r="W3855" s="1"/>
      <c r="X3855" s="1"/>
      <c r="Y3855" s="1"/>
      <c r="AC3855" s="1"/>
      <c r="AF3855" s="1"/>
      <c r="AG3855" s="1"/>
    </row>
    <row r="3856" spans="1:33" hidden="1" x14ac:dyDescent="0.25">
      <c r="A3856" s="1">
        <v>17</v>
      </c>
      <c r="B3856" s="1">
        <v>2016</v>
      </c>
      <c r="C3856" s="1">
        <v>351950117</v>
      </c>
      <c r="D3856" s="44" t="s">
        <v>272</v>
      </c>
      <c r="E3856" s="20">
        <v>0.19546830000000001</v>
      </c>
      <c r="F3856" s="20">
        <v>0.19093100000000002</v>
      </c>
      <c r="G3856" s="20">
        <v>4.5373000000000002E-3</v>
      </c>
      <c r="H3856" s="20">
        <v>0</v>
      </c>
      <c r="I3856" s="20">
        <v>4.3287000000000004E-3</v>
      </c>
      <c r="J3856" s="20">
        <v>0.1745139</v>
      </c>
      <c r="K3856" s="20">
        <v>1.6451800000000003E-2</v>
      </c>
      <c r="L3856" s="20">
        <v>1.739E-4</v>
      </c>
      <c r="M3856" s="20">
        <v>1.7150975781250001E-2</v>
      </c>
      <c r="N3856" s="1">
        <v>2</v>
      </c>
      <c r="O3856" s="5">
        <v>55.56</v>
      </c>
      <c r="P3856" s="5">
        <v>44.44</v>
      </c>
      <c r="Q3856" s="1">
        <v>5</v>
      </c>
      <c r="R3856" s="1">
        <v>4</v>
      </c>
      <c r="S3856" s="6">
        <v>366.85115999999999</v>
      </c>
      <c r="T3856" s="6">
        <v>366.85115999999999</v>
      </c>
      <c r="W3856" s="1"/>
      <c r="X3856" s="1"/>
      <c r="Y3856" s="1"/>
      <c r="AC3856" s="1"/>
      <c r="AF3856" s="1"/>
      <c r="AG3856" s="1"/>
    </row>
    <row r="3857" spans="1:33" hidden="1" x14ac:dyDescent="0.25">
      <c r="A3857" s="1">
        <v>13</v>
      </c>
      <c r="B3857" s="1">
        <v>2016</v>
      </c>
      <c r="C3857" s="1">
        <v>351960013</v>
      </c>
      <c r="D3857" s="44" t="s">
        <v>273</v>
      </c>
      <c r="E3857" s="20">
        <v>0.49313479999999998</v>
      </c>
      <c r="F3857" s="20">
        <v>0.18375459999999999</v>
      </c>
      <c r="G3857" s="20">
        <v>0.30938019999999999</v>
      </c>
      <c r="H3857" s="20">
        <v>0</v>
      </c>
      <c r="I3857" s="20">
        <v>0.19780090000000003</v>
      </c>
      <c r="J3857" s="20">
        <v>7.1952000000000006E-3</v>
      </c>
      <c r="K3857" s="20">
        <v>0.17109469999999996</v>
      </c>
      <c r="L3857" s="20">
        <v>0.11704399999999998</v>
      </c>
      <c r="M3857" s="20">
        <v>0.17210062500000001</v>
      </c>
      <c r="N3857" s="1">
        <v>9</v>
      </c>
      <c r="O3857" s="5">
        <v>27.52</v>
      </c>
      <c r="P3857" s="5">
        <v>72.48</v>
      </c>
      <c r="Q3857" s="1">
        <v>30</v>
      </c>
      <c r="R3857" s="1">
        <v>79</v>
      </c>
      <c r="S3857" s="6">
        <v>2474.72064</v>
      </c>
      <c r="T3857" s="6">
        <v>0</v>
      </c>
      <c r="W3857" s="1"/>
      <c r="X3857" s="1"/>
      <c r="Y3857" s="1"/>
      <c r="AC3857" s="1"/>
      <c r="AF3857" s="1"/>
      <c r="AG3857" s="1"/>
    </row>
    <row r="3858" spans="1:33" hidden="1" x14ac:dyDescent="0.25">
      <c r="A3858" s="1">
        <v>16</v>
      </c>
      <c r="B3858" s="1">
        <v>2016</v>
      </c>
      <c r="C3858" s="1">
        <v>351960016</v>
      </c>
      <c r="D3858" s="44" t="s">
        <v>273</v>
      </c>
      <c r="E3858" s="20">
        <v>0.73894520000000008</v>
      </c>
      <c r="F3858" s="20">
        <v>0.73833180000000009</v>
      </c>
      <c r="G3858" s="20">
        <v>6.1339999999999995E-4</v>
      </c>
      <c r="H3858" s="20">
        <v>0</v>
      </c>
      <c r="I3858" s="20">
        <v>0</v>
      </c>
      <c r="J3858" s="20">
        <v>2.0829999999999999E-4</v>
      </c>
      <c r="K3858" s="20">
        <v>0.73833180000000009</v>
      </c>
      <c r="L3858" s="20">
        <v>4.0509999999999998E-4</v>
      </c>
      <c r="M3858" s="20">
        <v>0</v>
      </c>
      <c r="N3858" s="1">
        <v>5</v>
      </c>
      <c r="O3858" s="5">
        <v>83.33</v>
      </c>
      <c r="P3858" s="5">
        <v>16.670000000000002</v>
      </c>
      <c r="Q3858" s="1">
        <v>15</v>
      </c>
      <c r="R3858" s="1">
        <v>3</v>
      </c>
      <c r="S3858" s="6"/>
      <c r="T3858" s="6"/>
      <c r="W3858" s="1"/>
      <c r="X3858" s="1"/>
      <c r="Y3858" s="1"/>
      <c r="AC3858" s="1"/>
      <c r="AF3858" s="1"/>
      <c r="AG3858" s="1"/>
    </row>
    <row r="3859" spans="1:33" hidden="1" x14ac:dyDescent="0.25">
      <c r="A3859" s="1">
        <v>6</v>
      </c>
      <c r="B3859" s="1">
        <v>2016</v>
      </c>
      <c r="C3859" s="1">
        <v>35197096</v>
      </c>
      <c r="D3859" s="44" t="s">
        <v>274</v>
      </c>
      <c r="E3859" s="20">
        <v>0</v>
      </c>
      <c r="F3859" s="20">
        <v>0</v>
      </c>
      <c r="G3859" s="20">
        <v>0</v>
      </c>
      <c r="H3859" s="20">
        <v>0</v>
      </c>
      <c r="I3859" s="20">
        <v>0</v>
      </c>
      <c r="J3859" s="20">
        <v>0</v>
      </c>
      <c r="K3859" s="20">
        <v>0</v>
      </c>
      <c r="L3859" s="20">
        <v>0</v>
      </c>
      <c r="M3859" s="20">
        <v>0</v>
      </c>
      <c r="N3859" s="1">
        <v>0</v>
      </c>
      <c r="O3859" s="5">
        <v>0</v>
      </c>
      <c r="P3859" s="5">
        <v>0</v>
      </c>
      <c r="Q3859" s="1">
        <v>0</v>
      </c>
      <c r="R3859" s="1">
        <v>0</v>
      </c>
      <c r="S3859" s="6"/>
      <c r="T3859" s="6"/>
      <c r="W3859" s="1"/>
      <c r="X3859" s="1"/>
      <c r="Y3859" s="1"/>
      <c r="AC3859" s="1"/>
      <c r="AF3859" s="1"/>
      <c r="AG3859" s="1"/>
    </row>
    <row r="3860" spans="1:33" hidden="1" x14ac:dyDescent="0.25">
      <c r="A3860" s="1">
        <v>10</v>
      </c>
      <c r="B3860" s="1">
        <v>2016</v>
      </c>
      <c r="C3860" s="1">
        <v>351970910</v>
      </c>
      <c r="D3860" s="44" t="s">
        <v>274</v>
      </c>
      <c r="E3860" s="20">
        <v>0.32042090000000001</v>
      </c>
      <c r="F3860" s="20">
        <v>0.28656209999999999</v>
      </c>
      <c r="G3860" s="20">
        <v>3.3858799999999994E-2</v>
      </c>
      <c r="H3860" s="20">
        <v>0</v>
      </c>
      <c r="I3860" s="20">
        <v>0.13540279999999999</v>
      </c>
      <c r="J3860" s="20">
        <v>3.38959E-2</v>
      </c>
      <c r="K3860" s="20">
        <v>0.10824860000000001</v>
      </c>
      <c r="L3860" s="20">
        <v>4.2873599999999998E-2</v>
      </c>
      <c r="M3860" s="20">
        <v>0.10070873804166668</v>
      </c>
      <c r="N3860" s="1">
        <v>103</v>
      </c>
      <c r="O3860" s="5">
        <v>69.23</v>
      </c>
      <c r="P3860" s="5">
        <v>30.77</v>
      </c>
      <c r="Q3860" s="1">
        <v>171</v>
      </c>
      <c r="R3860" s="1">
        <v>76</v>
      </c>
      <c r="S3860" s="6">
        <v>581.44234549999999</v>
      </c>
      <c r="T3860" s="6">
        <v>581.44234549999999</v>
      </c>
      <c r="W3860" s="1"/>
      <c r="X3860" s="1"/>
      <c r="Y3860" s="1"/>
      <c r="AC3860" s="1"/>
      <c r="AF3860" s="1"/>
      <c r="AG3860" s="1"/>
    </row>
    <row r="3861" spans="1:33" hidden="1" x14ac:dyDescent="0.25">
      <c r="A3861" s="1">
        <v>11</v>
      </c>
      <c r="B3861" s="1">
        <v>2016</v>
      </c>
      <c r="C3861" s="1">
        <v>351970911</v>
      </c>
      <c r="D3861" s="44" t="s">
        <v>274</v>
      </c>
      <c r="E3861" s="20">
        <v>1.4074000000000001E-3</v>
      </c>
      <c r="F3861" s="20">
        <v>0</v>
      </c>
      <c r="G3861" s="20">
        <v>1.4074000000000001E-3</v>
      </c>
      <c r="H3861" s="20">
        <v>0</v>
      </c>
      <c r="I3861" s="20">
        <v>0</v>
      </c>
      <c r="J3861" s="20">
        <v>1.4074000000000001E-3</v>
      </c>
      <c r="K3861" s="20">
        <v>0</v>
      </c>
      <c r="L3861" s="20">
        <v>0</v>
      </c>
      <c r="M3861" s="20">
        <v>0</v>
      </c>
      <c r="N3861" s="1">
        <v>0</v>
      </c>
      <c r="O3861" s="5">
        <v>0</v>
      </c>
      <c r="P3861" s="5">
        <v>100</v>
      </c>
      <c r="Q3861" s="1">
        <v>0</v>
      </c>
      <c r="R3861" s="1">
        <v>2</v>
      </c>
      <c r="S3861" s="6"/>
      <c r="T3861" s="6"/>
      <c r="W3861" s="1"/>
      <c r="X3861" s="1"/>
      <c r="Y3861" s="1"/>
      <c r="AC3861" s="1"/>
      <c r="AF3861" s="1"/>
      <c r="AG3861" s="1"/>
    </row>
    <row r="3862" spans="1:33" hidden="1" x14ac:dyDescent="0.25">
      <c r="A3862" s="1">
        <v>12</v>
      </c>
      <c r="B3862" s="1">
        <v>2016</v>
      </c>
      <c r="C3862" s="1">
        <v>351980812</v>
      </c>
      <c r="D3862" s="44" t="s">
        <v>275</v>
      </c>
      <c r="E3862" s="20">
        <v>3.1284699999999999E-2</v>
      </c>
      <c r="F3862" s="20">
        <v>2.52585E-2</v>
      </c>
      <c r="G3862" s="20">
        <v>6.0261999999999998E-3</v>
      </c>
      <c r="H3862" s="20">
        <v>1.93</v>
      </c>
      <c r="I3862" s="20">
        <v>2.1941800000000001E-2</v>
      </c>
      <c r="J3862" s="20">
        <v>1.4468E-3</v>
      </c>
      <c r="K3862" s="20">
        <v>7.4979999999999995E-3</v>
      </c>
      <c r="L3862" s="20">
        <v>3.9809999999999997E-4</v>
      </c>
      <c r="M3862" s="20">
        <v>1.8521621874999998E-2</v>
      </c>
      <c r="N3862" s="1">
        <v>6</v>
      </c>
      <c r="O3862" s="5">
        <v>33.33</v>
      </c>
      <c r="P3862" s="5">
        <v>66.67</v>
      </c>
      <c r="Q3862" s="1">
        <v>4</v>
      </c>
      <c r="R3862" s="1">
        <v>8</v>
      </c>
      <c r="S3862" s="6">
        <v>372.41318569999999</v>
      </c>
      <c r="T3862" s="6">
        <v>372.41318569999999</v>
      </c>
      <c r="W3862" s="1"/>
      <c r="X3862" s="1"/>
      <c r="Y3862" s="1"/>
      <c r="AC3862" s="1"/>
      <c r="AF3862" s="1"/>
      <c r="AG3862" s="1"/>
    </row>
    <row r="3863" spans="1:33" hidden="1" x14ac:dyDescent="0.25">
      <c r="A3863" s="1">
        <v>15</v>
      </c>
      <c r="B3863" s="1">
        <v>2016</v>
      </c>
      <c r="C3863" s="1">
        <v>351980815</v>
      </c>
      <c r="D3863" s="44" t="s">
        <v>275</v>
      </c>
      <c r="E3863" s="20">
        <v>0.13012209999999999</v>
      </c>
      <c r="F3863" s="20">
        <v>0.12376189999999999</v>
      </c>
      <c r="G3863" s="20">
        <v>6.3601999999999999E-3</v>
      </c>
      <c r="H3863" s="20">
        <v>0</v>
      </c>
      <c r="I3863" s="20">
        <v>5.5556000000000008E-3</v>
      </c>
      <c r="J3863" s="20">
        <v>0.11506040000000001</v>
      </c>
      <c r="K3863" s="20">
        <v>3.3333E-3</v>
      </c>
      <c r="L3863" s="20">
        <v>6.1728E-3</v>
      </c>
      <c r="M3863" s="20">
        <v>0</v>
      </c>
      <c r="N3863" s="1">
        <v>2</v>
      </c>
      <c r="O3863" s="5">
        <v>46.67</v>
      </c>
      <c r="P3863" s="5">
        <v>53.33</v>
      </c>
      <c r="Q3863" s="1">
        <v>7</v>
      </c>
      <c r="R3863" s="1">
        <v>8</v>
      </c>
      <c r="S3863" s="6"/>
      <c r="T3863" s="6"/>
      <c r="W3863" s="1"/>
      <c r="X3863" s="1"/>
      <c r="Y3863" s="1"/>
      <c r="AC3863" s="1"/>
      <c r="AF3863" s="1"/>
      <c r="AG3863" s="1"/>
    </row>
    <row r="3864" spans="1:33" hidden="1" x14ac:dyDescent="0.25">
      <c r="A3864" s="1">
        <v>17</v>
      </c>
      <c r="B3864" s="1">
        <v>2016</v>
      </c>
      <c r="C3864" s="1">
        <v>351990717</v>
      </c>
      <c r="D3864" s="44" t="s">
        <v>276</v>
      </c>
      <c r="E3864" s="20">
        <v>0</v>
      </c>
      <c r="F3864" s="20">
        <v>0</v>
      </c>
      <c r="G3864" s="20">
        <v>0</v>
      </c>
      <c r="H3864" s="20">
        <v>0</v>
      </c>
      <c r="I3864" s="20">
        <v>0</v>
      </c>
      <c r="J3864" s="20">
        <v>0</v>
      </c>
      <c r="K3864" s="20">
        <v>0</v>
      </c>
      <c r="L3864" s="20">
        <v>0</v>
      </c>
      <c r="M3864" s="20">
        <v>0</v>
      </c>
      <c r="N3864" s="1">
        <v>0</v>
      </c>
      <c r="O3864" s="5">
        <v>0</v>
      </c>
      <c r="P3864" s="5">
        <v>0</v>
      </c>
      <c r="Q3864" s="1">
        <v>0</v>
      </c>
      <c r="R3864" s="1">
        <v>0</v>
      </c>
      <c r="S3864" s="6"/>
      <c r="T3864" s="6"/>
      <c r="W3864" s="1"/>
      <c r="X3864" s="1"/>
      <c r="Y3864" s="1"/>
      <c r="AC3864" s="1"/>
      <c r="AF3864" s="1"/>
      <c r="AG3864" s="1"/>
    </row>
    <row r="3865" spans="1:33" hidden="1" x14ac:dyDescent="0.25">
      <c r="A3865" s="1">
        <v>22</v>
      </c>
      <c r="B3865" s="1">
        <v>2016</v>
      </c>
      <c r="C3865" s="1">
        <v>351990722</v>
      </c>
      <c r="D3865" s="44" t="s">
        <v>276</v>
      </c>
      <c r="E3865" s="20">
        <v>4.8522000000000001E-3</v>
      </c>
      <c r="F3865" s="20">
        <v>9.7200000000000004E-5</v>
      </c>
      <c r="G3865" s="20">
        <v>4.7549999999999997E-3</v>
      </c>
      <c r="H3865" s="20">
        <v>0.27</v>
      </c>
      <c r="I3865" s="20">
        <v>1.8110999999999999E-3</v>
      </c>
      <c r="J3865" s="20">
        <v>9.5830000000000004E-4</v>
      </c>
      <c r="K3865" s="20">
        <v>9.3059999999999996E-4</v>
      </c>
      <c r="L3865" s="20">
        <v>1.1522000000000001E-3</v>
      </c>
      <c r="M3865" s="20">
        <v>1.8033156510416669E-2</v>
      </c>
      <c r="N3865" s="1">
        <v>2</v>
      </c>
      <c r="O3865" s="5">
        <v>15.38</v>
      </c>
      <c r="P3865" s="5">
        <v>84.62</v>
      </c>
      <c r="Q3865" s="1">
        <v>2</v>
      </c>
      <c r="R3865" s="1">
        <v>11</v>
      </c>
      <c r="S3865" s="6">
        <v>367.56450000000001</v>
      </c>
      <c r="T3865" s="6">
        <v>367.56450000000001</v>
      </c>
      <c r="W3865" s="1"/>
      <c r="X3865" s="1"/>
      <c r="Y3865" s="1"/>
      <c r="AC3865" s="1"/>
      <c r="AF3865" s="1"/>
      <c r="AG3865" s="1"/>
    </row>
    <row r="3866" spans="1:33" hidden="1" x14ac:dyDescent="0.25">
      <c r="A3866" s="1">
        <v>10</v>
      </c>
      <c r="B3866" s="1">
        <v>2016</v>
      </c>
      <c r="C3866" s="1">
        <v>352000410</v>
      </c>
      <c r="D3866" s="44" t="s">
        <v>277</v>
      </c>
      <c r="E3866" s="20">
        <v>0</v>
      </c>
      <c r="F3866" s="20">
        <v>0</v>
      </c>
      <c r="G3866" s="20">
        <v>0</v>
      </c>
      <c r="H3866" s="20">
        <v>0</v>
      </c>
      <c r="I3866" s="20">
        <v>0</v>
      </c>
      <c r="J3866" s="20">
        <v>0</v>
      </c>
      <c r="K3866" s="20">
        <v>0</v>
      </c>
      <c r="L3866" s="20">
        <v>0</v>
      </c>
      <c r="M3866" s="20">
        <v>0</v>
      </c>
      <c r="N3866" s="1">
        <v>0</v>
      </c>
      <c r="O3866" s="5">
        <v>0</v>
      </c>
      <c r="P3866" s="5">
        <v>0</v>
      </c>
      <c r="Q3866" s="1">
        <v>0</v>
      </c>
      <c r="R3866" s="1">
        <v>0</v>
      </c>
      <c r="S3866" s="6"/>
      <c r="T3866" s="6"/>
      <c r="W3866" s="1"/>
      <c r="X3866" s="1"/>
      <c r="Y3866" s="1"/>
      <c r="AC3866" s="1"/>
      <c r="AF3866" s="1"/>
      <c r="AG3866" s="1"/>
    </row>
    <row r="3867" spans="1:33" hidden="1" x14ac:dyDescent="0.25">
      <c r="A3867" s="1">
        <v>13</v>
      </c>
      <c r="B3867" s="1">
        <v>2016</v>
      </c>
      <c r="C3867" s="1">
        <v>352000413</v>
      </c>
      <c r="D3867" s="44" t="s">
        <v>277</v>
      </c>
      <c r="E3867" s="20">
        <v>0.19744579999999998</v>
      </c>
      <c r="F3867" s="20">
        <v>0.19712169999999998</v>
      </c>
      <c r="G3867" s="20">
        <v>3.2409999999999996E-4</v>
      </c>
      <c r="H3867" s="20">
        <v>0</v>
      </c>
      <c r="I3867" s="20">
        <v>0</v>
      </c>
      <c r="J3867" s="20">
        <v>0</v>
      </c>
      <c r="K3867" s="20">
        <v>0.19349999999999998</v>
      </c>
      <c r="L3867" s="20">
        <v>3.9457999999999993E-3</v>
      </c>
      <c r="M3867" s="20">
        <v>7.1418279190972225E-2</v>
      </c>
      <c r="N3867" s="1">
        <v>12</v>
      </c>
      <c r="O3867" s="5">
        <v>87.5</v>
      </c>
      <c r="P3867" s="5">
        <v>12.5</v>
      </c>
      <c r="Q3867" s="1">
        <v>14</v>
      </c>
      <c r="R3867" s="1">
        <v>2</v>
      </c>
      <c r="S3867" s="6">
        <v>1053.3887999999999</v>
      </c>
      <c r="T3867" s="6">
        <v>1053.3887999999999</v>
      </c>
      <c r="W3867" s="1"/>
      <c r="X3867" s="1"/>
      <c r="Y3867" s="1"/>
      <c r="AC3867" s="1"/>
      <c r="AF3867" s="1"/>
      <c r="AG3867" s="1"/>
    </row>
    <row r="3868" spans="1:33" hidden="1" x14ac:dyDescent="0.25">
      <c r="A3868" s="1">
        <v>8</v>
      </c>
      <c r="B3868" s="1">
        <v>2016</v>
      </c>
      <c r="C3868" s="1">
        <v>35201038</v>
      </c>
      <c r="D3868" s="44" t="s">
        <v>278</v>
      </c>
      <c r="E3868" s="20">
        <v>0.13487179999999999</v>
      </c>
      <c r="F3868" s="20">
        <v>3.7832000000000005E-3</v>
      </c>
      <c r="G3868" s="20">
        <v>0.13108859999999997</v>
      </c>
      <c r="H3868" s="20">
        <v>0.31</v>
      </c>
      <c r="I3868" s="20">
        <v>9.1921300000000011E-2</v>
      </c>
      <c r="J3868" s="20">
        <v>3.1200699999999998E-2</v>
      </c>
      <c r="K3868" s="20">
        <v>2.0486000000000002E-3</v>
      </c>
      <c r="L3868" s="20">
        <v>9.7012000000000053E-3</v>
      </c>
      <c r="M3868" s="20">
        <v>8.1036140791666669E-2</v>
      </c>
      <c r="N3868" s="1">
        <v>2</v>
      </c>
      <c r="O3868" s="5">
        <v>12.77</v>
      </c>
      <c r="P3868" s="5">
        <v>87.23</v>
      </c>
      <c r="Q3868" s="1">
        <v>6</v>
      </c>
      <c r="R3868" s="1">
        <v>41</v>
      </c>
      <c r="S3868" s="6">
        <v>1394.9531710000001</v>
      </c>
      <c r="T3868" s="6">
        <v>1394.9531710000001</v>
      </c>
      <c r="W3868" s="1"/>
      <c r="X3868" s="1"/>
      <c r="Y3868" s="1"/>
      <c r="AC3868" s="1"/>
      <c r="AF3868" s="1"/>
      <c r="AG3868" s="1"/>
    </row>
    <row r="3869" spans="1:33" hidden="1" x14ac:dyDescent="0.25">
      <c r="A3869" s="1">
        <v>2</v>
      </c>
      <c r="B3869" s="1">
        <v>2016</v>
      </c>
      <c r="C3869" s="1">
        <v>35202022</v>
      </c>
      <c r="D3869" s="44" t="s">
        <v>279</v>
      </c>
      <c r="E3869" s="20">
        <v>0.21086180000000002</v>
      </c>
      <c r="F3869" s="20">
        <v>0.20623350000000001</v>
      </c>
      <c r="G3869" s="20">
        <v>4.6283000000000001E-3</v>
      </c>
      <c r="H3869" s="20">
        <v>0</v>
      </c>
      <c r="I3869" s="20">
        <v>5.3124999999999999E-2</v>
      </c>
      <c r="J3869" s="20">
        <v>1.4815E-3</v>
      </c>
      <c r="K3869" s="20">
        <v>0.15038980000000002</v>
      </c>
      <c r="L3869" s="20">
        <v>5.8655000000000001E-3</v>
      </c>
      <c r="M3869" s="20">
        <v>1.2813559375E-2</v>
      </c>
      <c r="N3869" s="1">
        <v>35</v>
      </c>
      <c r="O3869" s="5">
        <v>69.05</v>
      </c>
      <c r="P3869" s="5">
        <v>30.95</v>
      </c>
      <c r="Q3869" s="1">
        <v>29</v>
      </c>
      <c r="R3869" s="1">
        <v>13</v>
      </c>
      <c r="S3869" s="6">
        <v>116.9608975</v>
      </c>
      <c r="T3869" s="6">
        <v>116.9608975</v>
      </c>
      <c r="W3869" s="1"/>
      <c r="X3869" s="1"/>
      <c r="Y3869" s="1"/>
      <c r="AC3869" s="1"/>
      <c r="AF3869" s="1"/>
      <c r="AG3869" s="1"/>
    </row>
    <row r="3870" spans="1:33" hidden="1" x14ac:dyDescent="0.25">
      <c r="A3870" s="1">
        <v>11</v>
      </c>
      <c r="B3870" s="1">
        <v>2016</v>
      </c>
      <c r="C3870" s="1">
        <v>352030111</v>
      </c>
      <c r="D3870" s="44" t="s">
        <v>280</v>
      </c>
      <c r="E3870" s="20">
        <v>4.0451400000000012E-2</v>
      </c>
      <c r="F3870" s="20">
        <v>3.9771300000000009E-2</v>
      </c>
      <c r="G3870" s="20">
        <v>6.801E-4</v>
      </c>
      <c r="H3870" s="20">
        <v>0.19</v>
      </c>
      <c r="I3870" s="20">
        <v>1.083E-4</v>
      </c>
      <c r="J3870" s="20">
        <v>2.3099999999999999E-5</v>
      </c>
      <c r="K3870" s="20">
        <v>3.9189400000000006E-2</v>
      </c>
      <c r="L3870" s="20">
        <v>1.1305999999999998E-3</v>
      </c>
      <c r="M3870" s="20">
        <v>5.733664217592592E-2</v>
      </c>
      <c r="N3870" s="1">
        <v>56</v>
      </c>
      <c r="O3870" s="5">
        <v>80.650000000000006</v>
      </c>
      <c r="P3870" s="5">
        <v>19.350000000000001</v>
      </c>
      <c r="Q3870" s="1">
        <v>25</v>
      </c>
      <c r="R3870" s="1">
        <v>6</v>
      </c>
      <c r="S3870" s="6">
        <v>738.36943589999998</v>
      </c>
      <c r="T3870" s="6">
        <v>738.36943589999998</v>
      </c>
      <c r="W3870" s="1"/>
      <c r="X3870" s="1"/>
      <c r="Y3870" s="1"/>
      <c r="AC3870" s="1"/>
      <c r="AF3870" s="1"/>
      <c r="AG3870" s="1"/>
    </row>
    <row r="3871" spans="1:33" hidden="1" x14ac:dyDescent="0.25">
      <c r="A3871" s="1">
        <v>11</v>
      </c>
      <c r="B3871" s="1">
        <v>2016</v>
      </c>
      <c r="C3871" s="1">
        <v>352042611</v>
      </c>
      <c r="D3871" s="44" t="s">
        <v>281</v>
      </c>
      <c r="E3871" s="20">
        <v>0</v>
      </c>
      <c r="F3871" s="20">
        <v>0</v>
      </c>
      <c r="G3871" s="20">
        <v>0</v>
      </c>
      <c r="H3871" s="20">
        <v>0</v>
      </c>
      <c r="I3871" s="20">
        <v>0</v>
      </c>
      <c r="J3871" s="20">
        <v>0</v>
      </c>
      <c r="K3871" s="20">
        <v>0</v>
      </c>
      <c r="L3871" s="20">
        <v>0</v>
      </c>
      <c r="M3871" s="20">
        <v>2.2314754687500004E-2</v>
      </c>
      <c r="N3871" s="1">
        <v>0</v>
      </c>
      <c r="O3871" s="5">
        <v>0</v>
      </c>
      <c r="P3871" s="5">
        <v>0</v>
      </c>
      <c r="Q3871" s="1">
        <v>0</v>
      </c>
      <c r="R3871" s="1">
        <v>0</v>
      </c>
      <c r="S3871" s="6">
        <v>224.9416214</v>
      </c>
      <c r="T3871" s="6">
        <v>224.9416214</v>
      </c>
      <c r="W3871" s="1"/>
      <c r="X3871" s="1"/>
      <c r="Y3871" s="1"/>
      <c r="AC3871" s="1"/>
      <c r="AF3871" s="1"/>
      <c r="AG3871" s="1"/>
    </row>
    <row r="3872" spans="1:33" hidden="1" x14ac:dyDescent="0.25">
      <c r="A3872" s="1">
        <v>18</v>
      </c>
      <c r="B3872" s="1">
        <v>2016</v>
      </c>
      <c r="C3872" s="1">
        <v>352044218</v>
      </c>
      <c r="D3872" s="44" t="s">
        <v>282</v>
      </c>
      <c r="E3872" s="20">
        <v>0.13870709999999997</v>
      </c>
      <c r="F3872" s="20">
        <v>1.7673600000000001E-2</v>
      </c>
      <c r="G3872" s="20">
        <v>0.12103349999999997</v>
      </c>
      <c r="H3872" s="20">
        <v>0.75</v>
      </c>
      <c r="I3872" s="20">
        <v>0.11167819999999999</v>
      </c>
      <c r="J3872" s="20">
        <v>5.3796E-3</v>
      </c>
      <c r="K3872" s="20">
        <v>2.1319400000000002E-2</v>
      </c>
      <c r="L3872" s="20">
        <v>3.299E-4</v>
      </c>
      <c r="M3872" s="20">
        <v>7.7452604156249993E-2</v>
      </c>
      <c r="N3872" s="1">
        <v>5</v>
      </c>
      <c r="O3872" s="5">
        <v>6.67</v>
      </c>
      <c r="P3872" s="5">
        <v>93.33</v>
      </c>
      <c r="Q3872" s="1">
        <v>2</v>
      </c>
      <c r="R3872" s="1">
        <v>28</v>
      </c>
      <c r="S3872" s="6">
        <v>1216.6800479999999</v>
      </c>
      <c r="T3872" s="6">
        <v>1216.6800479999999</v>
      </c>
      <c r="W3872" s="1"/>
      <c r="X3872" s="1"/>
      <c r="Y3872" s="1"/>
      <c r="AC3872" s="1"/>
      <c r="AF3872" s="1"/>
      <c r="AG3872" s="1"/>
    </row>
    <row r="3873" spans="1:33" hidden="1" x14ac:dyDescent="0.25">
      <c r="A3873" s="1">
        <v>19</v>
      </c>
      <c r="B3873" s="1">
        <v>2016</v>
      </c>
      <c r="C3873" s="1">
        <v>352044219</v>
      </c>
      <c r="D3873" s="44" t="s">
        <v>282</v>
      </c>
      <c r="E3873" s="20">
        <v>8.9000000000000006E-4</v>
      </c>
      <c r="F3873" s="20">
        <v>5.6700000000000003E-5</v>
      </c>
      <c r="G3873" s="20">
        <v>8.3330000000000003E-4</v>
      </c>
      <c r="H3873" s="20">
        <v>0</v>
      </c>
      <c r="I3873" s="20">
        <v>8.3330000000000003E-4</v>
      </c>
      <c r="J3873" s="20">
        <v>0</v>
      </c>
      <c r="K3873" s="20">
        <v>5.6700000000000003E-5</v>
      </c>
      <c r="L3873" s="20">
        <v>0</v>
      </c>
      <c r="M3873" s="20">
        <v>0</v>
      </c>
      <c r="N3873" s="1">
        <v>0</v>
      </c>
      <c r="O3873" s="5">
        <v>50</v>
      </c>
      <c r="P3873" s="5">
        <v>50</v>
      </c>
      <c r="Q3873" s="1">
        <v>1</v>
      </c>
      <c r="R3873" s="1">
        <v>1</v>
      </c>
      <c r="S3873" s="6"/>
      <c r="T3873" s="6"/>
      <c r="W3873" s="1"/>
      <c r="X3873" s="1"/>
      <c r="Y3873" s="1"/>
      <c r="AC3873" s="1"/>
      <c r="AF3873" s="1"/>
      <c r="AG3873" s="1"/>
    </row>
    <row r="3874" spans="1:33" hidden="1" x14ac:dyDescent="0.25">
      <c r="A3874" s="1">
        <v>3</v>
      </c>
      <c r="B3874" s="1">
        <v>2016</v>
      </c>
      <c r="C3874" s="1">
        <v>35204003</v>
      </c>
      <c r="D3874" s="44" t="s">
        <v>283</v>
      </c>
      <c r="E3874" s="20">
        <v>0.15982109999999997</v>
      </c>
      <c r="F3874" s="20">
        <v>0.15965229999999997</v>
      </c>
      <c r="G3874" s="20">
        <v>1.6880000000000001E-4</v>
      </c>
      <c r="H3874" s="20">
        <v>0</v>
      </c>
      <c r="I3874" s="20">
        <v>0.1517569</v>
      </c>
      <c r="J3874" s="20">
        <v>4.6300000000000001E-5</v>
      </c>
      <c r="K3874" s="20">
        <v>6.9439999999999997E-4</v>
      </c>
      <c r="L3874" s="20">
        <v>7.323500000000001E-3</v>
      </c>
      <c r="M3874" s="20">
        <v>6.5189869662037034E-2</v>
      </c>
      <c r="N3874" s="1">
        <v>13</v>
      </c>
      <c r="O3874" s="5">
        <v>91.43</v>
      </c>
      <c r="P3874" s="5">
        <v>8.57</v>
      </c>
      <c r="Q3874" s="1">
        <v>32</v>
      </c>
      <c r="R3874" s="1">
        <v>3</v>
      </c>
      <c r="S3874" s="6">
        <v>486.26436630000001</v>
      </c>
      <c r="T3874" s="6">
        <v>19.45057465</v>
      </c>
      <c r="W3874" s="1"/>
      <c r="X3874" s="1"/>
      <c r="Y3874" s="1"/>
      <c r="AC3874" s="1"/>
      <c r="AF3874" s="1"/>
      <c r="AG3874" s="1"/>
    </row>
    <row r="3875" spans="1:33" hidden="1" x14ac:dyDescent="0.25">
      <c r="A3875" s="1">
        <v>5</v>
      </c>
      <c r="B3875" s="1">
        <v>2016</v>
      </c>
      <c r="C3875" s="1">
        <v>35205095</v>
      </c>
      <c r="D3875" s="44" t="s">
        <v>284</v>
      </c>
      <c r="E3875" s="20">
        <v>0.91222919999999985</v>
      </c>
      <c r="F3875" s="20">
        <v>0.84071370000000001</v>
      </c>
      <c r="G3875" s="20">
        <v>7.1515499999999871E-2</v>
      </c>
      <c r="H3875" s="20">
        <v>0</v>
      </c>
      <c r="I3875" s="20">
        <v>0.80024780000000006</v>
      </c>
      <c r="J3875" s="20">
        <v>3.4531999999999986E-2</v>
      </c>
      <c r="K3875" s="20">
        <v>1.8219000000000006E-2</v>
      </c>
      <c r="L3875" s="20">
        <v>5.9230399999999683E-2</v>
      </c>
      <c r="M3875" s="20">
        <v>0.78286731587037028</v>
      </c>
      <c r="N3875" s="1">
        <v>77</v>
      </c>
      <c r="O3875" s="5">
        <v>3.79</v>
      </c>
      <c r="P3875" s="5">
        <v>96.21</v>
      </c>
      <c r="Q3875" s="1">
        <v>27</v>
      </c>
      <c r="R3875" s="1">
        <v>685</v>
      </c>
      <c r="S3875" s="6">
        <v>12066.18979</v>
      </c>
      <c r="T3875" s="6">
        <v>9580.5546900000008</v>
      </c>
      <c r="W3875" s="1"/>
      <c r="X3875" s="1"/>
      <c r="Y3875" s="1"/>
      <c r="AC3875" s="1"/>
      <c r="AF3875" s="1"/>
      <c r="AG3875" s="1"/>
    </row>
    <row r="3876" spans="1:33" hidden="1" x14ac:dyDescent="0.25">
      <c r="A3876" s="1">
        <v>10</v>
      </c>
      <c r="B3876" s="1">
        <v>2016</v>
      </c>
      <c r="C3876" s="1">
        <v>352050910</v>
      </c>
      <c r="D3876" s="44" t="s">
        <v>284</v>
      </c>
      <c r="E3876" s="20">
        <v>0</v>
      </c>
      <c r="F3876" s="20">
        <v>0</v>
      </c>
      <c r="G3876" s="20">
        <v>0</v>
      </c>
      <c r="H3876" s="20">
        <v>0</v>
      </c>
      <c r="I3876" s="20">
        <v>0</v>
      </c>
      <c r="J3876" s="20">
        <v>0</v>
      </c>
      <c r="K3876" s="20">
        <v>0</v>
      </c>
      <c r="L3876" s="20">
        <v>0</v>
      </c>
      <c r="M3876" s="20">
        <v>0</v>
      </c>
      <c r="N3876" s="1">
        <v>0</v>
      </c>
      <c r="O3876" s="5">
        <v>0</v>
      </c>
      <c r="P3876" s="5">
        <v>0</v>
      </c>
      <c r="Q3876" s="1">
        <v>0</v>
      </c>
      <c r="R3876" s="1">
        <v>0</v>
      </c>
      <c r="S3876" s="6"/>
      <c r="T3876" s="6"/>
      <c r="W3876" s="1"/>
      <c r="X3876" s="1"/>
      <c r="Y3876" s="1"/>
      <c r="AC3876" s="1"/>
      <c r="AF3876" s="1"/>
      <c r="AG3876" s="1"/>
    </row>
    <row r="3877" spans="1:33" hidden="1" x14ac:dyDescent="0.25">
      <c r="A3877" s="1">
        <v>21</v>
      </c>
      <c r="B3877" s="1">
        <v>2016</v>
      </c>
      <c r="C3877" s="1">
        <v>352060821</v>
      </c>
      <c r="D3877" s="44" t="s">
        <v>285</v>
      </c>
      <c r="E3877" s="20">
        <v>6.2645000000000001E-3</v>
      </c>
      <c r="F3877" s="20">
        <v>6.1371999999999998E-3</v>
      </c>
      <c r="G3877" s="20">
        <v>1.273E-4</v>
      </c>
      <c r="H3877" s="20">
        <v>0</v>
      </c>
      <c r="I3877" s="20">
        <v>0</v>
      </c>
      <c r="J3877" s="20">
        <v>0</v>
      </c>
      <c r="K3877" s="20">
        <v>6.1834999999999998E-3</v>
      </c>
      <c r="L3877" s="20">
        <v>8.1000000000000004E-5</v>
      </c>
      <c r="M3877" s="20">
        <v>1.0682340625E-2</v>
      </c>
      <c r="N3877" s="1">
        <v>0</v>
      </c>
      <c r="O3877" s="5">
        <v>25</v>
      </c>
      <c r="P3877" s="5">
        <v>75</v>
      </c>
      <c r="Q3877" s="1">
        <v>1</v>
      </c>
      <c r="R3877" s="1">
        <v>3</v>
      </c>
      <c r="S3877" s="6">
        <v>216.58860000000001</v>
      </c>
      <c r="T3877" s="6">
        <v>216.58860000000001</v>
      </c>
      <c r="W3877" s="1"/>
      <c r="X3877" s="1"/>
      <c r="Y3877" s="1"/>
      <c r="AC3877" s="1"/>
      <c r="AF3877" s="1"/>
      <c r="AG3877" s="1"/>
    </row>
    <row r="3878" spans="1:33" hidden="1" x14ac:dyDescent="0.25">
      <c r="A3878" s="1">
        <v>22</v>
      </c>
      <c r="B3878" s="1">
        <v>2016</v>
      </c>
      <c r="C3878" s="1">
        <v>352060822</v>
      </c>
      <c r="D3878" s="44" t="s">
        <v>285</v>
      </c>
      <c r="E3878" s="20">
        <v>0</v>
      </c>
      <c r="F3878" s="20">
        <v>0</v>
      </c>
      <c r="G3878" s="20">
        <v>0</v>
      </c>
      <c r="H3878" s="20">
        <v>0</v>
      </c>
      <c r="I3878" s="20">
        <v>0</v>
      </c>
      <c r="J3878" s="20">
        <v>0</v>
      </c>
      <c r="K3878" s="20">
        <v>0</v>
      </c>
      <c r="L3878" s="20">
        <v>0</v>
      </c>
      <c r="M3878" s="20">
        <v>0</v>
      </c>
      <c r="N3878" s="1">
        <v>0</v>
      </c>
      <c r="O3878" s="5">
        <v>0</v>
      </c>
      <c r="P3878" s="5">
        <v>0</v>
      </c>
      <c r="Q3878" s="1">
        <v>0</v>
      </c>
      <c r="R3878" s="1">
        <v>0</v>
      </c>
      <c r="S3878" s="6"/>
      <c r="T3878" s="6"/>
      <c r="W3878" s="1"/>
      <c r="X3878" s="1"/>
      <c r="Y3878" s="1"/>
      <c r="AC3878" s="1"/>
      <c r="AF3878" s="1"/>
      <c r="AG3878" s="1"/>
    </row>
    <row r="3879" spans="1:33" hidden="1" x14ac:dyDescent="0.25">
      <c r="A3879" s="1">
        <v>15</v>
      </c>
      <c r="B3879" s="1">
        <v>2016</v>
      </c>
      <c r="C3879" s="1">
        <v>352070715</v>
      </c>
      <c r="D3879" s="44" t="s">
        <v>286</v>
      </c>
      <c r="E3879" s="20">
        <v>5.0296000000000004E-3</v>
      </c>
      <c r="F3879" s="20">
        <v>4.6616000000000001E-3</v>
      </c>
      <c r="G3879" s="20">
        <v>3.6800000000000005E-4</v>
      </c>
      <c r="H3879" s="20">
        <v>0</v>
      </c>
      <c r="I3879" s="20">
        <v>0</v>
      </c>
      <c r="J3879" s="20">
        <v>0</v>
      </c>
      <c r="K3879" s="20">
        <v>4.6616000000000001E-3</v>
      </c>
      <c r="L3879" s="20">
        <v>3.6800000000000005E-4</v>
      </c>
      <c r="M3879" s="20">
        <v>8.4357328125000009E-3</v>
      </c>
      <c r="N3879" s="1">
        <v>1</v>
      </c>
      <c r="O3879" s="5">
        <v>40</v>
      </c>
      <c r="P3879" s="5">
        <v>60</v>
      </c>
      <c r="Q3879" s="1">
        <v>2</v>
      </c>
      <c r="R3879" s="1">
        <v>3</v>
      </c>
      <c r="S3879" s="6">
        <v>164.91991640000001</v>
      </c>
      <c r="T3879" s="6">
        <v>164.91991640000001</v>
      </c>
      <c r="W3879" s="1"/>
      <c r="X3879" s="1"/>
      <c r="Y3879" s="1"/>
      <c r="AC3879" s="1"/>
      <c r="AF3879" s="1"/>
      <c r="AG3879" s="1"/>
    </row>
    <row r="3880" spans="1:33" hidden="1" x14ac:dyDescent="0.25">
      <c r="A3880" s="1">
        <v>20</v>
      </c>
      <c r="B3880" s="1">
        <v>2016</v>
      </c>
      <c r="C3880" s="1">
        <v>352080620</v>
      </c>
      <c r="D3880" s="44" t="s">
        <v>287</v>
      </c>
      <c r="E3880" s="20">
        <v>0</v>
      </c>
      <c r="F3880" s="20">
        <v>0</v>
      </c>
      <c r="G3880" s="20">
        <v>0</v>
      </c>
      <c r="H3880" s="20">
        <v>0</v>
      </c>
      <c r="I3880" s="20">
        <v>0</v>
      </c>
      <c r="J3880" s="20">
        <v>0</v>
      </c>
      <c r="K3880" s="20">
        <v>0</v>
      </c>
      <c r="L3880" s="20">
        <v>0</v>
      </c>
      <c r="M3880" s="20">
        <v>0</v>
      </c>
      <c r="N3880" s="1">
        <v>0</v>
      </c>
      <c r="O3880" s="5">
        <v>0</v>
      </c>
      <c r="P3880" s="5">
        <v>0</v>
      </c>
      <c r="Q3880" s="1">
        <v>0</v>
      </c>
      <c r="R3880" s="1">
        <v>0</v>
      </c>
      <c r="S3880" s="6"/>
      <c r="T3880" s="6"/>
      <c r="W3880" s="1"/>
      <c r="X3880" s="1"/>
      <c r="Y3880" s="1"/>
      <c r="AC3880" s="1"/>
      <c r="AF3880" s="1"/>
      <c r="AG3880" s="1"/>
    </row>
    <row r="3881" spans="1:33" hidden="1" x14ac:dyDescent="0.25">
      <c r="A3881" s="1">
        <v>21</v>
      </c>
      <c r="B3881" s="1">
        <v>2016</v>
      </c>
      <c r="C3881" s="1">
        <v>352080621</v>
      </c>
      <c r="D3881" s="44" t="s">
        <v>287</v>
      </c>
      <c r="E3881" s="20">
        <v>8.6204000000000003E-3</v>
      </c>
      <c r="F3881" s="20">
        <v>7.5000000000000002E-4</v>
      </c>
      <c r="G3881" s="20">
        <v>7.8703999999999996E-3</v>
      </c>
      <c r="H3881" s="20">
        <v>0</v>
      </c>
      <c r="I3881" s="20">
        <v>7.8703999999999996E-3</v>
      </c>
      <c r="J3881" s="20">
        <v>0</v>
      </c>
      <c r="K3881" s="20">
        <v>7.5000000000000002E-4</v>
      </c>
      <c r="L3881" s="20">
        <v>0</v>
      </c>
      <c r="M3881" s="20">
        <v>8.8691007812500017E-3</v>
      </c>
      <c r="N3881" s="1">
        <v>0</v>
      </c>
      <c r="O3881" s="5">
        <v>50</v>
      </c>
      <c r="P3881" s="5">
        <v>50</v>
      </c>
      <c r="Q3881" s="1">
        <v>2</v>
      </c>
      <c r="R3881" s="1">
        <v>2</v>
      </c>
      <c r="S3881" s="6">
        <v>166.3164352</v>
      </c>
      <c r="T3881" s="6">
        <v>166.3164352</v>
      </c>
      <c r="W3881" s="1"/>
      <c r="X3881" s="1"/>
      <c r="Y3881" s="1"/>
      <c r="AC3881" s="1"/>
      <c r="AF3881" s="1"/>
      <c r="AG3881" s="1"/>
    </row>
    <row r="3882" spans="1:33" hidden="1" x14ac:dyDescent="0.25">
      <c r="A3882" s="1">
        <v>14</v>
      </c>
      <c r="B3882" s="1">
        <v>2016</v>
      </c>
      <c r="C3882" s="1">
        <v>352090514</v>
      </c>
      <c r="D3882" s="44" t="s">
        <v>288</v>
      </c>
      <c r="E3882" s="20">
        <v>0.47854239999999998</v>
      </c>
      <c r="F3882" s="20">
        <v>0.41673579999999999</v>
      </c>
      <c r="G3882" s="20">
        <v>6.1806600000000003E-2</v>
      </c>
      <c r="H3882" s="20">
        <v>0</v>
      </c>
      <c r="I3882" s="20">
        <v>3.2407E-3</v>
      </c>
      <c r="J3882" s="20">
        <v>0.46728389999999997</v>
      </c>
      <c r="K3882" s="20">
        <v>3.8500000000000001E-3</v>
      </c>
      <c r="L3882" s="20">
        <v>4.1678000000000002E-3</v>
      </c>
      <c r="M3882" s="20">
        <v>3.9464642159722223E-2</v>
      </c>
      <c r="N3882" s="1">
        <v>3</v>
      </c>
      <c r="O3882" s="5">
        <v>30</v>
      </c>
      <c r="P3882" s="5">
        <v>70</v>
      </c>
      <c r="Q3882" s="1">
        <v>3</v>
      </c>
      <c r="R3882" s="1">
        <v>7</v>
      </c>
      <c r="S3882" s="6">
        <v>722.72573999999997</v>
      </c>
      <c r="T3882" s="6">
        <v>722.72573999999997</v>
      </c>
      <c r="W3882" s="1"/>
      <c r="X3882" s="1"/>
      <c r="Y3882" s="1"/>
      <c r="AC3882" s="1"/>
      <c r="AF3882" s="1"/>
      <c r="AG3882" s="1"/>
    </row>
    <row r="3883" spans="1:33" hidden="1" x14ac:dyDescent="0.25">
      <c r="A3883" s="1">
        <v>17</v>
      </c>
      <c r="B3883" s="1">
        <v>2016</v>
      </c>
      <c r="C3883" s="1">
        <v>352090517</v>
      </c>
      <c r="D3883" s="44" t="s">
        <v>288</v>
      </c>
      <c r="E3883" s="20">
        <v>0</v>
      </c>
      <c r="F3883" s="20">
        <v>0</v>
      </c>
      <c r="G3883" s="20">
        <v>0</v>
      </c>
      <c r="H3883" s="20">
        <v>0</v>
      </c>
      <c r="I3883" s="20">
        <v>0</v>
      </c>
      <c r="J3883" s="20">
        <v>0</v>
      </c>
      <c r="K3883" s="20">
        <v>0</v>
      </c>
      <c r="L3883" s="20">
        <v>0</v>
      </c>
      <c r="M3883" s="20">
        <v>0</v>
      </c>
      <c r="N3883" s="1">
        <v>0</v>
      </c>
      <c r="O3883" s="5">
        <v>0</v>
      </c>
      <c r="P3883" s="5">
        <v>0</v>
      </c>
      <c r="Q3883" s="1">
        <v>0</v>
      </c>
      <c r="R3883" s="1">
        <v>0</v>
      </c>
      <c r="S3883" s="6"/>
      <c r="T3883" s="6"/>
      <c r="W3883" s="1"/>
      <c r="X3883" s="1"/>
      <c r="Y3883" s="1"/>
      <c r="AC3883" s="1"/>
      <c r="AF3883" s="1"/>
      <c r="AG3883" s="1"/>
    </row>
    <row r="3884" spans="1:33" hidden="1" x14ac:dyDescent="0.25">
      <c r="A3884" s="1">
        <v>10</v>
      </c>
      <c r="B3884" s="1">
        <v>2016</v>
      </c>
      <c r="C3884" s="1">
        <v>352100210</v>
      </c>
      <c r="D3884" s="44" t="s">
        <v>289</v>
      </c>
      <c r="E3884" s="20">
        <v>0.10287920000000003</v>
      </c>
      <c r="F3884" s="20">
        <v>8.268140000000003E-2</v>
      </c>
      <c r="G3884" s="20">
        <v>2.0197799999999998E-2</v>
      </c>
      <c r="H3884" s="20">
        <v>0</v>
      </c>
      <c r="I3884" s="20">
        <v>1.6150399999999999E-2</v>
      </c>
      <c r="J3884" s="20">
        <v>7.8023599999999985E-2</v>
      </c>
      <c r="K3884" s="20">
        <v>6.4216999999999989E-3</v>
      </c>
      <c r="L3884" s="20">
        <v>2.2834999999999999E-3</v>
      </c>
      <c r="M3884" s="20">
        <v>6.4277592978009265E-2</v>
      </c>
      <c r="N3884" s="1">
        <v>10</v>
      </c>
      <c r="O3884" s="5">
        <v>50</v>
      </c>
      <c r="P3884" s="5">
        <v>50</v>
      </c>
      <c r="Q3884" s="1">
        <v>18</v>
      </c>
      <c r="R3884" s="1">
        <v>18</v>
      </c>
      <c r="S3884" s="6">
        <v>796.52160000000003</v>
      </c>
      <c r="T3884" s="6">
        <v>796.52160000000003</v>
      </c>
      <c r="W3884" s="1"/>
      <c r="X3884" s="1"/>
      <c r="Y3884" s="1"/>
      <c r="AC3884" s="1"/>
      <c r="AF3884" s="1"/>
      <c r="AG3884" s="1"/>
    </row>
    <row r="3885" spans="1:33" hidden="1" x14ac:dyDescent="0.25">
      <c r="A3885" s="1">
        <v>5</v>
      </c>
      <c r="B3885" s="1">
        <v>2016</v>
      </c>
      <c r="C3885" s="1">
        <v>35211015</v>
      </c>
      <c r="D3885" s="44" t="s">
        <v>290</v>
      </c>
      <c r="E3885" s="20">
        <v>4.2073399999999997E-2</v>
      </c>
      <c r="F3885" s="20">
        <v>1.1531599999999999E-2</v>
      </c>
      <c r="G3885" s="20">
        <v>3.0541800000000001E-2</v>
      </c>
      <c r="H3885" s="20">
        <v>0</v>
      </c>
      <c r="I3885" s="20">
        <v>2.8667799999999997E-2</v>
      </c>
      <c r="J3885" s="20">
        <v>7.0369999999999999E-3</v>
      </c>
      <c r="K3885" s="20">
        <v>3.0674000000000001E-3</v>
      </c>
      <c r="L3885" s="20">
        <v>3.3012000000000002E-3</v>
      </c>
      <c r="M3885" s="20">
        <v>1.5535622916666667E-2</v>
      </c>
      <c r="N3885" s="1">
        <v>8</v>
      </c>
      <c r="O3885" s="5">
        <v>23.08</v>
      </c>
      <c r="P3885" s="5">
        <v>76.92</v>
      </c>
      <c r="Q3885" s="1">
        <v>9</v>
      </c>
      <c r="R3885" s="1">
        <v>30</v>
      </c>
      <c r="S3885" s="6">
        <v>281.65859999999998</v>
      </c>
      <c r="T3885" s="6">
        <v>281.65859999999998</v>
      </c>
      <c r="W3885" s="1"/>
      <c r="X3885" s="1"/>
      <c r="Y3885" s="1"/>
      <c r="AC3885" s="1"/>
      <c r="AF3885" s="1"/>
      <c r="AG3885" s="1"/>
    </row>
    <row r="3886" spans="1:33" hidden="1" x14ac:dyDescent="0.25">
      <c r="A3886" s="1">
        <v>15</v>
      </c>
      <c r="B3886" s="1">
        <v>2016</v>
      </c>
      <c r="C3886" s="1">
        <v>352115015</v>
      </c>
      <c r="D3886" s="44" t="s">
        <v>291</v>
      </c>
      <c r="E3886" s="20">
        <v>3.4183699999999997E-2</v>
      </c>
      <c r="F3886" s="20">
        <v>7.9089E-3</v>
      </c>
      <c r="G3886" s="20">
        <v>2.6274799999999997E-2</v>
      </c>
      <c r="H3886" s="20">
        <v>0</v>
      </c>
      <c r="I3886" s="20">
        <v>2.3223299999999999E-2</v>
      </c>
      <c r="J3886" s="20">
        <v>1.672E-4</v>
      </c>
      <c r="K3886" s="20">
        <v>7.9089E-3</v>
      </c>
      <c r="L3886" s="20">
        <v>2.8842999999999998E-3</v>
      </c>
      <c r="M3886" s="20">
        <v>1.2864583333333334E-2</v>
      </c>
      <c r="N3886" s="1">
        <v>6</v>
      </c>
      <c r="O3886" s="5">
        <v>26.32</v>
      </c>
      <c r="P3886" s="5">
        <v>73.680000000000007</v>
      </c>
      <c r="Q3886" s="1">
        <v>5</v>
      </c>
      <c r="R3886" s="1">
        <v>14</v>
      </c>
      <c r="S3886" s="6">
        <v>166.482</v>
      </c>
      <c r="T3886" s="6">
        <v>0</v>
      </c>
      <c r="W3886" s="1"/>
      <c r="X3886" s="1"/>
      <c r="Y3886" s="1"/>
      <c r="AC3886" s="1"/>
      <c r="AF3886" s="1"/>
      <c r="AG3886" s="1"/>
    </row>
    <row r="3887" spans="1:33" hidden="1" x14ac:dyDescent="0.25">
      <c r="A3887" s="1">
        <v>11</v>
      </c>
      <c r="B3887" s="1">
        <v>2016</v>
      </c>
      <c r="C3887" s="1">
        <v>352120011</v>
      </c>
      <c r="D3887" s="44" t="s">
        <v>292</v>
      </c>
      <c r="E3887" s="20">
        <v>4.78209E-2</v>
      </c>
      <c r="F3887" s="20">
        <v>4.77688E-2</v>
      </c>
      <c r="G3887" s="20">
        <v>5.2099999999999999E-5</v>
      </c>
      <c r="H3887" s="20">
        <v>0</v>
      </c>
      <c r="I3887" s="20">
        <v>6.9555999999999993E-3</v>
      </c>
      <c r="J3887" s="20">
        <v>5.5699999999999999E-5</v>
      </c>
      <c r="K3887" s="20">
        <v>4.05762E-2</v>
      </c>
      <c r="L3887" s="20">
        <v>2.3339999999999998E-4</v>
      </c>
      <c r="M3887" s="20">
        <v>5.6815718749999994E-3</v>
      </c>
      <c r="N3887" s="1">
        <v>8</v>
      </c>
      <c r="O3887" s="5">
        <v>93.33</v>
      </c>
      <c r="P3887" s="5">
        <v>6.67</v>
      </c>
      <c r="Q3887" s="1">
        <v>14</v>
      </c>
      <c r="R3887" s="1">
        <v>1</v>
      </c>
      <c r="S3887" s="6">
        <v>85.66980495</v>
      </c>
      <c r="T3887" s="6">
        <v>85.66980495</v>
      </c>
      <c r="W3887" s="1"/>
      <c r="X3887" s="1"/>
      <c r="Y3887" s="1"/>
      <c r="AC3887" s="1"/>
      <c r="AF3887" s="1"/>
      <c r="AG3887" s="1"/>
    </row>
    <row r="3888" spans="1:33" hidden="1" x14ac:dyDescent="0.25">
      <c r="A3888" s="1">
        <v>8</v>
      </c>
      <c r="B3888" s="1">
        <v>2016</v>
      </c>
      <c r="C3888" s="1">
        <v>35213098</v>
      </c>
      <c r="D3888" s="44" t="s">
        <v>293</v>
      </c>
      <c r="E3888" s="20">
        <v>0.28445189999999998</v>
      </c>
      <c r="F3888" s="20">
        <v>0.24606629999999996</v>
      </c>
      <c r="G3888" s="20">
        <v>3.8385599999999999E-2</v>
      </c>
      <c r="H3888" s="20">
        <v>0.01</v>
      </c>
      <c r="I3888" s="20">
        <v>5.0740799999999996E-2</v>
      </c>
      <c r="J3888" s="20">
        <v>6.3271000000000004E-3</v>
      </c>
      <c r="K3888" s="20">
        <v>0.22731629999999997</v>
      </c>
      <c r="L3888" s="20">
        <v>6.7700000000000006E-5</v>
      </c>
      <c r="M3888" s="20">
        <v>4.5718151751157413E-2</v>
      </c>
      <c r="N3888" s="1">
        <v>12</v>
      </c>
      <c r="O3888" s="5">
        <v>66.67</v>
      </c>
      <c r="P3888" s="5">
        <v>33.33</v>
      </c>
      <c r="Q3888" s="1">
        <v>14</v>
      </c>
      <c r="R3888" s="1">
        <v>7</v>
      </c>
      <c r="S3888" s="6">
        <v>815.4</v>
      </c>
      <c r="T3888" s="6">
        <v>815.4</v>
      </c>
      <c r="W3888" s="1"/>
      <c r="X3888" s="1"/>
      <c r="Y3888" s="1"/>
      <c r="AC3888" s="1"/>
      <c r="AF3888" s="1"/>
      <c r="AG3888" s="1"/>
    </row>
    <row r="3889" spans="1:33" hidden="1" x14ac:dyDescent="0.25">
      <c r="A3889" s="1">
        <v>12</v>
      </c>
      <c r="B3889" s="1">
        <v>2016</v>
      </c>
      <c r="C3889" s="1">
        <v>352130912</v>
      </c>
      <c r="D3889" s="44" t="s">
        <v>293</v>
      </c>
      <c r="E3889" s="20">
        <v>7.4073999999999997E-3</v>
      </c>
      <c r="F3889" s="20">
        <v>7.4073999999999997E-3</v>
      </c>
      <c r="G3889" s="20">
        <v>0</v>
      </c>
      <c r="H3889" s="20">
        <v>0</v>
      </c>
      <c r="I3889" s="20">
        <v>0</v>
      </c>
      <c r="J3889" s="20">
        <v>0</v>
      </c>
      <c r="K3889" s="20">
        <v>7.4073999999999997E-3</v>
      </c>
      <c r="L3889" s="20">
        <v>0</v>
      </c>
      <c r="M3889" s="20">
        <v>0</v>
      </c>
      <c r="N3889" s="1">
        <v>0</v>
      </c>
      <c r="O3889" s="5">
        <v>100</v>
      </c>
      <c r="P3889" s="5">
        <v>0</v>
      </c>
      <c r="Q3889" s="1">
        <v>1</v>
      </c>
      <c r="R3889" s="1">
        <v>0</v>
      </c>
      <c r="S3889" s="6"/>
      <c r="T3889" s="6"/>
      <c r="W3889" s="1"/>
      <c r="X3889" s="1"/>
      <c r="Y3889" s="1"/>
      <c r="AC3889" s="1"/>
      <c r="AF3889" s="1"/>
      <c r="AG3889" s="1"/>
    </row>
    <row r="3890" spans="1:33" hidden="1" x14ac:dyDescent="0.25">
      <c r="A3890" s="1">
        <v>5</v>
      </c>
      <c r="B3890" s="1">
        <v>2016</v>
      </c>
      <c r="C3890" s="1">
        <v>35214085</v>
      </c>
      <c r="D3890" s="44" t="s">
        <v>294</v>
      </c>
      <c r="E3890" s="20">
        <v>0.38685989999999998</v>
      </c>
      <c r="F3890" s="20">
        <v>0.3824514</v>
      </c>
      <c r="G3890" s="20">
        <v>4.4085000000000001E-3</v>
      </c>
      <c r="H3890" s="20">
        <v>0</v>
      </c>
      <c r="I3890" s="20">
        <v>9.9638900000000002E-2</v>
      </c>
      <c r="J3890" s="20">
        <v>0.22888069999999999</v>
      </c>
      <c r="K3890" s="20">
        <v>5.5555599999999997E-2</v>
      </c>
      <c r="L3890" s="20">
        <v>2.7847000000000002E-3</v>
      </c>
      <c r="M3890" s="20">
        <v>6.6574862363425927E-2</v>
      </c>
      <c r="N3890" s="1">
        <v>9</v>
      </c>
      <c r="O3890" s="5">
        <v>50</v>
      </c>
      <c r="P3890" s="5">
        <v>50</v>
      </c>
      <c r="Q3890" s="1">
        <v>12</v>
      </c>
      <c r="R3890" s="1">
        <v>12</v>
      </c>
      <c r="S3890" s="6">
        <v>1211.8679999999999</v>
      </c>
      <c r="T3890" s="6">
        <v>1211.8679999999999</v>
      </c>
      <c r="W3890" s="1"/>
      <c r="X3890" s="1"/>
      <c r="Y3890" s="1"/>
      <c r="AC3890" s="1"/>
      <c r="AF3890" s="1"/>
      <c r="AG3890" s="1"/>
    </row>
    <row r="3891" spans="1:33" hidden="1" x14ac:dyDescent="0.25">
      <c r="A3891" s="1">
        <v>16</v>
      </c>
      <c r="B3891" s="1">
        <v>2016</v>
      </c>
      <c r="C3891" s="1">
        <v>352150716</v>
      </c>
      <c r="D3891" s="44" t="s">
        <v>295</v>
      </c>
      <c r="E3891" s="20">
        <v>0.20588859999999998</v>
      </c>
      <c r="F3891" s="20">
        <v>0.10004239999999998</v>
      </c>
      <c r="G3891" s="20">
        <v>0.10584619999999999</v>
      </c>
      <c r="H3891" s="20">
        <v>0</v>
      </c>
      <c r="I3891" s="20">
        <v>1.5043999999999998E-2</v>
      </c>
      <c r="J3891" s="20">
        <v>3.3950000000000001E-4</v>
      </c>
      <c r="K3891" s="20">
        <v>0.18884450000000003</v>
      </c>
      <c r="L3891" s="20">
        <v>1.6605999999999999E-3</v>
      </c>
      <c r="M3891" s="20">
        <v>1.6988343750000003E-2</v>
      </c>
      <c r="N3891" s="1">
        <v>5</v>
      </c>
      <c r="O3891" s="5">
        <v>26.32</v>
      </c>
      <c r="P3891" s="5">
        <v>73.680000000000007</v>
      </c>
      <c r="Q3891" s="1">
        <v>10</v>
      </c>
      <c r="R3891" s="1">
        <v>28</v>
      </c>
      <c r="S3891" s="6">
        <v>329.44106540000001</v>
      </c>
      <c r="T3891" s="6">
        <v>329.44106540000001</v>
      </c>
      <c r="W3891" s="1"/>
      <c r="X3891" s="1"/>
      <c r="Y3891" s="1"/>
      <c r="AC3891" s="1"/>
      <c r="AF3891" s="1"/>
      <c r="AG3891" s="1"/>
    </row>
    <row r="3892" spans="1:33" hidden="1" x14ac:dyDescent="0.25">
      <c r="A3892" s="1">
        <v>20</v>
      </c>
      <c r="B3892" s="1">
        <v>2016</v>
      </c>
      <c r="C3892" s="1">
        <v>352160620</v>
      </c>
      <c r="D3892" s="44" t="s">
        <v>296</v>
      </c>
      <c r="E3892" s="20">
        <v>1.3541300000000001E-2</v>
      </c>
      <c r="F3892" s="20">
        <v>1.2426700000000001E-2</v>
      </c>
      <c r="G3892" s="20">
        <v>1.1146000000000001E-3</v>
      </c>
      <c r="H3892" s="20">
        <v>0</v>
      </c>
      <c r="I3892" s="20">
        <v>0</v>
      </c>
      <c r="J3892" s="20">
        <v>0</v>
      </c>
      <c r="K3892" s="20">
        <v>1.2718700000000003E-2</v>
      </c>
      <c r="L3892" s="20">
        <v>8.2259999999999994E-4</v>
      </c>
      <c r="M3892" s="20">
        <v>0</v>
      </c>
      <c r="N3892" s="1">
        <v>0</v>
      </c>
      <c r="O3892" s="5">
        <v>25</v>
      </c>
      <c r="P3892" s="5">
        <v>75</v>
      </c>
      <c r="Q3892" s="1">
        <v>2</v>
      </c>
      <c r="R3892" s="1">
        <v>6</v>
      </c>
      <c r="S3892" s="6"/>
      <c r="T3892" s="6"/>
      <c r="W3892" s="1"/>
      <c r="X3892" s="1"/>
      <c r="Y3892" s="1"/>
      <c r="AC3892" s="1"/>
      <c r="AF3892" s="1"/>
      <c r="AG3892" s="1"/>
    </row>
    <row r="3893" spans="1:33" hidden="1" x14ac:dyDescent="0.25">
      <c r="A3893" s="1">
        <v>21</v>
      </c>
      <c r="B3893" s="1">
        <v>2016</v>
      </c>
      <c r="C3893" s="1">
        <v>352160621</v>
      </c>
      <c r="D3893" s="44" t="s">
        <v>296</v>
      </c>
      <c r="E3893" s="20">
        <v>1.2072000000000001E-3</v>
      </c>
      <c r="F3893" s="20">
        <v>0</v>
      </c>
      <c r="G3893" s="20">
        <v>1.2072000000000001E-3</v>
      </c>
      <c r="H3893" s="20">
        <v>0</v>
      </c>
      <c r="I3893" s="20">
        <v>0</v>
      </c>
      <c r="J3893" s="20">
        <v>0</v>
      </c>
      <c r="K3893" s="20">
        <v>4.0280000000000003E-4</v>
      </c>
      <c r="L3893" s="20">
        <v>8.0440000000000004E-4</v>
      </c>
      <c r="M3893" s="20">
        <v>1.3761481250000001E-2</v>
      </c>
      <c r="N3893" s="1">
        <v>0</v>
      </c>
      <c r="O3893" s="5">
        <v>0</v>
      </c>
      <c r="P3893" s="5">
        <v>100</v>
      </c>
      <c r="Q3893" s="1">
        <v>0</v>
      </c>
      <c r="R3893" s="1">
        <v>10</v>
      </c>
      <c r="S3893" s="6">
        <v>304.32780000000002</v>
      </c>
      <c r="T3893" s="6">
        <v>304.32780000000002</v>
      </c>
      <c r="W3893" s="1"/>
      <c r="X3893" s="1"/>
      <c r="Y3893" s="1"/>
      <c r="AC3893" s="1"/>
      <c r="AF3893" s="1"/>
      <c r="AG3893" s="1"/>
    </row>
    <row r="3894" spans="1:33" hidden="1" x14ac:dyDescent="0.25">
      <c r="A3894" s="1">
        <v>14</v>
      </c>
      <c r="B3894" s="1">
        <v>2016</v>
      </c>
      <c r="C3894" s="1">
        <v>352170514</v>
      </c>
      <c r="D3894" s="44" t="s">
        <v>297</v>
      </c>
      <c r="E3894" s="20">
        <v>0.6625707999999999</v>
      </c>
      <c r="F3894" s="20">
        <v>0.65746179999999987</v>
      </c>
      <c r="G3894" s="20">
        <v>5.1089999999999998E-3</v>
      </c>
      <c r="H3894" s="20">
        <v>0</v>
      </c>
      <c r="I3894" s="20">
        <v>6.1782599999999986E-2</v>
      </c>
      <c r="J3894" s="20">
        <v>0</v>
      </c>
      <c r="K3894" s="20">
        <v>0.59364459999999986</v>
      </c>
      <c r="L3894" s="20">
        <v>7.1435999999999999E-3</v>
      </c>
      <c r="M3894" s="20">
        <v>3.816194075810185E-2</v>
      </c>
      <c r="N3894" s="1">
        <v>35</v>
      </c>
      <c r="O3894" s="5">
        <v>79.52</v>
      </c>
      <c r="P3894" s="5">
        <v>20.48</v>
      </c>
      <c r="Q3894" s="1">
        <v>66</v>
      </c>
      <c r="R3894" s="1">
        <v>17</v>
      </c>
      <c r="S3894" s="6">
        <v>526.73987880000004</v>
      </c>
      <c r="T3894" s="6">
        <v>526.73987880000004</v>
      </c>
      <c r="W3894" s="1"/>
      <c r="X3894" s="1"/>
      <c r="Y3894" s="1"/>
      <c r="AC3894" s="1"/>
      <c r="AF3894" s="1"/>
      <c r="AG3894" s="1"/>
    </row>
    <row r="3895" spans="1:33" hidden="1" x14ac:dyDescent="0.25">
      <c r="A3895" s="1">
        <v>14</v>
      </c>
      <c r="B3895" s="1">
        <v>2016</v>
      </c>
      <c r="C3895" s="1">
        <v>352180414</v>
      </c>
      <c r="D3895" s="44" t="s">
        <v>298</v>
      </c>
      <c r="E3895" s="20">
        <v>1.6499887999999996</v>
      </c>
      <c r="F3895" s="20">
        <v>1.6438293999999996</v>
      </c>
      <c r="G3895" s="20">
        <v>6.1593999999999989E-3</v>
      </c>
      <c r="H3895" s="20">
        <v>0.52</v>
      </c>
      <c r="I3895" s="20">
        <v>5.8083299999999997E-2</v>
      </c>
      <c r="J3895" s="20">
        <v>0.47845709999999997</v>
      </c>
      <c r="K3895" s="20">
        <v>1.1086784999999992</v>
      </c>
      <c r="L3895" s="20">
        <v>4.7698999999999988E-3</v>
      </c>
      <c r="M3895" s="20">
        <v>5.1077216302083346E-2</v>
      </c>
      <c r="N3895" s="1">
        <v>84</v>
      </c>
      <c r="O3895" s="5">
        <v>86.96</v>
      </c>
      <c r="P3895" s="5">
        <v>13.04</v>
      </c>
      <c r="Q3895" s="1">
        <v>160</v>
      </c>
      <c r="R3895" s="1">
        <v>24</v>
      </c>
      <c r="S3895" s="6">
        <v>905.00012919999995</v>
      </c>
      <c r="T3895" s="6">
        <v>905.00012919999995</v>
      </c>
      <c r="W3895" s="1"/>
      <c r="X3895" s="1"/>
      <c r="Y3895" s="1"/>
      <c r="AC3895" s="1"/>
      <c r="AF3895" s="1"/>
      <c r="AG3895" s="1"/>
    </row>
    <row r="3896" spans="1:33" hidden="1" x14ac:dyDescent="0.25">
      <c r="A3896" s="1">
        <v>16</v>
      </c>
      <c r="B3896" s="1">
        <v>2016</v>
      </c>
      <c r="C3896" s="1">
        <v>352190316</v>
      </c>
      <c r="D3896" s="44" t="s">
        <v>299</v>
      </c>
      <c r="E3896" s="20">
        <v>0.79741119999999999</v>
      </c>
      <c r="F3896" s="20">
        <v>0.66051319999999991</v>
      </c>
      <c r="G3896" s="20">
        <v>0.13689800000000005</v>
      </c>
      <c r="H3896" s="20">
        <v>0</v>
      </c>
      <c r="I3896" s="20">
        <v>4.5979399999999997E-2</v>
      </c>
      <c r="J3896" s="20">
        <v>4.1659999999999999E-4</v>
      </c>
      <c r="K3896" s="20">
        <v>0.73996659999999992</v>
      </c>
      <c r="L3896" s="20">
        <v>1.1048600000000007E-2</v>
      </c>
      <c r="M3896" s="20">
        <v>4.4499965277777775E-2</v>
      </c>
      <c r="N3896" s="1">
        <v>10</v>
      </c>
      <c r="O3896" s="5">
        <v>19.8</v>
      </c>
      <c r="P3896" s="5">
        <v>80.2</v>
      </c>
      <c r="Q3896" s="1">
        <v>20</v>
      </c>
      <c r="R3896" s="1">
        <v>81</v>
      </c>
      <c r="S3896" s="6">
        <v>685.20600000000002</v>
      </c>
      <c r="T3896" s="6">
        <v>653.68652399999996</v>
      </c>
      <c r="W3896" s="1"/>
      <c r="X3896" s="1"/>
      <c r="Y3896" s="1"/>
      <c r="AC3896" s="1"/>
      <c r="AF3896" s="1"/>
      <c r="AG3896" s="1"/>
    </row>
    <row r="3897" spans="1:33" hidden="1" x14ac:dyDescent="0.25">
      <c r="A3897" s="1">
        <v>13</v>
      </c>
      <c r="B3897" s="1">
        <v>2016</v>
      </c>
      <c r="C3897" s="1">
        <v>352200013</v>
      </c>
      <c r="D3897" s="44" t="s">
        <v>300</v>
      </c>
      <c r="E3897" s="20">
        <v>0.40210239999999997</v>
      </c>
      <c r="F3897" s="20">
        <v>0.19344909999999998</v>
      </c>
      <c r="G3897" s="20">
        <v>0.20865330000000001</v>
      </c>
      <c r="H3897" s="20">
        <v>0</v>
      </c>
      <c r="I3897" s="20">
        <v>5.0926000000000001E-3</v>
      </c>
      <c r="J3897" s="20">
        <v>2.7930000000000001E-4</v>
      </c>
      <c r="K3897" s="20">
        <v>0.38350460000000003</v>
      </c>
      <c r="L3897" s="20">
        <v>1.3225900000000002E-2</v>
      </c>
      <c r="M3897" s="20">
        <v>6.4878197916666668E-3</v>
      </c>
      <c r="N3897" s="1">
        <v>4</v>
      </c>
      <c r="O3897" s="5">
        <v>34.479999999999997</v>
      </c>
      <c r="P3897" s="5">
        <v>65.52</v>
      </c>
      <c r="Q3897" s="1">
        <v>10</v>
      </c>
      <c r="R3897" s="1">
        <v>19</v>
      </c>
      <c r="S3897" s="6">
        <v>143.53200000000001</v>
      </c>
      <c r="T3897" s="6">
        <v>143.53200000000001</v>
      </c>
      <c r="W3897" s="1"/>
      <c r="X3897" s="1"/>
      <c r="Y3897" s="1"/>
      <c r="AC3897" s="1"/>
      <c r="AF3897" s="1"/>
      <c r="AG3897" s="1"/>
    </row>
    <row r="3898" spans="1:33" hidden="1" x14ac:dyDescent="0.25">
      <c r="A3898" s="1">
        <v>7</v>
      </c>
      <c r="B3898" s="1">
        <v>2016</v>
      </c>
      <c r="C3898" s="1">
        <v>35221097</v>
      </c>
      <c r="D3898" s="44" t="s">
        <v>301</v>
      </c>
      <c r="E3898" s="20">
        <v>1.6720678000000002</v>
      </c>
      <c r="F3898" s="20">
        <v>1.6715122000000002</v>
      </c>
      <c r="G3898" s="20">
        <v>5.5559999999999995E-4</v>
      </c>
      <c r="H3898" s="20">
        <v>0</v>
      </c>
      <c r="I3898" s="20">
        <v>1.6599999000000001</v>
      </c>
      <c r="J3898" s="20">
        <v>0</v>
      </c>
      <c r="K3898" s="20">
        <v>2.8664999999999997E-3</v>
      </c>
      <c r="L3898" s="20">
        <v>9.2014000000000037E-3</v>
      </c>
      <c r="M3898" s="20">
        <v>0.26265939308333325</v>
      </c>
      <c r="N3898" s="1">
        <v>8</v>
      </c>
      <c r="O3898" s="5">
        <v>77.78</v>
      </c>
      <c r="P3898" s="5">
        <v>22.22</v>
      </c>
      <c r="Q3898" s="1">
        <v>14</v>
      </c>
      <c r="R3898" s="1">
        <v>4</v>
      </c>
      <c r="S3898" s="6">
        <v>1767.1225690000001</v>
      </c>
      <c r="T3898" s="6">
        <v>1767.1225690000001</v>
      </c>
      <c r="W3898" s="1"/>
      <c r="X3898" s="1"/>
      <c r="Y3898" s="1"/>
      <c r="AC3898" s="1"/>
      <c r="AF3898" s="1"/>
      <c r="AG3898" s="1"/>
    </row>
    <row r="3899" spans="1:33" hidden="1" x14ac:dyDescent="0.25">
      <c r="A3899" s="1">
        <v>11</v>
      </c>
      <c r="B3899" s="1">
        <v>2016</v>
      </c>
      <c r="C3899" s="1">
        <v>352215811</v>
      </c>
      <c r="D3899" s="44" t="s">
        <v>302</v>
      </c>
      <c r="E3899" s="20">
        <v>1.17611E-2</v>
      </c>
      <c r="F3899" s="20">
        <v>1.17611E-2</v>
      </c>
      <c r="G3899" s="20">
        <v>0</v>
      </c>
      <c r="H3899" s="20">
        <v>0</v>
      </c>
      <c r="I3899" s="20">
        <v>5.1638999999999999E-3</v>
      </c>
      <c r="J3899" s="20">
        <v>6.4815000000000003E-3</v>
      </c>
      <c r="K3899" s="20">
        <v>1.0410000000000001E-4</v>
      </c>
      <c r="L3899" s="20">
        <v>1.1600000000000001E-5</v>
      </c>
      <c r="M3899" s="20">
        <v>5.1731015625E-3</v>
      </c>
      <c r="N3899" s="1">
        <v>3</v>
      </c>
      <c r="O3899" s="5">
        <v>100</v>
      </c>
      <c r="P3899" s="5">
        <v>0</v>
      </c>
      <c r="Q3899" s="1">
        <v>8</v>
      </c>
      <c r="R3899" s="1">
        <v>0</v>
      </c>
      <c r="S3899" s="6">
        <v>36.684186529999998</v>
      </c>
      <c r="T3899" s="6">
        <v>36.684186529999998</v>
      </c>
      <c r="W3899" s="1"/>
      <c r="X3899" s="1"/>
      <c r="Y3899" s="1"/>
      <c r="AC3899" s="1"/>
      <c r="AF3899" s="1"/>
      <c r="AG3899" s="1"/>
    </row>
    <row r="3900" spans="1:33" hidden="1" x14ac:dyDescent="0.25">
      <c r="A3900" s="1">
        <v>6</v>
      </c>
      <c r="B3900" s="1">
        <v>2016</v>
      </c>
      <c r="C3900" s="1">
        <v>35222086</v>
      </c>
      <c r="D3900" s="44" t="s">
        <v>303</v>
      </c>
      <c r="E3900" s="20">
        <v>5.4560199999999996E-2</v>
      </c>
      <c r="F3900" s="20">
        <v>1.5939000000000002E-2</v>
      </c>
      <c r="G3900" s="20">
        <v>3.8621199999999994E-2</v>
      </c>
      <c r="H3900" s="20">
        <v>0</v>
      </c>
      <c r="I3900" s="20">
        <v>1.5898200000000001E-2</v>
      </c>
      <c r="J3900" s="20">
        <v>1.9053299999999999E-2</v>
      </c>
      <c r="K3900" s="20">
        <v>1.4433E-3</v>
      </c>
      <c r="L3900" s="20">
        <v>1.8165399999999998E-2</v>
      </c>
      <c r="M3900" s="20">
        <v>0.53212063151851852</v>
      </c>
      <c r="N3900" s="1">
        <v>6</v>
      </c>
      <c r="O3900" s="5">
        <v>11.11</v>
      </c>
      <c r="P3900" s="5">
        <v>88.89</v>
      </c>
      <c r="Q3900" s="1">
        <v>7</v>
      </c>
      <c r="R3900" s="1">
        <v>56</v>
      </c>
      <c r="S3900" s="6">
        <v>2429.4970720000001</v>
      </c>
      <c r="T3900" s="6">
        <v>2380.9071309999999</v>
      </c>
      <c r="W3900" s="1"/>
      <c r="X3900" s="1"/>
      <c r="Y3900" s="1"/>
      <c r="AC3900" s="1"/>
      <c r="AF3900" s="1"/>
      <c r="AG3900" s="1"/>
    </row>
    <row r="3901" spans="1:33" hidden="1" x14ac:dyDescent="0.25">
      <c r="A3901" s="1">
        <v>11</v>
      </c>
      <c r="B3901" s="1">
        <v>2016</v>
      </c>
      <c r="C3901" s="1">
        <v>352220811</v>
      </c>
      <c r="D3901" s="44" t="s">
        <v>303</v>
      </c>
      <c r="E3901" s="20">
        <v>0</v>
      </c>
      <c r="F3901" s="20">
        <v>0</v>
      </c>
      <c r="G3901" s="20">
        <v>0</v>
      </c>
      <c r="H3901" s="20">
        <v>0</v>
      </c>
      <c r="I3901" s="20">
        <v>0</v>
      </c>
      <c r="J3901" s="20">
        <v>0</v>
      </c>
      <c r="K3901" s="20">
        <v>0</v>
      </c>
      <c r="L3901" s="20">
        <v>0</v>
      </c>
      <c r="M3901" s="20">
        <v>0</v>
      </c>
      <c r="N3901" s="1">
        <v>0</v>
      </c>
      <c r="O3901" s="5">
        <v>0</v>
      </c>
      <c r="P3901" s="5">
        <v>0</v>
      </c>
      <c r="Q3901" s="1">
        <v>0</v>
      </c>
      <c r="R3901" s="1">
        <v>0</v>
      </c>
      <c r="S3901" s="6"/>
      <c r="T3901" s="6"/>
      <c r="W3901" s="1"/>
      <c r="X3901" s="1"/>
      <c r="Y3901" s="1"/>
      <c r="AC3901" s="1"/>
      <c r="AF3901" s="1"/>
      <c r="AG3901" s="1"/>
    </row>
    <row r="3902" spans="1:33" hidden="1" x14ac:dyDescent="0.25">
      <c r="A3902" s="1">
        <v>10</v>
      </c>
      <c r="B3902" s="1">
        <v>2016</v>
      </c>
      <c r="C3902" s="1">
        <v>352230710</v>
      </c>
      <c r="D3902" s="44" t="s">
        <v>304</v>
      </c>
      <c r="E3902" s="20">
        <v>4.5195999999999995E-3</v>
      </c>
      <c r="F3902" s="20">
        <v>4.1666999999999997E-3</v>
      </c>
      <c r="G3902" s="20">
        <v>3.5289999999999996E-4</v>
      </c>
      <c r="H3902" s="20">
        <v>0</v>
      </c>
      <c r="I3902" s="20">
        <v>0</v>
      </c>
      <c r="J3902" s="20">
        <v>0</v>
      </c>
      <c r="K3902" s="20">
        <v>4.1666999999999997E-3</v>
      </c>
      <c r="L3902" s="20">
        <v>3.5289999999999996E-4</v>
      </c>
      <c r="M3902" s="20">
        <v>0</v>
      </c>
      <c r="N3902" s="1">
        <v>1</v>
      </c>
      <c r="O3902" s="5">
        <v>25</v>
      </c>
      <c r="P3902" s="5">
        <v>75</v>
      </c>
      <c r="Q3902" s="1">
        <v>1</v>
      </c>
      <c r="R3902" s="1">
        <v>3</v>
      </c>
      <c r="S3902" s="6"/>
      <c r="T3902" s="6"/>
      <c r="W3902" s="1"/>
      <c r="X3902" s="1"/>
      <c r="Y3902" s="1"/>
      <c r="AC3902" s="1"/>
      <c r="AF3902" s="1"/>
      <c r="AG3902" s="1"/>
    </row>
    <row r="3903" spans="1:33" hidden="1" x14ac:dyDescent="0.25">
      <c r="A3903" s="1">
        <v>14</v>
      </c>
      <c r="B3903" s="1">
        <v>2016</v>
      </c>
      <c r="C3903" s="1">
        <v>352230714</v>
      </c>
      <c r="D3903" s="44" t="s">
        <v>304</v>
      </c>
      <c r="E3903" s="20">
        <v>1.6041272999999998</v>
      </c>
      <c r="F3903" s="20">
        <v>1.4569999999999999</v>
      </c>
      <c r="G3903" s="20">
        <v>0.14712729999999996</v>
      </c>
      <c r="H3903" s="20">
        <v>0</v>
      </c>
      <c r="I3903" s="20">
        <v>0.47824129999999998</v>
      </c>
      <c r="J3903" s="20">
        <v>0.11432409999999997</v>
      </c>
      <c r="K3903" s="20">
        <v>0.98920080000000044</v>
      </c>
      <c r="L3903" s="20">
        <v>2.2361100000000009E-2</v>
      </c>
      <c r="M3903" s="20">
        <v>0.48992262909722223</v>
      </c>
      <c r="N3903" s="1">
        <v>99</v>
      </c>
      <c r="O3903" s="5">
        <v>45.05</v>
      </c>
      <c r="P3903" s="5">
        <v>54.95</v>
      </c>
      <c r="Q3903" s="1">
        <v>82</v>
      </c>
      <c r="R3903" s="1">
        <v>100</v>
      </c>
      <c r="S3903" s="6">
        <v>6995.892589</v>
      </c>
      <c r="T3903" s="6">
        <v>6995.892589</v>
      </c>
      <c r="W3903" s="1"/>
      <c r="X3903" s="1"/>
      <c r="Y3903" s="1"/>
      <c r="AC3903" s="1"/>
      <c r="AF3903" s="1"/>
      <c r="AG3903" s="1"/>
    </row>
    <row r="3904" spans="1:33" hidden="1" x14ac:dyDescent="0.25">
      <c r="A3904" s="1">
        <v>14</v>
      </c>
      <c r="B3904" s="1">
        <v>2016</v>
      </c>
      <c r="C3904" s="1">
        <v>352240614</v>
      </c>
      <c r="D3904" s="44" t="s">
        <v>305</v>
      </c>
      <c r="E3904" s="20">
        <v>1.3508572999999997</v>
      </c>
      <c r="F3904" s="20">
        <v>1.3260646999999997</v>
      </c>
      <c r="G3904" s="20">
        <v>2.4792599999999998E-2</v>
      </c>
      <c r="H3904" s="20">
        <v>0</v>
      </c>
      <c r="I3904" s="20">
        <v>0.43052319999999999</v>
      </c>
      <c r="J3904" s="20">
        <v>3.6794299999999995E-2</v>
      </c>
      <c r="K3904" s="20">
        <v>0.86415689999999978</v>
      </c>
      <c r="L3904" s="20">
        <v>1.9382900000000005E-2</v>
      </c>
      <c r="M3904" s="20">
        <v>0.24128105088888888</v>
      </c>
      <c r="N3904" s="1">
        <v>75</v>
      </c>
      <c r="O3904" s="5">
        <v>78.95</v>
      </c>
      <c r="P3904" s="5">
        <v>21.05</v>
      </c>
      <c r="Q3904" s="1">
        <v>135</v>
      </c>
      <c r="R3904" s="1">
        <v>36</v>
      </c>
      <c r="S3904" s="6">
        <v>3537.6814989999998</v>
      </c>
      <c r="T3904" s="6">
        <v>3431.551054</v>
      </c>
      <c r="W3904" s="1"/>
      <c r="X3904" s="1"/>
      <c r="Y3904" s="1"/>
      <c r="AC3904" s="1"/>
      <c r="AF3904" s="1"/>
      <c r="AG3904" s="1"/>
    </row>
    <row r="3905" spans="1:33" hidden="1" x14ac:dyDescent="0.25">
      <c r="A3905" s="1">
        <v>6</v>
      </c>
      <c r="B3905" s="1">
        <v>2016</v>
      </c>
      <c r="C3905" s="1">
        <v>35225056</v>
      </c>
      <c r="D3905" s="44" t="s">
        <v>306</v>
      </c>
      <c r="E3905" s="20">
        <v>0.14040400000000003</v>
      </c>
      <c r="F3905" s="20">
        <v>9.0027300000000005E-2</v>
      </c>
      <c r="G3905" s="20">
        <v>5.037670000000001E-2</v>
      </c>
      <c r="H3905" s="20">
        <v>0</v>
      </c>
      <c r="I3905" s="20">
        <v>3.7999999999999999E-2</v>
      </c>
      <c r="J3905" s="20">
        <v>6.0549699999999998E-2</v>
      </c>
      <c r="K3905" s="20">
        <v>5.7870000000000003E-4</v>
      </c>
      <c r="L3905" s="20">
        <v>4.127560000000001E-2</v>
      </c>
      <c r="M3905" s="20">
        <v>0.74166175922222222</v>
      </c>
      <c r="N3905" s="1">
        <v>13</v>
      </c>
      <c r="O3905" s="5">
        <v>8</v>
      </c>
      <c r="P3905" s="5">
        <v>92</v>
      </c>
      <c r="Q3905" s="1">
        <v>8</v>
      </c>
      <c r="R3905" s="1">
        <v>92</v>
      </c>
      <c r="S3905" s="6">
        <v>6955.9299099999998</v>
      </c>
      <c r="T3905" s="6">
        <v>3477.9649549999999</v>
      </c>
      <c r="W3905" s="1"/>
      <c r="X3905" s="1"/>
      <c r="Y3905" s="1"/>
      <c r="AC3905" s="1"/>
      <c r="AF3905" s="1"/>
      <c r="AG3905" s="1"/>
    </row>
    <row r="3906" spans="1:33" hidden="1" x14ac:dyDescent="0.25">
      <c r="A3906" s="1">
        <v>10</v>
      </c>
      <c r="B3906" s="1">
        <v>2016</v>
      </c>
      <c r="C3906" s="1">
        <v>352250510</v>
      </c>
      <c r="D3906" s="44" t="s">
        <v>306</v>
      </c>
      <c r="E3906" s="20">
        <v>0</v>
      </c>
      <c r="F3906" s="20">
        <v>0</v>
      </c>
      <c r="G3906" s="20">
        <v>0</v>
      </c>
      <c r="H3906" s="20">
        <v>0</v>
      </c>
      <c r="I3906" s="20">
        <v>0</v>
      </c>
      <c r="J3906" s="20">
        <v>0</v>
      </c>
      <c r="K3906" s="20">
        <v>0</v>
      </c>
      <c r="L3906" s="20">
        <v>0</v>
      </c>
      <c r="M3906" s="20">
        <v>0</v>
      </c>
      <c r="N3906" s="1">
        <v>0</v>
      </c>
      <c r="O3906" s="5">
        <v>0</v>
      </c>
      <c r="P3906" s="5">
        <v>0</v>
      </c>
      <c r="Q3906" s="1">
        <v>0</v>
      </c>
      <c r="R3906" s="1">
        <v>0</v>
      </c>
      <c r="S3906" s="6"/>
      <c r="T3906" s="6"/>
      <c r="W3906" s="1"/>
      <c r="X3906" s="1"/>
      <c r="Y3906" s="1"/>
      <c r="AC3906" s="1"/>
      <c r="AF3906" s="1"/>
      <c r="AG3906" s="1"/>
    </row>
    <row r="3907" spans="1:33" hidden="1" x14ac:dyDescent="0.25">
      <c r="A3907" s="1">
        <v>9</v>
      </c>
      <c r="B3907" s="1">
        <v>2016</v>
      </c>
      <c r="C3907" s="1">
        <v>35226049</v>
      </c>
      <c r="D3907" s="44" t="s">
        <v>307</v>
      </c>
      <c r="E3907" s="20">
        <v>0.30100570000000004</v>
      </c>
      <c r="F3907" s="20">
        <v>0.25212350000000006</v>
      </c>
      <c r="G3907" s="20">
        <v>4.8882199999999987E-2</v>
      </c>
      <c r="H3907" s="20">
        <v>0.25</v>
      </c>
      <c r="I3907" s="20">
        <v>6.004869999999999E-2</v>
      </c>
      <c r="J3907" s="20">
        <v>7.5060200000000007E-2</v>
      </c>
      <c r="K3907" s="20">
        <v>0.1364474</v>
      </c>
      <c r="L3907" s="20">
        <v>2.9449400000000001E-2</v>
      </c>
      <c r="M3907" s="20">
        <v>0.21269013064004627</v>
      </c>
      <c r="N3907" s="1">
        <v>40</v>
      </c>
      <c r="O3907" s="5">
        <v>33.880000000000003</v>
      </c>
      <c r="P3907" s="5">
        <v>66.12</v>
      </c>
      <c r="Q3907" s="1">
        <v>41</v>
      </c>
      <c r="R3907" s="1">
        <v>80</v>
      </c>
      <c r="S3907" s="6">
        <v>3677.1840000000002</v>
      </c>
      <c r="T3907" s="6">
        <v>3677.1840000000002</v>
      </c>
      <c r="W3907" s="1"/>
      <c r="X3907" s="1"/>
      <c r="Y3907" s="1"/>
      <c r="AC3907" s="1"/>
      <c r="AF3907" s="1"/>
      <c r="AG3907" s="1"/>
    </row>
    <row r="3908" spans="1:33" hidden="1" x14ac:dyDescent="0.25">
      <c r="A3908" s="1">
        <v>11</v>
      </c>
      <c r="B3908" s="1">
        <v>2016</v>
      </c>
      <c r="C3908" s="1">
        <v>352265311</v>
      </c>
      <c r="D3908" s="44" t="s">
        <v>308</v>
      </c>
      <c r="E3908" s="20">
        <v>1.4338699999999999E-2</v>
      </c>
      <c r="F3908" s="20">
        <v>2.6928999999999998E-3</v>
      </c>
      <c r="G3908" s="20">
        <v>1.16458E-2</v>
      </c>
      <c r="H3908" s="20">
        <v>0</v>
      </c>
      <c r="I3908" s="20">
        <v>1.30347E-2</v>
      </c>
      <c r="J3908" s="20">
        <v>1.304E-3</v>
      </c>
      <c r="K3908" s="20">
        <v>0</v>
      </c>
      <c r="L3908" s="20">
        <v>0</v>
      </c>
      <c r="M3908" s="20">
        <v>6.2777812500000004E-3</v>
      </c>
      <c r="N3908" s="1">
        <v>1</v>
      </c>
      <c r="O3908" s="5">
        <v>50</v>
      </c>
      <c r="P3908" s="5">
        <v>50</v>
      </c>
      <c r="Q3908" s="1">
        <v>2</v>
      </c>
      <c r="R3908" s="1">
        <v>2</v>
      </c>
      <c r="S3908" s="6">
        <v>72.989732540000006</v>
      </c>
      <c r="T3908" s="6">
        <v>72.989732540000006</v>
      </c>
      <c r="W3908" s="1"/>
      <c r="X3908" s="1"/>
      <c r="Y3908" s="1"/>
      <c r="AC3908" s="1"/>
      <c r="AF3908" s="1"/>
      <c r="AG3908" s="1"/>
    </row>
    <row r="3909" spans="1:33" hidden="1" x14ac:dyDescent="0.25">
      <c r="A3909" s="1">
        <v>16</v>
      </c>
      <c r="B3909" s="1">
        <v>2016</v>
      </c>
      <c r="C3909" s="1">
        <v>352270316</v>
      </c>
      <c r="D3909" s="44" t="s">
        <v>309</v>
      </c>
      <c r="E3909" s="20">
        <v>0.82570300000000008</v>
      </c>
      <c r="F3909" s="20">
        <v>0.50597650000000005</v>
      </c>
      <c r="G3909" s="20">
        <v>0.31972650000000002</v>
      </c>
      <c r="H3909" s="20">
        <v>0</v>
      </c>
      <c r="I3909" s="20">
        <v>0.12607699999999999</v>
      </c>
      <c r="J3909" s="20">
        <v>0.19635650000000002</v>
      </c>
      <c r="K3909" s="20">
        <v>0.4876878</v>
      </c>
      <c r="L3909" s="20">
        <v>1.5581700000000004E-2</v>
      </c>
      <c r="M3909" s="20">
        <v>0.10649983001388888</v>
      </c>
      <c r="N3909" s="1">
        <v>10</v>
      </c>
      <c r="O3909" s="5">
        <v>38.35</v>
      </c>
      <c r="P3909" s="5">
        <v>61.65</v>
      </c>
      <c r="Q3909" s="1">
        <v>51</v>
      </c>
      <c r="R3909" s="1">
        <v>82</v>
      </c>
      <c r="S3909" s="6">
        <v>2083.806</v>
      </c>
      <c r="T3909" s="6">
        <v>2083.806</v>
      </c>
      <c r="W3909" s="1"/>
      <c r="X3909" s="1"/>
      <c r="Y3909" s="1"/>
      <c r="AC3909" s="1"/>
      <c r="AF3909" s="1"/>
      <c r="AG3909" s="1"/>
    </row>
    <row r="3910" spans="1:33" hidden="1" x14ac:dyDescent="0.25">
      <c r="A3910" s="1">
        <v>14</v>
      </c>
      <c r="B3910" s="1">
        <v>2016</v>
      </c>
      <c r="C3910" s="1">
        <v>352280214</v>
      </c>
      <c r="D3910" s="44" t="s">
        <v>310</v>
      </c>
      <c r="E3910" s="20">
        <v>0.16377460000000002</v>
      </c>
      <c r="F3910" s="20">
        <v>0.16138850000000002</v>
      </c>
      <c r="G3910" s="20">
        <v>2.3861000000000004E-3</v>
      </c>
      <c r="H3910" s="20">
        <v>0.01</v>
      </c>
      <c r="I3910" s="20">
        <v>2.45761E-2</v>
      </c>
      <c r="J3910" s="20">
        <v>0</v>
      </c>
      <c r="K3910" s="20">
        <v>0.13523350000000001</v>
      </c>
      <c r="L3910" s="20">
        <v>3.9649999999999998E-3</v>
      </c>
      <c r="M3910" s="20">
        <v>3.6622910417824076E-2</v>
      </c>
      <c r="N3910" s="1">
        <v>12</v>
      </c>
      <c r="O3910" s="5">
        <v>78.13</v>
      </c>
      <c r="P3910" s="5">
        <v>21.88</v>
      </c>
      <c r="Q3910" s="1">
        <v>25</v>
      </c>
      <c r="R3910" s="1">
        <v>7</v>
      </c>
      <c r="S3910" s="6">
        <v>532.10451509999996</v>
      </c>
      <c r="T3910" s="6">
        <v>532.10451509999996</v>
      </c>
      <c r="W3910" s="1"/>
      <c r="X3910" s="1"/>
      <c r="Y3910" s="1"/>
      <c r="AC3910" s="1"/>
      <c r="AF3910" s="1"/>
      <c r="AG3910" s="1"/>
    </row>
    <row r="3911" spans="1:33" hidden="1" x14ac:dyDescent="0.25">
      <c r="A3911" s="1">
        <v>13</v>
      </c>
      <c r="B3911" s="1">
        <v>2016</v>
      </c>
      <c r="C3911" s="1">
        <v>352290113</v>
      </c>
      <c r="D3911" s="44" t="s">
        <v>311</v>
      </c>
      <c r="E3911" s="20">
        <v>1.3263799999999999E-2</v>
      </c>
      <c r="F3911" s="20">
        <v>0</v>
      </c>
      <c r="G3911" s="20">
        <v>1.3263799999999999E-2</v>
      </c>
      <c r="H3911" s="20">
        <v>0</v>
      </c>
      <c r="I3911" s="20">
        <v>0</v>
      </c>
      <c r="J3911" s="20">
        <v>4.8842E-3</v>
      </c>
      <c r="K3911" s="20">
        <v>0</v>
      </c>
      <c r="L3911" s="20">
        <v>8.3796000000000009E-3</v>
      </c>
      <c r="M3911" s="20">
        <v>3.2314250902777779E-2</v>
      </c>
      <c r="N3911" s="1">
        <v>0</v>
      </c>
      <c r="O3911" s="5">
        <v>0</v>
      </c>
      <c r="P3911" s="5">
        <v>100</v>
      </c>
      <c r="Q3911" s="1">
        <v>0</v>
      </c>
      <c r="R3911" s="1">
        <v>6</v>
      </c>
      <c r="S3911" s="6">
        <v>604.82051999999999</v>
      </c>
      <c r="T3911" s="6">
        <v>0</v>
      </c>
      <c r="W3911" s="1"/>
      <c r="X3911" s="1"/>
      <c r="Y3911" s="1"/>
      <c r="AC3911" s="1"/>
      <c r="AF3911" s="1"/>
      <c r="AG3911" s="1"/>
    </row>
    <row r="3912" spans="1:33" hidden="1" x14ac:dyDescent="0.25">
      <c r="A3912" s="1">
        <v>18</v>
      </c>
      <c r="B3912" s="1">
        <v>2016</v>
      </c>
      <c r="C3912" s="1">
        <v>352300818</v>
      </c>
      <c r="D3912" s="44" t="s">
        <v>312</v>
      </c>
      <c r="E3912" s="20">
        <v>0</v>
      </c>
      <c r="F3912" s="20">
        <v>0</v>
      </c>
      <c r="G3912" s="20">
        <v>0</v>
      </c>
      <c r="H3912" s="20">
        <v>0</v>
      </c>
      <c r="I3912" s="20">
        <v>0</v>
      </c>
      <c r="J3912" s="20">
        <v>0</v>
      </c>
      <c r="K3912" s="20">
        <v>0</v>
      </c>
      <c r="L3912" s="20">
        <v>0</v>
      </c>
      <c r="M3912" s="20">
        <v>0</v>
      </c>
      <c r="N3912" s="1">
        <v>0</v>
      </c>
      <c r="O3912" s="5">
        <v>0</v>
      </c>
      <c r="P3912" s="5">
        <v>0</v>
      </c>
      <c r="Q3912" s="1">
        <v>0</v>
      </c>
      <c r="R3912" s="1">
        <v>0</v>
      </c>
      <c r="S3912" s="6"/>
      <c r="T3912" s="6"/>
      <c r="W3912" s="1"/>
      <c r="X3912" s="1"/>
      <c r="Y3912" s="1"/>
      <c r="AC3912" s="1"/>
      <c r="AF3912" s="1"/>
      <c r="AG3912" s="1"/>
    </row>
    <row r="3913" spans="1:33" hidden="1" x14ac:dyDescent="0.25">
      <c r="A3913" s="1">
        <v>19</v>
      </c>
      <c r="B3913" s="1">
        <v>2016</v>
      </c>
      <c r="C3913" s="1">
        <v>352300819</v>
      </c>
      <c r="D3913" s="44" t="s">
        <v>312</v>
      </c>
      <c r="E3913" s="20">
        <v>2.7735300000000001E-2</v>
      </c>
      <c r="F3913" s="20">
        <v>2.61126E-2</v>
      </c>
      <c r="G3913" s="20">
        <v>1.6226999999999999E-3</v>
      </c>
      <c r="H3913" s="20">
        <v>0.42</v>
      </c>
      <c r="I3913" s="20">
        <v>1.3332999999999999E-3</v>
      </c>
      <c r="J3913" s="20">
        <v>2.8939999999999999E-4</v>
      </c>
      <c r="K3913" s="20">
        <v>2.61126E-2</v>
      </c>
      <c r="L3913" s="20">
        <v>0</v>
      </c>
      <c r="M3913" s="20">
        <v>9.6557046875000007E-3</v>
      </c>
      <c r="N3913" s="1">
        <v>0</v>
      </c>
      <c r="O3913" s="5">
        <v>62.5</v>
      </c>
      <c r="P3913" s="5">
        <v>37.5</v>
      </c>
      <c r="Q3913" s="1">
        <v>5</v>
      </c>
      <c r="R3913" s="1">
        <v>3</v>
      </c>
      <c r="S3913" s="6">
        <v>164.33279999999999</v>
      </c>
      <c r="T3913" s="6">
        <v>164.33279999999999</v>
      </c>
      <c r="W3913" s="1"/>
      <c r="X3913" s="1"/>
      <c r="Y3913" s="1"/>
      <c r="AC3913" s="1"/>
      <c r="AF3913" s="1"/>
      <c r="AG3913" s="1"/>
    </row>
    <row r="3914" spans="1:33" hidden="1" x14ac:dyDescent="0.25">
      <c r="A3914" s="1">
        <v>2</v>
      </c>
      <c r="B3914" s="1">
        <v>2016</v>
      </c>
      <c r="C3914" s="1">
        <v>35231072</v>
      </c>
      <c r="D3914" s="44" t="s">
        <v>313</v>
      </c>
      <c r="E3914" s="20">
        <v>0</v>
      </c>
      <c r="F3914" s="20">
        <v>0</v>
      </c>
      <c r="G3914" s="20">
        <v>0</v>
      </c>
      <c r="H3914" s="20">
        <v>0</v>
      </c>
      <c r="I3914" s="20">
        <v>0</v>
      </c>
      <c r="J3914" s="20">
        <v>0</v>
      </c>
      <c r="K3914" s="20">
        <v>0</v>
      </c>
      <c r="L3914" s="20">
        <v>0</v>
      </c>
      <c r="M3914" s="20">
        <v>0</v>
      </c>
      <c r="N3914" s="1">
        <v>0</v>
      </c>
      <c r="O3914" s="5">
        <v>0</v>
      </c>
      <c r="P3914" s="5">
        <v>0</v>
      </c>
      <c r="Q3914" s="1">
        <v>0</v>
      </c>
      <c r="R3914" s="1">
        <v>0</v>
      </c>
      <c r="S3914" s="6"/>
      <c r="T3914" s="6"/>
      <c r="W3914" s="1"/>
      <c r="X3914" s="1"/>
      <c r="Y3914" s="1"/>
      <c r="AC3914" s="1"/>
      <c r="AF3914" s="1"/>
      <c r="AG3914" s="1"/>
    </row>
    <row r="3915" spans="1:33" hidden="1" x14ac:dyDescent="0.25">
      <c r="A3915" s="1">
        <v>6</v>
      </c>
      <c r="B3915" s="1">
        <v>2016</v>
      </c>
      <c r="C3915" s="1">
        <v>35231076</v>
      </c>
      <c r="D3915" s="44" t="s">
        <v>313</v>
      </c>
      <c r="E3915" s="20">
        <v>4.6027200000000004E-2</v>
      </c>
      <c r="F3915" s="20">
        <v>1.60579E-2</v>
      </c>
      <c r="G3915" s="20">
        <v>2.9969300000000004E-2</v>
      </c>
      <c r="H3915" s="20">
        <v>0</v>
      </c>
      <c r="I3915" s="20">
        <v>3.1250000000000001E-4</v>
      </c>
      <c r="J3915" s="20">
        <v>2.46614E-2</v>
      </c>
      <c r="K3915" s="20">
        <v>4.0500000000000002E-5</v>
      </c>
      <c r="L3915" s="20">
        <v>2.1012800000000005E-2</v>
      </c>
      <c r="M3915" s="20">
        <v>1.2055749197916668</v>
      </c>
      <c r="N3915" s="1">
        <v>2</v>
      </c>
      <c r="O3915" s="5">
        <v>20.93</v>
      </c>
      <c r="P3915" s="5">
        <v>79.069999999999993</v>
      </c>
      <c r="Q3915" s="1">
        <v>9</v>
      </c>
      <c r="R3915" s="1">
        <v>34</v>
      </c>
      <c r="S3915" s="6">
        <v>11895.33843</v>
      </c>
      <c r="T3915" s="6">
        <v>1665.3473799999999</v>
      </c>
      <c r="W3915" s="1"/>
      <c r="X3915" s="1"/>
      <c r="Y3915" s="1"/>
      <c r="AC3915" s="1"/>
      <c r="AF3915" s="1"/>
      <c r="AG3915" s="1"/>
    </row>
    <row r="3916" spans="1:33" hidden="1" x14ac:dyDescent="0.25">
      <c r="A3916" s="1">
        <v>14</v>
      </c>
      <c r="B3916" s="1">
        <v>2016</v>
      </c>
      <c r="C3916" s="1">
        <v>352320614</v>
      </c>
      <c r="D3916" s="44" t="s">
        <v>314</v>
      </c>
      <c r="E3916" s="20">
        <v>0.1286767</v>
      </c>
      <c r="F3916" s="20">
        <v>0.12069779999999999</v>
      </c>
      <c r="G3916" s="20">
        <v>7.9789000000000006E-3</v>
      </c>
      <c r="H3916" s="20">
        <v>0.09</v>
      </c>
      <c r="I3916" s="20">
        <v>4.3619999999999996E-3</v>
      </c>
      <c r="J3916" s="20">
        <v>6.0634000000000009E-3</v>
      </c>
      <c r="K3916" s="20">
        <v>0.11330229999999998</v>
      </c>
      <c r="L3916" s="20">
        <v>4.9490000000000003E-3</v>
      </c>
      <c r="M3916" s="20">
        <v>0.12983925727777779</v>
      </c>
      <c r="N3916" s="1">
        <v>10</v>
      </c>
      <c r="O3916" s="5">
        <v>59.57</v>
      </c>
      <c r="P3916" s="5">
        <v>40.43</v>
      </c>
      <c r="Q3916" s="1">
        <v>28</v>
      </c>
      <c r="R3916" s="1">
        <v>19</v>
      </c>
      <c r="S3916" s="6">
        <v>2052.0180220000002</v>
      </c>
      <c r="T3916" s="6">
        <v>0</v>
      </c>
      <c r="W3916" s="1"/>
      <c r="X3916" s="1"/>
      <c r="Y3916" s="1"/>
      <c r="AC3916" s="1"/>
      <c r="AF3916" s="1"/>
      <c r="AG3916" s="1"/>
    </row>
    <row r="3917" spans="1:33" hidden="1" x14ac:dyDescent="0.25">
      <c r="A3917" s="1">
        <v>7</v>
      </c>
      <c r="B3917" s="1">
        <v>2016</v>
      </c>
      <c r="C3917" s="1">
        <v>35233057</v>
      </c>
      <c r="D3917" s="44" t="s">
        <v>315</v>
      </c>
      <c r="E3917" s="20">
        <v>0.22411110000000001</v>
      </c>
      <c r="F3917" s="20">
        <v>0.22411110000000001</v>
      </c>
      <c r="G3917" s="20">
        <v>0</v>
      </c>
      <c r="H3917" s="20">
        <v>0</v>
      </c>
      <c r="I3917" s="20">
        <v>0.22411110000000001</v>
      </c>
      <c r="J3917" s="20">
        <v>0</v>
      </c>
      <c r="K3917" s="20">
        <v>0</v>
      </c>
      <c r="L3917" s="20">
        <v>0</v>
      </c>
      <c r="M3917" s="20">
        <v>0</v>
      </c>
      <c r="N3917" s="1">
        <v>1</v>
      </c>
      <c r="O3917" s="5">
        <v>100</v>
      </c>
      <c r="P3917" s="5">
        <v>0</v>
      </c>
      <c r="Q3917" s="1">
        <v>1</v>
      </c>
      <c r="R3917" s="1">
        <v>0</v>
      </c>
      <c r="S3917" s="6"/>
      <c r="T3917" s="6"/>
      <c r="W3917" s="1"/>
      <c r="X3917" s="1"/>
      <c r="Y3917" s="1"/>
      <c r="AC3917" s="1"/>
      <c r="AF3917" s="1"/>
      <c r="AG3917" s="1"/>
    </row>
    <row r="3918" spans="1:33" hidden="1" x14ac:dyDescent="0.25">
      <c r="A3918" s="1">
        <v>11</v>
      </c>
      <c r="B3918" s="1">
        <v>2016</v>
      </c>
      <c r="C3918" s="1">
        <v>352330511</v>
      </c>
      <c r="D3918" s="44" t="s">
        <v>315</v>
      </c>
      <c r="E3918" s="20">
        <v>3.9546000000000005E-2</v>
      </c>
      <c r="F3918" s="20">
        <v>3.9176800000000005E-2</v>
      </c>
      <c r="G3918" s="20">
        <v>3.6920000000000003E-4</v>
      </c>
      <c r="H3918" s="20">
        <v>0</v>
      </c>
      <c r="I3918" s="20">
        <v>2.2339299999999999E-2</v>
      </c>
      <c r="J3918" s="20">
        <v>0</v>
      </c>
      <c r="K3918" s="20">
        <v>1.7153700000000004E-2</v>
      </c>
      <c r="L3918" s="20">
        <v>5.3000000000000001E-5</v>
      </c>
      <c r="M3918" s="20">
        <v>1.6671509895833336E-2</v>
      </c>
      <c r="N3918" s="1">
        <v>18</v>
      </c>
      <c r="O3918" s="5">
        <v>77.78</v>
      </c>
      <c r="P3918" s="5">
        <v>22.22</v>
      </c>
      <c r="Q3918" s="1">
        <v>7</v>
      </c>
      <c r="R3918" s="1">
        <v>2</v>
      </c>
      <c r="S3918" s="6">
        <v>213.5661972</v>
      </c>
      <c r="T3918" s="6">
        <v>210.5762704</v>
      </c>
      <c r="W3918" s="1"/>
      <c r="X3918" s="1"/>
      <c r="Y3918" s="1"/>
      <c r="AC3918" s="1"/>
      <c r="AF3918" s="1"/>
      <c r="AG3918" s="1"/>
    </row>
    <row r="3919" spans="1:33" hidden="1" x14ac:dyDescent="0.25">
      <c r="A3919" s="1">
        <v>5</v>
      </c>
      <c r="B3919" s="1">
        <v>2016</v>
      </c>
      <c r="C3919" s="1">
        <v>35234045</v>
      </c>
      <c r="D3919" s="44" t="s">
        <v>316</v>
      </c>
      <c r="E3919" s="20">
        <v>1.7971812</v>
      </c>
      <c r="F3919" s="20">
        <v>1.7447153</v>
      </c>
      <c r="G3919" s="20">
        <v>5.2465899999999996E-2</v>
      </c>
      <c r="H3919" s="20">
        <v>0</v>
      </c>
      <c r="I3919" s="20">
        <v>1.5307917</v>
      </c>
      <c r="J3919" s="20">
        <v>0.12338779999999995</v>
      </c>
      <c r="K3919" s="20">
        <v>3.1169099999999998E-2</v>
      </c>
      <c r="L3919" s="20">
        <v>0.1118326</v>
      </c>
      <c r="M3919" s="20">
        <v>0.29562391414351857</v>
      </c>
      <c r="N3919" s="1">
        <v>108</v>
      </c>
      <c r="O3919" s="5">
        <v>21.33</v>
      </c>
      <c r="P3919" s="5">
        <v>78.67</v>
      </c>
      <c r="Q3919" s="1">
        <v>45</v>
      </c>
      <c r="R3919" s="1">
        <v>166</v>
      </c>
      <c r="S3919" s="6">
        <v>4828.8267980000001</v>
      </c>
      <c r="T3919" s="6">
        <v>4828.8267980000001</v>
      </c>
      <c r="W3919" s="1"/>
      <c r="X3919" s="1"/>
      <c r="Y3919" s="1"/>
      <c r="AC3919" s="1"/>
      <c r="AF3919" s="1"/>
      <c r="AG3919" s="1"/>
    </row>
    <row r="3920" spans="1:33" hidden="1" x14ac:dyDescent="0.25">
      <c r="A3920" s="1">
        <v>14</v>
      </c>
      <c r="B3920" s="1">
        <v>2016</v>
      </c>
      <c r="C3920" s="1">
        <v>352350314</v>
      </c>
      <c r="D3920" s="44" t="s">
        <v>317</v>
      </c>
      <c r="E3920" s="20">
        <v>0</v>
      </c>
      <c r="F3920" s="20">
        <v>0</v>
      </c>
      <c r="G3920" s="20">
        <v>0</v>
      </c>
      <c r="H3920" s="20">
        <v>0.06</v>
      </c>
      <c r="I3920" s="20">
        <v>0</v>
      </c>
      <c r="J3920" s="20">
        <v>0</v>
      </c>
      <c r="K3920" s="20">
        <v>0</v>
      </c>
      <c r="L3920" s="20">
        <v>0</v>
      </c>
      <c r="M3920" s="20">
        <v>0</v>
      </c>
      <c r="N3920" s="1">
        <v>2</v>
      </c>
      <c r="O3920" s="5">
        <v>0</v>
      </c>
      <c r="P3920" s="5">
        <v>0</v>
      </c>
      <c r="Q3920" s="1">
        <v>0</v>
      </c>
      <c r="R3920" s="1">
        <v>0</v>
      </c>
      <c r="S3920" s="6"/>
      <c r="T3920" s="6"/>
      <c r="W3920" s="1"/>
      <c r="X3920" s="1"/>
      <c r="Y3920" s="1"/>
      <c r="AC3920" s="1"/>
      <c r="AF3920" s="1"/>
      <c r="AG3920" s="1"/>
    </row>
    <row r="3921" spans="1:33" hidden="1" x14ac:dyDescent="0.25">
      <c r="A3921" s="1">
        <v>17</v>
      </c>
      <c r="B3921" s="1">
        <v>2016</v>
      </c>
      <c r="C3921" s="1">
        <v>352350317</v>
      </c>
      <c r="D3921" s="44" t="s">
        <v>317</v>
      </c>
      <c r="E3921" s="20">
        <v>0.21974340000000003</v>
      </c>
      <c r="F3921" s="20">
        <v>0.20752380000000004</v>
      </c>
      <c r="G3921" s="20">
        <v>1.2219599999999999E-2</v>
      </c>
      <c r="H3921" s="20">
        <v>0</v>
      </c>
      <c r="I3921" s="20">
        <v>5.2325099999999999E-2</v>
      </c>
      <c r="J3921" s="20">
        <v>4.2303000000000002E-3</v>
      </c>
      <c r="K3921" s="20">
        <v>0.16253220000000002</v>
      </c>
      <c r="L3921" s="20">
        <v>6.558E-4</v>
      </c>
      <c r="M3921" s="20">
        <v>4.8338942185185182E-2</v>
      </c>
      <c r="N3921" s="1">
        <v>6</v>
      </c>
      <c r="O3921" s="5">
        <v>51.85</v>
      </c>
      <c r="P3921" s="5">
        <v>48.15</v>
      </c>
      <c r="Q3921" s="1">
        <v>14</v>
      </c>
      <c r="R3921" s="1">
        <v>13</v>
      </c>
      <c r="S3921" s="6">
        <v>794.08486230000005</v>
      </c>
      <c r="T3921" s="6">
        <v>794.08486230000005</v>
      </c>
      <c r="W3921" s="1"/>
      <c r="X3921" s="1"/>
      <c r="Y3921" s="1"/>
      <c r="AC3921" s="1"/>
      <c r="AF3921" s="1"/>
      <c r="AG3921" s="1"/>
    </row>
    <row r="3922" spans="1:33" hidden="1" x14ac:dyDescent="0.25">
      <c r="A3922" s="1">
        <v>5</v>
      </c>
      <c r="B3922" s="1">
        <v>2016</v>
      </c>
      <c r="C3922" s="1">
        <v>35236025</v>
      </c>
      <c r="D3922" s="44" t="s">
        <v>318</v>
      </c>
      <c r="E3922" s="20">
        <v>4.3404100000000001E-2</v>
      </c>
      <c r="F3922" s="20">
        <v>2.5554800000000003E-2</v>
      </c>
      <c r="G3922" s="20">
        <v>1.7849300000000002E-2</v>
      </c>
      <c r="H3922" s="20">
        <v>0</v>
      </c>
      <c r="I3922" s="20">
        <v>1.33565E-2</v>
      </c>
      <c r="J3922" s="20">
        <v>1.6668E-3</v>
      </c>
      <c r="K3922" s="20">
        <v>2.7877299999999997E-2</v>
      </c>
      <c r="L3922" s="20">
        <v>5.0349999999999993E-4</v>
      </c>
      <c r="M3922" s="20">
        <v>0</v>
      </c>
      <c r="N3922" s="1">
        <v>22</v>
      </c>
      <c r="O3922" s="5">
        <v>35</v>
      </c>
      <c r="P3922" s="5">
        <v>65</v>
      </c>
      <c r="Q3922" s="1">
        <v>7</v>
      </c>
      <c r="R3922" s="1">
        <v>13</v>
      </c>
      <c r="S3922" s="6"/>
      <c r="T3922" s="6"/>
      <c r="W3922" s="1"/>
      <c r="X3922" s="1"/>
      <c r="Y3922" s="1"/>
      <c r="AC3922" s="1"/>
      <c r="AF3922" s="1"/>
      <c r="AG3922" s="1"/>
    </row>
    <row r="3923" spans="1:33" hidden="1" x14ac:dyDescent="0.25">
      <c r="A3923" s="1">
        <v>13</v>
      </c>
      <c r="B3923" s="1">
        <v>2016</v>
      </c>
      <c r="C3923" s="1">
        <v>352360213</v>
      </c>
      <c r="D3923" s="44" t="s">
        <v>318</v>
      </c>
      <c r="E3923" s="20">
        <v>0.30887909999999996</v>
      </c>
      <c r="F3923" s="20">
        <v>0.1169287</v>
      </c>
      <c r="G3923" s="20">
        <v>0.19195039999999999</v>
      </c>
      <c r="H3923" s="20">
        <v>0</v>
      </c>
      <c r="I3923" s="20">
        <v>0.1051851</v>
      </c>
      <c r="J3923" s="20">
        <v>9.2592999999999998E-3</v>
      </c>
      <c r="K3923" s="20">
        <v>0.17247180000000001</v>
      </c>
      <c r="L3923" s="20">
        <v>2.19629E-2</v>
      </c>
      <c r="M3923" s="20">
        <v>3.8594230875000003E-2</v>
      </c>
      <c r="N3923" s="1">
        <v>3</v>
      </c>
      <c r="O3923" s="5">
        <v>18.75</v>
      </c>
      <c r="P3923" s="5">
        <v>81.25</v>
      </c>
      <c r="Q3923" s="1">
        <v>9</v>
      </c>
      <c r="R3923" s="1">
        <v>39</v>
      </c>
      <c r="S3923" s="6">
        <v>846.28800000000001</v>
      </c>
      <c r="T3923" s="6">
        <v>846.28800000000001</v>
      </c>
      <c r="W3923" s="1"/>
      <c r="X3923" s="1"/>
      <c r="Y3923" s="1"/>
      <c r="AC3923" s="1"/>
      <c r="AF3923" s="1"/>
      <c r="AG3923" s="1"/>
    </row>
    <row r="3924" spans="1:33" hidden="1" x14ac:dyDescent="0.25">
      <c r="A3924" s="1">
        <v>8</v>
      </c>
      <c r="B3924" s="1">
        <v>2016</v>
      </c>
      <c r="C3924" s="1">
        <v>35237018</v>
      </c>
      <c r="D3924" s="44" t="s">
        <v>319</v>
      </c>
      <c r="E3924" s="20">
        <v>0.13223219999999999</v>
      </c>
      <c r="F3924" s="20">
        <v>0.11548259999999999</v>
      </c>
      <c r="G3924" s="20">
        <v>1.67496E-2</v>
      </c>
      <c r="H3924" s="20">
        <v>0</v>
      </c>
      <c r="I3924" s="20">
        <v>1.5117599999999998E-2</v>
      </c>
      <c r="J3924" s="20">
        <v>0</v>
      </c>
      <c r="K3924" s="20">
        <v>0.10657989999999998</v>
      </c>
      <c r="L3924" s="20">
        <v>1.0534699999999999E-2</v>
      </c>
      <c r="M3924" s="20">
        <v>1.3807522916666669E-2</v>
      </c>
      <c r="N3924" s="1">
        <v>3</v>
      </c>
      <c r="O3924" s="5">
        <v>72.73</v>
      </c>
      <c r="P3924" s="5">
        <v>27.27</v>
      </c>
      <c r="Q3924" s="1">
        <v>16</v>
      </c>
      <c r="R3924" s="1">
        <v>6</v>
      </c>
      <c r="S3924" s="6">
        <v>274.6344272</v>
      </c>
      <c r="T3924" s="6">
        <v>274.6344272</v>
      </c>
      <c r="W3924" s="1"/>
      <c r="X3924" s="1"/>
      <c r="Y3924" s="1"/>
      <c r="AC3924" s="1"/>
      <c r="AF3924" s="1"/>
      <c r="AG3924" s="1"/>
    </row>
    <row r="3925" spans="1:33" hidden="1" x14ac:dyDescent="0.25">
      <c r="A3925" s="1">
        <v>4</v>
      </c>
      <c r="B3925" s="1">
        <v>2016</v>
      </c>
      <c r="C3925" s="1">
        <v>35238004</v>
      </c>
      <c r="D3925" s="44" t="s">
        <v>320</v>
      </c>
      <c r="E3925" s="20">
        <v>0.41555120000000006</v>
      </c>
      <c r="F3925" s="20">
        <v>0.41484430000000005</v>
      </c>
      <c r="G3925" s="20">
        <v>7.0690000000000011E-4</v>
      </c>
      <c r="H3925" s="20">
        <v>0</v>
      </c>
      <c r="I3925" s="20">
        <v>1.9377800000000001E-2</v>
      </c>
      <c r="J3925" s="20">
        <v>3.3330000000000002E-4</v>
      </c>
      <c r="K3925" s="20">
        <v>0.38291600000000003</v>
      </c>
      <c r="L3925" s="20">
        <v>1.2924100000000001E-2</v>
      </c>
      <c r="M3925" s="20">
        <v>1.7067950000000002E-2</v>
      </c>
      <c r="N3925" s="1">
        <v>21</v>
      </c>
      <c r="O3925" s="5">
        <v>86.76</v>
      </c>
      <c r="P3925" s="5">
        <v>13.24</v>
      </c>
      <c r="Q3925" s="1">
        <v>59</v>
      </c>
      <c r="R3925" s="1">
        <v>9</v>
      </c>
      <c r="S3925" s="6">
        <v>323.32582330000002</v>
      </c>
      <c r="T3925" s="6">
        <v>323.32582330000002</v>
      </c>
      <c r="W3925" s="1"/>
      <c r="X3925" s="1"/>
      <c r="Y3925" s="1"/>
      <c r="AC3925" s="1"/>
      <c r="AF3925" s="1"/>
      <c r="AG3925" s="1"/>
    </row>
    <row r="3926" spans="1:33" hidden="1" x14ac:dyDescent="0.25">
      <c r="A3926" s="1">
        <v>5</v>
      </c>
      <c r="B3926" s="1">
        <v>2016</v>
      </c>
      <c r="C3926" s="1">
        <v>35239095</v>
      </c>
      <c r="D3926" s="44" t="s">
        <v>321</v>
      </c>
      <c r="E3926" s="20">
        <v>2.8469999999999998E-4</v>
      </c>
      <c r="F3926" s="20">
        <v>0</v>
      </c>
      <c r="G3926" s="20">
        <v>2.8469999999999998E-4</v>
      </c>
      <c r="H3926" s="20">
        <v>0</v>
      </c>
      <c r="I3926" s="20">
        <v>0</v>
      </c>
      <c r="J3926" s="20">
        <v>0</v>
      </c>
      <c r="K3926" s="20">
        <v>0</v>
      </c>
      <c r="L3926" s="20">
        <v>2.8469999999999998E-4</v>
      </c>
      <c r="M3926" s="20">
        <v>0</v>
      </c>
      <c r="N3926" s="1">
        <v>8</v>
      </c>
      <c r="O3926" s="5">
        <v>0</v>
      </c>
      <c r="P3926" s="5">
        <v>100</v>
      </c>
      <c r="Q3926" s="1">
        <v>0</v>
      </c>
      <c r="R3926" s="1">
        <v>3</v>
      </c>
      <c r="S3926" s="6"/>
      <c r="T3926" s="6"/>
      <c r="W3926" s="1"/>
      <c r="X3926" s="1"/>
      <c r="Y3926" s="1"/>
      <c r="AC3926" s="1"/>
      <c r="AF3926" s="1"/>
      <c r="AG3926" s="1"/>
    </row>
    <row r="3927" spans="1:33" hidden="1" x14ac:dyDescent="0.25">
      <c r="A3927" s="1">
        <v>10</v>
      </c>
      <c r="B3927" s="1">
        <v>2016</v>
      </c>
      <c r="C3927" s="1">
        <v>352390910</v>
      </c>
      <c r="D3927" s="44" t="s">
        <v>321</v>
      </c>
      <c r="E3927" s="20">
        <v>1.6039923999999997</v>
      </c>
      <c r="F3927" s="20">
        <v>1.3005837</v>
      </c>
      <c r="G3927" s="20">
        <v>0.3034086999999997</v>
      </c>
      <c r="H3927" s="20">
        <v>0</v>
      </c>
      <c r="I3927" s="20">
        <v>1.0513310999999999</v>
      </c>
      <c r="J3927" s="20">
        <v>0.19600589999999998</v>
      </c>
      <c r="K3927" s="20">
        <v>5.5631400000000004E-2</v>
      </c>
      <c r="L3927" s="20">
        <v>0.30102399999999974</v>
      </c>
      <c r="M3927" s="20">
        <v>0.53398592329282413</v>
      </c>
      <c r="N3927" s="1">
        <v>199</v>
      </c>
      <c r="O3927" s="5">
        <v>15.9</v>
      </c>
      <c r="P3927" s="5">
        <v>84.1</v>
      </c>
      <c r="Q3927" s="1">
        <v>76</v>
      </c>
      <c r="R3927" s="1">
        <v>402</v>
      </c>
      <c r="S3927" s="6">
        <v>8352.6811199999993</v>
      </c>
      <c r="T3927" s="6">
        <v>6180.9840290000002</v>
      </c>
      <c r="W3927" s="1"/>
      <c r="X3927" s="1"/>
      <c r="Y3927" s="1"/>
      <c r="AC3927" s="1"/>
      <c r="AF3927" s="1"/>
      <c r="AG3927" s="1"/>
    </row>
    <row r="3928" spans="1:33" hidden="1" x14ac:dyDescent="0.25">
      <c r="A3928" s="1">
        <v>5</v>
      </c>
      <c r="B3928" s="1">
        <v>2016</v>
      </c>
      <c r="C3928" s="1">
        <v>35240065</v>
      </c>
      <c r="D3928" s="44" t="s">
        <v>322</v>
      </c>
      <c r="E3928" s="20">
        <v>0.19307779999999999</v>
      </c>
      <c r="F3928" s="20">
        <v>0.13968720000000001</v>
      </c>
      <c r="G3928" s="20">
        <v>5.3390599999999989E-2</v>
      </c>
      <c r="H3928" s="20">
        <v>0</v>
      </c>
      <c r="I3928" s="20">
        <v>7.3833300000000004E-2</v>
      </c>
      <c r="J3928" s="20">
        <v>2.3138699999999998E-2</v>
      </c>
      <c r="K3928" s="20">
        <v>3.0626900000000006E-2</v>
      </c>
      <c r="L3928" s="20">
        <v>6.5478899999999979E-2</v>
      </c>
      <c r="M3928" s="20">
        <v>0.12649440379629628</v>
      </c>
      <c r="N3928" s="1">
        <v>43</v>
      </c>
      <c r="O3928" s="5">
        <v>13.82</v>
      </c>
      <c r="P3928" s="5">
        <v>86.18</v>
      </c>
      <c r="Q3928" s="1">
        <v>21</v>
      </c>
      <c r="R3928" s="1">
        <v>131</v>
      </c>
      <c r="S3928" s="6">
        <v>1878.2542249999999</v>
      </c>
      <c r="T3928" s="6">
        <v>1878.2542249999999</v>
      </c>
      <c r="W3928" s="1"/>
      <c r="X3928" s="1"/>
      <c r="Y3928" s="1"/>
      <c r="AC3928" s="1"/>
      <c r="AF3928" s="1"/>
      <c r="AG3928" s="1"/>
    </row>
    <row r="3929" spans="1:33" hidden="1" x14ac:dyDescent="0.25">
      <c r="A3929" s="1">
        <v>8</v>
      </c>
      <c r="B3929" s="1">
        <v>2016</v>
      </c>
      <c r="C3929" s="1">
        <v>35241058</v>
      </c>
      <c r="D3929" s="44" t="s">
        <v>323</v>
      </c>
      <c r="E3929" s="20">
        <v>0.25570229999999999</v>
      </c>
      <c r="F3929" s="20">
        <v>0.24775839999999999</v>
      </c>
      <c r="G3929" s="20">
        <v>7.9439000000000003E-3</v>
      </c>
      <c r="H3929" s="20">
        <v>0</v>
      </c>
      <c r="I3929" s="20">
        <v>0.21299999999999999</v>
      </c>
      <c r="J3929" s="20">
        <v>3.0840000000000004E-3</v>
      </c>
      <c r="K3929" s="20">
        <v>3.4304000000000001E-2</v>
      </c>
      <c r="L3929" s="20">
        <v>5.314300000000001E-3</v>
      </c>
      <c r="M3929" s="20">
        <v>0.12080953703703703</v>
      </c>
      <c r="N3929" s="1">
        <v>6</v>
      </c>
      <c r="O3929" s="5">
        <v>41.3</v>
      </c>
      <c r="P3929" s="5">
        <v>58.7</v>
      </c>
      <c r="Q3929" s="1">
        <v>19</v>
      </c>
      <c r="R3929" s="1">
        <v>27</v>
      </c>
      <c r="S3929" s="6">
        <v>2094.8760000000002</v>
      </c>
      <c r="T3929" s="6">
        <v>2094.8760000000002</v>
      </c>
      <c r="W3929" s="1"/>
      <c r="X3929" s="1"/>
      <c r="Y3929" s="1"/>
      <c r="AC3929" s="1"/>
      <c r="AF3929" s="1"/>
      <c r="AG3929" s="1"/>
    </row>
    <row r="3930" spans="1:33" hidden="1" x14ac:dyDescent="0.25">
      <c r="A3930" s="1">
        <v>12</v>
      </c>
      <c r="B3930" s="1">
        <v>2016</v>
      </c>
      <c r="C3930" s="1">
        <v>352420412</v>
      </c>
      <c r="D3930" s="44" t="s">
        <v>324</v>
      </c>
      <c r="E3930" s="20">
        <v>0.57913859999999995</v>
      </c>
      <c r="F3930" s="20">
        <v>0.55627629999999995</v>
      </c>
      <c r="G3930" s="20">
        <v>2.2862299999999999E-2</v>
      </c>
      <c r="H3930" s="20">
        <v>0.04</v>
      </c>
      <c r="I3930" s="20">
        <v>1.65509E-2</v>
      </c>
      <c r="J3930" s="20">
        <v>6.1319499999999999E-2</v>
      </c>
      <c r="K3930" s="20">
        <v>0.50072070000000002</v>
      </c>
      <c r="L3930" s="20">
        <v>5.4750000000000003E-4</v>
      </c>
      <c r="M3930" s="20">
        <v>1.390647890625E-2</v>
      </c>
      <c r="N3930" s="1">
        <v>7</v>
      </c>
      <c r="O3930" s="5">
        <v>70</v>
      </c>
      <c r="P3930" s="5">
        <v>30</v>
      </c>
      <c r="Q3930" s="1">
        <v>21</v>
      </c>
      <c r="R3930" s="1">
        <v>9</v>
      </c>
      <c r="S3930" s="6">
        <v>303.92416630000002</v>
      </c>
      <c r="T3930" s="6">
        <v>303.92416630000002</v>
      </c>
      <c r="W3930" s="1"/>
      <c r="X3930" s="1"/>
      <c r="Y3930" s="1"/>
      <c r="AC3930" s="1"/>
      <c r="AF3930" s="1"/>
      <c r="AG3930" s="1"/>
    </row>
    <row r="3931" spans="1:33" hidden="1" x14ac:dyDescent="0.25">
      <c r="A3931" s="1">
        <v>9</v>
      </c>
      <c r="B3931" s="1">
        <v>2016</v>
      </c>
      <c r="C3931" s="1">
        <v>35243039</v>
      </c>
      <c r="D3931" s="44" t="s">
        <v>325</v>
      </c>
      <c r="E3931" s="20">
        <v>1.3098430999999999</v>
      </c>
      <c r="F3931" s="20">
        <v>1.1923899999999998</v>
      </c>
      <c r="G3931" s="20">
        <v>0.11745309999999999</v>
      </c>
      <c r="H3931" s="20">
        <v>0.06</v>
      </c>
      <c r="I3931" s="20">
        <v>0.38176019999999994</v>
      </c>
      <c r="J3931" s="20">
        <v>0.41832330000000001</v>
      </c>
      <c r="K3931" s="20">
        <v>0.47795410000000005</v>
      </c>
      <c r="L3931" s="20">
        <v>3.1805500000000007E-2</v>
      </c>
      <c r="M3931" s="20">
        <v>0.21977732587962967</v>
      </c>
      <c r="N3931" s="1">
        <v>11</v>
      </c>
      <c r="O3931" s="5">
        <v>44.76</v>
      </c>
      <c r="P3931" s="5">
        <v>55.24</v>
      </c>
      <c r="Q3931" s="1">
        <v>47</v>
      </c>
      <c r="R3931" s="1">
        <v>58</v>
      </c>
      <c r="S3931" s="6">
        <v>3992.0039999999999</v>
      </c>
      <c r="T3931" s="6">
        <v>3952.0839599999999</v>
      </c>
      <c r="W3931" s="1"/>
      <c r="X3931" s="1"/>
      <c r="Y3931" s="1"/>
      <c r="AC3931" s="1"/>
      <c r="AF3931" s="1"/>
      <c r="AG3931" s="1"/>
    </row>
    <row r="3932" spans="1:33" hidden="1" x14ac:dyDescent="0.25">
      <c r="A3932" s="1">
        <v>2</v>
      </c>
      <c r="B3932" s="1">
        <v>2016</v>
      </c>
      <c r="C3932" s="1">
        <v>35244022</v>
      </c>
      <c r="D3932" s="44" t="s">
        <v>326</v>
      </c>
      <c r="E3932" s="20">
        <v>1.7871249</v>
      </c>
      <c r="F3932" s="20">
        <v>1.4237994999999999</v>
      </c>
      <c r="G3932" s="20">
        <v>0.36332540000000013</v>
      </c>
      <c r="H3932" s="20">
        <v>2.25</v>
      </c>
      <c r="I3932" s="20">
        <v>2.3611099999999999E-2</v>
      </c>
      <c r="J3932" s="20">
        <v>1.7072295000000004</v>
      </c>
      <c r="K3932" s="20">
        <v>1.8592000000000001E-2</v>
      </c>
      <c r="L3932" s="20">
        <v>3.7692300000000005E-2</v>
      </c>
      <c r="M3932" s="20">
        <v>0.77048464548611106</v>
      </c>
      <c r="N3932" s="1">
        <v>82</v>
      </c>
      <c r="O3932" s="5">
        <v>16.07</v>
      </c>
      <c r="P3932" s="5">
        <v>83.93</v>
      </c>
      <c r="Q3932" s="1">
        <v>27</v>
      </c>
      <c r="R3932" s="1">
        <v>141</v>
      </c>
      <c r="S3932" s="6">
        <v>11302.61364</v>
      </c>
      <c r="T3932" s="6">
        <v>7301.4884110000003</v>
      </c>
      <c r="W3932" s="1"/>
      <c r="X3932" s="1"/>
      <c r="Y3932" s="1"/>
      <c r="AC3932" s="1"/>
      <c r="AF3932" s="1"/>
      <c r="AG3932" s="1"/>
    </row>
    <row r="3933" spans="1:33" hidden="1" x14ac:dyDescent="0.25">
      <c r="A3933" s="1">
        <v>16</v>
      </c>
      <c r="B3933" s="1">
        <v>2016</v>
      </c>
      <c r="C3933" s="1">
        <v>352450116</v>
      </c>
      <c r="D3933" s="44" t="s">
        <v>327</v>
      </c>
      <c r="E3933" s="20">
        <v>2.9007499999999999E-2</v>
      </c>
      <c r="F3933" s="20">
        <v>1.6949599999999999E-2</v>
      </c>
      <c r="G3933" s="20">
        <v>1.20579E-2</v>
      </c>
      <c r="H3933" s="20">
        <v>0</v>
      </c>
      <c r="I3933" s="20">
        <v>9.5486000000000008E-3</v>
      </c>
      <c r="J3933" s="20">
        <v>2.8919999999999998E-4</v>
      </c>
      <c r="K3933" s="20">
        <v>1.6949599999999999E-2</v>
      </c>
      <c r="L3933" s="20">
        <v>2.2201E-3</v>
      </c>
      <c r="M3933" s="20">
        <v>1.4772933333333335E-2</v>
      </c>
      <c r="N3933" s="1">
        <v>0</v>
      </c>
      <c r="O3933" s="5">
        <v>12.5</v>
      </c>
      <c r="P3933" s="5">
        <v>87.5</v>
      </c>
      <c r="Q3933" s="1">
        <v>2</v>
      </c>
      <c r="R3933" s="1">
        <v>14</v>
      </c>
      <c r="S3933" s="6">
        <v>291.94830000000002</v>
      </c>
      <c r="T3933" s="6">
        <v>291.94830000000002</v>
      </c>
      <c r="W3933" s="1"/>
      <c r="X3933" s="1"/>
      <c r="Y3933" s="1"/>
      <c r="AC3933" s="1"/>
      <c r="AF3933" s="1"/>
      <c r="AG3933" s="1"/>
    </row>
    <row r="3934" spans="1:33" hidden="1" x14ac:dyDescent="0.25">
      <c r="A3934" s="1">
        <v>11</v>
      </c>
      <c r="B3934" s="1">
        <v>2016</v>
      </c>
      <c r="C3934" s="1">
        <v>352460011</v>
      </c>
      <c r="D3934" s="44" t="s">
        <v>328</v>
      </c>
      <c r="E3934" s="20">
        <v>8.4524599999999964E-2</v>
      </c>
      <c r="F3934" s="20">
        <v>8.004039999999997E-2</v>
      </c>
      <c r="G3934" s="20">
        <v>4.4841999999999998E-3</v>
      </c>
      <c r="H3934" s="20">
        <v>0</v>
      </c>
      <c r="I3934" s="20">
        <v>0</v>
      </c>
      <c r="J3934" s="20">
        <v>1.8580000000000001E-3</v>
      </c>
      <c r="K3934" s="20">
        <v>6.9242399999999982E-2</v>
      </c>
      <c r="L3934" s="20">
        <v>1.3424200000000001E-2</v>
      </c>
      <c r="M3934" s="20">
        <v>3.368293508680556E-2</v>
      </c>
      <c r="N3934" s="1">
        <v>37</v>
      </c>
      <c r="O3934" s="5">
        <v>62.07</v>
      </c>
      <c r="P3934" s="5">
        <v>37.93</v>
      </c>
      <c r="Q3934" s="1">
        <v>18</v>
      </c>
      <c r="R3934" s="1">
        <v>11</v>
      </c>
      <c r="S3934" s="6">
        <v>489.41448869999999</v>
      </c>
      <c r="T3934" s="6">
        <v>446.8354281</v>
      </c>
      <c r="W3934" s="1"/>
      <c r="X3934" s="1"/>
      <c r="Y3934" s="1"/>
      <c r="AC3934" s="1"/>
      <c r="AF3934" s="1"/>
      <c r="AG3934" s="1"/>
    </row>
    <row r="3935" spans="1:33" hidden="1" x14ac:dyDescent="0.25">
      <c r="A3935" s="1">
        <v>5</v>
      </c>
      <c r="B3935" s="1">
        <v>2016</v>
      </c>
      <c r="C3935" s="1">
        <v>35247095</v>
      </c>
      <c r="D3935" s="44" t="s">
        <v>329</v>
      </c>
      <c r="E3935" s="20">
        <v>3.3662103999999999</v>
      </c>
      <c r="F3935" s="20">
        <v>3.3242853999999999</v>
      </c>
      <c r="G3935" s="20">
        <v>4.192499999999999E-2</v>
      </c>
      <c r="H3935" s="20">
        <v>0</v>
      </c>
      <c r="I3935" s="20">
        <v>0.3361574</v>
      </c>
      <c r="J3935" s="20">
        <v>2.9890001999999991</v>
      </c>
      <c r="K3935" s="20">
        <v>2.5582699999999996E-2</v>
      </c>
      <c r="L3935" s="20">
        <v>1.5470100000000007E-2</v>
      </c>
      <c r="M3935" s="20">
        <v>0.14886885605555558</v>
      </c>
      <c r="N3935" s="1">
        <v>31</v>
      </c>
      <c r="O3935" s="5">
        <v>15.65</v>
      </c>
      <c r="P3935" s="5">
        <v>84.35</v>
      </c>
      <c r="Q3935" s="1">
        <v>18</v>
      </c>
      <c r="R3935" s="1">
        <v>97</v>
      </c>
      <c r="S3935" s="6">
        <v>2671.7299200000002</v>
      </c>
      <c r="T3935" s="6">
        <v>1612.389007</v>
      </c>
      <c r="W3935" s="1"/>
      <c r="X3935" s="1"/>
      <c r="Y3935" s="1"/>
      <c r="AC3935" s="1"/>
      <c r="AF3935" s="1"/>
      <c r="AG3935" s="1"/>
    </row>
    <row r="3936" spans="1:33" hidden="1" x14ac:dyDescent="0.25">
      <c r="A3936" s="1">
        <v>15</v>
      </c>
      <c r="B3936" s="1">
        <v>2016</v>
      </c>
      <c r="C3936" s="1">
        <v>352480815</v>
      </c>
      <c r="D3936" s="44" t="s">
        <v>330</v>
      </c>
      <c r="E3936" s="20">
        <v>5.1928000000000002E-2</v>
      </c>
      <c r="F3936" s="20">
        <v>4.4000700000000004E-2</v>
      </c>
      <c r="G3936" s="20">
        <v>7.9273E-3</v>
      </c>
      <c r="H3936" s="20">
        <v>0</v>
      </c>
      <c r="I3936" s="20">
        <v>0</v>
      </c>
      <c r="J3936" s="20">
        <v>3.6227000000000004E-3</v>
      </c>
      <c r="K3936" s="20">
        <v>4.4020400000000008E-2</v>
      </c>
      <c r="L3936" s="20">
        <v>4.2848999999999995E-3</v>
      </c>
      <c r="M3936" s="20">
        <v>0</v>
      </c>
      <c r="N3936" s="1">
        <v>4</v>
      </c>
      <c r="O3936" s="5">
        <v>83.02</v>
      </c>
      <c r="P3936" s="5">
        <v>16.98</v>
      </c>
      <c r="Q3936" s="1">
        <v>44</v>
      </c>
      <c r="R3936" s="1">
        <v>9</v>
      </c>
      <c r="S3936" s="6"/>
      <c r="T3936" s="6"/>
      <c r="W3936" s="1"/>
      <c r="X3936" s="1"/>
      <c r="Y3936" s="1"/>
      <c r="AC3936" s="1"/>
      <c r="AF3936" s="1"/>
      <c r="AG3936" s="1"/>
    </row>
    <row r="3937" spans="1:33" hidden="1" x14ac:dyDescent="0.25">
      <c r="A3937" s="1">
        <v>18</v>
      </c>
      <c r="B3937" s="1">
        <v>2016</v>
      </c>
      <c r="C3937" s="1">
        <v>352480818</v>
      </c>
      <c r="D3937" s="44" t="s">
        <v>330</v>
      </c>
      <c r="E3937" s="20">
        <v>0.21712549999999997</v>
      </c>
      <c r="F3937" s="20">
        <v>9.5113000000000055E-3</v>
      </c>
      <c r="G3937" s="20">
        <v>0.20761419999999997</v>
      </c>
      <c r="H3937" s="20">
        <v>0</v>
      </c>
      <c r="I3937" s="20">
        <v>0.1760486</v>
      </c>
      <c r="J3937" s="20">
        <v>1.93177E-2</v>
      </c>
      <c r="K3937" s="20">
        <v>1.8215599999999995E-2</v>
      </c>
      <c r="L3937" s="20">
        <v>3.5436E-3</v>
      </c>
      <c r="M3937" s="20">
        <v>0.1416541724791667</v>
      </c>
      <c r="N3937" s="1">
        <v>7</v>
      </c>
      <c r="O3937" s="5">
        <v>37.840000000000003</v>
      </c>
      <c r="P3937" s="5">
        <v>62.16</v>
      </c>
      <c r="Q3937" s="1">
        <v>42</v>
      </c>
      <c r="R3937" s="1">
        <v>69</v>
      </c>
      <c r="S3937" s="6">
        <v>2428.3599770000001</v>
      </c>
      <c r="T3937" s="6">
        <v>2428.3599770000001</v>
      </c>
      <c r="W3937" s="1"/>
      <c r="X3937" s="1"/>
      <c r="Y3937" s="1"/>
      <c r="AC3937" s="1"/>
      <c r="AF3937" s="1"/>
      <c r="AG3937" s="1"/>
    </row>
    <row r="3938" spans="1:33" hidden="1" x14ac:dyDescent="0.25">
      <c r="A3938" s="1">
        <v>2</v>
      </c>
      <c r="B3938" s="1">
        <v>2016</v>
      </c>
      <c r="C3938" s="1">
        <v>35249072</v>
      </c>
      <c r="D3938" s="44" t="s">
        <v>331</v>
      </c>
      <c r="E3938" s="20">
        <v>5.2681299999999993E-2</v>
      </c>
      <c r="F3938" s="20">
        <v>3.7564499999999994E-2</v>
      </c>
      <c r="G3938" s="20">
        <v>1.51168E-2</v>
      </c>
      <c r="H3938" s="20">
        <v>0</v>
      </c>
      <c r="I3938" s="20">
        <v>0</v>
      </c>
      <c r="J3938" s="20">
        <v>7.9000000000000009E-5</v>
      </c>
      <c r="K3938" s="20">
        <v>2.27972E-2</v>
      </c>
      <c r="L3938" s="20">
        <v>2.9805100000000001E-2</v>
      </c>
      <c r="M3938" s="20">
        <v>1.1060146875000001E-2</v>
      </c>
      <c r="N3938" s="1">
        <v>52</v>
      </c>
      <c r="O3938" s="5">
        <v>74.58</v>
      </c>
      <c r="P3938" s="5">
        <v>25.42</v>
      </c>
      <c r="Q3938" s="1">
        <v>44</v>
      </c>
      <c r="R3938" s="1">
        <v>15</v>
      </c>
      <c r="S3938" s="6">
        <v>152.92738610000001</v>
      </c>
      <c r="T3938" s="6">
        <v>152.92738610000001</v>
      </c>
      <c r="W3938" s="1"/>
      <c r="X3938" s="1"/>
      <c r="Y3938" s="1"/>
      <c r="AC3938" s="1"/>
      <c r="AF3938" s="1"/>
      <c r="AG3938" s="1"/>
    </row>
    <row r="3939" spans="1:33" hidden="1" x14ac:dyDescent="0.25">
      <c r="A3939" s="1">
        <v>6</v>
      </c>
      <c r="B3939" s="1">
        <v>2016</v>
      </c>
      <c r="C3939" s="1">
        <v>35250036</v>
      </c>
      <c r="D3939" s="44" t="s">
        <v>332</v>
      </c>
      <c r="E3939" s="20">
        <v>1.5209499999999999E-2</v>
      </c>
      <c r="F3939" s="20">
        <v>2.5371E-3</v>
      </c>
      <c r="G3939" s="20">
        <v>1.2672399999999999E-2</v>
      </c>
      <c r="H3939" s="20">
        <v>0</v>
      </c>
      <c r="I3939" s="20">
        <v>0</v>
      </c>
      <c r="J3939" s="20">
        <v>7.4356999999999999E-3</v>
      </c>
      <c r="K3939" s="20">
        <v>0</v>
      </c>
      <c r="L3939" s="20">
        <v>7.7738E-3</v>
      </c>
      <c r="M3939" s="20">
        <v>0.40940877314814816</v>
      </c>
      <c r="N3939" s="1">
        <v>1</v>
      </c>
      <c r="O3939" s="5">
        <v>7.41</v>
      </c>
      <c r="P3939" s="5">
        <v>92.59</v>
      </c>
      <c r="Q3939" s="1">
        <v>2</v>
      </c>
      <c r="R3939" s="1">
        <v>25</v>
      </c>
      <c r="S3939" s="6">
        <v>4297.1600330000001</v>
      </c>
      <c r="T3939" s="6">
        <v>1418.062811</v>
      </c>
      <c r="W3939" s="1"/>
      <c r="X3939" s="1"/>
      <c r="Y3939" s="1"/>
      <c r="AC3939" s="1"/>
      <c r="AF3939" s="1"/>
      <c r="AG3939" s="1"/>
    </row>
    <row r="3940" spans="1:33" hidden="1" x14ac:dyDescent="0.25">
      <c r="A3940" s="1">
        <v>4</v>
      </c>
      <c r="B3940" s="1">
        <v>2016</v>
      </c>
      <c r="C3940" s="1">
        <v>35251024</v>
      </c>
      <c r="D3940" s="44" t="s">
        <v>333</v>
      </c>
      <c r="E3940" s="20">
        <v>0.6451148000000001</v>
      </c>
      <c r="F3940" s="20">
        <v>0.52425350000000015</v>
      </c>
      <c r="G3940" s="20">
        <v>0.12086129999999999</v>
      </c>
      <c r="H3940" s="20">
        <v>0.03</v>
      </c>
      <c r="I3940" s="20">
        <v>4.5588000000000004E-2</v>
      </c>
      <c r="J3940" s="20">
        <v>0.46892139999999999</v>
      </c>
      <c r="K3940" s="20">
        <v>0.10287160000000001</v>
      </c>
      <c r="L3940" s="20">
        <v>2.7733799999999992E-2</v>
      </c>
      <c r="M3940" s="20">
        <v>0.12468756944444444</v>
      </c>
      <c r="N3940" s="1">
        <v>4</v>
      </c>
      <c r="O3940" s="5">
        <v>40.58</v>
      </c>
      <c r="P3940" s="5">
        <v>59.42</v>
      </c>
      <c r="Q3940" s="1">
        <v>28</v>
      </c>
      <c r="R3940" s="1">
        <v>41</v>
      </c>
      <c r="S3940" s="6">
        <v>2194.9920000000002</v>
      </c>
      <c r="T3940" s="6">
        <v>0</v>
      </c>
      <c r="W3940" s="1"/>
      <c r="X3940" s="1"/>
      <c r="Y3940" s="1"/>
      <c r="AC3940" s="1"/>
      <c r="AF3940" s="1"/>
      <c r="AG3940" s="1"/>
    </row>
    <row r="3941" spans="1:33" hidden="1" x14ac:dyDescent="0.25">
      <c r="A3941" s="1">
        <v>5</v>
      </c>
      <c r="B3941" s="1">
        <v>2016</v>
      </c>
      <c r="C3941" s="1">
        <v>35252015</v>
      </c>
      <c r="D3941" s="44" t="s">
        <v>334</v>
      </c>
      <c r="E3941" s="20">
        <v>0.15209099999999998</v>
      </c>
      <c r="F3941" s="20">
        <v>0.13315669999999999</v>
      </c>
      <c r="G3941" s="20">
        <v>1.8934299999999998E-2</v>
      </c>
      <c r="H3941" s="20">
        <v>0</v>
      </c>
      <c r="I3941" s="20">
        <v>5.0888900000000008E-2</v>
      </c>
      <c r="J3941" s="20">
        <v>7.4972000000000007E-3</v>
      </c>
      <c r="K3941" s="20">
        <v>5.4202200000000013E-2</v>
      </c>
      <c r="L3941" s="20">
        <v>3.9502700000000016E-2</v>
      </c>
      <c r="M3941" s="20">
        <v>5.2957132083333337E-2</v>
      </c>
      <c r="N3941" s="1">
        <v>29</v>
      </c>
      <c r="O3941" s="5">
        <v>24.43</v>
      </c>
      <c r="P3941" s="5">
        <v>75.569999999999993</v>
      </c>
      <c r="Q3941" s="1">
        <v>32</v>
      </c>
      <c r="R3941" s="1">
        <v>99</v>
      </c>
      <c r="S3941" s="6">
        <v>207.61879690000001</v>
      </c>
      <c r="T3941" s="6">
        <v>207.61879690000001</v>
      </c>
      <c r="W3941" s="1"/>
      <c r="X3941" s="1"/>
      <c r="Y3941" s="1"/>
      <c r="AC3941" s="1"/>
      <c r="AF3941" s="1"/>
      <c r="AG3941" s="1"/>
    </row>
    <row r="3942" spans="1:33" hidden="1" x14ac:dyDescent="0.25">
      <c r="A3942" s="1">
        <v>13</v>
      </c>
      <c r="B3942" s="1">
        <v>2016</v>
      </c>
      <c r="C3942" s="1">
        <v>352530013</v>
      </c>
      <c r="D3942" s="44" t="s">
        <v>335</v>
      </c>
      <c r="E3942" s="20">
        <v>1.2237595000000003</v>
      </c>
      <c r="F3942" s="20">
        <v>0.94265230000000033</v>
      </c>
      <c r="G3942" s="20">
        <v>0.28110720000000006</v>
      </c>
      <c r="H3942" s="20">
        <v>0</v>
      </c>
      <c r="I3942" s="20">
        <v>0.36175920000000006</v>
      </c>
      <c r="J3942" s="20">
        <v>0.73829060000000046</v>
      </c>
      <c r="K3942" s="20">
        <v>9.5237399999999972E-2</v>
      </c>
      <c r="L3942" s="20">
        <v>2.8472300000000006E-2</v>
      </c>
      <c r="M3942" s="20">
        <v>0.47709963751851847</v>
      </c>
      <c r="N3942" s="1">
        <v>7</v>
      </c>
      <c r="O3942" s="5">
        <v>34.46</v>
      </c>
      <c r="P3942" s="5">
        <v>65.540000000000006</v>
      </c>
      <c r="Q3942" s="1">
        <v>51</v>
      </c>
      <c r="R3942" s="1">
        <v>97</v>
      </c>
      <c r="S3942" s="6">
        <v>7511.04468</v>
      </c>
      <c r="T3942" s="6">
        <v>7511.04468</v>
      </c>
      <c r="W3942" s="1"/>
      <c r="X3942" s="1"/>
      <c r="Y3942" s="1"/>
      <c r="AC3942" s="1"/>
      <c r="AF3942" s="1"/>
      <c r="AG3942" s="1"/>
    </row>
    <row r="3943" spans="1:33" hidden="1" x14ac:dyDescent="0.25">
      <c r="A3943" s="1">
        <v>8</v>
      </c>
      <c r="B3943" s="1">
        <v>2016</v>
      </c>
      <c r="C3943" s="1">
        <v>35254098</v>
      </c>
      <c r="D3943" s="44" t="s">
        <v>336</v>
      </c>
      <c r="E3943" s="20">
        <v>0.34560809999999992</v>
      </c>
      <c r="F3943" s="20">
        <v>0.31633179999999994</v>
      </c>
      <c r="G3943" s="20">
        <v>2.9276299999999998E-2</v>
      </c>
      <c r="H3943" s="20">
        <v>0</v>
      </c>
      <c r="I3943" s="20">
        <v>8.1574000000000004E-3</v>
      </c>
      <c r="J3943" s="20">
        <v>9.2592599999999997E-2</v>
      </c>
      <c r="K3943" s="20">
        <v>0.2444431</v>
      </c>
      <c r="L3943" s="20">
        <v>4.15E-4</v>
      </c>
      <c r="M3943" s="20">
        <v>8.1566604166666661E-3</v>
      </c>
      <c r="N3943" s="1">
        <v>14</v>
      </c>
      <c r="O3943" s="5">
        <v>71.430000000000007</v>
      </c>
      <c r="P3943" s="5">
        <v>28.57</v>
      </c>
      <c r="Q3943" s="1">
        <v>25</v>
      </c>
      <c r="R3943" s="1">
        <v>10</v>
      </c>
      <c r="S3943" s="6">
        <v>142.88399999999999</v>
      </c>
      <c r="T3943" s="6">
        <v>142.88399999999999</v>
      </c>
      <c r="W3943" s="1"/>
      <c r="X3943" s="1"/>
      <c r="Y3943" s="1"/>
      <c r="AC3943" s="1"/>
      <c r="AF3943" s="1"/>
      <c r="AG3943" s="1"/>
    </row>
    <row r="3944" spans="1:33" hidden="1" x14ac:dyDescent="0.25">
      <c r="A3944" s="1">
        <v>5</v>
      </c>
      <c r="B3944" s="1">
        <v>2016</v>
      </c>
      <c r="C3944" s="1">
        <v>35255085</v>
      </c>
      <c r="D3944" s="44" t="s">
        <v>337</v>
      </c>
      <c r="E3944" s="20">
        <v>0.15476020000000001</v>
      </c>
      <c r="F3944" s="20">
        <v>0.1473314</v>
      </c>
      <c r="G3944" s="20">
        <v>7.4288000000000002E-3</v>
      </c>
      <c r="H3944" s="20">
        <v>0</v>
      </c>
      <c r="I3944" s="20">
        <v>6.50834E-2</v>
      </c>
      <c r="J3944" s="20">
        <v>6.4609999999999993E-4</v>
      </c>
      <c r="K3944" s="20">
        <v>8.3344999999999975E-2</v>
      </c>
      <c r="L3944" s="20">
        <v>5.6857000000000001E-3</v>
      </c>
      <c r="M3944" s="20">
        <v>2.2156612499999999E-2</v>
      </c>
      <c r="N3944" s="1">
        <v>51</v>
      </c>
      <c r="O3944" s="5">
        <v>51.35</v>
      </c>
      <c r="P3944" s="5">
        <v>48.65</v>
      </c>
      <c r="Q3944" s="1">
        <v>38</v>
      </c>
      <c r="R3944" s="1">
        <v>36</v>
      </c>
      <c r="S3944" s="6">
        <v>402.66938720000002</v>
      </c>
      <c r="T3944" s="6">
        <v>402.66938720000002</v>
      </c>
      <c r="W3944" s="1"/>
      <c r="X3944" s="1"/>
      <c r="Y3944" s="1"/>
      <c r="AC3944" s="1"/>
      <c r="AF3944" s="1"/>
      <c r="AG3944" s="1"/>
    </row>
    <row r="3945" spans="1:33" hidden="1" x14ac:dyDescent="0.25">
      <c r="A3945" s="1">
        <v>17</v>
      </c>
      <c r="B3945" s="1">
        <v>2016</v>
      </c>
      <c r="C3945" s="1">
        <v>352560717</v>
      </c>
      <c r="D3945" s="44" t="s">
        <v>338</v>
      </c>
      <c r="E3945" s="20">
        <v>3.4652599999999999E-2</v>
      </c>
      <c r="F3945" s="20">
        <v>1.0999999999999999E-2</v>
      </c>
      <c r="G3945" s="20">
        <v>2.3652599999999999E-2</v>
      </c>
      <c r="H3945" s="20">
        <v>0</v>
      </c>
      <c r="I3945" s="20">
        <v>2.3512199999999997E-2</v>
      </c>
      <c r="J3945" s="20">
        <v>1.404E-4</v>
      </c>
      <c r="K3945" s="20">
        <v>1.0999999999999999E-2</v>
      </c>
      <c r="L3945" s="20">
        <v>0</v>
      </c>
      <c r="M3945" s="20">
        <v>9.4234765624999998E-3</v>
      </c>
      <c r="N3945" s="1">
        <v>0</v>
      </c>
      <c r="O3945" s="5">
        <v>11.11</v>
      </c>
      <c r="P3945" s="5">
        <v>88.89</v>
      </c>
      <c r="Q3945" s="1">
        <v>1</v>
      </c>
      <c r="R3945" s="1">
        <v>8</v>
      </c>
      <c r="S3945" s="6">
        <v>202.72031999999999</v>
      </c>
      <c r="T3945" s="6">
        <v>202.72031999999999</v>
      </c>
      <c r="W3945" s="1"/>
      <c r="X3945" s="1"/>
      <c r="Y3945" s="1"/>
      <c r="AC3945" s="1"/>
      <c r="AF3945" s="1"/>
      <c r="AG3945" s="1"/>
    </row>
    <row r="3946" spans="1:33" hidden="1" x14ac:dyDescent="0.25">
      <c r="A3946" s="1">
        <v>21</v>
      </c>
      <c r="B3946" s="1">
        <v>2016</v>
      </c>
      <c r="C3946" s="1">
        <v>352560721</v>
      </c>
      <c r="D3946" s="44" t="s">
        <v>338</v>
      </c>
      <c r="E3946" s="20">
        <v>7.5254500000000002E-2</v>
      </c>
      <c r="F3946" s="20">
        <v>7.5254500000000002E-2</v>
      </c>
      <c r="G3946" s="20">
        <v>0</v>
      </c>
      <c r="H3946" s="20">
        <v>0</v>
      </c>
      <c r="I3946" s="20">
        <v>0</v>
      </c>
      <c r="J3946" s="20">
        <v>0</v>
      </c>
      <c r="K3946" s="20">
        <v>7.5254500000000002E-2</v>
      </c>
      <c r="L3946" s="20">
        <v>0</v>
      </c>
      <c r="M3946" s="20">
        <v>0</v>
      </c>
      <c r="N3946" s="1">
        <v>0</v>
      </c>
      <c r="O3946" s="5">
        <v>100</v>
      </c>
      <c r="P3946" s="5">
        <v>0</v>
      </c>
      <c r="Q3946" s="1">
        <v>3</v>
      </c>
      <c r="R3946" s="1">
        <v>0</v>
      </c>
      <c r="S3946" s="6"/>
      <c r="T3946" s="6"/>
      <c r="W3946" s="1"/>
      <c r="X3946" s="1"/>
      <c r="Y3946" s="1"/>
      <c r="AC3946" s="1"/>
      <c r="AF3946" s="1"/>
      <c r="AG3946" s="1"/>
    </row>
    <row r="3947" spans="1:33" hidden="1" x14ac:dyDescent="0.25">
      <c r="A3947" s="1">
        <v>16</v>
      </c>
      <c r="B3947" s="1">
        <v>2016</v>
      </c>
      <c r="C3947" s="1">
        <v>352570616</v>
      </c>
      <c r="D3947" s="44" t="s">
        <v>339</v>
      </c>
      <c r="E3947" s="20">
        <v>5.5600000000000003E-5</v>
      </c>
      <c r="F3947" s="20">
        <v>0</v>
      </c>
      <c r="G3947" s="20">
        <v>5.5600000000000003E-5</v>
      </c>
      <c r="H3947" s="20">
        <v>0</v>
      </c>
      <c r="I3947" s="20">
        <v>0</v>
      </c>
      <c r="J3947" s="20">
        <v>0</v>
      </c>
      <c r="K3947" s="20">
        <v>0</v>
      </c>
      <c r="L3947" s="20">
        <v>5.5600000000000003E-5</v>
      </c>
      <c r="M3947" s="20">
        <v>0</v>
      </c>
      <c r="N3947" s="1">
        <v>0</v>
      </c>
      <c r="O3947" s="5">
        <v>0</v>
      </c>
      <c r="P3947" s="5">
        <v>100</v>
      </c>
      <c r="Q3947" s="1">
        <v>0</v>
      </c>
      <c r="R3947" s="1">
        <v>1</v>
      </c>
      <c r="S3947" s="6"/>
      <c r="T3947" s="6"/>
      <c r="W3947" s="1"/>
      <c r="X3947" s="1"/>
      <c r="Y3947" s="1"/>
      <c r="AC3947" s="1"/>
      <c r="AF3947" s="1"/>
      <c r="AG3947" s="1"/>
    </row>
    <row r="3948" spans="1:33" hidden="1" x14ac:dyDescent="0.25">
      <c r="A3948" s="1">
        <v>19</v>
      </c>
      <c r="B3948" s="1">
        <v>2016</v>
      </c>
      <c r="C3948" s="1">
        <v>352570619</v>
      </c>
      <c r="D3948" s="44" t="s">
        <v>339</v>
      </c>
      <c r="E3948" s="20">
        <v>0.29423479999999996</v>
      </c>
      <c r="F3948" s="20">
        <v>0.22742439999999997</v>
      </c>
      <c r="G3948" s="20">
        <v>6.6810399999999978E-2</v>
      </c>
      <c r="H3948" s="20">
        <v>0</v>
      </c>
      <c r="I3948" s="20">
        <v>0</v>
      </c>
      <c r="J3948" s="20">
        <v>0.18040999999999999</v>
      </c>
      <c r="K3948" s="20">
        <v>8.5622600000000007E-2</v>
      </c>
      <c r="L3948" s="20">
        <v>2.8202200000000007E-2</v>
      </c>
      <c r="M3948" s="20">
        <v>9.5769002638888892E-2</v>
      </c>
      <c r="N3948" s="1">
        <v>12</v>
      </c>
      <c r="O3948" s="5">
        <v>17.91</v>
      </c>
      <c r="P3948" s="5">
        <v>82.09</v>
      </c>
      <c r="Q3948" s="1">
        <v>12</v>
      </c>
      <c r="R3948" s="1">
        <v>55</v>
      </c>
      <c r="S3948" s="6">
        <v>1755.0540000000001</v>
      </c>
      <c r="T3948" s="6">
        <v>1351.39158</v>
      </c>
      <c r="W3948" s="1"/>
      <c r="X3948" s="1"/>
      <c r="Y3948" s="1"/>
      <c r="AC3948" s="1"/>
      <c r="AF3948" s="1"/>
      <c r="AG3948" s="1"/>
    </row>
    <row r="3949" spans="1:33" hidden="1" x14ac:dyDescent="0.25">
      <c r="A3949" s="1">
        <v>20</v>
      </c>
      <c r="B3949" s="1">
        <v>2016</v>
      </c>
      <c r="C3949" s="1">
        <v>352580520</v>
      </c>
      <c r="D3949" s="44" t="s">
        <v>340</v>
      </c>
      <c r="E3949" s="20">
        <v>1.48457E-2</v>
      </c>
      <c r="F3949" s="20">
        <v>1.0416699999999999E-2</v>
      </c>
      <c r="G3949" s="20">
        <v>4.4289999999999998E-3</v>
      </c>
      <c r="H3949" s="20">
        <v>0</v>
      </c>
      <c r="I3949" s="20">
        <v>0</v>
      </c>
      <c r="J3949" s="20">
        <v>0</v>
      </c>
      <c r="K3949" s="20">
        <v>1.4799399999999999E-2</v>
      </c>
      <c r="L3949" s="20">
        <v>4.6300000000000001E-5</v>
      </c>
      <c r="M3949" s="20">
        <v>1.0564214883814102E-2</v>
      </c>
      <c r="N3949" s="1">
        <v>0</v>
      </c>
      <c r="O3949" s="5">
        <v>25</v>
      </c>
      <c r="P3949" s="5">
        <v>75</v>
      </c>
      <c r="Q3949" s="1">
        <v>1</v>
      </c>
      <c r="R3949" s="1">
        <v>3</v>
      </c>
      <c r="S3949" s="6">
        <v>229.82400000000001</v>
      </c>
      <c r="T3949" s="6">
        <v>229.82400000000001</v>
      </c>
      <c r="W3949" s="1"/>
      <c r="X3949" s="1"/>
      <c r="Y3949" s="1"/>
      <c r="AC3949" s="1"/>
      <c r="AF3949" s="1"/>
      <c r="AG3949" s="1"/>
    </row>
    <row r="3950" spans="1:33" hidden="1" x14ac:dyDescent="0.25">
      <c r="A3950" s="1">
        <v>10</v>
      </c>
      <c r="B3950" s="1">
        <v>2016</v>
      </c>
      <c r="C3950" s="1">
        <v>352585410</v>
      </c>
      <c r="D3950" s="44" t="s">
        <v>341</v>
      </c>
      <c r="E3950" s="20">
        <v>1.1640000000000003E-2</v>
      </c>
      <c r="F3950" s="20">
        <v>3.2409999999999996E-4</v>
      </c>
      <c r="G3950" s="20">
        <v>1.1315900000000002E-2</v>
      </c>
      <c r="H3950" s="20">
        <v>0</v>
      </c>
      <c r="I3950" s="20">
        <v>4.45E-3</v>
      </c>
      <c r="J3950" s="20">
        <v>6.3798000000000006E-3</v>
      </c>
      <c r="K3950" s="20">
        <v>2.7779999999999998E-4</v>
      </c>
      <c r="L3950" s="20">
        <v>5.3240000000000004E-4</v>
      </c>
      <c r="M3950" s="20">
        <v>8.1250000000000003E-3</v>
      </c>
      <c r="N3950" s="1">
        <v>4</v>
      </c>
      <c r="O3950" s="5">
        <v>13.33</v>
      </c>
      <c r="P3950" s="5">
        <v>86.67</v>
      </c>
      <c r="Q3950" s="1">
        <v>2</v>
      </c>
      <c r="R3950" s="1">
        <v>13</v>
      </c>
      <c r="S3950" s="6">
        <v>94.905000000000001</v>
      </c>
      <c r="T3950" s="6">
        <v>94.905000000000001</v>
      </c>
      <c r="W3950" s="1"/>
      <c r="X3950" s="1"/>
      <c r="Y3950" s="1"/>
      <c r="AC3950" s="1"/>
      <c r="AF3950" s="1"/>
      <c r="AG3950" s="1"/>
    </row>
    <row r="3951" spans="1:33" hidden="1" x14ac:dyDescent="0.25">
      <c r="A3951" s="1">
        <v>5</v>
      </c>
      <c r="B3951" s="1">
        <v>2016</v>
      </c>
      <c r="C3951" s="1">
        <v>35259045</v>
      </c>
      <c r="D3951" s="44" t="s">
        <v>342</v>
      </c>
      <c r="E3951" s="20">
        <v>2.4174409999999997</v>
      </c>
      <c r="F3951" s="20">
        <v>2.1434038999999996</v>
      </c>
      <c r="G3951" s="20">
        <v>0.27403709999999998</v>
      </c>
      <c r="H3951" s="20">
        <v>0</v>
      </c>
      <c r="I3951" s="20">
        <v>2.0130647999999995</v>
      </c>
      <c r="J3951" s="20">
        <v>0.30070819999999998</v>
      </c>
      <c r="K3951" s="20">
        <v>2.3356499999999999E-2</v>
      </c>
      <c r="L3951" s="20">
        <v>8.0311499999999952E-2</v>
      </c>
      <c r="M3951" s="20">
        <v>1.3489535367534726</v>
      </c>
      <c r="N3951" s="1">
        <v>76</v>
      </c>
      <c r="O3951" s="5">
        <v>11.71</v>
      </c>
      <c r="P3951" s="5">
        <v>88.29</v>
      </c>
      <c r="Q3951" s="1">
        <v>41</v>
      </c>
      <c r="R3951" s="1">
        <v>309</v>
      </c>
      <c r="S3951" s="6">
        <v>20862.606779999998</v>
      </c>
      <c r="T3951" s="6">
        <v>20862.606779999998</v>
      </c>
      <c r="W3951" s="1"/>
      <c r="X3951" s="1"/>
      <c r="Y3951" s="1"/>
      <c r="AC3951" s="1"/>
      <c r="AF3951" s="1"/>
      <c r="AG3951" s="1"/>
    </row>
    <row r="3952" spans="1:33" hidden="1" x14ac:dyDescent="0.25">
      <c r="A3952" s="1">
        <v>10</v>
      </c>
      <c r="B3952" s="1">
        <v>2016</v>
      </c>
      <c r="C3952" s="1">
        <v>352590410</v>
      </c>
      <c r="D3952" s="44" t="s">
        <v>342</v>
      </c>
      <c r="E3952" s="20">
        <v>0</v>
      </c>
      <c r="F3952" s="20">
        <v>0</v>
      </c>
      <c r="G3952" s="20">
        <v>0</v>
      </c>
      <c r="H3952" s="20">
        <v>0</v>
      </c>
      <c r="I3952" s="20">
        <v>0</v>
      </c>
      <c r="J3952" s="20">
        <v>0</v>
      </c>
      <c r="K3952" s="20">
        <v>0</v>
      </c>
      <c r="L3952" s="20">
        <v>0</v>
      </c>
      <c r="M3952" s="20">
        <v>0</v>
      </c>
      <c r="N3952" s="1">
        <v>0</v>
      </c>
      <c r="O3952" s="5">
        <v>0</v>
      </c>
      <c r="P3952" s="5">
        <v>0</v>
      </c>
      <c r="Q3952" s="1">
        <v>0</v>
      </c>
      <c r="R3952" s="1">
        <v>0</v>
      </c>
      <c r="S3952" s="6"/>
      <c r="T3952" s="6"/>
      <c r="W3952" s="1"/>
      <c r="X3952" s="1"/>
      <c r="Y3952" s="1"/>
      <c r="AC3952" s="1"/>
      <c r="AF3952" s="1"/>
      <c r="AG3952" s="1"/>
    </row>
    <row r="3953" spans="1:33" hidden="1" x14ac:dyDescent="0.25">
      <c r="A3953" s="1">
        <v>20</v>
      </c>
      <c r="B3953" s="1">
        <v>2016</v>
      </c>
      <c r="C3953" s="1">
        <v>352600120</v>
      </c>
      <c r="D3953" s="44" t="s">
        <v>343</v>
      </c>
      <c r="E3953" s="20">
        <v>0.24792249999999996</v>
      </c>
      <c r="F3953" s="20">
        <v>0.17410490000000001</v>
      </c>
      <c r="G3953" s="20">
        <v>7.3817599999999955E-2</v>
      </c>
      <c r="H3953" s="20">
        <v>0</v>
      </c>
      <c r="I3953" s="20">
        <v>0</v>
      </c>
      <c r="J3953" s="20">
        <v>0.15835250000000001</v>
      </c>
      <c r="K3953" s="20">
        <v>8.6381399999999969E-2</v>
      </c>
      <c r="L3953" s="20">
        <v>3.1885999999999998E-3</v>
      </c>
      <c r="M3953" s="20">
        <v>0</v>
      </c>
      <c r="N3953" s="1">
        <v>0</v>
      </c>
      <c r="O3953" s="5">
        <v>11.11</v>
      </c>
      <c r="P3953" s="5">
        <v>88.89</v>
      </c>
      <c r="Q3953" s="1">
        <v>4</v>
      </c>
      <c r="R3953" s="1">
        <v>32</v>
      </c>
      <c r="S3953" s="6"/>
      <c r="T3953" s="6"/>
      <c r="W3953" s="1"/>
      <c r="X3953" s="1"/>
      <c r="Y3953" s="1"/>
      <c r="AC3953" s="1"/>
      <c r="AF3953" s="1"/>
      <c r="AG3953" s="1"/>
    </row>
    <row r="3954" spans="1:33" hidden="1" x14ac:dyDescent="0.25">
      <c r="A3954" s="1">
        <v>21</v>
      </c>
      <c r="B3954" s="1">
        <v>2016</v>
      </c>
      <c r="C3954" s="1">
        <v>352600121</v>
      </c>
      <c r="D3954" s="44" t="s">
        <v>343</v>
      </c>
      <c r="E3954" s="20">
        <v>9.4155799999999984E-2</v>
      </c>
      <c r="F3954" s="20">
        <v>7.0740599999999987E-2</v>
      </c>
      <c r="G3954" s="20">
        <v>2.3415200000000004E-2</v>
      </c>
      <c r="H3954" s="20">
        <v>0</v>
      </c>
      <c r="I3954" s="20">
        <v>0</v>
      </c>
      <c r="J3954" s="20">
        <v>5.58342E-2</v>
      </c>
      <c r="K3954" s="20">
        <v>3.7696600000000004E-2</v>
      </c>
      <c r="L3954" s="20">
        <v>6.2500000000000001E-4</v>
      </c>
      <c r="M3954" s="20">
        <v>4.8894890701388895E-2</v>
      </c>
      <c r="N3954" s="1">
        <v>2</v>
      </c>
      <c r="O3954" s="5">
        <v>28.57</v>
      </c>
      <c r="P3954" s="5">
        <v>71.430000000000007</v>
      </c>
      <c r="Q3954" s="1">
        <v>4</v>
      </c>
      <c r="R3954" s="1">
        <v>10</v>
      </c>
      <c r="S3954" s="6">
        <v>829.27152000000001</v>
      </c>
      <c r="T3954" s="6">
        <v>829.27152000000001</v>
      </c>
      <c r="W3954" s="1"/>
      <c r="X3954" s="1"/>
      <c r="Y3954" s="1"/>
      <c r="AC3954" s="1"/>
      <c r="AF3954" s="1"/>
      <c r="AG3954" s="1"/>
    </row>
    <row r="3955" spans="1:33" hidden="1" x14ac:dyDescent="0.25">
      <c r="A3955" s="1">
        <v>11</v>
      </c>
      <c r="B3955" s="1">
        <v>2016</v>
      </c>
      <c r="C3955" s="1">
        <v>352610011</v>
      </c>
      <c r="D3955" s="44" t="s">
        <v>344</v>
      </c>
      <c r="E3955" s="20">
        <v>0.17713889999999996</v>
      </c>
      <c r="F3955" s="20">
        <v>0.17535639999999997</v>
      </c>
      <c r="G3955" s="20">
        <v>1.7825000000000002E-3</v>
      </c>
      <c r="H3955" s="20">
        <v>0</v>
      </c>
      <c r="I3955" s="20">
        <v>3.2841700000000008E-2</v>
      </c>
      <c r="J3955" s="20">
        <v>9.9139999999999992E-4</v>
      </c>
      <c r="K3955" s="20">
        <v>0.1166389</v>
      </c>
      <c r="L3955" s="20">
        <v>2.66669E-2</v>
      </c>
      <c r="M3955" s="20">
        <v>3.7813039296296293E-2</v>
      </c>
      <c r="N3955" s="1">
        <v>111</v>
      </c>
      <c r="O3955" s="5">
        <v>84.71</v>
      </c>
      <c r="P3955" s="5">
        <v>15.29</v>
      </c>
      <c r="Q3955" s="1">
        <v>72</v>
      </c>
      <c r="R3955" s="1">
        <v>13</v>
      </c>
      <c r="S3955" s="6">
        <v>451.59168030000001</v>
      </c>
      <c r="T3955" s="6">
        <v>431.27005459999998</v>
      </c>
      <c r="W3955" s="1"/>
      <c r="X3955" s="1"/>
      <c r="Y3955" s="1"/>
      <c r="AC3955" s="1"/>
      <c r="AF3955" s="1"/>
      <c r="AG3955" s="1"/>
    </row>
    <row r="3956" spans="1:33" hidden="1" x14ac:dyDescent="0.25">
      <c r="A3956" s="1">
        <v>6</v>
      </c>
      <c r="B3956" s="1">
        <v>2016</v>
      </c>
      <c r="C3956" s="1">
        <v>35262096</v>
      </c>
      <c r="D3956" s="44" t="s">
        <v>345</v>
      </c>
      <c r="E3956" s="20">
        <v>3.4700000000000003E-5</v>
      </c>
      <c r="F3956" s="20">
        <v>0</v>
      </c>
      <c r="G3956" s="20">
        <v>3.4700000000000003E-5</v>
      </c>
      <c r="H3956" s="20">
        <v>0</v>
      </c>
      <c r="I3956" s="20">
        <v>0</v>
      </c>
      <c r="J3956" s="20">
        <v>0</v>
      </c>
      <c r="K3956" s="20">
        <v>0</v>
      </c>
      <c r="L3956" s="20">
        <v>3.4700000000000003E-5</v>
      </c>
      <c r="M3956" s="20">
        <v>0</v>
      </c>
      <c r="N3956" s="1">
        <v>0</v>
      </c>
      <c r="O3956" s="5">
        <v>0</v>
      </c>
      <c r="P3956" s="5">
        <v>100</v>
      </c>
      <c r="Q3956" s="1">
        <v>0</v>
      </c>
      <c r="R3956" s="1">
        <v>1</v>
      </c>
      <c r="S3956" s="6"/>
      <c r="T3956" s="6"/>
      <c r="W3956" s="1"/>
      <c r="X3956" s="1"/>
      <c r="Y3956" s="1"/>
      <c r="AC3956" s="1"/>
      <c r="AF3956" s="1"/>
      <c r="AG3956" s="1"/>
    </row>
    <row r="3957" spans="1:33" hidden="1" x14ac:dyDescent="0.25">
      <c r="A3957" s="1">
        <v>11</v>
      </c>
      <c r="B3957" s="1">
        <v>2016</v>
      </c>
      <c r="C3957" s="1">
        <v>352620911</v>
      </c>
      <c r="D3957" s="44" t="s">
        <v>345</v>
      </c>
      <c r="E3957" s="20">
        <v>7.1656899999999996E-2</v>
      </c>
      <c r="F3957" s="20">
        <v>6.1501300000000002E-2</v>
      </c>
      <c r="G3957" s="20">
        <v>1.0155600000000001E-2</v>
      </c>
      <c r="H3957" s="20">
        <v>0</v>
      </c>
      <c r="I3957" s="20">
        <v>5.3139600000000002E-2</v>
      </c>
      <c r="J3957" s="20">
        <v>2.3260000000000002E-4</v>
      </c>
      <c r="K3957" s="20">
        <v>1.5844399999999998E-2</v>
      </c>
      <c r="L3957" s="20">
        <v>2.4402999999999998E-3</v>
      </c>
      <c r="M3957" s="20">
        <v>3.8935066699074074E-2</v>
      </c>
      <c r="N3957" s="1">
        <v>25</v>
      </c>
      <c r="O3957" s="5">
        <v>19.440000000000001</v>
      </c>
      <c r="P3957" s="5">
        <v>80.56</v>
      </c>
      <c r="Q3957" s="1">
        <v>7</v>
      </c>
      <c r="R3957" s="1">
        <v>29</v>
      </c>
      <c r="S3957" s="6">
        <v>197.6941262</v>
      </c>
      <c r="T3957" s="6">
        <v>197.6941262</v>
      </c>
      <c r="W3957" s="1"/>
      <c r="X3957" s="1"/>
      <c r="Y3957" s="1"/>
      <c r="AC3957" s="1"/>
      <c r="AF3957" s="1"/>
      <c r="AG3957" s="1"/>
    </row>
    <row r="3958" spans="1:33" hidden="1" x14ac:dyDescent="0.25">
      <c r="A3958" s="1">
        <v>2</v>
      </c>
      <c r="B3958" s="1">
        <v>2016</v>
      </c>
      <c r="C3958" s="1">
        <v>35263082</v>
      </c>
      <c r="D3958" s="44" t="s">
        <v>346</v>
      </c>
      <c r="E3958" s="20">
        <v>4.3074100000000004E-2</v>
      </c>
      <c r="F3958" s="20">
        <v>4.3074100000000004E-2</v>
      </c>
      <c r="G3958" s="20">
        <v>0</v>
      </c>
      <c r="H3958" s="20">
        <v>0.01</v>
      </c>
      <c r="I3958" s="20">
        <v>1.6E-2</v>
      </c>
      <c r="J3958" s="20">
        <v>4.6300000000000001E-5</v>
      </c>
      <c r="K3958" s="20">
        <v>2.6750000000000003E-2</v>
      </c>
      <c r="L3958" s="20">
        <v>2.7779999999999998E-4</v>
      </c>
      <c r="M3958" s="20">
        <v>7.9321343750000002E-3</v>
      </c>
      <c r="N3958" s="1">
        <v>8</v>
      </c>
      <c r="O3958" s="5">
        <v>100</v>
      </c>
      <c r="P3958" s="5">
        <v>0</v>
      </c>
      <c r="Q3958" s="1">
        <v>7</v>
      </c>
      <c r="R3958" s="1">
        <v>0</v>
      </c>
      <c r="S3958" s="6">
        <v>147.4314894</v>
      </c>
      <c r="T3958" s="6">
        <v>147.4314894</v>
      </c>
      <c r="W3958" s="1"/>
      <c r="X3958" s="1"/>
      <c r="Y3958" s="1"/>
      <c r="AC3958" s="1"/>
      <c r="AF3958" s="1"/>
      <c r="AG3958" s="1"/>
    </row>
    <row r="3959" spans="1:33" hidden="1" x14ac:dyDescent="0.25">
      <c r="A3959" s="1">
        <v>10</v>
      </c>
      <c r="B3959" s="1">
        <v>2016</v>
      </c>
      <c r="C3959" s="1">
        <v>352640710</v>
      </c>
      <c r="D3959" s="44" t="s">
        <v>347</v>
      </c>
      <c r="E3959" s="20">
        <v>0.22193869999999999</v>
      </c>
      <c r="F3959" s="20">
        <v>0.2141014</v>
      </c>
      <c r="G3959" s="20">
        <v>7.8373000000000019E-3</v>
      </c>
      <c r="H3959" s="20">
        <v>0</v>
      </c>
      <c r="I3959" s="20">
        <v>0.1100139</v>
      </c>
      <c r="J3959" s="20">
        <v>0.10245139999999998</v>
      </c>
      <c r="K3959" s="20">
        <v>4.5605999999999997E-3</v>
      </c>
      <c r="L3959" s="20">
        <v>4.9128000000000002E-3</v>
      </c>
      <c r="M3959" s="20">
        <v>7.1738948333333344E-2</v>
      </c>
      <c r="N3959" s="1">
        <v>8</v>
      </c>
      <c r="O3959" s="5">
        <v>33.33</v>
      </c>
      <c r="P3959" s="5">
        <v>66.67</v>
      </c>
      <c r="Q3959" s="1">
        <v>10</v>
      </c>
      <c r="R3959" s="1">
        <v>20</v>
      </c>
      <c r="S3959" s="6">
        <v>1211.2225619999999</v>
      </c>
      <c r="T3959" s="6">
        <v>1211.2225619999999</v>
      </c>
      <c r="W3959" s="1"/>
      <c r="X3959" s="1"/>
      <c r="Y3959" s="1"/>
      <c r="AC3959" s="1"/>
      <c r="AF3959" s="1"/>
      <c r="AG3959" s="1"/>
    </row>
    <row r="3960" spans="1:33" hidden="1" x14ac:dyDescent="0.25">
      <c r="A3960" s="1">
        <v>19</v>
      </c>
      <c r="B3960" s="1">
        <v>2016</v>
      </c>
      <c r="C3960" s="1">
        <v>352650619</v>
      </c>
      <c r="D3960" s="44" t="s">
        <v>348</v>
      </c>
      <c r="E3960" s="20">
        <v>5.2099999999999999E-5</v>
      </c>
      <c r="F3960" s="20">
        <v>0</v>
      </c>
      <c r="G3960" s="20">
        <v>5.2099999999999999E-5</v>
      </c>
      <c r="H3960" s="20">
        <v>0</v>
      </c>
      <c r="I3960" s="20">
        <v>0</v>
      </c>
      <c r="J3960" s="20">
        <v>0</v>
      </c>
      <c r="K3960" s="20">
        <v>0</v>
      </c>
      <c r="L3960" s="20">
        <v>5.2099999999999999E-5</v>
      </c>
      <c r="M3960" s="20">
        <v>1.0923779687500003E-2</v>
      </c>
      <c r="N3960" s="1">
        <v>0</v>
      </c>
      <c r="O3960" s="5">
        <v>0</v>
      </c>
      <c r="P3960" s="5">
        <v>100</v>
      </c>
      <c r="Q3960" s="1">
        <v>0</v>
      </c>
      <c r="R3960" s="1">
        <v>1</v>
      </c>
      <c r="S3960" s="6">
        <v>272.35169999999999</v>
      </c>
      <c r="T3960" s="6">
        <v>272.35169999999999</v>
      </c>
      <c r="W3960" s="1"/>
      <c r="X3960" s="1"/>
      <c r="Y3960" s="1"/>
      <c r="AC3960" s="1"/>
      <c r="AF3960" s="1"/>
      <c r="AG3960" s="1"/>
    </row>
    <row r="3961" spans="1:33" hidden="1" x14ac:dyDescent="0.25">
      <c r="A3961" s="1">
        <v>20</v>
      </c>
      <c r="B3961" s="1">
        <v>2016</v>
      </c>
      <c r="C3961" s="1">
        <v>352650620</v>
      </c>
      <c r="D3961" s="44" t="s">
        <v>348</v>
      </c>
      <c r="E3961" s="20">
        <v>1.1569900000000001E-2</v>
      </c>
      <c r="F3961" s="20">
        <v>0</v>
      </c>
      <c r="G3961" s="20">
        <v>1.1569900000000001E-2</v>
      </c>
      <c r="H3961" s="20">
        <v>0</v>
      </c>
      <c r="I3961" s="20">
        <v>5.6480999999999996E-3</v>
      </c>
      <c r="J3961" s="20">
        <v>1.0629999999999999E-3</v>
      </c>
      <c r="K3961" s="20">
        <v>0</v>
      </c>
      <c r="L3961" s="20">
        <v>4.8587999999999999E-3</v>
      </c>
      <c r="M3961" s="20">
        <v>0</v>
      </c>
      <c r="N3961" s="1">
        <v>0</v>
      </c>
      <c r="O3961" s="5">
        <v>0</v>
      </c>
      <c r="P3961" s="5">
        <v>100</v>
      </c>
      <c r="Q3961" s="1">
        <v>0</v>
      </c>
      <c r="R3961" s="1">
        <v>4</v>
      </c>
      <c r="S3961" s="6"/>
      <c r="T3961" s="6"/>
      <c r="W3961" s="1"/>
      <c r="X3961" s="1"/>
      <c r="Y3961" s="1"/>
      <c r="AC3961" s="1"/>
      <c r="AF3961" s="1"/>
      <c r="AG3961" s="1"/>
    </row>
    <row r="3962" spans="1:33" hidden="1" x14ac:dyDescent="0.25">
      <c r="A3962" s="1">
        <v>2</v>
      </c>
      <c r="B3962" s="1">
        <v>2016</v>
      </c>
      <c r="C3962" s="1">
        <v>35266052</v>
      </c>
      <c r="D3962" s="44" t="s">
        <v>349</v>
      </c>
      <c r="E3962" s="20">
        <v>4.4530400000000005E-2</v>
      </c>
      <c r="F3962" s="20">
        <v>4.3825600000000006E-2</v>
      </c>
      <c r="G3962" s="20">
        <v>7.048E-4</v>
      </c>
      <c r="H3962" s="20">
        <v>0</v>
      </c>
      <c r="I3962" s="20">
        <v>1.8749999999999999E-2</v>
      </c>
      <c r="J3962" s="20">
        <v>5.7175999999999998E-3</v>
      </c>
      <c r="K3962" s="20">
        <v>1.2154400000000001E-2</v>
      </c>
      <c r="L3962" s="20">
        <v>7.9083999999999995E-3</v>
      </c>
      <c r="M3962" s="20">
        <v>1.7167936458333335E-2</v>
      </c>
      <c r="N3962" s="1">
        <v>21</v>
      </c>
      <c r="O3962" s="5">
        <v>80.95</v>
      </c>
      <c r="P3962" s="5">
        <v>19.05</v>
      </c>
      <c r="Q3962" s="1">
        <v>17</v>
      </c>
      <c r="R3962" s="1">
        <v>4</v>
      </c>
      <c r="S3962" s="6">
        <v>209.18121020000001</v>
      </c>
      <c r="T3962" s="6">
        <v>36.815892990000002</v>
      </c>
      <c r="W3962" s="1"/>
      <c r="X3962" s="1"/>
      <c r="Y3962" s="1"/>
      <c r="AC3962" s="1"/>
      <c r="AF3962" s="1"/>
      <c r="AG3962" s="1"/>
    </row>
    <row r="3963" spans="1:33" hidden="1" x14ac:dyDescent="0.25">
      <c r="A3963" s="1">
        <v>9</v>
      </c>
      <c r="B3963" s="1">
        <v>2016</v>
      </c>
      <c r="C3963" s="1">
        <v>35267049</v>
      </c>
      <c r="D3963" s="44" t="s">
        <v>350</v>
      </c>
      <c r="E3963" s="20">
        <v>0.23013189999999989</v>
      </c>
      <c r="F3963" s="20">
        <v>0.2052237999999999</v>
      </c>
      <c r="G3963" s="20">
        <v>2.4908099999999996E-2</v>
      </c>
      <c r="H3963" s="20">
        <v>0.41</v>
      </c>
      <c r="I3963" s="20">
        <v>0</v>
      </c>
      <c r="J3963" s="20">
        <v>1.7444400000000002E-2</v>
      </c>
      <c r="K3963" s="20">
        <v>0.2048666999999999</v>
      </c>
      <c r="L3963" s="20">
        <v>7.8207999999999993E-3</v>
      </c>
      <c r="M3963" s="20">
        <v>0.2932908046157407</v>
      </c>
      <c r="N3963" s="1">
        <v>17</v>
      </c>
      <c r="O3963" s="5">
        <v>43.88</v>
      </c>
      <c r="P3963" s="5">
        <v>56.12</v>
      </c>
      <c r="Q3963" s="1">
        <v>43</v>
      </c>
      <c r="R3963" s="1">
        <v>55</v>
      </c>
      <c r="S3963" s="6">
        <v>5304.2039999999997</v>
      </c>
      <c r="T3963" s="6">
        <v>3182.5223999999998</v>
      </c>
      <c r="W3963" s="1"/>
      <c r="X3963" s="1"/>
      <c r="Y3963" s="1"/>
      <c r="AC3963" s="1"/>
      <c r="AF3963" s="1"/>
      <c r="AG3963" s="1"/>
    </row>
    <row r="3964" spans="1:33" hidden="1" x14ac:dyDescent="0.25">
      <c r="A3964" s="1">
        <v>13</v>
      </c>
      <c r="B3964" s="1">
        <v>2016</v>
      </c>
      <c r="C3964" s="1">
        <v>352680313</v>
      </c>
      <c r="D3964" s="44" t="s">
        <v>351</v>
      </c>
      <c r="E3964" s="20">
        <v>0.6663148000000001</v>
      </c>
      <c r="F3964" s="20">
        <v>0.38846639999999999</v>
      </c>
      <c r="G3964" s="20">
        <v>0.27784840000000011</v>
      </c>
      <c r="H3964" s="20">
        <v>0</v>
      </c>
      <c r="I3964" s="20">
        <v>0</v>
      </c>
      <c r="J3964" s="20">
        <v>0.65839700000000001</v>
      </c>
      <c r="K3964" s="20">
        <v>1.3172000000000001E-3</v>
      </c>
      <c r="L3964" s="20">
        <v>6.6005999999999999E-3</v>
      </c>
      <c r="M3964" s="20">
        <v>0.19184958722222223</v>
      </c>
      <c r="N3964" s="1">
        <v>14</v>
      </c>
      <c r="O3964" s="5">
        <v>15.15</v>
      </c>
      <c r="P3964" s="5">
        <v>84.85</v>
      </c>
      <c r="Q3964" s="1">
        <v>10</v>
      </c>
      <c r="R3964" s="1">
        <v>56</v>
      </c>
      <c r="S3964" s="6">
        <v>3519.18</v>
      </c>
      <c r="T3964" s="6">
        <v>3519.18</v>
      </c>
      <c r="W3964" s="1"/>
      <c r="X3964" s="1"/>
      <c r="Y3964" s="1"/>
      <c r="AC3964" s="1"/>
      <c r="AF3964" s="1"/>
      <c r="AG3964" s="1"/>
    </row>
    <row r="3965" spans="1:33" hidden="1" x14ac:dyDescent="0.25">
      <c r="A3965" s="1">
        <v>17</v>
      </c>
      <c r="B3965" s="1">
        <v>2016</v>
      </c>
      <c r="C3965" s="1">
        <v>352680317</v>
      </c>
      <c r="D3965" s="44" t="s">
        <v>351</v>
      </c>
      <c r="E3965" s="20">
        <v>0.52054390000000006</v>
      </c>
      <c r="F3965" s="20">
        <v>0.50925920000000002</v>
      </c>
      <c r="G3965" s="20">
        <v>1.12847E-2</v>
      </c>
      <c r="H3965" s="20">
        <v>0</v>
      </c>
      <c r="I3965" s="20">
        <v>0</v>
      </c>
      <c r="J3965" s="20">
        <v>0</v>
      </c>
      <c r="K3965" s="20">
        <v>0.51776610000000001</v>
      </c>
      <c r="L3965" s="20">
        <v>2.7778000000000004E-3</v>
      </c>
      <c r="M3965" s="20">
        <v>0</v>
      </c>
      <c r="N3965" s="1">
        <v>0</v>
      </c>
      <c r="O3965" s="5">
        <v>28.57</v>
      </c>
      <c r="P3965" s="5">
        <v>71.430000000000007</v>
      </c>
      <c r="Q3965" s="1">
        <v>2</v>
      </c>
      <c r="R3965" s="1">
        <v>5</v>
      </c>
      <c r="S3965" s="6"/>
      <c r="T3965" s="6"/>
      <c r="W3965" s="1"/>
      <c r="X3965" s="1"/>
      <c r="Y3965" s="1"/>
      <c r="AC3965" s="1"/>
      <c r="AF3965" s="1"/>
      <c r="AG3965" s="1"/>
    </row>
    <row r="3966" spans="1:33" hidden="1" x14ac:dyDescent="0.25">
      <c r="A3966" s="1">
        <v>5</v>
      </c>
      <c r="B3966" s="1">
        <v>2016</v>
      </c>
      <c r="C3966" s="1">
        <v>35269025</v>
      </c>
      <c r="D3966" s="44" t="s">
        <v>352</v>
      </c>
      <c r="E3966" s="20">
        <v>2.7013197000000022</v>
      </c>
      <c r="F3966" s="20">
        <v>2.4464726000000026</v>
      </c>
      <c r="G3966" s="20">
        <v>0.25484709999999977</v>
      </c>
      <c r="H3966" s="20">
        <v>0</v>
      </c>
      <c r="I3966" s="20">
        <v>1.9212999999999999E-3</v>
      </c>
      <c r="J3966" s="20">
        <v>2.5279924</v>
      </c>
      <c r="K3966" s="20">
        <v>0.1313135</v>
      </c>
      <c r="L3966" s="20">
        <v>4.0092499999999968E-2</v>
      </c>
      <c r="M3966" s="20">
        <v>0.97593856456250005</v>
      </c>
      <c r="N3966" s="1">
        <v>33</v>
      </c>
      <c r="O3966" s="5">
        <v>15.98</v>
      </c>
      <c r="P3966" s="5">
        <v>84.02</v>
      </c>
      <c r="Q3966" s="1">
        <v>58</v>
      </c>
      <c r="R3966" s="1">
        <v>305</v>
      </c>
      <c r="S3966" s="6">
        <v>15648.498</v>
      </c>
      <c r="T3966" s="6">
        <v>15648.498</v>
      </c>
      <c r="W3966" s="1"/>
      <c r="X3966" s="1"/>
      <c r="Y3966" s="1"/>
      <c r="AC3966" s="1"/>
      <c r="AF3966" s="1"/>
      <c r="AG3966" s="1"/>
    </row>
    <row r="3967" spans="1:33" hidden="1" x14ac:dyDescent="0.25">
      <c r="A3967" s="1">
        <v>9</v>
      </c>
      <c r="B3967" s="1">
        <v>2016</v>
      </c>
      <c r="C3967" s="1">
        <v>35270099</v>
      </c>
      <c r="D3967" s="44" t="s">
        <v>353</v>
      </c>
      <c r="E3967" s="20">
        <v>4.9102999999999994E-3</v>
      </c>
      <c r="F3967" s="20">
        <v>2.1935000000000001E-3</v>
      </c>
      <c r="G3967" s="20">
        <v>2.7167999999999997E-3</v>
      </c>
      <c r="H3967" s="20">
        <v>0</v>
      </c>
      <c r="I3967" s="20">
        <v>0</v>
      </c>
      <c r="J3967" s="20">
        <v>4.7219999999999999E-4</v>
      </c>
      <c r="K3967" s="20">
        <v>1.6056E-3</v>
      </c>
      <c r="L3967" s="20">
        <v>2.8324999999999995E-3</v>
      </c>
      <c r="M3967" s="20">
        <v>1.9192708333333332E-2</v>
      </c>
      <c r="N3967" s="1">
        <v>15</v>
      </c>
      <c r="O3967" s="5">
        <v>43.75</v>
      </c>
      <c r="P3967" s="5">
        <v>56.25</v>
      </c>
      <c r="Q3967" s="1">
        <v>7</v>
      </c>
      <c r="R3967" s="1">
        <v>9</v>
      </c>
      <c r="S3967" s="6">
        <v>409.91399999999999</v>
      </c>
      <c r="T3967" s="6">
        <v>90.181079999999994</v>
      </c>
      <c r="W3967" s="1"/>
      <c r="X3967" s="1"/>
      <c r="Y3967" s="1"/>
      <c r="AC3967" s="1"/>
      <c r="AF3967" s="1"/>
      <c r="AG3967" s="1"/>
    </row>
    <row r="3968" spans="1:33" hidden="1" x14ac:dyDescent="0.25">
      <c r="A3968" s="1">
        <v>16</v>
      </c>
      <c r="B3968" s="1">
        <v>2016</v>
      </c>
      <c r="C3968" s="1">
        <v>352710816</v>
      </c>
      <c r="D3968" s="44" t="s">
        <v>354</v>
      </c>
      <c r="E3968" s="20">
        <v>0.24392209999999992</v>
      </c>
      <c r="F3968" s="20">
        <v>7.9995400000000008E-2</v>
      </c>
      <c r="G3968" s="20">
        <v>0.16392669999999993</v>
      </c>
      <c r="H3968" s="20">
        <v>0</v>
      </c>
      <c r="I3968" s="20">
        <v>5.7869999999999996E-3</v>
      </c>
      <c r="J3968" s="20">
        <v>0.20567349999999998</v>
      </c>
      <c r="K3968" s="20">
        <v>6.8126999999999997E-3</v>
      </c>
      <c r="L3968" s="20">
        <v>2.5648899999999995E-2</v>
      </c>
      <c r="M3968" s="20">
        <v>0.22464887731481481</v>
      </c>
      <c r="N3968" s="1">
        <v>2</v>
      </c>
      <c r="O3968" s="5">
        <v>15.71</v>
      </c>
      <c r="P3968" s="5">
        <v>84.29</v>
      </c>
      <c r="Q3968" s="1">
        <v>11</v>
      </c>
      <c r="R3968" s="1">
        <v>59</v>
      </c>
      <c r="S3968" s="6">
        <v>3785.9990360000002</v>
      </c>
      <c r="T3968" s="6">
        <v>3785.9990360000002</v>
      </c>
      <c r="W3968" s="1"/>
      <c r="X3968" s="1"/>
      <c r="Y3968" s="1"/>
      <c r="AC3968" s="1"/>
      <c r="AF3968" s="1"/>
      <c r="AG3968" s="1"/>
    </row>
    <row r="3969" spans="1:33" hidden="1" x14ac:dyDescent="0.25">
      <c r="A3969" s="1">
        <v>20</v>
      </c>
      <c r="B3969" s="1">
        <v>2016</v>
      </c>
      <c r="C3969" s="1">
        <v>352710820</v>
      </c>
      <c r="D3969" s="44" t="s">
        <v>354</v>
      </c>
      <c r="E3969" s="20">
        <v>0.25466430000000001</v>
      </c>
      <c r="F3969" s="20">
        <v>0.25462960000000001</v>
      </c>
      <c r="G3969" s="20">
        <v>3.4700000000000003E-5</v>
      </c>
      <c r="H3969" s="20">
        <v>0</v>
      </c>
      <c r="I3969" s="20">
        <v>0</v>
      </c>
      <c r="J3969" s="20">
        <v>0</v>
      </c>
      <c r="K3969" s="20">
        <v>0.25462960000000001</v>
      </c>
      <c r="L3969" s="20">
        <v>3.4700000000000003E-5</v>
      </c>
      <c r="M3969" s="20">
        <v>0</v>
      </c>
      <c r="N3969" s="1">
        <v>0</v>
      </c>
      <c r="O3969" s="5">
        <v>66.67</v>
      </c>
      <c r="P3969" s="5">
        <v>33.33</v>
      </c>
      <c r="Q3969" s="1">
        <v>2</v>
      </c>
      <c r="R3969" s="1">
        <v>1</v>
      </c>
      <c r="S3969" s="6"/>
      <c r="T3969" s="6"/>
      <c r="W3969" s="1"/>
      <c r="X3969" s="1"/>
      <c r="Y3969" s="1"/>
      <c r="AC3969" s="1"/>
      <c r="AF3969" s="1"/>
      <c r="AG3969" s="1"/>
    </row>
    <row r="3970" spans="1:33" hidden="1" x14ac:dyDescent="0.25">
      <c r="A3970" s="1">
        <v>2</v>
      </c>
      <c r="B3970" s="1">
        <v>2016</v>
      </c>
      <c r="C3970" s="1">
        <v>35272072</v>
      </c>
      <c r="D3970" s="44" t="s">
        <v>355</v>
      </c>
      <c r="E3970" s="20">
        <v>0.32074809999999998</v>
      </c>
      <c r="F3970" s="20">
        <v>5.2578999999999985E-3</v>
      </c>
      <c r="G3970" s="20">
        <v>0.3154902</v>
      </c>
      <c r="H3970" s="20">
        <v>0.04</v>
      </c>
      <c r="I3970" s="20">
        <v>0.21722230000000001</v>
      </c>
      <c r="J3970" s="20">
        <v>9.3602899999999989E-2</v>
      </c>
      <c r="K3970" s="20">
        <v>2.0833000000000002E-3</v>
      </c>
      <c r="L3970" s="20">
        <v>7.8395999999999969E-3</v>
      </c>
      <c r="M3970" s="20">
        <v>0.25432218837037035</v>
      </c>
      <c r="N3970" s="1">
        <v>14</v>
      </c>
      <c r="O3970" s="5">
        <v>22.5</v>
      </c>
      <c r="P3970" s="5">
        <v>77.5</v>
      </c>
      <c r="Q3970" s="1">
        <v>18</v>
      </c>
      <c r="R3970" s="1">
        <v>62</v>
      </c>
      <c r="S3970" s="6">
        <v>4408.9427759999999</v>
      </c>
      <c r="T3970" s="6">
        <v>4408.9427759999999</v>
      </c>
      <c r="W3970" s="1"/>
      <c r="X3970" s="1"/>
      <c r="Y3970" s="1"/>
      <c r="AC3970" s="1"/>
      <c r="AF3970" s="1"/>
      <c r="AG3970" s="1"/>
    </row>
    <row r="3971" spans="1:33" hidden="1" x14ac:dyDescent="0.25">
      <c r="A3971" s="1">
        <v>19</v>
      </c>
      <c r="B3971" s="1">
        <v>2016</v>
      </c>
      <c r="C3971" s="1">
        <v>352725619</v>
      </c>
      <c r="D3971" s="44" t="s">
        <v>356</v>
      </c>
      <c r="E3971" s="20">
        <v>1.31951E-2</v>
      </c>
      <c r="F3971" s="20">
        <v>4.3055999999999997E-3</v>
      </c>
      <c r="G3971" s="20">
        <v>8.8894999999999998E-3</v>
      </c>
      <c r="H3971" s="20">
        <v>0</v>
      </c>
      <c r="I3971" s="20">
        <v>5.3934999999999999E-3</v>
      </c>
      <c r="J3971" s="20">
        <v>0</v>
      </c>
      <c r="K3971" s="20">
        <v>4.3344999999999998E-3</v>
      </c>
      <c r="L3971" s="20">
        <v>3.4670999999999994E-3</v>
      </c>
      <c r="M3971" s="20">
        <v>4.6698734375000004E-3</v>
      </c>
      <c r="N3971" s="1">
        <v>3</v>
      </c>
      <c r="O3971" s="5">
        <v>16.670000000000002</v>
      </c>
      <c r="P3971" s="5">
        <v>83.33</v>
      </c>
      <c r="Q3971" s="1">
        <v>2</v>
      </c>
      <c r="R3971" s="1">
        <v>10</v>
      </c>
      <c r="S3971" s="6">
        <v>93.417686990000007</v>
      </c>
      <c r="T3971" s="6">
        <v>93.417686990000007</v>
      </c>
      <c r="W3971" s="1"/>
      <c r="X3971" s="1"/>
      <c r="Y3971" s="1"/>
      <c r="AC3971" s="1"/>
      <c r="AF3971" s="1"/>
      <c r="AG3971" s="1"/>
    </row>
    <row r="3972" spans="1:33" hidden="1" x14ac:dyDescent="0.25">
      <c r="A3972" s="1">
        <v>5</v>
      </c>
      <c r="B3972" s="1">
        <v>2016</v>
      </c>
      <c r="C3972" s="1">
        <v>35273065</v>
      </c>
      <c r="D3972" s="44" t="s">
        <v>357</v>
      </c>
      <c r="E3972" s="20">
        <v>0.45946740000000008</v>
      </c>
      <c r="F3972" s="20">
        <v>0.41281570000000006</v>
      </c>
      <c r="G3972" s="20">
        <v>4.6651700000000011E-2</v>
      </c>
      <c r="H3972" s="20">
        <v>0</v>
      </c>
      <c r="I3972" s="20">
        <v>0.36555550000000003</v>
      </c>
      <c r="J3972" s="20">
        <v>8.2655800000000015E-2</v>
      </c>
      <c r="K3972" s="20">
        <v>7.4430999999999994E-3</v>
      </c>
      <c r="L3972" s="20">
        <v>3.813E-3</v>
      </c>
      <c r="M3972" s="20">
        <v>0.12956598657986113</v>
      </c>
      <c r="N3972" s="1">
        <v>32</v>
      </c>
      <c r="O3972" s="5">
        <v>26.03</v>
      </c>
      <c r="P3972" s="5">
        <v>73.97</v>
      </c>
      <c r="Q3972" s="1">
        <v>19</v>
      </c>
      <c r="R3972" s="1">
        <v>54</v>
      </c>
      <c r="S3972" s="6">
        <v>1638.9713879999999</v>
      </c>
      <c r="T3972" s="6">
        <v>1638.9713879999999</v>
      </c>
      <c r="W3972" s="1"/>
      <c r="X3972" s="1"/>
      <c r="Y3972" s="1"/>
      <c r="AC3972" s="1"/>
      <c r="AF3972" s="1"/>
      <c r="AG3972" s="1"/>
    </row>
    <row r="3973" spans="1:33" hidden="1" x14ac:dyDescent="0.25">
      <c r="A3973" s="1">
        <v>20</v>
      </c>
      <c r="B3973" s="1">
        <v>2016</v>
      </c>
      <c r="C3973" s="1">
        <v>352740520</v>
      </c>
      <c r="D3973" s="44" t="s">
        <v>358</v>
      </c>
      <c r="E3973" s="20">
        <v>6.4422199999999999E-2</v>
      </c>
      <c r="F3973" s="20">
        <v>5.2931100000000002E-2</v>
      </c>
      <c r="G3973" s="20">
        <v>1.1491099999999999E-2</v>
      </c>
      <c r="H3973" s="20">
        <v>0</v>
      </c>
      <c r="I3973" s="20">
        <v>7.9103000000000003E-3</v>
      </c>
      <c r="J3973" s="20">
        <v>5.48598E-2</v>
      </c>
      <c r="K3973" s="20">
        <v>0</v>
      </c>
      <c r="L3973" s="20">
        <v>1.6520999999999999E-3</v>
      </c>
      <c r="M3973" s="20">
        <v>5.4336753375000005E-2</v>
      </c>
      <c r="N3973" s="1">
        <v>7</v>
      </c>
      <c r="O3973" s="5">
        <v>20</v>
      </c>
      <c r="P3973" s="5">
        <v>80</v>
      </c>
      <c r="Q3973" s="1">
        <v>4</v>
      </c>
      <c r="R3973" s="1">
        <v>16</v>
      </c>
      <c r="S3973" s="6">
        <v>963.02285319999999</v>
      </c>
      <c r="T3973" s="6">
        <v>963.02285319999999</v>
      </c>
      <c r="W3973" s="1"/>
      <c r="X3973" s="1"/>
      <c r="Y3973" s="1"/>
      <c r="AC3973" s="1"/>
      <c r="AF3973" s="1"/>
      <c r="AG3973" s="1"/>
    </row>
    <row r="3974" spans="1:33" hidden="1" x14ac:dyDescent="0.25">
      <c r="A3974" s="1">
        <v>21</v>
      </c>
      <c r="B3974" s="1">
        <v>2016</v>
      </c>
      <c r="C3974" s="1">
        <v>352740521</v>
      </c>
      <c r="D3974" s="44" t="s">
        <v>358</v>
      </c>
      <c r="E3974" s="20">
        <v>4.7452000000000006E-3</v>
      </c>
      <c r="F3974" s="20">
        <v>8.3330000000000003E-4</v>
      </c>
      <c r="G3974" s="20">
        <v>3.9119000000000003E-3</v>
      </c>
      <c r="H3974" s="20">
        <v>0</v>
      </c>
      <c r="I3974" s="20">
        <v>3.7036999999999999E-3</v>
      </c>
      <c r="J3974" s="20">
        <v>0</v>
      </c>
      <c r="K3974" s="20">
        <v>8.3330000000000003E-4</v>
      </c>
      <c r="L3974" s="20">
        <v>2.0819999999999999E-4</v>
      </c>
      <c r="M3974" s="20">
        <v>0</v>
      </c>
      <c r="N3974" s="1">
        <v>1</v>
      </c>
      <c r="O3974" s="5">
        <v>14.29</v>
      </c>
      <c r="P3974" s="5">
        <v>85.71</v>
      </c>
      <c r="Q3974" s="1">
        <v>1</v>
      </c>
      <c r="R3974" s="1">
        <v>6</v>
      </c>
      <c r="S3974" s="6"/>
      <c r="T3974" s="6"/>
      <c r="W3974" s="1"/>
      <c r="X3974" s="1"/>
      <c r="Y3974" s="1"/>
      <c r="AC3974" s="1"/>
      <c r="AF3974" s="1"/>
      <c r="AG3974" s="1"/>
    </row>
    <row r="3975" spans="1:33" hidden="1" x14ac:dyDescent="0.25">
      <c r="A3975" s="1">
        <v>17</v>
      </c>
      <c r="B3975" s="1">
        <v>2016</v>
      </c>
      <c r="C3975" s="1">
        <v>352750417</v>
      </c>
      <c r="D3975" s="44" t="s">
        <v>359</v>
      </c>
      <c r="E3975" s="20">
        <v>0.50516749999999988</v>
      </c>
      <c r="F3975" s="20">
        <v>0.50124469999999988</v>
      </c>
      <c r="G3975" s="20">
        <v>3.9227999999999997E-3</v>
      </c>
      <c r="H3975" s="20">
        <v>0</v>
      </c>
      <c r="I3975" s="20">
        <v>3.7916999999999998E-3</v>
      </c>
      <c r="J3975" s="20">
        <v>6.1699999999999995E-5</v>
      </c>
      <c r="K3975" s="20">
        <v>0.50131409999999987</v>
      </c>
      <c r="L3975" s="20">
        <v>0</v>
      </c>
      <c r="M3975" s="20">
        <v>4.7599270833333339E-3</v>
      </c>
      <c r="N3975" s="1">
        <v>5</v>
      </c>
      <c r="O3975" s="5">
        <v>81.25</v>
      </c>
      <c r="P3975" s="5">
        <v>18.75</v>
      </c>
      <c r="Q3975" s="1">
        <v>13</v>
      </c>
      <c r="R3975" s="1">
        <v>3</v>
      </c>
      <c r="S3975" s="6">
        <v>99.174043089999998</v>
      </c>
      <c r="T3975" s="6">
        <v>99.174043089999998</v>
      </c>
      <c r="W3975" s="1"/>
      <c r="X3975" s="1"/>
      <c r="Y3975" s="1"/>
      <c r="AC3975" s="1"/>
      <c r="AF3975" s="1"/>
      <c r="AG3975" s="1"/>
    </row>
    <row r="3976" spans="1:33" hidden="1" x14ac:dyDescent="0.25">
      <c r="A3976" s="1">
        <v>4</v>
      </c>
      <c r="B3976" s="1">
        <v>2016</v>
      </c>
      <c r="C3976" s="1">
        <v>35276034</v>
      </c>
      <c r="D3976" s="44" t="s">
        <v>360</v>
      </c>
      <c r="E3976" s="20">
        <v>0</v>
      </c>
      <c r="F3976" s="20">
        <v>0</v>
      </c>
      <c r="G3976" s="20">
        <v>0</v>
      </c>
      <c r="H3976" s="20">
        <v>0</v>
      </c>
      <c r="I3976" s="20">
        <v>0</v>
      </c>
      <c r="J3976" s="20">
        <v>0</v>
      </c>
      <c r="K3976" s="20">
        <v>0</v>
      </c>
      <c r="L3976" s="20">
        <v>0</v>
      </c>
      <c r="M3976" s="20">
        <v>0</v>
      </c>
      <c r="N3976" s="1">
        <v>0</v>
      </c>
      <c r="O3976" s="5">
        <v>0</v>
      </c>
      <c r="P3976" s="5">
        <v>0</v>
      </c>
      <c r="Q3976" s="1">
        <v>0</v>
      </c>
      <c r="R3976" s="1">
        <v>0</v>
      </c>
      <c r="S3976" s="6"/>
      <c r="T3976" s="6"/>
      <c r="W3976" s="1"/>
      <c r="X3976" s="1"/>
      <c r="Y3976" s="1"/>
      <c r="AC3976" s="1"/>
      <c r="AF3976" s="1"/>
      <c r="AG3976" s="1"/>
    </row>
    <row r="3977" spans="1:33" hidden="1" x14ac:dyDescent="0.25">
      <c r="A3977" s="1">
        <v>9</v>
      </c>
      <c r="B3977" s="1">
        <v>2016</v>
      </c>
      <c r="C3977" s="1">
        <v>35276039</v>
      </c>
      <c r="D3977" s="44" t="s">
        <v>360</v>
      </c>
      <c r="E3977" s="20">
        <v>0.80419459999999998</v>
      </c>
      <c r="F3977" s="20">
        <v>0.52875490000000003</v>
      </c>
      <c r="G3977" s="20">
        <v>0.27543969999999995</v>
      </c>
      <c r="H3977" s="20">
        <v>0.87</v>
      </c>
      <c r="I3977" s="20">
        <v>0</v>
      </c>
      <c r="J3977" s="20">
        <v>0.15431710000000001</v>
      </c>
      <c r="K3977" s="20">
        <v>0.57521319999999998</v>
      </c>
      <c r="L3977" s="20">
        <v>7.4664300000000003E-2</v>
      </c>
      <c r="M3977" s="20">
        <v>3.7714216437499996E-2</v>
      </c>
      <c r="N3977" s="1">
        <v>7</v>
      </c>
      <c r="O3977" s="5">
        <v>45.83</v>
      </c>
      <c r="P3977" s="5">
        <v>54.17</v>
      </c>
      <c r="Q3977" s="1">
        <v>11</v>
      </c>
      <c r="R3977" s="1">
        <v>13</v>
      </c>
      <c r="S3977" s="6">
        <v>714.74400000000003</v>
      </c>
      <c r="T3977" s="6">
        <v>714.74400000000003</v>
      </c>
      <c r="W3977" s="1"/>
      <c r="X3977" s="1"/>
      <c r="Y3977" s="1"/>
      <c r="AC3977" s="1"/>
      <c r="AF3977" s="1"/>
      <c r="AG3977" s="1"/>
    </row>
    <row r="3978" spans="1:33" hidden="1" x14ac:dyDescent="0.25">
      <c r="A3978" s="1">
        <v>20</v>
      </c>
      <c r="B3978" s="1">
        <v>2016</v>
      </c>
      <c r="C3978" s="1">
        <v>352770220</v>
      </c>
      <c r="D3978" s="44" t="s">
        <v>361</v>
      </c>
      <c r="E3978" s="20">
        <v>1.1166100000000002E-2</v>
      </c>
      <c r="F3978" s="20">
        <v>1.3611000000000001E-3</v>
      </c>
      <c r="G3978" s="20">
        <v>9.8050000000000012E-3</v>
      </c>
      <c r="H3978" s="20">
        <v>0</v>
      </c>
      <c r="I3978" s="20">
        <v>9.6123000000000007E-3</v>
      </c>
      <c r="J3978" s="20">
        <v>0</v>
      </c>
      <c r="K3978" s="20">
        <v>1.4721999999999999E-3</v>
      </c>
      <c r="L3978" s="20">
        <v>8.1600000000000005E-5</v>
      </c>
      <c r="M3978" s="20">
        <v>1.2464184895833333E-2</v>
      </c>
      <c r="N3978" s="1">
        <v>2</v>
      </c>
      <c r="O3978" s="5">
        <v>22.22</v>
      </c>
      <c r="P3978" s="5">
        <v>77.78</v>
      </c>
      <c r="Q3978" s="1">
        <v>2</v>
      </c>
      <c r="R3978" s="1">
        <v>7</v>
      </c>
      <c r="S3978" s="6">
        <v>246.36755700000001</v>
      </c>
      <c r="T3978" s="6">
        <v>246.36755700000001</v>
      </c>
      <c r="W3978" s="1"/>
      <c r="X3978" s="1"/>
      <c r="Y3978" s="1"/>
      <c r="AC3978" s="1"/>
      <c r="AF3978" s="1"/>
      <c r="AG3978" s="1"/>
    </row>
    <row r="3979" spans="1:33" hidden="1" x14ac:dyDescent="0.25">
      <c r="A3979" s="1">
        <v>17</v>
      </c>
      <c r="B3979" s="1">
        <v>2016</v>
      </c>
      <c r="C3979" s="1">
        <v>352780117</v>
      </c>
      <c r="D3979" s="44" t="s">
        <v>362</v>
      </c>
      <c r="E3979" s="20">
        <v>1.41592E-2</v>
      </c>
      <c r="F3979" s="20">
        <v>1.7440999999999999E-3</v>
      </c>
      <c r="G3979" s="20">
        <v>1.24151E-2</v>
      </c>
      <c r="H3979" s="20">
        <v>0</v>
      </c>
      <c r="I3979" s="20">
        <v>1.15741E-2</v>
      </c>
      <c r="J3979" s="20">
        <v>7.0220000000000005E-4</v>
      </c>
      <c r="K3979" s="20">
        <v>1.6423E-3</v>
      </c>
      <c r="L3979" s="20">
        <v>2.4059999999999999E-4</v>
      </c>
      <c r="M3979" s="20">
        <v>1.033384609375E-2</v>
      </c>
      <c r="N3979" s="1">
        <v>1</v>
      </c>
      <c r="O3979" s="5">
        <v>53.85</v>
      </c>
      <c r="P3979" s="5">
        <v>46.15</v>
      </c>
      <c r="Q3979" s="1">
        <v>7</v>
      </c>
      <c r="R3979" s="1">
        <v>6</v>
      </c>
      <c r="S3979" s="6">
        <v>197.48402630000001</v>
      </c>
      <c r="T3979" s="6">
        <v>197.48402630000001</v>
      </c>
      <c r="W3979" s="1"/>
      <c r="X3979" s="1"/>
      <c r="Y3979" s="1"/>
      <c r="AC3979" s="1"/>
      <c r="AF3979" s="1"/>
      <c r="AG3979" s="1"/>
    </row>
    <row r="3980" spans="1:33" hidden="1" x14ac:dyDescent="0.25">
      <c r="A3980" s="1">
        <v>21</v>
      </c>
      <c r="B3980" s="1">
        <v>2016</v>
      </c>
      <c r="C3980" s="1">
        <v>352780121</v>
      </c>
      <c r="D3980" s="44" t="s">
        <v>362</v>
      </c>
      <c r="E3980" s="20">
        <v>1.9288E-3</v>
      </c>
      <c r="F3980" s="20">
        <v>1.9288E-3</v>
      </c>
      <c r="G3980" s="20">
        <v>0</v>
      </c>
      <c r="H3980" s="20">
        <v>0</v>
      </c>
      <c r="I3980" s="20">
        <v>1.9288E-3</v>
      </c>
      <c r="J3980" s="20">
        <v>0</v>
      </c>
      <c r="K3980" s="20">
        <v>0</v>
      </c>
      <c r="L3980" s="20">
        <v>0</v>
      </c>
      <c r="M3980" s="20">
        <v>0</v>
      </c>
      <c r="N3980" s="1">
        <v>0</v>
      </c>
      <c r="O3980" s="5">
        <v>100</v>
      </c>
      <c r="P3980" s="5">
        <v>0</v>
      </c>
      <c r="Q3980" s="1">
        <v>1</v>
      </c>
      <c r="R3980" s="1">
        <v>0</v>
      </c>
      <c r="S3980" s="6"/>
      <c r="T3980" s="6"/>
      <c r="W3980" s="1"/>
      <c r="X3980" s="1"/>
      <c r="Y3980" s="1"/>
      <c r="AC3980" s="1"/>
      <c r="AF3980" s="1"/>
      <c r="AG3980" s="1"/>
    </row>
    <row r="3981" spans="1:33" hidden="1" x14ac:dyDescent="0.25">
      <c r="A3981" s="1">
        <v>17</v>
      </c>
      <c r="B3981" s="1">
        <v>2016</v>
      </c>
      <c r="C3981" s="1">
        <v>352790017</v>
      </c>
      <c r="D3981" s="44" t="s">
        <v>363</v>
      </c>
      <c r="E3981" s="20">
        <v>0</v>
      </c>
      <c r="F3981" s="20">
        <v>0</v>
      </c>
      <c r="G3981" s="20">
        <v>0</v>
      </c>
      <c r="H3981" s="20">
        <v>0</v>
      </c>
      <c r="I3981" s="20">
        <v>0</v>
      </c>
      <c r="J3981" s="20">
        <v>0</v>
      </c>
      <c r="K3981" s="20">
        <v>0</v>
      </c>
      <c r="L3981" s="20">
        <v>0</v>
      </c>
      <c r="M3981" s="20">
        <v>0</v>
      </c>
      <c r="N3981" s="1">
        <v>0</v>
      </c>
      <c r="O3981" s="5">
        <v>0</v>
      </c>
      <c r="P3981" s="5">
        <v>0</v>
      </c>
      <c r="Q3981" s="1">
        <v>0</v>
      </c>
      <c r="R3981" s="1">
        <v>0</v>
      </c>
      <c r="S3981" s="6"/>
      <c r="T3981" s="6"/>
      <c r="W3981" s="1"/>
      <c r="X3981" s="1"/>
      <c r="Y3981" s="1"/>
      <c r="AC3981" s="1"/>
      <c r="AF3981" s="1"/>
      <c r="AG3981" s="1"/>
    </row>
    <row r="3982" spans="1:33" hidden="1" x14ac:dyDescent="0.25">
      <c r="A3982" s="1">
        <v>21</v>
      </c>
      <c r="B3982" s="1">
        <v>2016</v>
      </c>
      <c r="C3982" s="1">
        <v>352790021</v>
      </c>
      <c r="D3982" s="44" t="s">
        <v>363</v>
      </c>
      <c r="E3982" s="20">
        <v>0</v>
      </c>
      <c r="F3982" s="20">
        <v>0</v>
      </c>
      <c r="G3982" s="20">
        <v>0</v>
      </c>
      <c r="H3982" s="20">
        <v>0</v>
      </c>
      <c r="I3982" s="20">
        <v>0</v>
      </c>
      <c r="J3982" s="20">
        <v>0</v>
      </c>
      <c r="K3982" s="20">
        <v>0</v>
      </c>
      <c r="L3982" s="20">
        <v>0</v>
      </c>
      <c r="M3982" s="20">
        <v>6.0906218749999996E-3</v>
      </c>
      <c r="N3982" s="1">
        <v>0</v>
      </c>
      <c r="O3982" s="5">
        <v>0</v>
      </c>
      <c r="P3982" s="5">
        <v>0</v>
      </c>
      <c r="Q3982" s="1">
        <v>0</v>
      </c>
      <c r="R3982" s="1">
        <v>0</v>
      </c>
      <c r="S3982" s="6">
        <v>115.94380169999999</v>
      </c>
      <c r="T3982" s="6">
        <v>115.94380169999999</v>
      </c>
      <c r="W3982" s="1"/>
      <c r="X3982" s="1"/>
      <c r="Y3982" s="1"/>
      <c r="AC3982" s="1"/>
      <c r="AF3982" s="1"/>
      <c r="AG3982" s="1"/>
    </row>
    <row r="3983" spans="1:33" hidden="1" x14ac:dyDescent="0.25">
      <c r="A3983" s="1">
        <v>13</v>
      </c>
      <c r="B3983" s="1">
        <v>2016</v>
      </c>
      <c r="C3983" s="1">
        <v>352800713</v>
      </c>
      <c r="D3983" s="44" t="s">
        <v>364</v>
      </c>
      <c r="E3983" s="20">
        <v>0.68164730000000007</v>
      </c>
      <c r="F3983" s="20">
        <v>0.53370580000000001</v>
      </c>
      <c r="G3983" s="20">
        <v>0.1479415</v>
      </c>
      <c r="H3983" s="20">
        <v>0</v>
      </c>
      <c r="I3983" s="20">
        <v>4.9409800000000004E-2</v>
      </c>
      <c r="J3983" s="20">
        <v>0.5716232</v>
      </c>
      <c r="K3983" s="20">
        <v>5.9977799999999991E-2</v>
      </c>
      <c r="L3983" s="20">
        <v>6.364999999999998E-4</v>
      </c>
      <c r="M3983" s="20">
        <v>4.8932435777777776E-2</v>
      </c>
      <c r="N3983" s="1">
        <v>6</v>
      </c>
      <c r="O3983" s="5">
        <v>33.33</v>
      </c>
      <c r="P3983" s="5">
        <v>66.67</v>
      </c>
      <c r="Q3983" s="1">
        <v>14</v>
      </c>
      <c r="R3983" s="1">
        <v>28</v>
      </c>
      <c r="S3983" s="6">
        <v>894.024</v>
      </c>
      <c r="T3983" s="6">
        <v>894.024</v>
      </c>
      <c r="W3983" s="1"/>
      <c r="X3983" s="1"/>
      <c r="Y3983" s="1"/>
      <c r="AC3983" s="1"/>
      <c r="AF3983" s="1"/>
      <c r="AG3983" s="1"/>
    </row>
    <row r="3984" spans="1:33" hidden="1" x14ac:dyDescent="0.25">
      <c r="A3984" s="1">
        <v>19</v>
      </c>
      <c r="B3984" s="1">
        <v>2016</v>
      </c>
      <c r="C3984" s="1">
        <v>352810619</v>
      </c>
      <c r="D3984" s="44" t="s">
        <v>365</v>
      </c>
      <c r="E3984" s="20">
        <v>1.6697E-2</v>
      </c>
      <c r="F3984" s="20">
        <v>3.8286999999999996E-3</v>
      </c>
      <c r="G3984" s="20">
        <v>1.2868300000000001E-2</v>
      </c>
      <c r="H3984" s="20">
        <v>0</v>
      </c>
      <c r="I3984" s="20">
        <v>0</v>
      </c>
      <c r="J3984" s="20">
        <v>7.5350000000000005E-4</v>
      </c>
      <c r="K3984" s="20">
        <v>1.3675300000000001E-2</v>
      </c>
      <c r="L3984" s="20">
        <v>2.2681999999999989E-3</v>
      </c>
      <c r="M3984" s="20">
        <v>1.7806902083333333E-2</v>
      </c>
      <c r="N3984" s="1">
        <v>1</v>
      </c>
      <c r="O3984" s="5">
        <v>7.84</v>
      </c>
      <c r="P3984" s="5">
        <v>92.16</v>
      </c>
      <c r="Q3984" s="1">
        <v>4</v>
      </c>
      <c r="R3984" s="1">
        <v>47</v>
      </c>
      <c r="S3984" s="6">
        <v>382.77251999999999</v>
      </c>
      <c r="T3984" s="6">
        <v>382.77251999999999</v>
      </c>
      <c r="W3984" s="1"/>
      <c r="X3984" s="1"/>
      <c r="Y3984" s="1"/>
      <c r="AC3984" s="1"/>
      <c r="AF3984" s="1"/>
      <c r="AG3984" s="1"/>
    </row>
    <row r="3985" spans="1:33" hidden="1" x14ac:dyDescent="0.25">
      <c r="A3985" s="1">
        <v>15</v>
      </c>
      <c r="B3985" s="1">
        <v>2016</v>
      </c>
      <c r="C3985" s="1">
        <v>352820515</v>
      </c>
      <c r="D3985" s="44" t="s">
        <v>366</v>
      </c>
      <c r="E3985" s="20">
        <v>5.31067E-2</v>
      </c>
      <c r="F3985" s="20">
        <v>4.53671E-2</v>
      </c>
      <c r="G3985" s="20">
        <v>7.739600000000001E-3</v>
      </c>
      <c r="H3985" s="20">
        <v>0</v>
      </c>
      <c r="I3985" s="20">
        <v>7.6874999999999999E-3</v>
      </c>
      <c r="J3985" s="20">
        <v>0</v>
      </c>
      <c r="K3985" s="20">
        <v>4.53671E-2</v>
      </c>
      <c r="L3985" s="20">
        <v>5.2099999999999999E-5</v>
      </c>
      <c r="M3985" s="20">
        <v>7.1973234375E-3</v>
      </c>
      <c r="N3985" s="1">
        <v>1</v>
      </c>
      <c r="O3985" s="5">
        <v>60</v>
      </c>
      <c r="P3985" s="5">
        <v>40</v>
      </c>
      <c r="Q3985" s="1">
        <v>6</v>
      </c>
      <c r="R3985" s="1">
        <v>4</v>
      </c>
      <c r="S3985" s="6">
        <v>144.3373402</v>
      </c>
      <c r="T3985" s="6">
        <v>144.3373402</v>
      </c>
      <c r="W3985" s="1"/>
      <c r="X3985" s="1"/>
      <c r="Y3985" s="1"/>
      <c r="AC3985" s="1"/>
      <c r="AF3985" s="1"/>
      <c r="AG3985" s="1"/>
    </row>
    <row r="3986" spans="1:33" hidden="1" x14ac:dyDescent="0.25">
      <c r="A3986" s="1">
        <v>18</v>
      </c>
      <c r="B3986" s="1">
        <v>2016</v>
      </c>
      <c r="C3986" s="1">
        <v>352830418</v>
      </c>
      <c r="D3986" s="44" t="s">
        <v>367</v>
      </c>
      <c r="E3986" s="20">
        <v>7.5097200000000003E-2</v>
      </c>
      <c r="F3986" s="20">
        <v>6.7574099999999998E-2</v>
      </c>
      <c r="G3986" s="20">
        <v>7.5230999999999996E-3</v>
      </c>
      <c r="H3986" s="20">
        <v>0</v>
      </c>
      <c r="I3986" s="20">
        <v>0</v>
      </c>
      <c r="J3986" s="20">
        <v>1.1569999999999999E-4</v>
      </c>
      <c r="K3986" s="20">
        <v>7.4981500000000006E-2</v>
      </c>
      <c r="L3986" s="20">
        <v>0</v>
      </c>
      <c r="M3986" s="20">
        <v>0</v>
      </c>
      <c r="N3986" s="1">
        <v>2</v>
      </c>
      <c r="O3986" s="5">
        <v>70</v>
      </c>
      <c r="P3986" s="5">
        <v>30</v>
      </c>
      <c r="Q3986" s="1">
        <v>7</v>
      </c>
      <c r="R3986" s="1">
        <v>3</v>
      </c>
      <c r="S3986" s="6"/>
      <c r="T3986" s="6"/>
      <c r="W3986" s="1"/>
      <c r="X3986" s="1"/>
      <c r="Y3986" s="1"/>
      <c r="AC3986" s="1"/>
      <c r="AF3986" s="1"/>
      <c r="AG3986" s="1"/>
    </row>
    <row r="3987" spans="1:33" hidden="1" x14ac:dyDescent="0.25">
      <c r="A3987" s="1">
        <v>19</v>
      </c>
      <c r="B3987" s="1">
        <v>2016</v>
      </c>
      <c r="C3987" s="1">
        <v>352830419</v>
      </c>
      <c r="D3987" s="44" t="s">
        <v>367</v>
      </c>
      <c r="E3987" s="20">
        <v>6.7367E-3</v>
      </c>
      <c r="F3987" s="20">
        <v>0</v>
      </c>
      <c r="G3987" s="20">
        <v>6.7367E-3</v>
      </c>
      <c r="H3987" s="20">
        <v>0</v>
      </c>
      <c r="I3987" s="20">
        <v>6.6157999999999998E-3</v>
      </c>
      <c r="J3987" s="20">
        <v>0</v>
      </c>
      <c r="K3987" s="20">
        <v>0</v>
      </c>
      <c r="L3987" s="20">
        <v>1.209E-4</v>
      </c>
      <c r="M3987" s="20">
        <v>7.4400591145833339E-3</v>
      </c>
      <c r="N3987" s="1">
        <v>0</v>
      </c>
      <c r="O3987" s="5">
        <v>0</v>
      </c>
      <c r="P3987" s="5">
        <v>100</v>
      </c>
      <c r="Q3987" s="1">
        <v>0</v>
      </c>
      <c r="R3987" s="1">
        <v>7</v>
      </c>
      <c r="S3987" s="6">
        <v>136.3367547</v>
      </c>
      <c r="T3987" s="6">
        <v>136.3367547</v>
      </c>
      <c r="W3987" s="1"/>
      <c r="X3987" s="1"/>
      <c r="Y3987" s="1"/>
      <c r="AC3987" s="1"/>
      <c r="AF3987" s="1"/>
      <c r="AG3987" s="1"/>
    </row>
    <row r="3988" spans="1:33" hidden="1" x14ac:dyDescent="0.25">
      <c r="A3988" s="1">
        <v>10</v>
      </c>
      <c r="B3988" s="1">
        <v>2016</v>
      </c>
      <c r="C3988" s="1">
        <v>352840310</v>
      </c>
      <c r="D3988" s="44" t="s">
        <v>368</v>
      </c>
      <c r="E3988" s="20">
        <v>0.27065739999999999</v>
      </c>
      <c r="F3988" s="20">
        <v>0.17020979999999999</v>
      </c>
      <c r="G3988" s="20">
        <v>0.1004476</v>
      </c>
      <c r="H3988" s="20">
        <v>0</v>
      </c>
      <c r="I3988" s="20">
        <v>0.16490730000000003</v>
      </c>
      <c r="J3988" s="20">
        <v>6.7679999999999997E-3</v>
      </c>
      <c r="K3988" s="20">
        <v>3.6716600000000002E-2</v>
      </c>
      <c r="L3988" s="20">
        <v>6.2265499999999988E-2</v>
      </c>
      <c r="M3988" s="20">
        <v>0.13743271990740741</v>
      </c>
      <c r="N3988" s="1">
        <v>46</v>
      </c>
      <c r="O3988" s="5">
        <v>21</v>
      </c>
      <c r="P3988" s="5">
        <v>79</v>
      </c>
      <c r="Q3988" s="1">
        <v>21</v>
      </c>
      <c r="R3988" s="1">
        <v>79</v>
      </c>
      <c r="S3988" s="6">
        <v>1504.7774999999999</v>
      </c>
      <c r="T3988" s="6">
        <v>0</v>
      </c>
      <c r="W3988" s="1"/>
      <c r="X3988" s="1"/>
      <c r="Y3988" s="1"/>
      <c r="AC3988" s="1"/>
      <c r="AF3988" s="1"/>
      <c r="AG3988" s="1"/>
    </row>
    <row r="3989" spans="1:33" hidden="1" x14ac:dyDescent="0.25">
      <c r="A3989" s="1">
        <v>5</v>
      </c>
      <c r="B3989" s="1">
        <v>2016</v>
      </c>
      <c r="C3989" s="1">
        <v>35285025</v>
      </c>
      <c r="D3989" s="44" t="s">
        <v>369</v>
      </c>
      <c r="E3989" s="20">
        <v>4.9768999999999994E-3</v>
      </c>
      <c r="F3989" s="20">
        <v>0</v>
      </c>
      <c r="G3989" s="20">
        <v>4.9768999999999994E-3</v>
      </c>
      <c r="H3989" s="20">
        <v>0</v>
      </c>
      <c r="I3989" s="20">
        <v>0</v>
      </c>
      <c r="J3989" s="20">
        <v>4.9768999999999994E-3</v>
      </c>
      <c r="K3989" s="20">
        <v>0</v>
      </c>
      <c r="L3989" s="20">
        <v>0</v>
      </c>
      <c r="M3989" s="20">
        <v>0</v>
      </c>
      <c r="N3989" s="1">
        <v>1</v>
      </c>
      <c r="O3989" s="5">
        <v>0</v>
      </c>
      <c r="P3989" s="5">
        <v>100</v>
      </c>
      <c r="Q3989" s="1">
        <v>0</v>
      </c>
      <c r="R3989" s="1">
        <v>4</v>
      </c>
      <c r="S3989" s="6"/>
      <c r="T3989" s="6"/>
      <c r="W3989" s="1"/>
      <c r="X3989" s="1"/>
      <c r="Y3989" s="1"/>
      <c r="AC3989" s="1"/>
      <c r="AF3989" s="1"/>
      <c r="AG3989" s="1"/>
    </row>
    <row r="3990" spans="1:33" hidden="1" x14ac:dyDescent="0.25">
      <c r="A3990" s="1">
        <v>6</v>
      </c>
      <c r="B3990" s="1">
        <v>2016</v>
      </c>
      <c r="C3990" s="1">
        <v>35285026</v>
      </c>
      <c r="D3990" s="44" t="s">
        <v>369</v>
      </c>
      <c r="E3990" s="20">
        <v>2.3189185000000001</v>
      </c>
      <c r="F3990" s="20">
        <v>2.2617107999999999</v>
      </c>
      <c r="G3990" s="20">
        <v>5.7207700000000007E-2</v>
      </c>
      <c r="H3990" s="20">
        <v>0</v>
      </c>
      <c r="I3990" s="20">
        <v>2.2795833000000001</v>
      </c>
      <c r="J3990" s="20">
        <v>4.7092000000000002E-3</v>
      </c>
      <c r="K3990" s="20">
        <v>1.8584000000000001E-3</v>
      </c>
      <c r="L3990" s="20">
        <v>3.2767600000000001E-2</v>
      </c>
      <c r="M3990" s="20">
        <v>0.1527886613252315</v>
      </c>
      <c r="N3990" s="1">
        <v>23</v>
      </c>
      <c r="O3990" s="5">
        <v>17.649999999999999</v>
      </c>
      <c r="P3990" s="5">
        <v>82.35</v>
      </c>
      <c r="Q3990" s="1">
        <v>15</v>
      </c>
      <c r="R3990" s="1">
        <v>70</v>
      </c>
      <c r="S3990" s="6">
        <v>1092.03547</v>
      </c>
      <c r="T3990" s="6">
        <v>829.94695730000001</v>
      </c>
      <c r="W3990" s="1"/>
      <c r="X3990" s="1"/>
      <c r="Y3990" s="1"/>
      <c r="AC3990" s="1"/>
      <c r="AF3990" s="1"/>
      <c r="AG3990" s="1"/>
    </row>
    <row r="3991" spans="1:33" hidden="1" x14ac:dyDescent="0.25">
      <c r="A3991" s="1">
        <v>14</v>
      </c>
      <c r="B3991" s="1">
        <v>2016</v>
      </c>
      <c r="C3991" s="1">
        <v>352860114</v>
      </c>
      <c r="D3991" s="44" t="s">
        <v>370</v>
      </c>
      <c r="E3991" s="20">
        <v>0.14201659999999999</v>
      </c>
      <c r="F3991" s="20">
        <v>0.13261390000000001</v>
      </c>
      <c r="G3991" s="20">
        <v>9.4026999999999999E-3</v>
      </c>
      <c r="H3991" s="20">
        <v>0</v>
      </c>
      <c r="I3991" s="20">
        <v>9.2592999999999998E-3</v>
      </c>
      <c r="J3991" s="20">
        <v>1.67847E-2</v>
      </c>
      <c r="K3991" s="20">
        <v>0.11587779999999999</v>
      </c>
      <c r="L3991" s="20">
        <v>9.48E-5</v>
      </c>
      <c r="M3991" s="20">
        <v>2.2622829166666667E-2</v>
      </c>
      <c r="N3991" s="1">
        <v>6</v>
      </c>
      <c r="O3991" s="5">
        <v>64.290000000000006</v>
      </c>
      <c r="P3991" s="5">
        <v>35.71</v>
      </c>
      <c r="Q3991" s="1">
        <v>9</v>
      </c>
      <c r="R3991" s="1">
        <v>5</v>
      </c>
      <c r="S3991" s="6">
        <v>446.39100000000002</v>
      </c>
      <c r="T3991" s="6">
        <v>446.39100000000002</v>
      </c>
      <c r="W3991" s="1"/>
      <c r="X3991" s="1"/>
      <c r="Y3991" s="1"/>
      <c r="AC3991" s="1"/>
      <c r="AF3991" s="1"/>
      <c r="AG3991" s="1"/>
    </row>
    <row r="3992" spans="1:33" hidden="1" x14ac:dyDescent="0.25">
      <c r="A3992" s="1">
        <v>17</v>
      </c>
      <c r="B3992" s="1">
        <v>2016</v>
      </c>
      <c r="C3992" s="1">
        <v>352860117</v>
      </c>
      <c r="D3992" s="44" t="s">
        <v>370</v>
      </c>
      <c r="E3992" s="20">
        <v>1.1490800000000001E-2</v>
      </c>
      <c r="F3992" s="20">
        <v>1.14734E-2</v>
      </c>
      <c r="G3992" s="20">
        <v>1.7399999999999999E-5</v>
      </c>
      <c r="H3992" s="20">
        <v>0</v>
      </c>
      <c r="I3992" s="20">
        <v>0</v>
      </c>
      <c r="J3992" s="20">
        <v>0</v>
      </c>
      <c r="K3992" s="20">
        <v>1.14734E-2</v>
      </c>
      <c r="L3992" s="20">
        <v>1.7399999999999999E-5</v>
      </c>
      <c r="M3992" s="20">
        <v>0</v>
      </c>
      <c r="N3992" s="1">
        <v>0</v>
      </c>
      <c r="O3992" s="5">
        <v>50</v>
      </c>
      <c r="P3992" s="5">
        <v>50</v>
      </c>
      <c r="Q3992" s="1">
        <v>1</v>
      </c>
      <c r="R3992" s="1">
        <v>1</v>
      </c>
      <c r="S3992" s="6"/>
      <c r="T3992" s="6"/>
      <c r="W3992" s="1"/>
      <c r="X3992" s="1"/>
      <c r="Y3992" s="1"/>
      <c r="AC3992" s="1"/>
      <c r="AF3992" s="1"/>
      <c r="AG3992" s="1"/>
    </row>
    <row r="3993" spans="1:33" hidden="1" x14ac:dyDescent="0.25">
      <c r="A3993" s="1">
        <v>22</v>
      </c>
      <c r="B3993" s="1">
        <v>2016</v>
      </c>
      <c r="C3993" s="1">
        <v>352870022</v>
      </c>
      <c r="D3993" s="44" t="s">
        <v>371</v>
      </c>
      <c r="E3993" s="20">
        <v>0.24723900000000004</v>
      </c>
      <c r="F3993" s="20">
        <v>0.23085330000000004</v>
      </c>
      <c r="G3993" s="20">
        <v>1.63857E-2</v>
      </c>
      <c r="H3993" s="20">
        <v>0</v>
      </c>
      <c r="I3993" s="20">
        <v>6.4841000000000005E-3</v>
      </c>
      <c r="J3993" s="20">
        <v>8.3333299999999999E-2</v>
      </c>
      <c r="K3993" s="20">
        <v>0.14491660000000001</v>
      </c>
      <c r="L3993" s="20">
        <v>1.2504999999999999E-2</v>
      </c>
      <c r="M3993" s="20">
        <v>5.0032708333333327E-3</v>
      </c>
      <c r="N3993" s="1">
        <v>4</v>
      </c>
      <c r="O3993" s="5">
        <v>47.62</v>
      </c>
      <c r="P3993" s="5">
        <v>52.38</v>
      </c>
      <c r="Q3993" s="1">
        <v>10</v>
      </c>
      <c r="R3993" s="1">
        <v>11</v>
      </c>
      <c r="S3993" s="6">
        <v>128.56182570000001</v>
      </c>
      <c r="T3993" s="6">
        <v>128.56182570000001</v>
      </c>
      <c r="W3993" s="1"/>
      <c r="X3993" s="1"/>
      <c r="Y3993" s="1"/>
      <c r="AC3993" s="1"/>
      <c r="AF3993" s="1"/>
      <c r="AG3993" s="1"/>
    </row>
    <row r="3994" spans="1:33" hidden="1" x14ac:dyDescent="0.25">
      <c r="A3994" s="1">
        <v>17</v>
      </c>
      <c r="B3994" s="1">
        <v>2016</v>
      </c>
      <c r="C3994" s="1">
        <v>352880917</v>
      </c>
      <c r="D3994" s="44" t="s">
        <v>372</v>
      </c>
      <c r="E3994" s="20">
        <v>0.21112340000000002</v>
      </c>
      <c r="F3994" s="20">
        <v>0.16088920000000001</v>
      </c>
      <c r="G3994" s="20">
        <v>5.0234200000000007E-2</v>
      </c>
      <c r="H3994" s="20">
        <v>0.27</v>
      </c>
      <c r="I3994" s="20">
        <v>3.0119E-2</v>
      </c>
      <c r="J3994" s="20">
        <v>9.6631900000000007E-2</v>
      </c>
      <c r="K3994" s="20">
        <v>7.7491099999999993E-2</v>
      </c>
      <c r="L3994" s="20">
        <v>6.8814000000000002E-3</v>
      </c>
      <c r="M3994" s="20">
        <v>3.6780550913194446E-2</v>
      </c>
      <c r="N3994" s="1">
        <v>3</v>
      </c>
      <c r="O3994" s="5">
        <v>32.26</v>
      </c>
      <c r="P3994" s="5">
        <v>67.739999999999995</v>
      </c>
      <c r="Q3994" s="1">
        <v>10</v>
      </c>
      <c r="R3994" s="1">
        <v>21</v>
      </c>
      <c r="S3994" s="6">
        <v>633.8099125</v>
      </c>
      <c r="T3994" s="6">
        <v>633.8099125</v>
      </c>
      <c r="W3994" s="1"/>
      <c r="X3994" s="1"/>
      <c r="Y3994" s="1"/>
      <c r="AC3994" s="1"/>
      <c r="AF3994" s="1"/>
      <c r="AG3994" s="1"/>
    </row>
    <row r="3995" spans="1:33" hidden="1" x14ac:dyDescent="0.25">
      <c r="A3995" s="1">
        <v>16</v>
      </c>
      <c r="B3995" s="1">
        <v>2016</v>
      </c>
      <c r="C3995" s="1">
        <v>352885816</v>
      </c>
      <c r="D3995" s="44" t="s">
        <v>373</v>
      </c>
      <c r="E3995" s="20">
        <v>0.1716047</v>
      </c>
      <c r="F3995" s="20">
        <v>0.11893919999999999</v>
      </c>
      <c r="G3995" s="20">
        <v>5.2665499999999997E-2</v>
      </c>
      <c r="H3995" s="20">
        <v>0</v>
      </c>
      <c r="I3995" s="20">
        <v>0</v>
      </c>
      <c r="J3995" s="20">
        <v>0.1107754</v>
      </c>
      <c r="K3995" s="20">
        <v>3.8152200000000004E-2</v>
      </c>
      <c r="L3995" s="20">
        <v>2.2677099999999999E-2</v>
      </c>
      <c r="M3995" s="20">
        <v>7.3046875000000004E-3</v>
      </c>
      <c r="N3995" s="1">
        <v>2</v>
      </c>
      <c r="O3995" s="5">
        <v>20.69</v>
      </c>
      <c r="P3995" s="5">
        <v>79.31</v>
      </c>
      <c r="Q3995" s="1">
        <v>6</v>
      </c>
      <c r="R3995" s="1">
        <v>23</v>
      </c>
      <c r="S3995" s="6">
        <v>131.54400000000001</v>
      </c>
      <c r="T3995" s="6">
        <v>131.54400000000001</v>
      </c>
      <c r="W3995" s="1"/>
      <c r="X3995" s="1"/>
      <c r="Y3995" s="1"/>
      <c r="AC3995" s="1"/>
      <c r="AF3995" s="1"/>
      <c r="AG3995" s="1"/>
    </row>
    <row r="3996" spans="1:33" hidden="1" x14ac:dyDescent="0.25">
      <c r="A3996" s="1">
        <v>21</v>
      </c>
      <c r="B3996" s="1">
        <v>2016</v>
      </c>
      <c r="C3996" s="1">
        <v>352890821</v>
      </c>
      <c r="D3996" s="44" t="s">
        <v>374</v>
      </c>
      <c r="E3996" s="20">
        <v>1.5975799999999998E-2</v>
      </c>
      <c r="F3996" s="20">
        <v>0</v>
      </c>
      <c r="G3996" s="20">
        <v>1.5975799999999998E-2</v>
      </c>
      <c r="H3996" s="20">
        <v>0</v>
      </c>
      <c r="I3996" s="20">
        <v>1.5722300000000002E-2</v>
      </c>
      <c r="J3996" s="20">
        <v>0</v>
      </c>
      <c r="K3996" s="20">
        <v>9.2600000000000001E-5</v>
      </c>
      <c r="L3996" s="20">
        <v>1.6090000000000001E-4</v>
      </c>
      <c r="M3996" s="20">
        <v>8.6792359375000017E-3</v>
      </c>
      <c r="N3996" s="1">
        <v>0</v>
      </c>
      <c r="O3996" s="5">
        <v>0</v>
      </c>
      <c r="P3996" s="5">
        <v>100</v>
      </c>
      <c r="Q3996" s="1">
        <v>0</v>
      </c>
      <c r="R3996" s="1">
        <v>12</v>
      </c>
      <c r="S3996" s="6">
        <v>162.06065570000001</v>
      </c>
      <c r="T3996" s="6">
        <v>162.06065570000001</v>
      </c>
      <c r="W3996" s="1"/>
      <c r="X3996" s="1"/>
      <c r="Y3996" s="1"/>
      <c r="AC3996" s="1"/>
      <c r="AF3996" s="1"/>
      <c r="AG3996" s="1"/>
    </row>
    <row r="3997" spans="1:33" hidden="1" x14ac:dyDescent="0.25">
      <c r="A3997" s="1">
        <v>17</v>
      </c>
      <c r="B3997" s="1">
        <v>2016</v>
      </c>
      <c r="C3997" s="1">
        <v>352900517</v>
      </c>
      <c r="D3997" s="44" t="s">
        <v>375</v>
      </c>
      <c r="E3997" s="20">
        <v>0</v>
      </c>
      <c r="F3997" s="20">
        <v>0</v>
      </c>
      <c r="G3997" s="20">
        <v>0</v>
      </c>
      <c r="H3997" s="20">
        <v>0</v>
      </c>
      <c r="I3997" s="20">
        <v>0</v>
      </c>
      <c r="J3997" s="20">
        <v>0</v>
      </c>
      <c r="K3997" s="20">
        <v>0</v>
      </c>
      <c r="L3997" s="20">
        <v>0</v>
      </c>
      <c r="M3997" s="20">
        <v>0</v>
      </c>
      <c r="N3997" s="1">
        <v>1</v>
      </c>
      <c r="O3997" s="5">
        <v>0</v>
      </c>
      <c r="P3997" s="5">
        <v>0</v>
      </c>
      <c r="Q3997" s="1">
        <v>0</v>
      </c>
      <c r="R3997" s="1">
        <v>0</v>
      </c>
      <c r="S3997" s="6"/>
      <c r="T3997" s="6"/>
      <c r="W3997" s="1"/>
      <c r="X3997" s="1"/>
      <c r="Y3997" s="1"/>
      <c r="AC3997" s="1"/>
      <c r="AF3997" s="1"/>
      <c r="AG3997" s="1"/>
    </row>
    <row r="3998" spans="1:33" hidden="1" x14ac:dyDescent="0.25">
      <c r="A3998" s="1">
        <v>20</v>
      </c>
      <c r="B3998" s="1">
        <v>2016</v>
      </c>
      <c r="C3998" s="1">
        <v>352900520</v>
      </c>
      <c r="D3998" s="44" t="s">
        <v>375</v>
      </c>
      <c r="E3998" s="20">
        <v>0.17989559999999999</v>
      </c>
      <c r="F3998" s="20">
        <v>9.5885000000000012E-2</v>
      </c>
      <c r="G3998" s="20">
        <v>8.4010599999999991E-2</v>
      </c>
      <c r="H3998" s="20">
        <v>0</v>
      </c>
      <c r="I3998" s="20">
        <v>0.12521290000000002</v>
      </c>
      <c r="J3998" s="20">
        <v>8.5550999999999995E-3</v>
      </c>
      <c r="K3998" s="20">
        <v>2.3233900000000002E-2</v>
      </c>
      <c r="L3998" s="20">
        <v>2.2893699999999999E-2</v>
      </c>
      <c r="M3998" s="20">
        <v>0</v>
      </c>
      <c r="N3998" s="1">
        <v>18</v>
      </c>
      <c r="O3998" s="5">
        <v>22</v>
      </c>
      <c r="P3998" s="5">
        <v>78</v>
      </c>
      <c r="Q3998" s="1">
        <v>22</v>
      </c>
      <c r="R3998" s="1">
        <v>78</v>
      </c>
      <c r="S3998" s="6"/>
      <c r="T3998" s="6"/>
      <c r="W3998" s="1"/>
      <c r="X3998" s="1"/>
      <c r="Y3998" s="1"/>
      <c r="AC3998" s="1"/>
      <c r="AF3998" s="1"/>
      <c r="AG3998" s="1"/>
    </row>
    <row r="3999" spans="1:33" hidden="1" x14ac:dyDescent="0.25">
      <c r="A3999" s="1">
        <v>21</v>
      </c>
      <c r="B3999" s="1">
        <v>2016</v>
      </c>
      <c r="C3999" s="1">
        <v>352900521</v>
      </c>
      <c r="D3999" s="44" t="s">
        <v>375</v>
      </c>
      <c r="E3999" s="20">
        <v>0.2980622</v>
      </c>
      <c r="F3999" s="20">
        <v>0.17909449999999999</v>
      </c>
      <c r="G3999" s="20">
        <v>0.11896770000000002</v>
      </c>
      <c r="H3999" s="20">
        <v>0</v>
      </c>
      <c r="I3999" s="20">
        <v>0.16726849999999999</v>
      </c>
      <c r="J3999" s="20">
        <v>8.3035700000000004E-2</v>
      </c>
      <c r="K3999" s="20">
        <v>6.8234000000000003E-3</v>
      </c>
      <c r="L3999" s="20">
        <v>4.0934600000000002E-2</v>
      </c>
      <c r="M3999" s="20">
        <v>0.7837335471875001</v>
      </c>
      <c r="N3999" s="1">
        <v>12</v>
      </c>
      <c r="O3999" s="5">
        <v>17.02</v>
      </c>
      <c r="P3999" s="5">
        <v>82.98</v>
      </c>
      <c r="Q3999" s="1">
        <v>16</v>
      </c>
      <c r="R3999" s="1">
        <v>78</v>
      </c>
      <c r="S3999" s="6">
        <v>9640.3824000000004</v>
      </c>
      <c r="T3999" s="6">
        <v>0</v>
      </c>
      <c r="W3999" s="1"/>
      <c r="X3999" s="1"/>
      <c r="Y3999" s="1"/>
      <c r="AC3999" s="1"/>
      <c r="AF3999" s="1"/>
      <c r="AG3999" s="1"/>
    </row>
    <row r="4000" spans="1:33" hidden="1" x14ac:dyDescent="0.25">
      <c r="A4000" s="1">
        <v>18</v>
      </c>
      <c r="B4000" s="1">
        <v>2016</v>
      </c>
      <c r="C4000" s="1">
        <v>352910418</v>
      </c>
      <c r="D4000" s="44" t="s">
        <v>376</v>
      </c>
      <c r="E4000" s="20">
        <v>1.49239E-2</v>
      </c>
      <c r="F4000" s="20">
        <v>4.5242999999999993E-3</v>
      </c>
      <c r="G4000" s="20">
        <v>1.03996E-2</v>
      </c>
      <c r="H4000" s="20">
        <v>0</v>
      </c>
      <c r="I4000" s="20">
        <v>1.3889E-3</v>
      </c>
      <c r="J4000" s="20">
        <v>1.1569999999999999E-4</v>
      </c>
      <c r="K4000" s="20">
        <v>1.3182800000000001E-2</v>
      </c>
      <c r="L4000" s="20">
        <v>2.3649999999999998E-4</v>
      </c>
      <c r="M4000" s="20">
        <v>4.3799218749999997E-3</v>
      </c>
      <c r="N4000" s="1">
        <v>5</v>
      </c>
      <c r="O4000" s="5">
        <v>59.38</v>
      </c>
      <c r="P4000" s="5">
        <v>40.630000000000003</v>
      </c>
      <c r="Q4000" s="1">
        <v>19</v>
      </c>
      <c r="R4000" s="1">
        <v>13</v>
      </c>
      <c r="S4000" s="6">
        <v>85.930666669999994</v>
      </c>
      <c r="T4000" s="6">
        <v>85.930666669999994</v>
      </c>
      <c r="W4000" s="1"/>
      <c r="X4000" s="1"/>
      <c r="Y4000" s="1"/>
      <c r="AC4000" s="1"/>
      <c r="AF4000" s="1"/>
      <c r="AG4000" s="1"/>
    </row>
    <row r="4001" spans="1:33" hidden="1" x14ac:dyDescent="0.25">
      <c r="A4001" s="1">
        <v>21</v>
      </c>
      <c r="B4001" s="1">
        <v>2016</v>
      </c>
      <c r="C4001" s="1">
        <v>352920321</v>
      </c>
      <c r="D4001" s="44" t="s">
        <v>377</v>
      </c>
      <c r="E4001" s="20">
        <v>5.9586899999999984E-2</v>
      </c>
      <c r="F4001" s="20">
        <v>5.1847399999999988E-2</v>
      </c>
      <c r="G4001" s="20">
        <v>7.7394999999999999E-3</v>
      </c>
      <c r="H4001" s="20">
        <v>0</v>
      </c>
      <c r="I4001" s="20">
        <v>2.3148000000000001E-3</v>
      </c>
      <c r="J4001" s="20">
        <v>5.3917000000000001E-3</v>
      </c>
      <c r="K4001" s="20">
        <v>3.9688600000000004E-2</v>
      </c>
      <c r="L4001" s="20">
        <v>1.2191800000000001E-2</v>
      </c>
      <c r="M4001" s="20">
        <v>7.5936281004629624E-2</v>
      </c>
      <c r="N4001" s="1">
        <v>24</v>
      </c>
      <c r="O4001" s="5">
        <v>61.9</v>
      </c>
      <c r="P4001" s="5">
        <v>38.1</v>
      </c>
      <c r="Q4001" s="1">
        <v>13</v>
      </c>
      <c r="R4001" s="1">
        <v>8</v>
      </c>
      <c r="S4001" s="6">
        <v>1165.8556799999999</v>
      </c>
      <c r="T4001" s="6">
        <v>1165.8556799999999</v>
      </c>
      <c r="W4001" s="1"/>
      <c r="X4001" s="1"/>
      <c r="Y4001" s="1"/>
      <c r="AC4001" s="1"/>
      <c r="AF4001" s="1"/>
      <c r="AG4001" s="1"/>
    </row>
    <row r="4002" spans="1:33" hidden="1" x14ac:dyDescent="0.25">
      <c r="A4002" s="1">
        <v>22</v>
      </c>
      <c r="B4002" s="1">
        <v>2016</v>
      </c>
      <c r="C4002" s="1">
        <v>352920322</v>
      </c>
      <c r="D4002" s="44" t="s">
        <v>377</v>
      </c>
      <c r="E4002" s="20">
        <v>0.2007188</v>
      </c>
      <c r="F4002" s="20">
        <v>0.2003982</v>
      </c>
      <c r="G4002" s="20">
        <v>3.2059999999999999E-4</v>
      </c>
      <c r="H4002" s="20">
        <v>0</v>
      </c>
      <c r="I4002" s="20">
        <v>0</v>
      </c>
      <c r="J4002" s="20">
        <v>8.3333299999999999E-2</v>
      </c>
      <c r="K4002" s="20">
        <v>0.11689819999999999</v>
      </c>
      <c r="L4002" s="20">
        <v>4.8729999999999997E-4</v>
      </c>
      <c r="M4002" s="20">
        <v>0</v>
      </c>
      <c r="N4002" s="1">
        <v>2</v>
      </c>
      <c r="O4002" s="5">
        <v>57.14</v>
      </c>
      <c r="P4002" s="5">
        <v>42.86</v>
      </c>
      <c r="Q4002" s="1">
        <v>4</v>
      </c>
      <c r="R4002" s="1">
        <v>3</v>
      </c>
      <c r="S4002" s="6"/>
      <c r="T4002" s="6"/>
      <c r="W4002" s="1"/>
      <c r="X4002" s="1"/>
      <c r="Y4002" s="1"/>
      <c r="AC4002" s="1"/>
      <c r="AF4002" s="1"/>
      <c r="AG4002" s="1"/>
    </row>
    <row r="4003" spans="1:33" hidden="1" x14ac:dyDescent="0.25">
      <c r="A4003" s="1">
        <v>9</v>
      </c>
      <c r="B4003" s="1">
        <v>2016</v>
      </c>
      <c r="C4003" s="1">
        <v>35293029</v>
      </c>
      <c r="D4003" s="44" t="s">
        <v>378</v>
      </c>
      <c r="E4003" s="20">
        <v>0</v>
      </c>
      <c r="F4003" s="20">
        <v>0</v>
      </c>
      <c r="G4003" s="20">
        <v>0</v>
      </c>
      <c r="H4003" s="20">
        <v>0</v>
      </c>
      <c r="I4003" s="20">
        <v>0</v>
      </c>
      <c r="J4003" s="20">
        <v>0</v>
      </c>
      <c r="K4003" s="20">
        <v>0</v>
      </c>
      <c r="L4003" s="20">
        <v>0</v>
      </c>
      <c r="M4003" s="20">
        <v>0</v>
      </c>
      <c r="N4003" s="1">
        <v>0</v>
      </c>
      <c r="O4003" s="5">
        <v>0</v>
      </c>
      <c r="P4003" s="5">
        <v>0</v>
      </c>
      <c r="Q4003" s="1">
        <v>0</v>
      </c>
      <c r="R4003" s="1">
        <v>0</v>
      </c>
      <c r="S4003" s="6"/>
      <c r="T4003" s="6"/>
      <c r="W4003" s="1"/>
      <c r="X4003" s="1"/>
      <c r="Y4003" s="1"/>
      <c r="AC4003" s="1"/>
      <c r="AF4003" s="1"/>
      <c r="AG4003" s="1"/>
    </row>
    <row r="4004" spans="1:33" hidden="1" x14ac:dyDescent="0.25">
      <c r="A4004" s="1">
        <v>13</v>
      </c>
      <c r="B4004" s="1">
        <v>2016</v>
      </c>
      <c r="C4004" s="1">
        <v>352930213</v>
      </c>
      <c r="D4004" s="44" t="s">
        <v>378</v>
      </c>
      <c r="E4004" s="20">
        <v>4.0176400000000001E-2</v>
      </c>
      <c r="F4004" s="20">
        <v>3.9811800000000001E-2</v>
      </c>
      <c r="G4004" s="20">
        <v>3.6460000000000003E-4</v>
      </c>
      <c r="H4004" s="20">
        <v>0</v>
      </c>
      <c r="I4004" s="20">
        <v>0</v>
      </c>
      <c r="J4004" s="20">
        <v>0</v>
      </c>
      <c r="K4004" s="20">
        <v>3.9811800000000001E-2</v>
      </c>
      <c r="L4004" s="20">
        <v>3.6460000000000003E-4</v>
      </c>
      <c r="M4004" s="20">
        <v>0</v>
      </c>
      <c r="N4004" s="1">
        <v>24</v>
      </c>
      <c r="O4004" s="5">
        <v>69.23</v>
      </c>
      <c r="P4004" s="5">
        <v>30.77</v>
      </c>
      <c r="Q4004" s="1">
        <v>9</v>
      </c>
      <c r="R4004" s="1">
        <v>4</v>
      </c>
      <c r="S4004" s="6"/>
      <c r="T4004" s="6"/>
      <c r="W4004" s="1"/>
      <c r="X4004" s="1"/>
      <c r="Y4004" s="1"/>
      <c r="AC4004" s="1"/>
      <c r="AF4004" s="1"/>
      <c r="AG4004" s="1"/>
    </row>
    <row r="4005" spans="1:33" hidden="1" x14ac:dyDescent="0.25">
      <c r="A4005" s="1">
        <v>16</v>
      </c>
      <c r="B4005" s="1">
        <v>2016</v>
      </c>
      <c r="C4005" s="1">
        <v>352930216</v>
      </c>
      <c r="D4005" s="44" t="s">
        <v>378</v>
      </c>
      <c r="E4005" s="20">
        <v>1.0068405000000002</v>
      </c>
      <c r="F4005" s="20">
        <v>0.13570689999999996</v>
      </c>
      <c r="G4005" s="20">
        <v>0.87113360000000029</v>
      </c>
      <c r="H4005" s="20">
        <v>0</v>
      </c>
      <c r="I4005" s="20">
        <v>6.3425899999999993E-2</v>
      </c>
      <c r="J4005" s="20">
        <v>0.33094889999999993</v>
      </c>
      <c r="K4005" s="20">
        <v>0.59780600000000006</v>
      </c>
      <c r="L4005" s="20">
        <v>1.4659700000000003E-2</v>
      </c>
      <c r="M4005" s="20">
        <v>0.24013969907407406</v>
      </c>
      <c r="N4005" s="1">
        <v>32</v>
      </c>
      <c r="O4005" s="5">
        <v>19.29</v>
      </c>
      <c r="P4005" s="5">
        <v>80.709999999999994</v>
      </c>
      <c r="Q4005" s="1">
        <v>27</v>
      </c>
      <c r="R4005" s="1">
        <v>113</v>
      </c>
      <c r="S4005" s="6">
        <v>4340.3040000000001</v>
      </c>
      <c r="T4005" s="6">
        <v>4340.3040000000001</v>
      </c>
      <c r="W4005" s="1"/>
      <c r="X4005" s="1"/>
      <c r="Y4005" s="1"/>
      <c r="AC4005" s="1"/>
      <c r="AF4005" s="1"/>
      <c r="AG4005" s="1"/>
    </row>
    <row r="4006" spans="1:33" hidden="1" x14ac:dyDescent="0.25">
      <c r="A4006" s="1">
        <v>6</v>
      </c>
      <c r="B4006" s="1">
        <v>2016</v>
      </c>
      <c r="C4006" s="1">
        <v>35294016</v>
      </c>
      <c r="D4006" s="44" t="s">
        <v>379</v>
      </c>
      <c r="E4006" s="20">
        <v>8.009719999999998E-2</v>
      </c>
      <c r="F4006" s="20">
        <v>4.4884999999999994E-3</v>
      </c>
      <c r="G4006" s="20">
        <v>7.5608699999999973E-2</v>
      </c>
      <c r="H4006" s="20">
        <v>0</v>
      </c>
      <c r="I4006" s="20">
        <v>0</v>
      </c>
      <c r="J4006" s="20">
        <v>6.3436900000000004E-2</v>
      </c>
      <c r="K4006" s="20">
        <v>6.1699999999999995E-5</v>
      </c>
      <c r="L4006" s="20">
        <v>1.6598600000000002E-2</v>
      </c>
      <c r="M4006" s="20">
        <v>1.5169540164236111</v>
      </c>
      <c r="N4006" s="1">
        <v>4</v>
      </c>
      <c r="O4006" s="5">
        <v>7.35</v>
      </c>
      <c r="P4006" s="5">
        <v>92.65</v>
      </c>
      <c r="Q4006" s="1">
        <v>5</v>
      </c>
      <c r="R4006" s="1">
        <v>63</v>
      </c>
      <c r="S4006" s="6">
        <v>22491.18144</v>
      </c>
      <c r="T4006" s="6">
        <v>13719.62068</v>
      </c>
      <c r="W4006" s="1"/>
      <c r="X4006" s="1"/>
      <c r="Y4006" s="1"/>
      <c r="AC4006" s="1"/>
      <c r="AF4006" s="1"/>
      <c r="AG4006" s="1"/>
    </row>
    <row r="4007" spans="1:33" hidden="1" x14ac:dyDescent="0.25">
      <c r="A4007" s="1">
        <v>16</v>
      </c>
      <c r="B4007" s="1">
        <v>2016</v>
      </c>
      <c r="C4007" s="1">
        <v>352950016</v>
      </c>
      <c r="D4007" s="44" t="s">
        <v>380</v>
      </c>
      <c r="E4007" s="20">
        <v>0.10227839999999998</v>
      </c>
      <c r="F4007" s="20">
        <v>5.3213599999999979E-2</v>
      </c>
      <c r="G4007" s="20">
        <v>4.9064799999999999E-2</v>
      </c>
      <c r="H4007" s="20">
        <v>0</v>
      </c>
      <c r="I4007" s="20">
        <v>2.0266199999999998E-2</v>
      </c>
      <c r="J4007" s="20">
        <v>5.5254600000000001E-2</v>
      </c>
      <c r="K4007" s="20">
        <v>2.4188100000000001E-2</v>
      </c>
      <c r="L4007" s="20">
        <v>2.5694999999999997E-3</v>
      </c>
      <c r="M4007" s="20">
        <v>1.1895425529233868E-2</v>
      </c>
      <c r="N4007" s="1">
        <v>6</v>
      </c>
      <c r="O4007" s="5">
        <v>32.26</v>
      </c>
      <c r="P4007" s="5">
        <v>67.739999999999995</v>
      </c>
      <c r="Q4007" s="1">
        <v>10</v>
      </c>
      <c r="R4007" s="1">
        <v>21</v>
      </c>
      <c r="S4007" s="6">
        <v>230.958</v>
      </c>
      <c r="T4007" s="6">
        <v>230.958</v>
      </c>
      <c r="W4007" s="1"/>
      <c r="X4007" s="1"/>
      <c r="Y4007" s="1"/>
      <c r="AC4007" s="1"/>
      <c r="AF4007" s="1"/>
      <c r="AG4007" s="1"/>
    </row>
    <row r="4008" spans="1:33" hidden="1" x14ac:dyDescent="0.25">
      <c r="A4008" s="1">
        <v>15</v>
      </c>
      <c r="B4008" s="1">
        <v>2016</v>
      </c>
      <c r="C4008" s="1">
        <v>352960915</v>
      </c>
      <c r="D4008" s="44" t="s">
        <v>381</v>
      </c>
      <c r="E4008" s="20">
        <v>8.7782399999999997E-2</v>
      </c>
      <c r="F4008" s="20">
        <v>7.7826300000000001E-2</v>
      </c>
      <c r="G4008" s="20">
        <v>9.9561000000000007E-3</v>
      </c>
      <c r="H4008" s="20">
        <v>0</v>
      </c>
      <c r="I4008" s="20">
        <v>9.0834000000000002E-3</v>
      </c>
      <c r="J4008" s="20">
        <v>0</v>
      </c>
      <c r="K4008" s="20">
        <v>7.6437400000000003E-2</v>
      </c>
      <c r="L4008" s="20">
        <v>2.2615999999999999E-3</v>
      </c>
      <c r="M4008" s="20">
        <v>9.2678125E-3</v>
      </c>
      <c r="N4008" s="1">
        <v>2</v>
      </c>
      <c r="O4008" s="5">
        <v>52.63</v>
      </c>
      <c r="P4008" s="5">
        <v>47.37</v>
      </c>
      <c r="Q4008" s="1">
        <v>10</v>
      </c>
      <c r="R4008" s="1">
        <v>9</v>
      </c>
      <c r="S4008" s="6">
        <v>146.178</v>
      </c>
      <c r="T4008" s="6">
        <v>146.178</v>
      </c>
      <c r="W4008" s="1"/>
      <c r="X4008" s="1"/>
      <c r="Y4008" s="1"/>
      <c r="AC4008" s="1"/>
      <c r="AF4008" s="1"/>
      <c r="AG4008" s="1"/>
    </row>
    <row r="4009" spans="1:33" hidden="1" x14ac:dyDescent="0.25">
      <c r="A4009" s="1">
        <v>18</v>
      </c>
      <c r="B4009" s="1">
        <v>2016</v>
      </c>
      <c r="C4009" s="1">
        <v>352960918</v>
      </c>
      <c r="D4009" s="44" t="s">
        <v>381</v>
      </c>
      <c r="E4009" s="20">
        <v>0.19595410000000002</v>
      </c>
      <c r="F4009" s="20">
        <v>7.8592900000000007E-2</v>
      </c>
      <c r="G4009" s="20">
        <v>0.1173612</v>
      </c>
      <c r="H4009" s="20">
        <v>0</v>
      </c>
      <c r="I4009" s="20">
        <v>0</v>
      </c>
      <c r="J4009" s="20">
        <v>0.18323050000000002</v>
      </c>
      <c r="K4009" s="20">
        <v>1.01852E-2</v>
      </c>
      <c r="L4009" s="20">
        <v>2.5383999999999997E-3</v>
      </c>
      <c r="M4009" s="20">
        <v>0</v>
      </c>
      <c r="N4009" s="1">
        <v>1</v>
      </c>
      <c r="O4009" s="5">
        <v>57.14</v>
      </c>
      <c r="P4009" s="5">
        <v>42.86</v>
      </c>
      <c r="Q4009" s="1">
        <v>4</v>
      </c>
      <c r="R4009" s="1">
        <v>3</v>
      </c>
      <c r="S4009" s="6"/>
      <c r="T4009" s="6"/>
      <c r="W4009" s="1"/>
      <c r="X4009" s="1"/>
      <c r="Y4009" s="1"/>
      <c r="AC4009" s="1"/>
      <c r="AF4009" s="1"/>
      <c r="AG4009" s="1"/>
    </row>
    <row r="4010" spans="1:33" hidden="1" x14ac:dyDescent="0.25">
      <c r="A4010" s="1">
        <v>15</v>
      </c>
      <c r="B4010" s="1">
        <v>2016</v>
      </c>
      <c r="C4010" s="1">
        <v>352965815</v>
      </c>
      <c r="D4010" s="44" t="s">
        <v>382</v>
      </c>
      <c r="E4010" s="20">
        <v>8.8848899999999995E-2</v>
      </c>
      <c r="F4010" s="20">
        <v>8.1201899999999994E-2</v>
      </c>
      <c r="G4010" s="20">
        <v>7.6470000000000002E-3</v>
      </c>
      <c r="H4010" s="20">
        <v>0.16</v>
      </c>
      <c r="I4010" s="20">
        <v>5.2037000000000003E-3</v>
      </c>
      <c r="J4010" s="20">
        <v>0</v>
      </c>
      <c r="K4010" s="20">
        <v>8.3438399999999996E-2</v>
      </c>
      <c r="L4010" s="20">
        <v>2.0679999999999999E-4</v>
      </c>
      <c r="M4010" s="20">
        <v>4.4195916666666659E-3</v>
      </c>
      <c r="N4010" s="1">
        <v>4</v>
      </c>
      <c r="O4010" s="5">
        <v>77.78</v>
      </c>
      <c r="P4010" s="5">
        <v>22.22</v>
      </c>
      <c r="Q4010" s="1">
        <v>21</v>
      </c>
      <c r="R4010" s="1">
        <v>6</v>
      </c>
      <c r="S4010" s="6">
        <v>75.739829409999999</v>
      </c>
      <c r="T4010" s="6">
        <v>75.739829409999999</v>
      </c>
      <c r="W4010" s="1"/>
      <c r="X4010" s="1"/>
      <c r="Y4010" s="1"/>
      <c r="AC4010" s="1"/>
      <c r="AF4010" s="1"/>
      <c r="AG4010" s="1"/>
    </row>
    <row r="4011" spans="1:33" hidden="1" x14ac:dyDescent="0.25">
      <c r="A4011" s="1">
        <v>8</v>
      </c>
      <c r="B4011" s="1">
        <v>2016</v>
      </c>
      <c r="C4011" s="1">
        <v>35297088</v>
      </c>
      <c r="D4011" s="44" t="s">
        <v>383</v>
      </c>
      <c r="E4011" s="20">
        <v>0.49138660000000012</v>
      </c>
      <c r="F4011" s="20">
        <v>0.39873530000000013</v>
      </c>
      <c r="G4011" s="20">
        <v>9.2651300000000006E-2</v>
      </c>
      <c r="H4011" s="20">
        <v>1.07</v>
      </c>
      <c r="I4011" s="20">
        <v>9.2268500000000017E-2</v>
      </c>
      <c r="J4011" s="20">
        <v>0</v>
      </c>
      <c r="K4011" s="20">
        <v>0.39873530000000013</v>
      </c>
      <c r="L4011" s="20">
        <v>3.8280000000000003E-4</v>
      </c>
      <c r="M4011" s="20">
        <v>5.3710766497685185E-2</v>
      </c>
      <c r="N4011" s="1">
        <v>5</v>
      </c>
      <c r="O4011" s="5">
        <v>57.89</v>
      </c>
      <c r="P4011" s="5">
        <v>42.11</v>
      </c>
      <c r="Q4011" s="1">
        <v>22</v>
      </c>
      <c r="R4011" s="1">
        <v>16</v>
      </c>
      <c r="S4011" s="6">
        <v>957.4299158</v>
      </c>
      <c r="T4011" s="6">
        <v>957.4299158</v>
      </c>
      <c r="W4011" s="1"/>
      <c r="X4011" s="1"/>
      <c r="Y4011" s="1"/>
      <c r="AC4011" s="1"/>
      <c r="AF4011" s="1"/>
      <c r="AG4011" s="1"/>
    </row>
    <row r="4012" spans="1:33" hidden="1" x14ac:dyDescent="0.25">
      <c r="A4012" s="1">
        <v>10</v>
      </c>
      <c r="B4012" s="1">
        <v>2016</v>
      </c>
      <c r="C4012" s="1">
        <v>352980710</v>
      </c>
      <c r="D4012" s="44" t="s">
        <v>384</v>
      </c>
      <c r="E4012" s="20">
        <v>0</v>
      </c>
      <c r="F4012" s="20">
        <v>0</v>
      </c>
      <c r="G4012" s="20">
        <v>0</v>
      </c>
      <c r="H4012" s="20">
        <v>0</v>
      </c>
      <c r="I4012" s="20">
        <v>0</v>
      </c>
      <c r="J4012" s="20">
        <v>0</v>
      </c>
      <c r="K4012" s="20">
        <v>0</v>
      </c>
      <c r="L4012" s="20">
        <v>0</v>
      </c>
      <c r="M4012" s="20">
        <v>0</v>
      </c>
      <c r="N4012" s="1">
        <v>0</v>
      </c>
      <c r="O4012" s="5">
        <v>0</v>
      </c>
      <c r="P4012" s="5">
        <v>0</v>
      </c>
      <c r="Q4012" s="1">
        <v>0</v>
      </c>
      <c r="R4012" s="1">
        <v>0</v>
      </c>
      <c r="S4012" s="6"/>
      <c r="T4012" s="6"/>
      <c r="W4012" s="1"/>
      <c r="X4012" s="1"/>
      <c r="Y4012" s="1"/>
      <c r="AC4012" s="1"/>
      <c r="AF4012" s="1"/>
      <c r="AG4012" s="1"/>
    </row>
    <row r="4013" spans="1:33" hidden="1" x14ac:dyDescent="0.25">
      <c r="A4013" s="1">
        <v>13</v>
      </c>
      <c r="B4013" s="1">
        <v>2016</v>
      </c>
      <c r="C4013" s="1">
        <v>352980713</v>
      </c>
      <c r="D4013" s="44" t="s">
        <v>384</v>
      </c>
      <c r="E4013" s="20">
        <v>2.9597100000000001E-2</v>
      </c>
      <c r="F4013" s="20">
        <v>2.3611000000000001E-3</v>
      </c>
      <c r="G4013" s="20">
        <v>2.7236E-2</v>
      </c>
      <c r="H4013" s="20">
        <v>0</v>
      </c>
      <c r="I4013" s="20">
        <v>2.3148100000000001E-2</v>
      </c>
      <c r="J4013" s="20">
        <v>4.0878999999999993E-3</v>
      </c>
      <c r="K4013" s="20">
        <v>2.3611000000000001E-3</v>
      </c>
      <c r="L4013" s="20">
        <v>0</v>
      </c>
      <c r="M4013" s="20">
        <v>3.5991270258101851E-2</v>
      </c>
      <c r="N4013" s="1">
        <v>0</v>
      </c>
      <c r="O4013" s="5">
        <v>25</v>
      </c>
      <c r="P4013" s="5">
        <v>75</v>
      </c>
      <c r="Q4013" s="1">
        <v>1</v>
      </c>
      <c r="R4013" s="1">
        <v>3</v>
      </c>
      <c r="S4013" s="6">
        <v>655.00493940000001</v>
      </c>
      <c r="T4013" s="6">
        <v>655.00493940000001</v>
      </c>
      <c r="W4013" s="1"/>
      <c r="X4013" s="1"/>
      <c r="Y4013" s="1"/>
      <c r="AC4013" s="1"/>
      <c r="AF4013" s="1"/>
      <c r="AG4013" s="1"/>
    </row>
    <row r="4014" spans="1:33" hidden="1" x14ac:dyDescent="0.25">
      <c r="A4014" s="1">
        <v>15</v>
      </c>
      <c r="B4014" s="1">
        <v>2016</v>
      </c>
      <c r="C4014" s="1">
        <v>353000315</v>
      </c>
      <c r="D4014" s="44" t="s">
        <v>385</v>
      </c>
      <c r="E4014" s="20">
        <v>5.9068999999999997E-3</v>
      </c>
      <c r="F4014" s="20">
        <v>0</v>
      </c>
      <c r="G4014" s="20">
        <v>5.9068999999999997E-3</v>
      </c>
      <c r="H4014" s="20">
        <v>0.03</v>
      </c>
      <c r="I4014" s="20">
        <v>5.6735000000000006E-3</v>
      </c>
      <c r="J4014" s="20">
        <v>4.0099999999999999E-5</v>
      </c>
      <c r="K4014" s="20">
        <v>0</v>
      </c>
      <c r="L4014" s="20">
        <v>1.9329999999999998E-4</v>
      </c>
      <c r="M4014" s="20">
        <v>4.8133794270833336E-3</v>
      </c>
      <c r="N4014" s="1">
        <v>0</v>
      </c>
      <c r="O4014" s="5">
        <v>0</v>
      </c>
      <c r="P4014" s="5">
        <v>100</v>
      </c>
      <c r="Q4014" s="1">
        <v>0</v>
      </c>
      <c r="R4014" s="1">
        <v>8</v>
      </c>
      <c r="S4014" s="6">
        <v>92.892869160000004</v>
      </c>
      <c r="T4014" s="6">
        <v>92.892869160000004</v>
      </c>
      <c r="W4014" s="1"/>
      <c r="X4014" s="1"/>
      <c r="Y4014" s="1"/>
      <c r="AC4014" s="1"/>
      <c r="AF4014" s="1"/>
      <c r="AG4014" s="1"/>
    </row>
    <row r="4015" spans="1:33" hidden="1" x14ac:dyDescent="0.25">
      <c r="A4015" s="1">
        <v>11</v>
      </c>
      <c r="B4015" s="1">
        <v>2016</v>
      </c>
      <c r="C4015" s="1">
        <v>352990611</v>
      </c>
      <c r="D4015" s="44" t="s">
        <v>386</v>
      </c>
      <c r="E4015" s="20">
        <v>0.16330149999999999</v>
      </c>
      <c r="F4015" s="20">
        <v>0.15954369999999998</v>
      </c>
      <c r="G4015" s="20">
        <v>3.7577999999999991E-3</v>
      </c>
      <c r="H4015" s="20">
        <v>0</v>
      </c>
      <c r="I4015" s="20">
        <v>4.0017799999999999E-2</v>
      </c>
      <c r="J4015" s="20">
        <v>3.9824000000000005E-3</v>
      </c>
      <c r="K4015" s="20">
        <v>5.0195600000000007E-2</v>
      </c>
      <c r="L4015" s="20">
        <v>6.9105700000000006E-2</v>
      </c>
      <c r="M4015" s="20">
        <v>3.3131765925925927E-2</v>
      </c>
      <c r="N4015" s="1">
        <v>84</v>
      </c>
      <c r="O4015" s="5">
        <v>79.25</v>
      </c>
      <c r="P4015" s="5">
        <v>20.75</v>
      </c>
      <c r="Q4015" s="1">
        <v>42</v>
      </c>
      <c r="R4015" s="1">
        <v>11</v>
      </c>
      <c r="S4015" s="6">
        <v>373.39182299999999</v>
      </c>
      <c r="T4015" s="6">
        <v>345.01404450000001</v>
      </c>
      <c r="W4015" s="1"/>
      <c r="X4015" s="1"/>
      <c r="Y4015" s="1"/>
      <c r="AC4015" s="1"/>
      <c r="AF4015" s="1"/>
      <c r="AG4015" s="1"/>
    </row>
    <row r="4016" spans="1:33" hidden="1" x14ac:dyDescent="0.25">
      <c r="A4016" s="1">
        <v>19</v>
      </c>
      <c r="B4016" s="1">
        <v>2016</v>
      </c>
      <c r="C4016" s="1">
        <v>353010219</v>
      </c>
      <c r="D4016" s="44" t="s">
        <v>387</v>
      </c>
      <c r="E4016" s="20">
        <v>2.7604199999999999E-2</v>
      </c>
      <c r="F4016" s="20">
        <v>2.0833299999999999E-2</v>
      </c>
      <c r="G4016" s="20">
        <v>6.7708999999999998E-3</v>
      </c>
      <c r="H4016" s="20">
        <v>0</v>
      </c>
      <c r="I4016" s="20">
        <v>2.54629E-2</v>
      </c>
      <c r="J4016" s="20">
        <v>1.4897000000000001E-3</v>
      </c>
      <c r="K4016" s="20">
        <v>0</v>
      </c>
      <c r="L4016" s="20">
        <v>6.5160000000000001E-4</v>
      </c>
      <c r="M4016" s="20">
        <v>8.4657213675925935E-2</v>
      </c>
      <c r="N4016" s="1">
        <v>1</v>
      </c>
      <c r="O4016" s="5">
        <v>5</v>
      </c>
      <c r="P4016" s="5">
        <v>95</v>
      </c>
      <c r="Q4016" s="1">
        <v>1</v>
      </c>
      <c r="R4016" s="1">
        <v>19</v>
      </c>
      <c r="S4016" s="6">
        <v>1402.164</v>
      </c>
      <c r="T4016" s="6">
        <v>1402.164</v>
      </c>
      <c r="W4016" s="1"/>
      <c r="X4016" s="1"/>
      <c r="Y4016" s="1"/>
      <c r="AC4016" s="1"/>
      <c r="AF4016" s="1"/>
      <c r="AG4016" s="1"/>
    </row>
    <row r="4017" spans="1:33" hidden="1" x14ac:dyDescent="0.25">
      <c r="A4017" s="1">
        <v>20</v>
      </c>
      <c r="B4017" s="1">
        <v>2016</v>
      </c>
      <c r="C4017" s="1">
        <v>353010220</v>
      </c>
      <c r="D4017" s="44" t="s">
        <v>387</v>
      </c>
      <c r="E4017" s="20">
        <v>0.15207640000000006</v>
      </c>
      <c r="F4017" s="20">
        <v>9.3067000000000066E-2</v>
      </c>
      <c r="G4017" s="20">
        <v>5.9009400000000004E-2</v>
      </c>
      <c r="H4017" s="20">
        <v>0</v>
      </c>
      <c r="I4017" s="20">
        <v>0</v>
      </c>
      <c r="J4017" s="20">
        <v>0.15146309999999999</v>
      </c>
      <c r="K4017" s="20">
        <v>5.103000000000001E-4</v>
      </c>
      <c r="L4017" s="20">
        <v>1.0300000000000001E-4</v>
      </c>
      <c r="M4017" s="20">
        <v>0</v>
      </c>
      <c r="N4017" s="1">
        <v>3</v>
      </c>
      <c r="O4017" s="5">
        <v>70.59</v>
      </c>
      <c r="P4017" s="5">
        <v>29.41</v>
      </c>
      <c r="Q4017" s="1">
        <v>12</v>
      </c>
      <c r="R4017" s="1">
        <v>5</v>
      </c>
      <c r="S4017" s="6"/>
      <c r="T4017" s="6"/>
      <c r="W4017" s="1"/>
      <c r="X4017" s="1"/>
      <c r="Y4017" s="1"/>
      <c r="AC4017" s="1"/>
      <c r="AF4017" s="1"/>
      <c r="AG4017" s="1"/>
    </row>
    <row r="4018" spans="1:33" hidden="1" x14ac:dyDescent="0.25">
      <c r="A4018" s="1">
        <v>22</v>
      </c>
      <c r="B4018" s="1">
        <v>2016</v>
      </c>
      <c r="C4018" s="1">
        <v>353020122</v>
      </c>
      <c r="D4018" s="44" t="s">
        <v>388</v>
      </c>
      <c r="E4018" s="20">
        <v>0.26918919999999996</v>
      </c>
      <c r="F4018" s="20">
        <v>0.22872189999999998</v>
      </c>
      <c r="G4018" s="20">
        <v>4.0467299999999998E-2</v>
      </c>
      <c r="H4018" s="20">
        <v>0</v>
      </c>
      <c r="I4018" s="20">
        <v>3.9593400000000001E-2</v>
      </c>
      <c r="J4018" s="20">
        <v>5.463E-4</v>
      </c>
      <c r="K4018" s="20">
        <v>0.22682179999999999</v>
      </c>
      <c r="L4018" s="20">
        <v>2.2277E-3</v>
      </c>
      <c r="M4018" s="20">
        <v>3.0626563078703706E-2</v>
      </c>
      <c r="N4018" s="1">
        <v>0</v>
      </c>
      <c r="O4018" s="5">
        <v>20.45</v>
      </c>
      <c r="P4018" s="5">
        <v>79.55</v>
      </c>
      <c r="Q4018" s="1">
        <v>9</v>
      </c>
      <c r="R4018" s="1">
        <v>35</v>
      </c>
      <c r="S4018" s="6">
        <v>405.64119490000002</v>
      </c>
      <c r="T4018" s="6">
        <v>405.64119490000002</v>
      </c>
      <c r="W4018" s="1"/>
      <c r="X4018" s="1"/>
      <c r="Y4018" s="1"/>
      <c r="AC4018" s="1"/>
      <c r="AF4018" s="1"/>
      <c r="AG4018" s="1"/>
    </row>
    <row r="4019" spans="1:33" hidden="1" x14ac:dyDescent="0.25">
      <c r="A4019" s="1">
        <v>15</v>
      </c>
      <c r="B4019" s="1">
        <v>2016</v>
      </c>
      <c r="C4019" s="1">
        <v>353030015</v>
      </c>
      <c r="D4019" s="44" t="s">
        <v>389</v>
      </c>
      <c r="E4019" s="20">
        <v>0.23820549999999999</v>
      </c>
      <c r="F4019" s="20">
        <v>3.7990699999999995E-2</v>
      </c>
      <c r="G4019" s="20">
        <v>0.2002148</v>
      </c>
      <c r="H4019" s="20">
        <v>0</v>
      </c>
      <c r="I4019" s="20">
        <v>0.13147449999999997</v>
      </c>
      <c r="J4019" s="20">
        <v>6.3671999999999999E-3</v>
      </c>
      <c r="K4019" s="20">
        <v>5.1491500000000003E-2</v>
      </c>
      <c r="L4019" s="20">
        <v>4.8872299999999973E-2</v>
      </c>
      <c r="M4019" s="20">
        <v>0.16707297728125001</v>
      </c>
      <c r="N4019" s="1">
        <v>12</v>
      </c>
      <c r="O4019" s="5">
        <v>3.88</v>
      </c>
      <c r="P4019" s="5">
        <v>96.12</v>
      </c>
      <c r="Q4019" s="1">
        <v>5</v>
      </c>
      <c r="R4019" s="1">
        <v>124</v>
      </c>
      <c r="S4019" s="6">
        <v>3069.4140000000002</v>
      </c>
      <c r="T4019" s="6">
        <v>2455.5311999999999</v>
      </c>
      <c r="W4019" s="1"/>
      <c r="X4019" s="1"/>
      <c r="Y4019" s="1"/>
      <c r="AC4019" s="1"/>
      <c r="AF4019" s="1"/>
      <c r="AG4019" s="1"/>
    </row>
    <row r="4020" spans="1:33" hidden="1" x14ac:dyDescent="0.25">
      <c r="A4020" s="1">
        <v>16</v>
      </c>
      <c r="B4020" s="1">
        <v>2016</v>
      </c>
      <c r="C4020" s="1">
        <v>353030016</v>
      </c>
      <c r="D4020" s="44" t="s">
        <v>389</v>
      </c>
      <c r="E4020" s="20">
        <v>1.1868199999999999E-2</v>
      </c>
      <c r="F4020" s="20">
        <v>8.3295999999999995E-3</v>
      </c>
      <c r="G4020" s="20">
        <v>3.5385999999999994E-3</v>
      </c>
      <c r="H4020" s="20">
        <v>0</v>
      </c>
      <c r="I4020" s="20">
        <v>0</v>
      </c>
      <c r="J4020" s="20">
        <v>3.1989999999999996E-3</v>
      </c>
      <c r="K4020" s="20">
        <v>8.3817000000000006E-3</v>
      </c>
      <c r="L4020" s="20">
        <v>2.875E-4</v>
      </c>
      <c r="M4020" s="20">
        <v>0</v>
      </c>
      <c r="N4020" s="1">
        <v>2</v>
      </c>
      <c r="O4020" s="5">
        <v>33.33</v>
      </c>
      <c r="P4020" s="5">
        <v>66.67</v>
      </c>
      <c r="Q4020" s="1">
        <v>5</v>
      </c>
      <c r="R4020" s="1">
        <v>10</v>
      </c>
      <c r="S4020" s="6"/>
      <c r="T4020" s="6"/>
      <c r="W4020" s="1"/>
      <c r="X4020" s="1"/>
      <c r="Y4020" s="1"/>
      <c r="AC4020" s="1"/>
      <c r="AF4020" s="1"/>
      <c r="AG4020" s="1"/>
    </row>
    <row r="4021" spans="1:33" hidden="1" x14ac:dyDescent="0.25">
      <c r="A4021" s="1">
        <v>18</v>
      </c>
      <c r="B4021" s="1">
        <v>2016</v>
      </c>
      <c r="C4021" s="1">
        <v>353030018</v>
      </c>
      <c r="D4021" s="44" t="s">
        <v>389</v>
      </c>
      <c r="E4021" s="20">
        <v>2.4136500000000002E-2</v>
      </c>
      <c r="F4021" s="20">
        <v>2.0740700000000001E-2</v>
      </c>
      <c r="G4021" s="20">
        <v>3.3958E-3</v>
      </c>
      <c r="H4021" s="20">
        <v>0</v>
      </c>
      <c r="I4021" s="20">
        <v>1.57407E-2</v>
      </c>
      <c r="J4021" s="20">
        <v>2.2222000000000001E-3</v>
      </c>
      <c r="K4021" s="20">
        <v>5.0000000000000001E-3</v>
      </c>
      <c r="L4021" s="20">
        <v>1.1735999999999999E-3</v>
      </c>
      <c r="M4021" s="20">
        <v>0</v>
      </c>
      <c r="N4021" s="1">
        <v>2</v>
      </c>
      <c r="O4021" s="5">
        <v>60</v>
      </c>
      <c r="P4021" s="5">
        <v>40</v>
      </c>
      <c r="Q4021" s="1">
        <v>3</v>
      </c>
      <c r="R4021" s="1">
        <v>2</v>
      </c>
      <c r="S4021" s="6"/>
      <c r="T4021" s="6"/>
      <c r="W4021" s="1"/>
      <c r="X4021" s="1"/>
      <c r="Y4021" s="1"/>
      <c r="AC4021" s="1"/>
      <c r="AF4021" s="1"/>
      <c r="AG4021" s="1"/>
    </row>
    <row r="4022" spans="1:33" hidden="1" x14ac:dyDescent="0.25">
      <c r="A4022" s="1">
        <v>15</v>
      </c>
      <c r="B4022" s="1">
        <v>2016</v>
      </c>
      <c r="C4022" s="1">
        <v>353040915</v>
      </c>
      <c r="D4022" s="44" t="s">
        <v>390</v>
      </c>
      <c r="E4022" s="20">
        <v>6.4352700000000013E-2</v>
      </c>
      <c r="F4022" s="20">
        <v>2.66944E-2</v>
      </c>
      <c r="G4022" s="20">
        <v>3.7658300000000006E-2</v>
      </c>
      <c r="H4022" s="20">
        <v>0</v>
      </c>
      <c r="I4022" s="20">
        <v>2.19478E-2</v>
      </c>
      <c r="J4022" s="20">
        <v>2.263E-4</v>
      </c>
      <c r="K4022" s="20">
        <v>4.1848400000000001E-2</v>
      </c>
      <c r="L4022" s="20">
        <v>3.302E-4</v>
      </c>
      <c r="M4022" s="20">
        <v>9.0894583333333313E-3</v>
      </c>
      <c r="N4022" s="1">
        <v>3</v>
      </c>
      <c r="O4022" s="5">
        <v>16</v>
      </c>
      <c r="P4022" s="5">
        <v>84</v>
      </c>
      <c r="Q4022" s="1">
        <v>4</v>
      </c>
      <c r="R4022" s="1">
        <v>21</v>
      </c>
      <c r="S4022" s="6">
        <v>206.982</v>
      </c>
      <c r="T4022" s="6">
        <v>165.5856</v>
      </c>
      <c r="W4022" s="1"/>
      <c r="X4022" s="1"/>
      <c r="Y4022" s="1"/>
      <c r="AC4022" s="1"/>
      <c r="AF4022" s="1"/>
      <c r="AG4022" s="1"/>
    </row>
    <row r="4023" spans="1:33" hidden="1" x14ac:dyDescent="0.25">
      <c r="A4023" s="1">
        <v>4</v>
      </c>
      <c r="B4023" s="1">
        <v>2016</v>
      </c>
      <c r="C4023" s="1">
        <v>35305084</v>
      </c>
      <c r="D4023" s="44" t="s">
        <v>391</v>
      </c>
      <c r="E4023" s="20">
        <v>0.90915840000000048</v>
      </c>
      <c r="F4023" s="20">
        <v>0.84458780000000044</v>
      </c>
      <c r="G4023" s="20">
        <v>6.457060000000002E-2</v>
      </c>
      <c r="H4023" s="20">
        <v>0.68</v>
      </c>
      <c r="I4023" s="20">
        <v>7.3912000000000005E-3</v>
      </c>
      <c r="J4023" s="20">
        <v>0.15500579999999994</v>
      </c>
      <c r="K4023" s="20">
        <v>0.71409220000000018</v>
      </c>
      <c r="L4023" s="20">
        <v>3.2669200000000009E-2</v>
      </c>
      <c r="M4023" s="20">
        <v>0.19127303186458333</v>
      </c>
      <c r="N4023" s="1">
        <v>95</v>
      </c>
      <c r="O4023" s="5">
        <v>62.63</v>
      </c>
      <c r="P4023" s="5">
        <v>37.369999999999997</v>
      </c>
      <c r="Q4023" s="1">
        <v>124</v>
      </c>
      <c r="R4023" s="1">
        <v>74</v>
      </c>
      <c r="S4023" s="6">
        <v>3264.1131909999999</v>
      </c>
      <c r="T4023" s="6">
        <v>3264.1131909999999</v>
      </c>
      <c r="W4023" s="1"/>
      <c r="X4023" s="1"/>
      <c r="Y4023" s="1"/>
      <c r="AC4023" s="1"/>
      <c r="AF4023" s="1"/>
      <c r="AG4023" s="1"/>
    </row>
    <row r="4024" spans="1:33" hidden="1" x14ac:dyDescent="0.25">
      <c r="A4024" s="1">
        <v>2</v>
      </c>
      <c r="B4024" s="1">
        <v>2016</v>
      </c>
      <c r="C4024" s="1">
        <v>35306072</v>
      </c>
      <c r="D4024" s="44" t="s">
        <v>392</v>
      </c>
      <c r="E4024" s="20">
        <v>9.2033900000000002E-2</v>
      </c>
      <c r="F4024" s="20">
        <v>5.2806900000000011E-2</v>
      </c>
      <c r="G4024" s="20">
        <v>3.9226999999999998E-2</v>
      </c>
      <c r="H4024" s="20">
        <v>0</v>
      </c>
      <c r="I4024" s="20">
        <v>9.2592999999999998E-3</v>
      </c>
      <c r="J4024" s="20">
        <v>2.6314700000000003E-2</v>
      </c>
      <c r="K4024" s="20">
        <v>4.9379999999999997E-3</v>
      </c>
      <c r="L4024" s="20">
        <v>5.1521899999999995E-2</v>
      </c>
      <c r="M4024" s="20">
        <v>0</v>
      </c>
      <c r="N4024" s="1">
        <v>19</v>
      </c>
      <c r="O4024" s="5">
        <v>29.03</v>
      </c>
      <c r="P4024" s="5">
        <v>70.97</v>
      </c>
      <c r="Q4024" s="1">
        <v>18</v>
      </c>
      <c r="R4024" s="1">
        <v>44</v>
      </c>
      <c r="S4024" s="6"/>
      <c r="T4024" s="6"/>
      <c r="W4024" s="1"/>
      <c r="X4024" s="1"/>
      <c r="Y4024" s="1"/>
      <c r="AC4024" s="1"/>
      <c r="AF4024" s="1"/>
      <c r="AG4024" s="1"/>
    </row>
    <row r="4025" spans="1:33" hidden="1" x14ac:dyDescent="0.25">
      <c r="A4025" s="1">
        <v>6</v>
      </c>
      <c r="B4025" s="1">
        <v>2016</v>
      </c>
      <c r="C4025" s="1">
        <v>35306076</v>
      </c>
      <c r="D4025" s="44" t="s">
        <v>392</v>
      </c>
      <c r="E4025" s="20">
        <v>1.5359112999999995</v>
      </c>
      <c r="F4025" s="20">
        <v>1.3837637999999997</v>
      </c>
      <c r="G4025" s="20">
        <v>0.15214749999999999</v>
      </c>
      <c r="H4025" s="20">
        <v>0</v>
      </c>
      <c r="I4025" s="20">
        <v>1.1328715999999999</v>
      </c>
      <c r="J4025" s="20">
        <v>0.2297515</v>
      </c>
      <c r="K4025" s="20">
        <v>0.10779550000000004</v>
      </c>
      <c r="L4025" s="20">
        <v>6.5492699999999987E-2</v>
      </c>
      <c r="M4025" s="20">
        <v>1.3058718509375002</v>
      </c>
      <c r="N4025" s="1">
        <v>91</v>
      </c>
      <c r="O4025" s="5">
        <v>44.48</v>
      </c>
      <c r="P4025" s="5">
        <v>55.52</v>
      </c>
      <c r="Q4025" s="1">
        <v>129</v>
      </c>
      <c r="R4025" s="1">
        <v>161</v>
      </c>
      <c r="S4025" s="6">
        <v>19866.580020000001</v>
      </c>
      <c r="T4025" s="6">
        <v>10489.554249999999</v>
      </c>
      <c r="W4025" s="1"/>
      <c r="X4025" s="1"/>
      <c r="Y4025" s="1"/>
      <c r="AC4025" s="1"/>
      <c r="AF4025" s="1"/>
      <c r="AG4025" s="1"/>
    </row>
    <row r="4026" spans="1:33" hidden="1" x14ac:dyDescent="0.25">
      <c r="A4026" s="1">
        <v>7</v>
      </c>
      <c r="B4026" s="1">
        <v>2016</v>
      </c>
      <c r="C4026" s="1">
        <v>35306077</v>
      </c>
      <c r="D4026" s="44" t="s">
        <v>392</v>
      </c>
      <c r="E4026" s="20">
        <v>0</v>
      </c>
      <c r="F4026" s="20">
        <v>0</v>
      </c>
      <c r="G4026" s="20">
        <v>0</v>
      </c>
      <c r="H4026" s="20">
        <v>0</v>
      </c>
      <c r="I4026" s="20">
        <v>0</v>
      </c>
      <c r="J4026" s="20">
        <v>0</v>
      </c>
      <c r="K4026" s="20">
        <v>0</v>
      </c>
      <c r="L4026" s="20">
        <v>0</v>
      </c>
      <c r="M4026" s="20">
        <v>0</v>
      </c>
      <c r="N4026" s="1">
        <v>0</v>
      </c>
      <c r="O4026" s="5">
        <v>0</v>
      </c>
      <c r="P4026" s="5">
        <v>0</v>
      </c>
      <c r="Q4026" s="1">
        <v>0</v>
      </c>
      <c r="R4026" s="1">
        <v>0</v>
      </c>
      <c r="S4026" s="6"/>
      <c r="T4026" s="6"/>
      <c r="W4026" s="1"/>
      <c r="X4026" s="1"/>
      <c r="Y4026" s="1"/>
      <c r="AC4026" s="1"/>
      <c r="AF4026" s="1"/>
      <c r="AG4026" s="1"/>
    </row>
    <row r="4027" spans="1:33" hidden="1" x14ac:dyDescent="0.25">
      <c r="A4027" s="1">
        <v>9</v>
      </c>
      <c r="B4027" s="1">
        <v>2016</v>
      </c>
      <c r="C4027" s="1">
        <v>35307069</v>
      </c>
      <c r="D4027" s="44" t="s">
        <v>393</v>
      </c>
      <c r="E4027" s="20">
        <v>3.3275632000000006</v>
      </c>
      <c r="F4027" s="20">
        <v>3.2082258000000006</v>
      </c>
      <c r="G4027" s="20">
        <v>0.11933739999999997</v>
      </c>
      <c r="H4027" s="20">
        <v>1.82</v>
      </c>
      <c r="I4027" s="20">
        <v>1.7824E-2</v>
      </c>
      <c r="J4027" s="20">
        <v>0.1116003</v>
      </c>
      <c r="K4027" s="20">
        <v>2.0381364</v>
      </c>
      <c r="L4027" s="20">
        <v>1.1600025000000003</v>
      </c>
      <c r="M4027" s="20">
        <v>0.47663293005092588</v>
      </c>
      <c r="N4027" s="1">
        <v>117</v>
      </c>
      <c r="O4027" s="5">
        <v>60.22</v>
      </c>
      <c r="P4027" s="5">
        <v>39.78</v>
      </c>
      <c r="Q4027" s="1">
        <v>168</v>
      </c>
      <c r="R4027" s="1">
        <v>111</v>
      </c>
      <c r="S4027" s="6">
        <v>7604.0640000000003</v>
      </c>
      <c r="T4027" s="6">
        <v>5550.9667200000004</v>
      </c>
      <c r="W4027" s="1"/>
      <c r="X4027" s="1"/>
      <c r="Y4027" s="1"/>
      <c r="AC4027" s="1"/>
      <c r="AF4027" s="1"/>
      <c r="AG4027" s="1"/>
    </row>
    <row r="4028" spans="1:33" hidden="1" x14ac:dyDescent="0.25">
      <c r="A4028" s="1">
        <v>5</v>
      </c>
      <c r="B4028" s="1">
        <v>2016</v>
      </c>
      <c r="C4028" s="1">
        <v>35308055</v>
      </c>
      <c r="D4028" s="44" t="s">
        <v>394</v>
      </c>
      <c r="E4028" s="20">
        <v>4.4023600000000003E-2</v>
      </c>
      <c r="F4028" s="20">
        <v>4.1789700000000006E-2</v>
      </c>
      <c r="G4028" s="20">
        <v>2.2338999999999996E-3</v>
      </c>
      <c r="H4028" s="20">
        <v>0</v>
      </c>
      <c r="I4028" s="20">
        <v>0</v>
      </c>
      <c r="J4028" s="20">
        <v>4.6299999999999998E-4</v>
      </c>
      <c r="K4028" s="20">
        <v>3.95048E-2</v>
      </c>
      <c r="L4028" s="20">
        <v>4.0558E-3</v>
      </c>
      <c r="M4028" s="20">
        <v>0</v>
      </c>
      <c r="N4028" s="1">
        <v>10</v>
      </c>
      <c r="O4028" s="5">
        <v>60.87</v>
      </c>
      <c r="P4028" s="5">
        <v>39.130000000000003</v>
      </c>
      <c r="Q4028" s="1">
        <v>14</v>
      </c>
      <c r="R4028" s="1">
        <v>9</v>
      </c>
      <c r="S4028" s="6"/>
      <c r="T4028" s="6"/>
      <c r="W4028" s="1"/>
      <c r="X4028" s="1"/>
      <c r="Y4028" s="1"/>
      <c r="AC4028" s="1"/>
      <c r="AF4028" s="1"/>
      <c r="AG4028" s="1"/>
    </row>
    <row r="4029" spans="1:33" hidden="1" x14ac:dyDescent="0.25">
      <c r="A4029" s="1">
        <v>9</v>
      </c>
      <c r="B4029" s="1">
        <v>2016</v>
      </c>
      <c r="C4029" s="1">
        <v>35308059</v>
      </c>
      <c r="D4029" s="44" t="s">
        <v>394</v>
      </c>
      <c r="E4029" s="20">
        <v>0.30991489999999994</v>
      </c>
      <c r="F4029" s="20">
        <v>0.24216879999999999</v>
      </c>
      <c r="G4029" s="20">
        <v>6.7746099999999948E-2</v>
      </c>
      <c r="H4029" s="20">
        <v>0.88</v>
      </c>
      <c r="I4029" s="20">
        <v>0</v>
      </c>
      <c r="J4029" s="20">
        <v>7.9820400000000027E-2</v>
      </c>
      <c r="K4029" s="20">
        <v>0.2134576</v>
      </c>
      <c r="L4029" s="20">
        <v>1.66369E-2</v>
      </c>
      <c r="M4029" s="20">
        <v>0.25361418567361105</v>
      </c>
      <c r="N4029" s="1">
        <v>25</v>
      </c>
      <c r="O4029" s="5">
        <v>43.71</v>
      </c>
      <c r="P4029" s="5">
        <v>56.29</v>
      </c>
      <c r="Q4029" s="1">
        <v>66</v>
      </c>
      <c r="R4029" s="1">
        <v>85</v>
      </c>
      <c r="S4029" s="6">
        <v>4273.4736000000003</v>
      </c>
      <c r="T4029" s="6">
        <v>2777.7578400000002</v>
      </c>
      <c r="W4029" s="1"/>
      <c r="X4029" s="1"/>
      <c r="Y4029" s="1"/>
      <c r="AC4029" s="1"/>
      <c r="AF4029" s="1"/>
      <c r="AG4029" s="1"/>
    </row>
    <row r="4030" spans="1:33" hidden="1" x14ac:dyDescent="0.25">
      <c r="A4030" s="1">
        <v>5</v>
      </c>
      <c r="B4030" s="1">
        <v>2016</v>
      </c>
      <c r="C4030" s="1">
        <v>35309045</v>
      </c>
      <c r="D4030" s="44" t="s">
        <v>395</v>
      </c>
      <c r="E4030" s="20">
        <v>1.48612E-2</v>
      </c>
      <c r="F4030" s="20">
        <v>4.0289999999999996E-3</v>
      </c>
      <c r="G4030" s="20">
        <v>1.08322E-2</v>
      </c>
      <c r="H4030" s="20">
        <v>0</v>
      </c>
      <c r="I4030" s="20">
        <v>8.3333000000000001E-3</v>
      </c>
      <c r="J4030" s="20">
        <v>7.2800000000000002E-4</v>
      </c>
      <c r="K4030" s="20">
        <v>2.9795999999999998E-3</v>
      </c>
      <c r="L4030" s="20">
        <v>2.8203E-3</v>
      </c>
      <c r="M4030" s="20">
        <v>7.7077213541666663E-3</v>
      </c>
      <c r="N4030" s="1">
        <v>3</v>
      </c>
      <c r="O4030" s="5">
        <v>15</v>
      </c>
      <c r="P4030" s="5">
        <v>85</v>
      </c>
      <c r="Q4030" s="1">
        <v>3</v>
      </c>
      <c r="R4030" s="1">
        <v>17</v>
      </c>
      <c r="S4030" s="6">
        <v>137.964562</v>
      </c>
      <c r="T4030" s="6">
        <v>137.964562</v>
      </c>
      <c r="W4030" s="1"/>
      <c r="X4030" s="1"/>
      <c r="Y4030" s="1"/>
      <c r="AC4030" s="1"/>
      <c r="AF4030" s="1"/>
      <c r="AG4030" s="1"/>
    </row>
    <row r="4031" spans="1:33" hidden="1" x14ac:dyDescent="0.25">
      <c r="A4031" s="1">
        <v>10</v>
      </c>
      <c r="B4031" s="1">
        <v>2016</v>
      </c>
      <c r="C4031" s="1">
        <v>353090410</v>
      </c>
      <c r="D4031" s="44" t="s">
        <v>395</v>
      </c>
      <c r="E4031" s="20">
        <v>0</v>
      </c>
      <c r="F4031" s="20">
        <v>0</v>
      </c>
      <c r="G4031" s="20">
        <v>0</v>
      </c>
      <c r="H4031" s="20">
        <v>0</v>
      </c>
      <c r="I4031" s="20">
        <v>0</v>
      </c>
      <c r="J4031" s="20">
        <v>0</v>
      </c>
      <c r="K4031" s="20">
        <v>0</v>
      </c>
      <c r="L4031" s="20">
        <v>0</v>
      </c>
      <c r="M4031" s="20">
        <v>0</v>
      </c>
      <c r="N4031" s="1">
        <v>0</v>
      </c>
      <c r="O4031" s="5">
        <v>0</v>
      </c>
      <c r="P4031" s="5">
        <v>0</v>
      </c>
      <c r="Q4031" s="1">
        <v>0</v>
      </c>
      <c r="R4031" s="1">
        <v>0</v>
      </c>
      <c r="S4031" s="6"/>
      <c r="T4031" s="6"/>
      <c r="W4031" s="1"/>
      <c r="X4031" s="1"/>
      <c r="Y4031" s="1"/>
      <c r="AC4031" s="1"/>
      <c r="AF4031" s="1"/>
      <c r="AG4031" s="1"/>
    </row>
    <row r="4032" spans="1:33" hidden="1" x14ac:dyDescent="0.25">
      <c r="A4032" s="1">
        <v>19</v>
      </c>
      <c r="B4032" s="1">
        <v>2016</v>
      </c>
      <c r="C4032" s="1">
        <v>353100119</v>
      </c>
      <c r="D4032" s="44" t="s">
        <v>396</v>
      </c>
      <c r="E4032" s="20">
        <v>0.15325659999999999</v>
      </c>
      <c r="F4032" s="20">
        <v>0.1404089</v>
      </c>
      <c r="G4032" s="20">
        <v>1.2847700000000002E-2</v>
      </c>
      <c r="H4032" s="20">
        <v>0</v>
      </c>
      <c r="I4032" s="20">
        <v>4.7546000000000003E-3</v>
      </c>
      <c r="J4032" s="20">
        <v>0.13805940000000003</v>
      </c>
      <c r="K4032" s="20">
        <v>7.1450999999999997E-3</v>
      </c>
      <c r="L4032" s="20">
        <v>3.2974999999999997E-3</v>
      </c>
      <c r="M4032" s="20">
        <v>5.4722773437499992E-3</v>
      </c>
      <c r="N4032" s="1">
        <v>0</v>
      </c>
      <c r="O4032" s="5">
        <v>33.33</v>
      </c>
      <c r="P4032" s="5">
        <v>66.67</v>
      </c>
      <c r="Q4032" s="1">
        <v>5</v>
      </c>
      <c r="R4032" s="1">
        <v>10</v>
      </c>
      <c r="S4032" s="6">
        <v>103.8290976</v>
      </c>
      <c r="T4032" s="6">
        <v>103.8290976</v>
      </c>
      <c r="W4032" s="1"/>
      <c r="X4032" s="1"/>
      <c r="Y4032" s="1"/>
      <c r="AC4032" s="1"/>
      <c r="AF4032" s="1"/>
      <c r="AG4032" s="1"/>
    </row>
    <row r="4033" spans="1:33" hidden="1" x14ac:dyDescent="0.25">
      <c r="A4033" s="1">
        <v>7</v>
      </c>
      <c r="B4033" s="1">
        <v>2016</v>
      </c>
      <c r="C4033" s="1">
        <v>35311007</v>
      </c>
      <c r="D4033" s="44" t="s">
        <v>397</v>
      </c>
      <c r="E4033" s="20">
        <v>9.2540600000000001E-2</v>
      </c>
      <c r="F4033" s="20">
        <v>9.2395900000000003E-2</v>
      </c>
      <c r="G4033" s="20">
        <v>1.4469999999999999E-4</v>
      </c>
      <c r="H4033" s="20">
        <v>0</v>
      </c>
      <c r="I4033" s="20">
        <v>9.1666700000000004E-2</v>
      </c>
      <c r="J4033" s="20">
        <v>1.4469999999999999E-4</v>
      </c>
      <c r="K4033" s="20">
        <v>7.2920000000000005E-4</v>
      </c>
      <c r="L4033" s="20">
        <v>0</v>
      </c>
      <c r="M4033" s="20">
        <v>0.14459158599537036</v>
      </c>
      <c r="N4033" s="1">
        <v>1</v>
      </c>
      <c r="O4033" s="5">
        <v>66.67</v>
      </c>
      <c r="P4033" s="5">
        <v>33.33</v>
      </c>
      <c r="Q4033" s="1">
        <v>2</v>
      </c>
      <c r="R4033" s="1">
        <v>1</v>
      </c>
      <c r="S4033" s="6">
        <v>2282.532256</v>
      </c>
      <c r="T4033" s="6">
        <v>2282.532256</v>
      </c>
      <c r="W4033" s="1"/>
      <c r="X4033" s="1"/>
      <c r="Y4033" s="1"/>
      <c r="AC4033" s="1"/>
      <c r="AF4033" s="1"/>
      <c r="AG4033" s="1"/>
    </row>
    <row r="4034" spans="1:33" hidden="1" x14ac:dyDescent="0.25">
      <c r="A4034" s="1">
        <v>5</v>
      </c>
      <c r="B4034" s="1">
        <v>2016</v>
      </c>
      <c r="C4034" s="1">
        <v>35312095</v>
      </c>
      <c r="D4034" s="44" t="s">
        <v>398</v>
      </c>
      <c r="E4034" s="20">
        <v>0.15264090000000002</v>
      </c>
      <c r="F4034" s="20">
        <v>0.13968840000000002</v>
      </c>
      <c r="G4034" s="20">
        <v>1.29525E-2</v>
      </c>
      <c r="H4034" s="20">
        <v>0</v>
      </c>
      <c r="I4034" s="20">
        <v>2.9325199999999999E-2</v>
      </c>
      <c r="J4034" s="20">
        <v>3.6507200000000004E-2</v>
      </c>
      <c r="K4034" s="20">
        <v>7.4487200000000003E-2</v>
      </c>
      <c r="L4034" s="20">
        <v>1.23213E-2</v>
      </c>
      <c r="M4034" s="20">
        <v>1.72386E-2</v>
      </c>
      <c r="N4034" s="1">
        <v>21</v>
      </c>
      <c r="O4034" s="5">
        <v>67.650000000000006</v>
      </c>
      <c r="P4034" s="5">
        <v>32.35</v>
      </c>
      <c r="Q4034" s="1">
        <v>46</v>
      </c>
      <c r="R4034" s="1">
        <v>22</v>
      </c>
      <c r="S4034" s="6">
        <v>192.84479999999999</v>
      </c>
      <c r="T4034" s="6">
        <v>0</v>
      </c>
      <c r="W4034" s="1"/>
      <c r="X4034" s="1"/>
      <c r="Y4034" s="1"/>
      <c r="AC4034" s="1"/>
      <c r="AF4034" s="1"/>
      <c r="AG4034" s="1"/>
    </row>
    <row r="4035" spans="1:33" hidden="1" x14ac:dyDescent="0.25">
      <c r="A4035" s="1">
        <v>9</v>
      </c>
      <c r="B4035" s="1">
        <v>2016</v>
      </c>
      <c r="C4035" s="1">
        <v>35313089</v>
      </c>
      <c r="D4035" s="44" t="s">
        <v>399</v>
      </c>
      <c r="E4035" s="20">
        <v>0.110379</v>
      </c>
      <c r="F4035" s="20">
        <v>4.8289499999999999E-2</v>
      </c>
      <c r="G4035" s="20">
        <v>6.2089499999999999E-2</v>
      </c>
      <c r="H4035" s="20">
        <v>0</v>
      </c>
      <c r="I4035" s="20">
        <v>1.35903E-2</v>
      </c>
      <c r="J4035" s="20">
        <v>3.6690000000000003E-4</v>
      </c>
      <c r="K4035" s="20">
        <v>9.2397899999999963E-2</v>
      </c>
      <c r="L4035" s="20">
        <v>4.0239000000000004E-3</v>
      </c>
      <c r="M4035" s="20">
        <v>0</v>
      </c>
      <c r="N4035" s="1">
        <v>12</v>
      </c>
      <c r="O4035" s="5">
        <v>30.77</v>
      </c>
      <c r="P4035" s="5">
        <v>69.23</v>
      </c>
      <c r="Q4035" s="1">
        <v>16</v>
      </c>
      <c r="R4035" s="1">
        <v>36</v>
      </c>
      <c r="S4035" s="6"/>
      <c r="T4035" s="6"/>
      <c r="W4035" s="1"/>
      <c r="X4035" s="1"/>
      <c r="Y4035" s="1"/>
      <c r="AC4035" s="1"/>
      <c r="AF4035" s="1"/>
      <c r="AG4035" s="1"/>
    </row>
    <row r="4036" spans="1:33" hidden="1" x14ac:dyDescent="0.25">
      <c r="A4036" s="1">
        <v>15</v>
      </c>
      <c r="B4036" s="1">
        <v>2016</v>
      </c>
      <c r="C4036" s="1">
        <v>353130815</v>
      </c>
      <c r="D4036" s="44" t="s">
        <v>399</v>
      </c>
      <c r="E4036" s="20">
        <v>0.28268929999999998</v>
      </c>
      <c r="F4036" s="20">
        <v>2.5016899999999995E-2</v>
      </c>
      <c r="G4036" s="20">
        <v>0.25767239999999997</v>
      </c>
      <c r="H4036" s="20">
        <v>0</v>
      </c>
      <c r="I4036" s="20">
        <v>4.9259200000000003E-2</v>
      </c>
      <c r="J4036" s="20">
        <v>9.5219000000000015E-3</v>
      </c>
      <c r="K4036" s="20">
        <v>0.20288859999999995</v>
      </c>
      <c r="L4036" s="20">
        <v>2.1019599999999999E-2</v>
      </c>
      <c r="M4036" s="20">
        <v>0.1455357986111111</v>
      </c>
      <c r="N4036" s="1">
        <v>26</v>
      </c>
      <c r="O4036" s="5">
        <v>12.88</v>
      </c>
      <c r="P4036" s="5">
        <v>87.12</v>
      </c>
      <c r="Q4036" s="1">
        <v>17</v>
      </c>
      <c r="R4036" s="1">
        <v>115</v>
      </c>
      <c r="S4036" s="6">
        <v>2456.634223</v>
      </c>
      <c r="T4036" s="6">
        <v>2456.634223</v>
      </c>
      <c r="W4036" s="1"/>
      <c r="X4036" s="1"/>
      <c r="Y4036" s="1"/>
      <c r="AC4036" s="1"/>
      <c r="AF4036" s="1"/>
      <c r="AG4036" s="1"/>
    </row>
    <row r="4037" spans="1:33" hidden="1" x14ac:dyDescent="0.25">
      <c r="A4037" s="1">
        <v>15</v>
      </c>
      <c r="B4037" s="1">
        <v>2016</v>
      </c>
      <c r="C4037" s="1">
        <v>353140715</v>
      </c>
      <c r="D4037" s="44" t="s">
        <v>400</v>
      </c>
      <c r="E4037" s="20">
        <v>0</v>
      </c>
      <c r="F4037" s="20">
        <v>0</v>
      </c>
      <c r="G4037" s="20">
        <v>0</v>
      </c>
      <c r="H4037" s="20">
        <v>0</v>
      </c>
      <c r="I4037" s="20">
        <v>0</v>
      </c>
      <c r="J4037" s="20">
        <v>0</v>
      </c>
      <c r="K4037" s="20">
        <v>0</v>
      </c>
      <c r="L4037" s="20">
        <v>0</v>
      </c>
      <c r="M4037" s="20">
        <v>0</v>
      </c>
      <c r="N4037" s="1">
        <v>0</v>
      </c>
      <c r="O4037" s="5">
        <v>0</v>
      </c>
      <c r="P4037" s="5">
        <v>0</v>
      </c>
      <c r="Q4037" s="1">
        <v>0</v>
      </c>
      <c r="R4037" s="1">
        <v>0</v>
      </c>
      <c r="S4037" s="6"/>
      <c r="T4037" s="6"/>
      <c r="W4037" s="1"/>
      <c r="X4037" s="1"/>
      <c r="Y4037" s="1"/>
      <c r="AC4037" s="1"/>
      <c r="AF4037" s="1"/>
      <c r="AG4037" s="1"/>
    </row>
    <row r="4038" spans="1:33" hidden="1" x14ac:dyDescent="0.25">
      <c r="A4038" s="1">
        <v>18</v>
      </c>
      <c r="B4038" s="1">
        <v>2016</v>
      </c>
      <c r="C4038" s="1">
        <v>353140718</v>
      </c>
      <c r="D4038" s="44" t="s">
        <v>400</v>
      </c>
      <c r="E4038" s="20">
        <v>4.3779100000000015E-2</v>
      </c>
      <c r="F4038" s="20">
        <v>2.5088799999999998E-2</v>
      </c>
      <c r="G4038" s="20">
        <v>1.8690300000000017E-2</v>
      </c>
      <c r="H4038" s="20">
        <v>0</v>
      </c>
      <c r="I4038" s="20">
        <v>0</v>
      </c>
      <c r="J4038" s="20">
        <v>1.3698499999999999E-2</v>
      </c>
      <c r="K4038" s="20">
        <v>2.46643E-2</v>
      </c>
      <c r="L4038" s="20">
        <v>5.4162999999999989E-3</v>
      </c>
      <c r="M4038" s="20">
        <v>6.4113965275462967E-2</v>
      </c>
      <c r="N4038" s="1">
        <v>7</v>
      </c>
      <c r="O4038" s="5">
        <v>12.5</v>
      </c>
      <c r="P4038" s="5">
        <v>87.5</v>
      </c>
      <c r="Q4038" s="1">
        <v>8</v>
      </c>
      <c r="R4038" s="1">
        <v>56</v>
      </c>
      <c r="S4038" s="6">
        <v>1090.593687</v>
      </c>
      <c r="T4038" s="6">
        <v>1090.593687</v>
      </c>
      <c r="W4038" s="1"/>
      <c r="X4038" s="1"/>
      <c r="Y4038" s="1"/>
      <c r="AC4038" s="1"/>
      <c r="AF4038" s="1"/>
      <c r="AG4038" s="1"/>
    </row>
    <row r="4039" spans="1:33" hidden="1" x14ac:dyDescent="0.25">
      <c r="A4039" s="1">
        <v>19</v>
      </c>
      <c r="B4039" s="1">
        <v>2016</v>
      </c>
      <c r="C4039" s="1">
        <v>353140719</v>
      </c>
      <c r="D4039" s="44" t="s">
        <v>400</v>
      </c>
      <c r="E4039" s="20">
        <v>5.1658700000000002E-2</v>
      </c>
      <c r="F4039" s="20">
        <v>4.5750100000000002E-2</v>
      </c>
      <c r="G4039" s="20">
        <v>5.9085999999999991E-3</v>
      </c>
      <c r="H4039" s="20">
        <v>0</v>
      </c>
      <c r="I4039" s="20">
        <v>1.7014E-3</v>
      </c>
      <c r="J4039" s="20">
        <v>4.4027800000000006E-2</v>
      </c>
      <c r="K4039" s="20">
        <v>5.7501000000000002E-3</v>
      </c>
      <c r="L4039" s="20">
        <v>1.7940000000000002E-4</v>
      </c>
      <c r="M4039" s="20">
        <v>0</v>
      </c>
      <c r="N4039" s="1">
        <v>3</v>
      </c>
      <c r="O4039" s="5">
        <v>35.71</v>
      </c>
      <c r="P4039" s="5">
        <v>64.290000000000006</v>
      </c>
      <c r="Q4039" s="1">
        <v>5</v>
      </c>
      <c r="R4039" s="1">
        <v>9</v>
      </c>
      <c r="S4039" s="6"/>
      <c r="T4039" s="6"/>
      <c r="W4039" s="1"/>
      <c r="X4039" s="1"/>
      <c r="Y4039" s="1"/>
      <c r="AC4039" s="1"/>
      <c r="AF4039" s="1"/>
      <c r="AG4039" s="1"/>
    </row>
    <row r="4040" spans="1:33" hidden="1" x14ac:dyDescent="0.25">
      <c r="A4040" s="1">
        <v>12</v>
      </c>
      <c r="B4040" s="1">
        <v>2016</v>
      </c>
      <c r="C4040" s="1">
        <v>353150612</v>
      </c>
      <c r="D4040" s="44" t="s">
        <v>401</v>
      </c>
      <c r="E4040" s="20">
        <v>1.1921299999999999E-2</v>
      </c>
      <c r="F4040" s="20">
        <v>1.1921299999999999E-2</v>
      </c>
      <c r="G4040" s="20">
        <v>0</v>
      </c>
      <c r="H4040" s="20">
        <v>0</v>
      </c>
      <c r="I4040" s="20">
        <v>0</v>
      </c>
      <c r="J4040" s="20">
        <v>0</v>
      </c>
      <c r="K4040" s="20">
        <v>1.1921299999999999E-2</v>
      </c>
      <c r="L4040" s="20">
        <v>0</v>
      </c>
      <c r="M4040" s="20">
        <v>0</v>
      </c>
      <c r="N4040" s="1">
        <v>1</v>
      </c>
      <c r="O4040" s="5">
        <v>100</v>
      </c>
      <c r="P4040" s="5">
        <v>0</v>
      </c>
      <c r="Q4040" s="1">
        <v>2</v>
      </c>
      <c r="R4040" s="1">
        <v>0</v>
      </c>
      <c r="S4040" s="6"/>
      <c r="T4040" s="6"/>
      <c r="W4040" s="1"/>
      <c r="X4040" s="1"/>
      <c r="Y4040" s="1"/>
      <c r="AC4040" s="1"/>
      <c r="AF4040" s="1"/>
      <c r="AG4040" s="1"/>
    </row>
    <row r="4041" spans="1:33" hidden="1" x14ac:dyDescent="0.25">
      <c r="A4041" s="1">
        <v>15</v>
      </c>
      <c r="B4041" s="1">
        <v>2016</v>
      </c>
      <c r="C4041" s="1">
        <v>353150615</v>
      </c>
      <c r="D4041" s="44" t="s">
        <v>401</v>
      </c>
      <c r="E4041" s="20">
        <v>0.65308520000000003</v>
      </c>
      <c r="F4041" s="20">
        <v>0.40704589999999996</v>
      </c>
      <c r="G4041" s="20">
        <v>0.24603930000000002</v>
      </c>
      <c r="H4041" s="20">
        <v>0</v>
      </c>
      <c r="I4041" s="20">
        <v>7.2303200000000012E-2</v>
      </c>
      <c r="J4041" s="20">
        <v>1.1569999999999999E-4</v>
      </c>
      <c r="K4041" s="20">
        <v>0.56514100000000012</v>
      </c>
      <c r="L4041" s="20">
        <v>1.5525299999999999E-2</v>
      </c>
      <c r="M4041" s="20">
        <v>5.5018193680555556E-2</v>
      </c>
      <c r="N4041" s="1">
        <v>5</v>
      </c>
      <c r="O4041" s="5">
        <v>23.66</v>
      </c>
      <c r="P4041" s="5">
        <v>76.34</v>
      </c>
      <c r="Q4041" s="1">
        <v>22</v>
      </c>
      <c r="R4041" s="1">
        <v>71</v>
      </c>
      <c r="S4041" s="6">
        <v>973.51199999999994</v>
      </c>
      <c r="T4041" s="6">
        <v>243.37799999999999</v>
      </c>
      <c r="W4041" s="1"/>
      <c r="X4041" s="1"/>
      <c r="Y4041" s="1"/>
      <c r="AC4041" s="1"/>
      <c r="AF4041" s="1"/>
      <c r="AG4041" s="1"/>
    </row>
    <row r="4042" spans="1:33" hidden="1" x14ac:dyDescent="0.25">
      <c r="A4042" s="1">
        <v>20</v>
      </c>
      <c r="B4042" s="1">
        <v>2016</v>
      </c>
      <c r="C4042" s="1">
        <v>353160520</v>
      </c>
      <c r="D4042" s="44" t="s">
        <v>402</v>
      </c>
      <c r="E4042" s="20">
        <v>0.16740270000000004</v>
      </c>
      <c r="F4042" s="20">
        <v>1.2500000000000001E-2</v>
      </c>
      <c r="G4042" s="20">
        <v>0.15490270000000003</v>
      </c>
      <c r="H4042" s="20">
        <v>0</v>
      </c>
      <c r="I4042" s="20">
        <v>1.7222100000000001E-2</v>
      </c>
      <c r="J4042" s="20">
        <v>2.8170999999999999E-3</v>
      </c>
      <c r="K4042" s="20">
        <v>0.13195840000000003</v>
      </c>
      <c r="L4042" s="20">
        <v>1.54051E-2</v>
      </c>
      <c r="M4042" s="20">
        <v>8.2559750000000005E-3</v>
      </c>
      <c r="N4042" s="1">
        <v>0</v>
      </c>
      <c r="O4042" s="5">
        <v>11.11</v>
      </c>
      <c r="P4042" s="5">
        <v>88.89</v>
      </c>
      <c r="Q4042" s="1">
        <v>4</v>
      </c>
      <c r="R4042" s="1">
        <v>32</v>
      </c>
      <c r="S4042" s="6">
        <v>178.79400000000001</v>
      </c>
      <c r="T4042" s="6">
        <v>178.79400000000001</v>
      </c>
      <c r="W4042" s="1"/>
      <c r="X4042" s="1"/>
      <c r="Y4042" s="1"/>
      <c r="AC4042" s="1"/>
      <c r="AF4042" s="1"/>
      <c r="AG4042" s="1"/>
    </row>
    <row r="4043" spans="1:33" hidden="1" x14ac:dyDescent="0.25">
      <c r="A4043" s="1">
        <v>5</v>
      </c>
      <c r="B4043" s="1">
        <v>2016</v>
      </c>
      <c r="C4043" s="1">
        <v>35318035</v>
      </c>
      <c r="D4043" s="44" t="s">
        <v>403</v>
      </c>
      <c r="E4043" s="20">
        <v>0.11595840000000003</v>
      </c>
      <c r="F4043" s="20">
        <v>2.9647099999999992E-2</v>
      </c>
      <c r="G4043" s="20">
        <v>8.6311300000000035E-2</v>
      </c>
      <c r="H4043" s="20">
        <v>0</v>
      </c>
      <c r="I4043" s="20">
        <v>1.6666799999999999E-2</v>
      </c>
      <c r="J4043" s="20">
        <v>2.0304699999999998E-2</v>
      </c>
      <c r="K4043" s="20">
        <v>3.2636499999999999E-2</v>
      </c>
      <c r="L4043" s="20">
        <v>4.6350399999999993E-2</v>
      </c>
      <c r="M4043" s="20">
        <v>0.16837174768518517</v>
      </c>
      <c r="N4043" s="1">
        <v>20</v>
      </c>
      <c r="O4043" s="5">
        <v>15.09</v>
      </c>
      <c r="P4043" s="5">
        <v>84.91</v>
      </c>
      <c r="Q4043" s="1">
        <v>16</v>
      </c>
      <c r="R4043" s="1">
        <v>90</v>
      </c>
      <c r="S4043" s="6">
        <v>1608.0894860000001</v>
      </c>
      <c r="T4043" s="6">
        <v>1608.0894860000001</v>
      </c>
      <c r="W4043" s="1"/>
      <c r="X4043" s="1"/>
      <c r="Y4043" s="1"/>
      <c r="AC4043" s="1"/>
      <c r="AF4043" s="1"/>
      <c r="AG4043" s="1"/>
    </row>
    <row r="4044" spans="1:33" hidden="1" x14ac:dyDescent="0.25">
      <c r="A4044" s="1">
        <v>2</v>
      </c>
      <c r="B4044" s="1">
        <v>2016</v>
      </c>
      <c r="C4044" s="1">
        <v>35317042</v>
      </c>
      <c r="D4044" s="44" t="s">
        <v>404</v>
      </c>
      <c r="E4044" s="20">
        <v>4.9925400000000002E-2</v>
      </c>
      <c r="F4044" s="20">
        <v>4.9300400000000001E-2</v>
      </c>
      <c r="G4044" s="20">
        <v>6.2500000000000001E-4</v>
      </c>
      <c r="H4044" s="20">
        <v>0</v>
      </c>
      <c r="I4044" s="20">
        <v>1.11644E-2</v>
      </c>
      <c r="J4044" s="20">
        <v>0</v>
      </c>
      <c r="K4044" s="20">
        <v>3.4027799999999997E-2</v>
      </c>
      <c r="L4044" s="20">
        <v>4.7331999999999999E-3</v>
      </c>
      <c r="M4044" s="20">
        <v>5.589533854166666E-3</v>
      </c>
      <c r="N4044" s="1">
        <v>22</v>
      </c>
      <c r="O4044" s="5">
        <v>95.45</v>
      </c>
      <c r="P4044" s="5">
        <v>4.55</v>
      </c>
      <c r="Q4044" s="1">
        <v>21</v>
      </c>
      <c r="R4044" s="1">
        <v>1</v>
      </c>
      <c r="S4044" s="6">
        <v>82.355625590000002</v>
      </c>
      <c r="T4044" s="6">
        <v>82.355625590000002</v>
      </c>
      <c r="W4044" s="1"/>
      <c r="X4044" s="1"/>
      <c r="Y4044" s="1"/>
      <c r="AC4044" s="1"/>
      <c r="AF4044" s="1"/>
      <c r="AG4044" s="1"/>
    </row>
    <row r="4045" spans="1:33" hidden="1" x14ac:dyDescent="0.25">
      <c r="A4045" s="1">
        <v>4</v>
      </c>
      <c r="B4045" s="1">
        <v>2016</v>
      </c>
      <c r="C4045" s="1">
        <v>35319024</v>
      </c>
      <c r="D4045" s="44" t="s">
        <v>405</v>
      </c>
      <c r="E4045" s="20">
        <v>4.9277999999999995E-3</v>
      </c>
      <c r="F4045" s="20">
        <v>4.9277999999999995E-3</v>
      </c>
      <c r="G4045" s="20">
        <v>0</v>
      </c>
      <c r="H4045" s="20">
        <v>0</v>
      </c>
      <c r="I4045" s="20">
        <v>0</v>
      </c>
      <c r="J4045" s="20">
        <v>0</v>
      </c>
      <c r="K4045" s="20">
        <v>4.9277999999999995E-3</v>
      </c>
      <c r="L4045" s="20">
        <v>0</v>
      </c>
      <c r="M4045" s="20">
        <v>0</v>
      </c>
      <c r="N4045" s="1">
        <v>1</v>
      </c>
      <c r="O4045" s="5">
        <v>100</v>
      </c>
      <c r="P4045" s="5">
        <v>0</v>
      </c>
      <c r="Q4045" s="1">
        <v>2</v>
      </c>
      <c r="R4045" s="1">
        <v>0</v>
      </c>
      <c r="S4045" s="6"/>
      <c r="T4045" s="6"/>
      <c r="W4045" s="1"/>
      <c r="X4045" s="1"/>
      <c r="Y4045" s="1"/>
      <c r="AC4045" s="1"/>
      <c r="AF4045" s="1"/>
      <c r="AG4045" s="1"/>
    </row>
    <row r="4046" spans="1:33" hidden="1" x14ac:dyDescent="0.25">
      <c r="A4046" s="1">
        <v>12</v>
      </c>
      <c r="B4046" s="1">
        <v>2016</v>
      </c>
      <c r="C4046" s="1">
        <v>353190212</v>
      </c>
      <c r="D4046" s="44" t="s">
        <v>405</v>
      </c>
      <c r="E4046" s="20">
        <v>1.3785099999999999</v>
      </c>
      <c r="F4046" s="20">
        <v>1.3233760999999999</v>
      </c>
      <c r="G4046" s="20">
        <v>5.51339E-2</v>
      </c>
      <c r="H4046" s="20">
        <v>0.17</v>
      </c>
      <c r="I4046" s="20">
        <v>0</v>
      </c>
      <c r="J4046" s="20">
        <v>0.2886513</v>
      </c>
      <c r="K4046" s="20">
        <v>1.0818638</v>
      </c>
      <c r="L4046" s="20">
        <v>7.994900000000001E-3</v>
      </c>
      <c r="M4046" s="20">
        <v>9.0660332656249995E-2</v>
      </c>
      <c r="N4046" s="1">
        <v>14</v>
      </c>
      <c r="O4046" s="5">
        <v>60.66</v>
      </c>
      <c r="P4046" s="5">
        <v>39.340000000000003</v>
      </c>
      <c r="Q4046" s="1">
        <v>37</v>
      </c>
      <c r="R4046" s="1">
        <v>24</v>
      </c>
      <c r="S4046" s="6">
        <v>1651.2466569999999</v>
      </c>
      <c r="T4046" s="6">
        <v>1615.909979</v>
      </c>
      <c r="W4046" s="1"/>
      <c r="X4046" s="1"/>
      <c r="Y4046" s="1"/>
      <c r="AC4046" s="1"/>
      <c r="AF4046" s="1"/>
      <c r="AG4046" s="1"/>
    </row>
    <row r="4047" spans="1:33" hidden="1" x14ac:dyDescent="0.25">
      <c r="A4047" s="1">
        <v>5</v>
      </c>
      <c r="B4047" s="1">
        <v>2016</v>
      </c>
      <c r="C4047" s="1">
        <v>35320095</v>
      </c>
      <c r="D4047" s="44" t="s">
        <v>406</v>
      </c>
      <c r="E4047" s="20">
        <v>6.2668500000000002E-2</v>
      </c>
      <c r="F4047" s="20">
        <v>4.9666100000000005E-2</v>
      </c>
      <c r="G4047" s="20">
        <v>1.3002400000000001E-2</v>
      </c>
      <c r="H4047" s="20">
        <v>0</v>
      </c>
      <c r="I4047" s="20">
        <v>3.3061699999999999E-2</v>
      </c>
      <c r="J4047" s="20">
        <v>1.75569E-2</v>
      </c>
      <c r="K4047" s="20">
        <v>6.8211999999999995E-3</v>
      </c>
      <c r="L4047" s="20">
        <v>5.2287000000000002E-3</v>
      </c>
      <c r="M4047" s="20">
        <v>3.3390489131944444E-2</v>
      </c>
      <c r="N4047" s="1">
        <v>25</v>
      </c>
      <c r="O4047" s="5">
        <v>44.23</v>
      </c>
      <c r="P4047" s="5">
        <v>55.77</v>
      </c>
      <c r="Q4047" s="1">
        <v>23</v>
      </c>
      <c r="R4047" s="1">
        <v>29</v>
      </c>
      <c r="S4047" s="6">
        <v>539.57763939999995</v>
      </c>
      <c r="T4047" s="6">
        <v>539.57763939999995</v>
      </c>
      <c r="W4047" s="1"/>
      <c r="X4047" s="1"/>
      <c r="Y4047" s="1"/>
      <c r="AC4047" s="1"/>
      <c r="AF4047" s="1"/>
      <c r="AG4047" s="1"/>
    </row>
    <row r="4048" spans="1:33" hidden="1" x14ac:dyDescent="0.25">
      <c r="A4048" s="1">
        <v>9</v>
      </c>
      <c r="B4048" s="1">
        <v>2016</v>
      </c>
      <c r="C4048" s="1">
        <v>35320589</v>
      </c>
      <c r="D4048" s="44" t="s">
        <v>407</v>
      </c>
      <c r="E4048" s="20">
        <v>0.57720420000000017</v>
      </c>
      <c r="F4048" s="20">
        <v>0.57461510000000016</v>
      </c>
      <c r="G4048" s="20">
        <v>2.5890999999999996E-3</v>
      </c>
      <c r="H4048" s="20">
        <v>0</v>
      </c>
      <c r="I4048" s="20">
        <v>0</v>
      </c>
      <c r="J4048" s="20">
        <v>0.46805560000000002</v>
      </c>
      <c r="K4048" s="20">
        <v>0.10500169999999999</v>
      </c>
      <c r="L4048" s="20">
        <v>4.1469000000000002E-3</v>
      </c>
      <c r="M4048" s="20">
        <v>1.1723958333333333E-2</v>
      </c>
      <c r="N4048" s="1">
        <v>9</v>
      </c>
      <c r="O4048" s="5">
        <v>57.69</v>
      </c>
      <c r="P4048" s="5">
        <v>42.31</v>
      </c>
      <c r="Q4048" s="1">
        <v>15</v>
      </c>
      <c r="R4048" s="1">
        <v>11</v>
      </c>
      <c r="S4048" s="6">
        <v>181.602</v>
      </c>
      <c r="T4048" s="6">
        <v>181.602</v>
      </c>
      <c r="W4048" s="1"/>
      <c r="X4048" s="1"/>
      <c r="Y4048" s="1"/>
      <c r="AC4048" s="1"/>
      <c r="AF4048" s="1"/>
      <c r="AG4048" s="1"/>
    </row>
    <row r="4049" spans="1:33" hidden="1" x14ac:dyDescent="0.25">
      <c r="A4049" s="1">
        <v>19</v>
      </c>
      <c r="B4049" s="1">
        <v>2016</v>
      </c>
      <c r="C4049" s="1">
        <v>353210819</v>
      </c>
      <c r="D4049" s="44" t="s">
        <v>408</v>
      </c>
      <c r="E4049" s="20">
        <v>6.9450000000000002E-4</v>
      </c>
      <c r="F4049" s="20">
        <v>0</v>
      </c>
      <c r="G4049" s="20">
        <v>6.9450000000000002E-4</v>
      </c>
      <c r="H4049" s="20">
        <v>0</v>
      </c>
      <c r="I4049" s="20">
        <v>5.5559999999999995E-4</v>
      </c>
      <c r="J4049" s="20">
        <v>0</v>
      </c>
      <c r="K4049" s="20">
        <v>4.6300000000000001E-5</v>
      </c>
      <c r="L4049" s="20">
        <v>9.2600000000000001E-5</v>
      </c>
      <c r="M4049" s="20">
        <v>7.7319731770833329E-3</v>
      </c>
      <c r="N4049" s="1">
        <v>0</v>
      </c>
      <c r="O4049" s="5">
        <v>0</v>
      </c>
      <c r="P4049" s="5">
        <v>100</v>
      </c>
      <c r="Q4049" s="1">
        <v>0</v>
      </c>
      <c r="R4049" s="1">
        <v>4</v>
      </c>
      <c r="S4049" s="6">
        <v>147.15</v>
      </c>
      <c r="T4049" s="6">
        <v>147.15</v>
      </c>
      <c r="W4049" s="1"/>
      <c r="X4049" s="1"/>
      <c r="Y4049" s="1"/>
      <c r="AC4049" s="1"/>
      <c r="AF4049" s="1"/>
      <c r="AG4049" s="1"/>
    </row>
    <row r="4050" spans="1:33" hidden="1" x14ac:dyDescent="0.25">
      <c r="A4050" s="1">
        <v>20</v>
      </c>
      <c r="B4050" s="1">
        <v>2016</v>
      </c>
      <c r="C4050" s="1">
        <v>353210820</v>
      </c>
      <c r="D4050" s="44" t="s">
        <v>408</v>
      </c>
      <c r="E4050" s="20">
        <v>0</v>
      </c>
      <c r="F4050" s="20">
        <v>0</v>
      </c>
      <c r="G4050" s="20">
        <v>0</v>
      </c>
      <c r="H4050" s="20">
        <v>0</v>
      </c>
      <c r="I4050" s="20">
        <v>0</v>
      </c>
      <c r="J4050" s="20">
        <v>0</v>
      </c>
      <c r="K4050" s="20">
        <v>0</v>
      </c>
      <c r="L4050" s="20">
        <v>0</v>
      </c>
      <c r="M4050" s="20">
        <v>0</v>
      </c>
      <c r="N4050" s="1">
        <v>0</v>
      </c>
      <c r="O4050" s="5">
        <v>0</v>
      </c>
      <c r="P4050" s="5">
        <v>0</v>
      </c>
      <c r="Q4050" s="1">
        <v>0</v>
      </c>
      <c r="R4050" s="1">
        <v>0</v>
      </c>
      <c r="S4050" s="6"/>
      <c r="T4050" s="6"/>
      <c r="W4050" s="1"/>
      <c r="X4050" s="1"/>
      <c r="Y4050" s="1"/>
      <c r="AC4050" s="1"/>
      <c r="AF4050" s="1"/>
      <c r="AG4050" s="1"/>
    </row>
    <row r="4051" spans="1:33" hidden="1" x14ac:dyDescent="0.25">
      <c r="A4051" s="1">
        <v>22</v>
      </c>
      <c r="B4051" s="1">
        <v>2016</v>
      </c>
      <c r="C4051" s="1">
        <v>353215722</v>
      </c>
      <c r="D4051" s="44" t="s">
        <v>409</v>
      </c>
      <c r="E4051" s="20">
        <v>6.9491000000000006E-3</v>
      </c>
      <c r="F4051" s="20">
        <v>2.9629999999999999E-4</v>
      </c>
      <c r="G4051" s="20">
        <v>6.6528000000000004E-3</v>
      </c>
      <c r="H4051" s="20">
        <v>0</v>
      </c>
      <c r="I4051" s="20">
        <v>6.5972000000000001E-3</v>
      </c>
      <c r="J4051" s="20">
        <v>0</v>
      </c>
      <c r="K4051" s="20">
        <v>2.9629999999999999E-4</v>
      </c>
      <c r="L4051" s="20">
        <v>5.5600000000000003E-5</v>
      </c>
      <c r="M4051" s="20">
        <v>6.8526901041666673E-3</v>
      </c>
      <c r="N4051" s="1">
        <v>0</v>
      </c>
      <c r="O4051" s="5">
        <v>25</v>
      </c>
      <c r="P4051" s="5">
        <v>75</v>
      </c>
      <c r="Q4051" s="1">
        <v>1</v>
      </c>
      <c r="R4051" s="1">
        <v>3</v>
      </c>
      <c r="S4051" s="6">
        <v>143.25443999999999</v>
      </c>
      <c r="T4051" s="6">
        <v>143.25443999999999</v>
      </c>
      <c r="W4051" s="1"/>
      <c r="X4051" s="1"/>
      <c r="Y4051" s="1"/>
      <c r="AC4051" s="1"/>
      <c r="AF4051" s="1"/>
      <c r="AG4051" s="1"/>
    </row>
    <row r="4052" spans="1:33" hidden="1" x14ac:dyDescent="0.25">
      <c r="A4052" s="1">
        <v>22</v>
      </c>
      <c r="B4052" s="1">
        <v>2016</v>
      </c>
      <c r="C4052" s="1">
        <v>353220722</v>
      </c>
      <c r="D4052" s="44" t="s">
        <v>410</v>
      </c>
      <c r="E4052" s="20">
        <v>6.9140599999999997E-2</v>
      </c>
      <c r="F4052" s="20">
        <v>2.2777800000000001E-2</v>
      </c>
      <c r="G4052" s="20">
        <v>4.6362799999999996E-2</v>
      </c>
      <c r="H4052" s="20">
        <v>0.05</v>
      </c>
      <c r="I4052" s="20">
        <v>6.3003E-3</v>
      </c>
      <c r="J4052" s="20">
        <v>6.2347100000000003E-2</v>
      </c>
      <c r="K4052" s="20">
        <v>0</v>
      </c>
      <c r="L4052" s="20">
        <v>4.9320000000000006E-4</v>
      </c>
      <c r="M4052" s="20">
        <v>1.0750231250000001E-2</v>
      </c>
      <c r="N4052" s="1">
        <v>0</v>
      </c>
      <c r="O4052" s="5">
        <v>7.14</v>
      </c>
      <c r="P4052" s="5">
        <v>92.86</v>
      </c>
      <c r="Q4052" s="1">
        <v>1</v>
      </c>
      <c r="R4052" s="1">
        <v>13</v>
      </c>
      <c r="S4052" s="6">
        <v>183.87</v>
      </c>
      <c r="T4052" s="6">
        <v>183.87</v>
      </c>
      <c r="W4052" s="1"/>
      <c r="X4052" s="1"/>
      <c r="Y4052" s="1"/>
      <c r="AC4052" s="1"/>
      <c r="AF4052" s="1"/>
      <c r="AG4052" s="1"/>
    </row>
    <row r="4053" spans="1:33" hidden="1" x14ac:dyDescent="0.25">
      <c r="A4053" s="1">
        <v>2</v>
      </c>
      <c r="B4053" s="1">
        <v>2016</v>
      </c>
      <c r="C4053" s="1">
        <v>35323062</v>
      </c>
      <c r="D4053" s="44" t="s">
        <v>411</v>
      </c>
      <c r="E4053" s="20">
        <v>1.7830199999999997E-2</v>
      </c>
      <c r="F4053" s="20">
        <v>1.7234199999999998E-2</v>
      </c>
      <c r="G4053" s="20">
        <v>5.9599999999999996E-4</v>
      </c>
      <c r="H4053" s="20">
        <v>0.01</v>
      </c>
      <c r="I4053" s="20">
        <v>0</v>
      </c>
      <c r="J4053" s="20">
        <v>0</v>
      </c>
      <c r="K4053" s="20">
        <v>1.5393400000000002E-2</v>
      </c>
      <c r="L4053" s="20">
        <v>2.4368000000000003E-3</v>
      </c>
      <c r="M4053" s="20">
        <v>1.7403645833333332E-2</v>
      </c>
      <c r="N4053" s="1">
        <v>48</v>
      </c>
      <c r="O4053" s="5">
        <v>88.24</v>
      </c>
      <c r="P4053" s="5">
        <v>11.76</v>
      </c>
      <c r="Q4053" s="1">
        <v>15</v>
      </c>
      <c r="R4053" s="1">
        <v>2</v>
      </c>
      <c r="S4053" s="6">
        <v>146.49984000000001</v>
      </c>
      <c r="T4053" s="6">
        <v>73.249920000000003</v>
      </c>
      <c r="W4053" s="1"/>
      <c r="X4053" s="1"/>
      <c r="Y4053" s="1"/>
      <c r="AC4053" s="1"/>
      <c r="AF4053" s="1"/>
      <c r="AG4053" s="1"/>
    </row>
    <row r="4054" spans="1:33" hidden="1" x14ac:dyDescent="0.25">
      <c r="A4054" s="1">
        <v>5</v>
      </c>
      <c r="B4054" s="1">
        <v>2016</v>
      </c>
      <c r="C4054" s="1">
        <v>35324055</v>
      </c>
      <c r="D4054" s="44" t="s">
        <v>412</v>
      </c>
      <c r="E4054" s="20">
        <v>31.043333199999999</v>
      </c>
      <c r="F4054" s="20">
        <v>31.031723499999998</v>
      </c>
      <c r="G4054" s="20">
        <v>1.1609700000000006E-2</v>
      </c>
      <c r="H4054" s="20">
        <v>0</v>
      </c>
      <c r="I4054" s="20">
        <v>31.0266898</v>
      </c>
      <c r="J4054" s="20">
        <v>2.9892E-3</v>
      </c>
      <c r="K4054" s="20">
        <v>1.9535999999999998E-3</v>
      </c>
      <c r="L4054" s="20">
        <v>1.1700600000000002E-2</v>
      </c>
      <c r="M4054" s="20">
        <v>1.7880360937499999E-2</v>
      </c>
      <c r="N4054" s="1">
        <v>27</v>
      </c>
      <c r="O4054" s="5">
        <v>21.05</v>
      </c>
      <c r="P4054" s="5">
        <v>78.95</v>
      </c>
      <c r="Q4054" s="1">
        <v>20</v>
      </c>
      <c r="R4054" s="1">
        <v>75</v>
      </c>
      <c r="S4054" s="6">
        <v>108.77823530000001</v>
      </c>
      <c r="T4054" s="6">
        <v>108.77823530000001</v>
      </c>
      <c r="W4054" s="1"/>
      <c r="X4054" s="1"/>
      <c r="Y4054" s="1"/>
      <c r="AC4054" s="1"/>
      <c r="AF4054" s="1"/>
      <c r="AG4054" s="1"/>
    </row>
    <row r="4055" spans="1:33" hidden="1" x14ac:dyDescent="0.25">
      <c r="A4055" s="1">
        <v>6</v>
      </c>
      <c r="B4055" s="1">
        <v>2016</v>
      </c>
      <c r="C4055" s="1">
        <v>35324056</v>
      </c>
      <c r="D4055" s="44" t="s">
        <v>412</v>
      </c>
      <c r="E4055" s="20">
        <v>2.3099999999999999E-5</v>
      </c>
      <c r="F4055" s="20">
        <v>2.3099999999999999E-5</v>
      </c>
      <c r="G4055" s="20">
        <v>0</v>
      </c>
      <c r="H4055" s="20">
        <v>0</v>
      </c>
      <c r="I4055" s="20">
        <v>0</v>
      </c>
      <c r="J4055" s="20">
        <v>0</v>
      </c>
      <c r="K4055" s="20">
        <v>0</v>
      </c>
      <c r="L4055" s="20">
        <v>2.3099999999999999E-5</v>
      </c>
      <c r="M4055" s="20">
        <v>0</v>
      </c>
      <c r="N4055" s="1">
        <v>0</v>
      </c>
      <c r="O4055" s="5">
        <v>100</v>
      </c>
      <c r="P4055" s="5">
        <v>0</v>
      </c>
      <c r="Q4055" s="1">
        <v>1</v>
      </c>
      <c r="R4055" s="1">
        <v>0</v>
      </c>
      <c r="S4055" s="6"/>
      <c r="T4055" s="6"/>
      <c r="W4055" s="1"/>
      <c r="X4055" s="1"/>
      <c r="Y4055" s="1"/>
      <c r="AC4055" s="1"/>
      <c r="AF4055" s="1"/>
      <c r="AG4055" s="1"/>
    </row>
    <row r="4056" spans="1:33" hidden="1" x14ac:dyDescent="0.25">
      <c r="A4056" s="1">
        <v>16</v>
      </c>
      <c r="B4056" s="1">
        <v>2016</v>
      </c>
      <c r="C4056" s="1">
        <v>353250416</v>
      </c>
      <c r="D4056" s="44" t="s">
        <v>413</v>
      </c>
      <c r="E4056" s="20">
        <v>0</v>
      </c>
      <c r="F4056" s="20">
        <v>0</v>
      </c>
      <c r="G4056" s="20">
        <v>0</v>
      </c>
      <c r="H4056" s="20">
        <v>0</v>
      </c>
      <c r="I4056" s="20">
        <v>0</v>
      </c>
      <c r="J4056" s="20">
        <v>0</v>
      </c>
      <c r="K4056" s="20">
        <v>0</v>
      </c>
      <c r="L4056" s="20">
        <v>0</v>
      </c>
      <c r="M4056" s="20">
        <v>0</v>
      </c>
      <c r="N4056" s="1">
        <v>0</v>
      </c>
      <c r="O4056" s="5">
        <v>0</v>
      </c>
      <c r="P4056" s="5">
        <v>0</v>
      </c>
      <c r="Q4056" s="1">
        <v>0</v>
      </c>
      <c r="R4056" s="1">
        <v>0</v>
      </c>
      <c r="S4056" s="6"/>
      <c r="T4056" s="6"/>
      <c r="W4056" s="1"/>
      <c r="X4056" s="1"/>
      <c r="Y4056" s="1"/>
      <c r="AC4056" s="1"/>
      <c r="AF4056" s="1"/>
      <c r="AG4056" s="1"/>
    </row>
    <row r="4057" spans="1:33" hidden="1" x14ac:dyDescent="0.25">
      <c r="A4057" s="1">
        <v>18</v>
      </c>
      <c r="B4057" s="1">
        <v>2016</v>
      </c>
      <c r="C4057" s="1">
        <v>353250418</v>
      </c>
      <c r="D4057" s="44" t="s">
        <v>413</v>
      </c>
      <c r="E4057" s="20">
        <v>8.9843000000000006E-3</v>
      </c>
      <c r="F4057" s="20">
        <v>2.5460000000000001E-4</v>
      </c>
      <c r="G4057" s="20">
        <v>8.7297E-3</v>
      </c>
      <c r="H4057" s="20">
        <v>0</v>
      </c>
      <c r="I4057" s="20">
        <v>1.8056000000000001E-3</v>
      </c>
      <c r="J4057" s="20">
        <v>1.2331E-3</v>
      </c>
      <c r="K4057" s="20">
        <v>5.6308E-3</v>
      </c>
      <c r="L4057" s="20">
        <v>3.1480000000000001E-4</v>
      </c>
      <c r="M4057" s="20">
        <v>1.9820591341145829E-2</v>
      </c>
      <c r="N4057" s="1">
        <v>1</v>
      </c>
      <c r="O4057" s="5">
        <v>12.5</v>
      </c>
      <c r="P4057" s="5">
        <v>87.5</v>
      </c>
      <c r="Q4057" s="1">
        <v>1</v>
      </c>
      <c r="R4057" s="1">
        <v>7</v>
      </c>
      <c r="S4057" s="6">
        <v>421.14816000000002</v>
      </c>
      <c r="T4057" s="6">
        <v>421.14816000000002</v>
      </c>
      <c r="W4057" s="1"/>
      <c r="X4057" s="1"/>
      <c r="Y4057" s="1"/>
      <c r="AC4057" s="1"/>
      <c r="AF4057" s="1"/>
      <c r="AG4057" s="1"/>
    </row>
    <row r="4058" spans="1:33" hidden="1" x14ac:dyDescent="0.25">
      <c r="A4058" s="1">
        <v>19</v>
      </c>
      <c r="B4058" s="1">
        <v>2016</v>
      </c>
      <c r="C4058" s="1">
        <v>353250419</v>
      </c>
      <c r="D4058" s="44" t="s">
        <v>413</v>
      </c>
      <c r="E4058" s="20">
        <v>1.6319400000000001E-2</v>
      </c>
      <c r="F4058" s="20">
        <v>1.6319400000000001E-2</v>
      </c>
      <c r="G4058" s="20">
        <v>0</v>
      </c>
      <c r="H4058" s="20">
        <v>0</v>
      </c>
      <c r="I4058" s="20">
        <v>0</v>
      </c>
      <c r="J4058" s="20">
        <v>0</v>
      </c>
      <c r="K4058" s="20">
        <v>1.6319400000000001E-2</v>
      </c>
      <c r="L4058" s="20">
        <v>0</v>
      </c>
      <c r="M4058" s="20">
        <v>0</v>
      </c>
      <c r="N4058" s="1">
        <v>0</v>
      </c>
      <c r="O4058" s="5">
        <v>100</v>
      </c>
      <c r="P4058" s="5">
        <v>0</v>
      </c>
      <c r="Q4058" s="1">
        <v>2</v>
      </c>
      <c r="R4058" s="1">
        <v>0</v>
      </c>
      <c r="S4058" s="6"/>
      <c r="T4058" s="6"/>
      <c r="W4058" s="1"/>
      <c r="X4058" s="1"/>
      <c r="Y4058" s="1"/>
      <c r="AC4058" s="1"/>
      <c r="AF4058" s="1"/>
      <c r="AG4058" s="1"/>
    </row>
    <row r="4059" spans="1:33" hidden="1" x14ac:dyDescent="0.25">
      <c r="A4059" s="1">
        <v>18</v>
      </c>
      <c r="B4059" s="1">
        <v>2016</v>
      </c>
      <c r="C4059" s="1">
        <v>353260318</v>
      </c>
      <c r="D4059" s="44" t="s">
        <v>414</v>
      </c>
      <c r="E4059" s="20">
        <v>6.0790300000000005E-2</v>
      </c>
      <c r="F4059" s="20">
        <v>4.4977000000000003E-2</v>
      </c>
      <c r="G4059" s="20">
        <v>1.5813299999999999E-2</v>
      </c>
      <c r="H4059" s="20">
        <v>0</v>
      </c>
      <c r="I4059" s="20">
        <v>0</v>
      </c>
      <c r="J4059" s="20">
        <v>1.7901999999999998E-3</v>
      </c>
      <c r="K4059" s="20">
        <v>5.8246699999999992E-2</v>
      </c>
      <c r="L4059" s="20">
        <v>7.534000000000001E-4</v>
      </c>
      <c r="M4059" s="20">
        <v>2.2982906510416665E-2</v>
      </c>
      <c r="N4059" s="1">
        <v>2</v>
      </c>
      <c r="O4059" s="5">
        <v>19.350000000000001</v>
      </c>
      <c r="P4059" s="5">
        <v>80.650000000000006</v>
      </c>
      <c r="Q4059" s="1">
        <v>6</v>
      </c>
      <c r="R4059" s="1">
        <v>25</v>
      </c>
      <c r="S4059" s="6">
        <v>474.51142440000001</v>
      </c>
      <c r="T4059" s="6">
        <v>474.51142440000001</v>
      </c>
      <c r="W4059" s="1"/>
      <c r="X4059" s="1"/>
      <c r="Y4059" s="1"/>
      <c r="AC4059" s="1"/>
      <c r="AF4059" s="1"/>
      <c r="AG4059" s="1"/>
    </row>
    <row r="4060" spans="1:33" hidden="1" x14ac:dyDescent="0.25">
      <c r="A4060" s="1">
        <v>19</v>
      </c>
      <c r="B4060" s="1">
        <v>2016</v>
      </c>
      <c r="C4060" s="1">
        <v>353260319</v>
      </c>
      <c r="D4060" s="44" t="s">
        <v>414</v>
      </c>
      <c r="E4060" s="20">
        <v>8.2866000000000016E-3</v>
      </c>
      <c r="F4060" s="20">
        <v>4.6628000000000008E-3</v>
      </c>
      <c r="G4060" s="20">
        <v>3.6238000000000004E-3</v>
      </c>
      <c r="H4060" s="20">
        <v>0</v>
      </c>
      <c r="I4060" s="20">
        <v>0</v>
      </c>
      <c r="J4060" s="20">
        <v>0</v>
      </c>
      <c r="K4060" s="20">
        <v>8.1580999999999997E-3</v>
      </c>
      <c r="L4060" s="20">
        <v>1.2850000000000001E-4</v>
      </c>
      <c r="M4060" s="20">
        <v>0</v>
      </c>
      <c r="N4060" s="1">
        <v>0</v>
      </c>
      <c r="O4060" s="5">
        <v>33.33</v>
      </c>
      <c r="P4060" s="5">
        <v>66.67</v>
      </c>
      <c r="Q4060" s="1">
        <v>3</v>
      </c>
      <c r="R4060" s="1">
        <v>6</v>
      </c>
      <c r="S4060" s="6"/>
      <c r="T4060" s="6"/>
      <c r="W4060" s="1"/>
      <c r="X4060" s="1"/>
      <c r="Y4060" s="1"/>
      <c r="AC4060" s="1"/>
      <c r="AF4060" s="1"/>
      <c r="AG4060" s="1"/>
    </row>
    <row r="4061" spans="1:33" hidden="1" x14ac:dyDescent="0.25">
      <c r="A4061" s="1">
        <v>19</v>
      </c>
      <c r="B4061" s="1">
        <v>2016</v>
      </c>
      <c r="C4061" s="1">
        <v>353270219</v>
      </c>
      <c r="D4061" s="44" t="s">
        <v>415</v>
      </c>
      <c r="E4061" s="20">
        <v>1.08091E-2</v>
      </c>
      <c r="F4061" s="20">
        <v>8.4880000000000003E-4</v>
      </c>
      <c r="G4061" s="20">
        <v>9.9603000000000001E-3</v>
      </c>
      <c r="H4061" s="20">
        <v>0</v>
      </c>
      <c r="I4061" s="20">
        <v>9.2592999999999998E-3</v>
      </c>
      <c r="J4061" s="20">
        <v>9.6100000000000005E-5</v>
      </c>
      <c r="K4061" s="20">
        <v>0</v>
      </c>
      <c r="L4061" s="20">
        <v>1.4537E-3</v>
      </c>
      <c r="M4061" s="20">
        <v>1.0536416666666668E-2</v>
      </c>
      <c r="N4061" s="1">
        <v>0</v>
      </c>
      <c r="O4061" s="5">
        <v>4</v>
      </c>
      <c r="P4061" s="5">
        <v>96</v>
      </c>
      <c r="Q4061" s="1">
        <v>1</v>
      </c>
      <c r="R4061" s="1">
        <v>24</v>
      </c>
      <c r="S4061" s="6">
        <v>201.9621109</v>
      </c>
      <c r="T4061" s="6">
        <v>201.9621109</v>
      </c>
      <c r="W4061" s="1"/>
      <c r="X4061" s="1"/>
      <c r="Y4061" s="1"/>
      <c r="AC4061" s="1"/>
      <c r="AF4061" s="1"/>
      <c r="AG4061" s="1"/>
    </row>
    <row r="4062" spans="1:33" hidden="1" x14ac:dyDescent="0.25">
      <c r="A4062" s="1">
        <v>16</v>
      </c>
      <c r="B4062" s="1">
        <v>2016</v>
      </c>
      <c r="C4062" s="1">
        <v>353280116</v>
      </c>
      <c r="D4062" s="44" t="s">
        <v>416</v>
      </c>
      <c r="E4062" s="20">
        <v>0.11535860000000001</v>
      </c>
      <c r="F4062" s="20">
        <v>6.7171700000000001E-2</v>
      </c>
      <c r="G4062" s="20">
        <v>4.8186899999999998E-2</v>
      </c>
      <c r="H4062" s="20">
        <v>0</v>
      </c>
      <c r="I4062" s="20">
        <v>2.08565E-2</v>
      </c>
      <c r="J4062" s="20">
        <v>3.3067000000000001E-3</v>
      </c>
      <c r="K4062" s="20">
        <v>8.7981999999999991E-2</v>
      </c>
      <c r="L4062" s="20">
        <v>3.2133999999999991E-3</v>
      </c>
      <c r="M4062" s="20">
        <v>1.5144268019153223E-2</v>
      </c>
      <c r="N4062" s="1">
        <v>0</v>
      </c>
      <c r="O4062" s="5">
        <v>19.350000000000001</v>
      </c>
      <c r="P4062" s="5">
        <v>80.650000000000006</v>
      </c>
      <c r="Q4062" s="1">
        <v>6</v>
      </c>
      <c r="R4062" s="1">
        <v>25</v>
      </c>
      <c r="S4062" s="6">
        <v>297.32400000000001</v>
      </c>
      <c r="T4062" s="6">
        <v>297.32400000000001</v>
      </c>
      <c r="W4062" s="1"/>
      <c r="X4062" s="1"/>
      <c r="Y4062" s="1"/>
      <c r="AC4062" s="1"/>
      <c r="AF4062" s="1"/>
      <c r="AG4062" s="1"/>
    </row>
    <row r="4063" spans="1:33" hidden="1" x14ac:dyDescent="0.25">
      <c r="A4063" s="1">
        <v>14</v>
      </c>
      <c r="B4063" s="1">
        <v>2016</v>
      </c>
      <c r="C4063" s="1">
        <v>353282714</v>
      </c>
      <c r="D4063" s="44" t="s">
        <v>417</v>
      </c>
      <c r="E4063" s="20">
        <v>0.48957189999999995</v>
      </c>
      <c r="F4063" s="20">
        <v>0.48949899999999996</v>
      </c>
      <c r="G4063" s="20">
        <v>7.290000000000001E-5</v>
      </c>
      <c r="H4063" s="20">
        <v>0</v>
      </c>
      <c r="I4063" s="20">
        <v>1.3944400000000001E-2</v>
      </c>
      <c r="J4063" s="20">
        <v>0.47506479999999995</v>
      </c>
      <c r="K4063" s="20">
        <v>4.5560000000000002E-4</v>
      </c>
      <c r="L4063" s="20">
        <v>1.071E-4</v>
      </c>
      <c r="M4063" s="20">
        <v>1.3021207031250001E-2</v>
      </c>
      <c r="N4063" s="1">
        <v>3</v>
      </c>
      <c r="O4063" s="5">
        <v>88.89</v>
      </c>
      <c r="P4063" s="5">
        <v>11.11</v>
      </c>
      <c r="Q4063" s="1">
        <v>16</v>
      </c>
      <c r="R4063" s="1">
        <v>2</v>
      </c>
      <c r="S4063" s="6">
        <v>245.39154210000001</v>
      </c>
      <c r="T4063" s="6">
        <v>245.39154210000001</v>
      </c>
      <c r="W4063" s="1"/>
      <c r="X4063" s="1"/>
      <c r="Y4063" s="1"/>
      <c r="AC4063" s="1"/>
      <c r="AF4063" s="1"/>
      <c r="AG4063" s="1"/>
    </row>
    <row r="4064" spans="1:33" hidden="1" x14ac:dyDescent="0.25">
      <c r="A4064" s="1">
        <v>18</v>
      </c>
      <c r="B4064" s="1">
        <v>2016</v>
      </c>
      <c r="C4064" s="1">
        <v>353284318</v>
      </c>
      <c r="D4064" s="44" t="s">
        <v>418</v>
      </c>
      <c r="E4064" s="20">
        <v>1.7031200000000003E-2</v>
      </c>
      <c r="F4064" s="20">
        <v>2.8503000000000001E-3</v>
      </c>
      <c r="G4064" s="20">
        <v>1.4180900000000001E-2</v>
      </c>
      <c r="H4064" s="20">
        <v>0</v>
      </c>
      <c r="I4064" s="20">
        <v>4.5092999999999999E-3</v>
      </c>
      <c r="J4064" s="20">
        <v>0</v>
      </c>
      <c r="K4064" s="20">
        <v>6.2151000000000003E-3</v>
      </c>
      <c r="L4064" s="20">
        <v>6.3067999999999996E-3</v>
      </c>
      <c r="M4064" s="20">
        <v>4.1494440104166662E-3</v>
      </c>
      <c r="N4064" s="1">
        <v>4</v>
      </c>
      <c r="O4064" s="5">
        <v>33.33</v>
      </c>
      <c r="P4064" s="5">
        <v>66.67</v>
      </c>
      <c r="Q4064" s="1">
        <v>5</v>
      </c>
      <c r="R4064" s="1">
        <v>10</v>
      </c>
      <c r="S4064" s="6">
        <v>43.163076920000002</v>
      </c>
      <c r="T4064" s="6">
        <v>43.163076920000002</v>
      </c>
      <c r="W4064" s="1"/>
      <c r="X4064" s="1"/>
      <c r="Y4064" s="1"/>
      <c r="AC4064" s="1"/>
      <c r="AF4064" s="1"/>
      <c r="AG4064" s="1"/>
    </row>
    <row r="4065" spans="1:33" hidden="1" x14ac:dyDescent="0.25">
      <c r="A4065" s="1">
        <v>19</v>
      </c>
      <c r="B4065" s="1">
        <v>2016</v>
      </c>
      <c r="C4065" s="1">
        <v>353286819</v>
      </c>
      <c r="D4065" s="44" t="s">
        <v>419</v>
      </c>
      <c r="E4065" s="20">
        <v>2.5116000000000001E-3</v>
      </c>
      <c r="F4065" s="20">
        <v>2.3148000000000001E-3</v>
      </c>
      <c r="G4065" s="20">
        <v>1.9680000000000001E-4</v>
      </c>
      <c r="H4065" s="20">
        <v>0</v>
      </c>
      <c r="I4065" s="20">
        <v>0</v>
      </c>
      <c r="J4065" s="20">
        <v>0</v>
      </c>
      <c r="K4065" s="20">
        <v>2.3148000000000001E-3</v>
      </c>
      <c r="L4065" s="20">
        <v>1.9680000000000001E-4</v>
      </c>
      <c r="M4065" s="20">
        <v>2.6282813198678858E-3</v>
      </c>
      <c r="N4065" s="1">
        <v>2</v>
      </c>
      <c r="O4065" s="5">
        <v>33.33</v>
      </c>
      <c r="P4065" s="5">
        <v>66.67</v>
      </c>
      <c r="Q4065" s="1">
        <v>2</v>
      </c>
      <c r="R4065" s="1">
        <v>4</v>
      </c>
      <c r="S4065" s="6">
        <v>43.956000000000003</v>
      </c>
      <c r="T4065" s="6">
        <v>43.956000000000003</v>
      </c>
      <c r="W4065" s="1"/>
      <c r="X4065" s="1"/>
      <c r="Y4065" s="1"/>
      <c r="AC4065" s="1"/>
      <c r="AF4065" s="1"/>
      <c r="AG4065" s="1"/>
    </row>
    <row r="4066" spans="1:33" hidden="1" x14ac:dyDescent="0.25">
      <c r="A4066" s="1">
        <v>13</v>
      </c>
      <c r="B4066" s="1">
        <v>2016</v>
      </c>
      <c r="C4066" s="1">
        <v>353290013</v>
      </c>
      <c r="D4066" s="44" t="s">
        <v>420</v>
      </c>
      <c r="E4066" s="20">
        <v>0.84577940000000007</v>
      </c>
      <c r="F4066" s="20">
        <v>0.83051320000000006</v>
      </c>
      <c r="G4066" s="20">
        <v>1.5266200000000001E-2</v>
      </c>
      <c r="H4066" s="20">
        <v>0</v>
      </c>
      <c r="I4066" s="20">
        <v>0</v>
      </c>
      <c r="J4066" s="20">
        <v>0.5651389</v>
      </c>
      <c r="K4066" s="20">
        <v>0.27715670000000003</v>
      </c>
      <c r="L4066" s="20">
        <v>3.4837999999999996E-3</v>
      </c>
      <c r="M4066" s="20">
        <v>2.5772945833333338E-2</v>
      </c>
      <c r="N4066" s="1">
        <v>15</v>
      </c>
      <c r="O4066" s="5">
        <v>33.33</v>
      </c>
      <c r="P4066" s="5">
        <v>66.67</v>
      </c>
      <c r="Q4066" s="1">
        <v>5</v>
      </c>
      <c r="R4066" s="1">
        <v>10</v>
      </c>
      <c r="S4066" s="6">
        <v>530.82000000000005</v>
      </c>
      <c r="T4066" s="6">
        <v>530.82000000000005</v>
      </c>
      <c r="W4066" s="1"/>
      <c r="X4066" s="1"/>
      <c r="Y4066" s="1"/>
      <c r="AC4066" s="1"/>
      <c r="AF4066" s="1"/>
      <c r="AG4066" s="1"/>
    </row>
    <row r="4067" spans="1:33" hidden="1" x14ac:dyDescent="0.25">
      <c r="A4067" s="1">
        <v>15</v>
      </c>
      <c r="B4067" s="1">
        <v>2016</v>
      </c>
      <c r="C4067" s="1">
        <v>353300715</v>
      </c>
      <c r="D4067" s="44" t="s">
        <v>421</v>
      </c>
      <c r="E4067" s="20">
        <v>0.25780569999999997</v>
      </c>
      <c r="F4067" s="20">
        <v>0.22452149999999996</v>
      </c>
      <c r="G4067" s="20">
        <v>3.3284199999999993E-2</v>
      </c>
      <c r="H4067" s="20">
        <v>0</v>
      </c>
      <c r="I4067" s="20">
        <v>6.0000000000000001E-3</v>
      </c>
      <c r="J4067" s="20">
        <v>5.5640000000000008E-4</v>
      </c>
      <c r="K4067" s="20">
        <v>0.24913539999999998</v>
      </c>
      <c r="L4067" s="20">
        <v>2.1138999999999997E-3</v>
      </c>
      <c r="M4067" s="20">
        <v>5.7139075601851858E-2</v>
      </c>
      <c r="N4067" s="1">
        <v>30</v>
      </c>
      <c r="O4067" s="5">
        <v>37.78</v>
      </c>
      <c r="P4067" s="5">
        <v>62.22</v>
      </c>
      <c r="Q4067" s="1">
        <v>17</v>
      </c>
      <c r="R4067" s="1">
        <v>28</v>
      </c>
      <c r="S4067" s="6">
        <v>960.01609540000004</v>
      </c>
      <c r="T4067" s="6">
        <v>960.01609540000004</v>
      </c>
      <c r="W4067" s="1"/>
      <c r="X4067" s="1"/>
      <c r="Y4067" s="1"/>
      <c r="AC4067" s="1"/>
      <c r="AF4067" s="1"/>
      <c r="AG4067" s="1"/>
    </row>
    <row r="4068" spans="1:33" hidden="1" x14ac:dyDescent="0.25">
      <c r="A4068" s="1">
        <v>20</v>
      </c>
      <c r="B4068" s="1">
        <v>2016</v>
      </c>
      <c r="C4068" s="1">
        <v>353310620</v>
      </c>
      <c r="D4068" s="44" t="s">
        <v>422</v>
      </c>
      <c r="E4068" s="20">
        <v>4.3797999999999997E-3</v>
      </c>
      <c r="F4068" s="20">
        <v>0</v>
      </c>
      <c r="G4068" s="20">
        <v>4.3797999999999997E-3</v>
      </c>
      <c r="H4068" s="20">
        <v>0</v>
      </c>
      <c r="I4068" s="20">
        <v>4.0210000000000003E-3</v>
      </c>
      <c r="J4068" s="20">
        <v>0</v>
      </c>
      <c r="K4068" s="20">
        <v>2.0829999999999999E-4</v>
      </c>
      <c r="L4068" s="20">
        <v>1.505E-4</v>
      </c>
      <c r="M4068" s="20">
        <v>5.2488000000000005E-3</v>
      </c>
      <c r="N4068" s="1">
        <v>0</v>
      </c>
      <c r="O4068" s="5">
        <v>0</v>
      </c>
      <c r="P4068" s="5">
        <v>100</v>
      </c>
      <c r="Q4068" s="1">
        <v>0</v>
      </c>
      <c r="R4068" s="1">
        <v>6</v>
      </c>
      <c r="S4068" s="6">
        <v>107.622</v>
      </c>
      <c r="T4068" s="6">
        <v>107.622</v>
      </c>
      <c r="W4068" s="1"/>
      <c r="X4068" s="1"/>
      <c r="Y4068" s="1"/>
      <c r="AC4068" s="1"/>
      <c r="AF4068" s="1"/>
      <c r="AG4068" s="1"/>
    </row>
    <row r="4069" spans="1:33" hidden="1" x14ac:dyDescent="0.25">
      <c r="A4069" s="1">
        <v>20</v>
      </c>
      <c r="B4069" s="1">
        <v>2016</v>
      </c>
      <c r="C4069" s="1">
        <v>353320520</v>
      </c>
      <c r="D4069" s="44" t="s">
        <v>423</v>
      </c>
      <c r="E4069" s="20">
        <v>0.52742099999999992</v>
      </c>
      <c r="F4069" s="20">
        <v>0.50972209999999996</v>
      </c>
      <c r="G4069" s="20">
        <v>1.76989E-2</v>
      </c>
      <c r="H4069" s="20">
        <v>0</v>
      </c>
      <c r="I4069" s="20">
        <v>1.0059999999999999E-2</v>
      </c>
      <c r="J4069" s="20">
        <v>0.50972209999999996</v>
      </c>
      <c r="K4069" s="20">
        <v>1.3889E-3</v>
      </c>
      <c r="L4069" s="20">
        <v>6.2500000000000003E-3</v>
      </c>
      <c r="M4069" s="20">
        <v>8.1038006410256418E-3</v>
      </c>
      <c r="N4069" s="1">
        <v>2</v>
      </c>
      <c r="O4069" s="5">
        <v>50</v>
      </c>
      <c r="P4069" s="5">
        <v>50</v>
      </c>
      <c r="Q4069" s="1">
        <v>6</v>
      </c>
      <c r="R4069" s="1">
        <v>6</v>
      </c>
      <c r="S4069" s="6">
        <v>157.89599999999999</v>
      </c>
      <c r="T4069" s="6">
        <v>157.89599999999999</v>
      </c>
      <c r="W4069" s="1"/>
      <c r="X4069" s="1"/>
      <c r="Y4069" s="1"/>
      <c r="AC4069" s="1"/>
      <c r="AF4069" s="1"/>
      <c r="AG4069" s="1"/>
    </row>
    <row r="4070" spans="1:33" hidden="1" x14ac:dyDescent="0.25">
      <c r="A4070" s="1">
        <v>19</v>
      </c>
      <c r="B4070" s="1">
        <v>2016</v>
      </c>
      <c r="C4070" s="1">
        <v>353330419</v>
      </c>
      <c r="D4070" s="44" t="s">
        <v>424</v>
      </c>
      <c r="E4070" s="20">
        <v>1.69213E-2</v>
      </c>
      <c r="F4070" s="20">
        <v>0</v>
      </c>
      <c r="G4070" s="20">
        <v>1.69213E-2</v>
      </c>
      <c r="H4070" s="20">
        <v>0</v>
      </c>
      <c r="I4070" s="20">
        <v>1.6434000000000001E-2</v>
      </c>
      <c r="J4070" s="20">
        <v>0</v>
      </c>
      <c r="K4070" s="20">
        <v>0</v>
      </c>
      <c r="L4070" s="20">
        <v>4.8730000000000008E-4</v>
      </c>
      <c r="M4070" s="20">
        <v>8.1377526041666662E-3</v>
      </c>
      <c r="N4070" s="1">
        <v>0</v>
      </c>
      <c r="O4070" s="5">
        <v>0</v>
      </c>
      <c r="P4070" s="5">
        <v>100</v>
      </c>
      <c r="Q4070" s="1">
        <v>0</v>
      </c>
      <c r="R4070" s="1">
        <v>16</v>
      </c>
      <c r="S4070" s="6">
        <v>159.0101702</v>
      </c>
      <c r="T4070" s="6">
        <v>159.0101702</v>
      </c>
      <c r="W4070" s="1"/>
      <c r="X4070" s="1"/>
      <c r="Y4070" s="1"/>
      <c r="AC4070" s="1"/>
      <c r="AF4070" s="1"/>
      <c r="AG4070" s="1"/>
    </row>
    <row r="4071" spans="1:33" hidden="1" x14ac:dyDescent="0.25">
      <c r="A4071" s="1">
        <v>5</v>
      </c>
      <c r="B4071" s="1">
        <v>2016</v>
      </c>
      <c r="C4071" s="1">
        <v>35334035</v>
      </c>
      <c r="D4071" s="44" t="s">
        <v>425</v>
      </c>
      <c r="E4071" s="20">
        <v>0.32520569999999993</v>
      </c>
      <c r="F4071" s="20">
        <v>0.2061192</v>
      </c>
      <c r="G4071" s="20">
        <v>0.11908649999999993</v>
      </c>
      <c r="H4071" s="20">
        <v>0</v>
      </c>
      <c r="I4071" s="20">
        <v>0.1680556</v>
      </c>
      <c r="J4071" s="20">
        <v>0.14259059999999996</v>
      </c>
      <c r="K4071" s="20">
        <v>3.3024999999999999E-3</v>
      </c>
      <c r="L4071" s="20">
        <v>1.1257000000000001E-2</v>
      </c>
      <c r="M4071" s="20">
        <v>0.16901098379629628</v>
      </c>
      <c r="N4071" s="1">
        <v>16</v>
      </c>
      <c r="O4071" s="5">
        <v>12.03</v>
      </c>
      <c r="P4071" s="5">
        <v>87.97</v>
      </c>
      <c r="Q4071" s="1">
        <v>16</v>
      </c>
      <c r="R4071" s="1">
        <v>117</v>
      </c>
      <c r="S4071" s="6">
        <v>2993.5256399999998</v>
      </c>
      <c r="T4071" s="6">
        <v>2813.9141020000002</v>
      </c>
      <c r="W4071" s="1"/>
      <c r="X4071" s="1"/>
      <c r="Y4071" s="1"/>
      <c r="AC4071" s="1"/>
      <c r="AF4071" s="1"/>
      <c r="AG4071" s="1"/>
    </row>
    <row r="4072" spans="1:33" hidden="1" x14ac:dyDescent="0.25">
      <c r="A4072" s="1">
        <v>15</v>
      </c>
      <c r="B4072" s="1">
        <v>2016</v>
      </c>
      <c r="C4072" s="1">
        <v>353325415</v>
      </c>
      <c r="D4072" s="44" t="s">
        <v>426</v>
      </c>
      <c r="E4072" s="20">
        <v>0.12545700000000001</v>
      </c>
      <c r="F4072" s="20">
        <v>0.11727990000000001</v>
      </c>
      <c r="G4072" s="20">
        <v>8.1770999999999996E-3</v>
      </c>
      <c r="H4072" s="20">
        <v>0</v>
      </c>
      <c r="I4072" s="20">
        <v>4.6296000000000002E-3</v>
      </c>
      <c r="J4072" s="20">
        <v>3.4318E-3</v>
      </c>
      <c r="K4072" s="20">
        <v>0.11727990000000001</v>
      </c>
      <c r="L4072" s="20">
        <v>1.1569999999999999E-4</v>
      </c>
      <c r="M4072" s="20">
        <v>1.2146773437500001E-2</v>
      </c>
      <c r="N4072" s="1">
        <v>2</v>
      </c>
      <c r="O4072" s="5">
        <v>66.67</v>
      </c>
      <c r="P4072" s="5">
        <v>33.33</v>
      </c>
      <c r="Q4072" s="1">
        <v>8</v>
      </c>
      <c r="R4072" s="1">
        <v>4</v>
      </c>
      <c r="S4072" s="6">
        <v>266.54399999999998</v>
      </c>
      <c r="T4072" s="6">
        <v>266.54399999999998</v>
      </c>
      <c r="W4072" s="1"/>
      <c r="X4072" s="1"/>
      <c r="Y4072" s="1"/>
      <c r="AC4072" s="1"/>
      <c r="AF4072" s="1"/>
      <c r="AG4072" s="1"/>
    </row>
    <row r="4073" spans="1:33" hidden="1" x14ac:dyDescent="0.25">
      <c r="A4073" s="1">
        <v>16</v>
      </c>
      <c r="B4073" s="1">
        <v>2016</v>
      </c>
      <c r="C4073" s="1">
        <v>353350216</v>
      </c>
      <c r="D4073" s="44" t="s">
        <v>427</v>
      </c>
      <c r="E4073" s="20">
        <v>0.6542036</v>
      </c>
      <c r="F4073" s="20">
        <v>0.42435939999999994</v>
      </c>
      <c r="G4073" s="20">
        <v>0.22984420000000005</v>
      </c>
      <c r="H4073" s="20">
        <v>0</v>
      </c>
      <c r="I4073" s="20">
        <v>0.11685509999999999</v>
      </c>
      <c r="J4073" s="20">
        <v>0.25196750000000001</v>
      </c>
      <c r="K4073" s="20">
        <v>0.25126439999999994</v>
      </c>
      <c r="L4073" s="20">
        <v>3.4116600000000004E-2</v>
      </c>
      <c r="M4073" s="20">
        <v>0.10896934826620372</v>
      </c>
      <c r="N4073" s="1">
        <v>14</v>
      </c>
      <c r="O4073" s="5">
        <v>23.31</v>
      </c>
      <c r="P4073" s="5">
        <v>76.69</v>
      </c>
      <c r="Q4073" s="1">
        <v>31</v>
      </c>
      <c r="R4073" s="1">
        <v>102</v>
      </c>
      <c r="S4073" s="6">
        <v>1901.1660609999999</v>
      </c>
      <c r="T4073" s="6">
        <v>1901.1660609999999</v>
      </c>
      <c r="W4073" s="1"/>
      <c r="X4073" s="1"/>
      <c r="Y4073" s="1"/>
      <c r="AC4073" s="1"/>
      <c r="AF4073" s="1"/>
      <c r="AG4073" s="1"/>
    </row>
    <row r="4074" spans="1:33" hidden="1" x14ac:dyDescent="0.25">
      <c r="A4074" s="1">
        <v>8</v>
      </c>
      <c r="B4074" s="1">
        <v>2016</v>
      </c>
      <c r="C4074" s="1">
        <v>35336018</v>
      </c>
      <c r="D4074" s="44" t="s">
        <v>428</v>
      </c>
      <c r="E4074" s="20">
        <v>4.6656199999999995E-2</v>
      </c>
      <c r="F4074" s="20">
        <v>3.2194399999999998E-2</v>
      </c>
      <c r="G4074" s="20">
        <v>1.44618E-2</v>
      </c>
      <c r="H4074" s="20">
        <v>0.01</v>
      </c>
      <c r="I4074" s="20">
        <v>1.04166E-2</v>
      </c>
      <c r="J4074" s="20">
        <v>1.4664999999999999E-3</v>
      </c>
      <c r="K4074" s="20">
        <v>3.3444399999999999E-2</v>
      </c>
      <c r="L4074" s="20">
        <v>1.3286999999999999E-3</v>
      </c>
      <c r="M4074" s="20">
        <v>1.8376057291666668E-2</v>
      </c>
      <c r="N4074" s="1">
        <v>2</v>
      </c>
      <c r="O4074" s="5">
        <v>40</v>
      </c>
      <c r="P4074" s="5">
        <v>60</v>
      </c>
      <c r="Q4074" s="1">
        <v>6</v>
      </c>
      <c r="R4074" s="1">
        <v>9</v>
      </c>
      <c r="S4074" s="6">
        <v>357.58800000000002</v>
      </c>
      <c r="T4074" s="6">
        <v>357.58800000000002</v>
      </c>
      <c r="W4074" s="1"/>
      <c r="X4074" s="1"/>
      <c r="Y4074" s="1"/>
      <c r="AC4074" s="1"/>
      <c r="AF4074" s="1"/>
      <c r="AG4074" s="1"/>
    </row>
    <row r="4075" spans="1:33" hidden="1" x14ac:dyDescent="0.25">
      <c r="A4075" s="1">
        <v>12</v>
      </c>
      <c r="B4075" s="1">
        <v>2016</v>
      </c>
      <c r="C4075" s="1">
        <v>353360112</v>
      </c>
      <c r="D4075" s="44" t="s">
        <v>428</v>
      </c>
      <c r="E4075" s="20">
        <v>0.12601859999999998</v>
      </c>
      <c r="F4075" s="20">
        <v>0.10277789999999999</v>
      </c>
      <c r="G4075" s="20">
        <v>2.3240700000000003E-2</v>
      </c>
      <c r="H4075" s="20">
        <v>0</v>
      </c>
      <c r="I4075" s="20">
        <v>0</v>
      </c>
      <c r="J4075" s="20">
        <v>2.3240700000000003E-2</v>
      </c>
      <c r="K4075" s="20">
        <v>0.10277789999999999</v>
      </c>
      <c r="L4075" s="20">
        <v>0</v>
      </c>
      <c r="M4075" s="20">
        <v>0</v>
      </c>
      <c r="N4075" s="1">
        <v>3</v>
      </c>
      <c r="O4075" s="5">
        <v>60</v>
      </c>
      <c r="P4075" s="5">
        <v>40</v>
      </c>
      <c r="Q4075" s="1">
        <v>3</v>
      </c>
      <c r="R4075" s="1">
        <v>2</v>
      </c>
      <c r="S4075" s="6"/>
      <c r="T4075" s="6"/>
      <c r="W4075" s="1"/>
      <c r="X4075" s="1"/>
      <c r="Y4075" s="1"/>
      <c r="AC4075" s="1"/>
      <c r="AF4075" s="1"/>
      <c r="AG4075" s="1"/>
    </row>
    <row r="4076" spans="1:33" hidden="1" x14ac:dyDescent="0.25">
      <c r="A4076" s="1">
        <v>17</v>
      </c>
      <c r="B4076" s="1">
        <v>2016</v>
      </c>
      <c r="C4076" s="1">
        <v>353370017</v>
      </c>
      <c r="D4076" s="44" t="s">
        <v>429</v>
      </c>
      <c r="E4076" s="20">
        <v>3.8792499999999994E-2</v>
      </c>
      <c r="F4076" s="20">
        <v>3.8470199999999996E-2</v>
      </c>
      <c r="G4076" s="20">
        <v>3.2230000000000003E-4</v>
      </c>
      <c r="H4076" s="20">
        <v>0</v>
      </c>
      <c r="I4076" s="20">
        <v>0</v>
      </c>
      <c r="J4076" s="20">
        <v>6.8669999999999994E-4</v>
      </c>
      <c r="K4076" s="20">
        <v>3.73379E-2</v>
      </c>
      <c r="L4076" s="20">
        <v>7.6789999999999985E-4</v>
      </c>
      <c r="M4076" s="20">
        <v>8.623138020833334E-3</v>
      </c>
      <c r="N4076" s="1">
        <v>6</v>
      </c>
      <c r="O4076" s="5">
        <v>55</v>
      </c>
      <c r="P4076" s="5">
        <v>45</v>
      </c>
      <c r="Q4076" s="1">
        <v>11</v>
      </c>
      <c r="R4076" s="1">
        <v>9</v>
      </c>
      <c r="S4076" s="6">
        <v>172.79173800000001</v>
      </c>
      <c r="T4076" s="6">
        <v>172.79173800000001</v>
      </c>
      <c r="W4076" s="1"/>
      <c r="X4076" s="1"/>
      <c r="Y4076" s="1"/>
      <c r="AC4076" s="1"/>
      <c r="AF4076" s="1"/>
      <c r="AG4076" s="1"/>
    </row>
    <row r="4077" spans="1:33" hidden="1" x14ac:dyDescent="0.25">
      <c r="A4077" s="1">
        <v>21</v>
      </c>
      <c r="B4077" s="1">
        <v>2016</v>
      </c>
      <c r="C4077" s="1">
        <v>353370021</v>
      </c>
      <c r="D4077" s="44" t="s">
        <v>429</v>
      </c>
      <c r="E4077" s="20">
        <v>0</v>
      </c>
      <c r="F4077" s="20">
        <v>0</v>
      </c>
      <c r="G4077" s="20">
        <v>0</v>
      </c>
      <c r="H4077" s="20">
        <v>0</v>
      </c>
      <c r="I4077" s="20">
        <v>0</v>
      </c>
      <c r="J4077" s="20">
        <v>0</v>
      </c>
      <c r="K4077" s="20">
        <v>0</v>
      </c>
      <c r="L4077" s="20">
        <v>0</v>
      </c>
      <c r="M4077" s="20">
        <v>0</v>
      </c>
      <c r="N4077" s="1">
        <v>1</v>
      </c>
      <c r="O4077" s="5">
        <v>0</v>
      </c>
      <c r="P4077" s="5">
        <v>0</v>
      </c>
      <c r="Q4077" s="1">
        <v>0</v>
      </c>
      <c r="R4077" s="1">
        <v>0</v>
      </c>
      <c r="S4077" s="6"/>
      <c r="T4077" s="6"/>
      <c r="W4077" s="1"/>
      <c r="X4077" s="1"/>
      <c r="Y4077" s="1"/>
      <c r="AC4077" s="1"/>
      <c r="AF4077" s="1"/>
      <c r="AG4077" s="1"/>
    </row>
    <row r="4078" spans="1:33" hidden="1" x14ac:dyDescent="0.25">
      <c r="A4078" s="1">
        <v>14</v>
      </c>
      <c r="B4078" s="1">
        <v>2016</v>
      </c>
      <c r="C4078" s="1">
        <v>353380914</v>
      </c>
      <c r="D4078" s="44" t="s">
        <v>430</v>
      </c>
      <c r="E4078" s="20">
        <v>2.7177E-2</v>
      </c>
      <c r="F4078" s="20">
        <v>2.7177E-2</v>
      </c>
      <c r="G4078" s="20">
        <v>0</v>
      </c>
      <c r="H4078" s="20">
        <v>0</v>
      </c>
      <c r="I4078" s="20">
        <v>0</v>
      </c>
      <c r="J4078" s="20">
        <v>0</v>
      </c>
      <c r="K4078" s="20">
        <v>2.7177E-2</v>
      </c>
      <c r="L4078" s="20">
        <v>0</v>
      </c>
      <c r="M4078" s="20">
        <v>0</v>
      </c>
      <c r="N4078" s="1">
        <v>3</v>
      </c>
      <c r="O4078" s="5">
        <v>100</v>
      </c>
      <c r="P4078" s="5">
        <v>0</v>
      </c>
      <c r="Q4078" s="1">
        <v>3</v>
      </c>
      <c r="R4078" s="1">
        <v>0</v>
      </c>
      <c r="S4078" s="6"/>
      <c r="T4078" s="6"/>
      <c r="W4078" s="1"/>
      <c r="X4078" s="1"/>
      <c r="Y4078" s="1"/>
      <c r="AC4078" s="1"/>
      <c r="AF4078" s="1"/>
      <c r="AG4078" s="1"/>
    </row>
    <row r="4079" spans="1:33" hidden="1" x14ac:dyDescent="0.25">
      <c r="A4079" s="1">
        <v>17</v>
      </c>
      <c r="B4079" s="1">
        <v>2016</v>
      </c>
      <c r="C4079" s="1">
        <v>353380917</v>
      </c>
      <c r="D4079" s="44" t="s">
        <v>430</v>
      </c>
      <c r="E4079" s="20">
        <v>2.3045700000000002E-2</v>
      </c>
      <c r="F4079" s="20">
        <v>1.6624400000000001E-2</v>
      </c>
      <c r="G4079" s="20">
        <v>6.4212999999999996E-3</v>
      </c>
      <c r="H4079" s="20">
        <v>0</v>
      </c>
      <c r="I4079" s="20">
        <v>7.2406999999999992E-3</v>
      </c>
      <c r="J4079" s="20">
        <v>0</v>
      </c>
      <c r="K4079" s="20">
        <v>1.5805E-2</v>
      </c>
      <c r="L4079" s="20">
        <v>0</v>
      </c>
      <c r="M4079" s="20">
        <v>5.3918229166666663E-3</v>
      </c>
      <c r="N4079" s="1">
        <v>1</v>
      </c>
      <c r="O4079" s="5">
        <v>66.67</v>
      </c>
      <c r="P4079" s="5">
        <v>33.33</v>
      </c>
      <c r="Q4079" s="1">
        <v>4</v>
      </c>
      <c r="R4079" s="1">
        <v>2</v>
      </c>
      <c r="S4079" s="6">
        <v>79.533689980000005</v>
      </c>
      <c r="T4079" s="6">
        <v>13.520727300000001</v>
      </c>
      <c r="W4079" s="1"/>
      <c r="X4079" s="1"/>
      <c r="Y4079" s="1"/>
      <c r="AC4079" s="1"/>
      <c r="AF4079" s="1"/>
      <c r="AG4079" s="1"/>
    </row>
    <row r="4080" spans="1:33" hidden="1" x14ac:dyDescent="0.25">
      <c r="A4080" s="1">
        <v>12</v>
      </c>
      <c r="B4080" s="1">
        <v>2016</v>
      </c>
      <c r="C4080" s="1">
        <v>353390812</v>
      </c>
      <c r="D4080" s="44" t="s">
        <v>431</v>
      </c>
      <c r="E4080" s="20">
        <v>8.1644699999999987E-2</v>
      </c>
      <c r="F4080" s="20">
        <v>8.0518499999999993E-2</v>
      </c>
      <c r="G4080" s="20">
        <v>1.1261999999999999E-3</v>
      </c>
      <c r="H4080" s="20">
        <v>0</v>
      </c>
      <c r="I4080" s="20">
        <v>0</v>
      </c>
      <c r="J4080" s="20">
        <v>5.4169999999999999E-4</v>
      </c>
      <c r="K4080" s="20">
        <v>8.0981499999999984E-2</v>
      </c>
      <c r="L4080" s="20">
        <v>1.215E-4</v>
      </c>
      <c r="M4080" s="20">
        <v>0</v>
      </c>
      <c r="N4080" s="1">
        <v>1</v>
      </c>
      <c r="O4080" s="5">
        <v>58.33</v>
      </c>
      <c r="P4080" s="5">
        <v>41.67</v>
      </c>
      <c r="Q4080" s="1">
        <v>7</v>
      </c>
      <c r="R4080" s="1">
        <v>5</v>
      </c>
      <c r="S4080" s="6"/>
      <c r="T4080" s="6"/>
      <c r="W4080" s="1"/>
      <c r="X4080" s="1"/>
      <c r="Y4080" s="1"/>
      <c r="AC4080" s="1"/>
      <c r="AF4080" s="1"/>
      <c r="AG4080" s="1"/>
    </row>
    <row r="4081" spans="1:33" hidden="1" x14ac:dyDescent="0.25">
      <c r="A4081" s="1">
        <v>15</v>
      </c>
      <c r="B4081" s="1">
        <v>2016</v>
      </c>
      <c r="C4081" s="1">
        <v>353390815</v>
      </c>
      <c r="D4081" s="44" t="s">
        <v>431</v>
      </c>
      <c r="E4081" s="20">
        <v>0.88473120000000016</v>
      </c>
      <c r="F4081" s="20">
        <v>0.7303807000000001</v>
      </c>
      <c r="G4081" s="20">
        <v>0.15435050000000006</v>
      </c>
      <c r="H4081" s="20">
        <v>0</v>
      </c>
      <c r="I4081" s="20">
        <v>7.8861100000000003E-2</v>
      </c>
      <c r="J4081" s="20">
        <v>0.15910519999999997</v>
      </c>
      <c r="K4081" s="20">
        <v>0.57903880000000019</v>
      </c>
      <c r="L4081" s="20">
        <v>6.7726099999999984E-2</v>
      </c>
      <c r="M4081" s="20">
        <v>0.14833063386111112</v>
      </c>
      <c r="N4081" s="1">
        <v>17</v>
      </c>
      <c r="O4081" s="5">
        <v>40.26</v>
      </c>
      <c r="P4081" s="5">
        <v>59.74</v>
      </c>
      <c r="Q4081" s="1">
        <v>62</v>
      </c>
      <c r="R4081" s="1">
        <v>92</v>
      </c>
      <c r="S4081" s="6">
        <v>2738.7719999999999</v>
      </c>
      <c r="T4081" s="6">
        <v>732.34763280000004</v>
      </c>
      <c r="W4081" s="1"/>
      <c r="X4081" s="1"/>
      <c r="Y4081" s="1"/>
      <c r="AC4081" s="1"/>
      <c r="AF4081" s="1"/>
      <c r="AG4081" s="1"/>
    </row>
    <row r="4082" spans="1:33" hidden="1" x14ac:dyDescent="0.25">
      <c r="A4082" s="1">
        <v>15</v>
      </c>
      <c r="B4082" s="1">
        <v>2016</v>
      </c>
      <c r="C4082" s="1">
        <v>353400515</v>
      </c>
      <c r="D4082" s="44" t="s">
        <v>432</v>
      </c>
      <c r="E4082" s="20">
        <v>0.10481960000000001</v>
      </c>
      <c r="F4082" s="20">
        <v>8.7877400000000008E-2</v>
      </c>
      <c r="G4082" s="20">
        <v>1.6942200000000001E-2</v>
      </c>
      <c r="H4082" s="20">
        <v>0</v>
      </c>
      <c r="I4082" s="20">
        <v>7.1649000000000001E-3</v>
      </c>
      <c r="J4082" s="20">
        <v>5.4235999999999999E-2</v>
      </c>
      <c r="K4082" s="20">
        <v>4.2599599999999994E-2</v>
      </c>
      <c r="L4082" s="20">
        <v>8.1909999999999991E-4</v>
      </c>
      <c r="M4082" s="20">
        <v>9.9543039062499998E-3</v>
      </c>
      <c r="N4082" s="1">
        <v>16</v>
      </c>
      <c r="O4082" s="5">
        <v>47.83</v>
      </c>
      <c r="P4082" s="5">
        <v>52.17</v>
      </c>
      <c r="Q4082" s="1">
        <v>11</v>
      </c>
      <c r="R4082" s="1">
        <v>12</v>
      </c>
      <c r="S4082" s="6">
        <v>179.71199999999999</v>
      </c>
      <c r="T4082" s="6">
        <v>179.71199999999999</v>
      </c>
      <c r="W4082" s="1"/>
      <c r="X4082" s="1"/>
      <c r="Y4082" s="1"/>
      <c r="AC4082" s="1"/>
      <c r="AF4082" s="1"/>
      <c r="AG4082" s="1"/>
    </row>
    <row r="4083" spans="1:33" hidden="1" x14ac:dyDescent="0.25">
      <c r="A4083" s="1">
        <v>20</v>
      </c>
      <c r="B4083" s="1">
        <v>2016</v>
      </c>
      <c r="C4083" s="1">
        <v>353410420</v>
      </c>
      <c r="D4083" s="44" t="s">
        <v>433</v>
      </c>
      <c r="E4083" s="20">
        <v>4.4552099999999997E-2</v>
      </c>
      <c r="F4083" s="20">
        <v>4.4499999999999998E-2</v>
      </c>
      <c r="G4083" s="20">
        <v>5.2099999999999999E-5</v>
      </c>
      <c r="H4083" s="20">
        <v>0</v>
      </c>
      <c r="I4083" s="20">
        <v>0</v>
      </c>
      <c r="J4083" s="20">
        <v>5.2099999999999999E-5</v>
      </c>
      <c r="K4083" s="20">
        <v>4.4499999999999998E-2</v>
      </c>
      <c r="L4083" s="20">
        <v>0</v>
      </c>
      <c r="M4083" s="20">
        <v>0</v>
      </c>
      <c r="N4083" s="1">
        <v>0</v>
      </c>
      <c r="O4083" s="5">
        <v>50</v>
      </c>
      <c r="P4083" s="5">
        <v>50</v>
      </c>
      <c r="Q4083" s="1">
        <v>1</v>
      </c>
      <c r="R4083" s="1">
        <v>1</v>
      </c>
      <c r="S4083" s="6"/>
      <c r="T4083" s="6"/>
      <c r="W4083" s="1"/>
      <c r="X4083" s="1"/>
      <c r="Y4083" s="1"/>
      <c r="AC4083" s="1"/>
      <c r="AF4083" s="1"/>
      <c r="AG4083" s="1"/>
    </row>
    <row r="4084" spans="1:33" hidden="1" x14ac:dyDescent="0.25">
      <c r="A4084" s="1">
        <v>21</v>
      </c>
      <c r="B4084" s="1">
        <v>2016</v>
      </c>
      <c r="C4084" s="1">
        <v>353410421</v>
      </c>
      <c r="D4084" s="44" t="s">
        <v>433</v>
      </c>
      <c r="E4084" s="20">
        <v>9.9490999999999989E-3</v>
      </c>
      <c r="F4084" s="20">
        <v>0</v>
      </c>
      <c r="G4084" s="20">
        <v>9.9490999999999989E-3</v>
      </c>
      <c r="H4084" s="20">
        <v>0</v>
      </c>
      <c r="I4084" s="20">
        <v>9.4120999999999996E-3</v>
      </c>
      <c r="J4084" s="20">
        <v>1.771E-4</v>
      </c>
      <c r="K4084" s="20">
        <v>2.9629999999999999E-4</v>
      </c>
      <c r="L4084" s="20">
        <v>6.3600000000000001E-5</v>
      </c>
      <c r="M4084" s="20">
        <v>1.53545765625E-2</v>
      </c>
      <c r="N4084" s="1">
        <v>0</v>
      </c>
      <c r="O4084" s="5">
        <v>0</v>
      </c>
      <c r="P4084" s="5">
        <v>100</v>
      </c>
      <c r="Q4084" s="1">
        <v>0</v>
      </c>
      <c r="R4084" s="1">
        <v>10</v>
      </c>
      <c r="S4084" s="6">
        <v>319.07961890000001</v>
      </c>
      <c r="T4084" s="6">
        <v>319.07961890000001</v>
      </c>
      <c r="W4084" s="1"/>
      <c r="X4084" s="1"/>
      <c r="Y4084" s="1"/>
      <c r="AC4084" s="1"/>
      <c r="AF4084" s="1"/>
      <c r="AG4084" s="1"/>
    </row>
    <row r="4085" spans="1:33" hidden="1" x14ac:dyDescent="0.25">
      <c r="A4085" s="1">
        <v>15</v>
      </c>
      <c r="B4085" s="1">
        <v>2016</v>
      </c>
      <c r="C4085" s="1">
        <v>353420315</v>
      </c>
      <c r="D4085" s="44" t="s">
        <v>434</v>
      </c>
      <c r="E4085" s="20">
        <v>0.48449920000000002</v>
      </c>
      <c r="F4085" s="20">
        <v>0.37794720000000004</v>
      </c>
      <c r="G4085" s="20">
        <v>0.10655200000000001</v>
      </c>
      <c r="H4085" s="20">
        <v>0.08</v>
      </c>
      <c r="I4085" s="20">
        <v>1.7067199999999998E-2</v>
      </c>
      <c r="J4085" s="20">
        <v>0.34814820000000002</v>
      </c>
      <c r="K4085" s="20">
        <v>0.11504209999999999</v>
      </c>
      <c r="L4085" s="20">
        <v>4.2417000000000002E-3</v>
      </c>
      <c r="M4085" s="20">
        <v>1.4656266927083335E-2</v>
      </c>
      <c r="N4085" s="1">
        <v>6</v>
      </c>
      <c r="O4085" s="5">
        <v>62.07</v>
      </c>
      <c r="P4085" s="5">
        <v>37.93</v>
      </c>
      <c r="Q4085" s="1">
        <v>18</v>
      </c>
      <c r="R4085" s="1">
        <v>11</v>
      </c>
      <c r="S4085" s="6">
        <v>289.56993240000003</v>
      </c>
      <c r="T4085" s="6">
        <v>289.56993240000003</v>
      </c>
      <c r="W4085" s="1"/>
      <c r="X4085" s="1"/>
      <c r="Y4085" s="1"/>
      <c r="AC4085" s="1"/>
      <c r="AF4085" s="1"/>
      <c r="AG4085" s="1"/>
    </row>
    <row r="4086" spans="1:33" hidden="1" x14ac:dyDescent="0.25">
      <c r="A4086" s="1">
        <v>4</v>
      </c>
      <c r="B4086" s="1">
        <v>2016</v>
      </c>
      <c r="C4086" s="1">
        <v>35343024</v>
      </c>
      <c r="D4086" s="44" t="s">
        <v>435</v>
      </c>
      <c r="E4086" s="20">
        <v>0</v>
      </c>
      <c r="F4086" s="20">
        <v>0</v>
      </c>
      <c r="G4086" s="20">
        <v>0</v>
      </c>
      <c r="H4086" s="20">
        <v>0</v>
      </c>
      <c r="I4086" s="20">
        <v>0</v>
      </c>
      <c r="J4086" s="20">
        <v>0</v>
      </c>
      <c r="K4086" s="20">
        <v>0</v>
      </c>
      <c r="L4086" s="20">
        <v>0</v>
      </c>
      <c r="M4086" s="20">
        <v>0</v>
      </c>
      <c r="N4086" s="1">
        <v>0</v>
      </c>
      <c r="O4086" s="5">
        <v>0</v>
      </c>
      <c r="P4086" s="5">
        <v>0</v>
      </c>
      <c r="Q4086" s="1">
        <v>0</v>
      </c>
      <c r="R4086" s="1">
        <v>0</v>
      </c>
      <c r="S4086" s="6"/>
      <c r="T4086" s="6"/>
      <c r="W4086" s="1"/>
      <c r="X4086" s="1"/>
      <c r="Y4086" s="1"/>
      <c r="AC4086" s="1"/>
      <c r="AF4086" s="1"/>
      <c r="AG4086" s="1"/>
    </row>
    <row r="4087" spans="1:33" hidden="1" x14ac:dyDescent="0.25">
      <c r="A4087" s="1">
        <v>8</v>
      </c>
      <c r="B4087" s="1">
        <v>2016</v>
      </c>
      <c r="C4087" s="1">
        <v>35343028</v>
      </c>
      <c r="D4087" s="44" t="s">
        <v>435</v>
      </c>
      <c r="E4087" s="20">
        <v>0</v>
      </c>
      <c r="F4087" s="20">
        <v>0</v>
      </c>
      <c r="G4087" s="20">
        <v>0</v>
      </c>
      <c r="H4087" s="20">
        <v>0</v>
      </c>
      <c r="I4087" s="20">
        <v>0</v>
      </c>
      <c r="J4087" s="20">
        <v>0</v>
      </c>
      <c r="K4087" s="20">
        <v>0</v>
      </c>
      <c r="L4087" s="20">
        <v>0</v>
      </c>
      <c r="M4087" s="20">
        <v>0</v>
      </c>
      <c r="N4087" s="1">
        <v>0</v>
      </c>
      <c r="O4087" s="5">
        <v>0</v>
      </c>
      <c r="P4087" s="5">
        <v>0</v>
      </c>
      <c r="Q4087" s="1">
        <v>0</v>
      </c>
      <c r="R4087" s="1">
        <v>0</v>
      </c>
      <c r="S4087" s="6"/>
      <c r="T4087" s="6"/>
      <c r="W4087" s="1"/>
      <c r="X4087" s="1"/>
      <c r="Y4087" s="1"/>
      <c r="AC4087" s="1"/>
      <c r="AF4087" s="1"/>
      <c r="AG4087" s="1"/>
    </row>
    <row r="4088" spans="1:33" hidden="1" x14ac:dyDescent="0.25">
      <c r="A4088" s="1">
        <v>12</v>
      </c>
      <c r="B4088" s="1">
        <v>2016</v>
      </c>
      <c r="C4088" s="1">
        <v>353430212</v>
      </c>
      <c r="D4088" s="44" t="s">
        <v>435</v>
      </c>
      <c r="E4088" s="20">
        <v>9.1465800000000014E-2</v>
      </c>
      <c r="F4088" s="20">
        <v>3.48568E-2</v>
      </c>
      <c r="G4088" s="20">
        <v>5.6609000000000007E-2</v>
      </c>
      <c r="H4088" s="20">
        <v>0</v>
      </c>
      <c r="I4088" s="20">
        <v>9.7222000000000003E-3</v>
      </c>
      <c r="J4088" s="20">
        <v>2.8384699999999999E-2</v>
      </c>
      <c r="K4088" s="20">
        <v>3.7740799999999998E-2</v>
      </c>
      <c r="L4088" s="20">
        <v>1.5618099999999999E-2</v>
      </c>
      <c r="M4088" s="20">
        <v>0.12584123842592593</v>
      </c>
      <c r="N4088" s="1">
        <v>1</v>
      </c>
      <c r="O4088" s="5">
        <v>31.03</v>
      </c>
      <c r="P4088" s="5">
        <v>68.97</v>
      </c>
      <c r="Q4088" s="1">
        <v>9</v>
      </c>
      <c r="R4088" s="1">
        <v>20</v>
      </c>
      <c r="S4088" s="6">
        <v>2261.9520000000002</v>
      </c>
      <c r="T4088" s="6">
        <v>0</v>
      </c>
      <c r="W4088" s="1"/>
      <c r="X4088" s="1"/>
      <c r="Y4088" s="1"/>
      <c r="AC4088" s="1"/>
      <c r="AF4088" s="1"/>
      <c r="AG4088" s="1"/>
    </row>
    <row r="4089" spans="1:33" hidden="1" x14ac:dyDescent="0.25">
      <c r="A4089" s="1">
        <v>6</v>
      </c>
      <c r="B4089" s="1">
        <v>2016</v>
      </c>
      <c r="C4089" s="1">
        <v>35344016</v>
      </c>
      <c r="D4089" s="44" t="s">
        <v>436</v>
      </c>
      <c r="E4089" s="20">
        <v>0.14695709999999995</v>
      </c>
      <c r="F4089" s="20">
        <v>3.1296299999999999E-2</v>
      </c>
      <c r="G4089" s="20">
        <v>0.11566079999999997</v>
      </c>
      <c r="H4089" s="20">
        <v>0</v>
      </c>
      <c r="I4089" s="20">
        <v>7.5690000000000002E-4</v>
      </c>
      <c r="J4089" s="20">
        <v>9.7296800000000003E-2</v>
      </c>
      <c r="K4089" s="20">
        <v>3.924E-4</v>
      </c>
      <c r="L4089" s="20">
        <v>4.8511000000000012E-2</v>
      </c>
      <c r="M4089" s="20">
        <v>2.7559821296296296</v>
      </c>
      <c r="N4089" s="1">
        <v>7</v>
      </c>
      <c r="O4089" s="5">
        <v>1.56</v>
      </c>
      <c r="P4089" s="5">
        <v>98.44</v>
      </c>
      <c r="Q4089" s="1">
        <v>2</v>
      </c>
      <c r="R4089" s="1">
        <v>126</v>
      </c>
      <c r="S4089" s="6">
        <v>26368.253189999999</v>
      </c>
      <c r="T4089" s="6">
        <v>11338.34887</v>
      </c>
      <c r="W4089" s="1"/>
      <c r="X4089" s="1"/>
      <c r="Y4089" s="1"/>
      <c r="AC4089" s="1"/>
      <c r="AF4089" s="1"/>
      <c r="AG4089" s="1"/>
    </row>
    <row r="4090" spans="1:33" hidden="1" x14ac:dyDescent="0.25">
      <c r="A4090" s="1">
        <v>21</v>
      </c>
      <c r="B4090" s="1">
        <v>2016</v>
      </c>
      <c r="C4090" s="1">
        <v>353450021</v>
      </c>
      <c r="D4090" s="44" t="s">
        <v>437</v>
      </c>
      <c r="E4090" s="20">
        <v>1.43596E-2</v>
      </c>
      <c r="F4090" s="20">
        <v>1.1325E-2</v>
      </c>
      <c r="G4090" s="20">
        <v>3.0346000000000001E-3</v>
      </c>
      <c r="H4090" s="20">
        <v>0</v>
      </c>
      <c r="I4090" s="20">
        <v>6.0124999999999996E-3</v>
      </c>
      <c r="J4090" s="20">
        <v>4.0509999999999998E-4</v>
      </c>
      <c r="K4090" s="20">
        <v>5.6366000000000003E-3</v>
      </c>
      <c r="L4090" s="20">
        <v>2.3054E-3</v>
      </c>
      <c r="M4090" s="20">
        <v>5.4222999999999997E-3</v>
      </c>
      <c r="N4090" s="1">
        <v>1</v>
      </c>
      <c r="O4090" s="5">
        <v>33.33</v>
      </c>
      <c r="P4090" s="5">
        <v>66.67</v>
      </c>
      <c r="Q4090" s="1">
        <v>4</v>
      </c>
      <c r="R4090" s="1">
        <v>8</v>
      </c>
      <c r="S4090" s="6">
        <v>106.7439815</v>
      </c>
      <c r="T4090" s="6">
        <v>106.7439815</v>
      </c>
      <c r="W4090" s="1"/>
      <c r="X4090" s="1"/>
      <c r="Y4090" s="1"/>
      <c r="AC4090" s="1"/>
      <c r="AF4090" s="1"/>
      <c r="AG4090" s="1"/>
    </row>
    <row r="4091" spans="1:33" hidden="1" x14ac:dyDescent="0.25">
      <c r="A4091" s="1">
        <v>20</v>
      </c>
      <c r="B4091" s="1">
        <v>2016</v>
      </c>
      <c r="C4091" s="1">
        <v>353460920</v>
      </c>
      <c r="D4091" s="44" t="s">
        <v>438</v>
      </c>
      <c r="E4091" s="20">
        <v>5.9580000000000006E-4</v>
      </c>
      <c r="F4091" s="20">
        <v>5.4020000000000001E-4</v>
      </c>
      <c r="G4091" s="20">
        <v>5.5600000000000003E-5</v>
      </c>
      <c r="H4091" s="20">
        <v>0</v>
      </c>
      <c r="I4091" s="20">
        <v>0</v>
      </c>
      <c r="J4091" s="20">
        <v>0</v>
      </c>
      <c r="K4091" s="20">
        <v>5.4020000000000001E-4</v>
      </c>
      <c r="L4091" s="20">
        <v>5.5600000000000003E-5</v>
      </c>
      <c r="M4091" s="20">
        <v>0</v>
      </c>
      <c r="N4091" s="1">
        <v>0</v>
      </c>
      <c r="O4091" s="5">
        <v>66.67</v>
      </c>
      <c r="P4091" s="5">
        <v>33.33</v>
      </c>
      <c r="Q4091" s="1">
        <v>2</v>
      </c>
      <c r="R4091" s="1">
        <v>1</v>
      </c>
      <c r="S4091" s="6"/>
      <c r="T4091" s="6"/>
      <c r="W4091" s="1"/>
      <c r="X4091" s="1"/>
      <c r="Y4091" s="1"/>
      <c r="AC4091" s="1"/>
      <c r="AF4091" s="1"/>
      <c r="AG4091" s="1"/>
    </row>
    <row r="4092" spans="1:33" hidden="1" x14ac:dyDescent="0.25">
      <c r="A4092" s="1">
        <v>21</v>
      </c>
      <c r="B4092" s="1">
        <v>2016</v>
      </c>
      <c r="C4092" s="1">
        <v>353460921</v>
      </c>
      <c r="D4092" s="44" t="s">
        <v>438</v>
      </c>
      <c r="E4092" s="20">
        <v>2.4362999999999998E-3</v>
      </c>
      <c r="F4092" s="20">
        <v>0</v>
      </c>
      <c r="G4092" s="20">
        <v>2.4362999999999998E-3</v>
      </c>
      <c r="H4092" s="20">
        <v>0</v>
      </c>
      <c r="I4092" s="20">
        <v>0</v>
      </c>
      <c r="J4092" s="20">
        <v>6.713E-4</v>
      </c>
      <c r="K4092" s="20">
        <v>1.3484E-3</v>
      </c>
      <c r="L4092" s="20">
        <v>4.1659999999999999E-4</v>
      </c>
      <c r="M4092" s="20">
        <v>9.0199895451388887E-2</v>
      </c>
      <c r="N4092" s="1">
        <v>0</v>
      </c>
      <c r="O4092" s="5">
        <v>0</v>
      </c>
      <c r="P4092" s="5">
        <v>100</v>
      </c>
      <c r="Q4092" s="1">
        <v>0</v>
      </c>
      <c r="R4092" s="1">
        <v>13</v>
      </c>
      <c r="S4092" s="6">
        <v>1581.5519999999999</v>
      </c>
      <c r="T4092" s="6">
        <v>1581.5519999999999</v>
      </c>
      <c r="W4092" s="1"/>
      <c r="X4092" s="1"/>
      <c r="Y4092" s="1"/>
      <c r="AC4092" s="1"/>
      <c r="AF4092" s="1"/>
      <c r="AG4092" s="1"/>
    </row>
    <row r="4093" spans="1:33" hidden="1" x14ac:dyDescent="0.25">
      <c r="A4093" s="1">
        <v>17</v>
      </c>
      <c r="B4093" s="1">
        <v>2016</v>
      </c>
      <c r="C4093" s="1">
        <v>353470817</v>
      </c>
      <c r="D4093" s="44" t="s">
        <v>439</v>
      </c>
      <c r="E4093" s="20">
        <v>0.94172960000000006</v>
      </c>
      <c r="F4093" s="20">
        <v>0.84470140000000005</v>
      </c>
      <c r="G4093" s="20">
        <v>9.7028200000000009E-2</v>
      </c>
      <c r="H4093" s="20">
        <v>0.01</v>
      </c>
      <c r="I4093" s="20">
        <v>0.67281480000000005</v>
      </c>
      <c r="J4093" s="20">
        <v>0.24340349999999999</v>
      </c>
      <c r="K4093" s="20">
        <v>1.22291E-2</v>
      </c>
      <c r="L4093" s="20">
        <v>1.3282200000000003E-2</v>
      </c>
      <c r="M4093" s="20">
        <v>0.3749122222222222</v>
      </c>
      <c r="N4093" s="1">
        <v>7</v>
      </c>
      <c r="O4093" s="5">
        <v>12.96</v>
      </c>
      <c r="P4093" s="5">
        <v>87.04</v>
      </c>
      <c r="Q4093" s="1">
        <v>7</v>
      </c>
      <c r="R4093" s="1">
        <v>47</v>
      </c>
      <c r="S4093" s="6">
        <v>5725.3089600000003</v>
      </c>
      <c r="T4093" s="6">
        <v>4981.018795</v>
      </c>
      <c r="W4093" s="1"/>
      <c r="X4093" s="1"/>
      <c r="Y4093" s="1"/>
      <c r="AC4093" s="1"/>
      <c r="AF4093" s="1"/>
      <c r="AG4093" s="1"/>
    </row>
    <row r="4094" spans="1:33" hidden="1" x14ac:dyDescent="0.25">
      <c r="A4094" s="1">
        <v>20</v>
      </c>
      <c r="B4094" s="1">
        <v>2016</v>
      </c>
      <c r="C4094" s="1">
        <v>353480720</v>
      </c>
      <c r="D4094" s="44" t="s">
        <v>440</v>
      </c>
      <c r="E4094" s="20">
        <v>0</v>
      </c>
      <c r="F4094" s="20">
        <v>0</v>
      </c>
      <c r="G4094" s="20">
        <v>0</v>
      </c>
      <c r="H4094" s="20">
        <v>0</v>
      </c>
      <c r="I4094" s="20">
        <v>0</v>
      </c>
      <c r="J4094" s="20">
        <v>0</v>
      </c>
      <c r="K4094" s="20">
        <v>0</v>
      </c>
      <c r="L4094" s="20">
        <v>0</v>
      </c>
      <c r="M4094" s="20">
        <v>0</v>
      </c>
      <c r="N4094" s="1">
        <v>0</v>
      </c>
      <c r="O4094" s="5">
        <v>0</v>
      </c>
      <c r="P4094" s="5">
        <v>0</v>
      </c>
      <c r="Q4094" s="1">
        <v>0</v>
      </c>
      <c r="R4094" s="1">
        <v>0</v>
      </c>
      <c r="S4094" s="6"/>
      <c r="T4094" s="6"/>
      <c r="W4094" s="1"/>
      <c r="X4094" s="1"/>
      <c r="Y4094" s="1"/>
      <c r="AC4094" s="1"/>
      <c r="AF4094" s="1"/>
      <c r="AG4094" s="1"/>
    </row>
    <row r="4095" spans="1:33" hidden="1" x14ac:dyDescent="0.25">
      <c r="A4095" s="1">
        <v>21</v>
      </c>
      <c r="B4095" s="1">
        <v>2016</v>
      </c>
      <c r="C4095" s="1">
        <v>353480721</v>
      </c>
      <c r="D4095" s="44" t="s">
        <v>440</v>
      </c>
      <c r="E4095" s="20">
        <v>1.8728099999999998E-2</v>
      </c>
      <c r="F4095" s="20">
        <v>8.6806000000000001E-3</v>
      </c>
      <c r="G4095" s="20">
        <v>1.0047499999999999E-2</v>
      </c>
      <c r="H4095" s="20">
        <v>0</v>
      </c>
      <c r="I4095" s="20">
        <v>8.3333000000000001E-3</v>
      </c>
      <c r="J4095" s="20">
        <v>1.1180999999999999E-3</v>
      </c>
      <c r="K4095" s="20">
        <v>8.8137000000000007E-3</v>
      </c>
      <c r="L4095" s="20">
        <v>4.6299999999999998E-4</v>
      </c>
      <c r="M4095" s="20">
        <v>1.80687421875E-2</v>
      </c>
      <c r="N4095" s="1">
        <v>0</v>
      </c>
      <c r="O4095" s="5">
        <v>16.670000000000002</v>
      </c>
      <c r="P4095" s="5">
        <v>83.33</v>
      </c>
      <c r="Q4095" s="1">
        <v>1</v>
      </c>
      <c r="R4095" s="1">
        <v>5</v>
      </c>
      <c r="S4095" s="6">
        <v>395.77949999999998</v>
      </c>
      <c r="T4095" s="6">
        <v>395.77949999999998</v>
      </c>
      <c r="W4095" s="1"/>
      <c r="X4095" s="1"/>
      <c r="Y4095" s="1"/>
      <c r="AC4095" s="1"/>
      <c r="AF4095" s="1"/>
      <c r="AG4095" s="1"/>
    </row>
    <row r="4096" spans="1:33" hidden="1" x14ac:dyDescent="0.25">
      <c r="A4096" s="1">
        <v>15</v>
      </c>
      <c r="B4096" s="1">
        <v>2016</v>
      </c>
      <c r="C4096" s="1">
        <v>353475715</v>
      </c>
      <c r="D4096" s="44" t="s">
        <v>441</v>
      </c>
      <c r="E4096" s="20">
        <v>0.15613600000000002</v>
      </c>
      <c r="F4096" s="20">
        <v>0.15027910000000003</v>
      </c>
      <c r="G4096" s="20">
        <v>5.8568999999999991E-3</v>
      </c>
      <c r="H4096" s="20">
        <v>0.03</v>
      </c>
      <c r="I4096" s="20">
        <v>8.5190000000000005E-4</v>
      </c>
      <c r="J4096" s="20">
        <v>0.12822800000000001</v>
      </c>
      <c r="K4096" s="20">
        <v>2.30963E-2</v>
      </c>
      <c r="L4096" s="20">
        <v>3.9598000000000003E-3</v>
      </c>
      <c r="M4096" s="20">
        <v>2.4111979166666665E-2</v>
      </c>
      <c r="N4096" s="1">
        <v>5</v>
      </c>
      <c r="O4096" s="5">
        <v>42.11</v>
      </c>
      <c r="P4096" s="5">
        <v>57.89</v>
      </c>
      <c r="Q4096" s="1">
        <v>8</v>
      </c>
      <c r="R4096" s="1">
        <v>11</v>
      </c>
      <c r="S4096" s="6">
        <v>460.8450848</v>
      </c>
      <c r="T4096" s="6">
        <v>460.8450848</v>
      </c>
      <c r="W4096" s="1"/>
      <c r="X4096" s="1"/>
      <c r="Y4096" s="1"/>
      <c r="AC4096" s="1"/>
      <c r="AF4096" s="1"/>
      <c r="AG4096" s="1"/>
    </row>
    <row r="4097" spans="1:33" hidden="1" x14ac:dyDescent="0.25">
      <c r="A4097" s="1">
        <v>20</v>
      </c>
      <c r="B4097" s="1">
        <v>2016</v>
      </c>
      <c r="C4097" s="1">
        <v>353490620</v>
      </c>
      <c r="D4097" s="44" t="s">
        <v>442</v>
      </c>
      <c r="E4097" s="20">
        <v>4.6531299999999998E-2</v>
      </c>
      <c r="F4097" s="20">
        <v>4.1833299999999997E-2</v>
      </c>
      <c r="G4097" s="20">
        <v>4.6979999999999999E-3</v>
      </c>
      <c r="H4097" s="20">
        <v>0</v>
      </c>
      <c r="I4097" s="20">
        <v>0</v>
      </c>
      <c r="J4097" s="20">
        <v>0</v>
      </c>
      <c r="K4097" s="20">
        <v>4.5711799999999997E-2</v>
      </c>
      <c r="L4097" s="20">
        <v>8.1950000000000013E-4</v>
      </c>
      <c r="M4097" s="20">
        <v>2.4750689062500001E-2</v>
      </c>
      <c r="N4097" s="1">
        <v>0</v>
      </c>
      <c r="O4097" s="5">
        <v>14.29</v>
      </c>
      <c r="P4097" s="5">
        <v>85.71</v>
      </c>
      <c r="Q4097" s="1">
        <v>2</v>
      </c>
      <c r="R4097" s="1">
        <v>12</v>
      </c>
      <c r="S4097" s="6">
        <v>466.47295200000002</v>
      </c>
      <c r="T4097" s="6">
        <v>369.44657799999999</v>
      </c>
      <c r="W4097" s="1"/>
      <c r="X4097" s="1"/>
      <c r="Y4097" s="1"/>
      <c r="AC4097" s="1"/>
      <c r="AF4097" s="1"/>
      <c r="AG4097" s="1"/>
    </row>
    <row r="4098" spans="1:33" hidden="1" x14ac:dyDescent="0.25">
      <c r="A4098" s="1">
        <v>21</v>
      </c>
      <c r="B4098" s="1">
        <v>2016</v>
      </c>
      <c r="C4098" s="1">
        <v>353490621</v>
      </c>
      <c r="D4098" s="44" t="s">
        <v>442</v>
      </c>
      <c r="E4098" s="20">
        <v>2.0520999999999998E-3</v>
      </c>
      <c r="F4098" s="20">
        <v>0</v>
      </c>
      <c r="G4098" s="20">
        <v>2.0520999999999998E-3</v>
      </c>
      <c r="H4098" s="20">
        <v>0</v>
      </c>
      <c r="I4098" s="20">
        <v>0</v>
      </c>
      <c r="J4098" s="20">
        <v>0</v>
      </c>
      <c r="K4098" s="20">
        <v>1.9965E-3</v>
      </c>
      <c r="L4098" s="20">
        <v>5.5600000000000003E-5</v>
      </c>
      <c r="M4098" s="20">
        <v>0</v>
      </c>
      <c r="N4098" s="1">
        <v>0</v>
      </c>
      <c r="O4098" s="5">
        <v>0</v>
      </c>
      <c r="P4098" s="5">
        <v>100</v>
      </c>
      <c r="Q4098" s="1">
        <v>0</v>
      </c>
      <c r="R4098" s="1">
        <v>3</v>
      </c>
      <c r="S4098" s="6"/>
      <c r="T4098" s="6"/>
      <c r="W4098" s="1"/>
      <c r="X4098" s="1"/>
      <c r="Y4098" s="1"/>
      <c r="AC4098" s="1"/>
      <c r="AF4098" s="1"/>
      <c r="AG4098" s="1"/>
    </row>
    <row r="4099" spans="1:33" hidden="1" x14ac:dyDescent="0.25">
      <c r="A4099" s="1">
        <v>15</v>
      </c>
      <c r="B4099" s="1">
        <v>2016</v>
      </c>
      <c r="C4099" s="1">
        <v>353500215</v>
      </c>
      <c r="D4099" s="44" t="s">
        <v>443</v>
      </c>
      <c r="E4099" s="20">
        <v>0.55262209999999989</v>
      </c>
      <c r="F4099" s="20">
        <v>0.47728869999999995</v>
      </c>
      <c r="G4099" s="20">
        <v>7.5333399999999953E-2</v>
      </c>
      <c r="H4099" s="20">
        <v>0</v>
      </c>
      <c r="I4099" s="20">
        <v>3.0650400000000005E-2</v>
      </c>
      <c r="J4099" s="20">
        <v>1.45995E-2</v>
      </c>
      <c r="K4099" s="20">
        <v>0.50542089999999995</v>
      </c>
      <c r="L4099" s="20">
        <v>1.9513E-3</v>
      </c>
      <c r="M4099" s="20">
        <v>2.5474615624999999E-2</v>
      </c>
      <c r="N4099" s="1">
        <v>29</v>
      </c>
      <c r="O4099" s="5">
        <v>43.59</v>
      </c>
      <c r="P4099" s="5">
        <v>56.41</v>
      </c>
      <c r="Q4099" s="1">
        <v>34</v>
      </c>
      <c r="R4099" s="1">
        <v>44</v>
      </c>
      <c r="S4099" s="6">
        <v>500.58</v>
      </c>
      <c r="T4099" s="6">
        <v>500.58</v>
      </c>
      <c r="W4099" s="1"/>
      <c r="X4099" s="1"/>
      <c r="Y4099" s="1"/>
      <c r="AC4099" s="1"/>
      <c r="AF4099" s="1"/>
      <c r="AG4099" s="1"/>
    </row>
    <row r="4100" spans="1:33" hidden="1" x14ac:dyDescent="0.25">
      <c r="A4100" s="1">
        <v>15</v>
      </c>
      <c r="B4100" s="1">
        <v>2016</v>
      </c>
      <c r="C4100" s="1">
        <v>353510115</v>
      </c>
      <c r="D4100" s="44" t="s">
        <v>444</v>
      </c>
      <c r="E4100" s="20">
        <v>5.8972100000000006E-2</v>
      </c>
      <c r="F4100" s="20">
        <v>2.3395100000000002E-2</v>
      </c>
      <c r="G4100" s="20">
        <v>3.5577000000000004E-2</v>
      </c>
      <c r="H4100" s="20">
        <v>0</v>
      </c>
      <c r="I4100" s="20">
        <v>2.6041599999999998E-2</v>
      </c>
      <c r="J4100" s="20">
        <v>3.26527E-2</v>
      </c>
      <c r="K4100" s="20">
        <v>0</v>
      </c>
      <c r="L4100" s="20">
        <v>2.7779999999999998E-4</v>
      </c>
      <c r="M4100" s="20">
        <v>3.1669309375000003E-2</v>
      </c>
      <c r="N4100" s="1">
        <v>5</v>
      </c>
      <c r="O4100" s="5">
        <v>18.18</v>
      </c>
      <c r="P4100" s="5">
        <v>81.819999999999993</v>
      </c>
      <c r="Q4100" s="1">
        <v>2</v>
      </c>
      <c r="R4100" s="1">
        <v>9</v>
      </c>
      <c r="S4100" s="6">
        <v>531.32693879999999</v>
      </c>
      <c r="T4100" s="6">
        <v>531.32693879999999</v>
      </c>
      <c r="W4100" s="1"/>
      <c r="X4100" s="1"/>
      <c r="Y4100" s="1"/>
      <c r="AC4100" s="1"/>
      <c r="AF4100" s="1"/>
      <c r="AG4100" s="1"/>
    </row>
    <row r="4101" spans="1:33" hidden="1" x14ac:dyDescent="0.25">
      <c r="A4101" s="1">
        <v>18</v>
      </c>
      <c r="B4101" s="1">
        <v>2016</v>
      </c>
      <c r="C4101" s="1">
        <v>353520018</v>
      </c>
      <c r="D4101" s="44" t="s">
        <v>445</v>
      </c>
      <c r="E4101" s="20">
        <v>7.8185900000000003E-2</v>
      </c>
      <c r="F4101" s="20">
        <v>7.3453700000000011E-2</v>
      </c>
      <c r="G4101" s="20">
        <v>4.7321999999999989E-3</v>
      </c>
      <c r="H4101" s="20">
        <v>0</v>
      </c>
      <c r="I4101" s="20">
        <v>1.6493500000000001E-2</v>
      </c>
      <c r="J4101" s="20">
        <v>0</v>
      </c>
      <c r="K4101" s="20">
        <v>6.0746600000000005E-2</v>
      </c>
      <c r="L4101" s="20">
        <v>9.4580000000000022E-4</v>
      </c>
      <c r="M4101" s="20">
        <v>2.0151143749999999E-2</v>
      </c>
      <c r="N4101" s="1">
        <v>6</v>
      </c>
      <c r="O4101" s="5">
        <v>79.790000000000006</v>
      </c>
      <c r="P4101" s="5">
        <v>20.21</v>
      </c>
      <c r="Q4101" s="1">
        <v>150</v>
      </c>
      <c r="R4101" s="1">
        <v>38</v>
      </c>
      <c r="S4101" s="6">
        <v>363.08975429999998</v>
      </c>
      <c r="T4101" s="6">
        <v>363.08975429999998</v>
      </c>
      <c r="W4101" s="1"/>
      <c r="X4101" s="1"/>
      <c r="Y4101" s="1"/>
      <c r="AC4101" s="1"/>
      <c r="AF4101" s="1"/>
      <c r="AG4101" s="1"/>
    </row>
    <row r="4102" spans="1:33" hidden="1" x14ac:dyDescent="0.25">
      <c r="A4102" s="1">
        <v>17</v>
      </c>
      <c r="B4102" s="1">
        <v>2016</v>
      </c>
      <c r="C4102" s="1">
        <v>353530917</v>
      </c>
      <c r="D4102" s="44" t="s">
        <v>446</v>
      </c>
      <c r="E4102" s="20">
        <v>0.81937380000000004</v>
      </c>
      <c r="F4102" s="20">
        <v>0.64728040000000009</v>
      </c>
      <c r="G4102" s="20">
        <v>0.17209339999999998</v>
      </c>
      <c r="H4102" s="20">
        <v>0</v>
      </c>
      <c r="I4102" s="20">
        <v>7.7970499999999998E-2</v>
      </c>
      <c r="J4102" s="20">
        <v>0.44551250000000003</v>
      </c>
      <c r="K4102" s="20">
        <v>0.29386970000000007</v>
      </c>
      <c r="L4102" s="20">
        <v>2.0211000000000001E-3</v>
      </c>
      <c r="M4102" s="20">
        <v>5.9693153833333332E-2</v>
      </c>
      <c r="N4102" s="1">
        <v>8</v>
      </c>
      <c r="O4102" s="5">
        <v>30</v>
      </c>
      <c r="P4102" s="5">
        <v>70</v>
      </c>
      <c r="Q4102" s="1">
        <v>21</v>
      </c>
      <c r="R4102" s="1">
        <v>49</v>
      </c>
      <c r="S4102" s="6">
        <v>1096.578</v>
      </c>
      <c r="T4102" s="6">
        <v>1096.578</v>
      </c>
      <c r="W4102" s="1"/>
      <c r="X4102" s="1"/>
      <c r="Y4102" s="1"/>
      <c r="AC4102" s="1"/>
      <c r="AF4102" s="1"/>
      <c r="AG4102" s="1"/>
    </row>
    <row r="4103" spans="1:33" hidden="1" x14ac:dyDescent="0.25">
      <c r="A4103" s="1">
        <v>20</v>
      </c>
      <c r="B4103" s="1">
        <v>2016</v>
      </c>
      <c r="C4103" s="1">
        <v>353540820</v>
      </c>
      <c r="D4103" s="44" t="s">
        <v>447</v>
      </c>
      <c r="E4103" s="20">
        <v>6.8256999999999996E-3</v>
      </c>
      <c r="F4103" s="20">
        <v>0</v>
      </c>
      <c r="G4103" s="20">
        <v>6.8256999999999996E-3</v>
      </c>
      <c r="H4103" s="20">
        <v>0.01</v>
      </c>
      <c r="I4103" s="20">
        <v>1.4385999999999999E-3</v>
      </c>
      <c r="J4103" s="20">
        <v>4.5468999999999996E-3</v>
      </c>
      <c r="K4103" s="20">
        <v>0</v>
      </c>
      <c r="L4103" s="20">
        <v>8.4019999999999993E-4</v>
      </c>
      <c r="M4103" s="20">
        <v>4.4235812217592589E-2</v>
      </c>
      <c r="N4103" s="1">
        <v>0</v>
      </c>
      <c r="O4103" s="5">
        <v>0</v>
      </c>
      <c r="P4103" s="5">
        <v>100</v>
      </c>
      <c r="Q4103" s="1">
        <v>0</v>
      </c>
      <c r="R4103" s="1">
        <v>19</v>
      </c>
      <c r="S4103" s="6">
        <v>766.17143999999996</v>
      </c>
      <c r="T4103" s="6">
        <v>766.17143999999996</v>
      </c>
      <c r="W4103" s="1"/>
      <c r="X4103" s="1"/>
      <c r="Y4103" s="1"/>
      <c r="AC4103" s="1"/>
      <c r="AF4103" s="1"/>
      <c r="AG4103" s="1"/>
    </row>
    <row r="4104" spans="1:33" hidden="1" x14ac:dyDescent="0.25">
      <c r="A4104" s="1">
        <v>21</v>
      </c>
      <c r="B4104" s="1">
        <v>2016</v>
      </c>
      <c r="C4104" s="1">
        <v>353540821</v>
      </c>
      <c r="D4104" s="44" t="s">
        <v>447</v>
      </c>
      <c r="E4104" s="20">
        <v>0</v>
      </c>
      <c r="F4104" s="20">
        <v>0</v>
      </c>
      <c r="G4104" s="20">
        <v>0</v>
      </c>
      <c r="H4104" s="20">
        <v>0</v>
      </c>
      <c r="I4104" s="20">
        <v>0</v>
      </c>
      <c r="J4104" s="20">
        <v>0</v>
      </c>
      <c r="K4104" s="20">
        <v>0</v>
      </c>
      <c r="L4104" s="20">
        <v>0</v>
      </c>
      <c r="M4104" s="20">
        <v>0</v>
      </c>
      <c r="N4104" s="1">
        <v>0</v>
      </c>
      <c r="O4104" s="5">
        <v>0</v>
      </c>
      <c r="P4104" s="5">
        <v>0</v>
      </c>
      <c r="Q4104" s="1">
        <v>0</v>
      </c>
      <c r="R4104" s="1">
        <v>0</v>
      </c>
      <c r="S4104" s="6"/>
      <c r="T4104" s="6"/>
      <c r="W4104" s="1"/>
      <c r="X4104" s="1"/>
      <c r="Y4104" s="1"/>
      <c r="AC4104" s="1"/>
      <c r="AF4104" s="1"/>
      <c r="AG4104" s="1"/>
    </row>
    <row r="4105" spans="1:33" hidden="1" x14ac:dyDescent="0.25">
      <c r="A4105" s="1">
        <v>17</v>
      </c>
      <c r="B4105" s="1">
        <v>2016</v>
      </c>
      <c r="C4105" s="1">
        <v>353550717</v>
      </c>
      <c r="D4105" s="44" t="s">
        <v>448</v>
      </c>
      <c r="E4105" s="20">
        <v>0.37696189999999996</v>
      </c>
      <c r="F4105" s="20">
        <v>0.34246319999999997</v>
      </c>
      <c r="G4105" s="20">
        <v>3.44987E-2</v>
      </c>
      <c r="H4105" s="20">
        <v>0</v>
      </c>
      <c r="I4105" s="20">
        <v>0.11419899999999998</v>
      </c>
      <c r="J4105" s="20">
        <v>0.18384770000000003</v>
      </c>
      <c r="K4105" s="20">
        <v>6.221899999999999E-2</v>
      </c>
      <c r="L4105" s="20">
        <v>1.6696199999999994E-2</v>
      </c>
      <c r="M4105" s="20">
        <v>0.12197589363773148</v>
      </c>
      <c r="N4105" s="1">
        <v>29</v>
      </c>
      <c r="O4105" s="5">
        <v>48.86</v>
      </c>
      <c r="P4105" s="5">
        <v>51.14</v>
      </c>
      <c r="Q4105" s="1">
        <v>43</v>
      </c>
      <c r="R4105" s="1">
        <v>45</v>
      </c>
      <c r="S4105" s="6">
        <v>2172.3443739999998</v>
      </c>
      <c r="T4105" s="6">
        <v>2172.3443739999998</v>
      </c>
      <c r="W4105" s="1"/>
      <c r="X4105" s="1"/>
      <c r="Y4105" s="1"/>
      <c r="AC4105" s="1"/>
      <c r="AF4105" s="1"/>
      <c r="AG4105" s="1"/>
    </row>
    <row r="4106" spans="1:33" hidden="1" x14ac:dyDescent="0.25">
      <c r="A4106" s="1">
        <v>2</v>
      </c>
      <c r="B4106" s="1">
        <v>2016</v>
      </c>
      <c r="C4106" s="1">
        <v>35356062</v>
      </c>
      <c r="D4106" s="44" t="s">
        <v>449</v>
      </c>
      <c r="E4106" s="20">
        <v>3.83941E-2</v>
      </c>
      <c r="F4106" s="20">
        <v>3.3597099999999998E-2</v>
      </c>
      <c r="G4106" s="20">
        <v>4.797E-3</v>
      </c>
      <c r="H4106" s="20">
        <v>0.01</v>
      </c>
      <c r="I4106" s="20">
        <v>9.3000000000000007E-6</v>
      </c>
      <c r="J4106" s="20">
        <v>8.8791999999999986E-3</v>
      </c>
      <c r="K4106" s="20">
        <v>1.06035E-2</v>
      </c>
      <c r="L4106" s="20">
        <v>1.8902100000000002E-2</v>
      </c>
      <c r="M4106" s="20">
        <v>4.3905010878472227E-2</v>
      </c>
      <c r="N4106" s="1">
        <v>45</v>
      </c>
      <c r="O4106" s="5">
        <v>71.430000000000007</v>
      </c>
      <c r="P4106" s="5">
        <v>28.57</v>
      </c>
      <c r="Q4106" s="1">
        <v>50</v>
      </c>
      <c r="R4106" s="1">
        <v>20</v>
      </c>
      <c r="S4106" s="6">
        <v>254.35187999999999</v>
      </c>
      <c r="T4106" s="6">
        <v>0</v>
      </c>
      <c r="W4106" s="1"/>
      <c r="X4106" s="1"/>
      <c r="Y4106" s="1"/>
      <c r="AC4106" s="1"/>
      <c r="AF4106" s="1"/>
      <c r="AG4106" s="1"/>
    </row>
    <row r="4107" spans="1:33" hidden="1" x14ac:dyDescent="0.25">
      <c r="A4107" s="1">
        <v>6</v>
      </c>
      <c r="B4107" s="1">
        <v>2016</v>
      </c>
      <c r="C4107" s="1">
        <v>35356066</v>
      </c>
      <c r="D4107" s="44" t="s">
        <v>449</v>
      </c>
      <c r="E4107" s="20">
        <v>0</v>
      </c>
      <c r="F4107" s="20">
        <v>0</v>
      </c>
      <c r="G4107" s="20">
        <v>0</v>
      </c>
      <c r="H4107" s="20">
        <v>0</v>
      </c>
      <c r="I4107" s="20">
        <v>0</v>
      </c>
      <c r="J4107" s="20">
        <v>0</v>
      </c>
      <c r="K4107" s="20">
        <v>0</v>
      </c>
      <c r="L4107" s="20">
        <v>0</v>
      </c>
      <c r="M4107" s="20">
        <v>0</v>
      </c>
      <c r="N4107" s="1">
        <v>0</v>
      </c>
      <c r="O4107" s="5">
        <v>0</v>
      </c>
      <c r="P4107" s="5">
        <v>0</v>
      </c>
      <c r="Q4107" s="1">
        <v>0</v>
      </c>
      <c r="R4107" s="1">
        <v>0</v>
      </c>
      <c r="S4107" s="6"/>
      <c r="T4107" s="6"/>
      <c r="W4107" s="1"/>
      <c r="X4107" s="1"/>
      <c r="Y4107" s="1"/>
      <c r="AC4107" s="1"/>
      <c r="AF4107" s="1"/>
      <c r="AG4107" s="1"/>
    </row>
    <row r="4108" spans="1:33" hidden="1" x14ac:dyDescent="0.25">
      <c r="A4108" s="1">
        <v>15</v>
      </c>
      <c r="B4108" s="1">
        <v>2016</v>
      </c>
      <c r="C4108" s="1">
        <v>353570515</v>
      </c>
      <c r="D4108" s="44" t="s">
        <v>450</v>
      </c>
      <c r="E4108" s="20">
        <v>0.38223169999999995</v>
      </c>
      <c r="F4108" s="20">
        <v>0.27840169999999997</v>
      </c>
      <c r="G4108" s="20">
        <v>0.10382999999999996</v>
      </c>
      <c r="H4108" s="20">
        <v>0</v>
      </c>
      <c r="I4108" s="20">
        <v>2.3729799999999995E-2</v>
      </c>
      <c r="J4108" s="20">
        <v>7.79971E-2</v>
      </c>
      <c r="K4108" s="20">
        <v>0.27938320000000005</v>
      </c>
      <c r="L4108" s="20">
        <v>1.1215999999999999E-3</v>
      </c>
      <c r="M4108" s="20">
        <v>1.4052984374999999E-2</v>
      </c>
      <c r="N4108" s="1">
        <v>2</v>
      </c>
      <c r="O4108" s="5">
        <v>38.78</v>
      </c>
      <c r="P4108" s="5">
        <v>61.22</v>
      </c>
      <c r="Q4108" s="1">
        <v>19</v>
      </c>
      <c r="R4108" s="1">
        <v>30</v>
      </c>
      <c r="S4108" s="6">
        <v>300.67200000000003</v>
      </c>
      <c r="T4108" s="6">
        <v>300.67200000000003</v>
      </c>
      <c r="W4108" s="1"/>
      <c r="X4108" s="1"/>
      <c r="Y4108" s="1"/>
      <c r="AC4108" s="1"/>
      <c r="AF4108" s="1"/>
      <c r="AG4108" s="1"/>
    </row>
    <row r="4109" spans="1:33" hidden="1" x14ac:dyDescent="0.25">
      <c r="A4109" s="1">
        <v>14</v>
      </c>
      <c r="B4109" s="1">
        <v>2016</v>
      </c>
      <c r="C4109" s="1">
        <v>353580414</v>
      </c>
      <c r="D4109" s="44" t="s">
        <v>451</v>
      </c>
      <c r="E4109" s="20">
        <v>0.82093780000000049</v>
      </c>
      <c r="F4109" s="20">
        <v>0.80568220000000046</v>
      </c>
      <c r="G4109" s="20">
        <v>1.5255600000000001E-2</v>
      </c>
      <c r="H4109" s="20">
        <v>0.34</v>
      </c>
      <c r="I4109" s="20">
        <v>0</v>
      </c>
      <c r="J4109" s="20">
        <v>2.5232000000000002E-3</v>
      </c>
      <c r="K4109" s="20">
        <v>0.80605710000000041</v>
      </c>
      <c r="L4109" s="20">
        <v>1.2357500000000002E-2</v>
      </c>
      <c r="M4109" s="20">
        <v>4.0040264232638893E-2</v>
      </c>
      <c r="N4109" s="1">
        <v>75</v>
      </c>
      <c r="O4109" s="5">
        <v>87.43</v>
      </c>
      <c r="P4109" s="5">
        <v>12.57</v>
      </c>
      <c r="Q4109" s="1">
        <v>146</v>
      </c>
      <c r="R4109" s="1">
        <v>21</v>
      </c>
      <c r="S4109" s="6">
        <v>573.77873980000004</v>
      </c>
      <c r="T4109" s="6">
        <v>573.77873980000004</v>
      </c>
      <c r="W4109" s="1"/>
      <c r="X4109" s="1"/>
      <c r="Y4109" s="1"/>
      <c r="AC4109" s="1"/>
      <c r="AF4109" s="1"/>
      <c r="AG4109" s="1"/>
    </row>
    <row r="4110" spans="1:33" hidden="1" x14ac:dyDescent="0.25">
      <c r="A4110" s="1">
        <v>15</v>
      </c>
      <c r="B4110" s="1">
        <v>2016</v>
      </c>
      <c r="C4110" s="1">
        <v>353590315</v>
      </c>
      <c r="D4110" s="44" t="s">
        <v>452</v>
      </c>
      <c r="E4110" s="20">
        <v>0.23349460000000005</v>
      </c>
      <c r="F4110" s="20">
        <v>0.19954160000000004</v>
      </c>
      <c r="G4110" s="20">
        <v>3.3952999999999997E-2</v>
      </c>
      <c r="H4110" s="20">
        <v>0</v>
      </c>
      <c r="I4110" s="20">
        <v>1.3888899999999999E-2</v>
      </c>
      <c r="J4110" s="20">
        <v>9.7222199999999995E-2</v>
      </c>
      <c r="K4110" s="20">
        <v>0.11912489999999995</v>
      </c>
      <c r="L4110" s="20">
        <v>3.2586E-3</v>
      </c>
      <c r="M4110" s="20">
        <v>9.9428687500000019E-3</v>
      </c>
      <c r="N4110" s="1">
        <v>4</v>
      </c>
      <c r="O4110" s="5">
        <v>85.71</v>
      </c>
      <c r="P4110" s="5">
        <v>14.29</v>
      </c>
      <c r="Q4110" s="1">
        <v>36</v>
      </c>
      <c r="R4110" s="1">
        <v>6</v>
      </c>
      <c r="S4110" s="6">
        <v>189.26668570000001</v>
      </c>
      <c r="T4110" s="6">
        <v>189.26668570000001</v>
      </c>
      <c r="W4110" s="1"/>
      <c r="X4110" s="1"/>
      <c r="Y4110" s="1"/>
      <c r="AC4110" s="1"/>
      <c r="AF4110" s="1"/>
      <c r="AG4110" s="1"/>
    </row>
    <row r="4111" spans="1:33" hidden="1" x14ac:dyDescent="0.25">
      <c r="A4111" s="1">
        <v>20</v>
      </c>
      <c r="B4111" s="1">
        <v>2016</v>
      </c>
      <c r="C4111" s="1">
        <v>353600020</v>
      </c>
      <c r="D4111" s="44" t="s">
        <v>453</v>
      </c>
      <c r="E4111" s="20">
        <v>1.2863E-3</v>
      </c>
      <c r="F4111" s="20">
        <v>0</v>
      </c>
      <c r="G4111" s="20">
        <v>1.2863E-3</v>
      </c>
      <c r="H4111" s="20">
        <v>0</v>
      </c>
      <c r="I4111" s="20">
        <v>0</v>
      </c>
      <c r="J4111" s="20">
        <v>9.4490000000000004E-4</v>
      </c>
      <c r="K4111" s="20">
        <v>0</v>
      </c>
      <c r="L4111" s="20">
        <v>3.4140000000000006E-4</v>
      </c>
      <c r="M4111" s="20">
        <v>2.5459030208333334E-2</v>
      </c>
      <c r="N4111" s="1">
        <v>2</v>
      </c>
      <c r="O4111" s="5">
        <v>0</v>
      </c>
      <c r="P4111" s="5">
        <v>100</v>
      </c>
      <c r="Q4111" s="1">
        <v>0</v>
      </c>
      <c r="R4111" s="1">
        <v>8</v>
      </c>
      <c r="S4111" s="6">
        <v>484.85016990000003</v>
      </c>
      <c r="T4111" s="6">
        <v>484.85016990000003</v>
      </c>
      <c r="W4111" s="1"/>
      <c r="X4111" s="1"/>
      <c r="Y4111" s="1"/>
      <c r="AC4111" s="1"/>
      <c r="AF4111" s="1"/>
      <c r="AG4111" s="1"/>
    </row>
    <row r="4112" spans="1:33" hidden="1" x14ac:dyDescent="0.25">
      <c r="A4112" s="1">
        <v>21</v>
      </c>
      <c r="B4112" s="1">
        <v>2016</v>
      </c>
      <c r="C4112" s="1">
        <v>353600021</v>
      </c>
      <c r="D4112" s="44" t="s">
        <v>453</v>
      </c>
      <c r="E4112" s="20">
        <v>0.19865550000000001</v>
      </c>
      <c r="F4112" s="20">
        <v>0.19699810000000001</v>
      </c>
      <c r="G4112" s="20">
        <v>1.6573999999999998E-3</v>
      </c>
      <c r="H4112" s="20">
        <v>0</v>
      </c>
      <c r="I4112" s="20">
        <v>6.5100000000000005E-2</v>
      </c>
      <c r="J4112" s="20">
        <v>0.1168981</v>
      </c>
      <c r="K4112" s="20">
        <v>1.5601900000000002E-2</v>
      </c>
      <c r="L4112" s="20">
        <v>1.0555E-3</v>
      </c>
      <c r="M4112" s="20">
        <v>0</v>
      </c>
      <c r="N4112" s="1">
        <v>5</v>
      </c>
      <c r="O4112" s="5">
        <v>41.67</v>
      </c>
      <c r="P4112" s="5">
        <v>58.33</v>
      </c>
      <c r="Q4112" s="1">
        <v>5</v>
      </c>
      <c r="R4112" s="1">
        <v>7</v>
      </c>
      <c r="S4112" s="6"/>
      <c r="T4112" s="6"/>
      <c r="W4112" s="1"/>
      <c r="X4112" s="1"/>
      <c r="Y4112" s="1"/>
      <c r="AC4112" s="1"/>
      <c r="AF4112" s="1"/>
      <c r="AG4112" s="1"/>
    </row>
    <row r="4113" spans="1:33" hidden="1" x14ac:dyDescent="0.25">
      <c r="A4113" s="1">
        <v>14</v>
      </c>
      <c r="B4113" s="1">
        <v>2016</v>
      </c>
      <c r="C4113" s="1">
        <v>353610914</v>
      </c>
      <c r="D4113" s="44" t="s">
        <v>454</v>
      </c>
      <c r="E4113" s="20">
        <v>0</v>
      </c>
      <c r="F4113" s="20">
        <v>0</v>
      </c>
      <c r="G4113" s="20">
        <v>0</v>
      </c>
      <c r="H4113" s="20">
        <v>0</v>
      </c>
      <c r="I4113" s="20">
        <v>0</v>
      </c>
      <c r="J4113" s="20">
        <v>0</v>
      </c>
      <c r="K4113" s="20">
        <v>0</v>
      </c>
      <c r="L4113" s="20">
        <v>0</v>
      </c>
      <c r="M4113" s="20">
        <v>0</v>
      </c>
      <c r="N4113" s="1">
        <v>0</v>
      </c>
      <c r="O4113" s="5">
        <v>0</v>
      </c>
      <c r="P4113" s="5">
        <v>0</v>
      </c>
      <c r="Q4113" s="1">
        <v>0</v>
      </c>
      <c r="R4113" s="1">
        <v>0</v>
      </c>
      <c r="S4113" s="6"/>
      <c r="T4113" s="6"/>
      <c r="W4113" s="1"/>
      <c r="X4113" s="1"/>
      <c r="Y4113" s="1"/>
      <c r="AC4113" s="1"/>
      <c r="AF4113" s="1"/>
      <c r="AG4113" s="1"/>
    </row>
    <row r="4114" spans="1:33" hidden="1" x14ac:dyDescent="0.25">
      <c r="A4114" s="1">
        <v>17</v>
      </c>
      <c r="B4114" s="1">
        <v>2016</v>
      </c>
      <c r="C4114" s="1">
        <v>353610917</v>
      </c>
      <c r="D4114" s="44" t="s">
        <v>454</v>
      </c>
      <c r="E4114" s="20">
        <v>1.6889899999999999E-2</v>
      </c>
      <c r="F4114" s="20">
        <v>1.4183299999999999E-2</v>
      </c>
      <c r="G4114" s="20">
        <v>2.7066E-3</v>
      </c>
      <c r="H4114" s="20">
        <v>0</v>
      </c>
      <c r="I4114" s="20">
        <v>1.4183299999999999E-2</v>
      </c>
      <c r="J4114" s="20">
        <v>1.8657000000000001E-3</v>
      </c>
      <c r="K4114" s="20">
        <v>0</v>
      </c>
      <c r="L4114" s="20">
        <v>8.409E-4</v>
      </c>
      <c r="M4114" s="20">
        <v>1.1381054166666665E-2</v>
      </c>
      <c r="N4114" s="1">
        <v>1</v>
      </c>
      <c r="O4114" s="5">
        <v>16.670000000000002</v>
      </c>
      <c r="P4114" s="5">
        <v>83.33</v>
      </c>
      <c r="Q4114" s="1">
        <v>1</v>
      </c>
      <c r="R4114" s="1">
        <v>5</v>
      </c>
      <c r="S4114" s="6">
        <v>159.5879788</v>
      </c>
      <c r="T4114" s="6">
        <v>159.5879788</v>
      </c>
      <c r="W4114" s="1"/>
      <c r="X4114" s="1"/>
      <c r="Y4114" s="1"/>
      <c r="AC4114" s="1"/>
      <c r="AF4114" s="1"/>
      <c r="AG4114" s="1"/>
    </row>
    <row r="4115" spans="1:33" hidden="1" x14ac:dyDescent="0.25">
      <c r="A4115" s="1">
        <v>11</v>
      </c>
      <c r="B4115" s="1">
        <v>2016</v>
      </c>
      <c r="C4115" s="1">
        <v>353620811</v>
      </c>
      <c r="D4115" s="44" t="s">
        <v>455</v>
      </c>
      <c r="E4115" s="20">
        <v>4.6288999999999997E-2</v>
      </c>
      <c r="F4115" s="20">
        <v>3.7104499999999999E-2</v>
      </c>
      <c r="G4115" s="20">
        <v>9.1845E-3</v>
      </c>
      <c r="H4115" s="20">
        <v>0</v>
      </c>
      <c r="I4115" s="20">
        <v>2.6620000000000003E-3</v>
      </c>
      <c r="J4115" s="20">
        <v>1.2760000000000001E-4</v>
      </c>
      <c r="K4115" s="20">
        <v>3.3632299999999997E-2</v>
      </c>
      <c r="L4115" s="20">
        <v>9.8670999999999984E-3</v>
      </c>
      <c r="M4115" s="20">
        <v>4.1941685134259263E-2</v>
      </c>
      <c r="N4115" s="1">
        <v>27</v>
      </c>
      <c r="O4115" s="5">
        <v>52.78</v>
      </c>
      <c r="P4115" s="5">
        <v>47.22</v>
      </c>
      <c r="Q4115" s="1">
        <v>19</v>
      </c>
      <c r="R4115" s="1">
        <v>17</v>
      </c>
      <c r="S4115" s="6">
        <v>593.00409739999998</v>
      </c>
      <c r="T4115" s="6">
        <v>593.00409739999998</v>
      </c>
      <c r="W4115" s="1"/>
      <c r="X4115" s="1"/>
      <c r="Y4115" s="1"/>
      <c r="AC4115" s="1"/>
      <c r="AF4115" s="1"/>
      <c r="AG4115" s="1"/>
    </row>
    <row r="4116" spans="1:33" hidden="1" x14ac:dyDescent="0.25">
      <c r="A4116" s="1">
        <v>15</v>
      </c>
      <c r="B4116" s="1">
        <v>2016</v>
      </c>
      <c r="C4116" s="1">
        <v>353625715</v>
      </c>
      <c r="D4116" s="44" t="s">
        <v>456</v>
      </c>
      <c r="E4116" s="20">
        <v>2.3767199999999999E-2</v>
      </c>
      <c r="F4116" s="20">
        <v>1.5410799999999999E-2</v>
      </c>
      <c r="G4116" s="20">
        <v>8.3563999999999999E-3</v>
      </c>
      <c r="H4116" s="20">
        <v>0</v>
      </c>
      <c r="I4116" s="20">
        <v>1.2731000000000001E-3</v>
      </c>
      <c r="J4116" s="20">
        <v>2.5460000000000001E-4</v>
      </c>
      <c r="K4116" s="20">
        <v>1.7725599999999998E-2</v>
      </c>
      <c r="L4116" s="20">
        <v>4.5138999999999995E-3</v>
      </c>
      <c r="M4116" s="20">
        <v>4.29703046875E-3</v>
      </c>
      <c r="N4116" s="1">
        <v>1</v>
      </c>
      <c r="O4116" s="5">
        <v>37.5</v>
      </c>
      <c r="P4116" s="5">
        <v>62.5</v>
      </c>
      <c r="Q4116" s="1">
        <v>3</v>
      </c>
      <c r="R4116" s="1">
        <v>5</v>
      </c>
      <c r="S4116" s="6">
        <v>93.528000000000006</v>
      </c>
      <c r="T4116" s="6">
        <v>93.528000000000006</v>
      </c>
      <c r="W4116" s="1"/>
      <c r="X4116" s="1"/>
      <c r="Y4116" s="1"/>
      <c r="AC4116" s="1"/>
      <c r="AF4116" s="1"/>
      <c r="AG4116" s="1"/>
    </row>
    <row r="4117" spans="1:33" hidden="1" x14ac:dyDescent="0.25">
      <c r="A4117" s="1">
        <v>8</v>
      </c>
      <c r="B4117" s="1">
        <v>2016</v>
      </c>
      <c r="C4117" s="1">
        <v>35363078</v>
      </c>
      <c r="D4117" s="44" t="s">
        <v>457</v>
      </c>
      <c r="E4117" s="20">
        <v>0.2448835</v>
      </c>
      <c r="F4117" s="20">
        <v>0.21603169999999999</v>
      </c>
      <c r="G4117" s="20">
        <v>2.8851800000000004E-2</v>
      </c>
      <c r="H4117" s="20">
        <v>0.81</v>
      </c>
      <c r="I4117" s="20">
        <v>1.45833E-2</v>
      </c>
      <c r="J4117" s="20">
        <v>2.7945000000000005E-2</v>
      </c>
      <c r="K4117" s="20">
        <v>0.19851780000000002</v>
      </c>
      <c r="L4117" s="20">
        <v>3.8373999999999999E-3</v>
      </c>
      <c r="M4117" s="20">
        <v>4.2280902777777775E-2</v>
      </c>
      <c r="N4117" s="1">
        <v>15</v>
      </c>
      <c r="O4117" s="5">
        <v>71.67</v>
      </c>
      <c r="P4117" s="5">
        <v>28.33</v>
      </c>
      <c r="Q4117" s="1">
        <v>43</v>
      </c>
      <c r="R4117" s="1">
        <v>17</v>
      </c>
      <c r="S4117" s="6">
        <v>620.298</v>
      </c>
      <c r="T4117" s="6">
        <v>620.298</v>
      </c>
      <c r="W4117" s="1"/>
      <c r="X4117" s="1"/>
      <c r="Y4117" s="1"/>
      <c r="AC4117" s="1"/>
      <c r="AF4117" s="1"/>
      <c r="AG4117" s="1"/>
    </row>
    <row r="4118" spans="1:33" hidden="1" x14ac:dyDescent="0.25">
      <c r="A4118" s="1">
        <v>20</v>
      </c>
      <c r="B4118" s="1">
        <v>2016</v>
      </c>
      <c r="C4118" s="1">
        <v>353640620</v>
      </c>
      <c r="D4118" s="44" t="s">
        <v>458</v>
      </c>
      <c r="E4118" s="20">
        <v>0.12339299999999997</v>
      </c>
      <c r="F4118" s="20">
        <v>0</v>
      </c>
      <c r="G4118" s="20">
        <v>0.12339299999999997</v>
      </c>
      <c r="H4118" s="20">
        <v>0.06</v>
      </c>
      <c r="I4118" s="20">
        <v>8.9119999999999998E-4</v>
      </c>
      <c r="J4118" s="20">
        <v>0.11568579999999998</v>
      </c>
      <c r="K4118" s="20">
        <v>8.3339999999999998E-4</v>
      </c>
      <c r="L4118" s="20">
        <v>5.9826000000000011E-3</v>
      </c>
      <c r="M4118" s="20">
        <v>1.5875364042467949E-2</v>
      </c>
      <c r="N4118" s="1">
        <v>0</v>
      </c>
      <c r="O4118" s="5">
        <v>0</v>
      </c>
      <c r="P4118" s="5">
        <v>100</v>
      </c>
      <c r="Q4118" s="1">
        <v>0</v>
      </c>
      <c r="R4118" s="1">
        <v>23</v>
      </c>
      <c r="S4118" s="6">
        <v>190.3176</v>
      </c>
      <c r="T4118" s="6">
        <v>190.3176</v>
      </c>
      <c r="W4118" s="1"/>
      <c r="X4118" s="1"/>
      <c r="Y4118" s="1"/>
      <c r="AC4118" s="1"/>
      <c r="AF4118" s="1"/>
      <c r="AG4118" s="1"/>
    </row>
    <row r="4119" spans="1:33" hidden="1" x14ac:dyDescent="0.25">
      <c r="A4119" s="1">
        <v>5</v>
      </c>
      <c r="B4119" s="1">
        <v>2016</v>
      </c>
      <c r="C4119" s="1">
        <v>35365055</v>
      </c>
      <c r="D4119" s="44" t="s">
        <v>459</v>
      </c>
      <c r="E4119" s="20">
        <v>3.3449184999999999</v>
      </c>
      <c r="F4119" s="20">
        <v>3.2451183000000001</v>
      </c>
      <c r="G4119" s="20">
        <v>9.9800199999999964E-2</v>
      </c>
      <c r="H4119" s="20">
        <v>0</v>
      </c>
      <c r="I4119" s="20">
        <v>2.2409723000000001</v>
      </c>
      <c r="J4119" s="20">
        <v>0.98089270000000028</v>
      </c>
      <c r="K4119" s="20">
        <v>1.8054899999999999E-2</v>
      </c>
      <c r="L4119" s="20">
        <v>0.10499859999999997</v>
      </c>
      <c r="M4119" s="20">
        <v>0.29512922453703705</v>
      </c>
      <c r="N4119" s="1">
        <v>26</v>
      </c>
      <c r="O4119" s="5">
        <v>14.67</v>
      </c>
      <c r="P4119" s="5">
        <v>85.33</v>
      </c>
      <c r="Q4119" s="1">
        <v>33</v>
      </c>
      <c r="R4119" s="1">
        <v>192</v>
      </c>
      <c r="S4119" s="6">
        <v>4911.6079300000001</v>
      </c>
      <c r="T4119" s="6">
        <v>4720.0552200000002</v>
      </c>
      <c r="W4119" s="1"/>
      <c r="X4119" s="1"/>
      <c r="Y4119" s="1"/>
      <c r="AC4119" s="1"/>
      <c r="AF4119" s="1"/>
      <c r="AG4119" s="1"/>
    </row>
    <row r="4120" spans="1:33" hidden="1" x14ac:dyDescent="0.25">
      <c r="A4120" s="1">
        <v>17</v>
      </c>
      <c r="B4120" s="1">
        <v>2016</v>
      </c>
      <c r="C4120" s="1">
        <v>353657017</v>
      </c>
      <c r="D4120" s="44" t="s">
        <v>460</v>
      </c>
      <c r="E4120" s="20">
        <v>0.1012634</v>
      </c>
      <c r="F4120" s="20">
        <v>5.6457E-3</v>
      </c>
      <c r="G4120" s="20">
        <v>9.56177E-2</v>
      </c>
      <c r="H4120" s="20">
        <v>0</v>
      </c>
      <c r="I4120" s="20">
        <v>2.5041999999999998E-3</v>
      </c>
      <c r="J4120" s="20">
        <v>0</v>
      </c>
      <c r="K4120" s="20">
        <v>9.737019999999999E-2</v>
      </c>
      <c r="L4120" s="20">
        <v>1.389E-3</v>
      </c>
      <c r="M4120" s="20">
        <v>3.0521679687500001E-3</v>
      </c>
      <c r="N4120" s="1">
        <v>5</v>
      </c>
      <c r="O4120" s="5">
        <v>55</v>
      </c>
      <c r="P4120" s="5">
        <v>45</v>
      </c>
      <c r="Q4120" s="1">
        <v>11</v>
      </c>
      <c r="R4120" s="1">
        <v>9</v>
      </c>
      <c r="S4120" s="6">
        <v>57.747130429999999</v>
      </c>
      <c r="T4120" s="6">
        <v>57.747130429999999</v>
      </c>
      <c r="W4120" s="1"/>
      <c r="X4120" s="1"/>
      <c r="Y4120" s="1"/>
      <c r="AC4120" s="1"/>
      <c r="AF4120" s="1"/>
      <c r="AG4120" s="1"/>
    </row>
    <row r="4121" spans="1:33" hidden="1" x14ac:dyDescent="0.25">
      <c r="A4121" s="1">
        <v>15</v>
      </c>
      <c r="B4121" s="1">
        <v>2016</v>
      </c>
      <c r="C4121" s="1">
        <v>353660415</v>
      </c>
      <c r="D4121" s="44" t="s">
        <v>461</v>
      </c>
      <c r="E4121" s="20">
        <v>0.23972540000000001</v>
      </c>
      <c r="F4121" s="20">
        <v>0.22513050000000001</v>
      </c>
      <c r="G4121" s="20">
        <v>1.4594900000000001E-2</v>
      </c>
      <c r="H4121" s="20">
        <v>0.26</v>
      </c>
      <c r="I4121" s="20">
        <v>2.5305600000000001E-2</v>
      </c>
      <c r="J4121" s="20">
        <v>2.0486000000000002E-3</v>
      </c>
      <c r="K4121" s="20">
        <v>0.21058870000000002</v>
      </c>
      <c r="L4121" s="20">
        <v>1.7825E-3</v>
      </c>
      <c r="M4121" s="20">
        <v>1.9592641666666667E-2</v>
      </c>
      <c r="N4121" s="1">
        <v>8</v>
      </c>
      <c r="O4121" s="5">
        <v>57.14</v>
      </c>
      <c r="P4121" s="5">
        <v>42.86</v>
      </c>
      <c r="Q4121" s="1">
        <v>12</v>
      </c>
      <c r="R4121" s="1">
        <v>9</v>
      </c>
      <c r="S4121" s="6">
        <v>400.95631780000002</v>
      </c>
      <c r="T4121" s="6">
        <v>400.95631780000002</v>
      </c>
      <c r="W4121" s="1"/>
      <c r="X4121" s="1"/>
      <c r="Y4121" s="1"/>
      <c r="AC4121" s="1"/>
      <c r="AF4121" s="1"/>
      <c r="AG4121" s="1"/>
    </row>
    <row r="4122" spans="1:33" hidden="1" x14ac:dyDescent="0.25">
      <c r="A4122" s="1">
        <v>13</v>
      </c>
      <c r="B4122" s="1">
        <v>2016</v>
      </c>
      <c r="C4122" s="1">
        <v>353670313</v>
      </c>
      <c r="D4122" s="44" t="s">
        <v>462</v>
      </c>
      <c r="E4122" s="20">
        <v>0.71425129999999992</v>
      </c>
      <c r="F4122" s="20">
        <v>0.12635869999999999</v>
      </c>
      <c r="G4122" s="20">
        <v>0.58789259999999988</v>
      </c>
      <c r="H4122" s="20">
        <v>0</v>
      </c>
      <c r="I4122" s="20">
        <v>0.2042129</v>
      </c>
      <c r="J4122" s="20">
        <v>0.37139440000000001</v>
      </c>
      <c r="K4122" s="20">
        <v>9.425059999999999E-2</v>
      </c>
      <c r="L4122" s="20">
        <v>4.4393400000000006E-2</v>
      </c>
      <c r="M4122" s="20">
        <v>0.13339161319328702</v>
      </c>
      <c r="N4122" s="1">
        <v>5</v>
      </c>
      <c r="O4122" s="5">
        <v>25</v>
      </c>
      <c r="P4122" s="5">
        <v>75</v>
      </c>
      <c r="Q4122" s="1">
        <v>21</v>
      </c>
      <c r="R4122" s="1">
        <v>63</v>
      </c>
      <c r="S4122" s="6">
        <v>2266.841085</v>
      </c>
      <c r="T4122" s="6">
        <v>2266.841085</v>
      </c>
      <c r="W4122" s="1"/>
      <c r="X4122" s="1"/>
      <c r="Y4122" s="1"/>
      <c r="AC4122" s="1"/>
      <c r="AF4122" s="1"/>
      <c r="AG4122" s="1"/>
    </row>
    <row r="4123" spans="1:33" hidden="1" x14ac:dyDescent="0.25">
      <c r="A4123" s="1">
        <v>5</v>
      </c>
      <c r="B4123" s="1">
        <v>2016</v>
      </c>
      <c r="C4123" s="1">
        <v>35368025</v>
      </c>
      <c r="D4123" s="44" t="s">
        <v>463</v>
      </c>
      <c r="E4123" s="20">
        <v>1.5014100000000002E-2</v>
      </c>
      <c r="F4123" s="20">
        <v>1.28716E-2</v>
      </c>
      <c r="G4123" s="20">
        <v>2.1425000000000016E-3</v>
      </c>
      <c r="H4123" s="20">
        <v>0</v>
      </c>
      <c r="I4123" s="20">
        <v>0</v>
      </c>
      <c r="J4123" s="20">
        <v>4.3790000000000018E-3</v>
      </c>
      <c r="K4123" s="20">
        <v>8.0187999999999995E-3</v>
      </c>
      <c r="L4123" s="20">
        <v>2.6163000000000011E-3</v>
      </c>
      <c r="M4123" s="20">
        <v>3.7848020833333336E-3</v>
      </c>
      <c r="N4123" s="1">
        <v>7</v>
      </c>
      <c r="O4123" s="5">
        <v>25</v>
      </c>
      <c r="P4123" s="5">
        <v>75</v>
      </c>
      <c r="Q4123" s="1">
        <v>22</v>
      </c>
      <c r="R4123" s="1">
        <v>66</v>
      </c>
      <c r="S4123" s="6">
        <v>58.86715006</v>
      </c>
      <c r="T4123" s="6">
        <v>0</v>
      </c>
      <c r="W4123" s="1"/>
      <c r="X4123" s="1"/>
      <c r="Y4123" s="1"/>
      <c r="AC4123" s="1"/>
      <c r="AF4123" s="1"/>
      <c r="AG4123" s="1"/>
    </row>
    <row r="4124" spans="1:33" hidden="1" x14ac:dyDescent="0.25">
      <c r="A4124" s="1">
        <v>15</v>
      </c>
      <c r="B4124" s="1">
        <v>2016</v>
      </c>
      <c r="C4124" s="1">
        <v>353690115</v>
      </c>
      <c r="D4124" s="44" t="s">
        <v>464</v>
      </c>
      <c r="E4124" s="20">
        <v>3.3150800000000001E-2</v>
      </c>
      <c r="F4124" s="20">
        <v>2.69965E-2</v>
      </c>
      <c r="G4124" s="20">
        <v>6.1543000000000006E-3</v>
      </c>
      <c r="H4124" s="20">
        <v>0.01</v>
      </c>
      <c r="I4124" s="20">
        <v>3.5097000000000001E-3</v>
      </c>
      <c r="J4124" s="20">
        <v>0</v>
      </c>
      <c r="K4124" s="20">
        <v>2.9600600000000001E-2</v>
      </c>
      <c r="L4124" s="20">
        <v>4.0500000000000002E-5</v>
      </c>
      <c r="M4124" s="20">
        <v>4.7695333333333326E-3</v>
      </c>
      <c r="N4124" s="1">
        <v>1</v>
      </c>
      <c r="O4124" s="5">
        <v>30.77</v>
      </c>
      <c r="P4124" s="5">
        <v>69.23</v>
      </c>
      <c r="Q4124" s="1">
        <v>4</v>
      </c>
      <c r="R4124" s="1">
        <v>9</v>
      </c>
      <c r="S4124" s="6">
        <v>80.905560539999996</v>
      </c>
      <c r="T4124" s="6">
        <v>80.905560539999996</v>
      </c>
      <c r="W4124" s="1"/>
      <c r="X4124" s="1"/>
      <c r="Y4124" s="1"/>
      <c r="AC4124" s="1"/>
      <c r="AF4124" s="1"/>
      <c r="AG4124" s="1"/>
    </row>
    <row r="4125" spans="1:33" hidden="1" x14ac:dyDescent="0.25">
      <c r="A4125" s="1">
        <v>8</v>
      </c>
      <c r="B4125" s="1">
        <v>2016</v>
      </c>
      <c r="C4125" s="1">
        <v>35370088</v>
      </c>
      <c r="D4125" s="44" t="s">
        <v>465</v>
      </c>
      <c r="E4125" s="20">
        <v>0.3991865</v>
      </c>
      <c r="F4125" s="20">
        <v>0.36367670000000002</v>
      </c>
      <c r="G4125" s="20">
        <v>3.5509799999999994E-2</v>
      </c>
      <c r="H4125" s="20">
        <v>0.22</v>
      </c>
      <c r="I4125" s="20">
        <v>3.2573399999999995E-2</v>
      </c>
      <c r="J4125" s="20">
        <v>1.4813999999999999E-3</v>
      </c>
      <c r="K4125" s="20">
        <v>0.36173969999999994</v>
      </c>
      <c r="L4125" s="20">
        <v>3.3919999999999992E-3</v>
      </c>
      <c r="M4125" s="20">
        <v>3.8241529611111109E-2</v>
      </c>
      <c r="N4125" s="1">
        <v>24</v>
      </c>
      <c r="O4125" s="5">
        <v>64.099999999999994</v>
      </c>
      <c r="P4125" s="5">
        <v>35.9</v>
      </c>
      <c r="Q4125" s="1">
        <v>50</v>
      </c>
      <c r="R4125" s="1">
        <v>28</v>
      </c>
      <c r="S4125" s="6">
        <v>630.52643579999994</v>
      </c>
      <c r="T4125" s="6">
        <v>630.52643579999994</v>
      </c>
      <c r="W4125" s="1"/>
      <c r="X4125" s="1"/>
      <c r="Y4125" s="1"/>
      <c r="AC4125" s="1"/>
      <c r="AF4125" s="1"/>
      <c r="AG4125" s="1"/>
    </row>
    <row r="4126" spans="1:33" hidden="1" x14ac:dyDescent="0.25">
      <c r="A4126" s="1">
        <v>5</v>
      </c>
      <c r="B4126" s="1">
        <v>2016</v>
      </c>
      <c r="C4126" s="1">
        <v>35371075</v>
      </c>
      <c r="D4126" s="44" t="s">
        <v>466</v>
      </c>
      <c r="E4126" s="20">
        <v>0.25887769999999999</v>
      </c>
      <c r="F4126" s="20">
        <v>0.2409655</v>
      </c>
      <c r="G4126" s="20">
        <v>1.79122E-2</v>
      </c>
      <c r="H4126" s="20">
        <v>0</v>
      </c>
      <c r="I4126" s="20">
        <v>0.16041669999999997</v>
      </c>
      <c r="J4126" s="20">
        <v>9.4094800000000006E-2</v>
      </c>
      <c r="K4126" s="20">
        <v>0</v>
      </c>
      <c r="L4126" s="20">
        <v>4.3661999999999998E-3</v>
      </c>
      <c r="M4126" s="20">
        <v>0.1349441469398148</v>
      </c>
      <c r="N4126" s="1">
        <v>24</v>
      </c>
      <c r="O4126" s="5">
        <v>29.55</v>
      </c>
      <c r="P4126" s="5">
        <v>70.45</v>
      </c>
      <c r="Q4126" s="1">
        <v>13</v>
      </c>
      <c r="R4126" s="1">
        <v>31</v>
      </c>
      <c r="S4126" s="6">
        <v>2418.8144400000001</v>
      </c>
      <c r="T4126" s="6">
        <v>2176.932996</v>
      </c>
      <c r="W4126" s="1"/>
      <c r="X4126" s="1"/>
      <c r="Y4126" s="1"/>
      <c r="AC4126" s="1"/>
      <c r="AF4126" s="1"/>
      <c r="AG4126" s="1"/>
    </row>
    <row r="4127" spans="1:33" hidden="1" x14ac:dyDescent="0.25">
      <c r="A4127" s="1">
        <v>17</v>
      </c>
      <c r="B4127" s="1">
        <v>2016</v>
      </c>
      <c r="C4127" s="1">
        <v>353715617</v>
      </c>
      <c r="D4127" s="44" t="s">
        <v>467</v>
      </c>
      <c r="E4127" s="20">
        <v>5.6361499999999995E-2</v>
      </c>
      <c r="F4127" s="20">
        <v>4.5455999999999996E-2</v>
      </c>
      <c r="G4127" s="20">
        <v>1.0905499999999999E-2</v>
      </c>
      <c r="H4127" s="20">
        <v>0.2</v>
      </c>
      <c r="I4127" s="20">
        <v>6.2059999999999997E-3</v>
      </c>
      <c r="J4127" s="20">
        <v>0</v>
      </c>
      <c r="K4127" s="20">
        <v>4.85289E-2</v>
      </c>
      <c r="L4127" s="20">
        <v>1.6266E-3</v>
      </c>
      <c r="M4127" s="20">
        <v>6.7265096354166666E-3</v>
      </c>
      <c r="N4127" s="1">
        <v>0</v>
      </c>
      <c r="O4127" s="5">
        <v>33.33</v>
      </c>
      <c r="P4127" s="5">
        <v>66.67</v>
      </c>
      <c r="Q4127" s="1">
        <v>6</v>
      </c>
      <c r="R4127" s="1">
        <v>12</v>
      </c>
      <c r="S4127" s="6">
        <v>133.39311520000001</v>
      </c>
      <c r="T4127" s="6">
        <v>133.39311520000001</v>
      </c>
      <c r="W4127" s="1"/>
      <c r="X4127" s="1"/>
      <c r="Y4127" s="1"/>
      <c r="AC4127" s="1"/>
      <c r="AF4127" s="1"/>
      <c r="AG4127" s="1"/>
    </row>
    <row r="4128" spans="1:33" hidden="1" x14ac:dyDescent="0.25">
      <c r="A4128" s="1">
        <v>11</v>
      </c>
      <c r="B4128" s="1">
        <v>2016</v>
      </c>
      <c r="C4128" s="1">
        <v>353720611</v>
      </c>
      <c r="D4128" s="44" t="s">
        <v>468</v>
      </c>
      <c r="E4128" s="20">
        <v>2.76752E-2</v>
      </c>
      <c r="F4128" s="20">
        <v>2.7617300000000001E-2</v>
      </c>
      <c r="G4128" s="20">
        <v>5.7899999999999998E-5</v>
      </c>
      <c r="H4128" s="20">
        <v>0</v>
      </c>
      <c r="I4128" s="20">
        <v>2.1972200000000001E-2</v>
      </c>
      <c r="J4128" s="20">
        <v>0</v>
      </c>
      <c r="K4128" s="20">
        <v>5.0667000000000004E-3</v>
      </c>
      <c r="L4128" s="20">
        <v>6.3630000000000002E-4</v>
      </c>
      <c r="M4128" s="20">
        <v>1.6176469531250005E-2</v>
      </c>
      <c r="N4128" s="1">
        <v>10</v>
      </c>
      <c r="O4128" s="5">
        <v>85.71</v>
      </c>
      <c r="P4128" s="5">
        <v>14.29</v>
      </c>
      <c r="Q4128" s="1">
        <v>6</v>
      </c>
      <c r="R4128" s="1">
        <v>1</v>
      </c>
      <c r="S4128" s="6">
        <v>191.6594345</v>
      </c>
      <c r="T4128" s="6">
        <v>191.6594345</v>
      </c>
      <c r="W4128" s="1"/>
      <c r="X4128" s="1"/>
      <c r="Y4128" s="1"/>
      <c r="AC4128" s="1"/>
      <c r="AF4128" s="1"/>
      <c r="AG4128" s="1"/>
    </row>
    <row r="4129" spans="1:33" hidden="1" x14ac:dyDescent="0.25">
      <c r="A4129" s="1">
        <v>19</v>
      </c>
      <c r="B4129" s="1">
        <v>2016</v>
      </c>
      <c r="C4129" s="1">
        <v>353730519</v>
      </c>
      <c r="D4129" s="44" t="s">
        <v>469</v>
      </c>
      <c r="E4129" s="20">
        <v>0.91379440000000012</v>
      </c>
      <c r="F4129" s="20">
        <v>0.88901390000000013</v>
      </c>
      <c r="G4129" s="20">
        <v>2.4780499999999994E-2</v>
      </c>
      <c r="H4129" s="20">
        <v>0</v>
      </c>
      <c r="I4129" s="20">
        <v>0.19342590000000001</v>
      </c>
      <c r="J4129" s="20">
        <v>0.68705250000000007</v>
      </c>
      <c r="K4129" s="20">
        <v>2.7891200000000001E-2</v>
      </c>
      <c r="L4129" s="20">
        <v>5.424799999999997E-3</v>
      </c>
      <c r="M4129" s="20">
        <v>0.17430175936226852</v>
      </c>
      <c r="N4129" s="1">
        <v>19</v>
      </c>
      <c r="O4129" s="5">
        <v>18.670000000000002</v>
      </c>
      <c r="P4129" s="5">
        <v>81.33</v>
      </c>
      <c r="Q4129" s="1">
        <v>14</v>
      </c>
      <c r="R4129" s="1">
        <v>61</v>
      </c>
      <c r="S4129" s="6">
        <v>3218.7240000000002</v>
      </c>
      <c r="T4129" s="6">
        <v>3218.7240000000002</v>
      </c>
      <c r="W4129" s="1"/>
      <c r="X4129" s="1"/>
      <c r="Y4129" s="1"/>
      <c r="AC4129" s="1"/>
      <c r="AF4129" s="1"/>
      <c r="AG4129" s="1"/>
    </row>
    <row r="4130" spans="1:33" hidden="1" x14ac:dyDescent="0.25">
      <c r="A4130" s="1">
        <v>18</v>
      </c>
      <c r="B4130" s="1">
        <v>2016</v>
      </c>
      <c r="C4130" s="1">
        <v>353740418</v>
      </c>
      <c r="D4130" s="44" t="s">
        <v>470</v>
      </c>
      <c r="E4130" s="20">
        <v>0</v>
      </c>
      <c r="F4130" s="20">
        <v>0</v>
      </c>
      <c r="G4130" s="20">
        <v>0</v>
      </c>
      <c r="H4130" s="20">
        <v>0.11</v>
      </c>
      <c r="I4130" s="20">
        <v>0</v>
      </c>
      <c r="J4130" s="20">
        <v>0</v>
      </c>
      <c r="K4130" s="20">
        <v>0</v>
      </c>
      <c r="L4130" s="20">
        <v>0</v>
      </c>
      <c r="M4130" s="20">
        <v>0</v>
      </c>
      <c r="N4130" s="1">
        <v>0</v>
      </c>
      <c r="O4130" s="5">
        <v>0</v>
      </c>
      <c r="P4130" s="5">
        <v>0</v>
      </c>
      <c r="Q4130" s="1">
        <v>0</v>
      </c>
      <c r="R4130" s="1">
        <v>0</v>
      </c>
      <c r="S4130" s="6"/>
      <c r="T4130" s="6"/>
      <c r="W4130" s="1"/>
      <c r="X4130" s="1"/>
      <c r="Y4130" s="1"/>
      <c r="AC4130" s="1"/>
      <c r="AF4130" s="1"/>
      <c r="AG4130" s="1"/>
    </row>
    <row r="4131" spans="1:33" hidden="1" x14ac:dyDescent="0.25">
      <c r="A4131" s="1">
        <v>19</v>
      </c>
      <c r="B4131" s="1">
        <v>2016</v>
      </c>
      <c r="C4131" s="1">
        <v>353740419</v>
      </c>
      <c r="D4131" s="44" t="s">
        <v>470</v>
      </c>
      <c r="E4131" s="20">
        <v>0.963615</v>
      </c>
      <c r="F4131" s="20">
        <v>0.94731679999999996</v>
      </c>
      <c r="G4131" s="20">
        <v>1.6298200000000006E-2</v>
      </c>
      <c r="H4131" s="20">
        <v>0</v>
      </c>
      <c r="I4131" s="20">
        <v>2.0091000000000002E-3</v>
      </c>
      <c r="J4131" s="20">
        <v>3.6488999999999996E-3</v>
      </c>
      <c r="K4131" s="20">
        <v>0.94926519999999992</v>
      </c>
      <c r="L4131" s="20">
        <v>8.6917999999999978E-3</v>
      </c>
      <c r="M4131" s="20">
        <v>7.1435811306712949E-2</v>
      </c>
      <c r="N4131" s="1">
        <v>5</v>
      </c>
      <c r="O4131" s="5">
        <v>26</v>
      </c>
      <c r="P4131" s="5">
        <v>74</v>
      </c>
      <c r="Q4131" s="1">
        <v>13</v>
      </c>
      <c r="R4131" s="1">
        <v>37</v>
      </c>
      <c r="S4131" s="6">
        <v>1269.8154</v>
      </c>
      <c r="T4131" s="6">
        <v>1269.8154</v>
      </c>
      <c r="W4131" s="1"/>
      <c r="X4131" s="1"/>
      <c r="Y4131" s="1"/>
      <c r="AC4131" s="1"/>
      <c r="AF4131" s="1"/>
      <c r="AG4131" s="1"/>
    </row>
    <row r="4132" spans="1:33" hidden="1" x14ac:dyDescent="0.25">
      <c r="A4132" s="1">
        <v>10</v>
      </c>
      <c r="B4132" s="1">
        <v>2016</v>
      </c>
      <c r="C4132" s="1">
        <v>353750310</v>
      </c>
      <c r="D4132" s="44" t="s">
        <v>471</v>
      </c>
      <c r="E4132" s="20">
        <v>4.14104E-2</v>
      </c>
      <c r="F4132" s="20">
        <v>2.9519400000000001E-2</v>
      </c>
      <c r="G4132" s="20">
        <v>1.1891000000000001E-2</v>
      </c>
      <c r="H4132" s="20">
        <v>0</v>
      </c>
      <c r="I4132" s="20">
        <v>2.83564E-2</v>
      </c>
      <c r="J4132" s="20">
        <v>1.09199E-2</v>
      </c>
      <c r="K4132" s="20">
        <v>1.1574000000000001E-3</v>
      </c>
      <c r="L4132" s="20">
        <v>9.7670000000000005E-4</v>
      </c>
      <c r="M4132" s="20">
        <v>1.709408723958333E-2</v>
      </c>
      <c r="N4132" s="1">
        <v>13</v>
      </c>
      <c r="O4132" s="5">
        <v>30.77</v>
      </c>
      <c r="P4132" s="5">
        <v>69.23</v>
      </c>
      <c r="Q4132" s="1">
        <v>4</v>
      </c>
      <c r="R4132" s="1">
        <v>9</v>
      </c>
      <c r="S4132" s="6">
        <v>299.75400000000002</v>
      </c>
      <c r="T4132" s="6">
        <v>299.75400000000002</v>
      </c>
      <c r="W4132" s="1"/>
      <c r="X4132" s="1"/>
      <c r="Y4132" s="1"/>
      <c r="AC4132" s="1"/>
      <c r="AF4132" s="1"/>
      <c r="AG4132" s="1"/>
    </row>
    <row r="4133" spans="1:33" hidden="1" x14ac:dyDescent="0.25">
      <c r="A4133" s="1">
        <v>7</v>
      </c>
      <c r="B4133" s="1">
        <v>2016</v>
      </c>
      <c r="C4133" s="1">
        <v>35376027</v>
      </c>
      <c r="D4133" s="44" t="s">
        <v>472</v>
      </c>
      <c r="E4133" s="20">
        <v>0.1494955</v>
      </c>
      <c r="F4133" s="20">
        <v>0.14930450000000001</v>
      </c>
      <c r="G4133" s="20">
        <v>1.9099999999999998E-4</v>
      </c>
      <c r="H4133" s="20">
        <v>0</v>
      </c>
      <c r="I4133" s="20">
        <v>0.14905560000000001</v>
      </c>
      <c r="J4133" s="20">
        <v>1.7359999999999999E-4</v>
      </c>
      <c r="K4133" s="20">
        <v>2.0829999999999999E-4</v>
      </c>
      <c r="L4133" s="20">
        <v>5.8E-5</v>
      </c>
      <c r="M4133" s="20">
        <v>0.18334315083680555</v>
      </c>
      <c r="N4133" s="1">
        <v>4</v>
      </c>
      <c r="O4133" s="5">
        <v>80</v>
      </c>
      <c r="P4133" s="5">
        <v>20</v>
      </c>
      <c r="Q4133" s="1">
        <v>8</v>
      </c>
      <c r="R4133" s="1">
        <v>2</v>
      </c>
      <c r="S4133" s="6">
        <v>2569.0439970000002</v>
      </c>
      <c r="T4133" s="6">
        <v>2569.0439970000002</v>
      </c>
      <c r="W4133" s="1"/>
      <c r="X4133" s="1"/>
      <c r="Y4133" s="1"/>
      <c r="AC4133" s="1"/>
      <c r="AF4133" s="1"/>
      <c r="AG4133" s="1"/>
    </row>
    <row r="4134" spans="1:33" hidden="1" x14ac:dyDescent="0.25">
      <c r="A4134" s="1">
        <v>11</v>
      </c>
      <c r="B4134" s="1">
        <v>2016</v>
      </c>
      <c r="C4134" s="1">
        <v>353760211</v>
      </c>
      <c r="D4134" s="44" t="s">
        <v>472</v>
      </c>
      <c r="E4134" s="20">
        <v>0</v>
      </c>
      <c r="F4134" s="20">
        <v>0</v>
      </c>
      <c r="G4134" s="20">
        <v>0</v>
      </c>
      <c r="H4134" s="20">
        <v>0</v>
      </c>
      <c r="I4134" s="20">
        <v>0</v>
      </c>
      <c r="J4134" s="20">
        <v>0</v>
      </c>
      <c r="K4134" s="20">
        <v>0</v>
      </c>
      <c r="L4134" s="20">
        <v>0</v>
      </c>
      <c r="M4134" s="20">
        <v>0</v>
      </c>
      <c r="N4134" s="1">
        <v>0</v>
      </c>
      <c r="O4134" s="5">
        <v>0</v>
      </c>
      <c r="P4134" s="5">
        <v>0</v>
      </c>
      <c r="Q4134" s="1">
        <v>0</v>
      </c>
      <c r="R4134" s="1">
        <v>0</v>
      </c>
      <c r="S4134" s="6"/>
      <c r="T4134" s="6"/>
      <c r="W4134" s="1"/>
      <c r="X4134" s="1"/>
      <c r="Y4134" s="1"/>
      <c r="AC4134" s="1"/>
      <c r="AF4134" s="1"/>
      <c r="AG4134" s="1"/>
    </row>
    <row r="4135" spans="1:33" hidden="1" x14ac:dyDescent="0.25">
      <c r="A4135" s="1">
        <v>20</v>
      </c>
      <c r="B4135" s="1">
        <v>2016</v>
      </c>
      <c r="C4135" s="1">
        <v>353770120</v>
      </c>
      <c r="D4135" s="44" t="s">
        <v>473</v>
      </c>
      <c r="E4135" s="20">
        <v>0.1753498</v>
      </c>
      <c r="F4135" s="20">
        <v>0.15890560000000001</v>
      </c>
      <c r="G4135" s="20">
        <v>1.6444199999999999E-2</v>
      </c>
      <c r="H4135" s="20">
        <v>0</v>
      </c>
      <c r="I4135" s="20">
        <v>1.63389E-2</v>
      </c>
      <c r="J4135" s="20">
        <v>0</v>
      </c>
      <c r="K4135" s="20">
        <v>0.1589623</v>
      </c>
      <c r="L4135" s="20">
        <v>4.8600000000000002E-5</v>
      </c>
      <c r="M4135" s="20">
        <v>1.4101704166666664E-2</v>
      </c>
      <c r="N4135" s="1">
        <v>9</v>
      </c>
      <c r="O4135" s="5">
        <v>46.67</v>
      </c>
      <c r="P4135" s="5">
        <v>53.33</v>
      </c>
      <c r="Q4135" s="1">
        <v>7</v>
      </c>
      <c r="R4135" s="1">
        <v>8</v>
      </c>
      <c r="S4135" s="6">
        <v>275.88600000000002</v>
      </c>
      <c r="T4135" s="6">
        <v>275.88600000000002</v>
      </c>
      <c r="W4135" s="1"/>
      <c r="X4135" s="1"/>
      <c r="Y4135" s="1"/>
      <c r="AC4135" s="1"/>
      <c r="AF4135" s="1"/>
      <c r="AG4135" s="1"/>
    </row>
    <row r="4136" spans="1:33" hidden="1" x14ac:dyDescent="0.25">
      <c r="A4136" s="1">
        <v>10</v>
      </c>
      <c r="B4136" s="1">
        <v>2016</v>
      </c>
      <c r="C4136" s="1">
        <v>353780010</v>
      </c>
      <c r="D4136" s="44" t="s">
        <v>474</v>
      </c>
      <c r="E4136" s="20">
        <v>0.30661579999999994</v>
      </c>
      <c r="F4136" s="20">
        <v>0.30248089999999994</v>
      </c>
      <c r="G4136" s="20">
        <v>4.1348999999999995E-3</v>
      </c>
      <c r="H4136" s="20">
        <v>0</v>
      </c>
      <c r="I4136" s="20">
        <v>8.3255599999999999E-2</v>
      </c>
      <c r="J4136" s="20">
        <v>1.8094000000000001E-3</v>
      </c>
      <c r="K4136" s="20">
        <v>0.21653349999999993</v>
      </c>
      <c r="L4136" s="20">
        <v>5.0173000000000006E-3</v>
      </c>
      <c r="M4136" s="20">
        <v>8.7868743812499997E-2</v>
      </c>
      <c r="N4136" s="1">
        <v>166</v>
      </c>
      <c r="O4136" s="5">
        <v>79.099999999999994</v>
      </c>
      <c r="P4136" s="5">
        <v>20.9</v>
      </c>
      <c r="Q4136" s="1">
        <v>159</v>
      </c>
      <c r="R4136" s="1">
        <v>42</v>
      </c>
      <c r="S4136" s="6">
        <v>857.79690730000004</v>
      </c>
      <c r="T4136" s="6">
        <v>820.05384340000001</v>
      </c>
      <c r="W4136" s="1"/>
      <c r="X4136" s="1"/>
      <c r="Y4136" s="1"/>
      <c r="AC4136" s="1"/>
      <c r="AF4136" s="1"/>
      <c r="AG4136" s="1"/>
    </row>
    <row r="4137" spans="1:33" hidden="1" x14ac:dyDescent="0.25">
      <c r="A4137" s="1">
        <v>11</v>
      </c>
      <c r="B4137" s="1">
        <v>2016</v>
      </c>
      <c r="C4137" s="1">
        <v>353780011</v>
      </c>
      <c r="D4137" s="44" t="s">
        <v>474</v>
      </c>
      <c r="E4137" s="20">
        <v>3.4874799999999997E-2</v>
      </c>
      <c r="F4137" s="20">
        <v>3.4874799999999997E-2</v>
      </c>
      <c r="G4137" s="20">
        <v>0</v>
      </c>
      <c r="H4137" s="20">
        <v>0</v>
      </c>
      <c r="I4137" s="20">
        <v>0</v>
      </c>
      <c r="J4137" s="20">
        <v>0</v>
      </c>
      <c r="K4137" s="20">
        <v>3.4824999999999995E-2</v>
      </c>
      <c r="L4137" s="20">
        <v>4.9800000000000004E-5</v>
      </c>
      <c r="M4137" s="20">
        <v>0</v>
      </c>
      <c r="N4137" s="1">
        <v>7</v>
      </c>
      <c r="O4137" s="5">
        <v>100</v>
      </c>
      <c r="P4137" s="5">
        <v>0</v>
      </c>
      <c r="Q4137" s="1">
        <v>6</v>
      </c>
      <c r="R4137" s="1">
        <v>0</v>
      </c>
      <c r="S4137" s="6"/>
      <c r="T4137" s="6"/>
      <c r="W4137" s="1"/>
      <c r="X4137" s="1"/>
      <c r="Y4137" s="1"/>
      <c r="AC4137" s="1"/>
      <c r="AF4137" s="1"/>
      <c r="AG4137" s="1"/>
    </row>
    <row r="4138" spans="1:33" hidden="1" x14ac:dyDescent="0.25">
      <c r="A4138" s="1">
        <v>14</v>
      </c>
      <c r="B4138" s="1">
        <v>2016</v>
      </c>
      <c r="C4138" s="1">
        <v>353780014</v>
      </c>
      <c r="D4138" s="44" t="s">
        <v>474</v>
      </c>
      <c r="E4138" s="20">
        <v>1.3818800000000001E-2</v>
      </c>
      <c r="F4138" s="20">
        <v>1.2770100000000001E-2</v>
      </c>
      <c r="G4138" s="20">
        <v>1.0487000000000001E-3</v>
      </c>
      <c r="H4138" s="20">
        <v>0</v>
      </c>
      <c r="I4138" s="20">
        <v>1.0487000000000001E-3</v>
      </c>
      <c r="J4138" s="20">
        <v>0</v>
      </c>
      <c r="K4138" s="20">
        <v>1.2770100000000001E-2</v>
      </c>
      <c r="L4138" s="20">
        <v>0</v>
      </c>
      <c r="M4138" s="20">
        <v>0</v>
      </c>
      <c r="N4138" s="1">
        <v>8</v>
      </c>
      <c r="O4138" s="5">
        <v>88.89</v>
      </c>
      <c r="P4138" s="5">
        <v>11.11</v>
      </c>
      <c r="Q4138" s="1">
        <v>8</v>
      </c>
      <c r="R4138" s="1">
        <v>1</v>
      </c>
      <c r="S4138" s="6"/>
      <c r="T4138" s="6"/>
      <c r="W4138" s="1"/>
      <c r="X4138" s="1"/>
      <c r="Y4138" s="1"/>
      <c r="AC4138" s="1"/>
      <c r="AF4138" s="1"/>
      <c r="AG4138" s="1"/>
    </row>
    <row r="4139" spans="1:33" hidden="1" x14ac:dyDescent="0.25">
      <c r="A4139" s="1">
        <v>10</v>
      </c>
      <c r="B4139" s="1">
        <v>2016</v>
      </c>
      <c r="C4139" s="1">
        <v>353790910</v>
      </c>
      <c r="D4139" s="44" t="s">
        <v>475</v>
      </c>
      <c r="E4139" s="20">
        <v>0</v>
      </c>
      <c r="F4139" s="20">
        <v>0</v>
      </c>
      <c r="G4139" s="20">
        <v>0</v>
      </c>
      <c r="H4139" s="20">
        <v>0</v>
      </c>
      <c r="I4139" s="20">
        <v>0</v>
      </c>
      <c r="J4139" s="20">
        <v>0</v>
      </c>
      <c r="K4139" s="20">
        <v>0</v>
      </c>
      <c r="L4139" s="20">
        <v>0</v>
      </c>
      <c r="M4139" s="20">
        <v>0</v>
      </c>
      <c r="N4139" s="1">
        <v>0</v>
      </c>
      <c r="O4139" s="5">
        <v>0</v>
      </c>
      <c r="P4139" s="5">
        <v>0</v>
      </c>
      <c r="Q4139" s="1">
        <v>0</v>
      </c>
      <c r="R4139" s="1">
        <v>0</v>
      </c>
      <c r="S4139" s="6"/>
      <c r="T4139" s="6"/>
      <c r="W4139" s="1"/>
      <c r="X4139" s="1"/>
      <c r="Y4139" s="1"/>
      <c r="AC4139" s="1"/>
      <c r="AF4139" s="1"/>
      <c r="AG4139" s="1"/>
    </row>
    <row r="4140" spans="1:33" hidden="1" x14ac:dyDescent="0.25">
      <c r="A4140" s="1">
        <v>14</v>
      </c>
      <c r="B4140" s="1">
        <v>2016</v>
      </c>
      <c r="C4140" s="1">
        <v>353790914</v>
      </c>
      <c r="D4140" s="44" t="s">
        <v>475</v>
      </c>
      <c r="E4140" s="20">
        <v>5.6305500000000001E-2</v>
      </c>
      <c r="F4140" s="20">
        <v>5.4478100000000002E-2</v>
      </c>
      <c r="G4140" s="20">
        <v>1.8273999999999999E-3</v>
      </c>
      <c r="H4140" s="20">
        <v>0</v>
      </c>
      <c r="I4140" s="20">
        <v>3.0715099999999999E-2</v>
      </c>
      <c r="J4140" s="20">
        <v>8.9800000000000001E-5</v>
      </c>
      <c r="K4140" s="20">
        <v>2.4829700000000003E-2</v>
      </c>
      <c r="L4140" s="20">
        <v>6.7089999999999999E-4</v>
      </c>
      <c r="M4140" s="20">
        <v>7.273252641435185E-2</v>
      </c>
      <c r="N4140" s="1">
        <v>28</v>
      </c>
      <c r="O4140" s="5">
        <v>64.099999999999994</v>
      </c>
      <c r="P4140" s="5">
        <v>35.9</v>
      </c>
      <c r="Q4140" s="1">
        <v>25</v>
      </c>
      <c r="R4140" s="1">
        <v>14</v>
      </c>
      <c r="S4140" s="6">
        <v>889.54302970000003</v>
      </c>
      <c r="T4140" s="6">
        <v>889.54302970000003</v>
      </c>
      <c r="W4140" s="1"/>
      <c r="X4140" s="1"/>
      <c r="Y4140" s="1"/>
      <c r="AC4140" s="1"/>
      <c r="AF4140" s="1"/>
      <c r="AG4140" s="1"/>
    </row>
    <row r="4141" spans="1:33" hidden="1" x14ac:dyDescent="0.25">
      <c r="A4141" s="1">
        <v>2</v>
      </c>
      <c r="B4141" s="1">
        <v>2016</v>
      </c>
      <c r="C4141" s="1">
        <v>35380062</v>
      </c>
      <c r="D4141" s="44" t="s">
        <v>476</v>
      </c>
      <c r="E4141" s="20">
        <v>2.2945534999999997</v>
      </c>
      <c r="F4141" s="20">
        <v>2.2428345999999997</v>
      </c>
      <c r="G4141" s="20">
        <v>5.1718899999999991E-2</v>
      </c>
      <c r="H4141" s="20">
        <v>0.81</v>
      </c>
      <c r="I4141" s="20">
        <v>3.64149E-2</v>
      </c>
      <c r="J4141" s="20">
        <v>0.12937420000000002</v>
      </c>
      <c r="K4141" s="20">
        <v>2.0595211</v>
      </c>
      <c r="L4141" s="20">
        <v>6.9243300000000021E-2</v>
      </c>
      <c r="M4141" s="20">
        <v>0.54855508101851846</v>
      </c>
      <c r="N4141" s="1">
        <v>101</v>
      </c>
      <c r="O4141" s="5">
        <v>70.34</v>
      </c>
      <c r="P4141" s="5">
        <v>29.66</v>
      </c>
      <c r="Q4141" s="1">
        <v>102</v>
      </c>
      <c r="R4141" s="1">
        <v>43</v>
      </c>
      <c r="S4141" s="6">
        <v>8103.6006129999996</v>
      </c>
      <c r="T4141" s="6">
        <v>8103.6006129999996</v>
      </c>
      <c r="W4141" s="1"/>
      <c r="X4141" s="1"/>
      <c r="Y4141" s="1"/>
      <c r="AC4141" s="1"/>
      <c r="AF4141" s="1"/>
      <c r="AG4141" s="1"/>
    </row>
    <row r="4142" spans="1:33" hidden="1" x14ac:dyDescent="0.25">
      <c r="A4142" s="1">
        <v>15</v>
      </c>
      <c r="B4142" s="1">
        <v>2016</v>
      </c>
      <c r="C4142" s="1">
        <v>353810515</v>
      </c>
      <c r="D4142" s="44" t="s">
        <v>477</v>
      </c>
      <c r="E4142" s="20">
        <v>8.8960499999999984E-2</v>
      </c>
      <c r="F4142" s="20">
        <v>9.0451000000000004E-3</v>
      </c>
      <c r="G4142" s="20">
        <v>7.9915399999999984E-2</v>
      </c>
      <c r="H4142" s="20">
        <v>0</v>
      </c>
      <c r="I4142" s="20">
        <v>7.25219E-2</v>
      </c>
      <c r="J4142" s="20">
        <v>0</v>
      </c>
      <c r="K4142" s="20">
        <v>9.4618000000000011E-3</v>
      </c>
      <c r="L4142" s="20">
        <v>6.9768000000000009E-3</v>
      </c>
      <c r="M4142" s="20">
        <v>4.5648599513888888E-2</v>
      </c>
      <c r="N4142" s="1">
        <v>1</v>
      </c>
      <c r="O4142" s="5">
        <v>24.14</v>
      </c>
      <c r="P4142" s="5">
        <v>75.86</v>
      </c>
      <c r="Q4142" s="1">
        <v>7</v>
      </c>
      <c r="R4142" s="1">
        <v>22</v>
      </c>
      <c r="S4142" s="6">
        <v>826.55748000000006</v>
      </c>
      <c r="T4142" s="6">
        <v>826.55748000000006</v>
      </c>
      <c r="W4142" s="1"/>
      <c r="X4142" s="1"/>
      <c r="Y4142" s="1"/>
      <c r="AC4142" s="1"/>
      <c r="AF4142" s="1"/>
      <c r="AG4142" s="1"/>
    </row>
    <row r="4143" spans="1:33" hidden="1" x14ac:dyDescent="0.25">
      <c r="A4143" s="1">
        <v>16</v>
      </c>
      <c r="B4143" s="1">
        <v>2016</v>
      </c>
      <c r="C4143" s="1">
        <v>353810516</v>
      </c>
      <c r="D4143" s="44" t="s">
        <v>477</v>
      </c>
      <c r="E4143" s="20">
        <v>6.5839000000000002E-3</v>
      </c>
      <c r="F4143" s="20">
        <v>6.5839000000000002E-3</v>
      </c>
      <c r="G4143" s="20">
        <v>0</v>
      </c>
      <c r="H4143" s="20">
        <v>0</v>
      </c>
      <c r="I4143" s="20">
        <v>0</v>
      </c>
      <c r="J4143" s="20">
        <v>0</v>
      </c>
      <c r="K4143" s="20">
        <v>6.5839000000000002E-3</v>
      </c>
      <c r="L4143" s="20">
        <v>0</v>
      </c>
      <c r="M4143" s="20">
        <v>0</v>
      </c>
      <c r="N4143" s="1">
        <v>0</v>
      </c>
      <c r="O4143" s="5">
        <v>100</v>
      </c>
      <c r="P4143" s="5">
        <v>0</v>
      </c>
      <c r="Q4143" s="1">
        <v>2</v>
      </c>
      <c r="R4143" s="1">
        <v>0</v>
      </c>
      <c r="S4143" s="6"/>
      <c r="T4143" s="6"/>
      <c r="W4143" s="1"/>
      <c r="X4143" s="1"/>
      <c r="Y4143" s="1"/>
      <c r="AC4143" s="1"/>
      <c r="AF4143" s="1"/>
      <c r="AG4143" s="1"/>
    </row>
    <row r="4144" spans="1:33" hidden="1" x14ac:dyDescent="0.25">
      <c r="A4144" s="1">
        <v>5</v>
      </c>
      <c r="B4144" s="1">
        <v>2016</v>
      </c>
      <c r="C4144" s="1">
        <v>35382045</v>
      </c>
      <c r="D4144" s="44" t="s">
        <v>478</v>
      </c>
      <c r="E4144" s="20">
        <v>6.8397200000000019E-2</v>
      </c>
      <c r="F4144" s="20">
        <v>5.8429900000000014E-2</v>
      </c>
      <c r="G4144" s="20">
        <v>9.9673000000000019E-3</v>
      </c>
      <c r="H4144" s="20">
        <v>0</v>
      </c>
      <c r="I4144" s="20">
        <v>2.1511400000000003E-2</v>
      </c>
      <c r="J4144" s="20">
        <v>2.0370000000000002E-4</v>
      </c>
      <c r="K4144" s="20">
        <v>2.8859500000000007E-2</v>
      </c>
      <c r="L4144" s="20">
        <v>1.7822600000000011E-2</v>
      </c>
      <c r="M4144" s="20">
        <v>2.0472549999999999E-2</v>
      </c>
      <c r="N4144" s="1">
        <v>25</v>
      </c>
      <c r="O4144" s="5">
        <v>37.270000000000003</v>
      </c>
      <c r="P4144" s="5">
        <v>62.73</v>
      </c>
      <c r="Q4144" s="1">
        <v>41</v>
      </c>
      <c r="R4144" s="1">
        <v>69</v>
      </c>
      <c r="S4144" s="6">
        <v>332.97772179999998</v>
      </c>
      <c r="T4144" s="6">
        <v>332.97772179999998</v>
      </c>
      <c r="W4144" s="1"/>
      <c r="X4144" s="1"/>
      <c r="Y4144" s="1"/>
      <c r="AC4144" s="1"/>
      <c r="AF4144" s="1"/>
      <c r="AG4144" s="1"/>
    </row>
    <row r="4145" spans="1:33" hidden="1" x14ac:dyDescent="0.25">
      <c r="A4145" s="1">
        <v>21</v>
      </c>
      <c r="B4145" s="1">
        <v>2016</v>
      </c>
      <c r="C4145" s="1">
        <v>353830321</v>
      </c>
      <c r="D4145" s="44" t="s">
        <v>479</v>
      </c>
      <c r="E4145" s="20">
        <v>8.1063999999999997E-3</v>
      </c>
      <c r="F4145" s="20">
        <v>0</v>
      </c>
      <c r="G4145" s="20">
        <v>8.1063999999999997E-3</v>
      </c>
      <c r="H4145" s="20">
        <v>0</v>
      </c>
      <c r="I4145" s="20">
        <v>5.6898000000000001E-3</v>
      </c>
      <c r="J4145" s="20">
        <v>0</v>
      </c>
      <c r="K4145" s="20">
        <v>0</v>
      </c>
      <c r="L4145" s="20">
        <v>2.4166000000000001E-3</v>
      </c>
      <c r="M4145" s="20">
        <v>7.0910078125000012E-3</v>
      </c>
      <c r="N4145" s="1">
        <v>1</v>
      </c>
      <c r="O4145" s="5">
        <v>0</v>
      </c>
      <c r="P4145" s="5">
        <v>100</v>
      </c>
      <c r="Q4145" s="1">
        <v>0</v>
      </c>
      <c r="R4145" s="1">
        <v>3</v>
      </c>
      <c r="S4145" s="6">
        <v>139.31476090000001</v>
      </c>
      <c r="T4145" s="6">
        <v>139.31476090000001</v>
      </c>
      <c r="W4145" s="1"/>
      <c r="X4145" s="1"/>
      <c r="Y4145" s="1"/>
      <c r="AC4145" s="1"/>
      <c r="AF4145" s="1"/>
      <c r="AG4145" s="1"/>
    </row>
    <row r="4146" spans="1:33" hidden="1" x14ac:dyDescent="0.25">
      <c r="A4146" s="1">
        <v>22</v>
      </c>
      <c r="B4146" s="1">
        <v>2016</v>
      </c>
      <c r="C4146" s="1">
        <v>353830322</v>
      </c>
      <c r="D4146" s="44" t="s">
        <v>479</v>
      </c>
      <c r="E4146" s="20">
        <v>3.4700000000000003E-5</v>
      </c>
      <c r="F4146" s="20">
        <v>0</v>
      </c>
      <c r="G4146" s="20">
        <v>3.4700000000000003E-5</v>
      </c>
      <c r="H4146" s="20">
        <v>0</v>
      </c>
      <c r="I4146" s="20">
        <v>0</v>
      </c>
      <c r="J4146" s="20">
        <v>0</v>
      </c>
      <c r="K4146" s="20">
        <v>3.4700000000000003E-5</v>
      </c>
      <c r="L4146" s="20">
        <v>0</v>
      </c>
      <c r="M4146" s="20">
        <v>0</v>
      </c>
      <c r="N4146" s="1">
        <v>0</v>
      </c>
      <c r="O4146" s="5">
        <v>0</v>
      </c>
      <c r="P4146" s="5">
        <v>100</v>
      </c>
      <c r="Q4146" s="1">
        <v>0</v>
      </c>
      <c r="R4146" s="1">
        <v>1</v>
      </c>
      <c r="S4146" s="6"/>
      <c r="T4146" s="6"/>
      <c r="W4146" s="1"/>
      <c r="X4146" s="1"/>
      <c r="Y4146" s="1"/>
      <c r="AC4146" s="1"/>
      <c r="AF4146" s="1"/>
      <c r="AG4146" s="1"/>
    </row>
    <row r="4147" spans="1:33" hidden="1" x14ac:dyDescent="0.25">
      <c r="A4147" s="1">
        <v>2</v>
      </c>
      <c r="B4147" s="1">
        <v>2016</v>
      </c>
      <c r="C4147" s="1">
        <v>35385012</v>
      </c>
      <c r="D4147" s="44" t="s">
        <v>480</v>
      </c>
      <c r="E4147" s="20">
        <v>0.14897350000000001</v>
      </c>
      <c r="F4147" s="20">
        <v>0.14133290000000001</v>
      </c>
      <c r="G4147" s="20">
        <v>7.6406000000000009E-3</v>
      </c>
      <c r="H4147" s="20">
        <v>0</v>
      </c>
      <c r="I4147" s="20">
        <v>0.11444449999999998</v>
      </c>
      <c r="J4147" s="20">
        <v>2.8944399999999999E-2</v>
      </c>
      <c r="K4147" s="20">
        <v>4.7222000000000002E-3</v>
      </c>
      <c r="L4147" s="20">
        <v>8.6240000000000004E-4</v>
      </c>
      <c r="M4147" s="20">
        <v>3.9315194236111115E-2</v>
      </c>
      <c r="N4147" s="1">
        <v>18</v>
      </c>
      <c r="O4147" s="5">
        <v>80</v>
      </c>
      <c r="P4147" s="5">
        <v>20</v>
      </c>
      <c r="Q4147" s="1">
        <v>12</v>
      </c>
      <c r="R4147" s="1">
        <v>3</v>
      </c>
      <c r="S4147" s="6">
        <v>539.96328000000005</v>
      </c>
      <c r="T4147" s="6">
        <v>0</v>
      </c>
      <c r="W4147" s="1"/>
      <c r="X4147" s="1"/>
      <c r="Y4147" s="1"/>
      <c r="AC4147" s="1"/>
      <c r="AF4147" s="1"/>
      <c r="AG4147" s="1"/>
    </row>
    <row r="4148" spans="1:33" hidden="1" x14ac:dyDescent="0.25">
      <c r="A4148" s="1">
        <v>5</v>
      </c>
      <c r="B4148" s="1">
        <v>2016</v>
      </c>
      <c r="C4148" s="1">
        <v>35386005</v>
      </c>
      <c r="D4148" s="44" t="s">
        <v>481</v>
      </c>
      <c r="E4148" s="20">
        <v>0.17761370000000001</v>
      </c>
      <c r="F4148" s="20">
        <v>0.16964570000000001</v>
      </c>
      <c r="G4148" s="20">
        <v>7.9679999999999994E-3</v>
      </c>
      <c r="H4148" s="20">
        <v>0</v>
      </c>
      <c r="I4148" s="20">
        <v>0.1027778</v>
      </c>
      <c r="J4148" s="20">
        <v>1.7429500000000001E-2</v>
      </c>
      <c r="K4148" s="20">
        <v>2.3222299999999998E-2</v>
      </c>
      <c r="L4148" s="20">
        <v>3.4184100000000009E-2</v>
      </c>
      <c r="M4148" s="20">
        <v>5.2349995670138885E-2</v>
      </c>
      <c r="N4148" s="1">
        <v>45</v>
      </c>
      <c r="O4148" s="5">
        <v>36.43</v>
      </c>
      <c r="P4148" s="5">
        <v>63.57</v>
      </c>
      <c r="Q4148" s="1">
        <v>51</v>
      </c>
      <c r="R4148" s="1">
        <v>89</v>
      </c>
      <c r="S4148" s="6">
        <v>665.66555519999997</v>
      </c>
      <c r="T4148" s="6">
        <v>665.66555519999997</v>
      </c>
      <c r="W4148" s="1"/>
      <c r="X4148" s="1"/>
      <c r="Y4148" s="1"/>
      <c r="AC4148" s="1"/>
      <c r="AF4148" s="1"/>
      <c r="AG4148" s="1"/>
    </row>
    <row r="4149" spans="1:33" hidden="1" x14ac:dyDescent="0.25">
      <c r="A4149" s="1">
        <v>5</v>
      </c>
      <c r="B4149" s="1">
        <v>2016</v>
      </c>
      <c r="C4149" s="1">
        <v>35387095</v>
      </c>
      <c r="D4149" s="44" t="s">
        <v>482</v>
      </c>
      <c r="E4149" s="20">
        <v>4.0047473</v>
      </c>
      <c r="F4149" s="20">
        <v>3.8959142</v>
      </c>
      <c r="G4149" s="20">
        <v>0.10883310000000003</v>
      </c>
      <c r="H4149" s="20">
        <v>0</v>
      </c>
      <c r="I4149" s="20">
        <v>2.8613656000000005</v>
      </c>
      <c r="J4149" s="20">
        <v>0.88053940000000019</v>
      </c>
      <c r="K4149" s="20">
        <v>0.13225919999999999</v>
      </c>
      <c r="L4149" s="20">
        <v>0.13058309999999995</v>
      </c>
      <c r="M4149" s="20">
        <v>1.325563587962963</v>
      </c>
      <c r="N4149" s="1">
        <v>60</v>
      </c>
      <c r="O4149" s="5">
        <v>36.43</v>
      </c>
      <c r="P4149" s="5">
        <v>63.57</v>
      </c>
      <c r="Q4149" s="1">
        <v>94</v>
      </c>
      <c r="R4149" s="1">
        <v>164</v>
      </c>
      <c r="S4149" s="6">
        <v>20841.3</v>
      </c>
      <c r="T4149" s="6">
        <v>20841.3</v>
      </c>
      <c r="W4149" s="1"/>
      <c r="X4149" s="1"/>
      <c r="Y4149" s="1"/>
      <c r="AC4149" s="1"/>
      <c r="AF4149" s="1"/>
      <c r="AG4149" s="1"/>
    </row>
    <row r="4150" spans="1:33" hidden="1" x14ac:dyDescent="0.25">
      <c r="A4150" s="1">
        <v>10</v>
      </c>
      <c r="B4150" s="1">
        <v>2016</v>
      </c>
      <c r="C4150" s="1">
        <v>353870910</v>
      </c>
      <c r="D4150" s="44" t="s">
        <v>482</v>
      </c>
      <c r="E4150" s="20">
        <v>3.2388E-3</v>
      </c>
      <c r="F4150" s="20">
        <v>3.2388E-3</v>
      </c>
      <c r="G4150" s="20">
        <v>0</v>
      </c>
      <c r="H4150" s="20">
        <v>0</v>
      </c>
      <c r="I4150" s="20">
        <v>0</v>
      </c>
      <c r="J4150" s="20">
        <v>0</v>
      </c>
      <c r="K4150" s="20">
        <v>8.0829999999999986E-4</v>
      </c>
      <c r="L4150" s="20">
        <v>2.4304999999999999E-3</v>
      </c>
      <c r="M4150" s="20">
        <v>0</v>
      </c>
      <c r="N4150" s="1">
        <v>7</v>
      </c>
      <c r="O4150" s="5">
        <v>100</v>
      </c>
      <c r="P4150" s="5">
        <v>0</v>
      </c>
      <c r="Q4150" s="1">
        <v>6</v>
      </c>
      <c r="R4150" s="1">
        <v>0</v>
      </c>
      <c r="S4150" s="6"/>
      <c r="T4150" s="6"/>
      <c r="W4150" s="1"/>
      <c r="X4150" s="1"/>
      <c r="Y4150" s="1"/>
      <c r="AC4150" s="1"/>
      <c r="AF4150" s="1"/>
      <c r="AG4150" s="1"/>
    </row>
    <row r="4151" spans="1:33" hidden="1" x14ac:dyDescent="0.25">
      <c r="A4151" s="1">
        <v>14</v>
      </c>
      <c r="B4151" s="1">
        <v>2016</v>
      </c>
      <c r="C4151" s="1">
        <v>353880814</v>
      </c>
      <c r="D4151" s="44" t="s">
        <v>483</v>
      </c>
      <c r="E4151" s="20">
        <v>6.0983099999999998E-2</v>
      </c>
      <c r="F4151" s="20">
        <v>5.7847299999999997E-2</v>
      </c>
      <c r="G4151" s="20">
        <v>3.1358000000000002E-3</v>
      </c>
      <c r="H4151" s="20">
        <v>0.16</v>
      </c>
      <c r="I4151" s="20">
        <v>0</v>
      </c>
      <c r="J4151" s="20">
        <v>4.1199999999999999E-4</v>
      </c>
      <c r="K4151" s="20">
        <v>5.8151299999999996E-2</v>
      </c>
      <c r="L4151" s="20">
        <v>2.4197999999999997E-3</v>
      </c>
      <c r="M4151" s="20">
        <v>7.9168805481481488E-2</v>
      </c>
      <c r="N4151" s="1">
        <v>9</v>
      </c>
      <c r="O4151" s="5">
        <v>60.53</v>
      </c>
      <c r="P4151" s="5">
        <v>39.47</v>
      </c>
      <c r="Q4151" s="1">
        <v>23</v>
      </c>
      <c r="R4151" s="1">
        <v>15</v>
      </c>
      <c r="S4151" s="6">
        <v>1371.447124</v>
      </c>
      <c r="T4151" s="6">
        <v>1302.8747679999999</v>
      </c>
      <c r="W4151" s="1"/>
      <c r="X4151" s="1"/>
      <c r="Y4151" s="1"/>
      <c r="AC4151" s="1"/>
      <c r="AF4151" s="1"/>
      <c r="AG4151" s="1"/>
    </row>
    <row r="4152" spans="1:33" hidden="1" x14ac:dyDescent="0.25">
      <c r="A4152" s="1">
        <v>16</v>
      </c>
      <c r="B4152" s="1">
        <v>2016</v>
      </c>
      <c r="C4152" s="1">
        <v>353890716</v>
      </c>
      <c r="D4152" s="44" t="s">
        <v>484</v>
      </c>
      <c r="E4152" s="20">
        <v>0.26845260000000004</v>
      </c>
      <c r="F4152" s="20">
        <v>0.25747920000000002</v>
      </c>
      <c r="G4152" s="20">
        <v>1.0973400000000003E-2</v>
      </c>
      <c r="H4152" s="20">
        <v>0</v>
      </c>
      <c r="I4152" s="20">
        <v>2.5000000000000001E-3</v>
      </c>
      <c r="J4152" s="20">
        <v>0</v>
      </c>
      <c r="K4152" s="20">
        <v>0.25790279999999999</v>
      </c>
      <c r="L4152" s="20">
        <v>8.0498000000000028E-3</v>
      </c>
      <c r="M4152" s="20">
        <v>6.8662700648148167E-2</v>
      </c>
      <c r="N4152" s="1">
        <v>2</v>
      </c>
      <c r="O4152" s="5">
        <v>41.67</v>
      </c>
      <c r="P4152" s="5">
        <v>58.33</v>
      </c>
      <c r="Q4152" s="1">
        <v>10</v>
      </c>
      <c r="R4152" s="1">
        <v>14</v>
      </c>
      <c r="S4152" s="6">
        <v>1056.92364</v>
      </c>
      <c r="T4152" s="6">
        <v>422.76945599999999</v>
      </c>
      <c r="W4152" s="1"/>
      <c r="X4152" s="1"/>
      <c r="Y4152" s="1"/>
      <c r="AC4152" s="1"/>
      <c r="AF4152" s="1"/>
      <c r="AG4152" s="1"/>
    </row>
    <row r="4153" spans="1:33" hidden="1" x14ac:dyDescent="0.25">
      <c r="A4153" s="1">
        <v>20</v>
      </c>
      <c r="B4153" s="1">
        <v>2016</v>
      </c>
      <c r="C4153" s="1">
        <v>353890720</v>
      </c>
      <c r="D4153" s="44" t="s">
        <v>484</v>
      </c>
      <c r="E4153" s="20">
        <v>0</v>
      </c>
      <c r="F4153" s="20">
        <v>0</v>
      </c>
      <c r="G4153" s="20">
        <v>0</v>
      </c>
      <c r="H4153" s="20">
        <v>0</v>
      </c>
      <c r="I4153" s="20">
        <v>0</v>
      </c>
      <c r="J4153" s="20">
        <v>0</v>
      </c>
      <c r="K4153" s="20">
        <v>0</v>
      </c>
      <c r="L4153" s="20">
        <v>0</v>
      </c>
      <c r="M4153" s="20">
        <v>0</v>
      </c>
      <c r="N4153" s="1">
        <v>0</v>
      </c>
      <c r="O4153" s="5">
        <v>0</v>
      </c>
      <c r="P4153" s="5">
        <v>0</v>
      </c>
      <c r="Q4153" s="1">
        <v>0</v>
      </c>
      <c r="R4153" s="1">
        <v>0</v>
      </c>
      <c r="S4153" s="6"/>
      <c r="T4153" s="6"/>
      <c r="W4153" s="1"/>
      <c r="X4153" s="1"/>
      <c r="Y4153" s="1"/>
      <c r="AC4153" s="1"/>
      <c r="AF4153" s="1"/>
      <c r="AG4153" s="1"/>
    </row>
    <row r="4154" spans="1:33" hidden="1" x14ac:dyDescent="0.25">
      <c r="A4154" s="1">
        <v>15</v>
      </c>
      <c r="B4154" s="1">
        <v>2016</v>
      </c>
      <c r="C4154" s="1">
        <v>353900415</v>
      </c>
      <c r="D4154" s="44" t="s">
        <v>485</v>
      </c>
      <c r="E4154" s="20">
        <v>0.48273509999999997</v>
      </c>
      <c r="F4154" s="20">
        <v>0.31482479999999996</v>
      </c>
      <c r="G4154" s="20">
        <v>0.16791030000000001</v>
      </c>
      <c r="H4154" s="20">
        <v>0</v>
      </c>
      <c r="I4154" s="20">
        <v>2.9166999999999999E-3</v>
      </c>
      <c r="J4154" s="20">
        <v>0.10993549999999999</v>
      </c>
      <c r="K4154" s="20">
        <v>0.34413049999999995</v>
      </c>
      <c r="L4154" s="20">
        <v>2.5752399999999998E-2</v>
      </c>
      <c r="M4154" s="20">
        <v>3.2602575833333335E-2</v>
      </c>
      <c r="N4154" s="1">
        <v>3</v>
      </c>
      <c r="O4154" s="5">
        <v>38.64</v>
      </c>
      <c r="P4154" s="5">
        <v>61.36</v>
      </c>
      <c r="Q4154" s="1">
        <v>34</v>
      </c>
      <c r="R4154" s="1">
        <v>54</v>
      </c>
      <c r="S4154" s="6">
        <v>545.94000000000005</v>
      </c>
      <c r="T4154" s="6">
        <v>545.94000000000005</v>
      </c>
      <c r="W4154" s="1"/>
      <c r="X4154" s="1"/>
      <c r="Y4154" s="1"/>
      <c r="AC4154" s="1"/>
      <c r="AF4154" s="1"/>
      <c r="AG4154" s="1"/>
    </row>
    <row r="4155" spans="1:33" hidden="1" x14ac:dyDescent="0.25">
      <c r="A4155" s="1">
        <v>6</v>
      </c>
      <c r="B4155" s="1">
        <v>2016</v>
      </c>
      <c r="C4155" s="1">
        <v>35391036</v>
      </c>
      <c r="D4155" s="44" t="s">
        <v>486</v>
      </c>
      <c r="E4155" s="20">
        <v>6.80785E-2</v>
      </c>
      <c r="F4155" s="20">
        <v>1.5705800000000002E-2</v>
      </c>
      <c r="G4155" s="20">
        <v>5.2372700000000001E-2</v>
      </c>
      <c r="H4155" s="20">
        <v>0</v>
      </c>
      <c r="I4155" s="20">
        <v>6.4006900000000005E-2</v>
      </c>
      <c r="J4155" s="20">
        <v>3.4606999999999997E-3</v>
      </c>
      <c r="K4155" s="20">
        <v>0</v>
      </c>
      <c r="L4155" s="20">
        <v>6.1089999999999994E-4</v>
      </c>
      <c r="M4155" s="20">
        <v>4.3832994842592593E-2</v>
      </c>
      <c r="N4155" s="1">
        <v>2</v>
      </c>
      <c r="O4155" s="5">
        <v>22.22</v>
      </c>
      <c r="P4155" s="5">
        <v>77.78</v>
      </c>
      <c r="Q4155" s="1">
        <v>4</v>
      </c>
      <c r="R4155" s="1">
        <v>14</v>
      </c>
      <c r="S4155" s="6">
        <v>436.45671859999999</v>
      </c>
      <c r="T4155" s="6">
        <v>200.7700906</v>
      </c>
      <c r="W4155" s="1"/>
      <c r="X4155" s="1"/>
      <c r="Y4155" s="1"/>
      <c r="AC4155" s="1"/>
      <c r="AF4155" s="1"/>
      <c r="AG4155" s="1"/>
    </row>
    <row r="4156" spans="1:33" hidden="1" x14ac:dyDescent="0.25">
      <c r="A4156" s="1">
        <v>10</v>
      </c>
      <c r="B4156" s="1">
        <v>2016</v>
      </c>
      <c r="C4156" s="1">
        <v>353910310</v>
      </c>
      <c r="D4156" s="44" t="s">
        <v>486</v>
      </c>
      <c r="E4156" s="20">
        <v>0</v>
      </c>
      <c r="F4156" s="20">
        <v>0</v>
      </c>
      <c r="G4156" s="20">
        <v>0</v>
      </c>
      <c r="H4156" s="20">
        <v>0</v>
      </c>
      <c r="I4156" s="20">
        <v>0</v>
      </c>
      <c r="J4156" s="20">
        <v>0</v>
      </c>
      <c r="K4156" s="20">
        <v>0</v>
      </c>
      <c r="L4156" s="20">
        <v>0</v>
      </c>
      <c r="M4156" s="20">
        <v>0</v>
      </c>
      <c r="N4156" s="1">
        <v>0</v>
      </c>
      <c r="O4156" s="5">
        <v>0</v>
      </c>
      <c r="P4156" s="5">
        <v>0</v>
      </c>
      <c r="Q4156" s="1">
        <v>0</v>
      </c>
      <c r="R4156" s="1">
        <v>0</v>
      </c>
      <c r="S4156" s="6"/>
      <c r="T4156" s="6"/>
      <c r="W4156" s="1"/>
      <c r="X4156" s="1"/>
      <c r="Y4156" s="1"/>
      <c r="AC4156" s="1"/>
      <c r="AF4156" s="1"/>
      <c r="AG4156" s="1"/>
    </row>
    <row r="4157" spans="1:33" hidden="1" x14ac:dyDescent="0.25">
      <c r="A4157" s="1">
        <v>22</v>
      </c>
      <c r="B4157" s="1">
        <v>2016</v>
      </c>
      <c r="C4157" s="1">
        <v>353920222</v>
      </c>
      <c r="D4157" s="44" t="s">
        <v>487</v>
      </c>
      <c r="E4157" s="20">
        <v>8.951439999999998E-2</v>
      </c>
      <c r="F4157" s="20">
        <v>1.9950000000000002E-3</v>
      </c>
      <c r="G4157" s="20">
        <v>8.7519399999999983E-2</v>
      </c>
      <c r="H4157" s="20">
        <v>0</v>
      </c>
      <c r="I4157" s="20">
        <v>7.0861099999999996E-2</v>
      </c>
      <c r="J4157" s="20">
        <v>1.6163899999999998E-2</v>
      </c>
      <c r="K4157" s="20">
        <v>1.1666000000000001E-3</v>
      </c>
      <c r="L4157" s="20">
        <v>1.3227999999999998E-3</v>
      </c>
      <c r="M4157" s="20">
        <v>7.639060102430556E-2</v>
      </c>
      <c r="N4157" s="1">
        <v>0</v>
      </c>
      <c r="O4157" s="5">
        <v>12.5</v>
      </c>
      <c r="P4157" s="5">
        <v>87.5</v>
      </c>
      <c r="Q4157" s="1">
        <v>4</v>
      </c>
      <c r="R4157" s="1">
        <v>28</v>
      </c>
      <c r="S4157" s="6">
        <v>1260.5697620000001</v>
      </c>
      <c r="T4157" s="6">
        <v>1260.5697620000001</v>
      </c>
      <c r="W4157" s="1"/>
      <c r="X4157" s="1"/>
      <c r="Y4157" s="1"/>
      <c r="AC4157" s="1"/>
      <c r="AF4157" s="1"/>
      <c r="AG4157" s="1"/>
    </row>
    <row r="4158" spans="1:33" hidden="1" x14ac:dyDescent="0.25">
      <c r="A4158" s="1">
        <v>9</v>
      </c>
      <c r="B4158" s="1">
        <v>2016</v>
      </c>
      <c r="C4158" s="1">
        <v>35393019</v>
      </c>
      <c r="D4158" s="44" t="s">
        <v>488</v>
      </c>
      <c r="E4158" s="20">
        <v>1.7858831000000011</v>
      </c>
      <c r="F4158" s="20">
        <v>1.708579900000001</v>
      </c>
      <c r="G4158" s="20">
        <v>7.7303199999999975E-2</v>
      </c>
      <c r="H4158" s="20">
        <v>0.28000000000000003</v>
      </c>
      <c r="I4158" s="20">
        <v>0.49996299999999994</v>
      </c>
      <c r="J4158" s="20">
        <v>0.5288463000000001</v>
      </c>
      <c r="K4158" s="20">
        <v>0.74651830000000008</v>
      </c>
      <c r="L4158" s="20">
        <v>1.0555499999999997E-2</v>
      </c>
      <c r="M4158" s="20">
        <v>0.20181537194907406</v>
      </c>
      <c r="N4158" s="1">
        <v>42</v>
      </c>
      <c r="O4158" s="5">
        <v>70</v>
      </c>
      <c r="P4158" s="5">
        <v>30</v>
      </c>
      <c r="Q4158" s="1">
        <v>119</v>
      </c>
      <c r="R4158" s="1">
        <v>51</v>
      </c>
      <c r="S4158" s="6">
        <v>3712.77</v>
      </c>
      <c r="T4158" s="6">
        <v>3712.77</v>
      </c>
      <c r="W4158" s="1"/>
      <c r="X4158" s="1"/>
      <c r="Y4158" s="1"/>
      <c r="AC4158" s="1"/>
      <c r="AF4158" s="1"/>
      <c r="AG4158" s="1"/>
    </row>
    <row r="4159" spans="1:33" hidden="1" x14ac:dyDescent="0.25">
      <c r="A4159" s="1">
        <v>16</v>
      </c>
      <c r="B4159" s="1">
        <v>2016</v>
      </c>
      <c r="C4159" s="1">
        <v>353940016</v>
      </c>
      <c r="D4159" s="44" t="s">
        <v>489</v>
      </c>
      <c r="E4159" s="20">
        <v>5.9959600000000002E-2</v>
      </c>
      <c r="F4159" s="20">
        <v>3.5384899999999997E-2</v>
      </c>
      <c r="G4159" s="20">
        <v>2.4574700000000001E-2</v>
      </c>
      <c r="H4159" s="20">
        <v>0</v>
      </c>
      <c r="I4159" s="20">
        <v>2.3491399999999999E-2</v>
      </c>
      <c r="J4159" s="20">
        <v>0</v>
      </c>
      <c r="K4159" s="20">
        <v>3.4431999999999997E-2</v>
      </c>
      <c r="L4159" s="20">
        <v>2.0362000000000002E-3</v>
      </c>
      <c r="M4159" s="20">
        <v>3.321575424537037E-2</v>
      </c>
      <c r="N4159" s="1">
        <v>0</v>
      </c>
      <c r="O4159" s="5">
        <v>42.31</v>
      </c>
      <c r="P4159" s="5">
        <v>57.69</v>
      </c>
      <c r="Q4159" s="1">
        <v>11</v>
      </c>
      <c r="R4159" s="1">
        <v>15</v>
      </c>
      <c r="S4159" s="6">
        <v>555.32830320000005</v>
      </c>
      <c r="T4159" s="6">
        <v>555.32830320000005</v>
      </c>
      <c r="W4159" s="1"/>
      <c r="X4159" s="1"/>
      <c r="Y4159" s="1"/>
      <c r="AC4159" s="1"/>
      <c r="AF4159" s="1"/>
      <c r="AG4159" s="1"/>
    </row>
    <row r="4160" spans="1:33" hidden="1" x14ac:dyDescent="0.25">
      <c r="A4160" s="1">
        <v>17</v>
      </c>
      <c r="B4160" s="1">
        <v>2016</v>
      </c>
      <c r="C4160" s="1">
        <v>353940017</v>
      </c>
      <c r="D4160" s="44" t="s">
        <v>489</v>
      </c>
      <c r="E4160" s="20">
        <v>1.4378E-2</v>
      </c>
      <c r="F4160" s="20">
        <v>1.21227E-2</v>
      </c>
      <c r="G4160" s="20">
        <v>2.2553E-3</v>
      </c>
      <c r="H4160" s="20">
        <v>0</v>
      </c>
      <c r="I4160" s="20">
        <v>4.5140000000000002E-4</v>
      </c>
      <c r="J4160" s="20">
        <v>0</v>
      </c>
      <c r="K4160" s="20">
        <v>1.0298600000000002E-2</v>
      </c>
      <c r="L4160" s="20">
        <v>3.6280000000000001E-3</v>
      </c>
      <c r="M4160" s="20">
        <v>0</v>
      </c>
      <c r="N4160" s="1">
        <v>0</v>
      </c>
      <c r="O4160" s="5">
        <v>55.56</v>
      </c>
      <c r="P4160" s="5">
        <v>44.44</v>
      </c>
      <c r="Q4160" s="1">
        <v>5</v>
      </c>
      <c r="R4160" s="1">
        <v>4</v>
      </c>
      <c r="S4160" s="6"/>
      <c r="T4160" s="6"/>
      <c r="W4160" s="1"/>
      <c r="X4160" s="1"/>
      <c r="Y4160" s="1"/>
      <c r="AC4160" s="1"/>
      <c r="AF4160" s="1"/>
      <c r="AG4160" s="1"/>
    </row>
    <row r="4161" spans="1:33" hidden="1" x14ac:dyDescent="0.25">
      <c r="A4161" s="1">
        <v>9</v>
      </c>
      <c r="B4161" s="1">
        <v>2016</v>
      </c>
      <c r="C4161" s="1">
        <v>35395099</v>
      </c>
      <c r="D4161" s="44" t="s">
        <v>490</v>
      </c>
      <c r="E4161" s="20">
        <v>0.45023209999999991</v>
      </c>
      <c r="F4161" s="20">
        <v>0.31398829999999989</v>
      </c>
      <c r="G4161" s="20">
        <v>0.1362438</v>
      </c>
      <c r="H4161" s="20">
        <v>0.09</v>
      </c>
      <c r="I4161" s="20">
        <v>0.10972209999999998</v>
      </c>
      <c r="J4161" s="20">
        <v>0.25626589999999999</v>
      </c>
      <c r="K4161" s="20">
        <v>5.8461500000000007E-2</v>
      </c>
      <c r="L4161" s="20">
        <v>2.5782600000000003E-2</v>
      </c>
      <c r="M4161" s="20">
        <v>0.11251491427662039</v>
      </c>
      <c r="N4161" s="1">
        <v>9</v>
      </c>
      <c r="O4161" s="5">
        <v>53.7</v>
      </c>
      <c r="P4161" s="5">
        <v>46.3</v>
      </c>
      <c r="Q4161" s="1">
        <v>29</v>
      </c>
      <c r="R4161" s="1">
        <v>25</v>
      </c>
      <c r="S4161" s="6">
        <v>2001.78</v>
      </c>
      <c r="T4161" s="6">
        <v>193.371948</v>
      </c>
      <c r="W4161" s="1"/>
      <c r="X4161" s="1"/>
      <c r="Y4161" s="1"/>
      <c r="AC4161" s="1"/>
      <c r="AF4161" s="1"/>
      <c r="AG4161" s="1"/>
    </row>
    <row r="4162" spans="1:33" hidden="1" x14ac:dyDescent="0.25">
      <c r="A4162" s="1">
        <v>12</v>
      </c>
      <c r="B4162" s="1">
        <v>2016</v>
      </c>
      <c r="C4162" s="1">
        <v>353950912</v>
      </c>
      <c r="D4162" s="44" t="s">
        <v>490</v>
      </c>
      <c r="E4162" s="20">
        <v>0.19104559999999995</v>
      </c>
      <c r="F4162" s="20">
        <v>0.18988819999999995</v>
      </c>
      <c r="G4162" s="20">
        <v>1.1574000000000001E-3</v>
      </c>
      <c r="H4162" s="20">
        <v>0</v>
      </c>
      <c r="I4162" s="20">
        <v>0</v>
      </c>
      <c r="J4162" s="20">
        <v>0.15625</v>
      </c>
      <c r="K4162" s="20">
        <v>3.3360400000000005E-2</v>
      </c>
      <c r="L4162" s="20">
        <v>1.4352E-3</v>
      </c>
      <c r="M4162" s="20">
        <v>0</v>
      </c>
      <c r="N4162" s="1">
        <v>1</v>
      </c>
      <c r="O4162" s="5">
        <v>90</v>
      </c>
      <c r="P4162" s="5">
        <v>10</v>
      </c>
      <c r="Q4162" s="1">
        <v>9</v>
      </c>
      <c r="R4162" s="1">
        <v>1</v>
      </c>
      <c r="S4162" s="6"/>
      <c r="T4162" s="6"/>
      <c r="W4162" s="1"/>
      <c r="X4162" s="1"/>
      <c r="Y4162" s="1"/>
      <c r="AC4162" s="1"/>
      <c r="AF4162" s="1"/>
      <c r="AG4162" s="1"/>
    </row>
    <row r="4163" spans="1:33" hidden="1" x14ac:dyDescent="0.25">
      <c r="A4163" s="1">
        <v>19</v>
      </c>
      <c r="B4163" s="1">
        <v>2016</v>
      </c>
      <c r="C4163" s="1">
        <v>353960819</v>
      </c>
      <c r="D4163" s="44" t="s">
        <v>491</v>
      </c>
      <c r="E4163" s="20">
        <v>0.28170459999999997</v>
      </c>
      <c r="F4163" s="20">
        <v>0.25965279999999996</v>
      </c>
      <c r="G4163" s="20">
        <v>2.2051800000000007E-2</v>
      </c>
      <c r="H4163" s="20">
        <v>0</v>
      </c>
      <c r="I4163" s="20">
        <v>1.3958400000000001E-2</v>
      </c>
      <c r="J4163" s="20">
        <v>8.4664299999999998E-2</v>
      </c>
      <c r="K4163" s="20">
        <v>0.15172450000000001</v>
      </c>
      <c r="L4163" s="20">
        <v>3.1357400000000001E-2</v>
      </c>
      <c r="M4163" s="20">
        <v>1.0986368489583334E-2</v>
      </c>
      <c r="N4163" s="1">
        <v>2</v>
      </c>
      <c r="O4163" s="5">
        <v>15.56</v>
      </c>
      <c r="P4163" s="5">
        <v>84.44</v>
      </c>
      <c r="Q4163" s="1">
        <v>7</v>
      </c>
      <c r="R4163" s="1">
        <v>38</v>
      </c>
      <c r="S4163" s="6">
        <v>212.04944420000001</v>
      </c>
      <c r="T4163" s="6">
        <v>212.04944420000001</v>
      </c>
      <c r="W4163" s="1"/>
      <c r="X4163" s="1"/>
      <c r="Y4163" s="1"/>
      <c r="AC4163" s="1"/>
      <c r="AF4163" s="1"/>
      <c r="AG4163" s="1"/>
    </row>
    <row r="4164" spans="1:33" hidden="1" x14ac:dyDescent="0.25">
      <c r="A4164" s="1">
        <v>17</v>
      </c>
      <c r="B4164" s="1">
        <v>2016</v>
      </c>
      <c r="C4164" s="1">
        <v>353970717</v>
      </c>
      <c r="D4164" s="44" t="s">
        <v>492</v>
      </c>
      <c r="E4164" s="20">
        <v>0.17399630000000002</v>
      </c>
      <c r="F4164" s="20">
        <v>0.16539800000000002</v>
      </c>
      <c r="G4164" s="20">
        <v>8.5982999999999997E-3</v>
      </c>
      <c r="H4164" s="20">
        <v>0</v>
      </c>
      <c r="I4164" s="20">
        <v>8.3657000000000002E-3</v>
      </c>
      <c r="J4164" s="20">
        <v>2.2222200000000001E-2</v>
      </c>
      <c r="K4164" s="20">
        <v>0.14317579999999999</v>
      </c>
      <c r="L4164" s="20">
        <v>2.3260000000000002E-4</v>
      </c>
      <c r="M4164" s="20">
        <v>6.8096609374999999E-3</v>
      </c>
      <c r="N4164" s="1">
        <v>4</v>
      </c>
      <c r="O4164" s="5">
        <v>61.54</v>
      </c>
      <c r="P4164" s="5">
        <v>38.46</v>
      </c>
      <c r="Q4164" s="1">
        <v>8</v>
      </c>
      <c r="R4164" s="1">
        <v>5</v>
      </c>
      <c r="S4164" s="6">
        <v>136.61226590000001</v>
      </c>
      <c r="T4164" s="6">
        <v>136.61226590000001</v>
      </c>
      <c r="W4164" s="1"/>
      <c r="X4164" s="1"/>
      <c r="Y4164" s="1"/>
      <c r="AC4164" s="1"/>
      <c r="AF4164" s="1"/>
      <c r="AG4164" s="1"/>
    </row>
    <row r="4165" spans="1:33" hidden="1" x14ac:dyDescent="0.25">
      <c r="A4165" s="1">
        <v>6</v>
      </c>
      <c r="B4165" s="1">
        <v>2016</v>
      </c>
      <c r="C4165" s="1">
        <v>35398066</v>
      </c>
      <c r="D4165" s="44" t="s">
        <v>493</v>
      </c>
      <c r="E4165" s="20">
        <v>1.9071699999999997E-2</v>
      </c>
      <c r="F4165" s="20">
        <v>1.5056599999999998E-2</v>
      </c>
      <c r="G4165" s="20">
        <v>4.0150999999999997E-3</v>
      </c>
      <c r="H4165" s="20">
        <v>0</v>
      </c>
      <c r="I4165" s="20">
        <v>0</v>
      </c>
      <c r="J4165" s="20">
        <v>3.4954000000000001E-3</v>
      </c>
      <c r="K4165" s="20">
        <v>2.8900000000000001E-5</v>
      </c>
      <c r="L4165" s="20">
        <v>1.5547399999999998E-2</v>
      </c>
      <c r="M4165" s="20">
        <v>0.38993783564814816</v>
      </c>
      <c r="N4165" s="1">
        <v>0</v>
      </c>
      <c r="O4165" s="5">
        <v>27.27</v>
      </c>
      <c r="P4165" s="5">
        <v>72.73</v>
      </c>
      <c r="Q4165" s="1">
        <v>3</v>
      </c>
      <c r="R4165" s="1">
        <v>8</v>
      </c>
      <c r="S4165" s="6">
        <v>5814.0884779999997</v>
      </c>
      <c r="T4165" s="6">
        <v>5407.1022849999999</v>
      </c>
      <c r="W4165" s="1"/>
      <c r="X4165" s="1"/>
      <c r="Y4165" s="1"/>
      <c r="AC4165" s="1"/>
      <c r="AF4165" s="1"/>
      <c r="AG4165" s="1"/>
    </row>
    <row r="4166" spans="1:33" hidden="1" x14ac:dyDescent="0.25">
      <c r="A4166" s="1">
        <v>18</v>
      </c>
      <c r="B4166" s="1">
        <v>2016</v>
      </c>
      <c r="C4166" s="1">
        <v>353990518</v>
      </c>
      <c r="D4166" s="44" t="s">
        <v>494</v>
      </c>
      <c r="E4166" s="20">
        <v>4.3411999999999999E-3</v>
      </c>
      <c r="F4166" s="20">
        <v>4.1444000000000003E-3</v>
      </c>
      <c r="G4166" s="20">
        <v>1.9680000000000001E-4</v>
      </c>
      <c r="H4166" s="20">
        <v>0</v>
      </c>
      <c r="I4166" s="20">
        <v>0</v>
      </c>
      <c r="J4166" s="20">
        <v>1.042E-4</v>
      </c>
      <c r="K4166" s="20">
        <v>4.1444000000000003E-3</v>
      </c>
      <c r="L4166" s="20">
        <v>9.2600000000000001E-5</v>
      </c>
      <c r="M4166" s="20">
        <v>0</v>
      </c>
      <c r="N4166" s="1">
        <v>1</v>
      </c>
      <c r="O4166" s="5">
        <v>33.33</v>
      </c>
      <c r="P4166" s="5">
        <v>66.67</v>
      </c>
      <c r="Q4166" s="1">
        <v>2</v>
      </c>
      <c r="R4166" s="1">
        <v>4</v>
      </c>
      <c r="S4166" s="6"/>
      <c r="T4166" s="6"/>
      <c r="W4166" s="1"/>
      <c r="X4166" s="1"/>
      <c r="Y4166" s="1"/>
      <c r="AC4166" s="1"/>
      <c r="AF4166" s="1"/>
      <c r="AG4166" s="1"/>
    </row>
    <row r="4167" spans="1:33" hidden="1" x14ac:dyDescent="0.25">
      <c r="A4167" s="1">
        <v>19</v>
      </c>
      <c r="B4167" s="1">
        <v>2016</v>
      </c>
      <c r="C4167" s="1">
        <v>353990519</v>
      </c>
      <c r="D4167" s="44" t="s">
        <v>494</v>
      </c>
      <c r="E4167" s="20">
        <v>1.6905400000000004E-2</v>
      </c>
      <c r="F4167" s="20">
        <v>0</v>
      </c>
      <c r="G4167" s="20">
        <v>1.6905400000000004E-2</v>
      </c>
      <c r="H4167" s="20">
        <v>0</v>
      </c>
      <c r="I4167" s="20">
        <v>9.1295999999999999E-3</v>
      </c>
      <c r="J4167" s="20">
        <v>7.523199999999999E-3</v>
      </c>
      <c r="K4167" s="20">
        <v>0</v>
      </c>
      <c r="L4167" s="20">
        <v>2.5260000000000001E-4</v>
      </c>
      <c r="M4167" s="20">
        <v>1.3062009375000001E-2</v>
      </c>
      <c r="N4167" s="1">
        <v>0</v>
      </c>
      <c r="O4167" s="5">
        <v>0</v>
      </c>
      <c r="P4167" s="5">
        <v>100</v>
      </c>
      <c r="Q4167" s="1">
        <v>0</v>
      </c>
      <c r="R4167" s="1">
        <v>23</v>
      </c>
      <c r="S4167" s="6">
        <v>278.78992950000003</v>
      </c>
      <c r="T4167" s="6">
        <v>278.78992950000003</v>
      </c>
      <c r="W4167" s="1"/>
      <c r="X4167" s="1"/>
      <c r="Y4167" s="1"/>
      <c r="AC4167" s="1"/>
      <c r="AF4167" s="1"/>
      <c r="AG4167" s="1"/>
    </row>
    <row r="4168" spans="1:33" hidden="1" x14ac:dyDescent="0.25">
      <c r="A4168" s="1">
        <v>20</v>
      </c>
      <c r="B4168" s="1">
        <v>2016</v>
      </c>
      <c r="C4168" s="1">
        <v>354000220</v>
      </c>
      <c r="D4168" s="44" t="s">
        <v>495</v>
      </c>
      <c r="E4168" s="20">
        <v>7.3669000000000009E-3</v>
      </c>
      <c r="F4168" s="20">
        <v>0</v>
      </c>
      <c r="G4168" s="20">
        <v>7.3669000000000009E-3</v>
      </c>
      <c r="H4168" s="20">
        <v>0</v>
      </c>
      <c r="I4168" s="20">
        <v>5.4630000000000008E-3</v>
      </c>
      <c r="J4168" s="20">
        <v>3.704E-4</v>
      </c>
      <c r="K4168" s="20">
        <v>0</v>
      </c>
      <c r="L4168" s="20">
        <v>1.5334999999999999E-3</v>
      </c>
      <c r="M4168" s="20">
        <v>5.881200520833333E-2</v>
      </c>
      <c r="N4168" s="1">
        <v>3</v>
      </c>
      <c r="O4168" s="5">
        <v>0</v>
      </c>
      <c r="P4168" s="5">
        <v>100</v>
      </c>
      <c r="Q4168" s="1">
        <v>0</v>
      </c>
      <c r="R4168" s="1">
        <v>6</v>
      </c>
      <c r="S4168" s="6">
        <v>1027.3851</v>
      </c>
      <c r="T4168" s="6">
        <v>1027.3851</v>
      </c>
      <c r="W4168" s="1"/>
      <c r="X4168" s="1"/>
      <c r="Y4168" s="1"/>
      <c r="AC4168" s="1"/>
      <c r="AF4168" s="1"/>
      <c r="AG4168" s="1"/>
    </row>
    <row r="4169" spans="1:33" hidden="1" x14ac:dyDescent="0.25">
      <c r="A4169" s="1">
        <v>21</v>
      </c>
      <c r="B4169" s="1">
        <v>2016</v>
      </c>
      <c r="C4169" s="1">
        <v>354000221</v>
      </c>
      <c r="D4169" s="44" t="s">
        <v>495</v>
      </c>
      <c r="E4169" s="20">
        <v>3.5811999999999997E-3</v>
      </c>
      <c r="F4169" s="20">
        <v>0</v>
      </c>
      <c r="G4169" s="20">
        <v>3.5811999999999997E-3</v>
      </c>
      <c r="H4169" s="20">
        <v>0</v>
      </c>
      <c r="I4169" s="20">
        <v>0</v>
      </c>
      <c r="J4169" s="20">
        <v>2.8450999999999997E-3</v>
      </c>
      <c r="K4169" s="20">
        <v>1.111E-4</v>
      </c>
      <c r="L4169" s="20">
        <v>6.2500000000000001E-4</v>
      </c>
      <c r="M4169" s="20">
        <v>0</v>
      </c>
      <c r="N4169" s="1">
        <v>0</v>
      </c>
      <c r="O4169" s="5">
        <v>0</v>
      </c>
      <c r="P4169" s="5">
        <v>100</v>
      </c>
      <c r="Q4169" s="1">
        <v>0</v>
      </c>
      <c r="R4169" s="1">
        <v>5</v>
      </c>
      <c r="S4169" s="6"/>
      <c r="T4169" s="6"/>
      <c r="W4169" s="1"/>
      <c r="X4169" s="1"/>
      <c r="Y4169" s="1"/>
      <c r="AC4169" s="1"/>
      <c r="AF4169" s="1"/>
      <c r="AG4169" s="1"/>
    </row>
    <row r="4170" spans="1:33" hidden="1" x14ac:dyDescent="0.25">
      <c r="A4170" s="1">
        <v>16</v>
      </c>
      <c r="B4170" s="1">
        <v>2016</v>
      </c>
      <c r="C4170" s="1">
        <v>354010116</v>
      </c>
      <c r="D4170" s="44" t="s">
        <v>496</v>
      </c>
      <c r="E4170" s="20">
        <v>3.3827700000000002E-2</v>
      </c>
      <c r="F4170" s="20">
        <v>2.1533199999999999E-2</v>
      </c>
      <c r="G4170" s="20">
        <v>1.22945E-2</v>
      </c>
      <c r="H4170" s="20">
        <v>0</v>
      </c>
      <c r="I4170" s="20">
        <v>9.7222000000000003E-3</v>
      </c>
      <c r="J4170" s="20">
        <v>2.3812999999999998E-3</v>
      </c>
      <c r="K4170" s="20">
        <v>1.0030799999999999E-2</v>
      </c>
      <c r="L4170" s="20">
        <v>1.16934E-2</v>
      </c>
      <c r="M4170" s="20">
        <v>8.0155742187500018E-3</v>
      </c>
      <c r="N4170" s="1">
        <v>2</v>
      </c>
      <c r="O4170" s="5">
        <v>36.36</v>
      </c>
      <c r="P4170" s="5">
        <v>63.64</v>
      </c>
      <c r="Q4170" s="1">
        <v>4</v>
      </c>
      <c r="R4170" s="1">
        <v>7</v>
      </c>
      <c r="S4170" s="6">
        <v>155.7815319</v>
      </c>
      <c r="T4170" s="6">
        <v>155.7815319</v>
      </c>
      <c r="W4170" s="1"/>
      <c r="X4170" s="1"/>
      <c r="Y4170" s="1"/>
      <c r="AC4170" s="1"/>
      <c r="AF4170" s="1"/>
      <c r="AG4170" s="1"/>
    </row>
    <row r="4171" spans="1:33" hidden="1" x14ac:dyDescent="0.25">
      <c r="A4171" s="1">
        <v>4</v>
      </c>
      <c r="B4171" s="1">
        <v>2016</v>
      </c>
      <c r="C4171" s="1">
        <v>35402004</v>
      </c>
      <c r="D4171" s="44" t="s">
        <v>497</v>
      </c>
      <c r="E4171" s="20">
        <v>0.58912039999999999</v>
      </c>
      <c r="F4171" s="20">
        <v>0.48888890000000002</v>
      </c>
      <c r="G4171" s="20">
        <v>0.1002315</v>
      </c>
      <c r="H4171" s="20">
        <v>0.28999999999999998</v>
      </c>
      <c r="I4171" s="20">
        <v>0</v>
      </c>
      <c r="J4171" s="20">
        <v>0.58912039999999999</v>
      </c>
      <c r="K4171" s="20">
        <v>0</v>
      </c>
      <c r="L4171" s="20">
        <v>0</v>
      </c>
      <c r="M4171" s="20">
        <v>0</v>
      </c>
      <c r="N4171" s="1">
        <v>1</v>
      </c>
      <c r="O4171" s="5">
        <v>40</v>
      </c>
      <c r="P4171" s="5">
        <v>60</v>
      </c>
      <c r="Q4171" s="1">
        <v>2</v>
      </c>
      <c r="R4171" s="1">
        <v>3</v>
      </c>
      <c r="S4171" s="6"/>
      <c r="T4171" s="6"/>
      <c r="W4171" s="1"/>
      <c r="X4171" s="1"/>
      <c r="Y4171" s="1"/>
      <c r="AC4171" s="1"/>
      <c r="AF4171" s="1"/>
      <c r="AG4171" s="1"/>
    </row>
    <row r="4172" spans="1:33" hidden="1" x14ac:dyDescent="0.25">
      <c r="A4172" s="1">
        <v>9</v>
      </c>
      <c r="B4172" s="1">
        <v>2016</v>
      </c>
      <c r="C4172" s="1">
        <v>35402009</v>
      </c>
      <c r="D4172" s="44" t="s">
        <v>497</v>
      </c>
      <c r="E4172" s="20">
        <v>6.49869E-2</v>
      </c>
      <c r="F4172" s="20">
        <v>5.84707E-2</v>
      </c>
      <c r="G4172" s="20">
        <v>6.5161999999999998E-3</v>
      </c>
      <c r="H4172" s="20">
        <v>0.11</v>
      </c>
      <c r="I4172" s="20">
        <v>4.7222299999999995E-2</v>
      </c>
      <c r="J4172" s="20">
        <v>1.0555500000000001E-2</v>
      </c>
      <c r="K4172" s="20">
        <v>3.7040000000000003E-3</v>
      </c>
      <c r="L4172" s="20">
        <v>3.5050999999999997E-3</v>
      </c>
      <c r="M4172" s="20">
        <v>0.14030319444444445</v>
      </c>
      <c r="N4172" s="1">
        <v>0</v>
      </c>
      <c r="O4172" s="5">
        <v>50</v>
      </c>
      <c r="P4172" s="5">
        <v>50</v>
      </c>
      <c r="Q4172" s="1">
        <v>5</v>
      </c>
      <c r="R4172" s="1">
        <v>5</v>
      </c>
      <c r="S4172" s="6">
        <v>2480.922</v>
      </c>
      <c r="T4172" s="6">
        <v>0</v>
      </c>
      <c r="W4172" s="1"/>
      <c r="X4172" s="1"/>
      <c r="Y4172" s="1"/>
      <c r="AC4172" s="1"/>
      <c r="AF4172" s="1"/>
      <c r="AG4172" s="1"/>
    </row>
    <row r="4173" spans="1:33" hidden="1" x14ac:dyDescent="0.25">
      <c r="A4173" s="1">
        <v>18</v>
      </c>
      <c r="B4173" s="1">
        <v>2016</v>
      </c>
      <c r="C4173" s="1">
        <v>354025918</v>
      </c>
      <c r="D4173" s="44" t="s">
        <v>498</v>
      </c>
      <c r="E4173" s="20">
        <v>0.29637439999999998</v>
      </c>
      <c r="F4173" s="20">
        <v>0.28902719999999998</v>
      </c>
      <c r="G4173" s="20">
        <v>7.3471999999999999E-3</v>
      </c>
      <c r="H4173" s="20">
        <v>0</v>
      </c>
      <c r="I4173" s="20">
        <v>6.7128999999999999E-3</v>
      </c>
      <c r="J4173" s="20">
        <v>0</v>
      </c>
      <c r="K4173" s="20">
        <v>0.28868929999999998</v>
      </c>
      <c r="L4173" s="20">
        <v>9.7219999999999989E-4</v>
      </c>
      <c r="M4173" s="20">
        <v>8.8612106770833317E-3</v>
      </c>
      <c r="N4173" s="1">
        <v>5</v>
      </c>
      <c r="O4173" s="5">
        <v>76.92</v>
      </c>
      <c r="P4173" s="5">
        <v>23.08</v>
      </c>
      <c r="Q4173" s="1">
        <v>20</v>
      </c>
      <c r="R4173" s="1">
        <v>6</v>
      </c>
      <c r="S4173" s="6">
        <v>175.02558500000001</v>
      </c>
      <c r="T4173" s="6">
        <v>175.02558500000001</v>
      </c>
      <c r="W4173" s="1"/>
      <c r="X4173" s="1"/>
      <c r="Y4173" s="1"/>
      <c r="AC4173" s="1"/>
      <c r="AF4173" s="1"/>
      <c r="AG4173" s="1"/>
    </row>
    <row r="4174" spans="1:33" hidden="1" x14ac:dyDescent="0.25">
      <c r="A4174" s="1">
        <v>15</v>
      </c>
      <c r="B4174" s="1">
        <v>2016</v>
      </c>
      <c r="C4174" s="1">
        <v>354030915</v>
      </c>
      <c r="D4174" s="44" t="s">
        <v>499</v>
      </c>
      <c r="E4174" s="20">
        <v>0.1504462</v>
      </c>
      <c r="F4174" s="20">
        <v>4.7410399999999998E-2</v>
      </c>
      <c r="G4174" s="20">
        <v>0.10303580000000001</v>
      </c>
      <c r="H4174" s="20">
        <v>0.3</v>
      </c>
      <c r="I4174" s="20">
        <v>8.8170999999999996E-3</v>
      </c>
      <c r="J4174" s="20">
        <v>9.3055499999999999E-2</v>
      </c>
      <c r="K4174" s="20">
        <v>4.8521500000000002E-2</v>
      </c>
      <c r="L4174" s="20">
        <v>5.2099999999999999E-5</v>
      </c>
      <c r="M4174" s="20">
        <v>6.5677083333333334E-3</v>
      </c>
      <c r="N4174" s="1">
        <v>2</v>
      </c>
      <c r="O4174" s="5">
        <v>36.36</v>
      </c>
      <c r="P4174" s="5">
        <v>63.64</v>
      </c>
      <c r="Q4174" s="1">
        <v>4</v>
      </c>
      <c r="R4174" s="1">
        <v>7</v>
      </c>
      <c r="S4174" s="6">
        <v>118.044</v>
      </c>
      <c r="T4174" s="6">
        <v>118.044</v>
      </c>
      <c r="W4174" s="1"/>
      <c r="X4174" s="1"/>
      <c r="Y4174" s="1"/>
      <c r="AC4174" s="1"/>
      <c r="AF4174" s="1"/>
      <c r="AG4174" s="1"/>
    </row>
    <row r="4175" spans="1:33" hidden="1" x14ac:dyDescent="0.25">
      <c r="A4175" s="1">
        <v>15</v>
      </c>
      <c r="B4175" s="1">
        <v>2016</v>
      </c>
      <c r="C4175" s="1">
        <v>354040815</v>
      </c>
      <c r="D4175" s="44" t="s">
        <v>500</v>
      </c>
      <c r="E4175" s="20">
        <v>5.0792699999999996E-2</v>
      </c>
      <c r="F4175" s="20">
        <v>4.4675099999999995E-2</v>
      </c>
      <c r="G4175" s="20">
        <v>6.1175999999999999E-3</v>
      </c>
      <c r="H4175" s="20">
        <v>0.04</v>
      </c>
      <c r="I4175" s="20">
        <v>0</v>
      </c>
      <c r="J4175" s="20">
        <v>0</v>
      </c>
      <c r="K4175" s="20">
        <v>5.0747600000000004E-2</v>
      </c>
      <c r="L4175" s="20">
        <v>4.5099999999999998E-5</v>
      </c>
      <c r="M4175" s="20">
        <v>1.027079453125E-2</v>
      </c>
      <c r="N4175" s="1">
        <v>2</v>
      </c>
      <c r="O4175" s="5">
        <v>41.67</v>
      </c>
      <c r="P4175" s="5">
        <v>58.33</v>
      </c>
      <c r="Q4175" s="1">
        <v>5</v>
      </c>
      <c r="R4175" s="1">
        <v>7</v>
      </c>
      <c r="S4175" s="6">
        <v>185.59800000000001</v>
      </c>
      <c r="T4175" s="6">
        <v>185.59800000000001</v>
      </c>
      <c r="W4175" s="1"/>
      <c r="X4175" s="1"/>
      <c r="Y4175" s="1"/>
      <c r="AC4175" s="1"/>
      <c r="AF4175" s="1"/>
      <c r="AG4175" s="1"/>
    </row>
    <row r="4176" spans="1:33" hidden="1" x14ac:dyDescent="0.25">
      <c r="A4176" s="1">
        <v>10</v>
      </c>
      <c r="B4176" s="1">
        <v>2016</v>
      </c>
      <c r="C4176" s="1">
        <v>354050710</v>
      </c>
      <c r="D4176" s="44" t="s">
        <v>501</v>
      </c>
      <c r="E4176" s="20">
        <v>4.0033700000000005E-2</v>
      </c>
      <c r="F4176" s="20">
        <v>3.1758300000000003E-2</v>
      </c>
      <c r="G4176" s="20">
        <v>8.2753999999999987E-3</v>
      </c>
      <c r="H4176" s="20">
        <v>0</v>
      </c>
      <c r="I4176" s="20">
        <v>3.1758300000000003E-2</v>
      </c>
      <c r="J4176" s="20">
        <v>0</v>
      </c>
      <c r="K4176" s="20">
        <v>0</v>
      </c>
      <c r="L4176" s="20">
        <v>8.2753999999999987E-3</v>
      </c>
      <c r="M4176" s="20">
        <v>1.6758297135416666E-2</v>
      </c>
      <c r="N4176" s="1">
        <v>3</v>
      </c>
      <c r="O4176" s="5">
        <v>20</v>
      </c>
      <c r="P4176" s="5">
        <v>80</v>
      </c>
      <c r="Q4176" s="1">
        <v>1</v>
      </c>
      <c r="R4176" s="1">
        <v>4</v>
      </c>
      <c r="S4176" s="6">
        <v>177.9186819</v>
      </c>
      <c r="T4176" s="6">
        <v>177.9186819</v>
      </c>
      <c r="W4176" s="1"/>
      <c r="X4176" s="1"/>
      <c r="Y4176" s="1"/>
      <c r="AC4176" s="1"/>
      <c r="AF4176" s="1"/>
      <c r="AG4176" s="1"/>
    </row>
    <row r="4177" spans="1:33" hidden="1" x14ac:dyDescent="0.25">
      <c r="A4177" s="1">
        <v>10</v>
      </c>
      <c r="B4177" s="1">
        <v>2016</v>
      </c>
      <c r="C4177" s="1">
        <v>354060610</v>
      </c>
      <c r="D4177" s="44" t="s">
        <v>502</v>
      </c>
      <c r="E4177" s="20">
        <v>0.55869789999999997</v>
      </c>
      <c r="F4177" s="20">
        <v>0.38575929999999992</v>
      </c>
      <c r="G4177" s="20">
        <v>0.17293860000000003</v>
      </c>
      <c r="H4177" s="20">
        <v>0</v>
      </c>
      <c r="I4177" s="20">
        <v>0.1863332</v>
      </c>
      <c r="J4177" s="20">
        <v>7.9592400000000008E-2</v>
      </c>
      <c r="K4177" s="20">
        <v>0.10677650000000002</v>
      </c>
      <c r="L4177" s="20">
        <v>0.18599579999999991</v>
      </c>
      <c r="M4177" s="20">
        <v>0.15404677083333335</v>
      </c>
      <c r="N4177" s="1">
        <v>77</v>
      </c>
      <c r="O4177" s="5">
        <v>18.489999999999998</v>
      </c>
      <c r="P4177" s="5">
        <v>81.510000000000005</v>
      </c>
      <c r="Q4177" s="1">
        <v>27</v>
      </c>
      <c r="R4177" s="1">
        <v>119</v>
      </c>
      <c r="S4177" s="6">
        <v>2346.5197800000001</v>
      </c>
      <c r="T4177" s="6">
        <v>2346.5197800000001</v>
      </c>
      <c r="W4177" s="1"/>
      <c r="X4177" s="1"/>
      <c r="Y4177" s="1"/>
      <c r="AC4177" s="1"/>
      <c r="AF4177" s="1"/>
      <c r="AG4177" s="1"/>
    </row>
    <row r="4178" spans="1:33" hidden="1" x14ac:dyDescent="0.25">
      <c r="A4178" s="1">
        <v>9</v>
      </c>
      <c r="B4178" s="1">
        <v>2016</v>
      </c>
      <c r="C4178" s="1">
        <v>35407059</v>
      </c>
      <c r="D4178" s="44" t="s">
        <v>503</v>
      </c>
      <c r="E4178" s="20">
        <v>0.37431819999999993</v>
      </c>
      <c r="F4178" s="20">
        <v>0.35774709999999993</v>
      </c>
      <c r="G4178" s="20">
        <v>1.6571099999999998E-2</v>
      </c>
      <c r="H4178" s="20">
        <v>0.32</v>
      </c>
      <c r="I4178" s="20">
        <v>0</v>
      </c>
      <c r="J4178" s="20">
        <v>6.6306000000000004E-2</v>
      </c>
      <c r="K4178" s="20">
        <v>0.30601210000000001</v>
      </c>
      <c r="L4178" s="20">
        <v>2.0000999999999999E-3</v>
      </c>
      <c r="M4178" s="20">
        <v>0.15879296410995367</v>
      </c>
      <c r="N4178" s="1">
        <v>25</v>
      </c>
      <c r="O4178" s="5">
        <v>61.4</v>
      </c>
      <c r="P4178" s="5">
        <v>38.6</v>
      </c>
      <c r="Q4178" s="1">
        <v>35</v>
      </c>
      <c r="R4178" s="1">
        <v>22</v>
      </c>
      <c r="S4178" s="6">
        <v>2863.6070399999999</v>
      </c>
      <c r="T4178" s="6">
        <v>631.13899160000005</v>
      </c>
      <c r="W4178" s="1"/>
      <c r="X4178" s="1"/>
      <c r="Y4178" s="1"/>
      <c r="AC4178" s="1"/>
      <c r="AF4178" s="1"/>
      <c r="AG4178" s="1"/>
    </row>
    <row r="4179" spans="1:33" hidden="1" x14ac:dyDescent="0.25">
      <c r="A4179" s="1">
        <v>2</v>
      </c>
      <c r="B4179" s="1">
        <v>2016</v>
      </c>
      <c r="C4179" s="1">
        <v>35407542</v>
      </c>
      <c r="D4179" s="44" t="s">
        <v>504</v>
      </c>
      <c r="E4179" s="20">
        <v>0.1007256</v>
      </c>
      <c r="F4179" s="20">
        <v>5.5555599999999997E-2</v>
      </c>
      <c r="G4179" s="20">
        <v>4.5170000000000002E-2</v>
      </c>
      <c r="H4179" s="20">
        <v>0</v>
      </c>
      <c r="I4179" s="20">
        <v>2.30092E-2</v>
      </c>
      <c r="J4179" s="20">
        <v>1.85185E-2</v>
      </c>
      <c r="K4179" s="20">
        <v>5.5555599999999997E-2</v>
      </c>
      <c r="L4179" s="20">
        <v>3.6422999999999998E-3</v>
      </c>
      <c r="M4179" s="20">
        <v>4.3621013168402771E-2</v>
      </c>
      <c r="N4179" s="1">
        <v>1</v>
      </c>
      <c r="O4179" s="5">
        <v>11.11</v>
      </c>
      <c r="P4179" s="5">
        <v>88.89</v>
      </c>
      <c r="Q4179" s="1">
        <v>1</v>
      </c>
      <c r="R4179" s="1">
        <v>8</v>
      </c>
      <c r="S4179" s="6">
        <v>938.19600000000003</v>
      </c>
      <c r="T4179" s="6">
        <v>93.819599999999994</v>
      </c>
      <c r="W4179" s="1"/>
      <c r="X4179" s="1"/>
      <c r="Y4179" s="1"/>
      <c r="AC4179" s="1"/>
      <c r="AF4179" s="1"/>
      <c r="AG4179" s="1"/>
    </row>
    <row r="4180" spans="1:33" hidden="1" x14ac:dyDescent="0.25">
      <c r="A4180" s="1">
        <v>16</v>
      </c>
      <c r="B4180" s="1">
        <v>2016</v>
      </c>
      <c r="C4180" s="1">
        <v>354080416</v>
      </c>
      <c r="D4180" s="44" t="s">
        <v>505</v>
      </c>
      <c r="E4180" s="20">
        <v>0.22204759999999996</v>
      </c>
      <c r="F4180" s="20">
        <v>0.1117142</v>
      </c>
      <c r="G4180" s="20">
        <v>0.11033339999999997</v>
      </c>
      <c r="H4180" s="20">
        <v>0</v>
      </c>
      <c r="I4180" s="20">
        <v>6.5057900000000002E-2</v>
      </c>
      <c r="J4180" s="20">
        <v>9.8481999999999997E-3</v>
      </c>
      <c r="K4180" s="20">
        <v>0.13373450000000001</v>
      </c>
      <c r="L4180" s="20">
        <v>1.3407000000000002E-2</v>
      </c>
      <c r="M4180" s="20">
        <v>4.9294236111111112E-2</v>
      </c>
      <c r="N4180" s="1">
        <v>3</v>
      </c>
      <c r="O4180" s="5">
        <v>13.58</v>
      </c>
      <c r="P4180" s="5">
        <v>86.42</v>
      </c>
      <c r="Q4180" s="1">
        <v>11</v>
      </c>
      <c r="R4180" s="1">
        <v>70</v>
      </c>
      <c r="S4180" s="6">
        <v>818.04600000000005</v>
      </c>
      <c r="T4180" s="6">
        <v>818.04600000000005</v>
      </c>
      <c r="W4180" s="1"/>
      <c r="X4180" s="1"/>
      <c r="Y4180" s="1"/>
      <c r="AC4180" s="1"/>
      <c r="AF4180" s="1"/>
      <c r="AG4180" s="1"/>
    </row>
    <row r="4181" spans="1:33" hidden="1" x14ac:dyDescent="0.25">
      <c r="A4181" s="1">
        <v>21</v>
      </c>
      <c r="B4181" s="1">
        <v>2016</v>
      </c>
      <c r="C4181" s="1">
        <v>354085321</v>
      </c>
      <c r="D4181" s="44" t="s">
        <v>506</v>
      </c>
      <c r="E4181" s="20">
        <v>9.3809999999999998E-4</v>
      </c>
      <c r="F4181" s="20">
        <v>0</v>
      </c>
      <c r="G4181" s="20">
        <v>9.3809999999999998E-4</v>
      </c>
      <c r="H4181" s="20">
        <v>0</v>
      </c>
      <c r="I4181" s="20">
        <v>4.6300000000000001E-5</v>
      </c>
      <c r="J4181" s="20">
        <v>0</v>
      </c>
      <c r="K4181" s="20">
        <v>8.6629999999999997E-4</v>
      </c>
      <c r="L4181" s="20">
        <v>2.55E-5</v>
      </c>
      <c r="M4181" s="20">
        <v>3.59498046875E-3</v>
      </c>
      <c r="N4181" s="1">
        <v>0</v>
      </c>
      <c r="O4181" s="5">
        <v>0</v>
      </c>
      <c r="P4181" s="5">
        <v>100</v>
      </c>
      <c r="Q4181" s="1">
        <v>0</v>
      </c>
      <c r="R4181" s="1">
        <v>4</v>
      </c>
      <c r="S4181" s="6">
        <v>94.662000000000006</v>
      </c>
      <c r="T4181" s="6">
        <v>94.662000000000006</v>
      </c>
      <c r="W4181" s="1"/>
      <c r="X4181" s="1"/>
      <c r="Y4181" s="1"/>
      <c r="AC4181" s="1"/>
      <c r="AF4181" s="1"/>
      <c r="AG4181" s="1"/>
    </row>
    <row r="4182" spans="1:33" hidden="1" x14ac:dyDescent="0.25">
      <c r="A4182" s="1">
        <v>9</v>
      </c>
      <c r="B4182" s="1">
        <v>2016</v>
      </c>
      <c r="C4182" s="1">
        <v>35409039</v>
      </c>
      <c r="D4182" s="44" t="s">
        <v>507</v>
      </c>
      <c r="E4182" s="20">
        <v>0.16972770000000001</v>
      </c>
      <c r="F4182" s="20">
        <v>1.6208800000000002E-2</v>
      </c>
      <c r="G4182" s="20">
        <v>0.15351890000000001</v>
      </c>
      <c r="H4182" s="20">
        <v>1.36</v>
      </c>
      <c r="I4182" s="20">
        <v>0.1256341</v>
      </c>
      <c r="J4182" s="20">
        <v>3.84889E-2</v>
      </c>
      <c r="K4182" s="20">
        <v>5.3240000000000006E-3</v>
      </c>
      <c r="L4182" s="20">
        <v>2.8069999999999999E-4</v>
      </c>
      <c r="M4182" s="20">
        <v>5.9689432870370374E-2</v>
      </c>
      <c r="N4182" s="1">
        <v>4</v>
      </c>
      <c r="O4182" s="5">
        <v>33.33</v>
      </c>
      <c r="P4182" s="5">
        <v>66.67</v>
      </c>
      <c r="Q4182" s="1">
        <v>6</v>
      </c>
      <c r="R4182" s="1">
        <v>12</v>
      </c>
      <c r="S4182" s="6">
        <v>1009.098</v>
      </c>
      <c r="T4182" s="6">
        <v>1009.098</v>
      </c>
      <c r="W4182" s="1"/>
      <c r="X4182" s="1"/>
      <c r="Y4182" s="1"/>
      <c r="AC4182" s="1"/>
      <c r="AF4182" s="1"/>
      <c r="AG4182" s="1"/>
    </row>
    <row r="4183" spans="1:33" hidden="1" x14ac:dyDescent="0.25">
      <c r="A4183" s="1">
        <v>7</v>
      </c>
      <c r="B4183" s="1">
        <v>2016</v>
      </c>
      <c r="C4183" s="1">
        <v>35410007</v>
      </c>
      <c r="D4183" s="44" t="s">
        <v>508</v>
      </c>
      <c r="E4183" s="20">
        <v>1.1535008</v>
      </c>
      <c r="F4183" s="20">
        <v>1.1483056</v>
      </c>
      <c r="G4183" s="20">
        <v>5.1951999999999996E-3</v>
      </c>
      <c r="H4183" s="20">
        <v>0</v>
      </c>
      <c r="I4183" s="20">
        <v>1.1483056</v>
      </c>
      <c r="J4183" s="20">
        <v>6.1190000000000007E-4</v>
      </c>
      <c r="K4183" s="20">
        <v>0</v>
      </c>
      <c r="L4183" s="20">
        <v>4.5833000000000002E-3</v>
      </c>
      <c r="M4183" s="20">
        <v>0.94497140098148169</v>
      </c>
      <c r="N4183" s="1">
        <v>5</v>
      </c>
      <c r="O4183" s="5">
        <v>41.67</v>
      </c>
      <c r="P4183" s="5">
        <v>58.33</v>
      </c>
      <c r="Q4183" s="1">
        <v>5</v>
      </c>
      <c r="R4183" s="1">
        <v>7</v>
      </c>
      <c r="S4183" s="6">
        <v>11557.193590000001</v>
      </c>
      <c r="T4183" s="6">
        <v>0</v>
      </c>
      <c r="W4183" s="1"/>
      <c r="X4183" s="1"/>
      <c r="Y4183" s="1"/>
      <c r="AC4183" s="1"/>
      <c r="AF4183" s="1"/>
      <c r="AG4183" s="1"/>
    </row>
    <row r="4184" spans="1:33" hidden="1" x14ac:dyDescent="0.25">
      <c r="A4184" s="1">
        <v>17</v>
      </c>
      <c r="B4184" s="1">
        <v>2016</v>
      </c>
      <c r="C4184" s="1">
        <v>354105917</v>
      </c>
      <c r="D4184" s="44" t="s">
        <v>509</v>
      </c>
      <c r="E4184" s="20">
        <v>0.10394970000000001</v>
      </c>
      <c r="F4184" s="20">
        <v>9.3009300000000003E-2</v>
      </c>
      <c r="G4184" s="20">
        <v>1.0940400000000001E-2</v>
      </c>
      <c r="H4184" s="20">
        <v>0</v>
      </c>
      <c r="I4184" s="20">
        <v>1.0648100000000001E-2</v>
      </c>
      <c r="J4184" s="20">
        <v>2.0550000000000001E-4</v>
      </c>
      <c r="K4184" s="20">
        <v>9.3009300000000003E-2</v>
      </c>
      <c r="L4184" s="20">
        <v>8.6799999999999996E-5</v>
      </c>
      <c r="M4184" s="20">
        <v>1.1078368750000001E-2</v>
      </c>
      <c r="N4184" s="1">
        <v>4</v>
      </c>
      <c r="O4184" s="5">
        <v>14.29</v>
      </c>
      <c r="P4184" s="5">
        <v>85.71</v>
      </c>
      <c r="Q4184" s="1">
        <v>1</v>
      </c>
      <c r="R4184" s="1">
        <v>6</v>
      </c>
      <c r="S4184" s="6">
        <v>201.78655309999999</v>
      </c>
      <c r="T4184" s="6">
        <v>201.78655309999999</v>
      </c>
      <c r="W4184" s="1"/>
      <c r="X4184" s="1"/>
      <c r="Y4184" s="1"/>
      <c r="AC4184" s="1"/>
      <c r="AF4184" s="1"/>
      <c r="AG4184" s="1"/>
    </row>
    <row r="4185" spans="1:33" hidden="1" x14ac:dyDescent="0.25">
      <c r="A4185" s="1">
        <v>16</v>
      </c>
      <c r="B4185" s="1">
        <v>2016</v>
      </c>
      <c r="C4185" s="1">
        <v>354110916</v>
      </c>
      <c r="D4185" s="44" t="s">
        <v>510</v>
      </c>
      <c r="E4185" s="20">
        <v>0.20187519999999998</v>
      </c>
      <c r="F4185" s="20">
        <v>0.19166689999999997</v>
      </c>
      <c r="G4185" s="20">
        <v>1.02083E-2</v>
      </c>
      <c r="H4185" s="20">
        <v>0</v>
      </c>
      <c r="I4185" s="20">
        <v>9.1806000000000006E-3</v>
      </c>
      <c r="J4185" s="20">
        <v>0</v>
      </c>
      <c r="K4185" s="20">
        <v>0.19197709999999996</v>
      </c>
      <c r="L4185" s="20">
        <v>7.1749999999999993E-4</v>
      </c>
      <c r="M4185" s="20">
        <v>9.2299072916666672E-3</v>
      </c>
      <c r="N4185" s="1">
        <v>0</v>
      </c>
      <c r="O4185" s="5">
        <v>63.16</v>
      </c>
      <c r="P4185" s="5">
        <v>36.840000000000003</v>
      </c>
      <c r="Q4185" s="1">
        <v>12</v>
      </c>
      <c r="R4185" s="1">
        <v>7</v>
      </c>
      <c r="S4185" s="6">
        <v>172.7797558</v>
      </c>
      <c r="T4185" s="6">
        <v>172.7797558</v>
      </c>
      <c r="W4185" s="1"/>
      <c r="X4185" s="1"/>
      <c r="Y4185" s="1"/>
      <c r="AC4185" s="1"/>
      <c r="AF4185" s="1"/>
      <c r="AG4185" s="1"/>
    </row>
    <row r="4186" spans="1:33" hidden="1" x14ac:dyDescent="0.25">
      <c r="A4186" s="1">
        <v>20</v>
      </c>
      <c r="B4186" s="1">
        <v>2016</v>
      </c>
      <c r="C4186" s="1">
        <v>354110920</v>
      </c>
      <c r="D4186" s="44" t="s">
        <v>510</v>
      </c>
      <c r="E4186" s="20">
        <v>0</v>
      </c>
      <c r="F4186" s="20">
        <v>0</v>
      </c>
      <c r="G4186" s="20">
        <v>0</v>
      </c>
      <c r="H4186" s="20">
        <v>0</v>
      </c>
      <c r="I4186" s="20">
        <v>0</v>
      </c>
      <c r="J4186" s="20">
        <v>0</v>
      </c>
      <c r="K4186" s="20">
        <v>0</v>
      </c>
      <c r="L4186" s="20">
        <v>0</v>
      </c>
      <c r="M4186" s="20">
        <v>0</v>
      </c>
      <c r="N4186" s="1">
        <v>0</v>
      </c>
      <c r="O4186" s="5">
        <v>0</v>
      </c>
      <c r="P4186" s="5">
        <v>0</v>
      </c>
      <c r="Q4186" s="1">
        <v>0</v>
      </c>
      <c r="R4186" s="1">
        <v>0</v>
      </c>
      <c r="S4186" s="6"/>
      <c r="T4186" s="6"/>
      <c r="W4186" s="1"/>
      <c r="X4186" s="1"/>
      <c r="Y4186" s="1"/>
      <c r="AC4186" s="1"/>
      <c r="AF4186" s="1"/>
      <c r="AG4186" s="1"/>
    </row>
    <row r="4187" spans="1:33" hidden="1" x14ac:dyDescent="0.25">
      <c r="A4187" s="1">
        <v>21</v>
      </c>
      <c r="B4187" s="1">
        <v>2016</v>
      </c>
      <c r="C4187" s="1">
        <v>354120821</v>
      </c>
      <c r="D4187" s="44" t="s">
        <v>511</v>
      </c>
      <c r="E4187" s="20">
        <v>6.9200000000000002E-5</v>
      </c>
      <c r="F4187" s="20">
        <v>0</v>
      </c>
      <c r="G4187" s="20">
        <v>6.9200000000000002E-5</v>
      </c>
      <c r="H4187" s="20">
        <v>0</v>
      </c>
      <c r="I4187" s="20">
        <v>0</v>
      </c>
      <c r="J4187" s="20">
        <v>0</v>
      </c>
      <c r="K4187" s="20">
        <v>0</v>
      </c>
      <c r="L4187" s="20">
        <v>6.9200000000000002E-5</v>
      </c>
      <c r="M4187" s="20">
        <v>0</v>
      </c>
      <c r="N4187" s="1">
        <v>0</v>
      </c>
      <c r="O4187" s="5">
        <v>0</v>
      </c>
      <c r="P4187" s="5">
        <v>100</v>
      </c>
      <c r="Q4187" s="1">
        <v>0</v>
      </c>
      <c r="R4187" s="1">
        <v>2</v>
      </c>
      <c r="S4187" s="6"/>
      <c r="T4187" s="6"/>
      <c r="W4187" s="1"/>
      <c r="X4187" s="1"/>
      <c r="Y4187" s="1"/>
      <c r="AC4187" s="1"/>
      <c r="AF4187" s="1"/>
      <c r="AG4187" s="1"/>
    </row>
    <row r="4188" spans="1:33" hidden="1" x14ac:dyDescent="0.25">
      <c r="A4188" s="1">
        <v>22</v>
      </c>
      <c r="B4188" s="1">
        <v>2016</v>
      </c>
      <c r="C4188" s="1">
        <v>354120822</v>
      </c>
      <c r="D4188" s="44" t="s">
        <v>511</v>
      </c>
      <c r="E4188" s="20">
        <v>8.3576399999999995E-2</v>
      </c>
      <c r="F4188" s="20">
        <v>3.5219899999999998E-2</v>
      </c>
      <c r="G4188" s="20">
        <v>4.835649999999999E-2</v>
      </c>
      <c r="H4188" s="20">
        <v>0</v>
      </c>
      <c r="I4188" s="20">
        <v>4.3013999999999997E-2</v>
      </c>
      <c r="J4188" s="20">
        <v>9.7E-5</v>
      </c>
      <c r="K4188" s="20">
        <v>3.6377399999999997E-2</v>
      </c>
      <c r="L4188" s="20">
        <v>4.0879999999999996E-3</v>
      </c>
      <c r="M4188" s="20">
        <v>3.3968788386574071E-2</v>
      </c>
      <c r="N4188" s="1">
        <v>1</v>
      </c>
      <c r="O4188" s="5">
        <v>21.43</v>
      </c>
      <c r="P4188" s="5">
        <v>78.569999999999993</v>
      </c>
      <c r="Q4188" s="1">
        <v>9</v>
      </c>
      <c r="R4188" s="1">
        <v>33</v>
      </c>
      <c r="S4188" s="6">
        <v>470.36219829999999</v>
      </c>
      <c r="T4188" s="6">
        <v>470.36219829999999</v>
      </c>
      <c r="W4188" s="1"/>
      <c r="X4188" s="1"/>
      <c r="Y4188" s="1"/>
      <c r="AC4188" s="1"/>
      <c r="AF4188" s="1"/>
      <c r="AG4188" s="1"/>
    </row>
    <row r="4189" spans="1:33" hidden="1" x14ac:dyDescent="0.25">
      <c r="A4189" s="1">
        <v>21</v>
      </c>
      <c r="B4189" s="1">
        <v>2016</v>
      </c>
      <c r="C4189" s="1">
        <v>354130721</v>
      </c>
      <c r="D4189" s="44" t="s">
        <v>512</v>
      </c>
      <c r="E4189" s="20">
        <v>3.6782E-3</v>
      </c>
      <c r="F4189" s="20">
        <v>0</v>
      </c>
      <c r="G4189" s="20">
        <v>3.6782E-3</v>
      </c>
      <c r="H4189" s="20">
        <v>0.02</v>
      </c>
      <c r="I4189" s="20">
        <v>3.6782E-3</v>
      </c>
      <c r="J4189" s="20">
        <v>0</v>
      </c>
      <c r="K4189" s="20">
        <v>0</v>
      </c>
      <c r="L4189" s="20">
        <v>0</v>
      </c>
      <c r="M4189" s="20">
        <v>0</v>
      </c>
      <c r="N4189" s="1">
        <v>0</v>
      </c>
      <c r="O4189" s="5">
        <v>0</v>
      </c>
      <c r="P4189" s="5">
        <v>100</v>
      </c>
      <c r="Q4189" s="1">
        <v>0</v>
      </c>
      <c r="R4189" s="1">
        <v>2</v>
      </c>
      <c r="S4189" s="6"/>
      <c r="T4189" s="6"/>
      <c r="W4189" s="1"/>
      <c r="X4189" s="1"/>
      <c r="Y4189" s="1"/>
      <c r="AC4189" s="1"/>
      <c r="AF4189" s="1"/>
      <c r="AG4189" s="1"/>
    </row>
    <row r="4190" spans="1:33" hidden="1" x14ac:dyDescent="0.25">
      <c r="A4190" s="1">
        <v>22</v>
      </c>
      <c r="B4190" s="1">
        <v>2016</v>
      </c>
      <c r="C4190" s="1">
        <v>354130722</v>
      </c>
      <c r="D4190" s="44" t="s">
        <v>512</v>
      </c>
      <c r="E4190" s="20">
        <v>0.27461419999999997</v>
      </c>
      <c r="F4190" s="20">
        <v>0.14922160000000001</v>
      </c>
      <c r="G4190" s="20">
        <v>0.12539259999999997</v>
      </c>
      <c r="H4190" s="20">
        <v>0.15</v>
      </c>
      <c r="I4190" s="20">
        <v>6.6111E-3</v>
      </c>
      <c r="J4190" s="20">
        <v>0.11002279999999999</v>
      </c>
      <c r="K4190" s="20">
        <v>0.15669499999999995</v>
      </c>
      <c r="L4190" s="20">
        <v>1.2853000000000003E-3</v>
      </c>
      <c r="M4190" s="20">
        <v>0.11824990384374999</v>
      </c>
      <c r="N4190" s="1">
        <v>0</v>
      </c>
      <c r="O4190" s="5">
        <v>5.41</v>
      </c>
      <c r="P4190" s="5">
        <v>94.59</v>
      </c>
      <c r="Q4190" s="1">
        <v>2</v>
      </c>
      <c r="R4190" s="1">
        <v>35</v>
      </c>
      <c r="S4190" s="6">
        <v>1887.692517</v>
      </c>
      <c r="T4190" s="6">
        <v>1887.692517</v>
      </c>
      <c r="W4190" s="1"/>
      <c r="X4190" s="1"/>
      <c r="Y4190" s="1"/>
      <c r="AC4190" s="1"/>
      <c r="AF4190" s="1"/>
      <c r="AG4190" s="1"/>
    </row>
    <row r="4191" spans="1:33" hidden="1" x14ac:dyDescent="0.25">
      <c r="A4191" s="1">
        <v>21</v>
      </c>
      <c r="B4191" s="1">
        <v>2016</v>
      </c>
      <c r="C4191" s="1">
        <v>354140621</v>
      </c>
      <c r="D4191" s="44" t="s">
        <v>513</v>
      </c>
      <c r="E4191" s="20">
        <v>8.3912999999999991E-3</v>
      </c>
      <c r="F4191" s="20">
        <v>4.7422999999999996E-3</v>
      </c>
      <c r="G4191" s="20">
        <v>3.6489999999999999E-3</v>
      </c>
      <c r="H4191" s="20">
        <v>0</v>
      </c>
      <c r="I4191" s="20">
        <v>0</v>
      </c>
      <c r="J4191" s="20">
        <v>1.4873E-3</v>
      </c>
      <c r="K4191" s="20">
        <v>1.2303000000000001E-3</v>
      </c>
      <c r="L4191" s="20">
        <v>5.6737000000000003E-3</v>
      </c>
      <c r="M4191" s="20">
        <v>0</v>
      </c>
      <c r="N4191" s="1">
        <v>1</v>
      </c>
      <c r="O4191" s="5">
        <v>20.83</v>
      </c>
      <c r="P4191" s="5">
        <v>79.17</v>
      </c>
      <c r="Q4191" s="1">
        <v>5</v>
      </c>
      <c r="R4191" s="1">
        <v>19</v>
      </c>
      <c r="S4191" s="6"/>
      <c r="T4191" s="6"/>
      <c r="W4191" s="1"/>
      <c r="X4191" s="1"/>
      <c r="Y4191" s="1"/>
      <c r="AC4191" s="1"/>
      <c r="AF4191" s="1"/>
      <c r="AG4191" s="1"/>
    </row>
    <row r="4192" spans="1:33" hidden="1" x14ac:dyDescent="0.25">
      <c r="A4192" s="1">
        <v>22</v>
      </c>
      <c r="B4192" s="1">
        <v>2016</v>
      </c>
      <c r="C4192" s="1">
        <v>354140622</v>
      </c>
      <c r="D4192" s="44" t="s">
        <v>513</v>
      </c>
      <c r="E4192" s="20">
        <v>0.35925309999999999</v>
      </c>
      <c r="F4192" s="20">
        <v>0.2399551</v>
      </c>
      <c r="G4192" s="20">
        <v>0.11929799999999999</v>
      </c>
      <c r="H4192" s="20">
        <v>0</v>
      </c>
      <c r="I4192" s="20">
        <v>0.23670850000000002</v>
      </c>
      <c r="J4192" s="20">
        <v>5.8901800000000004E-2</v>
      </c>
      <c r="K4192" s="20">
        <v>8.1053999999999987E-3</v>
      </c>
      <c r="L4192" s="20">
        <v>5.5537399999999931E-2</v>
      </c>
      <c r="M4192" s="20">
        <v>0.75265328703703704</v>
      </c>
      <c r="N4192" s="1">
        <v>4</v>
      </c>
      <c r="O4192" s="5">
        <v>1.95</v>
      </c>
      <c r="P4192" s="5">
        <v>98.05</v>
      </c>
      <c r="Q4192" s="1">
        <v>6</v>
      </c>
      <c r="R4192" s="1">
        <v>302</v>
      </c>
      <c r="S4192" s="6">
        <v>11808.956050000001</v>
      </c>
      <c r="T4192" s="6">
        <v>11808.956050000001</v>
      </c>
      <c r="W4192" s="1"/>
      <c r="X4192" s="1"/>
      <c r="Y4192" s="1"/>
      <c r="AC4192" s="1"/>
      <c r="AF4192" s="1"/>
      <c r="AG4192" s="1"/>
    </row>
    <row r="4193" spans="1:33" hidden="1" x14ac:dyDescent="0.25">
      <c r="A4193" s="1">
        <v>21</v>
      </c>
      <c r="B4193" s="1">
        <v>2016</v>
      </c>
      <c r="C4193" s="1">
        <v>354150521</v>
      </c>
      <c r="D4193" s="44" t="s">
        <v>514</v>
      </c>
      <c r="E4193" s="20">
        <v>8.7790000000000003E-4</v>
      </c>
      <c r="F4193" s="20">
        <v>0</v>
      </c>
      <c r="G4193" s="20">
        <v>8.7790000000000003E-4</v>
      </c>
      <c r="H4193" s="20">
        <v>0</v>
      </c>
      <c r="I4193" s="20">
        <v>4.6589999999999999E-4</v>
      </c>
      <c r="J4193" s="20">
        <v>0</v>
      </c>
      <c r="K4193" s="20">
        <v>2.6199999999999997E-4</v>
      </c>
      <c r="L4193" s="20">
        <v>1.5000000000000001E-4</v>
      </c>
      <c r="M4193" s="20">
        <v>0</v>
      </c>
      <c r="N4193" s="1">
        <v>0</v>
      </c>
      <c r="O4193" s="5">
        <v>0</v>
      </c>
      <c r="P4193" s="5">
        <v>100</v>
      </c>
      <c r="Q4193" s="1">
        <v>0</v>
      </c>
      <c r="R4193" s="1">
        <v>17</v>
      </c>
      <c r="S4193" s="6"/>
      <c r="T4193" s="6"/>
      <c r="W4193" s="1"/>
      <c r="X4193" s="1"/>
      <c r="Y4193" s="1"/>
      <c r="AC4193" s="1"/>
      <c r="AF4193" s="1"/>
      <c r="AG4193" s="1"/>
    </row>
    <row r="4194" spans="1:33" hidden="1" x14ac:dyDescent="0.25">
      <c r="A4194" s="1">
        <v>22</v>
      </c>
      <c r="B4194" s="1">
        <v>2016</v>
      </c>
      <c r="C4194" s="1">
        <v>354150522</v>
      </c>
      <c r="D4194" s="44" t="s">
        <v>514</v>
      </c>
      <c r="E4194" s="20">
        <v>2.5957000000000004E-2</v>
      </c>
      <c r="F4194" s="20">
        <v>0</v>
      </c>
      <c r="G4194" s="20">
        <v>2.5957000000000004E-2</v>
      </c>
      <c r="H4194" s="20">
        <v>0</v>
      </c>
      <c r="I4194" s="20">
        <v>4.3172000000000002E-3</v>
      </c>
      <c r="J4194" s="20">
        <v>2.1009699999999999E-2</v>
      </c>
      <c r="K4194" s="20">
        <v>0</v>
      </c>
      <c r="L4194" s="20">
        <v>6.3010000000000008E-4</v>
      </c>
      <c r="M4194" s="20">
        <v>0.11108766137152778</v>
      </c>
      <c r="N4194" s="1">
        <v>0</v>
      </c>
      <c r="O4194" s="5">
        <v>0</v>
      </c>
      <c r="P4194" s="5">
        <v>100</v>
      </c>
      <c r="Q4194" s="1">
        <v>0</v>
      </c>
      <c r="R4194" s="1">
        <v>14</v>
      </c>
      <c r="S4194" s="6">
        <v>1998.7883999999999</v>
      </c>
      <c r="T4194" s="6">
        <v>799.51535999999999</v>
      </c>
      <c r="W4194" s="1"/>
      <c r="X4194" s="1"/>
      <c r="Y4194" s="1"/>
      <c r="AC4194" s="1"/>
      <c r="AF4194" s="1"/>
      <c r="AG4194" s="1"/>
    </row>
    <row r="4195" spans="1:33" hidden="1" x14ac:dyDescent="0.25">
      <c r="A4195" s="1">
        <v>16</v>
      </c>
      <c r="B4195" s="1">
        <v>2016</v>
      </c>
      <c r="C4195" s="1">
        <v>354160416</v>
      </c>
      <c r="D4195" s="44" t="s">
        <v>515</v>
      </c>
      <c r="E4195" s="20">
        <v>2.5460000000000001E-4</v>
      </c>
      <c r="F4195" s="20">
        <v>0</v>
      </c>
      <c r="G4195" s="20">
        <v>2.5460000000000001E-4</v>
      </c>
      <c r="H4195" s="20">
        <v>0</v>
      </c>
      <c r="I4195" s="20">
        <v>0</v>
      </c>
      <c r="J4195" s="20">
        <v>1.1569999999999999E-4</v>
      </c>
      <c r="K4195" s="20">
        <v>1.273E-4</v>
      </c>
      <c r="L4195" s="20">
        <v>1.1600000000000001E-5</v>
      </c>
      <c r="M4195" s="20">
        <v>0</v>
      </c>
      <c r="N4195" s="1">
        <v>0</v>
      </c>
      <c r="O4195" s="5">
        <v>0</v>
      </c>
      <c r="P4195" s="5">
        <v>100</v>
      </c>
      <c r="Q4195" s="1">
        <v>0</v>
      </c>
      <c r="R4195" s="1">
        <v>3</v>
      </c>
      <c r="S4195" s="6"/>
      <c r="T4195" s="6"/>
      <c r="W4195" s="1"/>
      <c r="X4195" s="1"/>
      <c r="Y4195" s="1"/>
      <c r="AC4195" s="1"/>
      <c r="AF4195" s="1"/>
      <c r="AG4195" s="1"/>
    </row>
    <row r="4196" spans="1:33" hidden="1" x14ac:dyDescent="0.25">
      <c r="A4196" s="1">
        <v>19</v>
      </c>
      <c r="B4196" s="1">
        <v>2016</v>
      </c>
      <c r="C4196" s="1">
        <v>354160419</v>
      </c>
      <c r="D4196" s="44" t="s">
        <v>515</v>
      </c>
      <c r="E4196" s="20">
        <v>0.47171799999999997</v>
      </c>
      <c r="F4196" s="20">
        <v>0.35009259999999998</v>
      </c>
      <c r="G4196" s="20">
        <v>0.12162539999999997</v>
      </c>
      <c r="H4196" s="20">
        <v>0</v>
      </c>
      <c r="I4196" s="20">
        <v>0.17798150000000001</v>
      </c>
      <c r="J4196" s="20">
        <v>0.16750489999999998</v>
      </c>
      <c r="K4196" s="20">
        <v>0.11092720000000002</v>
      </c>
      <c r="L4196" s="20">
        <v>1.5304400000000003E-2</v>
      </c>
      <c r="M4196" s="20">
        <v>0.10363115568750002</v>
      </c>
      <c r="N4196" s="1">
        <v>5</v>
      </c>
      <c r="O4196" s="5">
        <v>18.329999999999998</v>
      </c>
      <c r="P4196" s="5">
        <v>81.67</v>
      </c>
      <c r="Q4196" s="1">
        <v>11</v>
      </c>
      <c r="R4196" s="1">
        <v>49</v>
      </c>
      <c r="S4196" s="6">
        <v>1781.5139999999999</v>
      </c>
      <c r="T4196" s="6">
        <v>1781.5139999999999</v>
      </c>
      <c r="W4196" s="1"/>
      <c r="X4196" s="1"/>
      <c r="Y4196" s="1"/>
      <c r="AC4196" s="1"/>
      <c r="AF4196" s="1"/>
      <c r="AG4196" s="1"/>
    </row>
    <row r="4197" spans="1:33" hidden="1" x14ac:dyDescent="0.25">
      <c r="A4197" s="1">
        <v>20</v>
      </c>
      <c r="B4197" s="1">
        <v>2016</v>
      </c>
      <c r="C4197" s="1">
        <v>354160420</v>
      </c>
      <c r="D4197" s="44" t="s">
        <v>515</v>
      </c>
      <c r="E4197" s="20">
        <v>6.6890000000000005E-4</v>
      </c>
      <c r="F4197" s="20">
        <v>6.3420000000000002E-4</v>
      </c>
      <c r="G4197" s="20">
        <v>3.4700000000000003E-5</v>
      </c>
      <c r="H4197" s="20">
        <v>0</v>
      </c>
      <c r="I4197" s="20">
        <v>0</v>
      </c>
      <c r="J4197" s="20">
        <v>0</v>
      </c>
      <c r="K4197" s="20">
        <v>0</v>
      </c>
      <c r="L4197" s="20">
        <v>6.6890000000000005E-4</v>
      </c>
      <c r="M4197" s="20">
        <v>0</v>
      </c>
      <c r="N4197" s="1">
        <v>1</v>
      </c>
      <c r="O4197" s="5">
        <v>66.67</v>
      </c>
      <c r="P4197" s="5">
        <v>33.33</v>
      </c>
      <c r="Q4197" s="1">
        <v>2</v>
      </c>
      <c r="R4197" s="1">
        <v>1</v>
      </c>
      <c r="S4197" s="6"/>
      <c r="T4197" s="6"/>
      <c r="W4197" s="1"/>
      <c r="X4197" s="1"/>
      <c r="Y4197" s="1"/>
      <c r="AC4197" s="1"/>
      <c r="AF4197" s="1"/>
      <c r="AG4197" s="1"/>
    </row>
    <row r="4198" spans="1:33" hidden="1" x14ac:dyDescent="0.25">
      <c r="A4198" s="1">
        <v>10</v>
      </c>
      <c r="B4198" s="1">
        <v>2016</v>
      </c>
      <c r="C4198" s="1">
        <v>354165310</v>
      </c>
      <c r="D4198" s="44" t="s">
        <v>516</v>
      </c>
      <c r="E4198" s="20">
        <v>0.24230189999999996</v>
      </c>
      <c r="F4198" s="20">
        <v>0.24153549999999996</v>
      </c>
      <c r="G4198" s="20">
        <v>7.6639999999999987E-4</v>
      </c>
      <c r="H4198" s="20">
        <v>0</v>
      </c>
      <c r="I4198" s="20">
        <v>2.3839999999999999E-4</v>
      </c>
      <c r="J4198" s="20">
        <v>0</v>
      </c>
      <c r="K4198" s="20">
        <v>0.24153549999999996</v>
      </c>
      <c r="L4198" s="20">
        <v>5.2799999999999993E-4</v>
      </c>
      <c r="M4198" s="20">
        <v>2.8832395833333331E-3</v>
      </c>
      <c r="N4198" s="1">
        <v>27</v>
      </c>
      <c r="O4198" s="5">
        <v>71.430000000000007</v>
      </c>
      <c r="P4198" s="5">
        <v>28.57</v>
      </c>
      <c r="Q4198" s="1">
        <v>20</v>
      </c>
      <c r="R4198" s="1">
        <v>8</v>
      </c>
      <c r="S4198" s="6">
        <v>33.962527719999997</v>
      </c>
      <c r="T4198" s="6">
        <v>33.962527719999997</v>
      </c>
      <c r="W4198" s="1"/>
      <c r="X4198" s="1"/>
      <c r="Y4198" s="1"/>
      <c r="AC4198" s="1"/>
      <c r="AF4198" s="1"/>
      <c r="AG4198" s="1"/>
    </row>
    <row r="4199" spans="1:33" hidden="1" x14ac:dyDescent="0.25">
      <c r="A4199" s="1">
        <v>17</v>
      </c>
      <c r="B4199" s="1">
        <v>2016</v>
      </c>
      <c r="C4199" s="1">
        <v>354170317</v>
      </c>
      <c r="D4199" s="44" t="s">
        <v>517</v>
      </c>
      <c r="E4199" s="20">
        <v>3.1264599999999997E-2</v>
      </c>
      <c r="F4199" s="20">
        <v>3.11805E-2</v>
      </c>
      <c r="G4199" s="20">
        <v>8.4099999999999998E-5</v>
      </c>
      <c r="H4199" s="20">
        <v>0</v>
      </c>
      <c r="I4199" s="20">
        <v>0</v>
      </c>
      <c r="J4199" s="20">
        <v>2.4305500000000001E-2</v>
      </c>
      <c r="K4199" s="20">
        <v>6.9560000000000004E-3</v>
      </c>
      <c r="L4199" s="20">
        <v>3.1E-6</v>
      </c>
      <c r="M4199" s="20">
        <v>3.7004874388888886E-2</v>
      </c>
      <c r="N4199" s="1">
        <v>2</v>
      </c>
      <c r="O4199" s="5">
        <v>50</v>
      </c>
      <c r="P4199" s="5">
        <v>50</v>
      </c>
      <c r="Q4199" s="1">
        <v>3</v>
      </c>
      <c r="R4199" s="1">
        <v>3</v>
      </c>
      <c r="S4199" s="6">
        <v>629.76243799999997</v>
      </c>
      <c r="T4199" s="6">
        <v>629.76243799999997</v>
      </c>
      <c r="W4199" s="1"/>
      <c r="X4199" s="1"/>
      <c r="Y4199" s="1"/>
      <c r="AC4199" s="1"/>
      <c r="AF4199" s="1"/>
      <c r="AG4199" s="1"/>
    </row>
    <row r="4200" spans="1:33" hidden="1" x14ac:dyDescent="0.25">
      <c r="A4200" s="1">
        <v>21</v>
      </c>
      <c r="B4200" s="1">
        <v>2016</v>
      </c>
      <c r="C4200" s="1">
        <v>354170321</v>
      </c>
      <c r="D4200" s="44" t="s">
        <v>517</v>
      </c>
      <c r="E4200" s="20">
        <v>0.32416429999999996</v>
      </c>
      <c r="F4200" s="20">
        <v>0.2172529</v>
      </c>
      <c r="G4200" s="20">
        <v>0.10691139999999998</v>
      </c>
      <c r="H4200" s="20">
        <v>0</v>
      </c>
      <c r="I4200" s="20">
        <v>0</v>
      </c>
      <c r="J4200" s="20">
        <v>0.13462039999999997</v>
      </c>
      <c r="K4200" s="20">
        <v>0.18539130000000004</v>
      </c>
      <c r="L4200" s="20">
        <v>4.1526000000000002E-3</v>
      </c>
      <c r="M4200" s="20">
        <v>0</v>
      </c>
      <c r="N4200" s="1">
        <v>0</v>
      </c>
      <c r="O4200" s="5">
        <v>39.29</v>
      </c>
      <c r="P4200" s="5">
        <v>60.71</v>
      </c>
      <c r="Q4200" s="1">
        <v>11</v>
      </c>
      <c r="R4200" s="1">
        <v>17</v>
      </c>
      <c r="S4200" s="6"/>
      <c r="T4200" s="6"/>
      <c r="W4200" s="1"/>
      <c r="X4200" s="1"/>
      <c r="Y4200" s="1"/>
      <c r="AC4200" s="1"/>
      <c r="AF4200" s="1"/>
      <c r="AG4200" s="1"/>
    </row>
    <row r="4201" spans="1:33" hidden="1" x14ac:dyDescent="0.25">
      <c r="A4201" s="1">
        <v>20</v>
      </c>
      <c r="B4201" s="1">
        <v>2016</v>
      </c>
      <c r="C4201" s="1">
        <v>354180220</v>
      </c>
      <c r="D4201" s="44" t="s">
        <v>518</v>
      </c>
      <c r="E4201" s="20">
        <v>0.17581720000000001</v>
      </c>
      <c r="F4201" s="20">
        <v>0.1666667</v>
      </c>
      <c r="G4201" s="20">
        <v>9.1505000000000006E-3</v>
      </c>
      <c r="H4201" s="20">
        <v>0</v>
      </c>
      <c r="I4201" s="20">
        <v>7.1722000000000001E-3</v>
      </c>
      <c r="J4201" s="20">
        <v>0.16725609999999999</v>
      </c>
      <c r="K4201" s="20">
        <v>0</v>
      </c>
      <c r="L4201" s="20">
        <v>1.3889E-3</v>
      </c>
      <c r="M4201" s="20">
        <v>7.9718723958333328E-3</v>
      </c>
      <c r="N4201" s="1">
        <v>3</v>
      </c>
      <c r="O4201" s="5">
        <v>14.29</v>
      </c>
      <c r="P4201" s="5">
        <v>85.71</v>
      </c>
      <c r="Q4201" s="1">
        <v>1</v>
      </c>
      <c r="R4201" s="1">
        <v>6</v>
      </c>
      <c r="S4201" s="6">
        <v>147.52799999999999</v>
      </c>
      <c r="T4201" s="6">
        <v>147.52799999999999</v>
      </c>
      <c r="W4201" s="1"/>
      <c r="X4201" s="1"/>
      <c r="Y4201" s="1"/>
      <c r="AC4201" s="1"/>
      <c r="AF4201" s="1"/>
      <c r="AG4201" s="1"/>
    </row>
    <row r="4202" spans="1:33" hidden="1" x14ac:dyDescent="0.25">
      <c r="A4202" s="1">
        <v>2</v>
      </c>
      <c r="B4202" s="1">
        <v>2016</v>
      </c>
      <c r="C4202" s="1">
        <v>35419012</v>
      </c>
      <c r="D4202" s="44" t="s">
        <v>519</v>
      </c>
      <c r="E4202" s="20">
        <v>3.7238100000000003E-2</v>
      </c>
      <c r="F4202" s="20">
        <v>3.4755500000000002E-2</v>
      </c>
      <c r="G4202" s="20">
        <v>2.4825999999999997E-3</v>
      </c>
      <c r="H4202" s="20">
        <v>0</v>
      </c>
      <c r="I4202" s="20">
        <v>3.4166700000000001E-2</v>
      </c>
      <c r="J4202" s="20">
        <v>5.0920000000000002E-4</v>
      </c>
      <c r="K4202" s="20">
        <v>0</v>
      </c>
      <c r="L4202" s="20">
        <v>2.5622000000000002E-3</v>
      </c>
      <c r="M4202" s="20">
        <v>2.489053125E-2</v>
      </c>
      <c r="N4202" s="1">
        <v>3</v>
      </c>
      <c r="O4202" s="5">
        <v>50</v>
      </c>
      <c r="P4202" s="5">
        <v>50</v>
      </c>
      <c r="Q4202" s="1">
        <v>7</v>
      </c>
      <c r="R4202" s="1">
        <v>7</v>
      </c>
      <c r="S4202" s="6">
        <v>365.5453339</v>
      </c>
      <c r="T4202" s="6">
        <v>127.9408669</v>
      </c>
      <c r="W4202" s="1"/>
      <c r="X4202" s="1"/>
      <c r="Y4202" s="1"/>
      <c r="AC4202" s="1"/>
      <c r="AF4202" s="1"/>
      <c r="AG4202" s="1"/>
    </row>
    <row r="4203" spans="1:33" hidden="1" x14ac:dyDescent="0.25">
      <c r="A4203" s="1">
        <v>20</v>
      </c>
      <c r="B4203" s="1">
        <v>2016</v>
      </c>
      <c r="C4203" s="1">
        <v>354200820</v>
      </c>
      <c r="D4203" s="44" t="s">
        <v>520</v>
      </c>
      <c r="E4203" s="20">
        <v>1.7254099999999998E-2</v>
      </c>
      <c r="F4203" s="20">
        <v>0</v>
      </c>
      <c r="G4203" s="20">
        <v>1.7254099999999998E-2</v>
      </c>
      <c r="H4203" s="20">
        <v>0</v>
      </c>
      <c r="I4203" s="20">
        <v>1.5996900000000001E-2</v>
      </c>
      <c r="J4203" s="20">
        <v>7.0370000000000003E-4</v>
      </c>
      <c r="K4203" s="20">
        <v>5.5349999999999996E-4</v>
      </c>
      <c r="L4203" s="20">
        <v>0</v>
      </c>
      <c r="M4203" s="20">
        <v>1.6424479166666665E-2</v>
      </c>
      <c r="N4203" s="1">
        <v>0</v>
      </c>
      <c r="O4203" s="5">
        <v>0</v>
      </c>
      <c r="P4203" s="5">
        <v>100</v>
      </c>
      <c r="Q4203" s="1">
        <v>0</v>
      </c>
      <c r="R4203" s="1">
        <v>8</v>
      </c>
      <c r="S4203" s="6">
        <v>318.27713899999998</v>
      </c>
      <c r="T4203" s="6">
        <v>318.27713899999998</v>
      </c>
      <c r="W4203" s="1"/>
      <c r="X4203" s="1"/>
      <c r="Y4203" s="1"/>
      <c r="AC4203" s="1"/>
      <c r="AF4203" s="1"/>
      <c r="AG4203" s="1"/>
    </row>
    <row r="4204" spans="1:33" hidden="1" x14ac:dyDescent="0.25">
      <c r="A4204" s="1">
        <v>21</v>
      </c>
      <c r="B4204" s="1">
        <v>2016</v>
      </c>
      <c r="C4204" s="1">
        <v>354200821</v>
      </c>
      <c r="D4204" s="44" t="s">
        <v>520</v>
      </c>
      <c r="E4204" s="20">
        <v>2.8700000000000002E-3</v>
      </c>
      <c r="F4204" s="20">
        <v>2.8700000000000002E-3</v>
      </c>
      <c r="G4204" s="20">
        <v>0</v>
      </c>
      <c r="H4204" s="20">
        <v>0</v>
      </c>
      <c r="I4204" s="20">
        <v>0</v>
      </c>
      <c r="J4204" s="20">
        <v>3.8190000000000001E-4</v>
      </c>
      <c r="K4204" s="20">
        <v>0</v>
      </c>
      <c r="L4204" s="20">
        <v>2.4881E-3</v>
      </c>
      <c r="M4204" s="20">
        <v>0</v>
      </c>
      <c r="N4204" s="1">
        <v>3</v>
      </c>
      <c r="O4204" s="5">
        <v>100</v>
      </c>
      <c r="P4204" s="5">
        <v>0</v>
      </c>
      <c r="Q4204" s="1">
        <v>2</v>
      </c>
      <c r="R4204" s="1">
        <v>0</v>
      </c>
      <c r="S4204" s="6"/>
      <c r="T4204" s="6"/>
      <c r="W4204" s="1"/>
      <c r="X4204" s="1"/>
      <c r="Y4204" s="1"/>
      <c r="AC4204" s="1"/>
      <c r="AF4204" s="1"/>
      <c r="AG4204" s="1"/>
    </row>
    <row r="4205" spans="1:33" hidden="1" x14ac:dyDescent="0.25">
      <c r="A4205" s="1">
        <v>5</v>
      </c>
      <c r="B4205" s="1">
        <v>2016</v>
      </c>
      <c r="C4205" s="1">
        <v>35421075</v>
      </c>
      <c r="D4205" s="44" t="s">
        <v>521</v>
      </c>
      <c r="E4205" s="20">
        <v>0.57410269999999997</v>
      </c>
      <c r="F4205" s="20">
        <v>0.54410740000000002</v>
      </c>
      <c r="G4205" s="20">
        <v>2.9995299999999999E-2</v>
      </c>
      <c r="H4205" s="20">
        <v>0</v>
      </c>
      <c r="I4205" s="20">
        <v>2.5752400000000002E-2</v>
      </c>
      <c r="J4205" s="20">
        <v>0.54272670000000001</v>
      </c>
      <c r="K4205" s="20">
        <v>2.4407000000000001E-3</v>
      </c>
      <c r="L4205" s="20">
        <v>3.1829000000000002E-3</v>
      </c>
      <c r="M4205" s="20">
        <v>1.981791145833333E-2</v>
      </c>
      <c r="N4205" s="1">
        <v>6</v>
      </c>
      <c r="O4205" s="5">
        <v>21.74</v>
      </c>
      <c r="P4205" s="5">
        <v>78.260000000000005</v>
      </c>
      <c r="Q4205" s="1">
        <v>5</v>
      </c>
      <c r="R4205" s="1">
        <v>18</v>
      </c>
      <c r="S4205" s="6">
        <v>429.786</v>
      </c>
      <c r="T4205" s="6">
        <v>0</v>
      </c>
      <c r="W4205" s="1"/>
      <c r="X4205" s="1"/>
      <c r="Y4205" s="1"/>
      <c r="AC4205" s="1"/>
      <c r="AF4205" s="1"/>
      <c r="AG4205" s="1"/>
    </row>
    <row r="4206" spans="1:33" hidden="1" x14ac:dyDescent="0.25">
      <c r="A4206" s="1">
        <v>10</v>
      </c>
      <c r="B4206" s="1">
        <v>2016</v>
      </c>
      <c r="C4206" s="1">
        <v>354210710</v>
      </c>
      <c r="D4206" s="44" t="s">
        <v>521</v>
      </c>
      <c r="E4206" s="20">
        <v>3.5960100000000002E-2</v>
      </c>
      <c r="F4206" s="20">
        <v>3.4918400000000002E-2</v>
      </c>
      <c r="G4206" s="20">
        <v>1.0417E-3</v>
      </c>
      <c r="H4206" s="20">
        <v>0</v>
      </c>
      <c r="I4206" s="20">
        <v>0</v>
      </c>
      <c r="J4206" s="20">
        <v>0</v>
      </c>
      <c r="K4206" s="20">
        <v>3.0288800000000001E-2</v>
      </c>
      <c r="L4206" s="20">
        <v>5.6713000000000006E-3</v>
      </c>
      <c r="M4206" s="20">
        <v>0</v>
      </c>
      <c r="N4206" s="1">
        <v>4</v>
      </c>
      <c r="O4206" s="5">
        <v>75</v>
      </c>
      <c r="P4206" s="5">
        <v>25</v>
      </c>
      <c r="Q4206" s="1">
        <v>3</v>
      </c>
      <c r="R4206" s="1">
        <v>1</v>
      </c>
      <c r="S4206" s="6"/>
      <c r="T4206" s="6"/>
      <c r="W4206" s="1"/>
      <c r="X4206" s="1"/>
      <c r="Y4206" s="1"/>
      <c r="AC4206" s="1"/>
      <c r="AF4206" s="1"/>
      <c r="AG4206" s="1"/>
    </row>
    <row r="4207" spans="1:33" hidden="1" x14ac:dyDescent="0.25">
      <c r="A4207" s="1">
        <v>17</v>
      </c>
      <c r="B4207" s="1">
        <v>2016</v>
      </c>
      <c r="C4207" s="1">
        <v>354220617</v>
      </c>
      <c r="D4207" s="44" t="s">
        <v>522</v>
      </c>
      <c r="E4207" s="20">
        <v>2.2914800000000003E-2</v>
      </c>
      <c r="F4207" s="20">
        <v>1.2563700000000001E-2</v>
      </c>
      <c r="G4207" s="20">
        <v>1.0351100000000002E-2</v>
      </c>
      <c r="H4207" s="20">
        <v>0</v>
      </c>
      <c r="I4207" s="20">
        <v>0</v>
      </c>
      <c r="J4207" s="20">
        <v>9.907599999999999E-3</v>
      </c>
      <c r="K4207" s="20">
        <v>1.0056300000000001E-2</v>
      </c>
      <c r="L4207" s="20">
        <v>2.9508999999999998E-3</v>
      </c>
      <c r="M4207" s="20">
        <v>8.7694062500000003E-2</v>
      </c>
      <c r="N4207" s="1">
        <v>1</v>
      </c>
      <c r="O4207" s="5">
        <v>34.619999999999997</v>
      </c>
      <c r="P4207" s="5">
        <v>65.38</v>
      </c>
      <c r="Q4207" s="1">
        <v>9</v>
      </c>
      <c r="R4207" s="1">
        <v>17</v>
      </c>
      <c r="S4207" s="6">
        <v>1341.8784000000001</v>
      </c>
      <c r="T4207" s="6">
        <v>1341.8784000000001</v>
      </c>
      <c r="W4207" s="1"/>
      <c r="X4207" s="1"/>
      <c r="Y4207" s="1"/>
      <c r="AC4207" s="1"/>
      <c r="AF4207" s="1"/>
      <c r="AG4207" s="1"/>
    </row>
    <row r="4208" spans="1:33" hidden="1" x14ac:dyDescent="0.25">
      <c r="A4208" s="1">
        <v>21</v>
      </c>
      <c r="B4208" s="1">
        <v>2016</v>
      </c>
      <c r="C4208" s="1">
        <v>354220621</v>
      </c>
      <c r="D4208" s="44" t="s">
        <v>522</v>
      </c>
      <c r="E4208" s="20">
        <v>0.17274930000000002</v>
      </c>
      <c r="F4208" s="20">
        <v>0.17254620000000001</v>
      </c>
      <c r="G4208" s="20">
        <v>2.031E-4</v>
      </c>
      <c r="H4208" s="20">
        <v>0</v>
      </c>
      <c r="I4208" s="20">
        <v>0</v>
      </c>
      <c r="J4208" s="20">
        <v>7.0601800000000006E-2</v>
      </c>
      <c r="K4208" s="20">
        <v>0.1020954</v>
      </c>
      <c r="L4208" s="20">
        <v>5.2099999999999999E-5</v>
      </c>
      <c r="M4208" s="20">
        <v>0</v>
      </c>
      <c r="N4208" s="1">
        <v>6</v>
      </c>
      <c r="O4208" s="5">
        <v>62.5</v>
      </c>
      <c r="P4208" s="5">
        <v>37.5</v>
      </c>
      <c r="Q4208" s="1">
        <v>5</v>
      </c>
      <c r="R4208" s="1">
        <v>3</v>
      </c>
      <c r="S4208" s="6"/>
      <c r="T4208" s="6"/>
      <c r="W4208" s="1"/>
      <c r="X4208" s="1"/>
      <c r="Y4208" s="1"/>
      <c r="AC4208" s="1"/>
      <c r="AF4208" s="1"/>
      <c r="AG4208" s="1"/>
    </row>
    <row r="4209" spans="1:33" hidden="1" x14ac:dyDescent="0.25">
      <c r="A4209" s="1">
        <v>22</v>
      </c>
      <c r="B4209" s="1">
        <v>2016</v>
      </c>
      <c r="C4209" s="1">
        <v>354220622</v>
      </c>
      <c r="D4209" s="44" t="s">
        <v>522</v>
      </c>
      <c r="E4209" s="20">
        <v>5.2082999999999999E-3</v>
      </c>
      <c r="F4209" s="20">
        <v>5.2082999999999999E-3</v>
      </c>
      <c r="G4209" s="20">
        <v>0</v>
      </c>
      <c r="H4209" s="20">
        <v>0</v>
      </c>
      <c r="I4209" s="20">
        <v>0</v>
      </c>
      <c r="J4209" s="20">
        <v>0</v>
      </c>
      <c r="K4209" s="20">
        <v>5.2082999999999999E-3</v>
      </c>
      <c r="L4209" s="20">
        <v>0</v>
      </c>
      <c r="M4209" s="20">
        <v>0</v>
      </c>
      <c r="N4209" s="1">
        <v>0</v>
      </c>
      <c r="O4209" s="5">
        <v>100</v>
      </c>
      <c r="P4209" s="5">
        <v>0</v>
      </c>
      <c r="Q4209" s="1">
        <v>1</v>
      </c>
      <c r="R4209" s="1">
        <v>0</v>
      </c>
      <c r="S4209" s="6"/>
      <c r="T4209" s="6"/>
      <c r="W4209" s="1"/>
      <c r="X4209" s="1"/>
      <c r="Y4209" s="1"/>
      <c r="AC4209" s="1"/>
      <c r="AF4209" s="1"/>
      <c r="AG4209" s="1"/>
    </row>
    <row r="4210" spans="1:33" hidden="1" x14ac:dyDescent="0.25">
      <c r="A4210" s="1">
        <v>2</v>
      </c>
      <c r="B4210" s="1">
        <v>2016</v>
      </c>
      <c r="C4210" s="1">
        <v>35423052</v>
      </c>
      <c r="D4210" s="44" t="s">
        <v>523</v>
      </c>
      <c r="E4210" s="20">
        <v>8.5133999999999991E-3</v>
      </c>
      <c r="F4210" s="20">
        <v>7.6024999999999999E-3</v>
      </c>
      <c r="G4210" s="20">
        <v>9.1089999999999997E-4</v>
      </c>
      <c r="H4210" s="20">
        <v>0</v>
      </c>
      <c r="I4210" s="20">
        <v>5.0000000000000001E-3</v>
      </c>
      <c r="J4210" s="20">
        <v>0</v>
      </c>
      <c r="K4210" s="20">
        <v>1.5003E-3</v>
      </c>
      <c r="L4210" s="20">
        <v>2.0131000000000003E-3</v>
      </c>
      <c r="M4210" s="20">
        <v>4.4537916666666667E-3</v>
      </c>
      <c r="N4210" s="1">
        <v>18</v>
      </c>
      <c r="O4210" s="5">
        <v>80</v>
      </c>
      <c r="P4210" s="5">
        <v>20</v>
      </c>
      <c r="Q4210" s="1">
        <v>12</v>
      </c>
      <c r="R4210" s="1">
        <v>3</v>
      </c>
      <c r="S4210" s="6">
        <v>60.453000000000003</v>
      </c>
      <c r="T4210" s="6">
        <v>60.453000000000003</v>
      </c>
      <c r="W4210" s="1"/>
      <c r="X4210" s="1"/>
      <c r="Y4210" s="1"/>
      <c r="AC4210" s="1"/>
      <c r="AF4210" s="1"/>
      <c r="AG4210" s="1"/>
    </row>
    <row r="4211" spans="1:33" hidden="1" x14ac:dyDescent="0.25">
      <c r="A4211" s="1">
        <v>21</v>
      </c>
      <c r="B4211" s="1">
        <v>2016</v>
      </c>
      <c r="C4211" s="1">
        <v>354240421</v>
      </c>
      <c r="D4211" s="44" t="s">
        <v>524</v>
      </c>
      <c r="E4211" s="20">
        <v>1.3299999999999998E-4</v>
      </c>
      <c r="F4211" s="20">
        <v>0</v>
      </c>
      <c r="G4211" s="20">
        <v>1.3299999999999998E-4</v>
      </c>
      <c r="H4211" s="20">
        <v>0</v>
      </c>
      <c r="I4211" s="20">
        <v>0</v>
      </c>
      <c r="J4211" s="20">
        <v>0</v>
      </c>
      <c r="K4211" s="20">
        <v>0</v>
      </c>
      <c r="L4211" s="20">
        <v>1.3299999999999998E-4</v>
      </c>
      <c r="M4211" s="20">
        <v>0</v>
      </c>
      <c r="N4211" s="1">
        <v>0</v>
      </c>
      <c r="O4211" s="5">
        <v>0</v>
      </c>
      <c r="P4211" s="5">
        <v>100</v>
      </c>
      <c r="Q4211" s="1">
        <v>0</v>
      </c>
      <c r="R4211" s="1">
        <v>3</v>
      </c>
      <c r="S4211" s="6"/>
      <c r="T4211" s="6"/>
      <c r="W4211" s="1"/>
      <c r="X4211" s="1"/>
      <c r="Y4211" s="1"/>
      <c r="AC4211" s="1"/>
      <c r="AF4211" s="1"/>
      <c r="AG4211" s="1"/>
    </row>
    <row r="4212" spans="1:33" hidden="1" x14ac:dyDescent="0.25">
      <c r="A4212" s="1">
        <v>22</v>
      </c>
      <c r="B4212" s="1">
        <v>2016</v>
      </c>
      <c r="C4212" s="1">
        <v>354240422</v>
      </c>
      <c r="D4212" s="44" t="s">
        <v>524</v>
      </c>
      <c r="E4212" s="20">
        <v>4.4187199999999996E-2</v>
      </c>
      <c r="F4212" s="20">
        <v>4.8230000000000001E-4</v>
      </c>
      <c r="G4212" s="20">
        <v>4.3704899999999998E-2</v>
      </c>
      <c r="H4212" s="20">
        <v>0</v>
      </c>
      <c r="I4212" s="20">
        <v>3.2476799999999993E-2</v>
      </c>
      <c r="J4212" s="20">
        <v>6.2887999999999998E-3</v>
      </c>
      <c r="K4212" s="20">
        <v>3.5380999999999998E-3</v>
      </c>
      <c r="L4212" s="20">
        <v>1.8835E-3</v>
      </c>
      <c r="M4212" s="20">
        <v>5.6742339797453703E-2</v>
      </c>
      <c r="N4212" s="1">
        <v>1</v>
      </c>
      <c r="O4212" s="5">
        <v>2.04</v>
      </c>
      <c r="P4212" s="5">
        <v>97.96</v>
      </c>
      <c r="Q4212" s="1">
        <v>1</v>
      </c>
      <c r="R4212" s="1">
        <v>48</v>
      </c>
      <c r="S4212" s="6">
        <v>976.83408359999999</v>
      </c>
      <c r="T4212" s="6">
        <v>976.83408359999999</v>
      </c>
      <c r="W4212" s="1"/>
      <c r="X4212" s="1"/>
      <c r="Y4212" s="1"/>
      <c r="AC4212" s="1"/>
      <c r="AF4212" s="1"/>
      <c r="AG4212" s="1"/>
    </row>
    <row r="4213" spans="1:33" hidden="1" x14ac:dyDescent="0.25">
      <c r="A4213" s="1">
        <v>16</v>
      </c>
      <c r="B4213" s="1">
        <v>2016</v>
      </c>
      <c r="C4213" s="1">
        <v>354250316</v>
      </c>
      <c r="D4213" s="44" t="s">
        <v>525</v>
      </c>
      <c r="E4213" s="20">
        <v>0.68657509999999999</v>
      </c>
      <c r="F4213" s="20">
        <v>0.64111940000000001</v>
      </c>
      <c r="G4213" s="20">
        <v>4.5455700000000002E-2</v>
      </c>
      <c r="H4213" s="20">
        <v>0</v>
      </c>
      <c r="I4213" s="20">
        <v>9.2592000000000004E-3</v>
      </c>
      <c r="J4213" s="20">
        <v>4.07E-5</v>
      </c>
      <c r="K4213" s="20">
        <v>0.67588630000000005</v>
      </c>
      <c r="L4213" s="20">
        <v>1.3888999999999998E-3</v>
      </c>
      <c r="M4213" s="20">
        <v>1.8877604166666666E-2</v>
      </c>
      <c r="N4213" s="1">
        <v>1</v>
      </c>
      <c r="O4213" s="5">
        <v>37.5</v>
      </c>
      <c r="P4213" s="5">
        <v>62.5</v>
      </c>
      <c r="Q4213" s="1">
        <v>9</v>
      </c>
      <c r="R4213" s="1">
        <v>15</v>
      </c>
      <c r="S4213" s="6">
        <v>284.47199999999998</v>
      </c>
      <c r="T4213" s="6">
        <v>0</v>
      </c>
      <c r="W4213" s="1"/>
      <c r="X4213" s="1"/>
      <c r="Y4213" s="1"/>
      <c r="AC4213" s="1"/>
      <c r="AF4213" s="1"/>
      <c r="AG4213" s="1"/>
    </row>
    <row r="4214" spans="1:33" hidden="1" x14ac:dyDescent="0.25">
      <c r="A4214" s="1">
        <v>11</v>
      </c>
      <c r="B4214" s="1">
        <v>2016</v>
      </c>
      <c r="C4214" s="1">
        <v>354260211</v>
      </c>
      <c r="D4214" s="44" t="s">
        <v>526</v>
      </c>
      <c r="E4214" s="20">
        <v>9.8082200000000008E-2</v>
      </c>
      <c r="F4214" s="20">
        <v>8.2526900000000014E-2</v>
      </c>
      <c r="G4214" s="20">
        <v>1.5555300000000001E-2</v>
      </c>
      <c r="H4214" s="20">
        <v>0.26</v>
      </c>
      <c r="I4214" s="20">
        <v>2.5347E-3</v>
      </c>
      <c r="J4214" s="20">
        <v>2.6329999999999999E-3</v>
      </c>
      <c r="K4214" s="20">
        <v>7.8197300000000011E-2</v>
      </c>
      <c r="L4214" s="20">
        <v>1.4717199999999996E-2</v>
      </c>
      <c r="M4214" s="20">
        <v>0.14917681140046296</v>
      </c>
      <c r="N4214" s="1">
        <v>143</v>
      </c>
      <c r="O4214" s="5">
        <v>63.83</v>
      </c>
      <c r="P4214" s="5">
        <v>36.17</v>
      </c>
      <c r="Q4214" s="1">
        <v>60</v>
      </c>
      <c r="R4214" s="1">
        <v>34</v>
      </c>
      <c r="S4214" s="6">
        <v>2329.081878</v>
      </c>
      <c r="T4214" s="6">
        <v>2329.081878</v>
      </c>
      <c r="W4214" s="1"/>
      <c r="X4214" s="1"/>
      <c r="Y4214" s="1"/>
      <c r="AC4214" s="1"/>
      <c r="AF4214" s="1"/>
      <c r="AG4214" s="1"/>
    </row>
    <row r="4215" spans="1:33" hidden="1" x14ac:dyDescent="0.25">
      <c r="A4215" s="1">
        <v>8</v>
      </c>
      <c r="B4215" s="1">
        <v>2016</v>
      </c>
      <c r="C4215" s="1">
        <v>35427018</v>
      </c>
      <c r="D4215" s="44" t="s">
        <v>527</v>
      </c>
      <c r="E4215" s="20">
        <v>9.3978100000000009E-2</v>
      </c>
      <c r="F4215" s="20">
        <v>2.5995399999999998E-2</v>
      </c>
      <c r="G4215" s="20">
        <v>6.7982700000000007E-2</v>
      </c>
      <c r="H4215" s="20">
        <v>0</v>
      </c>
      <c r="I4215" s="20">
        <v>6.4814800000000006E-2</v>
      </c>
      <c r="J4215" s="20">
        <v>2.7211000000000002E-3</v>
      </c>
      <c r="K4215" s="20">
        <v>2.4562500000000001E-2</v>
      </c>
      <c r="L4215" s="20">
        <v>1.8797000000000002E-3</v>
      </c>
      <c r="M4215" s="20">
        <v>1.7245125260416671E-2</v>
      </c>
      <c r="N4215" s="1">
        <v>3</v>
      </c>
      <c r="O4215" s="5">
        <v>42.11</v>
      </c>
      <c r="P4215" s="5">
        <v>57.89</v>
      </c>
      <c r="Q4215" s="1">
        <v>8</v>
      </c>
      <c r="R4215" s="1">
        <v>11</v>
      </c>
      <c r="S4215" s="6">
        <v>310.12200000000001</v>
      </c>
      <c r="T4215" s="6">
        <v>310.12200000000001</v>
      </c>
      <c r="W4215" s="1"/>
      <c r="X4215" s="1"/>
      <c r="Y4215" s="1"/>
      <c r="AC4215" s="1"/>
      <c r="AF4215" s="1"/>
      <c r="AG4215" s="1"/>
    </row>
    <row r="4216" spans="1:33" hidden="1" x14ac:dyDescent="0.25">
      <c r="A4216" s="1">
        <v>11</v>
      </c>
      <c r="B4216" s="1">
        <v>2016</v>
      </c>
      <c r="C4216" s="1">
        <v>354280011</v>
      </c>
      <c r="D4216" s="44" t="s">
        <v>528</v>
      </c>
      <c r="E4216" s="20">
        <v>2.5582999999999999E-3</v>
      </c>
      <c r="F4216" s="20">
        <v>2.5582999999999999E-3</v>
      </c>
      <c r="G4216" s="20">
        <v>0</v>
      </c>
      <c r="H4216" s="20">
        <v>0</v>
      </c>
      <c r="I4216" s="20">
        <v>2.5582999999999999E-3</v>
      </c>
      <c r="J4216" s="20">
        <v>0</v>
      </c>
      <c r="K4216" s="20">
        <v>0</v>
      </c>
      <c r="L4216" s="20">
        <v>0</v>
      </c>
      <c r="M4216" s="20">
        <v>5.6953250000000002E-3</v>
      </c>
      <c r="N4216" s="1">
        <v>3</v>
      </c>
      <c r="O4216" s="5">
        <v>100</v>
      </c>
      <c r="P4216" s="5">
        <v>0</v>
      </c>
      <c r="Q4216" s="1">
        <v>2</v>
      </c>
      <c r="R4216" s="1">
        <v>0</v>
      </c>
      <c r="S4216" s="6">
        <v>26.199461880000001</v>
      </c>
      <c r="T4216" s="6">
        <v>0</v>
      </c>
      <c r="W4216" s="1"/>
      <c r="X4216" s="1"/>
      <c r="Y4216" s="1"/>
      <c r="AC4216" s="1"/>
      <c r="AF4216" s="1"/>
      <c r="AG4216" s="1"/>
    </row>
    <row r="4217" spans="1:33" hidden="1" x14ac:dyDescent="0.25">
      <c r="A4217" s="1">
        <v>13</v>
      </c>
      <c r="B4217" s="1">
        <v>2016</v>
      </c>
      <c r="C4217" s="1">
        <v>354290913</v>
      </c>
      <c r="D4217" s="44" t="s">
        <v>529</v>
      </c>
      <c r="E4217" s="20">
        <v>0.22670170000000001</v>
      </c>
      <c r="F4217" s="20">
        <v>0.1156035</v>
      </c>
      <c r="G4217" s="20">
        <v>0.11109820000000001</v>
      </c>
      <c r="H4217" s="20">
        <v>0</v>
      </c>
      <c r="I4217" s="20">
        <v>4.38705E-2</v>
      </c>
      <c r="J4217" s="20">
        <v>3.7270000000000001E-4</v>
      </c>
      <c r="K4217" s="20">
        <v>0.17030580000000001</v>
      </c>
      <c r="L4217" s="20">
        <v>1.2152700000000009E-2</v>
      </c>
      <c r="M4217" s="20">
        <v>3.5513408998842595E-2</v>
      </c>
      <c r="N4217" s="1">
        <v>22</v>
      </c>
      <c r="O4217" s="5">
        <v>34.21</v>
      </c>
      <c r="P4217" s="5">
        <v>65.790000000000006</v>
      </c>
      <c r="Q4217" s="1">
        <v>39</v>
      </c>
      <c r="R4217" s="1">
        <v>75</v>
      </c>
      <c r="S4217" s="6">
        <v>622.44287999999995</v>
      </c>
      <c r="T4217" s="6">
        <v>0</v>
      </c>
      <c r="W4217" s="1"/>
      <c r="X4217" s="1"/>
      <c r="Y4217" s="1"/>
      <c r="AC4217" s="1"/>
      <c r="AF4217" s="1"/>
      <c r="AG4217" s="1"/>
    </row>
    <row r="4218" spans="1:33" hidden="1" x14ac:dyDescent="0.25">
      <c r="A4218" s="1">
        <v>14</v>
      </c>
      <c r="B4218" s="1">
        <v>2016</v>
      </c>
      <c r="C4218" s="1">
        <v>354300614</v>
      </c>
      <c r="D4218" s="44" t="s">
        <v>530</v>
      </c>
      <c r="E4218" s="20">
        <v>0.2349681999999996</v>
      </c>
      <c r="F4218" s="20">
        <v>0.2182331999999996</v>
      </c>
      <c r="G4218" s="20">
        <v>1.6735E-2</v>
      </c>
      <c r="H4218" s="20">
        <v>0</v>
      </c>
      <c r="I4218" s="20">
        <v>3.4863999999999999E-2</v>
      </c>
      <c r="J4218" s="20">
        <v>4.1689799999999999E-2</v>
      </c>
      <c r="K4218" s="20">
        <v>0.15833569999999972</v>
      </c>
      <c r="L4218" s="20">
        <v>7.8700000000000002E-5</v>
      </c>
      <c r="M4218" s="20">
        <v>3.6474330333333339E-2</v>
      </c>
      <c r="N4218" s="1">
        <v>37</v>
      </c>
      <c r="O4218" s="5">
        <v>96.2</v>
      </c>
      <c r="P4218" s="5">
        <v>3.8</v>
      </c>
      <c r="Q4218" s="1">
        <v>152</v>
      </c>
      <c r="R4218" s="1">
        <v>6</v>
      </c>
      <c r="S4218" s="6">
        <v>366.23649060000002</v>
      </c>
      <c r="T4218" s="6">
        <v>329.6128415</v>
      </c>
      <c r="W4218" s="1"/>
      <c r="X4218" s="1"/>
      <c r="Y4218" s="1"/>
      <c r="AC4218" s="1"/>
      <c r="AF4218" s="1"/>
      <c r="AG4218" s="1"/>
    </row>
    <row r="4219" spans="1:33" hidden="1" x14ac:dyDescent="0.25">
      <c r="A4219" s="1">
        <v>8</v>
      </c>
      <c r="B4219" s="1">
        <v>2016</v>
      </c>
      <c r="C4219" s="1">
        <v>35431058</v>
      </c>
      <c r="D4219" s="44" t="s">
        <v>531</v>
      </c>
      <c r="E4219" s="20">
        <v>0.16247879999999998</v>
      </c>
      <c r="F4219" s="20">
        <v>0.13679709999999998</v>
      </c>
      <c r="G4219" s="20">
        <v>2.5681699999999998E-2</v>
      </c>
      <c r="H4219" s="20">
        <v>0</v>
      </c>
      <c r="I4219" s="20">
        <v>1.9293999999999999E-2</v>
      </c>
      <c r="J4219" s="20">
        <v>2.3149999999999999E-4</v>
      </c>
      <c r="K4219" s="20">
        <v>0.14014539999999998</v>
      </c>
      <c r="L4219" s="20">
        <v>2.8079000000000003E-3</v>
      </c>
      <c r="M4219" s="20">
        <v>8.8128963541666654E-3</v>
      </c>
      <c r="N4219" s="1">
        <v>12</v>
      </c>
      <c r="O4219" s="5">
        <v>70.59</v>
      </c>
      <c r="P4219" s="5">
        <v>29.41</v>
      </c>
      <c r="Q4219" s="1">
        <v>36</v>
      </c>
      <c r="R4219" s="1">
        <v>15</v>
      </c>
      <c r="S4219" s="6">
        <v>167.34526109999999</v>
      </c>
      <c r="T4219" s="6">
        <v>167.34526109999999</v>
      </c>
      <c r="W4219" s="1"/>
      <c r="X4219" s="1"/>
      <c r="Y4219" s="1"/>
      <c r="AC4219" s="1"/>
      <c r="AF4219" s="1"/>
      <c r="AG4219" s="1"/>
    </row>
    <row r="4220" spans="1:33" hidden="1" x14ac:dyDescent="0.25">
      <c r="A4220" s="1">
        <v>17</v>
      </c>
      <c r="B4220" s="1">
        <v>2016</v>
      </c>
      <c r="C4220" s="1">
        <v>354320417</v>
      </c>
      <c r="D4220" s="44" t="s">
        <v>532</v>
      </c>
      <c r="E4220" s="20">
        <v>0.10426719999999999</v>
      </c>
      <c r="F4220" s="20">
        <v>9.0401899999999993E-2</v>
      </c>
      <c r="G4220" s="20">
        <v>1.3865299999999999E-2</v>
      </c>
      <c r="H4220" s="20">
        <v>0</v>
      </c>
      <c r="I4220" s="20">
        <v>9.6643000000000007E-3</v>
      </c>
      <c r="J4220" s="20">
        <v>2.3103300000000004E-2</v>
      </c>
      <c r="K4220" s="20">
        <v>7.0850899999999994E-2</v>
      </c>
      <c r="L4220" s="20">
        <v>6.487000000000001E-4</v>
      </c>
      <c r="M4220" s="20">
        <v>8.0286515625000009E-3</v>
      </c>
      <c r="N4220" s="1">
        <v>5</v>
      </c>
      <c r="O4220" s="5">
        <v>39.130000000000003</v>
      </c>
      <c r="P4220" s="5">
        <v>60.87</v>
      </c>
      <c r="Q4220" s="1">
        <v>9</v>
      </c>
      <c r="R4220" s="1">
        <v>14</v>
      </c>
      <c r="S4220" s="6">
        <v>146.87024149999999</v>
      </c>
      <c r="T4220" s="6">
        <v>146.87024149999999</v>
      </c>
      <c r="W4220" s="1"/>
      <c r="X4220" s="1"/>
      <c r="Y4220" s="1"/>
      <c r="AC4220" s="1"/>
      <c r="AF4220" s="1"/>
      <c r="AG4220" s="1"/>
    </row>
    <row r="4221" spans="1:33" hidden="1" x14ac:dyDescent="0.25">
      <c r="A4221" s="1">
        <v>21</v>
      </c>
      <c r="B4221" s="1">
        <v>2016</v>
      </c>
      <c r="C4221" s="1">
        <v>354323821</v>
      </c>
      <c r="D4221" s="44" t="s">
        <v>533</v>
      </c>
      <c r="E4221" s="20">
        <v>1.215E-4</v>
      </c>
      <c r="F4221" s="20">
        <v>0</v>
      </c>
      <c r="G4221" s="20">
        <v>1.215E-4</v>
      </c>
      <c r="H4221" s="20">
        <v>0</v>
      </c>
      <c r="I4221" s="20">
        <v>0</v>
      </c>
      <c r="J4221" s="20">
        <v>0</v>
      </c>
      <c r="K4221" s="20">
        <v>0</v>
      </c>
      <c r="L4221" s="20">
        <v>1.215E-4</v>
      </c>
      <c r="M4221" s="20">
        <v>5.0115770833333339E-3</v>
      </c>
      <c r="N4221" s="1">
        <v>0</v>
      </c>
      <c r="O4221" s="5">
        <v>0</v>
      </c>
      <c r="P4221" s="5">
        <v>100</v>
      </c>
      <c r="Q4221" s="1">
        <v>0</v>
      </c>
      <c r="R4221" s="1">
        <v>2</v>
      </c>
      <c r="S4221" s="6">
        <v>100.19740299999999</v>
      </c>
      <c r="T4221" s="6">
        <v>100.19740299999999</v>
      </c>
      <c r="W4221" s="1"/>
      <c r="X4221" s="1"/>
      <c r="Y4221" s="1"/>
      <c r="AC4221" s="1"/>
      <c r="AF4221" s="1"/>
      <c r="AG4221" s="1"/>
    </row>
    <row r="4222" spans="1:33" hidden="1" x14ac:dyDescent="0.25">
      <c r="A4222" s="1">
        <v>14</v>
      </c>
      <c r="B4222" s="1">
        <v>2016</v>
      </c>
      <c r="C4222" s="1">
        <v>354325314</v>
      </c>
      <c r="D4222" s="44" t="s">
        <v>534</v>
      </c>
      <c r="E4222" s="20">
        <v>0.1424898</v>
      </c>
      <c r="F4222" s="20">
        <v>0.14013400000000001</v>
      </c>
      <c r="G4222" s="20">
        <v>2.3557999999999999E-3</v>
      </c>
      <c r="H4222" s="20">
        <v>0</v>
      </c>
      <c r="I4222" s="20">
        <v>3.163E-3</v>
      </c>
      <c r="J4222" s="20">
        <v>0.13703700000000002</v>
      </c>
      <c r="K4222" s="20">
        <v>1.1564999999999998E-3</v>
      </c>
      <c r="L4222" s="20">
        <v>1.1333000000000001E-3</v>
      </c>
      <c r="M4222" s="20">
        <v>1.6616302083333333E-2</v>
      </c>
      <c r="N4222" s="1">
        <v>4</v>
      </c>
      <c r="O4222" s="5">
        <v>69.23</v>
      </c>
      <c r="P4222" s="5">
        <v>30.77</v>
      </c>
      <c r="Q4222" s="1">
        <v>9</v>
      </c>
      <c r="R4222" s="1">
        <v>4</v>
      </c>
      <c r="S4222" s="6">
        <v>126.7272183</v>
      </c>
      <c r="T4222" s="6">
        <v>126.7272183</v>
      </c>
      <c r="W4222" s="1"/>
      <c r="X4222" s="1"/>
      <c r="Y4222" s="1"/>
      <c r="AC4222" s="1"/>
      <c r="AF4222" s="1"/>
      <c r="AG4222" s="1"/>
    </row>
    <row r="4223" spans="1:33" hidden="1" x14ac:dyDescent="0.25">
      <c r="A4223" s="1">
        <v>6</v>
      </c>
      <c r="B4223" s="1">
        <v>2016</v>
      </c>
      <c r="C4223" s="1">
        <v>35433036</v>
      </c>
      <c r="D4223" s="44" t="s">
        <v>535</v>
      </c>
      <c r="E4223" s="20">
        <v>1.3443700000000003E-2</v>
      </c>
      <c r="F4223" s="20">
        <v>1.9418E-3</v>
      </c>
      <c r="G4223" s="20">
        <v>1.1501900000000002E-2</v>
      </c>
      <c r="H4223" s="20">
        <v>0</v>
      </c>
      <c r="I4223" s="20">
        <v>0</v>
      </c>
      <c r="J4223" s="20">
        <v>3.7169E-3</v>
      </c>
      <c r="K4223" s="20">
        <v>3.0860000000000002E-4</v>
      </c>
      <c r="L4223" s="20">
        <v>9.4182000000000016E-3</v>
      </c>
      <c r="M4223" s="20">
        <v>0.36661469039351852</v>
      </c>
      <c r="N4223" s="1">
        <v>7</v>
      </c>
      <c r="O4223" s="5">
        <v>25</v>
      </c>
      <c r="P4223" s="5">
        <v>75</v>
      </c>
      <c r="Q4223" s="1">
        <v>9</v>
      </c>
      <c r="R4223" s="1">
        <v>27</v>
      </c>
      <c r="S4223" s="6">
        <v>4584.0874450000001</v>
      </c>
      <c r="T4223" s="6">
        <v>3208.8612119999998</v>
      </c>
      <c r="W4223" s="1"/>
      <c r="X4223" s="1"/>
      <c r="Y4223" s="1"/>
      <c r="AC4223" s="1"/>
      <c r="AF4223" s="1"/>
      <c r="AG4223" s="1"/>
    </row>
    <row r="4224" spans="1:33" hidden="1" x14ac:dyDescent="0.25">
      <c r="A4224" s="1">
        <v>4</v>
      </c>
      <c r="B4224" s="1">
        <v>2016</v>
      </c>
      <c r="C4224" s="1">
        <v>35434024</v>
      </c>
      <c r="D4224" s="44" t="s">
        <v>536</v>
      </c>
      <c r="E4224" s="20">
        <v>3.9827379999999986</v>
      </c>
      <c r="F4224" s="20">
        <v>0.12533089999999994</v>
      </c>
      <c r="G4224" s="20">
        <v>3.8574070999999988</v>
      </c>
      <c r="H4224" s="20">
        <v>0</v>
      </c>
      <c r="I4224" s="20">
        <v>3.3693530999999992</v>
      </c>
      <c r="J4224" s="20">
        <v>0.22460409999999997</v>
      </c>
      <c r="K4224" s="20">
        <v>8.8156599999999988E-2</v>
      </c>
      <c r="L4224" s="20">
        <v>0.30062419999999973</v>
      </c>
      <c r="M4224" s="20">
        <v>2.6596083984490737</v>
      </c>
      <c r="N4224" s="1">
        <v>57</v>
      </c>
      <c r="O4224" s="5">
        <v>14.31</v>
      </c>
      <c r="P4224" s="5">
        <v>85.69</v>
      </c>
      <c r="Q4224" s="1">
        <v>77</v>
      </c>
      <c r="R4224" s="1">
        <v>461</v>
      </c>
      <c r="S4224" s="6">
        <v>35769.796289999998</v>
      </c>
      <c r="T4224" s="6">
        <v>35769.796289999998</v>
      </c>
      <c r="W4224" s="1"/>
      <c r="X4224" s="1"/>
      <c r="Y4224" s="1"/>
      <c r="AC4224" s="1"/>
      <c r="AF4224" s="1"/>
      <c r="AG4224" s="1"/>
    </row>
    <row r="4225" spans="1:33" hidden="1" x14ac:dyDescent="0.25">
      <c r="A4225" s="1">
        <v>9</v>
      </c>
      <c r="B4225" s="1">
        <v>2016</v>
      </c>
      <c r="C4225" s="1">
        <v>35434029</v>
      </c>
      <c r="D4225" s="44" t="s">
        <v>536</v>
      </c>
      <c r="E4225" s="20">
        <v>2.3149999999999999E-4</v>
      </c>
      <c r="F4225" s="20">
        <v>0</v>
      </c>
      <c r="G4225" s="20">
        <v>2.3149999999999999E-4</v>
      </c>
      <c r="H4225" s="20">
        <v>0</v>
      </c>
      <c r="I4225" s="20">
        <v>0</v>
      </c>
      <c r="J4225" s="20">
        <v>0</v>
      </c>
      <c r="K4225" s="20">
        <v>0</v>
      </c>
      <c r="L4225" s="20">
        <v>2.3149999999999999E-4</v>
      </c>
      <c r="M4225" s="20">
        <v>0</v>
      </c>
      <c r="N4225" s="1">
        <v>1</v>
      </c>
      <c r="O4225" s="5">
        <v>0</v>
      </c>
      <c r="P4225" s="5">
        <v>100</v>
      </c>
      <c r="Q4225" s="1">
        <v>0</v>
      </c>
      <c r="R4225" s="1">
        <v>1</v>
      </c>
      <c r="S4225" s="6"/>
      <c r="T4225" s="6"/>
      <c r="W4225" s="1"/>
      <c r="X4225" s="1"/>
      <c r="Y4225" s="1"/>
      <c r="AC4225" s="1"/>
      <c r="AF4225" s="1"/>
      <c r="AG4225" s="1"/>
    </row>
    <row r="4226" spans="1:33" hidden="1" x14ac:dyDescent="0.25">
      <c r="A4226" s="1">
        <v>8</v>
      </c>
      <c r="B4226" s="1">
        <v>2016</v>
      </c>
      <c r="C4226" s="1">
        <v>35436008</v>
      </c>
      <c r="D4226" s="44" t="s">
        <v>537</v>
      </c>
      <c r="E4226" s="20">
        <v>2.9289099999999998E-2</v>
      </c>
      <c r="F4226" s="20">
        <v>1.51305E-2</v>
      </c>
      <c r="G4226" s="20">
        <v>1.41586E-2</v>
      </c>
      <c r="H4226" s="20">
        <v>0</v>
      </c>
      <c r="I4226" s="20">
        <v>1.3831100000000001E-2</v>
      </c>
      <c r="J4226" s="20">
        <v>0</v>
      </c>
      <c r="K4226" s="20">
        <v>1.51305E-2</v>
      </c>
      <c r="L4226" s="20">
        <v>3.2749999999999999E-4</v>
      </c>
      <c r="M4226" s="20">
        <v>7.579011458333334E-3</v>
      </c>
      <c r="N4226" s="1">
        <v>0</v>
      </c>
      <c r="O4226" s="5">
        <v>30</v>
      </c>
      <c r="P4226" s="5">
        <v>70</v>
      </c>
      <c r="Q4226" s="1">
        <v>3</v>
      </c>
      <c r="R4226" s="1">
        <v>7</v>
      </c>
      <c r="S4226" s="6">
        <v>149.52185019999999</v>
      </c>
      <c r="T4226" s="6">
        <v>149.52185019999999</v>
      </c>
      <c r="W4226" s="1"/>
      <c r="X4226" s="1"/>
      <c r="Y4226" s="1"/>
      <c r="AC4226" s="1"/>
      <c r="AF4226" s="1"/>
      <c r="AG4226" s="1"/>
    </row>
    <row r="4227" spans="1:33" hidden="1" x14ac:dyDescent="0.25">
      <c r="A4227" s="1">
        <v>9</v>
      </c>
      <c r="B4227" s="1">
        <v>2016</v>
      </c>
      <c r="C4227" s="1">
        <v>35437099</v>
      </c>
      <c r="D4227" s="44" t="s">
        <v>538</v>
      </c>
      <c r="E4227" s="20">
        <v>0.27938689999999999</v>
      </c>
      <c r="F4227" s="20">
        <v>0.1044351</v>
      </c>
      <c r="G4227" s="20">
        <v>0.17495179999999996</v>
      </c>
      <c r="H4227" s="20">
        <v>0.03</v>
      </c>
      <c r="I4227" s="20">
        <v>0</v>
      </c>
      <c r="J4227" s="20">
        <v>5.2468999999999997E-3</v>
      </c>
      <c r="K4227" s="20">
        <v>0.27266199999999996</v>
      </c>
      <c r="L4227" s="20">
        <v>1.4779999999999999E-3</v>
      </c>
      <c r="M4227" s="20">
        <v>2.2120974999999998E-2</v>
      </c>
      <c r="N4227" s="1">
        <v>5</v>
      </c>
      <c r="O4227" s="5">
        <v>45.45</v>
      </c>
      <c r="P4227" s="5">
        <v>54.55</v>
      </c>
      <c r="Q4227" s="1">
        <v>15</v>
      </c>
      <c r="R4227" s="1">
        <v>18</v>
      </c>
      <c r="S4227" s="6">
        <v>474.17399999999998</v>
      </c>
      <c r="T4227" s="6">
        <v>56.900880000000001</v>
      </c>
      <c r="W4227" s="1"/>
      <c r="X4227" s="1"/>
      <c r="Y4227" s="1"/>
      <c r="AC4227" s="1"/>
      <c r="AF4227" s="1"/>
      <c r="AG4227" s="1"/>
    </row>
    <row r="4228" spans="1:33" hidden="1" x14ac:dyDescent="0.25">
      <c r="A4228" s="1">
        <v>20</v>
      </c>
      <c r="B4228" s="1">
        <v>2016</v>
      </c>
      <c r="C4228" s="1">
        <v>354380820</v>
      </c>
      <c r="D4228" s="44" t="s">
        <v>539</v>
      </c>
      <c r="E4228" s="20">
        <v>1.7730999999999997E-2</v>
      </c>
      <c r="F4228" s="20">
        <v>1.1566699999999999E-2</v>
      </c>
      <c r="G4228" s="20">
        <v>6.1642999999999993E-3</v>
      </c>
      <c r="H4228" s="20">
        <v>0</v>
      </c>
      <c r="I4228" s="20">
        <v>0</v>
      </c>
      <c r="J4228" s="20">
        <v>2.3839999999999999E-4</v>
      </c>
      <c r="K4228" s="20">
        <v>1.1168600000000001E-2</v>
      </c>
      <c r="L4228" s="20">
        <v>6.3239999999999998E-3</v>
      </c>
      <c r="M4228" s="20">
        <v>2.2171390625000002E-2</v>
      </c>
      <c r="N4228" s="1">
        <v>4</v>
      </c>
      <c r="O4228" s="5">
        <v>44.12</v>
      </c>
      <c r="P4228" s="5">
        <v>55.88</v>
      </c>
      <c r="Q4228" s="1">
        <v>15</v>
      </c>
      <c r="R4228" s="1">
        <v>19</v>
      </c>
      <c r="S4228" s="6">
        <v>474.822</v>
      </c>
      <c r="T4228" s="6">
        <v>474.822</v>
      </c>
      <c r="W4228" s="1"/>
      <c r="X4228" s="1"/>
      <c r="Y4228" s="1"/>
      <c r="AC4228" s="1"/>
      <c r="AF4228" s="1"/>
      <c r="AG4228" s="1"/>
    </row>
    <row r="4229" spans="1:33" hidden="1" x14ac:dyDescent="0.25">
      <c r="A4229" s="1">
        <v>5</v>
      </c>
      <c r="B4229" s="1">
        <v>2016</v>
      </c>
      <c r="C4229" s="1">
        <v>35439075</v>
      </c>
      <c r="D4229" s="44" t="s">
        <v>540</v>
      </c>
      <c r="E4229" s="20">
        <v>1.1643520000000001</v>
      </c>
      <c r="F4229" s="20">
        <v>1.0383095</v>
      </c>
      <c r="G4229" s="20">
        <v>0.1260425</v>
      </c>
      <c r="H4229" s="20">
        <v>0</v>
      </c>
      <c r="I4229" s="20">
        <v>0.93562040000000002</v>
      </c>
      <c r="J4229" s="20">
        <v>0.126388</v>
      </c>
      <c r="K4229" s="20">
        <v>7.7112600000000003E-2</v>
      </c>
      <c r="L4229" s="20">
        <v>2.523100000000001E-2</v>
      </c>
      <c r="M4229" s="20">
        <v>0.68104733796296302</v>
      </c>
      <c r="N4229" s="1">
        <v>27</v>
      </c>
      <c r="O4229" s="5">
        <v>23.91</v>
      </c>
      <c r="P4229" s="5">
        <v>76.09</v>
      </c>
      <c r="Q4229" s="1">
        <v>55</v>
      </c>
      <c r="R4229" s="1">
        <v>175</v>
      </c>
      <c r="S4229" s="6">
        <v>10561.706099999999</v>
      </c>
      <c r="T4229" s="6">
        <v>5808.9383550000002</v>
      </c>
      <c r="W4229" s="1"/>
      <c r="X4229" s="1"/>
      <c r="Y4229" s="1"/>
      <c r="AC4229" s="1"/>
      <c r="AF4229" s="1"/>
      <c r="AG4229" s="1"/>
    </row>
    <row r="4230" spans="1:33" hidden="1" x14ac:dyDescent="0.25">
      <c r="A4230" s="1">
        <v>9</v>
      </c>
      <c r="B4230" s="1">
        <v>2016</v>
      </c>
      <c r="C4230" s="1">
        <v>35439079</v>
      </c>
      <c r="D4230" s="44" t="s">
        <v>540</v>
      </c>
      <c r="E4230" s="20">
        <v>1.5430000000000001E-4</v>
      </c>
      <c r="F4230" s="20">
        <v>1.5430000000000001E-4</v>
      </c>
      <c r="G4230" s="20">
        <v>0</v>
      </c>
      <c r="H4230" s="20">
        <v>0</v>
      </c>
      <c r="I4230" s="20">
        <v>0</v>
      </c>
      <c r="J4230" s="20">
        <v>0</v>
      </c>
      <c r="K4230" s="20">
        <v>1.5430000000000001E-4</v>
      </c>
      <c r="L4230" s="20">
        <v>0</v>
      </c>
      <c r="M4230" s="20">
        <v>0</v>
      </c>
      <c r="N4230" s="1">
        <v>1</v>
      </c>
      <c r="O4230" s="5">
        <v>100</v>
      </c>
      <c r="P4230" s="5">
        <v>0</v>
      </c>
      <c r="Q4230" s="1">
        <v>1</v>
      </c>
      <c r="R4230" s="1">
        <v>0</v>
      </c>
      <c r="S4230" s="6"/>
      <c r="T4230" s="6"/>
      <c r="W4230" s="1"/>
      <c r="X4230" s="1"/>
      <c r="Y4230" s="1"/>
      <c r="AC4230" s="1"/>
      <c r="AF4230" s="1"/>
      <c r="AG4230" s="1"/>
    </row>
    <row r="4231" spans="1:33" hidden="1" x14ac:dyDescent="0.25">
      <c r="A4231" s="1">
        <v>5</v>
      </c>
      <c r="B4231" s="1">
        <v>2016</v>
      </c>
      <c r="C4231" s="1">
        <v>35440045</v>
      </c>
      <c r="D4231" s="44" t="s">
        <v>541</v>
      </c>
      <c r="E4231" s="20">
        <v>0.2305567</v>
      </c>
      <c r="F4231" s="20">
        <v>0.1938001</v>
      </c>
      <c r="G4231" s="20">
        <v>3.6756600000000007E-2</v>
      </c>
      <c r="H4231" s="20">
        <v>0</v>
      </c>
      <c r="I4231" s="20">
        <v>7.6649499999999995E-2</v>
      </c>
      <c r="J4231" s="20">
        <v>0.13914989999999999</v>
      </c>
      <c r="K4231" s="20">
        <v>7.5093E-3</v>
      </c>
      <c r="L4231" s="20">
        <v>7.2479999999999992E-3</v>
      </c>
      <c r="M4231" s="20">
        <v>9.4969107620370377E-2</v>
      </c>
      <c r="N4231" s="1">
        <v>16</v>
      </c>
      <c r="O4231" s="5">
        <v>31.82</v>
      </c>
      <c r="P4231" s="5">
        <v>68.180000000000007</v>
      </c>
      <c r="Q4231" s="1">
        <v>14</v>
      </c>
      <c r="R4231" s="1">
        <v>30</v>
      </c>
      <c r="S4231" s="6">
        <v>1732.05054</v>
      </c>
      <c r="T4231" s="6">
        <v>0</v>
      </c>
      <c r="W4231" s="1"/>
      <c r="X4231" s="1"/>
      <c r="Y4231" s="1"/>
      <c r="AC4231" s="1"/>
      <c r="AF4231" s="1"/>
      <c r="AG4231" s="1"/>
    </row>
    <row r="4232" spans="1:33" hidden="1" x14ac:dyDescent="0.25">
      <c r="A4232" s="1">
        <v>10</v>
      </c>
      <c r="B4232" s="1">
        <v>2016</v>
      </c>
      <c r="C4232" s="1">
        <v>354400410</v>
      </c>
      <c r="D4232" s="44" t="s">
        <v>541</v>
      </c>
      <c r="E4232" s="20">
        <v>0</v>
      </c>
      <c r="F4232" s="20">
        <v>0</v>
      </c>
      <c r="G4232" s="20">
        <v>0</v>
      </c>
      <c r="H4232" s="20">
        <v>0</v>
      </c>
      <c r="I4232" s="20">
        <v>0</v>
      </c>
      <c r="J4232" s="20">
        <v>0</v>
      </c>
      <c r="K4232" s="20">
        <v>0</v>
      </c>
      <c r="L4232" s="20">
        <v>0</v>
      </c>
      <c r="M4232" s="20">
        <v>0</v>
      </c>
      <c r="N4232" s="1">
        <v>0</v>
      </c>
      <c r="O4232" s="5">
        <v>0</v>
      </c>
      <c r="P4232" s="5">
        <v>0</v>
      </c>
      <c r="Q4232" s="1">
        <v>0</v>
      </c>
      <c r="R4232" s="1">
        <v>0</v>
      </c>
      <c r="S4232" s="6"/>
      <c r="T4232" s="6"/>
      <c r="W4232" s="1"/>
      <c r="X4232" s="1"/>
      <c r="Y4232" s="1"/>
      <c r="AC4232" s="1"/>
      <c r="AF4232" s="1"/>
      <c r="AG4232" s="1"/>
    </row>
    <row r="4233" spans="1:33" hidden="1" x14ac:dyDescent="0.25">
      <c r="A4233" s="1">
        <v>6</v>
      </c>
      <c r="B4233" s="1">
        <v>2016</v>
      </c>
      <c r="C4233" s="1">
        <v>35441036</v>
      </c>
      <c r="D4233" s="44" t="s">
        <v>542</v>
      </c>
      <c r="E4233" s="20">
        <v>0.1118167</v>
      </c>
      <c r="F4233" s="20">
        <v>0.1</v>
      </c>
      <c r="G4233" s="20">
        <v>1.1816699999999999E-2</v>
      </c>
      <c r="H4233" s="20">
        <v>0</v>
      </c>
      <c r="I4233" s="20">
        <v>0.1</v>
      </c>
      <c r="J4233" s="20">
        <v>1.1793499999999998E-2</v>
      </c>
      <c r="K4233" s="20">
        <v>0</v>
      </c>
      <c r="L4233" s="20">
        <v>2.3200000000000001E-5</v>
      </c>
      <c r="M4233" s="20">
        <v>0.12420851129166667</v>
      </c>
      <c r="N4233" s="1">
        <v>2</v>
      </c>
      <c r="O4233" s="5">
        <v>14.29</v>
      </c>
      <c r="P4233" s="5">
        <v>85.71</v>
      </c>
      <c r="Q4233" s="1">
        <v>1</v>
      </c>
      <c r="R4233" s="1">
        <v>6</v>
      </c>
      <c r="S4233" s="6">
        <v>1304.3304700000001</v>
      </c>
      <c r="T4233" s="6">
        <v>1108.680899</v>
      </c>
      <c r="W4233" s="1"/>
      <c r="X4233" s="1"/>
      <c r="Y4233" s="1"/>
      <c r="AC4233" s="1"/>
      <c r="AF4233" s="1"/>
      <c r="AG4233" s="1"/>
    </row>
    <row r="4234" spans="1:33" hidden="1" x14ac:dyDescent="0.25">
      <c r="A4234" s="1">
        <v>15</v>
      </c>
      <c r="B4234" s="1">
        <v>2016</v>
      </c>
      <c r="C4234" s="1">
        <v>354420215</v>
      </c>
      <c r="D4234" s="44" t="s">
        <v>543</v>
      </c>
      <c r="E4234" s="20">
        <v>0.14263279999999998</v>
      </c>
      <c r="F4234" s="20">
        <v>0.13437939999999998</v>
      </c>
      <c r="G4234" s="20">
        <v>8.2533999999999993E-3</v>
      </c>
      <c r="H4234" s="20">
        <v>0.27</v>
      </c>
      <c r="I4234" s="20">
        <v>6.0677999999999999E-3</v>
      </c>
      <c r="J4234" s="20">
        <v>1.6880000000000001E-4</v>
      </c>
      <c r="K4234" s="20">
        <v>0.13073360000000001</v>
      </c>
      <c r="L4234" s="20">
        <v>5.6625999999999994E-3</v>
      </c>
      <c r="M4234" s="20">
        <v>2.172059895833333E-2</v>
      </c>
      <c r="N4234" s="1">
        <v>9</v>
      </c>
      <c r="O4234" s="5">
        <v>65.52</v>
      </c>
      <c r="P4234" s="5">
        <v>34.479999999999997</v>
      </c>
      <c r="Q4234" s="1">
        <v>19</v>
      </c>
      <c r="R4234" s="1">
        <v>10</v>
      </c>
      <c r="S4234" s="6">
        <v>509.54399999999998</v>
      </c>
      <c r="T4234" s="6">
        <v>509.54399999999998</v>
      </c>
      <c r="W4234" s="1"/>
      <c r="X4234" s="1"/>
      <c r="Y4234" s="1"/>
      <c r="AC4234" s="1"/>
      <c r="AF4234" s="1"/>
      <c r="AG4234" s="1"/>
    </row>
    <row r="4235" spans="1:33" hidden="1" x14ac:dyDescent="0.25">
      <c r="A4235" s="1">
        <v>14</v>
      </c>
      <c r="B4235" s="1">
        <v>2016</v>
      </c>
      <c r="C4235" s="1">
        <v>354350114</v>
      </c>
      <c r="D4235" s="44" t="s">
        <v>544</v>
      </c>
      <c r="E4235" s="20">
        <v>2.7449399999999999E-2</v>
      </c>
      <c r="F4235" s="20">
        <v>2.5477199999999998E-2</v>
      </c>
      <c r="G4235" s="20">
        <v>1.9721999999999999E-3</v>
      </c>
      <c r="H4235" s="20">
        <v>0</v>
      </c>
      <c r="I4235" s="20">
        <v>1.4542100000000001E-2</v>
      </c>
      <c r="J4235" s="20">
        <v>9.2500000000000013E-3</v>
      </c>
      <c r="K4235" s="20">
        <v>3.5994999999999998E-3</v>
      </c>
      <c r="L4235" s="20">
        <v>5.7800000000000002E-5</v>
      </c>
      <c r="M4235" s="20">
        <v>1.169627734375E-2</v>
      </c>
      <c r="N4235" s="1">
        <v>2</v>
      </c>
      <c r="O4235" s="5">
        <v>40</v>
      </c>
      <c r="P4235" s="5">
        <v>60</v>
      </c>
      <c r="Q4235" s="1">
        <v>4</v>
      </c>
      <c r="R4235" s="1">
        <v>6</v>
      </c>
      <c r="S4235" s="6">
        <v>204.24902610000001</v>
      </c>
      <c r="T4235" s="6">
        <v>204.24902610000001</v>
      </c>
      <c r="W4235" s="1"/>
      <c r="X4235" s="1"/>
      <c r="Y4235" s="1"/>
      <c r="AC4235" s="1"/>
      <c r="AF4235" s="1"/>
      <c r="AG4235" s="1"/>
    </row>
    <row r="4236" spans="1:33" hidden="1" x14ac:dyDescent="0.25">
      <c r="A4236" s="1">
        <v>22</v>
      </c>
      <c r="B4236" s="1">
        <v>2016</v>
      </c>
      <c r="C4236" s="1">
        <v>354425122</v>
      </c>
      <c r="D4236" s="44" t="s">
        <v>545</v>
      </c>
      <c r="E4236" s="20">
        <v>0.11359340000000027</v>
      </c>
      <c r="F4236" s="20">
        <v>2.2893500000000001E-2</v>
      </c>
      <c r="G4236" s="20">
        <v>9.0699900000000278E-2</v>
      </c>
      <c r="H4236" s="20">
        <v>0.01</v>
      </c>
      <c r="I4236" s="20">
        <v>3.0398100000000001E-2</v>
      </c>
      <c r="J4236" s="20">
        <v>5.7409999999999991E-4</v>
      </c>
      <c r="K4236" s="20">
        <v>7.0352200000000004E-2</v>
      </c>
      <c r="L4236" s="20">
        <v>1.2269000000000009E-2</v>
      </c>
      <c r="M4236" s="20">
        <v>4.7263910508101845E-2</v>
      </c>
      <c r="N4236" s="1">
        <v>1</v>
      </c>
      <c r="O4236" s="5">
        <v>2.94</v>
      </c>
      <c r="P4236" s="5">
        <v>97.06</v>
      </c>
      <c r="Q4236" s="1">
        <v>4</v>
      </c>
      <c r="R4236" s="1">
        <v>132</v>
      </c>
      <c r="S4236" s="6">
        <v>614.21606710000003</v>
      </c>
      <c r="T4236" s="6">
        <v>614.21606710000003</v>
      </c>
      <c r="W4236" s="1"/>
      <c r="X4236" s="1"/>
      <c r="Y4236" s="1"/>
      <c r="AC4236" s="1"/>
      <c r="AF4236" s="1"/>
      <c r="AG4236" s="1"/>
    </row>
    <row r="4237" spans="1:33" hidden="1" x14ac:dyDescent="0.25">
      <c r="A4237" s="1">
        <v>2</v>
      </c>
      <c r="B4237" s="1">
        <v>2016</v>
      </c>
      <c r="C4237" s="1">
        <v>35443012</v>
      </c>
      <c r="D4237" s="44" t="s">
        <v>546</v>
      </c>
      <c r="E4237" s="20">
        <v>0.51858359999999992</v>
      </c>
      <c r="F4237" s="20">
        <v>0.47857469999999996</v>
      </c>
      <c r="G4237" s="20">
        <v>4.00089E-2</v>
      </c>
      <c r="H4237" s="20">
        <v>0.24</v>
      </c>
      <c r="I4237" s="20">
        <v>3.8715300000000001E-2</v>
      </c>
      <c r="J4237" s="20">
        <v>1.2936E-3</v>
      </c>
      <c r="K4237" s="20">
        <v>0.47551399999999994</v>
      </c>
      <c r="L4237" s="20">
        <v>3.0607E-3</v>
      </c>
      <c r="M4237" s="20">
        <v>2.437866666666667E-2</v>
      </c>
      <c r="N4237" s="1">
        <v>1</v>
      </c>
      <c r="O4237" s="5">
        <v>66.67</v>
      </c>
      <c r="P4237" s="5">
        <v>33.33</v>
      </c>
      <c r="Q4237" s="1">
        <v>20</v>
      </c>
      <c r="R4237" s="1">
        <v>10</v>
      </c>
      <c r="S4237" s="6">
        <v>478.6496138</v>
      </c>
      <c r="T4237" s="6">
        <v>478.6496138</v>
      </c>
      <c r="W4237" s="1"/>
      <c r="X4237" s="1"/>
      <c r="Y4237" s="1"/>
      <c r="AC4237" s="1"/>
      <c r="AF4237" s="1"/>
      <c r="AG4237" s="1"/>
    </row>
    <row r="4238" spans="1:33" hidden="1" x14ac:dyDescent="0.25">
      <c r="A4238" s="1">
        <v>19</v>
      </c>
      <c r="B4238" s="1">
        <v>2016</v>
      </c>
      <c r="C4238" s="1">
        <v>354440019</v>
      </c>
      <c r="D4238" s="44" t="s">
        <v>547</v>
      </c>
      <c r="E4238" s="20">
        <v>3.40617E-2</v>
      </c>
      <c r="F4238" s="20">
        <v>3.0048200000000001E-2</v>
      </c>
      <c r="G4238" s="20">
        <v>4.0134999999999997E-3</v>
      </c>
      <c r="H4238" s="20">
        <v>0</v>
      </c>
      <c r="I4238" s="20">
        <v>3.9287000000000002E-3</v>
      </c>
      <c r="J4238" s="20">
        <v>2.8016900000000001E-2</v>
      </c>
      <c r="K4238" s="20">
        <v>2.0895000000000006E-3</v>
      </c>
      <c r="L4238" s="20">
        <v>2.6599999999999999E-5</v>
      </c>
      <c r="M4238" s="20">
        <v>6.8380312500000004E-3</v>
      </c>
      <c r="N4238" s="1">
        <v>2</v>
      </c>
      <c r="O4238" s="5">
        <v>25</v>
      </c>
      <c r="P4238" s="5">
        <v>75</v>
      </c>
      <c r="Q4238" s="1">
        <v>3</v>
      </c>
      <c r="R4238" s="1">
        <v>9</v>
      </c>
      <c r="S4238" s="6">
        <v>93.257999999999996</v>
      </c>
      <c r="T4238" s="6">
        <v>93.257999999999996</v>
      </c>
      <c r="W4238" s="1"/>
      <c r="X4238" s="1"/>
      <c r="Y4238" s="1"/>
      <c r="AC4238" s="1"/>
      <c r="AF4238" s="1"/>
      <c r="AG4238" s="1"/>
    </row>
    <row r="4239" spans="1:33" hidden="1" x14ac:dyDescent="0.25">
      <c r="A4239" s="1">
        <v>20</v>
      </c>
      <c r="B4239" s="1">
        <v>2016</v>
      </c>
      <c r="C4239" s="1">
        <v>354440020</v>
      </c>
      <c r="D4239" s="44" t="s">
        <v>547</v>
      </c>
      <c r="E4239" s="20">
        <v>0.11361110000000001</v>
      </c>
      <c r="F4239" s="20">
        <v>0.11361110000000001</v>
      </c>
      <c r="G4239" s="20">
        <v>0</v>
      </c>
      <c r="H4239" s="20">
        <v>0</v>
      </c>
      <c r="I4239" s="20">
        <v>0</v>
      </c>
      <c r="J4239" s="20">
        <v>0.1111111</v>
      </c>
      <c r="K4239" s="20">
        <v>2.5000000000000001E-3</v>
      </c>
      <c r="L4239" s="20">
        <v>0</v>
      </c>
      <c r="M4239" s="20">
        <v>0</v>
      </c>
      <c r="N4239" s="1">
        <v>2</v>
      </c>
      <c r="O4239" s="5">
        <v>100</v>
      </c>
      <c r="P4239" s="5">
        <v>0</v>
      </c>
      <c r="Q4239" s="1">
        <v>2</v>
      </c>
      <c r="R4239" s="1">
        <v>0</v>
      </c>
      <c r="S4239" s="6"/>
      <c r="T4239" s="6"/>
      <c r="W4239" s="1"/>
      <c r="X4239" s="1"/>
      <c r="Y4239" s="1"/>
      <c r="AC4239" s="1"/>
      <c r="AF4239" s="1"/>
      <c r="AG4239" s="1"/>
    </row>
    <row r="4240" spans="1:33" hidden="1" x14ac:dyDescent="0.25">
      <c r="A4240" s="1">
        <v>18</v>
      </c>
      <c r="B4240" s="1">
        <v>2016</v>
      </c>
      <c r="C4240" s="1">
        <v>354450918</v>
      </c>
      <c r="D4240" s="44" t="s">
        <v>548</v>
      </c>
      <c r="E4240" s="20">
        <v>1.04811E-2</v>
      </c>
      <c r="F4240" s="20">
        <v>0</v>
      </c>
      <c r="G4240" s="20">
        <v>1.04811E-2</v>
      </c>
      <c r="H4240" s="20">
        <v>0.27</v>
      </c>
      <c r="I4240" s="20">
        <v>9.2963000000000004E-3</v>
      </c>
      <c r="J4240" s="20">
        <v>0</v>
      </c>
      <c r="K4240" s="20">
        <v>3.4700000000000003E-5</v>
      </c>
      <c r="L4240" s="20">
        <v>1.1501E-3</v>
      </c>
      <c r="M4240" s="20">
        <v>7.557299479166669E-3</v>
      </c>
      <c r="N4240" s="1">
        <v>3</v>
      </c>
      <c r="O4240" s="5">
        <v>0</v>
      </c>
      <c r="P4240" s="5">
        <v>100</v>
      </c>
      <c r="Q4240" s="1">
        <v>0</v>
      </c>
      <c r="R4240" s="1">
        <v>8</v>
      </c>
      <c r="S4240" s="6">
        <v>109.1530513</v>
      </c>
      <c r="T4240" s="6">
        <v>109.1530513</v>
      </c>
      <c r="W4240" s="1"/>
      <c r="X4240" s="1"/>
      <c r="Y4240" s="1"/>
      <c r="AC4240" s="1"/>
      <c r="AF4240" s="1"/>
      <c r="AG4240" s="1"/>
    </row>
    <row r="4241" spans="1:33" hidden="1" x14ac:dyDescent="0.25">
      <c r="A4241" s="1">
        <v>16</v>
      </c>
      <c r="B4241" s="1">
        <v>2016</v>
      </c>
      <c r="C4241" s="1">
        <v>354460816</v>
      </c>
      <c r="D4241" s="44" t="s">
        <v>549</v>
      </c>
      <c r="E4241" s="20">
        <v>9.5492799999999989E-2</v>
      </c>
      <c r="F4241" s="20">
        <v>6.5962599999999996E-2</v>
      </c>
      <c r="G4241" s="20">
        <v>2.9530199999999996E-2</v>
      </c>
      <c r="H4241" s="20">
        <v>0</v>
      </c>
      <c r="I4241" s="20">
        <v>2.2867499999999999E-2</v>
      </c>
      <c r="J4241" s="20">
        <v>1.5740999999999999E-3</v>
      </c>
      <c r="K4241" s="20">
        <v>6.3610899999999998E-2</v>
      </c>
      <c r="L4241" s="20">
        <v>7.4403000000000004E-3</v>
      </c>
      <c r="M4241" s="20">
        <v>1.4002604166666667E-2</v>
      </c>
      <c r="N4241" s="1">
        <v>1</v>
      </c>
      <c r="O4241" s="5">
        <v>15</v>
      </c>
      <c r="P4241" s="5">
        <v>85</v>
      </c>
      <c r="Q4241" s="1">
        <v>3</v>
      </c>
      <c r="R4241" s="1">
        <v>17</v>
      </c>
      <c r="S4241" s="6">
        <v>261.68400000000003</v>
      </c>
      <c r="T4241" s="6">
        <v>261.68400000000003</v>
      </c>
      <c r="W4241" s="1"/>
      <c r="X4241" s="1"/>
      <c r="Y4241" s="1"/>
      <c r="AC4241" s="1"/>
      <c r="AF4241" s="1"/>
      <c r="AG4241" s="1"/>
    </row>
    <row r="4242" spans="1:33" hidden="1" x14ac:dyDescent="0.25">
      <c r="A4242" s="1">
        <v>21</v>
      </c>
      <c r="B4242" s="1">
        <v>2016</v>
      </c>
      <c r="C4242" s="1">
        <v>354470721</v>
      </c>
      <c r="D4242" s="44" t="s">
        <v>550</v>
      </c>
      <c r="E4242" s="20">
        <v>5.0277999999999998E-3</v>
      </c>
      <c r="F4242" s="20">
        <v>0</v>
      </c>
      <c r="G4242" s="20">
        <v>5.0277999999999998E-3</v>
      </c>
      <c r="H4242" s="20">
        <v>0</v>
      </c>
      <c r="I4242" s="20">
        <v>4.7083999999999997E-3</v>
      </c>
      <c r="J4242" s="20">
        <v>0</v>
      </c>
      <c r="K4242" s="20">
        <v>1.9559999999999998E-4</v>
      </c>
      <c r="L4242" s="20">
        <v>1.238E-4</v>
      </c>
      <c r="M4242" s="20">
        <v>5.2627408854166663E-3</v>
      </c>
      <c r="N4242" s="1">
        <v>0</v>
      </c>
      <c r="O4242" s="5">
        <v>0</v>
      </c>
      <c r="P4242" s="5">
        <v>100</v>
      </c>
      <c r="Q4242" s="1">
        <v>0</v>
      </c>
      <c r="R4242" s="1">
        <v>11</v>
      </c>
      <c r="S4242" s="6">
        <v>93.131793000000002</v>
      </c>
      <c r="T4242" s="6">
        <v>93.131793000000002</v>
      </c>
      <c r="W4242" s="1"/>
      <c r="X4242" s="1"/>
      <c r="Y4242" s="1"/>
      <c r="AC4242" s="1"/>
      <c r="AF4242" s="1"/>
      <c r="AG4242" s="1"/>
    </row>
    <row r="4243" spans="1:33" hidden="1" x14ac:dyDescent="0.25">
      <c r="A4243" s="1">
        <v>16</v>
      </c>
      <c r="B4243" s="1">
        <v>2016</v>
      </c>
      <c r="C4243" s="1">
        <v>354480616</v>
      </c>
      <c r="D4243" s="44" t="s">
        <v>551</v>
      </c>
      <c r="E4243" s="20">
        <v>4.3559299999999995E-2</v>
      </c>
      <c r="F4243" s="20">
        <v>2.3535499999999997E-2</v>
      </c>
      <c r="G4243" s="20">
        <v>2.0023800000000001E-2</v>
      </c>
      <c r="H4243" s="20">
        <v>0</v>
      </c>
      <c r="I4243" s="20">
        <v>4.1666999999999997E-3</v>
      </c>
      <c r="J4243" s="20">
        <v>4.6289999999999998E-4</v>
      </c>
      <c r="K4243" s="20">
        <v>1.4140700000000001E-2</v>
      </c>
      <c r="L4243" s="20">
        <v>2.4789000000000005E-2</v>
      </c>
      <c r="M4243" s="20">
        <v>1.5065694791666664E-2</v>
      </c>
      <c r="N4243" s="1">
        <v>1</v>
      </c>
      <c r="O4243" s="5">
        <v>12.24</v>
      </c>
      <c r="P4243" s="5">
        <v>87.76</v>
      </c>
      <c r="Q4243" s="1">
        <v>6</v>
      </c>
      <c r="R4243" s="1">
        <v>43</v>
      </c>
      <c r="S4243" s="6">
        <v>295.27199999999999</v>
      </c>
      <c r="T4243" s="6">
        <v>274.60296</v>
      </c>
      <c r="W4243" s="1"/>
      <c r="X4243" s="1"/>
      <c r="Y4243" s="1"/>
      <c r="AC4243" s="1"/>
      <c r="AF4243" s="1"/>
      <c r="AG4243" s="1"/>
    </row>
    <row r="4244" spans="1:33" hidden="1" x14ac:dyDescent="0.25">
      <c r="A4244" s="1">
        <v>4</v>
      </c>
      <c r="B4244" s="1">
        <v>2016</v>
      </c>
      <c r="C4244" s="1">
        <v>35449054</v>
      </c>
      <c r="D4244" s="44" t="s">
        <v>552</v>
      </c>
      <c r="E4244" s="20">
        <v>8.4716200000000005E-2</v>
      </c>
      <c r="F4244" s="20">
        <v>7.3564000000000004E-2</v>
      </c>
      <c r="G4244" s="20">
        <v>1.1152199999999999E-2</v>
      </c>
      <c r="H4244" s="20">
        <v>0</v>
      </c>
      <c r="I4244" s="20">
        <v>0</v>
      </c>
      <c r="J4244" s="20">
        <v>1.7071999999999999E-3</v>
      </c>
      <c r="K4244" s="20">
        <v>7.5426099999999996E-2</v>
      </c>
      <c r="L4244" s="20">
        <v>7.5829000000000009E-3</v>
      </c>
      <c r="M4244" s="20">
        <v>3.3287666177083335E-2</v>
      </c>
      <c r="N4244" s="1">
        <v>2</v>
      </c>
      <c r="O4244" s="5">
        <v>32.14</v>
      </c>
      <c r="P4244" s="5">
        <v>67.86</v>
      </c>
      <c r="Q4244" s="1">
        <v>9</v>
      </c>
      <c r="R4244" s="1">
        <v>19</v>
      </c>
      <c r="S4244" s="6">
        <v>536.08500000000004</v>
      </c>
      <c r="T4244" s="6">
        <v>536.08500000000004</v>
      </c>
      <c r="W4244" s="1"/>
      <c r="X4244" s="1"/>
      <c r="Y4244" s="1"/>
      <c r="AC4244" s="1"/>
      <c r="AF4244" s="1"/>
      <c r="AG4244" s="1"/>
    </row>
    <row r="4245" spans="1:33" hidden="1" x14ac:dyDescent="0.25">
      <c r="A4245" s="1">
        <v>12</v>
      </c>
      <c r="B4245" s="1">
        <v>2016</v>
      </c>
      <c r="C4245" s="1">
        <v>354490512</v>
      </c>
      <c r="D4245" s="44" t="s">
        <v>552</v>
      </c>
      <c r="E4245" s="20">
        <v>0</v>
      </c>
      <c r="F4245" s="20">
        <v>0</v>
      </c>
      <c r="G4245" s="20">
        <v>0</v>
      </c>
      <c r="H4245" s="20">
        <v>0</v>
      </c>
      <c r="I4245" s="20">
        <v>0</v>
      </c>
      <c r="J4245" s="20">
        <v>0</v>
      </c>
      <c r="K4245" s="20">
        <v>0</v>
      </c>
      <c r="L4245" s="20">
        <v>0</v>
      </c>
      <c r="M4245" s="20">
        <v>0</v>
      </c>
      <c r="N4245" s="1">
        <v>0</v>
      </c>
      <c r="O4245" s="5">
        <v>0</v>
      </c>
      <c r="P4245" s="5">
        <v>0</v>
      </c>
      <c r="Q4245" s="1">
        <v>0</v>
      </c>
      <c r="R4245" s="1">
        <v>0</v>
      </c>
      <c r="S4245" s="6"/>
      <c r="T4245" s="6"/>
      <c r="W4245" s="1"/>
      <c r="X4245" s="1"/>
      <c r="Y4245" s="1"/>
      <c r="AC4245" s="1"/>
      <c r="AF4245" s="1"/>
      <c r="AG4245" s="1"/>
    </row>
    <row r="4246" spans="1:33" hidden="1" x14ac:dyDescent="0.25">
      <c r="A4246" s="1">
        <v>2</v>
      </c>
      <c r="B4246" s="1">
        <v>2016</v>
      </c>
      <c r="C4246" s="1">
        <v>35450012</v>
      </c>
      <c r="D4246" s="44" t="s">
        <v>553</v>
      </c>
      <c r="E4246" s="20">
        <v>2.8900000000000001E-5</v>
      </c>
      <c r="F4246" s="20">
        <v>0</v>
      </c>
      <c r="G4246" s="20">
        <v>2.8900000000000001E-5</v>
      </c>
      <c r="H4246" s="20">
        <v>0</v>
      </c>
      <c r="I4246" s="20">
        <v>0</v>
      </c>
      <c r="J4246" s="20">
        <v>2.8900000000000001E-5</v>
      </c>
      <c r="K4246" s="20">
        <v>0</v>
      </c>
      <c r="L4246" s="20">
        <v>0</v>
      </c>
      <c r="M4246" s="20">
        <v>0</v>
      </c>
      <c r="N4246" s="1">
        <v>0</v>
      </c>
      <c r="O4246" s="5">
        <v>0</v>
      </c>
      <c r="P4246" s="5">
        <v>100</v>
      </c>
      <c r="Q4246" s="1">
        <v>0</v>
      </c>
      <c r="R4246" s="1">
        <v>1</v>
      </c>
      <c r="S4246" s="6"/>
      <c r="T4246" s="6"/>
      <c r="W4246" s="1"/>
      <c r="X4246" s="1"/>
      <c r="Y4246" s="1"/>
      <c r="AC4246" s="1"/>
      <c r="AF4246" s="1"/>
      <c r="AG4246" s="1"/>
    </row>
    <row r="4247" spans="1:33" hidden="1" x14ac:dyDescent="0.25">
      <c r="A4247" s="1">
        <v>6</v>
      </c>
      <c r="B4247" s="1">
        <v>2016</v>
      </c>
      <c r="C4247" s="1">
        <v>35450016</v>
      </c>
      <c r="D4247" s="44" t="s">
        <v>553</v>
      </c>
      <c r="E4247" s="20">
        <v>2.5539779000000005</v>
      </c>
      <c r="F4247" s="20">
        <v>2.5474848000000003</v>
      </c>
      <c r="G4247" s="20">
        <v>6.4930999999999999E-3</v>
      </c>
      <c r="H4247" s="20">
        <v>0</v>
      </c>
      <c r="I4247" s="20">
        <v>2.5465393000000001</v>
      </c>
      <c r="J4247" s="20">
        <v>0</v>
      </c>
      <c r="K4247" s="20">
        <v>7.2535000000000004E-3</v>
      </c>
      <c r="L4247" s="20">
        <v>1.851E-4</v>
      </c>
      <c r="M4247" s="20">
        <v>3.0983634891203708E-2</v>
      </c>
      <c r="N4247" s="1">
        <v>17</v>
      </c>
      <c r="O4247" s="5">
        <v>81.25</v>
      </c>
      <c r="P4247" s="5">
        <v>18.75</v>
      </c>
      <c r="Q4247" s="1">
        <v>26</v>
      </c>
      <c r="R4247" s="1">
        <v>6</v>
      </c>
      <c r="S4247" s="6">
        <v>443.76018319999997</v>
      </c>
      <c r="T4247" s="6">
        <v>434.88497949999999</v>
      </c>
      <c r="W4247" s="1"/>
      <c r="X4247" s="1"/>
      <c r="Y4247" s="1"/>
      <c r="AC4247" s="1"/>
      <c r="AF4247" s="1"/>
      <c r="AG4247" s="1"/>
    </row>
    <row r="4248" spans="1:33" hidden="1" x14ac:dyDescent="0.25">
      <c r="A4248" s="1">
        <v>7</v>
      </c>
      <c r="B4248" s="1">
        <v>2016</v>
      </c>
      <c r="C4248" s="1">
        <v>35450017</v>
      </c>
      <c r="D4248" s="44" t="s">
        <v>553</v>
      </c>
      <c r="E4248" s="20">
        <v>0</v>
      </c>
      <c r="F4248" s="20">
        <v>0</v>
      </c>
      <c r="G4248" s="20">
        <v>0</v>
      </c>
      <c r="H4248" s="20">
        <v>0</v>
      </c>
      <c r="I4248" s="20">
        <v>0</v>
      </c>
      <c r="J4248" s="20">
        <v>0</v>
      </c>
      <c r="K4248" s="20">
        <v>0</v>
      </c>
      <c r="L4248" s="20">
        <v>0</v>
      </c>
      <c r="M4248" s="20">
        <v>0</v>
      </c>
      <c r="N4248" s="1">
        <v>0</v>
      </c>
      <c r="O4248" s="5">
        <v>0</v>
      </c>
      <c r="P4248" s="5">
        <v>0</v>
      </c>
      <c r="Q4248" s="1">
        <v>0</v>
      </c>
      <c r="R4248" s="1">
        <v>0</v>
      </c>
      <c r="S4248" s="6"/>
      <c r="T4248" s="6"/>
      <c r="W4248" s="1"/>
      <c r="X4248" s="1"/>
      <c r="Y4248" s="1"/>
      <c r="AC4248" s="1"/>
      <c r="AF4248" s="1"/>
      <c r="AG4248" s="1"/>
    </row>
    <row r="4249" spans="1:33" hidden="1" x14ac:dyDescent="0.25">
      <c r="A4249" s="1">
        <v>20</v>
      </c>
      <c r="B4249" s="1">
        <v>2016</v>
      </c>
      <c r="C4249" s="1">
        <v>354510020</v>
      </c>
      <c r="D4249" s="44" t="s">
        <v>554</v>
      </c>
      <c r="E4249" s="20">
        <v>5.6174599999999998E-2</v>
      </c>
      <c r="F4249" s="20">
        <v>4.3506999999999997E-2</v>
      </c>
      <c r="G4249" s="20">
        <v>1.2667600000000001E-2</v>
      </c>
      <c r="H4249" s="20">
        <v>0</v>
      </c>
      <c r="I4249" s="20">
        <v>1.2462899999999999E-2</v>
      </c>
      <c r="J4249" s="20">
        <v>0</v>
      </c>
      <c r="K4249" s="20">
        <v>4.3629599999999991E-2</v>
      </c>
      <c r="L4249" s="20">
        <v>8.2100000000000003E-5</v>
      </c>
      <c r="M4249" s="20">
        <v>1.1160863802083334E-2</v>
      </c>
      <c r="N4249" s="1">
        <v>1</v>
      </c>
      <c r="O4249" s="5">
        <v>17.649999999999999</v>
      </c>
      <c r="P4249" s="5">
        <v>82.35</v>
      </c>
      <c r="Q4249" s="1">
        <v>3</v>
      </c>
      <c r="R4249" s="1">
        <v>14</v>
      </c>
      <c r="S4249" s="6">
        <v>220.16165939999999</v>
      </c>
      <c r="T4249" s="6">
        <v>220.16165939999999</v>
      </c>
      <c r="W4249" s="1"/>
      <c r="X4249" s="1"/>
      <c r="Y4249" s="1"/>
      <c r="AC4249" s="1"/>
      <c r="AF4249" s="1"/>
      <c r="AG4249" s="1"/>
    </row>
    <row r="4250" spans="1:33" hidden="1" x14ac:dyDescent="0.25">
      <c r="A4250" s="1">
        <v>5</v>
      </c>
      <c r="B4250" s="1">
        <v>2016</v>
      </c>
      <c r="C4250" s="1">
        <v>35451595</v>
      </c>
      <c r="D4250" s="44" t="s">
        <v>555</v>
      </c>
      <c r="E4250" s="20">
        <v>1.4114399999999999E-2</v>
      </c>
      <c r="F4250" s="20">
        <v>1.3761399999999998E-2</v>
      </c>
      <c r="G4250" s="20">
        <v>3.5300000000000002E-4</v>
      </c>
      <c r="H4250" s="20">
        <v>0</v>
      </c>
      <c r="I4250" s="20">
        <v>1.3618499999999999E-2</v>
      </c>
      <c r="J4250" s="20">
        <v>2.6039999999999999E-4</v>
      </c>
      <c r="K4250" s="20">
        <v>1.2349999999999999E-4</v>
      </c>
      <c r="L4250" s="20">
        <v>1.12E-4</v>
      </c>
      <c r="M4250" s="20">
        <v>1.975E-2</v>
      </c>
      <c r="N4250" s="1">
        <v>5</v>
      </c>
      <c r="O4250" s="5">
        <v>41.67</v>
      </c>
      <c r="P4250" s="5">
        <v>58.33</v>
      </c>
      <c r="Q4250" s="1">
        <v>5</v>
      </c>
      <c r="R4250" s="1">
        <v>7</v>
      </c>
      <c r="S4250" s="6">
        <v>356.88600000000002</v>
      </c>
      <c r="T4250" s="6">
        <v>356.88600000000002</v>
      </c>
      <c r="W4250" s="1"/>
      <c r="X4250" s="1"/>
      <c r="Y4250" s="1"/>
      <c r="AC4250" s="1"/>
      <c r="AF4250" s="1"/>
      <c r="AG4250" s="1"/>
    </row>
    <row r="4251" spans="1:33" hidden="1" x14ac:dyDescent="0.25">
      <c r="A4251" s="1">
        <v>10</v>
      </c>
      <c r="B4251" s="1">
        <v>2016</v>
      </c>
      <c r="C4251" s="1">
        <v>354515910</v>
      </c>
      <c r="D4251" s="44" t="s">
        <v>555</v>
      </c>
      <c r="E4251" s="20">
        <v>0</v>
      </c>
      <c r="F4251" s="20">
        <v>0</v>
      </c>
      <c r="G4251" s="20">
        <v>0</v>
      </c>
      <c r="H4251" s="20">
        <v>0</v>
      </c>
      <c r="I4251" s="20">
        <v>0</v>
      </c>
      <c r="J4251" s="20">
        <v>0</v>
      </c>
      <c r="K4251" s="20">
        <v>0</v>
      </c>
      <c r="L4251" s="20">
        <v>0</v>
      </c>
      <c r="M4251" s="20">
        <v>0</v>
      </c>
      <c r="N4251" s="1">
        <v>0</v>
      </c>
      <c r="O4251" s="5">
        <v>0</v>
      </c>
      <c r="P4251" s="5">
        <v>0</v>
      </c>
      <c r="Q4251" s="1">
        <v>0</v>
      </c>
      <c r="R4251" s="1">
        <v>0</v>
      </c>
      <c r="S4251" s="6"/>
      <c r="T4251" s="6"/>
      <c r="W4251" s="1"/>
      <c r="X4251" s="1"/>
      <c r="Y4251" s="1"/>
      <c r="AC4251" s="1"/>
      <c r="AF4251" s="1"/>
      <c r="AG4251" s="1"/>
    </row>
    <row r="4252" spans="1:33" hidden="1" x14ac:dyDescent="0.25">
      <c r="A4252" s="1">
        <v>5</v>
      </c>
      <c r="B4252" s="1">
        <v>2016</v>
      </c>
      <c r="C4252" s="1">
        <v>35452095</v>
      </c>
      <c r="D4252" s="44" t="s">
        <v>556</v>
      </c>
      <c r="E4252" s="20">
        <v>0.41375800000000001</v>
      </c>
      <c r="F4252" s="20">
        <v>0.3915283</v>
      </c>
      <c r="G4252" s="20">
        <v>2.2229699999999998E-2</v>
      </c>
      <c r="H4252" s="20">
        <v>0</v>
      </c>
      <c r="I4252" s="20">
        <v>0.300037</v>
      </c>
      <c r="J4252" s="20">
        <v>0.10757780000000002</v>
      </c>
      <c r="K4252" s="20">
        <v>2.1110000000000001E-4</v>
      </c>
      <c r="L4252" s="20">
        <v>5.9321000000000009E-3</v>
      </c>
      <c r="M4252" s="20">
        <v>0.38064710833333332</v>
      </c>
      <c r="N4252" s="1">
        <v>7</v>
      </c>
      <c r="O4252" s="5">
        <v>27.27</v>
      </c>
      <c r="P4252" s="5">
        <v>72.73</v>
      </c>
      <c r="Q4252" s="1">
        <v>9</v>
      </c>
      <c r="R4252" s="1">
        <v>24</v>
      </c>
      <c r="S4252" s="6">
        <v>5655.9877070000002</v>
      </c>
      <c r="T4252" s="6">
        <v>5442.1913720000002</v>
      </c>
      <c r="W4252" s="1"/>
      <c r="X4252" s="1"/>
      <c r="Y4252" s="1"/>
      <c r="AC4252" s="1"/>
      <c r="AF4252" s="1"/>
      <c r="AG4252" s="1"/>
    </row>
    <row r="4253" spans="1:33" hidden="1" x14ac:dyDescent="0.25">
      <c r="A4253" s="1">
        <v>10</v>
      </c>
      <c r="B4253" s="1">
        <v>2016</v>
      </c>
      <c r="C4253" s="1">
        <v>354520910</v>
      </c>
      <c r="D4253" s="44" t="s">
        <v>556</v>
      </c>
      <c r="E4253" s="20">
        <v>1.5924999999999999E-3</v>
      </c>
      <c r="F4253" s="20">
        <v>3.4700000000000003E-5</v>
      </c>
      <c r="G4253" s="20">
        <v>1.5578E-3</v>
      </c>
      <c r="H4253" s="20">
        <v>0</v>
      </c>
      <c r="I4253" s="20">
        <v>0</v>
      </c>
      <c r="J4253" s="20">
        <v>1.0878999999999999E-3</v>
      </c>
      <c r="K4253" s="20">
        <v>0</v>
      </c>
      <c r="L4253" s="20">
        <v>5.0460000000000001E-4</v>
      </c>
      <c r="M4253" s="20">
        <v>0</v>
      </c>
      <c r="N4253" s="1">
        <v>6</v>
      </c>
      <c r="O4253" s="5">
        <v>14.29</v>
      </c>
      <c r="P4253" s="5">
        <v>85.71</v>
      </c>
      <c r="Q4253" s="1">
        <v>1</v>
      </c>
      <c r="R4253" s="1">
        <v>6</v>
      </c>
      <c r="S4253" s="6"/>
      <c r="T4253" s="6"/>
      <c r="W4253" s="1"/>
      <c r="X4253" s="1"/>
      <c r="Y4253" s="1"/>
      <c r="AC4253" s="1"/>
      <c r="AF4253" s="1"/>
      <c r="AG4253" s="1"/>
    </row>
    <row r="4254" spans="1:33" hidden="1" x14ac:dyDescent="0.25">
      <c r="A4254" s="1">
        <v>10</v>
      </c>
      <c r="B4254" s="1">
        <v>2016</v>
      </c>
      <c r="C4254" s="1">
        <v>354530810</v>
      </c>
      <c r="D4254" s="44" t="s">
        <v>557</v>
      </c>
      <c r="E4254" s="20">
        <v>0.45711109999999999</v>
      </c>
      <c r="F4254" s="20">
        <v>0.44660549999999999</v>
      </c>
      <c r="G4254" s="20">
        <v>1.0505600000000002E-2</v>
      </c>
      <c r="H4254" s="20">
        <v>0</v>
      </c>
      <c r="I4254" s="20">
        <v>0.27211109999999999</v>
      </c>
      <c r="J4254" s="20">
        <v>4.9616900000000005E-2</v>
      </c>
      <c r="K4254" s="20">
        <v>0.1187574</v>
      </c>
      <c r="L4254" s="20">
        <v>1.66257E-2</v>
      </c>
      <c r="M4254" s="20">
        <v>0.12984407407407408</v>
      </c>
      <c r="N4254" s="1">
        <v>26</v>
      </c>
      <c r="O4254" s="5">
        <v>60.98</v>
      </c>
      <c r="P4254" s="5">
        <v>39.020000000000003</v>
      </c>
      <c r="Q4254" s="1">
        <v>25</v>
      </c>
      <c r="R4254" s="1">
        <v>16</v>
      </c>
      <c r="S4254" s="6">
        <v>1678.60068</v>
      </c>
      <c r="T4254" s="6">
        <v>1678.60068</v>
      </c>
      <c r="W4254" s="1"/>
      <c r="X4254" s="1"/>
      <c r="Y4254" s="1"/>
      <c r="AC4254" s="1"/>
      <c r="AF4254" s="1"/>
      <c r="AG4254" s="1"/>
    </row>
    <row r="4255" spans="1:33" hidden="1" x14ac:dyDescent="0.25">
      <c r="A4255" s="1">
        <v>17</v>
      </c>
      <c r="B4255" s="1">
        <v>2016</v>
      </c>
      <c r="C4255" s="1">
        <v>354540717</v>
      </c>
      <c r="D4255" s="44" t="s">
        <v>558</v>
      </c>
      <c r="E4255" s="20">
        <v>0.10479769999999999</v>
      </c>
      <c r="F4255" s="20">
        <v>0.10017519999999999</v>
      </c>
      <c r="G4255" s="20">
        <v>4.622499999999999E-3</v>
      </c>
      <c r="H4255" s="20">
        <v>0.3</v>
      </c>
      <c r="I4255" s="20">
        <v>0</v>
      </c>
      <c r="J4255" s="20">
        <v>3.4952999999999998E-3</v>
      </c>
      <c r="K4255" s="20">
        <v>9.7261600000000004E-2</v>
      </c>
      <c r="L4255" s="20">
        <v>4.0407999999999998E-3</v>
      </c>
      <c r="M4255" s="20">
        <v>2.3338541666666667E-2</v>
      </c>
      <c r="N4255" s="1">
        <v>1</v>
      </c>
      <c r="O4255" s="5">
        <v>58.33</v>
      </c>
      <c r="P4255" s="5">
        <v>41.67</v>
      </c>
      <c r="Q4255" s="1">
        <v>14</v>
      </c>
      <c r="R4255" s="1">
        <v>10</v>
      </c>
      <c r="S4255" s="6">
        <v>305.47864800000002</v>
      </c>
      <c r="T4255" s="6">
        <v>305.47864800000002</v>
      </c>
      <c r="W4255" s="1"/>
      <c r="X4255" s="1"/>
      <c r="Y4255" s="1"/>
      <c r="AC4255" s="1"/>
      <c r="AF4255" s="1"/>
      <c r="AG4255" s="1"/>
    </row>
    <row r="4256" spans="1:33" hidden="1" x14ac:dyDescent="0.25">
      <c r="A4256" s="1">
        <v>22</v>
      </c>
      <c r="B4256" s="1">
        <v>2016</v>
      </c>
      <c r="C4256" s="1">
        <v>354550622</v>
      </c>
      <c r="D4256" s="44" t="s">
        <v>559</v>
      </c>
      <c r="E4256" s="20">
        <v>2.0358899999999999E-2</v>
      </c>
      <c r="F4256" s="20">
        <v>2.7222000000000001E-3</v>
      </c>
      <c r="G4256" s="20">
        <v>1.7636699999999998E-2</v>
      </c>
      <c r="H4256" s="20">
        <v>0</v>
      </c>
      <c r="I4256" s="20">
        <v>1.1749899999999999E-2</v>
      </c>
      <c r="J4256" s="20">
        <v>5.7869999999999996E-3</v>
      </c>
      <c r="K4256" s="20">
        <v>9.98E-5</v>
      </c>
      <c r="L4256" s="20">
        <v>2.7222000000000001E-3</v>
      </c>
      <c r="M4256" s="20">
        <v>7.6390242187500011E-3</v>
      </c>
      <c r="N4256" s="1">
        <v>1</v>
      </c>
      <c r="O4256" s="5">
        <v>18.18</v>
      </c>
      <c r="P4256" s="5">
        <v>81.819999999999993</v>
      </c>
      <c r="Q4256" s="1">
        <v>2</v>
      </c>
      <c r="R4256" s="1">
        <v>9</v>
      </c>
      <c r="S4256" s="6">
        <v>142.8578669</v>
      </c>
      <c r="T4256" s="6">
        <v>142.8578669</v>
      </c>
      <c r="W4256" s="1"/>
      <c r="X4256" s="1"/>
      <c r="Y4256" s="1"/>
      <c r="AC4256" s="1"/>
      <c r="AF4256" s="1"/>
      <c r="AG4256" s="1"/>
    </row>
    <row r="4257" spans="1:33" hidden="1" x14ac:dyDescent="0.25">
      <c r="A4257" s="1">
        <v>15</v>
      </c>
      <c r="B4257" s="1">
        <v>2016</v>
      </c>
      <c r="C4257" s="1">
        <v>354560515</v>
      </c>
      <c r="D4257" s="44" t="s">
        <v>560</v>
      </c>
      <c r="E4257" s="20">
        <v>0.29731299999999999</v>
      </c>
      <c r="F4257" s="20">
        <v>0.2149538</v>
      </c>
      <c r="G4257" s="20">
        <v>8.2359200000000007E-2</v>
      </c>
      <c r="H4257" s="20">
        <v>0</v>
      </c>
      <c r="I4257" s="20">
        <v>4.6988699999999994E-2</v>
      </c>
      <c r="J4257" s="20">
        <v>0.19403929999999997</v>
      </c>
      <c r="K4257" s="20">
        <v>5.2928299999999998E-2</v>
      </c>
      <c r="L4257" s="20">
        <v>3.3566999999999998E-3</v>
      </c>
      <c r="M4257" s="20">
        <v>4.4243362813657407E-2</v>
      </c>
      <c r="N4257" s="1">
        <v>2</v>
      </c>
      <c r="O4257" s="5">
        <v>12.9</v>
      </c>
      <c r="P4257" s="5">
        <v>87.1</v>
      </c>
      <c r="Q4257" s="1">
        <v>4</v>
      </c>
      <c r="R4257" s="1">
        <v>27</v>
      </c>
      <c r="S4257" s="6">
        <v>771.53471999999999</v>
      </c>
      <c r="T4257" s="6">
        <v>771.53471999999999</v>
      </c>
      <c r="W4257" s="1"/>
      <c r="X4257" s="1"/>
      <c r="Y4257" s="1"/>
      <c r="AC4257" s="1"/>
      <c r="AF4257" s="1"/>
      <c r="AG4257" s="1"/>
    </row>
    <row r="4258" spans="1:33" hidden="1" x14ac:dyDescent="0.25">
      <c r="A4258" s="1">
        <v>16</v>
      </c>
      <c r="B4258" s="1">
        <v>2016</v>
      </c>
      <c r="C4258" s="1">
        <v>354560516</v>
      </c>
      <c r="D4258" s="44" t="s">
        <v>560</v>
      </c>
      <c r="E4258" s="20">
        <v>0.53290190000000004</v>
      </c>
      <c r="F4258" s="20">
        <v>0.52907660000000001</v>
      </c>
      <c r="G4258" s="20">
        <v>3.8252999999999998E-3</v>
      </c>
      <c r="H4258" s="20">
        <v>0</v>
      </c>
      <c r="I4258" s="20">
        <v>0</v>
      </c>
      <c r="J4258" s="20">
        <v>1.00077E-2</v>
      </c>
      <c r="K4258" s="20">
        <v>0.52254109999999998</v>
      </c>
      <c r="L4258" s="20">
        <v>3.5309999999999996E-4</v>
      </c>
      <c r="M4258" s="20">
        <v>0</v>
      </c>
      <c r="N4258" s="1">
        <v>2</v>
      </c>
      <c r="O4258" s="5">
        <v>71.430000000000007</v>
      </c>
      <c r="P4258" s="5">
        <v>28.57</v>
      </c>
      <c r="Q4258" s="1">
        <v>15</v>
      </c>
      <c r="R4258" s="1">
        <v>6</v>
      </c>
      <c r="S4258" s="6"/>
      <c r="T4258" s="6"/>
      <c r="W4258" s="1"/>
      <c r="X4258" s="1"/>
      <c r="Y4258" s="1"/>
      <c r="AC4258" s="1"/>
      <c r="AF4258" s="1"/>
      <c r="AG4258" s="1"/>
    </row>
    <row r="4259" spans="1:33" hidden="1" x14ac:dyDescent="0.25">
      <c r="A4259" s="1">
        <v>15</v>
      </c>
      <c r="B4259" s="1">
        <v>2016</v>
      </c>
      <c r="C4259" s="1">
        <v>354570415</v>
      </c>
      <c r="D4259" s="44" t="s">
        <v>561</v>
      </c>
      <c r="E4259" s="20">
        <v>0.1228645</v>
      </c>
      <c r="F4259" s="20">
        <v>8.5024999999999996E-3</v>
      </c>
      <c r="G4259" s="20">
        <v>0.11436200000000001</v>
      </c>
      <c r="H4259" s="20">
        <v>0</v>
      </c>
      <c r="I4259" s="20">
        <v>1.2104999999999999E-2</v>
      </c>
      <c r="J4259" s="20">
        <v>0.1015047</v>
      </c>
      <c r="K4259" s="20">
        <v>9.0232999999999997E-3</v>
      </c>
      <c r="L4259" s="20">
        <v>2.3149999999999999E-4</v>
      </c>
      <c r="M4259" s="20">
        <v>1.4838541666666667E-2</v>
      </c>
      <c r="N4259" s="1">
        <v>10</v>
      </c>
      <c r="O4259" s="5">
        <v>52.94</v>
      </c>
      <c r="P4259" s="5">
        <v>47.06</v>
      </c>
      <c r="Q4259" s="1">
        <v>9</v>
      </c>
      <c r="R4259" s="1">
        <v>8</v>
      </c>
      <c r="S4259" s="6">
        <v>276.20999999999998</v>
      </c>
      <c r="T4259" s="6">
        <v>276.20999999999998</v>
      </c>
      <c r="W4259" s="1"/>
      <c r="X4259" s="1"/>
      <c r="Y4259" s="1"/>
      <c r="AC4259" s="1"/>
      <c r="AF4259" s="1"/>
      <c r="AG4259" s="1"/>
    </row>
    <row r="4260" spans="1:33" hidden="1" x14ac:dyDescent="0.25">
      <c r="A4260" s="1">
        <v>5</v>
      </c>
      <c r="B4260" s="1">
        <v>2016</v>
      </c>
      <c r="C4260" s="1">
        <v>35458035</v>
      </c>
      <c r="D4260" s="44" t="s">
        <v>562</v>
      </c>
      <c r="E4260" s="20">
        <v>1.0431182999999999</v>
      </c>
      <c r="F4260" s="20">
        <v>0.99713289999999999</v>
      </c>
      <c r="G4260" s="20">
        <v>4.5985399999999996E-2</v>
      </c>
      <c r="H4260" s="20">
        <v>0</v>
      </c>
      <c r="I4260" s="20">
        <v>0.83553239999999995</v>
      </c>
      <c r="J4260" s="20">
        <v>0.19797539999999997</v>
      </c>
      <c r="K4260" s="20">
        <v>2.8976000000000002E-3</v>
      </c>
      <c r="L4260" s="20">
        <v>6.7128999999999991E-3</v>
      </c>
      <c r="M4260" s="20">
        <v>0.63973693437500001</v>
      </c>
      <c r="N4260" s="1">
        <v>16</v>
      </c>
      <c r="O4260" s="5">
        <v>11.54</v>
      </c>
      <c r="P4260" s="5">
        <v>88.46</v>
      </c>
      <c r="Q4260" s="1">
        <v>12</v>
      </c>
      <c r="R4260" s="1">
        <v>92</v>
      </c>
      <c r="S4260" s="6">
        <v>10132.0065</v>
      </c>
      <c r="T4260" s="6">
        <v>5471.2835100000002</v>
      </c>
      <c r="W4260" s="1"/>
      <c r="X4260" s="1"/>
      <c r="Y4260" s="1"/>
      <c r="AC4260" s="1"/>
      <c r="AF4260" s="1"/>
      <c r="AG4260" s="1"/>
    </row>
    <row r="4261" spans="1:33" hidden="1" x14ac:dyDescent="0.25">
      <c r="A4261" s="1">
        <v>2</v>
      </c>
      <c r="B4261" s="1">
        <v>2016</v>
      </c>
      <c r="C4261" s="1">
        <v>35460092</v>
      </c>
      <c r="D4261" s="44" t="s">
        <v>563</v>
      </c>
      <c r="E4261" s="20">
        <v>1.3618700000000003E-2</v>
      </c>
      <c r="F4261" s="20">
        <v>1.2110100000000002E-2</v>
      </c>
      <c r="G4261" s="20">
        <v>1.5086000000000001E-3</v>
      </c>
      <c r="H4261" s="20">
        <v>7.0000000000000007E-2</v>
      </c>
      <c r="I4261" s="20">
        <v>0</v>
      </c>
      <c r="J4261" s="20">
        <v>4.2450000000000002E-4</v>
      </c>
      <c r="K4261" s="20">
        <v>4.4579000000000008E-3</v>
      </c>
      <c r="L4261" s="20">
        <v>8.7363000000000024E-3</v>
      </c>
      <c r="M4261" s="20">
        <v>3.0316939348958329E-2</v>
      </c>
      <c r="N4261" s="1">
        <v>13</v>
      </c>
      <c r="O4261" s="5">
        <v>61.11</v>
      </c>
      <c r="P4261" s="5">
        <v>38.89</v>
      </c>
      <c r="Q4261" s="1">
        <v>22</v>
      </c>
      <c r="R4261" s="1">
        <v>14</v>
      </c>
      <c r="S4261" s="6">
        <v>688.51134000000002</v>
      </c>
      <c r="T4261" s="6">
        <v>27.540453599999999</v>
      </c>
      <c r="W4261" s="1"/>
      <c r="X4261" s="1"/>
      <c r="Y4261" s="1"/>
      <c r="AC4261" s="1"/>
      <c r="AF4261" s="1"/>
      <c r="AG4261" s="1"/>
    </row>
    <row r="4262" spans="1:33" hidden="1" x14ac:dyDescent="0.25">
      <c r="A4262" s="1">
        <v>15</v>
      </c>
      <c r="B4262" s="1">
        <v>2016</v>
      </c>
      <c r="C4262" s="1">
        <v>354610815</v>
      </c>
      <c r="D4262" s="44" t="s">
        <v>564</v>
      </c>
      <c r="E4262" s="20">
        <v>1.32382E-2</v>
      </c>
      <c r="F4262" s="20">
        <v>6.9400000000000006E-5</v>
      </c>
      <c r="G4262" s="20">
        <v>1.31688E-2</v>
      </c>
      <c r="H4262" s="20">
        <v>0.03</v>
      </c>
      <c r="I4262" s="20">
        <v>1.00695E-2</v>
      </c>
      <c r="J4262" s="20">
        <v>2.6229999999999999E-3</v>
      </c>
      <c r="K4262" s="20">
        <v>5.2079999999999997E-4</v>
      </c>
      <c r="L4262" s="20">
        <v>2.4899999999999999E-5</v>
      </c>
      <c r="M4262" s="20">
        <v>4.771994791666667E-3</v>
      </c>
      <c r="N4262" s="1">
        <v>0</v>
      </c>
      <c r="O4262" s="5">
        <v>22.22</v>
      </c>
      <c r="P4262" s="5">
        <v>77.78</v>
      </c>
      <c r="Q4262" s="1">
        <v>2</v>
      </c>
      <c r="R4262" s="1">
        <v>7</v>
      </c>
      <c r="S4262" s="6">
        <v>86.398317759999998</v>
      </c>
      <c r="T4262" s="6">
        <v>86.398317759999998</v>
      </c>
      <c r="W4262" s="1"/>
      <c r="X4262" s="1"/>
      <c r="Y4262" s="1"/>
      <c r="AC4262" s="1"/>
      <c r="AF4262" s="1"/>
      <c r="AG4262" s="1"/>
    </row>
    <row r="4263" spans="1:33" hidden="1" x14ac:dyDescent="0.25">
      <c r="A4263" s="1">
        <v>18</v>
      </c>
      <c r="B4263" s="1">
        <v>2016</v>
      </c>
      <c r="C4263" s="1">
        <v>354610818</v>
      </c>
      <c r="D4263" s="44" t="s">
        <v>564</v>
      </c>
      <c r="E4263" s="20">
        <v>0</v>
      </c>
      <c r="F4263" s="20">
        <v>0</v>
      </c>
      <c r="G4263" s="20">
        <v>0</v>
      </c>
      <c r="H4263" s="20">
        <v>0</v>
      </c>
      <c r="I4263" s="20">
        <v>0</v>
      </c>
      <c r="J4263" s="20">
        <v>0</v>
      </c>
      <c r="K4263" s="20">
        <v>0</v>
      </c>
      <c r="L4263" s="20">
        <v>0</v>
      </c>
      <c r="M4263" s="20">
        <v>0</v>
      </c>
      <c r="N4263" s="1">
        <v>0</v>
      </c>
      <c r="O4263" s="5">
        <v>0</v>
      </c>
      <c r="P4263" s="5">
        <v>0</v>
      </c>
      <c r="Q4263" s="1">
        <v>0</v>
      </c>
      <c r="R4263" s="1">
        <v>0</v>
      </c>
      <c r="S4263" s="6"/>
      <c r="T4263" s="6"/>
      <c r="W4263" s="1"/>
      <c r="X4263" s="1"/>
      <c r="Y4263" s="1"/>
      <c r="AC4263" s="1"/>
      <c r="AF4263" s="1"/>
      <c r="AG4263" s="1"/>
    </row>
    <row r="4264" spans="1:33" hidden="1" x14ac:dyDescent="0.25">
      <c r="A4264" s="1">
        <v>9</v>
      </c>
      <c r="B4264" s="1">
        <v>2016</v>
      </c>
      <c r="C4264" s="1">
        <v>35462079</v>
      </c>
      <c r="D4264" s="44" t="s">
        <v>565</v>
      </c>
      <c r="E4264" s="20">
        <v>0.47345709999999996</v>
      </c>
      <c r="F4264" s="20">
        <v>0.46929599999999999</v>
      </c>
      <c r="G4264" s="20">
        <v>4.1611E-3</v>
      </c>
      <c r="H4264" s="20">
        <v>0</v>
      </c>
      <c r="I4264" s="20">
        <v>0.4101667</v>
      </c>
      <c r="J4264" s="20">
        <v>7.5929999999999997E-4</v>
      </c>
      <c r="K4264" s="20">
        <v>6.0025099999999998E-2</v>
      </c>
      <c r="L4264" s="20">
        <v>2.506E-3</v>
      </c>
      <c r="M4264" s="20">
        <v>8.3086065104166669E-3</v>
      </c>
      <c r="N4264" s="1">
        <v>6</v>
      </c>
      <c r="O4264" s="5">
        <v>60</v>
      </c>
      <c r="P4264" s="5">
        <v>40</v>
      </c>
      <c r="Q4264" s="1">
        <v>12</v>
      </c>
      <c r="R4264" s="1">
        <v>8</v>
      </c>
      <c r="S4264" s="6">
        <v>156.53736000000001</v>
      </c>
      <c r="T4264" s="6">
        <v>156.53736000000001</v>
      </c>
      <c r="W4264" s="1"/>
      <c r="X4264" s="1"/>
      <c r="Y4264" s="1"/>
      <c r="AC4264" s="1"/>
      <c r="AF4264" s="1"/>
      <c r="AG4264" s="1"/>
    </row>
    <row r="4265" spans="1:33" hidden="1" x14ac:dyDescent="0.25">
      <c r="A4265" s="1">
        <v>4</v>
      </c>
      <c r="B4265" s="1">
        <v>2016</v>
      </c>
      <c r="C4265" s="1">
        <v>35462564</v>
      </c>
      <c r="D4265" s="44" t="s">
        <v>566</v>
      </c>
      <c r="E4265" s="20">
        <v>3.0384899999999999E-2</v>
      </c>
      <c r="F4265" s="20">
        <v>2.23287E-2</v>
      </c>
      <c r="G4265" s="20">
        <v>8.0561999999999995E-3</v>
      </c>
      <c r="H4265" s="20">
        <v>0</v>
      </c>
      <c r="I4265" s="20">
        <v>8.0215000000000009E-3</v>
      </c>
      <c r="J4265" s="20">
        <v>0</v>
      </c>
      <c r="K4265" s="20">
        <v>0.02</v>
      </c>
      <c r="L4265" s="20">
        <v>2.3634000000000003E-3</v>
      </c>
      <c r="M4265" s="20">
        <v>4.2101354166666667E-3</v>
      </c>
      <c r="N4265" s="1">
        <v>1</v>
      </c>
      <c r="O4265" s="5">
        <v>42.86</v>
      </c>
      <c r="P4265" s="5">
        <v>57.14</v>
      </c>
      <c r="Q4265" s="1">
        <v>3</v>
      </c>
      <c r="R4265" s="1">
        <v>4</v>
      </c>
      <c r="S4265" s="6">
        <v>76.733999999999995</v>
      </c>
      <c r="T4265" s="6">
        <v>76.733999999999995</v>
      </c>
      <c r="W4265" s="1"/>
      <c r="X4265" s="1"/>
      <c r="Y4265" s="1"/>
      <c r="AC4265" s="1"/>
      <c r="AF4265" s="1"/>
      <c r="AG4265" s="1"/>
    </row>
    <row r="4266" spans="1:33" hidden="1" x14ac:dyDescent="0.25">
      <c r="A4266" s="1">
        <v>9</v>
      </c>
      <c r="B4266" s="1">
        <v>2016</v>
      </c>
      <c r="C4266" s="1">
        <v>35463069</v>
      </c>
      <c r="D4266" s="44" t="s">
        <v>567</v>
      </c>
      <c r="E4266" s="20">
        <v>0.34198100000000003</v>
      </c>
      <c r="F4266" s="20">
        <v>0.33184750000000002</v>
      </c>
      <c r="G4266" s="20">
        <v>1.01335E-2</v>
      </c>
      <c r="H4266" s="20">
        <v>0.03</v>
      </c>
      <c r="I4266" s="20">
        <v>7.7233899999999994E-2</v>
      </c>
      <c r="J4266" s="20">
        <v>7.8129999999999996E-4</v>
      </c>
      <c r="K4266" s="20">
        <v>0.26179720000000001</v>
      </c>
      <c r="L4266" s="20">
        <v>2.1686000000000001E-3</v>
      </c>
      <c r="M4266" s="20">
        <v>9.5150757215277784E-2</v>
      </c>
      <c r="N4266" s="1">
        <v>20</v>
      </c>
      <c r="O4266" s="5">
        <v>80</v>
      </c>
      <c r="P4266" s="5">
        <v>20</v>
      </c>
      <c r="Q4266" s="1">
        <v>36</v>
      </c>
      <c r="R4266" s="1">
        <v>9</v>
      </c>
      <c r="S4266" s="6">
        <v>1732.05</v>
      </c>
      <c r="T4266" s="6">
        <v>0</v>
      </c>
      <c r="W4266" s="1"/>
      <c r="X4266" s="1"/>
      <c r="Y4266" s="1"/>
      <c r="AC4266" s="1"/>
      <c r="AF4266" s="1"/>
      <c r="AG4266" s="1"/>
    </row>
    <row r="4267" spans="1:33" hidden="1" x14ac:dyDescent="0.25">
      <c r="A4267" s="1">
        <v>17</v>
      </c>
      <c r="B4267" s="1">
        <v>2016</v>
      </c>
      <c r="C4267" s="1">
        <v>354640517</v>
      </c>
      <c r="D4267" s="44" t="s">
        <v>568</v>
      </c>
      <c r="E4267" s="20">
        <v>0.66800570000000015</v>
      </c>
      <c r="F4267" s="20">
        <v>0.56038610000000011</v>
      </c>
      <c r="G4267" s="20">
        <v>0.10761960000000001</v>
      </c>
      <c r="H4267" s="20">
        <v>0</v>
      </c>
      <c r="I4267" s="20">
        <v>0.13717599999999999</v>
      </c>
      <c r="J4267" s="20">
        <v>2.8598899999999997E-2</v>
      </c>
      <c r="K4267" s="20">
        <v>0.49683290000000008</v>
      </c>
      <c r="L4267" s="20">
        <v>5.3979000000000006E-3</v>
      </c>
      <c r="M4267" s="20">
        <v>0.13042423259259259</v>
      </c>
      <c r="N4267" s="1">
        <v>9</v>
      </c>
      <c r="O4267" s="5">
        <v>34.15</v>
      </c>
      <c r="P4267" s="5">
        <v>65.849999999999994</v>
      </c>
      <c r="Q4267" s="1">
        <v>28</v>
      </c>
      <c r="R4267" s="1">
        <v>54</v>
      </c>
      <c r="S4267" s="6">
        <v>2191.7037789999999</v>
      </c>
      <c r="T4267" s="6">
        <v>2191.7037789999999</v>
      </c>
      <c r="W4267" s="1"/>
      <c r="X4267" s="1"/>
      <c r="Y4267" s="1"/>
      <c r="AC4267" s="1"/>
      <c r="AF4267" s="1"/>
      <c r="AG4267" s="1"/>
    </row>
    <row r="4268" spans="1:33" hidden="1" x14ac:dyDescent="0.25">
      <c r="A4268" s="1">
        <v>9</v>
      </c>
      <c r="B4268" s="1">
        <v>2016</v>
      </c>
      <c r="C4268" s="1">
        <v>35465049</v>
      </c>
      <c r="D4268" s="44" t="s">
        <v>569</v>
      </c>
      <c r="E4268" s="20">
        <v>9.0573000000000001E-2</v>
      </c>
      <c r="F4268" s="20">
        <v>9.05556E-2</v>
      </c>
      <c r="G4268" s="20">
        <v>1.7399999999999999E-5</v>
      </c>
      <c r="H4268" s="20">
        <v>0</v>
      </c>
      <c r="I4268" s="20">
        <v>0</v>
      </c>
      <c r="J4268" s="20">
        <v>0.08</v>
      </c>
      <c r="K4268" s="20">
        <v>3.8888999999999998E-3</v>
      </c>
      <c r="L4268" s="20">
        <v>6.6841000000000001E-3</v>
      </c>
      <c r="M4268" s="20">
        <v>0</v>
      </c>
      <c r="N4268" s="1">
        <v>5</v>
      </c>
      <c r="O4268" s="5">
        <v>75</v>
      </c>
      <c r="P4268" s="5">
        <v>25</v>
      </c>
      <c r="Q4268" s="1">
        <v>3</v>
      </c>
      <c r="R4268" s="1">
        <v>1</v>
      </c>
      <c r="S4268" s="6"/>
      <c r="T4268" s="6"/>
      <c r="W4268" s="1"/>
      <c r="X4268" s="1"/>
      <c r="Y4268" s="1"/>
      <c r="AC4268" s="1"/>
      <c r="AF4268" s="1"/>
      <c r="AG4268" s="1"/>
    </row>
    <row r="4269" spans="1:33" hidden="1" x14ac:dyDescent="0.25">
      <c r="A4269" s="1">
        <v>16</v>
      </c>
      <c r="B4269" s="1">
        <v>2016</v>
      </c>
      <c r="C4269" s="1">
        <v>354650416</v>
      </c>
      <c r="D4269" s="44" t="s">
        <v>569</v>
      </c>
      <c r="E4269" s="20">
        <v>3.6110000000000003E-2</v>
      </c>
      <c r="F4269" s="20">
        <v>1.0416700000000001E-2</v>
      </c>
      <c r="G4269" s="20">
        <v>2.5693299999999999E-2</v>
      </c>
      <c r="H4269" s="20">
        <v>0</v>
      </c>
      <c r="I4269" s="20">
        <v>2.4027800000000002E-2</v>
      </c>
      <c r="J4269" s="20">
        <v>0</v>
      </c>
      <c r="K4269" s="20">
        <v>1.0416700000000001E-2</v>
      </c>
      <c r="L4269" s="20">
        <v>1.6655000000000001E-3</v>
      </c>
      <c r="M4269" s="20">
        <v>1.4421875000000001E-2</v>
      </c>
      <c r="N4269" s="1">
        <v>1</v>
      </c>
      <c r="O4269" s="5">
        <v>18.18</v>
      </c>
      <c r="P4269" s="5">
        <v>81.819999999999993</v>
      </c>
      <c r="Q4269" s="1">
        <v>2</v>
      </c>
      <c r="R4269" s="1">
        <v>9</v>
      </c>
      <c r="S4269" s="6">
        <v>283.01400000000001</v>
      </c>
      <c r="T4269" s="6">
        <v>283.01400000000001</v>
      </c>
      <c r="W4269" s="1"/>
      <c r="X4269" s="1"/>
      <c r="Y4269" s="1"/>
      <c r="AC4269" s="1"/>
      <c r="AF4269" s="1"/>
      <c r="AG4269" s="1"/>
    </row>
    <row r="4270" spans="1:33" hidden="1" x14ac:dyDescent="0.25">
      <c r="A4270" s="1">
        <v>15</v>
      </c>
      <c r="B4270" s="1">
        <v>2016</v>
      </c>
      <c r="C4270" s="1">
        <v>354660315</v>
      </c>
      <c r="D4270" s="44" t="s">
        <v>570</v>
      </c>
      <c r="E4270" s="20">
        <v>0</v>
      </c>
      <c r="F4270" s="20">
        <v>0</v>
      </c>
      <c r="G4270" s="20">
        <v>0</v>
      </c>
      <c r="H4270" s="20">
        <v>0</v>
      </c>
      <c r="I4270" s="20">
        <v>0</v>
      </c>
      <c r="J4270" s="20">
        <v>0</v>
      </c>
      <c r="K4270" s="20">
        <v>0</v>
      </c>
      <c r="L4270" s="20">
        <v>0</v>
      </c>
      <c r="M4270" s="20">
        <v>0</v>
      </c>
      <c r="N4270" s="1">
        <v>0</v>
      </c>
      <c r="O4270" s="5">
        <v>0</v>
      </c>
      <c r="P4270" s="5">
        <v>0</v>
      </c>
      <c r="Q4270" s="1">
        <v>0</v>
      </c>
      <c r="R4270" s="1">
        <v>0</v>
      </c>
      <c r="S4270" s="6"/>
      <c r="T4270" s="6"/>
      <c r="W4270" s="1"/>
      <c r="X4270" s="1"/>
      <c r="Y4270" s="1"/>
      <c r="AC4270" s="1"/>
      <c r="AF4270" s="1"/>
      <c r="AG4270" s="1"/>
    </row>
    <row r="4271" spans="1:33" hidden="1" x14ac:dyDescent="0.25">
      <c r="A4271" s="1">
        <v>18</v>
      </c>
      <c r="B4271" s="1">
        <v>2016</v>
      </c>
      <c r="C4271" s="1">
        <v>354660318</v>
      </c>
      <c r="D4271" s="44" t="s">
        <v>570</v>
      </c>
      <c r="E4271" s="20">
        <v>7.1708300000000003E-2</v>
      </c>
      <c r="F4271" s="20">
        <v>1.7943700000000003E-2</v>
      </c>
      <c r="G4271" s="20">
        <v>5.3764600000000003E-2</v>
      </c>
      <c r="H4271" s="20">
        <v>0.06</v>
      </c>
      <c r="I4271" s="20">
        <v>1.3009299999999998E-2</v>
      </c>
      <c r="J4271" s="20">
        <v>3.66538E-2</v>
      </c>
      <c r="K4271" s="20">
        <v>1.7418200000000002E-2</v>
      </c>
      <c r="L4271" s="20">
        <v>4.6269999999999992E-3</v>
      </c>
      <c r="M4271" s="20">
        <v>9.1940416666666663E-2</v>
      </c>
      <c r="N4271" s="1">
        <v>5</v>
      </c>
      <c r="O4271" s="5">
        <v>23.26</v>
      </c>
      <c r="P4271" s="5">
        <v>76.739999999999995</v>
      </c>
      <c r="Q4271" s="1">
        <v>10</v>
      </c>
      <c r="R4271" s="1">
        <v>33</v>
      </c>
      <c r="S4271" s="6">
        <v>1638.09</v>
      </c>
      <c r="T4271" s="6">
        <v>1638.09</v>
      </c>
      <c r="W4271" s="1"/>
      <c r="X4271" s="1"/>
      <c r="Y4271" s="1"/>
      <c r="AC4271" s="1"/>
      <c r="AF4271" s="1"/>
      <c r="AG4271" s="1"/>
    </row>
    <row r="4272" spans="1:33" hidden="1" x14ac:dyDescent="0.25">
      <c r="A4272" s="1">
        <v>5</v>
      </c>
      <c r="B4272" s="1">
        <v>2016</v>
      </c>
      <c r="C4272" s="1">
        <v>35467025</v>
      </c>
      <c r="D4272" s="44" t="s">
        <v>571</v>
      </c>
      <c r="E4272" s="20">
        <v>0.23722909999999997</v>
      </c>
      <c r="F4272" s="20">
        <v>0.1473149</v>
      </c>
      <c r="G4272" s="20">
        <v>8.9914199999999986E-2</v>
      </c>
      <c r="H4272" s="20">
        <v>0</v>
      </c>
      <c r="I4272" s="20">
        <v>0.19435190000000002</v>
      </c>
      <c r="J4272" s="20">
        <v>3.3646600000000006E-2</v>
      </c>
      <c r="K4272" s="20">
        <v>7.3148999999999992E-3</v>
      </c>
      <c r="L4272" s="20">
        <v>1.9157000000000004E-3</v>
      </c>
      <c r="M4272" s="20">
        <v>7.36881119537037E-2</v>
      </c>
      <c r="N4272" s="1">
        <v>5</v>
      </c>
      <c r="O4272" s="5">
        <v>11.9</v>
      </c>
      <c r="P4272" s="5">
        <v>88.1</v>
      </c>
      <c r="Q4272" s="1">
        <v>5</v>
      </c>
      <c r="R4272" s="1">
        <v>37</v>
      </c>
      <c r="S4272" s="6">
        <v>1344.5501039999999</v>
      </c>
      <c r="T4272" s="6">
        <v>1344.5501039999999</v>
      </c>
      <c r="W4272" s="1"/>
      <c r="X4272" s="1"/>
      <c r="Y4272" s="1"/>
      <c r="AC4272" s="1"/>
      <c r="AF4272" s="1"/>
      <c r="AG4272" s="1"/>
    </row>
    <row r="4273" spans="1:33" hidden="1" x14ac:dyDescent="0.25">
      <c r="A4273" s="1">
        <v>2</v>
      </c>
      <c r="B4273" s="1">
        <v>2016</v>
      </c>
      <c r="C4273" s="1">
        <v>35468012</v>
      </c>
      <c r="D4273" s="44" t="s">
        <v>572</v>
      </c>
      <c r="E4273" s="20">
        <v>0.1477406</v>
      </c>
      <c r="F4273" s="20">
        <v>0.12521379999999999</v>
      </c>
      <c r="G4273" s="20">
        <v>2.25268E-2</v>
      </c>
      <c r="H4273" s="20">
        <v>0</v>
      </c>
      <c r="I4273" s="20">
        <v>7.8703999999999996E-3</v>
      </c>
      <c r="J4273" s="20">
        <v>0.1139664</v>
      </c>
      <c r="K4273" s="20">
        <v>9.9903000000000006E-3</v>
      </c>
      <c r="L4273" s="20">
        <v>1.5913500000000004E-2</v>
      </c>
      <c r="M4273" s="20">
        <v>0.10319045170138889</v>
      </c>
      <c r="N4273" s="1">
        <v>46</v>
      </c>
      <c r="O4273" s="5">
        <v>34</v>
      </c>
      <c r="P4273" s="5">
        <v>66</v>
      </c>
      <c r="Q4273" s="1">
        <v>34</v>
      </c>
      <c r="R4273" s="1">
        <v>66</v>
      </c>
      <c r="S4273" s="6">
        <v>1927.6412399999999</v>
      </c>
      <c r="T4273" s="6">
        <v>0</v>
      </c>
      <c r="W4273" s="1"/>
      <c r="X4273" s="1"/>
      <c r="Y4273" s="1"/>
      <c r="AC4273" s="1"/>
      <c r="AF4273" s="1"/>
      <c r="AG4273" s="1"/>
    </row>
    <row r="4274" spans="1:33" hidden="1" x14ac:dyDescent="0.25">
      <c r="A4274" s="1">
        <v>9</v>
      </c>
      <c r="B4274" s="1">
        <v>2016</v>
      </c>
      <c r="C4274" s="1">
        <v>35469009</v>
      </c>
      <c r="D4274" s="44" t="s">
        <v>573</v>
      </c>
      <c r="E4274" s="20">
        <v>3.1730899999999999E-2</v>
      </c>
      <c r="F4274" s="20">
        <v>1.96186E-2</v>
      </c>
      <c r="G4274" s="20">
        <v>1.2112299999999999E-2</v>
      </c>
      <c r="H4274" s="20">
        <v>0</v>
      </c>
      <c r="I4274" s="20">
        <v>1.15741E-2</v>
      </c>
      <c r="J4274" s="20">
        <v>0</v>
      </c>
      <c r="K4274" s="20">
        <v>1.9157400000000002E-2</v>
      </c>
      <c r="L4274" s="20">
        <v>9.993999999999999E-4</v>
      </c>
      <c r="M4274" s="20">
        <v>2.0674606250000001E-2</v>
      </c>
      <c r="N4274" s="1">
        <v>1</v>
      </c>
      <c r="O4274" s="5">
        <v>54.55</v>
      </c>
      <c r="P4274" s="5">
        <v>45.45</v>
      </c>
      <c r="Q4274" s="1">
        <v>6</v>
      </c>
      <c r="R4274" s="1">
        <v>5</v>
      </c>
      <c r="S4274" s="6">
        <v>442.85399999999998</v>
      </c>
      <c r="T4274" s="6">
        <v>442.85399999999998</v>
      </c>
      <c r="W4274" s="1"/>
      <c r="X4274" s="1"/>
      <c r="Y4274" s="1"/>
      <c r="AC4274" s="1"/>
      <c r="AF4274" s="1"/>
      <c r="AG4274" s="1"/>
    </row>
    <row r="4275" spans="1:33" hidden="1" x14ac:dyDescent="0.25">
      <c r="A4275" s="1">
        <v>5</v>
      </c>
      <c r="B4275" s="1">
        <v>2016</v>
      </c>
      <c r="C4275" s="1">
        <v>35470075</v>
      </c>
      <c r="D4275" s="44" t="s">
        <v>574</v>
      </c>
      <c r="E4275" s="20">
        <v>4.1114900000000003E-2</v>
      </c>
      <c r="F4275" s="20">
        <v>3.8926000000000002E-2</v>
      </c>
      <c r="G4275" s="20">
        <v>2.1888999999999997E-3</v>
      </c>
      <c r="H4275" s="20">
        <v>0</v>
      </c>
      <c r="I4275" s="20">
        <v>0</v>
      </c>
      <c r="J4275" s="20">
        <v>2.407E-4</v>
      </c>
      <c r="K4275" s="20">
        <v>2.3416999999999999E-3</v>
      </c>
      <c r="L4275" s="20">
        <v>3.8532499999999997E-2</v>
      </c>
      <c r="M4275" s="20">
        <v>1.2448023437500001E-2</v>
      </c>
      <c r="N4275" s="1">
        <v>1</v>
      </c>
      <c r="O4275" s="5">
        <v>50</v>
      </c>
      <c r="P4275" s="5">
        <v>50</v>
      </c>
      <c r="Q4275" s="1">
        <v>6</v>
      </c>
      <c r="R4275" s="1">
        <v>6</v>
      </c>
      <c r="S4275" s="6">
        <v>283.82400000000001</v>
      </c>
      <c r="T4275" s="6">
        <v>283.82400000000001</v>
      </c>
      <c r="W4275" s="1"/>
      <c r="X4275" s="1"/>
      <c r="Y4275" s="1"/>
      <c r="AC4275" s="1"/>
      <c r="AF4275" s="1"/>
      <c r="AG4275" s="1"/>
    </row>
    <row r="4276" spans="1:33" hidden="1" x14ac:dyDescent="0.25">
      <c r="A4276" s="1">
        <v>20</v>
      </c>
      <c r="B4276" s="1">
        <v>2016</v>
      </c>
      <c r="C4276" s="1">
        <v>354710620</v>
      </c>
      <c r="D4276" s="44" t="s">
        <v>575</v>
      </c>
      <c r="E4276" s="20">
        <v>0.18488019999999999</v>
      </c>
      <c r="F4276" s="20">
        <v>7.9358300000000007E-2</v>
      </c>
      <c r="G4276" s="20">
        <v>0.1055219</v>
      </c>
      <c r="H4276" s="20">
        <v>0</v>
      </c>
      <c r="I4276" s="20">
        <v>7.0207999999999998E-3</v>
      </c>
      <c r="J4276" s="20">
        <v>9.5347200000000007E-2</v>
      </c>
      <c r="K4276" s="20">
        <v>8.1447400000000003E-2</v>
      </c>
      <c r="L4276" s="20">
        <v>1.0647999999999999E-3</v>
      </c>
      <c r="M4276" s="20">
        <v>7.3307291666666668E-3</v>
      </c>
      <c r="N4276" s="1">
        <v>2</v>
      </c>
      <c r="O4276" s="5">
        <v>20</v>
      </c>
      <c r="P4276" s="5">
        <v>80</v>
      </c>
      <c r="Q4276" s="1">
        <v>3</v>
      </c>
      <c r="R4276" s="1">
        <v>12</v>
      </c>
      <c r="S4276" s="6">
        <v>122.06986689999999</v>
      </c>
      <c r="T4276" s="6">
        <v>122.06986689999999</v>
      </c>
      <c r="W4276" s="1"/>
      <c r="X4276" s="1"/>
      <c r="Y4276" s="1"/>
      <c r="AC4276" s="1"/>
      <c r="AF4276" s="1"/>
      <c r="AG4276" s="1"/>
    </row>
    <row r="4277" spans="1:33" hidden="1" x14ac:dyDescent="0.25">
      <c r="A4277" s="1">
        <v>4</v>
      </c>
      <c r="B4277" s="1">
        <v>2016</v>
      </c>
      <c r="C4277" s="1">
        <v>35475024</v>
      </c>
      <c r="D4277" s="44" t="s">
        <v>576</v>
      </c>
      <c r="E4277" s="20">
        <v>1.8499999999999999E-5</v>
      </c>
      <c r="F4277" s="20">
        <v>0</v>
      </c>
      <c r="G4277" s="20">
        <v>1.8499999999999999E-5</v>
      </c>
      <c r="H4277" s="20">
        <v>0</v>
      </c>
      <c r="I4277" s="20">
        <v>0</v>
      </c>
      <c r="J4277" s="20">
        <v>0</v>
      </c>
      <c r="K4277" s="20">
        <v>0</v>
      </c>
      <c r="L4277" s="20">
        <v>1.8499999999999999E-5</v>
      </c>
      <c r="M4277" s="20">
        <v>0</v>
      </c>
      <c r="N4277" s="1">
        <v>0</v>
      </c>
      <c r="O4277" s="5">
        <v>0</v>
      </c>
      <c r="P4277" s="5">
        <v>100</v>
      </c>
      <c r="Q4277" s="1">
        <v>0</v>
      </c>
      <c r="R4277" s="1">
        <v>1</v>
      </c>
      <c r="S4277" s="6"/>
      <c r="T4277" s="6"/>
      <c r="W4277" s="1"/>
      <c r="X4277" s="1"/>
      <c r="Y4277" s="1"/>
      <c r="AC4277" s="1"/>
      <c r="AF4277" s="1"/>
      <c r="AG4277" s="1"/>
    </row>
    <row r="4278" spans="1:33" hidden="1" x14ac:dyDescent="0.25">
      <c r="A4278" s="1">
        <v>9</v>
      </c>
      <c r="B4278" s="1">
        <v>2016</v>
      </c>
      <c r="C4278" s="1">
        <v>35475029</v>
      </c>
      <c r="D4278" s="44" t="s">
        <v>576</v>
      </c>
      <c r="E4278" s="20">
        <v>0.29999960000000003</v>
      </c>
      <c r="F4278" s="20">
        <v>0.28880640000000002</v>
      </c>
      <c r="G4278" s="20">
        <v>1.1193199999999997E-2</v>
      </c>
      <c r="H4278" s="20">
        <v>0.11</v>
      </c>
      <c r="I4278" s="20">
        <v>0.15252309999999999</v>
      </c>
      <c r="J4278" s="20">
        <v>1.7429299999999998E-2</v>
      </c>
      <c r="K4278" s="20">
        <v>0.12363529999999998</v>
      </c>
      <c r="L4278" s="20">
        <v>6.4118999999999999E-3</v>
      </c>
      <c r="M4278" s="20">
        <v>7.2012970590277794E-2</v>
      </c>
      <c r="N4278" s="1">
        <v>30</v>
      </c>
      <c r="O4278" s="5">
        <v>61.05</v>
      </c>
      <c r="P4278" s="5">
        <v>38.950000000000003</v>
      </c>
      <c r="Q4278" s="1">
        <v>58</v>
      </c>
      <c r="R4278" s="1">
        <v>37</v>
      </c>
      <c r="S4278" s="6">
        <v>1331.4780000000001</v>
      </c>
      <c r="T4278" s="6">
        <v>865.46069999999997</v>
      </c>
      <c r="W4278" s="1"/>
      <c r="X4278" s="1"/>
      <c r="Y4278" s="1"/>
      <c r="AC4278" s="1"/>
      <c r="AF4278" s="1"/>
      <c r="AG4278" s="1"/>
    </row>
    <row r="4279" spans="1:33" hidden="1" x14ac:dyDescent="0.25">
      <c r="A4279" s="1">
        <v>15</v>
      </c>
      <c r="B4279" s="1">
        <v>2016</v>
      </c>
      <c r="C4279" s="1">
        <v>354740315</v>
      </c>
      <c r="D4279" s="44" t="s">
        <v>577</v>
      </c>
      <c r="E4279" s="20">
        <v>1.3666200000000002E-2</v>
      </c>
      <c r="F4279" s="20">
        <v>2.503E-3</v>
      </c>
      <c r="G4279" s="20">
        <v>1.1163200000000002E-2</v>
      </c>
      <c r="H4279" s="20">
        <v>0.01</v>
      </c>
      <c r="I4279" s="20">
        <v>6.4814999999999994E-3</v>
      </c>
      <c r="J4279" s="20">
        <v>0</v>
      </c>
      <c r="K4279" s="20">
        <v>7.0863000000000011E-3</v>
      </c>
      <c r="L4279" s="20">
        <v>9.8400000000000007E-5</v>
      </c>
      <c r="M4279" s="20">
        <v>4.5695130208333332E-3</v>
      </c>
      <c r="N4279" s="1">
        <v>2</v>
      </c>
      <c r="O4279" s="5">
        <v>54.55</v>
      </c>
      <c r="P4279" s="5">
        <v>45.45</v>
      </c>
      <c r="Q4279" s="1">
        <v>6</v>
      </c>
      <c r="R4279" s="1">
        <v>5</v>
      </c>
      <c r="S4279" s="6">
        <v>96.174000000000007</v>
      </c>
      <c r="T4279" s="6">
        <v>96.174000000000007</v>
      </c>
      <c r="W4279" s="1"/>
      <c r="X4279" s="1"/>
      <c r="Y4279" s="1"/>
      <c r="AC4279" s="1"/>
      <c r="AF4279" s="1"/>
      <c r="AG4279" s="1"/>
    </row>
    <row r="4280" spans="1:33" hidden="1" x14ac:dyDescent="0.25">
      <c r="A4280" s="1">
        <v>4</v>
      </c>
      <c r="B4280" s="1">
        <v>2016</v>
      </c>
      <c r="C4280" s="1">
        <v>35476014</v>
      </c>
      <c r="D4280" s="44" t="s">
        <v>578</v>
      </c>
      <c r="E4280" s="20">
        <v>0.17980779999999996</v>
      </c>
      <c r="F4280" s="20">
        <v>0.17762329999999996</v>
      </c>
      <c r="G4280" s="20">
        <v>2.1844999999999998E-3</v>
      </c>
      <c r="H4280" s="20">
        <v>0.22</v>
      </c>
      <c r="I4280" s="20">
        <v>0</v>
      </c>
      <c r="J4280" s="20">
        <v>0.1083581</v>
      </c>
      <c r="K4280" s="20">
        <v>7.0053899999999988E-2</v>
      </c>
      <c r="L4280" s="20">
        <v>1.3958E-3</v>
      </c>
      <c r="M4280" s="20">
        <v>7.2441213125000001E-2</v>
      </c>
      <c r="N4280" s="1">
        <v>3</v>
      </c>
      <c r="O4280" s="5">
        <v>34</v>
      </c>
      <c r="P4280" s="5">
        <v>66</v>
      </c>
      <c r="Q4280" s="1">
        <v>17</v>
      </c>
      <c r="R4280" s="1">
        <v>33</v>
      </c>
      <c r="S4280" s="6">
        <v>1274.041663</v>
      </c>
      <c r="T4280" s="6">
        <v>1274.041663</v>
      </c>
      <c r="W4280" s="1"/>
      <c r="X4280" s="1"/>
      <c r="Y4280" s="1"/>
      <c r="AC4280" s="1"/>
      <c r="AF4280" s="1"/>
      <c r="AG4280" s="1"/>
    </row>
    <row r="4281" spans="1:33" hidden="1" x14ac:dyDescent="0.25">
      <c r="A4281" s="1">
        <v>9</v>
      </c>
      <c r="B4281" s="1">
        <v>2016</v>
      </c>
      <c r="C4281" s="1">
        <v>35476019</v>
      </c>
      <c r="D4281" s="44" t="s">
        <v>578</v>
      </c>
      <c r="E4281" s="20">
        <v>0</v>
      </c>
      <c r="F4281" s="20">
        <v>0</v>
      </c>
      <c r="G4281" s="20">
        <v>0</v>
      </c>
      <c r="H4281" s="20">
        <v>0</v>
      </c>
      <c r="I4281" s="20">
        <v>0</v>
      </c>
      <c r="J4281" s="20">
        <v>0</v>
      </c>
      <c r="K4281" s="20">
        <v>0</v>
      </c>
      <c r="L4281" s="20">
        <v>0</v>
      </c>
      <c r="M4281" s="20">
        <v>0</v>
      </c>
      <c r="N4281" s="1">
        <v>0</v>
      </c>
      <c r="O4281" s="5">
        <v>0</v>
      </c>
      <c r="P4281" s="5">
        <v>0</v>
      </c>
      <c r="Q4281" s="1">
        <v>0</v>
      </c>
      <c r="R4281" s="1">
        <v>0</v>
      </c>
      <c r="S4281" s="6"/>
      <c r="T4281" s="6"/>
      <c r="W4281" s="1"/>
      <c r="X4281" s="1"/>
      <c r="Y4281" s="1"/>
      <c r="AC4281" s="1"/>
      <c r="AF4281" s="1"/>
      <c r="AG4281" s="1"/>
    </row>
    <row r="4282" spans="1:33" hidden="1" x14ac:dyDescent="0.25">
      <c r="A4282" s="1">
        <v>15</v>
      </c>
      <c r="B4282" s="1">
        <v>2016</v>
      </c>
      <c r="C4282" s="1">
        <v>354765015</v>
      </c>
      <c r="D4282" s="44" t="s">
        <v>579</v>
      </c>
      <c r="E4282" s="20">
        <v>2.0168E-3</v>
      </c>
      <c r="F4282" s="20">
        <v>1.9640999999999999E-3</v>
      </c>
      <c r="G4282" s="20">
        <v>5.27E-5</v>
      </c>
      <c r="H4282" s="20">
        <v>0</v>
      </c>
      <c r="I4282" s="20">
        <v>0</v>
      </c>
      <c r="J4282" s="20">
        <v>0</v>
      </c>
      <c r="K4282" s="20">
        <v>1.4959999999999999E-3</v>
      </c>
      <c r="L4282" s="20">
        <v>5.2079999999999997E-4</v>
      </c>
      <c r="M4282" s="20">
        <v>0</v>
      </c>
      <c r="N4282" s="1">
        <v>0</v>
      </c>
      <c r="O4282" s="5">
        <v>85.71</v>
      </c>
      <c r="P4282" s="5">
        <v>14.29</v>
      </c>
      <c r="Q4282" s="1">
        <v>6</v>
      </c>
      <c r="R4282" s="1">
        <v>1</v>
      </c>
      <c r="S4282" s="6"/>
      <c r="T4282" s="6"/>
      <c r="W4282" s="1"/>
      <c r="X4282" s="1"/>
      <c r="Y4282" s="1"/>
      <c r="AC4282" s="1"/>
      <c r="AF4282" s="1"/>
      <c r="AG4282" s="1"/>
    </row>
    <row r="4283" spans="1:33" hidden="1" x14ac:dyDescent="0.25">
      <c r="A4283" s="1">
        <v>18</v>
      </c>
      <c r="B4283" s="1">
        <v>2016</v>
      </c>
      <c r="C4283" s="1">
        <v>354765018</v>
      </c>
      <c r="D4283" s="44" t="s">
        <v>579</v>
      </c>
      <c r="E4283" s="20">
        <v>1.8702199999999999E-2</v>
      </c>
      <c r="F4283" s="20">
        <v>1.6022499999999999E-2</v>
      </c>
      <c r="G4283" s="20">
        <v>2.6797000000000001E-3</v>
      </c>
      <c r="H4283" s="20">
        <v>0</v>
      </c>
      <c r="I4283" s="20">
        <v>0</v>
      </c>
      <c r="J4283" s="20">
        <v>0</v>
      </c>
      <c r="K4283" s="20">
        <v>1.86675E-2</v>
      </c>
      <c r="L4283" s="20">
        <v>3.4700000000000003E-5</v>
      </c>
      <c r="M4283" s="20">
        <v>2.7910812500000002E-3</v>
      </c>
      <c r="N4283" s="1">
        <v>0</v>
      </c>
      <c r="O4283" s="5">
        <v>81.819999999999993</v>
      </c>
      <c r="P4283" s="5">
        <v>18.18</v>
      </c>
      <c r="Q4283" s="1">
        <v>18</v>
      </c>
      <c r="R4283" s="1">
        <v>4</v>
      </c>
      <c r="S4283" s="6">
        <v>45.675314290000003</v>
      </c>
      <c r="T4283" s="6">
        <v>45.675314290000003</v>
      </c>
      <c r="W4283" s="1"/>
      <c r="X4283" s="1"/>
      <c r="Y4283" s="1"/>
      <c r="AC4283" s="1"/>
      <c r="AF4283" s="1"/>
      <c r="AG4283" s="1"/>
    </row>
    <row r="4284" spans="1:33" hidden="1" x14ac:dyDescent="0.25">
      <c r="A4284" s="1">
        <v>15</v>
      </c>
      <c r="B4284" s="1">
        <v>2016</v>
      </c>
      <c r="C4284" s="1">
        <v>354720515</v>
      </c>
      <c r="D4284" s="44" t="s">
        <v>580</v>
      </c>
      <c r="E4284" s="20">
        <v>0</v>
      </c>
      <c r="F4284" s="20">
        <v>0</v>
      </c>
      <c r="G4284" s="20">
        <v>0</v>
      </c>
      <c r="H4284" s="20">
        <v>0</v>
      </c>
      <c r="I4284" s="20">
        <v>0</v>
      </c>
      <c r="J4284" s="20">
        <v>0</v>
      </c>
      <c r="K4284" s="20">
        <v>0</v>
      </c>
      <c r="L4284" s="20">
        <v>0</v>
      </c>
      <c r="M4284" s="20">
        <v>0</v>
      </c>
      <c r="N4284" s="1">
        <v>0</v>
      </c>
      <c r="O4284" s="5">
        <v>0</v>
      </c>
      <c r="P4284" s="5">
        <v>0</v>
      </c>
      <c r="Q4284" s="1">
        <v>0</v>
      </c>
      <c r="R4284" s="1">
        <v>0</v>
      </c>
      <c r="S4284" s="6"/>
      <c r="T4284" s="6"/>
      <c r="W4284" s="1"/>
      <c r="X4284" s="1"/>
      <c r="Y4284" s="1"/>
      <c r="AC4284" s="1"/>
      <c r="AF4284" s="1"/>
      <c r="AG4284" s="1"/>
    </row>
    <row r="4285" spans="1:33" hidden="1" x14ac:dyDescent="0.25">
      <c r="A4285" s="1">
        <v>18</v>
      </c>
      <c r="B4285" s="1">
        <v>2016</v>
      </c>
      <c r="C4285" s="1">
        <v>354720518</v>
      </c>
      <c r="D4285" s="44" t="s">
        <v>580</v>
      </c>
      <c r="E4285" s="20">
        <v>1.1274800000000001E-2</v>
      </c>
      <c r="F4285" s="20">
        <v>8.7425000000000003E-3</v>
      </c>
      <c r="G4285" s="20">
        <v>2.5323000000000003E-3</v>
      </c>
      <c r="H4285" s="20">
        <v>0.06</v>
      </c>
      <c r="I4285" s="20">
        <v>2.4606000000000003E-3</v>
      </c>
      <c r="J4285" s="20">
        <v>0</v>
      </c>
      <c r="K4285" s="20">
        <v>8.7425000000000003E-3</v>
      </c>
      <c r="L4285" s="20">
        <v>7.1700000000000008E-5</v>
      </c>
      <c r="M4285" s="20">
        <v>3.3853645833333327E-3</v>
      </c>
      <c r="N4285" s="1">
        <v>0</v>
      </c>
      <c r="O4285" s="5">
        <v>42.86</v>
      </c>
      <c r="P4285" s="5">
        <v>57.14</v>
      </c>
      <c r="Q4285" s="1">
        <v>3</v>
      </c>
      <c r="R4285" s="1">
        <v>4</v>
      </c>
      <c r="S4285" s="6">
        <v>56.808</v>
      </c>
      <c r="T4285" s="6">
        <v>56.808</v>
      </c>
      <c r="W4285" s="1"/>
      <c r="X4285" s="1"/>
      <c r="Y4285" s="1"/>
      <c r="AC4285" s="1"/>
      <c r="AF4285" s="1"/>
      <c r="AG4285" s="1"/>
    </row>
    <row r="4286" spans="1:33" hidden="1" x14ac:dyDescent="0.25">
      <c r="A4286" s="1">
        <v>6</v>
      </c>
      <c r="B4286" s="1">
        <v>2016</v>
      </c>
      <c r="C4286" s="1">
        <v>35473046</v>
      </c>
      <c r="D4286" s="44" t="s">
        <v>581</v>
      </c>
      <c r="E4286" s="20">
        <v>0.31147749999999996</v>
      </c>
      <c r="F4286" s="20">
        <v>0.183696</v>
      </c>
      <c r="G4286" s="20">
        <v>0.12778149999999999</v>
      </c>
      <c r="H4286" s="20">
        <v>0</v>
      </c>
      <c r="I4286" s="20">
        <v>0.13247779999999998</v>
      </c>
      <c r="J4286" s="20">
        <v>3.4048699999999994E-2</v>
      </c>
      <c r="K4286" s="20">
        <v>1.0831999999999999E-3</v>
      </c>
      <c r="L4286" s="20">
        <v>0.14386779999999993</v>
      </c>
      <c r="M4286" s="20">
        <v>0.44156072916666667</v>
      </c>
      <c r="N4286" s="1">
        <v>19</v>
      </c>
      <c r="O4286" s="5">
        <v>17.48</v>
      </c>
      <c r="P4286" s="5">
        <v>82.52</v>
      </c>
      <c r="Q4286" s="1">
        <v>18</v>
      </c>
      <c r="R4286" s="1">
        <v>85</v>
      </c>
      <c r="S4286" s="6">
        <v>2366.1656379999999</v>
      </c>
      <c r="T4286" s="6">
        <v>899.14294259999997</v>
      </c>
      <c r="W4286" s="1"/>
      <c r="X4286" s="1"/>
      <c r="Y4286" s="1"/>
      <c r="AC4286" s="1"/>
      <c r="AF4286" s="1"/>
      <c r="AG4286" s="1"/>
    </row>
    <row r="4287" spans="1:33" hidden="1" x14ac:dyDescent="0.25">
      <c r="A4287" s="1">
        <v>10</v>
      </c>
      <c r="B4287" s="1">
        <v>2016</v>
      </c>
      <c r="C4287" s="1">
        <v>354730410</v>
      </c>
      <c r="D4287" s="44" t="s">
        <v>581</v>
      </c>
      <c r="E4287" s="20">
        <v>0</v>
      </c>
      <c r="F4287" s="20">
        <v>0</v>
      </c>
      <c r="G4287" s="20">
        <v>0</v>
      </c>
      <c r="H4287" s="20">
        <v>0</v>
      </c>
      <c r="I4287" s="20">
        <v>0</v>
      </c>
      <c r="J4287" s="20">
        <v>0</v>
      </c>
      <c r="K4287" s="20">
        <v>0</v>
      </c>
      <c r="L4287" s="20">
        <v>0</v>
      </c>
      <c r="M4287" s="20">
        <v>0</v>
      </c>
      <c r="N4287" s="1">
        <v>0</v>
      </c>
      <c r="O4287" s="5">
        <v>0</v>
      </c>
      <c r="P4287" s="5">
        <v>0</v>
      </c>
      <c r="Q4287" s="1">
        <v>0</v>
      </c>
      <c r="R4287" s="1">
        <v>0</v>
      </c>
      <c r="S4287" s="6"/>
      <c r="T4287" s="6"/>
      <c r="W4287" s="1"/>
      <c r="X4287" s="1"/>
      <c r="Y4287" s="1"/>
      <c r="AC4287" s="1"/>
      <c r="AF4287" s="1"/>
      <c r="AG4287" s="1"/>
    </row>
    <row r="4288" spans="1:33" hidden="1" x14ac:dyDescent="0.25">
      <c r="A4288" s="1">
        <v>21</v>
      </c>
      <c r="B4288" s="1">
        <v>2016</v>
      </c>
      <c r="C4288" s="1">
        <v>354770021</v>
      </c>
      <c r="D4288" s="44" t="s">
        <v>582</v>
      </c>
      <c r="E4288" s="20">
        <v>3.4700000000000003E-5</v>
      </c>
      <c r="F4288" s="20">
        <v>0</v>
      </c>
      <c r="G4288" s="20">
        <v>3.4700000000000003E-5</v>
      </c>
      <c r="H4288" s="20">
        <v>0</v>
      </c>
      <c r="I4288" s="20">
        <v>0</v>
      </c>
      <c r="J4288" s="20">
        <v>3.4700000000000003E-5</v>
      </c>
      <c r="K4288" s="20">
        <v>0</v>
      </c>
      <c r="L4288" s="20">
        <v>0</v>
      </c>
      <c r="M4288" s="20">
        <v>0</v>
      </c>
      <c r="N4288" s="1">
        <v>1</v>
      </c>
      <c r="O4288" s="5">
        <v>0</v>
      </c>
      <c r="P4288" s="5">
        <v>100</v>
      </c>
      <c r="Q4288" s="1">
        <v>0</v>
      </c>
      <c r="R4288" s="1">
        <v>1</v>
      </c>
      <c r="S4288" s="6"/>
      <c r="T4288" s="6"/>
      <c r="W4288" s="1"/>
      <c r="X4288" s="1"/>
      <c r="Y4288" s="1"/>
      <c r="AC4288" s="1"/>
      <c r="AF4288" s="1"/>
      <c r="AG4288" s="1"/>
    </row>
    <row r="4289" spans="1:33" hidden="1" x14ac:dyDescent="0.25">
      <c r="A4289" s="1">
        <v>22</v>
      </c>
      <c r="B4289" s="1">
        <v>2016</v>
      </c>
      <c r="C4289" s="1">
        <v>354770022</v>
      </c>
      <c r="D4289" s="44" t="s">
        <v>582</v>
      </c>
      <c r="E4289" s="20">
        <v>9.6034599999999998E-2</v>
      </c>
      <c r="F4289" s="20">
        <v>5.7374500000000002E-2</v>
      </c>
      <c r="G4289" s="20">
        <v>3.8660099999999996E-2</v>
      </c>
      <c r="H4289" s="20">
        <v>0</v>
      </c>
      <c r="I4289" s="20">
        <v>2.8303200000000001E-2</v>
      </c>
      <c r="J4289" s="20">
        <v>5.8602499999999995E-2</v>
      </c>
      <c r="K4289" s="20">
        <v>4.0777000000000001E-3</v>
      </c>
      <c r="L4289" s="20">
        <v>5.0511999999999996E-3</v>
      </c>
      <c r="M4289" s="20">
        <v>5.6286669467592601E-2</v>
      </c>
      <c r="N4289" s="1">
        <v>2</v>
      </c>
      <c r="O4289" s="5">
        <v>25.93</v>
      </c>
      <c r="P4289" s="5">
        <v>74.069999999999993</v>
      </c>
      <c r="Q4289" s="1">
        <v>7</v>
      </c>
      <c r="R4289" s="1">
        <v>20</v>
      </c>
      <c r="S4289" s="6">
        <v>985.7675236</v>
      </c>
      <c r="T4289" s="6">
        <v>985.7675236</v>
      </c>
      <c r="W4289" s="1"/>
      <c r="X4289" s="1"/>
      <c r="Y4289" s="1"/>
      <c r="AC4289" s="1"/>
      <c r="AF4289" s="1"/>
      <c r="AG4289" s="1"/>
    </row>
    <row r="4290" spans="1:33" hidden="1" x14ac:dyDescent="0.25">
      <c r="A4290" s="1">
        <v>6</v>
      </c>
      <c r="B4290" s="1">
        <v>2016</v>
      </c>
      <c r="C4290" s="1">
        <v>35478096</v>
      </c>
      <c r="D4290" s="44" t="s">
        <v>583</v>
      </c>
      <c r="E4290" s="20">
        <v>0.70262609999999959</v>
      </c>
      <c r="F4290" s="20">
        <v>0.48411099999999996</v>
      </c>
      <c r="G4290" s="20">
        <v>0.21851509999999963</v>
      </c>
      <c r="H4290" s="20">
        <v>0</v>
      </c>
      <c r="I4290" s="20">
        <v>0.15</v>
      </c>
      <c r="J4290" s="20">
        <v>0.44269540000000007</v>
      </c>
      <c r="K4290" s="20">
        <v>0</v>
      </c>
      <c r="L4290" s="20">
        <v>0.10993070000000003</v>
      </c>
      <c r="M4290" s="20">
        <v>2.8047730419560186</v>
      </c>
      <c r="N4290" s="1">
        <v>9</v>
      </c>
      <c r="O4290" s="5">
        <v>5.22</v>
      </c>
      <c r="P4290" s="5">
        <v>94.78</v>
      </c>
      <c r="Q4290" s="1">
        <v>7</v>
      </c>
      <c r="R4290" s="1">
        <v>127</v>
      </c>
      <c r="S4290" s="6">
        <v>37718.677080000001</v>
      </c>
      <c r="T4290" s="6">
        <v>15400.53585</v>
      </c>
      <c r="W4290" s="1"/>
      <c r="X4290" s="1"/>
      <c r="Y4290" s="1"/>
      <c r="AC4290" s="1"/>
      <c r="AF4290" s="1"/>
      <c r="AG4290" s="1"/>
    </row>
    <row r="4291" spans="1:33" hidden="1" x14ac:dyDescent="0.25">
      <c r="A4291" s="1">
        <v>7</v>
      </c>
      <c r="B4291" s="1">
        <v>2016</v>
      </c>
      <c r="C4291" s="1">
        <v>35478097</v>
      </c>
      <c r="D4291" s="44" t="s">
        <v>583</v>
      </c>
      <c r="E4291" s="20">
        <v>0</v>
      </c>
      <c r="F4291" s="20">
        <v>0</v>
      </c>
      <c r="G4291" s="20">
        <v>0</v>
      </c>
      <c r="H4291" s="20">
        <v>0</v>
      </c>
      <c r="I4291" s="20">
        <v>0</v>
      </c>
      <c r="J4291" s="20">
        <v>0</v>
      </c>
      <c r="K4291" s="20">
        <v>0</v>
      </c>
      <c r="L4291" s="20">
        <v>0</v>
      </c>
      <c r="M4291" s="20">
        <v>0</v>
      </c>
      <c r="N4291" s="1">
        <v>0</v>
      </c>
      <c r="O4291" s="5">
        <v>0</v>
      </c>
      <c r="P4291" s="5">
        <v>0</v>
      </c>
      <c r="Q4291" s="1">
        <v>0</v>
      </c>
      <c r="R4291" s="1">
        <v>0</v>
      </c>
      <c r="S4291" s="6"/>
      <c r="T4291" s="6"/>
      <c r="W4291" s="1"/>
      <c r="X4291" s="1"/>
      <c r="Y4291" s="1"/>
      <c r="AC4291" s="1"/>
      <c r="AF4291" s="1"/>
      <c r="AG4291" s="1"/>
    </row>
    <row r="4292" spans="1:33" hidden="1" x14ac:dyDescent="0.25">
      <c r="A4292" s="1">
        <v>4</v>
      </c>
      <c r="B4292" s="1">
        <v>2016</v>
      </c>
      <c r="C4292" s="1">
        <v>35479084</v>
      </c>
      <c r="D4292" s="44" t="s">
        <v>584</v>
      </c>
      <c r="E4292" s="20">
        <v>0</v>
      </c>
      <c r="F4292" s="20">
        <v>0</v>
      </c>
      <c r="G4292" s="20">
        <v>0</v>
      </c>
      <c r="H4292" s="20">
        <v>0</v>
      </c>
      <c r="I4292" s="20">
        <v>0</v>
      </c>
      <c r="J4292" s="20">
        <v>0</v>
      </c>
      <c r="K4292" s="20">
        <v>0</v>
      </c>
      <c r="L4292" s="20">
        <v>0</v>
      </c>
      <c r="M4292" s="20">
        <v>0</v>
      </c>
      <c r="N4292" s="1">
        <v>0</v>
      </c>
      <c r="O4292" s="5">
        <v>0</v>
      </c>
      <c r="P4292" s="5">
        <v>0</v>
      </c>
      <c r="Q4292" s="1">
        <v>0</v>
      </c>
      <c r="R4292" s="1">
        <v>0</v>
      </c>
      <c r="S4292" s="6"/>
      <c r="T4292" s="6"/>
      <c r="W4292" s="1"/>
      <c r="X4292" s="1"/>
      <c r="Y4292" s="1"/>
      <c r="AC4292" s="1"/>
      <c r="AF4292" s="1"/>
      <c r="AG4292" s="1"/>
    </row>
    <row r="4293" spans="1:33" hidden="1" x14ac:dyDescent="0.25">
      <c r="A4293" s="1">
        <v>8</v>
      </c>
      <c r="B4293" s="1">
        <v>2016</v>
      </c>
      <c r="C4293" s="1">
        <v>35479088</v>
      </c>
      <c r="D4293" s="44" t="s">
        <v>584</v>
      </c>
      <c r="E4293" s="20">
        <v>0.12065789999999998</v>
      </c>
      <c r="F4293" s="20">
        <v>7.855609999999999E-2</v>
      </c>
      <c r="G4293" s="20">
        <v>4.2101799999999995E-2</v>
      </c>
      <c r="H4293" s="20">
        <v>0.01</v>
      </c>
      <c r="I4293" s="20">
        <v>2.1990600000000003E-2</v>
      </c>
      <c r="J4293" s="20">
        <v>0</v>
      </c>
      <c r="K4293" s="20">
        <v>8.813929999999999E-2</v>
      </c>
      <c r="L4293" s="20">
        <v>1.0528000000000004E-2</v>
      </c>
      <c r="M4293" s="20">
        <v>1.6947916666666667E-2</v>
      </c>
      <c r="N4293" s="1">
        <v>2</v>
      </c>
      <c r="O4293" s="5">
        <v>59.18</v>
      </c>
      <c r="P4293" s="5">
        <v>40.82</v>
      </c>
      <c r="Q4293" s="1">
        <v>29</v>
      </c>
      <c r="R4293" s="1">
        <v>20</v>
      </c>
      <c r="S4293" s="6">
        <v>266.81845499999997</v>
      </c>
      <c r="T4293" s="6">
        <v>266.81845499999997</v>
      </c>
      <c r="W4293" s="1"/>
      <c r="X4293" s="1"/>
      <c r="Y4293" s="1"/>
      <c r="AC4293" s="1"/>
      <c r="AF4293" s="1"/>
      <c r="AG4293" s="1"/>
    </row>
    <row r="4294" spans="1:33" hidden="1" x14ac:dyDescent="0.25">
      <c r="A4294" s="1">
        <v>5</v>
      </c>
      <c r="B4294" s="1">
        <v>2016</v>
      </c>
      <c r="C4294" s="1">
        <v>35480055</v>
      </c>
      <c r="D4294" s="44" t="s">
        <v>585</v>
      </c>
      <c r="E4294" s="20">
        <v>0.26134900000000005</v>
      </c>
      <c r="F4294" s="20">
        <v>0.2041906</v>
      </c>
      <c r="G4294" s="20">
        <v>5.7158400000000067E-2</v>
      </c>
      <c r="H4294" s="20">
        <v>0</v>
      </c>
      <c r="I4294" s="20">
        <v>7.628710000000001E-2</v>
      </c>
      <c r="J4294" s="20">
        <v>6.0945000000000001E-3</v>
      </c>
      <c r="K4294" s="20">
        <v>0.15011600000000003</v>
      </c>
      <c r="L4294" s="20">
        <v>2.8851399999999992E-2</v>
      </c>
      <c r="M4294" s="20">
        <v>6.6985856481481476E-2</v>
      </c>
      <c r="N4294" s="1">
        <v>20</v>
      </c>
      <c r="O4294" s="5">
        <v>17.239999999999998</v>
      </c>
      <c r="P4294" s="5">
        <v>82.76</v>
      </c>
      <c r="Q4294" s="1">
        <v>20</v>
      </c>
      <c r="R4294" s="1">
        <v>96</v>
      </c>
      <c r="S4294" s="6">
        <v>890.35199999999998</v>
      </c>
      <c r="T4294" s="6">
        <v>267.10559999999998</v>
      </c>
      <c r="W4294" s="1"/>
      <c r="X4294" s="1"/>
      <c r="Y4294" s="1"/>
      <c r="AC4294" s="1"/>
      <c r="AF4294" s="1"/>
      <c r="AG4294" s="1"/>
    </row>
    <row r="4295" spans="1:33" hidden="1" x14ac:dyDescent="0.25">
      <c r="A4295" s="1">
        <v>19</v>
      </c>
      <c r="B4295" s="1">
        <v>2016</v>
      </c>
      <c r="C4295" s="1">
        <v>354805419</v>
      </c>
      <c r="D4295" s="44" t="s">
        <v>586</v>
      </c>
      <c r="E4295" s="20">
        <v>0.32591249999999999</v>
      </c>
      <c r="F4295" s="20">
        <v>0.27166950000000001</v>
      </c>
      <c r="G4295" s="20">
        <v>5.4243E-2</v>
      </c>
      <c r="H4295" s="20">
        <v>0</v>
      </c>
      <c r="I4295" s="20">
        <v>0</v>
      </c>
      <c r="J4295" s="20">
        <v>0.14043210000000003</v>
      </c>
      <c r="K4295" s="20">
        <v>0.17926980000000001</v>
      </c>
      <c r="L4295" s="20">
        <v>6.2106000000000001E-3</v>
      </c>
      <c r="M4295" s="20">
        <v>1.6232210156249999E-2</v>
      </c>
      <c r="N4295" s="1">
        <v>1</v>
      </c>
      <c r="O4295" s="5">
        <v>55.17</v>
      </c>
      <c r="P4295" s="5">
        <v>44.83</v>
      </c>
      <c r="Q4295" s="1">
        <v>16</v>
      </c>
      <c r="R4295" s="1">
        <v>13</v>
      </c>
      <c r="S4295" s="6">
        <v>347.86799999999999</v>
      </c>
      <c r="T4295" s="6">
        <v>278.2944</v>
      </c>
      <c r="W4295" s="1"/>
      <c r="X4295" s="1"/>
      <c r="Y4295" s="1"/>
      <c r="AC4295" s="1"/>
      <c r="AF4295" s="1"/>
      <c r="AG4295" s="1"/>
    </row>
    <row r="4296" spans="1:33" hidden="1" x14ac:dyDescent="0.25">
      <c r="A4296" s="1">
        <v>9</v>
      </c>
      <c r="B4296" s="1">
        <v>2016</v>
      </c>
      <c r="C4296" s="1">
        <v>35481049</v>
      </c>
      <c r="D4296" s="44" t="s">
        <v>587</v>
      </c>
      <c r="E4296" s="20">
        <v>2.5290699999999999E-2</v>
      </c>
      <c r="F4296" s="20">
        <v>2.4681499999999999E-2</v>
      </c>
      <c r="G4296" s="20">
        <v>6.0920000000000006E-4</v>
      </c>
      <c r="H4296" s="20">
        <v>0.04</v>
      </c>
      <c r="I4296" s="20">
        <v>9.8221999999999997E-3</v>
      </c>
      <c r="J4296" s="20">
        <v>9.6000000000000002E-5</v>
      </c>
      <c r="K4296" s="20">
        <v>1.4779799999999999E-2</v>
      </c>
      <c r="L4296" s="20">
        <v>5.9269999999999993E-4</v>
      </c>
      <c r="M4296" s="20">
        <v>8.9624348958333329E-3</v>
      </c>
      <c r="N4296" s="1">
        <v>7</v>
      </c>
      <c r="O4296" s="5">
        <v>54.17</v>
      </c>
      <c r="P4296" s="5">
        <v>45.83</v>
      </c>
      <c r="Q4296" s="1">
        <v>13</v>
      </c>
      <c r="R4296" s="1">
        <v>11</v>
      </c>
      <c r="S4296" s="6">
        <v>165.9171662</v>
      </c>
      <c r="T4296" s="6">
        <v>165.9171662</v>
      </c>
      <c r="W4296" s="1"/>
      <c r="X4296" s="1"/>
      <c r="Y4296" s="1"/>
      <c r="AC4296" s="1"/>
      <c r="AF4296" s="1"/>
      <c r="AG4296" s="1"/>
    </row>
    <row r="4297" spans="1:33" hidden="1" x14ac:dyDescent="0.25">
      <c r="A4297" s="1">
        <v>1</v>
      </c>
      <c r="B4297" s="1">
        <v>2016</v>
      </c>
      <c r="C4297" s="1">
        <v>35482031</v>
      </c>
      <c r="D4297" s="44" t="s">
        <v>588</v>
      </c>
      <c r="E4297" s="20">
        <v>2.8374400000000004E-2</v>
      </c>
      <c r="F4297" s="20">
        <v>2.7599800000000004E-2</v>
      </c>
      <c r="G4297" s="20">
        <v>7.7459999999999985E-4</v>
      </c>
      <c r="H4297" s="20">
        <v>0.01</v>
      </c>
      <c r="I4297" s="20">
        <v>0</v>
      </c>
      <c r="J4297" s="20">
        <v>8.6799999999999996E-5</v>
      </c>
      <c r="K4297" s="20">
        <v>2.7282200000000006E-2</v>
      </c>
      <c r="L4297" s="20">
        <v>1.0053999999999998E-3</v>
      </c>
      <c r="M4297" s="20">
        <v>9.8680156249999987E-3</v>
      </c>
      <c r="N4297" s="1">
        <v>22</v>
      </c>
      <c r="O4297" s="5">
        <v>86.11</v>
      </c>
      <c r="P4297" s="5">
        <v>13.89</v>
      </c>
      <c r="Q4297" s="1">
        <v>31</v>
      </c>
      <c r="R4297" s="1">
        <v>5</v>
      </c>
      <c r="S4297" s="6">
        <v>93.725655619999998</v>
      </c>
      <c r="T4297" s="6">
        <v>93.725655619999998</v>
      </c>
      <c r="W4297" s="1"/>
      <c r="X4297" s="1"/>
      <c r="Y4297" s="1"/>
      <c r="AC4297" s="1"/>
      <c r="AF4297" s="1"/>
      <c r="AG4297" s="1"/>
    </row>
    <row r="4298" spans="1:33" hidden="1" x14ac:dyDescent="0.25">
      <c r="A4298" s="1">
        <v>21</v>
      </c>
      <c r="B4298" s="1">
        <v>2016</v>
      </c>
      <c r="C4298" s="1">
        <v>354830221</v>
      </c>
      <c r="D4298" s="44" t="s">
        <v>589</v>
      </c>
      <c r="E4298" s="20">
        <v>6.5292000000000006E-3</v>
      </c>
      <c r="F4298" s="20">
        <v>0</v>
      </c>
      <c r="G4298" s="20">
        <v>6.5292000000000006E-3</v>
      </c>
      <c r="H4298" s="20">
        <v>0</v>
      </c>
      <c r="I4298" s="20">
        <v>6.2268000000000002E-3</v>
      </c>
      <c r="J4298" s="20">
        <v>0</v>
      </c>
      <c r="K4298" s="20">
        <v>1.2850000000000001E-4</v>
      </c>
      <c r="L4298" s="20">
        <v>1.739E-4</v>
      </c>
      <c r="M4298" s="20">
        <v>7.1115515625000004E-3</v>
      </c>
      <c r="N4298" s="1">
        <v>0</v>
      </c>
      <c r="O4298" s="5">
        <v>0</v>
      </c>
      <c r="P4298" s="5">
        <v>100</v>
      </c>
      <c r="Q4298" s="1">
        <v>0</v>
      </c>
      <c r="R4298" s="1">
        <v>9</v>
      </c>
      <c r="S4298" s="6">
        <v>128.49881120000001</v>
      </c>
      <c r="T4298" s="6">
        <v>128.49881120000001</v>
      </c>
      <c r="W4298" s="1"/>
      <c r="X4298" s="1"/>
      <c r="Y4298" s="1"/>
      <c r="AC4298" s="1"/>
      <c r="AF4298" s="1"/>
      <c r="AG4298" s="1"/>
    </row>
    <row r="4299" spans="1:33" hidden="1" x14ac:dyDescent="0.25">
      <c r="A4299" s="1">
        <v>20</v>
      </c>
      <c r="B4299" s="1">
        <v>2016</v>
      </c>
      <c r="C4299" s="1">
        <v>354840120</v>
      </c>
      <c r="D4299" s="44" t="s">
        <v>590</v>
      </c>
      <c r="E4299" s="20">
        <v>2.1830800000000001E-2</v>
      </c>
      <c r="F4299" s="20">
        <v>1.4342500000000001E-2</v>
      </c>
      <c r="G4299" s="20">
        <v>7.4883000000000007E-3</v>
      </c>
      <c r="H4299" s="20">
        <v>0</v>
      </c>
      <c r="I4299" s="20">
        <v>1.88871E-2</v>
      </c>
      <c r="J4299" s="20">
        <v>0</v>
      </c>
      <c r="K4299" s="20">
        <v>0</v>
      </c>
      <c r="L4299" s="20">
        <v>2.9437E-3</v>
      </c>
      <c r="M4299" s="20">
        <v>1.0634948697916669E-2</v>
      </c>
      <c r="N4299" s="1">
        <v>0</v>
      </c>
      <c r="O4299" s="5">
        <v>33.33</v>
      </c>
      <c r="P4299" s="5">
        <v>66.67</v>
      </c>
      <c r="Q4299" s="1">
        <v>2</v>
      </c>
      <c r="R4299" s="1">
        <v>4</v>
      </c>
      <c r="S4299" s="6">
        <v>217.17911720000001</v>
      </c>
      <c r="T4299" s="6">
        <v>217.17911720000001</v>
      </c>
      <c r="W4299" s="1"/>
      <c r="X4299" s="1"/>
      <c r="Y4299" s="1"/>
      <c r="AC4299" s="1"/>
      <c r="AF4299" s="1"/>
      <c r="AG4299" s="1"/>
    </row>
    <row r="4300" spans="1:33" hidden="1" x14ac:dyDescent="0.25">
      <c r="A4300" s="1">
        <v>7</v>
      </c>
      <c r="B4300" s="1">
        <v>2016</v>
      </c>
      <c r="C4300" s="1">
        <v>35485007</v>
      </c>
      <c r="D4300" s="44" t="s">
        <v>591</v>
      </c>
      <c r="E4300" s="20">
        <v>2.9573985999999999</v>
      </c>
      <c r="F4300" s="20">
        <v>2.9562295000000001</v>
      </c>
      <c r="G4300" s="20">
        <v>1.1691E-3</v>
      </c>
      <c r="H4300" s="20">
        <v>0</v>
      </c>
      <c r="I4300" s="20">
        <v>2</v>
      </c>
      <c r="J4300" s="20">
        <v>0.9509527000000001</v>
      </c>
      <c r="K4300" s="20">
        <v>0</v>
      </c>
      <c r="L4300" s="20">
        <v>6.4458999999999992E-3</v>
      </c>
      <c r="M4300" s="20">
        <v>1.4790685019687499</v>
      </c>
      <c r="N4300" s="1">
        <v>9</v>
      </c>
      <c r="O4300" s="5">
        <v>63.64</v>
      </c>
      <c r="P4300" s="5">
        <v>36.36</v>
      </c>
      <c r="Q4300" s="1">
        <v>14</v>
      </c>
      <c r="R4300" s="1">
        <v>8</v>
      </c>
      <c r="S4300" s="6">
        <v>22792.836589999999</v>
      </c>
      <c r="T4300" s="6">
        <v>0</v>
      </c>
      <c r="W4300" s="1"/>
      <c r="X4300" s="1"/>
      <c r="Y4300" s="1"/>
      <c r="AC4300" s="1"/>
      <c r="AF4300" s="1"/>
      <c r="AG4300" s="1"/>
    </row>
    <row r="4301" spans="1:33" hidden="1" x14ac:dyDescent="0.25">
      <c r="A4301" s="1">
        <v>1</v>
      </c>
      <c r="B4301" s="1">
        <v>2016</v>
      </c>
      <c r="C4301" s="1">
        <v>35486091</v>
      </c>
      <c r="D4301" s="44" t="s">
        <v>592</v>
      </c>
      <c r="E4301" s="20">
        <v>9.3939300000000003E-2</v>
      </c>
      <c r="F4301" s="20">
        <v>9.1917700000000005E-2</v>
      </c>
      <c r="G4301" s="20">
        <v>2.0216000000000001E-3</v>
      </c>
      <c r="H4301" s="20">
        <v>0</v>
      </c>
      <c r="I4301" s="20">
        <v>6.2222199999999998E-2</v>
      </c>
      <c r="J4301" s="20">
        <v>0</v>
      </c>
      <c r="K4301" s="20">
        <v>1.7155100000000003E-2</v>
      </c>
      <c r="L4301" s="20">
        <v>1.4562E-2</v>
      </c>
      <c r="M4301" s="20">
        <v>1.8107903125000002E-2</v>
      </c>
      <c r="N4301" s="1">
        <v>1</v>
      </c>
      <c r="O4301" s="5">
        <v>93.33</v>
      </c>
      <c r="P4301" s="5">
        <v>6.67</v>
      </c>
      <c r="Q4301" s="1">
        <v>28</v>
      </c>
      <c r="R4301" s="1">
        <v>2</v>
      </c>
      <c r="S4301" s="6">
        <v>247.01725429999999</v>
      </c>
      <c r="T4301" s="6">
        <v>183.03978549999999</v>
      </c>
      <c r="W4301" s="1"/>
      <c r="X4301" s="1"/>
      <c r="Y4301" s="1"/>
      <c r="AC4301" s="1"/>
      <c r="AF4301" s="1"/>
      <c r="AG4301" s="1"/>
    </row>
    <row r="4302" spans="1:33" hidden="1" x14ac:dyDescent="0.25">
      <c r="A4302" s="1">
        <v>6</v>
      </c>
      <c r="B4302" s="1">
        <v>2016</v>
      </c>
      <c r="C4302" s="1">
        <v>35487086</v>
      </c>
      <c r="D4302" s="44" t="s">
        <v>593</v>
      </c>
      <c r="E4302" s="20">
        <v>5.9059032999999994</v>
      </c>
      <c r="F4302" s="20">
        <v>5.5086994000000002</v>
      </c>
      <c r="G4302" s="20">
        <v>0.39720389999999911</v>
      </c>
      <c r="H4302" s="20">
        <v>0</v>
      </c>
      <c r="I4302" s="20">
        <v>5.5709491</v>
      </c>
      <c r="J4302" s="20">
        <v>0.22036259999999999</v>
      </c>
      <c r="K4302" s="20">
        <v>5.7870000000000003E-4</v>
      </c>
      <c r="L4302" s="20">
        <v>0.1140129000000001</v>
      </c>
      <c r="M4302" s="20">
        <v>3.2503006134259258</v>
      </c>
      <c r="N4302" s="1">
        <v>13</v>
      </c>
      <c r="O4302" s="5">
        <v>5.13</v>
      </c>
      <c r="P4302" s="5">
        <v>94.87</v>
      </c>
      <c r="Q4302" s="1">
        <v>20</v>
      </c>
      <c r="R4302" s="1">
        <v>370</v>
      </c>
      <c r="S4302" s="6">
        <v>39149.060870000001</v>
      </c>
      <c r="T4302" s="6">
        <v>12527.699479999999</v>
      </c>
      <c r="W4302" s="1"/>
      <c r="X4302" s="1"/>
      <c r="Y4302" s="1"/>
      <c r="AC4302" s="1"/>
      <c r="AF4302" s="1"/>
      <c r="AG4302" s="1"/>
    </row>
    <row r="4303" spans="1:33" hidden="1" x14ac:dyDescent="0.25">
      <c r="A4303" s="1">
        <v>7</v>
      </c>
      <c r="B4303" s="1">
        <v>2016</v>
      </c>
      <c r="C4303" s="1">
        <v>35487087</v>
      </c>
      <c r="D4303" s="44" t="s">
        <v>593</v>
      </c>
      <c r="E4303" s="20">
        <v>0.33552779999999999</v>
      </c>
      <c r="F4303" s="20">
        <v>0.33552779999999999</v>
      </c>
      <c r="G4303" s="20">
        <v>0</v>
      </c>
      <c r="H4303" s="20">
        <v>0</v>
      </c>
      <c r="I4303" s="20">
        <v>0.32</v>
      </c>
      <c r="J4303" s="20">
        <v>0</v>
      </c>
      <c r="K4303" s="20">
        <v>1.55278E-2</v>
      </c>
      <c r="L4303" s="20">
        <v>0</v>
      </c>
      <c r="M4303" s="20">
        <v>0</v>
      </c>
      <c r="N4303" s="1">
        <v>3</v>
      </c>
      <c r="O4303" s="5">
        <v>100</v>
      </c>
      <c r="P4303" s="5">
        <v>0</v>
      </c>
      <c r="Q4303" s="1">
        <v>5</v>
      </c>
      <c r="R4303" s="1">
        <v>0</v>
      </c>
      <c r="S4303" s="6"/>
      <c r="T4303" s="6"/>
      <c r="W4303" s="1"/>
      <c r="X4303" s="1"/>
      <c r="Y4303" s="1"/>
      <c r="AC4303" s="1"/>
      <c r="AF4303" s="1"/>
      <c r="AG4303" s="1"/>
    </row>
    <row r="4304" spans="1:33" hidden="1" x14ac:dyDescent="0.25">
      <c r="A4304" s="1">
        <v>6</v>
      </c>
      <c r="B4304" s="1">
        <v>2016</v>
      </c>
      <c r="C4304" s="1">
        <v>35488076</v>
      </c>
      <c r="D4304" s="44" t="s">
        <v>594</v>
      </c>
      <c r="E4304" s="20">
        <v>3.4403500000000004E-2</v>
      </c>
      <c r="F4304" s="20">
        <v>0</v>
      </c>
      <c r="G4304" s="20">
        <v>3.4403500000000004E-2</v>
      </c>
      <c r="H4304" s="20">
        <v>0</v>
      </c>
      <c r="I4304" s="20">
        <v>3.1250000000000002E-3</v>
      </c>
      <c r="J4304" s="20">
        <v>8.3156999999999988E-3</v>
      </c>
      <c r="K4304" s="20">
        <v>0</v>
      </c>
      <c r="L4304" s="20">
        <v>2.2962799999999998E-2</v>
      </c>
      <c r="M4304" s="20">
        <v>0.52511958333333331</v>
      </c>
      <c r="N4304" s="1">
        <v>0</v>
      </c>
      <c r="O4304" s="5">
        <v>0</v>
      </c>
      <c r="P4304" s="5">
        <v>100</v>
      </c>
      <c r="Q4304" s="1">
        <v>0</v>
      </c>
      <c r="R4304" s="1">
        <v>70</v>
      </c>
      <c r="S4304" s="6">
        <v>8576.5499999999993</v>
      </c>
      <c r="T4304" s="6">
        <v>7838.9666999999999</v>
      </c>
      <c r="W4304" s="1"/>
      <c r="X4304" s="1"/>
      <c r="Y4304" s="1"/>
      <c r="AC4304" s="1"/>
      <c r="AF4304" s="1"/>
      <c r="AG4304" s="1"/>
    </row>
    <row r="4305" spans="1:33" hidden="1" x14ac:dyDescent="0.25">
      <c r="A4305" s="1">
        <v>9</v>
      </c>
      <c r="B4305" s="1">
        <v>2016</v>
      </c>
      <c r="C4305" s="1">
        <v>35489069</v>
      </c>
      <c r="D4305" s="44" t="s">
        <v>595</v>
      </c>
      <c r="E4305" s="20">
        <v>0.64554900000000004</v>
      </c>
      <c r="F4305" s="20">
        <v>0.57375880000000001</v>
      </c>
      <c r="G4305" s="20">
        <v>7.1790199999999985E-2</v>
      </c>
      <c r="H4305" s="20">
        <v>0.02</v>
      </c>
      <c r="I4305" s="20">
        <v>1.6652199999999999E-2</v>
      </c>
      <c r="J4305" s="20">
        <v>8.7153999999999981E-3</v>
      </c>
      <c r="K4305" s="20">
        <v>0.58322760000000007</v>
      </c>
      <c r="L4305" s="20">
        <v>3.6953799999999988E-2</v>
      </c>
      <c r="M4305" s="20">
        <v>0</v>
      </c>
      <c r="N4305" s="1">
        <v>31</v>
      </c>
      <c r="O4305" s="5">
        <v>64.52</v>
      </c>
      <c r="P4305" s="5">
        <v>35.479999999999997</v>
      </c>
      <c r="Q4305" s="1">
        <v>60</v>
      </c>
      <c r="R4305" s="1">
        <v>33</v>
      </c>
      <c r="S4305" s="6"/>
      <c r="T4305" s="6"/>
      <c r="W4305" s="1"/>
      <c r="X4305" s="1"/>
      <c r="Y4305" s="1"/>
      <c r="AC4305" s="1"/>
      <c r="AF4305" s="1"/>
      <c r="AG4305" s="1"/>
    </row>
    <row r="4306" spans="1:33" hidden="1" x14ac:dyDescent="0.25">
      <c r="A4306" s="1">
        <v>13</v>
      </c>
      <c r="B4306" s="1">
        <v>2016</v>
      </c>
      <c r="C4306" s="1">
        <v>354890613</v>
      </c>
      <c r="D4306" s="44" t="s">
        <v>595</v>
      </c>
      <c r="E4306" s="20">
        <v>0.37621369999999987</v>
      </c>
      <c r="F4306" s="20">
        <v>6.7780900000000005E-2</v>
      </c>
      <c r="G4306" s="20">
        <v>0.3084327999999999</v>
      </c>
      <c r="H4306" s="20">
        <v>0</v>
      </c>
      <c r="I4306" s="20">
        <v>0.12184030000000003</v>
      </c>
      <c r="J4306" s="20">
        <v>9.6637799999999968E-2</v>
      </c>
      <c r="K4306" s="20">
        <v>2.5975999999999992E-2</v>
      </c>
      <c r="L4306" s="20">
        <v>0.13175959999999998</v>
      </c>
      <c r="M4306" s="20">
        <v>0.78618360845370372</v>
      </c>
      <c r="N4306" s="1">
        <v>41</v>
      </c>
      <c r="O4306" s="5">
        <v>19.399999999999999</v>
      </c>
      <c r="P4306" s="5">
        <v>80.599999999999994</v>
      </c>
      <c r="Q4306" s="1">
        <v>58</v>
      </c>
      <c r="R4306" s="1">
        <v>241</v>
      </c>
      <c r="S4306" s="6">
        <v>12636.108</v>
      </c>
      <c r="T4306" s="6">
        <v>11460.94996</v>
      </c>
      <c r="W4306" s="1"/>
      <c r="X4306" s="1"/>
      <c r="Y4306" s="1"/>
      <c r="AC4306" s="1"/>
      <c r="AF4306" s="1"/>
      <c r="AG4306" s="1"/>
    </row>
    <row r="4307" spans="1:33" hidden="1" x14ac:dyDescent="0.25">
      <c r="A4307" s="1">
        <v>18</v>
      </c>
      <c r="B4307" s="1">
        <v>2016</v>
      </c>
      <c r="C4307" s="1">
        <v>354900318</v>
      </c>
      <c r="D4307" s="44" t="s">
        <v>596</v>
      </c>
      <c r="E4307" s="20">
        <v>1.9154300000000006E-2</v>
      </c>
      <c r="F4307" s="20">
        <v>1.1284400000000007E-2</v>
      </c>
      <c r="G4307" s="20">
        <v>7.8698999999999991E-3</v>
      </c>
      <c r="H4307" s="20">
        <v>0</v>
      </c>
      <c r="I4307" s="20">
        <v>7.1364999999999996E-3</v>
      </c>
      <c r="J4307" s="20">
        <v>0</v>
      </c>
      <c r="K4307" s="20">
        <v>1.0924500000000005E-2</v>
      </c>
      <c r="L4307" s="20">
        <v>1.0933E-3</v>
      </c>
      <c r="M4307" s="20">
        <v>6.318210937499999E-3</v>
      </c>
      <c r="N4307" s="1">
        <v>1</v>
      </c>
      <c r="O4307" s="5">
        <v>75.38</v>
      </c>
      <c r="P4307" s="5">
        <v>24.62</v>
      </c>
      <c r="Q4307" s="1">
        <v>49</v>
      </c>
      <c r="R4307" s="1">
        <v>16</v>
      </c>
      <c r="S4307" s="6">
        <v>119.556</v>
      </c>
      <c r="T4307" s="6">
        <v>119.556</v>
      </c>
      <c r="W4307" s="1"/>
      <c r="X4307" s="1"/>
      <c r="Y4307" s="1"/>
      <c r="AC4307" s="1"/>
      <c r="AF4307" s="1"/>
      <c r="AG4307" s="1"/>
    </row>
    <row r="4308" spans="1:33" hidden="1" x14ac:dyDescent="0.25">
      <c r="A4308" s="1">
        <v>4</v>
      </c>
      <c r="B4308" s="1">
        <v>2016</v>
      </c>
      <c r="C4308" s="1">
        <v>35491024</v>
      </c>
      <c r="D4308" s="44" t="s">
        <v>597</v>
      </c>
      <c r="E4308" s="20">
        <v>0</v>
      </c>
      <c r="F4308" s="20">
        <v>0</v>
      </c>
      <c r="G4308" s="20">
        <v>0</v>
      </c>
      <c r="H4308" s="20">
        <v>0</v>
      </c>
      <c r="I4308" s="20">
        <v>0</v>
      </c>
      <c r="J4308" s="20">
        <v>0</v>
      </c>
      <c r="K4308" s="20">
        <v>0</v>
      </c>
      <c r="L4308" s="20">
        <v>0</v>
      </c>
      <c r="M4308" s="20">
        <v>0</v>
      </c>
      <c r="N4308" s="1">
        <v>0</v>
      </c>
      <c r="O4308" s="5">
        <v>0</v>
      </c>
      <c r="P4308" s="5">
        <v>0</v>
      </c>
      <c r="Q4308" s="1">
        <v>0</v>
      </c>
      <c r="R4308" s="1">
        <v>0</v>
      </c>
      <c r="S4308" s="6"/>
      <c r="T4308" s="6"/>
      <c r="W4308" s="1"/>
      <c r="X4308" s="1"/>
      <c r="Y4308" s="1"/>
      <c r="AC4308" s="1"/>
      <c r="AF4308" s="1"/>
      <c r="AG4308" s="1"/>
    </row>
    <row r="4309" spans="1:33" hidden="1" x14ac:dyDescent="0.25">
      <c r="A4309" s="1">
        <v>9</v>
      </c>
      <c r="B4309" s="1">
        <v>2016</v>
      </c>
      <c r="C4309" s="1">
        <v>35491029</v>
      </c>
      <c r="D4309" s="44" t="s">
        <v>597</v>
      </c>
      <c r="E4309" s="20">
        <v>0.97862599999999988</v>
      </c>
      <c r="F4309" s="20">
        <v>0.96446709999999991</v>
      </c>
      <c r="G4309" s="20">
        <v>1.4158900000000002E-2</v>
      </c>
      <c r="H4309" s="20">
        <v>0.6</v>
      </c>
      <c r="I4309" s="20">
        <v>0</v>
      </c>
      <c r="J4309" s="20">
        <v>0.11990539999999998</v>
      </c>
      <c r="K4309" s="20">
        <v>0.84141240000000039</v>
      </c>
      <c r="L4309" s="20">
        <v>1.7308199999999999E-2</v>
      </c>
      <c r="M4309" s="20">
        <v>0.25922786770833334</v>
      </c>
      <c r="N4309" s="1">
        <v>95</v>
      </c>
      <c r="O4309" s="5">
        <v>70.790000000000006</v>
      </c>
      <c r="P4309" s="5">
        <v>29.21</v>
      </c>
      <c r="Q4309" s="1">
        <v>126</v>
      </c>
      <c r="R4309" s="1">
        <v>52</v>
      </c>
      <c r="S4309" s="6">
        <v>4548.5251680000001</v>
      </c>
      <c r="T4309" s="6">
        <v>4548.5251680000001</v>
      </c>
      <c r="W4309" s="1"/>
      <c r="X4309" s="1"/>
      <c r="Y4309" s="1"/>
      <c r="AC4309" s="1"/>
      <c r="AF4309" s="1"/>
      <c r="AG4309" s="1"/>
    </row>
    <row r="4310" spans="1:33" hidden="1" x14ac:dyDescent="0.25">
      <c r="A4310" s="1">
        <v>18</v>
      </c>
      <c r="B4310" s="1">
        <v>2016</v>
      </c>
      <c r="C4310" s="1">
        <v>354920118</v>
      </c>
      <c r="D4310" s="44" t="s">
        <v>598</v>
      </c>
      <c r="E4310" s="20">
        <v>1.02425E-2</v>
      </c>
      <c r="F4310" s="20">
        <v>3.1067999999999998E-3</v>
      </c>
      <c r="G4310" s="20">
        <v>7.1357E-3</v>
      </c>
      <c r="H4310" s="20">
        <v>0</v>
      </c>
      <c r="I4310" s="20">
        <v>1.6666999999999999E-3</v>
      </c>
      <c r="J4310" s="20">
        <v>0</v>
      </c>
      <c r="K4310" s="20">
        <v>5.4737000000000006E-3</v>
      </c>
      <c r="L4310" s="20">
        <v>3.1021E-3</v>
      </c>
      <c r="M4310" s="20">
        <v>6.3131062499999996E-3</v>
      </c>
      <c r="N4310" s="1">
        <v>3</v>
      </c>
      <c r="O4310" s="5">
        <v>41.67</v>
      </c>
      <c r="P4310" s="5">
        <v>58.33</v>
      </c>
      <c r="Q4310" s="1">
        <v>5</v>
      </c>
      <c r="R4310" s="1">
        <v>7</v>
      </c>
      <c r="S4310" s="6">
        <v>107.568</v>
      </c>
      <c r="T4310" s="6">
        <v>107.568</v>
      </c>
      <c r="W4310" s="1"/>
      <c r="X4310" s="1"/>
      <c r="Y4310" s="1"/>
      <c r="AC4310" s="1"/>
      <c r="AF4310" s="1"/>
      <c r="AG4310" s="1"/>
    </row>
    <row r="4311" spans="1:33" hidden="1" x14ac:dyDescent="0.25">
      <c r="A4311" s="1">
        <v>18</v>
      </c>
      <c r="B4311" s="1">
        <v>2016</v>
      </c>
      <c r="C4311" s="1">
        <v>354925018</v>
      </c>
      <c r="D4311" s="44" t="s">
        <v>599</v>
      </c>
      <c r="E4311" s="20">
        <v>1.41493E-2</v>
      </c>
      <c r="F4311" s="20">
        <v>1.41204E-2</v>
      </c>
      <c r="G4311" s="20">
        <v>2.8900000000000001E-5</v>
      </c>
      <c r="H4311" s="20">
        <v>0</v>
      </c>
      <c r="I4311" s="20">
        <v>0</v>
      </c>
      <c r="J4311" s="20">
        <v>0</v>
      </c>
      <c r="K4311" s="20">
        <v>1.41204E-2</v>
      </c>
      <c r="L4311" s="20">
        <v>2.8900000000000001E-5</v>
      </c>
      <c r="M4311" s="20">
        <v>3.8612291666666673E-3</v>
      </c>
      <c r="N4311" s="1">
        <v>0</v>
      </c>
      <c r="O4311" s="5">
        <v>66.67</v>
      </c>
      <c r="P4311" s="5">
        <v>33.33</v>
      </c>
      <c r="Q4311" s="1">
        <v>2</v>
      </c>
      <c r="R4311" s="1">
        <v>1</v>
      </c>
      <c r="S4311" s="6">
        <v>83.43</v>
      </c>
      <c r="T4311" s="6">
        <v>83.43</v>
      </c>
      <c r="W4311" s="1"/>
      <c r="X4311" s="1"/>
      <c r="Y4311" s="1"/>
      <c r="AC4311" s="1"/>
      <c r="AF4311" s="1"/>
      <c r="AG4311" s="1"/>
    </row>
    <row r="4312" spans="1:33" hidden="1" x14ac:dyDescent="0.25">
      <c r="A4312" s="1">
        <v>20</v>
      </c>
      <c r="B4312" s="1">
        <v>2016</v>
      </c>
      <c r="C4312" s="1">
        <v>354930020</v>
      </c>
      <c r="D4312" s="44" t="s">
        <v>600</v>
      </c>
      <c r="E4312" s="20">
        <v>4.9585600000000001E-2</v>
      </c>
      <c r="F4312" s="20">
        <v>0</v>
      </c>
      <c r="G4312" s="20">
        <v>4.9585600000000001E-2</v>
      </c>
      <c r="H4312" s="20">
        <v>0</v>
      </c>
      <c r="I4312" s="20">
        <v>0</v>
      </c>
      <c r="J4312" s="20">
        <v>2.3149999999999999E-4</v>
      </c>
      <c r="K4312" s="20">
        <v>4.3358899999999999E-2</v>
      </c>
      <c r="L4312" s="20">
        <v>5.9952000000000009E-3</v>
      </c>
      <c r="M4312" s="20">
        <v>4.7094047876602568E-3</v>
      </c>
      <c r="N4312" s="1">
        <v>0</v>
      </c>
      <c r="O4312" s="5">
        <v>0</v>
      </c>
      <c r="P4312" s="5">
        <v>100</v>
      </c>
      <c r="Q4312" s="1">
        <v>0</v>
      </c>
      <c r="R4312" s="1">
        <v>17</v>
      </c>
      <c r="S4312" s="6">
        <v>93.528000000000006</v>
      </c>
      <c r="T4312" s="6">
        <v>93.528000000000006</v>
      </c>
      <c r="W4312" s="1"/>
      <c r="X4312" s="1"/>
      <c r="Y4312" s="1"/>
      <c r="AC4312" s="1"/>
      <c r="AF4312" s="1"/>
      <c r="AG4312" s="1"/>
    </row>
    <row r="4313" spans="1:33" hidden="1" x14ac:dyDescent="0.25">
      <c r="A4313" s="1">
        <v>8</v>
      </c>
      <c r="B4313" s="1">
        <v>2016</v>
      </c>
      <c r="C4313" s="1">
        <v>35494098</v>
      </c>
      <c r="D4313" s="44" t="s">
        <v>601</v>
      </c>
      <c r="E4313" s="20">
        <v>0.105242</v>
      </c>
      <c r="F4313" s="20">
        <v>4.3219E-2</v>
      </c>
      <c r="G4313" s="20">
        <v>6.2023000000000009E-2</v>
      </c>
      <c r="H4313" s="20">
        <v>0.18</v>
      </c>
      <c r="I4313" s="20">
        <v>4.1817E-2</v>
      </c>
      <c r="J4313" s="20">
        <v>1.1213500000000001E-2</v>
      </c>
      <c r="K4313" s="20">
        <v>3.3008299999999997E-2</v>
      </c>
      <c r="L4313" s="20">
        <v>1.92032E-2</v>
      </c>
      <c r="M4313" s="20">
        <v>0.1472392039513889</v>
      </c>
      <c r="N4313" s="1">
        <v>1</v>
      </c>
      <c r="O4313" s="5">
        <v>25</v>
      </c>
      <c r="P4313" s="5">
        <v>75</v>
      </c>
      <c r="Q4313" s="1">
        <v>8</v>
      </c>
      <c r="R4313" s="1">
        <v>24</v>
      </c>
      <c r="S4313" s="6">
        <v>2679.1559999999999</v>
      </c>
      <c r="T4313" s="6">
        <v>0</v>
      </c>
      <c r="W4313" s="1"/>
      <c r="X4313" s="1"/>
      <c r="Y4313" s="1"/>
      <c r="AC4313" s="1"/>
      <c r="AF4313" s="1"/>
      <c r="AG4313" s="1"/>
    </row>
    <row r="4314" spans="1:33" hidden="1" x14ac:dyDescent="0.25">
      <c r="A4314" s="1">
        <v>12</v>
      </c>
      <c r="B4314" s="1">
        <v>2016</v>
      </c>
      <c r="C4314" s="1">
        <v>354940912</v>
      </c>
      <c r="D4314" s="44" t="s">
        <v>601</v>
      </c>
      <c r="E4314" s="20">
        <v>0.30555559999999998</v>
      </c>
      <c r="F4314" s="20">
        <v>0.30555559999999998</v>
      </c>
      <c r="G4314" s="20">
        <v>0</v>
      </c>
      <c r="H4314" s="20">
        <v>0</v>
      </c>
      <c r="I4314" s="20">
        <v>0</v>
      </c>
      <c r="J4314" s="20">
        <v>0.30555559999999998</v>
      </c>
      <c r="K4314" s="20">
        <v>0</v>
      </c>
      <c r="L4314" s="20">
        <v>0</v>
      </c>
      <c r="M4314" s="20">
        <v>0</v>
      </c>
      <c r="N4314" s="1">
        <v>0</v>
      </c>
      <c r="O4314" s="5">
        <v>100</v>
      </c>
      <c r="P4314" s="5">
        <v>0</v>
      </c>
      <c r="Q4314" s="1">
        <v>1</v>
      </c>
      <c r="R4314" s="1">
        <v>0</v>
      </c>
      <c r="S4314" s="6"/>
      <c r="T4314" s="6"/>
      <c r="W4314" s="1"/>
      <c r="X4314" s="1"/>
      <c r="Y4314" s="1"/>
      <c r="AC4314" s="1"/>
      <c r="AF4314" s="1"/>
      <c r="AG4314" s="1"/>
    </row>
    <row r="4315" spans="1:33" hidden="1" x14ac:dyDescent="0.25">
      <c r="A4315" s="1">
        <v>8</v>
      </c>
      <c r="B4315" s="1">
        <v>2016</v>
      </c>
      <c r="C4315" s="1">
        <v>35495088</v>
      </c>
      <c r="D4315" s="44" t="s">
        <v>602</v>
      </c>
      <c r="E4315" s="20">
        <v>0.11976410000000003</v>
      </c>
      <c r="F4315" s="20">
        <v>0.10533580000000002</v>
      </c>
      <c r="G4315" s="20">
        <v>1.44283E-2</v>
      </c>
      <c r="H4315" s="20">
        <v>0</v>
      </c>
      <c r="I4315" s="20">
        <v>3.5000000000000003E-2</v>
      </c>
      <c r="J4315" s="20">
        <v>2.5460000000000001E-4</v>
      </c>
      <c r="K4315" s="20">
        <v>8.1400800000000009E-2</v>
      </c>
      <c r="L4315" s="20">
        <v>3.1086999999999998E-3</v>
      </c>
      <c r="M4315" s="20">
        <v>2.1360664062500003E-2</v>
      </c>
      <c r="N4315" s="1">
        <v>16</v>
      </c>
      <c r="O4315" s="5">
        <v>58.82</v>
      </c>
      <c r="P4315" s="5">
        <v>41.18</v>
      </c>
      <c r="Q4315" s="1">
        <v>20</v>
      </c>
      <c r="R4315" s="1">
        <v>14</v>
      </c>
      <c r="S4315" s="6">
        <v>425.73599999999999</v>
      </c>
      <c r="T4315" s="6">
        <v>425.73599999999999</v>
      </c>
      <c r="W4315" s="1"/>
      <c r="X4315" s="1"/>
      <c r="Y4315" s="1"/>
      <c r="AC4315" s="1"/>
      <c r="AF4315" s="1"/>
      <c r="AG4315" s="1"/>
    </row>
    <row r="4316" spans="1:33" hidden="1" x14ac:dyDescent="0.25">
      <c r="A4316" s="1">
        <v>2</v>
      </c>
      <c r="B4316" s="1">
        <v>2016</v>
      </c>
      <c r="C4316" s="1">
        <v>35496072</v>
      </c>
      <c r="D4316" s="44" t="s">
        <v>603</v>
      </c>
      <c r="E4316" s="20">
        <v>1.2870200000000002E-2</v>
      </c>
      <c r="F4316" s="20">
        <v>1.2800800000000001E-2</v>
      </c>
      <c r="G4316" s="20">
        <v>6.9400000000000006E-5</v>
      </c>
      <c r="H4316" s="20">
        <v>0</v>
      </c>
      <c r="I4316" s="20">
        <v>1.1944400000000001E-2</v>
      </c>
      <c r="J4316" s="20">
        <v>6.9400000000000006E-5</v>
      </c>
      <c r="K4316" s="20">
        <v>0</v>
      </c>
      <c r="L4316" s="20">
        <v>8.564E-4</v>
      </c>
      <c r="M4316" s="20">
        <v>8.7994597482638891E-3</v>
      </c>
      <c r="N4316" s="1">
        <v>3</v>
      </c>
      <c r="O4316" s="5">
        <v>83.33</v>
      </c>
      <c r="P4316" s="5">
        <v>16.670000000000002</v>
      </c>
      <c r="Q4316" s="1">
        <v>5</v>
      </c>
      <c r="R4316" s="1">
        <v>1</v>
      </c>
      <c r="S4316" s="6">
        <v>144.66816</v>
      </c>
      <c r="T4316" s="6">
        <v>0</v>
      </c>
      <c r="W4316" s="1"/>
      <c r="X4316" s="1"/>
      <c r="Y4316" s="1"/>
      <c r="AC4316" s="1"/>
      <c r="AF4316" s="1"/>
      <c r="AG4316" s="1"/>
    </row>
    <row r="4317" spans="1:33" hidden="1" x14ac:dyDescent="0.25">
      <c r="A4317" s="1">
        <v>4</v>
      </c>
      <c r="B4317" s="1">
        <v>2016</v>
      </c>
      <c r="C4317" s="1">
        <v>35497064</v>
      </c>
      <c r="D4317" s="44" t="s">
        <v>604</v>
      </c>
      <c r="E4317" s="20">
        <v>0.37532670000000001</v>
      </c>
      <c r="F4317" s="20">
        <v>0.37240690000000004</v>
      </c>
      <c r="G4317" s="20">
        <v>2.9197999999999997E-3</v>
      </c>
      <c r="H4317" s="20">
        <v>0.41</v>
      </c>
      <c r="I4317" s="20">
        <v>5.5555599999999997E-2</v>
      </c>
      <c r="J4317" s="20">
        <v>1.7816999999999998E-3</v>
      </c>
      <c r="K4317" s="20">
        <v>0.31438030000000006</v>
      </c>
      <c r="L4317" s="20">
        <v>3.6091000000000001E-3</v>
      </c>
      <c r="M4317" s="20">
        <v>0.1461689601527778</v>
      </c>
      <c r="N4317" s="1">
        <v>49</v>
      </c>
      <c r="O4317" s="5">
        <v>82.52</v>
      </c>
      <c r="P4317" s="5">
        <v>17.48</v>
      </c>
      <c r="Q4317" s="1">
        <v>85</v>
      </c>
      <c r="R4317" s="1">
        <v>18</v>
      </c>
      <c r="S4317" s="6">
        <v>2400.3885599999999</v>
      </c>
      <c r="T4317" s="6">
        <v>312.05051279999998</v>
      </c>
      <c r="W4317" s="1"/>
      <c r="X4317" s="1"/>
      <c r="Y4317" s="1"/>
      <c r="AC4317" s="1"/>
      <c r="AF4317" s="1"/>
      <c r="AG4317" s="1"/>
    </row>
    <row r="4318" spans="1:33" hidden="1" x14ac:dyDescent="0.25">
      <c r="A4318" s="1">
        <v>15</v>
      </c>
      <c r="B4318" s="1">
        <v>2016</v>
      </c>
      <c r="C4318" s="1">
        <v>354980515</v>
      </c>
      <c r="D4318" s="44" t="s">
        <v>605</v>
      </c>
      <c r="E4318" s="20">
        <v>2.3606912000000007</v>
      </c>
      <c r="F4318" s="20">
        <v>0.59852309999999997</v>
      </c>
      <c r="G4318" s="20">
        <v>1.7621681000000007</v>
      </c>
      <c r="H4318" s="20">
        <v>0</v>
      </c>
      <c r="I4318" s="20">
        <v>1.8987968000000008</v>
      </c>
      <c r="J4318" s="20">
        <v>4.9699500000000001E-2</v>
      </c>
      <c r="K4318" s="20">
        <v>8.3606400000000025E-2</v>
      </c>
      <c r="L4318" s="20">
        <v>0.32858849999999956</v>
      </c>
      <c r="M4318" s="20">
        <v>1.4194679748229169</v>
      </c>
      <c r="N4318" s="1">
        <v>43</v>
      </c>
      <c r="O4318" s="5">
        <v>2.46</v>
      </c>
      <c r="P4318" s="5">
        <v>97.54</v>
      </c>
      <c r="Q4318" s="1">
        <v>23</v>
      </c>
      <c r="R4318" s="1">
        <v>912</v>
      </c>
      <c r="S4318" s="6">
        <v>22429.249919999998</v>
      </c>
      <c r="T4318" s="6">
        <v>22429.249919999998</v>
      </c>
      <c r="W4318" s="1"/>
      <c r="X4318" s="1"/>
      <c r="Y4318" s="1"/>
      <c r="AC4318" s="1"/>
      <c r="AF4318" s="1"/>
      <c r="AG4318" s="1"/>
    </row>
    <row r="4319" spans="1:33" hidden="1" x14ac:dyDescent="0.25">
      <c r="A4319" s="1">
        <v>2</v>
      </c>
      <c r="B4319" s="1">
        <v>2016</v>
      </c>
      <c r="C4319" s="1">
        <v>35499042</v>
      </c>
      <c r="D4319" s="44" t="s">
        <v>606</v>
      </c>
      <c r="E4319" s="20">
        <v>3.5162704999999992</v>
      </c>
      <c r="F4319" s="20">
        <v>1.8956719999999998</v>
      </c>
      <c r="G4319" s="20">
        <v>1.6205984999999992</v>
      </c>
      <c r="H4319" s="20">
        <v>2.91</v>
      </c>
      <c r="I4319" s="20">
        <v>2.8128175999999998</v>
      </c>
      <c r="J4319" s="20">
        <v>0.5412872999999998</v>
      </c>
      <c r="K4319" s="20">
        <v>6.8331800000000012E-2</v>
      </c>
      <c r="L4319" s="20">
        <v>9.3833799999999939E-2</v>
      </c>
      <c r="M4319" s="20">
        <v>2.7782734259259261</v>
      </c>
      <c r="N4319" s="1">
        <v>149</v>
      </c>
      <c r="O4319" s="5">
        <v>28.81</v>
      </c>
      <c r="P4319" s="5">
        <v>71.19</v>
      </c>
      <c r="Q4319" s="1">
        <v>104</v>
      </c>
      <c r="R4319" s="1">
        <v>257</v>
      </c>
      <c r="S4319" s="6">
        <v>34172.684009999997</v>
      </c>
      <c r="T4319" s="6">
        <v>34104.338640000002</v>
      </c>
      <c r="W4319" s="1"/>
      <c r="X4319" s="1"/>
      <c r="Y4319" s="1"/>
      <c r="AC4319" s="1"/>
      <c r="AF4319" s="1"/>
      <c r="AG4319" s="1"/>
    </row>
    <row r="4320" spans="1:33" hidden="1" x14ac:dyDescent="0.25">
      <c r="A4320" s="1">
        <v>6</v>
      </c>
      <c r="B4320" s="1">
        <v>2016</v>
      </c>
      <c r="C4320" s="1">
        <v>35499536</v>
      </c>
      <c r="D4320" s="44" t="s">
        <v>607</v>
      </c>
      <c r="E4320" s="20">
        <v>0</v>
      </c>
      <c r="F4320" s="20">
        <v>0</v>
      </c>
      <c r="G4320" s="20">
        <v>0</v>
      </c>
      <c r="H4320" s="20">
        <v>0</v>
      </c>
      <c r="I4320" s="20">
        <v>0</v>
      </c>
      <c r="J4320" s="20">
        <v>0</v>
      </c>
      <c r="K4320" s="20">
        <v>0</v>
      </c>
      <c r="L4320" s="20">
        <v>0</v>
      </c>
      <c r="M4320" s="20">
        <v>0</v>
      </c>
      <c r="N4320" s="1">
        <v>0</v>
      </c>
      <c r="O4320" s="5">
        <v>0</v>
      </c>
      <c r="P4320" s="5">
        <v>0</v>
      </c>
      <c r="Q4320" s="1">
        <v>0</v>
      </c>
      <c r="R4320" s="1">
        <v>0</v>
      </c>
      <c r="S4320" s="6"/>
      <c r="T4320" s="6"/>
      <c r="W4320" s="1"/>
      <c r="X4320" s="1"/>
      <c r="Y4320" s="1"/>
      <c r="AC4320" s="1"/>
      <c r="AF4320" s="1"/>
      <c r="AG4320" s="1"/>
    </row>
    <row r="4321" spans="1:33" hidden="1" x14ac:dyDescent="0.25">
      <c r="A4321" s="1">
        <v>11</v>
      </c>
      <c r="B4321" s="1">
        <v>2016</v>
      </c>
      <c r="C4321" s="1">
        <v>354995311</v>
      </c>
      <c r="D4321" s="44" t="s">
        <v>607</v>
      </c>
      <c r="E4321" s="20">
        <v>4.4586199999999993E-2</v>
      </c>
      <c r="F4321" s="20">
        <v>4.3301599999999996E-2</v>
      </c>
      <c r="G4321" s="20">
        <v>1.2845999999999999E-3</v>
      </c>
      <c r="H4321" s="20">
        <v>0</v>
      </c>
      <c r="I4321" s="20">
        <v>3.6881399999999995E-2</v>
      </c>
      <c r="J4321" s="20">
        <v>3.3569999999999997E-4</v>
      </c>
      <c r="K4321" s="20">
        <v>6.4827999999999995E-3</v>
      </c>
      <c r="L4321" s="20">
        <v>8.8630000000000002E-4</v>
      </c>
      <c r="M4321" s="20">
        <v>1.8428531249999998E-2</v>
      </c>
      <c r="N4321" s="1">
        <v>31</v>
      </c>
      <c r="O4321" s="5">
        <v>50</v>
      </c>
      <c r="P4321" s="5">
        <v>50</v>
      </c>
      <c r="Q4321" s="1">
        <v>11</v>
      </c>
      <c r="R4321" s="1">
        <v>11</v>
      </c>
      <c r="S4321" s="6">
        <v>214.05756270000001</v>
      </c>
      <c r="T4321" s="6">
        <v>214.05756270000001</v>
      </c>
      <c r="W4321" s="1"/>
      <c r="X4321" s="1"/>
      <c r="Y4321" s="1"/>
      <c r="AC4321" s="1"/>
      <c r="AF4321" s="1"/>
      <c r="AG4321" s="1"/>
    </row>
    <row r="4322" spans="1:33" hidden="1" x14ac:dyDescent="0.25">
      <c r="A4322" s="1">
        <v>2</v>
      </c>
      <c r="B4322" s="1">
        <v>2016</v>
      </c>
      <c r="C4322" s="1">
        <v>35500012</v>
      </c>
      <c r="D4322" s="44" t="s">
        <v>692</v>
      </c>
      <c r="E4322" s="20">
        <v>5.3438999999999995E-3</v>
      </c>
      <c r="F4322" s="20">
        <v>3.6147999999999996E-3</v>
      </c>
      <c r="G4322" s="20">
        <v>1.7290999999999999E-3</v>
      </c>
      <c r="H4322" s="20">
        <v>0.03</v>
      </c>
      <c r="I4322" s="20">
        <v>1.1944E-3</v>
      </c>
      <c r="J4322" s="20">
        <v>7.4669999999999999E-4</v>
      </c>
      <c r="K4322" s="20">
        <v>1.4895999999999998E-3</v>
      </c>
      <c r="L4322" s="20">
        <v>1.9132000000000001E-3</v>
      </c>
      <c r="M4322" s="20">
        <v>1.5384268229166668E-2</v>
      </c>
      <c r="N4322" s="1">
        <v>46</v>
      </c>
      <c r="O4322" s="5">
        <v>74.19</v>
      </c>
      <c r="P4322" s="5">
        <v>25.81</v>
      </c>
      <c r="Q4322" s="1">
        <v>23</v>
      </c>
      <c r="R4322" s="1">
        <v>8</v>
      </c>
      <c r="S4322" s="6">
        <v>285.13622329999998</v>
      </c>
      <c r="T4322" s="6">
        <v>285.13622329999998</v>
      </c>
      <c r="W4322" s="1"/>
      <c r="X4322" s="1"/>
      <c r="Y4322" s="1"/>
      <c r="AC4322" s="1"/>
      <c r="AF4322" s="1"/>
      <c r="AG4322" s="1"/>
    </row>
    <row r="4323" spans="1:33" hidden="1" x14ac:dyDescent="0.25">
      <c r="A4323" s="1">
        <v>10</v>
      </c>
      <c r="B4323" s="1">
        <v>2016</v>
      </c>
      <c r="C4323" s="1">
        <v>355010010</v>
      </c>
      <c r="D4323" s="44" t="s">
        <v>609</v>
      </c>
      <c r="E4323" s="20">
        <v>2.0732599999999997E-2</v>
      </c>
      <c r="F4323" s="20">
        <v>2.0732599999999997E-2</v>
      </c>
      <c r="G4323" s="20">
        <v>0</v>
      </c>
      <c r="H4323" s="20">
        <v>0</v>
      </c>
      <c r="I4323" s="20">
        <v>0</v>
      </c>
      <c r="J4323" s="20">
        <v>6.7406999999999996E-3</v>
      </c>
      <c r="K4323" s="20">
        <v>0</v>
      </c>
      <c r="L4323" s="20">
        <v>1.3991899999999998E-2</v>
      </c>
      <c r="M4323" s="20">
        <v>0</v>
      </c>
      <c r="N4323" s="1">
        <v>3</v>
      </c>
      <c r="O4323" s="5">
        <v>100</v>
      </c>
      <c r="P4323" s="5">
        <v>0</v>
      </c>
      <c r="Q4323" s="1">
        <v>6</v>
      </c>
      <c r="R4323" s="1">
        <v>0</v>
      </c>
      <c r="S4323" s="6"/>
      <c r="T4323" s="6"/>
      <c r="W4323" s="1"/>
      <c r="X4323" s="1"/>
      <c r="Y4323" s="1"/>
      <c r="AC4323" s="1"/>
      <c r="AF4323" s="1"/>
      <c r="AG4323" s="1"/>
    </row>
    <row r="4324" spans="1:33" hidden="1" x14ac:dyDescent="0.25">
      <c r="A4324" s="1">
        <v>13</v>
      </c>
      <c r="B4324" s="1">
        <v>2016</v>
      </c>
      <c r="C4324" s="1">
        <v>355010013</v>
      </c>
      <c r="D4324" s="44" t="s">
        <v>609</v>
      </c>
      <c r="E4324" s="20">
        <v>0.14827370000000001</v>
      </c>
      <c r="F4324" s="20">
        <v>5.4729200000000006E-2</v>
      </c>
      <c r="G4324" s="20">
        <v>9.3544500000000003E-2</v>
      </c>
      <c r="H4324" s="20">
        <v>0</v>
      </c>
      <c r="I4324" s="20">
        <v>8.8419600000000001E-2</v>
      </c>
      <c r="J4324" s="20">
        <v>1.4582999999999998E-3</v>
      </c>
      <c r="K4324" s="20">
        <v>5.4729200000000006E-2</v>
      </c>
      <c r="L4324" s="20">
        <v>3.6665999999999995E-3</v>
      </c>
      <c r="M4324" s="20">
        <v>0.11540192828703703</v>
      </c>
      <c r="N4324" s="1">
        <v>0</v>
      </c>
      <c r="O4324" s="5">
        <v>5</v>
      </c>
      <c r="P4324" s="5">
        <v>95</v>
      </c>
      <c r="Q4324" s="1">
        <v>2</v>
      </c>
      <c r="R4324" s="1">
        <v>38</v>
      </c>
      <c r="S4324" s="6">
        <v>1960.776742</v>
      </c>
      <c r="T4324" s="6">
        <v>1960.776742</v>
      </c>
      <c r="W4324" s="1"/>
      <c r="X4324" s="1"/>
      <c r="Y4324" s="1"/>
      <c r="AC4324" s="1"/>
      <c r="AF4324" s="1"/>
      <c r="AG4324" s="1"/>
    </row>
    <row r="4325" spans="1:33" hidden="1" x14ac:dyDescent="0.25">
      <c r="A4325" s="1">
        <v>17</v>
      </c>
      <c r="B4325" s="1">
        <v>2016</v>
      </c>
      <c r="C4325" s="1">
        <v>355010017</v>
      </c>
      <c r="D4325" s="44" t="s">
        <v>609</v>
      </c>
      <c r="E4325" s="20">
        <v>0</v>
      </c>
      <c r="F4325" s="20">
        <v>0</v>
      </c>
      <c r="G4325" s="20">
        <v>0</v>
      </c>
      <c r="H4325" s="20">
        <v>0</v>
      </c>
      <c r="I4325" s="20">
        <v>0</v>
      </c>
      <c r="J4325" s="20">
        <v>0</v>
      </c>
      <c r="K4325" s="20">
        <v>0</v>
      </c>
      <c r="L4325" s="20">
        <v>0</v>
      </c>
      <c r="M4325" s="20">
        <v>0</v>
      </c>
      <c r="N4325" s="1">
        <v>4</v>
      </c>
      <c r="O4325" s="5">
        <v>0</v>
      </c>
      <c r="P4325" s="5">
        <v>0</v>
      </c>
      <c r="Q4325" s="1">
        <v>0</v>
      </c>
      <c r="R4325" s="1">
        <v>0</v>
      </c>
      <c r="S4325" s="6"/>
      <c r="T4325" s="6"/>
      <c r="W4325" s="1"/>
      <c r="X4325" s="1"/>
      <c r="Y4325" s="1"/>
      <c r="AC4325" s="1"/>
      <c r="AF4325" s="1"/>
      <c r="AG4325" s="1"/>
    </row>
    <row r="4326" spans="1:33" hidden="1" x14ac:dyDescent="0.25">
      <c r="A4326" s="1">
        <v>11</v>
      </c>
      <c r="B4326" s="1">
        <v>2016</v>
      </c>
      <c r="C4326" s="1">
        <v>355020911</v>
      </c>
      <c r="D4326" s="44" t="s">
        <v>610</v>
      </c>
      <c r="E4326" s="20">
        <v>0</v>
      </c>
      <c r="F4326" s="20">
        <v>0</v>
      </c>
      <c r="G4326" s="20">
        <v>0</v>
      </c>
      <c r="H4326" s="20">
        <v>0</v>
      </c>
      <c r="I4326" s="20">
        <v>0</v>
      </c>
      <c r="J4326" s="20">
        <v>0</v>
      </c>
      <c r="K4326" s="20">
        <v>0</v>
      </c>
      <c r="L4326" s="20">
        <v>0</v>
      </c>
      <c r="M4326" s="20">
        <v>0</v>
      </c>
      <c r="N4326" s="1">
        <v>0</v>
      </c>
      <c r="O4326" s="5">
        <v>0</v>
      </c>
      <c r="P4326" s="5">
        <v>0</v>
      </c>
      <c r="Q4326" s="1">
        <v>0</v>
      </c>
      <c r="R4326" s="1">
        <v>0</v>
      </c>
      <c r="S4326" s="6"/>
      <c r="T4326" s="6"/>
      <c r="W4326" s="1"/>
      <c r="X4326" s="1"/>
      <c r="Y4326" s="1"/>
      <c r="AC4326" s="1"/>
      <c r="AF4326" s="1"/>
      <c r="AG4326" s="1"/>
    </row>
    <row r="4327" spans="1:33" hidden="1" x14ac:dyDescent="0.25">
      <c r="A4327" s="1">
        <v>14</v>
      </c>
      <c r="B4327" s="1">
        <v>2016</v>
      </c>
      <c r="C4327" s="1">
        <v>355020914</v>
      </c>
      <c r="D4327" s="44" t="s">
        <v>610</v>
      </c>
      <c r="E4327" s="20">
        <v>0.14900160000000001</v>
      </c>
      <c r="F4327" s="20">
        <v>0.13763010000000001</v>
      </c>
      <c r="G4327" s="20">
        <v>1.1371500000000001E-2</v>
      </c>
      <c r="H4327" s="20">
        <v>0</v>
      </c>
      <c r="I4327" s="20">
        <v>5.5005100000000008E-2</v>
      </c>
      <c r="J4327" s="20">
        <v>1.5057999999999998E-3</v>
      </c>
      <c r="K4327" s="20">
        <v>8.6592600000000006E-2</v>
      </c>
      <c r="L4327" s="20">
        <v>5.8980999999999999E-3</v>
      </c>
      <c r="M4327" s="20">
        <v>6.7178004768518512E-2</v>
      </c>
      <c r="N4327" s="1">
        <v>47</v>
      </c>
      <c r="O4327" s="5">
        <v>54.39</v>
      </c>
      <c r="P4327" s="5">
        <v>45.61</v>
      </c>
      <c r="Q4327" s="1">
        <v>31</v>
      </c>
      <c r="R4327" s="1">
        <v>26</v>
      </c>
      <c r="S4327" s="6">
        <v>898.59047050000004</v>
      </c>
      <c r="T4327" s="6">
        <v>898.59047050000004</v>
      </c>
      <c r="W4327" s="1"/>
      <c r="X4327" s="1"/>
      <c r="Y4327" s="1"/>
      <c r="AC4327" s="1"/>
      <c r="AF4327" s="1"/>
      <c r="AG4327" s="1"/>
    </row>
    <row r="4328" spans="1:33" hidden="1" x14ac:dyDescent="0.25">
      <c r="A4328" s="1">
        <v>6</v>
      </c>
      <c r="B4328" s="1">
        <v>2016</v>
      </c>
      <c r="C4328" s="1">
        <v>35503086</v>
      </c>
      <c r="D4328" s="44" t="s">
        <v>611</v>
      </c>
      <c r="E4328" s="20">
        <v>19.154903800000007</v>
      </c>
      <c r="F4328" s="20">
        <v>17.625960599999999</v>
      </c>
      <c r="G4328" s="20">
        <v>1.5289432000000069</v>
      </c>
      <c r="H4328" s="20">
        <v>0</v>
      </c>
      <c r="I4328" s="20">
        <v>16.230502500000011</v>
      </c>
      <c r="J4328" s="20">
        <v>1.7491202000000026</v>
      </c>
      <c r="K4328" s="20">
        <v>9.4833499999999987E-2</v>
      </c>
      <c r="L4328" s="20">
        <v>1.0804476000000078</v>
      </c>
      <c r="M4328" s="20">
        <v>47.219185489097221</v>
      </c>
      <c r="N4328" s="1">
        <v>59</v>
      </c>
      <c r="O4328" s="5">
        <v>3.49</v>
      </c>
      <c r="P4328" s="5">
        <v>96.51</v>
      </c>
      <c r="Q4328" s="1">
        <v>68</v>
      </c>
      <c r="R4328" s="1">
        <v>1880</v>
      </c>
      <c r="S4328" s="6">
        <v>565463.9645</v>
      </c>
      <c r="T4328" s="6">
        <v>424097.97340000002</v>
      </c>
      <c r="W4328" s="1"/>
      <c r="X4328" s="1"/>
      <c r="Y4328" s="1"/>
      <c r="AC4328" s="1"/>
      <c r="AF4328" s="1"/>
      <c r="AG4328" s="1"/>
    </row>
    <row r="4329" spans="1:33" hidden="1" x14ac:dyDescent="0.25">
      <c r="A4329" s="1">
        <v>7</v>
      </c>
      <c r="B4329" s="1">
        <v>2016</v>
      </c>
      <c r="C4329" s="1">
        <v>35503087</v>
      </c>
      <c r="D4329" s="44" t="s">
        <v>611</v>
      </c>
      <c r="E4329" s="20">
        <v>0</v>
      </c>
      <c r="F4329" s="20">
        <v>0</v>
      </c>
      <c r="G4329" s="20">
        <v>0</v>
      </c>
      <c r="H4329" s="20">
        <v>0</v>
      </c>
      <c r="I4329" s="20">
        <v>0</v>
      </c>
      <c r="J4329" s="20">
        <v>0</v>
      </c>
      <c r="K4329" s="20">
        <v>0</v>
      </c>
      <c r="L4329" s="20">
        <v>0</v>
      </c>
      <c r="M4329" s="20">
        <v>0</v>
      </c>
      <c r="N4329" s="1">
        <v>0</v>
      </c>
      <c r="O4329" s="5">
        <v>0</v>
      </c>
      <c r="P4329" s="5">
        <v>0</v>
      </c>
      <c r="Q4329" s="1">
        <v>0</v>
      </c>
      <c r="R4329" s="1">
        <v>0</v>
      </c>
      <c r="S4329" s="6"/>
      <c r="T4329" s="6"/>
      <c r="W4329" s="1"/>
      <c r="X4329" s="1"/>
      <c r="Y4329" s="1"/>
      <c r="AC4329" s="1"/>
      <c r="AF4329" s="1"/>
      <c r="AG4329" s="1"/>
    </row>
    <row r="4330" spans="1:33" hidden="1" x14ac:dyDescent="0.25">
      <c r="A4330" s="1">
        <v>5</v>
      </c>
      <c r="B4330" s="1">
        <v>2016</v>
      </c>
      <c r="C4330" s="1">
        <v>35504075</v>
      </c>
      <c r="D4330" s="44" t="s">
        <v>612</v>
      </c>
      <c r="E4330" s="20">
        <v>0.2505443</v>
      </c>
      <c r="F4330" s="20">
        <v>0.20789499999999997</v>
      </c>
      <c r="G4330" s="20">
        <v>4.2649300000000015E-2</v>
      </c>
      <c r="H4330" s="20">
        <v>0</v>
      </c>
      <c r="I4330" s="20">
        <v>0.10032219999999999</v>
      </c>
      <c r="J4330" s="20">
        <v>1.22512E-2</v>
      </c>
      <c r="K4330" s="20">
        <v>6.4289500000000013E-2</v>
      </c>
      <c r="L4330" s="20">
        <v>7.3681400000000008E-2</v>
      </c>
      <c r="M4330" s="20">
        <v>0.10120934027777778</v>
      </c>
      <c r="N4330" s="1">
        <v>37</v>
      </c>
      <c r="O4330" s="5">
        <v>41.12</v>
      </c>
      <c r="P4330" s="5">
        <v>58.88</v>
      </c>
      <c r="Q4330" s="1">
        <v>44</v>
      </c>
      <c r="R4330" s="1">
        <v>63</v>
      </c>
      <c r="S4330" s="6">
        <v>1412.8992000000001</v>
      </c>
      <c r="T4330" s="6">
        <v>211.93487999999999</v>
      </c>
      <c r="W4330" s="1"/>
      <c r="X4330" s="1"/>
      <c r="Y4330" s="1"/>
      <c r="AC4330" s="1"/>
      <c r="AF4330" s="1"/>
      <c r="AG4330" s="1"/>
    </row>
    <row r="4331" spans="1:33" hidden="1" x14ac:dyDescent="0.25">
      <c r="A4331" s="1">
        <v>13</v>
      </c>
      <c r="B4331" s="1">
        <v>2016</v>
      </c>
      <c r="C4331" s="1">
        <v>355040713</v>
      </c>
      <c r="D4331" s="44" t="s">
        <v>612</v>
      </c>
      <c r="E4331" s="20">
        <v>8.5651599999999994E-2</v>
      </c>
      <c r="F4331" s="20">
        <v>8.5611099999999996E-2</v>
      </c>
      <c r="G4331" s="20">
        <v>4.0500000000000002E-5</v>
      </c>
      <c r="H4331" s="20">
        <v>0</v>
      </c>
      <c r="I4331" s="20">
        <v>0</v>
      </c>
      <c r="J4331" s="20">
        <v>0</v>
      </c>
      <c r="K4331" s="20">
        <v>8.5611099999999996E-2</v>
      </c>
      <c r="L4331" s="20">
        <v>4.0500000000000002E-5</v>
      </c>
      <c r="M4331" s="20">
        <v>0</v>
      </c>
      <c r="N4331" s="1">
        <v>2</v>
      </c>
      <c r="O4331" s="5">
        <v>60</v>
      </c>
      <c r="P4331" s="5">
        <v>40</v>
      </c>
      <c r="Q4331" s="1">
        <v>3</v>
      </c>
      <c r="R4331" s="1">
        <v>2</v>
      </c>
      <c r="S4331" s="6"/>
      <c r="T4331" s="6"/>
      <c r="W4331" s="1"/>
      <c r="X4331" s="1"/>
      <c r="Y4331" s="1"/>
      <c r="AC4331" s="1"/>
      <c r="AF4331" s="1"/>
      <c r="AG4331" s="1"/>
    </row>
    <row r="4332" spans="1:33" hidden="1" x14ac:dyDescent="0.25">
      <c r="A4332" s="1">
        <v>17</v>
      </c>
      <c r="B4332" s="1">
        <v>2016</v>
      </c>
      <c r="C4332" s="1">
        <v>355050617</v>
      </c>
      <c r="D4332" s="44" t="s">
        <v>613</v>
      </c>
      <c r="E4332" s="20">
        <v>0.16551690000000002</v>
      </c>
      <c r="F4332" s="20">
        <v>0.15669530000000004</v>
      </c>
      <c r="G4332" s="20">
        <v>8.8215999999999989E-3</v>
      </c>
      <c r="H4332" s="20">
        <v>0</v>
      </c>
      <c r="I4332" s="20">
        <v>0</v>
      </c>
      <c r="J4332" s="20">
        <v>6.5635999999999993E-3</v>
      </c>
      <c r="K4332" s="20">
        <v>0.15746450000000001</v>
      </c>
      <c r="L4332" s="20">
        <v>1.4887999999999998E-3</v>
      </c>
      <c r="M4332" s="20">
        <v>1.3368861197916668E-2</v>
      </c>
      <c r="N4332" s="1">
        <v>6</v>
      </c>
      <c r="O4332" s="5">
        <v>36.36</v>
      </c>
      <c r="P4332" s="5">
        <v>63.64</v>
      </c>
      <c r="Q4332" s="1">
        <v>8</v>
      </c>
      <c r="R4332" s="1">
        <v>14</v>
      </c>
      <c r="S4332" s="6">
        <v>293.49</v>
      </c>
      <c r="T4332" s="6">
        <v>293.49</v>
      </c>
      <c r="W4332" s="1"/>
      <c r="X4332" s="1"/>
      <c r="Y4332" s="1"/>
      <c r="AC4332" s="1"/>
      <c r="AF4332" s="1"/>
      <c r="AG4332" s="1"/>
    </row>
    <row r="4333" spans="1:33" hidden="1" x14ac:dyDescent="0.25">
      <c r="A4333" s="1">
        <v>6</v>
      </c>
      <c r="B4333" s="1">
        <v>2016</v>
      </c>
      <c r="C4333" s="1">
        <v>35506056</v>
      </c>
      <c r="D4333" s="44" t="s">
        <v>614</v>
      </c>
      <c r="E4333" s="20">
        <v>3.6666700000000003E-2</v>
      </c>
      <c r="F4333" s="20">
        <v>3.6666700000000003E-2</v>
      </c>
      <c r="G4333" s="20">
        <v>0</v>
      </c>
      <c r="H4333" s="20">
        <v>0</v>
      </c>
      <c r="I4333" s="20">
        <v>0</v>
      </c>
      <c r="J4333" s="20">
        <v>0</v>
      </c>
      <c r="K4333" s="20">
        <v>3.6666700000000003E-2</v>
      </c>
      <c r="L4333" s="20">
        <v>0</v>
      </c>
      <c r="M4333" s="20">
        <v>0</v>
      </c>
      <c r="N4333" s="1">
        <v>0</v>
      </c>
      <c r="O4333" s="5">
        <v>100</v>
      </c>
      <c r="P4333" s="5">
        <v>0</v>
      </c>
      <c r="Q4333" s="1">
        <v>1</v>
      </c>
      <c r="R4333" s="1">
        <v>0</v>
      </c>
      <c r="S4333" s="6"/>
      <c r="T4333" s="6"/>
      <c r="W4333" s="1"/>
      <c r="X4333" s="1"/>
      <c r="Y4333" s="1"/>
      <c r="AC4333" s="1"/>
      <c r="AF4333" s="1"/>
      <c r="AG4333" s="1"/>
    </row>
    <row r="4334" spans="1:33" hidden="1" x14ac:dyDescent="0.25">
      <c r="A4334" s="1">
        <v>10</v>
      </c>
      <c r="B4334" s="1">
        <v>2016</v>
      </c>
      <c r="C4334" s="1">
        <v>355060510</v>
      </c>
      <c r="D4334" s="44" t="s">
        <v>614</v>
      </c>
      <c r="E4334" s="20">
        <v>0.39759579999999983</v>
      </c>
      <c r="F4334" s="20">
        <v>0.31871119999999986</v>
      </c>
      <c r="G4334" s="20">
        <v>7.8884599999999971E-2</v>
      </c>
      <c r="H4334" s="20">
        <v>0</v>
      </c>
      <c r="I4334" s="20">
        <v>0.1672333</v>
      </c>
      <c r="J4334" s="20">
        <v>0.14240730000000001</v>
      </c>
      <c r="K4334" s="20">
        <v>2.2859000000000004E-2</v>
      </c>
      <c r="L4334" s="20">
        <v>6.5096199999999993E-2</v>
      </c>
      <c r="M4334" s="20">
        <v>0.1713752685648148</v>
      </c>
      <c r="N4334" s="1">
        <v>78</v>
      </c>
      <c r="O4334" s="5">
        <v>34.159999999999997</v>
      </c>
      <c r="P4334" s="5">
        <v>65.84</v>
      </c>
      <c r="Q4334" s="1">
        <v>55</v>
      </c>
      <c r="R4334" s="1">
        <v>106</v>
      </c>
      <c r="S4334" s="6">
        <v>1879.1852819999999</v>
      </c>
      <c r="T4334" s="6">
        <v>0</v>
      </c>
      <c r="W4334" s="1"/>
      <c r="X4334" s="1"/>
      <c r="Y4334" s="1"/>
      <c r="AC4334" s="1"/>
      <c r="AF4334" s="1"/>
      <c r="AG4334" s="1"/>
    </row>
    <row r="4335" spans="1:33" hidden="1" x14ac:dyDescent="0.25">
      <c r="A4335" s="1">
        <v>3</v>
      </c>
      <c r="B4335" s="1">
        <v>2016</v>
      </c>
      <c r="C4335" s="1">
        <v>35507043</v>
      </c>
      <c r="D4335" s="44" t="s">
        <v>615</v>
      </c>
      <c r="E4335" s="20">
        <v>1.1737582000000004</v>
      </c>
      <c r="F4335" s="20">
        <v>1.1669378000000004</v>
      </c>
      <c r="G4335" s="20">
        <v>6.8203999999999982E-3</v>
      </c>
      <c r="H4335" s="20">
        <v>0</v>
      </c>
      <c r="I4335" s="20">
        <v>0.63271659999999974</v>
      </c>
      <c r="J4335" s="20">
        <v>6.4013999999999998E-3</v>
      </c>
      <c r="K4335" s="20">
        <v>0.50135739999999995</v>
      </c>
      <c r="L4335" s="20">
        <v>3.3282800000000001E-2</v>
      </c>
      <c r="M4335" s="20">
        <v>0.18051442572337964</v>
      </c>
      <c r="N4335" s="1">
        <v>14</v>
      </c>
      <c r="O4335" s="5">
        <v>74.63</v>
      </c>
      <c r="P4335" s="5">
        <v>25.37</v>
      </c>
      <c r="Q4335" s="1">
        <v>50</v>
      </c>
      <c r="R4335" s="1">
        <v>17</v>
      </c>
      <c r="S4335" s="6">
        <v>1639.707062</v>
      </c>
      <c r="T4335" s="6">
        <v>899.54329440000004</v>
      </c>
      <c r="W4335" s="1"/>
      <c r="X4335" s="1"/>
      <c r="Y4335" s="1"/>
      <c r="AC4335" s="1"/>
      <c r="AF4335" s="1"/>
      <c r="AG4335" s="1"/>
    </row>
    <row r="4336" spans="1:33" hidden="1" x14ac:dyDescent="0.25">
      <c r="A4336" s="1">
        <v>4</v>
      </c>
      <c r="B4336" s="1">
        <v>2016</v>
      </c>
      <c r="C4336" s="1">
        <v>35508034</v>
      </c>
      <c r="D4336" s="44" t="s">
        <v>616</v>
      </c>
      <c r="E4336" s="20">
        <v>7.7729400000000004E-2</v>
      </c>
      <c r="F4336" s="20">
        <v>7.7579000000000009E-2</v>
      </c>
      <c r="G4336" s="20">
        <v>1.5040000000000002E-4</v>
      </c>
      <c r="H4336" s="20">
        <v>0</v>
      </c>
      <c r="I4336" s="20">
        <v>1.8055600000000002E-2</v>
      </c>
      <c r="J4336" s="20">
        <v>1.7799999999999999E-5</v>
      </c>
      <c r="K4336" s="20">
        <v>5.55731E-2</v>
      </c>
      <c r="L4336" s="20">
        <v>4.0828999999999996E-3</v>
      </c>
      <c r="M4336" s="20">
        <v>2.0532599999999998E-2</v>
      </c>
      <c r="N4336" s="1">
        <v>16</v>
      </c>
      <c r="O4336" s="5">
        <v>84</v>
      </c>
      <c r="P4336" s="5">
        <v>16</v>
      </c>
      <c r="Q4336" s="1">
        <v>21</v>
      </c>
      <c r="R4336" s="1">
        <v>4</v>
      </c>
      <c r="S4336" s="6">
        <v>438.80399999999997</v>
      </c>
      <c r="T4336" s="6">
        <v>43.880400000000002</v>
      </c>
      <c r="W4336" s="1"/>
      <c r="X4336" s="1"/>
      <c r="Y4336" s="1"/>
      <c r="AC4336" s="1"/>
      <c r="AF4336" s="1"/>
      <c r="AG4336" s="1"/>
    </row>
    <row r="4337" spans="1:33" hidden="1" x14ac:dyDescent="0.25">
      <c r="A4337" s="1">
        <v>4</v>
      </c>
      <c r="B4337" s="1">
        <v>2016</v>
      </c>
      <c r="C4337" s="1">
        <v>35509024</v>
      </c>
      <c r="D4337" s="44" t="s">
        <v>617</v>
      </c>
      <c r="E4337" s="20">
        <v>7.3319899999999993E-2</v>
      </c>
      <c r="F4337" s="20">
        <v>5.0538E-2</v>
      </c>
      <c r="G4337" s="20">
        <v>2.2781900000000001E-2</v>
      </c>
      <c r="H4337" s="20">
        <v>0</v>
      </c>
      <c r="I4337" s="20">
        <v>2.4074999999999999E-3</v>
      </c>
      <c r="J4337" s="20">
        <v>2.45854E-2</v>
      </c>
      <c r="K4337" s="20">
        <v>1.9209E-2</v>
      </c>
      <c r="L4337" s="20">
        <v>2.7118E-2</v>
      </c>
      <c r="M4337" s="20">
        <v>4.0039639912037038E-2</v>
      </c>
      <c r="N4337" s="1">
        <v>5</v>
      </c>
      <c r="O4337" s="5">
        <v>48.57</v>
      </c>
      <c r="P4337" s="5">
        <v>51.43</v>
      </c>
      <c r="Q4337" s="1">
        <v>17</v>
      </c>
      <c r="R4337" s="1">
        <v>18</v>
      </c>
      <c r="S4337" s="6">
        <v>730.58435999999995</v>
      </c>
      <c r="T4337" s="6">
        <v>0</v>
      </c>
      <c r="W4337" s="1"/>
      <c r="X4337" s="1"/>
      <c r="Y4337" s="1"/>
      <c r="AC4337" s="1"/>
      <c r="AF4337" s="1"/>
      <c r="AG4337" s="1"/>
    </row>
    <row r="4338" spans="1:33" hidden="1" x14ac:dyDescent="0.25">
      <c r="A4338" s="1">
        <v>9</v>
      </c>
      <c r="B4338" s="1">
        <v>2016</v>
      </c>
      <c r="C4338" s="1">
        <v>35509029</v>
      </c>
      <c r="D4338" s="44" t="s">
        <v>617</v>
      </c>
      <c r="E4338" s="20">
        <v>4.8690000000000001E-3</v>
      </c>
      <c r="F4338" s="20">
        <v>4.8690000000000001E-3</v>
      </c>
      <c r="G4338" s="20">
        <v>0</v>
      </c>
      <c r="H4338" s="20">
        <v>0</v>
      </c>
      <c r="I4338" s="20">
        <v>0</v>
      </c>
      <c r="J4338" s="20">
        <v>0</v>
      </c>
      <c r="K4338" s="20">
        <v>4.8690000000000001E-3</v>
      </c>
      <c r="L4338" s="20">
        <v>0</v>
      </c>
      <c r="M4338" s="20">
        <v>0</v>
      </c>
      <c r="N4338" s="1">
        <v>0</v>
      </c>
      <c r="O4338" s="5">
        <v>100</v>
      </c>
      <c r="P4338" s="5">
        <v>0</v>
      </c>
      <c r="Q4338" s="1">
        <v>2</v>
      </c>
      <c r="R4338" s="1">
        <v>0</v>
      </c>
      <c r="S4338" s="6"/>
      <c r="T4338" s="6"/>
      <c r="W4338" s="1"/>
      <c r="X4338" s="1"/>
      <c r="Y4338" s="1"/>
      <c r="AC4338" s="1"/>
      <c r="AF4338" s="1"/>
      <c r="AG4338" s="1"/>
    </row>
    <row r="4339" spans="1:33" hidden="1" x14ac:dyDescent="0.25">
      <c r="A4339" s="1">
        <v>7</v>
      </c>
      <c r="B4339" s="1">
        <v>2016</v>
      </c>
      <c r="C4339" s="1">
        <v>35510097</v>
      </c>
      <c r="D4339" s="44" t="s">
        <v>618</v>
      </c>
      <c r="E4339" s="20">
        <v>0.18356240000000001</v>
      </c>
      <c r="F4339" s="20">
        <v>0.18079240000000002</v>
      </c>
      <c r="G4339" s="20">
        <v>2.7699999999999999E-3</v>
      </c>
      <c r="H4339" s="20">
        <v>0</v>
      </c>
      <c r="I4339" s="20">
        <v>0.17750000000000002</v>
      </c>
      <c r="J4339" s="20">
        <v>3.5845E-3</v>
      </c>
      <c r="K4339" s="20">
        <v>0</v>
      </c>
      <c r="L4339" s="20">
        <v>2.4778999999999999E-3</v>
      </c>
      <c r="M4339" s="20">
        <v>1.1007061498125001</v>
      </c>
      <c r="N4339" s="1">
        <v>4</v>
      </c>
      <c r="O4339" s="5">
        <v>58.33</v>
      </c>
      <c r="P4339" s="5">
        <v>41.67</v>
      </c>
      <c r="Q4339" s="1">
        <v>7</v>
      </c>
      <c r="R4339" s="1">
        <v>5</v>
      </c>
      <c r="S4339" s="6">
        <v>13651.690640000001</v>
      </c>
      <c r="T4339" s="6">
        <v>2457.3043160000002</v>
      </c>
      <c r="W4339" s="1"/>
      <c r="X4339" s="1"/>
      <c r="Y4339" s="1"/>
      <c r="AC4339" s="1"/>
      <c r="AF4339" s="1"/>
      <c r="AG4339" s="1"/>
    </row>
    <row r="4340" spans="1:33" hidden="1" x14ac:dyDescent="0.25">
      <c r="A4340" s="1">
        <v>10</v>
      </c>
      <c r="B4340" s="1">
        <v>2016</v>
      </c>
      <c r="C4340" s="1">
        <v>355110810</v>
      </c>
      <c r="D4340" s="44" t="s">
        <v>619</v>
      </c>
      <c r="E4340" s="20">
        <v>1.6629599999999998E-2</v>
      </c>
      <c r="F4340" s="20">
        <v>3.3102000000000001E-3</v>
      </c>
      <c r="G4340" s="20">
        <v>1.3319399999999999E-2</v>
      </c>
      <c r="H4340" s="20">
        <v>0</v>
      </c>
      <c r="I4340" s="20">
        <v>9.6498E-3</v>
      </c>
      <c r="J4340" s="20">
        <v>3.1228000000000002E-3</v>
      </c>
      <c r="K4340" s="20">
        <v>3.3102000000000001E-3</v>
      </c>
      <c r="L4340" s="20">
        <v>5.4680000000000006E-4</v>
      </c>
      <c r="M4340" s="20">
        <v>2.1194296875000001E-2</v>
      </c>
      <c r="N4340" s="1">
        <v>12</v>
      </c>
      <c r="O4340" s="5">
        <v>26.67</v>
      </c>
      <c r="P4340" s="5">
        <v>73.33</v>
      </c>
      <c r="Q4340" s="1">
        <v>4</v>
      </c>
      <c r="R4340" s="1">
        <v>11</v>
      </c>
      <c r="S4340" s="6">
        <v>223.15603139999999</v>
      </c>
      <c r="T4340" s="6">
        <v>0</v>
      </c>
      <c r="W4340" s="1"/>
      <c r="X4340" s="1"/>
      <c r="Y4340" s="1"/>
      <c r="AC4340" s="1"/>
      <c r="AF4340" s="1"/>
      <c r="AG4340" s="1"/>
    </row>
    <row r="4341" spans="1:33" hidden="1" x14ac:dyDescent="0.25">
      <c r="A4341" s="1">
        <v>14</v>
      </c>
      <c r="B4341" s="1">
        <v>2016</v>
      </c>
      <c r="C4341" s="1">
        <v>355110814</v>
      </c>
      <c r="D4341" s="44" t="s">
        <v>619</v>
      </c>
      <c r="E4341" s="20">
        <v>1.9680000000000001E-4</v>
      </c>
      <c r="F4341" s="20">
        <v>0</v>
      </c>
      <c r="G4341" s="20">
        <v>1.9680000000000001E-4</v>
      </c>
      <c r="H4341" s="20">
        <v>0</v>
      </c>
      <c r="I4341" s="20">
        <v>0</v>
      </c>
      <c r="J4341" s="20">
        <v>0</v>
      </c>
      <c r="K4341" s="20">
        <v>1.852E-4</v>
      </c>
      <c r="L4341" s="20">
        <v>1.1600000000000001E-5</v>
      </c>
      <c r="M4341" s="20">
        <v>0</v>
      </c>
      <c r="N4341" s="1">
        <v>0</v>
      </c>
      <c r="O4341" s="5">
        <v>0</v>
      </c>
      <c r="P4341" s="5">
        <v>100</v>
      </c>
      <c r="Q4341" s="1">
        <v>0</v>
      </c>
      <c r="R4341" s="1">
        <v>2</v>
      </c>
      <c r="S4341" s="6"/>
      <c r="T4341" s="6"/>
      <c r="W4341" s="1"/>
      <c r="X4341" s="1"/>
      <c r="Y4341" s="1"/>
      <c r="AC4341" s="1"/>
      <c r="AF4341" s="1"/>
      <c r="AG4341" s="1"/>
    </row>
    <row r="4342" spans="1:33" hidden="1" x14ac:dyDescent="0.25">
      <c r="A4342" s="1">
        <v>14</v>
      </c>
      <c r="B4342" s="1">
        <v>2016</v>
      </c>
      <c r="C4342" s="1">
        <v>355120714</v>
      </c>
      <c r="D4342" s="44" t="s">
        <v>620</v>
      </c>
      <c r="E4342" s="20">
        <v>2.30688E-2</v>
      </c>
      <c r="F4342" s="20">
        <v>1.49035E-2</v>
      </c>
      <c r="G4342" s="20">
        <v>8.1653000000000003E-3</v>
      </c>
      <c r="H4342" s="20">
        <v>0</v>
      </c>
      <c r="I4342" s="20">
        <v>7.9541999999999998E-3</v>
      </c>
      <c r="J4342" s="20">
        <v>0</v>
      </c>
      <c r="K4342" s="20">
        <v>1.43479E-2</v>
      </c>
      <c r="L4342" s="20">
        <v>7.6669999999999993E-4</v>
      </c>
      <c r="M4342" s="20">
        <v>8.1364062500000004E-3</v>
      </c>
      <c r="N4342" s="1">
        <v>1</v>
      </c>
      <c r="O4342" s="5">
        <v>50</v>
      </c>
      <c r="P4342" s="5">
        <v>50</v>
      </c>
      <c r="Q4342" s="1">
        <v>3</v>
      </c>
      <c r="R4342" s="1">
        <v>3</v>
      </c>
      <c r="S4342" s="6">
        <v>143.3895627</v>
      </c>
      <c r="T4342" s="6">
        <v>143.3895627</v>
      </c>
      <c r="W4342" s="1"/>
      <c r="X4342" s="1"/>
      <c r="Y4342" s="1"/>
      <c r="AC4342" s="1"/>
      <c r="AF4342" s="1"/>
      <c r="AG4342" s="1"/>
    </row>
    <row r="4343" spans="1:33" hidden="1" x14ac:dyDescent="0.25">
      <c r="A4343" s="1">
        <v>18</v>
      </c>
      <c r="B4343" s="1">
        <v>2016</v>
      </c>
      <c r="C4343" s="1">
        <v>355130618</v>
      </c>
      <c r="D4343" s="44" t="s">
        <v>621</v>
      </c>
      <c r="E4343" s="20">
        <v>0.11466209999999999</v>
      </c>
      <c r="F4343" s="20">
        <v>1.4194499999999999E-2</v>
      </c>
      <c r="G4343" s="20">
        <v>0.10046759999999999</v>
      </c>
      <c r="H4343" s="20">
        <v>0</v>
      </c>
      <c r="I4343" s="20">
        <v>6.8564999999999997E-3</v>
      </c>
      <c r="J4343" s="20">
        <v>0.10706019999999999</v>
      </c>
      <c r="K4343" s="20">
        <v>3.056E-4</v>
      </c>
      <c r="L4343" s="20">
        <v>4.3980000000000001E-4</v>
      </c>
      <c r="M4343" s="20">
        <v>7.0587406249999997E-3</v>
      </c>
      <c r="N4343" s="1">
        <v>3</v>
      </c>
      <c r="O4343" s="5">
        <v>18.18</v>
      </c>
      <c r="P4343" s="5">
        <v>81.819999999999993</v>
      </c>
      <c r="Q4343" s="1">
        <v>2</v>
      </c>
      <c r="R4343" s="1">
        <v>9</v>
      </c>
      <c r="S4343" s="6">
        <v>138.90359860000001</v>
      </c>
      <c r="T4343" s="6">
        <v>138.90359860000001</v>
      </c>
      <c r="W4343" s="1"/>
      <c r="X4343" s="1"/>
      <c r="Y4343" s="1"/>
      <c r="AC4343" s="1"/>
      <c r="AF4343" s="1"/>
      <c r="AG4343" s="1"/>
    </row>
    <row r="4344" spans="1:33" hidden="1" x14ac:dyDescent="0.25">
      <c r="A4344" s="1">
        <v>4</v>
      </c>
      <c r="B4344" s="1">
        <v>2016</v>
      </c>
      <c r="C4344" s="1">
        <v>35514054</v>
      </c>
      <c r="D4344" s="44" t="s">
        <v>622</v>
      </c>
      <c r="E4344" s="20">
        <v>0.2650111</v>
      </c>
      <c r="F4344" s="20">
        <v>0.23266409999999998</v>
      </c>
      <c r="G4344" s="20">
        <v>3.2347000000000001E-2</v>
      </c>
      <c r="H4344" s="20">
        <v>0</v>
      </c>
      <c r="I4344" s="20">
        <v>3.2801400000000001E-2</v>
      </c>
      <c r="J4344" s="20">
        <v>5.7847000000000003E-3</v>
      </c>
      <c r="K4344" s="20">
        <v>0.2245953</v>
      </c>
      <c r="L4344" s="20">
        <v>1.8297000000000003E-3</v>
      </c>
      <c r="M4344" s="20">
        <v>1.8047824479166665E-2</v>
      </c>
      <c r="N4344" s="1">
        <v>4</v>
      </c>
      <c r="O4344" s="5">
        <v>38</v>
      </c>
      <c r="P4344" s="5">
        <v>62</v>
      </c>
      <c r="Q4344" s="1">
        <v>19</v>
      </c>
      <c r="R4344" s="1">
        <v>31</v>
      </c>
      <c r="S4344" s="6">
        <v>418.64233330000002</v>
      </c>
      <c r="T4344" s="6">
        <v>418.64233330000002</v>
      </c>
      <c r="W4344" s="1"/>
      <c r="X4344" s="1"/>
      <c r="Y4344" s="1"/>
      <c r="AC4344" s="1"/>
      <c r="AF4344" s="1"/>
      <c r="AG4344" s="1"/>
    </row>
    <row r="4345" spans="1:33" hidden="1" x14ac:dyDescent="0.25">
      <c r="A4345" s="1">
        <v>5</v>
      </c>
      <c r="B4345" s="1">
        <v>2016</v>
      </c>
      <c r="C4345" s="1">
        <v>35516035</v>
      </c>
      <c r="D4345" s="44" t="s">
        <v>623</v>
      </c>
      <c r="E4345" s="20">
        <v>5.5600000000000003E-5</v>
      </c>
      <c r="F4345" s="20">
        <v>5.5600000000000003E-5</v>
      </c>
      <c r="G4345" s="20">
        <v>0</v>
      </c>
      <c r="H4345" s="20">
        <v>0</v>
      </c>
      <c r="I4345" s="20">
        <v>0</v>
      </c>
      <c r="J4345" s="20">
        <v>0</v>
      </c>
      <c r="K4345" s="20">
        <v>2.7800000000000001E-5</v>
      </c>
      <c r="L4345" s="20">
        <v>2.7800000000000001E-5</v>
      </c>
      <c r="M4345" s="20">
        <v>0</v>
      </c>
      <c r="N4345" s="1">
        <v>2</v>
      </c>
      <c r="O4345" s="5">
        <v>100</v>
      </c>
      <c r="P4345" s="5">
        <v>0</v>
      </c>
      <c r="Q4345" s="1">
        <v>2</v>
      </c>
      <c r="R4345" s="1">
        <v>0</v>
      </c>
      <c r="S4345" s="6"/>
      <c r="T4345" s="6"/>
      <c r="W4345" s="1"/>
      <c r="X4345" s="1"/>
      <c r="Y4345" s="1"/>
      <c r="AC4345" s="1"/>
      <c r="AF4345" s="1"/>
      <c r="AG4345" s="1"/>
    </row>
    <row r="4346" spans="1:33" hidden="1" x14ac:dyDescent="0.25">
      <c r="A4346" s="1">
        <v>9</v>
      </c>
      <c r="B4346" s="1">
        <v>2016</v>
      </c>
      <c r="C4346" s="1">
        <v>35516039</v>
      </c>
      <c r="D4346" s="44" t="s">
        <v>623</v>
      </c>
      <c r="E4346" s="20">
        <v>0.16939289999999999</v>
      </c>
      <c r="F4346" s="20">
        <v>0.16245959999999998</v>
      </c>
      <c r="G4346" s="20">
        <v>6.933299999999999E-3</v>
      </c>
      <c r="H4346" s="20">
        <v>0</v>
      </c>
      <c r="I4346" s="20">
        <v>8.0504199999999998E-2</v>
      </c>
      <c r="J4346" s="20">
        <v>1.3425999999999998E-3</v>
      </c>
      <c r="K4346" s="20">
        <v>7.4073899999999984E-2</v>
      </c>
      <c r="L4346" s="20">
        <v>1.3472199999999998E-2</v>
      </c>
      <c r="M4346" s="20">
        <v>6.3288319999999995E-2</v>
      </c>
      <c r="N4346" s="1">
        <v>43</v>
      </c>
      <c r="O4346" s="5">
        <v>65.63</v>
      </c>
      <c r="P4346" s="5">
        <v>34.380000000000003</v>
      </c>
      <c r="Q4346" s="1">
        <v>42</v>
      </c>
      <c r="R4346" s="1">
        <v>22</v>
      </c>
      <c r="S4346" s="6">
        <v>966.10666660000004</v>
      </c>
      <c r="T4346" s="6">
        <v>966.10666660000004</v>
      </c>
      <c r="W4346" s="1"/>
      <c r="X4346" s="1"/>
      <c r="Y4346" s="1"/>
      <c r="AC4346" s="1"/>
      <c r="AF4346" s="1"/>
      <c r="AG4346" s="1"/>
    </row>
    <row r="4347" spans="1:33" hidden="1" x14ac:dyDescent="0.25">
      <c r="A4347" s="1">
        <v>4</v>
      </c>
      <c r="B4347" s="1">
        <v>2016</v>
      </c>
      <c r="C4347" s="1">
        <v>35515044</v>
      </c>
      <c r="D4347" s="44" t="s">
        <v>624</v>
      </c>
      <c r="E4347" s="20">
        <v>0.36735580000000007</v>
      </c>
      <c r="F4347" s="20">
        <v>0</v>
      </c>
      <c r="G4347" s="20">
        <v>0.36735580000000007</v>
      </c>
      <c r="H4347" s="20">
        <v>1.53</v>
      </c>
      <c r="I4347" s="20">
        <v>0.1965278</v>
      </c>
      <c r="J4347" s="20">
        <v>0.1533988</v>
      </c>
      <c r="K4347" s="20">
        <v>3.7580999999999995E-3</v>
      </c>
      <c r="L4347" s="20">
        <v>1.36711E-2</v>
      </c>
      <c r="M4347" s="20">
        <v>0.12874824074074073</v>
      </c>
      <c r="N4347" s="1">
        <v>0</v>
      </c>
      <c r="O4347" s="5">
        <v>0</v>
      </c>
      <c r="P4347" s="5">
        <v>100</v>
      </c>
      <c r="Q4347" s="1">
        <v>0</v>
      </c>
      <c r="R4347" s="1">
        <v>47</v>
      </c>
      <c r="S4347" s="6">
        <v>2313.0360000000001</v>
      </c>
      <c r="T4347" s="6">
        <v>0</v>
      </c>
      <c r="W4347" s="1"/>
      <c r="X4347" s="1"/>
      <c r="Y4347" s="1"/>
      <c r="AC4347" s="1"/>
      <c r="AF4347" s="1"/>
      <c r="AG4347" s="1"/>
    </row>
    <row r="4348" spans="1:33" hidden="1" x14ac:dyDescent="0.25">
      <c r="A4348" s="1">
        <v>4</v>
      </c>
      <c r="B4348" s="1">
        <v>2016</v>
      </c>
      <c r="C4348" s="1">
        <v>35517024</v>
      </c>
      <c r="D4348" s="44" t="s">
        <v>625</v>
      </c>
      <c r="E4348" s="20">
        <v>0.2878347</v>
      </c>
      <c r="F4348" s="20">
        <v>0.26467499999999999</v>
      </c>
      <c r="G4348" s="20">
        <v>2.3159699999999998E-2</v>
      </c>
      <c r="H4348" s="20">
        <v>0.31</v>
      </c>
      <c r="I4348" s="20">
        <v>0</v>
      </c>
      <c r="J4348" s="20">
        <v>0.28634249999999994</v>
      </c>
      <c r="K4348" s="20">
        <v>0</v>
      </c>
      <c r="L4348" s="20">
        <v>1.4922000000000002E-3</v>
      </c>
      <c r="M4348" s="20">
        <v>0</v>
      </c>
      <c r="N4348" s="1">
        <v>4</v>
      </c>
      <c r="O4348" s="5">
        <v>62.5</v>
      </c>
      <c r="P4348" s="5">
        <v>37.5</v>
      </c>
      <c r="Q4348" s="1">
        <v>5</v>
      </c>
      <c r="R4348" s="1">
        <v>3</v>
      </c>
      <c r="S4348" s="6"/>
      <c r="T4348" s="6"/>
      <c r="W4348" s="1"/>
      <c r="X4348" s="1"/>
      <c r="Y4348" s="1"/>
      <c r="AC4348" s="1"/>
      <c r="AF4348" s="1"/>
      <c r="AG4348" s="1"/>
    </row>
    <row r="4349" spans="1:33" hidden="1" x14ac:dyDescent="0.25">
      <c r="A4349" s="1">
        <v>9</v>
      </c>
      <c r="B4349" s="1">
        <v>2016</v>
      </c>
      <c r="C4349" s="1">
        <v>35517029</v>
      </c>
      <c r="D4349" s="44" t="s">
        <v>625</v>
      </c>
      <c r="E4349" s="20">
        <v>2.9637893999999996</v>
      </c>
      <c r="F4349" s="20">
        <v>2.1085853000000001</v>
      </c>
      <c r="G4349" s="20">
        <v>0.85520409999999958</v>
      </c>
      <c r="H4349" s="20">
        <v>0.05</v>
      </c>
      <c r="I4349" s="20">
        <v>0.69643520000000003</v>
      </c>
      <c r="J4349" s="20">
        <v>2.1701098999999995</v>
      </c>
      <c r="K4349" s="20">
        <v>7.0969500000000005E-2</v>
      </c>
      <c r="L4349" s="20">
        <v>2.6274799999999987E-2</v>
      </c>
      <c r="M4349" s="20">
        <v>0.40603009831481474</v>
      </c>
      <c r="N4349" s="1">
        <v>10</v>
      </c>
      <c r="O4349" s="5">
        <v>16.670000000000002</v>
      </c>
      <c r="P4349" s="5">
        <v>83.33</v>
      </c>
      <c r="Q4349" s="1">
        <v>17</v>
      </c>
      <c r="R4349" s="1">
        <v>85</v>
      </c>
      <c r="S4349" s="6">
        <v>6478.7039999999997</v>
      </c>
      <c r="T4349" s="6">
        <v>6478.7039999999997</v>
      </c>
      <c r="W4349" s="1"/>
      <c r="X4349" s="1"/>
      <c r="Y4349" s="1"/>
      <c r="AC4349" s="1"/>
      <c r="AF4349" s="1"/>
      <c r="AG4349" s="1"/>
    </row>
    <row r="4350" spans="1:33" hidden="1" x14ac:dyDescent="0.25">
      <c r="A4350" s="1">
        <v>11</v>
      </c>
      <c r="B4350" s="1">
        <v>2016</v>
      </c>
      <c r="C4350" s="1">
        <v>355180111</v>
      </c>
      <c r="D4350" s="44" t="s">
        <v>626</v>
      </c>
      <c r="E4350" s="20">
        <v>0.13291130000000001</v>
      </c>
      <c r="F4350" s="20">
        <v>0.1290462</v>
      </c>
      <c r="G4350" s="20">
        <v>3.8650999999999998E-3</v>
      </c>
      <c r="H4350" s="20">
        <v>0.09</v>
      </c>
      <c r="I4350" s="20">
        <v>3.2365600000000001E-2</v>
      </c>
      <c r="J4350" s="20">
        <v>6.3719999999999998E-4</v>
      </c>
      <c r="K4350" s="20">
        <v>9.9504099999999998E-2</v>
      </c>
      <c r="L4350" s="20">
        <v>4.0440000000000002E-4</v>
      </c>
      <c r="M4350" s="20">
        <v>2.1638552083333332E-2</v>
      </c>
      <c r="N4350" s="1">
        <v>170</v>
      </c>
      <c r="O4350" s="5">
        <v>82.76</v>
      </c>
      <c r="P4350" s="5">
        <v>17.239999999999998</v>
      </c>
      <c r="Q4350" s="1">
        <v>48</v>
      </c>
      <c r="R4350" s="1">
        <v>10</v>
      </c>
      <c r="S4350" s="6">
        <v>273.51747710000001</v>
      </c>
      <c r="T4350" s="6">
        <v>270.2352674</v>
      </c>
      <c r="W4350" s="1"/>
      <c r="X4350" s="1"/>
      <c r="Y4350" s="1"/>
      <c r="AC4350" s="1"/>
      <c r="AF4350" s="1"/>
      <c r="AG4350" s="1"/>
    </row>
    <row r="4351" spans="1:33" hidden="1" x14ac:dyDescent="0.25">
      <c r="A4351" s="1">
        <v>15</v>
      </c>
      <c r="B4351" s="1">
        <v>2016</v>
      </c>
      <c r="C4351" s="1">
        <v>355190015</v>
      </c>
      <c r="D4351" s="44" t="s">
        <v>627</v>
      </c>
      <c r="E4351" s="20">
        <v>0.32945359999999996</v>
      </c>
      <c r="F4351" s="20">
        <v>0.23567649999999998</v>
      </c>
      <c r="G4351" s="20">
        <v>9.3777099999999988E-2</v>
      </c>
      <c r="H4351" s="20">
        <v>0</v>
      </c>
      <c r="I4351" s="20">
        <v>3.5028900000000009E-2</v>
      </c>
      <c r="J4351" s="20">
        <v>0.11539750000000001</v>
      </c>
      <c r="K4351" s="20">
        <v>0.17880150000000003</v>
      </c>
      <c r="L4351" s="20">
        <v>2.2570000000000001E-4</v>
      </c>
      <c r="M4351" s="20">
        <v>4.5879006995370376E-2</v>
      </c>
      <c r="N4351" s="1">
        <v>10</v>
      </c>
      <c r="O4351" s="5">
        <v>40.479999999999997</v>
      </c>
      <c r="P4351" s="5">
        <v>59.52</v>
      </c>
      <c r="Q4351" s="1">
        <v>17</v>
      </c>
      <c r="R4351" s="1">
        <v>25</v>
      </c>
      <c r="S4351" s="6">
        <v>869.47214399999996</v>
      </c>
      <c r="T4351" s="6">
        <v>869.47214399999996</v>
      </c>
      <c r="W4351" s="1"/>
      <c r="X4351" s="1"/>
      <c r="Y4351" s="1"/>
      <c r="AC4351" s="1"/>
      <c r="AF4351" s="1"/>
      <c r="AG4351" s="1"/>
    </row>
    <row r="4352" spans="1:33" hidden="1" x14ac:dyDescent="0.25">
      <c r="A4352" s="1">
        <v>2</v>
      </c>
      <c r="B4352" s="1">
        <v>2016</v>
      </c>
      <c r="C4352" s="1">
        <v>35520072</v>
      </c>
      <c r="D4352" s="44" t="s">
        <v>628</v>
      </c>
      <c r="E4352" s="20">
        <v>1.5816E-2</v>
      </c>
      <c r="F4352" s="20">
        <v>1.25521E-2</v>
      </c>
      <c r="G4352" s="20">
        <v>3.2639000000000001E-3</v>
      </c>
      <c r="H4352" s="20">
        <v>0</v>
      </c>
      <c r="I4352" s="20">
        <v>1.52639E-2</v>
      </c>
      <c r="J4352" s="20">
        <v>0</v>
      </c>
      <c r="K4352" s="20">
        <v>0</v>
      </c>
      <c r="L4352" s="20">
        <v>5.5210000000000003E-4</v>
      </c>
      <c r="M4352" s="20">
        <v>9.9108796875000005E-3</v>
      </c>
      <c r="N4352" s="1">
        <v>8</v>
      </c>
      <c r="O4352" s="5">
        <v>60</v>
      </c>
      <c r="P4352" s="5">
        <v>40</v>
      </c>
      <c r="Q4352" s="1">
        <v>3</v>
      </c>
      <c r="R4352" s="1">
        <v>2</v>
      </c>
      <c r="S4352" s="6">
        <v>155.74404480000001</v>
      </c>
      <c r="T4352" s="6">
        <v>155.74404480000001</v>
      </c>
      <c r="W4352" s="1"/>
      <c r="X4352" s="1"/>
      <c r="Y4352" s="1"/>
      <c r="AC4352" s="1"/>
      <c r="AF4352" s="1"/>
      <c r="AG4352" s="1"/>
    </row>
    <row r="4353" spans="1:33" hidden="1" x14ac:dyDescent="0.25">
      <c r="A4353" s="1">
        <v>5</v>
      </c>
      <c r="B4353" s="1">
        <v>2016</v>
      </c>
      <c r="C4353" s="1">
        <v>35521065</v>
      </c>
      <c r="D4353" s="44" t="s">
        <v>629</v>
      </c>
      <c r="E4353" s="20">
        <v>1.8928E-3</v>
      </c>
      <c r="F4353" s="20">
        <v>1.3146E-3</v>
      </c>
      <c r="G4353" s="20">
        <v>5.7819999999999996E-4</v>
      </c>
      <c r="H4353" s="20">
        <v>0</v>
      </c>
      <c r="I4353" s="20">
        <v>0</v>
      </c>
      <c r="J4353" s="20">
        <v>1.2685000000000001E-3</v>
      </c>
      <c r="K4353" s="20">
        <v>2.7779999999999998E-4</v>
      </c>
      <c r="L4353" s="20">
        <v>3.4650000000000002E-4</v>
      </c>
      <c r="M4353" s="20">
        <v>0</v>
      </c>
      <c r="N4353" s="1">
        <v>8</v>
      </c>
      <c r="O4353" s="5">
        <v>61.54</v>
      </c>
      <c r="P4353" s="5">
        <v>38.46</v>
      </c>
      <c r="Q4353" s="1">
        <v>8</v>
      </c>
      <c r="R4353" s="1">
        <v>5</v>
      </c>
      <c r="S4353" s="6"/>
      <c r="T4353" s="6"/>
      <c r="W4353" s="1"/>
      <c r="X4353" s="1"/>
      <c r="Y4353" s="1"/>
      <c r="AC4353" s="1"/>
      <c r="AF4353" s="1"/>
      <c r="AG4353" s="1"/>
    </row>
    <row r="4354" spans="1:33" hidden="1" x14ac:dyDescent="0.25">
      <c r="A4354" s="1">
        <v>9</v>
      </c>
      <c r="B4354" s="1">
        <v>2016</v>
      </c>
      <c r="C4354" s="1">
        <v>35521069</v>
      </c>
      <c r="D4354" s="44" t="s">
        <v>629</v>
      </c>
      <c r="E4354" s="20">
        <v>0.12683439999999996</v>
      </c>
      <c r="F4354" s="20">
        <v>0.11344219999999997</v>
      </c>
      <c r="G4354" s="20">
        <v>1.3392200000000005E-2</v>
      </c>
      <c r="H4354" s="20">
        <v>0.08</v>
      </c>
      <c r="I4354" s="20">
        <v>2.6458300000000001E-2</v>
      </c>
      <c r="J4354" s="20">
        <v>1.86225E-2</v>
      </c>
      <c r="K4354" s="20">
        <v>7.097450000000001E-2</v>
      </c>
      <c r="L4354" s="20">
        <v>1.0779099999999998E-2</v>
      </c>
      <c r="M4354" s="20">
        <v>6.9757979976851847E-2</v>
      </c>
      <c r="N4354" s="1">
        <v>80</v>
      </c>
      <c r="O4354" s="5">
        <v>61.31</v>
      </c>
      <c r="P4354" s="5">
        <v>38.69</v>
      </c>
      <c r="Q4354" s="1">
        <v>84</v>
      </c>
      <c r="R4354" s="1">
        <v>53</v>
      </c>
      <c r="S4354" s="6">
        <v>1112.8177659999999</v>
      </c>
      <c r="T4354" s="6">
        <v>1040.4846110000001</v>
      </c>
      <c r="W4354" s="1"/>
      <c r="X4354" s="1"/>
      <c r="Y4354" s="1"/>
      <c r="AC4354" s="1"/>
      <c r="AF4354" s="1"/>
      <c r="AG4354" s="1"/>
    </row>
    <row r="4355" spans="1:33" hidden="1" x14ac:dyDescent="0.25">
      <c r="A4355" s="1">
        <v>10</v>
      </c>
      <c r="B4355" s="1">
        <v>2016</v>
      </c>
      <c r="C4355" s="1">
        <v>355220510</v>
      </c>
      <c r="D4355" s="44" t="s">
        <v>630</v>
      </c>
      <c r="E4355" s="20">
        <v>0.87861619999999974</v>
      </c>
      <c r="F4355" s="20">
        <v>0.56646600000000003</v>
      </c>
      <c r="G4355" s="20">
        <v>0.31215019999999971</v>
      </c>
      <c r="H4355" s="20">
        <v>0</v>
      </c>
      <c r="I4355" s="20">
        <v>0.39469169999999998</v>
      </c>
      <c r="J4355" s="20">
        <v>0.32684009999999991</v>
      </c>
      <c r="K4355" s="20">
        <v>5.7333800000000004E-2</v>
      </c>
      <c r="L4355" s="20">
        <v>9.9750599999999953E-2</v>
      </c>
      <c r="M4355" s="20">
        <v>2.5373047376736109</v>
      </c>
      <c r="N4355" s="1">
        <v>116</v>
      </c>
      <c r="O4355" s="5">
        <v>10.54</v>
      </c>
      <c r="P4355" s="5">
        <v>89.46</v>
      </c>
      <c r="Q4355" s="1">
        <v>35</v>
      </c>
      <c r="R4355" s="1">
        <v>297</v>
      </c>
      <c r="S4355" s="6">
        <v>34177.905720000002</v>
      </c>
      <c r="T4355" s="6">
        <v>31341.13955</v>
      </c>
      <c r="W4355" s="1"/>
      <c r="X4355" s="1"/>
      <c r="Y4355" s="1"/>
      <c r="AC4355" s="1"/>
      <c r="AF4355" s="1"/>
      <c r="AG4355" s="1"/>
    </row>
    <row r="4356" spans="1:33" hidden="1" x14ac:dyDescent="0.25">
      <c r="A4356" s="1">
        <v>18</v>
      </c>
      <c r="B4356" s="1">
        <v>2016</v>
      </c>
      <c r="C4356" s="1">
        <v>355230418</v>
      </c>
      <c r="D4356" s="44" t="s">
        <v>631</v>
      </c>
      <c r="E4356" s="20">
        <v>6.9829999999999996E-3</v>
      </c>
      <c r="F4356" s="20">
        <v>6.9443999999999999E-3</v>
      </c>
      <c r="G4356" s="20">
        <v>3.8600000000000003E-5</v>
      </c>
      <c r="H4356" s="20">
        <v>0.06</v>
      </c>
      <c r="I4356" s="20">
        <v>0</v>
      </c>
      <c r="J4356" s="20">
        <v>0</v>
      </c>
      <c r="K4356" s="20">
        <v>6.9443999999999999E-3</v>
      </c>
      <c r="L4356" s="20">
        <v>3.8600000000000003E-5</v>
      </c>
      <c r="M4356" s="20">
        <v>0</v>
      </c>
      <c r="N4356" s="1">
        <v>4</v>
      </c>
      <c r="O4356" s="5">
        <v>80</v>
      </c>
      <c r="P4356" s="5">
        <v>20</v>
      </c>
      <c r="Q4356" s="1">
        <v>4</v>
      </c>
      <c r="R4356" s="1">
        <v>1</v>
      </c>
      <c r="S4356" s="6"/>
      <c r="T4356" s="6"/>
      <c r="W4356" s="1"/>
      <c r="X4356" s="1"/>
      <c r="Y4356" s="1"/>
      <c r="AC4356" s="1"/>
      <c r="AF4356" s="1"/>
      <c r="AG4356" s="1"/>
    </row>
    <row r="4357" spans="1:33" hidden="1" x14ac:dyDescent="0.25">
      <c r="A4357" s="1">
        <v>19</v>
      </c>
      <c r="B4357" s="1">
        <v>2016</v>
      </c>
      <c r="C4357" s="1">
        <v>355230419</v>
      </c>
      <c r="D4357" s="44" t="s">
        <v>631</v>
      </c>
      <c r="E4357" s="20">
        <v>0.90894980000000003</v>
      </c>
      <c r="F4357" s="20">
        <v>0.905277</v>
      </c>
      <c r="G4357" s="20">
        <v>3.6727999999999982E-3</v>
      </c>
      <c r="H4357" s="20">
        <v>0</v>
      </c>
      <c r="I4357" s="20">
        <v>3.4700000000000003E-5</v>
      </c>
      <c r="J4357" s="20">
        <v>0.32754629999999996</v>
      </c>
      <c r="K4357" s="20">
        <v>0.5792873999999999</v>
      </c>
      <c r="L4357" s="20">
        <v>2.0813999999999997E-3</v>
      </c>
      <c r="M4357" s="20">
        <v>1.914260286458333E-2</v>
      </c>
      <c r="N4357" s="1">
        <v>1</v>
      </c>
      <c r="O4357" s="5">
        <v>34.21</v>
      </c>
      <c r="P4357" s="5">
        <v>65.790000000000006</v>
      </c>
      <c r="Q4357" s="1">
        <v>13</v>
      </c>
      <c r="R4357" s="1">
        <v>25</v>
      </c>
      <c r="S4357" s="6">
        <v>354.23517870000001</v>
      </c>
      <c r="T4357" s="6">
        <v>354.23517870000001</v>
      </c>
      <c r="W4357" s="1"/>
      <c r="X4357" s="1"/>
      <c r="Y4357" s="1"/>
      <c r="AC4357" s="1"/>
      <c r="AF4357" s="1"/>
      <c r="AG4357" s="1"/>
    </row>
    <row r="4358" spans="1:33" hidden="1" x14ac:dyDescent="0.25">
      <c r="A4358" s="1">
        <v>5</v>
      </c>
      <c r="B4358" s="1">
        <v>2016</v>
      </c>
      <c r="C4358" s="1">
        <v>35524035</v>
      </c>
      <c r="D4358" s="44" t="s">
        <v>632</v>
      </c>
      <c r="E4358" s="20">
        <v>0.51781739999999976</v>
      </c>
      <c r="F4358" s="20">
        <v>0.28168829999999995</v>
      </c>
      <c r="G4358" s="20">
        <v>0.23612909999999976</v>
      </c>
      <c r="H4358" s="20">
        <v>0</v>
      </c>
      <c r="I4358" s="20">
        <v>0.2040139</v>
      </c>
      <c r="J4358" s="20">
        <v>0.24279849999999997</v>
      </c>
      <c r="K4358" s="20">
        <v>2.7832800000000001E-2</v>
      </c>
      <c r="L4358" s="20">
        <v>4.3172200000000022E-2</v>
      </c>
      <c r="M4358" s="20">
        <v>0.90202234851620366</v>
      </c>
      <c r="N4358" s="1">
        <v>19</v>
      </c>
      <c r="O4358" s="5">
        <v>10.09</v>
      </c>
      <c r="P4358" s="5">
        <v>89.91</v>
      </c>
      <c r="Q4358" s="1">
        <v>23</v>
      </c>
      <c r="R4358" s="1">
        <v>205</v>
      </c>
      <c r="S4358" s="6">
        <v>13376.046780000001</v>
      </c>
      <c r="T4358" s="6">
        <v>3745.2930980000001</v>
      </c>
      <c r="W4358" s="1"/>
      <c r="X4358" s="1"/>
      <c r="Y4358" s="1"/>
      <c r="AC4358" s="1"/>
      <c r="AF4358" s="1"/>
      <c r="AG4358" s="1"/>
    </row>
    <row r="4359" spans="1:33" hidden="1" x14ac:dyDescent="0.25">
      <c r="A4359" s="1">
        <v>18</v>
      </c>
      <c r="B4359" s="1">
        <v>2016</v>
      </c>
      <c r="C4359" s="1">
        <v>355255118</v>
      </c>
      <c r="D4359" s="44" t="s">
        <v>633</v>
      </c>
      <c r="E4359" s="20">
        <v>0.11090289999999997</v>
      </c>
      <c r="F4359" s="20">
        <v>1.861E-4</v>
      </c>
      <c r="G4359" s="20">
        <v>0.11071679999999998</v>
      </c>
      <c r="H4359" s="20">
        <v>0.08</v>
      </c>
      <c r="I4359" s="20">
        <v>0</v>
      </c>
      <c r="J4359" s="20">
        <v>0.11071679999999998</v>
      </c>
      <c r="K4359" s="20">
        <v>1.861E-4</v>
      </c>
      <c r="L4359" s="20">
        <v>0</v>
      </c>
      <c r="M4359" s="20">
        <v>6.4976953125000002E-3</v>
      </c>
      <c r="N4359" s="1">
        <v>1</v>
      </c>
      <c r="O4359" s="5">
        <v>18.18</v>
      </c>
      <c r="P4359" s="5">
        <v>81.819999999999993</v>
      </c>
      <c r="Q4359" s="1">
        <v>2</v>
      </c>
      <c r="R4359" s="1">
        <v>9</v>
      </c>
      <c r="S4359" s="6">
        <v>129.78899999999999</v>
      </c>
      <c r="T4359" s="6">
        <v>129.78899999999999</v>
      </c>
      <c r="W4359" s="1"/>
      <c r="X4359" s="1"/>
      <c r="Y4359" s="1"/>
      <c r="AC4359" s="1"/>
      <c r="AF4359" s="1"/>
      <c r="AG4359" s="1"/>
    </row>
    <row r="4360" spans="1:33" hidden="1" x14ac:dyDescent="0.25">
      <c r="A4360" s="1">
        <v>6</v>
      </c>
      <c r="B4360" s="1">
        <v>2016</v>
      </c>
      <c r="C4360" s="1">
        <v>35525026</v>
      </c>
      <c r="D4360" s="44" t="s">
        <v>634</v>
      </c>
      <c r="E4360" s="20">
        <v>17.061575900000001</v>
      </c>
      <c r="F4360" s="20">
        <v>16.991001600000001</v>
      </c>
      <c r="G4360" s="20">
        <v>7.0574299999999993E-2</v>
      </c>
      <c r="H4360" s="20">
        <v>0</v>
      </c>
      <c r="I4360" s="20">
        <v>15.001041600000001</v>
      </c>
      <c r="J4360" s="20">
        <v>2.0053273000000003</v>
      </c>
      <c r="K4360" s="20">
        <v>4.3140199999999997E-2</v>
      </c>
      <c r="L4360" s="20">
        <v>1.2066799999999999E-2</v>
      </c>
      <c r="M4360" s="20">
        <v>0.9741600231481482</v>
      </c>
      <c r="N4360" s="1">
        <v>31</v>
      </c>
      <c r="O4360" s="5">
        <v>41.98</v>
      </c>
      <c r="P4360" s="5">
        <v>58.02</v>
      </c>
      <c r="Q4360" s="1">
        <v>55</v>
      </c>
      <c r="R4360" s="1">
        <v>76</v>
      </c>
      <c r="S4360" s="6">
        <v>13311.10808</v>
      </c>
      <c r="T4360" s="6">
        <v>9317.7756539999991</v>
      </c>
      <c r="W4360" s="1"/>
      <c r="X4360" s="1"/>
      <c r="Y4360" s="1"/>
      <c r="AC4360" s="1"/>
      <c r="AF4360" s="1"/>
      <c r="AG4360" s="1"/>
    </row>
    <row r="4361" spans="1:33" hidden="1" x14ac:dyDescent="0.25">
      <c r="A4361" s="1">
        <v>15</v>
      </c>
      <c r="B4361" s="1">
        <v>2016</v>
      </c>
      <c r="C4361" s="1">
        <v>355260115</v>
      </c>
      <c r="D4361" s="44" t="s">
        <v>635</v>
      </c>
      <c r="E4361" s="20">
        <v>0.40610109999999994</v>
      </c>
      <c r="F4361" s="20">
        <v>0.29746149999999993</v>
      </c>
      <c r="G4361" s="20">
        <v>0.1086396</v>
      </c>
      <c r="H4361" s="20">
        <v>0</v>
      </c>
      <c r="I4361" s="20">
        <v>4.7614500000000004E-2</v>
      </c>
      <c r="J4361" s="20">
        <v>0</v>
      </c>
      <c r="K4361" s="20">
        <v>0.34777550000000002</v>
      </c>
      <c r="L4361" s="20">
        <v>1.0711100000000001E-2</v>
      </c>
      <c r="M4361" s="20">
        <v>3.5657199074074074E-2</v>
      </c>
      <c r="N4361" s="1">
        <v>10</v>
      </c>
      <c r="O4361" s="5">
        <v>34.619999999999997</v>
      </c>
      <c r="P4361" s="5">
        <v>65.38</v>
      </c>
      <c r="Q4361" s="1">
        <v>18</v>
      </c>
      <c r="R4361" s="1">
        <v>34</v>
      </c>
      <c r="S4361" s="6">
        <v>608.74199999999996</v>
      </c>
      <c r="T4361" s="6">
        <v>608.74199999999996</v>
      </c>
      <c r="W4361" s="1"/>
      <c r="X4361" s="1"/>
      <c r="Y4361" s="1"/>
      <c r="AC4361" s="1"/>
      <c r="AF4361" s="1"/>
      <c r="AG4361" s="1"/>
    </row>
    <row r="4362" spans="1:33" hidden="1" x14ac:dyDescent="0.25">
      <c r="A4362" s="1">
        <v>13</v>
      </c>
      <c r="B4362" s="1">
        <v>2016</v>
      </c>
      <c r="C4362" s="1">
        <v>355270013</v>
      </c>
      <c r="D4362" s="44" t="s">
        <v>636</v>
      </c>
      <c r="E4362" s="20">
        <v>4.2402700000000002E-2</v>
      </c>
      <c r="F4362" s="20">
        <v>1.04993E-2</v>
      </c>
      <c r="G4362" s="20">
        <v>3.1903400000000005E-2</v>
      </c>
      <c r="H4362" s="20">
        <v>0</v>
      </c>
      <c r="I4362" s="20">
        <v>1.9965299999999998E-2</v>
      </c>
      <c r="J4362" s="20">
        <v>6.1990000000000005E-4</v>
      </c>
      <c r="K4362" s="20">
        <v>2.1070999999999999E-2</v>
      </c>
      <c r="L4362" s="20">
        <v>7.4649999999999998E-4</v>
      </c>
      <c r="M4362" s="20">
        <v>3.786239395833333E-2</v>
      </c>
      <c r="N4362" s="1">
        <v>4</v>
      </c>
      <c r="O4362" s="5">
        <v>16.670000000000002</v>
      </c>
      <c r="P4362" s="5">
        <v>83.33</v>
      </c>
      <c r="Q4362" s="1">
        <v>4</v>
      </c>
      <c r="R4362" s="1">
        <v>20</v>
      </c>
      <c r="S4362" s="6">
        <v>740.93399999999997</v>
      </c>
      <c r="T4362" s="6">
        <v>740.93399999999997</v>
      </c>
      <c r="W4362" s="1"/>
      <c r="X4362" s="1"/>
      <c r="Y4362" s="1"/>
      <c r="AC4362" s="1"/>
      <c r="AF4362" s="1"/>
      <c r="AG4362" s="1"/>
    </row>
    <row r="4363" spans="1:33" hidden="1" x14ac:dyDescent="0.25">
      <c r="A4363" s="1">
        <v>16</v>
      </c>
      <c r="B4363" s="1">
        <v>2016</v>
      </c>
      <c r="C4363" s="1">
        <v>355270016</v>
      </c>
      <c r="D4363" s="44" t="s">
        <v>636</v>
      </c>
      <c r="E4363" s="20">
        <v>0.1181865</v>
      </c>
      <c r="F4363" s="20">
        <v>3.7144900000000002E-2</v>
      </c>
      <c r="G4363" s="20">
        <v>8.1041599999999991E-2</v>
      </c>
      <c r="H4363" s="20">
        <v>0</v>
      </c>
      <c r="I4363" s="20">
        <v>0</v>
      </c>
      <c r="J4363" s="20">
        <v>2.3099999999999999E-5</v>
      </c>
      <c r="K4363" s="20">
        <v>0.11816339999999999</v>
      </c>
      <c r="L4363" s="20">
        <v>0</v>
      </c>
      <c r="M4363" s="20">
        <v>0</v>
      </c>
      <c r="N4363" s="1">
        <v>5</v>
      </c>
      <c r="O4363" s="5">
        <v>80</v>
      </c>
      <c r="P4363" s="5">
        <v>20</v>
      </c>
      <c r="Q4363" s="1">
        <v>8</v>
      </c>
      <c r="R4363" s="1">
        <v>2</v>
      </c>
      <c r="S4363" s="6"/>
      <c r="T4363" s="6"/>
      <c r="W4363" s="1"/>
      <c r="X4363" s="1"/>
      <c r="Y4363" s="1"/>
      <c r="AC4363" s="1"/>
      <c r="AF4363" s="1"/>
      <c r="AG4363" s="1"/>
    </row>
    <row r="4364" spans="1:33" hidden="1" x14ac:dyDescent="0.25">
      <c r="A4364" s="1">
        <v>6</v>
      </c>
      <c r="B4364" s="1">
        <v>2016</v>
      </c>
      <c r="C4364" s="1">
        <v>35528096</v>
      </c>
      <c r="D4364" s="44" t="s">
        <v>637</v>
      </c>
      <c r="E4364" s="20">
        <v>0.10493250000000001</v>
      </c>
      <c r="F4364" s="20">
        <v>2.6939999999999999E-4</v>
      </c>
      <c r="G4364" s="20">
        <v>0.10466310000000001</v>
      </c>
      <c r="H4364" s="20">
        <v>0</v>
      </c>
      <c r="I4364" s="20">
        <v>0</v>
      </c>
      <c r="J4364" s="20">
        <v>2.6765900000000009E-2</v>
      </c>
      <c r="K4364" s="20">
        <v>0</v>
      </c>
      <c r="L4364" s="20">
        <v>7.8166600000000017E-2</v>
      </c>
      <c r="M4364" s="20">
        <v>0.93478964120370367</v>
      </c>
      <c r="N4364" s="1">
        <v>1</v>
      </c>
      <c r="O4364" s="5">
        <v>1.69</v>
      </c>
      <c r="P4364" s="5">
        <v>98.31</v>
      </c>
      <c r="Q4364" s="1">
        <v>1</v>
      </c>
      <c r="R4364" s="1">
        <v>58</v>
      </c>
      <c r="S4364" s="6">
        <v>12450.10662</v>
      </c>
      <c r="T4364" s="6">
        <v>5104.5437140000004</v>
      </c>
      <c r="W4364" s="1"/>
      <c r="X4364" s="1"/>
      <c r="Y4364" s="1"/>
      <c r="AC4364" s="1"/>
      <c r="AF4364" s="1"/>
      <c r="AG4364" s="1"/>
    </row>
    <row r="4365" spans="1:33" hidden="1" x14ac:dyDescent="0.25">
      <c r="A4365" s="1">
        <v>22</v>
      </c>
      <c r="B4365" s="1">
        <v>2016</v>
      </c>
      <c r="C4365" s="1">
        <v>355290822</v>
      </c>
      <c r="D4365" s="44" t="s">
        <v>638</v>
      </c>
      <c r="E4365" s="20">
        <v>0.11654359999999998</v>
      </c>
      <c r="F4365" s="20">
        <v>0.10146309999999999</v>
      </c>
      <c r="G4365" s="20">
        <v>1.50805E-2</v>
      </c>
      <c r="H4365" s="20">
        <v>0</v>
      </c>
      <c r="I4365" s="20">
        <v>1.3555600000000001E-2</v>
      </c>
      <c r="J4365" s="20">
        <v>8.5999999999999998E-4</v>
      </c>
      <c r="K4365" s="20">
        <v>0.10151519999999999</v>
      </c>
      <c r="L4365" s="20">
        <v>6.1279999999999993E-4</v>
      </c>
      <c r="M4365" s="20">
        <v>1.3454124999999999E-2</v>
      </c>
      <c r="N4365" s="1">
        <v>1</v>
      </c>
      <c r="O4365" s="5">
        <v>40.909999999999997</v>
      </c>
      <c r="P4365" s="5">
        <v>59.09</v>
      </c>
      <c r="Q4365" s="1">
        <v>9</v>
      </c>
      <c r="R4365" s="1">
        <v>13</v>
      </c>
      <c r="S4365" s="6">
        <v>268.96755889999997</v>
      </c>
      <c r="T4365" s="6">
        <v>268.96755889999997</v>
      </c>
      <c r="W4365" s="1"/>
      <c r="X4365" s="1"/>
      <c r="Y4365" s="1"/>
      <c r="AC4365" s="1"/>
      <c r="AF4365" s="1"/>
      <c r="AG4365" s="1"/>
    </row>
    <row r="4366" spans="1:33" hidden="1" x14ac:dyDescent="0.25">
      <c r="A4366" s="1">
        <v>14</v>
      </c>
      <c r="B4366" s="1">
        <v>2016</v>
      </c>
      <c r="C4366" s="1">
        <v>355300514</v>
      </c>
      <c r="D4366" s="44" t="s">
        <v>639</v>
      </c>
      <c r="E4366" s="20">
        <v>3.5906099999999996E-2</v>
      </c>
      <c r="F4366" s="20">
        <v>2.8472600000000001E-2</v>
      </c>
      <c r="G4366" s="20">
        <v>7.4334999999999991E-3</v>
      </c>
      <c r="H4366" s="20">
        <v>0.03</v>
      </c>
      <c r="I4366" s="20">
        <v>2.7908399999999996E-2</v>
      </c>
      <c r="J4366" s="20">
        <v>6.3659999999999997E-4</v>
      </c>
      <c r="K4366" s="20">
        <v>7.2452999999999997E-3</v>
      </c>
      <c r="L4366" s="20">
        <v>1.158E-4</v>
      </c>
      <c r="M4366" s="20">
        <v>3.2619322297453707E-2</v>
      </c>
      <c r="N4366" s="1">
        <v>2</v>
      </c>
      <c r="O4366" s="5">
        <v>53.33</v>
      </c>
      <c r="P4366" s="5">
        <v>46.67</v>
      </c>
      <c r="Q4366" s="1">
        <v>8</v>
      </c>
      <c r="R4366" s="1">
        <v>7</v>
      </c>
      <c r="S4366" s="6">
        <v>497.12400000000002</v>
      </c>
      <c r="T4366" s="6">
        <v>497.12400000000002</v>
      </c>
      <c r="W4366" s="1"/>
      <c r="X4366" s="1"/>
      <c r="Y4366" s="1"/>
      <c r="AC4366" s="1"/>
      <c r="AF4366" s="1"/>
      <c r="AG4366" s="1"/>
    </row>
    <row r="4367" spans="1:33" hidden="1" x14ac:dyDescent="0.25">
      <c r="A4367" s="1">
        <v>15</v>
      </c>
      <c r="B4367" s="1">
        <v>2016</v>
      </c>
      <c r="C4367" s="1">
        <v>355310415</v>
      </c>
      <c r="D4367" s="44" t="s">
        <v>640</v>
      </c>
      <c r="E4367" s="20">
        <v>0.10249299999999999</v>
      </c>
      <c r="F4367" s="20">
        <v>2.8903399999999992E-2</v>
      </c>
      <c r="G4367" s="20">
        <v>7.3589599999999991E-2</v>
      </c>
      <c r="H4367" s="20">
        <v>0</v>
      </c>
      <c r="I4367" s="20">
        <v>2.8920399999999999E-2</v>
      </c>
      <c r="J4367" s="20">
        <v>1.1523000000000002E-3</v>
      </c>
      <c r="K4367" s="20">
        <v>7.1737400000000007E-2</v>
      </c>
      <c r="L4367" s="20">
        <v>6.8289999999999996E-4</v>
      </c>
      <c r="M4367" s="20">
        <v>1.5515812499999997E-2</v>
      </c>
      <c r="N4367" s="1">
        <v>3</v>
      </c>
      <c r="O4367" s="5">
        <v>29.55</v>
      </c>
      <c r="P4367" s="5">
        <v>70.45</v>
      </c>
      <c r="Q4367" s="1">
        <v>13</v>
      </c>
      <c r="R4367" s="1">
        <v>31</v>
      </c>
      <c r="S4367" s="6">
        <v>304.72199999999998</v>
      </c>
      <c r="T4367" s="6">
        <v>304.72199999999998</v>
      </c>
      <c r="W4367" s="1"/>
      <c r="X4367" s="1"/>
      <c r="Y4367" s="1"/>
      <c r="AC4367" s="1"/>
      <c r="AF4367" s="1"/>
      <c r="AG4367" s="1"/>
    </row>
    <row r="4368" spans="1:33" hidden="1" x14ac:dyDescent="0.25">
      <c r="A4368" s="1">
        <v>9</v>
      </c>
      <c r="B4368" s="1">
        <v>2016</v>
      </c>
      <c r="C4368" s="1">
        <v>35532039</v>
      </c>
      <c r="D4368" s="44" t="s">
        <v>641</v>
      </c>
      <c r="E4368" s="20">
        <v>7.1855E-3</v>
      </c>
      <c r="F4368" s="20">
        <v>7.0891000000000001E-3</v>
      </c>
      <c r="G4368" s="20">
        <v>9.6400000000000012E-5</v>
      </c>
      <c r="H4368" s="20">
        <v>0</v>
      </c>
      <c r="I4368" s="20">
        <v>0</v>
      </c>
      <c r="J4368" s="20">
        <v>9.6400000000000012E-5</v>
      </c>
      <c r="K4368" s="20">
        <v>7.0891000000000001E-3</v>
      </c>
      <c r="L4368" s="20">
        <v>0</v>
      </c>
      <c r="M4368" s="20">
        <v>0</v>
      </c>
      <c r="N4368" s="1">
        <v>2</v>
      </c>
      <c r="O4368" s="5">
        <v>33.33</v>
      </c>
      <c r="P4368" s="5">
        <v>66.67</v>
      </c>
      <c r="Q4368" s="1">
        <v>1</v>
      </c>
      <c r="R4368" s="1">
        <v>2</v>
      </c>
      <c r="S4368" s="6"/>
      <c r="T4368" s="6"/>
      <c r="W4368" s="1"/>
      <c r="X4368" s="1"/>
      <c r="Y4368" s="1"/>
      <c r="AC4368" s="1"/>
      <c r="AF4368" s="1"/>
      <c r="AG4368" s="1"/>
    </row>
    <row r="4369" spans="1:33" hidden="1" x14ac:dyDescent="0.25">
      <c r="A4369" s="1">
        <v>15</v>
      </c>
      <c r="B4369" s="1">
        <v>2016</v>
      </c>
      <c r="C4369" s="1">
        <v>355320315</v>
      </c>
      <c r="D4369" s="44" t="s">
        <v>641</v>
      </c>
      <c r="E4369" s="20">
        <v>5.7253500000000006E-2</v>
      </c>
      <c r="F4369" s="20">
        <v>2.7983800000000003E-2</v>
      </c>
      <c r="G4369" s="20">
        <v>2.9269700000000003E-2</v>
      </c>
      <c r="H4369" s="20">
        <v>0</v>
      </c>
      <c r="I4369" s="20">
        <v>2.3315300000000004E-2</v>
      </c>
      <c r="J4369" s="20">
        <v>0</v>
      </c>
      <c r="K4369" s="20">
        <v>3.3891900000000003E-2</v>
      </c>
      <c r="L4369" s="20">
        <v>4.6300000000000001E-5</v>
      </c>
      <c r="M4369" s="20">
        <v>1.6484374999999999E-2</v>
      </c>
      <c r="N4369" s="1">
        <v>0</v>
      </c>
      <c r="O4369" s="5">
        <v>27.78</v>
      </c>
      <c r="P4369" s="5">
        <v>72.22</v>
      </c>
      <c r="Q4369" s="1">
        <v>5</v>
      </c>
      <c r="R4369" s="1">
        <v>13</v>
      </c>
      <c r="S4369" s="6">
        <v>275.94</v>
      </c>
      <c r="T4369" s="6">
        <v>275.94</v>
      </c>
      <c r="W4369" s="1"/>
      <c r="X4369" s="1"/>
      <c r="Y4369" s="1"/>
      <c r="AC4369" s="1"/>
      <c r="AF4369" s="1"/>
      <c r="AG4369" s="1"/>
    </row>
    <row r="4370" spans="1:33" hidden="1" x14ac:dyDescent="0.25">
      <c r="A4370" s="1">
        <v>4</v>
      </c>
      <c r="B4370" s="1">
        <v>2016</v>
      </c>
      <c r="C4370" s="1">
        <v>35533024</v>
      </c>
      <c r="D4370" s="44" t="s">
        <v>642</v>
      </c>
      <c r="E4370" s="20">
        <v>0.7549885999999999</v>
      </c>
      <c r="F4370" s="20">
        <v>0.74924119999999994</v>
      </c>
      <c r="G4370" s="20">
        <v>5.7473999999999997E-3</v>
      </c>
      <c r="H4370" s="20">
        <v>0.28999999999999998</v>
      </c>
      <c r="I4370" s="20">
        <v>0.28598150000000006</v>
      </c>
      <c r="J4370" s="20">
        <v>3.3192999999999999E-3</v>
      </c>
      <c r="K4370" s="20">
        <v>0.46378389999999997</v>
      </c>
      <c r="L4370" s="20">
        <v>1.9039E-3</v>
      </c>
      <c r="M4370" s="20">
        <v>6.885486111111111E-2</v>
      </c>
      <c r="N4370" s="1">
        <v>34</v>
      </c>
      <c r="O4370" s="5">
        <v>65.17</v>
      </c>
      <c r="P4370" s="5">
        <v>34.83</v>
      </c>
      <c r="Q4370" s="1">
        <v>58</v>
      </c>
      <c r="R4370" s="1">
        <v>31</v>
      </c>
      <c r="S4370" s="6">
        <v>1115.154</v>
      </c>
      <c r="T4370" s="6">
        <v>1115.154</v>
      </c>
      <c r="W4370" s="1"/>
      <c r="X4370" s="1"/>
      <c r="Y4370" s="1"/>
      <c r="AC4370" s="1"/>
      <c r="AF4370" s="1"/>
      <c r="AG4370" s="1"/>
    </row>
    <row r="4371" spans="1:33" hidden="1" x14ac:dyDescent="0.25">
      <c r="A4371" s="1">
        <v>9</v>
      </c>
      <c r="B4371" s="1">
        <v>2016</v>
      </c>
      <c r="C4371" s="1">
        <v>35533029</v>
      </c>
      <c r="D4371" s="44" t="s">
        <v>642</v>
      </c>
      <c r="E4371" s="20">
        <v>6.9400000000000006E-5</v>
      </c>
      <c r="F4371" s="20">
        <v>0</v>
      </c>
      <c r="G4371" s="20">
        <v>6.9400000000000006E-5</v>
      </c>
      <c r="H4371" s="20">
        <v>0</v>
      </c>
      <c r="I4371" s="20">
        <v>0</v>
      </c>
      <c r="J4371" s="20">
        <v>0</v>
      </c>
      <c r="K4371" s="20">
        <v>0</v>
      </c>
      <c r="L4371" s="20">
        <v>6.9400000000000006E-5</v>
      </c>
      <c r="M4371" s="20">
        <v>0</v>
      </c>
      <c r="N4371" s="1">
        <v>0</v>
      </c>
      <c r="O4371" s="5">
        <v>0</v>
      </c>
      <c r="P4371" s="5">
        <v>100</v>
      </c>
      <c r="Q4371" s="1">
        <v>0</v>
      </c>
      <c r="R4371" s="1">
        <v>1</v>
      </c>
      <c r="S4371" s="6"/>
      <c r="T4371" s="6"/>
      <c r="W4371" s="1"/>
      <c r="X4371" s="1"/>
      <c r="Y4371" s="1"/>
      <c r="AC4371" s="1"/>
      <c r="AF4371" s="1"/>
      <c r="AG4371" s="1"/>
    </row>
    <row r="4372" spans="1:33" hidden="1" x14ac:dyDescent="0.25">
      <c r="A4372" s="1">
        <v>15</v>
      </c>
      <c r="B4372" s="1">
        <v>2016</v>
      </c>
      <c r="C4372" s="1">
        <v>355340115</v>
      </c>
      <c r="D4372" s="44" t="s">
        <v>643</v>
      </c>
      <c r="E4372" s="20">
        <v>0.24594280000000002</v>
      </c>
      <c r="F4372" s="20">
        <v>0.1324516</v>
      </c>
      <c r="G4372" s="20">
        <v>0.1134912</v>
      </c>
      <c r="H4372" s="20">
        <v>0</v>
      </c>
      <c r="I4372" s="20">
        <v>3.3461000000000003E-3</v>
      </c>
      <c r="J4372" s="20">
        <v>6.2458300000000001E-2</v>
      </c>
      <c r="K4372" s="20">
        <v>0.1493149</v>
      </c>
      <c r="L4372" s="20">
        <v>3.0823499999999997E-2</v>
      </c>
      <c r="M4372" s="20">
        <v>7.4931713541666667E-2</v>
      </c>
      <c r="N4372" s="1">
        <v>11</v>
      </c>
      <c r="O4372" s="5">
        <v>29.33</v>
      </c>
      <c r="P4372" s="5">
        <v>70.67</v>
      </c>
      <c r="Q4372" s="1">
        <v>22</v>
      </c>
      <c r="R4372" s="1">
        <v>53</v>
      </c>
      <c r="S4372" s="6">
        <v>1211.4446399999999</v>
      </c>
      <c r="T4372" s="6">
        <v>1211.4446399999999</v>
      </c>
      <c r="W4372" s="1"/>
      <c r="X4372" s="1"/>
      <c r="Y4372" s="1"/>
      <c r="AC4372" s="1"/>
      <c r="AF4372" s="1"/>
      <c r="AG4372" s="1"/>
    </row>
    <row r="4373" spans="1:33" hidden="1" x14ac:dyDescent="0.25">
      <c r="A4373" s="1">
        <v>18</v>
      </c>
      <c r="B4373" s="1">
        <v>2016</v>
      </c>
      <c r="C4373" s="1">
        <v>355340118</v>
      </c>
      <c r="D4373" s="44" t="s">
        <v>643</v>
      </c>
      <c r="E4373" s="20">
        <v>3.0382E-3</v>
      </c>
      <c r="F4373" s="20">
        <v>3.0382E-3</v>
      </c>
      <c r="G4373" s="20">
        <v>0</v>
      </c>
      <c r="H4373" s="20">
        <v>0</v>
      </c>
      <c r="I4373" s="20">
        <v>0</v>
      </c>
      <c r="J4373" s="20">
        <v>0</v>
      </c>
      <c r="K4373" s="20">
        <v>3.0382E-3</v>
      </c>
      <c r="L4373" s="20">
        <v>0</v>
      </c>
      <c r="M4373" s="20">
        <v>0</v>
      </c>
      <c r="N4373" s="1">
        <v>1</v>
      </c>
      <c r="O4373" s="5">
        <v>100</v>
      </c>
      <c r="P4373" s="5">
        <v>0</v>
      </c>
      <c r="Q4373" s="1">
        <v>1</v>
      </c>
      <c r="R4373" s="1">
        <v>0</v>
      </c>
      <c r="S4373" s="6"/>
      <c r="T4373" s="6"/>
      <c r="W4373" s="1"/>
      <c r="X4373" s="1"/>
      <c r="Y4373" s="1"/>
      <c r="AC4373" s="1"/>
      <c r="AF4373" s="1"/>
      <c r="AG4373" s="1"/>
    </row>
    <row r="4374" spans="1:33" hidden="1" x14ac:dyDescent="0.25">
      <c r="A4374" s="1">
        <v>11</v>
      </c>
      <c r="B4374" s="1">
        <v>2016</v>
      </c>
      <c r="C4374" s="1">
        <v>355350011</v>
      </c>
      <c r="D4374" s="44" t="s">
        <v>644</v>
      </c>
      <c r="E4374" s="20">
        <v>1.198E-4</v>
      </c>
      <c r="F4374" s="20">
        <v>1.1600000000000001E-5</v>
      </c>
      <c r="G4374" s="20">
        <v>1.082E-4</v>
      </c>
      <c r="H4374" s="20">
        <v>0</v>
      </c>
      <c r="I4374" s="20">
        <v>5.7899999999999998E-5</v>
      </c>
      <c r="J4374" s="20">
        <v>3.4700000000000003E-5</v>
      </c>
      <c r="K4374" s="20">
        <v>0</v>
      </c>
      <c r="L4374" s="20">
        <v>2.72E-5</v>
      </c>
      <c r="M4374" s="20">
        <v>1.3196455729166669E-2</v>
      </c>
      <c r="N4374" s="1">
        <v>11</v>
      </c>
      <c r="O4374" s="5">
        <v>16.670000000000002</v>
      </c>
      <c r="P4374" s="5">
        <v>83.33</v>
      </c>
      <c r="Q4374" s="1">
        <v>1</v>
      </c>
      <c r="R4374" s="1">
        <v>5</v>
      </c>
      <c r="S4374" s="6">
        <v>232.9714745</v>
      </c>
      <c r="T4374" s="6">
        <v>232.9714745</v>
      </c>
      <c r="W4374" s="1"/>
      <c r="X4374" s="1"/>
      <c r="Y4374" s="1"/>
      <c r="AC4374" s="1"/>
      <c r="AF4374" s="1"/>
      <c r="AG4374" s="1"/>
    </row>
    <row r="4375" spans="1:33" hidden="1" x14ac:dyDescent="0.25">
      <c r="A4375" s="1">
        <v>14</v>
      </c>
      <c r="B4375" s="1">
        <v>2016</v>
      </c>
      <c r="C4375" s="1">
        <v>355350014</v>
      </c>
      <c r="D4375" s="44" t="s">
        <v>644</v>
      </c>
      <c r="E4375" s="20">
        <v>1.9830500000000001E-2</v>
      </c>
      <c r="F4375" s="20">
        <v>1.9830500000000001E-2</v>
      </c>
      <c r="G4375" s="20">
        <v>0</v>
      </c>
      <c r="H4375" s="20">
        <v>0</v>
      </c>
      <c r="I4375" s="20">
        <v>1.9622199999999999E-2</v>
      </c>
      <c r="J4375" s="20">
        <v>0</v>
      </c>
      <c r="K4375" s="20">
        <v>0</v>
      </c>
      <c r="L4375" s="20">
        <v>2.0829999999999999E-4</v>
      </c>
      <c r="M4375" s="20">
        <v>0</v>
      </c>
      <c r="N4375" s="1">
        <v>12</v>
      </c>
      <c r="O4375" s="5">
        <v>100</v>
      </c>
      <c r="P4375" s="5">
        <v>0</v>
      </c>
      <c r="Q4375" s="1">
        <v>2</v>
      </c>
      <c r="R4375" s="1">
        <v>0</v>
      </c>
      <c r="S4375" s="6"/>
      <c r="T4375" s="6"/>
      <c r="W4375" s="1"/>
      <c r="X4375" s="1"/>
      <c r="Y4375" s="1"/>
      <c r="AC4375" s="1"/>
      <c r="AF4375" s="1"/>
      <c r="AG4375" s="1"/>
    </row>
    <row r="4376" spans="1:33" hidden="1" x14ac:dyDescent="0.25">
      <c r="A4376" s="1">
        <v>4</v>
      </c>
      <c r="B4376" s="1">
        <v>2016</v>
      </c>
      <c r="C4376" s="1">
        <v>35536094</v>
      </c>
      <c r="D4376" s="44" t="s">
        <v>645</v>
      </c>
      <c r="E4376" s="20">
        <v>6.2882700000000014E-2</v>
      </c>
      <c r="F4376" s="20">
        <v>5.684270000000001E-2</v>
      </c>
      <c r="G4376" s="20">
        <v>6.0399999999999994E-3</v>
      </c>
      <c r="H4376" s="20">
        <v>0.2</v>
      </c>
      <c r="I4376" s="20">
        <v>2.3148100000000001E-2</v>
      </c>
      <c r="J4376" s="20">
        <v>0</v>
      </c>
      <c r="K4376" s="20">
        <v>3.2419400000000001E-2</v>
      </c>
      <c r="L4376" s="20">
        <v>7.3151999999999991E-3</v>
      </c>
      <c r="M4376" s="20">
        <v>3.1741137597222219E-2</v>
      </c>
      <c r="N4376" s="1">
        <v>8</v>
      </c>
      <c r="O4376" s="5">
        <v>72.73</v>
      </c>
      <c r="P4376" s="5">
        <v>27.27</v>
      </c>
      <c r="Q4376" s="1">
        <v>16</v>
      </c>
      <c r="R4376" s="1">
        <v>6</v>
      </c>
      <c r="S4376" s="6">
        <v>582.01199999999994</v>
      </c>
      <c r="T4376" s="6">
        <v>494.71019999999999</v>
      </c>
      <c r="W4376" s="1"/>
      <c r="X4376" s="1"/>
      <c r="Y4376" s="1"/>
      <c r="AC4376" s="1"/>
      <c r="AF4376" s="1"/>
      <c r="AG4376" s="1"/>
    </row>
    <row r="4377" spans="1:33" hidden="1" x14ac:dyDescent="0.25">
      <c r="A4377" s="1">
        <v>9</v>
      </c>
      <c r="B4377" s="1">
        <v>2016</v>
      </c>
      <c r="C4377" s="1">
        <v>35536589</v>
      </c>
      <c r="D4377" s="44" t="s">
        <v>646</v>
      </c>
      <c r="E4377" s="20">
        <v>7.4012700000000001E-2</v>
      </c>
      <c r="F4377" s="20">
        <v>9.1435000000000006E-3</v>
      </c>
      <c r="G4377" s="20">
        <v>6.4869200000000002E-2</v>
      </c>
      <c r="H4377" s="20">
        <v>0</v>
      </c>
      <c r="I4377" s="20">
        <v>0</v>
      </c>
      <c r="J4377" s="20">
        <v>0</v>
      </c>
      <c r="K4377" s="20">
        <v>7.3958300000000005E-2</v>
      </c>
      <c r="L4377" s="20">
        <v>5.4400000000000001E-5</v>
      </c>
      <c r="M4377" s="20">
        <v>7.1174101562500019E-3</v>
      </c>
      <c r="N4377" s="1">
        <v>4</v>
      </c>
      <c r="O4377" s="5">
        <v>33.33</v>
      </c>
      <c r="P4377" s="5">
        <v>66.67</v>
      </c>
      <c r="Q4377" s="1">
        <v>1</v>
      </c>
      <c r="R4377" s="1">
        <v>2</v>
      </c>
      <c r="S4377" s="6">
        <v>146.01599999999999</v>
      </c>
      <c r="T4377" s="6">
        <v>146.01599999999999</v>
      </c>
      <c r="W4377" s="1"/>
      <c r="X4377" s="1"/>
      <c r="Y4377" s="1"/>
      <c r="AC4377" s="1"/>
      <c r="AF4377" s="1"/>
      <c r="AG4377" s="1"/>
    </row>
    <row r="4378" spans="1:33" hidden="1" x14ac:dyDescent="0.25">
      <c r="A4378" s="1">
        <v>12</v>
      </c>
      <c r="B4378" s="1">
        <v>2016</v>
      </c>
      <c r="C4378" s="1">
        <v>355365812</v>
      </c>
      <c r="D4378" s="44" t="s">
        <v>646</v>
      </c>
      <c r="E4378" s="20">
        <v>8.6574000000000009E-3</v>
      </c>
      <c r="F4378" s="20">
        <v>0</v>
      </c>
      <c r="G4378" s="20">
        <v>8.6574000000000009E-3</v>
      </c>
      <c r="H4378" s="20">
        <v>0</v>
      </c>
      <c r="I4378" s="20">
        <v>0</v>
      </c>
      <c r="J4378" s="20">
        <v>0</v>
      </c>
      <c r="K4378" s="20">
        <v>8.6574000000000009E-3</v>
      </c>
      <c r="L4378" s="20">
        <v>0</v>
      </c>
      <c r="M4378" s="20">
        <v>0</v>
      </c>
      <c r="N4378" s="1">
        <v>0</v>
      </c>
      <c r="O4378" s="5">
        <v>0</v>
      </c>
      <c r="P4378" s="5">
        <v>100</v>
      </c>
      <c r="Q4378" s="1">
        <v>0</v>
      </c>
      <c r="R4378" s="1">
        <v>2</v>
      </c>
      <c r="S4378" s="6"/>
      <c r="T4378" s="6"/>
      <c r="W4378" s="1"/>
      <c r="X4378" s="1"/>
      <c r="Y4378" s="1"/>
      <c r="AC4378" s="1"/>
      <c r="AF4378" s="1"/>
      <c r="AG4378" s="1"/>
    </row>
    <row r="4379" spans="1:33" hidden="1" x14ac:dyDescent="0.25">
      <c r="A4379" s="1">
        <v>9</v>
      </c>
      <c r="B4379" s="1">
        <v>2016</v>
      </c>
      <c r="C4379" s="1">
        <v>35537089</v>
      </c>
      <c r="D4379" s="44" t="s">
        <v>647</v>
      </c>
      <c r="E4379" s="20">
        <v>2.6871200000000001E-2</v>
      </c>
      <c r="F4379" s="20">
        <v>2.6805600000000002E-2</v>
      </c>
      <c r="G4379" s="20">
        <v>6.5599999999999995E-5</v>
      </c>
      <c r="H4379" s="20">
        <v>0</v>
      </c>
      <c r="I4379" s="20">
        <v>0</v>
      </c>
      <c r="J4379" s="20">
        <v>0</v>
      </c>
      <c r="K4379" s="20">
        <v>2.6836500000000003E-2</v>
      </c>
      <c r="L4379" s="20">
        <v>3.4700000000000003E-5</v>
      </c>
      <c r="M4379" s="20">
        <v>0</v>
      </c>
      <c r="N4379" s="1">
        <v>4</v>
      </c>
      <c r="O4379" s="5">
        <v>71.430000000000007</v>
      </c>
      <c r="P4379" s="5">
        <v>28.57</v>
      </c>
      <c r="Q4379" s="1">
        <v>5</v>
      </c>
      <c r="R4379" s="1">
        <v>2</v>
      </c>
      <c r="S4379" s="6"/>
      <c r="T4379" s="6"/>
      <c r="W4379" s="1"/>
      <c r="X4379" s="1"/>
      <c r="Y4379" s="1"/>
      <c r="AC4379" s="1"/>
      <c r="AF4379" s="1"/>
      <c r="AG4379" s="1"/>
    </row>
    <row r="4380" spans="1:33" hidden="1" x14ac:dyDescent="0.25">
      <c r="A4380" s="1">
        <v>16</v>
      </c>
      <c r="B4380" s="1">
        <v>2016</v>
      </c>
      <c r="C4380" s="1">
        <v>355370816</v>
      </c>
      <c r="D4380" s="44" t="s">
        <v>647</v>
      </c>
      <c r="E4380" s="20">
        <v>0.31058519999999995</v>
      </c>
      <c r="F4380" s="20">
        <v>0.16819809999999999</v>
      </c>
      <c r="G4380" s="20">
        <v>0.14238709999999996</v>
      </c>
      <c r="H4380" s="20">
        <v>0</v>
      </c>
      <c r="I4380" s="20">
        <v>5.1157399999999992E-2</v>
      </c>
      <c r="J4380" s="20">
        <v>1.8476099999999999E-2</v>
      </c>
      <c r="K4380" s="20">
        <v>0.21473239999999999</v>
      </c>
      <c r="L4380" s="20">
        <v>2.6219300000000001E-2</v>
      </c>
      <c r="M4380" s="20">
        <v>0.15655051743981482</v>
      </c>
      <c r="N4380" s="1">
        <v>14</v>
      </c>
      <c r="O4380" s="5">
        <v>37.799999999999997</v>
      </c>
      <c r="P4380" s="5">
        <v>62.2</v>
      </c>
      <c r="Q4380" s="1">
        <v>48</v>
      </c>
      <c r="R4380" s="1">
        <v>79</v>
      </c>
      <c r="S4380" s="6">
        <v>2905.5239999999999</v>
      </c>
      <c r="T4380" s="6">
        <v>2905.5239999999999</v>
      </c>
      <c r="W4380" s="1"/>
      <c r="X4380" s="1"/>
      <c r="Y4380" s="1"/>
      <c r="AC4380" s="1"/>
      <c r="AF4380" s="1"/>
      <c r="AG4380" s="1"/>
    </row>
    <row r="4381" spans="1:33" hidden="1" x14ac:dyDescent="0.25">
      <c r="A4381" s="1">
        <v>14</v>
      </c>
      <c r="B4381" s="1">
        <v>2016</v>
      </c>
      <c r="C4381" s="1">
        <v>355380714</v>
      </c>
      <c r="D4381" s="44" t="s">
        <v>648</v>
      </c>
      <c r="E4381" s="20">
        <v>0.45287409999999989</v>
      </c>
      <c r="F4381" s="20">
        <v>0.43667839999999991</v>
      </c>
      <c r="G4381" s="20">
        <v>1.61957E-2</v>
      </c>
      <c r="H4381" s="20">
        <v>0.09</v>
      </c>
      <c r="I4381" s="20">
        <v>5.9248E-3</v>
      </c>
      <c r="J4381" s="20">
        <v>8.1641699999999998E-2</v>
      </c>
      <c r="K4381" s="20">
        <v>0.35537229999999997</v>
      </c>
      <c r="L4381" s="20">
        <v>9.9352999999999993E-3</v>
      </c>
      <c r="M4381" s="20">
        <v>6.4812112777777792E-2</v>
      </c>
      <c r="N4381" s="1">
        <v>41</v>
      </c>
      <c r="O4381" s="5">
        <v>82.52</v>
      </c>
      <c r="P4381" s="5">
        <v>17.48</v>
      </c>
      <c r="Q4381" s="1">
        <v>85</v>
      </c>
      <c r="R4381" s="1">
        <v>18</v>
      </c>
      <c r="S4381" s="6">
        <v>1043.9147969999999</v>
      </c>
      <c r="T4381" s="6">
        <v>1043.9147969999999</v>
      </c>
      <c r="W4381" s="1"/>
      <c r="X4381" s="1"/>
      <c r="Y4381" s="1"/>
      <c r="AC4381" s="1"/>
      <c r="AF4381" s="1"/>
      <c r="AG4381" s="1"/>
    </row>
    <row r="4382" spans="1:33" hidden="1" x14ac:dyDescent="0.25">
      <c r="A4382" s="1">
        <v>14</v>
      </c>
      <c r="B4382" s="1">
        <v>2016</v>
      </c>
      <c r="C4382" s="1">
        <v>355385614</v>
      </c>
      <c r="D4382" s="44" t="s">
        <v>649</v>
      </c>
      <c r="E4382" s="20">
        <v>0.1320334</v>
      </c>
      <c r="F4382" s="20">
        <v>0.1294535</v>
      </c>
      <c r="G4382" s="20">
        <v>2.5799E-3</v>
      </c>
      <c r="H4382" s="20">
        <v>0</v>
      </c>
      <c r="I4382" s="20">
        <v>1.0237000000000001E-2</v>
      </c>
      <c r="J4382" s="20">
        <v>0</v>
      </c>
      <c r="K4382" s="20">
        <v>0.12154519999999999</v>
      </c>
      <c r="L4382" s="20">
        <v>2.5119999999999998E-4</v>
      </c>
      <c r="M4382" s="20">
        <v>1.1877994791666667E-2</v>
      </c>
      <c r="N4382" s="1">
        <v>14</v>
      </c>
      <c r="O4382" s="5">
        <v>71.430000000000007</v>
      </c>
      <c r="P4382" s="5">
        <v>28.57</v>
      </c>
      <c r="Q4382" s="1">
        <v>15</v>
      </c>
      <c r="R4382" s="1">
        <v>6</v>
      </c>
      <c r="S4382" s="6">
        <v>131.40492069999999</v>
      </c>
      <c r="T4382" s="6">
        <v>131.40492069999999</v>
      </c>
      <c r="W4382" s="1"/>
      <c r="X4382" s="1"/>
      <c r="Y4382" s="1"/>
      <c r="AC4382" s="1"/>
      <c r="AF4382" s="1"/>
      <c r="AG4382" s="1"/>
    </row>
    <row r="4383" spans="1:33" hidden="1" x14ac:dyDescent="0.25">
      <c r="A4383" s="1">
        <v>22</v>
      </c>
      <c r="B4383" s="1">
        <v>2016</v>
      </c>
      <c r="C4383" s="1">
        <v>355390622</v>
      </c>
      <c r="D4383" s="44" t="s">
        <v>650</v>
      </c>
      <c r="E4383" s="20">
        <v>1.38499E-2</v>
      </c>
      <c r="F4383" s="20">
        <v>0</v>
      </c>
      <c r="G4383" s="20">
        <v>1.38499E-2</v>
      </c>
      <c r="H4383" s="20">
        <v>0</v>
      </c>
      <c r="I4383" s="20">
        <v>1.23727E-2</v>
      </c>
      <c r="J4383" s="20">
        <v>1.0059999999999999E-3</v>
      </c>
      <c r="K4383" s="20">
        <v>5.2099999999999999E-5</v>
      </c>
      <c r="L4383" s="20">
        <v>4.191E-4</v>
      </c>
      <c r="M4383" s="20">
        <v>1.6193102083333334E-2</v>
      </c>
      <c r="N4383" s="1">
        <v>0</v>
      </c>
      <c r="O4383" s="5">
        <v>0</v>
      </c>
      <c r="P4383" s="5">
        <v>100</v>
      </c>
      <c r="Q4383" s="1">
        <v>0</v>
      </c>
      <c r="R4383" s="1">
        <v>10</v>
      </c>
      <c r="S4383" s="6">
        <v>325.95961940000001</v>
      </c>
      <c r="T4383" s="6">
        <v>325.95961940000001</v>
      </c>
      <c r="W4383" s="1"/>
      <c r="X4383" s="1"/>
      <c r="Y4383" s="1"/>
      <c r="AC4383" s="1"/>
      <c r="AF4383" s="1"/>
      <c r="AG4383" s="1"/>
    </row>
    <row r="4384" spans="1:33" hidden="1" x14ac:dyDescent="0.25">
      <c r="A4384" s="1">
        <v>17</v>
      </c>
      <c r="B4384" s="1">
        <v>2016</v>
      </c>
      <c r="C4384" s="1">
        <v>355395517</v>
      </c>
      <c r="D4384" s="44" t="s">
        <v>651</v>
      </c>
      <c r="E4384" s="20">
        <v>0.63458150000000002</v>
      </c>
      <c r="F4384" s="20">
        <v>0.55826660000000006</v>
      </c>
      <c r="G4384" s="20">
        <v>7.6314899999999991E-2</v>
      </c>
      <c r="H4384" s="20">
        <v>0</v>
      </c>
      <c r="I4384" s="20">
        <v>2.42115E-2</v>
      </c>
      <c r="J4384" s="20">
        <v>0.2106017</v>
      </c>
      <c r="K4384" s="20">
        <v>0.39589630000000003</v>
      </c>
      <c r="L4384" s="20">
        <v>3.872E-3</v>
      </c>
      <c r="M4384" s="20">
        <v>4.2179082814814813E-2</v>
      </c>
      <c r="N4384" s="1">
        <v>10</v>
      </c>
      <c r="O4384" s="5">
        <v>50</v>
      </c>
      <c r="P4384" s="5">
        <v>50</v>
      </c>
      <c r="Q4384" s="1">
        <v>16</v>
      </c>
      <c r="R4384" s="1">
        <v>16</v>
      </c>
      <c r="S4384" s="6">
        <v>714.02266069999996</v>
      </c>
      <c r="T4384" s="6">
        <v>714.02266069999996</v>
      </c>
      <c r="W4384" s="1"/>
      <c r="X4384" s="1"/>
      <c r="Y4384" s="1"/>
      <c r="AC4384" s="1"/>
      <c r="AF4384" s="1"/>
      <c r="AG4384" s="1"/>
    </row>
    <row r="4385" spans="1:33" hidden="1" x14ac:dyDescent="0.25">
      <c r="A4385" s="1">
        <v>10</v>
      </c>
      <c r="B4385" s="1">
        <v>2016</v>
      </c>
      <c r="C4385" s="1">
        <v>355400310</v>
      </c>
      <c r="D4385" s="44" t="s">
        <v>652</v>
      </c>
      <c r="E4385" s="20">
        <v>1.0729225</v>
      </c>
      <c r="F4385" s="20">
        <v>0.90518940000000003</v>
      </c>
      <c r="G4385" s="20">
        <v>0.16773309999999991</v>
      </c>
      <c r="H4385" s="20">
        <v>0</v>
      </c>
      <c r="I4385" s="20">
        <v>0.44292769999999998</v>
      </c>
      <c r="J4385" s="20">
        <v>0.17888929999999997</v>
      </c>
      <c r="K4385" s="20">
        <v>0.42918760000000006</v>
      </c>
      <c r="L4385" s="20">
        <v>2.1917900000000004E-2</v>
      </c>
      <c r="M4385" s="20">
        <v>0.39744049893981476</v>
      </c>
      <c r="N4385" s="1">
        <v>101</v>
      </c>
      <c r="O4385" s="5">
        <v>31.11</v>
      </c>
      <c r="P4385" s="5">
        <v>68.89</v>
      </c>
      <c r="Q4385" s="1">
        <v>42</v>
      </c>
      <c r="R4385" s="1">
        <v>93</v>
      </c>
      <c r="S4385" s="6">
        <v>5328.8772870000003</v>
      </c>
      <c r="T4385" s="6">
        <v>4508.2301850000003</v>
      </c>
      <c r="W4385" s="1"/>
      <c r="X4385" s="1"/>
      <c r="Y4385" s="1"/>
      <c r="AC4385" s="1"/>
      <c r="AF4385" s="1"/>
      <c r="AG4385" s="1"/>
    </row>
    <row r="4386" spans="1:33" hidden="1" x14ac:dyDescent="0.25">
      <c r="A4386" s="1">
        <v>2</v>
      </c>
      <c r="B4386" s="1">
        <v>2016</v>
      </c>
      <c r="C4386" s="1">
        <v>35541022</v>
      </c>
      <c r="D4386" s="44" t="s">
        <v>653</v>
      </c>
      <c r="E4386" s="20">
        <v>0.86575760000000002</v>
      </c>
      <c r="F4386" s="20">
        <v>0.80557129999999999</v>
      </c>
      <c r="G4386" s="20">
        <v>6.0186300000000061E-2</v>
      </c>
      <c r="H4386" s="20">
        <v>7.0000000000000007E-2</v>
      </c>
      <c r="I4386" s="20">
        <v>0.50218280000000015</v>
      </c>
      <c r="J4386" s="20">
        <v>4.7891400000000015E-2</v>
      </c>
      <c r="K4386" s="20">
        <v>0.27156879999999994</v>
      </c>
      <c r="L4386" s="20">
        <v>4.4114600000000004E-2</v>
      </c>
      <c r="M4386" s="20">
        <v>1.0327679282407407</v>
      </c>
      <c r="N4386" s="1">
        <v>55</v>
      </c>
      <c r="O4386" s="5">
        <v>34.590000000000003</v>
      </c>
      <c r="P4386" s="5">
        <v>65.41</v>
      </c>
      <c r="Q4386" s="1">
        <v>64</v>
      </c>
      <c r="R4386" s="1">
        <v>121</v>
      </c>
      <c r="S4386" s="6">
        <v>15249.827719999999</v>
      </c>
      <c r="T4386" s="6">
        <v>15249.827719999999</v>
      </c>
      <c r="W4386" s="1"/>
      <c r="X4386" s="1"/>
      <c r="Y4386" s="1"/>
      <c r="AC4386" s="1"/>
      <c r="AF4386" s="1"/>
      <c r="AG4386" s="1"/>
    </row>
    <row r="4387" spans="1:33" hidden="1" x14ac:dyDescent="0.25">
      <c r="A4387" s="1">
        <v>14</v>
      </c>
      <c r="B4387" s="1">
        <v>2016</v>
      </c>
      <c r="C4387" s="1">
        <v>355420114</v>
      </c>
      <c r="D4387" s="44" t="s">
        <v>654</v>
      </c>
      <c r="E4387" s="20">
        <v>2.9438499999999999E-2</v>
      </c>
      <c r="F4387" s="20">
        <v>2.7343599999999999E-2</v>
      </c>
      <c r="G4387" s="20">
        <v>2.0949000000000002E-3</v>
      </c>
      <c r="H4387" s="20">
        <v>0</v>
      </c>
      <c r="I4387" s="20">
        <v>2.0833000000000002E-3</v>
      </c>
      <c r="J4387" s="20">
        <v>2.0829999999999999E-4</v>
      </c>
      <c r="K4387" s="20">
        <v>2.7146899999999998E-2</v>
      </c>
      <c r="L4387" s="20">
        <v>0</v>
      </c>
      <c r="M4387" s="20">
        <v>9.6323704545454511E-3</v>
      </c>
      <c r="N4387" s="1">
        <v>2</v>
      </c>
      <c r="O4387" s="5">
        <v>88.89</v>
      </c>
      <c r="P4387" s="5">
        <v>11.11</v>
      </c>
      <c r="Q4387" s="1">
        <v>16</v>
      </c>
      <c r="R4387" s="1">
        <v>2</v>
      </c>
      <c r="S4387" s="6">
        <v>165.13200000000001</v>
      </c>
      <c r="T4387" s="6">
        <v>0</v>
      </c>
      <c r="W4387" s="1"/>
      <c r="X4387" s="1"/>
      <c r="Y4387" s="1"/>
      <c r="AC4387" s="1"/>
      <c r="AF4387" s="1"/>
      <c r="AG4387" s="1"/>
    </row>
    <row r="4388" spans="1:33" hidden="1" x14ac:dyDescent="0.25">
      <c r="A4388" s="1">
        <v>22</v>
      </c>
      <c r="B4388" s="1">
        <v>2016</v>
      </c>
      <c r="C4388" s="1">
        <v>355430022</v>
      </c>
      <c r="D4388" s="44" t="s">
        <v>655</v>
      </c>
      <c r="E4388" s="20">
        <v>0.23453039999999997</v>
      </c>
      <c r="F4388" s="20">
        <v>0.13322219999999999</v>
      </c>
      <c r="G4388" s="20">
        <v>0.1013082</v>
      </c>
      <c r="H4388" s="20">
        <v>0</v>
      </c>
      <c r="I4388" s="20">
        <v>5.6958899999999993E-2</v>
      </c>
      <c r="J4388" s="20">
        <v>0.14024739999999999</v>
      </c>
      <c r="K4388" s="20">
        <v>3.7249999999999998E-2</v>
      </c>
      <c r="L4388" s="20">
        <v>7.4099999999999999E-5</v>
      </c>
      <c r="M4388" s="20">
        <v>5.8659189423611105E-2</v>
      </c>
      <c r="N4388" s="1">
        <v>1</v>
      </c>
      <c r="O4388" s="5">
        <v>12.9</v>
      </c>
      <c r="P4388" s="5">
        <v>87.1</v>
      </c>
      <c r="Q4388" s="1">
        <v>4</v>
      </c>
      <c r="R4388" s="1">
        <v>27</v>
      </c>
      <c r="S4388" s="6">
        <v>975.86823670000001</v>
      </c>
      <c r="T4388" s="6">
        <v>975.86823670000001</v>
      </c>
      <c r="W4388" s="1"/>
      <c r="X4388" s="1"/>
      <c r="Y4388" s="1"/>
      <c r="AC4388" s="1"/>
      <c r="AF4388" s="1"/>
      <c r="AG4388" s="1"/>
    </row>
    <row r="4389" spans="1:33" hidden="1" x14ac:dyDescent="0.25">
      <c r="A4389" s="1">
        <v>12</v>
      </c>
      <c r="B4389" s="1">
        <v>2016</v>
      </c>
      <c r="C4389" s="1">
        <v>355440912</v>
      </c>
      <c r="D4389" s="44" t="s">
        <v>656</v>
      </c>
      <c r="E4389" s="20">
        <v>0.14494509999999999</v>
      </c>
      <c r="F4389" s="20">
        <v>8.6330000000000004E-2</v>
      </c>
      <c r="G4389" s="20">
        <v>5.8615100000000003E-2</v>
      </c>
      <c r="H4389" s="20">
        <v>0</v>
      </c>
      <c r="I4389" s="20">
        <v>2.6610999999999999E-2</v>
      </c>
      <c r="J4389" s="20">
        <v>2.5989999999999997E-4</v>
      </c>
      <c r="K4389" s="20">
        <v>0.10749199999999999</v>
      </c>
      <c r="L4389" s="20">
        <v>1.05822E-2</v>
      </c>
      <c r="M4389" s="20">
        <v>1.8756687500000001E-2</v>
      </c>
      <c r="N4389" s="1">
        <v>1</v>
      </c>
      <c r="O4389" s="5">
        <v>53.33</v>
      </c>
      <c r="P4389" s="5">
        <v>46.67</v>
      </c>
      <c r="Q4389" s="1">
        <v>16</v>
      </c>
      <c r="R4389" s="1">
        <v>14</v>
      </c>
      <c r="S4389" s="6">
        <v>409.17954529999997</v>
      </c>
      <c r="T4389" s="6">
        <v>409.17954529999997</v>
      </c>
      <c r="W4389" s="1"/>
      <c r="X4389" s="1"/>
      <c r="Y4389" s="1"/>
      <c r="AC4389" s="1"/>
      <c r="AF4389" s="1"/>
      <c r="AG4389" s="1"/>
    </row>
    <row r="4390" spans="1:33" hidden="1" x14ac:dyDescent="0.25">
      <c r="A4390" s="1">
        <v>5</v>
      </c>
      <c r="B4390" s="1">
        <v>2016</v>
      </c>
      <c r="C4390" s="1">
        <v>35545085</v>
      </c>
      <c r="D4390" s="44" t="s">
        <v>657</v>
      </c>
      <c r="E4390" s="20">
        <v>0</v>
      </c>
      <c r="F4390" s="20">
        <v>0</v>
      </c>
      <c r="G4390" s="20">
        <v>0</v>
      </c>
      <c r="H4390" s="20">
        <v>0</v>
      </c>
      <c r="I4390" s="20">
        <v>0</v>
      </c>
      <c r="J4390" s="20">
        <v>0</v>
      </c>
      <c r="K4390" s="20">
        <v>0</v>
      </c>
      <c r="L4390" s="20">
        <v>0</v>
      </c>
      <c r="M4390" s="20">
        <v>0</v>
      </c>
      <c r="N4390" s="1">
        <v>0</v>
      </c>
      <c r="O4390" s="5">
        <v>0</v>
      </c>
      <c r="P4390" s="5">
        <v>0</v>
      </c>
      <c r="Q4390" s="1">
        <v>0</v>
      </c>
      <c r="R4390" s="1">
        <v>0</v>
      </c>
      <c r="S4390" s="6"/>
      <c r="T4390" s="6"/>
      <c r="W4390" s="1"/>
      <c r="X4390" s="1"/>
      <c r="Y4390" s="1"/>
      <c r="AC4390" s="1"/>
      <c r="AF4390" s="1"/>
      <c r="AG4390" s="1"/>
    </row>
    <row r="4391" spans="1:33" hidden="1" x14ac:dyDescent="0.25">
      <c r="A4391" s="1">
        <v>10</v>
      </c>
      <c r="B4391" s="1">
        <v>2016</v>
      </c>
      <c r="C4391" s="1">
        <v>355450810</v>
      </c>
      <c r="D4391" s="44" t="s">
        <v>657</v>
      </c>
      <c r="E4391" s="20">
        <v>0.11044769999999998</v>
      </c>
      <c r="F4391" s="20">
        <v>6.7258100000000001E-2</v>
      </c>
      <c r="G4391" s="20">
        <v>4.3189599999999988E-2</v>
      </c>
      <c r="H4391" s="20">
        <v>0</v>
      </c>
      <c r="I4391" s="20">
        <v>5.3865000000000007E-3</v>
      </c>
      <c r="J4391" s="20">
        <v>4.4380500000000003E-2</v>
      </c>
      <c r="K4391" s="20">
        <v>4.6953799999999997E-2</v>
      </c>
      <c r="L4391" s="20">
        <v>1.3726899999999998E-2</v>
      </c>
      <c r="M4391" s="20">
        <v>0.11798677082175923</v>
      </c>
      <c r="N4391" s="1">
        <v>33</v>
      </c>
      <c r="O4391" s="5">
        <v>18.600000000000001</v>
      </c>
      <c r="P4391" s="5">
        <v>81.400000000000006</v>
      </c>
      <c r="Q4391" s="1">
        <v>8</v>
      </c>
      <c r="R4391" s="1">
        <v>35</v>
      </c>
      <c r="S4391" s="6">
        <v>1934.0791200000001</v>
      </c>
      <c r="T4391" s="6">
        <v>729.14782820000005</v>
      </c>
      <c r="W4391" s="1"/>
      <c r="X4391" s="1"/>
      <c r="Y4391" s="1"/>
      <c r="AC4391" s="1"/>
      <c r="AF4391" s="1"/>
      <c r="AG4391" s="1"/>
    </row>
    <row r="4392" spans="1:33" hidden="1" x14ac:dyDescent="0.25">
      <c r="A4392" s="1">
        <v>14</v>
      </c>
      <c r="B4392" s="1">
        <v>2016</v>
      </c>
      <c r="C4392" s="1">
        <v>355460714</v>
      </c>
      <c r="D4392" s="44" t="s">
        <v>658</v>
      </c>
      <c r="E4392" s="20">
        <v>2.3160100000000003E-2</v>
      </c>
      <c r="F4392" s="20">
        <v>1.0603400000000001E-2</v>
      </c>
      <c r="G4392" s="20">
        <v>1.2556700000000001E-2</v>
      </c>
      <c r="H4392" s="20">
        <v>0.06</v>
      </c>
      <c r="I4392" s="20">
        <v>1.2500000000000001E-2</v>
      </c>
      <c r="J4392" s="20">
        <v>0</v>
      </c>
      <c r="K4392" s="20">
        <v>8.9367000000000023E-3</v>
      </c>
      <c r="L4392" s="20">
        <v>1.7233999999999999E-3</v>
      </c>
      <c r="M4392" s="20">
        <v>4.5595875000000001E-3</v>
      </c>
      <c r="N4392" s="1">
        <v>10</v>
      </c>
      <c r="O4392" s="5">
        <v>78.569999999999993</v>
      </c>
      <c r="P4392" s="5">
        <v>21.43</v>
      </c>
      <c r="Q4392" s="1">
        <v>11</v>
      </c>
      <c r="R4392" s="1">
        <v>3</v>
      </c>
      <c r="S4392" s="6">
        <v>89.718675500000003</v>
      </c>
      <c r="T4392" s="6">
        <v>89.718675500000003</v>
      </c>
      <c r="W4392" s="1"/>
      <c r="X4392" s="1"/>
      <c r="Y4392" s="1"/>
      <c r="AC4392" s="1"/>
      <c r="AF4392" s="1"/>
      <c r="AG4392" s="1"/>
    </row>
    <row r="4393" spans="1:33" hidden="1" x14ac:dyDescent="0.25">
      <c r="A4393" s="1">
        <v>10</v>
      </c>
      <c r="B4393" s="1">
        <v>2016</v>
      </c>
      <c r="C4393" s="1">
        <v>355465610</v>
      </c>
      <c r="D4393" s="44" t="s">
        <v>659</v>
      </c>
      <c r="E4393" s="20">
        <v>1.7511200000000001E-2</v>
      </c>
      <c r="F4393" s="20">
        <v>1.7511200000000001E-2</v>
      </c>
      <c r="G4393" s="20">
        <v>0</v>
      </c>
      <c r="H4393" s="20">
        <v>0</v>
      </c>
      <c r="I4393" s="20">
        <v>1.7511200000000001E-2</v>
      </c>
      <c r="J4393" s="20">
        <v>0</v>
      </c>
      <c r="K4393" s="20">
        <v>0</v>
      </c>
      <c r="L4393" s="20">
        <v>0</v>
      </c>
      <c r="M4393" s="20">
        <v>5.4554291666666678E-3</v>
      </c>
      <c r="N4393" s="1">
        <v>0</v>
      </c>
      <c r="O4393" s="5">
        <v>100</v>
      </c>
      <c r="P4393" s="5">
        <v>0</v>
      </c>
      <c r="Q4393" s="1">
        <v>2</v>
      </c>
      <c r="R4393" s="1">
        <v>0</v>
      </c>
      <c r="S4393" s="6">
        <v>63.859594649999998</v>
      </c>
      <c r="T4393" s="6">
        <v>63.859594649999998</v>
      </c>
      <c r="W4393" s="1"/>
      <c r="X4393" s="1"/>
      <c r="Y4393" s="1"/>
      <c r="AC4393" s="1"/>
      <c r="AF4393" s="1"/>
      <c r="AG4393" s="1"/>
    </row>
    <row r="4394" spans="1:33" hidden="1" x14ac:dyDescent="0.25">
      <c r="A4394" s="1">
        <v>5</v>
      </c>
      <c r="B4394" s="1">
        <v>2016</v>
      </c>
      <c r="C4394" s="1">
        <v>35547065</v>
      </c>
      <c r="D4394" s="44" t="s">
        <v>660</v>
      </c>
      <c r="E4394" s="20">
        <v>0</v>
      </c>
      <c r="F4394" s="20">
        <v>0</v>
      </c>
      <c r="G4394" s="20">
        <v>0</v>
      </c>
      <c r="H4394" s="20">
        <v>0</v>
      </c>
      <c r="I4394" s="20">
        <v>0</v>
      </c>
      <c r="J4394" s="20">
        <v>0</v>
      </c>
      <c r="K4394" s="20">
        <v>0</v>
      </c>
      <c r="L4394" s="20">
        <v>0</v>
      </c>
      <c r="M4394" s="20">
        <v>0</v>
      </c>
      <c r="N4394" s="1">
        <v>3</v>
      </c>
      <c r="O4394" s="5">
        <v>0</v>
      </c>
      <c r="P4394" s="5">
        <v>0</v>
      </c>
      <c r="Q4394" s="1">
        <v>0</v>
      </c>
      <c r="R4394" s="1">
        <v>0</v>
      </c>
      <c r="S4394" s="6"/>
      <c r="T4394" s="6"/>
      <c r="W4394" s="1"/>
      <c r="X4394" s="1"/>
      <c r="Y4394" s="1"/>
      <c r="AC4394" s="1"/>
      <c r="AF4394" s="1"/>
      <c r="AG4394" s="1"/>
    </row>
    <row r="4395" spans="1:33" hidden="1" x14ac:dyDescent="0.25">
      <c r="A4395" s="1">
        <v>13</v>
      </c>
      <c r="B4395" s="1">
        <v>2016</v>
      </c>
      <c r="C4395" s="1">
        <v>355470613</v>
      </c>
      <c r="D4395" s="44" t="s">
        <v>660</v>
      </c>
      <c r="E4395" s="20">
        <v>4.1095899999999998E-2</v>
      </c>
      <c r="F4395" s="20">
        <v>3.8118300000000001E-2</v>
      </c>
      <c r="G4395" s="20">
        <v>2.9775999999999991E-3</v>
      </c>
      <c r="H4395" s="20">
        <v>0</v>
      </c>
      <c r="I4395" s="20">
        <v>2.5000000000000001E-2</v>
      </c>
      <c r="J4395" s="20">
        <v>1.2406E-2</v>
      </c>
      <c r="K4395" s="20">
        <v>1.2744E-3</v>
      </c>
      <c r="L4395" s="20">
        <v>2.4154999999999992E-3</v>
      </c>
      <c r="M4395" s="20">
        <v>2.2643001562500001E-2</v>
      </c>
      <c r="N4395" s="1">
        <v>7</v>
      </c>
      <c r="O4395" s="5">
        <v>45.16</v>
      </c>
      <c r="P4395" s="5">
        <v>54.84</v>
      </c>
      <c r="Q4395" s="1">
        <v>14</v>
      </c>
      <c r="R4395" s="1">
        <v>17</v>
      </c>
      <c r="S4395" s="6">
        <v>442.82380769999997</v>
      </c>
      <c r="T4395" s="6">
        <v>442.82380769999997</v>
      </c>
      <c r="W4395" s="1"/>
      <c r="X4395" s="1"/>
      <c r="Y4395" s="1"/>
      <c r="AC4395" s="1"/>
      <c r="AF4395" s="1"/>
      <c r="AG4395" s="1"/>
    </row>
    <row r="4396" spans="1:33" hidden="1" x14ac:dyDescent="0.25">
      <c r="A4396" s="1">
        <v>13</v>
      </c>
      <c r="B4396" s="1">
        <v>2016</v>
      </c>
      <c r="C4396" s="1">
        <v>355475513</v>
      </c>
      <c r="D4396" s="44" t="s">
        <v>661</v>
      </c>
      <c r="E4396" s="20">
        <v>7.6504099999999992E-2</v>
      </c>
      <c r="F4396" s="20">
        <v>6.7802699999999994E-2</v>
      </c>
      <c r="G4396" s="20">
        <v>8.7013999999999998E-3</v>
      </c>
      <c r="H4396" s="20">
        <v>0</v>
      </c>
      <c r="I4396" s="20">
        <v>7.3703999999999992E-3</v>
      </c>
      <c r="J4396" s="20">
        <v>3.4489999999999998E-3</v>
      </c>
      <c r="K4396" s="20">
        <v>6.5557400000000002E-2</v>
      </c>
      <c r="L4396" s="20">
        <v>1.273E-4</v>
      </c>
      <c r="M4396" s="20">
        <v>4.2297692708333336E-3</v>
      </c>
      <c r="N4396" s="1">
        <v>0</v>
      </c>
      <c r="O4396" s="5">
        <v>42.86</v>
      </c>
      <c r="P4396" s="5">
        <v>57.14</v>
      </c>
      <c r="Q4396" s="1">
        <v>6</v>
      </c>
      <c r="R4396" s="1">
        <v>8</v>
      </c>
      <c r="S4396" s="6">
        <v>74.843999999999994</v>
      </c>
      <c r="T4396" s="6">
        <v>74.843999999999994</v>
      </c>
      <c r="W4396" s="1"/>
      <c r="X4396" s="1"/>
      <c r="Y4396" s="1"/>
      <c r="AC4396" s="1"/>
      <c r="AF4396" s="1"/>
      <c r="AG4396" s="1"/>
    </row>
    <row r="4397" spans="1:33" hidden="1" x14ac:dyDescent="0.25">
      <c r="A4397" s="1">
        <v>2</v>
      </c>
      <c r="B4397" s="1">
        <v>2016</v>
      </c>
      <c r="C4397" s="1">
        <v>35548052</v>
      </c>
      <c r="D4397" s="44" t="s">
        <v>662</v>
      </c>
      <c r="E4397" s="20">
        <v>0.46603980000000006</v>
      </c>
      <c r="F4397" s="20">
        <v>0.45113050000000005</v>
      </c>
      <c r="G4397" s="20">
        <v>1.49093E-2</v>
      </c>
      <c r="H4397" s="20">
        <v>1.17</v>
      </c>
      <c r="I4397" s="20">
        <v>8.5068999999999995E-3</v>
      </c>
      <c r="J4397" s="20">
        <v>3.2592599999999999E-2</v>
      </c>
      <c r="K4397" s="20">
        <v>0.40918000000000004</v>
      </c>
      <c r="L4397" s="20">
        <v>1.5760300000000001E-2</v>
      </c>
      <c r="M4397" s="20">
        <v>0.13372528135416667</v>
      </c>
      <c r="N4397" s="1">
        <v>51</v>
      </c>
      <c r="O4397" s="5">
        <v>73.33</v>
      </c>
      <c r="P4397" s="5">
        <v>26.67</v>
      </c>
      <c r="Q4397" s="1">
        <v>33</v>
      </c>
      <c r="R4397" s="1">
        <v>12</v>
      </c>
      <c r="S4397" s="6">
        <v>1867.3032559999999</v>
      </c>
      <c r="T4397" s="6">
        <v>1867.3032559999999</v>
      </c>
      <c r="W4397" s="1"/>
      <c r="X4397" s="1"/>
      <c r="Y4397" s="1"/>
      <c r="AC4397" s="1"/>
      <c r="AF4397" s="1"/>
      <c r="AG4397" s="1"/>
    </row>
    <row r="4398" spans="1:33" hidden="1" x14ac:dyDescent="0.25">
      <c r="A4398" s="1">
        <v>15</v>
      </c>
      <c r="B4398" s="1">
        <v>2016</v>
      </c>
      <c r="C4398" s="1">
        <v>355490415</v>
      </c>
      <c r="D4398" s="44" t="s">
        <v>663</v>
      </c>
      <c r="E4398" s="20">
        <v>1.4699000000000001E-3</v>
      </c>
      <c r="F4398" s="20">
        <v>1.1600000000000001E-5</v>
      </c>
      <c r="G4398" s="20">
        <v>1.4583E-3</v>
      </c>
      <c r="H4398" s="20">
        <v>0</v>
      </c>
      <c r="I4398" s="20">
        <v>0</v>
      </c>
      <c r="J4398" s="20">
        <v>0</v>
      </c>
      <c r="K4398" s="20">
        <v>1.4699000000000001E-3</v>
      </c>
      <c r="L4398" s="20">
        <v>0</v>
      </c>
      <c r="M4398" s="20">
        <v>0</v>
      </c>
      <c r="N4398" s="1">
        <v>0</v>
      </c>
      <c r="O4398" s="5">
        <v>50</v>
      </c>
      <c r="P4398" s="5">
        <v>50</v>
      </c>
      <c r="Q4398" s="1">
        <v>1</v>
      </c>
      <c r="R4398" s="1">
        <v>1</v>
      </c>
      <c r="S4398" s="6"/>
      <c r="T4398" s="6"/>
      <c r="W4398" s="1"/>
      <c r="X4398" s="1"/>
      <c r="Y4398" s="1"/>
      <c r="AC4398" s="1"/>
      <c r="AF4398" s="1"/>
      <c r="AG4398" s="1"/>
    </row>
    <row r="4399" spans="1:33" hidden="1" x14ac:dyDescent="0.25">
      <c r="A4399" s="1">
        <v>18</v>
      </c>
      <c r="B4399" s="1">
        <v>2016</v>
      </c>
      <c r="C4399" s="1">
        <v>355490418</v>
      </c>
      <c r="D4399" s="44" t="s">
        <v>663</v>
      </c>
      <c r="E4399" s="20">
        <v>2.2790299999999999E-2</v>
      </c>
      <c r="F4399" s="20">
        <v>2.1694399999999999E-2</v>
      </c>
      <c r="G4399" s="20">
        <v>1.0958999999999999E-3</v>
      </c>
      <c r="H4399" s="20">
        <v>0.04</v>
      </c>
      <c r="I4399" s="20">
        <v>0</v>
      </c>
      <c r="J4399" s="20">
        <v>5.6849999999999999E-4</v>
      </c>
      <c r="K4399" s="20">
        <v>2.1972200000000001E-2</v>
      </c>
      <c r="L4399" s="20">
        <v>2.496E-4</v>
      </c>
      <c r="M4399" s="20">
        <v>1.4306366927083335E-2</v>
      </c>
      <c r="N4399" s="1">
        <v>0</v>
      </c>
      <c r="O4399" s="5">
        <v>50</v>
      </c>
      <c r="P4399" s="5">
        <v>50</v>
      </c>
      <c r="Q4399" s="1">
        <v>8</v>
      </c>
      <c r="R4399" s="1">
        <v>8</v>
      </c>
      <c r="S4399" s="6">
        <v>242.1076621</v>
      </c>
      <c r="T4399" s="6">
        <v>242.1076621</v>
      </c>
      <c r="W4399" s="1"/>
      <c r="X4399" s="1"/>
      <c r="Y4399" s="1"/>
      <c r="AC4399" s="1"/>
      <c r="AF4399" s="1"/>
      <c r="AG4399" s="1"/>
    </row>
    <row r="4400" spans="1:33" hidden="1" x14ac:dyDescent="0.25">
      <c r="A4400" s="1">
        <v>5</v>
      </c>
      <c r="B4400" s="1">
        <v>2016</v>
      </c>
      <c r="C4400" s="1">
        <v>35549535</v>
      </c>
      <c r="D4400" s="44" t="s">
        <v>664</v>
      </c>
      <c r="E4400" s="20">
        <v>2.1957800000000003E-2</v>
      </c>
      <c r="F4400" s="20">
        <v>1.7399200000000004E-2</v>
      </c>
      <c r="G4400" s="20">
        <v>4.5585999999999995E-3</v>
      </c>
      <c r="H4400" s="20">
        <v>0</v>
      </c>
      <c r="I4400" s="20">
        <v>0</v>
      </c>
      <c r="J4400" s="20">
        <v>1.8890000000000001E-4</v>
      </c>
      <c r="K4400" s="20">
        <v>1.53803E-2</v>
      </c>
      <c r="L4400" s="20">
        <v>6.3885999999999995E-3</v>
      </c>
      <c r="M4400" s="20">
        <v>1.2816360677083333E-2</v>
      </c>
      <c r="N4400" s="1">
        <v>29</v>
      </c>
      <c r="O4400" s="5">
        <v>44.59</v>
      </c>
      <c r="P4400" s="5">
        <v>55.41</v>
      </c>
      <c r="Q4400" s="1">
        <v>33</v>
      </c>
      <c r="R4400" s="1">
        <v>41</v>
      </c>
      <c r="S4400" s="6">
        <v>78.020009999999999</v>
      </c>
      <c r="T4400" s="6">
        <v>0</v>
      </c>
      <c r="W4400" s="1"/>
      <c r="X4400" s="1"/>
      <c r="Y4400" s="1"/>
      <c r="AC4400" s="1"/>
      <c r="AF4400" s="1"/>
      <c r="AG4400" s="1"/>
    </row>
    <row r="4401" spans="1:33" hidden="1" x14ac:dyDescent="0.25">
      <c r="A4401" s="1">
        <v>20</v>
      </c>
      <c r="B4401" s="1">
        <v>2016</v>
      </c>
      <c r="C4401" s="1">
        <v>355500020</v>
      </c>
      <c r="D4401" s="44" t="s">
        <v>665</v>
      </c>
      <c r="E4401" s="20">
        <v>0.22301940000000001</v>
      </c>
      <c r="F4401" s="20">
        <v>1.0986099999999999E-2</v>
      </c>
      <c r="G4401" s="20">
        <v>0.21203330000000001</v>
      </c>
      <c r="H4401" s="20">
        <v>0</v>
      </c>
      <c r="I4401" s="20">
        <v>0.20058980000000001</v>
      </c>
      <c r="J4401" s="20">
        <v>6.6292999999999994E-3</v>
      </c>
      <c r="K4401" s="20">
        <v>1.1020800000000001E-2</v>
      </c>
      <c r="L4401" s="20">
        <v>4.779499999999999E-3</v>
      </c>
      <c r="M4401" s="20">
        <v>0.18966020262847222</v>
      </c>
      <c r="N4401" s="1">
        <v>7</v>
      </c>
      <c r="O4401" s="5">
        <v>14.06</v>
      </c>
      <c r="P4401" s="5">
        <v>85.94</v>
      </c>
      <c r="Q4401" s="1">
        <v>9</v>
      </c>
      <c r="R4401" s="1">
        <v>55</v>
      </c>
      <c r="S4401" s="6">
        <v>3379.6266869999999</v>
      </c>
      <c r="T4401" s="6">
        <v>3379.6266869999999</v>
      </c>
      <c r="W4401" s="1"/>
      <c r="X4401" s="1"/>
      <c r="Y4401" s="1"/>
      <c r="AC4401" s="1"/>
      <c r="AF4401" s="1"/>
      <c r="AG4401" s="1"/>
    </row>
    <row r="4402" spans="1:33" hidden="1" x14ac:dyDescent="0.25">
      <c r="A4402" s="1">
        <v>21</v>
      </c>
      <c r="B4402" s="1">
        <v>2016</v>
      </c>
      <c r="C4402" s="1">
        <v>355500021</v>
      </c>
      <c r="D4402" s="44" t="s">
        <v>665</v>
      </c>
      <c r="E4402" s="20">
        <v>2.7919800000000002E-2</v>
      </c>
      <c r="F4402" s="20">
        <v>1.6312600000000003E-2</v>
      </c>
      <c r="G4402" s="20">
        <v>1.16072E-2</v>
      </c>
      <c r="H4402" s="20">
        <v>0</v>
      </c>
      <c r="I4402" s="20">
        <v>0</v>
      </c>
      <c r="J4402" s="20">
        <v>9.634199999999999E-3</v>
      </c>
      <c r="K4402" s="20">
        <v>1.6312600000000003E-2</v>
      </c>
      <c r="L4402" s="20">
        <v>1.9729999999999999E-3</v>
      </c>
      <c r="M4402" s="20">
        <v>0</v>
      </c>
      <c r="N4402" s="1">
        <v>9</v>
      </c>
      <c r="O4402" s="5">
        <v>39.130000000000003</v>
      </c>
      <c r="P4402" s="5">
        <v>60.87</v>
      </c>
      <c r="Q4402" s="1">
        <v>9</v>
      </c>
      <c r="R4402" s="1">
        <v>14</v>
      </c>
      <c r="S4402" s="6"/>
      <c r="T4402" s="6"/>
      <c r="W4402" s="1"/>
      <c r="X4402" s="1"/>
      <c r="Y4402" s="1"/>
      <c r="AC4402" s="1"/>
      <c r="AF4402" s="1"/>
      <c r="AG4402" s="1"/>
    </row>
    <row r="4403" spans="1:33" hidden="1" x14ac:dyDescent="0.25">
      <c r="A4403" s="1">
        <v>20</v>
      </c>
      <c r="B4403" s="1">
        <v>2016</v>
      </c>
      <c r="C4403" s="1">
        <v>355510920</v>
      </c>
      <c r="D4403" s="44" t="s">
        <v>666</v>
      </c>
      <c r="E4403" s="20">
        <v>0.1263339</v>
      </c>
      <c r="F4403" s="20">
        <v>5.2903000000000004E-3</v>
      </c>
      <c r="G4403" s="20">
        <v>0.1210436</v>
      </c>
      <c r="H4403" s="20">
        <v>0</v>
      </c>
      <c r="I4403" s="20">
        <v>4.8888999999999998E-3</v>
      </c>
      <c r="J4403" s="20">
        <v>4.1669999999999999E-4</v>
      </c>
      <c r="K4403" s="20">
        <v>7.2767200000000004E-2</v>
      </c>
      <c r="L4403" s="20">
        <v>4.8261100000000001E-2</v>
      </c>
      <c r="M4403" s="20">
        <v>4.4999178240740741E-2</v>
      </c>
      <c r="N4403" s="1">
        <v>1</v>
      </c>
      <c r="O4403" s="5">
        <v>8.33</v>
      </c>
      <c r="P4403" s="5">
        <v>91.67</v>
      </c>
      <c r="Q4403" s="1">
        <v>3</v>
      </c>
      <c r="R4403" s="1">
        <v>33</v>
      </c>
      <c r="S4403" s="6">
        <v>646.21799999999996</v>
      </c>
      <c r="T4403" s="6">
        <v>646.21799999999996</v>
      </c>
      <c r="W4403" s="1"/>
      <c r="X4403" s="1"/>
      <c r="Y4403" s="1"/>
      <c r="AC4403" s="1"/>
      <c r="AF4403" s="1"/>
      <c r="AG4403" s="1"/>
    </row>
    <row r="4404" spans="1:33" hidden="1" x14ac:dyDescent="0.25">
      <c r="A4404" s="1">
        <v>19</v>
      </c>
      <c r="B4404" s="1">
        <v>2016</v>
      </c>
      <c r="C4404" s="1">
        <v>355520819</v>
      </c>
      <c r="D4404" s="44" t="s">
        <v>667</v>
      </c>
      <c r="E4404" s="20">
        <v>6.1623400000000002E-2</v>
      </c>
      <c r="F4404" s="20">
        <v>5.6079200000000003E-2</v>
      </c>
      <c r="G4404" s="20">
        <v>5.5442E-3</v>
      </c>
      <c r="H4404" s="20">
        <v>0</v>
      </c>
      <c r="I4404" s="20">
        <v>5.0926000000000001E-3</v>
      </c>
      <c r="J4404" s="20">
        <v>0</v>
      </c>
      <c r="K4404" s="20">
        <v>5.6079200000000003E-2</v>
      </c>
      <c r="L4404" s="20">
        <v>4.5159999999999997E-4</v>
      </c>
      <c r="M4404" s="20">
        <v>3.9902250000000009E-3</v>
      </c>
      <c r="N4404" s="1">
        <v>7</v>
      </c>
      <c r="O4404" s="5">
        <v>40</v>
      </c>
      <c r="P4404" s="5">
        <v>60</v>
      </c>
      <c r="Q4404" s="1">
        <v>6</v>
      </c>
      <c r="R4404" s="1">
        <v>9</v>
      </c>
      <c r="S4404" s="6">
        <v>81.562138320000003</v>
      </c>
      <c r="T4404" s="6">
        <v>81.562138320000003</v>
      </c>
      <c r="W4404" s="1"/>
      <c r="X4404" s="1"/>
      <c r="Y4404" s="1"/>
      <c r="AC4404" s="1"/>
      <c r="AF4404" s="1"/>
      <c r="AG4404" s="1"/>
    </row>
    <row r="4405" spans="1:33" hidden="1" x14ac:dyDescent="0.25">
      <c r="A4405" s="1">
        <v>15</v>
      </c>
      <c r="B4405" s="1">
        <v>2016</v>
      </c>
      <c r="C4405" s="1">
        <v>355530715</v>
      </c>
      <c r="D4405" s="44" t="s">
        <v>668</v>
      </c>
      <c r="E4405" s="20">
        <v>7.9757499999999981E-2</v>
      </c>
      <c r="F4405" s="20">
        <v>7.2874599999999984E-2</v>
      </c>
      <c r="G4405" s="20">
        <v>6.8828999999999991E-3</v>
      </c>
      <c r="H4405" s="20">
        <v>0</v>
      </c>
      <c r="I4405" s="20">
        <v>1.8564E-3</v>
      </c>
      <c r="J4405" s="20">
        <v>0</v>
      </c>
      <c r="K4405" s="20">
        <v>7.7828299999999975E-2</v>
      </c>
      <c r="L4405" s="20">
        <v>7.2800000000000008E-5</v>
      </c>
      <c r="M4405" s="20">
        <v>4.2816648437500006E-3</v>
      </c>
      <c r="N4405" s="1">
        <v>1</v>
      </c>
      <c r="O4405" s="5">
        <v>87.04</v>
      </c>
      <c r="P4405" s="5">
        <v>12.96</v>
      </c>
      <c r="Q4405" s="1">
        <v>47</v>
      </c>
      <c r="R4405" s="1">
        <v>7</v>
      </c>
      <c r="S4405" s="6">
        <v>71.225999999999999</v>
      </c>
      <c r="T4405" s="6">
        <v>71.225999999999999</v>
      </c>
      <c r="W4405" s="1"/>
      <c r="X4405" s="1"/>
      <c r="Y4405" s="1"/>
      <c r="AC4405" s="1"/>
      <c r="AF4405" s="1"/>
      <c r="AG4405" s="1"/>
    </row>
    <row r="4406" spans="1:33" hidden="1" x14ac:dyDescent="0.25">
      <c r="A4406" s="1">
        <v>16</v>
      </c>
      <c r="B4406" s="1">
        <v>2016</v>
      </c>
      <c r="C4406" s="1">
        <v>355535616</v>
      </c>
      <c r="D4406" s="44" t="s">
        <v>669</v>
      </c>
      <c r="E4406" s="20">
        <v>0.12546299999999999</v>
      </c>
      <c r="F4406" s="20">
        <v>0.12546299999999999</v>
      </c>
      <c r="G4406" s="20">
        <v>0</v>
      </c>
      <c r="H4406" s="20">
        <v>0</v>
      </c>
      <c r="I4406" s="20">
        <v>0</v>
      </c>
      <c r="J4406" s="20">
        <v>0</v>
      </c>
      <c r="K4406" s="20">
        <v>0.12546299999999999</v>
      </c>
      <c r="L4406" s="20">
        <v>0</v>
      </c>
      <c r="M4406" s="20">
        <v>0</v>
      </c>
      <c r="N4406" s="1">
        <v>0</v>
      </c>
      <c r="O4406" s="5">
        <v>100</v>
      </c>
      <c r="P4406" s="5">
        <v>0</v>
      </c>
      <c r="Q4406" s="1">
        <v>1</v>
      </c>
      <c r="R4406" s="1">
        <v>0</v>
      </c>
      <c r="S4406" s="6"/>
      <c r="T4406" s="6"/>
      <c r="W4406" s="1"/>
      <c r="X4406" s="1"/>
      <c r="Y4406" s="1"/>
      <c r="AC4406" s="1"/>
      <c r="AF4406" s="1"/>
      <c r="AG4406" s="1"/>
    </row>
    <row r="4407" spans="1:33" hidden="1" x14ac:dyDescent="0.25">
      <c r="A4407" s="1">
        <v>19</v>
      </c>
      <c r="B4407" s="1">
        <v>2016</v>
      </c>
      <c r="C4407" s="1">
        <v>355535619</v>
      </c>
      <c r="D4407" s="44" t="s">
        <v>669</v>
      </c>
      <c r="E4407" s="20">
        <v>3.1344500000000004E-2</v>
      </c>
      <c r="F4407" s="20">
        <v>1.21528E-2</v>
      </c>
      <c r="G4407" s="20">
        <v>1.9191700000000003E-2</v>
      </c>
      <c r="H4407" s="20">
        <v>0</v>
      </c>
      <c r="I4407" s="20">
        <v>1.90046E-2</v>
      </c>
      <c r="J4407" s="20">
        <v>1.158E-4</v>
      </c>
      <c r="K4407" s="20">
        <v>1.21528E-2</v>
      </c>
      <c r="L4407" s="20">
        <v>7.1299999999999998E-5</v>
      </c>
      <c r="M4407" s="20">
        <v>1.5010416666666667E-2</v>
      </c>
      <c r="N4407" s="1">
        <v>1</v>
      </c>
      <c r="O4407" s="5">
        <v>9.09</v>
      </c>
      <c r="P4407" s="5">
        <v>90.91</v>
      </c>
      <c r="Q4407" s="1">
        <v>1</v>
      </c>
      <c r="R4407" s="1">
        <v>10</v>
      </c>
      <c r="S4407" s="6">
        <v>296.62200000000001</v>
      </c>
      <c r="T4407" s="6">
        <v>296.62200000000001</v>
      </c>
      <c r="W4407" s="1"/>
      <c r="X4407" s="1"/>
      <c r="Y4407" s="1"/>
      <c r="AC4407" s="1"/>
      <c r="AF4407" s="1"/>
      <c r="AG4407" s="1"/>
    </row>
    <row r="4408" spans="1:33" hidden="1" x14ac:dyDescent="0.25">
      <c r="A4408" s="1">
        <v>3</v>
      </c>
      <c r="B4408" s="1">
        <v>2016</v>
      </c>
      <c r="C4408" s="1">
        <v>35554063</v>
      </c>
      <c r="D4408" s="44" t="s">
        <v>670</v>
      </c>
      <c r="E4408" s="20">
        <v>0.81460819999999989</v>
      </c>
      <c r="F4408" s="20">
        <v>0.80955619999999995</v>
      </c>
      <c r="G4408" s="20">
        <v>5.0520000000000001E-3</v>
      </c>
      <c r="H4408" s="20">
        <v>0</v>
      </c>
      <c r="I4408" s="20">
        <v>0.80138899999999991</v>
      </c>
      <c r="J4408" s="20">
        <v>3.3995000000000002E-3</v>
      </c>
      <c r="K4408" s="20">
        <v>1.1569999999999999E-4</v>
      </c>
      <c r="L4408" s="20">
        <v>9.7040000000000026E-3</v>
      </c>
      <c r="M4408" s="20">
        <v>0.18763873074999998</v>
      </c>
      <c r="N4408" s="1">
        <v>11</v>
      </c>
      <c r="O4408" s="5">
        <v>69.39</v>
      </c>
      <c r="P4408" s="5">
        <v>30.61</v>
      </c>
      <c r="Q4408" s="1">
        <v>34</v>
      </c>
      <c r="R4408" s="1">
        <v>15</v>
      </c>
      <c r="S4408" s="6">
        <v>1374.1345200000001</v>
      </c>
      <c r="T4408" s="6">
        <v>1368.6379810000001</v>
      </c>
      <c r="W4408" s="1"/>
      <c r="X4408" s="1"/>
      <c r="Y4408" s="1"/>
      <c r="AC4408" s="1"/>
      <c r="AF4408" s="1"/>
      <c r="AG4408" s="1"/>
    </row>
    <row r="4409" spans="1:33" hidden="1" x14ac:dyDescent="0.25">
      <c r="A4409" s="1">
        <v>17</v>
      </c>
      <c r="B4409" s="1">
        <v>2016</v>
      </c>
      <c r="C4409" s="1">
        <v>355550517</v>
      </c>
      <c r="D4409" s="44" t="s">
        <v>671</v>
      </c>
      <c r="E4409" s="20">
        <v>0.42335960000000006</v>
      </c>
      <c r="F4409" s="20">
        <v>0.42208980000000007</v>
      </c>
      <c r="G4409" s="20">
        <v>1.2698E-3</v>
      </c>
      <c r="H4409" s="20">
        <v>0</v>
      </c>
      <c r="I4409" s="20">
        <v>0</v>
      </c>
      <c r="J4409" s="20">
        <v>4.9351999999999998E-3</v>
      </c>
      <c r="K4409" s="20">
        <v>0.40998790000000002</v>
      </c>
      <c r="L4409" s="20">
        <v>8.4364999999999996E-3</v>
      </c>
      <c r="M4409" s="20">
        <v>8.3319192708333333E-3</v>
      </c>
      <c r="N4409" s="1">
        <v>4</v>
      </c>
      <c r="O4409" s="5">
        <v>70.59</v>
      </c>
      <c r="P4409" s="5">
        <v>29.41</v>
      </c>
      <c r="Q4409" s="1">
        <v>12</v>
      </c>
      <c r="R4409" s="1">
        <v>5</v>
      </c>
      <c r="S4409" s="6">
        <v>165.35326280000001</v>
      </c>
      <c r="T4409" s="6">
        <v>165.35326280000001</v>
      </c>
      <c r="W4409" s="1"/>
      <c r="X4409" s="1"/>
      <c r="Y4409" s="1"/>
      <c r="AC4409" s="1"/>
      <c r="AF4409" s="1"/>
      <c r="AG4409" s="1"/>
    </row>
    <row r="4410" spans="1:33" hidden="1" x14ac:dyDescent="0.25">
      <c r="A4410" s="1">
        <v>15</v>
      </c>
      <c r="B4410" s="1">
        <v>2016</v>
      </c>
      <c r="C4410" s="1">
        <v>355560415</v>
      </c>
      <c r="D4410" s="44" t="s">
        <v>672</v>
      </c>
      <c r="E4410" s="20">
        <v>5.38234E-2</v>
      </c>
      <c r="F4410" s="20">
        <v>9.2527999999999985E-3</v>
      </c>
      <c r="G4410" s="20">
        <v>4.4570600000000002E-2</v>
      </c>
      <c r="H4410" s="20">
        <v>0</v>
      </c>
      <c r="I4410" s="20">
        <v>0</v>
      </c>
      <c r="J4410" s="20">
        <v>2.1297499999999997E-2</v>
      </c>
      <c r="K4410" s="20">
        <v>2.7192600000000001E-2</v>
      </c>
      <c r="L4410" s="20">
        <v>5.3333E-3</v>
      </c>
      <c r="M4410" s="20">
        <v>2.5018229166666666E-2</v>
      </c>
      <c r="N4410" s="1">
        <v>1</v>
      </c>
      <c r="O4410" s="5">
        <v>39.29</v>
      </c>
      <c r="P4410" s="5">
        <v>60.71</v>
      </c>
      <c r="Q4410" s="1">
        <v>11</v>
      </c>
      <c r="R4410" s="1">
        <v>17</v>
      </c>
      <c r="S4410" s="6">
        <v>502.2</v>
      </c>
      <c r="T4410" s="6">
        <v>502.2</v>
      </c>
      <c r="W4410" s="1"/>
      <c r="X4410" s="1"/>
      <c r="Y4410" s="1"/>
      <c r="AC4410" s="1"/>
      <c r="AF4410" s="1"/>
      <c r="AG4410" s="1"/>
    </row>
    <row r="4411" spans="1:33" hidden="1" x14ac:dyDescent="0.25">
      <c r="A4411" s="1">
        <v>19</v>
      </c>
      <c r="B4411" s="1">
        <v>2016</v>
      </c>
      <c r="C4411" s="1">
        <v>355570319</v>
      </c>
      <c r="D4411" s="44" t="s">
        <v>673</v>
      </c>
      <c r="E4411" s="20">
        <v>4.1355000000000003E-3</v>
      </c>
      <c r="F4411" s="20">
        <v>0</v>
      </c>
      <c r="G4411" s="20">
        <v>4.1355000000000003E-3</v>
      </c>
      <c r="H4411" s="20">
        <v>0</v>
      </c>
      <c r="I4411" s="20">
        <v>4.0555999999999995E-3</v>
      </c>
      <c r="J4411" s="20">
        <v>0</v>
      </c>
      <c r="K4411" s="20">
        <v>0</v>
      </c>
      <c r="L4411" s="20">
        <v>7.9900000000000004E-5</v>
      </c>
      <c r="M4411" s="20">
        <v>3.4246875000000002E-3</v>
      </c>
      <c r="N4411" s="1">
        <v>2</v>
      </c>
      <c r="O4411" s="5">
        <v>0</v>
      </c>
      <c r="P4411" s="5">
        <v>100</v>
      </c>
      <c r="Q4411" s="1">
        <v>0</v>
      </c>
      <c r="R4411" s="1">
        <v>5</v>
      </c>
      <c r="S4411" s="6">
        <v>70.672806350000002</v>
      </c>
      <c r="T4411" s="6">
        <v>70.672806350000002</v>
      </c>
      <c r="W4411" s="1"/>
      <c r="X4411" s="1"/>
      <c r="Y4411" s="1"/>
      <c r="AC4411" s="1"/>
      <c r="AF4411" s="1"/>
      <c r="AG4411" s="1"/>
    </row>
    <row r="4412" spans="1:33" hidden="1" x14ac:dyDescent="0.25">
      <c r="A4412" s="1">
        <v>15</v>
      </c>
      <c r="B4412" s="1">
        <v>2016</v>
      </c>
      <c r="C4412" s="1">
        <v>355580215</v>
      </c>
      <c r="D4412" s="44" t="s">
        <v>674</v>
      </c>
      <c r="E4412" s="20">
        <v>0.16522999999999999</v>
      </c>
      <c r="F4412" s="20">
        <v>0.15980349999999999</v>
      </c>
      <c r="G4412" s="20">
        <v>5.4265000000000008E-3</v>
      </c>
      <c r="H4412" s="20">
        <v>0</v>
      </c>
      <c r="I4412" s="20">
        <v>2.7778E-3</v>
      </c>
      <c r="J4412" s="20">
        <v>1.5670000000000001E-4</v>
      </c>
      <c r="K4412" s="20">
        <v>0.16151649999999998</v>
      </c>
      <c r="L4412" s="20">
        <v>7.7899999999999996E-4</v>
      </c>
      <c r="M4412" s="20">
        <v>2.0949364583333331E-2</v>
      </c>
      <c r="N4412" s="1">
        <v>6</v>
      </c>
      <c r="O4412" s="5">
        <v>82.35</v>
      </c>
      <c r="P4412" s="5">
        <v>17.649999999999999</v>
      </c>
      <c r="Q4412" s="1">
        <v>56</v>
      </c>
      <c r="R4412" s="1">
        <v>12</v>
      </c>
      <c r="S4412" s="6">
        <v>415.42200000000003</v>
      </c>
      <c r="T4412" s="6">
        <v>415.42200000000003</v>
      </c>
      <c r="W4412" s="1"/>
      <c r="X4412" s="1"/>
      <c r="Y4412" s="1"/>
      <c r="AC4412" s="1"/>
      <c r="AF4412" s="1"/>
      <c r="AG4412" s="1"/>
    </row>
    <row r="4413" spans="1:33" hidden="1" x14ac:dyDescent="0.25">
      <c r="A4413" s="1">
        <v>18</v>
      </c>
      <c r="B4413" s="1">
        <v>2016</v>
      </c>
      <c r="C4413" s="1">
        <v>355580218</v>
      </c>
      <c r="D4413" s="44" t="s">
        <v>674</v>
      </c>
      <c r="E4413" s="20">
        <v>2.5312600000000001E-2</v>
      </c>
      <c r="F4413" s="20">
        <v>2.5312600000000001E-2</v>
      </c>
      <c r="G4413" s="20">
        <v>0</v>
      </c>
      <c r="H4413" s="20">
        <v>0</v>
      </c>
      <c r="I4413" s="20">
        <v>0</v>
      </c>
      <c r="J4413" s="20">
        <v>0</v>
      </c>
      <c r="K4413" s="20">
        <v>2.5312600000000001E-2</v>
      </c>
      <c r="L4413" s="20">
        <v>0</v>
      </c>
      <c r="M4413" s="20">
        <v>0</v>
      </c>
      <c r="N4413" s="1">
        <v>0</v>
      </c>
      <c r="O4413" s="5">
        <v>100</v>
      </c>
      <c r="P4413" s="5">
        <v>0</v>
      </c>
      <c r="Q4413" s="1">
        <v>7</v>
      </c>
      <c r="R4413" s="1">
        <v>0</v>
      </c>
      <c r="S4413" s="6"/>
      <c r="T4413" s="6"/>
      <c r="W4413" s="1"/>
      <c r="X4413" s="1"/>
      <c r="Y4413" s="1"/>
      <c r="AC4413" s="1"/>
      <c r="AF4413" s="1"/>
      <c r="AG4413" s="1"/>
    </row>
    <row r="4414" spans="1:33" hidden="1" x14ac:dyDescent="0.25">
      <c r="A4414" s="1">
        <v>16</v>
      </c>
      <c r="B4414" s="1">
        <v>2016</v>
      </c>
      <c r="C4414" s="1">
        <v>355590116</v>
      </c>
      <c r="D4414" s="44" t="s">
        <v>675</v>
      </c>
      <c r="E4414" s="20">
        <v>7.6605000000000006E-3</v>
      </c>
      <c r="F4414" s="20">
        <v>4.8434000000000003E-3</v>
      </c>
      <c r="G4414" s="20">
        <v>2.8170999999999999E-3</v>
      </c>
      <c r="H4414" s="20">
        <v>0</v>
      </c>
      <c r="I4414" s="20">
        <v>2.8170999999999999E-3</v>
      </c>
      <c r="J4414" s="20">
        <v>0</v>
      </c>
      <c r="K4414" s="20">
        <v>4.8087E-3</v>
      </c>
      <c r="L4414" s="20">
        <v>3.4700000000000003E-5</v>
      </c>
      <c r="M4414" s="20">
        <v>2.8957598958333332E-3</v>
      </c>
      <c r="N4414" s="1">
        <v>0</v>
      </c>
      <c r="O4414" s="5">
        <v>75</v>
      </c>
      <c r="P4414" s="5">
        <v>25</v>
      </c>
      <c r="Q4414" s="1">
        <v>3</v>
      </c>
      <c r="R4414" s="1">
        <v>1</v>
      </c>
      <c r="S4414" s="6">
        <v>45.997141829999997</v>
      </c>
      <c r="T4414" s="6">
        <v>45.997141829999997</v>
      </c>
      <c r="W4414" s="1"/>
      <c r="X4414" s="1"/>
      <c r="Y4414" s="1"/>
      <c r="AC4414" s="1"/>
      <c r="AF4414" s="1"/>
      <c r="AG4414" s="1"/>
    </row>
    <row r="4415" spans="1:33" hidden="1" x14ac:dyDescent="0.25">
      <c r="A4415" s="1">
        <v>16</v>
      </c>
      <c r="B4415" s="1">
        <v>2016</v>
      </c>
      <c r="C4415" s="1">
        <v>355600816</v>
      </c>
      <c r="D4415" s="44" t="s">
        <v>676</v>
      </c>
      <c r="E4415" s="20">
        <v>8.3627800000000016E-2</v>
      </c>
      <c r="F4415" s="20">
        <v>8.1811999999999996E-3</v>
      </c>
      <c r="G4415" s="20">
        <v>7.5446600000000016E-2</v>
      </c>
      <c r="H4415" s="20">
        <v>0</v>
      </c>
      <c r="I4415" s="20">
        <v>3.9519799999999994E-2</v>
      </c>
      <c r="J4415" s="20">
        <v>2.3323000000000003E-3</v>
      </c>
      <c r="K4415" s="20">
        <v>3.7220599999999993E-2</v>
      </c>
      <c r="L4415" s="20">
        <v>4.5550999999999986E-3</v>
      </c>
      <c r="M4415" s="20">
        <v>3.9115569626157407E-2</v>
      </c>
      <c r="N4415" s="1">
        <v>5</v>
      </c>
      <c r="O4415" s="5">
        <v>23.53</v>
      </c>
      <c r="P4415" s="5">
        <v>76.47</v>
      </c>
      <c r="Q4415" s="1">
        <v>12</v>
      </c>
      <c r="R4415" s="1">
        <v>39</v>
      </c>
      <c r="S4415" s="6">
        <v>626.4864</v>
      </c>
      <c r="T4415" s="6">
        <v>626.4864</v>
      </c>
      <c r="W4415" s="1"/>
      <c r="X4415" s="1"/>
      <c r="Y4415" s="1"/>
      <c r="AC4415" s="1"/>
      <c r="AF4415" s="1"/>
      <c r="AG4415" s="1"/>
    </row>
    <row r="4416" spans="1:33" hidden="1" x14ac:dyDescent="0.25">
      <c r="A4416" s="1">
        <v>15</v>
      </c>
      <c r="B4416" s="1">
        <v>2016</v>
      </c>
      <c r="C4416" s="1">
        <v>355610715</v>
      </c>
      <c r="D4416" s="44" t="s">
        <v>677</v>
      </c>
      <c r="E4416" s="20">
        <v>3.6471899999999995E-2</v>
      </c>
      <c r="F4416" s="20">
        <v>1.0138399999999999E-2</v>
      </c>
      <c r="G4416" s="20">
        <v>2.6333499999999996E-2</v>
      </c>
      <c r="H4416" s="20">
        <v>0</v>
      </c>
      <c r="I4416" s="20">
        <v>0</v>
      </c>
      <c r="J4416" s="20">
        <v>1.9222E-3</v>
      </c>
      <c r="K4416" s="20">
        <v>3.0063199999999995E-2</v>
      </c>
      <c r="L4416" s="20">
        <v>4.4865E-3</v>
      </c>
      <c r="M4416" s="20">
        <v>3.6850439814814812E-2</v>
      </c>
      <c r="N4416" s="1">
        <v>2</v>
      </c>
      <c r="O4416" s="5">
        <v>17.649999999999999</v>
      </c>
      <c r="P4416" s="5">
        <v>82.35</v>
      </c>
      <c r="Q4416" s="1">
        <v>6</v>
      </c>
      <c r="R4416" s="1">
        <v>28</v>
      </c>
      <c r="S4416" s="6">
        <v>621.54</v>
      </c>
      <c r="T4416" s="6">
        <v>621.54</v>
      </c>
      <c r="W4416" s="1"/>
      <c r="X4416" s="1"/>
      <c r="Y4416" s="1"/>
      <c r="AC4416" s="1"/>
      <c r="AF4416" s="1"/>
      <c r="AG4416" s="1"/>
    </row>
    <row r="4417" spans="1:33" hidden="1" x14ac:dyDescent="0.25">
      <c r="A4417" s="1">
        <v>18</v>
      </c>
      <c r="B4417" s="1">
        <v>2016</v>
      </c>
      <c r="C4417" s="1">
        <v>355610718</v>
      </c>
      <c r="D4417" s="44" t="s">
        <v>677</v>
      </c>
      <c r="E4417" s="20">
        <v>0.10790860000000001</v>
      </c>
      <c r="F4417" s="20">
        <v>0.1072188</v>
      </c>
      <c r="G4417" s="20">
        <v>6.8979999999999996E-4</v>
      </c>
      <c r="H4417" s="20">
        <v>0</v>
      </c>
      <c r="I4417" s="20">
        <v>0</v>
      </c>
      <c r="J4417" s="20">
        <v>1.8600000000000001E-3</v>
      </c>
      <c r="K4417" s="20">
        <v>0.1056319</v>
      </c>
      <c r="L4417" s="20">
        <v>4.1669999999999999E-4</v>
      </c>
      <c r="M4417" s="20">
        <v>0</v>
      </c>
      <c r="N4417" s="1">
        <v>1</v>
      </c>
      <c r="O4417" s="5">
        <v>75</v>
      </c>
      <c r="P4417" s="5">
        <v>25</v>
      </c>
      <c r="Q4417" s="1">
        <v>6</v>
      </c>
      <c r="R4417" s="1">
        <v>2</v>
      </c>
      <c r="S4417" s="6"/>
      <c r="T4417" s="6"/>
      <c r="W4417" s="1"/>
      <c r="X4417" s="1"/>
      <c r="Y4417" s="1"/>
      <c r="AC4417" s="1"/>
      <c r="AF4417" s="1"/>
      <c r="AG4417" s="1"/>
    </row>
    <row r="4418" spans="1:33" hidden="1" x14ac:dyDescent="0.25">
      <c r="A4418" s="1">
        <v>5</v>
      </c>
      <c r="B4418" s="1">
        <v>2016</v>
      </c>
      <c r="C4418" s="1">
        <v>35562065</v>
      </c>
      <c r="D4418" s="44" t="s">
        <v>678</v>
      </c>
      <c r="E4418" s="20">
        <v>0.45322169999999995</v>
      </c>
      <c r="F4418" s="20">
        <v>0.302178</v>
      </c>
      <c r="G4418" s="20">
        <v>0.15104369999999995</v>
      </c>
      <c r="H4418" s="20">
        <v>0</v>
      </c>
      <c r="I4418" s="20">
        <v>0.26528870000000004</v>
      </c>
      <c r="J4418" s="20">
        <v>0.12630539999999998</v>
      </c>
      <c r="K4418" s="20">
        <v>1.30779E-2</v>
      </c>
      <c r="L4418" s="20">
        <v>4.854969999999996E-2</v>
      </c>
      <c r="M4418" s="20">
        <v>0.3739843740451389</v>
      </c>
      <c r="N4418" s="1">
        <v>72</v>
      </c>
      <c r="O4418" s="5">
        <v>16.440000000000001</v>
      </c>
      <c r="P4418" s="5">
        <v>83.56</v>
      </c>
      <c r="Q4418" s="1">
        <v>48</v>
      </c>
      <c r="R4418" s="1">
        <v>244</v>
      </c>
      <c r="S4418" s="6">
        <v>5712.6232799999998</v>
      </c>
      <c r="T4418" s="6">
        <v>5712.6232799999998</v>
      </c>
      <c r="W4418" s="1"/>
      <c r="X4418" s="1"/>
      <c r="Y4418" s="1"/>
      <c r="AC4418" s="1"/>
      <c r="AF4418" s="1"/>
      <c r="AG4418" s="1"/>
    </row>
    <row r="4419" spans="1:33" hidden="1" x14ac:dyDescent="0.25">
      <c r="A4419" s="1">
        <v>19</v>
      </c>
      <c r="B4419" s="1">
        <v>2016</v>
      </c>
      <c r="C4419" s="1">
        <v>355630519</v>
      </c>
      <c r="D4419" s="44" t="s">
        <v>679</v>
      </c>
      <c r="E4419" s="20">
        <v>5.1267699999999999E-2</v>
      </c>
      <c r="F4419" s="20">
        <v>4.8898499999999998E-2</v>
      </c>
      <c r="G4419" s="20">
        <v>2.3691999999999997E-3</v>
      </c>
      <c r="H4419" s="20">
        <v>0</v>
      </c>
      <c r="I4419" s="20">
        <v>0</v>
      </c>
      <c r="J4419" s="20">
        <v>1.5660000000000001E-3</v>
      </c>
      <c r="K4419" s="20">
        <v>4.8898499999999998E-2</v>
      </c>
      <c r="L4419" s="20">
        <v>8.0320000000000001E-4</v>
      </c>
      <c r="M4419" s="20">
        <v>6.8277009930555549E-2</v>
      </c>
      <c r="N4419" s="1">
        <v>5</v>
      </c>
      <c r="O4419" s="5">
        <v>56.25</v>
      </c>
      <c r="P4419" s="5">
        <v>43.75</v>
      </c>
      <c r="Q4419" s="1">
        <v>9</v>
      </c>
      <c r="R4419" s="1">
        <v>7</v>
      </c>
      <c r="S4419" s="6">
        <v>1300.05</v>
      </c>
      <c r="T4419" s="6">
        <v>1300.05</v>
      </c>
      <c r="W4419" s="1"/>
      <c r="X4419" s="1"/>
      <c r="Y4419" s="1"/>
      <c r="AC4419" s="1"/>
      <c r="AF4419" s="1"/>
      <c r="AG4419" s="1"/>
    </row>
    <row r="4420" spans="1:33" hidden="1" x14ac:dyDescent="0.25">
      <c r="A4420" s="1">
        <v>20</v>
      </c>
      <c r="B4420" s="1">
        <v>2016</v>
      </c>
      <c r="C4420" s="1">
        <v>355630520</v>
      </c>
      <c r="D4420" s="44" t="s">
        <v>679</v>
      </c>
      <c r="E4420" s="20">
        <v>8.3645799999999992E-2</v>
      </c>
      <c r="F4420" s="20">
        <v>0</v>
      </c>
      <c r="G4420" s="20">
        <v>8.3645799999999992E-2</v>
      </c>
      <c r="H4420" s="20">
        <v>0</v>
      </c>
      <c r="I4420" s="20">
        <v>0</v>
      </c>
      <c r="J4420" s="20">
        <v>8.2407399999999992E-2</v>
      </c>
      <c r="K4420" s="20">
        <v>4.8600000000000002E-5</v>
      </c>
      <c r="L4420" s="20">
        <v>1.1898E-3</v>
      </c>
      <c r="M4420" s="20">
        <v>0</v>
      </c>
      <c r="N4420" s="1">
        <v>0</v>
      </c>
      <c r="O4420" s="5">
        <v>0</v>
      </c>
      <c r="P4420" s="5">
        <v>100</v>
      </c>
      <c r="Q4420" s="1">
        <v>0</v>
      </c>
      <c r="R4420" s="1">
        <v>6</v>
      </c>
      <c r="S4420" s="6"/>
      <c r="T4420" s="6"/>
      <c r="W4420" s="1"/>
      <c r="X4420" s="1"/>
      <c r="Y4420" s="1"/>
      <c r="AC4420" s="1"/>
      <c r="AF4420" s="1"/>
      <c r="AG4420" s="1"/>
    </row>
    <row r="4421" spans="1:33" hidden="1" x14ac:dyDescent="0.25">
      <c r="A4421" s="1">
        <v>5</v>
      </c>
      <c r="B4421" s="1">
        <v>2016</v>
      </c>
      <c r="C4421" s="1">
        <v>35563545</v>
      </c>
      <c r="D4421" s="44" t="s">
        <v>680</v>
      </c>
      <c r="E4421" s="20">
        <v>2.4309399999999998E-2</v>
      </c>
      <c r="F4421" s="20">
        <v>2.0538400000000002E-2</v>
      </c>
      <c r="G4421" s="20">
        <v>3.770999999999997E-3</v>
      </c>
      <c r="H4421" s="20">
        <v>0</v>
      </c>
      <c r="I4421" s="20">
        <v>1.7905600000000001E-2</v>
      </c>
      <c r="J4421" s="20">
        <v>5.775E-4</v>
      </c>
      <c r="K4421" s="20">
        <v>2.9389999999999999E-4</v>
      </c>
      <c r="L4421" s="20">
        <v>5.5323999999999972E-3</v>
      </c>
      <c r="M4421" s="20">
        <v>1.2072600000000001E-2</v>
      </c>
      <c r="N4421" s="1">
        <v>26</v>
      </c>
      <c r="O4421" s="5">
        <v>17.32</v>
      </c>
      <c r="P4421" s="5">
        <v>82.68</v>
      </c>
      <c r="Q4421" s="1">
        <v>22</v>
      </c>
      <c r="R4421" s="1">
        <v>105</v>
      </c>
      <c r="S4421" s="6">
        <v>136.49500750000001</v>
      </c>
      <c r="T4421" s="6">
        <v>136.49500750000001</v>
      </c>
      <c r="W4421" s="1"/>
      <c r="X4421" s="1"/>
      <c r="Y4421" s="1"/>
      <c r="AC4421" s="1"/>
      <c r="AF4421" s="1"/>
      <c r="AG4421" s="1"/>
    </row>
    <row r="4422" spans="1:33" hidden="1" x14ac:dyDescent="0.25">
      <c r="A4422" s="1">
        <v>4</v>
      </c>
      <c r="B4422" s="1">
        <v>2016</v>
      </c>
      <c r="C4422" s="1">
        <v>35564044</v>
      </c>
      <c r="D4422" s="44" t="s">
        <v>681</v>
      </c>
      <c r="E4422" s="20">
        <v>0.11699929999999999</v>
      </c>
      <c r="F4422" s="20">
        <v>0.10765299999999998</v>
      </c>
      <c r="G4422" s="20">
        <v>9.3463000000000001E-3</v>
      </c>
      <c r="H4422" s="20">
        <v>0</v>
      </c>
      <c r="I4422" s="20">
        <v>0</v>
      </c>
      <c r="J4422" s="20">
        <v>1.7155999999999999E-3</v>
      </c>
      <c r="K4422" s="20">
        <v>0.10595550000000001</v>
      </c>
      <c r="L4422" s="20">
        <v>9.3282E-3</v>
      </c>
      <c r="M4422" s="20">
        <v>0.12374393518518519</v>
      </c>
      <c r="N4422" s="1">
        <v>22</v>
      </c>
      <c r="O4422" s="5">
        <v>50.88</v>
      </c>
      <c r="P4422" s="5">
        <v>49.12</v>
      </c>
      <c r="Q4422" s="1">
        <v>29</v>
      </c>
      <c r="R4422" s="1">
        <v>28</v>
      </c>
      <c r="S4422" s="6">
        <v>2156.058</v>
      </c>
      <c r="T4422" s="6">
        <v>1940.4521999999999</v>
      </c>
      <c r="W4422" s="1"/>
      <c r="X4422" s="1"/>
      <c r="Y4422" s="1"/>
      <c r="AC4422" s="1"/>
      <c r="AF4422" s="1"/>
      <c r="AG4422" s="1"/>
    </row>
    <row r="4423" spans="1:33" hidden="1" x14ac:dyDescent="0.25">
      <c r="A4423" s="1">
        <v>9</v>
      </c>
      <c r="B4423" s="1">
        <v>2016</v>
      </c>
      <c r="C4423" s="1">
        <v>35564049</v>
      </c>
      <c r="D4423" s="44" t="s">
        <v>681</v>
      </c>
      <c r="E4423" s="20">
        <v>0.2720014</v>
      </c>
      <c r="F4423" s="20">
        <v>0.27039259999999998</v>
      </c>
      <c r="G4423" s="20">
        <v>1.6088000000000001E-3</v>
      </c>
      <c r="H4423" s="20">
        <v>0</v>
      </c>
      <c r="I4423" s="20">
        <v>0</v>
      </c>
      <c r="J4423" s="20">
        <v>2.7779999999999998E-4</v>
      </c>
      <c r="K4423" s="20">
        <v>0.26980229999999999</v>
      </c>
      <c r="L4423" s="20">
        <v>1.9212999999999999E-3</v>
      </c>
      <c r="M4423" s="20">
        <v>0</v>
      </c>
      <c r="N4423" s="1">
        <v>16</v>
      </c>
      <c r="O4423" s="5">
        <v>84</v>
      </c>
      <c r="P4423" s="5">
        <v>16</v>
      </c>
      <c r="Q4423" s="1">
        <v>21</v>
      </c>
      <c r="R4423" s="1">
        <v>4</v>
      </c>
      <c r="S4423" s="6"/>
      <c r="T4423" s="6"/>
      <c r="W4423" s="1"/>
      <c r="X4423" s="1"/>
      <c r="Y4423" s="1"/>
      <c r="AC4423" s="1"/>
      <c r="AF4423" s="1"/>
      <c r="AG4423" s="1"/>
    </row>
    <row r="4424" spans="1:33" hidden="1" x14ac:dyDescent="0.25">
      <c r="A4424" s="1">
        <v>6</v>
      </c>
      <c r="B4424" s="1">
        <v>2016</v>
      </c>
      <c r="C4424" s="1">
        <v>35564536</v>
      </c>
      <c r="D4424" s="44" t="s">
        <v>682</v>
      </c>
      <c r="E4424" s="20">
        <v>0</v>
      </c>
      <c r="F4424" s="20">
        <v>0</v>
      </c>
      <c r="G4424" s="20">
        <v>0</v>
      </c>
      <c r="H4424" s="20">
        <v>0</v>
      </c>
      <c r="I4424" s="20">
        <v>0</v>
      </c>
      <c r="J4424" s="20">
        <v>0</v>
      </c>
      <c r="K4424" s="20">
        <v>0</v>
      </c>
      <c r="L4424" s="20">
        <v>0</v>
      </c>
      <c r="M4424" s="20">
        <v>0</v>
      </c>
      <c r="N4424" s="1">
        <v>3</v>
      </c>
      <c r="O4424" s="5">
        <v>0</v>
      </c>
      <c r="P4424" s="5">
        <v>0</v>
      </c>
      <c r="Q4424" s="1">
        <v>0</v>
      </c>
      <c r="R4424" s="1">
        <v>0</v>
      </c>
      <c r="S4424" s="6"/>
      <c r="T4424" s="6"/>
      <c r="W4424" s="1"/>
      <c r="X4424" s="1"/>
      <c r="Y4424" s="1"/>
      <c r="AC4424" s="1"/>
      <c r="AF4424" s="1"/>
      <c r="AG4424" s="1"/>
    </row>
    <row r="4425" spans="1:33" hidden="1" x14ac:dyDescent="0.25">
      <c r="A4425" s="1">
        <v>10</v>
      </c>
      <c r="B4425" s="1">
        <v>2016</v>
      </c>
      <c r="C4425" s="1">
        <v>355645310</v>
      </c>
      <c r="D4425" s="44" t="s">
        <v>682</v>
      </c>
      <c r="E4425" s="20">
        <v>8.0597999999999989E-3</v>
      </c>
      <c r="F4425" s="20">
        <v>1.7388000000000002E-3</v>
      </c>
      <c r="G4425" s="20">
        <v>6.3209999999999985E-3</v>
      </c>
      <c r="H4425" s="20">
        <v>0</v>
      </c>
      <c r="I4425" s="20">
        <v>0</v>
      </c>
      <c r="J4425" s="20">
        <v>2.1250000000000002E-3</v>
      </c>
      <c r="K4425" s="20">
        <v>6.8139999999999997E-4</v>
      </c>
      <c r="L4425" s="20">
        <v>5.2533999999999992E-3</v>
      </c>
      <c r="M4425" s="20">
        <v>0.14042521700810187</v>
      </c>
      <c r="N4425" s="1">
        <v>6</v>
      </c>
      <c r="O4425" s="5">
        <v>21.43</v>
      </c>
      <c r="P4425" s="5">
        <v>78.569999999999993</v>
      </c>
      <c r="Q4425" s="1">
        <v>6</v>
      </c>
      <c r="R4425" s="1">
        <v>22</v>
      </c>
      <c r="S4425" s="6">
        <v>779.88841930000001</v>
      </c>
      <c r="T4425" s="6">
        <v>218.36875739999999</v>
      </c>
      <c r="W4425" s="1"/>
      <c r="X4425" s="1"/>
      <c r="Y4425" s="1"/>
      <c r="AC4425" s="1"/>
      <c r="AF4425" s="1"/>
      <c r="AG4425" s="1"/>
    </row>
    <row r="4426" spans="1:33" hidden="1" x14ac:dyDescent="0.25">
      <c r="A4426" s="1">
        <v>5</v>
      </c>
      <c r="B4426" s="1">
        <v>2016</v>
      </c>
      <c r="C4426" s="1">
        <v>35565035</v>
      </c>
      <c r="D4426" s="44" t="s">
        <v>683</v>
      </c>
      <c r="E4426" s="20">
        <v>0.18422690000000003</v>
      </c>
      <c r="F4426" s="20">
        <v>0.14198840000000001</v>
      </c>
      <c r="G4426" s="20">
        <v>4.2238500000000005E-2</v>
      </c>
      <c r="H4426" s="20">
        <v>0</v>
      </c>
      <c r="I4426" s="20">
        <v>6.83333E-2</v>
      </c>
      <c r="J4426" s="20">
        <v>0.1037695</v>
      </c>
      <c r="K4426" s="20">
        <v>0</v>
      </c>
      <c r="L4426" s="20">
        <v>1.2124100000000002E-2</v>
      </c>
      <c r="M4426" s="20">
        <v>0.37493622766898144</v>
      </c>
      <c r="N4426" s="1">
        <v>2</v>
      </c>
      <c r="O4426" s="5">
        <v>11.54</v>
      </c>
      <c r="P4426" s="5">
        <v>88.46</v>
      </c>
      <c r="Q4426" s="1">
        <v>6</v>
      </c>
      <c r="R4426" s="1">
        <v>46</v>
      </c>
      <c r="S4426" s="6">
        <v>5070.9874449999998</v>
      </c>
      <c r="T4426" s="6">
        <v>5070.9874449999998</v>
      </c>
      <c r="W4426" s="1"/>
      <c r="X4426" s="1"/>
      <c r="Y4426" s="1"/>
      <c r="AC4426" s="1"/>
      <c r="AF4426" s="1"/>
      <c r="AG4426" s="1"/>
    </row>
    <row r="4427" spans="1:33" hidden="1" x14ac:dyDescent="0.25">
      <c r="A4427" s="1">
        <v>20</v>
      </c>
      <c r="B4427" s="1">
        <v>2016</v>
      </c>
      <c r="C4427" s="1">
        <v>355660220</v>
      </c>
      <c r="D4427" s="44" t="s">
        <v>684</v>
      </c>
      <c r="E4427" s="20">
        <v>2.2432400000000002E-2</v>
      </c>
      <c r="F4427" s="20">
        <v>1.1493000000000001E-2</v>
      </c>
      <c r="G4427" s="20">
        <v>1.09394E-2</v>
      </c>
      <c r="H4427" s="20">
        <v>0</v>
      </c>
      <c r="I4427" s="20">
        <v>0</v>
      </c>
      <c r="J4427" s="20">
        <v>0</v>
      </c>
      <c r="K4427" s="20">
        <v>2.1205599999999995E-2</v>
      </c>
      <c r="L4427" s="20">
        <v>1.2268000000000001E-3</v>
      </c>
      <c r="M4427" s="20">
        <v>2.4636669150641024E-2</v>
      </c>
      <c r="N4427" s="1">
        <v>3</v>
      </c>
      <c r="O4427" s="5">
        <v>50</v>
      </c>
      <c r="P4427" s="5">
        <v>50</v>
      </c>
      <c r="Q4427" s="1">
        <v>7</v>
      </c>
      <c r="R4427" s="1">
        <v>7</v>
      </c>
      <c r="S4427" s="6">
        <v>505.17432000000002</v>
      </c>
      <c r="T4427" s="6">
        <v>505.17432000000002</v>
      </c>
      <c r="W4427" s="1"/>
      <c r="X4427" s="1"/>
      <c r="Y4427" s="1"/>
      <c r="AC4427" s="1"/>
      <c r="AF4427" s="1"/>
      <c r="AG4427" s="1"/>
    </row>
    <row r="4428" spans="1:33" hidden="1" x14ac:dyDescent="0.25">
      <c r="A4428" s="1">
        <v>21</v>
      </c>
      <c r="B4428" s="1">
        <v>2016</v>
      </c>
      <c r="C4428" s="1">
        <v>355660221</v>
      </c>
      <c r="D4428" s="44" t="s">
        <v>684</v>
      </c>
      <c r="E4428" s="20">
        <v>8.1598999999999994E-3</v>
      </c>
      <c r="F4428" s="20">
        <v>2.4488999999999995E-3</v>
      </c>
      <c r="G4428" s="20">
        <v>5.7109999999999999E-3</v>
      </c>
      <c r="H4428" s="20">
        <v>0</v>
      </c>
      <c r="I4428" s="20">
        <v>0</v>
      </c>
      <c r="J4428" s="20">
        <v>0</v>
      </c>
      <c r="K4428" s="20">
        <v>6.324999999999999E-3</v>
      </c>
      <c r="L4428" s="20">
        <v>1.8349000000000009E-3</v>
      </c>
      <c r="M4428" s="20">
        <v>0</v>
      </c>
      <c r="N4428" s="1">
        <v>3</v>
      </c>
      <c r="O4428" s="5">
        <v>30</v>
      </c>
      <c r="P4428" s="5">
        <v>70</v>
      </c>
      <c r="Q4428" s="1">
        <v>6</v>
      </c>
      <c r="R4428" s="1">
        <v>14</v>
      </c>
      <c r="S4428" s="6"/>
      <c r="T4428" s="6"/>
      <c r="W4428" s="1"/>
      <c r="X4428" s="1"/>
      <c r="Y4428" s="1"/>
      <c r="AC4428" s="1"/>
      <c r="AF4428" s="1"/>
      <c r="AG4428" s="1"/>
    </row>
    <row r="4429" spans="1:33" hidden="1" x14ac:dyDescent="0.25">
      <c r="A4429" s="1">
        <v>5</v>
      </c>
      <c r="B4429" s="1">
        <v>2016</v>
      </c>
      <c r="C4429" s="1">
        <v>35567015</v>
      </c>
      <c r="D4429" s="44" t="s">
        <v>685</v>
      </c>
      <c r="E4429" s="20">
        <v>0.46470670000000003</v>
      </c>
      <c r="F4429" s="20">
        <v>0.32488520000000004</v>
      </c>
      <c r="G4429" s="20">
        <v>0.13982150000000002</v>
      </c>
      <c r="H4429" s="20">
        <v>0</v>
      </c>
      <c r="I4429" s="20">
        <v>0.31419790000000009</v>
      </c>
      <c r="J4429" s="20">
        <v>0.10002249999999994</v>
      </c>
      <c r="K4429" s="20">
        <v>7.1438999999999999E-3</v>
      </c>
      <c r="L4429" s="20">
        <v>4.3342399999999975E-2</v>
      </c>
      <c r="M4429" s="20">
        <v>0.20248107426157408</v>
      </c>
      <c r="N4429" s="1">
        <v>61</v>
      </c>
      <c r="O4429" s="5">
        <v>12.65</v>
      </c>
      <c r="P4429" s="5">
        <v>87.35</v>
      </c>
      <c r="Q4429" s="1">
        <v>21</v>
      </c>
      <c r="R4429" s="1">
        <v>145</v>
      </c>
      <c r="S4429" s="6">
        <v>3283.4106000000002</v>
      </c>
      <c r="T4429" s="6">
        <v>3283.4106000000002</v>
      </c>
      <c r="W4429" s="1"/>
      <c r="X4429" s="1"/>
      <c r="Y4429" s="1"/>
      <c r="AC4429" s="1"/>
      <c r="AF4429" s="1"/>
      <c r="AG4429" s="1"/>
    </row>
    <row r="4430" spans="1:33" hidden="1" x14ac:dyDescent="0.25">
      <c r="A4430" s="1">
        <v>12</v>
      </c>
      <c r="B4430" s="1">
        <v>2016</v>
      </c>
      <c r="C4430" s="1">
        <v>355680012</v>
      </c>
      <c r="D4430" s="44" t="s">
        <v>686</v>
      </c>
      <c r="E4430" s="20">
        <v>0.21351579999999998</v>
      </c>
      <c r="F4430" s="20">
        <v>0.14916309999999999</v>
      </c>
      <c r="G4430" s="20">
        <v>6.4352699999999999E-2</v>
      </c>
      <c r="H4430" s="20">
        <v>0</v>
      </c>
      <c r="I4430" s="20">
        <v>5.6701800000000004E-2</v>
      </c>
      <c r="J4430" s="20">
        <v>7.1299999999999998E-4</v>
      </c>
      <c r="K4430" s="20">
        <v>0.1554933</v>
      </c>
      <c r="L4430" s="20">
        <v>6.0769999999999986E-4</v>
      </c>
      <c r="M4430" s="20">
        <v>5.414281644444445E-2</v>
      </c>
      <c r="N4430" s="1">
        <v>2</v>
      </c>
      <c r="O4430" s="5">
        <v>44.83</v>
      </c>
      <c r="P4430" s="5">
        <v>55.17</v>
      </c>
      <c r="Q4430" s="1">
        <v>13</v>
      </c>
      <c r="R4430" s="1">
        <v>16</v>
      </c>
      <c r="S4430" s="6">
        <v>942.84</v>
      </c>
      <c r="T4430" s="6">
        <v>942.84</v>
      </c>
      <c r="W4430" s="1"/>
      <c r="X4430" s="1"/>
      <c r="Y4430" s="1"/>
      <c r="AC4430" s="1"/>
      <c r="AF4430" s="1"/>
      <c r="AG4430" s="1"/>
    </row>
    <row r="4431" spans="1:33" hidden="1" x14ac:dyDescent="0.25">
      <c r="A4431" s="1">
        <v>15</v>
      </c>
      <c r="B4431" s="1">
        <v>2016</v>
      </c>
      <c r="C4431" s="1">
        <v>355690915</v>
      </c>
      <c r="D4431" s="44" t="s">
        <v>687</v>
      </c>
      <c r="E4431" s="20">
        <v>0.30696789999999996</v>
      </c>
      <c r="F4431" s="20">
        <v>0.13129639999999998</v>
      </c>
      <c r="G4431" s="20">
        <v>0.17567149999999998</v>
      </c>
      <c r="H4431" s="20">
        <v>0</v>
      </c>
      <c r="I4431" s="20">
        <v>0</v>
      </c>
      <c r="J4431" s="20">
        <v>9.031489999999999E-2</v>
      </c>
      <c r="K4431" s="20">
        <v>0.20566339999999997</v>
      </c>
      <c r="L4431" s="20">
        <v>1.09896E-2</v>
      </c>
      <c r="M4431" s="20">
        <v>1.8243822916666666E-2</v>
      </c>
      <c r="N4431" s="1">
        <v>6</v>
      </c>
      <c r="O4431" s="5">
        <v>13.73</v>
      </c>
      <c r="P4431" s="5">
        <v>86.27</v>
      </c>
      <c r="Q4431" s="1">
        <v>7</v>
      </c>
      <c r="R4431" s="1">
        <v>44</v>
      </c>
      <c r="S4431" s="6">
        <v>406.99799999999999</v>
      </c>
      <c r="T4431" s="6">
        <v>406.99799999999999</v>
      </c>
      <c r="W4431" s="1"/>
      <c r="X4431" s="1"/>
      <c r="Y4431" s="1"/>
      <c r="AC4431" s="1"/>
      <c r="AF4431" s="1"/>
      <c r="AG4431" s="1"/>
    </row>
    <row r="4432" spans="1:33" hidden="1" x14ac:dyDescent="0.25">
      <c r="A4432" s="1">
        <v>15</v>
      </c>
      <c r="B4432" s="1">
        <v>2016</v>
      </c>
      <c r="C4432" s="1">
        <v>355695815</v>
      </c>
      <c r="D4432" s="44" t="s">
        <v>688</v>
      </c>
      <c r="E4432" s="20">
        <v>1.03435E-2</v>
      </c>
      <c r="F4432" s="20">
        <v>4.8227000000000001E-3</v>
      </c>
      <c r="G4432" s="20">
        <v>5.5208000000000002E-3</v>
      </c>
      <c r="H4432" s="20">
        <v>0</v>
      </c>
      <c r="I4432" s="20">
        <v>5.0000000000000001E-3</v>
      </c>
      <c r="J4432" s="20">
        <v>0</v>
      </c>
      <c r="K4432" s="20">
        <v>5.3435000000000002E-3</v>
      </c>
      <c r="L4432" s="20">
        <v>0</v>
      </c>
      <c r="M4432" s="20">
        <v>3.9707437500000001E-3</v>
      </c>
      <c r="N4432" s="1">
        <v>2</v>
      </c>
      <c r="O4432" s="5">
        <v>70</v>
      </c>
      <c r="P4432" s="5">
        <v>30</v>
      </c>
      <c r="Q4432" s="1">
        <v>7</v>
      </c>
      <c r="R4432" s="1">
        <v>3</v>
      </c>
      <c r="S4432" s="6">
        <v>76.430102969999993</v>
      </c>
      <c r="T4432" s="6">
        <v>76.430102969999993</v>
      </c>
      <c r="W4432" s="1"/>
      <c r="X4432" s="1"/>
      <c r="Y4432" s="1"/>
      <c r="AC4432" s="1"/>
      <c r="AF4432" s="1"/>
      <c r="AG4432" s="1"/>
    </row>
    <row r="4433" spans="1:33" hidden="1" x14ac:dyDescent="0.25">
      <c r="A4433" s="1">
        <v>10</v>
      </c>
      <c r="B4433" s="1">
        <v>2016</v>
      </c>
      <c r="C4433" s="1">
        <v>355700610</v>
      </c>
      <c r="D4433" s="44" t="s">
        <v>689</v>
      </c>
      <c r="E4433" s="20">
        <v>2.6238301000000002</v>
      </c>
      <c r="F4433" s="20">
        <v>2.5945669000000002</v>
      </c>
      <c r="G4433" s="20">
        <v>2.9263199999999993E-2</v>
      </c>
      <c r="H4433" s="20">
        <v>0</v>
      </c>
      <c r="I4433" s="20">
        <v>2.4651250000000005</v>
      </c>
      <c r="J4433" s="20">
        <v>0.13466739999999999</v>
      </c>
      <c r="K4433" s="20">
        <v>4.4425000000000003E-3</v>
      </c>
      <c r="L4433" s="20">
        <v>1.95952E-2</v>
      </c>
      <c r="M4433" s="20">
        <v>0.38449622247685189</v>
      </c>
      <c r="N4433" s="1">
        <v>32</v>
      </c>
      <c r="O4433" s="5">
        <v>36</v>
      </c>
      <c r="P4433" s="5">
        <v>64</v>
      </c>
      <c r="Q4433" s="1">
        <v>18</v>
      </c>
      <c r="R4433" s="1">
        <v>32</v>
      </c>
      <c r="S4433" s="6">
        <v>6050.0789999999997</v>
      </c>
      <c r="T4433" s="6">
        <v>5929.0774199999996</v>
      </c>
      <c r="W4433" s="1"/>
      <c r="X4433" s="1"/>
      <c r="Y4433" s="1"/>
      <c r="AC4433" s="1"/>
      <c r="AF4433" s="1"/>
      <c r="AG4433" s="1"/>
    </row>
    <row r="4434" spans="1:33" hidden="1" x14ac:dyDescent="0.25">
      <c r="A4434" s="1">
        <v>15</v>
      </c>
      <c r="B4434" s="1">
        <v>2016</v>
      </c>
      <c r="C4434" s="1">
        <v>355710515</v>
      </c>
      <c r="D4434" s="44" t="s">
        <v>690</v>
      </c>
      <c r="E4434" s="20">
        <v>0.31647800000000004</v>
      </c>
      <c r="F4434" s="20">
        <v>2.6053400000000001E-2</v>
      </c>
      <c r="G4434" s="20">
        <v>0.29042460000000003</v>
      </c>
      <c r="H4434" s="20">
        <v>0</v>
      </c>
      <c r="I4434" s="20">
        <v>0.20998450000000002</v>
      </c>
      <c r="J4434" s="20">
        <v>7.2254299999999994E-2</v>
      </c>
      <c r="K4434" s="20">
        <v>2.0825699999999999E-2</v>
      </c>
      <c r="L4434" s="20">
        <v>1.3413500000000004E-2</v>
      </c>
      <c r="M4434" s="20">
        <v>0.27129180555555554</v>
      </c>
      <c r="N4434" s="1">
        <v>7</v>
      </c>
      <c r="O4434" s="5">
        <v>16.3</v>
      </c>
      <c r="P4434" s="5">
        <v>83.7</v>
      </c>
      <c r="Q4434" s="1">
        <v>15</v>
      </c>
      <c r="R4434" s="1">
        <v>77</v>
      </c>
      <c r="S4434" s="6">
        <v>4820.3180300000004</v>
      </c>
      <c r="T4434" s="6">
        <v>4820.3180300000004</v>
      </c>
      <c r="W4434" s="1"/>
      <c r="X4434" s="1"/>
      <c r="Y4434" s="1"/>
      <c r="AC4434" s="1"/>
      <c r="AF4434" s="1"/>
      <c r="AG4434" s="1"/>
    </row>
    <row r="4435" spans="1:33" hidden="1" x14ac:dyDescent="0.25">
      <c r="A4435" s="1">
        <v>18</v>
      </c>
      <c r="B4435" s="1">
        <v>2016</v>
      </c>
      <c r="C4435" s="1">
        <v>355710518</v>
      </c>
      <c r="D4435" s="44" t="s">
        <v>690</v>
      </c>
      <c r="E4435" s="20">
        <v>0.30658350000000001</v>
      </c>
      <c r="F4435" s="20">
        <v>0.30612050000000002</v>
      </c>
      <c r="G4435" s="20">
        <v>4.6299999999999998E-4</v>
      </c>
      <c r="H4435" s="20">
        <v>0</v>
      </c>
      <c r="I4435" s="20">
        <v>0</v>
      </c>
      <c r="J4435" s="20">
        <v>0.1081019</v>
      </c>
      <c r="K4435" s="20">
        <v>0.19848159999999998</v>
      </c>
      <c r="L4435" s="20">
        <v>0</v>
      </c>
      <c r="M4435" s="20">
        <v>0</v>
      </c>
      <c r="N4435" s="1">
        <v>11</v>
      </c>
      <c r="O4435" s="5">
        <v>88.89</v>
      </c>
      <c r="P4435" s="5">
        <v>11.11</v>
      </c>
      <c r="Q4435" s="1">
        <v>16</v>
      </c>
      <c r="R4435" s="1">
        <v>2</v>
      </c>
      <c r="S4435" s="6"/>
      <c r="T4435" s="6"/>
      <c r="W4435" s="1"/>
      <c r="X4435" s="1"/>
      <c r="Y4435" s="1"/>
      <c r="AC4435" s="1"/>
      <c r="AF4435" s="1"/>
      <c r="AG4435" s="1"/>
    </row>
    <row r="4436" spans="1:33" hidden="1" x14ac:dyDescent="0.25">
      <c r="A4436" s="1">
        <v>19</v>
      </c>
      <c r="B4436" s="1">
        <v>2016</v>
      </c>
      <c r="C4436" s="1">
        <v>355715419</v>
      </c>
      <c r="D4436" s="44" t="s">
        <v>691</v>
      </c>
      <c r="E4436" s="20">
        <v>3.4005399999999998E-2</v>
      </c>
      <c r="F4436" s="20">
        <v>2.4156099999999996E-2</v>
      </c>
      <c r="G4436" s="20">
        <v>9.8493000000000001E-3</v>
      </c>
      <c r="H4436" s="20">
        <v>0</v>
      </c>
      <c r="I4436" s="20">
        <v>6.4815000000000003E-3</v>
      </c>
      <c r="J4436" s="20">
        <v>7.4069999999999995E-4</v>
      </c>
      <c r="K4436" s="20">
        <v>2.4512599999999996E-2</v>
      </c>
      <c r="L4436" s="20">
        <v>2.2706000000000002E-3</v>
      </c>
      <c r="M4436" s="20">
        <v>5.2592968749999996E-3</v>
      </c>
      <c r="N4436" s="1">
        <v>1</v>
      </c>
      <c r="O4436" s="5">
        <v>26.09</v>
      </c>
      <c r="P4436" s="5">
        <v>73.91</v>
      </c>
      <c r="Q4436" s="1">
        <v>6</v>
      </c>
      <c r="R4436" s="1">
        <v>17</v>
      </c>
      <c r="S4436" s="6">
        <v>96.71378824</v>
      </c>
      <c r="T4436" s="6">
        <v>96.71378824</v>
      </c>
      <c r="W4436" s="1"/>
      <c r="X4436" s="1"/>
      <c r="Y4436" s="1"/>
      <c r="AC4436" s="1"/>
      <c r="AF4436" s="1"/>
      <c r="AG4436" s="1"/>
    </row>
    <row r="4437" spans="1:33" hidden="1" x14ac:dyDescent="0.25">
      <c r="A4437" s="1">
        <v>20</v>
      </c>
      <c r="B4437" s="1">
        <v>2015</v>
      </c>
      <c r="C4437" s="1">
        <v>350010520</v>
      </c>
      <c r="D4437" s="44" t="s">
        <v>46</v>
      </c>
      <c r="E4437" s="20">
        <v>8.9189800000000014E-2</v>
      </c>
      <c r="F4437" s="20">
        <v>8.8888900000000007E-2</v>
      </c>
      <c r="G4437" s="20">
        <v>3.009E-4</v>
      </c>
      <c r="H4437" s="20">
        <v>0</v>
      </c>
      <c r="I4437" s="20">
        <v>0</v>
      </c>
      <c r="J4437" s="20">
        <v>8.91898E-2</v>
      </c>
      <c r="K4437" s="20">
        <v>0</v>
      </c>
      <c r="L4437" s="20">
        <v>0</v>
      </c>
      <c r="M4437" s="20">
        <v>0</v>
      </c>
      <c r="N4437" s="1">
        <v>0</v>
      </c>
      <c r="O4437" s="5">
        <v>33.33</v>
      </c>
      <c r="P4437" s="5">
        <v>66.67</v>
      </c>
      <c r="Q4437" s="1">
        <v>1</v>
      </c>
      <c r="R4437" s="1">
        <v>2</v>
      </c>
      <c r="S4437" s="6"/>
      <c r="T4437" s="6"/>
      <c r="W4437" s="1"/>
      <c r="X4437" s="1"/>
      <c r="Y4437" s="1"/>
      <c r="AC4437" s="1"/>
      <c r="AF4437" s="1"/>
      <c r="AG4437" s="1"/>
    </row>
    <row r="4438" spans="1:33" hidden="1" x14ac:dyDescent="0.25">
      <c r="A4438" s="1">
        <v>21</v>
      </c>
      <c r="B4438" s="1">
        <v>2015</v>
      </c>
      <c r="C4438" s="1">
        <v>350010521</v>
      </c>
      <c r="D4438" s="44" t="s">
        <v>46</v>
      </c>
      <c r="E4438" s="20">
        <v>0.12065399999999996</v>
      </c>
      <c r="F4438" s="20">
        <v>1.7233999999999999E-3</v>
      </c>
      <c r="G4438" s="20">
        <v>0.11893059999999996</v>
      </c>
      <c r="H4438" s="20">
        <v>0</v>
      </c>
      <c r="I4438" s="20">
        <v>0.10737029999999999</v>
      </c>
      <c r="J4438" s="20">
        <v>1.02387E-2</v>
      </c>
      <c r="K4438" s="20">
        <v>2.1070999999999998E-3</v>
      </c>
      <c r="L4438" s="20">
        <v>9.3789999999999998E-4</v>
      </c>
      <c r="M4438" s="20">
        <v>0.10213702894444444</v>
      </c>
      <c r="N4438" s="1">
        <v>0</v>
      </c>
      <c r="O4438" s="5">
        <v>5.71</v>
      </c>
      <c r="P4438" s="5">
        <v>94.29</v>
      </c>
      <c r="Q4438" s="1">
        <v>2</v>
      </c>
      <c r="R4438" s="1">
        <v>33</v>
      </c>
      <c r="S4438" s="6">
        <v>1789</v>
      </c>
      <c r="T4438" s="6">
        <v>1789</v>
      </c>
      <c r="W4438" s="1"/>
      <c r="X4438" s="1"/>
      <c r="Y4438" s="1"/>
      <c r="AC4438" s="1"/>
      <c r="AF4438" s="1"/>
      <c r="AG4438" s="1"/>
    </row>
    <row r="4439" spans="1:33" hidden="1" x14ac:dyDescent="0.25">
      <c r="A4439" s="1">
        <v>16</v>
      </c>
      <c r="B4439" s="1">
        <v>2015</v>
      </c>
      <c r="C4439" s="1">
        <v>350020416</v>
      </c>
      <c r="D4439" s="44" t="s">
        <v>48</v>
      </c>
      <c r="E4439" s="20">
        <v>0.26897569999999998</v>
      </c>
      <c r="F4439" s="20">
        <v>0.25611499999999998</v>
      </c>
      <c r="G4439" s="20">
        <v>1.2860700000000006E-2</v>
      </c>
      <c r="H4439" s="20">
        <v>0</v>
      </c>
      <c r="I4439" s="20">
        <v>8.7963E-3</v>
      </c>
      <c r="J4439" s="20">
        <v>0</v>
      </c>
      <c r="K4439" s="20">
        <v>0.22603009999999998</v>
      </c>
      <c r="L4439" s="20">
        <v>3.41493E-2</v>
      </c>
      <c r="M4439" s="20">
        <v>9.1171875000000003E-3</v>
      </c>
      <c r="N4439" s="1">
        <v>0</v>
      </c>
      <c r="O4439" s="5">
        <v>8.33</v>
      </c>
      <c r="P4439" s="5">
        <v>91.67</v>
      </c>
      <c r="Q4439" s="1">
        <v>4</v>
      </c>
      <c r="R4439" s="1">
        <v>44</v>
      </c>
      <c r="S4439" s="6">
        <v>176</v>
      </c>
      <c r="T4439" s="6">
        <v>176</v>
      </c>
      <c r="W4439" s="1"/>
      <c r="X4439" s="1"/>
      <c r="Y4439" s="1"/>
      <c r="AC4439" s="1"/>
      <c r="AF4439" s="1"/>
      <c r="AG4439" s="1"/>
    </row>
    <row r="4440" spans="1:33" hidden="1" x14ac:dyDescent="0.25">
      <c r="A4440" s="1">
        <v>9</v>
      </c>
      <c r="B4440" s="1">
        <v>2015</v>
      </c>
      <c r="C4440" s="1">
        <v>35003039</v>
      </c>
      <c r="D4440" s="44" t="s">
        <v>49</v>
      </c>
      <c r="E4440" s="20">
        <v>1.3108716999999996</v>
      </c>
      <c r="F4440" s="20">
        <v>1.2807994999999996</v>
      </c>
      <c r="G4440" s="20">
        <v>3.0072199999999997E-2</v>
      </c>
      <c r="H4440" s="20">
        <v>7.0000000000000007E-2</v>
      </c>
      <c r="I4440" s="20">
        <v>2.4166899999999998E-2</v>
      </c>
      <c r="J4440" s="20">
        <v>3.25101E-2</v>
      </c>
      <c r="K4440" s="20">
        <v>1.2485485999999999</v>
      </c>
      <c r="L4440" s="20">
        <v>5.6461000000000003E-3</v>
      </c>
      <c r="M4440" s="20">
        <v>8.1130562388392849E-2</v>
      </c>
      <c r="N4440" s="1">
        <v>64</v>
      </c>
      <c r="O4440" s="5">
        <v>76.680000000000007</v>
      </c>
      <c r="P4440" s="5">
        <v>23.32</v>
      </c>
      <c r="Q4440" s="1">
        <v>148</v>
      </c>
      <c r="R4440" s="1">
        <v>45</v>
      </c>
      <c r="S4440" s="6">
        <v>1698</v>
      </c>
      <c r="T4440" s="6">
        <v>1086.72</v>
      </c>
      <c r="W4440" s="1"/>
      <c r="X4440" s="1"/>
      <c r="Y4440" s="1"/>
      <c r="AC4440" s="1"/>
      <c r="AF4440" s="1"/>
      <c r="AG4440" s="1"/>
    </row>
    <row r="4441" spans="1:33" hidden="1" x14ac:dyDescent="0.25">
      <c r="A4441" s="1">
        <v>4</v>
      </c>
      <c r="B4441" s="1">
        <v>2015</v>
      </c>
      <c r="C4441" s="1">
        <v>35004024</v>
      </c>
      <c r="D4441" s="44" t="s">
        <v>50</v>
      </c>
      <c r="E4441" s="20">
        <v>1.8102000000000001E-3</v>
      </c>
      <c r="F4441" s="20">
        <v>1.8102000000000001E-3</v>
      </c>
      <c r="G4441" s="20">
        <v>0</v>
      </c>
      <c r="H4441" s="20">
        <v>0</v>
      </c>
      <c r="I4441" s="20">
        <v>0</v>
      </c>
      <c r="J4441" s="20">
        <v>0</v>
      </c>
      <c r="K4441" s="20">
        <v>1.8102000000000001E-3</v>
      </c>
      <c r="L4441" s="20">
        <v>0</v>
      </c>
      <c r="M4441" s="20">
        <v>0</v>
      </c>
      <c r="N4441" s="1">
        <v>1</v>
      </c>
      <c r="O4441" s="5">
        <v>100</v>
      </c>
      <c r="P4441" s="5">
        <v>0</v>
      </c>
      <c r="Q4441" s="1">
        <v>3</v>
      </c>
      <c r="R4441" s="1">
        <v>0</v>
      </c>
      <c r="S4441" s="6"/>
      <c r="T4441" s="6"/>
      <c r="W4441" s="1"/>
      <c r="X4441" s="1"/>
      <c r="Y4441" s="1"/>
      <c r="AC4441" s="1"/>
      <c r="AF4441" s="1"/>
      <c r="AG4441" s="1"/>
    </row>
    <row r="4442" spans="1:33" hidden="1" x14ac:dyDescent="0.25">
      <c r="A4442" s="1">
        <v>9</v>
      </c>
      <c r="B4442" s="1">
        <v>2015</v>
      </c>
      <c r="C4442" s="1">
        <v>35004029</v>
      </c>
      <c r="D4442" s="44" t="s">
        <v>50</v>
      </c>
      <c r="E4442" s="20">
        <v>3.2535100000000004E-2</v>
      </c>
      <c r="F4442" s="20">
        <v>3.1388800000000001E-2</v>
      </c>
      <c r="G4442" s="20">
        <v>1.1463000000000001E-3</v>
      </c>
      <c r="H4442" s="20">
        <v>0</v>
      </c>
      <c r="I4442" s="20">
        <v>3.3027999999999998E-3</v>
      </c>
      <c r="J4442" s="20">
        <v>0</v>
      </c>
      <c r="K4442" s="20">
        <v>2.5730700000000002E-2</v>
      </c>
      <c r="L4442" s="20">
        <v>3.5016000000000005E-3</v>
      </c>
      <c r="M4442" s="20">
        <v>1.9019401041666668E-2</v>
      </c>
      <c r="N4442" s="1">
        <v>4</v>
      </c>
      <c r="O4442" s="5">
        <v>87.5</v>
      </c>
      <c r="P4442" s="5">
        <v>12.5</v>
      </c>
      <c r="Q4442" s="1">
        <v>14</v>
      </c>
      <c r="R4442" s="1">
        <v>2</v>
      </c>
      <c r="S4442" s="6">
        <v>359.91</v>
      </c>
      <c r="T4442" s="6">
        <v>341.91449999999998</v>
      </c>
      <c r="W4442" s="1"/>
      <c r="X4442" s="1"/>
      <c r="Y4442" s="1"/>
      <c r="AC4442" s="1"/>
      <c r="AF4442" s="1"/>
      <c r="AG4442" s="1"/>
    </row>
    <row r="4443" spans="1:33" hidden="1" x14ac:dyDescent="0.25">
      <c r="A4443" s="1">
        <v>9</v>
      </c>
      <c r="B4443" s="1">
        <v>2015</v>
      </c>
      <c r="C4443" s="1">
        <v>35005019</v>
      </c>
      <c r="D4443" s="44" t="s">
        <v>51</v>
      </c>
      <c r="E4443" s="20">
        <v>9.9691999999999975E-3</v>
      </c>
      <c r="F4443" s="20">
        <v>5.7212999999999986E-3</v>
      </c>
      <c r="G4443" s="20">
        <v>4.2478999999999998E-3</v>
      </c>
      <c r="H4443" s="20">
        <v>0</v>
      </c>
      <c r="I4443" s="20">
        <v>0</v>
      </c>
      <c r="J4443" s="20">
        <v>2.8500000000000001E-3</v>
      </c>
      <c r="K4443" s="20">
        <v>2.4269000000000001E-3</v>
      </c>
      <c r="L4443" s="20">
        <v>4.6922999999999991E-3</v>
      </c>
      <c r="M4443" s="20">
        <v>5.3849070405092597E-2</v>
      </c>
      <c r="N4443" s="1">
        <v>12</v>
      </c>
      <c r="O4443" s="5">
        <v>52.38</v>
      </c>
      <c r="P4443" s="5">
        <v>47.62</v>
      </c>
      <c r="Q4443" s="1">
        <v>11</v>
      </c>
      <c r="R4443" s="1">
        <v>10</v>
      </c>
      <c r="S4443" s="6">
        <v>362.6</v>
      </c>
      <c r="T4443" s="6">
        <v>87.024000000000001</v>
      </c>
      <c r="W4443" s="1"/>
      <c r="X4443" s="1"/>
      <c r="Y4443" s="1"/>
      <c r="AC4443" s="1"/>
      <c r="AF4443" s="1"/>
      <c r="AG4443" s="1"/>
    </row>
    <row r="4444" spans="1:33" hidden="1" x14ac:dyDescent="0.25">
      <c r="A4444" s="1">
        <v>17</v>
      </c>
      <c r="B4444" s="1">
        <v>2015</v>
      </c>
      <c r="C4444" s="1">
        <v>350055017</v>
      </c>
      <c r="D4444" s="44" t="s">
        <v>52</v>
      </c>
      <c r="E4444" s="20">
        <v>0.24060690000000001</v>
      </c>
      <c r="F4444" s="20">
        <v>0.20651800000000001</v>
      </c>
      <c r="G4444" s="20">
        <v>3.4088899999999991E-2</v>
      </c>
      <c r="H4444" s="20">
        <v>0</v>
      </c>
      <c r="I4444" s="20">
        <v>2.8067599999999998E-2</v>
      </c>
      <c r="J4444" s="20">
        <v>0.1197778</v>
      </c>
      <c r="K4444" s="20">
        <v>8.6717100000000005E-2</v>
      </c>
      <c r="L4444" s="20">
        <v>6.0444000000000001E-3</v>
      </c>
      <c r="M4444" s="20">
        <v>1.017837890625E-2</v>
      </c>
      <c r="N4444" s="1">
        <v>8</v>
      </c>
      <c r="O4444" s="5">
        <v>57.89</v>
      </c>
      <c r="P4444" s="5">
        <v>42.11</v>
      </c>
      <c r="Q4444" s="1">
        <v>11</v>
      </c>
      <c r="R4444" s="1">
        <v>8</v>
      </c>
      <c r="S4444" s="6">
        <v>165.92</v>
      </c>
      <c r="T4444" s="6">
        <v>165.92</v>
      </c>
      <c r="W4444" s="1"/>
      <c r="X4444" s="1"/>
      <c r="Y4444" s="1"/>
      <c r="AC4444" s="1"/>
      <c r="AF4444" s="1"/>
      <c r="AG4444" s="1"/>
    </row>
    <row r="4445" spans="1:33" hidden="1" x14ac:dyDescent="0.25">
      <c r="A4445" s="1">
        <v>5</v>
      </c>
      <c r="B4445" s="1">
        <v>2015</v>
      </c>
      <c r="C4445" s="1">
        <v>35006005</v>
      </c>
      <c r="D4445" s="44" t="s">
        <v>53</v>
      </c>
      <c r="E4445" s="20">
        <v>2.0139999999999999E-4</v>
      </c>
      <c r="F4445" s="20">
        <v>0</v>
      </c>
      <c r="G4445" s="20">
        <v>2.0139999999999999E-4</v>
      </c>
      <c r="H4445" s="20">
        <v>0</v>
      </c>
      <c r="I4445" s="20">
        <v>0</v>
      </c>
      <c r="J4445" s="20">
        <v>0</v>
      </c>
      <c r="K4445" s="20">
        <v>0</v>
      </c>
      <c r="L4445" s="20">
        <v>2.0139999999999999E-4</v>
      </c>
      <c r="M4445" s="20">
        <v>7.0371125000000005E-3</v>
      </c>
      <c r="N4445" s="1">
        <v>1</v>
      </c>
      <c r="O4445" s="5">
        <v>0</v>
      </c>
      <c r="P4445" s="5">
        <v>100</v>
      </c>
      <c r="Q4445" s="1">
        <v>0</v>
      </c>
      <c r="R4445" s="1">
        <v>4</v>
      </c>
      <c r="S4445" s="6">
        <v>156.4</v>
      </c>
      <c r="T4445" s="6">
        <v>0</v>
      </c>
      <c r="W4445" s="1"/>
      <c r="X4445" s="1"/>
      <c r="Y4445" s="1"/>
      <c r="AC4445" s="1"/>
      <c r="AF4445" s="1"/>
      <c r="AG4445" s="1"/>
    </row>
    <row r="4446" spans="1:33" hidden="1" x14ac:dyDescent="0.25">
      <c r="A4446" s="1">
        <v>13</v>
      </c>
      <c r="B4446" s="1">
        <v>2015</v>
      </c>
      <c r="C4446" s="1">
        <v>350070913</v>
      </c>
      <c r="D4446" s="44" t="s">
        <v>54</v>
      </c>
      <c r="E4446" s="20">
        <v>0.34642200000000001</v>
      </c>
      <c r="F4446" s="20">
        <v>1.33283E-2</v>
      </c>
      <c r="G4446" s="20">
        <v>0.33309369999999999</v>
      </c>
      <c r="H4446" s="20">
        <v>0</v>
      </c>
      <c r="I4446" s="20">
        <v>0</v>
      </c>
      <c r="J4446" s="20">
        <v>0.33187940000000005</v>
      </c>
      <c r="K4446" s="20">
        <v>7.7726999999999996E-3</v>
      </c>
      <c r="L4446" s="20">
        <v>6.7699000000000006E-3</v>
      </c>
      <c r="M4446" s="20">
        <v>0.10589034943055557</v>
      </c>
      <c r="N4446" s="1">
        <v>2</v>
      </c>
      <c r="O4446" s="5">
        <v>7.89</v>
      </c>
      <c r="P4446" s="5">
        <v>92.11</v>
      </c>
      <c r="Q4446" s="1">
        <v>3</v>
      </c>
      <c r="R4446" s="1">
        <v>35</v>
      </c>
      <c r="S4446" s="6">
        <v>1809.6</v>
      </c>
      <c r="T4446" s="6">
        <v>0</v>
      </c>
      <c r="W4446" s="1"/>
      <c r="X4446" s="1"/>
      <c r="Y4446" s="1"/>
      <c r="AC4446" s="1"/>
      <c r="AF4446" s="1"/>
      <c r="AG4446" s="1"/>
    </row>
    <row r="4447" spans="1:33" hidden="1" x14ac:dyDescent="0.25">
      <c r="A4447" s="1">
        <v>16</v>
      </c>
      <c r="B4447" s="1">
        <v>2015</v>
      </c>
      <c r="C4447" s="1">
        <v>350070916</v>
      </c>
      <c r="D4447" s="44" t="s">
        <v>54</v>
      </c>
      <c r="E4447" s="20">
        <v>0</v>
      </c>
      <c r="F4447" s="20">
        <v>0</v>
      </c>
      <c r="G4447" s="20">
        <v>0</v>
      </c>
      <c r="H4447" s="20">
        <v>0</v>
      </c>
      <c r="I4447" s="20">
        <v>0</v>
      </c>
      <c r="J4447" s="20">
        <v>0</v>
      </c>
      <c r="K4447" s="20">
        <v>0</v>
      </c>
      <c r="L4447" s="20">
        <v>0</v>
      </c>
      <c r="M4447" s="20">
        <v>0</v>
      </c>
      <c r="N4447" s="1">
        <v>0</v>
      </c>
      <c r="O4447" s="5">
        <v>0</v>
      </c>
      <c r="P4447" s="5">
        <v>0</v>
      </c>
      <c r="Q4447" s="1">
        <v>0</v>
      </c>
      <c r="R4447" s="1">
        <v>0</v>
      </c>
      <c r="S4447" s="6"/>
      <c r="T4447" s="6"/>
      <c r="W4447" s="1"/>
      <c r="X4447" s="1"/>
      <c r="Y4447" s="1"/>
      <c r="AC4447" s="1"/>
      <c r="AF4447" s="1"/>
      <c r="AG4447" s="1"/>
    </row>
    <row r="4448" spans="1:33" hidden="1" x14ac:dyDescent="0.25">
      <c r="A4448" s="1">
        <v>17</v>
      </c>
      <c r="B4448" s="1">
        <v>2015</v>
      </c>
      <c r="C4448" s="1">
        <v>350070917</v>
      </c>
      <c r="D4448" s="44" t="s">
        <v>54</v>
      </c>
      <c r="E4448" s="20">
        <v>8.9119999999999998E-4</v>
      </c>
      <c r="F4448" s="20">
        <v>4.2820000000000005E-4</v>
      </c>
      <c r="G4448" s="20">
        <v>4.6299999999999998E-4</v>
      </c>
      <c r="H4448" s="20">
        <v>0</v>
      </c>
      <c r="I4448" s="20">
        <v>4.6299999999999998E-4</v>
      </c>
      <c r="J4448" s="20">
        <v>0</v>
      </c>
      <c r="K4448" s="20">
        <v>3.704E-4</v>
      </c>
      <c r="L4448" s="20">
        <v>5.7799999999999995E-5</v>
      </c>
      <c r="M4448" s="20">
        <v>0</v>
      </c>
      <c r="N4448" s="1">
        <v>0</v>
      </c>
      <c r="O4448" s="5">
        <v>80</v>
      </c>
      <c r="P4448" s="5">
        <v>20</v>
      </c>
      <c r="Q4448" s="1">
        <v>4</v>
      </c>
      <c r="R4448" s="1">
        <v>1</v>
      </c>
      <c r="S4448" s="6"/>
      <c r="T4448" s="6"/>
      <c r="W4448" s="1"/>
      <c r="X4448" s="1"/>
      <c r="Y4448" s="1"/>
      <c r="AC4448" s="1"/>
      <c r="AF4448" s="1"/>
      <c r="AG4448" s="1"/>
    </row>
    <row r="4449" spans="1:33" hidden="1" x14ac:dyDescent="0.25">
      <c r="A4449" s="1">
        <v>10</v>
      </c>
      <c r="B4449" s="1">
        <v>2015</v>
      </c>
      <c r="C4449" s="1">
        <v>350075810</v>
      </c>
      <c r="D4449" s="44" t="s">
        <v>55</v>
      </c>
      <c r="E4449" s="20">
        <v>1.2109399999999999E-2</v>
      </c>
      <c r="F4449" s="20">
        <v>1.1735999999999999E-3</v>
      </c>
      <c r="G4449" s="20">
        <v>1.0935799999999999E-2</v>
      </c>
      <c r="H4449" s="20">
        <v>0</v>
      </c>
      <c r="I4449" s="20">
        <v>0</v>
      </c>
      <c r="J4449" s="20">
        <v>3.2410000000000002E-4</v>
      </c>
      <c r="K4449" s="20">
        <v>6.5672000000000005E-3</v>
      </c>
      <c r="L4449" s="20">
        <v>5.2180999999999998E-3</v>
      </c>
      <c r="M4449" s="20">
        <v>1.1029721354166666E-2</v>
      </c>
      <c r="N4449" s="1">
        <v>7</v>
      </c>
      <c r="O4449" s="5">
        <v>15.38</v>
      </c>
      <c r="P4449" s="5">
        <v>84.62</v>
      </c>
      <c r="Q4449" s="1">
        <v>2</v>
      </c>
      <c r="R4449" s="1">
        <v>11</v>
      </c>
      <c r="S4449" s="6">
        <v>167.24</v>
      </c>
      <c r="T4449" s="6">
        <v>167.24</v>
      </c>
      <c r="W4449" s="1"/>
      <c r="X4449" s="1"/>
      <c r="Y4449" s="1"/>
      <c r="AC4449" s="1"/>
      <c r="AF4449" s="1"/>
      <c r="AG4449" s="1"/>
    </row>
    <row r="4450" spans="1:33" hidden="1" x14ac:dyDescent="0.25">
      <c r="A4450" s="1">
        <v>21</v>
      </c>
      <c r="B4450" s="1">
        <v>2015</v>
      </c>
      <c r="C4450" s="1">
        <v>350080821</v>
      </c>
      <c r="D4450" s="44" t="s">
        <v>56</v>
      </c>
      <c r="E4450" s="20">
        <v>8.4477000000000024E-3</v>
      </c>
      <c r="F4450" s="20">
        <v>5.7299999999999997E-5</v>
      </c>
      <c r="G4450" s="20">
        <v>8.3904000000000027E-3</v>
      </c>
      <c r="H4450" s="20">
        <v>0</v>
      </c>
      <c r="I4450" s="20">
        <v>8.0817000000000007E-3</v>
      </c>
      <c r="J4450" s="20">
        <v>0</v>
      </c>
      <c r="K4450" s="20">
        <v>1.104E-4</v>
      </c>
      <c r="L4450" s="20">
        <v>2.5559999999999998E-4</v>
      </c>
      <c r="M4450" s="20">
        <v>9.7532875000000008E-3</v>
      </c>
      <c r="N4450" s="1">
        <v>0</v>
      </c>
      <c r="O4450" s="5">
        <v>9.09</v>
      </c>
      <c r="P4450" s="5">
        <v>90.91</v>
      </c>
      <c r="Q4450" s="1">
        <v>1</v>
      </c>
      <c r="R4450" s="1">
        <v>10</v>
      </c>
      <c r="S4450" s="6">
        <v>183.15</v>
      </c>
      <c r="T4450" s="6">
        <v>183.15</v>
      </c>
      <c r="W4450" s="1"/>
      <c r="X4450" s="1"/>
      <c r="Y4450" s="1"/>
      <c r="AC4450" s="1"/>
      <c r="AF4450" s="1"/>
      <c r="AG4450" s="1"/>
    </row>
    <row r="4451" spans="1:33" hidden="1" x14ac:dyDescent="0.25">
      <c r="A4451" s="1">
        <v>12</v>
      </c>
      <c r="B4451" s="1">
        <v>2015</v>
      </c>
      <c r="C4451" s="1">
        <v>350090712</v>
      </c>
      <c r="D4451" s="44" t="s">
        <v>57</v>
      </c>
      <c r="E4451" s="20">
        <v>3.7685200000000002E-2</v>
      </c>
      <c r="F4451" s="20">
        <v>2.96528E-2</v>
      </c>
      <c r="G4451" s="20">
        <v>8.0324000000000003E-3</v>
      </c>
      <c r="H4451" s="20">
        <v>0</v>
      </c>
      <c r="I4451" s="20">
        <v>7.3379999999999999E-3</v>
      </c>
      <c r="J4451" s="20">
        <v>0</v>
      </c>
      <c r="K4451" s="20">
        <v>3.0347200000000001E-2</v>
      </c>
      <c r="L4451" s="20">
        <v>0</v>
      </c>
      <c r="M4451" s="20">
        <v>8.2151757812500004E-3</v>
      </c>
      <c r="N4451" s="1">
        <v>0</v>
      </c>
      <c r="O4451" s="5">
        <v>40</v>
      </c>
      <c r="P4451" s="5">
        <v>60</v>
      </c>
      <c r="Q4451" s="1">
        <v>2</v>
      </c>
      <c r="R4451" s="1">
        <v>3</v>
      </c>
      <c r="S4451" s="6">
        <v>160.08000000000001</v>
      </c>
      <c r="T4451" s="6">
        <v>160.08000000000001</v>
      </c>
      <c r="W4451" s="1"/>
      <c r="X4451" s="1"/>
      <c r="Y4451" s="1"/>
      <c r="AC4451" s="1"/>
      <c r="AF4451" s="1"/>
      <c r="AG4451" s="1"/>
    </row>
    <row r="4452" spans="1:33" hidden="1" x14ac:dyDescent="0.25">
      <c r="A4452" s="1">
        <v>15</v>
      </c>
      <c r="B4452" s="1">
        <v>2015</v>
      </c>
      <c r="C4452" s="1">
        <v>350090715</v>
      </c>
      <c r="D4452" s="44" t="s">
        <v>57</v>
      </c>
      <c r="E4452" s="20">
        <v>0.35929639999999996</v>
      </c>
      <c r="F4452" s="20">
        <v>0.34304639999999997</v>
      </c>
      <c r="G4452" s="20">
        <v>1.6250000000000001E-2</v>
      </c>
      <c r="H4452" s="20">
        <v>0</v>
      </c>
      <c r="I4452" s="20">
        <v>1.6203999999999999E-3</v>
      </c>
      <c r="J4452" s="20">
        <v>0</v>
      </c>
      <c r="K4452" s="20">
        <v>0.35059079999999992</v>
      </c>
      <c r="L4452" s="20">
        <v>7.0851999999999998E-3</v>
      </c>
      <c r="M4452" s="20">
        <v>0</v>
      </c>
      <c r="N4452" s="1">
        <v>20</v>
      </c>
      <c r="O4452" s="5">
        <v>82.35</v>
      </c>
      <c r="P4452" s="5">
        <v>17.649999999999999</v>
      </c>
      <c r="Q4452" s="1">
        <v>28</v>
      </c>
      <c r="R4452" s="1">
        <v>6</v>
      </c>
      <c r="S4452" s="6"/>
      <c r="T4452" s="6"/>
      <c r="W4452" s="1"/>
      <c r="X4452" s="1"/>
      <c r="Y4452" s="1"/>
      <c r="AC4452" s="1"/>
      <c r="AF4452" s="1"/>
      <c r="AG4452" s="1"/>
    </row>
    <row r="4453" spans="1:33" hidden="1" x14ac:dyDescent="0.25">
      <c r="A4453" s="1">
        <v>4</v>
      </c>
      <c r="B4453" s="1">
        <v>2015</v>
      </c>
      <c r="C4453" s="1">
        <v>35010044</v>
      </c>
      <c r="D4453" s="44" t="s">
        <v>58</v>
      </c>
      <c r="E4453" s="20">
        <v>0.12046090000000001</v>
      </c>
      <c r="F4453" s="20">
        <v>8.1210700000000025E-2</v>
      </c>
      <c r="G4453" s="20">
        <v>3.9250199999999992E-2</v>
      </c>
      <c r="H4453" s="20">
        <v>0</v>
      </c>
      <c r="I4453" s="20">
        <v>4.5289400000000007E-2</v>
      </c>
      <c r="J4453" s="20">
        <v>3.6070000000000004E-4</v>
      </c>
      <c r="K4453" s="20">
        <v>7.1132000000000001E-2</v>
      </c>
      <c r="L4453" s="20">
        <v>3.6787999999999994E-3</v>
      </c>
      <c r="M4453" s="20">
        <v>4.1387553266203705E-2</v>
      </c>
      <c r="N4453" s="1">
        <v>5</v>
      </c>
      <c r="O4453" s="5">
        <v>65.790000000000006</v>
      </c>
      <c r="P4453" s="5">
        <v>34.21</v>
      </c>
      <c r="Q4453" s="1">
        <v>25</v>
      </c>
      <c r="R4453" s="1">
        <v>13</v>
      </c>
      <c r="S4453" s="6">
        <v>764</v>
      </c>
      <c r="T4453" s="6">
        <v>764</v>
      </c>
      <c r="W4453" s="1"/>
      <c r="X4453" s="1"/>
      <c r="Y4453" s="1"/>
      <c r="AC4453" s="1"/>
      <c r="AF4453" s="1"/>
      <c r="AG4453" s="1"/>
    </row>
    <row r="4454" spans="1:33" hidden="1" x14ac:dyDescent="0.25">
      <c r="A4454" s="1">
        <v>8</v>
      </c>
      <c r="B4454" s="1">
        <v>2015</v>
      </c>
      <c r="C4454" s="1">
        <v>35010048</v>
      </c>
      <c r="D4454" s="44" t="s">
        <v>58</v>
      </c>
      <c r="E4454" s="20">
        <v>0.14078959999999988</v>
      </c>
      <c r="F4454" s="20">
        <v>0.14036139999999989</v>
      </c>
      <c r="G4454" s="20">
        <v>4.282E-4</v>
      </c>
      <c r="H4454" s="20">
        <v>0.02</v>
      </c>
      <c r="I4454" s="20">
        <v>0</v>
      </c>
      <c r="J4454" s="20">
        <v>0</v>
      </c>
      <c r="K4454" s="20">
        <v>0.13712599999999994</v>
      </c>
      <c r="L4454" s="20">
        <v>3.6635999999999991E-3</v>
      </c>
      <c r="M4454" s="20">
        <v>0</v>
      </c>
      <c r="N4454" s="1">
        <v>13</v>
      </c>
      <c r="O4454" s="5">
        <v>90.74</v>
      </c>
      <c r="P4454" s="5">
        <v>9.26</v>
      </c>
      <c r="Q4454" s="1">
        <v>49</v>
      </c>
      <c r="R4454" s="1">
        <v>5</v>
      </c>
      <c r="S4454" s="6"/>
      <c r="T4454" s="6"/>
      <c r="W4454" s="1"/>
      <c r="X4454" s="1"/>
      <c r="Y4454" s="1"/>
      <c r="AC4454" s="1"/>
      <c r="AF4454" s="1"/>
      <c r="AG4454" s="1"/>
    </row>
    <row r="4455" spans="1:33" hidden="1" x14ac:dyDescent="0.25">
      <c r="A4455" s="1">
        <v>19</v>
      </c>
      <c r="B4455" s="1">
        <v>2015</v>
      </c>
      <c r="C4455" s="1">
        <v>350110319</v>
      </c>
      <c r="D4455" s="44" t="s">
        <v>59</v>
      </c>
      <c r="E4455" s="20">
        <v>0</v>
      </c>
      <c r="F4455" s="20">
        <v>0</v>
      </c>
      <c r="G4455" s="20">
        <v>0</v>
      </c>
      <c r="H4455" s="20">
        <v>0</v>
      </c>
      <c r="I4455" s="20">
        <v>0</v>
      </c>
      <c r="J4455" s="20">
        <v>0</v>
      </c>
      <c r="K4455" s="20">
        <v>0</v>
      </c>
      <c r="L4455" s="20">
        <v>0</v>
      </c>
      <c r="M4455" s="20">
        <v>8.3956013020833331E-3</v>
      </c>
      <c r="N4455" s="1">
        <v>0</v>
      </c>
      <c r="O4455" s="5">
        <v>0</v>
      </c>
      <c r="P4455" s="5">
        <v>0</v>
      </c>
      <c r="Q4455" s="1">
        <v>0</v>
      </c>
      <c r="R4455" s="1">
        <v>0</v>
      </c>
      <c r="S4455" s="6">
        <v>167.32</v>
      </c>
      <c r="T4455" s="6">
        <v>167.32</v>
      </c>
      <c r="W4455" s="1"/>
      <c r="X4455" s="1"/>
      <c r="Y4455" s="1"/>
      <c r="AC4455" s="1"/>
      <c r="AF4455" s="1"/>
      <c r="AG4455" s="1"/>
    </row>
    <row r="4456" spans="1:33" hidden="1" x14ac:dyDescent="0.25">
      <c r="A4456" s="1">
        <v>20</v>
      </c>
      <c r="B4456" s="1">
        <v>2015</v>
      </c>
      <c r="C4456" s="1">
        <v>350110320</v>
      </c>
      <c r="D4456" s="44" t="s">
        <v>59</v>
      </c>
      <c r="E4456" s="20">
        <v>1.6666599999999997E-2</v>
      </c>
      <c r="F4456" s="20">
        <v>1.6666599999999997E-2</v>
      </c>
      <c r="G4456" s="20">
        <v>0</v>
      </c>
      <c r="H4456" s="20">
        <v>0</v>
      </c>
      <c r="I4456" s="20">
        <v>0</v>
      </c>
      <c r="J4456" s="20">
        <v>1.3888899999999999E-2</v>
      </c>
      <c r="K4456" s="20">
        <v>2.7777000000000001E-3</v>
      </c>
      <c r="L4456" s="20">
        <v>0</v>
      </c>
      <c r="M4456" s="20">
        <v>0</v>
      </c>
      <c r="N4456" s="1">
        <v>2</v>
      </c>
      <c r="O4456" s="5">
        <v>100</v>
      </c>
      <c r="P4456" s="5">
        <v>0</v>
      </c>
      <c r="Q4456" s="1">
        <v>3</v>
      </c>
      <c r="R4456" s="1">
        <v>0</v>
      </c>
      <c r="S4456" s="6"/>
      <c r="T4456" s="6"/>
      <c r="W4456" s="1"/>
      <c r="X4456" s="1"/>
      <c r="Y4456" s="1"/>
      <c r="AC4456" s="1"/>
      <c r="AF4456" s="1"/>
      <c r="AG4456" s="1"/>
    </row>
    <row r="4457" spans="1:33" hidden="1" x14ac:dyDescent="0.25">
      <c r="A4457" s="1">
        <v>10</v>
      </c>
      <c r="B4457" s="1">
        <v>2015</v>
      </c>
      <c r="C4457" s="1">
        <v>350115210</v>
      </c>
      <c r="D4457" s="44" t="s">
        <v>60</v>
      </c>
      <c r="E4457" s="20">
        <v>0.1112306</v>
      </c>
      <c r="F4457" s="20">
        <v>0.1096134</v>
      </c>
      <c r="G4457" s="20">
        <v>1.6172000000000001E-3</v>
      </c>
      <c r="H4457" s="20">
        <v>0</v>
      </c>
      <c r="I4457" s="20">
        <v>1.2E-2</v>
      </c>
      <c r="J4457" s="20">
        <v>9.9128800000000003E-2</v>
      </c>
      <c r="K4457" s="20">
        <v>0</v>
      </c>
      <c r="L4457" s="20">
        <v>1.0179999999999999E-4</v>
      </c>
      <c r="M4457" s="20">
        <v>3.4642647656249997E-2</v>
      </c>
      <c r="N4457" s="1">
        <v>8</v>
      </c>
      <c r="O4457" s="5">
        <v>42.86</v>
      </c>
      <c r="P4457" s="5">
        <v>57.14</v>
      </c>
      <c r="Q4457" s="1">
        <v>6</v>
      </c>
      <c r="R4457" s="1">
        <v>8</v>
      </c>
      <c r="S4457" s="6">
        <v>728.02</v>
      </c>
      <c r="T4457" s="6">
        <v>0</v>
      </c>
      <c r="W4457" s="1"/>
      <c r="X4457" s="1"/>
      <c r="Y4457" s="1"/>
      <c r="AC4457" s="1"/>
      <c r="AF4457" s="1"/>
      <c r="AG4457" s="1"/>
    </row>
    <row r="4458" spans="1:33" hidden="1" x14ac:dyDescent="0.25">
      <c r="A4458" s="1">
        <v>15</v>
      </c>
      <c r="B4458" s="1">
        <v>2015</v>
      </c>
      <c r="C4458" s="1">
        <v>350120215</v>
      </c>
      <c r="D4458" s="44" t="s">
        <v>61</v>
      </c>
      <c r="E4458" s="20">
        <v>0.19774390000000003</v>
      </c>
      <c r="F4458" s="20">
        <v>0.16190250000000003</v>
      </c>
      <c r="G4458" s="20">
        <v>3.5841399999999995E-2</v>
      </c>
      <c r="H4458" s="20">
        <v>0</v>
      </c>
      <c r="I4458" s="20">
        <v>6.4732999999999995E-3</v>
      </c>
      <c r="J4458" s="20">
        <v>3.4700000000000003E-5</v>
      </c>
      <c r="K4458" s="20">
        <v>0.1909188</v>
      </c>
      <c r="L4458" s="20">
        <v>3.1710000000000001E-4</v>
      </c>
      <c r="M4458" s="20">
        <v>9.0506593749999989E-3</v>
      </c>
      <c r="N4458" s="1">
        <v>10</v>
      </c>
      <c r="O4458" s="5">
        <v>50</v>
      </c>
      <c r="P4458" s="5">
        <v>50</v>
      </c>
      <c r="Q4458" s="1">
        <v>17</v>
      </c>
      <c r="R4458" s="1">
        <v>17</v>
      </c>
      <c r="S4458" s="6">
        <v>139.9425</v>
      </c>
      <c r="T4458" s="6">
        <v>122.7295725</v>
      </c>
      <c r="W4458" s="1"/>
      <c r="X4458" s="1"/>
      <c r="Y4458" s="1"/>
      <c r="AC4458" s="1"/>
      <c r="AF4458" s="1"/>
      <c r="AG4458" s="1"/>
    </row>
    <row r="4459" spans="1:33" hidden="1" x14ac:dyDescent="0.25">
      <c r="A4459" s="1">
        <v>21</v>
      </c>
      <c r="B4459" s="1">
        <v>2015</v>
      </c>
      <c r="C4459" s="1">
        <v>350130121</v>
      </c>
      <c r="D4459" s="44" t="s">
        <v>62</v>
      </c>
      <c r="E4459" s="20">
        <v>1.0149999999999998E-3</v>
      </c>
      <c r="F4459" s="20">
        <v>6.9439999999999997E-4</v>
      </c>
      <c r="G4459" s="20">
        <v>3.2059999999999993E-4</v>
      </c>
      <c r="H4459" s="20">
        <v>0</v>
      </c>
      <c r="I4459" s="20">
        <v>4.6300000000000001E-5</v>
      </c>
      <c r="J4459" s="20">
        <v>0</v>
      </c>
      <c r="K4459" s="20">
        <v>7.5580000000000005E-4</v>
      </c>
      <c r="L4459" s="20">
        <v>2.1290000000000002E-4</v>
      </c>
      <c r="M4459" s="20">
        <v>7.1844050925925926E-2</v>
      </c>
      <c r="N4459" s="1">
        <v>3</v>
      </c>
      <c r="O4459" s="5">
        <v>10</v>
      </c>
      <c r="P4459" s="5">
        <v>90</v>
      </c>
      <c r="Q4459" s="1">
        <v>1</v>
      </c>
      <c r="R4459" s="1">
        <v>9</v>
      </c>
      <c r="S4459" s="6">
        <v>1175.02</v>
      </c>
      <c r="T4459" s="6">
        <v>1175.02</v>
      </c>
      <c r="W4459" s="1"/>
      <c r="X4459" s="1"/>
      <c r="Y4459" s="1"/>
      <c r="AC4459" s="1"/>
      <c r="AF4459" s="1"/>
      <c r="AG4459" s="1"/>
    </row>
    <row r="4460" spans="1:33" hidden="1" x14ac:dyDescent="0.25">
      <c r="A4460" s="1">
        <v>22</v>
      </c>
      <c r="B4460" s="1">
        <v>2015</v>
      </c>
      <c r="C4460" s="1">
        <v>350130122</v>
      </c>
      <c r="D4460" s="44" t="s">
        <v>62</v>
      </c>
      <c r="E4460" s="20">
        <v>8.1920999999999973E-3</v>
      </c>
      <c r="F4460" s="20">
        <v>2.0923000000000001E-3</v>
      </c>
      <c r="G4460" s="20">
        <v>6.0997999999999981E-3</v>
      </c>
      <c r="H4460" s="20">
        <v>0</v>
      </c>
      <c r="I4460" s="20">
        <v>0</v>
      </c>
      <c r="J4460" s="20">
        <v>4.2673999999999993E-3</v>
      </c>
      <c r="K4460" s="20">
        <v>1.0311999999999999E-3</v>
      </c>
      <c r="L4460" s="20">
        <v>2.8935000000000002E-3</v>
      </c>
      <c r="M4460" s="20">
        <v>0</v>
      </c>
      <c r="N4460" s="1">
        <v>3</v>
      </c>
      <c r="O4460" s="5">
        <v>17.649999999999999</v>
      </c>
      <c r="P4460" s="5">
        <v>82.35</v>
      </c>
      <c r="Q4460" s="1">
        <v>3</v>
      </c>
      <c r="R4460" s="1">
        <v>14</v>
      </c>
      <c r="S4460" s="6"/>
      <c r="T4460" s="6"/>
      <c r="W4460" s="1"/>
      <c r="X4460" s="1"/>
      <c r="Y4460" s="1"/>
      <c r="AC4460" s="1"/>
      <c r="AF4460" s="1"/>
      <c r="AG4460" s="1"/>
    </row>
    <row r="4461" spans="1:33" hidden="1" x14ac:dyDescent="0.25">
      <c r="A4461" s="1">
        <v>20</v>
      </c>
      <c r="B4461" s="1">
        <v>2015</v>
      </c>
      <c r="C4461" s="1">
        <v>350140020</v>
      </c>
      <c r="D4461" s="44" t="s">
        <v>63</v>
      </c>
      <c r="E4461" s="20">
        <v>2.2879100000000003E-2</v>
      </c>
      <c r="F4461" s="20">
        <v>1.1749900000000001E-2</v>
      </c>
      <c r="G4461" s="20">
        <v>1.1129200000000002E-2</v>
      </c>
      <c r="H4461" s="20">
        <v>0</v>
      </c>
      <c r="I4461" s="20">
        <v>5.9903000000000005E-3</v>
      </c>
      <c r="J4461" s="20">
        <v>0</v>
      </c>
      <c r="K4461" s="20">
        <v>1.64721E-2</v>
      </c>
      <c r="L4461" s="20">
        <v>4.1669999999999999E-4</v>
      </c>
      <c r="M4461" s="20">
        <v>8.0388755208333339E-3</v>
      </c>
      <c r="N4461" s="1">
        <v>6</v>
      </c>
      <c r="O4461" s="5">
        <v>50</v>
      </c>
      <c r="P4461" s="5">
        <v>50</v>
      </c>
      <c r="Q4461" s="1">
        <v>4</v>
      </c>
      <c r="R4461" s="1">
        <v>4</v>
      </c>
      <c r="S4461" s="6">
        <v>172</v>
      </c>
      <c r="T4461" s="6">
        <v>172</v>
      </c>
      <c r="W4461" s="1"/>
      <c r="X4461" s="1"/>
      <c r="Y4461" s="1"/>
      <c r="AC4461" s="1"/>
      <c r="AF4461" s="1"/>
      <c r="AG4461" s="1"/>
    </row>
    <row r="4462" spans="1:33" hidden="1" x14ac:dyDescent="0.25">
      <c r="A4462" s="1">
        <v>17</v>
      </c>
      <c r="B4462" s="1">
        <v>2015</v>
      </c>
      <c r="C4462" s="1">
        <v>350150917</v>
      </c>
      <c r="D4462" s="44" t="s">
        <v>64</v>
      </c>
      <c r="E4462" s="20">
        <v>8.8653499999999996E-2</v>
      </c>
      <c r="F4462" s="20">
        <v>7.9202099999999998E-2</v>
      </c>
      <c r="G4462" s="20">
        <v>9.4514000000000004E-3</v>
      </c>
      <c r="H4462" s="20">
        <v>0</v>
      </c>
      <c r="I4462" s="20">
        <v>6.4814999999999994E-3</v>
      </c>
      <c r="J4462" s="20">
        <v>0</v>
      </c>
      <c r="K4462" s="20">
        <v>8.0660399999999993E-2</v>
      </c>
      <c r="L4462" s="20">
        <v>1.5116000000000001E-3</v>
      </c>
      <c r="M4462" s="20">
        <v>7.3354039062499985E-3</v>
      </c>
      <c r="N4462" s="1">
        <v>5</v>
      </c>
      <c r="O4462" s="5">
        <v>58.33</v>
      </c>
      <c r="P4462" s="5">
        <v>41.67</v>
      </c>
      <c r="Q4462" s="1">
        <v>7</v>
      </c>
      <c r="R4462" s="1">
        <v>5</v>
      </c>
      <c r="S4462" s="6">
        <v>149.38</v>
      </c>
      <c r="T4462" s="6">
        <v>149.38</v>
      </c>
      <c r="W4462" s="1"/>
      <c r="X4462" s="1"/>
      <c r="Y4462" s="1"/>
      <c r="AC4462" s="1"/>
      <c r="AF4462" s="1"/>
      <c r="AG4462" s="1"/>
    </row>
    <row r="4463" spans="1:33" hidden="1" x14ac:dyDescent="0.25">
      <c r="A4463" s="1">
        <v>5</v>
      </c>
      <c r="B4463" s="1">
        <v>2015</v>
      </c>
      <c r="C4463" s="1">
        <v>35016085</v>
      </c>
      <c r="D4463" s="44" t="s">
        <v>65</v>
      </c>
      <c r="E4463" s="20">
        <v>2.3735125999999989</v>
      </c>
      <c r="F4463" s="20">
        <v>2.2247054999999993</v>
      </c>
      <c r="G4463" s="20">
        <v>0.14880709999999969</v>
      </c>
      <c r="H4463" s="20">
        <v>0</v>
      </c>
      <c r="I4463" s="20">
        <v>1.0710948999999998</v>
      </c>
      <c r="J4463" s="20">
        <v>1.2493451000000007</v>
      </c>
      <c r="K4463" s="20">
        <v>4.3991000000000004E-3</v>
      </c>
      <c r="L4463" s="20">
        <v>4.8673500000000043E-2</v>
      </c>
      <c r="M4463" s="20">
        <v>0.77744398148148153</v>
      </c>
      <c r="N4463" s="1">
        <v>13</v>
      </c>
      <c r="O4463" s="5">
        <v>12.64</v>
      </c>
      <c r="P4463" s="5">
        <v>87.36</v>
      </c>
      <c r="Q4463" s="1">
        <v>33</v>
      </c>
      <c r="R4463" s="1">
        <v>228</v>
      </c>
      <c r="S4463" s="6">
        <v>12116.458000000001</v>
      </c>
      <c r="T4463" s="6">
        <v>1817.4686999999999</v>
      </c>
      <c r="W4463" s="1"/>
      <c r="X4463" s="1"/>
      <c r="Y4463" s="1"/>
      <c r="AC4463" s="1"/>
      <c r="AF4463" s="1"/>
      <c r="AG4463" s="1"/>
    </row>
    <row r="4464" spans="1:33" hidden="1" x14ac:dyDescent="0.25">
      <c r="A4464" s="1">
        <v>9</v>
      </c>
      <c r="B4464" s="1">
        <v>2015</v>
      </c>
      <c r="C4464" s="1">
        <v>35017079</v>
      </c>
      <c r="D4464" s="44" t="s">
        <v>66</v>
      </c>
      <c r="E4464" s="20">
        <v>0.14388040000000002</v>
      </c>
      <c r="F4464" s="20">
        <v>6.1458000000000007E-3</v>
      </c>
      <c r="G4464" s="20">
        <v>0.13773460000000001</v>
      </c>
      <c r="H4464" s="20">
        <v>0</v>
      </c>
      <c r="I4464" s="20">
        <v>9.479849999999998E-2</v>
      </c>
      <c r="J4464" s="20">
        <v>2.54629E-2</v>
      </c>
      <c r="K4464" s="20">
        <v>1.2037E-3</v>
      </c>
      <c r="L4464" s="20">
        <v>2.2415299999999996E-2</v>
      </c>
      <c r="M4464" s="20">
        <v>0.11327270829166668</v>
      </c>
      <c r="N4464" s="1">
        <v>3</v>
      </c>
      <c r="O4464" s="5">
        <v>17.39</v>
      </c>
      <c r="P4464" s="5">
        <v>82.61</v>
      </c>
      <c r="Q4464" s="1">
        <v>4</v>
      </c>
      <c r="R4464" s="1">
        <v>19</v>
      </c>
      <c r="S4464" s="6">
        <v>1944.65</v>
      </c>
      <c r="T4464" s="6">
        <v>0</v>
      </c>
      <c r="W4464" s="1"/>
      <c r="X4464" s="1"/>
      <c r="Y4464" s="1"/>
      <c r="AC4464" s="1"/>
      <c r="AF4464" s="1"/>
      <c r="AG4464" s="1"/>
    </row>
    <row r="4465" spans="1:33" hidden="1" x14ac:dyDescent="0.25">
      <c r="A4465" s="1">
        <v>15</v>
      </c>
      <c r="B4465" s="1">
        <v>2015</v>
      </c>
      <c r="C4465" s="1">
        <v>350180615</v>
      </c>
      <c r="D4465" s="44" t="s">
        <v>67</v>
      </c>
      <c r="E4465" s="20">
        <v>2.9619699999999999E-2</v>
      </c>
      <c r="F4465" s="20">
        <v>2.8491099999999998E-2</v>
      </c>
      <c r="G4465" s="20">
        <v>1.1286E-3</v>
      </c>
      <c r="H4465" s="20">
        <v>0</v>
      </c>
      <c r="I4465" s="20">
        <v>0</v>
      </c>
      <c r="J4465" s="20">
        <v>0</v>
      </c>
      <c r="K4465" s="20">
        <v>2.89541E-2</v>
      </c>
      <c r="L4465" s="20">
        <v>6.6559999999999992E-4</v>
      </c>
      <c r="M4465" s="20">
        <v>1.2523130468749999E-2</v>
      </c>
      <c r="N4465" s="1">
        <v>2</v>
      </c>
      <c r="O4465" s="5">
        <v>63.64</v>
      </c>
      <c r="P4465" s="5">
        <v>36.36</v>
      </c>
      <c r="Q4465" s="1">
        <v>7</v>
      </c>
      <c r="R4465" s="1">
        <v>4</v>
      </c>
      <c r="S4465" s="6">
        <v>266.31</v>
      </c>
      <c r="T4465" s="6">
        <v>258.32069999999999</v>
      </c>
      <c r="W4465" s="1"/>
      <c r="X4465" s="1"/>
      <c r="Y4465" s="1"/>
      <c r="AC4465" s="1"/>
      <c r="AF4465" s="1"/>
      <c r="AG4465" s="1"/>
    </row>
    <row r="4466" spans="1:33" hidden="1" x14ac:dyDescent="0.25">
      <c r="A4466" s="1">
        <v>5</v>
      </c>
      <c r="B4466" s="1">
        <v>2015</v>
      </c>
      <c r="C4466" s="1">
        <v>35019055</v>
      </c>
      <c r="D4466" s="44" t="s">
        <v>68</v>
      </c>
      <c r="E4466" s="20">
        <v>0.42941049999999958</v>
      </c>
      <c r="F4466" s="20">
        <v>0.3480921999999998</v>
      </c>
      <c r="G4466" s="20">
        <v>8.131829999999976E-2</v>
      </c>
      <c r="H4466" s="20">
        <v>0</v>
      </c>
      <c r="I4466" s="20">
        <v>7.7563199999999999E-2</v>
      </c>
      <c r="J4466" s="20">
        <v>0.23291420000000002</v>
      </c>
      <c r="K4466" s="20">
        <v>5.5339600000000023E-2</v>
      </c>
      <c r="L4466" s="20">
        <v>6.3593500000000025E-2</v>
      </c>
      <c r="M4466" s="20">
        <v>0.16270766827546296</v>
      </c>
      <c r="N4466" s="1">
        <v>118</v>
      </c>
      <c r="O4466" s="5">
        <v>44.04</v>
      </c>
      <c r="P4466" s="5">
        <v>55.96</v>
      </c>
      <c r="Q4466" s="1">
        <v>96</v>
      </c>
      <c r="R4466" s="1">
        <v>122</v>
      </c>
      <c r="S4466" s="6">
        <v>2658.43</v>
      </c>
      <c r="T4466" s="6">
        <v>2134.71929</v>
      </c>
      <c r="W4466" s="1"/>
      <c r="X4466" s="1"/>
      <c r="Y4466" s="1"/>
      <c r="AC4466" s="1"/>
      <c r="AF4466" s="1"/>
      <c r="AG4466" s="1"/>
    </row>
    <row r="4467" spans="1:33" hidden="1" x14ac:dyDescent="0.25">
      <c r="A4467" s="1">
        <v>9</v>
      </c>
      <c r="B4467" s="1">
        <v>2015</v>
      </c>
      <c r="C4467" s="1">
        <v>35019059</v>
      </c>
      <c r="D4467" s="44" t="s">
        <v>68</v>
      </c>
      <c r="E4467" s="20">
        <v>1.6009999999999999E-4</v>
      </c>
      <c r="F4467" s="20">
        <v>1.37E-4</v>
      </c>
      <c r="G4467" s="20">
        <v>2.3099999999999999E-5</v>
      </c>
      <c r="H4467" s="20">
        <v>0</v>
      </c>
      <c r="I4467" s="20">
        <v>0</v>
      </c>
      <c r="J4467" s="20">
        <v>0</v>
      </c>
      <c r="K4467" s="20">
        <v>1.139E-4</v>
      </c>
      <c r="L4467" s="20">
        <v>4.6199999999999998E-5</v>
      </c>
      <c r="M4467" s="20">
        <v>0</v>
      </c>
      <c r="N4467" s="1">
        <v>13</v>
      </c>
      <c r="O4467" s="5">
        <v>66.67</v>
      </c>
      <c r="P4467" s="5">
        <v>33.33</v>
      </c>
      <c r="Q4467" s="1">
        <v>2</v>
      </c>
      <c r="R4467" s="1">
        <v>1</v>
      </c>
      <c r="S4467" s="6"/>
      <c r="T4467" s="6"/>
      <c r="W4467" s="1"/>
      <c r="X4467" s="1"/>
      <c r="Y4467" s="1"/>
      <c r="AC4467" s="1"/>
      <c r="AF4467" s="1"/>
      <c r="AG4467" s="1"/>
    </row>
    <row r="4468" spans="1:33" hidden="1" x14ac:dyDescent="0.25">
      <c r="A4468" s="1">
        <v>5</v>
      </c>
      <c r="B4468" s="1">
        <v>2015</v>
      </c>
      <c r="C4468" s="1">
        <v>35020025</v>
      </c>
      <c r="D4468" s="44" t="s">
        <v>69</v>
      </c>
      <c r="E4468" s="20">
        <v>0.15826930000000003</v>
      </c>
      <c r="F4468" s="20">
        <v>0.15385960000000004</v>
      </c>
      <c r="G4468" s="20">
        <v>4.4097000000000008E-3</v>
      </c>
      <c r="H4468" s="20">
        <v>0</v>
      </c>
      <c r="I4468" s="20">
        <v>0</v>
      </c>
      <c r="J4468" s="20">
        <v>0.12725690000000001</v>
      </c>
      <c r="K4468" s="20">
        <v>2.9114299999999996E-2</v>
      </c>
      <c r="L4468" s="20">
        <v>1.8981E-3</v>
      </c>
      <c r="M4468" s="20">
        <v>1.0432826179245281E-2</v>
      </c>
      <c r="N4468" s="1">
        <v>13</v>
      </c>
      <c r="O4468" s="5">
        <v>77.78</v>
      </c>
      <c r="P4468" s="5">
        <v>22.22</v>
      </c>
      <c r="Q4468" s="1">
        <v>14</v>
      </c>
      <c r="R4468" s="1">
        <v>4</v>
      </c>
      <c r="S4468" s="6">
        <v>190.82</v>
      </c>
      <c r="T4468" s="6">
        <v>181.279</v>
      </c>
      <c r="W4468" s="1"/>
      <c r="X4468" s="1"/>
      <c r="Y4468" s="1"/>
      <c r="AC4468" s="1"/>
      <c r="AF4468" s="1"/>
      <c r="AG4468" s="1"/>
    </row>
    <row r="4469" spans="1:33" hidden="1" x14ac:dyDescent="0.25">
      <c r="A4469" s="1">
        <v>9</v>
      </c>
      <c r="B4469" s="1">
        <v>2015</v>
      </c>
      <c r="C4469" s="1">
        <v>35020029</v>
      </c>
      <c r="D4469" s="44" t="s">
        <v>69</v>
      </c>
      <c r="E4469" s="20">
        <v>0.14031260000000001</v>
      </c>
      <c r="F4469" s="20">
        <v>0.1317477</v>
      </c>
      <c r="G4469" s="20">
        <v>8.5649000000000003E-3</v>
      </c>
      <c r="H4469" s="20">
        <v>0</v>
      </c>
      <c r="I4469" s="20">
        <v>0</v>
      </c>
      <c r="J4469" s="20">
        <v>8.5649000000000003E-3</v>
      </c>
      <c r="K4469" s="20">
        <v>0.12972220000000001</v>
      </c>
      <c r="L4469" s="20">
        <v>2.0255E-3</v>
      </c>
      <c r="M4469" s="20">
        <v>0</v>
      </c>
      <c r="N4469" s="1">
        <v>5</v>
      </c>
      <c r="O4469" s="5">
        <v>66.67</v>
      </c>
      <c r="P4469" s="5">
        <v>33.33</v>
      </c>
      <c r="Q4469" s="1">
        <v>4</v>
      </c>
      <c r="R4469" s="1">
        <v>2</v>
      </c>
      <c r="S4469" s="6"/>
      <c r="T4469" s="6"/>
      <c r="W4469" s="1"/>
      <c r="X4469" s="1"/>
      <c r="Y4469" s="1"/>
      <c r="AC4469" s="1"/>
      <c r="AF4469" s="1"/>
      <c r="AG4469" s="1"/>
    </row>
    <row r="4470" spans="1:33" hidden="1" x14ac:dyDescent="0.25">
      <c r="A4470" s="1">
        <v>13</v>
      </c>
      <c r="B4470" s="1">
        <v>2015</v>
      </c>
      <c r="C4470" s="1">
        <v>350200213</v>
      </c>
      <c r="D4470" s="44" t="s">
        <v>69</v>
      </c>
      <c r="E4470" s="20">
        <v>2.8357E-3</v>
      </c>
      <c r="F4470" s="20">
        <v>2.7778E-3</v>
      </c>
      <c r="G4470" s="20">
        <v>5.7899999999999998E-5</v>
      </c>
      <c r="H4470" s="20">
        <v>0</v>
      </c>
      <c r="I4470" s="20">
        <v>0</v>
      </c>
      <c r="J4470" s="20">
        <v>0</v>
      </c>
      <c r="K4470" s="20">
        <v>2.7778E-3</v>
      </c>
      <c r="L4470" s="20">
        <v>5.7899999999999998E-5</v>
      </c>
      <c r="M4470" s="20">
        <v>0</v>
      </c>
      <c r="N4470" s="1">
        <v>0</v>
      </c>
      <c r="O4470" s="5">
        <v>33.33</v>
      </c>
      <c r="P4470" s="5">
        <v>66.67</v>
      </c>
      <c r="Q4470" s="1">
        <v>1</v>
      </c>
      <c r="R4470" s="1">
        <v>2</v>
      </c>
      <c r="S4470" s="6"/>
      <c r="T4470" s="6"/>
      <c r="W4470" s="1"/>
      <c r="X4470" s="1"/>
      <c r="Y4470" s="1"/>
      <c r="AC4470" s="1"/>
      <c r="AF4470" s="1"/>
      <c r="AG4470" s="1"/>
    </row>
    <row r="4471" spans="1:33" hidden="1" x14ac:dyDescent="0.25">
      <c r="A4471" s="1">
        <v>19</v>
      </c>
      <c r="B4471" s="1">
        <v>2015</v>
      </c>
      <c r="C4471" s="1">
        <v>350210119</v>
      </c>
      <c r="D4471" s="44" t="s">
        <v>70</v>
      </c>
      <c r="E4471" s="20">
        <v>2.4402597999999998</v>
      </c>
      <c r="F4471" s="20">
        <v>2.1168483999999994</v>
      </c>
      <c r="G4471" s="20">
        <v>0.32341140000000013</v>
      </c>
      <c r="H4471" s="20">
        <v>0</v>
      </c>
      <c r="I4471" s="20">
        <v>0.17139679999999996</v>
      </c>
      <c r="J4471" s="20">
        <v>0.23551149999999998</v>
      </c>
      <c r="K4471" s="20">
        <v>2.0095961</v>
      </c>
      <c r="L4471" s="20">
        <v>2.3755400000000003E-2</v>
      </c>
      <c r="M4471" s="20">
        <v>0.16225689875578703</v>
      </c>
      <c r="N4471" s="1">
        <v>1</v>
      </c>
      <c r="O4471" s="5">
        <v>11.02</v>
      </c>
      <c r="P4471" s="5">
        <v>88.98</v>
      </c>
      <c r="Q4471" s="1">
        <v>13</v>
      </c>
      <c r="R4471" s="1">
        <v>105</v>
      </c>
      <c r="S4471" s="6">
        <v>2827.3</v>
      </c>
      <c r="T4471" s="6">
        <v>2827.3</v>
      </c>
      <c r="W4471" s="1"/>
      <c r="X4471" s="1"/>
      <c r="Y4471" s="1"/>
      <c r="AC4471" s="1"/>
      <c r="AF4471" s="1"/>
      <c r="AG4471" s="1"/>
    </row>
    <row r="4472" spans="1:33" hidden="1" x14ac:dyDescent="0.25">
      <c r="A4472" s="1">
        <v>14</v>
      </c>
      <c r="B4472" s="1">
        <v>2015</v>
      </c>
      <c r="C4472" s="1">
        <v>350220014</v>
      </c>
      <c r="D4472" s="44" t="s">
        <v>71</v>
      </c>
      <c r="E4472" s="20">
        <v>0.51333859999999998</v>
      </c>
      <c r="F4472" s="20">
        <v>0.5001871</v>
      </c>
      <c r="G4472" s="20">
        <v>1.3151500000000003E-2</v>
      </c>
      <c r="H4472" s="20">
        <v>0.08</v>
      </c>
      <c r="I4472" s="20">
        <v>5.8429200000000001E-2</v>
      </c>
      <c r="J4472" s="20">
        <v>9.0474600000000016E-2</v>
      </c>
      <c r="K4472" s="20">
        <v>0.36410510000000007</v>
      </c>
      <c r="L4472" s="20">
        <v>3.2969999999999994E-4</v>
      </c>
      <c r="M4472" s="20">
        <v>5.6400113178240736E-2</v>
      </c>
      <c r="N4472" s="1">
        <v>55</v>
      </c>
      <c r="O4472" s="5">
        <v>78.08</v>
      </c>
      <c r="P4472" s="5">
        <v>21.92</v>
      </c>
      <c r="Q4472" s="1">
        <v>57</v>
      </c>
      <c r="R4472" s="1">
        <v>16</v>
      </c>
      <c r="S4472" s="6">
        <v>843.3</v>
      </c>
      <c r="T4472" s="6">
        <v>843.3</v>
      </c>
      <c r="W4472" s="1"/>
      <c r="X4472" s="1"/>
      <c r="Y4472" s="1"/>
      <c r="AC4472" s="1"/>
      <c r="AF4472" s="1"/>
      <c r="AG4472" s="1"/>
    </row>
    <row r="4473" spans="1:33" hidden="1" x14ac:dyDescent="0.25">
      <c r="A4473" s="1">
        <v>5</v>
      </c>
      <c r="B4473" s="1">
        <v>2015</v>
      </c>
      <c r="C4473" s="1">
        <v>35023095</v>
      </c>
      <c r="D4473" s="44" t="s">
        <v>72</v>
      </c>
      <c r="E4473" s="20">
        <v>3.0108000000000005E-3</v>
      </c>
      <c r="F4473" s="20">
        <v>2.9066000000000005E-3</v>
      </c>
      <c r="G4473" s="20">
        <v>1.042E-4</v>
      </c>
      <c r="H4473" s="20">
        <v>0</v>
      </c>
      <c r="I4473" s="20">
        <v>0</v>
      </c>
      <c r="J4473" s="20">
        <v>0</v>
      </c>
      <c r="K4473" s="20">
        <v>2.9066000000000005E-3</v>
      </c>
      <c r="L4473" s="20">
        <v>1.042E-4</v>
      </c>
      <c r="M4473" s="20">
        <v>0</v>
      </c>
      <c r="N4473" s="1">
        <v>0</v>
      </c>
      <c r="O4473" s="5">
        <v>90.91</v>
      </c>
      <c r="P4473" s="5">
        <v>9.09</v>
      </c>
      <c r="Q4473" s="1">
        <v>10</v>
      </c>
      <c r="R4473" s="1">
        <v>1</v>
      </c>
      <c r="S4473" s="6"/>
      <c r="T4473" s="6"/>
      <c r="W4473" s="1"/>
      <c r="X4473" s="1"/>
      <c r="Y4473" s="1"/>
      <c r="AC4473" s="1"/>
      <c r="AF4473" s="1"/>
      <c r="AG4473" s="1"/>
    </row>
    <row r="4474" spans="1:33" hidden="1" x14ac:dyDescent="0.25">
      <c r="A4474" s="1">
        <v>10</v>
      </c>
      <c r="B4474" s="1">
        <v>2015</v>
      </c>
      <c r="C4474" s="1">
        <v>350230910</v>
      </c>
      <c r="D4474" s="44" t="s">
        <v>72</v>
      </c>
      <c r="E4474" s="20">
        <v>0.3641493999999999</v>
      </c>
      <c r="F4474" s="20">
        <v>0.3631030999999999</v>
      </c>
      <c r="G4474" s="20">
        <v>1.0463E-3</v>
      </c>
      <c r="H4474" s="20">
        <v>0</v>
      </c>
      <c r="I4474" s="20">
        <v>1.4E-2</v>
      </c>
      <c r="J4474" s="20">
        <v>0</v>
      </c>
      <c r="K4474" s="20">
        <v>0.33319679999999996</v>
      </c>
      <c r="L4474" s="20">
        <v>1.6952599999999998E-2</v>
      </c>
      <c r="M4474" s="20">
        <v>1.2556162499999999E-2</v>
      </c>
      <c r="N4474" s="1">
        <v>5</v>
      </c>
      <c r="O4474" s="5">
        <v>78.569999999999993</v>
      </c>
      <c r="P4474" s="5">
        <v>21.43</v>
      </c>
      <c r="Q4474" s="1">
        <v>11</v>
      </c>
      <c r="R4474" s="1">
        <v>3</v>
      </c>
      <c r="S4474" s="6">
        <v>231.3</v>
      </c>
      <c r="T4474" s="6">
        <v>191.97900000000001</v>
      </c>
      <c r="W4474" s="1"/>
      <c r="X4474" s="1"/>
      <c r="Y4474" s="1"/>
      <c r="AC4474" s="1"/>
      <c r="AF4474" s="1"/>
      <c r="AG4474" s="1"/>
    </row>
    <row r="4475" spans="1:33" hidden="1" x14ac:dyDescent="0.25">
      <c r="A4475" s="1">
        <v>22</v>
      </c>
      <c r="B4475" s="1">
        <v>2015</v>
      </c>
      <c r="C4475" s="1">
        <v>350240822</v>
      </c>
      <c r="D4475" s="44" t="s">
        <v>73</v>
      </c>
      <c r="E4475" s="20">
        <v>0.28978390000000004</v>
      </c>
      <c r="F4475" s="20">
        <v>0.28095840000000005</v>
      </c>
      <c r="G4475" s="20">
        <v>8.8255000000000035E-3</v>
      </c>
      <c r="H4475" s="20">
        <v>0</v>
      </c>
      <c r="I4475" s="20">
        <v>7.4930999999999999E-3</v>
      </c>
      <c r="J4475" s="20">
        <v>0.28167620000000004</v>
      </c>
      <c r="K4475" s="20">
        <v>1.8799999999999999E-4</v>
      </c>
      <c r="L4475" s="20">
        <v>4.2660000000000007E-4</v>
      </c>
      <c r="M4475" s="20">
        <v>8.6529041666666678E-3</v>
      </c>
      <c r="N4475" s="1">
        <v>0</v>
      </c>
      <c r="O4475" s="5">
        <v>17.649999999999999</v>
      </c>
      <c r="P4475" s="5">
        <v>82.35</v>
      </c>
      <c r="Q4475" s="1">
        <v>3</v>
      </c>
      <c r="R4475" s="1">
        <v>14</v>
      </c>
      <c r="S4475" s="6">
        <v>171.69</v>
      </c>
      <c r="T4475" s="6">
        <v>171.69</v>
      </c>
      <c r="W4475" s="1"/>
      <c r="X4475" s="1"/>
      <c r="Y4475" s="1"/>
      <c r="AC4475" s="1"/>
      <c r="AF4475" s="1"/>
      <c r="AG4475" s="1"/>
    </row>
    <row r="4476" spans="1:33" hidden="1" x14ac:dyDescent="0.25">
      <c r="A4476" s="1">
        <v>2</v>
      </c>
      <c r="B4476" s="1">
        <v>2015</v>
      </c>
      <c r="C4476" s="1">
        <v>35025072</v>
      </c>
      <c r="D4476" s="44" t="s">
        <v>74</v>
      </c>
      <c r="E4476" s="20">
        <v>1.9891499999999999E-2</v>
      </c>
      <c r="F4476" s="20">
        <v>1.3709499999999999E-2</v>
      </c>
      <c r="G4476" s="20">
        <v>6.1819999999999991E-3</v>
      </c>
      <c r="H4476" s="20">
        <v>0.27</v>
      </c>
      <c r="I4476" s="20">
        <v>0</v>
      </c>
      <c r="J4476" s="20">
        <v>0</v>
      </c>
      <c r="K4476" s="20">
        <v>5.8107999999999996E-3</v>
      </c>
      <c r="L4476" s="20">
        <v>1.40807E-2</v>
      </c>
      <c r="M4476" s="20">
        <v>0.10764431712962963</v>
      </c>
      <c r="N4476" s="1">
        <v>10</v>
      </c>
      <c r="O4476" s="5">
        <v>52.94</v>
      </c>
      <c r="P4476" s="5">
        <v>47.06</v>
      </c>
      <c r="Q4476" s="1">
        <v>9</v>
      </c>
      <c r="R4476" s="1">
        <v>8</v>
      </c>
      <c r="S4476" s="6">
        <v>1522.33</v>
      </c>
      <c r="T4476" s="6">
        <v>0</v>
      </c>
      <c r="W4476" s="1"/>
      <c r="X4476" s="1"/>
      <c r="Y4476" s="1"/>
      <c r="AC4476" s="1"/>
      <c r="AF4476" s="1"/>
      <c r="AG4476" s="1"/>
    </row>
    <row r="4477" spans="1:33" hidden="1" x14ac:dyDescent="0.25">
      <c r="A4477" s="1">
        <v>18</v>
      </c>
      <c r="B4477" s="1">
        <v>2015</v>
      </c>
      <c r="C4477" s="1">
        <v>350260618</v>
      </c>
      <c r="D4477" s="44" t="s">
        <v>75</v>
      </c>
      <c r="E4477" s="20">
        <v>4.2219699999999985E-2</v>
      </c>
      <c r="F4477" s="20">
        <v>6.2303999999999988E-3</v>
      </c>
      <c r="G4477" s="20">
        <v>3.5989299999999988E-2</v>
      </c>
      <c r="H4477" s="20">
        <v>0</v>
      </c>
      <c r="I4477" s="20">
        <v>1.4601800000000002E-2</v>
      </c>
      <c r="J4477" s="20">
        <v>0</v>
      </c>
      <c r="K4477" s="20">
        <v>1.8736000000000003E-2</v>
      </c>
      <c r="L4477" s="20">
        <v>8.8818999999999999E-3</v>
      </c>
      <c r="M4477" s="20">
        <v>9.4136770833333338E-3</v>
      </c>
      <c r="N4477" s="1">
        <v>0</v>
      </c>
      <c r="O4477" s="5">
        <v>38.71</v>
      </c>
      <c r="P4477" s="5">
        <v>61.29</v>
      </c>
      <c r="Q4477" s="1">
        <v>12</v>
      </c>
      <c r="R4477" s="1">
        <v>19</v>
      </c>
      <c r="S4477" s="6">
        <v>186.24</v>
      </c>
      <c r="T4477" s="6">
        <v>186.24</v>
      </c>
      <c r="W4477" s="1"/>
      <c r="X4477" s="1"/>
      <c r="Y4477" s="1"/>
      <c r="AC4477" s="1"/>
      <c r="AF4477" s="1"/>
      <c r="AG4477" s="1"/>
    </row>
    <row r="4478" spans="1:33" hidden="1" x14ac:dyDescent="0.25">
      <c r="A4478" s="1">
        <v>11</v>
      </c>
      <c r="B4478" s="1">
        <v>2015</v>
      </c>
      <c r="C4478" s="1">
        <v>350270511</v>
      </c>
      <c r="D4478" s="44" t="s">
        <v>76</v>
      </c>
      <c r="E4478" s="20">
        <v>5.2616999999999969E-2</v>
      </c>
      <c r="F4478" s="20">
        <v>5.097349999999997E-2</v>
      </c>
      <c r="G4478" s="20">
        <v>1.6435E-3</v>
      </c>
      <c r="H4478" s="20">
        <v>0</v>
      </c>
      <c r="I4478" s="20">
        <v>2.65629E-2</v>
      </c>
      <c r="J4478" s="20">
        <v>2.5000000000000001E-2</v>
      </c>
      <c r="K4478" s="20">
        <v>9.2799999999999979E-4</v>
      </c>
      <c r="L4478" s="20">
        <v>1.261E-4</v>
      </c>
      <c r="M4478" s="20">
        <v>5.7329029787037043E-2</v>
      </c>
      <c r="N4478" s="1">
        <v>6</v>
      </c>
      <c r="O4478" s="5">
        <v>97.14</v>
      </c>
      <c r="P4478" s="5">
        <v>2.86</v>
      </c>
      <c r="Q4478" s="1">
        <v>34</v>
      </c>
      <c r="R4478" s="1">
        <v>1</v>
      </c>
      <c r="S4478" s="6">
        <v>620.54999999999995</v>
      </c>
      <c r="T4478" s="6">
        <v>279.2475</v>
      </c>
      <c r="W4478" s="1"/>
      <c r="X4478" s="1"/>
      <c r="Y4478" s="1"/>
      <c r="AC4478" s="1"/>
      <c r="AF4478" s="1"/>
      <c r="AG4478" s="1"/>
    </row>
    <row r="4479" spans="1:33" hidden="1" x14ac:dyDescent="0.25">
      <c r="A4479" s="1">
        <v>14</v>
      </c>
      <c r="B4479" s="1">
        <v>2015</v>
      </c>
      <c r="C4479" s="1">
        <v>350270514</v>
      </c>
      <c r="D4479" s="44" t="s">
        <v>76</v>
      </c>
      <c r="E4479" s="20">
        <v>1.5800100000000008E-2</v>
      </c>
      <c r="F4479" s="20">
        <v>1.5496900000000008E-2</v>
      </c>
      <c r="G4479" s="20">
        <v>3.032E-4</v>
      </c>
      <c r="H4479" s="20">
        <v>0</v>
      </c>
      <c r="I4479" s="20">
        <v>9.8586999999999998E-3</v>
      </c>
      <c r="J4479" s="20">
        <v>0</v>
      </c>
      <c r="K4479" s="20">
        <v>5.6813999999999996E-3</v>
      </c>
      <c r="L4479" s="20">
        <v>2.6000000000000003E-4</v>
      </c>
      <c r="M4479" s="20">
        <v>0</v>
      </c>
      <c r="N4479" s="1">
        <v>7</v>
      </c>
      <c r="O4479" s="5">
        <v>97.78</v>
      </c>
      <c r="P4479" s="5">
        <v>2.2200000000000002</v>
      </c>
      <c r="Q4479" s="1">
        <v>44</v>
      </c>
      <c r="R4479" s="1">
        <v>1</v>
      </c>
      <c r="S4479" s="6"/>
      <c r="T4479" s="6"/>
      <c r="W4479" s="1"/>
      <c r="X4479" s="1"/>
      <c r="Y4479" s="1"/>
      <c r="AC4479" s="1"/>
      <c r="AF4479" s="1"/>
      <c r="AG4479" s="1"/>
    </row>
    <row r="4480" spans="1:33" hidden="1" x14ac:dyDescent="0.25">
      <c r="A4480" s="1">
        <v>10</v>
      </c>
      <c r="B4480" s="1">
        <v>2015</v>
      </c>
      <c r="C4480" s="1">
        <v>350275410</v>
      </c>
      <c r="D4480" s="44" t="s">
        <v>77</v>
      </c>
      <c r="E4480" s="20">
        <v>0.29393040000000004</v>
      </c>
      <c r="F4480" s="20">
        <v>0.27283670000000004</v>
      </c>
      <c r="G4480" s="20">
        <v>2.1093699999999996E-2</v>
      </c>
      <c r="H4480" s="20">
        <v>0</v>
      </c>
      <c r="I4480" s="20">
        <v>5.9063900000000003E-2</v>
      </c>
      <c r="J4480" s="20">
        <v>0.22339509999999999</v>
      </c>
      <c r="K4480" s="20">
        <v>5.5323999999999998E-3</v>
      </c>
      <c r="L4480" s="20">
        <v>5.9389999999999998E-3</v>
      </c>
      <c r="M4480" s="20">
        <v>3.3741711629629627E-2</v>
      </c>
      <c r="N4480" s="1">
        <v>46</v>
      </c>
      <c r="O4480" s="5">
        <v>27.03</v>
      </c>
      <c r="P4480" s="5">
        <v>72.97</v>
      </c>
      <c r="Q4480" s="1">
        <v>20</v>
      </c>
      <c r="R4480" s="1">
        <v>54</v>
      </c>
      <c r="S4480" s="6">
        <v>458.88</v>
      </c>
      <c r="T4480" s="6">
        <v>0</v>
      </c>
      <c r="W4480" s="1"/>
      <c r="X4480" s="1"/>
      <c r="Y4480" s="1"/>
      <c r="AC4480" s="1"/>
      <c r="AF4480" s="1"/>
      <c r="AG4480" s="1"/>
    </row>
    <row r="4481" spans="1:33" hidden="1" x14ac:dyDescent="0.25">
      <c r="A4481" s="1">
        <v>19</v>
      </c>
      <c r="B4481" s="1">
        <v>2015</v>
      </c>
      <c r="C4481" s="1">
        <v>350280419</v>
      </c>
      <c r="D4481" s="44" t="s">
        <v>78</v>
      </c>
      <c r="E4481" s="20">
        <v>1.4529728000000013</v>
      </c>
      <c r="F4481" s="20">
        <v>0.9352452</v>
      </c>
      <c r="G4481" s="20">
        <v>0.51772760000000129</v>
      </c>
      <c r="H4481" s="20">
        <v>0</v>
      </c>
      <c r="I4481" s="20">
        <v>0.24954980000000002</v>
      </c>
      <c r="J4481" s="20">
        <v>1.0998739000000008</v>
      </c>
      <c r="K4481" s="20">
        <v>5.176710000000001E-2</v>
      </c>
      <c r="L4481" s="20">
        <v>5.1782000000000022E-2</v>
      </c>
      <c r="M4481" s="20">
        <v>0.63730100512847221</v>
      </c>
      <c r="N4481" s="1">
        <v>6</v>
      </c>
      <c r="O4481" s="5">
        <v>22.29</v>
      </c>
      <c r="P4481" s="5">
        <v>77.709999999999994</v>
      </c>
      <c r="Q4481" s="1">
        <v>37</v>
      </c>
      <c r="R4481" s="1">
        <v>129</v>
      </c>
      <c r="S4481" s="6">
        <v>10003.84</v>
      </c>
      <c r="T4481" s="6">
        <v>10003.84</v>
      </c>
      <c r="W4481" s="1"/>
      <c r="X4481" s="1"/>
      <c r="Y4481" s="1"/>
      <c r="AC4481" s="1"/>
      <c r="AF4481" s="1"/>
      <c r="AG4481" s="1"/>
    </row>
    <row r="4482" spans="1:33" hidden="1" x14ac:dyDescent="0.25">
      <c r="A4482" s="1">
        <v>20</v>
      </c>
      <c r="B4482" s="1">
        <v>2015</v>
      </c>
      <c r="C4482" s="1">
        <v>350280420</v>
      </c>
      <c r="D4482" s="44" t="s">
        <v>78</v>
      </c>
      <c r="E4482" s="20">
        <v>0</v>
      </c>
      <c r="F4482" s="20">
        <v>0</v>
      </c>
      <c r="G4482" s="20">
        <v>0</v>
      </c>
      <c r="H4482" s="20">
        <v>0</v>
      </c>
      <c r="I4482" s="20">
        <v>0</v>
      </c>
      <c r="J4482" s="20">
        <v>0</v>
      </c>
      <c r="K4482" s="20">
        <v>0</v>
      </c>
      <c r="L4482" s="20">
        <v>0</v>
      </c>
      <c r="M4482" s="20">
        <v>0</v>
      </c>
      <c r="N4482" s="1">
        <v>0</v>
      </c>
      <c r="O4482" s="5">
        <v>0</v>
      </c>
      <c r="P4482" s="5">
        <v>0</v>
      </c>
      <c r="Q4482" s="1">
        <v>0</v>
      </c>
      <c r="R4482" s="1">
        <v>0</v>
      </c>
      <c r="S4482" s="6"/>
      <c r="T4482" s="6"/>
      <c r="W4482" s="1"/>
      <c r="X4482" s="1"/>
      <c r="Y4482" s="1"/>
      <c r="AC4482" s="1"/>
      <c r="AF4482" s="1"/>
      <c r="AG4482" s="1"/>
    </row>
    <row r="4483" spans="1:33" hidden="1" x14ac:dyDescent="0.25">
      <c r="A4483" s="1">
        <v>10</v>
      </c>
      <c r="B4483" s="1">
        <v>2015</v>
      </c>
      <c r="C4483" s="1">
        <v>350290310</v>
      </c>
      <c r="D4483" s="44" t="s">
        <v>79</v>
      </c>
      <c r="E4483" s="20">
        <v>2.1074500000000003E-2</v>
      </c>
      <c r="F4483" s="20">
        <v>1.09544E-2</v>
      </c>
      <c r="G4483" s="20">
        <v>1.0120100000000002E-2</v>
      </c>
      <c r="H4483" s="20">
        <v>0</v>
      </c>
      <c r="I4483" s="20">
        <v>1.7E-6</v>
      </c>
      <c r="J4483" s="20">
        <v>1.3541000000000002E-3</v>
      </c>
      <c r="K4483" s="20">
        <v>1.0521499999999998E-2</v>
      </c>
      <c r="L4483" s="20">
        <v>9.1972000000000026E-3</v>
      </c>
      <c r="M4483" s="20">
        <v>8.7859185406250012E-2</v>
      </c>
      <c r="N4483" s="1">
        <v>43</v>
      </c>
      <c r="O4483" s="5">
        <v>37.25</v>
      </c>
      <c r="P4483" s="5">
        <v>62.75</v>
      </c>
      <c r="Q4483" s="1">
        <v>19</v>
      </c>
      <c r="R4483" s="1">
        <v>32</v>
      </c>
      <c r="S4483" s="6">
        <v>436.5</v>
      </c>
      <c r="T4483" s="6">
        <v>436.5</v>
      </c>
      <c r="W4483" s="1"/>
      <c r="X4483" s="1"/>
      <c r="Y4483" s="1"/>
      <c r="AC4483" s="1"/>
      <c r="AF4483" s="1"/>
      <c r="AG4483" s="1"/>
    </row>
    <row r="4484" spans="1:33" hidden="1" x14ac:dyDescent="0.25">
      <c r="A4484" s="1">
        <v>8</v>
      </c>
      <c r="B4484" s="1">
        <v>2015</v>
      </c>
      <c r="C4484" s="1">
        <v>35030008</v>
      </c>
      <c r="D4484" s="44" t="s">
        <v>80</v>
      </c>
      <c r="E4484" s="20">
        <v>5.757919999999999E-2</v>
      </c>
      <c r="F4484" s="20">
        <v>4.4176399999999991E-2</v>
      </c>
      <c r="G4484" s="20">
        <v>1.3402799999999999E-2</v>
      </c>
      <c r="H4484" s="20">
        <v>0</v>
      </c>
      <c r="I4484" s="20">
        <v>3.3333E-3</v>
      </c>
      <c r="J4484" s="20">
        <v>1.2349999999999999E-4</v>
      </c>
      <c r="K4484" s="20">
        <v>3.9611099999999996E-2</v>
      </c>
      <c r="L4484" s="20">
        <v>1.4511300000000001E-2</v>
      </c>
      <c r="M4484" s="20">
        <v>1.269528050595238E-2</v>
      </c>
      <c r="N4484" s="1">
        <v>2</v>
      </c>
      <c r="O4484" s="5">
        <v>58.33</v>
      </c>
      <c r="P4484" s="5">
        <v>41.67</v>
      </c>
      <c r="Q4484" s="1">
        <v>7</v>
      </c>
      <c r="R4484" s="1">
        <v>5</v>
      </c>
      <c r="S4484" s="6">
        <v>272.84500000000003</v>
      </c>
      <c r="T4484" s="6">
        <v>272.84500000000003</v>
      </c>
      <c r="W4484" s="1"/>
      <c r="X4484" s="1"/>
      <c r="Y4484" s="1"/>
      <c r="AC4484" s="1"/>
      <c r="AF4484" s="1"/>
      <c r="AG4484" s="1"/>
    </row>
    <row r="4485" spans="1:33" hidden="1" x14ac:dyDescent="0.25">
      <c r="A4485" s="1">
        <v>14</v>
      </c>
      <c r="B4485" s="1">
        <v>2015</v>
      </c>
      <c r="C4485" s="1">
        <v>350310914</v>
      </c>
      <c r="D4485" s="44" t="s">
        <v>81</v>
      </c>
      <c r="E4485" s="20">
        <v>2.5058999999999998E-2</v>
      </c>
      <c r="F4485" s="20">
        <v>2.3379999999999998E-3</v>
      </c>
      <c r="G4485" s="20">
        <v>2.2720999999999998E-2</v>
      </c>
      <c r="H4485" s="20">
        <v>0.1</v>
      </c>
      <c r="I4485" s="20">
        <v>1.7281299999999999E-2</v>
      </c>
      <c r="J4485" s="20">
        <v>0</v>
      </c>
      <c r="K4485" s="20">
        <v>2.3148000000000001E-3</v>
      </c>
      <c r="L4485" s="20">
        <v>5.4628999999999988E-3</v>
      </c>
      <c r="M4485" s="20">
        <v>1.0047778124999998E-2</v>
      </c>
      <c r="N4485" s="1">
        <v>1</v>
      </c>
      <c r="O4485" s="5">
        <v>33.33</v>
      </c>
      <c r="P4485" s="5">
        <v>66.67</v>
      </c>
      <c r="Q4485" s="1">
        <v>3</v>
      </c>
      <c r="R4485" s="1">
        <v>6</v>
      </c>
      <c r="S4485" s="6">
        <v>252.84</v>
      </c>
      <c r="T4485" s="6">
        <v>252.84</v>
      </c>
      <c r="W4485" s="1"/>
      <c r="X4485" s="1"/>
      <c r="Y4485" s="1"/>
      <c r="AC4485" s="1"/>
      <c r="AF4485" s="1"/>
      <c r="AG4485" s="1"/>
    </row>
    <row r="4486" spans="1:33" hidden="1" x14ac:dyDescent="0.25">
      <c r="A4486" s="1">
        <v>2</v>
      </c>
      <c r="B4486" s="1">
        <v>2015</v>
      </c>
      <c r="C4486" s="1">
        <v>35031582</v>
      </c>
      <c r="D4486" s="44" t="s">
        <v>82</v>
      </c>
      <c r="E4486" s="20">
        <v>7.8276999999999999E-3</v>
      </c>
      <c r="F4486" s="20">
        <v>7.1342000000000003E-3</v>
      </c>
      <c r="G4486" s="20">
        <v>6.935E-4</v>
      </c>
      <c r="H4486" s="20">
        <v>0</v>
      </c>
      <c r="I4486" s="20">
        <v>7.1111000000000004E-3</v>
      </c>
      <c r="J4486" s="20">
        <v>0</v>
      </c>
      <c r="K4486" s="20">
        <v>2.3099999999999999E-5</v>
      </c>
      <c r="L4486" s="20">
        <v>6.935E-4</v>
      </c>
      <c r="M4486" s="20">
        <v>4.6575312499999993E-3</v>
      </c>
      <c r="N4486" s="1">
        <v>3</v>
      </c>
      <c r="O4486" s="5">
        <v>66.67</v>
      </c>
      <c r="P4486" s="5">
        <v>33.33</v>
      </c>
      <c r="Q4486" s="1">
        <v>2</v>
      </c>
      <c r="R4486" s="1">
        <v>1</v>
      </c>
      <c r="S4486" s="6">
        <v>80.58</v>
      </c>
      <c r="T4486" s="6">
        <v>80.58</v>
      </c>
      <c r="W4486" s="1"/>
      <c r="X4486" s="1"/>
      <c r="Y4486" s="1"/>
      <c r="AC4486" s="1"/>
      <c r="AF4486" s="1"/>
      <c r="AG4486" s="1"/>
    </row>
    <row r="4487" spans="1:33" hidden="1" x14ac:dyDescent="0.25">
      <c r="A4487" s="1">
        <v>9</v>
      </c>
      <c r="B4487" s="1">
        <v>2015</v>
      </c>
      <c r="C4487" s="1">
        <v>35032089</v>
      </c>
      <c r="D4487" s="44" t="s">
        <v>83</v>
      </c>
      <c r="E4487" s="20">
        <v>0.50207410000000008</v>
      </c>
      <c r="F4487" s="20">
        <v>0.45540140000000007</v>
      </c>
      <c r="G4487" s="20">
        <v>4.6672700000000004E-2</v>
      </c>
      <c r="H4487" s="20">
        <v>0</v>
      </c>
      <c r="I4487" s="20">
        <v>0.17499999999999999</v>
      </c>
      <c r="J4487" s="20">
        <v>4.7164299999999999E-2</v>
      </c>
      <c r="K4487" s="20">
        <v>0.27967500000000006</v>
      </c>
      <c r="L4487" s="20">
        <v>2.3479999999999996E-4</v>
      </c>
      <c r="M4487" s="20">
        <v>0</v>
      </c>
      <c r="N4487" s="1">
        <v>7</v>
      </c>
      <c r="O4487" s="5">
        <v>52.38</v>
      </c>
      <c r="P4487" s="5">
        <v>47.62</v>
      </c>
      <c r="Q4487" s="1">
        <v>11</v>
      </c>
      <c r="R4487" s="1">
        <v>10</v>
      </c>
      <c r="S4487" s="6"/>
      <c r="T4487" s="6"/>
      <c r="W4487" s="1"/>
      <c r="X4487" s="1"/>
      <c r="Y4487" s="1"/>
      <c r="AC4487" s="1"/>
      <c r="AF4487" s="1"/>
      <c r="AG4487" s="1"/>
    </row>
    <row r="4488" spans="1:33" hidden="1" x14ac:dyDescent="0.25">
      <c r="A4488" s="1">
        <v>13</v>
      </c>
      <c r="B4488" s="1">
        <v>2015</v>
      </c>
      <c r="C4488" s="1">
        <v>350320813</v>
      </c>
      <c r="D4488" s="44" t="s">
        <v>83</v>
      </c>
      <c r="E4488" s="20">
        <v>3.6538809000000008</v>
      </c>
      <c r="F4488" s="20">
        <v>2.0891026999999998</v>
      </c>
      <c r="G4488" s="20">
        <v>1.5647782000000012</v>
      </c>
      <c r="H4488" s="20">
        <v>0</v>
      </c>
      <c r="I4488" s="20">
        <v>1.2142612999999998</v>
      </c>
      <c r="J4488" s="20">
        <v>1.737789</v>
      </c>
      <c r="K4488" s="20">
        <v>0.60628509999999991</v>
      </c>
      <c r="L4488" s="20">
        <v>9.554549999999995E-2</v>
      </c>
      <c r="M4488" s="20">
        <v>0.74311335401851852</v>
      </c>
      <c r="N4488" s="1">
        <v>23</v>
      </c>
      <c r="O4488" s="5">
        <v>10.53</v>
      </c>
      <c r="P4488" s="5">
        <v>89.47</v>
      </c>
      <c r="Q4488" s="1">
        <v>46</v>
      </c>
      <c r="R4488" s="1">
        <v>391</v>
      </c>
      <c r="S4488" s="6">
        <v>11765.16</v>
      </c>
      <c r="T4488" s="6">
        <v>11765.16</v>
      </c>
      <c r="W4488" s="1"/>
      <c r="X4488" s="1"/>
      <c r="Y4488" s="1"/>
      <c r="AC4488" s="1"/>
      <c r="AF4488" s="1"/>
      <c r="AG4488" s="1"/>
    </row>
    <row r="4489" spans="1:33" hidden="1" x14ac:dyDescent="0.25">
      <c r="A4489" s="1">
        <v>9</v>
      </c>
      <c r="B4489" s="1">
        <v>2015</v>
      </c>
      <c r="C4489" s="1">
        <v>35033079</v>
      </c>
      <c r="D4489" s="44" t="s">
        <v>84</v>
      </c>
      <c r="E4489" s="20">
        <v>0.81889629999999991</v>
      </c>
      <c r="F4489" s="20">
        <v>0.71323550000000002</v>
      </c>
      <c r="G4489" s="20">
        <v>0.10566079999999993</v>
      </c>
      <c r="H4489" s="20">
        <v>0</v>
      </c>
      <c r="I4489" s="20">
        <v>0.13746319999999995</v>
      </c>
      <c r="J4489" s="20">
        <v>0.38627930000000005</v>
      </c>
      <c r="K4489" s="20">
        <v>0.26289929999999995</v>
      </c>
      <c r="L4489" s="20">
        <v>3.2254499999999985E-2</v>
      </c>
      <c r="M4489" s="20">
        <v>0.43611903935185187</v>
      </c>
      <c r="N4489" s="1">
        <v>32</v>
      </c>
      <c r="O4489" s="5">
        <v>34.159999999999997</v>
      </c>
      <c r="P4489" s="5">
        <v>65.84</v>
      </c>
      <c r="Q4489" s="1">
        <v>55</v>
      </c>
      <c r="R4489" s="1">
        <v>106</v>
      </c>
      <c r="S4489" s="6">
        <v>6586</v>
      </c>
      <c r="T4489" s="6">
        <v>4610.2</v>
      </c>
      <c r="W4489" s="1"/>
      <c r="X4489" s="1"/>
      <c r="Y4489" s="1"/>
      <c r="AC4489" s="1"/>
      <c r="AF4489" s="1"/>
      <c r="AG4489" s="1"/>
    </row>
    <row r="4490" spans="1:33" hidden="1" x14ac:dyDescent="0.25">
      <c r="A4490" s="1">
        <v>20</v>
      </c>
      <c r="B4490" s="1">
        <v>2015</v>
      </c>
      <c r="C4490" s="1">
        <v>350335620</v>
      </c>
      <c r="D4490" s="44" t="s">
        <v>85</v>
      </c>
      <c r="E4490" s="20">
        <v>2.3463799999999996E-2</v>
      </c>
      <c r="F4490" s="20">
        <v>2.0419599999999996E-2</v>
      </c>
      <c r="G4490" s="20">
        <v>3.0441999999999995E-3</v>
      </c>
      <c r="H4490" s="20">
        <v>0</v>
      </c>
      <c r="I4490" s="20">
        <v>2.9804999999999996E-3</v>
      </c>
      <c r="J4490" s="20">
        <v>0</v>
      </c>
      <c r="K4490" s="20">
        <v>2.0419599999999996E-2</v>
      </c>
      <c r="L4490" s="20">
        <v>6.3700000000000003E-5</v>
      </c>
      <c r="M4490" s="20">
        <v>2.7405257812500002E-3</v>
      </c>
      <c r="N4490" s="1">
        <v>11</v>
      </c>
      <c r="O4490" s="5">
        <v>72.22</v>
      </c>
      <c r="P4490" s="5">
        <v>27.78</v>
      </c>
      <c r="Q4490" s="1">
        <v>13</v>
      </c>
      <c r="R4490" s="1">
        <v>5</v>
      </c>
      <c r="S4490" s="6">
        <v>57.42</v>
      </c>
      <c r="T4490" s="6">
        <v>57.42</v>
      </c>
      <c r="W4490" s="1"/>
      <c r="X4490" s="1"/>
      <c r="Y4490" s="1"/>
      <c r="AC4490" s="1"/>
      <c r="AF4490" s="1"/>
      <c r="AG4490" s="1"/>
    </row>
    <row r="4491" spans="1:33" hidden="1" x14ac:dyDescent="0.25">
      <c r="A4491" s="1">
        <v>13</v>
      </c>
      <c r="B4491" s="1">
        <v>2015</v>
      </c>
      <c r="C4491" s="1">
        <v>350340613</v>
      </c>
      <c r="D4491" s="44" t="s">
        <v>86</v>
      </c>
      <c r="E4491" s="20">
        <v>0.11301490000000003</v>
      </c>
      <c r="F4491" s="20">
        <v>9.0447500000000028E-2</v>
      </c>
      <c r="G4491" s="20">
        <v>2.2567400000000005E-2</v>
      </c>
      <c r="H4491" s="20">
        <v>0</v>
      </c>
      <c r="I4491" s="20">
        <v>1.47364E-2</v>
      </c>
      <c r="J4491" s="20">
        <v>1.5818499999999999E-2</v>
      </c>
      <c r="K4491" s="20">
        <v>8.1184500000000021E-2</v>
      </c>
      <c r="L4491" s="20">
        <v>1.2755000000000004E-3</v>
      </c>
      <c r="M4491" s="20">
        <v>1.4377527604166669E-2</v>
      </c>
      <c r="N4491" s="1">
        <v>3</v>
      </c>
      <c r="O4491" s="5">
        <v>60.47</v>
      </c>
      <c r="P4491" s="5">
        <v>39.53</v>
      </c>
      <c r="Q4491" s="1">
        <v>26</v>
      </c>
      <c r="R4491" s="1">
        <v>17</v>
      </c>
      <c r="S4491" s="6">
        <v>312.39999999999998</v>
      </c>
      <c r="T4491" s="6">
        <v>312.39999999999998</v>
      </c>
      <c r="W4491" s="1"/>
      <c r="X4491" s="1"/>
      <c r="Y4491" s="1"/>
      <c r="AC4491" s="1"/>
      <c r="AF4491" s="1"/>
      <c r="AG4491" s="1"/>
    </row>
    <row r="4492" spans="1:33" hidden="1" x14ac:dyDescent="0.25">
      <c r="A4492" s="1">
        <v>2</v>
      </c>
      <c r="B4492" s="1">
        <v>2015</v>
      </c>
      <c r="C4492" s="1">
        <v>35035052</v>
      </c>
      <c r="D4492" s="44" t="s">
        <v>87</v>
      </c>
      <c r="E4492" s="20">
        <v>1.3900300000000001E-2</v>
      </c>
      <c r="F4492" s="20">
        <v>1.3900300000000001E-2</v>
      </c>
      <c r="G4492" s="20">
        <v>0</v>
      </c>
      <c r="H4492" s="20">
        <v>0.01</v>
      </c>
      <c r="I4492" s="20">
        <v>9.7222000000000003E-3</v>
      </c>
      <c r="J4492" s="20">
        <v>1.1600000000000001E-5</v>
      </c>
      <c r="K4492" s="20">
        <v>0</v>
      </c>
      <c r="L4492" s="20">
        <v>4.1665000000000001E-3</v>
      </c>
      <c r="M4492" s="20">
        <v>8.2059082435344821E-3</v>
      </c>
      <c r="N4492" s="1">
        <v>5</v>
      </c>
      <c r="O4492" s="5">
        <v>100</v>
      </c>
      <c r="P4492" s="5">
        <v>0</v>
      </c>
      <c r="Q4492" s="1">
        <v>7</v>
      </c>
      <c r="R4492" s="1">
        <v>0</v>
      </c>
      <c r="S4492" s="6">
        <v>126</v>
      </c>
      <c r="T4492" s="6">
        <v>0</v>
      </c>
      <c r="W4492" s="1"/>
      <c r="X4492" s="1"/>
      <c r="Y4492" s="1"/>
      <c r="AC4492" s="1"/>
      <c r="AF4492" s="1"/>
      <c r="AG4492" s="1"/>
    </row>
    <row r="4493" spans="1:33" hidden="1" x14ac:dyDescent="0.25">
      <c r="A4493" s="1">
        <v>13</v>
      </c>
      <c r="B4493" s="1">
        <v>2015</v>
      </c>
      <c r="C4493" s="1">
        <v>350360413</v>
      </c>
      <c r="D4493" s="44" t="s">
        <v>88</v>
      </c>
      <c r="E4493" s="20">
        <v>2.84814E-2</v>
      </c>
      <c r="F4493" s="20">
        <v>0</v>
      </c>
      <c r="G4493" s="20">
        <v>2.84814E-2</v>
      </c>
      <c r="H4493" s="20">
        <v>0</v>
      </c>
      <c r="I4493" s="20">
        <v>2.6851800000000002E-2</v>
      </c>
      <c r="J4493" s="20">
        <v>1.6295999999999999E-3</v>
      </c>
      <c r="K4493" s="20">
        <v>0</v>
      </c>
      <c r="L4493" s="20">
        <v>0</v>
      </c>
      <c r="M4493" s="20">
        <v>3.0752706888888891E-2</v>
      </c>
      <c r="N4493" s="1">
        <v>2</v>
      </c>
      <c r="O4493" s="5">
        <v>0</v>
      </c>
      <c r="P4493" s="5">
        <v>100</v>
      </c>
      <c r="Q4493" s="1">
        <v>0</v>
      </c>
      <c r="R4493" s="1">
        <v>3</v>
      </c>
      <c r="S4493" s="6">
        <v>524.70000000000005</v>
      </c>
      <c r="T4493" s="6">
        <v>524.70000000000005</v>
      </c>
      <c r="W4493" s="1"/>
      <c r="X4493" s="1"/>
      <c r="Y4493" s="1"/>
      <c r="AC4493" s="1"/>
      <c r="AF4493" s="1"/>
      <c r="AG4493" s="1"/>
    </row>
    <row r="4494" spans="1:33" hidden="1" x14ac:dyDescent="0.25">
      <c r="A4494" s="1">
        <v>15</v>
      </c>
      <c r="B4494" s="1">
        <v>2015</v>
      </c>
      <c r="C4494" s="1">
        <v>350370315</v>
      </c>
      <c r="D4494" s="44" t="s">
        <v>89</v>
      </c>
      <c r="E4494" s="20">
        <v>0.66135349999999993</v>
      </c>
      <c r="F4494" s="20">
        <v>0.40448230000000002</v>
      </c>
      <c r="G4494" s="20">
        <v>0.25687119999999991</v>
      </c>
      <c r="H4494" s="20">
        <v>0</v>
      </c>
      <c r="I4494" s="20">
        <v>3.5208500000000004E-2</v>
      </c>
      <c r="J4494" s="20">
        <v>0.62341359999999979</v>
      </c>
      <c r="K4494" s="20">
        <v>0</v>
      </c>
      <c r="L4494" s="20">
        <v>2.7314000000000001E-3</v>
      </c>
      <c r="M4494" s="20">
        <v>2.1385759538312146E-2</v>
      </c>
      <c r="N4494" s="1">
        <v>1</v>
      </c>
      <c r="O4494" s="5">
        <v>9.09</v>
      </c>
      <c r="P4494" s="5">
        <v>90.91</v>
      </c>
      <c r="Q4494" s="1">
        <v>3</v>
      </c>
      <c r="R4494" s="1">
        <v>30</v>
      </c>
      <c r="S4494" s="6">
        <v>474</v>
      </c>
      <c r="T4494" s="6">
        <v>0</v>
      </c>
      <c r="W4494" s="1"/>
      <c r="X4494" s="1"/>
      <c r="Y4494" s="1"/>
      <c r="AC4494" s="1"/>
      <c r="AF4494" s="1"/>
      <c r="AG4494" s="1"/>
    </row>
    <row r="4495" spans="1:33" hidden="1" x14ac:dyDescent="0.25">
      <c r="A4495" s="1">
        <v>5</v>
      </c>
      <c r="B4495" s="1">
        <v>2015</v>
      </c>
      <c r="C4495" s="1">
        <v>35038025</v>
      </c>
      <c r="D4495" s="44" t="s">
        <v>90</v>
      </c>
      <c r="E4495" s="20">
        <v>0.23547970000000001</v>
      </c>
      <c r="F4495" s="20">
        <v>0.21008880000000002</v>
      </c>
      <c r="G4495" s="20">
        <v>2.5390899999999994E-2</v>
      </c>
      <c r="H4495" s="20">
        <v>0</v>
      </c>
      <c r="I4495" s="20">
        <v>0.13194440000000002</v>
      </c>
      <c r="J4495" s="20">
        <v>3.1772799999999997E-2</v>
      </c>
      <c r="K4495" s="20">
        <v>6.3454200000000002E-2</v>
      </c>
      <c r="L4495" s="20">
        <v>8.3082999999999994E-3</v>
      </c>
      <c r="M4495" s="20">
        <v>0.13476666272916668</v>
      </c>
      <c r="N4495" s="1">
        <v>22</v>
      </c>
      <c r="O4495" s="5">
        <v>33.33</v>
      </c>
      <c r="P4495" s="5">
        <v>66.67</v>
      </c>
      <c r="Q4495" s="1">
        <v>27</v>
      </c>
      <c r="R4495" s="1">
        <v>54</v>
      </c>
      <c r="S4495" s="6">
        <v>2403.94</v>
      </c>
      <c r="T4495" s="6">
        <v>0</v>
      </c>
      <c r="W4495" s="1"/>
      <c r="X4495" s="1"/>
      <c r="Y4495" s="1"/>
      <c r="AC4495" s="1"/>
      <c r="AF4495" s="1"/>
      <c r="AG4495" s="1"/>
    </row>
    <row r="4496" spans="1:33" hidden="1" x14ac:dyDescent="0.25">
      <c r="A4496" s="1">
        <v>2</v>
      </c>
      <c r="B4496" s="1">
        <v>2015</v>
      </c>
      <c r="C4496" s="1">
        <v>35039012</v>
      </c>
      <c r="D4496" s="44" t="s">
        <v>91</v>
      </c>
      <c r="E4496" s="20">
        <v>1.0222999999999999E-3</v>
      </c>
      <c r="F4496" s="20">
        <v>6.9439999999999997E-4</v>
      </c>
      <c r="G4496" s="20">
        <v>3.279E-4</v>
      </c>
      <c r="H4496" s="20">
        <v>0</v>
      </c>
      <c r="I4496" s="20">
        <v>0</v>
      </c>
      <c r="J4496" s="20">
        <v>1.0222999999999999E-3</v>
      </c>
      <c r="K4496" s="20">
        <v>0</v>
      </c>
      <c r="L4496" s="20">
        <v>0</v>
      </c>
      <c r="M4496" s="20">
        <v>0</v>
      </c>
      <c r="N4496" s="1">
        <v>3</v>
      </c>
      <c r="O4496" s="5">
        <v>33.33</v>
      </c>
      <c r="P4496" s="5">
        <v>66.67</v>
      </c>
      <c r="Q4496" s="1">
        <v>1</v>
      </c>
      <c r="R4496" s="1">
        <v>2</v>
      </c>
      <c r="S4496" s="6"/>
      <c r="T4496" s="6"/>
      <c r="W4496" s="1"/>
      <c r="X4496" s="1"/>
      <c r="Y4496" s="1"/>
      <c r="AC4496" s="1"/>
      <c r="AF4496" s="1"/>
      <c r="AG4496" s="1"/>
    </row>
    <row r="4497" spans="1:33" hidden="1" x14ac:dyDescent="0.25">
      <c r="A4497" s="1">
        <v>6</v>
      </c>
      <c r="B4497" s="1">
        <v>2015</v>
      </c>
      <c r="C4497" s="1">
        <v>35039016</v>
      </c>
      <c r="D4497" s="44" t="s">
        <v>91</v>
      </c>
      <c r="E4497" s="20">
        <v>1.8123900000000005E-2</v>
      </c>
      <c r="F4497" s="20">
        <v>5.8940000000000008E-3</v>
      </c>
      <c r="G4497" s="20">
        <v>1.2229900000000004E-2</v>
      </c>
      <c r="H4497" s="20">
        <v>0</v>
      </c>
      <c r="I4497" s="20">
        <v>0</v>
      </c>
      <c r="J4497" s="20">
        <v>1.4568099999999997E-2</v>
      </c>
      <c r="K4497" s="20">
        <v>1.693E-4</v>
      </c>
      <c r="L4497" s="20">
        <v>3.3864999999999998E-3</v>
      </c>
      <c r="M4497" s="20">
        <v>0.25093670138888891</v>
      </c>
      <c r="N4497" s="1">
        <v>6</v>
      </c>
      <c r="O4497" s="5">
        <v>30.3</v>
      </c>
      <c r="P4497" s="5">
        <v>69.7</v>
      </c>
      <c r="Q4497" s="1">
        <v>10</v>
      </c>
      <c r="R4497" s="1">
        <v>23</v>
      </c>
      <c r="S4497" s="6">
        <v>2567.6799999999998</v>
      </c>
      <c r="T4497" s="6">
        <v>2490.6496000000002</v>
      </c>
      <c r="W4497" s="1"/>
      <c r="X4497" s="1"/>
      <c r="Y4497" s="1"/>
      <c r="AC4497" s="1"/>
      <c r="AF4497" s="1"/>
      <c r="AG4497" s="1"/>
    </row>
    <row r="4498" spans="1:33" hidden="1" x14ac:dyDescent="0.25">
      <c r="A4498" s="1">
        <v>15</v>
      </c>
      <c r="B4498" s="1">
        <v>2015</v>
      </c>
      <c r="C4498" s="1">
        <v>350395015</v>
      </c>
      <c r="D4498" s="44" t="s">
        <v>92</v>
      </c>
      <c r="E4498" s="20">
        <v>2.0854200000000003E-2</v>
      </c>
      <c r="F4498" s="20">
        <v>1.4216500000000002E-2</v>
      </c>
      <c r="G4498" s="20">
        <v>6.6376999999999999E-3</v>
      </c>
      <c r="H4498" s="20">
        <v>0</v>
      </c>
      <c r="I4498" s="20">
        <v>4.6204000000000002E-3</v>
      </c>
      <c r="J4498" s="20">
        <v>0</v>
      </c>
      <c r="K4498" s="20">
        <v>1.51573E-2</v>
      </c>
      <c r="L4498" s="20">
        <v>1.0765E-3</v>
      </c>
      <c r="M4498" s="20">
        <v>3.8557135416666674E-3</v>
      </c>
      <c r="N4498" s="1">
        <v>1</v>
      </c>
      <c r="O4498" s="5">
        <v>77.78</v>
      </c>
      <c r="P4498" s="5">
        <v>22.22</v>
      </c>
      <c r="Q4498" s="1">
        <v>28</v>
      </c>
      <c r="R4498" s="1">
        <v>8</v>
      </c>
      <c r="S4498" s="6">
        <v>69</v>
      </c>
      <c r="T4498" s="6">
        <v>69</v>
      </c>
      <c r="W4498" s="1"/>
      <c r="X4498" s="1"/>
      <c r="Y4498" s="1"/>
      <c r="AC4498" s="1"/>
      <c r="AF4498" s="1"/>
      <c r="AG4498" s="1"/>
    </row>
    <row r="4499" spans="1:33" hidden="1" x14ac:dyDescent="0.25">
      <c r="A4499" s="1">
        <v>17</v>
      </c>
      <c r="B4499" s="1">
        <v>2015</v>
      </c>
      <c r="C4499" s="1">
        <v>350400817</v>
      </c>
      <c r="D4499" s="44" t="s">
        <v>93</v>
      </c>
      <c r="E4499" s="20">
        <v>0.33534279999999994</v>
      </c>
      <c r="F4499" s="20">
        <v>0.28249979999999997</v>
      </c>
      <c r="G4499" s="20">
        <v>5.2842999999999994E-2</v>
      </c>
      <c r="H4499" s="20">
        <v>0</v>
      </c>
      <c r="I4499" s="20">
        <v>0.284856</v>
      </c>
      <c r="J4499" s="20">
        <v>1.19443E-2</v>
      </c>
      <c r="K4499" s="20">
        <v>2.8657199999999997E-2</v>
      </c>
      <c r="L4499" s="20">
        <v>9.8853000000000031E-3</v>
      </c>
      <c r="M4499" s="20">
        <v>0.29073602109375002</v>
      </c>
      <c r="N4499" s="1">
        <v>9</v>
      </c>
      <c r="O4499" s="5">
        <v>13.89</v>
      </c>
      <c r="P4499" s="5">
        <v>86.11</v>
      </c>
      <c r="Q4499" s="1">
        <v>15</v>
      </c>
      <c r="R4499" s="1">
        <v>93</v>
      </c>
      <c r="S4499" s="6">
        <v>5194.53</v>
      </c>
      <c r="T4499" s="6">
        <v>5194.53</v>
      </c>
      <c r="W4499" s="1"/>
      <c r="X4499" s="1"/>
      <c r="Y4499" s="1"/>
      <c r="AC4499" s="1"/>
      <c r="AF4499" s="1"/>
      <c r="AG4499" s="1"/>
    </row>
    <row r="4500" spans="1:33" hidden="1" x14ac:dyDescent="0.25">
      <c r="A4500" s="1">
        <v>5</v>
      </c>
      <c r="B4500" s="1">
        <v>2015</v>
      </c>
      <c r="C4500" s="1">
        <v>35041075</v>
      </c>
      <c r="D4500" s="44" t="s">
        <v>94</v>
      </c>
      <c r="E4500" s="20">
        <v>1.049116000000001</v>
      </c>
      <c r="F4500" s="20">
        <v>0.91867180000000137</v>
      </c>
      <c r="G4500" s="20">
        <v>0.13044419999999968</v>
      </c>
      <c r="H4500" s="20">
        <v>0</v>
      </c>
      <c r="I4500" s="20">
        <v>0.70076999999999989</v>
      </c>
      <c r="J4500" s="20">
        <v>0.10896039999999997</v>
      </c>
      <c r="K4500" s="20">
        <v>0.14931369999999991</v>
      </c>
      <c r="L4500" s="20">
        <v>9.0071899999999552E-2</v>
      </c>
      <c r="M4500" s="20">
        <v>0.38418075357407411</v>
      </c>
      <c r="N4500" s="1">
        <v>116</v>
      </c>
      <c r="O4500" s="5">
        <v>19.34</v>
      </c>
      <c r="P4500" s="5">
        <v>80.66</v>
      </c>
      <c r="Q4500" s="1">
        <v>134</v>
      </c>
      <c r="R4500" s="1">
        <v>559</v>
      </c>
      <c r="S4500" s="6">
        <v>4196.1167999999998</v>
      </c>
      <c r="T4500" s="6">
        <v>3656.9157909999999</v>
      </c>
      <c r="W4500" s="1"/>
      <c r="X4500" s="1"/>
      <c r="Y4500" s="1"/>
      <c r="AC4500" s="1"/>
      <c r="AF4500" s="1"/>
      <c r="AG4500" s="1"/>
    </row>
    <row r="4501" spans="1:33" hidden="1" x14ac:dyDescent="0.25">
      <c r="A4501" s="1">
        <v>18</v>
      </c>
      <c r="B4501" s="1">
        <v>2015</v>
      </c>
      <c r="C4501" s="1">
        <v>350420618</v>
      </c>
      <c r="D4501" s="44" t="s">
        <v>95</v>
      </c>
      <c r="E4501" s="20">
        <v>5.1891999999999997E-3</v>
      </c>
      <c r="F4501" s="20">
        <v>4.9884999999999999E-3</v>
      </c>
      <c r="G4501" s="20">
        <v>2.007E-4</v>
      </c>
      <c r="H4501" s="20">
        <v>0</v>
      </c>
      <c r="I4501" s="20">
        <v>0</v>
      </c>
      <c r="J4501" s="20">
        <v>8.4900000000000004E-5</v>
      </c>
      <c r="K4501" s="20">
        <v>4.9884999999999999E-3</v>
      </c>
      <c r="L4501" s="20">
        <v>1.158E-4</v>
      </c>
      <c r="M4501" s="20">
        <v>4.1556465016203699E-2</v>
      </c>
      <c r="N4501" s="1">
        <v>9</v>
      </c>
      <c r="O4501" s="5">
        <v>40</v>
      </c>
      <c r="P4501" s="5">
        <v>60</v>
      </c>
      <c r="Q4501" s="1">
        <v>2</v>
      </c>
      <c r="R4501" s="1">
        <v>3</v>
      </c>
      <c r="S4501" s="6">
        <v>707.52</v>
      </c>
      <c r="T4501" s="6">
        <v>707.52</v>
      </c>
      <c r="W4501" s="1"/>
      <c r="X4501" s="1"/>
      <c r="Y4501" s="1"/>
      <c r="AC4501" s="1"/>
      <c r="AF4501" s="1"/>
      <c r="AG4501" s="1"/>
    </row>
    <row r="4502" spans="1:33" hidden="1" x14ac:dyDescent="0.25">
      <c r="A4502" s="1">
        <v>19</v>
      </c>
      <c r="B4502" s="1">
        <v>2015</v>
      </c>
      <c r="C4502" s="1">
        <v>350420619</v>
      </c>
      <c r="D4502" s="44" t="s">
        <v>95</v>
      </c>
      <c r="E4502" s="20">
        <v>2.5690000000000001E-4</v>
      </c>
      <c r="F4502" s="20">
        <v>1.3889999999999999E-4</v>
      </c>
      <c r="G4502" s="20">
        <v>1.1800000000000001E-4</v>
      </c>
      <c r="H4502" s="20">
        <v>0</v>
      </c>
      <c r="I4502" s="20">
        <v>0</v>
      </c>
      <c r="J4502" s="20">
        <v>0</v>
      </c>
      <c r="K4502" s="20">
        <v>1.3889999999999999E-4</v>
      </c>
      <c r="L4502" s="20">
        <v>1.1800000000000001E-4</v>
      </c>
      <c r="M4502" s="20">
        <v>0</v>
      </c>
      <c r="N4502" s="1">
        <v>0</v>
      </c>
      <c r="O4502" s="5">
        <v>25</v>
      </c>
      <c r="P4502" s="5">
        <v>75</v>
      </c>
      <c r="Q4502" s="1">
        <v>1</v>
      </c>
      <c r="R4502" s="1">
        <v>3</v>
      </c>
      <c r="S4502" s="6"/>
      <c r="T4502" s="6"/>
      <c r="W4502" s="1"/>
      <c r="X4502" s="1"/>
      <c r="Y4502" s="1"/>
      <c r="AC4502" s="1"/>
      <c r="AF4502" s="1"/>
      <c r="AG4502" s="1"/>
    </row>
    <row r="4503" spans="1:33" hidden="1" x14ac:dyDescent="0.25">
      <c r="A4503" s="1">
        <v>16</v>
      </c>
      <c r="B4503" s="1">
        <v>2015</v>
      </c>
      <c r="C4503" s="1">
        <v>350430516</v>
      </c>
      <c r="D4503" s="44" t="s">
        <v>96</v>
      </c>
      <c r="E4503" s="20">
        <v>0.20047360000000003</v>
      </c>
      <c r="F4503" s="20">
        <v>0.18975700000000004</v>
      </c>
      <c r="G4503" s="20">
        <v>1.0716600000000003E-2</v>
      </c>
      <c r="H4503" s="20">
        <v>0</v>
      </c>
      <c r="I4503" s="20">
        <v>9.8333999999999991E-3</v>
      </c>
      <c r="J4503" s="20">
        <v>3.01E-5</v>
      </c>
      <c r="K4503" s="20">
        <v>0.18998620000000002</v>
      </c>
      <c r="L4503" s="20">
        <v>6.2390000000000004E-4</v>
      </c>
      <c r="M4503" s="20">
        <v>8.1668927083333332E-3</v>
      </c>
      <c r="N4503" s="1">
        <v>6</v>
      </c>
      <c r="O4503" s="5">
        <v>25</v>
      </c>
      <c r="P4503" s="5">
        <v>75</v>
      </c>
      <c r="Q4503" s="1">
        <v>5</v>
      </c>
      <c r="R4503" s="1">
        <v>15</v>
      </c>
      <c r="S4503" s="6">
        <v>183.36</v>
      </c>
      <c r="T4503" s="6">
        <v>183.36</v>
      </c>
      <c r="W4503" s="1"/>
      <c r="X4503" s="1"/>
      <c r="Y4503" s="1"/>
      <c r="AC4503" s="1"/>
      <c r="AF4503" s="1"/>
      <c r="AG4503" s="1"/>
    </row>
    <row r="4504" spans="1:33" hidden="1" x14ac:dyDescent="0.25">
      <c r="A4504" s="1">
        <v>19</v>
      </c>
      <c r="B4504" s="1">
        <v>2015</v>
      </c>
      <c r="C4504" s="1">
        <v>350440419</v>
      </c>
      <c r="D4504" s="44" t="s">
        <v>97</v>
      </c>
      <c r="E4504" s="20">
        <v>2.8522700000000002E-2</v>
      </c>
      <c r="F4504" s="20">
        <v>2.7536600000000001E-2</v>
      </c>
      <c r="G4504" s="20">
        <v>9.8610000000000017E-4</v>
      </c>
      <c r="H4504" s="20">
        <v>0</v>
      </c>
      <c r="I4504" s="20">
        <v>0</v>
      </c>
      <c r="J4504" s="20">
        <v>2.2220000000000001E-4</v>
      </c>
      <c r="K4504" s="20">
        <v>2.7536600000000001E-2</v>
      </c>
      <c r="L4504" s="20">
        <v>7.6390000000000019E-4</v>
      </c>
      <c r="M4504" s="20">
        <v>2.5776740885416666E-2</v>
      </c>
      <c r="N4504" s="1">
        <v>2</v>
      </c>
      <c r="O4504" s="5">
        <v>13.33</v>
      </c>
      <c r="P4504" s="5">
        <v>86.67</v>
      </c>
      <c r="Q4504" s="1">
        <v>2</v>
      </c>
      <c r="R4504" s="1">
        <v>13</v>
      </c>
      <c r="S4504" s="6">
        <v>581</v>
      </c>
      <c r="T4504" s="6">
        <v>581</v>
      </c>
      <c r="W4504" s="1"/>
      <c r="X4504" s="1"/>
      <c r="Y4504" s="1"/>
      <c r="AC4504" s="1"/>
      <c r="AF4504" s="1"/>
      <c r="AG4504" s="1"/>
    </row>
    <row r="4505" spans="1:33" hidden="1" x14ac:dyDescent="0.25">
      <c r="A4505" s="1">
        <v>14</v>
      </c>
      <c r="B4505" s="1">
        <v>2015</v>
      </c>
      <c r="C4505" s="1">
        <v>350450314</v>
      </c>
      <c r="D4505" s="44" t="s">
        <v>98</v>
      </c>
      <c r="E4505" s="20">
        <v>9.4701399999999991E-2</v>
      </c>
      <c r="F4505" s="20">
        <v>9.101999999999999E-2</v>
      </c>
      <c r="G4505" s="20">
        <v>3.6814E-3</v>
      </c>
      <c r="H4505" s="20">
        <v>0.12</v>
      </c>
      <c r="I4505" s="20">
        <v>0</v>
      </c>
      <c r="J4505" s="20">
        <v>0</v>
      </c>
      <c r="K4505" s="20">
        <v>9.1006099999999993E-2</v>
      </c>
      <c r="L4505" s="20">
        <v>3.6952999999999999E-3</v>
      </c>
      <c r="M4505" s="20">
        <v>0</v>
      </c>
      <c r="N4505" s="1">
        <v>6</v>
      </c>
      <c r="O4505" s="5">
        <v>52.94</v>
      </c>
      <c r="P4505" s="5">
        <v>47.06</v>
      </c>
      <c r="Q4505" s="1">
        <v>9</v>
      </c>
      <c r="R4505" s="1">
        <v>8</v>
      </c>
      <c r="S4505" s="6"/>
      <c r="T4505" s="6"/>
      <c r="W4505" s="1"/>
      <c r="X4505" s="1"/>
      <c r="Y4505" s="1"/>
      <c r="AC4505" s="1"/>
      <c r="AF4505" s="1"/>
      <c r="AG4505" s="1"/>
    </row>
    <row r="4506" spans="1:33" hidden="1" x14ac:dyDescent="0.25">
      <c r="A4506" s="1">
        <v>17</v>
      </c>
      <c r="B4506" s="1">
        <v>2015</v>
      </c>
      <c r="C4506" s="1">
        <v>350450317</v>
      </c>
      <c r="D4506" s="44" t="s">
        <v>98</v>
      </c>
      <c r="E4506" s="20">
        <v>0.47286769999999989</v>
      </c>
      <c r="F4506" s="20">
        <v>0.35053959999999995</v>
      </c>
      <c r="G4506" s="20">
        <v>0.12232809999999995</v>
      </c>
      <c r="H4506" s="20">
        <v>0</v>
      </c>
      <c r="I4506" s="20">
        <v>0.22568520000000003</v>
      </c>
      <c r="J4506" s="20">
        <v>9.9034799999999992E-2</v>
      </c>
      <c r="K4506" s="20">
        <v>0.12906739999999997</v>
      </c>
      <c r="L4506" s="20">
        <v>1.9080300000000001E-2</v>
      </c>
      <c r="M4506" s="20">
        <v>0.25094051245370369</v>
      </c>
      <c r="N4506" s="1">
        <v>20</v>
      </c>
      <c r="O4506" s="5">
        <v>36.17</v>
      </c>
      <c r="P4506" s="5">
        <v>63.83</v>
      </c>
      <c r="Q4506" s="1">
        <v>17</v>
      </c>
      <c r="R4506" s="1">
        <v>30</v>
      </c>
      <c r="S4506" s="6">
        <v>4477.62</v>
      </c>
      <c r="T4506" s="6">
        <v>4477.62</v>
      </c>
      <c r="W4506" s="1"/>
      <c r="X4506" s="1"/>
      <c r="Y4506" s="1"/>
      <c r="AC4506" s="1"/>
      <c r="AF4506" s="1"/>
      <c r="AG4506" s="1"/>
    </row>
    <row r="4507" spans="1:33" hidden="1" x14ac:dyDescent="0.25">
      <c r="A4507" s="1">
        <v>16</v>
      </c>
      <c r="B4507" s="1">
        <v>2015</v>
      </c>
      <c r="C4507" s="1">
        <v>350460216</v>
      </c>
      <c r="D4507" s="44" t="s">
        <v>99</v>
      </c>
      <c r="E4507" s="20">
        <v>0.21774269999999998</v>
      </c>
      <c r="F4507" s="20">
        <v>0.1764444</v>
      </c>
      <c r="G4507" s="20">
        <v>4.1298299999999989E-2</v>
      </c>
      <c r="H4507" s="20">
        <v>0</v>
      </c>
      <c r="I4507" s="20">
        <v>2.8196799999999998E-2</v>
      </c>
      <c r="J4507" s="20">
        <v>3.6186E-3</v>
      </c>
      <c r="K4507" s="20">
        <v>0.1765833</v>
      </c>
      <c r="L4507" s="20">
        <v>9.3439999999999981E-3</v>
      </c>
      <c r="M4507" s="20">
        <v>4.4439383045138892E-2</v>
      </c>
      <c r="N4507" s="1">
        <v>1</v>
      </c>
      <c r="O4507" s="5">
        <v>11.43</v>
      </c>
      <c r="P4507" s="5">
        <v>88.57</v>
      </c>
      <c r="Q4507" s="1">
        <v>4</v>
      </c>
      <c r="R4507" s="1">
        <v>31</v>
      </c>
      <c r="S4507" s="6">
        <v>801.22</v>
      </c>
      <c r="T4507" s="6">
        <v>801.22</v>
      </c>
      <c r="W4507" s="1"/>
      <c r="X4507" s="1"/>
      <c r="Y4507" s="1"/>
      <c r="AC4507" s="1"/>
      <c r="AF4507" s="1"/>
      <c r="AG4507" s="1"/>
    </row>
    <row r="4508" spans="1:33" hidden="1" x14ac:dyDescent="0.25">
      <c r="A4508" s="1">
        <v>16</v>
      </c>
      <c r="B4508" s="1">
        <v>2015</v>
      </c>
      <c r="C4508" s="1">
        <v>350470116</v>
      </c>
      <c r="D4508" s="44" t="s">
        <v>100</v>
      </c>
      <c r="E4508" s="20">
        <v>1.34585E-2</v>
      </c>
      <c r="F4508" s="20">
        <v>0</v>
      </c>
      <c r="G4508" s="20">
        <v>1.34585E-2</v>
      </c>
      <c r="H4508" s="20">
        <v>0</v>
      </c>
      <c r="I4508" s="20">
        <v>1.34354E-2</v>
      </c>
      <c r="J4508" s="20">
        <v>2.3099999999999999E-5</v>
      </c>
      <c r="K4508" s="20">
        <v>0</v>
      </c>
      <c r="L4508" s="20">
        <v>0</v>
      </c>
      <c r="M4508" s="20">
        <v>8.7843877604166665E-3</v>
      </c>
      <c r="N4508" s="1">
        <v>0</v>
      </c>
      <c r="O4508" s="5">
        <v>0</v>
      </c>
      <c r="P4508" s="5">
        <v>100</v>
      </c>
      <c r="Q4508" s="1">
        <v>0</v>
      </c>
      <c r="R4508" s="1">
        <v>8</v>
      </c>
      <c r="S4508" s="6">
        <v>78.209999999999994</v>
      </c>
      <c r="T4508" s="6">
        <v>78.209999999999994</v>
      </c>
      <c r="W4508" s="1"/>
      <c r="X4508" s="1"/>
      <c r="Y4508" s="1"/>
      <c r="AC4508" s="1"/>
      <c r="AF4508" s="1"/>
      <c r="AG4508" s="1"/>
    </row>
    <row r="4509" spans="1:33" hidden="1" x14ac:dyDescent="0.25">
      <c r="A4509" s="1">
        <v>15</v>
      </c>
      <c r="B4509" s="1">
        <v>2015</v>
      </c>
      <c r="C4509" s="1">
        <v>350480015</v>
      </c>
      <c r="D4509" s="44" t="s">
        <v>101</v>
      </c>
      <c r="E4509" s="20">
        <v>1.6653099999999997E-2</v>
      </c>
      <c r="F4509" s="20">
        <v>2.1875000000000002E-3</v>
      </c>
      <c r="G4509" s="20">
        <v>1.4465599999999999E-2</v>
      </c>
      <c r="H4509" s="20">
        <v>0</v>
      </c>
      <c r="I4509" s="20">
        <v>1.1993E-2</v>
      </c>
      <c r="J4509" s="20">
        <v>1.2480000000000002E-3</v>
      </c>
      <c r="K4509" s="20">
        <v>2.1875000000000002E-3</v>
      </c>
      <c r="L4509" s="20">
        <v>1.2246000000000002E-3</v>
      </c>
      <c r="M4509" s="20">
        <v>2.1786458333333335E-2</v>
      </c>
      <c r="N4509" s="1">
        <v>1</v>
      </c>
      <c r="O4509" s="5">
        <v>11.11</v>
      </c>
      <c r="P4509" s="5">
        <v>88.89</v>
      </c>
      <c r="Q4509" s="1">
        <v>1</v>
      </c>
      <c r="R4509" s="1">
        <v>8</v>
      </c>
      <c r="S4509" s="6">
        <v>433.56599999999997</v>
      </c>
      <c r="T4509" s="6">
        <v>433.56599999999997</v>
      </c>
      <c r="W4509" s="1"/>
      <c r="X4509" s="1"/>
      <c r="Y4509" s="1"/>
      <c r="AC4509" s="1"/>
      <c r="AF4509" s="1"/>
      <c r="AG4509" s="1"/>
    </row>
    <row r="4510" spans="1:33" hidden="1" x14ac:dyDescent="0.25">
      <c r="A4510" s="1">
        <v>18</v>
      </c>
      <c r="B4510" s="1">
        <v>2015</v>
      </c>
      <c r="C4510" s="1">
        <v>350480018</v>
      </c>
      <c r="D4510" s="44" t="s">
        <v>101</v>
      </c>
      <c r="E4510" s="20">
        <v>2.3841999999999999E-3</v>
      </c>
      <c r="F4510" s="20">
        <v>2.3841999999999999E-3</v>
      </c>
      <c r="G4510" s="20">
        <v>0</v>
      </c>
      <c r="H4510" s="20">
        <v>0</v>
      </c>
      <c r="I4510" s="20">
        <v>0</v>
      </c>
      <c r="J4510" s="20">
        <v>0</v>
      </c>
      <c r="K4510" s="20">
        <v>2.3841999999999999E-3</v>
      </c>
      <c r="L4510" s="20">
        <v>0</v>
      </c>
      <c r="M4510" s="20">
        <v>0</v>
      </c>
      <c r="N4510" s="1">
        <v>1</v>
      </c>
      <c r="O4510" s="5">
        <v>100</v>
      </c>
      <c r="P4510" s="5">
        <v>0</v>
      </c>
      <c r="Q4510" s="1">
        <v>2</v>
      </c>
      <c r="R4510" s="1">
        <v>0</v>
      </c>
      <c r="S4510" s="6"/>
      <c r="T4510" s="6"/>
      <c r="W4510" s="1"/>
      <c r="X4510" s="1"/>
      <c r="Y4510" s="1"/>
      <c r="AC4510" s="1"/>
      <c r="AF4510" s="1"/>
      <c r="AG4510" s="1"/>
    </row>
    <row r="4511" spans="1:33" hidden="1" x14ac:dyDescent="0.25">
      <c r="A4511" s="1">
        <v>2</v>
      </c>
      <c r="B4511" s="1">
        <v>2015</v>
      </c>
      <c r="C4511" s="1">
        <v>35049092</v>
      </c>
      <c r="D4511" s="44" t="s">
        <v>102</v>
      </c>
      <c r="E4511" s="20">
        <v>2.6611E-3</v>
      </c>
      <c r="F4511" s="20">
        <v>9.1579999999999993E-4</v>
      </c>
      <c r="G4511" s="20">
        <v>1.7453E-3</v>
      </c>
      <c r="H4511" s="20">
        <v>0</v>
      </c>
      <c r="I4511" s="20">
        <v>8.3330000000000003E-4</v>
      </c>
      <c r="J4511" s="20">
        <v>8.7730000000000002E-4</v>
      </c>
      <c r="K4511" s="20">
        <v>8.4499999999999994E-5</v>
      </c>
      <c r="L4511" s="20">
        <v>8.6599999999999991E-4</v>
      </c>
      <c r="M4511" s="20">
        <v>2.0482280729166667E-2</v>
      </c>
      <c r="N4511" s="1">
        <v>9</v>
      </c>
      <c r="O4511" s="5">
        <v>60</v>
      </c>
      <c r="P4511" s="5">
        <v>40</v>
      </c>
      <c r="Q4511" s="1">
        <v>6</v>
      </c>
      <c r="R4511" s="1">
        <v>4</v>
      </c>
      <c r="S4511" s="6">
        <v>450.08</v>
      </c>
      <c r="T4511" s="6">
        <v>450.08</v>
      </c>
      <c r="W4511" s="1"/>
      <c r="X4511" s="1"/>
      <c r="Y4511" s="1"/>
      <c r="AC4511" s="1"/>
      <c r="AF4511" s="1"/>
      <c r="AG4511" s="1"/>
    </row>
    <row r="4512" spans="1:33" hidden="1" x14ac:dyDescent="0.25">
      <c r="A4512" s="1">
        <v>14</v>
      </c>
      <c r="B4512" s="1">
        <v>2015</v>
      </c>
      <c r="C4512" s="1">
        <v>350500514</v>
      </c>
      <c r="D4512" s="44" t="s">
        <v>103</v>
      </c>
      <c r="E4512" s="20">
        <v>4.0231999999999993E-3</v>
      </c>
      <c r="F4512" s="20">
        <v>0</v>
      </c>
      <c r="G4512" s="20">
        <v>4.0231999999999993E-3</v>
      </c>
      <c r="H4512" s="20">
        <v>0</v>
      </c>
      <c r="I4512" s="20">
        <v>3.9537000000000001E-3</v>
      </c>
      <c r="J4512" s="20">
        <v>0</v>
      </c>
      <c r="K4512" s="20">
        <v>0</v>
      </c>
      <c r="L4512" s="20">
        <v>6.9499999999999995E-5</v>
      </c>
      <c r="M4512" s="20">
        <v>6.2318723958333334E-3</v>
      </c>
      <c r="N4512" s="1">
        <v>0</v>
      </c>
      <c r="O4512" s="5">
        <v>0</v>
      </c>
      <c r="P4512" s="5">
        <v>100</v>
      </c>
      <c r="Q4512" s="1">
        <v>0</v>
      </c>
      <c r="R4512" s="1">
        <v>3</v>
      </c>
      <c r="S4512" s="6">
        <v>96.57</v>
      </c>
      <c r="T4512" s="6">
        <v>96.57</v>
      </c>
      <c r="W4512" s="1"/>
      <c r="X4512" s="1"/>
      <c r="Y4512" s="1"/>
      <c r="AC4512" s="1"/>
      <c r="AF4512" s="1"/>
      <c r="AG4512" s="1"/>
    </row>
    <row r="4513" spans="1:33" hidden="1" x14ac:dyDescent="0.25">
      <c r="A4513" s="1">
        <v>19</v>
      </c>
      <c r="B4513" s="1">
        <v>2015</v>
      </c>
      <c r="C4513" s="1">
        <v>350510419</v>
      </c>
      <c r="D4513" s="44" t="s">
        <v>104</v>
      </c>
      <c r="E4513" s="20">
        <v>2.0613999999999997E-3</v>
      </c>
      <c r="F4513" s="20">
        <v>0</v>
      </c>
      <c r="G4513" s="20">
        <v>2.0613999999999997E-3</v>
      </c>
      <c r="H4513" s="20">
        <v>0</v>
      </c>
      <c r="I4513" s="20">
        <v>0</v>
      </c>
      <c r="J4513" s="20">
        <v>9.8029999999999992E-4</v>
      </c>
      <c r="K4513" s="20">
        <v>0</v>
      </c>
      <c r="L4513" s="20">
        <v>1.0811000000000004E-3</v>
      </c>
      <c r="M4513" s="20">
        <v>1.79363078125E-2</v>
      </c>
      <c r="N4513" s="1">
        <v>1</v>
      </c>
      <c r="O4513" s="5">
        <v>0</v>
      </c>
      <c r="P4513" s="5">
        <v>100</v>
      </c>
      <c r="Q4513" s="1">
        <v>0</v>
      </c>
      <c r="R4513" s="1">
        <v>27</v>
      </c>
      <c r="S4513" s="6">
        <v>325</v>
      </c>
      <c r="T4513" s="6">
        <v>325</v>
      </c>
      <c r="W4513" s="1"/>
      <c r="X4513" s="1"/>
      <c r="Y4513" s="1"/>
      <c r="AC4513" s="1"/>
      <c r="AF4513" s="1"/>
      <c r="AG4513" s="1"/>
    </row>
    <row r="4514" spans="1:33" hidden="1" x14ac:dyDescent="0.25">
      <c r="A4514" s="1">
        <v>13</v>
      </c>
      <c r="B4514" s="1">
        <v>2015</v>
      </c>
      <c r="C4514" s="1">
        <v>350520313</v>
      </c>
      <c r="D4514" s="44" t="s">
        <v>105</v>
      </c>
      <c r="E4514" s="20">
        <v>0.60013289999999986</v>
      </c>
      <c r="F4514" s="20">
        <v>0.30502489999999993</v>
      </c>
      <c r="G4514" s="20">
        <v>0.29510799999999993</v>
      </c>
      <c r="H4514" s="20">
        <v>0</v>
      </c>
      <c r="I4514" s="20">
        <v>7.20475E-2</v>
      </c>
      <c r="J4514" s="20">
        <v>0.14670529999999998</v>
      </c>
      <c r="K4514" s="20">
        <v>0.35393559999999996</v>
      </c>
      <c r="L4514" s="20">
        <v>2.744449999999999E-2</v>
      </c>
      <c r="M4514" s="20">
        <v>0.10006175925925925</v>
      </c>
      <c r="N4514" s="1">
        <v>4</v>
      </c>
      <c r="O4514" s="5">
        <v>40.32</v>
      </c>
      <c r="P4514" s="5">
        <v>59.68</v>
      </c>
      <c r="Q4514" s="1">
        <v>25</v>
      </c>
      <c r="R4514" s="1">
        <v>37</v>
      </c>
      <c r="S4514" s="6">
        <v>1744</v>
      </c>
      <c r="T4514" s="6">
        <v>1744</v>
      </c>
      <c r="W4514" s="1"/>
      <c r="X4514" s="1"/>
      <c r="Y4514" s="1"/>
      <c r="AC4514" s="1"/>
      <c r="AF4514" s="1"/>
      <c r="AG4514" s="1"/>
    </row>
    <row r="4515" spans="1:33" hidden="1" x14ac:dyDescent="0.25">
      <c r="A4515" s="1">
        <v>10</v>
      </c>
      <c r="B4515" s="1">
        <v>2015</v>
      </c>
      <c r="C4515" s="1">
        <v>350530210</v>
      </c>
      <c r="D4515" s="44" t="s">
        <v>106</v>
      </c>
      <c r="E4515" s="20">
        <v>0</v>
      </c>
      <c r="F4515" s="20">
        <v>0</v>
      </c>
      <c r="G4515" s="20">
        <v>0</v>
      </c>
      <c r="H4515" s="20">
        <v>0</v>
      </c>
      <c r="I4515" s="20">
        <v>0</v>
      </c>
      <c r="J4515" s="20">
        <v>0</v>
      </c>
      <c r="K4515" s="20">
        <v>0</v>
      </c>
      <c r="L4515" s="20">
        <v>0</v>
      </c>
      <c r="M4515" s="20">
        <v>0</v>
      </c>
      <c r="N4515" s="1">
        <v>0</v>
      </c>
      <c r="O4515" s="5">
        <v>0</v>
      </c>
      <c r="P4515" s="5">
        <v>0</v>
      </c>
      <c r="Q4515" s="1">
        <v>0</v>
      </c>
      <c r="R4515" s="1">
        <v>0</v>
      </c>
      <c r="S4515" s="6"/>
      <c r="T4515" s="6"/>
      <c r="W4515" s="1"/>
      <c r="X4515" s="1"/>
      <c r="Y4515" s="1"/>
      <c r="AC4515" s="1"/>
      <c r="AF4515" s="1"/>
      <c r="AG4515" s="1"/>
    </row>
    <row r="4516" spans="1:33" hidden="1" x14ac:dyDescent="0.25">
      <c r="A4516" s="1">
        <v>13</v>
      </c>
      <c r="B4516" s="1">
        <v>2015</v>
      </c>
      <c r="C4516" s="1">
        <v>350530213</v>
      </c>
      <c r="D4516" s="44" t="s">
        <v>106</v>
      </c>
      <c r="E4516" s="20">
        <v>4.2510174000000003</v>
      </c>
      <c r="F4516" s="20">
        <v>4.2435005000000006</v>
      </c>
      <c r="G4516" s="20">
        <v>7.5169000000000008E-3</v>
      </c>
      <c r="H4516" s="20">
        <v>0</v>
      </c>
      <c r="I4516" s="20">
        <v>0</v>
      </c>
      <c r="J4516" s="20">
        <v>4.2324359000000005</v>
      </c>
      <c r="K4516" s="20">
        <v>0</v>
      </c>
      <c r="L4516" s="20">
        <v>1.8581500000000001E-2</v>
      </c>
      <c r="M4516" s="20">
        <v>0.10671590277777777</v>
      </c>
      <c r="N4516" s="1">
        <v>4</v>
      </c>
      <c r="O4516" s="5">
        <v>40</v>
      </c>
      <c r="P4516" s="5">
        <v>60</v>
      </c>
      <c r="Q4516" s="1">
        <v>6</v>
      </c>
      <c r="R4516" s="1">
        <v>9</v>
      </c>
      <c r="S4516" s="6">
        <v>1920</v>
      </c>
      <c r="T4516" s="6">
        <v>537.6</v>
      </c>
      <c r="W4516" s="1"/>
      <c r="X4516" s="1"/>
      <c r="Y4516" s="1"/>
      <c r="AC4516" s="1"/>
      <c r="AF4516" s="1"/>
      <c r="AG4516" s="1"/>
    </row>
    <row r="4517" spans="1:33" hidden="1" x14ac:dyDescent="0.25">
      <c r="A4517" s="1">
        <v>11</v>
      </c>
      <c r="B4517" s="1">
        <v>2015</v>
      </c>
      <c r="C4517" s="1">
        <v>350535111</v>
      </c>
      <c r="D4517" s="44" t="s">
        <v>107</v>
      </c>
      <c r="E4517" s="20">
        <v>8.2607000000000028E-3</v>
      </c>
      <c r="F4517" s="20">
        <v>6.751400000000002E-3</v>
      </c>
      <c r="G4517" s="20">
        <v>1.5093000000000001E-3</v>
      </c>
      <c r="H4517" s="20">
        <v>0</v>
      </c>
      <c r="I4517" s="20">
        <v>7.1815000000000004E-3</v>
      </c>
      <c r="J4517" s="20">
        <v>0</v>
      </c>
      <c r="K4517" s="20">
        <v>1.0225000000000002E-3</v>
      </c>
      <c r="L4517" s="20">
        <v>5.6699999999999996E-5</v>
      </c>
      <c r="M4517" s="20">
        <v>5.3407708333333328E-3</v>
      </c>
      <c r="N4517" s="1">
        <v>9</v>
      </c>
      <c r="O4517" s="5">
        <v>95.45</v>
      </c>
      <c r="P4517" s="5">
        <v>4.55</v>
      </c>
      <c r="Q4517" s="1">
        <v>21</v>
      </c>
      <c r="R4517" s="1">
        <v>1</v>
      </c>
      <c r="S4517" s="6">
        <v>38.270000000000003</v>
      </c>
      <c r="T4517" s="6">
        <v>0</v>
      </c>
      <c r="W4517" s="1"/>
      <c r="X4517" s="1"/>
      <c r="Y4517" s="1"/>
      <c r="AC4517" s="1"/>
      <c r="AF4517" s="1"/>
      <c r="AG4517" s="1"/>
    </row>
    <row r="4518" spans="1:33" hidden="1" x14ac:dyDescent="0.25">
      <c r="A4518" s="1">
        <v>11</v>
      </c>
      <c r="B4518" s="1">
        <v>2015</v>
      </c>
      <c r="C4518" s="1">
        <v>350540111</v>
      </c>
      <c r="D4518" s="44" t="s">
        <v>108</v>
      </c>
      <c r="E4518" s="20">
        <v>3.1189999999999999E-4</v>
      </c>
      <c r="F4518" s="20">
        <v>0</v>
      </c>
      <c r="G4518" s="20">
        <v>3.1189999999999999E-4</v>
      </c>
      <c r="H4518" s="20">
        <v>0.01</v>
      </c>
      <c r="I4518" s="20">
        <v>0</v>
      </c>
      <c r="J4518" s="20">
        <v>1.638E-4</v>
      </c>
      <c r="K4518" s="20">
        <v>0</v>
      </c>
      <c r="L4518" s="20">
        <v>1.4809999999999999E-4</v>
      </c>
      <c r="M4518" s="20">
        <v>8.2035070312500014E-3</v>
      </c>
      <c r="N4518" s="1">
        <v>2</v>
      </c>
      <c r="O4518" s="5">
        <v>0</v>
      </c>
      <c r="P4518" s="5">
        <v>100</v>
      </c>
      <c r="Q4518" s="1">
        <v>0</v>
      </c>
      <c r="R4518" s="1">
        <v>3</v>
      </c>
      <c r="S4518" s="6">
        <v>121.8</v>
      </c>
      <c r="T4518" s="6">
        <v>121.8</v>
      </c>
      <c r="W4518" s="1"/>
      <c r="X4518" s="1"/>
      <c r="Y4518" s="1"/>
      <c r="AC4518" s="1"/>
      <c r="AF4518" s="1"/>
      <c r="AG4518" s="1"/>
    </row>
    <row r="4519" spans="1:33" hidden="1" x14ac:dyDescent="0.25">
      <c r="A4519" s="1">
        <v>12</v>
      </c>
      <c r="B4519" s="1">
        <v>2015</v>
      </c>
      <c r="C4519" s="1">
        <v>350550012</v>
      </c>
      <c r="D4519" s="44" t="s">
        <v>109</v>
      </c>
      <c r="E4519" s="20">
        <v>2.7918184000000017</v>
      </c>
      <c r="F4519" s="20">
        <v>2.2245287</v>
      </c>
      <c r="G4519" s="20">
        <v>0.56728970000000178</v>
      </c>
      <c r="H4519" s="20">
        <v>1.3</v>
      </c>
      <c r="I4519" s="20">
        <v>0.60581020000000008</v>
      </c>
      <c r="J4519" s="20">
        <v>9.2173500000000019E-2</v>
      </c>
      <c r="K4519" s="20">
        <v>2.0153563000000001</v>
      </c>
      <c r="L4519" s="20">
        <v>7.8478399999999976E-2</v>
      </c>
      <c r="M4519" s="20">
        <v>0.38064991627314815</v>
      </c>
      <c r="N4519" s="1">
        <v>87</v>
      </c>
      <c r="O4519" s="5">
        <v>50.17</v>
      </c>
      <c r="P4519" s="5">
        <v>49.83</v>
      </c>
      <c r="Q4519" s="1">
        <v>145</v>
      </c>
      <c r="R4519" s="1">
        <v>144</v>
      </c>
      <c r="S4519" s="6">
        <v>6243</v>
      </c>
      <c r="T4519" s="6">
        <v>6243</v>
      </c>
      <c r="W4519" s="1"/>
      <c r="X4519" s="1"/>
      <c r="Y4519" s="1"/>
      <c r="AC4519" s="1"/>
      <c r="AF4519" s="1"/>
      <c r="AG4519" s="1"/>
    </row>
    <row r="4520" spans="1:33" hidden="1" x14ac:dyDescent="0.25">
      <c r="A4520" s="1">
        <v>15</v>
      </c>
      <c r="B4520" s="1">
        <v>2015</v>
      </c>
      <c r="C4520" s="1">
        <v>350550015</v>
      </c>
      <c r="D4520" s="44" t="s">
        <v>109</v>
      </c>
      <c r="E4520" s="20">
        <v>5.785570000000001E-2</v>
      </c>
      <c r="F4520" s="20">
        <v>5.7508500000000011E-2</v>
      </c>
      <c r="G4520" s="20">
        <v>3.4719999999999998E-4</v>
      </c>
      <c r="H4520" s="20">
        <v>0</v>
      </c>
      <c r="I4520" s="20">
        <v>0</v>
      </c>
      <c r="J4520" s="20">
        <v>3.4719999999999998E-4</v>
      </c>
      <c r="K4520" s="20">
        <v>5.7508500000000011E-2</v>
      </c>
      <c r="L4520" s="20">
        <v>0</v>
      </c>
      <c r="M4520" s="20">
        <v>0</v>
      </c>
      <c r="N4520" s="1">
        <v>2</v>
      </c>
      <c r="O4520" s="5">
        <v>91.67</v>
      </c>
      <c r="P4520" s="5">
        <v>8.33</v>
      </c>
      <c r="Q4520" s="1">
        <v>11</v>
      </c>
      <c r="R4520" s="1">
        <v>1</v>
      </c>
      <c r="S4520" s="6"/>
      <c r="T4520" s="6"/>
      <c r="W4520" s="1"/>
      <c r="X4520" s="1"/>
      <c r="Y4520" s="1"/>
      <c r="AC4520" s="1"/>
      <c r="AF4520" s="1"/>
      <c r="AG4520" s="1"/>
    </row>
    <row r="4521" spans="1:33" hidden="1" x14ac:dyDescent="0.25">
      <c r="A4521" s="1">
        <v>9</v>
      </c>
      <c r="B4521" s="1">
        <v>2015</v>
      </c>
      <c r="C4521" s="1">
        <v>35056099</v>
      </c>
      <c r="D4521" s="44" t="s">
        <v>110</v>
      </c>
      <c r="E4521" s="20">
        <v>0.14354189999999994</v>
      </c>
      <c r="F4521" s="20">
        <v>7.3548599999999978E-2</v>
      </c>
      <c r="G4521" s="20">
        <v>6.9993299999999967E-2</v>
      </c>
      <c r="H4521" s="20">
        <v>0.01</v>
      </c>
      <c r="I4521" s="20">
        <v>0</v>
      </c>
      <c r="J4521" s="20">
        <v>6.9837899999999981E-2</v>
      </c>
      <c r="K4521" s="20">
        <v>7.2717599999999979E-2</v>
      </c>
      <c r="L4521" s="20">
        <v>9.8640000000000012E-4</v>
      </c>
      <c r="M4521" s="20">
        <v>8.9409116548611098E-2</v>
      </c>
      <c r="N4521" s="1">
        <v>1</v>
      </c>
      <c r="O4521" s="5">
        <v>29.63</v>
      </c>
      <c r="P4521" s="5">
        <v>70.37</v>
      </c>
      <c r="Q4521" s="1">
        <v>8</v>
      </c>
      <c r="R4521" s="1">
        <v>19</v>
      </c>
      <c r="S4521" s="6">
        <v>1668</v>
      </c>
      <c r="T4521" s="6">
        <v>13.343999999999999</v>
      </c>
      <c r="W4521" s="1"/>
      <c r="X4521" s="1"/>
      <c r="Y4521" s="1"/>
      <c r="AC4521" s="1"/>
      <c r="AF4521" s="1"/>
      <c r="AG4521" s="1"/>
    </row>
    <row r="4522" spans="1:33" hidden="1" x14ac:dyDescent="0.25">
      <c r="A4522" s="1">
        <v>6</v>
      </c>
      <c r="B4522" s="1">
        <v>2015</v>
      </c>
      <c r="C4522" s="1">
        <v>35057086</v>
      </c>
      <c r="D4522" s="44" t="s">
        <v>111</v>
      </c>
      <c r="E4522" s="20">
        <v>0.11542149999999998</v>
      </c>
      <c r="F4522" s="20">
        <v>6.1474800000000003E-2</v>
      </c>
      <c r="G4522" s="20">
        <v>5.3946699999999972E-2</v>
      </c>
      <c r="H4522" s="20">
        <v>0</v>
      </c>
      <c r="I4522" s="20">
        <v>4.1666700000000001E-2</v>
      </c>
      <c r="J4522" s="20">
        <v>2.841320000000001E-2</v>
      </c>
      <c r="K4522" s="20">
        <v>1.1600000000000001E-5</v>
      </c>
      <c r="L4522" s="20">
        <v>4.5330000000000016E-2</v>
      </c>
      <c r="M4522" s="20">
        <v>0.88156420138888891</v>
      </c>
      <c r="N4522" s="1">
        <v>6</v>
      </c>
      <c r="O4522" s="5">
        <v>11.3</v>
      </c>
      <c r="P4522" s="5">
        <v>88.7</v>
      </c>
      <c r="Q4522" s="1">
        <v>13</v>
      </c>
      <c r="R4522" s="1">
        <v>102</v>
      </c>
      <c r="S4522" s="6">
        <v>10763.88</v>
      </c>
      <c r="T4522" s="6">
        <v>3229.1640000000002</v>
      </c>
      <c r="W4522" s="1"/>
      <c r="X4522" s="1"/>
      <c r="Y4522" s="1"/>
      <c r="AC4522" s="1"/>
      <c r="AF4522" s="1"/>
      <c r="AG4522" s="1"/>
    </row>
    <row r="4523" spans="1:33" hidden="1" x14ac:dyDescent="0.25">
      <c r="A4523" s="1">
        <v>21</v>
      </c>
      <c r="B4523" s="1">
        <v>2015</v>
      </c>
      <c r="C4523" s="1">
        <v>350580721</v>
      </c>
      <c r="D4523" s="44" t="s">
        <v>112</v>
      </c>
      <c r="E4523" s="20">
        <v>0.12361710000000001</v>
      </c>
      <c r="F4523" s="20">
        <v>3.70739E-2</v>
      </c>
      <c r="G4523" s="20">
        <v>8.6543200000000015E-2</v>
      </c>
      <c r="H4523" s="20">
        <v>0</v>
      </c>
      <c r="I4523" s="20">
        <v>3.9903000000000008E-2</v>
      </c>
      <c r="J4523" s="20">
        <v>4.0528700000000008E-2</v>
      </c>
      <c r="K4523" s="20">
        <v>2.5879899999999997E-2</v>
      </c>
      <c r="L4523" s="20">
        <v>1.7305500000000012E-2</v>
      </c>
      <c r="M4523" s="20">
        <v>5.3786847770833333E-2</v>
      </c>
      <c r="N4523" s="1">
        <v>6</v>
      </c>
      <c r="O4523" s="5">
        <v>3.95</v>
      </c>
      <c r="P4523" s="5">
        <v>96.05</v>
      </c>
      <c r="Q4523" s="1">
        <v>6</v>
      </c>
      <c r="R4523" s="1">
        <v>146</v>
      </c>
      <c r="S4523" s="6">
        <v>980</v>
      </c>
      <c r="T4523" s="6">
        <v>980</v>
      </c>
      <c r="W4523" s="1"/>
      <c r="X4523" s="1"/>
      <c r="Y4523" s="1"/>
      <c r="AC4523" s="1"/>
      <c r="AF4523" s="1"/>
      <c r="AG4523" s="1"/>
    </row>
    <row r="4524" spans="1:33" hidden="1" x14ac:dyDescent="0.25">
      <c r="A4524" s="1">
        <v>4</v>
      </c>
      <c r="B4524" s="1">
        <v>2015</v>
      </c>
      <c r="C4524" s="1">
        <v>35059064</v>
      </c>
      <c r="D4524" s="44" t="s">
        <v>113</v>
      </c>
      <c r="E4524" s="20">
        <v>3.7666599999999995E-2</v>
      </c>
      <c r="F4524" s="20">
        <v>3.6039199999999993E-2</v>
      </c>
      <c r="G4524" s="20">
        <v>1.6274E-3</v>
      </c>
      <c r="H4524" s="20">
        <v>0</v>
      </c>
      <c r="I4524" s="20">
        <v>0</v>
      </c>
      <c r="J4524" s="20">
        <v>1.3056000000000001E-3</v>
      </c>
      <c r="K4524" s="20">
        <v>3.4043000000000004E-2</v>
      </c>
      <c r="L4524" s="20">
        <v>2.3180000000000002E-3</v>
      </c>
      <c r="M4524" s="20">
        <v>0</v>
      </c>
      <c r="N4524" s="1">
        <v>7</v>
      </c>
      <c r="O4524" s="5">
        <v>78.95</v>
      </c>
      <c r="P4524" s="5">
        <v>21.05</v>
      </c>
      <c r="Q4524" s="1">
        <v>15</v>
      </c>
      <c r="R4524" s="1">
        <v>4</v>
      </c>
      <c r="S4524" s="6"/>
      <c r="T4524" s="6"/>
      <c r="W4524" s="1"/>
      <c r="X4524" s="1"/>
      <c r="Y4524" s="1"/>
      <c r="AC4524" s="1"/>
      <c r="AF4524" s="1"/>
      <c r="AG4524" s="1"/>
    </row>
    <row r="4525" spans="1:33" hidden="1" x14ac:dyDescent="0.25">
      <c r="A4525" s="1">
        <v>8</v>
      </c>
      <c r="B4525" s="1">
        <v>2015</v>
      </c>
      <c r="C4525" s="1">
        <v>35059068</v>
      </c>
      <c r="D4525" s="44" t="s">
        <v>113</v>
      </c>
      <c r="E4525" s="20">
        <v>0.69451180000000123</v>
      </c>
      <c r="F4525" s="20">
        <v>0.50929170000000135</v>
      </c>
      <c r="G4525" s="20">
        <v>0.18522009999999983</v>
      </c>
      <c r="H4525" s="20">
        <v>7.0000000000000007E-2</v>
      </c>
      <c r="I4525" s="20">
        <v>0.22340560000000001</v>
      </c>
      <c r="J4525" s="20">
        <v>3.6670500000000009E-2</v>
      </c>
      <c r="K4525" s="20">
        <v>0.41093119999999972</v>
      </c>
      <c r="L4525" s="20">
        <v>2.3504500000000011E-2</v>
      </c>
      <c r="M4525" s="20">
        <v>0.15498182867476853</v>
      </c>
      <c r="N4525" s="1">
        <v>55</v>
      </c>
      <c r="O4525" s="5">
        <v>46.37</v>
      </c>
      <c r="P4525" s="5">
        <v>53.63</v>
      </c>
      <c r="Q4525" s="1">
        <v>115</v>
      </c>
      <c r="R4525" s="1">
        <v>133</v>
      </c>
      <c r="S4525" s="6">
        <v>2836.12</v>
      </c>
      <c r="T4525" s="6">
        <v>2836.12</v>
      </c>
      <c r="W4525" s="1"/>
      <c r="X4525" s="1"/>
      <c r="Y4525" s="1"/>
      <c r="AC4525" s="1"/>
      <c r="AF4525" s="1"/>
      <c r="AG4525" s="1"/>
    </row>
    <row r="4526" spans="1:33" hidden="1" x14ac:dyDescent="0.25">
      <c r="A4526" s="1">
        <v>13</v>
      </c>
      <c r="B4526" s="1">
        <v>2015</v>
      </c>
      <c r="C4526" s="1">
        <v>350600313</v>
      </c>
      <c r="D4526" s="44" t="s">
        <v>114</v>
      </c>
      <c r="E4526" s="20">
        <v>0.20850079999999932</v>
      </c>
      <c r="F4526" s="20">
        <v>1.72252E-2</v>
      </c>
      <c r="G4526" s="20">
        <v>0.19127559999999932</v>
      </c>
      <c r="H4526" s="20">
        <v>0</v>
      </c>
      <c r="I4526" s="20">
        <v>2.2112200000000002E-2</v>
      </c>
      <c r="J4526" s="20">
        <v>7.5972099999999959E-2</v>
      </c>
      <c r="K4526" s="20">
        <v>7.7777999999999996E-3</v>
      </c>
      <c r="L4526" s="20">
        <v>0.10263869999999968</v>
      </c>
      <c r="M4526" s="20">
        <v>1.2146108575740744</v>
      </c>
      <c r="N4526" s="1">
        <v>5</v>
      </c>
      <c r="O4526" s="5">
        <v>1.73</v>
      </c>
      <c r="P4526" s="5">
        <v>98.27</v>
      </c>
      <c r="Q4526" s="1">
        <v>6</v>
      </c>
      <c r="R4526" s="1">
        <v>341</v>
      </c>
      <c r="S4526" s="6">
        <v>19130.580000000002</v>
      </c>
      <c r="T4526" s="6">
        <v>2104.3638000000001</v>
      </c>
      <c r="W4526" s="1"/>
      <c r="X4526" s="1"/>
      <c r="Y4526" s="1"/>
      <c r="AC4526" s="1"/>
      <c r="AF4526" s="1"/>
      <c r="AG4526" s="1"/>
    </row>
    <row r="4527" spans="1:33" hidden="1" x14ac:dyDescent="0.25">
      <c r="A4527" s="1">
        <v>16</v>
      </c>
      <c r="B4527" s="1">
        <v>2015</v>
      </c>
      <c r="C4527" s="1">
        <v>350600316</v>
      </c>
      <c r="D4527" s="44" t="s">
        <v>114</v>
      </c>
      <c r="E4527" s="20">
        <v>0.54352690000000004</v>
      </c>
      <c r="F4527" s="20">
        <v>0.51667640000000004</v>
      </c>
      <c r="G4527" s="20">
        <v>2.6850499999999996E-2</v>
      </c>
      <c r="H4527" s="20">
        <v>0</v>
      </c>
      <c r="I4527" s="20">
        <v>0.34722219999999998</v>
      </c>
      <c r="J4527" s="20">
        <v>0</v>
      </c>
      <c r="K4527" s="20">
        <v>0.19378289999999998</v>
      </c>
      <c r="L4527" s="20">
        <v>2.5218000000000003E-3</v>
      </c>
      <c r="M4527" s="20">
        <v>0</v>
      </c>
      <c r="N4527" s="1">
        <v>2</v>
      </c>
      <c r="O4527" s="5">
        <v>33.33</v>
      </c>
      <c r="P4527" s="5">
        <v>66.67</v>
      </c>
      <c r="Q4527" s="1">
        <v>7</v>
      </c>
      <c r="R4527" s="1">
        <v>14</v>
      </c>
      <c r="S4527" s="6"/>
      <c r="T4527" s="6"/>
      <c r="W4527" s="1"/>
      <c r="X4527" s="1"/>
      <c r="Y4527" s="1"/>
      <c r="AC4527" s="1"/>
      <c r="AF4527" s="1"/>
      <c r="AG4527" s="1"/>
    </row>
    <row r="4528" spans="1:33" hidden="1" x14ac:dyDescent="0.25">
      <c r="A4528" s="1">
        <v>12</v>
      </c>
      <c r="B4528" s="1">
        <v>2015</v>
      </c>
      <c r="C4528" s="1">
        <v>350610212</v>
      </c>
      <c r="D4528" s="44" t="s">
        <v>115</v>
      </c>
      <c r="E4528" s="20">
        <v>1.6389800000000014</v>
      </c>
      <c r="F4528" s="20">
        <v>1.1033474000000003</v>
      </c>
      <c r="G4528" s="20">
        <v>0.53563260000000101</v>
      </c>
      <c r="H4528" s="20">
        <v>0</v>
      </c>
      <c r="I4528" s="20">
        <v>9.7372499999999987E-2</v>
      </c>
      <c r="J4528" s="20">
        <v>0.16476900000000003</v>
      </c>
      <c r="K4528" s="20">
        <v>1.3629602000000003</v>
      </c>
      <c r="L4528" s="20">
        <v>1.3878300000000008E-2</v>
      </c>
      <c r="M4528" s="20">
        <v>0.2271444146076389</v>
      </c>
      <c r="N4528" s="1">
        <v>39</v>
      </c>
      <c r="O4528" s="5">
        <v>33.54</v>
      </c>
      <c r="P4528" s="5">
        <v>66.459999999999994</v>
      </c>
      <c r="Q4528" s="1">
        <v>54</v>
      </c>
      <c r="R4528" s="1">
        <v>107</v>
      </c>
      <c r="S4528" s="6">
        <v>3995</v>
      </c>
      <c r="T4528" s="6">
        <v>1318.35</v>
      </c>
      <c r="W4528" s="1"/>
      <c r="X4528" s="1"/>
      <c r="Y4528" s="1"/>
      <c r="AC4528" s="1"/>
      <c r="AF4528" s="1"/>
      <c r="AG4528" s="1"/>
    </row>
    <row r="4529" spans="1:33" hidden="1" x14ac:dyDescent="0.25">
      <c r="A4529" s="1">
        <v>15</v>
      </c>
      <c r="B4529" s="1">
        <v>2015</v>
      </c>
      <c r="C4529" s="1">
        <v>350610215</v>
      </c>
      <c r="D4529" s="44" t="s">
        <v>115</v>
      </c>
      <c r="E4529" s="20">
        <v>0.15469599999999994</v>
      </c>
      <c r="F4529" s="20">
        <v>0.11409409999999995</v>
      </c>
      <c r="G4529" s="20">
        <v>4.0601900000000003E-2</v>
      </c>
      <c r="H4529" s="20">
        <v>0</v>
      </c>
      <c r="I4529" s="20">
        <v>0</v>
      </c>
      <c r="J4529" s="20">
        <v>7.8703999999999996E-3</v>
      </c>
      <c r="K4529" s="20">
        <v>0.14627000000000001</v>
      </c>
      <c r="L4529" s="20">
        <v>5.5559999999999995E-4</v>
      </c>
      <c r="M4529" s="20">
        <v>0</v>
      </c>
      <c r="N4529" s="1">
        <v>3</v>
      </c>
      <c r="O4529" s="5">
        <v>62.5</v>
      </c>
      <c r="P4529" s="5">
        <v>37.5</v>
      </c>
      <c r="Q4529" s="1">
        <v>15</v>
      </c>
      <c r="R4529" s="1">
        <v>9</v>
      </c>
      <c r="S4529" s="6"/>
      <c r="T4529" s="6"/>
      <c r="W4529" s="1"/>
      <c r="X4529" s="1"/>
      <c r="Y4529" s="1"/>
      <c r="AC4529" s="1"/>
      <c r="AF4529" s="1"/>
      <c r="AG4529" s="1"/>
    </row>
    <row r="4530" spans="1:33" hidden="1" x14ac:dyDescent="0.25">
      <c r="A4530" s="1">
        <v>19</v>
      </c>
      <c r="B4530" s="1">
        <v>2015</v>
      </c>
      <c r="C4530" s="1">
        <v>350620119</v>
      </c>
      <c r="D4530" s="44" t="s">
        <v>116</v>
      </c>
      <c r="E4530" s="20">
        <v>5.7903000000000008E-3</v>
      </c>
      <c r="F4530" s="20">
        <v>0</v>
      </c>
      <c r="G4530" s="20">
        <v>5.7903000000000008E-3</v>
      </c>
      <c r="H4530" s="20">
        <v>0</v>
      </c>
      <c r="I4530" s="20">
        <v>0</v>
      </c>
      <c r="J4530" s="20">
        <v>4.3808000000000007E-3</v>
      </c>
      <c r="K4530" s="20">
        <v>0</v>
      </c>
      <c r="L4530" s="20">
        <v>1.4095000000000002E-3</v>
      </c>
      <c r="M4530" s="20">
        <v>6.9001624999999994E-3</v>
      </c>
      <c r="N4530" s="1">
        <v>0</v>
      </c>
      <c r="O4530" s="5">
        <v>0</v>
      </c>
      <c r="P4530" s="5">
        <v>100</v>
      </c>
      <c r="Q4530" s="1">
        <v>0</v>
      </c>
      <c r="R4530" s="1">
        <v>5</v>
      </c>
      <c r="S4530" s="6">
        <v>140.58000000000001</v>
      </c>
      <c r="T4530" s="6">
        <v>140.58000000000001</v>
      </c>
      <c r="W4530" s="1"/>
      <c r="X4530" s="1"/>
      <c r="Y4530" s="1"/>
      <c r="AC4530" s="1"/>
      <c r="AF4530" s="1"/>
      <c r="AG4530" s="1"/>
    </row>
    <row r="4531" spans="1:33" hidden="1" x14ac:dyDescent="0.25">
      <c r="A4531" s="1">
        <v>20</v>
      </c>
      <c r="B4531" s="1">
        <v>2015</v>
      </c>
      <c r="C4531" s="1">
        <v>350620120</v>
      </c>
      <c r="D4531" s="44" t="s">
        <v>116</v>
      </c>
      <c r="E4531" s="20">
        <v>0.16509989999999999</v>
      </c>
      <c r="F4531" s="20">
        <v>0.16485339999999998</v>
      </c>
      <c r="G4531" s="20">
        <v>2.4649999999999997E-4</v>
      </c>
      <c r="H4531" s="20">
        <v>0</v>
      </c>
      <c r="I4531" s="20">
        <v>0</v>
      </c>
      <c r="J4531" s="20">
        <v>0.16485339999999998</v>
      </c>
      <c r="K4531" s="20">
        <v>0</v>
      </c>
      <c r="L4531" s="20">
        <v>2.4649999999999997E-4</v>
      </c>
      <c r="M4531" s="20">
        <v>0</v>
      </c>
      <c r="N4531" s="1">
        <v>1</v>
      </c>
      <c r="O4531" s="5">
        <v>66.67</v>
      </c>
      <c r="P4531" s="5">
        <v>33.33</v>
      </c>
      <c r="Q4531" s="1">
        <v>2</v>
      </c>
      <c r="R4531" s="1">
        <v>1</v>
      </c>
      <c r="S4531" s="6"/>
      <c r="T4531" s="6"/>
      <c r="W4531" s="1"/>
      <c r="X4531" s="1"/>
      <c r="Y4531" s="1"/>
      <c r="AC4531" s="1"/>
      <c r="AF4531" s="1"/>
      <c r="AG4531" s="1"/>
    </row>
    <row r="4532" spans="1:33" hidden="1" x14ac:dyDescent="0.25">
      <c r="A4532" s="1">
        <v>14</v>
      </c>
      <c r="B4532" s="1">
        <v>2015</v>
      </c>
      <c r="C4532" s="1">
        <v>350630014</v>
      </c>
      <c r="D4532" s="44" t="s">
        <v>117</v>
      </c>
      <c r="E4532" s="20">
        <v>0.23121539999999999</v>
      </c>
      <c r="F4532" s="20">
        <v>0.19856959999999999</v>
      </c>
      <c r="G4532" s="20">
        <v>3.264580000000001E-2</v>
      </c>
      <c r="H4532" s="20">
        <v>0</v>
      </c>
      <c r="I4532" s="20">
        <v>2.5787000000000001E-2</v>
      </c>
      <c r="J4532" s="20">
        <v>2.4074999999999999E-3</v>
      </c>
      <c r="K4532" s="20">
        <v>0.2028056</v>
      </c>
      <c r="L4532" s="20">
        <v>2.1529999999999997E-4</v>
      </c>
      <c r="M4532" s="20">
        <v>2.5107562499999993E-2</v>
      </c>
      <c r="N4532" s="1">
        <v>15</v>
      </c>
      <c r="O4532" s="5">
        <v>72.22</v>
      </c>
      <c r="P4532" s="5">
        <v>27.78</v>
      </c>
      <c r="Q4532" s="1">
        <v>26</v>
      </c>
      <c r="R4532" s="1">
        <v>10</v>
      </c>
      <c r="S4532" s="6">
        <v>540</v>
      </c>
      <c r="T4532" s="6">
        <v>540</v>
      </c>
      <c r="W4532" s="1"/>
      <c r="X4532" s="1"/>
      <c r="Y4532" s="1"/>
      <c r="AC4532" s="1"/>
      <c r="AF4532" s="1"/>
      <c r="AG4532" s="1"/>
    </row>
    <row r="4533" spans="1:33" hidden="1" x14ac:dyDescent="0.25">
      <c r="A4533" s="1">
        <v>17</v>
      </c>
      <c r="B4533" s="1">
        <v>2015</v>
      </c>
      <c r="C4533" s="1">
        <v>350630017</v>
      </c>
      <c r="D4533" s="44" t="s">
        <v>117</v>
      </c>
      <c r="E4533" s="20">
        <v>2E-3</v>
      </c>
      <c r="F4533" s="20">
        <v>2E-3</v>
      </c>
      <c r="G4533" s="20">
        <v>0</v>
      </c>
      <c r="H4533" s="20">
        <v>0</v>
      </c>
      <c r="I4533" s="20">
        <v>0</v>
      </c>
      <c r="J4533" s="20">
        <v>0</v>
      </c>
      <c r="K4533" s="20">
        <v>2E-3</v>
      </c>
      <c r="L4533" s="20">
        <v>0</v>
      </c>
      <c r="M4533" s="20">
        <v>0</v>
      </c>
      <c r="N4533" s="1">
        <v>0</v>
      </c>
      <c r="O4533" s="5">
        <v>100</v>
      </c>
      <c r="P4533" s="5">
        <v>0</v>
      </c>
      <c r="Q4533" s="1">
        <v>1</v>
      </c>
      <c r="R4533" s="1">
        <v>0</v>
      </c>
      <c r="S4533" s="6"/>
      <c r="T4533" s="6"/>
      <c r="W4533" s="1"/>
      <c r="X4533" s="1"/>
      <c r="Y4533" s="1"/>
      <c r="AC4533" s="1"/>
      <c r="AF4533" s="1"/>
      <c r="AG4533" s="1"/>
    </row>
    <row r="4534" spans="1:33" hidden="1" x14ac:dyDescent="0.25">
      <c r="A4534" s="1">
        <v>6</v>
      </c>
      <c r="B4534" s="1">
        <v>2015</v>
      </c>
      <c r="C4534" s="1">
        <v>35063596</v>
      </c>
      <c r="D4534" s="44" t="s">
        <v>118</v>
      </c>
      <c r="E4534" s="20">
        <v>0</v>
      </c>
      <c r="F4534" s="20">
        <v>0</v>
      </c>
      <c r="G4534" s="20">
        <v>0</v>
      </c>
      <c r="H4534" s="20">
        <v>0</v>
      </c>
      <c r="I4534" s="20">
        <v>0</v>
      </c>
      <c r="J4534" s="20">
        <v>0</v>
      </c>
      <c r="K4534" s="20">
        <v>0</v>
      </c>
      <c r="L4534" s="20">
        <v>0</v>
      </c>
      <c r="M4534" s="20">
        <v>0</v>
      </c>
      <c r="N4534" s="1">
        <v>0</v>
      </c>
      <c r="O4534" s="5">
        <v>0</v>
      </c>
      <c r="P4534" s="5">
        <v>0</v>
      </c>
      <c r="Q4534" s="1">
        <v>0</v>
      </c>
      <c r="R4534" s="1">
        <v>0</v>
      </c>
      <c r="S4534" s="6"/>
      <c r="T4534" s="6"/>
      <c r="W4534" s="1"/>
      <c r="X4534" s="1"/>
      <c r="Y4534" s="1"/>
      <c r="AC4534" s="1"/>
      <c r="AF4534" s="1"/>
      <c r="AG4534" s="1"/>
    </row>
    <row r="4535" spans="1:33" hidden="1" x14ac:dyDescent="0.25">
      <c r="A4535" s="1">
        <v>7</v>
      </c>
      <c r="B4535" s="1">
        <v>2015</v>
      </c>
      <c r="C4535" s="1">
        <v>35063597</v>
      </c>
      <c r="D4535" s="44" t="s">
        <v>118</v>
      </c>
      <c r="E4535" s="20">
        <v>1.7862293</v>
      </c>
      <c r="F4535" s="20">
        <v>1.7862293</v>
      </c>
      <c r="G4535" s="20">
        <v>0</v>
      </c>
      <c r="H4535" s="20">
        <v>0</v>
      </c>
      <c r="I4535" s="20">
        <v>0.73248609999999992</v>
      </c>
      <c r="J4535" s="20">
        <v>5.5600000000000003E-5</v>
      </c>
      <c r="K4535" s="20">
        <v>0</v>
      </c>
      <c r="L4535" s="20">
        <v>1.0536875999999999</v>
      </c>
      <c r="M4535" s="20">
        <v>9.7404162523148138E-2</v>
      </c>
      <c r="N4535" s="1">
        <v>10</v>
      </c>
      <c r="O4535" s="5">
        <v>100</v>
      </c>
      <c r="P4535" s="5">
        <v>0</v>
      </c>
      <c r="Q4535" s="1">
        <v>17</v>
      </c>
      <c r="R4535" s="1">
        <v>0</v>
      </c>
      <c r="S4535" s="6">
        <v>1503</v>
      </c>
      <c r="T4535" s="6">
        <v>1493.2304999999999</v>
      </c>
      <c r="W4535" s="1"/>
      <c r="X4535" s="1"/>
      <c r="Y4535" s="1"/>
      <c r="AC4535" s="1"/>
      <c r="AF4535" s="1"/>
      <c r="AG4535" s="1"/>
    </row>
    <row r="4536" spans="1:33" hidden="1" x14ac:dyDescent="0.25">
      <c r="A4536" s="1">
        <v>19</v>
      </c>
      <c r="B4536" s="1">
        <v>2015</v>
      </c>
      <c r="C4536" s="1">
        <v>350640919</v>
      </c>
      <c r="D4536" s="44" t="s">
        <v>119</v>
      </c>
      <c r="E4536" s="20">
        <v>7.6555999999999994E-3</v>
      </c>
      <c r="F4536" s="20">
        <v>4.6110999999999999E-3</v>
      </c>
      <c r="G4536" s="20">
        <v>3.0444999999999995E-3</v>
      </c>
      <c r="H4536" s="20">
        <v>0</v>
      </c>
      <c r="I4536" s="20">
        <v>2.2222000000000001E-3</v>
      </c>
      <c r="J4536" s="20">
        <v>4.5669999999999999E-4</v>
      </c>
      <c r="K4536" s="20">
        <v>4.6515999999999997E-3</v>
      </c>
      <c r="L4536" s="20">
        <v>3.2510000000000004E-4</v>
      </c>
      <c r="M4536" s="20">
        <v>1.8989543489583333E-2</v>
      </c>
      <c r="N4536" s="1">
        <v>0</v>
      </c>
      <c r="O4536" s="5">
        <v>7.69</v>
      </c>
      <c r="P4536" s="5">
        <v>92.31</v>
      </c>
      <c r="Q4536" s="1">
        <v>1</v>
      </c>
      <c r="R4536" s="1">
        <v>12</v>
      </c>
      <c r="S4536" s="6">
        <v>381</v>
      </c>
      <c r="T4536" s="6">
        <v>381</v>
      </c>
      <c r="W4536" s="1"/>
      <c r="X4536" s="1"/>
      <c r="Y4536" s="1"/>
      <c r="AC4536" s="1"/>
      <c r="AF4536" s="1"/>
      <c r="AG4536" s="1"/>
    </row>
    <row r="4537" spans="1:33" hidden="1" x14ac:dyDescent="0.25">
      <c r="A4537" s="1">
        <v>20</v>
      </c>
      <c r="B4537" s="1">
        <v>2015</v>
      </c>
      <c r="C4537" s="1">
        <v>350640920</v>
      </c>
      <c r="D4537" s="44" t="s">
        <v>119</v>
      </c>
      <c r="E4537" s="20">
        <v>0</v>
      </c>
      <c r="F4537" s="20">
        <v>0</v>
      </c>
      <c r="G4537" s="20">
        <v>0</v>
      </c>
      <c r="H4537" s="20">
        <v>0</v>
      </c>
      <c r="I4537" s="20">
        <v>0</v>
      </c>
      <c r="J4537" s="20">
        <v>0</v>
      </c>
      <c r="K4537" s="20">
        <v>0</v>
      </c>
      <c r="L4537" s="20">
        <v>0</v>
      </c>
      <c r="M4537" s="20">
        <v>0</v>
      </c>
      <c r="N4537" s="1">
        <v>0</v>
      </c>
      <c r="O4537" s="5">
        <v>0</v>
      </c>
      <c r="P4537" s="5">
        <v>0</v>
      </c>
      <c r="Q4537" s="1">
        <v>0</v>
      </c>
      <c r="R4537" s="1">
        <v>0</v>
      </c>
      <c r="S4537" s="6"/>
      <c r="T4537" s="6"/>
      <c r="W4537" s="1"/>
      <c r="X4537" s="1"/>
      <c r="Y4537" s="1"/>
      <c r="AC4537" s="1"/>
      <c r="AF4537" s="1"/>
      <c r="AG4537" s="1"/>
    </row>
    <row r="4538" spans="1:33" hidden="1" x14ac:dyDescent="0.25">
      <c r="A4538" s="1">
        <v>19</v>
      </c>
      <c r="B4538" s="1">
        <v>2015</v>
      </c>
      <c r="C4538" s="1">
        <v>350650819</v>
      </c>
      <c r="D4538" s="44" t="s">
        <v>120</v>
      </c>
      <c r="E4538" s="20">
        <v>0.27938419999999986</v>
      </c>
      <c r="F4538" s="20">
        <v>7.3576199999999994E-2</v>
      </c>
      <c r="G4538" s="20">
        <v>0.20580799999999985</v>
      </c>
      <c r="H4538" s="20">
        <v>0</v>
      </c>
      <c r="I4538" s="20">
        <v>0.18518519999999999</v>
      </c>
      <c r="J4538" s="20">
        <v>1.2059500000000003E-2</v>
      </c>
      <c r="K4538" s="20">
        <v>7.3558799999999994E-2</v>
      </c>
      <c r="L4538" s="20">
        <v>8.5807000000000105E-3</v>
      </c>
      <c r="M4538" s="20">
        <v>0.40236105324074073</v>
      </c>
      <c r="N4538" s="1">
        <v>18</v>
      </c>
      <c r="O4538" s="5">
        <v>26.73</v>
      </c>
      <c r="P4538" s="5">
        <v>73.27</v>
      </c>
      <c r="Q4538" s="1">
        <v>27</v>
      </c>
      <c r="R4538" s="1">
        <v>74</v>
      </c>
      <c r="S4538" s="6">
        <v>6076</v>
      </c>
      <c r="T4538" s="6">
        <v>6076</v>
      </c>
      <c r="W4538" s="1"/>
      <c r="X4538" s="1"/>
      <c r="Y4538" s="1"/>
      <c r="AC4538" s="1"/>
      <c r="AF4538" s="1"/>
      <c r="AG4538" s="1"/>
    </row>
    <row r="4539" spans="1:33" hidden="1" x14ac:dyDescent="0.25">
      <c r="A4539" s="1">
        <v>6</v>
      </c>
      <c r="B4539" s="1">
        <v>2015</v>
      </c>
      <c r="C4539" s="1">
        <v>35066076</v>
      </c>
      <c r="D4539" s="44" t="s">
        <v>121</v>
      </c>
      <c r="E4539" s="20">
        <v>0.76089450000000103</v>
      </c>
      <c r="F4539" s="20">
        <v>0.74989380000000105</v>
      </c>
      <c r="G4539" s="20">
        <v>1.1000699999999999E-2</v>
      </c>
      <c r="H4539" s="20">
        <v>0</v>
      </c>
      <c r="I4539" s="20">
        <v>0.10972229999999999</v>
      </c>
      <c r="J4539" s="20">
        <v>1.003E-4</v>
      </c>
      <c r="K4539" s="20">
        <v>0.64826830000000168</v>
      </c>
      <c r="L4539" s="20">
        <v>2.8036000000000003E-3</v>
      </c>
      <c r="M4539" s="20">
        <v>5.1358268634259262E-2</v>
      </c>
      <c r="N4539" s="1">
        <v>23</v>
      </c>
      <c r="O4539" s="5">
        <v>80.59</v>
      </c>
      <c r="P4539" s="5">
        <v>19.41</v>
      </c>
      <c r="Q4539" s="1">
        <v>137</v>
      </c>
      <c r="R4539" s="1">
        <v>33</v>
      </c>
      <c r="S4539" s="6">
        <v>1400.68</v>
      </c>
      <c r="T4539" s="6">
        <v>1386.6732</v>
      </c>
      <c r="W4539" s="1"/>
      <c r="X4539" s="1"/>
      <c r="Y4539" s="1"/>
      <c r="AC4539" s="1"/>
      <c r="AF4539" s="1"/>
      <c r="AG4539" s="1"/>
    </row>
    <row r="4540" spans="1:33" hidden="1" x14ac:dyDescent="0.25">
      <c r="A4540" s="1">
        <v>7</v>
      </c>
      <c r="B4540" s="1">
        <v>2015</v>
      </c>
      <c r="C4540" s="1">
        <v>35066077</v>
      </c>
      <c r="D4540" s="44" t="s">
        <v>121</v>
      </c>
      <c r="E4540" s="20">
        <v>0</v>
      </c>
      <c r="F4540" s="20">
        <v>0</v>
      </c>
      <c r="G4540" s="20">
        <v>0</v>
      </c>
      <c r="H4540" s="20">
        <v>0</v>
      </c>
      <c r="I4540" s="20">
        <v>0</v>
      </c>
      <c r="J4540" s="20">
        <v>0</v>
      </c>
      <c r="K4540" s="20">
        <v>0</v>
      </c>
      <c r="L4540" s="20">
        <v>0</v>
      </c>
      <c r="M4540" s="20">
        <v>0</v>
      </c>
      <c r="N4540" s="1">
        <v>0</v>
      </c>
      <c r="O4540" s="5">
        <v>0</v>
      </c>
      <c r="P4540" s="5">
        <v>0</v>
      </c>
      <c r="Q4540" s="1">
        <v>0</v>
      </c>
      <c r="R4540" s="1">
        <v>0</v>
      </c>
      <c r="S4540" s="6"/>
      <c r="T4540" s="6"/>
      <c r="W4540" s="1"/>
      <c r="X4540" s="1"/>
      <c r="Y4540" s="1"/>
      <c r="AC4540" s="1"/>
      <c r="AF4540" s="1"/>
      <c r="AG4540" s="1"/>
    </row>
    <row r="4541" spans="1:33" hidden="1" x14ac:dyDescent="0.25">
      <c r="A4541" s="1">
        <v>13</v>
      </c>
      <c r="B4541" s="1">
        <v>2015</v>
      </c>
      <c r="C4541" s="1">
        <v>350670613</v>
      </c>
      <c r="D4541" s="44" t="s">
        <v>122</v>
      </c>
      <c r="E4541" s="20">
        <v>1.0717481000000002</v>
      </c>
      <c r="F4541" s="20">
        <v>0.9638363000000002</v>
      </c>
      <c r="G4541" s="20">
        <v>0.10791179999999997</v>
      </c>
      <c r="H4541" s="20">
        <v>0</v>
      </c>
      <c r="I4541" s="20">
        <v>0</v>
      </c>
      <c r="J4541" s="20">
        <v>0</v>
      </c>
      <c r="K4541" s="20">
        <v>1.057509</v>
      </c>
      <c r="L4541" s="20">
        <v>1.4239100000000001E-2</v>
      </c>
      <c r="M4541" s="20">
        <v>3.4428653819444446E-2</v>
      </c>
      <c r="N4541" s="1">
        <v>20</v>
      </c>
      <c r="O4541" s="5">
        <v>63.93</v>
      </c>
      <c r="P4541" s="5">
        <v>36.07</v>
      </c>
      <c r="Q4541" s="1">
        <v>39</v>
      </c>
      <c r="R4541" s="1">
        <v>22</v>
      </c>
      <c r="S4541" s="6">
        <v>686.98</v>
      </c>
      <c r="T4541" s="6">
        <v>686.98</v>
      </c>
      <c r="W4541" s="1"/>
      <c r="X4541" s="1"/>
      <c r="Y4541" s="1"/>
      <c r="AC4541" s="1"/>
      <c r="AF4541" s="1"/>
      <c r="AG4541" s="1"/>
    </row>
    <row r="4542" spans="1:33" hidden="1" x14ac:dyDescent="0.25">
      <c r="A4542" s="1">
        <v>13</v>
      </c>
      <c r="B4542" s="1">
        <v>2015</v>
      </c>
      <c r="C4542" s="1">
        <v>350680513</v>
      </c>
      <c r="D4542" s="44" t="s">
        <v>123</v>
      </c>
      <c r="E4542" s="20">
        <v>1.0126769000000004</v>
      </c>
      <c r="F4542" s="20">
        <v>0.96840270000000039</v>
      </c>
      <c r="G4542" s="20">
        <v>4.42742E-2</v>
      </c>
      <c r="H4542" s="20">
        <v>0</v>
      </c>
      <c r="I4542" s="20">
        <v>3.25381E-2</v>
      </c>
      <c r="J4542" s="20">
        <v>0.24031489999999994</v>
      </c>
      <c r="K4542" s="20">
        <v>0.73750790000000022</v>
      </c>
      <c r="L4542" s="20">
        <v>2.3159999999999995E-3</v>
      </c>
      <c r="M4542" s="20">
        <v>3.5087974537037034E-2</v>
      </c>
      <c r="N4542" s="1">
        <v>1</v>
      </c>
      <c r="O4542" s="5">
        <v>59.46</v>
      </c>
      <c r="P4542" s="5">
        <v>40.54</v>
      </c>
      <c r="Q4542" s="1">
        <v>22</v>
      </c>
      <c r="R4542" s="1">
        <v>15</v>
      </c>
      <c r="S4542" s="6">
        <v>558.6</v>
      </c>
      <c r="T4542" s="6">
        <v>558.6</v>
      </c>
      <c r="W4542" s="1"/>
      <c r="X4542" s="1"/>
      <c r="Y4542" s="1"/>
      <c r="AC4542" s="1"/>
      <c r="AF4542" s="1"/>
      <c r="AG4542" s="1"/>
    </row>
    <row r="4543" spans="1:33" hidden="1" x14ac:dyDescent="0.25">
      <c r="A4543" s="1">
        <v>10</v>
      </c>
      <c r="B4543" s="1">
        <v>2015</v>
      </c>
      <c r="C4543" s="1">
        <v>350690410</v>
      </c>
      <c r="D4543" s="44" t="s">
        <v>124</v>
      </c>
      <c r="E4543" s="20">
        <v>1.3845199999999998E-2</v>
      </c>
      <c r="F4543" s="20">
        <v>1.21044E-2</v>
      </c>
      <c r="G4543" s="20">
        <v>1.7407999999999996E-3</v>
      </c>
      <c r="H4543" s="20">
        <v>0</v>
      </c>
      <c r="I4543" s="20">
        <v>1.6175999999999999E-3</v>
      </c>
      <c r="J4543" s="20">
        <v>0</v>
      </c>
      <c r="K4543" s="20">
        <v>8.1596999999999989E-3</v>
      </c>
      <c r="L4543" s="20">
        <v>4.0679000000000002E-3</v>
      </c>
      <c r="M4543" s="20">
        <v>1.6890722916666667E-2</v>
      </c>
      <c r="N4543" s="1">
        <v>16</v>
      </c>
      <c r="O4543" s="5">
        <v>64.709999999999994</v>
      </c>
      <c r="P4543" s="5">
        <v>35.29</v>
      </c>
      <c r="Q4543" s="1">
        <v>11</v>
      </c>
      <c r="R4543" s="1">
        <v>6</v>
      </c>
      <c r="S4543" s="6">
        <v>367.65</v>
      </c>
      <c r="T4543" s="6">
        <v>367.65</v>
      </c>
      <c r="W4543" s="1"/>
      <c r="X4543" s="1"/>
      <c r="Y4543" s="1"/>
      <c r="AC4543" s="1"/>
      <c r="AF4543" s="1"/>
      <c r="AG4543" s="1"/>
    </row>
    <row r="4544" spans="1:33" hidden="1" x14ac:dyDescent="0.25">
      <c r="A4544" s="1">
        <v>14</v>
      </c>
      <c r="B4544" s="1">
        <v>2015</v>
      </c>
      <c r="C4544" s="1">
        <v>350690414</v>
      </c>
      <c r="D4544" s="44" t="s">
        <v>124</v>
      </c>
      <c r="E4544" s="20">
        <v>4.6074000000000002E-3</v>
      </c>
      <c r="F4544" s="20">
        <v>4.5599999999999998E-3</v>
      </c>
      <c r="G4544" s="20">
        <v>4.74E-5</v>
      </c>
      <c r="H4544" s="20">
        <v>0</v>
      </c>
      <c r="I4544" s="20">
        <v>0</v>
      </c>
      <c r="J4544" s="20">
        <v>0</v>
      </c>
      <c r="K4544" s="20">
        <v>5.3700000000000004E-4</v>
      </c>
      <c r="L4544" s="20">
        <v>4.0704000000000001E-3</v>
      </c>
      <c r="M4544" s="20">
        <v>0</v>
      </c>
      <c r="N4544" s="1">
        <v>2</v>
      </c>
      <c r="O4544" s="5">
        <v>71.430000000000007</v>
      </c>
      <c r="P4544" s="5">
        <v>28.57</v>
      </c>
      <c r="Q4544" s="1">
        <v>5</v>
      </c>
      <c r="R4544" s="1">
        <v>2</v>
      </c>
      <c r="S4544" s="6"/>
      <c r="T4544" s="6"/>
      <c r="W4544" s="1"/>
      <c r="X4544" s="1"/>
      <c r="Y4544" s="1"/>
      <c r="AC4544" s="1"/>
      <c r="AF4544" s="1"/>
      <c r="AG4544" s="1"/>
    </row>
    <row r="4545" spans="1:33" hidden="1" x14ac:dyDescent="0.25">
      <c r="A4545" s="1">
        <v>10</v>
      </c>
      <c r="B4545" s="1">
        <v>2015</v>
      </c>
      <c r="C4545" s="1">
        <v>350700110</v>
      </c>
      <c r="D4545" s="44" t="s">
        <v>125</v>
      </c>
      <c r="E4545" s="20">
        <v>0.48535789999999979</v>
      </c>
      <c r="F4545" s="20">
        <v>0.12818339999999998</v>
      </c>
      <c r="G4545" s="20">
        <v>0.35717449999999984</v>
      </c>
      <c r="H4545" s="20">
        <v>0</v>
      </c>
      <c r="I4545" s="20">
        <v>0</v>
      </c>
      <c r="J4545" s="20">
        <v>0.46284379999999992</v>
      </c>
      <c r="K4545" s="20">
        <v>6.1344999999999993E-3</v>
      </c>
      <c r="L4545" s="20">
        <v>1.6379600000000008E-2</v>
      </c>
      <c r="M4545" s="20">
        <v>0.12631472609259259</v>
      </c>
      <c r="N4545" s="1">
        <v>18</v>
      </c>
      <c r="O4545" s="5">
        <v>8</v>
      </c>
      <c r="P4545" s="5">
        <v>92</v>
      </c>
      <c r="Q4545" s="1">
        <v>8</v>
      </c>
      <c r="R4545" s="1">
        <v>92</v>
      </c>
      <c r="S4545" s="6">
        <v>2604.52</v>
      </c>
      <c r="T4545" s="6">
        <v>2604.52</v>
      </c>
      <c r="W4545" s="1"/>
      <c r="X4545" s="1"/>
      <c r="Y4545" s="1"/>
      <c r="AC4545" s="1"/>
      <c r="AF4545" s="1"/>
      <c r="AG4545" s="1"/>
    </row>
    <row r="4546" spans="1:33" hidden="1" x14ac:dyDescent="0.25">
      <c r="A4546" s="1">
        <v>5</v>
      </c>
      <c r="B4546" s="1">
        <v>2015</v>
      </c>
      <c r="C4546" s="1">
        <v>35071005</v>
      </c>
      <c r="D4546" s="44" t="s">
        <v>126</v>
      </c>
      <c r="E4546" s="20">
        <v>0.20689529999999998</v>
      </c>
      <c r="F4546" s="20">
        <v>0.1661754</v>
      </c>
      <c r="G4546" s="20">
        <v>4.0719899999999982E-2</v>
      </c>
      <c r="H4546" s="20">
        <v>0</v>
      </c>
      <c r="I4546" s="20">
        <v>0.1060984</v>
      </c>
      <c r="J4546" s="20">
        <v>5.9701600000000014E-2</v>
      </c>
      <c r="K4546" s="20">
        <v>1.5366000000000002E-3</v>
      </c>
      <c r="L4546" s="20">
        <v>3.9558700000000002E-2</v>
      </c>
      <c r="M4546" s="20">
        <v>6.0607802083333343E-2</v>
      </c>
      <c r="N4546" s="1">
        <v>9</v>
      </c>
      <c r="O4546" s="5">
        <v>33.33</v>
      </c>
      <c r="P4546" s="5">
        <v>66.67</v>
      </c>
      <c r="Q4546" s="1">
        <v>27</v>
      </c>
      <c r="R4546" s="1">
        <v>54</v>
      </c>
      <c r="S4546" s="6">
        <v>932.45</v>
      </c>
      <c r="T4546" s="6">
        <v>0</v>
      </c>
      <c r="W4546" s="1"/>
      <c r="X4546" s="1"/>
      <c r="Y4546" s="1"/>
      <c r="AC4546" s="1"/>
      <c r="AF4546" s="1"/>
      <c r="AG4546" s="1"/>
    </row>
    <row r="4547" spans="1:33" hidden="1" x14ac:dyDescent="0.25">
      <c r="A4547" s="1">
        <v>14</v>
      </c>
      <c r="B4547" s="1">
        <v>2015</v>
      </c>
      <c r="C4547" s="1">
        <v>350715914</v>
      </c>
      <c r="D4547" s="44" t="s">
        <v>127</v>
      </c>
      <c r="E4547" s="20">
        <v>1.5850599999999999E-2</v>
      </c>
      <c r="F4547" s="20">
        <v>1.2396900000000001E-2</v>
      </c>
      <c r="G4547" s="20">
        <v>3.4537000000000001E-3</v>
      </c>
      <c r="H4547" s="20">
        <v>0</v>
      </c>
      <c r="I4547" s="20">
        <v>6.9037000000000005E-3</v>
      </c>
      <c r="J4547" s="20">
        <v>0</v>
      </c>
      <c r="K4547" s="20">
        <v>8.6689000000000002E-3</v>
      </c>
      <c r="L4547" s="20">
        <v>2.7800000000000004E-4</v>
      </c>
      <c r="M4547" s="20">
        <v>5.6181453125000004E-3</v>
      </c>
      <c r="N4547" s="1">
        <v>3</v>
      </c>
      <c r="O4547" s="5">
        <v>87.5</v>
      </c>
      <c r="P4547" s="5">
        <v>12.5</v>
      </c>
      <c r="Q4547" s="1">
        <v>7</v>
      </c>
      <c r="R4547" s="1">
        <v>1</v>
      </c>
      <c r="S4547" s="6">
        <v>133.94999999999999</v>
      </c>
      <c r="T4547" s="6">
        <v>133.94999999999999</v>
      </c>
      <c r="W4547" s="1"/>
      <c r="X4547" s="1"/>
      <c r="Y4547" s="1"/>
      <c r="AC4547" s="1"/>
      <c r="AF4547" s="1"/>
      <c r="AG4547" s="1"/>
    </row>
    <row r="4548" spans="1:33" hidden="1" x14ac:dyDescent="0.25">
      <c r="A4548" s="1">
        <v>21</v>
      </c>
      <c r="B4548" s="1">
        <v>2015</v>
      </c>
      <c r="C4548" s="1">
        <v>350720921</v>
      </c>
      <c r="D4548" s="44" t="s">
        <v>128</v>
      </c>
      <c r="E4548" s="20">
        <v>5.2699600000000006E-2</v>
      </c>
      <c r="F4548" s="20">
        <v>1.5306E-3</v>
      </c>
      <c r="G4548" s="20">
        <v>5.1169000000000006E-2</v>
      </c>
      <c r="H4548" s="20">
        <v>0</v>
      </c>
      <c r="I4548" s="20">
        <v>1.5306E-3</v>
      </c>
      <c r="J4548" s="20">
        <v>5.1057900000000003E-2</v>
      </c>
      <c r="K4548" s="20">
        <v>1.111E-4</v>
      </c>
      <c r="L4548" s="20">
        <v>0</v>
      </c>
      <c r="M4548" s="20">
        <v>2.1041666666666665E-3</v>
      </c>
      <c r="N4548" s="1">
        <v>0</v>
      </c>
      <c r="O4548" s="5">
        <v>16.670000000000002</v>
      </c>
      <c r="P4548" s="5">
        <v>83.33</v>
      </c>
      <c r="Q4548" s="1">
        <v>1</v>
      </c>
      <c r="R4548" s="1">
        <v>5</v>
      </c>
      <c r="S4548" s="6">
        <v>35</v>
      </c>
      <c r="T4548" s="6">
        <v>35</v>
      </c>
      <c r="W4548" s="1"/>
      <c r="X4548" s="1"/>
      <c r="Y4548" s="1"/>
      <c r="AC4548" s="1"/>
      <c r="AF4548" s="1"/>
      <c r="AG4548" s="1"/>
    </row>
    <row r="4549" spans="1:33" hidden="1" x14ac:dyDescent="0.25">
      <c r="A4549" s="1">
        <v>13</v>
      </c>
      <c r="B4549" s="1">
        <v>2015</v>
      </c>
      <c r="C4549" s="1">
        <v>350730813</v>
      </c>
      <c r="D4549" s="44" t="s">
        <v>129</v>
      </c>
      <c r="E4549" s="20">
        <v>1.6046399999999999E-2</v>
      </c>
      <c r="F4549" s="20">
        <v>2.1088999999999999E-3</v>
      </c>
      <c r="G4549" s="20">
        <v>1.39375E-2</v>
      </c>
      <c r="H4549" s="20">
        <v>0</v>
      </c>
      <c r="I4549" s="20">
        <v>1.37755E-2</v>
      </c>
      <c r="J4549" s="20">
        <v>0</v>
      </c>
      <c r="K4549" s="20">
        <v>2.0834E-3</v>
      </c>
      <c r="L4549" s="20">
        <v>1.875E-4</v>
      </c>
      <c r="M4549" s="20">
        <v>1.042655625E-2</v>
      </c>
      <c r="N4549" s="1">
        <v>0</v>
      </c>
      <c r="O4549" s="5">
        <v>37.5</v>
      </c>
      <c r="P4549" s="5">
        <v>62.5</v>
      </c>
      <c r="Q4549" s="1">
        <v>3</v>
      </c>
      <c r="R4549" s="1">
        <v>5</v>
      </c>
      <c r="S4549" s="6">
        <v>217.28</v>
      </c>
      <c r="T4549" s="6">
        <v>217.28</v>
      </c>
      <c r="W4549" s="1"/>
      <c r="X4549" s="1"/>
      <c r="Y4549" s="1"/>
      <c r="AC4549" s="1"/>
      <c r="AF4549" s="1"/>
      <c r="AG4549" s="1"/>
    </row>
    <row r="4550" spans="1:33" hidden="1" x14ac:dyDescent="0.25">
      <c r="A4550" s="1">
        <v>16</v>
      </c>
      <c r="B4550" s="1">
        <v>2015</v>
      </c>
      <c r="C4550" s="1">
        <v>350740716</v>
      </c>
      <c r="D4550" s="44" t="s">
        <v>130</v>
      </c>
      <c r="E4550" s="20">
        <v>0.43922380000000011</v>
      </c>
      <c r="F4550" s="20">
        <v>0.3667275000000001</v>
      </c>
      <c r="G4550" s="20">
        <v>7.24963E-2</v>
      </c>
      <c r="H4550" s="20">
        <v>0</v>
      </c>
      <c r="I4550" s="20">
        <v>4.9914300000000009E-2</v>
      </c>
      <c r="J4550" s="20">
        <v>9.2600000000000001E-5</v>
      </c>
      <c r="K4550" s="20">
        <v>0.38054690000000008</v>
      </c>
      <c r="L4550" s="20">
        <v>8.6700000000000041E-3</v>
      </c>
      <c r="M4550" s="20">
        <v>4.1078145333333337E-2</v>
      </c>
      <c r="N4550" s="1">
        <v>6</v>
      </c>
      <c r="O4550" s="5">
        <v>51.02</v>
      </c>
      <c r="P4550" s="5">
        <v>48.98</v>
      </c>
      <c r="Q4550" s="1">
        <v>25</v>
      </c>
      <c r="R4550" s="1">
        <v>24</v>
      </c>
      <c r="S4550" s="6">
        <v>742.84</v>
      </c>
      <c r="T4550" s="6">
        <v>742.84</v>
      </c>
      <c r="W4550" s="1"/>
      <c r="X4550" s="1"/>
      <c r="Y4550" s="1"/>
      <c r="AC4550" s="1"/>
      <c r="AF4550" s="1"/>
      <c r="AG4550" s="1"/>
    </row>
    <row r="4551" spans="1:33" hidden="1" x14ac:dyDescent="0.25">
      <c r="A4551" s="1">
        <v>13</v>
      </c>
      <c r="B4551" s="1">
        <v>2015</v>
      </c>
      <c r="C4551" s="1">
        <v>350745613</v>
      </c>
      <c r="D4551" s="44" t="s">
        <v>131</v>
      </c>
      <c r="E4551" s="20">
        <v>7.4536000000000003E-3</v>
      </c>
      <c r="F4551" s="20">
        <v>6.4814E-3</v>
      </c>
      <c r="G4551" s="20">
        <v>9.722000000000001E-4</v>
      </c>
      <c r="H4551" s="20">
        <v>0</v>
      </c>
      <c r="I4551" s="20">
        <v>0</v>
      </c>
      <c r="J4551" s="20">
        <v>0</v>
      </c>
      <c r="K4551" s="20">
        <v>7.3379000000000005E-3</v>
      </c>
      <c r="L4551" s="20">
        <v>1.1569999999999999E-4</v>
      </c>
      <c r="M4551" s="20">
        <v>5.4849979166666663E-3</v>
      </c>
      <c r="N4551" s="1">
        <v>9</v>
      </c>
      <c r="O4551" s="5">
        <v>42.86</v>
      </c>
      <c r="P4551" s="5">
        <v>57.14</v>
      </c>
      <c r="Q4551" s="1">
        <v>3</v>
      </c>
      <c r="R4551" s="1">
        <v>4</v>
      </c>
      <c r="S4551" s="6">
        <v>119</v>
      </c>
      <c r="T4551" s="6">
        <v>0</v>
      </c>
      <c r="W4551" s="1"/>
      <c r="X4551" s="1"/>
      <c r="Y4551" s="1"/>
      <c r="AC4551" s="1"/>
      <c r="AF4551" s="1"/>
      <c r="AG4551" s="1"/>
    </row>
    <row r="4552" spans="1:33" hidden="1" x14ac:dyDescent="0.25">
      <c r="A4552" s="1">
        <v>17</v>
      </c>
      <c r="B4552" s="1">
        <v>2015</v>
      </c>
      <c r="C4552" s="1">
        <v>350745617</v>
      </c>
      <c r="D4552" s="44" t="s">
        <v>131</v>
      </c>
      <c r="E4552" s="20">
        <v>1.4733899999999999E-2</v>
      </c>
      <c r="F4552" s="20">
        <v>1.3888899999999999E-2</v>
      </c>
      <c r="G4552" s="20">
        <v>8.4499999999999994E-4</v>
      </c>
      <c r="H4552" s="20">
        <v>0</v>
      </c>
      <c r="I4552" s="20">
        <v>5.5559999999999995E-4</v>
      </c>
      <c r="J4552" s="20">
        <v>0</v>
      </c>
      <c r="K4552" s="20">
        <v>1.3888899999999999E-2</v>
      </c>
      <c r="L4552" s="20">
        <v>2.8939999999999999E-4</v>
      </c>
      <c r="M4552" s="20">
        <v>0</v>
      </c>
      <c r="N4552" s="1">
        <v>1</v>
      </c>
      <c r="O4552" s="5">
        <v>33.33</v>
      </c>
      <c r="P4552" s="5">
        <v>66.67</v>
      </c>
      <c r="Q4552" s="1">
        <v>2</v>
      </c>
      <c r="R4552" s="1">
        <v>4</v>
      </c>
      <c r="S4552" s="6"/>
      <c r="T4552" s="6"/>
      <c r="W4552" s="1"/>
      <c r="X4552" s="1"/>
      <c r="Y4552" s="1"/>
      <c r="AC4552" s="1"/>
      <c r="AF4552" s="1"/>
      <c r="AG4552" s="1"/>
    </row>
    <row r="4553" spans="1:33" hidden="1" x14ac:dyDescent="0.25">
      <c r="A4553" s="1">
        <v>5</v>
      </c>
      <c r="B4553" s="1">
        <v>2015</v>
      </c>
      <c r="C4553" s="1">
        <v>35075065</v>
      </c>
      <c r="D4553" s="44" t="s">
        <v>132</v>
      </c>
      <c r="E4553" s="20">
        <v>0</v>
      </c>
      <c r="F4553" s="20">
        <v>0</v>
      </c>
      <c r="G4553" s="20">
        <v>0</v>
      </c>
      <c r="H4553" s="20">
        <v>0</v>
      </c>
      <c r="I4553" s="20">
        <v>0</v>
      </c>
      <c r="J4553" s="20">
        <v>0</v>
      </c>
      <c r="K4553" s="20">
        <v>0</v>
      </c>
      <c r="L4553" s="20">
        <v>0</v>
      </c>
      <c r="M4553" s="20">
        <v>0</v>
      </c>
      <c r="N4553" s="1">
        <v>0</v>
      </c>
      <c r="O4553" s="5">
        <v>0</v>
      </c>
      <c r="P4553" s="5">
        <v>0</v>
      </c>
      <c r="Q4553" s="1">
        <v>0</v>
      </c>
      <c r="R4553" s="1">
        <v>0</v>
      </c>
      <c r="S4553" s="6"/>
      <c r="T4553" s="6"/>
      <c r="W4553" s="1"/>
      <c r="X4553" s="1"/>
      <c r="Y4553" s="1"/>
      <c r="AC4553" s="1"/>
      <c r="AF4553" s="1"/>
      <c r="AG4553" s="1"/>
    </row>
    <row r="4554" spans="1:33" hidden="1" x14ac:dyDescent="0.25">
      <c r="A4554" s="1">
        <v>10</v>
      </c>
      <c r="B4554" s="1">
        <v>2015</v>
      </c>
      <c r="C4554" s="1">
        <v>350750610</v>
      </c>
      <c r="D4554" s="44" t="s">
        <v>132</v>
      </c>
      <c r="E4554" s="20">
        <v>0.10981699999999997</v>
      </c>
      <c r="F4554" s="20">
        <v>0.10509809999999997</v>
      </c>
      <c r="G4554" s="20">
        <v>4.7189000000000007E-3</v>
      </c>
      <c r="H4554" s="20">
        <v>0</v>
      </c>
      <c r="I4554" s="20">
        <v>9.8111099999999993E-2</v>
      </c>
      <c r="J4554" s="20">
        <v>2.7106999999999999E-3</v>
      </c>
      <c r="K4554" s="20">
        <v>5.0259999999999992E-3</v>
      </c>
      <c r="L4554" s="20">
        <v>3.9692E-3</v>
      </c>
      <c r="M4554" s="20">
        <v>0.46305242459259266</v>
      </c>
      <c r="N4554" s="1">
        <v>12</v>
      </c>
      <c r="O4554" s="5">
        <v>50</v>
      </c>
      <c r="P4554" s="5">
        <v>50</v>
      </c>
      <c r="Q4554" s="1">
        <v>12</v>
      </c>
      <c r="R4554" s="1">
        <v>12</v>
      </c>
      <c r="S4554" s="6">
        <v>6821.58</v>
      </c>
      <c r="T4554" s="6">
        <v>6821.58</v>
      </c>
      <c r="W4554" s="1"/>
      <c r="X4554" s="1"/>
      <c r="Y4554" s="1"/>
      <c r="AC4554" s="1"/>
      <c r="AF4554" s="1"/>
      <c r="AG4554" s="1"/>
    </row>
    <row r="4555" spans="1:33" hidden="1" x14ac:dyDescent="0.25">
      <c r="A4555" s="1">
        <v>17</v>
      </c>
      <c r="B4555" s="1">
        <v>2015</v>
      </c>
      <c r="C4555" s="1">
        <v>350750617</v>
      </c>
      <c r="D4555" s="44" t="s">
        <v>132</v>
      </c>
      <c r="E4555" s="20">
        <v>0.71688329999999989</v>
      </c>
      <c r="F4555" s="20">
        <v>0.70282369999999994</v>
      </c>
      <c r="G4555" s="20">
        <v>1.4059599999999998E-2</v>
      </c>
      <c r="H4555" s="20">
        <v>0</v>
      </c>
      <c r="I4555" s="20">
        <v>0.54225279999999998</v>
      </c>
      <c r="J4555" s="20">
        <v>0.1100695</v>
      </c>
      <c r="K4555" s="20">
        <v>6.3348700000000022E-2</v>
      </c>
      <c r="L4555" s="20">
        <v>1.2122999999999999E-3</v>
      </c>
      <c r="M4555" s="20">
        <v>0</v>
      </c>
      <c r="N4555" s="1">
        <v>11</v>
      </c>
      <c r="O4555" s="5">
        <v>57.14</v>
      </c>
      <c r="P4555" s="5">
        <v>42.86</v>
      </c>
      <c r="Q4555" s="1">
        <v>12</v>
      </c>
      <c r="R4555" s="1">
        <v>9</v>
      </c>
      <c r="S4555" s="6"/>
      <c r="T4555" s="6"/>
      <c r="W4555" s="1"/>
      <c r="X4555" s="1"/>
      <c r="Y4555" s="1"/>
      <c r="AC4555" s="1"/>
      <c r="AF4555" s="1"/>
      <c r="AG4555" s="1"/>
    </row>
    <row r="4556" spans="1:33" hidden="1" x14ac:dyDescent="0.25">
      <c r="A4556" s="1">
        <v>5</v>
      </c>
      <c r="B4556" s="1">
        <v>2015</v>
      </c>
      <c r="C4556" s="1">
        <v>35076055</v>
      </c>
      <c r="D4556" s="44" t="s">
        <v>133</v>
      </c>
      <c r="E4556" s="20">
        <v>0.87611220000000023</v>
      </c>
      <c r="F4556" s="20">
        <v>0.83442070000000035</v>
      </c>
      <c r="G4556" s="20">
        <v>4.1691499999999861E-2</v>
      </c>
      <c r="H4556" s="20">
        <v>0</v>
      </c>
      <c r="I4556" s="20">
        <v>0.58633560000000007</v>
      </c>
      <c r="J4556" s="20">
        <v>0.10140460000000001</v>
      </c>
      <c r="K4556" s="20">
        <v>7.8461500000000003E-2</v>
      </c>
      <c r="L4556" s="20">
        <v>0.10991049999999973</v>
      </c>
      <c r="M4556" s="20">
        <v>0.49864405567245379</v>
      </c>
      <c r="N4556" s="1">
        <v>126</v>
      </c>
      <c r="O4556" s="5">
        <v>20.58</v>
      </c>
      <c r="P4556" s="5">
        <v>79.42</v>
      </c>
      <c r="Q4556" s="1">
        <v>114</v>
      </c>
      <c r="R4556" s="1">
        <v>440</v>
      </c>
      <c r="S4556" s="6">
        <v>7653.1</v>
      </c>
      <c r="T4556" s="6">
        <v>7653.1</v>
      </c>
      <c r="W4556" s="1"/>
      <c r="X4556" s="1"/>
      <c r="Y4556" s="1"/>
      <c r="AC4556" s="1"/>
      <c r="AF4556" s="1"/>
      <c r="AG4556" s="1"/>
    </row>
    <row r="4557" spans="1:33" hidden="1" x14ac:dyDescent="0.25">
      <c r="A4557" s="1">
        <v>19</v>
      </c>
      <c r="B4557" s="1">
        <v>2015</v>
      </c>
      <c r="C4557" s="1">
        <v>350770419</v>
      </c>
      <c r="D4557" s="44" t="s">
        <v>134</v>
      </c>
      <c r="E4557" s="20">
        <v>7.2106999999999996E-3</v>
      </c>
      <c r="F4557" s="20">
        <v>7.0832999999999998E-3</v>
      </c>
      <c r="G4557" s="20">
        <v>1.2739999999999998E-4</v>
      </c>
      <c r="H4557" s="20">
        <v>0</v>
      </c>
      <c r="I4557" s="20">
        <v>0</v>
      </c>
      <c r="J4557" s="20">
        <v>0</v>
      </c>
      <c r="K4557" s="20">
        <v>7.1006999999999997E-3</v>
      </c>
      <c r="L4557" s="20">
        <v>1.0999999999999999E-4</v>
      </c>
      <c r="M4557" s="20">
        <v>1.2330418749999999E-2</v>
      </c>
      <c r="N4557" s="1">
        <v>0</v>
      </c>
      <c r="O4557" s="5">
        <v>25</v>
      </c>
      <c r="P4557" s="5">
        <v>75</v>
      </c>
      <c r="Q4557" s="1">
        <v>1</v>
      </c>
      <c r="R4557" s="1">
        <v>3</v>
      </c>
      <c r="S4557" s="6">
        <v>258</v>
      </c>
      <c r="T4557" s="6">
        <v>258</v>
      </c>
      <c r="W4557" s="1"/>
      <c r="X4557" s="1"/>
      <c r="Y4557" s="1"/>
      <c r="AC4557" s="1"/>
      <c r="AF4557" s="1"/>
      <c r="AG4557" s="1"/>
    </row>
    <row r="4558" spans="1:33" hidden="1" x14ac:dyDescent="0.25">
      <c r="A4558" s="1">
        <v>20</v>
      </c>
      <c r="B4558" s="1">
        <v>2015</v>
      </c>
      <c r="C4558" s="1">
        <v>350770420</v>
      </c>
      <c r="D4558" s="44" t="s">
        <v>134</v>
      </c>
      <c r="E4558" s="20">
        <v>0.12453700000000001</v>
      </c>
      <c r="F4558" s="20">
        <v>0.12355550000000001</v>
      </c>
      <c r="G4558" s="20">
        <v>9.8149999999999995E-4</v>
      </c>
      <c r="H4558" s="20">
        <v>0</v>
      </c>
      <c r="I4558" s="20">
        <v>0</v>
      </c>
      <c r="J4558" s="20">
        <v>9.0833300000000006E-2</v>
      </c>
      <c r="K4558" s="20">
        <v>3.3703700000000003E-2</v>
      </c>
      <c r="L4558" s="20">
        <v>0</v>
      </c>
      <c r="M4558" s="20">
        <v>0</v>
      </c>
      <c r="N4558" s="1">
        <v>3</v>
      </c>
      <c r="O4558" s="5">
        <v>75</v>
      </c>
      <c r="P4558" s="5">
        <v>25</v>
      </c>
      <c r="Q4558" s="1">
        <v>3</v>
      </c>
      <c r="R4558" s="1">
        <v>1</v>
      </c>
      <c r="S4558" s="6"/>
      <c r="T4558" s="6"/>
      <c r="W4558" s="1"/>
      <c r="X4558" s="1"/>
      <c r="Y4558" s="1"/>
      <c r="AC4558" s="1"/>
      <c r="AF4558" s="1"/>
      <c r="AG4558" s="1"/>
    </row>
    <row r="4559" spans="1:33" hidden="1" x14ac:dyDescent="0.25">
      <c r="A4559" s="1">
        <v>19</v>
      </c>
      <c r="B4559" s="1">
        <v>2015</v>
      </c>
      <c r="C4559" s="1">
        <v>350775319</v>
      </c>
      <c r="D4559" s="44" t="s">
        <v>135</v>
      </c>
      <c r="E4559" s="20">
        <v>9.2066000000000005E-3</v>
      </c>
      <c r="F4559" s="20">
        <v>0</v>
      </c>
      <c r="G4559" s="20">
        <v>9.2066000000000005E-3</v>
      </c>
      <c r="H4559" s="20">
        <v>0</v>
      </c>
      <c r="I4559" s="20">
        <v>4.3292000000000001E-3</v>
      </c>
      <c r="J4559" s="20">
        <v>3.7038000000000001E-3</v>
      </c>
      <c r="K4559" s="20">
        <v>3.4719999999999998E-4</v>
      </c>
      <c r="L4559" s="20">
        <v>8.2639999999999992E-4</v>
      </c>
      <c r="M4559" s="20">
        <v>5.9361080729166673E-3</v>
      </c>
      <c r="N4559" s="1">
        <v>1</v>
      </c>
      <c r="O4559" s="5">
        <v>0</v>
      </c>
      <c r="P4559" s="5">
        <v>100</v>
      </c>
      <c r="Q4559" s="1">
        <v>0</v>
      </c>
      <c r="R4559" s="1">
        <v>8</v>
      </c>
      <c r="S4559" s="6">
        <v>104.55</v>
      </c>
      <c r="T4559" s="6">
        <v>104.55</v>
      </c>
      <c r="W4559" s="1"/>
      <c r="X4559" s="1"/>
      <c r="Y4559" s="1"/>
      <c r="AC4559" s="1"/>
      <c r="AF4559" s="1"/>
      <c r="AG4559" s="1"/>
    </row>
    <row r="4560" spans="1:33" hidden="1" x14ac:dyDescent="0.25">
      <c r="A4560" s="1">
        <v>4</v>
      </c>
      <c r="B4560" s="1">
        <v>2015</v>
      </c>
      <c r="C4560" s="1">
        <v>35078034</v>
      </c>
      <c r="D4560" s="44" t="s">
        <v>136</v>
      </c>
      <c r="E4560" s="20">
        <v>3.2297099999999995E-2</v>
      </c>
      <c r="F4560" s="20">
        <v>2.9442999999999993E-2</v>
      </c>
      <c r="G4560" s="20">
        <v>2.8540999999999992E-3</v>
      </c>
      <c r="H4560" s="20">
        <v>0</v>
      </c>
      <c r="I4560" s="20">
        <v>0</v>
      </c>
      <c r="J4560" s="20">
        <v>2.6967999999999996E-3</v>
      </c>
      <c r="K4560" s="20">
        <v>2.8841099999999995E-2</v>
      </c>
      <c r="L4560" s="20">
        <v>7.5919999999999991E-4</v>
      </c>
      <c r="M4560" s="20">
        <v>6.7097546249999987E-2</v>
      </c>
      <c r="N4560" s="1">
        <v>3</v>
      </c>
      <c r="O4560" s="5">
        <v>45.83</v>
      </c>
      <c r="P4560" s="5">
        <v>54.17</v>
      </c>
      <c r="Q4560" s="1">
        <v>11</v>
      </c>
      <c r="R4560" s="1">
        <v>13</v>
      </c>
      <c r="S4560" s="6">
        <v>1236</v>
      </c>
      <c r="T4560" s="6">
        <v>1236</v>
      </c>
      <c r="W4560" s="1"/>
      <c r="X4560" s="1"/>
      <c r="Y4560" s="1"/>
      <c r="AC4560" s="1"/>
      <c r="AF4560" s="1"/>
      <c r="AG4560" s="1"/>
    </row>
    <row r="4561" spans="1:33" hidden="1" x14ac:dyDescent="0.25">
      <c r="A4561" s="1">
        <v>13</v>
      </c>
      <c r="B4561" s="1">
        <v>2015</v>
      </c>
      <c r="C4561" s="1">
        <v>350790213</v>
      </c>
      <c r="D4561" s="44" t="s">
        <v>137</v>
      </c>
      <c r="E4561" s="20">
        <v>0.31910299999999991</v>
      </c>
      <c r="F4561" s="20">
        <v>0.27785969999999993</v>
      </c>
      <c r="G4561" s="20">
        <v>4.1243299999999976E-2</v>
      </c>
      <c r="H4561" s="20">
        <v>0</v>
      </c>
      <c r="I4561" s="20">
        <v>5.7869999999999996E-3</v>
      </c>
      <c r="J4561" s="20">
        <v>0.11020300000000001</v>
      </c>
      <c r="K4561" s="20">
        <v>0.11867099999999996</v>
      </c>
      <c r="L4561" s="20">
        <v>8.4442000000000003E-2</v>
      </c>
      <c r="M4561" s="20">
        <v>6.9390601851851849E-2</v>
      </c>
      <c r="N4561" s="1">
        <v>41</v>
      </c>
      <c r="O4561" s="5">
        <v>56.69</v>
      </c>
      <c r="P4561" s="5">
        <v>43.31</v>
      </c>
      <c r="Q4561" s="1">
        <v>72</v>
      </c>
      <c r="R4561" s="1">
        <v>55</v>
      </c>
      <c r="S4561" s="6">
        <v>1087.82</v>
      </c>
      <c r="T4561" s="6">
        <v>1087.82</v>
      </c>
      <c r="W4561" s="1"/>
      <c r="X4561" s="1"/>
      <c r="Y4561" s="1"/>
      <c r="AC4561" s="1"/>
      <c r="AF4561" s="1"/>
      <c r="AG4561" s="1"/>
    </row>
    <row r="4562" spans="1:33" hidden="1" x14ac:dyDescent="0.25">
      <c r="A4562" s="1">
        <v>14</v>
      </c>
      <c r="B4562" s="1">
        <v>2015</v>
      </c>
      <c r="C4562" s="1">
        <v>350800914</v>
      </c>
      <c r="D4562" s="44" t="s">
        <v>138</v>
      </c>
      <c r="E4562" s="20">
        <v>0.83603670000000041</v>
      </c>
      <c r="F4562" s="20">
        <v>0.83405750000000045</v>
      </c>
      <c r="G4562" s="20">
        <v>1.9792E-3</v>
      </c>
      <c r="H4562" s="20">
        <v>0.1</v>
      </c>
      <c r="I4562" s="20">
        <v>4.4083400000000002E-2</v>
      </c>
      <c r="J4562" s="20">
        <v>2.72E-4</v>
      </c>
      <c r="K4562" s="20">
        <v>0.77618310000000046</v>
      </c>
      <c r="L4562" s="20">
        <v>1.54982E-2</v>
      </c>
      <c r="M4562" s="20">
        <v>4.6470209687499993E-2</v>
      </c>
      <c r="N4562" s="1">
        <v>32</v>
      </c>
      <c r="O4562" s="5">
        <v>95.89</v>
      </c>
      <c r="P4562" s="5">
        <v>4.1100000000000003</v>
      </c>
      <c r="Q4562" s="1">
        <v>70</v>
      </c>
      <c r="R4562" s="1">
        <v>3</v>
      </c>
      <c r="S4562" s="6">
        <v>836.92</v>
      </c>
      <c r="T4562" s="6">
        <v>836.92</v>
      </c>
      <c r="W4562" s="1"/>
      <c r="X4562" s="1"/>
      <c r="Y4562" s="1"/>
      <c r="AC4562" s="1"/>
      <c r="AF4562" s="1"/>
      <c r="AG4562" s="1"/>
    </row>
    <row r="4563" spans="1:33" hidden="1" x14ac:dyDescent="0.25">
      <c r="A4563" s="1">
        <v>19</v>
      </c>
      <c r="B4563" s="1">
        <v>2015</v>
      </c>
      <c r="C4563" s="1">
        <v>350810819</v>
      </c>
      <c r="D4563" s="44" t="s">
        <v>139</v>
      </c>
      <c r="E4563" s="20">
        <v>0.23565000000000003</v>
      </c>
      <c r="F4563" s="20">
        <v>0.15708520000000001</v>
      </c>
      <c r="G4563" s="20">
        <v>7.8564800000000004E-2</v>
      </c>
      <c r="H4563" s="20">
        <v>0</v>
      </c>
      <c r="I4563" s="20">
        <v>5.7869999999999996E-3</v>
      </c>
      <c r="J4563" s="20">
        <v>4.9871199999999997E-2</v>
      </c>
      <c r="K4563" s="20">
        <v>0.1511506</v>
      </c>
      <c r="L4563" s="20">
        <v>2.8841200000000004E-2</v>
      </c>
      <c r="M4563" s="20">
        <v>4.8865034722222221E-2</v>
      </c>
      <c r="N4563" s="1">
        <v>5</v>
      </c>
      <c r="O4563" s="5">
        <v>16.670000000000002</v>
      </c>
      <c r="P4563" s="5">
        <v>83.33</v>
      </c>
      <c r="Q4563" s="1">
        <v>9</v>
      </c>
      <c r="R4563" s="1">
        <v>45</v>
      </c>
      <c r="S4563" s="6">
        <v>844</v>
      </c>
      <c r="T4563" s="6">
        <v>844</v>
      </c>
      <c r="W4563" s="1"/>
      <c r="X4563" s="1"/>
      <c r="Y4563" s="1"/>
      <c r="AC4563" s="1"/>
      <c r="AF4563" s="1"/>
      <c r="AG4563" s="1"/>
    </row>
    <row r="4564" spans="1:33" hidden="1" x14ac:dyDescent="0.25">
      <c r="A4564" s="1">
        <v>8</v>
      </c>
      <c r="B4564" s="1">
        <v>2015</v>
      </c>
      <c r="C4564" s="1">
        <v>35082078</v>
      </c>
      <c r="D4564" s="44" t="s">
        <v>140</v>
      </c>
      <c r="E4564" s="20">
        <v>0.1599768</v>
      </c>
      <c r="F4564" s="20">
        <v>0.13324070000000002</v>
      </c>
      <c r="G4564" s="20">
        <v>2.6736099999999995E-2</v>
      </c>
      <c r="H4564" s="20">
        <v>0</v>
      </c>
      <c r="I4564" s="20">
        <v>2.0370399999999997E-2</v>
      </c>
      <c r="J4564" s="20">
        <v>0.13483790000000001</v>
      </c>
      <c r="K4564" s="20">
        <v>4.5833000000000002E-3</v>
      </c>
      <c r="L4564" s="20">
        <v>1.852E-4</v>
      </c>
      <c r="M4564" s="20">
        <v>8.8002531249999991E-3</v>
      </c>
      <c r="N4564" s="1">
        <v>2</v>
      </c>
      <c r="O4564" s="5">
        <v>40</v>
      </c>
      <c r="P4564" s="5">
        <v>60</v>
      </c>
      <c r="Q4564" s="1">
        <v>4</v>
      </c>
      <c r="R4564" s="1">
        <v>6</v>
      </c>
      <c r="S4564" s="6">
        <v>192</v>
      </c>
      <c r="T4564" s="6">
        <v>192</v>
      </c>
      <c r="W4564" s="1"/>
      <c r="X4564" s="1"/>
      <c r="Y4564" s="1"/>
      <c r="AC4564" s="1"/>
      <c r="AF4564" s="1"/>
      <c r="AG4564" s="1"/>
    </row>
    <row r="4565" spans="1:33" hidden="1" x14ac:dyDescent="0.25">
      <c r="A4565" s="1">
        <v>17</v>
      </c>
      <c r="B4565" s="1">
        <v>2015</v>
      </c>
      <c r="C4565" s="1">
        <v>350830617</v>
      </c>
      <c r="D4565" s="44" t="s">
        <v>141</v>
      </c>
      <c r="E4565" s="20">
        <v>0.27440029999999999</v>
      </c>
      <c r="F4565" s="20">
        <v>0.27188869999999998</v>
      </c>
      <c r="G4565" s="20">
        <v>2.5115999999999997E-3</v>
      </c>
      <c r="H4565" s="20">
        <v>0</v>
      </c>
      <c r="I4565" s="20">
        <v>1.1296299999999999E-2</v>
      </c>
      <c r="J4565" s="20">
        <v>0</v>
      </c>
      <c r="K4565" s="20">
        <v>0.2630403</v>
      </c>
      <c r="L4565" s="20">
        <v>6.3700000000000003E-5</v>
      </c>
      <c r="M4565" s="20">
        <v>1.1255208333333334E-2</v>
      </c>
      <c r="N4565" s="1">
        <v>1</v>
      </c>
      <c r="O4565" s="5">
        <v>53.85</v>
      </c>
      <c r="P4565" s="5">
        <v>46.15</v>
      </c>
      <c r="Q4565" s="1">
        <v>7</v>
      </c>
      <c r="R4565" s="1">
        <v>6</v>
      </c>
      <c r="S4565" s="6">
        <v>202.95</v>
      </c>
      <c r="T4565" s="6">
        <v>202.95</v>
      </c>
      <c r="W4565" s="1"/>
      <c r="X4565" s="1"/>
      <c r="Y4565" s="1"/>
      <c r="AC4565" s="1"/>
      <c r="AF4565" s="1"/>
      <c r="AG4565" s="1"/>
    </row>
    <row r="4566" spans="1:33" hidden="1" x14ac:dyDescent="0.25">
      <c r="A4566" s="1">
        <v>5</v>
      </c>
      <c r="B4566" s="1">
        <v>2015</v>
      </c>
      <c r="C4566" s="1">
        <v>35084055</v>
      </c>
      <c r="D4566" s="44" t="s">
        <v>142</v>
      </c>
      <c r="E4566" s="20">
        <v>0.11828610000000001</v>
      </c>
      <c r="F4566" s="20">
        <v>0.1004428</v>
      </c>
      <c r="G4566" s="20">
        <v>1.784330000000001E-2</v>
      </c>
      <c r="H4566" s="20">
        <v>0</v>
      </c>
      <c r="I4566" s="20">
        <v>8.6027800000000001E-2</v>
      </c>
      <c r="J4566" s="20">
        <v>2.4158300000000004E-2</v>
      </c>
      <c r="K4566" s="20">
        <v>2.3966E-3</v>
      </c>
      <c r="L4566" s="20">
        <v>5.7033999999999991E-3</v>
      </c>
      <c r="M4566" s="20">
        <v>0</v>
      </c>
      <c r="N4566" s="1">
        <v>22</v>
      </c>
      <c r="O4566" s="5">
        <v>18.52</v>
      </c>
      <c r="P4566" s="5">
        <v>81.48</v>
      </c>
      <c r="Q4566" s="1">
        <v>10</v>
      </c>
      <c r="R4566" s="1">
        <v>44</v>
      </c>
      <c r="S4566" s="6"/>
      <c r="T4566" s="6"/>
      <c r="W4566" s="1"/>
      <c r="X4566" s="1"/>
      <c r="Y4566" s="1"/>
      <c r="AC4566" s="1"/>
      <c r="AF4566" s="1"/>
      <c r="AG4566" s="1"/>
    </row>
    <row r="4567" spans="1:33" hidden="1" x14ac:dyDescent="0.25">
      <c r="A4567" s="1">
        <v>10</v>
      </c>
      <c r="B4567" s="1">
        <v>2015</v>
      </c>
      <c r="C4567" s="1">
        <v>350840510</v>
      </c>
      <c r="D4567" s="44" t="s">
        <v>142</v>
      </c>
      <c r="E4567" s="20">
        <v>2.4294900000000001E-2</v>
      </c>
      <c r="F4567" s="20">
        <v>0.02</v>
      </c>
      <c r="G4567" s="20">
        <v>4.2948999999999991E-3</v>
      </c>
      <c r="H4567" s="20">
        <v>0</v>
      </c>
      <c r="I4567" s="20">
        <v>2.14074E-2</v>
      </c>
      <c r="J4567" s="20">
        <v>1.042E-4</v>
      </c>
      <c r="K4567" s="20">
        <v>0</v>
      </c>
      <c r="L4567" s="20">
        <v>2.7832999999999998E-3</v>
      </c>
      <c r="M4567" s="20">
        <v>0.10333809149999997</v>
      </c>
      <c r="N4567" s="1">
        <v>7</v>
      </c>
      <c r="O4567" s="5">
        <v>10</v>
      </c>
      <c r="P4567" s="5">
        <v>90</v>
      </c>
      <c r="Q4567" s="1">
        <v>1</v>
      </c>
      <c r="R4567" s="1">
        <v>9</v>
      </c>
      <c r="S4567" s="6">
        <v>1704</v>
      </c>
      <c r="T4567" s="6">
        <v>1704</v>
      </c>
      <c r="W4567" s="1"/>
      <c r="X4567" s="1"/>
      <c r="Y4567" s="1"/>
      <c r="AC4567" s="1"/>
      <c r="AF4567" s="1"/>
      <c r="AG4567" s="1"/>
    </row>
    <row r="4568" spans="1:33" hidden="1" x14ac:dyDescent="0.25">
      <c r="A4568" s="1">
        <v>2</v>
      </c>
      <c r="B4568" s="1">
        <v>2015</v>
      </c>
      <c r="C4568" s="1">
        <v>35085042</v>
      </c>
      <c r="D4568" s="44" t="s">
        <v>143</v>
      </c>
      <c r="E4568" s="20">
        <v>0.76108800000000065</v>
      </c>
      <c r="F4568" s="20">
        <v>0.21847150000000004</v>
      </c>
      <c r="G4568" s="20">
        <v>0.54261650000000061</v>
      </c>
      <c r="H4568" s="20">
        <v>0.04</v>
      </c>
      <c r="I4568" s="20">
        <v>0.35539609999999994</v>
      </c>
      <c r="J4568" s="20">
        <v>0.16961739999999997</v>
      </c>
      <c r="K4568" s="20">
        <v>0.19182019999999997</v>
      </c>
      <c r="L4568" s="20">
        <v>4.425430000000001E-2</v>
      </c>
      <c r="M4568" s="20">
        <v>0.26892358796296295</v>
      </c>
      <c r="N4568" s="1">
        <v>39</v>
      </c>
      <c r="O4568" s="5">
        <v>25.69</v>
      </c>
      <c r="P4568" s="5">
        <v>74.31</v>
      </c>
      <c r="Q4568" s="1">
        <v>28</v>
      </c>
      <c r="R4568" s="1">
        <v>81</v>
      </c>
      <c r="S4568" s="6">
        <v>4128.74</v>
      </c>
      <c r="T4568" s="6">
        <v>4087.4526000000001</v>
      </c>
      <c r="W4568" s="1"/>
      <c r="X4568" s="1"/>
      <c r="Y4568" s="1"/>
      <c r="AC4568" s="1"/>
      <c r="AF4568" s="1"/>
      <c r="AG4568" s="1"/>
    </row>
    <row r="4569" spans="1:33" hidden="1" x14ac:dyDescent="0.25">
      <c r="A4569" s="1">
        <v>2</v>
      </c>
      <c r="B4569" s="1">
        <v>2015</v>
      </c>
      <c r="C4569" s="1">
        <v>35086032</v>
      </c>
      <c r="D4569" s="44" t="s">
        <v>144</v>
      </c>
      <c r="E4569" s="20">
        <v>0.15079819999999999</v>
      </c>
      <c r="F4569" s="20">
        <v>0.14159910000000001</v>
      </c>
      <c r="G4569" s="20">
        <v>9.1991E-3</v>
      </c>
      <c r="H4569" s="20">
        <v>0</v>
      </c>
      <c r="I4569" s="20">
        <v>9.904170000000001E-2</v>
      </c>
      <c r="J4569" s="20">
        <v>1.7186400000000001E-2</v>
      </c>
      <c r="K4569" s="20">
        <v>2.5216000000000002E-2</v>
      </c>
      <c r="L4569" s="20">
        <v>9.3541000000000023E-3</v>
      </c>
      <c r="M4569" s="20">
        <v>8.9497499768518507E-2</v>
      </c>
      <c r="N4569" s="1">
        <v>11</v>
      </c>
      <c r="O4569" s="5">
        <v>52.17</v>
      </c>
      <c r="P4569" s="5">
        <v>47.83</v>
      </c>
      <c r="Q4569" s="1">
        <v>12</v>
      </c>
      <c r="R4569" s="1">
        <v>11</v>
      </c>
      <c r="S4569" s="6">
        <v>1424</v>
      </c>
      <c r="T4569" s="6">
        <v>1424</v>
      </c>
      <c r="W4569" s="1"/>
      <c r="X4569" s="1"/>
      <c r="Y4569" s="1"/>
      <c r="AC4569" s="1"/>
      <c r="AF4569" s="1"/>
      <c r="AG4569" s="1"/>
    </row>
    <row r="4570" spans="1:33" hidden="1" x14ac:dyDescent="0.25">
      <c r="A4570" s="1">
        <v>4</v>
      </c>
      <c r="B4570" s="1">
        <v>2015</v>
      </c>
      <c r="C4570" s="1">
        <v>35087024</v>
      </c>
      <c r="D4570" s="44" t="s">
        <v>145</v>
      </c>
      <c r="E4570" s="20">
        <v>7.3307500000000012E-2</v>
      </c>
      <c r="F4570" s="20">
        <v>7.2714900000000013E-2</v>
      </c>
      <c r="G4570" s="20">
        <v>5.9259999999999998E-4</v>
      </c>
      <c r="H4570" s="20">
        <v>0.01</v>
      </c>
      <c r="I4570" s="20">
        <v>3.2222199999999999E-2</v>
      </c>
      <c r="J4570" s="20">
        <v>0</v>
      </c>
      <c r="K4570" s="20">
        <v>3.9955400000000002E-2</v>
      </c>
      <c r="L4570" s="20">
        <v>1.1299000000000001E-3</v>
      </c>
      <c r="M4570" s="20">
        <v>3.9586248611111111E-2</v>
      </c>
      <c r="N4570" s="1">
        <v>12</v>
      </c>
      <c r="O4570" s="5">
        <v>92.31</v>
      </c>
      <c r="P4570" s="5">
        <v>7.69</v>
      </c>
      <c r="Q4570" s="1">
        <v>24</v>
      </c>
      <c r="R4570" s="1">
        <v>2</v>
      </c>
      <c r="S4570" s="6">
        <v>698</v>
      </c>
      <c r="T4570" s="6">
        <v>0</v>
      </c>
      <c r="W4570" s="1"/>
      <c r="X4570" s="1"/>
      <c r="Y4570" s="1"/>
      <c r="AC4570" s="1"/>
      <c r="AF4570" s="1"/>
      <c r="AG4570" s="1"/>
    </row>
    <row r="4571" spans="1:33" hidden="1" x14ac:dyDescent="0.25">
      <c r="A4571" s="1">
        <v>16</v>
      </c>
      <c r="B4571" s="1">
        <v>2015</v>
      </c>
      <c r="C4571" s="1">
        <v>350880116</v>
      </c>
      <c r="D4571" s="44" t="s">
        <v>146</v>
      </c>
      <c r="E4571" s="20">
        <v>0.44442849999999989</v>
      </c>
      <c r="F4571" s="20">
        <v>0.42996359999999989</v>
      </c>
      <c r="G4571" s="20">
        <v>1.4464900000000003E-2</v>
      </c>
      <c r="H4571" s="20">
        <v>0</v>
      </c>
      <c r="I4571" s="20">
        <v>1.3879599999999999E-2</v>
      </c>
      <c r="J4571" s="20">
        <v>4.1669999999999994E-4</v>
      </c>
      <c r="K4571" s="20">
        <v>0.42737869999999989</v>
      </c>
      <c r="L4571" s="20">
        <v>2.7534999999999999E-3</v>
      </c>
      <c r="M4571" s="20">
        <v>4.4791911410879633E-2</v>
      </c>
      <c r="N4571" s="1">
        <v>10</v>
      </c>
      <c r="O4571" s="5">
        <v>53.85</v>
      </c>
      <c r="P4571" s="5">
        <v>46.15</v>
      </c>
      <c r="Q4571" s="1">
        <v>14</v>
      </c>
      <c r="R4571" s="1">
        <v>12</v>
      </c>
      <c r="S4571" s="6">
        <v>820</v>
      </c>
      <c r="T4571" s="6">
        <v>32.799999999999997</v>
      </c>
      <c r="W4571" s="1"/>
      <c r="X4571" s="1"/>
      <c r="Y4571" s="1"/>
      <c r="AC4571" s="1"/>
      <c r="AF4571" s="1"/>
      <c r="AG4571" s="1"/>
    </row>
    <row r="4572" spans="1:33" hidden="1" x14ac:dyDescent="0.25">
      <c r="A4572" s="1">
        <v>20</v>
      </c>
      <c r="B4572" s="1">
        <v>2015</v>
      </c>
      <c r="C4572" s="1">
        <v>350880120</v>
      </c>
      <c r="D4572" s="44" t="s">
        <v>146</v>
      </c>
      <c r="E4572" s="20">
        <v>0</v>
      </c>
      <c r="F4572" s="20">
        <v>0</v>
      </c>
      <c r="G4572" s="20">
        <v>0</v>
      </c>
      <c r="H4572" s="20">
        <v>0</v>
      </c>
      <c r="I4572" s="20">
        <v>0</v>
      </c>
      <c r="J4572" s="20">
        <v>0</v>
      </c>
      <c r="K4572" s="20">
        <v>0</v>
      </c>
      <c r="L4572" s="20">
        <v>0</v>
      </c>
      <c r="M4572" s="20">
        <v>0</v>
      </c>
      <c r="N4572" s="1">
        <v>0</v>
      </c>
      <c r="O4572" s="5">
        <v>0</v>
      </c>
      <c r="P4572" s="5">
        <v>0</v>
      </c>
      <c r="Q4572" s="1">
        <v>0</v>
      </c>
      <c r="R4572" s="1">
        <v>0</v>
      </c>
      <c r="S4572" s="6"/>
      <c r="T4572" s="6"/>
      <c r="W4572" s="1"/>
      <c r="X4572" s="1"/>
      <c r="Y4572" s="1"/>
      <c r="AC4572" s="1"/>
      <c r="AF4572" s="1"/>
      <c r="AG4572" s="1"/>
    </row>
    <row r="4573" spans="1:33" hidden="1" x14ac:dyDescent="0.25">
      <c r="A4573" s="1">
        <v>21</v>
      </c>
      <c r="B4573" s="1">
        <v>2015</v>
      </c>
      <c r="C4573" s="1">
        <v>350890021</v>
      </c>
      <c r="D4573" s="44" t="s">
        <v>147</v>
      </c>
      <c r="E4573" s="20">
        <v>0.51140519999999989</v>
      </c>
      <c r="F4573" s="20">
        <v>0.50442139999999991</v>
      </c>
      <c r="G4573" s="20">
        <v>6.9837999999999992E-3</v>
      </c>
      <c r="H4573" s="20">
        <v>0</v>
      </c>
      <c r="I4573" s="20">
        <v>0.49770139999999996</v>
      </c>
      <c r="J4573" s="20">
        <v>0</v>
      </c>
      <c r="K4573" s="20">
        <v>0</v>
      </c>
      <c r="L4573" s="20">
        <v>1.37038E-2</v>
      </c>
      <c r="M4573" s="20">
        <v>8.7221390625000002E-3</v>
      </c>
      <c r="N4573" s="1">
        <v>0</v>
      </c>
      <c r="O4573" s="5">
        <v>45.45</v>
      </c>
      <c r="P4573" s="5">
        <v>54.55</v>
      </c>
      <c r="Q4573" s="1">
        <v>5</v>
      </c>
      <c r="R4573" s="1">
        <v>6</v>
      </c>
      <c r="S4573" s="6">
        <v>183.15</v>
      </c>
      <c r="T4573" s="6">
        <v>183.15</v>
      </c>
      <c r="W4573" s="1"/>
      <c r="X4573" s="1"/>
      <c r="Y4573" s="1"/>
      <c r="AC4573" s="1"/>
      <c r="AF4573" s="1"/>
      <c r="AG4573" s="1"/>
    </row>
    <row r="4574" spans="1:33" hidden="1" x14ac:dyDescent="0.25">
      <c r="A4574" s="1">
        <v>6</v>
      </c>
      <c r="B4574" s="1">
        <v>2015</v>
      </c>
      <c r="C4574" s="1">
        <v>35090076</v>
      </c>
      <c r="D4574" s="44" t="s">
        <v>148</v>
      </c>
      <c r="E4574" s="20">
        <v>0.21018680000000001</v>
      </c>
      <c r="F4574" s="20">
        <v>0.18148549999999999</v>
      </c>
      <c r="G4574" s="20">
        <v>2.8701299999999999E-2</v>
      </c>
      <c r="H4574" s="20">
        <v>0</v>
      </c>
      <c r="I4574" s="20">
        <v>0</v>
      </c>
      <c r="J4574" s="20">
        <v>0.2019156</v>
      </c>
      <c r="K4574" s="20">
        <v>1.3406999999999998E-3</v>
      </c>
      <c r="L4574" s="20">
        <v>6.9305E-3</v>
      </c>
      <c r="M4574" s="20">
        <v>0.27659833463888889</v>
      </c>
      <c r="N4574" s="1">
        <v>7</v>
      </c>
      <c r="O4574" s="5">
        <v>13.95</v>
      </c>
      <c r="P4574" s="5">
        <v>86.05</v>
      </c>
      <c r="Q4574" s="1">
        <v>6</v>
      </c>
      <c r="R4574" s="1">
        <v>37</v>
      </c>
      <c r="S4574" s="6">
        <v>3833.44</v>
      </c>
      <c r="T4574" s="6">
        <v>0</v>
      </c>
      <c r="W4574" s="1"/>
      <c r="X4574" s="1"/>
      <c r="Y4574" s="1"/>
      <c r="AC4574" s="1"/>
      <c r="AF4574" s="1"/>
      <c r="AG4574" s="1"/>
    </row>
    <row r="4575" spans="1:33" hidden="1" x14ac:dyDescent="0.25">
      <c r="A4575" s="1">
        <v>21</v>
      </c>
      <c r="B4575" s="1">
        <v>2015</v>
      </c>
      <c r="C4575" s="1">
        <v>350910621</v>
      </c>
      <c r="D4575" s="44" t="s">
        <v>149</v>
      </c>
      <c r="E4575" s="20">
        <v>7.9800000000000002E-5</v>
      </c>
      <c r="F4575" s="20">
        <v>0</v>
      </c>
      <c r="G4575" s="20">
        <v>7.9800000000000002E-5</v>
      </c>
      <c r="H4575" s="20">
        <v>0</v>
      </c>
      <c r="I4575" s="20">
        <v>0</v>
      </c>
      <c r="J4575" s="20">
        <v>0</v>
      </c>
      <c r="K4575" s="20">
        <v>5.6700000000000003E-5</v>
      </c>
      <c r="L4575" s="20">
        <v>2.3099999999999999E-5</v>
      </c>
      <c r="M4575" s="20">
        <v>0</v>
      </c>
      <c r="N4575" s="1">
        <v>0</v>
      </c>
      <c r="O4575" s="5">
        <v>0</v>
      </c>
      <c r="P4575" s="5">
        <v>100</v>
      </c>
      <c r="Q4575" s="1">
        <v>0</v>
      </c>
      <c r="R4575" s="1">
        <v>2</v>
      </c>
      <c r="S4575" s="6"/>
      <c r="T4575" s="6"/>
      <c r="W4575" s="1"/>
      <c r="X4575" s="1"/>
      <c r="Y4575" s="1"/>
      <c r="AC4575" s="1"/>
      <c r="AF4575" s="1"/>
      <c r="AG4575" s="1"/>
    </row>
    <row r="4576" spans="1:33" hidden="1" x14ac:dyDescent="0.25">
      <c r="A4576" s="1">
        <v>22</v>
      </c>
      <c r="B4576" s="1">
        <v>2015</v>
      </c>
      <c r="C4576" s="1">
        <v>350910622</v>
      </c>
      <c r="D4576" s="44" t="s">
        <v>149</v>
      </c>
      <c r="E4576" s="20">
        <v>7.3684000000000006E-3</v>
      </c>
      <c r="F4576" s="20">
        <v>0</v>
      </c>
      <c r="G4576" s="20">
        <v>7.3684000000000006E-3</v>
      </c>
      <c r="H4576" s="20">
        <v>0</v>
      </c>
      <c r="I4576" s="20">
        <v>7.2700000000000004E-3</v>
      </c>
      <c r="J4576" s="20">
        <v>0</v>
      </c>
      <c r="K4576" s="20">
        <v>0</v>
      </c>
      <c r="L4576" s="20">
        <v>9.8400000000000007E-5</v>
      </c>
      <c r="M4576" s="20">
        <v>1.3727726041666668E-2</v>
      </c>
      <c r="N4576" s="1">
        <v>0</v>
      </c>
      <c r="O4576" s="5">
        <v>0</v>
      </c>
      <c r="P4576" s="5">
        <v>100</v>
      </c>
      <c r="Q4576" s="1">
        <v>0</v>
      </c>
      <c r="R4576" s="1">
        <v>6</v>
      </c>
      <c r="S4576" s="6">
        <v>113.85</v>
      </c>
      <c r="T4576" s="6">
        <v>113.85</v>
      </c>
      <c r="W4576" s="1"/>
      <c r="X4576" s="1"/>
      <c r="Y4576" s="1"/>
      <c r="AC4576" s="1"/>
      <c r="AF4576" s="1"/>
      <c r="AG4576" s="1"/>
    </row>
    <row r="4577" spans="1:33" hidden="1" x14ac:dyDescent="0.25">
      <c r="A4577" s="1">
        <v>6</v>
      </c>
      <c r="B4577" s="1">
        <v>2015</v>
      </c>
      <c r="C4577" s="1">
        <v>35092056</v>
      </c>
      <c r="D4577" s="44" t="s">
        <v>150</v>
      </c>
      <c r="E4577" s="20">
        <v>0.27652149999999998</v>
      </c>
      <c r="F4577" s="20">
        <v>0.1045966</v>
      </c>
      <c r="G4577" s="20">
        <v>0.17192489999999999</v>
      </c>
      <c r="H4577" s="20">
        <v>0</v>
      </c>
      <c r="I4577" s="20">
        <v>0.14445169999999999</v>
      </c>
      <c r="J4577" s="20">
        <v>6.9876900000000006E-2</v>
      </c>
      <c r="K4577" s="20">
        <v>3.4700000000000003E-5</v>
      </c>
      <c r="L4577" s="20">
        <v>6.2158200000000011E-2</v>
      </c>
      <c r="M4577" s="20">
        <v>0.21616225694444444</v>
      </c>
      <c r="N4577" s="1">
        <v>7</v>
      </c>
      <c r="O4577" s="5">
        <v>5.15</v>
      </c>
      <c r="P4577" s="5">
        <v>94.85</v>
      </c>
      <c r="Q4577" s="1">
        <v>5</v>
      </c>
      <c r="R4577" s="1">
        <v>92</v>
      </c>
      <c r="S4577" s="6">
        <v>2697.29</v>
      </c>
      <c r="T4577" s="6">
        <v>0</v>
      </c>
      <c r="W4577" s="1"/>
      <c r="X4577" s="1"/>
      <c r="Y4577" s="1"/>
      <c r="AC4577" s="1"/>
      <c r="AF4577" s="1"/>
      <c r="AG4577" s="1"/>
    </row>
    <row r="4578" spans="1:33" hidden="1" x14ac:dyDescent="0.25">
      <c r="A4578" s="1">
        <v>10</v>
      </c>
      <c r="B4578" s="1">
        <v>2015</v>
      </c>
      <c r="C4578" s="1">
        <v>350920510</v>
      </c>
      <c r="D4578" s="44" t="s">
        <v>150</v>
      </c>
      <c r="E4578" s="20">
        <v>0</v>
      </c>
      <c r="F4578" s="20">
        <v>0</v>
      </c>
      <c r="G4578" s="20">
        <v>0</v>
      </c>
      <c r="H4578" s="20">
        <v>0</v>
      </c>
      <c r="I4578" s="20">
        <v>0</v>
      </c>
      <c r="J4578" s="20">
        <v>0</v>
      </c>
      <c r="K4578" s="20">
        <v>0</v>
      </c>
      <c r="L4578" s="20">
        <v>0</v>
      </c>
      <c r="M4578" s="20">
        <v>0</v>
      </c>
      <c r="N4578" s="1">
        <v>0</v>
      </c>
      <c r="O4578" s="5">
        <v>0</v>
      </c>
      <c r="P4578" s="5">
        <v>0</v>
      </c>
      <c r="Q4578" s="1">
        <v>0</v>
      </c>
      <c r="R4578" s="1">
        <v>0</v>
      </c>
      <c r="S4578" s="6"/>
      <c r="T4578" s="6"/>
      <c r="W4578" s="1"/>
      <c r="X4578" s="1"/>
      <c r="Y4578" s="1"/>
      <c r="AC4578" s="1"/>
      <c r="AF4578" s="1"/>
      <c r="AG4578" s="1"/>
    </row>
    <row r="4579" spans="1:33" hidden="1" x14ac:dyDescent="0.25">
      <c r="A4579" s="1">
        <v>11</v>
      </c>
      <c r="B4579" s="1">
        <v>2015</v>
      </c>
      <c r="C4579" s="1">
        <v>350925411</v>
      </c>
      <c r="D4579" s="44" t="s">
        <v>151</v>
      </c>
      <c r="E4579" s="20">
        <v>1.2747267000000002</v>
      </c>
      <c r="F4579" s="20">
        <v>1.2653747000000002</v>
      </c>
      <c r="G4579" s="20">
        <v>9.3520000000000027E-3</v>
      </c>
      <c r="H4579" s="20">
        <v>0</v>
      </c>
      <c r="I4579" s="20">
        <v>9.4386199999999976E-2</v>
      </c>
      <c r="J4579" s="20">
        <v>1.1740242999999999</v>
      </c>
      <c r="K4579" s="20">
        <v>3.8334000000000003E-3</v>
      </c>
      <c r="L4579" s="20">
        <v>2.4827999999999994E-3</v>
      </c>
      <c r="M4579" s="20">
        <v>6.5540471187500005E-2</v>
      </c>
      <c r="N4579" s="1">
        <v>10</v>
      </c>
      <c r="O4579" s="5">
        <v>52.38</v>
      </c>
      <c r="P4579" s="5">
        <v>47.62</v>
      </c>
      <c r="Q4579" s="1">
        <v>11</v>
      </c>
      <c r="R4579" s="1">
        <v>10</v>
      </c>
      <c r="S4579" s="6">
        <v>810.82</v>
      </c>
      <c r="T4579" s="6">
        <v>810.82</v>
      </c>
      <c r="W4579" s="1"/>
      <c r="X4579" s="1"/>
      <c r="Y4579" s="1"/>
      <c r="AC4579" s="1"/>
      <c r="AF4579" s="1"/>
      <c r="AG4579" s="1"/>
    </row>
    <row r="4580" spans="1:33" hidden="1" x14ac:dyDescent="0.25">
      <c r="A4580" s="1">
        <v>15</v>
      </c>
      <c r="B4580" s="1">
        <v>2015</v>
      </c>
      <c r="C4580" s="1">
        <v>350930415</v>
      </c>
      <c r="D4580" s="44" t="s">
        <v>152</v>
      </c>
      <c r="E4580" s="20">
        <v>0.42743229999999999</v>
      </c>
      <c r="F4580" s="20">
        <v>0.32071549999999999</v>
      </c>
      <c r="G4580" s="20">
        <v>0.10671679999999999</v>
      </c>
      <c r="H4580" s="20">
        <v>0</v>
      </c>
      <c r="I4580" s="20">
        <v>0</v>
      </c>
      <c r="J4580" s="20">
        <v>8.7769999999999992E-4</v>
      </c>
      <c r="K4580" s="20">
        <v>0.42307229999999996</v>
      </c>
      <c r="L4580" s="20">
        <v>3.4822999999999998E-3</v>
      </c>
      <c r="M4580" s="20">
        <v>2.4067759895833336E-2</v>
      </c>
      <c r="N4580" s="1">
        <v>8</v>
      </c>
      <c r="O4580" s="5">
        <v>65.849999999999994</v>
      </c>
      <c r="P4580" s="5">
        <v>34.15</v>
      </c>
      <c r="Q4580" s="1">
        <v>27</v>
      </c>
      <c r="R4580" s="1">
        <v>14</v>
      </c>
      <c r="S4580" s="6">
        <v>522</v>
      </c>
      <c r="T4580" s="6">
        <v>522</v>
      </c>
      <c r="W4580" s="1"/>
      <c r="X4580" s="1"/>
      <c r="Y4580" s="1"/>
      <c r="AC4580" s="1"/>
      <c r="AF4580" s="1"/>
      <c r="AG4580" s="1"/>
    </row>
    <row r="4581" spans="1:33" hidden="1" x14ac:dyDescent="0.25">
      <c r="A4581" s="1">
        <v>4</v>
      </c>
      <c r="B4581" s="1">
        <v>2015</v>
      </c>
      <c r="C4581" s="1">
        <v>35094034</v>
      </c>
      <c r="D4581" s="44" t="s">
        <v>153</v>
      </c>
      <c r="E4581" s="20">
        <v>0.32566200000000001</v>
      </c>
      <c r="F4581" s="20">
        <v>0.31685380000000002</v>
      </c>
      <c r="G4581" s="20">
        <v>8.8082000000000039E-3</v>
      </c>
      <c r="H4581" s="20">
        <v>0</v>
      </c>
      <c r="I4581" s="20">
        <v>0.12131939999999999</v>
      </c>
      <c r="J4581" s="20">
        <v>4.0475999999999998E-2</v>
      </c>
      <c r="K4581" s="20">
        <v>0.15695389999999995</v>
      </c>
      <c r="L4581" s="20">
        <v>6.9126999999999991E-3</v>
      </c>
      <c r="M4581" s="20">
        <v>6.6369688270833324E-2</v>
      </c>
      <c r="N4581" s="1">
        <v>25</v>
      </c>
      <c r="O4581" s="5">
        <v>63.92</v>
      </c>
      <c r="P4581" s="5">
        <v>36.08</v>
      </c>
      <c r="Q4581" s="1">
        <v>62</v>
      </c>
      <c r="R4581" s="1">
        <v>35</v>
      </c>
      <c r="S4581" s="6">
        <v>1199.8800000000001</v>
      </c>
      <c r="T4581" s="6">
        <v>1199.8800000000001</v>
      </c>
      <c r="W4581" s="1"/>
      <c r="X4581" s="1"/>
      <c r="Y4581" s="1"/>
      <c r="AC4581" s="1"/>
      <c r="AF4581" s="1"/>
      <c r="AG4581" s="1"/>
    </row>
    <row r="4582" spans="1:33" hidden="1" x14ac:dyDescent="0.25">
      <c r="A4582" s="1">
        <v>14</v>
      </c>
      <c r="B4582" s="1">
        <v>2015</v>
      </c>
      <c r="C4582" s="1">
        <v>350945214</v>
      </c>
      <c r="D4582" s="44" t="s">
        <v>154</v>
      </c>
      <c r="E4582" s="20">
        <v>0.1089252</v>
      </c>
      <c r="F4582" s="20">
        <v>9.2147400000000004E-2</v>
      </c>
      <c r="G4582" s="20">
        <v>1.6777799999999999E-2</v>
      </c>
      <c r="H4582" s="20">
        <v>0.06</v>
      </c>
      <c r="I4582" s="20">
        <v>1.4162099999999999E-2</v>
      </c>
      <c r="J4582" s="20">
        <v>6.2500000000000001E-4</v>
      </c>
      <c r="K4582" s="20">
        <v>8.6365000000000011E-2</v>
      </c>
      <c r="L4582" s="20">
        <v>7.7730999999999998E-3</v>
      </c>
      <c r="M4582" s="20">
        <v>1.2454283854166666E-2</v>
      </c>
      <c r="N4582" s="1">
        <v>7</v>
      </c>
      <c r="O4582" s="5">
        <v>66.67</v>
      </c>
      <c r="P4582" s="5">
        <v>33.33</v>
      </c>
      <c r="Q4582" s="1">
        <v>12</v>
      </c>
      <c r="R4582" s="1">
        <v>6</v>
      </c>
      <c r="S4582" s="6">
        <v>207.9</v>
      </c>
      <c r="T4582" s="6">
        <v>207.9</v>
      </c>
      <c r="W4582" s="1"/>
      <c r="X4582" s="1"/>
      <c r="Y4582" s="1"/>
      <c r="AC4582" s="1"/>
      <c r="AF4582" s="1"/>
      <c r="AG4582" s="1"/>
    </row>
    <row r="4583" spans="1:33" hidden="1" x14ac:dyDescent="0.25">
      <c r="A4583" s="1">
        <v>5</v>
      </c>
      <c r="B4583" s="1">
        <v>2015</v>
      </c>
      <c r="C4583" s="1">
        <v>35095025</v>
      </c>
      <c r="D4583" s="44" t="s">
        <v>155</v>
      </c>
      <c r="E4583" s="20">
        <v>5.0034458999999964</v>
      </c>
      <c r="F4583" s="20">
        <v>4.7306092999999967</v>
      </c>
      <c r="G4583" s="20">
        <v>0.27283659999999971</v>
      </c>
      <c r="H4583" s="20">
        <v>0</v>
      </c>
      <c r="I4583" s="20">
        <v>4.572426000000001</v>
      </c>
      <c r="J4583" s="20">
        <v>9.8553000000000002E-2</v>
      </c>
      <c r="K4583" s="20">
        <v>7.1026200000000012E-2</v>
      </c>
      <c r="L4583" s="20">
        <v>0.26144069999999975</v>
      </c>
      <c r="M4583" s="20">
        <v>4.5338414726597218</v>
      </c>
      <c r="N4583" s="1">
        <v>269</v>
      </c>
      <c r="O4583" s="5">
        <v>17.77</v>
      </c>
      <c r="P4583" s="5">
        <v>82.23</v>
      </c>
      <c r="Q4583" s="1">
        <v>121</v>
      </c>
      <c r="R4583" s="1">
        <v>560</v>
      </c>
      <c r="S4583" s="6">
        <v>57118.383500000004</v>
      </c>
      <c r="T4583" s="6">
        <v>49464.520109999998</v>
      </c>
      <c r="W4583" s="1"/>
      <c r="X4583" s="1"/>
      <c r="Y4583" s="1"/>
      <c r="AC4583" s="1"/>
      <c r="AF4583" s="1"/>
      <c r="AG4583" s="1"/>
    </row>
    <row r="4584" spans="1:33" hidden="1" x14ac:dyDescent="0.25">
      <c r="A4584" s="1">
        <v>5</v>
      </c>
      <c r="B4584" s="1">
        <v>2015</v>
      </c>
      <c r="C4584" s="1">
        <v>35096015</v>
      </c>
      <c r="D4584" s="44" t="s">
        <v>156</v>
      </c>
      <c r="E4584" s="20">
        <v>0.54422219999999999</v>
      </c>
      <c r="F4584" s="20">
        <v>0.52543329999999999</v>
      </c>
      <c r="G4584" s="20">
        <v>1.8788900000000004E-2</v>
      </c>
      <c r="H4584" s="20">
        <v>0</v>
      </c>
      <c r="I4584" s="20">
        <v>0.35611110000000001</v>
      </c>
      <c r="J4584" s="20">
        <v>0.17380859999999998</v>
      </c>
      <c r="K4584" s="20">
        <v>1.6945E-3</v>
      </c>
      <c r="L4584" s="20">
        <v>1.2608000000000003E-2</v>
      </c>
      <c r="M4584" s="20">
        <v>0.19219369989236113</v>
      </c>
      <c r="N4584" s="1">
        <v>6</v>
      </c>
      <c r="O4584" s="5">
        <v>25</v>
      </c>
      <c r="P4584" s="5">
        <v>75</v>
      </c>
      <c r="Q4584" s="1">
        <v>8</v>
      </c>
      <c r="R4584" s="1">
        <v>24</v>
      </c>
      <c r="S4584" s="6">
        <v>3056.2</v>
      </c>
      <c r="T4584" s="6">
        <v>2933.9520000000002</v>
      </c>
      <c r="W4584" s="1"/>
      <c r="X4584" s="1"/>
      <c r="Y4584" s="1"/>
      <c r="AC4584" s="1"/>
      <c r="AF4584" s="1"/>
      <c r="AG4584" s="1"/>
    </row>
    <row r="4585" spans="1:33" hidden="1" x14ac:dyDescent="0.25">
      <c r="A4585" s="1">
        <v>1</v>
      </c>
      <c r="B4585" s="1">
        <v>2015</v>
      </c>
      <c r="C4585" s="1">
        <v>35097001</v>
      </c>
      <c r="D4585" s="44" t="s">
        <v>157</v>
      </c>
      <c r="E4585" s="20">
        <v>0.88429490000000011</v>
      </c>
      <c r="F4585" s="51">
        <v>0.88108660000000005</v>
      </c>
      <c r="G4585" s="20">
        <v>3.2082999999999986E-3</v>
      </c>
      <c r="H4585" s="20">
        <v>0</v>
      </c>
      <c r="I4585" s="20">
        <v>0.26999989999999996</v>
      </c>
      <c r="J4585" s="20">
        <v>1.0430999999999999E-3</v>
      </c>
      <c r="K4585" s="20">
        <v>0.60103700000000004</v>
      </c>
      <c r="L4585" s="20">
        <v>1.2214899999999999E-2</v>
      </c>
      <c r="M4585" s="20">
        <v>9.449888066666666E-2</v>
      </c>
      <c r="N4585" s="1">
        <v>18</v>
      </c>
      <c r="O4585" s="5">
        <v>62.5</v>
      </c>
      <c r="P4585" s="5">
        <v>37.5</v>
      </c>
      <c r="Q4585" s="1">
        <v>30</v>
      </c>
      <c r="R4585" s="1">
        <v>18</v>
      </c>
      <c r="S4585" s="6">
        <v>1910.3</v>
      </c>
      <c r="T4585" s="6">
        <v>1910.3</v>
      </c>
      <c r="W4585" s="1"/>
      <c r="X4585" s="1"/>
      <c r="Y4585" s="1"/>
      <c r="AC4585" s="1"/>
      <c r="AF4585" s="1"/>
      <c r="AG4585" s="1"/>
    </row>
    <row r="4586" spans="1:33" hidden="1" x14ac:dyDescent="0.25">
      <c r="A4586" s="1">
        <v>17</v>
      </c>
      <c r="B4586" s="1">
        <v>2015</v>
      </c>
      <c r="C4586" s="1">
        <v>350980917</v>
      </c>
      <c r="D4586" s="44" t="s">
        <v>158</v>
      </c>
      <c r="E4586" s="20">
        <v>0.18944910000000004</v>
      </c>
      <c r="F4586" s="20">
        <v>0.18912270000000003</v>
      </c>
      <c r="G4586" s="20">
        <v>3.2640000000000002E-4</v>
      </c>
      <c r="H4586" s="20">
        <v>0</v>
      </c>
      <c r="I4586" s="20">
        <v>0</v>
      </c>
      <c r="J4586" s="20">
        <v>5.8000000000000004E-6</v>
      </c>
      <c r="K4586" s="20">
        <v>0.18409950000000003</v>
      </c>
      <c r="L4586" s="20">
        <v>5.3438000000000001E-3</v>
      </c>
      <c r="M4586" s="20">
        <v>1.2101737499999999E-2</v>
      </c>
      <c r="N4586" s="1">
        <v>10</v>
      </c>
      <c r="O4586" s="5">
        <v>57.89</v>
      </c>
      <c r="P4586" s="5">
        <v>42.11</v>
      </c>
      <c r="Q4586" s="1">
        <v>11</v>
      </c>
      <c r="R4586" s="1">
        <v>8</v>
      </c>
      <c r="S4586" s="6">
        <v>203</v>
      </c>
      <c r="T4586" s="6">
        <v>203</v>
      </c>
      <c r="W4586" s="1"/>
      <c r="X4586" s="1"/>
      <c r="Y4586" s="1"/>
      <c r="AC4586" s="1"/>
      <c r="AF4586" s="1"/>
      <c r="AG4586" s="1"/>
    </row>
    <row r="4587" spans="1:33" hidden="1" x14ac:dyDescent="0.25">
      <c r="A4587" s="1">
        <v>11</v>
      </c>
      <c r="B4587" s="1">
        <v>2015</v>
      </c>
      <c r="C4587" s="1">
        <v>350990811</v>
      </c>
      <c r="D4587" s="44" t="s">
        <v>159</v>
      </c>
      <c r="E4587" s="20">
        <v>0.27996320000000002</v>
      </c>
      <c r="F4587" s="20">
        <v>0.27923980000000004</v>
      </c>
      <c r="G4587" s="20">
        <v>7.2339999999999991E-4</v>
      </c>
      <c r="H4587" s="20">
        <v>0</v>
      </c>
      <c r="I4587" s="20">
        <v>0.11651109999999999</v>
      </c>
      <c r="J4587" s="20">
        <v>2.1879999999999998E-4</v>
      </c>
      <c r="K4587" s="20">
        <v>0.1624138</v>
      </c>
      <c r="L4587" s="20">
        <v>8.1949999999999992E-4</v>
      </c>
      <c r="M4587" s="20">
        <v>2.5544521614583333E-2</v>
      </c>
      <c r="N4587" s="1">
        <v>5</v>
      </c>
      <c r="O4587" s="5">
        <v>82.35</v>
      </c>
      <c r="P4587" s="5">
        <v>17.649999999999999</v>
      </c>
      <c r="Q4587" s="1">
        <v>14</v>
      </c>
      <c r="R4587" s="1">
        <v>3</v>
      </c>
      <c r="S4587" s="6">
        <v>389.27</v>
      </c>
      <c r="T4587" s="6">
        <v>389.27</v>
      </c>
      <c r="W4587" s="1"/>
      <c r="X4587" s="1"/>
      <c r="Y4587" s="1"/>
      <c r="AC4587" s="1"/>
      <c r="AF4587" s="1"/>
      <c r="AG4587" s="1"/>
    </row>
    <row r="4588" spans="1:33" hidden="1" x14ac:dyDescent="0.25">
      <c r="A4588" s="1">
        <v>2</v>
      </c>
      <c r="B4588" s="1">
        <v>2015</v>
      </c>
      <c r="C4588" s="1">
        <v>35099572</v>
      </c>
      <c r="D4588" s="44" t="s">
        <v>160</v>
      </c>
      <c r="E4588" s="20">
        <v>3.7879299999999991E-2</v>
      </c>
      <c r="F4588" s="20">
        <v>1.8115299999999994E-2</v>
      </c>
      <c r="G4588" s="20">
        <v>1.9764E-2</v>
      </c>
      <c r="H4588" s="20">
        <v>0.14000000000000001</v>
      </c>
      <c r="I4588" s="20">
        <v>1.9583400000000001E-2</v>
      </c>
      <c r="J4588" s="20">
        <v>1.806E-4</v>
      </c>
      <c r="K4588" s="20">
        <v>1.6031899999999998E-2</v>
      </c>
      <c r="L4588" s="20">
        <v>2.0834E-3</v>
      </c>
      <c r="M4588" s="20">
        <v>1.1169386979166668E-2</v>
      </c>
      <c r="N4588" s="1">
        <v>1</v>
      </c>
      <c r="O4588" s="5">
        <v>70</v>
      </c>
      <c r="P4588" s="5">
        <v>30</v>
      </c>
      <c r="Q4588" s="1">
        <v>7</v>
      </c>
      <c r="R4588" s="1">
        <v>3</v>
      </c>
      <c r="S4588" s="6">
        <v>218.7</v>
      </c>
      <c r="T4588" s="6">
        <v>218.7</v>
      </c>
      <c r="W4588" s="1"/>
      <c r="X4588" s="1"/>
      <c r="Y4588" s="1"/>
      <c r="AC4588" s="1"/>
      <c r="AF4588" s="1"/>
      <c r="AG4588" s="1"/>
    </row>
    <row r="4589" spans="1:33" hidden="1" x14ac:dyDescent="0.25">
      <c r="A4589" s="1">
        <v>17</v>
      </c>
      <c r="B4589" s="1">
        <v>2015</v>
      </c>
      <c r="C4589" s="1">
        <v>351000517</v>
      </c>
      <c r="D4589" s="44" t="s">
        <v>161</v>
      </c>
      <c r="E4589" s="20">
        <v>0.2254178</v>
      </c>
      <c r="F4589" s="20">
        <v>0.16317990000000002</v>
      </c>
      <c r="G4589" s="20">
        <v>6.2237899999999978E-2</v>
      </c>
      <c r="H4589" s="20">
        <v>0.03</v>
      </c>
      <c r="I4589" s="20">
        <v>6.7130000000000002E-3</v>
      </c>
      <c r="J4589" s="20">
        <v>4.0843299999999992E-2</v>
      </c>
      <c r="K4589" s="20">
        <v>0.16317990000000002</v>
      </c>
      <c r="L4589" s="20">
        <v>1.4681600000000001E-2</v>
      </c>
      <c r="M4589" s="20">
        <v>8.5758373368055543E-2</v>
      </c>
      <c r="N4589" s="1">
        <v>21</v>
      </c>
      <c r="O4589" s="5">
        <v>33.33</v>
      </c>
      <c r="P4589" s="5">
        <v>66.67</v>
      </c>
      <c r="Q4589" s="1">
        <v>16</v>
      </c>
      <c r="R4589" s="1">
        <v>32</v>
      </c>
      <c r="S4589" s="6">
        <v>1473.492</v>
      </c>
      <c r="T4589" s="6">
        <v>1473.492</v>
      </c>
      <c r="W4589" s="1"/>
      <c r="X4589" s="1"/>
      <c r="Y4589" s="1"/>
      <c r="AC4589" s="1"/>
      <c r="AF4589" s="1"/>
      <c r="AG4589" s="1"/>
    </row>
    <row r="4590" spans="1:33" hidden="1" x14ac:dyDescent="0.25">
      <c r="A4590" s="1">
        <v>15</v>
      </c>
      <c r="B4590" s="1">
        <v>2015</v>
      </c>
      <c r="C4590" s="1">
        <v>351010415</v>
      </c>
      <c r="D4590" s="44" t="s">
        <v>162</v>
      </c>
      <c r="E4590" s="20">
        <v>5.3633000000000005E-3</v>
      </c>
      <c r="F4590" s="20">
        <v>0</v>
      </c>
      <c r="G4590" s="20">
        <v>5.3633000000000005E-3</v>
      </c>
      <c r="H4590" s="20">
        <v>0</v>
      </c>
      <c r="I4590" s="20">
        <v>3.4721999999999999E-3</v>
      </c>
      <c r="J4590" s="20">
        <v>7.2219999999999999E-4</v>
      </c>
      <c r="K4590" s="20">
        <v>9.722E-4</v>
      </c>
      <c r="L4590" s="20">
        <v>1.9670000000000001E-4</v>
      </c>
      <c r="M4590" s="20">
        <v>5.738014322916667E-3</v>
      </c>
      <c r="N4590" s="1">
        <v>0</v>
      </c>
      <c r="O4590" s="5">
        <v>0</v>
      </c>
      <c r="P4590" s="5">
        <v>100</v>
      </c>
      <c r="Q4590" s="1">
        <v>0</v>
      </c>
      <c r="R4590" s="1">
        <v>6</v>
      </c>
      <c r="S4590" s="6">
        <v>118.58</v>
      </c>
      <c r="T4590" s="6">
        <v>118.58</v>
      </c>
      <c r="W4590" s="1"/>
      <c r="X4590" s="1"/>
      <c r="Y4590" s="1"/>
      <c r="AC4590" s="1"/>
      <c r="AF4590" s="1"/>
      <c r="AG4590" s="1"/>
    </row>
    <row r="4591" spans="1:33" hidden="1" x14ac:dyDescent="0.25">
      <c r="A4591" s="1">
        <v>16</v>
      </c>
      <c r="B4591" s="1">
        <v>2015</v>
      </c>
      <c r="C4591" s="1">
        <v>351010416</v>
      </c>
      <c r="D4591" s="44" t="s">
        <v>162</v>
      </c>
      <c r="E4591" s="20">
        <v>5.8008000000000001E-3</v>
      </c>
      <c r="F4591" s="20">
        <v>3.4721999999999999E-3</v>
      </c>
      <c r="G4591" s="20">
        <v>2.3286000000000001E-3</v>
      </c>
      <c r="H4591" s="20">
        <v>0</v>
      </c>
      <c r="I4591" s="20">
        <v>0</v>
      </c>
      <c r="J4591" s="20">
        <v>0</v>
      </c>
      <c r="K4591" s="20">
        <v>5.8007999999999992E-3</v>
      </c>
      <c r="L4591" s="20">
        <v>0</v>
      </c>
      <c r="M4591" s="20">
        <v>0</v>
      </c>
      <c r="N4591" s="1">
        <v>0</v>
      </c>
      <c r="O4591" s="5">
        <v>25</v>
      </c>
      <c r="P4591" s="5">
        <v>75</v>
      </c>
      <c r="Q4591" s="1">
        <v>1</v>
      </c>
      <c r="R4591" s="1">
        <v>3</v>
      </c>
      <c r="S4591" s="6"/>
      <c r="T4591" s="6"/>
      <c r="W4591" s="1"/>
      <c r="X4591" s="1"/>
      <c r="Y4591" s="1"/>
      <c r="AC4591" s="1"/>
      <c r="AF4591" s="1"/>
      <c r="AG4591" s="1"/>
    </row>
    <row r="4592" spans="1:33" hidden="1" x14ac:dyDescent="0.25">
      <c r="A4592" s="1">
        <v>17</v>
      </c>
      <c r="B4592" s="1">
        <v>2015</v>
      </c>
      <c r="C4592" s="1">
        <v>351015317</v>
      </c>
      <c r="D4592" s="44" t="s">
        <v>163</v>
      </c>
      <c r="E4592" s="20">
        <v>1.77626E-2</v>
      </c>
      <c r="F4592" s="20">
        <v>1.7175900000000001E-2</v>
      </c>
      <c r="G4592" s="20">
        <v>5.867E-4</v>
      </c>
      <c r="H4592" s="20">
        <v>0</v>
      </c>
      <c r="I4592" s="20">
        <v>0</v>
      </c>
      <c r="J4592" s="20">
        <v>1.042E-4</v>
      </c>
      <c r="K4592" s="20">
        <v>1.7175900000000001E-2</v>
      </c>
      <c r="L4592" s="20">
        <v>4.8250000000000002E-4</v>
      </c>
      <c r="M4592" s="20">
        <v>1.1360010937500001E-2</v>
      </c>
      <c r="N4592" s="1">
        <v>2</v>
      </c>
      <c r="O4592" s="5">
        <v>50</v>
      </c>
      <c r="P4592" s="5">
        <v>50</v>
      </c>
      <c r="Q4592" s="1">
        <v>2</v>
      </c>
      <c r="R4592" s="1">
        <v>2</v>
      </c>
      <c r="S4592" s="6">
        <v>250</v>
      </c>
      <c r="T4592" s="6">
        <v>250</v>
      </c>
      <c r="W4592" s="1"/>
      <c r="X4592" s="1"/>
      <c r="Y4592" s="1"/>
      <c r="AC4592" s="1"/>
      <c r="AF4592" s="1"/>
      <c r="AG4592" s="1"/>
    </row>
    <row r="4593" spans="1:33" hidden="1" x14ac:dyDescent="0.25">
      <c r="A4593" s="1">
        <v>14</v>
      </c>
      <c r="B4593" s="1">
        <v>2015</v>
      </c>
      <c r="C4593" s="1">
        <v>351020314</v>
      </c>
      <c r="D4593" s="44" t="s">
        <v>164</v>
      </c>
      <c r="E4593" s="20">
        <v>0.27238960000000001</v>
      </c>
      <c r="F4593" s="20">
        <v>0.26822119999999999</v>
      </c>
      <c r="G4593" s="20">
        <v>4.1684000000000001E-3</v>
      </c>
      <c r="H4593" s="20">
        <v>0</v>
      </c>
      <c r="I4593" s="20">
        <v>8.9566599999999996E-2</v>
      </c>
      <c r="J4593" s="20">
        <v>9.0269999999999999E-4</v>
      </c>
      <c r="K4593" s="20">
        <v>0.18061180000000002</v>
      </c>
      <c r="L4593" s="20">
        <v>1.3085000000000004E-3</v>
      </c>
      <c r="M4593" s="20">
        <v>0.11794547525578702</v>
      </c>
      <c r="N4593" s="1">
        <v>48</v>
      </c>
      <c r="O4593" s="5">
        <v>80.680000000000007</v>
      </c>
      <c r="P4593" s="5">
        <v>19.32</v>
      </c>
      <c r="Q4593" s="1">
        <v>71</v>
      </c>
      <c r="R4593" s="1">
        <v>17</v>
      </c>
      <c r="S4593" s="6">
        <v>2037</v>
      </c>
      <c r="T4593" s="6">
        <v>2037</v>
      </c>
      <c r="W4593" s="1"/>
      <c r="X4593" s="1"/>
      <c r="Y4593" s="1"/>
      <c r="AC4593" s="1"/>
      <c r="AF4593" s="1"/>
      <c r="AG4593" s="1"/>
    </row>
    <row r="4594" spans="1:33" hidden="1" x14ac:dyDescent="0.25">
      <c r="A4594" s="1">
        <v>10</v>
      </c>
      <c r="B4594" s="1">
        <v>2015</v>
      </c>
      <c r="C4594" s="1">
        <v>351030210</v>
      </c>
      <c r="D4594" s="44" t="s">
        <v>165</v>
      </c>
      <c r="E4594" s="20">
        <v>0.4170548</v>
      </c>
      <c r="F4594" s="20">
        <v>0.40009880000000003</v>
      </c>
      <c r="G4594" s="20">
        <v>1.6955999999999995E-2</v>
      </c>
      <c r="H4594" s="20">
        <v>0</v>
      </c>
      <c r="I4594" s="20">
        <v>0.25111119999999998</v>
      </c>
      <c r="J4594" s="20">
        <v>3.4700000000000003E-5</v>
      </c>
      <c r="K4594" s="20">
        <v>0.16487889999999999</v>
      </c>
      <c r="L4594" s="20">
        <v>1.0299999999999999E-3</v>
      </c>
      <c r="M4594" s="20">
        <v>4.9181610622685189E-2</v>
      </c>
      <c r="N4594" s="1">
        <v>11</v>
      </c>
      <c r="O4594" s="5">
        <v>36.36</v>
      </c>
      <c r="P4594" s="5">
        <v>63.64</v>
      </c>
      <c r="Q4594" s="1">
        <v>8</v>
      </c>
      <c r="R4594" s="1">
        <v>14</v>
      </c>
      <c r="S4594" s="6">
        <v>653.25</v>
      </c>
      <c r="T4594" s="6">
        <v>653.25</v>
      </c>
      <c r="W4594" s="1"/>
      <c r="X4594" s="1"/>
      <c r="Y4594" s="1"/>
      <c r="AC4594" s="1"/>
      <c r="AF4594" s="1"/>
      <c r="AG4594" s="1"/>
    </row>
    <row r="4595" spans="1:33" hidden="1" x14ac:dyDescent="0.25">
      <c r="A4595" s="1">
        <v>5</v>
      </c>
      <c r="B4595" s="1">
        <v>2015</v>
      </c>
      <c r="C4595" s="1">
        <v>35104015</v>
      </c>
      <c r="D4595" s="44" t="s">
        <v>166</v>
      </c>
      <c r="E4595" s="20">
        <v>0.32932839999999985</v>
      </c>
      <c r="F4595" s="20">
        <v>0.13651870000000002</v>
      </c>
      <c r="G4595" s="20">
        <v>0.19280969999999986</v>
      </c>
      <c r="H4595" s="20">
        <v>0</v>
      </c>
      <c r="I4595" s="20">
        <v>0.22399280000000008</v>
      </c>
      <c r="J4595" s="20">
        <v>7.8394200000000011E-2</v>
      </c>
      <c r="K4595" s="20">
        <v>1.08536E-2</v>
      </c>
      <c r="L4595" s="20">
        <v>1.6087799999999999E-2</v>
      </c>
      <c r="M4595" s="20">
        <v>0.14799051093749999</v>
      </c>
      <c r="N4595" s="1">
        <v>23</v>
      </c>
      <c r="O4595" s="5">
        <v>11.28</v>
      </c>
      <c r="P4595" s="5">
        <v>88.72</v>
      </c>
      <c r="Q4595" s="1">
        <v>15</v>
      </c>
      <c r="R4595" s="1">
        <v>118</v>
      </c>
      <c r="S4595" s="6">
        <v>2576.4</v>
      </c>
      <c r="T4595" s="6">
        <v>683.26128000000006</v>
      </c>
      <c r="W4595" s="1"/>
      <c r="X4595" s="1"/>
      <c r="Y4595" s="1"/>
      <c r="AC4595" s="1"/>
      <c r="AF4595" s="1"/>
      <c r="AG4595" s="1"/>
    </row>
    <row r="4596" spans="1:33" hidden="1" x14ac:dyDescent="0.25">
      <c r="A4596" s="1">
        <v>3</v>
      </c>
      <c r="B4596" s="1">
        <v>2015</v>
      </c>
      <c r="C4596" s="1">
        <v>35105003</v>
      </c>
      <c r="D4596" s="44" t="s">
        <v>167</v>
      </c>
      <c r="E4596" s="20">
        <v>0.84601859999999984</v>
      </c>
      <c r="F4596" s="20">
        <v>0.83554869999999981</v>
      </c>
      <c r="G4596" s="20">
        <v>1.0469900000000004E-2</v>
      </c>
      <c r="H4596" s="20">
        <v>0</v>
      </c>
      <c r="I4596" s="20">
        <v>0.70363880000000001</v>
      </c>
      <c r="J4596" s="20">
        <v>4.2735999999999998E-3</v>
      </c>
      <c r="K4596" s="20">
        <v>1.9931000000000003E-3</v>
      </c>
      <c r="L4596" s="20">
        <v>0.13611310000000001</v>
      </c>
      <c r="M4596" s="20">
        <v>0.26742104217592588</v>
      </c>
      <c r="N4596" s="1">
        <v>15</v>
      </c>
      <c r="O4596" s="5">
        <v>75.61</v>
      </c>
      <c r="P4596" s="5">
        <v>24.39</v>
      </c>
      <c r="Q4596" s="1">
        <v>31</v>
      </c>
      <c r="R4596" s="1">
        <v>10</v>
      </c>
      <c r="S4596" s="6">
        <v>4196.1000000000004</v>
      </c>
      <c r="T4596" s="6">
        <v>4196.1000000000004</v>
      </c>
      <c r="W4596" s="1"/>
      <c r="X4596" s="1"/>
      <c r="Y4596" s="1"/>
      <c r="AC4596" s="1"/>
      <c r="AF4596" s="1"/>
      <c r="AG4596" s="1"/>
    </row>
    <row r="4597" spans="1:33" hidden="1" x14ac:dyDescent="0.25">
      <c r="A4597" s="1">
        <v>6</v>
      </c>
      <c r="B4597" s="1">
        <v>2015</v>
      </c>
      <c r="C4597" s="1">
        <v>35106096</v>
      </c>
      <c r="D4597" s="44" t="s">
        <v>168</v>
      </c>
      <c r="E4597" s="20">
        <v>1.0771179</v>
      </c>
      <c r="F4597" s="20">
        <v>1.0509264</v>
      </c>
      <c r="G4597" s="20">
        <v>2.61915E-2</v>
      </c>
      <c r="H4597" s="20">
        <v>0</v>
      </c>
      <c r="I4597" s="20">
        <v>1.05</v>
      </c>
      <c r="J4597" s="20">
        <v>3.7413999999999998E-3</v>
      </c>
      <c r="K4597" s="20">
        <v>0</v>
      </c>
      <c r="L4597" s="20">
        <v>2.3376500000000001E-2</v>
      </c>
      <c r="M4597" s="20">
        <v>1.3350813194444444</v>
      </c>
      <c r="N4597" s="1">
        <v>8</v>
      </c>
      <c r="O4597" s="5">
        <v>8.33</v>
      </c>
      <c r="P4597" s="5">
        <v>91.67</v>
      </c>
      <c r="Q4597" s="1">
        <v>2</v>
      </c>
      <c r="R4597" s="1">
        <v>22</v>
      </c>
      <c r="S4597" s="6">
        <v>14828.8</v>
      </c>
      <c r="T4597" s="6">
        <v>6376.384</v>
      </c>
      <c r="W4597" s="1"/>
      <c r="X4597" s="1"/>
      <c r="Y4597" s="1"/>
      <c r="AC4597" s="1"/>
      <c r="AF4597" s="1"/>
      <c r="AG4597" s="1"/>
    </row>
    <row r="4598" spans="1:33" hidden="1" x14ac:dyDescent="0.25">
      <c r="A4598" s="1">
        <v>15</v>
      </c>
      <c r="B4598" s="1">
        <v>2015</v>
      </c>
      <c r="C4598" s="1">
        <v>351070815</v>
      </c>
      <c r="D4598" s="44" t="s">
        <v>169</v>
      </c>
      <c r="E4598" s="20">
        <v>0.10524190000000001</v>
      </c>
      <c r="F4598" s="20">
        <v>0.10107460000000001</v>
      </c>
      <c r="G4598" s="20">
        <v>4.1673000000000005E-3</v>
      </c>
      <c r="H4598" s="20">
        <v>0.28999999999999998</v>
      </c>
      <c r="I4598" s="20">
        <v>0</v>
      </c>
      <c r="J4598" s="20">
        <v>2.8939999999999999E-4</v>
      </c>
      <c r="K4598" s="20">
        <v>0.10464299999999999</v>
      </c>
      <c r="L4598" s="20">
        <v>3.0949999999999999E-4</v>
      </c>
      <c r="M4598" s="20">
        <v>3.4936781194444447E-2</v>
      </c>
      <c r="N4598" s="1">
        <v>0</v>
      </c>
      <c r="O4598" s="5">
        <v>54.55</v>
      </c>
      <c r="P4598" s="5">
        <v>45.45</v>
      </c>
      <c r="Q4598" s="1">
        <v>12</v>
      </c>
      <c r="R4598" s="1">
        <v>10</v>
      </c>
      <c r="S4598" s="6">
        <v>506.52</v>
      </c>
      <c r="T4598" s="6">
        <v>506.52</v>
      </c>
      <c r="W4598" s="1"/>
      <c r="X4598" s="1"/>
      <c r="Y4598" s="1"/>
      <c r="AC4598" s="1"/>
      <c r="AF4598" s="1"/>
      <c r="AG4598" s="1"/>
    </row>
    <row r="4599" spans="1:33" hidden="1" x14ac:dyDescent="0.25">
      <c r="A4599" s="1">
        <v>4</v>
      </c>
      <c r="B4599" s="1">
        <v>2015</v>
      </c>
      <c r="C4599" s="1">
        <v>35108074</v>
      </c>
      <c r="D4599" s="44" t="s">
        <v>170</v>
      </c>
      <c r="E4599" s="20">
        <v>1.2583372999999987</v>
      </c>
      <c r="F4599" s="20">
        <v>1.2449234999999987</v>
      </c>
      <c r="G4599" s="20">
        <v>1.3413800000000003E-2</v>
      </c>
      <c r="H4599" s="20">
        <v>0.05</v>
      </c>
      <c r="I4599" s="20">
        <v>1.8795999999999999E-3</v>
      </c>
      <c r="J4599" s="20">
        <v>6.6699999999999995E-5</v>
      </c>
      <c r="K4599" s="20">
        <v>1.250422399999999</v>
      </c>
      <c r="L4599" s="20">
        <v>5.9685999999999993E-3</v>
      </c>
      <c r="M4599" s="20">
        <v>8.2701384953703702E-2</v>
      </c>
      <c r="N4599" s="1">
        <v>58</v>
      </c>
      <c r="O4599" s="5">
        <v>88.82</v>
      </c>
      <c r="P4599" s="5">
        <v>11.18</v>
      </c>
      <c r="Q4599" s="1">
        <v>143</v>
      </c>
      <c r="R4599" s="1">
        <v>18</v>
      </c>
      <c r="S4599" s="6">
        <v>1320</v>
      </c>
      <c r="T4599" s="6">
        <v>1320</v>
      </c>
      <c r="W4599" s="1"/>
      <c r="X4599" s="1"/>
      <c r="Y4599" s="1"/>
      <c r="AC4599" s="1"/>
      <c r="AF4599" s="1"/>
      <c r="AG4599" s="1"/>
    </row>
    <row r="4600" spans="1:33" hidden="1" x14ac:dyDescent="0.25">
      <c r="A4600" s="1">
        <v>9</v>
      </c>
      <c r="B4600" s="1">
        <v>2015</v>
      </c>
      <c r="C4600" s="1">
        <v>35108079</v>
      </c>
      <c r="D4600" s="44" t="s">
        <v>170</v>
      </c>
      <c r="E4600" s="20">
        <v>0.96331589999999989</v>
      </c>
      <c r="F4600" s="20">
        <v>0.96193559999999989</v>
      </c>
      <c r="G4600" s="20">
        <v>1.3802999999999999E-3</v>
      </c>
      <c r="H4600" s="20">
        <v>0.04</v>
      </c>
      <c r="I4600" s="20">
        <v>0</v>
      </c>
      <c r="J4600" s="20">
        <v>8.4209999999999992E-4</v>
      </c>
      <c r="K4600" s="20">
        <v>0.95490789999999981</v>
      </c>
      <c r="L4600" s="20">
        <v>7.5658999999999995E-3</v>
      </c>
      <c r="M4600" s="20">
        <v>0</v>
      </c>
      <c r="N4600" s="1">
        <v>41</v>
      </c>
      <c r="O4600" s="5">
        <v>90.82</v>
      </c>
      <c r="P4600" s="5">
        <v>9.18</v>
      </c>
      <c r="Q4600" s="1">
        <v>89</v>
      </c>
      <c r="R4600" s="1">
        <v>9</v>
      </c>
      <c r="S4600" s="6"/>
      <c r="T4600" s="6"/>
      <c r="W4600" s="1"/>
      <c r="X4600" s="1"/>
      <c r="Y4600" s="1"/>
      <c r="AC4600" s="1"/>
      <c r="AF4600" s="1"/>
      <c r="AG4600" s="1"/>
    </row>
    <row r="4601" spans="1:33" hidden="1" x14ac:dyDescent="0.25">
      <c r="A4601" s="1">
        <v>4</v>
      </c>
      <c r="B4601" s="1">
        <v>2015</v>
      </c>
      <c r="C4601" s="1">
        <v>35109064</v>
      </c>
      <c r="D4601" s="44" t="s">
        <v>171</v>
      </c>
      <c r="E4601" s="20">
        <v>4.2918299999999993E-2</v>
      </c>
      <c r="F4601" s="20">
        <v>4.1855199999999995E-2</v>
      </c>
      <c r="G4601" s="20">
        <v>1.0630999999999998E-3</v>
      </c>
      <c r="H4601" s="20">
        <v>0</v>
      </c>
      <c r="I4601" s="20">
        <v>4.7943999999999999E-3</v>
      </c>
      <c r="J4601" s="20">
        <v>0</v>
      </c>
      <c r="K4601" s="20">
        <v>3.5789399999999992E-2</v>
      </c>
      <c r="L4601" s="20">
        <v>2.3345000000000002E-3</v>
      </c>
      <c r="M4601" s="20">
        <v>4.8287601562500004E-3</v>
      </c>
      <c r="N4601" s="1">
        <v>9</v>
      </c>
      <c r="O4601" s="5">
        <v>78.95</v>
      </c>
      <c r="P4601" s="5">
        <v>21.05</v>
      </c>
      <c r="Q4601" s="1">
        <v>15</v>
      </c>
      <c r="R4601" s="1">
        <v>4</v>
      </c>
      <c r="S4601" s="6">
        <v>89.24</v>
      </c>
      <c r="T4601" s="6">
        <v>89.24</v>
      </c>
      <c r="W4601" s="1"/>
      <c r="X4601" s="1"/>
      <c r="Y4601" s="1"/>
      <c r="AC4601" s="1"/>
      <c r="AF4601" s="1"/>
      <c r="AG4601" s="1"/>
    </row>
    <row r="4602" spans="1:33" hidden="1" x14ac:dyDescent="0.25">
      <c r="A4602" s="1">
        <v>8</v>
      </c>
      <c r="B4602" s="1">
        <v>2015</v>
      </c>
      <c r="C4602" s="1">
        <v>35109068</v>
      </c>
      <c r="D4602" s="44" t="s">
        <v>171</v>
      </c>
      <c r="E4602" s="20">
        <v>4.0230999999999999E-3</v>
      </c>
      <c r="F4602" s="20">
        <v>4.0230999999999999E-3</v>
      </c>
      <c r="G4602" s="20">
        <v>0</v>
      </c>
      <c r="H4602" s="20">
        <v>0</v>
      </c>
      <c r="I4602" s="20">
        <v>0</v>
      </c>
      <c r="J4602" s="20">
        <v>0</v>
      </c>
      <c r="K4602" s="20">
        <v>4.0230999999999999E-3</v>
      </c>
      <c r="L4602" s="20">
        <v>0</v>
      </c>
      <c r="M4602" s="20">
        <v>0</v>
      </c>
      <c r="N4602" s="1">
        <v>1</v>
      </c>
      <c r="O4602" s="5">
        <v>100</v>
      </c>
      <c r="P4602" s="5">
        <v>0</v>
      </c>
      <c r="Q4602" s="1">
        <v>2</v>
      </c>
      <c r="R4602" s="1">
        <v>0</v>
      </c>
      <c r="S4602" s="6"/>
      <c r="T4602" s="6"/>
      <c r="W4602" s="1"/>
      <c r="X4602" s="1"/>
      <c r="Y4602" s="1"/>
      <c r="AC4602" s="1"/>
      <c r="AF4602" s="1"/>
      <c r="AG4602" s="1"/>
    </row>
    <row r="4603" spans="1:33" hidden="1" x14ac:dyDescent="0.25">
      <c r="A4603" s="1">
        <v>19</v>
      </c>
      <c r="B4603" s="1">
        <v>2015</v>
      </c>
      <c r="C4603" s="1">
        <v>351100319</v>
      </c>
      <c r="D4603" s="44" t="s">
        <v>172</v>
      </c>
      <c r="E4603" s="20">
        <v>9.9150099999999977E-2</v>
      </c>
      <c r="F4603" s="20">
        <v>1.5594E-2</v>
      </c>
      <c r="G4603" s="20">
        <v>8.355609999999998E-2</v>
      </c>
      <c r="H4603" s="20">
        <v>0.28000000000000003</v>
      </c>
      <c r="I4603" s="20">
        <v>6.4814999999999998E-2</v>
      </c>
      <c r="J4603" s="20">
        <v>1.4820399999999999E-2</v>
      </c>
      <c r="K4603" s="20">
        <v>1.5594E-2</v>
      </c>
      <c r="L4603" s="20">
        <v>3.9206999999999992E-3</v>
      </c>
      <c r="M4603" s="20">
        <v>4.4589139324074066E-2</v>
      </c>
      <c r="N4603" s="1">
        <v>1</v>
      </c>
      <c r="O4603" s="5">
        <v>7.84</v>
      </c>
      <c r="P4603" s="5">
        <v>92.16</v>
      </c>
      <c r="Q4603" s="1">
        <v>4</v>
      </c>
      <c r="R4603" s="1">
        <v>47</v>
      </c>
      <c r="S4603" s="6">
        <v>797.85</v>
      </c>
      <c r="T4603" s="6">
        <v>797.85</v>
      </c>
      <c r="W4603" s="1"/>
      <c r="X4603" s="1"/>
      <c r="Y4603" s="1"/>
      <c r="AC4603" s="1"/>
      <c r="AF4603" s="1"/>
      <c r="AG4603" s="1"/>
    </row>
    <row r="4604" spans="1:33" hidden="1" x14ac:dyDescent="0.25">
      <c r="A4604" s="1">
        <v>20</v>
      </c>
      <c r="B4604" s="1">
        <v>2015</v>
      </c>
      <c r="C4604" s="1">
        <v>351100320</v>
      </c>
      <c r="D4604" s="44" t="s">
        <v>172</v>
      </c>
      <c r="E4604" s="20">
        <v>0</v>
      </c>
      <c r="F4604" s="20">
        <v>0</v>
      </c>
      <c r="G4604" s="20">
        <v>0</v>
      </c>
      <c r="H4604" s="20">
        <v>0</v>
      </c>
      <c r="I4604" s="20">
        <v>0</v>
      </c>
      <c r="J4604" s="20">
        <v>0</v>
      </c>
      <c r="K4604" s="20">
        <v>0</v>
      </c>
      <c r="L4604" s="20">
        <v>0</v>
      </c>
      <c r="M4604" s="20">
        <v>0</v>
      </c>
      <c r="N4604" s="1">
        <v>0</v>
      </c>
      <c r="O4604" s="5">
        <v>0</v>
      </c>
      <c r="P4604" s="5">
        <v>0</v>
      </c>
      <c r="Q4604" s="1">
        <v>0</v>
      </c>
      <c r="R4604" s="1">
        <v>0</v>
      </c>
      <c r="S4604" s="6"/>
      <c r="T4604" s="6"/>
      <c r="W4604" s="1"/>
      <c r="X4604" s="1"/>
      <c r="Y4604" s="1"/>
      <c r="AC4604" s="1"/>
      <c r="AF4604" s="1"/>
      <c r="AG4604" s="1"/>
    </row>
    <row r="4605" spans="1:33" hidden="1" x14ac:dyDescent="0.25">
      <c r="A4605" s="1">
        <v>15</v>
      </c>
      <c r="B4605" s="1">
        <v>2015</v>
      </c>
      <c r="C4605" s="1">
        <v>351110215</v>
      </c>
      <c r="D4605" s="44" t="s">
        <v>173</v>
      </c>
      <c r="E4605" s="20">
        <v>1.1640007000000046</v>
      </c>
      <c r="F4605" s="20">
        <v>0.27177589999999996</v>
      </c>
      <c r="G4605" s="20">
        <v>0.89222480000000459</v>
      </c>
      <c r="H4605" s="20">
        <v>0</v>
      </c>
      <c r="I4605" s="20">
        <v>0.5447915000000001</v>
      </c>
      <c r="J4605" s="20">
        <v>0.36038679999999967</v>
      </c>
      <c r="K4605" s="20">
        <v>0.19527719999999998</v>
      </c>
      <c r="L4605" s="20">
        <v>6.3545199999999913E-2</v>
      </c>
      <c r="M4605" s="20">
        <v>0.39842678814814814</v>
      </c>
      <c r="N4605" s="1">
        <v>10</v>
      </c>
      <c r="O4605" s="5">
        <v>2.67</v>
      </c>
      <c r="P4605" s="5">
        <v>97.33</v>
      </c>
      <c r="Q4605" s="1">
        <v>9</v>
      </c>
      <c r="R4605" s="1">
        <v>328</v>
      </c>
      <c r="S4605" s="6">
        <v>6272</v>
      </c>
      <c r="T4605" s="6">
        <v>6228.0959999999995</v>
      </c>
      <c r="W4605" s="1"/>
      <c r="X4605" s="1"/>
      <c r="Y4605" s="1"/>
      <c r="AC4605" s="1"/>
      <c r="AF4605" s="1"/>
      <c r="AG4605" s="1"/>
    </row>
    <row r="4606" spans="1:33" hidden="1" x14ac:dyDescent="0.25">
      <c r="A4606" s="1">
        <v>16</v>
      </c>
      <c r="B4606" s="1">
        <v>2015</v>
      </c>
      <c r="C4606" s="1">
        <v>351110216</v>
      </c>
      <c r="D4606" s="44" t="s">
        <v>173</v>
      </c>
      <c r="E4606" s="20">
        <v>5.3473000000000001E-3</v>
      </c>
      <c r="F4606" s="20">
        <v>5.3473000000000001E-3</v>
      </c>
      <c r="G4606" s="20">
        <v>0</v>
      </c>
      <c r="H4606" s="20">
        <v>0</v>
      </c>
      <c r="I4606" s="20">
        <v>0</v>
      </c>
      <c r="J4606" s="20">
        <v>0</v>
      </c>
      <c r="K4606" s="20">
        <v>5.3473000000000001E-3</v>
      </c>
      <c r="L4606" s="20">
        <v>0</v>
      </c>
      <c r="M4606" s="20">
        <v>0</v>
      </c>
      <c r="N4606" s="1">
        <v>2</v>
      </c>
      <c r="O4606" s="5">
        <v>100</v>
      </c>
      <c r="P4606" s="5">
        <v>0</v>
      </c>
      <c r="Q4606" s="1">
        <v>2</v>
      </c>
      <c r="R4606" s="1">
        <v>0</v>
      </c>
      <c r="S4606" s="6"/>
      <c r="T4606" s="6"/>
      <c r="W4606" s="1"/>
      <c r="X4606" s="1"/>
      <c r="Y4606" s="1"/>
      <c r="AC4606" s="1"/>
      <c r="AF4606" s="1"/>
      <c r="AG4606" s="1"/>
    </row>
    <row r="4607" spans="1:33" hidden="1" x14ac:dyDescent="0.25">
      <c r="A4607" s="1">
        <v>15</v>
      </c>
      <c r="B4607" s="1">
        <v>2015</v>
      </c>
      <c r="C4607" s="1">
        <v>351120115</v>
      </c>
      <c r="D4607" s="44" t="s">
        <v>174</v>
      </c>
      <c r="E4607" s="20">
        <v>0.1163005</v>
      </c>
      <c r="F4607" s="20">
        <v>8.3385399999999998E-2</v>
      </c>
      <c r="G4607" s="20">
        <v>3.2915099999999996E-2</v>
      </c>
      <c r="H4607" s="20">
        <v>0</v>
      </c>
      <c r="I4607" s="20">
        <v>2.7777700000000002E-2</v>
      </c>
      <c r="J4607" s="20">
        <v>2.1064999999999999E-3</v>
      </c>
      <c r="K4607" s="20">
        <v>8.5410199999999992E-2</v>
      </c>
      <c r="L4607" s="20">
        <v>1.0061E-3</v>
      </c>
      <c r="M4607" s="20">
        <v>1.8904471874999999E-2</v>
      </c>
      <c r="N4607" s="1">
        <v>1</v>
      </c>
      <c r="O4607" s="5">
        <v>11.11</v>
      </c>
      <c r="P4607" s="5">
        <v>88.89</v>
      </c>
      <c r="Q4607" s="1">
        <v>2</v>
      </c>
      <c r="R4607" s="1">
        <v>16</v>
      </c>
      <c r="S4607" s="6">
        <v>374.22</v>
      </c>
      <c r="T4607" s="6">
        <v>374.22</v>
      </c>
      <c r="W4607" s="1"/>
      <c r="X4607" s="1"/>
      <c r="Y4607" s="1"/>
      <c r="AC4607" s="1"/>
      <c r="AF4607" s="1"/>
      <c r="AG4607" s="1"/>
    </row>
    <row r="4608" spans="1:33" hidden="1" x14ac:dyDescent="0.25">
      <c r="A4608" s="1">
        <v>15</v>
      </c>
      <c r="B4608" s="1">
        <v>2015</v>
      </c>
      <c r="C4608" s="1">
        <v>351130015</v>
      </c>
      <c r="D4608" s="44" t="s">
        <v>175</v>
      </c>
      <c r="E4608" s="20">
        <v>6.3134400000000007E-2</v>
      </c>
      <c r="F4608" s="20">
        <v>1.7661099999999999E-2</v>
      </c>
      <c r="G4608" s="20">
        <v>4.5473300000000001E-2</v>
      </c>
      <c r="H4608" s="20">
        <v>0</v>
      </c>
      <c r="I4608" s="20">
        <v>3.2149200000000003E-2</v>
      </c>
      <c r="J4608" s="20">
        <v>3.3279999999999998E-3</v>
      </c>
      <c r="K4608" s="20">
        <v>1.7790199999999999E-2</v>
      </c>
      <c r="L4608" s="20">
        <v>9.866999999999999E-3</v>
      </c>
      <c r="M4608" s="20">
        <v>2.0193280208333331E-2</v>
      </c>
      <c r="N4608" s="1">
        <v>8</v>
      </c>
      <c r="O4608" s="5">
        <v>14.29</v>
      </c>
      <c r="P4608" s="5">
        <v>85.71</v>
      </c>
      <c r="Q4608" s="1">
        <v>5</v>
      </c>
      <c r="R4608" s="1">
        <v>30</v>
      </c>
      <c r="S4608" s="6">
        <v>374</v>
      </c>
      <c r="T4608" s="6">
        <v>374</v>
      </c>
      <c r="W4608" s="1"/>
      <c r="X4608" s="1"/>
      <c r="Y4608" s="1"/>
      <c r="AC4608" s="1"/>
      <c r="AF4608" s="1"/>
      <c r="AG4608" s="1"/>
    </row>
    <row r="4609" spans="1:33" hidden="1" x14ac:dyDescent="0.25">
      <c r="A4609" s="1">
        <v>16</v>
      </c>
      <c r="B4609" s="1">
        <v>2015</v>
      </c>
      <c r="C4609" s="1">
        <v>351130016</v>
      </c>
      <c r="D4609" s="44" t="s">
        <v>175</v>
      </c>
      <c r="E4609" s="20">
        <v>5.0463000000000001E-3</v>
      </c>
      <c r="F4609" s="20">
        <v>5.0000000000000001E-3</v>
      </c>
      <c r="G4609" s="20">
        <v>4.6300000000000001E-5</v>
      </c>
      <c r="H4609" s="20">
        <v>0</v>
      </c>
      <c r="I4609" s="20">
        <v>0</v>
      </c>
      <c r="J4609" s="20">
        <v>0</v>
      </c>
      <c r="K4609" s="20">
        <v>5.0000000000000001E-3</v>
      </c>
      <c r="L4609" s="20">
        <v>4.6300000000000001E-5</v>
      </c>
      <c r="M4609" s="20">
        <v>0</v>
      </c>
      <c r="N4609" s="1">
        <v>7</v>
      </c>
      <c r="O4609" s="5">
        <v>50</v>
      </c>
      <c r="P4609" s="5">
        <v>50</v>
      </c>
      <c r="Q4609" s="1">
        <v>1</v>
      </c>
      <c r="R4609" s="1">
        <v>1</v>
      </c>
      <c r="S4609" s="6"/>
      <c r="T4609" s="6"/>
      <c r="W4609" s="1"/>
      <c r="X4609" s="1"/>
      <c r="Y4609" s="1"/>
      <c r="AC4609" s="1"/>
      <c r="AF4609" s="1"/>
      <c r="AG4609" s="1"/>
    </row>
    <row r="4610" spans="1:33" hidden="1" x14ac:dyDescent="0.25">
      <c r="A4610" s="1">
        <v>14</v>
      </c>
      <c r="B4610" s="1">
        <v>2015</v>
      </c>
      <c r="C4610" s="1">
        <v>351140914</v>
      </c>
      <c r="D4610" s="44" t="s">
        <v>176</v>
      </c>
      <c r="E4610" s="20">
        <v>2.1041600000000001E-2</v>
      </c>
      <c r="F4610" s="20">
        <v>1.99305E-2</v>
      </c>
      <c r="G4610" s="20">
        <v>1.1111000000000001E-3</v>
      </c>
      <c r="H4610" s="20">
        <v>0</v>
      </c>
      <c r="I4610" s="20">
        <v>0</v>
      </c>
      <c r="J4610" s="20">
        <v>1.0092500000000001E-2</v>
      </c>
      <c r="K4610" s="20">
        <v>1.0671299999999998E-2</v>
      </c>
      <c r="L4610" s="20">
        <v>2.7779999999999998E-4</v>
      </c>
      <c r="M4610" s="20">
        <v>0</v>
      </c>
      <c r="N4610" s="1">
        <v>1</v>
      </c>
      <c r="O4610" s="5">
        <v>80</v>
      </c>
      <c r="P4610" s="5">
        <v>20</v>
      </c>
      <c r="Q4610" s="1">
        <v>8</v>
      </c>
      <c r="R4610" s="1">
        <v>2</v>
      </c>
      <c r="S4610" s="6"/>
      <c r="T4610" s="6"/>
      <c r="W4610" s="1"/>
      <c r="X4610" s="1"/>
      <c r="Y4610" s="1"/>
      <c r="AC4610" s="1"/>
      <c r="AF4610" s="1"/>
      <c r="AG4610" s="1"/>
    </row>
    <row r="4611" spans="1:33" hidden="1" x14ac:dyDescent="0.25">
      <c r="A4611" s="1">
        <v>17</v>
      </c>
      <c r="B4611" s="1">
        <v>2015</v>
      </c>
      <c r="C4611" s="1">
        <v>351140917</v>
      </c>
      <c r="D4611" s="44" t="s">
        <v>176</v>
      </c>
      <c r="E4611" s="20">
        <v>0.13722819999999999</v>
      </c>
      <c r="F4611" s="20">
        <v>6.8134700000000006E-2</v>
      </c>
      <c r="G4611" s="20">
        <v>6.9093499999999988E-2</v>
      </c>
      <c r="H4611" s="20">
        <v>0</v>
      </c>
      <c r="I4611" s="20">
        <v>1.85185E-2</v>
      </c>
      <c r="J4611" s="20">
        <v>5.95679E-2</v>
      </c>
      <c r="K4611" s="20">
        <v>4.6968900000000001E-2</v>
      </c>
      <c r="L4611" s="20">
        <v>1.21729E-2</v>
      </c>
      <c r="M4611" s="20">
        <v>5.4929404393518524E-2</v>
      </c>
      <c r="N4611" s="1">
        <v>2</v>
      </c>
      <c r="O4611" s="5">
        <v>72.22</v>
      </c>
      <c r="P4611" s="5">
        <v>27.78</v>
      </c>
      <c r="Q4611" s="1">
        <v>13</v>
      </c>
      <c r="R4611" s="1">
        <v>5</v>
      </c>
      <c r="S4611" s="6">
        <v>878.75</v>
      </c>
      <c r="T4611" s="6">
        <v>834.8125</v>
      </c>
      <c r="W4611" s="1"/>
      <c r="X4611" s="1"/>
      <c r="Y4611" s="1"/>
      <c r="AC4611" s="1"/>
      <c r="AF4611" s="1"/>
      <c r="AG4611" s="1"/>
    </row>
    <row r="4612" spans="1:33" hidden="1" x14ac:dyDescent="0.25">
      <c r="A4612" s="1">
        <v>10</v>
      </c>
      <c r="B4612" s="1">
        <v>2015</v>
      </c>
      <c r="C4612" s="1">
        <v>351150810</v>
      </c>
      <c r="D4612" s="44" t="s">
        <v>177</v>
      </c>
      <c r="E4612" s="20">
        <v>0.32992440000000006</v>
      </c>
      <c r="F4612" s="20">
        <v>0.32374370000000008</v>
      </c>
      <c r="G4612" s="20">
        <v>6.180699999999999E-3</v>
      </c>
      <c r="H4612" s="20">
        <v>0</v>
      </c>
      <c r="I4612" s="20">
        <v>0.1666667</v>
      </c>
      <c r="J4612" s="20">
        <v>0.15744609999999998</v>
      </c>
      <c r="K4612" s="20">
        <v>1.6318000000000003E-3</v>
      </c>
      <c r="L4612" s="20">
        <v>4.1798E-3</v>
      </c>
      <c r="M4612" s="20">
        <v>0.12920040896990739</v>
      </c>
      <c r="N4612" s="1">
        <v>9</v>
      </c>
      <c r="O4612" s="5">
        <v>46.43</v>
      </c>
      <c r="P4612" s="5">
        <v>53.57</v>
      </c>
      <c r="Q4612" s="1">
        <v>13</v>
      </c>
      <c r="R4612" s="1">
        <v>15</v>
      </c>
      <c r="S4612" s="6">
        <v>2265.7600000000002</v>
      </c>
      <c r="T4612" s="6">
        <v>2265.7600000000002</v>
      </c>
      <c r="W4612" s="1"/>
      <c r="X4612" s="1"/>
      <c r="Y4612" s="1"/>
      <c r="AC4612" s="1"/>
      <c r="AF4612" s="1"/>
      <c r="AG4612" s="1"/>
    </row>
    <row r="4613" spans="1:33" hidden="1" x14ac:dyDescent="0.25">
      <c r="A4613" s="1">
        <v>10</v>
      </c>
      <c r="B4613" s="1">
        <v>2015</v>
      </c>
      <c r="C4613" s="1">
        <v>351160710</v>
      </c>
      <c r="D4613" s="44" t="s">
        <v>178</v>
      </c>
      <c r="E4613" s="20">
        <v>0.11186970000000003</v>
      </c>
      <c r="F4613" s="20">
        <v>8.9986600000000042E-2</v>
      </c>
      <c r="G4613" s="20">
        <v>2.1883099999999992E-2</v>
      </c>
      <c r="H4613" s="20">
        <v>0</v>
      </c>
      <c r="I4613" s="20">
        <v>0</v>
      </c>
      <c r="J4613" s="20">
        <v>1.6944599999999997E-2</v>
      </c>
      <c r="K4613" s="20">
        <v>8.1445900000000043E-2</v>
      </c>
      <c r="L4613" s="20">
        <v>1.3479200000000002E-2</v>
      </c>
      <c r="M4613" s="20">
        <v>4.1506543111111113E-2</v>
      </c>
      <c r="N4613" s="1">
        <v>13</v>
      </c>
      <c r="O4613" s="5">
        <v>58.54</v>
      </c>
      <c r="P4613" s="5">
        <v>41.46</v>
      </c>
      <c r="Q4613" s="1">
        <v>24</v>
      </c>
      <c r="R4613" s="1">
        <v>17</v>
      </c>
      <c r="S4613" s="6">
        <v>525.84</v>
      </c>
      <c r="T4613" s="6">
        <v>525.84</v>
      </c>
      <c r="W4613" s="1"/>
      <c r="X4613" s="1"/>
      <c r="Y4613" s="1"/>
      <c r="AC4613" s="1"/>
      <c r="AF4613" s="1"/>
      <c r="AG4613" s="1"/>
    </row>
    <row r="4614" spans="1:33" hidden="1" x14ac:dyDescent="0.25">
      <c r="A4614" s="1">
        <v>5</v>
      </c>
      <c r="B4614" s="1">
        <v>2015</v>
      </c>
      <c r="C4614" s="1">
        <v>35117065</v>
      </c>
      <c r="D4614" s="44" t="s">
        <v>179</v>
      </c>
      <c r="E4614" s="20">
        <v>2.3045599999999999E-2</v>
      </c>
      <c r="F4614" s="20">
        <v>1.86383E-2</v>
      </c>
      <c r="G4614" s="20">
        <v>4.4073000000000003E-3</v>
      </c>
      <c r="H4614" s="20">
        <v>0</v>
      </c>
      <c r="I4614" s="20">
        <v>0</v>
      </c>
      <c r="J4614" s="20">
        <v>4.5721000000000008E-3</v>
      </c>
      <c r="K4614" s="20">
        <v>3.8481000000000001E-3</v>
      </c>
      <c r="L4614" s="20">
        <v>1.4625400000000002E-2</v>
      </c>
      <c r="M4614" s="20">
        <v>4.739885781712963E-2</v>
      </c>
      <c r="N4614" s="1">
        <v>9</v>
      </c>
      <c r="O4614" s="5">
        <v>56.52</v>
      </c>
      <c r="P4614" s="5">
        <v>43.48</v>
      </c>
      <c r="Q4614" s="1">
        <v>13</v>
      </c>
      <c r="R4614" s="1">
        <v>10</v>
      </c>
      <c r="S4614" s="6">
        <v>628.67999999999995</v>
      </c>
      <c r="T4614" s="6">
        <v>603.53279999999995</v>
      </c>
      <c r="W4614" s="1"/>
      <c r="X4614" s="1"/>
      <c r="Y4614" s="1"/>
      <c r="AC4614" s="1"/>
      <c r="AF4614" s="1"/>
      <c r="AG4614" s="1"/>
    </row>
    <row r="4615" spans="1:33" hidden="1" x14ac:dyDescent="0.25">
      <c r="A4615" s="1">
        <v>14</v>
      </c>
      <c r="B4615" s="1">
        <v>2015</v>
      </c>
      <c r="C4615" s="1">
        <v>355720414</v>
      </c>
      <c r="D4615" s="44" t="s">
        <v>180</v>
      </c>
      <c r="E4615" s="20">
        <v>0</v>
      </c>
      <c r="F4615" s="20">
        <v>0</v>
      </c>
      <c r="G4615" s="20">
        <v>0</v>
      </c>
      <c r="H4615" s="20">
        <v>0</v>
      </c>
      <c r="I4615" s="20">
        <v>0</v>
      </c>
      <c r="J4615" s="20">
        <v>0</v>
      </c>
      <c r="K4615" s="20">
        <v>0</v>
      </c>
      <c r="L4615" s="20">
        <v>0</v>
      </c>
      <c r="M4615" s="20">
        <v>0</v>
      </c>
      <c r="N4615" s="1">
        <v>0</v>
      </c>
      <c r="O4615" s="5">
        <v>0</v>
      </c>
      <c r="P4615" s="5">
        <v>0</v>
      </c>
      <c r="Q4615" s="1">
        <v>0</v>
      </c>
      <c r="R4615" s="1">
        <v>0</v>
      </c>
      <c r="S4615" s="6"/>
      <c r="T4615" s="6"/>
      <c r="W4615" s="1"/>
      <c r="X4615" s="1"/>
      <c r="Y4615" s="1"/>
      <c r="AC4615" s="1"/>
      <c r="AF4615" s="1"/>
      <c r="AG4615" s="1"/>
    </row>
    <row r="4616" spans="1:33" hidden="1" x14ac:dyDescent="0.25">
      <c r="A4616" s="1">
        <v>17</v>
      </c>
      <c r="B4616" s="1">
        <v>2015</v>
      </c>
      <c r="C4616" s="1">
        <v>355720417</v>
      </c>
      <c r="D4616" s="44" t="s">
        <v>180</v>
      </c>
      <c r="E4616" s="20">
        <v>5.17086E-2</v>
      </c>
      <c r="F4616" s="20">
        <v>5.0463000000000001E-2</v>
      </c>
      <c r="G4616" s="20">
        <v>1.2455999999999999E-3</v>
      </c>
      <c r="H4616" s="20">
        <v>0</v>
      </c>
      <c r="I4616" s="20">
        <v>0</v>
      </c>
      <c r="J4616" s="20">
        <v>4.1669999999999999E-4</v>
      </c>
      <c r="K4616" s="20">
        <v>5.0463000000000001E-2</v>
      </c>
      <c r="L4616" s="20">
        <v>8.2890000000000004E-4</v>
      </c>
      <c r="M4616" s="20">
        <v>3.6031701333333332E-2</v>
      </c>
      <c r="N4616" s="1">
        <v>0</v>
      </c>
      <c r="O4616" s="5">
        <v>25</v>
      </c>
      <c r="P4616" s="5">
        <v>75</v>
      </c>
      <c r="Q4616" s="1">
        <v>1</v>
      </c>
      <c r="R4616" s="1">
        <v>3</v>
      </c>
      <c r="S4616" s="6">
        <v>620</v>
      </c>
      <c r="T4616" s="6">
        <v>620</v>
      </c>
      <c r="W4616" s="1"/>
      <c r="X4616" s="1"/>
      <c r="Y4616" s="1"/>
      <c r="AC4616" s="1"/>
      <c r="AF4616" s="1"/>
      <c r="AG4616" s="1"/>
    </row>
    <row r="4617" spans="1:33" hidden="1" x14ac:dyDescent="0.25">
      <c r="A4617" s="1">
        <v>20</v>
      </c>
      <c r="B4617" s="1">
        <v>2015</v>
      </c>
      <c r="C4617" s="1">
        <v>351190420</v>
      </c>
      <c r="D4617" s="44" t="s">
        <v>181</v>
      </c>
      <c r="E4617" s="20">
        <v>4.5721399999999988E-2</v>
      </c>
      <c r="F4617" s="20">
        <v>1.3431999999999998E-2</v>
      </c>
      <c r="G4617" s="20">
        <v>3.2289399999999989E-2</v>
      </c>
      <c r="H4617" s="20">
        <v>0</v>
      </c>
      <c r="I4617" s="20">
        <v>2.9425999999999997E-2</v>
      </c>
      <c r="J4617" s="20">
        <v>0</v>
      </c>
      <c r="K4617" s="20">
        <v>1.3431999999999998E-2</v>
      </c>
      <c r="L4617" s="20">
        <v>2.8633999999999999E-3</v>
      </c>
      <c r="M4617" s="20">
        <v>1.9220384374999996E-2</v>
      </c>
      <c r="N4617" s="1">
        <v>4</v>
      </c>
      <c r="O4617" s="5">
        <v>18.52</v>
      </c>
      <c r="P4617" s="5">
        <v>81.48</v>
      </c>
      <c r="Q4617" s="1">
        <v>5</v>
      </c>
      <c r="R4617" s="1">
        <v>22</v>
      </c>
      <c r="S4617" s="6">
        <v>411</v>
      </c>
      <c r="T4617" s="6">
        <v>411</v>
      </c>
      <c r="W4617" s="1"/>
      <c r="X4617" s="1"/>
      <c r="Y4617" s="1"/>
      <c r="AC4617" s="1"/>
      <c r="AF4617" s="1"/>
      <c r="AG4617" s="1"/>
    </row>
    <row r="4618" spans="1:33" hidden="1" x14ac:dyDescent="0.25">
      <c r="A4618" s="1">
        <v>12</v>
      </c>
      <c r="B4618" s="1">
        <v>2015</v>
      </c>
      <c r="C4618" s="1">
        <v>351200112</v>
      </c>
      <c r="D4618" s="44" t="s">
        <v>182</v>
      </c>
      <c r="E4618" s="20">
        <v>0.8200945999999999</v>
      </c>
      <c r="F4618" s="20">
        <v>0.6592541999999999</v>
      </c>
      <c r="G4618" s="20">
        <v>0.16084039999999997</v>
      </c>
      <c r="H4618" s="20">
        <v>0</v>
      </c>
      <c r="I4618" s="20">
        <v>4.2337899999999991E-2</v>
      </c>
      <c r="J4618" s="20">
        <v>0.37131979999999998</v>
      </c>
      <c r="K4618" s="20">
        <v>0.31699880000000003</v>
      </c>
      <c r="L4618" s="20">
        <v>8.9438099999999965E-2</v>
      </c>
      <c r="M4618" s="20">
        <v>5.3315335648148145E-2</v>
      </c>
      <c r="N4618" s="1">
        <v>19</v>
      </c>
      <c r="O4618" s="5">
        <v>40.58</v>
      </c>
      <c r="P4618" s="5">
        <v>59.42</v>
      </c>
      <c r="Q4618" s="1">
        <v>28</v>
      </c>
      <c r="R4618" s="1">
        <v>41</v>
      </c>
      <c r="S4618" s="6">
        <v>912.18</v>
      </c>
      <c r="T4618" s="6">
        <v>912.18</v>
      </c>
      <c r="W4618" s="1"/>
      <c r="X4618" s="1"/>
      <c r="Y4618" s="1"/>
      <c r="AC4618" s="1"/>
      <c r="AF4618" s="1"/>
      <c r="AG4618" s="1"/>
    </row>
    <row r="4619" spans="1:33" hidden="1" x14ac:dyDescent="0.25">
      <c r="A4619" s="1">
        <v>15</v>
      </c>
      <c r="B4619" s="1">
        <v>2015</v>
      </c>
      <c r="C4619" s="1">
        <v>351200115</v>
      </c>
      <c r="D4619" s="44" t="s">
        <v>182</v>
      </c>
      <c r="E4619" s="20">
        <v>6.2771800000000003E-2</v>
      </c>
      <c r="F4619" s="20">
        <v>4.9953800000000007E-2</v>
      </c>
      <c r="G4619" s="20">
        <v>1.2818E-2</v>
      </c>
      <c r="H4619" s="20">
        <v>0</v>
      </c>
      <c r="I4619" s="20">
        <v>0</v>
      </c>
      <c r="J4619" s="20">
        <v>5.401999999999999E-4</v>
      </c>
      <c r="K4619" s="20">
        <v>6.2231600000000012E-2</v>
      </c>
      <c r="L4619" s="20">
        <v>0</v>
      </c>
      <c r="M4619" s="20">
        <v>0</v>
      </c>
      <c r="N4619" s="1">
        <v>2</v>
      </c>
      <c r="O4619" s="5">
        <v>60</v>
      </c>
      <c r="P4619" s="5">
        <v>40</v>
      </c>
      <c r="Q4619" s="1">
        <v>9</v>
      </c>
      <c r="R4619" s="1">
        <v>6</v>
      </c>
      <c r="S4619" s="6"/>
      <c r="T4619" s="6"/>
      <c r="W4619" s="1"/>
      <c r="X4619" s="1"/>
      <c r="Y4619" s="1"/>
      <c r="AC4619" s="1"/>
      <c r="AF4619" s="1"/>
      <c r="AG4619" s="1"/>
    </row>
    <row r="4620" spans="1:33" hidden="1" x14ac:dyDescent="0.25">
      <c r="A4620" s="1">
        <v>12</v>
      </c>
      <c r="B4620" s="1">
        <v>2015</v>
      </c>
      <c r="C4620" s="1">
        <v>351210012</v>
      </c>
      <c r="D4620" s="44" t="s">
        <v>183</v>
      </c>
      <c r="E4620" s="20">
        <v>3.8412845000000004</v>
      </c>
      <c r="F4620" s="20">
        <v>3.5804267000000003</v>
      </c>
      <c r="G4620" s="20">
        <v>0.26085780000000003</v>
      </c>
      <c r="H4620" s="20">
        <v>1.24</v>
      </c>
      <c r="I4620" s="20">
        <v>2.1215299999999999E-2</v>
      </c>
      <c r="J4620" s="20">
        <v>0.19356480000000001</v>
      </c>
      <c r="K4620" s="20">
        <v>3.5771398000000008</v>
      </c>
      <c r="L4620" s="20">
        <v>4.9364599999999995E-2</v>
      </c>
      <c r="M4620" s="20">
        <v>1.4000279947916666E-2</v>
      </c>
      <c r="N4620" s="1">
        <v>56</v>
      </c>
      <c r="O4620" s="5">
        <v>81.58</v>
      </c>
      <c r="P4620" s="5">
        <v>18.420000000000002</v>
      </c>
      <c r="Q4620" s="1">
        <v>93</v>
      </c>
      <c r="R4620" s="1">
        <v>21</v>
      </c>
      <c r="S4620" s="6">
        <v>242</v>
      </c>
      <c r="T4620" s="6">
        <v>242</v>
      </c>
      <c r="W4620" s="1"/>
      <c r="X4620" s="1"/>
      <c r="Y4620" s="1"/>
      <c r="AC4620" s="1"/>
      <c r="AF4620" s="1"/>
      <c r="AG4620" s="1"/>
    </row>
    <row r="4621" spans="1:33" hidden="1" x14ac:dyDescent="0.25">
      <c r="A4621" s="1">
        <v>9</v>
      </c>
      <c r="B4621" s="1">
        <v>2015</v>
      </c>
      <c r="C4621" s="1">
        <v>35122099</v>
      </c>
      <c r="D4621" s="44" t="s">
        <v>184</v>
      </c>
      <c r="E4621" s="20">
        <v>0.3497458</v>
      </c>
      <c r="F4621" s="20">
        <v>0.32117760000000001</v>
      </c>
      <c r="G4621" s="20">
        <v>2.8568200000000002E-2</v>
      </c>
      <c r="H4621" s="20">
        <v>0.09</v>
      </c>
      <c r="I4621" s="20">
        <v>6.8286900000000011E-2</v>
      </c>
      <c r="J4621" s="20">
        <v>5.6068400000000011E-2</v>
      </c>
      <c r="K4621" s="20">
        <v>0.21968220000000002</v>
      </c>
      <c r="L4621" s="20">
        <v>5.7082999999999995E-3</v>
      </c>
      <c r="M4621" s="20">
        <v>8.002018518518518E-2</v>
      </c>
      <c r="N4621" s="1">
        <v>7</v>
      </c>
      <c r="O4621" s="5">
        <v>62.32</v>
      </c>
      <c r="P4621" s="5">
        <v>37.68</v>
      </c>
      <c r="Q4621" s="1">
        <v>43</v>
      </c>
      <c r="R4621" s="1">
        <v>26</v>
      </c>
      <c r="S4621" s="6">
        <v>1385</v>
      </c>
      <c r="T4621" s="6">
        <v>152.35</v>
      </c>
      <c r="W4621" s="1"/>
      <c r="X4621" s="1"/>
      <c r="Y4621" s="1"/>
      <c r="AC4621" s="1"/>
      <c r="AF4621" s="1"/>
      <c r="AG4621" s="1"/>
    </row>
    <row r="4622" spans="1:33" hidden="1" x14ac:dyDescent="0.25">
      <c r="A4622" s="1">
        <v>10</v>
      </c>
      <c r="B4622" s="1">
        <v>2015</v>
      </c>
      <c r="C4622" s="1">
        <v>351230810</v>
      </c>
      <c r="D4622" s="44" t="s">
        <v>185</v>
      </c>
      <c r="E4622" s="20">
        <v>3.9559400000000002E-2</v>
      </c>
      <c r="F4622" s="20">
        <v>3.95386E-2</v>
      </c>
      <c r="G4622" s="20">
        <v>2.0800000000000001E-5</v>
      </c>
      <c r="H4622" s="20">
        <v>0</v>
      </c>
      <c r="I4622" s="20">
        <v>3.6788899999999999E-2</v>
      </c>
      <c r="J4622" s="20">
        <v>3.1520000000000002E-4</v>
      </c>
      <c r="K4622" s="20">
        <v>8.8889999999999998E-4</v>
      </c>
      <c r="L4622" s="20">
        <v>1.5663999999999999E-3</v>
      </c>
      <c r="M4622" s="20">
        <v>3.7131688179398145E-2</v>
      </c>
      <c r="N4622" s="1">
        <v>20</v>
      </c>
      <c r="O4622" s="5">
        <v>88.89</v>
      </c>
      <c r="P4622" s="5">
        <v>11.11</v>
      </c>
      <c r="Q4622" s="1">
        <v>8</v>
      </c>
      <c r="R4622" s="1">
        <v>1</v>
      </c>
      <c r="S4622" s="6">
        <v>692.51</v>
      </c>
      <c r="T4622" s="6">
        <v>692.51</v>
      </c>
      <c r="W4622" s="1"/>
      <c r="X4622" s="1"/>
      <c r="Y4622" s="1"/>
      <c r="AC4622" s="1"/>
      <c r="AF4622" s="1"/>
      <c r="AG4622" s="1"/>
    </row>
    <row r="4623" spans="1:33" hidden="1" x14ac:dyDescent="0.25">
      <c r="A4623" s="1">
        <v>5</v>
      </c>
      <c r="B4623" s="1">
        <v>2015</v>
      </c>
      <c r="C4623" s="1">
        <v>35124075</v>
      </c>
      <c r="D4623" s="44" t="s">
        <v>186</v>
      </c>
      <c r="E4623" s="20">
        <v>0.15441220000000003</v>
      </c>
      <c r="F4623" s="20">
        <v>0.10328380000000002</v>
      </c>
      <c r="G4623" s="20">
        <v>5.1128399999999997E-2</v>
      </c>
      <c r="H4623" s="20">
        <v>0</v>
      </c>
      <c r="I4623" s="20">
        <v>6.1077099999999995E-2</v>
      </c>
      <c r="J4623" s="20">
        <v>7.0221999999999993E-2</v>
      </c>
      <c r="K4623" s="20">
        <v>8.8282000000000031E-3</v>
      </c>
      <c r="L4623" s="20">
        <v>1.4284900000000001E-2</v>
      </c>
      <c r="M4623" s="20">
        <v>5.1843854716981122E-2</v>
      </c>
      <c r="N4623" s="1">
        <v>7</v>
      </c>
      <c r="O4623" s="5">
        <v>16.25</v>
      </c>
      <c r="P4623" s="5">
        <v>83.75</v>
      </c>
      <c r="Q4623" s="1">
        <v>13</v>
      </c>
      <c r="R4623" s="1">
        <v>67</v>
      </c>
      <c r="S4623" s="6">
        <v>1127</v>
      </c>
      <c r="T4623" s="6">
        <v>0</v>
      </c>
      <c r="W4623" s="1"/>
      <c r="X4623" s="1"/>
      <c r="Y4623" s="1"/>
      <c r="AC4623" s="1"/>
      <c r="AF4623" s="1"/>
      <c r="AG4623" s="1"/>
    </row>
    <row r="4624" spans="1:33" hidden="1" x14ac:dyDescent="0.25">
      <c r="A4624" s="1">
        <v>19</v>
      </c>
      <c r="B4624" s="1">
        <v>2015</v>
      </c>
      <c r="C4624" s="1">
        <v>351250619</v>
      </c>
      <c r="D4624" s="44" t="s">
        <v>187</v>
      </c>
      <c r="E4624" s="20">
        <v>5.0835400000000017E-2</v>
      </c>
      <c r="F4624" s="20">
        <v>3.7209600000000009E-2</v>
      </c>
      <c r="G4624" s="20">
        <v>1.3625800000000004E-2</v>
      </c>
      <c r="H4624" s="20">
        <v>0</v>
      </c>
      <c r="I4624" s="20">
        <v>1.21204E-2</v>
      </c>
      <c r="J4624" s="20">
        <v>1.1744000000000001E-3</v>
      </c>
      <c r="K4624" s="20">
        <v>3.7209600000000009E-2</v>
      </c>
      <c r="L4624" s="20">
        <v>3.3099999999999997E-4</v>
      </c>
      <c r="M4624" s="20">
        <v>1.2511817708333331E-2</v>
      </c>
      <c r="N4624" s="1">
        <v>3</v>
      </c>
      <c r="O4624" s="5">
        <v>36</v>
      </c>
      <c r="P4624" s="5">
        <v>64</v>
      </c>
      <c r="Q4624" s="1">
        <v>9</v>
      </c>
      <c r="R4624" s="1">
        <v>16</v>
      </c>
      <c r="S4624" s="6">
        <v>236.88</v>
      </c>
      <c r="T4624" s="6">
        <v>236.88</v>
      </c>
      <c r="W4624" s="1"/>
      <c r="X4624" s="1"/>
      <c r="Y4624" s="1"/>
      <c r="AC4624" s="1"/>
      <c r="AF4624" s="1"/>
      <c r="AG4624" s="1"/>
    </row>
    <row r="4625" spans="1:33" hidden="1" x14ac:dyDescent="0.25">
      <c r="A4625" s="1">
        <v>14</v>
      </c>
      <c r="B4625" s="1">
        <v>2015</v>
      </c>
      <c r="C4625" s="1">
        <v>351260514</v>
      </c>
      <c r="D4625" s="44" t="s">
        <v>188</v>
      </c>
      <c r="E4625" s="20">
        <v>0.13932550000000002</v>
      </c>
      <c r="F4625" s="20">
        <v>0.13870980000000002</v>
      </c>
      <c r="G4625" s="20">
        <v>6.1570000000000006E-4</v>
      </c>
      <c r="H4625" s="20">
        <v>0</v>
      </c>
      <c r="I4625" s="20">
        <v>1.1670399999999999E-2</v>
      </c>
      <c r="J4625" s="20">
        <v>0</v>
      </c>
      <c r="K4625" s="20">
        <v>0.12748480000000001</v>
      </c>
      <c r="L4625" s="20">
        <v>1.7029999999999999E-4</v>
      </c>
      <c r="M4625" s="20">
        <v>1.0025826822916667E-2</v>
      </c>
      <c r="N4625" s="1">
        <v>13</v>
      </c>
      <c r="O4625" s="5">
        <v>95.12</v>
      </c>
      <c r="P4625" s="5">
        <v>4.88</v>
      </c>
      <c r="Q4625" s="1">
        <v>39</v>
      </c>
      <c r="R4625" s="1">
        <v>2</v>
      </c>
      <c r="S4625" s="6">
        <v>184.5</v>
      </c>
      <c r="T4625" s="6">
        <v>184.5</v>
      </c>
      <c r="W4625" s="1"/>
      <c r="X4625" s="1"/>
      <c r="Y4625" s="1"/>
      <c r="AC4625" s="1"/>
      <c r="AF4625" s="1"/>
      <c r="AG4625" s="1"/>
    </row>
    <row r="4626" spans="1:33" hidden="1" x14ac:dyDescent="0.25">
      <c r="A4626" s="1">
        <v>5</v>
      </c>
      <c r="B4626" s="1">
        <v>2015</v>
      </c>
      <c r="C4626" s="1">
        <v>35127045</v>
      </c>
      <c r="D4626" s="44" t="s">
        <v>189</v>
      </c>
      <c r="E4626" s="20">
        <v>8.9212499999999972E-2</v>
      </c>
      <c r="F4626" s="20">
        <v>8.4531399999999965E-2</v>
      </c>
      <c r="G4626" s="20">
        <v>4.6811000000000005E-3</v>
      </c>
      <c r="H4626" s="20">
        <v>0</v>
      </c>
      <c r="I4626" s="20">
        <v>7.5119999999999996E-3</v>
      </c>
      <c r="J4626" s="20">
        <v>1.5677E-3</v>
      </c>
      <c r="K4626" s="20">
        <v>7.8594899999999968E-2</v>
      </c>
      <c r="L4626" s="20">
        <v>1.5379E-3</v>
      </c>
      <c r="M4626" s="20">
        <v>1.0159803385416668E-2</v>
      </c>
      <c r="N4626" s="1">
        <v>15</v>
      </c>
      <c r="O4626" s="5">
        <v>56.6</v>
      </c>
      <c r="P4626" s="5">
        <v>43.4</v>
      </c>
      <c r="Q4626" s="1">
        <v>30</v>
      </c>
      <c r="R4626" s="1">
        <v>23</v>
      </c>
      <c r="S4626" s="6">
        <v>118</v>
      </c>
      <c r="T4626" s="6">
        <v>118</v>
      </c>
      <c r="W4626" s="1"/>
      <c r="X4626" s="1"/>
      <c r="Y4626" s="1"/>
      <c r="AC4626" s="1"/>
      <c r="AF4626" s="1"/>
      <c r="AG4626" s="1"/>
    </row>
    <row r="4627" spans="1:33" hidden="1" x14ac:dyDescent="0.25">
      <c r="A4627" s="1">
        <v>9</v>
      </c>
      <c r="B4627" s="1">
        <v>2015</v>
      </c>
      <c r="C4627" s="1">
        <v>35127049</v>
      </c>
      <c r="D4627" s="44" t="s">
        <v>189</v>
      </c>
      <c r="E4627" s="20">
        <v>0</v>
      </c>
      <c r="F4627" s="20">
        <v>0</v>
      </c>
      <c r="G4627" s="20">
        <v>0</v>
      </c>
      <c r="H4627" s="20">
        <v>0</v>
      </c>
      <c r="I4627" s="20">
        <v>0</v>
      </c>
      <c r="J4627" s="20">
        <v>0</v>
      </c>
      <c r="K4627" s="20">
        <v>0</v>
      </c>
      <c r="L4627" s="20">
        <v>0</v>
      </c>
      <c r="M4627" s="20">
        <v>0</v>
      </c>
      <c r="N4627" s="1">
        <v>0</v>
      </c>
      <c r="O4627" s="5">
        <v>0</v>
      </c>
      <c r="P4627" s="5">
        <v>0</v>
      </c>
      <c r="Q4627" s="1">
        <v>0</v>
      </c>
      <c r="R4627" s="1">
        <v>0</v>
      </c>
      <c r="S4627" s="6"/>
      <c r="T4627" s="6"/>
      <c r="W4627" s="1"/>
      <c r="X4627" s="1"/>
      <c r="Y4627" s="1"/>
      <c r="AC4627" s="1"/>
      <c r="AF4627" s="1"/>
      <c r="AG4627" s="1"/>
    </row>
    <row r="4628" spans="1:33" hidden="1" x14ac:dyDescent="0.25">
      <c r="A4628" s="1">
        <v>5</v>
      </c>
      <c r="B4628" s="1">
        <v>2015</v>
      </c>
      <c r="C4628" s="1">
        <v>35128035</v>
      </c>
      <c r="D4628" s="44" t="s">
        <v>190</v>
      </c>
      <c r="E4628" s="20">
        <v>2.9764282999999998</v>
      </c>
      <c r="F4628" s="20">
        <v>2.9684879999999998</v>
      </c>
      <c r="G4628" s="20">
        <v>7.9402999999999956E-3</v>
      </c>
      <c r="H4628" s="20">
        <v>0</v>
      </c>
      <c r="I4628" s="20">
        <v>2.5925833000000003</v>
      </c>
      <c r="J4628" s="20">
        <v>0.32798749999999993</v>
      </c>
      <c r="K4628" s="20">
        <v>1.1450800000000001E-2</v>
      </c>
      <c r="L4628" s="20">
        <v>4.44067E-2</v>
      </c>
      <c r="M4628" s="20">
        <v>0.19348807722222219</v>
      </c>
      <c r="N4628" s="1">
        <v>11</v>
      </c>
      <c r="O4628" s="5">
        <v>30.65</v>
      </c>
      <c r="P4628" s="5">
        <v>69.349999999999994</v>
      </c>
      <c r="Q4628" s="1">
        <v>19</v>
      </c>
      <c r="R4628" s="1">
        <v>43</v>
      </c>
      <c r="S4628" s="6">
        <v>3350</v>
      </c>
      <c r="T4628" s="6">
        <v>0</v>
      </c>
      <c r="W4628" s="1"/>
      <c r="X4628" s="1"/>
      <c r="Y4628" s="1"/>
      <c r="AC4628" s="1"/>
      <c r="AF4628" s="1"/>
      <c r="AG4628" s="1"/>
    </row>
    <row r="4629" spans="1:33" hidden="1" x14ac:dyDescent="0.25">
      <c r="A4629" s="1">
        <v>15</v>
      </c>
      <c r="B4629" s="1">
        <v>2015</v>
      </c>
      <c r="C4629" s="1">
        <v>351290215</v>
      </c>
      <c r="D4629" s="44" t="s">
        <v>191</v>
      </c>
      <c r="E4629" s="20">
        <v>0.14595849999999999</v>
      </c>
      <c r="F4629" s="20">
        <v>0.14125189999999999</v>
      </c>
      <c r="G4629" s="20">
        <v>4.7065999999999992E-3</v>
      </c>
      <c r="H4629" s="20">
        <v>0</v>
      </c>
      <c r="I4629" s="20">
        <v>5.2099999999999999E-5</v>
      </c>
      <c r="J4629" s="20">
        <v>7.5929999999999997E-4</v>
      </c>
      <c r="K4629" s="20">
        <v>0.14169789999999999</v>
      </c>
      <c r="L4629" s="20">
        <v>3.4491999999999999E-3</v>
      </c>
      <c r="M4629" s="20">
        <v>1.8489583333333334E-2</v>
      </c>
      <c r="N4629" s="1">
        <v>9</v>
      </c>
      <c r="O4629" s="5">
        <v>50</v>
      </c>
      <c r="P4629" s="5">
        <v>50</v>
      </c>
      <c r="Q4629" s="1">
        <v>14</v>
      </c>
      <c r="R4629" s="1">
        <v>14</v>
      </c>
      <c r="S4629" s="6">
        <v>267.54000000000002</v>
      </c>
      <c r="T4629" s="6">
        <v>256.83839999999998</v>
      </c>
      <c r="W4629" s="1"/>
      <c r="X4629" s="1"/>
      <c r="Y4629" s="1"/>
      <c r="AC4629" s="1"/>
      <c r="AF4629" s="1"/>
      <c r="AG4629" s="1"/>
    </row>
    <row r="4630" spans="1:33" hidden="1" x14ac:dyDescent="0.25">
      <c r="A4630" s="1">
        <v>18</v>
      </c>
      <c r="B4630" s="1">
        <v>2015</v>
      </c>
      <c r="C4630" s="1">
        <v>351290218</v>
      </c>
      <c r="D4630" s="44" t="s">
        <v>191</v>
      </c>
      <c r="E4630" s="20">
        <v>2.1560199999999998E-2</v>
      </c>
      <c r="F4630" s="20">
        <v>2.1560199999999998E-2</v>
      </c>
      <c r="G4630" s="20">
        <v>0</v>
      </c>
      <c r="H4630" s="20">
        <v>0</v>
      </c>
      <c r="I4630" s="20">
        <v>0</v>
      </c>
      <c r="J4630" s="20">
        <v>1.3888899999999999E-2</v>
      </c>
      <c r="K4630" s="20">
        <v>7.6713000000000007E-3</v>
      </c>
      <c r="L4630" s="20">
        <v>0</v>
      </c>
      <c r="M4630" s="20">
        <v>0</v>
      </c>
      <c r="N4630" s="1">
        <v>2</v>
      </c>
      <c r="O4630" s="5">
        <v>100</v>
      </c>
      <c r="P4630" s="5">
        <v>0</v>
      </c>
      <c r="Q4630" s="1">
        <v>5</v>
      </c>
      <c r="R4630" s="1">
        <v>0</v>
      </c>
      <c r="S4630" s="6"/>
      <c r="T4630" s="6"/>
      <c r="W4630" s="1"/>
      <c r="X4630" s="1"/>
      <c r="Y4630" s="1"/>
      <c r="AC4630" s="1"/>
      <c r="AF4630" s="1"/>
      <c r="AG4630" s="1"/>
    </row>
    <row r="4631" spans="1:33" hidden="1" x14ac:dyDescent="0.25">
      <c r="A4631" s="1">
        <v>6</v>
      </c>
      <c r="B4631" s="1">
        <v>2015</v>
      </c>
      <c r="C4631" s="1">
        <v>35130096</v>
      </c>
      <c r="D4631" s="44" t="s">
        <v>192</v>
      </c>
      <c r="E4631" s="20">
        <v>1.31315</v>
      </c>
      <c r="F4631" s="20">
        <v>1.2658611</v>
      </c>
      <c r="G4631" s="20">
        <v>4.7288900000000016E-2</v>
      </c>
      <c r="H4631" s="20">
        <v>0</v>
      </c>
      <c r="I4631" s="20">
        <v>1.25</v>
      </c>
      <c r="J4631" s="20">
        <v>2.9670600000000002E-2</v>
      </c>
      <c r="K4631" s="20">
        <v>1.5388899999999999E-2</v>
      </c>
      <c r="L4631" s="20">
        <v>1.8090499999999995E-2</v>
      </c>
      <c r="M4631" s="20">
        <v>0.77837637775462964</v>
      </c>
      <c r="N4631" s="1">
        <v>6</v>
      </c>
      <c r="O4631" s="5">
        <v>5.49</v>
      </c>
      <c r="P4631" s="5">
        <v>94.51</v>
      </c>
      <c r="Q4631" s="1">
        <v>5</v>
      </c>
      <c r="R4631" s="1">
        <v>86</v>
      </c>
      <c r="S4631" s="6">
        <v>5454.24</v>
      </c>
      <c r="T4631" s="6">
        <v>2345.3231999999998</v>
      </c>
      <c r="W4631" s="1"/>
      <c r="X4631" s="1"/>
      <c r="Y4631" s="1"/>
      <c r="AC4631" s="1"/>
      <c r="AF4631" s="1"/>
      <c r="AG4631" s="1"/>
    </row>
    <row r="4632" spans="1:33" hidden="1" x14ac:dyDescent="0.25">
      <c r="A4632" s="1">
        <v>10</v>
      </c>
      <c r="B4632" s="1">
        <v>2015</v>
      </c>
      <c r="C4632" s="1">
        <v>351300910</v>
      </c>
      <c r="D4632" s="44" t="s">
        <v>192</v>
      </c>
      <c r="E4632" s="20">
        <v>4.0169999999999997E-3</v>
      </c>
      <c r="F4632" s="20">
        <v>3.1951999999999996E-3</v>
      </c>
      <c r="G4632" s="20">
        <v>8.2179999999999992E-4</v>
      </c>
      <c r="H4632" s="20">
        <v>0</v>
      </c>
      <c r="I4632" s="20">
        <v>0</v>
      </c>
      <c r="J4632" s="20">
        <v>5.2089999999999992E-4</v>
      </c>
      <c r="K4632" s="20">
        <v>7.8549999999999996E-4</v>
      </c>
      <c r="L4632" s="20">
        <v>2.7105999999999996E-3</v>
      </c>
      <c r="M4632" s="20">
        <v>0</v>
      </c>
      <c r="N4632" s="1">
        <v>4</v>
      </c>
      <c r="O4632" s="5">
        <v>54.55</v>
      </c>
      <c r="P4632" s="5">
        <v>45.45</v>
      </c>
      <c r="Q4632" s="1">
        <v>6</v>
      </c>
      <c r="R4632" s="1">
        <v>5</v>
      </c>
      <c r="S4632" s="6"/>
      <c r="T4632" s="6"/>
      <c r="W4632" s="1"/>
      <c r="X4632" s="1"/>
      <c r="Y4632" s="1"/>
      <c r="AC4632" s="1"/>
      <c r="AF4632" s="1"/>
      <c r="AG4632" s="1"/>
    </row>
    <row r="4633" spans="1:33" hidden="1" x14ac:dyDescent="0.25">
      <c r="A4633" s="1">
        <v>4</v>
      </c>
      <c r="B4633" s="1">
        <v>2015</v>
      </c>
      <c r="C4633" s="1">
        <v>35131084</v>
      </c>
      <c r="D4633" s="44" t="s">
        <v>193</v>
      </c>
      <c r="E4633" s="20">
        <v>2.5065200000000006E-2</v>
      </c>
      <c r="F4633" s="20">
        <v>1.2529800000000001E-2</v>
      </c>
      <c r="G4633" s="20">
        <v>1.2535400000000006E-2</v>
      </c>
      <c r="H4633" s="20">
        <v>0</v>
      </c>
      <c r="I4633" s="20">
        <v>0</v>
      </c>
      <c r="J4633" s="20">
        <v>3.1395999999999998E-3</v>
      </c>
      <c r="K4633" s="20">
        <v>1.2093800000000002E-2</v>
      </c>
      <c r="L4633" s="20">
        <v>9.8317999999999982E-3</v>
      </c>
      <c r="M4633" s="20">
        <v>9.8285554362268546E-2</v>
      </c>
      <c r="N4633" s="1">
        <v>7</v>
      </c>
      <c r="O4633" s="5">
        <v>20</v>
      </c>
      <c r="P4633" s="5">
        <v>80</v>
      </c>
      <c r="Q4633" s="1">
        <v>8</v>
      </c>
      <c r="R4633" s="1">
        <v>32</v>
      </c>
      <c r="S4633" s="6">
        <v>1778.04</v>
      </c>
      <c r="T4633" s="6">
        <v>1778.04</v>
      </c>
      <c r="W4633" s="1"/>
      <c r="X4633" s="1"/>
      <c r="Y4633" s="1"/>
      <c r="AC4633" s="1"/>
      <c r="AF4633" s="1"/>
      <c r="AG4633" s="1"/>
    </row>
    <row r="4634" spans="1:33" hidden="1" x14ac:dyDescent="0.25">
      <c r="A4634" s="1">
        <v>9</v>
      </c>
      <c r="B4634" s="1">
        <v>2015</v>
      </c>
      <c r="C4634" s="1">
        <v>35131089</v>
      </c>
      <c r="D4634" s="44" t="s">
        <v>193</v>
      </c>
      <c r="E4634" s="20">
        <v>3.7407E-3</v>
      </c>
      <c r="F4634" s="20">
        <v>3.7407E-3</v>
      </c>
      <c r="G4634" s="20">
        <v>0</v>
      </c>
      <c r="H4634" s="20">
        <v>0</v>
      </c>
      <c r="I4634" s="20">
        <v>0</v>
      </c>
      <c r="J4634" s="20">
        <v>0</v>
      </c>
      <c r="K4634" s="20">
        <v>3.3333E-3</v>
      </c>
      <c r="L4634" s="20">
        <v>4.0739999999999998E-4</v>
      </c>
      <c r="M4634" s="20">
        <v>0</v>
      </c>
      <c r="N4634" s="1">
        <v>1</v>
      </c>
      <c r="O4634" s="5">
        <v>100</v>
      </c>
      <c r="P4634" s="5">
        <v>0</v>
      </c>
      <c r="Q4634" s="1">
        <v>2</v>
      </c>
      <c r="R4634" s="1">
        <v>0</v>
      </c>
      <c r="S4634" s="6"/>
      <c r="T4634" s="6"/>
      <c r="W4634" s="1"/>
      <c r="X4634" s="1"/>
      <c r="Y4634" s="1"/>
      <c r="AC4634" s="1"/>
      <c r="AF4634" s="1"/>
      <c r="AG4634" s="1"/>
    </row>
    <row r="4635" spans="1:33" hidden="1" x14ac:dyDescent="0.25">
      <c r="A4635" s="1">
        <v>8</v>
      </c>
      <c r="B4635" s="1">
        <v>2015</v>
      </c>
      <c r="C4635" s="1">
        <v>35132078</v>
      </c>
      <c r="D4635" s="44" t="s">
        <v>194</v>
      </c>
      <c r="E4635" s="20">
        <v>0.67346869999999992</v>
      </c>
      <c r="F4635" s="20">
        <v>0.6548255999999999</v>
      </c>
      <c r="G4635" s="20">
        <v>1.8643099999999999E-2</v>
      </c>
      <c r="H4635" s="20">
        <v>0</v>
      </c>
      <c r="I4635" s="20">
        <v>0.31355559999999999</v>
      </c>
      <c r="J4635" s="20">
        <v>1.1459E-3</v>
      </c>
      <c r="K4635" s="20">
        <v>0.35195440000000006</v>
      </c>
      <c r="L4635" s="20">
        <v>6.8127999999999991E-3</v>
      </c>
      <c r="M4635" s="20">
        <v>1.5239883333333332E-2</v>
      </c>
      <c r="N4635" s="1">
        <v>33</v>
      </c>
      <c r="O4635" s="5">
        <v>80</v>
      </c>
      <c r="P4635" s="5">
        <v>20</v>
      </c>
      <c r="Q4635" s="1">
        <v>64</v>
      </c>
      <c r="R4635" s="1">
        <v>16</v>
      </c>
      <c r="S4635" s="6">
        <v>315.25</v>
      </c>
      <c r="T4635" s="6">
        <v>315.25</v>
      </c>
      <c r="W4635" s="1"/>
      <c r="X4635" s="1"/>
      <c r="Y4635" s="1"/>
      <c r="AC4635" s="1"/>
      <c r="AF4635" s="1"/>
      <c r="AG4635" s="1"/>
    </row>
    <row r="4636" spans="1:33" hidden="1" x14ac:dyDescent="0.25">
      <c r="A4636" s="1">
        <v>17</v>
      </c>
      <c r="B4636" s="1">
        <v>2015</v>
      </c>
      <c r="C4636" s="1">
        <v>351330617</v>
      </c>
      <c r="D4636" s="44" t="s">
        <v>195</v>
      </c>
      <c r="E4636" s="20">
        <v>9.2878100000000019E-2</v>
      </c>
      <c r="F4636" s="20">
        <v>8.7625300000000017E-2</v>
      </c>
      <c r="G4636" s="20">
        <v>5.2528000000000002E-3</v>
      </c>
      <c r="H4636" s="20">
        <v>0.22</v>
      </c>
      <c r="I4636" s="20">
        <v>5.2528000000000002E-3</v>
      </c>
      <c r="J4636" s="20">
        <v>0</v>
      </c>
      <c r="K4636" s="20">
        <v>8.7625300000000017E-2</v>
      </c>
      <c r="L4636" s="20">
        <v>0</v>
      </c>
      <c r="M4636" s="20">
        <v>4.6799755208333333E-3</v>
      </c>
      <c r="N4636" s="1">
        <v>1</v>
      </c>
      <c r="O4636" s="5">
        <v>75</v>
      </c>
      <c r="P4636" s="5">
        <v>25</v>
      </c>
      <c r="Q4636" s="1">
        <v>6</v>
      </c>
      <c r="R4636" s="1">
        <v>2</v>
      </c>
      <c r="S4636" s="6">
        <v>77.42</v>
      </c>
      <c r="T4636" s="6">
        <v>77.42</v>
      </c>
      <c r="W4636" s="1"/>
      <c r="X4636" s="1"/>
      <c r="Y4636" s="1"/>
      <c r="AC4636" s="1"/>
      <c r="AF4636" s="1"/>
      <c r="AG4636" s="1"/>
    </row>
    <row r="4637" spans="1:33" hidden="1" x14ac:dyDescent="0.25">
      <c r="A4637" s="1">
        <v>2</v>
      </c>
      <c r="B4637" s="1">
        <v>2015</v>
      </c>
      <c r="C4637" s="1">
        <v>35134052</v>
      </c>
      <c r="D4637" s="44" t="s">
        <v>196</v>
      </c>
      <c r="E4637" s="20">
        <v>1.8142200000000001E-2</v>
      </c>
      <c r="F4637" s="20">
        <v>8.2603000000000017E-3</v>
      </c>
      <c r="G4637" s="20">
        <v>9.881899999999999E-3</v>
      </c>
      <c r="H4637" s="20">
        <v>0.03</v>
      </c>
      <c r="I4637" s="20">
        <v>0</v>
      </c>
      <c r="J4637" s="20">
        <v>7.1735999999999987E-3</v>
      </c>
      <c r="K4637" s="20">
        <v>6.7412000000000001E-3</v>
      </c>
      <c r="L4637" s="20">
        <v>4.2274000000000001E-3</v>
      </c>
      <c r="M4637" s="20">
        <v>0.2391991087962963</v>
      </c>
      <c r="N4637" s="1">
        <v>10</v>
      </c>
      <c r="O4637" s="5">
        <v>54.17</v>
      </c>
      <c r="P4637" s="5">
        <v>45.83</v>
      </c>
      <c r="Q4637" s="1">
        <v>13</v>
      </c>
      <c r="R4637" s="1">
        <v>11</v>
      </c>
      <c r="S4637" s="6">
        <v>3114.91</v>
      </c>
      <c r="T4637" s="6">
        <v>0</v>
      </c>
      <c r="W4637" s="1"/>
      <c r="X4637" s="1"/>
      <c r="Y4637" s="1"/>
      <c r="AC4637" s="1"/>
      <c r="AF4637" s="1"/>
      <c r="AG4637" s="1"/>
    </row>
    <row r="4638" spans="1:33" hidden="1" x14ac:dyDescent="0.25">
      <c r="A4638" s="1">
        <v>7</v>
      </c>
      <c r="B4638" s="1">
        <v>2015</v>
      </c>
      <c r="C4638" s="1">
        <v>35135047</v>
      </c>
      <c r="D4638" s="44" t="s">
        <v>197</v>
      </c>
      <c r="E4638" s="20">
        <v>10.820971800000001</v>
      </c>
      <c r="F4638" s="20">
        <v>10.7902126</v>
      </c>
      <c r="G4638" s="20">
        <v>3.0759200000000035E-2</v>
      </c>
      <c r="H4638" s="20">
        <v>0</v>
      </c>
      <c r="I4638" s="20">
        <v>4.5833332999999996</v>
      </c>
      <c r="J4638" s="20">
        <v>6.2158656000000017</v>
      </c>
      <c r="K4638" s="20">
        <v>0</v>
      </c>
      <c r="L4638" s="20">
        <v>2.1772900000000019E-2</v>
      </c>
      <c r="M4638" s="20">
        <v>0.3728940754016204</v>
      </c>
      <c r="N4638" s="1">
        <v>33</v>
      </c>
      <c r="O4638" s="5">
        <v>54.79</v>
      </c>
      <c r="P4638" s="5">
        <v>45.21</v>
      </c>
      <c r="Q4638" s="1">
        <v>40</v>
      </c>
      <c r="R4638" s="1">
        <v>33</v>
      </c>
      <c r="S4638" s="6">
        <v>4114.8</v>
      </c>
      <c r="T4638" s="6">
        <v>4114.8</v>
      </c>
      <c r="W4638" s="1"/>
      <c r="X4638" s="1"/>
      <c r="Y4638" s="1"/>
      <c r="AC4638" s="1"/>
      <c r="AF4638" s="1"/>
      <c r="AG4638" s="1"/>
    </row>
    <row r="4639" spans="1:33" hidden="1" x14ac:dyDescent="0.25">
      <c r="A4639" s="1">
        <v>2</v>
      </c>
      <c r="B4639" s="1">
        <v>2015</v>
      </c>
      <c r="C4639" s="1">
        <v>35136032</v>
      </c>
      <c r="D4639" s="44" t="s">
        <v>198</v>
      </c>
      <c r="E4639" s="20">
        <v>0.13963330000000002</v>
      </c>
      <c r="F4639" s="20">
        <v>0.13820370000000001</v>
      </c>
      <c r="G4639" s="20">
        <v>1.4296000000000001E-3</v>
      </c>
      <c r="H4639" s="20">
        <v>0</v>
      </c>
      <c r="I4639" s="20">
        <v>8.6806000000000001E-3</v>
      </c>
      <c r="J4639" s="20">
        <v>1.34E-4</v>
      </c>
      <c r="K4639" s="20">
        <v>0.1237393</v>
      </c>
      <c r="L4639" s="20">
        <v>7.0794000000000004E-3</v>
      </c>
      <c r="M4639" s="20">
        <v>4.7427701427801727E-2</v>
      </c>
      <c r="N4639" s="1">
        <v>33</v>
      </c>
      <c r="O4639" s="5">
        <v>80.56</v>
      </c>
      <c r="P4639" s="5">
        <v>19.440000000000001</v>
      </c>
      <c r="Q4639" s="1">
        <v>29</v>
      </c>
      <c r="R4639" s="1">
        <v>7</v>
      </c>
      <c r="S4639" s="6">
        <v>597.6</v>
      </c>
      <c r="T4639" s="6">
        <v>95.616</v>
      </c>
      <c r="W4639" s="1"/>
      <c r="X4639" s="1"/>
      <c r="Y4639" s="1"/>
      <c r="AC4639" s="1"/>
      <c r="AF4639" s="1"/>
      <c r="AG4639" s="1"/>
    </row>
    <row r="4640" spans="1:33" hidden="1" x14ac:dyDescent="0.25">
      <c r="A4640" s="1">
        <v>9</v>
      </c>
      <c r="B4640" s="1">
        <v>2015</v>
      </c>
      <c r="C4640" s="1">
        <v>35137029</v>
      </c>
      <c r="D4640" s="44" t="s">
        <v>199</v>
      </c>
      <c r="E4640" s="20">
        <v>1.1344715000000001</v>
      </c>
      <c r="F4640" s="20">
        <v>0.65709420000000007</v>
      </c>
      <c r="G4640" s="20">
        <v>0.47737729999999989</v>
      </c>
      <c r="H4640" s="20">
        <v>0.08</v>
      </c>
      <c r="I4640" s="20">
        <v>2.4335599999999999E-2</v>
      </c>
      <c r="J4640" s="20">
        <v>0.28408700000000003</v>
      </c>
      <c r="K4640" s="20">
        <v>0.7322498999999999</v>
      </c>
      <c r="L4640" s="20">
        <v>9.3798999999999993E-2</v>
      </c>
      <c r="M4640" s="20">
        <v>8.7420257583333313E-2</v>
      </c>
      <c r="N4640" s="1">
        <v>31</v>
      </c>
      <c r="O4640" s="5">
        <v>55.75</v>
      </c>
      <c r="P4640" s="5">
        <v>44.25</v>
      </c>
      <c r="Q4640" s="1">
        <v>63</v>
      </c>
      <c r="R4640" s="1">
        <v>50</v>
      </c>
      <c r="S4640" s="6">
        <v>1589</v>
      </c>
      <c r="T4640" s="6">
        <v>0</v>
      </c>
      <c r="W4640" s="1"/>
      <c r="X4640" s="1"/>
      <c r="Y4640" s="1"/>
      <c r="AC4640" s="1"/>
      <c r="AF4640" s="1"/>
      <c r="AG4640" s="1"/>
    </row>
    <row r="4641" spans="1:33" hidden="1" x14ac:dyDescent="0.25">
      <c r="A4641" s="1">
        <v>6</v>
      </c>
      <c r="B4641" s="1">
        <v>2015</v>
      </c>
      <c r="C4641" s="1">
        <v>35138016</v>
      </c>
      <c r="D4641" s="44" t="s">
        <v>200</v>
      </c>
      <c r="E4641" s="20">
        <v>0.11876009999999991</v>
      </c>
      <c r="F4641" s="20">
        <v>4.6300000000000001E-5</v>
      </c>
      <c r="G4641" s="20">
        <v>0.11871379999999991</v>
      </c>
      <c r="H4641" s="20">
        <v>0</v>
      </c>
      <c r="I4641" s="20">
        <v>0</v>
      </c>
      <c r="J4641" s="20">
        <v>3.6243900000000023E-2</v>
      </c>
      <c r="K4641" s="20">
        <v>0</v>
      </c>
      <c r="L4641" s="20">
        <v>8.2516199999999984E-2</v>
      </c>
      <c r="M4641" s="20">
        <v>1.3803985416666666</v>
      </c>
      <c r="N4641" s="1">
        <v>0</v>
      </c>
      <c r="O4641" s="5">
        <v>1.33</v>
      </c>
      <c r="P4641" s="5">
        <v>98.67</v>
      </c>
      <c r="Q4641" s="1">
        <v>1</v>
      </c>
      <c r="R4641" s="1">
        <v>74</v>
      </c>
      <c r="S4641" s="6">
        <v>20043.900000000001</v>
      </c>
      <c r="T4641" s="6">
        <v>5411.8530000000001</v>
      </c>
      <c r="W4641" s="1"/>
      <c r="X4641" s="1"/>
      <c r="Y4641" s="1"/>
      <c r="AC4641" s="1"/>
      <c r="AF4641" s="1"/>
      <c r="AG4641" s="1"/>
    </row>
    <row r="4642" spans="1:33" hidden="1" x14ac:dyDescent="0.25">
      <c r="A4642" s="1">
        <v>18</v>
      </c>
      <c r="B4642" s="1">
        <v>2015</v>
      </c>
      <c r="C4642" s="1">
        <v>351385018</v>
      </c>
      <c r="D4642" s="44" t="s">
        <v>201</v>
      </c>
      <c r="E4642" s="20">
        <v>9.1008999999999986E-3</v>
      </c>
      <c r="F4642" s="20">
        <v>8.1378999999999983E-3</v>
      </c>
      <c r="G4642" s="20">
        <v>9.6299999999999999E-4</v>
      </c>
      <c r="H4642" s="20">
        <v>0</v>
      </c>
      <c r="I4642" s="20">
        <v>0</v>
      </c>
      <c r="J4642" s="20">
        <v>9.6299999999999999E-4</v>
      </c>
      <c r="K4642" s="20">
        <v>8.1378999999999983E-3</v>
      </c>
      <c r="L4642" s="20">
        <v>0</v>
      </c>
      <c r="M4642" s="20">
        <v>3.4738229166666667E-3</v>
      </c>
      <c r="N4642" s="1">
        <v>1</v>
      </c>
      <c r="O4642" s="5">
        <v>85.71</v>
      </c>
      <c r="P4642" s="5">
        <v>14.29</v>
      </c>
      <c r="Q4642" s="1">
        <v>6</v>
      </c>
      <c r="R4642" s="1">
        <v>1</v>
      </c>
      <c r="S4642" s="6">
        <v>69.12</v>
      </c>
      <c r="T4642" s="6">
        <v>69.12</v>
      </c>
      <c r="W4642" s="1"/>
      <c r="X4642" s="1"/>
      <c r="Y4642" s="1"/>
      <c r="AC4642" s="1"/>
      <c r="AF4642" s="1"/>
      <c r="AG4642" s="1"/>
    </row>
    <row r="4643" spans="1:33" hidden="1" x14ac:dyDescent="0.25">
      <c r="A4643" s="1">
        <v>4</v>
      </c>
      <c r="B4643" s="1">
        <v>2015</v>
      </c>
      <c r="C4643" s="1">
        <v>35139004</v>
      </c>
      <c r="D4643" s="44" t="s">
        <v>202</v>
      </c>
      <c r="E4643" s="20">
        <v>9.7080699999999978E-2</v>
      </c>
      <c r="F4643" s="20">
        <v>9.6103899999999978E-2</v>
      </c>
      <c r="G4643" s="20">
        <v>9.7679999999999989E-4</v>
      </c>
      <c r="H4643" s="20">
        <v>0</v>
      </c>
      <c r="I4643" s="20">
        <v>0</v>
      </c>
      <c r="J4643" s="20">
        <v>0</v>
      </c>
      <c r="K4643" s="20">
        <v>8.5424999999999973E-2</v>
      </c>
      <c r="L4643" s="20">
        <v>1.16557E-2</v>
      </c>
      <c r="M4643" s="20">
        <v>2.0214812499999998E-2</v>
      </c>
      <c r="N4643" s="1">
        <v>26</v>
      </c>
      <c r="O4643" s="5">
        <v>95.24</v>
      </c>
      <c r="P4643" s="5">
        <v>4.76</v>
      </c>
      <c r="Q4643" s="1">
        <v>60</v>
      </c>
      <c r="R4643" s="1">
        <v>3</v>
      </c>
      <c r="S4643" s="6">
        <v>415</v>
      </c>
      <c r="T4643" s="6">
        <v>365.2</v>
      </c>
      <c r="W4643" s="1"/>
      <c r="X4643" s="1"/>
      <c r="Y4643" s="1"/>
      <c r="AC4643" s="1"/>
      <c r="AF4643" s="1"/>
      <c r="AG4643" s="1"/>
    </row>
    <row r="4644" spans="1:33" hidden="1" x14ac:dyDescent="0.25">
      <c r="A4644" s="1">
        <v>9</v>
      </c>
      <c r="B4644" s="1">
        <v>2015</v>
      </c>
      <c r="C4644" s="1">
        <v>35140079</v>
      </c>
      <c r="D4644" s="44" t="s">
        <v>203</v>
      </c>
      <c r="E4644" s="20">
        <v>2.7778E-3</v>
      </c>
      <c r="F4644" s="20">
        <v>2.7778E-3</v>
      </c>
      <c r="G4644" s="20">
        <v>0</v>
      </c>
      <c r="H4644" s="20">
        <v>0</v>
      </c>
      <c r="I4644" s="20">
        <v>0</v>
      </c>
      <c r="J4644" s="20">
        <v>2.7778E-3</v>
      </c>
      <c r="K4644" s="20">
        <v>0</v>
      </c>
      <c r="L4644" s="20">
        <v>0</v>
      </c>
      <c r="M4644" s="20">
        <v>0</v>
      </c>
      <c r="N4644" s="1">
        <v>0</v>
      </c>
      <c r="O4644" s="5">
        <v>100</v>
      </c>
      <c r="P4644" s="5">
        <v>0</v>
      </c>
      <c r="Q4644" s="1">
        <v>1</v>
      </c>
      <c r="R4644" s="1">
        <v>0</v>
      </c>
      <c r="S4644" s="6"/>
      <c r="T4644" s="6"/>
      <c r="W4644" s="1"/>
      <c r="X4644" s="1"/>
      <c r="Y4644" s="1"/>
      <c r="AC4644" s="1"/>
      <c r="AF4644" s="1"/>
      <c r="AG4644" s="1"/>
    </row>
    <row r="4645" spans="1:33" hidden="1" x14ac:dyDescent="0.25">
      <c r="A4645" s="1">
        <v>16</v>
      </c>
      <c r="B4645" s="1">
        <v>2015</v>
      </c>
      <c r="C4645" s="1">
        <v>351400716</v>
      </c>
      <c r="D4645" s="44" t="s">
        <v>203</v>
      </c>
      <c r="E4645" s="20">
        <v>7.9976999999999999E-3</v>
      </c>
      <c r="F4645" s="20">
        <v>0</v>
      </c>
      <c r="G4645" s="20">
        <v>7.9976999999999999E-3</v>
      </c>
      <c r="H4645" s="20">
        <v>0</v>
      </c>
      <c r="I4645" s="20">
        <v>5.7869999999999996E-3</v>
      </c>
      <c r="J4645" s="20">
        <v>2.2106999999999999E-3</v>
      </c>
      <c r="K4645" s="20">
        <v>0</v>
      </c>
      <c r="L4645" s="20">
        <v>0</v>
      </c>
      <c r="M4645" s="20">
        <v>2.1458478125E-2</v>
      </c>
      <c r="N4645" s="1">
        <v>3</v>
      </c>
      <c r="O4645" s="5">
        <v>0</v>
      </c>
      <c r="P4645" s="5">
        <v>100</v>
      </c>
      <c r="Q4645" s="1">
        <v>0</v>
      </c>
      <c r="R4645" s="1">
        <v>3</v>
      </c>
      <c r="S4645" s="6">
        <v>454</v>
      </c>
      <c r="T4645" s="6">
        <v>454</v>
      </c>
      <c r="W4645" s="1"/>
      <c r="X4645" s="1"/>
      <c r="Y4645" s="1"/>
      <c r="AC4645" s="1"/>
      <c r="AF4645" s="1"/>
      <c r="AG4645" s="1"/>
    </row>
    <row r="4646" spans="1:33" hidden="1" x14ac:dyDescent="0.25">
      <c r="A4646" s="1">
        <v>5</v>
      </c>
      <c r="B4646" s="1">
        <v>2015</v>
      </c>
      <c r="C4646" s="1">
        <v>35141065</v>
      </c>
      <c r="D4646" s="44" t="s">
        <v>204</v>
      </c>
      <c r="E4646" s="20">
        <v>3.3796E-3</v>
      </c>
      <c r="F4646" s="20">
        <v>0</v>
      </c>
      <c r="G4646" s="20">
        <v>3.3796E-3</v>
      </c>
      <c r="H4646" s="20">
        <v>0</v>
      </c>
      <c r="I4646" s="20">
        <v>0</v>
      </c>
      <c r="J4646" s="20">
        <v>0</v>
      </c>
      <c r="K4646" s="20">
        <v>0</v>
      </c>
      <c r="L4646" s="20">
        <v>3.3796E-3</v>
      </c>
      <c r="M4646" s="20">
        <v>0</v>
      </c>
      <c r="N4646" s="1">
        <v>0</v>
      </c>
      <c r="O4646" s="5">
        <v>0</v>
      </c>
      <c r="P4646" s="5">
        <v>100</v>
      </c>
      <c r="Q4646" s="1">
        <v>0</v>
      </c>
      <c r="R4646" s="1">
        <v>2</v>
      </c>
      <c r="S4646" s="6"/>
      <c r="T4646" s="6"/>
      <c r="W4646" s="1"/>
      <c r="X4646" s="1"/>
      <c r="Y4646" s="1"/>
      <c r="AC4646" s="1"/>
      <c r="AF4646" s="1"/>
      <c r="AG4646" s="1"/>
    </row>
    <row r="4647" spans="1:33" hidden="1" x14ac:dyDescent="0.25">
      <c r="A4647" s="1">
        <v>10</v>
      </c>
      <c r="B4647" s="1">
        <v>2015</v>
      </c>
      <c r="C4647" s="1">
        <v>351410610</v>
      </c>
      <c r="D4647" s="44" t="s">
        <v>204</v>
      </c>
      <c r="E4647" s="20">
        <v>0</v>
      </c>
      <c r="F4647" s="20">
        <v>0</v>
      </c>
      <c r="G4647" s="20">
        <v>0</v>
      </c>
      <c r="H4647" s="20">
        <v>0</v>
      </c>
      <c r="I4647" s="20">
        <v>0</v>
      </c>
      <c r="J4647" s="20">
        <v>0</v>
      </c>
      <c r="K4647" s="20">
        <v>0</v>
      </c>
      <c r="L4647" s="20">
        <v>0</v>
      </c>
      <c r="M4647" s="20">
        <v>0</v>
      </c>
      <c r="N4647" s="1">
        <v>0</v>
      </c>
      <c r="O4647" s="5">
        <v>0</v>
      </c>
      <c r="P4647" s="5">
        <v>0</v>
      </c>
      <c r="Q4647" s="1">
        <v>0</v>
      </c>
      <c r="R4647" s="1">
        <v>0</v>
      </c>
      <c r="S4647" s="6"/>
      <c r="T4647" s="6"/>
      <c r="W4647" s="1"/>
      <c r="X4647" s="1"/>
      <c r="Y4647" s="1"/>
      <c r="AC4647" s="1"/>
      <c r="AF4647" s="1"/>
      <c r="AG4647" s="1"/>
    </row>
    <row r="4648" spans="1:33" hidden="1" x14ac:dyDescent="0.25">
      <c r="A4648" s="1">
        <v>13</v>
      </c>
      <c r="B4648" s="1">
        <v>2015</v>
      </c>
      <c r="C4648" s="1">
        <v>351410613</v>
      </c>
      <c r="D4648" s="44" t="s">
        <v>204</v>
      </c>
      <c r="E4648" s="20">
        <v>0.73525850000000004</v>
      </c>
      <c r="F4648" s="20">
        <v>0.72856720000000008</v>
      </c>
      <c r="G4648" s="20">
        <v>6.6913000000000007E-3</v>
      </c>
      <c r="H4648" s="20">
        <v>0</v>
      </c>
      <c r="I4648" s="20">
        <v>2.3099999999999999E-5</v>
      </c>
      <c r="J4648" s="20">
        <v>0.25011670000000003</v>
      </c>
      <c r="K4648" s="20">
        <v>1.8291799999999997E-2</v>
      </c>
      <c r="L4648" s="20">
        <v>0.46682689999999993</v>
      </c>
      <c r="M4648" s="20">
        <v>7.353469650462964E-2</v>
      </c>
      <c r="N4648" s="1">
        <v>4</v>
      </c>
      <c r="O4648" s="5">
        <v>62.96</v>
      </c>
      <c r="P4648" s="5">
        <v>37.04</v>
      </c>
      <c r="Q4648" s="1">
        <v>17</v>
      </c>
      <c r="R4648" s="1">
        <v>10</v>
      </c>
      <c r="S4648" s="6">
        <v>1328.88</v>
      </c>
      <c r="T4648" s="6">
        <v>1328.88</v>
      </c>
      <c r="W4648" s="1"/>
      <c r="X4648" s="1"/>
      <c r="Y4648" s="1"/>
      <c r="AC4648" s="1"/>
      <c r="AF4648" s="1"/>
      <c r="AG4648" s="1"/>
    </row>
    <row r="4649" spans="1:33" hidden="1" x14ac:dyDescent="0.25">
      <c r="A4649" s="1">
        <v>15</v>
      </c>
      <c r="B4649" s="1">
        <v>2015</v>
      </c>
      <c r="C4649" s="1">
        <v>351420515</v>
      </c>
      <c r="D4649" s="44" t="s">
        <v>205</v>
      </c>
      <c r="E4649" s="20">
        <v>2.0880599999999999E-2</v>
      </c>
      <c r="F4649" s="20">
        <v>1.24443E-2</v>
      </c>
      <c r="G4649" s="20">
        <v>8.436299999999999E-3</v>
      </c>
      <c r="H4649" s="20">
        <v>0</v>
      </c>
      <c r="I4649" s="20">
        <v>8.3277999999999998E-3</v>
      </c>
      <c r="J4649" s="20">
        <v>0</v>
      </c>
      <c r="K4649" s="20">
        <v>1.2490299999999999E-2</v>
      </c>
      <c r="L4649" s="20">
        <v>6.2500000000000001E-5</v>
      </c>
      <c r="M4649" s="20">
        <v>5.3880208333333332E-3</v>
      </c>
      <c r="N4649" s="1">
        <v>5</v>
      </c>
      <c r="O4649" s="5">
        <v>73.33</v>
      </c>
      <c r="P4649" s="5">
        <v>26.67</v>
      </c>
      <c r="Q4649" s="1">
        <v>11</v>
      </c>
      <c r="R4649" s="1">
        <v>4</v>
      </c>
      <c r="S4649" s="6">
        <v>104.76</v>
      </c>
      <c r="T4649" s="6">
        <v>104.76</v>
      </c>
      <c r="W4649" s="1"/>
      <c r="X4649" s="1"/>
      <c r="Y4649" s="1"/>
      <c r="AC4649" s="1"/>
      <c r="AF4649" s="1"/>
      <c r="AG4649" s="1"/>
    </row>
    <row r="4650" spans="1:33" hidden="1" x14ac:dyDescent="0.25">
      <c r="A4650" s="1">
        <v>13</v>
      </c>
      <c r="B4650" s="1">
        <v>2015</v>
      </c>
      <c r="C4650" s="1">
        <v>351430413</v>
      </c>
      <c r="D4650" s="44" t="s">
        <v>206</v>
      </c>
      <c r="E4650" s="20">
        <v>6.1165799999999992E-2</v>
      </c>
      <c r="F4650" s="20">
        <v>2.8917799999999997E-2</v>
      </c>
      <c r="G4650" s="20">
        <v>3.2247999999999999E-2</v>
      </c>
      <c r="H4650" s="20">
        <v>0</v>
      </c>
      <c r="I4650" s="20">
        <v>2.9882199999999998E-2</v>
      </c>
      <c r="J4650" s="20">
        <v>1.0394E-3</v>
      </c>
      <c r="K4650" s="20">
        <v>2.8216699999999994E-2</v>
      </c>
      <c r="L4650" s="20">
        <v>2.0275000000000002E-3</v>
      </c>
      <c r="M4650" s="20">
        <v>2.1138723958333334E-2</v>
      </c>
      <c r="N4650" s="1">
        <v>12</v>
      </c>
      <c r="O4650" s="5">
        <v>45.83</v>
      </c>
      <c r="P4650" s="5">
        <v>54.17</v>
      </c>
      <c r="Q4650" s="1">
        <v>33</v>
      </c>
      <c r="R4650" s="1">
        <v>39</v>
      </c>
      <c r="S4650" s="6">
        <v>430.22</v>
      </c>
      <c r="T4650" s="6">
        <v>430.22</v>
      </c>
      <c r="W4650" s="1"/>
      <c r="X4650" s="1"/>
      <c r="Y4650" s="1"/>
      <c r="AC4650" s="1"/>
      <c r="AF4650" s="1"/>
      <c r="AG4650" s="1"/>
    </row>
    <row r="4651" spans="1:33" hidden="1" x14ac:dyDescent="0.25">
      <c r="A4651" s="1">
        <v>20</v>
      </c>
      <c r="B4651" s="1">
        <v>2015</v>
      </c>
      <c r="C4651" s="1">
        <v>351440320</v>
      </c>
      <c r="D4651" s="44" t="s">
        <v>207</v>
      </c>
      <c r="E4651" s="20">
        <v>0.23563759999999989</v>
      </c>
      <c r="F4651" s="20">
        <v>7.0648999999999998E-3</v>
      </c>
      <c r="G4651" s="20">
        <v>0.22857269999999988</v>
      </c>
      <c r="H4651" s="20">
        <v>0</v>
      </c>
      <c r="I4651" s="20">
        <v>0.1901399</v>
      </c>
      <c r="J4651" s="20">
        <v>5.7116000000000007E-3</v>
      </c>
      <c r="K4651" s="20">
        <v>2.5027900000000002E-2</v>
      </c>
      <c r="L4651" s="20">
        <v>1.4758199999999999E-2</v>
      </c>
      <c r="M4651" s="20">
        <v>0.13468704861111111</v>
      </c>
      <c r="N4651" s="1">
        <v>0</v>
      </c>
      <c r="O4651" s="5">
        <v>5.97</v>
      </c>
      <c r="P4651" s="5">
        <v>94.03</v>
      </c>
      <c r="Q4651" s="1">
        <v>4</v>
      </c>
      <c r="R4651" s="1">
        <v>63</v>
      </c>
      <c r="S4651" s="6">
        <v>2286</v>
      </c>
      <c r="T4651" s="6">
        <v>2286</v>
      </c>
      <c r="W4651" s="1"/>
      <c r="X4651" s="1"/>
      <c r="Y4651" s="1"/>
      <c r="AC4651" s="1"/>
      <c r="AF4651" s="1"/>
      <c r="AG4651" s="1"/>
    </row>
    <row r="4652" spans="1:33" hidden="1" x14ac:dyDescent="0.25">
      <c r="A4652" s="1">
        <v>21</v>
      </c>
      <c r="B4652" s="1">
        <v>2015</v>
      </c>
      <c r="C4652" s="1">
        <v>351440321</v>
      </c>
      <c r="D4652" s="44" t="s">
        <v>207</v>
      </c>
      <c r="E4652" s="20">
        <v>9.2034699999999997E-2</v>
      </c>
      <c r="F4652" s="20">
        <v>5.66667E-2</v>
      </c>
      <c r="G4652" s="20">
        <v>3.5368000000000004E-2</v>
      </c>
      <c r="H4652" s="20">
        <v>0</v>
      </c>
      <c r="I4652" s="20">
        <v>4.4154999999999993E-3</v>
      </c>
      <c r="J4652" s="20">
        <v>8.1574099999999983E-2</v>
      </c>
      <c r="K4652" s="20">
        <v>5.7568999999999997E-3</v>
      </c>
      <c r="L4652" s="20">
        <v>2.8820000000000001E-4</v>
      </c>
      <c r="M4652" s="20">
        <v>0</v>
      </c>
      <c r="N4652" s="1">
        <v>1</v>
      </c>
      <c r="O4652" s="5">
        <v>5.88</v>
      </c>
      <c r="P4652" s="5">
        <v>94.12</v>
      </c>
      <c r="Q4652" s="1">
        <v>1</v>
      </c>
      <c r="R4652" s="1">
        <v>16</v>
      </c>
      <c r="S4652" s="6"/>
      <c r="T4652" s="6"/>
      <c r="W4652" s="1"/>
      <c r="X4652" s="1"/>
      <c r="Y4652" s="1"/>
      <c r="AC4652" s="1"/>
      <c r="AF4652" s="1"/>
      <c r="AG4652" s="1"/>
    </row>
    <row r="4653" spans="1:33" hidden="1" x14ac:dyDescent="0.25">
      <c r="A4653" s="1">
        <v>16</v>
      </c>
      <c r="B4653" s="1">
        <v>2015</v>
      </c>
      <c r="C4653" s="1">
        <v>351450216</v>
      </c>
      <c r="D4653" s="44" t="s">
        <v>208</v>
      </c>
      <c r="E4653" s="20">
        <v>0</v>
      </c>
      <c r="F4653" s="20">
        <v>0</v>
      </c>
      <c r="G4653" s="20">
        <v>0</v>
      </c>
      <c r="H4653" s="20">
        <v>0</v>
      </c>
      <c r="I4653" s="20">
        <v>0</v>
      </c>
      <c r="J4653" s="20">
        <v>0</v>
      </c>
      <c r="K4653" s="20">
        <v>0</v>
      </c>
      <c r="L4653" s="20">
        <v>0</v>
      </c>
      <c r="M4653" s="20">
        <v>0</v>
      </c>
      <c r="N4653" s="1">
        <v>0</v>
      </c>
      <c r="O4653" s="5">
        <v>0</v>
      </c>
      <c r="P4653" s="5">
        <v>0</v>
      </c>
      <c r="Q4653" s="1">
        <v>0</v>
      </c>
      <c r="R4653" s="1">
        <v>0</v>
      </c>
      <c r="S4653" s="6"/>
      <c r="T4653" s="6"/>
      <c r="W4653" s="1"/>
      <c r="X4653" s="1"/>
      <c r="Y4653" s="1"/>
      <c r="AC4653" s="1"/>
      <c r="AF4653" s="1"/>
      <c r="AG4653" s="1"/>
    </row>
    <row r="4654" spans="1:33" hidden="1" x14ac:dyDescent="0.25">
      <c r="A4654" s="1">
        <v>17</v>
      </c>
      <c r="B4654" s="1">
        <v>2015</v>
      </c>
      <c r="C4654" s="1">
        <v>351450217</v>
      </c>
      <c r="D4654" s="44" t="s">
        <v>208</v>
      </c>
      <c r="E4654" s="20">
        <v>6.538999999999999E-2</v>
      </c>
      <c r="F4654" s="20">
        <v>5.7647899999999995E-2</v>
      </c>
      <c r="G4654" s="20">
        <v>7.7420999999999992E-3</v>
      </c>
      <c r="H4654" s="20">
        <v>0</v>
      </c>
      <c r="I4654" s="20">
        <v>0.02</v>
      </c>
      <c r="J4654" s="20">
        <v>7.2444999999999992E-3</v>
      </c>
      <c r="K4654" s="20">
        <v>3.6070699999999997E-2</v>
      </c>
      <c r="L4654" s="20">
        <v>2.0747999999999999E-3</v>
      </c>
      <c r="M4654" s="20">
        <v>3.4214392032407413E-2</v>
      </c>
      <c r="N4654" s="1">
        <v>2</v>
      </c>
      <c r="O4654" s="5">
        <v>27.27</v>
      </c>
      <c r="P4654" s="5">
        <v>72.73</v>
      </c>
      <c r="Q4654" s="1">
        <v>6</v>
      </c>
      <c r="R4654" s="1">
        <v>16</v>
      </c>
      <c r="S4654" s="6">
        <v>590.73</v>
      </c>
      <c r="T4654" s="6">
        <v>590.73</v>
      </c>
      <c r="W4654" s="1"/>
      <c r="X4654" s="1"/>
      <c r="Y4654" s="1"/>
      <c r="AC4654" s="1"/>
      <c r="AF4654" s="1"/>
      <c r="AG4654" s="1"/>
    </row>
    <row r="4655" spans="1:33" hidden="1" x14ac:dyDescent="0.25">
      <c r="A4655" s="1">
        <v>9</v>
      </c>
      <c r="B4655" s="1">
        <v>2015</v>
      </c>
      <c r="C4655" s="1">
        <v>35146019</v>
      </c>
      <c r="D4655" s="44" t="s">
        <v>209</v>
      </c>
      <c r="E4655" s="20">
        <v>1.5689999999999999E-4</v>
      </c>
      <c r="F4655" s="20">
        <v>0</v>
      </c>
      <c r="G4655" s="20">
        <v>1.5689999999999999E-4</v>
      </c>
      <c r="H4655" s="20">
        <v>0</v>
      </c>
      <c r="I4655" s="20">
        <v>0</v>
      </c>
      <c r="J4655" s="20">
        <v>1.2219999999999999E-4</v>
      </c>
      <c r="K4655" s="20">
        <v>0</v>
      </c>
      <c r="L4655" s="20">
        <v>3.4700000000000003E-5</v>
      </c>
      <c r="M4655" s="20">
        <v>2.2117666666666667E-2</v>
      </c>
      <c r="N4655" s="1">
        <v>2</v>
      </c>
      <c r="O4655" s="5">
        <v>0</v>
      </c>
      <c r="P4655" s="5">
        <v>100</v>
      </c>
      <c r="Q4655" s="1">
        <v>0</v>
      </c>
      <c r="R4655" s="1">
        <v>2</v>
      </c>
      <c r="S4655" s="6">
        <v>478</v>
      </c>
      <c r="T4655" s="6">
        <v>478</v>
      </c>
      <c r="W4655" s="1"/>
      <c r="X4655" s="1"/>
      <c r="Y4655" s="1"/>
      <c r="AC4655" s="1"/>
      <c r="AF4655" s="1"/>
      <c r="AG4655" s="1"/>
    </row>
    <row r="4656" spans="1:33" hidden="1" x14ac:dyDescent="0.25">
      <c r="A4656" s="1">
        <v>17</v>
      </c>
      <c r="B4656" s="1">
        <v>2015</v>
      </c>
      <c r="C4656" s="1">
        <v>351470017</v>
      </c>
      <c r="D4656" s="44" t="s">
        <v>210</v>
      </c>
      <c r="E4656" s="20">
        <v>3.0700000000000002E-2</v>
      </c>
      <c r="F4656" s="20">
        <v>2.6006000000000001E-2</v>
      </c>
      <c r="G4656" s="20">
        <v>4.6940000000000003E-3</v>
      </c>
      <c r="H4656" s="20">
        <v>0</v>
      </c>
      <c r="I4656" s="20">
        <v>1.25865E-2</v>
      </c>
      <c r="J4656" s="20">
        <v>0</v>
      </c>
      <c r="K4656" s="20">
        <v>1.6261600000000001E-2</v>
      </c>
      <c r="L4656" s="20">
        <v>1.8519000000000001E-3</v>
      </c>
      <c r="M4656" s="20">
        <v>1.5015754166666666E-2</v>
      </c>
      <c r="N4656" s="1">
        <v>2</v>
      </c>
      <c r="O4656" s="5">
        <v>71.430000000000007</v>
      </c>
      <c r="P4656" s="5">
        <v>28.57</v>
      </c>
      <c r="Q4656" s="1">
        <v>5</v>
      </c>
      <c r="R4656" s="1">
        <v>2</v>
      </c>
      <c r="S4656" s="6">
        <v>263.83999999999997</v>
      </c>
      <c r="T4656" s="6">
        <v>263.83999999999997</v>
      </c>
      <c r="W4656" s="1"/>
      <c r="X4656" s="1"/>
      <c r="Y4656" s="1"/>
      <c r="AC4656" s="1"/>
      <c r="AF4656" s="1"/>
      <c r="AG4656" s="1"/>
    </row>
    <row r="4657" spans="1:33" hidden="1" x14ac:dyDescent="0.25">
      <c r="A4657" s="1">
        <v>21</v>
      </c>
      <c r="B4657" s="1">
        <v>2015</v>
      </c>
      <c r="C4657" s="1">
        <v>351470021</v>
      </c>
      <c r="D4657" s="44" t="s">
        <v>210</v>
      </c>
      <c r="E4657" s="20">
        <v>0</v>
      </c>
      <c r="F4657" s="20">
        <v>0</v>
      </c>
      <c r="G4657" s="20">
        <v>0</v>
      </c>
      <c r="H4657" s="20">
        <v>0</v>
      </c>
      <c r="I4657" s="20">
        <v>0</v>
      </c>
      <c r="J4657" s="20">
        <v>0</v>
      </c>
      <c r="K4657" s="20">
        <v>0</v>
      </c>
      <c r="L4657" s="20">
        <v>0</v>
      </c>
      <c r="M4657" s="20">
        <v>0</v>
      </c>
      <c r="N4657" s="1">
        <v>1</v>
      </c>
      <c r="O4657" s="5">
        <v>0</v>
      </c>
      <c r="P4657" s="5">
        <v>0</v>
      </c>
      <c r="Q4657" s="1">
        <v>0</v>
      </c>
      <c r="R4657" s="1">
        <v>0</v>
      </c>
      <c r="S4657" s="6"/>
      <c r="T4657" s="6"/>
      <c r="W4657" s="1"/>
      <c r="X4657" s="1"/>
      <c r="Y4657" s="1"/>
      <c r="AC4657" s="1"/>
      <c r="AF4657" s="1"/>
      <c r="AG4657" s="1"/>
    </row>
    <row r="4658" spans="1:33" hidden="1" x14ac:dyDescent="0.25">
      <c r="A4658" s="1">
        <v>11</v>
      </c>
      <c r="B4658" s="1">
        <v>2015</v>
      </c>
      <c r="C4658" s="1">
        <v>351480911</v>
      </c>
      <c r="D4658" s="44" t="s">
        <v>211</v>
      </c>
      <c r="E4658" s="20">
        <v>7.0452799999999996E-2</v>
      </c>
      <c r="F4658" s="20">
        <v>6.6804599999999992E-2</v>
      </c>
      <c r="G4658" s="20">
        <v>3.6481999999999999E-3</v>
      </c>
      <c r="H4658" s="20">
        <v>0.02</v>
      </c>
      <c r="I4658" s="20">
        <v>3.4559999999999999E-3</v>
      </c>
      <c r="J4658" s="20">
        <v>1.9220000000000001E-4</v>
      </c>
      <c r="K4658" s="20">
        <v>6.4307399999999987E-2</v>
      </c>
      <c r="L4658" s="20">
        <v>2.4971999999999998E-3</v>
      </c>
      <c r="M4658" s="20">
        <v>1.8477078125000001E-2</v>
      </c>
      <c r="N4658" s="1">
        <v>44</v>
      </c>
      <c r="O4658" s="5">
        <v>61.11</v>
      </c>
      <c r="P4658" s="5">
        <v>38.89</v>
      </c>
      <c r="Q4658" s="1">
        <v>11</v>
      </c>
      <c r="R4658" s="1">
        <v>7</v>
      </c>
      <c r="S4658" s="6">
        <v>322.32</v>
      </c>
      <c r="T4658" s="6">
        <v>315.87360000000001</v>
      </c>
      <c r="W4658" s="1"/>
      <c r="X4658" s="1"/>
      <c r="Y4658" s="1"/>
      <c r="AC4658" s="1"/>
      <c r="AF4658" s="1"/>
      <c r="AG4658" s="1"/>
    </row>
    <row r="4659" spans="1:33" hidden="1" x14ac:dyDescent="0.25">
      <c r="A4659" s="1">
        <v>5</v>
      </c>
      <c r="B4659" s="1">
        <v>2015</v>
      </c>
      <c r="C4659" s="1">
        <v>35149085</v>
      </c>
      <c r="D4659" s="44" t="s">
        <v>212</v>
      </c>
      <c r="E4659" s="20">
        <v>0.18755520000000001</v>
      </c>
      <c r="F4659" s="20">
        <v>0.13815720000000001</v>
      </c>
      <c r="G4659" s="20">
        <v>4.9398000000000004E-2</v>
      </c>
      <c r="H4659" s="20">
        <v>0</v>
      </c>
      <c r="I4659" s="20">
        <v>3.4722200000000002E-2</v>
      </c>
      <c r="J4659" s="20">
        <v>0.12527969999999999</v>
      </c>
      <c r="K4659" s="20">
        <v>1.9070400000000005E-2</v>
      </c>
      <c r="L4659" s="20">
        <v>8.4829000000000033E-3</v>
      </c>
      <c r="M4659" s="20">
        <v>3.9340830648148147E-2</v>
      </c>
      <c r="N4659" s="1">
        <v>20</v>
      </c>
      <c r="O4659" s="5">
        <v>21.82</v>
      </c>
      <c r="P4659" s="5">
        <v>78.180000000000007</v>
      </c>
      <c r="Q4659" s="1">
        <v>12</v>
      </c>
      <c r="R4659" s="1">
        <v>43</v>
      </c>
      <c r="S4659" s="6">
        <v>683.55</v>
      </c>
      <c r="T4659" s="6">
        <v>683.55</v>
      </c>
      <c r="W4659" s="1"/>
      <c r="X4659" s="1"/>
      <c r="Y4659" s="1"/>
      <c r="AC4659" s="1"/>
      <c r="AF4659" s="1"/>
      <c r="AG4659" s="1"/>
    </row>
    <row r="4660" spans="1:33" hidden="1" x14ac:dyDescent="0.25">
      <c r="A4660" s="1">
        <v>10</v>
      </c>
      <c r="B4660" s="1">
        <v>2015</v>
      </c>
      <c r="C4660" s="1">
        <v>351490810</v>
      </c>
      <c r="D4660" s="44" t="s">
        <v>212</v>
      </c>
      <c r="E4660" s="20">
        <v>1.1676000000000001E-2</v>
      </c>
      <c r="F4660" s="20">
        <v>1.019E-4</v>
      </c>
      <c r="G4660" s="20">
        <v>1.15741E-2</v>
      </c>
      <c r="H4660" s="20">
        <v>0</v>
      </c>
      <c r="I4660" s="20">
        <v>1.15741E-2</v>
      </c>
      <c r="J4660" s="20">
        <v>0</v>
      </c>
      <c r="K4660" s="20">
        <v>0</v>
      </c>
      <c r="L4660" s="20">
        <v>1.019E-4</v>
      </c>
      <c r="M4660" s="20">
        <v>0</v>
      </c>
      <c r="N4660" s="1">
        <v>0</v>
      </c>
      <c r="O4660" s="5">
        <v>50</v>
      </c>
      <c r="P4660" s="5">
        <v>50</v>
      </c>
      <c r="Q4660" s="1">
        <v>1</v>
      </c>
      <c r="R4660" s="1">
        <v>1</v>
      </c>
      <c r="S4660" s="6"/>
      <c r="T4660" s="6"/>
      <c r="W4660" s="1"/>
      <c r="X4660" s="1"/>
      <c r="Y4660" s="1"/>
      <c r="AC4660" s="1"/>
      <c r="AF4660" s="1"/>
      <c r="AG4660" s="1"/>
    </row>
    <row r="4661" spans="1:33" hidden="1" x14ac:dyDescent="0.25">
      <c r="A4661" s="1">
        <v>16</v>
      </c>
      <c r="B4661" s="1">
        <v>2015</v>
      </c>
      <c r="C4661" s="1">
        <v>351492416</v>
      </c>
      <c r="D4661" s="44" t="s">
        <v>213</v>
      </c>
      <c r="E4661" s="20">
        <v>0.27706710000000001</v>
      </c>
      <c r="F4661" s="20">
        <v>0.27111099999999999</v>
      </c>
      <c r="G4661" s="20">
        <v>5.9560999999999998E-3</v>
      </c>
      <c r="H4661" s="20">
        <v>0</v>
      </c>
      <c r="I4661" s="20">
        <v>0</v>
      </c>
      <c r="J4661" s="20">
        <v>0</v>
      </c>
      <c r="K4661" s="20">
        <v>0.27704859999999998</v>
      </c>
      <c r="L4661" s="20">
        <v>1.8499999999999999E-5</v>
      </c>
      <c r="M4661" s="20">
        <v>7.9291249999999987E-3</v>
      </c>
      <c r="N4661" s="1">
        <v>0</v>
      </c>
      <c r="O4661" s="5">
        <v>50</v>
      </c>
      <c r="P4661" s="5">
        <v>50</v>
      </c>
      <c r="Q4661" s="1">
        <v>5</v>
      </c>
      <c r="R4661" s="1">
        <v>5</v>
      </c>
      <c r="S4661" s="6">
        <v>171</v>
      </c>
      <c r="T4661" s="6">
        <v>162.44999999999999</v>
      </c>
      <c r="W4661" s="1"/>
      <c r="X4661" s="1"/>
      <c r="Y4661" s="1"/>
      <c r="AC4661" s="1"/>
      <c r="AF4661" s="1"/>
      <c r="AG4661" s="1"/>
    </row>
    <row r="4662" spans="1:33" hidden="1" x14ac:dyDescent="0.25">
      <c r="A4662" s="1">
        <v>15</v>
      </c>
      <c r="B4662" s="1">
        <v>2015</v>
      </c>
      <c r="C4662" s="1">
        <v>351495715</v>
      </c>
      <c r="D4662" s="44" t="s">
        <v>214</v>
      </c>
      <c r="E4662" s="20">
        <v>0.19078700000000001</v>
      </c>
      <c r="F4662" s="20">
        <v>0.17184600000000003</v>
      </c>
      <c r="G4662" s="20">
        <v>1.8940999999999996E-2</v>
      </c>
      <c r="H4662" s="20">
        <v>0</v>
      </c>
      <c r="I4662" s="20">
        <v>0</v>
      </c>
      <c r="J4662" s="20">
        <v>4.0509999999999998E-4</v>
      </c>
      <c r="K4662" s="20">
        <v>0.17941280000000001</v>
      </c>
      <c r="L4662" s="20">
        <v>1.0969100000000001E-2</v>
      </c>
      <c r="M4662" s="20">
        <v>5.3308354166666672E-3</v>
      </c>
      <c r="N4662" s="1">
        <v>2</v>
      </c>
      <c r="O4662" s="5">
        <v>64</v>
      </c>
      <c r="P4662" s="5">
        <v>36</v>
      </c>
      <c r="Q4662" s="1">
        <v>16</v>
      </c>
      <c r="R4662" s="1">
        <v>9</v>
      </c>
      <c r="S4662" s="6">
        <v>111.72</v>
      </c>
      <c r="T4662" s="6">
        <v>111.72</v>
      </c>
      <c r="W4662" s="1"/>
      <c r="X4662" s="1"/>
      <c r="Y4662" s="1"/>
      <c r="AC4662" s="1"/>
      <c r="AF4662" s="1"/>
      <c r="AG4662" s="1"/>
    </row>
    <row r="4663" spans="1:33" hidden="1" x14ac:dyDescent="0.25">
      <c r="A4663" s="1">
        <v>6</v>
      </c>
      <c r="B4663" s="1">
        <v>2015</v>
      </c>
      <c r="C4663" s="1">
        <v>35150046</v>
      </c>
      <c r="D4663" s="44" t="s">
        <v>215</v>
      </c>
      <c r="E4663" s="20">
        <v>0.17425459999999998</v>
      </c>
      <c r="F4663" s="20">
        <v>0.10502629999999999</v>
      </c>
      <c r="G4663" s="20">
        <v>6.9228299999999993E-2</v>
      </c>
      <c r="H4663" s="20">
        <v>0</v>
      </c>
      <c r="I4663" s="20">
        <v>0</v>
      </c>
      <c r="J4663" s="20">
        <v>0.13573119999999994</v>
      </c>
      <c r="K4663" s="20">
        <v>1.5258600000000001E-2</v>
      </c>
      <c r="L4663" s="20">
        <v>2.3264799999999999E-2</v>
      </c>
      <c r="M4663" s="20">
        <v>0.88535934665046301</v>
      </c>
      <c r="N4663" s="1">
        <v>10</v>
      </c>
      <c r="O4663" s="5">
        <v>7.5</v>
      </c>
      <c r="P4663" s="5">
        <v>92.5</v>
      </c>
      <c r="Q4663" s="1">
        <v>6</v>
      </c>
      <c r="R4663" s="1">
        <v>74</v>
      </c>
      <c r="S4663" s="6">
        <v>9329.76</v>
      </c>
      <c r="T4663" s="6">
        <v>5131.3680000000004</v>
      </c>
      <c r="W4663" s="1"/>
      <c r="X4663" s="1"/>
      <c r="Y4663" s="1"/>
      <c r="AC4663" s="1"/>
      <c r="AF4663" s="1"/>
      <c r="AG4663" s="1"/>
    </row>
    <row r="4664" spans="1:33" hidden="1" x14ac:dyDescent="0.25">
      <c r="A4664" s="1">
        <v>6</v>
      </c>
      <c r="B4664" s="1">
        <v>2015</v>
      </c>
      <c r="C4664" s="1">
        <v>35151036</v>
      </c>
      <c r="D4664" s="44" t="s">
        <v>216</v>
      </c>
      <c r="E4664" s="20">
        <v>9.01869E-2</v>
      </c>
      <c r="F4664" s="20">
        <v>4.6299999999999998E-4</v>
      </c>
      <c r="G4664" s="20">
        <v>8.9723899999999995E-2</v>
      </c>
      <c r="H4664" s="20">
        <v>0</v>
      </c>
      <c r="I4664" s="20">
        <v>7.2037000000000004E-2</v>
      </c>
      <c r="J4664" s="20">
        <v>2.0965000000000003E-3</v>
      </c>
      <c r="K4664" s="20">
        <v>4.1669999999999999E-4</v>
      </c>
      <c r="L4664" s="20">
        <v>1.56367E-2</v>
      </c>
      <c r="M4664" s="20">
        <v>0.15665737306134261</v>
      </c>
      <c r="N4664" s="1">
        <v>1</v>
      </c>
      <c r="O4664" s="5">
        <v>7.69</v>
      </c>
      <c r="P4664" s="5">
        <v>92.31</v>
      </c>
      <c r="Q4664" s="1">
        <v>2</v>
      </c>
      <c r="R4664" s="1">
        <v>24</v>
      </c>
      <c r="S4664" s="6">
        <v>1592.1</v>
      </c>
      <c r="T4664" s="6">
        <v>1592.1</v>
      </c>
      <c r="W4664" s="1"/>
      <c r="X4664" s="1"/>
      <c r="Y4664" s="1"/>
      <c r="AC4664" s="1"/>
      <c r="AF4664" s="1"/>
      <c r="AG4664" s="1"/>
    </row>
    <row r="4665" spans="1:33" hidden="1" x14ac:dyDescent="0.25">
      <c r="A4665" s="1">
        <v>21</v>
      </c>
      <c r="B4665" s="1">
        <v>2015</v>
      </c>
      <c r="C4665" s="1">
        <v>351512921</v>
      </c>
      <c r="D4665" s="44" t="s">
        <v>217</v>
      </c>
      <c r="E4665" s="20">
        <v>5.4514000000000003E-3</v>
      </c>
      <c r="F4665" s="20">
        <v>0</v>
      </c>
      <c r="G4665" s="20">
        <v>5.4514000000000003E-3</v>
      </c>
      <c r="H4665" s="20">
        <v>0</v>
      </c>
      <c r="I4665" s="20">
        <v>5.2199000000000004E-3</v>
      </c>
      <c r="J4665" s="20">
        <v>1.852E-4</v>
      </c>
      <c r="K4665" s="20">
        <v>4.6300000000000001E-5</v>
      </c>
      <c r="L4665" s="20">
        <v>0</v>
      </c>
      <c r="M4665" s="20">
        <v>7.0663515624999991E-3</v>
      </c>
      <c r="N4665" s="1">
        <v>0</v>
      </c>
      <c r="O4665" s="5">
        <v>0</v>
      </c>
      <c r="P4665" s="5">
        <v>100</v>
      </c>
      <c r="Q4665" s="1">
        <v>0</v>
      </c>
      <c r="R4665" s="1">
        <v>3</v>
      </c>
      <c r="S4665" s="6">
        <v>139.16</v>
      </c>
      <c r="T4665" s="6">
        <v>139.16</v>
      </c>
      <c r="W4665" s="1"/>
      <c r="X4665" s="1"/>
      <c r="Y4665" s="1"/>
      <c r="AC4665" s="1"/>
      <c r="AF4665" s="1"/>
      <c r="AG4665" s="1"/>
    </row>
    <row r="4666" spans="1:33" hidden="1" x14ac:dyDescent="0.25">
      <c r="A4666" s="1">
        <v>5</v>
      </c>
      <c r="B4666" s="1">
        <v>2015</v>
      </c>
      <c r="C4666" s="1">
        <v>35151525</v>
      </c>
      <c r="D4666" s="44" t="s">
        <v>218</v>
      </c>
      <c r="E4666" s="20">
        <v>7.6550999999999998E-3</v>
      </c>
      <c r="F4666" s="20">
        <v>5.1666999999999998E-3</v>
      </c>
      <c r="G4666" s="20">
        <v>2.4884E-3</v>
      </c>
      <c r="H4666" s="20">
        <v>0</v>
      </c>
      <c r="I4666" s="20">
        <v>0</v>
      </c>
      <c r="J4666" s="20">
        <v>0</v>
      </c>
      <c r="K4666" s="20">
        <v>5.3403000000000001E-3</v>
      </c>
      <c r="L4666" s="20">
        <v>2.3148000000000001E-3</v>
      </c>
      <c r="M4666" s="20">
        <v>0</v>
      </c>
      <c r="N4666" s="1">
        <v>0</v>
      </c>
      <c r="O4666" s="5">
        <v>33.33</v>
      </c>
      <c r="P4666" s="5">
        <v>66.67</v>
      </c>
      <c r="Q4666" s="1">
        <v>1</v>
      </c>
      <c r="R4666" s="1">
        <v>2</v>
      </c>
      <c r="S4666" s="6"/>
      <c r="T4666" s="6"/>
      <c r="W4666" s="1"/>
      <c r="X4666" s="1"/>
      <c r="Y4666" s="1"/>
      <c r="AC4666" s="1"/>
      <c r="AF4666" s="1"/>
      <c r="AG4666" s="1"/>
    </row>
    <row r="4667" spans="1:33" hidden="1" x14ac:dyDescent="0.25">
      <c r="A4667" s="1">
        <v>9</v>
      </c>
      <c r="B4667" s="1">
        <v>2015</v>
      </c>
      <c r="C4667" s="1">
        <v>35151529</v>
      </c>
      <c r="D4667" s="44" t="s">
        <v>218</v>
      </c>
      <c r="E4667" s="20">
        <v>0.17413749999999997</v>
      </c>
      <c r="F4667" s="20">
        <v>0.14771669999999998</v>
      </c>
      <c r="G4667" s="20">
        <v>2.6420800000000001E-2</v>
      </c>
      <c r="H4667" s="20">
        <v>0</v>
      </c>
      <c r="I4667" s="20">
        <v>4.4050899999999997E-2</v>
      </c>
      <c r="J4667" s="20">
        <v>3.8953199999999993E-2</v>
      </c>
      <c r="K4667" s="20">
        <v>7.964019999999998E-2</v>
      </c>
      <c r="L4667" s="20">
        <v>1.14932E-2</v>
      </c>
      <c r="M4667" s="20">
        <v>4.0804767791666668E-2</v>
      </c>
      <c r="N4667" s="1">
        <v>10</v>
      </c>
      <c r="O4667" s="5">
        <v>37.78</v>
      </c>
      <c r="P4667" s="5">
        <v>62.22</v>
      </c>
      <c r="Q4667" s="1">
        <v>17</v>
      </c>
      <c r="R4667" s="1">
        <v>28</v>
      </c>
      <c r="S4667" s="6">
        <v>722.72550000000001</v>
      </c>
      <c r="T4667" s="6">
        <v>722.72550000000001</v>
      </c>
      <c r="W4667" s="1"/>
      <c r="X4667" s="1"/>
      <c r="Y4667" s="1"/>
      <c r="AC4667" s="1"/>
      <c r="AF4667" s="1"/>
      <c r="AG4667" s="1"/>
    </row>
    <row r="4668" spans="1:33" hidden="1" x14ac:dyDescent="0.25">
      <c r="A4668" s="1">
        <v>9</v>
      </c>
      <c r="B4668" s="1">
        <v>2015</v>
      </c>
      <c r="C4668" s="1">
        <v>35151869</v>
      </c>
      <c r="D4668" s="44" t="s">
        <v>219</v>
      </c>
      <c r="E4668" s="20">
        <v>8.8708499999999982E-2</v>
      </c>
      <c r="F4668" s="20">
        <v>8.6123399999999989E-2</v>
      </c>
      <c r="G4668" s="20">
        <v>2.585099999999999E-3</v>
      </c>
      <c r="H4668" s="20">
        <v>0.15</v>
      </c>
      <c r="I4668" s="20">
        <v>0</v>
      </c>
      <c r="J4668" s="20">
        <v>1.9848000000000001E-3</v>
      </c>
      <c r="K4668" s="20">
        <v>8.3804099999999992E-2</v>
      </c>
      <c r="L4668" s="20">
        <v>2.9196000000000005E-3</v>
      </c>
      <c r="M4668" s="20">
        <v>0.11308710700000001</v>
      </c>
      <c r="N4668" s="1">
        <v>46</v>
      </c>
      <c r="O4668" s="5">
        <v>70.489999999999995</v>
      </c>
      <c r="P4668" s="5">
        <v>29.51</v>
      </c>
      <c r="Q4668" s="1">
        <v>43</v>
      </c>
      <c r="R4668" s="1">
        <v>18</v>
      </c>
      <c r="S4668" s="6">
        <v>2064.86</v>
      </c>
      <c r="T4668" s="6">
        <v>2064.86</v>
      </c>
      <c r="W4668" s="1"/>
      <c r="X4668" s="1"/>
      <c r="Y4668" s="1"/>
      <c r="AC4668" s="1"/>
      <c r="AF4668" s="1"/>
      <c r="AG4668" s="1"/>
    </row>
    <row r="4669" spans="1:33" hidden="1" x14ac:dyDescent="0.25">
      <c r="A4669" s="1">
        <v>17</v>
      </c>
      <c r="B4669" s="1">
        <v>2015</v>
      </c>
      <c r="C4669" s="1">
        <v>351519417</v>
      </c>
      <c r="D4669" s="44" t="s">
        <v>220</v>
      </c>
      <c r="E4669" s="20">
        <v>0.35146030000000006</v>
      </c>
      <c r="F4669" s="20">
        <v>0.29202160000000005</v>
      </c>
      <c r="G4669" s="20">
        <v>5.9438700000000004E-2</v>
      </c>
      <c r="H4669" s="20">
        <v>0</v>
      </c>
      <c r="I4669" s="20">
        <v>1.26389E-2</v>
      </c>
      <c r="J4669" s="20">
        <v>4.861E-4</v>
      </c>
      <c r="K4669" s="20">
        <v>0.19942900000000002</v>
      </c>
      <c r="L4669" s="20">
        <v>0.13890630000000001</v>
      </c>
      <c r="M4669" s="20">
        <v>1.0041829947916667E-2</v>
      </c>
      <c r="N4669" s="1">
        <v>3</v>
      </c>
      <c r="O4669" s="5">
        <v>42.86</v>
      </c>
      <c r="P4669" s="5">
        <v>57.14</v>
      </c>
      <c r="Q4669" s="1">
        <v>3</v>
      </c>
      <c r="R4669" s="1">
        <v>4</v>
      </c>
      <c r="S4669" s="6">
        <v>206.61</v>
      </c>
      <c r="T4669" s="6">
        <v>206.61</v>
      </c>
      <c r="W4669" s="1"/>
      <c r="X4669" s="1"/>
      <c r="Y4669" s="1"/>
      <c r="AC4669" s="1"/>
      <c r="AF4669" s="1"/>
      <c r="AG4669" s="1"/>
    </row>
    <row r="4670" spans="1:33" hidden="1" x14ac:dyDescent="0.25">
      <c r="A4670" s="1">
        <v>9</v>
      </c>
      <c r="B4670" s="1">
        <v>2015</v>
      </c>
      <c r="C4670" s="1">
        <v>35573039</v>
      </c>
      <c r="D4670" s="44" t="s">
        <v>221</v>
      </c>
      <c r="E4670" s="20">
        <v>7.8707200000000005E-2</v>
      </c>
      <c r="F4670" s="20">
        <v>6.5480300000000005E-2</v>
      </c>
      <c r="G4670" s="20">
        <v>1.32269E-2</v>
      </c>
      <c r="H4670" s="20">
        <v>0</v>
      </c>
      <c r="I4670" s="20">
        <v>2.9398199999999999E-2</v>
      </c>
      <c r="J4670" s="20">
        <v>6.0228E-3</v>
      </c>
      <c r="K4670" s="20">
        <v>3.6810100000000005E-2</v>
      </c>
      <c r="L4670" s="20">
        <v>6.4760999999999994E-3</v>
      </c>
      <c r="M4670" s="20">
        <v>2.197761875E-2</v>
      </c>
      <c r="N4670" s="1">
        <v>7</v>
      </c>
      <c r="O4670" s="5">
        <v>42.42</v>
      </c>
      <c r="P4670" s="5">
        <v>57.58</v>
      </c>
      <c r="Q4670" s="1">
        <v>14</v>
      </c>
      <c r="R4670" s="1">
        <v>19</v>
      </c>
      <c r="S4670" s="6">
        <v>468</v>
      </c>
      <c r="T4670" s="6">
        <v>0</v>
      </c>
      <c r="W4670" s="1"/>
      <c r="X4670" s="1"/>
      <c r="Y4670" s="1"/>
      <c r="AC4670" s="1"/>
      <c r="AF4670" s="1"/>
      <c r="AG4670" s="1"/>
    </row>
    <row r="4671" spans="1:33" hidden="1" x14ac:dyDescent="0.25">
      <c r="A4671" s="1">
        <v>22</v>
      </c>
      <c r="B4671" s="1">
        <v>2015</v>
      </c>
      <c r="C4671" s="1">
        <v>351530122</v>
      </c>
      <c r="D4671" s="44" t="s">
        <v>222</v>
      </c>
      <c r="E4671" s="20">
        <v>5.2423000000000001E-3</v>
      </c>
      <c r="F4671" s="20">
        <v>8.1170000000000005E-4</v>
      </c>
      <c r="G4671" s="20">
        <v>4.4305999999999998E-3</v>
      </c>
      <c r="H4671" s="20">
        <v>0</v>
      </c>
      <c r="I4671" s="20">
        <v>4.3565000000000001E-3</v>
      </c>
      <c r="J4671" s="20">
        <v>0</v>
      </c>
      <c r="K4671" s="20">
        <v>0</v>
      </c>
      <c r="L4671" s="20">
        <v>8.8580000000000006E-4</v>
      </c>
      <c r="M4671" s="20">
        <v>6.2707661458333338E-3</v>
      </c>
      <c r="N4671" s="1">
        <v>0</v>
      </c>
      <c r="O4671" s="5">
        <v>28.57</v>
      </c>
      <c r="P4671" s="5">
        <v>71.430000000000007</v>
      </c>
      <c r="Q4671" s="1">
        <v>2</v>
      </c>
      <c r="R4671" s="1">
        <v>5</v>
      </c>
      <c r="S4671" s="6">
        <v>114.46</v>
      </c>
      <c r="T4671" s="6">
        <v>114.46</v>
      </c>
      <c r="W4671" s="1"/>
      <c r="X4671" s="1"/>
      <c r="Y4671" s="1"/>
      <c r="AC4671" s="1"/>
      <c r="AF4671" s="1"/>
      <c r="AG4671" s="1"/>
    </row>
    <row r="4672" spans="1:33" hidden="1" x14ac:dyDescent="0.25">
      <c r="A4672" s="1">
        <v>15</v>
      </c>
      <c r="B4672" s="1">
        <v>2015</v>
      </c>
      <c r="C4672" s="1">
        <v>351520215</v>
      </c>
      <c r="D4672" s="44" t="s">
        <v>223</v>
      </c>
      <c r="E4672" s="20">
        <v>4.9740299999999987E-2</v>
      </c>
      <c r="F4672" s="20">
        <v>4.7462399999999988E-2</v>
      </c>
      <c r="G4672" s="20">
        <v>2.2779000000000002E-3</v>
      </c>
      <c r="H4672" s="20">
        <v>0</v>
      </c>
      <c r="I4672" s="20">
        <v>1.7919999999999999E-4</v>
      </c>
      <c r="J4672" s="20">
        <v>7.3689999999999997E-4</v>
      </c>
      <c r="K4672" s="20">
        <v>4.7423699999999992E-2</v>
      </c>
      <c r="L4672" s="20">
        <v>1.4005000000000001E-3</v>
      </c>
      <c r="M4672" s="20">
        <v>1.939624140625E-2</v>
      </c>
      <c r="N4672" s="1">
        <v>1</v>
      </c>
      <c r="O4672" s="5">
        <v>56.25</v>
      </c>
      <c r="P4672" s="5">
        <v>43.75</v>
      </c>
      <c r="Q4672" s="1">
        <v>9</v>
      </c>
      <c r="R4672" s="1">
        <v>7</v>
      </c>
      <c r="S4672" s="6">
        <v>364.8</v>
      </c>
      <c r="T4672" s="6">
        <v>364.8</v>
      </c>
      <c r="W4672" s="1"/>
      <c r="X4672" s="1"/>
      <c r="Y4672" s="1"/>
      <c r="AC4672" s="1"/>
      <c r="AF4672" s="1"/>
      <c r="AG4672" s="1"/>
    </row>
    <row r="4673" spans="1:33" hidden="1" x14ac:dyDescent="0.25">
      <c r="A4673" s="1">
        <v>18</v>
      </c>
      <c r="B4673" s="1">
        <v>2015</v>
      </c>
      <c r="C4673" s="1">
        <v>351520218</v>
      </c>
      <c r="D4673" s="44" t="s">
        <v>223</v>
      </c>
      <c r="E4673" s="20">
        <v>4.1423799999999997E-2</v>
      </c>
      <c r="F4673" s="20">
        <v>2.0802599999999997E-2</v>
      </c>
      <c r="G4673" s="20">
        <v>2.0621199999999999E-2</v>
      </c>
      <c r="H4673" s="20">
        <v>0</v>
      </c>
      <c r="I4673" s="20">
        <v>0</v>
      </c>
      <c r="J4673" s="20">
        <v>2.03704E-2</v>
      </c>
      <c r="K4673" s="20">
        <v>2.0802599999999997E-2</v>
      </c>
      <c r="L4673" s="20">
        <v>2.5079999999999997E-4</v>
      </c>
      <c r="M4673" s="20">
        <v>0</v>
      </c>
      <c r="N4673" s="1">
        <v>7</v>
      </c>
      <c r="O4673" s="5">
        <v>63.64</v>
      </c>
      <c r="P4673" s="5">
        <v>36.36</v>
      </c>
      <c r="Q4673" s="1">
        <v>7</v>
      </c>
      <c r="R4673" s="1">
        <v>4</v>
      </c>
      <c r="S4673" s="6"/>
      <c r="T4673" s="6"/>
      <c r="W4673" s="1"/>
      <c r="X4673" s="1"/>
      <c r="Y4673" s="1"/>
      <c r="AC4673" s="1"/>
      <c r="AF4673" s="1"/>
      <c r="AG4673" s="1"/>
    </row>
    <row r="4674" spans="1:33" hidden="1" x14ac:dyDescent="0.25">
      <c r="A4674" s="1">
        <v>22</v>
      </c>
      <c r="B4674" s="1">
        <v>2015</v>
      </c>
      <c r="C4674" s="1">
        <v>351535022</v>
      </c>
      <c r="D4674" s="44" t="s">
        <v>224</v>
      </c>
      <c r="E4674" s="20">
        <v>0.10408390000000016</v>
      </c>
      <c r="F4674" s="20">
        <v>4.2014000000000001E-3</v>
      </c>
      <c r="G4674" s="20">
        <v>9.9882500000000166E-2</v>
      </c>
      <c r="H4674" s="20">
        <v>0.05</v>
      </c>
      <c r="I4674" s="20">
        <v>8.8700800000000163E-2</v>
      </c>
      <c r="J4674" s="20">
        <v>4.0500000000000002E-5</v>
      </c>
      <c r="K4674" s="20">
        <v>4.8263999999999998E-3</v>
      </c>
      <c r="L4674" s="20">
        <v>1.0516200000000002E-2</v>
      </c>
      <c r="M4674" s="20">
        <v>1.6761067708333334E-2</v>
      </c>
      <c r="N4674" s="1">
        <v>0</v>
      </c>
      <c r="O4674" s="5">
        <v>1</v>
      </c>
      <c r="P4674" s="5">
        <v>99</v>
      </c>
      <c r="Q4674" s="1">
        <v>2</v>
      </c>
      <c r="R4674" s="1">
        <v>198</v>
      </c>
      <c r="S4674" s="6">
        <v>302.12</v>
      </c>
      <c r="T4674" s="6">
        <v>302.12</v>
      </c>
      <c r="W4674" s="1"/>
      <c r="X4674" s="1"/>
      <c r="Y4674" s="1"/>
      <c r="AC4674" s="1"/>
      <c r="AF4674" s="1"/>
      <c r="AG4674" s="1"/>
    </row>
    <row r="4675" spans="1:33" hidden="1" x14ac:dyDescent="0.25">
      <c r="A4675" s="1">
        <v>14</v>
      </c>
      <c r="B4675" s="1">
        <v>2015</v>
      </c>
      <c r="C4675" s="1">
        <v>351540014</v>
      </c>
      <c r="D4675" s="44" t="s">
        <v>225</v>
      </c>
      <c r="E4675" s="20">
        <v>2.35514E-2</v>
      </c>
      <c r="F4675" s="20">
        <v>2.3159700000000002E-2</v>
      </c>
      <c r="G4675" s="20">
        <v>3.9169999999999998E-4</v>
      </c>
      <c r="H4675" s="20">
        <v>0.06</v>
      </c>
      <c r="I4675" s="20">
        <v>0</v>
      </c>
      <c r="J4675" s="20">
        <v>1.9100000000000001E-4</v>
      </c>
      <c r="K4675" s="20">
        <v>2.3148100000000001E-2</v>
      </c>
      <c r="L4675" s="20">
        <v>2.1230000000000001E-4</v>
      </c>
      <c r="M4675" s="20">
        <v>4.0954220585648148E-2</v>
      </c>
      <c r="N4675" s="1">
        <v>0</v>
      </c>
      <c r="O4675" s="5">
        <v>25</v>
      </c>
      <c r="P4675" s="5">
        <v>75</v>
      </c>
      <c r="Q4675" s="1">
        <v>2</v>
      </c>
      <c r="R4675" s="1">
        <v>6</v>
      </c>
      <c r="S4675" s="6">
        <v>682.11</v>
      </c>
      <c r="T4675" s="6">
        <v>682.11</v>
      </c>
      <c r="W4675" s="1"/>
      <c r="X4675" s="1"/>
      <c r="Y4675" s="1"/>
      <c r="AC4675" s="1"/>
      <c r="AF4675" s="1"/>
      <c r="AG4675" s="1"/>
    </row>
    <row r="4676" spans="1:33" hidden="1" x14ac:dyDescent="0.25">
      <c r="A4676" s="1">
        <v>15</v>
      </c>
      <c r="B4676" s="1">
        <v>2015</v>
      </c>
      <c r="C4676" s="1">
        <v>351560815</v>
      </c>
      <c r="D4676" s="44" t="s">
        <v>226</v>
      </c>
      <c r="E4676" s="20">
        <v>4.3390600000000001E-2</v>
      </c>
      <c r="F4676" s="20">
        <v>8.7388999999999991E-3</v>
      </c>
      <c r="G4676" s="20">
        <v>3.4651700000000001E-2</v>
      </c>
      <c r="H4676" s="20">
        <v>0</v>
      </c>
      <c r="I4676" s="20">
        <v>1.9907399999999999E-2</v>
      </c>
      <c r="J4676" s="20">
        <v>2.3842999999999998E-3</v>
      </c>
      <c r="K4676" s="20">
        <v>8.6798999999999991E-3</v>
      </c>
      <c r="L4676" s="20">
        <v>1.2418999999999999E-2</v>
      </c>
      <c r="M4676" s="20">
        <v>1.4352883072916666E-2</v>
      </c>
      <c r="N4676" s="1">
        <v>4</v>
      </c>
      <c r="O4676" s="5">
        <v>31.25</v>
      </c>
      <c r="P4676" s="5">
        <v>68.75</v>
      </c>
      <c r="Q4676" s="1">
        <v>5</v>
      </c>
      <c r="R4676" s="1">
        <v>11</v>
      </c>
      <c r="S4676" s="6">
        <v>253.44</v>
      </c>
      <c r="T4676" s="6">
        <v>253.44</v>
      </c>
      <c r="W4676" s="1"/>
      <c r="X4676" s="1"/>
      <c r="Y4676" s="1"/>
      <c r="AC4676" s="1"/>
      <c r="AF4676" s="1"/>
      <c r="AG4676" s="1"/>
    </row>
    <row r="4677" spans="1:33" hidden="1" x14ac:dyDescent="0.25">
      <c r="A4677" s="1">
        <v>16</v>
      </c>
      <c r="B4677" s="1">
        <v>2015</v>
      </c>
      <c r="C4677" s="1">
        <v>351560816</v>
      </c>
      <c r="D4677" s="44" t="s">
        <v>226</v>
      </c>
      <c r="E4677" s="20">
        <v>4.8413999999999983E-3</v>
      </c>
      <c r="F4677" s="20">
        <v>3.5519999999999996E-4</v>
      </c>
      <c r="G4677" s="20">
        <v>4.4861999999999983E-3</v>
      </c>
      <c r="H4677" s="20">
        <v>0</v>
      </c>
      <c r="I4677" s="20">
        <v>4.1666999999999997E-3</v>
      </c>
      <c r="J4677" s="20">
        <v>0</v>
      </c>
      <c r="K4677" s="20">
        <v>3.5519999999999996E-4</v>
      </c>
      <c r="L4677" s="20">
        <v>3.1950000000000001E-4</v>
      </c>
      <c r="M4677" s="20">
        <v>0</v>
      </c>
      <c r="N4677" s="1">
        <v>0</v>
      </c>
      <c r="O4677" s="5">
        <v>28.57</v>
      </c>
      <c r="P4677" s="5">
        <v>71.430000000000007</v>
      </c>
      <c r="Q4677" s="1">
        <v>2</v>
      </c>
      <c r="R4677" s="1">
        <v>5</v>
      </c>
      <c r="S4677" s="6"/>
      <c r="T4677" s="6"/>
      <c r="W4677" s="1"/>
      <c r="X4677" s="1"/>
      <c r="Y4677" s="1"/>
      <c r="AC4677" s="1"/>
      <c r="AF4677" s="1"/>
      <c r="AG4677" s="1"/>
    </row>
    <row r="4678" spans="1:33" hidden="1" x14ac:dyDescent="0.25">
      <c r="A4678" s="1">
        <v>15</v>
      </c>
      <c r="B4678" s="1">
        <v>2015</v>
      </c>
      <c r="C4678" s="1">
        <v>351550915</v>
      </c>
      <c r="D4678" s="44" t="s">
        <v>227</v>
      </c>
      <c r="E4678" s="20">
        <v>0.24632240000000002</v>
      </c>
      <c r="F4678" s="20">
        <v>0.22973830000000003</v>
      </c>
      <c r="G4678" s="20">
        <v>1.6584099999999991E-2</v>
      </c>
      <c r="H4678" s="20">
        <v>0</v>
      </c>
      <c r="I4678" s="20">
        <v>0</v>
      </c>
      <c r="J4678" s="20">
        <v>0.16892219999999997</v>
      </c>
      <c r="K4678" s="20">
        <v>7.4830999999999995E-2</v>
      </c>
      <c r="L4678" s="20">
        <v>2.5692000000000002E-3</v>
      </c>
      <c r="M4678" s="20">
        <v>0.19953907407407406</v>
      </c>
      <c r="N4678" s="1">
        <v>6</v>
      </c>
      <c r="O4678" s="5">
        <v>27.12</v>
      </c>
      <c r="P4678" s="5">
        <v>72.88</v>
      </c>
      <c r="Q4678" s="1">
        <v>16</v>
      </c>
      <c r="R4678" s="1">
        <v>43</v>
      </c>
      <c r="S4678" s="6">
        <v>3494.68</v>
      </c>
      <c r="T4678" s="6">
        <v>3494.68</v>
      </c>
      <c r="W4678" s="1"/>
      <c r="X4678" s="1"/>
      <c r="Y4678" s="1"/>
      <c r="AC4678" s="1"/>
      <c r="AF4678" s="1"/>
      <c r="AG4678" s="1"/>
    </row>
    <row r="4679" spans="1:33" hidden="1" x14ac:dyDescent="0.25">
      <c r="A4679" s="1">
        <v>18</v>
      </c>
      <c r="B4679" s="1">
        <v>2015</v>
      </c>
      <c r="C4679" s="1">
        <v>351550918</v>
      </c>
      <c r="D4679" s="44" t="s">
        <v>227</v>
      </c>
      <c r="E4679" s="20">
        <v>9.8837900000000006E-2</v>
      </c>
      <c r="F4679" s="20">
        <v>9.8803200000000008E-2</v>
      </c>
      <c r="G4679" s="20">
        <v>3.4700000000000003E-5</v>
      </c>
      <c r="H4679" s="20">
        <v>0</v>
      </c>
      <c r="I4679" s="20">
        <v>0</v>
      </c>
      <c r="J4679" s="20">
        <v>3.4700000000000003E-5</v>
      </c>
      <c r="K4679" s="20">
        <v>9.8803200000000008E-2</v>
      </c>
      <c r="L4679" s="20">
        <v>0</v>
      </c>
      <c r="M4679" s="20">
        <v>0</v>
      </c>
      <c r="N4679" s="1">
        <v>2</v>
      </c>
      <c r="O4679" s="5">
        <v>90.91</v>
      </c>
      <c r="P4679" s="5">
        <v>9.09</v>
      </c>
      <c r="Q4679" s="1">
        <v>10</v>
      </c>
      <c r="R4679" s="1">
        <v>1</v>
      </c>
      <c r="S4679" s="6"/>
      <c r="T4679" s="6"/>
      <c r="W4679" s="1"/>
      <c r="X4679" s="1"/>
      <c r="Y4679" s="1"/>
      <c r="AC4679" s="1"/>
      <c r="AF4679" s="1"/>
      <c r="AG4679" s="1"/>
    </row>
    <row r="4680" spans="1:33" hidden="1" x14ac:dyDescent="0.25">
      <c r="A4680" s="1">
        <v>17</v>
      </c>
      <c r="B4680" s="1">
        <v>2015</v>
      </c>
      <c r="C4680" s="1">
        <v>351565717</v>
      </c>
      <c r="D4680" s="44" t="s">
        <v>228</v>
      </c>
      <c r="E4680" s="20">
        <v>3.8562600000000009E-2</v>
      </c>
      <c r="F4680" s="20">
        <v>3.6729300000000006E-2</v>
      </c>
      <c r="G4680" s="20">
        <v>1.8332999999999999E-3</v>
      </c>
      <c r="H4680" s="20">
        <v>0</v>
      </c>
      <c r="I4680" s="20">
        <v>1.6272999999999999E-3</v>
      </c>
      <c r="J4680" s="20">
        <v>0</v>
      </c>
      <c r="K4680" s="20">
        <v>3.3018200000000004E-2</v>
      </c>
      <c r="L4680" s="20">
        <v>3.9170999999999997E-3</v>
      </c>
      <c r="M4680" s="20">
        <v>2.2973958333333331E-3</v>
      </c>
      <c r="N4680" s="1">
        <v>1</v>
      </c>
      <c r="O4680" s="5">
        <v>60</v>
      </c>
      <c r="P4680" s="5">
        <v>40</v>
      </c>
      <c r="Q4680" s="1">
        <v>9</v>
      </c>
      <c r="R4680" s="1">
        <v>6</v>
      </c>
      <c r="S4680" s="6">
        <v>49</v>
      </c>
      <c r="T4680" s="6">
        <v>49</v>
      </c>
      <c r="W4680" s="1"/>
      <c r="X4680" s="1"/>
      <c r="Y4680" s="1"/>
      <c r="AC4680" s="1"/>
      <c r="AF4680" s="1"/>
      <c r="AG4680" s="1"/>
    </row>
    <row r="4681" spans="1:33" hidden="1" x14ac:dyDescent="0.25">
      <c r="A4681" s="1">
        <v>6</v>
      </c>
      <c r="B4681" s="1">
        <v>2015</v>
      </c>
      <c r="C4681" s="1">
        <v>35157076</v>
      </c>
      <c r="D4681" s="44" t="s">
        <v>229</v>
      </c>
      <c r="E4681" s="20">
        <v>2.7249000000000002E-3</v>
      </c>
      <c r="F4681" s="20">
        <v>5.2099999999999999E-5</v>
      </c>
      <c r="G4681" s="20">
        <v>2.6728000000000003E-3</v>
      </c>
      <c r="H4681" s="20">
        <v>0</v>
      </c>
      <c r="I4681" s="20">
        <v>0</v>
      </c>
      <c r="J4681" s="20">
        <v>2.0710000000000004E-3</v>
      </c>
      <c r="K4681" s="20">
        <v>5.2099999999999999E-5</v>
      </c>
      <c r="L4681" s="20">
        <v>6.0179999999999999E-4</v>
      </c>
      <c r="M4681" s="20">
        <v>0.60761490416666664</v>
      </c>
      <c r="N4681" s="1">
        <v>1</v>
      </c>
      <c r="O4681" s="5">
        <v>11.11</v>
      </c>
      <c r="P4681" s="5">
        <v>88.89</v>
      </c>
      <c r="Q4681" s="1">
        <v>1</v>
      </c>
      <c r="R4681" s="1">
        <v>8</v>
      </c>
      <c r="S4681" s="6">
        <v>7526.33</v>
      </c>
      <c r="T4681" s="6">
        <v>4214.7448000000004</v>
      </c>
      <c r="W4681" s="1"/>
      <c r="X4681" s="1"/>
      <c r="Y4681" s="1"/>
      <c r="AC4681" s="1"/>
      <c r="AF4681" s="1"/>
      <c r="AG4681" s="1"/>
    </row>
    <row r="4682" spans="1:33" hidden="1" x14ac:dyDescent="0.25">
      <c r="A4682" s="1">
        <v>21</v>
      </c>
      <c r="B4682" s="1">
        <v>2015</v>
      </c>
      <c r="C4682" s="1">
        <v>351580621</v>
      </c>
      <c r="D4682" s="44" t="s">
        <v>230</v>
      </c>
      <c r="E4682" s="20">
        <v>5.6435100000000016E-2</v>
      </c>
      <c r="F4682" s="20">
        <v>0</v>
      </c>
      <c r="G4682" s="20">
        <v>5.6435100000000016E-2</v>
      </c>
      <c r="H4682" s="20">
        <v>0</v>
      </c>
      <c r="I4682" s="20">
        <v>6.0301E-3</v>
      </c>
      <c r="J4682" s="20">
        <v>0</v>
      </c>
      <c r="K4682" s="20">
        <v>5.0370300000000021E-2</v>
      </c>
      <c r="L4682" s="20">
        <v>3.4700000000000003E-5</v>
      </c>
      <c r="M4682" s="20">
        <v>3.392422916666667E-3</v>
      </c>
      <c r="N4682" s="1">
        <v>0</v>
      </c>
      <c r="O4682" s="5">
        <v>0</v>
      </c>
      <c r="P4682" s="5">
        <v>100</v>
      </c>
      <c r="Q4682" s="1">
        <v>0</v>
      </c>
      <c r="R4682" s="1">
        <v>11</v>
      </c>
      <c r="S4682" s="6">
        <v>71</v>
      </c>
      <c r="T4682" s="6">
        <v>71</v>
      </c>
      <c r="W4682" s="1"/>
      <c r="X4682" s="1"/>
      <c r="Y4682" s="1"/>
      <c r="AC4682" s="1"/>
      <c r="AF4682" s="1"/>
      <c r="AG4682" s="1"/>
    </row>
    <row r="4683" spans="1:33" hidden="1" x14ac:dyDescent="0.25">
      <c r="A4683" s="1">
        <v>18</v>
      </c>
      <c r="B4683" s="1">
        <v>2015</v>
      </c>
      <c r="C4683" s="1">
        <v>351590518</v>
      </c>
      <c r="D4683" s="44" t="s">
        <v>231</v>
      </c>
      <c r="E4683" s="20">
        <v>9.7198000000000007E-3</v>
      </c>
      <c r="F4683" s="20">
        <v>8.6806000000000001E-3</v>
      </c>
      <c r="G4683" s="20">
        <v>1.0392000000000001E-3</v>
      </c>
      <c r="H4683" s="20">
        <v>0</v>
      </c>
      <c r="I4683" s="20">
        <v>0</v>
      </c>
      <c r="J4683" s="20">
        <v>0</v>
      </c>
      <c r="K4683" s="20">
        <v>8.6806000000000001E-3</v>
      </c>
      <c r="L4683" s="20">
        <v>1.0392000000000001E-3</v>
      </c>
      <c r="M4683" s="20">
        <v>6.6856052083333322E-3</v>
      </c>
      <c r="N4683" s="1">
        <v>0</v>
      </c>
      <c r="O4683" s="5">
        <v>40</v>
      </c>
      <c r="P4683" s="5">
        <v>60</v>
      </c>
      <c r="Q4683" s="1">
        <v>4</v>
      </c>
      <c r="R4683" s="1">
        <v>6</v>
      </c>
      <c r="S4683" s="6">
        <v>130.68</v>
      </c>
      <c r="T4683" s="6">
        <v>130.68</v>
      </c>
      <c r="W4683" s="1"/>
      <c r="X4683" s="1"/>
      <c r="Y4683" s="1"/>
      <c r="AC4683" s="1"/>
      <c r="AF4683" s="1"/>
      <c r="AG4683" s="1"/>
    </row>
    <row r="4684" spans="1:33" hidden="1" x14ac:dyDescent="0.25">
      <c r="A4684" s="1">
        <v>19</v>
      </c>
      <c r="B4684" s="1">
        <v>2015</v>
      </c>
      <c r="C4684" s="1">
        <v>351590519</v>
      </c>
      <c r="D4684" s="44" t="s">
        <v>231</v>
      </c>
      <c r="E4684" s="20">
        <v>3.0868100000000002E-2</v>
      </c>
      <c r="F4684" s="20">
        <v>3.0740800000000002E-2</v>
      </c>
      <c r="G4684" s="20">
        <v>1.273E-4</v>
      </c>
      <c r="H4684" s="20">
        <v>0</v>
      </c>
      <c r="I4684" s="20">
        <v>0</v>
      </c>
      <c r="J4684" s="20">
        <v>0</v>
      </c>
      <c r="K4684" s="20">
        <v>3.0740800000000002E-2</v>
      </c>
      <c r="L4684" s="20">
        <v>1.273E-4</v>
      </c>
      <c r="M4684" s="20">
        <v>0</v>
      </c>
      <c r="N4684" s="1">
        <v>0</v>
      </c>
      <c r="O4684" s="5">
        <v>40</v>
      </c>
      <c r="P4684" s="5">
        <v>60</v>
      </c>
      <c r="Q4684" s="1">
        <v>2</v>
      </c>
      <c r="R4684" s="1">
        <v>3</v>
      </c>
      <c r="S4684" s="6"/>
      <c r="T4684" s="6"/>
      <c r="W4684" s="1"/>
      <c r="X4684" s="1"/>
      <c r="Y4684" s="1"/>
      <c r="AC4684" s="1"/>
      <c r="AF4684" s="1"/>
      <c r="AG4684" s="1"/>
    </row>
    <row r="4685" spans="1:33" hidden="1" x14ac:dyDescent="0.25">
      <c r="A4685" s="1">
        <v>20</v>
      </c>
      <c r="B4685" s="1">
        <v>2015</v>
      </c>
      <c r="C4685" s="1">
        <v>351600220</v>
      </c>
      <c r="D4685" s="44" t="s">
        <v>232</v>
      </c>
      <c r="E4685" s="20">
        <v>5.72685E-2</v>
      </c>
      <c r="F4685" s="20">
        <v>5.2083299999999999E-2</v>
      </c>
      <c r="G4685" s="20">
        <v>5.1852000000000001E-3</v>
      </c>
      <c r="H4685" s="20">
        <v>0</v>
      </c>
      <c r="I4685" s="20">
        <v>0</v>
      </c>
      <c r="J4685" s="20">
        <v>5.6712899999999997E-2</v>
      </c>
      <c r="K4685" s="20">
        <v>5.5559999999999995E-4</v>
      </c>
      <c r="L4685" s="20">
        <v>0</v>
      </c>
      <c r="M4685" s="20">
        <v>0</v>
      </c>
      <c r="N4685" s="1">
        <v>1</v>
      </c>
      <c r="O4685" s="5">
        <v>33.33</v>
      </c>
      <c r="P4685" s="5">
        <v>66.67</v>
      </c>
      <c r="Q4685" s="1">
        <v>1</v>
      </c>
      <c r="R4685" s="1">
        <v>2</v>
      </c>
      <c r="S4685" s="6"/>
      <c r="T4685" s="6"/>
      <c r="W4685" s="1"/>
      <c r="X4685" s="1"/>
      <c r="Y4685" s="1"/>
      <c r="AC4685" s="1"/>
      <c r="AF4685" s="1"/>
      <c r="AG4685" s="1"/>
    </row>
    <row r="4686" spans="1:33" hidden="1" x14ac:dyDescent="0.25">
      <c r="A4686" s="1">
        <v>21</v>
      </c>
      <c r="B4686" s="1">
        <v>2015</v>
      </c>
      <c r="C4686" s="1">
        <v>351600221</v>
      </c>
      <c r="D4686" s="44" t="s">
        <v>232</v>
      </c>
      <c r="E4686" s="20">
        <v>2.9040399999999994E-2</v>
      </c>
      <c r="F4686" s="20">
        <v>0</v>
      </c>
      <c r="G4686" s="20">
        <v>2.9040399999999994E-2</v>
      </c>
      <c r="H4686" s="20">
        <v>0</v>
      </c>
      <c r="I4686" s="20">
        <v>2.8166699999999996E-2</v>
      </c>
      <c r="J4686" s="20">
        <v>8.0099999999999995E-5</v>
      </c>
      <c r="K4686" s="20">
        <v>1.663E-4</v>
      </c>
      <c r="L4686" s="20">
        <v>6.2730000000000001E-4</v>
      </c>
      <c r="M4686" s="20">
        <v>2.4047992968750001E-2</v>
      </c>
      <c r="N4686" s="1">
        <v>1</v>
      </c>
      <c r="O4686" s="5">
        <v>0</v>
      </c>
      <c r="P4686" s="5">
        <v>100</v>
      </c>
      <c r="Q4686" s="1">
        <v>0</v>
      </c>
      <c r="R4686" s="1">
        <v>16</v>
      </c>
      <c r="S4686" s="6">
        <v>596</v>
      </c>
      <c r="T4686" s="6">
        <v>596</v>
      </c>
      <c r="W4686" s="1"/>
      <c r="X4686" s="1"/>
      <c r="Y4686" s="1"/>
      <c r="AC4686" s="1"/>
      <c r="AF4686" s="1"/>
      <c r="AG4686" s="1"/>
    </row>
    <row r="4687" spans="1:33" hidden="1" x14ac:dyDescent="0.25">
      <c r="A4687" s="1">
        <v>17</v>
      </c>
      <c r="B4687" s="1">
        <v>2015</v>
      </c>
      <c r="C4687" s="1">
        <v>351610117</v>
      </c>
      <c r="D4687" s="44" t="s">
        <v>233</v>
      </c>
      <c r="E4687" s="20">
        <v>0.12886149999999996</v>
      </c>
      <c r="F4687" s="20">
        <v>0.12824319999999997</v>
      </c>
      <c r="G4687" s="20">
        <v>6.182999999999999E-4</v>
      </c>
      <c r="H4687" s="20">
        <v>0</v>
      </c>
      <c r="I4687" s="20">
        <v>9.4003000000000003E-3</v>
      </c>
      <c r="J4687" s="20">
        <v>2.407E-4</v>
      </c>
      <c r="K4687" s="20">
        <v>0.11580849999999998</v>
      </c>
      <c r="L4687" s="20">
        <v>3.4119999999999997E-3</v>
      </c>
      <c r="M4687" s="20">
        <v>5.7513671875000002E-3</v>
      </c>
      <c r="N4687" s="1">
        <v>4</v>
      </c>
      <c r="O4687" s="5">
        <v>76.47</v>
      </c>
      <c r="P4687" s="5">
        <v>23.53</v>
      </c>
      <c r="Q4687" s="1">
        <v>13</v>
      </c>
      <c r="R4687" s="1">
        <v>4</v>
      </c>
      <c r="S4687" s="6">
        <v>120.6</v>
      </c>
      <c r="T4687" s="6">
        <v>120.6</v>
      </c>
      <c r="W4687" s="1"/>
      <c r="X4687" s="1"/>
      <c r="Y4687" s="1"/>
      <c r="AC4687" s="1"/>
      <c r="AF4687" s="1"/>
      <c r="AG4687" s="1"/>
    </row>
    <row r="4688" spans="1:33" hidden="1" x14ac:dyDescent="0.25">
      <c r="A4688" s="1">
        <v>8</v>
      </c>
      <c r="B4688" s="1">
        <v>2015</v>
      </c>
      <c r="C4688" s="1">
        <v>35162008</v>
      </c>
      <c r="D4688" s="44" t="s">
        <v>234</v>
      </c>
      <c r="E4688" s="20">
        <v>0.27262690000000012</v>
      </c>
      <c r="F4688" s="20">
        <v>0.25182660000000012</v>
      </c>
      <c r="G4688" s="20">
        <v>2.0800300000000015E-2</v>
      </c>
      <c r="H4688" s="20">
        <v>0.68</v>
      </c>
      <c r="I4688" s="20">
        <v>1.9444400000000001E-2</v>
      </c>
      <c r="J4688" s="20">
        <v>4.8229699999999986E-2</v>
      </c>
      <c r="K4688" s="20">
        <v>0.19277240000000004</v>
      </c>
      <c r="L4688" s="20">
        <v>1.2180400000000004E-2</v>
      </c>
      <c r="M4688" s="20">
        <v>1.1535772617638886</v>
      </c>
      <c r="N4688" s="1">
        <v>27</v>
      </c>
      <c r="O4688" s="5">
        <v>46.02</v>
      </c>
      <c r="P4688" s="5">
        <v>53.98</v>
      </c>
      <c r="Q4688" s="1">
        <v>52</v>
      </c>
      <c r="R4688" s="1">
        <v>61</v>
      </c>
      <c r="S4688" s="6">
        <v>18146</v>
      </c>
      <c r="T4688" s="6">
        <v>18146</v>
      </c>
      <c r="W4688" s="1"/>
      <c r="X4688" s="1"/>
      <c r="Y4688" s="1"/>
      <c r="AC4688" s="1"/>
      <c r="AF4688" s="1"/>
      <c r="AG4688" s="1"/>
    </row>
    <row r="4689" spans="1:33" hidden="1" x14ac:dyDescent="0.25">
      <c r="A4689" s="1">
        <v>6</v>
      </c>
      <c r="B4689" s="1">
        <v>2015</v>
      </c>
      <c r="C4689" s="1">
        <v>35163096</v>
      </c>
      <c r="D4689" s="44" t="s">
        <v>235</v>
      </c>
      <c r="E4689" s="20">
        <v>1.3528100000000001E-2</v>
      </c>
      <c r="F4689" s="20">
        <v>1.2635800000000001E-2</v>
      </c>
      <c r="G4689" s="20">
        <v>8.9229999999999995E-4</v>
      </c>
      <c r="H4689" s="20">
        <v>0</v>
      </c>
      <c r="I4689" s="20">
        <v>0</v>
      </c>
      <c r="J4689" s="20">
        <v>7.5000000000000002E-4</v>
      </c>
      <c r="K4689" s="20">
        <v>8.7778000000000005E-3</v>
      </c>
      <c r="L4689" s="20">
        <v>4.0003E-3</v>
      </c>
      <c r="M4689" s="20">
        <v>0.52353490194444441</v>
      </c>
      <c r="N4689" s="1">
        <v>2</v>
      </c>
      <c r="O4689" s="5">
        <v>50</v>
      </c>
      <c r="P4689" s="5">
        <v>50</v>
      </c>
      <c r="Q4689" s="1">
        <v>3</v>
      </c>
      <c r="R4689" s="1">
        <v>3</v>
      </c>
      <c r="S4689" s="6">
        <v>3445.46</v>
      </c>
      <c r="T4689" s="6">
        <v>0</v>
      </c>
      <c r="W4689" s="1"/>
      <c r="X4689" s="1"/>
      <c r="Y4689" s="1"/>
      <c r="AC4689" s="1"/>
      <c r="AF4689" s="1"/>
      <c r="AG4689" s="1"/>
    </row>
    <row r="4690" spans="1:33" hidden="1" x14ac:dyDescent="0.25">
      <c r="A4690" s="1">
        <v>6</v>
      </c>
      <c r="B4690" s="1">
        <v>2015</v>
      </c>
      <c r="C4690" s="1">
        <v>35164086</v>
      </c>
      <c r="D4690" s="44" t="s">
        <v>236</v>
      </c>
      <c r="E4690" s="20">
        <v>9.9898899999999999E-2</v>
      </c>
      <c r="F4690" s="20">
        <v>7.8123299999999993E-2</v>
      </c>
      <c r="G4690" s="20">
        <v>2.1775600000000006E-2</v>
      </c>
      <c r="H4690" s="20">
        <v>0</v>
      </c>
      <c r="I4690" s="20">
        <v>4.7599099999999998E-2</v>
      </c>
      <c r="J4690" s="20">
        <v>3.0769500000000005E-2</v>
      </c>
      <c r="K4690" s="20">
        <v>1.1711299999999999E-2</v>
      </c>
      <c r="L4690" s="20">
        <v>9.8189999999999979E-3</v>
      </c>
      <c r="M4690" s="20">
        <v>0.47255506566203698</v>
      </c>
      <c r="N4690" s="1">
        <v>6</v>
      </c>
      <c r="O4690" s="5">
        <v>20.41</v>
      </c>
      <c r="P4690" s="5">
        <v>79.59</v>
      </c>
      <c r="Q4690" s="1">
        <v>10</v>
      </c>
      <c r="R4690" s="1">
        <v>39</v>
      </c>
      <c r="S4690" s="6">
        <v>4278.09</v>
      </c>
      <c r="T4690" s="6">
        <v>0</v>
      </c>
      <c r="W4690" s="1"/>
      <c r="X4690" s="1"/>
      <c r="Y4690" s="1"/>
      <c r="AC4690" s="1"/>
      <c r="AF4690" s="1"/>
      <c r="AG4690" s="1"/>
    </row>
    <row r="4691" spans="1:33" hidden="1" x14ac:dyDescent="0.25">
      <c r="A4691" s="1">
        <v>20</v>
      </c>
      <c r="B4691" s="1">
        <v>2015</v>
      </c>
      <c r="C4691" s="1">
        <v>351650720</v>
      </c>
      <c r="D4691" s="44" t="s">
        <v>237</v>
      </c>
      <c r="E4691" s="20">
        <v>1.79629E-2</v>
      </c>
      <c r="F4691" s="20">
        <v>1.49389E-2</v>
      </c>
      <c r="G4691" s="20">
        <v>3.0240000000000006E-3</v>
      </c>
      <c r="H4691" s="20">
        <v>0</v>
      </c>
      <c r="I4691" s="20">
        <v>2.7463000000000001E-3</v>
      </c>
      <c r="J4691" s="20">
        <v>0</v>
      </c>
      <c r="K4691" s="20">
        <v>1.51009E-2</v>
      </c>
      <c r="L4691" s="20">
        <v>1.1570000000000001E-4</v>
      </c>
      <c r="M4691" s="20">
        <v>6.5242041666666679E-3</v>
      </c>
      <c r="N4691" s="1">
        <v>2</v>
      </c>
      <c r="O4691" s="5">
        <v>26.67</v>
      </c>
      <c r="P4691" s="5">
        <v>73.33</v>
      </c>
      <c r="Q4691" s="1">
        <v>4</v>
      </c>
      <c r="R4691" s="1">
        <v>11</v>
      </c>
      <c r="S4691" s="6">
        <v>126</v>
      </c>
      <c r="T4691" s="6">
        <v>126</v>
      </c>
      <c r="W4691" s="1"/>
      <c r="X4691" s="1"/>
      <c r="Y4691" s="1"/>
      <c r="AC4691" s="1"/>
      <c r="AF4691" s="1"/>
      <c r="AG4691" s="1"/>
    </row>
    <row r="4692" spans="1:33" hidden="1" x14ac:dyDescent="0.25">
      <c r="A4692" s="1">
        <v>16</v>
      </c>
      <c r="B4692" s="1">
        <v>2015</v>
      </c>
      <c r="C4692" s="1">
        <v>351660616</v>
      </c>
      <c r="D4692" s="44" t="s">
        <v>238</v>
      </c>
      <c r="E4692" s="20">
        <v>2.3297999999999999E-3</v>
      </c>
      <c r="F4692" s="20">
        <v>6.9439999999999997E-4</v>
      </c>
      <c r="G4692" s="20">
        <v>1.6354E-3</v>
      </c>
      <c r="H4692" s="20">
        <v>0</v>
      </c>
      <c r="I4692" s="20">
        <v>0</v>
      </c>
      <c r="J4692" s="20">
        <v>0</v>
      </c>
      <c r="K4692" s="20">
        <v>2.3297999999999999E-3</v>
      </c>
      <c r="L4692" s="20">
        <v>0</v>
      </c>
      <c r="M4692" s="20">
        <v>0</v>
      </c>
      <c r="N4692" s="1">
        <v>1</v>
      </c>
      <c r="O4692" s="5">
        <v>50</v>
      </c>
      <c r="P4692" s="5">
        <v>50</v>
      </c>
      <c r="Q4692" s="1">
        <v>1</v>
      </c>
      <c r="R4692" s="1">
        <v>1</v>
      </c>
      <c r="S4692" s="6"/>
      <c r="T4692" s="6"/>
      <c r="W4692" s="1"/>
      <c r="X4692" s="1"/>
      <c r="Y4692" s="1"/>
      <c r="AC4692" s="1"/>
      <c r="AF4692" s="1"/>
      <c r="AG4692" s="1"/>
    </row>
    <row r="4693" spans="1:33" hidden="1" x14ac:dyDescent="0.25">
      <c r="A4693" s="1">
        <v>17</v>
      </c>
      <c r="B4693" s="1">
        <v>2015</v>
      </c>
      <c r="C4693" s="1">
        <v>351660617</v>
      </c>
      <c r="D4693" s="44" t="s">
        <v>238</v>
      </c>
      <c r="E4693" s="20">
        <v>0.1775273</v>
      </c>
      <c r="F4693" s="20">
        <v>0.123031</v>
      </c>
      <c r="G4693" s="20">
        <v>5.4496299999999991E-2</v>
      </c>
      <c r="H4693" s="20">
        <v>0</v>
      </c>
      <c r="I4693" s="20">
        <v>1.6956000000000002E-2</v>
      </c>
      <c r="J4693" s="20">
        <v>1.4721000000000001E-3</v>
      </c>
      <c r="K4693" s="20">
        <v>0.15830409999999998</v>
      </c>
      <c r="L4693" s="20">
        <v>7.9509999999999997E-4</v>
      </c>
      <c r="M4693" s="20">
        <v>1.3363606770833333E-2</v>
      </c>
      <c r="N4693" s="1">
        <v>23</v>
      </c>
      <c r="O4693" s="5">
        <v>54.29</v>
      </c>
      <c r="P4693" s="5">
        <v>45.71</v>
      </c>
      <c r="Q4693" s="1">
        <v>19</v>
      </c>
      <c r="R4693" s="1">
        <v>16</v>
      </c>
      <c r="S4693" s="6">
        <v>277</v>
      </c>
      <c r="T4693" s="6">
        <v>277</v>
      </c>
      <c r="W4693" s="1"/>
      <c r="X4693" s="1"/>
      <c r="Y4693" s="1"/>
      <c r="AC4693" s="1"/>
      <c r="AF4693" s="1"/>
      <c r="AG4693" s="1"/>
    </row>
    <row r="4694" spans="1:33" hidden="1" x14ac:dyDescent="0.25">
      <c r="A4694" s="1">
        <v>20</v>
      </c>
      <c r="B4694" s="1">
        <v>2015</v>
      </c>
      <c r="C4694" s="1">
        <v>351660620</v>
      </c>
      <c r="D4694" s="44" t="s">
        <v>238</v>
      </c>
      <c r="E4694" s="20">
        <v>2.2764E-3</v>
      </c>
      <c r="F4694" s="20">
        <v>2.2764E-3</v>
      </c>
      <c r="G4694" s="20">
        <v>0</v>
      </c>
      <c r="H4694" s="20">
        <v>0</v>
      </c>
      <c r="I4694" s="20">
        <v>0</v>
      </c>
      <c r="J4694" s="20">
        <v>0</v>
      </c>
      <c r="K4694" s="20">
        <v>2.2764E-3</v>
      </c>
      <c r="L4694" s="20">
        <v>0</v>
      </c>
      <c r="M4694" s="20">
        <v>0</v>
      </c>
      <c r="N4694" s="1">
        <v>2</v>
      </c>
      <c r="O4694" s="5">
        <v>100</v>
      </c>
      <c r="P4694" s="5">
        <v>0</v>
      </c>
      <c r="Q4694" s="1">
        <v>14</v>
      </c>
      <c r="R4694" s="1">
        <v>0</v>
      </c>
      <c r="S4694" s="6"/>
      <c r="T4694" s="6"/>
      <c r="W4694" s="1"/>
      <c r="X4694" s="1"/>
      <c r="Y4694" s="1"/>
      <c r="AC4694" s="1"/>
      <c r="AF4694" s="1"/>
      <c r="AG4694" s="1"/>
    </row>
    <row r="4695" spans="1:33" hidden="1" x14ac:dyDescent="0.25">
      <c r="A4695" s="1">
        <v>17</v>
      </c>
      <c r="B4695" s="1">
        <v>2015</v>
      </c>
      <c r="C4695" s="1">
        <v>351670517</v>
      </c>
      <c r="D4695" s="44" t="s">
        <v>239</v>
      </c>
      <c r="E4695" s="20">
        <v>1.3114600000000001E-2</v>
      </c>
      <c r="F4695" s="20">
        <v>5.8000000000000004E-6</v>
      </c>
      <c r="G4695" s="20">
        <v>1.31088E-2</v>
      </c>
      <c r="H4695" s="20">
        <v>0</v>
      </c>
      <c r="I4695" s="20">
        <v>0</v>
      </c>
      <c r="J4695" s="20">
        <v>0</v>
      </c>
      <c r="K4695" s="20">
        <v>1.31088E-2</v>
      </c>
      <c r="L4695" s="20">
        <v>5.8000000000000004E-6</v>
      </c>
      <c r="M4695" s="20">
        <v>0</v>
      </c>
      <c r="N4695" s="1">
        <v>3</v>
      </c>
      <c r="O4695" s="5">
        <v>20</v>
      </c>
      <c r="P4695" s="5">
        <v>80</v>
      </c>
      <c r="Q4695" s="1">
        <v>1</v>
      </c>
      <c r="R4695" s="1">
        <v>4</v>
      </c>
      <c r="S4695" s="6"/>
      <c r="T4695" s="6"/>
      <c r="W4695" s="1"/>
      <c r="X4695" s="1"/>
      <c r="Y4695" s="1"/>
      <c r="AC4695" s="1"/>
      <c r="AF4695" s="1"/>
      <c r="AG4695" s="1"/>
    </row>
    <row r="4696" spans="1:33" hidden="1" x14ac:dyDescent="0.25">
      <c r="A4696" s="1">
        <v>20</v>
      </c>
      <c r="B4696" s="1">
        <v>2015</v>
      </c>
      <c r="C4696" s="1">
        <v>351670520</v>
      </c>
      <c r="D4696" s="44" t="s">
        <v>239</v>
      </c>
      <c r="E4696" s="20">
        <v>0.10064769999999998</v>
      </c>
      <c r="F4696" s="20">
        <v>9.6542999999999976E-2</v>
      </c>
      <c r="G4696" s="20">
        <v>4.1047000000000002E-3</v>
      </c>
      <c r="H4696" s="20">
        <v>0</v>
      </c>
      <c r="I4696" s="20">
        <v>4.6180600000000002E-2</v>
      </c>
      <c r="J4696" s="20">
        <v>0</v>
      </c>
      <c r="K4696" s="20">
        <v>5.074999999999999E-2</v>
      </c>
      <c r="L4696" s="20">
        <v>3.7171000000000001E-3</v>
      </c>
      <c r="M4696" s="20">
        <v>0.11834093197916666</v>
      </c>
      <c r="N4696" s="1">
        <v>18</v>
      </c>
      <c r="O4696" s="5">
        <v>70.97</v>
      </c>
      <c r="P4696" s="5">
        <v>29.03</v>
      </c>
      <c r="Q4696" s="1">
        <v>22</v>
      </c>
      <c r="R4696" s="1">
        <v>9</v>
      </c>
      <c r="S4696" s="6">
        <v>2186</v>
      </c>
      <c r="T4696" s="6">
        <v>2186</v>
      </c>
      <c r="W4696" s="1"/>
      <c r="X4696" s="1"/>
      <c r="Y4696" s="1"/>
      <c r="AC4696" s="1"/>
      <c r="AF4696" s="1"/>
      <c r="AG4696" s="1"/>
    </row>
    <row r="4697" spans="1:33" hidden="1" x14ac:dyDescent="0.25">
      <c r="A4697" s="1">
        <v>21</v>
      </c>
      <c r="B4697" s="1">
        <v>2015</v>
      </c>
      <c r="C4697" s="1">
        <v>351670521</v>
      </c>
      <c r="D4697" s="44" t="s">
        <v>239</v>
      </c>
      <c r="E4697" s="20">
        <v>7.4309499999999987E-2</v>
      </c>
      <c r="F4697" s="20">
        <v>6.7978199999999989E-2</v>
      </c>
      <c r="G4697" s="20">
        <v>6.3312999999999989E-3</v>
      </c>
      <c r="H4697" s="20">
        <v>0</v>
      </c>
      <c r="I4697" s="20">
        <v>1.806E-4</v>
      </c>
      <c r="J4697" s="20">
        <v>1.9924999999999999E-3</v>
      </c>
      <c r="K4697" s="20">
        <v>7.0942600000000008E-2</v>
      </c>
      <c r="L4697" s="20">
        <v>1.1938000000000001E-3</v>
      </c>
      <c r="M4697" s="20">
        <v>0</v>
      </c>
      <c r="N4697" s="1">
        <v>18</v>
      </c>
      <c r="O4697" s="5">
        <v>62.5</v>
      </c>
      <c r="P4697" s="5">
        <v>37.5</v>
      </c>
      <c r="Q4697" s="1">
        <v>25</v>
      </c>
      <c r="R4697" s="1">
        <v>15</v>
      </c>
      <c r="S4697" s="6"/>
      <c r="T4697" s="6"/>
      <c r="W4697" s="1"/>
      <c r="X4697" s="1"/>
      <c r="Y4697" s="1"/>
      <c r="AC4697" s="1"/>
      <c r="AF4697" s="1"/>
      <c r="AG4697" s="1"/>
    </row>
    <row r="4698" spans="1:33" hidden="1" x14ac:dyDescent="0.25">
      <c r="A4698" s="1">
        <v>19</v>
      </c>
      <c r="B4698" s="1">
        <v>2015</v>
      </c>
      <c r="C4698" s="1">
        <v>351680419</v>
      </c>
      <c r="D4698" s="44" t="s">
        <v>240</v>
      </c>
      <c r="E4698" s="20">
        <v>6.2932000000000002E-2</v>
      </c>
      <c r="F4698" s="20">
        <v>5.4043200000000007E-2</v>
      </c>
      <c r="G4698" s="20">
        <v>8.8887999999999988E-3</v>
      </c>
      <c r="H4698" s="20">
        <v>0</v>
      </c>
      <c r="I4698" s="20">
        <v>8.7452999999999993E-3</v>
      </c>
      <c r="J4698" s="20">
        <v>0</v>
      </c>
      <c r="K4698" s="20">
        <v>5.0571000000000005E-2</v>
      </c>
      <c r="L4698" s="20">
        <v>3.6156999999999999E-3</v>
      </c>
      <c r="M4698" s="20">
        <v>9.5231351562500011E-3</v>
      </c>
      <c r="N4698" s="1">
        <v>0</v>
      </c>
      <c r="O4698" s="5">
        <v>30</v>
      </c>
      <c r="P4698" s="5">
        <v>70</v>
      </c>
      <c r="Q4698" s="1">
        <v>3</v>
      </c>
      <c r="R4698" s="1">
        <v>7</v>
      </c>
      <c r="S4698" s="6">
        <v>219.78</v>
      </c>
      <c r="T4698" s="6">
        <v>219.78</v>
      </c>
      <c r="W4698" s="1"/>
      <c r="X4698" s="1"/>
      <c r="Y4698" s="1"/>
      <c r="AC4698" s="1"/>
      <c r="AF4698" s="1"/>
      <c r="AG4698" s="1"/>
    </row>
    <row r="4699" spans="1:33" hidden="1" x14ac:dyDescent="0.25">
      <c r="A4699" s="1">
        <v>13</v>
      </c>
      <c r="B4699" s="1">
        <v>2015</v>
      </c>
      <c r="C4699" s="1">
        <v>351685313</v>
      </c>
      <c r="D4699" s="44" t="s">
        <v>241</v>
      </c>
      <c r="E4699" s="20">
        <v>0.65271800000000024</v>
      </c>
      <c r="F4699" s="20">
        <v>0.31877770000000027</v>
      </c>
      <c r="G4699" s="20">
        <v>0.33394029999999997</v>
      </c>
      <c r="H4699" s="20">
        <v>0</v>
      </c>
      <c r="I4699" s="20">
        <v>1.25001E-2</v>
      </c>
      <c r="J4699" s="20">
        <v>1.2604300000000001E-2</v>
      </c>
      <c r="K4699" s="20">
        <v>0.62387899999999974</v>
      </c>
      <c r="L4699" s="20">
        <v>3.7346000000000002E-3</v>
      </c>
      <c r="M4699" s="20">
        <v>1.1627523958333334E-2</v>
      </c>
      <c r="N4699" s="1">
        <v>43</v>
      </c>
      <c r="O4699" s="5">
        <v>66.67</v>
      </c>
      <c r="P4699" s="5">
        <v>33.33</v>
      </c>
      <c r="Q4699" s="1">
        <v>34</v>
      </c>
      <c r="R4699" s="1">
        <v>17</v>
      </c>
      <c r="S4699" s="6">
        <v>205</v>
      </c>
      <c r="T4699" s="6">
        <v>0</v>
      </c>
      <c r="W4699" s="1"/>
      <c r="X4699" s="1"/>
      <c r="Y4699" s="1"/>
      <c r="AC4699" s="1"/>
      <c r="AF4699" s="1"/>
      <c r="AG4699" s="1"/>
    </row>
    <row r="4700" spans="1:33" hidden="1" x14ac:dyDescent="0.25">
      <c r="A4700" s="1">
        <v>18</v>
      </c>
      <c r="B4700" s="1">
        <v>2015</v>
      </c>
      <c r="C4700" s="1">
        <v>351690318</v>
      </c>
      <c r="D4700" s="44" t="s">
        <v>242</v>
      </c>
      <c r="E4700" s="20">
        <v>0.12041089999999999</v>
      </c>
      <c r="F4700" s="20">
        <v>0.12018519999999999</v>
      </c>
      <c r="G4700" s="20">
        <v>2.2569999999999998E-4</v>
      </c>
      <c r="H4700" s="20">
        <v>0</v>
      </c>
      <c r="I4700" s="20">
        <v>0</v>
      </c>
      <c r="J4700" s="20">
        <v>0.1111111</v>
      </c>
      <c r="K4700" s="20">
        <v>9.1319999999999995E-3</v>
      </c>
      <c r="L4700" s="20">
        <v>1.6779999999999999E-4</v>
      </c>
      <c r="M4700" s="20">
        <v>3.2199453451388887E-2</v>
      </c>
      <c r="N4700" s="1">
        <v>1</v>
      </c>
      <c r="O4700" s="5">
        <v>57.14</v>
      </c>
      <c r="P4700" s="5">
        <v>42.86</v>
      </c>
      <c r="Q4700" s="1">
        <v>4</v>
      </c>
      <c r="R4700" s="1">
        <v>3</v>
      </c>
      <c r="S4700" s="6">
        <v>463.68</v>
      </c>
      <c r="T4700" s="6">
        <v>463.68</v>
      </c>
      <c r="W4700" s="1"/>
      <c r="X4700" s="1"/>
      <c r="Y4700" s="1"/>
      <c r="AC4700" s="1"/>
      <c r="AF4700" s="1"/>
      <c r="AG4700" s="1"/>
    </row>
    <row r="4701" spans="1:33" hidden="1" x14ac:dyDescent="0.25">
      <c r="A4701" s="1">
        <v>19</v>
      </c>
      <c r="B4701" s="1">
        <v>2015</v>
      </c>
      <c r="C4701" s="1">
        <v>351690319</v>
      </c>
      <c r="D4701" s="44" t="s">
        <v>242</v>
      </c>
      <c r="E4701" s="20">
        <v>1.6999999999999999E-3</v>
      </c>
      <c r="F4701" s="20">
        <v>1.6999999999999999E-3</v>
      </c>
      <c r="G4701" s="20">
        <v>0</v>
      </c>
      <c r="H4701" s="20">
        <v>0</v>
      </c>
      <c r="I4701" s="20">
        <v>0</v>
      </c>
      <c r="J4701" s="20">
        <v>0</v>
      </c>
      <c r="K4701" s="20">
        <v>1.6999999999999999E-3</v>
      </c>
      <c r="L4701" s="20">
        <v>0</v>
      </c>
      <c r="M4701" s="20">
        <v>0</v>
      </c>
      <c r="N4701" s="1">
        <v>0</v>
      </c>
      <c r="O4701" s="5">
        <v>100</v>
      </c>
      <c r="P4701" s="5">
        <v>0</v>
      </c>
      <c r="Q4701" s="1">
        <v>1</v>
      </c>
      <c r="R4701" s="1">
        <v>0</v>
      </c>
      <c r="S4701" s="6"/>
      <c r="T4701" s="6"/>
      <c r="W4701" s="1"/>
      <c r="X4701" s="1"/>
      <c r="Y4701" s="1"/>
      <c r="AC4701" s="1"/>
      <c r="AF4701" s="1"/>
      <c r="AG4701" s="1"/>
    </row>
    <row r="4702" spans="1:33" hidden="1" x14ac:dyDescent="0.25">
      <c r="A4702" s="1">
        <v>20</v>
      </c>
      <c r="B4702" s="1">
        <v>2015</v>
      </c>
      <c r="C4702" s="1">
        <v>351700020</v>
      </c>
      <c r="D4702" s="44" t="s">
        <v>243</v>
      </c>
      <c r="E4702" s="20">
        <v>0.32317509999999999</v>
      </c>
      <c r="F4702" s="20">
        <v>0.323042</v>
      </c>
      <c r="G4702" s="20">
        <v>1.3310000000000001E-4</v>
      </c>
      <c r="H4702" s="20">
        <v>0</v>
      </c>
      <c r="I4702" s="20">
        <v>0</v>
      </c>
      <c r="J4702" s="20">
        <v>0</v>
      </c>
      <c r="K4702" s="20">
        <v>0.323042</v>
      </c>
      <c r="L4702" s="20">
        <v>1.3310000000000001E-4</v>
      </c>
      <c r="M4702" s="20">
        <v>2.52611841796875E-2</v>
      </c>
      <c r="N4702" s="1">
        <v>5</v>
      </c>
      <c r="O4702" s="5">
        <v>72.73</v>
      </c>
      <c r="P4702" s="5">
        <v>27.27</v>
      </c>
      <c r="Q4702" s="1">
        <v>8</v>
      </c>
      <c r="R4702" s="1">
        <v>3</v>
      </c>
      <c r="S4702" s="6">
        <v>472</v>
      </c>
      <c r="T4702" s="6">
        <v>472</v>
      </c>
      <c r="W4702" s="1"/>
      <c r="X4702" s="1"/>
      <c r="Y4702" s="1"/>
      <c r="AC4702" s="1"/>
      <c r="AF4702" s="1"/>
      <c r="AG4702" s="1"/>
    </row>
    <row r="4703" spans="1:33" hidden="1" x14ac:dyDescent="0.25">
      <c r="A4703" s="1">
        <v>19</v>
      </c>
      <c r="B4703" s="1">
        <v>2015</v>
      </c>
      <c r="C4703" s="1">
        <v>351710919</v>
      </c>
      <c r="D4703" s="44" t="s">
        <v>244</v>
      </c>
      <c r="E4703" s="20">
        <v>0.20595399999999997</v>
      </c>
      <c r="F4703" s="20">
        <v>0.19799909999999998</v>
      </c>
      <c r="G4703" s="20">
        <v>7.9549000000000009E-3</v>
      </c>
      <c r="H4703" s="20">
        <v>0</v>
      </c>
      <c r="I4703" s="20">
        <v>1.7361E-3</v>
      </c>
      <c r="J4703" s="20">
        <v>0.17738570000000001</v>
      </c>
      <c r="K4703" s="20">
        <v>1.4241999999999999E-2</v>
      </c>
      <c r="L4703" s="20">
        <v>1.2590199999999999E-2</v>
      </c>
      <c r="M4703" s="20">
        <v>8.0976270833333329E-3</v>
      </c>
      <c r="N4703" s="1">
        <v>3</v>
      </c>
      <c r="O4703" s="5">
        <v>34.479999999999997</v>
      </c>
      <c r="P4703" s="5">
        <v>65.52</v>
      </c>
      <c r="Q4703" s="1">
        <v>10</v>
      </c>
      <c r="R4703" s="1">
        <v>19</v>
      </c>
      <c r="S4703" s="6">
        <v>184.3</v>
      </c>
      <c r="T4703" s="6">
        <v>184.3</v>
      </c>
      <c r="W4703" s="1"/>
      <c r="X4703" s="1"/>
      <c r="Y4703" s="1"/>
      <c r="AC4703" s="1"/>
      <c r="AF4703" s="1"/>
      <c r="AG4703" s="1"/>
    </row>
    <row r="4704" spans="1:33" hidden="1" x14ac:dyDescent="0.25">
      <c r="A4704" s="1">
        <v>16</v>
      </c>
      <c r="B4704" s="1">
        <v>2015</v>
      </c>
      <c r="C4704" s="1">
        <v>351720816</v>
      </c>
      <c r="D4704" s="44" t="s">
        <v>245</v>
      </c>
      <c r="E4704" s="20">
        <v>0.10986</v>
      </c>
      <c r="F4704" s="20">
        <v>4.4513899999999995E-2</v>
      </c>
      <c r="G4704" s="20">
        <v>6.5346100000000004E-2</v>
      </c>
      <c r="H4704" s="20">
        <v>0</v>
      </c>
      <c r="I4704" s="20">
        <v>2.5969799999999994E-2</v>
      </c>
      <c r="J4704" s="20">
        <v>3.19365E-2</v>
      </c>
      <c r="K4704" s="20">
        <v>4.8611099999999997E-2</v>
      </c>
      <c r="L4704" s="20">
        <v>3.3425999999999998E-3</v>
      </c>
      <c r="M4704" s="20">
        <v>3.1015937013888894E-2</v>
      </c>
      <c r="N4704" s="1">
        <v>1</v>
      </c>
      <c r="O4704" s="5">
        <v>6.45</v>
      </c>
      <c r="P4704" s="5">
        <v>93.55</v>
      </c>
      <c r="Q4704" s="1">
        <v>2</v>
      </c>
      <c r="R4704" s="1">
        <v>29</v>
      </c>
      <c r="S4704" s="6">
        <v>571</v>
      </c>
      <c r="T4704" s="6">
        <v>571</v>
      </c>
      <c r="W4704" s="1"/>
      <c r="X4704" s="1"/>
      <c r="Y4704" s="1"/>
      <c r="AC4704" s="1"/>
      <c r="AF4704" s="1"/>
      <c r="AG4704" s="1"/>
    </row>
    <row r="4705" spans="1:33" hidden="1" x14ac:dyDescent="0.25">
      <c r="A4705" s="1">
        <v>20</v>
      </c>
      <c r="B4705" s="1">
        <v>2015</v>
      </c>
      <c r="C4705" s="1">
        <v>351720820</v>
      </c>
      <c r="D4705" s="44" t="s">
        <v>245</v>
      </c>
      <c r="E4705" s="20">
        <v>1.4999999999999999E-2</v>
      </c>
      <c r="F4705" s="20">
        <v>1.4999999999999999E-2</v>
      </c>
      <c r="G4705" s="20">
        <v>0</v>
      </c>
      <c r="H4705" s="20">
        <v>0</v>
      </c>
      <c r="I4705" s="20">
        <v>0</v>
      </c>
      <c r="J4705" s="20">
        <v>0</v>
      </c>
      <c r="K4705" s="20">
        <v>1.4999999999999999E-2</v>
      </c>
      <c r="L4705" s="20">
        <v>0</v>
      </c>
      <c r="M4705" s="20">
        <v>0</v>
      </c>
      <c r="N4705" s="1">
        <v>3</v>
      </c>
      <c r="O4705" s="5">
        <v>100</v>
      </c>
      <c r="P4705" s="5">
        <v>0</v>
      </c>
      <c r="Q4705" s="1">
        <v>4</v>
      </c>
      <c r="R4705" s="1">
        <v>0</v>
      </c>
      <c r="S4705" s="6"/>
      <c r="T4705" s="6"/>
      <c r="W4705" s="1"/>
      <c r="X4705" s="1"/>
      <c r="Y4705" s="1"/>
      <c r="AC4705" s="1"/>
      <c r="AF4705" s="1"/>
      <c r="AG4705" s="1"/>
    </row>
    <row r="4706" spans="1:33" hidden="1" x14ac:dyDescent="0.25">
      <c r="A4706" s="1">
        <v>20</v>
      </c>
      <c r="B4706" s="1">
        <v>2015</v>
      </c>
      <c r="C4706" s="1">
        <v>351730720</v>
      </c>
      <c r="D4706" s="44" t="s">
        <v>246</v>
      </c>
      <c r="E4706" s="20">
        <v>0.1874826</v>
      </c>
      <c r="F4706" s="20">
        <v>0.1859915</v>
      </c>
      <c r="G4706" s="20">
        <v>1.4911000000000002E-3</v>
      </c>
      <c r="H4706" s="20">
        <v>0</v>
      </c>
      <c r="I4706" s="20">
        <v>0</v>
      </c>
      <c r="J4706" s="20">
        <v>0</v>
      </c>
      <c r="K4706" s="20">
        <v>0.18662419999999999</v>
      </c>
      <c r="L4706" s="20">
        <v>8.5840000000000005E-4</v>
      </c>
      <c r="M4706" s="20">
        <v>1.3556818750000001E-2</v>
      </c>
      <c r="N4706" s="1">
        <v>4</v>
      </c>
      <c r="O4706" s="5">
        <v>42.86</v>
      </c>
      <c r="P4706" s="5">
        <v>57.14</v>
      </c>
      <c r="Q4706" s="1">
        <v>3</v>
      </c>
      <c r="R4706" s="1">
        <v>4</v>
      </c>
      <c r="S4706" s="6">
        <v>266.31</v>
      </c>
      <c r="T4706" s="6">
        <v>263.64690000000002</v>
      </c>
      <c r="W4706" s="1"/>
      <c r="X4706" s="1"/>
      <c r="Y4706" s="1"/>
      <c r="AC4706" s="1"/>
      <c r="AF4706" s="1"/>
      <c r="AG4706" s="1"/>
    </row>
    <row r="4707" spans="1:33" hidden="1" x14ac:dyDescent="0.25">
      <c r="A4707" s="1">
        <v>8</v>
      </c>
      <c r="B4707" s="1">
        <v>2015</v>
      </c>
      <c r="C4707" s="1">
        <v>35174068</v>
      </c>
      <c r="D4707" s="44" t="s">
        <v>247</v>
      </c>
      <c r="E4707" s="20">
        <v>0.69243980000000005</v>
      </c>
      <c r="F4707" s="20">
        <v>0.48377710000000007</v>
      </c>
      <c r="G4707" s="20">
        <v>0.20866269999999995</v>
      </c>
      <c r="H4707" s="20">
        <v>0.79</v>
      </c>
      <c r="I4707" s="20">
        <v>0.17488419999999999</v>
      </c>
      <c r="J4707" s="20">
        <v>0.2038865</v>
      </c>
      <c r="K4707" s="20">
        <v>0.30803629999999999</v>
      </c>
      <c r="L4707" s="20">
        <v>5.6327999999999994E-3</v>
      </c>
      <c r="M4707" s="20">
        <v>0.11666667824074074</v>
      </c>
      <c r="N4707" s="1">
        <v>20</v>
      </c>
      <c r="O4707" s="5">
        <v>44.3</v>
      </c>
      <c r="P4707" s="5">
        <v>55.7</v>
      </c>
      <c r="Q4707" s="1">
        <v>35</v>
      </c>
      <c r="R4707" s="1">
        <v>44</v>
      </c>
      <c r="S4707" s="6">
        <v>2073</v>
      </c>
      <c r="T4707" s="6">
        <v>2073</v>
      </c>
      <c r="W4707" s="1"/>
      <c r="X4707" s="1"/>
      <c r="Y4707" s="1"/>
      <c r="AC4707" s="1"/>
      <c r="AF4707" s="1"/>
      <c r="AG4707" s="1"/>
    </row>
    <row r="4708" spans="1:33" hidden="1" x14ac:dyDescent="0.25">
      <c r="A4708" s="1">
        <v>12</v>
      </c>
      <c r="B4708" s="1">
        <v>2015</v>
      </c>
      <c r="C4708" s="1">
        <v>351740612</v>
      </c>
      <c r="D4708" s="44" t="s">
        <v>247</v>
      </c>
      <c r="E4708" s="20">
        <v>2.3336115999999998</v>
      </c>
      <c r="F4708" s="20">
        <v>2.2275155</v>
      </c>
      <c r="G4708" s="20">
        <v>0.10609610000000001</v>
      </c>
      <c r="H4708" s="20">
        <v>0.56999999999999995</v>
      </c>
      <c r="I4708" s="20">
        <v>0</v>
      </c>
      <c r="J4708" s="20">
        <v>0</v>
      </c>
      <c r="K4708" s="20">
        <v>2.3333355</v>
      </c>
      <c r="L4708" s="20">
        <v>2.7610000000000004E-4</v>
      </c>
      <c r="M4708" s="20">
        <v>0</v>
      </c>
      <c r="N4708" s="1">
        <v>18</v>
      </c>
      <c r="O4708" s="5">
        <v>72.41</v>
      </c>
      <c r="P4708" s="5">
        <v>27.59</v>
      </c>
      <c r="Q4708" s="1">
        <v>42</v>
      </c>
      <c r="R4708" s="1">
        <v>16</v>
      </c>
      <c r="S4708" s="6"/>
      <c r="T4708" s="6"/>
      <c r="W4708" s="1"/>
      <c r="X4708" s="1"/>
      <c r="Y4708" s="1"/>
      <c r="AC4708" s="1"/>
      <c r="AF4708" s="1"/>
      <c r="AG4708" s="1"/>
    </row>
    <row r="4709" spans="1:33" hidden="1" x14ac:dyDescent="0.25">
      <c r="A4709" s="1">
        <v>15</v>
      </c>
      <c r="B4709" s="1">
        <v>2015</v>
      </c>
      <c r="C4709" s="1">
        <v>351750515</v>
      </c>
      <c r="D4709" s="44" t="s">
        <v>248</v>
      </c>
      <c r="E4709" s="20">
        <v>0.21921489999999996</v>
      </c>
      <c r="F4709" s="20">
        <v>5.6750500000000002E-2</v>
      </c>
      <c r="G4709" s="20">
        <v>0.16246439999999995</v>
      </c>
      <c r="H4709" s="20">
        <v>0</v>
      </c>
      <c r="I4709" s="20">
        <v>6.9845699999999997E-2</v>
      </c>
      <c r="J4709" s="20">
        <v>4.3121800000000009E-2</v>
      </c>
      <c r="K4709" s="20">
        <v>8.3551800000000009E-2</v>
      </c>
      <c r="L4709" s="20">
        <v>2.2695599999999996E-2</v>
      </c>
      <c r="M4709" s="20">
        <v>5.2472215179398145E-2</v>
      </c>
      <c r="N4709" s="1">
        <v>4</v>
      </c>
      <c r="O4709" s="5">
        <v>16.670000000000002</v>
      </c>
      <c r="P4709" s="5">
        <v>83.33</v>
      </c>
      <c r="Q4709" s="1">
        <v>13</v>
      </c>
      <c r="R4709" s="1">
        <v>65</v>
      </c>
      <c r="S4709" s="6">
        <v>861.3</v>
      </c>
      <c r="T4709" s="6">
        <v>861.3</v>
      </c>
      <c r="W4709" s="1"/>
      <c r="X4709" s="1"/>
      <c r="Y4709" s="1"/>
      <c r="AC4709" s="1"/>
      <c r="AF4709" s="1"/>
      <c r="AG4709" s="1"/>
    </row>
    <row r="4710" spans="1:33" hidden="1" x14ac:dyDescent="0.25">
      <c r="A4710" s="1">
        <v>14</v>
      </c>
      <c r="B4710" s="1">
        <v>2015</v>
      </c>
      <c r="C4710" s="1">
        <v>351760414</v>
      </c>
      <c r="D4710" s="44" t="s">
        <v>249</v>
      </c>
      <c r="E4710" s="20">
        <v>5.3205199999999481E-2</v>
      </c>
      <c r="F4710" s="20">
        <v>4.5269999999999477E-2</v>
      </c>
      <c r="G4710" s="20">
        <v>7.9351999999999999E-3</v>
      </c>
      <c r="H4710" s="20">
        <v>0</v>
      </c>
      <c r="I4710" s="20">
        <v>3.06653E-2</v>
      </c>
      <c r="J4710" s="20">
        <v>2.8939999999999999E-4</v>
      </c>
      <c r="K4710" s="20">
        <v>2.1683600000000282E-2</v>
      </c>
      <c r="L4710" s="20">
        <v>5.6689999999999996E-4</v>
      </c>
      <c r="M4710" s="20">
        <v>2.5060833333333334E-2</v>
      </c>
      <c r="N4710" s="1">
        <v>15</v>
      </c>
      <c r="O4710" s="5">
        <v>98.68</v>
      </c>
      <c r="P4710" s="5">
        <v>1.32</v>
      </c>
      <c r="Q4710" s="1">
        <v>375</v>
      </c>
      <c r="R4710" s="1">
        <v>5</v>
      </c>
      <c r="S4710" s="6">
        <v>283.24</v>
      </c>
      <c r="T4710" s="6">
        <v>226.59200000000001</v>
      </c>
      <c r="W4710" s="1"/>
      <c r="X4710" s="1"/>
      <c r="Y4710" s="1"/>
      <c r="AC4710" s="1"/>
      <c r="AF4710" s="1"/>
      <c r="AG4710" s="1"/>
    </row>
    <row r="4711" spans="1:33" hidden="1" x14ac:dyDescent="0.25">
      <c r="A4711" s="1">
        <v>8</v>
      </c>
      <c r="B4711" s="1">
        <v>2015</v>
      </c>
      <c r="C4711" s="1">
        <v>35177038</v>
      </c>
      <c r="D4711" s="44" t="s">
        <v>250</v>
      </c>
      <c r="E4711" s="20">
        <v>0.14028469999999998</v>
      </c>
      <c r="F4711" s="20">
        <v>3.3698899999999997E-2</v>
      </c>
      <c r="G4711" s="20">
        <v>0.10658579999999998</v>
      </c>
      <c r="H4711" s="20">
        <v>0</v>
      </c>
      <c r="I4711" s="20">
        <v>8.7962899999999997E-2</v>
      </c>
      <c r="J4711" s="20">
        <v>1.34357E-2</v>
      </c>
      <c r="K4711" s="20">
        <v>3.1339600000000002E-2</v>
      </c>
      <c r="L4711" s="20">
        <v>7.5464999999999994E-3</v>
      </c>
      <c r="M4711" s="20">
        <v>5.9880278333333335E-2</v>
      </c>
      <c r="N4711" s="1">
        <v>1</v>
      </c>
      <c r="O4711" s="5">
        <v>29.41</v>
      </c>
      <c r="P4711" s="5">
        <v>70.59</v>
      </c>
      <c r="Q4711" s="1">
        <v>10</v>
      </c>
      <c r="R4711" s="1">
        <v>24</v>
      </c>
      <c r="S4711" s="6">
        <v>1093</v>
      </c>
      <c r="T4711" s="6">
        <v>1093</v>
      </c>
      <c r="W4711" s="1"/>
      <c r="X4711" s="1"/>
      <c r="Y4711" s="1"/>
      <c r="AC4711" s="1"/>
      <c r="AF4711" s="1"/>
      <c r="AG4711" s="1"/>
    </row>
    <row r="4712" spans="1:33" hidden="1" x14ac:dyDescent="0.25">
      <c r="A4712" s="1">
        <v>19</v>
      </c>
      <c r="B4712" s="1">
        <v>2015</v>
      </c>
      <c r="C4712" s="1">
        <v>351780219</v>
      </c>
      <c r="D4712" s="44" t="s">
        <v>251</v>
      </c>
      <c r="E4712" s="20">
        <v>2.194999999999999E-3</v>
      </c>
      <c r="F4712" s="20">
        <v>0</v>
      </c>
      <c r="G4712" s="20">
        <v>2.194999999999999E-3</v>
      </c>
      <c r="H4712" s="20">
        <v>0</v>
      </c>
      <c r="I4712" s="20">
        <v>0</v>
      </c>
      <c r="J4712" s="20">
        <v>6.8869999999999999E-4</v>
      </c>
      <c r="K4712" s="20">
        <v>3.4700000000000003E-5</v>
      </c>
      <c r="L4712" s="20">
        <v>1.4716000000000004E-3</v>
      </c>
      <c r="M4712" s="20">
        <v>1.7585531249999998E-2</v>
      </c>
      <c r="N4712" s="1">
        <v>0</v>
      </c>
      <c r="O4712" s="5">
        <v>0</v>
      </c>
      <c r="P4712" s="5">
        <v>100</v>
      </c>
      <c r="Q4712" s="1">
        <v>0</v>
      </c>
      <c r="R4712" s="1">
        <v>13</v>
      </c>
      <c r="S4712" s="6">
        <v>363</v>
      </c>
      <c r="T4712" s="6">
        <v>363</v>
      </c>
      <c r="W4712" s="1"/>
      <c r="X4712" s="1"/>
      <c r="Y4712" s="1"/>
      <c r="AC4712" s="1"/>
      <c r="AF4712" s="1"/>
      <c r="AG4712" s="1"/>
    </row>
    <row r="4713" spans="1:33" hidden="1" x14ac:dyDescent="0.25">
      <c r="A4713" s="1">
        <v>20</v>
      </c>
      <c r="B4713" s="1">
        <v>2015</v>
      </c>
      <c r="C4713" s="1">
        <v>351780220</v>
      </c>
      <c r="D4713" s="44" t="s">
        <v>251</v>
      </c>
      <c r="E4713" s="20">
        <v>1.1600000000000001E-5</v>
      </c>
      <c r="F4713" s="20">
        <v>0</v>
      </c>
      <c r="G4713" s="20">
        <v>1.1600000000000001E-5</v>
      </c>
      <c r="H4713" s="20">
        <v>0</v>
      </c>
      <c r="I4713" s="20">
        <v>0</v>
      </c>
      <c r="J4713" s="20">
        <v>0</v>
      </c>
      <c r="K4713" s="20">
        <v>0</v>
      </c>
      <c r="L4713" s="20">
        <v>1.1600000000000001E-5</v>
      </c>
      <c r="M4713" s="20">
        <v>0</v>
      </c>
      <c r="N4713" s="1">
        <v>2</v>
      </c>
      <c r="O4713" s="5">
        <v>0</v>
      </c>
      <c r="P4713" s="5">
        <v>100</v>
      </c>
      <c r="Q4713" s="1">
        <v>0</v>
      </c>
      <c r="R4713" s="1">
        <v>1</v>
      </c>
      <c r="S4713" s="6"/>
      <c r="T4713" s="6"/>
      <c r="W4713" s="1"/>
      <c r="X4713" s="1"/>
      <c r="Y4713" s="1"/>
      <c r="AC4713" s="1"/>
      <c r="AF4713" s="1"/>
      <c r="AG4713" s="1"/>
    </row>
    <row r="4714" spans="1:33" hidden="1" x14ac:dyDescent="0.25">
      <c r="A4714" s="1">
        <v>12</v>
      </c>
      <c r="B4714" s="1">
        <v>2015</v>
      </c>
      <c r="C4714" s="1">
        <v>351790112</v>
      </c>
      <c r="D4714" s="44" t="s">
        <v>252</v>
      </c>
      <c r="E4714" s="20">
        <v>0.24793370000000001</v>
      </c>
      <c r="F4714" s="20">
        <v>0.21734310000000001</v>
      </c>
      <c r="G4714" s="20">
        <v>3.0590600000000003E-2</v>
      </c>
      <c r="H4714" s="20">
        <v>0.35</v>
      </c>
      <c r="I4714" s="20">
        <v>0</v>
      </c>
      <c r="J4714" s="20">
        <v>0</v>
      </c>
      <c r="K4714" s="20">
        <v>0.2390448</v>
      </c>
      <c r="L4714" s="20">
        <v>8.8889000000000017E-3</v>
      </c>
      <c r="M4714" s="20">
        <v>2.5294912499999999E-2</v>
      </c>
      <c r="N4714" s="1">
        <v>2</v>
      </c>
      <c r="O4714" s="5">
        <v>56.67</v>
      </c>
      <c r="P4714" s="5">
        <v>43.33</v>
      </c>
      <c r="Q4714" s="1">
        <v>17</v>
      </c>
      <c r="R4714" s="1">
        <v>13</v>
      </c>
      <c r="S4714" s="6">
        <v>521</v>
      </c>
      <c r="T4714" s="6">
        <v>521</v>
      </c>
      <c r="W4714" s="1"/>
      <c r="X4714" s="1"/>
      <c r="Y4714" s="1"/>
      <c r="AC4714" s="1"/>
      <c r="AF4714" s="1"/>
      <c r="AG4714" s="1"/>
    </row>
    <row r="4715" spans="1:33" hidden="1" x14ac:dyDescent="0.25">
      <c r="A4715" s="1">
        <v>15</v>
      </c>
      <c r="B4715" s="1">
        <v>2015</v>
      </c>
      <c r="C4715" s="1">
        <v>351800815</v>
      </c>
      <c r="D4715" s="44" t="s">
        <v>253</v>
      </c>
      <c r="E4715" s="20">
        <v>2.6451800000000001E-2</v>
      </c>
      <c r="F4715" s="20">
        <v>2.59098E-2</v>
      </c>
      <c r="G4715" s="20">
        <v>5.4200000000000006E-4</v>
      </c>
      <c r="H4715" s="20">
        <v>0</v>
      </c>
      <c r="I4715" s="20">
        <v>0</v>
      </c>
      <c r="J4715" s="20">
        <v>0</v>
      </c>
      <c r="K4715" s="20">
        <v>2.6295599999999999E-2</v>
      </c>
      <c r="L4715" s="20">
        <v>1.562E-4</v>
      </c>
      <c r="M4715" s="20">
        <v>4.5784921875000007E-3</v>
      </c>
      <c r="N4715" s="1">
        <v>1</v>
      </c>
      <c r="O4715" s="5">
        <v>62.5</v>
      </c>
      <c r="P4715" s="5">
        <v>37.5</v>
      </c>
      <c r="Q4715" s="1">
        <v>5</v>
      </c>
      <c r="R4715" s="1">
        <v>3</v>
      </c>
      <c r="S4715" s="6">
        <v>91.2</v>
      </c>
      <c r="T4715" s="6">
        <v>91.2</v>
      </c>
      <c r="W4715" s="1"/>
      <c r="X4715" s="1"/>
      <c r="Y4715" s="1"/>
      <c r="AC4715" s="1"/>
      <c r="AF4715" s="1"/>
      <c r="AG4715" s="1"/>
    </row>
    <row r="4716" spans="1:33" hidden="1" x14ac:dyDescent="0.25">
      <c r="A4716" s="1">
        <v>16</v>
      </c>
      <c r="B4716" s="1">
        <v>2015</v>
      </c>
      <c r="C4716" s="1">
        <v>351810716</v>
      </c>
      <c r="D4716" s="44" t="s">
        <v>254</v>
      </c>
      <c r="E4716" s="20">
        <v>9.8138699999999995E-2</v>
      </c>
      <c r="F4716" s="20">
        <v>6.3173499999999994E-2</v>
      </c>
      <c r="G4716" s="20">
        <v>3.4965199999999995E-2</v>
      </c>
      <c r="H4716" s="20">
        <v>0</v>
      </c>
      <c r="I4716" s="20">
        <v>2.6805499999999999E-2</v>
      </c>
      <c r="J4716" s="20">
        <v>8.1134000000000015E-3</v>
      </c>
      <c r="K4716" s="20">
        <v>6.3173499999999994E-2</v>
      </c>
      <c r="L4716" s="20">
        <v>4.6300000000000001E-5</v>
      </c>
      <c r="M4716" s="20">
        <v>1.4194396874999999E-2</v>
      </c>
      <c r="N4716" s="1">
        <v>4</v>
      </c>
      <c r="O4716" s="5">
        <v>33.33</v>
      </c>
      <c r="P4716" s="5">
        <v>66.67</v>
      </c>
      <c r="Q4716" s="1">
        <v>7</v>
      </c>
      <c r="R4716" s="1">
        <v>14</v>
      </c>
      <c r="S4716" s="6">
        <v>306</v>
      </c>
      <c r="T4716" s="6">
        <v>306</v>
      </c>
      <c r="W4716" s="1"/>
      <c r="X4716" s="1"/>
      <c r="Y4716" s="1"/>
      <c r="AC4716" s="1"/>
      <c r="AF4716" s="1"/>
      <c r="AG4716" s="1"/>
    </row>
    <row r="4717" spans="1:33" hidden="1" x14ac:dyDescent="0.25">
      <c r="A4717" s="1">
        <v>20</v>
      </c>
      <c r="B4717" s="1">
        <v>2015</v>
      </c>
      <c r="C4717" s="1">
        <v>351810720</v>
      </c>
      <c r="D4717" s="44" t="s">
        <v>254</v>
      </c>
      <c r="E4717" s="20">
        <v>0</v>
      </c>
      <c r="F4717" s="20">
        <v>0</v>
      </c>
      <c r="G4717" s="20">
        <v>0</v>
      </c>
      <c r="H4717" s="20">
        <v>0</v>
      </c>
      <c r="I4717" s="20">
        <v>0</v>
      </c>
      <c r="J4717" s="20">
        <v>0</v>
      </c>
      <c r="K4717" s="20">
        <v>0</v>
      </c>
      <c r="L4717" s="20">
        <v>0</v>
      </c>
      <c r="M4717" s="20">
        <v>0</v>
      </c>
      <c r="N4717" s="1">
        <v>0</v>
      </c>
      <c r="O4717" s="5">
        <v>0</v>
      </c>
      <c r="P4717" s="5">
        <v>0</v>
      </c>
      <c r="Q4717" s="1">
        <v>0</v>
      </c>
      <c r="R4717" s="1">
        <v>0</v>
      </c>
      <c r="S4717" s="6"/>
      <c r="T4717" s="6"/>
      <c r="W4717" s="1"/>
      <c r="X4717" s="1"/>
      <c r="Y4717" s="1"/>
      <c r="AC4717" s="1"/>
      <c r="AF4717" s="1"/>
      <c r="AG4717" s="1"/>
    </row>
    <row r="4718" spans="1:33" hidden="1" x14ac:dyDescent="0.25">
      <c r="A4718" s="1">
        <v>19</v>
      </c>
      <c r="B4718" s="1">
        <v>2015</v>
      </c>
      <c r="C4718" s="1">
        <v>351820619</v>
      </c>
      <c r="D4718" s="44" t="s">
        <v>255</v>
      </c>
      <c r="E4718" s="20">
        <v>0.1532182</v>
      </c>
      <c r="F4718" s="20">
        <v>0.13505590000000001</v>
      </c>
      <c r="G4718" s="20">
        <v>1.8162299999999989E-2</v>
      </c>
      <c r="H4718" s="20">
        <v>0</v>
      </c>
      <c r="I4718" s="20">
        <v>0</v>
      </c>
      <c r="J4718" s="20">
        <v>3.7315600000000004E-2</v>
      </c>
      <c r="K4718" s="20">
        <v>0.115317</v>
      </c>
      <c r="L4718" s="20">
        <v>5.8560000000000003E-4</v>
      </c>
      <c r="M4718" s="20">
        <v>8.8587006857638886E-2</v>
      </c>
      <c r="N4718" s="1">
        <v>6</v>
      </c>
      <c r="O4718" s="5">
        <v>29.17</v>
      </c>
      <c r="P4718" s="5">
        <v>70.83</v>
      </c>
      <c r="Q4718" s="1">
        <v>7</v>
      </c>
      <c r="R4718" s="1">
        <v>17</v>
      </c>
      <c r="S4718" s="6">
        <v>1617</v>
      </c>
      <c r="T4718" s="6">
        <v>1617</v>
      </c>
      <c r="W4718" s="1"/>
      <c r="X4718" s="1"/>
      <c r="Y4718" s="1"/>
      <c r="AC4718" s="1"/>
      <c r="AF4718" s="1"/>
      <c r="AG4718" s="1"/>
    </row>
    <row r="4719" spans="1:33" hidden="1" x14ac:dyDescent="0.25">
      <c r="A4719" s="1">
        <v>20</v>
      </c>
      <c r="B4719" s="1">
        <v>2015</v>
      </c>
      <c r="C4719" s="1">
        <v>351820620</v>
      </c>
      <c r="D4719" s="44" t="s">
        <v>255</v>
      </c>
      <c r="E4719" s="20">
        <v>1.2102999999999999E-2</v>
      </c>
      <c r="F4719" s="20">
        <v>9.2592999999999998E-3</v>
      </c>
      <c r="G4719" s="20">
        <v>2.8437000000000002E-3</v>
      </c>
      <c r="H4719" s="20">
        <v>0</v>
      </c>
      <c r="I4719" s="20">
        <v>0</v>
      </c>
      <c r="J4719" s="20">
        <v>1.0925900000000001E-2</v>
      </c>
      <c r="K4719" s="20">
        <v>1.9700000000000001E-5</v>
      </c>
      <c r="L4719" s="20">
        <v>1.1574000000000001E-3</v>
      </c>
      <c r="M4719" s="20">
        <v>0</v>
      </c>
      <c r="N4719" s="1">
        <v>5</v>
      </c>
      <c r="O4719" s="5">
        <v>20</v>
      </c>
      <c r="P4719" s="5">
        <v>80</v>
      </c>
      <c r="Q4719" s="1">
        <v>1</v>
      </c>
      <c r="R4719" s="1">
        <v>4</v>
      </c>
      <c r="S4719" s="6"/>
      <c r="T4719" s="6"/>
      <c r="W4719" s="1"/>
      <c r="X4719" s="1"/>
      <c r="Y4719" s="1"/>
      <c r="AC4719" s="1"/>
      <c r="AF4719" s="1"/>
      <c r="AG4719" s="1"/>
    </row>
    <row r="4720" spans="1:33" hidden="1" x14ac:dyDescent="0.25">
      <c r="A4720" s="1">
        <v>2</v>
      </c>
      <c r="B4720" s="1">
        <v>2015</v>
      </c>
      <c r="C4720" s="1">
        <v>35183052</v>
      </c>
      <c r="D4720" s="44" t="s">
        <v>256</v>
      </c>
      <c r="E4720" s="20">
        <v>7.9034500000000008E-2</v>
      </c>
      <c r="F4720" s="20">
        <v>4.34832E-2</v>
      </c>
      <c r="G4720" s="20">
        <v>3.5551300000000001E-2</v>
      </c>
      <c r="H4720" s="20">
        <v>0.19</v>
      </c>
      <c r="I4720" s="20">
        <v>2.0124700000000002E-2</v>
      </c>
      <c r="J4720" s="20">
        <v>2.3391600000000002E-2</v>
      </c>
      <c r="K4720" s="20">
        <v>2.3909899999999991E-2</v>
      </c>
      <c r="L4720" s="20">
        <v>1.1608300000000007E-2</v>
      </c>
      <c r="M4720" s="20">
        <v>5.6248056562500003E-2</v>
      </c>
      <c r="N4720" s="1">
        <v>30</v>
      </c>
      <c r="O4720" s="5">
        <v>33.729999999999997</v>
      </c>
      <c r="P4720" s="5">
        <v>66.27</v>
      </c>
      <c r="Q4720" s="1">
        <v>28</v>
      </c>
      <c r="R4720" s="1">
        <v>55</v>
      </c>
      <c r="S4720" s="6">
        <v>1145.79</v>
      </c>
      <c r="T4720" s="6">
        <v>1134.3321000000001</v>
      </c>
      <c r="W4720" s="1"/>
      <c r="X4720" s="1"/>
      <c r="Y4720" s="1"/>
      <c r="AC4720" s="1"/>
      <c r="AF4720" s="1"/>
      <c r="AG4720" s="1"/>
    </row>
    <row r="4721" spans="1:33" hidden="1" x14ac:dyDescent="0.25">
      <c r="A4721" s="1">
        <v>2</v>
      </c>
      <c r="B4721" s="1">
        <v>2015</v>
      </c>
      <c r="C4721" s="1">
        <v>35184042</v>
      </c>
      <c r="D4721" s="44" t="s">
        <v>257</v>
      </c>
      <c r="E4721" s="20">
        <v>1.3003877000000013</v>
      </c>
      <c r="F4721" s="20">
        <v>1.2487577000000012</v>
      </c>
      <c r="G4721" s="20">
        <v>5.1629999999999995E-2</v>
      </c>
      <c r="H4721" s="20">
        <v>0.2</v>
      </c>
      <c r="I4721" s="20">
        <v>0.71294460000000015</v>
      </c>
      <c r="J4721" s="20">
        <v>0.19458660000000003</v>
      </c>
      <c r="K4721" s="20">
        <v>0.38576349999999993</v>
      </c>
      <c r="L4721" s="20">
        <v>7.0929999999999986E-3</v>
      </c>
      <c r="M4721" s="20">
        <v>0.40219034722222224</v>
      </c>
      <c r="N4721" s="1">
        <v>21</v>
      </c>
      <c r="O4721" s="5">
        <v>61.18</v>
      </c>
      <c r="P4721" s="5">
        <v>38.82</v>
      </c>
      <c r="Q4721" s="1">
        <v>52</v>
      </c>
      <c r="R4721" s="1">
        <v>33</v>
      </c>
      <c r="S4721" s="6">
        <v>6125</v>
      </c>
      <c r="T4721" s="6">
        <v>1102.5</v>
      </c>
      <c r="W4721" s="1"/>
      <c r="X4721" s="1"/>
      <c r="Y4721" s="1"/>
      <c r="AC4721" s="1"/>
      <c r="AF4721" s="1"/>
      <c r="AG4721" s="1"/>
    </row>
    <row r="4722" spans="1:33" hidden="1" x14ac:dyDescent="0.25">
      <c r="A4722" s="1">
        <v>10</v>
      </c>
      <c r="B4722" s="1">
        <v>2015</v>
      </c>
      <c r="C4722" s="1">
        <v>351850310</v>
      </c>
      <c r="D4722" s="44" t="s">
        <v>258</v>
      </c>
      <c r="E4722" s="20">
        <v>0</v>
      </c>
      <c r="F4722" s="20">
        <v>0</v>
      </c>
      <c r="G4722" s="20">
        <v>0</v>
      </c>
      <c r="H4722" s="20">
        <v>0</v>
      </c>
      <c r="I4722" s="20">
        <v>0</v>
      </c>
      <c r="J4722" s="20">
        <v>0</v>
      </c>
      <c r="K4722" s="20">
        <v>0</v>
      </c>
      <c r="L4722" s="20">
        <v>0</v>
      </c>
      <c r="M4722" s="20">
        <v>0</v>
      </c>
      <c r="N4722" s="1">
        <v>0</v>
      </c>
      <c r="O4722" s="5">
        <v>0</v>
      </c>
      <c r="P4722" s="5">
        <v>0</v>
      </c>
      <c r="Q4722" s="1">
        <v>0</v>
      </c>
      <c r="R4722" s="1">
        <v>0</v>
      </c>
      <c r="S4722" s="6"/>
      <c r="T4722" s="6"/>
      <c r="W4722" s="1"/>
      <c r="X4722" s="1"/>
      <c r="Y4722" s="1"/>
      <c r="AC4722" s="1"/>
      <c r="AF4722" s="1"/>
      <c r="AG4722" s="1"/>
    </row>
    <row r="4723" spans="1:33" hidden="1" x14ac:dyDescent="0.25">
      <c r="A4723" s="1">
        <v>14</v>
      </c>
      <c r="B4723" s="1">
        <v>2015</v>
      </c>
      <c r="C4723" s="1">
        <v>351850314</v>
      </c>
      <c r="D4723" s="44" t="s">
        <v>258</v>
      </c>
      <c r="E4723" s="20">
        <v>6.7676199999999992E-2</v>
      </c>
      <c r="F4723" s="20">
        <v>5.1938999999999999E-2</v>
      </c>
      <c r="G4723" s="20">
        <v>1.57372E-2</v>
      </c>
      <c r="H4723" s="20">
        <v>0</v>
      </c>
      <c r="I4723" s="20">
        <v>6.1959799999999995E-2</v>
      </c>
      <c r="J4723" s="20">
        <v>4.3622000000000001E-3</v>
      </c>
      <c r="K4723" s="20">
        <v>7.4069999999999995E-4</v>
      </c>
      <c r="L4723" s="20">
        <v>6.134999999999999E-4</v>
      </c>
      <c r="M4723" s="20">
        <v>2.5066334374999999E-2</v>
      </c>
      <c r="N4723" s="1">
        <v>3</v>
      </c>
      <c r="O4723" s="5">
        <v>33.33</v>
      </c>
      <c r="P4723" s="5">
        <v>66.67</v>
      </c>
      <c r="Q4723" s="1">
        <v>4</v>
      </c>
      <c r="R4723" s="1">
        <v>8</v>
      </c>
      <c r="S4723" s="6">
        <v>415.54</v>
      </c>
      <c r="T4723" s="6">
        <v>415.54</v>
      </c>
      <c r="W4723" s="1"/>
      <c r="X4723" s="1"/>
      <c r="Y4723" s="1"/>
      <c r="AC4723" s="1"/>
      <c r="AF4723" s="1"/>
      <c r="AG4723" s="1"/>
    </row>
    <row r="4724" spans="1:33" hidden="1" x14ac:dyDescent="0.25">
      <c r="A4724" s="1">
        <v>9</v>
      </c>
      <c r="B4724" s="1">
        <v>2015</v>
      </c>
      <c r="C4724" s="1">
        <v>35186029</v>
      </c>
      <c r="D4724" s="44" t="s">
        <v>259</v>
      </c>
      <c r="E4724" s="20">
        <v>0.1413267</v>
      </c>
      <c r="F4724" s="20">
        <v>3.9734000000000002E-3</v>
      </c>
      <c r="G4724" s="20">
        <v>0.13735330000000001</v>
      </c>
      <c r="H4724" s="20">
        <v>0.01</v>
      </c>
      <c r="I4724" s="20">
        <v>0.1120139</v>
      </c>
      <c r="J4724" s="20">
        <v>9.3762000000000012E-3</v>
      </c>
      <c r="K4724" s="20">
        <v>3.9351999999999998E-3</v>
      </c>
      <c r="L4724" s="20">
        <v>1.6001399999999999E-2</v>
      </c>
      <c r="M4724" s="20">
        <v>0.11070555402893519</v>
      </c>
      <c r="N4724" s="1">
        <v>3</v>
      </c>
      <c r="O4724" s="5">
        <v>14.29</v>
      </c>
      <c r="P4724" s="5">
        <v>85.71</v>
      </c>
      <c r="Q4724" s="1">
        <v>2</v>
      </c>
      <c r="R4724" s="1">
        <v>12</v>
      </c>
      <c r="S4724" s="6">
        <v>2036</v>
      </c>
      <c r="T4724" s="6">
        <v>2036</v>
      </c>
      <c r="W4724" s="1"/>
      <c r="X4724" s="1"/>
      <c r="Y4724" s="1"/>
      <c r="AC4724" s="1"/>
      <c r="AF4724" s="1"/>
      <c r="AG4724" s="1"/>
    </row>
    <row r="4725" spans="1:33" hidden="1" x14ac:dyDescent="0.25">
      <c r="A4725" s="1">
        <v>7</v>
      </c>
      <c r="B4725" s="1">
        <v>2015</v>
      </c>
      <c r="C4725" s="1">
        <v>35187017</v>
      </c>
      <c r="D4725" s="44" t="s">
        <v>260</v>
      </c>
      <c r="E4725" s="20">
        <v>2.2024800000000011E-2</v>
      </c>
      <c r="F4725" s="20">
        <v>2.050600000000001E-2</v>
      </c>
      <c r="G4725" s="20">
        <v>1.518799999999999E-3</v>
      </c>
      <c r="H4725" s="20">
        <v>0</v>
      </c>
      <c r="I4725" s="20">
        <v>5.3199999999999999E-5</v>
      </c>
      <c r="J4725" s="20">
        <v>0</v>
      </c>
      <c r="K4725" s="20">
        <v>4.1669999999999999E-4</v>
      </c>
      <c r="L4725" s="20">
        <v>2.1554900000000012E-2</v>
      </c>
      <c r="M4725" s="20">
        <v>0.86750367199999989</v>
      </c>
      <c r="N4725" s="1">
        <v>6</v>
      </c>
      <c r="O4725" s="5">
        <v>61.11</v>
      </c>
      <c r="P4725" s="5">
        <v>38.89</v>
      </c>
      <c r="Q4725" s="1">
        <v>22</v>
      </c>
      <c r="R4725" s="1">
        <v>14</v>
      </c>
      <c r="S4725" s="6">
        <v>10417.86</v>
      </c>
      <c r="T4725" s="6">
        <v>625.07159999999999</v>
      </c>
      <c r="W4725" s="1"/>
      <c r="X4725" s="1"/>
      <c r="Y4725" s="1"/>
      <c r="AC4725" s="1"/>
      <c r="AF4725" s="1"/>
      <c r="AG4725" s="1"/>
    </row>
    <row r="4726" spans="1:33" hidden="1" x14ac:dyDescent="0.25">
      <c r="A4726" s="1">
        <v>2</v>
      </c>
      <c r="B4726" s="1">
        <v>2015</v>
      </c>
      <c r="C4726" s="1">
        <v>35188002</v>
      </c>
      <c r="D4726" s="44" t="s">
        <v>261</v>
      </c>
      <c r="E4726" s="20">
        <v>7.9166600000000004E-2</v>
      </c>
      <c r="F4726" s="20">
        <v>7.9166600000000004E-2</v>
      </c>
      <c r="G4726" s="20">
        <v>0</v>
      </c>
      <c r="H4726" s="20">
        <v>0</v>
      </c>
      <c r="I4726" s="20">
        <v>0</v>
      </c>
      <c r="J4726" s="20">
        <v>7.9166600000000004E-2</v>
      </c>
      <c r="K4726" s="20">
        <v>0</v>
      </c>
      <c r="L4726" s="20">
        <v>0</v>
      </c>
      <c r="M4726" s="20">
        <v>0</v>
      </c>
      <c r="N4726" s="1">
        <v>0</v>
      </c>
      <c r="O4726" s="5">
        <v>100</v>
      </c>
      <c r="P4726" s="5">
        <v>0</v>
      </c>
      <c r="Q4726" s="1">
        <v>2</v>
      </c>
      <c r="R4726" s="1">
        <v>0</v>
      </c>
      <c r="S4726" s="6"/>
      <c r="T4726" s="6"/>
      <c r="W4726" s="1"/>
      <c r="X4726" s="1"/>
      <c r="Y4726" s="1"/>
      <c r="AC4726" s="1"/>
      <c r="AF4726" s="1"/>
      <c r="AG4726" s="1"/>
    </row>
    <row r="4727" spans="1:33" hidden="1" x14ac:dyDescent="0.25">
      <c r="A4727" s="1">
        <v>6</v>
      </c>
      <c r="B4727" s="1">
        <v>2015</v>
      </c>
      <c r="C4727" s="1">
        <v>35188006</v>
      </c>
      <c r="D4727" s="44" t="s">
        <v>261</v>
      </c>
      <c r="E4727" s="20">
        <v>0.78668940000000198</v>
      </c>
      <c r="F4727" s="20">
        <v>0.21920949999999995</v>
      </c>
      <c r="G4727" s="20">
        <v>0.56747990000000204</v>
      </c>
      <c r="H4727" s="20">
        <v>0</v>
      </c>
      <c r="I4727" s="20">
        <v>0.31392950000000008</v>
      </c>
      <c r="J4727" s="20">
        <v>0.32882830000000007</v>
      </c>
      <c r="K4727" s="20">
        <v>2.7320000000000003E-4</v>
      </c>
      <c r="L4727" s="20">
        <v>0.14365839999999988</v>
      </c>
      <c r="M4727" s="20">
        <v>5.2553799075555556</v>
      </c>
      <c r="N4727" s="1">
        <v>15</v>
      </c>
      <c r="O4727" s="5">
        <v>10.43</v>
      </c>
      <c r="P4727" s="5">
        <v>89.57</v>
      </c>
      <c r="Q4727" s="1">
        <v>29</v>
      </c>
      <c r="R4727" s="1">
        <v>249</v>
      </c>
      <c r="S4727" s="6">
        <v>61522.68</v>
      </c>
      <c r="T4727" s="6">
        <v>996.667416</v>
      </c>
      <c r="W4727" s="1"/>
      <c r="X4727" s="1"/>
      <c r="Y4727" s="1"/>
      <c r="AC4727" s="1"/>
      <c r="AF4727" s="1"/>
      <c r="AG4727" s="1"/>
    </row>
    <row r="4728" spans="1:33" hidden="1" x14ac:dyDescent="0.25">
      <c r="A4728" s="1">
        <v>9</v>
      </c>
      <c r="B4728" s="1">
        <v>2015</v>
      </c>
      <c r="C4728" s="1">
        <v>35188599</v>
      </c>
      <c r="D4728" s="44" t="s">
        <v>262</v>
      </c>
      <c r="E4728" s="20">
        <v>0.1048043</v>
      </c>
      <c r="F4728" s="20">
        <v>0.1026186</v>
      </c>
      <c r="G4728" s="20">
        <v>2.1857000000000005E-3</v>
      </c>
      <c r="H4728" s="20">
        <v>0.03</v>
      </c>
      <c r="I4728" s="20">
        <v>0</v>
      </c>
      <c r="J4728" s="20">
        <v>0</v>
      </c>
      <c r="K4728" s="20">
        <v>0.1027662</v>
      </c>
      <c r="L4728" s="20">
        <v>2.0381000000000002E-3</v>
      </c>
      <c r="M4728" s="20">
        <v>1.7550369791666666E-2</v>
      </c>
      <c r="N4728" s="1">
        <v>1</v>
      </c>
      <c r="O4728" s="5">
        <v>50</v>
      </c>
      <c r="P4728" s="5">
        <v>50</v>
      </c>
      <c r="Q4728" s="1">
        <v>12</v>
      </c>
      <c r="R4728" s="1">
        <v>12</v>
      </c>
      <c r="S4728" s="6">
        <v>295</v>
      </c>
      <c r="T4728" s="6">
        <v>88.5</v>
      </c>
      <c r="W4728" s="1"/>
      <c r="X4728" s="1"/>
      <c r="Y4728" s="1"/>
      <c r="AC4728" s="1"/>
      <c r="AF4728" s="1"/>
      <c r="AG4728" s="1"/>
    </row>
    <row r="4729" spans="1:33" hidden="1" x14ac:dyDescent="0.25">
      <c r="A4729" s="1">
        <v>18</v>
      </c>
      <c r="B4729" s="1">
        <v>2015</v>
      </c>
      <c r="C4729" s="1">
        <v>351890918</v>
      </c>
      <c r="D4729" s="44" t="s">
        <v>263</v>
      </c>
      <c r="E4729" s="20">
        <v>1.9329999999999998E-4</v>
      </c>
      <c r="F4729" s="20">
        <v>0</v>
      </c>
      <c r="G4729" s="20">
        <v>1.9329999999999998E-4</v>
      </c>
      <c r="H4729" s="20">
        <v>0</v>
      </c>
      <c r="I4729" s="20">
        <v>0</v>
      </c>
      <c r="J4729" s="20">
        <v>1.3889999999999999E-4</v>
      </c>
      <c r="K4729" s="20">
        <v>0</v>
      </c>
      <c r="L4729" s="20">
        <v>5.4400000000000001E-5</v>
      </c>
      <c r="M4729" s="20">
        <v>1.1131708333333334E-2</v>
      </c>
      <c r="N4729" s="1">
        <v>0</v>
      </c>
      <c r="O4729" s="5">
        <v>0</v>
      </c>
      <c r="P4729" s="5">
        <v>100</v>
      </c>
      <c r="Q4729" s="1">
        <v>0</v>
      </c>
      <c r="R4729" s="1">
        <v>2</v>
      </c>
      <c r="S4729" s="6">
        <v>226.01</v>
      </c>
      <c r="T4729" s="6">
        <v>226.01</v>
      </c>
      <c r="W4729" s="1"/>
      <c r="X4729" s="1"/>
      <c r="Y4729" s="1"/>
      <c r="AC4729" s="1"/>
      <c r="AF4729" s="1"/>
      <c r="AG4729" s="1"/>
    </row>
    <row r="4730" spans="1:33" hidden="1" x14ac:dyDescent="0.25">
      <c r="A4730" s="1">
        <v>19</v>
      </c>
      <c r="B4730" s="1">
        <v>2015</v>
      </c>
      <c r="C4730" s="1">
        <v>351890919</v>
      </c>
      <c r="D4730" s="44" t="s">
        <v>263</v>
      </c>
      <c r="E4730" s="20">
        <v>2.7779999999999998E-4</v>
      </c>
      <c r="F4730" s="20">
        <v>0</v>
      </c>
      <c r="G4730" s="20">
        <v>2.7779999999999998E-4</v>
      </c>
      <c r="H4730" s="20">
        <v>0</v>
      </c>
      <c r="I4730" s="20">
        <v>0</v>
      </c>
      <c r="J4730" s="20">
        <v>0</v>
      </c>
      <c r="K4730" s="20">
        <v>0</v>
      </c>
      <c r="L4730" s="20">
        <v>2.7779999999999998E-4</v>
      </c>
      <c r="M4730" s="20">
        <v>0</v>
      </c>
      <c r="N4730" s="1">
        <v>0</v>
      </c>
      <c r="O4730" s="5">
        <v>0</v>
      </c>
      <c r="P4730" s="5">
        <v>100</v>
      </c>
      <c r="Q4730" s="1">
        <v>0</v>
      </c>
      <c r="R4730" s="1">
        <v>1</v>
      </c>
      <c r="S4730" s="6"/>
      <c r="T4730" s="6"/>
      <c r="W4730" s="1"/>
      <c r="X4730" s="1"/>
      <c r="Y4730" s="1"/>
      <c r="AC4730" s="1"/>
      <c r="AF4730" s="1"/>
      <c r="AG4730" s="1"/>
    </row>
    <row r="4731" spans="1:33" hidden="1" x14ac:dyDescent="0.25">
      <c r="A4731" s="1">
        <v>20</v>
      </c>
      <c r="B4731" s="1">
        <v>2015</v>
      </c>
      <c r="C4731" s="1">
        <v>351900620</v>
      </c>
      <c r="D4731" s="44" t="s">
        <v>264</v>
      </c>
      <c r="E4731" s="20">
        <v>4.4515000000000006E-3</v>
      </c>
      <c r="F4731" s="20">
        <v>3.8540000000000004E-4</v>
      </c>
      <c r="G4731" s="20">
        <v>4.0661000000000004E-3</v>
      </c>
      <c r="H4731" s="20">
        <v>0</v>
      </c>
      <c r="I4731" s="20">
        <v>0</v>
      </c>
      <c r="J4731" s="20">
        <v>3.9525999999999997E-3</v>
      </c>
      <c r="K4731" s="20">
        <v>3.8540000000000004E-4</v>
      </c>
      <c r="L4731" s="20">
        <v>1.1350000000000001E-4</v>
      </c>
      <c r="M4731" s="20">
        <v>2.0013239583333332E-2</v>
      </c>
      <c r="N4731" s="1">
        <v>0</v>
      </c>
      <c r="O4731" s="5">
        <v>28.57</v>
      </c>
      <c r="P4731" s="5">
        <v>71.430000000000007</v>
      </c>
      <c r="Q4731" s="1">
        <v>2</v>
      </c>
      <c r="R4731" s="1">
        <v>5</v>
      </c>
      <c r="S4731" s="6">
        <v>456</v>
      </c>
      <c r="T4731" s="6">
        <v>456</v>
      </c>
      <c r="W4731" s="1"/>
      <c r="X4731" s="1"/>
      <c r="Y4731" s="1"/>
      <c r="AC4731" s="1"/>
      <c r="AF4731" s="1"/>
      <c r="AG4731" s="1"/>
    </row>
    <row r="4732" spans="1:33" hidden="1" x14ac:dyDescent="0.25">
      <c r="A4732" s="1">
        <v>21</v>
      </c>
      <c r="B4732" s="1">
        <v>2015</v>
      </c>
      <c r="C4732" s="1">
        <v>351900621</v>
      </c>
      <c r="D4732" s="44" t="s">
        <v>264</v>
      </c>
      <c r="E4732" s="20">
        <v>1.6753400000000002E-2</v>
      </c>
      <c r="F4732" s="20">
        <v>0</v>
      </c>
      <c r="G4732" s="20">
        <v>1.6753400000000002E-2</v>
      </c>
      <c r="H4732" s="20">
        <v>0</v>
      </c>
      <c r="I4732" s="20">
        <v>0</v>
      </c>
      <c r="J4732" s="20">
        <v>0</v>
      </c>
      <c r="K4732" s="20">
        <v>1.6741800000000001E-2</v>
      </c>
      <c r="L4732" s="20">
        <v>1.1600000000000001E-5</v>
      </c>
      <c r="M4732" s="20">
        <v>0</v>
      </c>
      <c r="N4732" s="1">
        <v>0</v>
      </c>
      <c r="O4732" s="5">
        <v>0</v>
      </c>
      <c r="P4732" s="5">
        <v>100</v>
      </c>
      <c r="Q4732" s="1">
        <v>0</v>
      </c>
      <c r="R4732" s="1">
        <v>5</v>
      </c>
      <c r="S4732" s="6"/>
      <c r="T4732" s="6"/>
      <c r="W4732" s="1"/>
      <c r="X4732" s="1"/>
      <c r="Y4732" s="1"/>
      <c r="AC4732" s="1"/>
      <c r="AF4732" s="1"/>
      <c r="AG4732" s="1"/>
    </row>
    <row r="4733" spans="1:33" hidden="1" x14ac:dyDescent="0.25">
      <c r="A4733" s="1">
        <v>5</v>
      </c>
      <c r="B4733" s="1">
        <v>2015</v>
      </c>
      <c r="C4733" s="1">
        <v>35190555</v>
      </c>
      <c r="D4733" s="44" t="s">
        <v>265</v>
      </c>
      <c r="E4733" s="20">
        <v>8.2063399999999953E-2</v>
      </c>
      <c r="F4733" s="20">
        <v>3.8762600000000001E-2</v>
      </c>
      <c r="G4733" s="20">
        <v>4.3300799999999945E-2</v>
      </c>
      <c r="H4733" s="20">
        <v>0</v>
      </c>
      <c r="I4733" s="20">
        <v>0</v>
      </c>
      <c r="J4733" s="20">
        <v>3.6573999999999999E-3</v>
      </c>
      <c r="K4733" s="20">
        <v>6.564309999999994E-2</v>
      </c>
      <c r="L4733" s="20">
        <v>1.2762900000000008E-2</v>
      </c>
      <c r="M4733" s="20">
        <v>2.4633744791666665E-2</v>
      </c>
      <c r="N4733" s="1">
        <v>14</v>
      </c>
      <c r="O4733" s="5">
        <v>18.600000000000001</v>
      </c>
      <c r="P4733" s="5">
        <v>81.400000000000006</v>
      </c>
      <c r="Q4733" s="1">
        <v>32</v>
      </c>
      <c r="R4733" s="1">
        <v>140</v>
      </c>
      <c r="S4733" s="6">
        <v>523</v>
      </c>
      <c r="T4733" s="6">
        <v>523</v>
      </c>
      <c r="W4733" s="1"/>
      <c r="X4733" s="1"/>
      <c r="Y4733" s="1"/>
      <c r="AC4733" s="1"/>
      <c r="AF4733" s="1"/>
      <c r="AG4733" s="1"/>
    </row>
    <row r="4734" spans="1:33" hidden="1" x14ac:dyDescent="0.25">
      <c r="A4734" s="1">
        <v>5</v>
      </c>
      <c r="B4734" s="1">
        <v>2015</v>
      </c>
      <c r="C4734" s="1">
        <v>35190715</v>
      </c>
      <c r="D4734" s="44" t="s">
        <v>266</v>
      </c>
      <c r="E4734" s="20">
        <v>0.10671949999999998</v>
      </c>
      <c r="F4734" s="20">
        <v>3.8626200000000013E-2</v>
      </c>
      <c r="G4734" s="20">
        <v>6.8093299999999968E-2</v>
      </c>
      <c r="H4734" s="20">
        <v>0</v>
      </c>
      <c r="I4734" s="20">
        <v>4.1203000000000004E-3</v>
      </c>
      <c r="J4734" s="20">
        <v>4.1101100000000002E-2</v>
      </c>
      <c r="K4734" s="20">
        <v>2.4008200000000004E-2</v>
      </c>
      <c r="L4734" s="20">
        <v>3.7489900000000007E-2</v>
      </c>
      <c r="M4734" s="20">
        <v>0.73748483796296294</v>
      </c>
      <c r="N4734" s="1">
        <v>16</v>
      </c>
      <c r="O4734" s="5">
        <v>13.92</v>
      </c>
      <c r="P4734" s="5">
        <v>86.08</v>
      </c>
      <c r="Q4734" s="1">
        <v>11</v>
      </c>
      <c r="R4734" s="1">
        <v>68</v>
      </c>
      <c r="S4734" s="6">
        <v>10022.44</v>
      </c>
      <c r="T4734" s="6">
        <v>10022.44</v>
      </c>
      <c r="W4734" s="1"/>
      <c r="X4734" s="1"/>
      <c r="Y4734" s="1"/>
      <c r="AC4734" s="1"/>
      <c r="AF4734" s="1"/>
      <c r="AG4734" s="1"/>
    </row>
    <row r="4735" spans="1:33" hidden="1" x14ac:dyDescent="0.25">
      <c r="A4735" s="1">
        <v>13</v>
      </c>
      <c r="B4735" s="1">
        <v>2015</v>
      </c>
      <c r="C4735" s="1">
        <v>351910513</v>
      </c>
      <c r="D4735" s="44" t="s">
        <v>267</v>
      </c>
      <c r="E4735" s="20">
        <v>0.2265305</v>
      </c>
      <c r="F4735" s="20">
        <v>0.1719106</v>
      </c>
      <c r="G4735" s="20">
        <v>5.4619900000000006E-2</v>
      </c>
      <c r="H4735" s="20">
        <v>0</v>
      </c>
      <c r="I4735" s="20">
        <v>0</v>
      </c>
      <c r="J4735" s="20">
        <v>0.1275462</v>
      </c>
      <c r="K4735" s="20">
        <v>5.8992500000000003E-2</v>
      </c>
      <c r="L4735" s="20">
        <v>3.9991800000000001E-2</v>
      </c>
      <c r="M4735" s="20">
        <v>2.4363771874999995E-2</v>
      </c>
      <c r="N4735" s="1">
        <v>3</v>
      </c>
      <c r="O4735" s="5">
        <v>47.83</v>
      </c>
      <c r="P4735" s="5">
        <v>52.17</v>
      </c>
      <c r="Q4735" s="1">
        <v>11</v>
      </c>
      <c r="R4735" s="1">
        <v>12</v>
      </c>
      <c r="S4735" s="6">
        <v>503.49439999999998</v>
      </c>
      <c r="T4735" s="6">
        <v>503.49439999999998</v>
      </c>
      <c r="W4735" s="1"/>
      <c r="X4735" s="1"/>
      <c r="Y4735" s="1"/>
      <c r="AC4735" s="1"/>
      <c r="AF4735" s="1"/>
      <c r="AG4735" s="1"/>
    </row>
    <row r="4736" spans="1:33" hidden="1" x14ac:dyDescent="0.25">
      <c r="A4736" s="1">
        <v>16</v>
      </c>
      <c r="B4736" s="1">
        <v>2015</v>
      </c>
      <c r="C4736" s="1">
        <v>351910516</v>
      </c>
      <c r="D4736" s="44" t="s">
        <v>267</v>
      </c>
      <c r="E4736" s="20">
        <v>0.31875940000000014</v>
      </c>
      <c r="F4736" s="20">
        <v>0.31875940000000014</v>
      </c>
      <c r="G4736" s="20">
        <v>0</v>
      </c>
      <c r="H4736" s="20">
        <v>0</v>
      </c>
      <c r="I4736" s="20">
        <v>0</v>
      </c>
      <c r="J4736" s="20">
        <v>0</v>
      </c>
      <c r="K4736" s="20">
        <v>0.31875940000000014</v>
      </c>
      <c r="L4736" s="20">
        <v>0</v>
      </c>
      <c r="M4736" s="20">
        <v>0</v>
      </c>
      <c r="N4736" s="1">
        <v>3</v>
      </c>
      <c r="O4736" s="5">
        <v>100</v>
      </c>
      <c r="P4736" s="5">
        <v>0</v>
      </c>
      <c r="Q4736" s="1">
        <v>14</v>
      </c>
      <c r="R4736" s="1">
        <v>0</v>
      </c>
      <c r="S4736" s="6"/>
      <c r="T4736" s="6"/>
      <c r="W4736" s="1"/>
      <c r="X4736" s="1"/>
      <c r="Y4736" s="1"/>
      <c r="AC4736" s="1"/>
      <c r="AF4736" s="1"/>
      <c r="AG4736" s="1"/>
    </row>
    <row r="4737" spans="1:33" hidden="1" x14ac:dyDescent="0.25">
      <c r="A4737" s="1">
        <v>20</v>
      </c>
      <c r="B4737" s="1">
        <v>2015</v>
      </c>
      <c r="C4737" s="1">
        <v>351920420</v>
      </c>
      <c r="D4737" s="44" t="s">
        <v>268</v>
      </c>
      <c r="E4737" s="20">
        <v>1.2697000000000001E-3</v>
      </c>
      <c r="F4737" s="20">
        <v>1.1111000000000001E-3</v>
      </c>
      <c r="G4737" s="20">
        <v>1.5860000000000001E-4</v>
      </c>
      <c r="H4737" s="20">
        <v>0</v>
      </c>
      <c r="I4737" s="20">
        <v>0</v>
      </c>
      <c r="J4737" s="20">
        <v>0</v>
      </c>
      <c r="K4737" s="20">
        <v>1.1458E-3</v>
      </c>
      <c r="L4737" s="20">
        <v>1.239E-4</v>
      </c>
      <c r="M4737" s="20">
        <v>1.3943511458333332E-2</v>
      </c>
      <c r="N4737" s="1">
        <v>2</v>
      </c>
      <c r="O4737" s="5">
        <v>20</v>
      </c>
      <c r="P4737" s="5">
        <v>80</v>
      </c>
      <c r="Q4737" s="1">
        <v>1</v>
      </c>
      <c r="R4737" s="1">
        <v>4</v>
      </c>
      <c r="S4737" s="6">
        <v>275</v>
      </c>
      <c r="T4737" s="6">
        <v>275</v>
      </c>
      <c r="W4737" s="1"/>
      <c r="X4737" s="1"/>
      <c r="Y4737" s="1"/>
      <c r="AC4737" s="1"/>
      <c r="AF4737" s="1"/>
      <c r="AG4737" s="1"/>
    </row>
    <row r="4738" spans="1:33" hidden="1" x14ac:dyDescent="0.25">
      <c r="A4738" s="1">
        <v>21</v>
      </c>
      <c r="B4738" s="1">
        <v>2015</v>
      </c>
      <c r="C4738" s="1">
        <v>351920421</v>
      </c>
      <c r="D4738" s="44" t="s">
        <v>268</v>
      </c>
      <c r="E4738" s="20">
        <v>6.0946999999999998E-3</v>
      </c>
      <c r="F4738" s="20">
        <v>5.0000000000000001E-3</v>
      </c>
      <c r="G4738" s="20">
        <v>1.0947000000000001E-3</v>
      </c>
      <c r="H4738" s="20">
        <v>0</v>
      </c>
      <c r="I4738" s="20">
        <v>0</v>
      </c>
      <c r="J4738" s="20">
        <v>1.019E-4</v>
      </c>
      <c r="K4738" s="20">
        <v>5.0000000000000001E-3</v>
      </c>
      <c r="L4738" s="20">
        <v>9.9280000000000006E-4</v>
      </c>
      <c r="M4738" s="20">
        <v>0</v>
      </c>
      <c r="N4738" s="1">
        <v>4</v>
      </c>
      <c r="O4738" s="5">
        <v>33.33</v>
      </c>
      <c r="P4738" s="5">
        <v>66.67</v>
      </c>
      <c r="Q4738" s="1">
        <v>2</v>
      </c>
      <c r="R4738" s="1">
        <v>4</v>
      </c>
      <c r="S4738" s="6"/>
      <c r="T4738" s="6"/>
      <c r="W4738" s="1"/>
      <c r="X4738" s="1"/>
      <c r="Y4738" s="1"/>
      <c r="AC4738" s="1"/>
      <c r="AF4738" s="1"/>
      <c r="AG4738" s="1"/>
    </row>
    <row r="4739" spans="1:33" hidden="1" x14ac:dyDescent="0.25">
      <c r="A4739" s="1">
        <v>17</v>
      </c>
      <c r="B4739" s="1">
        <v>2015</v>
      </c>
      <c r="C4739" s="1">
        <v>351925317</v>
      </c>
      <c r="D4739" s="44" t="s">
        <v>269</v>
      </c>
      <c r="E4739" s="20">
        <v>0.17335340000000005</v>
      </c>
      <c r="F4739" s="20">
        <v>0.15559110000000004</v>
      </c>
      <c r="G4739" s="20">
        <v>1.7762300000000002E-2</v>
      </c>
      <c r="H4739" s="20">
        <v>0</v>
      </c>
      <c r="I4739" s="20">
        <v>5.7241000000000002E-3</v>
      </c>
      <c r="J4739" s="20">
        <v>0</v>
      </c>
      <c r="K4739" s="20">
        <v>0.16450080000000003</v>
      </c>
      <c r="L4739" s="20">
        <v>3.1285000000000002E-3</v>
      </c>
      <c r="M4739" s="20">
        <v>6.2445000000000009E-3</v>
      </c>
      <c r="N4739" s="1">
        <v>12</v>
      </c>
      <c r="O4739" s="5">
        <v>47.06</v>
      </c>
      <c r="P4739" s="5">
        <v>52.94</v>
      </c>
      <c r="Q4739" s="1">
        <v>16</v>
      </c>
      <c r="R4739" s="1">
        <v>18</v>
      </c>
      <c r="S4739" s="6">
        <v>173.81</v>
      </c>
      <c r="T4739" s="6">
        <v>173.81</v>
      </c>
      <c r="W4739" s="1"/>
      <c r="X4739" s="1"/>
      <c r="Y4739" s="1"/>
      <c r="AC4739" s="1"/>
      <c r="AF4739" s="1"/>
      <c r="AG4739" s="1"/>
    </row>
    <row r="4740" spans="1:33" hidden="1" x14ac:dyDescent="0.25">
      <c r="A4740" s="1">
        <v>9</v>
      </c>
      <c r="B4740" s="1">
        <v>2015</v>
      </c>
      <c r="C4740" s="1">
        <v>35193039</v>
      </c>
      <c r="D4740" s="44" t="s">
        <v>270</v>
      </c>
      <c r="E4740" s="20">
        <v>1.852E-4</v>
      </c>
      <c r="F4740" s="20">
        <v>9.2600000000000001E-5</v>
      </c>
      <c r="G4740" s="20">
        <v>9.2600000000000001E-5</v>
      </c>
      <c r="H4740" s="20">
        <v>0</v>
      </c>
      <c r="I4740" s="20">
        <v>0</v>
      </c>
      <c r="J4740" s="20">
        <v>0</v>
      </c>
      <c r="K4740" s="20">
        <v>0</v>
      </c>
      <c r="L4740" s="20">
        <v>1.852E-4</v>
      </c>
      <c r="M4740" s="20">
        <v>0</v>
      </c>
      <c r="N4740" s="1">
        <v>3</v>
      </c>
      <c r="O4740" s="5">
        <v>50</v>
      </c>
      <c r="P4740" s="5">
        <v>50</v>
      </c>
      <c r="Q4740" s="1">
        <v>2</v>
      </c>
      <c r="R4740" s="1">
        <v>2</v>
      </c>
      <c r="S4740" s="6"/>
      <c r="T4740" s="6"/>
      <c r="W4740" s="1"/>
      <c r="X4740" s="1"/>
      <c r="Y4740" s="1"/>
      <c r="AC4740" s="1"/>
      <c r="AF4740" s="1"/>
      <c r="AG4740" s="1"/>
    </row>
    <row r="4741" spans="1:33" hidden="1" x14ac:dyDescent="0.25">
      <c r="A4741" s="1">
        <v>13</v>
      </c>
      <c r="B4741" s="1">
        <v>2015</v>
      </c>
      <c r="C4741" s="1">
        <v>351930313</v>
      </c>
      <c r="D4741" s="44" t="s">
        <v>270</v>
      </c>
      <c r="E4741" s="20">
        <v>0.1928359</v>
      </c>
      <c r="F4741" s="20">
        <v>0.1869229</v>
      </c>
      <c r="G4741" s="20">
        <v>5.9129999999999999E-3</v>
      </c>
      <c r="H4741" s="20">
        <v>0</v>
      </c>
      <c r="I4741" s="20">
        <v>0</v>
      </c>
      <c r="J4741" s="20">
        <v>0.1358248</v>
      </c>
      <c r="K4741" s="20">
        <v>5.2600600000000004E-2</v>
      </c>
      <c r="L4741" s="20">
        <v>4.4104999999999995E-3</v>
      </c>
      <c r="M4741" s="20">
        <v>8.0014922361111115E-2</v>
      </c>
      <c r="N4741" s="1">
        <v>6</v>
      </c>
      <c r="O4741" s="5">
        <v>48.15</v>
      </c>
      <c r="P4741" s="5">
        <v>51.85</v>
      </c>
      <c r="Q4741" s="1">
        <v>13</v>
      </c>
      <c r="R4741" s="1">
        <v>14</v>
      </c>
      <c r="S4741" s="6">
        <v>1739</v>
      </c>
      <c r="T4741" s="6">
        <v>869.5</v>
      </c>
      <c r="W4741" s="1"/>
      <c r="X4741" s="1"/>
      <c r="Y4741" s="1"/>
      <c r="AC4741" s="1"/>
      <c r="AF4741" s="1"/>
      <c r="AG4741" s="1"/>
    </row>
    <row r="4742" spans="1:33" hidden="1" x14ac:dyDescent="0.25">
      <c r="A4742" s="1">
        <v>16</v>
      </c>
      <c r="B4742" s="1">
        <v>2015</v>
      </c>
      <c r="C4742" s="1">
        <v>351940216</v>
      </c>
      <c r="D4742" s="44" t="s">
        <v>271</v>
      </c>
      <c r="E4742" s="20">
        <v>8.43859E-2</v>
      </c>
      <c r="F4742" s="20">
        <v>7.1395E-2</v>
      </c>
      <c r="G4742" s="20">
        <v>1.2990899999999996E-2</v>
      </c>
      <c r="H4742" s="20">
        <v>0</v>
      </c>
      <c r="I4742" s="20">
        <v>2.9075E-2</v>
      </c>
      <c r="J4742" s="20">
        <v>3.5109999999999997E-4</v>
      </c>
      <c r="K4742" s="20">
        <v>4.9676399999999996E-2</v>
      </c>
      <c r="L4742" s="20">
        <v>5.283399999999998E-3</v>
      </c>
      <c r="M4742" s="20">
        <v>3.1306730695601852E-2</v>
      </c>
      <c r="N4742" s="1">
        <v>4</v>
      </c>
      <c r="O4742" s="5">
        <v>20.59</v>
      </c>
      <c r="P4742" s="5">
        <v>79.41</v>
      </c>
      <c r="Q4742" s="1">
        <v>7</v>
      </c>
      <c r="R4742" s="1">
        <v>27</v>
      </c>
      <c r="S4742" s="6">
        <v>579.17999999999995</v>
      </c>
      <c r="T4742" s="6">
        <v>579.17999999999995</v>
      </c>
      <c r="W4742" s="1"/>
      <c r="X4742" s="1"/>
      <c r="Y4742" s="1"/>
      <c r="AC4742" s="1"/>
      <c r="AF4742" s="1"/>
      <c r="AG4742" s="1"/>
    </row>
    <row r="4743" spans="1:33" hidden="1" x14ac:dyDescent="0.25">
      <c r="A4743" s="1">
        <v>17</v>
      </c>
      <c r="B4743" s="1">
        <v>2015</v>
      </c>
      <c r="C4743" s="1">
        <v>351950117</v>
      </c>
      <c r="D4743" s="44" t="s">
        <v>272</v>
      </c>
      <c r="E4743" s="20">
        <v>0.19046830000000001</v>
      </c>
      <c r="F4743" s="20">
        <v>0.18593100000000001</v>
      </c>
      <c r="G4743" s="20">
        <v>4.5373000000000011E-3</v>
      </c>
      <c r="H4743" s="20">
        <v>0</v>
      </c>
      <c r="I4743" s="20">
        <v>4.3287000000000004E-3</v>
      </c>
      <c r="J4743" s="20">
        <v>0.1745139</v>
      </c>
      <c r="K4743" s="20">
        <v>1.1451800000000002E-2</v>
      </c>
      <c r="L4743" s="20">
        <v>1.739E-4</v>
      </c>
      <c r="M4743" s="20">
        <v>1.6969862239583335E-2</v>
      </c>
      <c r="N4743" s="1">
        <v>2</v>
      </c>
      <c r="O4743" s="5">
        <v>50</v>
      </c>
      <c r="P4743" s="5">
        <v>50</v>
      </c>
      <c r="Q4743" s="1">
        <v>4</v>
      </c>
      <c r="R4743" s="1">
        <v>4</v>
      </c>
      <c r="S4743" s="6">
        <v>362.84800000000001</v>
      </c>
      <c r="T4743" s="6">
        <v>362.84800000000001</v>
      </c>
      <c r="W4743" s="1"/>
      <c r="X4743" s="1"/>
      <c r="Y4743" s="1"/>
      <c r="AC4743" s="1"/>
      <c r="AF4743" s="1"/>
      <c r="AG4743" s="1"/>
    </row>
    <row r="4744" spans="1:33" hidden="1" x14ac:dyDescent="0.25">
      <c r="A4744" s="1">
        <v>13</v>
      </c>
      <c r="B4744" s="1">
        <v>2015</v>
      </c>
      <c r="C4744" s="1">
        <v>351960013</v>
      </c>
      <c r="D4744" s="44" t="s">
        <v>273</v>
      </c>
      <c r="E4744" s="20">
        <v>0.4569322999999999</v>
      </c>
      <c r="F4744" s="20">
        <v>0.17319210000000002</v>
      </c>
      <c r="G4744" s="20">
        <v>0.28374019999999989</v>
      </c>
      <c r="H4744" s="20">
        <v>0</v>
      </c>
      <c r="I4744" s="20">
        <v>0.1978009</v>
      </c>
      <c r="J4744" s="20">
        <v>7.1952000000000006E-3</v>
      </c>
      <c r="K4744" s="20">
        <v>0.16704379999999999</v>
      </c>
      <c r="L4744" s="20">
        <v>8.4892399999999979E-2</v>
      </c>
      <c r="M4744" s="20">
        <v>0.1638963293460648</v>
      </c>
      <c r="N4744" s="1">
        <v>8</v>
      </c>
      <c r="O4744" s="5">
        <v>24</v>
      </c>
      <c r="P4744" s="5">
        <v>76</v>
      </c>
      <c r="Q4744" s="1">
        <v>24</v>
      </c>
      <c r="R4744" s="1">
        <v>76</v>
      </c>
      <c r="S4744" s="6">
        <v>2451.8000000000002</v>
      </c>
      <c r="T4744" s="6">
        <v>0</v>
      </c>
      <c r="W4744" s="1"/>
      <c r="X4744" s="1"/>
      <c r="Y4744" s="1"/>
      <c r="AC4744" s="1"/>
      <c r="AF4744" s="1"/>
      <c r="AG4744" s="1"/>
    </row>
    <row r="4745" spans="1:33" hidden="1" x14ac:dyDescent="0.25">
      <c r="A4745" s="1">
        <v>16</v>
      </c>
      <c r="B4745" s="1">
        <v>2015</v>
      </c>
      <c r="C4745" s="1">
        <v>351960016</v>
      </c>
      <c r="D4745" s="44" t="s">
        <v>273</v>
      </c>
      <c r="E4745" s="20">
        <v>0.11712809999999999</v>
      </c>
      <c r="F4745" s="20">
        <v>0.11691979999999999</v>
      </c>
      <c r="G4745" s="20">
        <v>2.0829999999999999E-4</v>
      </c>
      <c r="H4745" s="20">
        <v>0</v>
      </c>
      <c r="I4745" s="20">
        <v>0</v>
      </c>
      <c r="J4745" s="20">
        <v>2.0829999999999999E-4</v>
      </c>
      <c r="K4745" s="20">
        <v>0.11691979999999999</v>
      </c>
      <c r="L4745" s="20">
        <v>0</v>
      </c>
      <c r="M4745" s="20">
        <v>0</v>
      </c>
      <c r="N4745" s="1">
        <v>5</v>
      </c>
      <c r="O4745" s="5">
        <v>90</v>
      </c>
      <c r="P4745" s="5">
        <v>10</v>
      </c>
      <c r="Q4745" s="1">
        <v>9</v>
      </c>
      <c r="R4745" s="1">
        <v>1</v>
      </c>
      <c r="S4745" s="6"/>
      <c r="T4745" s="6"/>
      <c r="W4745" s="1"/>
      <c r="X4745" s="1"/>
      <c r="Y4745" s="1"/>
      <c r="AC4745" s="1"/>
      <c r="AF4745" s="1"/>
      <c r="AG4745" s="1"/>
    </row>
    <row r="4746" spans="1:33" hidden="1" x14ac:dyDescent="0.25">
      <c r="A4746" s="1">
        <v>6</v>
      </c>
      <c r="B4746" s="1">
        <v>2015</v>
      </c>
      <c r="C4746" s="1">
        <v>35197096</v>
      </c>
      <c r="D4746" s="44" t="s">
        <v>274</v>
      </c>
      <c r="E4746" s="20">
        <v>0</v>
      </c>
      <c r="F4746" s="20">
        <v>0</v>
      </c>
      <c r="G4746" s="20">
        <v>0</v>
      </c>
      <c r="H4746" s="20">
        <v>0</v>
      </c>
      <c r="I4746" s="20">
        <v>0</v>
      </c>
      <c r="J4746" s="20">
        <v>0</v>
      </c>
      <c r="K4746" s="20">
        <v>0</v>
      </c>
      <c r="L4746" s="20">
        <v>0</v>
      </c>
      <c r="M4746" s="20">
        <v>0</v>
      </c>
      <c r="N4746" s="1">
        <v>0</v>
      </c>
      <c r="O4746" s="5">
        <v>0</v>
      </c>
      <c r="P4746" s="5">
        <v>0</v>
      </c>
      <c r="Q4746" s="1">
        <v>0</v>
      </c>
      <c r="R4746" s="1">
        <v>0</v>
      </c>
      <c r="S4746" s="6"/>
      <c r="T4746" s="6"/>
      <c r="W4746" s="1"/>
      <c r="X4746" s="1"/>
      <c r="Y4746" s="1"/>
      <c r="AC4746" s="1"/>
      <c r="AF4746" s="1"/>
      <c r="AG4746" s="1"/>
    </row>
    <row r="4747" spans="1:33" hidden="1" x14ac:dyDescent="0.25">
      <c r="A4747" s="1">
        <v>10</v>
      </c>
      <c r="B4747" s="1">
        <v>2015</v>
      </c>
      <c r="C4747" s="1">
        <v>351970910</v>
      </c>
      <c r="D4747" s="44" t="s">
        <v>274</v>
      </c>
      <c r="E4747" s="20">
        <v>0.31909039999999939</v>
      </c>
      <c r="F4747" s="20">
        <v>0.27920639999999941</v>
      </c>
      <c r="G4747" s="20">
        <v>3.9883999999999989E-2</v>
      </c>
      <c r="H4747" s="20">
        <v>0</v>
      </c>
      <c r="I4747" s="20">
        <v>0.13540279999999999</v>
      </c>
      <c r="J4747" s="20">
        <v>3.9212899999999981E-2</v>
      </c>
      <c r="K4747" s="20">
        <v>0.10416439999999998</v>
      </c>
      <c r="L4747" s="20">
        <v>4.0310299999999993E-2</v>
      </c>
      <c r="M4747" s="20">
        <v>9.8246051701388892E-2</v>
      </c>
      <c r="N4747" s="1">
        <v>98</v>
      </c>
      <c r="O4747" s="5">
        <v>68.58</v>
      </c>
      <c r="P4747" s="5">
        <v>31.42</v>
      </c>
      <c r="Q4747" s="1">
        <v>155</v>
      </c>
      <c r="R4747" s="1">
        <v>71</v>
      </c>
      <c r="S4747" s="6">
        <v>520.55999999999995</v>
      </c>
      <c r="T4747" s="6">
        <v>520.55999999999995</v>
      </c>
      <c r="W4747" s="1"/>
      <c r="X4747" s="1"/>
      <c r="Y4747" s="1"/>
      <c r="AC4747" s="1"/>
      <c r="AF4747" s="1"/>
      <c r="AG4747" s="1"/>
    </row>
    <row r="4748" spans="1:33" hidden="1" x14ac:dyDescent="0.25">
      <c r="A4748" s="1">
        <v>11</v>
      </c>
      <c r="B4748" s="1">
        <v>2015</v>
      </c>
      <c r="C4748" s="1">
        <v>351970911</v>
      </c>
      <c r="D4748" s="44" t="s">
        <v>274</v>
      </c>
      <c r="E4748" s="20">
        <v>0</v>
      </c>
      <c r="F4748" s="20">
        <v>0</v>
      </c>
      <c r="G4748" s="20">
        <v>0</v>
      </c>
      <c r="H4748" s="20">
        <v>0</v>
      </c>
      <c r="I4748" s="20">
        <v>0</v>
      </c>
      <c r="J4748" s="20">
        <v>0</v>
      </c>
      <c r="K4748" s="20">
        <v>0</v>
      </c>
      <c r="L4748" s="20">
        <v>0</v>
      </c>
      <c r="M4748" s="20">
        <v>0</v>
      </c>
      <c r="N4748" s="1">
        <v>0</v>
      </c>
      <c r="O4748" s="5">
        <v>0</v>
      </c>
      <c r="P4748" s="5">
        <v>0</v>
      </c>
      <c r="Q4748" s="1">
        <v>0</v>
      </c>
      <c r="R4748" s="1">
        <v>0</v>
      </c>
      <c r="S4748" s="6"/>
      <c r="T4748" s="6"/>
      <c r="W4748" s="1"/>
      <c r="X4748" s="1"/>
      <c r="Y4748" s="1"/>
      <c r="AC4748" s="1"/>
      <c r="AF4748" s="1"/>
      <c r="AG4748" s="1"/>
    </row>
    <row r="4749" spans="1:33" hidden="1" x14ac:dyDescent="0.25">
      <c r="A4749" s="1">
        <v>12</v>
      </c>
      <c r="B4749" s="1">
        <v>2015</v>
      </c>
      <c r="C4749" s="1">
        <v>351980812</v>
      </c>
      <c r="D4749" s="44" t="s">
        <v>275</v>
      </c>
      <c r="E4749" s="20">
        <v>3.1284699999999999E-2</v>
      </c>
      <c r="F4749" s="20">
        <v>2.52585E-2</v>
      </c>
      <c r="G4749" s="20">
        <v>6.0261999999999998E-3</v>
      </c>
      <c r="H4749" s="20">
        <v>1.93</v>
      </c>
      <c r="I4749" s="20">
        <v>2.1941800000000001E-2</v>
      </c>
      <c r="J4749" s="20">
        <v>1.4468E-3</v>
      </c>
      <c r="K4749" s="20">
        <v>7.4979999999999995E-3</v>
      </c>
      <c r="L4749" s="20">
        <v>3.9809999999999997E-4</v>
      </c>
      <c r="M4749" s="20">
        <v>1.8389583333333334E-2</v>
      </c>
      <c r="N4749" s="1">
        <v>6</v>
      </c>
      <c r="O4749" s="5">
        <v>33.33</v>
      </c>
      <c r="P4749" s="5">
        <v>66.67</v>
      </c>
      <c r="Q4749" s="1">
        <v>4</v>
      </c>
      <c r="R4749" s="1">
        <v>8</v>
      </c>
      <c r="S4749" s="6">
        <v>371</v>
      </c>
      <c r="T4749" s="6">
        <v>371</v>
      </c>
      <c r="W4749" s="1"/>
      <c r="X4749" s="1"/>
      <c r="Y4749" s="1"/>
      <c r="AC4749" s="1"/>
      <c r="AF4749" s="1"/>
      <c r="AG4749" s="1"/>
    </row>
    <row r="4750" spans="1:33" hidden="1" x14ac:dyDescent="0.25">
      <c r="A4750" s="1">
        <v>15</v>
      </c>
      <c r="B4750" s="1">
        <v>2015</v>
      </c>
      <c r="C4750" s="1">
        <v>351980815</v>
      </c>
      <c r="D4750" s="44" t="s">
        <v>275</v>
      </c>
      <c r="E4750" s="20">
        <v>0.13012209999999999</v>
      </c>
      <c r="F4750" s="20">
        <v>0.12376189999999999</v>
      </c>
      <c r="G4750" s="20">
        <v>6.3601999999999999E-3</v>
      </c>
      <c r="H4750" s="20">
        <v>0</v>
      </c>
      <c r="I4750" s="20">
        <v>5.5555999999999999E-3</v>
      </c>
      <c r="J4750" s="20">
        <v>0.11506040000000001</v>
      </c>
      <c r="K4750" s="20">
        <v>3.3333E-3</v>
      </c>
      <c r="L4750" s="20">
        <v>6.1728E-3</v>
      </c>
      <c r="M4750" s="20">
        <v>0</v>
      </c>
      <c r="N4750" s="1">
        <v>2</v>
      </c>
      <c r="O4750" s="5">
        <v>46.67</v>
      </c>
      <c r="P4750" s="5">
        <v>53.33</v>
      </c>
      <c r="Q4750" s="1">
        <v>7</v>
      </c>
      <c r="R4750" s="1">
        <v>8</v>
      </c>
      <c r="S4750" s="6"/>
      <c r="T4750" s="6"/>
      <c r="W4750" s="1"/>
      <c r="X4750" s="1"/>
      <c r="Y4750" s="1"/>
      <c r="AC4750" s="1"/>
      <c r="AF4750" s="1"/>
      <c r="AG4750" s="1"/>
    </row>
    <row r="4751" spans="1:33" hidden="1" x14ac:dyDescent="0.25">
      <c r="A4751" s="1">
        <v>17</v>
      </c>
      <c r="B4751" s="1">
        <v>2015</v>
      </c>
      <c r="C4751" s="1">
        <v>351990717</v>
      </c>
      <c r="D4751" s="44" t="s">
        <v>276</v>
      </c>
      <c r="E4751" s="20">
        <v>0</v>
      </c>
      <c r="F4751" s="20">
        <v>0</v>
      </c>
      <c r="G4751" s="20">
        <v>0</v>
      </c>
      <c r="H4751" s="20">
        <v>0</v>
      </c>
      <c r="I4751" s="20">
        <v>0</v>
      </c>
      <c r="J4751" s="20">
        <v>0</v>
      </c>
      <c r="K4751" s="20">
        <v>0</v>
      </c>
      <c r="L4751" s="20">
        <v>0</v>
      </c>
      <c r="M4751" s="20">
        <v>0</v>
      </c>
      <c r="N4751" s="1">
        <v>0</v>
      </c>
      <c r="O4751" s="5">
        <v>0</v>
      </c>
      <c r="P4751" s="5">
        <v>0</v>
      </c>
      <c r="Q4751" s="1">
        <v>0</v>
      </c>
      <c r="R4751" s="1">
        <v>0</v>
      </c>
      <c r="S4751" s="6"/>
      <c r="T4751" s="6"/>
      <c r="W4751" s="1"/>
      <c r="X4751" s="1"/>
      <c r="Y4751" s="1"/>
      <c r="AC4751" s="1"/>
      <c r="AF4751" s="1"/>
      <c r="AG4751" s="1"/>
    </row>
    <row r="4752" spans="1:33" hidden="1" x14ac:dyDescent="0.25">
      <c r="A4752" s="1">
        <v>22</v>
      </c>
      <c r="B4752" s="1">
        <v>2015</v>
      </c>
      <c r="C4752" s="1">
        <v>351990722</v>
      </c>
      <c r="D4752" s="44" t="s">
        <v>276</v>
      </c>
      <c r="E4752" s="20">
        <v>4.5964000000000005E-3</v>
      </c>
      <c r="F4752" s="20">
        <v>0</v>
      </c>
      <c r="G4752" s="20">
        <v>4.5964000000000005E-3</v>
      </c>
      <c r="H4752" s="20">
        <v>0.13</v>
      </c>
      <c r="I4752" s="20">
        <v>1.8110999999999999E-3</v>
      </c>
      <c r="J4752" s="20">
        <v>9.5830000000000004E-4</v>
      </c>
      <c r="K4752" s="20">
        <v>8.3339999999999998E-4</v>
      </c>
      <c r="L4752" s="20">
        <v>9.9360000000000008E-4</v>
      </c>
      <c r="M4752" s="20">
        <v>1.7060368854166667E-2</v>
      </c>
      <c r="N4752" s="1">
        <v>2</v>
      </c>
      <c r="O4752" s="5">
        <v>0</v>
      </c>
      <c r="P4752" s="5">
        <v>100</v>
      </c>
      <c r="Q4752" s="1">
        <v>0</v>
      </c>
      <c r="R4752" s="1">
        <v>8</v>
      </c>
      <c r="S4752" s="6">
        <v>365.75</v>
      </c>
      <c r="T4752" s="6">
        <v>365.75</v>
      </c>
      <c r="W4752" s="1"/>
      <c r="X4752" s="1"/>
      <c r="Y4752" s="1"/>
      <c r="AC4752" s="1"/>
      <c r="AF4752" s="1"/>
      <c r="AG4752" s="1"/>
    </row>
    <row r="4753" spans="1:33" hidden="1" x14ac:dyDescent="0.25">
      <c r="A4753" s="1">
        <v>10</v>
      </c>
      <c r="B4753" s="1">
        <v>2015</v>
      </c>
      <c r="C4753" s="1">
        <v>352000410</v>
      </c>
      <c r="D4753" s="44" t="s">
        <v>277</v>
      </c>
      <c r="E4753" s="20">
        <v>0</v>
      </c>
      <c r="F4753" s="20">
        <v>0</v>
      </c>
      <c r="G4753" s="20">
        <v>0</v>
      </c>
      <c r="H4753" s="20">
        <v>0</v>
      </c>
      <c r="I4753" s="20">
        <v>0</v>
      </c>
      <c r="J4753" s="20">
        <v>0</v>
      </c>
      <c r="K4753" s="20">
        <v>0</v>
      </c>
      <c r="L4753" s="20">
        <v>0</v>
      </c>
      <c r="M4753" s="20">
        <v>0</v>
      </c>
      <c r="N4753" s="1">
        <v>0</v>
      </c>
      <c r="O4753" s="5">
        <v>0</v>
      </c>
      <c r="P4753" s="5">
        <v>0</v>
      </c>
      <c r="Q4753" s="1">
        <v>0</v>
      </c>
      <c r="R4753" s="1">
        <v>0</v>
      </c>
      <c r="S4753" s="6"/>
      <c r="T4753" s="6"/>
      <c r="W4753" s="1"/>
      <c r="X4753" s="1"/>
      <c r="Y4753" s="1"/>
      <c r="AC4753" s="1"/>
      <c r="AF4753" s="1"/>
      <c r="AG4753" s="1"/>
    </row>
    <row r="4754" spans="1:33" hidden="1" x14ac:dyDescent="0.25">
      <c r="A4754" s="1">
        <v>13</v>
      </c>
      <c r="B4754" s="1">
        <v>2015</v>
      </c>
      <c r="C4754" s="1">
        <v>352000413</v>
      </c>
      <c r="D4754" s="44" t="s">
        <v>277</v>
      </c>
      <c r="E4754" s="20">
        <v>0.19744580000000003</v>
      </c>
      <c r="F4754" s="20">
        <v>0.19712170000000004</v>
      </c>
      <c r="G4754" s="20">
        <v>3.2409999999999996E-4</v>
      </c>
      <c r="H4754" s="20">
        <v>0</v>
      </c>
      <c r="I4754" s="20">
        <v>0</v>
      </c>
      <c r="J4754" s="20">
        <v>0</v>
      </c>
      <c r="K4754" s="20">
        <v>0.19350000000000006</v>
      </c>
      <c r="L4754" s="20">
        <v>3.9457999999999993E-3</v>
      </c>
      <c r="M4754" s="20">
        <v>7.1401169579861104E-2</v>
      </c>
      <c r="N4754" s="1">
        <v>12</v>
      </c>
      <c r="O4754" s="5">
        <v>87.5</v>
      </c>
      <c r="P4754" s="5">
        <v>12.5</v>
      </c>
      <c r="Q4754" s="1">
        <v>14</v>
      </c>
      <c r="R4754" s="1">
        <v>2</v>
      </c>
      <c r="S4754" s="6">
        <v>1050.4000000000001</v>
      </c>
      <c r="T4754" s="6">
        <v>1050.4000000000001</v>
      </c>
      <c r="W4754" s="1"/>
      <c r="X4754" s="1"/>
      <c r="Y4754" s="1"/>
      <c r="AC4754" s="1"/>
      <c r="AF4754" s="1"/>
      <c r="AG4754" s="1"/>
    </row>
    <row r="4755" spans="1:33" hidden="1" x14ac:dyDescent="0.25">
      <c r="A4755" s="1">
        <v>8</v>
      </c>
      <c r="B4755" s="1">
        <v>2015</v>
      </c>
      <c r="C4755" s="1">
        <v>35201038</v>
      </c>
      <c r="D4755" s="44" t="s">
        <v>278</v>
      </c>
      <c r="E4755" s="20">
        <v>0.13394859999999997</v>
      </c>
      <c r="F4755" s="20">
        <v>3.7415E-3</v>
      </c>
      <c r="G4755" s="20">
        <v>0.13020709999999996</v>
      </c>
      <c r="H4755" s="20">
        <v>0.63</v>
      </c>
      <c r="I4755" s="20">
        <v>9.1921300000000011E-2</v>
      </c>
      <c r="J4755" s="20">
        <v>3.1200699999999994E-2</v>
      </c>
      <c r="K4755" s="20">
        <v>2.0485999999999998E-3</v>
      </c>
      <c r="L4755" s="20">
        <v>8.7779999999999976E-3</v>
      </c>
      <c r="M4755" s="20">
        <v>8.0412793350694428E-2</v>
      </c>
      <c r="N4755" s="1">
        <v>2</v>
      </c>
      <c r="O4755" s="5">
        <v>12.2</v>
      </c>
      <c r="P4755" s="5">
        <v>87.8</v>
      </c>
      <c r="Q4755" s="1">
        <v>5</v>
      </c>
      <c r="R4755" s="1">
        <v>36</v>
      </c>
      <c r="S4755" s="6">
        <v>1453.44</v>
      </c>
      <c r="T4755" s="6">
        <v>1453.44</v>
      </c>
      <c r="W4755" s="1"/>
      <c r="X4755" s="1"/>
      <c r="Y4755" s="1"/>
      <c r="AC4755" s="1"/>
      <c r="AF4755" s="1"/>
      <c r="AG4755" s="1"/>
    </row>
    <row r="4756" spans="1:33" hidden="1" x14ac:dyDescent="0.25">
      <c r="A4756" s="1">
        <v>2</v>
      </c>
      <c r="B4756" s="1">
        <v>2015</v>
      </c>
      <c r="C4756" s="1">
        <v>35202022</v>
      </c>
      <c r="D4756" s="44" t="s">
        <v>279</v>
      </c>
      <c r="E4756" s="20">
        <v>0.2081774000000001</v>
      </c>
      <c r="F4756" s="20">
        <v>0.20354910000000009</v>
      </c>
      <c r="G4756" s="20">
        <v>4.6283000000000001E-3</v>
      </c>
      <c r="H4756" s="20">
        <v>0</v>
      </c>
      <c r="I4756" s="20">
        <v>5.3124999999999999E-2</v>
      </c>
      <c r="J4756" s="20">
        <v>1.4815E-3</v>
      </c>
      <c r="K4756" s="20">
        <v>0.14936660000000002</v>
      </c>
      <c r="L4756" s="20">
        <v>4.2042999999999994E-3</v>
      </c>
      <c r="M4756" s="20">
        <v>1.253484375E-2</v>
      </c>
      <c r="N4756" s="1">
        <v>35</v>
      </c>
      <c r="O4756" s="5">
        <v>66.67</v>
      </c>
      <c r="P4756" s="5">
        <v>33.33</v>
      </c>
      <c r="Q4756" s="1">
        <v>26</v>
      </c>
      <c r="R4756" s="1">
        <v>13</v>
      </c>
      <c r="S4756" s="6">
        <v>240</v>
      </c>
      <c r="T4756" s="6">
        <v>240</v>
      </c>
      <c r="W4756" s="1"/>
      <c r="X4756" s="1"/>
      <c r="Y4756" s="1"/>
      <c r="AC4756" s="1"/>
      <c r="AF4756" s="1"/>
      <c r="AG4756" s="1"/>
    </row>
    <row r="4757" spans="1:33" hidden="1" x14ac:dyDescent="0.25">
      <c r="A4757" s="1">
        <v>11</v>
      </c>
      <c r="B4757" s="1">
        <v>2015</v>
      </c>
      <c r="C4757" s="1">
        <v>352030111</v>
      </c>
      <c r="D4757" s="44" t="s">
        <v>280</v>
      </c>
      <c r="E4757" s="20">
        <v>4.0249999999999987E-2</v>
      </c>
      <c r="F4757" s="20">
        <v>3.9723299999999989E-2</v>
      </c>
      <c r="G4757" s="20">
        <v>5.2669999999999995E-4</v>
      </c>
      <c r="H4757" s="20">
        <v>0.18</v>
      </c>
      <c r="I4757" s="20">
        <v>0</v>
      </c>
      <c r="J4757" s="20">
        <v>2.3099999999999999E-5</v>
      </c>
      <c r="K4757" s="20">
        <v>3.9152999999999993E-2</v>
      </c>
      <c r="L4757" s="20">
        <v>1.0739E-3</v>
      </c>
      <c r="M4757" s="20">
        <v>5.7789165333333337E-2</v>
      </c>
      <c r="N4757" s="1">
        <v>54</v>
      </c>
      <c r="O4757" s="5">
        <v>84.62</v>
      </c>
      <c r="P4757" s="5">
        <v>15.38</v>
      </c>
      <c r="Q4757" s="1">
        <v>22</v>
      </c>
      <c r="R4757" s="1">
        <v>4</v>
      </c>
      <c r="S4757" s="6">
        <v>955.4</v>
      </c>
      <c r="T4757" s="6">
        <v>955.4</v>
      </c>
      <c r="W4757" s="1"/>
      <c r="X4757" s="1"/>
      <c r="Y4757" s="1"/>
      <c r="AC4757" s="1"/>
      <c r="AF4757" s="1"/>
      <c r="AG4757" s="1"/>
    </row>
    <row r="4758" spans="1:33" hidden="1" x14ac:dyDescent="0.25">
      <c r="A4758" s="1">
        <v>11</v>
      </c>
      <c r="B4758" s="1">
        <v>2015</v>
      </c>
      <c r="C4758" s="1">
        <v>352042611</v>
      </c>
      <c r="D4758" s="44" t="s">
        <v>281</v>
      </c>
      <c r="E4758" s="20">
        <v>0</v>
      </c>
      <c r="F4758" s="20">
        <v>0</v>
      </c>
      <c r="G4758" s="20">
        <v>0</v>
      </c>
      <c r="H4758" s="20">
        <v>0</v>
      </c>
      <c r="I4758" s="20">
        <v>0</v>
      </c>
      <c r="J4758" s="20">
        <v>0</v>
      </c>
      <c r="K4758" s="20">
        <v>0</v>
      </c>
      <c r="L4758" s="20">
        <v>0</v>
      </c>
      <c r="M4758" s="20">
        <v>2.2416713802083335E-2</v>
      </c>
      <c r="N4758" s="1">
        <v>0</v>
      </c>
      <c r="O4758" s="5">
        <v>0</v>
      </c>
      <c r="P4758" s="5">
        <v>0</v>
      </c>
      <c r="Q4758" s="1">
        <v>0</v>
      </c>
      <c r="R4758" s="1">
        <v>0</v>
      </c>
      <c r="S4758" s="6">
        <v>626.12</v>
      </c>
      <c r="T4758" s="6">
        <v>626.12</v>
      </c>
      <c r="W4758" s="1"/>
      <c r="X4758" s="1"/>
      <c r="Y4758" s="1"/>
      <c r="AC4758" s="1"/>
      <c r="AF4758" s="1"/>
      <c r="AG4758" s="1"/>
    </row>
    <row r="4759" spans="1:33" hidden="1" x14ac:dyDescent="0.25">
      <c r="A4759" s="1">
        <v>18</v>
      </c>
      <c r="B4759" s="1">
        <v>2015</v>
      </c>
      <c r="C4759" s="1">
        <v>352044218</v>
      </c>
      <c r="D4759" s="44" t="s">
        <v>282</v>
      </c>
      <c r="E4759" s="20">
        <v>0.13870709999999997</v>
      </c>
      <c r="F4759" s="20">
        <v>1.7673600000000001E-2</v>
      </c>
      <c r="G4759" s="20">
        <v>0.12103349999999997</v>
      </c>
      <c r="H4759" s="20">
        <v>0.97</v>
      </c>
      <c r="I4759" s="20">
        <v>0.11167819999999999</v>
      </c>
      <c r="J4759" s="20">
        <v>5.3796000000000009E-3</v>
      </c>
      <c r="K4759" s="20">
        <v>2.1319400000000002E-2</v>
      </c>
      <c r="L4759" s="20">
        <v>3.299E-4</v>
      </c>
      <c r="M4759" s="20">
        <v>7.7581956018518514E-2</v>
      </c>
      <c r="N4759" s="1">
        <v>5</v>
      </c>
      <c r="O4759" s="5">
        <v>6.67</v>
      </c>
      <c r="P4759" s="5">
        <v>93.33</v>
      </c>
      <c r="Q4759" s="1">
        <v>2</v>
      </c>
      <c r="R4759" s="1">
        <v>28</v>
      </c>
      <c r="S4759" s="6">
        <v>1480.9480000000001</v>
      </c>
      <c r="T4759" s="6">
        <v>1480.9480000000001</v>
      </c>
      <c r="W4759" s="1"/>
      <c r="X4759" s="1"/>
      <c r="Y4759" s="1"/>
      <c r="AC4759" s="1"/>
      <c r="AF4759" s="1"/>
      <c r="AG4759" s="1"/>
    </row>
    <row r="4760" spans="1:33" hidden="1" x14ac:dyDescent="0.25">
      <c r="A4760" s="1">
        <v>19</v>
      </c>
      <c r="B4760" s="1">
        <v>2015</v>
      </c>
      <c r="C4760" s="1">
        <v>352044219</v>
      </c>
      <c r="D4760" s="44" t="s">
        <v>282</v>
      </c>
      <c r="E4760" s="20">
        <v>8.9000000000000006E-4</v>
      </c>
      <c r="F4760" s="20">
        <v>5.6700000000000003E-5</v>
      </c>
      <c r="G4760" s="20">
        <v>8.3330000000000003E-4</v>
      </c>
      <c r="H4760" s="20">
        <v>0</v>
      </c>
      <c r="I4760" s="20">
        <v>8.3330000000000003E-4</v>
      </c>
      <c r="J4760" s="20">
        <v>0</v>
      </c>
      <c r="K4760" s="20">
        <v>5.6700000000000003E-5</v>
      </c>
      <c r="L4760" s="20">
        <v>0</v>
      </c>
      <c r="M4760" s="20">
        <v>0</v>
      </c>
      <c r="N4760" s="1">
        <v>0</v>
      </c>
      <c r="O4760" s="5">
        <v>50</v>
      </c>
      <c r="P4760" s="5">
        <v>50</v>
      </c>
      <c r="Q4760" s="1">
        <v>1</v>
      </c>
      <c r="R4760" s="1">
        <v>1</v>
      </c>
      <c r="S4760" s="6"/>
      <c r="T4760" s="6"/>
      <c r="W4760" s="1"/>
      <c r="X4760" s="1"/>
      <c r="Y4760" s="1"/>
      <c r="AC4760" s="1"/>
      <c r="AF4760" s="1"/>
      <c r="AG4760" s="1"/>
    </row>
    <row r="4761" spans="1:33" hidden="1" x14ac:dyDescent="0.25">
      <c r="A4761" s="1">
        <v>3</v>
      </c>
      <c r="B4761" s="1">
        <v>2015</v>
      </c>
      <c r="C4761" s="1">
        <v>35204003</v>
      </c>
      <c r="D4761" s="44" t="s">
        <v>283</v>
      </c>
      <c r="E4761" s="20">
        <v>0.15978639999999991</v>
      </c>
      <c r="F4761" s="20">
        <v>0.15961759999999992</v>
      </c>
      <c r="G4761" s="20">
        <v>1.6880000000000001E-4</v>
      </c>
      <c r="H4761" s="20">
        <v>0</v>
      </c>
      <c r="I4761" s="20">
        <v>0.15175689999999997</v>
      </c>
      <c r="J4761" s="20">
        <v>4.6300000000000001E-5</v>
      </c>
      <c r="K4761" s="20">
        <v>6.9439999999999997E-4</v>
      </c>
      <c r="L4761" s="20">
        <v>7.2888000000000007E-3</v>
      </c>
      <c r="M4761" s="20">
        <v>6.4251093597222225E-2</v>
      </c>
      <c r="N4761" s="1">
        <v>13</v>
      </c>
      <c r="O4761" s="5">
        <v>91.18</v>
      </c>
      <c r="P4761" s="5">
        <v>8.82</v>
      </c>
      <c r="Q4761" s="1">
        <v>31</v>
      </c>
      <c r="R4761" s="1">
        <v>3</v>
      </c>
      <c r="S4761" s="6">
        <v>165.6</v>
      </c>
      <c r="T4761" s="6">
        <v>6.6239999999999997</v>
      </c>
      <c r="W4761" s="1"/>
      <c r="X4761" s="1"/>
      <c r="Y4761" s="1"/>
      <c r="AC4761" s="1"/>
      <c r="AF4761" s="1"/>
      <c r="AG4761" s="1"/>
    </row>
    <row r="4762" spans="1:33" hidden="1" x14ac:dyDescent="0.25">
      <c r="A4762" s="1">
        <v>5</v>
      </c>
      <c r="B4762" s="1">
        <v>2015</v>
      </c>
      <c r="C4762" s="1">
        <v>35205095</v>
      </c>
      <c r="D4762" s="44" t="s">
        <v>284</v>
      </c>
      <c r="E4762" s="20">
        <v>0.93121119999999991</v>
      </c>
      <c r="F4762" s="20">
        <v>0.86653540000000018</v>
      </c>
      <c r="G4762" s="20">
        <v>6.467579999999977E-2</v>
      </c>
      <c r="H4762" s="20">
        <v>0</v>
      </c>
      <c r="I4762" s="20">
        <v>0.82608110000000012</v>
      </c>
      <c r="J4762" s="20">
        <v>3.2316699999999997E-2</v>
      </c>
      <c r="K4762" s="20">
        <v>1.81843E-2</v>
      </c>
      <c r="L4762" s="20">
        <v>5.462909999999975E-2</v>
      </c>
      <c r="M4762" s="20">
        <v>0.76843217177546297</v>
      </c>
      <c r="N4762" s="1">
        <v>69</v>
      </c>
      <c r="O4762" s="5">
        <v>4.55</v>
      </c>
      <c r="P4762" s="5">
        <v>95.45</v>
      </c>
      <c r="Q4762" s="1">
        <v>26</v>
      </c>
      <c r="R4762" s="1">
        <v>546</v>
      </c>
      <c r="S4762" s="6">
        <v>11708.748</v>
      </c>
      <c r="T4762" s="6">
        <v>9601.1733600000007</v>
      </c>
      <c r="W4762" s="1"/>
      <c r="X4762" s="1"/>
      <c r="Y4762" s="1"/>
      <c r="AC4762" s="1"/>
      <c r="AF4762" s="1"/>
      <c r="AG4762" s="1"/>
    </row>
    <row r="4763" spans="1:33" hidden="1" x14ac:dyDescent="0.25">
      <c r="A4763" s="1">
        <v>10</v>
      </c>
      <c r="B4763" s="1">
        <v>2015</v>
      </c>
      <c r="C4763" s="1">
        <v>352050910</v>
      </c>
      <c r="D4763" s="44" t="s">
        <v>284</v>
      </c>
      <c r="E4763" s="20">
        <v>0</v>
      </c>
      <c r="F4763" s="20">
        <v>0</v>
      </c>
      <c r="G4763" s="20">
        <v>0</v>
      </c>
      <c r="H4763" s="20">
        <v>0</v>
      </c>
      <c r="I4763" s="20">
        <v>0</v>
      </c>
      <c r="J4763" s="20">
        <v>0</v>
      </c>
      <c r="K4763" s="20">
        <v>0</v>
      </c>
      <c r="L4763" s="20">
        <v>0</v>
      </c>
      <c r="M4763" s="20">
        <v>0</v>
      </c>
      <c r="N4763" s="1">
        <v>0</v>
      </c>
      <c r="O4763" s="5">
        <v>0</v>
      </c>
      <c r="P4763" s="5">
        <v>0</v>
      </c>
      <c r="Q4763" s="1">
        <v>0</v>
      </c>
      <c r="R4763" s="1">
        <v>0</v>
      </c>
      <c r="S4763" s="6"/>
      <c r="T4763" s="6"/>
      <c r="W4763" s="1"/>
      <c r="X4763" s="1"/>
      <c r="Y4763" s="1"/>
      <c r="AC4763" s="1"/>
      <c r="AF4763" s="1"/>
      <c r="AG4763" s="1"/>
    </row>
    <row r="4764" spans="1:33" hidden="1" x14ac:dyDescent="0.25">
      <c r="A4764" s="1">
        <v>21</v>
      </c>
      <c r="B4764" s="1">
        <v>2015</v>
      </c>
      <c r="C4764" s="1">
        <v>352060821</v>
      </c>
      <c r="D4764" s="44" t="s">
        <v>285</v>
      </c>
      <c r="E4764" s="20">
        <v>6.2645000000000001E-3</v>
      </c>
      <c r="F4764" s="20">
        <v>6.1371999999999998E-3</v>
      </c>
      <c r="G4764" s="20">
        <v>1.273E-4</v>
      </c>
      <c r="H4764" s="20">
        <v>0</v>
      </c>
      <c r="I4764" s="20">
        <v>0</v>
      </c>
      <c r="J4764" s="20">
        <v>0</v>
      </c>
      <c r="K4764" s="20">
        <v>6.1834999999999998E-3</v>
      </c>
      <c r="L4764" s="20">
        <v>8.1000000000000004E-5</v>
      </c>
      <c r="M4764" s="20">
        <v>1.0765592364583331E-2</v>
      </c>
      <c r="N4764" s="1">
        <v>0</v>
      </c>
      <c r="O4764" s="5">
        <v>25</v>
      </c>
      <c r="P4764" s="5">
        <v>75</v>
      </c>
      <c r="Q4764" s="1">
        <v>1</v>
      </c>
      <c r="R4764" s="1">
        <v>3</v>
      </c>
      <c r="S4764" s="6">
        <v>216.6</v>
      </c>
      <c r="T4764" s="6">
        <v>216.6</v>
      </c>
      <c r="W4764" s="1"/>
      <c r="X4764" s="1"/>
      <c r="Y4764" s="1"/>
      <c r="AC4764" s="1"/>
      <c r="AF4764" s="1"/>
      <c r="AG4764" s="1"/>
    </row>
    <row r="4765" spans="1:33" hidden="1" x14ac:dyDescent="0.25">
      <c r="A4765" s="1">
        <v>22</v>
      </c>
      <c r="B4765" s="1">
        <v>2015</v>
      </c>
      <c r="C4765" s="1">
        <v>352060822</v>
      </c>
      <c r="D4765" s="44" t="s">
        <v>285</v>
      </c>
      <c r="E4765" s="20">
        <v>0</v>
      </c>
      <c r="F4765" s="20">
        <v>0</v>
      </c>
      <c r="G4765" s="20">
        <v>0</v>
      </c>
      <c r="H4765" s="20">
        <v>0</v>
      </c>
      <c r="I4765" s="20">
        <v>0</v>
      </c>
      <c r="J4765" s="20">
        <v>0</v>
      </c>
      <c r="K4765" s="20">
        <v>0</v>
      </c>
      <c r="L4765" s="20">
        <v>0</v>
      </c>
      <c r="M4765" s="20">
        <v>0</v>
      </c>
      <c r="N4765" s="1">
        <v>0</v>
      </c>
      <c r="O4765" s="5">
        <v>0</v>
      </c>
      <c r="P4765" s="5">
        <v>0</v>
      </c>
      <c r="Q4765" s="1">
        <v>0</v>
      </c>
      <c r="R4765" s="1">
        <v>0</v>
      </c>
      <c r="S4765" s="6"/>
      <c r="T4765" s="6"/>
      <c r="W4765" s="1"/>
      <c r="X4765" s="1"/>
      <c r="Y4765" s="1"/>
      <c r="AC4765" s="1"/>
      <c r="AF4765" s="1"/>
      <c r="AG4765" s="1"/>
    </row>
    <row r="4766" spans="1:33" hidden="1" x14ac:dyDescent="0.25">
      <c r="A4766" s="1">
        <v>15</v>
      </c>
      <c r="B4766" s="1">
        <v>2015</v>
      </c>
      <c r="C4766" s="1">
        <v>352070715</v>
      </c>
      <c r="D4766" s="44" t="s">
        <v>286</v>
      </c>
      <c r="E4766" s="20">
        <v>5.0179999999999999E-3</v>
      </c>
      <c r="F4766" s="20">
        <v>4.6616000000000001E-3</v>
      </c>
      <c r="G4766" s="20">
        <v>3.5640000000000004E-4</v>
      </c>
      <c r="H4766" s="20">
        <v>0</v>
      </c>
      <c r="I4766" s="20">
        <v>0</v>
      </c>
      <c r="J4766" s="20">
        <v>0</v>
      </c>
      <c r="K4766" s="20">
        <v>4.6616000000000001E-3</v>
      </c>
      <c r="L4766" s="20">
        <v>3.5640000000000004E-4</v>
      </c>
      <c r="M4766" s="20">
        <v>8.5017244791666668E-3</v>
      </c>
      <c r="N4766" s="1">
        <v>1</v>
      </c>
      <c r="O4766" s="5">
        <v>50</v>
      </c>
      <c r="P4766" s="5">
        <v>50</v>
      </c>
      <c r="Q4766" s="1">
        <v>2</v>
      </c>
      <c r="R4766" s="1">
        <v>2</v>
      </c>
      <c r="S4766" s="6">
        <v>167.4</v>
      </c>
      <c r="T4766" s="6">
        <v>167.4</v>
      </c>
      <c r="W4766" s="1"/>
      <c r="X4766" s="1"/>
      <c r="Y4766" s="1"/>
      <c r="AC4766" s="1"/>
      <c r="AF4766" s="1"/>
      <c r="AG4766" s="1"/>
    </row>
    <row r="4767" spans="1:33" hidden="1" x14ac:dyDescent="0.25">
      <c r="A4767" s="1">
        <v>20</v>
      </c>
      <c r="B4767" s="1">
        <v>2015</v>
      </c>
      <c r="C4767" s="1">
        <v>352080620</v>
      </c>
      <c r="D4767" s="44" t="s">
        <v>287</v>
      </c>
      <c r="E4767" s="20">
        <v>0</v>
      </c>
      <c r="F4767" s="20">
        <v>0</v>
      </c>
      <c r="G4767" s="20">
        <v>0</v>
      </c>
      <c r="H4767" s="20">
        <v>0</v>
      </c>
      <c r="I4767" s="20">
        <v>0</v>
      </c>
      <c r="J4767" s="20">
        <v>0</v>
      </c>
      <c r="K4767" s="20">
        <v>0</v>
      </c>
      <c r="L4767" s="20">
        <v>0</v>
      </c>
      <c r="M4767" s="20">
        <v>0</v>
      </c>
      <c r="N4767" s="1">
        <v>0</v>
      </c>
      <c r="O4767" s="5">
        <v>0</v>
      </c>
      <c r="P4767" s="5">
        <v>0</v>
      </c>
      <c r="Q4767" s="1">
        <v>0</v>
      </c>
      <c r="R4767" s="1">
        <v>0</v>
      </c>
      <c r="S4767" s="6"/>
      <c r="T4767" s="6"/>
      <c r="W4767" s="1"/>
      <c r="X4767" s="1"/>
      <c r="Y4767" s="1"/>
      <c r="AC4767" s="1"/>
      <c r="AF4767" s="1"/>
      <c r="AG4767" s="1"/>
    </row>
    <row r="4768" spans="1:33" hidden="1" x14ac:dyDescent="0.25">
      <c r="A4768" s="1">
        <v>21</v>
      </c>
      <c r="B4768" s="1">
        <v>2015</v>
      </c>
      <c r="C4768" s="1">
        <v>352080621</v>
      </c>
      <c r="D4768" s="44" t="s">
        <v>287</v>
      </c>
      <c r="E4768" s="20">
        <v>7.043999999999999E-3</v>
      </c>
      <c r="F4768" s="20">
        <v>7.5000000000000002E-4</v>
      </c>
      <c r="G4768" s="20">
        <v>6.2939999999999992E-3</v>
      </c>
      <c r="H4768" s="20">
        <v>0</v>
      </c>
      <c r="I4768" s="20">
        <v>6.2939999999999992E-3</v>
      </c>
      <c r="J4768" s="20">
        <v>0</v>
      </c>
      <c r="K4768" s="20">
        <v>7.5000000000000002E-4</v>
      </c>
      <c r="L4768" s="20">
        <v>0</v>
      </c>
      <c r="M4768" s="20">
        <v>8.1710742187499994E-3</v>
      </c>
      <c r="N4768" s="1">
        <v>0</v>
      </c>
      <c r="O4768" s="5">
        <v>50</v>
      </c>
      <c r="P4768" s="5">
        <v>50</v>
      </c>
      <c r="Q4768" s="1">
        <v>2</v>
      </c>
      <c r="R4768" s="1">
        <v>2</v>
      </c>
      <c r="S4768" s="6">
        <v>183</v>
      </c>
      <c r="T4768" s="6">
        <v>183</v>
      </c>
      <c r="W4768" s="1"/>
      <c r="X4768" s="1"/>
      <c r="Y4768" s="1"/>
      <c r="AC4768" s="1"/>
      <c r="AF4768" s="1"/>
      <c r="AG4768" s="1"/>
    </row>
    <row r="4769" spans="1:33" hidden="1" x14ac:dyDescent="0.25">
      <c r="A4769" s="1">
        <v>14</v>
      </c>
      <c r="B4769" s="1">
        <v>2015</v>
      </c>
      <c r="C4769" s="1">
        <v>352090514</v>
      </c>
      <c r="D4769" s="44" t="s">
        <v>288</v>
      </c>
      <c r="E4769" s="20">
        <v>0.47854239999999998</v>
      </c>
      <c r="F4769" s="20">
        <v>0.41673579999999999</v>
      </c>
      <c r="G4769" s="20">
        <v>6.1806600000000003E-2</v>
      </c>
      <c r="H4769" s="20">
        <v>0</v>
      </c>
      <c r="I4769" s="20">
        <v>3.2407E-3</v>
      </c>
      <c r="J4769" s="20">
        <v>0.46728389999999997</v>
      </c>
      <c r="K4769" s="20">
        <v>3.8500000000000001E-3</v>
      </c>
      <c r="L4769" s="20">
        <v>4.1678000000000002E-3</v>
      </c>
      <c r="M4769" s="20">
        <v>3.9480626715277772E-2</v>
      </c>
      <c r="N4769" s="1">
        <v>3</v>
      </c>
      <c r="O4769" s="5">
        <v>30</v>
      </c>
      <c r="P4769" s="5">
        <v>70</v>
      </c>
      <c r="Q4769" s="1">
        <v>3</v>
      </c>
      <c r="R4769" s="1">
        <v>7</v>
      </c>
      <c r="S4769" s="6">
        <v>725</v>
      </c>
      <c r="T4769" s="6">
        <v>725</v>
      </c>
      <c r="W4769" s="1"/>
      <c r="X4769" s="1"/>
      <c r="Y4769" s="1"/>
      <c r="AC4769" s="1"/>
      <c r="AF4769" s="1"/>
      <c r="AG4769" s="1"/>
    </row>
    <row r="4770" spans="1:33" hidden="1" x14ac:dyDescent="0.25">
      <c r="A4770" s="1">
        <v>17</v>
      </c>
      <c r="B4770" s="1">
        <v>2015</v>
      </c>
      <c r="C4770" s="1">
        <v>352090517</v>
      </c>
      <c r="D4770" s="44" t="s">
        <v>288</v>
      </c>
      <c r="E4770" s="20">
        <v>0</v>
      </c>
      <c r="F4770" s="20">
        <v>0</v>
      </c>
      <c r="G4770" s="20">
        <v>0</v>
      </c>
      <c r="H4770" s="20">
        <v>0</v>
      </c>
      <c r="I4770" s="20">
        <v>0</v>
      </c>
      <c r="J4770" s="20">
        <v>0</v>
      </c>
      <c r="K4770" s="20">
        <v>0</v>
      </c>
      <c r="L4770" s="20">
        <v>0</v>
      </c>
      <c r="M4770" s="20">
        <v>0</v>
      </c>
      <c r="N4770" s="1">
        <v>0</v>
      </c>
      <c r="O4770" s="5">
        <v>0</v>
      </c>
      <c r="P4770" s="5">
        <v>0</v>
      </c>
      <c r="Q4770" s="1">
        <v>0</v>
      </c>
      <c r="R4770" s="1">
        <v>0</v>
      </c>
      <c r="S4770" s="6"/>
      <c r="T4770" s="6"/>
      <c r="W4770" s="1"/>
      <c r="X4770" s="1"/>
      <c r="Y4770" s="1"/>
      <c r="AC4770" s="1"/>
      <c r="AF4770" s="1"/>
      <c r="AG4770" s="1"/>
    </row>
    <row r="4771" spans="1:33" hidden="1" x14ac:dyDescent="0.25">
      <c r="A4771" s="1">
        <v>10</v>
      </c>
      <c r="B4771" s="1">
        <v>2015</v>
      </c>
      <c r="C4771" s="1">
        <v>352100210</v>
      </c>
      <c r="D4771" s="44" t="s">
        <v>289</v>
      </c>
      <c r="E4771" s="20">
        <v>0.10260140000000002</v>
      </c>
      <c r="F4771" s="20">
        <v>8.244990000000002E-2</v>
      </c>
      <c r="G4771" s="20">
        <v>2.0151499999999999E-2</v>
      </c>
      <c r="H4771" s="20">
        <v>0</v>
      </c>
      <c r="I4771" s="20">
        <v>1.6150399999999999E-2</v>
      </c>
      <c r="J4771" s="20">
        <v>7.7977300000000013E-2</v>
      </c>
      <c r="K4771" s="20">
        <v>6.4216999999999989E-3</v>
      </c>
      <c r="L4771" s="20">
        <v>2.052E-3</v>
      </c>
      <c r="M4771" s="20">
        <v>8.0527035497685195E-2</v>
      </c>
      <c r="N4771" s="1">
        <v>10</v>
      </c>
      <c r="O4771" s="5">
        <v>51.43</v>
      </c>
      <c r="P4771" s="5">
        <v>48.57</v>
      </c>
      <c r="Q4771" s="1">
        <v>18</v>
      </c>
      <c r="R4771" s="1">
        <v>17</v>
      </c>
      <c r="S4771" s="6">
        <v>778.4</v>
      </c>
      <c r="T4771" s="6">
        <v>778.4</v>
      </c>
      <c r="W4771" s="1"/>
      <c r="X4771" s="1"/>
      <c r="Y4771" s="1"/>
      <c r="AC4771" s="1"/>
      <c r="AF4771" s="1"/>
      <c r="AG4771" s="1"/>
    </row>
    <row r="4772" spans="1:33" hidden="1" x14ac:dyDescent="0.25">
      <c r="A4772" s="1">
        <v>5</v>
      </c>
      <c r="B4772" s="1">
        <v>2015</v>
      </c>
      <c r="C4772" s="1">
        <v>35211015</v>
      </c>
      <c r="D4772" s="44" t="s">
        <v>290</v>
      </c>
      <c r="E4772" s="20">
        <v>4.0844400000000003E-2</v>
      </c>
      <c r="F4772" s="20">
        <v>1.27911E-2</v>
      </c>
      <c r="G4772" s="20">
        <v>2.8053300000000003E-2</v>
      </c>
      <c r="H4772" s="20">
        <v>0</v>
      </c>
      <c r="I4772" s="20">
        <v>2.86678E-2</v>
      </c>
      <c r="J4772" s="20">
        <v>4.5485000000000005E-3</v>
      </c>
      <c r="K4772" s="20">
        <v>3.0673999999999996E-3</v>
      </c>
      <c r="L4772" s="20">
        <v>4.5607E-3</v>
      </c>
      <c r="M4772" s="20">
        <v>1.5198975781249999E-2</v>
      </c>
      <c r="N4772" s="1">
        <v>8</v>
      </c>
      <c r="O4772" s="5">
        <v>25</v>
      </c>
      <c r="P4772" s="5">
        <v>75</v>
      </c>
      <c r="Q4772" s="1">
        <v>9</v>
      </c>
      <c r="R4772" s="1">
        <v>27</v>
      </c>
      <c r="S4772" s="6">
        <v>276.06</v>
      </c>
      <c r="T4772" s="6">
        <v>276.06</v>
      </c>
      <c r="W4772" s="1"/>
      <c r="X4772" s="1"/>
      <c r="Y4772" s="1"/>
      <c r="AC4772" s="1"/>
      <c r="AF4772" s="1"/>
      <c r="AG4772" s="1"/>
    </row>
    <row r="4773" spans="1:33" hidden="1" x14ac:dyDescent="0.25">
      <c r="A4773" s="1">
        <v>15</v>
      </c>
      <c r="B4773" s="1">
        <v>2015</v>
      </c>
      <c r="C4773" s="1">
        <v>352115015</v>
      </c>
      <c r="D4773" s="44" t="s">
        <v>291</v>
      </c>
      <c r="E4773" s="20">
        <v>3.4183699999999997E-2</v>
      </c>
      <c r="F4773" s="20">
        <v>7.9089E-3</v>
      </c>
      <c r="G4773" s="20">
        <v>2.6274799999999997E-2</v>
      </c>
      <c r="H4773" s="20">
        <v>0</v>
      </c>
      <c r="I4773" s="20">
        <v>2.3223299999999999E-2</v>
      </c>
      <c r="J4773" s="20">
        <v>1.672E-4</v>
      </c>
      <c r="K4773" s="20">
        <v>7.9089E-3</v>
      </c>
      <c r="L4773" s="20">
        <v>2.8842999999999998E-3</v>
      </c>
      <c r="M4773" s="20">
        <v>1.1632821283545196E-2</v>
      </c>
      <c r="N4773" s="1">
        <v>6</v>
      </c>
      <c r="O4773" s="5">
        <v>26.32</v>
      </c>
      <c r="P4773" s="5">
        <v>73.680000000000007</v>
      </c>
      <c r="Q4773" s="1">
        <v>5</v>
      </c>
      <c r="R4773" s="1">
        <v>14</v>
      </c>
      <c r="S4773" s="6">
        <v>164</v>
      </c>
      <c r="T4773" s="6">
        <v>0</v>
      </c>
      <c r="W4773" s="1"/>
      <c r="X4773" s="1"/>
      <c r="Y4773" s="1"/>
      <c r="AC4773" s="1"/>
      <c r="AF4773" s="1"/>
      <c r="AG4773" s="1"/>
    </row>
    <row r="4774" spans="1:33" hidden="1" x14ac:dyDescent="0.25">
      <c r="A4774" s="1">
        <v>11</v>
      </c>
      <c r="B4774" s="1">
        <v>2015</v>
      </c>
      <c r="C4774" s="1">
        <v>352120011</v>
      </c>
      <c r="D4774" s="44" t="s">
        <v>292</v>
      </c>
      <c r="E4774" s="20">
        <v>5.20107E-2</v>
      </c>
      <c r="F4774" s="20">
        <v>5.1958600000000001E-2</v>
      </c>
      <c r="G4774" s="20">
        <v>5.2099999999999999E-5</v>
      </c>
      <c r="H4774" s="20">
        <v>0</v>
      </c>
      <c r="I4774" s="20">
        <v>1.11454E-2</v>
      </c>
      <c r="J4774" s="20">
        <v>5.5699999999999999E-5</v>
      </c>
      <c r="K4774" s="20">
        <v>4.0576200000000007E-2</v>
      </c>
      <c r="L4774" s="20">
        <v>2.3339999999999998E-4</v>
      </c>
      <c r="M4774" s="20">
        <v>5.6926776041666674E-3</v>
      </c>
      <c r="N4774" s="1">
        <v>8</v>
      </c>
      <c r="O4774" s="5">
        <v>94.44</v>
      </c>
      <c r="P4774" s="5">
        <v>5.56</v>
      </c>
      <c r="Q4774" s="1">
        <v>17</v>
      </c>
      <c r="R4774" s="1">
        <v>1</v>
      </c>
      <c r="S4774" s="6">
        <v>96.94</v>
      </c>
      <c r="T4774" s="6">
        <v>96.94</v>
      </c>
      <c r="W4774" s="1"/>
      <c r="X4774" s="1"/>
      <c r="Y4774" s="1"/>
      <c r="AC4774" s="1"/>
      <c r="AF4774" s="1"/>
      <c r="AG4774" s="1"/>
    </row>
    <row r="4775" spans="1:33" hidden="1" x14ac:dyDescent="0.25">
      <c r="A4775" s="1">
        <v>8</v>
      </c>
      <c r="B4775" s="1">
        <v>2015</v>
      </c>
      <c r="C4775" s="1">
        <v>35213098</v>
      </c>
      <c r="D4775" s="44" t="s">
        <v>293</v>
      </c>
      <c r="E4775" s="20">
        <v>0.26642299999999997</v>
      </c>
      <c r="F4775" s="20">
        <v>0.22722949999999997</v>
      </c>
      <c r="G4775" s="20">
        <v>3.9193499999999992E-2</v>
      </c>
      <c r="H4775" s="20">
        <v>0.01</v>
      </c>
      <c r="I4775" s="20">
        <v>5.0740800000000003E-2</v>
      </c>
      <c r="J4775" s="20">
        <v>7.0794000000000004E-3</v>
      </c>
      <c r="K4775" s="20">
        <v>0.20847949999999998</v>
      </c>
      <c r="L4775" s="20">
        <v>1.2330000000000002E-4</v>
      </c>
      <c r="M4775" s="20">
        <v>4.5769305555555556E-2</v>
      </c>
      <c r="N4775" s="1">
        <v>12</v>
      </c>
      <c r="O4775" s="5">
        <v>59.09</v>
      </c>
      <c r="P4775" s="5">
        <v>40.909999999999997</v>
      </c>
      <c r="Q4775" s="1">
        <v>13</v>
      </c>
      <c r="R4775" s="1">
        <v>9</v>
      </c>
      <c r="S4775" s="6">
        <v>806</v>
      </c>
      <c r="T4775" s="6">
        <v>806</v>
      </c>
      <c r="W4775" s="1"/>
      <c r="X4775" s="1"/>
      <c r="Y4775" s="1"/>
      <c r="AC4775" s="1"/>
      <c r="AF4775" s="1"/>
      <c r="AG4775" s="1"/>
    </row>
    <row r="4776" spans="1:33" hidden="1" x14ac:dyDescent="0.25">
      <c r="A4776" s="1">
        <v>12</v>
      </c>
      <c r="B4776" s="1">
        <v>2015</v>
      </c>
      <c r="C4776" s="1">
        <v>352130912</v>
      </c>
      <c r="D4776" s="44" t="s">
        <v>293</v>
      </c>
      <c r="E4776" s="20">
        <v>7.4073999999999997E-3</v>
      </c>
      <c r="F4776" s="20">
        <v>7.4073999999999997E-3</v>
      </c>
      <c r="G4776" s="20">
        <v>0</v>
      </c>
      <c r="H4776" s="20">
        <v>0</v>
      </c>
      <c r="I4776" s="20">
        <v>0</v>
      </c>
      <c r="J4776" s="20">
        <v>0</v>
      </c>
      <c r="K4776" s="20">
        <v>7.4073999999999997E-3</v>
      </c>
      <c r="L4776" s="20">
        <v>0</v>
      </c>
      <c r="M4776" s="20">
        <v>0</v>
      </c>
      <c r="N4776" s="1">
        <v>0</v>
      </c>
      <c r="O4776" s="5">
        <v>100</v>
      </c>
      <c r="P4776" s="5">
        <v>0</v>
      </c>
      <c r="Q4776" s="1">
        <v>1</v>
      </c>
      <c r="R4776" s="1">
        <v>0</v>
      </c>
      <c r="S4776" s="6"/>
      <c r="T4776" s="6"/>
      <c r="W4776" s="1"/>
      <c r="X4776" s="1"/>
      <c r="Y4776" s="1"/>
      <c r="AC4776" s="1"/>
      <c r="AF4776" s="1"/>
      <c r="AG4776" s="1"/>
    </row>
    <row r="4777" spans="1:33" hidden="1" x14ac:dyDescent="0.25">
      <c r="A4777" s="1">
        <v>5</v>
      </c>
      <c r="B4777" s="1">
        <v>2015</v>
      </c>
      <c r="C4777" s="1">
        <v>35214085</v>
      </c>
      <c r="D4777" s="44" t="s">
        <v>294</v>
      </c>
      <c r="E4777" s="20">
        <v>0.38685989999999998</v>
      </c>
      <c r="F4777" s="20">
        <v>0.3824514</v>
      </c>
      <c r="G4777" s="20">
        <v>4.4084999999999992E-3</v>
      </c>
      <c r="H4777" s="20">
        <v>0</v>
      </c>
      <c r="I4777" s="20">
        <v>9.9638900000000002E-2</v>
      </c>
      <c r="J4777" s="20">
        <v>0.22888069999999999</v>
      </c>
      <c r="K4777" s="20">
        <v>5.5555599999999997E-2</v>
      </c>
      <c r="L4777" s="20">
        <v>2.7847000000000002E-3</v>
      </c>
      <c r="M4777" s="20">
        <v>4.9999427358490563E-2</v>
      </c>
      <c r="N4777" s="1">
        <v>9</v>
      </c>
      <c r="O4777" s="5">
        <v>50</v>
      </c>
      <c r="P4777" s="5">
        <v>50</v>
      </c>
      <c r="Q4777" s="1">
        <v>12</v>
      </c>
      <c r="R4777" s="1">
        <v>12</v>
      </c>
      <c r="S4777" s="6">
        <v>1193</v>
      </c>
      <c r="T4777" s="6">
        <v>1193</v>
      </c>
      <c r="W4777" s="1"/>
      <c r="X4777" s="1"/>
      <c r="Y4777" s="1"/>
      <c r="AC4777" s="1"/>
      <c r="AF4777" s="1"/>
      <c r="AG4777" s="1"/>
    </row>
    <row r="4778" spans="1:33" hidden="1" x14ac:dyDescent="0.25">
      <c r="A4778" s="1">
        <v>16</v>
      </c>
      <c r="B4778" s="1">
        <v>2015</v>
      </c>
      <c r="C4778" s="1">
        <v>352150716</v>
      </c>
      <c r="D4778" s="44" t="s">
        <v>295</v>
      </c>
      <c r="E4778" s="20">
        <v>0.20730259999999998</v>
      </c>
      <c r="F4778" s="20">
        <v>0.10182479999999998</v>
      </c>
      <c r="G4778" s="20">
        <v>0.1054778</v>
      </c>
      <c r="H4778" s="20">
        <v>0</v>
      </c>
      <c r="I4778" s="20">
        <v>1.5043999999999998E-2</v>
      </c>
      <c r="J4778" s="20">
        <v>0</v>
      </c>
      <c r="K4778" s="20">
        <v>0.19059799999999996</v>
      </c>
      <c r="L4778" s="20">
        <v>1.6605999999999997E-3</v>
      </c>
      <c r="M4778" s="20">
        <v>1.6662683333333334E-2</v>
      </c>
      <c r="N4778" s="1">
        <v>5</v>
      </c>
      <c r="O4778" s="5">
        <v>27.78</v>
      </c>
      <c r="P4778" s="5">
        <v>72.22</v>
      </c>
      <c r="Q4778" s="1">
        <v>10</v>
      </c>
      <c r="R4778" s="1">
        <v>26</v>
      </c>
      <c r="S4778" s="6">
        <v>374</v>
      </c>
      <c r="T4778" s="6">
        <v>374</v>
      </c>
      <c r="W4778" s="1"/>
      <c r="X4778" s="1"/>
      <c r="Y4778" s="1"/>
      <c r="AC4778" s="1"/>
      <c r="AF4778" s="1"/>
      <c r="AG4778" s="1"/>
    </row>
    <row r="4779" spans="1:33" hidden="1" x14ac:dyDescent="0.25">
      <c r="A4779" s="1">
        <v>20</v>
      </c>
      <c r="B4779" s="1">
        <v>2015</v>
      </c>
      <c r="C4779" s="1">
        <v>352160620</v>
      </c>
      <c r="D4779" s="44" t="s">
        <v>296</v>
      </c>
      <c r="E4779" s="20">
        <v>1.35645E-2</v>
      </c>
      <c r="F4779" s="20">
        <v>1.2426700000000001E-2</v>
      </c>
      <c r="G4779" s="20">
        <v>1.1378E-3</v>
      </c>
      <c r="H4779" s="20">
        <v>0</v>
      </c>
      <c r="I4779" s="20">
        <v>0</v>
      </c>
      <c r="J4779" s="20">
        <v>0</v>
      </c>
      <c r="K4779" s="20">
        <v>1.2741900000000004E-2</v>
      </c>
      <c r="L4779" s="20">
        <v>8.2259999999999994E-4</v>
      </c>
      <c r="M4779" s="20">
        <v>0</v>
      </c>
      <c r="N4779" s="1">
        <v>0</v>
      </c>
      <c r="O4779" s="5">
        <v>25</v>
      </c>
      <c r="P4779" s="5">
        <v>75</v>
      </c>
      <c r="Q4779" s="1">
        <v>2</v>
      </c>
      <c r="R4779" s="1">
        <v>6</v>
      </c>
      <c r="S4779" s="6"/>
      <c r="T4779" s="6"/>
      <c r="W4779" s="1"/>
      <c r="X4779" s="1"/>
      <c r="Y4779" s="1"/>
      <c r="AC4779" s="1"/>
      <c r="AF4779" s="1"/>
      <c r="AG4779" s="1"/>
    </row>
    <row r="4780" spans="1:33" hidden="1" x14ac:dyDescent="0.25">
      <c r="A4780" s="1">
        <v>21</v>
      </c>
      <c r="B4780" s="1">
        <v>2015</v>
      </c>
      <c r="C4780" s="1">
        <v>352160621</v>
      </c>
      <c r="D4780" s="44" t="s">
        <v>296</v>
      </c>
      <c r="E4780" s="20">
        <v>1.4387E-3</v>
      </c>
      <c r="F4780" s="20">
        <v>0</v>
      </c>
      <c r="G4780" s="20">
        <v>1.4387E-3</v>
      </c>
      <c r="H4780" s="20">
        <v>0</v>
      </c>
      <c r="I4780" s="20">
        <v>0</v>
      </c>
      <c r="J4780" s="20">
        <v>0</v>
      </c>
      <c r="K4780" s="20">
        <v>4.0280000000000003E-4</v>
      </c>
      <c r="L4780" s="20">
        <v>1.0359E-3</v>
      </c>
      <c r="M4780" s="20">
        <v>1.3889604166666666E-2</v>
      </c>
      <c r="N4780" s="1">
        <v>0</v>
      </c>
      <c r="O4780" s="5">
        <v>0</v>
      </c>
      <c r="P4780" s="5">
        <v>100</v>
      </c>
      <c r="Q4780" s="1">
        <v>0</v>
      </c>
      <c r="R4780" s="1">
        <v>11</v>
      </c>
      <c r="S4780" s="6">
        <v>303.61</v>
      </c>
      <c r="T4780" s="6">
        <v>303.61</v>
      </c>
      <c r="W4780" s="1"/>
      <c r="X4780" s="1"/>
      <c r="Y4780" s="1"/>
      <c r="AC4780" s="1"/>
      <c r="AF4780" s="1"/>
      <c r="AG4780" s="1"/>
    </row>
    <row r="4781" spans="1:33" hidden="1" x14ac:dyDescent="0.25">
      <c r="A4781" s="1">
        <v>14</v>
      </c>
      <c r="B4781" s="1">
        <v>2015</v>
      </c>
      <c r="C4781" s="1">
        <v>352170514</v>
      </c>
      <c r="D4781" s="44" t="s">
        <v>297</v>
      </c>
      <c r="E4781" s="20">
        <v>0.57389749999999962</v>
      </c>
      <c r="F4781" s="20">
        <v>0.56927109999999959</v>
      </c>
      <c r="G4781" s="20">
        <v>4.6264000000000001E-3</v>
      </c>
      <c r="H4781" s="20">
        <v>0</v>
      </c>
      <c r="I4781" s="20">
        <v>3.4263199999999994E-2</v>
      </c>
      <c r="J4781" s="20">
        <v>0</v>
      </c>
      <c r="K4781" s="20">
        <v>0.53297329999999976</v>
      </c>
      <c r="L4781" s="20">
        <v>6.6609999999999994E-3</v>
      </c>
      <c r="M4781" s="20">
        <v>3.7232180053240742E-2</v>
      </c>
      <c r="N4781" s="1">
        <v>33</v>
      </c>
      <c r="O4781" s="5">
        <v>82.89</v>
      </c>
      <c r="P4781" s="5">
        <v>17.11</v>
      </c>
      <c r="Q4781" s="1">
        <v>63</v>
      </c>
      <c r="R4781" s="1">
        <v>13</v>
      </c>
      <c r="S4781" s="6">
        <v>634.55999999999995</v>
      </c>
      <c r="T4781" s="6">
        <v>634.55999999999995</v>
      </c>
      <c r="W4781" s="1"/>
      <c r="X4781" s="1"/>
      <c r="Y4781" s="1"/>
      <c r="AC4781" s="1"/>
      <c r="AF4781" s="1"/>
      <c r="AG4781" s="1"/>
    </row>
    <row r="4782" spans="1:33" hidden="1" x14ac:dyDescent="0.25">
      <c r="A4782" s="1">
        <v>14</v>
      </c>
      <c r="B4782" s="1">
        <v>2015</v>
      </c>
      <c r="C4782" s="1">
        <v>352180414</v>
      </c>
      <c r="D4782" s="44" t="s">
        <v>298</v>
      </c>
      <c r="E4782" s="20">
        <v>1.5773392999999993</v>
      </c>
      <c r="F4782" s="20">
        <v>1.5714026999999993</v>
      </c>
      <c r="G4782" s="20">
        <v>5.9365999999999993E-3</v>
      </c>
      <c r="H4782" s="20">
        <v>0.52</v>
      </c>
      <c r="I4782" s="20">
        <v>0</v>
      </c>
      <c r="J4782" s="20">
        <v>0.47845709999999997</v>
      </c>
      <c r="K4782" s="20">
        <v>1.0943350999999994</v>
      </c>
      <c r="L4782" s="20">
        <v>4.5471000000000001E-3</v>
      </c>
      <c r="M4782" s="20">
        <v>5.0824932638888876E-2</v>
      </c>
      <c r="N4782" s="1">
        <v>82</v>
      </c>
      <c r="O4782" s="5">
        <v>87.85</v>
      </c>
      <c r="P4782" s="5">
        <v>12.15</v>
      </c>
      <c r="Q4782" s="1">
        <v>159</v>
      </c>
      <c r="R4782" s="1">
        <v>22</v>
      </c>
      <c r="S4782" s="6">
        <v>1026.72</v>
      </c>
      <c r="T4782" s="6">
        <v>1026.72</v>
      </c>
      <c r="W4782" s="1"/>
      <c r="X4782" s="1"/>
      <c r="Y4782" s="1"/>
      <c r="AC4782" s="1"/>
      <c r="AF4782" s="1"/>
      <c r="AG4782" s="1"/>
    </row>
    <row r="4783" spans="1:33" hidden="1" x14ac:dyDescent="0.25">
      <c r="A4783" s="1">
        <v>16</v>
      </c>
      <c r="B4783" s="1">
        <v>2015</v>
      </c>
      <c r="C4783" s="1">
        <v>352190316</v>
      </c>
      <c r="D4783" s="44" t="s">
        <v>299</v>
      </c>
      <c r="E4783" s="20">
        <v>0.73508859999999987</v>
      </c>
      <c r="F4783" s="20">
        <v>0.65089899999999989</v>
      </c>
      <c r="G4783" s="20">
        <v>8.4189599999999989E-2</v>
      </c>
      <c r="H4783" s="20">
        <v>0</v>
      </c>
      <c r="I4783" s="20">
        <v>2.3148000000000001E-3</v>
      </c>
      <c r="J4783" s="20">
        <v>4.1659999999999999E-4</v>
      </c>
      <c r="K4783" s="20">
        <v>0.72160249999999981</v>
      </c>
      <c r="L4783" s="20">
        <v>1.0754700000000011E-2</v>
      </c>
      <c r="M4783" s="20">
        <v>4.4503009259259256E-2</v>
      </c>
      <c r="N4783" s="1">
        <v>10</v>
      </c>
      <c r="O4783" s="5">
        <v>25</v>
      </c>
      <c r="P4783" s="5">
        <v>75</v>
      </c>
      <c r="Q4783" s="1">
        <v>20</v>
      </c>
      <c r="R4783" s="1">
        <v>60</v>
      </c>
      <c r="S4783" s="6">
        <v>684</v>
      </c>
      <c r="T4783" s="6">
        <v>652.53599999999994</v>
      </c>
      <c r="W4783" s="1"/>
      <c r="X4783" s="1"/>
      <c r="Y4783" s="1"/>
      <c r="AC4783" s="1"/>
      <c r="AF4783" s="1"/>
      <c r="AG4783" s="1"/>
    </row>
    <row r="4784" spans="1:33" hidden="1" x14ac:dyDescent="0.25">
      <c r="A4784" s="1">
        <v>13</v>
      </c>
      <c r="B4784" s="1">
        <v>2015</v>
      </c>
      <c r="C4784" s="1">
        <v>352200013</v>
      </c>
      <c r="D4784" s="44" t="s">
        <v>300</v>
      </c>
      <c r="E4784" s="20">
        <v>0.34940369999999998</v>
      </c>
      <c r="F4784" s="20">
        <v>0.14868789999999998</v>
      </c>
      <c r="G4784" s="20">
        <v>0.20071579999999997</v>
      </c>
      <c r="H4784" s="20">
        <v>0</v>
      </c>
      <c r="I4784" s="20">
        <v>5.0926000000000001E-3</v>
      </c>
      <c r="J4784" s="20">
        <v>2.7930000000000001E-4</v>
      </c>
      <c r="K4784" s="20">
        <v>0.33884989999999998</v>
      </c>
      <c r="L4784" s="20">
        <v>5.1818999999999997E-3</v>
      </c>
      <c r="M4784" s="20">
        <v>6.5058984375000002E-3</v>
      </c>
      <c r="N4784" s="1">
        <v>4</v>
      </c>
      <c r="O4784" s="5">
        <v>33.33</v>
      </c>
      <c r="P4784" s="5">
        <v>66.67</v>
      </c>
      <c r="Q4784" s="1">
        <v>9</v>
      </c>
      <c r="R4784" s="1">
        <v>18</v>
      </c>
      <c r="S4784" s="6">
        <v>142</v>
      </c>
      <c r="T4784" s="6">
        <v>142</v>
      </c>
      <c r="W4784" s="1"/>
      <c r="X4784" s="1"/>
      <c r="Y4784" s="1"/>
      <c r="AC4784" s="1"/>
      <c r="AF4784" s="1"/>
      <c r="AG4784" s="1"/>
    </row>
    <row r="4785" spans="1:33" hidden="1" x14ac:dyDescent="0.25">
      <c r="A4785" s="1">
        <v>7</v>
      </c>
      <c r="B4785" s="1">
        <v>2015</v>
      </c>
      <c r="C4785" s="1">
        <v>35221097</v>
      </c>
      <c r="D4785" s="44" t="s">
        <v>301</v>
      </c>
      <c r="E4785" s="20">
        <v>1.6634567000000002</v>
      </c>
      <c r="F4785" s="20">
        <v>1.6629011000000002</v>
      </c>
      <c r="G4785" s="20">
        <v>5.5559999999999995E-4</v>
      </c>
      <c r="H4785" s="20">
        <v>0</v>
      </c>
      <c r="I4785" s="20">
        <v>1.6599999000000003</v>
      </c>
      <c r="J4785" s="20">
        <v>0</v>
      </c>
      <c r="K4785" s="20">
        <v>2.8665000000000006E-3</v>
      </c>
      <c r="L4785" s="20">
        <v>5.9029999999999998E-4</v>
      </c>
      <c r="M4785" s="20">
        <v>0.25768834119907408</v>
      </c>
      <c r="N4785" s="1">
        <v>8</v>
      </c>
      <c r="O4785" s="5">
        <v>76.47</v>
      </c>
      <c r="P4785" s="5">
        <v>23.53</v>
      </c>
      <c r="Q4785" s="1">
        <v>13</v>
      </c>
      <c r="R4785" s="1">
        <v>4</v>
      </c>
      <c r="S4785" s="6">
        <v>1544.1</v>
      </c>
      <c r="T4785" s="6">
        <v>1544.1</v>
      </c>
      <c r="W4785" s="1"/>
      <c r="X4785" s="1"/>
      <c r="Y4785" s="1"/>
      <c r="AC4785" s="1"/>
      <c r="AF4785" s="1"/>
      <c r="AG4785" s="1"/>
    </row>
    <row r="4786" spans="1:33" hidden="1" x14ac:dyDescent="0.25">
      <c r="A4786" s="1">
        <v>11</v>
      </c>
      <c r="B4786" s="1">
        <v>2015</v>
      </c>
      <c r="C4786" s="1">
        <v>352215811</v>
      </c>
      <c r="D4786" s="44" t="s">
        <v>302</v>
      </c>
      <c r="E4786" s="20">
        <v>1.1749500000000001E-2</v>
      </c>
      <c r="F4786" s="20">
        <v>1.1749500000000001E-2</v>
      </c>
      <c r="G4786" s="20">
        <v>0</v>
      </c>
      <c r="H4786" s="20">
        <v>0</v>
      </c>
      <c r="I4786" s="20">
        <v>5.1638999999999999E-3</v>
      </c>
      <c r="J4786" s="20">
        <v>6.4815000000000003E-3</v>
      </c>
      <c r="K4786" s="20">
        <v>1.0410000000000001E-4</v>
      </c>
      <c r="L4786" s="20">
        <v>0</v>
      </c>
      <c r="M4786" s="20">
        <v>4.9972078125000005E-3</v>
      </c>
      <c r="N4786" s="1">
        <v>3</v>
      </c>
      <c r="O4786" s="5">
        <v>100</v>
      </c>
      <c r="P4786" s="5">
        <v>0</v>
      </c>
      <c r="Q4786" s="1">
        <v>7</v>
      </c>
      <c r="R4786" s="1">
        <v>0</v>
      </c>
      <c r="S4786" s="6">
        <v>77.42</v>
      </c>
      <c r="T4786" s="6">
        <v>77.42</v>
      </c>
      <c r="W4786" s="1"/>
      <c r="X4786" s="1"/>
      <c r="Y4786" s="1"/>
      <c r="AC4786" s="1"/>
      <c r="AF4786" s="1"/>
      <c r="AG4786" s="1"/>
    </row>
    <row r="4787" spans="1:33" hidden="1" x14ac:dyDescent="0.25">
      <c r="A4787" s="1">
        <v>6</v>
      </c>
      <c r="B4787" s="1">
        <v>2015</v>
      </c>
      <c r="C4787" s="1">
        <v>35222086</v>
      </c>
      <c r="D4787" s="44" t="s">
        <v>303</v>
      </c>
      <c r="E4787" s="20">
        <v>5.1203599999999995E-2</v>
      </c>
      <c r="F4787" s="20">
        <v>1.1124199999999999E-2</v>
      </c>
      <c r="G4787" s="20">
        <v>4.0079399999999994E-2</v>
      </c>
      <c r="H4787" s="20">
        <v>0</v>
      </c>
      <c r="I4787" s="20">
        <v>1.75301E-2</v>
      </c>
      <c r="J4787" s="20">
        <v>1.37637E-2</v>
      </c>
      <c r="K4787" s="20">
        <v>1.4433E-3</v>
      </c>
      <c r="L4787" s="20">
        <v>1.8466500000000004E-2</v>
      </c>
      <c r="M4787" s="20">
        <v>0.50728110365625001</v>
      </c>
      <c r="N4787" s="1">
        <v>6</v>
      </c>
      <c r="O4787" s="5">
        <v>10.17</v>
      </c>
      <c r="P4787" s="5">
        <v>89.83</v>
      </c>
      <c r="Q4787" s="1">
        <v>6</v>
      </c>
      <c r="R4787" s="1">
        <v>53</v>
      </c>
      <c r="S4787" s="6">
        <v>2597.2399999999998</v>
      </c>
      <c r="T4787" s="6">
        <v>2545.2952</v>
      </c>
      <c r="W4787" s="1"/>
      <c r="X4787" s="1"/>
      <c r="Y4787" s="1"/>
      <c r="AC4787" s="1"/>
      <c r="AF4787" s="1"/>
      <c r="AG4787" s="1"/>
    </row>
    <row r="4788" spans="1:33" hidden="1" x14ac:dyDescent="0.25">
      <c r="A4788" s="1">
        <v>11</v>
      </c>
      <c r="B4788" s="1">
        <v>2015</v>
      </c>
      <c r="C4788" s="1">
        <v>352220811</v>
      </c>
      <c r="D4788" s="44" t="s">
        <v>303</v>
      </c>
      <c r="E4788" s="20">
        <v>0</v>
      </c>
      <c r="F4788" s="20">
        <v>0</v>
      </c>
      <c r="G4788" s="20">
        <v>0</v>
      </c>
      <c r="H4788" s="20">
        <v>0</v>
      </c>
      <c r="I4788" s="20">
        <v>0</v>
      </c>
      <c r="J4788" s="20">
        <v>0</v>
      </c>
      <c r="K4788" s="20">
        <v>0</v>
      </c>
      <c r="L4788" s="20">
        <v>0</v>
      </c>
      <c r="M4788" s="20">
        <v>0</v>
      </c>
      <c r="N4788" s="1">
        <v>0</v>
      </c>
      <c r="O4788" s="5">
        <v>0</v>
      </c>
      <c r="P4788" s="5">
        <v>0</v>
      </c>
      <c r="Q4788" s="1">
        <v>0</v>
      </c>
      <c r="R4788" s="1">
        <v>0</v>
      </c>
      <c r="S4788" s="6"/>
      <c r="T4788" s="6"/>
      <c r="W4788" s="1"/>
      <c r="X4788" s="1"/>
      <c r="Y4788" s="1"/>
      <c r="AC4788" s="1"/>
      <c r="AF4788" s="1"/>
      <c r="AG4788" s="1"/>
    </row>
    <row r="4789" spans="1:33" hidden="1" x14ac:dyDescent="0.25">
      <c r="A4789" s="1">
        <v>10</v>
      </c>
      <c r="B4789" s="1">
        <v>2015</v>
      </c>
      <c r="C4789" s="1">
        <v>352230710</v>
      </c>
      <c r="D4789" s="44" t="s">
        <v>304</v>
      </c>
      <c r="E4789" s="20">
        <v>4.5195999999999995E-3</v>
      </c>
      <c r="F4789" s="20">
        <v>4.1666999999999997E-3</v>
      </c>
      <c r="G4789" s="20">
        <v>3.5289999999999996E-4</v>
      </c>
      <c r="H4789" s="20">
        <v>0</v>
      </c>
      <c r="I4789" s="20">
        <v>0</v>
      </c>
      <c r="J4789" s="20">
        <v>0</v>
      </c>
      <c r="K4789" s="20">
        <v>4.1666999999999997E-3</v>
      </c>
      <c r="L4789" s="20">
        <v>3.5289999999999996E-4</v>
      </c>
      <c r="M4789" s="20">
        <v>0</v>
      </c>
      <c r="N4789" s="1">
        <v>1</v>
      </c>
      <c r="O4789" s="5">
        <v>25</v>
      </c>
      <c r="P4789" s="5">
        <v>75</v>
      </c>
      <c r="Q4789" s="1">
        <v>1</v>
      </c>
      <c r="R4789" s="1">
        <v>3</v>
      </c>
      <c r="S4789" s="6"/>
      <c r="T4789" s="6"/>
      <c r="W4789" s="1"/>
      <c r="X4789" s="1"/>
      <c r="Y4789" s="1"/>
      <c r="AC4789" s="1"/>
      <c r="AF4789" s="1"/>
      <c r="AG4789" s="1"/>
    </row>
    <row r="4790" spans="1:33" hidden="1" x14ac:dyDescent="0.25">
      <c r="A4790" s="1">
        <v>14</v>
      </c>
      <c r="B4790" s="1">
        <v>2015</v>
      </c>
      <c r="C4790" s="1">
        <v>352230714</v>
      </c>
      <c r="D4790" s="44" t="s">
        <v>304</v>
      </c>
      <c r="E4790" s="20">
        <v>1.1002856000000003</v>
      </c>
      <c r="F4790" s="20">
        <v>0.98040590000000039</v>
      </c>
      <c r="G4790" s="20">
        <v>0.11987969999999998</v>
      </c>
      <c r="H4790" s="20">
        <v>0</v>
      </c>
      <c r="I4790" s="20">
        <v>4.2510999999999998E-3</v>
      </c>
      <c r="J4790" s="20">
        <v>0.12208679999999998</v>
      </c>
      <c r="K4790" s="20">
        <v>0.95160910000000043</v>
      </c>
      <c r="L4790" s="20">
        <v>2.2338600000000014E-2</v>
      </c>
      <c r="M4790" s="20">
        <v>0.48255023923263884</v>
      </c>
      <c r="N4790" s="1">
        <v>98</v>
      </c>
      <c r="O4790" s="5">
        <v>47.5</v>
      </c>
      <c r="P4790" s="5">
        <v>52.5</v>
      </c>
      <c r="Q4790" s="1">
        <v>76</v>
      </c>
      <c r="R4790" s="1">
        <v>84</v>
      </c>
      <c r="S4790" s="6">
        <v>7001.54</v>
      </c>
      <c r="T4790" s="6">
        <v>7001.54</v>
      </c>
      <c r="W4790" s="1"/>
      <c r="X4790" s="1"/>
      <c r="Y4790" s="1"/>
      <c r="AC4790" s="1"/>
      <c r="AF4790" s="1"/>
      <c r="AG4790" s="1"/>
    </row>
    <row r="4791" spans="1:33" hidden="1" x14ac:dyDescent="0.25">
      <c r="A4791" s="1">
        <v>14</v>
      </c>
      <c r="B4791" s="1">
        <v>2015</v>
      </c>
      <c r="C4791" s="1">
        <v>352240614</v>
      </c>
      <c r="D4791" s="44" t="s">
        <v>305</v>
      </c>
      <c r="E4791" s="20">
        <v>1.3182244000000003</v>
      </c>
      <c r="F4791" s="20">
        <v>1.2971795000000004</v>
      </c>
      <c r="G4791" s="20">
        <v>2.1044899999999998E-2</v>
      </c>
      <c r="H4791" s="20">
        <v>0</v>
      </c>
      <c r="I4791" s="20">
        <v>0.42705100000000001</v>
      </c>
      <c r="J4791" s="20">
        <v>3.663339999999999E-2</v>
      </c>
      <c r="K4791" s="20">
        <v>0.83996800000000016</v>
      </c>
      <c r="L4791" s="20">
        <v>1.4572E-2</v>
      </c>
      <c r="M4791" s="20">
        <v>0.23663771648611115</v>
      </c>
      <c r="N4791" s="1">
        <v>69</v>
      </c>
      <c r="O4791" s="5">
        <v>80</v>
      </c>
      <c r="P4791" s="5">
        <v>20</v>
      </c>
      <c r="Q4791" s="1">
        <v>128</v>
      </c>
      <c r="R4791" s="1">
        <v>32</v>
      </c>
      <c r="S4791" s="6">
        <v>3881.48</v>
      </c>
      <c r="T4791" s="6">
        <v>3765.0356000000002</v>
      </c>
      <c r="W4791" s="1"/>
      <c r="X4791" s="1"/>
      <c r="Y4791" s="1"/>
      <c r="AC4791" s="1"/>
      <c r="AF4791" s="1"/>
      <c r="AG4791" s="1"/>
    </row>
    <row r="4792" spans="1:33" hidden="1" x14ac:dyDescent="0.25">
      <c r="A4792" s="1">
        <v>6</v>
      </c>
      <c r="B4792" s="1">
        <v>2015</v>
      </c>
      <c r="C4792" s="1">
        <v>35225056</v>
      </c>
      <c r="D4792" s="44" t="s">
        <v>306</v>
      </c>
      <c r="E4792" s="20">
        <v>0.13025940000000003</v>
      </c>
      <c r="F4792" s="20">
        <v>8.9110599999999998E-2</v>
      </c>
      <c r="G4792" s="20">
        <v>4.1148800000000027E-2</v>
      </c>
      <c r="H4792" s="20">
        <v>0</v>
      </c>
      <c r="I4792" s="20">
        <v>3.7999999999999999E-2</v>
      </c>
      <c r="J4792" s="20">
        <v>5.996180000000003E-2</v>
      </c>
      <c r="K4792" s="20">
        <v>5.7870000000000003E-4</v>
      </c>
      <c r="L4792" s="20">
        <v>3.1718900000000001E-2</v>
      </c>
      <c r="M4792" s="20">
        <v>0.71631169494791669</v>
      </c>
      <c r="N4792" s="1">
        <v>13</v>
      </c>
      <c r="O4792" s="5">
        <v>7.87</v>
      </c>
      <c r="P4792" s="5">
        <v>92.13</v>
      </c>
      <c r="Q4792" s="1">
        <v>7</v>
      </c>
      <c r="R4792" s="1">
        <v>82</v>
      </c>
      <c r="S4792" s="6">
        <v>7359.04</v>
      </c>
      <c r="T4792" s="6">
        <v>2575.6640000000002</v>
      </c>
      <c r="W4792" s="1"/>
      <c r="X4792" s="1"/>
      <c r="Y4792" s="1"/>
      <c r="AC4792" s="1"/>
      <c r="AF4792" s="1"/>
      <c r="AG4792" s="1"/>
    </row>
    <row r="4793" spans="1:33" hidden="1" x14ac:dyDescent="0.25">
      <c r="A4793" s="1">
        <v>10</v>
      </c>
      <c r="B4793" s="1">
        <v>2015</v>
      </c>
      <c r="C4793" s="1">
        <v>352250510</v>
      </c>
      <c r="D4793" s="44" t="s">
        <v>306</v>
      </c>
      <c r="E4793" s="20">
        <v>0</v>
      </c>
      <c r="F4793" s="20">
        <v>0</v>
      </c>
      <c r="G4793" s="20">
        <v>0</v>
      </c>
      <c r="H4793" s="20">
        <v>0</v>
      </c>
      <c r="I4793" s="20">
        <v>0</v>
      </c>
      <c r="J4793" s="20">
        <v>0</v>
      </c>
      <c r="K4793" s="20">
        <v>0</v>
      </c>
      <c r="L4793" s="20">
        <v>0</v>
      </c>
      <c r="M4793" s="20">
        <v>0</v>
      </c>
      <c r="N4793" s="1">
        <v>0</v>
      </c>
      <c r="O4793" s="5">
        <v>0</v>
      </c>
      <c r="P4793" s="5">
        <v>0</v>
      </c>
      <c r="Q4793" s="1">
        <v>0</v>
      </c>
      <c r="R4793" s="1">
        <v>0</v>
      </c>
      <c r="S4793" s="6"/>
      <c r="T4793" s="6"/>
      <c r="W4793" s="1"/>
      <c r="X4793" s="1"/>
      <c r="Y4793" s="1"/>
      <c r="AC4793" s="1"/>
      <c r="AF4793" s="1"/>
      <c r="AG4793" s="1"/>
    </row>
    <row r="4794" spans="1:33" hidden="1" x14ac:dyDescent="0.25">
      <c r="A4794" s="1">
        <v>9</v>
      </c>
      <c r="B4794" s="1">
        <v>2015</v>
      </c>
      <c r="C4794" s="1">
        <v>35226049</v>
      </c>
      <c r="D4794" s="44" t="s">
        <v>307</v>
      </c>
      <c r="E4794" s="20">
        <v>0.30081340000000006</v>
      </c>
      <c r="F4794" s="20">
        <v>0.25212350000000006</v>
      </c>
      <c r="G4794" s="20">
        <v>4.8689900000000008E-2</v>
      </c>
      <c r="H4794" s="20">
        <v>0.26</v>
      </c>
      <c r="I4794" s="20">
        <v>5.7618099999999992E-2</v>
      </c>
      <c r="J4794" s="20">
        <v>7.8131899999999976E-2</v>
      </c>
      <c r="K4794" s="20">
        <v>0.13644739999999997</v>
      </c>
      <c r="L4794" s="20">
        <v>2.8615999999999985E-2</v>
      </c>
      <c r="M4794" s="20">
        <v>0.21199694604513891</v>
      </c>
      <c r="N4794" s="1">
        <v>39</v>
      </c>
      <c r="O4794" s="5">
        <v>34.17</v>
      </c>
      <c r="P4794" s="5">
        <v>65.83</v>
      </c>
      <c r="Q4794" s="1">
        <v>41</v>
      </c>
      <c r="R4794" s="1">
        <v>79</v>
      </c>
      <c r="S4794" s="6">
        <v>3654</v>
      </c>
      <c r="T4794" s="6">
        <v>3654</v>
      </c>
      <c r="W4794" s="1"/>
      <c r="X4794" s="1"/>
      <c r="Y4794" s="1"/>
      <c r="AC4794" s="1"/>
      <c r="AF4794" s="1"/>
      <c r="AG4794" s="1"/>
    </row>
    <row r="4795" spans="1:33" hidden="1" x14ac:dyDescent="0.25">
      <c r="A4795" s="1">
        <v>11</v>
      </c>
      <c r="B4795" s="1">
        <v>2015</v>
      </c>
      <c r="C4795" s="1">
        <v>352265311</v>
      </c>
      <c r="D4795" s="44" t="s">
        <v>308</v>
      </c>
      <c r="E4795" s="20">
        <v>7.1627999999999995E-3</v>
      </c>
      <c r="F4795" s="20">
        <v>2.6928999999999998E-3</v>
      </c>
      <c r="G4795" s="20">
        <v>4.4698999999999997E-3</v>
      </c>
      <c r="H4795" s="20">
        <v>0</v>
      </c>
      <c r="I4795" s="20">
        <v>5.8587999999999999E-3</v>
      </c>
      <c r="J4795" s="20">
        <v>1.304E-3</v>
      </c>
      <c r="K4795" s="20">
        <v>0</v>
      </c>
      <c r="L4795" s="20">
        <v>0</v>
      </c>
      <c r="M4795" s="20">
        <v>6.2896286458333341E-3</v>
      </c>
      <c r="N4795" s="1">
        <v>1</v>
      </c>
      <c r="O4795" s="5">
        <v>66.67</v>
      </c>
      <c r="P4795" s="5">
        <v>33.33</v>
      </c>
      <c r="Q4795" s="1">
        <v>2</v>
      </c>
      <c r="R4795" s="1">
        <v>1</v>
      </c>
      <c r="S4795" s="6">
        <v>67.58</v>
      </c>
      <c r="T4795" s="6">
        <v>67.58</v>
      </c>
      <c r="W4795" s="1"/>
      <c r="X4795" s="1"/>
      <c r="Y4795" s="1"/>
      <c r="AC4795" s="1"/>
      <c r="AF4795" s="1"/>
      <c r="AG4795" s="1"/>
    </row>
    <row r="4796" spans="1:33" hidden="1" x14ac:dyDescent="0.25">
      <c r="A4796" s="1">
        <v>16</v>
      </c>
      <c r="B4796" s="1">
        <v>2015</v>
      </c>
      <c r="C4796" s="1">
        <v>352270316</v>
      </c>
      <c r="D4796" s="44" t="s">
        <v>309</v>
      </c>
      <c r="E4796" s="20">
        <v>0.7417338</v>
      </c>
      <c r="F4796" s="20">
        <v>0.42709650000000016</v>
      </c>
      <c r="G4796" s="20">
        <v>0.31463729999999979</v>
      </c>
      <c r="H4796" s="20">
        <v>0</v>
      </c>
      <c r="I4796" s="20">
        <v>0.12607699999999999</v>
      </c>
      <c r="J4796" s="20">
        <v>0.14656209999999997</v>
      </c>
      <c r="K4796" s="20">
        <v>0.45287410000000006</v>
      </c>
      <c r="L4796" s="20">
        <v>1.6220599999999998E-2</v>
      </c>
      <c r="M4796" s="20">
        <v>0.10664303686226854</v>
      </c>
      <c r="N4796" s="1">
        <v>10</v>
      </c>
      <c r="O4796" s="5">
        <v>36.130000000000003</v>
      </c>
      <c r="P4796" s="5">
        <v>63.87</v>
      </c>
      <c r="Q4796" s="1">
        <v>43</v>
      </c>
      <c r="R4796" s="1">
        <v>76</v>
      </c>
      <c r="S4796" s="6">
        <v>2074</v>
      </c>
      <c r="T4796" s="6">
        <v>2074</v>
      </c>
      <c r="W4796" s="1"/>
      <c r="X4796" s="1"/>
      <c r="Y4796" s="1"/>
      <c r="AC4796" s="1"/>
      <c r="AF4796" s="1"/>
      <c r="AG4796" s="1"/>
    </row>
    <row r="4797" spans="1:33" hidden="1" x14ac:dyDescent="0.25">
      <c r="A4797" s="1">
        <v>14</v>
      </c>
      <c r="B4797" s="1">
        <v>2015</v>
      </c>
      <c r="C4797" s="1">
        <v>352280214</v>
      </c>
      <c r="D4797" s="44" t="s">
        <v>310</v>
      </c>
      <c r="E4797" s="20">
        <v>0.16460329999999998</v>
      </c>
      <c r="F4797" s="20">
        <v>0.16236189999999998</v>
      </c>
      <c r="G4797" s="20">
        <v>2.2414000000000002E-3</v>
      </c>
      <c r="H4797" s="20">
        <v>0.01</v>
      </c>
      <c r="I4797" s="20">
        <v>2.4431399999999999E-2</v>
      </c>
      <c r="J4797" s="20">
        <v>0</v>
      </c>
      <c r="K4797" s="20">
        <v>0.13620690000000002</v>
      </c>
      <c r="L4797" s="20">
        <v>3.9649999999999998E-3</v>
      </c>
      <c r="M4797" s="20">
        <v>3.6482544212962958E-2</v>
      </c>
      <c r="N4797" s="1">
        <v>12</v>
      </c>
      <c r="O4797" s="5">
        <v>80.650000000000006</v>
      </c>
      <c r="P4797" s="5">
        <v>19.350000000000001</v>
      </c>
      <c r="Q4797" s="1">
        <v>25</v>
      </c>
      <c r="R4797" s="1">
        <v>6</v>
      </c>
      <c r="S4797" s="6">
        <v>532.34</v>
      </c>
      <c r="T4797" s="6">
        <v>532.34</v>
      </c>
      <c r="W4797" s="1"/>
      <c r="X4797" s="1"/>
      <c r="Y4797" s="1"/>
      <c r="AC4797" s="1"/>
      <c r="AF4797" s="1"/>
      <c r="AG4797" s="1"/>
    </row>
    <row r="4798" spans="1:33" hidden="1" x14ac:dyDescent="0.25">
      <c r="A4798" s="1">
        <v>13</v>
      </c>
      <c r="B4798" s="1">
        <v>2015</v>
      </c>
      <c r="C4798" s="1">
        <v>352290113</v>
      </c>
      <c r="D4798" s="44" t="s">
        <v>311</v>
      </c>
      <c r="E4798" s="20">
        <v>1.3263800000000001E-2</v>
      </c>
      <c r="F4798" s="20">
        <v>0</v>
      </c>
      <c r="G4798" s="20">
        <v>1.3263800000000001E-2</v>
      </c>
      <c r="H4798" s="20">
        <v>0</v>
      </c>
      <c r="I4798" s="20">
        <v>0</v>
      </c>
      <c r="J4798" s="20">
        <v>4.8842E-3</v>
      </c>
      <c r="K4798" s="20">
        <v>0</v>
      </c>
      <c r="L4798" s="20">
        <v>8.3796000000000009E-3</v>
      </c>
      <c r="M4798" s="20">
        <v>3.1729466866319445E-2</v>
      </c>
      <c r="N4798" s="1">
        <v>0</v>
      </c>
      <c r="O4798" s="5">
        <v>0</v>
      </c>
      <c r="P4798" s="5">
        <v>100</v>
      </c>
      <c r="Q4798" s="1">
        <v>0</v>
      </c>
      <c r="R4798" s="1">
        <v>6</v>
      </c>
      <c r="S4798" s="6">
        <v>598.55999999999995</v>
      </c>
      <c r="T4798" s="6">
        <v>0</v>
      </c>
      <c r="W4798" s="1"/>
      <c r="X4798" s="1"/>
      <c r="Y4798" s="1"/>
      <c r="AC4798" s="1"/>
      <c r="AF4798" s="1"/>
      <c r="AG4798" s="1"/>
    </row>
    <row r="4799" spans="1:33" hidden="1" x14ac:dyDescent="0.25">
      <c r="A4799" s="1">
        <v>18</v>
      </c>
      <c r="B4799" s="1">
        <v>2015</v>
      </c>
      <c r="C4799" s="1">
        <v>352300818</v>
      </c>
      <c r="D4799" s="44" t="s">
        <v>312</v>
      </c>
      <c r="E4799" s="20">
        <v>0</v>
      </c>
      <c r="F4799" s="20">
        <v>0</v>
      </c>
      <c r="G4799" s="20">
        <v>0</v>
      </c>
      <c r="H4799" s="20">
        <v>0</v>
      </c>
      <c r="I4799" s="20">
        <v>0</v>
      </c>
      <c r="J4799" s="20">
        <v>0</v>
      </c>
      <c r="K4799" s="20">
        <v>0</v>
      </c>
      <c r="L4799" s="20">
        <v>0</v>
      </c>
      <c r="M4799" s="20">
        <v>0</v>
      </c>
      <c r="N4799" s="1">
        <v>0</v>
      </c>
      <c r="O4799" s="5">
        <v>0</v>
      </c>
      <c r="P4799" s="5">
        <v>0</v>
      </c>
      <c r="Q4799" s="1">
        <v>0</v>
      </c>
      <c r="R4799" s="1">
        <v>0</v>
      </c>
      <c r="S4799" s="6"/>
      <c r="T4799" s="6"/>
      <c r="W4799" s="1"/>
      <c r="X4799" s="1"/>
      <c r="Y4799" s="1"/>
      <c r="AC4799" s="1"/>
      <c r="AF4799" s="1"/>
      <c r="AG4799" s="1"/>
    </row>
    <row r="4800" spans="1:33" hidden="1" x14ac:dyDescent="0.25">
      <c r="A4800" s="1">
        <v>19</v>
      </c>
      <c r="B4800" s="1">
        <v>2015</v>
      </c>
      <c r="C4800" s="1">
        <v>352300819</v>
      </c>
      <c r="D4800" s="44" t="s">
        <v>312</v>
      </c>
      <c r="E4800" s="20">
        <v>2.7735300000000001E-2</v>
      </c>
      <c r="F4800" s="20">
        <v>2.61126E-2</v>
      </c>
      <c r="G4800" s="20">
        <v>1.6226999999999999E-3</v>
      </c>
      <c r="H4800" s="20">
        <v>0.43</v>
      </c>
      <c r="I4800" s="20">
        <v>1.3332999999999999E-3</v>
      </c>
      <c r="J4800" s="20">
        <v>2.8939999999999999E-4</v>
      </c>
      <c r="K4800" s="20">
        <v>2.61126E-2</v>
      </c>
      <c r="L4800" s="20">
        <v>0</v>
      </c>
      <c r="M4800" s="20">
        <v>9.6316249999999996E-3</v>
      </c>
      <c r="N4800" s="1">
        <v>0</v>
      </c>
      <c r="O4800" s="5">
        <v>62.5</v>
      </c>
      <c r="P4800" s="5">
        <v>37.5</v>
      </c>
      <c r="Q4800" s="1">
        <v>5</v>
      </c>
      <c r="R4800" s="1">
        <v>3</v>
      </c>
      <c r="S4800" s="6">
        <v>173.4</v>
      </c>
      <c r="T4800" s="6">
        <v>173.4</v>
      </c>
      <c r="W4800" s="1"/>
      <c r="X4800" s="1"/>
      <c r="Y4800" s="1"/>
      <c r="AC4800" s="1"/>
      <c r="AF4800" s="1"/>
      <c r="AG4800" s="1"/>
    </row>
    <row r="4801" spans="1:33" hidden="1" x14ac:dyDescent="0.25">
      <c r="A4801" s="1">
        <v>2</v>
      </c>
      <c r="B4801" s="1">
        <v>2015</v>
      </c>
      <c r="C4801" s="1">
        <v>35231072</v>
      </c>
      <c r="D4801" s="44" t="s">
        <v>313</v>
      </c>
      <c r="E4801" s="20">
        <v>0</v>
      </c>
      <c r="F4801" s="20">
        <v>0</v>
      </c>
      <c r="G4801" s="20">
        <v>0</v>
      </c>
      <c r="H4801" s="20">
        <v>0</v>
      </c>
      <c r="I4801" s="20">
        <v>0</v>
      </c>
      <c r="J4801" s="20">
        <v>0</v>
      </c>
      <c r="K4801" s="20">
        <v>0</v>
      </c>
      <c r="L4801" s="20">
        <v>0</v>
      </c>
      <c r="M4801" s="20">
        <v>0</v>
      </c>
      <c r="N4801" s="1">
        <v>0</v>
      </c>
      <c r="O4801" s="5">
        <v>0</v>
      </c>
      <c r="P4801" s="5">
        <v>0</v>
      </c>
      <c r="Q4801" s="1">
        <v>0</v>
      </c>
      <c r="R4801" s="1">
        <v>0</v>
      </c>
      <c r="S4801" s="6"/>
      <c r="T4801" s="6"/>
      <c r="W4801" s="1"/>
      <c r="X4801" s="1"/>
      <c r="Y4801" s="1"/>
      <c r="AC4801" s="1"/>
      <c r="AF4801" s="1"/>
      <c r="AG4801" s="1"/>
    </row>
    <row r="4802" spans="1:33" hidden="1" x14ac:dyDescent="0.25">
      <c r="A4802" s="1">
        <v>6</v>
      </c>
      <c r="B4802" s="1">
        <v>2015</v>
      </c>
      <c r="C4802" s="1">
        <v>35231076</v>
      </c>
      <c r="D4802" s="44" t="s">
        <v>313</v>
      </c>
      <c r="E4802" s="20">
        <v>4.3859200000000001E-2</v>
      </c>
      <c r="F4802" s="20">
        <v>1.60579E-2</v>
      </c>
      <c r="G4802" s="20">
        <v>2.7801299999999998E-2</v>
      </c>
      <c r="H4802" s="20">
        <v>0</v>
      </c>
      <c r="I4802" s="20">
        <v>3.1250000000000001E-4</v>
      </c>
      <c r="J4802" s="20">
        <v>2.3766499999999996E-2</v>
      </c>
      <c r="K4802" s="20">
        <v>4.0500000000000002E-5</v>
      </c>
      <c r="L4802" s="20">
        <v>1.9739700000000002E-2</v>
      </c>
      <c r="M4802" s="20">
        <v>1.1757398346296295</v>
      </c>
      <c r="N4802" s="1">
        <v>2</v>
      </c>
      <c r="O4802" s="5">
        <v>22.5</v>
      </c>
      <c r="P4802" s="5">
        <v>77.5</v>
      </c>
      <c r="Q4802" s="1">
        <v>9</v>
      </c>
      <c r="R4802" s="1">
        <v>31</v>
      </c>
      <c r="S4802" s="6">
        <v>12002.13</v>
      </c>
      <c r="T4802" s="6">
        <v>1800.3195000000001</v>
      </c>
      <c r="W4802" s="1"/>
      <c r="X4802" s="1"/>
      <c r="Y4802" s="1"/>
      <c r="AC4802" s="1"/>
      <c r="AF4802" s="1"/>
      <c r="AG4802" s="1"/>
    </row>
    <row r="4803" spans="1:33" hidden="1" x14ac:dyDescent="0.25">
      <c r="A4803" s="1">
        <v>14</v>
      </c>
      <c r="B4803" s="1">
        <v>2015</v>
      </c>
      <c r="C4803" s="1">
        <v>352320614</v>
      </c>
      <c r="D4803" s="44" t="s">
        <v>314</v>
      </c>
      <c r="E4803" s="20">
        <v>0.12109249999999998</v>
      </c>
      <c r="F4803" s="20">
        <v>0.11346189999999998</v>
      </c>
      <c r="G4803" s="20">
        <v>7.6305999999999987E-3</v>
      </c>
      <c r="H4803" s="20">
        <v>0.09</v>
      </c>
      <c r="I4803" s="20">
        <v>4.3619999999999996E-3</v>
      </c>
      <c r="J4803" s="20">
        <v>4.0552999999999995E-3</v>
      </c>
      <c r="K4803" s="20">
        <v>0.11037189999999998</v>
      </c>
      <c r="L4803" s="20">
        <v>2.3032999999999999E-3</v>
      </c>
      <c r="M4803" s="20">
        <v>0.12773218955324073</v>
      </c>
      <c r="N4803" s="1">
        <v>8</v>
      </c>
      <c r="O4803" s="5">
        <v>51.43</v>
      </c>
      <c r="P4803" s="5">
        <v>48.57</v>
      </c>
      <c r="Q4803" s="1">
        <v>18</v>
      </c>
      <c r="R4803" s="1">
        <v>17</v>
      </c>
      <c r="S4803" s="6">
        <v>2349.06</v>
      </c>
      <c r="T4803" s="6">
        <v>0</v>
      </c>
      <c r="W4803" s="1"/>
      <c r="X4803" s="1"/>
      <c r="Y4803" s="1"/>
      <c r="AC4803" s="1"/>
      <c r="AF4803" s="1"/>
      <c r="AG4803" s="1"/>
    </row>
    <row r="4804" spans="1:33" hidden="1" x14ac:dyDescent="0.25">
      <c r="A4804" s="1">
        <v>7</v>
      </c>
      <c r="B4804" s="1">
        <v>2015</v>
      </c>
      <c r="C4804" s="1">
        <v>35233057</v>
      </c>
      <c r="D4804" s="44" t="s">
        <v>315</v>
      </c>
      <c r="E4804" s="20">
        <v>0.22411110000000001</v>
      </c>
      <c r="F4804" s="20">
        <v>0.22411110000000001</v>
      </c>
      <c r="G4804" s="20">
        <v>0</v>
      </c>
      <c r="H4804" s="20">
        <v>0</v>
      </c>
      <c r="I4804" s="20">
        <v>0.22411110000000001</v>
      </c>
      <c r="J4804" s="20">
        <v>0</v>
      </c>
      <c r="K4804" s="20">
        <v>0</v>
      </c>
      <c r="L4804" s="20">
        <v>0</v>
      </c>
      <c r="M4804" s="20">
        <v>0</v>
      </c>
      <c r="N4804" s="1">
        <v>1</v>
      </c>
      <c r="O4804" s="5">
        <v>100</v>
      </c>
      <c r="P4804" s="5">
        <v>0</v>
      </c>
      <c r="Q4804" s="1">
        <v>1</v>
      </c>
      <c r="R4804" s="1">
        <v>0</v>
      </c>
      <c r="S4804" s="6"/>
      <c r="T4804" s="6"/>
      <c r="W4804" s="1"/>
      <c r="X4804" s="1"/>
      <c r="Y4804" s="1"/>
      <c r="AC4804" s="1"/>
      <c r="AF4804" s="1"/>
      <c r="AG4804" s="1"/>
    </row>
    <row r="4805" spans="1:33" hidden="1" x14ac:dyDescent="0.25">
      <c r="A4805" s="1">
        <v>11</v>
      </c>
      <c r="B4805" s="1">
        <v>2015</v>
      </c>
      <c r="C4805" s="1">
        <v>352330511</v>
      </c>
      <c r="D4805" s="44" t="s">
        <v>315</v>
      </c>
      <c r="E4805" s="20">
        <v>3.9493E-2</v>
      </c>
      <c r="F4805" s="20">
        <v>3.91759E-2</v>
      </c>
      <c r="G4805" s="20">
        <v>3.1710000000000001E-4</v>
      </c>
      <c r="H4805" s="20">
        <v>0</v>
      </c>
      <c r="I4805" s="20">
        <v>2.2339299999999999E-2</v>
      </c>
      <c r="J4805" s="20">
        <v>0</v>
      </c>
      <c r="K4805" s="20">
        <v>1.7153700000000001E-2</v>
      </c>
      <c r="L4805" s="20">
        <v>0</v>
      </c>
      <c r="M4805" s="20">
        <v>1.6283312500000001E-2</v>
      </c>
      <c r="N4805" s="1">
        <v>18</v>
      </c>
      <c r="O4805" s="5">
        <v>85.71</v>
      </c>
      <c r="P4805" s="5">
        <v>14.29</v>
      </c>
      <c r="Q4805" s="1">
        <v>6</v>
      </c>
      <c r="R4805" s="1">
        <v>1</v>
      </c>
      <c r="S4805" s="6">
        <v>369.92</v>
      </c>
      <c r="T4805" s="6">
        <v>366.2208</v>
      </c>
      <c r="W4805" s="1"/>
      <c r="X4805" s="1"/>
      <c r="Y4805" s="1"/>
      <c r="AC4805" s="1"/>
      <c r="AF4805" s="1"/>
      <c r="AG4805" s="1"/>
    </row>
    <row r="4806" spans="1:33" hidden="1" x14ac:dyDescent="0.25">
      <c r="A4806" s="1">
        <v>5</v>
      </c>
      <c r="B4806" s="1">
        <v>2015</v>
      </c>
      <c r="C4806" s="1">
        <v>35234045</v>
      </c>
      <c r="D4806" s="44" t="s">
        <v>316</v>
      </c>
      <c r="E4806" s="20">
        <v>1.8519545000000002</v>
      </c>
      <c r="F4806" s="20">
        <v>1.8015093000000002</v>
      </c>
      <c r="G4806" s="20">
        <v>5.0445199999999968E-2</v>
      </c>
      <c r="H4806" s="20">
        <v>0</v>
      </c>
      <c r="I4806" s="20">
        <v>1.5307917</v>
      </c>
      <c r="J4806" s="20">
        <v>0.17456099999999994</v>
      </c>
      <c r="K4806" s="20">
        <v>3.3269799999999995E-2</v>
      </c>
      <c r="L4806" s="20">
        <v>0.11333199999999996</v>
      </c>
      <c r="M4806" s="20">
        <v>0.29190345526388889</v>
      </c>
      <c r="N4806" s="1">
        <v>100</v>
      </c>
      <c r="O4806" s="5">
        <v>24.04</v>
      </c>
      <c r="P4806" s="5">
        <v>75.959999999999994</v>
      </c>
      <c r="Q4806" s="1">
        <v>44</v>
      </c>
      <c r="R4806" s="1">
        <v>139</v>
      </c>
      <c r="S4806" s="6">
        <v>4957.4399999999996</v>
      </c>
      <c r="T4806" s="6">
        <v>4957.4399999999996</v>
      </c>
      <c r="W4806" s="1"/>
      <c r="X4806" s="1"/>
      <c r="Y4806" s="1"/>
      <c r="AC4806" s="1"/>
      <c r="AF4806" s="1"/>
      <c r="AG4806" s="1"/>
    </row>
    <row r="4807" spans="1:33" hidden="1" x14ac:dyDescent="0.25">
      <c r="A4807" s="1">
        <v>14</v>
      </c>
      <c r="B4807" s="1">
        <v>2015</v>
      </c>
      <c r="C4807" s="1">
        <v>352350314</v>
      </c>
      <c r="D4807" s="44" t="s">
        <v>317</v>
      </c>
      <c r="E4807" s="20">
        <v>0</v>
      </c>
      <c r="F4807" s="20">
        <v>0</v>
      </c>
      <c r="G4807" s="20">
        <v>0</v>
      </c>
      <c r="H4807" s="20">
        <v>0.06</v>
      </c>
      <c r="I4807" s="20">
        <v>0</v>
      </c>
      <c r="J4807" s="20">
        <v>0</v>
      </c>
      <c r="K4807" s="20">
        <v>0</v>
      </c>
      <c r="L4807" s="20">
        <v>0</v>
      </c>
      <c r="M4807" s="20">
        <v>0</v>
      </c>
      <c r="N4807" s="1">
        <v>2</v>
      </c>
      <c r="O4807" s="5">
        <v>0</v>
      </c>
      <c r="P4807" s="5">
        <v>0</v>
      </c>
      <c r="Q4807" s="1">
        <v>0</v>
      </c>
      <c r="R4807" s="1">
        <v>0</v>
      </c>
      <c r="S4807" s="6"/>
      <c r="T4807" s="6"/>
      <c r="W4807" s="1"/>
      <c r="X4807" s="1"/>
      <c r="Y4807" s="1"/>
      <c r="AC4807" s="1"/>
      <c r="AF4807" s="1"/>
      <c r="AG4807" s="1"/>
    </row>
    <row r="4808" spans="1:33" hidden="1" x14ac:dyDescent="0.25">
      <c r="A4808" s="1">
        <v>17</v>
      </c>
      <c r="B4808" s="1">
        <v>2015</v>
      </c>
      <c r="C4808" s="1">
        <v>352350317</v>
      </c>
      <c r="D4808" s="44" t="s">
        <v>317</v>
      </c>
      <c r="E4808" s="20">
        <v>0.20075610000000002</v>
      </c>
      <c r="F4808" s="20">
        <v>0.18853650000000002</v>
      </c>
      <c r="G4808" s="20">
        <v>1.2219599999999999E-2</v>
      </c>
      <c r="H4808" s="20">
        <v>0</v>
      </c>
      <c r="I4808" s="20">
        <v>5.2325099999999999E-2</v>
      </c>
      <c r="J4808" s="20">
        <v>4.2303000000000002E-3</v>
      </c>
      <c r="K4808" s="20">
        <v>0.1435507</v>
      </c>
      <c r="L4808" s="20">
        <v>6.5000000000000008E-4</v>
      </c>
      <c r="M4808" s="20">
        <v>4.6858899944444442E-2</v>
      </c>
      <c r="N4808" s="1">
        <v>5</v>
      </c>
      <c r="O4808" s="5">
        <v>48</v>
      </c>
      <c r="P4808" s="5">
        <v>52</v>
      </c>
      <c r="Q4808" s="1">
        <v>12</v>
      </c>
      <c r="R4808" s="1">
        <v>13</v>
      </c>
      <c r="S4808" s="6">
        <v>920.55</v>
      </c>
      <c r="T4808" s="6">
        <v>920.55</v>
      </c>
      <c r="W4808" s="1"/>
      <c r="X4808" s="1"/>
      <c r="Y4808" s="1"/>
      <c r="AC4808" s="1"/>
      <c r="AF4808" s="1"/>
      <c r="AG4808" s="1"/>
    </row>
    <row r="4809" spans="1:33" hidden="1" x14ac:dyDescent="0.25">
      <c r="A4809" s="1">
        <v>5</v>
      </c>
      <c r="B4809" s="1">
        <v>2015</v>
      </c>
      <c r="C4809" s="1">
        <v>35236025</v>
      </c>
      <c r="D4809" s="44" t="s">
        <v>318</v>
      </c>
      <c r="E4809" s="20">
        <v>4.0452700000000008E-2</v>
      </c>
      <c r="F4809" s="20">
        <v>2.5543200000000002E-2</v>
      </c>
      <c r="G4809" s="20">
        <v>1.4909500000000003E-2</v>
      </c>
      <c r="H4809" s="20">
        <v>0</v>
      </c>
      <c r="I4809" s="20">
        <v>1.0416700000000001E-2</v>
      </c>
      <c r="J4809" s="20">
        <v>1.6668E-3</v>
      </c>
      <c r="K4809" s="20">
        <v>2.78657E-2</v>
      </c>
      <c r="L4809" s="20">
        <v>5.0349999999999993E-4</v>
      </c>
      <c r="M4809" s="20">
        <v>0</v>
      </c>
      <c r="N4809" s="1">
        <v>9</v>
      </c>
      <c r="O4809" s="5">
        <v>31.58</v>
      </c>
      <c r="P4809" s="5">
        <v>68.42</v>
      </c>
      <c r="Q4809" s="1">
        <v>6</v>
      </c>
      <c r="R4809" s="1">
        <v>13</v>
      </c>
      <c r="S4809" s="6"/>
      <c r="T4809" s="6"/>
      <c r="W4809" s="1"/>
      <c r="X4809" s="1"/>
      <c r="Y4809" s="1"/>
      <c r="AC4809" s="1"/>
      <c r="AF4809" s="1"/>
      <c r="AG4809" s="1"/>
    </row>
    <row r="4810" spans="1:33" hidden="1" x14ac:dyDescent="0.25">
      <c r="A4810" s="1">
        <v>13</v>
      </c>
      <c r="B4810" s="1">
        <v>2015</v>
      </c>
      <c r="C4810" s="1">
        <v>352360213</v>
      </c>
      <c r="D4810" s="44" t="s">
        <v>318</v>
      </c>
      <c r="E4810" s="20">
        <v>0.30371229999999999</v>
      </c>
      <c r="F4810" s="20">
        <v>0.10646569999999998</v>
      </c>
      <c r="G4810" s="20">
        <v>0.19724660000000002</v>
      </c>
      <c r="H4810" s="20">
        <v>0</v>
      </c>
      <c r="I4810" s="20">
        <v>0.1079976</v>
      </c>
      <c r="J4810" s="20">
        <v>9.2592999999999998E-3</v>
      </c>
      <c r="K4810" s="20">
        <v>0.16742540000000006</v>
      </c>
      <c r="L4810" s="20">
        <v>1.9030000000000002E-2</v>
      </c>
      <c r="M4810" s="20">
        <v>3.6480526053240737E-2</v>
      </c>
      <c r="N4810" s="1">
        <v>2</v>
      </c>
      <c r="O4810" s="5">
        <v>19.149999999999999</v>
      </c>
      <c r="P4810" s="5">
        <v>80.849999999999994</v>
      </c>
      <c r="Q4810" s="1">
        <v>9</v>
      </c>
      <c r="R4810" s="1">
        <v>38</v>
      </c>
      <c r="S4810" s="6">
        <v>836</v>
      </c>
      <c r="T4810" s="6">
        <v>836</v>
      </c>
      <c r="W4810" s="1"/>
      <c r="X4810" s="1"/>
      <c r="Y4810" s="1"/>
      <c r="AC4810" s="1"/>
      <c r="AF4810" s="1"/>
      <c r="AG4810" s="1"/>
    </row>
    <row r="4811" spans="1:33" hidden="1" x14ac:dyDescent="0.25">
      <c r="A4811" s="1">
        <v>8</v>
      </c>
      <c r="B4811" s="1">
        <v>2015</v>
      </c>
      <c r="C4811" s="1">
        <v>35237018</v>
      </c>
      <c r="D4811" s="44" t="s">
        <v>319</v>
      </c>
      <c r="E4811" s="20">
        <v>0.11051459999999999</v>
      </c>
      <c r="F4811" s="20">
        <v>9.498029999999999E-2</v>
      </c>
      <c r="G4811" s="20">
        <v>1.5534299999999999E-2</v>
      </c>
      <c r="H4811" s="20">
        <v>0</v>
      </c>
      <c r="I4811" s="20">
        <v>1.5117599999999998E-2</v>
      </c>
      <c r="J4811" s="20">
        <v>0</v>
      </c>
      <c r="K4811" s="20">
        <v>9.3730399999999992E-2</v>
      </c>
      <c r="L4811" s="20">
        <v>1.6666000000000003E-3</v>
      </c>
      <c r="M4811" s="20">
        <v>1.3614694270833333E-2</v>
      </c>
      <c r="N4811" s="1">
        <v>2</v>
      </c>
      <c r="O4811" s="5">
        <v>73.33</v>
      </c>
      <c r="P4811" s="5">
        <v>26.67</v>
      </c>
      <c r="Q4811" s="1">
        <v>11</v>
      </c>
      <c r="R4811" s="1">
        <v>4</v>
      </c>
      <c r="S4811" s="6">
        <v>284</v>
      </c>
      <c r="T4811" s="6">
        <v>284</v>
      </c>
      <c r="W4811" s="1"/>
      <c r="X4811" s="1"/>
      <c r="Y4811" s="1"/>
      <c r="AC4811" s="1"/>
      <c r="AF4811" s="1"/>
      <c r="AG4811" s="1"/>
    </row>
    <row r="4812" spans="1:33" hidden="1" x14ac:dyDescent="0.25">
      <c r="A4812" s="1">
        <v>4</v>
      </c>
      <c r="B4812" s="1">
        <v>2015</v>
      </c>
      <c r="C4812" s="1">
        <v>35238004</v>
      </c>
      <c r="D4812" s="44" t="s">
        <v>320</v>
      </c>
      <c r="E4812" s="20">
        <v>0.42612409999999995</v>
      </c>
      <c r="F4812" s="20">
        <v>0.42549699999999996</v>
      </c>
      <c r="G4812" s="20">
        <v>6.2710000000000001E-4</v>
      </c>
      <c r="H4812" s="20">
        <v>0</v>
      </c>
      <c r="I4812" s="20">
        <v>1.9377800000000001E-2</v>
      </c>
      <c r="J4812" s="20">
        <v>3.3330000000000002E-4</v>
      </c>
      <c r="K4812" s="20">
        <v>0.39414740000000009</v>
      </c>
      <c r="L4812" s="20">
        <v>1.22656E-2</v>
      </c>
      <c r="M4812" s="20">
        <v>1.6932093749999998E-2</v>
      </c>
      <c r="N4812" s="1">
        <v>19</v>
      </c>
      <c r="O4812" s="5">
        <v>89.71</v>
      </c>
      <c r="P4812" s="5">
        <v>10.29</v>
      </c>
      <c r="Q4812" s="1">
        <v>61</v>
      </c>
      <c r="R4812" s="1">
        <v>7</v>
      </c>
      <c r="S4812" s="6">
        <v>373.38</v>
      </c>
      <c r="T4812" s="6">
        <v>373.38</v>
      </c>
      <c r="W4812" s="1"/>
      <c r="X4812" s="1"/>
      <c r="Y4812" s="1"/>
      <c r="AC4812" s="1"/>
      <c r="AF4812" s="1"/>
      <c r="AG4812" s="1"/>
    </row>
    <row r="4813" spans="1:33" hidden="1" x14ac:dyDescent="0.25">
      <c r="A4813" s="1">
        <v>5</v>
      </c>
      <c r="B4813" s="1">
        <v>2015</v>
      </c>
      <c r="C4813" s="1">
        <v>35239095</v>
      </c>
      <c r="D4813" s="44" t="s">
        <v>321</v>
      </c>
      <c r="E4813" s="20">
        <v>2.8469999999999998E-4</v>
      </c>
      <c r="F4813" s="20">
        <v>0</v>
      </c>
      <c r="G4813" s="20">
        <v>2.8469999999999998E-4</v>
      </c>
      <c r="H4813" s="20">
        <v>0</v>
      </c>
      <c r="I4813" s="20">
        <v>0</v>
      </c>
      <c r="J4813" s="20">
        <v>0</v>
      </c>
      <c r="K4813" s="20">
        <v>0</v>
      </c>
      <c r="L4813" s="20">
        <v>2.8469999999999998E-4</v>
      </c>
      <c r="M4813" s="20">
        <v>0</v>
      </c>
      <c r="N4813" s="1">
        <v>8</v>
      </c>
      <c r="O4813" s="5">
        <v>0</v>
      </c>
      <c r="P4813" s="5">
        <v>100</v>
      </c>
      <c r="Q4813" s="1">
        <v>0</v>
      </c>
      <c r="R4813" s="1">
        <v>3</v>
      </c>
      <c r="S4813" s="6"/>
      <c r="T4813" s="6"/>
      <c r="W4813" s="1"/>
      <c r="X4813" s="1"/>
      <c r="Y4813" s="1"/>
      <c r="AC4813" s="1"/>
      <c r="AF4813" s="1"/>
      <c r="AG4813" s="1"/>
    </row>
    <row r="4814" spans="1:33" hidden="1" x14ac:dyDescent="0.25">
      <c r="A4814" s="1">
        <v>10</v>
      </c>
      <c r="B4814" s="1">
        <v>2015</v>
      </c>
      <c r="C4814" s="1">
        <v>352390910</v>
      </c>
      <c r="D4814" s="44" t="s">
        <v>321</v>
      </c>
      <c r="E4814" s="20">
        <v>1.5828449</v>
      </c>
      <c r="F4814" s="20">
        <v>1.3015094000000005</v>
      </c>
      <c r="G4814" s="20">
        <v>0.28133549999999963</v>
      </c>
      <c r="H4814" s="20">
        <v>0</v>
      </c>
      <c r="I4814" s="20">
        <v>1.0513310999999996</v>
      </c>
      <c r="J4814" s="20">
        <v>0.19491659999999994</v>
      </c>
      <c r="K4814" s="20">
        <v>5.7092900000000002E-2</v>
      </c>
      <c r="L4814" s="20">
        <v>0.27950429999999971</v>
      </c>
      <c r="M4814" s="20">
        <v>0.5241735340625</v>
      </c>
      <c r="N4814" s="1">
        <v>201</v>
      </c>
      <c r="O4814" s="5">
        <v>17</v>
      </c>
      <c r="P4814" s="5">
        <v>83</v>
      </c>
      <c r="Q4814" s="1">
        <v>77</v>
      </c>
      <c r="R4814" s="1">
        <v>376</v>
      </c>
      <c r="S4814" s="6">
        <v>8277.08</v>
      </c>
      <c r="T4814" s="6">
        <v>6125.0392000000002</v>
      </c>
      <c r="W4814" s="1"/>
      <c r="X4814" s="1"/>
      <c r="Y4814" s="1"/>
      <c r="AC4814" s="1"/>
      <c r="AF4814" s="1"/>
      <c r="AG4814" s="1"/>
    </row>
    <row r="4815" spans="1:33" hidden="1" x14ac:dyDescent="0.25">
      <c r="A4815" s="1">
        <v>5</v>
      </c>
      <c r="B4815" s="1">
        <v>2015</v>
      </c>
      <c r="C4815" s="1">
        <v>35240065</v>
      </c>
      <c r="D4815" s="44" t="s">
        <v>322</v>
      </c>
      <c r="E4815" s="20">
        <v>0.19085859999999993</v>
      </c>
      <c r="F4815" s="20">
        <v>0.13968719999999996</v>
      </c>
      <c r="G4815" s="20">
        <v>5.1171399999999978E-2</v>
      </c>
      <c r="H4815" s="20">
        <v>0</v>
      </c>
      <c r="I4815" s="20">
        <v>7.3833300000000004E-2</v>
      </c>
      <c r="J4815" s="20">
        <v>2.5130900000000005E-2</v>
      </c>
      <c r="K4815" s="20">
        <v>3.0626899999999999E-2</v>
      </c>
      <c r="L4815" s="20">
        <v>6.1267499999999989E-2</v>
      </c>
      <c r="M4815" s="20">
        <v>0.12425797538194443</v>
      </c>
      <c r="N4815" s="1">
        <v>44</v>
      </c>
      <c r="O4815" s="5">
        <v>15.56</v>
      </c>
      <c r="P4815" s="5">
        <v>84.44</v>
      </c>
      <c r="Q4815" s="1">
        <v>21</v>
      </c>
      <c r="R4815" s="1">
        <v>114</v>
      </c>
      <c r="S4815" s="6">
        <v>2462.83</v>
      </c>
      <c r="T4815" s="6">
        <v>2388.9450999999999</v>
      </c>
      <c r="W4815" s="1"/>
      <c r="X4815" s="1"/>
      <c r="Y4815" s="1"/>
      <c r="AC4815" s="1"/>
      <c r="AF4815" s="1"/>
      <c r="AG4815" s="1"/>
    </row>
    <row r="4816" spans="1:33" hidden="1" x14ac:dyDescent="0.25">
      <c r="A4816" s="1">
        <v>8</v>
      </c>
      <c r="B4816" s="1">
        <v>2015</v>
      </c>
      <c r="C4816" s="1">
        <v>35241058</v>
      </c>
      <c r="D4816" s="44" t="s">
        <v>323</v>
      </c>
      <c r="E4816" s="20">
        <v>0.25458539999999996</v>
      </c>
      <c r="F4816" s="20">
        <v>0.24775839999999999</v>
      </c>
      <c r="G4816" s="20">
        <v>6.8269999999999989E-3</v>
      </c>
      <c r="H4816" s="20">
        <v>0</v>
      </c>
      <c r="I4816" s="20">
        <v>0.21299999999999999</v>
      </c>
      <c r="J4816" s="20">
        <v>3.0839999999999999E-3</v>
      </c>
      <c r="K4816" s="20">
        <v>3.3192899999999997E-2</v>
      </c>
      <c r="L4816" s="20">
        <v>5.3085000000000007E-3</v>
      </c>
      <c r="M4816" s="20">
        <v>0.12038946759259259</v>
      </c>
      <c r="N4816" s="1">
        <v>6</v>
      </c>
      <c r="O4816" s="5">
        <v>42.22</v>
      </c>
      <c r="P4816" s="5">
        <v>57.78</v>
      </c>
      <c r="Q4816" s="1">
        <v>19</v>
      </c>
      <c r="R4816" s="1">
        <v>26</v>
      </c>
      <c r="S4816" s="6">
        <v>2084</v>
      </c>
      <c r="T4816" s="6">
        <v>2084</v>
      </c>
      <c r="W4816" s="1"/>
      <c r="X4816" s="1"/>
      <c r="Y4816" s="1"/>
      <c r="AC4816" s="1"/>
      <c r="AF4816" s="1"/>
      <c r="AG4816" s="1"/>
    </row>
    <row r="4817" spans="1:33" hidden="1" x14ac:dyDescent="0.25">
      <c r="A4817" s="1">
        <v>12</v>
      </c>
      <c r="B4817" s="1">
        <v>2015</v>
      </c>
      <c r="C4817" s="1">
        <v>352420412</v>
      </c>
      <c r="D4817" s="44" t="s">
        <v>324</v>
      </c>
      <c r="E4817" s="20">
        <v>0.57215479999999985</v>
      </c>
      <c r="F4817" s="20">
        <v>0.55536889999999983</v>
      </c>
      <c r="G4817" s="20">
        <v>1.6785899999999996E-2</v>
      </c>
      <c r="H4817" s="20">
        <v>0.04</v>
      </c>
      <c r="I4817" s="20">
        <v>1.65509E-2</v>
      </c>
      <c r="J4817" s="20">
        <v>5.5555599999999997E-2</v>
      </c>
      <c r="K4817" s="20">
        <v>0.49981330000000002</v>
      </c>
      <c r="L4817" s="20">
        <v>2.3499999999999997E-4</v>
      </c>
      <c r="M4817" s="20">
        <v>1.3890112499999999E-2</v>
      </c>
      <c r="N4817" s="1">
        <v>7</v>
      </c>
      <c r="O4817" s="5">
        <v>74.069999999999993</v>
      </c>
      <c r="P4817" s="5">
        <v>25.93</v>
      </c>
      <c r="Q4817" s="1">
        <v>20</v>
      </c>
      <c r="R4817" s="1">
        <v>7</v>
      </c>
      <c r="S4817" s="6">
        <v>334.08</v>
      </c>
      <c r="T4817" s="6">
        <v>334.08</v>
      </c>
      <c r="W4817" s="1"/>
      <c r="X4817" s="1"/>
      <c r="Y4817" s="1"/>
      <c r="AC4817" s="1"/>
      <c r="AF4817" s="1"/>
      <c r="AG4817" s="1"/>
    </row>
    <row r="4818" spans="1:33" hidden="1" x14ac:dyDescent="0.25">
      <c r="A4818" s="1">
        <v>9</v>
      </c>
      <c r="B4818" s="1">
        <v>2015</v>
      </c>
      <c r="C4818" s="1">
        <v>35243039</v>
      </c>
      <c r="D4818" s="44" t="s">
        <v>325</v>
      </c>
      <c r="E4818" s="20">
        <v>1.3101746000000001</v>
      </c>
      <c r="F4818" s="20">
        <v>1.1889949</v>
      </c>
      <c r="G4818" s="20">
        <v>0.12117970000000002</v>
      </c>
      <c r="H4818" s="20">
        <v>0.06</v>
      </c>
      <c r="I4818" s="20">
        <v>0.38701019999999997</v>
      </c>
      <c r="J4818" s="20">
        <v>0.41682559999999991</v>
      </c>
      <c r="K4818" s="20">
        <v>0.47455899999999995</v>
      </c>
      <c r="L4818" s="20">
        <v>3.1779799999999997E-2</v>
      </c>
      <c r="M4818" s="20">
        <v>0.22019602766319446</v>
      </c>
      <c r="N4818" s="1">
        <v>10</v>
      </c>
      <c r="O4818" s="5">
        <v>44.55</v>
      </c>
      <c r="P4818" s="5">
        <v>55.45</v>
      </c>
      <c r="Q4818" s="1">
        <v>45</v>
      </c>
      <c r="R4818" s="1">
        <v>56</v>
      </c>
      <c r="S4818" s="6">
        <v>3972</v>
      </c>
      <c r="T4818" s="6">
        <v>3932.28</v>
      </c>
      <c r="W4818" s="1"/>
      <c r="X4818" s="1"/>
      <c r="Y4818" s="1"/>
      <c r="AC4818" s="1"/>
      <c r="AF4818" s="1"/>
      <c r="AG4818" s="1"/>
    </row>
    <row r="4819" spans="1:33" hidden="1" x14ac:dyDescent="0.25">
      <c r="A4819" s="1">
        <v>2</v>
      </c>
      <c r="B4819" s="1">
        <v>2015</v>
      </c>
      <c r="C4819" s="1">
        <v>35244022</v>
      </c>
      <c r="D4819" s="44" t="s">
        <v>326</v>
      </c>
      <c r="E4819" s="20">
        <v>1.7931427000000002</v>
      </c>
      <c r="F4819" s="20">
        <v>1.4237879000000002</v>
      </c>
      <c r="G4819" s="20">
        <v>0.36935479999999993</v>
      </c>
      <c r="H4819" s="20">
        <v>2.25</v>
      </c>
      <c r="I4819" s="20">
        <v>2.3611099999999999E-2</v>
      </c>
      <c r="J4819" s="20">
        <v>1.7072295000000002</v>
      </c>
      <c r="K4819" s="20">
        <v>2.5131399999999998E-2</v>
      </c>
      <c r="L4819" s="20">
        <v>3.7170700000000008E-2</v>
      </c>
      <c r="M4819" s="20">
        <v>0.75621225878009257</v>
      </c>
      <c r="N4819" s="1">
        <v>82</v>
      </c>
      <c r="O4819" s="5">
        <v>15.85</v>
      </c>
      <c r="P4819" s="5">
        <v>84.15</v>
      </c>
      <c r="Q4819" s="1">
        <v>26</v>
      </c>
      <c r="R4819" s="1">
        <v>138</v>
      </c>
      <c r="S4819" s="6">
        <v>11219.52</v>
      </c>
      <c r="T4819" s="6">
        <v>6956.1023999999998</v>
      </c>
      <c r="W4819" s="1"/>
      <c r="X4819" s="1"/>
      <c r="Y4819" s="1"/>
      <c r="AC4819" s="1"/>
      <c r="AF4819" s="1"/>
      <c r="AG4819" s="1"/>
    </row>
    <row r="4820" spans="1:33" hidden="1" x14ac:dyDescent="0.25">
      <c r="A4820" s="1">
        <v>16</v>
      </c>
      <c r="B4820" s="1">
        <v>2015</v>
      </c>
      <c r="C4820" s="1">
        <v>352450116</v>
      </c>
      <c r="D4820" s="44" t="s">
        <v>327</v>
      </c>
      <c r="E4820" s="20">
        <v>2.90213E-2</v>
      </c>
      <c r="F4820" s="20">
        <v>1.6949599999999999E-2</v>
      </c>
      <c r="G4820" s="20">
        <v>1.2071700000000001E-2</v>
      </c>
      <c r="H4820" s="20">
        <v>0</v>
      </c>
      <c r="I4820" s="20">
        <v>9.5486000000000008E-3</v>
      </c>
      <c r="J4820" s="20">
        <v>2.8919999999999998E-4</v>
      </c>
      <c r="K4820" s="20">
        <v>1.7394E-2</v>
      </c>
      <c r="L4820" s="20">
        <v>1.7895000000000001E-3</v>
      </c>
      <c r="M4820" s="20">
        <v>1.5224232758620688E-2</v>
      </c>
      <c r="N4820" s="1">
        <v>0</v>
      </c>
      <c r="O4820" s="5">
        <v>12.5</v>
      </c>
      <c r="P4820" s="5">
        <v>87.5</v>
      </c>
      <c r="Q4820" s="1">
        <v>2</v>
      </c>
      <c r="R4820" s="1">
        <v>14</v>
      </c>
      <c r="S4820" s="6">
        <v>286.89999999999998</v>
      </c>
      <c r="T4820" s="6">
        <v>286.89999999999998</v>
      </c>
      <c r="W4820" s="1"/>
      <c r="X4820" s="1"/>
      <c r="Y4820" s="1"/>
      <c r="AC4820" s="1"/>
      <c r="AF4820" s="1"/>
      <c r="AG4820" s="1"/>
    </row>
    <row r="4821" spans="1:33" hidden="1" x14ac:dyDescent="0.25">
      <c r="A4821" s="1">
        <v>11</v>
      </c>
      <c r="B4821" s="1">
        <v>2015</v>
      </c>
      <c r="C4821" s="1">
        <v>352460011</v>
      </c>
      <c r="D4821" s="44" t="s">
        <v>328</v>
      </c>
      <c r="E4821" s="20">
        <v>8.2481799999999966E-2</v>
      </c>
      <c r="F4821" s="20">
        <v>8.004039999999997E-2</v>
      </c>
      <c r="G4821" s="20">
        <v>2.4413999999999998E-3</v>
      </c>
      <c r="H4821" s="20">
        <v>0</v>
      </c>
      <c r="I4821" s="20">
        <v>0</v>
      </c>
      <c r="J4821" s="20">
        <v>1.8580000000000001E-3</v>
      </c>
      <c r="K4821" s="20">
        <v>6.9242399999999996E-2</v>
      </c>
      <c r="L4821" s="20">
        <v>1.13814E-2</v>
      </c>
      <c r="M4821" s="20">
        <v>3.4115000862268513E-2</v>
      </c>
      <c r="N4821" s="1">
        <v>36</v>
      </c>
      <c r="O4821" s="5">
        <v>69.23</v>
      </c>
      <c r="P4821" s="5">
        <v>30.77</v>
      </c>
      <c r="Q4821" s="1">
        <v>18</v>
      </c>
      <c r="R4821" s="1">
        <v>8</v>
      </c>
      <c r="S4821" s="6">
        <v>446.25</v>
      </c>
      <c r="T4821" s="6">
        <v>406.08749999999998</v>
      </c>
      <c r="W4821" s="1"/>
      <c r="X4821" s="1"/>
      <c r="Y4821" s="1"/>
      <c r="AC4821" s="1"/>
      <c r="AF4821" s="1"/>
      <c r="AG4821" s="1"/>
    </row>
    <row r="4822" spans="1:33" hidden="1" x14ac:dyDescent="0.25">
      <c r="A4822" s="1">
        <v>5</v>
      </c>
      <c r="B4822" s="1">
        <v>2015</v>
      </c>
      <c r="C4822" s="1">
        <v>35247095</v>
      </c>
      <c r="D4822" s="44" t="s">
        <v>329</v>
      </c>
      <c r="E4822" s="20">
        <v>3.3672604999999991</v>
      </c>
      <c r="F4822" s="20">
        <v>3.3242622999999991</v>
      </c>
      <c r="G4822" s="20">
        <v>4.2998199999999979E-2</v>
      </c>
      <c r="H4822" s="20">
        <v>0</v>
      </c>
      <c r="I4822" s="20">
        <v>0.3361574</v>
      </c>
      <c r="J4822" s="20">
        <v>2.9904430999999989</v>
      </c>
      <c r="K4822" s="20">
        <v>2.5498999999999997E-2</v>
      </c>
      <c r="L4822" s="20">
        <v>1.5161000000000004E-2</v>
      </c>
      <c r="M4822" s="20">
        <v>0.14895687825925927</v>
      </c>
      <c r="N4822" s="1">
        <v>30</v>
      </c>
      <c r="O4822" s="5">
        <v>17.71</v>
      </c>
      <c r="P4822" s="5">
        <v>82.29</v>
      </c>
      <c r="Q4822" s="1">
        <v>17</v>
      </c>
      <c r="R4822" s="1">
        <v>79</v>
      </c>
      <c r="S4822" s="6">
        <v>2667.56</v>
      </c>
      <c r="T4822" s="6">
        <v>1609.87246</v>
      </c>
      <c r="W4822" s="1"/>
      <c r="X4822" s="1"/>
      <c r="Y4822" s="1"/>
      <c r="AC4822" s="1"/>
      <c r="AF4822" s="1"/>
      <c r="AG4822" s="1"/>
    </row>
    <row r="4823" spans="1:33" hidden="1" x14ac:dyDescent="0.25">
      <c r="A4823" s="1">
        <v>15</v>
      </c>
      <c r="B4823" s="1">
        <v>2015</v>
      </c>
      <c r="C4823" s="1">
        <v>352480815</v>
      </c>
      <c r="D4823" s="44" t="s">
        <v>330</v>
      </c>
      <c r="E4823" s="20">
        <v>5.1106199999999997E-2</v>
      </c>
      <c r="F4823" s="20">
        <v>4.4000699999999997E-2</v>
      </c>
      <c r="G4823" s="20">
        <v>7.1054999999999998E-3</v>
      </c>
      <c r="H4823" s="20">
        <v>0</v>
      </c>
      <c r="I4823" s="20">
        <v>0</v>
      </c>
      <c r="J4823" s="20">
        <v>2.8587999999999999E-3</v>
      </c>
      <c r="K4823" s="20">
        <v>4.4020400000000001E-2</v>
      </c>
      <c r="L4823" s="20">
        <v>4.2269999999999999E-3</v>
      </c>
      <c r="M4823" s="20">
        <v>0</v>
      </c>
      <c r="N4823" s="1">
        <v>4</v>
      </c>
      <c r="O4823" s="5">
        <v>86.27</v>
      </c>
      <c r="P4823" s="5">
        <v>13.73</v>
      </c>
      <c r="Q4823" s="1">
        <v>44</v>
      </c>
      <c r="R4823" s="1">
        <v>7</v>
      </c>
      <c r="S4823" s="6"/>
      <c r="T4823" s="6"/>
      <c r="W4823" s="1"/>
      <c r="X4823" s="1"/>
      <c r="Y4823" s="1"/>
      <c r="AC4823" s="1"/>
      <c r="AF4823" s="1"/>
      <c r="AG4823" s="1"/>
    </row>
    <row r="4824" spans="1:33" hidden="1" x14ac:dyDescent="0.25">
      <c r="A4824" s="1">
        <v>18</v>
      </c>
      <c r="B4824" s="1">
        <v>2015</v>
      </c>
      <c r="C4824" s="1">
        <v>352480818</v>
      </c>
      <c r="D4824" s="44" t="s">
        <v>330</v>
      </c>
      <c r="E4824" s="20">
        <v>3.15883E-2</v>
      </c>
      <c r="F4824" s="20">
        <v>9.511300000000002E-3</v>
      </c>
      <c r="G4824" s="20">
        <v>2.2076999999999996E-2</v>
      </c>
      <c r="H4824" s="20">
        <v>0</v>
      </c>
      <c r="I4824" s="20">
        <v>1.019E-4</v>
      </c>
      <c r="J4824" s="20">
        <v>9.7688999999999988E-3</v>
      </c>
      <c r="K4824" s="20">
        <v>1.8163499999999996E-2</v>
      </c>
      <c r="L4824" s="20">
        <v>3.5539999999999994E-3</v>
      </c>
      <c r="M4824" s="20">
        <v>0.1406698389699074</v>
      </c>
      <c r="N4824" s="1">
        <v>7</v>
      </c>
      <c r="O4824" s="5">
        <v>42.86</v>
      </c>
      <c r="P4824" s="5">
        <v>57.14</v>
      </c>
      <c r="Q4824" s="1">
        <v>42</v>
      </c>
      <c r="R4824" s="1">
        <v>56</v>
      </c>
      <c r="S4824" s="6">
        <v>2436.2800000000002</v>
      </c>
      <c r="T4824" s="6">
        <v>2436.2800000000002</v>
      </c>
      <c r="W4824" s="1"/>
      <c r="X4824" s="1"/>
      <c r="Y4824" s="1"/>
      <c r="AC4824" s="1"/>
      <c r="AF4824" s="1"/>
      <c r="AG4824" s="1"/>
    </row>
    <row r="4825" spans="1:33" hidden="1" x14ac:dyDescent="0.25">
      <c r="A4825" s="1">
        <v>2</v>
      </c>
      <c r="B4825" s="1">
        <v>2015</v>
      </c>
      <c r="C4825" s="1">
        <v>35249072</v>
      </c>
      <c r="D4825" s="44" t="s">
        <v>331</v>
      </c>
      <c r="E4825" s="20">
        <v>4.9000700000000001E-2</v>
      </c>
      <c r="F4825" s="20">
        <v>3.7471900000000002E-2</v>
      </c>
      <c r="G4825" s="20">
        <v>1.1528799999999999E-2</v>
      </c>
      <c r="H4825" s="20">
        <v>0</v>
      </c>
      <c r="I4825" s="20">
        <v>0</v>
      </c>
      <c r="J4825" s="20">
        <v>7.9000000000000009E-5</v>
      </c>
      <c r="K4825" s="20">
        <v>2.2750900000000001E-2</v>
      </c>
      <c r="L4825" s="20">
        <v>2.6170800000000001E-2</v>
      </c>
      <c r="M4825" s="20">
        <v>1.10366375E-2</v>
      </c>
      <c r="N4825" s="1">
        <v>51</v>
      </c>
      <c r="O4825" s="5">
        <v>77.36</v>
      </c>
      <c r="P4825" s="5">
        <v>22.64</v>
      </c>
      <c r="Q4825" s="1">
        <v>41</v>
      </c>
      <c r="R4825" s="1">
        <v>12</v>
      </c>
      <c r="S4825" s="6">
        <v>155.43</v>
      </c>
      <c r="T4825" s="6">
        <v>155.43</v>
      </c>
      <c r="W4825" s="1"/>
      <c r="X4825" s="1"/>
      <c r="Y4825" s="1"/>
      <c r="AC4825" s="1"/>
      <c r="AF4825" s="1"/>
      <c r="AG4825" s="1"/>
    </row>
    <row r="4826" spans="1:33" hidden="1" x14ac:dyDescent="0.25">
      <c r="A4826" s="1">
        <v>6</v>
      </c>
      <c r="B4826" s="1">
        <v>2015</v>
      </c>
      <c r="C4826" s="1">
        <v>35250036</v>
      </c>
      <c r="D4826" s="44" t="s">
        <v>332</v>
      </c>
      <c r="E4826" s="20">
        <v>1.1811299999999999E-2</v>
      </c>
      <c r="F4826" s="20">
        <v>1.6203999999999999E-3</v>
      </c>
      <c r="G4826" s="20">
        <v>1.0190899999999999E-2</v>
      </c>
      <c r="H4826" s="20">
        <v>0</v>
      </c>
      <c r="I4826" s="20">
        <v>0</v>
      </c>
      <c r="J4826" s="20">
        <v>7.2689999999999986E-3</v>
      </c>
      <c r="K4826" s="20">
        <v>0</v>
      </c>
      <c r="L4826" s="20">
        <v>4.5423E-3</v>
      </c>
      <c r="M4826" s="20">
        <v>0.40427714120370373</v>
      </c>
      <c r="N4826" s="1">
        <v>1</v>
      </c>
      <c r="O4826" s="5">
        <v>4.17</v>
      </c>
      <c r="P4826" s="5">
        <v>95.83</v>
      </c>
      <c r="Q4826" s="1">
        <v>1</v>
      </c>
      <c r="R4826" s="1">
        <v>23</v>
      </c>
      <c r="S4826" s="6">
        <v>4363.5600000000004</v>
      </c>
      <c r="T4826" s="6">
        <v>1221.7968000000001</v>
      </c>
      <c r="W4826" s="1"/>
      <c r="X4826" s="1"/>
      <c r="Y4826" s="1"/>
      <c r="AC4826" s="1"/>
      <c r="AF4826" s="1"/>
      <c r="AG4826" s="1"/>
    </row>
    <row r="4827" spans="1:33" hidden="1" x14ac:dyDescent="0.25">
      <c r="A4827" s="1">
        <v>4</v>
      </c>
      <c r="B4827" s="1">
        <v>2015</v>
      </c>
      <c r="C4827" s="1">
        <v>35251024</v>
      </c>
      <c r="D4827" s="44" t="s">
        <v>333</v>
      </c>
      <c r="E4827" s="20">
        <v>0.59916570000000002</v>
      </c>
      <c r="F4827" s="20">
        <v>0.52017020000000003</v>
      </c>
      <c r="G4827" s="20">
        <v>7.8995499999999982E-2</v>
      </c>
      <c r="H4827" s="20">
        <v>0.02</v>
      </c>
      <c r="I4827" s="20">
        <v>4.5588000000000004E-2</v>
      </c>
      <c r="J4827" s="20">
        <v>0.42704629999999999</v>
      </c>
      <c r="K4827" s="20">
        <v>9.8788300000000023E-2</v>
      </c>
      <c r="L4827" s="20">
        <v>2.7743099999999996E-2</v>
      </c>
      <c r="M4827" s="20">
        <v>0.12325994212962962</v>
      </c>
      <c r="N4827" s="1">
        <v>4</v>
      </c>
      <c r="O4827" s="5">
        <v>40</v>
      </c>
      <c r="P4827" s="5">
        <v>60</v>
      </c>
      <c r="Q4827" s="1">
        <v>26</v>
      </c>
      <c r="R4827" s="1">
        <v>39</v>
      </c>
      <c r="S4827" s="6">
        <v>2166</v>
      </c>
      <c r="T4827" s="6">
        <v>0</v>
      </c>
      <c r="W4827" s="1"/>
      <c r="X4827" s="1"/>
      <c r="Y4827" s="1"/>
      <c r="AC4827" s="1"/>
      <c r="AF4827" s="1"/>
      <c r="AG4827" s="1"/>
    </row>
    <row r="4828" spans="1:33" hidden="1" x14ac:dyDescent="0.25">
      <c r="A4828" s="1">
        <v>5</v>
      </c>
      <c r="B4828" s="1">
        <v>2015</v>
      </c>
      <c r="C4828" s="1">
        <v>35252015</v>
      </c>
      <c r="D4828" s="44" t="s">
        <v>334</v>
      </c>
      <c r="E4828" s="20">
        <v>0.1509066</v>
      </c>
      <c r="F4828" s="20">
        <v>0.13298679999999999</v>
      </c>
      <c r="G4828" s="20">
        <v>1.7919800000000003E-2</v>
      </c>
      <c r="H4828" s="20">
        <v>0</v>
      </c>
      <c r="I4828" s="20">
        <v>5.0888900000000008E-2</v>
      </c>
      <c r="J4828" s="20">
        <v>6.8490999999999995E-3</v>
      </c>
      <c r="K4828" s="20">
        <v>5.4071500000000008E-2</v>
      </c>
      <c r="L4828" s="20">
        <v>3.9097100000000003E-2</v>
      </c>
      <c r="M4828" s="20">
        <v>5.0357406305555553E-2</v>
      </c>
      <c r="N4828" s="1">
        <v>27</v>
      </c>
      <c r="O4828" s="5">
        <v>25.64</v>
      </c>
      <c r="P4828" s="5">
        <v>74.36</v>
      </c>
      <c r="Q4828" s="1">
        <v>30</v>
      </c>
      <c r="R4828" s="1">
        <v>87</v>
      </c>
      <c r="S4828" s="6">
        <v>332.63</v>
      </c>
      <c r="T4828" s="6">
        <v>332.63</v>
      </c>
      <c r="W4828" s="1"/>
      <c r="X4828" s="1"/>
      <c r="Y4828" s="1"/>
      <c r="AC4828" s="1"/>
      <c r="AF4828" s="1"/>
      <c r="AG4828" s="1"/>
    </row>
    <row r="4829" spans="1:33" hidden="1" x14ac:dyDescent="0.25">
      <c r="A4829" s="1">
        <v>13</v>
      </c>
      <c r="B4829" s="1">
        <v>2015</v>
      </c>
      <c r="C4829" s="1">
        <v>352530013</v>
      </c>
      <c r="D4829" s="44" t="s">
        <v>335</v>
      </c>
      <c r="E4829" s="20">
        <v>1.0870277000000002</v>
      </c>
      <c r="F4829" s="20">
        <v>0.93250420000000023</v>
      </c>
      <c r="G4829" s="20">
        <v>0.15452349999999998</v>
      </c>
      <c r="H4829" s="20">
        <v>0</v>
      </c>
      <c r="I4829" s="20">
        <v>0.22287040000000002</v>
      </c>
      <c r="J4829" s="20">
        <v>0.74362730000000021</v>
      </c>
      <c r="K4829" s="20">
        <v>9.3237400000000012E-2</v>
      </c>
      <c r="L4829" s="20">
        <v>2.7292599999999997E-2</v>
      </c>
      <c r="M4829" s="20">
        <v>0.48299819237962971</v>
      </c>
      <c r="N4829" s="1">
        <v>7</v>
      </c>
      <c r="O4829" s="5">
        <v>36.03</v>
      </c>
      <c r="P4829" s="5">
        <v>63.97</v>
      </c>
      <c r="Q4829" s="1">
        <v>49</v>
      </c>
      <c r="R4829" s="1">
        <v>87</v>
      </c>
      <c r="S4829" s="6">
        <v>7477.0119999999997</v>
      </c>
      <c r="T4829" s="6">
        <v>7477.0119999999997</v>
      </c>
      <c r="W4829" s="1"/>
      <c r="X4829" s="1"/>
      <c r="Y4829" s="1"/>
      <c r="AC4829" s="1"/>
      <c r="AF4829" s="1"/>
      <c r="AG4829" s="1"/>
    </row>
    <row r="4830" spans="1:33" hidden="1" x14ac:dyDescent="0.25">
      <c r="A4830" s="1">
        <v>8</v>
      </c>
      <c r="B4830" s="1">
        <v>2015</v>
      </c>
      <c r="C4830" s="1">
        <v>35254098</v>
      </c>
      <c r="D4830" s="44" t="s">
        <v>336</v>
      </c>
      <c r="E4830" s="20">
        <v>0.29270790000000008</v>
      </c>
      <c r="F4830" s="20">
        <v>0.26515040000000006</v>
      </c>
      <c r="G4830" s="20">
        <v>2.7557500000000006E-2</v>
      </c>
      <c r="H4830" s="20">
        <v>0</v>
      </c>
      <c r="I4830" s="20">
        <v>8.1574000000000004E-3</v>
      </c>
      <c r="J4830" s="20">
        <v>9.2592599999999997E-2</v>
      </c>
      <c r="K4830" s="20">
        <v>0.19093570000000004</v>
      </c>
      <c r="L4830" s="20">
        <v>1.0222E-3</v>
      </c>
      <c r="M4830" s="20">
        <v>7.7470312499999996E-3</v>
      </c>
      <c r="N4830" s="1">
        <v>12</v>
      </c>
      <c r="O4830" s="5">
        <v>70.37</v>
      </c>
      <c r="P4830" s="5">
        <v>29.63</v>
      </c>
      <c r="Q4830" s="1">
        <v>19</v>
      </c>
      <c r="R4830" s="1">
        <v>8</v>
      </c>
      <c r="S4830" s="6">
        <v>141.57</v>
      </c>
      <c r="T4830" s="6">
        <v>141.57</v>
      </c>
      <c r="W4830" s="1"/>
      <c r="X4830" s="1"/>
      <c r="Y4830" s="1"/>
      <c r="AC4830" s="1"/>
      <c r="AF4830" s="1"/>
      <c r="AG4830" s="1"/>
    </row>
    <row r="4831" spans="1:33" hidden="1" x14ac:dyDescent="0.25">
      <c r="A4831" s="1">
        <v>5</v>
      </c>
      <c r="B4831" s="1">
        <v>2015</v>
      </c>
      <c r="C4831" s="1">
        <v>35255085</v>
      </c>
      <c r="D4831" s="44" t="s">
        <v>337</v>
      </c>
      <c r="E4831" s="20">
        <v>0.15466969999999999</v>
      </c>
      <c r="F4831" s="20">
        <v>0.1477561</v>
      </c>
      <c r="G4831" s="20">
        <v>6.9135999999999998E-3</v>
      </c>
      <c r="H4831" s="20">
        <v>0</v>
      </c>
      <c r="I4831" s="20">
        <v>6.50834E-2</v>
      </c>
      <c r="J4831" s="20">
        <v>6.4609999999999993E-4</v>
      </c>
      <c r="K4831" s="20">
        <v>8.3727999999999969E-2</v>
      </c>
      <c r="L4831" s="20">
        <v>5.2121999999999984E-3</v>
      </c>
      <c r="M4831" s="20">
        <v>2.1743050781249995E-2</v>
      </c>
      <c r="N4831" s="1">
        <v>51</v>
      </c>
      <c r="O4831" s="5">
        <v>54.05</v>
      </c>
      <c r="P4831" s="5">
        <v>45.95</v>
      </c>
      <c r="Q4831" s="1">
        <v>40</v>
      </c>
      <c r="R4831" s="1">
        <v>34</v>
      </c>
      <c r="S4831" s="6">
        <v>611.42999999999995</v>
      </c>
      <c r="T4831" s="6">
        <v>611.42999999999995</v>
      </c>
      <c r="W4831" s="1"/>
      <c r="X4831" s="1"/>
      <c r="Y4831" s="1"/>
      <c r="AC4831" s="1"/>
      <c r="AF4831" s="1"/>
      <c r="AG4831" s="1"/>
    </row>
    <row r="4832" spans="1:33" hidden="1" x14ac:dyDescent="0.25">
      <c r="A4832" s="1">
        <v>17</v>
      </c>
      <c r="B4832" s="1">
        <v>2015</v>
      </c>
      <c r="C4832" s="1">
        <v>352560717</v>
      </c>
      <c r="D4832" s="44" t="s">
        <v>338</v>
      </c>
      <c r="E4832" s="20">
        <v>2.3860899999999997E-2</v>
      </c>
      <c r="F4832" s="20">
        <v>2.0829999999999999E-4</v>
      </c>
      <c r="G4832" s="20">
        <v>2.3652599999999996E-2</v>
      </c>
      <c r="H4832" s="20">
        <v>0</v>
      </c>
      <c r="I4832" s="20">
        <v>2.3512199999999997E-2</v>
      </c>
      <c r="J4832" s="20">
        <v>1.404E-4</v>
      </c>
      <c r="K4832" s="20">
        <v>2.0829999999999999E-4</v>
      </c>
      <c r="L4832" s="20">
        <v>0</v>
      </c>
      <c r="M4832" s="20">
        <v>9.4285143229166663E-3</v>
      </c>
      <c r="N4832" s="1">
        <v>0</v>
      </c>
      <c r="O4832" s="5">
        <v>11.11</v>
      </c>
      <c r="P4832" s="5">
        <v>88.89</v>
      </c>
      <c r="Q4832" s="1">
        <v>1</v>
      </c>
      <c r="R4832" s="1">
        <v>8</v>
      </c>
      <c r="S4832" s="6">
        <v>201.96</v>
      </c>
      <c r="T4832" s="6">
        <v>201.96</v>
      </c>
      <c r="W4832" s="1"/>
      <c r="X4832" s="1"/>
      <c r="Y4832" s="1"/>
      <c r="AC4832" s="1"/>
      <c r="AF4832" s="1"/>
      <c r="AG4832" s="1"/>
    </row>
    <row r="4833" spans="1:33" hidden="1" x14ac:dyDescent="0.25">
      <c r="A4833" s="1">
        <v>21</v>
      </c>
      <c r="B4833" s="1">
        <v>2015</v>
      </c>
      <c r="C4833" s="1">
        <v>352560721</v>
      </c>
      <c r="D4833" s="44" t="s">
        <v>338</v>
      </c>
      <c r="E4833" s="20">
        <v>7.5254500000000002E-2</v>
      </c>
      <c r="F4833" s="20">
        <v>7.5254500000000002E-2</v>
      </c>
      <c r="G4833" s="20">
        <v>0</v>
      </c>
      <c r="H4833" s="20">
        <v>0</v>
      </c>
      <c r="I4833" s="20">
        <v>0</v>
      </c>
      <c r="J4833" s="20">
        <v>0</v>
      </c>
      <c r="K4833" s="20">
        <v>7.5254500000000002E-2</v>
      </c>
      <c r="L4833" s="20">
        <v>0</v>
      </c>
      <c r="M4833" s="20">
        <v>0</v>
      </c>
      <c r="N4833" s="1">
        <v>0</v>
      </c>
      <c r="O4833" s="5">
        <v>100</v>
      </c>
      <c r="P4833" s="5">
        <v>0</v>
      </c>
      <c r="Q4833" s="1">
        <v>3</v>
      </c>
      <c r="R4833" s="1">
        <v>0</v>
      </c>
      <c r="S4833" s="6"/>
      <c r="T4833" s="6"/>
      <c r="W4833" s="1"/>
      <c r="X4833" s="1"/>
      <c r="Y4833" s="1"/>
      <c r="AC4833" s="1"/>
      <c r="AF4833" s="1"/>
      <c r="AG4833" s="1"/>
    </row>
    <row r="4834" spans="1:33" hidden="1" x14ac:dyDescent="0.25">
      <c r="A4834" s="1">
        <v>16</v>
      </c>
      <c r="B4834" s="1">
        <v>2015</v>
      </c>
      <c r="C4834" s="1">
        <v>352570616</v>
      </c>
      <c r="D4834" s="44" t="s">
        <v>339</v>
      </c>
      <c r="E4834" s="20">
        <v>5.5600000000000003E-5</v>
      </c>
      <c r="F4834" s="20">
        <v>0</v>
      </c>
      <c r="G4834" s="20">
        <v>5.5600000000000003E-5</v>
      </c>
      <c r="H4834" s="20">
        <v>0</v>
      </c>
      <c r="I4834" s="20">
        <v>0</v>
      </c>
      <c r="J4834" s="20">
        <v>0</v>
      </c>
      <c r="K4834" s="20">
        <v>0</v>
      </c>
      <c r="L4834" s="20">
        <v>5.5600000000000003E-5</v>
      </c>
      <c r="M4834" s="20">
        <v>0</v>
      </c>
      <c r="N4834" s="1">
        <v>0</v>
      </c>
      <c r="O4834" s="5">
        <v>0</v>
      </c>
      <c r="P4834" s="5">
        <v>100</v>
      </c>
      <c r="Q4834" s="1">
        <v>0</v>
      </c>
      <c r="R4834" s="1">
        <v>1</v>
      </c>
      <c r="S4834" s="6"/>
      <c r="T4834" s="6"/>
      <c r="W4834" s="1"/>
      <c r="X4834" s="1"/>
      <c r="Y4834" s="1"/>
      <c r="AC4834" s="1"/>
      <c r="AF4834" s="1"/>
      <c r="AG4834" s="1"/>
    </row>
    <row r="4835" spans="1:33" hidden="1" x14ac:dyDescent="0.25">
      <c r="A4835" s="1">
        <v>19</v>
      </c>
      <c r="B4835" s="1">
        <v>2015</v>
      </c>
      <c r="C4835" s="1">
        <v>352570619</v>
      </c>
      <c r="D4835" s="44" t="s">
        <v>339</v>
      </c>
      <c r="E4835" s="20">
        <v>0.29118129999999998</v>
      </c>
      <c r="F4835" s="20">
        <v>0.2274244</v>
      </c>
      <c r="G4835" s="20">
        <v>6.3756899999999991E-2</v>
      </c>
      <c r="H4835" s="20">
        <v>0</v>
      </c>
      <c r="I4835" s="20">
        <v>0</v>
      </c>
      <c r="J4835" s="20">
        <v>0.18040999999999996</v>
      </c>
      <c r="K4835" s="20">
        <v>8.5622599999999993E-2</v>
      </c>
      <c r="L4835" s="20">
        <v>2.5148700000000003E-2</v>
      </c>
      <c r="M4835" s="20">
        <v>9.4733756104166664E-2</v>
      </c>
      <c r="N4835" s="1">
        <v>12</v>
      </c>
      <c r="O4835" s="5">
        <v>18.46</v>
      </c>
      <c r="P4835" s="5">
        <v>81.540000000000006</v>
      </c>
      <c r="Q4835" s="1">
        <v>12</v>
      </c>
      <c r="R4835" s="1">
        <v>53</v>
      </c>
      <c r="S4835" s="6">
        <v>1739</v>
      </c>
      <c r="T4835" s="6">
        <v>1339.03</v>
      </c>
      <c r="W4835" s="1"/>
      <c r="X4835" s="1"/>
      <c r="Y4835" s="1"/>
      <c r="AC4835" s="1"/>
      <c r="AF4835" s="1"/>
      <c r="AG4835" s="1"/>
    </row>
    <row r="4836" spans="1:33" hidden="1" x14ac:dyDescent="0.25">
      <c r="A4836" s="1">
        <v>20</v>
      </c>
      <c r="B4836" s="1">
        <v>2015</v>
      </c>
      <c r="C4836" s="1">
        <v>352580520</v>
      </c>
      <c r="D4836" s="44" t="s">
        <v>340</v>
      </c>
      <c r="E4836" s="20">
        <v>4.4289999999999998E-3</v>
      </c>
      <c r="F4836" s="20">
        <v>0</v>
      </c>
      <c r="G4836" s="20">
        <v>4.4289999999999998E-3</v>
      </c>
      <c r="H4836" s="20">
        <v>0</v>
      </c>
      <c r="I4836" s="20">
        <v>0</v>
      </c>
      <c r="J4836" s="20">
        <v>0</v>
      </c>
      <c r="K4836" s="20">
        <v>4.3826999999999998E-3</v>
      </c>
      <c r="L4836" s="20">
        <v>4.6300000000000001E-5</v>
      </c>
      <c r="M4836" s="20">
        <v>1.0584569531249999E-2</v>
      </c>
      <c r="N4836" s="1">
        <v>0</v>
      </c>
      <c r="O4836" s="5">
        <v>0</v>
      </c>
      <c r="P4836" s="5">
        <v>100</v>
      </c>
      <c r="Q4836" s="1">
        <v>0</v>
      </c>
      <c r="R4836" s="1">
        <v>3</v>
      </c>
      <c r="S4836" s="6">
        <v>228.95</v>
      </c>
      <c r="T4836" s="6">
        <v>228.95</v>
      </c>
      <c r="W4836" s="1"/>
      <c r="X4836" s="1"/>
      <c r="Y4836" s="1"/>
      <c r="AC4836" s="1"/>
      <c r="AF4836" s="1"/>
      <c r="AG4836" s="1"/>
    </row>
    <row r="4837" spans="1:33" hidden="1" x14ac:dyDescent="0.25">
      <c r="A4837" s="1">
        <v>10</v>
      </c>
      <c r="B4837" s="1">
        <v>2015</v>
      </c>
      <c r="C4837" s="1">
        <v>352585410</v>
      </c>
      <c r="D4837" s="44" t="s">
        <v>341</v>
      </c>
      <c r="E4837" s="20">
        <v>1.1186200000000002E-2</v>
      </c>
      <c r="F4837" s="20">
        <v>3.2409999999999996E-4</v>
      </c>
      <c r="G4837" s="20">
        <v>1.0862100000000001E-2</v>
      </c>
      <c r="H4837" s="20">
        <v>0</v>
      </c>
      <c r="I4837" s="20">
        <v>4.45E-3</v>
      </c>
      <c r="J4837" s="20">
        <v>5.9260000000000007E-3</v>
      </c>
      <c r="K4837" s="20">
        <v>2.7779999999999998E-4</v>
      </c>
      <c r="L4837" s="20">
        <v>5.3239999999999993E-4</v>
      </c>
      <c r="M4837" s="20">
        <v>8.0078124999999993E-3</v>
      </c>
      <c r="N4837" s="1">
        <v>4</v>
      </c>
      <c r="O4837" s="5">
        <v>15.38</v>
      </c>
      <c r="P4837" s="5">
        <v>84.62</v>
      </c>
      <c r="Q4837" s="1">
        <v>2</v>
      </c>
      <c r="R4837" s="1">
        <v>11</v>
      </c>
      <c r="S4837" s="6">
        <v>94.05</v>
      </c>
      <c r="T4837" s="6">
        <v>94.05</v>
      </c>
      <c r="W4837" s="1"/>
      <c r="X4837" s="1"/>
      <c r="Y4837" s="1"/>
      <c r="AC4837" s="1"/>
      <c r="AF4837" s="1"/>
      <c r="AG4837" s="1"/>
    </row>
    <row r="4838" spans="1:33" hidden="1" x14ac:dyDescent="0.25">
      <c r="A4838" s="1">
        <v>5</v>
      </c>
      <c r="B4838" s="1">
        <v>2015</v>
      </c>
      <c r="C4838" s="1">
        <v>35259045</v>
      </c>
      <c r="D4838" s="44" t="s">
        <v>342</v>
      </c>
      <c r="E4838" s="20">
        <v>2.4082468000000006</v>
      </c>
      <c r="F4838" s="20">
        <v>2.1347658000000007</v>
      </c>
      <c r="G4838" s="20">
        <v>0.27348099999999997</v>
      </c>
      <c r="H4838" s="20">
        <v>0</v>
      </c>
      <c r="I4838" s="20">
        <v>2.0130184999999998</v>
      </c>
      <c r="J4838" s="20">
        <v>0.30530379999999929</v>
      </c>
      <c r="K4838" s="20">
        <v>2.2891200000000004E-2</v>
      </c>
      <c r="L4838" s="20">
        <v>6.7033299999999962E-2</v>
      </c>
      <c r="M4838" s="20">
        <v>1.3323330222222223</v>
      </c>
      <c r="N4838" s="1">
        <v>68</v>
      </c>
      <c r="O4838" s="5">
        <v>11.78</v>
      </c>
      <c r="P4838" s="5">
        <v>88.22</v>
      </c>
      <c r="Q4838" s="1">
        <v>37</v>
      </c>
      <c r="R4838" s="1">
        <v>277</v>
      </c>
      <c r="S4838" s="6">
        <v>20663.165000000001</v>
      </c>
      <c r="T4838" s="6">
        <v>20663.165000000001</v>
      </c>
      <c r="W4838" s="1"/>
      <c r="X4838" s="1"/>
      <c r="Y4838" s="1"/>
      <c r="AC4838" s="1"/>
      <c r="AF4838" s="1"/>
      <c r="AG4838" s="1"/>
    </row>
    <row r="4839" spans="1:33" hidden="1" x14ac:dyDescent="0.25">
      <c r="A4839" s="1">
        <v>10</v>
      </c>
      <c r="B4839" s="1">
        <v>2015</v>
      </c>
      <c r="C4839" s="1">
        <v>352590410</v>
      </c>
      <c r="D4839" s="44" t="s">
        <v>342</v>
      </c>
      <c r="E4839" s="20">
        <v>0</v>
      </c>
      <c r="F4839" s="20">
        <v>0</v>
      </c>
      <c r="G4839" s="20">
        <v>0</v>
      </c>
      <c r="H4839" s="20">
        <v>0</v>
      </c>
      <c r="I4839" s="20">
        <v>0</v>
      </c>
      <c r="J4839" s="20">
        <v>0</v>
      </c>
      <c r="K4839" s="20">
        <v>0</v>
      </c>
      <c r="L4839" s="20">
        <v>0</v>
      </c>
      <c r="M4839" s="20">
        <v>0</v>
      </c>
      <c r="N4839" s="1">
        <v>0</v>
      </c>
      <c r="O4839" s="5">
        <v>0</v>
      </c>
      <c r="P4839" s="5">
        <v>0</v>
      </c>
      <c r="Q4839" s="1">
        <v>0</v>
      </c>
      <c r="R4839" s="1">
        <v>0</v>
      </c>
      <c r="S4839" s="6"/>
      <c r="T4839" s="6"/>
      <c r="W4839" s="1"/>
      <c r="X4839" s="1"/>
      <c r="Y4839" s="1"/>
      <c r="AC4839" s="1"/>
      <c r="AF4839" s="1"/>
      <c r="AG4839" s="1"/>
    </row>
    <row r="4840" spans="1:33" hidden="1" x14ac:dyDescent="0.25">
      <c r="A4840" s="1">
        <v>20</v>
      </c>
      <c r="B4840" s="1">
        <v>2015</v>
      </c>
      <c r="C4840" s="1">
        <v>352600120</v>
      </c>
      <c r="D4840" s="44" t="s">
        <v>343</v>
      </c>
      <c r="E4840" s="20">
        <v>0.24740169999999995</v>
      </c>
      <c r="F4840" s="20">
        <v>0.17410490000000001</v>
      </c>
      <c r="G4840" s="20">
        <v>7.329679999999994E-2</v>
      </c>
      <c r="H4840" s="20">
        <v>0</v>
      </c>
      <c r="I4840" s="20">
        <v>0</v>
      </c>
      <c r="J4840" s="20">
        <v>0.15835249999999998</v>
      </c>
      <c r="K4840" s="20">
        <v>8.6381399999999969E-2</v>
      </c>
      <c r="L4840" s="20">
        <v>2.6677999999999997E-3</v>
      </c>
      <c r="M4840" s="20">
        <v>0</v>
      </c>
      <c r="N4840" s="1">
        <v>0</v>
      </c>
      <c r="O4840" s="5">
        <v>11.43</v>
      </c>
      <c r="P4840" s="5">
        <v>88.57</v>
      </c>
      <c r="Q4840" s="1">
        <v>4</v>
      </c>
      <c r="R4840" s="1">
        <v>31</v>
      </c>
      <c r="S4840" s="6"/>
      <c r="T4840" s="6"/>
      <c r="W4840" s="1"/>
      <c r="X4840" s="1"/>
      <c r="Y4840" s="1"/>
      <c r="AC4840" s="1"/>
      <c r="AF4840" s="1"/>
      <c r="AG4840" s="1"/>
    </row>
    <row r="4841" spans="1:33" hidden="1" x14ac:dyDescent="0.25">
      <c r="A4841" s="1">
        <v>21</v>
      </c>
      <c r="B4841" s="1">
        <v>2015</v>
      </c>
      <c r="C4841" s="1">
        <v>352600121</v>
      </c>
      <c r="D4841" s="44" t="s">
        <v>343</v>
      </c>
      <c r="E4841" s="20">
        <v>9.3183599999999991E-2</v>
      </c>
      <c r="F4841" s="20">
        <v>7.0740599999999987E-2</v>
      </c>
      <c r="G4841" s="20">
        <v>2.2443000000000005E-2</v>
      </c>
      <c r="H4841" s="20">
        <v>0</v>
      </c>
      <c r="I4841" s="20">
        <v>0</v>
      </c>
      <c r="J4841" s="20">
        <v>5.58342E-2</v>
      </c>
      <c r="K4841" s="20">
        <v>3.6770700000000003E-2</v>
      </c>
      <c r="L4841" s="20">
        <v>5.7870000000000003E-4</v>
      </c>
      <c r="M4841" s="20">
        <v>4.8564485993055559E-2</v>
      </c>
      <c r="N4841" s="1">
        <v>2</v>
      </c>
      <c r="O4841" s="5">
        <v>33.33</v>
      </c>
      <c r="P4841" s="5">
        <v>66.67</v>
      </c>
      <c r="Q4841" s="1">
        <v>4</v>
      </c>
      <c r="R4841" s="1">
        <v>8</v>
      </c>
      <c r="S4841" s="6">
        <v>823.28399999999999</v>
      </c>
      <c r="T4841" s="6">
        <v>823.28399999999999</v>
      </c>
      <c r="W4841" s="1"/>
      <c r="X4841" s="1"/>
      <c r="Y4841" s="1"/>
      <c r="AC4841" s="1"/>
      <c r="AF4841" s="1"/>
      <c r="AG4841" s="1"/>
    </row>
    <row r="4842" spans="1:33" hidden="1" x14ac:dyDescent="0.25">
      <c r="A4842" s="1">
        <v>11</v>
      </c>
      <c r="B4842" s="1">
        <v>2015</v>
      </c>
      <c r="C4842" s="1">
        <v>352610011</v>
      </c>
      <c r="D4842" s="44" t="s">
        <v>344</v>
      </c>
      <c r="E4842" s="20">
        <v>0.17820040000000001</v>
      </c>
      <c r="F4842" s="20">
        <v>0.17669000000000001</v>
      </c>
      <c r="G4842" s="20">
        <v>1.5104000000000001E-3</v>
      </c>
      <c r="H4842" s="20">
        <v>0</v>
      </c>
      <c r="I4842" s="20">
        <v>3.2841700000000008E-2</v>
      </c>
      <c r="J4842" s="20">
        <v>9.5490000000000006E-4</v>
      </c>
      <c r="K4842" s="20">
        <v>0.11597779999999998</v>
      </c>
      <c r="L4842" s="20">
        <v>2.8426000000000007E-2</v>
      </c>
      <c r="M4842" s="20">
        <v>3.7637813111111106E-2</v>
      </c>
      <c r="N4842" s="1">
        <v>101</v>
      </c>
      <c r="O4842" s="5">
        <v>92.11</v>
      </c>
      <c r="P4842" s="5">
        <v>7.89</v>
      </c>
      <c r="Q4842" s="1">
        <v>70</v>
      </c>
      <c r="R4842" s="1">
        <v>6</v>
      </c>
      <c r="S4842" s="6">
        <v>474.48</v>
      </c>
      <c r="T4842" s="6">
        <v>450.75599999999997</v>
      </c>
      <c r="W4842" s="1"/>
      <c r="X4842" s="1"/>
      <c r="Y4842" s="1"/>
      <c r="AC4842" s="1"/>
      <c r="AF4842" s="1"/>
      <c r="AG4842" s="1"/>
    </row>
    <row r="4843" spans="1:33" hidden="1" x14ac:dyDescent="0.25">
      <c r="A4843" s="1">
        <v>6</v>
      </c>
      <c r="B4843" s="1">
        <v>2015</v>
      </c>
      <c r="C4843" s="1">
        <v>35262096</v>
      </c>
      <c r="D4843" s="44" t="s">
        <v>345</v>
      </c>
      <c r="E4843" s="20">
        <v>3.4700000000000003E-5</v>
      </c>
      <c r="F4843" s="20">
        <v>0</v>
      </c>
      <c r="G4843" s="20">
        <v>3.4700000000000003E-5</v>
      </c>
      <c r="H4843" s="20">
        <v>0</v>
      </c>
      <c r="I4843" s="20">
        <v>0</v>
      </c>
      <c r="J4843" s="20">
        <v>0</v>
      </c>
      <c r="K4843" s="20">
        <v>0</v>
      </c>
      <c r="L4843" s="20">
        <v>3.4700000000000003E-5</v>
      </c>
      <c r="M4843" s="20">
        <v>0</v>
      </c>
      <c r="N4843" s="1">
        <v>0</v>
      </c>
      <c r="O4843" s="5">
        <v>0</v>
      </c>
      <c r="P4843" s="5">
        <v>100</v>
      </c>
      <c r="Q4843" s="1">
        <v>0</v>
      </c>
      <c r="R4843" s="1">
        <v>1</v>
      </c>
      <c r="S4843" s="6"/>
      <c r="T4843" s="6"/>
      <c r="W4843" s="1"/>
      <c r="X4843" s="1"/>
      <c r="Y4843" s="1"/>
      <c r="AC4843" s="1"/>
      <c r="AF4843" s="1"/>
      <c r="AG4843" s="1"/>
    </row>
    <row r="4844" spans="1:33" hidden="1" x14ac:dyDescent="0.25">
      <c r="A4844" s="1">
        <v>11</v>
      </c>
      <c r="B4844" s="1">
        <v>2015</v>
      </c>
      <c r="C4844" s="1">
        <v>352620911</v>
      </c>
      <c r="D4844" s="44" t="s">
        <v>345</v>
      </c>
      <c r="E4844" s="20">
        <v>6.11926E-2</v>
      </c>
      <c r="F4844" s="20">
        <v>4.7256899999999998E-2</v>
      </c>
      <c r="G4844" s="20">
        <v>1.3935700000000004E-2</v>
      </c>
      <c r="H4844" s="20">
        <v>0</v>
      </c>
      <c r="I4844" s="20">
        <v>5.8111799999999998E-2</v>
      </c>
      <c r="J4844" s="20">
        <v>2.3260000000000002E-4</v>
      </c>
      <c r="K4844" s="20">
        <v>1.9444E-3</v>
      </c>
      <c r="L4844" s="20">
        <v>9.0380000000000007E-4</v>
      </c>
      <c r="M4844" s="20">
        <v>3.8794037819444446E-2</v>
      </c>
      <c r="N4844" s="1">
        <v>20</v>
      </c>
      <c r="O4844" s="5">
        <v>13.64</v>
      </c>
      <c r="P4844" s="5">
        <v>86.36</v>
      </c>
      <c r="Q4844" s="1">
        <v>3</v>
      </c>
      <c r="R4844" s="1">
        <v>19</v>
      </c>
      <c r="S4844" s="6">
        <v>435.54</v>
      </c>
      <c r="T4844" s="6">
        <v>435.54</v>
      </c>
      <c r="W4844" s="1"/>
      <c r="X4844" s="1"/>
      <c r="Y4844" s="1"/>
      <c r="AC4844" s="1"/>
      <c r="AF4844" s="1"/>
      <c r="AG4844" s="1"/>
    </row>
    <row r="4845" spans="1:33" hidden="1" x14ac:dyDescent="0.25">
      <c r="A4845" s="1">
        <v>2</v>
      </c>
      <c r="B4845" s="1">
        <v>2015</v>
      </c>
      <c r="C4845" s="1">
        <v>35263082</v>
      </c>
      <c r="D4845" s="44" t="s">
        <v>346</v>
      </c>
      <c r="E4845" s="20">
        <v>4.3074099999999997E-2</v>
      </c>
      <c r="F4845" s="20">
        <v>4.3074099999999997E-2</v>
      </c>
      <c r="G4845" s="20">
        <v>0</v>
      </c>
      <c r="H4845" s="20">
        <v>0.01</v>
      </c>
      <c r="I4845" s="20">
        <v>1.6E-2</v>
      </c>
      <c r="J4845" s="20">
        <v>4.6300000000000001E-5</v>
      </c>
      <c r="K4845" s="20">
        <v>2.6749999999999999E-2</v>
      </c>
      <c r="L4845" s="20">
        <v>2.7779999999999998E-4</v>
      </c>
      <c r="M4845" s="20">
        <v>7.8819468750000003E-3</v>
      </c>
      <c r="N4845" s="1">
        <v>7</v>
      </c>
      <c r="O4845" s="5">
        <v>100</v>
      </c>
      <c r="P4845" s="5">
        <v>0</v>
      </c>
      <c r="Q4845" s="1">
        <v>7</v>
      </c>
      <c r="R4845" s="1">
        <v>0</v>
      </c>
      <c r="S4845" s="6">
        <v>173</v>
      </c>
      <c r="T4845" s="6">
        <v>173</v>
      </c>
      <c r="W4845" s="1"/>
      <c r="X4845" s="1"/>
      <c r="Y4845" s="1"/>
      <c r="AC4845" s="1"/>
      <c r="AF4845" s="1"/>
      <c r="AG4845" s="1"/>
    </row>
    <row r="4846" spans="1:33" hidden="1" x14ac:dyDescent="0.25">
      <c r="A4846" s="1">
        <v>10</v>
      </c>
      <c r="B4846" s="1">
        <v>2015</v>
      </c>
      <c r="C4846" s="1">
        <v>352640710</v>
      </c>
      <c r="D4846" s="44" t="s">
        <v>347</v>
      </c>
      <c r="E4846" s="20">
        <v>0.22335819999999998</v>
      </c>
      <c r="F4846" s="20">
        <v>0.21410139999999997</v>
      </c>
      <c r="G4846" s="20">
        <v>9.2568000000000008E-3</v>
      </c>
      <c r="H4846" s="20">
        <v>0</v>
      </c>
      <c r="I4846" s="20">
        <v>0.1100139</v>
      </c>
      <c r="J4846" s="20">
        <v>0.10296809999999999</v>
      </c>
      <c r="K4846" s="20">
        <v>5.8568999999999991E-3</v>
      </c>
      <c r="L4846" s="20">
        <v>4.5193000000000004E-3</v>
      </c>
      <c r="M4846" s="20">
        <v>7.1213337962962961E-2</v>
      </c>
      <c r="N4846" s="1">
        <v>8</v>
      </c>
      <c r="O4846" s="5">
        <v>34.479999999999997</v>
      </c>
      <c r="P4846" s="5">
        <v>65.52</v>
      </c>
      <c r="Q4846" s="1">
        <v>10</v>
      </c>
      <c r="R4846" s="1">
        <v>19</v>
      </c>
      <c r="S4846" s="6">
        <v>1218.08</v>
      </c>
      <c r="T4846" s="6">
        <v>1218.08</v>
      </c>
      <c r="W4846" s="1"/>
      <c r="X4846" s="1"/>
      <c r="Y4846" s="1"/>
      <c r="AC4846" s="1"/>
      <c r="AF4846" s="1"/>
      <c r="AG4846" s="1"/>
    </row>
    <row r="4847" spans="1:33" hidden="1" x14ac:dyDescent="0.25">
      <c r="A4847" s="1">
        <v>19</v>
      </c>
      <c r="B4847" s="1">
        <v>2015</v>
      </c>
      <c r="C4847" s="1">
        <v>352650619</v>
      </c>
      <c r="D4847" s="44" t="s">
        <v>348</v>
      </c>
      <c r="E4847" s="20">
        <v>5.2099999999999999E-5</v>
      </c>
      <c r="F4847" s="20">
        <v>0</v>
      </c>
      <c r="G4847" s="20">
        <v>5.2099999999999999E-5</v>
      </c>
      <c r="H4847" s="20">
        <v>0</v>
      </c>
      <c r="I4847" s="20">
        <v>0</v>
      </c>
      <c r="J4847" s="20">
        <v>0</v>
      </c>
      <c r="K4847" s="20">
        <v>0</v>
      </c>
      <c r="L4847" s="20">
        <v>5.2099999999999999E-5</v>
      </c>
      <c r="M4847" s="20">
        <v>1.0487287499999999E-2</v>
      </c>
      <c r="N4847" s="1">
        <v>0</v>
      </c>
      <c r="O4847" s="5">
        <v>0</v>
      </c>
      <c r="P4847" s="5">
        <v>100</v>
      </c>
      <c r="Q4847" s="1">
        <v>0</v>
      </c>
      <c r="R4847" s="1">
        <v>1</v>
      </c>
      <c r="S4847" s="6">
        <v>265.05</v>
      </c>
      <c r="T4847" s="6">
        <v>265.05</v>
      </c>
      <c r="W4847" s="1"/>
      <c r="X4847" s="1"/>
      <c r="Y4847" s="1"/>
      <c r="AC4847" s="1"/>
      <c r="AF4847" s="1"/>
      <c r="AG4847" s="1"/>
    </row>
    <row r="4848" spans="1:33" hidden="1" x14ac:dyDescent="0.25">
      <c r="A4848" s="1">
        <v>20</v>
      </c>
      <c r="B4848" s="1">
        <v>2015</v>
      </c>
      <c r="C4848" s="1">
        <v>352650620</v>
      </c>
      <c r="D4848" s="44" t="s">
        <v>348</v>
      </c>
      <c r="E4848" s="20">
        <v>1.0629999999999999E-3</v>
      </c>
      <c r="F4848" s="20">
        <v>0</v>
      </c>
      <c r="G4848" s="20">
        <v>1.0629999999999999E-3</v>
      </c>
      <c r="H4848" s="20">
        <v>0</v>
      </c>
      <c r="I4848" s="20">
        <v>0</v>
      </c>
      <c r="J4848" s="20">
        <v>1.0629999999999999E-3</v>
      </c>
      <c r="K4848" s="20">
        <v>0</v>
      </c>
      <c r="L4848" s="20">
        <v>0</v>
      </c>
      <c r="M4848" s="20">
        <v>0</v>
      </c>
      <c r="N4848" s="1">
        <v>0</v>
      </c>
      <c r="O4848" s="5">
        <v>0</v>
      </c>
      <c r="P4848" s="5">
        <v>100</v>
      </c>
      <c r="Q4848" s="1">
        <v>0</v>
      </c>
      <c r="R4848" s="1">
        <v>1</v>
      </c>
      <c r="S4848" s="6"/>
      <c r="T4848" s="6"/>
      <c r="W4848" s="1"/>
      <c r="X4848" s="1"/>
      <c r="Y4848" s="1"/>
      <c r="AC4848" s="1"/>
      <c r="AF4848" s="1"/>
      <c r="AG4848" s="1"/>
    </row>
    <row r="4849" spans="1:33" hidden="1" x14ac:dyDescent="0.25">
      <c r="A4849" s="1">
        <v>2</v>
      </c>
      <c r="B4849" s="1">
        <v>2015</v>
      </c>
      <c r="C4849" s="1">
        <v>35266052</v>
      </c>
      <c r="D4849" s="44" t="s">
        <v>349</v>
      </c>
      <c r="E4849" s="20">
        <v>0.10381629999999997</v>
      </c>
      <c r="F4849" s="20">
        <v>0.10310799999999998</v>
      </c>
      <c r="G4849" s="20">
        <v>7.0829999999999992E-4</v>
      </c>
      <c r="H4849" s="20">
        <v>0</v>
      </c>
      <c r="I4849" s="20">
        <v>1.8749999999999999E-2</v>
      </c>
      <c r="J4849" s="20">
        <v>6.5000000000000002E-2</v>
      </c>
      <c r="K4849" s="20">
        <v>1.2154400000000001E-2</v>
      </c>
      <c r="L4849" s="20">
        <v>7.9118999999999995E-3</v>
      </c>
      <c r="M4849" s="20">
        <v>1.6701395312499999E-2</v>
      </c>
      <c r="N4849" s="1">
        <v>21</v>
      </c>
      <c r="O4849" s="5">
        <v>85</v>
      </c>
      <c r="P4849" s="5">
        <v>15</v>
      </c>
      <c r="Q4849" s="1">
        <v>17</v>
      </c>
      <c r="R4849" s="1">
        <v>3</v>
      </c>
      <c r="S4849" s="6">
        <v>213.5</v>
      </c>
      <c r="T4849" s="6">
        <v>64.05</v>
      </c>
      <c r="W4849" s="1"/>
      <c r="X4849" s="1"/>
      <c r="Y4849" s="1"/>
      <c r="AC4849" s="1"/>
      <c r="AF4849" s="1"/>
      <c r="AG4849" s="1"/>
    </row>
    <row r="4850" spans="1:33" hidden="1" x14ac:dyDescent="0.25">
      <c r="A4850" s="1">
        <v>9</v>
      </c>
      <c r="B4850" s="1">
        <v>2015</v>
      </c>
      <c r="C4850" s="1">
        <v>35267049</v>
      </c>
      <c r="D4850" s="44" t="s">
        <v>350</v>
      </c>
      <c r="E4850" s="20">
        <v>0.21457019999999991</v>
      </c>
      <c r="F4850" s="20">
        <v>0.1986651999999999</v>
      </c>
      <c r="G4850" s="20">
        <v>1.5904999999999999E-2</v>
      </c>
      <c r="H4850" s="20">
        <v>0.41</v>
      </c>
      <c r="I4850" s="20">
        <v>0</v>
      </c>
      <c r="J4850" s="20">
        <v>8.9182000000000011E-3</v>
      </c>
      <c r="K4850" s="20">
        <v>0.19772939999999989</v>
      </c>
      <c r="L4850" s="20">
        <v>7.9225999999999984E-3</v>
      </c>
      <c r="M4850" s="20">
        <v>0.28971883358796297</v>
      </c>
      <c r="N4850" s="1">
        <v>18</v>
      </c>
      <c r="O4850" s="5">
        <v>48.28</v>
      </c>
      <c r="P4850" s="5">
        <v>51.72</v>
      </c>
      <c r="Q4850" s="1">
        <v>42</v>
      </c>
      <c r="R4850" s="1">
        <v>45</v>
      </c>
      <c r="S4850" s="6">
        <v>5256</v>
      </c>
      <c r="T4850" s="6">
        <v>3153.6</v>
      </c>
      <c r="W4850" s="1"/>
      <c r="X4850" s="1"/>
      <c r="Y4850" s="1"/>
      <c r="AC4850" s="1"/>
      <c r="AF4850" s="1"/>
      <c r="AG4850" s="1"/>
    </row>
    <row r="4851" spans="1:33" hidden="1" x14ac:dyDescent="0.25">
      <c r="A4851" s="1">
        <v>13</v>
      </c>
      <c r="B4851" s="1">
        <v>2015</v>
      </c>
      <c r="C4851" s="1">
        <v>352680313</v>
      </c>
      <c r="D4851" s="44" t="s">
        <v>351</v>
      </c>
      <c r="E4851" s="20">
        <v>0.47402680000000008</v>
      </c>
      <c r="F4851" s="20">
        <v>0.20993059999999999</v>
      </c>
      <c r="G4851" s="20">
        <v>0.26409620000000006</v>
      </c>
      <c r="H4851" s="20">
        <v>0</v>
      </c>
      <c r="I4851" s="20">
        <v>0</v>
      </c>
      <c r="J4851" s="20">
        <v>0.46022000000000013</v>
      </c>
      <c r="K4851" s="20">
        <v>1.3171999999999999E-3</v>
      </c>
      <c r="L4851" s="20">
        <v>1.2489600000000003E-2</v>
      </c>
      <c r="M4851" s="20">
        <v>0.19048072092592597</v>
      </c>
      <c r="N4851" s="1">
        <v>12</v>
      </c>
      <c r="O4851" s="5">
        <v>11.11</v>
      </c>
      <c r="P4851" s="5">
        <v>88.89</v>
      </c>
      <c r="Q4851" s="1">
        <v>6</v>
      </c>
      <c r="R4851" s="1">
        <v>48</v>
      </c>
      <c r="S4851" s="6">
        <v>3491</v>
      </c>
      <c r="T4851" s="6">
        <v>3491</v>
      </c>
      <c r="W4851" s="1"/>
      <c r="X4851" s="1"/>
      <c r="Y4851" s="1"/>
      <c r="AC4851" s="1"/>
      <c r="AF4851" s="1"/>
      <c r="AG4851" s="1"/>
    </row>
    <row r="4852" spans="1:33" hidden="1" x14ac:dyDescent="0.25">
      <c r="A4852" s="1">
        <v>17</v>
      </c>
      <c r="B4852" s="1">
        <v>2015</v>
      </c>
      <c r="C4852" s="1">
        <v>352680317</v>
      </c>
      <c r="D4852" s="44" t="s">
        <v>351</v>
      </c>
      <c r="E4852" s="20">
        <v>0.52054390000000006</v>
      </c>
      <c r="F4852" s="20">
        <v>0.50925920000000002</v>
      </c>
      <c r="G4852" s="20">
        <v>1.12847E-2</v>
      </c>
      <c r="H4852" s="20">
        <v>0</v>
      </c>
      <c r="I4852" s="20">
        <v>0</v>
      </c>
      <c r="J4852" s="20">
        <v>0</v>
      </c>
      <c r="K4852" s="20">
        <v>0.51776610000000001</v>
      </c>
      <c r="L4852" s="20">
        <v>2.7778E-3</v>
      </c>
      <c r="M4852" s="20">
        <v>0</v>
      </c>
      <c r="N4852" s="1">
        <v>0</v>
      </c>
      <c r="O4852" s="5">
        <v>28.57</v>
      </c>
      <c r="P4852" s="5">
        <v>71.430000000000007</v>
      </c>
      <c r="Q4852" s="1">
        <v>2</v>
      </c>
      <c r="R4852" s="1">
        <v>5</v>
      </c>
      <c r="S4852" s="6"/>
      <c r="T4852" s="6"/>
      <c r="W4852" s="1"/>
      <c r="X4852" s="1"/>
      <c r="Y4852" s="1"/>
      <c r="AC4852" s="1"/>
      <c r="AF4852" s="1"/>
      <c r="AG4852" s="1"/>
    </row>
    <row r="4853" spans="1:33" hidden="1" x14ac:dyDescent="0.25">
      <c r="A4853" s="1">
        <v>5</v>
      </c>
      <c r="B4853" s="1">
        <v>2015</v>
      </c>
      <c r="C4853" s="1">
        <v>35269025</v>
      </c>
      <c r="D4853" s="44" t="s">
        <v>352</v>
      </c>
      <c r="E4853" s="20">
        <v>2.6578877000000003</v>
      </c>
      <c r="F4853" s="20">
        <v>2.4525374000000006</v>
      </c>
      <c r="G4853" s="20">
        <v>0.20535029999999965</v>
      </c>
      <c r="H4853" s="20">
        <v>0</v>
      </c>
      <c r="I4853" s="20">
        <v>1.9212999999999999E-3</v>
      </c>
      <c r="J4853" s="20">
        <v>2.4850517999999995</v>
      </c>
      <c r="K4853" s="20">
        <v>0.13159129999999994</v>
      </c>
      <c r="L4853" s="20">
        <v>3.9323299999999964E-2</v>
      </c>
      <c r="M4853" s="20">
        <v>0.96965518329166667</v>
      </c>
      <c r="N4853" s="1">
        <v>37</v>
      </c>
      <c r="O4853" s="5">
        <v>17.2</v>
      </c>
      <c r="P4853" s="5">
        <v>82.8</v>
      </c>
      <c r="Q4853" s="1">
        <v>59</v>
      </c>
      <c r="R4853" s="1">
        <v>284</v>
      </c>
      <c r="S4853" s="6">
        <v>15530</v>
      </c>
      <c r="T4853" s="6">
        <v>15530</v>
      </c>
      <c r="W4853" s="1"/>
      <c r="X4853" s="1"/>
      <c r="Y4853" s="1"/>
      <c r="AC4853" s="1"/>
      <c r="AF4853" s="1"/>
      <c r="AG4853" s="1"/>
    </row>
    <row r="4854" spans="1:33" hidden="1" x14ac:dyDescent="0.25">
      <c r="A4854" s="1">
        <v>9</v>
      </c>
      <c r="B4854" s="1">
        <v>2015</v>
      </c>
      <c r="C4854" s="1">
        <v>35270099</v>
      </c>
      <c r="D4854" s="44" t="s">
        <v>353</v>
      </c>
      <c r="E4854" s="20">
        <v>4.7331999999999999E-3</v>
      </c>
      <c r="F4854" s="20">
        <v>2.1934999999999997E-3</v>
      </c>
      <c r="G4854" s="20">
        <v>2.5396999999999998E-3</v>
      </c>
      <c r="H4854" s="20">
        <v>0</v>
      </c>
      <c r="I4854" s="20">
        <v>0</v>
      </c>
      <c r="J4854" s="20">
        <v>4.7219999999999999E-4</v>
      </c>
      <c r="K4854" s="20">
        <v>1.6056000000000002E-3</v>
      </c>
      <c r="L4854" s="20">
        <v>2.6553999999999996E-3</v>
      </c>
      <c r="M4854" s="20">
        <v>1.8971354166666666E-2</v>
      </c>
      <c r="N4854" s="1">
        <v>15</v>
      </c>
      <c r="O4854" s="5">
        <v>46.67</v>
      </c>
      <c r="P4854" s="5">
        <v>53.33</v>
      </c>
      <c r="Q4854" s="1">
        <v>7</v>
      </c>
      <c r="R4854" s="1">
        <v>8</v>
      </c>
      <c r="S4854" s="6">
        <v>404</v>
      </c>
      <c r="T4854" s="6">
        <v>88.88</v>
      </c>
      <c r="W4854" s="1"/>
      <c r="X4854" s="1"/>
      <c r="Y4854" s="1"/>
      <c r="AC4854" s="1"/>
      <c r="AF4854" s="1"/>
      <c r="AG4854" s="1"/>
    </row>
    <row r="4855" spans="1:33" hidden="1" x14ac:dyDescent="0.25">
      <c r="A4855" s="1">
        <v>16</v>
      </c>
      <c r="B4855" s="1">
        <v>2015</v>
      </c>
      <c r="C4855" s="1">
        <v>352710816</v>
      </c>
      <c r="D4855" s="44" t="s">
        <v>354</v>
      </c>
      <c r="E4855" s="20">
        <v>0.23055659999999994</v>
      </c>
      <c r="F4855" s="20">
        <v>7.5273200000000012E-2</v>
      </c>
      <c r="G4855" s="20">
        <v>0.15528339999999993</v>
      </c>
      <c r="H4855" s="20">
        <v>0</v>
      </c>
      <c r="I4855" s="20">
        <v>0</v>
      </c>
      <c r="J4855" s="20">
        <v>0.20781459999999993</v>
      </c>
      <c r="K4855" s="20">
        <v>6.4114999999999997E-3</v>
      </c>
      <c r="L4855" s="20">
        <v>1.6330500000000001E-2</v>
      </c>
      <c r="M4855" s="20">
        <v>0.22368393518518517</v>
      </c>
      <c r="N4855" s="1">
        <v>0</v>
      </c>
      <c r="O4855" s="5">
        <v>15.63</v>
      </c>
      <c r="P4855" s="5">
        <v>84.38</v>
      </c>
      <c r="Q4855" s="1">
        <v>10</v>
      </c>
      <c r="R4855" s="1">
        <v>54</v>
      </c>
      <c r="S4855" s="6">
        <v>3979.78</v>
      </c>
      <c r="T4855" s="6">
        <v>3979.78</v>
      </c>
      <c r="W4855" s="1"/>
      <c r="X4855" s="1"/>
      <c r="Y4855" s="1"/>
      <c r="AC4855" s="1"/>
      <c r="AF4855" s="1"/>
      <c r="AG4855" s="1"/>
    </row>
    <row r="4856" spans="1:33" hidden="1" x14ac:dyDescent="0.25">
      <c r="A4856" s="1">
        <v>20</v>
      </c>
      <c r="B4856" s="1">
        <v>2015</v>
      </c>
      <c r="C4856" s="1">
        <v>352710820</v>
      </c>
      <c r="D4856" s="44" t="s">
        <v>354</v>
      </c>
      <c r="E4856" s="20">
        <v>0.25466430000000001</v>
      </c>
      <c r="F4856" s="20">
        <v>0.25462960000000001</v>
      </c>
      <c r="G4856" s="20">
        <v>3.4700000000000003E-5</v>
      </c>
      <c r="H4856" s="20">
        <v>0</v>
      </c>
      <c r="I4856" s="20">
        <v>0</v>
      </c>
      <c r="J4856" s="20">
        <v>0</v>
      </c>
      <c r="K4856" s="20">
        <v>0.25462960000000001</v>
      </c>
      <c r="L4856" s="20">
        <v>3.4700000000000003E-5</v>
      </c>
      <c r="M4856" s="20">
        <v>0</v>
      </c>
      <c r="N4856" s="1">
        <v>0</v>
      </c>
      <c r="O4856" s="5">
        <v>66.67</v>
      </c>
      <c r="P4856" s="5">
        <v>33.33</v>
      </c>
      <c r="Q4856" s="1">
        <v>2</v>
      </c>
      <c r="R4856" s="1">
        <v>1</v>
      </c>
      <c r="S4856" s="6"/>
      <c r="T4856" s="6"/>
      <c r="W4856" s="1"/>
      <c r="X4856" s="1"/>
      <c r="Y4856" s="1"/>
      <c r="AC4856" s="1"/>
      <c r="AF4856" s="1"/>
      <c r="AG4856" s="1"/>
    </row>
    <row r="4857" spans="1:33" hidden="1" x14ac:dyDescent="0.25">
      <c r="A4857" s="1">
        <v>2</v>
      </c>
      <c r="B4857" s="1">
        <v>2015</v>
      </c>
      <c r="C4857" s="1">
        <v>35272072</v>
      </c>
      <c r="D4857" s="44" t="s">
        <v>355</v>
      </c>
      <c r="E4857" s="20">
        <v>0.34092289999999986</v>
      </c>
      <c r="F4857" s="20">
        <v>5.257900000000002E-3</v>
      </c>
      <c r="G4857" s="20">
        <v>0.33566499999999988</v>
      </c>
      <c r="H4857" s="20">
        <v>0.04</v>
      </c>
      <c r="I4857" s="20">
        <v>0.21722230000000001</v>
      </c>
      <c r="J4857" s="20">
        <v>0.11431589999999998</v>
      </c>
      <c r="K4857" s="20">
        <v>2.0833000000000002E-3</v>
      </c>
      <c r="L4857" s="20">
        <v>7.3013999999999987E-3</v>
      </c>
      <c r="M4857" s="20">
        <v>0.2513947195416667</v>
      </c>
      <c r="N4857" s="1">
        <v>14</v>
      </c>
      <c r="O4857" s="5">
        <v>23.08</v>
      </c>
      <c r="P4857" s="5">
        <v>76.92</v>
      </c>
      <c r="Q4857" s="1">
        <v>18</v>
      </c>
      <c r="R4857" s="1">
        <v>60</v>
      </c>
      <c r="S4857" s="6">
        <v>4526.28</v>
      </c>
      <c r="T4857" s="6">
        <v>4526.28</v>
      </c>
      <c r="W4857" s="1"/>
      <c r="X4857" s="1"/>
      <c r="Y4857" s="1"/>
      <c r="AC4857" s="1"/>
      <c r="AF4857" s="1"/>
      <c r="AG4857" s="1"/>
    </row>
    <row r="4858" spans="1:33" hidden="1" x14ac:dyDescent="0.25">
      <c r="A4858" s="1">
        <v>19</v>
      </c>
      <c r="B4858" s="1">
        <v>2015</v>
      </c>
      <c r="C4858" s="1">
        <v>352725619</v>
      </c>
      <c r="D4858" s="44" t="s">
        <v>356</v>
      </c>
      <c r="E4858" s="20">
        <v>1.0556200000000002E-2</v>
      </c>
      <c r="F4858" s="20">
        <v>1.6666999999999999E-3</v>
      </c>
      <c r="G4858" s="20">
        <v>8.8895000000000016E-3</v>
      </c>
      <c r="H4858" s="20">
        <v>0</v>
      </c>
      <c r="I4858" s="20">
        <v>5.3934999999999999E-3</v>
      </c>
      <c r="J4858" s="20">
        <v>0</v>
      </c>
      <c r="K4858" s="20">
        <v>1.6956E-3</v>
      </c>
      <c r="L4858" s="20">
        <v>3.4670999999999994E-3</v>
      </c>
      <c r="M4858" s="20">
        <v>4.6183429687500005E-3</v>
      </c>
      <c r="N4858" s="1">
        <v>3</v>
      </c>
      <c r="O4858" s="5">
        <v>9.09</v>
      </c>
      <c r="P4858" s="5">
        <v>90.91</v>
      </c>
      <c r="Q4858" s="1">
        <v>1</v>
      </c>
      <c r="R4858" s="1">
        <v>10</v>
      </c>
      <c r="S4858" s="6">
        <v>99</v>
      </c>
      <c r="T4858" s="6">
        <v>99</v>
      </c>
      <c r="W4858" s="1"/>
      <c r="X4858" s="1"/>
      <c r="Y4858" s="1"/>
      <c r="AC4858" s="1"/>
      <c r="AF4858" s="1"/>
      <c r="AG4858" s="1"/>
    </row>
    <row r="4859" spans="1:33" hidden="1" x14ac:dyDescent="0.25">
      <c r="A4859" s="1">
        <v>5</v>
      </c>
      <c r="B4859" s="1">
        <v>2015</v>
      </c>
      <c r="C4859" s="1">
        <v>35273065</v>
      </c>
      <c r="D4859" s="44" t="s">
        <v>357</v>
      </c>
      <c r="E4859" s="20">
        <v>0.45363819999999999</v>
      </c>
      <c r="F4859" s="20">
        <v>0.4124449</v>
      </c>
      <c r="G4859" s="20">
        <v>4.1193300000000002E-2</v>
      </c>
      <c r="H4859" s="20">
        <v>0</v>
      </c>
      <c r="I4859" s="20">
        <v>0.36555550000000003</v>
      </c>
      <c r="J4859" s="20">
        <v>7.7259199999999972E-2</v>
      </c>
      <c r="K4859" s="20">
        <v>7.0723000000000001E-3</v>
      </c>
      <c r="L4859" s="20">
        <v>3.7512000000000001E-3</v>
      </c>
      <c r="M4859" s="20">
        <v>0.13187136574074074</v>
      </c>
      <c r="N4859" s="1">
        <v>29</v>
      </c>
      <c r="O4859" s="5">
        <v>29.03</v>
      </c>
      <c r="P4859" s="5">
        <v>70.97</v>
      </c>
      <c r="Q4859" s="1">
        <v>18</v>
      </c>
      <c r="R4859" s="1">
        <v>44</v>
      </c>
      <c r="S4859" s="6">
        <v>1770.7829999999999</v>
      </c>
      <c r="T4859" s="6">
        <v>1271.422194</v>
      </c>
      <c r="W4859" s="1"/>
      <c r="X4859" s="1"/>
      <c r="Y4859" s="1"/>
      <c r="AC4859" s="1"/>
      <c r="AF4859" s="1"/>
      <c r="AG4859" s="1"/>
    </row>
    <row r="4860" spans="1:33" hidden="1" x14ac:dyDescent="0.25">
      <c r="A4860" s="1">
        <v>20</v>
      </c>
      <c r="B4860" s="1">
        <v>2015</v>
      </c>
      <c r="C4860" s="1">
        <v>352740520</v>
      </c>
      <c r="D4860" s="44" t="s">
        <v>358</v>
      </c>
      <c r="E4860" s="20">
        <v>6.3101600000000008E-2</v>
      </c>
      <c r="F4860" s="20">
        <v>5.2931100000000002E-2</v>
      </c>
      <c r="G4860" s="20">
        <v>1.0170500000000001E-2</v>
      </c>
      <c r="H4860" s="20">
        <v>0</v>
      </c>
      <c r="I4860" s="20">
        <v>7.5978E-3</v>
      </c>
      <c r="J4860" s="20">
        <v>5.48598E-2</v>
      </c>
      <c r="K4860" s="20">
        <v>0</v>
      </c>
      <c r="L4860" s="20">
        <v>6.4400000000000004E-4</v>
      </c>
      <c r="M4860" s="20">
        <v>5.4752094298611109E-2</v>
      </c>
      <c r="N4860" s="1">
        <v>7</v>
      </c>
      <c r="O4860" s="5">
        <v>22.22</v>
      </c>
      <c r="P4860" s="5">
        <v>77.78</v>
      </c>
      <c r="Q4860" s="1">
        <v>4</v>
      </c>
      <c r="R4860" s="1">
        <v>14</v>
      </c>
      <c r="S4860" s="6">
        <v>971.18</v>
      </c>
      <c r="T4860" s="6">
        <v>971.18</v>
      </c>
      <c r="W4860" s="1"/>
      <c r="X4860" s="1"/>
      <c r="Y4860" s="1"/>
      <c r="AC4860" s="1"/>
      <c r="AF4860" s="1"/>
      <c r="AG4860" s="1"/>
    </row>
    <row r="4861" spans="1:33" hidden="1" x14ac:dyDescent="0.25">
      <c r="A4861" s="1">
        <v>21</v>
      </c>
      <c r="B4861" s="1">
        <v>2015</v>
      </c>
      <c r="C4861" s="1">
        <v>352740521</v>
      </c>
      <c r="D4861" s="44" t="s">
        <v>358</v>
      </c>
      <c r="E4861" s="20">
        <v>3.8574999999999994E-3</v>
      </c>
      <c r="F4861" s="20">
        <v>0</v>
      </c>
      <c r="G4861" s="20">
        <v>3.8574999999999994E-3</v>
      </c>
      <c r="H4861" s="20">
        <v>0</v>
      </c>
      <c r="I4861" s="20">
        <v>3.7036999999999999E-3</v>
      </c>
      <c r="J4861" s="20">
        <v>0</v>
      </c>
      <c r="K4861" s="20">
        <v>0</v>
      </c>
      <c r="L4861" s="20">
        <v>1.538E-4</v>
      </c>
      <c r="M4861" s="20">
        <v>0</v>
      </c>
      <c r="N4861" s="1">
        <v>1</v>
      </c>
      <c r="O4861" s="5">
        <v>0</v>
      </c>
      <c r="P4861" s="5">
        <v>100</v>
      </c>
      <c r="Q4861" s="1">
        <v>0</v>
      </c>
      <c r="R4861" s="1">
        <v>5</v>
      </c>
      <c r="S4861" s="6"/>
      <c r="T4861" s="6"/>
      <c r="W4861" s="1"/>
      <c r="X4861" s="1"/>
      <c r="Y4861" s="1"/>
      <c r="AC4861" s="1"/>
      <c r="AF4861" s="1"/>
      <c r="AG4861" s="1"/>
    </row>
    <row r="4862" spans="1:33" hidden="1" x14ac:dyDescent="0.25">
      <c r="A4862" s="1">
        <v>17</v>
      </c>
      <c r="B4862" s="1">
        <v>2015</v>
      </c>
      <c r="C4862" s="1">
        <v>352750417</v>
      </c>
      <c r="D4862" s="44" t="s">
        <v>359</v>
      </c>
      <c r="E4862" s="20">
        <v>0.50516749999999999</v>
      </c>
      <c r="F4862" s="20">
        <v>0.50124469999999999</v>
      </c>
      <c r="G4862" s="20">
        <v>3.9227999999999997E-3</v>
      </c>
      <c r="H4862" s="20">
        <v>0</v>
      </c>
      <c r="I4862" s="20">
        <v>3.7916999999999998E-3</v>
      </c>
      <c r="J4862" s="20">
        <v>6.1699999999999995E-5</v>
      </c>
      <c r="K4862" s="20">
        <v>0.50131409999999998</v>
      </c>
      <c r="L4862" s="20">
        <v>0</v>
      </c>
      <c r="M4862" s="20">
        <v>4.6901020833333331E-3</v>
      </c>
      <c r="N4862" s="1">
        <v>5</v>
      </c>
      <c r="O4862" s="5">
        <v>81.25</v>
      </c>
      <c r="P4862" s="5">
        <v>18.75</v>
      </c>
      <c r="Q4862" s="1">
        <v>13</v>
      </c>
      <c r="R4862" s="1">
        <v>3</v>
      </c>
      <c r="S4862" s="6">
        <v>101</v>
      </c>
      <c r="T4862" s="6">
        <v>101</v>
      </c>
      <c r="W4862" s="1"/>
      <c r="X4862" s="1"/>
      <c r="Y4862" s="1"/>
      <c r="AC4862" s="1"/>
      <c r="AF4862" s="1"/>
      <c r="AG4862" s="1"/>
    </row>
    <row r="4863" spans="1:33" hidden="1" x14ac:dyDescent="0.25">
      <c r="A4863" s="1">
        <v>4</v>
      </c>
      <c r="B4863" s="1">
        <v>2015</v>
      </c>
      <c r="C4863" s="1">
        <v>35276034</v>
      </c>
      <c r="D4863" s="44" t="s">
        <v>360</v>
      </c>
      <c r="E4863" s="20">
        <v>0</v>
      </c>
      <c r="F4863" s="20">
        <v>0</v>
      </c>
      <c r="G4863" s="20">
        <v>0</v>
      </c>
      <c r="H4863" s="20">
        <v>0</v>
      </c>
      <c r="I4863" s="20">
        <v>0</v>
      </c>
      <c r="J4863" s="20">
        <v>0</v>
      </c>
      <c r="K4863" s="20">
        <v>0</v>
      </c>
      <c r="L4863" s="20">
        <v>0</v>
      </c>
      <c r="M4863" s="20">
        <v>0</v>
      </c>
      <c r="N4863" s="1">
        <v>0</v>
      </c>
      <c r="O4863" s="5">
        <v>0</v>
      </c>
      <c r="P4863" s="5">
        <v>0</v>
      </c>
      <c r="Q4863" s="1">
        <v>0</v>
      </c>
      <c r="R4863" s="1">
        <v>0</v>
      </c>
      <c r="S4863" s="6"/>
      <c r="T4863" s="6"/>
      <c r="W4863" s="1"/>
      <c r="X4863" s="1"/>
      <c r="Y4863" s="1"/>
      <c r="AC4863" s="1"/>
      <c r="AF4863" s="1"/>
      <c r="AG4863" s="1"/>
    </row>
    <row r="4864" spans="1:33" hidden="1" x14ac:dyDescent="0.25">
      <c r="A4864" s="1">
        <v>9</v>
      </c>
      <c r="B4864" s="1">
        <v>2015</v>
      </c>
      <c r="C4864" s="1">
        <v>35276039</v>
      </c>
      <c r="D4864" s="44" t="s">
        <v>360</v>
      </c>
      <c r="E4864" s="20">
        <v>0.84402099999999991</v>
      </c>
      <c r="F4864" s="20">
        <v>0.56856969999999996</v>
      </c>
      <c r="G4864" s="20">
        <v>0.27545130000000001</v>
      </c>
      <c r="H4864" s="20">
        <v>0.87</v>
      </c>
      <c r="I4864" s="20">
        <v>0</v>
      </c>
      <c r="J4864" s="20">
        <v>0.1941435</v>
      </c>
      <c r="K4864" s="20">
        <v>0.57521319999999998</v>
      </c>
      <c r="L4864" s="20">
        <v>7.4664300000000003E-2</v>
      </c>
      <c r="M4864" s="20">
        <v>3.7860294673611107E-2</v>
      </c>
      <c r="N4864" s="1">
        <v>7</v>
      </c>
      <c r="O4864" s="5">
        <v>45.83</v>
      </c>
      <c r="P4864" s="5">
        <v>54.17</v>
      </c>
      <c r="Q4864" s="1">
        <v>11</v>
      </c>
      <c r="R4864" s="1">
        <v>13</v>
      </c>
      <c r="S4864" s="6">
        <v>698</v>
      </c>
      <c r="T4864" s="6">
        <v>698</v>
      </c>
      <c r="W4864" s="1"/>
      <c r="X4864" s="1"/>
      <c r="Y4864" s="1"/>
      <c r="AC4864" s="1"/>
      <c r="AF4864" s="1"/>
      <c r="AG4864" s="1"/>
    </row>
    <row r="4865" spans="1:33" hidden="1" x14ac:dyDescent="0.25">
      <c r="A4865" s="1">
        <v>20</v>
      </c>
      <c r="B4865" s="1">
        <v>2015</v>
      </c>
      <c r="C4865" s="1">
        <v>352770220</v>
      </c>
      <c r="D4865" s="44" t="s">
        <v>361</v>
      </c>
      <c r="E4865" s="20">
        <v>1.11661E-2</v>
      </c>
      <c r="F4865" s="20">
        <v>1.3611000000000001E-3</v>
      </c>
      <c r="G4865" s="20">
        <v>9.8049999999999995E-3</v>
      </c>
      <c r="H4865" s="20">
        <v>0</v>
      </c>
      <c r="I4865" s="20">
        <v>9.6123000000000007E-3</v>
      </c>
      <c r="J4865" s="20">
        <v>0</v>
      </c>
      <c r="K4865" s="20">
        <v>1.4722000000000001E-3</v>
      </c>
      <c r="L4865" s="20">
        <v>8.1600000000000005E-5</v>
      </c>
      <c r="M4865" s="20">
        <v>1.2346682291666668E-2</v>
      </c>
      <c r="N4865" s="1">
        <v>2</v>
      </c>
      <c r="O4865" s="5">
        <v>22.22</v>
      </c>
      <c r="P4865" s="5">
        <v>77.78</v>
      </c>
      <c r="Q4865" s="1">
        <v>2</v>
      </c>
      <c r="R4865" s="1">
        <v>7</v>
      </c>
      <c r="S4865" s="6">
        <v>273</v>
      </c>
      <c r="T4865" s="6">
        <v>273</v>
      </c>
      <c r="W4865" s="1"/>
      <c r="X4865" s="1"/>
      <c r="Y4865" s="1"/>
      <c r="AC4865" s="1"/>
      <c r="AF4865" s="1"/>
      <c r="AG4865" s="1"/>
    </row>
    <row r="4866" spans="1:33" hidden="1" x14ac:dyDescent="0.25">
      <c r="A4866" s="1">
        <v>17</v>
      </c>
      <c r="B4866" s="1">
        <v>2015</v>
      </c>
      <c r="C4866" s="1">
        <v>352780117</v>
      </c>
      <c r="D4866" s="44" t="s">
        <v>362</v>
      </c>
      <c r="E4866" s="20">
        <v>1.41245E-2</v>
      </c>
      <c r="F4866" s="20">
        <v>1.7094E-3</v>
      </c>
      <c r="G4866" s="20">
        <v>1.24151E-2</v>
      </c>
      <c r="H4866" s="20">
        <v>0</v>
      </c>
      <c r="I4866" s="20">
        <v>1.15741E-2</v>
      </c>
      <c r="J4866" s="20">
        <v>7.0220000000000005E-4</v>
      </c>
      <c r="K4866" s="20">
        <v>1.6423000000000002E-3</v>
      </c>
      <c r="L4866" s="20">
        <v>2.0589999999999999E-4</v>
      </c>
      <c r="M4866" s="20">
        <v>1.03973328125E-2</v>
      </c>
      <c r="N4866" s="1">
        <v>1</v>
      </c>
      <c r="O4866" s="5">
        <v>50</v>
      </c>
      <c r="P4866" s="5">
        <v>50</v>
      </c>
      <c r="Q4866" s="1">
        <v>6</v>
      </c>
      <c r="R4866" s="1">
        <v>6</v>
      </c>
      <c r="S4866" s="6">
        <v>218</v>
      </c>
      <c r="T4866" s="6">
        <v>218</v>
      </c>
      <c r="W4866" s="1"/>
      <c r="X4866" s="1"/>
      <c r="Y4866" s="1"/>
      <c r="AC4866" s="1"/>
      <c r="AF4866" s="1"/>
      <c r="AG4866" s="1"/>
    </row>
    <row r="4867" spans="1:33" hidden="1" x14ac:dyDescent="0.25">
      <c r="A4867" s="1">
        <v>21</v>
      </c>
      <c r="B4867" s="1">
        <v>2015</v>
      </c>
      <c r="C4867" s="1">
        <v>352780121</v>
      </c>
      <c r="D4867" s="44" t="s">
        <v>362</v>
      </c>
      <c r="E4867" s="20">
        <v>1.9288E-3</v>
      </c>
      <c r="F4867" s="20">
        <v>1.9288E-3</v>
      </c>
      <c r="G4867" s="20">
        <v>0</v>
      </c>
      <c r="H4867" s="20">
        <v>0</v>
      </c>
      <c r="I4867" s="20">
        <v>1.9288E-3</v>
      </c>
      <c r="J4867" s="20">
        <v>0</v>
      </c>
      <c r="K4867" s="20">
        <v>0</v>
      </c>
      <c r="L4867" s="20">
        <v>0</v>
      </c>
      <c r="M4867" s="20">
        <v>0</v>
      </c>
      <c r="N4867" s="1">
        <v>0</v>
      </c>
      <c r="O4867" s="5">
        <v>100</v>
      </c>
      <c r="P4867" s="5">
        <v>0</v>
      </c>
      <c r="Q4867" s="1">
        <v>1</v>
      </c>
      <c r="R4867" s="1">
        <v>0</v>
      </c>
      <c r="S4867" s="6"/>
      <c r="T4867" s="6"/>
      <c r="W4867" s="1"/>
      <c r="X4867" s="1"/>
      <c r="Y4867" s="1"/>
      <c r="AC4867" s="1"/>
      <c r="AF4867" s="1"/>
      <c r="AG4867" s="1"/>
    </row>
    <row r="4868" spans="1:33" hidden="1" x14ac:dyDescent="0.25">
      <c r="A4868" s="1">
        <v>17</v>
      </c>
      <c r="B4868" s="1">
        <v>2015</v>
      </c>
      <c r="C4868" s="1">
        <v>352790017</v>
      </c>
      <c r="D4868" s="44" t="s">
        <v>363</v>
      </c>
      <c r="E4868" s="20">
        <v>0</v>
      </c>
      <c r="F4868" s="20">
        <v>0</v>
      </c>
      <c r="G4868" s="20">
        <v>0</v>
      </c>
      <c r="H4868" s="20">
        <v>0</v>
      </c>
      <c r="I4868" s="20">
        <v>0</v>
      </c>
      <c r="J4868" s="20">
        <v>0</v>
      </c>
      <c r="K4868" s="20">
        <v>0</v>
      </c>
      <c r="L4868" s="20">
        <v>0</v>
      </c>
      <c r="M4868" s="20">
        <v>0</v>
      </c>
      <c r="N4868" s="1">
        <v>0</v>
      </c>
      <c r="O4868" s="5">
        <v>0</v>
      </c>
      <c r="P4868" s="5">
        <v>0</v>
      </c>
      <c r="Q4868" s="1">
        <v>0</v>
      </c>
      <c r="R4868" s="1">
        <v>0</v>
      </c>
      <c r="S4868" s="6"/>
      <c r="T4868" s="6"/>
      <c r="W4868" s="1"/>
      <c r="X4868" s="1"/>
      <c r="Y4868" s="1"/>
      <c r="AC4868" s="1"/>
      <c r="AF4868" s="1"/>
      <c r="AG4868" s="1"/>
    </row>
    <row r="4869" spans="1:33" hidden="1" x14ac:dyDescent="0.25">
      <c r="A4869" s="1">
        <v>21</v>
      </c>
      <c r="B4869" s="1">
        <v>2015</v>
      </c>
      <c r="C4869" s="1">
        <v>352790021</v>
      </c>
      <c r="D4869" s="44" t="s">
        <v>363</v>
      </c>
      <c r="E4869" s="20">
        <v>0</v>
      </c>
      <c r="F4869" s="20">
        <v>0</v>
      </c>
      <c r="G4869" s="20">
        <v>0</v>
      </c>
      <c r="H4869" s="20">
        <v>0</v>
      </c>
      <c r="I4869" s="20">
        <v>0</v>
      </c>
      <c r="J4869" s="20">
        <v>0</v>
      </c>
      <c r="K4869" s="20">
        <v>0</v>
      </c>
      <c r="L4869" s="20">
        <v>0</v>
      </c>
      <c r="M4869" s="20">
        <v>6.0487291666666667E-3</v>
      </c>
      <c r="N4869" s="1">
        <v>0</v>
      </c>
      <c r="O4869" s="5">
        <v>0</v>
      </c>
      <c r="P4869" s="5">
        <v>0</v>
      </c>
      <c r="Q4869" s="1">
        <v>0</v>
      </c>
      <c r="R4869" s="1">
        <v>0</v>
      </c>
      <c r="S4869" s="6">
        <v>117</v>
      </c>
      <c r="T4869" s="6">
        <v>117</v>
      </c>
      <c r="W4869" s="1"/>
      <c r="X4869" s="1"/>
      <c r="Y4869" s="1"/>
      <c r="AC4869" s="1"/>
      <c r="AF4869" s="1"/>
      <c r="AG4869" s="1"/>
    </row>
    <row r="4870" spans="1:33" hidden="1" x14ac:dyDescent="0.25">
      <c r="A4870" s="1">
        <v>13</v>
      </c>
      <c r="B4870" s="1">
        <v>2015</v>
      </c>
      <c r="C4870" s="1">
        <v>352800713</v>
      </c>
      <c r="D4870" s="44" t="s">
        <v>364</v>
      </c>
      <c r="E4870" s="20">
        <v>0.68164730000000007</v>
      </c>
      <c r="F4870" s="20">
        <v>0.53370580000000001</v>
      </c>
      <c r="G4870" s="20">
        <v>0.1479415</v>
      </c>
      <c r="H4870" s="20">
        <v>0</v>
      </c>
      <c r="I4870" s="20">
        <v>4.9409800000000004E-2</v>
      </c>
      <c r="J4870" s="20">
        <v>0.5716232</v>
      </c>
      <c r="K4870" s="20">
        <v>5.9977799999999991E-2</v>
      </c>
      <c r="L4870" s="20">
        <v>6.3649999999999991E-4</v>
      </c>
      <c r="M4870" s="20">
        <v>4.8883204247685184E-2</v>
      </c>
      <c r="N4870" s="1">
        <v>6</v>
      </c>
      <c r="O4870" s="5">
        <v>33.33</v>
      </c>
      <c r="P4870" s="5">
        <v>66.67</v>
      </c>
      <c r="Q4870" s="1">
        <v>14</v>
      </c>
      <c r="R4870" s="1">
        <v>28</v>
      </c>
      <c r="S4870" s="6">
        <v>891</v>
      </c>
      <c r="T4870" s="6">
        <v>891</v>
      </c>
      <c r="W4870" s="1"/>
      <c r="X4870" s="1"/>
      <c r="Y4870" s="1"/>
      <c r="AC4870" s="1"/>
      <c r="AF4870" s="1"/>
      <c r="AG4870" s="1"/>
    </row>
    <row r="4871" spans="1:33" hidden="1" x14ac:dyDescent="0.25">
      <c r="A4871" s="1">
        <v>19</v>
      </c>
      <c r="B4871" s="1">
        <v>2015</v>
      </c>
      <c r="C4871" s="1">
        <v>352810619</v>
      </c>
      <c r="D4871" s="44" t="s">
        <v>365</v>
      </c>
      <c r="E4871" s="20">
        <v>6.8503999999999969E-3</v>
      </c>
      <c r="F4871" s="20">
        <v>3.8286999999999996E-3</v>
      </c>
      <c r="G4871" s="20">
        <v>3.0216999999999974E-3</v>
      </c>
      <c r="H4871" s="20">
        <v>0</v>
      </c>
      <c r="I4871" s="20">
        <v>0</v>
      </c>
      <c r="J4871" s="20">
        <v>7.5350000000000005E-4</v>
      </c>
      <c r="K4871" s="20">
        <v>3.8286999999999996E-3</v>
      </c>
      <c r="L4871" s="20">
        <v>2.2681999999999989E-3</v>
      </c>
      <c r="M4871" s="20">
        <v>1.7387683547008551E-2</v>
      </c>
      <c r="N4871" s="1">
        <v>1</v>
      </c>
      <c r="O4871" s="5">
        <v>8.51</v>
      </c>
      <c r="P4871" s="5">
        <v>91.49</v>
      </c>
      <c r="Q4871" s="1">
        <v>4</v>
      </c>
      <c r="R4871" s="1">
        <v>43</v>
      </c>
      <c r="S4871" s="6">
        <v>381.08499999999998</v>
      </c>
      <c r="T4871" s="6">
        <v>381.08499999999998</v>
      </c>
      <c r="W4871" s="1"/>
      <c r="X4871" s="1"/>
      <c r="Y4871" s="1"/>
      <c r="AC4871" s="1"/>
      <c r="AF4871" s="1"/>
      <c r="AG4871" s="1"/>
    </row>
    <row r="4872" spans="1:33" hidden="1" x14ac:dyDescent="0.25">
      <c r="A4872" s="1">
        <v>15</v>
      </c>
      <c r="B4872" s="1">
        <v>2015</v>
      </c>
      <c r="C4872" s="1">
        <v>352820515</v>
      </c>
      <c r="D4872" s="44" t="s">
        <v>366</v>
      </c>
      <c r="E4872" s="20">
        <v>5.3106700000000007E-2</v>
      </c>
      <c r="F4872" s="20">
        <v>4.5367100000000007E-2</v>
      </c>
      <c r="G4872" s="20">
        <v>7.7396000000000001E-3</v>
      </c>
      <c r="H4872" s="20">
        <v>0</v>
      </c>
      <c r="I4872" s="20">
        <v>7.6874999999999999E-3</v>
      </c>
      <c r="J4872" s="20">
        <v>0</v>
      </c>
      <c r="K4872" s="20">
        <v>4.5367100000000007E-2</v>
      </c>
      <c r="L4872" s="20">
        <v>5.2099999999999999E-5</v>
      </c>
      <c r="M4872" s="20">
        <v>7.2038583333333345E-3</v>
      </c>
      <c r="N4872" s="1">
        <v>1</v>
      </c>
      <c r="O4872" s="5">
        <v>60</v>
      </c>
      <c r="P4872" s="5">
        <v>40</v>
      </c>
      <c r="Q4872" s="1">
        <v>6</v>
      </c>
      <c r="R4872" s="1">
        <v>4</v>
      </c>
      <c r="S4872" s="6">
        <v>149.94</v>
      </c>
      <c r="T4872" s="6">
        <v>149.94</v>
      </c>
      <c r="W4872" s="1"/>
      <c r="X4872" s="1"/>
      <c r="Y4872" s="1"/>
      <c r="AC4872" s="1"/>
      <c r="AF4872" s="1"/>
      <c r="AG4872" s="1"/>
    </row>
    <row r="4873" spans="1:33" hidden="1" x14ac:dyDescent="0.25">
      <c r="A4873" s="1">
        <v>18</v>
      </c>
      <c r="B4873" s="1">
        <v>2015</v>
      </c>
      <c r="C4873" s="1">
        <v>352830418</v>
      </c>
      <c r="D4873" s="44" t="s">
        <v>367</v>
      </c>
      <c r="E4873" s="20">
        <v>7.5097200000000003E-2</v>
      </c>
      <c r="F4873" s="20">
        <v>6.7574099999999998E-2</v>
      </c>
      <c r="G4873" s="20">
        <v>7.5230999999999996E-3</v>
      </c>
      <c r="H4873" s="20">
        <v>0</v>
      </c>
      <c r="I4873" s="20">
        <v>0</v>
      </c>
      <c r="J4873" s="20">
        <v>1.1569999999999999E-4</v>
      </c>
      <c r="K4873" s="20">
        <v>7.4981500000000006E-2</v>
      </c>
      <c r="L4873" s="20">
        <v>0</v>
      </c>
      <c r="M4873" s="20">
        <v>0</v>
      </c>
      <c r="N4873" s="1">
        <v>2</v>
      </c>
      <c r="O4873" s="5">
        <v>70</v>
      </c>
      <c r="P4873" s="5">
        <v>30</v>
      </c>
      <c r="Q4873" s="1">
        <v>7</v>
      </c>
      <c r="R4873" s="1">
        <v>3</v>
      </c>
      <c r="S4873" s="6"/>
      <c r="T4873" s="6"/>
      <c r="W4873" s="1"/>
      <c r="X4873" s="1"/>
      <c r="Y4873" s="1"/>
      <c r="AC4873" s="1"/>
      <c r="AF4873" s="1"/>
      <c r="AG4873" s="1"/>
    </row>
    <row r="4874" spans="1:33" hidden="1" x14ac:dyDescent="0.25">
      <c r="A4874" s="1">
        <v>19</v>
      </c>
      <c r="B4874" s="1">
        <v>2015</v>
      </c>
      <c r="C4874" s="1">
        <v>352830419</v>
      </c>
      <c r="D4874" s="44" t="s">
        <v>367</v>
      </c>
      <c r="E4874" s="20">
        <v>1.2089999999999998E-4</v>
      </c>
      <c r="F4874" s="20">
        <v>0</v>
      </c>
      <c r="G4874" s="20">
        <v>1.2089999999999998E-4</v>
      </c>
      <c r="H4874" s="20">
        <v>0</v>
      </c>
      <c r="I4874" s="20">
        <v>0</v>
      </c>
      <c r="J4874" s="20">
        <v>0</v>
      </c>
      <c r="K4874" s="20">
        <v>0</v>
      </c>
      <c r="L4874" s="20">
        <v>1.2089999999999998E-4</v>
      </c>
      <c r="M4874" s="20">
        <v>7.1435937499999998E-3</v>
      </c>
      <c r="N4874" s="1">
        <v>0</v>
      </c>
      <c r="O4874" s="5">
        <v>0</v>
      </c>
      <c r="P4874" s="5">
        <v>100</v>
      </c>
      <c r="Q4874" s="1">
        <v>0</v>
      </c>
      <c r="R4874" s="1">
        <v>5</v>
      </c>
      <c r="S4874" s="6">
        <v>138.24</v>
      </c>
      <c r="T4874" s="6">
        <v>138.24</v>
      </c>
      <c r="W4874" s="1"/>
      <c r="X4874" s="1"/>
      <c r="Y4874" s="1"/>
      <c r="AC4874" s="1"/>
      <c r="AF4874" s="1"/>
      <c r="AG4874" s="1"/>
    </row>
    <row r="4875" spans="1:33" hidden="1" x14ac:dyDescent="0.25">
      <c r="A4875" s="1">
        <v>10</v>
      </c>
      <c r="B4875" s="1">
        <v>2015</v>
      </c>
      <c r="C4875" s="1">
        <v>352840310</v>
      </c>
      <c r="D4875" s="44" t="s">
        <v>368</v>
      </c>
      <c r="E4875" s="20">
        <v>0.27125969999999999</v>
      </c>
      <c r="F4875" s="20">
        <v>0.17016350000000002</v>
      </c>
      <c r="G4875" s="20">
        <v>0.1010962</v>
      </c>
      <c r="H4875" s="20">
        <v>0</v>
      </c>
      <c r="I4875" s="20">
        <v>0.16490730000000003</v>
      </c>
      <c r="J4875" s="20">
        <v>7.5264999999999993E-3</v>
      </c>
      <c r="K4875" s="20">
        <v>3.6716600000000009E-2</v>
      </c>
      <c r="L4875" s="20">
        <v>6.2109299999999992E-2</v>
      </c>
      <c r="M4875" s="20">
        <v>0.13655300925925926</v>
      </c>
      <c r="N4875" s="1">
        <v>46</v>
      </c>
      <c r="O4875" s="5">
        <v>21.51</v>
      </c>
      <c r="P4875" s="5">
        <v>78.489999999999995</v>
      </c>
      <c r="Q4875" s="1">
        <v>20</v>
      </c>
      <c r="R4875" s="1">
        <v>73</v>
      </c>
      <c r="S4875" s="6">
        <v>1496.25</v>
      </c>
      <c r="T4875" s="6">
        <v>0</v>
      </c>
      <c r="W4875" s="1"/>
      <c r="X4875" s="1"/>
      <c r="Y4875" s="1"/>
      <c r="AC4875" s="1"/>
      <c r="AF4875" s="1"/>
      <c r="AG4875" s="1"/>
    </row>
    <row r="4876" spans="1:33" hidden="1" x14ac:dyDescent="0.25">
      <c r="A4876" s="1">
        <v>5</v>
      </c>
      <c r="B4876" s="1">
        <v>2015</v>
      </c>
      <c r="C4876" s="1">
        <v>35285025</v>
      </c>
      <c r="D4876" s="44" t="s">
        <v>369</v>
      </c>
      <c r="E4876" s="20">
        <v>5.0231999999999994E-3</v>
      </c>
      <c r="F4876" s="20">
        <v>0</v>
      </c>
      <c r="G4876" s="20">
        <v>5.0231999999999994E-3</v>
      </c>
      <c r="H4876" s="20">
        <v>0</v>
      </c>
      <c r="I4876" s="20">
        <v>0</v>
      </c>
      <c r="J4876" s="20">
        <v>5.0231999999999994E-3</v>
      </c>
      <c r="K4876" s="20">
        <v>0</v>
      </c>
      <c r="L4876" s="20">
        <v>0</v>
      </c>
      <c r="M4876" s="20">
        <v>0</v>
      </c>
      <c r="N4876" s="1">
        <v>1</v>
      </c>
      <c r="O4876" s="5">
        <v>0</v>
      </c>
      <c r="P4876" s="5">
        <v>100</v>
      </c>
      <c r="Q4876" s="1">
        <v>0</v>
      </c>
      <c r="R4876" s="1">
        <v>5</v>
      </c>
      <c r="S4876" s="6"/>
      <c r="T4876" s="6"/>
      <c r="W4876" s="1"/>
      <c r="X4876" s="1"/>
      <c r="Y4876" s="1"/>
      <c r="AC4876" s="1"/>
      <c r="AF4876" s="1"/>
      <c r="AG4876" s="1"/>
    </row>
    <row r="4877" spans="1:33" hidden="1" x14ac:dyDescent="0.25">
      <c r="A4877" s="1">
        <v>6</v>
      </c>
      <c r="B4877" s="1">
        <v>2015</v>
      </c>
      <c r="C4877" s="1">
        <v>35285026</v>
      </c>
      <c r="D4877" s="44" t="s">
        <v>369</v>
      </c>
      <c r="E4877" s="20">
        <v>2.3181211000000004</v>
      </c>
      <c r="F4877" s="20">
        <v>2.2616703000000005</v>
      </c>
      <c r="G4877" s="20">
        <v>5.6450799999999968E-2</v>
      </c>
      <c r="H4877" s="20">
        <v>0</v>
      </c>
      <c r="I4877" s="20">
        <v>2.2795833000000001</v>
      </c>
      <c r="J4877" s="20">
        <v>4.7091999999999993E-3</v>
      </c>
      <c r="K4877" s="20">
        <v>1.8584000000000001E-3</v>
      </c>
      <c r="L4877" s="20">
        <v>3.1970200000000004E-2</v>
      </c>
      <c r="M4877" s="20">
        <v>0.15441505910879627</v>
      </c>
      <c r="N4877" s="1">
        <v>23</v>
      </c>
      <c r="O4877" s="5">
        <v>17.95</v>
      </c>
      <c r="P4877" s="5">
        <v>82.05</v>
      </c>
      <c r="Q4877" s="1">
        <v>14</v>
      </c>
      <c r="R4877" s="1">
        <v>64</v>
      </c>
      <c r="S4877" s="6">
        <v>1610.61</v>
      </c>
      <c r="T4877" s="6">
        <v>1224.0636</v>
      </c>
      <c r="W4877" s="1"/>
      <c r="X4877" s="1"/>
      <c r="Y4877" s="1"/>
      <c r="AC4877" s="1"/>
      <c r="AF4877" s="1"/>
      <c r="AG4877" s="1"/>
    </row>
    <row r="4878" spans="1:33" hidden="1" x14ac:dyDescent="0.25">
      <c r="A4878" s="1">
        <v>14</v>
      </c>
      <c r="B4878" s="1">
        <v>2015</v>
      </c>
      <c r="C4878" s="1">
        <v>352860114</v>
      </c>
      <c r="D4878" s="44" t="s">
        <v>370</v>
      </c>
      <c r="E4878" s="20">
        <v>0.14201659999999997</v>
      </c>
      <c r="F4878" s="20">
        <v>0.13261389999999998</v>
      </c>
      <c r="G4878" s="20">
        <v>9.4026999999999982E-3</v>
      </c>
      <c r="H4878" s="20">
        <v>0</v>
      </c>
      <c r="I4878" s="20">
        <v>9.2592999999999998E-3</v>
      </c>
      <c r="J4878" s="20">
        <v>1.67847E-2</v>
      </c>
      <c r="K4878" s="20">
        <v>0.11587779999999999</v>
      </c>
      <c r="L4878" s="20">
        <v>9.48E-5</v>
      </c>
      <c r="M4878" s="20">
        <v>2.1641250000000001E-2</v>
      </c>
      <c r="N4878" s="1">
        <v>6</v>
      </c>
      <c r="O4878" s="5">
        <v>64.290000000000006</v>
      </c>
      <c r="P4878" s="5">
        <v>35.71</v>
      </c>
      <c r="Q4878" s="1">
        <v>9</v>
      </c>
      <c r="R4878" s="1">
        <v>5</v>
      </c>
      <c r="S4878" s="6">
        <v>443.52</v>
      </c>
      <c r="T4878" s="6">
        <v>443.52</v>
      </c>
      <c r="W4878" s="1"/>
      <c r="X4878" s="1"/>
      <c r="Y4878" s="1"/>
      <c r="AC4878" s="1"/>
      <c r="AF4878" s="1"/>
      <c r="AG4878" s="1"/>
    </row>
    <row r="4879" spans="1:33" hidden="1" x14ac:dyDescent="0.25">
      <c r="A4879" s="1">
        <v>17</v>
      </c>
      <c r="B4879" s="1">
        <v>2015</v>
      </c>
      <c r="C4879" s="1">
        <v>352860117</v>
      </c>
      <c r="D4879" s="44" t="s">
        <v>370</v>
      </c>
      <c r="E4879" s="20">
        <v>1.1490800000000001E-2</v>
      </c>
      <c r="F4879" s="20">
        <v>1.14734E-2</v>
      </c>
      <c r="G4879" s="20">
        <v>1.7399999999999999E-5</v>
      </c>
      <c r="H4879" s="20">
        <v>0</v>
      </c>
      <c r="I4879" s="20">
        <v>0</v>
      </c>
      <c r="J4879" s="20">
        <v>0</v>
      </c>
      <c r="K4879" s="20">
        <v>1.14734E-2</v>
      </c>
      <c r="L4879" s="20">
        <v>1.7399999999999999E-5</v>
      </c>
      <c r="M4879" s="20">
        <v>0</v>
      </c>
      <c r="N4879" s="1">
        <v>0</v>
      </c>
      <c r="O4879" s="5">
        <v>50</v>
      </c>
      <c r="P4879" s="5">
        <v>50</v>
      </c>
      <c r="Q4879" s="1">
        <v>1</v>
      </c>
      <c r="R4879" s="1">
        <v>1</v>
      </c>
      <c r="S4879" s="6"/>
      <c r="T4879" s="6"/>
      <c r="W4879" s="1"/>
      <c r="X4879" s="1"/>
      <c r="Y4879" s="1"/>
      <c r="AC4879" s="1"/>
      <c r="AF4879" s="1"/>
      <c r="AG4879" s="1"/>
    </row>
    <row r="4880" spans="1:33" hidden="1" x14ac:dyDescent="0.25">
      <c r="A4880" s="1">
        <v>22</v>
      </c>
      <c r="B4880" s="1">
        <v>2015</v>
      </c>
      <c r="C4880" s="1">
        <v>352870022</v>
      </c>
      <c r="D4880" s="44" t="s">
        <v>371</v>
      </c>
      <c r="E4880" s="20">
        <v>0.24723899999999999</v>
      </c>
      <c r="F4880" s="20">
        <v>0.23085329999999998</v>
      </c>
      <c r="G4880" s="20">
        <v>1.63857E-2</v>
      </c>
      <c r="H4880" s="20">
        <v>0</v>
      </c>
      <c r="I4880" s="20">
        <v>6.4841000000000005E-3</v>
      </c>
      <c r="J4880" s="20">
        <v>8.3333299999999999E-2</v>
      </c>
      <c r="K4880" s="20">
        <v>0.14491660000000001</v>
      </c>
      <c r="L4880" s="20">
        <v>1.2505E-2</v>
      </c>
      <c r="M4880" s="20">
        <v>5.10654765625E-3</v>
      </c>
      <c r="N4880" s="1">
        <v>4</v>
      </c>
      <c r="O4880" s="5">
        <v>47.62</v>
      </c>
      <c r="P4880" s="5">
        <v>52.38</v>
      </c>
      <c r="Q4880" s="1">
        <v>10</v>
      </c>
      <c r="R4880" s="1">
        <v>11</v>
      </c>
      <c r="S4880" s="6">
        <v>127.07</v>
      </c>
      <c r="T4880" s="6">
        <v>127.07</v>
      </c>
      <c r="W4880" s="1"/>
      <c r="X4880" s="1"/>
      <c r="Y4880" s="1"/>
      <c r="AC4880" s="1"/>
      <c r="AF4880" s="1"/>
      <c r="AG4880" s="1"/>
    </row>
    <row r="4881" spans="1:33" hidden="1" x14ac:dyDescent="0.25">
      <c r="A4881" s="1">
        <v>17</v>
      </c>
      <c r="B4881" s="1">
        <v>2015</v>
      </c>
      <c r="C4881" s="1">
        <v>352880917</v>
      </c>
      <c r="D4881" s="44" t="s">
        <v>372</v>
      </c>
      <c r="E4881" s="20">
        <v>0.2366211</v>
      </c>
      <c r="F4881" s="20">
        <v>0.15713920000000003</v>
      </c>
      <c r="G4881" s="20">
        <v>7.9481899999999966E-2</v>
      </c>
      <c r="H4881" s="20">
        <v>0.27</v>
      </c>
      <c r="I4881" s="20">
        <v>3.0119E-2</v>
      </c>
      <c r="J4881" s="20">
        <v>0.12583329999999998</v>
      </c>
      <c r="K4881" s="20">
        <v>7.4852200000000008E-2</v>
      </c>
      <c r="L4881" s="20">
        <v>5.816599999999999E-3</v>
      </c>
      <c r="M4881" s="20">
        <v>3.6536340497685185E-2</v>
      </c>
      <c r="N4881" s="1">
        <v>3</v>
      </c>
      <c r="O4881" s="5">
        <v>28.13</v>
      </c>
      <c r="P4881" s="5">
        <v>71.88</v>
      </c>
      <c r="Q4881" s="1">
        <v>9</v>
      </c>
      <c r="R4881" s="1">
        <v>23</v>
      </c>
      <c r="S4881" s="6">
        <v>653.76</v>
      </c>
      <c r="T4881" s="6">
        <v>653.76</v>
      </c>
      <c r="W4881" s="1"/>
      <c r="X4881" s="1"/>
      <c r="Y4881" s="1"/>
      <c r="AC4881" s="1"/>
      <c r="AF4881" s="1"/>
      <c r="AG4881" s="1"/>
    </row>
    <row r="4882" spans="1:33" hidden="1" x14ac:dyDescent="0.25">
      <c r="A4882" s="1">
        <v>16</v>
      </c>
      <c r="B4882" s="1">
        <v>2015</v>
      </c>
      <c r="C4882" s="1">
        <v>352885816</v>
      </c>
      <c r="D4882" s="44" t="s">
        <v>373</v>
      </c>
      <c r="E4882" s="20">
        <v>0.16374509999999998</v>
      </c>
      <c r="F4882" s="20">
        <v>0.11887249999999999</v>
      </c>
      <c r="G4882" s="20">
        <v>4.4872599999999992E-2</v>
      </c>
      <c r="H4882" s="20">
        <v>0</v>
      </c>
      <c r="I4882" s="20">
        <v>0</v>
      </c>
      <c r="J4882" s="20">
        <v>0.1107291</v>
      </c>
      <c r="K4882" s="20">
        <v>3.0446599999999997E-2</v>
      </c>
      <c r="L4882" s="20">
        <v>2.25694E-2</v>
      </c>
      <c r="M4882" s="20">
        <v>6.6738006465517242E-3</v>
      </c>
      <c r="N4882" s="1">
        <v>1</v>
      </c>
      <c r="O4882" s="5">
        <v>20.83</v>
      </c>
      <c r="P4882" s="5">
        <v>79.17</v>
      </c>
      <c r="Q4882" s="1">
        <v>5</v>
      </c>
      <c r="R4882" s="1">
        <v>19</v>
      </c>
      <c r="S4882" s="6">
        <v>130</v>
      </c>
      <c r="T4882" s="6">
        <v>130</v>
      </c>
      <c r="W4882" s="1"/>
      <c r="X4882" s="1"/>
      <c r="Y4882" s="1"/>
      <c r="AC4882" s="1"/>
      <c r="AF4882" s="1"/>
      <c r="AG4882" s="1"/>
    </row>
    <row r="4883" spans="1:33" hidden="1" x14ac:dyDescent="0.25">
      <c r="A4883" s="1">
        <v>21</v>
      </c>
      <c r="B4883" s="1">
        <v>2015</v>
      </c>
      <c r="C4883" s="1">
        <v>352890821</v>
      </c>
      <c r="D4883" s="44" t="s">
        <v>374</v>
      </c>
      <c r="E4883" s="20">
        <v>1.5975799999999995E-2</v>
      </c>
      <c r="F4883" s="20">
        <v>0</v>
      </c>
      <c r="G4883" s="20">
        <v>1.5975799999999995E-2</v>
      </c>
      <c r="H4883" s="20">
        <v>0</v>
      </c>
      <c r="I4883" s="20">
        <v>1.5722299999999998E-2</v>
      </c>
      <c r="J4883" s="20">
        <v>0</v>
      </c>
      <c r="K4883" s="20">
        <v>9.2600000000000001E-5</v>
      </c>
      <c r="L4883" s="20">
        <v>1.6090000000000001E-4</v>
      </c>
      <c r="M4883" s="20">
        <v>8.6198000000000004E-3</v>
      </c>
      <c r="N4883" s="1">
        <v>0</v>
      </c>
      <c r="O4883" s="5">
        <v>0</v>
      </c>
      <c r="P4883" s="5">
        <v>100</v>
      </c>
      <c r="Q4883" s="1">
        <v>0</v>
      </c>
      <c r="R4883" s="1">
        <v>12</v>
      </c>
      <c r="S4883" s="6">
        <v>176</v>
      </c>
      <c r="T4883" s="6">
        <v>176</v>
      </c>
      <c r="W4883" s="1"/>
      <c r="X4883" s="1"/>
      <c r="Y4883" s="1"/>
      <c r="AC4883" s="1"/>
      <c r="AF4883" s="1"/>
      <c r="AG4883" s="1"/>
    </row>
    <row r="4884" spans="1:33" hidden="1" x14ac:dyDescent="0.25">
      <c r="A4884" s="1">
        <v>17</v>
      </c>
      <c r="B4884" s="1">
        <v>2015</v>
      </c>
      <c r="C4884" s="1">
        <v>352900517</v>
      </c>
      <c r="D4884" s="44" t="s">
        <v>375</v>
      </c>
      <c r="E4884" s="20">
        <v>0</v>
      </c>
      <c r="F4884" s="20">
        <v>0</v>
      </c>
      <c r="G4884" s="20">
        <v>0</v>
      </c>
      <c r="H4884" s="20">
        <v>0</v>
      </c>
      <c r="I4884" s="20">
        <v>0</v>
      </c>
      <c r="J4884" s="20">
        <v>0</v>
      </c>
      <c r="K4884" s="20">
        <v>0</v>
      </c>
      <c r="L4884" s="20">
        <v>0</v>
      </c>
      <c r="M4884" s="20">
        <v>0</v>
      </c>
      <c r="N4884" s="1">
        <v>1</v>
      </c>
      <c r="O4884" s="5">
        <v>0</v>
      </c>
      <c r="P4884" s="5">
        <v>0</v>
      </c>
      <c r="Q4884" s="1">
        <v>0</v>
      </c>
      <c r="R4884" s="1">
        <v>0</v>
      </c>
      <c r="S4884" s="6"/>
      <c r="T4884" s="6"/>
      <c r="W4884" s="1"/>
      <c r="X4884" s="1"/>
      <c r="Y4884" s="1"/>
      <c r="AC4884" s="1"/>
      <c r="AF4884" s="1"/>
      <c r="AG4884" s="1"/>
    </row>
    <row r="4885" spans="1:33" hidden="1" x14ac:dyDescent="0.25">
      <c r="A4885" s="1">
        <v>20</v>
      </c>
      <c r="B4885" s="1">
        <v>2015</v>
      </c>
      <c r="C4885" s="1">
        <v>352900520</v>
      </c>
      <c r="D4885" s="44" t="s">
        <v>375</v>
      </c>
      <c r="E4885" s="20">
        <v>0.13161290000000006</v>
      </c>
      <c r="F4885" s="20">
        <v>9.5113400000000056E-2</v>
      </c>
      <c r="G4885" s="20">
        <v>3.6499500000000011E-2</v>
      </c>
      <c r="H4885" s="20">
        <v>0</v>
      </c>
      <c r="I4885" s="20">
        <v>7.8916600000000003E-2</v>
      </c>
      <c r="J4885" s="20">
        <v>8.5551000000000012E-3</v>
      </c>
      <c r="K4885" s="20">
        <v>2.3233900000000002E-2</v>
      </c>
      <c r="L4885" s="20">
        <v>2.090729999999999E-2</v>
      </c>
      <c r="M4885" s="20">
        <v>0</v>
      </c>
      <c r="N4885" s="1">
        <v>18</v>
      </c>
      <c r="O4885" s="5">
        <v>30</v>
      </c>
      <c r="P4885" s="5">
        <v>70</v>
      </c>
      <c r="Q4885" s="1">
        <v>21</v>
      </c>
      <c r="R4885" s="1">
        <v>49</v>
      </c>
      <c r="S4885" s="6"/>
      <c r="T4885" s="6"/>
      <c r="W4885" s="1"/>
      <c r="X4885" s="1"/>
      <c r="Y4885" s="1"/>
      <c r="AC4885" s="1"/>
      <c r="AF4885" s="1"/>
      <c r="AG4885" s="1"/>
    </row>
    <row r="4886" spans="1:33" hidden="1" x14ac:dyDescent="0.25">
      <c r="A4886" s="1">
        <v>21</v>
      </c>
      <c r="B4886" s="1">
        <v>2015</v>
      </c>
      <c r="C4886" s="1">
        <v>352900521</v>
      </c>
      <c r="D4886" s="44" t="s">
        <v>375</v>
      </c>
      <c r="E4886" s="20">
        <v>0.2980704999999999</v>
      </c>
      <c r="F4886" s="20">
        <v>0.18162169999999997</v>
      </c>
      <c r="G4886" s="20">
        <v>0.11644879999999994</v>
      </c>
      <c r="H4886" s="20">
        <v>0</v>
      </c>
      <c r="I4886" s="20">
        <v>0.16726849999999999</v>
      </c>
      <c r="J4886" s="20">
        <v>8.5350499999999996E-2</v>
      </c>
      <c r="K4886" s="20">
        <v>8.2194E-3</v>
      </c>
      <c r="L4886" s="20">
        <v>3.7232099999999997E-2</v>
      </c>
      <c r="M4886" s="20">
        <v>0.75958141588194439</v>
      </c>
      <c r="N4886" s="1">
        <v>13</v>
      </c>
      <c r="O4886" s="5">
        <v>17.98</v>
      </c>
      <c r="P4886" s="5">
        <v>82.02</v>
      </c>
      <c r="Q4886" s="1">
        <v>16</v>
      </c>
      <c r="R4886" s="1">
        <v>73</v>
      </c>
      <c r="S4886" s="6">
        <v>9608.7999999999993</v>
      </c>
      <c r="T4886" s="6">
        <v>0</v>
      </c>
      <c r="W4886" s="1"/>
      <c r="X4886" s="1"/>
      <c r="Y4886" s="1"/>
      <c r="AC4886" s="1"/>
      <c r="AF4886" s="1"/>
      <c r="AG4886" s="1"/>
    </row>
    <row r="4887" spans="1:33" hidden="1" x14ac:dyDescent="0.25">
      <c r="A4887" s="1">
        <v>18</v>
      </c>
      <c r="B4887" s="1">
        <v>2015</v>
      </c>
      <c r="C4887" s="1">
        <v>352910418</v>
      </c>
      <c r="D4887" s="44" t="s">
        <v>376</v>
      </c>
      <c r="E4887" s="20">
        <v>1.3519600000000003E-2</v>
      </c>
      <c r="F4887" s="20">
        <v>4.5243000000000011E-3</v>
      </c>
      <c r="G4887" s="20">
        <v>8.9953000000000012E-3</v>
      </c>
      <c r="H4887" s="20">
        <v>0</v>
      </c>
      <c r="I4887" s="20">
        <v>0</v>
      </c>
      <c r="J4887" s="20">
        <v>1.003E-4</v>
      </c>
      <c r="K4887" s="20">
        <v>1.31828E-2</v>
      </c>
      <c r="L4887" s="20">
        <v>2.3649999999999998E-4</v>
      </c>
      <c r="M4887" s="20">
        <v>4.3666877604166664E-3</v>
      </c>
      <c r="N4887" s="1">
        <v>5</v>
      </c>
      <c r="O4887" s="5">
        <v>61.29</v>
      </c>
      <c r="P4887" s="5">
        <v>38.71</v>
      </c>
      <c r="Q4887" s="1">
        <v>19</v>
      </c>
      <c r="R4887" s="1">
        <v>12</v>
      </c>
      <c r="S4887" s="6">
        <v>90.16</v>
      </c>
      <c r="T4887" s="6">
        <v>90.16</v>
      </c>
      <c r="W4887" s="1"/>
      <c r="X4887" s="1"/>
      <c r="Y4887" s="1"/>
      <c r="AC4887" s="1"/>
      <c r="AF4887" s="1"/>
      <c r="AG4887" s="1"/>
    </row>
    <row r="4888" spans="1:33" hidden="1" x14ac:dyDescent="0.25">
      <c r="A4888" s="1">
        <v>21</v>
      </c>
      <c r="B4888" s="1">
        <v>2015</v>
      </c>
      <c r="C4888" s="1">
        <v>352920321</v>
      </c>
      <c r="D4888" s="44" t="s">
        <v>377</v>
      </c>
      <c r="E4888" s="20">
        <v>5.2608999999999996E-2</v>
      </c>
      <c r="F4888" s="20">
        <v>4.4921599999999999E-2</v>
      </c>
      <c r="G4888" s="20">
        <v>7.6873999999999987E-3</v>
      </c>
      <c r="H4888" s="20">
        <v>0</v>
      </c>
      <c r="I4888" s="20">
        <v>2.3148000000000001E-3</v>
      </c>
      <c r="J4888" s="20">
        <v>5.3916999999999993E-3</v>
      </c>
      <c r="K4888" s="20">
        <v>3.9636500000000005E-2</v>
      </c>
      <c r="L4888" s="20">
        <v>5.2659999999999998E-3</v>
      </c>
      <c r="M4888" s="20">
        <v>7.5980821759259257E-2</v>
      </c>
      <c r="N4888" s="1">
        <v>24</v>
      </c>
      <c r="O4888" s="5">
        <v>50</v>
      </c>
      <c r="P4888" s="5">
        <v>50</v>
      </c>
      <c r="Q4888" s="1">
        <v>7</v>
      </c>
      <c r="R4888" s="1">
        <v>7</v>
      </c>
      <c r="S4888" s="6">
        <v>1159.29</v>
      </c>
      <c r="T4888" s="6">
        <v>1159.29</v>
      </c>
      <c r="W4888" s="1"/>
      <c r="X4888" s="1"/>
      <c r="Y4888" s="1"/>
      <c r="AC4888" s="1"/>
      <c r="AF4888" s="1"/>
      <c r="AG4888" s="1"/>
    </row>
    <row r="4889" spans="1:33" hidden="1" x14ac:dyDescent="0.25">
      <c r="A4889" s="1">
        <v>22</v>
      </c>
      <c r="B4889" s="1">
        <v>2015</v>
      </c>
      <c r="C4889" s="1">
        <v>352920322</v>
      </c>
      <c r="D4889" s="44" t="s">
        <v>377</v>
      </c>
      <c r="E4889" s="20">
        <v>0.2007188</v>
      </c>
      <c r="F4889" s="20">
        <v>0.2003982</v>
      </c>
      <c r="G4889" s="20">
        <v>3.2059999999999999E-4</v>
      </c>
      <c r="H4889" s="20">
        <v>0</v>
      </c>
      <c r="I4889" s="20">
        <v>0</v>
      </c>
      <c r="J4889" s="20">
        <v>8.3333299999999999E-2</v>
      </c>
      <c r="K4889" s="20">
        <v>0.11689819999999999</v>
      </c>
      <c r="L4889" s="20">
        <v>4.8729999999999997E-4</v>
      </c>
      <c r="M4889" s="20">
        <v>0</v>
      </c>
      <c r="N4889" s="1">
        <v>2</v>
      </c>
      <c r="O4889" s="5">
        <v>57.14</v>
      </c>
      <c r="P4889" s="5">
        <v>42.86</v>
      </c>
      <c r="Q4889" s="1">
        <v>4</v>
      </c>
      <c r="R4889" s="1">
        <v>3</v>
      </c>
      <c r="S4889" s="6"/>
      <c r="T4889" s="6"/>
      <c r="W4889" s="1"/>
      <c r="X4889" s="1"/>
      <c r="Y4889" s="1"/>
      <c r="AC4889" s="1"/>
      <c r="AF4889" s="1"/>
      <c r="AG4889" s="1"/>
    </row>
    <row r="4890" spans="1:33" hidden="1" x14ac:dyDescent="0.25">
      <c r="A4890" s="1">
        <v>9</v>
      </c>
      <c r="B4890" s="1">
        <v>2015</v>
      </c>
      <c r="C4890" s="1">
        <v>35293029</v>
      </c>
      <c r="D4890" s="44" t="s">
        <v>378</v>
      </c>
      <c r="E4890" s="20">
        <v>0</v>
      </c>
      <c r="F4890" s="20">
        <v>0</v>
      </c>
      <c r="G4890" s="20">
        <v>0</v>
      </c>
      <c r="H4890" s="20">
        <v>0</v>
      </c>
      <c r="I4890" s="20">
        <v>0</v>
      </c>
      <c r="J4890" s="20">
        <v>0</v>
      </c>
      <c r="K4890" s="20">
        <v>0</v>
      </c>
      <c r="L4890" s="20">
        <v>0</v>
      </c>
      <c r="M4890" s="20">
        <v>0</v>
      </c>
      <c r="N4890" s="1">
        <v>0</v>
      </c>
      <c r="O4890" s="5">
        <v>0</v>
      </c>
      <c r="P4890" s="5">
        <v>0</v>
      </c>
      <c r="Q4890" s="1">
        <v>0</v>
      </c>
      <c r="R4890" s="1">
        <v>0</v>
      </c>
      <c r="S4890" s="6"/>
      <c r="T4890" s="6"/>
      <c r="W4890" s="1"/>
      <c r="X4890" s="1"/>
      <c r="Y4890" s="1"/>
      <c r="AC4890" s="1"/>
      <c r="AF4890" s="1"/>
      <c r="AG4890" s="1"/>
    </row>
    <row r="4891" spans="1:33" hidden="1" x14ac:dyDescent="0.25">
      <c r="A4891" s="1">
        <v>13</v>
      </c>
      <c r="B4891" s="1">
        <v>2015</v>
      </c>
      <c r="C4891" s="1">
        <v>352930213</v>
      </c>
      <c r="D4891" s="44" t="s">
        <v>378</v>
      </c>
      <c r="E4891" s="20">
        <v>4.0870799999999999E-2</v>
      </c>
      <c r="F4891" s="20">
        <v>3.9811800000000001E-2</v>
      </c>
      <c r="G4891" s="20">
        <v>1.059E-3</v>
      </c>
      <c r="H4891" s="20">
        <v>0</v>
      </c>
      <c r="I4891" s="20">
        <v>0</v>
      </c>
      <c r="J4891" s="20">
        <v>0</v>
      </c>
      <c r="K4891" s="20">
        <v>3.9811800000000001E-2</v>
      </c>
      <c r="L4891" s="20">
        <v>1.059E-3</v>
      </c>
      <c r="M4891" s="20">
        <v>0</v>
      </c>
      <c r="N4891" s="1">
        <v>23</v>
      </c>
      <c r="O4891" s="5">
        <v>64.290000000000006</v>
      </c>
      <c r="P4891" s="5">
        <v>35.71</v>
      </c>
      <c r="Q4891" s="1">
        <v>9</v>
      </c>
      <c r="R4891" s="1">
        <v>5</v>
      </c>
      <c r="S4891" s="6"/>
      <c r="T4891" s="6"/>
      <c r="W4891" s="1"/>
      <c r="X4891" s="1"/>
      <c r="Y4891" s="1"/>
      <c r="AC4891" s="1"/>
      <c r="AF4891" s="1"/>
      <c r="AG4891" s="1"/>
    </row>
    <row r="4892" spans="1:33" hidden="1" x14ac:dyDescent="0.25">
      <c r="A4892" s="1">
        <v>16</v>
      </c>
      <c r="B4892" s="1">
        <v>2015</v>
      </c>
      <c r="C4892" s="1">
        <v>352930216</v>
      </c>
      <c r="D4892" s="44" t="s">
        <v>378</v>
      </c>
      <c r="E4892" s="20">
        <v>0.96082500000000082</v>
      </c>
      <c r="F4892" s="20">
        <v>0.13598979999999997</v>
      </c>
      <c r="G4892" s="20">
        <v>0.82483520000000088</v>
      </c>
      <c r="H4892" s="20">
        <v>0</v>
      </c>
      <c r="I4892" s="20">
        <v>6.25E-2</v>
      </c>
      <c r="J4892" s="20">
        <v>0.29004409999999992</v>
      </c>
      <c r="K4892" s="20">
        <v>0.59451829999999994</v>
      </c>
      <c r="L4892" s="20">
        <v>1.3762600000000005E-2</v>
      </c>
      <c r="M4892" s="20">
        <v>0.23928738425925927</v>
      </c>
      <c r="N4892" s="1">
        <v>32</v>
      </c>
      <c r="O4892" s="5">
        <v>20.440000000000001</v>
      </c>
      <c r="P4892" s="5">
        <v>79.56</v>
      </c>
      <c r="Q4892" s="1">
        <v>28</v>
      </c>
      <c r="R4892" s="1">
        <v>109</v>
      </c>
      <c r="S4892" s="6">
        <v>4317</v>
      </c>
      <c r="T4892" s="6">
        <v>4317</v>
      </c>
      <c r="W4892" s="1"/>
      <c r="X4892" s="1"/>
      <c r="Y4892" s="1"/>
      <c r="AC4892" s="1"/>
      <c r="AF4892" s="1"/>
      <c r="AG4892" s="1"/>
    </row>
    <row r="4893" spans="1:33" hidden="1" x14ac:dyDescent="0.25">
      <c r="A4893" s="1">
        <v>6</v>
      </c>
      <c r="B4893" s="1">
        <v>2015</v>
      </c>
      <c r="C4893" s="1">
        <v>35294016</v>
      </c>
      <c r="D4893" s="44" t="s">
        <v>379</v>
      </c>
      <c r="E4893" s="20">
        <v>8.7098999999999954E-2</v>
      </c>
      <c r="F4893" s="20">
        <v>8.5885000000000006E-3</v>
      </c>
      <c r="G4893" s="20">
        <v>7.8510499999999955E-2</v>
      </c>
      <c r="H4893" s="20">
        <v>0</v>
      </c>
      <c r="I4893" s="20">
        <v>0</v>
      </c>
      <c r="J4893" s="20">
        <v>7.0923600000000003E-2</v>
      </c>
      <c r="K4893" s="20">
        <v>6.1699999999999995E-5</v>
      </c>
      <c r="L4893" s="20">
        <v>1.6113700000000002E-2</v>
      </c>
      <c r="M4893" s="20">
        <v>1.5020320145833335</v>
      </c>
      <c r="N4893" s="1">
        <v>5</v>
      </c>
      <c r="O4893" s="5">
        <v>9.23</v>
      </c>
      <c r="P4893" s="5">
        <v>90.77</v>
      </c>
      <c r="Q4893" s="1">
        <v>6</v>
      </c>
      <c r="R4893" s="1">
        <v>59</v>
      </c>
      <c r="S4893" s="6">
        <v>21539.759999999998</v>
      </c>
      <c r="T4893" s="6">
        <v>6828.1039199999996</v>
      </c>
      <c r="W4893" s="1"/>
      <c r="X4893" s="1"/>
      <c r="Y4893" s="1"/>
      <c r="AC4893" s="1"/>
      <c r="AF4893" s="1"/>
      <c r="AG4893" s="1"/>
    </row>
    <row r="4894" spans="1:33" hidden="1" x14ac:dyDescent="0.25">
      <c r="A4894" s="1">
        <v>16</v>
      </c>
      <c r="B4894" s="1">
        <v>2015</v>
      </c>
      <c r="C4894" s="1">
        <v>352950016</v>
      </c>
      <c r="D4894" s="44" t="s">
        <v>380</v>
      </c>
      <c r="E4894" s="20">
        <v>0.10556549999999998</v>
      </c>
      <c r="F4894" s="20">
        <v>5.6608699999999984E-2</v>
      </c>
      <c r="G4894" s="20">
        <v>4.8956799999999995E-2</v>
      </c>
      <c r="H4894" s="20">
        <v>0</v>
      </c>
      <c r="I4894" s="20">
        <v>1.6099500000000003E-2</v>
      </c>
      <c r="J4894" s="20">
        <v>5.5254600000000001E-2</v>
      </c>
      <c r="K4894" s="20">
        <v>2.7583200000000002E-2</v>
      </c>
      <c r="L4894" s="20">
        <v>6.6282000000000008E-3</v>
      </c>
      <c r="M4894" s="20">
        <v>1.167255172413793E-2</v>
      </c>
      <c r="N4894" s="1">
        <v>5</v>
      </c>
      <c r="O4894" s="5">
        <v>32.26</v>
      </c>
      <c r="P4894" s="5">
        <v>67.739999999999995</v>
      </c>
      <c r="Q4894" s="1">
        <v>10</v>
      </c>
      <c r="R4894" s="1">
        <v>21</v>
      </c>
      <c r="S4894" s="6">
        <v>228</v>
      </c>
      <c r="T4894" s="6">
        <v>228</v>
      </c>
      <c r="W4894" s="1"/>
      <c r="X4894" s="1"/>
      <c r="Y4894" s="1"/>
      <c r="AC4894" s="1"/>
      <c r="AF4894" s="1"/>
      <c r="AG4894" s="1"/>
    </row>
    <row r="4895" spans="1:33" hidden="1" x14ac:dyDescent="0.25">
      <c r="A4895" s="1">
        <v>15</v>
      </c>
      <c r="B4895" s="1">
        <v>2015</v>
      </c>
      <c r="C4895" s="1">
        <v>352960915</v>
      </c>
      <c r="D4895" s="44" t="s">
        <v>381</v>
      </c>
      <c r="E4895" s="20">
        <v>7.8699000000000005E-2</v>
      </c>
      <c r="F4895" s="20">
        <v>7.7826300000000001E-2</v>
      </c>
      <c r="G4895" s="20">
        <v>8.7270000000000002E-4</v>
      </c>
      <c r="H4895" s="20">
        <v>0</v>
      </c>
      <c r="I4895" s="20">
        <v>0</v>
      </c>
      <c r="J4895" s="20">
        <v>0</v>
      </c>
      <c r="K4895" s="20">
        <v>7.6437400000000003E-2</v>
      </c>
      <c r="L4895" s="20">
        <v>2.2615999999999999E-3</v>
      </c>
      <c r="M4895" s="20">
        <v>8.9935453125000002E-3</v>
      </c>
      <c r="N4895" s="1">
        <v>0</v>
      </c>
      <c r="O4895" s="5">
        <v>62.5</v>
      </c>
      <c r="P4895" s="5">
        <v>37.5</v>
      </c>
      <c r="Q4895" s="1">
        <v>10</v>
      </c>
      <c r="R4895" s="1">
        <v>6</v>
      </c>
      <c r="S4895" s="6">
        <v>141.12</v>
      </c>
      <c r="T4895" s="6">
        <v>141.12</v>
      </c>
      <c r="W4895" s="1"/>
      <c r="X4895" s="1"/>
      <c r="Y4895" s="1"/>
      <c r="AC4895" s="1"/>
      <c r="AF4895" s="1"/>
      <c r="AG4895" s="1"/>
    </row>
    <row r="4896" spans="1:33" hidden="1" x14ac:dyDescent="0.25">
      <c r="A4896" s="1">
        <v>18</v>
      </c>
      <c r="B4896" s="1">
        <v>2015</v>
      </c>
      <c r="C4896" s="1">
        <v>352960918</v>
      </c>
      <c r="D4896" s="44" t="s">
        <v>381</v>
      </c>
      <c r="E4896" s="20">
        <v>0.19595410000000002</v>
      </c>
      <c r="F4896" s="20">
        <v>7.8592900000000007E-2</v>
      </c>
      <c r="G4896" s="20">
        <v>0.1173612</v>
      </c>
      <c r="H4896" s="20">
        <v>0</v>
      </c>
      <c r="I4896" s="20">
        <v>0</v>
      </c>
      <c r="J4896" s="20">
        <v>0.18323050000000002</v>
      </c>
      <c r="K4896" s="20">
        <v>1.01852E-2</v>
      </c>
      <c r="L4896" s="20">
        <v>2.5383999999999997E-3</v>
      </c>
      <c r="M4896" s="20">
        <v>0</v>
      </c>
      <c r="N4896" s="1">
        <v>1</v>
      </c>
      <c r="O4896" s="5">
        <v>57.14</v>
      </c>
      <c r="P4896" s="5">
        <v>42.86</v>
      </c>
      <c r="Q4896" s="1">
        <v>4</v>
      </c>
      <c r="R4896" s="1">
        <v>3</v>
      </c>
      <c r="S4896" s="6"/>
      <c r="T4896" s="6"/>
      <c r="W4896" s="1"/>
      <c r="X4896" s="1"/>
      <c r="Y4896" s="1"/>
      <c r="AC4896" s="1"/>
      <c r="AF4896" s="1"/>
      <c r="AG4896" s="1"/>
    </row>
    <row r="4897" spans="1:33" hidden="1" x14ac:dyDescent="0.25">
      <c r="A4897" s="1">
        <v>15</v>
      </c>
      <c r="B4897" s="1">
        <v>2015</v>
      </c>
      <c r="C4897" s="1">
        <v>352965815</v>
      </c>
      <c r="D4897" s="44" t="s">
        <v>382</v>
      </c>
      <c r="E4897" s="20">
        <v>9.8942999999999989E-2</v>
      </c>
      <c r="F4897" s="20">
        <v>9.1329199999999985E-2</v>
      </c>
      <c r="G4897" s="20">
        <v>7.6138000000000004E-3</v>
      </c>
      <c r="H4897" s="20">
        <v>0.16</v>
      </c>
      <c r="I4897" s="20">
        <v>5.2037000000000003E-3</v>
      </c>
      <c r="J4897" s="20">
        <v>0</v>
      </c>
      <c r="K4897" s="20">
        <v>9.3565699999999988E-2</v>
      </c>
      <c r="L4897" s="20">
        <v>1.7359999999999999E-4</v>
      </c>
      <c r="M4897" s="20">
        <v>4.3769554687499998E-3</v>
      </c>
      <c r="N4897" s="1">
        <v>4</v>
      </c>
      <c r="O4897" s="5">
        <v>80.77</v>
      </c>
      <c r="P4897" s="5">
        <v>19.23</v>
      </c>
      <c r="Q4897" s="1">
        <v>21</v>
      </c>
      <c r="R4897" s="1">
        <v>5</v>
      </c>
      <c r="S4897" s="6">
        <v>75.33</v>
      </c>
      <c r="T4897" s="6">
        <v>75.33</v>
      </c>
      <c r="W4897" s="1"/>
      <c r="X4897" s="1"/>
      <c r="Y4897" s="1"/>
      <c r="AC4897" s="1"/>
      <c r="AF4897" s="1"/>
      <c r="AG4897" s="1"/>
    </row>
    <row r="4898" spans="1:33" hidden="1" x14ac:dyDescent="0.25">
      <c r="A4898" s="1">
        <v>8</v>
      </c>
      <c r="B4898" s="1">
        <v>2015</v>
      </c>
      <c r="C4898" s="1">
        <v>35297088</v>
      </c>
      <c r="D4898" s="44" t="s">
        <v>383</v>
      </c>
      <c r="E4898" s="20">
        <v>0.4882495</v>
      </c>
      <c r="F4898" s="20">
        <v>0.40547919999999998</v>
      </c>
      <c r="G4898" s="20">
        <v>8.2770300000000019E-2</v>
      </c>
      <c r="H4898" s="20">
        <v>1.07</v>
      </c>
      <c r="I4898" s="20">
        <v>8.2437600000000014E-2</v>
      </c>
      <c r="J4898" s="20">
        <v>0</v>
      </c>
      <c r="K4898" s="20">
        <v>0.40547919999999998</v>
      </c>
      <c r="L4898" s="20">
        <v>3.3270000000000001E-4</v>
      </c>
      <c r="M4898" s="20">
        <v>5.4007269166666663E-2</v>
      </c>
      <c r="N4898" s="1">
        <v>5</v>
      </c>
      <c r="O4898" s="5">
        <v>59.46</v>
      </c>
      <c r="P4898" s="5">
        <v>40.54</v>
      </c>
      <c r="Q4898" s="1">
        <v>22</v>
      </c>
      <c r="R4898" s="1">
        <v>15</v>
      </c>
      <c r="S4898" s="6">
        <v>1094.94</v>
      </c>
      <c r="T4898" s="6">
        <v>1094.94</v>
      </c>
      <c r="W4898" s="1"/>
      <c r="X4898" s="1"/>
      <c r="Y4898" s="1"/>
      <c r="AC4898" s="1"/>
      <c r="AF4898" s="1"/>
      <c r="AG4898" s="1"/>
    </row>
    <row r="4899" spans="1:33" hidden="1" x14ac:dyDescent="0.25">
      <c r="A4899" s="1">
        <v>10</v>
      </c>
      <c r="B4899" s="1">
        <v>2015</v>
      </c>
      <c r="C4899" s="1">
        <v>352980710</v>
      </c>
      <c r="D4899" s="44" t="s">
        <v>384</v>
      </c>
      <c r="E4899" s="20">
        <v>0</v>
      </c>
      <c r="F4899" s="20">
        <v>0</v>
      </c>
      <c r="G4899" s="20">
        <v>0</v>
      </c>
      <c r="H4899" s="20">
        <v>0</v>
      </c>
      <c r="I4899" s="20">
        <v>0</v>
      </c>
      <c r="J4899" s="20">
        <v>0</v>
      </c>
      <c r="K4899" s="20">
        <v>0</v>
      </c>
      <c r="L4899" s="20">
        <v>0</v>
      </c>
      <c r="M4899" s="20">
        <v>0</v>
      </c>
      <c r="N4899" s="1">
        <v>0</v>
      </c>
      <c r="O4899" s="5">
        <v>0</v>
      </c>
      <c r="P4899" s="5">
        <v>0</v>
      </c>
      <c r="Q4899" s="1">
        <v>0</v>
      </c>
      <c r="R4899" s="1">
        <v>0</v>
      </c>
      <c r="S4899" s="6"/>
      <c r="T4899" s="6"/>
      <c r="W4899" s="1"/>
      <c r="X4899" s="1"/>
      <c r="Y4899" s="1"/>
      <c r="AC4899" s="1"/>
      <c r="AF4899" s="1"/>
      <c r="AG4899" s="1"/>
    </row>
    <row r="4900" spans="1:33" hidden="1" x14ac:dyDescent="0.25">
      <c r="A4900" s="1">
        <v>13</v>
      </c>
      <c r="B4900" s="1">
        <v>2015</v>
      </c>
      <c r="C4900" s="1">
        <v>352980713</v>
      </c>
      <c r="D4900" s="44" t="s">
        <v>384</v>
      </c>
      <c r="E4900" s="20">
        <v>2.7236E-2</v>
      </c>
      <c r="F4900" s="20">
        <v>0</v>
      </c>
      <c r="G4900" s="20">
        <v>2.7236E-2</v>
      </c>
      <c r="H4900" s="20">
        <v>0</v>
      </c>
      <c r="I4900" s="20">
        <v>2.3148100000000001E-2</v>
      </c>
      <c r="J4900" s="20">
        <v>4.0878999999999993E-3</v>
      </c>
      <c r="K4900" s="20">
        <v>0</v>
      </c>
      <c r="L4900" s="20">
        <v>0</v>
      </c>
      <c r="M4900" s="20">
        <v>3.5831334905092591E-2</v>
      </c>
      <c r="N4900" s="1">
        <v>0</v>
      </c>
      <c r="O4900" s="5">
        <v>0</v>
      </c>
      <c r="P4900" s="5">
        <v>100</v>
      </c>
      <c r="Q4900" s="1">
        <v>0</v>
      </c>
      <c r="R4900" s="1">
        <v>3</v>
      </c>
      <c r="S4900" s="6">
        <v>651.92150000000004</v>
      </c>
      <c r="T4900" s="6">
        <v>651.92150000000004</v>
      </c>
      <c r="W4900" s="1"/>
      <c r="X4900" s="1"/>
      <c r="Y4900" s="1"/>
      <c r="AC4900" s="1"/>
      <c r="AF4900" s="1"/>
      <c r="AG4900" s="1"/>
    </row>
    <row r="4901" spans="1:33" hidden="1" x14ac:dyDescent="0.25">
      <c r="A4901" s="1">
        <v>15</v>
      </c>
      <c r="B4901" s="1">
        <v>2015</v>
      </c>
      <c r="C4901" s="1">
        <v>353000315</v>
      </c>
      <c r="D4901" s="44" t="s">
        <v>385</v>
      </c>
      <c r="E4901" s="20">
        <v>6.5010000000000003E-4</v>
      </c>
      <c r="F4901" s="20">
        <v>0</v>
      </c>
      <c r="G4901" s="20">
        <v>6.5010000000000003E-4</v>
      </c>
      <c r="H4901" s="20">
        <v>0.03</v>
      </c>
      <c r="I4901" s="20">
        <v>4.1669999999999999E-4</v>
      </c>
      <c r="J4901" s="20">
        <v>4.0099999999999999E-5</v>
      </c>
      <c r="K4901" s="20">
        <v>0</v>
      </c>
      <c r="L4901" s="20">
        <v>1.9329999999999998E-4</v>
      </c>
      <c r="M4901" s="20">
        <v>4.3207484374999999E-3</v>
      </c>
      <c r="N4901" s="1">
        <v>0</v>
      </c>
      <c r="O4901" s="5">
        <v>0</v>
      </c>
      <c r="P4901" s="5">
        <v>100</v>
      </c>
      <c r="Q4901" s="1">
        <v>0</v>
      </c>
      <c r="R4901" s="1">
        <v>4</v>
      </c>
      <c r="S4901" s="6">
        <v>106.92</v>
      </c>
      <c r="T4901" s="6">
        <v>106.92</v>
      </c>
      <c r="W4901" s="1"/>
      <c r="X4901" s="1"/>
      <c r="Y4901" s="1"/>
      <c r="AC4901" s="1"/>
      <c r="AF4901" s="1"/>
      <c r="AG4901" s="1"/>
    </row>
    <row r="4902" spans="1:33" hidden="1" x14ac:dyDescent="0.25">
      <c r="A4902" s="1">
        <v>11</v>
      </c>
      <c r="B4902" s="1">
        <v>2015</v>
      </c>
      <c r="C4902" s="1">
        <v>352990611</v>
      </c>
      <c r="D4902" s="44" t="s">
        <v>386</v>
      </c>
      <c r="E4902" s="20">
        <v>0.14623370000000008</v>
      </c>
      <c r="F4902" s="20">
        <v>0.13893660000000008</v>
      </c>
      <c r="G4902" s="20">
        <v>7.2970999999999999E-3</v>
      </c>
      <c r="H4902" s="20">
        <v>0</v>
      </c>
      <c r="I4902" s="20">
        <v>4.35293E-2</v>
      </c>
      <c r="J4902" s="20">
        <v>3.9824000000000005E-3</v>
      </c>
      <c r="K4902" s="20">
        <v>5.01956E-2</v>
      </c>
      <c r="L4902" s="20">
        <v>4.8526399999999997E-2</v>
      </c>
      <c r="M4902" s="20">
        <v>3.2687726344907408E-2</v>
      </c>
      <c r="N4902" s="1">
        <v>83</v>
      </c>
      <c r="O4902" s="5">
        <v>76.09</v>
      </c>
      <c r="P4902" s="5">
        <v>23.91</v>
      </c>
      <c r="Q4902" s="1">
        <v>35</v>
      </c>
      <c r="R4902" s="1">
        <v>11</v>
      </c>
      <c r="S4902" s="6">
        <v>381.9</v>
      </c>
      <c r="T4902" s="6">
        <v>351.34800000000001</v>
      </c>
      <c r="W4902" s="1"/>
      <c r="X4902" s="1"/>
      <c r="Y4902" s="1"/>
      <c r="AC4902" s="1"/>
      <c r="AF4902" s="1"/>
      <c r="AG4902" s="1"/>
    </row>
    <row r="4903" spans="1:33" hidden="1" x14ac:dyDescent="0.25">
      <c r="A4903" s="1">
        <v>19</v>
      </c>
      <c r="B4903" s="1">
        <v>2015</v>
      </c>
      <c r="C4903" s="1">
        <v>353010219</v>
      </c>
      <c r="D4903" s="44" t="s">
        <v>387</v>
      </c>
      <c r="E4903" s="20">
        <v>2.2974599999999998E-2</v>
      </c>
      <c r="F4903" s="20">
        <v>2.0833299999999999E-2</v>
      </c>
      <c r="G4903" s="20">
        <v>2.1413000000000001E-3</v>
      </c>
      <c r="H4903" s="20">
        <v>0</v>
      </c>
      <c r="I4903" s="20">
        <v>2.0833299999999999E-2</v>
      </c>
      <c r="J4903" s="20">
        <v>1.4896999999999998E-3</v>
      </c>
      <c r="K4903" s="20">
        <v>0</v>
      </c>
      <c r="L4903" s="20">
        <v>6.515999999999999E-4</v>
      </c>
      <c r="M4903" s="20">
        <v>8.4567971444444445E-2</v>
      </c>
      <c r="N4903" s="1">
        <v>1</v>
      </c>
      <c r="O4903" s="5">
        <v>5.26</v>
      </c>
      <c r="P4903" s="5">
        <v>94.74</v>
      </c>
      <c r="Q4903" s="1">
        <v>1</v>
      </c>
      <c r="R4903" s="1">
        <v>18</v>
      </c>
      <c r="S4903" s="6">
        <v>1396</v>
      </c>
      <c r="T4903" s="6">
        <v>1396</v>
      </c>
      <c r="W4903" s="1"/>
      <c r="X4903" s="1"/>
      <c r="Y4903" s="1"/>
      <c r="AC4903" s="1"/>
      <c r="AF4903" s="1"/>
      <c r="AG4903" s="1"/>
    </row>
    <row r="4904" spans="1:33" hidden="1" x14ac:dyDescent="0.25">
      <c r="A4904" s="1">
        <v>20</v>
      </c>
      <c r="B4904" s="1">
        <v>2015</v>
      </c>
      <c r="C4904" s="1">
        <v>353010220</v>
      </c>
      <c r="D4904" s="44" t="s">
        <v>387</v>
      </c>
      <c r="E4904" s="20">
        <v>0.15190630000000005</v>
      </c>
      <c r="F4904" s="20">
        <v>9.2896900000000046E-2</v>
      </c>
      <c r="G4904" s="20">
        <v>5.9009400000000004E-2</v>
      </c>
      <c r="H4904" s="20">
        <v>0</v>
      </c>
      <c r="I4904" s="20">
        <v>0</v>
      </c>
      <c r="J4904" s="20">
        <v>0.15146309999999999</v>
      </c>
      <c r="K4904" s="20">
        <v>3.9690000000000005E-4</v>
      </c>
      <c r="L4904" s="20">
        <v>4.6300000000000001E-5</v>
      </c>
      <c r="M4904" s="20">
        <v>0</v>
      </c>
      <c r="N4904" s="1">
        <v>3</v>
      </c>
      <c r="O4904" s="5">
        <v>64.290000000000006</v>
      </c>
      <c r="P4904" s="5">
        <v>35.71</v>
      </c>
      <c r="Q4904" s="1">
        <v>9</v>
      </c>
      <c r="R4904" s="1">
        <v>5</v>
      </c>
      <c r="S4904" s="6"/>
      <c r="T4904" s="6"/>
      <c r="W4904" s="1"/>
      <c r="X4904" s="1"/>
      <c r="Y4904" s="1"/>
      <c r="AC4904" s="1"/>
      <c r="AF4904" s="1"/>
      <c r="AG4904" s="1"/>
    </row>
    <row r="4905" spans="1:33" hidden="1" x14ac:dyDescent="0.25">
      <c r="A4905" s="1">
        <v>22</v>
      </c>
      <c r="B4905" s="1">
        <v>2015</v>
      </c>
      <c r="C4905" s="1">
        <v>353020122</v>
      </c>
      <c r="D4905" s="44" t="s">
        <v>388</v>
      </c>
      <c r="E4905" s="20">
        <v>0.26913359999999997</v>
      </c>
      <c r="F4905" s="20">
        <v>0.22866629999999999</v>
      </c>
      <c r="G4905" s="20">
        <v>4.0467299999999998E-2</v>
      </c>
      <c r="H4905" s="20">
        <v>0</v>
      </c>
      <c r="I4905" s="20">
        <v>3.9593399999999994E-2</v>
      </c>
      <c r="J4905" s="20">
        <v>5.463E-4</v>
      </c>
      <c r="K4905" s="20">
        <v>0.2267662</v>
      </c>
      <c r="L4905" s="20">
        <v>2.2277E-3</v>
      </c>
      <c r="M4905" s="20">
        <v>2.5866545833333334E-2</v>
      </c>
      <c r="N4905" s="1">
        <v>0</v>
      </c>
      <c r="O4905" s="5">
        <v>18.600000000000001</v>
      </c>
      <c r="P4905" s="5">
        <v>81.400000000000006</v>
      </c>
      <c r="Q4905" s="1">
        <v>8</v>
      </c>
      <c r="R4905" s="1">
        <v>35</v>
      </c>
      <c r="S4905" s="6">
        <v>537.67999999999995</v>
      </c>
      <c r="T4905" s="6">
        <v>537.67999999999995</v>
      </c>
      <c r="W4905" s="1"/>
      <c r="X4905" s="1"/>
      <c r="Y4905" s="1"/>
      <c r="AC4905" s="1"/>
      <c r="AF4905" s="1"/>
      <c r="AG4905" s="1"/>
    </row>
    <row r="4906" spans="1:33" hidden="1" x14ac:dyDescent="0.25">
      <c r="A4906" s="1">
        <v>15</v>
      </c>
      <c r="B4906" s="1">
        <v>2015</v>
      </c>
      <c r="C4906" s="1">
        <v>353030015</v>
      </c>
      <c r="D4906" s="44" t="s">
        <v>389</v>
      </c>
      <c r="E4906" s="20">
        <v>0.21064109999999989</v>
      </c>
      <c r="F4906" s="20">
        <v>3.7990699999999995E-2</v>
      </c>
      <c r="G4906" s="20">
        <v>0.1726503999999999</v>
      </c>
      <c r="H4906" s="20">
        <v>0</v>
      </c>
      <c r="I4906" s="20">
        <v>0.11631559999999998</v>
      </c>
      <c r="J4906" s="20">
        <v>5.5283999999999993E-3</v>
      </c>
      <c r="K4906" s="20">
        <v>5.1491500000000003E-2</v>
      </c>
      <c r="L4906" s="20">
        <v>3.7305599999999974E-2</v>
      </c>
      <c r="M4906" s="20">
        <v>0.16596926490625</v>
      </c>
      <c r="N4906" s="1">
        <v>12</v>
      </c>
      <c r="O4906" s="5">
        <v>4.2699999999999996</v>
      </c>
      <c r="P4906" s="5">
        <v>95.73</v>
      </c>
      <c r="Q4906" s="1">
        <v>5</v>
      </c>
      <c r="R4906" s="1">
        <v>112</v>
      </c>
      <c r="S4906" s="6">
        <v>3046</v>
      </c>
      <c r="T4906" s="6">
        <v>2436.8000000000002</v>
      </c>
      <c r="W4906" s="1"/>
      <c r="X4906" s="1"/>
      <c r="Y4906" s="1"/>
      <c r="AC4906" s="1"/>
      <c r="AF4906" s="1"/>
      <c r="AG4906" s="1"/>
    </row>
    <row r="4907" spans="1:33" hidden="1" x14ac:dyDescent="0.25">
      <c r="A4907" s="1">
        <v>16</v>
      </c>
      <c r="B4907" s="1">
        <v>2015</v>
      </c>
      <c r="C4907" s="1">
        <v>353030016</v>
      </c>
      <c r="D4907" s="44" t="s">
        <v>389</v>
      </c>
      <c r="E4907" s="20">
        <v>1.17374E-2</v>
      </c>
      <c r="F4907" s="20">
        <v>8.3296000000000012E-3</v>
      </c>
      <c r="G4907" s="20">
        <v>3.4077999999999995E-3</v>
      </c>
      <c r="H4907" s="20">
        <v>0</v>
      </c>
      <c r="I4907" s="20">
        <v>0</v>
      </c>
      <c r="J4907" s="20">
        <v>3.1989999999999996E-3</v>
      </c>
      <c r="K4907" s="20">
        <v>8.3296000000000012E-3</v>
      </c>
      <c r="L4907" s="20">
        <v>2.0879999999999998E-4</v>
      </c>
      <c r="M4907" s="20">
        <v>0</v>
      </c>
      <c r="N4907" s="1">
        <v>1</v>
      </c>
      <c r="O4907" s="5">
        <v>41.67</v>
      </c>
      <c r="P4907" s="5">
        <v>58.33</v>
      </c>
      <c r="Q4907" s="1">
        <v>5</v>
      </c>
      <c r="R4907" s="1">
        <v>7</v>
      </c>
      <c r="S4907" s="6"/>
      <c r="T4907" s="6"/>
      <c r="W4907" s="1"/>
      <c r="X4907" s="1"/>
      <c r="Y4907" s="1"/>
      <c r="AC4907" s="1"/>
      <c r="AF4907" s="1"/>
      <c r="AG4907" s="1"/>
    </row>
    <row r="4908" spans="1:33" hidden="1" x14ac:dyDescent="0.25">
      <c r="A4908" s="1">
        <v>18</v>
      </c>
      <c r="B4908" s="1">
        <v>2015</v>
      </c>
      <c r="C4908" s="1">
        <v>353030018</v>
      </c>
      <c r="D4908" s="44" t="s">
        <v>389</v>
      </c>
      <c r="E4908" s="20">
        <v>2.2962899999999998E-2</v>
      </c>
      <c r="F4908" s="20">
        <v>2.0740699999999997E-2</v>
      </c>
      <c r="G4908" s="20">
        <v>2.2222000000000001E-3</v>
      </c>
      <c r="H4908" s="20">
        <v>0</v>
      </c>
      <c r="I4908" s="20">
        <v>1.57407E-2</v>
      </c>
      <c r="J4908" s="20">
        <v>2.2222000000000001E-3</v>
      </c>
      <c r="K4908" s="20">
        <v>5.0000000000000001E-3</v>
      </c>
      <c r="L4908" s="20">
        <v>0</v>
      </c>
      <c r="M4908" s="20">
        <v>0</v>
      </c>
      <c r="N4908" s="1">
        <v>2</v>
      </c>
      <c r="O4908" s="5">
        <v>75</v>
      </c>
      <c r="P4908" s="5">
        <v>25</v>
      </c>
      <c r="Q4908" s="1">
        <v>3</v>
      </c>
      <c r="R4908" s="1">
        <v>1</v>
      </c>
      <c r="S4908" s="6"/>
      <c r="T4908" s="6"/>
      <c r="W4908" s="1"/>
      <c r="X4908" s="1"/>
      <c r="Y4908" s="1"/>
      <c r="AC4908" s="1"/>
      <c r="AF4908" s="1"/>
      <c r="AG4908" s="1"/>
    </row>
    <row r="4909" spans="1:33" hidden="1" x14ac:dyDescent="0.25">
      <c r="A4909" s="1">
        <v>15</v>
      </c>
      <c r="B4909" s="1">
        <v>2015</v>
      </c>
      <c r="C4909" s="1">
        <v>353040915</v>
      </c>
      <c r="D4909" s="44" t="s">
        <v>390</v>
      </c>
      <c r="E4909" s="20">
        <v>6.05032E-2</v>
      </c>
      <c r="F4909" s="20">
        <v>2.66944E-2</v>
      </c>
      <c r="G4909" s="20">
        <v>3.38088E-2</v>
      </c>
      <c r="H4909" s="20">
        <v>0</v>
      </c>
      <c r="I4909" s="20">
        <v>1.81978E-2</v>
      </c>
      <c r="J4909" s="20">
        <v>2.263E-4</v>
      </c>
      <c r="K4909" s="20">
        <v>4.1848400000000001E-2</v>
      </c>
      <c r="L4909" s="20">
        <v>2.307E-4</v>
      </c>
      <c r="M4909" s="20">
        <v>1.075140217602401E-2</v>
      </c>
      <c r="N4909" s="1">
        <v>3</v>
      </c>
      <c r="O4909" s="5">
        <v>18.18</v>
      </c>
      <c r="P4909" s="5">
        <v>81.819999999999993</v>
      </c>
      <c r="Q4909" s="1">
        <v>4</v>
      </c>
      <c r="R4909" s="1">
        <v>18</v>
      </c>
      <c r="S4909" s="6">
        <v>205</v>
      </c>
      <c r="T4909" s="6">
        <v>164</v>
      </c>
      <c r="W4909" s="1"/>
      <c r="X4909" s="1"/>
      <c r="Y4909" s="1"/>
      <c r="AC4909" s="1"/>
      <c r="AF4909" s="1"/>
      <c r="AG4909" s="1"/>
    </row>
    <row r="4910" spans="1:33" hidden="1" x14ac:dyDescent="0.25">
      <c r="A4910" s="1">
        <v>4</v>
      </c>
      <c r="B4910" s="1">
        <v>2015</v>
      </c>
      <c r="C4910" s="1">
        <v>35305084</v>
      </c>
      <c r="D4910" s="44" t="s">
        <v>391</v>
      </c>
      <c r="E4910" s="20">
        <v>1.4890850000000004</v>
      </c>
      <c r="F4910" s="20">
        <v>1.4212460000000005</v>
      </c>
      <c r="G4910" s="20">
        <v>6.783900000000001E-2</v>
      </c>
      <c r="H4910" s="20">
        <v>0.68</v>
      </c>
      <c r="I4910" s="20">
        <v>7.3912000000000005E-3</v>
      </c>
      <c r="J4910" s="20">
        <v>0.1592152</v>
      </c>
      <c r="K4910" s="20">
        <v>0.62135549999999995</v>
      </c>
      <c r="L4910" s="20">
        <v>0.7011231</v>
      </c>
      <c r="M4910" s="20">
        <v>0.18912796825</v>
      </c>
      <c r="N4910" s="1">
        <v>91</v>
      </c>
      <c r="O4910" s="5">
        <v>62.5</v>
      </c>
      <c r="P4910" s="5">
        <v>37.5</v>
      </c>
      <c r="Q4910" s="1">
        <v>110</v>
      </c>
      <c r="R4910" s="1">
        <v>66</v>
      </c>
      <c r="S4910" s="6">
        <v>3427</v>
      </c>
      <c r="T4910" s="6">
        <v>3427</v>
      </c>
      <c r="W4910" s="1"/>
      <c r="X4910" s="1"/>
      <c r="Y4910" s="1"/>
      <c r="AC4910" s="1"/>
      <c r="AF4910" s="1"/>
      <c r="AG4910" s="1"/>
    </row>
    <row r="4911" spans="1:33" hidden="1" x14ac:dyDescent="0.25">
      <c r="A4911" s="1">
        <v>2</v>
      </c>
      <c r="B4911" s="1">
        <v>2015</v>
      </c>
      <c r="C4911" s="1">
        <v>35306072</v>
      </c>
      <c r="D4911" s="44" t="s">
        <v>392</v>
      </c>
      <c r="E4911" s="20">
        <v>8.2774600000000018E-2</v>
      </c>
      <c r="F4911" s="20">
        <v>5.2806900000000011E-2</v>
      </c>
      <c r="G4911" s="20">
        <v>2.996770000000001E-2</v>
      </c>
      <c r="H4911" s="20">
        <v>0</v>
      </c>
      <c r="I4911" s="20">
        <v>0</v>
      </c>
      <c r="J4911" s="20">
        <v>2.6314700000000007E-2</v>
      </c>
      <c r="K4911" s="20">
        <v>4.9380000000000005E-3</v>
      </c>
      <c r="L4911" s="20">
        <v>5.1521900000000002E-2</v>
      </c>
      <c r="M4911" s="20">
        <v>0</v>
      </c>
      <c r="N4911" s="1">
        <v>17</v>
      </c>
      <c r="O4911" s="5">
        <v>29.51</v>
      </c>
      <c r="P4911" s="5">
        <v>70.489999999999995</v>
      </c>
      <c r="Q4911" s="1">
        <v>18</v>
      </c>
      <c r="R4911" s="1">
        <v>43</v>
      </c>
      <c r="S4911" s="6"/>
      <c r="T4911" s="6"/>
      <c r="W4911" s="1"/>
      <c r="X4911" s="1"/>
      <c r="Y4911" s="1"/>
      <c r="AC4911" s="1"/>
      <c r="AF4911" s="1"/>
      <c r="AG4911" s="1"/>
    </row>
    <row r="4912" spans="1:33" hidden="1" x14ac:dyDescent="0.25">
      <c r="A4912" s="1">
        <v>6</v>
      </c>
      <c r="B4912" s="1">
        <v>2015</v>
      </c>
      <c r="C4912" s="1">
        <v>35306076</v>
      </c>
      <c r="D4912" s="44" t="s">
        <v>392</v>
      </c>
      <c r="E4912" s="20">
        <v>1.4969908000000014</v>
      </c>
      <c r="F4912" s="20">
        <v>1.3687214000000014</v>
      </c>
      <c r="G4912" s="20">
        <v>0.12826940000000001</v>
      </c>
      <c r="H4912" s="20">
        <v>0</v>
      </c>
      <c r="I4912" s="20">
        <v>1.1202870999999999</v>
      </c>
      <c r="J4912" s="20">
        <v>0.22966819999999999</v>
      </c>
      <c r="K4912" s="20">
        <v>9.2018100000000033E-2</v>
      </c>
      <c r="L4912" s="20">
        <v>5.5017400000000001E-2</v>
      </c>
      <c r="M4912" s="20">
        <v>1.3185721787453704</v>
      </c>
      <c r="N4912" s="1">
        <v>85</v>
      </c>
      <c r="O4912" s="5">
        <v>45.91</v>
      </c>
      <c r="P4912" s="5">
        <v>54.09</v>
      </c>
      <c r="Q4912" s="1">
        <v>118</v>
      </c>
      <c r="R4912" s="1">
        <v>139</v>
      </c>
      <c r="S4912" s="6">
        <v>17983.45</v>
      </c>
      <c r="T4912" s="6">
        <v>9531.2284999999993</v>
      </c>
      <c r="W4912" s="1"/>
      <c r="X4912" s="1"/>
      <c r="Y4912" s="1"/>
      <c r="AC4912" s="1"/>
      <c r="AF4912" s="1"/>
      <c r="AG4912" s="1"/>
    </row>
    <row r="4913" spans="1:33" hidden="1" x14ac:dyDescent="0.25">
      <c r="A4913" s="1">
        <v>7</v>
      </c>
      <c r="B4913" s="1">
        <v>2015</v>
      </c>
      <c r="C4913" s="1">
        <v>35306077</v>
      </c>
      <c r="D4913" s="44" t="s">
        <v>392</v>
      </c>
      <c r="E4913" s="20">
        <v>0</v>
      </c>
      <c r="F4913" s="20">
        <v>0</v>
      </c>
      <c r="G4913" s="20">
        <v>0</v>
      </c>
      <c r="H4913" s="20">
        <v>0</v>
      </c>
      <c r="I4913" s="20">
        <v>0</v>
      </c>
      <c r="J4913" s="20">
        <v>0</v>
      </c>
      <c r="K4913" s="20">
        <v>0</v>
      </c>
      <c r="L4913" s="20">
        <v>0</v>
      </c>
      <c r="M4913" s="20">
        <v>0</v>
      </c>
      <c r="N4913" s="1">
        <v>0</v>
      </c>
      <c r="O4913" s="5">
        <v>0</v>
      </c>
      <c r="P4913" s="5">
        <v>0</v>
      </c>
      <c r="Q4913" s="1">
        <v>0</v>
      </c>
      <c r="R4913" s="1">
        <v>0</v>
      </c>
      <c r="S4913" s="6"/>
      <c r="T4913" s="6"/>
      <c r="W4913" s="1"/>
      <c r="X4913" s="1"/>
      <c r="Y4913" s="1"/>
      <c r="AC4913" s="1"/>
      <c r="AF4913" s="1"/>
      <c r="AG4913" s="1"/>
    </row>
    <row r="4914" spans="1:33" hidden="1" x14ac:dyDescent="0.25">
      <c r="A4914" s="1">
        <v>9</v>
      </c>
      <c r="B4914" s="1">
        <v>2015</v>
      </c>
      <c r="C4914" s="1">
        <v>35307069</v>
      </c>
      <c r="D4914" s="44" t="s">
        <v>393</v>
      </c>
      <c r="E4914" s="20">
        <v>3.2685647000000002</v>
      </c>
      <c r="F4914" s="20">
        <v>3.1728801000000004</v>
      </c>
      <c r="G4914" s="20">
        <v>9.5684599999999967E-2</v>
      </c>
      <c r="H4914" s="20">
        <v>1.82</v>
      </c>
      <c r="I4914" s="20">
        <v>1.7824E-2</v>
      </c>
      <c r="J4914" s="20">
        <v>9.4419800000000012E-2</v>
      </c>
      <c r="K4914" s="20">
        <v>2.0020938000000004</v>
      </c>
      <c r="L4914" s="20">
        <v>1.1542271000000004</v>
      </c>
      <c r="M4914" s="20">
        <v>0.47320634326388888</v>
      </c>
      <c r="N4914" s="1">
        <v>115</v>
      </c>
      <c r="O4914" s="5">
        <v>62.11</v>
      </c>
      <c r="P4914" s="5">
        <v>37.89</v>
      </c>
      <c r="Q4914" s="1">
        <v>159</v>
      </c>
      <c r="R4914" s="1">
        <v>97</v>
      </c>
      <c r="S4914" s="6">
        <v>7548</v>
      </c>
      <c r="T4914" s="6">
        <v>5510.04</v>
      </c>
      <c r="W4914" s="1"/>
      <c r="X4914" s="1"/>
      <c r="Y4914" s="1"/>
      <c r="AC4914" s="1"/>
      <c r="AF4914" s="1"/>
      <c r="AG4914" s="1"/>
    </row>
    <row r="4915" spans="1:33" hidden="1" x14ac:dyDescent="0.25">
      <c r="A4915" s="1">
        <v>5</v>
      </c>
      <c r="B4915" s="1">
        <v>2015</v>
      </c>
      <c r="C4915" s="1">
        <v>35308055</v>
      </c>
      <c r="D4915" s="44" t="s">
        <v>394</v>
      </c>
      <c r="E4915" s="20">
        <v>4.3508499999999999E-2</v>
      </c>
      <c r="F4915" s="20">
        <v>4.1789699999999999E-2</v>
      </c>
      <c r="G4915" s="20">
        <v>1.7188000000000004E-3</v>
      </c>
      <c r="H4915" s="20">
        <v>0</v>
      </c>
      <c r="I4915" s="20">
        <v>0</v>
      </c>
      <c r="J4915" s="20">
        <v>0</v>
      </c>
      <c r="K4915" s="20">
        <v>3.95048E-2</v>
      </c>
      <c r="L4915" s="20">
        <v>4.0036999999999998E-3</v>
      </c>
      <c r="M4915" s="20">
        <v>0</v>
      </c>
      <c r="N4915" s="1">
        <v>11</v>
      </c>
      <c r="O4915" s="5">
        <v>66.67</v>
      </c>
      <c r="P4915" s="5">
        <v>33.33</v>
      </c>
      <c r="Q4915" s="1">
        <v>14</v>
      </c>
      <c r="R4915" s="1">
        <v>7</v>
      </c>
      <c r="S4915" s="6"/>
      <c r="T4915" s="6"/>
      <c r="W4915" s="1"/>
      <c r="X4915" s="1"/>
      <c r="Y4915" s="1"/>
      <c r="AC4915" s="1"/>
      <c r="AF4915" s="1"/>
      <c r="AG4915" s="1"/>
    </row>
    <row r="4916" spans="1:33" hidden="1" x14ac:dyDescent="0.25">
      <c r="A4916" s="1">
        <v>9</v>
      </c>
      <c r="B4916" s="1">
        <v>2015</v>
      </c>
      <c r="C4916" s="1">
        <v>35308059</v>
      </c>
      <c r="D4916" s="44" t="s">
        <v>394</v>
      </c>
      <c r="E4916" s="20">
        <v>0.27441829999999995</v>
      </c>
      <c r="F4916" s="20">
        <v>0.21321619999999994</v>
      </c>
      <c r="G4916" s="20">
        <v>6.1202100000000002E-2</v>
      </c>
      <c r="H4916" s="20">
        <v>0.88</v>
      </c>
      <c r="I4916" s="20">
        <v>0</v>
      </c>
      <c r="J4916" s="20">
        <v>7.8065900000000008E-2</v>
      </c>
      <c r="K4916" s="20">
        <v>0.18453969999999997</v>
      </c>
      <c r="L4916" s="20">
        <v>1.1812699999999999E-2</v>
      </c>
      <c r="M4916" s="20">
        <v>0.25262584171874997</v>
      </c>
      <c r="N4916" s="1">
        <v>24</v>
      </c>
      <c r="O4916" s="5">
        <v>47.69</v>
      </c>
      <c r="P4916" s="5">
        <v>52.31</v>
      </c>
      <c r="Q4916" s="1">
        <v>62</v>
      </c>
      <c r="R4916" s="1">
        <v>68</v>
      </c>
      <c r="S4916" s="6">
        <v>4251.32</v>
      </c>
      <c r="T4916" s="6">
        <v>2763.3580000000002</v>
      </c>
      <c r="W4916" s="1"/>
      <c r="X4916" s="1"/>
      <c r="Y4916" s="1"/>
      <c r="AC4916" s="1"/>
      <c r="AF4916" s="1"/>
      <c r="AG4916" s="1"/>
    </row>
    <row r="4917" spans="1:33" hidden="1" x14ac:dyDescent="0.25">
      <c r="A4917" s="1">
        <v>5</v>
      </c>
      <c r="B4917" s="1">
        <v>2015</v>
      </c>
      <c r="C4917" s="1">
        <v>35309045</v>
      </c>
      <c r="D4917" s="44" t="s">
        <v>395</v>
      </c>
      <c r="E4917" s="20">
        <v>1.46549E-2</v>
      </c>
      <c r="F4917" s="20">
        <v>4.0599E-3</v>
      </c>
      <c r="G4917" s="20">
        <v>1.0595E-2</v>
      </c>
      <c r="H4917" s="20">
        <v>0</v>
      </c>
      <c r="I4917" s="20">
        <v>8.3333000000000001E-3</v>
      </c>
      <c r="J4917" s="20">
        <v>7.2800000000000002E-4</v>
      </c>
      <c r="K4917" s="20">
        <v>2.6979999999999999E-3</v>
      </c>
      <c r="L4917" s="20">
        <v>2.8955999999999999E-3</v>
      </c>
      <c r="M4917" s="20">
        <v>7.5123539062499998E-3</v>
      </c>
      <c r="N4917" s="1">
        <v>3</v>
      </c>
      <c r="O4917" s="5">
        <v>19.05</v>
      </c>
      <c r="P4917" s="5">
        <v>80.95</v>
      </c>
      <c r="Q4917" s="1">
        <v>4</v>
      </c>
      <c r="R4917" s="1">
        <v>17</v>
      </c>
      <c r="S4917" s="6">
        <v>145.35</v>
      </c>
      <c r="T4917" s="6">
        <v>145.35</v>
      </c>
      <c r="W4917" s="1"/>
      <c r="X4917" s="1"/>
      <c r="Y4917" s="1"/>
      <c r="AC4917" s="1"/>
      <c r="AF4917" s="1"/>
      <c r="AG4917" s="1"/>
    </row>
    <row r="4918" spans="1:33" hidden="1" x14ac:dyDescent="0.25">
      <c r="A4918" s="1">
        <v>10</v>
      </c>
      <c r="B4918" s="1">
        <v>2015</v>
      </c>
      <c r="C4918" s="1">
        <v>353090410</v>
      </c>
      <c r="D4918" s="44" t="s">
        <v>395</v>
      </c>
      <c r="E4918" s="20">
        <v>0</v>
      </c>
      <c r="F4918" s="20">
        <v>0</v>
      </c>
      <c r="G4918" s="20">
        <v>0</v>
      </c>
      <c r="H4918" s="20">
        <v>0</v>
      </c>
      <c r="I4918" s="20">
        <v>0</v>
      </c>
      <c r="J4918" s="20">
        <v>0</v>
      </c>
      <c r="K4918" s="20">
        <v>0</v>
      </c>
      <c r="L4918" s="20">
        <v>0</v>
      </c>
      <c r="M4918" s="20">
        <v>0</v>
      </c>
      <c r="N4918" s="1">
        <v>0</v>
      </c>
      <c r="O4918" s="5">
        <v>0</v>
      </c>
      <c r="P4918" s="5">
        <v>0</v>
      </c>
      <c r="Q4918" s="1">
        <v>0</v>
      </c>
      <c r="R4918" s="1">
        <v>0</v>
      </c>
      <c r="S4918" s="6"/>
      <c r="T4918" s="6"/>
      <c r="W4918" s="1"/>
      <c r="X4918" s="1"/>
      <c r="Y4918" s="1"/>
      <c r="AC4918" s="1"/>
      <c r="AF4918" s="1"/>
      <c r="AG4918" s="1"/>
    </row>
    <row r="4919" spans="1:33" hidden="1" x14ac:dyDescent="0.25">
      <c r="A4919" s="1">
        <v>19</v>
      </c>
      <c r="B4919" s="1">
        <v>2015</v>
      </c>
      <c r="C4919" s="1">
        <v>353100119</v>
      </c>
      <c r="D4919" s="44" t="s">
        <v>396</v>
      </c>
      <c r="E4919" s="20">
        <v>0.15325659999999999</v>
      </c>
      <c r="F4919" s="20">
        <v>0.1404089</v>
      </c>
      <c r="G4919" s="20">
        <v>1.28477E-2</v>
      </c>
      <c r="H4919" s="20">
        <v>0</v>
      </c>
      <c r="I4919" s="20">
        <v>4.7546000000000003E-3</v>
      </c>
      <c r="J4919" s="20">
        <v>0.13805940000000003</v>
      </c>
      <c r="K4919" s="20">
        <v>7.1450999999999997E-3</v>
      </c>
      <c r="L4919" s="20">
        <v>3.2974999999999997E-3</v>
      </c>
      <c r="M4919" s="20">
        <v>5.28525E-3</v>
      </c>
      <c r="N4919" s="1">
        <v>0</v>
      </c>
      <c r="O4919" s="5">
        <v>33.33</v>
      </c>
      <c r="P4919" s="5">
        <v>66.67</v>
      </c>
      <c r="Q4919" s="1">
        <v>5</v>
      </c>
      <c r="R4919" s="1">
        <v>10</v>
      </c>
      <c r="S4919" s="6">
        <v>98.8</v>
      </c>
      <c r="T4919" s="6">
        <v>98.8</v>
      </c>
      <c r="W4919" s="1"/>
      <c r="X4919" s="1"/>
      <c r="Y4919" s="1"/>
      <c r="AC4919" s="1"/>
      <c r="AF4919" s="1"/>
      <c r="AG4919" s="1"/>
    </row>
    <row r="4920" spans="1:33" hidden="1" x14ac:dyDescent="0.25">
      <c r="A4920" s="1">
        <v>7</v>
      </c>
      <c r="B4920" s="1">
        <v>2015</v>
      </c>
      <c r="C4920" s="1">
        <v>35311007</v>
      </c>
      <c r="D4920" s="44" t="s">
        <v>397</v>
      </c>
      <c r="E4920" s="20">
        <v>9.2395900000000003E-2</v>
      </c>
      <c r="F4920" s="20">
        <v>9.2395900000000003E-2</v>
      </c>
      <c r="G4920" s="20">
        <v>0</v>
      </c>
      <c r="H4920" s="20">
        <v>0</v>
      </c>
      <c r="I4920" s="20">
        <v>9.1666700000000004E-2</v>
      </c>
      <c r="J4920" s="20">
        <v>0</v>
      </c>
      <c r="K4920" s="20">
        <v>7.2920000000000005E-4</v>
      </c>
      <c r="L4920" s="20">
        <v>0</v>
      </c>
      <c r="M4920" s="20">
        <v>0.14285168331712964</v>
      </c>
      <c r="N4920" s="1">
        <v>1</v>
      </c>
      <c r="O4920" s="5">
        <v>100</v>
      </c>
      <c r="P4920" s="5">
        <v>0</v>
      </c>
      <c r="Q4920" s="1">
        <v>2</v>
      </c>
      <c r="R4920" s="1">
        <v>0</v>
      </c>
      <c r="S4920" s="6">
        <v>2201.16</v>
      </c>
      <c r="T4920" s="6">
        <v>2201.16</v>
      </c>
      <c r="W4920" s="1"/>
      <c r="X4920" s="1"/>
      <c r="Y4920" s="1"/>
      <c r="AC4920" s="1"/>
      <c r="AF4920" s="1"/>
      <c r="AG4920" s="1"/>
    </row>
    <row r="4921" spans="1:33" hidden="1" x14ac:dyDescent="0.25">
      <c r="A4921" s="1">
        <v>5</v>
      </c>
      <c r="B4921" s="1">
        <v>2015</v>
      </c>
      <c r="C4921" s="1">
        <v>35312095</v>
      </c>
      <c r="D4921" s="44" t="s">
        <v>398</v>
      </c>
      <c r="E4921" s="20">
        <v>0.14185079999999989</v>
      </c>
      <c r="F4921" s="20">
        <v>0.12896099999999988</v>
      </c>
      <c r="G4921" s="20">
        <v>1.2889800000000002E-2</v>
      </c>
      <c r="H4921" s="20">
        <v>0</v>
      </c>
      <c r="I4921" s="20">
        <v>2.9267999999999999E-2</v>
      </c>
      <c r="J4921" s="20">
        <v>3.6704000000000001E-2</v>
      </c>
      <c r="K4921" s="20">
        <v>6.3638599999999976E-2</v>
      </c>
      <c r="L4921" s="20">
        <v>1.2240200000000001E-2</v>
      </c>
      <c r="M4921" s="20">
        <v>1.6673338541666666E-2</v>
      </c>
      <c r="N4921" s="1">
        <v>21</v>
      </c>
      <c r="O4921" s="5">
        <v>67.739999999999995</v>
      </c>
      <c r="P4921" s="5">
        <v>32.26</v>
      </c>
      <c r="Q4921" s="1">
        <v>42</v>
      </c>
      <c r="R4921" s="1">
        <v>20</v>
      </c>
      <c r="S4921" s="6">
        <v>219.88</v>
      </c>
      <c r="T4921" s="6">
        <v>0</v>
      </c>
      <c r="W4921" s="1"/>
      <c r="X4921" s="1"/>
      <c r="Y4921" s="1"/>
      <c r="AC4921" s="1"/>
      <c r="AF4921" s="1"/>
      <c r="AG4921" s="1"/>
    </row>
    <row r="4922" spans="1:33" hidden="1" x14ac:dyDescent="0.25">
      <c r="A4922" s="1">
        <v>9</v>
      </c>
      <c r="B4922" s="1">
        <v>2015</v>
      </c>
      <c r="C4922" s="1">
        <v>35313089</v>
      </c>
      <c r="D4922" s="44" t="s">
        <v>399</v>
      </c>
      <c r="E4922" s="20">
        <v>0.10046929999999998</v>
      </c>
      <c r="F4922" s="20">
        <v>4.3789500000000002E-2</v>
      </c>
      <c r="G4922" s="20">
        <v>5.6679799999999982E-2</v>
      </c>
      <c r="H4922" s="20">
        <v>0</v>
      </c>
      <c r="I4922" s="20">
        <v>1.35903E-2</v>
      </c>
      <c r="J4922" s="20">
        <v>3.7849999999999998E-4</v>
      </c>
      <c r="K4922" s="20">
        <v>8.2476599999999997E-2</v>
      </c>
      <c r="L4922" s="20">
        <v>4.0239000000000004E-3</v>
      </c>
      <c r="M4922" s="20">
        <v>0</v>
      </c>
      <c r="N4922" s="1">
        <v>12</v>
      </c>
      <c r="O4922" s="5">
        <v>30.61</v>
      </c>
      <c r="P4922" s="5">
        <v>69.39</v>
      </c>
      <c r="Q4922" s="1">
        <v>15</v>
      </c>
      <c r="R4922" s="1">
        <v>34</v>
      </c>
      <c r="S4922" s="6"/>
      <c r="T4922" s="6"/>
      <c r="W4922" s="1"/>
      <c r="X4922" s="1"/>
      <c r="Y4922" s="1"/>
      <c r="AC4922" s="1"/>
      <c r="AF4922" s="1"/>
      <c r="AG4922" s="1"/>
    </row>
    <row r="4923" spans="1:33" hidden="1" x14ac:dyDescent="0.25">
      <c r="A4923" s="1">
        <v>15</v>
      </c>
      <c r="B4923" s="1">
        <v>2015</v>
      </c>
      <c r="C4923" s="1">
        <v>353130815</v>
      </c>
      <c r="D4923" s="44" t="s">
        <v>399</v>
      </c>
      <c r="E4923" s="20">
        <v>0.24908149999999996</v>
      </c>
      <c r="F4923" s="20">
        <v>2.6229800000000001E-2</v>
      </c>
      <c r="G4923" s="20">
        <v>0.22285169999999996</v>
      </c>
      <c r="H4923" s="20">
        <v>0</v>
      </c>
      <c r="I4923" s="20">
        <v>4.9259200000000003E-2</v>
      </c>
      <c r="J4923" s="20">
        <v>7.7923999999999988E-3</v>
      </c>
      <c r="K4923" s="20">
        <v>0.17509009999999994</v>
      </c>
      <c r="L4923" s="20">
        <v>1.6939799999999998E-2</v>
      </c>
      <c r="M4923" s="20">
        <v>0.14508833333333335</v>
      </c>
      <c r="N4923" s="1">
        <v>26</v>
      </c>
      <c r="O4923" s="5">
        <v>14.78</v>
      </c>
      <c r="P4923" s="5">
        <v>85.22</v>
      </c>
      <c r="Q4923" s="1">
        <v>17</v>
      </c>
      <c r="R4923" s="1">
        <v>98</v>
      </c>
      <c r="S4923" s="6">
        <v>2524.5</v>
      </c>
      <c r="T4923" s="6">
        <v>2524.5</v>
      </c>
      <c r="W4923" s="1"/>
      <c r="X4923" s="1"/>
      <c r="Y4923" s="1"/>
      <c r="AC4923" s="1"/>
      <c r="AF4923" s="1"/>
      <c r="AG4923" s="1"/>
    </row>
    <row r="4924" spans="1:33" hidden="1" x14ac:dyDescent="0.25">
      <c r="A4924" s="1">
        <v>15</v>
      </c>
      <c r="B4924" s="1">
        <v>2015</v>
      </c>
      <c r="C4924" s="1">
        <v>353140715</v>
      </c>
      <c r="D4924" s="44" t="s">
        <v>400</v>
      </c>
      <c r="E4924" s="20">
        <v>0</v>
      </c>
      <c r="F4924" s="20">
        <v>0</v>
      </c>
      <c r="G4924" s="20">
        <v>0</v>
      </c>
      <c r="H4924" s="20">
        <v>0</v>
      </c>
      <c r="I4924" s="20">
        <v>0</v>
      </c>
      <c r="J4924" s="20">
        <v>0</v>
      </c>
      <c r="K4924" s="20">
        <v>0</v>
      </c>
      <c r="L4924" s="20">
        <v>0</v>
      </c>
      <c r="M4924" s="20">
        <v>0</v>
      </c>
      <c r="N4924" s="1">
        <v>0</v>
      </c>
      <c r="O4924" s="5">
        <v>0</v>
      </c>
      <c r="P4924" s="5">
        <v>0</v>
      </c>
      <c r="Q4924" s="1">
        <v>0</v>
      </c>
      <c r="R4924" s="1">
        <v>0</v>
      </c>
      <c r="S4924" s="6"/>
      <c r="T4924" s="6"/>
      <c r="W4924" s="1"/>
      <c r="X4924" s="1"/>
      <c r="Y4924" s="1"/>
      <c r="AC4924" s="1"/>
      <c r="AF4924" s="1"/>
      <c r="AG4924" s="1"/>
    </row>
    <row r="4925" spans="1:33" hidden="1" x14ac:dyDescent="0.25">
      <c r="A4925" s="1">
        <v>18</v>
      </c>
      <c r="B4925" s="1">
        <v>2015</v>
      </c>
      <c r="C4925" s="1">
        <v>353140718</v>
      </c>
      <c r="D4925" s="44" t="s">
        <v>400</v>
      </c>
      <c r="E4925" s="20">
        <v>4.3568500000000003E-2</v>
      </c>
      <c r="F4925" s="20">
        <v>2.5088799999999998E-2</v>
      </c>
      <c r="G4925" s="20">
        <v>1.8479700000000005E-2</v>
      </c>
      <c r="H4925" s="20">
        <v>0</v>
      </c>
      <c r="I4925" s="20">
        <v>0</v>
      </c>
      <c r="J4925" s="20">
        <v>1.3698499999999999E-2</v>
      </c>
      <c r="K4925" s="20">
        <v>2.46643E-2</v>
      </c>
      <c r="L4925" s="20">
        <v>5.2056999999999997E-3</v>
      </c>
      <c r="M4925" s="20">
        <v>6.3643233934027779E-2</v>
      </c>
      <c r="N4925" s="1">
        <v>7</v>
      </c>
      <c r="O4925" s="5">
        <v>13.33</v>
      </c>
      <c r="P4925" s="5">
        <v>86.67</v>
      </c>
      <c r="Q4925" s="1">
        <v>8</v>
      </c>
      <c r="R4925" s="1">
        <v>52</v>
      </c>
      <c r="S4925" s="6">
        <v>1090.8900000000001</v>
      </c>
      <c r="T4925" s="6">
        <v>1090.8900000000001</v>
      </c>
      <c r="W4925" s="1"/>
      <c r="X4925" s="1"/>
      <c r="Y4925" s="1"/>
      <c r="AC4925" s="1"/>
      <c r="AF4925" s="1"/>
      <c r="AG4925" s="1"/>
    </row>
    <row r="4926" spans="1:33" hidden="1" x14ac:dyDescent="0.25">
      <c r="A4926" s="1">
        <v>19</v>
      </c>
      <c r="B4926" s="1">
        <v>2015</v>
      </c>
      <c r="C4926" s="1">
        <v>353140719</v>
      </c>
      <c r="D4926" s="44" t="s">
        <v>400</v>
      </c>
      <c r="E4926" s="20">
        <v>5.1629800000000003E-2</v>
      </c>
      <c r="F4926" s="20">
        <v>4.5750100000000002E-2</v>
      </c>
      <c r="G4926" s="20">
        <v>5.8796999999999999E-3</v>
      </c>
      <c r="H4926" s="20">
        <v>0</v>
      </c>
      <c r="I4926" s="20">
        <v>1.7014E-3</v>
      </c>
      <c r="J4926" s="20">
        <v>4.4027800000000006E-2</v>
      </c>
      <c r="K4926" s="20">
        <v>5.7501000000000002E-3</v>
      </c>
      <c r="L4926" s="20">
        <v>1.5050000000000003E-4</v>
      </c>
      <c r="M4926" s="20">
        <v>0</v>
      </c>
      <c r="N4926" s="1">
        <v>3</v>
      </c>
      <c r="O4926" s="5">
        <v>38.46</v>
      </c>
      <c r="P4926" s="5">
        <v>61.54</v>
      </c>
      <c r="Q4926" s="1">
        <v>5</v>
      </c>
      <c r="R4926" s="1">
        <v>8</v>
      </c>
      <c r="S4926" s="6"/>
      <c r="T4926" s="6"/>
      <c r="W4926" s="1"/>
      <c r="X4926" s="1"/>
      <c r="Y4926" s="1"/>
      <c r="AC4926" s="1"/>
      <c r="AF4926" s="1"/>
      <c r="AG4926" s="1"/>
    </row>
    <row r="4927" spans="1:33" hidden="1" x14ac:dyDescent="0.25">
      <c r="A4927" s="1">
        <v>12</v>
      </c>
      <c r="B4927" s="1">
        <v>2015</v>
      </c>
      <c r="C4927" s="1">
        <v>353150612</v>
      </c>
      <c r="D4927" s="44" t="s">
        <v>401</v>
      </c>
      <c r="E4927" s="20">
        <v>1.1921299999999999E-2</v>
      </c>
      <c r="F4927" s="20">
        <v>1.1921299999999999E-2</v>
      </c>
      <c r="G4927" s="20">
        <v>0</v>
      </c>
      <c r="H4927" s="20">
        <v>0</v>
      </c>
      <c r="I4927" s="20">
        <v>0</v>
      </c>
      <c r="J4927" s="20">
        <v>0</v>
      </c>
      <c r="K4927" s="20">
        <v>1.1921299999999999E-2</v>
      </c>
      <c r="L4927" s="20">
        <v>0</v>
      </c>
      <c r="M4927" s="20">
        <v>0</v>
      </c>
      <c r="N4927" s="1">
        <v>1</v>
      </c>
      <c r="O4927" s="5">
        <v>100</v>
      </c>
      <c r="P4927" s="5">
        <v>0</v>
      </c>
      <c r="Q4927" s="1">
        <v>2</v>
      </c>
      <c r="R4927" s="1">
        <v>0</v>
      </c>
      <c r="S4927" s="6"/>
      <c r="T4927" s="6"/>
      <c r="W4927" s="1"/>
      <c r="X4927" s="1"/>
      <c r="Y4927" s="1"/>
      <c r="AC4927" s="1"/>
      <c r="AF4927" s="1"/>
      <c r="AG4927" s="1"/>
    </row>
    <row r="4928" spans="1:33" hidden="1" x14ac:dyDescent="0.25">
      <c r="A4928" s="1">
        <v>15</v>
      </c>
      <c r="B4928" s="1">
        <v>2015</v>
      </c>
      <c r="C4928" s="1">
        <v>353150615</v>
      </c>
      <c r="D4928" s="44" t="s">
        <v>401</v>
      </c>
      <c r="E4928" s="20">
        <v>0.64857120000000001</v>
      </c>
      <c r="F4928" s="20">
        <v>0.40704589999999996</v>
      </c>
      <c r="G4928" s="20">
        <v>0.24152530000000008</v>
      </c>
      <c r="H4928" s="20">
        <v>0</v>
      </c>
      <c r="I4928" s="20">
        <v>6.3969800000000007E-2</v>
      </c>
      <c r="J4928" s="20">
        <v>1.1569999999999999E-4</v>
      </c>
      <c r="K4928" s="20">
        <v>0.565141</v>
      </c>
      <c r="L4928" s="20">
        <v>1.9344700000000003E-2</v>
      </c>
      <c r="M4928" s="20">
        <v>5.6478032407407411E-2</v>
      </c>
      <c r="N4928" s="1">
        <v>5</v>
      </c>
      <c r="O4928" s="5">
        <v>24.18</v>
      </c>
      <c r="P4928" s="5">
        <v>75.819999999999993</v>
      </c>
      <c r="Q4928" s="1">
        <v>22</v>
      </c>
      <c r="R4928" s="1">
        <v>69</v>
      </c>
      <c r="S4928" s="6">
        <v>975</v>
      </c>
      <c r="T4928" s="6">
        <v>243.75</v>
      </c>
      <c r="W4928" s="1"/>
      <c r="X4928" s="1"/>
      <c r="Y4928" s="1"/>
      <c r="AC4928" s="1"/>
      <c r="AF4928" s="1"/>
      <c r="AG4928" s="1"/>
    </row>
    <row r="4929" spans="1:33" hidden="1" x14ac:dyDescent="0.25">
      <c r="A4929" s="1">
        <v>20</v>
      </c>
      <c r="B4929" s="1">
        <v>2015</v>
      </c>
      <c r="C4929" s="1">
        <v>353160520</v>
      </c>
      <c r="D4929" s="44" t="s">
        <v>402</v>
      </c>
      <c r="E4929" s="20">
        <v>0.16740270000000004</v>
      </c>
      <c r="F4929" s="20">
        <v>1.2500000000000001E-2</v>
      </c>
      <c r="G4929" s="20">
        <v>0.15490270000000003</v>
      </c>
      <c r="H4929" s="20">
        <v>0</v>
      </c>
      <c r="I4929" s="20">
        <v>1.7222100000000001E-2</v>
      </c>
      <c r="J4929" s="20">
        <v>2.8170999999999999E-3</v>
      </c>
      <c r="K4929" s="20">
        <v>0.1319584</v>
      </c>
      <c r="L4929" s="20">
        <v>1.54051E-2</v>
      </c>
      <c r="M4929" s="20">
        <v>8.2651867187500012E-3</v>
      </c>
      <c r="N4929" s="1">
        <v>0</v>
      </c>
      <c r="O4929" s="5">
        <v>11.11</v>
      </c>
      <c r="P4929" s="5">
        <v>88.89</v>
      </c>
      <c r="Q4929" s="1">
        <v>4</v>
      </c>
      <c r="R4929" s="1">
        <v>32</v>
      </c>
      <c r="S4929" s="6">
        <v>179</v>
      </c>
      <c r="T4929" s="6">
        <v>179</v>
      </c>
      <c r="W4929" s="1"/>
      <c r="X4929" s="1"/>
      <c r="Y4929" s="1"/>
      <c r="AC4929" s="1"/>
      <c r="AF4929" s="1"/>
      <c r="AG4929" s="1"/>
    </row>
    <row r="4930" spans="1:33" hidden="1" x14ac:dyDescent="0.25">
      <c r="A4930" s="1">
        <v>5</v>
      </c>
      <c r="B4930" s="1">
        <v>2015</v>
      </c>
      <c r="C4930" s="1">
        <v>35318035</v>
      </c>
      <c r="D4930" s="44" t="s">
        <v>403</v>
      </c>
      <c r="E4930" s="20">
        <v>0.11224229999999998</v>
      </c>
      <c r="F4930" s="20">
        <v>3.0980399999999995E-2</v>
      </c>
      <c r="G4930" s="20">
        <v>8.1261899999999984E-2</v>
      </c>
      <c r="H4930" s="20">
        <v>0</v>
      </c>
      <c r="I4930" s="20">
        <v>1.6666799999999999E-2</v>
      </c>
      <c r="J4930" s="20">
        <v>1.6919799999999999E-2</v>
      </c>
      <c r="K4930" s="20">
        <v>3.327539999999999E-2</v>
      </c>
      <c r="L4930" s="20">
        <v>4.5380299999999998E-2</v>
      </c>
      <c r="M4930" s="20">
        <v>0.16525166666666666</v>
      </c>
      <c r="N4930" s="1">
        <v>18</v>
      </c>
      <c r="O4930" s="5">
        <v>18.75</v>
      </c>
      <c r="P4930" s="5">
        <v>81.25</v>
      </c>
      <c r="Q4930" s="1">
        <v>18</v>
      </c>
      <c r="R4930" s="1">
        <v>78</v>
      </c>
      <c r="S4930" s="6">
        <v>1826.5</v>
      </c>
      <c r="T4930" s="6">
        <v>1808.2349999999999</v>
      </c>
      <c r="W4930" s="1"/>
      <c r="X4930" s="1"/>
      <c r="Y4930" s="1"/>
      <c r="AC4930" s="1"/>
      <c r="AF4930" s="1"/>
      <c r="AG4930" s="1"/>
    </row>
    <row r="4931" spans="1:33" hidden="1" x14ac:dyDescent="0.25">
      <c r="A4931" s="1">
        <v>2</v>
      </c>
      <c r="B4931" s="1">
        <v>2015</v>
      </c>
      <c r="C4931" s="1">
        <v>35317042</v>
      </c>
      <c r="D4931" s="44" t="s">
        <v>404</v>
      </c>
      <c r="E4931" s="20">
        <v>4.9781000000000006E-2</v>
      </c>
      <c r="F4931" s="20">
        <v>4.9156000000000005E-2</v>
      </c>
      <c r="G4931" s="20">
        <v>6.2500000000000001E-4</v>
      </c>
      <c r="H4931" s="20">
        <v>0</v>
      </c>
      <c r="I4931" s="20">
        <v>1.11644E-2</v>
      </c>
      <c r="J4931" s="20">
        <v>0</v>
      </c>
      <c r="K4931" s="20">
        <v>3.4027799999999997E-2</v>
      </c>
      <c r="L4931" s="20">
        <v>4.5887999999999997E-3</v>
      </c>
      <c r="M4931" s="20">
        <v>5.5471062499999994E-3</v>
      </c>
      <c r="N4931" s="1">
        <v>21</v>
      </c>
      <c r="O4931" s="5">
        <v>95.24</v>
      </c>
      <c r="P4931" s="5">
        <v>4.76</v>
      </c>
      <c r="Q4931" s="1">
        <v>20</v>
      </c>
      <c r="R4931" s="1">
        <v>1</v>
      </c>
      <c r="S4931" s="6">
        <v>91.35</v>
      </c>
      <c r="T4931" s="6">
        <v>91.35</v>
      </c>
      <c r="W4931" s="1"/>
      <c r="X4931" s="1"/>
      <c r="Y4931" s="1"/>
      <c r="AC4931" s="1"/>
      <c r="AF4931" s="1"/>
      <c r="AG4931" s="1"/>
    </row>
    <row r="4932" spans="1:33" hidden="1" x14ac:dyDescent="0.25">
      <c r="A4932" s="1">
        <v>4</v>
      </c>
      <c r="B4932" s="1">
        <v>2015</v>
      </c>
      <c r="C4932" s="1">
        <v>35319024</v>
      </c>
      <c r="D4932" s="44" t="s">
        <v>405</v>
      </c>
      <c r="E4932" s="20">
        <v>4.9277999999999995E-3</v>
      </c>
      <c r="F4932" s="20">
        <v>4.9277999999999995E-3</v>
      </c>
      <c r="G4932" s="20">
        <v>0</v>
      </c>
      <c r="H4932" s="20">
        <v>0</v>
      </c>
      <c r="I4932" s="20">
        <v>0</v>
      </c>
      <c r="J4932" s="20">
        <v>0</v>
      </c>
      <c r="K4932" s="20">
        <v>4.9277999999999995E-3</v>
      </c>
      <c r="L4932" s="20">
        <v>0</v>
      </c>
      <c r="M4932" s="20">
        <v>0</v>
      </c>
      <c r="N4932" s="1">
        <v>1</v>
      </c>
      <c r="O4932" s="5">
        <v>100</v>
      </c>
      <c r="P4932" s="5">
        <v>0</v>
      </c>
      <c r="Q4932" s="1">
        <v>2</v>
      </c>
      <c r="R4932" s="1">
        <v>0</v>
      </c>
      <c r="S4932" s="6"/>
      <c r="T4932" s="6"/>
      <c r="W4932" s="1"/>
      <c r="X4932" s="1"/>
      <c r="Y4932" s="1"/>
      <c r="AC4932" s="1"/>
      <c r="AF4932" s="1"/>
      <c r="AG4932" s="1"/>
    </row>
    <row r="4933" spans="1:33" hidden="1" x14ac:dyDescent="0.25">
      <c r="A4933" s="1">
        <v>12</v>
      </c>
      <c r="B4933" s="1">
        <v>2015</v>
      </c>
      <c r="C4933" s="1">
        <v>353190212</v>
      </c>
      <c r="D4933" s="44" t="s">
        <v>405</v>
      </c>
      <c r="E4933" s="20">
        <v>1.3749502999999998</v>
      </c>
      <c r="F4933" s="20">
        <v>1.3214316999999998</v>
      </c>
      <c r="G4933" s="20">
        <v>5.35186E-2</v>
      </c>
      <c r="H4933" s="20">
        <v>0.15</v>
      </c>
      <c r="I4933" s="20">
        <v>0</v>
      </c>
      <c r="J4933" s="20">
        <v>0.29096609999999995</v>
      </c>
      <c r="K4933" s="20">
        <v>1.0799194000000001</v>
      </c>
      <c r="L4933" s="20">
        <v>4.0647999999999995E-3</v>
      </c>
      <c r="M4933" s="20">
        <v>8.9764612187499981E-2</v>
      </c>
      <c r="N4933" s="1">
        <v>13</v>
      </c>
      <c r="O4933" s="5">
        <v>66.67</v>
      </c>
      <c r="P4933" s="5">
        <v>33.33</v>
      </c>
      <c r="Q4933" s="1">
        <v>36</v>
      </c>
      <c r="R4933" s="1">
        <v>18</v>
      </c>
      <c r="S4933" s="6">
        <v>1637</v>
      </c>
      <c r="T4933" s="6">
        <v>0</v>
      </c>
      <c r="W4933" s="1"/>
      <c r="X4933" s="1"/>
      <c r="Y4933" s="1"/>
      <c r="AC4933" s="1"/>
      <c r="AF4933" s="1"/>
      <c r="AG4933" s="1"/>
    </row>
    <row r="4934" spans="1:33" hidden="1" x14ac:dyDescent="0.25">
      <c r="A4934" s="1">
        <v>5</v>
      </c>
      <c r="B4934" s="1">
        <v>2015</v>
      </c>
      <c r="C4934" s="1">
        <v>35320095</v>
      </c>
      <c r="D4934" s="44" t="s">
        <v>406</v>
      </c>
      <c r="E4934" s="20">
        <v>6.426910000000001E-2</v>
      </c>
      <c r="F4934" s="20">
        <v>5.3880100000000007E-2</v>
      </c>
      <c r="G4934" s="20">
        <v>1.0389000000000001E-2</v>
      </c>
      <c r="H4934" s="20">
        <v>0</v>
      </c>
      <c r="I4934" s="20">
        <v>3.3000000000000002E-2</v>
      </c>
      <c r="J4934" s="20">
        <v>1.7522199999999998E-2</v>
      </c>
      <c r="K4934" s="20">
        <v>1.1046699999999998E-2</v>
      </c>
      <c r="L4934" s="20">
        <v>2.7001999999999998E-3</v>
      </c>
      <c r="M4934" s="20">
        <v>3.2677062060185183E-2</v>
      </c>
      <c r="N4934" s="1">
        <v>23</v>
      </c>
      <c r="O4934" s="5">
        <v>59.46</v>
      </c>
      <c r="P4934" s="5">
        <v>40.54</v>
      </c>
      <c r="Q4934" s="1">
        <v>22</v>
      </c>
      <c r="R4934" s="1">
        <v>15</v>
      </c>
      <c r="S4934" s="6">
        <v>573.12</v>
      </c>
      <c r="T4934" s="6">
        <v>573.12</v>
      </c>
      <c r="W4934" s="1"/>
      <c r="X4934" s="1"/>
      <c r="Y4934" s="1"/>
      <c r="AC4934" s="1"/>
      <c r="AF4934" s="1"/>
      <c r="AG4934" s="1"/>
    </row>
    <row r="4935" spans="1:33" hidden="1" x14ac:dyDescent="0.25">
      <c r="A4935" s="1">
        <v>9</v>
      </c>
      <c r="B4935" s="1">
        <v>2015</v>
      </c>
      <c r="C4935" s="1">
        <v>35320589</v>
      </c>
      <c r="D4935" s="44" t="s">
        <v>407</v>
      </c>
      <c r="E4935" s="20">
        <v>0.57709999999999995</v>
      </c>
      <c r="F4935" s="20">
        <v>0.57461509999999993</v>
      </c>
      <c r="G4935" s="20">
        <v>2.4849E-3</v>
      </c>
      <c r="H4935" s="20">
        <v>0</v>
      </c>
      <c r="I4935" s="20">
        <v>0</v>
      </c>
      <c r="J4935" s="20">
        <v>0.46805560000000002</v>
      </c>
      <c r="K4935" s="20">
        <v>0.10494959999999998</v>
      </c>
      <c r="L4935" s="20">
        <v>4.0948E-3</v>
      </c>
      <c r="M4935" s="20">
        <v>1.1638020833333334E-2</v>
      </c>
      <c r="N4935" s="1">
        <v>9</v>
      </c>
      <c r="O4935" s="5">
        <v>62.5</v>
      </c>
      <c r="P4935" s="5">
        <v>37.5</v>
      </c>
      <c r="Q4935" s="1">
        <v>15</v>
      </c>
      <c r="R4935" s="1">
        <v>9</v>
      </c>
      <c r="S4935" s="6">
        <v>180</v>
      </c>
      <c r="T4935" s="6">
        <v>180</v>
      </c>
      <c r="W4935" s="1"/>
      <c r="X4935" s="1"/>
      <c r="Y4935" s="1"/>
      <c r="AC4935" s="1"/>
      <c r="AF4935" s="1"/>
      <c r="AG4935" s="1"/>
    </row>
    <row r="4936" spans="1:33" hidden="1" x14ac:dyDescent="0.25">
      <c r="A4936" s="1">
        <v>19</v>
      </c>
      <c r="B4936" s="1">
        <v>2015</v>
      </c>
      <c r="C4936" s="1">
        <v>353210819</v>
      </c>
      <c r="D4936" s="44" t="s">
        <v>408</v>
      </c>
      <c r="E4936" s="20">
        <v>6.9449999999999991E-4</v>
      </c>
      <c r="F4936" s="20">
        <v>0</v>
      </c>
      <c r="G4936" s="20">
        <v>6.9449999999999991E-4</v>
      </c>
      <c r="H4936" s="20">
        <v>0</v>
      </c>
      <c r="I4936" s="20">
        <v>5.5559999999999995E-4</v>
      </c>
      <c r="J4936" s="20">
        <v>0</v>
      </c>
      <c r="K4936" s="20">
        <v>4.6300000000000001E-5</v>
      </c>
      <c r="L4936" s="20">
        <v>9.2600000000000001E-5</v>
      </c>
      <c r="M4936" s="20">
        <v>7.7207203125000002E-3</v>
      </c>
      <c r="N4936" s="1">
        <v>0</v>
      </c>
      <c r="O4936" s="5">
        <v>0</v>
      </c>
      <c r="P4936" s="5">
        <v>100</v>
      </c>
      <c r="Q4936" s="1">
        <v>0</v>
      </c>
      <c r="R4936" s="1">
        <v>4</v>
      </c>
      <c r="S4936" s="6">
        <v>147</v>
      </c>
      <c r="T4936" s="6">
        <v>147</v>
      </c>
      <c r="W4936" s="1"/>
      <c r="X4936" s="1"/>
      <c r="Y4936" s="1"/>
      <c r="AC4936" s="1"/>
      <c r="AF4936" s="1"/>
      <c r="AG4936" s="1"/>
    </row>
    <row r="4937" spans="1:33" hidden="1" x14ac:dyDescent="0.25">
      <c r="A4937" s="1">
        <v>20</v>
      </c>
      <c r="B4937" s="1">
        <v>2015</v>
      </c>
      <c r="C4937" s="1">
        <v>353210820</v>
      </c>
      <c r="D4937" s="44" t="s">
        <v>408</v>
      </c>
      <c r="E4937" s="20">
        <v>0</v>
      </c>
      <c r="F4937" s="20">
        <v>0</v>
      </c>
      <c r="G4937" s="20">
        <v>0</v>
      </c>
      <c r="H4937" s="20">
        <v>0</v>
      </c>
      <c r="I4937" s="20">
        <v>0</v>
      </c>
      <c r="J4937" s="20">
        <v>0</v>
      </c>
      <c r="K4937" s="20">
        <v>0</v>
      </c>
      <c r="L4937" s="20">
        <v>0</v>
      </c>
      <c r="M4937" s="20">
        <v>0</v>
      </c>
      <c r="N4937" s="1">
        <v>0</v>
      </c>
      <c r="O4937" s="5">
        <v>0</v>
      </c>
      <c r="P4937" s="5">
        <v>0</v>
      </c>
      <c r="Q4937" s="1">
        <v>0</v>
      </c>
      <c r="R4937" s="1">
        <v>0</v>
      </c>
      <c r="S4937" s="6"/>
      <c r="T4937" s="6"/>
      <c r="W4937" s="1"/>
      <c r="X4937" s="1"/>
      <c r="Y4937" s="1"/>
      <c r="AC4937" s="1"/>
      <c r="AF4937" s="1"/>
      <c r="AG4937" s="1"/>
    </row>
    <row r="4938" spans="1:33" hidden="1" x14ac:dyDescent="0.25">
      <c r="A4938" s="1">
        <v>22</v>
      </c>
      <c r="B4938" s="1">
        <v>2015</v>
      </c>
      <c r="C4938" s="1">
        <v>353215722</v>
      </c>
      <c r="D4938" s="44" t="s">
        <v>409</v>
      </c>
      <c r="E4938" s="20">
        <v>7.0573000000000007E-3</v>
      </c>
      <c r="F4938" s="20">
        <v>2.9629999999999999E-4</v>
      </c>
      <c r="G4938" s="20">
        <v>6.7610000000000005E-3</v>
      </c>
      <c r="H4938" s="20">
        <v>0</v>
      </c>
      <c r="I4938" s="20">
        <v>6.5972000000000001E-3</v>
      </c>
      <c r="J4938" s="20">
        <v>0</v>
      </c>
      <c r="K4938" s="20">
        <v>2.9629999999999999E-4</v>
      </c>
      <c r="L4938" s="20">
        <v>1.638E-4</v>
      </c>
      <c r="M4938" s="20">
        <v>6.7724166666666662E-3</v>
      </c>
      <c r="N4938" s="1">
        <v>0</v>
      </c>
      <c r="O4938" s="5">
        <v>25</v>
      </c>
      <c r="P4938" s="5">
        <v>75</v>
      </c>
      <c r="Q4938" s="1">
        <v>1</v>
      </c>
      <c r="R4938" s="1">
        <v>3</v>
      </c>
      <c r="S4938" s="6">
        <v>141.12</v>
      </c>
      <c r="T4938" s="6">
        <v>141.12</v>
      </c>
      <c r="W4938" s="1"/>
      <c r="X4938" s="1"/>
      <c r="Y4938" s="1"/>
      <c r="AC4938" s="1"/>
      <c r="AF4938" s="1"/>
      <c r="AG4938" s="1"/>
    </row>
    <row r="4939" spans="1:33" hidden="1" x14ac:dyDescent="0.25">
      <c r="A4939" s="1">
        <v>22</v>
      </c>
      <c r="B4939" s="1">
        <v>2015</v>
      </c>
      <c r="C4939" s="1">
        <v>353220722</v>
      </c>
      <c r="D4939" s="44" t="s">
        <v>410</v>
      </c>
      <c r="E4939" s="20">
        <v>6.90249E-2</v>
      </c>
      <c r="F4939" s="20">
        <v>2.2777800000000001E-2</v>
      </c>
      <c r="G4939" s="20">
        <v>4.6247100000000006E-2</v>
      </c>
      <c r="H4939" s="20">
        <v>0.05</v>
      </c>
      <c r="I4939" s="20">
        <v>6.3003E-3</v>
      </c>
      <c r="J4939" s="20">
        <v>6.2231400000000006E-2</v>
      </c>
      <c r="K4939" s="20">
        <v>0</v>
      </c>
      <c r="L4939" s="20">
        <v>4.9320000000000006E-4</v>
      </c>
      <c r="M4939" s="20">
        <v>1.0303821614583333E-2</v>
      </c>
      <c r="N4939" s="1">
        <v>0</v>
      </c>
      <c r="O4939" s="5">
        <v>7.69</v>
      </c>
      <c r="P4939" s="5">
        <v>92.31</v>
      </c>
      <c r="Q4939" s="1">
        <v>1</v>
      </c>
      <c r="R4939" s="1">
        <v>12</v>
      </c>
      <c r="S4939" s="6">
        <v>180.18</v>
      </c>
      <c r="T4939" s="6">
        <v>180.18</v>
      </c>
      <c r="W4939" s="1"/>
      <c r="X4939" s="1"/>
      <c r="Y4939" s="1"/>
      <c r="AC4939" s="1"/>
      <c r="AF4939" s="1"/>
      <c r="AG4939" s="1"/>
    </row>
    <row r="4940" spans="1:33" hidden="1" x14ac:dyDescent="0.25">
      <c r="A4940" s="1">
        <v>2</v>
      </c>
      <c r="B4940" s="1">
        <v>2015</v>
      </c>
      <c r="C4940" s="1">
        <v>35323062</v>
      </c>
      <c r="D4940" s="44" t="s">
        <v>411</v>
      </c>
      <c r="E4940" s="20">
        <v>1.7866300000000005E-2</v>
      </c>
      <c r="F4940" s="20">
        <v>1.7270300000000006E-2</v>
      </c>
      <c r="G4940" s="20">
        <v>5.9599999999999996E-4</v>
      </c>
      <c r="H4940" s="20">
        <v>0.01</v>
      </c>
      <c r="I4940" s="20">
        <v>0</v>
      </c>
      <c r="J4940" s="20">
        <v>0</v>
      </c>
      <c r="K4940" s="20">
        <v>1.5393400000000002E-2</v>
      </c>
      <c r="L4940" s="20">
        <v>2.4729000000000001E-3</v>
      </c>
      <c r="M4940" s="20">
        <v>1.7393229166666666E-2</v>
      </c>
      <c r="N4940" s="1">
        <v>45</v>
      </c>
      <c r="O4940" s="5">
        <v>88.89</v>
      </c>
      <c r="P4940" s="5">
        <v>11.11</v>
      </c>
      <c r="Q4940" s="1">
        <v>16</v>
      </c>
      <c r="R4940" s="1">
        <v>2</v>
      </c>
      <c r="S4940" s="6">
        <v>146.88</v>
      </c>
      <c r="T4940" s="6">
        <v>146.88</v>
      </c>
      <c r="W4940" s="1"/>
      <c r="X4940" s="1"/>
      <c r="Y4940" s="1"/>
      <c r="AC4940" s="1"/>
      <c r="AF4940" s="1"/>
      <c r="AG4940" s="1"/>
    </row>
    <row r="4941" spans="1:33" hidden="1" x14ac:dyDescent="0.25">
      <c r="A4941" s="1">
        <v>5</v>
      </c>
      <c r="B4941" s="1">
        <v>2015</v>
      </c>
      <c r="C4941" s="1">
        <v>35324055</v>
      </c>
      <c r="D4941" s="44" t="s">
        <v>412</v>
      </c>
      <c r="E4941" s="20">
        <v>31.042961700000003</v>
      </c>
      <c r="F4941" s="20">
        <v>31.031779100000001</v>
      </c>
      <c r="G4941" s="20">
        <v>1.1182600000000011E-2</v>
      </c>
      <c r="H4941" s="20">
        <v>0</v>
      </c>
      <c r="I4941" s="20">
        <v>31.026689799999996</v>
      </c>
      <c r="J4941" s="20">
        <v>3.1558000000000003E-3</v>
      </c>
      <c r="K4941" s="20">
        <v>1.9535999999999998E-3</v>
      </c>
      <c r="L4941" s="20">
        <v>1.1162500000000009E-2</v>
      </c>
      <c r="M4941" s="20">
        <v>1.7279297916666669E-2</v>
      </c>
      <c r="N4941" s="1">
        <v>27</v>
      </c>
      <c r="O4941" s="5">
        <v>23.6</v>
      </c>
      <c r="P4941" s="5">
        <v>76.400000000000006</v>
      </c>
      <c r="Q4941" s="1">
        <v>21</v>
      </c>
      <c r="R4941" s="1">
        <v>68</v>
      </c>
      <c r="S4941" s="6">
        <v>309.32</v>
      </c>
      <c r="T4941" s="6">
        <v>309.32</v>
      </c>
      <c r="W4941" s="1"/>
      <c r="X4941" s="1"/>
      <c r="Y4941" s="1"/>
      <c r="AC4941" s="1"/>
      <c r="AF4941" s="1"/>
      <c r="AG4941" s="1"/>
    </row>
    <row r="4942" spans="1:33" hidden="1" x14ac:dyDescent="0.25">
      <c r="A4942" s="1">
        <v>6</v>
      </c>
      <c r="B4942" s="1">
        <v>2015</v>
      </c>
      <c r="C4942" s="1">
        <v>35324056</v>
      </c>
      <c r="D4942" s="44" t="s">
        <v>412</v>
      </c>
      <c r="E4942" s="20">
        <v>2.3099999999999999E-5</v>
      </c>
      <c r="F4942" s="20">
        <v>2.3099999999999999E-5</v>
      </c>
      <c r="G4942" s="20">
        <v>0</v>
      </c>
      <c r="H4942" s="20">
        <v>0</v>
      </c>
      <c r="I4942" s="20">
        <v>0</v>
      </c>
      <c r="J4942" s="20">
        <v>0</v>
      </c>
      <c r="K4942" s="20">
        <v>0</v>
      </c>
      <c r="L4942" s="20">
        <v>2.3099999999999999E-5</v>
      </c>
      <c r="M4942" s="20">
        <v>0</v>
      </c>
      <c r="N4942" s="1">
        <v>0</v>
      </c>
      <c r="O4942" s="5">
        <v>100</v>
      </c>
      <c r="P4942" s="5">
        <v>0</v>
      </c>
      <c r="Q4942" s="1">
        <v>1</v>
      </c>
      <c r="R4942" s="1">
        <v>0</v>
      </c>
      <c r="S4942" s="6"/>
      <c r="T4942" s="6"/>
      <c r="W4942" s="1"/>
      <c r="X4942" s="1"/>
      <c r="Y4942" s="1"/>
      <c r="AC4942" s="1"/>
      <c r="AF4942" s="1"/>
      <c r="AG4942" s="1"/>
    </row>
    <row r="4943" spans="1:33" hidden="1" x14ac:dyDescent="0.25">
      <c r="A4943" s="1">
        <v>16</v>
      </c>
      <c r="B4943" s="1">
        <v>2015</v>
      </c>
      <c r="C4943" s="1">
        <v>353250416</v>
      </c>
      <c r="D4943" s="44" t="s">
        <v>413</v>
      </c>
      <c r="E4943" s="20">
        <v>0</v>
      </c>
      <c r="F4943" s="20">
        <v>0</v>
      </c>
      <c r="G4943" s="20">
        <v>0</v>
      </c>
      <c r="H4943" s="20">
        <v>0</v>
      </c>
      <c r="I4943" s="20">
        <v>0</v>
      </c>
      <c r="J4943" s="20">
        <v>0</v>
      </c>
      <c r="K4943" s="20">
        <v>0</v>
      </c>
      <c r="L4943" s="20">
        <v>0</v>
      </c>
      <c r="M4943" s="20">
        <v>0</v>
      </c>
      <c r="N4943" s="1">
        <v>0</v>
      </c>
      <c r="O4943" s="5">
        <v>0</v>
      </c>
      <c r="P4943" s="5">
        <v>0</v>
      </c>
      <c r="Q4943" s="1">
        <v>0</v>
      </c>
      <c r="R4943" s="1">
        <v>0</v>
      </c>
      <c r="S4943" s="6"/>
      <c r="T4943" s="6"/>
      <c r="W4943" s="1"/>
      <c r="X4943" s="1"/>
      <c r="Y4943" s="1"/>
      <c r="AC4943" s="1"/>
      <c r="AF4943" s="1"/>
      <c r="AG4943" s="1"/>
    </row>
    <row r="4944" spans="1:33" hidden="1" x14ac:dyDescent="0.25">
      <c r="A4944" s="1">
        <v>18</v>
      </c>
      <c r="B4944" s="1">
        <v>2015</v>
      </c>
      <c r="C4944" s="1">
        <v>353250418</v>
      </c>
      <c r="D4944" s="44" t="s">
        <v>413</v>
      </c>
      <c r="E4944" s="20">
        <v>8.9380000000000032E-3</v>
      </c>
      <c r="F4944" s="20">
        <v>2.5460000000000001E-4</v>
      </c>
      <c r="G4944" s="20">
        <v>8.6834000000000026E-3</v>
      </c>
      <c r="H4944" s="20">
        <v>0</v>
      </c>
      <c r="I4944" s="20">
        <v>1.8056000000000001E-3</v>
      </c>
      <c r="J4944" s="20">
        <v>1.2331E-3</v>
      </c>
      <c r="K4944" s="20">
        <v>5.6308E-3</v>
      </c>
      <c r="L4944" s="20">
        <v>2.6850000000000002E-4</v>
      </c>
      <c r="M4944" s="20">
        <v>1.9553498611111109E-2</v>
      </c>
      <c r="N4944" s="1">
        <v>1</v>
      </c>
      <c r="O4944" s="5">
        <v>14.29</v>
      </c>
      <c r="P4944" s="5">
        <v>85.71</v>
      </c>
      <c r="Q4944" s="1">
        <v>1</v>
      </c>
      <c r="R4944" s="1">
        <v>6</v>
      </c>
      <c r="S4944" s="6">
        <v>421.44</v>
      </c>
      <c r="T4944" s="6">
        <v>421.44</v>
      </c>
      <c r="W4944" s="1"/>
      <c r="X4944" s="1"/>
      <c r="Y4944" s="1"/>
      <c r="AC4944" s="1"/>
      <c r="AF4944" s="1"/>
      <c r="AG4944" s="1"/>
    </row>
    <row r="4945" spans="1:33" hidden="1" x14ac:dyDescent="0.25">
      <c r="A4945" s="1">
        <v>19</v>
      </c>
      <c r="B4945" s="1">
        <v>2015</v>
      </c>
      <c r="C4945" s="1">
        <v>353250419</v>
      </c>
      <c r="D4945" s="44" t="s">
        <v>413</v>
      </c>
      <c r="E4945" s="20">
        <v>1.6319400000000001E-2</v>
      </c>
      <c r="F4945" s="20">
        <v>1.6319400000000001E-2</v>
      </c>
      <c r="G4945" s="20">
        <v>0</v>
      </c>
      <c r="H4945" s="20">
        <v>0</v>
      </c>
      <c r="I4945" s="20">
        <v>0</v>
      </c>
      <c r="J4945" s="20">
        <v>0</v>
      </c>
      <c r="K4945" s="20">
        <v>1.6319400000000001E-2</v>
      </c>
      <c r="L4945" s="20">
        <v>0</v>
      </c>
      <c r="M4945" s="20">
        <v>0</v>
      </c>
      <c r="N4945" s="1">
        <v>0</v>
      </c>
      <c r="O4945" s="5">
        <v>100</v>
      </c>
      <c r="P4945" s="5">
        <v>0</v>
      </c>
      <c r="Q4945" s="1">
        <v>2</v>
      </c>
      <c r="R4945" s="1">
        <v>0</v>
      </c>
      <c r="S4945" s="6"/>
      <c r="T4945" s="6"/>
      <c r="W4945" s="1"/>
      <c r="X4945" s="1"/>
      <c r="Y4945" s="1"/>
      <c r="AC4945" s="1"/>
      <c r="AF4945" s="1"/>
      <c r="AG4945" s="1"/>
    </row>
    <row r="4946" spans="1:33" hidden="1" x14ac:dyDescent="0.25">
      <c r="A4946" s="1">
        <v>18</v>
      </c>
      <c r="B4946" s="1">
        <v>2015</v>
      </c>
      <c r="C4946" s="1">
        <v>353260318</v>
      </c>
      <c r="D4946" s="44" t="s">
        <v>414</v>
      </c>
      <c r="E4946" s="20">
        <v>6.1207000000000011E-2</v>
      </c>
      <c r="F4946" s="20">
        <v>4.5729300000000007E-2</v>
      </c>
      <c r="G4946" s="20">
        <v>1.54777E-2</v>
      </c>
      <c r="H4946" s="20">
        <v>0</v>
      </c>
      <c r="I4946" s="20">
        <v>0</v>
      </c>
      <c r="J4946" s="20">
        <v>1.7901999999999998E-3</v>
      </c>
      <c r="K4946" s="20">
        <v>5.8738600000000002E-2</v>
      </c>
      <c r="L4946" s="20">
        <v>6.7820000000000011E-4</v>
      </c>
      <c r="M4946" s="20">
        <v>2.2838171875E-2</v>
      </c>
      <c r="N4946" s="1">
        <v>2</v>
      </c>
      <c r="O4946" s="5">
        <v>24.14</v>
      </c>
      <c r="P4946" s="5">
        <v>75.86</v>
      </c>
      <c r="Q4946" s="1">
        <v>7</v>
      </c>
      <c r="R4946" s="1">
        <v>22</v>
      </c>
      <c r="S4946" s="6">
        <v>489.06</v>
      </c>
      <c r="T4946" s="6">
        <v>489.06</v>
      </c>
      <c r="W4946" s="1"/>
      <c r="X4946" s="1"/>
      <c r="Y4946" s="1"/>
      <c r="AC4946" s="1"/>
      <c r="AF4946" s="1"/>
      <c r="AG4946" s="1"/>
    </row>
    <row r="4947" spans="1:33" hidden="1" x14ac:dyDescent="0.25">
      <c r="A4947" s="1">
        <v>19</v>
      </c>
      <c r="B4947" s="1">
        <v>2015</v>
      </c>
      <c r="C4947" s="1">
        <v>353260319</v>
      </c>
      <c r="D4947" s="44" t="s">
        <v>414</v>
      </c>
      <c r="E4947" s="20">
        <v>8.2866000000000016E-3</v>
      </c>
      <c r="F4947" s="20">
        <v>4.6628000000000008E-3</v>
      </c>
      <c r="G4947" s="20">
        <v>3.6237999999999999E-3</v>
      </c>
      <c r="H4947" s="20">
        <v>0</v>
      </c>
      <c r="I4947" s="20">
        <v>0</v>
      </c>
      <c r="J4947" s="20">
        <v>0</v>
      </c>
      <c r="K4947" s="20">
        <v>8.1580999999999997E-3</v>
      </c>
      <c r="L4947" s="20">
        <v>1.2850000000000001E-4</v>
      </c>
      <c r="M4947" s="20">
        <v>0</v>
      </c>
      <c r="N4947" s="1">
        <v>0</v>
      </c>
      <c r="O4947" s="5">
        <v>33.33</v>
      </c>
      <c r="P4947" s="5">
        <v>66.67</v>
      </c>
      <c r="Q4947" s="1">
        <v>3</v>
      </c>
      <c r="R4947" s="1">
        <v>6</v>
      </c>
      <c r="S4947" s="6"/>
      <c r="T4947" s="6"/>
      <c r="W4947" s="1"/>
      <c r="X4947" s="1"/>
      <c r="Y4947" s="1"/>
      <c r="AC4947" s="1"/>
      <c r="AF4947" s="1"/>
      <c r="AG4947" s="1"/>
    </row>
    <row r="4948" spans="1:33" hidden="1" x14ac:dyDescent="0.25">
      <c r="A4948" s="1">
        <v>19</v>
      </c>
      <c r="B4948" s="1">
        <v>2015</v>
      </c>
      <c r="C4948" s="1">
        <v>353270219</v>
      </c>
      <c r="D4948" s="44" t="s">
        <v>415</v>
      </c>
      <c r="E4948" s="20">
        <v>1.0762800000000003E-2</v>
      </c>
      <c r="F4948" s="20">
        <v>8.4880000000000003E-4</v>
      </c>
      <c r="G4948" s="20">
        <v>9.9140000000000027E-3</v>
      </c>
      <c r="H4948" s="20">
        <v>0</v>
      </c>
      <c r="I4948" s="20">
        <v>9.2592999999999998E-3</v>
      </c>
      <c r="J4948" s="20">
        <v>9.6100000000000005E-5</v>
      </c>
      <c r="K4948" s="20">
        <v>0</v>
      </c>
      <c r="L4948" s="20">
        <v>1.4074000000000001E-3</v>
      </c>
      <c r="M4948" s="20">
        <v>1.0277484375E-2</v>
      </c>
      <c r="N4948" s="1">
        <v>0</v>
      </c>
      <c r="O4948" s="5">
        <v>4.17</v>
      </c>
      <c r="P4948" s="5">
        <v>95.83</v>
      </c>
      <c r="Q4948" s="1">
        <v>1</v>
      </c>
      <c r="R4948" s="1">
        <v>23</v>
      </c>
      <c r="S4948" s="6">
        <v>218.08</v>
      </c>
      <c r="T4948" s="6">
        <v>218.08</v>
      </c>
      <c r="W4948" s="1"/>
      <c r="X4948" s="1"/>
      <c r="Y4948" s="1"/>
      <c r="AC4948" s="1"/>
      <c r="AF4948" s="1"/>
      <c r="AG4948" s="1"/>
    </row>
    <row r="4949" spans="1:33" hidden="1" x14ac:dyDescent="0.25">
      <c r="A4949" s="1">
        <v>16</v>
      </c>
      <c r="B4949" s="1">
        <v>2015</v>
      </c>
      <c r="C4949" s="1">
        <v>353280116</v>
      </c>
      <c r="D4949" s="44" t="s">
        <v>416</v>
      </c>
      <c r="E4949" s="20">
        <v>0.10359119999999999</v>
      </c>
      <c r="F4949" s="20">
        <v>6.7171700000000001E-2</v>
      </c>
      <c r="G4949" s="20">
        <v>3.64195E-2</v>
      </c>
      <c r="H4949" s="20">
        <v>0</v>
      </c>
      <c r="I4949" s="20">
        <v>1.8348400000000004E-2</v>
      </c>
      <c r="J4949" s="20">
        <v>3.3067000000000001E-3</v>
      </c>
      <c r="K4949" s="20">
        <v>7.8722700000000007E-2</v>
      </c>
      <c r="L4949" s="20">
        <v>3.2133999999999991E-3</v>
      </c>
      <c r="M4949" s="20">
        <v>1.484026724137931E-2</v>
      </c>
      <c r="N4949" s="1">
        <v>0</v>
      </c>
      <c r="O4949" s="5">
        <v>20.69</v>
      </c>
      <c r="P4949" s="5">
        <v>79.31</v>
      </c>
      <c r="Q4949" s="1">
        <v>6</v>
      </c>
      <c r="R4949" s="1">
        <v>23</v>
      </c>
      <c r="S4949" s="6">
        <v>293</v>
      </c>
      <c r="T4949" s="6">
        <v>293</v>
      </c>
      <c r="W4949" s="1"/>
      <c r="X4949" s="1"/>
      <c r="Y4949" s="1"/>
      <c r="AC4949" s="1"/>
      <c r="AF4949" s="1"/>
      <c r="AG4949" s="1"/>
    </row>
    <row r="4950" spans="1:33" hidden="1" x14ac:dyDescent="0.25">
      <c r="A4950" s="1">
        <v>14</v>
      </c>
      <c r="B4950" s="1">
        <v>2015</v>
      </c>
      <c r="C4950" s="1">
        <v>353282714</v>
      </c>
      <c r="D4950" s="44" t="s">
        <v>417</v>
      </c>
      <c r="E4950" s="20">
        <v>0.48952559999999995</v>
      </c>
      <c r="F4950" s="20">
        <v>0.48945269999999996</v>
      </c>
      <c r="G4950" s="20">
        <v>7.290000000000001E-5</v>
      </c>
      <c r="H4950" s="20">
        <v>0</v>
      </c>
      <c r="I4950" s="20">
        <v>1.3944400000000001E-2</v>
      </c>
      <c r="J4950" s="20">
        <v>0.47506479999999995</v>
      </c>
      <c r="K4950" s="20">
        <v>4.5560000000000007E-4</v>
      </c>
      <c r="L4950" s="20">
        <v>6.0800000000000001E-5</v>
      </c>
      <c r="M4950" s="20">
        <v>1.2328456249999998E-2</v>
      </c>
      <c r="N4950" s="1">
        <v>1</v>
      </c>
      <c r="O4950" s="5">
        <v>88.24</v>
      </c>
      <c r="P4950" s="5">
        <v>11.76</v>
      </c>
      <c r="Q4950" s="1">
        <v>15</v>
      </c>
      <c r="R4950" s="1">
        <v>2</v>
      </c>
      <c r="S4950" s="6">
        <v>333.2</v>
      </c>
      <c r="T4950" s="6">
        <v>333.2</v>
      </c>
      <c r="W4950" s="1"/>
      <c r="X4950" s="1"/>
      <c r="Y4950" s="1"/>
      <c r="AC4950" s="1"/>
      <c r="AF4950" s="1"/>
      <c r="AG4950" s="1"/>
    </row>
    <row r="4951" spans="1:33" hidden="1" x14ac:dyDescent="0.25">
      <c r="A4951" s="1">
        <v>18</v>
      </c>
      <c r="B4951" s="1">
        <v>2015</v>
      </c>
      <c r="C4951" s="1">
        <v>353284318</v>
      </c>
      <c r="D4951" s="44" t="s">
        <v>418</v>
      </c>
      <c r="E4951" s="20">
        <v>1.70312E-2</v>
      </c>
      <c r="F4951" s="20">
        <v>2.8503000000000001E-3</v>
      </c>
      <c r="G4951" s="20">
        <v>1.41809E-2</v>
      </c>
      <c r="H4951" s="20">
        <v>0</v>
      </c>
      <c r="I4951" s="20">
        <v>4.5092999999999999E-3</v>
      </c>
      <c r="J4951" s="20">
        <v>0</v>
      </c>
      <c r="K4951" s="20">
        <v>6.2150999999999994E-3</v>
      </c>
      <c r="L4951" s="20">
        <v>6.3067999999999996E-3</v>
      </c>
      <c r="M4951" s="20">
        <v>3.6165364583333331E-3</v>
      </c>
      <c r="N4951" s="1">
        <v>2</v>
      </c>
      <c r="O4951" s="5">
        <v>33.33</v>
      </c>
      <c r="P4951" s="5">
        <v>66.67</v>
      </c>
      <c r="Q4951" s="1">
        <v>5</v>
      </c>
      <c r="R4951" s="1">
        <v>10</v>
      </c>
      <c r="S4951" s="6">
        <v>34.04</v>
      </c>
      <c r="T4951" s="6">
        <v>34.04</v>
      </c>
      <c r="W4951" s="1"/>
      <c r="X4951" s="1"/>
      <c r="Y4951" s="1"/>
      <c r="AC4951" s="1"/>
      <c r="AF4951" s="1"/>
      <c r="AG4951" s="1"/>
    </row>
    <row r="4952" spans="1:33" hidden="1" x14ac:dyDescent="0.25">
      <c r="A4952" s="1">
        <v>19</v>
      </c>
      <c r="B4952" s="1">
        <v>2015</v>
      </c>
      <c r="C4952" s="1">
        <v>353286819</v>
      </c>
      <c r="D4952" s="44" t="s">
        <v>419</v>
      </c>
      <c r="E4952" s="20">
        <v>2.5116000000000001E-3</v>
      </c>
      <c r="F4952" s="20">
        <v>2.3148000000000001E-3</v>
      </c>
      <c r="G4952" s="20">
        <v>1.9680000000000001E-4</v>
      </c>
      <c r="H4952" s="20">
        <v>0</v>
      </c>
      <c r="I4952" s="20">
        <v>0</v>
      </c>
      <c r="J4952" s="20">
        <v>0</v>
      </c>
      <c r="K4952" s="20">
        <v>2.3148000000000001E-3</v>
      </c>
      <c r="L4952" s="20">
        <v>1.9680000000000001E-4</v>
      </c>
      <c r="M4952" s="20">
        <v>2.5970224358974362E-3</v>
      </c>
      <c r="N4952" s="1">
        <v>2</v>
      </c>
      <c r="O4952" s="5">
        <v>33.33</v>
      </c>
      <c r="P4952" s="5">
        <v>66.67</v>
      </c>
      <c r="Q4952" s="1">
        <v>2</v>
      </c>
      <c r="R4952" s="1">
        <v>4</v>
      </c>
      <c r="S4952" s="6">
        <v>44</v>
      </c>
      <c r="T4952" s="6">
        <v>44</v>
      </c>
      <c r="W4952" s="1"/>
      <c r="X4952" s="1"/>
      <c r="Y4952" s="1"/>
      <c r="AC4952" s="1"/>
      <c r="AF4952" s="1"/>
      <c r="AG4952" s="1"/>
    </row>
    <row r="4953" spans="1:33" hidden="1" x14ac:dyDescent="0.25">
      <c r="A4953" s="1">
        <v>13</v>
      </c>
      <c r="B4953" s="1">
        <v>2015</v>
      </c>
      <c r="C4953" s="1">
        <v>353290013</v>
      </c>
      <c r="D4953" s="44" t="s">
        <v>420</v>
      </c>
      <c r="E4953" s="20">
        <v>0.84890439999999989</v>
      </c>
      <c r="F4953" s="20">
        <v>0.83051319999999995</v>
      </c>
      <c r="G4953" s="20">
        <v>1.8391199999999996E-2</v>
      </c>
      <c r="H4953" s="20">
        <v>0</v>
      </c>
      <c r="I4953" s="20">
        <v>0</v>
      </c>
      <c r="J4953" s="20">
        <v>0.5651389</v>
      </c>
      <c r="K4953" s="20">
        <v>0.27715669999999998</v>
      </c>
      <c r="L4953" s="20">
        <v>6.6087999999999997E-3</v>
      </c>
      <c r="M4953" s="20">
        <v>2.5567449999999995E-2</v>
      </c>
      <c r="N4953" s="1">
        <v>15</v>
      </c>
      <c r="O4953" s="5">
        <v>31.25</v>
      </c>
      <c r="P4953" s="5">
        <v>68.75</v>
      </c>
      <c r="Q4953" s="1">
        <v>5</v>
      </c>
      <c r="R4953" s="1">
        <v>11</v>
      </c>
      <c r="S4953" s="6">
        <v>523</v>
      </c>
      <c r="T4953" s="6">
        <v>523</v>
      </c>
      <c r="W4953" s="1"/>
      <c r="X4953" s="1"/>
      <c r="Y4953" s="1"/>
      <c r="AC4953" s="1"/>
      <c r="AF4953" s="1"/>
      <c r="AG4953" s="1"/>
    </row>
    <row r="4954" spans="1:33" hidden="1" x14ac:dyDescent="0.25">
      <c r="A4954" s="1">
        <v>15</v>
      </c>
      <c r="B4954" s="1">
        <v>2015</v>
      </c>
      <c r="C4954" s="1">
        <v>353300715</v>
      </c>
      <c r="D4954" s="44" t="s">
        <v>421</v>
      </c>
      <c r="E4954" s="20">
        <v>0.23048289999999996</v>
      </c>
      <c r="F4954" s="20">
        <v>0.19736869999999995</v>
      </c>
      <c r="G4954" s="20">
        <v>3.3114200000000003E-2</v>
      </c>
      <c r="H4954" s="20">
        <v>0</v>
      </c>
      <c r="I4954" s="20">
        <v>6.0000000000000001E-3</v>
      </c>
      <c r="J4954" s="20">
        <v>3.3350000000000003E-4</v>
      </c>
      <c r="K4954" s="20">
        <v>0.22192649999999994</v>
      </c>
      <c r="L4954" s="20">
        <v>2.2228999999999999E-3</v>
      </c>
      <c r="M4954" s="20">
        <v>5.6805024812500007E-2</v>
      </c>
      <c r="N4954" s="1">
        <v>30</v>
      </c>
      <c r="O4954" s="5">
        <v>40.479999999999997</v>
      </c>
      <c r="P4954" s="5">
        <v>59.52</v>
      </c>
      <c r="Q4954" s="1">
        <v>17</v>
      </c>
      <c r="R4954" s="1">
        <v>25</v>
      </c>
      <c r="S4954" s="6">
        <v>995.52</v>
      </c>
      <c r="T4954" s="6">
        <v>995.52</v>
      </c>
      <c r="W4954" s="1"/>
      <c r="X4954" s="1"/>
      <c r="Y4954" s="1"/>
      <c r="AC4954" s="1"/>
      <c r="AF4954" s="1"/>
      <c r="AG4954" s="1"/>
    </row>
    <row r="4955" spans="1:33" hidden="1" x14ac:dyDescent="0.25">
      <c r="A4955" s="1">
        <v>20</v>
      </c>
      <c r="B4955" s="1">
        <v>2015</v>
      </c>
      <c r="C4955" s="1">
        <v>353310620</v>
      </c>
      <c r="D4955" s="44" t="s">
        <v>422</v>
      </c>
      <c r="E4955" s="20">
        <v>4.3797999999999997E-3</v>
      </c>
      <c r="F4955" s="20">
        <v>0</v>
      </c>
      <c r="G4955" s="20">
        <v>4.3797999999999997E-3</v>
      </c>
      <c r="H4955" s="20">
        <v>0</v>
      </c>
      <c r="I4955" s="20">
        <v>4.0210000000000003E-3</v>
      </c>
      <c r="J4955" s="20">
        <v>0</v>
      </c>
      <c r="K4955" s="20">
        <v>2.0829999999999999E-4</v>
      </c>
      <c r="L4955" s="20">
        <v>1.505E-4</v>
      </c>
      <c r="M4955" s="20">
        <v>5.3095890624999999E-3</v>
      </c>
      <c r="N4955" s="1">
        <v>0</v>
      </c>
      <c r="O4955" s="5">
        <v>0</v>
      </c>
      <c r="P4955" s="5">
        <v>100</v>
      </c>
      <c r="Q4955" s="1">
        <v>0</v>
      </c>
      <c r="R4955" s="1">
        <v>6</v>
      </c>
      <c r="S4955" s="6">
        <v>107</v>
      </c>
      <c r="T4955" s="6">
        <v>107</v>
      </c>
      <c r="W4955" s="1"/>
      <c r="X4955" s="1"/>
      <c r="Y4955" s="1"/>
      <c r="AC4955" s="1"/>
      <c r="AF4955" s="1"/>
      <c r="AG4955" s="1"/>
    </row>
    <row r="4956" spans="1:33" hidden="1" x14ac:dyDescent="0.25">
      <c r="A4956" s="1">
        <v>20</v>
      </c>
      <c r="B4956" s="1">
        <v>2015</v>
      </c>
      <c r="C4956" s="1">
        <v>353320520</v>
      </c>
      <c r="D4956" s="44" t="s">
        <v>423</v>
      </c>
      <c r="E4956" s="20">
        <v>0.52742099999999992</v>
      </c>
      <c r="F4956" s="20">
        <v>0.50972209999999996</v>
      </c>
      <c r="G4956" s="20">
        <v>1.76989E-2</v>
      </c>
      <c r="H4956" s="20">
        <v>0</v>
      </c>
      <c r="I4956" s="20">
        <v>1.0059999999999999E-2</v>
      </c>
      <c r="J4956" s="20">
        <v>0.50972209999999996</v>
      </c>
      <c r="K4956" s="20">
        <v>1.3889E-3</v>
      </c>
      <c r="L4956" s="20">
        <v>6.2500000000000003E-3</v>
      </c>
      <c r="M4956" s="20">
        <v>7.1205328124999993E-3</v>
      </c>
      <c r="N4956" s="1">
        <v>2</v>
      </c>
      <c r="O4956" s="5">
        <v>50</v>
      </c>
      <c r="P4956" s="5">
        <v>50</v>
      </c>
      <c r="Q4956" s="1">
        <v>6</v>
      </c>
      <c r="R4956" s="1">
        <v>6</v>
      </c>
      <c r="S4956" s="6">
        <v>154</v>
      </c>
      <c r="T4956" s="6">
        <v>154</v>
      </c>
      <c r="W4956" s="1"/>
      <c r="X4956" s="1"/>
      <c r="Y4956" s="1"/>
      <c r="AC4956" s="1"/>
      <c r="AF4956" s="1"/>
      <c r="AG4956" s="1"/>
    </row>
    <row r="4957" spans="1:33" hidden="1" x14ac:dyDescent="0.25">
      <c r="A4957" s="1">
        <v>19</v>
      </c>
      <c r="B4957" s="1">
        <v>2015</v>
      </c>
      <c r="C4957" s="1">
        <v>353330419</v>
      </c>
      <c r="D4957" s="44" t="s">
        <v>424</v>
      </c>
      <c r="E4957" s="20">
        <v>1.69213E-2</v>
      </c>
      <c r="F4957" s="20">
        <v>0</v>
      </c>
      <c r="G4957" s="20">
        <v>1.69213E-2</v>
      </c>
      <c r="H4957" s="20">
        <v>0</v>
      </c>
      <c r="I4957" s="20">
        <v>1.6434000000000001E-2</v>
      </c>
      <c r="J4957" s="20">
        <v>0</v>
      </c>
      <c r="K4957" s="20">
        <v>0</v>
      </c>
      <c r="L4957" s="20">
        <v>4.8730000000000014E-4</v>
      </c>
      <c r="M4957" s="20">
        <v>8.1591026041666678E-3</v>
      </c>
      <c r="N4957" s="1">
        <v>0</v>
      </c>
      <c r="O4957" s="5">
        <v>0</v>
      </c>
      <c r="P4957" s="5">
        <v>100</v>
      </c>
      <c r="Q4957" s="1">
        <v>0</v>
      </c>
      <c r="R4957" s="1">
        <v>16</v>
      </c>
      <c r="S4957" s="6">
        <v>184.14</v>
      </c>
      <c r="T4957" s="6">
        <v>184.14</v>
      </c>
      <c r="W4957" s="1"/>
      <c r="X4957" s="1"/>
      <c r="Y4957" s="1"/>
      <c r="AC4957" s="1"/>
      <c r="AF4957" s="1"/>
      <c r="AG4957" s="1"/>
    </row>
    <row r="4958" spans="1:33" hidden="1" x14ac:dyDescent="0.25">
      <c r="A4958" s="1">
        <v>5</v>
      </c>
      <c r="B4958" s="1">
        <v>2015</v>
      </c>
      <c r="C4958" s="1">
        <v>35334035</v>
      </c>
      <c r="D4958" s="44" t="s">
        <v>425</v>
      </c>
      <c r="E4958" s="20">
        <v>0.30451620000000001</v>
      </c>
      <c r="F4958" s="20">
        <v>0.19085890000000003</v>
      </c>
      <c r="G4958" s="20">
        <v>0.11365729999999999</v>
      </c>
      <c r="H4958" s="20">
        <v>0</v>
      </c>
      <c r="I4958" s="20">
        <v>0.1680556</v>
      </c>
      <c r="J4958" s="20">
        <v>0.12290139999999997</v>
      </c>
      <c r="K4958" s="20">
        <v>3.3024999999999999E-3</v>
      </c>
      <c r="L4958" s="20">
        <v>1.0256700000000002E-2</v>
      </c>
      <c r="M4958" s="20">
        <v>0.16714806712962962</v>
      </c>
      <c r="N4958" s="1">
        <v>15</v>
      </c>
      <c r="O4958" s="5">
        <v>8.77</v>
      </c>
      <c r="P4958" s="5">
        <v>91.23</v>
      </c>
      <c r="Q4958" s="1">
        <v>10</v>
      </c>
      <c r="R4958" s="1">
        <v>104</v>
      </c>
      <c r="S4958" s="6">
        <v>2954.7</v>
      </c>
      <c r="T4958" s="6">
        <v>2777.4180000000001</v>
      </c>
      <c r="W4958" s="1"/>
      <c r="X4958" s="1"/>
      <c r="Y4958" s="1"/>
      <c r="AC4958" s="1"/>
      <c r="AF4958" s="1"/>
      <c r="AG4958" s="1"/>
    </row>
    <row r="4959" spans="1:33" hidden="1" x14ac:dyDescent="0.25">
      <c r="A4959" s="1">
        <v>15</v>
      </c>
      <c r="B4959" s="1">
        <v>2015</v>
      </c>
      <c r="C4959" s="1">
        <v>353325415</v>
      </c>
      <c r="D4959" s="44" t="s">
        <v>426</v>
      </c>
      <c r="E4959" s="20">
        <v>0.12545699999999999</v>
      </c>
      <c r="F4959" s="20">
        <v>0.11727989999999999</v>
      </c>
      <c r="G4959" s="20">
        <v>8.1770999999999996E-3</v>
      </c>
      <c r="H4959" s="20">
        <v>0</v>
      </c>
      <c r="I4959" s="20">
        <v>4.6296000000000002E-3</v>
      </c>
      <c r="J4959" s="20">
        <v>3.4318E-3</v>
      </c>
      <c r="K4959" s="20">
        <v>0.11727989999999999</v>
      </c>
      <c r="L4959" s="20">
        <v>1.1569999999999999E-4</v>
      </c>
      <c r="M4959" s="20">
        <v>1.2077025000000002E-2</v>
      </c>
      <c r="N4959" s="1">
        <v>0</v>
      </c>
      <c r="O4959" s="5">
        <v>66.67</v>
      </c>
      <c r="P4959" s="5">
        <v>33.33</v>
      </c>
      <c r="Q4959" s="1">
        <v>8</v>
      </c>
      <c r="R4959" s="1">
        <v>4</v>
      </c>
      <c r="S4959" s="6">
        <v>261</v>
      </c>
      <c r="T4959" s="6">
        <v>261</v>
      </c>
      <c r="W4959" s="1"/>
      <c r="X4959" s="1"/>
      <c r="Y4959" s="1"/>
      <c r="AC4959" s="1"/>
      <c r="AF4959" s="1"/>
      <c r="AG4959" s="1"/>
    </row>
    <row r="4960" spans="1:33" hidden="1" x14ac:dyDescent="0.25">
      <c r="A4960" s="1">
        <v>16</v>
      </c>
      <c r="B4960" s="1">
        <v>2015</v>
      </c>
      <c r="C4960" s="1">
        <v>353350216</v>
      </c>
      <c r="D4960" s="44" t="s">
        <v>427</v>
      </c>
      <c r="E4960" s="20">
        <v>0.63848019999999983</v>
      </c>
      <c r="F4960" s="20">
        <v>0.41764639999999986</v>
      </c>
      <c r="G4960" s="20">
        <v>0.22083380000000002</v>
      </c>
      <c r="H4960" s="20">
        <v>0</v>
      </c>
      <c r="I4960" s="20">
        <v>0.11685509999999999</v>
      </c>
      <c r="J4960" s="20">
        <v>0.25196749999999996</v>
      </c>
      <c r="K4960" s="20">
        <v>0.2357551</v>
      </c>
      <c r="L4960" s="20">
        <v>3.3902499999999974E-2</v>
      </c>
      <c r="M4960" s="20">
        <v>0.1077146257962963</v>
      </c>
      <c r="N4960" s="1">
        <v>13</v>
      </c>
      <c r="O4960" s="5">
        <v>22.83</v>
      </c>
      <c r="P4960" s="5">
        <v>77.17</v>
      </c>
      <c r="Q4960" s="1">
        <v>29</v>
      </c>
      <c r="R4960" s="1">
        <v>98</v>
      </c>
      <c r="S4960" s="6">
        <v>1947.26</v>
      </c>
      <c r="T4960" s="6">
        <v>1947.26</v>
      </c>
      <c r="W4960" s="1"/>
      <c r="X4960" s="1"/>
      <c r="Y4960" s="1"/>
      <c r="AC4960" s="1"/>
      <c r="AF4960" s="1"/>
      <c r="AG4960" s="1"/>
    </row>
    <row r="4961" spans="1:33" hidden="1" x14ac:dyDescent="0.25">
      <c r="A4961" s="1">
        <v>8</v>
      </c>
      <c r="B4961" s="1">
        <v>2015</v>
      </c>
      <c r="C4961" s="1">
        <v>35336018</v>
      </c>
      <c r="D4961" s="44" t="s">
        <v>428</v>
      </c>
      <c r="E4961" s="20">
        <v>4.5001099999999995E-2</v>
      </c>
      <c r="F4961" s="20">
        <v>3.2194399999999998E-2</v>
      </c>
      <c r="G4961" s="20">
        <v>1.2806699999999999E-2</v>
      </c>
      <c r="H4961" s="20">
        <v>0.01</v>
      </c>
      <c r="I4961" s="20">
        <v>9.2592000000000004E-3</v>
      </c>
      <c r="J4961" s="20">
        <v>1.4664999999999999E-3</v>
      </c>
      <c r="K4961" s="20">
        <v>3.3444399999999999E-2</v>
      </c>
      <c r="L4961" s="20">
        <v>8.3100000000000003E-4</v>
      </c>
      <c r="M4961" s="20">
        <v>1.8377604166666665E-2</v>
      </c>
      <c r="N4961" s="1">
        <v>1</v>
      </c>
      <c r="O4961" s="5">
        <v>46.15</v>
      </c>
      <c r="P4961" s="5">
        <v>53.85</v>
      </c>
      <c r="Q4961" s="1">
        <v>6</v>
      </c>
      <c r="R4961" s="1">
        <v>7</v>
      </c>
      <c r="S4961" s="6">
        <v>355</v>
      </c>
      <c r="T4961" s="6">
        <v>355</v>
      </c>
      <c r="W4961" s="1"/>
      <c r="X4961" s="1"/>
      <c r="Y4961" s="1"/>
      <c r="AC4961" s="1"/>
      <c r="AF4961" s="1"/>
      <c r="AG4961" s="1"/>
    </row>
    <row r="4962" spans="1:33" hidden="1" x14ac:dyDescent="0.25">
      <c r="A4962" s="1">
        <v>12</v>
      </c>
      <c r="B4962" s="1">
        <v>2015</v>
      </c>
      <c r="C4962" s="1">
        <v>353360112</v>
      </c>
      <c r="D4962" s="44" t="s">
        <v>428</v>
      </c>
      <c r="E4962" s="20">
        <v>0.12601859999999998</v>
      </c>
      <c r="F4962" s="20">
        <v>0.10277789999999999</v>
      </c>
      <c r="G4962" s="20">
        <v>2.3240700000000003E-2</v>
      </c>
      <c r="H4962" s="20">
        <v>0</v>
      </c>
      <c r="I4962" s="20">
        <v>0</v>
      </c>
      <c r="J4962" s="20">
        <v>2.3240700000000003E-2</v>
      </c>
      <c r="K4962" s="20">
        <v>0.10277789999999999</v>
      </c>
      <c r="L4962" s="20">
        <v>0</v>
      </c>
      <c r="M4962" s="20">
        <v>0</v>
      </c>
      <c r="N4962" s="1">
        <v>3</v>
      </c>
      <c r="O4962" s="5">
        <v>60</v>
      </c>
      <c r="P4962" s="5">
        <v>40</v>
      </c>
      <c r="Q4962" s="1">
        <v>3</v>
      </c>
      <c r="R4962" s="1">
        <v>2</v>
      </c>
      <c r="S4962" s="6"/>
      <c r="T4962" s="6"/>
      <c r="W4962" s="1"/>
      <c r="X4962" s="1"/>
      <c r="Y4962" s="1"/>
      <c r="AC4962" s="1"/>
      <c r="AF4962" s="1"/>
      <c r="AG4962" s="1"/>
    </row>
    <row r="4963" spans="1:33" hidden="1" x14ac:dyDescent="0.25">
      <c r="A4963" s="1">
        <v>17</v>
      </c>
      <c r="B4963" s="1">
        <v>2015</v>
      </c>
      <c r="C4963" s="1">
        <v>353370017</v>
      </c>
      <c r="D4963" s="44" t="s">
        <v>429</v>
      </c>
      <c r="E4963" s="20">
        <v>3.8792499999999994E-2</v>
      </c>
      <c r="F4963" s="20">
        <v>3.8470199999999996E-2</v>
      </c>
      <c r="G4963" s="20">
        <v>3.2229999999999997E-4</v>
      </c>
      <c r="H4963" s="20">
        <v>0</v>
      </c>
      <c r="I4963" s="20">
        <v>0</v>
      </c>
      <c r="J4963" s="20">
        <v>6.8669999999999994E-4</v>
      </c>
      <c r="K4963" s="20">
        <v>3.73379E-2</v>
      </c>
      <c r="L4963" s="20">
        <v>7.6789999999999985E-4</v>
      </c>
      <c r="M4963" s="20">
        <v>8.6317018229166657E-3</v>
      </c>
      <c r="N4963" s="1">
        <v>6</v>
      </c>
      <c r="O4963" s="5">
        <v>55</v>
      </c>
      <c r="P4963" s="5">
        <v>45</v>
      </c>
      <c r="Q4963" s="1">
        <v>11</v>
      </c>
      <c r="R4963" s="1">
        <v>9</v>
      </c>
      <c r="S4963" s="6">
        <v>172.23500000000001</v>
      </c>
      <c r="T4963" s="6">
        <v>172.23500000000001</v>
      </c>
      <c r="W4963" s="1"/>
      <c r="X4963" s="1"/>
      <c r="Y4963" s="1"/>
      <c r="AC4963" s="1"/>
      <c r="AF4963" s="1"/>
      <c r="AG4963" s="1"/>
    </row>
    <row r="4964" spans="1:33" hidden="1" x14ac:dyDescent="0.25">
      <c r="A4964" s="1">
        <v>21</v>
      </c>
      <c r="B4964" s="1">
        <v>2015</v>
      </c>
      <c r="C4964" s="1">
        <v>353370021</v>
      </c>
      <c r="D4964" s="44" t="s">
        <v>429</v>
      </c>
      <c r="E4964" s="20">
        <v>0</v>
      </c>
      <c r="F4964" s="20">
        <v>0</v>
      </c>
      <c r="G4964" s="20">
        <v>0</v>
      </c>
      <c r="H4964" s="20">
        <v>0</v>
      </c>
      <c r="I4964" s="20">
        <v>0</v>
      </c>
      <c r="J4964" s="20">
        <v>0</v>
      </c>
      <c r="K4964" s="20">
        <v>0</v>
      </c>
      <c r="L4964" s="20">
        <v>0</v>
      </c>
      <c r="M4964" s="20">
        <v>0</v>
      </c>
      <c r="N4964" s="1">
        <v>1</v>
      </c>
      <c r="O4964" s="5">
        <v>0</v>
      </c>
      <c r="P4964" s="5">
        <v>0</v>
      </c>
      <c r="Q4964" s="1">
        <v>0</v>
      </c>
      <c r="R4964" s="1">
        <v>0</v>
      </c>
      <c r="S4964" s="6"/>
      <c r="T4964" s="6"/>
      <c r="W4964" s="1"/>
      <c r="X4964" s="1"/>
      <c r="Y4964" s="1"/>
      <c r="AC4964" s="1"/>
      <c r="AF4964" s="1"/>
      <c r="AG4964" s="1"/>
    </row>
    <row r="4965" spans="1:33" hidden="1" x14ac:dyDescent="0.25">
      <c r="A4965" s="1">
        <v>14</v>
      </c>
      <c r="B4965" s="1">
        <v>2015</v>
      </c>
      <c r="C4965" s="1">
        <v>353380914</v>
      </c>
      <c r="D4965" s="44" t="s">
        <v>430</v>
      </c>
      <c r="E4965" s="20">
        <v>2.7177E-2</v>
      </c>
      <c r="F4965" s="20">
        <v>2.7177E-2</v>
      </c>
      <c r="G4965" s="20">
        <v>0</v>
      </c>
      <c r="H4965" s="20">
        <v>0</v>
      </c>
      <c r="I4965" s="20">
        <v>0</v>
      </c>
      <c r="J4965" s="20">
        <v>0</v>
      </c>
      <c r="K4965" s="20">
        <v>2.7177E-2</v>
      </c>
      <c r="L4965" s="20">
        <v>0</v>
      </c>
      <c r="M4965" s="20">
        <v>0</v>
      </c>
      <c r="N4965" s="1">
        <v>4</v>
      </c>
      <c r="O4965" s="5">
        <v>100</v>
      </c>
      <c r="P4965" s="5">
        <v>0</v>
      </c>
      <c r="Q4965" s="1">
        <v>3</v>
      </c>
      <c r="R4965" s="1">
        <v>0</v>
      </c>
      <c r="S4965" s="6"/>
      <c r="T4965" s="6"/>
      <c r="W4965" s="1"/>
      <c r="X4965" s="1"/>
      <c r="Y4965" s="1"/>
      <c r="AC4965" s="1"/>
      <c r="AF4965" s="1"/>
      <c r="AG4965" s="1"/>
    </row>
    <row r="4966" spans="1:33" hidden="1" x14ac:dyDescent="0.25">
      <c r="A4966" s="1">
        <v>17</v>
      </c>
      <c r="B4966" s="1">
        <v>2015</v>
      </c>
      <c r="C4966" s="1">
        <v>353380917</v>
      </c>
      <c r="D4966" s="44" t="s">
        <v>430</v>
      </c>
      <c r="E4966" s="20">
        <v>2.3045700000000002E-2</v>
      </c>
      <c r="F4966" s="20">
        <v>1.6624400000000001E-2</v>
      </c>
      <c r="G4966" s="20">
        <v>6.4212999999999996E-3</v>
      </c>
      <c r="H4966" s="20">
        <v>0</v>
      </c>
      <c r="I4966" s="20">
        <v>7.2406999999999992E-3</v>
      </c>
      <c r="J4966" s="20">
        <v>0</v>
      </c>
      <c r="K4966" s="20">
        <v>1.5805E-2</v>
      </c>
      <c r="L4966" s="20">
        <v>0</v>
      </c>
      <c r="M4966" s="20">
        <v>5.3139843749999997E-3</v>
      </c>
      <c r="N4966" s="1">
        <v>0</v>
      </c>
      <c r="O4966" s="5">
        <v>66.67</v>
      </c>
      <c r="P4966" s="5">
        <v>33.33</v>
      </c>
      <c r="Q4966" s="1">
        <v>4</v>
      </c>
      <c r="R4966" s="1">
        <v>2</v>
      </c>
      <c r="S4966" s="6">
        <v>83.66</v>
      </c>
      <c r="T4966" s="6">
        <v>14.222200000000001</v>
      </c>
      <c r="W4966" s="1"/>
      <c r="X4966" s="1"/>
      <c r="Y4966" s="1"/>
      <c r="AC4966" s="1"/>
      <c r="AF4966" s="1"/>
      <c r="AG4966" s="1"/>
    </row>
    <row r="4967" spans="1:33" hidden="1" x14ac:dyDescent="0.25">
      <c r="A4967" s="1">
        <v>12</v>
      </c>
      <c r="B4967" s="1">
        <v>2015</v>
      </c>
      <c r="C4967" s="1">
        <v>353390812</v>
      </c>
      <c r="D4967" s="44" t="s">
        <v>431</v>
      </c>
      <c r="E4967" s="20">
        <v>9.5915500000000001E-2</v>
      </c>
      <c r="F4967" s="20">
        <v>7.9974500000000004E-2</v>
      </c>
      <c r="G4967" s="20">
        <v>1.5940999999999997E-2</v>
      </c>
      <c r="H4967" s="20">
        <v>0</v>
      </c>
      <c r="I4967" s="20">
        <v>0</v>
      </c>
      <c r="J4967" s="20">
        <v>5.4169999999999999E-4</v>
      </c>
      <c r="K4967" s="20">
        <v>9.5321700000000009E-2</v>
      </c>
      <c r="L4967" s="20">
        <v>5.2099999999999999E-5</v>
      </c>
      <c r="M4967" s="20">
        <v>0</v>
      </c>
      <c r="N4967" s="1">
        <v>1</v>
      </c>
      <c r="O4967" s="5">
        <v>60</v>
      </c>
      <c r="P4967" s="5">
        <v>40</v>
      </c>
      <c r="Q4967" s="1">
        <v>6</v>
      </c>
      <c r="R4967" s="1">
        <v>4</v>
      </c>
      <c r="S4967" s="6"/>
      <c r="T4967" s="6"/>
      <c r="W4967" s="1"/>
      <c r="X4967" s="1"/>
      <c r="Y4967" s="1"/>
      <c r="AC4967" s="1"/>
      <c r="AF4967" s="1"/>
      <c r="AG4967" s="1"/>
    </row>
    <row r="4968" spans="1:33" hidden="1" x14ac:dyDescent="0.25">
      <c r="A4968" s="1">
        <v>15</v>
      </c>
      <c r="B4968" s="1">
        <v>2015</v>
      </c>
      <c r="C4968" s="1">
        <v>353390815</v>
      </c>
      <c r="D4968" s="44" t="s">
        <v>431</v>
      </c>
      <c r="E4968" s="20">
        <v>0.77000179999999996</v>
      </c>
      <c r="F4968" s="20">
        <v>0.66093629999999992</v>
      </c>
      <c r="G4968" s="20">
        <v>0.10906549999999998</v>
      </c>
      <c r="H4968" s="20">
        <v>0</v>
      </c>
      <c r="I4968" s="20">
        <v>3.1667000000000002E-3</v>
      </c>
      <c r="J4968" s="20">
        <v>0.15797909999999998</v>
      </c>
      <c r="K4968" s="20">
        <v>0.5789230999999998</v>
      </c>
      <c r="L4968" s="20">
        <v>2.9932900000000005E-2</v>
      </c>
      <c r="M4968" s="20">
        <v>0.14767806876388889</v>
      </c>
      <c r="N4968" s="1">
        <v>17</v>
      </c>
      <c r="O4968" s="5">
        <v>42.36</v>
      </c>
      <c r="P4968" s="5">
        <v>57.64</v>
      </c>
      <c r="Q4968" s="1">
        <v>61</v>
      </c>
      <c r="R4968" s="1">
        <v>83</v>
      </c>
      <c r="S4968" s="6">
        <v>2725</v>
      </c>
      <c r="T4968" s="6">
        <v>728.66499999999996</v>
      </c>
      <c r="W4968" s="1"/>
      <c r="X4968" s="1"/>
      <c r="Y4968" s="1"/>
      <c r="AC4968" s="1"/>
      <c r="AF4968" s="1"/>
      <c r="AG4968" s="1"/>
    </row>
    <row r="4969" spans="1:33" hidden="1" x14ac:dyDescent="0.25">
      <c r="A4969" s="1">
        <v>15</v>
      </c>
      <c r="B4969" s="1">
        <v>2015</v>
      </c>
      <c r="C4969" s="1">
        <v>353400515</v>
      </c>
      <c r="D4969" s="44" t="s">
        <v>432</v>
      </c>
      <c r="E4969" s="20">
        <v>9.7762800000000011E-2</v>
      </c>
      <c r="F4969" s="20">
        <v>8.7877400000000008E-2</v>
      </c>
      <c r="G4969" s="20">
        <v>9.8854000000000025E-3</v>
      </c>
      <c r="H4969" s="20">
        <v>0</v>
      </c>
      <c r="I4969" s="20">
        <v>0</v>
      </c>
      <c r="J4969" s="20">
        <v>5.4235999999999999E-2</v>
      </c>
      <c r="K4969" s="20">
        <v>4.2599599999999994E-2</v>
      </c>
      <c r="L4969" s="20">
        <v>9.2719999999999999E-4</v>
      </c>
      <c r="M4969" s="20">
        <v>9.643557291666667E-3</v>
      </c>
      <c r="N4969" s="1">
        <v>16</v>
      </c>
      <c r="O4969" s="5">
        <v>52.38</v>
      </c>
      <c r="P4969" s="5">
        <v>47.62</v>
      </c>
      <c r="Q4969" s="1">
        <v>11</v>
      </c>
      <c r="R4969" s="1">
        <v>10</v>
      </c>
      <c r="S4969" s="6">
        <v>176.22</v>
      </c>
      <c r="T4969" s="6">
        <v>176.22</v>
      </c>
      <c r="W4969" s="1"/>
      <c r="X4969" s="1"/>
      <c r="Y4969" s="1"/>
      <c r="AC4969" s="1"/>
      <c r="AF4969" s="1"/>
      <c r="AG4969" s="1"/>
    </row>
    <row r="4970" spans="1:33" hidden="1" x14ac:dyDescent="0.25">
      <c r="A4970" s="1">
        <v>20</v>
      </c>
      <c r="B4970" s="1">
        <v>2015</v>
      </c>
      <c r="C4970" s="1">
        <v>353410420</v>
      </c>
      <c r="D4970" s="44" t="s">
        <v>433</v>
      </c>
      <c r="E4970" s="20">
        <v>4.4499999999999998E-2</v>
      </c>
      <c r="F4970" s="20">
        <v>4.4499999999999998E-2</v>
      </c>
      <c r="G4970" s="20">
        <v>0</v>
      </c>
      <c r="H4970" s="20">
        <v>0</v>
      </c>
      <c r="I4970" s="20">
        <v>0</v>
      </c>
      <c r="J4970" s="20">
        <v>0</v>
      </c>
      <c r="K4970" s="20">
        <v>4.4499999999999998E-2</v>
      </c>
      <c r="L4970" s="20">
        <v>0</v>
      </c>
      <c r="M4970" s="20">
        <v>0</v>
      </c>
      <c r="N4970" s="1">
        <v>0</v>
      </c>
      <c r="O4970" s="5">
        <v>100</v>
      </c>
      <c r="P4970" s="5">
        <v>0</v>
      </c>
      <c r="Q4970" s="1">
        <v>1</v>
      </c>
      <c r="R4970" s="1">
        <v>0</v>
      </c>
      <c r="S4970" s="6"/>
      <c r="T4970" s="6"/>
      <c r="W4970" s="1"/>
      <c r="X4970" s="1"/>
      <c r="Y4970" s="1"/>
      <c r="AC4970" s="1"/>
      <c r="AF4970" s="1"/>
      <c r="AG4970" s="1"/>
    </row>
    <row r="4971" spans="1:33" hidden="1" x14ac:dyDescent="0.25">
      <c r="A4971" s="1">
        <v>21</v>
      </c>
      <c r="B4971" s="1">
        <v>2015</v>
      </c>
      <c r="C4971" s="1">
        <v>353410421</v>
      </c>
      <c r="D4971" s="44" t="s">
        <v>433</v>
      </c>
      <c r="E4971" s="20">
        <v>9.9490999999999989E-3</v>
      </c>
      <c r="F4971" s="20">
        <v>0</v>
      </c>
      <c r="G4971" s="20">
        <v>9.9490999999999989E-3</v>
      </c>
      <c r="H4971" s="20">
        <v>0</v>
      </c>
      <c r="I4971" s="20">
        <v>9.4120999999999996E-3</v>
      </c>
      <c r="J4971" s="20">
        <v>1.771E-4</v>
      </c>
      <c r="K4971" s="20">
        <v>2.9629999999999999E-4</v>
      </c>
      <c r="L4971" s="20">
        <v>6.3600000000000001E-5</v>
      </c>
      <c r="M4971" s="20">
        <v>1.5351092968750001E-2</v>
      </c>
      <c r="N4971" s="1">
        <v>0</v>
      </c>
      <c r="O4971" s="5">
        <v>0</v>
      </c>
      <c r="P4971" s="5">
        <v>100</v>
      </c>
      <c r="Q4971" s="1">
        <v>0</v>
      </c>
      <c r="R4971" s="1">
        <v>10</v>
      </c>
      <c r="S4971" s="6">
        <v>324</v>
      </c>
      <c r="T4971" s="6">
        <v>324</v>
      </c>
      <c r="W4971" s="1"/>
      <c r="X4971" s="1"/>
      <c r="Y4971" s="1"/>
      <c r="AC4971" s="1"/>
      <c r="AF4971" s="1"/>
      <c r="AG4971" s="1"/>
    </row>
    <row r="4972" spans="1:33" hidden="1" x14ac:dyDescent="0.25">
      <c r="A4972" s="1">
        <v>15</v>
      </c>
      <c r="B4972" s="1">
        <v>2015</v>
      </c>
      <c r="C4972" s="1">
        <v>353420315</v>
      </c>
      <c r="D4972" s="44" t="s">
        <v>434</v>
      </c>
      <c r="E4972" s="20">
        <v>0.4925540000000001</v>
      </c>
      <c r="F4972" s="20">
        <v>0.38601810000000009</v>
      </c>
      <c r="G4972" s="20">
        <v>0.1065359</v>
      </c>
      <c r="H4972" s="20">
        <v>0.08</v>
      </c>
      <c r="I4972" s="20">
        <v>1.7067200000000001E-2</v>
      </c>
      <c r="J4972" s="20">
        <v>0.3566358</v>
      </c>
      <c r="K4972" s="20">
        <v>0.11462539999999999</v>
      </c>
      <c r="L4972" s="20">
        <v>4.2256000000000004E-3</v>
      </c>
      <c r="M4972" s="20">
        <v>1.4444919270833332E-2</v>
      </c>
      <c r="N4972" s="1">
        <v>6</v>
      </c>
      <c r="O4972" s="5">
        <v>62.96</v>
      </c>
      <c r="P4972" s="5">
        <v>37.04</v>
      </c>
      <c r="Q4972" s="1">
        <v>17</v>
      </c>
      <c r="R4972" s="1">
        <v>10</v>
      </c>
      <c r="S4972" s="6">
        <v>319.77</v>
      </c>
      <c r="T4972" s="6">
        <v>319.77</v>
      </c>
      <c r="W4972" s="1"/>
      <c r="X4972" s="1"/>
      <c r="Y4972" s="1"/>
      <c r="AC4972" s="1"/>
      <c r="AF4972" s="1"/>
      <c r="AG4972" s="1"/>
    </row>
    <row r="4973" spans="1:33" hidden="1" x14ac:dyDescent="0.25">
      <c r="A4973" s="1">
        <v>4</v>
      </c>
      <c r="B4973" s="1">
        <v>2015</v>
      </c>
      <c r="C4973" s="1">
        <v>35343024</v>
      </c>
      <c r="D4973" s="44" t="s">
        <v>435</v>
      </c>
      <c r="E4973" s="20">
        <v>0</v>
      </c>
      <c r="F4973" s="20">
        <v>0</v>
      </c>
      <c r="G4973" s="20">
        <v>0</v>
      </c>
      <c r="H4973" s="20">
        <v>0</v>
      </c>
      <c r="I4973" s="20">
        <v>0</v>
      </c>
      <c r="J4973" s="20">
        <v>0</v>
      </c>
      <c r="K4973" s="20">
        <v>0</v>
      </c>
      <c r="L4973" s="20">
        <v>0</v>
      </c>
      <c r="M4973" s="20">
        <v>0</v>
      </c>
      <c r="N4973" s="1">
        <v>0</v>
      </c>
      <c r="O4973" s="5">
        <v>0</v>
      </c>
      <c r="P4973" s="5">
        <v>0</v>
      </c>
      <c r="Q4973" s="1">
        <v>0</v>
      </c>
      <c r="R4973" s="1">
        <v>0</v>
      </c>
      <c r="S4973" s="6"/>
      <c r="T4973" s="6"/>
      <c r="W4973" s="1"/>
      <c r="X4973" s="1"/>
      <c r="Y4973" s="1"/>
      <c r="AC4973" s="1"/>
      <c r="AF4973" s="1"/>
      <c r="AG4973" s="1"/>
    </row>
    <row r="4974" spans="1:33" hidden="1" x14ac:dyDescent="0.25">
      <c r="A4974" s="1">
        <v>8</v>
      </c>
      <c r="B4974" s="1">
        <v>2015</v>
      </c>
      <c r="C4974" s="1">
        <v>35343028</v>
      </c>
      <c r="D4974" s="44" t="s">
        <v>435</v>
      </c>
      <c r="E4974" s="20">
        <v>0</v>
      </c>
      <c r="F4974" s="20">
        <v>0</v>
      </c>
      <c r="G4974" s="20">
        <v>0</v>
      </c>
      <c r="H4974" s="20">
        <v>0</v>
      </c>
      <c r="I4974" s="20">
        <v>0</v>
      </c>
      <c r="J4974" s="20">
        <v>0</v>
      </c>
      <c r="K4974" s="20">
        <v>0</v>
      </c>
      <c r="L4974" s="20">
        <v>0</v>
      </c>
      <c r="M4974" s="20">
        <v>0</v>
      </c>
      <c r="N4974" s="1">
        <v>0</v>
      </c>
      <c r="O4974" s="5">
        <v>0</v>
      </c>
      <c r="P4974" s="5">
        <v>0</v>
      </c>
      <c r="Q4974" s="1">
        <v>0</v>
      </c>
      <c r="R4974" s="1">
        <v>0</v>
      </c>
      <c r="S4974" s="6"/>
      <c r="T4974" s="6"/>
      <c r="W4974" s="1"/>
      <c r="X4974" s="1"/>
      <c r="Y4974" s="1"/>
      <c r="AC4974" s="1"/>
      <c r="AF4974" s="1"/>
      <c r="AG4974" s="1"/>
    </row>
    <row r="4975" spans="1:33" hidden="1" x14ac:dyDescent="0.25">
      <c r="A4975" s="1">
        <v>12</v>
      </c>
      <c r="B4975" s="1">
        <v>2015</v>
      </c>
      <c r="C4975" s="1">
        <v>353430212</v>
      </c>
      <c r="D4975" s="44" t="s">
        <v>435</v>
      </c>
      <c r="E4975" s="20">
        <v>8.7669400000000008E-2</v>
      </c>
      <c r="F4975" s="20">
        <v>3.4625199999999995E-2</v>
      </c>
      <c r="G4975" s="20">
        <v>5.3044200000000007E-2</v>
      </c>
      <c r="H4975" s="20">
        <v>0</v>
      </c>
      <c r="I4975" s="20">
        <v>9.7222000000000003E-3</v>
      </c>
      <c r="J4975" s="20">
        <v>2.8384699999999999E-2</v>
      </c>
      <c r="K4975" s="20">
        <v>3.7740799999999998E-2</v>
      </c>
      <c r="L4975" s="20">
        <v>1.1821700000000001E-2</v>
      </c>
      <c r="M4975" s="20">
        <v>0.12419609184722222</v>
      </c>
      <c r="N4975" s="1">
        <v>1</v>
      </c>
      <c r="O4975" s="5">
        <v>20.83</v>
      </c>
      <c r="P4975" s="5">
        <v>79.17</v>
      </c>
      <c r="Q4975" s="1">
        <v>5</v>
      </c>
      <c r="R4975" s="1">
        <v>19</v>
      </c>
      <c r="S4975" s="6">
        <v>2245</v>
      </c>
      <c r="T4975" s="6">
        <v>1122.5</v>
      </c>
      <c r="W4975" s="1"/>
      <c r="X4975" s="1"/>
      <c r="Y4975" s="1"/>
      <c r="AC4975" s="1"/>
      <c r="AF4975" s="1"/>
      <c r="AG4975" s="1"/>
    </row>
    <row r="4976" spans="1:33" hidden="1" x14ac:dyDescent="0.25">
      <c r="A4976" s="1">
        <v>6</v>
      </c>
      <c r="B4976" s="1">
        <v>2015</v>
      </c>
      <c r="C4976" s="1">
        <v>35344016</v>
      </c>
      <c r="D4976" s="44" t="s">
        <v>436</v>
      </c>
      <c r="E4976" s="20">
        <v>0.13235679999999997</v>
      </c>
      <c r="F4976" s="20">
        <v>3.1296299999999999E-2</v>
      </c>
      <c r="G4976" s="20">
        <v>0.10106049999999997</v>
      </c>
      <c r="H4976" s="20">
        <v>0</v>
      </c>
      <c r="I4976" s="20">
        <v>0</v>
      </c>
      <c r="J4976" s="20">
        <v>8.6332800000000001E-2</v>
      </c>
      <c r="K4976" s="20">
        <v>0</v>
      </c>
      <c r="L4976" s="20">
        <v>4.6024000000000009E-2</v>
      </c>
      <c r="M4976" s="20">
        <v>2.7494696064814814</v>
      </c>
      <c r="N4976" s="1">
        <v>6</v>
      </c>
      <c r="O4976" s="5">
        <v>1.71</v>
      </c>
      <c r="P4976" s="5">
        <v>98.29</v>
      </c>
      <c r="Q4976" s="1">
        <v>2</v>
      </c>
      <c r="R4976" s="1">
        <v>115</v>
      </c>
      <c r="S4976" s="6">
        <v>28141.5</v>
      </c>
      <c r="T4976" s="6">
        <v>11538.014999999999</v>
      </c>
      <c r="W4976" s="1"/>
      <c r="X4976" s="1"/>
      <c r="Y4976" s="1"/>
      <c r="AC4976" s="1"/>
      <c r="AF4976" s="1"/>
      <c r="AG4976" s="1"/>
    </row>
    <row r="4977" spans="1:33" hidden="1" x14ac:dyDescent="0.25">
      <c r="A4977" s="1">
        <v>21</v>
      </c>
      <c r="B4977" s="1">
        <v>2015</v>
      </c>
      <c r="C4977" s="1">
        <v>353450021</v>
      </c>
      <c r="D4977" s="44" t="s">
        <v>437</v>
      </c>
      <c r="E4977" s="20">
        <v>1.43596E-2</v>
      </c>
      <c r="F4977" s="20">
        <v>1.1325E-2</v>
      </c>
      <c r="G4977" s="20">
        <v>3.0345999999999997E-3</v>
      </c>
      <c r="H4977" s="20">
        <v>0</v>
      </c>
      <c r="I4977" s="20">
        <v>6.0124999999999996E-3</v>
      </c>
      <c r="J4977" s="20">
        <v>4.0509999999999998E-4</v>
      </c>
      <c r="K4977" s="20">
        <v>5.6366000000000003E-3</v>
      </c>
      <c r="L4977" s="20">
        <v>2.3054E-3</v>
      </c>
      <c r="M4977" s="20">
        <v>5.3740166666666669E-3</v>
      </c>
      <c r="N4977" s="1">
        <v>1</v>
      </c>
      <c r="O4977" s="5">
        <v>33.33</v>
      </c>
      <c r="P4977" s="5">
        <v>66.67</v>
      </c>
      <c r="Q4977" s="1">
        <v>4</v>
      </c>
      <c r="R4977" s="1">
        <v>8</v>
      </c>
      <c r="S4977" s="6">
        <v>115.83</v>
      </c>
      <c r="T4977" s="6">
        <v>115.83</v>
      </c>
      <c r="W4977" s="1"/>
      <c r="X4977" s="1"/>
      <c r="Y4977" s="1"/>
      <c r="AC4977" s="1"/>
      <c r="AF4977" s="1"/>
      <c r="AG4977" s="1"/>
    </row>
    <row r="4978" spans="1:33" hidden="1" x14ac:dyDescent="0.25">
      <c r="A4978" s="1">
        <v>20</v>
      </c>
      <c r="B4978" s="1">
        <v>2015</v>
      </c>
      <c r="C4978" s="1">
        <v>353460920</v>
      </c>
      <c r="D4978" s="44" t="s">
        <v>438</v>
      </c>
      <c r="E4978" s="20">
        <v>5.9580000000000006E-4</v>
      </c>
      <c r="F4978" s="20">
        <v>5.4020000000000001E-4</v>
      </c>
      <c r="G4978" s="20">
        <v>5.5600000000000003E-5</v>
      </c>
      <c r="H4978" s="20">
        <v>0</v>
      </c>
      <c r="I4978" s="20">
        <v>0</v>
      </c>
      <c r="J4978" s="20">
        <v>0</v>
      </c>
      <c r="K4978" s="20">
        <v>5.4020000000000001E-4</v>
      </c>
      <c r="L4978" s="20">
        <v>5.5600000000000003E-5</v>
      </c>
      <c r="M4978" s="20">
        <v>0</v>
      </c>
      <c r="N4978" s="1">
        <v>0</v>
      </c>
      <c r="O4978" s="5">
        <v>66.67</v>
      </c>
      <c r="P4978" s="5">
        <v>33.33</v>
      </c>
      <c r="Q4978" s="1">
        <v>2</v>
      </c>
      <c r="R4978" s="1">
        <v>1</v>
      </c>
      <c r="S4978" s="6"/>
      <c r="T4978" s="6"/>
      <c r="W4978" s="1"/>
      <c r="X4978" s="1"/>
      <c r="Y4978" s="1"/>
      <c r="AC4978" s="1"/>
      <c r="AF4978" s="1"/>
      <c r="AG4978" s="1"/>
    </row>
    <row r="4979" spans="1:33" hidden="1" x14ac:dyDescent="0.25">
      <c r="A4979" s="1">
        <v>21</v>
      </c>
      <c r="B4979" s="1">
        <v>2015</v>
      </c>
      <c r="C4979" s="1">
        <v>353460921</v>
      </c>
      <c r="D4979" s="44" t="s">
        <v>438</v>
      </c>
      <c r="E4979" s="20">
        <v>2.4362999999999989E-3</v>
      </c>
      <c r="F4979" s="20">
        <v>0</v>
      </c>
      <c r="G4979" s="20">
        <v>2.4362999999999989E-3</v>
      </c>
      <c r="H4979" s="20">
        <v>0</v>
      </c>
      <c r="I4979" s="20">
        <v>0</v>
      </c>
      <c r="J4979" s="20">
        <v>6.713E-4</v>
      </c>
      <c r="K4979" s="20">
        <v>1.3484E-3</v>
      </c>
      <c r="L4979" s="20">
        <v>4.1660000000000004E-4</v>
      </c>
      <c r="M4979" s="20">
        <v>8.7530790638888883E-2</v>
      </c>
      <c r="N4979" s="1">
        <v>0</v>
      </c>
      <c r="O4979" s="5">
        <v>0</v>
      </c>
      <c r="P4979" s="5">
        <v>100</v>
      </c>
      <c r="Q4979" s="1">
        <v>0</v>
      </c>
      <c r="R4979" s="1">
        <v>13</v>
      </c>
      <c r="S4979" s="6">
        <v>1576</v>
      </c>
      <c r="T4979" s="6">
        <v>1576</v>
      </c>
      <c r="W4979" s="1"/>
      <c r="X4979" s="1"/>
      <c r="Y4979" s="1"/>
      <c r="AC4979" s="1"/>
      <c r="AF4979" s="1"/>
      <c r="AG4979" s="1"/>
    </row>
    <row r="4980" spans="1:33" hidden="1" x14ac:dyDescent="0.25">
      <c r="A4980" s="1">
        <v>17</v>
      </c>
      <c r="B4980" s="1">
        <v>2015</v>
      </c>
      <c r="C4980" s="1">
        <v>353470817</v>
      </c>
      <c r="D4980" s="44" t="s">
        <v>439</v>
      </c>
      <c r="E4980" s="20">
        <v>0.87675270000000016</v>
      </c>
      <c r="F4980" s="20">
        <v>0.84470140000000016</v>
      </c>
      <c r="G4980" s="20">
        <v>3.2051299999999984E-2</v>
      </c>
      <c r="H4980" s="20">
        <v>0.01</v>
      </c>
      <c r="I4980" s="20">
        <v>0.60799999999999998</v>
      </c>
      <c r="J4980" s="20">
        <v>0.24328190000000002</v>
      </c>
      <c r="K4980" s="20">
        <v>1.22291E-2</v>
      </c>
      <c r="L4980" s="20">
        <v>1.3241700000000006E-2</v>
      </c>
      <c r="M4980" s="20">
        <v>0.37244917824074075</v>
      </c>
      <c r="N4980" s="1">
        <v>7</v>
      </c>
      <c r="O4980" s="5">
        <v>14.29</v>
      </c>
      <c r="P4980" s="5">
        <v>85.71</v>
      </c>
      <c r="Q4980" s="1">
        <v>7</v>
      </c>
      <c r="R4980" s="1">
        <v>42</v>
      </c>
      <c r="S4980" s="6">
        <v>5685.96</v>
      </c>
      <c r="T4980" s="6">
        <v>4946.7852000000003</v>
      </c>
      <c r="W4980" s="1"/>
      <c r="X4980" s="1"/>
      <c r="Y4980" s="1"/>
      <c r="AC4980" s="1"/>
      <c r="AF4980" s="1"/>
      <c r="AG4980" s="1"/>
    </row>
    <row r="4981" spans="1:33" hidden="1" x14ac:dyDescent="0.25">
      <c r="A4981" s="1">
        <v>20</v>
      </c>
      <c r="B4981" s="1">
        <v>2015</v>
      </c>
      <c r="C4981" s="1">
        <v>353480720</v>
      </c>
      <c r="D4981" s="44" t="s">
        <v>440</v>
      </c>
      <c r="E4981" s="20">
        <v>0</v>
      </c>
      <c r="F4981" s="20">
        <v>0</v>
      </c>
      <c r="G4981" s="20">
        <v>0</v>
      </c>
      <c r="H4981" s="20">
        <v>0</v>
      </c>
      <c r="I4981" s="20">
        <v>0</v>
      </c>
      <c r="J4981" s="20">
        <v>0</v>
      </c>
      <c r="K4981" s="20">
        <v>0</v>
      </c>
      <c r="L4981" s="20">
        <v>0</v>
      </c>
      <c r="M4981" s="20">
        <v>0</v>
      </c>
      <c r="N4981" s="1">
        <v>0</v>
      </c>
      <c r="O4981" s="5">
        <v>0</v>
      </c>
      <c r="P4981" s="5">
        <v>0</v>
      </c>
      <c r="Q4981" s="1">
        <v>0</v>
      </c>
      <c r="R4981" s="1">
        <v>0</v>
      </c>
      <c r="S4981" s="6"/>
      <c r="T4981" s="6"/>
      <c r="W4981" s="1"/>
      <c r="X4981" s="1"/>
      <c r="Y4981" s="1"/>
      <c r="AC4981" s="1"/>
      <c r="AF4981" s="1"/>
      <c r="AG4981" s="1"/>
    </row>
    <row r="4982" spans="1:33" hidden="1" x14ac:dyDescent="0.25">
      <c r="A4982" s="1">
        <v>21</v>
      </c>
      <c r="B4982" s="1">
        <v>2015</v>
      </c>
      <c r="C4982" s="1">
        <v>353480721</v>
      </c>
      <c r="D4982" s="44" t="s">
        <v>440</v>
      </c>
      <c r="E4982" s="20">
        <v>1.8728100000000004E-2</v>
      </c>
      <c r="F4982" s="20">
        <v>8.6806000000000001E-3</v>
      </c>
      <c r="G4982" s="20">
        <v>1.0047500000000003E-2</v>
      </c>
      <c r="H4982" s="20">
        <v>0</v>
      </c>
      <c r="I4982" s="20">
        <v>8.3333000000000001E-3</v>
      </c>
      <c r="J4982" s="20">
        <v>1.1180999999999999E-3</v>
      </c>
      <c r="K4982" s="20">
        <v>8.8137000000000007E-3</v>
      </c>
      <c r="L4982" s="20">
        <v>4.6299999999999998E-4</v>
      </c>
      <c r="M4982" s="20">
        <v>1.8030925781250002E-2</v>
      </c>
      <c r="N4982" s="1">
        <v>0</v>
      </c>
      <c r="O4982" s="5">
        <v>16.670000000000002</v>
      </c>
      <c r="P4982" s="5">
        <v>83.33</v>
      </c>
      <c r="Q4982" s="1">
        <v>1</v>
      </c>
      <c r="R4982" s="1">
        <v>5</v>
      </c>
      <c r="S4982" s="6">
        <v>393.3</v>
      </c>
      <c r="T4982" s="6">
        <v>393.3</v>
      </c>
      <c r="W4982" s="1"/>
      <c r="X4982" s="1"/>
      <c r="Y4982" s="1"/>
      <c r="AC4982" s="1"/>
      <c r="AF4982" s="1"/>
      <c r="AG4982" s="1"/>
    </row>
    <row r="4983" spans="1:33" hidden="1" x14ac:dyDescent="0.25">
      <c r="A4983" s="1">
        <v>15</v>
      </c>
      <c r="B4983" s="1">
        <v>2015</v>
      </c>
      <c r="C4983" s="1">
        <v>353475715</v>
      </c>
      <c r="D4983" s="44" t="s">
        <v>441</v>
      </c>
      <c r="E4983" s="20">
        <v>0.15523200000000004</v>
      </c>
      <c r="F4983" s="20">
        <v>0.15027910000000003</v>
      </c>
      <c r="G4983" s="20">
        <v>4.9528999999999997E-3</v>
      </c>
      <c r="H4983" s="20">
        <v>0.03</v>
      </c>
      <c r="I4983" s="20">
        <v>0</v>
      </c>
      <c r="J4983" s="20">
        <v>0.12817360000000003</v>
      </c>
      <c r="K4983" s="20">
        <v>2.30963E-2</v>
      </c>
      <c r="L4983" s="20">
        <v>3.9620999999999996E-3</v>
      </c>
      <c r="M4983" s="20">
        <v>2.3786458333333333E-2</v>
      </c>
      <c r="N4983" s="1">
        <v>5</v>
      </c>
      <c r="O4983" s="5">
        <v>47.06</v>
      </c>
      <c r="P4983" s="5">
        <v>52.94</v>
      </c>
      <c r="Q4983" s="1">
        <v>8</v>
      </c>
      <c r="R4983" s="1">
        <v>9</v>
      </c>
      <c r="S4983" s="6">
        <v>445.44</v>
      </c>
      <c r="T4983" s="6">
        <v>445.44</v>
      </c>
      <c r="W4983" s="1"/>
      <c r="X4983" s="1"/>
      <c r="Y4983" s="1"/>
      <c r="AC4983" s="1"/>
      <c r="AF4983" s="1"/>
      <c r="AG4983" s="1"/>
    </row>
    <row r="4984" spans="1:33" hidden="1" x14ac:dyDescent="0.25">
      <c r="A4984" s="1">
        <v>20</v>
      </c>
      <c r="B4984" s="1">
        <v>2015</v>
      </c>
      <c r="C4984" s="1">
        <v>353490620</v>
      </c>
      <c r="D4984" s="44" t="s">
        <v>442</v>
      </c>
      <c r="E4984" s="20">
        <v>4.6364599999999999E-2</v>
      </c>
      <c r="F4984" s="20">
        <v>4.1833299999999997E-2</v>
      </c>
      <c r="G4984" s="20">
        <v>4.5313000000000003E-3</v>
      </c>
      <c r="H4984" s="20">
        <v>0</v>
      </c>
      <c r="I4984" s="20">
        <v>0</v>
      </c>
      <c r="J4984" s="20">
        <v>0</v>
      </c>
      <c r="K4984" s="20">
        <v>4.5711799999999997E-2</v>
      </c>
      <c r="L4984" s="20">
        <v>6.5280000000000004E-4</v>
      </c>
      <c r="M4984" s="20">
        <v>3.0740640820312498E-2</v>
      </c>
      <c r="N4984" s="1">
        <v>0</v>
      </c>
      <c r="O4984" s="5">
        <v>15.38</v>
      </c>
      <c r="P4984" s="5">
        <v>84.62</v>
      </c>
      <c r="Q4984" s="1">
        <v>2</v>
      </c>
      <c r="R4984" s="1">
        <v>11</v>
      </c>
      <c r="S4984" s="6">
        <v>474.56400000000002</v>
      </c>
      <c r="T4984" s="6">
        <v>375.85468800000001</v>
      </c>
      <c r="W4984" s="1"/>
      <c r="X4984" s="1"/>
      <c r="Y4984" s="1"/>
      <c r="AC4984" s="1"/>
      <c r="AF4984" s="1"/>
      <c r="AG4984" s="1"/>
    </row>
    <row r="4985" spans="1:33" hidden="1" x14ac:dyDescent="0.25">
      <c r="A4985" s="1">
        <v>21</v>
      </c>
      <c r="B4985" s="1">
        <v>2015</v>
      </c>
      <c r="C4985" s="1">
        <v>353490621</v>
      </c>
      <c r="D4985" s="44" t="s">
        <v>442</v>
      </c>
      <c r="E4985" s="20">
        <v>2.0520999999999998E-3</v>
      </c>
      <c r="F4985" s="20">
        <v>0</v>
      </c>
      <c r="G4985" s="20">
        <v>2.0520999999999998E-3</v>
      </c>
      <c r="H4985" s="20">
        <v>0</v>
      </c>
      <c r="I4985" s="20">
        <v>0</v>
      </c>
      <c r="J4985" s="20">
        <v>0</v>
      </c>
      <c r="K4985" s="20">
        <v>1.9965E-3</v>
      </c>
      <c r="L4985" s="20">
        <v>5.5600000000000003E-5</v>
      </c>
      <c r="M4985" s="20">
        <v>0</v>
      </c>
      <c r="N4985" s="1">
        <v>0</v>
      </c>
      <c r="O4985" s="5">
        <v>0</v>
      </c>
      <c r="P4985" s="5">
        <v>100</v>
      </c>
      <c r="Q4985" s="1">
        <v>0</v>
      </c>
      <c r="R4985" s="1">
        <v>3</v>
      </c>
      <c r="S4985" s="6"/>
      <c r="T4985" s="6"/>
      <c r="W4985" s="1"/>
      <c r="X4985" s="1"/>
      <c r="Y4985" s="1"/>
      <c r="AC4985" s="1"/>
      <c r="AF4985" s="1"/>
      <c r="AG4985" s="1"/>
    </row>
    <row r="4986" spans="1:33" hidden="1" x14ac:dyDescent="0.25">
      <c r="A4986" s="1">
        <v>15</v>
      </c>
      <c r="B4986" s="1">
        <v>2015</v>
      </c>
      <c r="C4986" s="1">
        <v>353500215</v>
      </c>
      <c r="D4986" s="44" t="s">
        <v>443</v>
      </c>
      <c r="E4986" s="20">
        <v>0.55262209999999989</v>
      </c>
      <c r="F4986" s="20">
        <v>0.4772886999999999</v>
      </c>
      <c r="G4986" s="20">
        <v>7.5333399999999981E-2</v>
      </c>
      <c r="H4986" s="20">
        <v>0</v>
      </c>
      <c r="I4986" s="20">
        <v>3.0650400000000005E-2</v>
      </c>
      <c r="J4986" s="20">
        <v>1.45995E-2</v>
      </c>
      <c r="K4986" s="20">
        <v>0.50542089999999995</v>
      </c>
      <c r="L4986" s="20">
        <v>1.9513E-3</v>
      </c>
      <c r="M4986" s="20">
        <v>2.5364015624999996E-2</v>
      </c>
      <c r="N4986" s="1">
        <v>27</v>
      </c>
      <c r="O4986" s="5">
        <v>43.59</v>
      </c>
      <c r="P4986" s="5">
        <v>56.41</v>
      </c>
      <c r="Q4986" s="1">
        <v>34</v>
      </c>
      <c r="R4986" s="1">
        <v>44</v>
      </c>
      <c r="S4986" s="6">
        <v>494.1</v>
      </c>
      <c r="T4986" s="6">
        <v>494.1</v>
      </c>
      <c r="W4986" s="1"/>
      <c r="X4986" s="1"/>
      <c r="Y4986" s="1"/>
      <c r="AC4986" s="1"/>
      <c r="AF4986" s="1"/>
      <c r="AG4986" s="1"/>
    </row>
    <row r="4987" spans="1:33" hidden="1" x14ac:dyDescent="0.25">
      <c r="A4987" s="1">
        <v>15</v>
      </c>
      <c r="B4987" s="1">
        <v>2015</v>
      </c>
      <c r="C4987" s="1">
        <v>353510115</v>
      </c>
      <c r="D4987" s="44" t="s">
        <v>444</v>
      </c>
      <c r="E4987" s="20">
        <v>5.2908800000000006E-2</v>
      </c>
      <c r="F4987" s="20">
        <v>1.7237599999999999E-2</v>
      </c>
      <c r="G4987" s="20">
        <v>3.5671200000000007E-2</v>
      </c>
      <c r="H4987" s="20">
        <v>0</v>
      </c>
      <c r="I4987" s="20">
        <v>2.6041599999999998E-2</v>
      </c>
      <c r="J4987" s="20">
        <v>2.6404199999999996E-2</v>
      </c>
      <c r="K4987" s="20">
        <v>1.852E-4</v>
      </c>
      <c r="L4987" s="20">
        <v>2.7779999999999998E-4</v>
      </c>
      <c r="M4987" s="20">
        <v>3.1084834490740738E-2</v>
      </c>
      <c r="N4987" s="1">
        <v>5</v>
      </c>
      <c r="O4987" s="5">
        <v>18.18</v>
      </c>
      <c r="P4987" s="5">
        <v>81.819999999999993</v>
      </c>
      <c r="Q4987" s="1">
        <v>2</v>
      </c>
      <c r="R4987" s="1">
        <v>9</v>
      </c>
      <c r="S4987" s="6">
        <v>647</v>
      </c>
      <c r="T4987" s="6">
        <v>647</v>
      </c>
      <c r="W4987" s="1"/>
      <c r="X4987" s="1"/>
      <c r="Y4987" s="1"/>
      <c r="AC4987" s="1"/>
      <c r="AF4987" s="1"/>
      <c r="AG4987" s="1"/>
    </row>
    <row r="4988" spans="1:33" hidden="1" x14ac:dyDescent="0.25">
      <c r="A4988" s="1">
        <v>18</v>
      </c>
      <c r="B4988" s="1">
        <v>2015</v>
      </c>
      <c r="C4988" s="1">
        <v>353520018</v>
      </c>
      <c r="D4988" s="44" t="s">
        <v>445</v>
      </c>
      <c r="E4988" s="20">
        <v>7.3925700000000025E-2</v>
      </c>
      <c r="F4988" s="20">
        <v>6.9721300000000028E-2</v>
      </c>
      <c r="G4988" s="20">
        <v>4.2043999999999996E-3</v>
      </c>
      <c r="H4988" s="20">
        <v>0</v>
      </c>
      <c r="I4988" s="20">
        <v>1.6493500000000001E-2</v>
      </c>
      <c r="J4988" s="20">
        <v>0</v>
      </c>
      <c r="K4988" s="20">
        <v>5.6532700000000033E-2</v>
      </c>
      <c r="L4988" s="20">
        <v>8.9950000000000002E-4</v>
      </c>
      <c r="M4988" s="20">
        <v>1.9877434374999999E-2</v>
      </c>
      <c r="N4988" s="1">
        <v>4</v>
      </c>
      <c r="O4988" s="5">
        <v>80</v>
      </c>
      <c r="P4988" s="5">
        <v>20</v>
      </c>
      <c r="Q4988" s="1">
        <v>144</v>
      </c>
      <c r="R4988" s="1">
        <v>36</v>
      </c>
      <c r="S4988" s="6">
        <v>365.49</v>
      </c>
      <c r="T4988" s="6">
        <v>365.49</v>
      </c>
      <c r="W4988" s="1"/>
      <c r="X4988" s="1"/>
      <c r="Y4988" s="1"/>
      <c r="AC4988" s="1"/>
      <c r="AF4988" s="1"/>
      <c r="AG4988" s="1"/>
    </row>
    <row r="4989" spans="1:33" hidden="1" x14ac:dyDescent="0.25">
      <c r="A4989" s="1">
        <v>17</v>
      </c>
      <c r="B4989" s="1">
        <v>2015</v>
      </c>
      <c r="C4989" s="1">
        <v>353530917</v>
      </c>
      <c r="D4989" s="44" t="s">
        <v>446</v>
      </c>
      <c r="E4989" s="20">
        <v>0.81044039999999995</v>
      </c>
      <c r="F4989" s="20">
        <v>0.63993040000000001</v>
      </c>
      <c r="G4989" s="20">
        <v>0.17050999999999997</v>
      </c>
      <c r="H4989" s="20">
        <v>0</v>
      </c>
      <c r="I4989" s="20">
        <v>7.7970500000000012E-2</v>
      </c>
      <c r="J4989" s="20">
        <v>0.4444048000000001</v>
      </c>
      <c r="K4989" s="20">
        <v>0.28651970000000004</v>
      </c>
      <c r="L4989" s="20">
        <v>1.5453999999999999E-3</v>
      </c>
      <c r="M4989" s="20">
        <v>5.9613450222222225E-2</v>
      </c>
      <c r="N4989" s="1">
        <v>8</v>
      </c>
      <c r="O4989" s="5">
        <v>30.77</v>
      </c>
      <c r="P4989" s="5">
        <v>69.23</v>
      </c>
      <c r="Q4989" s="1">
        <v>20</v>
      </c>
      <c r="R4989" s="1">
        <v>45</v>
      </c>
      <c r="S4989" s="6">
        <v>1094</v>
      </c>
      <c r="T4989" s="6">
        <v>1094</v>
      </c>
      <c r="W4989" s="1"/>
      <c r="X4989" s="1"/>
      <c r="Y4989" s="1"/>
      <c r="AC4989" s="1"/>
      <c r="AF4989" s="1"/>
      <c r="AG4989" s="1"/>
    </row>
    <row r="4990" spans="1:33" hidden="1" x14ac:dyDescent="0.25">
      <c r="A4990" s="1">
        <v>20</v>
      </c>
      <c r="B4990" s="1">
        <v>2015</v>
      </c>
      <c r="C4990" s="1">
        <v>353540820</v>
      </c>
      <c r="D4990" s="44" t="s">
        <v>447</v>
      </c>
      <c r="E4990" s="20">
        <v>6.1583999999999996E-3</v>
      </c>
      <c r="F4990" s="20">
        <v>0</v>
      </c>
      <c r="G4990" s="20">
        <v>6.1583999999999996E-3</v>
      </c>
      <c r="H4990" s="20">
        <v>0.01</v>
      </c>
      <c r="I4990" s="20">
        <v>1.4385999999999999E-3</v>
      </c>
      <c r="J4990" s="20">
        <v>4.319400000000001E-3</v>
      </c>
      <c r="K4990" s="20">
        <v>0</v>
      </c>
      <c r="L4990" s="20">
        <v>4.0039999999999997E-4</v>
      </c>
      <c r="M4990" s="20">
        <v>4.4271487376157402E-2</v>
      </c>
      <c r="N4990" s="1">
        <v>0</v>
      </c>
      <c r="O4990" s="5">
        <v>0</v>
      </c>
      <c r="P4990" s="5">
        <v>100</v>
      </c>
      <c r="Q4990" s="1">
        <v>0</v>
      </c>
      <c r="R4990" s="1">
        <v>15</v>
      </c>
      <c r="S4990" s="6">
        <v>761.4</v>
      </c>
      <c r="T4990" s="6">
        <v>761.4</v>
      </c>
      <c r="W4990" s="1"/>
      <c r="X4990" s="1"/>
      <c r="Y4990" s="1"/>
      <c r="AC4990" s="1"/>
      <c r="AF4990" s="1"/>
      <c r="AG4990" s="1"/>
    </row>
    <row r="4991" spans="1:33" hidden="1" x14ac:dyDescent="0.25">
      <c r="A4991" s="1">
        <v>21</v>
      </c>
      <c r="B4991" s="1">
        <v>2015</v>
      </c>
      <c r="C4991" s="1">
        <v>353540821</v>
      </c>
      <c r="D4991" s="44" t="s">
        <v>447</v>
      </c>
      <c r="E4991" s="20">
        <v>0</v>
      </c>
      <c r="F4991" s="20">
        <v>0</v>
      </c>
      <c r="G4991" s="20">
        <v>0</v>
      </c>
      <c r="H4991" s="20">
        <v>0</v>
      </c>
      <c r="I4991" s="20">
        <v>0</v>
      </c>
      <c r="J4991" s="20">
        <v>0</v>
      </c>
      <c r="K4991" s="20">
        <v>0</v>
      </c>
      <c r="L4991" s="20">
        <v>0</v>
      </c>
      <c r="M4991" s="20">
        <v>0</v>
      </c>
      <c r="N4991" s="1">
        <v>0</v>
      </c>
      <c r="O4991" s="5">
        <v>0</v>
      </c>
      <c r="P4991" s="5">
        <v>0</v>
      </c>
      <c r="Q4991" s="1">
        <v>0</v>
      </c>
      <c r="R4991" s="1">
        <v>0</v>
      </c>
      <c r="S4991" s="6"/>
      <c r="T4991" s="6"/>
      <c r="W4991" s="1"/>
      <c r="X4991" s="1"/>
      <c r="Y4991" s="1"/>
      <c r="AC4991" s="1"/>
      <c r="AF4991" s="1"/>
      <c r="AG4991" s="1"/>
    </row>
    <row r="4992" spans="1:33" hidden="1" x14ac:dyDescent="0.25">
      <c r="A4992" s="1">
        <v>17</v>
      </c>
      <c r="B4992" s="1">
        <v>2015</v>
      </c>
      <c r="C4992" s="1">
        <v>353550717</v>
      </c>
      <c r="D4992" s="44" t="s">
        <v>448</v>
      </c>
      <c r="E4992" s="20">
        <v>0.37464429999999999</v>
      </c>
      <c r="F4992" s="20">
        <v>0.34024100000000002</v>
      </c>
      <c r="G4992" s="20">
        <v>3.4403299999999991E-2</v>
      </c>
      <c r="H4992" s="20">
        <v>0</v>
      </c>
      <c r="I4992" s="20">
        <v>0.11419899999999998</v>
      </c>
      <c r="J4992" s="20">
        <v>0.18662550000000003</v>
      </c>
      <c r="K4992" s="20">
        <v>5.7218999999999985E-2</v>
      </c>
      <c r="L4992" s="20">
        <v>1.6600799999999995E-2</v>
      </c>
      <c r="M4992" s="20">
        <v>0.12150163614814814</v>
      </c>
      <c r="N4992" s="1">
        <v>28</v>
      </c>
      <c r="O4992" s="5">
        <v>49.43</v>
      </c>
      <c r="P4992" s="5">
        <v>50.57</v>
      </c>
      <c r="Q4992" s="1">
        <v>43</v>
      </c>
      <c r="R4992" s="1">
        <v>44</v>
      </c>
      <c r="S4992" s="6">
        <v>2192</v>
      </c>
      <c r="T4992" s="6">
        <v>2192</v>
      </c>
      <c r="W4992" s="1"/>
      <c r="X4992" s="1"/>
      <c r="Y4992" s="1"/>
      <c r="AC4992" s="1"/>
      <c r="AF4992" s="1"/>
      <c r="AG4992" s="1"/>
    </row>
    <row r="4993" spans="1:33" hidden="1" x14ac:dyDescent="0.25">
      <c r="A4993" s="1">
        <v>2</v>
      </c>
      <c r="B4993" s="1">
        <v>2015</v>
      </c>
      <c r="C4993" s="1">
        <v>35356062</v>
      </c>
      <c r="D4993" s="44" t="s">
        <v>449</v>
      </c>
      <c r="E4993" s="20">
        <v>3.8592700000000028E-2</v>
      </c>
      <c r="F4993" s="20">
        <v>3.3853600000000025E-2</v>
      </c>
      <c r="G4993" s="20">
        <v>4.7391000000000039E-3</v>
      </c>
      <c r="H4993" s="20">
        <v>0</v>
      </c>
      <c r="I4993" s="20">
        <v>9.3000000000000007E-6</v>
      </c>
      <c r="J4993" s="20">
        <v>8.8791999999999986E-3</v>
      </c>
      <c r="K4993" s="20">
        <v>1.0603500000000004E-2</v>
      </c>
      <c r="L4993" s="20">
        <v>1.9100700000000005E-2</v>
      </c>
      <c r="M4993" s="20">
        <v>3.8928881169181036E-2</v>
      </c>
      <c r="N4993" s="1">
        <v>44</v>
      </c>
      <c r="O4993" s="5">
        <v>73.13</v>
      </c>
      <c r="P4993" s="5">
        <v>26.87</v>
      </c>
      <c r="Q4993" s="1">
        <v>49</v>
      </c>
      <c r="R4993" s="1">
        <v>18</v>
      </c>
      <c r="S4993" s="6">
        <v>253.7</v>
      </c>
      <c r="T4993" s="6">
        <v>0</v>
      </c>
      <c r="W4993" s="1"/>
      <c r="X4993" s="1"/>
      <c r="Y4993" s="1"/>
      <c r="AC4993" s="1"/>
      <c r="AF4993" s="1"/>
      <c r="AG4993" s="1"/>
    </row>
    <row r="4994" spans="1:33" hidden="1" x14ac:dyDescent="0.25">
      <c r="A4994" s="1">
        <v>6</v>
      </c>
      <c r="B4994" s="1">
        <v>2015</v>
      </c>
      <c r="C4994" s="1">
        <v>35356066</v>
      </c>
      <c r="D4994" s="44" t="s">
        <v>449</v>
      </c>
      <c r="E4994" s="20">
        <v>0</v>
      </c>
      <c r="F4994" s="20">
        <v>0</v>
      </c>
      <c r="G4994" s="20">
        <v>0</v>
      </c>
      <c r="H4994" s="20">
        <v>0</v>
      </c>
      <c r="I4994" s="20">
        <v>0</v>
      </c>
      <c r="J4994" s="20">
        <v>0</v>
      </c>
      <c r="K4994" s="20">
        <v>0</v>
      </c>
      <c r="L4994" s="20">
        <v>0</v>
      </c>
      <c r="M4994" s="20">
        <v>0</v>
      </c>
      <c r="N4994" s="1">
        <v>0</v>
      </c>
      <c r="O4994" s="5">
        <v>0</v>
      </c>
      <c r="P4994" s="5">
        <v>0</v>
      </c>
      <c r="Q4994" s="1">
        <v>0</v>
      </c>
      <c r="R4994" s="1">
        <v>0</v>
      </c>
      <c r="S4994" s="6"/>
      <c r="T4994" s="6"/>
      <c r="W4994" s="1"/>
      <c r="X4994" s="1"/>
      <c r="Y4994" s="1"/>
      <c r="AC4994" s="1"/>
      <c r="AF4994" s="1"/>
      <c r="AG4994" s="1"/>
    </row>
    <row r="4995" spans="1:33" hidden="1" x14ac:dyDescent="0.25">
      <c r="A4995" s="1">
        <v>15</v>
      </c>
      <c r="B4995" s="1">
        <v>2015</v>
      </c>
      <c r="C4995" s="1">
        <v>353570515</v>
      </c>
      <c r="D4995" s="44" t="s">
        <v>450</v>
      </c>
      <c r="E4995" s="20">
        <v>0.36904769999999998</v>
      </c>
      <c r="F4995" s="20">
        <v>0.26624899999999996</v>
      </c>
      <c r="G4995" s="20">
        <v>0.10279869999999999</v>
      </c>
      <c r="H4995" s="20">
        <v>0</v>
      </c>
      <c r="I4995" s="20">
        <v>2.3729799999999999E-2</v>
      </c>
      <c r="J4995" s="20">
        <v>6.0751799999999995E-2</v>
      </c>
      <c r="K4995" s="20">
        <v>0.2793832</v>
      </c>
      <c r="L4995" s="20">
        <v>5.1828999999999998E-3</v>
      </c>
      <c r="M4995" s="20">
        <v>1.457805098428672E-2</v>
      </c>
      <c r="N4995" s="1">
        <v>2</v>
      </c>
      <c r="O4995" s="5">
        <v>41.3</v>
      </c>
      <c r="P4995" s="5">
        <v>58.7</v>
      </c>
      <c r="Q4995" s="1">
        <v>19</v>
      </c>
      <c r="R4995" s="1">
        <v>27</v>
      </c>
      <c r="S4995" s="6">
        <v>299</v>
      </c>
      <c r="T4995" s="6">
        <v>299</v>
      </c>
      <c r="W4995" s="1"/>
      <c r="X4995" s="1"/>
      <c r="Y4995" s="1"/>
      <c r="AC4995" s="1"/>
      <c r="AF4995" s="1"/>
      <c r="AG4995" s="1"/>
    </row>
    <row r="4996" spans="1:33" hidden="1" x14ac:dyDescent="0.25">
      <c r="A4996" s="1">
        <v>14</v>
      </c>
      <c r="B4996" s="1">
        <v>2015</v>
      </c>
      <c r="C4996" s="1">
        <v>353580414</v>
      </c>
      <c r="D4996" s="44" t="s">
        <v>451</v>
      </c>
      <c r="E4996" s="20">
        <v>0.76657649999999988</v>
      </c>
      <c r="F4996" s="20">
        <v>0.75132899999999991</v>
      </c>
      <c r="G4996" s="20">
        <v>1.5247500000000001E-2</v>
      </c>
      <c r="H4996" s="20">
        <v>0.34</v>
      </c>
      <c r="I4996" s="20">
        <v>0</v>
      </c>
      <c r="J4996" s="20">
        <v>2.5232000000000002E-3</v>
      </c>
      <c r="K4996" s="20">
        <v>0.75170389999999987</v>
      </c>
      <c r="L4996" s="20">
        <v>1.2349400000000002E-2</v>
      </c>
      <c r="M4996" s="20">
        <v>3.9311888472222223E-2</v>
      </c>
      <c r="N4996" s="1">
        <v>74</v>
      </c>
      <c r="O4996" s="5">
        <v>87.1</v>
      </c>
      <c r="P4996" s="5">
        <v>12.9</v>
      </c>
      <c r="Q4996" s="1">
        <v>135</v>
      </c>
      <c r="R4996" s="1">
        <v>20</v>
      </c>
      <c r="S4996" s="6">
        <v>748</v>
      </c>
      <c r="T4996" s="6">
        <v>748</v>
      </c>
      <c r="W4996" s="1"/>
      <c r="X4996" s="1"/>
      <c r="Y4996" s="1"/>
      <c r="AC4996" s="1"/>
      <c r="AF4996" s="1"/>
      <c r="AG4996" s="1"/>
    </row>
    <row r="4997" spans="1:33" hidden="1" x14ac:dyDescent="0.25">
      <c r="A4997" s="1">
        <v>15</v>
      </c>
      <c r="B4997" s="1">
        <v>2015</v>
      </c>
      <c r="C4997" s="1">
        <v>353590315</v>
      </c>
      <c r="D4997" s="44" t="s">
        <v>452</v>
      </c>
      <c r="E4997" s="20">
        <v>0.23335270000000008</v>
      </c>
      <c r="F4997" s="20">
        <v>0.19939970000000007</v>
      </c>
      <c r="G4997" s="20">
        <v>3.3953000000000004E-2</v>
      </c>
      <c r="H4997" s="20">
        <v>0</v>
      </c>
      <c r="I4997" s="20">
        <v>1.3888899999999999E-2</v>
      </c>
      <c r="J4997" s="20">
        <v>9.7222199999999995E-2</v>
      </c>
      <c r="K4997" s="20">
        <v>0.11898299999999996</v>
      </c>
      <c r="L4997" s="20">
        <v>3.2586E-3</v>
      </c>
      <c r="M4997" s="20">
        <v>9.6188385416666657E-3</v>
      </c>
      <c r="N4997" s="1">
        <v>4</v>
      </c>
      <c r="O4997" s="5">
        <v>85.37</v>
      </c>
      <c r="P4997" s="5">
        <v>14.63</v>
      </c>
      <c r="Q4997" s="1">
        <v>35</v>
      </c>
      <c r="R4997" s="1">
        <v>6</v>
      </c>
      <c r="S4997" s="6">
        <v>187.21</v>
      </c>
      <c r="T4997" s="6">
        <v>187.21</v>
      </c>
      <c r="W4997" s="1"/>
      <c r="X4997" s="1"/>
      <c r="Y4997" s="1"/>
      <c r="AC4997" s="1"/>
      <c r="AF4997" s="1"/>
      <c r="AG4997" s="1"/>
    </row>
    <row r="4998" spans="1:33" hidden="1" x14ac:dyDescent="0.25">
      <c r="A4998" s="1">
        <v>20</v>
      </c>
      <c r="B4998" s="1">
        <v>2015</v>
      </c>
      <c r="C4998" s="1">
        <v>353600020</v>
      </c>
      <c r="D4998" s="44" t="s">
        <v>453</v>
      </c>
      <c r="E4998" s="20">
        <v>1.0605999999999999E-3</v>
      </c>
      <c r="F4998" s="20">
        <v>0</v>
      </c>
      <c r="G4998" s="20">
        <v>1.0605999999999999E-3</v>
      </c>
      <c r="H4998" s="20">
        <v>0</v>
      </c>
      <c r="I4998" s="20">
        <v>0</v>
      </c>
      <c r="J4998" s="20">
        <v>8.3300000000000005E-5</v>
      </c>
      <c r="K4998" s="20">
        <v>0</v>
      </c>
      <c r="L4998" s="20">
        <v>9.7729999999999996E-4</v>
      </c>
      <c r="M4998" s="20">
        <v>2.4708629687500001E-2</v>
      </c>
      <c r="N4998" s="1">
        <v>1</v>
      </c>
      <c r="O4998" s="5">
        <v>0</v>
      </c>
      <c r="P4998" s="5">
        <v>100</v>
      </c>
      <c r="Q4998" s="1">
        <v>0</v>
      </c>
      <c r="R4998" s="1">
        <v>5</v>
      </c>
      <c r="S4998" s="6">
        <v>492</v>
      </c>
      <c r="T4998" s="6">
        <v>492</v>
      </c>
      <c r="W4998" s="1"/>
      <c r="X4998" s="1"/>
      <c r="Y4998" s="1"/>
      <c r="AC4998" s="1"/>
      <c r="AF4998" s="1"/>
      <c r="AG4998" s="1"/>
    </row>
    <row r="4999" spans="1:33" hidden="1" x14ac:dyDescent="0.25">
      <c r="A4999" s="1">
        <v>21</v>
      </c>
      <c r="B4999" s="1">
        <v>2015</v>
      </c>
      <c r="C4999" s="1">
        <v>353600021</v>
      </c>
      <c r="D4999" s="44" t="s">
        <v>453</v>
      </c>
      <c r="E4999" s="20">
        <v>0.1986607</v>
      </c>
      <c r="F4999" s="20">
        <v>0.19699810000000001</v>
      </c>
      <c r="G4999" s="20">
        <v>1.6626E-3</v>
      </c>
      <c r="H4999" s="20">
        <v>0</v>
      </c>
      <c r="I4999" s="20">
        <v>6.5100000000000005E-2</v>
      </c>
      <c r="J4999" s="20">
        <v>0.1168981</v>
      </c>
      <c r="K4999" s="20">
        <v>1.56019E-2</v>
      </c>
      <c r="L4999" s="20">
        <v>1.0606999999999999E-3</v>
      </c>
      <c r="M4999" s="20">
        <v>0</v>
      </c>
      <c r="N4999" s="1">
        <v>5</v>
      </c>
      <c r="O4999" s="5">
        <v>41.67</v>
      </c>
      <c r="P4999" s="5">
        <v>58.33</v>
      </c>
      <c r="Q4999" s="1">
        <v>5</v>
      </c>
      <c r="R4999" s="1">
        <v>7</v>
      </c>
      <c r="S4999" s="6"/>
      <c r="T4999" s="6"/>
      <c r="W4999" s="1"/>
      <c r="X4999" s="1"/>
      <c r="Y4999" s="1"/>
      <c r="AC4999" s="1"/>
      <c r="AF4999" s="1"/>
      <c r="AG4999" s="1"/>
    </row>
    <row r="5000" spans="1:33" hidden="1" x14ac:dyDescent="0.25">
      <c r="A5000" s="1">
        <v>14</v>
      </c>
      <c r="B5000" s="1">
        <v>2015</v>
      </c>
      <c r="C5000" s="1">
        <v>353610914</v>
      </c>
      <c r="D5000" s="44" t="s">
        <v>454</v>
      </c>
      <c r="E5000" s="20">
        <v>0</v>
      </c>
      <c r="F5000" s="20">
        <v>0</v>
      </c>
      <c r="G5000" s="20">
        <v>0</v>
      </c>
      <c r="H5000" s="20">
        <v>0</v>
      </c>
      <c r="I5000" s="20">
        <v>0</v>
      </c>
      <c r="J5000" s="20">
        <v>0</v>
      </c>
      <c r="K5000" s="20">
        <v>0</v>
      </c>
      <c r="L5000" s="20">
        <v>0</v>
      </c>
      <c r="M5000" s="20">
        <v>0</v>
      </c>
      <c r="N5000" s="1">
        <v>0</v>
      </c>
      <c r="O5000" s="5">
        <v>0</v>
      </c>
      <c r="P5000" s="5">
        <v>0</v>
      </c>
      <c r="Q5000" s="1">
        <v>0</v>
      </c>
      <c r="R5000" s="1">
        <v>0</v>
      </c>
      <c r="S5000" s="6"/>
      <c r="T5000" s="6"/>
      <c r="W5000" s="1"/>
      <c r="X5000" s="1"/>
      <c r="Y5000" s="1"/>
      <c r="AC5000" s="1"/>
      <c r="AF5000" s="1"/>
      <c r="AG5000" s="1"/>
    </row>
    <row r="5001" spans="1:33" hidden="1" x14ac:dyDescent="0.25">
      <c r="A5001" s="1">
        <v>17</v>
      </c>
      <c r="B5001" s="1">
        <v>2015</v>
      </c>
      <c r="C5001" s="1">
        <v>353610917</v>
      </c>
      <c r="D5001" s="44" t="s">
        <v>454</v>
      </c>
      <c r="E5001" s="20">
        <v>1.9585000000000002E-3</v>
      </c>
      <c r="F5001" s="20">
        <v>0</v>
      </c>
      <c r="G5001" s="20">
        <v>1.9585000000000002E-3</v>
      </c>
      <c r="H5001" s="20">
        <v>0</v>
      </c>
      <c r="I5001" s="20">
        <v>0</v>
      </c>
      <c r="J5001" s="20">
        <v>1.1176000000000001E-3</v>
      </c>
      <c r="K5001" s="20">
        <v>0</v>
      </c>
      <c r="L5001" s="20">
        <v>8.409E-4</v>
      </c>
      <c r="M5001" s="20">
        <v>9.9905859374999993E-3</v>
      </c>
      <c r="N5001" s="1">
        <v>0</v>
      </c>
      <c r="O5001" s="5">
        <v>0</v>
      </c>
      <c r="P5001" s="5">
        <v>100</v>
      </c>
      <c r="Q5001" s="1">
        <v>0</v>
      </c>
      <c r="R5001" s="1">
        <v>4</v>
      </c>
      <c r="S5001" s="6">
        <v>228.8</v>
      </c>
      <c r="T5001" s="6">
        <v>228.8</v>
      </c>
      <c r="W5001" s="1"/>
      <c r="X5001" s="1"/>
      <c r="Y5001" s="1"/>
      <c r="AC5001" s="1"/>
      <c r="AF5001" s="1"/>
      <c r="AG5001" s="1"/>
    </row>
    <row r="5002" spans="1:33" hidden="1" x14ac:dyDescent="0.25">
      <c r="A5002" s="1">
        <v>11</v>
      </c>
      <c r="B5002" s="1">
        <v>2015</v>
      </c>
      <c r="C5002" s="1">
        <v>353620811</v>
      </c>
      <c r="D5002" s="44" t="s">
        <v>455</v>
      </c>
      <c r="E5002" s="20">
        <v>3.6628399999999998E-2</v>
      </c>
      <c r="F5002" s="20">
        <v>3.2213800000000001E-2</v>
      </c>
      <c r="G5002" s="20">
        <v>4.4145999999999994E-3</v>
      </c>
      <c r="H5002" s="20">
        <v>0</v>
      </c>
      <c r="I5002" s="20">
        <v>3.4719999999999998E-4</v>
      </c>
      <c r="J5002" s="20">
        <v>1.2760000000000001E-4</v>
      </c>
      <c r="K5002" s="20">
        <v>2.8741600000000003E-2</v>
      </c>
      <c r="L5002" s="20">
        <v>7.4119999999999993E-3</v>
      </c>
      <c r="M5002" s="20">
        <v>4.103412814351852E-2</v>
      </c>
      <c r="N5002" s="1">
        <v>18</v>
      </c>
      <c r="O5002" s="5">
        <v>41.67</v>
      </c>
      <c r="P5002" s="5">
        <v>58.33</v>
      </c>
      <c r="Q5002" s="1">
        <v>10</v>
      </c>
      <c r="R5002" s="1">
        <v>14</v>
      </c>
      <c r="S5002" s="6">
        <v>574.4</v>
      </c>
      <c r="T5002" s="6">
        <v>574.4</v>
      </c>
      <c r="W5002" s="1"/>
      <c r="X5002" s="1"/>
      <c r="Y5002" s="1"/>
      <c r="AC5002" s="1"/>
      <c r="AF5002" s="1"/>
      <c r="AG5002" s="1"/>
    </row>
    <row r="5003" spans="1:33" hidden="1" x14ac:dyDescent="0.25">
      <c r="A5003" s="1">
        <v>15</v>
      </c>
      <c r="B5003" s="1">
        <v>2015</v>
      </c>
      <c r="C5003" s="1">
        <v>353625715</v>
      </c>
      <c r="D5003" s="44" t="s">
        <v>456</v>
      </c>
      <c r="E5003" s="20">
        <v>2.3767199999999999E-2</v>
      </c>
      <c r="F5003" s="20">
        <v>1.5410799999999999E-2</v>
      </c>
      <c r="G5003" s="20">
        <v>8.3563999999999999E-3</v>
      </c>
      <c r="H5003" s="20">
        <v>0</v>
      </c>
      <c r="I5003" s="20">
        <v>1.2731000000000001E-3</v>
      </c>
      <c r="J5003" s="20">
        <v>2.5460000000000001E-4</v>
      </c>
      <c r="K5003" s="20">
        <v>1.7725600000000001E-2</v>
      </c>
      <c r="L5003" s="20">
        <v>4.5138999999999995E-3</v>
      </c>
      <c r="M5003" s="20">
        <v>4.3109333333333335E-3</v>
      </c>
      <c r="N5003" s="1">
        <v>1</v>
      </c>
      <c r="O5003" s="5">
        <v>37.5</v>
      </c>
      <c r="P5003" s="5">
        <v>62.5</v>
      </c>
      <c r="Q5003" s="1">
        <v>3</v>
      </c>
      <c r="R5003" s="1">
        <v>5</v>
      </c>
      <c r="S5003" s="6">
        <v>93</v>
      </c>
      <c r="T5003" s="6">
        <v>93</v>
      </c>
      <c r="W5003" s="1"/>
      <c r="X5003" s="1"/>
      <c r="Y5003" s="1"/>
      <c r="AC5003" s="1"/>
      <c r="AF5003" s="1"/>
      <c r="AG5003" s="1"/>
    </row>
    <row r="5004" spans="1:33" hidden="1" x14ac:dyDescent="0.25">
      <c r="A5004" s="1">
        <v>8</v>
      </c>
      <c r="B5004" s="1">
        <v>2015</v>
      </c>
      <c r="C5004" s="1">
        <v>35363078</v>
      </c>
      <c r="D5004" s="44" t="s">
        <v>457</v>
      </c>
      <c r="E5004" s="20">
        <v>0.23551340000000001</v>
      </c>
      <c r="F5004" s="20">
        <v>0.21111680000000002</v>
      </c>
      <c r="G5004" s="20">
        <v>2.4396600000000001E-2</v>
      </c>
      <c r="H5004" s="20">
        <v>0.81</v>
      </c>
      <c r="I5004" s="20">
        <v>1.45833E-2</v>
      </c>
      <c r="J5004" s="20">
        <v>2.1904200000000002E-2</v>
      </c>
      <c r="K5004" s="20">
        <v>0.19718160000000001</v>
      </c>
      <c r="L5004" s="20">
        <v>1.8443000000000001E-3</v>
      </c>
      <c r="M5004" s="20">
        <v>4.1854745370370372E-2</v>
      </c>
      <c r="N5004" s="1">
        <v>11</v>
      </c>
      <c r="O5004" s="5">
        <v>78.260000000000005</v>
      </c>
      <c r="P5004" s="5">
        <v>21.74</v>
      </c>
      <c r="Q5004" s="1">
        <v>36</v>
      </c>
      <c r="R5004" s="1">
        <v>10</v>
      </c>
      <c r="S5004" s="6">
        <v>615</v>
      </c>
      <c r="T5004" s="6">
        <v>615</v>
      </c>
      <c r="W5004" s="1"/>
      <c r="X5004" s="1"/>
      <c r="Y5004" s="1"/>
      <c r="AC5004" s="1"/>
      <c r="AF5004" s="1"/>
      <c r="AG5004" s="1"/>
    </row>
    <row r="5005" spans="1:33" hidden="1" x14ac:dyDescent="0.25">
      <c r="A5005" s="1">
        <v>20</v>
      </c>
      <c r="B5005" s="1">
        <v>2015</v>
      </c>
      <c r="C5005" s="1">
        <v>353640620</v>
      </c>
      <c r="D5005" s="44" t="s">
        <v>458</v>
      </c>
      <c r="E5005" s="20">
        <v>0.12305739999999997</v>
      </c>
      <c r="F5005" s="20">
        <v>0</v>
      </c>
      <c r="G5005" s="20">
        <v>0.12305739999999997</v>
      </c>
      <c r="H5005" s="20">
        <v>0.02</v>
      </c>
      <c r="I5005" s="20">
        <v>8.9119999999999998E-4</v>
      </c>
      <c r="J5005" s="20">
        <v>0.11566269999999999</v>
      </c>
      <c r="K5005" s="20">
        <v>8.3339999999999998E-4</v>
      </c>
      <c r="L5005" s="20">
        <v>5.6701000000000017E-3</v>
      </c>
      <c r="M5005" s="20">
        <v>1.7596354166666668E-2</v>
      </c>
      <c r="N5005" s="1">
        <v>0</v>
      </c>
      <c r="O5005" s="5">
        <v>0</v>
      </c>
      <c r="P5005" s="5">
        <v>100</v>
      </c>
      <c r="Q5005" s="1">
        <v>0</v>
      </c>
      <c r="R5005" s="1">
        <v>21</v>
      </c>
      <c r="S5005" s="6">
        <v>172.15</v>
      </c>
      <c r="T5005" s="6">
        <v>172.15</v>
      </c>
      <c r="W5005" s="1"/>
      <c r="X5005" s="1"/>
      <c r="Y5005" s="1"/>
      <c r="AC5005" s="1"/>
      <c r="AF5005" s="1"/>
      <c r="AG5005" s="1"/>
    </row>
    <row r="5006" spans="1:33" hidden="1" x14ac:dyDescent="0.25">
      <c r="A5006" s="1">
        <v>5</v>
      </c>
      <c r="B5006" s="1">
        <v>2015</v>
      </c>
      <c r="C5006" s="1">
        <v>35365055</v>
      </c>
      <c r="D5006" s="44" t="s">
        <v>459</v>
      </c>
      <c r="E5006" s="20">
        <v>3.3701615000000009</v>
      </c>
      <c r="F5006" s="20">
        <v>3.2746090000000008</v>
      </c>
      <c r="G5006" s="20">
        <v>9.5552499999999929E-2</v>
      </c>
      <c r="H5006" s="20">
        <v>0</v>
      </c>
      <c r="I5006" s="20">
        <v>2.2409723000000001</v>
      </c>
      <c r="J5006" s="20">
        <v>1.0070865</v>
      </c>
      <c r="K5006" s="20">
        <v>1.8008699999999999E-2</v>
      </c>
      <c r="L5006" s="20">
        <v>0.10409399999999994</v>
      </c>
      <c r="M5006" s="20">
        <v>0.28927869212962964</v>
      </c>
      <c r="N5006" s="1">
        <v>26</v>
      </c>
      <c r="O5006" s="5">
        <v>17.39</v>
      </c>
      <c r="P5006" s="5">
        <v>82.61</v>
      </c>
      <c r="Q5006" s="1">
        <v>36</v>
      </c>
      <c r="R5006" s="1">
        <v>171</v>
      </c>
      <c r="S5006" s="6">
        <v>4902.03</v>
      </c>
      <c r="T5006" s="6">
        <v>4754.9691000000003</v>
      </c>
      <c r="W5006" s="1"/>
      <c r="X5006" s="1"/>
      <c r="Y5006" s="1"/>
      <c r="AC5006" s="1"/>
      <c r="AF5006" s="1"/>
      <c r="AG5006" s="1"/>
    </row>
    <row r="5007" spans="1:33" hidden="1" x14ac:dyDescent="0.25">
      <c r="A5007" s="1">
        <v>17</v>
      </c>
      <c r="B5007" s="1">
        <v>2015</v>
      </c>
      <c r="C5007" s="1">
        <v>353657017</v>
      </c>
      <c r="D5007" s="44" t="s">
        <v>460</v>
      </c>
      <c r="E5007" s="20">
        <v>0.1011592</v>
      </c>
      <c r="F5007" s="20">
        <v>5.5414999999999987E-3</v>
      </c>
      <c r="G5007" s="20">
        <v>9.56177E-2</v>
      </c>
      <c r="H5007" s="20">
        <v>0</v>
      </c>
      <c r="I5007" s="20">
        <v>2.5041999999999998E-3</v>
      </c>
      <c r="J5007" s="20">
        <v>0</v>
      </c>
      <c r="K5007" s="20">
        <v>9.737019999999999E-2</v>
      </c>
      <c r="L5007" s="20">
        <v>1.2848E-3</v>
      </c>
      <c r="M5007" s="20">
        <v>2.9945226562499996E-3</v>
      </c>
      <c r="N5007" s="1">
        <v>5</v>
      </c>
      <c r="O5007" s="5">
        <v>50</v>
      </c>
      <c r="P5007" s="5">
        <v>50</v>
      </c>
      <c r="Q5007" s="1">
        <v>9</v>
      </c>
      <c r="R5007" s="1">
        <v>9</v>
      </c>
      <c r="S5007" s="6">
        <v>58.48</v>
      </c>
      <c r="T5007" s="6">
        <v>58.48</v>
      </c>
      <c r="W5007" s="1"/>
      <c r="X5007" s="1"/>
      <c r="Y5007" s="1"/>
      <c r="AC5007" s="1"/>
      <c r="AF5007" s="1"/>
      <c r="AG5007" s="1"/>
    </row>
    <row r="5008" spans="1:33" hidden="1" x14ac:dyDescent="0.25">
      <c r="A5008" s="1">
        <v>15</v>
      </c>
      <c r="B5008" s="1">
        <v>2015</v>
      </c>
      <c r="C5008" s="1">
        <v>353660415</v>
      </c>
      <c r="D5008" s="44" t="s">
        <v>461</v>
      </c>
      <c r="E5008" s="20">
        <v>0.23970800000000003</v>
      </c>
      <c r="F5008" s="20">
        <v>0.22513050000000004</v>
      </c>
      <c r="G5008" s="20">
        <v>1.4577500000000002E-2</v>
      </c>
      <c r="H5008" s="20">
        <v>0.25</v>
      </c>
      <c r="I5008" s="20">
        <v>2.5305600000000001E-2</v>
      </c>
      <c r="J5008" s="20">
        <v>2.0486000000000002E-3</v>
      </c>
      <c r="K5008" s="20">
        <v>0.21058870000000002</v>
      </c>
      <c r="L5008" s="20">
        <v>1.7650999999999999E-3</v>
      </c>
      <c r="M5008" s="20">
        <v>1.9777476562499997E-2</v>
      </c>
      <c r="N5008" s="1">
        <v>8</v>
      </c>
      <c r="O5008" s="5">
        <v>60</v>
      </c>
      <c r="P5008" s="5">
        <v>40</v>
      </c>
      <c r="Q5008" s="1">
        <v>12</v>
      </c>
      <c r="R5008" s="1">
        <v>8</v>
      </c>
      <c r="S5008" s="6">
        <v>421.95</v>
      </c>
      <c r="T5008" s="6">
        <v>421.95</v>
      </c>
      <c r="W5008" s="1"/>
      <c r="X5008" s="1"/>
      <c r="Y5008" s="1"/>
      <c r="AC5008" s="1"/>
      <c r="AF5008" s="1"/>
      <c r="AG5008" s="1"/>
    </row>
    <row r="5009" spans="1:33" hidden="1" x14ac:dyDescent="0.25">
      <c r="A5009" s="1">
        <v>13</v>
      </c>
      <c r="B5009" s="1">
        <v>2015</v>
      </c>
      <c r="C5009" s="1">
        <v>353670313</v>
      </c>
      <c r="D5009" s="44" t="s">
        <v>462</v>
      </c>
      <c r="E5009" s="20">
        <v>0.71202190000000043</v>
      </c>
      <c r="F5009" s="20">
        <v>0.12495830000000001</v>
      </c>
      <c r="G5009" s="20">
        <v>0.58706360000000046</v>
      </c>
      <c r="H5009" s="20">
        <v>0</v>
      </c>
      <c r="I5009" s="20">
        <v>0.20421290000000003</v>
      </c>
      <c r="J5009" s="20">
        <v>0.3712515999999999</v>
      </c>
      <c r="K5009" s="20">
        <v>9.3258799999999989E-2</v>
      </c>
      <c r="L5009" s="20">
        <v>4.32986E-2</v>
      </c>
      <c r="M5009" s="20">
        <v>0.13274194444444445</v>
      </c>
      <c r="N5009" s="1">
        <v>4</v>
      </c>
      <c r="O5009" s="5">
        <v>23.94</v>
      </c>
      <c r="P5009" s="5">
        <v>76.06</v>
      </c>
      <c r="Q5009" s="1">
        <v>17</v>
      </c>
      <c r="R5009" s="1">
        <v>54</v>
      </c>
      <c r="S5009" s="6">
        <v>2187.35</v>
      </c>
      <c r="T5009" s="6">
        <v>2187.35</v>
      </c>
      <c r="W5009" s="1"/>
      <c r="X5009" s="1"/>
      <c r="Y5009" s="1"/>
      <c r="AC5009" s="1"/>
      <c r="AF5009" s="1"/>
      <c r="AG5009" s="1"/>
    </row>
    <row r="5010" spans="1:33" hidden="1" x14ac:dyDescent="0.25">
      <c r="A5010" s="1">
        <v>5</v>
      </c>
      <c r="B5010" s="1">
        <v>2015</v>
      </c>
      <c r="C5010" s="1">
        <v>35368025</v>
      </c>
      <c r="D5010" s="44" t="s">
        <v>463</v>
      </c>
      <c r="E5010" s="20">
        <v>2.253730000000001E-2</v>
      </c>
      <c r="F5010" s="20">
        <v>2.0394800000000008E-2</v>
      </c>
      <c r="G5010" s="20">
        <v>2.1425000000000016E-3</v>
      </c>
      <c r="H5010" s="20">
        <v>0</v>
      </c>
      <c r="I5010" s="20">
        <v>0</v>
      </c>
      <c r="J5010" s="20">
        <v>4.3790000000000009E-3</v>
      </c>
      <c r="K5010" s="20">
        <v>1.5565100000000002E-2</v>
      </c>
      <c r="L5010" s="20">
        <v>2.5932000000000025E-3</v>
      </c>
      <c r="M5010" s="20">
        <v>3.7509244791666665E-3</v>
      </c>
      <c r="N5010" s="1">
        <v>5</v>
      </c>
      <c r="O5010" s="5">
        <v>27.47</v>
      </c>
      <c r="P5010" s="5">
        <v>72.53</v>
      </c>
      <c r="Q5010" s="1">
        <v>25</v>
      </c>
      <c r="R5010" s="1">
        <v>66</v>
      </c>
      <c r="S5010" s="6">
        <v>68.040000000000006</v>
      </c>
      <c r="T5010" s="6">
        <v>0</v>
      </c>
      <c r="W5010" s="1"/>
      <c r="X5010" s="1"/>
      <c r="Y5010" s="1"/>
      <c r="AC5010" s="1"/>
      <c r="AF5010" s="1"/>
      <c r="AG5010" s="1"/>
    </row>
    <row r="5011" spans="1:33" hidden="1" x14ac:dyDescent="0.25">
      <c r="A5011" s="1">
        <v>15</v>
      </c>
      <c r="B5011" s="1">
        <v>2015</v>
      </c>
      <c r="C5011" s="1">
        <v>353690115</v>
      </c>
      <c r="D5011" s="44" t="s">
        <v>464</v>
      </c>
      <c r="E5011" s="20">
        <v>2.9833999999999999E-2</v>
      </c>
      <c r="F5011" s="20">
        <v>2.69965E-2</v>
      </c>
      <c r="G5011" s="20">
        <v>2.8375000000000006E-3</v>
      </c>
      <c r="H5011" s="20">
        <v>0.01</v>
      </c>
      <c r="I5011" s="20">
        <v>1.929E-4</v>
      </c>
      <c r="J5011" s="20">
        <v>0</v>
      </c>
      <c r="K5011" s="20">
        <v>2.9600600000000001E-2</v>
      </c>
      <c r="L5011" s="20">
        <v>4.0500000000000002E-5</v>
      </c>
      <c r="M5011" s="20">
        <v>4.7733765624999999E-3</v>
      </c>
      <c r="N5011" s="1">
        <v>1</v>
      </c>
      <c r="O5011" s="5">
        <v>44.44</v>
      </c>
      <c r="P5011" s="5">
        <v>55.56</v>
      </c>
      <c r="Q5011" s="1">
        <v>4</v>
      </c>
      <c r="R5011" s="1">
        <v>5</v>
      </c>
      <c r="S5011" s="6">
        <v>75.680000000000007</v>
      </c>
      <c r="T5011" s="6">
        <v>75.680000000000007</v>
      </c>
      <c r="W5011" s="1"/>
      <c r="X5011" s="1"/>
      <c r="Y5011" s="1"/>
      <c r="AC5011" s="1"/>
      <c r="AF5011" s="1"/>
      <c r="AG5011" s="1"/>
    </row>
    <row r="5012" spans="1:33" hidden="1" x14ac:dyDescent="0.25">
      <c r="A5012" s="1">
        <v>8</v>
      </c>
      <c r="B5012" s="1">
        <v>2015</v>
      </c>
      <c r="C5012" s="1">
        <v>35370088</v>
      </c>
      <c r="D5012" s="44" t="s">
        <v>465</v>
      </c>
      <c r="E5012" s="20">
        <v>0.36728990000000017</v>
      </c>
      <c r="F5012" s="20">
        <v>0.33762270000000016</v>
      </c>
      <c r="G5012" s="20">
        <v>2.9667199999999991E-2</v>
      </c>
      <c r="H5012" s="20">
        <v>0.22</v>
      </c>
      <c r="I5012" s="20">
        <v>3.2573400000000009E-2</v>
      </c>
      <c r="J5012" s="20">
        <v>1.4813999999999999E-3</v>
      </c>
      <c r="K5012" s="20">
        <v>0.33019960000000026</v>
      </c>
      <c r="L5012" s="20">
        <v>3.0355000000000004E-3</v>
      </c>
      <c r="M5012" s="20">
        <v>3.8261541354166657E-2</v>
      </c>
      <c r="N5012" s="1">
        <v>19</v>
      </c>
      <c r="O5012" s="5">
        <v>60.61</v>
      </c>
      <c r="P5012" s="5">
        <v>39.39</v>
      </c>
      <c r="Q5012" s="1">
        <v>40</v>
      </c>
      <c r="R5012" s="1">
        <v>26</v>
      </c>
      <c r="S5012" s="6">
        <v>618.52</v>
      </c>
      <c r="T5012" s="6">
        <v>618.52</v>
      </c>
      <c r="W5012" s="1"/>
      <c r="X5012" s="1"/>
      <c r="Y5012" s="1"/>
      <c r="AC5012" s="1"/>
      <c r="AF5012" s="1"/>
      <c r="AG5012" s="1"/>
    </row>
    <row r="5013" spans="1:33" hidden="1" x14ac:dyDescent="0.25">
      <c r="A5013" s="1">
        <v>5</v>
      </c>
      <c r="B5013" s="1">
        <v>2015</v>
      </c>
      <c r="C5013" s="1">
        <v>35371075</v>
      </c>
      <c r="D5013" s="44" t="s">
        <v>466</v>
      </c>
      <c r="E5013" s="20">
        <v>0.27839009999999992</v>
      </c>
      <c r="F5013" s="20">
        <v>0.26047789999999993</v>
      </c>
      <c r="G5013" s="20">
        <v>1.7912200000000003E-2</v>
      </c>
      <c r="H5013" s="20">
        <v>0</v>
      </c>
      <c r="I5013" s="20">
        <v>0.16041669999999997</v>
      </c>
      <c r="J5013" s="20">
        <v>0.11208100000000001</v>
      </c>
      <c r="K5013" s="20">
        <v>9.2599999999999996E-4</v>
      </c>
      <c r="L5013" s="20">
        <v>4.9663999999999993E-3</v>
      </c>
      <c r="M5013" s="20">
        <v>0.13359189834722221</v>
      </c>
      <c r="N5013" s="1">
        <v>24</v>
      </c>
      <c r="O5013" s="5">
        <v>32.61</v>
      </c>
      <c r="P5013" s="5">
        <v>67.39</v>
      </c>
      <c r="Q5013" s="1">
        <v>15</v>
      </c>
      <c r="R5013" s="1">
        <v>31</v>
      </c>
      <c r="S5013" s="6">
        <v>2391.1999999999998</v>
      </c>
      <c r="T5013" s="6">
        <v>2152.08</v>
      </c>
      <c r="W5013" s="1"/>
      <c r="X5013" s="1"/>
      <c r="Y5013" s="1"/>
      <c r="AC5013" s="1"/>
      <c r="AF5013" s="1"/>
      <c r="AG5013" s="1"/>
    </row>
    <row r="5014" spans="1:33" hidden="1" x14ac:dyDescent="0.25">
      <c r="A5014" s="1">
        <v>17</v>
      </c>
      <c r="B5014" s="1">
        <v>2015</v>
      </c>
      <c r="C5014" s="1">
        <v>353715617</v>
      </c>
      <c r="D5014" s="44" t="s">
        <v>467</v>
      </c>
      <c r="E5014" s="20">
        <v>5.3606900000000006E-2</v>
      </c>
      <c r="F5014" s="20">
        <v>4.5456000000000003E-2</v>
      </c>
      <c r="G5014" s="20">
        <v>8.1509000000000043E-3</v>
      </c>
      <c r="H5014" s="20">
        <v>0.2</v>
      </c>
      <c r="I5014" s="20">
        <v>6.2059999999999997E-3</v>
      </c>
      <c r="J5014" s="20">
        <v>0</v>
      </c>
      <c r="K5014" s="20">
        <v>4.6676999999999996E-2</v>
      </c>
      <c r="L5014" s="20">
        <v>7.2389999999999998E-4</v>
      </c>
      <c r="M5014" s="20">
        <v>6.6873963541666673E-3</v>
      </c>
      <c r="N5014" s="1">
        <v>0</v>
      </c>
      <c r="O5014" s="5">
        <v>35.29</v>
      </c>
      <c r="P5014" s="5">
        <v>64.709999999999994</v>
      </c>
      <c r="Q5014" s="1">
        <v>6</v>
      </c>
      <c r="R5014" s="1">
        <v>11</v>
      </c>
      <c r="S5014" s="6">
        <v>137.19999999999999</v>
      </c>
      <c r="T5014" s="6">
        <v>137.19999999999999</v>
      </c>
      <c r="W5014" s="1"/>
      <c r="X5014" s="1"/>
      <c r="Y5014" s="1"/>
      <c r="AC5014" s="1"/>
      <c r="AF5014" s="1"/>
      <c r="AG5014" s="1"/>
    </row>
    <row r="5015" spans="1:33" hidden="1" x14ac:dyDescent="0.25">
      <c r="A5015" s="1">
        <v>11</v>
      </c>
      <c r="B5015" s="1">
        <v>2015</v>
      </c>
      <c r="C5015" s="1">
        <v>353720611</v>
      </c>
      <c r="D5015" s="44" t="s">
        <v>468</v>
      </c>
      <c r="E5015" s="20">
        <v>2.76752E-2</v>
      </c>
      <c r="F5015" s="20">
        <v>2.7617300000000001E-2</v>
      </c>
      <c r="G5015" s="20">
        <v>5.7899999999999998E-5</v>
      </c>
      <c r="H5015" s="20">
        <v>0</v>
      </c>
      <c r="I5015" s="20">
        <v>2.1972200000000001E-2</v>
      </c>
      <c r="J5015" s="20">
        <v>0</v>
      </c>
      <c r="K5015" s="20">
        <v>5.0667000000000004E-3</v>
      </c>
      <c r="L5015" s="20">
        <v>6.3630000000000002E-4</v>
      </c>
      <c r="M5015" s="20">
        <v>1.6117089062499999E-2</v>
      </c>
      <c r="N5015" s="1">
        <v>10</v>
      </c>
      <c r="O5015" s="5">
        <v>85.71</v>
      </c>
      <c r="P5015" s="5">
        <v>14.29</v>
      </c>
      <c r="Q5015" s="1">
        <v>6</v>
      </c>
      <c r="R5015" s="1">
        <v>1</v>
      </c>
      <c r="S5015" s="6">
        <v>252.96</v>
      </c>
      <c r="T5015" s="6">
        <v>252.96</v>
      </c>
      <c r="W5015" s="1"/>
      <c r="X5015" s="1"/>
      <c r="Y5015" s="1"/>
      <c r="AC5015" s="1"/>
      <c r="AF5015" s="1"/>
      <c r="AG5015" s="1"/>
    </row>
    <row r="5016" spans="1:33" hidden="1" x14ac:dyDescent="0.25">
      <c r="A5016" s="1">
        <v>19</v>
      </c>
      <c r="B5016" s="1">
        <v>2015</v>
      </c>
      <c r="C5016" s="1">
        <v>353730519</v>
      </c>
      <c r="D5016" s="44" t="s">
        <v>469</v>
      </c>
      <c r="E5016" s="20">
        <v>0.91209580000000012</v>
      </c>
      <c r="F5016" s="20">
        <v>0.88901390000000013</v>
      </c>
      <c r="G5016" s="20">
        <v>2.3081899999999995E-2</v>
      </c>
      <c r="H5016" s="20">
        <v>0</v>
      </c>
      <c r="I5016" s="20">
        <v>0.19342590000000001</v>
      </c>
      <c r="J5016" s="20">
        <v>0.68611040000000034</v>
      </c>
      <c r="K5016" s="20">
        <v>2.7752300000000001E-2</v>
      </c>
      <c r="L5016" s="20">
        <v>4.8071999999999967E-3</v>
      </c>
      <c r="M5016" s="20">
        <v>0.17370866879282407</v>
      </c>
      <c r="N5016" s="1">
        <v>19</v>
      </c>
      <c r="O5016" s="5">
        <v>20.29</v>
      </c>
      <c r="P5016" s="5">
        <v>79.709999999999994</v>
      </c>
      <c r="Q5016" s="1">
        <v>14</v>
      </c>
      <c r="R5016" s="1">
        <v>55</v>
      </c>
      <c r="S5016" s="6">
        <v>3201</v>
      </c>
      <c r="T5016" s="6">
        <v>3201</v>
      </c>
      <c r="W5016" s="1"/>
      <c r="X5016" s="1"/>
      <c r="Y5016" s="1"/>
      <c r="AC5016" s="1"/>
      <c r="AF5016" s="1"/>
      <c r="AG5016" s="1"/>
    </row>
    <row r="5017" spans="1:33" hidden="1" x14ac:dyDescent="0.25">
      <c r="A5017" s="1">
        <v>18</v>
      </c>
      <c r="B5017" s="1">
        <v>2015</v>
      </c>
      <c r="C5017" s="1">
        <v>353740418</v>
      </c>
      <c r="D5017" s="44" t="s">
        <v>470</v>
      </c>
      <c r="E5017" s="20">
        <v>0</v>
      </c>
      <c r="F5017" s="20">
        <v>0</v>
      </c>
      <c r="G5017" s="20">
        <v>0</v>
      </c>
      <c r="H5017" s="20">
        <v>0.11</v>
      </c>
      <c r="I5017" s="20">
        <v>0</v>
      </c>
      <c r="J5017" s="20">
        <v>0</v>
      </c>
      <c r="K5017" s="20">
        <v>0</v>
      </c>
      <c r="L5017" s="20">
        <v>0</v>
      </c>
      <c r="M5017" s="20">
        <v>0</v>
      </c>
      <c r="N5017" s="1">
        <v>0</v>
      </c>
      <c r="O5017" s="5">
        <v>0</v>
      </c>
      <c r="P5017" s="5">
        <v>0</v>
      </c>
      <c r="Q5017" s="1">
        <v>0</v>
      </c>
      <c r="R5017" s="1">
        <v>0</v>
      </c>
      <c r="S5017" s="6"/>
      <c r="T5017" s="6"/>
      <c r="W5017" s="1"/>
      <c r="X5017" s="1"/>
      <c r="Y5017" s="1"/>
      <c r="AC5017" s="1"/>
      <c r="AF5017" s="1"/>
      <c r="AG5017" s="1"/>
    </row>
    <row r="5018" spans="1:33" hidden="1" x14ac:dyDescent="0.25">
      <c r="A5018" s="1">
        <v>19</v>
      </c>
      <c r="B5018" s="1">
        <v>2015</v>
      </c>
      <c r="C5018" s="1">
        <v>353740419</v>
      </c>
      <c r="D5018" s="44" t="s">
        <v>470</v>
      </c>
      <c r="E5018" s="20">
        <v>0.96361500000000022</v>
      </c>
      <c r="F5018" s="20">
        <v>0.94731680000000018</v>
      </c>
      <c r="G5018" s="20">
        <v>1.6298200000000009E-2</v>
      </c>
      <c r="H5018" s="20">
        <v>0</v>
      </c>
      <c r="I5018" s="20">
        <v>2.0090999999999998E-3</v>
      </c>
      <c r="J5018" s="20">
        <v>3.6488999999999996E-3</v>
      </c>
      <c r="K5018" s="20">
        <v>0.94926520000000014</v>
      </c>
      <c r="L5018" s="20">
        <v>8.6917999999999995E-3</v>
      </c>
      <c r="M5018" s="20">
        <v>7.1366601212962968E-2</v>
      </c>
      <c r="N5018" s="1">
        <v>5</v>
      </c>
      <c r="O5018" s="5">
        <v>26</v>
      </c>
      <c r="P5018" s="5">
        <v>74</v>
      </c>
      <c r="Q5018" s="1">
        <v>13</v>
      </c>
      <c r="R5018" s="1">
        <v>37</v>
      </c>
      <c r="S5018" s="6">
        <v>1269.0999999999999</v>
      </c>
      <c r="T5018" s="6">
        <v>1269.0999999999999</v>
      </c>
      <c r="W5018" s="1"/>
      <c r="X5018" s="1"/>
      <c r="Y5018" s="1"/>
      <c r="AC5018" s="1"/>
      <c r="AF5018" s="1"/>
      <c r="AG5018" s="1"/>
    </row>
    <row r="5019" spans="1:33" hidden="1" x14ac:dyDescent="0.25">
      <c r="A5019" s="1">
        <v>10</v>
      </c>
      <c r="B5019" s="1">
        <v>2015</v>
      </c>
      <c r="C5019" s="1">
        <v>353750310</v>
      </c>
      <c r="D5019" s="44" t="s">
        <v>471</v>
      </c>
      <c r="E5019" s="20">
        <v>3.9468200000000002E-2</v>
      </c>
      <c r="F5019" s="20">
        <v>2.8361999999999998E-2</v>
      </c>
      <c r="G5019" s="20">
        <v>1.1106200000000002E-2</v>
      </c>
      <c r="H5019" s="20">
        <v>0</v>
      </c>
      <c r="I5019" s="20">
        <v>2.83564E-2</v>
      </c>
      <c r="J5019" s="20">
        <v>1.08643E-2</v>
      </c>
      <c r="K5019" s="20">
        <v>0</v>
      </c>
      <c r="L5019" s="20">
        <v>2.475E-4</v>
      </c>
      <c r="M5019" s="20">
        <v>1.44987890625E-2</v>
      </c>
      <c r="N5019" s="1">
        <v>8</v>
      </c>
      <c r="O5019" s="5">
        <v>30</v>
      </c>
      <c r="P5019" s="5">
        <v>70</v>
      </c>
      <c r="Q5019" s="1">
        <v>3</v>
      </c>
      <c r="R5019" s="1">
        <v>7</v>
      </c>
      <c r="S5019" s="6">
        <v>296</v>
      </c>
      <c r="T5019" s="6">
        <v>296</v>
      </c>
      <c r="W5019" s="1"/>
      <c r="X5019" s="1"/>
      <c r="Y5019" s="1"/>
      <c r="AC5019" s="1"/>
      <c r="AF5019" s="1"/>
      <c r="AG5019" s="1"/>
    </row>
    <row r="5020" spans="1:33" hidden="1" x14ac:dyDescent="0.25">
      <c r="A5020" s="1">
        <v>7</v>
      </c>
      <c r="B5020" s="1">
        <v>2015</v>
      </c>
      <c r="C5020" s="1">
        <v>35376027</v>
      </c>
      <c r="D5020" s="44" t="s">
        <v>472</v>
      </c>
      <c r="E5020" s="20">
        <v>0.1494955</v>
      </c>
      <c r="F5020" s="20">
        <v>0.14930450000000001</v>
      </c>
      <c r="G5020" s="20">
        <v>1.9099999999999998E-4</v>
      </c>
      <c r="H5020" s="20">
        <v>0</v>
      </c>
      <c r="I5020" s="20">
        <v>0.14905560000000001</v>
      </c>
      <c r="J5020" s="20">
        <v>1.7359999999999999E-4</v>
      </c>
      <c r="K5020" s="20">
        <v>2.0829999999999999E-4</v>
      </c>
      <c r="L5020" s="20">
        <v>5.8E-5</v>
      </c>
      <c r="M5020" s="20">
        <v>0.17732326012731481</v>
      </c>
      <c r="N5020" s="1">
        <v>4</v>
      </c>
      <c r="O5020" s="5">
        <v>80</v>
      </c>
      <c r="P5020" s="5">
        <v>20</v>
      </c>
      <c r="Q5020" s="1">
        <v>8</v>
      </c>
      <c r="R5020" s="1">
        <v>2</v>
      </c>
      <c r="S5020" s="6">
        <v>2577.42</v>
      </c>
      <c r="T5020" s="6">
        <v>2577.42</v>
      </c>
      <c r="W5020" s="1"/>
      <c r="X5020" s="1"/>
      <c r="Y5020" s="1"/>
      <c r="AC5020" s="1"/>
      <c r="AF5020" s="1"/>
      <c r="AG5020" s="1"/>
    </row>
    <row r="5021" spans="1:33" hidden="1" x14ac:dyDescent="0.25">
      <c r="A5021" s="1">
        <v>11</v>
      </c>
      <c r="B5021" s="1">
        <v>2015</v>
      </c>
      <c r="C5021" s="1">
        <v>353760211</v>
      </c>
      <c r="D5021" s="44" t="s">
        <v>472</v>
      </c>
      <c r="E5021" s="20">
        <v>0</v>
      </c>
      <c r="F5021" s="20">
        <v>0</v>
      </c>
      <c r="G5021" s="20">
        <v>0</v>
      </c>
      <c r="H5021" s="20">
        <v>0</v>
      </c>
      <c r="I5021" s="20">
        <v>0</v>
      </c>
      <c r="J5021" s="20">
        <v>0</v>
      </c>
      <c r="K5021" s="20">
        <v>0</v>
      </c>
      <c r="L5021" s="20">
        <v>0</v>
      </c>
      <c r="M5021" s="20">
        <v>0</v>
      </c>
      <c r="N5021" s="1">
        <v>0</v>
      </c>
      <c r="O5021" s="5">
        <v>0</v>
      </c>
      <c r="P5021" s="5">
        <v>0</v>
      </c>
      <c r="Q5021" s="1">
        <v>0</v>
      </c>
      <c r="R5021" s="1">
        <v>0</v>
      </c>
      <c r="S5021" s="6"/>
      <c r="T5021" s="6"/>
      <c r="W5021" s="1"/>
      <c r="X5021" s="1"/>
      <c r="Y5021" s="1"/>
      <c r="AC5021" s="1"/>
      <c r="AF5021" s="1"/>
      <c r="AG5021" s="1"/>
    </row>
    <row r="5022" spans="1:33" hidden="1" x14ac:dyDescent="0.25">
      <c r="A5022" s="1">
        <v>20</v>
      </c>
      <c r="B5022" s="1">
        <v>2015</v>
      </c>
      <c r="C5022" s="1">
        <v>353770120</v>
      </c>
      <c r="D5022" s="44" t="s">
        <v>473</v>
      </c>
      <c r="E5022" s="20">
        <v>2.5691499999999999E-2</v>
      </c>
      <c r="F5022" s="20">
        <v>1.3072299999999999E-2</v>
      </c>
      <c r="G5022" s="20">
        <v>1.2619199999999999E-2</v>
      </c>
      <c r="H5022" s="20">
        <v>0</v>
      </c>
      <c r="I5022" s="20">
        <v>1.25139E-2</v>
      </c>
      <c r="J5022" s="20">
        <v>0</v>
      </c>
      <c r="K5022" s="20">
        <v>1.3128999999999998E-2</v>
      </c>
      <c r="L5022" s="20">
        <v>4.8600000000000002E-5</v>
      </c>
      <c r="M5022" s="20">
        <v>1.4026661458333334E-2</v>
      </c>
      <c r="N5022" s="1">
        <v>9</v>
      </c>
      <c r="O5022" s="5">
        <v>46.15</v>
      </c>
      <c r="P5022" s="5">
        <v>53.85</v>
      </c>
      <c r="Q5022" s="1">
        <v>6</v>
      </c>
      <c r="R5022" s="1">
        <v>7</v>
      </c>
      <c r="S5022" s="6">
        <v>273</v>
      </c>
      <c r="T5022" s="6">
        <v>273</v>
      </c>
      <c r="W5022" s="1"/>
      <c r="X5022" s="1"/>
      <c r="Y5022" s="1"/>
      <c r="AC5022" s="1"/>
      <c r="AF5022" s="1"/>
      <c r="AG5022" s="1"/>
    </row>
    <row r="5023" spans="1:33" hidden="1" x14ac:dyDescent="0.25">
      <c r="A5023" s="1">
        <v>10</v>
      </c>
      <c r="B5023" s="1">
        <v>2015</v>
      </c>
      <c r="C5023" s="1">
        <v>353780010</v>
      </c>
      <c r="D5023" s="44" t="s">
        <v>474</v>
      </c>
      <c r="E5023" s="20">
        <v>0.29023259999999934</v>
      </c>
      <c r="F5023" s="20">
        <v>0.28842959999999934</v>
      </c>
      <c r="G5023" s="20">
        <v>1.8029999999999999E-3</v>
      </c>
      <c r="H5023" s="20">
        <v>0</v>
      </c>
      <c r="I5023" s="20">
        <v>8.3088899999999993E-2</v>
      </c>
      <c r="J5023" s="20">
        <v>1.4844000000000001E-3</v>
      </c>
      <c r="K5023" s="20">
        <v>0.20303399999999988</v>
      </c>
      <c r="L5023" s="20">
        <v>2.6253000000000005E-3</v>
      </c>
      <c r="M5023" s="20">
        <v>8.6429251666666665E-2</v>
      </c>
      <c r="N5023" s="1">
        <v>150</v>
      </c>
      <c r="O5023" s="5">
        <v>87.88</v>
      </c>
      <c r="P5023" s="5">
        <v>12.12</v>
      </c>
      <c r="Q5023" s="1">
        <v>145</v>
      </c>
      <c r="R5023" s="1">
        <v>20</v>
      </c>
      <c r="S5023" s="6">
        <v>753.76</v>
      </c>
      <c r="T5023" s="6">
        <v>723.6096</v>
      </c>
      <c r="W5023" s="1"/>
      <c r="X5023" s="1"/>
      <c r="Y5023" s="1"/>
      <c r="AC5023" s="1"/>
      <c r="AF5023" s="1"/>
      <c r="AG5023" s="1"/>
    </row>
    <row r="5024" spans="1:33" hidden="1" x14ac:dyDescent="0.25">
      <c r="A5024" s="1">
        <v>11</v>
      </c>
      <c r="B5024" s="1">
        <v>2015</v>
      </c>
      <c r="C5024" s="1">
        <v>353780011</v>
      </c>
      <c r="D5024" s="44" t="s">
        <v>474</v>
      </c>
      <c r="E5024" s="20">
        <v>3.4874799999999991E-2</v>
      </c>
      <c r="F5024" s="20">
        <v>3.4874799999999991E-2</v>
      </c>
      <c r="G5024" s="20">
        <v>0</v>
      </c>
      <c r="H5024" s="20">
        <v>0</v>
      </c>
      <c r="I5024" s="20">
        <v>0</v>
      </c>
      <c r="J5024" s="20">
        <v>0</v>
      </c>
      <c r="K5024" s="20">
        <v>3.4824999999999995E-2</v>
      </c>
      <c r="L5024" s="20">
        <v>4.9799999999999998E-5</v>
      </c>
      <c r="M5024" s="20">
        <v>0</v>
      </c>
      <c r="N5024" s="1">
        <v>7</v>
      </c>
      <c r="O5024" s="5">
        <v>100</v>
      </c>
      <c r="P5024" s="5">
        <v>0</v>
      </c>
      <c r="Q5024" s="1">
        <v>6</v>
      </c>
      <c r="R5024" s="1">
        <v>0</v>
      </c>
      <c r="S5024" s="6"/>
      <c r="T5024" s="6"/>
      <c r="W5024" s="1"/>
      <c r="X5024" s="1"/>
      <c r="Y5024" s="1"/>
      <c r="AC5024" s="1"/>
      <c r="AF5024" s="1"/>
      <c r="AG5024" s="1"/>
    </row>
    <row r="5025" spans="1:33" hidden="1" x14ac:dyDescent="0.25">
      <c r="A5025" s="1">
        <v>14</v>
      </c>
      <c r="B5025" s="1">
        <v>2015</v>
      </c>
      <c r="C5025" s="1">
        <v>353780014</v>
      </c>
      <c r="D5025" s="44" t="s">
        <v>474</v>
      </c>
      <c r="E5025" s="20">
        <v>1.3818799999999999E-2</v>
      </c>
      <c r="F5025" s="20">
        <v>1.27701E-2</v>
      </c>
      <c r="G5025" s="20">
        <v>1.0487000000000001E-3</v>
      </c>
      <c r="H5025" s="20">
        <v>0</v>
      </c>
      <c r="I5025" s="20">
        <v>1.0487000000000001E-3</v>
      </c>
      <c r="J5025" s="20">
        <v>0</v>
      </c>
      <c r="K5025" s="20">
        <v>1.27701E-2</v>
      </c>
      <c r="L5025" s="20">
        <v>0</v>
      </c>
      <c r="M5025" s="20">
        <v>0</v>
      </c>
      <c r="N5025" s="1">
        <v>8</v>
      </c>
      <c r="O5025" s="5">
        <v>88.89</v>
      </c>
      <c r="P5025" s="5">
        <v>11.11</v>
      </c>
      <c r="Q5025" s="1">
        <v>8</v>
      </c>
      <c r="R5025" s="1">
        <v>1</v>
      </c>
      <c r="S5025" s="6"/>
      <c r="T5025" s="6"/>
      <c r="W5025" s="1"/>
      <c r="X5025" s="1"/>
      <c r="Y5025" s="1"/>
      <c r="AC5025" s="1"/>
      <c r="AF5025" s="1"/>
      <c r="AG5025" s="1"/>
    </row>
    <row r="5026" spans="1:33" hidden="1" x14ac:dyDescent="0.25">
      <c r="A5026" s="1">
        <v>10</v>
      </c>
      <c r="B5026" s="1">
        <v>2015</v>
      </c>
      <c r="C5026" s="1">
        <v>353790910</v>
      </c>
      <c r="D5026" s="44" t="s">
        <v>475</v>
      </c>
      <c r="E5026" s="20">
        <v>0</v>
      </c>
      <c r="F5026" s="20">
        <v>0</v>
      </c>
      <c r="G5026" s="20">
        <v>0</v>
      </c>
      <c r="H5026" s="20">
        <v>0</v>
      </c>
      <c r="I5026" s="20">
        <v>0</v>
      </c>
      <c r="J5026" s="20">
        <v>0</v>
      </c>
      <c r="K5026" s="20">
        <v>0</v>
      </c>
      <c r="L5026" s="20">
        <v>0</v>
      </c>
      <c r="M5026" s="20">
        <v>0</v>
      </c>
      <c r="N5026" s="1">
        <v>0</v>
      </c>
      <c r="O5026" s="5">
        <v>0</v>
      </c>
      <c r="P5026" s="5">
        <v>0</v>
      </c>
      <c r="Q5026" s="1">
        <v>0</v>
      </c>
      <c r="R5026" s="1">
        <v>0</v>
      </c>
      <c r="S5026" s="6"/>
      <c r="T5026" s="6"/>
      <c r="W5026" s="1"/>
      <c r="X5026" s="1"/>
      <c r="Y5026" s="1"/>
      <c r="AC5026" s="1"/>
      <c r="AF5026" s="1"/>
      <c r="AG5026" s="1"/>
    </row>
    <row r="5027" spans="1:33" hidden="1" x14ac:dyDescent="0.25">
      <c r="A5027" s="1">
        <v>14</v>
      </c>
      <c r="B5027" s="1">
        <v>2015</v>
      </c>
      <c r="C5027" s="1">
        <v>353790914</v>
      </c>
      <c r="D5027" s="44" t="s">
        <v>475</v>
      </c>
      <c r="E5027" s="20">
        <v>5.1849700000000012E-2</v>
      </c>
      <c r="F5027" s="20">
        <v>5.0022300000000013E-2</v>
      </c>
      <c r="G5027" s="20">
        <v>1.8273999999999999E-3</v>
      </c>
      <c r="H5027" s="20">
        <v>0</v>
      </c>
      <c r="I5027" s="20">
        <v>3.0715099999999999E-2</v>
      </c>
      <c r="J5027" s="20">
        <v>8.9800000000000001E-5</v>
      </c>
      <c r="K5027" s="20">
        <v>2.03739E-2</v>
      </c>
      <c r="L5027" s="20">
        <v>6.7089999999999999E-4</v>
      </c>
      <c r="M5027" s="20">
        <v>7.0344157968750001E-2</v>
      </c>
      <c r="N5027" s="1">
        <v>23</v>
      </c>
      <c r="O5027" s="5">
        <v>56.25</v>
      </c>
      <c r="P5027" s="5">
        <v>43.75</v>
      </c>
      <c r="Q5027" s="1">
        <v>18</v>
      </c>
      <c r="R5027" s="1">
        <v>14</v>
      </c>
      <c r="S5027" s="6">
        <v>1108.56</v>
      </c>
      <c r="T5027" s="6">
        <v>1108.56</v>
      </c>
      <c r="W5027" s="1"/>
      <c r="X5027" s="1"/>
      <c r="Y5027" s="1"/>
      <c r="AC5027" s="1"/>
      <c r="AF5027" s="1"/>
      <c r="AG5027" s="1"/>
    </row>
    <row r="5028" spans="1:33" hidden="1" x14ac:dyDescent="0.25">
      <c r="A5028" s="1">
        <v>2</v>
      </c>
      <c r="B5028" s="1">
        <v>2015</v>
      </c>
      <c r="C5028" s="1">
        <v>35380062</v>
      </c>
      <c r="D5028" s="44" t="s">
        <v>476</v>
      </c>
      <c r="E5028" s="20">
        <v>2.2039202999999996</v>
      </c>
      <c r="F5028" s="20">
        <v>2.1452506999999996</v>
      </c>
      <c r="G5028" s="20">
        <v>5.8669599999999988E-2</v>
      </c>
      <c r="H5028" s="20">
        <v>0.81</v>
      </c>
      <c r="I5028" s="20">
        <v>9.3000000000000007E-6</v>
      </c>
      <c r="J5028" s="20">
        <v>0.1353174</v>
      </c>
      <c r="K5028" s="20">
        <v>1.9984100000000002</v>
      </c>
      <c r="L5028" s="20">
        <v>7.0183599999999999E-2</v>
      </c>
      <c r="M5028" s="20">
        <v>0.54332241898148148</v>
      </c>
      <c r="N5028" s="1">
        <v>97</v>
      </c>
      <c r="O5028" s="5">
        <v>69.06</v>
      </c>
      <c r="P5028" s="5">
        <v>30.94</v>
      </c>
      <c r="Q5028" s="1">
        <v>96</v>
      </c>
      <c r="R5028" s="1">
        <v>43</v>
      </c>
      <c r="S5028" s="6">
        <v>8277.39</v>
      </c>
      <c r="T5028" s="6">
        <v>8277.39</v>
      </c>
      <c r="W5028" s="1"/>
      <c r="X5028" s="1"/>
      <c r="Y5028" s="1"/>
      <c r="AC5028" s="1"/>
      <c r="AF5028" s="1"/>
      <c r="AG5028" s="1"/>
    </row>
    <row r="5029" spans="1:33" hidden="1" x14ac:dyDescent="0.25">
      <c r="A5029" s="1">
        <v>15</v>
      </c>
      <c r="B5029" s="1">
        <v>2015</v>
      </c>
      <c r="C5029" s="1">
        <v>353810515</v>
      </c>
      <c r="D5029" s="44" t="s">
        <v>477</v>
      </c>
      <c r="E5029" s="20">
        <v>8.8902700000000015E-2</v>
      </c>
      <c r="F5029" s="20">
        <v>8.9873000000000001E-3</v>
      </c>
      <c r="G5029" s="20">
        <v>7.9915400000000011E-2</v>
      </c>
      <c r="H5029" s="20">
        <v>0</v>
      </c>
      <c r="I5029" s="20">
        <v>7.25219E-2</v>
      </c>
      <c r="J5029" s="20">
        <v>0</v>
      </c>
      <c r="K5029" s="20">
        <v>9.4040000000000009E-3</v>
      </c>
      <c r="L5029" s="20">
        <v>6.9768000000000009E-3</v>
      </c>
      <c r="M5029" s="20">
        <v>4.535760553819445E-2</v>
      </c>
      <c r="N5029" s="1">
        <v>1</v>
      </c>
      <c r="O5029" s="5">
        <v>21.43</v>
      </c>
      <c r="P5029" s="5">
        <v>78.569999999999993</v>
      </c>
      <c r="Q5029" s="1">
        <v>6</v>
      </c>
      <c r="R5029" s="1">
        <v>22</v>
      </c>
      <c r="S5029" s="6">
        <v>818.3</v>
      </c>
      <c r="T5029" s="6">
        <v>818.3</v>
      </c>
      <c r="W5029" s="1"/>
      <c r="X5029" s="1"/>
      <c r="Y5029" s="1"/>
      <c r="AC5029" s="1"/>
      <c r="AF5029" s="1"/>
      <c r="AG5029" s="1"/>
    </row>
    <row r="5030" spans="1:33" hidden="1" x14ac:dyDescent="0.25">
      <c r="A5030" s="1">
        <v>16</v>
      </c>
      <c r="B5030" s="1">
        <v>2015</v>
      </c>
      <c r="C5030" s="1">
        <v>353810516</v>
      </c>
      <c r="D5030" s="44" t="s">
        <v>477</v>
      </c>
      <c r="E5030" s="20">
        <v>6.5839000000000002E-3</v>
      </c>
      <c r="F5030" s="20">
        <v>6.5839000000000002E-3</v>
      </c>
      <c r="G5030" s="20">
        <v>0</v>
      </c>
      <c r="H5030" s="20">
        <v>0</v>
      </c>
      <c r="I5030" s="20">
        <v>0</v>
      </c>
      <c r="J5030" s="20">
        <v>0</v>
      </c>
      <c r="K5030" s="20">
        <v>6.5839000000000002E-3</v>
      </c>
      <c r="L5030" s="20">
        <v>0</v>
      </c>
      <c r="M5030" s="20">
        <v>0</v>
      </c>
      <c r="N5030" s="1">
        <v>0</v>
      </c>
      <c r="O5030" s="5">
        <v>100</v>
      </c>
      <c r="P5030" s="5">
        <v>0</v>
      </c>
      <c r="Q5030" s="1">
        <v>2</v>
      </c>
      <c r="R5030" s="1">
        <v>0</v>
      </c>
      <c r="S5030" s="6"/>
      <c r="T5030" s="6"/>
      <c r="W5030" s="1"/>
      <c r="X5030" s="1"/>
      <c r="Y5030" s="1"/>
      <c r="AC5030" s="1"/>
      <c r="AF5030" s="1"/>
      <c r="AG5030" s="1"/>
    </row>
    <row r="5031" spans="1:33" hidden="1" x14ac:dyDescent="0.25">
      <c r="A5031" s="1">
        <v>5</v>
      </c>
      <c r="B5031" s="1">
        <v>2015</v>
      </c>
      <c r="C5031" s="1">
        <v>35382045</v>
      </c>
      <c r="D5031" s="44" t="s">
        <v>478</v>
      </c>
      <c r="E5031" s="20">
        <v>5.011110000000002E-2</v>
      </c>
      <c r="F5031" s="20">
        <v>4.1296100000000009E-2</v>
      </c>
      <c r="G5031" s="20">
        <v>8.8150000000000138E-3</v>
      </c>
      <c r="H5031" s="20">
        <v>0</v>
      </c>
      <c r="I5031" s="20">
        <v>2.1511400000000003E-2</v>
      </c>
      <c r="J5031" s="20">
        <v>2.0370000000000002E-4</v>
      </c>
      <c r="K5031" s="20">
        <v>1.5287699999999998E-2</v>
      </c>
      <c r="L5031" s="20">
        <v>1.31083E-2</v>
      </c>
      <c r="M5031" s="20">
        <v>2.0080522916666666E-2</v>
      </c>
      <c r="N5031" s="1">
        <v>22</v>
      </c>
      <c r="O5031" s="5">
        <v>36.89</v>
      </c>
      <c r="P5031" s="5">
        <v>63.11</v>
      </c>
      <c r="Q5031" s="1">
        <v>38</v>
      </c>
      <c r="R5031" s="1">
        <v>65</v>
      </c>
      <c r="S5031" s="6">
        <v>337.92</v>
      </c>
      <c r="T5031" s="6">
        <v>337.92</v>
      </c>
      <c r="W5031" s="1"/>
      <c r="X5031" s="1"/>
      <c r="Y5031" s="1"/>
      <c r="AC5031" s="1"/>
      <c r="AF5031" s="1"/>
      <c r="AG5031" s="1"/>
    </row>
    <row r="5032" spans="1:33" hidden="1" x14ac:dyDescent="0.25">
      <c r="A5032" s="1">
        <v>21</v>
      </c>
      <c r="B5032" s="1">
        <v>2015</v>
      </c>
      <c r="C5032" s="1">
        <v>353830321</v>
      </c>
      <c r="D5032" s="44" t="s">
        <v>479</v>
      </c>
      <c r="E5032" s="20">
        <v>8.1063999999999997E-3</v>
      </c>
      <c r="F5032" s="20">
        <v>0</v>
      </c>
      <c r="G5032" s="20">
        <v>8.1063999999999997E-3</v>
      </c>
      <c r="H5032" s="20">
        <v>0</v>
      </c>
      <c r="I5032" s="20">
        <v>5.6898000000000001E-3</v>
      </c>
      <c r="J5032" s="20">
        <v>0</v>
      </c>
      <c r="K5032" s="20">
        <v>0</v>
      </c>
      <c r="L5032" s="20">
        <v>2.4166000000000001E-3</v>
      </c>
      <c r="M5032" s="20">
        <v>7.1294835937500004E-3</v>
      </c>
      <c r="N5032" s="1">
        <v>0</v>
      </c>
      <c r="O5032" s="5">
        <v>0</v>
      </c>
      <c r="P5032" s="5">
        <v>100</v>
      </c>
      <c r="Q5032" s="1">
        <v>0</v>
      </c>
      <c r="R5032" s="1">
        <v>3</v>
      </c>
      <c r="S5032" s="6">
        <v>138</v>
      </c>
      <c r="T5032" s="6">
        <v>138</v>
      </c>
      <c r="W5032" s="1"/>
      <c r="X5032" s="1"/>
      <c r="Y5032" s="1"/>
      <c r="AC5032" s="1"/>
      <c r="AF5032" s="1"/>
      <c r="AG5032" s="1"/>
    </row>
    <row r="5033" spans="1:33" hidden="1" x14ac:dyDescent="0.25">
      <c r="A5033" s="1">
        <v>22</v>
      </c>
      <c r="B5033" s="1">
        <v>2015</v>
      </c>
      <c r="C5033" s="1">
        <v>353830322</v>
      </c>
      <c r="D5033" s="44" t="s">
        <v>479</v>
      </c>
      <c r="E5033" s="20">
        <v>3.4700000000000003E-5</v>
      </c>
      <c r="F5033" s="20">
        <v>0</v>
      </c>
      <c r="G5033" s="20">
        <v>3.4700000000000003E-5</v>
      </c>
      <c r="H5033" s="20">
        <v>0</v>
      </c>
      <c r="I5033" s="20">
        <v>0</v>
      </c>
      <c r="J5033" s="20">
        <v>0</v>
      </c>
      <c r="K5033" s="20">
        <v>3.4700000000000003E-5</v>
      </c>
      <c r="L5033" s="20">
        <v>0</v>
      </c>
      <c r="M5033" s="20">
        <v>0</v>
      </c>
      <c r="N5033" s="1">
        <v>0</v>
      </c>
      <c r="O5033" s="5">
        <v>0</v>
      </c>
      <c r="P5033" s="5">
        <v>100</v>
      </c>
      <c r="Q5033" s="1">
        <v>0</v>
      </c>
      <c r="R5033" s="1">
        <v>1</v>
      </c>
      <c r="S5033" s="6"/>
      <c r="T5033" s="6"/>
      <c r="W5033" s="1"/>
      <c r="X5033" s="1"/>
      <c r="Y5033" s="1"/>
      <c r="AC5033" s="1"/>
      <c r="AF5033" s="1"/>
      <c r="AG5033" s="1"/>
    </row>
    <row r="5034" spans="1:33" hidden="1" x14ac:dyDescent="0.25">
      <c r="A5034" s="1">
        <v>2</v>
      </c>
      <c r="B5034" s="1">
        <v>2015</v>
      </c>
      <c r="C5034" s="1">
        <v>35385012</v>
      </c>
      <c r="D5034" s="44" t="s">
        <v>480</v>
      </c>
      <c r="E5034" s="20">
        <v>0.14894640000000003</v>
      </c>
      <c r="F5034" s="20">
        <v>0.14130750000000003</v>
      </c>
      <c r="G5034" s="20">
        <v>7.6389000000000006E-3</v>
      </c>
      <c r="H5034" s="20">
        <v>0</v>
      </c>
      <c r="I5034" s="20">
        <v>0.11444449999999998</v>
      </c>
      <c r="J5034" s="20">
        <v>2.8944399999999999E-2</v>
      </c>
      <c r="K5034" s="20">
        <v>4.7222000000000002E-3</v>
      </c>
      <c r="L5034" s="20">
        <v>8.3530000000000008E-4</v>
      </c>
      <c r="M5034" s="20">
        <v>3.9417829986111111E-2</v>
      </c>
      <c r="N5034" s="1">
        <v>18</v>
      </c>
      <c r="O5034" s="5">
        <v>83.33</v>
      </c>
      <c r="P5034" s="5">
        <v>16.670000000000002</v>
      </c>
      <c r="Q5034" s="1">
        <v>10</v>
      </c>
      <c r="R5034" s="1">
        <v>2</v>
      </c>
      <c r="S5034" s="6">
        <v>542.64</v>
      </c>
      <c r="T5034" s="6">
        <v>0</v>
      </c>
      <c r="W5034" s="1"/>
      <c r="X5034" s="1"/>
      <c r="Y5034" s="1"/>
      <c r="AC5034" s="1"/>
      <c r="AF5034" s="1"/>
      <c r="AG5034" s="1"/>
    </row>
    <row r="5035" spans="1:33" hidden="1" x14ac:dyDescent="0.25">
      <c r="A5035" s="1">
        <v>5</v>
      </c>
      <c r="B5035" s="1">
        <v>2015</v>
      </c>
      <c r="C5035" s="1">
        <v>35386005</v>
      </c>
      <c r="D5035" s="44" t="s">
        <v>481</v>
      </c>
      <c r="E5035" s="20">
        <v>0.16472809999999993</v>
      </c>
      <c r="F5035" s="20">
        <v>0.15861369999999994</v>
      </c>
      <c r="G5035" s="20">
        <v>6.1143999999999981E-3</v>
      </c>
      <c r="H5035" s="20">
        <v>0</v>
      </c>
      <c r="I5035" s="20">
        <v>0.1027778</v>
      </c>
      <c r="J5035" s="20">
        <v>1.7269299999999994E-2</v>
      </c>
      <c r="K5035" s="20">
        <v>2.2944600000000002E-2</v>
      </c>
      <c r="L5035" s="20">
        <v>2.173640000000001E-2</v>
      </c>
      <c r="M5035" s="20">
        <v>5.1524099875E-2</v>
      </c>
      <c r="N5035" s="1">
        <v>45</v>
      </c>
      <c r="O5035" s="5">
        <v>36.43</v>
      </c>
      <c r="P5035" s="5">
        <v>63.57</v>
      </c>
      <c r="Q5035" s="1">
        <v>47</v>
      </c>
      <c r="R5035" s="1">
        <v>82</v>
      </c>
      <c r="S5035" s="6">
        <v>1224.8499999999999</v>
      </c>
      <c r="T5035" s="6">
        <v>1102.365</v>
      </c>
      <c r="W5035" s="1"/>
      <c r="X5035" s="1"/>
      <c r="Y5035" s="1"/>
      <c r="AC5035" s="1"/>
      <c r="AF5035" s="1"/>
      <c r="AG5035" s="1"/>
    </row>
    <row r="5036" spans="1:33" hidden="1" x14ac:dyDescent="0.25">
      <c r="A5036" s="1">
        <v>5</v>
      </c>
      <c r="B5036" s="1">
        <v>2015</v>
      </c>
      <c r="C5036" s="1">
        <v>35387095</v>
      </c>
      <c r="D5036" s="44" t="s">
        <v>482</v>
      </c>
      <c r="E5036" s="20">
        <v>3.6012806000000008</v>
      </c>
      <c r="F5036" s="20">
        <v>3.4973418000000009</v>
      </c>
      <c r="G5036" s="20">
        <v>0.10393879999999994</v>
      </c>
      <c r="H5036" s="20">
        <v>0</v>
      </c>
      <c r="I5036" s="20">
        <v>2.4613656000000002</v>
      </c>
      <c r="J5036" s="20">
        <v>0.87722459999999991</v>
      </c>
      <c r="K5036" s="20">
        <v>0.13352479999999989</v>
      </c>
      <c r="L5036" s="20">
        <v>0.12916560000000002</v>
      </c>
      <c r="M5036" s="20">
        <v>1.3171242464641204</v>
      </c>
      <c r="N5036" s="1">
        <v>62</v>
      </c>
      <c r="O5036" s="5">
        <v>38</v>
      </c>
      <c r="P5036" s="5">
        <v>62</v>
      </c>
      <c r="Q5036" s="1">
        <v>95</v>
      </c>
      <c r="R5036" s="1">
        <v>155</v>
      </c>
      <c r="S5036" s="6">
        <v>20553.425999999999</v>
      </c>
      <c r="T5036" s="6">
        <v>20347.891739999999</v>
      </c>
      <c r="W5036" s="1"/>
      <c r="X5036" s="1"/>
      <c r="Y5036" s="1"/>
      <c r="AC5036" s="1"/>
      <c r="AF5036" s="1"/>
      <c r="AG5036" s="1"/>
    </row>
    <row r="5037" spans="1:33" hidden="1" x14ac:dyDescent="0.25">
      <c r="A5037" s="1">
        <v>10</v>
      </c>
      <c r="B5037" s="1">
        <v>2015</v>
      </c>
      <c r="C5037" s="1">
        <v>353870910</v>
      </c>
      <c r="D5037" s="44" t="s">
        <v>482</v>
      </c>
      <c r="E5037" s="20">
        <v>3.2388E-3</v>
      </c>
      <c r="F5037" s="20">
        <v>3.2388E-3</v>
      </c>
      <c r="G5037" s="20">
        <v>0</v>
      </c>
      <c r="H5037" s="20">
        <v>0</v>
      </c>
      <c r="I5037" s="20">
        <v>0</v>
      </c>
      <c r="J5037" s="20">
        <v>0</v>
      </c>
      <c r="K5037" s="20">
        <v>8.0829999999999997E-4</v>
      </c>
      <c r="L5037" s="20">
        <v>2.4304999999999999E-3</v>
      </c>
      <c r="M5037" s="20">
        <v>0</v>
      </c>
      <c r="N5037" s="1">
        <v>7</v>
      </c>
      <c r="O5037" s="5">
        <v>100</v>
      </c>
      <c r="P5037" s="5">
        <v>0</v>
      </c>
      <c r="Q5037" s="1">
        <v>6</v>
      </c>
      <c r="R5037" s="1">
        <v>0</v>
      </c>
      <c r="S5037" s="6"/>
      <c r="T5037" s="6"/>
      <c r="W5037" s="1"/>
      <c r="X5037" s="1"/>
      <c r="Y5037" s="1"/>
      <c r="AC5037" s="1"/>
      <c r="AF5037" s="1"/>
      <c r="AG5037" s="1"/>
    </row>
    <row r="5038" spans="1:33" hidden="1" x14ac:dyDescent="0.25">
      <c r="A5038" s="1">
        <v>14</v>
      </c>
      <c r="B5038" s="1">
        <v>2015</v>
      </c>
      <c r="C5038" s="1">
        <v>353880814</v>
      </c>
      <c r="D5038" s="44" t="s">
        <v>483</v>
      </c>
      <c r="E5038" s="20">
        <v>7.0507199999999964E-2</v>
      </c>
      <c r="F5038" s="20">
        <v>6.7612099999999967E-2</v>
      </c>
      <c r="G5038" s="20">
        <v>2.8951000000000003E-3</v>
      </c>
      <c r="H5038" s="20">
        <v>0.11</v>
      </c>
      <c r="I5038" s="20">
        <v>0</v>
      </c>
      <c r="J5038" s="20">
        <v>4.1199999999999999E-4</v>
      </c>
      <c r="K5038" s="20">
        <v>6.793059999999998E-2</v>
      </c>
      <c r="L5038" s="20">
        <v>2.1646000000000005E-3</v>
      </c>
      <c r="M5038" s="20">
        <v>7.8450237125000002E-2</v>
      </c>
      <c r="N5038" s="1">
        <v>8</v>
      </c>
      <c r="O5038" s="5">
        <v>60</v>
      </c>
      <c r="P5038" s="5">
        <v>40</v>
      </c>
      <c r="Q5038" s="1">
        <v>21</v>
      </c>
      <c r="R5038" s="1">
        <v>14</v>
      </c>
      <c r="S5038" s="6">
        <v>1425.6</v>
      </c>
      <c r="T5038" s="6">
        <v>1354.32</v>
      </c>
      <c r="W5038" s="1"/>
      <c r="X5038" s="1"/>
      <c r="Y5038" s="1"/>
      <c r="AC5038" s="1"/>
      <c r="AF5038" s="1"/>
      <c r="AG5038" s="1"/>
    </row>
    <row r="5039" spans="1:33" hidden="1" x14ac:dyDescent="0.25">
      <c r="A5039" s="1">
        <v>16</v>
      </c>
      <c r="B5039" s="1">
        <v>2015</v>
      </c>
      <c r="C5039" s="1">
        <v>353890716</v>
      </c>
      <c r="D5039" s="44" t="s">
        <v>484</v>
      </c>
      <c r="E5039" s="20">
        <v>0.26825930000000003</v>
      </c>
      <c r="F5039" s="20">
        <v>0.25747920000000002</v>
      </c>
      <c r="G5039" s="20">
        <v>1.0780100000000003E-2</v>
      </c>
      <c r="H5039" s="20">
        <v>0</v>
      </c>
      <c r="I5039" s="20">
        <v>2.5000000000000001E-3</v>
      </c>
      <c r="J5039" s="20">
        <v>0</v>
      </c>
      <c r="K5039" s="20">
        <v>0.25770950000000004</v>
      </c>
      <c r="L5039" s="20">
        <v>8.0498000000000011E-3</v>
      </c>
      <c r="M5039" s="20">
        <v>6.8787698094907396E-2</v>
      </c>
      <c r="N5039" s="1">
        <v>2</v>
      </c>
      <c r="O5039" s="5">
        <v>45.45</v>
      </c>
      <c r="P5039" s="5">
        <v>54.55</v>
      </c>
      <c r="Q5039" s="1">
        <v>10</v>
      </c>
      <c r="R5039" s="1">
        <v>12</v>
      </c>
      <c r="S5039" s="6">
        <v>1026</v>
      </c>
      <c r="T5039" s="6">
        <v>410.4</v>
      </c>
      <c r="W5039" s="1"/>
      <c r="X5039" s="1"/>
      <c r="Y5039" s="1"/>
      <c r="AC5039" s="1"/>
      <c r="AF5039" s="1"/>
      <c r="AG5039" s="1"/>
    </row>
    <row r="5040" spans="1:33" hidden="1" x14ac:dyDescent="0.25">
      <c r="A5040" s="1">
        <v>20</v>
      </c>
      <c r="B5040" s="1">
        <v>2015</v>
      </c>
      <c r="C5040" s="1">
        <v>353890720</v>
      </c>
      <c r="D5040" s="44" t="s">
        <v>484</v>
      </c>
      <c r="E5040" s="20">
        <v>0</v>
      </c>
      <c r="F5040" s="20">
        <v>0</v>
      </c>
      <c r="G5040" s="20">
        <v>0</v>
      </c>
      <c r="H5040" s="20">
        <v>0</v>
      </c>
      <c r="I5040" s="20">
        <v>0</v>
      </c>
      <c r="J5040" s="20">
        <v>0</v>
      </c>
      <c r="K5040" s="20">
        <v>0</v>
      </c>
      <c r="L5040" s="20">
        <v>0</v>
      </c>
      <c r="M5040" s="20">
        <v>0</v>
      </c>
      <c r="N5040" s="1">
        <v>0</v>
      </c>
      <c r="O5040" s="5">
        <v>0</v>
      </c>
      <c r="P5040" s="5">
        <v>0</v>
      </c>
      <c r="Q5040" s="1">
        <v>0</v>
      </c>
      <c r="R5040" s="1">
        <v>0</v>
      </c>
      <c r="S5040" s="6"/>
      <c r="T5040" s="6"/>
      <c r="W5040" s="1"/>
      <c r="X5040" s="1"/>
      <c r="Y5040" s="1"/>
      <c r="AC5040" s="1"/>
      <c r="AF5040" s="1"/>
      <c r="AG5040" s="1"/>
    </row>
    <row r="5041" spans="1:33" hidden="1" x14ac:dyDescent="0.25">
      <c r="A5041" s="1">
        <v>15</v>
      </c>
      <c r="B5041" s="1">
        <v>2015</v>
      </c>
      <c r="C5041" s="1">
        <v>353900415</v>
      </c>
      <c r="D5041" s="44" t="s">
        <v>485</v>
      </c>
      <c r="E5041" s="20">
        <v>0.47989719999999991</v>
      </c>
      <c r="F5041" s="20">
        <v>0.31482480000000002</v>
      </c>
      <c r="G5041" s="20">
        <v>0.1650723999999999</v>
      </c>
      <c r="H5041" s="20">
        <v>0</v>
      </c>
      <c r="I5041" s="20">
        <v>0</v>
      </c>
      <c r="J5041" s="20">
        <v>0.11318549999999999</v>
      </c>
      <c r="K5041" s="20">
        <v>0.34107499999999996</v>
      </c>
      <c r="L5041" s="20">
        <v>2.5636699999999998E-2</v>
      </c>
      <c r="M5041" s="20">
        <v>3.2704537037037039E-2</v>
      </c>
      <c r="N5041" s="1">
        <v>3</v>
      </c>
      <c r="O5041" s="5">
        <v>39.53</v>
      </c>
      <c r="P5041" s="5">
        <v>60.47</v>
      </c>
      <c r="Q5041" s="1">
        <v>34</v>
      </c>
      <c r="R5041" s="1">
        <v>52</v>
      </c>
      <c r="S5041" s="6">
        <v>543</v>
      </c>
      <c r="T5041" s="6">
        <v>543</v>
      </c>
      <c r="W5041" s="1"/>
      <c r="X5041" s="1"/>
      <c r="Y5041" s="1"/>
      <c r="AC5041" s="1"/>
      <c r="AF5041" s="1"/>
      <c r="AG5041" s="1"/>
    </row>
    <row r="5042" spans="1:33" hidden="1" x14ac:dyDescent="0.25">
      <c r="A5042" s="1">
        <v>6</v>
      </c>
      <c r="B5042" s="1">
        <v>2015</v>
      </c>
      <c r="C5042" s="1">
        <v>35391036</v>
      </c>
      <c r="D5042" s="44" t="s">
        <v>486</v>
      </c>
      <c r="E5042" s="20">
        <v>6.8078500000000014E-2</v>
      </c>
      <c r="F5042" s="20">
        <v>1.5705799999999999E-2</v>
      </c>
      <c r="G5042" s="20">
        <v>5.2372700000000008E-2</v>
      </c>
      <c r="H5042" s="20">
        <v>0</v>
      </c>
      <c r="I5042" s="20">
        <v>6.4006899999999992E-2</v>
      </c>
      <c r="J5042" s="20">
        <v>3.4607000000000001E-3</v>
      </c>
      <c r="K5042" s="20">
        <v>0</v>
      </c>
      <c r="L5042" s="20">
        <v>6.1089999999999994E-4</v>
      </c>
      <c r="M5042" s="20">
        <v>4.339992881481481E-2</v>
      </c>
      <c r="N5042" s="1">
        <v>2</v>
      </c>
      <c r="O5042" s="5">
        <v>22.22</v>
      </c>
      <c r="P5042" s="5">
        <v>77.78</v>
      </c>
      <c r="Q5042" s="1">
        <v>4</v>
      </c>
      <c r="R5042" s="1">
        <v>14</v>
      </c>
      <c r="S5042" s="6">
        <v>428.85</v>
      </c>
      <c r="T5042" s="6">
        <v>214.42500000000001</v>
      </c>
      <c r="W5042" s="1"/>
      <c r="X5042" s="1"/>
      <c r="Y5042" s="1"/>
      <c r="AC5042" s="1"/>
      <c r="AF5042" s="1"/>
      <c r="AG5042" s="1"/>
    </row>
    <row r="5043" spans="1:33" hidden="1" x14ac:dyDescent="0.25">
      <c r="A5043" s="1">
        <v>10</v>
      </c>
      <c r="B5043" s="1">
        <v>2015</v>
      </c>
      <c r="C5043" s="1">
        <v>353910310</v>
      </c>
      <c r="D5043" s="44" t="s">
        <v>486</v>
      </c>
      <c r="E5043" s="20">
        <v>0</v>
      </c>
      <c r="F5043" s="20">
        <v>0</v>
      </c>
      <c r="G5043" s="20">
        <v>0</v>
      </c>
      <c r="H5043" s="20">
        <v>0</v>
      </c>
      <c r="I5043" s="20">
        <v>0</v>
      </c>
      <c r="J5043" s="20">
        <v>0</v>
      </c>
      <c r="K5043" s="20">
        <v>0</v>
      </c>
      <c r="L5043" s="20">
        <v>0</v>
      </c>
      <c r="M5043" s="20">
        <v>0</v>
      </c>
      <c r="N5043" s="1">
        <v>0</v>
      </c>
      <c r="O5043" s="5">
        <v>0</v>
      </c>
      <c r="P5043" s="5">
        <v>0</v>
      </c>
      <c r="Q5043" s="1">
        <v>0</v>
      </c>
      <c r="R5043" s="1">
        <v>0</v>
      </c>
      <c r="S5043" s="6"/>
      <c r="T5043" s="6"/>
      <c r="W5043" s="1"/>
      <c r="X5043" s="1"/>
      <c r="Y5043" s="1"/>
      <c r="AC5043" s="1"/>
      <c r="AF5043" s="1"/>
      <c r="AG5043" s="1"/>
    </row>
    <row r="5044" spans="1:33" hidden="1" x14ac:dyDescent="0.25">
      <c r="A5044" s="1">
        <v>22</v>
      </c>
      <c r="B5044" s="1">
        <v>2015</v>
      </c>
      <c r="C5044" s="1">
        <v>353920222</v>
      </c>
      <c r="D5044" s="44" t="s">
        <v>487</v>
      </c>
      <c r="E5044" s="20">
        <v>8.8679799999999989E-2</v>
      </c>
      <c r="F5044" s="20">
        <v>1.1666000000000001E-3</v>
      </c>
      <c r="G5044" s="20">
        <v>8.7513199999999985E-2</v>
      </c>
      <c r="H5044" s="20">
        <v>0</v>
      </c>
      <c r="I5044" s="20">
        <v>7.0861099999999982E-2</v>
      </c>
      <c r="J5044" s="20">
        <v>1.6157700000000001E-2</v>
      </c>
      <c r="K5044" s="20">
        <v>1.1666000000000001E-3</v>
      </c>
      <c r="L5044" s="20">
        <v>4.9439999999999998E-4</v>
      </c>
      <c r="M5044" s="20">
        <v>7.5363363204861117E-2</v>
      </c>
      <c r="N5044" s="1">
        <v>0</v>
      </c>
      <c r="O5044" s="5">
        <v>6.67</v>
      </c>
      <c r="P5044" s="5">
        <v>93.33</v>
      </c>
      <c r="Q5044" s="1">
        <v>2</v>
      </c>
      <c r="R5044" s="1">
        <v>28</v>
      </c>
      <c r="S5044" s="6">
        <v>1295.8</v>
      </c>
      <c r="T5044" s="6">
        <v>1295.8</v>
      </c>
      <c r="W5044" s="1"/>
      <c r="X5044" s="1"/>
      <c r="Y5044" s="1"/>
      <c r="AC5044" s="1"/>
      <c r="AF5044" s="1"/>
      <c r="AG5044" s="1"/>
    </row>
    <row r="5045" spans="1:33" hidden="1" x14ac:dyDescent="0.25">
      <c r="A5045" s="1">
        <v>9</v>
      </c>
      <c r="B5045" s="1">
        <v>2015</v>
      </c>
      <c r="C5045" s="1">
        <v>35393019</v>
      </c>
      <c r="D5045" s="44" t="s">
        <v>488</v>
      </c>
      <c r="E5045" s="20">
        <v>1.6896456000000009</v>
      </c>
      <c r="F5045" s="20">
        <v>1.630674600000001</v>
      </c>
      <c r="G5045" s="20">
        <v>5.8970999999999996E-2</v>
      </c>
      <c r="H5045" s="20">
        <v>0.28999999999999998</v>
      </c>
      <c r="I5045" s="20">
        <v>0.49996299999999988</v>
      </c>
      <c r="J5045" s="20">
        <v>0.42175219999999991</v>
      </c>
      <c r="K5045" s="20">
        <v>0.75280970000000047</v>
      </c>
      <c r="L5045" s="20">
        <v>1.5120700000000004E-2</v>
      </c>
      <c r="M5045" s="20">
        <v>0.20088377907175925</v>
      </c>
      <c r="N5045" s="1">
        <v>42</v>
      </c>
      <c r="O5045" s="5">
        <v>73.55</v>
      </c>
      <c r="P5045" s="5">
        <v>26.45</v>
      </c>
      <c r="Q5045" s="1">
        <v>114</v>
      </c>
      <c r="R5045" s="1">
        <v>41</v>
      </c>
      <c r="S5045" s="6">
        <v>3653.1</v>
      </c>
      <c r="T5045" s="6">
        <v>3580.038</v>
      </c>
      <c r="W5045" s="1"/>
      <c r="X5045" s="1"/>
      <c r="Y5045" s="1"/>
      <c r="AC5045" s="1"/>
      <c r="AF5045" s="1"/>
      <c r="AG5045" s="1"/>
    </row>
    <row r="5046" spans="1:33" hidden="1" x14ac:dyDescent="0.25">
      <c r="A5046" s="1">
        <v>16</v>
      </c>
      <c r="B5046" s="1">
        <v>2015</v>
      </c>
      <c r="C5046" s="1">
        <v>353940016</v>
      </c>
      <c r="D5046" s="44" t="s">
        <v>489</v>
      </c>
      <c r="E5046" s="20">
        <v>3.6276900000000008E-2</v>
      </c>
      <c r="F5046" s="20">
        <v>3.4432000000000004E-2</v>
      </c>
      <c r="G5046" s="20">
        <v>1.8449000000000002E-3</v>
      </c>
      <c r="H5046" s="20">
        <v>0</v>
      </c>
      <c r="I5046" s="20">
        <v>4.6299999999999998E-4</v>
      </c>
      <c r="J5046" s="20">
        <v>3.4719999999999998E-4</v>
      </c>
      <c r="K5046" s="20">
        <v>3.4432000000000004E-2</v>
      </c>
      <c r="L5046" s="20">
        <v>1.0347000000000002E-3</v>
      </c>
      <c r="M5046" s="20">
        <v>3.3045056895833341E-2</v>
      </c>
      <c r="N5046" s="1">
        <v>0</v>
      </c>
      <c r="O5046" s="5">
        <v>47.62</v>
      </c>
      <c r="P5046" s="5">
        <v>52.38</v>
      </c>
      <c r="Q5046" s="1">
        <v>10</v>
      </c>
      <c r="R5046" s="1">
        <v>11</v>
      </c>
      <c r="S5046" s="6">
        <v>551.46</v>
      </c>
      <c r="T5046" s="6">
        <v>551.46</v>
      </c>
      <c r="W5046" s="1"/>
      <c r="X5046" s="1"/>
      <c r="Y5046" s="1"/>
      <c r="AC5046" s="1"/>
      <c r="AF5046" s="1"/>
      <c r="AG5046" s="1"/>
    </row>
    <row r="5047" spans="1:33" hidden="1" x14ac:dyDescent="0.25">
      <c r="A5047" s="1">
        <v>17</v>
      </c>
      <c r="B5047" s="1">
        <v>2015</v>
      </c>
      <c r="C5047" s="1">
        <v>353940017</v>
      </c>
      <c r="D5047" s="44" t="s">
        <v>489</v>
      </c>
      <c r="E5047" s="20">
        <v>1.3266900000000002E-2</v>
      </c>
      <c r="F5047" s="20">
        <v>1.1011600000000002E-2</v>
      </c>
      <c r="G5047" s="20">
        <v>2.2553E-3</v>
      </c>
      <c r="H5047" s="20">
        <v>0</v>
      </c>
      <c r="I5047" s="20">
        <v>4.5140000000000002E-4</v>
      </c>
      <c r="J5047" s="20">
        <v>0</v>
      </c>
      <c r="K5047" s="20">
        <v>9.1875000000000012E-3</v>
      </c>
      <c r="L5047" s="20">
        <v>3.6280000000000001E-3</v>
      </c>
      <c r="M5047" s="20">
        <v>0</v>
      </c>
      <c r="N5047" s="1">
        <v>0</v>
      </c>
      <c r="O5047" s="5">
        <v>50</v>
      </c>
      <c r="P5047" s="5">
        <v>50</v>
      </c>
      <c r="Q5047" s="1">
        <v>4</v>
      </c>
      <c r="R5047" s="1">
        <v>4</v>
      </c>
      <c r="S5047" s="6"/>
      <c r="T5047" s="6"/>
      <c r="W5047" s="1"/>
      <c r="X5047" s="1"/>
      <c r="Y5047" s="1"/>
      <c r="AC5047" s="1"/>
      <c r="AF5047" s="1"/>
      <c r="AG5047" s="1"/>
    </row>
    <row r="5048" spans="1:33" hidden="1" x14ac:dyDescent="0.25">
      <c r="A5048" s="1">
        <v>9</v>
      </c>
      <c r="B5048" s="1">
        <v>2015</v>
      </c>
      <c r="C5048" s="1">
        <v>35395099</v>
      </c>
      <c r="D5048" s="44" t="s">
        <v>490</v>
      </c>
      <c r="E5048" s="20">
        <v>0.31711610000000001</v>
      </c>
      <c r="F5048" s="20">
        <v>0.19903210000000005</v>
      </c>
      <c r="G5048" s="20">
        <v>0.11808399999999999</v>
      </c>
      <c r="H5048" s="20">
        <v>0.02</v>
      </c>
      <c r="I5048" s="20">
        <v>0.10972209999999998</v>
      </c>
      <c r="J5048" s="20">
        <v>0.14043249999999999</v>
      </c>
      <c r="K5048" s="20">
        <v>5.9286599999999988E-2</v>
      </c>
      <c r="L5048" s="20">
        <v>7.6749000000000001E-3</v>
      </c>
      <c r="M5048" s="20">
        <v>0.11256643518518518</v>
      </c>
      <c r="N5048" s="1">
        <v>7</v>
      </c>
      <c r="O5048" s="5">
        <v>53.49</v>
      </c>
      <c r="P5048" s="5">
        <v>46.51</v>
      </c>
      <c r="Q5048" s="1">
        <v>23</v>
      </c>
      <c r="R5048" s="1">
        <v>20</v>
      </c>
      <c r="S5048" s="6">
        <v>1984</v>
      </c>
      <c r="T5048" s="6">
        <v>190.464</v>
      </c>
      <c r="W5048" s="1"/>
      <c r="X5048" s="1"/>
      <c r="Y5048" s="1"/>
      <c r="AC5048" s="1"/>
      <c r="AF5048" s="1"/>
      <c r="AG5048" s="1"/>
    </row>
    <row r="5049" spans="1:33" hidden="1" x14ac:dyDescent="0.25">
      <c r="A5049" s="1">
        <v>12</v>
      </c>
      <c r="B5049" s="1">
        <v>2015</v>
      </c>
      <c r="C5049" s="1">
        <v>353950912</v>
      </c>
      <c r="D5049" s="44" t="s">
        <v>490</v>
      </c>
      <c r="E5049" s="20">
        <v>0.18699469999999996</v>
      </c>
      <c r="F5049" s="20">
        <v>0.18583729999999996</v>
      </c>
      <c r="G5049" s="20">
        <v>1.1574000000000001E-3</v>
      </c>
      <c r="H5049" s="20">
        <v>0</v>
      </c>
      <c r="I5049" s="20">
        <v>0</v>
      </c>
      <c r="J5049" s="20">
        <v>0.15625</v>
      </c>
      <c r="K5049" s="20">
        <v>2.9309500000000002E-2</v>
      </c>
      <c r="L5049" s="20">
        <v>1.4352E-3</v>
      </c>
      <c r="M5049" s="20">
        <v>0</v>
      </c>
      <c r="N5049" s="1">
        <v>1</v>
      </c>
      <c r="O5049" s="5">
        <v>90</v>
      </c>
      <c r="P5049" s="5">
        <v>10</v>
      </c>
      <c r="Q5049" s="1">
        <v>9</v>
      </c>
      <c r="R5049" s="1">
        <v>1</v>
      </c>
      <c r="S5049" s="6"/>
      <c r="T5049" s="6"/>
      <c r="W5049" s="1"/>
      <c r="X5049" s="1"/>
      <c r="Y5049" s="1"/>
      <c r="AC5049" s="1"/>
      <c r="AF5049" s="1"/>
      <c r="AG5049" s="1"/>
    </row>
    <row r="5050" spans="1:33" hidden="1" x14ac:dyDescent="0.25">
      <c r="A5050" s="1">
        <v>19</v>
      </c>
      <c r="B5050" s="1">
        <v>2015</v>
      </c>
      <c r="C5050" s="1">
        <v>353960819</v>
      </c>
      <c r="D5050" s="44" t="s">
        <v>491</v>
      </c>
      <c r="E5050" s="20">
        <v>0.28176280000000004</v>
      </c>
      <c r="F5050" s="20">
        <v>0.25965280000000002</v>
      </c>
      <c r="G5050" s="20">
        <v>2.2110000000000008E-2</v>
      </c>
      <c r="H5050" s="20">
        <v>0</v>
      </c>
      <c r="I5050" s="20">
        <v>1.3958400000000001E-2</v>
      </c>
      <c r="J5050" s="20">
        <v>8.4664299999999998E-2</v>
      </c>
      <c r="K5050" s="20">
        <v>0.15172450000000001</v>
      </c>
      <c r="L5050" s="20">
        <v>3.1415600000000002E-2</v>
      </c>
      <c r="M5050" s="20">
        <v>1.0700866666666668E-2</v>
      </c>
      <c r="N5050" s="1">
        <v>2</v>
      </c>
      <c r="O5050" s="5">
        <v>15.56</v>
      </c>
      <c r="P5050" s="5">
        <v>84.44</v>
      </c>
      <c r="Q5050" s="1">
        <v>7</v>
      </c>
      <c r="R5050" s="1">
        <v>38</v>
      </c>
      <c r="S5050" s="6">
        <v>218.25</v>
      </c>
      <c r="T5050" s="6">
        <v>218.25</v>
      </c>
      <c r="W5050" s="1"/>
      <c r="X5050" s="1"/>
      <c r="Y5050" s="1"/>
      <c r="AC5050" s="1"/>
      <c r="AF5050" s="1"/>
      <c r="AG5050" s="1"/>
    </row>
    <row r="5051" spans="1:33" hidden="1" x14ac:dyDescent="0.25">
      <c r="A5051" s="1">
        <v>17</v>
      </c>
      <c r="B5051" s="1">
        <v>2015</v>
      </c>
      <c r="C5051" s="1">
        <v>353970717</v>
      </c>
      <c r="D5051" s="44" t="s">
        <v>492</v>
      </c>
      <c r="E5051" s="20">
        <v>0.16571160000000001</v>
      </c>
      <c r="F5051" s="20">
        <v>0.16012020000000002</v>
      </c>
      <c r="G5051" s="20">
        <v>5.5913999999999998E-3</v>
      </c>
      <c r="H5051" s="20">
        <v>0</v>
      </c>
      <c r="I5051" s="20">
        <v>5.3588000000000004E-3</v>
      </c>
      <c r="J5051" s="20">
        <v>2.2222200000000001E-2</v>
      </c>
      <c r="K5051" s="20">
        <v>0.13789799999999999</v>
      </c>
      <c r="L5051" s="20">
        <v>2.3259999999999999E-4</v>
      </c>
      <c r="M5051" s="20">
        <v>6.7672156250000006E-3</v>
      </c>
      <c r="N5051" s="1">
        <v>4</v>
      </c>
      <c r="O5051" s="5">
        <v>58.33</v>
      </c>
      <c r="P5051" s="5">
        <v>41.67</v>
      </c>
      <c r="Q5051" s="1">
        <v>7</v>
      </c>
      <c r="R5051" s="1">
        <v>5</v>
      </c>
      <c r="S5051" s="6">
        <v>146</v>
      </c>
      <c r="T5051" s="6">
        <v>146</v>
      </c>
      <c r="W5051" s="1"/>
      <c r="X5051" s="1"/>
      <c r="Y5051" s="1"/>
      <c r="AC5051" s="1"/>
      <c r="AF5051" s="1"/>
      <c r="AG5051" s="1"/>
    </row>
    <row r="5052" spans="1:33" hidden="1" x14ac:dyDescent="0.25">
      <c r="A5052" s="1">
        <v>6</v>
      </c>
      <c r="B5052" s="1">
        <v>2015</v>
      </c>
      <c r="C5052" s="1">
        <v>35398066</v>
      </c>
      <c r="D5052" s="44" t="s">
        <v>493</v>
      </c>
      <c r="E5052" s="20">
        <v>1.9071699999999997E-2</v>
      </c>
      <c r="F5052" s="20">
        <v>1.5056599999999998E-2</v>
      </c>
      <c r="G5052" s="20">
        <v>4.0150999999999997E-3</v>
      </c>
      <c r="H5052" s="20">
        <v>0</v>
      </c>
      <c r="I5052" s="20">
        <v>0</v>
      </c>
      <c r="J5052" s="20">
        <v>3.4953999999999992E-3</v>
      </c>
      <c r="K5052" s="20">
        <v>2.8900000000000001E-5</v>
      </c>
      <c r="L5052" s="20">
        <v>1.5547399999999998E-2</v>
      </c>
      <c r="M5052" s="20">
        <v>0.38685815972222221</v>
      </c>
      <c r="N5052" s="1">
        <v>0</v>
      </c>
      <c r="O5052" s="5">
        <v>27.27</v>
      </c>
      <c r="P5052" s="5">
        <v>72.73</v>
      </c>
      <c r="Q5052" s="1">
        <v>3</v>
      </c>
      <c r="R5052" s="1">
        <v>8</v>
      </c>
      <c r="S5052" s="6">
        <v>5866.56</v>
      </c>
      <c r="T5052" s="6">
        <v>5455.9008000000003</v>
      </c>
      <c r="W5052" s="1"/>
      <c r="X5052" s="1"/>
      <c r="Y5052" s="1"/>
      <c r="AC5052" s="1"/>
      <c r="AF5052" s="1"/>
      <c r="AG5052" s="1"/>
    </row>
    <row r="5053" spans="1:33" hidden="1" x14ac:dyDescent="0.25">
      <c r="A5053" s="1">
        <v>18</v>
      </c>
      <c r="B5053" s="1">
        <v>2015</v>
      </c>
      <c r="C5053" s="1">
        <v>353990518</v>
      </c>
      <c r="D5053" s="44" t="s">
        <v>494</v>
      </c>
      <c r="E5053" s="20">
        <v>4.3470000000000002E-3</v>
      </c>
      <c r="F5053" s="20">
        <v>4.1444000000000003E-3</v>
      </c>
      <c r="G5053" s="20">
        <v>2.0259999999999999E-4</v>
      </c>
      <c r="H5053" s="20">
        <v>0</v>
      </c>
      <c r="I5053" s="20">
        <v>0</v>
      </c>
      <c r="J5053" s="20">
        <v>1.0999999999999999E-4</v>
      </c>
      <c r="K5053" s="20">
        <v>4.1444000000000003E-3</v>
      </c>
      <c r="L5053" s="20">
        <v>9.2600000000000001E-5</v>
      </c>
      <c r="M5053" s="20">
        <v>0</v>
      </c>
      <c r="N5053" s="1">
        <v>1</v>
      </c>
      <c r="O5053" s="5">
        <v>33.33</v>
      </c>
      <c r="P5053" s="5">
        <v>66.67</v>
      </c>
      <c r="Q5053" s="1">
        <v>2</v>
      </c>
      <c r="R5053" s="1">
        <v>4</v>
      </c>
      <c r="S5053" s="6"/>
      <c r="T5053" s="6"/>
      <c r="W5053" s="1"/>
      <c r="X5053" s="1"/>
      <c r="Y5053" s="1"/>
      <c r="AC5053" s="1"/>
      <c r="AF5053" s="1"/>
      <c r="AG5053" s="1"/>
    </row>
    <row r="5054" spans="1:33" hidden="1" x14ac:dyDescent="0.25">
      <c r="A5054" s="1">
        <v>19</v>
      </c>
      <c r="B5054" s="1">
        <v>2015</v>
      </c>
      <c r="C5054" s="1">
        <v>353990519</v>
      </c>
      <c r="D5054" s="44" t="s">
        <v>494</v>
      </c>
      <c r="E5054" s="20">
        <v>1.6905399999999998E-2</v>
      </c>
      <c r="F5054" s="20">
        <v>0</v>
      </c>
      <c r="G5054" s="20">
        <v>1.6905399999999998E-2</v>
      </c>
      <c r="H5054" s="20">
        <v>0</v>
      </c>
      <c r="I5054" s="20">
        <v>9.1295999999999999E-3</v>
      </c>
      <c r="J5054" s="20">
        <v>7.5231999999999999E-3</v>
      </c>
      <c r="K5054" s="20">
        <v>0</v>
      </c>
      <c r="L5054" s="20">
        <v>2.5260000000000007E-4</v>
      </c>
      <c r="M5054" s="20">
        <v>1.2834592968750003E-2</v>
      </c>
      <c r="N5054" s="1">
        <v>0</v>
      </c>
      <c r="O5054" s="5">
        <v>0</v>
      </c>
      <c r="P5054" s="5">
        <v>100</v>
      </c>
      <c r="Q5054" s="1">
        <v>0</v>
      </c>
      <c r="R5054" s="1">
        <v>23</v>
      </c>
      <c r="S5054" s="6">
        <v>277.2</v>
      </c>
      <c r="T5054" s="6">
        <v>277.2</v>
      </c>
      <c r="W5054" s="1"/>
      <c r="X5054" s="1"/>
      <c r="Y5054" s="1"/>
      <c r="AC5054" s="1"/>
      <c r="AF5054" s="1"/>
      <c r="AG5054" s="1"/>
    </row>
    <row r="5055" spans="1:33" hidden="1" x14ac:dyDescent="0.25">
      <c r="A5055" s="1">
        <v>20</v>
      </c>
      <c r="B5055" s="1">
        <v>2015</v>
      </c>
      <c r="C5055" s="1">
        <v>354000220</v>
      </c>
      <c r="D5055" s="44" t="s">
        <v>495</v>
      </c>
      <c r="E5055" s="20">
        <v>7.3669000000000009E-3</v>
      </c>
      <c r="F5055" s="20">
        <v>0</v>
      </c>
      <c r="G5055" s="20">
        <v>7.3669000000000009E-3</v>
      </c>
      <c r="H5055" s="20">
        <v>0</v>
      </c>
      <c r="I5055" s="20">
        <v>5.4630000000000008E-3</v>
      </c>
      <c r="J5055" s="20">
        <v>3.704E-4</v>
      </c>
      <c r="K5055" s="20">
        <v>0</v>
      </c>
      <c r="L5055" s="20">
        <v>1.5334999999999999E-3</v>
      </c>
      <c r="M5055" s="20">
        <v>6.2851931770833341E-2</v>
      </c>
      <c r="N5055" s="1">
        <v>3</v>
      </c>
      <c r="O5055" s="5">
        <v>0</v>
      </c>
      <c r="P5055" s="5">
        <v>100</v>
      </c>
      <c r="Q5055" s="1">
        <v>0</v>
      </c>
      <c r="R5055" s="1">
        <v>6</v>
      </c>
      <c r="S5055" s="6">
        <v>1064.6561999999999</v>
      </c>
      <c r="T5055" s="6">
        <v>1000.776828</v>
      </c>
      <c r="W5055" s="1"/>
      <c r="X5055" s="1"/>
      <c r="Y5055" s="1"/>
      <c r="AC5055" s="1"/>
      <c r="AF5055" s="1"/>
      <c r="AG5055" s="1"/>
    </row>
    <row r="5056" spans="1:33" hidden="1" x14ac:dyDescent="0.25">
      <c r="A5056" s="1">
        <v>21</v>
      </c>
      <c r="B5056" s="1">
        <v>2015</v>
      </c>
      <c r="C5056" s="1">
        <v>354000221</v>
      </c>
      <c r="D5056" s="44" t="s">
        <v>495</v>
      </c>
      <c r="E5056" s="20">
        <v>3.2361E-3</v>
      </c>
      <c r="F5056" s="20">
        <v>0</v>
      </c>
      <c r="G5056" s="20">
        <v>3.2361E-3</v>
      </c>
      <c r="H5056" s="20">
        <v>0</v>
      </c>
      <c r="I5056" s="20">
        <v>0</v>
      </c>
      <c r="J5056" s="20">
        <v>2.5000000000000001E-3</v>
      </c>
      <c r="K5056" s="20">
        <v>1.111E-4</v>
      </c>
      <c r="L5056" s="20">
        <v>6.2500000000000001E-4</v>
      </c>
      <c r="M5056" s="20">
        <v>0</v>
      </c>
      <c r="N5056" s="1">
        <v>0</v>
      </c>
      <c r="O5056" s="5">
        <v>0</v>
      </c>
      <c r="P5056" s="5">
        <v>100</v>
      </c>
      <c r="Q5056" s="1">
        <v>0</v>
      </c>
      <c r="R5056" s="1">
        <v>4</v>
      </c>
      <c r="S5056" s="6"/>
      <c r="T5056" s="6"/>
      <c r="W5056" s="1"/>
      <c r="X5056" s="1"/>
      <c r="Y5056" s="1"/>
      <c r="AC5056" s="1"/>
      <c r="AF5056" s="1"/>
      <c r="AG5056" s="1"/>
    </row>
    <row r="5057" spans="1:33" hidden="1" x14ac:dyDescent="0.25">
      <c r="A5057" s="1">
        <v>16</v>
      </c>
      <c r="B5057" s="1">
        <v>2015</v>
      </c>
      <c r="C5057" s="1">
        <v>354010116</v>
      </c>
      <c r="D5057" s="44" t="s">
        <v>496</v>
      </c>
      <c r="E5057" s="20">
        <v>2.9999600000000001E-2</v>
      </c>
      <c r="F5057" s="20">
        <v>2.0086399999999997E-2</v>
      </c>
      <c r="G5057" s="20">
        <v>9.9132000000000022E-3</v>
      </c>
      <c r="H5057" s="20">
        <v>0</v>
      </c>
      <c r="I5057" s="20">
        <v>9.7222000000000003E-3</v>
      </c>
      <c r="J5057" s="20">
        <v>0</v>
      </c>
      <c r="K5057" s="20">
        <v>1.0030799999999999E-2</v>
      </c>
      <c r="L5057" s="20">
        <v>1.02466E-2</v>
      </c>
      <c r="M5057" s="20">
        <v>7.8489632812499995E-3</v>
      </c>
      <c r="N5057" s="1">
        <v>2</v>
      </c>
      <c r="O5057" s="5">
        <v>33.33</v>
      </c>
      <c r="P5057" s="5">
        <v>66.67</v>
      </c>
      <c r="Q5057" s="1">
        <v>3</v>
      </c>
      <c r="R5057" s="1">
        <v>6</v>
      </c>
      <c r="S5057" s="6">
        <v>159</v>
      </c>
      <c r="T5057" s="6">
        <v>159</v>
      </c>
      <c r="W5057" s="1"/>
      <c r="X5057" s="1"/>
      <c r="Y5057" s="1"/>
      <c r="AC5057" s="1"/>
      <c r="AF5057" s="1"/>
      <c r="AG5057" s="1"/>
    </row>
    <row r="5058" spans="1:33" hidden="1" x14ac:dyDescent="0.25">
      <c r="A5058" s="1">
        <v>4</v>
      </c>
      <c r="B5058" s="1">
        <v>2015</v>
      </c>
      <c r="C5058" s="1">
        <v>35402004</v>
      </c>
      <c r="D5058" s="44" t="s">
        <v>497</v>
      </c>
      <c r="E5058" s="20">
        <v>0.58912039999999999</v>
      </c>
      <c r="F5058" s="20">
        <v>0.48888890000000002</v>
      </c>
      <c r="G5058" s="20">
        <v>0.1002315</v>
      </c>
      <c r="H5058" s="20">
        <v>0.28999999999999998</v>
      </c>
      <c r="I5058" s="20">
        <v>0</v>
      </c>
      <c r="J5058" s="20">
        <v>0.58912039999999999</v>
      </c>
      <c r="K5058" s="20">
        <v>0</v>
      </c>
      <c r="L5058" s="20">
        <v>0</v>
      </c>
      <c r="M5058" s="20">
        <v>0</v>
      </c>
      <c r="N5058" s="1">
        <v>1</v>
      </c>
      <c r="O5058" s="5">
        <v>40</v>
      </c>
      <c r="P5058" s="5">
        <v>60</v>
      </c>
      <c r="Q5058" s="1">
        <v>2</v>
      </c>
      <c r="R5058" s="1">
        <v>3</v>
      </c>
      <c r="S5058" s="6"/>
      <c r="T5058" s="6"/>
      <c r="W5058" s="1"/>
      <c r="X5058" s="1"/>
      <c r="Y5058" s="1"/>
      <c r="AC5058" s="1"/>
      <c r="AF5058" s="1"/>
      <c r="AG5058" s="1"/>
    </row>
    <row r="5059" spans="1:33" hidden="1" x14ac:dyDescent="0.25">
      <c r="A5059" s="1">
        <v>9</v>
      </c>
      <c r="B5059" s="1">
        <v>2015</v>
      </c>
      <c r="C5059" s="1">
        <v>35402009</v>
      </c>
      <c r="D5059" s="44" t="s">
        <v>497</v>
      </c>
      <c r="E5059" s="20">
        <v>6.70124E-2</v>
      </c>
      <c r="F5059" s="20">
        <v>6.04962E-2</v>
      </c>
      <c r="G5059" s="20">
        <v>6.5162000000000006E-3</v>
      </c>
      <c r="H5059" s="20">
        <v>0.11</v>
      </c>
      <c r="I5059" s="20">
        <v>4.7222299999999995E-2</v>
      </c>
      <c r="J5059" s="20">
        <v>1.0555500000000001E-2</v>
      </c>
      <c r="K5059" s="20">
        <v>5.7295000000000002E-3</v>
      </c>
      <c r="L5059" s="20">
        <v>3.5050999999999997E-3</v>
      </c>
      <c r="M5059" s="20">
        <v>0.13539442455208331</v>
      </c>
      <c r="N5059" s="1">
        <v>0</v>
      </c>
      <c r="O5059" s="5">
        <v>54.55</v>
      </c>
      <c r="P5059" s="5">
        <v>45.45</v>
      </c>
      <c r="Q5059" s="1">
        <v>6</v>
      </c>
      <c r="R5059" s="1">
        <v>5</v>
      </c>
      <c r="S5059" s="6">
        <v>2436</v>
      </c>
      <c r="T5059" s="6">
        <v>0</v>
      </c>
      <c r="W5059" s="1"/>
      <c r="X5059" s="1"/>
      <c r="Y5059" s="1"/>
      <c r="AC5059" s="1"/>
      <c r="AF5059" s="1"/>
      <c r="AG5059" s="1"/>
    </row>
    <row r="5060" spans="1:33" hidden="1" x14ac:dyDescent="0.25">
      <c r="A5060" s="1">
        <v>18</v>
      </c>
      <c r="B5060" s="1">
        <v>2015</v>
      </c>
      <c r="C5060" s="1">
        <v>354025918</v>
      </c>
      <c r="D5060" s="44" t="s">
        <v>498</v>
      </c>
      <c r="E5060" s="20">
        <v>0.28966149999999991</v>
      </c>
      <c r="F5060" s="20">
        <v>0.28902719999999993</v>
      </c>
      <c r="G5060" s="20">
        <v>6.3429999999999997E-4</v>
      </c>
      <c r="H5060" s="20">
        <v>0</v>
      </c>
      <c r="I5060" s="20">
        <v>0</v>
      </c>
      <c r="J5060" s="20">
        <v>0</v>
      </c>
      <c r="K5060" s="20">
        <v>0.28868929999999993</v>
      </c>
      <c r="L5060" s="20">
        <v>9.7219999999999989E-4</v>
      </c>
      <c r="M5060" s="20">
        <v>8.8539635416666658E-3</v>
      </c>
      <c r="N5060" s="1">
        <v>5</v>
      </c>
      <c r="O5060" s="5">
        <v>83.33</v>
      </c>
      <c r="P5060" s="5">
        <v>16.670000000000002</v>
      </c>
      <c r="Q5060" s="1">
        <v>20</v>
      </c>
      <c r="R5060" s="1">
        <v>4</v>
      </c>
      <c r="S5060" s="6">
        <v>197.01</v>
      </c>
      <c r="T5060" s="6">
        <v>197.01</v>
      </c>
      <c r="W5060" s="1"/>
      <c r="X5060" s="1"/>
      <c r="Y5060" s="1"/>
      <c r="AC5060" s="1"/>
      <c r="AF5060" s="1"/>
      <c r="AG5060" s="1"/>
    </row>
    <row r="5061" spans="1:33" hidden="1" x14ac:dyDescent="0.25">
      <c r="A5061" s="1">
        <v>15</v>
      </c>
      <c r="B5061" s="1">
        <v>2015</v>
      </c>
      <c r="C5061" s="1">
        <v>354030915</v>
      </c>
      <c r="D5061" s="44" t="s">
        <v>499</v>
      </c>
      <c r="E5061" s="20">
        <v>0.15044619999999997</v>
      </c>
      <c r="F5061" s="20">
        <v>4.7410400000000005E-2</v>
      </c>
      <c r="G5061" s="20">
        <v>0.10303579999999998</v>
      </c>
      <c r="H5061" s="20">
        <v>0.3</v>
      </c>
      <c r="I5061" s="20">
        <v>8.8170999999999996E-3</v>
      </c>
      <c r="J5061" s="20">
        <v>9.3055499999999985E-2</v>
      </c>
      <c r="K5061" s="20">
        <v>4.8521500000000002E-2</v>
      </c>
      <c r="L5061" s="20">
        <v>5.2099999999999999E-5</v>
      </c>
      <c r="M5061" s="20">
        <v>6.5624999999999998E-3</v>
      </c>
      <c r="N5061" s="1">
        <v>2</v>
      </c>
      <c r="O5061" s="5">
        <v>36.36</v>
      </c>
      <c r="P5061" s="5">
        <v>63.64</v>
      </c>
      <c r="Q5061" s="1">
        <v>4</v>
      </c>
      <c r="R5061" s="1">
        <v>7</v>
      </c>
      <c r="S5061" s="6">
        <v>116.82</v>
      </c>
      <c r="T5061" s="6">
        <v>116.82</v>
      </c>
      <c r="W5061" s="1"/>
      <c r="X5061" s="1"/>
      <c r="Y5061" s="1"/>
      <c r="AC5061" s="1"/>
      <c r="AF5061" s="1"/>
      <c r="AG5061" s="1"/>
    </row>
    <row r="5062" spans="1:33" hidden="1" x14ac:dyDescent="0.25">
      <c r="A5062" s="1">
        <v>15</v>
      </c>
      <c r="B5062" s="1">
        <v>2015</v>
      </c>
      <c r="C5062" s="1">
        <v>354040815</v>
      </c>
      <c r="D5062" s="44" t="s">
        <v>500</v>
      </c>
      <c r="E5062" s="20">
        <v>5.0747599999999997E-2</v>
      </c>
      <c r="F5062" s="20">
        <v>4.4675099999999995E-2</v>
      </c>
      <c r="G5062" s="20">
        <v>6.0724999999999998E-3</v>
      </c>
      <c r="H5062" s="20">
        <v>0.04</v>
      </c>
      <c r="I5062" s="20">
        <v>0</v>
      </c>
      <c r="J5062" s="20">
        <v>0</v>
      </c>
      <c r="K5062" s="20">
        <v>5.0747600000000004E-2</v>
      </c>
      <c r="L5062" s="20">
        <v>0</v>
      </c>
      <c r="M5062" s="20">
        <v>1.0153906250000001E-2</v>
      </c>
      <c r="N5062" s="1">
        <v>2</v>
      </c>
      <c r="O5062" s="5">
        <v>45.45</v>
      </c>
      <c r="P5062" s="5">
        <v>54.55</v>
      </c>
      <c r="Q5062" s="1">
        <v>5</v>
      </c>
      <c r="R5062" s="1">
        <v>6</v>
      </c>
      <c r="S5062" s="6">
        <v>180.42</v>
      </c>
      <c r="T5062" s="6">
        <v>180.42</v>
      </c>
      <c r="W5062" s="1"/>
      <c r="X5062" s="1"/>
      <c r="Y5062" s="1"/>
      <c r="AC5062" s="1"/>
      <c r="AF5062" s="1"/>
      <c r="AG5062" s="1"/>
    </row>
    <row r="5063" spans="1:33" hidden="1" x14ac:dyDescent="0.25">
      <c r="A5063" s="1">
        <v>10</v>
      </c>
      <c r="B5063" s="1">
        <v>2015</v>
      </c>
      <c r="C5063" s="1">
        <v>354050710</v>
      </c>
      <c r="D5063" s="44" t="s">
        <v>501</v>
      </c>
      <c r="E5063" s="20">
        <v>3.9981600000000006E-2</v>
      </c>
      <c r="F5063" s="20">
        <v>3.1758300000000003E-2</v>
      </c>
      <c r="G5063" s="20">
        <v>8.2232999999999994E-3</v>
      </c>
      <c r="H5063" s="20">
        <v>0</v>
      </c>
      <c r="I5063" s="20">
        <v>3.1758300000000003E-2</v>
      </c>
      <c r="J5063" s="20">
        <v>0</v>
      </c>
      <c r="K5063" s="20">
        <v>0</v>
      </c>
      <c r="L5063" s="20">
        <v>8.2232999999999994E-3</v>
      </c>
      <c r="M5063" s="20">
        <v>1.6359127864583333E-2</v>
      </c>
      <c r="N5063" s="1">
        <v>3</v>
      </c>
      <c r="O5063" s="5">
        <v>25</v>
      </c>
      <c r="P5063" s="5">
        <v>75</v>
      </c>
      <c r="Q5063" s="1">
        <v>1</v>
      </c>
      <c r="R5063" s="1">
        <v>3</v>
      </c>
      <c r="S5063" s="6">
        <v>196.83</v>
      </c>
      <c r="T5063" s="6">
        <v>196.83</v>
      </c>
      <c r="W5063" s="1"/>
      <c r="X5063" s="1"/>
      <c r="Y5063" s="1"/>
      <c r="AC5063" s="1"/>
      <c r="AF5063" s="1"/>
      <c r="AG5063" s="1"/>
    </row>
    <row r="5064" spans="1:33" hidden="1" x14ac:dyDescent="0.25">
      <c r="A5064" s="1">
        <v>10</v>
      </c>
      <c r="B5064" s="1">
        <v>2015</v>
      </c>
      <c r="C5064" s="1">
        <v>354060610</v>
      </c>
      <c r="D5064" s="44" t="s">
        <v>502</v>
      </c>
      <c r="E5064" s="20">
        <v>0.54486479999999982</v>
      </c>
      <c r="F5064" s="20">
        <v>0.38888440000000002</v>
      </c>
      <c r="G5064" s="20">
        <v>0.15598039999999982</v>
      </c>
      <c r="H5064" s="20">
        <v>0</v>
      </c>
      <c r="I5064" s="20">
        <v>0.17223599999999997</v>
      </c>
      <c r="J5064" s="20">
        <v>8.0771099999999998E-2</v>
      </c>
      <c r="K5064" s="20">
        <v>0.10722800000000002</v>
      </c>
      <c r="L5064" s="20">
        <v>0.1846296999999999</v>
      </c>
      <c r="M5064" s="20">
        <v>0.15323098379629629</v>
      </c>
      <c r="N5064" s="1">
        <v>74</v>
      </c>
      <c r="O5064" s="5">
        <v>20.440000000000001</v>
      </c>
      <c r="P5064" s="5">
        <v>79.56</v>
      </c>
      <c r="Q5064" s="1">
        <v>28</v>
      </c>
      <c r="R5064" s="1">
        <v>109</v>
      </c>
      <c r="S5064" s="6">
        <v>2333.4299999999998</v>
      </c>
      <c r="T5064" s="6">
        <v>2333.4299999999998</v>
      </c>
      <c r="W5064" s="1"/>
      <c r="X5064" s="1"/>
      <c r="Y5064" s="1"/>
      <c r="AC5064" s="1"/>
      <c r="AF5064" s="1"/>
      <c r="AG5064" s="1"/>
    </row>
    <row r="5065" spans="1:33" hidden="1" x14ac:dyDescent="0.25">
      <c r="A5065" s="1">
        <v>9</v>
      </c>
      <c r="B5065" s="1">
        <v>2015</v>
      </c>
      <c r="C5065" s="1">
        <v>35407059</v>
      </c>
      <c r="D5065" s="44" t="s">
        <v>503</v>
      </c>
      <c r="E5065" s="20">
        <v>0.46195359999999996</v>
      </c>
      <c r="F5065" s="20">
        <v>0.44559429999999994</v>
      </c>
      <c r="G5065" s="20">
        <v>1.6359300000000004E-2</v>
      </c>
      <c r="H5065" s="20">
        <v>0.32</v>
      </c>
      <c r="I5065" s="20">
        <v>0</v>
      </c>
      <c r="J5065" s="20">
        <v>0.14952699999999999</v>
      </c>
      <c r="K5065" s="20">
        <v>0.31052599999999991</v>
      </c>
      <c r="L5065" s="20">
        <v>1.9006000000000003E-3</v>
      </c>
      <c r="M5065" s="20">
        <v>0.15806352752199077</v>
      </c>
      <c r="N5065" s="1">
        <v>24</v>
      </c>
      <c r="O5065" s="5">
        <v>64.290000000000006</v>
      </c>
      <c r="P5065" s="5">
        <v>35.71</v>
      </c>
      <c r="Q5065" s="1">
        <v>36</v>
      </c>
      <c r="R5065" s="1">
        <v>20</v>
      </c>
      <c r="S5065" s="6">
        <v>2787.84</v>
      </c>
      <c r="T5065" s="6">
        <v>696.96</v>
      </c>
      <c r="W5065" s="1"/>
      <c r="X5065" s="1"/>
      <c r="Y5065" s="1"/>
      <c r="AC5065" s="1"/>
      <c r="AF5065" s="1"/>
      <c r="AG5065" s="1"/>
    </row>
    <row r="5066" spans="1:33" hidden="1" x14ac:dyDescent="0.25">
      <c r="A5066" s="1">
        <v>2</v>
      </c>
      <c r="B5066" s="1">
        <v>2015</v>
      </c>
      <c r="C5066" s="1">
        <v>35407542</v>
      </c>
      <c r="D5066" s="44" t="s">
        <v>504</v>
      </c>
      <c r="E5066" s="20">
        <v>0.1007256</v>
      </c>
      <c r="F5066" s="20">
        <v>5.5555599999999997E-2</v>
      </c>
      <c r="G5066" s="20">
        <v>4.5170000000000009E-2</v>
      </c>
      <c r="H5066" s="20">
        <v>0</v>
      </c>
      <c r="I5066" s="20">
        <v>2.30092E-2</v>
      </c>
      <c r="J5066" s="20">
        <v>1.86921E-2</v>
      </c>
      <c r="K5066" s="20">
        <v>5.5555599999999997E-2</v>
      </c>
      <c r="L5066" s="20">
        <v>3.4686999999999995E-3</v>
      </c>
      <c r="M5066" s="20">
        <v>4.3810019450431038E-2</v>
      </c>
      <c r="N5066" s="1">
        <v>1</v>
      </c>
      <c r="O5066" s="5">
        <v>11.11</v>
      </c>
      <c r="P5066" s="5">
        <v>88.89</v>
      </c>
      <c r="Q5066" s="1">
        <v>1</v>
      </c>
      <c r="R5066" s="1">
        <v>8</v>
      </c>
      <c r="S5066" s="6">
        <v>919</v>
      </c>
      <c r="T5066" s="6">
        <v>91.9</v>
      </c>
      <c r="W5066" s="1"/>
      <c r="X5066" s="1"/>
      <c r="Y5066" s="1"/>
      <c r="AC5066" s="1"/>
      <c r="AF5066" s="1"/>
      <c r="AG5066" s="1"/>
    </row>
    <row r="5067" spans="1:33" hidden="1" x14ac:dyDescent="0.25">
      <c r="A5067" s="1">
        <v>16</v>
      </c>
      <c r="B5067" s="1">
        <v>2015</v>
      </c>
      <c r="C5067" s="1">
        <v>354080416</v>
      </c>
      <c r="D5067" s="44" t="s">
        <v>505</v>
      </c>
      <c r="E5067" s="20">
        <v>0.21481279999999997</v>
      </c>
      <c r="F5067" s="20">
        <v>0.1117142</v>
      </c>
      <c r="G5067" s="20">
        <v>0.10309859999999998</v>
      </c>
      <c r="H5067" s="20">
        <v>0</v>
      </c>
      <c r="I5067" s="20">
        <v>5.973379999999999E-2</v>
      </c>
      <c r="J5067" s="20">
        <v>1.0282999999999999E-2</v>
      </c>
      <c r="K5067" s="20">
        <v>0.13373450000000003</v>
      </c>
      <c r="L5067" s="20">
        <v>1.1061499999999995E-2</v>
      </c>
      <c r="M5067" s="20">
        <v>4.898375E-2</v>
      </c>
      <c r="N5067" s="1">
        <v>3</v>
      </c>
      <c r="O5067" s="5">
        <v>13.92</v>
      </c>
      <c r="P5067" s="5">
        <v>86.08</v>
      </c>
      <c r="Q5067" s="1">
        <v>11</v>
      </c>
      <c r="R5067" s="1">
        <v>68</v>
      </c>
      <c r="S5067" s="6">
        <v>811</v>
      </c>
      <c r="T5067" s="6">
        <v>811</v>
      </c>
      <c r="W5067" s="1"/>
      <c r="X5067" s="1"/>
      <c r="Y5067" s="1"/>
      <c r="AC5067" s="1"/>
      <c r="AF5067" s="1"/>
      <c r="AG5067" s="1"/>
    </row>
    <row r="5068" spans="1:33" hidden="1" x14ac:dyDescent="0.25">
      <c r="A5068" s="1">
        <v>21</v>
      </c>
      <c r="B5068" s="1">
        <v>2015</v>
      </c>
      <c r="C5068" s="1">
        <v>354085321</v>
      </c>
      <c r="D5068" s="44" t="s">
        <v>506</v>
      </c>
      <c r="E5068" s="20">
        <v>8.9179999999999999E-4</v>
      </c>
      <c r="F5068" s="20">
        <v>0</v>
      </c>
      <c r="G5068" s="20">
        <v>8.9179999999999999E-4</v>
      </c>
      <c r="H5068" s="20">
        <v>0</v>
      </c>
      <c r="I5068" s="20">
        <v>0</v>
      </c>
      <c r="J5068" s="20">
        <v>0</v>
      </c>
      <c r="K5068" s="20">
        <v>8.6629999999999997E-4</v>
      </c>
      <c r="L5068" s="20">
        <v>2.55E-5</v>
      </c>
      <c r="M5068" s="20">
        <v>3.0568124999999996E-3</v>
      </c>
      <c r="N5068" s="1">
        <v>0</v>
      </c>
      <c r="O5068" s="5">
        <v>0</v>
      </c>
      <c r="P5068" s="5">
        <v>100</v>
      </c>
      <c r="Q5068" s="1">
        <v>0</v>
      </c>
      <c r="R5068" s="1">
        <v>3</v>
      </c>
      <c r="S5068" s="6">
        <v>92</v>
      </c>
      <c r="T5068" s="6">
        <v>92</v>
      </c>
      <c r="W5068" s="1"/>
      <c r="X5068" s="1"/>
      <c r="Y5068" s="1"/>
      <c r="AC5068" s="1"/>
      <c r="AF5068" s="1"/>
      <c r="AG5068" s="1"/>
    </row>
    <row r="5069" spans="1:33" hidden="1" x14ac:dyDescent="0.25">
      <c r="A5069" s="1">
        <v>9</v>
      </c>
      <c r="B5069" s="1">
        <v>2015</v>
      </c>
      <c r="C5069" s="1">
        <v>35409039</v>
      </c>
      <c r="D5069" s="44" t="s">
        <v>507</v>
      </c>
      <c r="E5069" s="20">
        <v>0.16861659999999995</v>
      </c>
      <c r="F5069" s="20">
        <v>1.6208799999999999E-2</v>
      </c>
      <c r="G5069" s="20">
        <v>0.15240779999999995</v>
      </c>
      <c r="H5069" s="20">
        <v>1.36</v>
      </c>
      <c r="I5069" s="20">
        <v>0.12452299999999999</v>
      </c>
      <c r="J5069" s="20">
        <v>3.8488900000000006E-2</v>
      </c>
      <c r="K5069" s="20">
        <v>5.3240000000000006E-3</v>
      </c>
      <c r="L5069" s="20">
        <v>2.8069999999999999E-4</v>
      </c>
      <c r="M5069" s="20">
        <v>5.7658899972222226E-2</v>
      </c>
      <c r="N5069" s="1">
        <v>4</v>
      </c>
      <c r="O5069" s="5">
        <v>35.29</v>
      </c>
      <c r="P5069" s="5">
        <v>64.709999999999994</v>
      </c>
      <c r="Q5069" s="1">
        <v>6</v>
      </c>
      <c r="R5069" s="1">
        <v>11</v>
      </c>
      <c r="S5069" s="6">
        <v>991</v>
      </c>
      <c r="T5069" s="6">
        <v>991</v>
      </c>
      <c r="W5069" s="1"/>
      <c r="X5069" s="1"/>
      <c r="Y5069" s="1"/>
      <c r="AC5069" s="1"/>
      <c r="AF5069" s="1"/>
      <c r="AG5069" s="1"/>
    </row>
    <row r="5070" spans="1:33" hidden="1" x14ac:dyDescent="0.25">
      <c r="A5070" s="1">
        <v>7</v>
      </c>
      <c r="B5070" s="1">
        <v>2015</v>
      </c>
      <c r="C5070" s="1">
        <v>35410007</v>
      </c>
      <c r="D5070" s="44" t="s">
        <v>508</v>
      </c>
      <c r="E5070" s="20">
        <v>1.1535008</v>
      </c>
      <c r="F5070" s="20">
        <v>1.1483056</v>
      </c>
      <c r="G5070" s="20">
        <v>5.1951999999999996E-3</v>
      </c>
      <c r="H5070" s="20">
        <v>0</v>
      </c>
      <c r="I5070" s="20">
        <v>1.1483056</v>
      </c>
      <c r="J5070" s="20">
        <v>6.1190000000000007E-4</v>
      </c>
      <c r="K5070" s="20">
        <v>0</v>
      </c>
      <c r="L5070" s="20">
        <v>4.5833000000000002E-3</v>
      </c>
      <c r="M5070" s="20">
        <v>0.92289223577314827</v>
      </c>
      <c r="N5070" s="1">
        <v>5</v>
      </c>
      <c r="O5070" s="5">
        <v>41.67</v>
      </c>
      <c r="P5070" s="5">
        <v>58.33</v>
      </c>
      <c r="Q5070" s="1">
        <v>5</v>
      </c>
      <c r="R5070" s="1">
        <v>7</v>
      </c>
      <c r="S5070" s="6">
        <v>11312</v>
      </c>
      <c r="T5070" s="6">
        <v>0</v>
      </c>
      <c r="W5070" s="1"/>
      <c r="X5070" s="1"/>
      <c r="Y5070" s="1"/>
      <c r="AC5070" s="1"/>
      <c r="AF5070" s="1"/>
      <c r="AG5070" s="1"/>
    </row>
    <row r="5071" spans="1:33" hidden="1" x14ac:dyDescent="0.25">
      <c r="A5071" s="1">
        <v>17</v>
      </c>
      <c r="B5071" s="1">
        <v>2015</v>
      </c>
      <c r="C5071" s="1">
        <v>354105917</v>
      </c>
      <c r="D5071" s="44" t="s">
        <v>509</v>
      </c>
      <c r="E5071" s="20">
        <v>0.10392080000000001</v>
      </c>
      <c r="F5071" s="20">
        <v>9.3009300000000003E-2</v>
      </c>
      <c r="G5071" s="20">
        <v>1.0911500000000001E-2</v>
      </c>
      <c r="H5071" s="20">
        <v>0</v>
      </c>
      <c r="I5071" s="20">
        <v>1.0648100000000001E-2</v>
      </c>
      <c r="J5071" s="20">
        <v>2.0550000000000001E-4</v>
      </c>
      <c r="K5071" s="20">
        <v>9.3009300000000003E-2</v>
      </c>
      <c r="L5071" s="20">
        <v>5.7899999999999998E-5</v>
      </c>
      <c r="M5071" s="20">
        <v>1.0762192708333333E-2</v>
      </c>
      <c r="N5071" s="1">
        <v>4</v>
      </c>
      <c r="O5071" s="5">
        <v>16.670000000000002</v>
      </c>
      <c r="P5071" s="5">
        <v>83.33</v>
      </c>
      <c r="Q5071" s="1">
        <v>1</v>
      </c>
      <c r="R5071" s="1">
        <v>5</v>
      </c>
      <c r="S5071" s="6">
        <v>194.75</v>
      </c>
      <c r="T5071" s="6">
        <v>194.75</v>
      </c>
      <c r="W5071" s="1"/>
      <c r="X5071" s="1"/>
      <c r="Y5071" s="1"/>
      <c r="AC5071" s="1"/>
      <c r="AF5071" s="1"/>
      <c r="AG5071" s="1"/>
    </row>
    <row r="5072" spans="1:33" hidden="1" x14ac:dyDescent="0.25">
      <c r="A5072" s="1">
        <v>16</v>
      </c>
      <c r="B5072" s="1">
        <v>2015</v>
      </c>
      <c r="C5072" s="1">
        <v>354110916</v>
      </c>
      <c r="D5072" s="44" t="s">
        <v>510</v>
      </c>
      <c r="E5072" s="20">
        <v>0.20181959999999999</v>
      </c>
      <c r="F5072" s="20">
        <v>0.1916669</v>
      </c>
      <c r="G5072" s="20">
        <v>1.0152700000000001E-2</v>
      </c>
      <c r="H5072" s="20">
        <v>0</v>
      </c>
      <c r="I5072" s="20">
        <v>9.1806000000000006E-3</v>
      </c>
      <c r="J5072" s="20">
        <v>0</v>
      </c>
      <c r="K5072" s="20">
        <v>0.19192149999999999</v>
      </c>
      <c r="L5072" s="20">
        <v>7.1749999999999993E-4</v>
      </c>
      <c r="M5072" s="20">
        <v>9.2090104166666666E-3</v>
      </c>
      <c r="N5072" s="1">
        <v>0</v>
      </c>
      <c r="O5072" s="5">
        <v>66.67</v>
      </c>
      <c r="P5072" s="5">
        <v>33.33</v>
      </c>
      <c r="Q5072" s="1">
        <v>12</v>
      </c>
      <c r="R5072" s="1">
        <v>6</v>
      </c>
      <c r="S5072" s="6">
        <v>184.24</v>
      </c>
      <c r="T5072" s="6">
        <v>184.24</v>
      </c>
      <c r="W5072" s="1"/>
      <c r="X5072" s="1"/>
      <c r="Y5072" s="1"/>
      <c r="AC5072" s="1"/>
      <c r="AF5072" s="1"/>
      <c r="AG5072" s="1"/>
    </row>
    <row r="5073" spans="1:33" hidden="1" x14ac:dyDescent="0.25">
      <c r="A5073" s="1">
        <v>20</v>
      </c>
      <c r="B5073" s="1">
        <v>2015</v>
      </c>
      <c r="C5073" s="1">
        <v>354110920</v>
      </c>
      <c r="D5073" s="44" t="s">
        <v>510</v>
      </c>
      <c r="E5073" s="20">
        <v>0</v>
      </c>
      <c r="F5073" s="20">
        <v>0</v>
      </c>
      <c r="G5073" s="20">
        <v>0</v>
      </c>
      <c r="H5073" s="20">
        <v>0</v>
      </c>
      <c r="I5073" s="20">
        <v>0</v>
      </c>
      <c r="J5073" s="20">
        <v>0</v>
      </c>
      <c r="K5073" s="20">
        <v>0</v>
      </c>
      <c r="L5073" s="20">
        <v>0</v>
      </c>
      <c r="M5073" s="20">
        <v>0</v>
      </c>
      <c r="N5073" s="1">
        <v>0</v>
      </c>
      <c r="O5073" s="5">
        <v>0</v>
      </c>
      <c r="P5073" s="5">
        <v>0</v>
      </c>
      <c r="Q5073" s="1">
        <v>0</v>
      </c>
      <c r="R5073" s="1">
        <v>0</v>
      </c>
      <c r="S5073" s="6"/>
      <c r="T5073" s="6"/>
      <c r="W5073" s="1"/>
      <c r="X5073" s="1"/>
      <c r="Y5073" s="1"/>
      <c r="AC5073" s="1"/>
      <c r="AF5073" s="1"/>
      <c r="AG5073" s="1"/>
    </row>
    <row r="5074" spans="1:33" hidden="1" x14ac:dyDescent="0.25">
      <c r="A5074" s="1">
        <v>21</v>
      </c>
      <c r="B5074" s="1">
        <v>2015</v>
      </c>
      <c r="C5074" s="1">
        <v>354120821</v>
      </c>
      <c r="D5074" s="44" t="s">
        <v>511</v>
      </c>
      <c r="E5074" s="20">
        <v>5.7599999999999997E-5</v>
      </c>
      <c r="F5074" s="20">
        <v>0</v>
      </c>
      <c r="G5074" s="20">
        <v>5.7599999999999997E-5</v>
      </c>
      <c r="H5074" s="20">
        <v>0</v>
      </c>
      <c r="I5074" s="20">
        <v>0</v>
      </c>
      <c r="J5074" s="20">
        <v>0</v>
      </c>
      <c r="K5074" s="20">
        <v>0</v>
      </c>
      <c r="L5074" s="20">
        <v>5.7599999999999997E-5</v>
      </c>
      <c r="M5074" s="20">
        <v>0</v>
      </c>
      <c r="N5074" s="1">
        <v>0</v>
      </c>
      <c r="O5074" s="5">
        <v>0</v>
      </c>
      <c r="P5074" s="5">
        <v>100</v>
      </c>
      <c r="Q5074" s="1">
        <v>0</v>
      </c>
      <c r="R5074" s="1">
        <v>1</v>
      </c>
      <c r="S5074" s="6"/>
      <c r="T5074" s="6"/>
      <c r="W5074" s="1"/>
      <c r="X5074" s="1"/>
      <c r="Y5074" s="1"/>
      <c r="AC5074" s="1"/>
      <c r="AF5074" s="1"/>
      <c r="AG5074" s="1"/>
    </row>
    <row r="5075" spans="1:33" hidden="1" x14ac:dyDescent="0.25">
      <c r="A5075" s="1">
        <v>22</v>
      </c>
      <c r="B5075" s="1">
        <v>2015</v>
      </c>
      <c r="C5075" s="1">
        <v>354120822</v>
      </c>
      <c r="D5075" s="44" t="s">
        <v>511</v>
      </c>
      <c r="E5075" s="20">
        <v>7.8535800000000003E-2</v>
      </c>
      <c r="F5075" s="20">
        <v>3.5081000000000001E-2</v>
      </c>
      <c r="G5075" s="20">
        <v>4.3454800000000002E-2</v>
      </c>
      <c r="H5075" s="20">
        <v>0</v>
      </c>
      <c r="I5075" s="20">
        <v>3.9342599999999998E-2</v>
      </c>
      <c r="J5075" s="20">
        <v>9.7E-5</v>
      </c>
      <c r="K5075" s="20">
        <v>3.50059E-2</v>
      </c>
      <c r="L5075" s="20">
        <v>4.0902999999999998E-3</v>
      </c>
      <c r="M5075" s="20">
        <v>3.3473045562499991E-2</v>
      </c>
      <c r="N5075" s="1">
        <v>1</v>
      </c>
      <c r="O5075" s="5">
        <v>20</v>
      </c>
      <c r="P5075" s="5">
        <v>80</v>
      </c>
      <c r="Q5075" s="1">
        <v>8</v>
      </c>
      <c r="R5075" s="1">
        <v>32</v>
      </c>
      <c r="S5075" s="6">
        <v>521.64</v>
      </c>
      <c r="T5075" s="6">
        <v>521.64</v>
      </c>
      <c r="W5075" s="1"/>
      <c r="X5075" s="1"/>
      <c r="Y5075" s="1"/>
      <c r="AC5075" s="1"/>
      <c r="AF5075" s="1"/>
      <c r="AG5075" s="1"/>
    </row>
    <row r="5076" spans="1:33" hidden="1" x14ac:dyDescent="0.25">
      <c r="A5076" s="1">
        <v>21</v>
      </c>
      <c r="B5076" s="1">
        <v>2015</v>
      </c>
      <c r="C5076" s="1">
        <v>354130721</v>
      </c>
      <c r="D5076" s="44" t="s">
        <v>512</v>
      </c>
      <c r="E5076" s="20">
        <v>2.3795999999999999E-3</v>
      </c>
      <c r="F5076" s="20">
        <v>0</v>
      </c>
      <c r="G5076" s="20">
        <v>2.3795999999999999E-3</v>
      </c>
      <c r="H5076" s="20">
        <v>0.02</v>
      </c>
      <c r="I5076" s="20">
        <v>2.3795999999999999E-3</v>
      </c>
      <c r="J5076" s="20">
        <v>0</v>
      </c>
      <c r="K5076" s="20">
        <v>0</v>
      </c>
      <c r="L5076" s="20">
        <v>0</v>
      </c>
      <c r="M5076" s="20">
        <v>0</v>
      </c>
      <c r="N5076" s="1">
        <v>0</v>
      </c>
      <c r="O5076" s="5">
        <v>0</v>
      </c>
      <c r="P5076" s="5">
        <v>100</v>
      </c>
      <c r="Q5076" s="1">
        <v>0</v>
      </c>
      <c r="R5076" s="1">
        <v>1</v>
      </c>
      <c r="S5076" s="6"/>
      <c r="T5076" s="6"/>
      <c r="W5076" s="1"/>
      <c r="X5076" s="1"/>
      <c r="Y5076" s="1"/>
      <c r="AC5076" s="1"/>
      <c r="AF5076" s="1"/>
      <c r="AG5076" s="1"/>
    </row>
    <row r="5077" spans="1:33" hidden="1" x14ac:dyDescent="0.25">
      <c r="A5077" s="1">
        <v>22</v>
      </c>
      <c r="B5077" s="1">
        <v>2015</v>
      </c>
      <c r="C5077" s="1">
        <v>354130722</v>
      </c>
      <c r="D5077" s="44" t="s">
        <v>512</v>
      </c>
      <c r="E5077" s="20">
        <v>0.2745436</v>
      </c>
      <c r="F5077" s="20">
        <v>0.14922160000000001</v>
      </c>
      <c r="G5077" s="20">
        <v>0.12532199999999999</v>
      </c>
      <c r="H5077" s="20">
        <v>0.15</v>
      </c>
      <c r="I5077" s="20">
        <v>6.6111E-3</v>
      </c>
      <c r="J5077" s="20">
        <v>0.11002279999999999</v>
      </c>
      <c r="K5077" s="20">
        <v>0.15663829999999998</v>
      </c>
      <c r="L5077" s="20">
        <v>1.2714000000000002E-3</v>
      </c>
      <c r="M5077" s="20">
        <v>0.1182270657638889</v>
      </c>
      <c r="N5077" s="1">
        <v>0</v>
      </c>
      <c r="O5077" s="5">
        <v>5.71</v>
      </c>
      <c r="P5077" s="5">
        <v>94.29</v>
      </c>
      <c r="Q5077" s="1">
        <v>2</v>
      </c>
      <c r="R5077" s="1">
        <v>33</v>
      </c>
      <c r="S5077" s="6">
        <v>2017.56</v>
      </c>
      <c r="T5077" s="6">
        <v>2017.56</v>
      </c>
      <c r="W5077" s="1"/>
      <c r="X5077" s="1"/>
      <c r="Y5077" s="1"/>
      <c r="AC5077" s="1"/>
      <c r="AF5077" s="1"/>
      <c r="AG5077" s="1"/>
    </row>
    <row r="5078" spans="1:33" hidden="1" x14ac:dyDescent="0.25">
      <c r="A5078" s="1">
        <v>21</v>
      </c>
      <c r="B5078" s="1">
        <v>2015</v>
      </c>
      <c r="C5078" s="1">
        <v>354140621</v>
      </c>
      <c r="D5078" s="44" t="s">
        <v>513</v>
      </c>
      <c r="E5078" s="20">
        <v>5.1544E-3</v>
      </c>
      <c r="F5078" s="20">
        <v>3.1589999999999999E-3</v>
      </c>
      <c r="G5078" s="20">
        <v>1.9953999999999996E-3</v>
      </c>
      <c r="H5078" s="20">
        <v>0</v>
      </c>
      <c r="I5078" s="20">
        <v>0</v>
      </c>
      <c r="J5078" s="20">
        <v>1.4873E-3</v>
      </c>
      <c r="K5078" s="20">
        <v>1.2303000000000001E-3</v>
      </c>
      <c r="L5078" s="20">
        <v>2.4368000000000003E-3</v>
      </c>
      <c r="M5078" s="20">
        <v>0</v>
      </c>
      <c r="N5078" s="1">
        <v>1</v>
      </c>
      <c r="O5078" s="5">
        <v>21.05</v>
      </c>
      <c r="P5078" s="5">
        <v>78.95</v>
      </c>
      <c r="Q5078" s="1">
        <v>4</v>
      </c>
      <c r="R5078" s="1">
        <v>15</v>
      </c>
      <c r="S5078" s="6"/>
      <c r="T5078" s="6"/>
      <c r="W5078" s="1"/>
      <c r="X5078" s="1"/>
      <c r="Y5078" s="1"/>
      <c r="AC5078" s="1"/>
      <c r="AF5078" s="1"/>
      <c r="AG5078" s="1"/>
    </row>
    <row r="5079" spans="1:33" hidden="1" x14ac:dyDescent="0.25">
      <c r="A5079" s="1">
        <v>22</v>
      </c>
      <c r="B5079" s="1">
        <v>2015</v>
      </c>
      <c r="C5079" s="1">
        <v>354140622</v>
      </c>
      <c r="D5079" s="44" t="s">
        <v>513</v>
      </c>
      <c r="E5079" s="20">
        <v>0.34455760000000002</v>
      </c>
      <c r="F5079" s="20">
        <v>0.23554159999999999</v>
      </c>
      <c r="G5079" s="20">
        <v>0.10901600000000002</v>
      </c>
      <c r="H5079" s="20">
        <v>0</v>
      </c>
      <c r="I5079" s="20">
        <v>0.23577190000000001</v>
      </c>
      <c r="J5079" s="20">
        <v>5.8818500000000003E-2</v>
      </c>
      <c r="K5079" s="20">
        <v>8.1054000000000057E-3</v>
      </c>
      <c r="L5079" s="20">
        <v>4.186179999999997E-2</v>
      </c>
      <c r="M5079" s="20">
        <v>0.74833686342592598</v>
      </c>
      <c r="N5079" s="1">
        <v>1</v>
      </c>
      <c r="O5079" s="5">
        <v>1.06</v>
      </c>
      <c r="P5079" s="5">
        <v>98.94</v>
      </c>
      <c r="Q5079" s="1">
        <v>3</v>
      </c>
      <c r="R5079" s="1">
        <v>281</v>
      </c>
      <c r="S5079" s="6">
        <v>11752</v>
      </c>
      <c r="T5079" s="6">
        <v>11752</v>
      </c>
      <c r="W5079" s="1"/>
      <c r="X5079" s="1"/>
      <c r="Y5079" s="1"/>
      <c r="AC5079" s="1"/>
      <c r="AF5079" s="1"/>
      <c r="AG5079" s="1"/>
    </row>
    <row r="5080" spans="1:33" hidden="1" x14ac:dyDescent="0.25">
      <c r="A5080" s="1">
        <v>21</v>
      </c>
      <c r="B5080" s="1">
        <v>2015</v>
      </c>
      <c r="C5080" s="1">
        <v>354150521</v>
      </c>
      <c r="D5080" s="44" t="s">
        <v>514</v>
      </c>
      <c r="E5080" s="20">
        <v>8.0839999999999981E-4</v>
      </c>
      <c r="F5080" s="20">
        <v>0</v>
      </c>
      <c r="G5080" s="20">
        <v>8.0839999999999981E-4</v>
      </c>
      <c r="H5080" s="20">
        <v>0</v>
      </c>
      <c r="I5080" s="20">
        <v>4.6589999999999999E-4</v>
      </c>
      <c r="J5080" s="20">
        <v>0</v>
      </c>
      <c r="K5080" s="20">
        <v>2.6199999999999997E-4</v>
      </c>
      <c r="L5080" s="20">
        <v>8.0499999999999992E-5</v>
      </c>
      <c r="M5080" s="20">
        <v>0</v>
      </c>
      <c r="N5080" s="1">
        <v>0</v>
      </c>
      <c r="O5080" s="5">
        <v>0</v>
      </c>
      <c r="P5080" s="5">
        <v>100</v>
      </c>
      <c r="Q5080" s="1">
        <v>0</v>
      </c>
      <c r="R5080" s="1">
        <v>15</v>
      </c>
      <c r="S5080" s="6"/>
      <c r="T5080" s="6"/>
      <c r="W5080" s="1"/>
      <c r="X5080" s="1"/>
      <c r="Y5080" s="1"/>
      <c r="AC5080" s="1"/>
      <c r="AF5080" s="1"/>
      <c r="AG5080" s="1"/>
    </row>
    <row r="5081" spans="1:33" hidden="1" x14ac:dyDescent="0.25">
      <c r="A5081" s="1">
        <v>22</v>
      </c>
      <c r="B5081" s="1">
        <v>2015</v>
      </c>
      <c r="C5081" s="1">
        <v>354150522</v>
      </c>
      <c r="D5081" s="44" t="s">
        <v>514</v>
      </c>
      <c r="E5081" s="20">
        <v>2.5910700000000002E-2</v>
      </c>
      <c r="F5081" s="20">
        <v>0</v>
      </c>
      <c r="G5081" s="20">
        <v>2.5910700000000002E-2</v>
      </c>
      <c r="H5081" s="20">
        <v>0</v>
      </c>
      <c r="I5081" s="20">
        <v>4.3172000000000002E-3</v>
      </c>
      <c r="J5081" s="20">
        <v>2.1009699999999999E-2</v>
      </c>
      <c r="K5081" s="20">
        <v>0</v>
      </c>
      <c r="L5081" s="20">
        <v>5.8379999999999999E-4</v>
      </c>
      <c r="M5081" s="20">
        <v>0.11562990180092592</v>
      </c>
      <c r="N5081" s="1">
        <v>0</v>
      </c>
      <c r="O5081" s="5">
        <v>0</v>
      </c>
      <c r="P5081" s="5">
        <v>100</v>
      </c>
      <c r="Q5081" s="1">
        <v>0</v>
      </c>
      <c r="R5081" s="1">
        <v>13</v>
      </c>
      <c r="S5081" s="6">
        <v>1995.28</v>
      </c>
      <c r="T5081" s="6">
        <v>0</v>
      </c>
      <c r="W5081" s="1"/>
      <c r="X5081" s="1"/>
      <c r="Y5081" s="1"/>
      <c r="AC5081" s="1"/>
      <c r="AF5081" s="1"/>
      <c r="AG5081" s="1"/>
    </row>
    <row r="5082" spans="1:33" hidden="1" x14ac:dyDescent="0.25">
      <c r="A5082" s="1">
        <v>16</v>
      </c>
      <c r="B5082" s="1">
        <v>2015</v>
      </c>
      <c r="C5082" s="1">
        <v>354160416</v>
      </c>
      <c r="D5082" s="44" t="s">
        <v>515</v>
      </c>
      <c r="E5082" s="20">
        <v>1.1600000000000001E-5</v>
      </c>
      <c r="F5082" s="20">
        <v>0</v>
      </c>
      <c r="G5082" s="20">
        <v>1.1600000000000001E-5</v>
      </c>
      <c r="H5082" s="20">
        <v>0</v>
      </c>
      <c r="I5082" s="20">
        <v>0</v>
      </c>
      <c r="J5082" s="20">
        <v>0</v>
      </c>
      <c r="K5082" s="20">
        <v>0</v>
      </c>
      <c r="L5082" s="20">
        <v>1.1600000000000001E-5</v>
      </c>
      <c r="M5082" s="20">
        <v>0</v>
      </c>
      <c r="N5082" s="1">
        <v>0</v>
      </c>
      <c r="O5082" s="5">
        <v>0</v>
      </c>
      <c r="P5082" s="5">
        <v>100</v>
      </c>
      <c r="Q5082" s="1">
        <v>0</v>
      </c>
      <c r="R5082" s="1">
        <v>1</v>
      </c>
      <c r="S5082" s="6"/>
      <c r="T5082" s="6"/>
      <c r="W5082" s="1"/>
      <c r="X5082" s="1"/>
      <c r="Y5082" s="1"/>
      <c r="AC5082" s="1"/>
      <c r="AF5082" s="1"/>
      <c r="AG5082" s="1"/>
    </row>
    <row r="5083" spans="1:33" hidden="1" x14ac:dyDescent="0.25">
      <c r="A5083" s="1">
        <v>19</v>
      </c>
      <c r="B5083" s="1">
        <v>2015</v>
      </c>
      <c r="C5083" s="1">
        <v>354160419</v>
      </c>
      <c r="D5083" s="44" t="s">
        <v>515</v>
      </c>
      <c r="E5083" s="20">
        <v>0.47002929999999998</v>
      </c>
      <c r="F5083" s="20">
        <v>0.35009260000000003</v>
      </c>
      <c r="G5083" s="20">
        <v>0.11993669999999998</v>
      </c>
      <c r="H5083" s="20">
        <v>0</v>
      </c>
      <c r="I5083" s="20">
        <v>0.17798150000000001</v>
      </c>
      <c r="J5083" s="20">
        <v>0.16750489999999998</v>
      </c>
      <c r="K5083" s="20">
        <v>0.1104816</v>
      </c>
      <c r="L5083" s="20">
        <v>1.4061300000000004E-2</v>
      </c>
      <c r="M5083" s="20">
        <v>0.10302544811921295</v>
      </c>
      <c r="N5083" s="1">
        <v>5</v>
      </c>
      <c r="O5083" s="5">
        <v>19.3</v>
      </c>
      <c r="P5083" s="5">
        <v>80.7</v>
      </c>
      <c r="Q5083" s="1">
        <v>11</v>
      </c>
      <c r="R5083" s="1">
        <v>46</v>
      </c>
      <c r="S5083" s="6">
        <v>1765</v>
      </c>
      <c r="T5083" s="6">
        <v>1765</v>
      </c>
      <c r="W5083" s="1"/>
      <c r="X5083" s="1"/>
      <c r="Y5083" s="1"/>
      <c r="AC5083" s="1"/>
      <c r="AF5083" s="1"/>
      <c r="AG5083" s="1"/>
    </row>
    <row r="5084" spans="1:33" hidden="1" x14ac:dyDescent="0.25">
      <c r="A5084" s="1">
        <v>20</v>
      </c>
      <c r="B5084" s="1">
        <v>2015</v>
      </c>
      <c r="C5084" s="1">
        <v>354160420</v>
      </c>
      <c r="D5084" s="44" t="s">
        <v>515</v>
      </c>
      <c r="E5084" s="20">
        <v>3.4700000000000003E-5</v>
      </c>
      <c r="F5084" s="20">
        <v>0</v>
      </c>
      <c r="G5084" s="20">
        <v>3.4700000000000003E-5</v>
      </c>
      <c r="H5084" s="20">
        <v>0</v>
      </c>
      <c r="I5084" s="20">
        <v>0</v>
      </c>
      <c r="J5084" s="20">
        <v>0</v>
      </c>
      <c r="K5084" s="20">
        <v>0</v>
      </c>
      <c r="L5084" s="20">
        <v>3.4700000000000003E-5</v>
      </c>
      <c r="M5084" s="20">
        <v>0</v>
      </c>
      <c r="N5084" s="1">
        <v>1</v>
      </c>
      <c r="O5084" s="5">
        <v>0</v>
      </c>
      <c r="P5084" s="5">
        <v>100</v>
      </c>
      <c r="Q5084" s="1">
        <v>0</v>
      </c>
      <c r="R5084" s="1">
        <v>1</v>
      </c>
      <c r="S5084" s="6"/>
      <c r="T5084" s="6"/>
      <c r="W5084" s="1"/>
      <c r="X5084" s="1"/>
      <c r="Y5084" s="1"/>
      <c r="AC5084" s="1"/>
      <c r="AF5084" s="1"/>
      <c r="AG5084" s="1"/>
    </row>
    <row r="5085" spans="1:33" hidden="1" x14ac:dyDescent="0.25">
      <c r="A5085" s="1">
        <v>10</v>
      </c>
      <c r="B5085" s="1">
        <v>2015</v>
      </c>
      <c r="C5085" s="1">
        <v>354165310</v>
      </c>
      <c r="D5085" s="44" t="s">
        <v>516</v>
      </c>
      <c r="E5085" s="20">
        <v>0.2422473</v>
      </c>
      <c r="F5085" s="20">
        <v>0.24153549999999999</v>
      </c>
      <c r="G5085" s="20">
        <v>7.1179999999999995E-4</v>
      </c>
      <c r="H5085" s="20">
        <v>0</v>
      </c>
      <c r="I5085" s="20">
        <v>2.3839999999999999E-4</v>
      </c>
      <c r="J5085" s="20">
        <v>0</v>
      </c>
      <c r="K5085" s="20">
        <v>0.24153549999999999</v>
      </c>
      <c r="L5085" s="20">
        <v>4.7339999999999996E-4</v>
      </c>
      <c r="M5085" s="20">
        <v>2.7937609375000001E-3</v>
      </c>
      <c r="N5085" s="1">
        <v>27</v>
      </c>
      <c r="O5085" s="5">
        <v>74.069999999999993</v>
      </c>
      <c r="P5085" s="5">
        <v>25.93</v>
      </c>
      <c r="Q5085" s="1">
        <v>20</v>
      </c>
      <c r="R5085" s="1">
        <v>7</v>
      </c>
      <c r="S5085" s="6">
        <v>44.5</v>
      </c>
      <c r="T5085" s="6">
        <v>44.5</v>
      </c>
      <c r="W5085" s="1"/>
      <c r="X5085" s="1"/>
      <c r="Y5085" s="1"/>
      <c r="AC5085" s="1"/>
      <c r="AF5085" s="1"/>
      <c r="AG5085" s="1"/>
    </row>
    <row r="5086" spans="1:33" hidden="1" x14ac:dyDescent="0.25">
      <c r="A5086" s="1">
        <v>17</v>
      </c>
      <c r="B5086" s="1">
        <v>2015</v>
      </c>
      <c r="C5086" s="1">
        <v>354170317</v>
      </c>
      <c r="D5086" s="44" t="s">
        <v>517</v>
      </c>
      <c r="E5086" s="20">
        <v>3.1264599999999997E-2</v>
      </c>
      <c r="F5086" s="20">
        <v>3.11805E-2</v>
      </c>
      <c r="G5086" s="20">
        <v>8.4099999999999998E-5</v>
      </c>
      <c r="H5086" s="20">
        <v>0</v>
      </c>
      <c r="I5086" s="20">
        <v>0</v>
      </c>
      <c r="J5086" s="20">
        <v>2.4305500000000001E-2</v>
      </c>
      <c r="K5086" s="20">
        <v>6.9560000000000004E-3</v>
      </c>
      <c r="L5086" s="20">
        <v>3.1E-6</v>
      </c>
      <c r="M5086" s="20">
        <v>3.6437040646990736E-2</v>
      </c>
      <c r="N5086" s="1">
        <v>2</v>
      </c>
      <c r="O5086" s="5">
        <v>50</v>
      </c>
      <c r="P5086" s="5">
        <v>50</v>
      </c>
      <c r="Q5086" s="1">
        <v>3</v>
      </c>
      <c r="R5086" s="1">
        <v>3</v>
      </c>
      <c r="S5086" s="6">
        <v>687.06</v>
      </c>
      <c r="T5086" s="6">
        <v>687.06</v>
      </c>
      <c r="W5086" s="1"/>
      <c r="X5086" s="1"/>
      <c r="Y5086" s="1"/>
      <c r="AC5086" s="1"/>
      <c r="AF5086" s="1"/>
      <c r="AG5086" s="1"/>
    </row>
    <row r="5087" spans="1:33" hidden="1" x14ac:dyDescent="0.25">
      <c r="A5087" s="1">
        <v>21</v>
      </c>
      <c r="B5087" s="1">
        <v>2015</v>
      </c>
      <c r="C5087" s="1">
        <v>354170321</v>
      </c>
      <c r="D5087" s="44" t="s">
        <v>517</v>
      </c>
      <c r="E5087" s="20">
        <v>0.42416429999999999</v>
      </c>
      <c r="F5087" s="20">
        <v>0.3172529</v>
      </c>
      <c r="G5087" s="20">
        <v>0.10691139999999998</v>
      </c>
      <c r="H5087" s="20">
        <v>0</v>
      </c>
      <c r="I5087" s="20">
        <v>0</v>
      </c>
      <c r="J5087" s="20">
        <v>0.23462039999999998</v>
      </c>
      <c r="K5087" s="20">
        <v>0.18539130000000001</v>
      </c>
      <c r="L5087" s="20">
        <v>4.1526000000000002E-3</v>
      </c>
      <c r="M5087" s="20">
        <v>0</v>
      </c>
      <c r="N5087" s="1">
        <v>0</v>
      </c>
      <c r="O5087" s="5">
        <v>39.29</v>
      </c>
      <c r="P5087" s="5">
        <v>60.71</v>
      </c>
      <c r="Q5087" s="1">
        <v>11</v>
      </c>
      <c r="R5087" s="1">
        <v>17</v>
      </c>
      <c r="S5087" s="6"/>
      <c r="T5087" s="6"/>
      <c r="W5087" s="1"/>
      <c r="X5087" s="1"/>
      <c r="Y5087" s="1"/>
      <c r="AC5087" s="1"/>
      <c r="AF5087" s="1"/>
      <c r="AG5087" s="1"/>
    </row>
    <row r="5088" spans="1:33" hidden="1" x14ac:dyDescent="0.25">
      <c r="A5088" s="1">
        <v>20</v>
      </c>
      <c r="B5088" s="1">
        <v>2015</v>
      </c>
      <c r="C5088" s="1">
        <v>354180220</v>
      </c>
      <c r="D5088" s="44" t="s">
        <v>518</v>
      </c>
      <c r="E5088" s="20">
        <v>0.17383889999999999</v>
      </c>
      <c r="F5088" s="20">
        <v>0.1666667</v>
      </c>
      <c r="G5088" s="20">
        <v>7.1722000000000001E-3</v>
      </c>
      <c r="H5088" s="20">
        <v>0</v>
      </c>
      <c r="I5088" s="20">
        <v>7.1722000000000001E-3</v>
      </c>
      <c r="J5088" s="20">
        <v>0.1666667</v>
      </c>
      <c r="K5088" s="20">
        <v>0</v>
      </c>
      <c r="L5088" s="20">
        <v>0</v>
      </c>
      <c r="M5088" s="20">
        <v>7.7843958333333341E-3</v>
      </c>
      <c r="N5088" s="1">
        <v>3</v>
      </c>
      <c r="O5088" s="5">
        <v>20</v>
      </c>
      <c r="P5088" s="5">
        <v>80</v>
      </c>
      <c r="Q5088" s="1">
        <v>1</v>
      </c>
      <c r="R5088" s="1">
        <v>4</v>
      </c>
      <c r="S5088" s="6">
        <v>145</v>
      </c>
      <c r="T5088" s="6">
        <v>145</v>
      </c>
      <c r="W5088" s="1"/>
      <c r="X5088" s="1"/>
      <c r="Y5088" s="1"/>
      <c r="AC5088" s="1"/>
      <c r="AF5088" s="1"/>
      <c r="AG5088" s="1"/>
    </row>
    <row r="5089" spans="1:33" hidden="1" x14ac:dyDescent="0.25">
      <c r="A5089" s="1">
        <v>2</v>
      </c>
      <c r="B5089" s="1">
        <v>2015</v>
      </c>
      <c r="C5089" s="1">
        <v>35419012</v>
      </c>
      <c r="D5089" s="44" t="s">
        <v>519</v>
      </c>
      <c r="E5089" s="20">
        <v>3.5064699999999983E-2</v>
      </c>
      <c r="F5089" s="20">
        <v>3.4381899999999986E-2</v>
      </c>
      <c r="G5089" s="20">
        <v>6.8280000000000001E-4</v>
      </c>
      <c r="H5089" s="20">
        <v>0</v>
      </c>
      <c r="I5089" s="20">
        <v>3.4166700000000001E-2</v>
      </c>
      <c r="J5089" s="20">
        <v>5.0920000000000002E-4</v>
      </c>
      <c r="K5089" s="20">
        <v>0</v>
      </c>
      <c r="L5089" s="20">
        <v>3.8879999999999996E-4</v>
      </c>
      <c r="M5089" s="20">
        <v>2.4899123437500007E-2</v>
      </c>
      <c r="N5089" s="1">
        <v>3</v>
      </c>
      <c r="O5089" s="5">
        <v>70</v>
      </c>
      <c r="P5089" s="5">
        <v>30</v>
      </c>
      <c r="Q5089" s="1">
        <v>7</v>
      </c>
      <c r="R5089" s="1">
        <v>3</v>
      </c>
      <c r="S5089" s="6">
        <v>558</v>
      </c>
      <c r="T5089" s="6">
        <v>0</v>
      </c>
      <c r="W5089" s="1"/>
      <c r="X5089" s="1"/>
      <c r="Y5089" s="1"/>
      <c r="AC5089" s="1"/>
      <c r="AF5089" s="1"/>
      <c r="AG5089" s="1"/>
    </row>
    <row r="5090" spans="1:33" hidden="1" x14ac:dyDescent="0.25">
      <c r="A5090" s="1">
        <v>20</v>
      </c>
      <c r="B5090" s="1">
        <v>2015</v>
      </c>
      <c r="C5090" s="1">
        <v>354200820</v>
      </c>
      <c r="D5090" s="44" t="s">
        <v>520</v>
      </c>
      <c r="E5090" s="20">
        <v>1.28462E-2</v>
      </c>
      <c r="F5090" s="20">
        <v>0</v>
      </c>
      <c r="G5090" s="20">
        <v>1.28462E-2</v>
      </c>
      <c r="H5090" s="20">
        <v>0</v>
      </c>
      <c r="I5090" s="20">
        <v>1.1657300000000001E-2</v>
      </c>
      <c r="J5090" s="20">
        <v>6.3539999999999994E-4</v>
      </c>
      <c r="K5090" s="20">
        <v>5.5349999999999996E-4</v>
      </c>
      <c r="L5090" s="20">
        <v>0</v>
      </c>
      <c r="M5090" s="20">
        <v>1.6271109374999999E-2</v>
      </c>
      <c r="N5090" s="1">
        <v>0</v>
      </c>
      <c r="O5090" s="5">
        <v>0</v>
      </c>
      <c r="P5090" s="5">
        <v>100</v>
      </c>
      <c r="Q5090" s="1">
        <v>0</v>
      </c>
      <c r="R5090" s="1">
        <v>7</v>
      </c>
      <c r="S5090" s="6">
        <v>311.64</v>
      </c>
      <c r="T5090" s="6">
        <v>311.64</v>
      </c>
      <c r="W5090" s="1"/>
      <c r="X5090" s="1"/>
      <c r="Y5090" s="1"/>
      <c r="AC5090" s="1"/>
      <c r="AF5090" s="1"/>
      <c r="AG5090" s="1"/>
    </row>
    <row r="5091" spans="1:33" hidden="1" x14ac:dyDescent="0.25">
      <c r="A5091" s="1">
        <v>21</v>
      </c>
      <c r="B5091" s="1">
        <v>2015</v>
      </c>
      <c r="C5091" s="1">
        <v>354200821</v>
      </c>
      <c r="D5091" s="44" t="s">
        <v>520</v>
      </c>
      <c r="E5091" s="20">
        <v>2.8700000000000002E-3</v>
      </c>
      <c r="F5091" s="20">
        <v>2.8700000000000002E-3</v>
      </c>
      <c r="G5091" s="20">
        <v>0</v>
      </c>
      <c r="H5091" s="20">
        <v>0</v>
      </c>
      <c r="I5091" s="20">
        <v>0</v>
      </c>
      <c r="J5091" s="20">
        <v>3.8190000000000001E-4</v>
      </c>
      <c r="K5091" s="20">
        <v>0</v>
      </c>
      <c r="L5091" s="20">
        <v>2.4881E-3</v>
      </c>
      <c r="M5091" s="20">
        <v>0</v>
      </c>
      <c r="N5091" s="1">
        <v>3</v>
      </c>
      <c r="O5091" s="5">
        <v>100</v>
      </c>
      <c r="P5091" s="5">
        <v>0</v>
      </c>
      <c r="Q5091" s="1">
        <v>2</v>
      </c>
      <c r="R5091" s="1">
        <v>0</v>
      </c>
      <c r="S5091" s="6"/>
      <c r="T5091" s="6"/>
      <c r="W5091" s="1"/>
      <c r="X5091" s="1"/>
      <c r="Y5091" s="1"/>
      <c r="AC5091" s="1"/>
      <c r="AF5091" s="1"/>
      <c r="AG5091" s="1"/>
    </row>
    <row r="5092" spans="1:33" hidden="1" x14ac:dyDescent="0.25">
      <c r="A5092" s="1">
        <v>5</v>
      </c>
      <c r="B5092" s="1">
        <v>2015</v>
      </c>
      <c r="C5092" s="1">
        <v>35421075</v>
      </c>
      <c r="D5092" s="44" t="s">
        <v>521</v>
      </c>
      <c r="E5092" s="20">
        <v>0.59407379999999999</v>
      </c>
      <c r="F5092" s="20">
        <v>0.56407850000000004</v>
      </c>
      <c r="G5092" s="20">
        <v>2.9995299999999999E-2</v>
      </c>
      <c r="H5092" s="20">
        <v>0</v>
      </c>
      <c r="I5092" s="20">
        <v>4.5752400000000006E-2</v>
      </c>
      <c r="J5092" s="20">
        <v>0.54272670000000001</v>
      </c>
      <c r="K5092" s="20">
        <v>2.4118E-3</v>
      </c>
      <c r="L5092" s="20">
        <v>3.1829000000000002E-3</v>
      </c>
      <c r="M5092" s="20">
        <v>1.9481276041666665E-2</v>
      </c>
      <c r="N5092" s="1">
        <v>6</v>
      </c>
      <c r="O5092" s="5">
        <v>21.74</v>
      </c>
      <c r="P5092" s="5">
        <v>78.260000000000005</v>
      </c>
      <c r="Q5092" s="1">
        <v>5</v>
      </c>
      <c r="R5092" s="1">
        <v>18</v>
      </c>
      <c r="S5092" s="6">
        <v>429</v>
      </c>
      <c r="T5092" s="6">
        <v>0</v>
      </c>
      <c r="W5092" s="1"/>
      <c r="X5092" s="1"/>
      <c r="Y5092" s="1"/>
      <c r="AC5092" s="1"/>
      <c r="AF5092" s="1"/>
      <c r="AG5092" s="1"/>
    </row>
    <row r="5093" spans="1:33" hidden="1" x14ac:dyDescent="0.25">
      <c r="A5093" s="1">
        <v>10</v>
      </c>
      <c r="B5093" s="1">
        <v>2015</v>
      </c>
      <c r="C5093" s="1">
        <v>354210710</v>
      </c>
      <c r="D5093" s="44" t="s">
        <v>521</v>
      </c>
      <c r="E5093" s="20">
        <v>3.4918400000000002E-2</v>
      </c>
      <c r="F5093" s="20">
        <v>3.4918400000000002E-2</v>
      </c>
      <c r="G5093" s="20">
        <v>0</v>
      </c>
      <c r="H5093" s="20">
        <v>0</v>
      </c>
      <c r="I5093" s="20">
        <v>0</v>
      </c>
      <c r="J5093" s="20">
        <v>0</v>
      </c>
      <c r="K5093" s="20">
        <v>3.0288800000000001E-2</v>
      </c>
      <c r="L5093" s="20">
        <v>4.6296000000000002E-3</v>
      </c>
      <c r="M5093" s="20">
        <v>0</v>
      </c>
      <c r="N5093" s="1">
        <v>4</v>
      </c>
      <c r="O5093" s="5">
        <v>100</v>
      </c>
      <c r="P5093" s="5">
        <v>0</v>
      </c>
      <c r="Q5093" s="1">
        <v>3</v>
      </c>
      <c r="R5093" s="1">
        <v>0</v>
      </c>
      <c r="S5093" s="6"/>
      <c r="T5093" s="6"/>
      <c r="W5093" s="1"/>
      <c r="X5093" s="1"/>
      <c r="Y5093" s="1"/>
      <c r="AC5093" s="1"/>
      <c r="AF5093" s="1"/>
      <c r="AG5093" s="1"/>
    </row>
    <row r="5094" spans="1:33" hidden="1" x14ac:dyDescent="0.25">
      <c r="A5094" s="1">
        <v>17</v>
      </c>
      <c r="B5094" s="1">
        <v>2015</v>
      </c>
      <c r="C5094" s="1">
        <v>354220617</v>
      </c>
      <c r="D5094" s="44" t="s">
        <v>522</v>
      </c>
      <c r="E5094" s="20">
        <v>2.3626500000000002E-2</v>
      </c>
      <c r="F5094" s="20">
        <v>1.2563700000000002E-2</v>
      </c>
      <c r="G5094" s="20">
        <v>1.1062799999999999E-2</v>
      </c>
      <c r="H5094" s="20">
        <v>0</v>
      </c>
      <c r="I5094" s="20">
        <v>0</v>
      </c>
      <c r="J5094" s="20">
        <v>9.9075999999999973E-3</v>
      </c>
      <c r="K5094" s="20">
        <v>1.0866500000000001E-2</v>
      </c>
      <c r="L5094" s="20">
        <v>2.8524000000000002E-3</v>
      </c>
      <c r="M5094" s="20">
        <v>7.8607970461805551E-2</v>
      </c>
      <c r="N5094" s="1">
        <v>1</v>
      </c>
      <c r="O5094" s="5">
        <v>36</v>
      </c>
      <c r="P5094" s="5">
        <v>64</v>
      </c>
      <c r="Q5094" s="1">
        <v>9</v>
      </c>
      <c r="R5094" s="1">
        <v>16</v>
      </c>
      <c r="S5094" s="6">
        <v>1341.06</v>
      </c>
      <c r="T5094" s="6">
        <v>1341.06</v>
      </c>
      <c r="W5094" s="1"/>
      <c r="X5094" s="1"/>
      <c r="Y5094" s="1"/>
      <c r="AC5094" s="1"/>
      <c r="AF5094" s="1"/>
      <c r="AG5094" s="1"/>
    </row>
    <row r="5095" spans="1:33" hidden="1" x14ac:dyDescent="0.25">
      <c r="A5095" s="1">
        <v>21</v>
      </c>
      <c r="B5095" s="1">
        <v>2015</v>
      </c>
      <c r="C5095" s="1">
        <v>354220621</v>
      </c>
      <c r="D5095" s="44" t="s">
        <v>522</v>
      </c>
      <c r="E5095" s="20">
        <v>0.17274930000000002</v>
      </c>
      <c r="F5095" s="20">
        <v>0.17254620000000001</v>
      </c>
      <c r="G5095" s="20">
        <v>2.031E-4</v>
      </c>
      <c r="H5095" s="20">
        <v>0</v>
      </c>
      <c r="I5095" s="20">
        <v>0</v>
      </c>
      <c r="J5095" s="20">
        <v>7.0601800000000006E-2</v>
      </c>
      <c r="K5095" s="20">
        <v>0.10209539999999999</v>
      </c>
      <c r="L5095" s="20">
        <v>5.2099999999999999E-5</v>
      </c>
      <c r="M5095" s="20">
        <v>0</v>
      </c>
      <c r="N5095" s="1">
        <v>6</v>
      </c>
      <c r="O5095" s="5">
        <v>62.5</v>
      </c>
      <c r="P5095" s="5">
        <v>37.5</v>
      </c>
      <c r="Q5095" s="1">
        <v>5</v>
      </c>
      <c r="R5095" s="1">
        <v>3</v>
      </c>
      <c r="S5095" s="6"/>
      <c r="T5095" s="6"/>
      <c r="W5095" s="1"/>
      <c r="X5095" s="1"/>
      <c r="Y5095" s="1"/>
      <c r="AC5095" s="1"/>
      <c r="AF5095" s="1"/>
      <c r="AG5095" s="1"/>
    </row>
    <row r="5096" spans="1:33" hidden="1" x14ac:dyDescent="0.25">
      <c r="A5096" s="1">
        <v>22</v>
      </c>
      <c r="B5096" s="1">
        <v>2015</v>
      </c>
      <c r="C5096" s="1">
        <v>354220622</v>
      </c>
      <c r="D5096" s="44" t="s">
        <v>522</v>
      </c>
      <c r="E5096" s="20">
        <v>5.2082999999999999E-3</v>
      </c>
      <c r="F5096" s="20">
        <v>5.2082999999999999E-3</v>
      </c>
      <c r="G5096" s="20">
        <v>0</v>
      </c>
      <c r="H5096" s="20">
        <v>0</v>
      </c>
      <c r="I5096" s="20">
        <v>0</v>
      </c>
      <c r="J5096" s="20">
        <v>0</v>
      </c>
      <c r="K5096" s="20">
        <v>5.2082999999999999E-3</v>
      </c>
      <c r="L5096" s="20">
        <v>0</v>
      </c>
      <c r="M5096" s="20">
        <v>0</v>
      </c>
      <c r="N5096" s="1">
        <v>0</v>
      </c>
      <c r="O5096" s="5">
        <v>100</v>
      </c>
      <c r="P5096" s="5">
        <v>0</v>
      </c>
      <c r="Q5096" s="1">
        <v>1</v>
      </c>
      <c r="R5096" s="1">
        <v>0</v>
      </c>
      <c r="S5096" s="6"/>
      <c r="T5096" s="6"/>
      <c r="W5096" s="1"/>
      <c r="X5096" s="1"/>
      <c r="Y5096" s="1"/>
      <c r="AC5096" s="1"/>
      <c r="AF5096" s="1"/>
      <c r="AG5096" s="1"/>
    </row>
    <row r="5097" spans="1:33" hidden="1" x14ac:dyDescent="0.25">
      <c r="A5097" s="1">
        <v>2</v>
      </c>
      <c r="B5097" s="1">
        <v>2015</v>
      </c>
      <c r="C5097" s="1">
        <v>35423052</v>
      </c>
      <c r="D5097" s="44" t="s">
        <v>523</v>
      </c>
      <c r="E5097" s="20">
        <v>8.5133999999999991E-3</v>
      </c>
      <c r="F5097" s="20">
        <v>7.6024999999999999E-3</v>
      </c>
      <c r="G5097" s="20">
        <v>9.1089999999999997E-4</v>
      </c>
      <c r="H5097" s="20">
        <v>0</v>
      </c>
      <c r="I5097" s="20">
        <v>5.0000000000000001E-3</v>
      </c>
      <c r="J5097" s="20">
        <v>0</v>
      </c>
      <c r="K5097" s="20">
        <v>1.5003E-3</v>
      </c>
      <c r="L5097" s="20">
        <v>2.0131000000000003E-3</v>
      </c>
      <c r="M5097" s="20">
        <v>4.4130299479166659E-3</v>
      </c>
      <c r="N5097" s="1">
        <v>18</v>
      </c>
      <c r="O5097" s="5">
        <v>80</v>
      </c>
      <c r="P5097" s="5">
        <v>20</v>
      </c>
      <c r="Q5097" s="1">
        <v>12</v>
      </c>
      <c r="R5097" s="1">
        <v>3</v>
      </c>
      <c r="S5097" s="6">
        <v>91.96</v>
      </c>
      <c r="T5097" s="6">
        <v>91.96</v>
      </c>
      <c r="W5097" s="1"/>
      <c r="X5097" s="1"/>
      <c r="Y5097" s="1"/>
      <c r="AC5097" s="1"/>
      <c r="AF5097" s="1"/>
      <c r="AG5097" s="1"/>
    </row>
    <row r="5098" spans="1:33" hidden="1" x14ac:dyDescent="0.25">
      <c r="A5098" s="1">
        <v>21</v>
      </c>
      <c r="B5098" s="1">
        <v>2015</v>
      </c>
      <c r="C5098" s="1">
        <v>354240421</v>
      </c>
      <c r="D5098" s="44" t="s">
        <v>524</v>
      </c>
      <c r="E5098" s="20">
        <v>1.3299999999999998E-4</v>
      </c>
      <c r="F5098" s="20">
        <v>0</v>
      </c>
      <c r="G5098" s="20">
        <v>1.3299999999999998E-4</v>
      </c>
      <c r="H5098" s="20">
        <v>0</v>
      </c>
      <c r="I5098" s="20">
        <v>0</v>
      </c>
      <c r="J5098" s="20">
        <v>0</v>
      </c>
      <c r="K5098" s="20">
        <v>0</v>
      </c>
      <c r="L5098" s="20">
        <v>1.3299999999999998E-4</v>
      </c>
      <c r="M5098" s="20">
        <v>0</v>
      </c>
      <c r="N5098" s="1">
        <v>0</v>
      </c>
      <c r="O5098" s="5">
        <v>0</v>
      </c>
      <c r="P5098" s="5">
        <v>100</v>
      </c>
      <c r="Q5098" s="1">
        <v>0</v>
      </c>
      <c r="R5098" s="1">
        <v>3</v>
      </c>
      <c r="S5098" s="6"/>
      <c r="T5098" s="6"/>
      <c r="W5098" s="1"/>
      <c r="X5098" s="1"/>
      <c r="Y5098" s="1"/>
      <c r="AC5098" s="1"/>
      <c r="AF5098" s="1"/>
      <c r="AG5098" s="1"/>
    </row>
    <row r="5099" spans="1:33" hidden="1" x14ac:dyDescent="0.25">
      <c r="A5099" s="1">
        <v>22</v>
      </c>
      <c r="B5099" s="1">
        <v>2015</v>
      </c>
      <c r="C5099" s="1">
        <v>354240422</v>
      </c>
      <c r="D5099" s="44" t="s">
        <v>524</v>
      </c>
      <c r="E5099" s="20">
        <v>4.0764500000000002E-2</v>
      </c>
      <c r="F5099" s="20">
        <v>4.8230000000000001E-4</v>
      </c>
      <c r="G5099" s="20">
        <v>4.0282200000000004E-2</v>
      </c>
      <c r="H5099" s="20">
        <v>0</v>
      </c>
      <c r="I5099" s="20">
        <v>3.2476799999999993E-2</v>
      </c>
      <c r="J5099" s="20">
        <v>6.2287000000000002E-3</v>
      </c>
      <c r="K5099" s="20">
        <v>2.0479999999999999E-4</v>
      </c>
      <c r="L5099" s="20">
        <v>1.8542000000000003E-3</v>
      </c>
      <c r="M5099" s="20">
        <v>5.5702041166666667E-2</v>
      </c>
      <c r="N5099" s="1">
        <v>1</v>
      </c>
      <c r="O5099" s="5">
        <v>2.13</v>
      </c>
      <c r="P5099" s="5">
        <v>97.87</v>
      </c>
      <c r="Q5099" s="1">
        <v>1</v>
      </c>
      <c r="R5099" s="1">
        <v>46</v>
      </c>
      <c r="S5099" s="6">
        <v>982</v>
      </c>
      <c r="T5099" s="6">
        <v>982</v>
      </c>
      <c r="W5099" s="1"/>
      <c r="X5099" s="1"/>
      <c r="Y5099" s="1"/>
      <c r="AC5099" s="1"/>
      <c r="AF5099" s="1"/>
      <c r="AG5099" s="1"/>
    </row>
    <row r="5100" spans="1:33" hidden="1" x14ac:dyDescent="0.25">
      <c r="A5100" s="1">
        <v>16</v>
      </c>
      <c r="B5100" s="1">
        <v>2015</v>
      </c>
      <c r="C5100" s="1">
        <v>354250316</v>
      </c>
      <c r="D5100" s="44" t="s">
        <v>525</v>
      </c>
      <c r="E5100" s="20">
        <v>0.18939650000000002</v>
      </c>
      <c r="F5100" s="20">
        <v>0.14396390000000001</v>
      </c>
      <c r="G5100" s="20">
        <v>4.5432600000000004E-2</v>
      </c>
      <c r="H5100" s="20">
        <v>0</v>
      </c>
      <c r="I5100" s="20">
        <v>9.2592000000000004E-3</v>
      </c>
      <c r="J5100" s="20">
        <v>4.07E-5</v>
      </c>
      <c r="K5100" s="20">
        <v>0.17873080000000002</v>
      </c>
      <c r="L5100" s="20">
        <v>1.3657999999999999E-3</v>
      </c>
      <c r="M5100" s="20">
        <v>1.8901041666666667E-2</v>
      </c>
      <c r="N5100" s="1">
        <v>2</v>
      </c>
      <c r="O5100" s="5">
        <v>31.82</v>
      </c>
      <c r="P5100" s="5">
        <v>68.180000000000007</v>
      </c>
      <c r="Q5100" s="1">
        <v>7</v>
      </c>
      <c r="R5100" s="1">
        <v>15</v>
      </c>
      <c r="S5100" s="6">
        <v>278</v>
      </c>
      <c r="T5100" s="6">
        <v>0</v>
      </c>
      <c r="W5100" s="1"/>
      <c r="X5100" s="1"/>
      <c r="Y5100" s="1"/>
      <c r="AC5100" s="1"/>
      <c r="AF5100" s="1"/>
      <c r="AG5100" s="1"/>
    </row>
    <row r="5101" spans="1:33" hidden="1" x14ac:dyDescent="0.25">
      <c r="A5101" s="1">
        <v>11</v>
      </c>
      <c r="B5101" s="1">
        <v>2015</v>
      </c>
      <c r="C5101" s="1">
        <v>354260211</v>
      </c>
      <c r="D5101" s="44" t="s">
        <v>526</v>
      </c>
      <c r="E5101" s="20">
        <v>9.5659200000000014E-2</v>
      </c>
      <c r="F5101" s="20">
        <v>8.2526900000000014E-2</v>
      </c>
      <c r="G5101" s="20">
        <v>1.3132300000000001E-2</v>
      </c>
      <c r="H5101" s="20">
        <v>0.2</v>
      </c>
      <c r="I5101" s="20">
        <v>2.5347E-3</v>
      </c>
      <c r="J5101" s="20">
        <v>8.4539999999999995E-4</v>
      </c>
      <c r="K5101" s="20">
        <v>7.8095399999999995E-2</v>
      </c>
      <c r="L5101" s="20">
        <v>1.41837E-2</v>
      </c>
      <c r="M5101" s="20">
        <v>0.14680862120370367</v>
      </c>
      <c r="N5101" s="1">
        <v>137</v>
      </c>
      <c r="O5101" s="5">
        <v>70.59</v>
      </c>
      <c r="P5101" s="5">
        <v>29.41</v>
      </c>
      <c r="Q5101" s="1">
        <v>60</v>
      </c>
      <c r="R5101" s="1">
        <v>25</v>
      </c>
      <c r="S5101" s="6">
        <v>2320.2800000000002</v>
      </c>
      <c r="T5101" s="6">
        <v>2320.2800000000002</v>
      </c>
      <c r="W5101" s="1"/>
      <c r="X5101" s="1"/>
      <c r="Y5101" s="1"/>
      <c r="AC5101" s="1"/>
      <c r="AF5101" s="1"/>
      <c r="AG5101" s="1"/>
    </row>
    <row r="5102" spans="1:33" hidden="1" x14ac:dyDescent="0.25">
      <c r="A5102" s="1">
        <v>8</v>
      </c>
      <c r="B5102" s="1">
        <v>2015</v>
      </c>
      <c r="C5102" s="1">
        <v>35427018</v>
      </c>
      <c r="D5102" s="44" t="s">
        <v>527</v>
      </c>
      <c r="E5102" s="20">
        <v>9.560819999999999E-2</v>
      </c>
      <c r="F5102" s="20">
        <v>2.7625500000000001E-2</v>
      </c>
      <c r="G5102" s="20">
        <v>6.7982699999999993E-2</v>
      </c>
      <c r="H5102" s="20">
        <v>0</v>
      </c>
      <c r="I5102" s="20">
        <v>6.4814800000000006E-2</v>
      </c>
      <c r="J5102" s="20">
        <v>2.7210999999999997E-3</v>
      </c>
      <c r="K5102" s="20">
        <v>2.6192600000000003E-2</v>
      </c>
      <c r="L5102" s="20">
        <v>1.8797000000000002E-3</v>
      </c>
      <c r="M5102" s="20">
        <v>1.7074425000000001E-2</v>
      </c>
      <c r="N5102" s="1">
        <v>3</v>
      </c>
      <c r="O5102" s="5">
        <v>42.11</v>
      </c>
      <c r="P5102" s="5">
        <v>57.89</v>
      </c>
      <c r="Q5102" s="1">
        <v>8</v>
      </c>
      <c r="R5102" s="1">
        <v>11</v>
      </c>
      <c r="S5102" s="6">
        <v>307</v>
      </c>
      <c r="T5102" s="6">
        <v>307</v>
      </c>
      <c r="W5102" s="1"/>
      <c r="X5102" s="1"/>
      <c r="Y5102" s="1"/>
      <c r="AC5102" s="1"/>
      <c r="AF5102" s="1"/>
      <c r="AG5102" s="1"/>
    </row>
    <row r="5103" spans="1:33" hidden="1" x14ac:dyDescent="0.25">
      <c r="A5103" s="1">
        <v>11</v>
      </c>
      <c r="B5103" s="1">
        <v>2015</v>
      </c>
      <c r="C5103" s="1">
        <v>354280011</v>
      </c>
      <c r="D5103" s="44" t="s">
        <v>528</v>
      </c>
      <c r="E5103" s="20">
        <v>0</v>
      </c>
      <c r="F5103" s="20">
        <v>0</v>
      </c>
      <c r="G5103" s="20">
        <v>0</v>
      </c>
      <c r="H5103" s="20">
        <v>0</v>
      </c>
      <c r="I5103" s="20">
        <v>0</v>
      </c>
      <c r="J5103" s="20">
        <v>0</v>
      </c>
      <c r="K5103" s="20">
        <v>0</v>
      </c>
      <c r="L5103" s="20">
        <v>0</v>
      </c>
      <c r="M5103" s="20">
        <v>5.6853078124999993E-3</v>
      </c>
      <c r="N5103" s="1">
        <v>1</v>
      </c>
      <c r="O5103" s="5">
        <v>0</v>
      </c>
      <c r="P5103" s="5">
        <v>0</v>
      </c>
      <c r="Q5103" s="1">
        <v>0</v>
      </c>
      <c r="R5103" s="1">
        <v>0</v>
      </c>
      <c r="S5103" s="6">
        <v>28.56</v>
      </c>
      <c r="T5103" s="6">
        <v>0</v>
      </c>
      <c r="W5103" s="1"/>
      <c r="X5103" s="1"/>
      <c r="Y5103" s="1"/>
      <c r="AC5103" s="1"/>
      <c r="AF5103" s="1"/>
      <c r="AG5103" s="1"/>
    </row>
    <row r="5104" spans="1:33" hidden="1" x14ac:dyDescent="0.25">
      <c r="A5104" s="1">
        <v>13</v>
      </c>
      <c r="B5104" s="1">
        <v>2015</v>
      </c>
      <c r="C5104" s="1">
        <v>354290913</v>
      </c>
      <c r="D5104" s="44" t="s">
        <v>529</v>
      </c>
      <c r="E5104" s="20">
        <v>0.21982019999999997</v>
      </c>
      <c r="F5104" s="20">
        <v>0.11554569999999996</v>
      </c>
      <c r="G5104" s="20">
        <v>0.10427450000000001</v>
      </c>
      <c r="H5104" s="20">
        <v>0</v>
      </c>
      <c r="I5104" s="20">
        <v>3.7851999999999997E-2</v>
      </c>
      <c r="J5104" s="20">
        <v>1.8869999999999998E-4</v>
      </c>
      <c r="K5104" s="20">
        <v>0.17027109999999998</v>
      </c>
      <c r="L5104" s="20">
        <v>1.1508400000000007E-2</v>
      </c>
      <c r="M5104" s="20">
        <v>3.5299023513888889E-2</v>
      </c>
      <c r="N5104" s="1">
        <v>22</v>
      </c>
      <c r="O5104" s="5">
        <v>35.85</v>
      </c>
      <c r="P5104" s="5">
        <v>64.150000000000006</v>
      </c>
      <c r="Q5104" s="1">
        <v>38</v>
      </c>
      <c r="R5104" s="1">
        <v>68</v>
      </c>
      <c r="S5104" s="6">
        <v>618.24</v>
      </c>
      <c r="T5104" s="6">
        <v>0</v>
      </c>
      <c r="W5104" s="1"/>
      <c r="X5104" s="1"/>
      <c r="Y5104" s="1"/>
      <c r="AC5104" s="1"/>
      <c r="AF5104" s="1"/>
      <c r="AG5104" s="1"/>
    </row>
    <row r="5105" spans="1:33" hidden="1" x14ac:dyDescent="0.25">
      <c r="A5105" s="1">
        <v>14</v>
      </c>
      <c r="B5105" s="1">
        <v>2015</v>
      </c>
      <c r="C5105" s="1">
        <v>354300614</v>
      </c>
      <c r="D5105" s="44" t="s">
        <v>530</v>
      </c>
      <c r="E5105" s="20">
        <v>0.2347297999999996</v>
      </c>
      <c r="F5105" s="20">
        <v>0.21806769999999961</v>
      </c>
      <c r="G5105" s="20">
        <v>1.6662099999999999E-2</v>
      </c>
      <c r="H5105" s="20">
        <v>0</v>
      </c>
      <c r="I5105" s="20">
        <v>3.4863999999999999E-2</v>
      </c>
      <c r="J5105" s="20">
        <v>4.1689799999999999E-2</v>
      </c>
      <c r="K5105" s="20">
        <v>0.15817019999999959</v>
      </c>
      <c r="L5105" s="20">
        <v>5.8000000000000004E-6</v>
      </c>
      <c r="M5105" s="20">
        <v>3.6174861000000003E-2</v>
      </c>
      <c r="N5105" s="1">
        <v>37</v>
      </c>
      <c r="O5105" s="5">
        <v>96.75</v>
      </c>
      <c r="P5105" s="5">
        <v>3.25</v>
      </c>
      <c r="Q5105" s="1">
        <v>149</v>
      </c>
      <c r="R5105" s="1">
        <v>5</v>
      </c>
      <c r="S5105" s="6">
        <v>368.6</v>
      </c>
      <c r="T5105" s="6">
        <v>331.74</v>
      </c>
      <c r="W5105" s="1"/>
      <c r="X5105" s="1"/>
      <c r="Y5105" s="1"/>
      <c r="AC5105" s="1"/>
      <c r="AF5105" s="1"/>
      <c r="AG5105" s="1"/>
    </row>
    <row r="5106" spans="1:33" hidden="1" x14ac:dyDescent="0.25">
      <c r="A5106" s="1">
        <v>8</v>
      </c>
      <c r="B5106" s="1">
        <v>2015</v>
      </c>
      <c r="C5106" s="1">
        <v>35431058</v>
      </c>
      <c r="D5106" s="44" t="s">
        <v>531</v>
      </c>
      <c r="E5106" s="20">
        <v>0.12798709999999999</v>
      </c>
      <c r="F5106" s="20">
        <v>0.10131929999999999</v>
      </c>
      <c r="G5106" s="20">
        <v>2.6667799999999998E-2</v>
      </c>
      <c r="H5106" s="20">
        <v>0</v>
      </c>
      <c r="I5106" s="20">
        <v>2.0335699999999998E-2</v>
      </c>
      <c r="J5106" s="20">
        <v>2.3149999999999999E-4</v>
      </c>
      <c r="K5106" s="20">
        <v>0.10534009999999999</v>
      </c>
      <c r="L5106" s="20">
        <v>2.0798000000000001E-3</v>
      </c>
      <c r="M5106" s="20">
        <v>8.6641078124999986E-3</v>
      </c>
      <c r="N5106" s="1">
        <v>11</v>
      </c>
      <c r="O5106" s="5">
        <v>65.91</v>
      </c>
      <c r="P5106" s="5">
        <v>34.090000000000003</v>
      </c>
      <c r="Q5106" s="1">
        <v>29</v>
      </c>
      <c r="R5106" s="1">
        <v>15</v>
      </c>
      <c r="S5106" s="6">
        <v>197</v>
      </c>
      <c r="T5106" s="6">
        <v>197</v>
      </c>
      <c r="W5106" s="1"/>
      <c r="X5106" s="1"/>
      <c r="Y5106" s="1"/>
      <c r="AC5106" s="1"/>
      <c r="AF5106" s="1"/>
      <c r="AG5106" s="1"/>
    </row>
    <row r="5107" spans="1:33" hidden="1" x14ac:dyDescent="0.25">
      <c r="A5107" s="1">
        <v>17</v>
      </c>
      <c r="B5107" s="1">
        <v>2015</v>
      </c>
      <c r="C5107" s="1">
        <v>354320417</v>
      </c>
      <c r="D5107" s="44" t="s">
        <v>532</v>
      </c>
      <c r="E5107" s="20">
        <v>9.4359799999999994E-2</v>
      </c>
      <c r="F5107" s="20">
        <v>8.0494499999999997E-2</v>
      </c>
      <c r="G5107" s="20">
        <v>1.3865300000000001E-2</v>
      </c>
      <c r="H5107" s="20">
        <v>0</v>
      </c>
      <c r="I5107" s="20">
        <v>9.6643000000000007E-3</v>
      </c>
      <c r="J5107" s="20">
        <v>2.3103300000000004E-2</v>
      </c>
      <c r="K5107" s="20">
        <v>6.0943499999999998E-2</v>
      </c>
      <c r="L5107" s="20">
        <v>6.4869999999999999E-4</v>
      </c>
      <c r="M5107" s="20">
        <v>7.75047109375E-3</v>
      </c>
      <c r="N5107" s="1">
        <v>5</v>
      </c>
      <c r="O5107" s="5">
        <v>36.36</v>
      </c>
      <c r="P5107" s="5">
        <v>63.64</v>
      </c>
      <c r="Q5107" s="1">
        <v>8</v>
      </c>
      <c r="R5107" s="1">
        <v>14</v>
      </c>
      <c r="S5107" s="6">
        <v>170.19</v>
      </c>
      <c r="T5107" s="6">
        <v>170.19</v>
      </c>
      <c r="W5107" s="1"/>
      <c r="X5107" s="1"/>
      <c r="Y5107" s="1"/>
      <c r="AC5107" s="1"/>
      <c r="AF5107" s="1"/>
      <c r="AG5107" s="1"/>
    </row>
    <row r="5108" spans="1:33" hidden="1" x14ac:dyDescent="0.25">
      <c r="A5108" s="1">
        <v>21</v>
      </c>
      <c r="B5108" s="1">
        <v>2015</v>
      </c>
      <c r="C5108" s="1">
        <v>354323821</v>
      </c>
      <c r="D5108" s="44" t="s">
        <v>533</v>
      </c>
      <c r="E5108" s="20">
        <v>5.2099999999999999E-5</v>
      </c>
      <c r="F5108" s="20">
        <v>0</v>
      </c>
      <c r="G5108" s="20">
        <v>5.2099999999999999E-5</v>
      </c>
      <c r="H5108" s="20">
        <v>0</v>
      </c>
      <c r="I5108" s="20">
        <v>0</v>
      </c>
      <c r="J5108" s="20">
        <v>0</v>
      </c>
      <c r="K5108" s="20">
        <v>0</v>
      </c>
      <c r="L5108" s="20">
        <v>5.2099999999999999E-5</v>
      </c>
      <c r="M5108" s="20">
        <v>5.0186250000000005E-3</v>
      </c>
      <c r="N5108" s="1">
        <v>0</v>
      </c>
      <c r="O5108" s="5">
        <v>0</v>
      </c>
      <c r="P5108" s="5">
        <v>100</v>
      </c>
      <c r="Q5108" s="1">
        <v>0</v>
      </c>
      <c r="R5108" s="1">
        <v>1</v>
      </c>
      <c r="S5108" s="6">
        <v>103</v>
      </c>
      <c r="T5108" s="6">
        <v>103</v>
      </c>
      <c r="W5108" s="1"/>
      <c r="X5108" s="1"/>
      <c r="Y5108" s="1"/>
      <c r="AC5108" s="1"/>
      <c r="AF5108" s="1"/>
      <c r="AG5108" s="1"/>
    </row>
    <row r="5109" spans="1:33" hidden="1" x14ac:dyDescent="0.25">
      <c r="A5109" s="1">
        <v>14</v>
      </c>
      <c r="B5109" s="1">
        <v>2015</v>
      </c>
      <c r="C5109" s="1">
        <v>354325314</v>
      </c>
      <c r="D5109" s="44" t="s">
        <v>534</v>
      </c>
      <c r="E5109" s="20">
        <v>0.1424898</v>
      </c>
      <c r="F5109" s="20">
        <v>0.14013400000000001</v>
      </c>
      <c r="G5109" s="20">
        <v>2.3557999999999999E-3</v>
      </c>
      <c r="H5109" s="20">
        <v>0</v>
      </c>
      <c r="I5109" s="20">
        <v>3.163E-3</v>
      </c>
      <c r="J5109" s="20">
        <v>0.13703700000000002</v>
      </c>
      <c r="K5109" s="20">
        <v>1.1564999999999998E-3</v>
      </c>
      <c r="L5109" s="20">
        <v>1.1333000000000001E-3</v>
      </c>
      <c r="M5109" s="20">
        <v>1.6329930729166667E-2</v>
      </c>
      <c r="N5109" s="1">
        <v>4</v>
      </c>
      <c r="O5109" s="5">
        <v>69.23</v>
      </c>
      <c r="P5109" s="5">
        <v>30.77</v>
      </c>
      <c r="Q5109" s="1">
        <v>9</v>
      </c>
      <c r="R5109" s="1">
        <v>4</v>
      </c>
      <c r="S5109" s="6">
        <v>131</v>
      </c>
      <c r="T5109" s="6">
        <v>131</v>
      </c>
      <c r="W5109" s="1"/>
      <c r="X5109" s="1"/>
      <c r="Y5109" s="1"/>
      <c r="AC5109" s="1"/>
      <c r="AF5109" s="1"/>
      <c r="AG5109" s="1"/>
    </row>
    <row r="5110" spans="1:33" hidden="1" x14ac:dyDescent="0.25">
      <c r="A5110" s="1">
        <v>6</v>
      </c>
      <c r="B5110" s="1">
        <v>2015</v>
      </c>
      <c r="C5110" s="1">
        <v>35433036</v>
      </c>
      <c r="D5110" s="44" t="s">
        <v>535</v>
      </c>
      <c r="E5110" s="20">
        <v>1.3062899999999999E-2</v>
      </c>
      <c r="F5110" s="20">
        <v>1.8850999999999996E-3</v>
      </c>
      <c r="G5110" s="20">
        <v>1.11778E-2</v>
      </c>
      <c r="H5110" s="20">
        <v>0</v>
      </c>
      <c r="I5110" s="20">
        <v>0</v>
      </c>
      <c r="J5110" s="20">
        <v>3.7169000000000004E-3</v>
      </c>
      <c r="K5110" s="20">
        <v>3.0860000000000002E-4</v>
      </c>
      <c r="L5110" s="20">
        <v>9.037400000000001E-3</v>
      </c>
      <c r="M5110" s="20">
        <v>0.36219592329861111</v>
      </c>
      <c r="N5110" s="1">
        <v>7</v>
      </c>
      <c r="O5110" s="5">
        <v>23.53</v>
      </c>
      <c r="P5110" s="5">
        <v>76.47</v>
      </c>
      <c r="Q5110" s="1">
        <v>8</v>
      </c>
      <c r="R5110" s="1">
        <v>26</v>
      </c>
      <c r="S5110" s="6">
        <v>5135.79</v>
      </c>
      <c r="T5110" s="6">
        <v>3595.0529999999999</v>
      </c>
      <c r="W5110" s="1"/>
      <c r="X5110" s="1"/>
      <c r="Y5110" s="1"/>
      <c r="AC5110" s="1"/>
      <c r="AF5110" s="1"/>
      <c r="AG5110" s="1"/>
    </row>
    <row r="5111" spans="1:33" hidden="1" x14ac:dyDescent="0.25">
      <c r="A5111" s="1">
        <v>4</v>
      </c>
      <c r="B5111" s="1">
        <v>2015</v>
      </c>
      <c r="C5111" s="1">
        <v>35434024</v>
      </c>
      <c r="D5111" s="44" t="s">
        <v>536</v>
      </c>
      <c r="E5111" s="20">
        <v>4.0504405000000032</v>
      </c>
      <c r="F5111" s="20">
        <v>0.14573239999999993</v>
      </c>
      <c r="G5111" s="20">
        <v>3.9047081000000032</v>
      </c>
      <c r="H5111" s="20">
        <v>2.63</v>
      </c>
      <c r="I5111" s="20">
        <v>3.3925543999999981</v>
      </c>
      <c r="J5111" s="20">
        <v>0.24574909999999994</v>
      </c>
      <c r="K5111" s="20">
        <v>8.7220299999999987E-2</v>
      </c>
      <c r="L5111" s="20">
        <v>0.32491669999999928</v>
      </c>
      <c r="M5111" s="20">
        <v>2.63952475925</v>
      </c>
      <c r="N5111" s="1">
        <v>55</v>
      </c>
      <c r="O5111" s="5">
        <v>13.71</v>
      </c>
      <c r="P5111" s="5">
        <v>86.29</v>
      </c>
      <c r="Q5111" s="1">
        <v>72</v>
      </c>
      <c r="R5111" s="1">
        <v>453</v>
      </c>
      <c r="S5111" s="6">
        <v>35162.400000000001</v>
      </c>
      <c r="T5111" s="6">
        <v>34459.152000000002</v>
      </c>
      <c r="W5111" s="1"/>
      <c r="X5111" s="1"/>
      <c r="Y5111" s="1"/>
      <c r="AC5111" s="1"/>
      <c r="AF5111" s="1"/>
      <c r="AG5111" s="1"/>
    </row>
    <row r="5112" spans="1:33" hidden="1" x14ac:dyDescent="0.25">
      <c r="A5112" s="1">
        <v>9</v>
      </c>
      <c r="B5112" s="1">
        <v>2015</v>
      </c>
      <c r="C5112" s="1">
        <v>35434029</v>
      </c>
      <c r="D5112" s="44" t="s">
        <v>536</v>
      </c>
      <c r="E5112" s="20">
        <v>2.3149999999999999E-4</v>
      </c>
      <c r="F5112" s="20">
        <v>0</v>
      </c>
      <c r="G5112" s="20">
        <v>2.3149999999999999E-4</v>
      </c>
      <c r="H5112" s="20">
        <v>0</v>
      </c>
      <c r="I5112" s="20">
        <v>0</v>
      </c>
      <c r="J5112" s="20">
        <v>0</v>
      </c>
      <c r="K5112" s="20">
        <v>0</v>
      </c>
      <c r="L5112" s="20">
        <v>2.3149999999999999E-4</v>
      </c>
      <c r="M5112" s="20">
        <v>0</v>
      </c>
      <c r="N5112" s="1">
        <v>1</v>
      </c>
      <c r="O5112" s="5">
        <v>0</v>
      </c>
      <c r="P5112" s="5">
        <v>100</v>
      </c>
      <c r="Q5112" s="1">
        <v>0</v>
      </c>
      <c r="R5112" s="1">
        <v>1</v>
      </c>
      <c r="S5112" s="6"/>
      <c r="T5112" s="6"/>
      <c r="W5112" s="1"/>
      <c r="X5112" s="1"/>
      <c r="Y5112" s="1"/>
      <c r="AC5112" s="1"/>
      <c r="AF5112" s="1"/>
      <c r="AG5112" s="1"/>
    </row>
    <row r="5113" spans="1:33" hidden="1" x14ac:dyDescent="0.25">
      <c r="A5113" s="1">
        <v>8</v>
      </c>
      <c r="B5113" s="1">
        <v>2015</v>
      </c>
      <c r="C5113" s="1">
        <v>35436008</v>
      </c>
      <c r="D5113" s="44" t="s">
        <v>537</v>
      </c>
      <c r="E5113" s="20">
        <v>2.9086600000000001E-2</v>
      </c>
      <c r="F5113" s="20">
        <v>1.51305E-2</v>
      </c>
      <c r="G5113" s="20">
        <v>1.3956100000000001E-2</v>
      </c>
      <c r="H5113" s="20">
        <v>0</v>
      </c>
      <c r="I5113" s="20">
        <v>1.3831100000000001E-2</v>
      </c>
      <c r="J5113" s="20">
        <v>0</v>
      </c>
      <c r="K5113" s="20">
        <v>1.51305E-2</v>
      </c>
      <c r="L5113" s="20">
        <v>1.25E-4</v>
      </c>
      <c r="M5113" s="20">
        <v>7.5082421874999999E-3</v>
      </c>
      <c r="N5113" s="1">
        <v>0</v>
      </c>
      <c r="O5113" s="5">
        <v>37.5</v>
      </c>
      <c r="P5113" s="5">
        <v>62.5</v>
      </c>
      <c r="Q5113" s="1">
        <v>3</v>
      </c>
      <c r="R5113" s="1">
        <v>5</v>
      </c>
      <c r="S5113" s="6">
        <v>170</v>
      </c>
      <c r="T5113" s="6">
        <v>170</v>
      </c>
      <c r="W5113" s="1"/>
      <c r="X5113" s="1"/>
      <c r="Y5113" s="1"/>
      <c r="AC5113" s="1"/>
      <c r="AF5113" s="1"/>
      <c r="AG5113" s="1"/>
    </row>
    <row r="5114" spans="1:33" hidden="1" x14ac:dyDescent="0.25">
      <c r="A5114" s="1">
        <v>9</v>
      </c>
      <c r="B5114" s="1">
        <v>2015</v>
      </c>
      <c r="C5114" s="1">
        <v>35437099</v>
      </c>
      <c r="D5114" s="44" t="s">
        <v>538</v>
      </c>
      <c r="E5114" s="20">
        <v>0.27975139999999998</v>
      </c>
      <c r="F5114" s="20">
        <v>0.10443509999999999</v>
      </c>
      <c r="G5114" s="20">
        <v>0.17531629999999998</v>
      </c>
      <c r="H5114" s="20">
        <v>0.03</v>
      </c>
      <c r="I5114" s="20">
        <v>0</v>
      </c>
      <c r="J5114" s="20">
        <v>5.2005999999999997E-3</v>
      </c>
      <c r="K5114" s="20">
        <v>0.27266199999999996</v>
      </c>
      <c r="L5114" s="20">
        <v>1.8887999999999999E-3</v>
      </c>
      <c r="M5114" s="20">
        <v>2.2097098437500004E-2</v>
      </c>
      <c r="N5114" s="1">
        <v>5</v>
      </c>
      <c r="O5114" s="5">
        <v>48.39</v>
      </c>
      <c r="P5114" s="5">
        <v>51.61</v>
      </c>
      <c r="Q5114" s="1">
        <v>15</v>
      </c>
      <c r="R5114" s="1">
        <v>16</v>
      </c>
      <c r="S5114" s="6">
        <v>474</v>
      </c>
      <c r="T5114" s="6">
        <v>56.88</v>
      </c>
      <c r="W5114" s="1"/>
      <c r="X5114" s="1"/>
      <c r="Y5114" s="1"/>
      <c r="AC5114" s="1"/>
      <c r="AF5114" s="1"/>
      <c r="AG5114" s="1"/>
    </row>
    <row r="5115" spans="1:33" hidden="1" x14ac:dyDescent="0.25">
      <c r="A5115" s="1">
        <v>20</v>
      </c>
      <c r="B5115" s="1">
        <v>2015</v>
      </c>
      <c r="C5115" s="1">
        <v>354380820</v>
      </c>
      <c r="D5115" s="44" t="s">
        <v>539</v>
      </c>
      <c r="E5115" s="20">
        <v>1.4812100000000002E-2</v>
      </c>
      <c r="F5115" s="20">
        <v>9.0667000000000022E-3</v>
      </c>
      <c r="G5115" s="20">
        <v>5.7453999999999995E-3</v>
      </c>
      <c r="H5115" s="20">
        <v>0</v>
      </c>
      <c r="I5115" s="20">
        <v>0</v>
      </c>
      <c r="J5115" s="20">
        <v>1.4580000000000002E-4</v>
      </c>
      <c r="K5115" s="20">
        <v>8.6223000000000011E-3</v>
      </c>
      <c r="L5115" s="20">
        <v>6.043999999999999E-3</v>
      </c>
      <c r="M5115" s="20">
        <v>2.2958970117187498E-2</v>
      </c>
      <c r="N5115" s="1">
        <v>4</v>
      </c>
      <c r="O5115" s="5">
        <v>44.83</v>
      </c>
      <c r="P5115" s="5">
        <v>55.17</v>
      </c>
      <c r="Q5115" s="1">
        <v>13</v>
      </c>
      <c r="R5115" s="1">
        <v>16</v>
      </c>
      <c r="S5115" s="6">
        <v>476</v>
      </c>
      <c r="T5115" s="6">
        <v>476</v>
      </c>
      <c r="W5115" s="1"/>
      <c r="X5115" s="1"/>
      <c r="Y5115" s="1"/>
      <c r="AC5115" s="1"/>
      <c r="AF5115" s="1"/>
      <c r="AG5115" s="1"/>
    </row>
    <row r="5116" spans="1:33" hidden="1" x14ac:dyDescent="0.25">
      <c r="A5116" s="1">
        <v>5</v>
      </c>
      <c r="B5116" s="1">
        <v>2015</v>
      </c>
      <c r="C5116" s="1">
        <v>35439075</v>
      </c>
      <c r="D5116" s="44" t="s">
        <v>540</v>
      </c>
      <c r="E5116" s="20">
        <v>1.1567025999999994</v>
      </c>
      <c r="F5116" s="20">
        <v>1.0486914999999994</v>
      </c>
      <c r="G5116" s="20">
        <v>0.10801109999999989</v>
      </c>
      <c r="H5116" s="20">
        <v>0</v>
      </c>
      <c r="I5116" s="20">
        <v>0.93562040000000002</v>
      </c>
      <c r="J5116" s="20">
        <v>0.10964599999999995</v>
      </c>
      <c r="K5116" s="20">
        <v>8.6857999999999977E-2</v>
      </c>
      <c r="L5116" s="20">
        <v>2.4578200000000008E-2</v>
      </c>
      <c r="M5116" s="20">
        <v>0.67615957175925923</v>
      </c>
      <c r="N5116" s="1">
        <v>27</v>
      </c>
      <c r="O5116" s="5">
        <v>26.64</v>
      </c>
      <c r="P5116" s="5">
        <v>73.36</v>
      </c>
      <c r="Q5116" s="1">
        <v>57</v>
      </c>
      <c r="R5116" s="1">
        <v>157</v>
      </c>
      <c r="S5116" s="6">
        <v>10482.325000000001</v>
      </c>
      <c r="T5116" s="6">
        <v>5765.2787500000004</v>
      </c>
      <c r="W5116" s="1"/>
      <c r="X5116" s="1"/>
      <c r="Y5116" s="1"/>
      <c r="AC5116" s="1"/>
      <c r="AF5116" s="1"/>
      <c r="AG5116" s="1"/>
    </row>
    <row r="5117" spans="1:33" hidden="1" x14ac:dyDescent="0.25">
      <c r="A5117" s="1">
        <v>9</v>
      </c>
      <c r="B5117" s="1">
        <v>2015</v>
      </c>
      <c r="C5117" s="1">
        <v>35439079</v>
      </c>
      <c r="D5117" s="44" t="s">
        <v>540</v>
      </c>
      <c r="E5117" s="20">
        <v>1.5430000000000001E-4</v>
      </c>
      <c r="F5117" s="20">
        <v>1.5430000000000001E-4</v>
      </c>
      <c r="G5117" s="20">
        <v>0</v>
      </c>
      <c r="H5117" s="20">
        <v>0</v>
      </c>
      <c r="I5117" s="20">
        <v>0</v>
      </c>
      <c r="J5117" s="20">
        <v>0</v>
      </c>
      <c r="K5117" s="20">
        <v>1.5430000000000001E-4</v>
      </c>
      <c r="L5117" s="20">
        <v>0</v>
      </c>
      <c r="M5117" s="20">
        <v>0</v>
      </c>
      <c r="N5117" s="1">
        <v>1</v>
      </c>
      <c r="O5117" s="5">
        <v>100</v>
      </c>
      <c r="P5117" s="5">
        <v>0</v>
      </c>
      <c r="Q5117" s="1">
        <v>1</v>
      </c>
      <c r="R5117" s="1">
        <v>0</v>
      </c>
      <c r="S5117" s="6"/>
      <c r="T5117" s="6"/>
      <c r="W5117" s="1"/>
      <c r="X5117" s="1"/>
      <c r="Y5117" s="1"/>
      <c r="AC5117" s="1"/>
      <c r="AF5117" s="1"/>
      <c r="AG5117" s="1"/>
    </row>
    <row r="5118" spans="1:33" hidden="1" x14ac:dyDescent="0.25">
      <c r="A5118" s="1">
        <v>5</v>
      </c>
      <c r="B5118" s="1">
        <v>2015</v>
      </c>
      <c r="C5118" s="1">
        <v>35440045</v>
      </c>
      <c r="D5118" s="44" t="s">
        <v>541</v>
      </c>
      <c r="E5118" s="20">
        <v>0.23034299999999999</v>
      </c>
      <c r="F5118" s="20">
        <v>0.19380009999999998</v>
      </c>
      <c r="G5118" s="20">
        <v>3.654290000000001E-2</v>
      </c>
      <c r="H5118" s="20">
        <v>0</v>
      </c>
      <c r="I5118" s="20">
        <v>7.6649500000000009E-2</v>
      </c>
      <c r="J5118" s="20">
        <v>0.13861589999999996</v>
      </c>
      <c r="K5118" s="20">
        <v>7.0695000000000003E-3</v>
      </c>
      <c r="L5118" s="20">
        <v>8.0080999999999989E-3</v>
      </c>
      <c r="M5118" s="20">
        <v>9.4763718013888887E-2</v>
      </c>
      <c r="N5118" s="1">
        <v>15</v>
      </c>
      <c r="O5118" s="5">
        <v>33.33</v>
      </c>
      <c r="P5118" s="5">
        <v>66.67</v>
      </c>
      <c r="Q5118" s="1">
        <v>14</v>
      </c>
      <c r="R5118" s="1">
        <v>28</v>
      </c>
      <c r="S5118" s="6">
        <v>1706.76</v>
      </c>
      <c r="T5118" s="6">
        <v>0</v>
      </c>
      <c r="W5118" s="1"/>
      <c r="X5118" s="1"/>
      <c r="Y5118" s="1"/>
      <c r="AC5118" s="1"/>
      <c r="AF5118" s="1"/>
      <c r="AG5118" s="1"/>
    </row>
    <row r="5119" spans="1:33" hidden="1" x14ac:dyDescent="0.25">
      <c r="A5119" s="1">
        <v>10</v>
      </c>
      <c r="B5119" s="1">
        <v>2015</v>
      </c>
      <c r="C5119" s="1">
        <v>354400410</v>
      </c>
      <c r="D5119" s="44" t="s">
        <v>541</v>
      </c>
      <c r="E5119" s="20">
        <v>0</v>
      </c>
      <c r="F5119" s="20">
        <v>0</v>
      </c>
      <c r="G5119" s="20">
        <v>0</v>
      </c>
      <c r="H5119" s="20">
        <v>0</v>
      </c>
      <c r="I5119" s="20">
        <v>0</v>
      </c>
      <c r="J5119" s="20">
        <v>0</v>
      </c>
      <c r="K5119" s="20">
        <v>0</v>
      </c>
      <c r="L5119" s="20">
        <v>0</v>
      </c>
      <c r="M5119" s="20">
        <v>0</v>
      </c>
      <c r="N5119" s="1">
        <v>0</v>
      </c>
      <c r="O5119" s="5">
        <v>0</v>
      </c>
      <c r="P5119" s="5">
        <v>0</v>
      </c>
      <c r="Q5119" s="1">
        <v>0</v>
      </c>
      <c r="R5119" s="1">
        <v>0</v>
      </c>
      <c r="S5119" s="6"/>
      <c r="T5119" s="6"/>
      <c r="W5119" s="1"/>
      <c r="X5119" s="1"/>
      <c r="Y5119" s="1"/>
      <c r="AC5119" s="1"/>
      <c r="AF5119" s="1"/>
      <c r="AG5119" s="1"/>
    </row>
    <row r="5120" spans="1:33" hidden="1" x14ac:dyDescent="0.25">
      <c r="A5120" s="1">
        <v>6</v>
      </c>
      <c r="B5120" s="1">
        <v>2015</v>
      </c>
      <c r="C5120" s="1">
        <v>35441036</v>
      </c>
      <c r="D5120" s="44" t="s">
        <v>542</v>
      </c>
      <c r="E5120" s="20">
        <v>0.10623790000000001</v>
      </c>
      <c r="F5120" s="20">
        <v>0.1</v>
      </c>
      <c r="G5120" s="20">
        <v>6.2378999999999993E-3</v>
      </c>
      <c r="H5120" s="20">
        <v>0</v>
      </c>
      <c r="I5120" s="20">
        <v>0.1</v>
      </c>
      <c r="J5120" s="20">
        <v>6.2378999999999993E-3</v>
      </c>
      <c r="K5120" s="20">
        <v>0</v>
      </c>
      <c r="L5120" s="20">
        <v>0</v>
      </c>
      <c r="M5120" s="20">
        <v>0.12191813043634259</v>
      </c>
      <c r="N5120" s="1">
        <v>2</v>
      </c>
      <c r="O5120" s="5">
        <v>25</v>
      </c>
      <c r="P5120" s="5">
        <v>75</v>
      </c>
      <c r="Q5120" s="1">
        <v>1</v>
      </c>
      <c r="R5120" s="1">
        <v>3</v>
      </c>
      <c r="S5120" s="6">
        <v>1564.8</v>
      </c>
      <c r="T5120" s="6">
        <v>1330.08</v>
      </c>
      <c r="W5120" s="1"/>
      <c r="X5120" s="1"/>
      <c r="Y5120" s="1"/>
      <c r="AC5120" s="1"/>
      <c r="AF5120" s="1"/>
      <c r="AG5120" s="1"/>
    </row>
    <row r="5121" spans="1:33" hidden="1" x14ac:dyDescent="0.25">
      <c r="A5121" s="1">
        <v>15</v>
      </c>
      <c r="B5121" s="1">
        <v>2015</v>
      </c>
      <c r="C5121" s="1">
        <v>354420215</v>
      </c>
      <c r="D5121" s="44" t="s">
        <v>543</v>
      </c>
      <c r="E5121" s="20">
        <v>0.12715290000000001</v>
      </c>
      <c r="F5121" s="20">
        <v>0.12466640000000002</v>
      </c>
      <c r="G5121" s="20">
        <v>2.4865E-3</v>
      </c>
      <c r="H5121" s="20">
        <v>0.25</v>
      </c>
      <c r="I5121" s="20">
        <v>3.009E-4</v>
      </c>
      <c r="J5121" s="20">
        <v>1.6880000000000001E-4</v>
      </c>
      <c r="K5121" s="20">
        <v>0.12102060000000002</v>
      </c>
      <c r="L5121" s="20">
        <v>5.6625999999999994E-3</v>
      </c>
      <c r="M5121" s="20">
        <v>2.1411842187500002E-2</v>
      </c>
      <c r="N5121" s="1">
        <v>8</v>
      </c>
      <c r="O5121" s="5">
        <v>66.67</v>
      </c>
      <c r="P5121" s="5">
        <v>33.33</v>
      </c>
      <c r="Q5121" s="1">
        <v>16</v>
      </c>
      <c r="R5121" s="1">
        <v>8</v>
      </c>
      <c r="S5121" s="6">
        <v>492.94</v>
      </c>
      <c r="T5121" s="6">
        <v>492.94</v>
      </c>
      <c r="W5121" s="1"/>
      <c r="X5121" s="1"/>
      <c r="Y5121" s="1"/>
      <c r="AC5121" s="1"/>
      <c r="AF5121" s="1"/>
      <c r="AG5121" s="1"/>
    </row>
    <row r="5122" spans="1:33" hidden="1" x14ac:dyDescent="0.25">
      <c r="A5122" s="1">
        <v>14</v>
      </c>
      <c r="B5122" s="1">
        <v>2015</v>
      </c>
      <c r="C5122" s="1">
        <v>354350114</v>
      </c>
      <c r="D5122" s="44" t="s">
        <v>544</v>
      </c>
      <c r="E5122" s="20">
        <v>2.74147E-2</v>
      </c>
      <c r="F5122" s="20">
        <v>2.54425E-2</v>
      </c>
      <c r="G5122" s="20">
        <v>1.9721999999999999E-3</v>
      </c>
      <c r="H5122" s="20">
        <v>0</v>
      </c>
      <c r="I5122" s="20">
        <v>1.4542100000000001E-2</v>
      </c>
      <c r="J5122" s="20">
        <v>9.2500000000000013E-3</v>
      </c>
      <c r="K5122" s="20">
        <v>3.5647999999999999E-3</v>
      </c>
      <c r="L5122" s="20">
        <v>5.7800000000000002E-5</v>
      </c>
      <c r="M5122" s="20">
        <v>1.1812088802083332E-2</v>
      </c>
      <c r="N5122" s="1">
        <v>2</v>
      </c>
      <c r="O5122" s="5">
        <v>33.33</v>
      </c>
      <c r="P5122" s="5">
        <v>66.67</v>
      </c>
      <c r="Q5122" s="1">
        <v>3</v>
      </c>
      <c r="R5122" s="1">
        <v>6</v>
      </c>
      <c r="S5122" s="6">
        <v>205.92</v>
      </c>
      <c r="T5122" s="6">
        <v>205.92</v>
      </c>
      <c r="W5122" s="1"/>
      <c r="X5122" s="1"/>
      <c r="Y5122" s="1"/>
      <c r="AC5122" s="1"/>
      <c r="AF5122" s="1"/>
      <c r="AG5122" s="1"/>
    </row>
    <row r="5123" spans="1:33" hidden="1" x14ac:dyDescent="0.25">
      <c r="A5123" s="1">
        <v>22</v>
      </c>
      <c r="B5123" s="1">
        <v>2015</v>
      </c>
      <c r="C5123" s="1">
        <v>354425122</v>
      </c>
      <c r="D5123" s="44" t="s">
        <v>545</v>
      </c>
      <c r="E5123" s="20">
        <v>9.3427500000000219E-2</v>
      </c>
      <c r="F5123" s="20">
        <v>2.7797E-3</v>
      </c>
      <c r="G5123" s="20">
        <v>9.0647800000000223E-2</v>
      </c>
      <c r="H5123" s="20">
        <v>0.04</v>
      </c>
      <c r="I5123" s="20">
        <v>3.0398100000000004E-2</v>
      </c>
      <c r="J5123" s="20">
        <v>5.7409999999999991E-4</v>
      </c>
      <c r="K5123" s="20">
        <v>5.0238399999999926E-2</v>
      </c>
      <c r="L5123" s="20">
        <v>1.2216900000000003E-2</v>
      </c>
      <c r="M5123" s="20">
        <v>4.6597021347222219E-2</v>
      </c>
      <c r="N5123" s="1">
        <v>1</v>
      </c>
      <c r="O5123" s="5">
        <v>2.2400000000000002</v>
      </c>
      <c r="P5123" s="5">
        <v>97.76</v>
      </c>
      <c r="Q5123" s="1">
        <v>3</v>
      </c>
      <c r="R5123" s="1">
        <v>131</v>
      </c>
      <c r="S5123" s="6">
        <v>778.91</v>
      </c>
      <c r="T5123" s="6">
        <v>778.91</v>
      </c>
      <c r="W5123" s="1"/>
      <c r="X5123" s="1"/>
      <c r="Y5123" s="1"/>
      <c r="AC5123" s="1"/>
      <c r="AF5123" s="1"/>
      <c r="AG5123" s="1"/>
    </row>
    <row r="5124" spans="1:33" hidden="1" x14ac:dyDescent="0.25">
      <c r="A5124" s="1">
        <v>2</v>
      </c>
      <c r="B5124" s="1">
        <v>2015</v>
      </c>
      <c r="C5124" s="1">
        <v>35443012</v>
      </c>
      <c r="D5124" s="44" t="s">
        <v>546</v>
      </c>
      <c r="E5124" s="20">
        <v>0.51870260000000001</v>
      </c>
      <c r="F5124" s="20">
        <v>0.4786937</v>
      </c>
      <c r="G5124" s="20">
        <v>4.00089E-2</v>
      </c>
      <c r="H5124" s="20">
        <v>0.24</v>
      </c>
      <c r="I5124" s="20">
        <v>3.8715300000000001E-2</v>
      </c>
      <c r="J5124" s="20">
        <v>1.2936E-3</v>
      </c>
      <c r="K5124" s="20">
        <v>0.47564299999999998</v>
      </c>
      <c r="L5124" s="20">
        <v>3.0506999999999999E-3</v>
      </c>
      <c r="M5124" s="20">
        <v>2.414799635416667E-2</v>
      </c>
      <c r="N5124" s="1">
        <v>1</v>
      </c>
      <c r="O5124" s="5">
        <v>67.739999999999995</v>
      </c>
      <c r="P5124" s="5">
        <v>32.26</v>
      </c>
      <c r="Q5124" s="1">
        <v>21</v>
      </c>
      <c r="R5124" s="1">
        <v>10</v>
      </c>
      <c r="S5124" s="6">
        <v>471.7</v>
      </c>
      <c r="T5124" s="6">
        <v>471.7</v>
      </c>
      <c r="W5124" s="1"/>
      <c r="X5124" s="1"/>
      <c r="Y5124" s="1"/>
      <c r="AC5124" s="1"/>
      <c r="AF5124" s="1"/>
      <c r="AG5124" s="1"/>
    </row>
    <row r="5125" spans="1:33" hidden="1" x14ac:dyDescent="0.25">
      <c r="A5125" s="1">
        <v>19</v>
      </c>
      <c r="B5125" s="1">
        <v>2015</v>
      </c>
      <c r="C5125" s="1">
        <v>354440019</v>
      </c>
      <c r="D5125" s="44" t="s">
        <v>547</v>
      </c>
      <c r="E5125" s="20">
        <v>3.0133E-2</v>
      </c>
      <c r="F5125" s="20">
        <v>3.0048200000000001E-2</v>
      </c>
      <c r="G5125" s="20">
        <v>8.4800000000000001E-5</v>
      </c>
      <c r="H5125" s="20">
        <v>0</v>
      </c>
      <c r="I5125" s="20">
        <v>0</v>
      </c>
      <c r="J5125" s="20">
        <v>2.8016900000000001E-2</v>
      </c>
      <c r="K5125" s="20">
        <v>2.0895000000000006E-3</v>
      </c>
      <c r="L5125" s="20">
        <v>2.6599999999999999E-5</v>
      </c>
      <c r="M5125" s="20">
        <v>6.8297994791666674E-3</v>
      </c>
      <c r="N5125" s="1">
        <v>2</v>
      </c>
      <c r="O5125" s="5">
        <v>42.86</v>
      </c>
      <c r="P5125" s="5">
        <v>57.14</v>
      </c>
      <c r="Q5125" s="1">
        <v>3</v>
      </c>
      <c r="R5125" s="1">
        <v>4</v>
      </c>
      <c r="S5125" s="6">
        <v>88.32</v>
      </c>
      <c r="T5125" s="6">
        <v>88.32</v>
      </c>
      <c r="W5125" s="1"/>
      <c r="X5125" s="1"/>
      <c r="Y5125" s="1"/>
      <c r="AC5125" s="1"/>
      <c r="AF5125" s="1"/>
      <c r="AG5125" s="1"/>
    </row>
    <row r="5126" spans="1:33" hidden="1" x14ac:dyDescent="0.25">
      <c r="A5126" s="1">
        <v>20</v>
      </c>
      <c r="B5126" s="1">
        <v>2015</v>
      </c>
      <c r="C5126" s="1">
        <v>354440020</v>
      </c>
      <c r="D5126" s="44" t="s">
        <v>547</v>
      </c>
      <c r="E5126" s="20">
        <v>0.11361110000000001</v>
      </c>
      <c r="F5126" s="20">
        <v>0.11361110000000001</v>
      </c>
      <c r="G5126" s="20">
        <v>0</v>
      </c>
      <c r="H5126" s="20">
        <v>0</v>
      </c>
      <c r="I5126" s="20">
        <v>0</v>
      </c>
      <c r="J5126" s="20">
        <v>0.1111111</v>
      </c>
      <c r="K5126" s="20">
        <v>2.5000000000000001E-3</v>
      </c>
      <c r="L5126" s="20">
        <v>0</v>
      </c>
      <c r="M5126" s="20">
        <v>0</v>
      </c>
      <c r="N5126" s="1">
        <v>2</v>
      </c>
      <c r="O5126" s="5">
        <v>100</v>
      </c>
      <c r="P5126" s="5">
        <v>0</v>
      </c>
      <c r="Q5126" s="1">
        <v>2</v>
      </c>
      <c r="R5126" s="1">
        <v>0</v>
      </c>
      <c r="S5126" s="6"/>
      <c r="T5126" s="6"/>
      <c r="W5126" s="1"/>
      <c r="X5126" s="1"/>
      <c r="Y5126" s="1"/>
      <c r="AC5126" s="1"/>
      <c r="AF5126" s="1"/>
      <c r="AG5126" s="1"/>
    </row>
    <row r="5127" spans="1:33" hidden="1" x14ac:dyDescent="0.25">
      <c r="A5127" s="1">
        <v>18</v>
      </c>
      <c r="B5127" s="1">
        <v>2015</v>
      </c>
      <c r="C5127" s="1">
        <v>354450918</v>
      </c>
      <c r="D5127" s="44" t="s">
        <v>548</v>
      </c>
      <c r="E5127" s="20">
        <v>1.1848E-3</v>
      </c>
      <c r="F5127" s="20">
        <v>0</v>
      </c>
      <c r="G5127" s="20">
        <v>1.1848E-3</v>
      </c>
      <c r="H5127" s="20">
        <v>0.14000000000000001</v>
      </c>
      <c r="I5127" s="20">
        <v>0</v>
      </c>
      <c r="J5127" s="20">
        <v>0</v>
      </c>
      <c r="K5127" s="20">
        <v>3.4700000000000003E-5</v>
      </c>
      <c r="L5127" s="20">
        <v>1.1501E-3</v>
      </c>
      <c r="M5127" s="20">
        <v>7.3235390624999987E-3</v>
      </c>
      <c r="N5127" s="1">
        <v>2</v>
      </c>
      <c r="O5127" s="5">
        <v>0</v>
      </c>
      <c r="P5127" s="5">
        <v>100</v>
      </c>
      <c r="Q5127" s="1">
        <v>0</v>
      </c>
      <c r="R5127" s="1">
        <v>5</v>
      </c>
      <c r="S5127" s="6">
        <v>99.28</v>
      </c>
      <c r="T5127" s="6">
        <v>99.28</v>
      </c>
      <c r="W5127" s="1"/>
      <c r="X5127" s="1"/>
      <c r="Y5127" s="1"/>
      <c r="AC5127" s="1"/>
      <c r="AF5127" s="1"/>
      <c r="AG5127" s="1"/>
    </row>
    <row r="5128" spans="1:33" hidden="1" x14ac:dyDescent="0.25">
      <c r="A5128" s="1">
        <v>16</v>
      </c>
      <c r="B5128" s="1">
        <v>2015</v>
      </c>
      <c r="C5128" s="1">
        <v>354460816</v>
      </c>
      <c r="D5128" s="44" t="s">
        <v>549</v>
      </c>
      <c r="E5128" s="20">
        <v>9.5492799999999989E-2</v>
      </c>
      <c r="F5128" s="20">
        <v>6.5962599999999996E-2</v>
      </c>
      <c r="G5128" s="20">
        <v>2.9530199999999993E-2</v>
      </c>
      <c r="H5128" s="20">
        <v>0</v>
      </c>
      <c r="I5128" s="20">
        <v>2.2867499999999999E-2</v>
      </c>
      <c r="J5128" s="20">
        <v>1.5740999999999999E-3</v>
      </c>
      <c r="K5128" s="20">
        <v>6.3610899999999998E-2</v>
      </c>
      <c r="L5128" s="20">
        <v>7.4403000000000004E-3</v>
      </c>
      <c r="M5128" s="20">
        <v>1.2227755208333331E-2</v>
      </c>
      <c r="N5128" s="1">
        <v>1</v>
      </c>
      <c r="O5128" s="5">
        <v>15</v>
      </c>
      <c r="P5128" s="5">
        <v>85</v>
      </c>
      <c r="Q5128" s="1">
        <v>3</v>
      </c>
      <c r="R5128" s="1">
        <v>17</v>
      </c>
      <c r="S5128" s="6">
        <v>261</v>
      </c>
      <c r="T5128" s="6">
        <v>261</v>
      </c>
      <c r="W5128" s="1"/>
      <c r="X5128" s="1"/>
      <c r="Y5128" s="1"/>
      <c r="AC5128" s="1"/>
      <c r="AF5128" s="1"/>
      <c r="AG5128" s="1"/>
    </row>
    <row r="5129" spans="1:33" hidden="1" x14ac:dyDescent="0.25">
      <c r="A5129" s="1">
        <v>21</v>
      </c>
      <c r="B5129" s="1">
        <v>2015</v>
      </c>
      <c r="C5129" s="1">
        <v>354470721</v>
      </c>
      <c r="D5129" s="44" t="s">
        <v>550</v>
      </c>
      <c r="E5129" s="20">
        <v>4.1782000000000008E-3</v>
      </c>
      <c r="F5129" s="20">
        <v>0</v>
      </c>
      <c r="G5129" s="20">
        <v>4.1782000000000008E-3</v>
      </c>
      <c r="H5129" s="20">
        <v>0</v>
      </c>
      <c r="I5129" s="20">
        <v>3.8587999999999999E-3</v>
      </c>
      <c r="J5129" s="20">
        <v>0</v>
      </c>
      <c r="K5129" s="20">
        <v>1.9559999999999998E-4</v>
      </c>
      <c r="L5129" s="20">
        <v>1.238E-4</v>
      </c>
      <c r="M5129" s="20">
        <v>5.2532593749999995E-3</v>
      </c>
      <c r="N5129" s="1">
        <v>0</v>
      </c>
      <c r="O5129" s="5">
        <v>0</v>
      </c>
      <c r="P5129" s="5">
        <v>100</v>
      </c>
      <c r="Q5129" s="1">
        <v>0</v>
      </c>
      <c r="R5129" s="1">
        <v>11</v>
      </c>
      <c r="S5129" s="6">
        <v>101</v>
      </c>
      <c r="T5129" s="6">
        <v>101</v>
      </c>
      <c r="W5129" s="1"/>
      <c r="X5129" s="1"/>
      <c r="Y5129" s="1"/>
      <c r="AC5129" s="1"/>
      <c r="AF5129" s="1"/>
      <c r="AG5129" s="1"/>
    </row>
    <row r="5130" spans="1:33" hidden="1" x14ac:dyDescent="0.25">
      <c r="A5130" s="1">
        <v>16</v>
      </c>
      <c r="B5130" s="1">
        <v>2015</v>
      </c>
      <c r="C5130" s="1">
        <v>354480616</v>
      </c>
      <c r="D5130" s="44" t="s">
        <v>551</v>
      </c>
      <c r="E5130" s="20">
        <v>4.65975E-2</v>
      </c>
      <c r="F5130" s="20">
        <v>2.6573699999999999E-2</v>
      </c>
      <c r="G5130" s="20">
        <v>2.0023799999999998E-2</v>
      </c>
      <c r="H5130" s="20">
        <v>0</v>
      </c>
      <c r="I5130" s="20">
        <v>4.1666999999999997E-3</v>
      </c>
      <c r="J5130" s="20">
        <v>4.6289999999999998E-4</v>
      </c>
      <c r="K5130" s="20">
        <v>1.7178899999999997E-2</v>
      </c>
      <c r="L5130" s="20">
        <v>2.4789000000000005E-2</v>
      </c>
      <c r="M5130" s="20">
        <v>1.4859156250000002E-2</v>
      </c>
      <c r="N5130" s="1">
        <v>1</v>
      </c>
      <c r="O5130" s="5">
        <v>12.24</v>
      </c>
      <c r="P5130" s="5">
        <v>87.76</v>
      </c>
      <c r="Q5130" s="1">
        <v>6</v>
      </c>
      <c r="R5130" s="1">
        <v>43</v>
      </c>
      <c r="S5130" s="6">
        <v>292</v>
      </c>
      <c r="T5130" s="6">
        <v>271.56</v>
      </c>
      <c r="W5130" s="1"/>
      <c r="X5130" s="1"/>
      <c r="Y5130" s="1"/>
      <c r="AC5130" s="1"/>
      <c r="AF5130" s="1"/>
      <c r="AG5130" s="1"/>
    </row>
    <row r="5131" spans="1:33" hidden="1" x14ac:dyDescent="0.25">
      <c r="A5131" s="1">
        <v>4</v>
      </c>
      <c r="B5131" s="1">
        <v>2015</v>
      </c>
      <c r="C5131" s="1">
        <v>35449054</v>
      </c>
      <c r="D5131" s="44" t="s">
        <v>552</v>
      </c>
      <c r="E5131" s="20">
        <v>4.40206E-2</v>
      </c>
      <c r="F5131" s="20">
        <v>3.3633400000000001E-2</v>
      </c>
      <c r="G5131" s="20">
        <v>1.0387200000000001E-2</v>
      </c>
      <c r="H5131" s="20">
        <v>0</v>
      </c>
      <c r="I5131" s="20">
        <v>0</v>
      </c>
      <c r="J5131" s="20">
        <v>5.9609999999999991E-4</v>
      </c>
      <c r="K5131" s="20">
        <v>3.7810300000000005E-2</v>
      </c>
      <c r="L5131" s="20">
        <v>5.6141999999999997E-3</v>
      </c>
      <c r="M5131" s="20">
        <v>3.3108948849537044E-2</v>
      </c>
      <c r="N5131" s="1">
        <v>2</v>
      </c>
      <c r="O5131" s="5">
        <v>26.92</v>
      </c>
      <c r="P5131" s="5">
        <v>73.08</v>
      </c>
      <c r="Q5131" s="1">
        <v>7</v>
      </c>
      <c r="R5131" s="1">
        <v>19</v>
      </c>
      <c r="S5131" s="6">
        <v>531.04999999999995</v>
      </c>
      <c r="T5131" s="6">
        <v>531.04999999999995</v>
      </c>
      <c r="W5131" s="1"/>
      <c r="X5131" s="1"/>
      <c r="Y5131" s="1"/>
      <c r="AC5131" s="1"/>
      <c r="AF5131" s="1"/>
      <c r="AG5131" s="1"/>
    </row>
    <row r="5132" spans="1:33" hidden="1" x14ac:dyDescent="0.25">
      <c r="A5132" s="1">
        <v>12</v>
      </c>
      <c r="B5132" s="1">
        <v>2015</v>
      </c>
      <c r="C5132" s="1">
        <v>354490512</v>
      </c>
      <c r="D5132" s="44" t="s">
        <v>552</v>
      </c>
      <c r="E5132" s="20">
        <v>0</v>
      </c>
      <c r="F5132" s="20">
        <v>0</v>
      </c>
      <c r="G5132" s="20">
        <v>0</v>
      </c>
      <c r="H5132" s="20">
        <v>0</v>
      </c>
      <c r="I5132" s="20">
        <v>0</v>
      </c>
      <c r="J5132" s="20">
        <v>0</v>
      </c>
      <c r="K5132" s="20">
        <v>0</v>
      </c>
      <c r="L5132" s="20">
        <v>0</v>
      </c>
      <c r="M5132" s="20">
        <v>0</v>
      </c>
      <c r="N5132" s="1">
        <v>0</v>
      </c>
      <c r="O5132" s="5">
        <v>0</v>
      </c>
      <c r="P5132" s="5">
        <v>0</v>
      </c>
      <c r="Q5132" s="1">
        <v>0</v>
      </c>
      <c r="R5132" s="1">
        <v>0</v>
      </c>
      <c r="S5132" s="6"/>
      <c r="T5132" s="6"/>
      <c r="W5132" s="1"/>
      <c r="X5132" s="1"/>
      <c r="Y5132" s="1"/>
      <c r="AC5132" s="1"/>
      <c r="AF5132" s="1"/>
      <c r="AG5132" s="1"/>
    </row>
    <row r="5133" spans="1:33" hidden="1" x14ac:dyDescent="0.25">
      <c r="A5133" s="1">
        <v>2</v>
      </c>
      <c r="B5133" s="1">
        <v>2015</v>
      </c>
      <c r="C5133" s="1">
        <v>35450012</v>
      </c>
      <c r="D5133" s="44" t="s">
        <v>553</v>
      </c>
      <c r="E5133" s="20">
        <v>2.8900000000000001E-5</v>
      </c>
      <c r="F5133" s="20">
        <v>0</v>
      </c>
      <c r="G5133" s="20">
        <v>2.8900000000000001E-5</v>
      </c>
      <c r="H5133" s="20">
        <v>0</v>
      </c>
      <c r="I5133" s="20">
        <v>0</v>
      </c>
      <c r="J5133" s="20">
        <v>2.8900000000000001E-5</v>
      </c>
      <c r="K5133" s="20">
        <v>0</v>
      </c>
      <c r="L5133" s="20">
        <v>0</v>
      </c>
      <c r="M5133" s="20">
        <v>0</v>
      </c>
      <c r="N5133" s="1">
        <v>0</v>
      </c>
      <c r="O5133" s="5">
        <v>0</v>
      </c>
      <c r="P5133" s="5">
        <v>100</v>
      </c>
      <c r="Q5133" s="1">
        <v>0</v>
      </c>
      <c r="R5133" s="1">
        <v>1</v>
      </c>
      <c r="S5133" s="6"/>
      <c r="T5133" s="6"/>
      <c r="W5133" s="1"/>
      <c r="X5133" s="1"/>
      <c r="Y5133" s="1"/>
      <c r="AC5133" s="1"/>
      <c r="AF5133" s="1"/>
      <c r="AG5133" s="1"/>
    </row>
    <row r="5134" spans="1:33" hidden="1" x14ac:dyDescent="0.25">
      <c r="A5134" s="1">
        <v>6</v>
      </c>
      <c r="B5134" s="1">
        <v>2015</v>
      </c>
      <c r="C5134" s="1">
        <v>35450016</v>
      </c>
      <c r="D5134" s="44" t="s">
        <v>553</v>
      </c>
      <c r="E5134" s="20">
        <v>2.5535323000000001</v>
      </c>
      <c r="F5134" s="20">
        <v>2.5470971000000002</v>
      </c>
      <c r="G5134" s="20">
        <v>6.4352000000000012E-3</v>
      </c>
      <c r="H5134" s="20">
        <v>0</v>
      </c>
      <c r="I5134" s="20">
        <v>2.5462500000000001</v>
      </c>
      <c r="J5134" s="20">
        <v>0</v>
      </c>
      <c r="K5134" s="20">
        <v>7.1435000000000005E-3</v>
      </c>
      <c r="L5134" s="20">
        <v>1.3880000000000001E-4</v>
      </c>
      <c r="M5134" s="20">
        <v>3.0790750569444452E-2</v>
      </c>
      <c r="N5134" s="1">
        <v>16</v>
      </c>
      <c r="O5134" s="5">
        <v>80.77</v>
      </c>
      <c r="P5134" s="5">
        <v>19.23</v>
      </c>
      <c r="Q5134" s="1">
        <v>21</v>
      </c>
      <c r="R5134" s="1">
        <v>5</v>
      </c>
      <c r="S5134" s="6">
        <v>574</v>
      </c>
      <c r="T5134" s="6">
        <v>562.52</v>
      </c>
      <c r="W5134" s="1"/>
      <c r="X5134" s="1"/>
      <c r="Y5134" s="1"/>
      <c r="AC5134" s="1"/>
      <c r="AF5134" s="1"/>
      <c r="AG5134" s="1"/>
    </row>
    <row r="5135" spans="1:33" hidden="1" x14ac:dyDescent="0.25">
      <c r="A5135" s="1">
        <v>7</v>
      </c>
      <c r="B5135" s="1">
        <v>2015</v>
      </c>
      <c r="C5135" s="1">
        <v>35450017</v>
      </c>
      <c r="D5135" s="44" t="s">
        <v>553</v>
      </c>
      <c r="E5135" s="20">
        <v>0</v>
      </c>
      <c r="F5135" s="20">
        <v>0</v>
      </c>
      <c r="G5135" s="20">
        <v>0</v>
      </c>
      <c r="H5135" s="20">
        <v>0</v>
      </c>
      <c r="I5135" s="20">
        <v>0</v>
      </c>
      <c r="J5135" s="20">
        <v>0</v>
      </c>
      <c r="K5135" s="20">
        <v>0</v>
      </c>
      <c r="L5135" s="20">
        <v>0</v>
      </c>
      <c r="M5135" s="20">
        <v>0</v>
      </c>
      <c r="N5135" s="1">
        <v>0</v>
      </c>
      <c r="O5135" s="5">
        <v>0</v>
      </c>
      <c r="P5135" s="5">
        <v>0</v>
      </c>
      <c r="Q5135" s="1">
        <v>0</v>
      </c>
      <c r="R5135" s="1">
        <v>0</v>
      </c>
      <c r="S5135" s="6"/>
      <c r="T5135" s="6"/>
      <c r="W5135" s="1"/>
      <c r="X5135" s="1"/>
      <c r="Y5135" s="1"/>
      <c r="AC5135" s="1"/>
      <c r="AF5135" s="1"/>
      <c r="AG5135" s="1"/>
    </row>
    <row r="5136" spans="1:33" hidden="1" x14ac:dyDescent="0.25">
      <c r="A5136" s="1">
        <v>20</v>
      </c>
      <c r="B5136" s="1">
        <v>2015</v>
      </c>
      <c r="C5136" s="1">
        <v>354510020</v>
      </c>
      <c r="D5136" s="44" t="s">
        <v>554</v>
      </c>
      <c r="E5136" s="20">
        <v>5.6174599999999991E-2</v>
      </c>
      <c r="F5136" s="20">
        <v>4.3506999999999997E-2</v>
      </c>
      <c r="G5136" s="20">
        <v>1.2667599999999998E-2</v>
      </c>
      <c r="H5136" s="20">
        <v>0</v>
      </c>
      <c r="I5136" s="20">
        <v>1.2462899999999999E-2</v>
      </c>
      <c r="J5136" s="20">
        <v>0</v>
      </c>
      <c r="K5136" s="20">
        <v>4.3629599999999991E-2</v>
      </c>
      <c r="L5136" s="20">
        <v>8.2100000000000003E-5</v>
      </c>
      <c r="M5136" s="20">
        <v>1.1073458333333334E-2</v>
      </c>
      <c r="N5136" s="1">
        <v>1</v>
      </c>
      <c r="O5136" s="5">
        <v>17.649999999999999</v>
      </c>
      <c r="P5136" s="5">
        <v>82.35</v>
      </c>
      <c r="Q5136" s="1">
        <v>3</v>
      </c>
      <c r="R5136" s="1">
        <v>14</v>
      </c>
      <c r="S5136" s="6">
        <v>250</v>
      </c>
      <c r="T5136" s="6">
        <v>250</v>
      </c>
      <c r="W5136" s="1"/>
      <c r="X5136" s="1"/>
      <c r="Y5136" s="1"/>
      <c r="AC5136" s="1"/>
      <c r="AF5136" s="1"/>
      <c r="AG5136" s="1"/>
    </row>
    <row r="5137" spans="1:33" hidden="1" x14ac:dyDescent="0.25">
      <c r="A5137" s="1">
        <v>5</v>
      </c>
      <c r="B5137" s="1">
        <v>2015</v>
      </c>
      <c r="C5137" s="1">
        <v>35451595</v>
      </c>
      <c r="D5137" s="44" t="s">
        <v>555</v>
      </c>
      <c r="E5137" s="20">
        <v>1.3998699999999998E-2</v>
      </c>
      <c r="F5137" s="20">
        <v>1.3761399999999998E-2</v>
      </c>
      <c r="G5137" s="20">
        <v>2.3730000000000002E-4</v>
      </c>
      <c r="H5137" s="20">
        <v>0</v>
      </c>
      <c r="I5137" s="20">
        <v>1.3618499999999999E-2</v>
      </c>
      <c r="J5137" s="20">
        <v>1.4469999999999999E-4</v>
      </c>
      <c r="K5137" s="20">
        <v>1.2349999999999999E-4</v>
      </c>
      <c r="L5137" s="20">
        <v>1.12E-4</v>
      </c>
      <c r="M5137" s="20">
        <v>1.9565733072916664E-2</v>
      </c>
      <c r="N5137" s="1">
        <v>5</v>
      </c>
      <c r="O5137" s="5">
        <v>45.45</v>
      </c>
      <c r="P5137" s="5">
        <v>54.55</v>
      </c>
      <c r="Q5137" s="1">
        <v>5</v>
      </c>
      <c r="R5137" s="1">
        <v>6</v>
      </c>
      <c r="S5137" s="6">
        <v>352</v>
      </c>
      <c r="T5137" s="6">
        <v>352</v>
      </c>
      <c r="W5137" s="1"/>
      <c r="X5137" s="1"/>
      <c r="Y5137" s="1"/>
      <c r="AC5137" s="1"/>
      <c r="AF5137" s="1"/>
      <c r="AG5137" s="1"/>
    </row>
    <row r="5138" spans="1:33" hidden="1" x14ac:dyDescent="0.25">
      <c r="A5138" s="1">
        <v>10</v>
      </c>
      <c r="B5138" s="1">
        <v>2015</v>
      </c>
      <c r="C5138" s="1">
        <v>354515910</v>
      </c>
      <c r="D5138" s="44" t="s">
        <v>555</v>
      </c>
      <c r="E5138" s="20">
        <v>0</v>
      </c>
      <c r="F5138" s="20">
        <v>0</v>
      </c>
      <c r="G5138" s="20">
        <v>0</v>
      </c>
      <c r="H5138" s="20">
        <v>0</v>
      </c>
      <c r="I5138" s="20">
        <v>0</v>
      </c>
      <c r="J5138" s="20">
        <v>0</v>
      </c>
      <c r="K5138" s="20">
        <v>0</v>
      </c>
      <c r="L5138" s="20">
        <v>0</v>
      </c>
      <c r="M5138" s="20">
        <v>0</v>
      </c>
      <c r="N5138" s="1">
        <v>0</v>
      </c>
      <c r="O5138" s="5">
        <v>0</v>
      </c>
      <c r="P5138" s="5">
        <v>0</v>
      </c>
      <c r="Q5138" s="1">
        <v>0</v>
      </c>
      <c r="R5138" s="1">
        <v>0</v>
      </c>
      <c r="S5138" s="6"/>
      <c r="T5138" s="6"/>
      <c r="W5138" s="1"/>
      <c r="X5138" s="1"/>
      <c r="Y5138" s="1"/>
      <c r="AC5138" s="1"/>
      <c r="AF5138" s="1"/>
      <c r="AG5138" s="1"/>
    </row>
    <row r="5139" spans="1:33" hidden="1" x14ac:dyDescent="0.25">
      <c r="A5139" s="1">
        <v>5</v>
      </c>
      <c r="B5139" s="1">
        <v>2015</v>
      </c>
      <c r="C5139" s="1">
        <v>35452095</v>
      </c>
      <c r="D5139" s="44" t="s">
        <v>556</v>
      </c>
      <c r="E5139" s="20">
        <v>0.41372169999999991</v>
      </c>
      <c r="F5139" s="20">
        <v>0.39152829999999994</v>
      </c>
      <c r="G5139" s="20">
        <v>2.2193399999999995E-2</v>
      </c>
      <c r="H5139" s="20">
        <v>0</v>
      </c>
      <c r="I5139" s="20">
        <v>0.300037</v>
      </c>
      <c r="J5139" s="20">
        <v>0.10829999999999999</v>
      </c>
      <c r="K5139" s="20">
        <v>2.1110000000000001E-4</v>
      </c>
      <c r="L5139" s="20">
        <v>5.1736000000000004E-3</v>
      </c>
      <c r="M5139" s="20">
        <v>0.38241006951388884</v>
      </c>
      <c r="N5139" s="1">
        <v>8</v>
      </c>
      <c r="O5139" s="5">
        <v>26.47</v>
      </c>
      <c r="P5139" s="5">
        <v>73.53</v>
      </c>
      <c r="Q5139" s="1">
        <v>9</v>
      </c>
      <c r="R5139" s="1">
        <v>25</v>
      </c>
      <c r="S5139" s="6">
        <v>5877.12</v>
      </c>
      <c r="T5139" s="6">
        <v>5759.5775999999996</v>
      </c>
      <c r="W5139" s="1"/>
      <c r="X5139" s="1"/>
      <c r="Y5139" s="1"/>
      <c r="AC5139" s="1"/>
      <c r="AF5139" s="1"/>
      <c r="AG5139" s="1"/>
    </row>
    <row r="5140" spans="1:33" hidden="1" x14ac:dyDescent="0.25">
      <c r="A5140" s="1">
        <v>10</v>
      </c>
      <c r="B5140" s="1">
        <v>2015</v>
      </c>
      <c r="C5140" s="1">
        <v>354520910</v>
      </c>
      <c r="D5140" s="44" t="s">
        <v>556</v>
      </c>
      <c r="E5140" s="20">
        <v>2.2985999999999996E-3</v>
      </c>
      <c r="F5140" s="20">
        <v>4.6300000000000001E-5</v>
      </c>
      <c r="G5140" s="20">
        <v>2.2522999999999996E-3</v>
      </c>
      <c r="H5140" s="20">
        <v>0</v>
      </c>
      <c r="I5140" s="20">
        <v>0</v>
      </c>
      <c r="J5140" s="20">
        <v>1.0878999999999999E-3</v>
      </c>
      <c r="K5140" s="20">
        <v>4.6300000000000001E-5</v>
      </c>
      <c r="L5140" s="20">
        <v>1.1644000000000001E-3</v>
      </c>
      <c r="M5140" s="20">
        <v>0</v>
      </c>
      <c r="N5140" s="1">
        <v>10</v>
      </c>
      <c r="O5140" s="5">
        <v>11.11</v>
      </c>
      <c r="P5140" s="5">
        <v>88.89</v>
      </c>
      <c r="Q5140" s="1">
        <v>1</v>
      </c>
      <c r="R5140" s="1">
        <v>8</v>
      </c>
      <c r="S5140" s="6"/>
      <c r="T5140" s="6"/>
      <c r="W5140" s="1"/>
      <c r="X5140" s="1"/>
      <c r="Y5140" s="1"/>
      <c r="AC5140" s="1"/>
      <c r="AF5140" s="1"/>
      <c r="AG5140" s="1"/>
    </row>
    <row r="5141" spans="1:33" hidden="1" x14ac:dyDescent="0.25">
      <c r="A5141" s="1">
        <v>10</v>
      </c>
      <c r="B5141" s="1">
        <v>2015</v>
      </c>
      <c r="C5141" s="1">
        <v>354530810</v>
      </c>
      <c r="D5141" s="44" t="s">
        <v>557</v>
      </c>
      <c r="E5141" s="20">
        <v>0.3350962999999999</v>
      </c>
      <c r="F5141" s="20">
        <v>0.3245906999999999</v>
      </c>
      <c r="G5141" s="20">
        <v>1.0505600000000002E-2</v>
      </c>
      <c r="H5141" s="20">
        <v>0</v>
      </c>
      <c r="I5141" s="20">
        <v>0.1521111</v>
      </c>
      <c r="J5141" s="20">
        <v>4.9616899999999992E-2</v>
      </c>
      <c r="K5141" s="20">
        <v>0.1173685</v>
      </c>
      <c r="L5141" s="20">
        <v>1.5999800000000002E-2</v>
      </c>
      <c r="M5141" s="20">
        <v>0.12867822916666666</v>
      </c>
      <c r="N5141" s="1">
        <v>24</v>
      </c>
      <c r="O5141" s="5">
        <v>57.89</v>
      </c>
      <c r="P5141" s="5">
        <v>42.11</v>
      </c>
      <c r="Q5141" s="1">
        <v>22</v>
      </c>
      <c r="R5141" s="1">
        <v>16</v>
      </c>
      <c r="S5141" s="6">
        <v>1659.6</v>
      </c>
      <c r="T5141" s="6">
        <v>1659.6</v>
      </c>
      <c r="W5141" s="1"/>
      <c r="X5141" s="1"/>
      <c r="Y5141" s="1"/>
      <c r="AC5141" s="1"/>
      <c r="AF5141" s="1"/>
      <c r="AG5141" s="1"/>
    </row>
    <row r="5142" spans="1:33" hidden="1" x14ac:dyDescent="0.25">
      <c r="A5142" s="1">
        <v>17</v>
      </c>
      <c r="B5142" s="1">
        <v>2015</v>
      </c>
      <c r="C5142" s="1">
        <v>354540717</v>
      </c>
      <c r="D5142" s="44" t="s">
        <v>558</v>
      </c>
      <c r="E5142" s="20">
        <v>8.9128099999999988E-2</v>
      </c>
      <c r="F5142" s="20">
        <v>8.5263099999999994E-2</v>
      </c>
      <c r="G5142" s="20">
        <v>3.8649999999999999E-3</v>
      </c>
      <c r="H5142" s="20">
        <v>0.3</v>
      </c>
      <c r="I5142" s="20">
        <v>0</v>
      </c>
      <c r="J5142" s="20">
        <v>3.4952999999999998E-3</v>
      </c>
      <c r="K5142" s="20">
        <v>8.2349499999999992E-2</v>
      </c>
      <c r="L5142" s="20">
        <v>3.2833000000000003E-3</v>
      </c>
      <c r="M5142" s="20">
        <v>2.0997127604166669E-2</v>
      </c>
      <c r="N5142" s="1">
        <v>1</v>
      </c>
      <c r="O5142" s="5">
        <v>61.9</v>
      </c>
      <c r="P5142" s="5">
        <v>38.1</v>
      </c>
      <c r="Q5142" s="1">
        <v>13</v>
      </c>
      <c r="R5142" s="1">
        <v>8</v>
      </c>
      <c r="S5142" s="6">
        <v>304.64999999999998</v>
      </c>
      <c r="T5142" s="6">
        <v>304.64999999999998</v>
      </c>
      <c r="W5142" s="1"/>
      <c r="X5142" s="1"/>
      <c r="Y5142" s="1"/>
      <c r="AC5142" s="1"/>
      <c r="AF5142" s="1"/>
      <c r="AG5142" s="1"/>
    </row>
    <row r="5143" spans="1:33" hidden="1" x14ac:dyDescent="0.25">
      <c r="A5143" s="1">
        <v>22</v>
      </c>
      <c r="B5143" s="1">
        <v>2015</v>
      </c>
      <c r="C5143" s="1">
        <v>354550622</v>
      </c>
      <c r="D5143" s="44" t="s">
        <v>559</v>
      </c>
      <c r="E5143" s="20">
        <v>2.0358899999999999E-2</v>
      </c>
      <c r="F5143" s="20">
        <v>2.7222000000000001E-3</v>
      </c>
      <c r="G5143" s="20">
        <v>1.7636699999999998E-2</v>
      </c>
      <c r="H5143" s="20">
        <v>0</v>
      </c>
      <c r="I5143" s="20">
        <v>1.1749900000000001E-2</v>
      </c>
      <c r="J5143" s="20">
        <v>5.7869999999999996E-3</v>
      </c>
      <c r="K5143" s="20">
        <v>9.98E-5</v>
      </c>
      <c r="L5143" s="20">
        <v>2.7222000000000001E-3</v>
      </c>
      <c r="M5143" s="20">
        <v>7.5374062500000007E-3</v>
      </c>
      <c r="N5143" s="1">
        <v>1</v>
      </c>
      <c r="O5143" s="5">
        <v>18.18</v>
      </c>
      <c r="P5143" s="5">
        <v>81.819999999999993</v>
      </c>
      <c r="Q5143" s="1">
        <v>2</v>
      </c>
      <c r="R5143" s="1">
        <v>9</v>
      </c>
      <c r="S5143" s="6">
        <v>149.38</v>
      </c>
      <c r="T5143" s="6">
        <v>149.38</v>
      </c>
      <c r="W5143" s="1"/>
      <c r="X5143" s="1"/>
      <c r="Y5143" s="1"/>
      <c r="AC5143" s="1"/>
      <c r="AF5143" s="1"/>
      <c r="AG5143" s="1"/>
    </row>
    <row r="5144" spans="1:33" hidden="1" x14ac:dyDescent="0.25">
      <c r="A5144" s="1">
        <v>15</v>
      </c>
      <c r="B5144" s="1">
        <v>2015</v>
      </c>
      <c r="C5144" s="1">
        <v>354560515</v>
      </c>
      <c r="D5144" s="44" t="s">
        <v>560</v>
      </c>
      <c r="E5144" s="20">
        <v>0.29731300000000005</v>
      </c>
      <c r="F5144" s="20">
        <v>0.2149538</v>
      </c>
      <c r="G5144" s="20">
        <v>8.2359200000000021E-2</v>
      </c>
      <c r="H5144" s="20">
        <v>0</v>
      </c>
      <c r="I5144" s="20">
        <v>4.6988699999999994E-2</v>
      </c>
      <c r="J5144" s="20">
        <v>0.19403929999999997</v>
      </c>
      <c r="K5144" s="20">
        <v>5.2928299999999998E-2</v>
      </c>
      <c r="L5144" s="20">
        <v>3.3566999999999998E-3</v>
      </c>
      <c r="M5144" s="20">
        <v>4.4144571916666667E-2</v>
      </c>
      <c r="N5144" s="1">
        <v>2</v>
      </c>
      <c r="O5144" s="5">
        <v>12.9</v>
      </c>
      <c r="P5144" s="5">
        <v>87.1</v>
      </c>
      <c r="Q5144" s="1">
        <v>4</v>
      </c>
      <c r="R5144" s="1">
        <v>27</v>
      </c>
      <c r="S5144" s="6">
        <v>767.25</v>
      </c>
      <c r="T5144" s="6">
        <v>767.25</v>
      </c>
      <c r="W5144" s="1"/>
      <c r="X5144" s="1"/>
      <c r="Y5144" s="1"/>
      <c r="AC5144" s="1"/>
      <c r="AF5144" s="1"/>
      <c r="AG5144" s="1"/>
    </row>
    <row r="5145" spans="1:33" hidden="1" x14ac:dyDescent="0.25">
      <c r="A5145" s="1">
        <v>16</v>
      </c>
      <c r="B5145" s="1">
        <v>2015</v>
      </c>
      <c r="C5145" s="1">
        <v>354560516</v>
      </c>
      <c r="D5145" s="44" t="s">
        <v>560</v>
      </c>
      <c r="E5145" s="20">
        <v>0.53069120000000003</v>
      </c>
      <c r="F5145" s="20">
        <v>0.5268775</v>
      </c>
      <c r="G5145" s="20">
        <v>3.8136999999999997E-3</v>
      </c>
      <c r="H5145" s="20">
        <v>0</v>
      </c>
      <c r="I5145" s="20">
        <v>0</v>
      </c>
      <c r="J5145" s="20">
        <v>1.00077E-2</v>
      </c>
      <c r="K5145" s="20">
        <v>0.52034199999999997</v>
      </c>
      <c r="L5145" s="20">
        <v>3.4149999999999995E-4</v>
      </c>
      <c r="M5145" s="20">
        <v>0</v>
      </c>
      <c r="N5145" s="1">
        <v>2</v>
      </c>
      <c r="O5145" s="5">
        <v>73.680000000000007</v>
      </c>
      <c r="P5145" s="5">
        <v>26.32</v>
      </c>
      <c r="Q5145" s="1">
        <v>14</v>
      </c>
      <c r="R5145" s="1">
        <v>5</v>
      </c>
      <c r="S5145" s="6"/>
      <c r="T5145" s="6"/>
      <c r="W5145" s="1"/>
      <c r="X5145" s="1"/>
      <c r="Y5145" s="1"/>
      <c r="AC5145" s="1"/>
      <c r="AF5145" s="1"/>
      <c r="AG5145" s="1"/>
    </row>
    <row r="5146" spans="1:33" hidden="1" x14ac:dyDescent="0.25">
      <c r="A5146" s="1">
        <v>15</v>
      </c>
      <c r="B5146" s="1">
        <v>2015</v>
      </c>
      <c r="C5146" s="1">
        <v>354570415</v>
      </c>
      <c r="D5146" s="44" t="s">
        <v>561</v>
      </c>
      <c r="E5146" s="20">
        <v>0.1228645</v>
      </c>
      <c r="F5146" s="20">
        <v>8.5024999999999979E-3</v>
      </c>
      <c r="G5146" s="20">
        <v>0.11436200000000001</v>
      </c>
      <c r="H5146" s="20">
        <v>0</v>
      </c>
      <c r="I5146" s="20">
        <v>1.2104999999999999E-2</v>
      </c>
      <c r="J5146" s="20">
        <v>0.1015047</v>
      </c>
      <c r="K5146" s="20">
        <v>9.023299999999998E-3</v>
      </c>
      <c r="L5146" s="20">
        <v>2.3149999999999999E-4</v>
      </c>
      <c r="M5146" s="20">
        <v>1.4854166666666667E-2</v>
      </c>
      <c r="N5146" s="1">
        <v>10</v>
      </c>
      <c r="O5146" s="5">
        <v>52.94</v>
      </c>
      <c r="P5146" s="5">
        <v>47.06</v>
      </c>
      <c r="Q5146" s="1">
        <v>9</v>
      </c>
      <c r="R5146" s="1">
        <v>8</v>
      </c>
      <c r="S5146" s="6">
        <v>267.72000000000003</v>
      </c>
      <c r="T5146" s="6">
        <v>267.72000000000003</v>
      </c>
      <c r="W5146" s="1"/>
      <c r="X5146" s="1"/>
      <c r="Y5146" s="1"/>
      <c r="AC5146" s="1"/>
      <c r="AF5146" s="1"/>
      <c r="AG5146" s="1"/>
    </row>
    <row r="5147" spans="1:33" hidden="1" x14ac:dyDescent="0.25">
      <c r="A5147" s="1">
        <v>5</v>
      </c>
      <c r="B5147" s="1">
        <v>2015</v>
      </c>
      <c r="C5147" s="1">
        <v>35458035</v>
      </c>
      <c r="D5147" s="44" t="s">
        <v>562</v>
      </c>
      <c r="E5147" s="20">
        <v>0.91896200000000017</v>
      </c>
      <c r="F5147" s="20">
        <v>0.87815140000000014</v>
      </c>
      <c r="G5147" s="20">
        <v>4.0810600000000002E-2</v>
      </c>
      <c r="H5147" s="20">
        <v>0</v>
      </c>
      <c r="I5147" s="20">
        <v>0.83601170000000002</v>
      </c>
      <c r="J5147" s="20">
        <v>7.4222299999999991E-2</v>
      </c>
      <c r="K5147" s="20">
        <v>2.8975999999999997E-3</v>
      </c>
      <c r="L5147" s="20">
        <v>5.8304000000000003E-3</v>
      </c>
      <c r="M5147" s="20">
        <v>0.63831165129861112</v>
      </c>
      <c r="N5147" s="1">
        <v>16</v>
      </c>
      <c r="O5147" s="5">
        <v>12.24</v>
      </c>
      <c r="P5147" s="5">
        <v>87.76</v>
      </c>
      <c r="Q5147" s="1">
        <v>12</v>
      </c>
      <c r="R5147" s="1">
        <v>86</v>
      </c>
      <c r="S5147" s="6">
        <v>10085.129999999999</v>
      </c>
      <c r="T5147" s="6">
        <v>5445.9701999999997</v>
      </c>
      <c r="W5147" s="1"/>
      <c r="X5147" s="1"/>
      <c r="Y5147" s="1"/>
      <c r="AC5147" s="1"/>
      <c r="AF5147" s="1"/>
      <c r="AG5147" s="1"/>
    </row>
    <row r="5148" spans="1:33" hidden="1" x14ac:dyDescent="0.25">
      <c r="A5148" s="1">
        <v>2</v>
      </c>
      <c r="B5148" s="1">
        <v>2015</v>
      </c>
      <c r="C5148" s="1">
        <v>35460092</v>
      </c>
      <c r="D5148" s="44" t="s">
        <v>563</v>
      </c>
      <c r="E5148" s="20">
        <v>1.3485600000000002E-2</v>
      </c>
      <c r="F5148" s="20">
        <v>1.2110100000000002E-2</v>
      </c>
      <c r="G5148" s="20">
        <v>1.3755000000000004E-3</v>
      </c>
      <c r="H5148" s="20">
        <v>0.06</v>
      </c>
      <c r="I5148" s="20">
        <v>0</v>
      </c>
      <c r="J5148" s="20">
        <v>4.7470000000000005E-4</v>
      </c>
      <c r="K5148" s="20">
        <v>4.4578999999999999E-3</v>
      </c>
      <c r="L5148" s="20">
        <v>8.5530000000000016E-3</v>
      </c>
      <c r="M5148" s="20">
        <v>4.2551817129629632E-2</v>
      </c>
      <c r="N5148" s="1">
        <v>13</v>
      </c>
      <c r="O5148" s="5">
        <v>64.709999999999994</v>
      </c>
      <c r="P5148" s="5">
        <v>35.29</v>
      </c>
      <c r="Q5148" s="1">
        <v>22</v>
      </c>
      <c r="R5148" s="1">
        <v>12</v>
      </c>
      <c r="S5148" s="6">
        <v>685.08</v>
      </c>
      <c r="T5148" s="6">
        <v>27.403199999999998</v>
      </c>
      <c r="W5148" s="1"/>
      <c r="X5148" s="1"/>
      <c r="Y5148" s="1"/>
      <c r="AC5148" s="1"/>
      <c r="AF5148" s="1"/>
      <c r="AG5148" s="1"/>
    </row>
    <row r="5149" spans="1:33" hidden="1" x14ac:dyDescent="0.25">
      <c r="A5149" s="1">
        <v>15</v>
      </c>
      <c r="B5149" s="1">
        <v>2015</v>
      </c>
      <c r="C5149" s="1">
        <v>354610815</v>
      </c>
      <c r="D5149" s="44" t="s">
        <v>564</v>
      </c>
      <c r="E5149" s="20">
        <v>3.1437999999999995E-3</v>
      </c>
      <c r="F5149" s="20">
        <v>6.9400000000000006E-5</v>
      </c>
      <c r="G5149" s="20">
        <v>3.0743999999999997E-3</v>
      </c>
      <c r="H5149" s="20">
        <v>0.03</v>
      </c>
      <c r="I5149" s="20">
        <v>0</v>
      </c>
      <c r="J5149" s="20">
        <v>2.6229999999999999E-3</v>
      </c>
      <c r="K5149" s="20">
        <v>5.2079999999999997E-4</v>
      </c>
      <c r="L5149" s="20">
        <v>0</v>
      </c>
      <c r="M5149" s="20">
        <v>4.778571354166667E-3</v>
      </c>
      <c r="N5149" s="1">
        <v>0</v>
      </c>
      <c r="O5149" s="5">
        <v>33.33</v>
      </c>
      <c r="P5149" s="5">
        <v>66.67</v>
      </c>
      <c r="Q5149" s="1">
        <v>2</v>
      </c>
      <c r="R5149" s="1">
        <v>4</v>
      </c>
      <c r="S5149" s="6">
        <v>85.26</v>
      </c>
      <c r="T5149" s="6">
        <v>85.26</v>
      </c>
      <c r="W5149" s="1"/>
      <c r="X5149" s="1"/>
      <c r="Y5149" s="1"/>
      <c r="AC5149" s="1"/>
      <c r="AF5149" s="1"/>
      <c r="AG5149" s="1"/>
    </row>
    <row r="5150" spans="1:33" hidden="1" x14ac:dyDescent="0.25">
      <c r="A5150" s="1">
        <v>18</v>
      </c>
      <c r="B5150" s="1">
        <v>2015</v>
      </c>
      <c r="C5150" s="1">
        <v>354610818</v>
      </c>
      <c r="D5150" s="44" t="s">
        <v>564</v>
      </c>
      <c r="E5150" s="20">
        <v>0</v>
      </c>
      <c r="F5150" s="20">
        <v>0</v>
      </c>
      <c r="G5150" s="20">
        <v>0</v>
      </c>
      <c r="H5150" s="20">
        <v>0</v>
      </c>
      <c r="I5150" s="20">
        <v>0</v>
      </c>
      <c r="J5150" s="20">
        <v>0</v>
      </c>
      <c r="K5150" s="20">
        <v>0</v>
      </c>
      <c r="L5150" s="20">
        <v>0</v>
      </c>
      <c r="M5150" s="20">
        <v>0</v>
      </c>
      <c r="N5150" s="1">
        <v>0</v>
      </c>
      <c r="O5150" s="5">
        <v>0</v>
      </c>
      <c r="P5150" s="5">
        <v>0</v>
      </c>
      <c r="Q5150" s="1">
        <v>0</v>
      </c>
      <c r="R5150" s="1">
        <v>0</v>
      </c>
      <c r="S5150" s="6"/>
      <c r="T5150" s="6"/>
      <c r="W5150" s="1"/>
      <c r="X5150" s="1"/>
      <c r="Y5150" s="1"/>
      <c r="AC5150" s="1"/>
      <c r="AF5150" s="1"/>
      <c r="AG5150" s="1"/>
    </row>
    <row r="5151" spans="1:33" hidden="1" x14ac:dyDescent="0.25">
      <c r="A5151" s="1">
        <v>9</v>
      </c>
      <c r="B5151" s="1">
        <v>2015</v>
      </c>
      <c r="C5151" s="1">
        <v>35462079</v>
      </c>
      <c r="D5151" s="44" t="s">
        <v>565</v>
      </c>
      <c r="E5151" s="20">
        <v>0.477045</v>
      </c>
      <c r="F5151" s="20">
        <v>0.46929599999999999</v>
      </c>
      <c r="G5151" s="20">
        <v>7.7490000000000007E-3</v>
      </c>
      <c r="H5151" s="20">
        <v>0</v>
      </c>
      <c r="I5151" s="20">
        <v>0.4101667</v>
      </c>
      <c r="J5151" s="20">
        <v>8.7499999999999991E-4</v>
      </c>
      <c r="K5151" s="20">
        <v>6.3497299999999993E-2</v>
      </c>
      <c r="L5151" s="20">
        <v>2.506E-3</v>
      </c>
      <c r="M5151" s="20">
        <v>8.2925104166666676E-3</v>
      </c>
      <c r="N5151" s="1">
        <v>6</v>
      </c>
      <c r="O5151" s="5">
        <v>54.55</v>
      </c>
      <c r="P5151" s="5">
        <v>45.45</v>
      </c>
      <c r="Q5151" s="1">
        <v>12</v>
      </c>
      <c r="R5151" s="1">
        <v>10</v>
      </c>
      <c r="S5151" s="6">
        <v>154.84</v>
      </c>
      <c r="T5151" s="6">
        <v>154.84</v>
      </c>
      <c r="W5151" s="1"/>
      <c r="X5151" s="1"/>
      <c r="Y5151" s="1"/>
      <c r="AC5151" s="1"/>
      <c r="AF5151" s="1"/>
      <c r="AG5151" s="1"/>
    </row>
    <row r="5152" spans="1:33" hidden="1" x14ac:dyDescent="0.25">
      <c r="A5152" s="1">
        <v>4</v>
      </c>
      <c r="B5152" s="1">
        <v>2015</v>
      </c>
      <c r="C5152" s="1">
        <v>35462564</v>
      </c>
      <c r="D5152" s="44" t="s">
        <v>566</v>
      </c>
      <c r="E5152" s="20">
        <v>2.8070100000000001E-2</v>
      </c>
      <c r="F5152" s="20">
        <v>2.0013900000000001E-2</v>
      </c>
      <c r="G5152" s="20">
        <v>8.0562000000000012E-3</v>
      </c>
      <c r="H5152" s="20">
        <v>0</v>
      </c>
      <c r="I5152" s="20">
        <v>8.0215000000000009E-3</v>
      </c>
      <c r="J5152" s="20">
        <v>0</v>
      </c>
      <c r="K5152" s="20">
        <v>0.02</v>
      </c>
      <c r="L5152" s="20">
        <v>4.8600000000000002E-5</v>
      </c>
      <c r="M5152" s="20">
        <v>4.0423062499999997E-3</v>
      </c>
      <c r="N5152" s="1">
        <v>1</v>
      </c>
      <c r="O5152" s="5">
        <v>33.33</v>
      </c>
      <c r="P5152" s="5">
        <v>66.67</v>
      </c>
      <c r="Q5152" s="1">
        <v>2</v>
      </c>
      <c r="R5152" s="1">
        <v>4</v>
      </c>
      <c r="S5152" s="6">
        <v>76</v>
      </c>
      <c r="T5152" s="6">
        <v>76</v>
      </c>
      <c r="W5152" s="1"/>
      <c r="X5152" s="1"/>
      <c r="Y5152" s="1"/>
      <c r="AC5152" s="1"/>
      <c r="AF5152" s="1"/>
      <c r="AG5152" s="1"/>
    </row>
    <row r="5153" spans="1:33" hidden="1" x14ac:dyDescent="0.25">
      <c r="A5153" s="1">
        <v>9</v>
      </c>
      <c r="B5153" s="1">
        <v>2015</v>
      </c>
      <c r="C5153" s="1">
        <v>35463069</v>
      </c>
      <c r="D5153" s="44" t="s">
        <v>567</v>
      </c>
      <c r="E5153" s="20">
        <v>0.34958590000000006</v>
      </c>
      <c r="F5153" s="20">
        <v>0.33945240000000004</v>
      </c>
      <c r="G5153" s="20">
        <v>1.01335E-2</v>
      </c>
      <c r="H5153" s="20">
        <v>0.03</v>
      </c>
      <c r="I5153" s="20">
        <v>7.7233899999999994E-2</v>
      </c>
      <c r="J5153" s="20">
        <v>7.8129999999999996E-4</v>
      </c>
      <c r="K5153" s="20">
        <v>0.26940210000000009</v>
      </c>
      <c r="L5153" s="20">
        <v>2.1686000000000001E-3</v>
      </c>
      <c r="M5153" s="20">
        <v>9.4097852239583335E-2</v>
      </c>
      <c r="N5153" s="1">
        <v>21</v>
      </c>
      <c r="O5153" s="5">
        <v>79.069999999999993</v>
      </c>
      <c r="P5153" s="5">
        <v>20.93</v>
      </c>
      <c r="Q5153" s="1">
        <v>34</v>
      </c>
      <c r="R5153" s="1">
        <v>9</v>
      </c>
      <c r="S5153" s="6">
        <v>1713</v>
      </c>
      <c r="T5153" s="6">
        <v>0</v>
      </c>
      <c r="W5153" s="1"/>
      <c r="X5153" s="1"/>
      <c r="Y5153" s="1"/>
      <c r="AC5153" s="1"/>
      <c r="AF5153" s="1"/>
      <c r="AG5153" s="1"/>
    </row>
    <row r="5154" spans="1:33" hidden="1" x14ac:dyDescent="0.25">
      <c r="A5154" s="1">
        <v>17</v>
      </c>
      <c r="B5154" s="1">
        <v>2015</v>
      </c>
      <c r="C5154" s="1">
        <v>354640517</v>
      </c>
      <c r="D5154" s="44" t="s">
        <v>568</v>
      </c>
      <c r="E5154" s="20">
        <v>0.66109779999999996</v>
      </c>
      <c r="F5154" s="20">
        <v>0.55322939999999998</v>
      </c>
      <c r="G5154" s="20">
        <v>0.1078684</v>
      </c>
      <c r="H5154" s="20">
        <v>0</v>
      </c>
      <c r="I5154" s="20">
        <v>0.13717600000000002</v>
      </c>
      <c r="J5154" s="20">
        <v>3.002479999999999E-2</v>
      </c>
      <c r="K5154" s="20">
        <v>0.48863450000000003</v>
      </c>
      <c r="L5154" s="20">
        <v>5.2624999999999989E-3</v>
      </c>
      <c r="M5154" s="20">
        <v>0.12929441168402778</v>
      </c>
      <c r="N5154" s="1">
        <v>9</v>
      </c>
      <c r="O5154" s="5">
        <v>33.33</v>
      </c>
      <c r="P5154" s="5">
        <v>66.67</v>
      </c>
      <c r="Q5154" s="1">
        <v>26</v>
      </c>
      <c r="R5154" s="1">
        <v>52</v>
      </c>
      <c r="S5154" s="6">
        <v>2186.9</v>
      </c>
      <c r="T5154" s="6">
        <v>2186.9</v>
      </c>
      <c r="W5154" s="1"/>
      <c r="X5154" s="1"/>
      <c r="Y5154" s="1"/>
      <c r="AC5154" s="1"/>
      <c r="AF5154" s="1"/>
      <c r="AG5154" s="1"/>
    </row>
    <row r="5155" spans="1:33" hidden="1" x14ac:dyDescent="0.25">
      <c r="A5155" s="1">
        <v>9</v>
      </c>
      <c r="B5155" s="1">
        <v>2015</v>
      </c>
      <c r="C5155" s="1">
        <v>35465049</v>
      </c>
      <c r="D5155" s="44" t="s">
        <v>569</v>
      </c>
      <c r="E5155" s="20">
        <v>1.0573000000000001E-2</v>
      </c>
      <c r="F5155" s="20">
        <v>1.05556E-2</v>
      </c>
      <c r="G5155" s="20">
        <v>1.7399999999999999E-5</v>
      </c>
      <c r="H5155" s="20">
        <v>0</v>
      </c>
      <c r="I5155" s="20">
        <v>0</v>
      </c>
      <c r="J5155" s="20">
        <v>0</v>
      </c>
      <c r="K5155" s="20">
        <v>3.8888999999999998E-3</v>
      </c>
      <c r="L5155" s="20">
        <v>6.6841000000000001E-3</v>
      </c>
      <c r="M5155" s="20">
        <v>0</v>
      </c>
      <c r="N5155" s="1">
        <v>5</v>
      </c>
      <c r="O5155" s="5">
        <v>66.67</v>
      </c>
      <c r="P5155" s="5">
        <v>33.33</v>
      </c>
      <c r="Q5155" s="1">
        <v>2</v>
      </c>
      <c r="R5155" s="1">
        <v>1</v>
      </c>
      <c r="S5155" s="6"/>
      <c r="T5155" s="6"/>
      <c r="W5155" s="1"/>
      <c r="X5155" s="1"/>
      <c r="Y5155" s="1"/>
      <c r="AC5155" s="1"/>
      <c r="AF5155" s="1"/>
      <c r="AG5155" s="1"/>
    </row>
    <row r="5156" spans="1:33" hidden="1" x14ac:dyDescent="0.25">
      <c r="A5156" s="1">
        <v>16</v>
      </c>
      <c r="B5156" s="1">
        <v>2015</v>
      </c>
      <c r="C5156" s="1">
        <v>354650416</v>
      </c>
      <c r="D5156" s="44" t="s">
        <v>569</v>
      </c>
      <c r="E5156" s="20">
        <v>3.6110000000000003E-2</v>
      </c>
      <c r="F5156" s="20">
        <v>1.0416700000000001E-2</v>
      </c>
      <c r="G5156" s="20">
        <v>2.5693299999999999E-2</v>
      </c>
      <c r="H5156" s="20">
        <v>0</v>
      </c>
      <c r="I5156" s="20">
        <v>2.4027799999999998E-2</v>
      </c>
      <c r="J5156" s="20">
        <v>0</v>
      </c>
      <c r="K5156" s="20">
        <v>1.0416700000000001E-2</v>
      </c>
      <c r="L5156" s="20">
        <v>1.6655000000000001E-3</v>
      </c>
      <c r="M5156" s="20">
        <v>1.44296875E-2</v>
      </c>
      <c r="N5156" s="1">
        <v>1</v>
      </c>
      <c r="O5156" s="5">
        <v>18.18</v>
      </c>
      <c r="P5156" s="5">
        <v>81.819999999999993</v>
      </c>
      <c r="Q5156" s="1">
        <v>2</v>
      </c>
      <c r="R5156" s="1">
        <v>9</v>
      </c>
      <c r="S5156" s="6">
        <v>277.33999999999997</v>
      </c>
      <c r="T5156" s="6">
        <v>277.33999999999997</v>
      </c>
      <c r="W5156" s="1"/>
      <c r="X5156" s="1"/>
      <c r="Y5156" s="1"/>
      <c r="AC5156" s="1"/>
      <c r="AF5156" s="1"/>
      <c r="AG5156" s="1"/>
    </row>
    <row r="5157" spans="1:33" hidden="1" x14ac:dyDescent="0.25">
      <c r="A5157" s="1">
        <v>15</v>
      </c>
      <c r="B5157" s="1">
        <v>2015</v>
      </c>
      <c r="C5157" s="1">
        <v>354660315</v>
      </c>
      <c r="D5157" s="44" t="s">
        <v>570</v>
      </c>
      <c r="E5157" s="20">
        <v>0</v>
      </c>
      <c r="F5157" s="20">
        <v>0</v>
      </c>
      <c r="G5157" s="20">
        <v>0</v>
      </c>
      <c r="H5157" s="20">
        <v>0</v>
      </c>
      <c r="I5157" s="20">
        <v>0</v>
      </c>
      <c r="J5157" s="20">
        <v>0</v>
      </c>
      <c r="K5157" s="20">
        <v>0</v>
      </c>
      <c r="L5157" s="20">
        <v>0</v>
      </c>
      <c r="M5157" s="20">
        <v>0</v>
      </c>
      <c r="N5157" s="1">
        <v>0</v>
      </c>
      <c r="O5157" s="5">
        <v>0</v>
      </c>
      <c r="P5157" s="5">
        <v>0</v>
      </c>
      <c r="Q5157" s="1">
        <v>0</v>
      </c>
      <c r="R5157" s="1">
        <v>0</v>
      </c>
      <c r="S5157" s="6"/>
      <c r="T5157" s="6"/>
      <c r="W5157" s="1"/>
      <c r="X5157" s="1"/>
      <c r="Y5157" s="1"/>
      <c r="AC5157" s="1"/>
      <c r="AF5157" s="1"/>
      <c r="AG5157" s="1"/>
    </row>
    <row r="5158" spans="1:33" hidden="1" x14ac:dyDescent="0.25">
      <c r="A5158" s="1">
        <v>18</v>
      </c>
      <c r="B5158" s="1">
        <v>2015</v>
      </c>
      <c r="C5158" s="1">
        <v>354660318</v>
      </c>
      <c r="D5158" s="44" t="s">
        <v>570</v>
      </c>
      <c r="E5158" s="20">
        <v>5.2802599999999998E-2</v>
      </c>
      <c r="F5158" s="20">
        <v>5.376999999999999E-3</v>
      </c>
      <c r="G5158" s="20">
        <v>4.7425599999999998E-2</v>
      </c>
      <c r="H5158" s="20">
        <v>0.03</v>
      </c>
      <c r="I5158" s="20">
        <v>8.8425999999999991E-3</v>
      </c>
      <c r="J5158" s="20">
        <v>3.466770000000001E-2</v>
      </c>
      <c r="K5158" s="20">
        <v>4.851499999999999E-3</v>
      </c>
      <c r="L5158" s="20">
        <v>4.4408E-3</v>
      </c>
      <c r="M5158" s="20">
        <v>9.1489907407407409E-2</v>
      </c>
      <c r="N5158" s="1">
        <v>5</v>
      </c>
      <c r="O5158" s="5">
        <v>22.22</v>
      </c>
      <c r="P5158" s="5">
        <v>77.78</v>
      </c>
      <c r="Q5158" s="1">
        <v>8</v>
      </c>
      <c r="R5158" s="1">
        <v>28</v>
      </c>
      <c r="S5158" s="6">
        <v>1626</v>
      </c>
      <c r="T5158" s="6">
        <v>1626</v>
      </c>
      <c r="W5158" s="1"/>
      <c r="X5158" s="1"/>
      <c r="Y5158" s="1"/>
      <c r="AC5158" s="1"/>
      <c r="AF5158" s="1"/>
      <c r="AG5158" s="1"/>
    </row>
    <row r="5159" spans="1:33" hidden="1" x14ac:dyDescent="0.25">
      <c r="A5159" s="1">
        <v>5</v>
      </c>
      <c r="B5159" s="1">
        <v>2015</v>
      </c>
      <c r="C5159" s="1">
        <v>35467025</v>
      </c>
      <c r="D5159" s="44" t="s">
        <v>571</v>
      </c>
      <c r="E5159" s="20">
        <v>0.22674889999999998</v>
      </c>
      <c r="F5159" s="20">
        <v>0.1473149</v>
      </c>
      <c r="G5159" s="20">
        <v>7.9433999999999991E-2</v>
      </c>
      <c r="H5159" s="20">
        <v>0</v>
      </c>
      <c r="I5159" s="20">
        <v>0.19435189999999999</v>
      </c>
      <c r="J5159" s="20">
        <v>2.4144500000000003E-2</v>
      </c>
      <c r="K5159" s="20">
        <v>7.3149E-3</v>
      </c>
      <c r="L5159" s="20">
        <v>9.3760000000000002E-4</v>
      </c>
      <c r="M5159" s="20">
        <v>7.2109498895833332E-2</v>
      </c>
      <c r="N5159" s="1">
        <v>6</v>
      </c>
      <c r="O5159" s="5">
        <v>12.82</v>
      </c>
      <c r="P5159" s="5">
        <v>87.18</v>
      </c>
      <c r="Q5159" s="1">
        <v>5</v>
      </c>
      <c r="R5159" s="1">
        <v>34</v>
      </c>
      <c r="S5159" s="6">
        <v>1320.6780000000001</v>
      </c>
      <c r="T5159" s="6">
        <v>1320.6780000000001</v>
      </c>
      <c r="W5159" s="1"/>
      <c r="X5159" s="1"/>
      <c r="Y5159" s="1"/>
      <c r="AC5159" s="1"/>
      <c r="AF5159" s="1"/>
      <c r="AG5159" s="1"/>
    </row>
    <row r="5160" spans="1:33" hidden="1" x14ac:dyDescent="0.25">
      <c r="A5160" s="1">
        <v>2</v>
      </c>
      <c r="B5160" s="1">
        <v>2015</v>
      </c>
      <c r="C5160" s="1">
        <v>35468012</v>
      </c>
      <c r="D5160" s="44" t="s">
        <v>572</v>
      </c>
      <c r="E5160" s="20">
        <v>0.14688760000000001</v>
      </c>
      <c r="F5160" s="20">
        <v>0.1247138</v>
      </c>
      <c r="G5160" s="20">
        <v>2.2173799999999997E-2</v>
      </c>
      <c r="H5160" s="20">
        <v>0</v>
      </c>
      <c r="I5160" s="20">
        <v>7.8703999999999996E-3</v>
      </c>
      <c r="J5160" s="20">
        <v>0.11377200000000001</v>
      </c>
      <c r="K5160" s="20">
        <v>9.9903000000000023E-3</v>
      </c>
      <c r="L5160" s="20">
        <v>1.5254900000000005E-2</v>
      </c>
      <c r="M5160" s="20">
        <v>0.12893746223958333</v>
      </c>
      <c r="N5160" s="1">
        <v>44</v>
      </c>
      <c r="O5160" s="5">
        <v>36.26</v>
      </c>
      <c r="P5160" s="5">
        <v>63.74</v>
      </c>
      <c r="Q5160" s="1">
        <v>33</v>
      </c>
      <c r="R5160" s="1">
        <v>58</v>
      </c>
      <c r="S5160" s="6">
        <v>1908.14</v>
      </c>
      <c r="T5160" s="6">
        <v>0</v>
      </c>
      <c r="W5160" s="1"/>
      <c r="X5160" s="1"/>
      <c r="Y5160" s="1"/>
      <c r="AC5160" s="1"/>
      <c r="AF5160" s="1"/>
      <c r="AG5160" s="1"/>
    </row>
    <row r="5161" spans="1:33" hidden="1" x14ac:dyDescent="0.25">
      <c r="A5161" s="1">
        <v>9</v>
      </c>
      <c r="B5161" s="1">
        <v>2015</v>
      </c>
      <c r="C5161" s="1">
        <v>35469009</v>
      </c>
      <c r="D5161" s="44" t="s">
        <v>573</v>
      </c>
      <c r="E5161" s="20">
        <v>3.1557300000000003E-2</v>
      </c>
      <c r="F5161" s="20">
        <v>1.9618600000000003E-2</v>
      </c>
      <c r="G5161" s="20">
        <v>1.1938700000000002E-2</v>
      </c>
      <c r="H5161" s="20">
        <v>0</v>
      </c>
      <c r="I5161" s="20">
        <v>1.15741E-2</v>
      </c>
      <c r="J5161" s="20">
        <v>0</v>
      </c>
      <c r="K5161" s="20">
        <v>1.9157400000000002E-2</v>
      </c>
      <c r="L5161" s="20">
        <v>8.2580000000000001E-4</v>
      </c>
      <c r="M5161" s="20">
        <v>2.08841015625E-2</v>
      </c>
      <c r="N5161" s="1">
        <v>1</v>
      </c>
      <c r="O5161" s="5">
        <v>60</v>
      </c>
      <c r="P5161" s="5">
        <v>40</v>
      </c>
      <c r="Q5161" s="1">
        <v>6</v>
      </c>
      <c r="R5161" s="1">
        <v>4</v>
      </c>
      <c r="S5161" s="6">
        <v>441</v>
      </c>
      <c r="T5161" s="6">
        <v>441</v>
      </c>
      <c r="W5161" s="1"/>
      <c r="X5161" s="1"/>
      <c r="Y5161" s="1"/>
      <c r="AC5161" s="1"/>
      <c r="AF5161" s="1"/>
      <c r="AG5161" s="1"/>
    </row>
    <row r="5162" spans="1:33" hidden="1" x14ac:dyDescent="0.25">
      <c r="A5162" s="1">
        <v>5</v>
      </c>
      <c r="B5162" s="1">
        <v>2015</v>
      </c>
      <c r="C5162" s="1">
        <v>35470075</v>
      </c>
      <c r="D5162" s="44" t="s">
        <v>574</v>
      </c>
      <c r="E5162" s="20">
        <v>3.7750699999999998E-2</v>
      </c>
      <c r="F5162" s="20">
        <v>3.5716100000000001E-2</v>
      </c>
      <c r="G5162" s="20">
        <v>2.0345999999999997E-3</v>
      </c>
      <c r="H5162" s="20">
        <v>0</v>
      </c>
      <c r="I5162" s="20">
        <v>0</v>
      </c>
      <c r="J5162" s="20">
        <v>2.407E-4</v>
      </c>
      <c r="K5162" s="20">
        <v>2.3416999999999999E-3</v>
      </c>
      <c r="L5162" s="20">
        <v>3.51683E-2</v>
      </c>
      <c r="M5162" s="20">
        <v>1.2371997916666669E-2</v>
      </c>
      <c r="N5162" s="1">
        <v>1</v>
      </c>
      <c r="O5162" s="5">
        <v>50</v>
      </c>
      <c r="P5162" s="5">
        <v>50</v>
      </c>
      <c r="Q5162" s="1">
        <v>5</v>
      </c>
      <c r="R5162" s="1">
        <v>5</v>
      </c>
      <c r="S5162" s="6">
        <v>281</v>
      </c>
      <c r="T5162" s="6">
        <v>281</v>
      </c>
      <c r="W5162" s="1"/>
      <c r="X5162" s="1"/>
      <c r="Y5162" s="1"/>
      <c r="AC5162" s="1"/>
      <c r="AF5162" s="1"/>
      <c r="AG5162" s="1"/>
    </row>
    <row r="5163" spans="1:33" hidden="1" x14ac:dyDescent="0.25">
      <c r="A5163" s="1">
        <v>20</v>
      </c>
      <c r="B5163" s="1">
        <v>2015</v>
      </c>
      <c r="C5163" s="1">
        <v>354710620</v>
      </c>
      <c r="D5163" s="44" t="s">
        <v>575</v>
      </c>
      <c r="E5163" s="20">
        <v>0.1846487</v>
      </c>
      <c r="F5163" s="20">
        <v>7.9358300000000007E-2</v>
      </c>
      <c r="G5163" s="20">
        <v>0.10529039999999999</v>
      </c>
      <c r="H5163" s="20">
        <v>0</v>
      </c>
      <c r="I5163" s="20">
        <v>7.0207999999999998E-3</v>
      </c>
      <c r="J5163" s="20">
        <v>9.5347199999999993E-2</v>
      </c>
      <c r="K5163" s="20">
        <v>8.1447400000000003E-2</v>
      </c>
      <c r="L5163" s="20">
        <v>8.3329999999999993E-4</v>
      </c>
      <c r="M5163" s="20">
        <v>7.3333333333333332E-3</v>
      </c>
      <c r="N5163" s="1">
        <v>2</v>
      </c>
      <c r="O5163" s="5">
        <v>21.43</v>
      </c>
      <c r="P5163" s="5">
        <v>78.569999999999993</v>
      </c>
      <c r="Q5163" s="1">
        <v>3</v>
      </c>
      <c r="R5163" s="1">
        <v>11</v>
      </c>
      <c r="S5163" s="6">
        <v>138</v>
      </c>
      <c r="T5163" s="6">
        <v>138</v>
      </c>
      <c r="W5163" s="1"/>
      <c r="X5163" s="1"/>
      <c r="Y5163" s="1"/>
      <c r="AC5163" s="1"/>
      <c r="AF5163" s="1"/>
      <c r="AG5163" s="1"/>
    </row>
    <row r="5164" spans="1:33" hidden="1" x14ac:dyDescent="0.25">
      <c r="A5164" s="1">
        <v>4</v>
      </c>
      <c r="B5164" s="1">
        <v>2015</v>
      </c>
      <c r="C5164" s="1">
        <v>35475024</v>
      </c>
      <c r="D5164" s="44" t="s">
        <v>576</v>
      </c>
      <c r="E5164" s="20">
        <v>1.8499999999999999E-5</v>
      </c>
      <c r="F5164" s="20">
        <v>0</v>
      </c>
      <c r="G5164" s="20">
        <v>1.8499999999999999E-5</v>
      </c>
      <c r="H5164" s="20">
        <v>0</v>
      </c>
      <c r="I5164" s="20">
        <v>0</v>
      </c>
      <c r="J5164" s="20">
        <v>0</v>
      </c>
      <c r="K5164" s="20">
        <v>0</v>
      </c>
      <c r="L5164" s="20">
        <v>1.8499999999999999E-5</v>
      </c>
      <c r="M5164" s="20">
        <v>0</v>
      </c>
      <c r="N5164" s="1">
        <v>0</v>
      </c>
      <c r="O5164" s="5">
        <v>0</v>
      </c>
      <c r="P5164" s="5">
        <v>100</v>
      </c>
      <c r="Q5164" s="1">
        <v>0</v>
      </c>
      <c r="R5164" s="1">
        <v>1</v>
      </c>
      <c r="S5164" s="6"/>
      <c r="T5164" s="6"/>
      <c r="W5164" s="1"/>
      <c r="X5164" s="1"/>
      <c r="Y5164" s="1"/>
      <c r="AC5164" s="1"/>
      <c r="AF5164" s="1"/>
      <c r="AG5164" s="1"/>
    </row>
    <row r="5165" spans="1:33" hidden="1" x14ac:dyDescent="0.25">
      <c r="A5165" s="1">
        <v>9</v>
      </c>
      <c r="B5165" s="1">
        <v>2015</v>
      </c>
      <c r="C5165" s="1">
        <v>35475029</v>
      </c>
      <c r="D5165" s="44" t="s">
        <v>576</v>
      </c>
      <c r="E5165" s="20">
        <v>0.30712109999999987</v>
      </c>
      <c r="F5165" s="20">
        <v>0.29619289999999987</v>
      </c>
      <c r="G5165" s="20">
        <v>1.0928200000000009E-2</v>
      </c>
      <c r="H5165" s="20">
        <v>0.11</v>
      </c>
      <c r="I5165" s="20">
        <v>0.15252309999999999</v>
      </c>
      <c r="J5165" s="20">
        <v>1.8609799999999999E-2</v>
      </c>
      <c r="K5165" s="20">
        <v>0.13116079999999988</v>
      </c>
      <c r="L5165" s="20">
        <v>4.8273999999999999E-3</v>
      </c>
      <c r="M5165" s="20">
        <v>6.3265042633928556E-2</v>
      </c>
      <c r="N5165" s="1">
        <v>29</v>
      </c>
      <c r="O5165" s="5">
        <v>65.56</v>
      </c>
      <c r="P5165" s="5">
        <v>34.44</v>
      </c>
      <c r="Q5165" s="1">
        <v>59</v>
      </c>
      <c r="R5165" s="1">
        <v>31</v>
      </c>
      <c r="S5165" s="6">
        <v>1329</v>
      </c>
      <c r="T5165" s="6">
        <v>863.85</v>
      </c>
      <c r="W5165" s="1"/>
      <c r="X5165" s="1"/>
      <c r="Y5165" s="1"/>
      <c r="AC5165" s="1"/>
      <c r="AF5165" s="1"/>
      <c r="AG5165" s="1"/>
    </row>
    <row r="5166" spans="1:33" hidden="1" x14ac:dyDescent="0.25">
      <c r="A5166" s="1">
        <v>15</v>
      </c>
      <c r="B5166" s="1">
        <v>2015</v>
      </c>
      <c r="C5166" s="1">
        <v>354740315</v>
      </c>
      <c r="D5166" s="44" t="s">
        <v>577</v>
      </c>
      <c r="E5166" s="20">
        <v>9.046499999999999E-3</v>
      </c>
      <c r="F5166" s="20">
        <v>2.5012999999999997E-3</v>
      </c>
      <c r="G5166" s="20">
        <v>6.5451999999999993E-3</v>
      </c>
      <c r="H5166" s="20">
        <v>0.01</v>
      </c>
      <c r="I5166" s="20">
        <v>6.4814999999999994E-3</v>
      </c>
      <c r="J5166" s="20">
        <v>0</v>
      </c>
      <c r="K5166" s="20">
        <v>2.5012999999999997E-3</v>
      </c>
      <c r="L5166" s="20">
        <v>6.3700000000000003E-5</v>
      </c>
      <c r="M5166" s="20">
        <v>4.5774609374999997E-3</v>
      </c>
      <c r="N5166" s="1">
        <v>1</v>
      </c>
      <c r="O5166" s="5">
        <v>62.5</v>
      </c>
      <c r="P5166" s="5">
        <v>37.5</v>
      </c>
      <c r="Q5166" s="1">
        <v>5</v>
      </c>
      <c r="R5166" s="1">
        <v>3</v>
      </c>
      <c r="S5166" s="6">
        <v>97</v>
      </c>
      <c r="T5166" s="6">
        <v>97</v>
      </c>
      <c r="W5166" s="1"/>
      <c r="X5166" s="1"/>
      <c r="Y5166" s="1"/>
      <c r="AC5166" s="1"/>
      <c r="AF5166" s="1"/>
      <c r="AG5166" s="1"/>
    </row>
    <row r="5167" spans="1:33" hidden="1" x14ac:dyDescent="0.25">
      <c r="A5167" s="1">
        <v>4</v>
      </c>
      <c r="B5167" s="1">
        <v>2015</v>
      </c>
      <c r="C5167" s="1">
        <v>35476014</v>
      </c>
      <c r="D5167" s="44" t="s">
        <v>578</v>
      </c>
      <c r="E5167" s="20">
        <v>0.11406709999999999</v>
      </c>
      <c r="F5167" s="20">
        <v>0.11280849999999999</v>
      </c>
      <c r="G5167" s="20">
        <v>1.2586000000000001E-3</v>
      </c>
      <c r="H5167" s="20">
        <v>0.22</v>
      </c>
      <c r="I5167" s="20">
        <v>0</v>
      </c>
      <c r="J5167" s="20">
        <v>4.3624299999999998E-2</v>
      </c>
      <c r="K5167" s="20">
        <v>6.9972900000000005E-2</v>
      </c>
      <c r="L5167" s="20">
        <v>4.6990000000000004E-4</v>
      </c>
      <c r="M5167" s="20">
        <v>7.2124691407407404E-2</v>
      </c>
      <c r="N5167" s="1">
        <v>3</v>
      </c>
      <c r="O5167" s="5">
        <v>60.87</v>
      </c>
      <c r="P5167" s="5">
        <v>39.130000000000003</v>
      </c>
      <c r="Q5167" s="1">
        <v>14</v>
      </c>
      <c r="R5167" s="1">
        <v>9</v>
      </c>
      <c r="S5167" s="6">
        <v>1321</v>
      </c>
      <c r="T5167" s="6">
        <v>1321</v>
      </c>
      <c r="W5167" s="1"/>
      <c r="X5167" s="1"/>
      <c r="Y5167" s="1"/>
      <c r="AC5167" s="1"/>
      <c r="AF5167" s="1"/>
      <c r="AG5167" s="1"/>
    </row>
    <row r="5168" spans="1:33" hidden="1" x14ac:dyDescent="0.25">
      <c r="A5168" s="1">
        <v>9</v>
      </c>
      <c r="B5168" s="1">
        <v>2015</v>
      </c>
      <c r="C5168" s="1">
        <v>35476019</v>
      </c>
      <c r="D5168" s="44" t="s">
        <v>578</v>
      </c>
      <c r="E5168" s="20">
        <v>0</v>
      </c>
      <c r="F5168" s="20">
        <v>0</v>
      </c>
      <c r="G5168" s="20">
        <v>0</v>
      </c>
      <c r="H5168" s="20">
        <v>0</v>
      </c>
      <c r="I5168" s="20">
        <v>0</v>
      </c>
      <c r="J5168" s="20">
        <v>0</v>
      </c>
      <c r="K5168" s="20">
        <v>0</v>
      </c>
      <c r="L5168" s="20">
        <v>0</v>
      </c>
      <c r="M5168" s="20">
        <v>0</v>
      </c>
      <c r="N5168" s="1">
        <v>0</v>
      </c>
      <c r="O5168" s="5">
        <v>0</v>
      </c>
      <c r="P5168" s="5">
        <v>0</v>
      </c>
      <c r="Q5168" s="1">
        <v>0</v>
      </c>
      <c r="R5168" s="1">
        <v>0</v>
      </c>
      <c r="S5168" s="6"/>
      <c r="T5168" s="6"/>
      <c r="W5168" s="1"/>
      <c r="X5168" s="1"/>
      <c r="Y5168" s="1"/>
      <c r="AC5168" s="1"/>
      <c r="AF5168" s="1"/>
      <c r="AG5168" s="1"/>
    </row>
    <row r="5169" spans="1:33" hidden="1" x14ac:dyDescent="0.25">
      <c r="A5169" s="1">
        <v>15</v>
      </c>
      <c r="B5169" s="1">
        <v>2015</v>
      </c>
      <c r="C5169" s="1">
        <v>354765015</v>
      </c>
      <c r="D5169" s="44" t="s">
        <v>579</v>
      </c>
      <c r="E5169" s="20">
        <v>2.0168E-3</v>
      </c>
      <c r="F5169" s="20">
        <v>1.9640999999999999E-3</v>
      </c>
      <c r="G5169" s="20">
        <v>5.27E-5</v>
      </c>
      <c r="H5169" s="20">
        <v>0</v>
      </c>
      <c r="I5169" s="20">
        <v>0</v>
      </c>
      <c r="J5169" s="20">
        <v>0</v>
      </c>
      <c r="K5169" s="20">
        <v>1.4959999999999999E-3</v>
      </c>
      <c r="L5169" s="20">
        <v>5.2079999999999997E-4</v>
      </c>
      <c r="M5169" s="20">
        <v>0</v>
      </c>
      <c r="N5169" s="1">
        <v>0</v>
      </c>
      <c r="O5169" s="5">
        <v>85.71</v>
      </c>
      <c r="P5169" s="5">
        <v>14.29</v>
      </c>
      <c r="Q5169" s="1">
        <v>6</v>
      </c>
      <c r="R5169" s="1">
        <v>1</v>
      </c>
      <c r="S5169" s="6"/>
      <c r="T5169" s="6"/>
      <c r="W5169" s="1"/>
      <c r="X5169" s="1"/>
      <c r="Y5169" s="1"/>
      <c r="AC5169" s="1"/>
      <c r="AF5169" s="1"/>
      <c r="AG5169" s="1"/>
    </row>
    <row r="5170" spans="1:33" hidden="1" x14ac:dyDescent="0.25">
      <c r="A5170" s="1">
        <v>18</v>
      </c>
      <c r="B5170" s="1">
        <v>2015</v>
      </c>
      <c r="C5170" s="1">
        <v>354765018</v>
      </c>
      <c r="D5170" s="44" t="s">
        <v>579</v>
      </c>
      <c r="E5170" s="20">
        <v>1.7684800000000001E-2</v>
      </c>
      <c r="F5170" s="20">
        <v>1.5086100000000002E-2</v>
      </c>
      <c r="G5170" s="20">
        <v>2.5987000000000002E-3</v>
      </c>
      <c r="H5170" s="20">
        <v>0</v>
      </c>
      <c r="I5170" s="20">
        <v>0</v>
      </c>
      <c r="J5170" s="20">
        <v>0</v>
      </c>
      <c r="K5170" s="20">
        <v>1.7684800000000001E-2</v>
      </c>
      <c r="L5170" s="20">
        <v>0</v>
      </c>
      <c r="M5170" s="20">
        <v>2.6769500000000004E-3</v>
      </c>
      <c r="N5170" s="1">
        <v>0</v>
      </c>
      <c r="O5170" s="5">
        <v>90</v>
      </c>
      <c r="P5170" s="5">
        <v>10</v>
      </c>
      <c r="Q5170" s="1">
        <v>18</v>
      </c>
      <c r="R5170" s="1">
        <v>2</v>
      </c>
      <c r="S5170" s="6">
        <v>44.18</v>
      </c>
      <c r="T5170" s="6">
        <v>44.18</v>
      </c>
      <c r="W5170" s="1"/>
      <c r="X5170" s="1"/>
      <c r="Y5170" s="1"/>
      <c r="AC5170" s="1"/>
      <c r="AF5170" s="1"/>
      <c r="AG5170" s="1"/>
    </row>
    <row r="5171" spans="1:33" hidden="1" x14ac:dyDescent="0.25">
      <c r="A5171" s="1">
        <v>15</v>
      </c>
      <c r="B5171" s="1">
        <v>2015</v>
      </c>
      <c r="C5171" s="1">
        <v>354720515</v>
      </c>
      <c r="D5171" s="44" t="s">
        <v>580</v>
      </c>
      <c r="E5171" s="20">
        <v>0</v>
      </c>
      <c r="F5171" s="20">
        <v>0</v>
      </c>
      <c r="G5171" s="20">
        <v>0</v>
      </c>
      <c r="H5171" s="20">
        <v>0</v>
      </c>
      <c r="I5171" s="20">
        <v>0</v>
      </c>
      <c r="J5171" s="20">
        <v>0</v>
      </c>
      <c r="K5171" s="20">
        <v>0</v>
      </c>
      <c r="L5171" s="20">
        <v>0</v>
      </c>
      <c r="M5171" s="20">
        <v>0</v>
      </c>
      <c r="N5171" s="1">
        <v>0</v>
      </c>
      <c r="O5171" s="5">
        <v>0</v>
      </c>
      <c r="P5171" s="5">
        <v>0</v>
      </c>
      <c r="Q5171" s="1">
        <v>0</v>
      </c>
      <c r="R5171" s="1">
        <v>0</v>
      </c>
      <c r="S5171" s="6"/>
      <c r="T5171" s="6"/>
      <c r="W5171" s="1"/>
      <c r="X5171" s="1"/>
      <c r="Y5171" s="1"/>
      <c r="AC5171" s="1"/>
      <c r="AF5171" s="1"/>
      <c r="AG5171" s="1"/>
    </row>
    <row r="5172" spans="1:33" hidden="1" x14ac:dyDescent="0.25">
      <c r="A5172" s="1">
        <v>18</v>
      </c>
      <c r="B5172" s="1">
        <v>2015</v>
      </c>
      <c r="C5172" s="1">
        <v>354720518</v>
      </c>
      <c r="D5172" s="44" t="s">
        <v>580</v>
      </c>
      <c r="E5172" s="20">
        <v>1.23781E-2</v>
      </c>
      <c r="F5172" s="20">
        <v>8.7425000000000003E-3</v>
      </c>
      <c r="G5172" s="20">
        <v>3.6356000000000001E-3</v>
      </c>
      <c r="H5172" s="20">
        <v>0.06</v>
      </c>
      <c r="I5172" s="20">
        <v>3.5647999999999999E-3</v>
      </c>
      <c r="J5172" s="20">
        <v>0</v>
      </c>
      <c r="K5172" s="20">
        <v>8.7425000000000003E-3</v>
      </c>
      <c r="L5172" s="20">
        <v>7.08E-5</v>
      </c>
      <c r="M5172" s="20">
        <v>3.3089906249999996E-3</v>
      </c>
      <c r="N5172" s="1">
        <v>0</v>
      </c>
      <c r="O5172" s="5">
        <v>42.86</v>
      </c>
      <c r="P5172" s="5">
        <v>57.14</v>
      </c>
      <c r="Q5172" s="1">
        <v>3</v>
      </c>
      <c r="R5172" s="1">
        <v>4</v>
      </c>
      <c r="S5172" s="6">
        <v>55.29</v>
      </c>
      <c r="T5172" s="6">
        <v>55.29</v>
      </c>
      <c r="W5172" s="1"/>
      <c r="X5172" s="1"/>
      <c r="Y5172" s="1"/>
      <c r="AC5172" s="1"/>
      <c r="AF5172" s="1"/>
      <c r="AG5172" s="1"/>
    </row>
    <row r="5173" spans="1:33" hidden="1" x14ac:dyDescent="0.25">
      <c r="A5173" s="1">
        <v>6</v>
      </c>
      <c r="B5173" s="1">
        <v>2015</v>
      </c>
      <c r="C5173" s="1">
        <v>35473046</v>
      </c>
      <c r="D5173" s="44" t="s">
        <v>581</v>
      </c>
      <c r="E5173" s="20">
        <v>0.29997809999999991</v>
      </c>
      <c r="F5173" s="20">
        <v>0.183696</v>
      </c>
      <c r="G5173" s="20">
        <v>0.11628209999999994</v>
      </c>
      <c r="H5173" s="20">
        <v>0</v>
      </c>
      <c r="I5173" s="20">
        <v>0.13247780000000001</v>
      </c>
      <c r="J5173" s="20">
        <v>2.7837600000000001E-2</v>
      </c>
      <c r="K5173" s="20">
        <v>1.0831999999999999E-3</v>
      </c>
      <c r="L5173" s="20">
        <v>0.13857949999999988</v>
      </c>
      <c r="M5173" s="20">
        <v>0.43216493055555555</v>
      </c>
      <c r="N5173" s="1">
        <v>18</v>
      </c>
      <c r="O5173" s="5">
        <v>19.350000000000001</v>
      </c>
      <c r="P5173" s="5">
        <v>80.650000000000006</v>
      </c>
      <c r="Q5173" s="1">
        <v>18</v>
      </c>
      <c r="R5173" s="1">
        <v>75</v>
      </c>
      <c r="S5173" s="6">
        <v>2187.1999999999998</v>
      </c>
      <c r="T5173" s="6">
        <v>656.16</v>
      </c>
      <c r="W5173" s="1"/>
      <c r="X5173" s="1"/>
      <c r="Y5173" s="1"/>
      <c r="AC5173" s="1"/>
      <c r="AF5173" s="1"/>
      <c r="AG5173" s="1"/>
    </row>
    <row r="5174" spans="1:33" hidden="1" x14ac:dyDescent="0.25">
      <c r="A5174" s="1">
        <v>10</v>
      </c>
      <c r="B5174" s="1">
        <v>2015</v>
      </c>
      <c r="C5174" s="1">
        <v>354730410</v>
      </c>
      <c r="D5174" s="44" t="s">
        <v>581</v>
      </c>
      <c r="E5174" s="20">
        <v>0</v>
      </c>
      <c r="F5174" s="20">
        <v>0</v>
      </c>
      <c r="G5174" s="20">
        <v>0</v>
      </c>
      <c r="H5174" s="20">
        <v>0</v>
      </c>
      <c r="I5174" s="20">
        <v>0</v>
      </c>
      <c r="J5174" s="20">
        <v>0</v>
      </c>
      <c r="K5174" s="20">
        <v>0</v>
      </c>
      <c r="L5174" s="20">
        <v>0</v>
      </c>
      <c r="M5174" s="20">
        <v>0</v>
      </c>
      <c r="N5174" s="1">
        <v>0</v>
      </c>
      <c r="O5174" s="5">
        <v>0</v>
      </c>
      <c r="P5174" s="5">
        <v>0</v>
      </c>
      <c r="Q5174" s="1">
        <v>0</v>
      </c>
      <c r="R5174" s="1">
        <v>0</v>
      </c>
      <c r="S5174" s="6"/>
      <c r="T5174" s="6"/>
      <c r="W5174" s="1"/>
      <c r="X5174" s="1"/>
      <c r="Y5174" s="1"/>
      <c r="AC5174" s="1"/>
      <c r="AF5174" s="1"/>
      <c r="AG5174" s="1"/>
    </row>
    <row r="5175" spans="1:33" hidden="1" x14ac:dyDescent="0.25">
      <c r="A5175" s="1">
        <v>21</v>
      </c>
      <c r="B5175" s="1">
        <v>2015</v>
      </c>
      <c r="C5175" s="1">
        <v>354770021</v>
      </c>
      <c r="D5175" s="44" t="s">
        <v>582</v>
      </c>
      <c r="E5175" s="20">
        <v>3.4700000000000003E-5</v>
      </c>
      <c r="F5175" s="20">
        <v>0</v>
      </c>
      <c r="G5175" s="20">
        <v>3.4700000000000003E-5</v>
      </c>
      <c r="H5175" s="20">
        <v>0</v>
      </c>
      <c r="I5175" s="20">
        <v>0</v>
      </c>
      <c r="J5175" s="20">
        <v>3.4700000000000003E-5</v>
      </c>
      <c r="K5175" s="20">
        <v>0</v>
      </c>
      <c r="L5175" s="20">
        <v>0</v>
      </c>
      <c r="M5175" s="20">
        <v>0</v>
      </c>
      <c r="N5175" s="1">
        <v>0</v>
      </c>
      <c r="O5175" s="5">
        <v>0</v>
      </c>
      <c r="P5175" s="5">
        <v>100</v>
      </c>
      <c r="Q5175" s="1">
        <v>0</v>
      </c>
      <c r="R5175" s="1">
        <v>1</v>
      </c>
      <c r="S5175" s="6"/>
      <c r="T5175" s="6"/>
      <c r="W5175" s="1"/>
      <c r="X5175" s="1"/>
      <c r="Y5175" s="1"/>
      <c r="AC5175" s="1"/>
      <c r="AF5175" s="1"/>
      <c r="AG5175" s="1"/>
    </row>
    <row r="5176" spans="1:33" hidden="1" x14ac:dyDescent="0.25">
      <c r="A5176" s="1">
        <v>22</v>
      </c>
      <c r="B5176" s="1">
        <v>2015</v>
      </c>
      <c r="C5176" s="1">
        <v>354770022</v>
      </c>
      <c r="D5176" s="44" t="s">
        <v>582</v>
      </c>
      <c r="E5176" s="20">
        <v>9.6034599999999998E-2</v>
      </c>
      <c r="F5176" s="20">
        <v>5.7374500000000002E-2</v>
      </c>
      <c r="G5176" s="20">
        <v>3.8660099999999996E-2</v>
      </c>
      <c r="H5176" s="20">
        <v>0</v>
      </c>
      <c r="I5176" s="20">
        <v>2.8303199999999997E-2</v>
      </c>
      <c r="J5176" s="20">
        <v>5.8602500000000002E-2</v>
      </c>
      <c r="K5176" s="20">
        <v>4.0777000000000001E-3</v>
      </c>
      <c r="L5176" s="20">
        <v>5.0511999999999996E-3</v>
      </c>
      <c r="M5176" s="20">
        <v>5.5341584751157413E-2</v>
      </c>
      <c r="N5176" s="1">
        <v>2</v>
      </c>
      <c r="O5176" s="5">
        <v>25.93</v>
      </c>
      <c r="P5176" s="5">
        <v>74.069999999999993</v>
      </c>
      <c r="Q5176" s="1">
        <v>7</v>
      </c>
      <c r="R5176" s="1">
        <v>20</v>
      </c>
      <c r="S5176" s="6">
        <v>1037.82</v>
      </c>
      <c r="T5176" s="6">
        <v>1037.82</v>
      </c>
      <c r="W5176" s="1"/>
      <c r="X5176" s="1"/>
      <c r="Y5176" s="1"/>
      <c r="AC5176" s="1"/>
      <c r="AF5176" s="1"/>
      <c r="AG5176" s="1"/>
    </row>
    <row r="5177" spans="1:33" hidden="1" x14ac:dyDescent="0.25">
      <c r="A5177" s="1">
        <v>6</v>
      </c>
      <c r="B5177" s="1">
        <v>2015</v>
      </c>
      <c r="C5177" s="1">
        <v>35478096</v>
      </c>
      <c r="D5177" s="44" t="s">
        <v>583</v>
      </c>
      <c r="E5177" s="20">
        <v>0.68740729999999961</v>
      </c>
      <c r="F5177" s="20">
        <v>0.48411099999999996</v>
      </c>
      <c r="G5177" s="20">
        <v>0.20329629999999962</v>
      </c>
      <c r="H5177" s="20">
        <v>0</v>
      </c>
      <c r="I5177" s="20">
        <v>0.15</v>
      </c>
      <c r="J5177" s="20">
        <v>0.43108740000000001</v>
      </c>
      <c r="K5177" s="20">
        <v>0</v>
      </c>
      <c r="L5177" s="20">
        <v>0.10631989999999998</v>
      </c>
      <c r="M5177" s="20">
        <v>2.7924613351180558</v>
      </c>
      <c r="N5177" s="1">
        <v>9</v>
      </c>
      <c r="O5177" s="5">
        <v>5.43</v>
      </c>
      <c r="P5177" s="5">
        <v>94.57</v>
      </c>
      <c r="Q5177" s="1">
        <v>7</v>
      </c>
      <c r="R5177" s="1">
        <v>122</v>
      </c>
      <c r="S5177" s="6">
        <v>37583.980000000003</v>
      </c>
      <c r="T5177" s="6">
        <v>15033.592000000001</v>
      </c>
      <c r="W5177" s="1"/>
      <c r="X5177" s="1"/>
      <c r="Y5177" s="1"/>
      <c r="AC5177" s="1"/>
      <c r="AF5177" s="1"/>
      <c r="AG5177" s="1"/>
    </row>
    <row r="5178" spans="1:33" hidden="1" x14ac:dyDescent="0.25">
      <c r="A5178" s="1">
        <v>7</v>
      </c>
      <c r="B5178" s="1">
        <v>2015</v>
      </c>
      <c r="C5178" s="1">
        <v>35478097</v>
      </c>
      <c r="D5178" s="44" t="s">
        <v>583</v>
      </c>
      <c r="E5178" s="20">
        <v>0</v>
      </c>
      <c r="F5178" s="20">
        <v>0</v>
      </c>
      <c r="G5178" s="20">
        <v>0</v>
      </c>
      <c r="H5178" s="20">
        <v>0</v>
      </c>
      <c r="I5178" s="20">
        <v>0</v>
      </c>
      <c r="J5178" s="20">
        <v>0</v>
      </c>
      <c r="K5178" s="20">
        <v>0</v>
      </c>
      <c r="L5178" s="20">
        <v>0</v>
      </c>
      <c r="M5178" s="20">
        <v>0</v>
      </c>
      <c r="N5178" s="1">
        <v>0</v>
      </c>
      <c r="O5178" s="5">
        <v>0</v>
      </c>
      <c r="P5178" s="5">
        <v>0</v>
      </c>
      <c r="Q5178" s="1">
        <v>0</v>
      </c>
      <c r="R5178" s="1">
        <v>0</v>
      </c>
      <c r="S5178" s="6"/>
      <c r="T5178" s="6"/>
      <c r="W5178" s="1"/>
      <c r="X5178" s="1"/>
      <c r="Y5178" s="1"/>
      <c r="AC5178" s="1"/>
      <c r="AF5178" s="1"/>
      <c r="AG5178" s="1"/>
    </row>
    <row r="5179" spans="1:33" hidden="1" x14ac:dyDescent="0.25">
      <c r="A5179" s="1">
        <v>4</v>
      </c>
      <c r="B5179" s="1">
        <v>2015</v>
      </c>
      <c r="C5179" s="1">
        <v>35479084</v>
      </c>
      <c r="D5179" s="44" t="s">
        <v>584</v>
      </c>
      <c r="E5179" s="20">
        <v>0</v>
      </c>
      <c r="F5179" s="20">
        <v>0</v>
      </c>
      <c r="G5179" s="20">
        <v>0</v>
      </c>
      <c r="H5179" s="20">
        <v>0</v>
      </c>
      <c r="I5179" s="20">
        <v>0</v>
      </c>
      <c r="J5179" s="20">
        <v>0</v>
      </c>
      <c r="K5179" s="20">
        <v>0</v>
      </c>
      <c r="L5179" s="20">
        <v>0</v>
      </c>
      <c r="M5179" s="20">
        <v>0</v>
      </c>
      <c r="N5179" s="1">
        <v>0</v>
      </c>
      <c r="O5179" s="5">
        <v>0</v>
      </c>
      <c r="P5179" s="5">
        <v>0</v>
      </c>
      <c r="Q5179" s="1">
        <v>0</v>
      </c>
      <c r="R5179" s="1">
        <v>0</v>
      </c>
      <c r="S5179" s="6"/>
      <c r="T5179" s="6"/>
      <c r="W5179" s="1"/>
      <c r="X5179" s="1"/>
      <c r="Y5179" s="1"/>
      <c r="AC5179" s="1"/>
      <c r="AF5179" s="1"/>
      <c r="AG5179" s="1"/>
    </row>
    <row r="5180" spans="1:33" hidden="1" x14ac:dyDescent="0.25">
      <c r="A5180" s="1">
        <v>8</v>
      </c>
      <c r="B5180" s="1">
        <v>2015</v>
      </c>
      <c r="C5180" s="1">
        <v>35479088</v>
      </c>
      <c r="D5180" s="44" t="s">
        <v>584</v>
      </c>
      <c r="E5180" s="20">
        <v>0.10548149999999999</v>
      </c>
      <c r="F5180" s="20">
        <v>6.3636599999999988E-2</v>
      </c>
      <c r="G5180" s="20">
        <v>4.1844900000000004E-2</v>
      </c>
      <c r="H5180" s="20">
        <v>0.01</v>
      </c>
      <c r="I5180" s="20">
        <v>2.1990599999999999E-2</v>
      </c>
      <c r="J5180" s="20">
        <v>0</v>
      </c>
      <c r="K5180" s="20">
        <v>7.3252199999999976E-2</v>
      </c>
      <c r="L5180" s="20">
        <v>1.0238700000000009E-2</v>
      </c>
      <c r="M5180" s="20">
        <v>1.6825019531249999E-2</v>
      </c>
      <c r="N5180" s="1">
        <v>2</v>
      </c>
      <c r="O5180" s="5">
        <v>62.5</v>
      </c>
      <c r="P5180" s="5">
        <v>37.5</v>
      </c>
      <c r="Q5180" s="1">
        <v>25</v>
      </c>
      <c r="R5180" s="1">
        <v>15</v>
      </c>
      <c r="S5180" s="6">
        <v>270</v>
      </c>
      <c r="T5180" s="6">
        <v>243</v>
      </c>
      <c r="W5180" s="1"/>
      <c r="X5180" s="1"/>
      <c r="Y5180" s="1"/>
      <c r="AC5180" s="1"/>
      <c r="AF5180" s="1"/>
      <c r="AG5180" s="1"/>
    </row>
    <row r="5181" spans="1:33" hidden="1" x14ac:dyDescent="0.25">
      <c r="A5181" s="1">
        <v>5</v>
      </c>
      <c r="B5181" s="1">
        <v>2015</v>
      </c>
      <c r="C5181" s="1">
        <v>35480055</v>
      </c>
      <c r="D5181" s="44" t="s">
        <v>585</v>
      </c>
      <c r="E5181" s="20">
        <v>0.27115830000000002</v>
      </c>
      <c r="F5181" s="20">
        <v>0.21656119999999998</v>
      </c>
      <c r="G5181" s="20">
        <v>5.4597100000000051E-2</v>
      </c>
      <c r="H5181" s="20">
        <v>0</v>
      </c>
      <c r="I5181" s="20">
        <v>7.628710000000001E-2</v>
      </c>
      <c r="J5181" s="20">
        <v>2.41338E-2</v>
      </c>
      <c r="K5181" s="20">
        <v>0.14717</v>
      </c>
      <c r="L5181" s="20">
        <v>2.3567399999999995E-2</v>
      </c>
      <c r="M5181" s="20">
        <v>5.994853657407407E-2</v>
      </c>
      <c r="N5181" s="1">
        <v>19</v>
      </c>
      <c r="O5181" s="5">
        <v>21.15</v>
      </c>
      <c r="P5181" s="5">
        <v>78.849999999999994</v>
      </c>
      <c r="Q5181" s="1">
        <v>22</v>
      </c>
      <c r="R5181" s="1">
        <v>82</v>
      </c>
      <c r="S5181" s="6">
        <v>1079.96</v>
      </c>
      <c r="T5181" s="6">
        <v>0</v>
      </c>
      <c r="W5181" s="1"/>
      <c r="X5181" s="1"/>
      <c r="Y5181" s="1"/>
      <c r="AC5181" s="1"/>
      <c r="AF5181" s="1"/>
      <c r="AG5181" s="1"/>
    </row>
    <row r="5182" spans="1:33" hidden="1" x14ac:dyDescent="0.25">
      <c r="A5182" s="1">
        <v>19</v>
      </c>
      <c r="B5182" s="1">
        <v>2015</v>
      </c>
      <c r="C5182" s="1">
        <v>354805419</v>
      </c>
      <c r="D5182" s="44" t="s">
        <v>586</v>
      </c>
      <c r="E5182" s="20">
        <v>0.32301899999999995</v>
      </c>
      <c r="F5182" s="20">
        <v>0.26877599999999996</v>
      </c>
      <c r="G5182" s="20">
        <v>5.4243000000000006E-2</v>
      </c>
      <c r="H5182" s="20">
        <v>0</v>
      </c>
      <c r="I5182" s="20">
        <v>0</v>
      </c>
      <c r="J5182" s="20">
        <v>0.1404321</v>
      </c>
      <c r="K5182" s="20">
        <v>0.17926980000000003</v>
      </c>
      <c r="L5182" s="20">
        <v>3.3170999999999999E-3</v>
      </c>
      <c r="M5182" s="20">
        <v>1.6235015625000002E-2</v>
      </c>
      <c r="N5182" s="1">
        <v>1</v>
      </c>
      <c r="O5182" s="5">
        <v>53.57</v>
      </c>
      <c r="P5182" s="5">
        <v>46.43</v>
      </c>
      <c r="Q5182" s="1">
        <v>15</v>
      </c>
      <c r="R5182" s="1">
        <v>13</v>
      </c>
      <c r="S5182" s="6">
        <v>346</v>
      </c>
      <c r="T5182" s="6">
        <v>276.8</v>
      </c>
      <c r="W5182" s="1"/>
      <c r="X5182" s="1"/>
      <c r="Y5182" s="1"/>
      <c r="AC5182" s="1"/>
      <c r="AF5182" s="1"/>
      <c r="AG5182" s="1"/>
    </row>
    <row r="5183" spans="1:33" hidden="1" x14ac:dyDescent="0.25">
      <c r="A5183" s="1">
        <v>9</v>
      </c>
      <c r="B5183" s="1">
        <v>2015</v>
      </c>
      <c r="C5183" s="1">
        <v>35481049</v>
      </c>
      <c r="D5183" s="44" t="s">
        <v>587</v>
      </c>
      <c r="E5183" s="20">
        <v>2.5244400000000007E-2</v>
      </c>
      <c r="F5183" s="20">
        <v>2.4681500000000006E-2</v>
      </c>
      <c r="G5183" s="20">
        <v>5.6289999999999997E-4</v>
      </c>
      <c r="H5183" s="20">
        <v>0.04</v>
      </c>
      <c r="I5183" s="20">
        <v>9.8221999999999997E-3</v>
      </c>
      <c r="J5183" s="20">
        <v>9.6000000000000002E-5</v>
      </c>
      <c r="K5183" s="20">
        <v>1.4779799999999999E-2</v>
      </c>
      <c r="L5183" s="20">
        <v>5.4639999999999995E-4</v>
      </c>
      <c r="M5183" s="20">
        <v>8.7928895833333329E-3</v>
      </c>
      <c r="N5183" s="1">
        <v>7</v>
      </c>
      <c r="O5183" s="5">
        <v>56.52</v>
      </c>
      <c r="P5183" s="5">
        <v>43.48</v>
      </c>
      <c r="Q5183" s="1">
        <v>13</v>
      </c>
      <c r="R5183" s="1">
        <v>10</v>
      </c>
      <c r="S5183" s="6">
        <v>178.48</v>
      </c>
      <c r="T5183" s="6">
        <v>178.48</v>
      </c>
      <c r="W5183" s="1"/>
      <c r="X5183" s="1"/>
      <c r="Y5183" s="1"/>
      <c r="AC5183" s="1"/>
      <c r="AF5183" s="1"/>
      <c r="AG5183" s="1"/>
    </row>
    <row r="5184" spans="1:33" hidden="1" x14ac:dyDescent="0.25">
      <c r="A5184" s="1">
        <v>1</v>
      </c>
      <c r="B5184" s="1">
        <v>2015</v>
      </c>
      <c r="C5184" s="1">
        <v>35482031</v>
      </c>
      <c r="D5184" s="44" t="s">
        <v>588</v>
      </c>
      <c r="E5184" s="20">
        <v>2.9300300000000001E-2</v>
      </c>
      <c r="F5184" s="20">
        <v>2.7599800000000001E-2</v>
      </c>
      <c r="G5184" s="20">
        <v>1.7005000000000002E-3</v>
      </c>
      <c r="H5184" s="20">
        <v>0.01</v>
      </c>
      <c r="I5184" s="20">
        <v>0</v>
      </c>
      <c r="J5184" s="20">
        <v>8.6799999999999996E-5</v>
      </c>
      <c r="K5184" s="20">
        <v>2.72822E-2</v>
      </c>
      <c r="L5184" s="20">
        <v>1.9313000000000002E-3</v>
      </c>
      <c r="M5184" s="20">
        <v>9.7160554687500001E-3</v>
      </c>
      <c r="N5184" s="1">
        <v>21</v>
      </c>
      <c r="O5184" s="5">
        <v>83.78</v>
      </c>
      <c r="P5184" s="5">
        <v>16.22</v>
      </c>
      <c r="Q5184" s="1">
        <v>31</v>
      </c>
      <c r="R5184" s="1">
        <v>6</v>
      </c>
      <c r="S5184" s="6">
        <v>99.82</v>
      </c>
      <c r="T5184" s="6">
        <v>99.82</v>
      </c>
      <c r="W5184" s="1"/>
      <c r="X5184" s="1"/>
      <c r="Y5184" s="1"/>
      <c r="AC5184" s="1"/>
      <c r="AF5184" s="1"/>
      <c r="AG5184" s="1"/>
    </row>
    <row r="5185" spans="1:33" hidden="1" x14ac:dyDescent="0.25">
      <c r="A5185" s="1">
        <v>21</v>
      </c>
      <c r="B5185" s="1">
        <v>2015</v>
      </c>
      <c r="C5185" s="1">
        <v>354830221</v>
      </c>
      <c r="D5185" s="44" t="s">
        <v>589</v>
      </c>
      <c r="E5185" s="20">
        <v>6.4944999999999994E-3</v>
      </c>
      <c r="F5185" s="20">
        <v>0</v>
      </c>
      <c r="G5185" s="20">
        <v>6.4944999999999994E-3</v>
      </c>
      <c r="H5185" s="20">
        <v>0</v>
      </c>
      <c r="I5185" s="20">
        <v>6.2268000000000002E-3</v>
      </c>
      <c r="J5185" s="20">
        <v>0</v>
      </c>
      <c r="K5185" s="20">
        <v>1.2850000000000001E-4</v>
      </c>
      <c r="L5185" s="20">
        <v>1.392E-4</v>
      </c>
      <c r="M5185" s="20">
        <v>7.1032773437499988E-3</v>
      </c>
      <c r="N5185" s="1">
        <v>0</v>
      </c>
      <c r="O5185" s="5">
        <v>0</v>
      </c>
      <c r="P5185" s="5">
        <v>100</v>
      </c>
      <c r="Q5185" s="1">
        <v>0</v>
      </c>
      <c r="R5185" s="1">
        <v>8</v>
      </c>
      <c r="S5185" s="6">
        <v>142.56</v>
      </c>
      <c r="T5185" s="6">
        <v>142.56</v>
      </c>
      <c r="W5185" s="1"/>
      <c r="X5185" s="1"/>
      <c r="Y5185" s="1"/>
      <c r="AC5185" s="1"/>
      <c r="AF5185" s="1"/>
      <c r="AG5185" s="1"/>
    </row>
    <row r="5186" spans="1:33" hidden="1" x14ac:dyDescent="0.25">
      <c r="A5186" s="1">
        <v>20</v>
      </c>
      <c r="B5186" s="1">
        <v>2015</v>
      </c>
      <c r="C5186" s="1">
        <v>354840120</v>
      </c>
      <c r="D5186" s="44" t="s">
        <v>590</v>
      </c>
      <c r="E5186" s="20">
        <v>2.1830800000000001E-2</v>
      </c>
      <c r="F5186" s="20">
        <v>1.4342500000000001E-2</v>
      </c>
      <c r="G5186" s="20">
        <v>7.4882999999999998E-3</v>
      </c>
      <c r="H5186" s="20">
        <v>0</v>
      </c>
      <c r="I5186" s="20">
        <v>1.88871E-2</v>
      </c>
      <c r="J5186" s="20">
        <v>0</v>
      </c>
      <c r="K5186" s="20">
        <v>0</v>
      </c>
      <c r="L5186" s="20">
        <v>2.9437E-3</v>
      </c>
      <c r="M5186" s="20">
        <v>1.0671595312500001E-2</v>
      </c>
      <c r="N5186" s="1">
        <v>0</v>
      </c>
      <c r="O5186" s="5">
        <v>33.33</v>
      </c>
      <c r="P5186" s="5">
        <v>66.67</v>
      </c>
      <c r="Q5186" s="1">
        <v>2</v>
      </c>
      <c r="R5186" s="1">
        <v>4</v>
      </c>
      <c r="S5186" s="6">
        <v>240</v>
      </c>
      <c r="T5186" s="6">
        <v>240</v>
      </c>
      <c r="W5186" s="1"/>
      <c r="X5186" s="1"/>
      <c r="Y5186" s="1"/>
      <c r="AC5186" s="1"/>
      <c r="AF5186" s="1"/>
      <c r="AG5186" s="1"/>
    </row>
    <row r="5187" spans="1:33" hidden="1" x14ac:dyDescent="0.25">
      <c r="A5187" s="1">
        <v>7</v>
      </c>
      <c r="B5187" s="1">
        <v>2015</v>
      </c>
      <c r="C5187" s="1">
        <v>35485007</v>
      </c>
      <c r="D5187" s="44" t="s">
        <v>591</v>
      </c>
      <c r="E5187" s="20">
        <v>2.9570906999999993</v>
      </c>
      <c r="F5187" s="20">
        <v>2.9562352999999995</v>
      </c>
      <c r="G5187" s="20">
        <v>8.5539999999999987E-4</v>
      </c>
      <c r="H5187" s="20">
        <v>0</v>
      </c>
      <c r="I5187" s="20">
        <v>2</v>
      </c>
      <c r="J5187" s="20">
        <v>0.9507907000000001</v>
      </c>
      <c r="K5187" s="20">
        <v>0</v>
      </c>
      <c r="L5187" s="20">
        <v>6.2999999999999992E-3</v>
      </c>
      <c r="M5187" s="20">
        <v>1.4756629513888888</v>
      </c>
      <c r="N5187" s="1">
        <v>9</v>
      </c>
      <c r="O5187" s="5">
        <v>78.95</v>
      </c>
      <c r="P5187" s="5">
        <v>21.05</v>
      </c>
      <c r="Q5187" s="1">
        <v>15</v>
      </c>
      <c r="R5187" s="1">
        <v>4</v>
      </c>
      <c r="S5187" s="6">
        <v>22948.66</v>
      </c>
      <c r="T5187" s="6">
        <v>0</v>
      </c>
      <c r="W5187" s="1"/>
      <c r="X5187" s="1"/>
      <c r="Y5187" s="1"/>
      <c r="AC5187" s="1"/>
      <c r="AF5187" s="1"/>
      <c r="AG5187" s="1"/>
    </row>
    <row r="5188" spans="1:33" hidden="1" x14ac:dyDescent="0.25">
      <c r="A5188" s="1">
        <v>1</v>
      </c>
      <c r="B5188" s="1">
        <v>2015</v>
      </c>
      <c r="C5188" s="1">
        <v>35486091</v>
      </c>
      <c r="D5188" s="44" t="s">
        <v>592</v>
      </c>
      <c r="E5188" s="20">
        <v>9.3939300000000003E-2</v>
      </c>
      <c r="F5188" s="20">
        <v>9.1917700000000005E-2</v>
      </c>
      <c r="G5188" s="20">
        <v>2.0216000000000001E-3</v>
      </c>
      <c r="H5188" s="20">
        <v>0</v>
      </c>
      <c r="I5188" s="20">
        <v>6.2222200000000005E-2</v>
      </c>
      <c r="J5188" s="20">
        <v>0</v>
      </c>
      <c r="K5188" s="20">
        <v>1.71551E-2</v>
      </c>
      <c r="L5188" s="20">
        <v>1.4562E-2</v>
      </c>
      <c r="M5188" s="20">
        <v>1.8052430729166666E-2</v>
      </c>
      <c r="N5188" s="1">
        <v>1</v>
      </c>
      <c r="O5188" s="5">
        <v>93.33</v>
      </c>
      <c r="P5188" s="5">
        <v>6.67</v>
      </c>
      <c r="Q5188" s="1">
        <v>28</v>
      </c>
      <c r="R5188" s="1">
        <v>2</v>
      </c>
      <c r="S5188" s="6">
        <v>259.44</v>
      </c>
      <c r="T5188" s="6">
        <v>259.44</v>
      </c>
      <c r="W5188" s="1"/>
      <c r="X5188" s="1"/>
      <c r="Y5188" s="1"/>
      <c r="AC5188" s="1"/>
      <c r="AF5188" s="1"/>
      <c r="AG5188" s="1"/>
    </row>
    <row r="5189" spans="1:33" hidden="1" x14ac:dyDescent="0.25">
      <c r="A5189" s="1">
        <v>6</v>
      </c>
      <c r="B5189" s="1">
        <v>2015</v>
      </c>
      <c r="C5189" s="1">
        <v>35487086</v>
      </c>
      <c r="D5189" s="44" t="s">
        <v>593</v>
      </c>
      <c r="E5189" s="20">
        <v>5.8874424999999997</v>
      </c>
      <c r="F5189" s="20">
        <v>5.5086994000000002</v>
      </c>
      <c r="G5189" s="20">
        <v>0.37874309999999939</v>
      </c>
      <c r="H5189" s="20">
        <v>0</v>
      </c>
      <c r="I5189" s="20">
        <v>5.5709491</v>
      </c>
      <c r="J5189" s="20">
        <v>0.19552889999999998</v>
      </c>
      <c r="K5189" s="20">
        <v>5.7870000000000003E-4</v>
      </c>
      <c r="L5189" s="20">
        <v>0.12038580000000003</v>
      </c>
      <c r="M5189" s="20">
        <v>3.2336229976851851</v>
      </c>
      <c r="N5189" s="1">
        <v>13</v>
      </c>
      <c r="O5189" s="5">
        <v>5.19</v>
      </c>
      <c r="P5189" s="5">
        <v>94.81</v>
      </c>
      <c r="Q5189" s="1">
        <v>20</v>
      </c>
      <c r="R5189" s="1">
        <v>365</v>
      </c>
      <c r="S5189" s="6">
        <v>38605.53</v>
      </c>
      <c r="T5189" s="6">
        <v>11195.6037</v>
      </c>
      <c r="W5189" s="1"/>
      <c r="X5189" s="1"/>
      <c r="Y5189" s="1"/>
      <c r="AC5189" s="1"/>
      <c r="AF5189" s="1"/>
      <c r="AG5189" s="1"/>
    </row>
    <row r="5190" spans="1:33" hidden="1" x14ac:dyDescent="0.25">
      <c r="A5190" s="1">
        <v>7</v>
      </c>
      <c r="B5190" s="1">
        <v>2015</v>
      </c>
      <c r="C5190" s="1">
        <v>35487087</v>
      </c>
      <c r="D5190" s="44" t="s">
        <v>593</v>
      </c>
      <c r="E5190" s="20">
        <v>0.33552779999999999</v>
      </c>
      <c r="F5190" s="20">
        <v>0.33552779999999999</v>
      </c>
      <c r="G5190" s="20">
        <v>0</v>
      </c>
      <c r="H5190" s="20">
        <v>0</v>
      </c>
      <c r="I5190" s="20">
        <v>0.32</v>
      </c>
      <c r="J5190" s="20">
        <v>0</v>
      </c>
      <c r="K5190" s="20">
        <v>1.5527800000000001E-2</v>
      </c>
      <c r="L5190" s="20">
        <v>0</v>
      </c>
      <c r="M5190" s="20">
        <v>0</v>
      </c>
      <c r="N5190" s="1">
        <v>3</v>
      </c>
      <c r="O5190" s="5">
        <v>100</v>
      </c>
      <c r="P5190" s="5">
        <v>0</v>
      </c>
      <c r="Q5190" s="1">
        <v>5</v>
      </c>
      <c r="R5190" s="1">
        <v>0</v>
      </c>
      <c r="S5190" s="6"/>
      <c r="T5190" s="6"/>
      <c r="W5190" s="1"/>
      <c r="X5190" s="1"/>
      <c r="Y5190" s="1"/>
      <c r="AC5190" s="1"/>
      <c r="AF5190" s="1"/>
      <c r="AG5190" s="1"/>
    </row>
    <row r="5191" spans="1:33" hidden="1" x14ac:dyDescent="0.25">
      <c r="A5191" s="1">
        <v>6</v>
      </c>
      <c r="B5191" s="1">
        <v>2015</v>
      </c>
      <c r="C5191" s="1">
        <v>35488076</v>
      </c>
      <c r="D5191" s="44" t="s">
        <v>594</v>
      </c>
      <c r="E5191" s="20">
        <v>3.3875700000000002E-2</v>
      </c>
      <c r="F5191" s="20">
        <v>0</v>
      </c>
      <c r="G5191" s="20">
        <v>3.3875700000000002E-2</v>
      </c>
      <c r="H5191" s="20">
        <v>0</v>
      </c>
      <c r="I5191" s="20">
        <v>3.1250000000000002E-3</v>
      </c>
      <c r="J5191" s="20">
        <v>8.3156999999999988E-3</v>
      </c>
      <c r="K5191" s="20">
        <v>9.2590000000000001E-4</v>
      </c>
      <c r="L5191" s="20">
        <v>2.1509100000000003E-2</v>
      </c>
      <c r="M5191" s="20">
        <v>0.52467714120370368</v>
      </c>
      <c r="N5191" s="1">
        <v>0</v>
      </c>
      <c r="O5191" s="5">
        <v>0</v>
      </c>
      <c r="P5191" s="5">
        <v>100</v>
      </c>
      <c r="Q5191" s="1">
        <v>0</v>
      </c>
      <c r="R5191" s="1">
        <v>69</v>
      </c>
      <c r="S5191" s="6">
        <v>8533</v>
      </c>
      <c r="T5191" s="6">
        <v>8533</v>
      </c>
      <c r="W5191" s="1"/>
      <c r="X5191" s="1"/>
      <c r="Y5191" s="1"/>
      <c r="AC5191" s="1"/>
      <c r="AF5191" s="1"/>
      <c r="AG5191" s="1"/>
    </row>
    <row r="5192" spans="1:33" hidden="1" x14ac:dyDescent="0.25">
      <c r="A5192" s="1">
        <v>9</v>
      </c>
      <c r="B5192" s="1">
        <v>2015</v>
      </c>
      <c r="C5192" s="1">
        <v>35489069</v>
      </c>
      <c r="D5192" s="44" t="s">
        <v>595</v>
      </c>
      <c r="E5192" s="20">
        <v>0.72202310000000025</v>
      </c>
      <c r="F5192" s="20">
        <v>0.6503243000000003</v>
      </c>
      <c r="G5192" s="20">
        <v>7.1698799999999993E-2</v>
      </c>
      <c r="H5192" s="20">
        <v>0.02</v>
      </c>
      <c r="I5192" s="20">
        <v>1.6652200000000002E-2</v>
      </c>
      <c r="J5192" s="20">
        <v>8.5116999999999988E-3</v>
      </c>
      <c r="K5192" s="20">
        <v>0.66004890000000027</v>
      </c>
      <c r="L5192" s="20">
        <v>3.6810299999999997E-2</v>
      </c>
      <c r="M5192" s="20">
        <v>0</v>
      </c>
      <c r="N5192" s="1">
        <v>30</v>
      </c>
      <c r="O5192" s="5">
        <v>64.37</v>
      </c>
      <c r="P5192" s="5">
        <v>35.630000000000003</v>
      </c>
      <c r="Q5192" s="1">
        <v>56</v>
      </c>
      <c r="R5192" s="1">
        <v>31</v>
      </c>
      <c r="S5192" s="6"/>
      <c r="T5192" s="6"/>
      <c r="W5192" s="1"/>
      <c r="X5192" s="1"/>
      <c r="Y5192" s="1"/>
      <c r="AC5192" s="1"/>
      <c r="AF5192" s="1"/>
      <c r="AG5192" s="1"/>
    </row>
    <row r="5193" spans="1:33" hidden="1" x14ac:dyDescent="0.25">
      <c r="A5193" s="1">
        <v>13</v>
      </c>
      <c r="B5193" s="1">
        <v>2015</v>
      </c>
      <c r="C5193" s="1">
        <v>354890613</v>
      </c>
      <c r="D5193" s="44" t="s">
        <v>595</v>
      </c>
      <c r="E5193" s="20">
        <v>0.35991219999999896</v>
      </c>
      <c r="F5193" s="20">
        <v>6.7749500000000004E-2</v>
      </c>
      <c r="G5193" s="20">
        <v>0.29216269999999894</v>
      </c>
      <c r="H5193" s="20">
        <v>0</v>
      </c>
      <c r="I5193" s="20">
        <v>0.12184030000000003</v>
      </c>
      <c r="J5193" s="20">
        <v>8.4554000000000004E-2</v>
      </c>
      <c r="K5193" s="20">
        <v>2.8464400000000008E-2</v>
      </c>
      <c r="L5193" s="20">
        <v>0.12505349999999998</v>
      </c>
      <c r="M5193" s="20">
        <v>0.78000706302199063</v>
      </c>
      <c r="N5193" s="1">
        <v>41</v>
      </c>
      <c r="O5193" s="5">
        <v>19.72</v>
      </c>
      <c r="P5193" s="5">
        <v>80.28</v>
      </c>
      <c r="Q5193" s="1">
        <v>56</v>
      </c>
      <c r="R5193" s="1">
        <v>228</v>
      </c>
      <c r="S5193" s="6">
        <v>12514</v>
      </c>
      <c r="T5193" s="6">
        <v>11350.198</v>
      </c>
      <c r="W5193" s="1"/>
      <c r="X5193" s="1"/>
      <c r="Y5193" s="1"/>
      <c r="AC5193" s="1"/>
      <c r="AF5193" s="1"/>
      <c r="AG5193" s="1"/>
    </row>
    <row r="5194" spans="1:33" hidden="1" x14ac:dyDescent="0.25">
      <c r="A5194" s="1">
        <v>18</v>
      </c>
      <c r="B5194" s="1">
        <v>2015</v>
      </c>
      <c r="C5194" s="1">
        <v>354900318</v>
      </c>
      <c r="D5194" s="44" t="s">
        <v>596</v>
      </c>
      <c r="E5194" s="20">
        <v>1.9154300000000006E-2</v>
      </c>
      <c r="F5194" s="20">
        <v>1.1284400000000005E-2</v>
      </c>
      <c r="G5194" s="20">
        <v>7.8699000000000009E-3</v>
      </c>
      <c r="H5194" s="20">
        <v>0</v>
      </c>
      <c r="I5194" s="20">
        <v>7.1364999999999996E-3</v>
      </c>
      <c r="J5194" s="20">
        <v>0</v>
      </c>
      <c r="K5194" s="20">
        <v>1.0924500000000002E-2</v>
      </c>
      <c r="L5194" s="20">
        <v>1.0933E-3</v>
      </c>
      <c r="M5194" s="20">
        <v>6.2919244791666672E-3</v>
      </c>
      <c r="N5194" s="1">
        <v>1</v>
      </c>
      <c r="O5194" s="5">
        <v>75.38</v>
      </c>
      <c r="P5194" s="5">
        <v>24.62</v>
      </c>
      <c r="Q5194" s="1">
        <v>49</v>
      </c>
      <c r="R5194" s="1">
        <v>16</v>
      </c>
      <c r="S5194" s="6">
        <v>116.4</v>
      </c>
      <c r="T5194" s="6">
        <v>116.4</v>
      </c>
      <c r="W5194" s="1"/>
      <c r="X5194" s="1"/>
      <c r="Y5194" s="1"/>
      <c r="AC5194" s="1"/>
      <c r="AF5194" s="1"/>
      <c r="AG5194" s="1"/>
    </row>
    <row r="5195" spans="1:33" hidden="1" x14ac:dyDescent="0.25">
      <c r="A5195" s="1">
        <v>4</v>
      </c>
      <c r="B5195" s="1">
        <v>2015</v>
      </c>
      <c r="C5195" s="1">
        <v>35491024</v>
      </c>
      <c r="D5195" s="44" t="s">
        <v>597</v>
      </c>
      <c r="E5195" s="20">
        <v>0</v>
      </c>
      <c r="F5195" s="20">
        <v>0</v>
      </c>
      <c r="G5195" s="20">
        <v>0</v>
      </c>
      <c r="H5195" s="20">
        <v>0</v>
      </c>
      <c r="I5195" s="20">
        <v>0</v>
      </c>
      <c r="J5195" s="20">
        <v>0</v>
      </c>
      <c r="K5195" s="20">
        <v>0</v>
      </c>
      <c r="L5195" s="20">
        <v>0</v>
      </c>
      <c r="M5195" s="20">
        <v>0</v>
      </c>
      <c r="N5195" s="1">
        <v>0</v>
      </c>
      <c r="O5195" s="5">
        <v>0</v>
      </c>
      <c r="P5195" s="5">
        <v>0</v>
      </c>
      <c r="Q5195" s="1">
        <v>0</v>
      </c>
      <c r="R5195" s="1">
        <v>0</v>
      </c>
      <c r="S5195" s="6"/>
      <c r="T5195" s="6"/>
      <c r="W5195" s="1"/>
      <c r="X5195" s="1"/>
      <c r="Y5195" s="1"/>
      <c r="AC5195" s="1"/>
      <c r="AF5195" s="1"/>
      <c r="AG5195" s="1"/>
    </row>
    <row r="5196" spans="1:33" hidden="1" x14ac:dyDescent="0.25">
      <c r="A5196" s="1">
        <v>9</v>
      </c>
      <c r="B5196" s="1">
        <v>2015</v>
      </c>
      <c r="C5196" s="1">
        <v>35491029</v>
      </c>
      <c r="D5196" s="44" t="s">
        <v>597</v>
      </c>
      <c r="E5196" s="20">
        <v>0.92611450000000028</v>
      </c>
      <c r="F5196" s="20">
        <v>0.91212910000000025</v>
      </c>
      <c r="G5196" s="20">
        <v>1.3985400000000005E-2</v>
      </c>
      <c r="H5196" s="20">
        <v>0.6</v>
      </c>
      <c r="I5196" s="20">
        <v>0</v>
      </c>
      <c r="J5196" s="20">
        <v>0.11796099999999998</v>
      </c>
      <c r="K5196" s="20">
        <v>0.79236369999999989</v>
      </c>
      <c r="L5196" s="20">
        <v>1.57898E-2</v>
      </c>
      <c r="M5196" s="20">
        <v>0.25735854954861109</v>
      </c>
      <c r="N5196" s="1">
        <v>94</v>
      </c>
      <c r="O5196" s="5">
        <v>71.430000000000007</v>
      </c>
      <c r="P5196" s="5">
        <v>28.57</v>
      </c>
      <c r="Q5196" s="1">
        <v>115</v>
      </c>
      <c r="R5196" s="1">
        <v>46</v>
      </c>
      <c r="S5196" s="6">
        <v>4616</v>
      </c>
      <c r="T5196" s="6">
        <v>4616</v>
      </c>
      <c r="W5196" s="1"/>
      <c r="X5196" s="1"/>
      <c r="Y5196" s="1"/>
      <c r="AC5196" s="1"/>
      <c r="AF5196" s="1"/>
      <c r="AG5196" s="1"/>
    </row>
    <row r="5197" spans="1:33" hidden="1" x14ac:dyDescent="0.25">
      <c r="A5197" s="1">
        <v>18</v>
      </c>
      <c r="B5197" s="1">
        <v>2015</v>
      </c>
      <c r="C5197" s="1">
        <v>354920118</v>
      </c>
      <c r="D5197" s="44" t="s">
        <v>598</v>
      </c>
      <c r="E5197" s="20">
        <v>1.3274899999999999E-2</v>
      </c>
      <c r="F5197" s="20">
        <v>3.1067999999999998E-3</v>
      </c>
      <c r="G5197" s="20">
        <v>1.0168099999999999E-2</v>
      </c>
      <c r="H5197" s="20">
        <v>0</v>
      </c>
      <c r="I5197" s="20">
        <v>0</v>
      </c>
      <c r="J5197" s="20">
        <v>0</v>
      </c>
      <c r="K5197" s="20">
        <v>1.0172800000000001E-2</v>
      </c>
      <c r="L5197" s="20">
        <v>3.1020999999999996E-3</v>
      </c>
      <c r="M5197" s="20">
        <v>6.1056914062500005E-3</v>
      </c>
      <c r="N5197" s="1">
        <v>3</v>
      </c>
      <c r="O5197" s="5">
        <v>41.67</v>
      </c>
      <c r="P5197" s="5">
        <v>58.33</v>
      </c>
      <c r="Q5197" s="1">
        <v>5</v>
      </c>
      <c r="R5197" s="1">
        <v>7</v>
      </c>
      <c r="S5197" s="6">
        <v>96.12</v>
      </c>
      <c r="T5197" s="6">
        <v>96.12</v>
      </c>
      <c r="W5197" s="1"/>
      <c r="X5197" s="1"/>
      <c r="Y5197" s="1"/>
      <c r="AC5197" s="1"/>
      <c r="AF5197" s="1"/>
      <c r="AG5197" s="1"/>
    </row>
    <row r="5198" spans="1:33" hidden="1" x14ac:dyDescent="0.25">
      <c r="A5198" s="1">
        <v>18</v>
      </c>
      <c r="B5198" s="1">
        <v>2015</v>
      </c>
      <c r="C5198" s="1">
        <v>354925018</v>
      </c>
      <c r="D5198" s="44" t="s">
        <v>599</v>
      </c>
      <c r="E5198" s="20">
        <v>1.41493E-2</v>
      </c>
      <c r="F5198" s="20">
        <v>1.41204E-2</v>
      </c>
      <c r="G5198" s="20">
        <v>2.8900000000000001E-5</v>
      </c>
      <c r="H5198" s="20">
        <v>0</v>
      </c>
      <c r="I5198" s="20">
        <v>0</v>
      </c>
      <c r="J5198" s="20">
        <v>0</v>
      </c>
      <c r="K5198" s="20">
        <v>1.41204E-2</v>
      </c>
      <c r="L5198" s="20">
        <v>2.8900000000000001E-5</v>
      </c>
      <c r="M5198" s="20">
        <v>3.867026041666667E-3</v>
      </c>
      <c r="N5198" s="1">
        <v>0</v>
      </c>
      <c r="O5198" s="5">
        <v>66.67</v>
      </c>
      <c r="P5198" s="5">
        <v>33.33</v>
      </c>
      <c r="Q5198" s="1">
        <v>2</v>
      </c>
      <c r="R5198" s="1">
        <v>1</v>
      </c>
      <c r="S5198" s="6">
        <v>83</v>
      </c>
      <c r="T5198" s="6">
        <v>83</v>
      </c>
      <c r="W5198" s="1"/>
      <c r="X5198" s="1"/>
      <c r="Y5198" s="1"/>
      <c r="AC5198" s="1"/>
      <c r="AF5198" s="1"/>
      <c r="AG5198" s="1"/>
    </row>
    <row r="5199" spans="1:33" hidden="1" x14ac:dyDescent="0.25">
      <c r="A5199" s="1">
        <v>20</v>
      </c>
      <c r="B5199" s="1">
        <v>2015</v>
      </c>
      <c r="C5199" s="1">
        <v>354930020</v>
      </c>
      <c r="D5199" s="44" t="s">
        <v>600</v>
      </c>
      <c r="E5199" s="20">
        <v>4.7039300000000006E-2</v>
      </c>
      <c r="F5199" s="20">
        <v>0</v>
      </c>
      <c r="G5199" s="20">
        <v>4.7039300000000006E-2</v>
      </c>
      <c r="H5199" s="20">
        <v>0</v>
      </c>
      <c r="I5199" s="20">
        <v>0</v>
      </c>
      <c r="J5199" s="20">
        <v>2.3149999999999999E-4</v>
      </c>
      <c r="K5199" s="20">
        <v>4.3358899999999999E-2</v>
      </c>
      <c r="L5199" s="20">
        <v>3.4488999999999995E-3</v>
      </c>
      <c r="M5199" s="20">
        <v>4.3036929687499999E-3</v>
      </c>
      <c r="N5199" s="1">
        <v>0</v>
      </c>
      <c r="O5199" s="5">
        <v>0</v>
      </c>
      <c r="P5199" s="5">
        <v>100</v>
      </c>
      <c r="Q5199" s="1">
        <v>0</v>
      </c>
      <c r="R5199" s="1">
        <v>16</v>
      </c>
      <c r="S5199" s="6">
        <v>94</v>
      </c>
      <c r="T5199" s="6">
        <v>94</v>
      </c>
      <c r="W5199" s="1"/>
      <c r="X5199" s="1"/>
      <c r="Y5199" s="1"/>
      <c r="AC5199" s="1"/>
      <c r="AF5199" s="1"/>
      <c r="AG5199" s="1"/>
    </row>
    <row r="5200" spans="1:33" hidden="1" x14ac:dyDescent="0.25">
      <c r="A5200" s="1">
        <v>8</v>
      </c>
      <c r="B5200" s="1">
        <v>2015</v>
      </c>
      <c r="C5200" s="1">
        <v>35494098</v>
      </c>
      <c r="D5200" s="44" t="s">
        <v>601</v>
      </c>
      <c r="E5200" s="20">
        <v>0.10413600000000001</v>
      </c>
      <c r="F5200" s="20">
        <v>4.3218999999999994E-2</v>
      </c>
      <c r="G5200" s="20">
        <v>6.0917000000000013E-2</v>
      </c>
      <c r="H5200" s="20">
        <v>0.18</v>
      </c>
      <c r="I5200" s="20">
        <v>4.1817000000000007E-2</v>
      </c>
      <c r="J5200" s="20">
        <v>1.1213500000000003E-2</v>
      </c>
      <c r="K5200" s="20">
        <v>3.3008299999999997E-2</v>
      </c>
      <c r="L5200" s="20">
        <v>1.8097200000000001E-2</v>
      </c>
      <c r="M5200" s="20">
        <v>0.14447448402777777</v>
      </c>
      <c r="N5200" s="1">
        <v>1</v>
      </c>
      <c r="O5200" s="5">
        <v>26.67</v>
      </c>
      <c r="P5200" s="5">
        <v>73.33</v>
      </c>
      <c r="Q5200" s="1">
        <v>8</v>
      </c>
      <c r="R5200" s="1">
        <v>22</v>
      </c>
      <c r="S5200" s="6">
        <v>2657</v>
      </c>
      <c r="T5200" s="6">
        <v>0</v>
      </c>
      <c r="W5200" s="1"/>
      <c r="X5200" s="1"/>
      <c r="Y5200" s="1"/>
      <c r="AC5200" s="1"/>
      <c r="AF5200" s="1"/>
      <c r="AG5200" s="1"/>
    </row>
    <row r="5201" spans="1:33" hidden="1" x14ac:dyDescent="0.25">
      <c r="A5201" s="1">
        <v>12</v>
      </c>
      <c r="B5201" s="1">
        <v>2015</v>
      </c>
      <c r="C5201" s="1">
        <v>354940912</v>
      </c>
      <c r="D5201" s="44" t="s">
        <v>601</v>
      </c>
      <c r="E5201" s="20">
        <v>0.30555559999999998</v>
      </c>
      <c r="F5201" s="20">
        <v>0.30555559999999998</v>
      </c>
      <c r="G5201" s="20">
        <v>0</v>
      </c>
      <c r="H5201" s="20">
        <v>0</v>
      </c>
      <c r="I5201" s="20">
        <v>0</v>
      </c>
      <c r="J5201" s="20">
        <v>0.30555559999999998</v>
      </c>
      <c r="K5201" s="20">
        <v>0</v>
      </c>
      <c r="L5201" s="20">
        <v>0</v>
      </c>
      <c r="M5201" s="20">
        <v>0</v>
      </c>
      <c r="N5201" s="1">
        <v>0</v>
      </c>
      <c r="O5201" s="5">
        <v>100</v>
      </c>
      <c r="P5201" s="5">
        <v>0</v>
      </c>
      <c r="Q5201" s="1">
        <v>1</v>
      </c>
      <c r="R5201" s="1">
        <v>0</v>
      </c>
      <c r="S5201" s="6"/>
      <c r="T5201" s="6"/>
      <c r="W5201" s="1"/>
      <c r="X5201" s="1"/>
      <c r="Y5201" s="1"/>
      <c r="AC5201" s="1"/>
      <c r="AF5201" s="1"/>
      <c r="AG5201" s="1"/>
    </row>
    <row r="5202" spans="1:33" hidden="1" x14ac:dyDescent="0.25">
      <c r="A5202" s="1">
        <v>8</v>
      </c>
      <c r="B5202" s="1">
        <v>2015</v>
      </c>
      <c r="C5202" s="1">
        <v>35495088</v>
      </c>
      <c r="D5202" s="44" t="s">
        <v>602</v>
      </c>
      <c r="E5202" s="20">
        <v>9.291290000000002E-2</v>
      </c>
      <c r="F5202" s="20">
        <v>8.0947600000000022E-2</v>
      </c>
      <c r="G5202" s="20">
        <v>1.19653E-2</v>
      </c>
      <c r="H5202" s="20">
        <v>0</v>
      </c>
      <c r="I5202" s="20">
        <v>2.3333300000000001E-2</v>
      </c>
      <c r="J5202" s="20">
        <v>1.1569999999999999E-4</v>
      </c>
      <c r="K5202" s="20">
        <v>6.6401500000000016E-2</v>
      </c>
      <c r="L5202" s="20">
        <v>3.0623999999999998E-3</v>
      </c>
      <c r="M5202" s="20">
        <v>2.135185416666667E-2</v>
      </c>
      <c r="N5202" s="1">
        <v>16</v>
      </c>
      <c r="O5202" s="5">
        <v>58.62</v>
      </c>
      <c r="P5202" s="5">
        <v>41.38</v>
      </c>
      <c r="Q5202" s="1">
        <v>17</v>
      </c>
      <c r="R5202" s="1">
        <v>12</v>
      </c>
      <c r="S5202" s="6">
        <v>424</v>
      </c>
      <c r="T5202" s="6">
        <v>424</v>
      </c>
      <c r="W5202" s="1"/>
      <c r="X5202" s="1"/>
      <c r="Y5202" s="1"/>
      <c r="AC5202" s="1"/>
      <c r="AF5202" s="1"/>
      <c r="AG5202" s="1"/>
    </row>
    <row r="5203" spans="1:33" hidden="1" x14ac:dyDescent="0.25">
      <c r="A5203" s="1">
        <v>2</v>
      </c>
      <c r="B5203" s="1">
        <v>2015</v>
      </c>
      <c r="C5203" s="1">
        <v>35496072</v>
      </c>
      <c r="D5203" s="44" t="s">
        <v>603</v>
      </c>
      <c r="E5203" s="20">
        <v>1.28702E-2</v>
      </c>
      <c r="F5203" s="20">
        <v>1.2800799999999999E-2</v>
      </c>
      <c r="G5203" s="20">
        <v>6.9400000000000006E-5</v>
      </c>
      <c r="H5203" s="20">
        <v>0</v>
      </c>
      <c r="I5203" s="20">
        <v>1.1944399999999999E-2</v>
      </c>
      <c r="J5203" s="20">
        <v>6.9400000000000006E-5</v>
      </c>
      <c r="K5203" s="20">
        <v>0</v>
      </c>
      <c r="L5203" s="20">
        <v>8.564E-4</v>
      </c>
      <c r="M5203" s="20">
        <v>8.8922841594827606E-3</v>
      </c>
      <c r="N5203" s="1">
        <v>3</v>
      </c>
      <c r="O5203" s="5">
        <v>83.33</v>
      </c>
      <c r="P5203" s="5">
        <v>16.670000000000002</v>
      </c>
      <c r="Q5203" s="1">
        <v>5</v>
      </c>
      <c r="R5203" s="1">
        <v>1</v>
      </c>
      <c r="S5203" s="6">
        <v>79</v>
      </c>
      <c r="T5203" s="6">
        <v>0</v>
      </c>
      <c r="W5203" s="1"/>
      <c r="X5203" s="1"/>
      <c r="Y5203" s="1"/>
      <c r="AC5203" s="1"/>
      <c r="AF5203" s="1"/>
      <c r="AG5203" s="1"/>
    </row>
    <row r="5204" spans="1:33" hidden="1" x14ac:dyDescent="0.25">
      <c r="A5204" s="1">
        <v>4</v>
      </c>
      <c r="B5204" s="1">
        <v>2015</v>
      </c>
      <c r="C5204" s="1">
        <v>35497064</v>
      </c>
      <c r="D5204" s="44" t="s">
        <v>604</v>
      </c>
      <c r="E5204" s="20">
        <v>0.35420649999999992</v>
      </c>
      <c r="F5204" s="20">
        <v>0.34967779999999993</v>
      </c>
      <c r="G5204" s="20">
        <v>4.5286999999999984E-3</v>
      </c>
      <c r="H5204" s="20">
        <v>0.41</v>
      </c>
      <c r="I5204" s="20">
        <v>5.5555599999999997E-2</v>
      </c>
      <c r="J5204" s="20">
        <v>1.7817E-3</v>
      </c>
      <c r="K5204" s="20">
        <v>0.29268139999999992</v>
      </c>
      <c r="L5204" s="20">
        <v>4.1877999999999993E-3</v>
      </c>
      <c r="M5204" s="20">
        <v>0.14589749514467593</v>
      </c>
      <c r="N5204" s="1">
        <v>48</v>
      </c>
      <c r="O5204" s="5">
        <v>81.63</v>
      </c>
      <c r="P5204" s="5">
        <v>18.37</v>
      </c>
      <c r="Q5204" s="1">
        <v>80</v>
      </c>
      <c r="R5204" s="1">
        <v>18</v>
      </c>
      <c r="S5204" s="6">
        <v>2392.92</v>
      </c>
      <c r="T5204" s="6">
        <v>311.07960000000003</v>
      </c>
      <c r="W5204" s="1"/>
      <c r="X5204" s="1"/>
      <c r="Y5204" s="1"/>
      <c r="AC5204" s="1"/>
      <c r="AF5204" s="1"/>
      <c r="AG5204" s="1"/>
    </row>
    <row r="5205" spans="1:33" hidden="1" x14ac:dyDescent="0.25">
      <c r="A5205" s="1">
        <v>15</v>
      </c>
      <c r="B5205" s="1">
        <v>2015</v>
      </c>
      <c r="C5205" s="1">
        <v>354980515</v>
      </c>
      <c r="D5205" s="44" t="s">
        <v>605</v>
      </c>
      <c r="E5205" s="20">
        <v>2.2299585000000044</v>
      </c>
      <c r="F5205" s="20">
        <v>0.5985231000000002</v>
      </c>
      <c r="G5205" s="20">
        <v>1.6314354000000042</v>
      </c>
      <c r="H5205" s="20">
        <v>0</v>
      </c>
      <c r="I5205" s="20">
        <v>1.7752093000000007</v>
      </c>
      <c r="J5205" s="20">
        <v>4.9157199999999991E-2</v>
      </c>
      <c r="K5205" s="20">
        <v>8.353099999999998E-2</v>
      </c>
      <c r="L5205" s="20">
        <v>0.32206099999999943</v>
      </c>
      <c r="M5205" s="20">
        <v>1.3453097063518515</v>
      </c>
      <c r="N5205" s="1">
        <v>39</v>
      </c>
      <c r="O5205" s="5">
        <v>2.59</v>
      </c>
      <c r="P5205" s="5">
        <v>97.41</v>
      </c>
      <c r="Q5205" s="1">
        <v>23</v>
      </c>
      <c r="R5205" s="1">
        <v>864</v>
      </c>
      <c r="S5205" s="6">
        <v>22217.58</v>
      </c>
      <c r="T5205" s="6">
        <v>22217.58</v>
      </c>
      <c r="W5205" s="1"/>
      <c r="X5205" s="1"/>
      <c r="Y5205" s="1"/>
      <c r="AC5205" s="1"/>
      <c r="AF5205" s="1"/>
      <c r="AG5205" s="1"/>
    </row>
    <row r="5206" spans="1:33" hidden="1" x14ac:dyDescent="0.25">
      <c r="A5206" s="1">
        <v>2</v>
      </c>
      <c r="B5206" s="1">
        <v>2015</v>
      </c>
      <c r="C5206" s="1">
        <v>35499042</v>
      </c>
      <c r="D5206" s="44" t="s">
        <v>606</v>
      </c>
      <c r="E5206" s="20">
        <v>3.5088344000000018</v>
      </c>
      <c r="F5206" s="20">
        <v>1.8954232000000009</v>
      </c>
      <c r="G5206" s="20">
        <v>1.6134112000000009</v>
      </c>
      <c r="H5206" s="20">
        <v>2.91</v>
      </c>
      <c r="I5206" s="20">
        <v>2.812817600000002</v>
      </c>
      <c r="J5206" s="20">
        <v>0.53897259999999958</v>
      </c>
      <c r="K5206" s="20">
        <v>6.8158199999999974E-2</v>
      </c>
      <c r="L5206" s="20">
        <v>8.8885999999999965E-2</v>
      </c>
      <c r="M5206" s="20">
        <v>2.7467280450555549</v>
      </c>
      <c r="N5206" s="1">
        <v>146</v>
      </c>
      <c r="O5206" s="5">
        <v>28.86</v>
      </c>
      <c r="P5206" s="5">
        <v>71.14</v>
      </c>
      <c r="Q5206" s="1">
        <v>101</v>
      </c>
      <c r="R5206" s="1">
        <v>249</v>
      </c>
      <c r="S5206" s="6">
        <v>33558.839999999997</v>
      </c>
      <c r="T5206" s="6">
        <v>30538.544399999999</v>
      </c>
      <c r="W5206" s="1"/>
      <c r="X5206" s="1"/>
      <c r="Y5206" s="1"/>
      <c r="AC5206" s="1"/>
      <c r="AF5206" s="1"/>
      <c r="AG5206" s="1"/>
    </row>
    <row r="5207" spans="1:33" hidden="1" x14ac:dyDescent="0.25">
      <c r="A5207" s="1">
        <v>6</v>
      </c>
      <c r="B5207" s="1">
        <v>2015</v>
      </c>
      <c r="C5207" s="1">
        <v>35499536</v>
      </c>
      <c r="D5207" s="44" t="s">
        <v>607</v>
      </c>
      <c r="E5207" s="20">
        <v>0</v>
      </c>
      <c r="F5207" s="20">
        <v>0</v>
      </c>
      <c r="G5207" s="20">
        <v>0</v>
      </c>
      <c r="H5207" s="20">
        <v>0</v>
      </c>
      <c r="I5207" s="20">
        <v>0</v>
      </c>
      <c r="J5207" s="20">
        <v>0</v>
      </c>
      <c r="K5207" s="20">
        <v>0</v>
      </c>
      <c r="L5207" s="20">
        <v>0</v>
      </c>
      <c r="M5207" s="20">
        <v>0</v>
      </c>
      <c r="N5207" s="1">
        <v>0</v>
      </c>
      <c r="O5207" s="5">
        <v>0</v>
      </c>
      <c r="P5207" s="5">
        <v>0</v>
      </c>
      <c r="Q5207" s="1">
        <v>0</v>
      </c>
      <c r="R5207" s="1">
        <v>0</v>
      </c>
      <c r="S5207" s="6"/>
      <c r="T5207" s="6"/>
      <c r="W5207" s="1"/>
      <c r="X5207" s="1"/>
      <c r="Y5207" s="1"/>
      <c r="AC5207" s="1"/>
      <c r="AF5207" s="1"/>
      <c r="AG5207" s="1"/>
    </row>
    <row r="5208" spans="1:33" hidden="1" x14ac:dyDescent="0.25">
      <c r="A5208" s="1">
        <v>11</v>
      </c>
      <c r="B5208" s="1">
        <v>2015</v>
      </c>
      <c r="C5208" s="1">
        <v>354995311</v>
      </c>
      <c r="D5208" s="44" t="s">
        <v>607</v>
      </c>
      <c r="E5208" s="20">
        <v>4.399369999999999E-2</v>
      </c>
      <c r="F5208" s="20">
        <v>4.2801599999999988E-2</v>
      </c>
      <c r="G5208" s="20">
        <v>1.1921E-3</v>
      </c>
      <c r="H5208" s="20">
        <v>0</v>
      </c>
      <c r="I5208" s="20">
        <v>3.6881399999999995E-2</v>
      </c>
      <c r="J5208" s="20">
        <v>3.3569999999999997E-4</v>
      </c>
      <c r="K5208" s="20">
        <v>6.4828000000000004E-3</v>
      </c>
      <c r="L5208" s="20">
        <v>2.9379999999999999E-4</v>
      </c>
      <c r="M5208" s="20">
        <v>1.7833791666666664E-2</v>
      </c>
      <c r="N5208" s="1">
        <v>31</v>
      </c>
      <c r="O5208" s="5">
        <v>52.63</v>
      </c>
      <c r="P5208" s="5">
        <v>47.37</v>
      </c>
      <c r="Q5208" s="1">
        <v>10</v>
      </c>
      <c r="R5208" s="1">
        <v>9</v>
      </c>
      <c r="S5208" s="6">
        <v>469.98</v>
      </c>
      <c r="T5208" s="6">
        <v>469.98</v>
      </c>
      <c r="W5208" s="1"/>
      <c r="X5208" s="1"/>
      <c r="Y5208" s="1"/>
      <c r="AC5208" s="1"/>
      <c r="AF5208" s="1"/>
      <c r="AG5208" s="1"/>
    </row>
    <row r="5209" spans="1:33" hidden="1" x14ac:dyDescent="0.25">
      <c r="A5209" s="1">
        <v>2</v>
      </c>
      <c r="B5209" s="1">
        <v>2015</v>
      </c>
      <c r="C5209" s="1">
        <v>35500012</v>
      </c>
      <c r="D5209" s="44" t="s">
        <v>692</v>
      </c>
      <c r="E5209" s="20">
        <v>5.1564999999999979E-3</v>
      </c>
      <c r="F5209" s="20">
        <v>3.4527999999999976E-3</v>
      </c>
      <c r="G5209" s="20">
        <v>1.7036999999999998E-3</v>
      </c>
      <c r="H5209" s="20">
        <v>0.03</v>
      </c>
      <c r="I5209" s="20">
        <v>1.1944E-3</v>
      </c>
      <c r="J5209" s="20">
        <v>7.4670000000000021E-4</v>
      </c>
      <c r="K5209" s="20">
        <v>1.3738999999999999E-3</v>
      </c>
      <c r="L5209" s="20">
        <v>1.8415000000000005E-3</v>
      </c>
      <c r="M5209" s="20">
        <v>1.5376764062499998E-2</v>
      </c>
      <c r="N5209" s="1">
        <v>44</v>
      </c>
      <c r="O5209" s="5">
        <v>72.41</v>
      </c>
      <c r="P5209" s="5">
        <v>27.59</v>
      </c>
      <c r="Q5209" s="1">
        <v>21</v>
      </c>
      <c r="R5209" s="1">
        <v>8</v>
      </c>
      <c r="S5209" s="6">
        <v>288.95999999999998</v>
      </c>
      <c r="T5209" s="6">
        <v>288.95999999999998</v>
      </c>
      <c r="W5209" s="1"/>
      <c r="X5209" s="1"/>
      <c r="Y5209" s="1"/>
      <c r="AC5209" s="1"/>
      <c r="AF5209" s="1"/>
      <c r="AG5209" s="1"/>
    </row>
    <row r="5210" spans="1:33" hidden="1" x14ac:dyDescent="0.25">
      <c r="A5210" s="1">
        <v>10</v>
      </c>
      <c r="B5210" s="1">
        <v>2015</v>
      </c>
      <c r="C5210" s="1">
        <v>355010010</v>
      </c>
      <c r="D5210" s="44" t="s">
        <v>609</v>
      </c>
      <c r="E5210" s="20">
        <v>2.07326E-2</v>
      </c>
      <c r="F5210" s="20">
        <v>2.07326E-2</v>
      </c>
      <c r="G5210" s="20">
        <v>0</v>
      </c>
      <c r="H5210" s="20">
        <v>0</v>
      </c>
      <c r="I5210" s="20">
        <v>0</v>
      </c>
      <c r="J5210" s="20">
        <v>6.7406999999999996E-3</v>
      </c>
      <c r="K5210" s="20">
        <v>0</v>
      </c>
      <c r="L5210" s="20">
        <v>1.39919E-2</v>
      </c>
      <c r="M5210" s="20">
        <v>0</v>
      </c>
      <c r="N5210" s="1">
        <v>3</v>
      </c>
      <c r="O5210" s="5">
        <v>100</v>
      </c>
      <c r="P5210" s="5">
        <v>0</v>
      </c>
      <c r="Q5210" s="1">
        <v>6</v>
      </c>
      <c r="R5210" s="1">
        <v>0</v>
      </c>
      <c r="S5210" s="6"/>
      <c r="T5210" s="6"/>
      <c r="W5210" s="1"/>
      <c r="X5210" s="1"/>
      <c r="Y5210" s="1"/>
      <c r="AC5210" s="1"/>
      <c r="AF5210" s="1"/>
      <c r="AG5210" s="1"/>
    </row>
    <row r="5211" spans="1:33" hidden="1" x14ac:dyDescent="0.25">
      <c r="A5211" s="1">
        <v>13</v>
      </c>
      <c r="B5211" s="1">
        <v>2015</v>
      </c>
      <c r="C5211" s="1">
        <v>355010013</v>
      </c>
      <c r="D5211" s="44" t="s">
        <v>609</v>
      </c>
      <c r="E5211" s="20">
        <v>6.4406900000000017E-2</v>
      </c>
      <c r="F5211" s="20">
        <v>5.4729200000000006E-2</v>
      </c>
      <c r="G5211" s="20">
        <v>9.6777000000000078E-3</v>
      </c>
      <c r="H5211" s="20">
        <v>0</v>
      </c>
      <c r="I5211" s="20">
        <v>5.0540000000000003E-3</v>
      </c>
      <c r="J5211" s="20">
        <v>1.4582999999999998E-3</v>
      </c>
      <c r="K5211" s="20">
        <v>5.4729200000000006E-2</v>
      </c>
      <c r="L5211" s="20">
        <v>3.1653999999999988E-3</v>
      </c>
      <c r="M5211" s="20">
        <v>0.11473039401041667</v>
      </c>
      <c r="N5211" s="1">
        <v>0</v>
      </c>
      <c r="O5211" s="5">
        <v>6.06</v>
      </c>
      <c r="P5211" s="5">
        <v>93.94</v>
      </c>
      <c r="Q5211" s="1">
        <v>2</v>
      </c>
      <c r="R5211" s="1">
        <v>31</v>
      </c>
      <c r="S5211" s="6">
        <v>1999.38</v>
      </c>
      <c r="T5211" s="6">
        <v>1999.38</v>
      </c>
      <c r="W5211" s="1"/>
      <c r="X5211" s="1"/>
      <c r="Y5211" s="1"/>
      <c r="AC5211" s="1"/>
      <c r="AF5211" s="1"/>
      <c r="AG5211" s="1"/>
    </row>
    <row r="5212" spans="1:33" hidden="1" x14ac:dyDescent="0.25">
      <c r="A5212" s="1">
        <v>17</v>
      </c>
      <c r="B5212" s="1">
        <v>2015</v>
      </c>
      <c r="C5212" s="1">
        <v>355010017</v>
      </c>
      <c r="D5212" s="44" t="s">
        <v>609</v>
      </c>
      <c r="E5212" s="20">
        <v>0</v>
      </c>
      <c r="F5212" s="20">
        <v>0</v>
      </c>
      <c r="G5212" s="20">
        <v>0</v>
      </c>
      <c r="H5212" s="20">
        <v>0</v>
      </c>
      <c r="I5212" s="20">
        <v>0</v>
      </c>
      <c r="J5212" s="20">
        <v>0</v>
      </c>
      <c r="K5212" s="20">
        <v>0</v>
      </c>
      <c r="L5212" s="20">
        <v>0</v>
      </c>
      <c r="M5212" s="20">
        <v>0</v>
      </c>
      <c r="N5212" s="1">
        <v>4</v>
      </c>
      <c r="O5212" s="5">
        <v>0</v>
      </c>
      <c r="P5212" s="5">
        <v>0</v>
      </c>
      <c r="Q5212" s="1">
        <v>0</v>
      </c>
      <c r="R5212" s="1">
        <v>0</v>
      </c>
      <c r="S5212" s="6"/>
      <c r="T5212" s="6"/>
      <c r="W5212" s="1"/>
      <c r="X5212" s="1"/>
      <c r="Y5212" s="1"/>
      <c r="AC5212" s="1"/>
      <c r="AF5212" s="1"/>
      <c r="AG5212" s="1"/>
    </row>
    <row r="5213" spans="1:33" hidden="1" x14ac:dyDescent="0.25">
      <c r="A5213" s="1">
        <v>11</v>
      </c>
      <c r="B5213" s="1">
        <v>2015</v>
      </c>
      <c r="C5213" s="1">
        <v>355020911</v>
      </c>
      <c r="D5213" s="44" t="s">
        <v>610</v>
      </c>
      <c r="E5213" s="20">
        <v>0</v>
      </c>
      <c r="F5213" s="20">
        <v>0</v>
      </c>
      <c r="G5213" s="20">
        <v>0</v>
      </c>
      <c r="H5213" s="20">
        <v>0</v>
      </c>
      <c r="I5213" s="20">
        <v>0</v>
      </c>
      <c r="J5213" s="20">
        <v>0</v>
      </c>
      <c r="K5213" s="20">
        <v>0</v>
      </c>
      <c r="L5213" s="20">
        <v>0</v>
      </c>
      <c r="M5213" s="20">
        <v>0</v>
      </c>
      <c r="N5213" s="1">
        <v>0</v>
      </c>
      <c r="O5213" s="5">
        <v>0</v>
      </c>
      <c r="P5213" s="5">
        <v>0</v>
      </c>
      <c r="Q5213" s="1">
        <v>0</v>
      </c>
      <c r="R5213" s="1">
        <v>0</v>
      </c>
      <c r="S5213" s="6"/>
      <c r="T5213" s="6"/>
      <c r="W5213" s="1"/>
      <c r="X5213" s="1"/>
      <c r="Y5213" s="1"/>
      <c r="AC5213" s="1"/>
      <c r="AF5213" s="1"/>
      <c r="AG5213" s="1"/>
    </row>
    <row r="5214" spans="1:33" hidden="1" x14ac:dyDescent="0.25">
      <c r="A5214" s="1">
        <v>14</v>
      </c>
      <c r="B5214" s="1">
        <v>2015</v>
      </c>
      <c r="C5214" s="1">
        <v>355020914</v>
      </c>
      <c r="D5214" s="44" t="s">
        <v>610</v>
      </c>
      <c r="E5214" s="20">
        <v>0.14550439999999998</v>
      </c>
      <c r="F5214" s="20">
        <v>0.13432759999999996</v>
      </c>
      <c r="G5214" s="20">
        <v>1.1176800000000006E-2</v>
      </c>
      <c r="H5214" s="20">
        <v>0</v>
      </c>
      <c r="I5214" s="20">
        <v>5.5005100000000001E-2</v>
      </c>
      <c r="J5214" s="20">
        <v>1.4613999999999999E-3</v>
      </c>
      <c r="K5214" s="20">
        <v>8.3290099999999992E-2</v>
      </c>
      <c r="L5214" s="20">
        <v>5.7478000000000008E-3</v>
      </c>
      <c r="M5214" s="20">
        <v>6.7360809554398132E-2</v>
      </c>
      <c r="N5214" s="1">
        <v>41</v>
      </c>
      <c r="O5214" s="5">
        <v>57.14</v>
      </c>
      <c r="P5214" s="5">
        <v>42.86</v>
      </c>
      <c r="Q5214" s="1">
        <v>28</v>
      </c>
      <c r="R5214" s="1">
        <v>21</v>
      </c>
      <c r="S5214" s="6">
        <v>919.6</v>
      </c>
      <c r="T5214" s="6">
        <v>919.6</v>
      </c>
      <c r="W5214" s="1"/>
      <c r="X5214" s="1"/>
      <c r="Y5214" s="1"/>
      <c r="AC5214" s="1"/>
      <c r="AF5214" s="1"/>
      <c r="AG5214" s="1"/>
    </row>
    <row r="5215" spans="1:33" hidden="1" x14ac:dyDescent="0.25">
      <c r="A5215" s="1">
        <v>6</v>
      </c>
      <c r="B5215" s="1">
        <v>2015</v>
      </c>
      <c r="C5215" s="1">
        <v>35503086</v>
      </c>
      <c r="D5215" s="44" t="s">
        <v>611</v>
      </c>
      <c r="E5215" s="20">
        <v>16.848212300000004</v>
      </c>
      <c r="F5215" s="20">
        <v>15.431877300000002</v>
      </c>
      <c r="G5215" s="20">
        <v>1.4163350000000023</v>
      </c>
      <c r="H5215" s="20">
        <v>0</v>
      </c>
      <c r="I5215" s="20">
        <v>14.040433</v>
      </c>
      <c r="J5215" s="20">
        <v>1.7380884000000014</v>
      </c>
      <c r="K5215" s="20">
        <v>9.4196899999999945E-2</v>
      </c>
      <c r="L5215" s="20">
        <v>0.97549400000000897</v>
      </c>
      <c r="M5215" s="20">
        <v>46.940598338518527</v>
      </c>
      <c r="N5215" s="1">
        <v>41</v>
      </c>
      <c r="O5215" s="5">
        <v>3.7</v>
      </c>
      <c r="P5215" s="5">
        <v>96.3</v>
      </c>
      <c r="Q5215" s="1">
        <v>63</v>
      </c>
      <c r="R5215" s="1">
        <v>1639</v>
      </c>
      <c r="S5215" s="6">
        <v>620233.52</v>
      </c>
      <c r="T5215" s="6">
        <v>465175.14</v>
      </c>
      <c r="W5215" s="1"/>
      <c r="X5215" s="1"/>
      <c r="Y5215" s="1"/>
      <c r="AC5215" s="1"/>
      <c r="AF5215" s="1"/>
      <c r="AG5215" s="1"/>
    </row>
    <row r="5216" spans="1:33" hidden="1" x14ac:dyDescent="0.25">
      <c r="A5216" s="1">
        <v>7</v>
      </c>
      <c r="B5216" s="1">
        <v>2015</v>
      </c>
      <c r="C5216" s="1">
        <v>35503087</v>
      </c>
      <c r="D5216" s="44" t="s">
        <v>611</v>
      </c>
      <c r="E5216" s="20">
        <v>0</v>
      </c>
      <c r="F5216" s="20">
        <v>0</v>
      </c>
      <c r="G5216" s="20">
        <v>0</v>
      </c>
      <c r="H5216" s="20">
        <v>0</v>
      </c>
      <c r="I5216" s="20">
        <v>0</v>
      </c>
      <c r="J5216" s="20">
        <v>0</v>
      </c>
      <c r="K5216" s="20">
        <v>0</v>
      </c>
      <c r="L5216" s="20">
        <v>0</v>
      </c>
      <c r="M5216" s="20">
        <v>0</v>
      </c>
      <c r="N5216" s="1">
        <v>0</v>
      </c>
      <c r="O5216" s="5">
        <v>0</v>
      </c>
      <c r="P5216" s="5">
        <v>0</v>
      </c>
      <c r="Q5216" s="1">
        <v>0</v>
      </c>
      <c r="R5216" s="1">
        <v>0</v>
      </c>
      <c r="S5216" s="6"/>
      <c r="T5216" s="6"/>
      <c r="W5216" s="1"/>
      <c r="X5216" s="1"/>
      <c r="Y5216" s="1"/>
      <c r="AC5216" s="1"/>
      <c r="AF5216" s="1"/>
      <c r="AG5216" s="1"/>
    </row>
    <row r="5217" spans="1:33" hidden="1" x14ac:dyDescent="0.25">
      <c r="A5217" s="1">
        <v>5</v>
      </c>
      <c r="B5217" s="1">
        <v>2015</v>
      </c>
      <c r="C5217" s="1">
        <v>35504075</v>
      </c>
      <c r="D5217" s="44" t="s">
        <v>612</v>
      </c>
      <c r="E5217" s="20">
        <v>0.22035110000000002</v>
      </c>
      <c r="F5217" s="20">
        <v>0.20491810000000002</v>
      </c>
      <c r="G5217" s="20">
        <v>1.5433000000000009E-2</v>
      </c>
      <c r="H5217" s="20">
        <v>0</v>
      </c>
      <c r="I5217" s="20">
        <v>7.2313100000000005E-2</v>
      </c>
      <c r="J5217" s="20">
        <v>1.2233800000000001E-2</v>
      </c>
      <c r="K5217" s="20">
        <v>6.4206100000000002E-2</v>
      </c>
      <c r="L5217" s="20">
        <v>7.1598099999999998E-2</v>
      </c>
      <c r="M5217" s="20">
        <v>0.10049096064814815</v>
      </c>
      <c r="N5217" s="1">
        <v>37</v>
      </c>
      <c r="O5217" s="5">
        <v>46.24</v>
      </c>
      <c r="P5217" s="5">
        <v>53.76</v>
      </c>
      <c r="Q5217" s="1">
        <v>43</v>
      </c>
      <c r="R5217" s="1">
        <v>50</v>
      </c>
      <c r="S5217" s="6">
        <v>1478.2</v>
      </c>
      <c r="T5217" s="6">
        <v>186.25319999999999</v>
      </c>
      <c r="W5217" s="1"/>
      <c r="X5217" s="1"/>
      <c r="Y5217" s="1"/>
      <c r="AC5217" s="1"/>
      <c r="AF5217" s="1"/>
      <c r="AG5217" s="1"/>
    </row>
    <row r="5218" spans="1:33" hidden="1" x14ac:dyDescent="0.25">
      <c r="A5218" s="1">
        <v>13</v>
      </c>
      <c r="B5218" s="1">
        <v>2015</v>
      </c>
      <c r="C5218" s="1">
        <v>355040713</v>
      </c>
      <c r="D5218" s="44" t="s">
        <v>612</v>
      </c>
      <c r="E5218" s="20">
        <v>8.4540499999999991E-2</v>
      </c>
      <c r="F5218" s="20">
        <v>8.4499999999999992E-2</v>
      </c>
      <c r="G5218" s="20">
        <v>4.0500000000000002E-5</v>
      </c>
      <c r="H5218" s="20">
        <v>0</v>
      </c>
      <c r="I5218" s="20">
        <v>0</v>
      </c>
      <c r="J5218" s="20">
        <v>0</v>
      </c>
      <c r="K5218" s="20">
        <v>8.4499999999999992E-2</v>
      </c>
      <c r="L5218" s="20">
        <v>4.0500000000000002E-5</v>
      </c>
      <c r="M5218" s="20">
        <v>0</v>
      </c>
      <c r="N5218" s="1">
        <v>1</v>
      </c>
      <c r="O5218" s="5">
        <v>50</v>
      </c>
      <c r="P5218" s="5">
        <v>50</v>
      </c>
      <c r="Q5218" s="1">
        <v>2</v>
      </c>
      <c r="R5218" s="1">
        <v>2</v>
      </c>
      <c r="S5218" s="6"/>
      <c r="T5218" s="6"/>
      <c r="W5218" s="1"/>
      <c r="X5218" s="1"/>
      <c r="Y5218" s="1"/>
      <c r="AC5218" s="1"/>
      <c r="AF5218" s="1"/>
      <c r="AG5218" s="1"/>
    </row>
    <row r="5219" spans="1:33" hidden="1" x14ac:dyDescent="0.25">
      <c r="A5219" s="1">
        <v>17</v>
      </c>
      <c r="B5219" s="1">
        <v>2015</v>
      </c>
      <c r="C5219" s="1">
        <v>355050617</v>
      </c>
      <c r="D5219" s="44" t="s">
        <v>613</v>
      </c>
      <c r="E5219" s="20">
        <v>0.16431790000000002</v>
      </c>
      <c r="F5219" s="20">
        <v>0.15669530000000001</v>
      </c>
      <c r="G5219" s="20">
        <v>7.6226000000000011E-3</v>
      </c>
      <c r="H5219" s="20">
        <v>0</v>
      </c>
      <c r="I5219" s="20">
        <v>0</v>
      </c>
      <c r="J5219" s="20">
        <v>7.2232999999999993E-3</v>
      </c>
      <c r="K5219" s="20">
        <v>0.1567451</v>
      </c>
      <c r="L5219" s="20">
        <v>3.4949999999999998E-4</v>
      </c>
      <c r="M5219" s="20">
        <v>1.320731875E-2</v>
      </c>
      <c r="N5219" s="1">
        <v>1</v>
      </c>
      <c r="O5219" s="5">
        <v>40</v>
      </c>
      <c r="P5219" s="5">
        <v>60</v>
      </c>
      <c r="Q5219" s="1">
        <v>8</v>
      </c>
      <c r="R5219" s="1">
        <v>12</v>
      </c>
      <c r="S5219" s="6">
        <v>292</v>
      </c>
      <c r="T5219" s="6">
        <v>292</v>
      </c>
      <c r="W5219" s="1"/>
      <c r="X5219" s="1"/>
      <c r="Y5219" s="1"/>
      <c r="AC5219" s="1"/>
      <c r="AF5219" s="1"/>
      <c r="AG5219" s="1"/>
    </row>
    <row r="5220" spans="1:33" hidden="1" x14ac:dyDescent="0.25">
      <c r="A5220" s="1">
        <v>6</v>
      </c>
      <c r="B5220" s="1">
        <v>2015</v>
      </c>
      <c r="C5220" s="1">
        <v>35506056</v>
      </c>
      <c r="D5220" s="44" t="s">
        <v>614</v>
      </c>
      <c r="E5220" s="20">
        <v>3.6666700000000003E-2</v>
      </c>
      <c r="F5220" s="20">
        <v>3.6666700000000003E-2</v>
      </c>
      <c r="G5220" s="20">
        <v>0</v>
      </c>
      <c r="H5220" s="20">
        <v>0</v>
      </c>
      <c r="I5220" s="20">
        <v>0</v>
      </c>
      <c r="J5220" s="20">
        <v>0</v>
      </c>
      <c r="K5220" s="20">
        <v>3.6666700000000003E-2</v>
      </c>
      <c r="L5220" s="20">
        <v>0</v>
      </c>
      <c r="M5220" s="20">
        <v>0</v>
      </c>
      <c r="N5220" s="1">
        <v>0</v>
      </c>
      <c r="O5220" s="5">
        <v>100</v>
      </c>
      <c r="P5220" s="5">
        <v>0</v>
      </c>
      <c r="Q5220" s="1">
        <v>1</v>
      </c>
      <c r="R5220" s="1">
        <v>0</v>
      </c>
      <c r="S5220" s="6"/>
      <c r="T5220" s="6"/>
      <c r="W5220" s="1"/>
      <c r="X5220" s="1"/>
      <c r="Y5220" s="1"/>
      <c r="AC5220" s="1"/>
      <c r="AF5220" s="1"/>
      <c r="AG5220" s="1"/>
    </row>
    <row r="5221" spans="1:33" hidden="1" x14ac:dyDescent="0.25">
      <c r="A5221" s="1">
        <v>10</v>
      </c>
      <c r="B5221" s="1">
        <v>2015</v>
      </c>
      <c r="C5221" s="1">
        <v>355060510</v>
      </c>
      <c r="D5221" s="44" t="s">
        <v>614</v>
      </c>
      <c r="E5221" s="20">
        <v>0.39478049999999976</v>
      </c>
      <c r="F5221" s="20">
        <v>0.31814409999999982</v>
      </c>
      <c r="G5221" s="20">
        <v>7.6636399999999966E-2</v>
      </c>
      <c r="H5221" s="20">
        <v>0</v>
      </c>
      <c r="I5221" s="20">
        <v>0.1672333</v>
      </c>
      <c r="J5221" s="20">
        <v>0.1412728</v>
      </c>
      <c r="K5221" s="20">
        <v>2.1951599999999998E-2</v>
      </c>
      <c r="L5221" s="20">
        <v>6.4322799999999986E-2</v>
      </c>
      <c r="M5221" s="20">
        <v>0.1669858807523148</v>
      </c>
      <c r="N5221" s="1">
        <v>78</v>
      </c>
      <c r="O5221" s="5">
        <v>36.049999999999997</v>
      </c>
      <c r="P5221" s="5">
        <v>63.95</v>
      </c>
      <c r="Q5221" s="1">
        <v>53</v>
      </c>
      <c r="R5221" s="1">
        <v>94</v>
      </c>
      <c r="S5221" s="6">
        <v>2584.5700000000002</v>
      </c>
      <c r="T5221" s="6">
        <v>0</v>
      </c>
      <c r="W5221" s="1"/>
      <c r="X5221" s="1"/>
      <c r="Y5221" s="1"/>
      <c r="AC5221" s="1"/>
      <c r="AF5221" s="1"/>
      <c r="AG5221" s="1"/>
    </row>
    <row r="5222" spans="1:33" hidden="1" x14ac:dyDescent="0.25">
      <c r="A5222" s="1">
        <v>3</v>
      </c>
      <c r="B5222" s="1">
        <v>2015</v>
      </c>
      <c r="C5222" s="1">
        <v>35507043</v>
      </c>
      <c r="D5222" s="44" t="s">
        <v>615</v>
      </c>
      <c r="E5222" s="20">
        <v>1.1710720999999999</v>
      </c>
      <c r="F5222" s="20">
        <v>1.1642516999999999</v>
      </c>
      <c r="G5222" s="20">
        <v>6.8203999999999982E-3</v>
      </c>
      <c r="H5222" s="20">
        <v>0</v>
      </c>
      <c r="I5222" s="20">
        <v>0.63271659999999985</v>
      </c>
      <c r="J5222" s="20">
        <v>5.9375000000000001E-3</v>
      </c>
      <c r="K5222" s="20">
        <v>0.50135739999999995</v>
      </c>
      <c r="L5222" s="20">
        <v>3.1060600000000008E-2</v>
      </c>
      <c r="M5222" s="20">
        <v>0.16203355818171297</v>
      </c>
      <c r="N5222" s="1">
        <v>14</v>
      </c>
      <c r="O5222" s="5">
        <v>73.44</v>
      </c>
      <c r="P5222" s="5">
        <v>26.56</v>
      </c>
      <c r="Q5222" s="1">
        <v>47</v>
      </c>
      <c r="R5222" s="1">
        <v>17</v>
      </c>
      <c r="S5222" s="6">
        <v>2349.4899999999998</v>
      </c>
      <c r="T5222" s="6">
        <v>798.82659999999998</v>
      </c>
      <c r="W5222" s="1"/>
      <c r="X5222" s="1"/>
      <c r="Y5222" s="1"/>
      <c r="AC5222" s="1"/>
      <c r="AF5222" s="1"/>
      <c r="AG5222" s="1"/>
    </row>
    <row r="5223" spans="1:33" hidden="1" x14ac:dyDescent="0.25">
      <c r="A5223" s="1">
        <v>4</v>
      </c>
      <c r="B5223" s="1">
        <v>2015</v>
      </c>
      <c r="C5223" s="1">
        <v>35508034</v>
      </c>
      <c r="D5223" s="44" t="s">
        <v>616</v>
      </c>
      <c r="E5223" s="20">
        <v>7.7891499999999989E-2</v>
      </c>
      <c r="F5223" s="20">
        <v>7.7578999999999995E-2</v>
      </c>
      <c r="G5223" s="20">
        <v>3.1249999999999995E-4</v>
      </c>
      <c r="H5223" s="20">
        <v>0</v>
      </c>
      <c r="I5223" s="20">
        <v>1.8055600000000002E-2</v>
      </c>
      <c r="J5223" s="20">
        <v>1.7799999999999999E-5</v>
      </c>
      <c r="K5223" s="20">
        <v>5.5526799999999994E-2</v>
      </c>
      <c r="L5223" s="20">
        <v>4.2912999999999996E-3</v>
      </c>
      <c r="M5223" s="20">
        <v>3.6454722222222222E-2</v>
      </c>
      <c r="N5223" s="1">
        <v>16</v>
      </c>
      <c r="O5223" s="5">
        <v>87.5</v>
      </c>
      <c r="P5223" s="5">
        <v>12.5</v>
      </c>
      <c r="Q5223" s="1">
        <v>21</v>
      </c>
      <c r="R5223" s="1">
        <v>3</v>
      </c>
      <c r="S5223" s="6">
        <v>439</v>
      </c>
      <c r="T5223" s="6">
        <v>0</v>
      </c>
      <c r="W5223" s="1"/>
      <c r="X5223" s="1"/>
      <c r="Y5223" s="1"/>
      <c r="AC5223" s="1"/>
      <c r="AF5223" s="1"/>
      <c r="AG5223" s="1"/>
    </row>
    <row r="5224" spans="1:33" hidden="1" x14ac:dyDescent="0.25">
      <c r="A5224" s="1">
        <v>4</v>
      </c>
      <c r="B5224" s="1">
        <v>2015</v>
      </c>
      <c r="C5224" s="1">
        <v>35509024</v>
      </c>
      <c r="D5224" s="44" t="s">
        <v>617</v>
      </c>
      <c r="E5224" s="20">
        <v>0.14549580000000001</v>
      </c>
      <c r="F5224" s="20">
        <v>4.8454700000000003E-2</v>
      </c>
      <c r="G5224" s="20">
        <v>9.7041099999999991E-2</v>
      </c>
      <c r="H5224" s="20">
        <v>0</v>
      </c>
      <c r="I5224" s="20">
        <v>2.4074999999999999E-3</v>
      </c>
      <c r="J5224" s="20">
        <v>1.7722000000000002E-2</v>
      </c>
      <c r="K5224" s="20">
        <v>9.8259900000000011E-2</v>
      </c>
      <c r="L5224" s="20">
        <v>2.7106400000000003E-2</v>
      </c>
      <c r="M5224" s="20">
        <v>3.9670965659722217E-2</v>
      </c>
      <c r="N5224" s="1">
        <v>4</v>
      </c>
      <c r="O5224" s="5">
        <v>48.48</v>
      </c>
      <c r="P5224" s="5">
        <v>51.52</v>
      </c>
      <c r="Q5224" s="1">
        <v>16</v>
      </c>
      <c r="R5224" s="1">
        <v>17</v>
      </c>
      <c r="S5224" s="6">
        <v>727.65</v>
      </c>
      <c r="T5224" s="6">
        <v>0</v>
      </c>
      <c r="W5224" s="1"/>
      <c r="X5224" s="1"/>
      <c r="Y5224" s="1"/>
      <c r="AC5224" s="1"/>
      <c r="AF5224" s="1"/>
      <c r="AG5224" s="1"/>
    </row>
    <row r="5225" spans="1:33" hidden="1" x14ac:dyDescent="0.25">
      <c r="A5225" s="1">
        <v>9</v>
      </c>
      <c r="B5225" s="1">
        <v>2015</v>
      </c>
      <c r="C5225" s="1">
        <v>35509029</v>
      </c>
      <c r="D5225" s="44" t="s">
        <v>617</v>
      </c>
      <c r="E5225" s="20">
        <v>7.9000000000000006E-6</v>
      </c>
      <c r="F5225" s="20">
        <v>7.9000000000000006E-6</v>
      </c>
      <c r="G5225" s="20">
        <v>0</v>
      </c>
      <c r="H5225" s="20">
        <v>0</v>
      </c>
      <c r="I5225" s="20">
        <v>0</v>
      </c>
      <c r="J5225" s="20">
        <v>0</v>
      </c>
      <c r="K5225" s="20">
        <v>7.9000000000000006E-6</v>
      </c>
      <c r="L5225" s="20">
        <v>0</v>
      </c>
      <c r="M5225" s="20">
        <v>0</v>
      </c>
      <c r="N5225" s="1">
        <v>0</v>
      </c>
      <c r="O5225" s="5">
        <v>100</v>
      </c>
      <c r="P5225" s="5">
        <v>0</v>
      </c>
      <c r="Q5225" s="1">
        <v>1</v>
      </c>
      <c r="R5225" s="1">
        <v>0</v>
      </c>
      <c r="S5225" s="6"/>
      <c r="T5225" s="6"/>
      <c r="W5225" s="1"/>
      <c r="X5225" s="1"/>
      <c r="Y5225" s="1"/>
      <c r="AC5225" s="1"/>
      <c r="AF5225" s="1"/>
      <c r="AG5225" s="1"/>
    </row>
    <row r="5226" spans="1:33" hidden="1" x14ac:dyDescent="0.25">
      <c r="A5226" s="1">
        <v>7</v>
      </c>
      <c r="B5226" s="1">
        <v>2015</v>
      </c>
      <c r="C5226" s="1">
        <v>35510097</v>
      </c>
      <c r="D5226" s="44" t="s">
        <v>618</v>
      </c>
      <c r="E5226" s="20">
        <v>0.18204620000000002</v>
      </c>
      <c r="F5226" s="20">
        <v>0.18079240000000002</v>
      </c>
      <c r="G5226" s="20">
        <v>1.2538E-3</v>
      </c>
      <c r="H5226" s="20">
        <v>0</v>
      </c>
      <c r="I5226" s="20">
        <v>0.17750000000000002</v>
      </c>
      <c r="J5226" s="20">
        <v>2.0682999999999999E-3</v>
      </c>
      <c r="K5226" s="20">
        <v>0</v>
      </c>
      <c r="L5226" s="20">
        <v>2.4778999999999999E-3</v>
      </c>
      <c r="M5226" s="20">
        <v>1.1004837484374999</v>
      </c>
      <c r="N5226" s="1">
        <v>4</v>
      </c>
      <c r="O5226" s="5">
        <v>63.64</v>
      </c>
      <c r="P5226" s="5">
        <v>36.36</v>
      </c>
      <c r="Q5226" s="1">
        <v>7</v>
      </c>
      <c r="R5226" s="1">
        <v>4</v>
      </c>
      <c r="S5226" s="6">
        <v>13605.73</v>
      </c>
      <c r="T5226" s="6">
        <v>2449.0313999999998</v>
      </c>
      <c r="W5226" s="1"/>
      <c r="X5226" s="1"/>
      <c r="Y5226" s="1"/>
      <c r="AC5226" s="1"/>
      <c r="AF5226" s="1"/>
      <c r="AG5226" s="1"/>
    </row>
    <row r="5227" spans="1:33" hidden="1" x14ac:dyDescent="0.25">
      <c r="A5227" s="1">
        <v>10</v>
      </c>
      <c r="B5227" s="1">
        <v>2015</v>
      </c>
      <c r="C5227" s="1">
        <v>355110810</v>
      </c>
      <c r="D5227" s="44" t="s">
        <v>619</v>
      </c>
      <c r="E5227" s="20">
        <v>1.56227E-2</v>
      </c>
      <c r="F5227" s="20">
        <v>2.1990999999999998E-3</v>
      </c>
      <c r="G5227" s="20">
        <v>1.3423600000000001E-2</v>
      </c>
      <c r="H5227" s="20">
        <v>0</v>
      </c>
      <c r="I5227" s="20">
        <v>9.6498E-3</v>
      </c>
      <c r="J5227" s="20">
        <v>3.1228000000000002E-3</v>
      </c>
      <c r="K5227" s="20">
        <v>2.1990999999999998E-3</v>
      </c>
      <c r="L5227" s="20">
        <v>6.5099999999999999E-4</v>
      </c>
      <c r="M5227" s="20">
        <v>2.1101638541666669E-2</v>
      </c>
      <c r="N5227" s="1">
        <v>12</v>
      </c>
      <c r="O5227" s="5">
        <v>20</v>
      </c>
      <c r="P5227" s="5">
        <v>80</v>
      </c>
      <c r="Q5227" s="1">
        <v>3</v>
      </c>
      <c r="R5227" s="1">
        <v>12</v>
      </c>
      <c r="S5227" s="6">
        <v>222.87</v>
      </c>
      <c r="T5227" s="6">
        <v>0</v>
      </c>
      <c r="W5227" s="1"/>
      <c r="X5227" s="1"/>
      <c r="Y5227" s="1"/>
      <c r="AC5227" s="1"/>
      <c r="AF5227" s="1"/>
      <c r="AG5227" s="1"/>
    </row>
    <row r="5228" spans="1:33" hidden="1" x14ac:dyDescent="0.25">
      <c r="A5228" s="1">
        <v>14</v>
      </c>
      <c r="B5228" s="1">
        <v>2015</v>
      </c>
      <c r="C5228" s="1">
        <v>355110814</v>
      </c>
      <c r="D5228" s="44" t="s">
        <v>619</v>
      </c>
      <c r="E5228" s="20">
        <v>1.9680000000000001E-4</v>
      </c>
      <c r="F5228" s="20">
        <v>0</v>
      </c>
      <c r="G5228" s="20">
        <v>1.9680000000000001E-4</v>
      </c>
      <c r="H5228" s="20">
        <v>0</v>
      </c>
      <c r="I5228" s="20">
        <v>0</v>
      </c>
      <c r="J5228" s="20">
        <v>0</v>
      </c>
      <c r="K5228" s="20">
        <v>1.852E-4</v>
      </c>
      <c r="L5228" s="20">
        <v>1.1600000000000001E-5</v>
      </c>
      <c r="M5228" s="20">
        <v>0</v>
      </c>
      <c r="N5228" s="1">
        <v>0</v>
      </c>
      <c r="O5228" s="5">
        <v>0</v>
      </c>
      <c r="P5228" s="5">
        <v>100</v>
      </c>
      <c r="Q5228" s="1">
        <v>0</v>
      </c>
      <c r="R5228" s="1">
        <v>2</v>
      </c>
      <c r="S5228" s="6"/>
      <c r="T5228" s="6"/>
      <c r="W5228" s="1"/>
      <c r="X5228" s="1"/>
      <c r="Y5228" s="1"/>
      <c r="AC5228" s="1"/>
      <c r="AF5228" s="1"/>
      <c r="AG5228" s="1"/>
    </row>
    <row r="5229" spans="1:33" hidden="1" x14ac:dyDescent="0.25">
      <c r="A5229" s="1">
        <v>14</v>
      </c>
      <c r="B5229" s="1">
        <v>2015</v>
      </c>
      <c r="C5229" s="1">
        <v>355120714</v>
      </c>
      <c r="D5229" s="44" t="s">
        <v>620</v>
      </c>
      <c r="E5229" s="20">
        <v>2.3069899999999997E-2</v>
      </c>
      <c r="F5229" s="20">
        <v>1.49035E-2</v>
      </c>
      <c r="G5229" s="20">
        <v>8.166399999999999E-3</v>
      </c>
      <c r="H5229" s="20">
        <v>0</v>
      </c>
      <c r="I5229" s="20">
        <v>7.9541999999999998E-3</v>
      </c>
      <c r="J5229" s="20">
        <v>0</v>
      </c>
      <c r="K5229" s="20">
        <v>1.43479E-2</v>
      </c>
      <c r="L5229" s="20">
        <v>7.6779999999999991E-4</v>
      </c>
      <c r="M5229" s="20">
        <v>8.0612942708333333E-3</v>
      </c>
      <c r="N5229" s="1">
        <v>1</v>
      </c>
      <c r="O5229" s="5">
        <v>50</v>
      </c>
      <c r="P5229" s="5">
        <v>50</v>
      </c>
      <c r="Q5229" s="1">
        <v>3</v>
      </c>
      <c r="R5229" s="1">
        <v>3</v>
      </c>
      <c r="S5229" s="6">
        <v>149.96</v>
      </c>
      <c r="T5229" s="6">
        <v>149.96</v>
      </c>
      <c r="W5229" s="1"/>
      <c r="X5229" s="1"/>
      <c r="Y5229" s="1"/>
      <c r="AC5229" s="1"/>
      <c r="AF5229" s="1"/>
      <c r="AG5229" s="1"/>
    </row>
    <row r="5230" spans="1:33" hidden="1" x14ac:dyDescent="0.25">
      <c r="A5230" s="1">
        <v>18</v>
      </c>
      <c r="B5230" s="1">
        <v>2015</v>
      </c>
      <c r="C5230" s="1">
        <v>355130618</v>
      </c>
      <c r="D5230" s="44" t="s">
        <v>621</v>
      </c>
      <c r="E5230" s="20">
        <v>0.11587159999999999</v>
      </c>
      <c r="F5230" s="20">
        <v>1.4194499999999999E-2</v>
      </c>
      <c r="G5230" s="20">
        <v>0.10167709999999999</v>
      </c>
      <c r="H5230" s="20">
        <v>0</v>
      </c>
      <c r="I5230" s="20">
        <v>6.8564999999999997E-3</v>
      </c>
      <c r="J5230" s="20">
        <v>0.10706019999999999</v>
      </c>
      <c r="K5230" s="20">
        <v>3.056E-4</v>
      </c>
      <c r="L5230" s="20">
        <v>1.6493E-3</v>
      </c>
      <c r="M5230" s="20">
        <v>7.0822125000000007E-3</v>
      </c>
      <c r="N5230" s="1">
        <v>3</v>
      </c>
      <c r="O5230" s="5">
        <v>20</v>
      </c>
      <c r="P5230" s="5">
        <v>80</v>
      </c>
      <c r="Q5230" s="1">
        <v>2</v>
      </c>
      <c r="R5230" s="1">
        <v>8</v>
      </c>
      <c r="S5230" s="6">
        <v>137.61000000000001</v>
      </c>
      <c r="T5230" s="6">
        <v>137.61000000000001</v>
      </c>
      <c r="W5230" s="1"/>
      <c r="X5230" s="1"/>
      <c r="Y5230" s="1"/>
      <c r="AC5230" s="1"/>
      <c r="AF5230" s="1"/>
      <c r="AG5230" s="1"/>
    </row>
    <row r="5231" spans="1:33" hidden="1" x14ac:dyDescent="0.25">
      <c r="A5231" s="1">
        <v>4</v>
      </c>
      <c r="B5231" s="1">
        <v>2015</v>
      </c>
      <c r="C5231" s="1">
        <v>35514054</v>
      </c>
      <c r="D5231" s="44" t="s">
        <v>622</v>
      </c>
      <c r="E5231" s="20">
        <v>0.25729079999999999</v>
      </c>
      <c r="F5231" s="20">
        <v>0.22503630000000002</v>
      </c>
      <c r="G5231" s="20">
        <v>3.2254499999999985E-2</v>
      </c>
      <c r="H5231" s="20">
        <v>0</v>
      </c>
      <c r="I5231" s="20">
        <v>3.15625E-2</v>
      </c>
      <c r="J5231" s="20">
        <v>5.7847000000000003E-3</v>
      </c>
      <c r="K5231" s="20">
        <v>0.21820640000000002</v>
      </c>
      <c r="L5231" s="20">
        <v>1.7372000000000002E-3</v>
      </c>
      <c r="M5231" s="20">
        <v>1.7100845312499998E-2</v>
      </c>
      <c r="N5231" s="1">
        <v>4</v>
      </c>
      <c r="O5231" s="5">
        <v>37.78</v>
      </c>
      <c r="P5231" s="5">
        <v>62.22</v>
      </c>
      <c r="Q5231" s="1">
        <v>17</v>
      </c>
      <c r="R5231" s="1">
        <v>28</v>
      </c>
      <c r="S5231" s="6">
        <v>492.76</v>
      </c>
      <c r="T5231" s="6">
        <v>492.76</v>
      </c>
      <c r="W5231" s="1"/>
      <c r="X5231" s="1"/>
      <c r="Y5231" s="1"/>
      <c r="AC5231" s="1"/>
      <c r="AF5231" s="1"/>
      <c r="AG5231" s="1"/>
    </row>
    <row r="5232" spans="1:33" hidden="1" x14ac:dyDescent="0.25">
      <c r="A5232" s="1">
        <v>5</v>
      </c>
      <c r="B5232" s="1">
        <v>2015</v>
      </c>
      <c r="C5232" s="1">
        <v>35516035</v>
      </c>
      <c r="D5232" s="44" t="s">
        <v>623</v>
      </c>
      <c r="E5232" s="20">
        <v>5.5600000000000003E-5</v>
      </c>
      <c r="F5232" s="20">
        <v>5.5600000000000003E-5</v>
      </c>
      <c r="G5232" s="20">
        <v>0</v>
      </c>
      <c r="H5232" s="20">
        <v>0</v>
      </c>
      <c r="I5232" s="20">
        <v>0</v>
      </c>
      <c r="J5232" s="20">
        <v>0</v>
      </c>
      <c r="K5232" s="20">
        <v>2.7800000000000001E-5</v>
      </c>
      <c r="L5232" s="20">
        <v>2.7800000000000001E-5</v>
      </c>
      <c r="M5232" s="20">
        <v>0</v>
      </c>
      <c r="N5232" s="1">
        <v>2</v>
      </c>
      <c r="O5232" s="5">
        <v>100</v>
      </c>
      <c r="P5232" s="5">
        <v>0</v>
      </c>
      <c r="Q5232" s="1">
        <v>2</v>
      </c>
      <c r="R5232" s="1">
        <v>0</v>
      </c>
      <c r="S5232" s="6"/>
      <c r="T5232" s="6"/>
      <c r="W5232" s="1"/>
      <c r="X5232" s="1"/>
      <c r="Y5232" s="1"/>
      <c r="AC5232" s="1"/>
      <c r="AF5232" s="1"/>
      <c r="AG5232" s="1"/>
    </row>
    <row r="5233" spans="1:33" hidden="1" x14ac:dyDescent="0.25">
      <c r="A5233" s="1">
        <v>9</v>
      </c>
      <c r="B5233" s="1">
        <v>2015</v>
      </c>
      <c r="C5233" s="1">
        <v>35516039</v>
      </c>
      <c r="D5233" s="44" t="s">
        <v>623</v>
      </c>
      <c r="E5233" s="20">
        <v>0.16656310000000002</v>
      </c>
      <c r="F5233" s="20">
        <v>0.16245960000000001</v>
      </c>
      <c r="G5233" s="20">
        <v>4.1035000000000004E-3</v>
      </c>
      <c r="H5233" s="20">
        <v>0</v>
      </c>
      <c r="I5233" s="20">
        <v>8.0504199999999998E-2</v>
      </c>
      <c r="J5233" s="20">
        <v>6.0190000000000005E-4</v>
      </c>
      <c r="K5233" s="20">
        <v>7.4073899999999984E-2</v>
      </c>
      <c r="L5233" s="20">
        <v>1.1383099999999998E-2</v>
      </c>
      <c r="M5233" s="20">
        <v>6.2402118974537041E-2</v>
      </c>
      <c r="N5233" s="1">
        <v>43</v>
      </c>
      <c r="O5233" s="5">
        <v>68.849999999999994</v>
      </c>
      <c r="P5233" s="5">
        <v>31.15</v>
      </c>
      <c r="Q5233" s="1">
        <v>42</v>
      </c>
      <c r="R5233" s="1">
        <v>19</v>
      </c>
      <c r="S5233" s="6">
        <v>1127.0999999999999</v>
      </c>
      <c r="T5233" s="6">
        <v>1127.0999999999999</v>
      </c>
      <c r="W5233" s="1"/>
      <c r="X5233" s="1"/>
      <c r="Y5233" s="1"/>
      <c r="AC5233" s="1"/>
      <c r="AF5233" s="1"/>
      <c r="AG5233" s="1"/>
    </row>
    <row r="5234" spans="1:33" hidden="1" x14ac:dyDescent="0.25">
      <c r="A5234" s="1">
        <v>4</v>
      </c>
      <c r="B5234" s="1">
        <v>2015</v>
      </c>
      <c r="C5234" s="1">
        <v>35515044</v>
      </c>
      <c r="D5234" s="44" t="s">
        <v>624</v>
      </c>
      <c r="E5234" s="20">
        <v>0.23212430000000009</v>
      </c>
      <c r="F5234" s="20">
        <v>0</v>
      </c>
      <c r="G5234" s="20">
        <v>0.23212430000000009</v>
      </c>
      <c r="H5234" s="20">
        <v>1.53</v>
      </c>
      <c r="I5234" s="20">
        <v>6.1342599999999997E-2</v>
      </c>
      <c r="J5234" s="20">
        <v>0.1533988</v>
      </c>
      <c r="K5234" s="20">
        <v>3.7580999999999995E-3</v>
      </c>
      <c r="L5234" s="20">
        <v>1.3624799999999999E-2</v>
      </c>
      <c r="M5234" s="20">
        <v>0.12717145833333332</v>
      </c>
      <c r="N5234" s="1">
        <v>0</v>
      </c>
      <c r="O5234" s="5">
        <v>0</v>
      </c>
      <c r="P5234" s="5">
        <v>100</v>
      </c>
      <c r="Q5234" s="1">
        <v>0</v>
      </c>
      <c r="R5234" s="1">
        <v>40</v>
      </c>
      <c r="S5234" s="6">
        <v>2286</v>
      </c>
      <c r="T5234" s="6">
        <v>0</v>
      </c>
      <c r="W5234" s="1"/>
      <c r="X5234" s="1"/>
      <c r="Y5234" s="1"/>
      <c r="AC5234" s="1"/>
      <c r="AF5234" s="1"/>
      <c r="AG5234" s="1"/>
    </row>
    <row r="5235" spans="1:33" hidden="1" x14ac:dyDescent="0.25">
      <c r="A5235" s="1">
        <v>4</v>
      </c>
      <c r="B5235" s="1">
        <v>2015</v>
      </c>
      <c r="C5235" s="1">
        <v>35517024</v>
      </c>
      <c r="D5235" s="44" t="s">
        <v>625</v>
      </c>
      <c r="E5235" s="20">
        <v>0.2878347</v>
      </c>
      <c r="F5235" s="20">
        <v>0.26467499999999999</v>
      </c>
      <c r="G5235" s="20">
        <v>2.3159699999999998E-2</v>
      </c>
      <c r="H5235" s="20">
        <v>0.31</v>
      </c>
      <c r="I5235" s="20">
        <v>0</v>
      </c>
      <c r="J5235" s="20">
        <v>0.28634249999999994</v>
      </c>
      <c r="K5235" s="20">
        <v>0</v>
      </c>
      <c r="L5235" s="20">
        <v>1.4922000000000002E-3</v>
      </c>
      <c r="M5235" s="20">
        <v>0</v>
      </c>
      <c r="N5235" s="1">
        <v>4</v>
      </c>
      <c r="O5235" s="5">
        <v>62.5</v>
      </c>
      <c r="P5235" s="5">
        <v>37.5</v>
      </c>
      <c r="Q5235" s="1">
        <v>5</v>
      </c>
      <c r="R5235" s="1">
        <v>3</v>
      </c>
      <c r="S5235" s="6"/>
      <c r="T5235" s="6"/>
      <c r="W5235" s="1"/>
      <c r="X5235" s="1"/>
      <c r="Y5235" s="1"/>
      <c r="AC5235" s="1"/>
      <c r="AF5235" s="1"/>
      <c r="AG5235" s="1"/>
    </row>
    <row r="5236" spans="1:33" hidden="1" x14ac:dyDescent="0.25">
      <c r="A5236" s="1">
        <v>9</v>
      </c>
      <c r="B5236" s="1">
        <v>2015</v>
      </c>
      <c r="C5236" s="1">
        <v>35517029</v>
      </c>
      <c r="D5236" s="44" t="s">
        <v>625</v>
      </c>
      <c r="E5236" s="20">
        <v>3.1060950000000007</v>
      </c>
      <c r="F5236" s="20">
        <v>2.2382149</v>
      </c>
      <c r="G5236" s="20">
        <v>0.86788010000000049</v>
      </c>
      <c r="H5236" s="20">
        <v>0.05</v>
      </c>
      <c r="I5236" s="20">
        <v>0.69643519999999981</v>
      </c>
      <c r="J5236" s="20">
        <v>2.3326701000000001</v>
      </c>
      <c r="K5236" s="20">
        <v>7.0969499999999991E-2</v>
      </c>
      <c r="L5236" s="20">
        <v>6.0202000000000016E-3</v>
      </c>
      <c r="M5236" s="20">
        <v>0.40648976433333328</v>
      </c>
      <c r="N5236" s="1">
        <v>10</v>
      </c>
      <c r="O5236" s="5">
        <v>16.829999999999998</v>
      </c>
      <c r="P5236" s="5">
        <v>83.17</v>
      </c>
      <c r="Q5236" s="1">
        <v>17</v>
      </c>
      <c r="R5236" s="1">
        <v>84</v>
      </c>
      <c r="S5236" s="6">
        <v>6411</v>
      </c>
      <c r="T5236" s="6">
        <v>6411</v>
      </c>
      <c r="W5236" s="1"/>
      <c r="X5236" s="1"/>
      <c r="Y5236" s="1"/>
      <c r="AC5236" s="1"/>
      <c r="AF5236" s="1"/>
      <c r="AG5236" s="1"/>
    </row>
    <row r="5237" spans="1:33" hidden="1" x14ac:dyDescent="0.25">
      <c r="A5237" s="1">
        <v>11</v>
      </c>
      <c r="B5237" s="1">
        <v>2015</v>
      </c>
      <c r="C5237" s="1">
        <v>355180111</v>
      </c>
      <c r="D5237" s="44" t="s">
        <v>626</v>
      </c>
      <c r="E5237" s="20">
        <v>0.15573630000000002</v>
      </c>
      <c r="F5237" s="20">
        <v>0.15187120000000001</v>
      </c>
      <c r="G5237" s="20">
        <v>3.8650999999999994E-3</v>
      </c>
      <c r="H5237" s="20">
        <v>0.06</v>
      </c>
      <c r="I5237" s="20">
        <v>5.7365599999999996E-2</v>
      </c>
      <c r="J5237" s="20">
        <v>6.3720000000000009E-4</v>
      </c>
      <c r="K5237" s="20">
        <v>9.7329099999999988E-2</v>
      </c>
      <c r="L5237" s="20">
        <v>4.0440000000000002E-4</v>
      </c>
      <c r="M5237" s="20">
        <v>2.1508685156249995E-2</v>
      </c>
      <c r="N5237" s="1">
        <v>164</v>
      </c>
      <c r="O5237" s="5">
        <v>82.46</v>
      </c>
      <c r="P5237" s="5">
        <v>17.54</v>
      </c>
      <c r="Q5237" s="1">
        <v>47</v>
      </c>
      <c r="R5237" s="1">
        <v>10</v>
      </c>
      <c r="S5237" s="6">
        <v>311.04000000000002</v>
      </c>
      <c r="T5237" s="6">
        <v>307.92959999999999</v>
      </c>
      <c r="W5237" s="1"/>
      <c r="X5237" s="1"/>
      <c r="Y5237" s="1"/>
      <c r="AC5237" s="1"/>
      <c r="AF5237" s="1"/>
      <c r="AG5237" s="1"/>
    </row>
    <row r="5238" spans="1:33" hidden="1" x14ac:dyDescent="0.25">
      <c r="A5238" s="1">
        <v>15</v>
      </c>
      <c r="B5238" s="1">
        <v>2015</v>
      </c>
      <c r="C5238" s="1">
        <v>355190015</v>
      </c>
      <c r="D5238" s="44" t="s">
        <v>627</v>
      </c>
      <c r="E5238" s="20">
        <v>0.29442469999999998</v>
      </c>
      <c r="F5238" s="20">
        <v>0.23567650000000001</v>
      </c>
      <c r="G5238" s="20">
        <v>5.8748199999999993E-2</v>
      </c>
      <c r="H5238" s="20">
        <v>0</v>
      </c>
      <c r="I5238" s="20">
        <v>0</v>
      </c>
      <c r="J5238" s="20">
        <v>0.1153975</v>
      </c>
      <c r="K5238" s="20">
        <v>0.17880150000000006</v>
      </c>
      <c r="L5238" s="20">
        <v>2.2570000000000001E-4</v>
      </c>
      <c r="M5238" s="20">
        <v>4.7937223687500002E-2</v>
      </c>
      <c r="N5238" s="1">
        <v>10</v>
      </c>
      <c r="O5238" s="5">
        <v>56.67</v>
      </c>
      <c r="P5238" s="5">
        <v>43.33</v>
      </c>
      <c r="Q5238" s="1">
        <v>17</v>
      </c>
      <c r="R5238" s="1">
        <v>13</v>
      </c>
      <c r="S5238" s="6">
        <v>861.54</v>
      </c>
      <c r="T5238" s="6">
        <v>861.54</v>
      </c>
      <c r="W5238" s="1"/>
      <c r="X5238" s="1"/>
      <c r="Y5238" s="1"/>
      <c r="AC5238" s="1"/>
      <c r="AF5238" s="1"/>
      <c r="AG5238" s="1"/>
    </row>
    <row r="5239" spans="1:33" hidden="1" x14ac:dyDescent="0.25">
      <c r="A5239" s="1">
        <v>2</v>
      </c>
      <c r="B5239" s="1">
        <v>2015</v>
      </c>
      <c r="C5239" s="1">
        <v>35520072</v>
      </c>
      <c r="D5239" s="44" t="s">
        <v>628</v>
      </c>
      <c r="E5239" s="20">
        <v>1.5816E-2</v>
      </c>
      <c r="F5239" s="20">
        <v>1.25521E-2</v>
      </c>
      <c r="G5239" s="20">
        <v>3.2639000000000001E-3</v>
      </c>
      <c r="H5239" s="20">
        <v>0</v>
      </c>
      <c r="I5239" s="20">
        <v>1.52639E-2</v>
      </c>
      <c r="J5239" s="20">
        <v>0</v>
      </c>
      <c r="K5239" s="20">
        <v>0</v>
      </c>
      <c r="L5239" s="20">
        <v>5.5210000000000003E-4</v>
      </c>
      <c r="M5239" s="20">
        <v>9.9326255208333335E-3</v>
      </c>
      <c r="N5239" s="1">
        <v>8</v>
      </c>
      <c r="O5239" s="5">
        <v>60</v>
      </c>
      <c r="P5239" s="5">
        <v>40</v>
      </c>
      <c r="Q5239" s="1">
        <v>3</v>
      </c>
      <c r="R5239" s="1">
        <v>2</v>
      </c>
      <c r="S5239" s="6">
        <v>158.4</v>
      </c>
      <c r="T5239" s="6">
        <v>158.4</v>
      </c>
      <c r="W5239" s="1"/>
      <c r="X5239" s="1"/>
      <c r="Y5239" s="1"/>
      <c r="AC5239" s="1"/>
      <c r="AF5239" s="1"/>
      <c r="AG5239" s="1"/>
    </row>
    <row r="5240" spans="1:33" hidden="1" x14ac:dyDescent="0.25">
      <c r="A5240" s="1">
        <v>5</v>
      </c>
      <c r="B5240" s="1">
        <v>2015</v>
      </c>
      <c r="C5240" s="1">
        <v>35521065</v>
      </c>
      <c r="D5240" s="44" t="s">
        <v>629</v>
      </c>
      <c r="E5240" s="20">
        <v>1.3604999999999999E-3</v>
      </c>
      <c r="F5240" s="20">
        <v>1.2916E-3</v>
      </c>
      <c r="G5240" s="20">
        <v>6.8900000000000008E-5</v>
      </c>
      <c r="H5240" s="20">
        <v>0</v>
      </c>
      <c r="I5240" s="20">
        <v>0</v>
      </c>
      <c r="J5240" s="20">
        <v>8.0550000000000001E-4</v>
      </c>
      <c r="K5240" s="20">
        <v>2.7779999999999998E-4</v>
      </c>
      <c r="L5240" s="20">
        <v>2.7720000000000002E-4</v>
      </c>
      <c r="M5240" s="20">
        <v>0</v>
      </c>
      <c r="N5240" s="1">
        <v>3</v>
      </c>
      <c r="O5240" s="5">
        <v>71.430000000000007</v>
      </c>
      <c r="P5240" s="5">
        <v>28.57</v>
      </c>
      <c r="Q5240" s="1">
        <v>5</v>
      </c>
      <c r="R5240" s="1">
        <v>2</v>
      </c>
      <c r="S5240" s="6"/>
      <c r="T5240" s="6"/>
      <c r="W5240" s="1"/>
      <c r="X5240" s="1"/>
      <c r="Y5240" s="1"/>
      <c r="AC5240" s="1"/>
      <c r="AF5240" s="1"/>
      <c r="AG5240" s="1"/>
    </row>
    <row r="5241" spans="1:33" hidden="1" x14ac:dyDescent="0.25">
      <c r="A5241" s="1">
        <v>9</v>
      </c>
      <c r="B5241" s="1">
        <v>2015</v>
      </c>
      <c r="C5241" s="1">
        <v>35521069</v>
      </c>
      <c r="D5241" s="44" t="s">
        <v>629</v>
      </c>
      <c r="E5241" s="20">
        <v>0.12657359999999995</v>
      </c>
      <c r="F5241" s="20">
        <v>0.11303199999999995</v>
      </c>
      <c r="G5241" s="20">
        <v>1.3541600000000011E-2</v>
      </c>
      <c r="H5241" s="20">
        <v>0.08</v>
      </c>
      <c r="I5241" s="20">
        <v>2.6458300000000001E-2</v>
      </c>
      <c r="J5241" s="20">
        <v>1.8495199999999996E-2</v>
      </c>
      <c r="K5241" s="20">
        <v>7.1443899999999977E-2</v>
      </c>
      <c r="L5241" s="20">
        <v>1.0176199999999998E-2</v>
      </c>
      <c r="M5241" s="20">
        <v>6.9338037770833347E-2</v>
      </c>
      <c r="N5241" s="1">
        <v>80</v>
      </c>
      <c r="O5241" s="5">
        <v>66.14</v>
      </c>
      <c r="P5241" s="5">
        <v>33.86</v>
      </c>
      <c r="Q5241" s="1">
        <v>84</v>
      </c>
      <c r="R5241" s="1">
        <v>43</v>
      </c>
      <c r="S5241" s="6">
        <v>1307.7</v>
      </c>
      <c r="T5241" s="6">
        <v>1203.0840000000001</v>
      </c>
      <c r="W5241" s="1"/>
      <c r="X5241" s="1"/>
      <c r="Y5241" s="1"/>
      <c r="AC5241" s="1"/>
      <c r="AF5241" s="1"/>
      <c r="AG5241" s="1"/>
    </row>
    <row r="5242" spans="1:33" hidden="1" x14ac:dyDescent="0.25">
      <c r="A5242" s="1">
        <v>10</v>
      </c>
      <c r="B5242" s="1">
        <v>2015</v>
      </c>
      <c r="C5242" s="1">
        <v>355220510</v>
      </c>
      <c r="D5242" s="44" t="s">
        <v>630</v>
      </c>
      <c r="E5242" s="20">
        <v>0.94705039999999918</v>
      </c>
      <c r="F5242" s="20">
        <v>0.57440800000000025</v>
      </c>
      <c r="G5242" s="20">
        <v>0.37264239999999893</v>
      </c>
      <c r="H5242" s="20">
        <v>0</v>
      </c>
      <c r="I5242" s="20">
        <v>0.45471720000000004</v>
      </c>
      <c r="J5242" s="20">
        <v>0.33371069999999947</v>
      </c>
      <c r="K5242" s="20">
        <v>5.7333800000000004E-2</v>
      </c>
      <c r="L5242" s="20">
        <v>0.10128869999999998</v>
      </c>
      <c r="M5242" s="20">
        <v>2.5042911493159723</v>
      </c>
      <c r="N5242" s="1">
        <v>117</v>
      </c>
      <c r="O5242" s="5">
        <v>10.43</v>
      </c>
      <c r="P5242" s="5">
        <v>89.57</v>
      </c>
      <c r="Q5242" s="1">
        <v>36</v>
      </c>
      <c r="R5242" s="1">
        <v>309</v>
      </c>
      <c r="S5242" s="6">
        <v>33781.58</v>
      </c>
      <c r="T5242" s="6">
        <v>30977.708859999999</v>
      </c>
      <c r="W5242" s="1"/>
      <c r="X5242" s="1"/>
      <c r="Y5242" s="1"/>
      <c r="AC5242" s="1"/>
      <c r="AF5242" s="1"/>
      <c r="AG5242" s="1"/>
    </row>
    <row r="5243" spans="1:33" hidden="1" x14ac:dyDescent="0.25">
      <c r="A5243" s="1">
        <v>18</v>
      </c>
      <c r="B5243" s="1">
        <v>2015</v>
      </c>
      <c r="C5243" s="1">
        <v>355230418</v>
      </c>
      <c r="D5243" s="44" t="s">
        <v>631</v>
      </c>
      <c r="E5243" s="20">
        <v>6.9829999999999996E-3</v>
      </c>
      <c r="F5243" s="20">
        <v>6.9443999999999999E-3</v>
      </c>
      <c r="G5243" s="20">
        <v>3.8600000000000003E-5</v>
      </c>
      <c r="H5243" s="20">
        <v>0.06</v>
      </c>
      <c r="I5243" s="20">
        <v>0</v>
      </c>
      <c r="J5243" s="20">
        <v>0</v>
      </c>
      <c r="K5243" s="20">
        <v>6.9443999999999999E-3</v>
      </c>
      <c r="L5243" s="20">
        <v>3.8600000000000003E-5</v>
      </c>
      <c r="M5243" s="20">
        <v>0</v>
      </c>
      <c r="N5243" s="1">
        <v>4</v>
      </c>
      <c r="O5243" s="5">
        <v>80</v>
      </c>
      <c r="P5243" s="5">
        <v>20</v>
      </c>
      <c r="Q5243" s="1">
        <v>4</v>
      </c>
      <c r="R5243" s="1">
        <v>1</v>
      </c>
      <c r="S5243" s="6"/>
      <c r="T5243" s="6"/>
      <c r="W5243" s="1"/>
      <c r="X5243" s="1"/>
      <c r="Y5243" s="1"/>
      <c r="AC5243" s="1"/>
      <c r="AF5243" s="1"/>
      <c r="AG5243" s="1"/>
    </row>
    <row r="5244" spans="1:33" hidden="1" x14ac:dyDescent="0.25">
      <c r="A5244" s="1">
        <v>19</v>
      </c>
      <c r="B5244" s="1">
        <v>2015</v>
      </c>
      <c r="C5244" s="1">
        <v>355230419</v>
      </c>
      <c r="D5244" s="44" t="s">
        <v>631</v>
      </c>
      <c r="E5244" s="20">
        <v>0.44909379999999999</v>
      </c>
      <c r="F5244" s="20">
        <v>0.44702979999999998</v>
      </c>
      <c r="G5244" s="20">
        <v>2.0639999999999999E-3</v>
      </c>
      <c r="H5244" s="20">
        <v>0</v>
      </c>
      <c r="I5244" s="20">
        <v>0</v>
      </c>
      <c r="J5244" s="20">
        <v>0.20855029999999999</v>
      </c>
      <c r="K5244" s="20">
        <v>0.23887879999999997</v>
      </c>
      <c r="L5244" s="20">
        <v>1.6647000000000001E-3</v>
      </c>
      <c r="M5244" s="20">
        <v>1.8279250000000004E-2</v>
      </c>
      <c r="N5244" s="1">
        <v>1</v>
      </c>
      <c r="O5244" s="5">
        <v>29.03</v>
      </c>
      <c r="P5244" s="5">
        <v>70.97</v>
      </c>
      <c r="Q5244" s="1">
        <v>9</v>
      </c>
      <c r="R5244" s="1">
        <v>22</v>
      </c>
      <c r="S5244" s="6">
        <v>350.84</v>
      </c>
      <c r="T5244" s="6">
        <v>350.84</v>
      </c>
      <c r="W5244" s="1"/>
      <c r="X5244" s="1"/>
      <c r="Y5244" s="1"/>
      <c r="AC5244" s="1"/>
      <c r="AF5244" s="1"/>
      <c r="AG5244" s="1"/>
    </row>
    <row r="5245" spans="1:33" hidden="1" x14ac:dyDescent="0.25">
      <c r="A5245" s="1">
        <v>5</v>
      </c>
      <c r="B5245" s="1">
        <v>2015</v>
      </c>
      <c r="C5245" s="1">
        <v>35524035</v>
      </c>
      <c r="D5245" s="44" t="s">
        <v>632</v>
      </c>
      <c r="E5245" s="20">
        <v>0.51070459999999962</v>
      </c>
      <c r="F5245" s="20">
        <v>0.28137889999999993</v>
      </c>
      <c r="G5245" s="20">
        <v>0.22932569999999972</v>
      </c>
      <c r="H5245" s="20">
        <v>0</v>
      </c>
      <c r="I5245" s="20">
        <v>0.2040139</v>
      </c>
      <c r="J5245" s="20">
        <v>0.23188469999999994</v>
      </c>
      <c r="K5245" s="20">
        <v>2.7832799999999998E-2</v>
      </c>
      <c r="L5245" s="20">
        <v>4.69732E-2</v>
      </c>
      <c r="M5245" s="20">
        <v>0.85999048624999996</v>
      </c>
      <c r="N5245" s="1">
        <v>19</v>
      </c>
      <c r="O5245" s="5">
        <v>11.06</v>
      </c>
      <c r="P5245" s="5">
        <v>88.94</v>
      </c>
      <c r="Q5245" s="1">
        <v>23</v>
      </c>
      <c r="R5245" s="1">
        <v>185</v>
      </c>
      <c r="S5245" s="6">
        <v>13199.49</v>
      </c>
      <c r="T5245" s="6">
        <v>2243.9133000000002</v>
      </c>
      <c r="W5245" s="1"/>
      <c r="X5245" s="1"/>
      <c r="Y5245" s="1"/>
      <c r="AC5245" s="1"/>
      <c r="AF5245" s="1"/>
      <c r="AG5245" s="1"/>
    </row>
    <row r="5246" spans="1:33" hidden="1" x14ac:dyDescent="0.25">
      <c r="A5246" s="1">
        <v>18</v>
      </c>
      <c r="B5246" s="1">
        <v>2015</v>
      </c>
      <c r="C5246" s="1">
        <v>355255118</v>
      </c>
      <c r="D5246" s="44" t="s">
        <v>633</v>
      </c>
      <c r="E5246" s="20">
        <v>0.11090289999999998</v>
      </c>
      <c r="F5246" s="20">
        <v>1.861E-4</v>
      </c>
      <c r="G5246" s="20">
        <v>0.11071679999999999</v>
      </c>
      <c r="H5246" s="20">
        <v>0.09</v>
      </c>
      <c r="I5246" s="20">
        <v>0</v>
      </c>
      <c r="J5246" s="20">
        <v>0.11071679999999999</v>
      </c>
      <c r="K5246" s="20">
        <v>1.861E-4</v>
      </c>
      <c r="L5246" s="20">
        <v>0</v>
      </c>
      <c r="M5246" s="20">
        <v>6.4117416666666666E-3</v>
      </c>
      <c r="N5246" s="1">
        <v>1</v>
      </c>
      <c r="O5246" s="5">
        <v>18.18</v>
      </c>
      <c r="P5246" s="5">
        <v>81.819999999999993</v>
      </c>
      <c r="Q5246" s="1">
        <v>2</v>
      </c>
      <c r="R5246" s="1">
        <v>9</v>
      </c>
      <c r="S5246" s="6">
        <v>128.25</v>
      </c>
      <c r="T5246" s="6">
        <v>128.25</v>
      </c>
      <c r="W5246" s="1"/>
      <c r="X5246" s="1"/>
      <c r="Y5246" s="1"/>
      <c r="AC5246" s="1"/>
      <c r="AF5246" s="1"/>
      <c r="AG5246" s="1"/>
    </row>
    <row r="5247" spans="1:33" hidden="1" x14ac:dyDescent="0.25">
      <c r="A5247" s="1">
        <v>6</v>
      </c>
      <c r="B5247" s="1">
        <v>2015</v>
      </c>
      <c r="C5247" s="1">
        <v>35525026</v>
      </c>
      <c r="D5247" s="44" t="s">
        <v>634</v>
      </c>
      <c r="E5247" s="20">
        <v>17.053185899999978</v>
      </c>
      <c r="F5247" s="20">
        <v>16.990949499999978</v>
      </c>
      <c r="G5247" s="20">
        <v>6.2236400000000011E-2</v>
      </c>
      <c r="H5247" s="20">
        <v>0</v>
      </c>
      <c r="I5247" s="20">
        <v>15.001041600000001</v>
      </c>
      <c r="J5247" s="20">
        <v>1.9961560999999997</v>
      </c>
      <c r="K5247" s="20">
        <v>4.3041799999999984E-2</v>
      </c>
      <c r="L5247" s="20">
        <v>1.29464E-2</v>
      </c>
      <c r="M5247" s="20">
        <v>0.96449597222222228</v>
      </c>
      <c r="N5247" s="1">
        <v>30</v>
      </c>
      <c r="O5247" s="5">
        <v>43.9</v>
      </c>
      <c r="P5247" s="5">
        <v>56.1</v>
      </c>
      <c r="Q5247" s="1">
        <v>54</v>
      </c>
      <c r="R5247" s="1">
        <v>69</v>
      </c>
      <c r="S5247" s="6">
        <v>12633.55</v>
      </c>
      <c r="T5247" s="6">
        <v>8843.4850000000006</v>
      </c>
      <c r="W5247" s="1"/>
      <c r="X5247" s="1"/>
      <c r="Y5247" s="1"/>
      <c r="AC5247" s="1"/>
      <c r="AF5247" s="1"/>
      <c r="AG5247" s="1"/>
    </row>
    <row r="5248" spans="1:33" hidden="1" x14ac:dyDescent="0.25">
      <c r="A5248" s="1">
        <v>15</v>
      </c>
      <c r="B5248" s="1">
        <v>2015</v>
      </c>
      <c r="C5248" s="1">
        <v>355260115</v>
      </c>
      <c r="D5248" s="44" t="s">
        <v>635</v>
      </c>
      <c r="E5248" s="20">
        <v>0.38139129999999982</v>
      </c>
      <c r="F5248" s="20">
        <v>0.29746149999999982</v>
      </c>
      <c r="G5248" s="20">
        <v>8.3929800000000013E-2</v>
      </c>
      <c r="H5248" s="20">
        <v>0</v>
      </c>
      <c r="I5248" s="20">
        <v>4.7614499999999997E-2</v>
      </c>
      <c r="J5248" s="20">
        <v>0</v>
      </c>
      <c r="K5248" s="20">
        <v>0.32322769999999984</v>
      </c>
      <c r="L5248" s="20">
        <v>1.0549100000000002E-2</v>
      </c>
      <c r="M5248" s="20">
        <v>3.5523263888888885E-2</v>
      </c>
      <c r="N5248" s="1">
        <v>10</v>
      </c>
      <c r="O5248" s="5">
        <v>38.299999999999997</v>
      </c>
      <c r="P5248" s="5">
        <v>61.7</v>
      </c>
      <c r="Q5248" s="1">
        <v>18</v>
      </c>
      <c r="R5248" s="1">
        <v>29</v>
      </c>
      <c r="S5248" s="6">
        <v>605</v>
      </c>
      <c r="T5248" s="6">
        <v>605</v>
      </c>
      <c r="W5248" s="1"/>
      <c r="X5248" s="1"/>
      <c r="Y5248" s="1"/>
      <c r="AC5248" s="1"/>
      <c r="AF5248" s="1"/>
      <c r="AG5248" s="1"/>
    </row>
    <row r="5249" spans="1:33" hidden="1" x14ac:dyDescent="0.25">
      <c r="A5249" s="1">
        <v>13</v>
      </c>
      <c r="B5249" s="1">
        <v>2015</v>
      </c>
      <c r="C5249" s="1">
        <v>355270013</v>
      </c>
      <c r="D5249" s="44" t="s">
        <v>636</v>
      </c>
      <c r="E5249" s="20">
        <v>4.2067099999999996E-2</v>
      </c>
      <c r="F5249" s="20">
        <v>1.04993E-2</v>
      </c>
      <c r="G5249" s="20">
        <v>3.15678E-2</v>
      </c>
      <c r="H5249" s="20">
        <v>0</v>
      </c>
      <c r="I5249" s="20">
        <v>1.9965299999999998E-2</v>
      </c>
      <c r="J5249" s="20">
        <v>6.1990000000000005E-4</v>
      </c>
      <c r="K5249" s="20">
        <v>2.07701E-2</v>
      </c>
      <c r="L5249" s="20">
        <v>7.1179999999999985E-4</v>
      </c>
      <c r="M5249" s="20">
        <v>3.732290396701389E-2</v>
      </c>
      <c r="N5249" s="1">
        <v>4</v>
      </c>
      <c r="O5249" s="5">
        <v>18.18</v>
      </c>
      <c r="P5249" s="5">
        <v>81.819999999999993</v>
      </c>
      <c r="Q5249" s="1">
        <v>4</v>
      </c>
      <c r="R5249" s="1">
        <v>18</v>
      </c>
      <c r="S5249" s="6">
        <v>734</v>
      </c>
      <c r="T5249" s="6">
        <v>734</v>
      </c>
      <c r="W5249" s="1"/>
      <c r="X5249" s="1"/>
      <c r="Y5249" s="1"/>
      <c r="AC5249" s="1"/>
      <c r="AF5249" s="1"/>
      <c r="AG5249" s="1"/>
    </row>
    <row r="5250" spans="1:33" hidden="1" x14ac:dyDescent="0.25">
      <c r="A5250" s="1">
        <v>16</v>
      </c>
      <c r="B5250" s="1">
        <v>2015</v>
      </c>
      <c r="C5250" s="1">
        <v>355270016</v>
      </c>
      <c r="D5250" s="44" t="s">
        <v>636</v>
      </c>
      <c r="E5250" s="20">
        <v>0.1181865</v>
      </c>
      <c r="F5250" s="20">
        <v>3.7144900000000002E-2</v>
      </c>
      <c r="G5250" s="20">
        <v>8.1041599999999991E-2</v>
      </c>
      <c r="H5250" s="20">
        <v>0</v>
      </c>
      <c r="I5250" s="20">
        <v>0</v>
      </c>
      <c r="J5250" s="20">
        <v>2.3099999999999999E-5</v>
      </c>
      <c r="K5250" s="20">
        <v>0.11816339999999999</v>
      </c>
      <c r="L5250" s="20">
        <v>0</v>
      </c>
      <c r="M5250" s="20">
        <v>0</v>
      </c>
      <c r="N5250" s="1">
        <v>5</v>
      </c>
      <c r="O5250" s="5">
        <v>80</v>
      </c>
      <c r="P5250" s="5">
        <v>20</v>
      </c>
      <c r="Q5250" s="1">
        <v>8</v>
      </c>
      <c r="R5250" s="1">
        <v>2</v>
      </c>
      <c r="S5250" s="6"/>
      <c r="T5250" s="6"/>
      <c r="W5250" s="1"/>
      <c r="X5250" s="1"/>
      <c r="Y5250" s="1"/>
      <c r="AC5250" s="1"/>
      <c r="AF5250" s="1"/>
      <c r="AG5250" s="1"/>
    </row>
    <row r="5251" spans="1:33" hidden="1" x14ac:dyDescent="0.25">
      <c r="A5251" s="1">
        <v>6</v>
      </c>
      <c r="B5251" s="1">
        <v>2015</v>
      </c>
      <c r="C5251" s="1">
        <v>35528096</v>
      </c>
      <c r="D5251" s="44" t="s">
        <v>637</v>
      </c>
      <c r="E5251" s="20">
        <v>0.10035369999999999</v>
      </c>
      <c r="F5251" s="20">
        <v>2.6939999999999999E-4</v>
      </c>
      <c r="G5251" s="20">
        <v>0.10008429999999999</v>
      </c>
      <c r="H5251" s="20">
        <v>0</v>
      </c>
      <c r="I5251" s="20">
        <v>0</v>
      </c>
      <c r="J5251" s="20">
        <v>2.8270500000000004E-2</v>
      </c>
      <c r="K5251" s="20">
        <v>0</v>
      </c>
      <c r="L5251" s="20">
        <v>7.2083200000000014E-2</v>
      </c>
      <c r="M5251" s="20">
        <v>0.92172192129629626</v>
      </c>
      <c r="N5251" s="1">
        <v>1</v>
      </c>
      <c r="O5251" s="5">
        <v>1.85</v>
      </c>
      <c r="P5251" s="5">
        <v>98.15</v>
      </c>
      <c r="Q5251" s="1">
        <v>1</v>
      </c>
      <c r="R5251" s="1">
        <v>53</v>
      </c>
      <c r="S5251" s="6">
        <v>12787.26</v>
      </c>
      <c r="T5251" s="6">
        <v>4731.2861999999996</v>
      </c>
      <c r="W5251" s="1"/>
      <c r="X5251" s="1"/>
      <c r="Y5251" s="1"/>
      <c r="AC5251" s="1"/>
      <c r="AF5251" s="1"/>
      <c r="AG5251" s="1"/>
    </row>
    <row r="5252" spans="1:33" hidden="1" x14ac:dyDescent="0.25">
      <c r="A5252" s="1">
        <v>22</v>
      </c>
      <c r="B5252" s="1">
        <v>2015</v>
      </c>
      <c r="C5252" s="1">
        <v>355290822</v>
      </c>
      <c r="D5252" s="44" t="s">
        <v>638</v>
      </c>
      <c r="E5252" s="20">
        <v>0.11652619999999998</v>
      </c>
      <c r="F5252" s="20">
        <v>0.10146309999999999</v>
      </c>
      <c r="G5252" s="20">
        <v>1.5063100000000001E-2</v>
      </c>
      <c r="H5252" s="20">
        <v>0</v>
      </c>
      <c r="I5252" s="20">
        <v>1.3555600000000001E-2</v>
      </c>
      <c r="J5252" s="20">
        <v>8.4259999999999999E-4</v>
      </c>
      <c r="K5252" s="20">
        <v>0.10151519999999999</v>
      </c>
      <c r="L5252" s="20">
        <v>6.1279999999999993E-4</v>
      </c>
      <c r="M5252" s="20">
        <v>1.3261080729166666E-2</v>
      </c>
      <c r="N5252" s="1">
        <v>1</v>
      </c>
      <c r="O5252" s="5">
        <v>42.86</v>
      </c>
      <c r="P5252" s="5">
        <v>57.14</v>
      </c>
      <c r="Q5252" s="1">
        <v>9</v>
      </c>
      <c r="R5252" s="1">
        <v>12</v>
      </c>
      <c r="S5252" s="6">
        <v>274.39999999999998</v>
      </c>
      <c r="T5252" s="6">
        <v>274.39999999999998</v>
      </c>
      <c r="W5252" s="1"/>
      <c r="X5252" s="1"/>
      <c r="Y5252" s="1"/>
      <c r="AC5252" s="1"/>
      <c r="AF5252" s="1"/>
      <c r="AG5252" s="1"/>
    </row>
    <row r="5253" spans="1:33" hidden="1" x14ac:dyDescent="0.25">
      <c r="A5253" s="1">
        <v>14</v>
      </c>
      <c r="B5253" s="1">
        <v>2015</v>
      </c>
      <c r="C5253" s="1">
        <v>355300514</v>
      </c>
      <c r="D5253" s="44" t="s">
        <v>639</v>
      </c>
      <c r="E5253" s="20">
        <v>3.5848199999999997E-2</v>
      </c>
      <c r="F5253" s="20">
        <v>2.8414699999999998E-2</v>
      </c>
      <c r="G5253" s="20">
        <v>7.4335E-3</v>
      </c>
      <c r="H5253" s="20">
        <v>0.03</v>
      </c>
      <c r="I5253" s="20">
        <v>2.7908399999999996E-2</v>
      </c>
      <c r="J5253" s="20">
        <v>6.3659999999999997E-4</v>
      </c>
      <c r="K5253" s="20">
        <v>7.2452999999999997E-3</v>
      </c>
      <c r="L5253" s="20">
        <v>5.7899999999999998E-5</v>
      </c>
      <c r="M5253" s="20">
        <v>3.257221059606482E-2</v>
      </c>
      <c r="N5253" s="1">
        <v>2</v>
      </c>
      <c r="O5253" s="5">
        <v>50</v>
      </c>
      <c r="P5253" s="5">
        <v>50</v>
      </c>
      <c r="Q5253" s="1">
        <v>7</v>
      </c>
      <c r="R5253" s="1">
        <v>7</v>
      </c>
      <c r="S5253" s="6">
        <v>487</v>
      </c>
      <c r="T5253" s="6">
        <v>487</v>
      </c>
      <c r="W5253" s="1"/>
      <c r="X5253" s="1"/>
      <c r="Y5253" s="1"/>
      <c r="AC5253" s="1"/>
      <c r="AF5253" s="1"/>
      <c r="AG5253" s="1"/>
    </row>
    <row r="5254" spans="1:33" hidden="1" x14ac:dyDescent="0.25">
      <c r="A5254" s="1">
        <v>15</v>
      </c>
      <c r="B5254" s="1">
        <v>2015</v>
      </c>
      <c r="C5254" s="1">
        <v>355310415</v>
      </c>
      <c r="D5254" s="44" t="s">
        <v>640</v>
      </c>
      <c r="E5254" s="20">
        <v>9.9581399999999973E-2</v>
      </c>
      <c r="F5254" s="20">
        <v>2.8903399999999996E-2</v>
      </c>
      <c r="G5254" s="20">
        <v>7.0677999999999977E-2</v>
      </c>
      <c r="H5254" s="20">
        <v>0</v>
      </c>
      <c r="I5254" s="20">
        <v>2.8920399999999999E-2</v>
      </c>
      <c r="J5254" s="20">
        <v>1.0185000000000001E-3</v>
      </c>
      <c r="K5254" s="20">
        <v>6.8959599999999982E-2</v>
      </c>
      <c r="L5254" s="20">
        <v>6.8289999999999996E-4</v>
      </c>
      <c r="M5254" s="20">
        <v>1.5541666666666667E-2</v>
      </c>
      <c r="N5254" s="1">
        <v>3</v>
      </c>
      <c r="O5254" s="5">
        <v>30.95</v>
      </c>
      <c r="P5254" s="5">
        <v>69.05</v>
      </c>
      <c r="Q5254" s="1">
        <v>13</v>
      </c>
      <c r="R5254" s="1">
        <v>29</v>
      </c>
      <c r="S5254" s="6">
        <v>304</v>
      </c>
      <c r="T5254" s="6">
        <v>304</v>
      </c>
      <c r="W5254" s="1"/>
      <c r="X5254" s="1"/>
      <c r="Y5254" s="1"/>
      <c r="AC5254" s="1"/>
      <c r="AF5254" s="1"/>
      <c r="AG5254" s="1"/>
    </row>
    <row r="5255" spans="1:33" hidden="1" x14ac:dyDescent="0.25">
      <c r="A5255" s="1">
        <v>9</v>
      </c>
      <c r="B5255" s="1">
        <v>2015</v>
      </c>
      <c r="C5255" s="1">
        <v>35532039</v>
      </c>
      <c r="D5255" s="44" t="s">
        <v>641</v>
      </c>
      <c r="E5255" s="20">
        <v>7.1855E-3</v>
      </c>
      <c r="F5255" s="20">
        <v>7.0891000000000001E-3</v>
      </c>
      <c r="G5255" s="20">
        <v>9.6400000000000012E-5</v>
      </c>
      <c r="H5255" s="20">
        <v>0</v>
      </c>
      <c r="I5255" s="20">
        <v>0</v>
      </c>
      <c r="J5255" s="20">
        <v>9.6400000000000012E-5</v>
      </c>
      <c r="K5255" s="20">
        <v>7.0891000000000001E-3</v>
      </c>
      <c r="L5255" s="20">
        <v>0</v>
      </c>
      <c r="M5255" s="20">
        <v>0</v>
      </c>
      <c r="N5255" s="1">
        <v>2</v>
      </c>
      <c r="O5255" s="5">
        <v>33.33</v>
      </c>
      <c r="P5255" s="5">
        <v>66.67</v>
      </c>
      <c r="Q5255" s="1">
        <v>1</v>
      </c>
      <c r="R5255" s="1">
        <v>2</v>
      </c>
      <c r="S5255" s="6"/>
      <c r="T5255" s="6"/>
      <c r="W5255" s="1"/>
      <c r="X5255" s="1"/>
      <c r="Y5255" s="1"/>
      <c r="AC5255" s="1"/>
      <c r="AF5255" s="1"/>
      <c r="AG5255" s="1"/>
    </row>
    <row r="5256" spans="1:33" hidden="1" x14ac:dyDescent="0.25">
      <c r="A5256" s="1">
        <v>15</v>
      </c>
      <c r="B5256" s="1">
        <v>2015</v>
      </c>
      <c r="C5256" s="1">
        <v>355320315</v>
      </c>
      <c r="D5256" s="44" t="s">
        <v>641</v>
      </c>
      <c r="E5256" s="20">
        <v>4.7747000000000005E-2</v>
      </c>
      <c r="F5256" s="20">
        <v>2.7983800000000003E-2</v>
      </c>
      <c r="G5256" s="20">
        <v>1.9763200000000002E-2</v>
      </c>
      <c r="H5256" s="20">
        <v>0</v>
      </c>
      <c r="I5256" s="20">
        <v>1.30787E-2</v>
      </c>
      <c r="J5256" s="20">
        <v>7.4689999999999999E-4</v>
      </c>
      <c r="K5256" s="20">
        <v>3.3817199999999999E-2</v>
      </c>
      <c r="L5256" s="20">
        <v>1.042E-4</v>
      </c>
      <c r="M5256" s="20">
        <v>1.6541666666666666E-2</v>
      </c>
      <c r="N5256" s="1">
        <v>0</v>
      </c>
      <c r="O5256" s="5">
        <v>41.67</v>
      </c>
      <c r="P5256" s="5">
        <v>58.33</v>
      </c>
      <c r="Q5256" s="1">
        <v>5</v>
      </c>
      <c r="R5256" s="1">
        <v>7</v>
      </c>
      <c r="S5256" s="6">
        <v>276</v>
      </c>
      <c r="T5256" s="6">
        <v>276</v>
      </c>
      <c r="W5256" s="1"/>
      <c r="X5256" s="1"/>
      <c r="Y5256" s="1"/>
      <c r="AC5256" s="1"/>
      <c r="AF5256" s="1"/>
      <c r="AG5256" s="1"/>
    </row>
    <row r="5257" spans="1:33" hidden="1" x14ac:dyDescent="0.25">
      <c r="A5257" s="1">
        <v>4</v>
      </c>
      <c r="B5257" s="1">
        <v>2015</v>
      </c>
      <c r="C5257" s="1">
        <v>35533024</v>
      </c>
      <c r="D5257" s="44" t="s">
        <v>642</v>
      </c>
      <c r="E5257" s="20">
        <v>0.63216339999999982</v>
      </c>
      <c r="F5257" s="20">
        <v>0.61960519999999986</v>
      </c>
      <c r="G5257" s="20">
        <v>1.25582E-2</v>
      </c>
      <c r="H5257" s="20">
        <v>0.28999999999999998</v>
      </c>
      <c r="I5257" s="20">
        <v>0.16931479999999999</v>
      </c>
      <c r="J5257" s="20">
        <v>2.8724999999999997E-2</v>
      </c>
      <c r="K5257" s="20">
        <v>0.42674049999999991</v>
      </c>
      <c r="L5257" s="20">
        <v>7.3830999999999992E-3</v>
      </c>
      <c r="M5257" s="20">
        <v>6.8717881944444448E-2</v>
      </c>
      <c r="N5257" s="1">
        <v>33</v>
      </c>
      <c r="O5257" s="5">
        <v>63.95</v>
      </c>
      <c r="P5257" s="5">
        <v>36.049999999999997</v>
      </c>
      <c r="Q5257" s="1">
        <v>55</v>
      </c>
      <c r="R5257" s="1">
        <v>31</v>
      </c>
      <c r="S5257" s="6">
        <v>1114</v>
      </c>
      <c r="T5257" s="6">
        <v>1114</v>
      </c>
      <c r="W5257" s="1"/>
      <c r="X5257" s="1"/>
      <c r="Y5257" s="1"/>
      <c r="AC5257" s="1"/>
      <c r="AF5257" s="1"/>
      <c r="AG5257" s="1"/>
    </row>
    <row r="5258" spans="1:33" hidden="1" x14ac:dyDescent="0.25">
      <c r="A5258" s="1">
        <v>9</v>
      </c>
      <c r="B5258" s="1">
        <v>2015</v>
      </c>
      <c r="C5258" s="1">
        <v>35533029</v>
      </c>
      <c r="D5258" s="44" t="s">
        <v>642</v>
      </c>
      <c r="E5258" s="20">
        <v>8.1700000000000007E-5</v>
      </c>
      <c r="F5258" s="20">
        <v>1.2300000000000001E-5</v>
      </c>
      <c r="G5258" s="20">
        <v>6.9400000000000006E-5</v>
      </c>
      <c r="H5258" s="20">
        <v>0</v>
      </c>
      <c r="I5258" s="20">
        <v>0</v>
      </c>
      <c r="J5258" s="20">
        <v>0</v>
      </c>
      <c r="K5258" s="20">
        <v>1.2300000000000001E-5</v>
      </c>
      <c r="L5258" s="20">
        <v>6.9400000000000006E-5</v>
      </c>
      <c r="M5258" s="20">
        <v>0</v>
      </c>
      <c r="N5258" s="1">
        <v>0</v>
      </c>
      <c r="O5258" s="5">
        <v>50</v>
      </c>
      <c r="P5258" s="5">
        <v>50</v>
      </c>
      <c r="Q5258" s="1">
        <v>1</v>
      </c>
      <c r="R5258" s="1">
        <v>1</v>
      </c>
      <c r="S5258" s="6"/>
      <c r="T5258" s="6"/>
      <c r="W5258" s="1"/>
      <c r="X5258" s="1"/>
      <c r="Y5258" s="1"/>
      <c r="AC5258" s="1"/>
      <c r="AF5258" s="1"/>
      <c r="AG5258" s="1"/>
    </row>
    <row r="5259" spans="1:33" hidden="1" x14ac:dyDescent="0.25">
      <c r="A5259" s="1">
        <v>15</v>
      </c>
      <c r="B5259" s="1">
        <v>2015</v>
      </c>
      <c r="C5259" s="1">
        <v>355340115</v>
      </c>
      <c r="D5259" s="44" t="s">
        <v>643</v>
      </c>
      <c r="E5259" s="20">
        <v>0.22618480000000002</v>
      </c>
      <c r="F5259" s="20">
        <v>0.11863210000000003</v>
      </c>
      <c r="G5259" s="20">
        <v>0.1075527</v>
      </c>
      <c r="H5259" s="20">
        <v>0</v>
      </c>
      <c r="I5259" s="20">
        <v>2.5460000000000001E-4</v>
      </c>
      <c r="J5259" s="20">
        <v>6.2328999999999989E-2</v>
      </c>
      <c r="K5259" s="20">
        <v>0.13716210000000004</v>
      </c>
      <c r="L5259" s="20">
        <v>2.6439099999999997E-2</v>
      </c>
      <c r="M5259" s="20">
        <v>7.4872451483796301E-2</v>
      </c>
      <c r="N5259" s="1">
        <v>11</v>
      </c>
      <c r="O5259" s="5">
        <v>30.43</v>
      </c>
      <c r="P5259" s="5">
        <v>69.569999999999993</v>
      </c>
      <c r="Q5259" s="1">
        <v>21</v>
      </c>
      <c r="R5259" s="1">
        <v>48</v>
      </c>
      <c r="S5259" s="6">
        <v>1205.71</v>
      </c>
      <c r="T5259" s="6">
        <v>1205.71</v>
      </c>
      <c r="W5259" s="1"/>
      <c r="X5259" s="1"/>
      <c r="Y5259" s="1"/>
      <c r="AC5259" s="1"/>
      <c r="AF5259" s="1"/>
      <c r="AG5259" s="1"/>
    </row>
    <row r="5260" spans="1:33" hidden="1" x14ac:dyDescent="0.25">
      <c r="A5260" s="1">
        <v>18</v>
      </c>
      <c r="B5260" s="1">
        <v>2015</v>
      </c>
      <c r="C5260" s="1">
        <v>355340118</v>
      </c>
      <c r="D5260" s="44" t="s">
        <v>643</v>
      </c>
      <c r="E5260" s="20">
        <v>3.0382E-3</v>
      </c>
      <c r="F5260" s="20">
        <v>3.0382E-3</v>
      </c>
      <c r="G5260" s="20">
        <v>0</v>
      </c>
      <c r="H5260" s="20">
        <v>0</v>
      </c>
      <c r="I5260" s="20">
        <v>0</v>
      </c>
      <c r="J5260" s="20">
        <v>0</v>
      </c>
      <c r="K5260" s="20">
        <v>3.0382E-3</v>
      </c>
      <c r="L5260" s="20">
        <v>0</v>
      </c>
      <c r="M5260" s="20">
        <v>0</v>
      </c>
      <c r="N5260" s="1">
        <v>1</v>
      </c>
      <c r="O5260" s="5">
        <v>100</v>
      </c>
      <c r="P5260" s="5">
        <v>0</v>
      </c>
      <c r="Q5260" s="1">
        <v>1</v>
      </c>
      <c r="R5260" s="1">
        <v>0</v>
      </c>
      <c r="S5260" s="6"/>
      <c r="T5260" s="6"/>
      <c r="W5260" s="1"/>
      <c r="X5260" s="1"/>
      <c r="Y5260" s="1"/>
      <c r="AC5260" s="1"/>
      <c r="AF5260" s="1"/>
      <c r="AG5260" s="1"/>
    </row>
    <row r="5261" spans="1:33" hidden="1" x14ac:dyDescent="0.25">
      <c r="A5261" s="1">
        <v>11</v>
      </c>
      <c r="B5261" s="1">
        <v>2015</v>
      </c>
      <c r="C5261" s="1">
        <v>355350011</v>
      </c>
      <c r="D5261" s="44" t="s">
        <v>644</v>
      </c>
      <c r="E5261" s="20">
        <v>1.082E-4</v>
      </c>
      <c r="F5261" s="20">
        <v>0</v>
      </c>
      <c r="G5261" s="20">
        <v>1.082E-4</v>
      </c>
      <c r="H5261" s="20">
        <v>0</v>
      </c>
      <c r="I5261" s="20">
        <v>5.7899999999999998E-5</v>
      </c>
      <c r="J5261" s="20">
        <v>3.4700000000000003E-5</v>
      </c>
      <c r="K5261" s="20">
        <v>0</v>
      </c>
      <c r="L5261" s="20">
        <v>1.56E-5</v>
      </c>
      <c r="M5261" s="20">
        <v>1.3176709375E-2</v>
      </c>
      <c r="N5261" s="1">
        <v>8</v>
      </c>
      <c r="O5261" s="5">
        <v>0</v>
      </c>
      <c r="P5261" s="5">
        <v>100</v>
      </c>
      <c r="Q5261" s="1">
        <v>0</v>
      </c>
      <c r="R5261" s="1">
        <v>5</v>
      </c>
      <c r="S5261" s="6">
        <v>255.02</v>
      </c>
      <c r="T5261" s="6">
        <v>255.02</v>
      </c>
      <c r="W5261" s="1"/>
      <c r="X5261" s="1"/>
      <c r="Y5261" s="1"/>
      <c r="AC5261" s="1"/>
      <c r="AF5261" s="1"/>
      <c r="AG5261" s="1"/>
    </row>
    <row r="5262" spans="1:33" hidden="1" x14ac:dyDescent="0.25">
      <c r="A5262" s="1">
        <v>14</v>
      </c>
      <c r="B5262" s="1">
        <v>2015</v>
      </c>
      <c r="C5262" s="1">
        <v>355350014</v>
      </c>
      <c r="D5262" s="44" t="s">
        <v>644</v>
      </c>
      <c r="E5262" s="20">
        <v>1.9830500000000001E-2</v>
      </c>
      <c r="F5262" s="20">
        <v>1.9830500000000001E-2</v>
      </c>
      <c r="G5262" s="20">
        <v>0</v>
      </c>
      <c r="H5262" s="20">
        <v>0</v>
      </c>
      <c r="I5262" s="20">
        <v>1.9622199999999999E-2</v>
      </c>
      <c r="J5262" s="20">
        <v>0</v>
      </c>
      <c r="K5262" s="20">
        <v>0</v>
      </c>
      <c r="L5262" s="20">
        <v>2.0829999999999999E-4</v>
      </c>
      <c r="M5262" s="20">
        <v>0</v>
      </c>
      <c r="N5262" s="1">
        <v>12</v>
      </c>
      <c r="O5262" s="5">
        <v>100</v>
      </c>
      <c r="P5262" s="5">
        <v>0</v>
      </c>
      <c r="Q5262" s="1">
        <v>2</v>
      </c>
      <c r="R5262" s="1">
        <v>0</v>
      </c>
      <c r="S5262" s="6"/>
      <c r="T5262" s="6"/>
      <c r="W5262" s="1"/>
      <c r="X5262" s="1"/>
      <c r="Y5262" s="1"/>
      <c r="AC5262" s="1"/>
      <c r="AF5262" s="1"/>
      <c r="AG5262" s="1"/>
    </row>
    <row r="5263" spans="1:33" hidden="1" x14ac:dyDescent="0.25">
      <c r="A5263" s="1">
        <v>4</v>
      </c>
      <c r="B5263" s="1">
        <v>2015</v>
      </c>
      <c r="C5263" s="1">
        <v>35536094</v>
      </c>
      <c r="D5263" s="44" t="s">
        <v>645</v>
      </c>
      <c r="E5263" s="20">
        <v>5.7061500000000008E-2</v>
      </c>
      <c r="F5263" s="20">
        <v>5.684270000000001E-2</v>
      </c>
      <c r="G5263" s="20">
        <v>2.1879999999999998E-4</v>
      </c>
      <c r="H5263" s="20">
        <v>0.2</v>
      </c>
      <c r="I5263" s="20">
        <v>2.3148100000000001E-2</v>
      </c>
      <c r="J5263" s="20">
        <v>0</v>
      </c>
      <c r="K5263" s="20">
        <v>3.2419400000000008E-2</v>
      </c>
      <c r="L5263" s="20">
        <v>1.4940000000000001E-3</v>
      </c>
      <c r="M5263" s="20">
        <v>2.9331433522727275E-2</v>
      </c>
      <c r="N5263" s="1">
        <v>8</v>
      </c>
      <c r="O5263" s="5">
        <v>84.21</v>
      </c>
      <c r="P5263" s="5">
        <v>15.79</v>
      </c>
      <c r="Q5263" s="1">
        <v>16</v>
      </c>
      <c r="R5263" s="1">
        <v>3</v>
      </c>
      <c r="S5263" s="6">
        <v>582</v>
      </c>
      <c r="T5263" s="6">
        <v>494.7</v>
      </c>
      <c r="W5263" s="1"/>
      <c r="X5263" s="1"/>
      <c r="Y5263" s="1"/>
      <c r="AC5263" s="1"/>
      <c r="AF5263" s="1"/>
      <c r="AG5263" s="1"/>
    </row>
    <row r="5264" spans="1:33" hidden="1" x14ac:dyDescent="0.25">
      <c r="A5264" s="1">
        <v>9</v>
      </c>
      <c r="B5264" s="1">
        <v>2015</v>
      </c>
      <c r="C5264" s="1">
        <v>35536589</v>
      </c>
      <c r="D5264" s="44" t="s">
        <v>646</v>
      </c>
      <c r="E5264" s="20">
        <v>7.0601800000000006E-2</v>
      </c>
      <c r="F5264" s="20">
        <v>5.7869999999999996E-3</v>
      </c>
      <c r="G5264" s="20">
        <v>6.4814800000000006E-2</v>
      </c>
      <c r="H5264" s="20">
        <v>0</v>
      </c>
      <c r="I5264" s="20">
        <v>0</v>
      </c>
      <c r="J5264" s="20">
        <v>0</v>
      </c>
      <c r="K5264" s="20">
        <v>7.0601800000000006E-2</v>
      </c>
      <c r="L5264" s="20">
        <v>0</v>
      </c>
      <c r="M5264" s="20">
        <v>6.5341816592261884E-3</v>
      </c>
      <c r="N5264" s="1">
        <v>4</v>
      </c>
      <c r="O5264" s="5">
        <v>50</v>
      </c>
      <c r="P5264" s="5">
        <v>50</v>
      </c>
      <c r="Q5264" s="1">
        <v>1</v>
      </c>
      <c r="R5264" s="1">
        <v>1</v>
      </c>
      <c r="S5264" s="6">
        <v>146</v>
      </c>
      <c r="T5264" s="6">
        <v>146</v>
      </c>
      <c r="W5264" s="1"/>
      <c r="X5264" s="1"/>
      <c r="Y5264" s="1"/>
      <c r="AC5264" s="1"/>
      <c r="AF5264" s="1"/>
      <c r="AG5264" s="1"/>
    </row>
    <row r="5265" spans="1:33" hidden="1" x14ac:dyDescent="0.25">
      <c r="A5265" s="1">
        <v>12</v>
      </c>
      <c r="B5265" s="1">
        <v>2015</v>
      </c>
      <c r="C5265" s="1">
        <v>355365812</v>
      </c>
      <c r="D5265" s="44" t="s">
        <v>646</v>
      </c>
      <c r="E5265" s="20">
        <v>1.44796E-2</v>
      </c>
      <c r="F5265" s="20">
        <v>0</v>
      </c>
      <c r="G5265" s="20">
        <v>1.44796E-2</v>
      </c>
      <c r="H5265" s="20">
        <v>0</v>
      </c>
      <c r="I5265" s="20">
        <v>0</v>
      </c>
      <c r="J5265" s="20">
        <v>0</v>
      </c>
      <c r="K5265" s="20">
        <v>1.44796E-2</v>
      </c>
      <c r="L5265" s="20">
        <v>0</v>
      </c>
      <c r="M5265" s="20">
        <v>0</v>
      </c>
      <c r="N5265" s="1">
        <v>0</v>
      </c>
      <c r="O5265" s="5">
        <v>0</v>
      </c>
      <c r="P5265" s="5">
        <v>100</v>
      </c>
      <c r="Q5265" s="1">
        <v>0</v>
      </c>
      <c r="R5265" s="1">
        <v>4</v>
      </c>
      <c r="S5265" s="6"/>
      <c r="T5265" s="6"/>
      <c r="W5265" s="1"/>
      <c r="X5265" s="1"/>
      <c r="Y5265" s="1"/>
      <c r="AC5265" s="1"/>
      <c r="AF5265" s="1"/>
      <c r="AG5265" s="1"/>
    </row>
    <row r="5266" spans="1:33" hidden="1" x14ac:dyDescent="0.25">
      <c r="A5266" s="1">
        <v>9</v>
      </c>
      <c r="B5266" s="1">
        <v>2015</v>
      </c>
      <c r="C5266" s="1">
        <v>35537089</v>
      </c>
      <c r="D5266" s="44" t="s">
        <v>647</v>
      </c>
      <c r="E5266" s="20">
        <v>7.4267999999999999E-3</v>
      </c>
      <c r="F5266" s="20">
        <v>7.3612E-3</v>
      </c>
      <c r="G5266" s="20">
        <v>6.5599999999999995E-5</v>
      </c>
      <c r="H5266" s="20">
        <v>0</v>
      </c>
      <c r="I5266" s="20">
        <v>0</v>
      </c>
      <c r="J5266" s="20">
        <v>0</v>
      </c>
      <c r="K5266" s="20">
        <v>7.3921000000000004E-3</v>
      </c>
      <c r="L5266" s="20">
        <v>3.4700000000000003E-5</v>
      </c>
      <c r="M5266" s="20">
        <v>0</v>
      </c>
      <c r="N5266" s="1">
        <v>4</v>
      </c>
      <c r="O5266" s="5">
        <v>66.67</v>
      </c>
      <c r="P5266" s="5">
        <v>33.33</v>
      </c>
      <c r="Q5266" s="1">
        <v>4</v>
      </c>
      <c r="R5266" s="1">
        <v>2</v>
      </c>
      <c r="S5266" s="6"/>
      <c r="T5266" s="6"/>
      <c r="W5266" s="1"/>
      <c r="X5266" s="1"/>
      <c r="Y5266" s="1"/>
      <c r="AC5266" s="1"/>
      <c r="AF5266" s="1"/>
      <c r="AG5266" s="1"/>
    </row>
    <row r="5267" spans="1:33" hidden="1" x14ac:dyDescent="0.25">
      <c r="A5267" s="1">
        <v>16</v>
      </c>
      <c r="B5267" s="1">
        <v>2015</v>
      </c>
      <c r="C5267" s="1">
        <v>355370816</v>
      </c>
      <c r="D5267" s="44" t="s">
        <v>647</v>
      </c>
      <c r="E5267" s="20">
        <v>0.30315130000000001</v>
      </c>
      <c r="F5267" s="20">
        <v>0.16355329999999996</v>
      </c>
      <c r="G5267" s="20">
        <v>0.13959800000000006</v>
      </c>
      <c r="H5267" s="20">
        <v>0</v>
      </c>
      <c r="I5267" s="20">
        <v>5.1157399999999999E-2</v>
      </c>
      <c r="J5267" s="20">
        <v>1.8419399999999999E-2</v>
      </c>
      <c r="K5267" s="20">
        <v>0.20874110000000001</v>
      </c>
      <c r="L5267" s="20">
        <v>2.4833399999999999E-2</v>
      </c>
      <c r="M5267" s="20">
        <v>0.1587891941388889</v>
      </c>
      <c r="N5267" s="1">
        <v>14</v>
      </c>
      <c r="O5267" s="5">
        <v>39.17</v>
      </c>
      <c r="P5267" s="5">
        <v>60.83</v>
      </c>
      <c r="Q5267" s="1">
        <v>47</v>
      </c>
      <c r="R5267" s="1">
        <v>73</v>
      </c>
      <c r="S5267" s="6">
        <v>2896</v>
      </c>
      <c r="T5267" s="6">
        <v>2896</v>
      </c>
      <c r="W5267" s="1"/>
      <c r="X5267" s="1"/>
      <c r="Y5267" s="1"/>
      <c r="AC5267" s="1"/>
      <c r="AF5267" s="1"/>
      <c r="AG5267" s="1"/>
    </row>
    <row r="5268" spans="1:33" hidden="1" x14ac:dyDescent="0.25">
      <c r="A5268" s="1">
        <v>14</v>
      </c>
      <c r="B5268" s="1">
        <v>2015</v>
      </c>
      <c r="C5268" s="1">
        <v>355380714</v>
      </c>
      <c r="D5268" s="44" t="s">
        <v>648</v>
      </c>
      <c r="E5268" s="20">
        <v>0.45424290000000001</v>
      </c>
      <c r="F5268" s="20">
        <v>0.43832500000000002</v>
      </c>
      <c r="G5268" s="20">
        <v>1.5917900000000002E-2</v>
      </c>
      <c r="H5268" s="20">
        <v>0.08</v>
      </c>
      <c r="I5268" s="20">
        <v>5.9248E-3</v>
      </c>
      <c r="J5268" s="20">
        <v>8.1606999999999985E-2</v>
      </c>
      <c r="K5268" s="20">
        <v>0.35707680000000008</v>
      </c>
      <c r="L5268" s="20">
        <v>9.6343000000000019E-3</v>
      </c>
      <c r="M5268" s="20">
        <v>6.3611556740740732E-2</v>
      </c>
      <c r="N5268" s="1">
        <v>35</v>
      </c>
      <c r="O5268" s="5">
        <v>83.7</v>
      </c>
      <c r="P5268" s="5">
        <v>16.3</v>
      </c>
      <c r="Q5268" s="1">
        <v>77</v>
      </c>
      <c r="R5268" s="1">
        <v>15</v>
      </c>
      <c r="S5268" s="6">
        <v>1055.04</v>
      </c>
      <c r="T5268" s="6">
        <v>1055.04</v>
      </c>
      <c r="W5268" s="1"/>
      <c r="X5268" s="1"/>
      <c r="Y5268" s="1"/>
      <c r="AC5268" s="1"/>
      <c r="AF5268" s="1"/>
      <c r="AG5268" s="1"/>
    </row>
    <row r="5269" spans="1:33" hidden="1" x14ac:dyDescent="0.25">
      <c r="A5269" s="1">
        <v>14</v>
      </c>
      <c r="B5269" s="1">
        <v>2015</v>
      </c>
      <c r="C5269" s="1">
        <v>355385614</v>
      </c>
      <c r="D5269" s="44" t="s">
        <v>649</v>
      </c>
      <c r="E5269" s="20">
        <v>0.13202409999999998</v>
      </c>
      <c r="F5269" s="20">
        <v>0.12945349999999997</v>
      </c>
      <c r="G5269" s="20">
        <v>2.5705999999999997E-3</v>
      </c>
      <c r="H5269" s="20">
        <v>0</v>
      </c>
      <c r="I5269" s="20">
        <v>1.0237000000000001E-2</v>
      </c>
      <c r="J5269" s="20">
        <v>0</v>
      </c>
      <c r="K5269" s="20">
        <v>0.12154519999999999</v>
      </c>
      <c r="L5269" s="20">
        <v>2.4189999999999997E-4</v>
      </c>
      <c r="M5269" s="20">
        <v>1.1729999999999999E-2</v>
      </c>
      <c r="N5269" s="1">
        <v>13</v>
      </c>
      <c r="O5269" s="5">
        <v>75</v>
      </c>
      <c r="P5269" s="5">
        <v>25</v>
      </c>
      <c r="Q5269" s="1">
        <v>15</v>
      </c>
      <c r="R5269" s="1">
        <v>5</v>
      </c>
      <c r="S5269" s="6">
        <v>141.9</v>
      </c>
      <c r="T5269" s="6">
        <v>141.9</v>
      </c>
      <c r="W5269" s="1"/>
      <c r="X5269" s="1"/>
      <c r="Y5269" s="1"/>
      <c r="AC5269" s="1"/>
      <c r="AF5269" s="1"/>
      <c r="AG5269" s="1"/>
    </row>
    <row r="5270" spans="1:33" hidden="1" x14ac:dyDescent="0.25">
      <c r="A5270" s="1">
        <v>22</v>
      </c>
      <c r="B5270" s="1">
        <v>2015</v>
      </c>
      <c r="C5270" s="1">
        <v>355390622</v>
      </c>
      <c r="D5270" s="44" t="s">
        <v>650</v>
      </c>
      <c r="E5270" s="20">
        <v>1.3849899999999998E-2</v>
      </c>
      <c r="F5270" s="20">
        <v>0</v>
      </c>
      <c r="G5270" s="20">
        <v>1.3849899999999998E-2</v>
      </c>
      <c r="H5270" s="20">
        <v>0</v>
      </c>
      <c r="I5270" s="20">
        <v>1.23727E-2</v>
      </c>
      <c r="J5270" s="20">
        <v>1.0059999999999999E-3</v>
      </c>
      <c r="K5270" s="20">
        <v>5.2099999999999999E-5</v>
      </c>
      <c r="L5270" s="20">
        <v>4.1910000000000005E-4</v>
      </c>
      <c r="M5270" s="20">
        <v>1.6045135416666665E-2</v>
      </c>
      <c r="N5270" s="1">
        <v>0</v>
      </c>
      <c r="O5270" s="5">
        <v>0</v>
      </c>
      <c r="P5270" s="5">
        <v>100</v>
      </c>
      <c r="Q5270" s="1">
        <v>0</v>
      </c>
      <c r="R5270" s="1">
        <v>10</v>
      </c>
      <c r="S5270" s="6">
        <v>354.42</v>
      </c>
      <c r="T5270" s="6">
        <v>354.42</v>
      </c>
      <c r="W5270" s="1"/>
      <c r="X5270" s="1"/>
      <c r="Y5270" s="1"/>
      <c r="AC5270" s="1"/>
      <c r="AF5270" s="1"/>
      <c r="AG5270" s="1"/>
    </row>
    <row r="5271" spans="1:33" hidden="1" x14ac:dyDescent="0.25">
      <c r="A5271" s="1">
        <v>17</v>
      </c>
      <c r="B5271" s="1">
        <v>2015</v>
      </c>
      <c r="C5271" s="1">
        <v>355395517</v>
      </c>
      <c r="D5271" s="44" t="s">
        <v>651</v>
      </c>
      <c r="E5271" s="20">
        <v>0.59321110000000021</v>
      </c>
      <c r="F5271" s="20">
        <v>0.51717400000000024</v>
      </c>
      <c r="G5271" s="20">
        <v>7.603710000000001E-2</v>
      </c>
      <c r="H5271" s="20">
        <v>0</v>
      </c>
      <c r="I5271" s="20">
        <v>2.4211500000000004E-2</v>
      </c>
      <c r="J5271" s="20">
        <v>0.18921280000000001</v>
      </c>
      <c r="K5271" s="20">
        <v>0.3759148000000001</v>
      </c>
      <c r="L5271" s="20">
        <v>3.872E-3</v>
      </c>
      <c r="M5271" s="20">
        <v>4.1158694562500001E-2</v>
      </c>
      <c r="N5271" s="1">
        <v>10</v>
      </c>
      <c r="O5271" s="5">
        <v>55.88</v>
      </c>
      <c r="P5271" s="5">
        <v>44.12</v>
      </c>
      <c r="Q5271" s="1">
        <v>19</v>
      </c>
      <c r="R5271" s="1">
        <v>15</v>
      </c>
      <c r="S5271" s="6">
        <v>707.56</v>
      </c>
      <c r="T5271" s="6">
        <v>707.56</v>
      </c>
      <c r="W5271" s="1"/>
      <c r="X5271" s="1"/>
      <c r="Y5271" s="1"/>
      <c r="AC5271" s="1"/>
      <c r="AF5271" s="1"/>
      <c r="AG5271" s="1"/>
    </row>
    <row r="5272" spans="1:33" hidden="1" x14ac:dyDescent="0.25">
      <c r="A5272" s="1">
        <v>10</v>
      </c>
      <c r="B5272" s="1">
        <v>2015</v>
      </c>
      <c r="C5272" s="1">
        <v>355400310</v>
      </c>
      <c r="D5272" s="44" t="s">
        <v>652</v>
      </c>
      <c r="E5272" s="20">
        <v>1.0593518</v>
      </c>
      <c r="F5272" s="20">
        <v>0.9038931</v>
      </c>
      <c r="G5272" s="20">
        <v>0.15545869999999989</v>
      </c>
      <c r="H5272" s="20">
        <v>0</v>
      </c>
      <c r="I5272" s="20">
        <v>0.44292769999999998</v>
      </c>
      <c r="J5272" s="20">
        <v>0.16648339999999998</v>
      </c>
      <c r="K5272" s="20">
        <v>0.4291876</v>
      </c>
      <c r="L5272" s="20">
        <v>2.075310000000001E-2</v>
      </c>
      <c r="M5272" s="20">
        <v>0.38345978402083331</v>
      </c>
      <c r="N5272" s="1">
        <v>98</v>
      </c>
      <c r="O5272" s="5">
        <v>33.33</v>
      </c>
      <c r="P5272" s="5">
        <v>66.67</v>
      </c>
      <c r="Q5272" s="1">
        <v>41</v>
      </c>
      <c r="R5272" s="1">
        <v>82</v>
      </c>
      <c r="S5272" s="6">
        <v>5560.47</v>
      </c>
      <c r="T5272" s="6">
        <v>4726.3995000000004</v>
      </c>
      <c r="W5272" s="1"/>
      <c r="X5272" s="1"/>
      <c r="Y5272" s="1"/>
      <c r="AC5272" s="1"/>
      <c r="AF5272" s="1"/>
      <c r="AG5272" s="1"/>
    </row>
    <row r="5273" spans="1:33" hidden="1" x14ac:dyDescent="0.25">
      <c r="A5273" s="1">
        <v>2</v>
      </c>
      <c r="B5273" s="1">
        <v>2015</v>
      </c>
      <c r="C5273" s="1">
        <v>35541022</v>
      </c>
      <c r="D5273" s="44" t="s">
        <v>653</v>
      </c>
      <c r="E5273" s="20">
        <v>0.86528430000000045</v>
      </c>
      <c r="F5273" s="20">
        <v>0.80551920000000043</v>
      </c>
      <c r="G5273" s="20">
        <v>5.9765100000000043E-2</v>
      </c>
      <c r="H5273" s="20">
        <v>7.0000000000000007E-2</v>
      </c>
      <c r="I5273" s="20">
        <v>0.50218280000000015</v>
      </c>
      <c r="J5273" s="20">
        <v>4.7363599999999999E-2</v>
      </c>
      <c r="K5273" s="20">
        <v>0.27156879999999978</v>
      </c>
      <c r="L5273" s="20">
        <v>4.4169100000000072E-2</v>
      </c>
      <c r="M5273" s="20">
        <v>1.0234766435185185</v>
      </c>
      <c r="N5273" s="1">
        <v>53</v>
      </c>
      <c r="O5273" s="5">
        <v>36</v>
      </c>
      <c r="P5273" s="5">
        <v>64</v>
      </c>
      <c r="Q5273" s="1">
        <v>63</v>
      </c>
      <c r="R5273" s="1">
        <v>112</v>
      </c>
      <c r="S5273" s="6">
        <v>14855.82</v>
      </c>
      <c r="T5273" s="6">
        <v>14855.82</v>
      </c>
      <c r="W5273" s="1"/>
      <c r="X5273" s="1"/>
      <c r="Y5273" s="1"/>
      <c r="AC5273" s="1"/>
      <c r="AF5273" s="1"/>
      <c r="AG5273" s="1"/>
    </row>
    <row r="5274" spans="1:33" hidden="1" x14ac:dyDescent="0.25">
      <c r="A5274" s="1">
        <v>14</v>
      </c>
      <c r="B5274" s="1">
        <v>2015</v>
      </c>
      <c r="C5274" s="1">
        <v>355420114</v>
      </c>
      <c r="D5274" s="44" t="s">
        <v>654</v>
      </c>
      <c r="E5274" s="20">
        <v>2.3099700000000001E-2</v>
      </c>
      <c r="F5274" s="20">
        <v>2.1016400000000001E-2</v>
      </c>
      <c r="G5274" s="20">
        <v>2.0833000000000002E-3</v>
      </c>
      <c r="H5274" s="20">
        <v>0</v>
      </c>
      <c r="I5274" s="20">
        <v>2.0833000000000002E-3</v>
      </c>
      <c r="J5274" s="20">
        <v>2.0829999999999999E-4</v>
      </c>
      <c r="K5274" s="20">
        <v>2.08081E-2</v>
      </c>
      <c r="L5274" s="20">
        <v>0</v>
      </c>
      <c r="M5274" s="20">
        <v>9.5652034958964641E-3</v>
      </c>
      <c r="N5274" s="1">
        <v>1</v>
      </c>
      <c r="O5274" s="5">
        <v>93.33</v>
      </c>
      <c r="P5274" s="5">
        <v>6.67</v>
      </c>
      <c r="Q5274" s="1">
        <v>14</v>
      </c>
      <c r="R5274" s="1">
        <v>1</v>
      </c>
      <c r="S5274" s="6">
        <v>166</v>
      </c>
      <c r="T5274" s="6">
        <v>0</v>
      </c>
      <c r="W5274" s="1"/>
      <c r="X5274" s="1"/>
      <c r="Y5274" s="1"/>
      <c r="AC5274" s="1"/>
      <c r="AF5274" s="1"/>
      <c r="AG5274" s="1"/>
    </row>
    <row r="5275" spans="1:33" hidden="1" x14ac:dyDescent="0.25">
      <c r="A5275" s="1">
        <v>22</v>
      </c>
      <c r="B5275" s="1">
        <v>2015</v>
      </c>
      <c r="C5275" s="1">
        <v>355430022</v>
      </c>
      <c r="D5275" s="44" t="s">
        <v>655</v>
      </c>
      <c r="E5275" s="20">
        <v>0.23453039999999997</v>
      </c>
      <c r="F5275" s="20">
        <v>0.13322219999999999</v>
      </c>
      <c r="G5275" s="20">
        <v>0.1013082</v>
      </c>
      <c r="H5275" s="20">
        <v>0.03</v>
      </c>
      <c r="I5275" s="20">
        <v>5.6958899999999993E-2</v>
      </c>
      <c r="J5275" s="20">
        <v>0.14024739999999999</v>
      </c>
      <c r="K5275" s="20">
        <v>3.7249999999999998E-2</v>
      </c>
      <c r="L5275" s="20">
        <v>7.4099999999999999E-5</v>
      </c>
      <c r="M5275" s="20">
        <v>5.6961626701388879E-2</v>
      </c>
      <c r="N5275" s="1">
        <v>0</v>
      </c>
      <c r="O5275" s="5">
        <v>12.9</v>
      </c>
      <c r="P5275" s="5">
        <v>87.1</v>
      </c>
      <c r="Q5275" s="1">
        <v>4</v>
      </c>
      <c r="R5275" s="1">
        <v>27</v>
      </c>
      <c r="S5275" s="6">
        <v>964.18</v>
      </c>
      <c r="T5275" s="6">
        <v>964.18</v>
      </c>
      <c r="W5275" s="1"/>
      <c r="X5275" s="1"/>
      <c r="Y5275" s="1"/>
      <c r="AC5275" s="1"/>
      <c r="AF5275" s="1"/>
      <c r="AG5275" s="1"/>
    </row>
    <row r="5276" spans="1:33" hidden="1" x14ac:dyDescent="0.25">
      <c r="A5276" s="1">
        <v>12</v>
      </c>
      <c r="B5276" s="1">
        <v>2015</v>
      </c>
      <c r="C5276" s="1">
        <v>355440912</v>
      </c>
      <c r="D5276" s="44" t="s">
        <v>656</v>
      </c>
      <c r="E5276" s="20">
        <v>0.14489300000000002</v>
      </c>
      <c r="F5276" s="20">
        <v>8.6330000000000004E-2</v>
      </c>
      <c r="G5276" s="20">
        <v>5.8563000000000011E-2</v>
      </c>
      <c r="H5276" s="20">
        <v>0</v>
      </c>
      <c r="I5276" s="20">
        <v>2.6610999999999999E-2</v>
      </c>
      <c r="J5276" s="20">
        <v>2.5989999999999997E-4</v>
      </c>
      <c r="K5276" s="20">
        <v>0.10749199999999999</v>
      </c>
      <c r="L5276" s="20">
        <v>1.0530100000000001E-2</v>
      </c>
      <c r="M5276" s="20">
        <v>1.8528890624999999E-2</v>
      </c>
      <c r="N5276" s="1">
        <v>1</v>
      </c>
      <c r="O5276" s="5">
        <v>55.17</v>
      </c>
      <c r="P5276" s="5">
        <v>44.83</v>
      </c>
      <c r="Q5276" s="1">
        <v>16</v>
      </c>
      <c r="R5276" s="1">
        <v>13</v>
      </c>
      <c r="S5276" s="6">
        <v>463.32</v>
      </c>
      <c r="T5276" s="6">
        <v>463.32</v>
      </c>
      <c r="W5276" s="1"/>
      <c r="X5276" s="1"/>
      <c r="Y5276" s="1"/>
      <c r="AC5276" s="1"/>
      <c r="AF5276" s="1"/>
      <c r="AG5276" s="1"/>
    </row>
    <row r="5277" spans="1:33" hidden="1" x14ac:dyDescent="0.25">
      <c r="A5277" s="1">
        <v>5</v>
      </c>
      <c r="B5277" s="1">
        <v>2015</v>
      </c>
      <c r="C5277" s="1">
        <v>35545085</v>
      </c>
      <c r="D5277" s="44" t="s">
        <v>657</v>
      </c>
      <c r="E5277" s="20">
        <v>0</v>
      </c>
      <c r="F5277" s="20">
        <v>0</v>
      </c>
      <c r="G5277" s="20">
        <v>0</v>
      </c>
      <c r="H5277" s="20">
        <v>0</v>
      </c>
      <c r="I5277" s="20">
        <v>0</v>
      </c>
      <c r="J5277" s="20">
        <v>0</v>
      </c>
      <c r="K5277" s="20">
        <v>0</v>
      </c>
      <c r="L5277" s="20">
        <v>0</v>
      </c>
      <c r="M5277" s="20">
        <v>0</v>
      </c>
      <c r="N5277" s="1">
        <v>0</v>
      </c>
      <c r="O5277" s="5">
        <v>0</v>
      </c>
      <c r="P5277" s="5">
        <v>0</v>
      </c>
      <c r="Q5277" s="1">
        <v>0</v>
      </c>
      <c r="R5277" s="1">
        <v>0</v>
      </c>
      <c r="S5277" s="6"/>
      <c r="T5277" s="6"/>
      <c r="W5277" s="1"/>
      <c r="X5277" s="1"/>
      <c r="Y5277" s="1"/>
      <c r="AC5277" s="1"/>
      <c r="AF5277" s="1"/>
      <c r="AG5277" s="1"/>
    </row>
    <row r="5278" spans="1:33" hidden="1" x14ac:dyDescent="0.25">
      <c r="A5278" s="1">
        <v>10</v>
      </c>
      <c r="B5278" s="1">
        <v>2015</v>
      </c>
      <c r="C5278" s="1">
        <v>355450810</v>
      </c>
      <c r="D5278" s="44" t="s">
        <v>657</v>
      </c>
      <c r="E5278" s="20">
        <v>0.1095727</v>
      </c>
      <c r="F5278" s="20">
        <v>6.7258100000000001E-2</v>
      </c>
      <c r="G5278" s="20">
        <v>4.2314600000000001E-2</v>
      </c>
      <c r="H5278" s="20">
        <v>0</v>
      </c>
      <c r="I5278" s="20">
        <v>5.3865000000000007E-3</v>
      </c>
      <c r="J5278" s="20">
        <v>4.4380499999999996E-2</v>
      </c>
      <c r="K5278" s="20">
        <v>4.6953799999999997E-2</v>
      </c>
      <c r="L5278" s="20">
        <v>1.2851899999999999E-2</v>
      </c>
      <c r="M5278" s="20">
        <v>0.11800173564351851</v>
      </c>
      <c r="N5278" s="1">
        <v>33</v>
      </c>
      <c r="O5278" s="5">
        <v>19.05</v>
      </c>
      <c r="P5278" s="5">
        <v>80.95</v>
      </c>
      <c r="Q5278" s="1">
        <v>8</v>
      </c>
      <c r="R5278" s="1">
        <v>34</v>
      </c>
      <c r="S5278" s="6">
        <v>1913.81</v>
      </c>
      <c r="T5278" s="6">
        <v>765.524</v>
      </c>
      <c r="W5278" s="1"/>
      <c r="X5278" s="1"/>
      <c r="Y5278" s="1"/>
      <c r="AC5278" s="1"/>
      <c r="AF5278" s="1"/>
      <c r="AG5278" s="1"/>
    </row>
    <row r="5279" spans="1:33" hidden="1" x14ac:dyDescent="0.25">
      <c r="A5279" s="1">
        <v>14</v>
      </c>
      <c r="B5279" s="1">
        <v>2015</v>
      </c>
      <c r="C5279" s="1">
        <v>355460714</v>
      </c>
      <c r="D5279" s="44" t="s">
        <v>658</v>
      </c>
      <c r="E5279" s="20">
        <v>2.1436700000000003E-2</v>
      </c>
      <c r="F5279" s="20">
        <v>8.936700000000004E-3</v>
      </c>
      <c r="G5279" s="20">
        <v>1.2500000000000001E-2</v>
      </c>
      <c r="H5279" s="20">
        <v>0.06</v>
      </c>
      <c r="I5279" s="20">
        <v>1.2500000000000001E-2</v>
      </c>
      <c r="J5279" s="20">
        <v>0</v>
      </c>
      <c r="K5279" s="20">
        <v>8.936700000000004E-3</v>
      </c>
      <c r="L5279" s="20">
        <v>0</v>
      </c>
      <c r="M5279" s="20">
        <v>4.5594960937499996E-3</v>
      </c>
      <c r="N5279" s="1">
        <v>6</v>
      </c>
      <c r="O5279" s="5">
        <v>83.33</v>
      </c>
      <c r="P5279" s="5">
        <v>16.670000000000002</v>
      </c>
      <c r="Q5279" s="1">
        <v>10</v>
      </c>
      <c r="R5279" s="1">
        <v>2</v>
      </c>
      <c r="S5279" s="6">
        <v>106</v>
      </c>
      <c r="T5279" s="6">
        <v>106</v>
      </c>
      <c r="W5279" s="1"/>
      <c r="X5279" s="1"/>
      <c r="Y5279" s="1"/>
      <c r="AC5279" s="1"/>
      <c r="AF5279" s="1"/>
      <c r="AG5279" s="1"/>
    </row>
    <row r="5280" spans="1:33" hidden="1" x14ac:dyDescent="0.25">
      <c r="A5280" s="1">
        <v>10</v>
      </c>
      <c r="B5280" s="1">
        <v>2015</v>
      </c>
      <c r="C5280" s="1">
        <v>355465610</v>
      </c>
      <c r="D5280" s="44" t="s">
        <v>659</v>
      </c>
      <c r="E5280" s="20">
        <v>1.7511200000000001E-2</v>
      </c>
      <c r="F5280" s="20">
        <v>1.7511200000000001E-2</v>
      </c>
      <c r="G5280" s="20">
        <v>0</v>
      </c>
      <c r="H5280" s="20">
        <v>0</v>
      </c>
      <c r="I5280" s="20">
        <v>1.7511200000000001E-2</v>
      </c>
      <c r="J5280" s="20">
        <v>0</v>
      </c>
      <c r="K5280" s="20">
        <v>0</v>
      </c>
      <c r="L5280" s="20">
        <v>0</v>
      </c>
      <c r="M5280" s="20">
        <v>5.3863875E-3</v>
      </c>
      <c r="N5280" s="1">
        <v>0</v>
      </c>
      <c r="O5280" s="5">
        <v>100</v>
      </c>
      <c r="P5280" s="5">
        <v>0</v>
      </c>
      <c r="Q5280" s="1">
        <v>2</v>
      </c>
      <c r="R5280" s="1">
        <v>0</v>
      </c>
      <c r="S5280" s="6">
        <v>80.64</v>
      </c>
      <c r="T5280" s="6">
        <v>80.64</v>
      </c>
      <c r="W5280" s="1"/>
      <c r="X5280" s="1"/>
      <c r="Y5280" s="1"/>
      <c r="AC5280" s="1"/>
      <c r="AF5280" s="1"/>
      <c r="AG5280" s="1"/>
    </row>
    <row r="5281" spans="1:33" hidden="1" x14ac:dyDescent="0.25">
      <c r="A5281" s="1">
        <v>5</v>
      </c>
      <c r="B5281" s="1">
        <v>2015</v>
      </c>
      <c r="C5281" s="1">
        <v>35547065</v>
      </c>
      <c r="D5281" s="44" t="s">
        <v>660</v>
      </c>
      <c r="E5281" s="20">
        <v>0</v>
      </c>
      <c r="F5281" s="20">
        <v>0</v>
      </c>
      <c r="G5281" s="20">
        <v>0</v>
      </c>
      <c r="H5281" s="20">
        <v>0</v>
      </c>
      <c r="I5281" s="20">
        <v>0</v>
      </c>
      <c r="J5281" s="20">
        <v>0</v>
      </c>
      <c r="K5281" s="20">
        <v>0</v>
      </c>
      <c r="L5281" s="20">
        <v>0</v>
      </c>
      <c r="M5281" s="20">
        <v>0</v>
      </c>
      <c r="N5281" s="1">
        <v>3</v>
      </c>
      <c r="O5281" s="5">
        <v>0</v>
      </c>
      <c r="P5281" s="5">
        <v>0</v>
      </c>
      <c r="Q5281" s="1">
        <v>0</v>
      </c>
      <c r="R5281" s="1">
        <v>0</v>
      </c>
      <c r="S5281" s="6"/>
      <c r="T5281" s="6"/>
      <c r="W5281" s="1"/>
      <c r="X5281" s="1"/>
      <c r="Y5281" s="1"/>
      <c r="AC5281" s="1"/>
      <c r="AF5281" s="1"/>
      <c r="AG5281" s="1"/>
    </row>
    <row r="5282" spans="1:33" hidden="1" x14ac:dyDescent="0.25">
      <c r="A5282" s="1">
        <v>13</v>
      </c>
      <c r="B5282" s="1">
        <v>2015</v>
      </c>
      <c r="C5282" s="1">
        <v>355470613</v>
      </c>
      <c r="D5282" s="44" t="s">
        <v>660</v>
      </c>
      <c r="E5282" s="20">
        <v>4.06433E-2</v>
      </c>
      <c r="F5282" s="20">
        <v>3.7693500000000005E-2</v>
      </c>
      <c r="G5282" s="20">
        <v>2.9497999999999985E-3</v>
      </c>
      <c r="H5282" s="20">
        <v>0</v>
      </c>
      <c r="I5282" s="20">
        <v>2.5000000000000001E-2</v>
      </c>
      <c r="J5282" s="20">
        <v>1.1989300000000001E-2</v>
      </c>
      <c r="K5282" s="20">
        <v>1.2281000000000002E-3</v>
      </c>
      <c r="L5282" s="20">
        <v>2.4258999999999991E-3</v>
      </c>
      <c r="M5282" s="20">
        <v>2.2364562500000001E-2</v>
      </c>
      <c r="N5282" s="1">
        <v>7</v>
      </c>
      <c r="O5282" s="5">
        <v>43.33</v>
      </c>
      <c r="P5282" s="5">
        <v>56.67</v>
      </c>
      <c r="Q5282" s="1">
        <v>13</v>
      </c>
      <c r="R5282" s="1">
        <v>17</v>
      </c>
      <c r="S5282" s="6">
        <v>433.92</v>
      </c>
      <c r="T5282" s="6">
        <v>433.92</v>
      </c>
      <c r="W5282" s="1"/>
      <c r="X5282" s="1"/>
      <c r="Y5282" s="1"/>
      <c r="AC5282" s="1"/>
      <c r="AF5282" s="1"/>
      <c r="AG5282" s="1"/>
    </row>
    <row r="5283" spans="1:33" hidden="1" x14ac:dyDescent="0.25">
      <c r="A5283" s="1">
        <v>13</v>
      </c>
      <c r="B5283" s="1">
        <v>2015</v>
      </c>
      <c r="C5283" s="1">
        <v>355475513</v>
      </c>
      <c r="D5283" s="44" t="s">
        <v>661</v>
      </c>
      <c r="E5283" s="20">
        <v>7.7170799999999998E-2</v>
      </c>
      <c r="F5283" s="20">
        <v>6.84694E-2</v>
      </c>
      <c r="G5283" s="20">
        <v>8.701399999999998E-3</v>
      </c>
      <c r="H5283" s="20">
        <v>0</v>
      </c>
      <c r="I5283" s="20">
        <v>7.3703999999999992E-3</v>
      </c>
      <c r="J5283" s="20">
        <v>3.4489999999999998E-3</v>
      </c>
      <c r="K5283" s="20">
        <v>6.5557400000000002E-2</v>
      </c>
      <c r="L5283" s="20">
        <v>7.94E-4</v>
      </c>
      <c r="M5283" s="20">
        <v>4.2213541666666667E-3</v>
      </c>
      <c r="N5283" s="1">
        <v>0</v>
      </c>
      <c r="O5283" s="5">
        <v>46.67</v>
      </c>
      <c r="P5283" s="5">
        <v>53.33</v>
      </c>
      <c r="Q5283" s="1">
        <v>7</v>
      </c>
      <c r="R5283" s="1">
        <v>8</v>
      </c>
      <c r="S5283" s="6">
        <v>74.7</v>
      </c>
      <c r="T5283" s="6">
        <v>74.7</v>
      </c>
      <c r="W5283" s="1"/>
      <c r="X5283" s="1"/>
      <c r="Y5283" s="1"/>
      <c r="AC5283" s="1"/>
      <c r="AF5283" s="1"/>
      <c r="AG5283" s="1"/>
    </row>
    <row r="5284" spans="1:33" hidden="1" x14ac:dyDescent="0.25">
      <c r="A5284" s="1">
        <v>2</v>
      </c>
      <c r="B5284" s="1">
        <v>2015</v>
      </c>
      <c r="C5284" s="1">
        <v>35548052</v>
      </c>
      <c r="D5284" s="44" t="s">
        <v>662</v>
      </c>
      <c r="E5284" s="20">
        <v>0.387762</v>
      </c>
      <c r="F5284" s="20">
        <v>0.37285269999999998</v>
      </c>
      <c r="G5284" s="20">
        <v>1.4909300000000004E-2</v>
      </c>
      <c r="H5284" s="20">
        <v>1.17</v>
      </c>
      <c r="I5284" s="20">
        <v>8.5068999999999995E-3</v>
      </c>
      <c r="J5284" s="20">
        <v>2.7777799999999998E-2</v>
      </c>
      <c r="K5284" s="20">
        <v>0.33090220000000009</v>
      </c>
      <c r="L5284" s="20">
        <v>2.0575100000000002E-2</v>
      </c>
      <c r="M5284" s="20">
        <v>0.13168043991666667</v>
      </c>
      <c r="N5284" s="1">
        <v>51</v>
      </c>
      <c r="O5284" s="5">
        <v>72.73</v>
      </c>
      <c r="P5284" s="5">
        <v>27.27</v>
      </c>
      <c r="Q5284" s="1">
        <v>32</v>
      </c>
      <c r="R5284" s="1">
        <v>12</v>
      </c>
      <c r="S5284" s="6">
        <v>1857.25</v>
      </c>
      <c r="T5284" s="6">
        <v>1857.25</v>
      </c>
      <c r="W5284" s="1"/>
      <c r="X5284" s="1"/>
      <c r="Y5284" s="1"/>
      <c r="AC5284" s="1"/>
      <c r="AF5284" s="1"/>
      <c r="AG5284" s="1"/>
    </row>
    <row r="5285" spans="1:33" hidden="1" x14ac:dyDescent="0.25">
      <c r="A5285" s="1">
        <v>15</v>
      </c>
      <c r="B5285" s="1">
        <v>2015</v>
      </c>
      <c r="C5285" s="1">
        <v>355490415</v>
      </c>
      <c r="D5285" s="44" t="s">
        <v>663</v>
      </c>
      <c r="E5285" s="20">
        <v>1.4699000000000001E-3</v>
      </c>
      <c r="F5285" s="20">
        <v>1.1600000000000001E-5</v>
      </c>
      <c r="G5285" s="20">
        <v>1.4583E-3</v>
      </c>
      <c r="H5285" s="20">
        <v>0</v>
      </c>
      <c r="I5285" s="20">
        <v>0</v>
      </c>
      <c r="J5285" s="20">
        <v>0</v>
      </c>
      <c r="K5285" s="20">
        <v>1.4699000000000001E-3</v>
      </c>
      <c r="L5285" s="20">
        <v>0</v>
      </c>
      <c r="M5285" s="20">
        <v>0</v>
      </c>
      <c r="N5285" s="1">
        <v>0</v>
      </c>
      <c r="O5285" s="5">
        <v>50</v>
      </c>
      <c r="P5285" s="5">
        <v>50</v>
      </c>
      <c r="Q5285" s="1">
        <v>1</v>
      </c>
      <c r="R5285" s="1">
        <v>1</v>
      </c>
      <c r="S5285" s="6"/>
      <c r="T5285" s="6"/>
      <c r="W5285" s="1"/>
      <c r="X5285" s="1"/>
      <c r="Y5285" s="1"/>
      <c r="AC5285" s="1"/>
      <c r="AF5285" s="1"/>
      <c r="AG5285" s="1"/>
    </row>
    <row r="5286" spans="1:33" hidden="1" x14ac:dyDescent="0.25">
      <c r="A5286" s="1">
        <v>18</v>
      </c>
      <c r="B5286" s="1">
        <v>2015</v>
      </c>
      <c r="C5286" s="1">
        <v>355490418</v>
      </c>
      <c r="D5286" s="44" t="s">
        <v>663</v>
      </c>
      <c r="E5286" s="20">
        <v>2.2744000000000007E-2</v>
      </c>
      <c r="F5286" s="20">
        <v>2.1694400000000006E-2</v>
      </c>
      <c r="G5286" s="20">
        <v>1.0495999999999999E-3</v>
      </c>
      <c r="H5286" s="20">
        <v>0.04</v>
      </c>
      <c r="I5286" s="20">
        <v>0</v>
      </c>
      <c r="J5286" s="20">
        <v>5.6849999999999999E-4</v>
      </c>
      <c r="K5286" s="20">
        <v>2.1972200000000008E-2</v>
      </c>
      <c r="L5286" s="20">
        <v>2.0330000000000001E-4</v>
      </c>
      <c r="M5286" s="20">
        <v>1.3262321875000002E-2</v>
      </c>
      <c r="N5286" s="1">
        <v>0</v>
      </c>
      <c r="O5286" s="5">
        <v>53.33</v>
      </c>
      <c r="P5286" s="5">
        <v>46.67</v>
      </c>
      <c r="Q5286" s="1">
        <v>8</v>
      </c>
      <c r="R5286" s="1">
        <v>7</v>
      </c>
      <c r="S5286" s="6">
        <v>235.8</v>
      </c>
      <c r="T5286" s="6">
        <v>235.8</v>
      </c>
      <c r="W5286" s="1"/>
      <c r="X5286" s="1"/>
      <c r="Y5286" s="1"/>
      <c r="AC5286" s="1"/>
      <c r="AF5286" s="1"/>
      <c r="AG5286" s="1"/>
    </row>
    <row r="5287" spans="1:33" hidden="1" x14ac:dyDescent="0.25">
      <c r="A5287" s="1">
        <v>5</v>
      </c>
      <c r="B5287" s="1">
        <v>2015</v>
      </c>
      <c r="C5287" s="1">
        <v>35549535</v>
      </c>
      <c r="D5287" s="44" t="s">
        <v>664</v>
      </c>
      <c r="E5287" s="20">
        <v>2.1976100000000002E-2</v>
      </c>
      <c r="F5287" s="20">
        <v>1.7736999999999999E-2</v>
      </c>
      <c r="G5287" s="20">
        <v>4.2391000000000017E-3</v>
      </c>
      <c r="H5287" s="20">
        <v>0</v>
      </c>
      <c r="I5287" s="20">
        <v>0</v>
      </c>
      <c r="J5287" s="20">
        <v>0</v>
      </c>
      <c r="K5287" s="20">
        <v>1.5137199999999998E-2</v>
      </c>
      <c r="L5287" s="20">
        <v>6.8388999999999985E-3</v>
      </c>
      <c r="M5287" s="20">
        <v>1.423752547169811E-2</v>
      </c>
      <c r="N5287" s="1">
        <v>23</v>
      </c>
      <c r="O5287" s="5">
        <v>46.38</v>
      </c>
      <c r="P5287" s="5">
        <v>53.62</v>
      </c>
      <c r="Q5287" s="1">
        <v>32</v>
      </c>
      <c r="R5287" s="1">
        <v>37</v>
      </c>
      <c r="S5287" s="6">
        <v>123.9</v>
      </c>
      <c r="T5287" s="6">
        <v>0</v>
      </c>
      <c r="W5287" s="1"/>
      <c r="X5287" s="1"/>
      <c r="Y5287" s="1"/>
      <c r="AC5287" s="1"/>
      <c r="AF5287" s="1"/>
      <c r="AG5287" s="1"/>
    </row>
    <row r="5288" spans="1:33" hidden="1" x14ac:dyDescent="0.25">
      <c r="A5288" s="1">
        <v>20</v>
      </c>
      <c r="B5288" s="1">
        <v>2015</v>
      </c>
      <c r="C5288" s="1">
        <v>355500020</v>
      </c>
      <c r="D5288" s="44" t="s">
        <v>665</v>
      </c>
      <c r="E5288" s="20">
        <v>0.22300250000000005</v>
      </c>
      <c r="F5288" s="20">
        <v>1.09861E-2</v>
      </c>
      <c r="G5288" s="20">
        <v>0.21201640000000005</v>
      </c>
      <c r="H5288" s="20">
        <v>0</v>
      </c>
      <c r="I5288" s="20">
        <v>0.20058980000000004</v>
      </c>
      <c r="J5288" s="20">
        <v>6.5714000000000007E-3</v>
      </c>
      <c r="K5288" s="20">
        <v>1.1020800000000001E-2</v>
      </c>
      <c r="L5288" s="20">
        <v>4.8205000000000001E-3</v>
      </c>
      <c r="M5288" s="20">
        <v>0.18822811922916666</v>
      </c>
      <c r="N5288" s="1">
        <v>3</v>
      </c>
      <c r="O5288" s="5">
        <v>15</v>
      </c>
      <c r="P5288" s="5">
        <v>85</v>
      </c>
      <c r="Q5288" s="1">
        <v>9</v>
      </c>
      <c r="R5288" s="1">
        <v>51</v>
      </c>
      <c r="S5288" s="6">
        <v>3403</v>
      </c>
      <c r="T5288" s="6">
        <v>3403</v>
      </c>
      <c r="W5288" s="1"/>
      <c r="X5288" s="1"/>
      <c r="Y5288" s="1"/>
      <c r="AC5288" s="1"/>
      <c r="AF5288" s="1"/>
      <c r="AG5288" s="1"/>
    </row>
    <row r="5289" spans="1:33" hidden="1" x14ac:dyDescent="0.25">
      <c r="A5289" s="1">
        <v>21</v>
      </c>
      <c r="B5289" s="1">
        <v>2015</v>
      </c>
      <c r="C5289" s="1">
        <v>355500021</v>
      </c>
      <c r="D5289" s="44" t="s">
        <v>665</v>
      </c>
      <c r="E5289" s="20">
        <v>2.7273900000000004E-2</v>
      </c>
      <c r="F5289" s="20">
        <v>1.5666700000000002E-2</v>
      </c>
      <c r="G5289" s="20">
        <v>1.1607200000000002E-2</v>
      </c>
      <c r="H5289" s="20">
        <v>0</v>
      </c>
      <c r="I5289" s="20">
        <v>0</v>
      </c>
      <c r="J5289" s="20">
        <v>9.634199999999999E-3</v>
      </c>
      <c r="K5289" s="20">
        <v>1.5666700000000002E-2</v>
      </c>
      <c r="L5289" s="20">
        <v>1.9729999999999999E-3</v>
      </c>
      <c r="M5289" s="20">
        <v>0</v>
      </c>
      <c r="N5289" s="1">
        <v>8</v>
      </c>
      <c r="O5289" s="5">
        <v>39.130000000000003</v>
      </c>
      <c r="P5289" s="5">
        <v>60.87</v>
      </c>
      <c r="Q5289" s="1">
        <v>9</v>
      </c>
      <c r="R5289" s="1">
        <v>14</v>
      </c>
      <c r="S5289" s="6"/>
      <c r="T5289" s="6"/>
      <c r="W5289" s="1"/>
      <c r="X5289" s="1"/>
      <c r="Y5289" s="1"/>
      <c r="AC5289" s="1"/>
      <c r="AF5289" s="1"/>
      <c r="AG5289" s="1"/>
    </row>
    <row r="5290" spans="1:33" hidden="1" x14ac:dyDescent="0.25">
      <c r="A5290" s="1">
        <v>20</v>
      </c>
      <c r="B5290" s="1">
        <v>2015</v>
      </c>
      <c r="C5290" s="1">
        <v>355510920</v>
      </c>
      <c r="D5290" s="44" t="s">
        <v>666</v>
      </c>
      <c r="E5290" s="20">
        <v>0.12566370000000004</v>
      </c>
      <c r="F5290" s="20">
        <v>5.2903000000000004E-3</v>
      </c>
      <c r="G5290" s="20">
        <v>0.12037340000000003</v>
      </c>
      <c r="H5290" s="20">
        <v>0</v>
      </c>
      <c r="I5290" s="20">
        <v>4.7222000000000002E-3</v>
      </c>
      <c r="J5290" s="20">
        <v>4.1669999999999999E-4</v>
      </c>
      <c r="K5290" s="20">
        <v>7.2767200000000018E-2</v>
      </c>
      <c r="L5290" s="20">
        <v>4.7757599999999997E-2</v>
      </c>
      <c r="M5290" s="20">
        <v>4.4679123678240742E-2</v>
      </c>
      <c r="N5290" s="1">
        <v>1</v>
      </c>
      <c r="O5290" s="5">
        <v>8.57</v>
      </c>
      <c r="P5290" s="5">
        <v>91.43</v>
      </c>
      <c r="Q5290" s="1">
        <v>3</v>
      </c>
      <c r="R5290" s="1">
        <v>32</v>
      </c>
      <c r="S5290" s="6">
        <v>643</v>
      </c>
      <c r="T5290" s="6">
        <v>643</v>
      </c>
      <c r="W5290" s="1"/>
      <c r="X5290" s="1"/>
      <c r="Y5290" s="1"/>
      <c r="AC5290" s="1"/>
      <c r="AF5290" s="1"/>
      <c r="AG5290" s="1"/>
    </row>
    <row r="5291" spans="1:33" hidden="1" x14ac:dyDescent="0.25">
      <c r="A5291" s="1">
        <v>19</v>
      </c>
      <c r="B5291" s="1">
        <v>2015</v>
      </c>
      <c r="C5291" s="1">
        <v>355520819</v>
      </c>
      <c r="D5291" s="44" t="s">
        <v>667</v>
      </c>
      <c r="E5291" s="20">
        <v>6.1623399999999995E-2</v>
      </c>
      <c r="F5291" s="20">
        <v>5.6079199999999996E-2</v>
      </c>
      <c r="G5291" s="20">
        <v>5.5441999999999991E-3</v>
      </c>
      <c r="H5291" s="20">
        <v>0</v>
      </c>
      <c r="I5291" s="20">
        <v>5.0926000000000001E-3</v>
      </c>
      <c r="J5291" s="20">
        <v>0</v>
      </c>
      <c r="K5291" s="20">
        <v>5.6079199999999996E-2</v>
      </c>
      <c r="L5291" s="20">
        <v>4.5159999999999997E-4</v>
      </c>
      <c r="M5291" s="20">
        <v>3.9869203124999995E-3</v>
      </c>
      <c r="N5291" s="1">
        <v>6</v>
      </c>
      <c r="O5291" s="5">
        <v>40</v>
      </c>
      <c r="P5291" s="5">
        <v>60</v>
      </c>
      <c r="Q5291" s="1">
        <v>6</v>
      </c>
      <c r="R5291" s="1">
        <v>9</v>
      </c>
      <c r="S5291" s="6">
        <v>86.33</v>
      </c>
      <c r="T5291" s="6">
        <v>86.33</v>
      </c>
      <c r="W5291" s="1"/>
      <c r="X5291" s="1"/>
      <c r="Y5291" s="1"/>
      <c r="AC5291" s="1"/>
      <c r="AF5291" s="1"/>
      <c r="AG5291" s="1"/>
    </row>
    <row r="5292" spans="1:33" hidden="1" x14ac:dyDescent="0.25">
      <c r="A5292" s="1">
        <v>15</v>
      </c>
      <c r="B5292" s="1">
        <v>2015</v>
      </c>
      <c r="C5292" s="1">
        <v>355530715</v>
      </c>
      <c r="D5292" s="44" t="s">
        <v>668</v>
      </c>
      <c r="E5292" s="20">
        <v>7.7901100000000029E-2</v>
      </c>
      <c r="F5292" s="20">
        <v>7.2874600000000025E-2</v>
      </c>
      <c r="G5292" s="20">
        <v>5.0265000000000006E-3</v>
      </c>
      <c r="H5292" s="20">
        <v>0</v>
      </c>
      <c r="I5292" s="20">
        <v>0</v>
      </c>
      <c r="J5292" s="20">
        <v>0</v>
      </c>
      <c r="K5292" s="20">
        <v>7.7828300000000031E-2</v>
      </c>
      <c r="L5292" s="20">
        <v>7.2800000000000008E-5</v>
      </c>
      <c r="M5292" s="20">
        <v>4.2338867187499997E-3</v>
      </c>
      <c r="N5292" s="1">
        <v>1</v>
      </c>
      <c r="O5292" s="5">
        <v>90.38</v>
      </c>
      <c r="P5292" s="5">
        <v>9.6199999999999992</v>
      </c>
      <c r="Q5292" s="1">
        <v>47</v>
      </c>
      <c r="R5292" s="1">
        <v>5</v>
      </c>
      <c r="S5292" s="6">
        <v>69.12</v>
      </c>
      <c r="T5292" s="6">
        <v>69.12</v>
      </c>
      <c r="W5292" s="1"/>
      <c r="X5292" s="1"/>
      <c r="Y5292" s="1"/>
      <c r="AC5292" s="1"/>
      <c r="AF5292" s="1"/>
      <c r="AG5292" s="1"/>
    </row>
    <row r="5293" spans="1:33" hidden="1" x14ac:dyDescent="0.25">
      <c r="A5293" s="1">
        <v>16</v>
      </c>
      <c r="B5293" s="1">
        <v>2015</v>
      </c>
      <c r="C5293" s="1">
        <v>355535616</v>
      </c>
      <c r="D5293" s="44" t="s">
        <v>669</v>
      </c>
      <c r="E5293" s="20">
        <v>0.12546299999999999</v>
      </c>
      <c r="F5293" s="20">
        <v>0.12546299999999999</v>
      </c>
      <c r="G5293" s="20">
        <v>0</v>
      </c>
      <c r="H5293" s="20">
        <v>0</v>
      </c>
      <c r="I5293" s="20">
        <v>0</v>
      </c>
      <c r="J5293" s="20">
        <v>0</v>
      </c>
      <c r="K5293" s="20">
        <v>0.12546299999999999</v>
      </c>
      <c r="L5293" s="20">
        <v>0</v>
      </c>
      <c r="M5293" s="20">
        <v>0</v>
      </c>
      <c r="N5293" s="1">
        <v>0</v>
      </c>
      <c r="O5293" s="5">
        <v>100</v>
      </c>
      <c r="P5293" s="5">
        <v>0</v>
      </c>
      <c r="Q5293" s="1">
        <v>1</v>
      </c>
      <c r="R5293" s="1">
        <v>0</v>
      </c>
      <c r="S5293" s="6"/>
      <c r="T5293" s="6"/>
      <c r="W5293" s="1"/>
      <c r="X5293" s="1"/>
      <c r="Y5293" s="1"/>
      <c r="AC5293" s="1"/>
      <c r="AF5293" s="1"/>
      <c r="AG5293" s="1"/>
    </row>
    <row r="5294" spans="1:33" hidden="1" x14ac:dyDescent="0.25">
      <c r="A5294" s="1">
        <v>19</v>
      </c>
      <c r="B5294" s="1">
        <v>2015</v>
      </c>
      <c r="C5294" s="1">
        <v>355535619</v>
      </c>
      <c r="D5294" s="44" t="s">
        <v>669</v>
      </c>
      <c r="E5294" s="20">
        <v>2.1194000000000001E-2</v>
      </c>
      <c r="F5294" s="20">
        <v>1.21528E-2</v>
      </c>
      <c r="G5294" s="20">
        <v>9.041200000000001E-3</v>
      </c>
      <c r="H5294" s="20">
        <v>0</v>
      </c>
      <c r="I5294" s="20">
        <v>8.8193999999999998E-3</v>
      </c>
      <c r="J5294" s="20">
        <v>1.505E-4</v>
      </c>
      <c r="K5294" s="20">
        <v>1.21528E-2</v>
      </c>
      <c r="L5294" s="20">
        <v>7.1300000000000012E-5</v>
      </c>
      <c r="M5294" s="20">
        <v>1.2796237820512823E-2</v>
      </c>
      <c r="N5294" s="1">
        <v>0</v>
      </c>
      <c r="O5294" s="5">
        <v>11.11</v>
      </c>
      <c r="P5294" s="5">
        <v>88.89</v>
      </c>
      <c r="Q5294" s="1">
        <v>1</v>
      </c>
      <c r="R5294" s="1">
        <v>8</v>
      </c>
      <c r="S5294" s="6">
        <v>292</v>
      </c>
      <c r="T5294" s="6">
        <v>292</v>
      </c>
      <c r="W5294" s="1"/>
      <c r="X5294" s="1"/>
      <c r="Y5294" s="1"/>
      <c r="AC5294" s="1"/>
      <c r="AF5294" s="1"/>
      <c r="AG5294" s="1"/>
    </row>
    <row r="5295" spans="1:33" hidden="1" x14ac:dyDescent="0.25">
      <c r="A5295" s="1">
        <v>3</v>
      </c>
      <c r="B5295" s="1">
        <v>2015</v>
      </c>
      <c r="C5295" s="1">
        <v>35554063</v>
      </c>
      <c r="D5295" s="44" t="s">
        <v>670</v>
      </c>
      <c r="E5295" s="20">
        <v>0.81457239999999997</v>
      </c>
      <c r="F5295" s="20">
        <v>0.80955619999999995</v>
      </c>
      <c r="G5295" s="20">
        <v>5.0162000000000002E-3</v>
      </c>
      <c r="H5295" s="20">
        <v>0</v>
      </c>
      <c r="I5295" s="20">
        <v>0.80138899999999991</v>
      </c>
      <c r="J5295" s="20">
        <v>3.3995000000000002E-3</v>
      </c>
      <c r="K5295" s="20">
        <v>1.1569999999999999E-4</v>
      </c>
      <c r="L5295" s="20">
        <v>9.6682000000000018E-3</v>
      </c>
      <c r="M5295" s="20">
        <v>0.18431856395833335</v>
      </c>
      <c r="N5295" s="1">
        <v>11</v>
      </c>
      <c r="O5295" s="5">
        <v>69.39</v>
      </c>
      <c r="P5295" s="5">
        <v>30.61</v>
      </c>
      <c r="Q5295" s="1">
        <v>34</v>
      </c>
      <c r="R5295" s="1">
        <v>15</v>
      </c>
      <c r="S5295" s="6">
        <v>2139.44</v>
      </c>
      <c r="T5295" s="6">
        <v>2096.6511999999998</v>
      </c>
      <c r="W5295" s="1"/>
      <c r="X5295" s="1"/>
      <c r="Y5295" s="1"/>
      <c r="AC5295" s="1"/>
      <c r="AF5295" s="1"/>
      <c r="AG5295" s="1"/>
    </row>
    <row r="5296" spans="1:33" hidden="1" x14ac:dyDescent="0.25">
      <c r="A5296" s="1">
        <v>17</v>
      </c>
      <c r="B5296" s="1">
        <v>2015</v>
      </c>
      <c r="C5296" s="1">
        <v>355550517</v>
      </c>
      <c r="D5296" s="44" t="s">
        <v>671</v>
      </c>
      <c r="E5296" s="20">
        <v>0.42335960000000006</v>
      </c>
      <c r="F5296" s="20">
        <v>0.42208980000000007</v>
      </c>
      <c r="G5296" s="20">
        <v>1.2698000000000002E-3</v>
      </c>
      <c r="H5296" s="20">
        <v>0</v>
      </c>
      <c r="I5296" s="20">
        <v>0</v>
      </c>
      <c r="J5296" s="20">
        <v>4.9351999999999998E-3</v>
      </c>
      <c r="K5296" s="20">
        <v>0.40998790000000002</v>
      </c>
      <c r="L5296" s="20">
        <v>8.4364999999999996E-3</v>
      </c>
      <c r="M5296" s="20">
        <v>8.2769609375000011E-3</v>
      </c>
      <c r="N5296" s="1">
        <v>3</v>
      </c>
      <c r="O5296" s="5">
        <v>70.59</v>
      </c>
      <c r="P5296" s="5">
        <v>29.41</v>
      </c>
      <c r="Q5296" s="1">
        <v>12</v>
      </c>
      <c r="R5296" s="1">
        <v>5</v>
      </c>
      <c r="S5296" s="6">
        <v>170.2</v>
      </c>
      <c r="T5296" s="6">
        <v>170.2</v>
      </c>
      <c r="W5296" s="1"/>
      <c r="X5296" s="1"/>
      <c r="Y5296" s="1"/>
      <c r="AC5296" s="1"/>
      <c r="AF5296" s="1"/>
      <c r="AG5296" s="1"/>
    </row>
    <row r="5297" spans="1:33" hidden="1" x14ac:dyDescent="0.25">
      <c r="A5297" s="1">
        <v>15</v>
      </c>
      <c r="B5297" s="1">
        <v>2015</v>
      </c>
      <c r="C5297" s="1">
        <v>355560415</v>
      </c>
      <c r="D5297" s="44" t="s">
        <v>672</v>
      </c>
      <c r="E5297" s="20">
        <v>4.796920000000001E-2</v>
      </c>
      <c r="F5297" s="20">
        <v>9.2527999999999985E-3</v>
      </c>
      <c r="G5297" s="20">
        <v>3.8716400000000012E-2</v>
      </c>
      <c r="H5297" s="20">
        <v>0</v>
      </c>
      <c r="I5297" s="20">
        <v>0</v>
      </c>
      <c r="J5297" s="20">
        <v>2.1245400000000001E-2</v>
      </c>
      <c r="K5297" s="20">
        <v>2.6613900000000003E-2</v>
      </c>
      <c r="L5297" s="20">
        <v>1.099E-4</v>
      </c>
      <c r="M5297" s="20">
        <v>2.4968750000000001E-2</v>
      </c>
      <c r="N5297" s="1">
        <v>1</v>
      </c>
      <c r="O5297" s="5">
        <v>42.31</v>
      </c>
      <c r="P5297" s="5">
        <v>57.69</v>
      </c>
      <c r="Q5297" s="1">
        <v>11</v>
      </c>
      <c r="R5297" s="1">
        <v>15</v>
      </c>
      <c r="S5297" s="6">
        <v>500</v>
      </c>
      <c r="T5297" s="6">
        <v>500</v>
      </c>
      <c r="W5297" s="1"/>
      <c r="X5297" s="1"/>
      <c r="Y5297" s="1"/>
      <c r="AC5297" s="1"/>
      <c r="AF5297" s="1"/>
      <c r="AG5297" s="1"/>
    </row>
    <row r="5298" spans="1:33" hidden="1" x14ac:dyDescent="0.25">
      <c r="A5298" s="1">
        <v>19</v>
      </c>
      <c r="B5298" s="1">
        <v>2015</v>
      </c>
      <c r="C5298" s="1">
        <v>355570319</v>
      </c>
      <c r="D5298" s="44" t="s">
        <v>673</v>
      </c>
      <c r="E5298" s="20">
        <v>4.1354999999999986E-3</v>
      </c>
      <c r="F5298" s="20">
        <v>0</v>
      </c>
      <c r="G5298" s="20">
        <v>4.1354999999999986E-3</v>
      </c>
      <c r="H5298" s="20">
        <v>0</v>
      </c>
      <c r="I5298" s="20">
        <v>4.0555999999999995E-3</v>
      </c>
      <c r="J5298" s="20">
        <v>0</v>
      </c>
      <c r="K5298" s="20">
        <v>0</v>
      </c>
      <c r="L5298" s="20">
        <v>7.9900000000000004E-5</v>
      </c>
      <c r="M5298" s="20">
        <v>3.3609812500000002E-3</v>
      </c>
      <c r="N5298" s="1">
        <v>2</v>
      </c>
      <c r="O5298" s="5">
        <v>0</v>
      </c>
      <c r="P5298" s="5">
        <v>100</v>
      </c>
      <c r="Q5298" s="1">
        <v>0</v>
      </c>
      <c r="R5298" s="1">
        <v>5</v>
      </c>
      <c r="S5298" s="6">
        <v>71.540000000000006</v>
      </c>
      <c r="T5298" s="6">
        <v>71.540000000000006</v>
      </c>
      <c r="W5298" s="1"/>
      <c r="X5298" s="1"/>
      <c r="Y5298" s="1"/>
      <c r="AC5298" s="1"/>
      <c r="AF5298" s="1"/>
      <c r="AG5298" s="1"/>
    </row>
    <row r="5299" spans="1:33" hidden="1" x14ac:dyDescent="0.25">
      <c r="A5299" s="1">
        <v>15</v>
      </c>
      <c r="B5299" s="1">
        <v>2015</v>
      </c>
      <c r="C5299" s="1">
        <v>355580215</v>
      </c>
      <c r="D5299" s="44" t="s">
        <v>674</v>
      </c>
      <c r="E5299" s="20">
        <v>0.16230779999999986</v>
      </c>
      <c r="F5299" s="20">
        <v>0.15980349999999988</v>
      </c>
      <c r="G5299" s="20">
        <v>2.5042999999999997E-3</v>
      </c>
      <c r="H5299" s="20">
        <v>0</v>
      </c>
      <c r="I5299" s="20">
        <v>0</v>
      </c>
      <c r="J5299" s="20">
        <v>1.2300000000000001E-5</v>
      </c>
      <c r="K5299" s="20">
        <v>0.16151649999999987</v>
      </c>
      <c r="L5299" s="20">
        <v>7.7900000000000007E-4</v>
      </c>
      <c r="M5299" s="20">
        <v>2.1105033854166667E-2</v>
      </c>
      <c r="N5299" s="1">
        <v>6</v>
      </c>
      <c r="O5299" s="5">
        <v>84.85</v>
      </c>
      <c r="P5299" s="5">
        <v>15.15</v>
      </c>
      <c r="Q5299" s="1">
        <v>56</v>
      </c>
      <c r="R5299" s="1">
        <v>10</v>
      </c>
      <c r="S5299" s="6">
        <v>410.85</v>
      </c>
      <c r="T5299" s="6">
        <v>410.85</v>
      </c>
      <c r="W5299" s="1"/>
      <c r="X5299" s="1"/>
      <c r="Y5299" s="1"/>
      <c r="AC5299" s="1"/>
      <c r="AF5299" s="1"/>
      <c r="AG5299" s="1"/>
    </row>
    <row r="5300" spans="1:33" hidden="1" x14ac:dyDescent="0.25">
      <c r="A5300" s="1">
        <v>18</v>
      </c>
      <c r="B5300" s="1">
        <v>2015</v>
      </c>
      <c r="C5300" s="1">
        <v>355580218</v>
      </c>
      <c r="D5300" s="44" t="s">
        <v>674</v>
      </c>
      <c r="E5300" s="20">
        <v>2.5312600000000001E-2</v>
      </c>
      <c r="F5300" s="20">
        <v>2.5312600000000001E-2</v>
      </c>
      <c r="G5300" s="20">
        <v>0</v>
      </c>
      <c r="H5300" s="20">
        <v>0</v>
      </c>
      <c r="I5300" s="20">
        <v>0</v>
      </c>
      <c r="J5300" s="20">
        <v>0</v>
      </c>
      <c r="K5300" s="20">
        <v>2.5312600000000001E-2</v>
      </c>
      <c r="L5300" s="20">
        <v>0</v>
      </c>
      <c r="M5300" s="20">
        <v>0</v>
      </c>
      <c r="N5300" s="1">
        <v>0</v>
      </c>
      <c r="O5300" s="5">
        <v>100</v>
      </c>
      <c r="P5300" s="5">
        <v>0</v>
      </c>
      <c r="Q5300" s="1">
        <v>7</v>
      </c>
      <c r="R5300" s="1">
        <v>0</v>
      </c>
      <c r="S5300" s="6"/>
      <c r="T5300" s="6"/>
      <c r="W5300" s="1"/>
      <c r="X5300" s="1"/>
      <c r="Y5300" s="1"/>
      <c r="AC5300" s="1"/>
      <c r="AF5300" s="1"/>
      <c r="AG5300" s="1"/>
    </row>
    <row r="5301" spans="1:33" hidden="1" x14ac:dyDescent="0.25">
      <c r="A5301" s="1">
        <v>16</v>
      </c>
      <c r="B5301" s="1">
        <v>2015</v>
      </c>
      <c r="C5301" s="1">
        <v>355590116</v>
      </c>
      <c r="D5301" s="44" t="s">
        <v>675</v>
      </c>
      <c r="E5301" s="20">
        <v>7.6605000000000006E-3</v>
      </c>
      <c r="F5301" s="20">
        <v>4.8434000000000003E-3</v>
      </c>
      <c r="G5301" s="20">
        <v>2.8170999999999999E-3</v>
      </c>
      <c r="H5301" s="20">
        <v>0</v>
      </c>
      <c r="I5301" s="20">
        <v>2.8170999999999999E-3</v>
      </c>
      <c r="J5301" s="20">
        <v>0</v>
      </c>
      <c r="K5301" s="20">
        <v>4.8087E-3</v>
      </c>
      <c r="L5301" s="20">
        <v>3.4700000000000003E-5</v>
      </c>
      <c r="M5301" s="20">
        <v>2.8711835937500004E-3</v>
      </c>
      <c r="N5301" s="1">
        <v>0</v>
      </c>
      <c r="O5301" s="5">
        <v>75</v>
      </c>
      <c r="P5301" s="5">
        <v>25</v>
      </c>
      <c r="Q5301" s="1">
        <v>3</v>
      </c>
      <c r="R5301" s="1">
        <v>1</v>
      </c>
      <c r="S5301" s="6">
        <v>56.43</v>
      </c>
      <c r="T5301" s="6">
        <v>56.43</v>
      </c>
      <c r="W5301" s="1"/>
      <c r="X5301" s="1"/>
      <c r="Y5301" s="1"/>
      <c r="AC5301" s="1"/>
      <c r="AF5301" s="1"/>
      <c r="AG5301" s="1"/>
    </row>
    <row r="5302" spans="1:33" hidden="1" x14ac:dyDescent="0.25">
      <c r="A5302" s="1">
        <v>16</v>
      </c>
      <c r="B5302" s="1">
        <v>2015</v>
      </c>
      <c r="C5302" s="1">
        <v>355600816</v>
      </c>
      <c r="D5302" s="44" t="s">
        <v>676</v>
      </c>
      <c r="E5302" s="20">
        <v>8.3558299999999974E-2</v>
      </c>
      <c r="F5302" s="20">
        <v>8.1812000000000013E-3</v>
      </c>
      <c r="G5302" s="20">
        <v>7.5377099999999975E-2</v>
      </c>
      <c r="H5302" s="20">
        <v>0</v>
      </c>
      <c r="I5302" s="20">
        <v>3.9519799999999994E-2</v>
      </c>
      <c r="J5302" s="20">
        <v>2.4402999999999998E-3</v>
      </c>
      <c r="K5302" s="20">
        <v>3.7220600000000013E-2</v>
      </c>
      <c r="L5302" s="20">
        <v>4.3775999999999997E-3</v>
      </c>
      <c r="M5302" s="20">
        <v>3.9209084694444445E-2</v>
      </c>
      <c r="N5302" s="1">
        <v>5</v>
      </c>
      <c r="O5302" s="5">
        <v>24</v>
      </c>
      <c r="P5302" s="5">
        <v>76</v>
      </c>
      <c r="Q5302" s="1">
        <v>12</v>
      </c>
      <c r="R5302" s="1">
        <v>38</v>
      </c>
      <c r="S5302" s="6">
        <v>623.04</v>
      </c>
      <c r="T5302" s="6">
        <v>623.04</v>
      </c>
      <c r="W5302" s="1"/>
      <c r="X5302" s="1"/>
      <c r="Y5302" s="1"/>
      <c r="AC5302" s="1"/>
      <c r="AF5302" s="1"/>
      <c r="AG5302" s="1"/>
    </row>
    <row r="5303" spans="1:33" hidden="1" x14ac:dyDescent="0.25">
      <c r="A5303" s="1">
        <v>15</v>
      </c>
      <c r="B5303" s="1">
        <v>2015</v>
      </c>
      <c r="C5303" s="1">
        <v>355610715</v>
      </c>
      <c r="D5303" s="44" t="s">
        <v>677</v>
      </c>
      <c r="E5303" s="20">
        <v>3.1531799999999992E-2</v>
      </c>
      <c r="F5303" s="20">
        <v>6.7897999999999995E-3</v>
      </c>
      <c r="G5303" s="20">
        <v>2.4741999999999993E-2</v>
      </c>
      <c r="H5303" s="20">
        <v>0</v>
      </c>
      <c r="I5303" s="20">
        <v>0</v>
      </c>
      <c r="J5303" s="20">
        <v>1.9221999999999998E-3</v>
      </c>
      <c r="K5303" s="20">
        <v>2.6668299999999999E-2</v>
      </c>
      <c r="L5303" s="20">
        <v>2.9413E-3</v>
      </c>
      <c r="M5303" s="20">
        <v>3.6360358796296295E-2</v>
      </c>
      <c r="N5303" s="1">
        <v>2</v>
      </c>
      <c r="O5303" s="5">
        <v>11.54</v>
      </c>
      <c r="P5303" s="5">
        <v>88.46</v>
      </c>
      <c r="Q5303" s="1">
        <v>3</v>
      </c>
      <c r="R5303" s="1">
        <v>23</v>
      </c>
      <c r="S5303" s="6">
        <v>612</v>
      </c>
      <c r="T5303" s="6">
        <v>612</v>
      </c>
      <c r="W5303" s="1"/>
      <c r="X5303" s="1"/>
      <c r="Y5303" s="1"/>
      <c r="AC5303" s="1"/>
      <c r="AF5303" s="1"/>
      <c r="AG5303" s="1"/>
    </row>
    <row r="5304" spans="1:33" hidden="1" x14ac:dyDescent="0.25">
      <c r="A5304" s="1">
        <v>18</v>
      </c>
      <c r="B5304" s="1">
        <v>2015</v>
      </c>
      <c r="C5304" s="1">
        <v>355610718</v>
      </c>
      <c r="D5304" s="44" t="s">
        <v>677</v>
      </c>
      <c r="E5304" s="20">
        <v>6.0512799999999999E-2</v>
      </c>
      <c r="F5304" s="20">
        <v>5.9823000000000001E-2</v>
      </c>
      <c r="G5304" s="20">
        <v>6.8979999999999996E-4</v>
      </c>
      <c r="H5304" s="20">
        <v>0</v>
      </c>
      <c r="I5304" s="20">
        <v>0</v>
      </c>
      <c r="J5304" s="20">
        <v>1.8600000000000001E-3</v>
      </c>
      <c r="K5304" s="20">
        <v>5.8236099999999999E-2</v>
      </c>
      <c r="L5304" s="20">
        <v>4.1669999999999999E-4</v>
      </c>
      <c r="M5304" s="20">
        <v>0</v>
      </c>
      <c r="N5304" s="1">
        <v>1</v>
      </c>
      <c r="O5304" s="5">
        <v>71.430000000000007</v>
      </c>
      <c r="P5304" s="5">
        <v>28.57</v>
      </c>
      <c r="Q5304" s="1">
        <v>5</v>
      </c>
      <c r="R5304" s="1">
        <v>2</v>
      </c>
      <c r="S5304" s="6"/>
      <c r="T5304" s="6"/>
      <c r="W5304" s="1"/>
      <c r="X5304" s="1"/>
      <c r="Y5304" s="1"/>
      <c r="AC5304" s="1"/>
      <c r="AF5304" s="1"/>
      <c r="AG5304" s="1"/>
    </row>
    <row r="5305" spans="1:33" hidden="1" x14ac:dyDescent="0.25">
      <c r="A5305" s="1">
        <v>5</v>
      </c>
      <c r="B5305" s="1">
        <v>2015</v>
      </c>
      <c r="C5305" s="1">
        <v>35562065</v>
      </c>
      <c r="D5305" s="44" t="s">
        <v>678</v>
      </c>
      <c r="E5305" s="20">
        <v>0.41767469999999984</v>
      </c>
      <c r="F5305" s="20">
        <v>0.30421839999999989</v>
      </c>
      <c r="G5305" s="20">
        <v>0.11345629999999998</v>
      </c>
      <c r="H5305" s="20">
        <v>0</v>
      </c>
      <c r="I5305" s="20">
        <v>0.23271919999999999</v>
      </c>
      <c r="J5305" s="20">
        <v>0.12565040000000002</v>
      </c>
      <c r="K5305" s="20">
        <v>1.50841E-2</v>
      </c>
      <c r="L5305" s="20">
        <v>4.4220999999999976E-2</v>
      </c>
      <c r="M5305" s="20">
        <v>0.36956058854166668</v>
      </c>
      <c r="N5305" s="1">
        <v>69</v>
      </c>
      <c r="O5305" s="5">
        <v>19.54</v>
      </c>
      <c r="P5305" s="5">
        <v>80.459999999999994</v>
      </c>
      <c r="Q5305" s="1">
        <v>51</v>
      </c>
      <c r="R5305" s="1">
        <v>210</v>
      </c>
      <c r="S5305" s="6">
        <v>5624.71</v>
      </c>
      <c r="T5305" s="6">
        <v>5624.71</v>
      </c>
      <c r="W5305" s="1"/>
      <c r="X5305" s="1"/>
      <c r="Y5305" s="1"/>
      <c r="AC5305" s="1"/>
      <c r="AF5305" s="1"/>
      <c r="AG5305" s="1"/>
    </row>
    <row r="5306" spans="1:33" hidden="1" x14ac:dyDescent="0.25">
      <c r="A5306" s="1">
        <v>19</v>
      </c>
      <c r="B5306" s="1">
        <v>2015</v>
      </c>
      <c r="C5306" s="1">
        <v>355630519</v>
      </c>
      <c r="D5306" s="44" t="s">
        <v>679</v>
      </c>
      <c r="E5306" s="20">
        <v>5.0548199999999995E-2</v>
      </c>
      <c r="F5306" s="20">
        <v>4.8898499999999998E-2</v>
      </c>
      <c r="G5306" s="20">
        <v>1.6497E-3</v>
      </c>
      <c r="H5306" s="20">
        <v>0</v>
      </c>
      <c r="I5306" s="20">
        <v>0</v>
      </c>
      <c r="J5306" s="20">
        <v>1.5139000000000001E-3</v>
      </c>
      <c r="K5306" s="20">
        <v>4.8898499999999998E-2</v>
      </c>
      <c r="L5306" s="20">
        <v>1.3579999999999999E-4</v>
      </c>
      <c r="M5306" s="20">
        <v>6.7873736567129625E-2</v>
      </c>
      <c r="N5306" s="1">
        <v>5</v>
      </c>
      <c r="O5306" s="5">
        <v>60</v>
      </c>
      <c r="P5306" s="5">
        <v>40</v>
      </c>
      <c r="Q5306" s="1">
        <v>9</v>
      </c>
      <c r="R5306" s="1">
        <v>6</v>
      </c>
      <c r="S5306" s="6">
        <v>1284</v>
      </c>
      <c r="T5306" s="6">
        <v>1284</v>
      </c>
      <c r="W5306" s="1"/>
      <c r="X5306" s="1"/>
      <c r="Y5306" s="1"/>
      <c r="AC5306" s="1"/>
      <c r="AF5306" s="1"/>
      <c r="AG5306" s="1"/>
    </row>
    <row r="5307" spans="1:33" hidden="1" x14ac:dyDescent="0.25">
      <c r="A5307" s="1">
        <v>20</v>
      </c>
      <c r="B5307" s="1">
        <v>2015</v>
      </c>
      <c r="C5307" s="1">
        <v>355630520</v>
      </c>
      <c r="D5307" s="44" t="s">
        <v>679</v>
      </c>
      <c r="E5307" s="20">
        <v>8.3645799999999992E-2</v>
      </c>
      <c r="F5307" s="20">
        <v>0</v>
      </c>
      <c r="G5307" s="20">
        <v>8.3645799999999992E-2</v>
      </c>
      <c r="H5307" s="20">
        <v>0</v>
      </c>
      <c r="I5307" s="20">
        <v>0</v>
      </c>
      <c r="J5307" s="20">
        <v>8.2407399999999992E-2</v>
      </c>
      <c r="K5307" s="20">
        <v>4.8600000000000002E-5</v>
      </c>
      <c r="L5307" s="20">
        <v>1.1898E-3</v>
      </c>
      <c r="M5307" s="20">
        <v>0</v>
      </c>
      <c r="N5307" s="1">
        <v>0</v>
      </c>
      <c r="O5307" s="5">
        <v>0</v>
      </c>
      <c r="P5307" s="5">
        <v>100</v>
      </c>
      <c r="Q5307" s="1">
        <v>0</v>
      </c>
      <c r="R5307" s="1">
        <v>6</v>
      </c>
      <c r="S5307" s="6"/>
      <c r="T5307" s="6"/>
      <c r="W5307" s="1"/>
      <c r="X5307" s="1"/>
      <c r="Y5307" s="1"/>
      <c r="AC5307" s="1"/>
      <c r="AF5307" s="1"/>
      <c r="AG5307" s="1"/>
    </row>
    <row r="5308" spans="1:33" hidden="1" x14ac:dyDescent="0.25">
      <c r="A5308" s="1">
        <v>5</v>
      </c>
      <c r="B5308" s="1">
        <v>2015</v>
      </c>
      <c r="C5308" s="1">
        <v>35563545</v>
      </c>
      <c r="D5308" s="44" t="s">
        <v>680</v>
      </c>
      <c r="E5308" s="20">
        <v>4.5206100000000013E-2</v>
      </c>
      <c r="F5308" s="20">
        <v>4.1638200000000014E-2</v>
      </c>
      <c r="G5308" s="20">
        <v>3.5678999999999958E-3</v>
      </c>
      <c r="H5308" s="20">
        <v>0</v>
      </c>
      <c r="I5308" s="20">
        <v>1.7905600000000001E-2</v>
      </c>
      <c r="J5308" s="20">
        <v>5.2430000000000011E-4</v>
      </c>
      <c r="K5308" s="20">
        <v>9.1310999999999996E-3</v>
      </c>
      <c r="L5308" s="20">
        <v>1.7645099999999993E-2</v>
      </c>
      <c r="M5308" s="20">
        <v>1.1822749218749999E-2</v>
      </c>
      <c r="N5308" s="1">
        <v>26</v>
      </c>
      <c r="O5308" s="5">
        <v>26.67</v>
      </c>
      <c r="P5308" s="5">
        <v>73.33</v>
      </c>
      <c r="Q5308" s="1">
        <v>36</v>
      </c>
      <c r="R5308" s="1">
        <v>99</v>
      </c>
      <c r="S5308" s="6">
        <v>186.9</v>
      </c>
      <c r="T5308" s="6">
        <v>186.9</v>
      </c>
      <c r="W5308" s="1"/>
      <c r="X5308" s="1"/>
      <c r="Y5308" s="1"/>
      <c r="AC5308" s="1"/>
      <c r="AF5308" s="1"/>
      <c r="AG5308" s="1"/>
    </row>
    <row r="5309" spans="1:33" hidden="1" x14ac:dyDescent="0.25">
      <c r="A5309" s="1">
        <v>4</v>
      </c>
      <c r="B5309" s="1">
        <v>2015</v>
      </c>
      <c r="C5309" s="1">
        <v>35564044</v>
      </c>
      <c r="D5309" s="44" t="s">
        <v>681</v>
      </c>
      <c r="E5309" s="20">
        <v>8.6443200000000012E-2</v>
      </c>
      <c r="F5309" s="20">
        <v>7.74788E-2</v>
      </c>
      <c r="G5309" s="20">
        <v>8.9644000000000078E-3</v>
      </c>
      <c r="H5309" s="20">
        <v>0</v>
      </c>
      <c r="I5309" s="20">
        <v>0</v>
      </c>
      <c r="J5309" s="20">
        <v>1.3336999999999997E-3</v>
      </c>
      <c r="K5309" s="20">
        <v>7.7710299999999996E-2</v>
      </c>
      <c r="L5309" s="20">
        <v>7.3991999999999999E-3</v>
      </c>
      <c r="M5309" s="20">
        <v>0.1168661804826389</v>
      </c>
      <c r="N5309" s="1">
        <v>21</v>
      </c>
      <c r="O5309" s="5">
        <v>50</v>
      </c>
      <c r="P5309" s="5">
        <v>50</v>
      </c>
      <c r="Q5309" s="1">
        <v>27</v>
      </c>
      <c r="R5309" s="1">
        <v>27</v>
      </c>
      <c r="S5309" s="6">
        <v>2143</v>
      </c>
      <c r="T5309" s="6">
        <v>1928.7</v>
      </c>
      <c r="W5309" s="1"/>
      <c r="X5309" s="1"/>
      <c r="Y5309" s="1"/>
      <c r="AC5309" s="1"/>
      <c r="AF5309" s="1"/>
      <c r="AG5309" s="1"/>
    </row>
    <row r="5310" spans="1:33" hidden="1" x14ac:dyDescent="0.25">
      <c r="A5310" s="1">
        <v>9</v>
      </c>
      <c r="B5310" s="1">
        <v>2015</v>
      </c>
      <c r="C5310" s="1">
        <v>35564049</v>
      </c>
      <c r="D5310" s="44" t="s">
        <v>681</v>
      </c>
      <c r="E5310" s="20">
        <v>0.17700139999999995</v>
      </c>
      <c r="F5310" s="20">
        <v>0.17553149999999995</v>
      </c>
      <c r="G5310" s="20">
        <v>1.4698999999999999E-3</v>
      </c>
      <c r="H5310" s="20">
        <v>0</v>
      </c>
      <c r="I5310" s="20">
        <v>0</v>
      </c>
      <c r="J5310" s="20">
        <v>2.7779999999999998E-4</v>
      </c>
      <c r="K5310" s="20">
        <v>0.17497589999999996</v>
      </c>
      <c r="L5310" s="20">
        <v>1.7477E-3</v>
      </c>
      <c r="M5310" s="20">
        <v>0</v>
      </c>
      <c r="N5310" s="1">
        <v>11</v>
      </c>
      <c r="O5310" s="5">
        <v>85</v>
      </c>
      <c r="P5310" s="5">
        <v>15</v>
      </c>
      <c r="Q5310" s="1">
        <v>17</v>
      </c>
      <c r="R5310" s="1">
        <v>3</v>
      </c>
      <c r="S5310" s="6"/>
      <c r="T5310" s="6"/>
      <c r="W5310" s="1"/>
      <c r="X5310" s="1"/>
      <c r="Y5310" s="1"/>
      <c r="AC5310" s="1"/>
      <c r="AF5310" s="1"/>
      <c r="AG5310" s="1"/>
    </row>
    <row r="5311" spans="1:33" hidden="1" x14ac:dyDescent="0.25">
      <c r="A5311" s="1">
        <v>6</v>
      </c>
      <c r="B5311" s="1">
        <v>2015</v>
      </c>
      <c r="C5311" s="1">
        <v>35564536</v>
      </c>
      <c r="D5311" s="44" t="s">
        <v>682</v>
      </c>
      <c r="E5311" s="20">
        <v>0</v>
      </c>
      <c r="F5311" s="20">
        <v>0</v>
      </c>
      <c r="G5311" s="20">
        <v>0</v>
      </c>
      <c r="H5311" s="20">
        <v>0</v>
      </c>
      <c r="I5311" s="20">
        <v>0</v>
      </c>
      <c r="J5311" s="20">
        <v>0</v>
      </c>
      <c r="K5311" s="20">
        <v>0</v>
      </c>
      <c r="L5311" s="20">
        <v>0</v>
      </c>
      <c r="M5311" s="20">
        <v>0</v>
      </c>
      <c r="N5311" s="1">
        <v>3</v>
      </c>
      <c r="O5311" s="5">
        <v>0</v>
      </c>
      <c r="P5311" s="5">
        <v>0</v>
      </c>
      <c r="Q5311" s="1">
        <v>0</v>
      </c>
      <c r="R5311" s="1">
        <v>0</v>
      </c>
      <c r="S5311" s="6"/>
      <c r="T5311" s="6"/>
      <c r="W5311" s="1"/>
      <c r="X5311" s="1"/>
      <c r="Y5311" s="1"/>
      <c r="AC5311" s="1"/>
      <c r="AF5311" s="1"/>
      <c r="AG5311" s="1"/>
    </row>
    <row r="5312" spans="1:33" hidden="1" x14ac:dyDescent="0.25">
      <c r="A5312" s="1">
        <v>10</v>
      </c>
      <c r="B5312" s="1">
        <v>2015</v>
      </c>
      <c r="C5312" s="1">
        <v>355645310</v>
      </c>
      <c r="D5312" s="44" t="s">
        <v>682</v>
      </c>
      <c r="E5312" s="20">
        <v>7.8978E-3</v>
      </c>
      <c r="F5312" s="20">
        <v>1.7388000000000002E-3</v>
      </c>
      <c r="G5312" s="20">
        <v>6.1590000000000004E-3</v>
      </c>
      <c r="H5312" s="20">
        <v>0</v>
      </c>
      <c r="I5312" s="20">
        <v>0</v>
      </c>
      <c r="J5312" s="20">
        <v>2.1250000000000002E-3</v>
      </c>
      <c r="K5312" s="20">
        <v>6.8140000000000008E-4</v>
      </c>
      <c r="L5312" s="20">
        <v>5.0914000000000003E-3</v>
      </c>
      <c r="M5312" s="20">
        <v>0.13506672289930555</v>
      </c>
      <c r="N5312" s="1">
        <v>6</v>
      </c>
      <c r="O5312" s="5">
        <v>25</v>
      </c>
      <c r="P5312" s="5">
        <v>75</v>
      </c>
      <c r="Q5312" s="1">
        <v>6</v>
      </c>
      <c r="R5312" s="1">
        <v>18</v>
      </c>
      <c r="S5312" s="6">
        <v>710.37</v>
      </c>
      <c r="T5312" s="6">
        <v>191.79990000000001</v>
      </c>
      <c r="W5312" s="1"/>
      <c r="X5312" s="1"/>
      <c r="Y5312" s="1"/>
      <c r="AC5312" s="1"/>
      <c r="AF5312" s="1"/>
      <c r="AG5312" s="1"/>
    </row>
    <row r="5313" spans="1:33" hidden="1" x14ac:dyDescent="0.25">
      <c r="A5313" s="1">
        <v>5</v>
      </c>
      <c r="B5313" s="1">
        <v>2015</v>
      </c>
      <c r="C5313" s="1">
        <v>35565035</v>
      </c>
      <c r="D5313" s="44" t="s">
        <v>683</v>
      </c>
      <c r="E5313" s="20">
        <v>0.18016839999999998</v>
      </c>
      <c r="F5313" s="20">
        <v>0.1427986</v>
      </c>
      <c r="G5313" s="20">
        <v>3.7369799999999988E-2</v>
      </c>
      <c r="H5313" s="20">
        <v>0</v>
      </c>
      <c r="I5313" s="20">
        <v>6.83333E-2</v>
      </c>
      <c r="J5313" s="20">
        <v>0.10389910000000001</v>
      </c>
      <c r="K5313" s="20">
        <v>0</v>
      </c>
      <c r="L5313" s="20">
        <v>7.9359999999999986E-3</v>
      </c>
      <c r="M5313" s="20">
        <v>0.36809904541666671</v>
      </c>
      <c r="N5313" s="1">
        <v>2</v>
      </c>
      <c r="O5313" s="5">
        <v>13.33</v>
      </c>
      <c r="P5313" s="5">
        <v>86.67</v>
      </c>
      <c r="Q5313" s="1">
        <v>6</v>
      </c>
      <c r="R5313" s="1">
        <v>39</v>
      </c>
      <c r="S5313" s="6">
        <v>5792.32</v>
      </c>
      <c r="T5313" s="6">
        <v>5792.32</v>
      </c>
      <c r="W5313" s="1"/>
      <c r="X5313" s="1"/>
      <c r="Y5313" s="1"/>
      <c r="AC5313" s="1"/>
      <c r="AF5313" s="1"/>
      <c r="AG5313" s="1"/>
    </row>
    <row r="5314" spans="1:33" hidden="1" x14ac:dyDescent="0.25">
      <c r="A5314" s="1">
        <v>20</v>
      </c>
      <c r="B5314" s="1">
        <v>2015</v>
      </c>
      <c r="C5314" s="1">
        <v>355660220</v>
      </c>
      <c r="D5314" s="44" t="s">
        <v>684</v>
      </c>
      <c r="E5314" s="20">
        <v>2.2432400000000005E-2</v>
      </c>
      <c r="F5314" s="20">
        <v>1.1493000000000001E-2</v>
      </c>
      <c r="G5314" s="20">
        <v>1.0939400000000002E-2</v>
      </c>
      <c r="H5314" s="20">
        <v>0</v>
      </c>
      <c r="I5314" s="20">
        <v>0</v>
      </c>
      <c r="J5314" s="20">
        <v>0</v>
      </c>
      <c r="K5314" s="20">
        <v>2.1205599999999995E-2</v>
      </c>
      <c r="L5314" s="20">
        <v>1.2268000000000001E-3</v>
      </c>
      <c r="M5314" s="20">
        <v>2.4053399999999999E-2</v>
      </c>
      <c r="N5314" s="1">
        <v>3</v>
      </c>
      <c r="O5314" s="5">
        <v>50</v>
      </c>
      <c r="P5314" s="5">
        <v>50</v>
      </c>
      <c r="Q5314" s="1">
        <v>7</v>
      </c>
      <c r="R5314" s="1">
        <v>7</v>
      </c>
      <c r="S5314" s="6">
        <v>490.2</v>
      </c>
      <c r="T5314" s="6">
        <v>490.2</v>
      </c>
      <c r="W5314" s="1"/>
      <c r="X5314" s="1"/>
      <c r="Y5314" s="1"/>
      <c r="AC5314" s="1"/>
      <c r="AF5314" s="1"/>
      <c r="AG5314" s="1"/>
    </row>
    <row r="5315" spans="1:33" hidden="1" x14ac:dyDescent="0.25">
      <c r="A5315" s="1">
        <v>21</v>
      </c>
      <c r="B5315" s="1">
        <v>2015</v>
      </c>
      <c r="C5315" s="1">
        <v>355660221</v>
      </c>
      <c r="D5315" s="44" t="s">
        <v>684</v>
      </c>
      <c r="E5315" s="20">
        <v>4.6405999999999999E-3</v>
      </c>
      <c r="F5315" s="20">
        <v>2.4257999999999997E-3</v>
      </c>
      <c r="G5315" s="20">
        <v>2.2147999999999998E-3</v>
      </c>
      <c r="H5315" s="20">
        <v>0</v>
      </c>
      <c r="I5315" s="20">
        <v>0</v>
      </c>
      <c r="J5315" s="20">
        <v>0</v>
      </c>
      <c r="K5315" s="20">
        <v>2.8287999999999998E-3</v>
      </c>
      <c r="L5315" s="20">
        <v>1.8118000000000008E-3</v>
      </c>
      <c r="M5315" s="20">
        <v>0</v>
      </c>
      <c r="N5315" s="1">
        <v>3</v>
      </c>
      <c r="O5315" s="5">
        <v>27.78</v>
      </c>
      <c r="P5315" s="5">
        <v>72.22</v>
      </c>
      <c r="Q5315" s="1">
        <v>5</v>
      </c>
      <c r="R5315" s="1">
        <v>13</v>
      </c>
      <c r="S5315" s="6"/>
      <c r="T5315" s="6"/>
      <c r="W5315" s="1"/>
      <c r="X5315" s="1"/>
      <c r="Y5315" s="1"/>
      <c r="AC5315" s="1"/>
      <c r="AF5315" s="1"/>
      <c r="AG5315" s="1"/>
    </row>
    <row r="5316" spans="1:33" hidden="1" x14ac:dyDescent="0.25">
      <c r="A5316" s="1">
        <v>5</v>
      </c>
      <c r="B5316" s="1">
        <v>2015</v>
      </c>
      <c r="C5316" s="1">
        <v>35567015</v>
      </c>
      <c r="D5316" s="44" t="s">
        <v>685</v>
      </c>
      <c r="E5316" s="20">
        <v>0.4536116999999999</v>
      </c>
      <c r="F5316" s="20">
        <v>0.32485049999999993</v>
      </c>
      <c r="G5316" s="20">
        <v>0.12876119999999996</v>
      </c>
      <c r="H5316" s="20">
        <v>0</v>
      </c>
      <c r="I5316" s="20">
        <v>0.31419789999999997</v>
      </c>
      <c r="J5316" s="20">
        <v>8.9148499999999978E-2</v>
      </c>
      <c r="K5316" s="20">
        <v>7.1497000000000002E-3</v>
      </c>
      <c r="L5316" s="20">
        <v>4.3115599999999976E-2</v>
      </c>
      <c r="M5316" s="20">
        <v>0.19929847625578706</v>
      </c>
      <c r="N5316" s="1">
        <v>60</v>
      </c>
      <c r="O5316" s="5">
        <v>12.82</v>
      </c>
      <c r="P5316" s="5">
        <v>87.18</v>
      </c>
      <c r="Q5316" s="1">
        <v>20</v>
      </c>
      <c r="R5316" s="1">
        <v>136</v>
      </c>
      <c r="S5316" s="6">
        <v>3225.75</v>
      </c>
      <c r="T5316" s="6">
        <v>3225.75</v>
      </c>
      <c r="W5316" s="1"/>
      <c r="X5316" s="1"/>
      <c r="Y5316" s="1"/>
      <c r="AC5316" s="1"/>
      <c r="AF5316" s="1"/>
      <c r="AG5316" s="1"/>
    </row>
    <row r="5317" spans="1:33" hidden="1" x14ac:dyDescent="0.25">
      <c r="A5317" s="1">
        <v>12</v>
      </c>
      <c r="B5317" s="1">
        <v>2015</v>
      </c>
      <c r="C5317" s="1">
        <v>355680012</v>
      </c>
      <c r="D5317" s="44" t="s">
        <v>686</v>
      </c>
      <c r="E5317" s="20">
        <v>0.21346370000000003</v>
      </c>
      <c r="F5317" s="20">
        <v>0.14916310000000002</v>
      </c>
      <c r="G5317" s="20">
        <v>6.4300600000000013E-2</v>
      </c>
      <c r="H5317" s="20">
        <v>0</v>
      </c>
      <c r="I5317" s="20">
        <v>5.6701800000000004E-2</v>
      </c>
      <c r="J5317" s="20">
        <v>7.1299999999999998E-4</v>
      </c>
      <c r="K5317" s="20">
        <v>0.1554933</v>
      </c>
      <c r="L5317" s="20">
        <v>5.5559999999999984E-4</v>
      </c>
      <c r="M5317" s="20">
        <v>5.4184203634259263E-2</v>
      </c>
      <c r="N5317" s="1">
        <v>2</v>
      </c>
      <c r="O5317" s="5">
        <v>46.43</v>
      </c>
      <c r="P5317" s="5">
        <v>53.57</v>
      </c>
      <c r="Q5317" s="1">
        <v>13</v>
      </c>
      <c r="R5317" s="1">
        <v>15</v>
      </c>
      <c r="S5317" s="6">
        <v>937.02</v>
      </c>
      <c r="T5317" s="6">
        <v>937.02</v>
      </c>
      <c r="W5317" s="1"/>
      <c r="X5317" s="1"/>
      <c r="Y5317" s="1"/>
      <c r="AC5317" s="1"/>
      <c r="AF5317" s="1"/>
      <c r="AG5317" s="1"/>
    </row>
    <row r="5318" spans="1:33" hidden="1" x14ac:dyDescent="0.25">
      <c r="A5318" s="1">
        <v>15</v>
      </c>
      <c r="B5318" s="1">
        <v>2015</v>
      </c>
      <c r="C5318" s="1">
        <v>355690915</v>
      </c>
      <c r="D5318" s="44" t="s">
        <v>687</v>
      </c>
      <c r="E5318" s="20">
        <v>0.3070681999999999</v>
      </c>
      <c r="F5318" s="20">
        <v>0.13129639999999998</v>
      </c>
      <c r="G5318" s="20">
        <v>0.17577179999999995</v>
      </c>
      <c r="H5318" s="20">
        <v>0</v>
      </c>
      <c r="I5318" s="20">
        <v>0</v>
      </c>
      <c r="J5318" s="20">
        <v>8.8331899999999991E-2</v>
      </c>
      <c r="K5318" s="20">
        <v>0.20566339999999997</v>
      </c>
      <c r="L5318" s="20">
        <v>1.30729E-2</v>
      </c>
      <c r="M5318" s="20">
        <v>1.7898301822916664E-2</v>
      </c>
      <c r="N5318" s="1">
        <v>6</v>
      </c>
      <c r="O5318" s="5">
        <v>13.46</v>
      </c>
      <c r="P5318" s="5">
        <v>86.54</v>
      </c>
      <c r="Q5318" s="1">
        <v>7</v>
      </c>
      <c r="R5318" s="1">
        <v>45</v>
      </c>
      <c r="S5318" s="6">
        <v>399</v>
      </c>
      <c r="T5318" s="6">
        <v>399</v>
      </c>
      <c r="W5318" s="1"/>
      <c r="X5318" s="1"/>
      <c r="Y5318" s="1"/>
      <c r="AC5318" s="1"/>
      <c r="AF5318" s="1"/>
      <c r="AG5318" s="1"/>
    </row>
    <row r="5319" spans="1:33" hidden="1" x14ac:dyDescent="0.25">
      <c r="A5319" s="1">
        <v>15</v>
      </c>
      <c r="B5319" s="1">
        <v>2015</v>
      </c>
      <c r="C5319" s="1">
        <v>355695815</v>
      </c>
      <c r="D5319" s="44" t="s">
        <v>688</v>
      </c>
      <c r="E5319" s="20">
        <v>1.0343499999999999E-2</v>
      </c>
      <c r="F5319" s="20">
        <v>4.8226999999999992E-3</v>
      </c>
      <c r="G5319" s="20">
        <v>5.5208000000000002E-3</v>
      </c>
      <c r="H5319" s="20">
        <v>0</v>
      </c>
      <c r="I5319" s="20">
        <v>5.0000000000000001E-3</v>
      </c>
      <c r="J5319" s="20">
        <v>0</v>
      </c>
      <c r="K5319" s="20">
        <v>5.3434999999999993E-3</v>
      </c>
      <c r="L5319" s="20">
        <v>0</v>
      </c>
      <c r="M5319" s="20">
        <v>3.8914151041666667E-3</v>
      </c>
      <c r="N5319" s="1">
        <v>2</v>
      </c>
      <c r="O5319" s="5">
        <v>70</v>
      </c>
      <c r="P5319" s="5">
        <v>30</v>
      </c>
      <c r="Q5319" s="1">
        <v>7</v>
      </c>
      <c r="R5319" s="1">
        <v>3</v>
      </c>
      <c r="S5319" s="6">
        <v>81</v>
      </c>
      <c r="T5319" s="6">
        <v>81</v>
      </c>
      <c r="W5319" s="1"/>
      <c r="X5319" s="1"/>
      <c r="Y5319" s="1"/>
      <c r="AC5319" s="1"/>
      <c r="AF5319" s="1"/>
      <c r="AG5319" s="1"/>
    </row>
    <row r="5320" spans="1:33" hidden="1" x14ac:dyDescent="0.25">
      <c r="A5320" s="1">
        <v>10</v>
      </c>
      <c r="B5320" s="1">
        <v>2015</v>
      </c>
      <c r="C5320" s="1">
        <v>355700610</v>
      </c>
      <c r="D5320" s="44" t="s">
        <v>689</v>
      </c>
      <c r="E5320" s="20">
        <v>2.5215655000000003</v>
      </c>
      <c r="F5320" s="20">
        <v>2.4931305000000004</v>
      </c>
      <c r="G5320" s="20">
        <v>2.8434999999999992E-2</v>
      </c>
      <c r="H5320" s="20">
        <v>0</v>
      </c>
      <c r="I5320" s="20">
        <v>2.4649514000000003</v>
      </c>
      <c r="J5320" s="20">
        <v>3.2954400000000002E-2</v>
      </c>
      <c r="K5320" s="20">
        <v>4.4135999999999993E-3</v>
      </c>
      <c r="L5320" s="20">
        <v>1.9246100000000002E-2</v>
      </c>
      <c r="M5320" s="20">
        <v>0.38444249223495375</v>
      </c>
      <c r="N5320" s="1">
        <v>31</v>
      </c>
      <c r="O5320" s="5">
        <v>35.9</v>
      </c>
      <c r="P5320" s="5">
        <v>64.099999999999994</v>
      </c>
      <c r="Q5320" s="1">
        <v>14</v>
      </c>
      <c r="R5320" s="1">
        <v>25</v>
      </c>
      <c r="S5320" s="6">
        <v>5994.66</v>
      </c>
      <c r="T5320" s="6">
        <v>5874.7668000000003</v>
      </c>
      <c r="W5320" s="1"/>
      <c r="X5320" s="1"/>
      <c r="Y5320" s="1"/>
      <c r="AC5320" s="1"/>
      <c r="AF5320" s="1"/>
      <c r="AG5320" s="1"/>
    </row>
    <row r="5321" spans="1:33" hidden="1" x14ac:dyDescent="0.25">
      <c r="A5321" s="1">
        <v>15</v>
      </c>
      <c r="B5321" s="1">
        <v>2015</v>
      </c>
      <c r="C5321" s="1">
        <v>355710515</v>
      </c>
      <c r="D5321" s="44" t="s">
        <v>690</v>
      </c>
      <c r="E5321" s="20">
        <v>0.31587279999999984</v>
      </c>
      <c r="F5321" s="20">
        <v>2.5879800000000001E-2</v>
      </c>
      <c r="G5321" s="20">
        <v>0.28999299999999983</v>
      </c>
      <c r="H5321" s="20">
        <v>0</v>
      </c>
      <c r="I5321" s="20">
        <v>0.20998450000000002</v>
      </c>
      <c r="J5321" s="20">
        <v>7.1878199999999989E-2</v>
      </c>
      <c r="K5321" s="20">
        <v>2.06521E-2</v>
      </c>
      <c r="L5321" s="20">
        <v>1.3358000000000002E-2</v>
      </c>
      <c r="M5321" s="20">
        <v>0.26932234953703704</v>
      </c>
      <c r="N5321" s="1">
        <v>6</v>
      </c>
      <c r="O5321" s="5">
        <v>16.87</v>
      </c>
      <c r="P5321" s="5">
        <v>83.13</v>
      </c>
      <c r="Q5321" s="1">
        <v>14</v>
      </c>
      <c r="R5321" s="1">
        <v>69</v>
      </c>
      <c r="S5321" s="6">
        <v>4780.9389000000001</v>
      </c>
      <c r="T5321" s="6">
        <v>4780.9389000000001</v>
      </c>
      <c r="W5321" s="1"/>
      <c r="X5321" s="1"/>
      <c r="Y5321" s="1"/>
      <c r="AC5321" s="1"/>
      <c r="AF5321" s="1"/>
      <c r="AG5321" s="1"/>
    </row>
    <row r="5322" spans="1:33" hidden="1" x14ac:dyDescent="0.25">
      <c r="A5322" s="1">
        <v>18</v>
      </c>
      <c r="B5322" s="1">
        <v>2015</v>
      </c>
      <c r="C5322" s="1">
        <v>355710518</v>
      </c>
      <c r="D5322" s="44" t="s">
        <v>690</v>
      </c>
      <c r="E5322" s="20">
        <v>0.30658349999999995</v>
      </c>
      <c r="F5322" s="20">
        <v>0.30612049999999996</v>
      </c>
      <c r="G5322" s="20">
        <v>4.6299999999999998E-4</v>
      </c>
      <c r="H5322" s="20">
        <v>0</v>
      </c>
      <c r="I5322" s="20">
        <v>0</v>
      </c>
      <c r="J5322" s="20">
        <v>0.10810189999999999</v>
      </c>
      <c r="K5322" s="20">
        <v>0.19848159999999992</v>
      </c>
      <c r="L5322" s="20">
        <v>0</v>
      </c>
      <c r="M5322" s="20">
        <v>0</v>
      </c>
      <c r="N5322" s="1">
        <v>11</v>
      </c>
      <c r="O5322" s="5">
        <v>88.89</v>
      </c>
      <c r="P5322" s="5">
        <v>11.11</v>
      </c>
      <c r="Q5322" s="1">
        <v>16</v>
      </c>
      <c r="R5322" s="1">
        <v>2</v>
      </c>
      <c r="S5322" s="6"/>
      <c r="T5322" s="6"/>
      <c r="W5322" s="1"/>
      <c r="X5322" s="1"/>
      <c r="Y5322" s="1"/>
      <c r="AC5322" s="1"/>
      <c r="AF5322" s="1"/>
      <c r="AG5322" s="1"/>
    </row>
    <row r="5323" spans="1:33" hidden="1" x14ac:dyDescent="0.25">
      <c r="A5323" s="1">
        <v>19</v>
      </c>
      <c r="B5323" s="1">
        <v>2015</v>
      </c>
      <c r="C5323" s="1">
        <v>355715419</v>
      </c>
      <c r="D5323" s="44" t="s">
        <v>691</v>
      </c>
      <c r="E5323" s="20">
        <v>2.50703E-2</v>
      </c>
      <c r="F5323" s="20">
        <v>1.72117E-2</v>
      </c>
      <c r="G5323" s="20">
        <v>7.8586000000000003E-3</v>
      </c>
      <c r="H5323" s="20">
        <v>0</v>
      </c>
      <c r="I5323" s="20">
        <v>6.4815000000000003E-3</v>
      </c>
      <c r="J5323" s="20">
        <v>7.4069999999999995E-4</v>
      </c>
      <c r="K5323" s="20">
        <v>1.7568199999999999E-2</v>
      </c>
      <c r="L5323" s="20">
        <v>2.7989999999999997E-4</v>
      </c>
      <c r="M5323" s="20">
        <v>5.2322114583333327E-3</v>
      </c>
      <c r="N5323" s="1">
        <v>1</v>
      </c>
      <c r="O5323" s="5">
        <v>23.81</v>
      </c>
      <c r="P5323" s="5">
        <v>76.19</v>
      </c>
      <c r="Q5323" s="1">
        <v>5</v>
      </c>
      <c r="R5323" s="1">
        <v>16</v>
      </c>
      <c r="S5323" s="6">
        <v>103.55</v>
      </c>
      <c r="T5323" s="6">
        <v>103.55</v>
      </c>
      <c r="W5323" s="1"/>
      <c r="X5323" s="1"/>
      <c r="Y5323" s="1"/>
      <c r="AC5323" s="1"/>
      <c r="AF5323" s="1"/>
      <c r="AG5323" s="1"/>
    </row>
    <row r="5324" spans="1:33" hidden="1" x14ac:dyDescent="0.25">
      <c r="A5324" s="1">
        <v>20</v>
      </c>
      <c r="B5324" s="1">
        <v>2014</v>
      </c>
      <c r="C5324" s="1">
        <v>350010520</v>
      </c>
      <c r="D5324" s="44" t="s">
        <v>46</v>
      </c>
      <c r="E5324" s="20">
        <v>8.9189800000000014E-2</v>
      </c>
      <c r="F5324" s="20">
        <v>8.8888900000000007E-2</v>
      </c>
      <c r="G5324" s="20">
        <v>3.009E-4</v>
      </c>
      <c r="H5324" s="20">
        <v>0</v>
      </c>
      <c r="I5324" s="20">
        <v>0</v>
      </c>
      <c r="J5324" s="20">
        <v>8.8999999999999996E-2</v>
      </c>
      <c r="K5324" s="20">
        <v>0</v>
      </c>
      <c r="L5324" s="20">
        <v>0</v>
      </c>
      <c r="M5324" s="20">
        <v>0</v>
      </c>
      <c r="N5324" s="1">
        <v>1</v>
      </c>
      <c r="O5324" s="5">
        <v>33.33</v>
      </c>
      <c r="P5324" s="5">
        <v>66.67</v>
      </c>
      <c r="Q5324" s="1">
        <v>1</v>
      </c>
      <c r="R5324" s="1">
        <v>2</v>
      </c>
      <c r="S5324" s="6"/>
      <c r="T5324" s="6"/>
    </row>
    <row r="5325" spans="1:33" hidden="1" x14ac:dyDescent="0.25">
      <c r="A5325" s="1">
        <v>21</v>
      </c>
      <c r="B5325" s="1">
        <v>2014</v>
      </c>
      <c r="C5325" s="1">
        <v>350010521</v>
      </c>
      <c r="D5325" s="44" t="s">
        <v>46</v>
      </c>
      <c r="E5325" s="20">
        <v>0.12059729999999995</v>
      </c>
      <c r="F5325" s="20">
        <v>1.6666999999999999E-3</v>
      </c>
      <c r="G5325" s="20">
        <v>0.11893059999999996</v>
      </c>
      <c r="H5325" s="20">
        <v>0</v>
      </c>
      <c r="I5325" s="20">
        <v>0.107</v>
      </c>
      <c r="J5325" s="20">
        <v>0.01</v>
      </c>
      <c r="K5325" s="20">
        <v>0</v>
      </c>
      <c r="L5325" s="20">
        <v>9.3789999999999998E-4</v>
      </c>
      <c r="M5325" s="20">
        <v>9.9045056659722228E-2</v>
      </c>
      <c r="N5325" s="1">
        <v>0</v>
      </c>
      <c r="O5325" s="5">
        <v>2.94</v>
      </c>
      <c r="P5325" s="5">
        <v>97.06</v>
      </c>
      <c r="Q5325" s="1">
        <v>1</v>
      </c>
      <c r="R5325" s="1">
        <v>33</v>
      </c>
      <c r="S5325" s="6">
        <v>1751.26</v>
      </c>
      <c r="T5325" s="6">
        <v>1751.26</v>
      </c>
    </row>
    <row r="5326" spans="1:33" hidden="1" x14ac:dyDescent="0.25">
      <c r="A5326" s="1">
        <v>16</v>
      </c>
      <c r="B5326" s="1">
        <v>2014</v>
      </c>
      <c r="C5326" s="1">
        <v>350020416</v>
      </c>
      <c r="D5326" s="44" t="s">
        <v>48</v>
      </c>
      <c r="E5326" s="20">
        <v>0.27539929999999996</v>
      </c>
      <c r="F5326" s="20">
        <v>0.26253859999999996</v>
      </c>
      <c r="G5326" s="20">
        <v>1.2860700000000006E-2</v>
      </c>
      <c r="H5326" s="20">
        <v>0</v>
      </c>
      <c r="I5326" s="20">
        <v>8.9999999999999993E-3</v>
      </c>
      <c r="J5326" s="20">
        <v>0</v>
      </c>
      <c r="K5326" s="20">
        <v>0.23</v>
      </c>
      <c r="L5326" s="20">
        <v>4.0572900000000002E-2</v>
      </c>
      <c r="M5326" s="20">
        <v>8.4955645833333336E-3</v>
      </c>
      <c r="N5326" s="1">
        <v>0</v>
      </c>
      <c r="O5326" s="5">
        <v>10.199999999999999</v>
      </c>
      <c r="P5326" s="5">
        <v>89.8</v>
      </c>
      <c r="Q5326" s="1">
        <v>5</v>
      </c>
      <c r="R5326" s="1">
        <v>44</v>
      </c>
      <c r="S5326" s="6">
        <v>176</v>
      </c>
      <c r="T5326" s="6">
        <v>176</v>
      </c>
    </row>
    <row r="5327" spans="1:33" hidden="1" x14ac:dyDescent="0.25">
      <c r="A5327" s="1">
        <v>9</v>
      </c>
      <c r="B5327" s="1">
        <v>2014</v>
      </c>
      <c r="C5327" s="1">
        <v>35003039</v>
      </c>
      <c r="D5327" s="44" t="s">
        <v>49</v>
      </c>
      <c r="E5327" s="20">
        <v>1.3066149999999992</v>
      </c>
      <c r="F5327" s="20">
        <v>1.2773199999999991</v>
      </c>
      <c r="G5327" s="20">
        <v>2.9294999999999998E-2</v>
      </c>
      <c r="H5327" s="20">
        <v>0.06</v>
      </c>
      <c r="I5327" s="20">
        <v>2.4E-2</v>
      </c>
      <c r="J5327" s="20">
        <v>2.1000000000000001E-2</v>
      </c>
      <c r="K5327" s="20">
        <v>1.26</v>
      </c>
      <c r="L5327" s="20">
        <v>5.2601999999999996E-3</v>
      </c>
      <c r="M5327" s="20">
        <v>8.048866820023147E-2</v>
      </c>
      <c r="N5327" s="1">
        <v>60</v>
      </c>
      <c r="O5327" s="5">
        <v>81.400000000000006</v>
      </c>
      <c r="P5327" s="5">
        <v>18.600000000000001</v>
      </c>
      <c r="Q5327" s="1">
        <v>140</v>
      </c>
      <c r="R5327" s="1">
        <v>32</v>
      </c>
      <c r="S5327" s="6">
        <v>1682</v>
      </c>
      <c r="T5327" s="6">
        <v>67.28</v>
      </c>
    </row>
    <row r="5328" spans="1:33" hidden="1" x14ac:dyDescent="0.25">
      <c r="A5328" s="1">
        <v>4</v>
      </c>
      <c r="B5328" s="1">
        <v>2014</v>
      </c>
      <c r="C5328" s="1">
        <v>35004024</v>
      </c>
      <c r="D5328" s="44" t="s">
        <v>50</v>
      </c>
      <c r="E5328" s="20">
        <v>8.3799999999999999E-4</v>
      </c>
      <c r="F5328" s="20">
        <v>8.3799999999999999E-4</v>
      </c>
      <c r="G5328" s="20">
        <v>0</v>
      </c>
      <c r="H5328" s="20">
        <v>0</v>
      </c>
      <c r="I5328" s="20">
        <v>0</v>
      </c>
      <c r="J5328" s="20">
        <v>0</v>
      </c>
      <c r="K5328" s="20">
        <v>0</v>
      </c>
      <c r="L5328" s="20">
        <v>0</v>
      </c>
      <c r="M5328" s="20">
        <v>0</v>
      </c>
      <c r="N5328" s="1">
        <v>0</v>
      </c>
      <c r="O5328" s="5">
        <v>100</v>
      </c>
      <c r="P5328" s="5">
        <v>0</v>
      </c>
      <c r="Q5328" s="1">
        <v>2</v>
      </c>
      <c r="R5328" s="1">
        <v>0</v>
      </c>
      <c r="S5328" s="6"/>
      <c r="T5328" s="6"/>
    </row>
    <row r="5329" spans="1:20" hidden="1" x14ac:dyDescent="0.25">
      <c r="A5329" s="1">
        <v>9</v>
      </c>
      <c r="B5329" s="1">
        <v>2014</v>
      </c>
      <c r="C5329" s="1">
        <v>35004029</v>
      </c>
      <c r="D5329" s="44" t="s">
        <v>50</v>
      </c>
      <c r="E5329" s="20">
        <v>3.0320200000000002E-2</v>
      </c>
      <c r="F5329" s="20">
        <v>3.0273900000000003E-2</v>
      </c>
      <c r="G5329" s="20">
        <v>4.6300000000000001E-5</v>
      </c>
      <c r="H5329" s="20">
        <v>0</v>
      </c>
      <c r="I5329" s="20">
        <v>3.0000000000000001E-3</v>
      </c>
      <c r="J5329" s="20">
        <v>0</v>
      </c>
      <c r="K5329" s="20">
        <v>0.02</v>
      </c>
      <c r="L5329" s="20">
        <v>2.3669000000000003E-3</v>
      </c>
      <c r="M5329" s="20">
        <v>1.9243971874999998E-2</v>
      </c>
      <c r="N5329" s="1">
        <v>4</v>
      </c>
      <c r="O5329" s="5">
        <v>92.31</v>
      </c>
      <c r="P5329" s="5">
        <v>7.69</v>
      </c>
      <c r="Q5329" s="1">
        <v>12</v>
      </c>
      <c r="R5329" s="1">
        <v>1</v>
      </c>
      <c r="S5329" s="6">
        <v>358.05</v>
      </c>
      <c r="T5329" s="6">
        <v>340.14749999999998</v>
      </c>
    </row>
    <row r="5330" spans="1:20" hidden="1" x14ac:dyDescent="0.25">
      <c r="A5330" s="1">
        <v>9</v>
      </c>
      <c r="B5330" s="1">
        <v>2014</v>
      </c>
      <c r="C5330" s="1">
        <v>35005019</v>
      </c>
      <c r="D5330" s="44" t="s">
        <v>51</v>
      </c>
      <c r="E5330" s="20">
        <v>9.7341999999999984E-3</v>
      </c>
      <c r="F5330" s="20">
        <v>5.6749999999999986E-3</v>
      </c>
      <c r="G5330" s="20">
        <v>4.0592000000000007E-3</v>
      </c>
      <c r="H5330" s="20">
        <v>0</v>
      </c>
      <c r="I5330" s="20">
        <v>0</v>
      </c>
      <c r="J5330" s="20">
        <v>3.0000000000000001E-3</v>
      </c>
      <c r="K5330" s="20">
        <v>0</v>
      </c>
      <c r="L5330" s="20">
        <v>4.5036E-3</v>
      </c>
      <c r="M5330" s="20">
        <v>5.3325161620370369E-2</v>
      </c>
      <c r="N5330" s="1">
        <v>12</v>
      </c>
      <c r="O5330" s="5">
        <v>62.5</v>
      </c>
      <c r="P5330" s="5">
        <v>37.5</v>
      </c>
      <c r="Q5330" s="1">
        <v>10</v>
      </c>
      <c r="R5330" s="1">
        <v>6</v>
      </c>
      <c r="S5330" s="6">
        <v>360.75</v>
      </c>
      <c r="T5330" s="6">
        <v>86.58</v>
      </c>
    </row>
    <row r="5331" spans="1:20" hidden="1" x14ac:dyDescent="0.25">
      <c r="A5331" s="1">
        <v>17</v>
      </c>
      <c r="B5331" s="1">
        <v>2014</v>
      </c>
      <c r="C5331" s="1">
        <v>350055017</v>
      </c>
      <c r="D5331" s="44" t="s">
        <v>52</v>
      </c>
      <c r="E5331" s="20">
        <v>0.22664210000000001</v>
      </c>
      <c r="F5331" s="20">
        <v>0.19255320000000001</v>
      </c>
      <c r="G5331" s="20">
        <v>3.4088899999999991E-2</v>
      </c>
      <c r="H5331" s="20">
        <v>0</v>
      </c>
      <c r="I5331" s="20">
        <v>2.8000000000000001E-2</v>
      </c>
      <c r="J5331" s="20">
        <v>0.12</v>
      </c>
      <c r="K5331" s="20">
        <v>7.0000000000000007E-2</v>
      </c>
      <c r="L5331" s="20">
        <v>6.0213000000000003E-3</v>
      </c>
      <c r="M5331" s="20">
        <v>1.1332116145833335E-2</v>
      </c>
      <c r="N5331" s="1">
        <v>7</v>
      </c>
      <c r="O5331" s="5">
        <v>52.94</v>
      </c>
      <c r="P5331" s="5">
        <v>47.06</v>
      </c>
      <c r="Q5331" s="1">
        <v>9</v>
      </c>
      <c r="R5331" s="1">
        <v>8</v>
      </c>
      <c r="S5331" s="6">
        <v>160.38</v>
      </c>
      <c r="T5331" s="6">
        <v>160.38</v>
      </c>
    </row>
    <row r="5332" spans="1:20" hidden="1" x14ac:dyDescent="0.25">
      <c r="A5332" s="1">
        <v>5</v>
      </c>
      <c r="B5332" s="1">
        <v>2014</v>
      </c>
      <c r="C5332" s="1">
        <v>35006005</v>
      </c>
      <c r="D5332" s="44" t="s">
        <v>53</v>
      </c>
      <c r="E5332" s="20">
        <v>1.84E-4</v>
      </c>
      <c r="F5332" s="20">
        <v>0</v>
      </c>
      <c r="G5332" s="20">
        <v>1.84E-4</v>
      </c>
      <c r="H5332" s="20">
        <v>0</v>
      </c>
      <c r="I5332" s="20">
        <v>0</v>
      </c>
      <c r="J5332" s="20">
        <v>0</v>
      </c>
      <c r="K5332" s="20">
        <v>0</v>
      </c>
      <c r="L5332" s="20">
        <v>1.84E-4</v>
      </c>
      <c r="M5332" s="20">
        <v>7.4999999999999997E-3</v>
      </c>
      <c r="N5332" s="1">
        <v>0</v>
      </c>
      <c r="O5332" s="5">
        <v>0</v>
      </c>
      <c r="P5332" s="5">
        <v>100</v>
      </c>
      <c r="Q5332" s="1">
        <v>0</v>
      </c>
      <c r="R5332" s="1">
        <v>3</v>
      </c>
      <c r="S5332" s="6">
        <v>149.4</v>
      </c>
      <c r="T5332" s="6">
        <v>0</v>
      </c>
    </row>
    <row r="5333" spans="1:20" hidden="1" x14ac:dyDescent="0.25">
      <c r="A5333" s="1">
        <v>13</v>
      </c>
      <c r="B5333" s="1">
        <v>2014</v>
      </c>
      <c r="C5333" s="1">
        <v>350070913</v>
      </c>
      <c r="D5333" s="44" t="s">
        <v>54</v>
      </c>
      <c r="E5333" s="20">
        <v>0.32834669999999999</v>
      </c>
      <c r="F5333" s="20">
        <v>7.7159999999999998E-3</v>
      </c>
      <c r="G5333" s="20">
        <v>0.32063069999999999</v>
      </c>
      <c r="H5333" s="20">
        <v>0</v>
      </c>
      <c r="I5333" s="20">
        <v>0</v>
      </c>
      <c r="J5333" s="20">
        <v>0.31900000000000001</v>
      </c>
      <c r="K5333" s="20">
        <v>0.01</v>
      </c>
      <c r="L5333" s="20">
        <v>1.1587000000000001E-3</v>
      </c>
      <c r="M5333" s="20">
        <v>0.10142355560416666</v>
      </c>
      <c r="N5333" s="1">
        <v>2</v>
      </c>
      <c r="O5333" s="5">
        <v>2.94</v>
      </c>
      <c r="P5333" s="5">
        <v>97.06</v>
      </c>
      <c r="Q5333" s="1">
        <v>1</v>
      </c>
      <c r="R5333" s="1">
        <v>33</v>
      </c>
      <c r="S5333" s="6">
        <v>1762.5</v>
      </c>
      <c r="T5333" s="6">
        <v>0</v>
      </c>
    </row>
    <row r="5334" spans="1:20" hidden="1" x14ac:dyDescent="0.25">
      <c r="A5334" s="1">
        <v>16</v>
      </c>
      <c r="B5334" s="1">
        <v>2014</v>
      </c>
      <c r="C5334" s="1">
        <v>350070916</v>
      </c>
      <c r="D5334" s="44" t="s">
        <v>54</v>
      </c>
      <c r="E5334" s="20">
        <v>0</v>
      </c>
      <c r="F5334" s="20">
        <v>0</v>
      </c>
      <c r="G5334" s="20">
        <v>0</v>
      </c>
      <c r="H5334" s="20">
        <v>0</v>
      </c>
      <c r="I5334" s="20">
        <v>0</v>
      </c>
      <c r="J5334" s="20">
        <v>0</v>
      </c>
      <c r="K5334" s="20">
        <v>0</v>
      </c>
      <c r="L5334" s="20">
        <v>0</v>
      </c>
      <c r="M5334" s="20">
        <v>0</v>
      </c>
      <c r="N5334" s="1">
        <v>0</v>
      </c>
      <c r="O5334" s="5">
        <v>0</v>
      </c>
      <c r="P5334" s="5">
        <v>0</v>
      </c>
      <c r="Q5334" s="1">
        <v>0</v>
      </c>
      <c r="R5334" s="1">
        <v>0</v>
      </c>
      <c r="S5334" s="6"/>
      <c r="T5334" s="6"/>
    </row>
    <row r="5335" spans="1:20" hidden="1" x14ac:dyDescent="0.25">
      <c r="A5335" s="1">
        <v>17</v>
      </c>
      <c r="B5335" s="1">
        <v>2014</v>
      </c>
      <c r="C5335" s="1">
        <v>350070917</v>
      </c>
      <c r="D5335" s="44" t="s">
        <v>54</v>
      </c>
      <c r="E5335" s="20">
        <v>8.9119999999999998E-4</v>
      </c>
      <c r="F5335" s="20">
        <v>4.2820000000000005E-4</v>
      </c>
      <c r="G5335" s="20">
        <v>4.6299999999999998E-4</v>
      </c>
      <c r="H5335" s="20">
        <v>0</v>
      </c>
      <c r="I5335" s="20">
        <v>0</v>
      </c>
      <c r="J5335" s="20">
        <v>0</v>
      </c>
      <c r="K5335" s="20">
        <v>0</v>
      </c>
      <c r="L5335" s="20">
        <v>5.7799999999999995E-5</v>
      </c>
      <c r="M5335" s="20">
        <v>0</v>
      </c>
      <c r="N5335" s="1">
        <v>0</v>
      </c>
      <c r="O5335" s="5">
        <v>80</v>
      </c>
      <c r="P5335" s="5">
        <v>20</v>
      </c>
      <c r="Q5335" s="1">
        <v>4</v>
      </c>
      <c r="R5335" s="1">
        <v>1</v>
      </c>
      <c r="S5335" s="6"/>
      <c r="T5335" s="6"/>
    </row>
    <row r="5336" spans="1:20" hidden="1" x14ac:dyDescent="0.25">
      <c r="A5336" s="1">
        <v>10</v>
      </c>
      <c r="B5336" s="1">
        <v>2014</v>
      </c>
      <c r="C5336" s="1">
        <v>350075810</v>
      </c>
      <c r="D5336" s="44" t="s">
        <v>55</v>
      </c>
      <c r="E5336" s="20">
        <v>1.0738999999999999E-2</v>
      </c>
      <c r="F5336" s="20">
        <v>1.7359999999999999E-4</v>
      </c>
      <c r="G5336" s="20">
        <v>1.0565399999999999E-2</v>
      </c>
      <c r="H5336" s="20">
        <v>0</v>
      </c>
      <c r="I5336" s="20">
        <v>0</v>
      </c>
      <c r="J5336" s="20">
        <v>0</v>
      </c>
      <c r="K5336" s="20">
        <v>0.01</v>
      </c>
      <c r="L5336" s="20">
        <v>5.0791999999999999E-3</v>
      </c>
      <c r="M5336" s="20">
        <v>9.8365968749999991E-3</v>
      </c>
      <c r="N5336" s="1">
        <v>7</v>
      </c>
      <c r="O5336" s="5">
        <v>9.09</v>
      </c>
      <c r="P5336" s="5">
        <v>90.91</v>
      </c>
      <c r="Q5336" s="1">
        <v>1</v>
      </c>
      <c r="R5336" s="1">
        <v>10</v>
      </c>
      <c r="S5336" s="6">
        <v>164.28</v>
      </c>
      <c r="T5336" s="6">
        <v>164.28</v>
      </c>
    </row>
    <row r="5337" spans="1:20" hidden="1" x14ac:dyDescent="0.25">
      <c r="A5337" s="1">
        <v>21</v>
      </c>
      <c r="B5337" s="1">
        <v>2014</v>
      </c>
      <c r="C5337" s="1">
        <v>350080821</v>
      </c>
      <c r="D5337" s="44" t="s">
        <v>56</v>
      </c>
      <c r="E5337" s="20">
        <v>8.5502000000000026E-3</v>
      </c>
      <c r="F5337" s="20">
        <v>0</v>
      </c>
      <c r="G5337" s="20">
        <v>8.5502000000000026E-3</v>
      </c>
      <c r="H5337" s="20">
        <v>0</v>
      </c>
      <c r="I5337" s="20">
        <v>8.0000000000000002E-3</v>
      </c>
      <c r="J5337" s="20">
        <v>0</v>
      </c>
      <c r="K5337" s="20">
        <v>0</v>
      </c>
      <c r="L5337" s="20">
        <v>3.5810000000000003E-4</v>
      </c>
      <c r="M5337" s="20">
        <v>8.8952500000000004E-3</v>
      </c>
      <c r="N5337" s="1">
        <v>0</v>
      </c>
      <c r="O5337" s="5">
        <v>0</v>
      </c>
      <c r="P5337" s="5">
        <v>100</v>
      </c>
      <c r="Q5337" s="1">
        <v>0</v>
      </c>
      <c r="R5337" s="1">
        <v>10</v>
      </c>
      <c r="S5337" s="6">
        <v>180.32</v>
      </c>
      <c r="T5337" s="6">
        <v>180.32</v>
      </c>
    </row>
    <row r="5338" spans="1:20" hidden="1" x14ac:dyDescent="0.25">
      <c r="A5338" s="1">
        <v>12</v>
      </c>
      <c r="B5338" s="1">
        <v>2014</v>
      </c>
      <c r="C5338" s="1">
        <v>350090712</v>
      </c>
      <c r="D5338" s="44" t="s">
        <v>57</v>
      </c>
      <c r="E5338" s="20">
        <v>3.0347200000000001E-2</v>
      </c>
      <c r="F5338" s="20">
        <v>2.96528E-2</v>
      </c>
      <c r="G5338" s="20">
        <v>6.9439999999999997E-4</v>
      </c>
      <c r="H5338" s="20">
        <v>0</v>
      </c>
      <c r="I5338" s="20">
        <v>0</v>
      </c>
      <c r="J5338" s="20">
        <v>0</v>
      </c>
      <c r="K5338" s="20">
        <v>0.03</v>
      </c>
      <c r="L5338" s="20">
        <v>0</v>
      </c>
      <c r="M5338" s="20">
        <v>8.0439432291666661E-3</v>
      </c>
      <c r="N5338" s="1">
        <v>0</v>
      </c>
      <c r="O5338" s="5">
        <v>66.67</v>
      </c>
      <c r="P5338" s="5">
        <v>33.33</v>
      </c>
      <c r="Q5338" s="1">
        <v>2</v>
      </c>
      <c r="R5338" s="1">
        <v>1</v>
      </c>
      <c r="S5338" s="6">
        <v>159.16</v>
      </c>
      <c r="T5338" s="6">
        <v>159.16</v>
      </c>
    </row>
    <row r="5339" spans="1:20" hidden="1" x14ac:dyDescent="0.25">
      <c r="A5339" s="1">
        <v>15</v>
      </c>
      <c r="B5339" s="1">
        <v>2014</v>
      </c>
      <c r="C5339" s="1">
        <v>350090715</v>
      </c>
      <c r="D5339" s="44" t="s">
        <v>57</v>
      </c>
      <c r="E5339" s="20">
        <v>0.35763529999999999</v>
      </c>
      <c r="F5339" s="20">
        <v>0.34208899999999998</v>
      </c>
      <c r="G5339" s="20">
        <v>1.5546300000000001E-2</v>
      </c>
      <c r="H5339" s="20">
        <v>0</v>
      </c>
      <c r="I5339" s="20">
        <v>1E-3</v>
      </c>
      <c r="J5339" s="20">
        <v>0</v>
      </c>
      <c r="K5339" s="20">
        <v>0.35</v>
      </c>
      <c r="L5339" s="20">
        <v>1.9147999999999999E-3</v>
      </c>
      <c r="M5339" s="20">
        <v>0</v>
      </c>
      <c r="N5339" s="1">
        <v>20</v>
      </c>
      <c r="O5339" s="5">
        <v>84.38</v>
      </c>
      <c r="P5339" s="5">
        <v>15.63</v>
      </c>
      <c r="Q5339" s="1">
        <v>27</v>
      </c>
      <c r="R5339" s="1">
        <v>5</v>
      </c>
      <c r="S5339" s="6"/>
      <c r="T5339" s="6"/>
    </row>
    <row r="5340" spans="1:20" hidden="1" x14ac:dyDescent="0.25">
      <c r="A5340" s="1">
        <v>4</v>
      </c>
      <c r="B5340" s="1">
        <v>2014</v>
      </c>
      <c r="C5340" s="1">
        <v>35010044</v>
      </c>
      <c r="D5340" s="44" t="s">
        <v>58</v>
      </c>
      <c r="E5340" s="20">
        <v>8.4140199999999998E-2</v>
      </c>
      <c r="F5340" s="20">
        <v>4.5024300000000003E-2</v>
      </c>
      <c r="G5340" s="20">
        <v>3.9115899999999995E-2</v>
      </c>
      <c r="H5340" s="20">
        <v>0</v>
      </c>
      <c r="I5340" s="20">
        <v>4.4999999999999998E-2</v>
      </c>
      <c r="J5340" s="20">
        <v>0</v>
      </c>
      <c r="K5340" s="20">
        <v>0.04</v>
      </c>
      <c r="L5340" s="20">
        <v>1.4055999999999999E-3</v>
      </c>
      <c r="M5340" s="20">
        <v>4.135461160300926E-2</v>
      </c>
      <c r="N5340" s="1">
        <v>4</v>
      </c>
      <c r="O5340" s="5">
        <v>65.52</v>
      </c>
      <c r="P5340" s="5">
        <v>34.479999999999997</v>
      </c>
      <c r="Q5340" s="1">
        <v>19</v>
      </c>
      <c r="R5340" s="1">
        <v>10</v>
      </c>
      <c r="S5340" s="6">
        <v>763</v>
      </c>
      <c r="T5340" s="6">
        <v>763</v>
      </c>
    </row>
    <row r="5341" spans="1:20" hidden="1" x14ac:dyDescent="0.25">
      <c r="A5341" s="1">
        <v>8</v>
      </c>
      <c r="B5341" s="1">
        <v>2014</v>
      </c>
      <c r="C5341" s="1">
        <v>35010048</v>
      </c>
      <c r="D5341" s="44" t="s">
        <v>58</v>
      </c>
      <c r="E5341" s="20">
        <v>0.13991459999999989</v>
      </c>
      <c r="F5341" s="20">
        <v>0.1395326999999999</v>
      </c>
      <c r="G5341" s="20">
        <v>3.8190000000000001E-4</v>
      </c>
      <c r="H5341" s="20">
        <v>0</v>
      </c>
      <c r="I5341" s="20">
        <v>0</v>
      </c>
      <c r="J5341" s="20">
        <v>0</v>
      </c>
      <c r="K5341" s="20">
        <v>0.14000000000000001</v>
      </c>
      <c r="L5341" s="20">
        <v>3.5246999999999991E-3</v>
      </c>
      <c r="M5341" s="20">
        <v>0</v>
      </c>
      <c r="N5341" s="1">
        <v>10</v>
      </c>
      <c r="O5341" s="5">
        <v>92</v>
      </c>
      <c r="P5341" s="5">
        <v>8</v>
      </c>
      <c r="Q5341" s="1">
        <v>46</v>
      </c>
      <c r="R5341" s="1">
        <v>4</v>
      </c>
      <c r="S5341" s="6"/>
      <c r="T5341" s="6"/>
    </row>
    <row r="5342" spans="1:20" hidden="1" x14ac:dyDescent="0.25">
      <c r="A5342" s="1">
        <v>19</v>
      </c>
      <c r="B5342" s="1">
        <v>2014</v>
      </c>
      <c r="C5342" s="1">
        <v>350110319</v>
      </c>
      <c r="D5342" s="44" t="s">
        <v>59</v>
      </c>
      <c r="E5342" s="20">
        <v>0</v>
      </c>
      <c r="F5342" s="20">
        <v>0</v>
      </c>
      <c r="G5342" s="20">
        <v>0</v>
      </c>
      <c r="H5342" s="20">
        <v>0</v>
      </c>
      <c r="I5342" s="20">
        <v>0</v>
      </c>
      <c r="J5342" s="20">
        <v>0</v>
      </c>
      <c r="K5342" s="20">
        <v>0</v>
      </c>
      <c r="L5342" s="20">
        <v>0</v>
      </c>
      <c r="M5342" s="20">
        <v>8.3347249999999994E-3</v>
      </c>
      <c r="N5342" s="1">
        <v>0</v>
      </c>
      <c r="O5342" s="5">
        <v>0</v>
      </c>
      <c r="P5342" s="5">
        <v>0</v>
      </c>
      <c r="Q5342" s="1">
        <v>0</v>
      </c>
      <c r="R5342" s="1">
        <v>0</v>
      </c>
      <c r="S5342" s="6">
        <v>167.32</v>
      </c>
      <c r="T5342" s="6">
        <v>167.32</v>
      </c>
    </row>
    <row r="5343" spans="1:20" hidden="1" x14ac:dyDescent="0.25">
      <c r="A5343" s="1">
        <v>20</v>
      </c>
      <c r="B5343" s="1">
        <v>2014</v>
      </c>
      <c r="C5343" s="1">
        <v>350110320</v>
      </c>
      <c r="D5343" s="44" t="s">
        <v>59</v>
      </c>
      <c r="E5343" s="20">
        <v>1.6666599999999997E-2</v>
      </c>
      <c r="F5343" s="20">
        <v>1.6666599999999997E-2</v>
      </c>
      <c r="G5343" s="20">
        <v>0</v>
      </c>
      <c r="H5343" s="20">
        <v>0</v>
      </c>
      <c r="I5343" s="20">
        <v>0</v>
      </c>
      <c r="J5343" s="20">
        <v>1.4E-2</v>
      </c>
      <c r="K5343" s="20">
        <v>0</v>
      </c>
      <c r="L5343" s="20">
        <v>0</v>
      </c>
      <c r="M5343" s="20">
        <v>0</v>
      </c>
      <c r="N5343" s="1">
        <v>2</v>
      </c>
      <c r="O5343" s="5">
        <v>100</v>
      </c>
      <c r="P5343" s="5">
        <v>0</v>
      </c>
      <c r="Q5343" s="1">
        <v>3</v>
      </c>
      <c r="R5343" s="1">
        <v>0</v>
      </c>
      <c r="S5343" s="6"/>
      <c r="T5343" s="6"/>
    </row>
    <row r="5344" spans="1:20" hidden="1" x14ac:dyDescent="0.25">
      <c r="A5344" s="1">
        <v>10</v>
      </c>
      <c r="B5344" s="1">
        <v>2014</v>
      </c>
      <c r="C5344" s="1">
        <v>350115210</v>
      </c>
      <c r="D5344" s="44" t="s">
        <v>60</v>
      </c>
      <c r="E5344" s="20">
        <v>0.1112156</v>
      </c>
      <c r="F5344" s="20">
        <v>0.1096134</v>
      </c>
      <c r="G5344" s="20">
        <v>1.6022E-3</v>
      </c>
      <c r="H5344" s="20">
        <v>0</v>
      </c>
      <c r="I5344" s="20">
        <v>1.2E-2</v>
      </c>
      <c r="J5344" s="20">
        <v>9.9000000000000005E-2</v>
      </c>
      <c r="K5344" s="20">
        <v>0</v>
      </c>
      <c r="L5344" s="20">
        <v>8.6799999999999996E-5</v>
      </c>
      <c r="M5344" s="20">
        <v>3.9607619796296303E-2</v>
      </c>
      <c r="N5344" s="1">
        <v>8</v>
      </c>
      <c r="O5344" s="5">
        <v>46.15</v>
      </c>
      <c r="P5344" s="5">
        <v>53.85</v>
      </c>
      <c r="Q5344" s="1">
        <v>6</v>
      </c>
      <c r="R5344" s="1">
        <v>7</v>
      </c>
      <c r="S5344" s="6">
        <v>698.32</v>
      </c>
      <c r="T5344" s="6">
        <v>0</v>
      </c>
    </row>
    <row r="5345" spans="1:20" hidden="1" x14ac:dyDescent="0.25">
      <c r="A5345" s="1">
        <v>15</v>
      </c>
      <c r="B5345" s="1">
        <v>2014</v>
      </c>
      <c r="C5345" s="1">
        <v>350120215</v>
      </c>
      <c r="D5345" s="44" t="s">
        <v>61</v>
      </c>
      <c r="E5345" s="20">
        <v>0.18222310000000003</v>
      </c>
      <c r="F5345" s="20">
        <v>0.14650900000000003</v>
      </c>
      <c r="G5345" s="20">
        <v>3.5714099999999999E-2</v>
      </c>
      <c r="H5345" s="20">
        <v>0</v>
      </c>
      <c r="I5345" s="20">
        <v>6.0000000000000001E-3</v>
      </c>
      <c r="J5345" s="20">
        <v>0</v>
      </c>
      <c r="K5345" s="20">
        <v>0.18</v>
      </c>
      <c r="L5345" s="20">
        <v>2.9399999999999999E-4</v>
      </c>
      <c r="M5345" s="20">
        <v>9.0496453125000001E-3</v>
      </c>
      <c r="N5345" s="1">
        <v>10</v>
      </c>
      <c r="O5345" s="5">
        <v>53.33</v>
      </c>
      <c r="P5345" s="5">
        <v>46.67</v>
      </c>
      <c r="Q5345" s="1">
        <v>16</v>
      </c>
      <c r="R5345" s="1">
        <v>14</v>
      </c>
      <c r="S5345" s="6">
        <v>141.92750000000001</v>
      </c>
      <c r="T5345" s="6">
        <v>124.4704175</v>
      </c>
    </row>
    <row r="5346" spans="1:20" hidden="1" x14ac:dyDescent="0.25">
      <c r="A5346" s="1">
        <v>21</v>
      </c>
      <c r="B5346" s="1">
        <v>2014</v>
      </c>
      <c r="C5346" s="1">
        <v>350130121</v>
      </c>
      <c r="D5346" s="44" t="s">
        <v>62</v>
      </c>
      <c r="E5346" s="20">
        <v>9.5359999999999998E-4</v>
      </c>
      <c r="F5346" s="20">
        <v>6.9439999999999997E-4</v>
      </c>
      <c r="G5346" s="20">
        <v>2.5920000000000001E-4</v>
      </c>
      <c r="H5346" s="20">
        <v>0</v>
      </c>
      <c r="I5346" s="20">
        <v>0</v>
      </c>
      <c r="J5346" s="20">
        <v>0</v>
      </c>
      <c r="K5346" s="20">
        <v>0</v>
      </c>
      <c r="L5346" s="20">
        <v>1.515E-4</v>
      </c>
      <c r="M5346" s="20">
        <v>6.824715486458334E-2</v>
      </c>
      <c r="N5346" s="1">
        <v>3</v>
      </c>
      <c r="O5346" s="5">
        <v>11.11</v>
      </c>
      <c r="P5346" s="5">
        <v>88.89</v>
      </c>
      <c r="Q5346" s="1">
        <v>1</v>
      </c>
      <c r="R5346" s="1">
        <v>8</v>
      </c>
      <c r="S5346" s="6">
        <v>1171.0999999999999</v>
      </c>
      <c r="T5346" s="6">
        <v>1171.0999999999999</v>
      </c>
    </row>
    <row r="5347" spans="1:20" hidden="1" x14ac:dyDescent="0.25">
      <c r="A5347" s="1">
        <v>22</v>
      </c>
      <c r="B5347" s="1">
        <v>2014</v>
      </c>
      <c r="C5347" s="1">
        <v>350130122</v>
      </c>
      <c r="D5347" s="44" t="s">
        <v>62</v>
      </c>
      <c r="E5347" s="20">
        <v>6.989399999999998E-3</v>
      </c>
      <c r="F5347" s="20">
        <v>9.923E-4</v>
      </c>
      <c r="G5347" s="20">
        <v>5.9970999999999983E-3</v>
      </c>
      <c r="H5347" s="20">
        <v>0</v>
      </c>
      <c r="I5347" s="20">
        <v>0</v>
      </c>
      <c r="J5347" s="20">
        <v>4.0000000000000001E-3</v>
      </c>
      <c r="K5347" s="20">
        <v>0</v>
      </c>
      <c r="L5347" s="20">
        <v>1.7371000000000001E-3</v>
      </c>
      <c r="M5347" s="20">
        <v>0</v>
      </c>
      <c r="N5347" s="1">
        <v>3</v>
      </c>
      <c r="O5347" s="5">
        <v>15.38</v>
      </c>
      <c r="P5347" s="5">
        <v>84.62</v>
      </c>
      <c r="Q5347" s="1">
        <v>2</v>
      </c>
      <c r="R5347" s="1">
        <v>11</v>
      </c>
      <c r="S5347" s="6"/>
      <c r="T5347" s="6"/>
    </row>
    <row r="5348" spans="1:20" hidden="1" x14ac:dyDescent="0.25">
      <c r="A5348" s="1">
        <v>20</v>
      </c>
      <c r="B5348" s="1">
        <v>2014</v>
      </c>
      <c r="C5348" s="1">
        <v>350140020</v>
      </c>
      <c r="D5348" s="44" t="s">
        <v>63</v>
      </c>
      <c r="E5348" s="20">
        <v>2.2879100000000003E-2</v>
      </c>
      <c r="F5348" s="20">
        <v>1.1749900000000001E-2</v>
      </c>
      <c r="G5348" s="20">
        <v>1.1129200000000002E-2</v>
      </c>
      <c r="H5348" s="20">
        <v>0</v>
      </c>
      <c r="I5348" s="20">
        <v>6.0000000000000001E-3</v>
      </c>
      <c r="J5348" s="20">
        <v>0</v>
      </c>
      <c r="K5348" s="20">
        <v>0.02</v>
      </c>
      <c r="L5348" s="20">
        <v>4.1669999999999999E-4</v>
      </c>
      <c r="M5348" s="20">
        <v>7.9099406250000021E-3</v>
      </c>
      <c r="N5348" s="1">
        <v>6</v>
      </c>
      <c r="O5348" s="5">
        <v>50</v>
      </c>
      <c r="P5348" s="5">
        <v>50</v>
      </c>
      <c r="Q5348" s="1">
        <v>4</v>
      </c>
      <c r="R5348" s="1">
        <v>4</v>
      </c>
      <c r="S5348" s="6">
        <v>171</v>
      </c>
      <c r="T5348" s="6">
        <v>171</v>
      </c>
    </row>
    <row r="5349" spans="1:20" hidden="1" x14ac:dyDescent="0.25">
      <c r="A5349" s="1">
        <v>17</v>
      </c>
      <c r="B5349" s="1">
        <v>2014</v>
      </c>
      <c r="C5349" s="1">
        <v>350150917</v>
      </c>
      <c r="D5349" s="44" t="s">
        <v>64</v>
      </c>
      <c r="E5349" s="20">
        <v>8.8653499999999996E-2</v>
      </c>
      <c r="F5349" s="20">
        <v>7.9202099999999998E-2</v>
      </c>
      <c r="G5349" s="20">
        <v>9.4514000000000004E-3</v>
      </c>
      <c r="H5349" s="20">
        <v>0</v>
      </c>
      <c r="I5349" s="20">
        <v>6.0000000000000001E-3</v>
      </c>
      <c r="J5349" s="20">
        <v>0</v>
      </c>
      <c r="K5349" s="20">
        <v>0.08</v>
      </c>
      <c r="L5349" s="20">
        <v>1.5116000000000001E-3</v>
      </c>
      <c r="M5349" s="20">
        <v>7.1822729166666653E-3</v>
      </c>
      <c r="N5349" s="1">
        <v>5</v>
      </c>
      <c r="O5349" s="5">
        <v>58.33</v>
      </c>
      <c r="P5349" s="5">
        <v>41.67</v>
      </c>
      <c r="Q5349" s="1">
        <v>7</v>
      </c>
      <c r="R5349" s="1">
        <v>5</v>
      </c>
      <c r="S5349" s="6">
        <v>148.41</v>
      </c>
      <c r="T5349" s="6">
        <v>148.41</v>
      </c>
    </row>
    <row r="5350" spans="1:20" hidden="1" x14ac:dyDescent="0.25">
      <c r="A5350" s="1">
        <v>5</v>
      </c>
      <c r="B5350" s="1">
        <v>2014</v>
      </c>
      <c r="C5350" s="1">
        <v>35016085</v>
      </c>
      <c r="D5350" s="44" t="s">
        <v>65</v>
      </c>
      <c r="E5350" s="20">
        <v>2.5491938999999992</v>
      </c>
      <c r="F5350" s="20">
        <v>2.4187917999999993</v>
      </c>
      <c r="G5350" s="20">
        <v>0.13040210000000002</v>
      </c>
      <c r="H5350" s="20">
        <v>0</v>
      </c>
      <c r="I5350" s="20">
        <v>1.07</v>
      </c>
      <c r="J5350" s="20">
        <v>1.4390000000000001</v>
      </c>
      <c r="K5350" s="20">
        <v>0.01</v>
      </c>
      <c r="L5350" s="20">
        <v>3.4429300000000003E-2</v>
      </c>
      <c r="M5350" s="20">
        <v>0.76833385416666666</v>
      </c>
      <c r="N5350" s="1">
        <v>11</v>
      </c>
      <c r="O5350" s="5">
        <v>16.32</v>
      </c>
      <c r="P5350" s="5">
        <v>83.68</v>
      </c>
      <c r="Q5350" s="1">
        <v>39</v>
      </c>
      <c r="R5350" s="1">
        <v>200</v>
      </c>
      <c r="S5350" s="6">
        <v>11918.423000000001</v>
      </c>
      <c r="T5350" s="6">
        <v>10964.94916</v>
      </c>
    </row>
    <row r="5351" spans="1:20" hidden="1" x14ac:dyDescent="0.25">
      <c r="A5351" s="1">
        <v>9</v>
      </c>
      <c r="B5351" s="1">
        <v>2014</v>
      </c>
      <c r="C5351" s="1">
        <v>35017079</v>
      </c>
      <c r="D5351" s="44" t="s">
        <v>66</v>
      </c>
      <c r="E5351" s="20">
        <v>0.2577971</v>
      </c>
      <c r="F5351" s="20">
        <v>0.12072919999999999</v>
      </c>
      <c r="G5351" s="20">
        <v>0.13706790000000002</v>
      </c>
      <c r="H5351" s="20">
        <v>0</v>
      </c>
      <c r="I5351" s="20">
        <v>9.4E-2</v>
      </c>
      <c r="J5351" s="20">
        <v>0.154</v>
      </c>
      <c r="K5351" s="20">
        <v>0.01</v>
      </c>
      <c r="L5351" s="20">
        <v>3.6189999999999994E-3</v>
      </c>
      <c r="M5351" s="20">
        <v>0.11135144945833332</v>
      </c>
      <c r="N5351" s="1">
        <v>5</v>
      </c>
      <c r="O5351" s="5">
        <v>24</v>
      </c>
      <c r="P5351" s="5">
        <v>76</v>
      </c>
      <c r="Q5351" s="1">
        <v>6</v>
      </c>
      <c r="R5351" s="1">
        <v>19</v>
      </c>
      <c r="S5351" s="6">
        <v>1919</v>
      </c>
      <c r="T5351" s="6">
        <v>0</v>
      </c>
    </row>
    <row r="5352" spans="1:20" hidden="1" x14ac:dyDescent="0.25">
      <c r="A5352" s="1">
        <v>15</v>
      </c>
      <c r="B5352" s="1">
        <v>2014</v>
      </c>
      <c r="C5352" s="1">
        <v>350180615</v>
      </c>
      <c r="D5352" s="44" t="s">
        <v>67</v>
      </c>
      <c r="E5352" s="20">
        <v>2.9619699999999999E-2</v>
      </c>
      <c r="F5352" s="20">
        <v>2.8491099999999998E-2</v>
      </c>
      <c r="G5352" s="20">
        <v>1.1286E-3</v>
      </c>
      <c r="H5352" s="20">
        <v>0</v>
      </c>
      <c r="I5352" s="20">
        <v>0</v>
      </c>
      <c r="J5352" s="20">
        <v>0</v>
      </c>
      <c r="K5352" s="20">
        <v>0.03</v>
      </c>
      <c r="L5352" s="20">
        <v>6.6559999999999992E-4</v>
      </c>
      <c r="M5352" s="20">
        <v>1.25122046875E-2</v>
      </c>
      <c r="N5352" s="1">
        <v>2</v>
      </c>
      <c r="O5352" s="5">
        <v>63.64</v>
      </c>
      <c r="P5352" s="5">
        <v>36.36</v>
      </c>
      <c r="Q5352" s="1">
        <v>7</v>
      </c>
      <c r="R5352" s="1">
        <v>4</v>
      </c>
      <c r="S5352" s="6">
        <v>266.31</v>
      </c>
      <c r="T5352" s="6">
        <v>258.32069999999999</v>
      </c>
    </row>
    <row r="5353" spans="1:20" hidden="1" x14ac:dyDescent="0.25">
      <c r="A5353" s="1">
        <v>5</v>
      </c>
      <c r="B5353" s="1">
        <v>2014</v>
      </c>
      <c r="C5353" s="1">
        <v>35019055</v>
      </c>
      <c r="D5353" s="44" t="s">
        <v>68</v>
      </c>
      <c r="E5353" s="20">
        <v>0.36856519999999987</v>
      </c>
      <c r="F5353" s="20">
        <v>0.30075889999999983</v>
      </c>
      <c r="G5353" s="20">
        <v>6.7806300000000028E-2</v>
      </c>
      <c r="H5353" s="20">
        <v>0</v>
      </c>
      <c r="I5353" s="20">
        <v>2.8000000000000001E-2</v>
      </c>
      <c r="J5353" s="20">
        <v>0.22</v>
      </c>
      <c r="K5353" s="20">
        <v>0.06</v>
      </c>
      <c r="L5353" s="20">
        <v>6.4119000000000023E-2</v>
      </c>
      <c r="M5353" s="20">
        <v>0.1961203303773148</v>
      </c>
      <c r="N5353" s="1">
        <v>119</v>
      </c>
      <c r="O5353" s="5">
        <v>46.51</v>
      </c>
      <c r="P5353" s="5">
        <v>53.49</v>
      </c>
      <c r="Q5353" s="1">
        <v>100</v>
      </c>
      <c r="R5353" s="1">
        <v>115</v>
      </c>
      <c r="S5353" s="6">
        <v>2640.63</v>
      </c>
      <c r="T5353" s="6">
        <v>1637.1905999999999</v>
      </c>
    </row>
    <row r="5354" spans="1:20" hidden="1" x14ac:dyDescent="0.25">
      <c r="A5354" s="1">
        <v>9</v>
      </c>
      <c r="B5354" s="1">
        <v>2014</v>
      </c>
      <c r="C5354" s="1">
        <v>35019059</v>
      </c>
      <c r="D5354" s="44" t="s">
        <v>68</v>
      </c>
      <c r="E5354" s="20">
        <v>9.9339999999999997E-4</v>
      </c>
      <c r="F5354" s="20">
        <v>9.703E-4</v>
      </c>
      <c r="G5354" s="20">
        <v>2.3099999999999999E-5</v>
      </c>
      <c r="H5354" s="20">
        <v>0</v>
      </c>
      <c r="I5354" s="20">
        <v>0</v>
      </c>
      <c r="J5354" s="20">
        <v>0</v>
      </c>
      <c r="K5354" s="20">
        <v>0</v>
      </c>
      <c r="L5354" s="20">
        <v>4.6199999999999998E-5</v>
      </c>
      <c r="M5354" s="20">
        <v>0</v>
      </c>
      <c r="N5354" s="1">
        <v>13</v>
      </c>
      <c r="O5354" s="5">
        <v>75</v>
      </c>
      <c r="P5354" s="5">
        <v>25</v>
      </c>
      <c r="Q5354" s="1">
        <v>3</v>
      </c>
      <c r="R5354" s="1">
        <v>1</v>
      </c>
      <c r="S5354" s="6"/>
      <c r="T5354" s="6"/>
    </row>
    <row r="5355" spans="1:20" hidden="1" x14ac:dyDescent="0.25">
      <c r="A5355" s="1">
        <v>5</v>
      </c>
      <c r="B5355" s="1">
        <v>2014</v>
      </c>
      <c r="C5355" s="1">
        <v>35020025</v>
      </c>
      <c r="D5355" s="44" t="s">
        <v>69</v>
      </c>
      <c r="E5355" s="20">
        <v>0.15760960000000004</v>
      </c>
      <c r="F5355" s="20">
        <v>0.15319990000000006</v>
      </c>
      <c r="G5355" s="20">
        <v>4.4097000000000008E-3</v>
      </c>
      <c r="H5355" s="20">
        <v>0</v>
      </c>
      <c r="I5355" s="20">
        <v>0</v>
      </c>
      <c r="J5355" s="20">
        <v>0.127</v>
      </c>
      <c r="K5355" s="20">
        <v>0.03</v>
      </c>
      <c r="L5355" s="20">
        <v>1.8981E-3</v>
      </c>
      <c r="M5355" s="20">
        <v>1.020607713068182E-2</v>
      </c>
      <c r="N5355" s="1">
        <v>13</v>
      </c>
      <c r="O5355" s="5">
        <v>75</v>
      </c>
      <c r="P5355" s="5">
        <v>25</v>
      </c>
      <c r="Q5355" s="1">
        <v>12</v>
      </c>
      <c r="R5355" s="1">
        <v>4</v>
      </c>
      <c r="S5355" s="6">
        <v>188</v>
      </c>
      <c r="T5355" s="6">
        <v>178.6</v>
      </c>
    </row>
    <row r="5356" spans="1:20" hidden="1" x14ac:dyDescent="0.25">
      <c r="A5356" s="1">
        <v>9</v>
      </c>
      <c r="B5356" s="1">
        <v>2014</v>
      </c>
      <c r="C5356" s="1">
        <v>35020029</v>
      </c>
      <c r="D5356" s="44" t="s">
        <v>69</v>
      </c>
      <c r="E5356" s="20">
        <v>1.05904E-2</v>
      </c>
      <c r="F5356" s="20">
        <v>2.0255E-3</v>
      </c>
      <c r="G5356" s="20">
        <v>8.5649000000000003E-3</v>
      </c>
      <c r="H5356" s="20">
        <v>0</v>
      </c>
      <c r="I5356" s="20">
        <v>0</v>
      </c>
      <c r="J5356" s="20">
        <v>8.9999999999999993E-3</v>
      </c>
      <c r="K5356" s="20">
        <v>0</v>
      </c>
      <c r="L5356" s="20">
        <v>2.0255E-3</v>
      </c>
      <c r="M5356" s="20">
        <v>0</v>
      </c>
      <c r="N5356" s="1">
        <v>4</v>
      </c>
      <c r="O5356" s="5">
        <v>33.33</v>
      </c>
      <c r="P5356" s="5">
        <v>66.67</v>
      </c>
      <c r="Q5356" s="1">
        <v>1</v>
      </c>
      <c r="R5356" s="1">
        <v>2</v>
      </c>
      <c r="S5356" s="6"/>
      <c r="T5356" s="6"/>
    </row>
    <row r="5357" spans="1:20" hidden="1" x14ac:dyDescent="0.25">
      <c r="A5357" s="1">
        <v>13</v>
      </c>
      <c r="B5357" s="1">
        <v>2014</v>
      </c>
      <c r="C5357" s="1">
        <v>350200213</v>
      </c>
      <c r="D5357" s="44" t="s">
        <v>69</v>
      </c>
      <c r="E5357" s="20">
        <v>2.8357E-3</v>
      </c>
      <c r="F5357" s="20">
        <v>2.7778E-3</v>
      </c>
      <c r="G5357" s="20">
        <v>5.7899999999999998E-5</v>
      </c>
      <c r="H5357" s="20">
        <v>0</v>
      </c>
      <c r="I5357" s="20">
        <v>0</v>
      </c>
      <c r="J5357" s="20">
        <v>0</v>
      </c>
      <c r="K5357" s="20">
        <v>0</v>
      </c>
      <c r="L5357" s="20">
        <v>5.7899999999999998E-5</v>
      </c>
      <c r="M5357" s="20">
        <v>0</v>
      </c>
      <c r="N5357" s="1">
        <v>0</v>
      </c>
      <c r="O5357" s="5">
        <v>33.33</v>
      </c>
      <c r="P5357" s="5">
        <v>66.67</v>
      </c>
      <c r="Q5357" s="1">
        <v>1</v>
      </c>
      <c r="R5357" s="1">
        <v>2</v>
      </c>
      <c r="S5357" s="6"/>
      <c r="T5357" s="6"/>
    </row>
    <row r="5358" spans="1:20" hidden="1" x14ac:dyDescent="0.25">
      <c r="A5358" s="1">
        <v>19</v>
      </c>
      <c r="B5358" s="1">
        <v>2014</v>
      </c>
      <c r="C5358" s="1">
        <v>350210119</v>
      </c>
      <c r="D5358" s="44" t="s">
        <v>70</v>
      </c>
      <c r="E5358" s="20">
        <v>2.4224150999999994</v>
      </c>
      <c r="F5358" s="20">
        <v>2.1125115999999995</v>
      </c>
      <c r="G5358" s="20">
        <v>0.30990350000000011</v>
      </c>
      <c r="H5358" s="20">
        <v>0</v>
      </c>
      <c r="I5358" s="20">
        <v>0.16700000000000001</v>
      </c>
      <c r="J5358" s="20">
        <v>0.23599999999999999</v>
      </c>
      <c r="K5358" s="20">
        <v>2.0099999999999998</v>
      </c>
      <c r="L5358" s="20">
        <v>1.5025100000000007E-2</v>
      </c>
      <c r="M5358" s="20">
        <v>0.1582208176550926</v>
      </c>
      <c r="N5358" s="1">
        <v>1</v>
      </c>
      <c r="O5358" s="5">
        <v>9.09</v>
      </c>
      <c r="P5358" s="5">
        <v>90.91</v>
      </c>
      <c r="Q5358" s="1">
        <v>9</v>
      </c>
      <c r="R5358" s="1">
        <v>90</v>
      </c>
      <c r="S5358" s="6">
        <v>2710.02</v>
      </c>
      <c r="T5358" s="6">
        <v>2547.4187999999999</v>
      </c>
    </row>
    <row r="5359" spans="1:20" hidden="1" x14ac:dyDescent="0.25">
      <c r="A5359" s="1">
        <v>14</v>
      </c>
      <c r="B5359" s="1">
        <v>2014</v>
      </c>
      <c r="C5359" s="1">
        <v>350220014</v>
      </c>
      <c r="D5359" s="44" t="s">
        <v>71</v>
      </c>
      <c r="E5359" s="20">
        <v>0.51384930000000006</v>
      </c>
      <c r="F5359" s="20">
        <v>0.50074410000000003</v>
      </c>
      <c r="G5359" s="20">
        <v>1.3105200000000003E-2</v>
      </c>
      <c r="H5359" s="20">
        <v>0.1</v>
      </c>
      <c r="I5359" s="20">
        <v>5.8000000000000003E-2</v>
      </c>
      <c r="J5359" s="20">
        <v>0.09</v>
      </c>
      <c r="K5359" s="20">
        <v>0.36</v>
      </c>
      <c r="L5359" s="20">
        <v>2.8339999999999995E-4</v>
      </c>
      <c r="M5359" s="20">
        <v>5.4032982895833331E-2</v>
      </c>
      <c r="N5359" s="1">
        <v>51</v>
      </c>
      <c r="O5359" s="5">
        <v>79.17</v>
      </c>
      <c r="P5359" s="5">
        <v>20.83</v>
      </c>
      <c r="Q5359" s="1">
        <v>57</v>
      </c>
      <c r="R5359" s="1">
        <v>15</v>
      </c>
      <c r="S5359" s="6">
        <v>835.2</v>
      </c>
      <c r="T5359" s="6">
        <v>835.2</v>
      </c>
    </row>
    <row r="5360" spans="1:20" hidden="1" x14ac:dyDescent="0.25">
      <c r="A5360" s="1">
        <v>5</v>
      </c>
      <c r="B5360" s="1">
        <v>2014</v>
      </c>
      <c r="C5360" s="1">
        <v>35023095</v>
      </c>
      <c r="D5360" s="44" t="s">
        <v>72</v>
      </c>
      <c r="E5360" s="20">
        <v>3.0108000000000005E-3</v>
      </c>
      <c r="F5360" s="20">
        <v>2.9066000000000005E-3</v>
      </c>
      <c r="G5360" s="20">
        <v>1.042E-4</v>
      </c>
      <c r="H5360" s="20">
        <v>0</v>
      </c>
      <c r="I5360" s="20">
        <v>0</v>
      </c>
      <c r="J5360" s="20">
        <v>0</v>
      </c>
      <c r="K5360" s="20">
        <v>0</v>
      </c>
      <c r="L5360" s="20">
        <v>1.042E-4</v>
      </c>
      <c r="M5360" s="20">
        <v>0</v>
      </c>
      <c r="N5360" s="1">
        <v>0</v>
      </c>
      <c r="O5360" s="5">
        <v>90.91</v>
      </c>
      <c r="P5360" s="5">
        <v>9.09</v>
      </c>
      <c r="Q5360" s="1">
        <v>10</v>
      </c>
      <c r="R5360" s="1">
        <v>1</v>
      </c>
      <c r="S5360" s="6"/>
      <c r="T5360" s="6"/>
    </row>
    <row r="5361" spans="1:20" hidden="1" x14ac:dyDescent="0.25">
      <c r="A5361" s="1">
        <v>10</v>
      </c>
      <c r="B5361" s="1">
        <v>2014</v>
      </c>
      <c r="C5361" s="1">
        <v>350230910</v>
      </c>
      <c r="D5361" s="44" t="s">
        <v>72</v>
      </c>
      <c r="E5361" s="20">
        <v>0.13229519999999997</v>
      </c>
      <c r="F5361" s="20">
        <v>0.13124889999999997</v>
      </c>
      <c r="G5361" s="20">
        <v>1.0463E-3</v>
      </c>
      <c r="H5361" s="20">
        <v>0</v>
      </c>
      <c r="I5361" s="20">
        <v>0</v>
      </c>
      <c r="J5361" s="20">
        <v>0</v>
      </c>
      <c r="K5361" s="20">
        <v>0.12</v>
      </c>
      <c r="L5361" s="20">
        <v>1.6952599999999998E-2</v>
      </c>
      <c r="M5361" s="20">
        <v>1.2130736718750002E-2</v>
      </c>
      <c r="N5361" s="1">
        <v>5</v>
      </c>
      <c r="O5361" s="5">
        <v>70</v>
      </c>
      <c r="P5361" s="5">
        <v>30</v>
      </c>
      <c r="Q5361" s="1">
        <v>7</v>
      </c>
      <c r="R5361" s="1">
        <v>3</v>
      </c>
      <c r="S5361" s="6">
        <v>227.7</v>
      </c>
      <c r="T5361" s="6">
        <v>188.99100000000001</v>
      </c>
    </row>
    <row r="5362" spans="1:20" hidden="1" x14ac:dyDescent="0.25">
      <c r="A5362" s="1">
        <v>22</v>
      </c>
      <c r="B5362" s="1">
        <v>2014</v>
      </c>
      <c r="C5362" s="1">
        <v>350240822</v>
      </c>
      <c r="D5362" s="44" t="s">
        <v>73</v>
      </c>
      <c r="E5362" s="20">
        <v>0.28965830000000009</v>
      </c>
      <c r="F5362" s="20">
        <v>0.28096880000000007</v>
      </c>
      <c r="G5362" s="20">
        <v>8.689500000000001E-3</v>
      </c>
      <c r="H5362" s="20">
        <v>0</v>
      </c>
      <c r="I5362" s="20">
        <v>7.0000000000000001E-3</v>
      </c>
      <c r="J5362" s="20">
        <v>0.28199999999999997</v>
      </c>
      <c r="K5362" s="20">
        <v>0</v>
      </c>
      <c r="L5362" s="20">
        <v>3.7160000000000003E-4</v>
      </c>
      <c r="M5362" s="20">
        <v>8.1648187500000004E-3</v>
      </c>
      <c r="N5362" s="1">
        <v>0</v>
      </c>
      <c r="O5362" s="5">
        <v>21.43</v>
      </c>
      <c r="P5362" s="5">
        <v>78.569999999999993</v>
      </c>
      <c r="Q5362" s="1">
        <v>3</v>
      </c>
      <c r="R5362" s="1">
        <v>11</v>
      </c>
      <c r="S5362" s="6">
        <v>169.75</v>
      </c>
      <c r="T5362" s="6">
        <v>169.75</v>
      </c>
    </row>
    <row r="5363" spans="1:20" hidden="1" x14ac:dyDescent="0.25">
      <c r="A5363" s="1">
        <v>2</v>
      </c>
      <c r="B5363" s="1">
        <v>2014</v>
      </c>
      <c r="C5363" s="1">
        <v>35025072</v>
      </c>
      <c r="D5363" s="44" t="s">
        <v>74</v>
      </c>
      <c r="E5363" s="20">
        <v>1.16183E-2</v>
      </c>
      <c r="F5363" s="20">
        <v>6.1539000000000003E-3</v>
      </c>
      <c r="G5363" s="20">
        <v>5.4643999999999995E-3</v>
      </c>
      <c r="H5363" s="20">
        <v>0.28999999999999998</v>
      </c>
      <c r="I5363" s="20">
        <v>0</v>
      </c>
      <c r="J5363" s="20">
        <v>0</v>
      </c>
      <c r="K5363" s="20">
        <v>0.01</v>
      </c>
      <c r="L5363" s="20">
        <v>5.8075000000000002E-3</v>
      </c>
      <c r="M5363" s="20">
        <v>0.10742819444444444</v>
      </c>
      <c r="N5363" s="1">
        <v>8</v>
      </c>
      <c r="O5363" s="5">
        <v>50</v>
      </c>
      <c r="P5363" s="5">
        <v>50</v>
      </c>
      <c r="Q5363" s="1">
        <v>7</v>
      </c>
      <c r="R5363" s="1">
        <v>7</v>
      </c>
      <c r="S5363" s="6">
        <v>1521.54</v>
      </c>
      <c r="T5363" s="6">
        <v>0</v>
      </c>
    </row>
    <row r="5364" spans="1:20" hidden="1" x14ac:dyDescent="0.25">
      <c r="A5364" s="1">
        <v>18</v>
      </c>
      <c r="B5364" s="1">
        <v>2014</v>
      </c>
      <c r="C5364" s="1">
        <v>350260618</v>
      </c>
      <c r="D5364" s="44" t="s">
        <v>75</v>
      </c>
      <c r="E5364" s="20">
        <v>1.8515E-2</v>
      </c>
      <c r="F5364" s="20">
        <v>3.7675E-3</v>
      </c>
      <c r="G5364" s="20">
        <v>1.47475E-2</v>
      </c>
      <c r="H5364" s="20">
        <v>0</v>
      </c>
      <c r="I5364" s="20">
        <v>0</v>
      </c>
      <c r="J5364" s="20">
        <v>0</v>
      </c>
      <c r="K5364" s="20">
        <v>0.01</v>
      </c>
      <c r="L5364" s="20">
        <v>8.8298000000000005E-3</v>
      </c>
      <c r="M5364" s="20">
        <v>9.3883507812500006E-3</v>
      </c>
      <c r="N5364" s="1">
        <v>0</v>
      </c>
      <c r="O5364" s="5">
        <v>43.48</v>
      </c>
      <c r="P5364" s="5">
        <v>56.52</v>
      </c>
      <c r="Q5364" s="1">
        <v>10</v>
      </c>
      <c r="R5364" s="1">
        <v>13</v>
      </c>
      <c r="S5364" s="6">
        <v>188.16</v>
      </c>
      <c r="T5364" s="6">
        <v>188.16</v>
      </c>
    </row>
    <row r="5365" spans="1:20" hidden="1" x14ac:dyDescent="0.25">
      <c r="A5365" s="1">
        <v>11</v>
      </c>
      <c r="B5365" s="1">
        <v>2014</v>
      </c>
      <c r="C5365" s="1">
        <v>350270511</v>
      </c>
      <c r="D5365" s="44" t="s">
        <v>76</v>
      </c>
      <c r="E5365" s="20">
        <v>5.231609999999997E-2</v>
      </c>
      <c r="F5365" s="20">
        <v>5.0927199999999971E-2</v>
      </c>
      <c r="G5365" s="20">
        <v>1.3889E-3</v>
      </c>
      <c r="H5365" s="20">
        <v>0</v>
      </c>
      <c r="I5365" s="20">
        <v>2.5999999999999999E-2</v>
      </c>
      <c r="J5365" s="20">
        <v>2.5000000000000001E-2</v>
      </c>
      <c r="K5365" s="20">
        <v>0</v>
      </c>
      <c r="L5365" s="20">
        <v>1.261E-4</v>
      </c>
      <c r="M5365" s="20">
        <v>5.7017503851851843E-2</v>
      </c>
      <c r="N5365" s="1">
        <v>6</v>
      </c>
      <c r="O5365" s="5">
        <v>97.06</v>
      </c>
      <c r="P5365" s="5">
        <v>2.94</v>
      </c>
      <c r="Q5365" s="1">
        <v>33</v>
      </c>
      <c r="R5365" s="1">
        <v>1</v>
      </c>
      <c r="S5365" s="6">
        <v>564.29999999999995</v>
      </c>
      <c r="T5365" s="6">
        <v>242.649</v>
      </c>
    </row>
    <row r="5366" spans="1:20" hidden="1" x14ac:dyDescent="0.25">
      <c r="A5366" s="1">
        <v>14</v>
      </c>
      <c r="B5366" s="1">
        <v>2014</v>
      </c>
      <c r="C5366" s="1">
        <v>350270514</v>
      </c>
      <c r="D5366" s="44" t="s">
        <v>76</v>
      </c>
      <c r="E5366" s="20">
        <v>1.5742300000000008E-2</v>
      </c>
      <c r="F5366" s="20">
        <v>1.5439100000000008E-2</v>
      </c>
      <c r="G5366" s="20">
        <v>3.032E-4</v>
      </c>
      <c r="H5366" s="20">
        <v>0</v>
      </c>
      <c r="I5366" s="20">
        <v>0.01</v>
      </c>
      <c r="J5366" s="20">
        <v>0</v>
      </c>
      <c r="K5366" s="20">
        <v>0.01</v>
      </c>
      <c r="L5366" s="20">
        <v>2.6000000000000003E-4</v>
      </c>
      <c r="M5366" s="20">
        <v>0</v>
      </c>
      <c r="N5366" s="1">
        <v>7</v>
      </c>
      <c r="O5366" s="5">
        <v>97.73</v>
      </c>
      <c r="P5366" s="5">
        <v>2.27</v>
      </c>
      <c r="Q5366" s="1">
        <v>43</v>
      </c>
      <c r="R5366" s="1">
        <v>1</v>
      </c>
      <c r="S5366" s="6"/>
      <c r="T5366" s="6"/>
    </row>
    <row r="5367" spans="1:20" hidden="1" x14ac:dyDescent="0.25">
      <c r="A5367" s="1">
        <v>10</v>
      </c>
      <c r="B5367" s="1">
        <v>2014</v>
      </c>
      <c r="C5367" s="1">
        <v>350275410</v>
      </c>
      <c r="D5367" s="44" t="s">
        <v>77</v>
      </c>
      <c r="E5367" s="20">
        <v>0.28944610000000004</v>
      </c>
      <c r="F5367" s="20">
        <v>0.27255890000000005</v>
      </c>
      <c r="G5367" s="20">
        <v>1.6887200000000002E-2</v>
      </c>
      <c r="H5367" s="20">
        <v>0</v>
      </c>
      <c r="I5367" s="20">
        <v>5.8999999999999997E-2</v>
      </c>
      <c r="J5367" s="20">
        <v>0.17499999999999999</v>
      </c>
      <c r="K5367" s="20">
        <v>0.01</v>
      </c>
      <c r="L5367" s="20">
        <v>4.9671599999999982E-2</v>
      </c>
      <c r="M5367" s="20">
        <v>3.1502159481481481E-2</v>
      </c>
      <c r="N5367" s="1">
        <v>41</v>
      </c>
      <c r="O5367" s="5">
        <v>29.69</v>
      </c>
      <c r="P5367" s="5">
        <v>70.31</v>
      </c>
      <c r="Q5367" s="1">
        <v>19</v>
      </c>
      <c r="R5367" s="1">
        <v>45</v>
      </c>
      <c r="S5367" s="6">
        <v>420</v>
      </c>
      <c r="T5367" s="6">
        <v>0</v>
      </c>
    </row>
    <row r="5368" spans="1:20" hidden="1" x14ac:dyDescent="0.25">
      <c r="A5368" s="1">
        <v>19</v>
      </c>
      <c r="B5368" s="1">
        <v>2014</v>
      </c>
      <c r="C5368" s="1">
        <v>350280419</v>
      </c>
      <c r="D5368" s="44" t="s">
        <v>78</v>
      </c>
      <c r="E5368" s="20">
        <v>1.4488573000000011</v>
      </c>
      <c r="F5368" s="20">
        <v>0.9352452</v>
      </c>
      <c r="G5368" s="20">
        <v>0.51361210000000113</v>
      </c>
      <c r="H5368" s="20">
        <v>0</v>
      </c>
      <c r="I5368" s="20">
        <v>0.25</v>
      </c>
      <c r="J5368" s="20">
        <v>1.097</v>
      </c>
      <c r="K5368" s="20">
        <v>0.05</v>
      </c>
      <c r="L5368" s="20">
        <v>4.9559000000000034E-2</v>
      </c>
      <c r="M5368" s="20">
        <v>0.6338024486840278</v>
      </c>
      <c r="N5368" s="1">
        <v>6</v>
      </c>
      <c r="O5368" s="5">
        <v>23.27</v>
      </c>
      <c r="P5368" s="5">
        <v>76.73</v>
      </c>
      <c r="Q5368" s="1">
        <v>37</v>
      </c>
      <c r="R5368" s="1">
        <v>122</v>
      </c>
      <c r="S5368" s="6">
        <v>10150</v>
      </c>
      <c r="T5368" s="6">
        <v>10150</v>
      </c>
    </row>
    <row r="5369" spans="1:20" hidden="1" x14ac:dyDescent="0.25">
      <c r="A5369" s="1">
        <v>20</v>
      </c>
      <c r="B5369" s="1">
        <v>2014</v>
      </c>
      <c r="C5369" s="1">
        <v>350280420</v>
      </c>
      <c r="D5369" s="44" t="s">
        <v>78</v>
      </c>
      <c r="E5369" s="20">
        <v>0</v>
      </c>
      <c r="F5369" s="20">
        <v>0</v>
      </c>
      <c r="G5369" s="20">
        <v>0</v>
      </c>
      <c r="H5369" s="20">
        <v>0</v>
      </c>
      <c r="I5369" s="20">
        <v>0</v>
      </c>
      <c r="J5369" s="20">
        <v>0</v>
      </c>
      <c r="K5369" s="20">
        <v>0</v>
      </c>
      <c r="L5369" s="20">
        <v>0</v>
      </c>
      <c r="M5369" s="20">
        <v>0</v>
      </c>
      <c r="N5369" s="1">
        <v>0</v>
      </c>
      <c r="O5369" s="5">
        <v>0</v>
      </c>
      <c r="P5369" s="5">
        <v>0</v>
      </c>
      <c r="Q5369" s="1">
        <v>0</v>
      </c>
      <c r="R5369" s="1">
        <v>0</v>
      </c>
      <c r="S5369" s="6"/>
      <c r="T5369" s="6"/>
    </row>
    <row r="5370" spans="1:20" hidden="1" x14ac:dyDescent="0.25">
      <c r="A5370" s="1">
        <v>10</v>
      </c>
      <c r="B5370" s="1">
        <v>2014</v>
      </c>
      <c r="C5370" s="1">
        <v>350290310</v>
      </c>
      <c r="D5370" s="44" t="s">
        <v>79</v>
      </c>
      <c r="E5370" s="20">
        <v>1.7983100000000002E-2</v>
      </c>
      <c r="F5370" s="20">
        <v>7.8919000000000003E-3</v>
      </c>
      <c r="G5370" s="20">
        <v>1.0091200000000003E-2</v>
      </c>
      <c r="H5370" s="20">
        <v>0</v>
      </c>
      <c r="I5370" s="20">
        <v>0</v>
      </c>
      <c r="J5370" s="20">
        <v>1E-3</v>
      </c>
      <c r="K5370" s="20">
        <v>0.01</v>
      </c>
      <c r="L5370" s="20">
        <v>1.0175200000000004E-2</v>
      </c>
      <c r="M5370" s="20">
        <v>8.6082848096064812E-2</v>
      </c>
      <c r="N5370" s="1">
        <v>38</v>
      </c>
      <c r="O5370" s="5">
        <v>37.21</v>
      </c>
      <c r="P5370" s="5">
        <v>62.79</v>
      </c>
      <c r="Q5370" s="1">
        <v>16</v>
      </c>
      <c r="R5370" s="1">
        <v>27</v>
      </c>
      <c r="S5370" s="6">
        <v>239.82</v>
      </c>
      <c r="T5370" s="6">
        <v>239.82</v>
      </c>
    </row>
    <row r="5371" spans="1:20" hidden="1" x14ac:dyDescent="0.25">
      <c r="A5371" s="1">
        <v>8</v>
      </c>
      <c r="B5371" s="1">
        <v>2014</v>
      </c>
      <c r="C5371" s="1">
        <v>35030008</v>
      </c>
      <c r="D5371" s="44" t="s">
        <v>80</v>
      </c>
      <c r="E5371" s="20">
        <v>5.1421799999999997E-2</v>
      </c>
      <c r="F5371" s="20">
        <v>4.3065299999999994E-2</v>
      </c>
      <c r="G5371" s="20">
        <v>8.3565000000000011E-3</v>
      </c>
      <c r="H5371" s="20">
        <v>0</v>
      </c>
      <c r="I5371" s="20">
        <v>0</v>
      </c>
      <c r="J5371" s="20">
        <v>0</v>
      </c>
      <c r="K5371" s="20">
        <v>0.04</v>
      </c>
      <c r="L5371" s="20">
        <v>1.2798300000000002E-2</v>
      </c>
      <c r="M5371" s="20">
        <v>1.2309902790178573E-2</v>
      </c>
      <c r="N5371" s="1">
        <v>2</v>
      </c>
      <c r="O5371" s="5">
        <v>66.67</v>
      </c>
      <c r="P5371" s="5">
        <v>33.33</v>
      </c>
      <c r="Q5371" s="1">
        <v>6</v>
      </c>
      <c r="R5371" s="1">
        <v>3</v>
      </c>
      <c r="S5371" s="6">
        <v>270.875</v>
      </c>
      <c r="T5371" s="6">
        <v>270.875</v>
      </c>
    </row>
    <row r="5372" spans="1:20" hidden="1" x14ac:dyDescent="0.25">
      <c r="A5372" s="1">
        <v>14</v>
      </c>
      <c r="B5372" s="1">
        <v>2014</v>
      </c>
      <c r="C5372" s="1">
        <v>350310914</v>
      </c>
      <c r="D5372" s="44" t="s">
        <v>81</v>
      </c>
      <c r="E5372" s="20">
        <v>2.5041599999999997E-2</v>
      </c>
      <c r="F5372" s="20">
        <v>2.3205999999999999E-3</v>
      </c>
      <c r="G5372" s="20">
        <v>2.2720999999999998E-2</v>
      </c>
      <c r="H5372" s="20">
        <v>0.1</v>
      </c>
      <c r="I5372" s="20">
        <v>1.7000000000000001E-2</v>
      </c>
      <c r="J5372" s="20">
        <v>0</v>
      </c>
      <c r="K5372" s="20">
        <v>0</v>
      </c>
      <c r="L5372" s="20">
        <v>5.445499999999999E-3</v>
      </c>
      <c r="M5372" s="20">
        <v>9.7281289062499995E-3</v>
      </c>
      <c r="N5372" s="1">
        <v>1</v>
      </c>
      <c r="O5372" s="5">
        <v>25</v>
      </c>
      <c r="P5372" s="5">
        <v>75</v>
      </c>
      <c r="Q5372" s="1">
        <v>2</v>
      </c>
      <c r="R5372" s="1">
        <v>6</v>
      </c>
      <c r="S5372" s="6">
        <v>252.84</v>
      </c>
      <c r="T5372" s="6">
        <v>252.84</v>
      </c>
    </row>
    <row r="5373" spans="1:20" hidden="1" x14ac:dyDescent="0.25">
      <c r="A5373" s="1">
        <v>2</v>
      </c>
      <c r="B5373" s="1">
        <v>2014</v>
      </c>
      <c r="C5373" s="1">
        <v>35031582</v>
      </c>
      <c r="D5373" s="44" t="s">
        <v>82</v>
      </c>
      <c r="E5373" s="20">
        <v>7.8276999999999999E-3</v>
      </c>
      <c r="F5373" s="20">
        <v>7.1342000000000003E-3</v>
      </c>
      <c r="G5373" s="20">
        <v>6.935E-4</v>
      </c>
      <c r="H5373" s="20">
        <v>0</v>
      </c>
      <c r="I5373" s="20">
        <v>7.0000000000000001E-3</v>
      </c>
      <c r="J5373" s="20">
        <v>0</v>
      </c>
      <c r="K5373" s="20">
        <v>0</v>
      </c>
      <c r="L5373" s="20">
        <v>6.935E-4</v>
      </c>
      <c r="M5373" s="20">
        <v>4.8404708333333341E-3</v>
      </c>
      <c r="N5373" s="1">
        <v>3</v>
      </c>
      <c r="O5373" s="5">
        <v>66.67</v>
      </c>
      <c r="P5373" s="5">
        <v>33.33</v>
      </c>
      <c r="Q5373" s="1">
        <v>2</v>
      </c>
      <c r="R5373" s="1">
        <v>1</v>
      </c>
      <c r="S5373" s="6">
        <v>76.22</v>
      </c>
      <c r="T5373" s="6">
        <v>76.22</v>
      </c>
    </row>
    <row r="5374" spans="1:20" hidden="1" x14ac:dyDescent="0.25">
      <c r="A5374" s="1">
        <v>9</v>
      </c>
      <c r="B5374" s="1">
        <v>2014</v>
      </c>
      <c r="C5374" s="1">
        <v>35032089</v>
      </c>
      <c r="D5374" s="44" t="s">
        <v>83</v>
      </c>
      <c r="E5374" s="20">
        <v>0.68147069999999998</v>
      </c>
      <c r="F5374" s="20">
        <v>0.63461279999999998</v>
      </c>
      <c r="G5374" s="20">
        <v>4.6857900000000008E-2</v>
      </c>
      <c r="H5374" s="20">
        <v>0</v>
      </c>
      <c r="I5374" s="20">
        <v>0.17499999999999999</v>
      </c>
      <c r="J5374" s="20">
        <v>0.214</v>
      </c>
      <c r="K5374" s="20">
        <v>0.28999999999999998</v>
      </c>
      <c r="L5374" s="20">
        <v>2.3479999999999996E-4</v>
      </c>
      <c r="M5374" s="20">
        <v>0</v>
      </c>
      <c r="N5374" s="1">
        <v>8</v>
      </c>
      <c r="O5374" s="5">
        <v>54.17</v>
      </c>
      <c r="P5374" s="5">
        <v>45.83</v>
      </c>
      <c r="Q5374" s="1">
        <v>13</v>
      </c>
      <c r="R5374" s="1">
        <v>11</v>
      </c>
      <c r="S5374" s="6"/>
      <c r="T5374" s="6"/>
    </row>
    <row r="5375" spans="1:20" hidden="1" x14ac:dyDescent="0.25">
      <c r="A5375" s="1">
        <v>13</v>
      </c>
      <c r="B5375" s="1">
        <v>2014</v>
      </c>
      <c r="C5375" s="1">
        <v>350320813</v>
      </c>
      <c r="D5375" s="44" t="s">
        <v>83</v>
      </c>
      <c r="E5375" s="20">
        <v>3.6596169000000005</v>
      </c>
      <c r="F5375" s="20">
        <v>2.1088155</v>
      </c>
      <c r="G5375" s="20">
        <v>1.5508014000000008</v>
      </c>
      <c r="H5375" s="20">
        <v>0</v>
      </c>
      <c r="I5375" s="20">
        <v>1.2569999999999999</v>
      </c>
      <c r="J5375" s="20">
        <v>1.788</v>
      </c>
      <c r="K5375" s="20">
        <v>0.52</v>
      </c>
      <c r="L5375" s="20">
        <v>9.2686599999999952E-2</v>
      </c>
      <c r="M5375" s="20">
        <v>0.7353719907592593</v>
      </c>
      <c r="N5375" s="1">
        <v>23</v>
      </c>
      <c r="O5375" s="5">
        <v>11.27</v>
      </c>
      <c r="P5375" s="5">
        <v>88.73</v>
      </c>
      <c r="Q5375" s="1">
        <v>48</v>
      </c>
      <c r="R5375" s="1">
        <v>378</v>
      </c>
      <c r="S5375" s="6">
        <v>11651.31</v>
      </c>
      <c r="T5375" s="6">
        <v>11651.31</v>
      </c>
    </row>
    <row r="5376" spans="1:20" hidden="1" x14ac:dyDescent="0.25">
      <c r="A5376" s="1">
        <v>9</v>
      </c>
      <c r="B5376" s="1">
        <v>2014</v>
      </c>
      <c r="C5376" s="1">
        <v>35033079</v>
      </c>
      <c r="D5376" s="44" t="s">
        <v>84</v>
      </c>
      <c r="E5376" s="20">
        <v>0.68056290000000019</v>
      </c>
      <c r="F5376" s="20">
        <v>0.57920770000000021</v>
      </c>
      <c r="G5376" s="20">
        <v>0.10135519999999992</v>
      </c>
      <c r="H5376" s="20">
        <v>0</v>
      </c>
      <c r="I5376" s="20">
        <v>4.0000000000000001E-3</v>
      </c>
      <c r="J5376" s="20">
        <v>0.38500000000000001</v>
      </c>
      <c r="K5376" s="20">
        <v>0.26</v>
      </c>
      <c r="L5376" s="20">
        <v>2.92105E-2</v>
      </c>
      <c r="M5376" s="20">
        <v>0.43151346064814816</v>
      </c>
      <c r="N5376" s="1">
        <v>25</v>
      </c>
      <c r="O5376" s="5">
        <v>34.9</v>
      </c>
      <c r="P5376" s="5">
        <v>65.099999999999994</v>
      </c>
      <c r="Q5376" s="1">
        <v>52</v>
      </c>
      <c r="R5376" s="1">
        <v>97</v>
      </c>
      <c r="S5376" s="6">
        <v>6523</v>
      </c>
      <c r="T5376" s="6">
        <v>4566.1000000000004</v>
      </c>
    </row>
    <row r="5377" spans="1:20" hidden="1" x14ac:dyDescent="0.25">
      <c r="A5377" s="1">
        <v>20</v>
      </c>
      <c r="B5377" s="1">
        <v>2014</v>
      </c>
      <c r="C5377" s="1">
        <v>350335620</v>
      </c>
      <c r="D5377" s="44" t="s">
        <v>85</v>
      </c>
      <c r="E5377" s="20">
        <v>2.3463799999999996E-2</v>
      </c>
      <c r="F5377" s="20">
        <v>2.0419599999999996E-2</v>
      </c>
      <c r="G5377" s="20">
        <v>3.0441999999999995E-3</v>
      </c>
      <c r="H5377" s="20">
        <v>0</v>
      </c>
      <c r="I5377" s="20">
        <v>3.0000000000000001E-3</v>
      </c>
      <c r="J5377" s="20">
        <v>0</v>
      </c>
      <c r="K5377" s="20">
        <v>0.02</v>
      </c>
      <c r="L5377" s="20">
        <v>6.3700000000000003E-5</v>
      </c>
      <c r="M5377" s="20">
        <v>2.7490057291666668E-3</v>
      </c>
      <c r="N5377" s="1">
        <v>8</v>
      </c>
      <c r="O5377" s="5">
        <v>72.22</v>
      </c>
      <c r="P5377" s="5">
        <v>27.78</v>
      </c>
      <c r="Q5377" s="1">
        <v>13</v>
      </c>
      <c r="R5377" s="1">
        <v>5</v>
      </c>
      <c r="S5377" s="6">
        <v>58.41</v>
      </c>
      <c r="T5377" s="6">
        <v>58.41</v>
      </c>
    </row>
    <row r="5378" spans="1:20" hidden="1" x14ac:dyDescent="0.25">
      <c r="A5378" s="1">
        <v>13</v>
      </c>
      <c r="B5378" s="1">
        <v>2014</v>
      </c>
      <c r="C5378" s="1">
        <v>350340613</v>
      </c>
      <c r="D5378" s="44" t="s">
        <v>86</v>
      </c>
      <c r="E5378" s="20">
        <v>0.10566290000000003</v>
      </c>
      <c r="F5378" s="20">
        <v>8.9564200000000024E-2</v>
      </c>
      <c r="G5378" s="20">
        <v>1.6098700000000004E-2</v>
      </c>
      <c r="H5378" s="20">
        <v>0</v>
      </c>
      <c r="I5378" s="20">
        <v>1.4999999999999999E-2</v>
      </c>
      <c r="J5378" s="20">
        <v>0.01</v>
      </c>
      <c r="K5378" s="20">
        <v>0.08</v>
      </c>
      <c r="L5378" s="20">
        <v>1.1771000000000004E-3</v>
      </c>
      <c r="M5378" s="20">
        <v>1.6385801041666665E-2</v>
      </c>
      <c r="N5378" s="1">
        <v>3</v>
      </c>
      <c r="O5378" s="5">
        <v>69.44</v>
      </c>
      <c r="P5378" s="5">
        <v>30.56</v>
      </c>
      <c r="Q5378" s="1">
        <v>25</v>
      </c>
      <c r="R5378" s="1">
        <v>11</v>
      </c>
      <c r="S5378" s="6">
        <v>310.64</v>
      </c>
      <c r="T5378" s="6">
        <v>310.64</v>
      </c>
    </row>
    <row r="5379" spans="1:20" hidden="1" x14ac:dyDescent="0.25">
      <c r="A5379" s="1">
        <v>2</v>
      </c>
      <c r="B5379" s="1">
        <v>2014</v>
      </c>
      <c r="C5379" s="1">
        <v>35035052</v>
      </c>
      <c r="D5379" s="44" t="s">
        <v>87</v>
      </c>
      <c r="E5379" s="20">
        <v>9.7797000000000005E-3</v>
      </c>
      <c r="F5379" s="20">
        <v>9.7797000000000005E-3</v>
      </c>
      <c r="G5379" s="20">
        <v>0</v>
      </c>
      <c r="H5379" s="20">
        <v>0.01</v>
      </c>
      <c r="I5379" s="20">
        <v>0.01</v>
      </c>
      <c r="J5379" s="20">
        <v>0</v>
      </c>
      <c r="K5379" s="20">
        <v>0</v>
      </c>
      <c r="L5379" s="20">
        <v>4.5899999999999998E-5</v>
      </c>
      <c r="M5379" s="20">
        <v>7.9435301831317223E-3</v>
      </c>
      <c r="N5379" s="1">
        <v>5</v>
      </c>
      <c r="O5379" s="5">
        <v>100</v>
      </c>
      <c r="P5379" s="5">
        <v>0</v>
      </c>
      <c r="Q5379" s="1">
        <v>5</v>
      </c>
      <c r="R5379" s="1">
        <v>0</v>
      </c>
      <c r="S5379" s="6">
        <v>125.1</v>
      </c>
      <c r="T5379" s="6">
        <v>0</v>
      </c>
    </row>
    <row r="5380" spans="1:20" hidden="1" x14ac:dyDescent="0.25">
      <c r="A5380" s="1">
        <v>13</v>
      </c>
      <c r="B5380" s="1">
        <v>2014</v>
      </c>
      <c r="C5380" s="1">
        <v>350360413</v>
      </c>
      <c r="D5380" s="44" t="s">
        <v>88</v>
      </c>
      <c r="E5380" s="20">
        <v>2.84814E-2</v>
      </c>
      <c r="F5380" s="20">
        <v>0</v>
      </c>
      <c r="G5380" s="20">
        <v>2.84814E-2</v>
      </c>
      <c r="H5380" s="20">
        <v>0</v>
      </c>
      <c r="I5380" s="20">
        <v>2.7E-2</v>
      </c>
      <c r="J5380" s="20">
        <v>2E-3</v>
      </c>
      <c r="K5380" s="20">
        <v>0</v>
      </c>
      <c r="L5380" s="20">
        <v>0</v>
      </c>
      <c r="M5380" s="20">
        <v>2.4675310937500004E-2</v>
      </c>
      <c r="N5380" s="1">
        <v>2</v>
      </c>
      <c r="O5380" s="5">
        <v>0</v>
      </c>
      <c r="P5380" s="5">
        <v>100</v>
      </c>
      <c r="Q5380" s="1">
        <v>0</v>
      </c>
      <c r="R5380" s="1">
        <v>3</v>
      </c>
      <c r="S5380" s="6">
        <v>529</v>
      </c>
      <c r="T5380" s="6">
        <v>529</v>
      </c>
    </row>
    <row r="5381" spans="1:20" hidden="1" x14ac:dyDescent="0.25">
      <c r="A5381" s="1">
        <v>15</v>
      </c>
      <c r="B5381" s="1">
        <v>2014</v>
      </c>
      <c r="C5381" s="1">
        <v>350370315</v>
      </c>
      <c r="D5381" s="44" t="s">
        <v>89</v>
      </c>
      <c r="E5381" s="20">
        <v>0.64313599999999993</v>
      </c>
      <c r="F5381" s="20">
        <v>0.40448230000000002</v>
      </c>
      <c r="G5381" s="20">
        <v>0.23865369999999997</v>
      </c>
      <c r="H5381" s="20">
        <v>0</v>
      </c>
      <c r="I5381" s="20">
        <v>4.7E-2</v>
      </c>
      <c r="J5381" s="20">
        <v>0.59399999999999997</v>
      </c>
      <c r="K5381" s="20">
        <v>0</v>
      </c>
      <c r="L5381" s="20">
        <v>2.7314000000000001E-3</v>
      </c>
      <c r="M5381" s="20">
        <v>2.0960044067796616E-2</v>
      </c>
      <c r="N5381" s="1">
        <v>1</v>
      </c>
      <c r="O5381" s="5">
        <v>9.3800000000000008</v>
      </c>
      <c r="P5381" s="5">
        <v>90.63</v>
      </c>
      <c r="Q5381" s="1">
        <v>3</v>
      </c>
      <c r="R5381" s="1">
        <v>29</v>
      </c>
      <c r="S5381" s="6">
        <v>470</v>
      </c>
      <c r="T5381" s="6">
        <v>0</v>
      </c>
    </row>
    <row r="5382" spans="1:20" hidden="1" x14ac:dyDescent="0.25">
      <c r="A5382" s="1">
        <v>5</v>
      </c>
      <c r="B5382" s="1">
        <v>2014</v>
      </c>
      <c r="C5382" s="1">
        <v>35038025</v>
      </c>
      <c r="D5382" s="44" t="s">
        <v>90</v>
      </c>
      <c r="E5382" s="20">
        <v>0.24440270000000003</v>
      </c>
      <c r="F5382" s="20">
        <v>0.22068750000000004</v>
      </c>
      <c r="G5382" s="20">
        <v>2.3715199999999992E-2</v>
      </c>
      <c r="H5382" s="20">
        <v>0</v>
      </c>
      <c r="I5382" s="20">
        <v>0.13200000000000001</v>
      </c>
      <c r="J5382" s="20">
        <v>3.1E-2</v>
      </c>
      <c r="K5382" s="20">
        <v>7.0000000000000007E-2</v>
      </c>
      <c r="L5382" s="20">
        <v>7.8255999999999985E-3</v>
      </c>
      <c r="M5382" s="20">
        <v>0.13199410577083337</v>
      </c>
      <c r="N5382" s="1">
        <v>23</v>
      </c>
      <c r="O5382" s="5">
        <v>43.37</v>
      </c>
      <c r="P5382" s="5">
        <v>56.63</v>
      </c>
      <c r="Q5382" s="1">
        <v>36</v>
      </c>
      <c r="R5382" s="1">
        <v>47</v>
      </c>
      <c r="S5382" s="6">
        <v>2360.8200000000002</v>
      </c>
      <c r="T5382" s="6">
        <v>0</v>
      </c>
    </row>
    <row r="5383" spans="1:20" hidden="1" x14ac:dyDescent="0.25">
      <c r="A5383" s="1">
        <v>2</v>
      </c>
      <c r="B5383" s="1">
        <v>2014</v>
      </c>
      <c r="C5383" s="1">
        <v>35039012</v>
      </c>
      <c r="D5383" s="44" t="s">
        <v>91</v>
      </c>
      <c r="E5383" s="20">
        <v>1.0222999999999999E-3</v>
      </c>
      <c r="F5383" s="20">
        <v>6.9439999999999997E-4</v>
      </c>
      <c r="G5383" s="20">
        <v>3.279E-4</v>
      </c>
      <c r="H5383" s="20">
        <v>0</v>
      </c>
      <c r="I5383" s="20">
        <v>0</v>
      </c>
      <c r="J5383" s="20">
        <v>1E-3</v>
      </c>
      <c r="K5383" s="20">
        <v>0</v>
      </c>
      <c r="L5383" s="20">
        <v>0</v>
      </c>
      <c r="M5383" s="20">
        <v>0</v>
      </c>
      <c r="N5383" s="1">
        <v>3</v>
      </c>
      <c r="O5383" s="5">
        <v>33.33</v>
      </c>
      <c r="P5383" s="5">
        <v>66.67</v>
      </c>
      <c r="Q5383" s="1">
        <v>1</v>
      </c>
      <c r="R5383" s="1">
        <v>2</v>
      </c>
      <c r="S5383" s="6"/>
      <c r="T5383" s="6"/>
    </row>
    <row r="5384" spans="1:20" hidden="1" x14ac:dyDescent="0.25">
      <c r="A5384" s="1">
        <v>6</v>
      </c>
      <c r="B5384" s="1">
        <v>2014</v>
      </c>
      <c r="C5384" s="1">
        <v>35039016</v>
      </c>
      <c r="D5384" s="44" t="s">
        <v>91</v>
      </c>
      <c r="E5384" s="20">
        <v>1.8054300000000002E-2</v>
      </c>
      <c r="F5384" s="20">
        <v>5.8940000000000008E-3</v>
      </c>
      <c r="G5384" s="20">
        <v>1.2160300000000001E-2</v>
      </c>
      <c r="H5384" s="20">
        <v>0</v>
      </c>
      <c r="I5384" s="20">
        <v>0</v>
      </c>
      <c r="J5384" s="20">
        <v>1.4999999999999999E-2</v>
      </c>
      <c r="K5384" s="20">
        <v>0</v>
      </c>
      <c r="L5384" s="20">
        <v>3.3864999999999998E-3</v>
      </c>
      <c r="M5384" s="20">
        <v>0.24455282020138888</v>
      </c>
      <c r="N5384" s="1">
        <v>6</v>
      </c>
      <c r="O5384" s="5">
        <v>34.479999999999997</v>
      </c>
      <c r="P5384" s="5">
        <v>65.52</v>
      </c>
      <c r="Q5384" s="1">
        <v>10</v>
      </c>
      <c r="R5384" s="1">
        <v>19</v>
      </c>
      <c r="S5384" s="6">
        <v>2399.6</v>
      </c>
      <c r="T5384" s="6">
        <v>2327.6120000000001</v>
      </c>
    </row>
    <row r="5385" spans="1:20" hidden="1" x14ac:dyDescent="0.25">
      <c r="A5385" s="1">
        <v>15</v>
      </c>
      <c r="B5385" s="1">
        <v>2014</v>
      </c>
      <c r="C5385" s="1">
        <v>350395015</v>
      </c>
      <c r="D5385" s="44" t="s">
        <v>92</v>
      </c>
      <c r="E5385" s="20">
        <v>1.6233800000000003E-2</v>
      </c>
      <c r="F5385" s="20">
        <v>1.4216500000000002E-2</v>
      </c>
      <c r="G5385" s="20">
        <v>2.0173000000000001E-3</v>
      </c>
      <c r="H5385" s="20">
        <v>0</v>
      </c>
      <c r="I5385" s="20">
        <v>0</v>
      </c>
      <c r="J5385" s="20">
        <v>0</v>
      </c>
      <c r="K5385" s="20">
        <v>0.02</v>
      </c>
      <c r="L5385" s="20">
        <v>1.0765E-3</v>
      </c>
      <c r="M5385" s="20">
        <v>3.3665203125000003E-3</v>
      </c>
      <c r="N5385" s="1">
        <v>1</v>
      </c>
      <c r="O5385" s="5">
        <v>84.85</v>
      </c>
      <c r="P5385" s="5">
        <v>15.15</v>
      </c>
      <c r="Q5385" s="1">
        <v>28</v>
      </c>
      <c r="R5385" s="1">
        <v>5</v>
      </c>
      <c r="S5385" s="6">
        <v>69</v>
      </c>
      <c r="T5385" s="6">
        <v>69</v>
      </c>
    </row>
    <row r="5386" spans="1:20" hidden="1" x14ac:dyDescent="0.25">
      <c r="A5386" s="1">
        <v>17</v>
      </c>
      <c r="B5386" s="1">
        <v>2014</v>
      </c>
      <c r="C5386" s="1">
        <v>350400817</v>
      </c>
      <c r="D5386" s="44" t="s">
        <v>93</v>
      </c>
      <c r="E5386" s="20">
        <v>0.3170269</v>
      </c>
      <c r="F5386" s="20">
        <v>0.26534930000000001</v>
      </c>
      <c r="G5386" s="20">
        <v>5.167759999999999E-2</v>
      </c>
      <c r="H5386" s="20">
        <v>0</v>
      </c>
      <c r="I5386" s="20">
        <v>0.28499999999999998</v>
      </c>
      <c r="J5386" s="20">
        <v>1.2E-2</v>
      </c>
      <c r="K5386" s="20">
        <v>0.01</v>
      </c>
      <c r="L5386" s="20">
        <v>8.8414000000000045E-3</v>
      </c>
      <c r="M5386" s="20">
        <v>0.28492787643287038</v>
      </c>
      <c r="N5386" s="1">
        <v>7</v>
      </c>
      <c r="O5386" s="5">
        <v>10.75</v>
      </c>
      <c r="P5386" s="5">
        <v>89.25</v>
      </c>
      <c r="Q5386" s="1">
        <v>10</v>
      </c>
      <c r="R5386" s="1">
        <v>83</v>
      </c>
      <c r="S5386" s="6">
        <v>5158.8900000000003</v>
      </c>
      <c r="T5386" s="6">
        <v>5158.8900000000003</v>
      </c>
    </row>
    <row r="5387" spans="1:20" hidden="1" x14ac:dyDescent="0.25">
      <c r="A5387" s="1">
        <v>5</v>
      </c>
      <c r="B5387" s="1">
        <v>2014</v>
      </c>
      <c r="C5387" s="1">
        <v>35041075</v>
      </c>
      <c r="D5387" s="44" t="s">
        <v>94</v>
      </c>
      <c r="E5387" s="20">
        <v>0.67768730000000044</v>
      </c>
      <c r="F5387" s="20">
        <v>0.55695920000000076</v>
      </c>
      <c r="G5387" s="20">
        <v>0.12072809999999967</v>
      </c>
      <c r="H5387" s="20">
        <v>0</v>
      </c>
      <c r="I5387" s="20">
        <v>0.33600000000000002</v>
      </c>
      <c r="J5387" s="20">
        <v>0.112</v>
      </c>
      <c r="K5387" s="20">
        <v>0.15</v>
      </c>
      <c r="L5387" s="20">
        <v>7.8945599999999838E-2</v>
      </c>
      <c r="M5387" s="20">
        <v>0.41576798342592591</v>
      </c>
      <c r="N5387" s="1">
        <v>103</v>
      </c>
      <c r="O5387" s="5">
        <v>21.62</v>
      </c>
      <c r="P5387" s="5">
        <v>78.38</v>
      </c>
      <c r="Q5387" s="1">
        <v>128</v>
      </c>
      <c r="R5387" s="1">
        <v>464</v>
      </c>
      <c r="S5387" s="6">
        <v>4337.3051999999998</v>
      </c>
      <c r="T5387" s="6">
        <v>3426.4711080000002</v>
      </c>
    </row>
    <row r="5388" spans="1:20" hidden="1" x14ac:dyDescent="0.25">
      <c r="A5388" s="1">
        <v>18</v>
      </c>
      <c r="B5388" s="1">
        <v>2014</v>
      </c>
      <c r="C5388" s="1">
        <v>350420618</v>
      </c>
      <c r="D5388" s="44" t="s">
        <v>95</v>
      </c>
      <c r="E5388" s="20">
        <v>5.1891999999999997E-3</v>
      </c>
      <c r="F5388" s="20">
        <v>4.9884999999999999E-3</v>
      </c>
      <c r="G5388" s="20">
        <v>2.007E-4</v>
      </c>
      <c r="H5388" s="20">
        <v>0</v>
      </c>
      <c r="I5388" s="20">
        <v>0</v>
      </c>
      <c r="J5388" s="20">
        <v>0</v>
      </c>
      <c r="K5388" s="20">
        <v>0</v>
      </c>
      <c r="L5388" s="20">
        <v>1.158E-4</v>
      </c>
      <c r="M5388" s="20">
        <v>4.1533742607638889E-2</v>
      </c>
      <c r="N5388" s="1">
        <v>9</v>
      </c>
      <c r="O5388" s="5">
        <v>40</v>
      </c>
      <c r="P5388" s="5">
        <v>60</v>
      </c>
      <c r="Q5388" s="1">
        <v>2</v>
      </c>
      <c r="R5388" s="1">
        <v>3</v>
      </c>
      <c r="S5388" s="6">
        <v>703.68</v>
      </c>
      <c r="T5388" s="6">
        <v>703.68</v>
      </c>
    </row>
    <row r="5389" spans="1:20" hidden="1" x14ac:dyDescent="0.25">
      <c r="A5389" s="1">
        <v>19</v>
      </c>
      <c r="B5389" s="1">
        <v>2014</v>
      </c>
      <c r="C5389" s="1">
        <v>350420619</v>
      </c>
      <c r="D5389" s="44" t="s">
        <v>95</v>
      </c>
      <c r="E5389" s="20">
        <v>2.5690000000000001E-4</v>
      </c>
      <c r="F5389" s="20">
        <v>1.3889999999999999E-4</v>
      </c>
      <c r="G5389" s="20">
        <v>1.1800000000000001E-4</v>
      </c>
      <c r="H5389" s="20">
        <v>0</v>
      </c>
      <c r="I5389" s="20">
        <v>0</v>
      </c>
      <c r="J5389" s="20">
        <v>0</v>
      </c>
      <c r="K5389" s="20">
        <v>0</v>
      </c>
      <c r="L5389" s="20">
        <v>1.1800000000000001E-4</v>
      </c>
      <c r="M5389" s="20">
        <v>0</v>
      </c>
      <c r="N5389" s="1">
        <v>0</v>
      </c>
      <c r="O5389" s="5">
        <v>25</v>
      </c>
      <c r="P5389" s="5">
        <v>75</v>
      </c>
      <c r="Q5389" s="1">
        <v>1</v>
      </c>
      <c r="R5389" s="1">
        <v>3</v>
      </c>
      <c r="S5389" s="6"/>
      <c r="T5389" s="6"/>
    </row>
    <row r="5390" spans="1:20" hidden="1" x14ac:dyDescent="0.25">
      <c r="A5390" s="1">
        <v>16</v>
      </c>
      <c r="B5390" s="1">
        <v>2014</v>
      </c>
      <c r="C5390" s="1">
        <v>350430516</v>
      </c>
      <c r="D5390" s="44" t="s">
        <v>96</v>
      </c>
      <c r="E5390" s="20">
        <v>0.19890180000000005</v>
      </c>
      <c r="F5390" s="20">
        <v>0.18836810000000004</v>
      </c>
      <c r="G5390" s="20">
        <v>1.0533700000000003E-2</v>
      </c>
      <c r="H5390" s="20">
        <v>0</v>
      </c>
      <c r="I5390" s="20">
        <v>0.01</v>
      </c>
      <c r="J5390" s="20">
        <v>0</v>
      </c>
      <c r="K5390" s="20">
        <v>0.19</v>
      </c>
      <c r="L5390" s="20">
        <v>6.2390000000000004E-4</v>
      </c>
      <c r="M5390" s="20">
        <v>8.9985187500000001E-3</v>
      </c>
      <c r="N5390" s="1">
        <v>6</v>
      </c>
      <c r="O5390" s="5">
        <v>23.53</v>
      </c>
      <c r="P5390" s="5">
        <v>76.47</v>
      </c>
      <c r="Q5390" s="1">
        <v>4</v>
      </c>
      <c r="R5390" s="1">
        <v>13</v>
      </c>
      <c r="S5390" s="6">
        <v>182.4</v>
      </c>
      <c r="T5390" s="6">
        <v>182.4</v>
      </c>
    </row>
    <row r="5391" spans="1:20" hidden="1" x14ac:dyDescent="0.25">
      <c r="A5391" s="1">
        <v>19</v>
      </c>
      <c r="B5391" s="1">
        <v>2014</v>
      </c>
      <c r="C5391" s="1">
        <v>350440419</v>
      </c>
      <c r="D5391" s="44" t="s">
        <v>97</v>
      </c>
      <c r="E5391" s="20">
        <v>9.8610000000000017E-4</v>
      </c>
      <c r="F5391" s="20">
        <v>0</v>
      </c>
      <c r="G5391" s="20">
        <v>9.8610000000000017E-4</v>
      </c>
      <c r="H5391" s="20">
        <v>0</v>
      </c>
      <c r="I5391" s="20">
        <v>0</v>
      </c>
      <c r="J5391" s="20">
        <v>0</v>
      </c>
      <c r="K5391" s="20">
        <v>0</v>
      </c>
      <c r="L5391" s="20">
        <v>7.6390000000000019E-4</v>
      </c>
      <c r="M5391" s="20">
        <v>2.5590410416666667E-2</v>
      </c>
      <c r="N5391" s="1">
        <v>2</v>
      </c>
      <c r="O5391" s="5">
        <v>0</v>
      </c>
      <c r="P5391" s="5">
        <v>100</v>
      </c>
      <c r="Q5391" s="1">
        <v>0</v>
      </c>
      <c r="R5391" s="1">
        <v>13</v>
      </c>
      <c r="S5391" s="6">
        <v>571</v>
      </c>
      <c r="T5391" s="6">
        <v>571</v>
      </c>
    </row>
    <row r="5392" spans="1:20" hidden="1" x14ac:dyDescent="0.25">
      <c r="A5392" s="1">
        <v>14</v>
      </c>
      <c r="B5392" s="1">
        <v>2014</v>
      </c>
      <c r="C5392" s="1">
        <v>350450314</v>
      </c>
      <c r="D5392" s="44" t="s">
        <v>98</v>
      </c>
      <c r="E5392" s="20">
        <v>9.4701399999999991E-2</v>
      </c>
      <c r="F5392" s="20">
        <v>9.101999999999999E-2</v>
      </c>
      <c r="G5392" s="20">
        <v>3.6814E-3</v>
      </c>
      <c r="H5392" s="20">
        <v>7.0000000000000007E-2</v>
      </c>
      <c r="I5392" s="20">
        <v>0</v>
      </c>
      <c r="J5392" s="20">
        <v>0</v>
      </c>
      <c r="K5392" s="20">
        <v>0.09</v>
      </c>
      <c r="L5392" s="20">
        <v>3.6952999999999999E-3</v>
      </c>
      <c r="M5392" s="20">
        <v>0</v>
      </c>
      <c r="N5392" s="1">
        <v>6</v>
      </c>
      <c r="O5392" s="5">
        <v>52.94</v>
      </c>
      <c r="P5392" s="5">
        <v>47.06</v>
      </c>
      <c r="Q5392" s="1">
        <v>9</v>
      </c>
      <c r="R5392" s="1">
        <v>8</v>
      </c>
      <c r="S5392" s="6"/>
      <c r="T5392" s="6"/>
    </row>
    <row r="5393" spans="1:20" hidden="1" x14ac:dyDescent="0.25">
      <c r="A5393" s="1">
        <v>17</v>
      </c>
      <c r="B5393" s="1">
        <v>2014</v>
      </c>
      <c r="C5393" s="1">
        <v>350450317</v>
      </c>
      <c r="D5393" s="44" t="s">
        <v>98</v>
      </c>
      <c r="E5393" s="20">
        <v>0.47394369999999991</v>
      </c>
      <c r="F5393" s="20">
        <v>0.35049909999999995</v>
      </c>
      <c r="G5393" s="20">
        <v>0.12344459999999995</v>
      </c>
      <c r="H5393" s="20">
        <v>0</v>
      </c>
      <c r="I5393" s="20">
        <v>0.22600000000000001</v>
      </c>
      <c r="J5393" s="20">
        <v>9.9000000000000005E-2</v>
      </c>
      <c r="K5393" s="20">
        <v>0.13</v>
      </c>
      <c r="L5393" s="20">
        <v>2.0196800000000001E-2</v>
      </c>
      <c r="M5393" s="20">
        <v>0.24732895870833335</v>
      </c>
      <c r="N5393" s="1">
        <v>19</v>
      </c>
      <c r="O5393" s="5">
        <v>36.36</v>
      </c>
      <c r="P5393" s="5">
        <v>63.64</v>
      </c>
      <c r="Q5393" s="1">
        <v>16</v>
      </c>
      <c r="R5393" s="1">
        <v>28</v>
      </c>
      <c r="S5393" s="6">
        <v>4449.2</v>
      </c>
      <c r="T5393" s="6">
        <v>4449.2</v>
      </c>
    </row>
    <row r="5394" spans="1:20" hidden="1" x14ac:dyDescent="0.25">
      <c r="A5394" s="1">
        <v>16</v>
      </c>
      <c r="B5394" s="1">
        <v>2014</v>
      </c>
      <c r="C5394" s="1">
        <v>350460216</v>
      </c>
      <c r="D5394" s="44" t="s">
        <v>99</v>
      </c>
      <c r="E5394" s="20">
        <v>0.2008404</v>
      </c>
      <c r="F5394" s="20">
        <v>0.1764444</v>
      </c>
      <c r="G5394" s="20">
        <v>2.4396000000000001E-2</v>
      </c>
      <c r="H5394" s="20">
        <v>0</v>
      </c>
      <c r="I5394" s="20">
        <v>1.0999999999999999E-2</v>
      </c>
      <c r="J5394" s="20">
        <v>4.0000000000000001E-3</v>
      </c>
      <c r="K5394" s="20">
        <v>0.18</v>
      </c>
      <c r="L5394" s="20">
        <v>9.2282999999999983E-3</v>
      </c>
      <c r="M5394" s="20">
        <v>4.3837650916666665E-2</v>
      </c>
      <c r="N5394" s="1">
        <v>0</v>
      </c>
      <c r="O5394" s="5">
        <v>12.9</v>
      </c>
      <c r="P5394" s="5">
        <v>87.1</v>
      </c>
      <c r="Q5394" s="1">
        <v>4</v>
      </c>
      <c r="R5394" s="1">
        <v>27</v>
      </c>
      <c r="S5394" s="6">
        <v>789.58</v>
      </c>
      <c r="T5394" s="6">
        <v>789.58</v>
      </c>
    </row>
    <row r="5395" spans="1:20" hidden="1" x14ac:dyDescent="0.25">
      <c r="A5395" s="1">
        <v>16</v>
      </c>
      <c r="B5395" s="1">
        <v>2014</v>
      </c>
      <c r="C5395" s="1">
        <v>350470116</v>
      </c>
      <c r="D5395" s="44" t="s">
        <v>100</v>
      </c>
      <c r="E5395" s="20">
        <v>1.34585E-2</v>
      </c>
      <c r="F5395" s="20">
        <v>0</v>
      </c>
      <c r="G5395" s="20">
        <v>1.34585E-2</v>
      </c>
      <c r="H5395" s="20">
        <v>0</v>
      </c>
      <c r="I5395" s="20">
        <v>1.2999999999999999E-2</v>
      </c>
      <c r="J5395" s="20">
        <v>0</v>
      </c>
      <c r="K5395" s="20">
        <v>0</v>
      </c>
      <c r="L5395" s="20">
        <v>0</v>
      </c>
      <c r="M5395" s="20">
        <v>9.3141208333333333E-3</v>
      </c>
      <c r="N5395" s="1">
        <v>0</v>
      </c>
      <c r="O5395" s="5">
        <v>0</v>
      </c>
      <c r="P5395" s="5">
        <v>100</v>
      </c>
      <c r="Q5395" s="1">
        <v>0</v>
      </c>
      <c r="R5395" s="1">
        <v>8</v>
      </c>
      <c r="S5395" s="6">
        <v>74.48</v>
      </c>
      <c r="T5395" s="6">
        <v>74.48</v>
      </c>
    </row>
    <row r="5396" spans="1:20" hidden="1" x14ac:dyDescent="0.25">
      <c r="A5396" s="1">
        <v>15</v>
      </c>
      <c r="B5396" s="1">
        <v>2014</v>
      </c>
      <c r="C5396" s="1">
        <v>350480015</v>
      </c>
      <c r="D5396" s="44" t="s">
        <v>101</v>
      </c>
      <c r="E5396" s="20">
        <v>1.6722500000000001E-2</v>
      </c>
      <c r="F5396" s="20">
        <v>2.1875000000000002E-3</v>
      </c>
      <c r="G5396" s="20">
        <v>1.4534999999999999E-2</v>
      </c>
      <c r="H5396" s="20">
        <v>0</v>
      </c>
      <c r="I5396" s="20">
        <v>1.2E-2</v>
      </c>
      <c r="J5396" s="20">
        <v>1E-3</v>
      </c>
      <c r="K5396" s="20">
        <v>0</v>
      </c>
      <c r="L5396" s="20">
        <v>1.2246000000000002E-3</v>
      </c>
      <c r="M5396" s="20">
        <v>2.1674479166666667E-2</v>
      </c>
      <c r="N5396" s="1">
        <v>1</v>
      </c>
      <c r="O5396" s="5">
        <v>10</v>
      </c>
      <c r="P5396" s="5">
        <v>90</v>
      </c>
      <c r="Q5396" s="1">
        <v>1</v>
      </c>
      <c r="R5396" s="1">
        <v>9</v>
      </c>
      <c r="S5396" s="6">
        <v>429.57</v>
      </c>
      <c r="T5396" s="6">
        <v>429.57</v>
      </c>
    </row>
    <row r="5397" spans="1:20" hidden="1" x14ac:dyDescent="0.25">
      <c r="A5397" s="1">
        <v>18</v>
      </c>
      <c r="B5397" s="1">
        <v>2014</v>
      </c>
      <c r="C5397" s="1">
        <v>350480018</v>
      </c>
      <c r="D5397" s="44" t="s">
        <v>101</v>
      </c>
      <c r="E5397" s="20">
        <v>2.3841999999999999E-3</v>
      </c>
      <c r="F5397" s="20">
        <v>2.3841999999999999E-3</v>
      </c>
      <c r="G5397" s="20">
        <v>0</v>
      </c>
      <c r="H5397" s="20">
        <v>0</v>
      </c>
      <c r="I5397" s="20">
        <v>0</v>
      </c>
      <c r="J5397" s="20">
        <v>0</v>
      </c>
      <c r="K5397" s="20">
        <v>0</v>
      </c>
      <c r="L5397" s="20">
        <v>0</v>
      </c>
      <c r="M5397" s="20">
        <v>0</v>
      </c>
      <c r="N5397" s="1">
        <v>1</v>
      </c>
      <c r="O5397" s="5">
        <v>100</v>
      </c>
      <c r="P5397" s="5">
        <v>0</v>
      </c>
      <c r="Q5397" s="1">
        <v>2</v>
      </c>
      <c r="R5397" s="1">
        <v>0</v>
      </c>
      <c r="S5397" s="6"/>
      <c r="T5397" s="6"/>
    </row>
    <row r="5398" spans="1:20" hidden="1" x14ac:dyDescent="0.25">
      <c r="A5398" s="1">
        <v>2</v>
      </c>
      <c r="B5398" s="1">
        <v>2014</v>
      </c>
      <c r="C5398" s="1">
        <v>35049092</v>
      </c>
      <c r="D5398" s="44" t="s">
        <v>102</v>
      </c>
      <c r="E5398" s="20">
        <v>2.6121E-3</v>
      </c>
      <c r="F5398" s="20">
        <v>8.6679999999999993E-4</v>
      </c>
      <c r="G5398" s="20">
        <v>1.7453E-3</v>
      </c>
      <c r="H5398" s="20">
        <v>0</v>
      </c>
      <c r="I5398" s="20">
        <v>1E-3</v>
      </c>
      <c r="J5398" s="20">
        <v>1E-3</v>
      </c>
      <c r="K5398" s="20">
        <v>0</v>
      </c>
      <c r="L5398" s="20">
        <v>8.1699999999999991E-4</v>
      </c>
      <c r="M5398" s="20">
        <v>2.1356098437500002E-2</v>
      </c>
      <c r="N5398" s="1">
        <v>9</v>
      </c>
      <c r="O5398" s="5">
        <v>55.56</v>
      </c>
      <c r="P5398" s="5">
        <v>44.44</v>
      </c>
      <c r="Q5398" s="1">
        <v>5</v>
      </c>
      <c r="R5398" s="1">
        <v>4</v>
      </c>
      <c r="S5398" s="6">
        <v>448.14</v>
      </c>
      <c r="T5398" s="6">
        <v>448.14</v>
      </c>
    </row>
    <row r="5399" spans="1:20" hidden="1" x14ac:dyDescent="0.25">
      <c r="A5399" s="1">
        <v>14</v>
      </c>
      <c r="B5399" s="1">
        <v>2014</v>
      </c>
      <c r="C5399" s="1">
        <v>350500514</v>
      </c>
      <c r="D5399" s="44" t="s">
        <v>103</v>
      </c>
      <c r="E5399" s="20">
        <v>4.0231999999999993E-3</v>
      </c>
      <c r="F5399" s="20">
        <v>0</v>
      </c>
      <c r="G5399" s="20">
        <v>4.0231999999999993E-3</v>
      </c>
      <c r="H5399" s="20">
        <v>0</v>
      </c>
      <c r="I5399" s="20">
        <v>4.0000000000000001E-3</v>
      </c>
      <c r="J5399" s="20">
        <v>0</v>
      </c>
      <c r="K5399" s="20">
        <v>0</v>
      </c>
      <c r="L5399" s="20">
        <v>6.9499999999999995E-5</v>
      </c>
      <c r="M5399" s="20">
        <v>6.0433697916666652E-3</v>
      </c>
      <c r="N5399" s="1">
        <v>0</v>
      </c>
      <c r="O5399" s="5">
        <v>0</v>
      </c>
      <c r="P5399" s="5">
        <v>100</v>
      </c>
      <c r="Q5399" s="1">
        <v>0</v>
      </c>
      <c r="R5399" s="1">
        <v>3</v>
      </c>
      <c r="S5399" s="6">
        <v>95.7</v>
      </c>
      <c r="T5399" s="6">
        <v>0</v>
      </c>
    </row>
    <row r="5400" spans="1:20" hidden="1" x14ac:dyDescent="0.25">
      <c r="A5400" s="1">
        <v>19</v>
      </c>
      <c r="B5400" s="1">
        <v>2014</v>
      </c>
      <c r="C5400" s="1">
        <v>350510419</v>
      </c>
      <c r="D5400" s="44" t="s">
        <v>104</v>
      </c>
      <c r="E5400" s="20">
        <v>1.6914000000000002E-3</v>
      </c>
      <c r="F5400" s="20">
        <v>0</v>
      </c>
      <c r="G5400" s="20">
        <v>1.6914000000000002E-3</v>
      </c>
      <c r="H5400" s="20">
        <v>0</v>
      </c>
      <c r="I5400" s="20">
        <v>0</v>
      </c>
      <c r="J5400" s="20">
        <v>1E-3</v>
      </c>
      <c r="K5400" s="20">
        <v>0</v>
      </c>
      <c r="L5400" s="20">
        <v>1.0811000000000004E-3</v>
      </c>
      <c r="M5400" s="20">
        <v>1.7736565624999999E-2</v>
      </c>
      <c r="N5400" s="1">
        <v>1</v>
      </c>
      <c r="O5400" s="5">
        <v>0</v>
      </c>
      <c r="P5400" s="5">
        <v>100</v>
      </c>
      <c r="Q5400" s="1">
        <v>0</v>
      </c>
      <c r="R5400" s="1">
        <v>21</v>
      </c>
      <c r="S5400" s="6">
        <v>323</v>
      </c>
      <c r="T5400" s="6">
        <v>258.39999999999998</v>
      </c>
    </row>
    <row r="5401" spans="1:20" hidden="1" x14ac:dyDescent="0.25">
      <c r="A5401" s="1">
        <v>13</v>
      </c>
      <c r="B5401" s="1">
        <v>2014</v>
      </c>
      <c r="C5401" s="1">
        <v>350520313</v>
      </c>
      <c r="D5401" s="44" t="s">
        <v>105</v>
      </c>
      <c r="E5401" s="20">
        <v>0.59271279999999993</v>
      </c>
      <c r="F5401" s="20">
        <v>0.30502489999999993</v>
      </c>
      <c r="G5401" s="20">
        <v>0.28768789999999994</v>
      </c>
      <c r="H5401" s="20">
        <v>0</v>
      </c>
      <c r="I5401" s="20">
        <v>7.1999999999999995E-2</v>
      </c>
      <c r="J5401" s="20">
        <v>0.14000000000000001</v>
      </c>
      <c r="K5401" s="20">
        <v>0.35</v>
      </c>
      <c r="L5401" s="20">
        <v>2.6853099999999991E-2</v>
      </c>
      <c r="M5401" s="20">
        <v>9.417035470370369E-2</v>
      </c>
      <c r="N5401" s="1">
        <v>4</v>
      </c>
      <c r="O5401" s="5">
        <v>43.1</v>
      </c>
      <c r="P5401" s="5">
        <v>56.9</v>
      </c>
      <c r="Q5401" s="1">
        <v>25</v>
      </c>
      <c r="R5401" s="1">
        <v>33</v>
      </c>
      <c r="S5401" s="6">
        <v>1730</v>
      </c>
      <c r="T5401" s="6">
        <v>1730</v>
      </c>
    </row>
    <row r="5402" spans="1:20" hidden="1" x14ac:dyDescent="0.25">
      <c r="A5402" s="1">
        <v>10</v>
      </c>
      <c r="B5402" s="1">
        <v>2014</v>
      </c>
      <c r="C5402" s="1">
        <v>350530210</v>
      </c>
      <c r="D5402" s="44" t="s">
        <v>106</v>
      </c>
      <c r="E5402" s="20">
        <v>0</v>
      </c>
      <c r="F5402" s="20">
        <v>0</v>
      </c>
      <c r="G5402" s="20">
        <v>0</v>
      </c>
      <c r="H5402" s="20">
        <v>0</v>
      </c>
      <c r="I5402" s="20">
        <v>0</v>
      </c>
      <c r="J5402" s="20">
        <v>0</v>
      </c>
      <c r="K5402" s="20">
        <v>0</v>
      </c>
      <c r="L5402" s="20">
        <v>0</v>
      </c>
      <c r="M5402" s="20">
        <v>0</v>
      </c>
      <c r="N5402" s="1">
        <v>0</v>
      </c>
      <c r="O5402" s="5">
        <v>0</v>
      </c>
      <c r="P5402" s="5">
        <v>0</v>
      </c>
      <c r="Q5402" s="1">
        <v>0</v>
      </c>
      <c r="R5402" s="1">
        <v>0</v>
      </c>
      <c r="S5402" s="6"/>
      <c r="T5402" s="6"/>
    </row>
    <row r="5403" spans="1:20" hidden="1" x14ac:dyDescent="0.25">
      <c r="A5403" s="1">
        <v>13</v>
      </c>
      <c r="B5403" s="1">
        <v>2014</v>
      </c>
      <c r="C5403" s="1">
        <v>350530213</v>
      </c>
      <c r="D5403" s="44" t="s">
        <v>106</v>
      </c>
      <c r="E5403" s="20">
        <v>0.37743720000000003</v>
      </c>
      <c r="F5403" s="20">
        <v>0.36992030000000004</v>
      </c>
      <c r="G5403" s="20">
        <v>7.5169000000000008E-3</v>
      </c>
      <c r="H5403" s="20">
        <v>0</v>
      </c>
      <c r="I5403" s="20">
        <v>0</v>
      </c>
      <c r="J5403" s="20">
        <v>0.372</v>
      </c>
      <c r="K5403" s="20">
        <v>0</v>
      </c>
      <c r="L5403" s="20">
        <v>5.0013000000000002E-3</v>
      </c>
      <c r="M5403" s="20">
        <v>0.10683157407407408</v>
      </c>
      <c r="N5403" s="1">
        <v>4</v>
      </c>
      <c r="O5403" s="5">
        <v>30.77</v>
      </c>
      <c r="P5403" s="5">
        <v>69.23</v>
      </c>
      <c r="Q5403" s="1">
        <v>4</v>
      </c>
      <c r="R5403" s="1">
        <v>9</v>
      </c>
      <c r="S5403" s="6">
        <v>1920</v>
      </c>
      <c r="T5403" s="6">
        <v>537.6</v>
      </c>
    </row>
    <row r="5404" spans="1:20" hidden="1" x14ac:dyDescent="0.25">
      <c r="A5404" s="1">
        <v>11</v>
      </c>
      <c r="B5404" s="1">
        <v>2014</v>
      </c>
      <c r="C5404" s="1">
        <v>350535111</v>
      </c>
      <c r="D5404" s="44" t="s">
        <v>107</v>
      </c>
      <c r="E5404" s="20">
        <v>8.2607000000000028E-3</v>
      </c>
      <c r="F5404" s="20">
        <v>6.751400000000002E-3</v>
      </c>
      <c r="G5404" s="20">
        <v>1.5093000000000001E-3</v>
      </c>
      <c r="H5404" s="20">
        <v>0</v>
      </c>
      <c r="I5404" s="20">
        <v>7.0000000000000001E-3</v>
      </c>
      <c r="J5404" s="20">
        <v>0</v>
      </c>
      <c r="K5404" s="20">
        <v>0</v>
      </c>
      <c r="L5404" s="20">
        <v>5.6699999999999996E-5</v>
      </c>
      <c r="M5404" s="20">
        <v>5.6307500000000003E-3</v>
      </c>
      <c r="N5404" s="1">
        <v>9</v>
      </c>
      <c r="O5404" s="5">
        <v>95.45</v>
      </c>
      <c r="P5404" s="5">
        <v>4.55</v>
      </c>
      <c r="Q5404" s="1">
        <v>21</v>
      </c>
      <c r="R5404" s="1">
        <v>1</v>
      </c>
      <c r="S5404" s="6">
        <v>36.08</v>
      </c>
      <c r="T5404" s="6">
        <v>0</v>
      </c>
    </row>
    <row r="5405" spans="1:20" hidden="1" x14ac:dyDescent="0.25">
      <c r="A5405" s="1">
        <v>11</v>
      </c>
      <c r="B5405" s="1">
        <v>2014</v>
      </c>
      <c r="C5405" s="1">
        <v>350540111</v>
      </c>
      <c r="D5405" s="44" t="s">
        <v>108</v>
      </c>
      <c r="E5405" s="20">
        <v>1.4809999999999999E-4</v>
      </c>
      <c r="F5405" s="20">
        <v>0</v>
      </c>
      <c r="G5405" s="20">
        <v>1.4809999999999999E-4</v>
      </c>
      <c r="H5405" s="20">
        <v>0.01</v>
      </c>
      <c r="I5405" s="20">
        <v>0</v>
      </c>
      <c r="J5405" s="20">
        <v>0</v>
      </c>
      <c r="K5405" s="20">
        <v>0</v>
      </c>
      <c r="L5405" s="20">
        <v>1.4809999999999999E-4</v>
      </c>
      <c r="M5405" s="20">
        <v>8.207582812500001E-3</v>
      </c>
      <c r="N5405" s="1">
        <v>2</v>
      </c>
      <c r="O5405" s="5">
        <v>0</v>
      </c>
      <c r="P5405" s="5">
        <v>100</v>
      </c>
      <c r="Q5405" s="1">
        <v>0</v>
      </c>
      <c r="R5405" s="1">
        <v>2</v>
      </c>
      <c r="S5405" s="6">
        <v>121.8</v>
      </c>
      <c r="T5405" s="6">
        <v>121.8</v>
      </c>
    </row>
    <row r="5406" spans="1:20" hidden="1" x14ac:dyDescent="0.25">
      <c r="A5406" s="1">
        <v>12</v>
      </c>
      <c r="B5406" s="1">
        <v>2014</v>
      </c>
      <c r="C5406" s="1">
        <v>350550012</v>
      </c>
      <c r="D5406" s="44" t="s">
        <v>109</v>
      </c>
      <c r="E5406" s="20">
        <v>2.8767918999999997</v>
      </c>
      <c r="F5406" s="20">
        <v>2.3915823999999999</v>
      </c>
      <c r="G5406" s="20">
        <v>0.48520949999999968</v>
      </c>
      <c r="H5406" s="20">
        <v>1.21</v>
      </c>
      <c r="I5406" s="20">
        <v>0.60599999999999998</v>
      </c>
      <c r="J5406" s="20">
        <v>9.1999999999999998E-2</v>
      </c>
      <c r="K5406" s="20">
        <v>2.15</v>
      </c>
      <c r="L5406" s="20">
        <v>2.7243699999999999E-2</v>
      </c>
      <c r="M5406" s="20">
        <v>0.37877602370254632</v>
      </c>
      <c r="N5406" s="1">
        <v>91</v>
      </c>
      <c r="O5406" s="5">
        <v>53.41</v>
      </c>
      <c r="P5406" s="5">
        <v>46.59</v>
      </c>
      <c r="Q5406" s="1">
        <v>141</v>
      </c>
      <c r="R5406" s="1">
        <v>123</v>
      </c>
      <c r="S5406" s="6">
        <v>6205</v>
      </c>
      <c r="T5406" s="6">
        <v>6205</v>
      </c>
    </row>
    <row r="5407" spans="1:20" hidden="1" x14ac:dyDescent="0.25">
      <c r="A5407" s="1">
        <v>15</v>
      </c>
      <c r="B5407" s="1">
        <v>2014</v>
      </c>
      <c r="C5407" s="1">
        <v>350550015</v>
      </c>
      <c r="D5407" s="44" t="s">
        <v>109</v>
      </c>
      <c r="E5407" s="20">
        <v>5.329840000000001E-2</v>
      </c>
      <c r="F5407" s="20">
        <v>5.2951200000000011E-2</v>
      </c>
      <c r="G5407" s="20">
        <v>3.4719999999999998E-4</v>
      </c>
      <c r="H5407" s="20">
        <v>0</v>
      </c>
      <c r="I5407" s="20">
        <v>0</v>
      </c>
      <c r="J5407" s="20">
        <v>0</v>
      </c>
      <c r="K5407" s="20">
        <v>0.05</v>
      </c>
      <c r="L5407" s="20">
        <v>0</v>
      </c>
      <c r="M5407" s="20">
        <v>0</v>
      </c>
      <c r="N5407" s="1">
        <v>2</v>
      </c>
      <c r="O5407" s="5">
        <v>90.91</v>
      </c>
      <c r="P5407" s="5">
        <v>9.09</v>
      </c>
      <c r="Q5407" s="1">
        <v>10</v>
      </c>
      <c r="R5407" s="1">
        <v>1</v>
      </c>
      <c r="S5407" s="6"/>
      <c r="T5407" s="6"/>
    </row>
    <row r="5408" spans="1:20" hidden="1" x14ac:dyDescent="0.25">
      <c r="A5408" s="1">
        <v>9</v>
      </c>
      <c r="B5408" s="1">
        <v>2014</v>
      </c>
      <c r="C5408" s="1">
        <v>35056099</v>
      </c>
      <c r="D5408" s="44" t="s">
        <v>110</v>
      </c>
      <c r="E5408" s="20">
        <v>0</v>
      </c>
      <c r="F5408" s="20">
        <v>0</v>
      </c>
      <c r="G5408" s="20">
        <v>0</v>
      </c>
      <c r="H5408" s="20">
        <v>0</v>
      </c>
      <c r="I5408" s="20">
        <v>0</v>
      </c>
      <c r="J5408" s="20">
        <v>0</v>
      </c>
      <c r="K5408" s="20">
        <v>0</v>
      </c>
      <c r="L5408" s="20">
        <v>0</v>
      </c>
      <c r="M5408" s="20">
        <v>8.8199893687499989E-2</v>
      </c>
      <c r="N5408" s="1">
        <v>1</v>
      </c>
      <c r="O5408" s="5">
        <v>0</v>
      </c>
      <c r="P5408" s="5">
        <v>0</v>
      </c>
      <c r="Q5408" s="1">
        <v>0</v>
      </c>
      <c r="R5408" s="1">
        <v>0</v>
      </c>
      <c r="S5408" s="6">
        <v>1649</v>
      </c>
      <c r="T5408" s="6">
        <v>0</v>
      </c>
    </row>
    <row r="5409" spans="1:20" hidden="1" x14ac:dyDescent="0.25">
      <c r="A5409" s="1">
        <v>6</v>
      </c>
      <c r="B5409" s="1">
        <v>2014</v>
      </c>
      <c r="C5409" s="1">
        <v>35057086</v>
      </c>
      <c r="D5409" s="44" t="s">
        <v>111</v>
      </c>
      <c r="E5409" s="20">
        <v>0.11069</v>
      </c>
      <c r="F5409" s="20">
        <v>6.2366700000000004E-2</v>
      </c>
      <c r="G5409" s="20">
        <v>4.8323299999999993E-2</v>
      </c>
      <c r="H5409" s="20">
        <v>0</v>
      </c>
      <c r="I5409" s="20">
        <v>4.2000000000000003E-2</v>
      </c>
      <c r="J5409" s="20">
        <v>2.8000000000000001E-2</v>
      </c>
      <c r="K5409" s="20">
        <v>0</v>
      </c>
      <c r="L5409" s="20">
        <v>4.1392500000000013E-2</v>
      </c>
      <c r="M5409" s="20">
        <v>0.76903193761689803</v>
      </c>
      <c r="N5409" s="1">
        <v>6</v>
      </c>
      <c r="O5409" s="5">
        <v>12.96</v>
      </c>
      <c r="P5409" s="5">
        <v>87.04</v>
      </c>
      <c r="Q5409" s="1">
        <v>14</v>
      </c>
      <c r="R5409" s="1">
        <v>94</v>
      </c>
      <c r="S5409" s="6">
        <v>10652.16</v>
      </c>
      <c r="T5409" s="6">
        <v>3195.6480000000001</v>
      </c>
    </row>
    <row r="5410" spans="1:20" hidden="1" x14ac:dyDescent="0.25">
      <c r="A5410" s="1">
        <v>21</v>
      </c>
      <c r="B5410" s="1">
        <v>2014</v>
      </c>
      <c r="C5410" s="1">
        <v>350580721</v>
      </c>
      <c r="D5410" s="44" t="s">
        <v>112</v>
      </c>
      <c r="E5410" s="20">
        <v>0.11840550000000002</v>
      </c>
      <c r="F5410" s="20">
        <v>3.70739E-2</v>
      </c>
      <c r="G5410" s="20">
        <v>8.1331600000000032E-2</v>
      </c>
      <c r="H5410" s="20">
        <v>0</v>
      </c>
      <c r="I5410" s="20">
        <v>0.04</v>
      </c>
      <c r="J5410" s="20">
        <v>3.9E-2</v>
      </c>
      <c r="K5410" s="20">
        <v>0.02</v>
      </c>
      <c r="L5410" s="20">
        <v>1.7228300000000009E-2</v>
      </c>
      <c r="M5410" s="20">
        <v>5.3186959990740738E-2</v>
      </c>
      <c r="N5410" s="1">
        <v>6</v>
      </c>
      <c r="O5410" s="5">
        <v>4.17</v>
      </c>
      <c r="P5410" s="5">
        <v>95.83</v>
      </c>
      <c r="Q5410" s="1">
        <v>6</v>
      </c>
      <c r="R5410" s="1">
        <v>138</v>
      </c>
      <c r="S5410" s="6">
        <v>980</v>
      </c>
      <c r="T5410" s="6">
        <v>980</v>
      </c>
    </row>
    <row r="5411" spans="1:20" hidden="1" x14ac:dyDescent="0.25">
      <c r="A5411" s="1">
        <v>4</v>
      </c>
      <c r="B5411" s="1">
        <v>2014</v>
      </c>
      <c r="C5411" s="1">
        <v>35059064</v>
      </c>
      <c r="D5411" s="44" t="s">
        <v>113</v>
      </c>
      <c r="E5411" s="20">
        <v>3.7666599999999995E-2</v>
      </c>
      <c r="F5411" s="20">
        <v>3.6039199999999993E-2</v>
      </c>
      <c r="G5411" s="20">
        <v>1.6274E-3</v>
      </c>
      <c r="H5411" s="20">
        <v>0</v>
      </c>
      <c r="I5411" s="20">
        <v>0</v>
      </c>
      <c r="J5411" s="20">
        <v>1E-3</v>
      </c>
      <c r="K5411" s="20">
        <v>0.03</v>
      </c>
      <c r="L5411" s="20">
        <v>2.3180000000000002E-3</v>
      </c>
      <c r="M5411" s="20">
        <v>0</v>
      </c>
      <c r="N5411" s="1">
        <v>7</v>
      </c>
      <c r="O5411" s="5">
        <v>78.95</v>
      </c>
      <c r="P5411" s="5">
        <v>21.05</v>
      </c>
      <c r="Q5411" s="1">
        <v>15</v>
      </c>
      <c r="R5411" s="1">
        <v>4</v>
      </c>
      <c r="S5411" s="6"/>
      <c r="T5411" s="6"/>
    </row>
    <row r="5412" spans="1:20" hidden="1" x14ac:dyDescent="0.25">
      <c r="A5412" s="1">
        <v>8</v>
      </c>
      <c r="B5412" s="1">
        <v>2014</v>
      </c>
      <c r="C5412" s="1">
        <v>35059068</v>
      </c>
      <c r="D5412" s="44" t="s">
        <v>113</v>
      </c>
      <c r="E5412" s="20">
        <v>0.63199569999999961</v>
      </c>
      <c r="F5412" s="20">
        <v>0.44724189999999975</v>
      </c>
      <c r="G5412" s="20">
        <v>0.18475379999999986</v>
      </c>
      <c r="H5412" s="20">
        <v>7.0000000000000007E-2</v>
      </c>
      <c r="I5412" s="20">
        <v>0.223</v>
      </c>
      <c r="J5412" s="20">
        <v>3.5999999999999997E-2</v>
      </c>
      <c r="K5412" s="20">
        <v>0.36</v>
      </c>
      <c r="L5412" s="20">
        <v>1.6528400000000044E-2</v>
      </c>
      <c r="M5412" s="20">
        <v>0.15506602976851852</v>
      </c>
      <c r="N5412" s="1">
        <v>50</v>
      </c>
      <c r="O5412" s="5">
        <v>43.69</v>
      </c>
      <c r="P5412" s="5">
        <v>56.31</v>
      </c>
      <c r="Q5412" s="1">
        <v>97</v>
      </c>
      <c r="R5412" s="1">
        <v>125</v>
      </c>
      <c r="S5412" s="6">
        <v>2814.56</v>
      </c>
      <c r="T5412" s="6">
        <v>2814.56</v>
      </c>
    </row>
    <row r="5413" spans="1:20" hidden="1" x14ac:dyDescent="0.25">
      <c r="A5413" s="1">
        <v>13</v>
      </c>
      <c r="B5413" s="1">
        <v>2014</v>
      </c>
      <c r="C5413" s="1">
        <v>350600313</v>
      </c>
      <c r="D5413" s="44" t="s">
        <v>114</v>
      </c>
      <c r="E5413" s="20">
        <v>0.19958269999999939</v>
      </c>
      <c r="F5413" s="20">
        <v>1.72252E-2</v>
      </c>
      <c r="G5413" s="20">
        <v>0.1823574999999994</v>
      </c>
      <c r="H5413" s="20">
        <v>0</v>
      </c>
      <c r="I5413" s="20">
        <v>2.1999999999999999E-2</v>
      </c>
      <c r="J5413" s="20">
        <v>7.8E-2</v>
      </c>
      <c r="K5413" s="20">
        <v>0.01</v>
      </c>
      <c r="L5413" s="20">
        <v>9.1781599999999783E-2</v>
      </c>
      <c r="M5413" s="20">
        <v>1.1981060465370368</v>
      </c>
      <c r="N5413" s="1">
        <v>4</v>
      </c>
      <c r="O5413" s="5">
        <v>1.76</v>
      </c>
      <c r="P5413" s="5">
        <v>98.24</v>
      </c>
      <c r="Q5413" s="1">
        <v>6</v>
      </c>
      <c r="R5413" s="1">
        <v>335</v>
      </c>
      <c r="S5413" s="6">
        <v>19004.16</v>
      </c>
      <c r="T5413" s="6">
        <v>2090.4576000000002</v>
      </c>
    </row>
    <row r="5414" spans="1:20" hidden="1" x14ac:dyDescent="0.25">
      <c r="A5414" s="1">
        <v>16</v>
      </c>
      <c r="B5414" s="1">
        <v>2014</v>
      </c>
      <c r="C5414" s="1">
        <v>350600316</v>
      </c>
      <c r="D5414" s="44" t="s">
        <v>114</v>
      </c>
      <c r="E5414" s="20">
        <v>0.44466500000000003</v>
      </c>
      <c r="F5414" s="20">
        <v>0.41781450000000003</v>
      </c>
      <c r="G5414" s="20">
        <v>2.6850499999999996E-2</v>
      </c>
      <c r="H5414" s="20">
        <v>0</v>
      </c>
      <c r="I5414" s="20">
        <v>0.34699999999999998</v>
      </c>
      <c r="J5414" s="20">
        <v>0</v>
      </c>
      <c r="K5414" s="20">
        <v>0.09</v>
      </c>
      <c r="L5414" s="20">
        <v>2.5218000000000003E-3</v>
      </c>
      <c r="M5414" s="20">
        <v>0</v>
      </c>
      <c r="N5414" s="1">
        <v>2</v>
      </c>
      <c r="O5414" s="5">
        <v>33.33</v>
      </c>
      <c r="P5414" s="5">
        <v>66.67</v>
      </c>
      <c r="Q5414" s="1">
        <v>7</v>
      </c>
      <c r="R5414" s="1">
        <v>14</v>
      </c>
      <c r="S5414" s="6"/>
      <c r="T5414" s="6"/>
    </row>
    <row r="5415" spans="1:20" hidden="1" x14ac:dyDescent="0.25">
      <c r="A5415" s="1">
        <v>12</v>
      </c>
      <c r="B5415" s="1">
        <v>2014</v>
      </c>
      <c r="C5415" s="1">
        <v>350610212</v>
      </c>
      <c r="D5415" s="44" t="s">
        <v>115</v>
      </c>
      <c r="E5415" s="20">
        <v>1.1912730999999996</v>
      </c>
      <c r="F5415" s="20">
        <v>0.75949719999999976</v>
      </c>
      <c r="G5415" s="20">
        <v>0.43177589999999982</v>
      </c>
      <c r="H5415" s="20">
        <v>0</v>
      </c>
      <c r="I5415" s="20">
        <v>8.4000000000000005E-2</v>
      </c>
      <c r="J5415" s="20">
        <v>0.16500000000000001</v>
      </c>
      <c r="K5415" s="20">
        <v>0.93</v>
      </c>
      <c r="L5415" s="20">
        <v>1.5757700000000006E-2</v>
      </c>
      <c r="M5415" s="20">
        <v>0.22709474139583333</v>
      </c>
      <c r="N5415" s="1">
        <v>44</v>
      </c>
      <c r="O5415" s="5">
        <v>32.17</v>
      </c>
      <c r="P5415" s="5">
        <v>67.83</v>
      </c>
      <c r="Q5415" s="1">
        <v>46</v>
      </c>
      <c r="R5415" s="1">
        <v>97</v>
      </c>
      <c r="S5415" s="6">
        <v>3991</v>
      </c>
      <c r="T5415" s="6">
        <v>1317.03</v>
      </c>
    </row>
    <row r="5416" spans="1:20" hidden="1" x14ac:dyDescent="0.25">
      <c r="A5416" s="1">
        <v>15</v>
      </c>
      <c r="B5416" s="1">
        <v>2014</v>
      </c>
      <c r="C5416" s="1">
        <v>350610215</v>
      </c>
      <c r="D5416" s="44" t="s">
        <v>115</v>
      </c>
      <c r="E5416" s="20">
        <v>0.13363119999999995</v>
      </c>
      <c r="F5416" s="20">
        <v>0.11409409999999995</v>
      </c>
      <c r="G5416" s="20">
        <v>1.9537100000000002E-2</v>
      </c>
      <c r="H5416" s="20">
        <v>0</v>
      </c>
      <c r="I5416" s="20">
        <v>0</v>
      </c>
      <c r="J5416" s="20">
        <v>8.0000000000000002E-3</v>
      </c>
      <c r="K5416" s="20">
        <v>0.13</v>
      </c>
      <c r="L5416" s="20">
        <v>5.5559999999999995E-4</v>
      </c>
      <c r="M5416" s="20">
        <v>0</v>
      </c>
      <c r="N5416" s="1">
        <v>3</v>
      </c>
      <c r="O5416" s="5">
        <v>71.430000000000007</v>
      </c>
      <c r="P5416" s="5">
        <v>28.57</v>
      </c>
      <c r="Q5416" s="1">
        <v>15</v>
      </c>
      <c r="R5416" s="1">
        <v>6</v>
      </c>
      <c r="S5416" s="6"/>
      <c r="T5416" s="6"/>
    </row>
    <row r="5417" spans="1:20" hidden="1" x14ac:dyDescent="0.25">
      <c r="A5417" s="1">
        <v>19</v>
      </c>
      <c r="B5417" s="1">
        <v>2014</v>
      </c>
      <c r="C5417" s="1">
        <v>350620119</v>
      </c>
      <c r="D5417" s="44" t="s">
        <v>116</v>
      </c>
      <c r="E5417" s="20">
        <v>5.7903000000000008E-3</v>
      </c>
      <c r="F5417" s="20">
        <v>0</v>
      </c>
      <c r="G5417" s="20">
        <v>5.7903000000000008E-3</v>
      </c>
      <c r="H5417" s="20">
        <v>0</v>
      </c>
      <c r="I5417" s="20">
        <v>0</v>
      </c>
      <c r="J5417" s="20">
        <v>4.0000000000000001E-3</v>
      </c>
      <c r="K5417" s="20">
        <v>0</v>
      </c>
      <c r="L5417" s="20">
        <v>1.4095000000000002E-3</v>
      </c>
      <c r="M5417" s="20">
        <v>6.6477369791666666E-3</v>
      </c>
      <c r="N5417" s="1">
        <v>0</v>
      </c>
      <c r="O5417" s="5">
        <v>0</v>
      </c>
      <c r="P5417" s="5">
        <v>100</v>
      </c>
      <c r="Q5417" s="1">
        <v>0</v>
      </c>
      <c r="R5417" s="1">
        <v>5</v>
      </c>
      <c r="S5417" s="6">
        <v>139.59</v>
      </c>
      <c r="T5417" s="6">
        <v>139.59</v>
      </c>
    </row>
    <row r="5418" spans="1:20" hidden="1" x14ac:dyDescent="0.25">
      <c r="A5418" s="1">
        <v>20</v>
      </c>
      <c r="B5418" s="1">
        <v>2014</v>
      </c>
      <c r="C5418" s="1">
        <v>350620120</v>
      </c>
      <c r="D5418" s="44" t="s">
        <v>116</v>
      </c>
      <c r="E5418" s="20">
        <v>0.16509989999999999</v>
      </c>
      <c r="F5418" s="20">
        <v>0.16485339999999998</v>
      </c>
      <c r="G5418" s="20">
        <v>2.4649999999999997E-4</v>
      </c>
      <c r="H5418" s="20">
        <v>0</v>
      </c>
      <c r="I5418" s="20">
        <v>0</v>
      </c>
      <c r="J5418" s="20">
        <v>0.16500000000000001</v>
      </c>
      <c r="K5418" s="20">
        <v>0</v>
      </c>
      <c r="L5418" s="20">
        <v>2.4649999999999997E-4</v>
      </c>
      <c r="M5418" s="20">
        <v>0</v>
      </c>
      <c r="N5418" s="1">
        <v>1</v>
      </c>
      <c r="O5418" s="5">
        <v>66.67</v>
      </c>
      <c r="P5418" s="5">
        <v>33.33</v>
      </c>
      <c r="Q5418" s="1">
        <v>2</v>
      </c>
      <c r="R5418" s="1">
        <v>1</v>
      </c>
      <c r="S5418" s="6"/>
      <c r="T5418" s="6"/>
    </row>
    <row r="5419" spans="1:20" hidden="1" x14ac:dyDescent="0.25">
      <c r="A5419" s="1">
        <v>14</v>
      </c>
      <c r="B5419" s="1">
        <v>2014</v>
      </c>
      <c r="C5419" s="1">
        <v>350630014</v>
      </c>
      <c r="D5419" s="44" t="s">
        <v>117</v>
      </c>
      <c r="E5419" s="20">
        <v>0.23121539999999999</v>
      </c>
      <c r="F5419" s="20">
        <v>0.19856959999999999</v>
      </c>
      <c r="G5419" s="20">
        <v>3.264580000000001E-2</v>
      </c>
      <c r="H5419" s="20">
        <v>0</v>
      </c>
      <c r="I5419" s="20">
        <v>2.5999999999999999E-2</v>
      </c>
      <c r="J5419" s="20">
        <v>2E-3</v>
      </c>
      <c r="K5419" s="20">
        <v>0.2</v>
      </c>
      <c r="L5419" s="20">
        <v>2.1529999999999997E-4</v>
      </c>
      <c r="M5419" s="20">
        <v>2.5143553125000002E-2</v>
      </c>
      <c r="N5419" s="1">
        <v>15</v>
      </c>
      <c r="O5419" s="5">
        <v>72.22</v>
      </c>
      <c r="P5419" s="5">
        <v>27.78</v>
      </c>
      <c r="Q5419" s="1">
        <v>26</v>
      </c>
      <c r="R5419" s="1">
        <v>10</v>
      </c>
      <c r="S5419" s="6">
        <v>540</v>
      </c>
      <c r="T5419" s="6">
        <v>540</v>
      </c>
    </row>
    <row r="5420" spans="1:20" hidden="1" x14ac:dyDescent="0.25">
      <c r="A5420" s="1">
        <v>17</v>
      </c>
      <c r="B5420" s="1">
        <v>2014</v>
      </c>
      <c r="C5420" s="1">
        <v>350630017</v>
      </c>
      <c r="D5420" s="44" t="s">
        <v>117</v>
      </c>
      <c r="E5420" s="20">
        <v>0</v>
      </c>
      <c r="F5420" s="20">
        <v>0</v>
      </c>
      <c r="G5420" s="20">
        <v>0</v>
      </c>
      <c r="H5420" s="20">
        <v>0</v>
      </c>
      <c r="I5420" s="20">
        <v>0</v>
      </c>
      <c r="J5420" s="20">
        <v>0</v>
      </c>
      <c r="K5420" s="20">
        <v>0</v>
      </c>
      <c r="L5420" s="20">
        <v>0</v>
      </c>
      <c r="M5420" s="20">
        <v>0</v>
      </c>
      <c r="N5420" s="1">
        <v>0</v>
      </c>
      <c r="O5420" s="5">
        <v>0</v>
      </c>
      <c r="P5420" s="5">
        <v>0</v>
      </c>
      <c r="Q5420" s="1">
        <v>0</v>
      </c>
      <c r="R5420" s="1">
        <v>0</v>
      </c>
      <c r="S5420" s="6"/>
      <c r="T5420" s="6"/>
    </row>
    <row r="5421" spans="1:20" hidden="1" x14ac:dyDescent="0.25">
      <c r="A5421" s="1">
        <v>6</v>
      </c>
      <c r="B5421" s="1">
        <v>2014</v>
      </c>
      <c r="C5421" s="1">
        <v>35063596</v>
      </c>
      <c r="D5421" s="44" t="s">
        <v>118</v>
      </c>
      <c r="E5421" s="20">
        <v>0</v>
      </c>
      <c r="F5421" s="20">
        <v>0</v>
      </c>
      <c r="G5421" s="20">
        <v>0</v>
      </c>
      <c r="H5421" s="20">
        <v>0</v>
      </c>
      <c r="I5421" s="20">
        <v>0</v>
      </c>
      <c r="J5421" s="20">
        <v>0</v>
      </c>
      <c r="K5421" s="20">
        <v>0</v>
      </c>
      <c r="L5421" s="20">
        <v>0</v>
      </c>
      <c r="M5421" s="20">
        <v>0</v>
      </c>
      <c r="N5421" s="1">
        <v>0</v>
      </c>
      <c r="O5421" s="5">
        <v>0</v>
      </c>
      <c r="P5421" s="5">
        <v>0</v>
      </c>
      <c r="Q5421" s="1">
        <v>0</v>
      </c>
      <c r="R5421" s="1">
        <v>0</v>
      </c>
      <c r="S5421" s="6"/>
      <c r="T5421" s="6"/>
    </row>
    <row r="5422" spans="1:20" hidden="1" x14ac:dyDescent="0.25">
      <c r="A5422" s="1">
        <v>7</v>
      </c>
      <c r="B5422" s="1">
        <v>2014</v>
      </c>
      <c r="C5422" s="1">
        <v>35063597</v>
      </c>
      <c r="D5422" s="44" t="s">
        <v>118</v>
      </c>
      <c r="E5422" s="20">
        <v>1.7567987999999999</v>
      </c>
      <c r="F5422" s="20">
        <v>1.7567987999999999</v>
      </c>
      <c r="G5422" s="20">
        <v>0</v>
      </c>
      <c r="H5422" s="20">
        <v>0</v>
      </c>
      <c r="I5422" s="20">
        <v>0.70299999999999996</v>
      </c>
      <c r="J5422" s="20">
        <v>0</v>
      </c>
      <c r="K5422" s="20">
        <v>0</v>
      </c>
      <c r="L5422" s="20">
        <v>1.0536875999999999</v>
      </c>
      <c r="M5422" s="20">
        <v>0.14916527014467593</v>
      </c>
      <c r="N5422" s="1">
        <v>10</v>
      </c>
      <c r="O5422" s="5">
        <v>100</v>
      </c>
      <c r="P5422" s="5">
        <v>0</v>
      </c>
      <c r="Q5422" s="1">
        <v>16</v>
      </c>
      <c r="R5422" s="1">
        <v>0</v>
      </c>
      <c r="S5422" s="6">
        <v>996.2</v>
      </c>
      <c r="T5422" s="6">
        <v>996.2</v>
      </c>
    </row>
    <row r="5423" spans="1:20" hidden="1" x14ac:dyDescent="0.25">
      <c r="A5423" s="1">
        <v>19</v>
      </c>
      <c r="B5423" s="1">
        <v>2014</v>
      </c>
      <c r="C5423" s="1">
        <v>350640919</v>
      </c>
      <c r="D5423" s="44" t="s">
        <v>119</v>
      </c>
      <c r="E5423" s="20">
        <v>5.4333999999999997E-3</v>
      </c>
      <c r="F5423" s="20">
        <v>4.6110999999999999E-3</v>
      </c>
      <c r="G5423" s="20">
        <v>8.2229999999999998E-4</v>
      </c>
      <c r="H5423" s="20">
        <v>0</v>
      </c>
      <c r="I5423" s="20">
        <v>0</v>
      </c>
      <c r="J5423" s="20">
        <v>0</v>
      </c>
      <c r="K5423" s="20">
        <v>0</v>
      </c>
      <c r="L5423" s="20">
        <v>3.2510000000000004E-4</v>
      </c>
      <c r="M5423" s="20">
        <v>1.9221354166666666E-2</v>
      </c>
      <c r="N5423" s="1">
        <v>0</v>
      </c>
      <c r="O5423" s="5">
        <v>8.33</v>
      </c>
      <c r="P5423" s="5">
        <v>91.67</v>
      </c>
      <c r="Q5423" s="1">
        <v>1</v>
      </c>
      <c r="R5423" s="1">
        <v>11</v>
      </c>
      <c r="S5423" s="6">
        <v>378</v>
      </c>
      <c r="T5423" s="6">
        <v>378</v>
      </c>
    </row>
    <row r="5424" spans="1:20" hidden="1" x14ac:dyDescent="0.25">
      <c r="A5424" s="1">
        <v>20</v>
      </c>
      <c r="B5424" s="1">
        <v>2014</v>
      </c>
      <c r="C5424" s="1">
        <v>350640920</v>
      </c>
      <c r="D5424" s="44" t="s">
        <v>119</v>
      </c>
      <c r="E5424" s="20">
        <v>0</v>
      </c>
      <c r="F5424" s="20">
        <v>0</v>
      </c>
      <c r="G5424" s="20">
        <v>0</v>
      </c>
      <c r="H5424" s="20">
        <v>0</v>
      </c>
      <c r="I5424" s="20">
        <v>0</v>
      </c>
      <c r="J5424" s="20">
        <v>0</v>
      </c>
      <c r="K5424" s="20">
        <v>0</v>
      </c>
      <c r="L5424" s="20">
        <v>0</v>
      </c>
      <c r="M5424" s="20">
        <v>0</v>
      </c>
      <c r="N5424" s="1">
        <v>0</v>
      </c>
      <c r="O5424" s="5">
        <v>0</v>
      </c>
      <c r="P5424" s="5">
        <v>0</v>
      </c>
      <c r="Q5424" s="1">
        <v>0</v>
      </c>
      <c r="R5424" s="1">
        <v>0</v>
      </c>
      <c r="S5424" s="6"/>
      <c r="T5424" s="6"/>
    </row>
    <row r="5425" spans="1:20" hidden="1" x14ac:dyDescent="0.25">
      <c r="A5425" s="1">
        <v>19</v>
      </c>
      <c r="B5425" s="1">
        <v>2014</v>
      </c>
      <c r="C5425" s="1">
        <v>350650819</v>
      </c>
      <c r="D5425" s="44" t="s">
        <v>120</v>
      </c>
      <c r="E5425" s="20">
        <v>0.29471609999999987</v>
      </c>
      <c r="F5425" s="20">
        <v>6.0676899999999985E-2</v>
      </c>
      <c r="G5425" s="20">
        <v>0.23403919999999986</v>
      </c>
      <c r="H5425" s="20">
        <v>0</v>
      </c>
      <c r="I5425" s="20">
        <v>0.214</v>
      </c>
      <c r="J5425" s="20">
        <v>1.2E-2</v>
      </c>
      <c r="K5425" s="20">
        <v>0.06</v>
      </c>
      <c r="L5425" s="20">
        <v>8.056100000000007E-3</v>
      </c>
      <c r="M5425" s="20">
        <v>0.39743496527777777</v>
      </c>
      <c r="N5425" s="1">
        <v>18</v>
      </c>
      <c r="O5425" s="5">
        <v>26.37</v>
      </c>
      <c r="P5425" s="5">
        <v>73.63</v>
      </c>
      <c r="Q5425" s="1">
        <v>24</v>
      </c>
      <c r="R5425" s="1">
        <v>67</v>
      </c>
      <c r="S5425" s="6">
        <v>6137</v>
      </c>
      <c r="T5425" s="6">
        <v>6137</v>
      </c>
    </row>
    <row r="5426" spans="1:20" hidden="1" x14ac:dyDescent="0.25">
      <c r="A5426" s="1">
        <v>6</v>
      </c>
      <c r="B5426" s="1">
        <v>2014</v>
      </c>
      <c r="C5426" s="1">
        <v>35066076</v>
      </c>
      <c r="D5426" s="44" t="s">
        <v>121</v>
      </c>
      <c r="E5426" s="20">
        <v>0.75540140000000111</v>
      </c>
      <c r="F5426" s="20">
        <v>0.7449496000000011</v>
      </c>
      <c r="G5426" s="20">
        <v>1.0451799999999999E-2</v>
      </c>
      <c r="H5426" s="20">
        <v>0</v>
      </c>
      <c r="I5426" s="20">
        <v>0.11</v>
      </c>
      <c r="J5426" s="20">
        <v>0</v>
      </c>
      <c r="K5426" s="20">
        <v>0.64</v>
      </c>
      <c r="L5426" s="20">
        <v>2.748E-3</v>
      </c>
      <c r="M5426" s="20">
        <v>5.1839379039351846E-2</v>
      </c>
      <c r="N5426" s="1">
        <v>20</v>
      </c>
      <c r="O5426" s="5">
        <v>82.5</v>
      </c>
      <c r="P5426" s="5">
        <v>17.5</v>
      </c>
      <c r="Q5426" s="1">
        <v>132</v>
      </c>
      <c r="R5426" s="1">
        <v>28</v>
      </c>
      <c r="S5426" s="6">
        <v>1386.13</v>
      </c>
      <c r="T5426" s="6">
        <v>1372.2687000000001</v>
      </c>
    </row>
    <row r="5427" spans="1:20" hidden="1" x14ac:dyDescent="0.25">
      <c r="A5427" s="1">
        <v>7</v>
      </c>
      <c r="B5427" s="1">
        <v>2014</v>
      </c>
      <c r="C5427" s="1">
        <v>35066077</v>
      </c>
      <c r="D5427" s="44" t="s">
        <v>121</v>
      </c>
      <c r="E5427" s="20">
        <v>0</v>
      </c>
      <c r="F5427" s="20">
        <v>0</v>
      </c>
      <c r="G5427" s="20">
        <v>0</v>
      </c>
      <c r="H5427" s="20">
        <v>0</v>
      </c>
      <c r="I5427" s="20">
        <v>0</v>
      </c>
      <c r="J5427" s="20">
        <v>0</v>
      </c>
      <c r="K5427" s="20">
        <v>0</v>
      </c>
      <c r="L5427" s="20">
        <v>0</v>
      </c>
      <c r="M5427" s="20">
        <v>0</v>
      </c>
      <c r="N5427" s="1">
        <v>0</v>
      </c>
      <c r="O5427" s="5">
        <v>0</v>
      </c>
      <c r="P5427" s="5">
        <v>0</v>
      </c>
      <c r="Q5427" s="1">
        <v>0</v>
      </c>
      <c r="R5427" s="1">
        <v>0</v>
      </c>
      <c r="S5427" s="6"/>
      <c r="T5427" s="6"/>
    </row>
    <row r="5428" spans="1:20" hidden="1" x14ac:dyDescent="0.25">
      <c r="A5428" s="1">
        <v>13</v>
      </c>
      <c r="B5428" s="1">
        <v>2014</v>
      </c>
      <c r="C5428" s="1">
        <v>350670613</v>
      </c>
      <c r="D5428" s="44" t="s">
        <v>122</v>
      </c>
      <c r="E5428" s="20">
        <v>1.6394486000000001</v>
      </c>
      <c r="F5428" s="20">
        <v>1.5220924000000002</v>
      </c>
      <c r="G5428" s="20">
        <v>0.11735619999999997</v>
      </c>
      <c r="H5428" s="20">
        <v>0</v>
      </c>
      <c r="I5428" s="20">
        <v>0</v>
      </c>
      <c r="J5428" s="20">
        <v>0</v>
      </c>
      <c r="K5428" s="20">
        <v>1.63</v>
      </c>
      <c r="L5428" s="20">
        <v>1.3081700000000002E-2</v>
      </c>
      <c r="M5428" s="20">
        <v>3.3876032187500009E-2</v>
      </c>
      <c r="N5428" s="1">
        <v>19</v>
      </c>
      <c r="O5428" s="5">
        <v>58.46</v>
      </c>
      <c r="P5428" s="5">
        <v>41.54</v>
      </c>
      <c r="Q5428" s="1">
        <v>38</v>
      </c>
      <c r="R5428" s="1">
        <v>27</v>
      </c>
      <c r="S5428" s="6">
        <v>683.06</v>
      </c>
      <c r="T5428" s="6">
        <v>683.06</v>
      </c>
    </row>
    <row r="5429" spans="1:20" hidden="1" x14ac:dyDescent="0.25">
      <c r="A5429" s="1">
        <v>13</v>
      </c>
      <c r="B5429" s="1">
        <v>2014</v>
      </c>
      <c r="C5429" s="1">
        <v>350680513</v>
      </c>
      <c r="D5429" s="44" t="s">
        <v>123</v>
      </c>
      <c r="E5429" s="20">
        <v>2.7135657000000002</v>
      </c>
      <c r="F5429" s="20">
        <v>2.6697915000000001</v>
      </c>
      <c r="G5429" s="20">
        <v>4.3774199999999999E-2</v>
      </c>
      <c r="H5429" s="20">
        <v>0</v>
      </c>
      <c r="I5429" s="20">
        <v>3.3000000000000002E-2</v>
      </c>
      <c r="J5429" s="20">
        <v>0.24</v>
      </c>
      <c r="K5429" s="20">
        <v>2.44</v>
      </c>
      <c r="L5429" s="20">
        <v>2.3159999999999995E-3</v>
      </c>
      <c r="M5429" s="20">
        <v>3.4561297859953703E-2</v>
      </c>
      <c r="N5429" s="1">
        <v>1</v>
      </c>
      <c r="O5429" s="5">
        <v>62.16</v>
      </c>
      <c r="P5429" s="5">
        <v>37.840000000000003</v>
      </c>
      <c r="Q5429" s="1">
        <v>23</v>
      </c>
      <c r="R5429" s="1">
        <v>14</v>
      </c>
      <c r="S5429" s="6">
        <v>552.9</v>
      </c>
      <c r="T5429" s="6">
        <v>552.9</v>
      </c>
    </row>
    <row r="5430" spans="1:20" hidden="1" x14ac:dyDescent="0.25">
      <c r="A5430" s="1">
        <v>10</v>
      </c>
      <c r="B5430" s="1">
        <v>2014</v>
      </c>
      <c r="C5430" s="1">
        <v>350690410</v>
      </c>
      <c r="D5430" s="44" t="s">
        <v>124</v>
      </c>
      <c r="E5430" s="20">
        <v>2.8880699999999995E-2</v>
      </c>
      <c r="F5430" s="20">
        <v>2.7968599999999996E-2</v>
      </c>
      <c r="G5430" s="20">
        <v>9.121E-4</v>
      </c>
      <c r="H5430" s="20">
        <v>0</v>
      </c>
      <c r="I5430" s="20">
        <v>1.7000000000000001E-2</v>
      </c>
      <c r="J5430" s="20">
        <v>0</v>
      </c>
      <c r="K5430" s="20">
        <v>0.01</v>
      </c>
      <c r="L5430" s="20">
        <v>3.4968999999999998E-3</v>
      </c>
      <c r="M5430" s="20">
        <v>1.6870710937500002E-2</v>
      </c>
      <c r="N5430" s="1">
        <v>15</v>
      </c>
      <c r="O5430" s="5">
        <v>73.33</v>
      </c>
      <c r="P5430" s="5">
        <v>26.67</v>
      </c>
      <c r="Q5430" s="1">
        <v>11</v>
      </c>
      <c r="R5430" s="1">
        <v>4</v>
      </c>
      <c r="S5430" s="6">
        <v>361.95</v>
      </c>
      <c r="T5430" s="6">
        <v>361.95</v>
      </c>
    </row>
    <row r="5431" spans="1:20" hidden="1" x14ac:dyDescent="0.25">
      <c r="A5431" s="1">
        <v>14</v>
      </c>
      <c r="B5431" s="1">
        <v>2014</v>
      </c>
      <c r="C5431" s="1">
        <v>350690414</v>
      </c>
      <c r="D5431" s="44" t="s">
        <v>124</v>
      </c>
      <c r="E5431" s="20">
        <v>6.4757E-3</v>
      </c>
      <c r="F5431" s="20">
        <v>6.4282999999999996E-3</v>
      </c>
      <c r="G5431" s="20">
        <v>4.74E-5</v>
      </c>
      <c r="H5431" s="20">
        <v>0</v>
      </c>
      <c r="I5431" s="20">
        <v>0</v>
      </c>
      <c r="J5431" s="20">
        <v>0</v>
      </c>
      <c r="K5431" s="20">
        <v>0</v>
      </c>
      <c r="L5431" s="20">
        <v>5.9386999999999999E-3</v>
      </c>
      <c r="M5431" s="20">
        <v>0</v>
      </c>
      <c r="N5431" s="1">
        <v>2</v>
      </c>
      <c r="O5431" s="5">
        <v>66.67</v>
      </c>
      <c r="P5431" s="5">
        <v>33.33</v>
      </c>
      <c r="Q5431" s="1">
        <v>4</v>
      </c>
      <c r="R5431" s="1">
        <v>2</v>
      </c>
      <c r="S5431" s="6"/>
      <c r="T5431" s="6"/>
    </row>
    <row r="5432" spans="1:20" hidden="1" x14ac:dyDescent="0.25">
      <c r="A5432" s="1">
        <v>10</v>
      </c>
      <c r="B5432" s="1">
        <v>2014</v>
      </c>
      <c r="C5432" s="1">
        <v>350700110</v>
      </c>
      <c r="D5432" s="44" t="s">
        <v>125</v>
      </c>
      <c r="E5432" s="20">
        <v>0.48157379999999983</v>
      </c>
      <c r="F5432" s="20">
        <v>0.12818339999999998</v>
      </c>
      <c r="G5432" s="20">
        <v>0.35339039999999983</v>
      </c>
      <c r="H5432" s="20">
        <v>0</v>
      </c>
      <c r="I5432" s="20">
        <v>0</v>
      </c>
      <c r="J5432" s="20">
        <v>0.45900000000000002</v>
      </c>
      <c r="K5432" s="20">
        <v>0.01</v>
      </c>
      <c r="L5432" s="20">
        <v>1.6825300000000008E-2</v>
      </c>
      <c r="M5432" s="20">
        <v>0.12672712318171298</v>
      </c>
      <c r="N5432" s="1">
        <v>18</v>
      </c>
      <c r="O5432" s="5">
        <v>8.42</v>
      </c>
      <c r="P5432" s="5">
        <v>91.58</v>
      </c>
      <c r="Q5432" s="1">
        <v>8</v>
      </c>
      <c r="R5432" s="1">
        <v>87</v>
      </c>
      <c r="S5432" s="6">
        <v>2523.4299999999998</v>
      </c>
      <c r="T5432" s="6">
        <v>1085.0749000000001</v>
      </c>
    </row>
    <row r="5433" spans="1:20" hidden="1" x14ac:dyDescent="0.25">
      <c r="A5433" s="1">
        <v>5</v>
      </c>
      <c r="B5433" s="1">
        <v>2014</v>
      </c>
      <c r="C5433" s="1">
        <v>35071005</v>
      </c>
      <c r="D5433" s="44" t="s">
        <v>126</v>
      </c>
      <c r="E5433" s="20">
        <v>0.15908219999999995</v>
      </c>
      <c r="F5433" s="20">
        <v>0.11918939999999997</v>
      </c>
      <c r="G5433" s="20">
        <v>3.9892799999999985E-2</v>
      </c>
      <c r="H5433" s="20">
        <v>0</v>
      </c>
      <c r="I5433" s="20">
        <v>5.8999999999999997E-2</v>
      </c>
      <c r="J5433" s="20">
        <v>5.8999999999999997E-2</v>
      </c>
      <c r="K5433" s="20">
        <v>0</v>
      </c>
      <c r="L5433" s="20">
        <v>3.9573100000000007E-2</v>
      </c>
      <c r="M5433" s="20">
        <v>5.918595833333333E-2</v>
      </c>
      <c r="N5433" s="1">
        <v>9</v>
      </c>
      <c r="O5433" s="5">
        <v>33.799999999999997</v>
      </c>
      <c r="P5433" s="5">
        <v>66.2</v>
      </c>
      <c r="Q5433" s="1">
        <v>24</v>
      </c>
      <c r="R5433" s="1">
        <v>47</v>
      </c>
      <c r="S5433" s="6">
        <v>912.05</v>
      </c>
      <c r="T5433" s="6">
        <v>0</v>
      </c>
    </row>
    <row r="5434" spans="1:20" hidden="1" x14ac:dyDescent="0.25">
      <c r="A5434" s="1">
        <v>14</v>
      </c>
      <c r="B5434" s="1">
        <v>2014</v>
      </c>
      <c r="C5434" s="1">
        <v>350715914</v>
      </c>
      <c r="D5434" s="44" t="s">
        <v>127</v>
      </c>
      <c r="E5434" s="20">
        <v>1.2368000000000001E-2</v>
      </c>
      <c r="F5434" s="20">
        <v>1.2368000000000001E-2</v>
      </c>
      <c r="G5434" s="20">
        <v>0</v>
      </c>
      <c r="H5434" s="20">
        <v>0</v>
      </c>
      <c r="I5434" s="20">
        <v>3.0000000000000001E-3</v>
      </c>
      <c r="J5434" s="20">
        <v>0</v>
      </c>
      <c r="K5434" s="20">
        <v>0.01</v>
      </c>
      <c r="L5434" s="20">
        <v>2.4910000000000004E-4</v>
      </c>
      <c r="M5434" s="20">
        <v>6.0127489583333329E-3</v>
      </c>
      <c r="N5434" s="1">
        <v>2</v>
      </c>
      <c r="O5434" s="5">
        <v>100</v>
      </c>
      <c r="P5434" s="5">
        <v>0</v>
      </c>
      <c r="Q5434" s="1">
        <v>6</v>
      </c>
      <c r="R5434" s="1">
        <v>0</v>
      </c>
      <c r="S5434" s="6">
        <v>133</v>
      </c>
      <c r="T5434" s="6">
        <v>106.4</v>
      </c>
    </row>
    <row r="5435" spans="1:20" hidden="1" x14ac:dyDescent="0.25">
      <c r="A5435" s="1">
        <v>21</v>
      </c>
      <c r="B5435" s="1">
        <v>2014</v>
      </c>
      <c r="C5435" s="1">
        <v>350720921</v>
      </c>
      <c r="D5435" s="44" t="s">
        <v>128</v>
      </c>
      <c r="E5435" s="20">
        <v>5.2699600000000006E-2</v>
      </c>
      <c r="F5435" s="20">
        <v>1.5306E-3</v>
      </c>
      <c r="G5435" s="20">
        <v>5.1169000000000006E-2</v>
      </c>
      <c r="H5435" s="20">
        <v>0</v>
      </c>
      <c r="I5435" s="20">
        <v>2E-3</v>
      </c>
      <c r="J5435" s="20">
        <v>5.0999999999999997E-2</v>
      </c>
      <c r="K5435" s="20">
        <v>0</v>
      </c>
      <c r="L5435" s="20">
        <v>0</v>
      </c>
      <c r="M5435" s="20">
        <v>2.0059020833333332E-3</v>
      </c>
      <c r="N5435" s="1">
        <v>0</v>
      </c>
      <c r="O5435" s="5">
        <v>16.670000000000002</v>
      </c>
      <c r="P5435" s="5">
        <v>83.33</v>
      </c>
      <c r="Q5435" s="1">
        <v>1</v>
      </c>
      <c r="R5435" s="1">
        <v>5</v>
      </c>
      <c r="S5435" s="6">
        <v>35</v>
      </c>
      <c r="T5435" s="6">
        <v>35</v>
      </c>
    </row>
    <row r="5436" spans="1:20" hidden="1" x14ac:dyDescent="0.25">
      <c r="A5436" s="1">
        <v>13</v>
      </c>
      <c r="B5436" s="1">
        <v>2014</v>
      </c>
      <c r="C5436" s="1">
        <v>350730813</v>
      </c>
      <c r="D5436" s="44" t="s">
        <v>129</v>
      </c>
      <c r="E5436" s="20">
        <v>1.6046399999999999E-2</v>
      </c>
      <c r="F5436" s="20">
        <v>2.1088999999999999E-3</v>
      </c>
      <c r="G5436" s="20">
        <v>1.39375E-2</v>
      </c>
      <c r="H5436" s="20">
        <v>0</v>
      </c>
      <c r="I5436" s="20">
        <v>1.4E-2</v>
      </c>
      <c r="J5436" s="20">
        <v>0</v>
      </c>
      <c r="K5436" s="20">
        <v>0</v>
      </c>
      <c r="L5436" s="20">
        <v>1.875E-4</v>
      </c>
      <c r="M5436" s="20">
        <v>1.0412534374999999E-2</v>
      </c>
      <c r="N5436" s="1">
        <v>0</v>
      </c>
      <c r="O5436" s="5">
        <v>37.5</v>
      </c>
      <c r="P5436" s="5">
        <v>62.5</v>
      </c>
      <c r="Q5436" s="1">
        <v>3</v>
      </c>
      <c r="R5436" s="1">
        <v>5</v>
      </c>
      <c r="S5436" s="6">
        <v>215.34</v>
      </c>
      <c r="T5436" s="6">
        <v>215.34</v>
      </c>
    </row>
    <row r="5437" spans="1:20" hidden="1" x14ac:dyDescent="0.25">
      <c r="A5437" s="1">
        <v>16</v>
      </c>
      <c r="B5437" s="1">
        <v>2014</v>
      </c>
      <c r="C5437" s="1">
        <v>350740716</v>
      </c>
      <c r="D5437" s="44" t="s">
        <v>130</v>
      </c>
      <c r="E5437" s="20">
        <v>0.51727630000000002</v>
      </c>
      <c r="F5437" s="20">
        <v>0.44839110000000004</v>
      </c>
      <c r="G5437" s="20">
        <v>6.8885199999999994E-2</v>
      </c>
      <c r="H5437" s="20">
        <v>0</v>
      </c>
      <c r="I5437" s="20">
        <v>0.05</v>
      </c>
      <c r="J5437" s="20">
        <v>5.0000000000000001E-3</v>
      </c>
      <c r="K5437" s="20">
        <v>0.46</v>
      </c>
      <c r="L5437" s="20">
        <v>5.6819999999999993E-4</v>
      </c>
      <c r="M5437" s="20">
        <v>4.0809461611111104E-2</v>
      </c>
      <c r="N5437" s="1">
        <v>6</v>
      </c>
      <c r="O5437" s="5">
        <v>61.11</v>
      </c>
      <c r="P5437" s="5">
        <v>38.89</v>
      </c>
      <c r="Q5437" s="1">
        <v>33</v>
      </c>
      <c r="R5437" s="1">
        <v>21</v>
      </c>
      <c r="S5437" s="6">
        <v>736.96</v>
      </c>
      <c r="T5437" s="6">
        <v>736.96</v>
      </c>
    </row>
    <row r="5438" spans="1:20" hidden="1" x14ac:dyDescent="0.25">
      <c r="A5438" s="1">
        <v>13</v>
      </c>
      <c r="B5438" s="1">
        <v>2014</v>
      </c>
      <c r="C5438" s="1">
        <v>350745613</v>
      </c>
      <c r="D5438" s="44" t="s">
        <v>131</v>
      </c>
      <c r="E5438" s="20">
        <v>7.4536000000000003E-3</v>
      </c>
      <c r="F5438" s="20">
        <v>6.4814E-3</v>
      </c>
      <c r="G5438" s="20">
        <v>9.722000000000001E-4</v>
      </c>
      <c r="H5438" s="20">
        <v>0</v>
      </c>
      <c r="I5438" s="20">
        <v>0</v>
      </c>
      <c r="J5438" s="20">
        <v>0</v>
      </c>
      <c r="K5438" s="20">
        <v>0.01</v>
      </c>
      <c r="L5438" s="20">
        <v>1.1569999999999999E-4</v>
      </c>
      <c r="M5438" s="20">
        <v>5.4807776041666664E-3</v>
      </c>
      <c r="N5438" s="1">
        <v>9</v>
      </c>
      <c r="O5438" s="5">
        <v>42.86</v>
      </c>
      <c r="P5438" s="5">
        <v>57.14</v>
      </c>
      <c r="Q5438" s="1">
        <v>3</v>
      </c>
      <c r="R5438" s="1">
        <v>4</v>
      </c>
      <c r="S5438" s="6">
        <v>117</v>
      </c>
      <c r="T5438" s="6">
        <v>0</v>
      </c>
    </row>
    <row r="5439" spans="1:20" hidden="1" x14ac:dyDescent="0.25">
      <c r="A5439" s="1">
        <v>17</v>
      </c>
      <c r="B5439" s="1">
        <v>2014</v>
      </c>
      <c r="C5439" s="1">
        <v>350745617</v>
      </c>
      <c r="D5439" s="44" t="s">
        <v>131</v>
      </c>
      <c r="E5439" s="20">
        <v>1.4733899999999999E-2</v>
      </c>
      <c r="F5439" s="20">
        <v>1.3888899999999999E-2</v>
      </c>
      <c r="G5439" s="20">
        <v>8.4499999999999994E-4</v>
      </c>
      <c r="H5439" s="20">
        <v>0</v>
      </c>
      <c r="I5439" s="20">
        <v>1E-3</v>
      </c>
      <c r="J5439" s="20">
        <v>0</v>
      </c>
      <c r="K5439" s="20">
        <v>0.01</v>
      </c>
      <c r="L5439" s="20">
        <v>2.8939999999999999E-4</v>
      </c>
      <c r="M5439" s="20">
        <v>0</v>
      </c>
      <c r="N5439" s="1">
        <v>1</v>
      </c>
      <c r="O5439" s="5">
        <v>33.33</v>
      </c>
      <c r="P5439" s="5">
        <v>66.67</v>
      </c>
      <c r="Q5439" s="1">
        <v>2</v>
      </c>
      <c r="R5439" s="1">
        <v>4</v>
      </c>
      <c r="S5439" s="6"/>
      <c r="T5439" s="6"/>
    </row>
    <row r="5440" spans="1:20" hidden="1" x14ac:dyDescent="0.25">
      <c r="A5440" s="1">
        <v>5</v>
      </c>
      <c r="B5440" s="1">
        <v>2014</v>
      </c>
      <c r="C5440" s="1">
        <v>35075065</v>
      </c>
      <c r="D5440" s="44" t="s">
        <v>132</v>
      </c>
      <c r="E5440" s="20">
        <v>0</v>
      </c>
      <c r="F5440" s="20">
        <v>0</v>
      </c>
      <c r="G5440" s="20">
        <v>0</v>
      </c>
      <c r="H5440" s="20">
        <v>0</v>
      </c>
      <c r="I5440" s="20">
        <v>0</v>
      </c>
      <c r="J5440" s="20">
        <v>0</v>
      </c>
      <c r="K5440" s="20">
        <v>0</v>
      </c>
      <c r="L5440" s="20">
        <v>0</v>
      </c>
      <c r="M5440" s="20">
        <v>0</v>
      </c>
      <c r="N5440" s="1">
        <v>0</v>
      </c>
      <c r="O5440" s="5">
        <v>0</v>
      </c>
      <c r="P5440" s="5">
        <v>0</v>
      </c>
      <c r="Q5440" s="1">
        <v>0</v>
      </c>
      <c r="R5440" s="1">
        <v>0</v>
      </c>
      <c r="S5440" s="6"/>
      <c r="T5440" s="6"/>
    </row>
    <row r="5441" spans="1:20" hidden="1" x14ac:dyDescent="0.25">
      <c r="A5441" s="1">
        <v>10</v>
      </c>
      <c r="B5441" s="1">
        <v>2014</v>
      </c>
      <c r="C5441" s="1">
        <v>350750610</v>
      </c>
      <c r="D5441" s="44" t="s">
        <v>132</v>
      </c>
      <c r="E5441" s="20">
        <v>1.0667299999999998E-2</v>
      </c>
      <c r="F5441" s="20">
        <v>6.9869999999999984E-3</v>
      </c>
      <c r="G5441" s="20">
        <v>3.6802999999999996E-3</v>
      </c>
      <c r="H5441" s="20">
        <v>0</v>
      </c>
      <c r="I5441" s="20">
        <v>0</v>
      </c>
      <c r="J5441" s="20">
        <v>3.0000000000000001E-3</v>
      </c>
      <c r="K5441" s="20">
        <v>0</v>
      </c>
      <c r="L5441" s="20">
        <v>3.6829999999999996E-3</v>
      </c>
      <c r="M5441" s="20">
        <v>0.44890830220833333</v>
      </c>
      <c r="N5441" s="1">
        <v>11</v>
      </c>
      <c r="O5441" s="5">
        <v>60</v>
      </c>
      <c r="P5441" s="5">
        <v>40</v>
      </c>
      <c r="Q5441" s="1">
        <v>9</v>
      </c>
      <c r="R5441" s="1">
        <v>6</v>
      </c>
      <c r="S5441" s="6">
        <v>6601</v>
      </c>
      <c r="T5441" s="6">
        <v>6601</v>
      </c>
    </row>
    <row r="5442" spans="1:20" hidden="1" x14ac:dyDescent="0.25">
      <c r="A5442" s="1">
        <v>17</v>
      </c>
      <c r="B5442" s="1">
        <v>2014</v>
      </c>
      <c r="C5442" s="1">
        <v>350750617</v>
      </c>
      <c r="D5442" s="44" t="s">
        <v>132</v>
      </c>
      <c r="E5442" s="20">
        <v>0.74742030000000004</v>
      </c>
      <c r="F5442" s="20">
        <v>0.73239890000000007</v>
      </c>
      <c r="G5442" s="20">
        <v>1.5021399999999999E-2</v>
      </c>
      <c r="H5442" s="20">
        <v>0</v>
      </c>
      <c r="I5442" s="20">
        <v>0.54200000000000004</v>
      </c>
      <c r="J5442" s="20">
        <v>0.11</v>
      </c>
      <c r="K5442" s="20">
        <v>0.09</v>
      </c>
      <c r="L5442" s="20">
        <v>2.285E-4</v>
      </c>
      <c r="M5442" s="20">
        <v>0</v>
      </c>
      <c r="N5442" s="1">
        <v>9</v>
      </c>
      <c r="O5442" s="5">
        <v>57.14</v>
      </c>
      <c r="P5442" s="5">
        <v>42.86</v>
      </c>
      <c r="Q5442" s="1">
        <v>12</v>
      </c>
      <c r="R5442" s="1">
        <v>9</v>
      </c>
      <c r="S5442" s="6"/>
      <c r="T5442" s="6"/>
    </row>
    <row r="5443" spans="1:20" hidden="1" x14ac:dyDescent="0.25">
      <c r="A5443" s="1">
        <v>5</v>
      </c>
      <c r="B5443" s="1">
        <v>2014</v>
      </c>
      <c r="C5443" s="1">
        <v>35076055</v>
      </c>
      <c r="D5443" s="44" t="s">
        <v>133</v>
      </c>
      <c r="E5443" s="20">
        <v>0.86954750000000014</v>
      </c>
      <c r="F5443" s="20">
        <v>0.82997250000000022</v>
      </c>
      <c r="G5443" s="20">
        <v>3.9574999999999964E-2</v>
      </c>
      <c r="H5443" s="20">
        <v>0</v>
      </c>
      <c r="I5443" s="20">
        <v>0.58599999999999997</v>
      </c>
      <c r="J5443" s="20">
        <v>8.6999999999999994E-2</v>
      </c>
      <c r="K5443" s="20">
        <v>0.09</v>
      </c>
      <c r="L5443" s="20">
        <v>0.10746129999999976</v>
      </c>
      <c r="M5443" s="20">
        <v>0.50164985909143511</v>
      </c>
      <c r="N5443" s="1">
        <v>119</v>
      </c>
      <c r="O5443" s="5">
        <v>23</v>
      </c>
      <c r="P5443" s="5">
        <v>77</v>
      </c>
      <c r="Q5443" s="1">
        <v>115</v>
      </c>
      <c r="R5443" s="1">
        <v>385</v>
      </c>
      <c r="S5443" s="6">
        <v>7567.56</v>
      </c>
      <c r="T5443" s="6">
        <v>7567.56</v>
      </c>
    </row>
    <row r="5444" spans="1:20" hidden="1" x14ac:dyDescent="0.25">
      <c r="A5444" s="1">
        <v>19</v>
      </c>
      <c r="B5444" s="1">
        <v>2014</v>
      </c>
      <c r="C5444" s="1">
        <v>350770419</v>
      </c>
      <c r="D5444" s="44" t="s">
        <v>134</v>
      </c>
      <c r="E5444" s="20">
        <v>1.2739999999999998E-4</v>
      </c>
      <c r="F5444" s="20">
        <v>0</v>
      </c>
      <c r="G5444" s="20">
        <v>1.2739999999999998E-4</v>
      </c>
      <c r="H5444" s="20">
        <v>0</v>
      </c>
      <c r="I5444" s="20">
        <v>0</v>
      </c>
      <c r="J5444" s="20">
        <v>0</v>
      </c>
      <c r="K5444" s="20">
        <v>0</v>
      </c>
      <c r="L5444" s="20">
        <v>1.0999999999999999E-4</v>
      </c>
      <c r="M5444" s="20">
        <v>1.1724415865384615E-2</v>
      </c>
      <c r="N5444" s="1">
        <v>0</v>
      </c>
      <c r="O5444" s="5">
        <v>0</v>
      </c>
      <c r="P5444" s="5">
        <v>100</v>
      </c>
      <c r="Q5444" s="1">
        <v>0</v>
      </c>
      <c r="R5444" s="1">
        <v>3</v>
      </c>
      <c r="S5444" s="6">
        <v>255</v>
      </c>
      <c r="T5444" s="6">
        <v>255</v>
      </c>
    </row>
    <row r="5445" spans="1:20" hidden="1" x14ac:dyDescent="0.25">
      <c r="A5445" s="1">
        <v>20</v>
      </c>
      <c r="B5445" s="1">
        <v>2014</v>
      </c>
      <c r="C5445" s="1">
        <v>350770420</v>
      </c>
      <c r="D5445" s="44" t="s">
        <v>134</v>
      </c>
      <c r="E5445" s="20">
        <v>0.1068148</v>
      </c>
      <c r="F5445" s="20">
        <v>0.10583330000000001</v>
      </c>
      <c r="G5445" s="20">
        <v>9.8149999999999995E-4</v>
      </c>
      <c r="H5445" s="20">
        <v>0</v>
      </c>
      <c r="I5445" s="20">
        <v>0</v>
      </c>
      <c r="J5445" s="20">
        <v>9.0999999999999998E-2</v>
      </c>
      <c r="K5445" s="20">
        <v>0.02</v>
      </c>
      <c r="L5445" s="20">
        <v>0</v>
      </c>
      <c r="M5445" s="20">
        <v>0</v>
      </c>
      <c r="N5445" s="1">
        <v>3</v>
      </c>
      <c r="O5445" s="5">
        <v>66.67</v>
      </c>
      <c r="P5445" s="5">
        <v>33.33</v>
      </c>
      <c r="Q5445" s="1">
        <v>2</v>
      </c>
      <c r="R5445" s="1">
        <v>1</v>
      </c>
      <c r="S5445" s="6"/>
      <c r="T5445" s="6"/>
    </row>
    <row r="5446" spans="1:20" hidden="1" x14ac:dyDescent="0.25">
      <c r="A5446" s="1">
        <v>19</v>
      </c>
      <c r="B5446" s="1">
        <v>2014</v>
      </c>
      <c r="C5446" s="1">
        <v>350775319</v>
      </c>
      <c r="D5446" s="44" t="s">
        <v>135</v>
      </c>
      <c r="E5446" s="20">
        <v>9.2066000000000005E-3</v>
      </c>
      <c r="F5446" s="20">
        <v>0</v>
      </c>
      <c r="G5446" s="20">
        <v>9.2066000000000005E-3</v>
      </c>
      <c r="H5446" s="20">
        <v>0</v>
      </c>
      <c r="I5446" s="20">
        <v>4.0000000000000001E-3</v>
      </c>
      <c r="J5446" s="20">
        <v>4.0000000000000001E-3</v>
      </c>
      <c r="K5446" s="20">
        <v>0</v>
      </c>
      <c r="L5446" s="20">
        <v>6.5279999999999993E-4</v>
      </c>
      <c r="M5446" s="20">
        <v>5.8888500000000002E-3</v>
      </c>
      <c r="N5446" s="1">
        <v>1</v>
      </c>
      <c r="O5446" s="5">
        <v>0</v>
      </c>
      <c r="P5446" s="5">
        <v>100</v>
      </c>
      <c r="Q5446" s="1">
        <v>0</v>
      </c>
      <c r="R5446" s="1">
        <v>8</v>
      </c>
      <c r="S5446" s="6">
        <v>103.7</v>
      </c>
      <c r="T5446" s="6">
        <v>103.7</v>
      </c>
    </row>
    <row r="5447" spans="1:20" hidden="1" x14ac:dyDescent="0.25">
      <c r="A5447" s="1">
        <v>4</v>
      </c>
      <c r="B5447" s="1">
        <v>2014</v>
      </c>
      <c r="C5447" s="1">
        <v>35078034</v>
      </c>
      <c r="D5447" s="44" t="s">
        <v>136</v>
      </c>
      <c r="E5447" s="20">
        <v>3.1373499999999992E-2</v>
      </c>
      <c r="F5447" s="20">
        <v>2.9442999999999993E-2</v>
      </c>
      <c r="G5447" s="20">
        <v>1.9305000000000001E-3</v>
      </c>
      <c r="H5447" s="20">
        <v>0</v>
      </c>
      <c r="I5447" s="20">
        <v>0</v>
      </c>
      <c r="J5447" s="20">
        <v>2E-3</v>
      </c>
      <c r="K5447" s="20">
        <v>0.03</v>
      </c>
      <c r="L5447" s="20">
        <v>7.7309999999999998E-4</v>
      </c>
      <c r="M5447" s="20">
        <v>6.2968514435185197E-2</v>
      </c>
      <c r="N5447" s="1">
        <v>3</v>
      </c>
      <c r="O5447" s="5">
        <v>47.83</v>
      </c>
      <c r="P5447" s="5">
        <v>52.17</v>
      </c>
      <c r="Q5447" s="1">
        <v>11</v>
      </c>
      <c r="R5447" s="1">
        <v>12</v>
      </c>
      <c r="S5447" s="6">
        <v>1219</v>
      </c>
      <c r="T5447" s="6">
        <v>1219</v>
      </c>
    </row>
    <row r="5448" spans="1:20" hidden="1" x14ac:dyDescent="0.25">
      <c r="A5448" s="1">
        <v>13</v>
      </c>
      <c r="B5448" s="1">
        <v>2014</v>
      </c>
      <c r="C5448" s="1">
        <v>350790213</v>
      </c>
      <c r="D5448" s="44" t="s">
        <v>137</v>
      </c>
      <c r="E5448" s="20">
        <v>0.24842509999999998</v>
      </c>
      <c r="F5448" s="20">
        <v>0.206317</v>
      </c>
      <c r="G5448" s="20">
        <v>4.2108099999999982E-2</v>
      </c>
      <c r="H5448" s="20">
        <v>0</v>
      </c>
      <c r="I5448" s="20">
        <v>6.0000000000000001E-3</v>
      </c>
      <c r="J5448" s="20">
        <v>0.11</v>
      </c>
      <c r="K5448" s="20">
        <v>0.11</v>
      </c>
      <c r="L5448" s="20">
        <v>2.0827500000000006E-2</v>
      </c>
      <c r="M5448" s="20">
        <v>6.7752850930555553E-2</v>
      </c>
      <c r="N5448" s="1">
        <v>39</v>
      </c>
      <c r="O5448" s="5">
        <v>56.3</v>
      </c>
      <c r="P5448" s="5">
        <v>43.7</v>
      </c>
      <c r="Q5448" s="1">
        <v>67</v>
      </c>
      <c r="R5448" s="1">
        <v>52</v>
      </c>
      <c r="S5448" s="6">
        <v>1035.8399999999999</v>
      </c>
      <c r="T5448" s="6">
        <v>1035.8399999999999</v>
      </c>
    </row>
    <row r="5449" spans="1:20" hidden="1" x14ac:dyDescent="0.25">
      <c r="A5449" s="1">
        <v>14</v>
      </c>
      <c r="B5449" s="1">
        <v>2014</v>
      </c>
      <c r="C5449" s="1">
        <v>350800914</v>
      </c>
      <c r="D5449" s="44" t="s">
        <v>138</v>
      </c>
      <c r="E5449" s="20">
        <v>0.78738940000000002</v>
      </c>
      <c r="F5449" s="20">
        <v>0.78541020000000006</v>
      </c>
      <c r="G5449" s="20">
        <v>1.9792E-3</v>
      </c>
      <c r="H5449" s="20">
        <v>0.09</v>
      </c>
      <c r="I5449" s="20">
        <v>4.3999999999999997E-2</v>
      </c>
      <c r="J5449" s="20">
        <v>0</v>
      </c>
      <c r="K5449" s="20">
        <v>0.73</v>
      </c>
      <c r="L5449" s="20">
        <v>1.54982E-2</v>
      </c>
      <c r="M5449" s="20">
        <v>4.6602361708333338E-2</v>
      </c>
      <c r="N5449" s="1">
        <v>27</v>
      </c>
      <c r="O5449" s="5">
        <v>94.74</v>
      </c>
      <c r="P5449" s="5">
        <v>5.26</v>
      </c>
      <c r="Q5449" s="1">
        <v>54</v>
      </c>
      <c r="R5449" s="1">
        <v>3</v>
      </c>
      <c r="S5449" s="6">
        <v>833</v>
      </c>
      <c r="T5449" s="6">
        <v>833</v>
      </c>
    </row>
    <row r="5450" spans="1:20" hidden="1" x14ac:dyDescent="0.25">
      <c r="A5450" s="1">
        <v>19</v>
      </c>
      <c r="B5450" s="1">
        <v>2014</v>
      </c>
      <c r="C5450" s="1">
        <v>350810819</v>
      </c>
      <c r="D5450" s="44" t="s">
        <v>139</v>
      </c>
      <c r="E5450" s="20">
        <v>0.26591609999999999</v>
      </c>
      <c r="F5450" s="20">
        <v>0.13767659999999998</v>
      </c>
      <c r="G5450" s="20">
        <v>0.12823949999999998</v>
      </c>
      <c r="H5450" s="20">
        <v>0</v>
      </c>
      <c r="I5450" s="20">
        <v>6.0000000000000001E-3</v>
      </c>
      <c r="J5450" s="20">
        <v>9.8000000000000004E-2</v>
      </c>
      <c r="K5450" s="20">
        <v>0.14000000000000001</v>
      </c>
      <c r="L5450" s="20">
        <v>2.7286700000000004E-2</v>
      </c>
      <c r="M5450" s="20">
        <v>4.846322916666667E-2</v>
      </c>
      <c r="N5450" s="1">
        <v>4</v>
      </c>
      <c r="O5450" s="5">
        <v>15.69</v>
      </c>
      <c r="P5450" s="5">
        <v>84.31</v>
      </c>
      <c r="Q5450" s="1">
        <v>8</v>
      </c>
      <c r="R5450" s="1">
        <v>43</v>
      </c>
      <c r="S5450" s="6">
        <v>837</v>
      </c>
      <c r="T5450" s="6">
        <v>837</v>
      </c>
    </row>
    <row r="5451" spans="1:20" hidden="1" x14ac:dyDescent="0.25">
      <c r="A5451" s="1">
        <v>8</v>
      </c>
      <c r="B5451" s="1">
        <v>2014</v>
      </c>
      <c r="C5451" s="1">
        <v>35082078</v>
      </c>
      <c r="D5451" s="44" t="s">
        <v>140</v>
      </c>
      <c r="E5451" s="20">
        <v>0.15520830000000002</v>
      </c>
      <c r="F5451" s="20">
        <v>0.12962960000000001</v>
      </c>
      <c r="G5451" s="20">
        <v>2.5578699999999996E-2</v>
      </c>
      <c r="H5451" s="20">
        <v>0</v>
      </c>
      <c r="I5451" s="20">
        <v>0.02</v>
      </c>
      <c r="J5451" s="20">
        <v>0.13500000000000001</v>
      </c>
      <c r="K5451" s="20">
        <v>0</v>
      </c>
      <c r="L5451" s="20">
        <v>0</v>
      </c>
      <c r="M5451" s="20">
        <v>8.7013333333333318E-3</v>
      </c>
      <c r="N5451" s="1">
        <v>2</v>
      </c>
      <c r="O5451" s="5">
        <v>40</v>
      </c>
      <c r="P5451" s="5">
        <v>60</v>
      </c>
      <c r="Q5451" s="1">
        <v>2</v>
      </c>
      <c r="R5451" s="1">
        <v>3</v>
      </c>
      <c r="S5451" s="6">
        <v>190</v>
      </c>
      <c r="T5451" s="6">
        <v>190</v>
      </c>
    </row>
    <row r="5452" spans="1:20" hidden="1" x14ac:dyDescent="0.25">
      <c r="A5452" s="1">
        <v>17</v>
      </c>
      <c r="B5452" s="1">
        <v>2014</v>
      </c>
      <c r="C5452" s="1">
        <v>350830617</v>
      </c>
      <c r="D5452" s="44" t="s">
        <v>141</v>
      </c>
      <c r="E5452" s="20">
        <v>0.27575440000000001</v>
      </c>
      <c r="F5452" s="20">
        <v>0.27324280000000001</v>
      </c>
      <c r="G5452" s="20">
        <v>2.5115999999999997E-3</v>
      </c>
      <c r="H5452" s="20">
        <v>0</v>
      </c>
      <c r="I5452" s="20">
        <v>1.0999999999999999E-2</v>
      </c>
      <c r="J5452" s="20">
        <v>0</v>
      </c>
      <c r="K5452" s="20">
        <v>0.26</v>
      </c>
      <c r="L5452" s="20">
        <v>1.1600000000000001E-5</v>
      </c>
      <c r="M5452" s="20">
        <v>1.1163603645833332E-2</v>
      </c>
      <c r="N5452" s="1">
        <v>1</v>
      </c>
      <c r="O5452" s="5">
        <v>45.45</v>
      </c>
      <c r="P5452" s="5">
        <v>54.55</v>
      </c>
      <c r="Q5452" s="1">
        <v>5</v>
      </c>
      <c r="R5452" s="1">
        <v>6</v>
      </c>
      <c r="S5452" s="6">
        <v>203.94</v>
      </c>
      <c r="T5452" s="6">
        <v>203.94</v>
      </c>
    </row>
    <row r="5453" spans="1:20" hidden="1" x14ac:dyDescent="0.25">
      <c r="A5453" s="1">
        <v>5</v>
      </c>
      <c r="B5453" s="1">
        <v>2014</v>
      </c>
      <c r="C5453" s="1">
        <v>35084055</v>
      </c>
      <c r="D5453" s="44" t="s">
        <v>142</v>
      </c>
      <c r="E5453" s="20">
        <v>0.1169607</v>
      </c>
      <c r="F5453" s="20">
        <v>0.1004428</v>
      </c>
      <c r="G5453" s="20">
        <v>1.6517900000000009E-2</v>
      </c>
      <c r="H5453" s="20">
        <v>0</v>
      </c>
      <c r="I5453" s="20">
        <v>8.5999999999999993E-2</v>
      </c>
      <c r="J5453" s="20">
        <v>2.4E-2</v>
      </c>
      <c r="K5453" s="20">
        <v>0</v>
      </c>
      <c r="L5453" s="20">
        <v>4.435999999999999E-3</v>
      </c>
      <c r="M5453" s="20">
        <v>0</v>
      </c>
      <c r="N5453" s="1">
        <v>22</v>
      </c>
      <c r="O5453" s="5">
        <v>19.61</v>
      </c>
      <c r="P5453" s="5">
        <v>80.39</v>
      </c>
      <c r="Q5453" s="1">
        <v>10</v>
      </c>
      <c r="R5453" s="1">
        <v>41</v>
      </c>
      <c r="S5453" s="6"/>
      <c r="T5453" s="6"/>
    </row>
    <row r="5454" spans="1:20" hidden="1" x14ac:dyDescent="0.25">
      <c r="A5454" s="1">
        <v>10</v>
      </c>
      <c r="B5454" s="1">
        <v>2014</v>
      </c>
      <c r="C5454" s="1">
        <v>350840510</v>
      </c>
      <c r="D5454" s="44" t="s">
        <v>142</v>
      </c>
      <c r="E5454" s="20">
        <v>2.3099500000000002E-2</v>
      </c>
      <c r="F5454" s="20">
        <v>0.02</v>
      </c>
      <c r="G5454" s="20">
        <v>3.0994999999999998E-3</v>
      </c>
      <c r="H5454" s="20">
        <v>0</v>
      </c>
      <c r="I5454" s="20">
        <v>2.1000000000000001E-2</v>
      </c>
      <c r="J5454" s="20">
        <v>0</v>
      </c>
      <c r="K5454" s="20">
        <v>0</v>
      </c>
      <c r="L5454" s="20">
        <v>1.5879000000000002E-3</v>
      </c>
      <c r="M5454" s="20">
        <v>0.10741529679050926</v>
      </c>
      <c r="N5454" s="1">
        <v>7</v>
      </c>
      <c r="O5454" s="5">
        <v>14.29</v>
      </c>
      <c r="P5454" s="5">
        <v>85.71</v>
      </c>
      <c r="Q5454" s="1">
        <v>1</v>
      </c>
      <c r="R5454" s="1">
        <v>6</v>
      </c>
      <c r="S5454" s="6">
        <v>1678.4</v>
      </c>
      <c r="T5454" s="6">
        <v>1678.4</v>
      </c>
    </row>
    <row r="5455" spans="1:20" hidden="1" x14ac:dyDescent="0.25">
      <c r="A5455" s="1">
        <v>2</v>
      </c>
      <c r="B5455" s="1">
        <v>2014</v>
      </c>
      <c r="C5455" s="1">
        <v>35085042</v>
      </c>
      <c r="D5455" s="44" t="s">
        <v>143</v>
      </c>
      <c r="E5455" s="20">
        <v>0.40608989999999995</v>
      </c>
      <c r="F5455" s="20">
        <v>0.20791130000000002</v>
      </c>
      <c r="G5455" s="20">
        <v>0.19817859999999993</v>
      </c>
      <c r="H5455" s="20">
        <v>0.04</v>
      </c>
      <c r="I5455" s="20">
        <v>2.5000000000000001E-2</v>
      </c>
      <c r="J5455" s="20">
        <v>0.17</v>
      </c>
      <c r="K5455" s="20">
        <v>0.18</v>
      </c>
      <c r="L5455" s="20">
        <v>2.962409999999999E-2</v>
      </c>
      <c r="M5455" s="20">
        <v>0.2614500639872685</v>
      </c>
      <c r="N5455" s="1">
        <v>36</v>
      </c>
      <c r="O5455" s="5">
        <v>29.11</v>
      </c>
      <c r="P5455" s="5">
        <v>70.89</v>
      </c>
      <c r="Q5455" s="1">
        <v>23</v>
      </c>
      <c r="R5455" s="1">
        <v>56</v>
      </c>
      <c r="S5455" s="6">
        <v>4095.42</v>
      </c>
      <c r="T5455" s="6">
        <v>4054.4657999999999</v>
      </c>
    </row>
    <row r="5456" spans="1:20" hidden="1" x14ac:dyDescent="0.25">
      <c r="A5456" s="1">
        <v>2</v>
      </c>
      <c r="B5456" s="1">
        <v>2014</v>
      </c>
      <c r="C5456" s="1">
        <v>35086032</v>
      </c>
      <c r="D5456" s="44" t="s">
        <v>144</v>
      </c>
      <c r="E5456" s="20">
        <v>0.1502338</v>
      </c>
      <c r="F5456" s="20">
        <v>0.14121990000000001</v>
      </c>
      <c r="G5456" s="20">
        <v>9.0139E-3</v>
      </c>
      <c r="H5456" s="20">
        <v>0</v>
      </c>
      <c r="I5456" s="20">
        <v>9.9000000000000005E-2</v>
      </c>
      <c r="J5456" s="20">
        <v>1.7000000000000001E-2</v>
      </c>
      <c r="K5456" s="20">
        <v>0.03</v>
      </c>
      <c r="L5456" s="20">
        <v>8.789700000000001E-3</v>
      </c>
      <c r="M5456" s="20">
        <v>8.5774216378472226E-2</v>
      </c>
      <c r="N5456" s="1">
        <v>11</v>
      </c>
      <c r="O5456" s="5">
        <v>54.55</v>
      </c>
      <c r="P5456" s="5">
        <v>45.45</v>
      </c>
      <c r="Q5456" s="1">
        <v>12</v>
      </c>
      <c r="R5456" s="1">
        <v>10</v>
      </c>
      <c r="S5456" s="6">
        <v>1413</v>
      </c>
      <c r="T5456" s="6">
        <v>1342.35</v>
      </c>
    </row>
    <row r="5457" spans="1:20" hidden="1" x14ac:dyDescent="0.25">
      <c r="A5457" s="1">
        <v>4</v>
      </c>
      <c r="B5457" s="1">
        <v>2014</v>
      </c>
      <c r="C5457" s="1">
        <v>35087024</v>
      </c>
      <c r="D5457" s="44" t="s">
        <v>145</v>
      </c>
      <c r="E5457" s="20">
        <v>7.157970000000001E-2</v>
      </c>
      <c r="F5457" s="20">
        <v>7.0709300000000017E-2</v>
      </c>
      <c r="G5457" s="20">
        <v>8.7040000000000001E-4</v>
      </c>
      <c r="H5457" s="20">
        <v>0</v>
      </c>
      <c r="I5457" s="20">
        <v>3.2000000000000001E-2</v>
      </c>
      <c r="J5457" s="20">
        <v>0</v>
      </c>
      <c r="K5457" s="20">
        <v>0.04</v>
      </c>
      <c r="L5457" s="20">
        <v>1.1299000000000001E-3</v>
      </c>
      <c r="M5457" s="20">
        <v>3.9573797204861108E-2</v>
      </c>
      <c r="N5457" s="1">
        <v>9</v>
      </c>
      <c r="O5457" s="5">
        <v>88</v>
      </c>
      <c r="P5457" s="5">
        <v>12</v>
      </c>
      <c r="Q5457" s="1">
        <v>22</v>
      </c>
      <c r="R5457" s="1">
        <v>3</v>
      </c>
      <c r="S5457" s="6">
        <v>697</v>
      </c>
      <c r="T5457" s="6">
        <v>0</v>
      </c>
    </row>
    <row r="5458" spans="1:20" hidden="1" x14ac:dyDescent="0.25">
      <c r="A5458" s="1">
        <v>16</v>
      </c>
      <c r="B5458" s="1">
        <v>2014</v>
      </c>
      <c r="C5458" s="1">
        <v>350880116</v>
      </c>
      <c r="D5458" s="44" t="s">
        <v>146</v>
      </c>
      <c r="E5458" s="20">
        <v>0.44184359999999989</v>
      </c>
      <c r="F5458" s="20">
        <v>0.42737869999999989</v>
      </c>
      <c r="G5458" s="20">
        <v>1.4464900000000003E-2</v>
      </c>
      <c r="H5458" s="20">
        <v>0</v>
      </c>
      <c r="I5458" s="20">
        <v>1.4E-2</v>
      </c>
      <c r="J5458" s="20">
        <v>0</v>
      </c>
      <c r="K5458" s="20">
        <v>0.43</v>
      </c>
      <c r="L5458" s="20">
        <v>1.6860000000000001E-4</v>
      </c>
      <c r="M5458" s="20">
        <v>4.3138209722222223E-2</v>
      </c>
      <c r="N5458" s="1">
        <v>10</v>
      </c>
      <c r="O5458" s="5">
        <v>50</v>
      </c>
      <c r="P5458" s="5">
        <v>50</v>
      </c>
      <c r="Q5458" s="1">
        <v>12</v>
      </c>
      <c r="R5458" s="1">
        <v>12</v>
      </c>
      <c r="S5458" s="6">
        <v>817</v>
      </c>
      <c r="T5458" s="6">
        <v>32.68</v>
      </c>
    </row>
    <row r="5459" spans="1:20" hidden="1" x14ac:dyDescent="0.25">
      <c r="A5459" s="1">
        <v>20</v>
      </c>
      <c r="B5459" s="1">
        <v>2014</v>
      </c>
      <c r="C5459" s="1">
        <v>350880120</v>
      </c>
      <c r="D5459" s="44" t="s">
        <v>146</v>
      </c>
      <c r="E5459" s="20">
        <v>0</v>
      </c>
      <c r="F5459" s="20">
        <v>0</v>
      </c>
      <c r="G5459" s="20">
        <v>0</v>
      </c>
      <c r="H5459" s="20">
        <v>0</v>
      </c>
      <c r="I5459" s="20">
        <v>0</v>
      </c>
      <c r="J5459" s="20">
        <v>0</v>
      </c>
      <c r="K5459" s="20">
        <v>0</v>
      </c>
      <c r="L5459" s="20">
        <v>0</v>
      </c>
      <c r="M5459" s="20">
        <v>0</v>
      </c>
      <c r="N5459" s="1">
        <v>0</v>
      </c>
      <c r="O5459" s="5">
        <v>0</v>
      </c>
      <c r="P5459" s="5">
        <v>0</v>
      </c>
      <c r="Q5459" s="1">
        <v>0</v>
      </c>
      <c r="R5459" s="1">
        <v>0</v>
      </c>
      <c r="S5459" s="6"/>
      <c r="T5459" s="6"/>
    </row>
    <row r="5460" spans="1:20" hidden="1" x14ac:dyDescent="0.25">
      <c r="A5460" s="1">
        <v>21</v>
      </c>
      <c r="B5460" s="1">
        <v>2014</v>
      </c>
      <c r="C5460" s="1">
        <v>350890021</v>
      </c>
      <c r="D5460" s="44" t="s">
        <v>147</v>
      </c>
      <c r="E5460" s="20">
        <v>0.51140519999999989</v>
      </c>
      <c r="F5460" s="20">
        <v>0.50442139999999991</v>
      </c>
      <c r="G5460" s="20">
        <v>6.9837999999999992E-3</v>
      </c>
      <c r="H5460" s="20">
        <v>0</v>
      </c>
      <c r="I5460" s="20">
        <v>0.498</v>
      </c>
      <c r="J5460" s="20">
        <v>0</v>
      </c>
      <c r="K5460" s="20">
        <v>0</v>
      </c>
      <c r="L5460" s="20">
        <v>1.37038E-2</v>
      </c>
      <c r="M5460" s="20">
        <v>8.7104218750000007E-3</v>
      </c>
      <c r="N5460" s="1">
        <v>0</v>
      </c>
      <c r="O5460" s="5">
        <v>45.45</v>
      </c>
      <c r="P5460" s="5">
        <v>54.55</v>
      </c>
      <c r="Q5460" s="1">
        <v>5</v>
      </c>
      <c r="R5460" s="1">
        <v>6</v>
      </c>
      <c r="S5460" s="6">
        <v>170.2</v>
      </c>
      <c r="T5460" s="6">
        <v>170.2</v>
      </c>
    </row>
    <row r="5461" spans="1:20" hidden="1" x14ac:dyDescent="0.25">
      <c r="A5461" s="1">
        <v>6</v>
      </c>
      <c r="B5461" s="1">
        <v>2014</v>
      </c>
      <c r="C5461" s="1">
        <v>35090076</v>
      </c>
      <c r="D5461" s="44" t="s">
        <v>148</v>
      </c>
      <c r="E5461" s="20">
        <v>0.27003100000000002</v>
      </c>
      <c r="F5461" s="20">
        <v>0.2425966</v>
      </c>
      <c r="G5461" s="20">
        <v>2.7434400000000005E-2</v>
      </c>
      <c r="H5461" s="20">
        <v>0</v>
      </c>
      <c r="I5461" s="20">
        <v>0</v>
      </c>
      <c r="J5461" s="20">
        <v>0.19700000000000001</v>
      </c>
      <c r="K5461" s="20">
        <v>0</v>
      </c>
      <c r="L5461" s="20">
        <v>7.1544399999999994E-2</v>
      </c>
      <c r="M5461" s="20">
        <v>0.27125079764583332</v>
      </c>
      <c r="N5461" s="1">
        <v>7</v>
      </c>
      <c r="O5461" s="5">
        <v>14.63</v>
      </c>
      <c r="P5461" s="5">
        <v>85.37</v>
      </c>
      <c r="Q5461" s="1">
        <v>6</v>
      </c>
      <c r="R5461" s="1">
        <v>35</v>
      </c>
      <c r="S5461" s="6">
        <v>3782.52</v>
      </c>
      <c r="T5461" s="6">
        <v>0</v>
      </c>
    </row>
    <row r="5462" spans="1:20" hidden="1" x14ac:dyDescent="0.25">
      <c r="A5462" s="1">
        <v>21</v>
      </c>
      <c r="B5462" s="1">
        <v>2014</v>
      </c>
      <c r="C5462" s="1">
        <v>350910621</v>
      </c>
      <c r="D5462" s="44" t="s">
        <v>149</v>
      </c>
      <c r="E5462" s="20">
        <v>2.3099999999999999E-5</v>
      </c>
      <c r="F5462" s="20">
        <v>0</v>
      </c>
      <c r="G5462" s="20">
        <v>2.3099999999999999E-5</v>
      </c>
      <c r="H5462" s="20">
        <v>0</v>
      </c>
      <c r="I5462" s="20">
        <v>0</v>
      </c>
      <c r="J5462" s="20">
        <v>0</v>
      </c>
      <c r="K5462" s="20">
        <v>0</v>
      </c>
      <c r="L5462" s="20">
        <v>2.3099999999999999E-5</v>
      </c>
      <c r="M5462" s="20">
        <v>0</v>
      </c>
      <c r="N5462" s="1">
        <v>0</v>
      </c>
      <c r="O5462" s="5">
        <v>0</v>
      </c>
      <c r="P5462" s="5">
        <v>100</v>
      </c>
      <c r="Q5462" s="1">
        <v>0</v>
      </c>
      <c r="R5462" s="1">
        <v>1</v>
      </c>
      <c r="S5462" s="6"/>
      <c r="T5462" s="6"/>
    </row>
    <row r="5463" spans="1:20" hidden="1" x14ac:dyDescent="0.25">
      <c r="A5463" s="1">
        <v>22</v>
      </c>
      <c r="B5463" s="1">
        <v>2014</v>
      </c>
      <c r="C5463" s="1">
        <v>350910622</v>
      </c>
      <c r="D5463" s="44" t="s">
        <v>149</v>
      </c>
      <c r="E5463" s="20">
        <v>7.3684000000000006E-3</v>
      </c>
      <c r="F5463" s="20">
        <v>0</v>
      </c>
      <c r="G5463" s="20">
        <v>7.3684000000000006E-3</v>
      </c>
      <c r="H5463" s="20">
        <v>0</v>
      </c>
      <c r="I5463" s="20">
        <v>7.0000000000000001E-3</v>
      </c>
      <c r="J5463" s="20">
        <v>0</v>
      </c>
      <c r="K5463" s="20">
        <v>0</v>
      </c>
      <c r="L5463" s="20">
        <v>9.8400000000000007E-5</v>
      </c>
      <c r="M5463" s="20">
        <v>1.3716145833333334E-2</v>
      </c>
      <c r="N5463" s="1">
        <v>0</v>
      </c>
      <c r="O5463" s="5">
        <v>0</v>
      </c>
      <c r="P5463" s="5">
        <v>100</v>
      </c>
      <c r="Q5463" s="1">
        <v>0</v>
      </c>
      <c r="R5463" s="1">
        <v>6</v>
      </c>
      <c r="S5463" s="6">
        <v>112.86</v>
      </c>
      <c r="T5463" s="6">
        <v>112.86</v>
      </c>
    </row>
    <row r="5464" spans="1:20" hidden="1" x14ac:dyDescent="0.25">
      <c r="A5464" s="1">
        <v>6</v>
      </c>
      <c r="B5464" s="1">
        <v>2014</v>
      </c>
      <c r="C5464" s="1">
        <v>35092056</v>
      </c>
      <c r="D5464" s="44" t="s">
        <v>150</v>
      </c>
      <c r="E5464" s="20">
        <v>0.25820490000000001</v>
      </c>
      <c r="F5464" s="20">
        <v>0.1026347</v>
      </c>
      <c r="G5464" s="20">
        <v>0.15557020000000002</v>
      </c>
      <c r="H5464" s="20">
        <v>0</v>
      </c>
      <c r="I5464" s="20">
        <v>0.14399999999999999</v>
      </c>
      <c r="J5464" s="20">
        <v>6.6000000000000003E-2</v>
      </c>
      <c r="K5464" s="20">
        <v>0</v>
      </c>
      <c r="L5464" s="20">
        <v>4.7769100000000009E-2</v>
      </c>
      <c r="M5464" s="20">
        <v>0.21013924463194444</v>
      </c>
      <c r="N5464" s="1">
        <v>6</v>
      </c>
      <c r="O5464" s="5">
        <v>3.66</v>
      </c>
      <c r="P5464" s="5">
        <v>96.34</v>
      </c>
      <c r="Q5464" s="1">
        <v>3</v>
      </c>
      <c r="R5464" s="1">
        <v>79</v>
      </c>
      <c r="S5464" s="6">
        <v>2656.11</v>
      </c>
      <c r="T5464" s="6">
        <v>0</v>
      </c>
    </row>
    <row r="5465" spans="1:20" hidden="1" x14ac:dyDescent="0.25">
      <c r="A5465" s="1">
        <v>10</v>
      </c>
      <c r="B5465" s="1">
        <v>2014</v>
      </c>
      <c r="C5465" s="1">
        <v>350920510</v>
      </c>
      <c r="D5465" s="44" t="s">
        <v>150</v>
      </c>
      <c r="E5465" s="20">
        <v>0</v>
      </c>
      <c r="F5465" s="20">
        <v>0</v>
      </c>
      <c r="G5465" s="20">
        <v>0</v>
      </c>
      <c r="H5465" s="20">
        <v>0</v>
      </c>
      <c r="I5465" s="20">
        <v>0</v>
      </c>
      <c r="J5465" s="20">
        <v>0</v>
      </c>
      <c r="K5465" s="20">
        <v>0</v>
      </c>
      <c r="L5465" s="20">
        <v>0</v>
      </c>
      <c r="M5465" s="20">
        <v>0</v>
      </c>
      <c r="N5465" s="1">
        <v>0</v>
      </c>
      <c r="O5465" s="5">
        <v>0</v>
      </c>
      <c r="P5465" s="5">
        <v>0</v>
      </c>
      <c r="Q5465" s="1">
        <v>0</v>
      </c>
      <c r="R5465" s="1">
        <v>0</v>
      </c>
      <c r="S5465" s="6"/>
      <c r="T5465" s="6"/>
    </row>
    <row r="5466" spans="1:20" hidden="1" x14ac:dyDescent="0.25">
      <c r="A5466" s="1">
        <v>11</v>
      </c>
      <c r="B5466" s="1">
        <v>2014</v>
      </c>
      <c r="C5466" s="1">
        <v>350925411</v>
      </c>
      <c r="D5466" s="44" t="s">
        <v>151</v>
      </c>
      <c r="E5466" s="20">
        <v>1.2730495000000002</v>
      </c>
      <c r="F5466" s="20">
        <v>1.2671235000000001</v>
      </c>
      <c r="G5466" s="20">
        <v>5.9259999999999998E-3</v>
      </c>
      <c r="H5466" s="20">
        <v>0</v>
      </c>
      <c r="I5466" s="20">
        <v>9.9000000000000005E-2</v>
      </c>
      <c r="J5466" s="20">
        <v>1.1719999999999999</v>
      </c>
      <c r="K5466" s="20">
        <v>0</v>
      </c>
      <c r="L5466" s="20">
        <v>7.3620000000000011E-4</v>
      </c>
      <c r="M5466" s="20">
        <v>6.630016677777778E-2</v>
      </c>
      <c r="N5466" s="1">
        <v>9</v>
      </c>
      <c r="O5466" s="5">
        <v>52.94</v>
      </c>
      <c r="P5466" s="5">
        <v>47.06</v>
      </c>
      <c r="Q5466" s="1">
        <v>9</v>
      </c>
      <c r="R5466" s="1">
        <v>8</v>
      </c>
      <c r="S5466" s="6">
        <v>812.24</v>
      </c>
      <c r="T5466" s="6">
        <v>812.24</v>
      </c>
    </row>
    <row r="5467" spans="1:20" hidden="1" x14ac:dyDescent="0.25">
      <c r="A5467" s="1">
        <v>15</v>
      </c>
      <c r="B5467" s="1">
        <v>2014</v>
      </c>
      <c r="C5467" s="1">
        <v>350930415</v>
      </c>
      <c r="D5467" s="44" t="s">
        <v>152</v>
      </c>
      <c r="E5467" s="20">
        <v>0.42481809999999998</v>
      </c>
      <c r="F5467" s="20">
        <v>0.31810129999999998</v>
      </c>
      <c r="G5467" s="20">
        <v>0.10671679999999999</v>
      </c>
      <c r="H5467" s="20">
        <v>0</v>
      </c>
      <c r="I5467" s="20">
        <v>0</v>
      </c>
      <c r="J5467" s="20">
        <v>1E-3</v>
      </c>
      <c r="K5467" s="20">
        <v>0.42</v>
      </c>
      <c r="L5467" s="20">
        <v>8.680999999999999E-4</v>
      </c>
      <c r="M5467" s="20">
        <v>2.4097487239583337E-2</v>
      </c>
      <c r="N5467" s="1">
        <v>8</v>
      </c>
      <c r="O5467" s="5">
        <v>65</v>
      </c>
      <c r="P5467" s="5">
        <v>35</v>
      </c>
      <c r="Q5467" s="1">
        <v>26</v>
      </c>
      <c r="R5467" s="1">
        <v>14</v>
      </c>
      <c r="S5467" s="6">
        <v>519</v>
      </c>
      <c r="T5467" s="6">
        <v>519</v>
      </c>
    </row>
    <row r="5468" spans="1:20" hidden="1" x14ac:dyDescent="0.25">
      <c r="A5468" s="1">
        <v>4</v>
      </c>
      <c r="B5468" s="1">
        <v>2014</v>
      </c>
      <c r="C5468" s="1">
        <v>35094034</v>
      </c>
      <c r="D5468" s="44" t="s">
        <v>153</v>
      </c>
      <c r="E5468" s="20">
        <v>0.27049030000000013</v>
      </c>
      <c r="F5468" s="20">
        <v>0.26349420000000012</v>
      </c>
      <c r="G5468" s="20">
        <v>6.9960999999999982E-3</v>
      </c>
      <c r="H5468" s="20">
        <v>0</v>
      </c>
      <c r="I5468" s="20">
        <v>8.1000000000000003E-2</v>
      </c>
      <c r="J5468" s="20">
        <v>4.1000000000000002E-2</v>
      </c>
      <c r="K5468" s="20">
        <v>0.14000000000000001</v>
      </c>
      <c r="L5468" s="20">
        <v>5.5731000000000001E-3</v>
      </c>
      <c r="M5468" s="20">
        <v>6.5796455723379638E-2</v>
      </c>
      <c r="N5468" s="1">
        <v>20</v>
      </c>
      <c r="O5468" s="5">
        <v>61.54</v>
      </c>
      <c r="P5468" s="5">
        <v>38.46</v>
      </c>
      <c r="Q5468" s="1">
        <v>40</v>
      </c>
      <c r="R5468" s="1">
        <v>25</v>
      </c>
      <c r="S5468" s="6">
        <v>1189.98</v>
      </c>
      <c r="T5468" s="6">
        <v>1189.98</v>
      </c>
    </row>
    <row r="5469" spans="1:20" hidden="1" x14ac:dyDescent="0.25">
      <c r="A5469" s="1">
        <v>14</v>
      </c>
      <c r="B5469" s="1">
        <v>2014</v>
      </c>
      <c r="C5469" s="1">
        <v>350945214</v>
      </c>
      <c r="D5469" s="44" t="s">
        <v>154</v>
      </c>
      <c r="E5469" s="20">
        <v>0.1096196</v>
      </c>
      <c r="F5469" s="20">
        <v>9.2147400000000004E-2</v>
      </c>
      <c r="G5469" s="20">
        <v>1.7472199999999997E-2</v>
      </c>
      <c r="H5469" s="20">
        <v>0.06</v>
      </c>
      <c r="I5469" s="20">
        <v>1.4999999999999999E-2</v>
      </c>
      <c r="J5469" s="20">
        <v>1E-3</v>
      </c>
      <c r="K5469" s="20">
        <v>0.09</v>
      </c>
      <c r="L5469" s="20">
        <v>7.7730999999999998E-3</v>
      </c>
      <c r="M5469" s="20">
        <v>1.2457098958333331E-2</v>
      </c>
      <c r="N5469" s="1">
        <v>7</v>
      </c>
      <c r="O5469" s="5">
        <v>63.16</v>
      </c>
      <c r="P5469" s="5">
        <v>36.840000000000003</v>
      </c>
      <c r="Q5469" s="1">
        <v>12</v>
      </c>
      <c r="R5469" s="1">
        <v>7</v>
      </c>
      <c r="S5469" s="6">
        <v>206.36</v>
      </c>
      <c r="T5469" s="6">
        <v>206.36</v>
      </c>
    </row>
    <row r="5470" spans="1:20" hidden="1" x14ac:dyDescent="0.25">
      <c r="A5470" s="1">
        <v>5</v>
      </c>
      <c r="B5470" s="1">
        <v>2014</v>
      </c>
      <c r="C5470" s="1">
        <v>35095025</v>
      </c>
      <c r="D5470" s="44" t="s">
        <v>155</v>
      </c>
      <c r="E5470" s="20">
        <v>4.9139497999999966</v>
      </c>
      <c r="F5470" s="20">
        <v>4.653021899999997</v>
      </c>
      <c r="G5470" s="20">
        <v>0.26092789999999982</v>
      </c>
      <c r="H5470" s="20">
        <v>0</v>
      </c>
      <c r="I5470" s="20">
        <v>4.4850000000000003</v>
      </c>
      <c r="J5470" s="20">
        <v>9.7000000000000003E-2</v>
      </c>
      <c r="K5470" s="20">
        <v>7.0000000000000007E-2</v>
      </c>
      <c r="L5470" s="20">
        <v>0.2591006999999998</v>
      </c>
      <c r="M5470" s="20">
        <v>4.4886647430706024</v>
      </c>
      <c r="N5470" s="1">
        <v>264</v>
      </c>
      <c r="O5470" s="5">
        <v>19.16</v>
      </c>
      <c r="P5470" s="5">
        <v>80.84</v>
      </c>
      <c r="Q5470" s="1">
        <v>119</v>
      </c>
      <c r="R5470" s="1">
        <v>502</v>
      </c>
      <c r="S5470" s="6">
        <v>55152</v>
      </c>
      <c r="T5470" s="6">
        <v>45059.184000000001</v>
      </c>
    </row>
    <row r="5471" spans="1:20" hidden="1" x14ac:dyDescent="0.25">
      <c r="A5471" s="1">
        <v>5</v>
      </c>
      <c r="B5471" s="1">
        <v>2014</v>
      </c>
      <c r="C5471" s="1">
        <v>35096015</v>
      </c>
      <c r="D5471" s="44" t="s">
        <v>156</v>
      </c>
      <c r="E5471" s="20">
        <v>0.54412609999999995</v>
      </c>
      <c r="F5471" s="20">
        <v>0.52543329999999999</v>
      </c>
      <c r="G5471" s="20">
        <v>1.8692800000000002E-2</v>
      </c>
      <c r="H5471" s="20">
        <v>0</v>
      </c>
      <c r="I5471" s="20">
        <v>0.35599999999999998</v>
      </c>
      <c r="J5471" s="20">
        <v>0.17399999999999999</v>
      </c>
      <c r="K5471" s="20">
        <v>0</v>
      </c>
      <c r="L5471" s="20">
        <v>1.2567500000000002E-2</v>
      </c>
      <c r="M5471" s="20">
        <v>0.19741320306712964</v>
      </c>
      <c r="N5471" s="1">
        <v>6</v>
      </c>
      <c r="O5471" s="5">
        <v>27.59</v>
      </c>
      <c r="P5471" s="5">
        <v>72.41</v>
      </c>
      <c r="Q5471" s="1">
        <v>8</v>
      </c>
      <c r="R5471" s="1">
        <v>21</v>
      </c>
      <c r="S5471" s="6">
        <v>3239.25</v>
      </c>
      <c r="T5471" s="6">
        <v>2915.3249999999998</v>
      </c>
    </row>
    <row r="5472" spans="1:20" hidden="1" x14ac:dyDescent="0.25">
      <c r="A5472" s="1">
        <v>1</v>
      </c>
      <c r="B5472" s="1">
        <v>2014</v>
      </c>
      <c r="C5472" s="1">
        <v>35097001</v>
      </c>
      <c r="D5472" s="44" t="s">
        <v>157</v>
      </c>
      <c r="E5472" s="20">
        <v>0.88397649999999983</v>
      </c>
      <c r="F5472" s="20">
        <v>0.88066069999999985</v>
      </c>
      <c r="G5472" s="20">
        <v>3.315799999999999E-3</v>
      </c>
      <c r="H5472" s="20">
        <v>0</v>
      </c>
      <c r="I5472" s="20">
        <v>0.27</v>
      </c>
      <c r="J5472" s="20">
        <v>1E-3</v>
      </c>
      <c r="K5472" s="20">
        <v>0.6</v>
      </c>
      <c r="L5472" s="20">
        <v>1.1991399999999999E-2</v>
      </c>
      <c r="M5472" s="20">
        <v>0.10227965834953703</v>
      </c>
      <c r="N5472" s="1">
        <v>18</v>
      </c>
      <c r="O5472" s="5">
        <v>57.78</v>
      </c>
      <c r="P5472" s="5">
        <v>42.22</v>
      </c>
      <c r="Q5472" s="1">
        <v>26</v>
      </c>
      <c r="R5472" s="1">
        <v>19</v>
      </c>
      <c r="S5472" s="6">
        <v>1898.4</v>
      </c>
      <c r="T5472" s="6">
        <v>1898.4</v>
      </c>
    </row>
    <row r="5473" spans="1:20" hidden="1" x14ac:dyDescent="0.25">
      <c r="A5473" s="1">
        <v>17</v>
      </c>
      <c r="B5473" s="1">
        <v>2014</v>
      </c>
      <c r="C5473" s="1">
        <v>350980917</v>
      </c>
      <c r="D5473" s="44" t="s">
        <v>158</v>
      </c>
      <c r="E5473" s="20">
        <v>0.18178710000000003</v>
      </c>
      <c r="F5473" s="20">
        <v>0.18148380000000003</v>
      </c>
      <c r="G5473" s="20">
        <v>3.033E-4</v>
      </c>
      <c r="H5473" s="20">
        <v>0</v>
      </c>
      <c r="I5473" s="20">
        <v>0</v>
      </c>
      <c r="J5473" s="20">
        <v>0</v>
      </c>
      <c r="K5473" s="20">
        <v>0.18</v>
      </c>
      <c r="L5473" s="20">
        <v>5.3207000000000003E-3</v>
      </c>
      <c r="M5473" s="20">
        <v>1.2104166666666666E-2</v>
      </c>
      <c r="N5473" s="1">
        <v>9</v>
      </c>
      <c r="O5473" s="5">
        <v>58.82</v>
      </c>
      <c r="P5473" s="5">
        <v>41.18</v>
      </c>
      <c r="Q5473" s="1">
        <v>10</v>
      </c>
      <c r="R5473" s="1">
        <v>7</v>
      </c>
      <c r="S5473" s="6">
        <v>202</v>
      </c>
      <c r="T5473" s="6">
        <v>0</v>
      </c>
    </row>
    <row r="5474" spans="1:20" hidden="1" x14ac:dyDescent="0.25">
      <c r="A5474" s="1">
        <v>11</v>
      </c>
      <c r="B5474" s="1">
        <v>2014</v>
      </c>
      <c r="C5474" s="1">
        <v>350990811</v>
      </c>
      <c r="D5474" s="44" t="s">
        <v>159</v>
      </c>
      <c r="E5474" s="20">
        <v>0.28072990000000003</v>
      </c>
      <c r="F5474" s="20">
        <v>0.28000650000000005</v>
      </c>
      <c r="G5474" s="20">
        <v>7.2339999999999991E-4</v>
      </c>
      <c r="H5474" s="20">
        <v>0</v>
      </c>
      <c r="I5474" s="20">
        <v>0.11700000000000001</v>
      </c>
      <c r="J5474" s="20">
        <v>0</v>
      </c>
      <c r="K5474" s="20">
        <v>0.16</v>
      </c>
      <c r="L5474" s="20">
        <v>8.1949999999999992E-4</v>
      </c>
      <c r="M5474" s="20">
        <v>3.0879845167824074E-2</v>
      </c>
      <c r="N5474" s="1">
        <v>5</v>
      </c>
      <c r="O5474" s="5">
        <v>82.35</v>
      </c>
      <c r="P5474" s="5">
        <v>17.649999999999999</v>
      </c>
      <c r="Q5474" s="1">
        <v>14</v>
      </c>
      <c r="R5474" s="1">
        <v>3</v>
      </c>
      <c r="S5474" s="6">
        <v>371.84</v>
      </c>
      <c r="T5474" s="6">
        <v>371.84</v>
      </c>
    </row>
    <row r="5475" spans="1:20" hidden="1" x14ac:dyDescent="0.25">
      <c r="A5475" s="1">
        <v>2</v>
      </c>
      <c r="B5475" s="1">
        <v>2014</v>
      </c>
      <c r="C5475" s="1">
        <v>35099572</v>
      </c>
      <c r="D5475" s="44" t="s">
        <v>160</v>
      </c>
      <c r="E5475" s="20">
        <v>3.6741699999999995E-2</v>
      </c>
      <c r="F5475" s="20">
        <v>1.6977699999999995E-2</v>
      </c>
      <c r="G5475" s="20">
        <v>1.9764E-2</v>
      </c>
      <c r="H5475" s="20">
        <v>0.14000000000000001</v>
      </c>
      <c r="I5475" s="20">
        <v>0.02</v>
      </c>
      <c r="J5475" s="20">
        <v>0</v>
      </c>
      <c r="K5475" s="20">
        <v>0.02</v>
      </c>
      <c r="L5475" s="20">
        <v>9.458E-4</v>
      </c>
      <c r="M5475" s="20">
        <v>1.1162156250000001E-2</v>
      </c>
      <c r="N5475" s="1">
        <v>1</v>
      </c>
      <c r="O5475" s="5">
        <v>70</v>
      </c>
      <c r="P5475" s="5">
        <v>30</v>
      </c>
      <c r="Q5475" s="1">
        <v>7</v>
      </c>
      <c r="R5475" s="1">
        <v>3</v>
      </c>
      <c r="S5475" s="6">
        <v>216</v>
      </c>
      <c r="T5475" s="6">
        <v>216</v>
      </c>
    </row>
    <row r="5476" spans="1:20" hidden="1" x14ac:dyDescent="0.25">
      <c r="A5476" s="1">
        <v>17</v>
      </c>
      <c r="B5476" s="1">
        <v>2014</v>
      </c>
      <c r="C5476" s="1">
        <v>351000517</v>
      </c>
      <c r="D5476" s="44" t="s">
        <v>161</v>
      </c>
      <c r="E5476" s="20">
        <v>0.20851639999999999</v>
      </c>
      <c r="F5476" s="20">
        <v>0.15091660000000001</v>
      </c>
      <c r="G5476" s="20">
        <v>5.7599799999999986E-2</v>
      </c>
      <c r="H5476" s="20">
        <v>0</v>
      </c>
      <c r="I5476" s="20">
        <v>0</v>
      </c>
      <c r="J5476" s="20">
        <v>0.01</v>
      </c>
      <c r="K5476" s="20">
        <v>0.15</v>
      </c>
      <c r="L5476" s="20">
        <v>4.7836699999999989E-2</v>
      </c>
      <c r="M5476" s="20">
        <v>8.2172667287037038E-2</v>
      </c>
      <c r="N5476" s="1">
        <v>19</v>
      </c>
      <c r="O5476" s="5">
        <v>30.23</v>
      </c>
      <c r="P5476" s="5">
        <v>69.77</v>
      </c>
      <c r="Q5476" s="1">
        <v>13</v>
      </c>
      <c r="R5476" s="1">
        <v>30</v>
      </c>
      <c r="S5476" s="6">
        <v>1569.115</v>
      </c>
      <c r="T5476" s="6">
        <v>1569.115</v>
      </c>
    </row>
    <row r="5477" spans="1:20" hidden="1" x14ac:dyDescent="0.25">
      <c r="A5477" s="1">
        <v>15</v>
      </c>
      <c r="B5477" s="1">
        <v>2014</v>
      </c>
      <c r="C5477" s="1">
        <v>351010415</v>
      </c>
      <c r="D5477" s="44" t="s">
        <v>162</v>
      </c>
      <c r="E5477" s="20">
        <v>1.8910999999999999E-3</v>
      </c>
      <c r="F5477" s="20">
        <v>0</v>
      </c>
      <c r="G5477" s="20">
        <v>1.8910999999999999E-3</v>
      </c>
      <c r="H5477" s="20">
        <v>0</v>
      </c>
      <c r="I5477" s="20">
        <v>0</v>
      </c>
      <c r="J5477" s="20">
        <v>1E-3</v>
      </c>
      <c r="K5477" s="20">
        <v>0</v>
      </c>
      <c r="L5477" s="20">
        <v>1.9670000000000001E-4</v>
      </c>
      <c r="M5477" s="20">
        <v>5.8660874999999987E-3</v>
      </c>
      <c r="N5477" s="1">
        <v>0</v>
      </c>
      <c r="O5477" s="5">
        <v>0</v>
      </c>
      <c r="P5477" s="5">
        <v>100</v>
      </c>
      <c r="Q5477" s="1">
        <v>0</v>
      </c>
      <c r="R5477" s="1">
        <v>5</v>
      </c>
      <c r="S5477" s="6">
        <v>118.58</v>
      </c>
      <c r="T5477" s="6">
        <v>118.58</v>
      </c>
    </row>
    <row r="5478" spans="1:20" hidden="1" x14ac:dyDescent="0.25">
      <c r="A5478" s="1">
        <v>16</v>
      </c>
      <c r="B5478" s="1">
        <v>2014</v>
      </c>
      <c r="C5478" s="1">
        <v>351010416</v>
      </c>
      <c r="D5478" s="44" t="s">
        <v>162</v>
      </c>
      <c r="E5478" s="20">
        <v>5.8008000000000001E-3</v>
      </c>
      <c r="F5478" s="20">
        <v>3.4721999999999999E-3</v>
      </c>
      <c r="G5478" s="20">
        <v>2.3286000000000001E-3</v>
      </c>
      <c r="H5478" s="20">
        <v>0</v>
      </c>
      <c r="I5478" s="20">
        <v>0</v>
      </c>
      <c r="J5478" s="20">
        <v>0</v>
      </c>
      <c r="K5478" s="20">
        <v>0.01</v>
      </c>
      <c r="L5478" s="20">
        <v>0</v>
      </c>
      <c r="M5478" s="20">
        <v>0</v>
      </c>
      <c r="N5478" s="1">
        <v>0</v>
      </c>
      <c r="O5478" s="5">
        <v>25</v>
      </c>
      <c r="P5478" s="5">
        <v>75</v>
      </c>
      <c r="Q5478" s="1">
        <v>1</v>
      </c>
      <c r="R5478" s="1">
        <v>3</v>
      </c>
      <c r="S5478" s="6"/>
      <c r="T5478" s="6"/>
    </row>
    <row r="5479" spans="1:20" hidden="1" x14ac:dyDescent="0.25">
      <c r="A5479" s="1">
        <v>17</v>
      </c>
      <c r="B5479" s="1">
        <v>2014</v>
      </c>
      <c r="C5479" s="1">
        <v>351015317</v>
      </c>
      <c r="D5479" s="44" t="s">
        <v>163</v>
      </c>
      <c r="E5479" s="20">
        <v>1.55867E-2</v>
      </c>
      <c r="F5479" s="20">
        <v>1.4999999999999999E-2</v>
      </c>
      <c r="G5479" s="20">
        <v>5.867E-4</v>
      </c>
      <c r="H5479" s="20">
        <v>0</v>
      </c>
      <c r="I5479" s="20">
        <v>0</v>
      </c>
      <c r="J5479" s="20">
        <v>0</v>
      </c>
      <c r="K5479" s="20">
        <v>0.02</v>
      </c>
      <c r="L5479" s="20">
        <v>4.8250000000000002E-4</v>
      </c>
      <c r="M5479" s="20">
        <v>1.1371333333333334E-2</v>
      </c>
      <c r="N5479" s="1">
        <v>2</v>
      </c>
      <c r="O5479" s="5">
        <v>33.33</v>
      </c>
      <c r="P5479" s="5">
        <v>66.67</v>
      </c>
      <c r="Q5479" s="1">
        <v>1</v>
      </c>
      <c r="R5479" s="1">
        <v>2</v>
      </c>
      <c r="S5479" s="6">
        <v>246</v>
      </c>
      <c r="T5479" s="6">
        <v>246</v>
      </c>
    </row>
    <row r="5480" spans="1:20" hidden="1" x14ac:dyDescent="0.25">
      <c r="A5480" s="1">
        <v>14</v>
      </c>
      <c r="B5480" s="1">
        <v>2014</v>
      </c>
      <c r="C5480" s="1">
        <v>351020314</v>
      </c>
      <c r="D5480" s="44" t="s">
        <v>164</v>
      </c>
      <c r="E5480" s="20">
        <v>0.25547869999999995</v>
      </c>
      <c r="F5480" s="20">
        <v>0.25108699999999995</v>
      </c>
      <c r="G5480" s="20">
        <v>4.3916999999999993E-3</v>
      </c>
      <c r="H5480" s="20">
        <v>0</v>
      </c>
      <c r="I5480" s="20">
        <v>0.09</v>
      </c>
      <c r="J5480" s="20">
        <v>0</v>
      </c>
      <c r="K5480" s="20">
        <v>0.16</v>
      </c>
      <c r="L5480" s="20">
        <v>1.2911000000000003E-3</v>
      </c>
      <c r="M5480" s="20">
        <v>0.11791485828125002</v>
      </c>
      <c r="N5480" s="1">
        <v>43</v>
      </c>
      <c r="O5480" s="5">
        <v>80</v>
      </c>
      <c r="P5480" s="5">
        <v>20</v>
      </c>
      <c r="Q5480" s="1">
        <v>64</v>
      </c>
      <c r="R5480" s="1">
        <v>16</v>
      </c>
      <c r="S5480" s="6">
        <v>2037.97</v>
      </c>
      <c r="T5480" s="6">
        <v>2037.97</v>
      </c>
    </row>
    <row r="5481" spans="1:20" hidden="1" x14ac:dyDescent="0.25">
      <c r="A5481" s="1">
        <v>10</v>
      </c>
      <c r="B5481" s="1">
        <v>2014</v>
      </c>
      <c r="C5481" s="1">
        <v>351030210</v>
      </c>
      <c r="D5481" s="44" t="s">
        <v>165</v>
      </c>
      <c r="E5481" s="20">
        <v>0.41653400000000002</v>
      </c>
      <c r="F5481" s="20">
        <v>0.40009880000000003</v>
      </c>
      <c r="G5481" s="20">
        <v>1.6435199999999997E-2</v>
      </c>
      <c r="H5481" s="20">
        <v>0</v>
      </c>
      <c r="I5481" s="20">
        <v>0.251</v>
      </c>
      <c r="J5481" s="20">
        <v>0</v>
      </c>
      <c r="K5481" s="20">
        <v>0.16</v>
      </c>
      <c r="L5481" s="20">
        <v>1.0299999999999999E-3</v>
      </c>
      <c r="M5481" s="20">
        <v>4.7559919138888886E-2</v>
      </c>
      <c r="N5481" s="1">
        <v>10</v>
      </c>
      <c r="O5481" s="5">
        <v>38.1</v>
      </c>
      <c r="P5481" s="5">
        <v>61.9</v>
      </c>
      <c r="Q5481" s="1">
        <v>8</v>
      </c>
      <c r="R5481" s="1">
        <v>13</v>
      </c>
      <c r="S5481" s="6">
        <v>532.58000000000004</v>
      </c>
      <c r="T5481" s="6">
        <v>532.58000000000004</v>
      </c>
    </row>
    <row r="5482" spans="1:20" hidden="1" x14ac:dyDescent="0.25">
      <c r="A5482" s="1">
        <v>5</v>
      </c>
      <c r="B5482" s="1">
        <v>2014</v>
      </c>
      <c r="C5482" s="1">
        <v>35104015</v>
      </c>
      <c r="D5482" s="44" t="s">
        <v>166</v>
      </c>
      <c r="E5482" s="20">
        <v>0.3170850999999999</v>
      </c>
      <c r="F5482" s="20">
        <v>0.13744460000000003</v>
      </c>
      <c r="G5482" s="20">
        <v>0.17964049999999987</v>
      </c>
      <c r="H5482" s="20">
        <v>0</v>
      </c>
      <c r="I5482" s="20">
        <v>0.218</v>
      </c>
      <c r="J5482" s="20">
        <v>7.4999999999999997E-2</v>
      </c>
      <c r="K5482" s="20">
        <v>0.01</v>
      </c>
      <c r="L5482" s="20">
        <v>1.1593900000000002E-2</v>
      </c>
      <c r="M5482" s="20">
        <v>0.14626457343749999</v>
      </c>
      <c r="N5482" s="1">
        <v>22</v>
      </c>
      <c r="O5482" s="5">
        <v>13.01</v>
      </c>
      <c r="P5482" s="5">
        <v>86.99</v>
      </c>
      <c r="Q5482" s="1">
        <v>16</v>
      </c>
      <c r="R5482" s="1">
        <v>107</v>
      </c>
      <c r="S5482" s="6">
        <v>2521.08</v>
      </c>
      <c r="T5482" s="6">
        <v>743.71860000000004</v>
      </c>
    </row>
    <row r="5483" spans="1:20" hidden="1" x14ac:dyDescent="0.25">
      <c r="A5483" s="1">
        <v>3</v>
      </c>
      <c r="B5483" s="1">
        <v>2014</v>
      </c>
      <c r="C5483" s="1">
        <v>35105003</v>
      </c>
      <c r="D5483" s="44" t="s">
        <v>167</v>
      </c>
      <c r="E5483" s="20">
        <v>0.8493240999999998</v>
      </c>
      <c r="F5483" s="20">
        <v>0.83885419999999977</v>
      </c>
      <c r="G5483" s="20">
        <v>1.0469900000000004E-2</v>
      </c>
      <c r="H5483" s="20">
        <v>0</v>
      </c>
      <c r="I5483" s="20">
        <v>0.70399999999999996</v>
      </c>
      <c r="J5483" s="20">
        <v>4.0000000000000001E-3</v>
      </c>
      <c r="K5483" s="20">
        <v>0</v>
      </c>
      <c r="L5483" s="20">
        <v>0.13930750000000003</v>
      </c>
      <c r="M5483" s="20">
        <v>0.3521845985</v>
      </c>
      <c r="N5483" s="1">
        <v>14</v>
      </c>
      <c r="O5483" s="5">
        <v>75</v>
      </c>
      <c r="P5483" s="5">
        <v>25</v>
      </c>
      <c r="Q5483" s="1">
        <v>30</v>
      </c>
      <c r="R5483" s="1">
        <v>10</v>
      </c>
      <c r="S5483" s="6">
        <v>3780.4</v>
      </c>
      <c r="T5483" s="6">
        <v>3780.4</v>
      </c>
    </row>
    <row r="5484" spans="1:20" hidden="1" x14ac:dyDescent="0.25">
      <c r="A5484" s="1">
        <v>6</v>
      </c>
      <c r="B5484" s="1">
        <v>2014</v>
      </c>
      <c r="C5484" s="1">
        <v>35106096</v>
      </c>
      <c r="D5484" s="44" t="s">
        <v>168</v>
      </c>
      <c r="E5484" s="20">
        <v>1.0714124</v>
      </c>
      <c r="F5484" s="20">
        <v>1.05</v>
      </c>
      <c r="G5484" s="20">
        <v>2.1412400000000002E-2</v>
      </c>
      <c r="H5484" s="20">
        <v>0</v>
      </c>
      <c r="I5484" s="20">
        <v>1.05</v>
      </c>
      <c r="J5484" s="20">
        <v>4.0000000000000001E-3</v>
      </c>
      <c r="K5484" s="20">
        <v>0</v>
      </c>
      <c r="L5484" s="20">
        <v>1.7670999999999999E-2</v>
      </c>
      <c r="M5484" s="20">
        <v>1.3252848842592593</v>
      </c>
      <c r="N5484" s="1">
        <v>8</v>
      </c>
      <c r="O5484" s="5">
        <v>5.56</v>
      </c>
      <c r="P5484" s="5">
        <v>94.44</v>
      </c>
      <c r="Q5484" s="1">
        <v>1</v>
      </c>
      <c r="R5484" s="1">
        <v>17</v>
      </c>
      <c r="S5484" s="6">
        <v>14534.16</v>
      </c>
      <c r="T5484" s="6">
        <v>6249.6887999999999</v>
      </c>
    </row>
    <row r="5485" spans="1:20" hidden="1" x14ac:dyDescent="0.25">
      <c r="A5485" s="1">
        <v>15</v>
      </c>
      <c r="B5485" s="1">
        <v>2014</v>
      </c>
      <c r="C5485" s="1">
        <v>351070815</v>
      </c>
      <c r="D5485" s="44" t="s">
        <v>169</v>
      </c>
      <c r="E5485" s="20">
        <v>0.10521299999999999</v>
      </c>
      <c r="F5485" s="20">
        <v>0.10104569999999999</v>
      </c>
      <c r="G5485" s="20">
        <v>4.1673000000000005E-3</v>
      </c>
      <c r="H5485" s="20">
        <v>0.26</v>
      </c>
      <c r="I5485" s="20">
        <v>0</v>
      </c>
      <c r="J5485" s="20">
        <v>0</v>
      </c>
      <c r="K5485" s="20">
        <v>0.1</v>
      </c>
      <c r="L5485" s="20">
        <v>2.8059999999999999E-4</v>
      </c>
      <c r="M5485" s="20">
        <v>3.4756842621527777E-2</v>
      </c>
      <c r="N5485" s="1">
        <v>0</v>
      </c>
      <c r="O5485" s="5">
        <v>52.38</v>
      </c>
      <c r="P5485" s="5">
        <v>47.62</v>
      </c>
      <c r="Q5485" s="1">
        <v>11</v>
      </c>
      <c r="R5485" s="1">
        <v>10</v>
      </c>
      <c r="S5485" s="6">
        <v>505.68</v>
      </c>
      <c r="T5485" s="6">
        <v>505.68</v>
      </c>
    </row>
    <row r="5486" spans="1:20" hidden="1" x14ac:dyDescent="0.25">
      <c r="A5486" s="1">
        <v>4</v>
      </c>
      <c r="B5486" s="1">
        <v>2014</v>
      </c>
      <c r="C5486" s="1">
        <v>35108074</v>
      </c>
      <c r="D5486" s="44" t="s">
        <v>170</v>
      </c>
      <c r="E5486" s="20">
        <v>1.2562289999999985</v>
      </c>
      <c r="F5486" s="20">
        <v>1.2428406999999986</v>
      </c>
      <c r="G5486" s="20">
        <v>1.3388300000000002E-2</v>
      </c>
      <c r="H5486" s="20">
        <v>0.05</v>
      </c>
      <c r="I5486" s="20">
        <v>2E-3</v>
      </c>
      <c r="J5486" s="20">
        <v>0</v>
      </c>
      <c r="K5486" s="20">
        <v>1.25</v>
      </c>
      <c r="L5486" s="20">
        <v>5.9430999999999998E-3</v>
      </c>
      <c r="M5486" s="20">
        <v>8.251302368402777E-2</v>
      </c>
      <c r="N5486" s="1">
        <v>55</v>
      </c>
      <c r="O5486" s="5">
        <v>89.68</v>
      </c>
      <c r="P5486" s="5">
        <v>10.32</v>
      </c>
      <c r="Q5486" s="1">
        <v>139</v>
      </c>
      <c r="R5486" s="1">
        <v>16</v>
      </c>
      <c r="S5486" s="6">
        <v>1313</v>
      </c>
      <c r="T5486" s="6">
        <v>65.650000000000006</v>
      </c>
    </row>
    <row r="5487" spans="1:20" hidden="1" x14ac:dyDescent="0.25">
      <c r="A5487" s="1">
        <v>9</v>
      </c>
      <c r="B5487" s="1">
        <v>2014</v>
      </c>
      <c r="C5487" s="1">
        <v>35108079</v>
      </c>
      <c r="D5487" s="44" t="s">
        <v>170</v>
      </c>
      <c r="E5487" s="20">
        <v>0.90074330000000014</v>
      </c>
      <c r="F5487" s="20">
        <v>0.8993502000000001</v>
      </c>
      <c r="G5487" s="20">
        <v>1.3930999999999998E-3</v>
      </c>
      <c r="H5487" s="20">
        <v>0.04</v>
      </c>
      <c r="I5487" s="20">
        <v>0</v>
      </c>
      <c r="J5487" s="20">
        <v>1E-3</v>
      </c>
      <c r="K5487" s="20">
        <v>0.9</v>
      </c>
      <c r="L5487" s="20">
        <v>3.5650000000000005E-4</v>
      </c>
      <c r="M5487" s="20">
        <v>0</v>
      </c>
      <c r="N5487" s="1">
        <v>39</v>
      </c>
      <c r="O5487" s="5">
        <v>89.89</v>
      </c>
      <c r="P5487" s="5">
        <v>10.11</v>
      </c>
      <c r="Q5487" s="1">
        <v>80</v>
      </c>
      <c r="R5487" s="1">
        <v>9</v>
      </c>
      <c r="S5487" s="6"/>
      <c r="T5487" s="6"/>
    </row>
    <row r="5488" spans="1:20" hidden="1" x14ac:dyDescent="0.25">
      <c r="A5488" s="1">
        <v>4</v>
      </c>
      <c r="B5488" s="1">
        <v>2014</v>
      </c>
      <c r="C5488" s="1">
        <v>35109064</v>
      </c>
      <c r="D5488" s="44" t="s">
        <v>171</v>
      </c>
      <c r="E5488" s="20">
        <v>4.1853499999999995E-2</v>
      </c>
      <c r="F5488" s="20">
        <v>4.0790399999999997E-2</v>
      </c>
      <c r="G5488" s="20">
        <v>1.0630999999999998E-3</v>
      </c>
      <c r="H5488" s="20">
        <v>0</v>
      </c>
      <c r="I5488" s="20">
        <v>5.0000000000000001E-3</v>
      </c>
      <c r="J5488" s="20">
        <v>0</v>
      </c>
      <c r="K5488" s="20">
        <v>0.03</v>
      </c>
      <c r="L5488" s="20">
        <v>2.3345000000000002E-3</v>
      </c>
      <c r="M5488" s="20">
        <v>4.5586369791666666E-3</v>
      </c>
      <c r="N5488" s="1">
        <v>7</v>
      </c>
      <c r="O5488" s="5">
        <v>76.47</v>
      </c>
      <c r="P5488" s="5">
        <v>23.53</v>
      </c>
      <c r="Q5488" s="1">
        <v>13</v>
      </c>
      <c r="R5488" s="1">
        <v>4</v>
      </c>
      <c r="S5488" s="6">
        <v>89.24</v>
      </c>
      <c r="T5488" s="6">
        <v>89.24</v>
      </c>
    </row>
    <row r="5489" spans="1:20" hidden="1" x14ac:dyDescent="0.25">
      <c r="A5489" s="1">
        <v>8</v>
      </c>
      <c r="B5489" s="1">
        <v>2014</v>
      </c>
      <c r="C5489" s="1">
        <v>35109068</v>
      </c>
      <c r="D5489" s="44" t="s">
        <v>171</v>
      </c>
      <c r="E5489" s="20">
        <v>4.0230999999999999E-3</v>
      </c>
      <c r="F5489" s="20">
        <v>4.0230999999999999E-3</v>
      </c>
      <c r="G5489" s="20">
        <v>0</v>
      </c>
      <c r="H5489" s="20">
        <v>0</v>
      </c>
      <c r="I5489" s="20">
        <v>0</v>
      </c>
      <c r="J5489" s="20">
        <v>0</v>
      </c>
      <c r="K5489" s="20">
        <v>0</v>
      </c>
      <c r="L5489" s="20">
        <v>0</v>
      </c>
      <c r="M5489" s="20">
        <v>0</v>
      </c>
      <c r="N5489" s="1">
        <v>1</v>
      </c>
      <c r="O5489" s="5">
        <v>100</v>
      </c>
      <c r="P5489" s="5">
        <v>0</v>
      </c>
      <c r="Q5489" s="1">
        <v>2</v>
      </c>
      <c r="R5489" s="1">
        <v>0</v>
      </c>
      <c r="S5489" s="6"/>
      <c r="T5489" s="6"/>
    </row>
    <row r="5490" spans="1:20" hidden="1" x14ac:dyDescent="0.25">
      <c r="A5490" s="1">
        <v>19</v>
      </c>
      <c r="B5490" s="1">
        <v>2014</v>
      </c>
      <c r="C5490" s="1">
        <v>351100319</v>
      </c>
      <c r="D5490" s="44" t="s">
        <v>172</v>
      </c>
      <c r="E5490" s="20">
        <v>8.9867699999999981E-2</v>
      </c>
      <c r="F5490" s="20">
        <v>1.5594E-2</v>
      </c>
      <c r="G5490" s="20">
        <v>7.4273699999999984E-2</v>
      </c>
      <c r="H5490" s="20">
        <v>0.28000000000000003</v>
      </c>
      <c r="I5490" s="20">
        <v>5.6000000000000001E-2</v>
      </c>
      <c r="J5490" s="20">
        <v>1.4999999999999999E-2</v>
      </c>
      <c r="K5490" s="20">
        <v>0.02</v>
      </c>
      <c r="L5490" s="20">
        <v>3.8049999999999998E-3</v>
      </c>
      <c r="M5490" s="20">
        <v>4.1296555875000002E-2</v>
      </c>
      <c r="N5490" s="1">
        <v>1</v>
      </c>
      <c r="O5490" s="5">
        <v>8.16</v>
      </c>
      <c r="P5490" s="5">
        <v>91.84</v>
      </c>
      <c r="Q5490" s="1">
        <v>4</v>
      </c>
      <c r="R5490" s="1">
        <v>45</v>
      </c>
      <c r="S5490" s="6">
        <v>768</v>
      </c>
      <c r="T5490" s="6">
        <v>768</v>
      </c>
    </row>
    <row r="5491" spans="1:20" hidden="1" x14ac:dyDescent="0.25">
      <c r="A5491" s="1">
        <v>20</v>
      </c>
      <c r="B5491" s="1">
        <v>2014</v>
      </c>
      <c r="C5491" s="1">
        <v>351100320</v>
      </c>
      <c r="D5491" s="44" t="s">
        <v>172</v>
      </c>
      <c r="E5491" s="20">
        <v>0</v>
      </c>
      <c r="F5491" s="20">
        <v>0</v>
      </c>
      <c r="G5491" s="20">
        <v>0</v>
      </c>
      <c r="H5491" s="20">
        <v>0</v>
      </c>
      <c r="I5491" s="20">
        <v>0</v>
      </c>
      <c r="J5491" s="20">
        <v>0</v>
      </c>
      <c r="K5491" s="20">
        <v>0</v>
      </c>
      <c r="L5491" s="20">
        <v>0</v>
      </c>
      <c r="M5491" s="20">
        <v>0</v>
      </c>
      <c r="N5491" s="1">
        <v>0</v>
      </c>
      <c r="O5491" s="5">
        <v>0</v>
      </c>
      <c r="P5491" s="5">
        <v>0</v>
      </c>
      <c r="Q5491" s="1">
        <v>0</v>
      </c>
      <c r="R5491" s="1">
        <v>0</v>
      </c>
      <c r="S5491" s="6"/>
      <c r="T5491" s="6"/>
    </row>
    <row r="5492" spans="1:20" hidden="1" x14ac:dyDescent="0.25">
      <c r="A5492" s="1">
        <v>15</v>
      </c>
      <c r="B5492" s="1">
        <v>2014</v>
      </c>
      <c r="C5492" s="1">
        <v>351110215</v>
      </c>
      <c r="D5492" s="44" t="s">
        <v>173</v>
      </c>
      <c r="E5492" s="20">
        <v>1.0322427000000047</v>
      </c>
      <c r="F5492" s="20">
        <v>0.24666020000000002</v>
      </c>
      <c r="G5492" s="20">
        <v>0.78558250000000474</v>
      </c>
      <c r="H5492" s="20">
        <v>0</v>
      </c>
      <c r="I5492" s="20">
        <v>0.47199999999999998</v>
      </c>
      <c r="J5492" s="20">
        <v>0.30099999999999999</v>
      </c>
      <c r="K5492" s="20">
        <v>0.2</v>
      </c>
      <c r="L5492" s="20">
        <v>6.2358499999999893E-2</v>
      </c>
      <c r="M5492" s="20">
        <v>0.39666426592592591</v>
      </c>
      <c r="N5492" s="1">
        <v>7</v>
      </c>
      <c r="O5492" s="5">
        <v>2.56</v>
      </c>
      <c r="P5492" s="5">
        <v>97.44</v>
      </c>
      <c r="Q5492" s="1">
        <v>8</v>
      </c>
      <c r="R5492" s="1">
        <v>305</v>
      </c>
      <c r="S5492" s="6">
        <v>6239.66</v>
      </c>
      <c r="T5492" s="6">
        <v>0</v>
      </c>
    </row>
    <row r="5493" spans="1:20" hidden="1" x14ac:dyDescent="0.25">
      <c r="A5493" s="1">
        <v>16</v>
      </c>
      <c r="B5493" s="1">
        <v>2014</v>
      </c>
      <c r="C5493" s="1">
        <v>351110216</v>
      </c>
      <c r="D5493" s="44" t="s">
        <v>173</v>
      </c>
      <c r="E5493" s="20">
        <v>2.9166999999999999E-3</v>
      </c>
      <c r="F5493" s="20">
        <v>2.9166999999999999E-3</v>
      </c>
      <c r="G5493" s="20">
        <v>0</v>
      </c>
      <c r="H5493" s="20">
        <v>0</v>
      </c>
      <c r="I5493" s="20">
        <v>0</v>
      </c>
      <c r="J5493" s="20">
        <v>0</v>
      </c>
      <c r="K5493" s="20">
        <v>0</v>
      </c>
      <c r="L5493" s="20">
        <v>0</v>
      </c>
      <c r="M5493" s="20">
        <v>0</v>
      </c>
      <c r="N5493" s="1">
        <v>2</v>
      </c>
      <c r="O5493" s="5">
        <v>100</v>
      </c>
      <c r="P5493" s="5">
        <v>0</v>
      </c>
      <c r="Q5493" s="1">
        <v>1</v>
      </c>
      <c r="R5493" s="1">
        <v>0</v>
      </c>
      <c r="S5493" s="6"/>
      <c r="T5493" s="6"/>
    </row>
    <row r="5494" spans="1:20" hidden="1" x14ac:dyDescent="0.25">
      <c r="A5494" s="1">
        <v>15</v>
      </c>
      <c r="B5494" s="1">
        <v>2014</v>
      </c>
      <c r="C5494" s="1">
        <v>351120115</v>
      </c>
      <c r="D5494" s="44" t="s">
        <v>174</v>
      </c>
      <c r="E5494" s="20">
        <v>0.1163005</v>
      </c>
      <c r="F5494" s="20">
        <v>8.3385399999999998E-2</v>
      </c>
      <c r="G5494" s="20">
        <v>3.2915099999999996E-2</v>
      </c>
      <c r="H5494" s="20">
        <v>0</v>
      </c>
      <c r="I5494" s="20">
        <v>2.8000000000000001E-2</v>
      </c>
      <c r="J5494" s="20">
        <v>2E-3</v>
      </c>
      <c r="K5494" s="20">
        <v>0.09</v>
      </c>
      <c r="L5494" s="20">
        <v>1.0061E-3</v>
      </c>
      <c r="M5494" s="20">
        <v>1.8482557552083334E-2</v>
      </c>
      <c r="N5494" s="1">
        <v>1</v>
      </c>
      <c r="O5494" s="5">
        <v>11.11</v>
      </c>
      <c r="P5494" s="5">
        <v>88.89</v>
      </c>
      <c r="Q5494" s="1">
        <v>2</v>
      </c>
      <c r="R5494" s="1">
        <v>16</v>
      </c>
      <c r="S5494" s="6">
        <v>376</v>
      </c>
      <c r="T5494" s="6">
        <v>376</v>
      </c>
    </row>
    <row r="5495" spans="1:20" hidden="1" x14ac:dyDescent="0.25">
      <c r="A5495" s="1">
        <v>15</v>
      </c>
      <c r="B5495" s="1">
        <v>2014</v>
      </c>
      <c r="C5495" s="1">
        <v>351130015</v>
      </c>
      <c r="D5495" s="44" t="s">
        <v>175</v>
      </c>
      <c r="E5495" s="20">
        <v>3.4678499999999994E-2</v>
      </c>
      <c r="F5495" s="20">
        <v>1.7661099999999999E-2</v>
      </c>
      <c r="G5495" s="20">
        <v>1.7017399999999995E-2</v>
      </c>
      <c r="H5495" s="20">
        <v>0</v>
      </c>
      <c r="I5495" s="20">
        <v>4.0000000000000001E-3</v>
      </c>
      <c r="J5495" s="20">
        <v>3.0000000000000001E-3</v>
      </c>
      <c r="K5495" s="20">
        <v>0.02</v>
      </c>
      <c r="L5495" s="20">
        <v>9.8102999999999992E-3</v>
      </c>
      <c r="M5495" s="20">
        <v>1.9980575781249999E-2</v>
      </c>
      <c r="N5495" s="1">
        <v>8</v>
      </c>
      <c r="O5495" s="5">
        <v>17.86</v>
      </c>
      <c r="P5495" s="5">
        <v>82.14</v>
      </c>
      <c r="Q5495" s="1">
        <v>5</v>
      </c>
      <c r="R5495" s="1">
        <v>23</v>
      </c>
      <c r="S5495" s="6">
        <v>358.9</v>
      </c>
      <c r="T5495" s="6">
        <v>358.9</v>
      </c>
    </row>
    <row r="5496" spans="1:20" hidden="1" x14ac:dyDescent="0.25">
      <c r="A5496" s="1">
        <v>16</v>
      </c>
      <c r="B5496" s="1">
        <v>2014</v>
      </c>
      <c r="C5496" s="1">
        <v>351130016</v>
      </c>
      <c r="D5496" s="44" t="s">
        <v>175</v>
      </c>
      <c r="E5496" s="20">
        <v>5.0000000000000001E-3</v>
      </c>
      <c r="F5496" s="20">
        <v>5.0000000000000001E-3</v>
      </c>
      <c r="G5496" s="20">
        <v>0</v>
      </c>
      <c r="H5496" s="20">
        <v>0</v>
      </c>
      <c r="I5496" s="20">
        <v>0</v>
      </c>
      <c r="J5496" s="20">
        <v>0</v>
      </c>
      <c r="K5496" s="20">
        <v>0.01</v>
      </c>
      <c r="L5496" s="20">
        <v>0</v>
      </c>
      <c r="M5496" s="20">
        <v>0</v>
      </c>
      <c r="N5496" s="1">
        <v>7</v>
      </c>
      <c r="O5496" s="5">
        <v>100</v>
      </c>
      <c r="P5496" s="5">
        <v>0</v>
      </c>
      <c r="Q5496" s="1">
        <v>1</v>
      </c>
      <c r="R5496" s="1">
        <v>0</v>
      </c>
      <c r="S5496" s="6"/>
      <c r="T5496" s="6"/>
    </row>
    <row r="5497" spans="1:20" hidden="1" x14ac:dyDescent="0.25">
      <c r="A5497" s="1">
        <v>14</v>
      </c>
      <c r="B5497" s="1">
        <v>2014</v>
      </c>
      <c r="C5497" s="1">
        <v>351140914</v>
      </c>
      <c r="D5497" s="44" t="s">
        <v>176</v>
      </c>
      <c r="E5497" s="20">
        <v>2.0346E-2</v>
      </c>
      <c r="F5497" s="20">
        <v>1.9234899999999999E-2</v>
      </c>
      <c r="G5497" s="20">
        <v>1.1111000000000001E-3</v>
      </c>
      <c r="H5497" s="20">
        <v>0</v>
      </c>
      <c r="I5497" s="20">
        <v>0</v>
      </c>
      <c r="J5497" s="20">
        <v>0.01</v>
      </c>
      <c r="K5497" s="20">
        <v>0.01</v>
      </c>
      <c r="L5497" s="20">
        <v>2.7779999999999998E-4</v>
      </c>
      <c r="M5497" s="20">
        <v>0</v>
      </c>
      <c r="N5497" s="1">
        <v>1</v>
      </c>
      <c r="O5497" s="5">
        <v>71.430000000000007</v>
      </c>
      <c r="P5497" s="5">
        <v>28.57</v>
      </c>
      <c r="Q5497" s="1">
        <v>5</v>
      </c>
      <c r="R5497" s="1">
        <v>2</v>
      </c>
      <c r="S5497" s="6"/>
      <c r="T5497" s="6"/>
    </row>
    <row r="5498" spans="1:20" hidden="1" x14ac:dyDescent="0.25">
      <c r="A5498" s="1">
        <v>17</v>
      </c>
      <c r="B5498" s="1">
        <v>2014</v>
      </c>
      <c r="C5498" s="1">
        <v>351140917</v>
      </c>
      <c r="D5498" s="44" t="s">
        <v>176</v>
      </c>
      <c r="E5498" s="20">
        <v>0.13083929999999999</v>
      </c>
      <c r="F5498" s="20">
        <v>6.174580000000001E-2</v>
      </c>
      <c r="G5498" s="20">
        <v>6.9093499999999988E-2</v>
      </c>
      <c r="H5498" s="20">
        <v>0</v>
      </c>
      <c r="I5498" s="20">
        <v>1.9E-2</v>
      </c>
      <c r="J5498" s="20">
        <v>0.06</v>
      </c>
      <c r="K5498" s="20">
        <v>0.04</v>
      </c>
      <c r="L5498" s="20">
        <v>1.21729E-2</v>
      </c>
      <c r="M5498" s="20">
        <v>5.497132001851851E-2</v>
      </c>
      <c r="N5498" s="1">
        <v>2</v>
      </c>
      <c r="O5498" s="5">
        <v>70.59</v>
      </c>
      <c r="P5498" s="5">
        <v>29.41</v>
      </c>
      <c r="Q5498" s="1">
        <v>12</v>
      </c>
      <c r="R5498" s="1">
        <v>5</v>
      </c>
      <c r="S5498" s="6">
        <v>869.25</v>
      </c>
      <c r="T5498" s="6">
        <v>825.78750000000002</v>
      </c>
    </row>
    <row r="5499" spans="1:20" hidden="1" x14ac:dyDescent="0.25">
      <c r="A5499" s="1">
        <v>10</v>
      </c>
      <c r="B5499" s="1">
        <v>2014</v>
      </c>
      <c r="C5499" s="1">
        <v>351150810</v>
      </c>
      <c r="D5499" s="44" t="s">
        <v>177</v>
      </c>
      <c r="E5499" s="20">
        <v>0.41553510000000005</v>
      </c>
      <c r="F5499" s="20">
        <v>0.40951640000000006</v>
      </c>
      <c r="G5499" s="20">
        <v>6.0187000000000001E-3</v>
      </c>
      <c r="H5499" s="20">
        <v>0</v>
      </c>
      <c r="I5499" s="20">
        <v>0.16700000000000001</v>
      </c>
      <c r="J5499" s="20">
        <v>0.247</v>
      </c>
      <c r="K5499" s="20">
        <v>0</v>
      </c>
      <c r="L5499" s="20">
        <v>2.3149999999999999E-4</v>
      </c>
      <c r="M5499" s="20">
        <v>0.12688308370370369</v>
      </c>
      <c r="N5499" s="1">
        <v>9</v>
      </c>
      <c r="O5499" s="5">
        <v>50</v>
      </c>
      <c r="P5499" s="5">
        <v>50</v>
      </c>
      <c r="Q5499" s="1">
        <v>13</v>
      </c>
      <c r="R5499" s="1">
        <v>13</v>
      </c>
      <c r="S5499" s="6">
        <v>2201.9</v>
      </c>
      <c r="T5499" s="6">
        <v>2201.9</v>
      </c>
    </row>
    <row r="5500" spans="1:20" hidden="1" x14ac:dyDescent="0.25">
      <c r="A5500" s="1">
        <v>10</v>
      </c>
      <c r="B5500" s="1">
        <v>2014</v>
      </c>
      <c r="C5500" s="1">
        <v>351160710</v>
      </c>
      <c r="D5500" s="44" t="s">
        <v>178</v>
      </c>
      <c r="E5500" s="20">
        <v>5.0181199999999988E-2</v>
      </c>
      <c r="F5500" s="20">
        <v>3.0676699999999994E-2</v>
      </c>
      <c r="G5500" s="20">
        <v>1.9504499999999994E-2</v>
      </c>
      <c r="H5500" s="20">
        <v>0</v>
      </c>
      <c r="I5500" s="20">
        <v>0</v>
      </c>
      <c r="J5500" s="20">
        <v>1.4999999999999999E-2</v>
      </c>
      <c r="K5500" s="20">
        <v>0.02</v>
      </c>
      <c r="L5500" s="20">
        <v>1.33866E-2</v>
      </c>
      <c r="M5500" s="20">
        <v>4.0673592888888895E-2</v>
      </c>
      <c r="N5500" s="1">
        <v>9</v>
      </c>
      <c r="O5500" s="5">
        <v>60</v>
      </c>
      <c r="P5500" s="5">
        <v>40</v>
      </c>
      <c r="Q5500" s="1">
        <v>21</v>
      </c>
      <c r="R5500" s="1">
        <v>14</v>
      </c>
      <c r="S5500" s="6">
        <v>506.76</v>
      </c>
      <c r="T5500" s="6">
        <v>506.76</v>
      </c>
    </row>
    <row r="5501" spans="1:20" hidden="1" x14ac:dyDescent="0.25">
      <c r="A5501" s="1">
        <v>5</v>
      </c>
      <c r="B5501" s="1">
        <v>2014</v>
      </c>
      <c r="C5501" s="1">
        <v>35117065</v>
      </c>
      <c r="D5501" s="44" t="s">
        <v>179</v>
      </c>
      <c r="E5501" s="20">
        <v>2.3663799999999999E-2</v>
      </c>
      <c r="F5501" s="20">
        <v>1.9325799999999997E-2</v>
      </c>
      <c r="G5501" s="20">
        <v>4.3380000000000007E-3</v>
      </c>
      <c r="H5501" s="20">
        <v>0</v>
      </c>
      <c r="I5501" s="20">
        <v>0</v>
      </c>
      <c r="J5501" s="20">
        <v>5.0000000000000001E-3</v>
      </c>
      <c r="K5501" s="20">
        <v>0</v>
      </c>
      <c r="L5501" s="20">
        <v>1.46023E-2</v>
      </c>
      <c r="M5501" s="20">
        <v>4.5235799097222217E-2</v>
      </c>
      <c r="N5501" s="1">
        <v>9</v>
      </c>
      <c r="O5501" s="5">
        <v>68.180000000000007</v>
      </c>
      <c r="P5501" s="5">
        <v>31.82</v>
      </c>
      <c r="Q5501" s="1">
        <v>15</v>
      </c>
      <c r="R5501" s="1">
        <v>7</v>
      </c>
      <c r="S5501" s="6">
        <v>621.66</v>
      </c>
      <c r="T5501" s="6">
        <v>596.79359999999997</v>
      </c>
    </row>
    <row r="5502" spans="1:20" hidden="1" x14ac:dyDescent="0.25">
      <c r="A5502" s="1">
        <v>14</v>
      </c>
      <c r="B5502" s="1">
        <v>2014</v>
      </c>
      <c r="C5502" s="1">
        <v>355720414</v>
      </c>
      <c r="D5502" s="44" t="s">
        <v>180</v>
      </c>
      <c r="E5502" s="20">
        <v>0</v>
      </c>
      <c r="F5502" s="20">
        <v>0</v>
      </c>
      <c r="G5502" s="20">
        <v>0</v>
      </c>
      <c r="H5502" s="20">
        <v>0</v>
      </c>
      <c r="I5502" s="20">
        <v>0</v>
      </c>
      <c r="J5502" s="20">
        <v>0</v>
      </c>
      <c r="K5502" s="20">
        <v>0</v>
      </c>
      <c r="L5502" s="20">
        <v>0</v>
      </c>
      <c r="M5502" s="20">
        <v>0</v>
      </c>
      <c r="N5502" s="1">
        <v>0</v>
      </c>
      <c r="O5502" s="5">
        <v>0</v>
      </c>
      <c r="P5502" s="5">
        <v>0</v>
      </c>
      <c r="Q5502" s="1">
        <v>0</v>
      </c>
      <c r="R5502" s="1">
        <v>0</v>
      </c>
      <c r="S5502" s="6"/>
      <c r="T5502" s="6"/>
    </row>
    <row r="5503" spans="1:20" hidden="1" x14ac:dyDescent="0.25">
      <c r="A5503" s="1">
        <v>17</v>
      </c>
      <c r="B5503" s="1">
        <v>2014</v>
      </c>
      <c r="C5503" s="1">
        <v>355720417</v>
      </c>
      <c r="D5503" s="44" t="s">
        <v>180</v>
      </c>
      <c r="E5503" s="20">
        <v>0.20268079999999999</v>
      </c>
      <c r="F5503" s="20">
        <v>0.2018519</v>
      </c>
      <c r="G5503" s="20">
        <v>8.2890000000000004E-4</v>
      </c>
      <c r="H5503" s="20">
        <v>0</v>
      </c>
      <c r="I5503" s="20">
        <v>0</v>
      </c>
      <c r="J5503" s="20">
        <v>0</v>
      </c>
      <c r="K5503" s="20">
        <v>0.2</v>
      </c>
      <c r="L5503" s="20">
        <v>8.2890000000000004E-4</v>
      </c>
      <c r="M5503" s="20">
        <v>3.6002828864583336E-2</v>
      </c>
      <c r="N5503" s="1">
        <v>0</v>
      </c>
      <c r="O5503" s="5">
        <v>50</v>
      </c>
      <c r="P5503" s="5">
        <v>50</v>
      </c>
      <c r="Q5503" s="1">
        <v>2</v>
      </c>
      <c r="R5503" s="1">
        <v>2</v>
      </c>
      <c r="S5503" s="6">
        <v>620</v>
      </c>
      <c r="T5503" s="6">
        <v>620</v>
      </c>
    </row>
    <row r="5504" spans="1:20" hidden="1" x14ac:dyDescent="0.25">
      <c r="A5504" s="1">
        <v>20</v>
      </c>
      <c r="B5504" s="1">
        <v>2014</v>
      </c>
      <c r="C5504" s="1">
        <v>351190420</v>
      </c>
      <c r="D5504" s="44" t="s">
        <v>181</v>
      </c>
      <c r="E5504" s="20">
        <v>4.4441299999999996E-2</v>
      </c>
      <c r="F5504" s="20">
        <v>1.3431999999999998E-2</v>
      </c>
      <c r="G5504" s="20">
        <v>3.1009299999999997E-2</v>
      </c>
      <c r="H5504" s="20">
        <v>0</v>
      </c>
      <c r="I5504" s="20">
        <v>2.8000000000000001E-2</v>
      </c>
      <c r="J5504" s="20">
        <v>0</v>
      </c>
      <c r="K5504" s="20">
        <v>0.01</v>
      </c>
      <c r="L5504" s="20">
        <v>2.8633999999999999E-3</v>
      </c>
      <c r="M5504" s="20">
        <v>1.8862934375000001E-2</v>
      </c>
      <c r="N5504" s="1">
        <v>4</v>
      </c>
      <c r="O5504" s="5">
        <v>19.23</v>
      </c>
      <c r="P5504" s="5">
        <v>80.77</v>
      </c>
      <c r="Q5504" s="1">
        <v>5</v>
      </c>
      <c r="R5504" s="1">
        <v>21</v>
      </c>
      <c r="S5504" s="6">
        <v>404</v>
      </c>
      <c r="T5504" s="6">
        <v>404</v>
      </c>
    </row>
    <row r="5505" spans="1:20" hidden="1" x14ac:dyDescent="0.25">
      <c r="A5505" s="1">
        <v>12</v>
      </c>
      <c r="B5505" s="1">
        <v>2014</v>
      </c>
      <c r="C5505" s="1">
        <v>351200112</v>
      </c>
      <c r="D5505" s="44" t="s">
        <v>182</v>
      </c>
      <c r="E5505" s="20">
        <v>0.71952549999999982</v>
      </c>
      <c r="F5505" s="20">
        <v>0.55873139999999988</v>
      </c>
      <c r="G5505" s="20">
        <v>0.16079409999999997</v>
      </c>
      <c r="H5505" s="20">
        <v>0</v>
      </c>
      <c r="I5505" s="20">
        <v>4.2000000000000003E-2</v>
      </c>
      <c r="J5505" s="20">
        <v>0.371</v>
      </c>
      <c r="K5505" s="20">
        <v>0.3</v>
      </c>
      <c r="L5505" s="20">
        <v>8.7361999999999995E-3</v>
      </c>
      <c r="M5505" s="20">
        <v>5.3224016203703706E-2</v>
      </c>
      <c r="N5505" s="1">
        <v>20</v>
      </c>
      <c r="O5505" s="5">
        <v>38.46</v>
      </c>
      <c r="P5505" s="5">
        <v>61.54</v>
      </c>
      <c r="Q5505" s="1">
        <v>25</v>
      </c>
      <c r="R5505" s="1">
        <v>40</v>
      </c>
      <c r="S5505" s="6">
        <v>917</v>
      </c>
      <c r="T5505" s="6">
        <v>917</v>
      </c>
    </row>
    <row r="5506" spans="1:20" hidden="1" x14ac:dyDescent="0.25">
      <c r="A5506" s="1">
        <v>15</v>
      </c>
      <c r="B5506" s="1">
        <v>2014</v>
      </c>
      <c r="C5506" s="1">
        <v>351200115</v>
      </c>
      <c r="D5506" s="44" t="s">
        <v>182</v>
      </c>
      <c r="E5506" s="20">
        <v>6.2299600000000004E-2</v>
      </c>
      <c r="F5506" s="20">
        <v>4.9953800000000007E-2</v>
      </c>
      <c r="G5506" s="20">
        <v>1.2345799999999999E-2</v>
      </c>
      <c r="H5506" s="20">
        <v>0</v>
      </c>
      <c r="I5506" s="20">
        <v>0</v>
      </c>
      <c r="J5506" s="20">
        <v>1E-3</v>
      </c>
      <c r="K5506" s="20">
        <v>0.06</v>
      </c>
      <c r="L5506" s="20">
        <v>0</v>
      </c>
      <c r="M5506" s="20">
        <v>0</v>
      </c>
      <c r="N5506" s="1">
        <v>2</v>
      </c>
      <c r="O5506" s="5">
        <v>64.290000000000006</v>
      </c>
      <c r="P5506" s="5">
        <v>35.71</v>
      </c>
      <c r="Q5506" s="1">
        <v>9</v>
      </c>
      <c r="R5506" s="1">
        <v>5</v>
      </c>
      <c r="S5506" s="6"/>
      <c r="T5506" s="6"/>
    </row>
    <row r="5507" spans="1:20" hidden="1" x14ac:dyDescent="0.25">
      <c r="A5507" s="1">
        <v>12</v>
      </c>
      <c r="B5507" s="1">
        <v>2014</v>
      </c>
      <c r="C5507" s="1">
        <v>351210012</v>
      </c>
      <c r="D5507" s="44" t="s">
        <v>183</v>
      </c>
      <c r="E5507" s="20">
        <v>3.5809342000000002</v>
      </c>
      <c r="F5507" s="20">
        <v>3.4126690000000002</v>
      </c>
      <c r="G5507" s="20">
        <v>0.16826520000000003</v>
      </c>
      <c r="H5507" s="20">
        <v>1.3</v>
      </c>
      <c r="I5507" s="20">
        <v>2.1000000000000001E-2</v>
      </c>
      <c r="J5507" s="20">
        <v>0.19400000000000001</v>
      </c>
      <c r="K5507" s="20">
        <v>3.32</v>
      </c>
      <c r="L5507" s="20">
        <v>4.8901599999999996E-2</v>
      </c>
      <c r="M5507" s="20">
        <v>1.2108535156249999E-2</v>
      </c>
      <c r="N5507" s="1">
        <v>56</v>
      </c>
      <c r="O5507" s="5">
        <v>82.14</v>
      </c>
      <c r="P5507" s="5">
        <v>17.86</v>
      </c>
      <c r="Q5507" s="1">
        <v>92</v>
      </c>
      <c r="R5507" s="1">
        <v>20</v>
      </c>
      <c r="S5507" s="6">
        <v>242</v>
      </c>
      <c r="T5507" s="6">
        <v>242</v>
      </c>
    </row>
    <row r="5508" spans="1:20" hidden="1" x14ac:dyDescent="0.25">
      <c r="A5508" s="1">
        <v>9</v>
      </c>
      <c r="B5508" s="1">
        <v>2014</v>
      </c>
      <c r="C5508" s="1">
        <v>35122099</v>
      </c>
      <c r="D5508" s="44" t="s">
        <v>184</v>
      </c>
      <c r="E5508" s="20">
        <v>0.32894319999999999</v>
      </c>
      <c r="F5508" s="20">
        <v>0.3133843</v>
      </c>
      <c r="G5508" s="20">
        <v>1.5558900000000004E-2</v>
      </c>
      <c r="H5508" s="20">
        <v>0.01</v>
      </c>
      <c r="I5508" s="20">
        <v>6.8000000000000005E-2</v>
      </c>
      <c r="J5508" s="20">
        <v>3.3000000000000002E-2</v>
      </c>
      <c r="K5508" s="20">
        <v>0.22</v>
      </c>
      <c r="L5508" s="20">
        <v>5.1063999999999997E-3</v>
      </c>
      <c r="M5508" s="20">
        <v>7.9020268317129633E-2</v>
      </c>
      <c r="N5508" s="1">
        <v>5</v>
      </c>
      <c r="O5508" s="5">
        <v>65.08</v>
      </c>
      <c r="P5508" s="5">
        <v>34.92</v>
      </c>
      <c r="Q5508" s="1">
        <v>41</v>
      </c>
      <c r="R5508" s="1">
        <v>22</v>
      </c>
      <c r="S5508" s="6">
        <v>1374</v>
      </c>
      <c r="T5508" s="6">
        <v>151.13999999999999</v>
      </c>
    </row>
    <row r="5509" spans="1:20" hidden="1" x14ac:dyDescent="0.25">
      <c r="A5509" s="1">
        <v>10</v>
      </c>
      <c r="B5509" s="1">
        <v>2014</v>
      </c>
      <c r="C5509" s="1">
        <v>351230810</v>
      </c>
      <c r="D5509" s="44" t="s">
        <v>185</v>
      </c>
      <c r="E5509" s="20">
        <v>3.9536200000000001E-2</v>
      </c>
      <c r="F5509" s="20">
        <v>3.9515399999999999E-2</v>
      </c>
      <c r="G5509" s="20">
        <v>2.0800000000000001E-5</v>
      </c>
      <c r="H5509" s="20">
        <v>0</v>
      </c>
      <c r="I5509" s="20">
        <v>3.6999999999999998E-2</v>
      </c>
      <c r="J5509" s="20">
        <v>0</v>
      </c>
      <c r="K5509" s="20">
        <v>0</v>
      </c>
      <c r="L5509" s="20">
        <v>1.5432E-3</v>
      </c>
      <c r="M5509" s="20">
        <v>4.0603612972222217E-2</v>
      </c>
      <c r="N5509" s="1">
        <v>19</v>
      </c>
      <c r="O5509" s="5">
        <v>85.71</v>
      </c>
      <c r="P5509" s="5">
        <v>14.29</v>
      </c>
      <c r="Q5509" s="1">
        <v>6</v>
      </c>
      <c r="R5509" s="1">
        <v>1</v>
      </c>
      <c r="S5509" s="6">
        <v>687.96</v>
      </c>
      <c r="T5509" s="6">
        <v>687.96</v>
      </c>
    </row>
    <row r="5510" spans="1:20" hidden="1" x14ac:dyDescent="0.25">
      <c r="A5510" s="1">
        <v>5</v>
      </c>
      <c r="B5510" s="1">
        <v>2014</v>
      </c>
      <c r="C5510" s="1">
        <v>35124075</v>
      </c>
      <c r="D5510" s="44" t="s">
        <v>186</v>
      </c>
      <c r="E5510" s="20">
        <v>0.13911780000000001</v>
      </c>
      <c r="F5510" s="20">
        <v>9.9117100000000027E-2</v>
      </c>
      <c r="G5510" s="20">
        <v>4.00007E-2</v>
      </c>
      <c r="H5510" s="20">
        <v>0</v>
      </c>
      <c r="I5510" s="20">
        <v>6.0999999999999999E-2</v>
      </c>
      <c r="J5510" s="20">
        <v>5.8000000000000003E-2</v>
      </c>
      <c r="K5510" s="20">
        <v>0.01</v>
      </c>
      <c r="L5510" s="20">
        <v>1.1472300000000003E-2</v>
      </c>
      <c r="M5510" s="20">
        <v>5.8098052440972207E-2</v>
      </c>
      <c r="N5510" s="1">
        <v>7</v>
      </c>
      <c r="O5510" s="5">
        <v>16.670000000000002</v>
      </c>
      <c r="P5510" s="5">
        <v>83.33</v>
      </c>
      <c r="Q5510" s="1">
        <v>12</v>
      </c>
      <c r="R5510" s="1">
        <v>60</v>
      </c>
      <c r="S5510" s="6">
        <v>1113</v>
      </c>
      <c r="T5510" s="6">
        <v>0</v>
      </c>
    </row>
    <row r="5511" spans="1:20" hidden="1" x14ac:dyDescent="0.25">
      <c r="A5511" s="1">
        <v>19</v>
      </c>
      <c r="B5511" s="1">
        <v>2014</v>
      </c>
      <c r="C5511" s="1">
        <v>351250619</v>
      </c>
      <c r="D5511" s="44" t="s">
        <v>187</v>
      </c>
      <c r="E5511" s="20">
        <v>3.21433E-2</v>
      </c>
      <c r="F5511" s="20">
        <v>1.8563799999999998E-2</v>
      </c>
      <c r="G5511" s="20">
        <v>1.3579500000000003E-2</v>
      </c>
      <c r="H5511" s="20">
        <v>0</v>
      </c>
      <c r="I5511" s="20">
        <v>1.2E-2</v>
      </c>
      <c r="J5511" s="20">
        <v>1E-3</v>
      </c>
      <c r="K5511" s="20">
        <v>0.02</v>
      </c>
      <c r="L5511" s="20">
        <v>2.8469999999999998E-4</v>
      </c>
      <c r="M5511" s="20">
        <v>1.1905229166666666E-2</v>
      </c>
      <c r="N5511" s="1">
        <v>3</v>
      </c>
      <c r="O5511" s="5">
        <v>28.57</v>
      </c>
      <c r="P5511" s="5">
        <v>71.430000000000007</v>
      </c>
      <c r="Q5511" s="1">
        <v>6</v>
      </c>
      <c r="R5511" s="1">
        <v>15</v>
      </c>
      <c r="S5511" s="6">
        <v>234.06</v>
      </c>
      <c r="T5511" s="6">
        <v>234.06</v>
      </c>
    </row>
    <row r="5512" spans="1:20" hidden="1" x14ac:dyDescent="0.25">
      <c r="A5512" s="1">
        <v>14</v>
      </c>
      <c r="B5512" s="1">
        <v>2014</v>
      </c>
      <c r="C5512" s="1">
        <v>351260514</v>
      </c>
      <c r="D5512" s="44" t="s">
        <v>188</v>
      </c>
      <c r="E5512" s="20">
        <v>0.14088979999999998</v>
      </c>
      <c r="F5512" s="20">
        <v>0.14027409999999998</v>
      </c>
      <c r="G5512" s="20">
        <v>6.1570000000000006E-4</v>
      </c>
      <c r="H5512" s="20">
        <v>0</v>
      </c>
      <c r="I5512" s="20">
        <v>1.2E-2</v>
      </c>
      <c r="J5512" s="20">
        <v>0</v>
      </c>
      <c r="K5512" s="20">
        <v>0.13</v>
      </c>
      <c r="L5512" s="20">
        <v>1.7029999999999999E-4</v>
      </c>
      <c r="M5512" s="20">
        <v>9.8954625000000004E-3</v>
      </c>
      <c r="N5512" s="1">
        <v>12</v>
      </c>
      <c r="O5512" s="5">
        <v>95.35</v>
      </c>
      <c r="P5512" s="5">
        <v>4.6500000000000004</v>
      </c>
      <c r="Q5512" s="1">
        <v>41</v>
      </c>
      <c r="R5512" s="1">
        <v>2</v>
      </c>
      <c r="S5512" s="6">
        <v>186.3</v>
      </c>
      <c r="T5512" s="6">
        <v>186.3</v>
      </c>
    </row>
    <row r="5513" spans="1:20" hidden="1" x14ac:dyDescent="0.25">
      <c r="A5513" s="1">
        <v>5</v>
      </c>
      <c r="B5513" s="1">
        <v>2014</v>
      </c>
      <c r="C5513" s="1">
        <v>35127045</v>
      </c>
      <c r="D5513" s="44" t="s">
        <v>189</v>
      </c>
      <c r="E5513" s="20">
        <v>8.6773299999999956E-2</v>
      </c>
      <c r="F5513" s="20">
        <v>8.3249599999999951E-2</v>
      </c>
      <c r="G5513" s="20">
        <v>3.5236999999999994E-3</v>
      </c>
      <c r="H5513" s="20">
        <v>0</v>
      </c>
      <c r="I5513" s="20">
        <v>2E-3</v>
      </c>
      <c r="J5513" s="20">
        <v>1E-3</v>
      </c>
      <c r="K5513" s="20">
        <v>0.08</v>
      </c>
      <c r="L5513" s="20">
        <v>1.0899E-3</v>
      </c>
      <c r="M5513" s="20">
        <v>1.0159890624999999E-2</v>
      </c>
      <c r="N5513" s="1">
        <v>15</v>
      </c>
      <c r="O5513" s="5">
        <v>71.05</v>
      </c>
      <c r="P5513" s="5">
        <v>28.95</v>
      </c>
      <c r="Q5513" s="1">
        <v>27</v>
      </c>
      <c r="R5513" s="1">
        <v>11</v>
      </c>
      <c r="S5513" s="6">
        <v>117</v>
      </c>
      <c r="T5513" s="6">
        <v>117</v>
      </c>
    </row>
    <row r="5514" spans="1:20" hidden="1" x14ac:dyDescent="0.25">
      <c r="A5514" s="1">
        <v>9</v>
      </c>
      <c r="B5514" s="1">
        <v>2014</v>
      </c>
      <c r="C5514" s="1">
        <v>35127049</v>
      </c>
      <c r="D5514" s="44" t="s">
        <v>189</v>
      </c>
      <c r="E5514" s="20">
        <v>0</v>
      </c>
      <c r="F5514" s="20">
        <v>0</v>
      </c>
      <c r="G5514" s="20">
        <v>0</v>
      </c>
      <c r="H5514" s="20">
        <v>0</v>
      </c>
      <c r="I5514" s="20">
        <v>0</v>
      </c>
      <c r="J5514" s="20">
        <v>0</v>
      </c>
      <c r="K5514" s="20">
        <v>0</v>
      </c>
      <c r="L5514" s="20">
        <v>0</v>
      </c>
      <c r="M5514" s="20">
        <v>0</v>
      </c>
      <c r="N5514" s="1">
        <v>0</v>
      </c>
      <c r="O5514" s="5">
        <v>0</v>
      </c>
      <c r="P5514" s="5">
        <v>0</v>
      </c>
      <c r="Q5514" s="1">
        <v>0</v>
      </c>
      <c r="R5514" s="1">
        <v>0</v>
      </c>
      <c r="S5514" s="6"/>
      <c r="T5514" s="6"/>
    </row>
    <row r="5515" spans="1:20" hidden="1" x14ac:dyDescent="0.25">
      <c r="A5515" s="1">
        <v>5</v>
      </c>
      <c r="B5515" s="1">
        <v>2014</v>
      </c>
      <c r="C5515" s="1">
        <v>35128035</v>
      </c>
      <c r="D5515" s="44" t="s">
        <v>190</v>
      </c>
      <c r="E5515" s="20">
        <v>2.9756945999999997</v>
      </c>
      <c r="F5515" s="20">
        <v>2.9684879999999998</v>
      </c>
      <c r="G5515" s="20">
        <v>7.2065999999999962E-3</v>
      </c>
      <c r="H5515" s="20">
        <v>0</v>
      </c>
      <c r="I5515" s="20">
        <v>2.593</v>
      </c>
      <c r="J5515" s="20">
        <v>0.32800000000000001</v>
      </c>
      <c r="K5515" s="20">
        <v>0.01</v>
      </c>
      <c r="L5515" s="20">
        <v>4.4250500000000005E-2</v>
      </c>
      <c r="M5515" s="20">
        <v>0.17202129762499999</v>
      </c>
      <c r="N5515" s="1">
        <v>11</v>
      </c>
      <c r="O5515" s="5">
        <v>32.76</v>
      </c>
      <c r="P5515" s="5">
        <v>67.239999999999995</v>
      </c>
      <c r="Q5515" s="1">
        <v>19</v>
      </c>
      <c r="R5515" s="1">
        <v>39</v>
      </c>
      <c r="S5515" s="6">
        <v>3291</v>
      </c>
      <c r="T5515" s="6">
        <v>0</v>
      </c>
    </row>
    <row r="5516" spans="1:20" hidden="1" x14ac:dyDescent="0.25">
      <c r="A5516" s="1">
        <v>15</v>
      </c>
      <c r="B5516" s="1">
        <v>2014</v>
      </c>
      <c r="C5516" s="1">
        <v>351290215</v>
      </c>
      <c r="D5516" s="44" t="s">
        <v>191</v>
      </c>
      <c r="E5516" s="20">
        <v>0.14581439999999998</v>
      </c>
      <c r="F5516" s="20">
        <v>0.14125189999999999</v>
      </c>
      <c r="G5516" s="20">
        <v>4.5624999999999997E-3</v>
      </c>
      <c r="H5516" s="20">
        <v>0</v>
      </c>
      <c r="I5516" s="20">
        <v>0</v>
      </c>
      <c r="J5516" s="20">
        <v>1E-3</v>
      </c>
      <c r="K5516" s="20">
        <v>0.14000000000000001</v>
      </c>
      <c r="L5516" s="20">
        <v>3.3977E-3</v>
      </c>
      <c r="M5516" s="20">
        <v>1.8549479166666667E-2</v>
      </c>
      <c r="N5516" s="1">
        <v>7</v>
      </c>
      <c r="O5516" s="5">
        <v>56</v>
      </c>
      <c r="P5516" s="5">
        <v>44</v>
      </c>
      <c r="Q5516" s="1">
        <v>14</v>
      </c>
      <c r="R5516" s="1">
        <v>11</v>
      </c>
      <c r="S5516" s="6">
        <v>268.52</v>
      </c>
      <c r="T5516" s="6">
        <v>268.52</v>
      </c>
    </row>
    <row r="5517" spans="1:20" hidden="1" x14ac:dyDescent="0.25">
      <c r="A5517" s="1">
        <v>18</v>
      </c>
      <c r="B5517" s="1">
        <v>2014</v>
      </c>
      <c r="C5517" s="1">
        <v>351290218</v>
      </c>
      <c r="D5517" s="44" t="s">
        <v>191</v>
      </c>
      <c r="E5517" s="20">
        <v>2.1560199999999998E-2</v>
      </c>
      <c r="F5517" s="20">
        <v>2.1560199999999998E-2</v>
      </c>
      <c r="G5517" s="20">
        <v>0</v>
      </c>
      <c r="H5517" s="20">
        <v>0</v>
      </c>
      <c r="I5517" s="20">
        <v>0</v>
      </c>
      <c r="J5517" s="20">
        <v>1.4E-2</v>
      </c>
      <c r="K5517" s="20">
        <v>0.01</v>
      </c>
      <c r="L5517" s="20">
        <v>0</v>
      </c>
      <c r="M5517" s="20">
        <v>0</v>
      </c>
      <c r="N5517" s="1">
        <v>2</v>
      </c>
      <c r="O5517" s="5">
        <v>100</v>
      </c>
      <c r="P5517" s="5">
        <v>0</v>
      </c>
      <c r="Q5517" s="1">
        <v>5</v>
      </c>
      <c r="R5517" s="1">
        <v>0</v>
      </c>
      <c r="S5517" s="6"/>
      <c r="T5517" s="6"/>
    </row>
    <row r="5518" spans="1:20" hidden="1" x14ac:dyDescent="0.25">
      <c r="A5518" s="1">
        <v>6</v>
      </c>
      <c r="B5518" s="1">
        <v>2014</v>
      </c>
      <c r="C5518" s="1">
        <v>35130096</v>
      </c>
      <c r="D5518" s="44" t="s">
        <v>192</v>
      </c>
      <c r="E5518" s="20">
        <v>1.2991588000000001</v>
      </c>
      <c r="F5518" s="20">
        <v>1.2548611000000001</v>
      </c>
      <c r="G5518" s="20">
        <v>4.4297700000000009E-2</v>
      </c>
      <c r="H5518" s="20">
        <v>0</v>
      </c>
      <c r="I5518" s="20">
        <v>1.25</v>
      </c>
      <c r="J5518" s="20">
        <v>2.8000000000000001E-2</v>
      </c>
      <c r="K5518" s="20">
        <v>0</v>
      </c>
      <c r="L5518" s="20">
        <v>1.6655699999999999E-2</v>
      </c>
      <c r="M5518" s="20">
        <v>0.76221477500000001</v>
      </c>
      <c r="N5518" s="1">
        <v>6</v>
      </c>
      <c r="O5518" s="5">
        <v>5</v>
      </c>
      <c r="P5518" s="5">
        <v>95</v>
      </c>
      <c r="Q5518" s="1">
        <v>4</v>
      </c>
      <c r="R5518" s="1">
        <v>76</v>
      </c>
      <c r="S5518" s="6">
        <v>5353.48</v>
      </c>
      <c r="T5518" s="6">
        <v>1766.6484</v>
      </c>
    </row>
    <row r="5519" spans="1:20" hidden="1" x14ac:dyDescent="0.25">
      <c r="A5519" s="1">
        <v>10</v>
      </c>
      <c r="B5519" s="1">
        <v>2014</v>
      </c>
      <c r="C5519" s="1">
        <v>351300910</v>
      </c>
      <c r="D5519" s="44" t="s">
        <v>192</v>
      </c>
      <c r="E5519" s="20">
        <v>1.8873999999999998E-3</v>
      </c>
      <c r="F5519" s="20">
        <v>1.0655999999999999E-3</v>
      </c>
      <c r="G5519" s="20">
        <v>8.2179999999999992E-4</v>
      </c>
      <c r="H5519" s="20">
        <v>0</v>
      </c>
      <c r="I5519" s="20">
        <v>0</v>
      </c>
      <c r="J5519" s="20">
        <v>1E-3</v>
      </c>
      <c r="K5519" s="20">
        <v>0</v>
      </c>
      <c r="L5519" s="20">
        <v>1.1041E-3</v>
      </c>
      <c r="M5519" s="20">
        <v>0</v>
      </c>
      <c r="N5519" s="1">
        <v>4</v>
      </c>
      <c r="O5519" s="5">
        <v>37.5</v>
      </c>
      <c r="P5519" s="5">
        <v>62.5</v>
      </c>
      <c r="Q5519" s="1">
        <v>3</v>
      </c>
      <c r="R5519" s="1">
        <v>5</v>
      </c>
      <c r="S5519" s="6"/>
      <c r="T5519" s="6"/>
    </row>
    <row r="5520" spans="1:20" hidden="1" x14ac:dyDescent="0.25">
      <c r="A5520" s="1">
        <v>4</v>
      </c>
      <c r="B5520" s="1">
        <v>2014</v>
      </c>
      <c r="C5520" s="1">
        <v>35131084</v>
      </c>
      <c r="D5520" s="44" t="s">
        <v>193</v>
      </c>
      <c r="E5520" s="20">
        <v>2.8698400000000002E-2</v>
      </c>
      <c r="F5520" s="20">
        <v>1.6714199999999999E-2</v>
      </c>
      <c r="G5520" s="20">
        <v>1.1984200000000004E-2</v>
      </c>
      <c r="H5520" s="20">
        <v>0</v>
      </c>
      <c r="I5520" s="20">
        <v>0</v>
      </c>
      <c r="J5520" s="20">
        <v>3.0000000000000001E-3</v>
      </c>
      <c r="K5520" s="20">
        <v>0.02</v>
      </c>
      <c r="L5520" s="20">
        <v>1.0145499999999998E-2</v>
      </c>
      <c r="M5520" s="20">
        <v>9.7409939391203695E-2</v>
      </c>
      <c r="N5520" s="1">
        <v>7</v>
      </c>
      <c r="O5520" s="5">
        <v>31.82</v>
      </c>
      <c r="P5520" s="5">
        <v>68.180000000000007</v>
      </c>
      <c r="Q5520" s="1">
        <v>14</v>
      </c>
      <c r="R5520" s="1">
        <v>30</v>
      </c>
      <c r="S5520" s="6">
        <v>1763.19</v>
      </c>
      <c r="T5520" s="6">
        <v>1763.19</v>
      </c>
    </row>
    <row r="5521" spans="1:20" hidden="1" x14ac:dyDescent="0.25">
      <c r="A5521" s="1">
        <v>9</v>
      </c>
      <c r="B5521" s="1">
        <v>2014</v>
      </c>
      <c r="C5521" s="1">
        <v>35131089</v>
      </c>
      <c r="D5521" s="44" t="s">
        <v>193</v>
      </c>
      <c r="E5521" s="20">
        <v>0</v>
      </c>
      <c r="F5521" s="20">
        <v>0</v>
      </c>
      <c r="G5521" s="20">
        <v>0</v>
      </c>
      <c r="H5521" s="20">
        <v>0</v>
      </c>
      <c r="I5521" s="20">
        <v>0</v>
      </c>
      <c r="J5521" s="20">
        <v>0</v>
      </c>
      <c r="K5521" s="20">
        <v>0</v>
      </c>
      <c r="L5521" s="20">
        <v>0</v>
      </c>
      <c r="M5521" s="20">
        <v>0</v>
      </c>
      <c r="N5521" s="1">
        <v>1</v>
      </c>
      <c r="O5521" s="5">
        <v>0</v>
      </c>
      <c r="P5521" s="5">
        <v>0</v>
      </c>
      <c r="Q5521" s="1">
        <v>0</v>
      </c>
      <c r="R5521" s="1">
        <v>0</v>
      </c>
      <c r="S5521" s="6"/>
      <c r="T5521" s="6"/>
    </row>
    <row r="5522" spans="1:20" hidden="1" x14ac:dyDescent="0.25">
      <c r="A5522" s="1">
        <v>8</v>
      </c>
      <c r="B5522" s="1">
        <v>2014</v>
      </c>
      <c r="C5522" s="1">
        <v>35132078</v>
      </c>
      <c r="D5522" s="44" t="s">
        <v>194</v>
      </c>
      <c r="E5522" s="20">
        <v>0.32106230000000008</v>
      </c>
      <c r="F5522" s="20">
        <v>0.30804890000000007</v>
      </c>
      <c r="G5522" s="20">
        <v>1.30134E-2</v>
      </c>
      <c r="H5522" s="20">
        <v>0</v>
      </c>
      <c r="I5522" s="20">
        <v>2.1999999999999999E-2</v>
      </c>
      <c r="J5522" s="20">
        <v>1E-3</v>
      </c>
      <c r="K5522" s="20">
        <v>0.28999999999999998</v>
      </c>
      <c r="L5522" s="20">
        <v>6.6587999999999986E-3</v>
      </c>
      <c r="M5522" s="20">
        <v>1.5061358072916663E-2</v>
      </c>
      <c r="N5522" s="1">
        <v>26</v>
      </c>
      <c r="O5522" s="5">
        <v>79.69</v>
      </c>
      <c r="P5522" s="5">
        <v>20.309999999999999</v>
      </c>
      <c r="Q5522" s="1">
        <v>51</v>
      </c>
      <c r="R5522" s="1">
        <v>13</v>
      </c>
      <c r="S5522" s="6">
        <v>322</v>
      </c>
      <c r="T5522" s="6">
        <v>322</v>
      </c>
    </row>
    <row r="5523" spans="1:20" hidden="1" x14ac:dyDescent="0.25">
      <c r="A5523" s="1">
        <v>17</v>
      </c>
      <c r="B5523" s="1">
        <v>2014</v>
      </c>
      <c r="C5523" s="1">
        <v>351330617</v>
      </c>
      <c r="D5523" s="44" t="s">
        <v>195</v>
      </c>
      <c r="E5523" s="20">
        <v>9.2878100000000019E-2</v>
      </c>
      <c r="F5523" s="20">
        <v>8.7625300000000017E-2</v>
      </c>
      <c r="G5523" s="20">
        <v>5.2528000000000002E-3</v>
      </c>
      <c r="H5523" s="20">
        <v>0.22</v>
      </c>
      <c r="I5523" s="20">
        <v>5.0000000000000001E-3</v>
      </c>
      <c r="J5523" s="20">
        <v>0</v>
      </c>
      <c r="K5523" s="20">
        <v>0.09</v>
      </c>
      <c r="L5523" s="20">
        <v>0</v>
      </c>
      <c r="M5523" s="20">
        <v>4.5193479166666661E-3</v>
      </c>
      <c r="N5523" s="1">
        <v>1</v>
      </c>
      <c r="O5523" s="5">
        <v>75</v>
      </c>
      <c r="P5523" s="5">
        <v>25</v>
      </c>
      <c r="Q5523" s="1">
        <v>6</v>
      </c>
      <c r="R5523" s="1">
        <v>2</v>
      </c>
      <c r="S5523" s="6">
        <v>77.599999999999994</v>
      </c>
      <c r="T5523" s="6">
        <v>77.599999999999994</v>
      </c>
    </row>
    <row r="5524" spans="1:20" hidden="1" x14ac:dyDescent="0.25">
      <c r="A5524" s="1">
        <v>2</v>
      </c>
      <c r="B5524" s="1">
        <v>2014</v>
      </c>
      <c r="C5524" s="1">
        <v>35134052</v>
      </c>
      <c r="D5524" s="44" t="s">
        <v>196</v>
      </c>
      <c r="E5524" s="20">
        <v>1.4708799999999999E-2</v>
      </c>
      <c r="F5524" s="20">
        <v>7.4656999999999996E-3</v>
      </c>
      <c r="G5524" s="20">
        <v>7.2430999999999997E-3</v>
      </c>
      <c r="H5524" s="20">
        <v>0.03</v>
      </c>
      <c r="I5524" s="20">
        <v>0</v>
      </c>
      <c r="J5524" s="20">
        <v>5.0000000000000001E-3</v>
      </c>
      <c r="K5524" s="20">
        <v>0.01</v>
      </c>
      <c r="L5524" s="20">
        <v>3.4328000000000002E-3</v>
      </c>
      <c r="M5524" s="20">
        <v>0.23215919541666663</v>
      </c>
      <c r="N5524" s="1">
        <v>9</v>
      </c>
      <c r="O5524" s="5">
        <v>61.9</v>
      </c>
      <c r="P5524" s="5">
        <v>38.1</v>
      </c>
      <c r="Q5524" s="1">
        <v>13</v>
      </c>
      <c r="R5524" s="1">
        <v>8</v>
      </c>
      <c r="S5524" s="6">
        <v>3101.77</v>
      </c>
      <c r="T5524" s="6">
        <v>0</v>
      </c>
    </row>
    <row r="5525" spans="1:20" hidden="1" x14ac:dyDescent="0.25">
      <c r="A5525" s="1">
        <v>7</v>
      </c>
      <c r="B5525" s="1">
        <v>2014</v>
      </c>
      <c r="C5525" s="1">
        <v>35135047</v>
      </c>
      <c r="D5525" s="44" t="s">
        <v>197</v>
      </c>
      <c r="E5525" s="20">
        <v>10.8203619</v>
      </c>
      <c r="F5525" s="20">
        <v>10.7901548</v>
      </c>
      <c r="G5525" s="20">
        <v>3.0207100000000035E-2</v>
      </c>
      <c r="H5525" s="20">
        <v>0</v>
      </c>
      <c r="I5525" s="20">
        <v>4.5830000000000002</v>
      </c>
      <c r="J5525" s="20">
        <v>6.2160000000000002</v>
      </c>
      <c r="K5525" s="20">
        <v>0</v>
      </c>
      <c r="L5525" s="20">
        <v>2.1220800000000019E-2</v>
      </c>
      <c r="M5525" s="20">
        <v>0.3740754004166667</v>
      </c>
      <c r="N5525" s="1">
        <v>33</v>
      </c>
      <c r="O5525" s="5">
        <v>55.71</v>
      </c>
      <c r="P5525" s="5">
        <v>44.29</v>
      </c>
      <c r="Q5525" s="1">
        <v>39</v>
      </c>
      <c r="R5525" s="1">
        <v>31</v>
      </c>
      <c r="S5525" s="6">
        <v>4086</v>
      </c>
      <c r="T5525" s="6">
        <v>4086</v>
      </c>
    </row>
    <row r="5526" spans="1:20" hidden="1" x14ac:dyDescent="0.25">
      <c r="A5526" s="1">
        <v>2</v>
      </c>
      <c r="B5526" s="1">
        <v>2014</v>
      </c>
      <c r="C5526" s="1">
        <v>35136032</v>
      </c>
      <c r="D5526" s="44" t="s">
        <v>198</v>
      </c>
      <c r="E5526" s="20">
        <v>0.139484</v>
      </c>
      <c r="F5526" s="20">
        <v>0.13810069999999999</v>
      </c>
      <c r="G5526" s="20">
        <v>1.3833000000000001E-3</v>
      </c>
      <c r="H5526" s="20">
        <v>0</v>
      </c>
      <c r="I5526" s="20">
        <v>8.9999999999999993E-3</v>
      </c>
      <c r="J5526" s="20">
        <v>0</v>
      </c>
      <c r="K5526" s="20">
        <v>0.12</v>
      </c>
      <c r="L5526" s="20">
        <v>6.9822E-3</v>
      </c>
      <c r="M5526" s="20">
        <v>4.6122559837029578E-2</v>
      </c>
      <c r="N5526" s="1">
        <v>32</v>
      </c>
      <c r="O5526" s="5">
        <v>81.25</v>
      </c>
      <c r="P5526" s="5">
        <v>18.75</v>
      </c>
      <c r="Q5526" s="1">
        <v>26</v>
      </c>
      <c r="R5526" s="1">
        <v>6</v>
      </c>
      <c r="S5526" s="6">
        <v>599.4</v>
      </c>
      <c r="T5526" s="6">
        <v>95.903999999999996</v>
      </c>
    </row>
    <row r="5527" spans="1:20" hidden="1" x14ac:dyDescent="0.25">
      <c r="A5527" s="1">
        <v>9</v>
      </c>
      <c r="B5527" s="1">
        <v>2014</v>
      </c>
      <c r="C5527" s="1">
        <v>35137029</v>
      </c>
      <c r="D5527" s="44" t="s">
        <v>199</v>
      </c>
      <c r="E5527" s="20">
        <v>1.2387807999999998</v>
      </c>
      <c r="F5527" s="20">
        <v>0.80186389999999985</v>
      </c>
      <c r="G5527" s="20">
        <v>0.43691689999999989</v>
      </c>
      <c r="H5527" s="20">
        <v>0.08</v>
      </c>
      <c r="I5527" s="20">
        <v>8.9999999999999993E-3</v>
      </c>
      <c r="J5527" s="20">
        <v>0.28100000000000003</v>
      </c>
      <c r="K5527" s="20">
        <v>0.86</v>
      </c>
      <c r="L5527" s="20">
        <v>8.9583499999999996E-2</v>
      </c>
      <c r="M5527" s="20">
        <v>8.691017304050927E-2</v>
      </c>
      <c r="N5527" s="1">
        <v>25</v>
      </c>
      <c r="O5527" s="5">
        <v>57.43</v>
      </c>
      <c r="P5527" s="5">
        <v>42.57</v>
      </c>
      <c r="Q5527" s="1">
        <v>58</v>
      </c>
      <c r="R5527" s="1">
        <v>43</v>
      </c>
      <c r="S5527" s="6">
        <v>1580</v>
      </c>
      <c r="T5527" s="6">
        <v>0</v>
      </c>
    </row>
    <row r="5528" spans="1:20" hidden="1" x14ac:dyDescent="0.25">
      <c r="A5528" s="1">
        <v>6</v>
      </c>
      <c r="B5528" s="1">
        <v>2014</v>
      </c>
      <c r="C5528" s="1">
        <v>35138016</v>
      </c>
      <c r="D5528" s="44" t="s">
        <v>200</v>
      </c>
      <c r="E5528" s="20">
        <v>0.11097869999999992</v>
      </c>
      <c r="F5528" s="20">
        <v>4.6300000000000001E-5</v>
      </c>
      <c r="G5528" s="20">
        <v>0.11093239999999992</v>
      </c>
      <c r="H5528" s="20">
        <v>0</v>
      </c>
      <c r="I5528" s="20">
        <v>0</v>
      </c>
      <c r="J5528" s="20">
        <v>2.8000000000000001E-2</v>
      </c>
      <c r="K5528" s="20">
        <v>0</v>
      </c>
      <c r="L5528" s="20">
        <v>8.3409899999999981E-2</v>
      </c>
      <c r="M5528" s="20">
        <v>1.3730721180555556</v>
      </c>
      <c r="N5528" s="1">
        <v>0</v>
      </c>
      <c r="O5528" s="5">
        <v>1.45</v>
      </c>
      <c r="P5528" s="5">
        <v>98.55</v>
      </c>
      <c r="Q5528" s="1">
        <v>1</v>
      </c>
      <c r="R5528" s="1">
        <v>68</v>
      </c>
      <c r="S5528" s="6">
        <v>19907.099999999999</v>
      </c>
      <c r="T5528" s="6">
        <v>3981.42</v>
      </c>
    </row>
    <row r="5529" spans="1:20" hidden="1" x14ac:dyDescent="0.25">
      <c r="A5529" s="1">
        <v>18</v>
      </c>
      <c r="B5529" s="1">
        <v>2014</v>
      </c>
      <c r="C5529" s="1">
        <v>351385018</v>
      </c>
      <c r="D5529" s="44" t="s">
        <v>201</v>
      </c>
      <c r="E5529" s="20">
        <v>9.1008999999999986E-3</v>
      </c>
      <c r="F5529" s="20">
        <v>8.1378999999999983E-3</v>
      </c>
      <c r="G5529" s="20">
        <v>9.6299999999999999E-4</v>
      </c>
      <c r="H5529" s="20">
        <v>0</v>
      </c>
      <c r="I5529" s="20">
        <v>0</v>
      </c>
      <c r="J5529" s="20">
        <v>1E-3</v>
      </c>
      <c r="K5529" s="20">
        <v>0.01</v>
      </c>
      <c r="L5529" s="20">
        <v>0</v>
      </c>
      <c r="M5529" s="20">
        <v>3.3995687500000004E-3</v>
      </c>
      <c r="N5529" s="1">
        <v>1</v>
      </c>
      <c r="O5529" s="5">
        <v>85.71</v>
      </c>
      <c r="P5529" s="5">
        <v>14.29</v>
      </c>
      <c r="Q5529" s="1">
        <v>6</v>
      </c>
      <c r="R5529" s="1">
        <v>1</v>
      </c>
      <c r="S5529" s="6">
        <v>69.12</v>
      </c>
      <c r="T5529" s="6">
        <v>69.12</v>
      </c>
    </row>
    <row r="5530" spans="1:20" hidden="1" x14ac:dyDescent="0.25">
      <c r="A5530" s="1">
        <v>4</v>
      </c>
      <c r="B5530" s="1">
        <v>2014</v>
      </c>
      <c r="C5530" s="1">
        <v>35139004</v>
      </c>
      <c r="D5530" s="44" t="s">
        <v>202</v>
      </c>
      <c r="E5530" s="20">
        <v>0.10145629999999999</v>
      </c>
      <c r="F5530" s="20">
        <v>0.10047949999999999</v>
      </c>
      <c r="G5530" s="20">
        <v>9.7679999999999989E-4</v>
      </c>
      <c r="H5530" s="20">
        <v>0</v>
      </c>
      <c r="I5530" s="20">
        <v>0</v>
      </c>
      <c r="J5530" s="20">
        <v>0</v>
      </c>
      <c r="K5530" s="20">
        <v>0.09</v>
      </c>
      <c r="L5530" s="20">
        <v>9.8630999999999996E-3</v>
      </c>
      <c r="M5530" s="20">
        <v>1.9272611458333335E-2</v>
      </c>
      <c r="N5530" s="1">
        <v>27</v>
      </c>
      <c r="O5530" s="5">
        <v>94.92</v>
      </c>
      <c r="P5530" s="5">
        <v>5.08</v>
      </c>
      <c r="Q5530" s="1">
        <v>56</v>
      </c>
      <c r="R5530" s="1">
        <v>3</v>
      </c>
      <c r="S5530" s="6">
        <v>417</v>
      </c>
      <c r="T5530" s="6">
        <v>366.96</v>
      </c>
    </row>
    <row r="5531" spans="1:20" hidden="1" x14ac:dyDescent="0.25">
      <c r="A5531" s="1">
        <v>9</v>
      </c>
      <c r="B5531" s="1">
        <v>2014</v>
      </c>
      <c r="C5531" s="1">
        <v>35140079</v>
      </c>
      <c r="D5531" s="44" t="s">
        <v>203</v>
      </c>
      <c r="E5531" s="20">
        <v>0</v>
      </c>
      <c r="F5531" s="20">
        <v>0</v>
      </c>
      <c r="G5531" s="20">
        <v>0</v>
      </c>
      <c r="H5531" s="20">
        <v>0</v>
      </c>
      <c r="I5531" s="20">
        <v>0</v>
      </c>
      <c r="J5531" s="20">
        <v>0</v>
      </c>
      <c r="K5531" s="20">
        <v>0</v>
      </c>
      <c r="L5531" s="20">
        <v>0</v>
      </c>
      <c r="M5531" s="20">
        <v>0</v>
      </c>
      <c r="N5531" s="1">
        <v>0</v>
      </c>
      <c r="O5531" s="5">
        <v>0</v>
      </c>
      <c r="P5531" s="5">
        <v>0</v>
      </c>
      <c r="Q5531" s="1">
        <v>0</v>
      </c>
      <c r="R5531" s="1">
        <v>0</v>
      </c>
      <c r="S5531" s="6"/>
      <c r="T5531" s="6"/>
    </row>
    <row r="5532" spans="1:20" hidden="1" x14ac:dyDescent="0.25">
      <c r="A5532" s="1">
        <v>16</v>
      </c>
      <c r="B5532" s="1">
        <v>2014</v>
      </c>
      <c r="C5532" s="1">
        <v>351400716</v>
      </c>
      <c r="D5532" s="44" t="s">
        <v>203</v>
      </c>
      <c r="E5532" s="20">
        <v>7.9976999999999999E-3</v>
      </c>
      <c r="F5532" s="20">
        <v>0</v>
      </c>
      <c r="G5532" s="20">
        <v>7.9976999999999999E-3</v>
      </c>
      <c r="H5532" s="20">
        <v>0</v>
      </c>
      <c r="I5532" s="20">
        <v>6.0000000000000001E-3</v>
      </c>
      <c r="J5532" s="20">
        <v>2E-3</v>
      </c>
      <c r="K5532" s="20">
        <v>0</v>
      </c>
      <c r="L5532" s="20">
        <v>0</v>
      </c>
      <c r="M5532" s="20">
        <v>2.11987765625E-2</v>
      </c>
      <c r="N5532" s="1">
        <v>3</v>
      </c>
      <c r="O5532" s="5">
        <v>0</v>
      </c>
      <c r="P5532" s="5">
        <v>100</v>
      </c>
      <c r="Q5532" s="1">
        <v>0</v>
      </c>
      <c r="R5532" s="1">
        <v>3</v>
      </c>
      <c r="S5532" s="6">
        <v>449</v>
      </c>
      <c r="T5532" s="6">
        <v>449</v>
      </c>
    </row>
    <row r="5533" spans="1:20" hidden="1" x14ac:dyDescent="0.25">
      <c r="A5533" s="1">
        <v>5</v>
      </c>
      <c r="B5533" s="1">
        <v>2014</v>
      </c>
      <c r="C5533" s="1">
        <v>35141065</v>
      </c>
      <c r="D5533" s="44" t="s">
        <v>204</v>
      </c>
      <c r="E5533" s="20">
        <v>3.3796E-3</v>
      </c>
      <c r="F5533" s="20">
        <v>0</v>
      </c>
      <c r="G5533" s="20">
        <v>3.3796E-3</v>
      </c>
      <c r="H5533" s="20">
        <v>0</v>
      </c>
      <c r="I5533" s="20">
        <v>0</v>
      </c>
      <c r="J5533" s="20">
        <v>0</v>
      </c>
      <c r="K5533" s="20">
        <v>0</v>
      </c>
      <c r="L5533" s="20">
        <v>3.3796E-3</v>
      </c>
      <c r="M5533" s="20">
        <v>0</v>
      </c>
      <c r="N5533" s="1">
        <v>0</v>
      </c>
      <c r="O5533" s="5">
        <v>0</v>
      </c>
      <c r="P5533" s="5">
        <v>100</v>
      </c>
      <c r="Q5533" s="1">
        <v>0</v>
      </c>
      <c r="R5533" s="1">
        <v>2</v>
      </c>
      <c r="S5533" s="6"/>
      <c r="T5533" s="6"/>
    </row>
    <row r="5534" spans="1:20" hidden="1" x14ac:dyDescent="0.25">
      <c r="A5534" s="1">
        <v>10</v>
      </c>
      <c r="B5534" s="1">
        <v>2014</v>
      </c>
      <c r="C5534" s="1">
        <v>351410610</v>
      </c>
      <c r="D5534" s="44" t="s">
        <v>204</v>
      </c>
      <c r="E5534" s="20">
        <v>0</v>
      </c>
      <c r="F5534" s="20">
        <v>0</v>
      </c>
      <c r="G5534" s="20">
        <v>0</v>
      </c>
      <c r="H5534" s="20">
        <v>0</v>
      </c>
      <c r="I5534" s="20">
        <v>0</v>
      </c>
      <c r="J5534" s="20">
        <v>0</v>
      </c>
      <c r="K5534" s="20">
        <v>0</v>
      </c>
      <c r="L5534" s="20">
        <v>0</v>
      </c>
      <c r="M5534" s="20">
        <v>0</v>
      </c>
      <c r="N5534" s="1">
        <v>0</v>
      </c>
      <c r="O5534" s="5">
        <v>0</v>
      </c>
      <c r="P5534" s="5">
        <v>0</v>
      </c>
      <c r="Q5534" s="1">
        <v>0</v>
      </c>
      <c r="R5534" s="1">
        <v>0</v>
      </c>
      <c r="S5534" s="6"/>
      <c r="T5534" s="6"/>
    </row>
    <row r="5535" spans="1:20" hidden="1" x14ac:dyDescent="0.25">
      <c r="A5535" s="1">
        <v>13</v>
      </c>
      <c r="B5535" s="1">
        <v>2014</v>
      </c>
      <c r="C5535" s="1">
        <v>351410613</v>
      </c>
      <c r="D5535" s="44" t="s">
        <v>204</v>
      </c>
      <c r="E5535" s="20">
        <v>0.73517979999999994</v>
      </c>
      <c r="F5535" s="20">
        <v>0.72848849999999998</v>
      </c>
      <c r="G5535" s="20">
        <v>6.6913000000000007E-3</v>
      </c>
      <c r="H5535" s="20">
        <v>0</v>
      </c>
      <c r="I5535" s="20">
        <v>0</v>
      </c>
      <c r="J5535" s="20">
        <v>0.25</v>
      </c>
      <c r="K5535" s="20">
        <v>0.02</v>
      </c>
      <c r="L5535" s="20">
        <v>0.46674819999999995</v>
      </c>
      <c r="M5535" s="20">
        <v>7.3414515854166654E-2</v>
      </c>
      <c r="N5535" s="1">
        <v>3</v>
      </c>
      <c r="O5535" s="5">
        <v>60</v>
      </c>
      <c r="P5535" s="5">
        <v>40</v>
      </c>
      <c r="Q5535" s="1">
        <v>15</v>
      </c>
      <c r="R5535" s="1">
        <v>10</v>
      </c>
      <c r="S5535" s="6">
        <v>1278.7</v>
      </c>
      <c r="T5535" s="6">
        <v>1278.7</v>
      </c>
    </row>
    <row r="5536" spans="1:20" hidden="1" x14ac:dyDescent="0.25">
      <c r="A5536" s="1">
        <v>15</v>
      </c>
      <c r="B5536" s="1">
        <v>2014</v>
      </c>
      <c r="C5536" s="1">
        <v>351420515</v>
      </c>
      <c r="D5536" s="44" t="s">
        <v>205</v>
      </c>
      <c r="E5536" s="20">
        <v>1.24964E-2</v>
      </c>
      <c r="F5536" s="20">
        <v>1.24443E-2</v>
      </c>
      <c r="G5536" s="20">
        <v>5.2099999999999999E-5</v>
      </c>
      <c r="H5536" s="20">
        <v>0</v>
      </c>
      <c r="I5536" s="20">
        <v>0</v>
      </c>
      <c r="J5536" s="20">
        <v>0</v>
      </c>
      <c r="K5536" s="20">
        <v>0.01</v>
      </c>
      <c r="L5536" s="20">
        <v>6.2500000000000001E-5</v>
      </c>
      <c r="M5536" s="20">
        <v>5.4036458333333332E-3</v>
      </c>
      <c r="N5536" s="1">
        <v>5</v>
      </c>
      <c r="O5536" s="5">
        <v>91.67</v>
      </c>
      <c r="P5536" s="5">
        <v>8.33</v>
      </c>
      <c r="Q5536" s="1">
        <v>11</v>
      </c>
      <c r="R5536" s="1">
        <v>1</v>
      </c>
      <c r="S5536" s="6">
        <v>104.76</v>
      </c>
      <c r="T5536" s="6">
        <v>104.76</v>
      </c>
    </row>
    <row r="5537" spans="1:20" hidden="1" x14ac:dyDescent="0.25">
      <c r="A5537" s="1">
        <v>13</v>
      </c>
      <c r="B5537" s="1">
        <v>2014</v>
      </c>
      <c r="C5537" s="1">
        <v>351430413</v>
      </c>
      <c r="D5537" s="44" t="s">
        <v>206</v>
      </c>
      <c r="E5537" s="20">
        <v>6.0454599999999983E-2</v>
      </c>
      <c r="F5537" s="20">
        <v>2.88192E-2</v>
      </c>
      <c r="G5537" s="20">
        <v>3.1635399999999987E-2</v>
      </c>
      <c r="H5537" s="20">
        <v>0</v>
      </c>
      <c r="I5537" s="20">
        <v>0.03</v>
      </c>
      <c r="J5537" s="20">
        <v>1E-3</v>
      </c>
      <c r="K5537" s="20">
        <v>0.03</v>
      </c>
      <c r="L5537" s="20">
        <v>1.5564000000000003E-3</v>
      </c>
      <c r="M5537" s="20">
        <v>2.0957299999999998E-2</v>
      </c>
      <c r="N5537" s="1">
        <v>12</v>
      </c>
      <c r="O5537" s="5">
        <v>50</v>
      </c>
      <c r="P5537" s="5">
        <v>50</v>
      </c>
      <c r="Q5537" s="1">
        <v>30</v>
      </c>
      <c r="R5537" s="1">
        <v>30</v>
      </c>
      <c r="S5537" s="6">
        <v>430.22</v>
      </c>
      <c r="T5537" s="6">
        <v>430.22</v>
      </c>
    </row>
    <row r="5538" spans="1:20" hidden="1" x14ac:dyDescent="0.25">
      <c r="A5538" s="1">
        <v>20</v>
      </c>
      <c r="B5538" s="1">
        <v>2014</v>
      </c>
      <c r="C5538" s="1">
        <v>351440320</v>
      </c>
      <c r="D5538" s="44" t="s">
        <v>207</v>
      </c>
      <c r="E5538" s="20">
        <v>8.7079799999999957E-2</v>
      </c>
      <c r="F5538" s="20">
        <v>7.0648999999999998E-3</v>
      </c>
      <c r="G5538" s="20">
        <v>8.0014899999999958E-2</v>
      </c>
      <c r="H5538" s="20">
        <v>0</v>
      </c>
      <c r="I5538" s="20">
        <v>4.2000000000000003E-2</v>
      </c>
      <c r="J5538" s="20">
        <v>6.0000000000000001E-3</v>
      </c>
      <c r="K5538" s="20">
        <v>0.02</v>
      </c>
      <c r="L5538" s="20">
        <v>1.47061E-2</v>
      </c>
      <c r="M5538" s="20">
        <v>0.1340660763888889</v>
      </c>
      <c r="N5538" s="1">
        <v>0</v>
      </c>
      <c r="O5538" s="5">
        <v>7.84</v>
      </c>
      <c r="P5538" s="5">
        <v>92.16</v>
      </c>
      <c r="Q5538" s="1">
        <v>4</v>
      </c>
      <c r="R5538" s="1">
        <v>47</v>
      </c>
      <c r="S5538" s="6">
        <v>2274</v>
      </c>
      <c r="T5538" s="6">
        <v>2274</v>
      </c>
    </row>
    <row r="5539" spans="1:20" hidden="1" x14ac:dyDescent="0.25">
      <c r="A5539" s="1">
        <v>21</v>
      </c>
      <c r="B5539" s="1">
        <v>2014</v>
      </c>
      <c r="C5539" s="1">
        <v>351440321</v>
      </c>
      <c r="D5539" s="44" t="s">
        <v>207</v>
      </c>
      <c r="E5539" s="20">
        <v>9.1978000000000004E-2</v>
      </c>
      <c r="F5539" s="20">
        <v>5.66667E-2</v>
      </c>
      <c r="G5539" s="20">
        <v>3.5311300000000004E-2</v>
      </c>
      <c r="H5539" s="20">
        <v>0</v>
      </c>
      <c r="I5539" s="20">
        <v>4.0000000000000001E-3</v>
      </c>
      <c r="J5539" s="20">
        <v>8.2000000000000003E-2</v>
      </c>
      <c r="K5539" s="20">
        <v>0.01</v>
      </c>
      <c r="L5539" s="20">
        <v>2.8820000000000001E-4</v>
      </c>
      <c r="M5539" s="20">
        <v>0</v>
      </c>
      <c r="N5539" s="1">
        <v>0</v>
      </c>
      <c r="O5539" s="5">
        <v>6.25</v>
      </c>
      <c r="P5539" s="5">
        <v>93.75</v>
      </c>
      <c r="Q5539" s="1">
        <v>1</v>
      </c>
      <c r="R5539" s="1">
        <v>15</v>
      </c>
      <c r="S5539" s="6"/>
      <c r="T5539" s="6"/>
    </row>
    <row r="5540" spans="1:20" hidden="1" x14ac:dyDescent="0.25">
      <c r="A5540" s="1">
        <v>16</v>
      </c>
      <c r="B5540" s="1">
        <v>2014</v>
      </c>
      <c r="C5540" s="1">
        <v>351450216</v>
      </c>
      <c r="D5540" s="44" t="s">
        <v>208</v>
      </c>
      <c r="E5540" s="20">
        <v>0</v>
      </c>
      <c r="F5540" s="20">
        <v>0</v>
      </c>
      <c r="G5540" s="20">
        <v>0</v>
      </c>
      <c r="H5540" s="20">
        <v>0</v>
      </c>
      <c r="I5540" s="20">
        <v>0</v>
      </c>
      <c r="J5540" s="20">
        <v>0</v>
      </c>
      <c r="K5540" s="20">
        <v>0</v>
      </c>
      <c r="L5540" s="20">
        <v>0</v>
      </c>
      <c r="M5540" s="20">
        <v>0</v>
      </c>
      <c r="N5540" s="1">
        <v>0</v>
      </c>
      <c r="O5540" s="5">
        <v>0</v>
      </c>
      <c r="P5540" s="5">
        <v>0</v>
      </c>
      <c r="Q5540" s="1">
        <v>0</v>
      </c>
      <c r="R5540" s="1">
        <v>0</v>
      </c>
      <c r="S5540" s="6"/>
      <c r="T5540" s="6"/>
    </row>
    <row r="5541" spans="1:20" hidden="1" x14ac:dyDescent="0.25">
      <c r="A5541" s="1">
        <v>17</v>
      </c>
      <c r="B5541" s="1">
        <v>2014</v>
      </c>
      <c r="C5541" s="1">
        <v>351450217</v>
      </c>
      <c r="D5541" s="44" t="s">
        <v>208</v>
      </c>
      <c r="E5541" s="20">
        <v>6.3391599999999992E-2</v>
      </c>
      <c r="F5541" s="20">
        <v>5.5718899999999995E-2</v>
      </c>
      <c r="G5541" s="20">
        <v>7.6726999999999993E-3</v>
      </c>
      <c r="H5541" s="20">
        <v>0</v>
      </c>
      <c r="I5541" s="20">
        <v>0.02</v>
      </c>
      <c r="J5541" s="20">
        <v>7.0000000000000001E-3</v>
      </c>
      <c r="K5541" s="20">
        <v>0.04</v>
      </c>
      <c r="L5541" s="20">
        <v>1.4579999999999999E-4</v>
      </c>
      <c r="M5541" s="20">
        <v>3.3181745362268512E-2</v>
      </c>
      <c r="N5541" s="1">
        <v>2</v>
      </c>
      <c r="O5541" s="5">
        <v>25</v>
      </c>
      <c r="P5541" s="5">
        <v>75</v>
      </c>
      <c r="Q5541" s="1">
        <v>5</v>
      </c>
      <c r="R5541" s="1">
        <v>15</v>
      </c>
      <c r="S5541" s="6">
        <v>585.6</v>
      </c>
      <c r="T5541" s="6">
        <v>585.6</v>
      </c>
    </row>
    <row r="5542" spans="1:20" hidden="1" x14ac:dyDescent="0.25">
      <c r="A5542" s="1">
        <v>9</v>
      </c>
      <c r="B5542" s="1">
        <v>2014</v>
      </c>
      <c r="C5542" s="1">
        <v>35146019</v>
      </c>
      <c r="D5542" s="44" t="s">
        <v>209</v>
      </c>
      <c r="E5542" s="20">
        <v>0</v>
      </c>
      <c r="F5542" s="20">
        <v>0</v>
      </c>
      <c r="G5542" s="20">
        <v>0</v>
      </c>
      <c r="H5542" s="20">
        <v>0</v>
      </c>
      <c r="I5542" s="20">
        <v>0</v>
      </c>
      <c r="J5542" s="20">
        <v>0</v>
      </c>
      <c r="K5542" s="20">
        <v>0</v>
      </c>
      <c r="L5542" s="20">
        <v>0</v>
      </c>
      <c r="M5542" s="20">
        <v>2.2049656770833339E-2</v>
      </c>
      <c r="N5542" s="1">
        <v>2</v>
      </c>
      <c r="O5542" s="5">
        <v>0</v>
      </c>
      <c r="P5542" s="5">
        <v>0</v>
      </c>
      <c r="Q5542" s="1">
        <v>0</v>
      </c>
      <c r="R5542" s="1">
        <v>0</v>
      </c>
      <c r="S5542" s="6">
        <v>470</v>
      </c>
      <c r="T5542" s="6">
        <v>470</v>
      </c>
    </row>
    <row r="5543" spans="1:20" hidden="1" x14ac:dyDescent="0.25">
      <c r="A5543" s="1">
        <v>17</v>
      </c>
      <c r="B5543" s="1">
        <v>2014</v>
      </c>
      <c r="C5543" s="1">
        <v>351470017</v>
      </c>
      <c r="D5543" s="44" t="s">
        <v>210</v>
      </c>
      <c r="E5543" s="20">
        <v>2.63597E-2</v>
      </c>
      <c r="F5543" s="20">
        <v>2.16657E-2</v>
      </c>
      <c r="G5543" s="20">
        <v>4.6940000000000003E-3</v>
      </c>
      <c r="H5543" s="20">
        <v>0</v>
      </c>
      <c r="I5543" s="20">
        <v>1.2999999999999999E-2</v>
      </c>
      <c r="J5543" s="20">
        <v>0</v>
      </c>
      <c r="K5543" s="20">
        <v>0.01</v>
      </c>
      <c r="L5543" s="20">
        <v>1.8519000000000001E-3</v>
      </c>
      <c r="M5543" s="20">
        <v>1.3418844270833334E-2</v>
      </c>
      <c r="N5543" s="1">
        <v>2</v>
      </c>
      <c r="O5543" s="5">
        <v>66.67</v>
      </c>
      <c r="P5543" s="5">
        <v>33.33</v>
      </c>
      <c r="Q5543" s="1">
        <v>4</v>
      </c>
      <c r="R5543" s="1">
        <v>2</v>
      </c>
      <c r="S5543" s="6">
        <v>264.81</v>
      </c>
      <c r="T5543" s="6">
        <v>264.81</v>
      </c>
    </row>
    <row r="5544" spans="1:20" hidden="1" x14ac:dyDescent="0.25">
      <c r="A5544" s="1">
        <v>21</v>
      </c>
      <c r="B5544" s="1">
        <v>2014</v>
      </c>
      <c r="C5544" s="1">
        <v>351470021</v>
      </c>
      <c r="D5544" s="44" t="s">
        <v>210</v>
      </c>
      <c r="E5544" s="20">
        <v>0</v>
      </c>
      <c r="F5544" s="20">
        <v>0</v>
      </c>
      <c r="G5544" s="20">
        <v>0</v>
      </c>
      <c r="H5544" s="20">
        <v>0</v>
      </c>
      <c r="I5544" s="20">
        <v>0</v>
      </c>
      <c r="J5544" s="20">
        <v>0</v>
      </c>
      <c r="K5544" s="20">
        <v>0</v>
      </c>
      <c r="L5544" s="20">
        <v>0</v>
      </c>
      <c r="M5544" s="20">
        <v>0</v>
      </c>
      <c r="N5544" s="1">
        <v>1</v>
      </c>
      <c r="O5544" s="5">
        <v>0</v>
      </c>
      <c r="P5544" s="5">
        <v>0</v>
      </c>
      <c r="Q5544" s="1">
        <v>0</v>
      </c>
      <c r="R5544" s="1">
        <v>0</v>
      </c>
      <c r="S5544" s="6"/>
      <c r="T5544" s="6"/>
    </row>
    <row r="5545" spans="1:20" hidden="1" x14ac:dyDescent="0.25">
      <c r="A5545" s="1">
        <v>11</v>
      </c>
      <c r="B5545" s="1">
        <v>2014</v>
      </c>
      <c r="C5545" s="1">
        <v>351480911</v>
      </c>
      <c r="D5545" s="44" t="s">
        <v>211</v>
      </c>
      <c r="E5545" s="20">
        <v>6.9561799999999993E-2</v>
      </c>
      <c r="F5545" s="20">
        <v>6.5965699999999988E-2</v>
      </c>
      <c r="G5545" s="20">
        <v>3.5961000000000001E-3</v>
      </c>
      <c r="H5545" s="20">
        <v>0.02</v>
      </c>
      <c r="I5545" s="20">
        <v>3.0000000000000001E-3</v>
      </c>
      <c r="J5545" s="20">
        <v>0</v>
      </c>
      <c r="K5545" s="20">
        <v>0.06</v>
      </c>
      <c r="L5545" s="20">
        <v>1.5889000000000001E-3</v>
      </c>
      <c r="M5545" s="20">
        <v>1.9666078125E-2</v>
      </c>
      <c r="N5545" s="1">
        <v>42</v>
      </c>
      <c r="O5545" s="5">
        <v>62.5</v>
      </c>
      <c r="P5545" s="5">
        <v>37.5</v>
      </c>
      <c r="Q5545" s="1">
        <v>10</v>
      </c>
      <c r="R5545" s="1">
        <v>6</v>
      </c>
      <c r="S5545" s="6">
        <v>320.74</v>
      </c>
      <c r="T5545" s="6">
        <v>314.3252</v>
      </c>
    </row>
    <row r="5546" spans="1:20" hidden="1" x14ac:dyDescent="0.25">
      <c r="A5546" s="1">
        <v>5</v>
      </c>
      <c r="B5546" s="1">
        <v>2014</v>
      </c>
      <c r="C5546" s="1">
        <v>35149085</v>
      </c>
      <c r="D5546" s="44" t="s">
        <v>212</v>
      </c>
      <c r="E5546" s="20">
        <v>0.18440590000000001</v>
      </c>
      <c r="F5546" s="20">
        <v>0.13815720000000001</v>
      </c>
      <c r="G5546" s="20">
        <v>4.624869999999999E-2</v>
      </c>
      <c r="H5546" s="20">
        <v>0</v>
      </c>
      <c r="I5546" s="20">
        <v>3.5000000000000003E-2</v>
      </c>
      <c r="J5546" s="20">
        <v>0.126</v>
      </c>
      <c r="K5546" s="20">
        <v>0.02</v>
      </c>
      <c r="L5546" s="20">
        <v>7.2490999999999988E-3</v>
      </c>
      <c r="M5546" s="20">
        <v>3.8238250634259258E-2</v>
      </c>
      <c r="N5546" s="1">
        <v>20</v>
      </c>
      <c r="O5546" s="5">
        <v>25</v>
      </c>
      <c r="P5546" s="5">
        <v>75</v>
      </c>
      <c r="Q5546" s="1">
        <v>12</v>
      </c>
      <c r="R5546" s="1">
        <v>36</v>
      </c>
      <c r="S5546" s="6">
        <v>669.76</v>
      </c>
      <c r="T5546" s="6">
        <v>669.76</v>
      </c>
    </row>
    <row r="5547" spans="1:20" hidden="1" x14ac:dyDescent="0.25">
      <c r="A5547" s="1">
        <v>10</v>
      </c>
      <c r="B5547" s="1">
        <v>2014</v>
      </c>
      <c r="C5547" s="1">
        <v>351490810</v>
      </c>
      <c r="D5547" s="44" t="s">
        <v>212</v>
      </c>
      <c r="E5547" s="20">
        <v>1.019E-4</v>
      </c>
      <c r="F5547" s="20">
        <v>1.019E-4</v>
      </c>
      <c r="G5547" s="20">
        <v>0</v>
      </c>
      <c r="H5547" s="20">
        <v>0</v>
      </c>
      <c r="I5547" s="20">
        <v>0</v>
      </c>
      <c r="J5547" s="20">
        <v>0</v>
      </c>
      <c r="K5547" s="20">
        <v>0</v>
      </c>
      <c r="L5547" s="20">
        <v>1.019E-4</v>
      </c>
      <c r="M5547" s="20">
        <v>0</v>
      </c>
      <c r="N5547" s="1">
        <v>0</v>
      </c>
      <c r="O5547" s="5">
        <v>100</v>
      </c>
      <c r="P5547" s="5">
        <v>0</v>
      </c>
      <c r="Q5547" s="1">
        <v>1</v>
      </c>
      <c r="R5547" s="1">
        <v>0</v>
      </c>
      <c r="S5547" s="6"/>
      <c r="T5547" s="6"/>
    </row>
    <row r="5548" spans="1:20" hidden="1" x14ac:dyDescent="0.25">
      <c r="A5548" s="1">
        <v>16</v>
      </c>
      <c r="B5548" s="1">
        <v>2014</v>
      </c>
      <c r="C5548" s="1">
        <v>351492416</v>
      </c>
      <c r="D5548" s="44" t="s">
        <v>213</v>
      </c>
      <c r="E5548" s="20">
        <v>0.27637269999999997</v>
      </c>
      <c r="F5548" s="20">
        <v>0.27111099999999999</v>
      </c>
      <c r="G5548" s="20">
        <v>5.2617000000000002E-3</v>
      </c>
      <c r="H5548" s="20">
        <v>0</v>
      </c>
      <c r="I5548" s="20">
        <v>0</v>
      </c>
      <c r="J5548" s="20">
        <v>0</v>
      </c>
      <c r="K5548" s="20">
        <v>0.28000000000000003</v>
      </c>
      <c r="L5548" s="20">
        <v>1.8499999999999999E-5</v>
      </c>
      <c r="M5548" s="20">
        <v>7.8865497685185193E-3</v>
      </c>
      <c r="N5548" s="1">
        <v>0</v>
      </c>
      <c r="O5548" s="5">
        <v>55.56</v>
      </c>
      <c r="P5548" s="5">
        <v>44.44</v>
      </c>
      <c r="Q5548" s="1">
        <v>5</v>
      </c>
      <c r="R5548" s="1">
        <v>4</v>
      </c>
      <c r="S5548" s="6">
        <v>168</v>
      </c>
      <c r="T5548" s="6">
        <v>159.6</v>
      </c>
    </row>
    <row r="5549" spans="1:20" hidden="1" x14ac:dyDescent="0.25">
      <c r="A5549" s="1">
        <v>15</v>
      </c>
      <c r="B5549" s="1">
        <v>2014</v>
      </c>
      <c r="C5549" s="1">
        <v>351495715</v>
      </c>
      <c r="D5549" s="44" t="s">
        <v>214</v>
      </c>
      <c r="E5549" s="20">
        <v>0.20014190000000001</v>
      </c>
      <c r="F5549" s="20">
        <v>0.18120090000000003</v>
      </c>
      <c r="G5549" s="20">
        <v>1.8940999999999996E-2</v>
      </c>
      <c r="H5549" s="20">
        <v>0</v>
      </c>
      <c r="I5549" s="20">
        <v>0</v>
      </c>
      <c r="J5549" s="20">
        <v>0</v>
      </c>
      <c r="K5549" s="20">
        <v>0.19</v>
      </c>
      <c r="L5549" s="20">
        <v>5.7407000000000005E-3</v>
      </c>
      <c r="M5549" s="20">
        <v>5.3381046874999994E-3</v>
      </c>
      <c r="N5549" s="1">
        <v>2</v>
      </c>
      <c r="O5549" s="5">
        <v>62.5</v>
      </c>
      <c r="P5549" s="5">
        <v>37.5</v>
      </c>
      <c r="Q5549" s="1">
        <v>15</v>
      </c>
      <c r="R5549" s="1">
        <v>9</v>
      </c>
      <c r="S5549" s="6">
        <v>111.72</v>
      </c>
      <c r="T5549" s="6">
        <v>111.72</v>
      </c>
    </row>
    <row r="5550" spans="1:20" hidden="1" x14ac:dyDescent="0.25">
      <c r="A5550" s="1">
        <v>6</v>
      </c>
      <c r="B5550" s="1">
        <v>2014</v>
      </c>
      <c r="C5550" s="1">
        <v>35150046</v>
      </c>
      <c r="D5550" s="44" t="s">
        <v>215</v>
      </c>
      <c r="E5550" s="20">
        <v>0.19502499999999995</v>
      </c>
      <c r="F5550" s="20">
        <v>0.13835959999999997</v>
      </c>
      <c r="G5550" s="20">
        <v>5.6665399999999991E-2</v>
      </c>
      <c r="H5550" s="20">
        <v>0</v>
      </c>
      <c r="I5550" s="20">
        <v>0</v>
      </c>
      <c r="J5550" s="20">
        <v>0.16900000000000001</v>
      </c>
      <c r="K5550" s="20">
        <v>0.02</v>
      </c>
      <c r="L5550" s="20">
        <v>1.0767300000000004E-2</v>
      </c>
      <c r="M5550" s="20">
        <v>0.61044264772727275</v>
      </c>
      <c r="N5550" s="1">
        <v>10</v>
      </c>
      <c r="O5550" s="5">
        <v>8.11</v>
      </c>
      <c r="P5550" s="5">
        <v>91.89</v>
      </c>
      <c r="Q5550" s="1">
        <v>6</v>
      </c>
      <c r="R5550" s="1">
        <v>68</v>
      </c>
      <c r="S5550" s="6">
        <v>9232.74</v>
      </c>
      <c r="T5550" s="6">
        <v>5078.0069999999996</v>
      </c>
    </row>
    <row r="5551" spans="1:20" hidden="1" x14ac:dyDescent="0.25">
      <c r="A5551" s="1">
        <v>6</v>
      </c>
      <c r="B5551" s="1">
        <v>2014</v>
      </c>
      <c r="C5551" s="1">
        <v>35151036</v>
      </c>
      <c r="D5551" s="44" t="s">
        <v>216</v>
      </c>
      <c r="E5551" s="20">
        <v>8.9754299999999995E-2</v>
      </c>
      <c r="F5551" s="20">
        <v>4.6299999999999998E-4</v>
      </c>
      <c r="G5551" s="20">
        <v>8.929129999999999E-2</v>
      </c>
      <c r="H5551" s="20">
        <v>0</v>
      </c>
      <c r="I5551" s="20">
        <v>7.1999999999999995E-2</v>
      </c>
      <c r="J5551" s="20">
        <v>2E-3</v>
      </c>
      <c r="K5551" s="20">
        <v>0</v>
      </c>
      <c r="L5551" s="20">
        <v>1.56367E-2</v>
      </c>
      <c r="M5551" s="20">
        <v>0.1496059519097222</v>
      </c>
      <c r="N5551" s="1">
        <v>1</v>
      </c>
      <c r="O5551" s="5">
        <v>8</v>
      </c>
      <c r="P5551" s="5">
        <v>92</v>
      </c>
      <c r="Q5551" s="1">
        <v>2</v>
      </c>
      <c r="R5551" s="1">
        <v>23</v>
      </c>
      <c r="S5551" s="6">
        <v>1474.62</v>
      </c>
      <c r="T5551" s="6">
        <v>1474.62</v>
      </c>
    </row>
    <row r="5552" spans="1:20" hidden="1" x14ac:dyDescent="0.25">
      <c r="A5552" s="1">
        <v>21</v>
      </c>
      <c r="B5552" s="1">
        <v>2014</v>
      </c>
      <c r="C5552" s="1">
        <v>351512921</v>
      </c>
      <c r="D5552" s="44" t="s">
        <v>217</v>
      </c>
      <c r="E5552" s="20">
        <v>5.4514000000000003E-3</v>
      </c>
      <c r="F5552" s="20">
        <v>0</v>
      </c>
      <c r="G5552" s="20">
        <v>5.4514000000000003E-3</v>
      </c>
      <c r="H5552" s="20">
        <v>0</v>
      </c>
      <c r="I5552" s="20">
        <v>5.0000000000000001E-3</v>
      </c>
      <c r="J5552" s="20">
        <v>0</v>
      </c>
      <c r="K5552" s="20">
        <v>0</v>
      </c>
      <c r="L5552" s="20">
        <v>0</v>
      </c>
      <c r="M5552" s="20">
        <v>6.650236197916666E-3</v>
      </c>
      <c r="N5552" s="1">
        <v>0</v>
      </c>
      <c r="O5552" s="5">
        <v>0</v>
      </c>
      <c r="P5552" s="5">
        <v>100</v>
      </c>
      <c r="Q5552" s="1">
        <v>0</v>
      </c>
      <c r="R5552" s="1">
        <v>3</v>
      </c>
      <c r="S5552" s="6">
        <v>138.18</v>
      </c>
      <c r="T5552" s="6">
        <v>138.18</v>
      </c>
    </row>
    <row r="5553" spans="1:20" hidden="1" x14ac:dyDescent="0.25">
      <c r="A5553" s="1">
        <v>5</v>
      </c>
      <c r="B5553" s="1">
        <v>2014</v>
      </c>
      <c r="C5553" s="1">
        <v>35151525</v>
      </c>
      <c r="D5553" s="44" t="s">
        <v>218</v>
      </c>
      <c r="E5553" s="20">
        <v>7.5508999999999993E-3</v>
      </c>
      <c r="F5553" s="20">
        <v>5.2360999999999996E-3</v>
      </c>
      <c r="G5553" s="20">
        <v>2.3148000000000001E-3</v>
      </c>
      <c r="H5553" s="20">
        <v>0</v>
      </c>
      <c r="I5553" s="20">
        <v>0</v>
      </c>
      <c r="J5553" s="20">
        <v>0</v>
      </c>
      <c r="K5553" s="20">
        <v>0.01</v>
      </c>
      <c r="L5553" s="20">
        <v>2.3148000000000001E-3</v>
      </c>
      <c r="M5553" s="20">
        <v>0</v>
      </c>
      <c r="N5553" s="1">
        <v>0</v>
      </c>
      <c r="O5553" s="5">
        <v>66.67</v>
      </c>
      <c r="P5553" s="5">
        <v>33.33</v>
      </c>
      <c r="Q5553" s="1">
        <v>2</v>
      </c>
      <c r="R5553" s="1">
        <v>1</v>
      </c>
      <c r="S5553" s="6"/>
      <c r="T5553" s="6"/>
    </row>
    <row r="5554" spans="1:20" hidden="1" x14ac:dyDescent="0.25">
      <c r="A5554" s="1">
        <v>9</v>
      </c>
      <c r="B5554" s="1">
        <v>2014</v>
      </c>
      <c r="C5554" s="1">
        <v>35151529</v>
      </c>
      <c r="D5554" s="44" t="s">
        <v>218</v>
      </c>
      <c r="E5554" s="20">
        <v>0.17511039999999997</v>
      </c>
      <c r="F5554" s="20">
        <v>0.14913569999999998</v>
      </c>
      <c r="G5554" s="20">
        <v>2.59747E-2</v>
      </c>
      <c r="H5554" s="20">
        <v>0</v>
      </c>
      <c r="I5554" s="20">
        <v>4.3999999999999997E-2</v>
      </c>
      <c r="J5554" s="20">
        <v>3.7999999999999999E-2</v>
      </c>
      <c r="K5554" s="20">
        <v>0.08</v>
      </c>
      <c r="L5554" s="20">
        <v>1.14932E-2</v>
      </c>
      <c r="M5554" s="20">
        <v>3.9567013083333331E-2</v>
      </c>
      <c r="N5554" s="1">
        <v>10</v>
      </c>
      <c r="O5554" s="5">
        <v>37.78</v>
      </c>
      <c r="P5554" s="5">
        <v>62.22</v>
      </c>
      <c r="Q5554" s="1">
        <v>17</v>
      </c>
      <c r="R5554" s="1">
        <v>28</v>
      </c>
      <c r="S5554" s="6">
        <v>705.02610000000004</v>
      </c>
      <c r="T5554" s="6">
        <v>705.02610000000004</v>
      </c>
    </row>
    <row r="5555" spans="1:20" hidden="1" x14ac:dyDescent="0.25">
      <c r="A5555" s="1">
        <v>9</v>
      </c>
      <c r="B5555" s="1">
        <v>2014</v>
      </c>
      <c r="C5555" s="1">
        <v>35151869</v>
      </c>
      <c r="D5555" s="44" t="s">
        <v>219</v>
      </c>
      <c r="E5555" s="20">
        <v>6.8428899999999987E-2</v>
      </c>
      <c r="F5555" s="20">
        <v>6.5902299999999983E-2</v>
      </c>
      <c r="G5555" s="20">
        <v>2.5265999999999995E-3</v>
      </c>
      <c r="H5555" s="20">
        <v>0.15</v>
      </c>
      <c r="I5555" s="20">
        <v>0</v>
      </c>
      <c r="J5555" s="20">
        <v>3.0000000000000001E-3</v>
      </c>
      <c r="K5555" s="20">
        <v>0.06</v>
      </c>
      <c r="L5555" s="20">
        <v>2.6117000000000002E-3</v>
      </c>
      <c r="M5555" s="20">
        <v>0.11417103653935183</v>
      </c>
      <c r="N5555" s="1">
        <v>35</v>
      </c>
      <c r="O5555" s="5">
        <v>65.959999999999994</v>
      </c>
      <c r="P5555" s="5">
        <v>34.04</v>
      </c>
      <c r="Q5555" s="1">
        <v>31</v>
      </c>
      <c r="R5555" s="1">
        <v>16</v>
      </c>
      <c r="S5555" s="6">
        <v>2058</v>
      </c>
      <c r="T5555" s="6">
        <v>2058</v>
      </c>
    </row>
    <row r="5556" spans="1:20" hidden="1" x14ac:dyDescent="0.25">
      <c r="A5556" s="1">
        <v>17</v>
      </c>
      <c r="B5556" s="1">
        <v>2014</v>
      </c>
      <c r="C5556" s="1">
        <v>351519417</v>
      </c>
      <c r="D5556" s="44" t="s">
        <v>220</v>
      </c>
      <c r="E5556" s="20">
        <v>0.34416090000000005</v>
      </c>
      <c r="F5556" s="20">
        <v>0.28472220000000004</v>
      </c>
      <c r="G5556" s="20">
        <v>5.9438700000000004E-2</v>
      </c>
      <c r="H5556" s="20">
        <v>0</v>
      </c>
      <c r="I5556" s="20">
        <v>1.2999999999999999E-2</v>
      </c>
      <c r="J5556" s="20">
        <v>0</v>
      </c>
      <c r="K5556" s="20">
        <v>0.19</v>
      </c>
      <c r="L5556" s="20">
        <v>0.13890630000000001</v>
      </c>
      <c r="M5556" s="20">
        <v>9.9384078124999994E-3</v>
      </c>
      <c r="N5556" s="1">
        <v>3</v>
      </c>
      <c r="O5556" s="5">
        <v>33.33</v>
      </c>
      <c r="P5556" s="5">
        <v>66.67</v>
      </c>
      <c r="Q5556" s="1">
        <v>2</v>
      </c>
      <c r="R5556" s="1">
        <v>4</v>
      </c>
      <c r="S5556" s="6">
        <v>204.67</v>
      </c>
      <c r="T5556" s="6">
        <v>204.67</v>
      </c>
    </row>
    <row r="5557" spans="1:20" hidden="1" x14ac:dyDescent="0.25">
      <c r="A5557" s="1">
        <v>9</v>
      </c>
      <c r="B5557" s="1">
        <v>2014</v>
      </c>
      <c r="C5557" s="1">
        <v>35573039</v>
      </c>
      <c r="D5557" s="44" t="s">
        <v>221</v>
      </c>
      <c r="E5557" s="20">
        <v>7.4126899999999996E-2</v>
      </c>
      <c r="F5557" s="20">
        <v>6.4763899999999999E-2</v>
      </c>
      <c r="G5557" s="20">
        <v>9.3630000000000015E-3</v>
      </c>
      <c r="H5557" s="20">
        <v>0</v>
      </c>
      <c r="I5557" s="20">
        <v>2.9000000000000001E-2</v>
      </c>
      <c r="J5557" s="20">
        <v>6.0000000000000001E-3</v>
      </c>
      <c r="K5557" s="20">
        <v>0.04</v>
      </c>
      <c r="L5557" s="20">
        <v>2.8611000000000001E-3</v>
      </c>
      <c r="M5557" s="20">
        <v>2.1535060156249997E-2</v>
      </c>
      <c r="N5557" s="1">
        <v>7</v>
      </c>
      <c r="O5557" s="5">
        <v>41.38</v>
      </c>
      <c r="P5557" s="5">
        <v>58.62</v>
      </c>
      <c r="Q5557" s="1">
        <v>12</v>
      </c>
      <c r="R5557" s="1">
        <v>17</v>
      </c>
      <c r="S5557" s="6">
        <v>464</v>
      </c>
      <c r="T5557" s="6">
        <v>0</v>
      </c>
    </row>
    <row r="5558" spans="1:20" hidden="1" x14ac:dyDescent="0.25">
      <c r="A5558" s="1">
        <v>22</v>
      </c>
      <c r="B5558" s="1">
        <v>2014</v>
      </c>
      <c r="C5558" s="1">
        <v>351530122</v>
      </c>
      <c r="D5558" s="44" t="s">
        <v>222</v>
      </c>
      <c r="E5558" s="20">
        <v>4.4591000000000006E-3</v>
      </c>
      <c r="F5558" s="20">
        <v>4.0099999999999999E-5</v>
      </c>
      <c r="G5558" s="20">
        <v>4.4190000000000002E-3</v>
      </c>
      <c r="H5558" s="20">
        <v>0</v>
      </c>
      <c r="I5558" s="20">
        <v>4.0000000000000001E-3</v>
      </c>
      <c r="J5558" s="20">
        <v>0</v>
      </c>
      <c r="K5558" s="20">
        <v>0</v>
      </c>
      <c r="L5558" s="20">
        <v>1.026E-4</v>
      </c>
      <c r="M5558" s="20">
        <v>5.5644374999999999E-3</v>
      </c>
      <c r="N5558" s="1">
        <v>0</v>
      </c>
      <c r="O5558" s="5">
        <v>20</v>
      </c>
      <c r="P5558" s="5">
        <v>80</v>
      </c>
      <c r="Q5558" s="1">
        <v>1</v>
      </c>
      <c r="R5558" s="1">
        <v>4</v>
      </c>
      <c r="S5558" s="6">
        <v>114.46</v>
      </c>
      <c r="T5558" s="6">
        <v>114.46</v>
      </c>
    </row>
    <row r="5559" spans="1:20" hidden="1" x14ac:dyDescent="0.25">
      <c r="A5559" s="1">
        <v>15</v>
      </c>
      <c r="B5559" s="1">
        <v>2014</v>
      </c>
      <c r="C5559" s="1">
        <v>351520215</v>
      </c>
      <c r="D5559" s="44" t="s">
        <v>223</v>
      </c>
      <c r="E5559" s="20">
        <v>3.9636299999999992E-2</v>
      </c>
      <c r="F5559" s="20">
        <v>3.753759999999999E-2</v>
      </c>
      <c r="G5559" s="20">
        <v>2.0987000000000002E-3</v>
      </c>
      <c r="H5559" s="20">
        <v>0</v>
      </c>
      <c r="I5559" s="20">
        <v>0</v>
      </c>
      <c r="J5559" s="20">
        <v>1E-3</v>
      </c>
      <c r="K5559" s="20">
        <v>0.04</v>
      </c>
      <c r="L5559" s="20">
        <v>1.4005000000000001E-3</v>
      </c>
      <c r="M5559" s="20">
        <v>1.8826814583333337E-2</v>
      </c>
      <c r="N5559" s="1">
        <v>1</v>
      </c>
      <c r="O5559" s="5">
        <v>60</v>
      </c>
      <c r="P5559" s="5">
        <v>40</v>
      </c>
      <c r="Q5559" s="1">
        <v>9</v>
      </c>
      <c r="R5559" s="1">
        <v>6</v>
      </c>
      <c r="S5559" s="6">
        <v>364.8</v>
      </c>
      <c r="T5559" s="6">
        <v>364.8</v>
      </c>
    </row>
    <row r="5560" spans="1:20" hidden="1" x14ac:dyDescent="0.25">
      <c r="A5560" s="1">
        <v>18</v>
      </c>
      <c r="B5560" s="1">
        <v>2014</v>
      </c>
      <c r="C5560" s="1">
        <v>351520218</v>
      </c>
      <c r="D5560" s="44" t="s">
        <v>223</v>
      </c>
      <c r="E5560" s="20">
        <v>4.12193E-2</v>
      </c>
      <c r="F5560" s="20">
        <v>2.0802599999999997E-2</v>
      </c>
      <c r="G5560" s="20">
        <v>2.0416699999999999E-2</v>
      </c>
      <c r="H5560" s="20">
        <v>0</v>
      </c>
      <c r="I5560" s="20">
        <v>0</v>
      </c>
      <c r="J5560" s="20">
        <v>0.02</v>
      </c>
      <c r="K5560" s="20">
        <v>0.02</v>
      </c>
      <c r="L5560" s="20">
        <v>4.6300000000000001E-5</v>
      </c>
      <c r="M5560" s="20">
        <v>0</v>
      </c>
      <c r="N5560" s="1">
        <v>7</v>
      </c>
      <c r="O5560" s="5">
        <v>77.78</v>
      </c>
      <c r="P5560" s="5">
        <v>22.22</v>
      </c>
      <c r="Q5560" s="1">
        <v>7</v>
      </c>
      <c r="R5560" s="1">
        <v>2</v>
      </c>
      <c r="S5560" s="6"/>
      <c r="T5560" s="6"/>
    </row>
    <row r="5561" spans="1:20" hidden="1" x14ac:dyDescent="0.25">
      <c r="A5561" s="1">
        <v>22</v>
      </c>
      <c r="B5561" s="1">
        <v>2014</v>
      </c>
      <c r="C5561" s="1">
        <v>351535022</v>
      </c>
      <c r="D5561" s="44" t="s">
        <v>224</v>
      </c>
      <c r="E5561" s="20">
        <v>0.10283970000000017</v>
      </c>
      <c r="F5561" s="20">
        <v>4.2014000000000001E-3</v>
      </c>
      <c r="G5561" s="20">
        <v>9.8638300000000179E-2</v>
      </c>
      <c r="H5561" s="20">
        <v>0</v>
      </c>
      <c r="I5561" s="20">
        <v>8.6999999999999994E-2</v>
      </c>
      <c r="J5561" s="20">
        <v>0</v>
      </c>
      <c r="K5561" s="20">
        <v>0</v>
      </c>
      <c r="L5561" s="20">
        <v>1.0516200000000002E-2</v>
      </c>
      <c r="M5561" s="20">
        <v>1.7001723958333333E-2</v>
      </c>
      <c r="N5561" s="1">
        <v>0</v>
      </c>
      <c r="O5561" s="5">
        <v>1.01</v>
      </c>
      <c r="P5561" s="5">
        <v>98.99</v>
      </c>
      <c r="Q5561" s="1">
        <v>2</v>
      </c>
      <c r="R5561" s="1">
        <v>196</v>
      </c>
      <c r="S5561" s="6">
        <v>303.02999999999997</v>
      </c>
      <c r="T5561" s="6">
        <v>303.02999999999997</v>
      </c>
    </row>
    <row r="5562" spans="1:20" hidden="1" x14ac:dyDescent="0.25">
      <c r="A5562" s="1">
        <v>14</v>
      </c>
      <c r="B5562" s="1">
        <v>2014</v>
      </c>
      <c r="C5562" s="1">
        <v>351540014</v>
      </c>
      <c r="D5562" s="44" t="s">
        <v>225</v>
      </c>
      <c r="E5562" s="20">
        <v>2.35398E-2</v>
      </c>
      <c r="F5562" s="20">
        <v>2.3148100000000001E-2</v>
      </c>
      <c r="G5562" s="20">
        <v>3.9169999999999998E-4</v>
      </c>
      <c r="H5562" s="20">
        <v>0.06</v>
      </c>
      <c r="I5562" s="20">
        <v>0</v>
      </c>
      <c r="J5562" s="20">
        <v>0</v>
      </c>
      <c r="K5562" s="20">
        <v>0.02</v>
      </c>
      <c r="L5562" s="20">
        <v>2.1230000000000001E-4</v>
      </c>
      <c r="M5562" s="20">
        <v>3.8265608722222219E-2</v>
      </c>
      <c r="N5562" s="1">
        <v>0</v>
      </c>
      <c r="O5562" s="5">
        <v>14.29</v>
      </c>
      <c r="P5562" s="5">
        <v>85.71</v>
      </c>
      <c r="Q5562" s="1">
        <v>1</v>
      </c>
      <c r="R5562" s="1">
        <v>6</v>
      </c>
      <c r="S5562" s="6">
        <v>680.13</v>
      </c>
      <c r="T5562" s="6">
        <v>680.13</v>
      </c>
    </row>
    <row r="5563" spans="1:20" hidden="1" x14ac:dyDescent="0.25">
      <c r="A5563" s="1">
        <v>15</v>
      </c>
      <c r="B5563" s="1">
        <v>2014</v>
      </c>
      <c r="C5563" s="1">
        <v>351560815</v>
      </c>
      <c r="D5563" s="44" t="s">
        <v>226</v>
      </c>
      <c r="E5563" s="20">
        <v>4.3390600000000001E-2</v>
      </c>
      <c r="F5563" s="20">
        <v>8.7388999999999991E-3</v>
      </c>
      <c r="G5563" s="20">
        <v>3.4651700000000001E-2</v>
      </c>
      <c r="H5563" s="20">
        <v>0</v>
      </c>
      <c r="I5563" s="20">
        <v>0.02</v>
      </c>
      <c r="J5563" s="20">
        <v>2E-3</v>
      </c>
      <c r="K5563" s="20">
        <v>0.01</v>
      </c>
      <c r="L5563" s="20">
        <v>1.2418999999999999E-2</v>
      </c>
      <c r="M5563" s="20">
        <v>1.2744075000000001E-2</v>
      </c>
      <c r="N5563" s="1">
        <v>3</v>
      </c>
      <c r="O5563" s="5">
        <v>31.25</v>
      </c>
      <c r="P5563" s="5">
        <v>68.75</v>
      </c>
      <c r="Q5563" s="1">
        <v>5</v>
      </c>
      <c r="R5563" s="1">
        <v>11</v>
      </c>
      <c r="S5563" s="6">
        <v>256.08</v>
      </c>
      <c r="T5563" s="6">
        <v>256.08</v>
      </c>
    </row>
    <row r="5564" spans="1:20" hidden="1" x14ac:dyDescent="0.25">
      <c r="A5564" s="1">
        <v>16</v>
      </c>
      <c r="B5564" s="1">
        <v>2014</v>
      </c>
      <c r="C5564" s="1">
        <v>351560816</v>
      </c>
      <c r="D5564" s="44" t="s">
        <v>226</v>
      </c>
      <c r="E5564" s="20">
        <v>4.8413999999999983E-3</v>
      </c>
      <c r="F5564" s="20">
        <v>3.5519999999999996E-4</v>
      </c>
      <c r="G5564" s="20">
        <v>4.4861999999999983E-3</v>
      </c>
      <c r="H5564" s="20">
        <v>0</v>
      </c>
      <c r="I5564" s="20">
        <v>4.0000000000000001E-3</v>
      </c>
      <c r="J5564" s="20">
        <v>0</v>
      </c>
      <c r="K5564" s="20">
        <v>0</v>
      </c>
      <c r="L5564" s="20">
        <v>3.1950000000000001E-4</v>
      </c>
      <c r="M5564" s="20">
        <v>0</v>
      </c>
      <c r="N5564" s="1">
        <v>0</v>
      </c>
      <c r="O5564" s="5">
        <v>28.57</v>
      </c>
      <c r="P5564" s="5">
        <v>71.430000000000007</v>
      </c>
      <c r="Q5564" s="1">
        <v>2</v>
      </c>
      <c r="R5564" s="1">
        <v>5</v>
      </c>
      <c r="S5564" s="6"/>
      <c r="T5564" s="6"/>
    </row>
    <row r="5565" spans="1:20" hidden="1" x14ac:dyDescent="0.25">
      <c r="A5565" s="1">
        <v>15</v>
      </c>
      <c r="B5565" s="1">
        <v>2014</v>
      </c>
      <c r="C5565" s="1">
        <v>351550915</v>
      </c>
      <c r="D5565" s="44" t="s">
        <v>227</v>
      </c>
      <c r="E5565" s="20">
        <v>0.24619080000000004</v>
      </c>
      <c r="F5565" s="20">
        <v>0.22973830000000003</v>
      </c>
      <c r="G5565" s="20">
        <v>1.6452499999999995E-2</v>
      </c>
      <c r="H5565" s="20">
        <v>0</v>
      </c>
      <c r="I5565" s="20">
        <v>0</v>
      </c>
      <c r="J5565" s="20">
        <v>0.16900000000000001</v>
      </c>
      <c r="K5565" s="20">
        <v>7.0000000000000007E-2</v>
      </c>
      <c r="L5565" s="20">
        <v>2.4375999999999998E-3</v>
      </c>
      <c r="M5565" s="20">
        <v>0.19876148900462964</v>
      </c>
      <c r="N5565" s="1">
        <v>6</v>
      </c>
      <c r="O5565" s="5">
        <v>28.57</v>
      </c>
      <c r="P5565" s="5">
        <v>71.430000000000007</v>
      </c>
      <c r="Q5565" s="1">
        <v>16</v>
      </c>
      <c r="R5565" s="1">
        <v>40</v>
      </c>
      <c r="S5565" s="6">
        <v>3479.98</v>
      </c>
      <c r="T5565" s="6">
        <v>3479.98</v>
      </c>
    </row>
    <row r="5566" spans="1:20" hidden="1" x14ac:dyDescent="0.25">
      <c r="A5566" s="1">
        <v>18</v>
      </c>
      <c r="B5566" s="1">
        <v>2014</v>
      </c>
      <c r="C5566" s="1">
        <v>351550918</v>
      </c>
      <c r="D5566" s="44" t="s">
        <v>227</v>
      </c>
      <c r="E5566" s="20">
        <v>9.8803200000000008E-2</v>
      </c>
      <c r="F5566" s="20">
        <v>9.8803200000000008E-2</v>
      </c>
      <c r="G5566" s="20">
        <v>0</v>
      </c>
      <c r="H5566" s="20">
        <v>0</v>
      </c>
      <c r="I5566" s="20">
        <v>0</v>
      </c>
      <c r="J5566" s="20">
        <v>0</v>
      </c>
      <c r="K5566" s="20">
        <v>0.1</v>
      </c>
      <c r="L5566" s="20">
        <v>0</v>
      </c>
      <c r="M5566" s="20">
        <v>0</v>
      </c>
      <c r="N5566" s="1">
        <v>2</v>
      </c>
      <c r="O5566" s="5">
        <v>100</v>
      </c>
      <c r="P5566" s="5">
        <v>0</v>
      </c>
      <c r="Q5566" s="1">
        <v>10</v>
      </c>
      <c r="R5566" s="1">
        <v>0</v>
      </c>
      <c r="S5566" s="6"/>
      <c r="T5566" s="6"/>
    </row>
    <row r="5567" spans="1:20" hidden="1" x14ac:dyDescent="0.25">
      <c r="A5567" s="1">
        <v>17</v>
      </c>
      <c r="B5567" s="1">
        <v>2014</v>
      </c>
      <c r="C5567" s="1">
        <v>351565717</v>
      </c>
      <c r="D5567" s="44" t="s">
        <v>228</v>
      </c>
      <c r="E5567" s="20">
        <v>9.2708499999999999E-2</v>
      </c>
      <c r="F5567" s="20">
        <v>9.0979299999999999E-2</v>
      </c>
      <c r="G5567" s="20">
        <v>1.7292E-3</v>
      </c>
      <c r="H5567" s="20">
        <v>0</v>
      </c>
      <c r="I5567" s="20">
        <v>2E-3</v>
      </c>
      <c r="J5567" s="20">
        <v>0</v>
      </c>
      <c r="K5567" s="20">
        <v>0.09</v>
      </c>
      <c r="L5567" s="20">
        <v>1.8129999999999999E-3</v>
      </c>
      <c r="M5567" s="20">
        <v>2.2385562499999999E-3</v>
      </c>
      <c r="N5567" s="1">
        <v>0</v>
      </c>
      <c r="O5567" s="5">
        <v>66.67</v>
      </c>
      <c r="P5567" s="5">
        <v>33.33</v>
      </c>
      <c r="Q5567" s="1">
        <v>8</v>
      </c>
      <c r="R5567" s="1">
        <v>4</v>
      </c>
      <c r="S5567" s="6">
        <v>49</v>
      </c>
      <c r="T5567" s="6">
        <v>49</v>
      </c>
    </row>
    <row r="5568" spans="1:20" hidden="1" x14ac:dyDescent="0.25">
      <c r="A5568" s="1">
        <v>6</v>
      </c>
      <c r="B5568" s="1">
        <v>2014</v>
      </c>
      <c r="C5568" s="1">
        <v>35157076</v>
      </c>
      <c r="D5568" s="44" t="s">
        <v>229</v>
      </c>
      <c r="E5568" s="20">
        <v>2.7249000000000002E-3</v>
      </c>
      <c r="F5568" s="20">
        <v>5.2099999999999999E-5</v>
      </c>
      <c r="G5568" s="20">
        <v>2.6728000000000003E-3</v>
      </c>
      <c r="H5568" s="20">
        <v>0</v>
      </c>
      <c r="I5568" s="20">
        <v>0</v>
      </c>
      <c r="J5568" s="20">
        <v>2E-3</v>
      </c>
      <c r="K5568" s="20">
        <v>0</v>
      </c>
      <c r="L5568" s="20">
        <v>6.0179999999999999E-4</v>
      </c>
      <c r="M5568" s="20">
        <v>0.59268078916666667</v>
      </c>
      <c r="N5568" s="1">
        <v>1</v>
      </c>
      <c r="O5568" s="5">
        <v>11.11</v>
      </c>
      <c r="P5568" s="5">
        <v>88.89</v>
      </c>
      <c r="Q5568" s="1">
        <v>1</v>
      </c>
      <c r="R5568" s="1">
        <v>8</v>
      </c>
      <c r="S5568" s="6">
        <v>7438.64</v>
      </c>
      <c r="T5568" s="6">
        <v>4165.6383999999998</v>
      </c>
    </row>
    <row r="5569" spans="1:20" hidden="1" x14ac:dyDescent="0.25">
      <c r="A5569" s="1">
        <v>21</v>
      </c>
      <c r="B5569" s="1">
        <v>2014</v>
      </c>
      <c r="C5569" s="1">
        <v>351580621</v>
      </c>
      <c r="D5569" s="44" t="s">
        <v>230</v>
      </c>
      <c r="E5569" s="20">
        <v>5.6333400000000006E-2</v>
      </c>
      <c r="F5569" s="20">
        <v>0</v>
      </c>
      <c r="G5569" s="20">
        <v>5.6333400000000006E-2</v>
      </c>
      <c r="H5569" s="20">
        <v>0</v>
      </c>
      <c r="I5569" s="20">
        <v>6.0000000000000001E-3</v>
      </c>
      <c r="J5569" s="20">
        <v>0</v>
      </c>
      <c r="K5569" s="20">
        <v>0.05</v>
      </c>
      <c r="L5569" s="20">
        <v>9.2600000000000001E-5</v>
      </c>
      <c r="M5569" s="20">
        <v>3.5271703124999994E-3</v>
      </c>
      <c r="N5569" s="1">
        <v>0</v>
      </c>
      <c r="O5569" s="5">
        <v>0</v>
      </c>
      <c r="P5569" s="5">
        <v>100</v>
      </c>
      <c r="Q5569" s="1">
        <v>0</v>
      </c>
      <c r="R5569" s="1">
        <v>8</v>
      </c>
      <c r="S5569" s="6">
        <v>72.27</v>
      </c>
      <c r="T5569" s="6">
        <v>72.27</v>
      </c>
    </row>
    <row r="5570" spans="1:20" hidden="1" x14ac:dyDescent="0.25">
      <c r="A5570" s="1">
        <v>18</v>
      </c>
      <c r="B5570" s="1">
        <v>2014</v>
      </c>
      <c r="C5570" s="1">
        <v>351590518</v>
      </c>
      <c r="D5570" s="44" t="s">
        <v>231</v>
      </c>
      <c r="E5570" s="20">
        <v>9.7198000000000007E-3</v>
      </c>
      <c r="F5570" s="20">
        <v>8.6806000000000001E-3</v>
      </c>
      <c r="G5570" s="20">
        <v>1.0392000000000001E-3</v>
      </c>
      <c r="H5570" s="20">
        <v>0</v>
      </c>
      <c r="I5570" s="20">
        <v>0</v>
      </c>
      <c r="J5570" s="20">
        <v>0</v>
      </c>
      <c r="K5570" s="20">
        <v>0.01</v>
      </c>
      <c r="L5570" s="20">
        <v>1.0392000000000001E-3</v>
      </c>
      <c r="M5570" s="20">
        <v>6.5099411458333341E-3</v>
      </c>
      <c r="N5570" s="1">
        <v>0</v>
      </c>
      <c r="O5570" s="5">
        <v>40</v>
      </c>
      <c r="P5570" s="5">
        <v>60</v>
      </c>
      <c r="Q5570" s="1">
        <v>4</v>
      </c>
      <c r="R5570" s="1">
        <v>6</v>
      </c>
      <c r="S5570" s="6">
        <v>131.66999999999999</v>
      </c>
      <c r="T5570" s="6">
        <v>131.66999999999999</v>
      </c>
    </row>
    <row r="5571" spans="1:20" hidden="1" x14ac:dyDescent="0.25">
      <c r="A5571" s="1">
        <v>19</v>
      </c>
      <c r="B5571" s="1">
        <v>2014</v>
      </c>
      <c r="C5571" s="1">
        <v>351590519</v>
      </c>
      <c r="D5571" s="44" t="s">
        <v>231</v>
      </c>
      <c r="E5571" s="20">
        <v>3.0868100000000002E-2</v>
      </c>
      <c r="F5571" s="20">
        <v>3.0740800000000002E-2</v>
      </c>
      <c r="G5571" s="20">
        <v>1.273E-4</v>
      </c>
      <c r="H5571" s="20">
        <v>0</v>
      </c>
      <c r="I5571" s="20">
        <v>0</v>
      </c>
      <c r="J5571" s="20">
        <v>0</v>
      </c>
      <c r="K5571" s="20">
        <v>0.03</v>
      </c>
      <c r="L5571" s="20">
        <v>1.273E-4</v>
      </c>
      <c r="M5571" s="20">
        <v>0</v>
      </c>
      <c r="N5571" s="1">
        <v>0</v>
      </c>
      <c r="O5571" s="5">
        <v>40</v>
      </c>
      <c r="P5571" s="5">
        <v>60</v>
      </c>
      <c r="Q5571" s="1">
        <v>2</v>
      </c>
      <c r="R5571" s="1">
        <v>3</v>
      </c>
      <c r="S5571" s="6"/>
      <c r="T5571" s="6"/>
    </row>
    <row r="5572" spans="1:20" hidden="1" x14ac:dyDescent="0.25">
      <c r="A5572" s="1">
        <v>20</v>
      </c>
      <c r="B5572" s="1">
        <v>2014</v>
      </c>
      <c r="C5572" s="1">
        <v>351600220</v>
      </c>
      <c r="D5572" s="44" t="s">
        <v>232</v>
      </c>
      <c r="E5572" s="20">
        <v>5.72685E-2</v>
      </c>
      <c r="F5572" s="20">
        <v>5.2083299999999999E-2</v>
      </c>
      <c r="G5572" s="20">
        <v>5.1852000000000001E-3</v>
      </c>
      <c r="H5572" s="20">
        <v>0</v>
      </c>
      <c r="I5572" s="20">
        <v>0</v>
      </c>
      <c r="J5572" s="20">
        <v>5.7000000000000002E-2</v>
      </c>
      <c r="K5572" s="20">
        <v>0</v>
      </c>
      <c r="L5572" s="20">
        <v>0</v>
      </c>
      <c r="M5572" s="20">
        <v>0</v>
      </c>
      <c r="N5572" s="1">
        <v>1</v>
      </c>
      <c r="O5572" s="5">
        <v>33.33</v>
      </c>
      <c r="P5572" s="5">
        <v>66.67</v>
      </c>
      <c r="Q5572" s="1">
        <v>1</v>
      </c>
      <c r="R5572" s="1">
        <v>2</v>
      </c>
      <c r="S5572" s="6"/>
      <c r="T5572" s="6"/>
    </row>
    <row r="5573" spans="1:20" hidden="1" x14ac:dyDescent="0.25">
      <c r="A5573" s="1">
        <v>21</v>
      </c>
      <c r="B5573" s="1">
        <v>2014</v>
      </c>
      <c r="C5573" s="1">
        <v>351600221</v>
      </c>
      <c r="D5573" s="44" t="s">
        <v>232</v>
      </c>
      <c r="E5573" s="20">
        <v>2.8461699999999993E-2</v>
      </c>
      <c r="F5573" s="20">
        <v>0</v>
      </c>
      <c r="G5573" s="20">
        <v>2.8461699999999993E-2</v>
      </c>
      <c r="H5573" s="20">
        <v>0</v>
      </c>
      <c r="I5573" s="20">
        <v>2.8000000000000001E-2</v>
      </c>
      <c r="J5573" s="20">
        <v>0</v>
      </c>
      <c r="K5573" s="20">
        <v>0</v>
      </c>
      <c r="L5573" s="20">
        <v>4.8600000000000002E-5</v>
      </c>
      <c r="M5573" s="20">
        <v>3.0497200562500004E-2</v>
      </c>
      <c r="N5573" s="1">
        <v>1</v>
      </c>
      <c r="O5573" s="5">
        <v>0</v>
      </c>
      <c r="P5573" s="5">
        <v>100</v>
      </c>
      <c r="Q5573" s="1">
        <v>0</v>
      </c>
      <c r="R5573" s="1">
        <v>15</v>
      </c>
      <c r="S5573" s="6">
        <v>590</v>
      </c>
      <c r="T5573" s="6">
        <v>590</v>
      </c>
    </row>
    <row r="5574" spans="1:20" hidden="1" x14ac:dyDescent="0.25">
      <c r="A5574" s="1">
        <v>17</v>
      </c>
      <c r="B5574" s="1">
        <v>2014</v>
      </c>
      <c r="C5574" s="1">
        <v>351610117</v>
      </c>
      <c r="D5574" s="44" t="s">
        <v>233</v>
      </c>
      <c r="E5574" s="20">
        <v>0.12825039999999996</v>
      </c>
      <c r="F5574" s="20">
        <v>0.12763209999999997</v>
      </c>
      <c r="G5574" s="20">
        <v>6.182999999999999E-4</v>
      </c>
      <c r="H5574" s="20">
        <v>0</v>
      </c>
      <c r="I5574" s="20">
        <v>8.9999999999999993E-3</v>
      </c>
      <c r="J5574" s="20">
        <v>0</v>
      </c>
      <c r="K5574" s="20">
        <v>0.12</v>
      </c>
      <c r="L5574" s="20">
        <v>2.8008999999999998E-3</v>
      </c>
      <c r="M5574" s="20">
        <v>5.885673437499999E-3</v>
      </c>
      <c r="N5574" s="1">
        <v>4</v>
      </c>
      <c r="O5574" s="5">
        <v>75</v>
      </c>
      <c r="P5574" s="5">
        <v>25</v>
      </c>
      <c r="Q5574" s="1">
        <v>12</v>
      </c>
      <c r="R5574" s="1">
        <v>4</v>
      </c>
      <c r="S5574" s="6">
        <v>113.4</v>
      </c>
      <c r="T5574" s="6">
        <v>113.4</v>
      </c>
    </row>
    <row r="5575" spans="1:20" hidden="1" x14ac:dyDescent="0.25">
      <c r="A5575" s="1">
        <v>8</v>
      </c>
      <c r="B5575" s="1">
        <v>2014</v>
      </c>
      <c r="C5575" s="1">
        <v>35162008</v>
      </c>
      <c r="D5575" s="44" t="s">
        <v>234</v>
      </c>
      <c r="E5575" s="20">
        <v>0.23055460000000011</v>
      </c>
      <c r="F5575" s="20">
        <v>0.21272690000000011</v>
      </c>
      <c r="G5575" s="20">
        <v>1.7827700000000005E-2</v>
      </c>
      <c r="H5575" s="20">
        <v>0.68</v>
      </c>
      <c r="I5575" s="20">
        <v>0</v>
      </c>
      <c r="J5575" s="20">
        <v>4.8000000000000001E-2</v>
      </c>
      <c r="K5575" s="20">
        <v>0.17</v>
      </c>
      <c r="L5575" s="20">
        <v>8.1984000000000033E-3</v>
      </c>
      <c r="M5575" s="20">
        <v>1.1448003233333335</v>
      </c>
      <c r="N5575" s="1">
        <v>24</v>
      </c>
      <c r="O5575" s="5">
        <v>44.3</v>
      </c>
      <c r="P5575" s="5">
        <v>55.7</v>
      </c>
      <c r="Q5575" s="1">
        <v>35</v>
      </c>
      <c r="R5575" s="1">
        <v>44</v>
      </c>
      <c r="S5575" s="6">
        <v>18006</v>
      </c>
      <c r="T5575" s="6">
        <v>18006</v>
      </c>
    </row>
    <row r="5576" spans="1:20" hidden="1" x14ac:dyDescent="0.25">
      <c r="A5576" s="1">
        <v>6</v>
      </c>
      <c r="B5576" s="1">
        <v>2014</v>
      </c>
      <c r="C5576" s="1">
        <v>35163096</v>
      </c>
      <c r="D5576" s="44" t="s">
        <v>235</v>
      </c>
      <c r="E5576" s="20">
        <v>1.3528100000000001E-2</v>
      </c>
      <c r="F5576" s="20">
        <v>1.2635800000000001E-2</v>
      </c>
      <c r="G5576" s="20">
        <v>8.9229999999999995E-4</v>
      </c>
      <c r="H5576" s="20">
        <v>0</v>
      </c>
      <c r="I5576" s="20">
        <v>0</v>
      </c>
      <c r="J5576" s="20">
        <v>1E-3</v>
      </c>
      <c r="K5576" s="20">
        <v>0.01</v>
      </c>
      <c r="L5576" s="20">
        <v>4.0003E-3</v>
      </c>
      <c r="M5576" s="20">
        <v>0.52566796945023142</v>
      </c>
      <c r="N5576" s="1">
        <v>2</v>
      </c>
      <c r="O5576" s="5">
        <v>50</v>
      </c>
      <c r="P5576" s="5">
        <v>50</v>
      </c>
      <c r="Q5576" s="1">
        <v>3</v>
      </c>
      <c r="R5576" s="1">
        <v>3</v>
      </c>
      <c r="S5576" s="6">
        <v>3409.74</v>
      </c>
      <c r="T5576" s="6">
        <v>0</v>
      </c>
    </row>
    <row r="5577" spans="1:20" hidden="1" x14ac:dyDescent="0.25">
      <c r="A5577" s="1">
        <v>6</v>
      </c>
      <c r="B5577" s="1">
        <v>2014</v>
      </c>
      <c r="C5577" s="1">
        <v>35164086</v>
      </c>
      <c r="D5577" s="44" t="s">
        <v>236</v>
      </c>
      <c r="E5577" s="20">
        <v>9.2351099999999992E-2</v>
      </c>
      <c r="F5577" s="20">
        <v>7.8123299999999993E-2</v>
      </c>
      <c r="G5577" s="20">
        <v>1.4227800000000001E-2</v>
      </c>
      <c r="H5577" s="20">
        <v>0</v>
      </c>
      <c r="I5577" s="20">
        <v>4.8000000000000001E-2</v>
      </c>
      <c r="J5577" s="20">
        <v>0.03</v>
      </c>
      <c r="K5577" s="20">
        <v>0.01</v>
      </c>
      <c r="L5577" s="20">
        <v>2.8266999999999988E-3</v>
      </c>
      <c r="M5577" s="20">
        <v>0.467719779017361</v>
      </c>
      <c r="N5577" s="1">
        <v>6</v>
      </c>
      <c r="O5577" s="5">
        <v>21.74</v>
      </c>
      <c r="P5577" s="5">
        <v>78.260000000000005</v>
      </c>
      <c r="Q5577" s="1">
        <v>10</v>
      </c>
      <c r="R5577" s="1">
        <v>36</v>
      </c>
      <c r="S5577" s="6">
        <v>4220.8599999999997</v>
      </c>
      <c r="T5577" s="6">
        <v>0</v>
      </c>
    </row>
    <row r="5578" spans="1:20" hidden="1" x14ac:dyDescent="0.25">
      <c r="A5578" s="1">
        <v>20</v>
      </c>
      <c r="B5578" s="1">
        <v>2014</v>
      </c>
      <c r="C5578" s="1">
        <v>351650720</v>
      </c>
      <c r="D5578" s="44" t="s">
        <v>237</v>
      </c>
      <c r="E5578" s="20">
        <v>1.80208E-2</v>
      </c>
      <c r="F5578" s="20">
        <v>1.49389E-2</v>
      </c>
      <c r="G5578" s="20">
        <v>3.0819000000000007E-3</v>
      </c>
      <c r="H5578" s="20">
        <v>0</v>
      </c>
      <c r="I5578" s="20">
        <v>3.0000000000000001E-3</v>
      </c>
      <c r="J5578" s="20">
        <v>0</v>
      </c>
      <c r="K5578" s="20">
        <v>0.02</v>
      </c>
      <c r="L5578" s="20">
        <v>1.7360000000000002E-4</v>
      </c>
      <c r="M5578" s="20">
        <v>6.0423312500000005E-3</v>
      </c>
      <c r="N5578" s="1">
        <v>2</v>
      </c>
      <c r="O5578" s="5">
        <v>25</v>
      </c>
      <c r="P5578" s="5">
        <v>75</v>
      </c>
      <c r="Q5578" s="1">
        <v>4</v>
      </c>
      <c r="R5578" s="1">
        <v>12</v>
      </c>
      <c r="S5578" s="6">
        <v>126</v>
      </c>
      <c r="T5578" s="6">
        <v>126</v>
      </c>
    </row>
    <row r="5579" spans="1:20" hidden="1" x14ac:dyDescent="0.25">
      <c r="A5579" s="1">
        <v>16</v>
      </c>
      <c r="B5579" s="1">
        <v>2014</v>
      </c>
      <c r="C5579" s="1">
        <v>351660616</v>
      </c>
      <c r="D5579" s="44" t="s">
        <v>238</v>
      </c>
      <c r="E5579" s="20">
        <v>2.3297999999999999E-3</v>
      </c>
      <c r="F5579" s="20">
        <v>6.9439999999999997E-4</v>
      </c>
      <c r="G5579" s="20">
        <v>1.6354E-3</v>
      </c>
      <c r="H5579" s="20">
        <v>0</v>
      </c>
      <c r="I5579" s="20">
        <v>0</v>
      </c>
      <c r="J5579" s="20">
        <v>0</v>
      </c>
      <c r="K5579" s="20">
        <v>0</v>
      </c>
      <c r="L5579" s="20">
        <v>0</v>
      </c>
      <c r="M5579" s="20">
        <v>0</v>
      </c>
      <c r="N5579" s="1">
        <v>1</v>
      </c>
      <c r="O5579" s="5">
        <v>50</v>
      </c>
      <c r="P5579" s="5">
        <v>50</v>
      </c>
      <c r="Q5579" s="1">
        <v>1</v>
      </c>
      <c r="R5579" s="1">
        <v>1</v>
      </c>
      <c r="S5579" s="6"/>
      <c r="T5579" s="6"/>
    </row>
    <row r="5580" spans="1:20" hidden="1" x14ac:dyDescent="0.25">
      <c r="A5580" s="1">
        <v>17</v>
      </c>
      <c r="B5580" s="1">
        <v>2014</v>
      </c>
      <c r="C5580" s="1">
        <v>351660617</v>
      </c>
      <c r="D5580" s="44" t="s">
        <v>238</v>
      </c>
      <c r="E5580" s="20">
        <v>0.1740401</v>
      </c>
      <c r="F5580" s="20">
        <v>0.1196918</v>
      </c>
      <c r="G5580" s="20">
        <v>5.4348299999999995E-2</v>
      </c>
      <c r="H5580" s="20">
        <v>0</v>
      </c>
      <c r="I5580" s="20">
        <v>1.7000000000000001E-2</v>
      </c>
      <c r="J5580" s="20">
        <v>1E-3</v>
      </c>
      <c r="K5580" s="20">
        <v>0.15</v>
      </c>
      <c r="L5580" s="20">
        <v>8.0329999999999996E-4</v>
      </c>
      <c r="M5580" s="20">
        <v>1.3172789322916668E-2</v>
      </c>
      <c r="N5580" s="1">
        <v>22</v>
      </c>
      <c r="O5580" s="5">
        <v>60</v>
      </c>
      <c r="P5580" s="5">
        <v>40</v>
      </c>
      <c r="Q5580" s="1">
        <v>18</v>
      </c>
      <c r="R5580" s="1">
        <v>12</v>
      </c>
      <c r="S5580" s="6">
        <v>280</v>
      </c>
      <c r="T5580" s="6">
        <v>280</v>
      </c>
    </row>
    <row r="5581" spans="1:20" hidden="1" x14ac:dyDescent="0.25">
      <c r="A5581" s="1">
        <v>20</v>
      </c>
      <c r="B5581" s="1">
        <v>2014</v>
      </c>
      <c r="C5581" s="1">
        <v>351660620</v>
      </c>
      <c r="D5581" s="44" t="s">
        <v>238</v>
      </c>
      <c r="E5581" s="20">
        <v>0</v>
      </c>
      <c r="F5581" s="20">
        <v>0</v>
      </c>
      <c r="G5581" s="20">
        <v>0</v>
      </c>
      <c r="H5581" s="20">
        <v>0</v>
      </c>
      <c r="I5581" s="20">
        <v>0</v>
      </c>
      <c r="J5581" s="20">
        <v>0</v>
      </c>
      <c r="K5581" s="20">
        <v>0</v>
      </c>
      <c r="L5581" s="20">
        <v>0</v>
      </c>
      <c r="M5581" s="20">
        <v>0</v>
      </c>
      <c r="N5581" s="1">
        <v>0</v>
      </c>
      <c r="O5581" s="5">
        <v>0</v>
      </c>
      <c r="P5581" s="5">
        <v>0</v>
      </c>
      <c r="Q5581" s="1">
        <v>0</v>
      </c>
      <c r="R5581" s="1">
        <v>0</v>
      </c>
      <c r="S5581" s="6"/>
      <c r="T5581" s="6"/>
    </row>
    <row r="5582" spans="1:20" hidden="1" x14ac:dyDescent="0.25">
      <c r="A5582" s="1">
        <v>17</v>
      </c>
      <c r="B5582" s="1">
        <v>2014</v>
      </c>
      <c r="C5582" s="1">
        <v>351670517</v>
      </c>
      <c r="D5582" s="44" t="s">
        <v>239</v>
      </c>
      <c r="E5582" s="20">
        <v>1.3114600000000001E-2</v>
      </c>
      <c r="F5582" s="20">
        <v>5.8000000000000004E-6</v>
      </c>
      <c r="G5582" s="20">
        <v>1.31088E-2</v>
      </c>
      <c r="H5582" s="20">
        <v>0</v>
      </c>
      <c r="I5582" s="20">
        <v>0</v>
      </c>
      <c r="J5582" s="20">
        <v>0</v>
      </c>
      <c r="K5582" s="20">
        <v>0.01</v>
      </c>
      <c r="L5582" s="20">
        <v>5.8000000000000004E-6</v>
      </c>
      <c r="M5582" s="20">
        <v>0</v>
      </c>
      <c r="N5582" s="1">
        <v>3</v>
      </c>
      <c r="O5582" s="5">
        <v>20</v>
      </c>
      <c r="P5582" s="5">
        <v>80</v>
      </c>
      <c r="Q5582" s="1">
        <v>1</v>
      </c>
      <c r="R5582" s="1">
        <v>4</v>
      </c>
      <c r="S5582" s="6"/>
      <c r="T5582" s="6"/>
    </row>
    <row r="5583" spans="1:20" hidden="1" x14ac:dyDescent="0.25">
      <c r="A5583" s="1">
        <v>20</v>
      </c>
      <c r="B5583" s="1">
        <v>2014</v>
      </c>
      <c r="C5583" s="1">
        <v>351670520</v>
      </c>
      <c r="D5583" s="44" t="s">
        <v>239</v>
      </c>
      <c r="E5583" s="20">
        <v>0.10897829999999999</v>
      </c>
      <c r="F5583" s="20">
        <v>0.10487359999999998</v>
      </c>
      <c r="G5583" s="20">
        <v>4.1047000000000002E-3</v>
      </c>
      <c r="H5583" s="20">
        <v>0</v>
      </c>
      <c r="I5583" s="20">
        <v>4.5999999999999999E-2</v>
      </c>
      <c r="J5583" s="20">
        <v>0</v>
      </c>
      <c r="K5583" s="20">
        <v>0.06</v>
      </c>
      <c r="L5583" s="20">
        <v>3.6940000000000002E-3</v>
      </c>
      <c r="M5583" s="20">
        <v>0.11853185354166666</v>
      </c>
      <c r="N5583" s="1">
        <v>16</v>
      </c>
      <c r="O5583" s="5">
        <v>70</v>
      </c>
      <c r="P5583" s="5">
        <v>30</v>
      </c>
      <c r="Q5583" s="1">
        <v>21</v>
      </c>
      <c r="R5583" s="1">
        <v>9</v>
      </c>
      <c r="S5583" s="6">
        <v>2185</v>
      </c>
      <c r="T5583" s="6">
        <v>2185</v>
      </c>
    </row>
    <row r="5584" spans="1:20" hidden="1" x14ac:dyDescent="0.25">
      <c r="A5584" s="1">
        <v>21</v>
      </c>
      <c r="B5584" s="1">
        <v>2014</v>
      </c>
      <c r="C5584" s="1">
        <v>351670521</v>
      </c>
      <c r="D5584" s="44" t="s">
        <v>239</v>
      </c>
      <c r="E5584" s="20">
        <v>7.3722899999999994E-2</v>
      </c>
      <c r="F5584" s="20">
        <v>6.8690299999999996E-2</v>
      </c>
      <c r="G5584" s="20">
        <v>5.0325999999999991E-3</v>
      </c>
      <c r="H5584" s="20">
        <v>0</v>
      </c>
      <c r="I5584" s="20">
        <v>0</v>
      </c>
      <c r="J5584" s="20">
        <v>2E-3</v>
      </c>
      <c r="K5584" s="20">
        <v>7.0000000000000007E-2</v>
      </c>
      <c r="L5584" s="20">
        <v>1.0307000000000001E-3</v>
      </c>
      <c r="M5584" s="20">
        <v>0</v>
      </c>
      <c r="N5584" s="1">
        <v>15</v>
      </c>
      <c r="O5584" s="5">
        <v>63.33</v>
      </c>
      <c r="P5584" s="5">
        <v>36.67</v>
      </c>
      <c r="Q5584" s="1">
        <v>19</v>
      </c>
      <c r="R5584" s="1">
        <v>11</v>
      </c>
      <c r="S5584" s="6"/>
      <c r="T5584" s="6"/>
    </row>
    <row r="5585" spans="1:20" hidden="1" x14ac:dyDescent="0.25">
      <c r="A5585" s="1">
        <v>19</v>
      </c>
      <c r="B5585" s="1">
        <v>2014</v>
      </c>
      <c r="C5585" s="1">
        <v>351680419</v>
      </c>
      <c r="D5585" s="44" t="s">
        <v>240</v>
      </c>
      <c r="E5585" s="20">
        <v>6.2897300000000003E-2</v>
      </c>
      <c r="F5585" s="20">
        <v>5.4043200000000007E-2</v>
      </c>
      <c r="G5585" s="20">
        <v>8.8540999999999984E-3</v>
      </c>
      <c r="H5585" s="20">
        <v>0</v>
      </c>
      <c r="I5585" s="20">
        <v>8.9999999999999993E-3</v>
      </c>
      <c r="J5585" s="20">
        <v>0</v>
      </c>
      <c r="K5585" s="20">
        <v>0.05</v>
      </c>
      <c r="L5585" s="20">
        <v>3.581E-3</v>
      </c>
      <c r="M5585" s="20">
        <v>1.018411875E-2</v>
      </c>
      <c r="N5585" s="1">
        <v>0</v>
      </c>
      <c r="O5585" s="5">
        <v>33.33</v>
      </c>
      <c r="P5585" s="5">
        <v>66.67</v>
      </c>
      <c r="Q5585" s="1">
        <v>3</v>
      </c>
      <c r="R5585" s="1">
        <v>6</v>
      </c>
      <c r="S5585" s="6">
        <v>216.81</v>
      </c>
      <c r="T5585" s="6">
        <v>216.81</v>
      </c>
    </row>
    <row r="5586" spans="1:20" hidden="1" x14ac:dyDescent="0.25">
      <c r="A5586" s="1">
        <v>13</v>
      </c>
      <c r="B5586" s="1">
        <v>2014</v>
      </c>
      <c r="C5586" s="1">
        <v>351685313</v>
      </c>
      <c r="D5586" s="44" t="s">
        <v>241</v>
      </c>
      <c r="E5586" s="20">
        <v>0.59905670000000022</v>
      </c>
      <c r="F5586" s="20">
        <v>0.38255850000000019</v>
      </c>
      <c r="G5586" s="20">
        <v>0.21649819999999997</v>
      </c>
      <c r="H5586" s="20">
        <v>0</v>
      </c>
      <c r="I5586" s="20">
        <v>1.2999999999999999E-2</v>
      </c>
      <c r="J5586" s="20">
        <v>1.2999999999999999E-2</v>
      </c>
      <c r="K5586" s="20">
        <v>0.56999999999999995</v>
      </c>
      <c r="L5586" s="20">
        <v>4.1513000000000001E-3</v>
      </c>
      <c r="M5586" s="20">
        <v>1.1640425000000001E-2</v>
      </c>
      <c r="N5586" s="1">
        <v>43</v>
      </c>
      <c r="O5586" s="5">
        <v>68.63</v>
      </c>
      <c r="P5586" s="5">
        <v>31.37</v>
      </c>
      <c r="Q5586" s="1">
        <v>35</v>
      </c>
      <c r="R5586" s="1">
        <v>16</v>
      </c>
      <c r="S5586" s="6">
        <v>204</v>
      </c>
      <c r="T5586" s="6">
        <v>0</v>
      </c>
    </row>
    <row r="5587" spans="1:20" hidden="1" x14ac:dyDescent="0.25">
      <c r="A5587" s="1">
        <v>18</v>
      </c>
      <c r="B5587" s="1">
        <v>2014</v>
      </c>
      <c r="C5587" s="1">
        <v>351690318</v>
      </c>
      <c r="D5587" s="44" t="s">
        <v>242</v>
      </c>
      <c r="E5587" s="20">
        <v>0.12071179999999999</v>
      </c>
      <c r="F5587" s="20">
        <v>0.12018519999999999</v>
      </c>
      <c r="G5587" s="20">
        <v>5.265999999999999E-4</v>
      </c>
      <c r="H5587" s="20">
        <v>0</v>
      </c>
      <c r="I5587" s="20">
        <v>0</v>
      </c>
      <c r="J5587" s="20">
        <v>0.111</v>
      </c>
      <c r="K5587" s="20">
        <v>0.01</v>
      </c>
      <c r="L5587" s="20">
        <v>1.9089999999999998E-4</v>
      </c>
      <c r="M5587" s="20">
        <v>3.0928682197916668E-2</v>
      </c>
      <c r="N5587" s="1">
        <v>1</v>
      </c>
      <c r="O5587" s="5">
        <v>44.44</v>
      </c>
      <c r="P5587" s="5">
        <v>55.56</v>
      </c>
      <c r="Q5587" s="1">
        <v>4</v>
      </c>
      <c r="R5587" s="1">
        <v>5</v>
      </c>
      <c r="S5587" s="6">
        <v>463.68</v>
      </c>
      <c r="T5587" s="6">
        <v>463.68</v>
      </c>
    </row>
    <row r="5588" spans="1:20" hidden="1" x14ac:dyDescent="0.25">
      <c r="A5588" s="1">
        <v>19</v>
      </c>
      <c r="B5588" s="1">
        <v>2014</v>
      </c>
      <c r="C5588" s="1">
        <v>351690319</v>
      </c>
      <c r="D5588" s="44" t="s">
        <v>242</v>
      </c>
      <c r="E5588" s="20">
        <v>1.6999999999999999E-3</v>
      </c>
      <c r="F5588" s="20">
        <v>1.6999999999999999E-3</v>
      </c>
      <c r="G5588" s="20">
        <v>0</v>
      </c>
      <c r="H5588" s="20">
        <v>0</v>
      </c>
      <c r="I5588" s="20">
        <v>0</v>
      </c>
      <c r="J5588" s="20">
        <v>0</v>
      </c>
      <c r="K5588" s="20">
        <v>0</v>
      </c>
      <c r="L5588" s="20">
        <v>0</v>
      </c>
      <c r="M5588" s="20">
        <v>0</v>
      </c>
      <c r="N5588" s="1">
        <v>0</v>
      </c>
      <c r="O5588" s="5">
        <v>100</v>
      </c>
      <c r="P5588" s="5">
        <v>0</v>
      </c>
      <c r="Q5588" s="1">
        <v>1</v>
      </c>
      <c r="R5588" s="1">
        <v>0</v>
      </c>
      <c r="S5588" s="6"/>
      <c r="T5588" s="6"/>
    </row>
    <row r="5589" spans="1:20" hidden="1" x14ac:dyDescent="0.25">
      <c r="A5589" s="1">
        <v>20</v>
      </c>
      <c r="B5589" s="1">
        <v>2014</v>
      </c>
      <c r="C5589" s="1">
        <v>351700020</v>
      </c>
      <c r="D5589" s="44" t="s">
        <v>243</v>
      </c>
      <c r="E5589" s="20">
        <v>0.32314619999999999</v>
      </c>
      <c r="F5589" s="20">
        <v>0.3230131</v>
      </c>
      <c r="G5589" s="20">
        <v>1.3310000000000001E-4</v>
      </c>
      <c r="H5589" s="20">
        <v>0</v>
      </c>
      <c r="I5589" s="20">
        <v>0</v>
      </c>
      <c r="J5589" s="20">
        <v>0</v>
      </c>
      <c r="K5589" s="20">
        <v>0.32</v>
      </c>
      <c r="L5589" s="20">
        <v>1.3310000000000001E-4</v>
      </c>
      <c r="M5589" s="20">
        <v>2.1754213541666668E-2</v>
      </c>
      <c r="N5589" s="1">
        <v>5</v>
      </c>
      <c r="O5589" s="5">
        <v>70</v>
      </c>
      <c r="P5589" s="5">
        <v>30</v>
      </c>
      <c r="Q5589" s="1">
        <v>7</v>
      </c>
      <c r="R5589" s="1">
        <v>3</v>
      </c>
      <c r="S5589" s="6">
        <v>470</v>
      </c>
      <c r="T5589" s="6">
        <v>470</v>
      </c>
    </row>
    <row r="5590" spans="1:20" hidden="1" x14ac:dyDescent="0.25">
      <c r="A5590" s="1">
        <v>19</v>
      </c>
      <c r="B5590" s="1">
        <v>2014</v>
      </c>
      <c r="C5590" s="1">
        <v>351710919</v>
      </c>
      <c r="D5590" s="44" t="s">
        <v>244</v>
      </c>
      <c r="E5590" s="20">
        <v>0.20595399999999997</v>
      </c>
      <c r="F5590" s="20">
        <v>0.19799909999999998</v>
      </c>
      <c r="G5590" s="20">
        <v>7.9549000000000009E-3</v>
      </c>
      <c r="H5590" s="20">
        <v>0</v>
      </c>
      <c r="I5590" s="20">
        <v>2E-3</v>
      </c>
      <c r="J5590" s="20">
        <v>0.17699999999999999</v>
      </c>
      <c r="K5590" s="20">
        <v>0.01</v>
      </c>
      <c r="L5590" s="20">
        <v>1.2590199999999999E-2</v>
      </c>
      <c r="M5590" s="20">
        <v>7.9317916666666669E-3</v>
      </c>
      <c r="N5590" s="1">
        <v>3</v>
      </c>
      <c r="O5590" s="5">
        <v>34.479999999999997</v>
      </c>
      <c r="P5590" s="5">
        <v>65.52</v>
      </c>
      <c r="Q5590" s="1">
        <v>10</v>
      </c>
      <c r="R5590" s="1">
        <v>19</v>
      </c>
      <c r="S5590" s="6">
        <v>183.33</v>
      </c>
      <c r="T5590" s="6">
        <v>183.33</v>
      </c>
    </row>
    <row r="5591" spans="1:20" hidden="1" x14ac:dyDescent="0.25">
      <c r="A5591" s="1">
        <v>16</v>
      </c>
      <c r="B5591" s="1">
        <v>2014</v>
      </c>
      <c r="C5591" s="1">
        <v>351720816</v>
      </c>
      <c r="D5591" s="44" t="s">
        <v>245</v>
      </c>
      <c r="E5591" s="20">
        <v>8.4318299999999999E-2</v>
      </c>
      <c r="F5591" s="20">
        <v>4.4513899999999995E-2</v>
      </c>
      <c r="G5591" s="20">
        <v>3.9804400000000004E-2</v>
      </c>
      <c r="H5591" s="20">
        <v>0</v>
      </c>
      <c r="I5591" s="20">
        <v>1.2999999999999999E-2</v>
      </c>
      <c r="J5591" s="20">
        <v>2.1999999999999999E-2</v>
      </c>
      <c r="K5591" s="20">
        <v>0.05</v>
      </c>
      <c r="L5591" s="20">
        <v>5.1849999999999997E-4</v>
      </c>
      <c r="M5591" s="20">
        <v>3.095929308449074E-2</v>
      </c>
      <c r="N5591" s="1">
        <v>1</v>
      </c>
      <c r="O5591" s="5">
        <v>11.11</v>
      </c>
      <c r="P5591" s="5">
        <v>88.89</v>
      </c>
      <c r="Q5591" s="1">
        <v>2</v>
      </c>
      <c r="R5591" s="1">
        <v>16</v>
      </c>
      <c r="S5591" s="6">
        <v>565</v>
      </c>
      <c r="T5591" s="6">
        <v>565</v>
      </c>
    </row>
    <row r="5592" spans="1:20" hidden="1" x14ac:dyDescent="0.25">
      <c r="A5592" s="1">
        <v>20</v>
      </c>
      <c r="B5592" s="1">
        <v>2014</v>
      </c>
      <c r="C5592" s="1">
        <v>351720820</v>
      </c>
      <c r="D5592" s="44" t="s">
        <v>245</v>
      </c>
      <c r="E5592" s="20">
        <v>1.4999999999999999E-2</v>
      </c>
      <c r="F5592" s="20">
        <v>1.4999999999999999E-2</v>
      </c>
      <c r="G5592" s="20">
        <v>0</v>
      </c>
      <c r="H5592" s="20">
        <v>0</v>
      </c>
      <c r="I5592" s="20">
        <v>0</v>
      </c>
      <c r="J5592" s="20">
        <v>0</v>
      </c>
      <c r="K5592" s="20">
        <v>0.02</v>
      </c>
      <c r="L5592" s="20">
        <v>0</v>
      </c>
      <c r="M5592" s="20">
        <v>0</v>
      </c>
      <c r="N5592" s="1">
        <v>3</v>
      </c>
      <c r="O5592" s="5">
        <v>100</v>
      </c>
      <c r="P5592" s="5">
        <v>0</v>
      </c>
      <c r="Q5592" s="1">
        <v>4</v>
      </c>
      <c r="R5592" s="1">
        <v>0</v>
      </c>
      <c r="S5592" s="6"/>
      <c r="T5592" s="6"/>
    </row>
    <row r="5593" spans="1:20" hidden="1" x14ac:dyDescent="0.25">
      <c r="A5593" s="1">
        <v>20</v>
      </c>
      <c r="B5593" s="1">
        <v>2014</v>
      </c>
      <c r="C5593" s="1">
        <v>351730720</v>
      </c>
      <c r="D5593" s="44" t="s">
        <v>246</v>
      </c>
      <c r="E5593" s="20">
        <v>0.1860436</v>
      </c>
      <c r="F5593" s="20">
        <v>0.18595680000000001</v>
      </c>
      <c r="G5593" s="20">
        <v>8.6800000000000009E-5</v>
      </c>
      <c r="H5593" s="20">
        <v>0</v>
      </c>
      <c r="I5593" s="20">
        <v>0</v>
      </c>
      <c r="J5593" s="20">
        <v>0</v>
      </c>
      <c r="K5593" s="20">
        <v>0.19</v>
      </c>
      <c r="L5593" s="20">
        <v>8.5840000000000005E-4</v>
      </c>
      <c r="M5593" s="20">
        <v>1.35828140625E-2</v>
      </c>
      <c r="N5593" s="1">
        <v>3</v>
      </c>
      <c r="O5593" s="5">
        <v>40</v>
      </c>
      <c r="P5593" s="5">
        <v>60</v>
      </c>
      <c r="Q5593" s="1">
        <v>2</v>
      </c>
      <c r="R5593" s="1">
        <v>3</v>
      </c>
      <c r="S5593" s="6">
        <v>265.32</v>
      </c>
      <c r="T5593" s="6">
        <v>262.66680000000002</v>
      </c>
    </row>
    <row r="5594" spans="1:20" hidden="1" x14ac:dyDescent="0.25">
      <c r="A5594" s="1">
        <v>8</v>
      </c>
      <c r="B5594" s="1">
        <v>2014</v>
      </c>
      <c r="C5594" s="1">
        <v>35174068</v>
      </c>
      <c r="D5594" s="44" t="s">
        <v>247</v>
      </c>
      <c r="E5594" s="20">
        <v>0.61487570000000003</v>
      </c>
      <c r="F5594" s="20">
        <v>0.40652670000000007</v>
      </c>
      <c r="G5594" s="20">
        <v>0.2083489999999999</v>
      </c>
      <c r="H5594" s="20">
        <v>0.72</v>
      </c>
      <c r="I5594" s="20">
        <v>0.17499999999999999</v>
      </c>
      <c r="J5594" s="20">
        <v>0.20399999999999999</v>
      </c>
      <c r="K5594" s="20">
        <v>0.23</v>
      </c>
      <c r="L5594" s="20">
        <v>5.4301999999999987E-3</v>
      </c>
      <c r="M5594" s="20">
        <v>0.1160822337962963</v>
      </c>
      <c r="N5594" s="1">
        <v>19</v>
      </c>
      <c r="O5594" s="5">
        <v>39.39</v>
      </c>
      <c r="P5594" s="5">
        <v>60.61</v>
      </c>
      <c r="Q5594" s="1">
        <v>26</v>
      </c>
      <c r="R5594" s="1">
        <v>40</v>
      </c>
      <c r="S5594" s="6">
        <v>2060</v>
      </c>
      <c r="T5594" s="6">
        <v>2060</v>
      </c>
    </row>
    <row r="5595" spans="1:20" hidden="1" x14ac:dyDescent="0.25">
      <c r="A5595" s="1">
        <v>12</v>
      </c>
      <c r="B5595" s="1">
        <v>2014</v>
      </c>
      <c r="C5595" s="1">
        <v>351740612</v>
      </c>
      <c r="D5595" s="44" t="s">
        <v>247</v>
      </c>
      <c r="E5595" s="20">
        <v>0.69038989999999967</v>
      </c>
      <c r="F5595" s="20">
        <v>0.60552069999999969</v>
      </c>
      <c r="G5595" s="20">
        <v>8.4869200000000006E-2</v>
      </c>
      <c r="H5595" s="20">
        <v>0.52</v>
      </c>
      <c r="I5595" s="20">
        <v>0</v>
      </c>
      <c r="J5595" s="20">
        <v>0</v>
      </c>
      <c r="K5595" s="20">
        <v>0.69</v>
      </c>
      <c r="L5595" s="20">
        <v>2.2980000000000006E-4</v>
      </c>
      <c r="M5595" s="20">
        <v>0</v>
      </c>
      <c r="N5595" s="1">
        <v>18</v>
      </c>
      <c r="O5595" s="5">
        <v>74.510000000000005</v>
      </c>
      <c r="P5595" s="5">
        <v>25.49</v>
      </c>
      <c r="Q5595" s="1">
        <v>38</v>
      </c>
      <c r="R5595" s="1">
        <v>13</v>
      </c>
      <c r="S5595" s="6"/>
      <c r="T5595" s="6"/>
    </row>
    <row r="5596" spans="1:20" hidden="1" x14ac:dyDescent="0.25">
      <c r="A5596" s="1">
        <v>15</v>
      </c>
      <c r="B5596" s="1">
        <v>2014</v>
      </c>
      <c r="C5596" s="1">
        <v>351750515</v>
      </c>
      <c r="D5596" s="44" t="s">
        <v>248</v>
      </c>
      <c r="E5596" s="20">
        <v>0.19878619999999994</v>
      </c>
      <c r="F5596" s="20">
        <v>5.70699E-2</v>
      </c>
      <c r="G5596" s="20">
        <v>0.14171629999999993</v>
      </c>
      <c r="H5596" s="20">
        <v>0</v>
      </c>
      <c r="I5596" s="20">
        <v>5.3999999999999999E-2</v>
      </c>
      <c r="J5596" s="20">
        <v>4.2999999999999997E-2</v>
      </c>
      <c r="K5596" s="20">
        <v>0.08</v>
      </c>
      <c r="L5596" s="20">
        <v>1.7880800000000002E-2</v>
      </c>
      <c r="M5596" s="20">
        <v>5.1548721423611103E-2</v>
      </c>
      <c r="N5596" s="1">
        <v>4</v>
      </c>
      <c r="O5596" s="5">
        <v>17.809999999999999</v>
      </c>
      <c r="P5596" s="5">
        <v>82.19</v>
      </c>
      <c r="Q5596" s="1">
        <v>13</v>
      </c>
      <c r="R5596" s="1">
        <v>60</v>
      </c>
      <c r="S5596" s="6">
        <v>847.8</v>
      </c>
      <c r="T5596" s="6">
        <v>847.8</v>
      </c>
    </row>
    <row r="5597" spans="1:20" hidden="1" x14ac:dyDescent="0.25">
      <c r="A5597" s="1">
        <v>14</v>
      </c>
      <c r="B5597" s="1">
        <v>2014</v>
      </c>
      <c r="C5597" s="1">
        <v>351760414</v>
      </c>
      <c r="D5597" s="44" t="s">
        <v>249</v>
      </c>
      <c r="E5597" s="20">
        <v>5.2076799999999562E-2</v>
      </c>
      <c r="F5597" s="20">
        <v>4.4141599999999559E-2</v>
      </c>
      <c r="G5597" s="20">
        <v>7.9351999999999999E-3</v>
      </c>
      <c r="H5597" s="20">
        <v>0</v>
      </c>
      <c r="I5597" s="20">
        <v>3.1E-2</v>
      </c>
      <c r="J5597" s="20">
        <v>0</v>
      </c>
      <c r="K5597" s="20">
        <v>0.02</v>
      </c>
      <c r="L5597" s="20">
        <v>5.2439999999999995E-4</v>
      </c>
      <c r="M5597" s="20">
        <v>2.56739484375E-2</v>
      </c>
      <c r="N5597" s="1">
        <v>12</v>
      </c>
      <c r="O5597" s="5">
        <v>98.51</v>
      </c>
      <c r="P5597" s="5">
        <v>1.49</v>
      </c>
      <c r="Q5597" s="1">
        <v>330</v>
      </c>
      <c r="R5597" s="1">
        <v>5</v>
      </c>
      <c r="S5597" s="6">
        <v>281.52</v>
      </c>
      <c r="T5597" s="6">
        <v>225.21600000000001</v>
      </c>
    </row>
    <row r="5598" spans="1:20" hidden="1" x14ac:dyDescent="0.25">
      <c r="A5598" s="1">
        <v>8</v>
      </c>
      <c r="B5598" s="1">
        <v>2014</v>
      </c>
      <c r="C5598" s="1">
        <v>35177038</v>
      </c>
      <c r="D5598" s="44" t="s">
        <v>250</v>
      </c>
      <c r="E5598" s="20">
        <v>0.13997309999999996</v>
      </c>
      <c r="F5598" s="20">
        <v>3.3424099999999998E-2</v>
      </c>
      <c r="G5598" s="20">
        <v>0.10654899999999998</v>
      </c>
      <c r="H5598" s="20">
        <v>0</v>
      </c>
      <c r="I5598" s="20">
        <v>8.7999999999999995E-2</v>
      </c>
      <c r="J5598" s="20">
        <v>1.2999999999999999E-2</v>
      </c>
      <c r="K5598" s="20">
        <v>0.03</v>
      </c>
      <c r="L5598" s="20">
        <v>7.5096999999999994E-3</v>
      </c>
      <c r="M5598" s="20">
        <v>5.9597407222222225E-2</v>
      </c>
      <c r="N5598" s="1">
        <v>1</v>
      </c>
      <c r="O5598" s="5">
        <v>28.13</v>
      </c>
      <c r="P5598" s="5">
        <v>71.88</v>
      </c>
      <c r="Q5598" s="1">
        <v>9</v>
      </c>
      <c r="R5598" s="1">
        <v>23</v>
      </c>
      <c r="S5598" s="6">
        <v>1088</v>
      </c>
      <c r="T5598" s="6">
        <v>1088</v>
      </c>
    </row>
    <row r="5599" spans="1:20" hidden="1" x14ac:dyDescent="0.25">
      <c r="A5599" s="1">
        <v>19</v>
      </c>
      <c r="B5599" s="1">
        <v>2014</v>
      </c>
      <c r="C5599" s="1">
        <v>351780219</v>
      </c>
      <c r="D5599" s="44" t="s">
        <v>251</v>
      </c>
      <c r="E5599" s="20">
        <v>2.194999999999999E-3</v>
      </c>
      <c r="F5599" s="20">
        <v>0</v>
      </c>
      <c r="G5599" s="20">
        <v>2.194999999999999E-3</v>
      </c>
      <c r="H5599" s="20">
        <v>0</v>
      </c>
      <c r="I5599" s="20">
        <v>0</v>
      </c>
      <c r="J5599" s="20">
        <v>1E-3</v>
      </c>
      <c r="K5599" s="20">
        <v>0</v>
      </c>
      <c r="L5599" s="20">
        <v>1.4716000000000004E-3</v>
      </c>
      <c r="M5599" s="20">
        <v>1.7523989583333337E-2</v>
      </c>
      <c r="N5599" s="1">
        <v>0</v>
      </c>
      <c r="O5599" s="5">
        <v>0</v>
      </c>
      <c r="P5599" s="5">
        <v>100</v>
      </c>
      <c r="Q5599" s="1">
        <v>0</v>
      </c>
      <c r="R5599" s="1">
        <v>13</v>
      </c>
      <c r="S5599" s="6">
        <v>364</v>
      </c>
      <c r="T5599" s="6">
        <v>364</v>
      </c>
    </row>
    <row r="5600" spans="1:20" hidden="1" x14ac:dyDescent="0.25">
      <c r="A5600" s="1">
        <v>20</v>
      </c>
      <c r="B5600" s="1">
        <v>2014</v>
      </c>
      <c r="C5600" s="1">
        <v>351780220</v>
      </c>
      <c r="D5600" s="44" t="s">
        <v>251</v>
      </c>
      <c r="E5600" s="20">
        <v>0</v>
      </c>
      <c r="F5600" s="20">
        <v>0</v>
      </c>
      <c r="G5600" s="20">
        <v>0</v>
      </c>
      <c r="H5600" s="20">
        <v>0</v>
      </c>
      <c r="I5600" s="20">
        <v>0</v>
      </c>
      <c r="J5600" s="20">
        <v>0</v>
      </c>
      <c r="K5600" s="20">
        <v>0</v>
      </c>
      <c r="L5600" s="20">
        <v>0</v>
      </c>
      <c r="M5600" s="20">
        <v>0</v>
      </c>
      <c r="N5600" s="1">
        <v>2</v>
      </c>
      <c r="O5600" s="5">
        <v>0</v>
      </c>
      <c r="P5600" s="5">
        <v>0</v>
      </c>
      <c r="Q5600" s="1">
        <v>0</v>
      </c>
      <c r="R5600" s="1">
        <v>0</v>
      </c>
      <c r="S5600" s="6"/>
      <c r="T5600" s="6"/>
    </row>
    <row r="5601" spans="1:20" hidden="1" x14ac:dyDescent="0.25">
      <c r="A5601" s="1">
        <v>12</v>
      </c>
      <c r="B5601" s="1">
        <v>2014</v>
      </c>
      <c r="C5601" s="1">
        <v>351790112</v>
      </c>
      <c r="D5601" s="44" t="s">
        <v>252</v>
      </c>
      <c r="E5601" s="20">
        <v>0.19874040000000004</v>
      </c>
      <c r="F5601" s="20">
        <v>0.17019840000000003</v>
      </c>
      <c r="G5601" s="20">
        <v>2.8542000000000001E-2</v>
      </c>
      <c r="H5601" s="20">
        <v>0.27</v>
      </c>
      <c r="I5601" s="20">
        <v>0</v>
      </c>
      <c r="J5601" s="20">
        <v>0</v>
      </c>
      <c r="K5601" s="20">
        <v>0.19</v>
      </c>
      <c r="L5601" s="20">
        <v>8.8773000000000012E-3</v>
      </c>
      <c r="M5601" s="20">
        <v>2.5256371874999999E-2</v>
      </c>
      <c r="N5601" s="1">
        <v>2</v>
      </c>
      <c r="O5601" s="5">
        <v>54.17</v>
      </c>
      <c r="P5601" s="5">
        <v>45.83</v>
      </c>
      <c r="Q5601" s="1">
        <v>13</v>
      </c>
      <c r="R5601" s="1">
        <v>11</v>
      </c>
      <c r="S5601" s="6">
        <v>516</v>
      </c>
      <c r="T5601" s="6">
        <v>516</v>
      </c>
    </row>
    <row r="5602" spans="1:20" hidden="1" x14ac:dyDescent="0.25">
      <c r="A5602" s="1">
        <v>15</v>
      </c>
      <c r="B5602" s="1">
        <v>2014</v>
      </c>
      <c r="C5602" s="1">
        <v>351800815</v>
      </c>
      <c r="D5602" s="44" t="s">
        <v>253</v>
      </c>
      <c r="E5602" s="20">
        <v>2.6451800000000001E-2</v>
      </c>
      <c r="F5602" s="20">
        <v>2.59098E-2</v>
      </c>
      <c r="G5602" s="20">
        <v>5.4200000000000006E-4</v>
      </c>
      <c r="H5602" s="20">
        <v>0</v>
      </c>
      <c r="I5602" s="20">
        <v>0</v>
      </c>
      <c r="J5602" s="20">
        <v>0</v>
      </c>
      <c r="K5602" s="20">
        <v>0.03</v>
      </c>
      <c r="L5602" s="20">
        <v>1.562E-4</v>
      </c>
      <c r="M5602" s="20">
        <v>4.7137750000000008E-3</v>
      </c>
      <c r="N5602" s="1">
        <v>1</v>
      </c>
      <c r="O5602" s="5">
        <v>62.5</v>
      </c>
      <c r="P5602" s="5">
        <v>37.5</v>
      </c>
      <c r="Q5602" s="1">
        <v>5</v>
      </c>
      <c r="R5602" s="1">
        <v>3</v>
      </c>
      <c r="S5602" s="6">
        <v>91.2</v>
      </c>
      <c r="T5602" s="6">
        <v>91.2</v>
      </c>
    </row>
    <row r="5603" spans="1:20" hidden="1" x14ac:dyDescent="0.25">
      <c r="A5603" s="1">
        <v>16</v>
      </c>
      <c r="B5603" s="1">
        <v>2014</v>
      </c>
      <c r="C5603" s="1">
        <v>351810716</v>
      </c>
      <c r="D5603" s="44" t="s">
        <v>254</v>
      </c>
      <c r="E5603" s="20">
        <v>5.6443199999999999E-2</v>
      </c>
      <c r="F5603" s="20">
        <v>2.1524300000000003E-2</v>
      </c>
      <c r="G5603" s="20">
        <v>3.4918899999999996E-2</v>
      </c>
      <c r="H5603" s="20">
        <v>0</v>
      </c>
      <c r="I5603" s="20">
        <v>2.7E-2</v>
      </c>
      <c r="J5603" s="20">
        <v>8.0000000000000002E-3</v>
      </c>
      <c r="K5603" s="20">
        <v>0.02</v>
      </c>
      <c r="L5603" s="20">
        <v>4.1669999999999999E-4</v>
      </c>
      <c r="M5603" s="20">
        <v>1.4204606770833334E-2</v>
      </c>
      <c r="N5603" s="1">
        <v>1</v>
      </c>
      <c r="O5603" s="5">
        <v>31.58</v>
      </c>
      <c r="P5603" s="5">
        <v>68.42</v>
      </c>
      <c r="Q5603" s="1">
        <v>6</v>
      </c>
      <c r="R5603" s="1">
        <v>13</v>
      </c>
      <c r="S5603" s="6">
        <v>306</v>
      </c>
      <c r="T5603" s="6">
        <v>306</v>
      </c>
    </row>
    <row r="5604" spans="1:20" hidden="1" x14ac:dyDescent="0.25">
      <c r="A5604" s="1">
        <v>20</v>
      </c>
      <c r="B5604" s="1">
        <v>2014</v>
      </c>
      <c r="C5604" s="1">
        <v>351810720</v>
      </c>
      <c r="D5604" s="44" t="s">
        <v>254</v>
      </c>
      <c r="E5604" s="20">
        <v>0</v>
      </c>
      <c r="F5604" s="20">
        <v>0</v>
      </c>
      <c r="G5604" s="20">
        <v>0</v>
      </c>
      <c r="H5604" s="20">
        <v>0</v>
      </c>
      <c r="I5604" s="20">
        <v>0</v>
      </c>
      <c r="J5604" s="20">
        <v>0</v>
      </c>
      <c r="K5604" s="20">
        <v>0</v>
      </c>
      <c r="L5604" s="20">
        <v>0</v>
      </c>
      <c r="M5604" s="20">
        <v>0</v>
      </c>
      <c r="N5604" s="1">
        <v>0</v>
      </c>
      <c r="O5604" s="5">
        <v>0</v>
      </c>
      <c r="P5604" s="5">
        <v>0</v>
      </c>
      <c r="Q5604" s="1">
        <v>0</v>
      </c>
      <c r="R5604" s="1">
        <v>0</v>
      </c>
      <c r="S5604" s="6"/>
      <c r="T5604" s="6"/>
    </row>
    <row r="5605" spans="1:20" hidden="1" x14ac:dyDescent="0.25">
      <c r="A5605" s="1">
        <v>19</v>
      </c>
      <c r="B5605" s="1">
        <v>2014</v>
      </c>
      <c r="C5605" s="1">
        <v>351820619</v>
      </c>
      <c r="D5605" s="44" t="s">
        <v>255</v>
      </c>
      <c r="E5605" s="20">
        <v>0.152584</v>
      </c>
      <c r="F5605" s="20">
        <v>0.13505590000000001</v>
      </c>
      <c r="G5605" s="20">
        <v>1.7528099999999991E-2</v>
      </c>
      <c r="H5605" s="20">
        <v>0</v>
      </c>
      <c r="I5605" s="20">
        <v>0</v>
      </c>
      <c r="J5605" s="20">
        <v>3.6999999999999998E-2</v>
      </c>
      <c r="K5605" s="20">
        <v>0.12</v>
      </c>
      <c r="L5605" s="20">
        <v>5.8560000000000003E-4</v>
      </c>
      <c r="M5605" s="20">
        <v>8.8093996006944439E-2</v>
      </c>
      <c r="N5605" s="1">
        <v>6</v>
      </c>
      <c r="O5605" s="5">
        <v>30.43</v>
      </c>
      <c r="P5605" s="5">
        <v>69.569999999999993</v>
      </c>
      <c r="Q5605" s="1">
        <v>7</v>
      </c>
      <c r="R5605" s="1">
        <v>16</v>
      </c>
      <c r="S5605" s="6">
        <v>1609</v>
      </c>
      <c r="T5605" s="6">
        <v>1609</v>
      </c>
    </row>
    <row r="5606" spans="1:20" hidden="1" x14ac:dyDescent="0.25">
      <c r="A5606" s="1">
        <v>20</v>
      </c>
      <c r="B5606" s="1">
        <v>2014</v>
      </c>
      <c r="C5606" s="1">
        <v>351820620</v>
      </c>
      <c r="D5606" s="44" t="s">
        <v>255</v>
      </c>
      <c r="E5606" s="20">
        <v>8.3064900000000011E-2</v>
      </c>
      <c r="F5606" s="20">
        <v>8.1378600000000009E-2</v>
      </c>
      <c r="G5606" s="20">
        <v>1.6863000000000002E-3</v>
      </c>
      <c r="H5606" s="20">
        <v>0</v>
      </c>
      <c r="I5606" s="20">
        <v>0</v>
      </c>
      <c r="J5606" s="20">
        <v>8.1000000000000003E-2</v>
      </c>
      <c r="K5606" s="20">
        <v>0</v>
      </c>
      <c r="L5606" s="20">
        <v>1.6666000000000001E-3</v>
      </c>
      <c r="M5606" s="20">
        <v>0</v>
      </c>
      <c r="N5606" s="1">
        <v>5</v>
      </c>
      <c r="O5606" s="5">
        <v>50</v>
      </c>
      <c r="P5606" s="5">
        <v>50</v>
      </c>
      <c r="Q5606" s="1">
        <v>3</v>
      </c>
      <c r="R5606" s="1">
        <v>3</v>
      </c>
      <c r="S5606" s="6"/>
      <c r="T5606" s="6"/>
    </row>
    <row r="5607" spans="1:20" hidden="1" x14ac:dyDescent="0.25">
      <c r="A5607" s="1">
        <v>2</v>
      </c>
      <c r="B5607" s="1">
        <v>2014</v>
      </c>
      <c r="C5607" s="1">
        <v>35183052</v>
      </c>
      <c r="D5607" s="44" t="s">
        <v>256</v>
      </c>
      <c r="E5607" s="20">
        <v>5.7215300000000004E-2</v>
      </c>
      <c r="F5607" s="20">
        <v>4.2662399999999996E-2</v>
      </c>
      <c r="G5607" s="20">
        <v>1.4552900000000006E-2</v>
      </c>
      <c r="H5607" s="20">
        <v>0.19</v>
      </c>
      <c r="I5607" s="20">
        <v>0</v>
      </c>
      <c r="J5607" s="20">
        <v>2.3E-2</v>
      </c>
      <c r="K5607" s="20">
        <v>0.02</v>
      </c>
      <c r="L5607" s="20">
        <v>1.1297100000000004E-2</v>
      </c>
      <c r="M5607" s="20">
        <v>7.0078040018518528E-2</v>
      </c>
      <c r="N5607" s="1">
        <v>21</v>
      </c>
      <c r="O5607" s="5">
        <v>39.44</v>
      </c>
      <c r="P5607" s="5">
        <v>60.56</v>
      </c>
      <c r="Q5607" s="1">
        <v>28</v>
      </c>
      <c r="R5607" s="1">
        <v>43</v>
      </c>
      <c r="S5607" s="6">
        <v>1132.74</v>
      </c>
      <c r="T5607" s="6">
        <v>1121.4126000000001</v>
      </c>
    </row>
    <row r="5608" spans="1:20" hidden="1" x14ac:dyDescent="0.25">
      <c r="A5608" s="1">
        <v>2</v>
      </c>
      <c r="B5608" s="1">
        <v>2014</v>
      </c>
      <c r="C5608" s="1">
        <v>35184042</v>
      </c>
      <c r="D5608" s="44" t="s">
        <v>257</v>
      </c>
      <c r="E5608" s="20">
        <v>1.1041215000000009</v>
      </c>
      <c r="F5608" s="20">
        <v>1.053896600000001</v>
      </c>
      <c r="G5608" s="20">
        <v>5.0224899999999996E-2</v>
      </c>
      <c r="H5608" s="20">
        <v>0.17</v>
      </c>
      <c r="I5608" s="20">
        <v>0.68</v>
      </c>
      <c r="J5608" s="20">
        <v>3.3000000000000002E-2</v>
      </c>
      <c r="K5608" s="20">
        <v>0.39</v>
      </c>
      <c r="L5608" s="20">
        <v>5.1137999999999999E-3</v>
      </c>
      <c r="M5608" s="20">
        <v>0.39976562500000001</v>
      </c>
      <c r="N5608" s="1">
        <v>17</v>
      </c>
      <c r="O5608" s="5">
        <v>61.54</v>
      </c>
      <c r="P5608" s="5">
        <v>38.46</v>
      </c>
      <c r="Q5608" s="1">
        <v>48</v>
      </c>
      <c r="R5608" s="1">
        <v>30</v>
      </c>
      <c r="S5608" s="6">
        <v>5481</v>
      </c>
      <c r="T5608" s="6">
        <v>986.58</v>
      </c>
    </row>
    <row r="5609" spans="1:20" hidden="1" x14ac:dyDescent="0.25">
      <c r="A5609" s="1">
        <v>10</v>
      </c>
      <c r="B5609" s="1">
        <v>2014</v>
      </c>
      <c r="C5609" s="1">
        <v>351850310</v>
      </c>
      <c r="D5609" s="44" t="s">
        <v>258</v>
      </c>
      <c r="E5609" s="20">
        <v>0</v>
      </c>
      <c r="F5609" s="20">
        <v>0</v>
      </c>
      <c r="G5609" s="20">
        <v>0</v>
      </c>
      <c r="H5609" s="20">
        <v>0</v>
      </c>
      <c r="I5609" s="20">
        <v>0</v>
      </c>
      <c r="J5609" s="20">
        <v>0</v>
      </c>
      <c r="K5609" s="20">
        <v>0</v>
      </c>
      <c r="L5609" s="20">
        <v>0</v>
      </c>
      <c r="M5609" s="20">
        <v>0</v>
      </c>
      <c r="N5609" s="1">
        <v>0</v>
      </c>
      <c r="O5609" s="5">
        <v>0</v>
      </c>
      <c r="P5609" s="5">
        <v>0</v>
      </c>
      <c r="Q5609" s="1">
        <v>0</v>
      </c>
      <c r="R5609" s="1">
        <v>0</v>
      </c>
      <c r="S5609" s="6"/>
      <c r="T5609" s="6"/>
    </row>
    <row r="5610" spans="1:20" hidden="1" x14ac:dyDescent="0.25">
      <c r="A5610" s="1">
        <v>14</v>
      </c>
      <c r="B5610" s="1">
        <v>2014</v>
      </c>
      <c r="C5610" s="1">
        <v>351850314</v>
      </c>
      <c r="D5610" s="44" t="s">
        <v>258</v>
      </c>
      <c r="E5610" s="20">
        <v>5.9342899999999997E-2</v>
      </c>
      <c r="F5610" s="20">
        <v>5.1938999999999999E-2</v>
      </c>
      <c r="G5610" s="20">
        <v>7.403899999999998E-3</v>
      </c>
      <c r="H5610" s="20">
        <v>0</v>
      </c>
      <c r="I5610" s="20">
        <v>5.3999999999999999E-2</v>
      </c>
      <c r="J5610" s="20">
        <v>4.0000000000000001E-3</v>
      </c>
      <c r="K5610" s="20">
        <v>0</v>
      </c>
      <c r="L5610" s="20">
        <v>6.134999999999999E-4</v>
      </c>
      <c r="M5610" s="20">
        <v>3.2709372097222224E-2</v>
      </c>
      <c r="N5610" s="1">
        <v>2</v>
      </c>
      <c r="O5610" s="5">
        <v>36.36</v>
      </c>
      <c r="P5610" s="5">
        <v>63.64</v>
      </c>
      <c r="Q5610" s="1">
        <v>4</v>
      </c>
      <c r="R5610" s="1">
        <v>7</v>
      </c>
      <c r="S5610" s="6">
        <v>386.25</v>
      </c>
      <c r="T5610" s="6">
        <v>386.25</v>
      </c>
    </row>
    <row r="5611" spans="1:20" hidden="1" x14ac:dyDescent="0.25">
      <c r="A5611" s="1">
        <v>9</v>
      </c>
      <c r="B5611" s="1">
        <v>2014</v>
      </c>
      <c r="C5611" s="1">
        <v>35186029</v>
      </c>
      <c r="D5611" s="44" t="s">
        <v>259</v>
      </c>
      <c r="E5611" s="20">
        <v>0</v>
      </c>
      <c r="F5611" s="20">
        <v>0</v>
      </c>
      <c r="G5611" s="20">
        <v>0</v>
      </c>
      <c r="H5611" s="20">
        <v>0.01</v>
      </c>
      <c r="I5611" s="20">
        <v>0</v>
      </c>
      <c r="J5611" s="20">
        <v>0</v>
      </c>
      <c r="K5611" s="20">
        <v>0</v>
      </c>
      <c r="L5611" s="20">
        <v>0</v>
      </c>
      <c r="M5611" s="20">
        <v>0.1099463780462963</v>
      </c>
      <c r="N5611" s="1">
        <v>3</v>
      </c>
      <c r="O5611" s="5">
        <v>0</v>
      </c>
      <c r="P5611" s="5">
        <v>0</v>
      </c>
      <c r="Q5611" s="1">
        <v>0</v>
      </c>
      <c r="R5611" s="1">
        <v>0</v>
      </c>
      <c r="S5611" s="6">
        <v>2016</v>
      </c>
      <c r="T5611" s="6">
        <v>2016</v>
      </c>
    </row>
    <row r="5612" spans="1:20" hidden="1" x14ac:dyDescent="0.25">
      <c r="A5612" s="1">
        <v>7</v>
      </c>
      <c r="B5612" s="1">
        <v>2014</v>
      </c>
      <c r="C5612" s="1">
        <v>35187017</v>
      </c>
      <c r="D5612" s="44" t="s">
        <v>260</v>
      </c>
      <c r="E5612" s="20">
        <v>2.2024800000000011E-2</v>
      </c>
      <c r="F5612" s="20">
        <v>2.050600000000001E-2</v>
      </c>
      <c r="G5612" s="20">
        <v>1.518799999999999E-3</v>
      </c>
      <c r="H5612" s="20">
        <v>0</v>
      </c>
      <c r="I5612" s="20">
        <v>0</v>
      </c>
      <c r="J5612" s="20">
        <v>0</v>
      </c>
      <c r="K5612" s="20">
        <v>0</v>
      </c>
      <c r="L5612" s="20">
        <v>2.1554900000000012E-2</v>
      </c>
      <c r="M5612" s="20">
        <v>0.91272991941087966</v>
      </c>
      <c r="N5612" s="1">
        <v>6</v>
      </c>
      <c r="O5612" s="5">
        <v>61.11</v>
      </c>
      <c r="P5612" s="5">
        <v>38.89</v>
      </c>
      <c r="Q5612" s="1">
        <v>22</v>
      </c>
      <c r="R5612" s="1">
        <v>14</v>
      </c>
      <c r="S5612" s="6">
        <v>10342.84</v>
      </c>
      <c r="T5612" s="6">
        <v>2482.2815999999998</v>
      </c>
    </row>
    <row r="5613" spans="1:20" hidden="1" x14ac:dyDescent="0.25">
      <c r="A5613" s="1">
        <v>2</v>
      </c>
      <c r="B5613" s="1">
        <v>2014</v>
      </c>
      <c r="C5613" s="1">
        <v>35188002</v>
      </c>
      <c r="D5613" s="44" t="s">
        <v>261</v>
      </c>
      <c r="E5613" s="20">
        <v>7.9166600000000004E-2</v>
      </c>
      <c r="F5613" s="20">
        <v>7.9166600000000004E-2</v>
      </c>
      <c r="G5613" s="20">
        <v>0</v>
      </c>
      <c r="H5613" s="20">
        <v>0</v>
      </c>
      <c r="I5613" s="20">
        <v>0</v>
      </c>
      <c r="J5613" s="20">
        <v>7.9000000000000001E-2</v>
      </c>
      <c r="K5613" s="20">
        <v>0</v>
      </c>
      <c r="L5613" s="20">
        <v>0</v>
      </c>
      <c r="M5613" s="20">
        <v>0</v>
      </c>
      <c r="N5613" s="1">
        <v>0</v>
      </c>
      <c r="O5613" s="5">
        <v>100</v>
      </c>
      <c r="P5613" s="5">
        <v>0</v>
      </c>
      <c r="Q5613" s="1">
        <v>2</v>
      </c>
      <c r="R5613" s="1">
        <v>0</v>
      </c>
      <c r="S5613" s="6"/>
      <c r="T5613" s="6"/>
    </row>
    <row r="5614" spans="1:20" hidden="1" x14ac:dyDescent="0.25">
      <c r="A5614" s="1">
        <v>6</v>
      </c>
      <c r="B5614" s="1">
        <v>2014</v>
      </c>
      <c r="C5614" s="1">
        <v>35188006</v>
      </c>
      <c r="D5614" s="44" t="s">
        <v>261</v>
      </c>
      <c r="E5614" s="20">
        <v>0.57177409999999951</v>
      </c>
      <c r="F5614" s="20">
        <v>9.4089099999999995E-2</v>
      </c>
      <c r="G5614" s="20">
        <v>0.47768499999999947</v>
      </c>
      <c r="H5614" s="20">
        <v>0</v>
      </c>
      <c r="I5614" s="20">
        <v>0.16400000000000001</v>
      </c>
      <c r="J5614" s="20">
        <v>0.26700000000000002</v>
      </c>
      <c r="K5614" s="20">
        <v>0</v>
      </c>
      <c r="L5614" s="20">
        <v>0.14057289999999992</v>
      </c>
      <c r="M5614" s="20">
        <v>5.1744671432962956</v>
      </c>
      <c r="N5614" s="1">
        <v>15</v>
      </c>
      <c r="O5614" s="5">
        <v>10.67</v>
      </c>
      <c r="P5614" s="5">
        <v>89.33</v>
      </c>
      <c r="Q5614" s="1">
        <v>27</v>
      </c>
      <c r="R5614" s="1">
        <v>226</v>
      </c>
      <c r="S5614" s="6">
        <v>59521.56</v>
      </c>
      <c r="T5614" s="6">
        <v>821.39752799999997</v>
      </c>
    </row>
    <row r="5615" spans="1:20" hidden="1" x14ac:dyDescent="0.25">
      <c r="A5615" s="1">
        <v>9</v>
      </c>
      <c r="B5615" s="1">
        <v>2014</v>
      </c>
      <c r="C5615" s="1">
        <v>35188599</v>
      </c>
      <c r="D5615" s="44" t="s">
        <v>262</v>
      </c>
      <c r="E5615" s="20">
        <v>9.2896999999999993E-2</v>
      </c>
      <c r="F5615" s="20">
        <v>9.19069E-2</v>
      </c>
      <c r="G5615" s="20">
        <v>9.9009999999999983E-4</v>
      </c>
      <c r="H5615" s="20">
        <v>0.01</v>
      </c>
      <c r="I5615" s="20">
        <v>0</v>
      </c>
      <c r="J5615" s="20">
        <v>0</v>
      </c>
      <c r="K5615" s="20">
        <v>0.09</v>
      </c>
      <c r="L5615" s="20">
        <v>8.4249999999999993E-4</v>
      </c>
      <c r="M5615" s="20">
        <v>1.7553972656249996E-2</v>
      </c>
      <c r="N5615" s="1">
        <v>1</v>
      </c>
      <c r="O5615" s="5">
        <v>50</v>
      </c>
      <c r="P5615" s="5">
        <v>50</v>
      </c>
      <c r="Q5615" s="1">
        <v>10</v>
      </c>
      <c r="R5615" s="1">
        <v>10</v>
      </c>
      <c r="S5615" s="6">
        <v>293</v>
      </c>
      <c r="T5615" s="6">
        <v>87.9</v>
      </c>
    </row>
    <row r="5616" spans="1:20" hidden="1" x14ac:dyDescent="0.25">
      <c r="A5616" s="1">
        <v>18</v>
      </c>
      <c r="B5616" s="1">
        <v>2014</v>
      </c>
      <c r="C5616" s="1">
        <v>351890918</v>
      </c>
      <c r="D5616" s="44" t="s">
        <v>263</v>
      </c>
      <c r="E5616" s="20">
        <v>1.3889999999999999E-4</v>
      </c>
      <c r="F5616" s="20">
        <v>0</v>
      </c>
      <c r="G5616" s="20">
        <v>1.3889999999999999E-4</v>
      </c>
      <c r="H5616" s="20">
        <v>0</v>
      </c>
      <c r="I5616" s="20">
        <v>0</v>
      </c>
      <c r="J5616" s="20">
        <v>0</v>
      </c>
      <c r="K5616" s="20">
        <v>0</v>
      </c>
      <c r="L5616" s="20">
        <v>0</v>
      </c>
      <c r="M5616" s="20">
        <v>1.1178664583333334E-2</v>
      </c>
      <c r="N5616" s="1">
        <v>0</v>
      </c>
      <c r="O5616" s="5">
        <v>0</v>
      </c>
      <c r="P5616" s="5">
        <v>100</v>
      </c>
      <c r="Q5616" s="1">
        <v>0</v>
      </c>
      <c r="R5616" s="1">
        <v>1</v>
      </c>
      <c r="S5616" s="6">
        <v>224.07</v>
      </c>
      <c r="T5616" s="6">
        <v>224.07</v>
      </c>
    </row>
    <row r="5617" spans="1:20" hidden="1" x14ac:dyDescent="0.25">
      <c r="A5617" s="1">
        <v>19</v>
      </c>
      <c r="B5617" s="1">
        <v>2014</v>
      </c>
      <c r="C5617" s="1">
        <v>351890919</v>
      </c>
      <c r="D5617" s="44" t="s">
        <v>263</v>
      </c>
      <c r="E5617" s="20">
        <v>0</v>
      </c>
      <c r="F5617" s="20">
        <v>0</v>
      </c>
      <c r="G5617" s="20">
        <v>0</v>
      </c>
      <c r="H5617" s="20">
        <v>0</v>
      </c>
      <c r="I5617" s="20">
        <v>0</v>
      </c>
      <c r="J5617" s="20">
        <v>0</v>
      </c>
      <c r="K5617" s="20">
        <v>0</v>
      </c>
      <c r="L5617" s="20">
        <v>0</v>
      </c>
      <c r="M5617" s="20">
        <v>0</v>
      </c>
      <c r="N5617" s="1">
        <v>0</v>
      </c>
      <c r="O5617" s="5">
        <v>0</v>
      </c>
      <c r="P5617" s="5">
        <v>0</v>
      </c>
      <c r="Q5617" s="1">
        <v>0</v>
      </c>
      <c r="R5617" s="1">
        <v>0</v>
      </c>
      <c r="S5617" s="6"/>
      <c r="T5617" s="6"/>
    </row>
    <row r="5618" spans="1:20" hidden="1" x14ac:dyDescent="0.25">
      <c r="A5618" s="1">
        <v>20</v>
      </c>
      <c r="B5618" s="1">
        <v>2014</v>
      </c>
      <c r="C5618" s="1">
        <v>351900620</v>
      </c>
      <c r="D5618" s="44" t="s">
        <v>264</v>
      </c>
      <c r="E5618" s="20">
        <v>4.3438000000000001E-3</v>
      </c>
      <c r="F5618" s="20">
        <v>3.8540000000000004E-4</v>
      </c>
      <c r="G5618" s="20">
        <v>3.9583999999999999E-3</v>
      </c>
      <c r="H5618" s="20">
        <v>0</v>
      </c>
      <c r="I5618" s="20">
        <v>0</v>
      </c>
      <c r="J5618" s="20">
        <v>4.0000000000000001E-3</v>
      </c>
      <c r="K5618" s="20">
        <v>0</v>
      </c>
      <c r="L5618" s="20">
        <v>5.7899999999999998E-5</v>
      </c>
      <c r="M5618" s="20">
        <v>2.0014170572916667E-2</v>
      </c>
      <c r="N5618" s="1">
        <v>0</v>
      </c>
      <c r="O5618" s="5">
        <v>40</v>
      </c>
      <c r="P5618" s="5">
        <v>60</v>
      </c>
      <c r="Q5618" s="1">
        <v>2</v>
      </c>
      <c r="R5618" s="1">
        <v>3</v>
      </c>
      <c r="S5618" s="6">
        <v>453</v>
      </c>
      <c r="T5618" s="6">
        <v>453</v>
      </c>
    </row>
    <row r="5619" spans="1:20" hidden="1" x14ac:dyDescent="0.25">
      <c r="A5619" s="1">
        <v>21</v>
      </c>
      <c r="B5619" s="1">
        <v>2014</v>
      </c>
      <c r="C5619" s="1">
        <v>351900621</v>
      </c>
      <c r="D5619" s="44" t="s">
        <v>264</v>
      </c>
      <c r="E5619" s="20">
        <v>1.0156200000000001E-2</v>
      </c>
      <c r="F5619" s="20">
        <v>0</v>
      </c>
      <c r="G5619" s="20">
        <v>1.0156200000000001E-2</v>
      </c>
      <c r="H5619" s="20">
        <v>0</v>
      </c>
      <c r="I5619" s="20">
        <v>0</v>
      </c>
      <c r="J5619" s="20">
        <v>0</v>
      </c>
      <c r="K5619" s="20">
        <v>0.01</v>
      </c>
      <c r="L5619" s="20">
        <v>1.1600000000000001E-5</v>
      </c>
      <c r="M5619" s="20">
        <v>0</v>
      </c>
      <c r="N5619" s="1">
        <v>0</v>
      </c>
      <c r="O5619" s="5">
        <v>0</v>
      </c>
      <c r="P5619" s="5">
        <v>100</v>
      </c>
      <c r="Q5619" s="1">
        <v>0</v>
      </c>
      <c r="R5619" s="1">
        <v>4</v>
      </c>
      <c r="S5619" s="6"/>
      <c r="T5619" s="6"/>
    </row>
    <row r="5620" spans="1:20" hidden="1" x14ac:dyDescent="0.25">
      <c r="A5620" s="1">
        <v>5</v>
      </c>
      <c r="B5620" s="1">
        <v>2014</v>
      </c>
      <c r="C5620" s="1">
        <v>35190555</v>
      </c>
      <c r="D5620" s="44" t="s">
        <v>265</v>
      </c>
      <c r="E5620" s="20">
        <v>7.0194900000000046E-2</v>
      </c>
      <c r="F5620" s="20">
        <v>3.8878300000000005E-2</v>
      </c>
      <c r="G5620" s="20">
        <v>3.1316600000000042E-2</v>
      </c>
      <c r="H5620" s="20">
        <v>0</v>
      </c>
      <c r="I5620" s="20">
        <v>0</v>
      </c>
      <c r="J5620" s="20">
        <v>4.0000000000000001E-3</v>
      </c>
      <c r="K5620" s="20">
        <v>0.06</v>
      </c>
      <c r="L5620" s="20">
        <v>1.1139799999999995E-2</v>
      </c>
      <c r="M5620" s="20">
        <v>2.3913217187500002E-2</v>
      </c>
      <c r="N5620" s="1">
        <v>14</v>
      </c>
      <c r="O5620" s="5">
        <v>23.74</v>
      </c>
      <c r="P5620" s="5">
        <v>76.260000000000005</v>
      </c>
      <c r="Q5620" s="1">
        <v>33</v>
      </c>
      <c r="R5620" s="1">
        <v>106</v>
      </c>
      <c r="S5620" s="6">
        <v>484.5</v>
      </c>
      <c r="T5620" s="6">
        <v>218.02500000000001</v>
      </c>
    </row>
    <row r="5621" spans="1:20" hidden="1" x14ac:dyDescent="0.25">
      <c r="A5621" s="1">
        <v>5</v>
      </c>
      <c r="B5621" s="1">
        <v>2014</v>
      </c>
      <c r="C5621" s="1">
        <v>35190715</v>
      </c>
      <c r="D5621" s="44" t="s">
        <v>266</v>
      </c>
      <c r="E5621" s="20">
        <v>9.3939900000000007E-2</v>
      </c>
      <c r="F5621" s="20">
        <v>3.8626200000000013E-2</v>
      </c>
      <c r="G5621" s="20">
        <v>5.5313699999999993E-2</v>
      </c>
      <c r="H5621" s="20">
        <v>0</v>
      </c>
      <c r="I5621" s="20">
        <v>1E-3</v>
      </c>
      <c r="J5621" s="20">
        <v>4.8000000000000001E-2</v>
      </c>
      <c r="K5621" s="20">
        <v>0.02</v>
      </c>
      <c r="L5621" s="20">
        <v>2.1286300000000001E-2</v>
      </c>
      <c r="M5621" s="20">
        <v>0.72346255787037039</v>
      </c>
      <c r="N5621" s="1">
        <v>16</v>
      </c>
      <c r="O5621" s="5">
        <v>15.71</v>
      </c>
      <c r="P5621" s="5">
        <v>84.29</v>
      </c>
      <c r="Q5621" s="1">
        <v>11</v>
      </c>
      <c r="R5621" s="1">
        <v>59</v>
      </c>
      <c r="S5621" s="6">
        <v>8836.52</v>
      </c>
      <c r="T5621" s="6">
        <v>8836.52</v>
      </c>
    </row>
    <row r="5622" spans="1:20" hidden="1" x14ac:dyDescent="0.25">
      <c r="A5622" s="1">
        <v>13</v>
      </c>
      <c r="B5622" s="1">
        <v>2014</v>
      </c>
      <c r="C5622" s="1">
        <v>351910513</v>
      </c>
      <c r="D5622" s="44" t="s">
        <v>267</v>
      </c>
      <c r="E5622" s="20">
        <v>0.22103050000000002</v>
      </c>
      <c r="F5622" s="20">
        <v>0.1666328</v>
      </c>
      <c r="G5622" s="20">
        <v>5.4397700000000007E-2</v>
      </c>
      <c r="H5622" s="20">
        <v>0</v>
      </c>
      <c r="I5622" s="20">
        <v>0</v>
      </c>
      <c r="J5622" s="20">
        <v>0.128</v>
      </c>
      <c r="K5622" s="20">
        <v>0.05</v>
      </c>
      <c r="L5622" s="20">
        <v>3.9991800000000001E-2</v>
      </c>
      <c r="M5622" s="20">
        <v>2.1966257812499997E-2</v>
      </c>
      <c r="N5622" s="1">
        <v>3</v>
      </c>
      <c r="O5622" s="5">
        <v>47.62</v>
      </c>
      <c r="P5622" s="5">
        <v>52.38</v>
      </c>
      <c r="Q5622" s="1">
        <v>10</v>
      </c>
      <c r="R5622" s="1">
        <v>11</v>
      </c>
      <c r="S5622" s="6">
        <v>496.7296</v>
      </c>
      <c r="T5622" s="6">
        <v>496.7296</v>
      </c>
    </row>
    <row r="5623" spans="1:20" hidden="1" x14ac:dyDescent="0.25">
      <c r="A5623" s="1">
        <v>16</v>
      </c>
      <c r="B5623" s="1">
        <v>2014</v>
      </c>
      <c r="C5623" s="1">
        <v>351910516</v>
      </c>
      <c r="D5623" s="44" t="s">
        <v>267</v>
      </c>
      <c r="E5623" s="20">
        <v>0.31875940000000014</v>
      </c>
      <c r="F5623" s="20">
        <v>0.31875940000000014</v>
      </c>
      <c r="G5623" s="20">
        <v>0</v>
      </c>
      <c r="H5623" s="20">
        <v>0</v>
      </c>
      <c r="I5623" s="20">
        <v>0</v>
      </c>
      <c r="J5623" s="20">
        <v>0</v>
      </c>
      <c r="K5623" s="20">
        <v>0.32</v>
      </c>
      <c r="L5623" s="20">
        <v>0</v>
      </c>
      <c r="M5623" s="20">
        <v>0</v>
      </c>
      <c r="N5623" s="1">
        <v>3</v>
      </c>
      <c r="O5623" s="5">
        <v>100</v>
      </c>
      <c r="P5623" s="5">
        <v>0</v>
      </c>
      <c r="Q5623" s="1">
        <v>14</v>
      </c>
      <c r="R5623" s="1">
        <v>0</v>
      </c>
      <c r="S5623" s="6"/>
      <c r="T5623" s="6"/>
    </row>
    <row r="5624" spans="1:20" hidden="1" x14ac:dyDescent="0.25">
      <c r="A5624" s="1">
        <v>20</v>
      </c>
      <c r="B5624" s="1">
        <v>2014</v>
      </c>
      <c r="C5624" s="1">
        <v>351920420</v>
      </c>
      <c r="D5624" s="44" t="s">
        <v>268</v>
      </c>
      <c r="E5624" s="20">
        <v>1.2871E-3</v>
      </c>
      <c r="F5624" s="20">
        <v>1.1111000000000001E-3</v>
      </c>
      <c r="G5624" s="20">
        <v>1.7600000000000002E-4</v>
      </c>
      <c r="H5624" s="20">
        <v>0</v>
      </c>
      <c r="I5624" s="20">
        <v>0</v>
      </c>
      <c r="J5624" s="20">
        <v>0</v>
      </c>
      <c r="K5624" s="20">
        <v>0</v>
      </c>
      <c r="L5624" s="20">
        <v>1.4130000000000002E-4</v>
      </c>
      <c r="M5624" s="20">
        <v>1.303742734375E-2</v>
      </c>
      <c r="N5624" s="1">
        <v>2</v>
      </c>
      <c r="O5624" s="5">
        <v>20</v>
      </c>
      <c r="P5624" s="5">
        <v>80</v>
      </c>
      <c r="Q5624" s="1">
        <v>1</v>
      </c>
      <c r="R5624" s="1">
        <v>4</v>
      </c>
      <c r="S5624" s="6">
        <v>276</v>
      </c>
      <c r="T5624" s="6">
        <v>276</v>
      </c>
    </row>
    <row r="5625" spans="1:20" hidden="1" x14ac:dyDescent="0.25">
      <c r="A5625" s="1">
        <v>21</v>
      </c>
      <c r="B5625" s="1">
        <v>2014</v>
      </c>
      <c r="C5625" s="1">
        <v>351920421</v>
      </c>
      <c r="D5625" s="44" t="s">
        <v>268</v>
      </c>
      <c r="E5625" s="20">
        <v>6.0946999999999998E-3</v>
      </c>
      <c r="F5625" s="20">
        <v>5.0000000000000001E-3</v>
      </c>
      <c r="G5625" s="20">
        <v>1.0947000000000001E-3</v>
      </c>
      <c r="H5625" s="20">
        <v>0</v>
      </c>
      <c r="I5625" s="20">
        <v>0</v>
      </c>
      <c r="J5625" s="20">
        <v>0</v>
      </c>
      <c r="K5625" s="20">
        <v>0.01</v>
      </c>
      <c r="L5625" s="20">
        <v>9.9280000000000006E-4</v>
      </c>
      <c r="M5625" s="20">
        <v>0</v>
      </c>
      <c r="N5625" s="1">
        <v>4</v>
      </c>
      <c r="O5625" s="5">
        <v>33.33</v>
      </c>
      <c r="P5625" s="5">
        <v>66.67</v>
      </c>
      <c r="Q5625" s="1">
        <v>2</v>
      </c>
      <c r="R5625" s="1">
        <v>4</v>
      </c>
      <c r="S5625" s="6"/>
      <c r="T5625" s="6"/>
    </row>
    <row r="5626" spans="1:20" hidden="1" x14ac:dyDescent="0.25">
      <c r="A5626" s="1">
        <v>17</v>
      </c>
      <c r="B5626" s="1">
        <v>2014</v>
      </c>
      <c r="C5626" s="1">
        <v>351925317</v>
      </c>
      <c r="D5626" s="44" t="s">
        <v>269</v>
      </c>
      <c r="E5626" s="20">
        <v>0.17064400000000005</v>
      </c>
      <c r="F5626" s="20">
        <v>0.15448000000000003</v>
      </c>
      <c r="G5626" s="20">
        <v>1.6164000000000005E-2</v>
      </c>
      <c r="H5626" s="20">
        <v>0</v>
      </c>
      <c r="I5626" s="20">
        <v>6.0000000000000001E-3</v>
      </c>
      <c r="J5626" s="20">
        <v>0</v>
      </c>
      <c r="K5626" s="20">
        <v>0.16</v>
      </c>
      <c r="L5626" s="20">
        <v>1.5302E-3</v>
      </c>
      <c r="M5626" s="20">
        <v>7.1542041666666665E-3</v>
      </c>
      <c r="N5626" s="1">
        <v>11</v>
      </c>
      <c r="O5626" s="5">
        <v>50</v>
      </c>
      <c r="P5626" s="5">
        <v>50</v>
      </c>
      <c r="Q5626" s="1">
        <v>15</v>
      </c>
      <c r="R5626" s="1">
        <v>15</v>
      </c>
      <c r="S5626" s="6">
        <v>162.80000000000001</v>
      </c>
      <c r="T5626" s="6">
        <v>162.80000000000001</v>
      </c>
    </row>
    <row r="5627" spans="1:20" hidden="1" x14ac:dyDescent="0.25">
      <c r="A5627" s="1">
        <v>9</v>
      </c>
      <c r="B5627" s="1">
        <v>2014</v>
      </c>
      <c r="C5627" s="1">
        <v>35193039</v>
      </c>
      <c r="D5627" s="44" t="s">
        <v>270</v>
      </c>
      <c r="E5627" s="20">
        <v>0</v>
      </c>
      <c r="F5627" s="20">
        <v>0</v>
      </c>
      <c r="G5627" s="20">
        <v>0</v>
      </c>
      <c r="H5627" s="20">
        <v>0</v>
      </c>
      <c r="I5627" s="20">
        <v>0</v>
      </c>
      <c r="J5627" s="20">
        <v>0</v>
      </c>
      <c r="K5627" s="20">
        <v>0</v>
      </c>
      <c r="L5627" s="20">
        <v>0</v>
      </c>
      <c r="M5627" s="20">
        <v>0</v>
      </c>
      <c r="N5627" s="1">
        <v>2</v>
      </c>
      <c r="O5627" s="5">
        <v>0</v>
      </c>
      <c r="P5627" s="5">
        <v>0</v>
      </c>
      <c r="Q5627" s="1">
        <v>0</v>
      </c>
      <c r="R5627" s="1">
        <v>0</v>
      </c>
      <c r="S5627" s="6"/>
      <c r="T5627" s="6"/>
    </row>
    <row r="5628" spans="1:20" hidden="1" x14ac:dyDescent="0.25">
      <c r="A5628" s="1">
        <v>13</v>
      </c>
      <c r="B5628" s="1">
        <v>2014</v>
      </c>
      <c r="C5628" s="1">
        <v>351930313</v>
      </c>
      <c r="D5628" s="44" t="s">
        <v>270</v>
      </c>
      <c r="E5628" s="20">
        <v>0.12947610000000001</v>
      </c>
      <c r="F5628" s="20">
        <v>0.12746000000000002</v>
      </c>
      <c r="G5628" s="20">
        <v>2.0160999999999998E-3</v>
      </c>
      <c r="H5628" s="20">
        <v>0</v>
      </c>
      <c r="I5628" s="20">
        <v>0</v>
      </c>
      <c r="J5628" s="20">
        <v>7.6999999999999999E-2</v>
      </c>
      <c r="K5628" s="20">
        <v>0.05</v>
      </c>
      <c r="L5628" s="20">
        <v>3.2490000000000004E-4</v>
      </c>
      <c r="M5628" s="20">
        <v>7.8227494097222253E-2</v>
      </c>
      <c r="N5628" s="1">
        <v>6</v>
      </c>
      <c r="O5628" s="5">
        <v>54.55</v>
      </c>
      <c r="P5628" s="5">
        <v>45.45</v>
      </c>
      <c r="Q5628" s="1">
        <v>12</v>
      </c>
      <c r="R5628" s="1">
        <v>10</v>
      </c>
      <c r="S5628" s="6">
        <v>1721</v>
      </c>
      <c r="T5628" s="6">
        <v>860.5</v>
      </c>
    </row>
    <row r="5629" spans="1:20" hidden="1" x14ac:dyDescent="0.25">
      <c r="A5629" s="1">
        <v>16</v>
      </c>
      <c r="B5629" s="1">
        <v>2014</v>
      </c>
      <c r="C5629" s="1">
        <v>351940216</v>
      </c>
      <c r="D5629" s="44" t="s">
        <v>271</v>
      </c>
      <c r="E5629" s="20">
        <v>8.4182199999999999E-2</v>
      </c>
      <c r="F5629" s="20">
        <v>7.1395E-2</v>
      </c>
      <c r="G5629" s="20">
        <v>1.2787199999999997E-2</v>
      </c>
      <c r="H5629" s="20">
        <v>0</v>
      </c>
      <c r="I5629" s="20">
        <v>2.9000000000000001E-2</v>
      </c>
      <c r="J5629" s="20">
        <v>0</v>
      </c>
      <c r="K5629" s="20">
        <v>0.05</v>
      </c>
      <c r="L5629" s="20">
        <v>5.283399999999998E-3</v>
      </c>
      <c r="M5629" s="20">
        <v>3.2146903981481484E-2</v>
      </c>
      <c r="N5629" s="1">
        <v>4</v>
      </c>
      <c r="O5629" s="5">
        <v>21.21</v>
      </c>
      <c r="P5629" s="5">
        <v>78.790000000000006</v>
      </c>
      <c r="Q5629" s="1">
        <v>7</v>
      </c>
      <c r="R5629" s="1">
        <v>26</v>
      </c>
      <c r="S5629" s="6">
        <v>567.45000000000005</v>
      </c>
      <c r="T5629" s="6">
        <v>567.45000000000005</v>
      </c>
    </row>
    <row r="5630" spans="1:20" hidden="1" x14ac:dyDescent="0.25">
      <c r="A5630" s="1">
        <v>17</v>
      </c>
      <c r="B5630" s="1">
        <v>2014</v>
      </c>
      <c r="C5630" s="1">
        <v>351950117</v>
      </c>
      <c r="D5630" s="44" t="s">
        <v>272</v>
      </c>
      <c r="E5630" s="20">
        <v>0.17999380000000001</v>
      </c>
      <c r="F5630" s="20">
        <v>0.1798199</v>
      </c>
      <c r="G5630" s="20">
        <v>1.739E-4</v>
      </c>
      <c r="H5630" s="20">
        <v>0</v>
      </c>
      <c r="I5630" s="20">
        <v>0</v>
      </c>
      <c r="J5630" s="20">
        <v>0.17399999999999999</v>
      </c>
      <c r="K5630" s="20">
        <v>0.01</v>
      </c>
      <c r="L5630" s="20">
        <v>1.739E-4</v>
      </c>
      <c r="M5630" s="20">
        <v>1.6341356249999998E-2</v>
      </c>
      <c r="N5630" s="1">
        <v>1</v>
      </c>
      <c r="O5630" s="5">
        <v>60</v>
      </c>
      <c r="P5630" s="5">
        <v>40</v>
      </c>
      <c r="Q5630" s="1">
        <v>3</v>
      </c>
      <c r="R5630" s="1">
        <v>2</v>
      </c>
      <c r="S5630" s="6">
        <v>358.904</v>
      </c>
      <c r="T5630" s="6">
        <v>358.904</v>
      </c>
    </row>
    <row r="5631" spans="1:20" hidden="1" x14ac:dyDescent="0.25">
      <c r="A5631" s="1">
        <v>13</v>
      </c>
      <c r="B5631" s="1">
        <v>2014</v>
      </c>
      <c r="C5631" s="1">
        <v>351960013</v>
      </c>
      <c r="D5631" s="44" t="s">
        <v>273</v>
      </c>
      <c r="E5631" s="20">
        <v>0.45942369999999999</v>
      </c>
      <c r="F5631" s="20">
        <v>0.17771060000000002</v>
      </c>
      <c r="G5631" s="20">
        <v>0.28171309999999994</v>
      </c>
      <c r="H5631" s="20">
        <v>0</v>
      </c>
      <c r="I5631" s="20">
        <v>0.19800000000000001</v>
      </c>
      <c r="J5631" s="20">
        <v>7.0000000000000001E-3</v>
      </c>
      <c r="K5631" s="20">
        <v>0.18</v>
      </c>
      <c r="L5631" s="20">
        <v>7.8522099999999984E-2</v>
      </c>
      <c r="M5631" s="20">
        <v>0.16213038784143516</v>
      </c>
      <c r="N5631" s="1">
        <v>8</v>
      </c>
      <c r="O5631" s="5">
        <v>22.68</v>
      </c>
      <c r="P5631" s="5">
        <v>77.319999999999993</v>
      </c>
      <c r="Q5631" s="1">
        <v>22</v>
      </c>
      <c r="R5631" s="1">
        <v>75</v>
      </c>
      <c r="S5631" s="6">
        <v>2428.02</v>
      </c>
      <c r="T5631" s="6">
        <v>0</v>
      </c>
    </row>
    <row r="5632" spans="1:20" hidden="1" x14ac:dyDescent="0.25">
      <c r="A5632" s="1">
        <v>16</v>
      </c>
      <c r="B5632" s="1">
        <v>2014</v>
      </c>
      <c r="C5632" s="1">
        <v>351960016</v>
      </c>
      <c r="D5632" s="44" t="s">
        <v>273</v>
      </c>
      <c r="E5632" s="20">
        <v>0.11712809999999999</v>
      </c>
      <c r="F5632" s="20">
        <v>0.11691979999999999</v>
      </c>
      <c r="G5632" s="20">
        <v>2.0829999999999999E-4</v>
      </c>
      <c r="H5632" s="20">
        <v>0</v>
      </c>
      <c r="I5632" s="20">
        <v>0</v>
      </c>
      <c r="J5632" s="20">
        <v>0</v>
      </c>
      <c r="K5632" s="20">
        <v>0.12</v>
      </c>
      <c r="L5632" s="20">
        <v>0</v>
      </c>
      <c r="M5632" s="20">
        <v>0</v>
      </c>
      <c r="N5632" s="1">
        <v>5</v>
      </c>
      <c r="O5632" s="5">
        <v>90</v>
      </c>
      <c r="P5632" s="5">
        <v>10</v>
      </c>
      <c r="Q5632" s="1">
        <v>9</v>
      </c>
      <c r="R5632" s="1">
        <v>1</v>
      </c>
      <c r="S5632" s="6"/>
      <c r="T5632" s="6"/>
    </row>
    <row r="5633" spans="1:20" hidden="1" x14ac:dyDescent="0.25">
      <c r="A5633" s="1">
        <v>6</v>
      </c>
      <c r="B5633" s="1">
        <v>2014</v>
      </c>
      <c r="C5633" s="1">
        <v>35197096</v>
      </c>
      <c r="D5633" s="44" t="s">
        <v>274</v>
      </c>
      <c r="E5633" s="20">
        <v>0</v>
      </c>
      <c r="F5633" s="20">
        <v>0</v>
      </c>
      <c r="G5633" s="20">
        <v>0</v>
      </c>
      <c r="H5633" s="20">
        <v>0</v>
      </c>
      <c r="I5633" s="20">
        <v>0</v>
      </c>
      <c r="J5633" s="20">
        <v>0</v>
      </c>
      <c r="K5633" s="20">
        <v>0</v>
      </c>
      <c r="L5633" s="20">
        <v>0</v>
      </c>
      <c r="M5633" s="20">
        <v>0</v>
      </c>
      <c r="N5633" s="1">
        <v>0</v>
      </c>
      <c r="O5633" s="5">
        <v>0</v>
      </c>
      <c r="P5633" s="5">
        <v>0</v>
      </c>
      <c r="Q5633" s="1">
        <v>0</v>
      </c>
      <c r="R5633" s="1">
        <v>0</v>
      </c>
      <c r="S5633" s="6"/>
      <c r="T5633" s="6"/>
    </row>
    <row r="5634" spans="1:20" hidden="1" x14ac:dyDescent="0.25">
      <c r="A5634" s="1">
        <v>10</v>
      </c>
      <c r="B5634" s="1">
        <v>2014</v>
      </c>
      <c r="C5634" s="1">
        <v>351970910</v>
      </c>
      <c r="D5634" s="44" t="s">
        <v>274</v>
      </c>
      <c r="E5634" s="20">
        <v>0.12176609999999993</v>
      </c>
      <c r="F5634" s="20">
        <v>8.4545699999999946E-2</v>
      </c>
      <c r="G5634" s="20">
        <v>3.7220399999999994E-2</v>
      </c>
      <c r="H5634" s="20">
        <v>0</v>
      </c>
      <c r="I5634" s="20">
        <v>0</v>
      </c>
      <c r="J5634" s="20">
        <v>3.9E-2</v>
      </c>
      <c r="K5634" s="20">
        <v>0.05</v>
      </c>
      <c r="L5634" s="20">
        <v>2.900249999999999E-2</v>
      </c>
      <c r="M5634" s="20">
        <v>8.9171234875000005E-2</v>
      </c>
      <c r="N5634" s="1">
        <v>64</v>
      </c>
      <c r="O5634" s="5">
        <v>64.709999999999994</v>
      </c>
      <c r="P5634" s="5">
        <v>35.29</v>
      </c>
      <c r="Q5634" s="1">
        <v>110</v>
      </c>
      <c r="R5634" s="1">
        <v>60</v>
      </c>
      <c r="S5634" s="6">
        <v>789.25</v>
      </c>
      <c r="T5634" s="6">
        <v>789.25</v>
      </c>
    </row>
    <row r="5635" spans="1:20" hidden="1" x14ac:dyDescent="0.25">
      <c r="A5635" s="1">
        <v>11</v>
      </c>
      <c r="B5635" s="1">
        <v>2014</v>
      </c>
      <c r="C5635" s="1">
        <v>351970911</v>
      </c>
      <c r="D5635" s="44" t="s">
        <v>274</v>
      </c>
      <c r="E5635" s="20">
        <v>0</v>
      </c>
      <c r="F5635" s="20">
        <v>0</v>
      </c>
      <c r="G5635" s="20">
        <v>0</v>
      </c>
      <c r="H5635" s="20">
        <v>0</v>
      </c>
      <c r="I5635" s="20">
        <v>0</v>
      </c>
      <c r="J5635" s="20">
        <v>0</v>
      </c>
      <c r="K5635" s="20">
        <v>0</v>
      </c>
      <c r="L5635" s="20">
        <v>0</v>
      </c>
      <c r="M5635" s="20">
        <v>0</v>
      </c>
      <c r="N5635" s="1">
        <v>0</v>
      </c>
      <c r="O5635" s="5">
        <v>0</v>
      </c>
      <c r="P5635" s="5">
        <v>0</v>
      </c>
      <c r="Q5635" s="1">
        <v>0</v>
      </c>
      <c r="R5635" s="1">
        <v>0</v>
      </c>
      <c r="S5635" s="6"/>
      <c r="T5635" s="6"/>
    </row>
    <row r="5636" spans="1:20" hidden="1" x14ac:dyDescent="0.25">
      <c r="A5636" s="1">
        <v>12</v>
      </c>
      <c r="B5636" s="1">
        <v>2014</v>
      </c>
      <c r="C5636" s="1">
        <v>351980812</v>
      </c>
      <c r="D5636" s="44" t="s">
        <v>275</v>
      </c>
      <c r="E5636" s="20">
        <v>3.1246200000000002E-2</v>
      </c>
      <c r="F5636" s="20">
        <v>2.5243100000000001E-2</v>
      </c>
      <c r="G5636" s="20">
        <v>6.0030999999999999E-3</v>
      </c>
      <c r="H5636" s="20">
        <v>1.93</v>
      </c>
      <c r="I5636" s="20">
        <v>2.1999999999999999E-2</v>
      </c>
      <c r="J5636" s="20">
        <v>1E-3</v>
      </c>
      <c r="K5636" s="20">
        <v>0.01</v>
      </c>
      <c r="L5636" s="20">
        <v>3.7500000000000001E-4</v>
      </c>
      <c r="M5636" s="20">
        <v>1.7849737500000001E-2</v>
      </c>
      <c r="N5636" s="1">
        <v>2</v>
      </c>
      <c r="O5636" s="5">
        <v>30</v>
      </c>
      <c r="P5636" s="5">
        <v>70</v>
      </c>
      <c r="Q5636" s="1">
        <v>3</v>
      </c>
      <c r="R5636" s="1">
        <v>7</v>
      </c>
      <c r="S5636" s="6">
        <v>368</v>
      </c>
      <c r="T5636" s="6">
        <v>368</v>
      </c>
    </row>
    <row r="5637" spans="1:20" hidden="1" x14ac:dyDescent="0.25">
      <c r="A5637" s="1">
        <v>15</v>
      </c>
      <c r="B5637" s="1">
        <v>2014</v>
      </c>
      <c r="C5637" s="1">
        <v>351980815</v>
      </c>
      <c r="D5637" s="44" t="s">
        <v>275</v>
      </c>
      <c r="E5637" s="20">
        <v>0.1212332</v>
      </c>
      <c r="F5637" s="20">
        <v>0.1204286</v>
      </c>
      <c r="G5637" s="20">
        <v>8.0460000000000004E-4</v>
      </c>
      <c r="H5637" s="20">
        <v>0</v>
      </c>
      <c r="I5637" s="20">
        <v>0</v>
      </c>
      <c r="J5637" s="20">
        <v>0.115</v>
      </c>
      <c r="K5637" s="20">
        <v>0</v>
      </c>
      <c r="L5637" s="20">
        <v>6.1728E-3</v>
      </c>
      <c r="M5637" s="20">
        <v>0</v>
      </c>
      <c r="N5637" s="1">
        <v>2</v>
      </c>
      <c r="O5637" s="5">
        <v>54.55</v>
      </c>
      <c r="P5637" s="5">
        <v>45.45</v>
      </c>
      <c r="Q5637" s="1">
        <v>6</v>
      </c>
      <c r="R5637" s="1">
        <v>5</v>
      </c>
      <c r="S5637" s="6"/>
      <c r="T5637" s="6"/>
    </row>
    <row r="5638" spans="1:20" hidden="1" x14ac:dyDescent="0.25">
      <c r="A5638" s="1">
        <v>17</v>
      </c>
      <c r="B5638" s="1">
        <v>2014</v>
      </c>
      <c r="C5638" s="1">
        <v>351990717</v>
      </c>
      <c r="D5638" s="44" t="s">
        <v>276</v>
      </c>
      <c r="E5638" s="20">
        <v>0</v>
      </c>
      <c r="F5638" s="20">
        <v>0</v>
      </c>
      <c r="G5638" s="20">
        <v>0</v>
      </c>
      <c r="H5638" s="20">
        <v>0</v>
      </c>
      <c r="I5638" s="20">
        <v>0</v>
      </c>
      <c r="J5638" s="20">
        <v>0</v>
      </c>
      <c r="K5638" s="20">
        <v>0</v>
      </c>
      <c r="L5638" s="20">
        <v>0</v>
      </c>
      <c r="M5638" s="20">
        <v>0</v>
      </c>
      <c r="N5638" s="1">
        <v>0</v>
      </c>
      <c r="O5638" s="5">
        <v>0</v>
      </c>
      <c r="P5638" s="5">
        <v>0</v>
      </c>
      <c r="Q5638" s="1">
        <v>0</v>
      </c>
      <c r="R5638" s="1">
        <v>0</v>
      </c>
      <c r="S5638" s="6"/>
      <c r="T5638" s="6"/>
    </row>
    <row r="5639" spans="1:20" hidden="1" x14ac:dyDescent="0.25">
      <c r="A5639" s="1">
        <v>22</v>
      </c>
      <c r="B5639" s="1">
        <v>2014</v>
      </c>
      <c r="C5639" s="1">
        <v>351990722</v>
      </c>
      <c r="D5639" s="44" t="s">
        <v>276</v>
      </c>
      <c r="E5639" s="20">
        <v>4.5501000000000005E-3</v>
      </c>
      <c r="F5639" s="20">
        <v>0</v>
      </c>
      <c r="G5639" s="20">
        <v>4.5501000000000005E-3</v>
      </c>
      <c r="H5639" s="20">
        <v>0.13</v>
      </c>
      <c r="I5639" s="20">
        <v>2E-3</v>
      </c>
      <c r="J5639" s="20">
        <v>1E-3</v>
      </c>
      <c r="K5639" s="20">
        <v>0</v>
      </c>
      <c r="L5639" s="20">
        <v>9.4729999999999999E-4</v>
      </c>
      <c r="M5639" s="20">
        <v>1.7894422135416671E-2</v>
      </c>
      <c r="N5639" s="1">
        <v>2</v>
      </c>
      <c r="O5639" s="5">
        <v>0</v>
      </c>
      <c r="P5639" s="5">
        <v>100</v>
      </c>
      <c r="Q5639" s="1">
        <v>0</v>
      </c>
      <c r="R5639" s="1">
        <v>7</v>
      </c>
      <c r="S5639" s="6">
        <v>364.8</v>
      </c>
      <c r="T5639" s="6">
        <v>364.8</v>
      </c>
    </row>
    <row r="5640" spans="1:20" hidden="1" x14ac:dyDescent="0.25">
      <c r="A5640" s="1">
        <v>10</v>
      </c>
      <c r="B5640" s="1">
        <v>2014</v>
      </c>
      <c r="C5640" s="1">
        <v>352000410</v>
      </c>
      <c r="D5640" s="44" t="s">
        <v>277</v>
      </c>
      <c r="E5640" s="20">
        <v>0</v>
      </c>
      <c r="F5640" s="20">
        <v>0</v>
      </c>
      <c r="G5640" s="20">
        <v>0</v>
      </c>
      <c r="H5640" s="20">
        <v>0</v>
      </c>
      <c r="I5640" s="20">
        <v>0</v>
      </c>
      <c r="J5640" s="20">
        <v>0</v>
      </c>
      <c r="K5640" s="20">
        <v>0</v>
      </c>
      <c r="L5640" s="20">
        <v>0</v>
      </c>
      <c r="M5640" s="20">
        <v>0</v>
      </c>
      <c r="N5640" s="1">
        <v>0</v>
      </c>
      <c r="O5640" s="5">
        <v>0</v>
      </c>
      <c r="P5640" s="5">
        <v>0</v>
      </c>
      <c r="Q5640" s="1">
        <v>0</v>
      </c>
      <c r="R5640" s="1">
        <v>0</v>
      </c>
      <c r="S5640" s="6"/>
      <c r="T5640" s="6"/>
    </row>
    <row r="5641" spans="1:20" hidden="1" x14ac:dyDescent="0.25">
      <c r="A5641" s="1">
        <v>13</v>
      </c>
      <c r="B5641" s="1">
        <v>2014</v>
      </c>
      <c r="C5641" s="1">
        <v>352000413</v>
      </c>
      <c r="D5641" s="44" t="s">
        <v>277</v>
      </c>
      <c r="E5641" s="20">
        <v>0.19437970000000004</v>
      </c>
      <c r="F5641" s="20">
        <v>0.19405560000000005</v>
      </c>
      <c r="G5641" s="20">
        <v>3.2409999999999996E-4</v>
      </c>
      <c r="H5641" s="20">
        <v>0</v>
      </c>
      <c r="I5641" s="20">
        <v>0</v>
      </c>
      <c r="J5641" s="20">
        <v>0</v>
      </c>
      <c r="K5641" s="20">
        <v>0.19</v>
      </c>
      <c r="L5641" s="20">
        <v>8.7969999999999997E-4</v>
      </c>
      <c r="M5641" s="20">
        <v>7.1382635385416671E-2</v>
      </c>
      <c r="N5641" s="1">
        <v>12</v>
      </c>
      <c r="O5641" s="5">
        <v>85.71</v>
      </c>
      <c r="P5641" s="5">
        <v>14.29</v>
      </c>
      <c r="Q5641" s="1">
        <v>12</v>
      </c>
      <c r="R5641" s="1">
        <v>2</v>
      </c>
      <c r="S5641" s="6">
        <v>1047.2</v>
      </c>
      <c r="T5641" s="6">
        <v>1047.2</v>
      </c>
    </row>
    <row r="5642" spans="1:20" hidden="1" x14ac:dyDescent="0.25">
      <c r="A5642" s="1">
        <v>8</v>
      </c>
      <c r="B5642" s="1">
        <v>2014</v>
      </c>
      <c r="C5642" s="1">
        <v>35201038</v>
      </c>
      <c r="D5642" s="44" t="s">
        <v>278</v>
      </c>
      <c r="E5642" s="20">
        <v>0.13274489999999997</v>
      </c>
      <c r="F5642" s="20">
        <v>3.7415E-3</v>
      </c>
      <c r="G5642" s="20">
        <v>0.12900339999999996</v>
      </c>
      <c r="H5642" s="20">
        <v>0.63</v>
      </c>
      <c r="I5642" s="20">
        <v>9.0999999999999998E-2</v>
      </c>
      <c r="J5642" s="20">
        <v>3.1E-2</v>
      </c>
      <c r="K5642" s="20">
        <v>0</v>
      </c>
      <c r="L5642" s="20">
        <v>8.7663999999999971E-3</v>
      </c>
      <c r="M5642" s="20">
        <v>8.1921677620370378E-2</v>
      </c>
      <c r="N5642" s="1">
        <v>2</v>
      </c>
      <c r="O5642" s="5">
        <v>13.16</v>
      </c>
      <c r="P5642" s="5">
        <v>86.84</v>
      </c>
      <c r="Q5642" s="1">
        <v>5</v>
      </c>
      <c r="R5642" s="1">
        <v>33</v>
      </c>
      <c r="S5642" s="6">
        <v>1444.8</v>
      </c>
      <c r="T5642" s="6">
        <v>1444.8</v>
      </c>
    </row>
    <row r="5643" spans="1:20" hidden="1" x14ac:dyDescent="0.25">
      <c r="A5643" s="1">
        <v>2</v>
      </c>
      <c r="B5643" s="1">
        <v>2014</v>
      </c>
      <c r="C5643" s="1">
        <v>35202022</v>
      </c>
      <c r="D5643" s="44" t="s">
        <v>279</v>
      </c>
      <c r="E5643" s="20">
        <v>0.18058830000000009</v>
      </c>
      <c r="F5643" s="20">
        <v>0.17596000000000009</v>
      </c>
      <c r="G5643" s="20">
        <v>4.6283000000000001E-3</v>
      </c>
      <c r="H5643" s="20">
        <v>0</v>
      </c>
      <c r="I5643" s="20">
        <v>2.5999999999999999E-2</v>
      </c>
      <c r="J5643" s="20">
        <v>1E-3</v>
      </c>
      <c r="K5643" s="20">
        <v>0.15</v>
      </c>
      <c r="L5643" s="20">
        <v>4.1151999999999994E-3</v>
      </c>
      <c r="M5643" s="20">
        <v>1.2075638020833333E-2</v>
      </c>
      <c r="N5643" s="1">
        <v>34</v>
      </c>
      <c r="O5643" s="5">
        <v>62.86</v>
      </c>
      <c r="P5643" s="5">
        <v>37.14</v>
      </c>
      <c r="Q5643" s="1">
        <v>22</v>
      </c>
      <c r="R5643" s="1">
        <v>13</v>
      </c>
      <c r="S5643" s="6">
        <v>226.86</v>
      </c>
      <c r="T5643" s="6">
        <v>226.86</v>
      </c>
    </row>
    <row r="5644" spans="1:20" hidden="1" x14ac:dyDescent="0.25">
      <c r="A5644" s="1">
        <v>11</v>
      </c>
      <c r="B5644" s="1">
        <v>2014</v>
      </c>
      <c r="C5644" s="1">
        <v>352030111</v>
      </c>
      <c r="D5644" s="44" t="s">
        <v>280</v>
      </c>
      <c r="E5644" s="20">
        <v>4.0558999999999991E-2</v>
      </c>
      <c r="F5644" s="20">
        <v>4.0084399999999992E-2</v>
      </c>
      <c r="G5644" s="20">
        <v>4.7459999999999999E-4</v>
      </c>
      <c r="H5644" s="20">
        <v>0.18</v>
      </c>
      <c r="I5644" s="20">
        <v>0</v>
      </c>
      <c r="J5644" s="20">
        <v>0</v>
      </c>
      <c r="K5644" s="20">
        <v>0.04</v>
      </c>
      <c r="L5644" s="20">
        <v>1.0218E-3</v>
      </c>
      <c r="M5644" s="20">
        <v>6.3537905173611117E-2</v>
      </c>
      <c r="N5644" s="1">
        <v>54</v>
      </c>
      <c r="O5644" s="5">
        <v>91.67</v>
      </c>
      <c r="P5644" s="5">
        <v>8.33</v>
      </c>
      <c r="Q5644" s="1">
        <v>22</v>
      </c>
      <c r="R5644" s="1">
        <v>2</v>
      </c>
      <c r="S5644" s="6">
        <v>951.32</v>
      </c>
      <c r="T5644" s="6">
        <v>951.32</v>
      </c>
    </row>
    <row r="5645" spans="1:20" hidden="1" x14ac:dyDescent="0.25">
      <c r="A5645" s="1">
        <v>11</v>
      </c>
      <c r="B5645" s="1">
        <v>2014</v>
      </c>
      <c r="C5645" s="1">
        <v>352042611</v>
      </c>
      <c r="D5645" s="44" t="s">
        <v>281</v>
      </c>
      <c r="E5645" s="20">
        <v>0</v>
      </c>
      <c r="F5645" s="20">
        <v>0</v>
      </c>
      <c r="G5645" s="20">
        <v>0</v>
      </c>
      <c r="H5645" s="20">
        <v>0</v>
      </c>
      <c r="I5645" s="20">
        <v>0</v>
      </c>
      <c r="J5645" s="20">
        <v>0</v>
      </c>
      <c r="K5645" s="20">
        <v>0</v>
      </c>
      <c r="L5645" s="20">
        <v>0</v>
      </c>
      <c r="M5645" s="20">
        <v>2.2456886718749999E-2</v>
      </c>
      <c r="N5645" s="1">
        <v>0</v>
      </c>
      <c r="O5645" s="5">
        <v>0</v>
      </c>
      <c r="P5645" s="5">
        <v>0</v>
      </c>
      <c r="Q5645" s="1">
        <v>0</v>
      </c>
      <c r="R5645" s="1">
        <v>0</v>
      </c>
      <c r="S5645" s="6">
        <v>694.95</v>
      </c>
      <c r="T5645" s="6">
        <v>694.95</v>
      </c>
    </row>
    <row r="5646" spans="1:20" hidden="1" x14ac:dyDescent="0.25">
      <c r="A5646" s="1">
        <v>18</v>
      </c>
      <c r="B5646" s="1">
        <v>2014</v>
      </c>
      <c r="C5646" s="1">
        <v>352044218</v>
      </c>
      <c r="D5646" s="44" t="s">
        <v>282</v>
      </c>
      <c r="E5646" s="20">
        <v>0.13333099999999998</v>
      </c>
      <c r="F5646" s="20">
        <v>1.7673600000000001E-2</v>
      </c>
      <c r="G5646" s="20">
        <v>0.11565739999999998</v>
      </c>
      <c r="H5646" s="20">
        <v>0.49</v>
      </c>
      <c r="I5646" s="20">
        <v>0.112</v>
      </c>
      <c r="J5646" s="20">
        <v>0</v>
      </c>
      <c r="K5646" s="20">
        <v>0.02</v>
      </c>
      <c r="L5646" s="20">
        <v>2.7779999999999998E-4</v>
      </c>
      <c r="M5646" s="20">
        <v>7.7317129629629625E-2</v>
      </c>
      <c r="N5646" s="1">
        <v>5</v>
      </c>
      <c r="O5646" s="5">
        <v>7.41</v>
      </c>
      <c r="P5646" s="5">
        <v>92.59</v>
      </c>
      <c r="Q5646" s="1">
        <v>2</v>
      </c>
      <c r="R5646" s="1">
        <v>25</v>
      </c>
      <c r="S5646" s="6">
        <v>497.952</v>
      </c>
      <c r="T5646" s="6">
        <v>497.952</v>
      </c>
    </row>
    <row r="5647" spans="1:20" hidden="1" x14ac:dyDescent="0.25">
      <c r="A5647" s="1">
        <v>19</v>
      </c>
      <c r="B5647" s="1">
        <v>2014</v>
      </c>
      <c r="C5647" s="1">
        <v>352044219</v>
      </c>
      <c r="D5647" s="44" t="s">
        <v>282</v>
      </c>
      <c r="E5647" s="20">
        <v>8.3330000000000003E-4</v>
      </c>
      <c r="F5647" s="20">
        <v>0</v>
      </c>
      <c r="G5647" s="20">
        <v>8.3330000000000003E-4</v>
      </c>
      <c r="H5647" s="20">
        <v>0</v>
      </c>
      <c r="I5647" s="20">
        <v>1E-3</v>
      </c>
      <c r="J5647" s="20">
        <v>0</v>
      </c>
      <c r="K5647" s="20">
        <v>0</v>
      </c>
      <c r="L5647" s="20">
        <v>0</v>
      </c>
      <c r="M5647" s="20">
        <v>0</v>
      </c>
      <c r="N5647" s="1">
        <v>0</v>
      </c>
      <c r="O5647" s="5">
        <v>0</v>
      </c>
      <c r="P5647" s="5">
        <v>100</v>
      </c>
      <c r="Q5647" s="1">
        <v>0</v>
      </c>
      <c r="R5647" s="1">
        <v>1</v>
      </c>
      <c r="S5647" s="6"/>
      <c r="T5647" s="6"/>
    </row>
    <row r="5648" spans="1:20" hidden="1" x14ac:dyDescent="0.25">
      <c r="A5648" s="1">
        <v>3</v>
      </c>
      <c r="B5648" s="1">
        <v>2014</v>
      </c>
      <c r="C5648" s="1">
        <v>35204003</v>
      </c>
      <c r="D5648" s="44" t="s">
        <v>283</v>
      </c>
      <c r="E5648" s="20">
        <v>0.13790579999999994</v>
      </c>
      <c r="F5648" s="20">
        <v>0.13773699999999994</v>
      </c>
      <c r="G5648" s="20">
        <v>1.6880000000000001E-4</v>
      </c>
      <c r="H5648" s="20">
        <v>0</v>
      </c>
      <c r="I5648" s="20">
        <v>0.13100000000000001</v>
      </c>
      <c r="J5648" s="20">
        <v>0</v>
      </c>
      <c r="K5648" s="20">
        <v>0</v>
      </c>
      <c r="L5648" s="20">
        <v>6.2971000000000008E-3</v>
      </c>
      <c r="M5648" s="20">
        <v>7.1279862656250012E-2</v>
      </c>
      <c r="N5648" s="1">
        <v>13</v>
      </c>
      <c r="O5648" s="5">
        <v>90</v>
      </c>
      <c r="P5648" s="5">
        <v>10</v>
      </c>
      <c r="Q5648" s="1">
        <v>27</v>
      </c>
      <c r="R5648" s="1">
        <v>3</v>
      </c>
      <c r="S5648" s="6">
        <v>332.5</v>
      </c>
      <c r="T5648" s="6">
        <v>13.3</v>
      </c>
    </row>
    <row r="5649" spans="1:20" hidden="1" x14ac:dyDescent="0.25">
      <c r="A5649" s="1">
        <v>5</v>
      </c>
      <c r="B5649" s="1">
        <v>2014</v>
      </c>
      <c r="C5649" s="1">
        <v>35205095</v>
      </c>
      <c r="D5649" s="44" t="s">
        <v>284</v>
      </c>
      <c r="E5649" s="20">
        <v>0.9277517999999999</v>
      </c>
      <c r="F5649" s="20">
        <v>0.8663514000000001</v>
      </c>
      <c r="G5649" s="20">
        <v>6.140039999999982E-2</v>
      </c>
      <c r="H5649" s="20">
        <v>0</v>
      </c>
      <c r="I5649" s="20">
        <v>0.82599999999999996</v>
      </c>
      <c r="J5649" s="20">
        <v>3.1E-2</v>
      </c>
      <c r="K5649" s="20">
        <v>0.02</v>
      </c>
      <c r="L5649" s="20">
        <v>5.2076999999999811E-2</v>
      </c>
      <c r="M5649" s="20">
        <v>0.72702062382638888</v>
      </c>
      <c r="N5649" s="1">
        <v>68</v>
      </c>
      <c r="O5649" s="5">
        <v>5.44</v>
      </c>
      <c r="P5649" s="5">
        <v>94.56</v>
      </c>
      <c r="Q5649" s="1">
        <v>26</v>
      </c>
      <c r="R5649" s="1">
        <v>452</v>
      </c>
      <c r="S5649" s="6">
        <v>11835.378000000001</v>
      </c>
      <c r="T5649" s="6">
        <v>9799.6929839999993</v>
      </c>
    </row>
    <row r="5650" spans="1:20" hidden="1" x14ac:dyDescent="0.25">
      <c r="A5650" s="1">
        <v>10</v>
      </c>
      <c r="B5650" s="1">
        <v>2014</v>
      </c>
      <c r="C5650" s="1">
        <v>352050910</v>
      </c>
      <c r="D5650" s="44" t="s">
        <v>284</v>
      </c>
      <c r="E5650" s="20">
        <v>0</v>
      </c>
      <c r="F5650" s="20">
        <v>0</v>
      </c>
      <c r="G5650" s="20">
        <v>0</v>
      </c>
      <c r="H5650" s="20">
        <v>0</v>
      </c>
      <c r="I5650" s="20">
        <v>0</v>
      </c>
      <c r="J5650" s="20">
        <v>0</v>
      </c>
      <c r="K5650" s="20">
        <v>0</v>
      </c>
      <c r="L5650" s="20">
        <v>0</v>
      </c>
      <c r="M5650" s="20">
        <v>0</v>
      </c>
      <c r="N5650" s="1">
        <v>0</v>
      </c>
      <c r="O5650" s="5">
        <v>0</v>
      </c>
      <c r="P5650" s="5">
        <v>0</v>
      </c>
      <c r="Q5650" s="1">
        <v>0</v>
      </c>
      <c r="R5650" s="1">
        <v>0</v>
      </c>
      <c r="S5650" s="6"/>
      <c r="T5650" s="6"/>
    </row>
    <row r="5651" spans="1:20" hidden="1" x14ac:dyDescent="0.25">
      <c r="A5651" s="1">
        <v>21</v>
      </c>
      <c r="B5651" s="1">
        <v>2014</v>
      </c>
      <c r="C5651" s="1">
        <v>352060821</v>
      </c>
      <c r="D5651" s="44" t="s">
        <v>285</v>
      </c>
      <c r="E5651" s="20">
        <v>6.1834999999999998E-3</v>
      </c>
      <c r="F5651" s="20">
        <v>6.1371999999999998E-3</v>
      </c>
      <c r="G5651" s="20">
        <v>4.6300000000000001E-5</v>
      </c>
      <c r="H5651" s="20">
        <v>0</v>
      </c>
      <c r="I5651" s="20">
        <v>0</v>
      </c>
      <c r="J5651" s="20">
        <v>0</v>
      </c>
      <c r="K5651" s="20">
        <v>0.01</v>
      </c>
      <c r="L5651" s="20">
        <v>0</v>
      </c>
      <c r="M5651" s="20">
        <v>1.0617505312499996E-2</v>
      </c>
      <c r="N5651" s="1">
        <v>0</v>
      </c>
      <c r="O5651" s="5">
        <v>50</v>
      </c>
      <c r="P5651" s="5">
        <v>50</v>
      </c>
      <c r="Q5651" s="1">
        <v>1</v>
      </c>
      <c r="R5651" s="1">
        <v>1</v>
      </c>
      <c r="S5651" s="6">
        <v>216.6</v>
      </c>
      <c r="T5651" s="6">
        <v>216.6</v>
      </c>
    </row>
    <row r="5652" spans="1:20" hidden="1" x14ac:dyDescent="0.25">
      <c r="A5652" s="1">
        <v>22</v>
      </c>
      <c r="B5652" s="1">
        <v>2014</v>
      </c>
      <c r="C5652" s="1">
        <v>352060822</v>
      </c>
      <c r="D5652" s="44" t="s">
        <v>285</v>
      </c>
      <c r="E5652" s="20">
        <v>0</v>
      </c>
      <c r="F5652" s="20">
        <v>0</v>
      </c>
      <c r="G5652" s="20">
        <v>0</v>
      </c>
      <c r="H5652" s="20">
        <v>0</v>
      </c>
      <c r="I5652" s="20">
        <v>0</v>
      </c>
      <c r="J5652" s="20">
        <v>0</v>
      </c>
      <c r="K5652" s="20">
        <v>0</v>
      </c>
      <c r="L5652" s="20">
        <v>0</v>
      </c>
      <c r="M5652" s="20">
        <v>0</v>
      </c>
      <c r="N5652" s="1">
        <v>0</v>
      </c>
      <c r="O5652" s="5">
        <v>0</v>
      </c>
      <c r="P5652" s="5">
        <v>0</v>
      </c>
      <c r="Q5652" s="1">
        <v>0</v>
      </c>
      <c r="R5652" s="1">
        <v>0</v>
      </c>
      <c r="S5652" s="6"/>
      <c r="T5652" s="6"/>
    </row>
    <row r="5653" spans="1:20" hidden="1" x14ac:dyDescent="0.25">
      <c r="A5653" s="1">
        <v>15</v>
      </c>
      <c r="B5653" s="1">
        <v>2014</v>
      </c>
      <c r="C5653" s="1">
        <v>352070715</v>
      </c>
      <c r="D5653" s="44" t="s">
        <v>286</v>
      </c>
      <c r="E5653" s="20">
        <v>5.0179999999999999E-3</v>
      </c>
      <c r="F5653" s="20">
        <v>4.6616000000000001E-3</v>
      </c>
      <c r="G5653" s="20">
        <v>3.5640000000000004E-4</v>
      </c>
      <c r="H5653" s="20">
        <v>0</v>
      </c>
      <c r="I5653" s="20">
        <v>0</v>
      </c>
      <c r="J5653" s="20">
        <v>0</v>
      </c>
      <c r="K5653" s="20">
        <v>0</v>
      </c>
      <c r="L5653" s="20">
        <v>3.5640000000000004E-4</v>
      </c>
      <c r="M5653" s="20">
        <v>8.7209999999999996E-3</v>
      </c>
      <c r="N5653" s="1">
        <v>1</v>
      </c>
      <c r="O5653" s="5">
        <v>50</v>
      </c>
      <c r="P5653" s="5">
        <v>50</v>
      </c>
      <c r="Q5653" s="1">
        <v>2</v>
      </c>
      <c r="R5653" s="1">
        <v>2</v>
      </c>
      <c r="S5653" s="6">
        <v>167.4</v>
      </c>
      <c r="T5653" s="6">
        <v>167.4</v>
      </c>
    </row>
    <row r="5654" spans="1:20" hidden="1" x14ac:dyDescent="0.25">
      <c r="A5654" s="1">
        <v>20</v>
      </c>
      <c r="B5654" s="1">
        <v>2014</v>
      </c>
      <c r="C5654" s="1">
        <v>352080620</v>
      </c>
      <c r="D5654" s="44" t="s">
        <v>287</v>
      </c>
      <c r="E5654" s="20">
        <v>0</v>
      </c>
      <c r="F5654" s="20">
        <v>0</v>
      </c>
      <c r="G5654" s="20">
        <v>0</v>
      </c>
      <c r="H5654" s="20">
        <v>0</v>
      </c>
      <c r="I5654" s="20">
        <v>0</v>
      </c>
      <c r="J5654" s="20">
        <v>0</v>
      </c>
      <c r="K5654" s="20">
        <v>0</v>
      </c>
      <c r="L5654" s="20">
        <v>0</v>
      </c>
      <c r="M5654" s="20">
        <v>0</v>
      </c>
      <c r="N5654" s="1">
        <v>0</v>
      </c>
      <c r="O5654" s="5">
        <v>0</v>
      </c>
      <c r="P5654" s="5">
        <v>0</v>
      </c>
      <c r="Q5654" s="1">
        <v>0</v>
      </c>
      <c r="R5654" s="1">
        <v>0</v>
      </c>
      <c r="S5654" s="6"/>
      <c r="T5654" s="6"/>
    </row>
    <row r="5655" spans="1:20" hidden="1" x14ac:dyDescent="0.25">
      <c r="A5655" s="1">
        <v>21</v>
      </c>
      <c r="B5655" s="1">
        <v>2014</v>
      </c>
      <c r="C5655" s="1">
        <v>352080621</v>
      </c>
      <c r="D5655" s="44" t="s">
        <v>287</v>
      </c>
      <c r="E5655" s="20">
        <v>7.043999999999999E-3</v>
      </c>
      <c r="F5655" s="20">
        <v>7.5000000000000002E-4</v>
      </c>
      <c r="G5655" s="20">
        <v>6.2939999999999992E-3</v>
      </c>
      <c r="H5655" s="20">
        <v>0</v>
      </c>
      <c r="I5655" s="20">
        <v>6.0000000000000001E-3</v>
      </c>
      <c r="J5655" s="20">
        <v>0</v>
      </c>
      <c r="K5655" s="20">
        <v>0</v>
      </c>
      <c r="L5655" s="20">
        <v>0</v>
      </c>
      <c r="M5655" s="20">
        <v>8.5065520833333338E-3</v>
      </c>
      <c r="N5655" s="1">
        <v>0</v>
      </c>
      <c r="O5655" s="5">
        <v>50</v>
      </c>
      <c r="P5655" s="5">
        <v>50</v>
      </c>
      <c r="Q5655" s="1">
        <v>2</v>
      </c>
      <c r="R5655" s="1">
        <v>2</v>
      </c>
      <c r="S5655" s="6">
        <v>182</v>
      </c>
      <c r="T5655" s="6">
        <v>182</v>
      </c>
    </row>
    <row r="5656" spans="1:20" hidden="1" x14ac:dyDescent="0.25">
      <c r="A5656" s="1">
        <v>14</v>
      </c>
      <c r="B5656" s="1">
        <v>2014</v>
      </c>
      <c r="C5656" s="1">
        <v>352090514</v>
      </c>
      <c r="D5656" s="44" t="s">
        <v>288</v>
      </c>
      <c r="E5656" s="20">
        <v>0.47565489999999994</v>
      </c>
      <c r="F5656" s="20">
        <v>0.41384829999999995</v>
      </c>
      <c r="G5656" s="20">
        <v>6.1806600000000003E-2</v>
      </c>
      <c r="H5656" s="20">
        <v>0</v>
      </c>
      <c r="I5656" s="20">
        <v>3.0000000000000001E-3</v>
      </c>
      <c r="J5656" s="20">
        <v>0.46700000000000003</v>
      </c>
      <c r="K5656" s="20">
        <v>0</v>
      </c>
      <c r="L5656" s="20">
        <v>4.1678000000000002E-3</v>
      </c>
      <c r="M5656" s="20">
        <v>3.7250428722222215E-2</v>
      </c>
      <c r="N5656" s="1">
        <v>3</v>
      </c>
      <c r="O5656" s="5">
        <v>30</v>
      </c>
      <c r="P5656" s="5">
        <v>70</v>
      </c>
      <c r="Q5656" s="1">
        <v>3</v>
      </c>
      <c r="R5656" s="1">
        <v>7</v>
      </c>
      <c r="S5656" s="6">
        <v>721</v>
      </c>
      <c r="T5656" s="6">
        <v>721</v>
      </c>
    </row>
    <row r="5657" spans="1:20" hidden="1" x14ac:dyDescent="0.25">
      <c r="A5657" s="1">
        <v>17</v>
      </c>
      <c r="B5657" s="1">
        <v>2014</v>
      </c>
      <c r="C5657" s="1">
        <v>352090517</v>
      </c>
      <c r="D5657" s="44" t="s">
        <v>288</v>
      </c>
      <c r="E5657" s="20">
        <v>0</v>
      </c>
      <c r="F5657" s="20">
        <v>0</v>
      </c>
      <c r="G5657" s="20">
        <v>0</v>
      </c>
      <c r="H5657" s="20">
        <v>0</v>
      </c>
      <c r="I5657" s="20">
        <v>0</v>
      </c>
      <c r="J5657" s="20">
        <v>0</v>
      </c>
      <c r="K5657" s="20">
        <v>0</v>
      </c>
      <c r="L5657" s="20">
        <v>0</v>
      </c>
      <c r="M5657" s="20">
        <v>0</v>
      </c>
      <c r="N5657" s="1">
        <v>0</v>
      </c>
      <c r="O5657" s="5">
        <v>0</v>
      </c>
      <c r="P5657" s="5">
        <v>0</v>
      </c>
      <c r="Q5657" s="1">
        <v>0</v>
      </c>
      <c r="R5657" s="1">
        <v>0</v>
      </c>
      <c r="S5657" s="6"/>
      <c r="T5657" s="6"/>
    </row>
    <row r="5658" spans="1:20" hidden="1" x14ac:dyDescent="0.25">
      <c r="A5658" s="1">
        <v>10</v>
      </c>
      <c r="B5658" s="1">
        <v>2014</v>
      </c>
      <c r="C5658" s="1">
        <v>352100210</v>
      </c>
      <c r="D5658" s="44" t="s">
        <v>289</v>
      </c>
      <c r="E5658" s="20">
        <v>8.969630000000002E-2</v>
      </c>
      <c r="F5658" s="20">
        <v>7.0100400000000021E-2</v>
      </c>
      <c r="G5658" s="20">
        <v>1.9595900000000003E-2</v>
      </c>
      <c r="H5658" s="20">
        <v>0</v>
      </c>
      <c r="I5658" s="20">
        <v>1.6E-2</v>
      </c>
      <c r="J5658" s="20">
        <v>6.5000000000000002E-2</v>
      </c>
      <c r="K5658" s="20">
        <v>0.01</v>
      </c>
      <c r="L5658" s="20">
        <v>8.9459999999999995E-4</v>
      </c>
      <c r="M5658" s="20">
        <v>7.7275900422453692E-2</v>
      </c>
      <c r="N5658" s="1">
        <v>12</v>
      </c>
      <c r="O5658" s="5">
        <v>52.94</v>
      </c>
      <c r="P5658" s="5">
        <v>47.06</v>
      </c>
      <c r="Q5658" s="1">
        <v>18</v>
      </c>
      <c r="R5658" s="1">
        <v>16</v>
      </c>
      <c r="S5658" s="6">
        <v>760.2</v>
      </c>
      <c r="T5658" s="6">
        <v>760.2</v>
      </c>
    </row>
    <row r="5659" spans="1:20" hidden="1" x14ac:dyDescent="0.25">
      <c r="A5659" s="1">
        <v>5</v>
      </c>
      <c r="B5659" s="1">
        <v>2014</v>
      </c>
      <c r="C5659" s="1">
        <v>35211015</v>
      </c>
      <c r="D5659" s="44" t="s">
        <v>290</v>
      </c>
      <c r="E5659" s="20">
        <v>2.8083999999999998E-2</v>
      </c>
      <c r="F5659" s="20">
        <v>1.27598E-2</v>
      </c>
      <c r="G5659" s="20">
        <v>1.53242E-2</v>
      </c>
      <c r="H5659" s="20">
        <v>0</v>
      </c>
      <c r="I5659" s="20">
        <v>1.7000000000000001E-2</v>
      </c>
      <c r="J5659" s="20">
        <v>5.0000000000000001E-3</v>
      </c>
      <c r="K5659" s="20">
        <v>0</v>
      </c>
      <c r="L5659" s="20">
        <v>4.3557999999999999E-3</v>
      </c>
      <c r="M5659" s="20">
        <v>1.5081245833333333E-2</v>
      </c>
      <c r="N5659" s="1">
        <v>8</v>
      </c>
      <c r="O5659" s="5">
        <v>38.1</v>
      </c>
      <c r="P5659" s="5">
        <v>61.9</v>
      </c>
      <c r="Q5659" s="1">
        <v>8</v>
      </c>
      <c r="R5659" s="1">
        <v>13</v>
      </c>
      <c r="S5659" s="6">
        <v>255.15</v>
      </c>
      <c r="T5659" s="6">
        <v>255.15</v>
      </c>
    </row>
    <row r="5660" spans="1:20" hidden="1" x14ac:dyDescent="0.25">
      <c r="A5660" s="1">
        <v>15</v>
      </c>
      <c r="B5660" s="1">
        <v>2014</v>
      </c>
      <c r="C5660" s="1">
        <v>352115015</v>
      </c>
      <c r="D5660" s="44" t="s">
        <v>291</v>
      </c>
      <c r="E5660" s="20">
        <v>3.4183699999999997E-2</v>
      </c>
      <c r="F5660" s="20">
        <v>7.9089E-3</v>
      </c>
      <c r="G5660" s="20">
        <v>2.6274799999999997E-2</v>
      </c>
      <c r="H5660" s="20">
        <v>0</v>
      </c>
      <c r="I5660" s="20">
        <v>2.3E-2</v>
      </c>
      <c r="J5660" s="20">
        <v>0</v>
      </c>
      <c r="K5660" s="20">
        <v>0.01</v>
      </c>
      <c r="L5660" s="20">
        <v>2.8842999999999998E-3</v>
      </c>
      <c r="M5660" s="20">
        <v>1.1307267796610171E-2</v>
      </c>
      <c r="N5660" s="1">
        <v>6</v>
      </c>
      <c r="O5660" s="5">
        <v>26.32</v>
      </c>
      <c r="P5660" s="5">
        <v>73.680000000000007</v>
      </c>
      <c r="Q5660" s="1">
        <v>5</v>
      </c>
      <c r="R5660" s="1">
        <v>14</v>
      </c>
      <c r="S5660" s="6">
        <v>161</v>
      </c>
      <c r="T5660" s="6">
        <v>161</v>
      </c>
    </row>
    <row r="5661" spans="1:20" hidden="1" x14ac:dyDescent="0.25">
      <c r="A5661" s="1">
        <v>11</v>
      </c>
      <c r="B5661" s="1">
        <v>2014</v>
      </c>
      <c r="C5661" s="1">
        <v>352120011</v>
      </c>
      <c r="D5661" s="44" t="s">
        <v>292</v>
      </c>
      <c r="E5661" s="20">
        <v>5.1955000000000001E-2</v>
      </c>
      <c r="F5661" s="20">
        <v>5.1902900000000002E-2</v>
      </c>
      <c r="G5661" s="20">
        <v>5.2099999999999999E-5</v>
      </c>
      <c r="H5661" s="20">
        <v>0</v>
      </c>
      <c r="I5661" s="20">
        <v>1.0999999999999999E-2</v>
      </c>
      <c r="J5661" s="20">
        <v>0</v>
      </c>
      <c r="K5661" s="20">
        <v>0.04</v>
      </c>
      <c r="L5661" s="20">
        <v>2.3339999999999998E-4</v>
      </c>
      <c r="M5661" s="20">
        <v>6.2754385416666668E-3</v>
      </c>
      <c r="N5661" s="1">
        <v>8</v>
      </c>
      <c r="O5661" s="5">
        <v>94.12</v>
      </c>
      <c r="P5661" s="5">
        <v>5.88</v>
      </c>
      <c r="Q5661" s="1">
        <v>16</v>
      </c>
      <c r="R5661" s="1">
        <v>1</v>
      </c>
      <c r="S5661" s="6">
        <v>96.94</v>
      </c>
      <c r="T5661" s="6">
        <v>96.94</v>
      </c>
    </row>
    <row r="5662" spans="1:20" hidden="1" x14ac:dyDescent="0.25">
      <c r="A5662" s="1">
        <v>8</v>
      </c>
      <c r="B5662" s="1">
        <v>2014</v>
      </c>
      <c r="C5662" s="1">
        <v>35213098</v>
      </c>
      <c r="D5662" s="44" t="s">
        <v>293</v>
      </c>
      <c r="E5662" s="20">
        <v>0.28431719999999999</v>
      </c>
      <c r="F5662" s="20">
        <v>0.24505369999999999</v>
      </c>
      <c r="G5662" s="20">
        <v>3.9263499999999993E-2</v>
      </c>
      <c r="H5662" s="20">
        <v>0.01</v>
      </c>
      <c r="I5662" s="20">
        <v>5.0999999999999997E-2</v>
      </c>
      <c r="J5662" s="20">
        <v>7.0000000000000001E-3</v>
      </c>
      <c r="K5662" s="20">
        <v>0.23</v>
      </c>
      <c r="L5662" s="20">
        <v>1.9329999999999998E-4</v>
      </c>
      <c r="M5662" s="20">
        <v>4.4630559997685185E-2</v>
      </c>
      <c r="N5662" s="1">
        <v>12</v>
      </c>
      <c r="O5662" s="5">
        <v>56.52</v>
      </c>
      <c r="P5662" s="5">
        <v>43.48</v>
      </c>
      <c r="Q5662" s="1">
        <v>13</v>
      </c>
      <c r="R5662" s="1">
        <v>10</v>
      </c>
      <c r="S5662" s="6">
        <v>796</v>
      </c>
      <c r="T5662" s="6">
        <v>796</v>
      </c>
    </row>
    <row r="5663" spans="1:20" hidden="1" x14ac:dyDescent="0.25">
      <c r="A5663" s="1">
        <v>12</v>
      </c>
      <c r="B5663" s="1">
        <v>2014</v>
      </c>
      <c r="C5663" s="1">
        <v>352130912</v>
      </c>
      <c r="D5663" s="44" t="s">
        <v>293</v>
      </c>
      <c r="E5663" s="20">
        <v>0</v>
      </c>
      <c r="F5663" s="20">
        <v>0</v>
      </c>
      <c r="G5663" s="20">
        <v>0</v>
      </c>
      <c r="H5663" s="20">
        <v>0</v>
      </c>
      <c r="I5663" s="20">
        <v>0</v>
      </c>
      <c r="J5663" s="20">
        <v>0</v>
      </c>
      <c r="K5663" s="20">
        <v>0</v>
      </c>
      <c r="L5663" s="20">
        <v>0</v>
      </c>
      <c r="M5663" s="20">
        <v>0</v>
      </c>
      <c r="N5663" s="1">
        <v>0</v>
      </c>
      <c r="O5663" s="5">
        <v>0</v>
      </c>
      <c r="P5663" s="5">
        <v>0</v>
      </c>
      <c r="Q5663" s="1">
        <v>0</v>
      </c>
      <c r="R5663" s="1">
        <v>0</v>
      </c>
      <c r="S5663" s="6"/>
      <c r="T5663" s="6"/>
    </row>
    <row r="5664" spans="1:20" hidden="1" x14ac:dyDescent="0.25">
      <c r="A5664" s="1">
        <v>5</v>
      </c>
      <c r="B5664" s="1">
        <v>2014</v>
      </c>
      <c r="C5664" s="1">
        <v>35214085</v>
      </c>
      <c r="D5664" s="44" t="s">
        <v>294</v>
      </c>
      <c r="E5664" s="20">
        <v>0.38569100000000001</v>
      </c>
      <c r="F5664" s="20">
        <v>0.3824514</v>
      </c>
      <c r="G5664" s="20">
        <v>3.2396E-3</v>
      </c>
      <c r="H5664" s="20">
        <v>0</v>
      </c>
      <c r="I5664" s="20">
        <v>0.1</v>
      </c>
      <c r="J5664" s="20">
        <v>0.22800000000000001</v>
      </c>
      <c r="K5664" s="20">
        <v>0.06</v>
      </c>
      <c r="L5664" s="20">
        <v>2.5417E-3</v>
      </c>
      <c r="M5664" s="20">
        <v>4.8644461661931829E-2</v>
      </c>
      <c r="N5664" s="1">
        <v>9</v>
      </c>
      <c r="O5664" s="5">
        <v>60</v>
      </c>
      <c r="P5664" s="5">
        <v>40</v>
      </c>
      <c r="Q5664" s="1">
        <v>12</v>
      </c>
      <c r="R5664" s="1">
        <v>8</v>
      </c>
      <c r="S5664" s="6">
        <v>1174</v>
      </c>
      <c r="T5664" s="6">
        <v>1174</v>
      </c>
    </row>
    <row r="5665" spans="1:20" hidden="1" x14ac:dyDescent="0.25">
      <c r="A5665" s="1">
        <v>16</v>
      </c>
      <c r="B5665" s="1">
        <v>2014</v>
      </c>
      <c r="C5665" s="1">
        <v>352150716</v>
      </c>
      <c r="D5665" s="44" t="s">
        <v>295</v>
      </c>
      <c r="E5665" s="20">
        <v>0.20730259999999998</v>
      </c>
      <c r="F5665" s="20">
        <v>0.10182479999999998</v>
      </c>
      <c r="G5665" s="20">
        <v>0.1054778</v>
      </c>
      <c r="H5665" s="20">
        <v>0</v>
      </c>
      <c r="I5665" s="20">
        <v>1.4999999999999999E-2</v>
      </c>
      <c r="J5665" s="20">
        <v>0</v>
      </c>
      <c r="K5665" s="20">
        <v>0.19</v>
      </c>
      <c r="L5665" s="20">
        <v>1.6605999999999997E-3</v>
      </c>
      <c r="M5665" s="20">
        <v>1.7279104687500001E-2</v>
      </c>
      <c r="N5665" s="1">
        <v>4</v>
      </c>
      <c r="O5665" s="5">
        <v>27.78</v>
      </c>
      <c r="P5665" s="5">
        <v>72.22</v>
      </c>
      <c r="Q5665" s="1">
        <v>10</v>
      </c>
      <c r="R5665" s="1">
        <v>26</v>
      </c>
      <c r="S5665" s="6">
        <v>341.32</v>
      </c>
      <c r="T5665" s="6">
        <v>341.32</v>
      </c>
    </row>
    <row r="5666" spans="1:20" hidden="1" x14ac:dyDescent="0.25">
      <c r="A5666" s="1">
        <v>20</v>
      </c>
      <c r="B5666" s="1">
        <v>2014</v>
      </c>
      <c r="C5666" s="1">
        <v>352160620</v>
      </c>
      <c r="D5666" s="44" t="s">
        <v>296</v>
      </c>
      <c r="E5666" s="20">
        <v>1.4559900000000001E-2</v>
      </c>
      <c r="F5666" s="20">
        <v>1.2426700000000001E-2</v>
      </c>
      <c r="G5666" s="20">
        <v>2.1332E-3</v>
      </c>
      <c r="H5666" s="20">
        <v>0</v>
      </c>
      <c r="I5666" s="20">
        <v>0</v>
      </c>
      <c r="J5666" s="20">
        <v>0</v>
      </c>
      <c r="K5666" s="20">
        <v>0.01</v>
      </c>
      <c r="L5666" s="20">
        <v>8.2259999999999994E-4</v>
      </c>
      <c r="M5666" s="20">
        <v>0</v>
      </c>
      <c r="N5666" s="1">
        <v>0</v>
      </c>
      <c r="O5666" s="5">
        <v>25</v>
      </c>
      <c r="P5666" s="5">
        <v>75</v>
      </c>
      <c r="Q5666" s="1">
        <v>2</v>
      </c>
      <c r="R5666" s="1">
        <v>6</v>
      </c>
      <c r="S5666" s="6"/>
      <c r="T5666" s="6"/>
    </row>
    <row r="5667" spans="1:20" hidden="1" x14ac:dyDescent="0.25">
      <c r="A5667" s="1">
        <v>21</v>
      </c>
      <c r="B5667" s="1">
        <v>2014</v>
      </c>
      <c r="C5667" s="1">
        <v>352160621</v>
      </c>
      <c r="D5667" s="44" t="s">
        <v>296</v>
      </c>
      <c r="E5667" s="20">
        <v>3.4491999999999999E-3</v>
      </c>
      <c r="F5667" s="20">
        <v>0</v>
      </c>
      <c r="G5667" s="20">
        <v>3.4491999999999999E-3</v>
      </c>
      <c r="H5667" s="20">
        <v>0</v>
      </c>
      <c r="I5667" s="20">
        <v>0</v>
      </c>
      <c r="J5667" s="20">
        <v>0</v>
      </c>
      <c r="K5667" s="20">
        <v>0</v>
      </c>
      <c r="L5667" s="20">
        <v>1.1344000000000003E-3</v>
      </c>
      <c r="M5667" s="20">
        <v>1.3981797656249999E-2</v>
      </c>
      <c r="N5667" s="1">
        <v>0</v>
      </c>
      <c r="O5667" s="5">
        <v>0</v>
      </c>
      <c r="P5667" s="5">
        <v>100</v>
      </c>
      <c r="Q5667" s="1">
        <v>0</v>
      </c>
      <c r="R5667" s="1">
        <v>9</v>
      </c>
      <c r="S5667" s="6">
        <v>311</v>
      </c>
      <c r="T5667" s="6">
        <v>311</v>
      </c>
    </row>
    <row r="5668" spans="1:20" hidden="1" x14ac:dyDescent="0.25">
      <c r="A5668" s="1">
        <v>14</v>
      </c>
      <c r="B5668" s="1">
        <v>2014</v>
      </c>
      <c r="C5668" s="1">
        <v>352170514</v>
      </c>
      <c r="D5668" s="44" t="s">
        <v>297</v>
      </c>
      <c r="E5668" s="20">
        <v>0.41542079999999992</v>
      </c>
      <c r="F5668" s="20">
        <v>0.41120689999999993</v>
      </c>
      <c r="G5668" s="20">
        <v>4.2138999999999996E-3</v>
      </c>
      <c r="H5668" s="20">
        <v>0</v>
      </c>
      <c r="I5668" s="20">
        <v>3.4000000000000002E-2</v>
      </c>
      <c r="J5668" s="20">
        <v>3.0000000000000001E-3</v>
      </c>
      <c r="K5668" s="20">
        <v>0.37</v>
      </c>
      <c r="L5668" s="20">
        <v>6.6088999999999992E-3</v>
      </c>
      <c r="M5668" s="20">
        <v>3.6458105607638881E-2</v>
      </c>
      <c r="N5668" s="1">
        <v>28</v>
      </c>
      <c r="O5668" s="5">
        <v>83.08</v>
      </c>
      <c r="P5668" s="5">
        <v>16.920000000000002</v>
      </c>
      <c r="Q5668" s="1">
        <v>54</v>
      </c>
      <c r="R5668" s="1">
        <v>11</v>
      </c>
      <c r="S5668" s="6">
        <v>637.44000000000005</v>
      </c>
      <c r="T5668" s="6">
        <v>637.44000000000005</v>
      </c>
    </row>
    <row r="5669" spans="1:20" hidden="1" x14ac:dyDescent="0.25">
      <c r="A5669" s="1">
        <v>14</v>
      </c>
      <c r="B5669" s="1">
        <v>2014</v>
      </c>
      <c r="C5669" s="1">
        <v>352180414</v>
      </c>
      <c r="D5669" s="44" t="s">
        <v>298</v>
      </c>
      <c r="E5669" s="20">
        <v>1.4243041999999997</v>
      </c>
      <c r="F5669" s="20">
        <v>1.4178051999999997</v>
      </c>
      <c r="G5669" s="20">
        <v>6.4989999999999987E-3</v>
      </c>
      <c r="H5669" s="20">
        <v>0.33</v>
      </c>
      <c r="I5669" s="20">
        <v>0</v>
      </c>
      <c r="J5669" s="20">
        <v>0.34100000000000003</v>
      </c>
      <c r="K5669" s="20">
        <v>1.08</v>
      </c>
      <c r="L5669" s="20">
        <v>5.2646999999999998E-3</v>
      </c>
      <c r="M5669" s="20">
        <v>5.1960763888888886E-2</v>
      </c>
      <c r="N5669" s="1">
        <v>84</v>
      </c>
      <c r="O5669" s="5">
        <v>87.57</v>
      </c>
      <c r="P5669" s="5">
        <v>12.43</v>
      </c>
      <c r="Q5669" s="1">
        <v>155</v>
      </c>
      <c r="R5669" s="1">
        <v>22</v>
      </c>
      <c r="S5669" s="6">
        <v>1017.42</v>
      </c>
      <c r="T5669" s="6">
        <v>1017.42</v>
      </c>
    </row>
    <row r="5670" spans="1:20" hidden="1" x14ac:dyDescent="0.25">
      <c r="A5670" s="1">
        <v>16</v>
      </c>
      <c r="B5670" s="1">
        <v>2014</v>
      </c>
      <c r="C5670" s="1">
        <v>352190316</v>
      </c>
      <c r="D5670" s="44" t="s">
        <v>299</v>
      </c>
      <c r="E5670" s="20">
        <v>0.83565569999999978</v>
      </c>
      <c r="F5670" s="20">
        <v>0.74335269999999976</v>
      </c>
      <c r="G5670" s="20">
        <v>9.2302999999999982E-2</v>
      </c>
      <c r="H5670" s="20">
        <v>0</v>
      </c>
      <c r="I5670" s="20">
        <v>2E-3</v>
      </c>
      <c r="J5670" s="20">
        <v>0</v>
      </c>
      <c r="K5670" s="20">
        <v>0.82</v>
      </c>
      <c r="L5670" s="20">
        <v>1.0442200000000011E-2</v>
      </c>
      <c r="M5670" s="20">
        <v>4.4463437500000001E-2</v>
      </c>
      <c r="N5670" s="1">
        <v>10</v>
      </c>
      <c r="O5670" s="5">
        <v>28.05</v>
      </c>
      <c r="P5670" s="5">
        <v>71.95</v>
      </c>
      <c r="Q5670" s="1">
        <v>23</v>
      </c>
      <c r="R5670" s="1">
        <v>59</v>
      </c>
      <c r="S5670" s="6">
        <v>682</v>
      </c>
      <c r="T5670" s="6">
        <v>650.62800000000004</v>
      </c>
    </row>
    <row r="5671" spans="1:20" hidden="1" x14ac:dyDescent="0.25">
      <c r="A5671" s="1">
        <v>13</v>
      </c>
      <c r="B5671" s="1">
        <v>2014</v>
      </c>
      <c r="C5671" s="1">
        <v>352200013</v>
      </c>
      <c r="D5671" s="44" t="s">
        <v>300</v>
      </c>
      <c r="E5671" s="20">
        <v>0.26375090000000001</v>
      </c>
      <c r="F5671" s="20">
        <v>0.14868789999999998</v>
      </c>
      <c r="G5671" s="20">
        <v>0.115063</v>
      </c>
      <c r="H5671" s="20">
        <v>0</v>
      </c>
      <c r="I5671" s="20">
        <v>5.0000000000000001E-3</v>
      </c>
      <c r="J5671" s="20">
        <v>0</v>
      </c>
      <c r="K5671" s="20">
        <v>0.25</v>
      </c>
      <c r="L5671" s="20">
        <v>5.1771999999999999E-3</v>
      </c>
      <c r="M5671" s="20">
        <v>6.4747312499999999E-3</v>
      </c>
      <c r="N5671" s="1">
        <v>4</v>
      </c>
      <c r="O5671" s="5">
        <v>36</v>
      </c>
      <c r="P5671" s="5">
        <v>64</v>
      </c>
      <c r="Q5671" s="1">
        <v>9</v>
      </c>
      <c r="R5671" s="1">
        <v>16</v>
      </c>
      <c r="S5671" s="6">
        <v>140</v>
      </c>
      <c r="T5671" s="6">
        <v>140</v>
      </c>
    </row>
    <row r="5672" spans="1:20" hidden="1" x14ac:dyDescent="0.25">
      <c r="A5672" s="1">
        <v>7</v>
      </c>
      <c r="B5672" s="1">
        <v>2014</v>
      </c>
      <c r="C5672" s="1">
        <v>35221097</v>
      </c>
      <c r="D5672" s="44" t="s">
        <v>301</v>
      </c>
      <c r="E5672" s="20">
        <v>1.6634393000000001</v>
      </c>
      <c r="F5672" s="20">
        <v>1.6628837000000001</v>
      </c>
      <c r="G5672" s="20">
        <v>5.5559999999999995E-4</v>
      </c>
      <c r="H5672" s="20">
        <v>0</v>
      </c>
      <c r="I5672" s="20">
        <v>1.66</v>
      </c>
      <c r="J5672" s="20">
        <v>0</v>
      </c>
      <c r="K5672" s="20">
        <v>0</v>
      </c>
      <c r="L5672" s="20">
        <v>5.9029999999999998E-4</v>
      </c>
      <c r="M5672" s="20">
        <v>0.26215171541666671</v>
      </c>
      <c r="N5672" s="1">
        <v>8</v>
      </c>
      <c r="O5672" s="5">
        <v>76.47</v>
      </c>
      <c r="P5672" s="5">
        <v>23.53</v>
      </c>
      <c r="Q5672" s="1">
        <v>13</v>
      </c>
      <c r="R5672" s="1">
        <v>4</v>
      </c>
      <c r="S5672" s="6">
        <v>1524.3</v>
      </c>
      <c r="T5672" s="6">
        <v>1524.3</v>
      </c>
    </row>
    <row r="5673" spans="1:20" hidden="1" x14ac:dyDescent="0.25">
      <c r="A5673" s="1">
        <v>11</v>
      </c>
      <c r="B5673" s="1">
        <v>2014</v>
      </c>
      <c r="C5673" s="1">
        <v>352215811</v>
      </c>
      <c r="D5673" s="44" t="s">
        <v>302</v>
      </c>
      <c r="E5673" s="20">
        <v>1.1657800000000001E-2</v>
      </c>
      <c r="F5673" s="20">
        <v>1.1657800000000001E-2</v>
      </c>
      <c r="G5673" s="20">
        <v>0</v>
      </c>
      <c r="H5673" s="20">
        <v>0</v>
      </c>
      <c r="I5673" s="20">
        <v>5.0000000000000001E-3</v>
      </c>
      <c r="J5673" s="20">
        <v>6.0000000000000001E-3</v>
      </c>
      <c r="K5673" s="20">
        <v>0</v>
      </c>
      <c r="L5673" s="20">
        <v>0</v>
      </c>
      <c r="M5673" s="20">
        <v>5.1236484374999995E-3</v>
      </c>
      <c r="N5673" s="1">
        <v>3</v>
      </c>
      <c r="O5673" s="5">
        <v>100</v>
      </c>
      <c r="P5673" s="5">
        <v>0</v>
      </c>
      <c r="Q5673" s="1">
        <v>7</v>
      </c>
      <c r="R5673" s="1">
        <v>0</v>
      </c>
      <c r="S5673" s="6">
        <v>31.36</v>
      </c>
      <c r="T5673" s="6">
        <v>31.36</v>
      </c>
    </row>
    <row r="5674" spans="1:20" hidden="1" x14ac:dyDescent="0.25">
      <c r="A5674" s="1">
        <v>6</v>
      </c>
      <c r="B5674" s="1">
        <v>2014</v>
      </c>
      <c r="C5674" s="1">
        <v>35222086</v>
      </c>
      <c r="D5674" s="44" t="s">
        <v>303</v>
      </c>
      <c r="E5674" s="20">
        <v>5.1563299999999999E-2</v>
      </c>
      <c r="F5674" s="20">
        <v>1.1124199999999999E-2</v>
      </c>
      <c r="G5674" s="20">
        <v>4.0439099999999999E-2</v>
      </c>
      <c r="H5674" s="20">
        <v>0</v>
      </c>
      <c r="I5674" s="20">
        <v>1.7999999999999999E-2</v>
      </c>
      <c r="J5674" s="20">
        <v>1.4999999999999999E-2</v>
      </c>
      <c r="K5674" s="20">
        <v>0</v>
      </c>
      <c r="L5674" s="20">
        <v>1.8079700000000004E-2</v>
      </c>
      <c r="M5674" s="20">
        <v>0.47907674487037033</v>
      </c>
      <c r="N5674" s="1">
        <v>9</v>
      </c>
      <c r="O5674" s="5">
        <v>10.91</v>
      </c>
      <c r="P5674" s="5">
        <v>89.09</v>
      </c>
      <c r="Q5674" s="1">
        <v>6</v>
      </c>
      <c r="R5674" s="1">
        <v>49</v>
      </c>
      <c r="S5674" s="6">
        <v>2302.04</v>
      </c>
      <c r="T5674" s="6">
        <v>2255.9992000000002</v>
      </c>
    </row>
    <row r="5675" spans="1:20" hidden="1" x14ac:dyDescent="0.25">
      <c r="A5675" s="1">
        <v>11</v>
      </c>
      <c r="B5675" s="1">
        <v>2014</v>
      </c>
      <c r="C5675" s="1">
        <v>352220811</v>
      </c>
      <c r="D5675" s="44" t="s">
        <v>303</v>
      </c>
      <c r="E5675" s="20">
        <v>0</v>
      </c>
      <c r="F5675" s="20">
        <v>0</v>
      </c>
      <c r="G5675" s="20">
        <v>0</v>
      </c>
      <c r="H5675" s="20">
        <v>0</v>
      </c>
      <c r="I5675" s="20">
        <v>0</v>
      </c>
      <c r="J5675" s="20">
        <v>0</v>
      </c>
      <c r="K5675" s="20">
        <v>0</v>
      </c>
      <c r="L5675" s="20">
        <v>0</v>
      </c>
      <c r="M5675" s="20">
        <v>0</v>
      </c>
      <c r="N5675" s="1">
        <v>0</v>
      </c>
      <c r="O5675" s="5">
        <v>0</v>
      </c>
      <c r="P5675" s="5">
        <v>0</v>
      </c>
      <c r="Q5675" s="1">
        <v>0</v>
      </c>
      <c r="R5675" s="1">
        <v>0</v>
      </c>
      <c r="S5675" s="6"/>
      <c r="T5675" s="6"/>
    </row>
    <row r="5676" spans="1:20" hidden="1" x14ac:dyDescent="0.25">
      <c r="A5676" s="1">
        <v>10</v>
      </c>
      <c r="B5676" s="1">
        <v>2014</v>
      </c>
      <c r="C5676" s="1">
        <v>352230710</v>
      </c>
      <c r="D5676" s="44" t="s">
        <v>304</v>
      </c>
      <c r="E5676" s="20">
        <v>4.5195999999999995E-3</v>
      </c>
      <c r="F5676" s="20">
        <v>4.1666999999999997E-3</v>
      </c>
      <c r="G5676" s="20">
        <v>3.5289999999999996E-4</v>
      </c>
      <c r="H5676" s="20">
        <v>0</v>
      </c>
      <c r="I5676" s="20">
        <v>0</v>
      </c>
      <c r="J5676" s="20">
        <v>0</v>
      </c>
      <c r="K5676" s="20">
        <v>0</v>
      </c>
      <c r="L5676" s="20">
        <v>3.5289999999999996E-4</v>
      </c>
      <c r="M5676" s="20">
        <v>0</v>
      </c>
      <c r="N5676" s="1">
        <v>1</v>
      </c>
      <c r="O5676" s="5">
        <v>25</v>
      </c>
      <c r="P5676" s="5">
        <v>75</v>
      </c>
      <c r="Q5676" s="1">
        <v>1</v>
      </c>
      <c r="R5676" s="1">
        <v>3</v>
      </c>
      <c r="S5676" s="6"/>
      <c r="T5676" s="6"/>
    </row>
    <row r="5677" spans="1:20" hidden="1" x14ac:dyDescent="0.25">
      <c r="A5677" s="1">
        <v>14</v>
      </c>
      <c r="B5677" s="1">
        <v>2014</v>
      </c>
      <c r="C5677" s="1">
        <v>352230714</v>
      </c>
      <c r="D5677" s="44" t="s">
        <v>304</v>
      </c>
      <c r="E5677" s="20">
        <v>1.0914311000000003</v>
      </c>
      <c r="F5677" s="20">
        <v>0.98121530000000035</v>
      </c>
      <c r="G5677" s="20">
        <v>0.11021579999999997</v>
      </c>
      <c r="H5677" s="20">
        <v>0</v>
      </c>
      <c r="I5677" s="20">
        <v>4.0000000000000001E-3</v>
      </c>
      <c r="J5677" s="20">
        <v>0.13900000000000001</v>
      </c>
      <c r="K5677" s="20">
        <v>0.93</v>
      </c>
      <c r="L5677" s="20">
        <v>2.1858300000000011E-2</v>
      </c>
      <c r="M5677" s="20">
        <v>0.47728849690277775</v>
      </c>
      <c r="N5677" s="1">
        <v>87</v>
      </c>
      <c r="O5677" s="5">
        <v>49.33</v>
      </c>
      <c r="P5677" s="5">
        <v>50.67</v>
      </c>
      <c r="Q5677" s="1">
        <v>74</v>
      </c>
      <c r="R5677" s="1">
        <v>76</v>
      </c>
      <c r="S5677" s="6">
        <v>6931.47</v>
      </c>
      <c r="T5677" s="6">
        <v>6931.47</v>
      </c>
    </row>
    <row r="5678" spans="1:20" hidden="1" x14ac:dyDescent="0.25">
      <c r="A5678" s="1">
        <v>14</v>
      </c>
      <c r="B5678" s="1">
        <v>2014</v>
      </c>
      <c r="C5678" s="1">
        <v>352240614</v>
      </c>
      <c r="D5678" s="44" t="s">
        <v>305</v>
      </c>
      <c r="E5678" s="20">
        <v>1.4250351000000006</v>
      </c>
      <c r="F5678" s="20">
        <v>1.4034682000000005</v>
      </c>
      <c r="G5678" s="20">
        <v>2.15669E-2</v>
      </c>
      <c r="H5678" s="20">
        <v>0</v>
      </c>
      <c r="I5678" s="20">
        <v>0.42699999999999999</v>
      </c>
      <c r="J5678" s="20">
        <v>0.2</v>
      </c>
      <c r="K5678" s="20">
        <v>0.79</v>
      </c>
      <c r="L5678" s="20">
        <v>7.6942999999999994E-3</v>
      </c>
      <c r="M5678" s="20">
        <v>0.23515565304166666</v>
      </c>
      <c r="N5678" s="1">
        <v>63</v>
      </c>
      <c r="O5678" s="5">
        <v>81.12</v>
      </c>
      <c r="P5678" s="5">
        <v>18.88</v>
      </c>
      <c r="Q5678" s="1">
        <v>116</v>
      </c>
      <c r="R5678" s="1">
        <v>27</v>
      </c>
      <c r="S5678" s="6">
        <v>3863.08</v>
      </c>
      <c r="T5678" s="6">
        <v>3747.1876000000002</v>
      </c>
    </row>
    <row r="5679" spans="1:20" hidden="1" x14ac:dyDescent="0.25">
      <c r="A5679" s="1">
        <v>6</v>
      </c>
      <c r="B5679" s="1">
        <v>2014</v>
      </c>
      <c r="C5679" s="1">
        <v>35225056</v>
      </c>
      <c r="D5679" s="44" t="s">
        <v>306</v>
      </c>
      <c r="E5679" s="20">
        <v>0.12272630000000001</v>
      </c>
      <c r="F5679" s="20">
        <v>8.9110599999999998E-2</v>
      </c>
      <c r="G5679" s="20">
        <v>3.3615700000000012E-2</v>
      </c>
      <c r="H5679" s="20">
        <v>0</v>
      </c>
      <c r="I5679" s="20">
        <v>3.7999999999999999E-2</v>
      </c>
      <c r="J5679" s="20">
        <v>5.8999999999999997E-2</v>
      </c>
      <c r="K5679" s="20">
        <v>0</v>
      </c>
      <c r="L5679" s="20">
        <v>2.5044000000000011E-2</v>
      </c>
      <c r="M5679" s="20">
        <v>0.7131761894444445</v>
      </c>
      <c r="N5679" s="1">
        <v>10</v>
      </c>
      <c r="O5679" s="5">
        <v>9.4600000000000009</v>
      </c>
      <c r="P5679" s="5">
        <v>90.54</v>
      </c>
      <c r="Q5679" s="1">
        <v>7</v>
      </c>
      <c r="R5679" s="1">
        <v>67</v>
      </c>
      <c r="S5679" s="6">
        <v>6779.58</v>
      </c>
      <c r="T5679" s="6">
        <v>2372.8530000000001</v>
      </c>
    </row>
    <row r="5680" spans="1:20" hidden="1" x14ac:dyDescent="0.25">
      <c r="A5680" s="1">
        <v>10</v>
      </c>
      <c r="B5680" s="1">
        <v>2014</v>
      </c>
      <c r="C5680" s="1">
        <v>352250510</v>
      </c>
      <c r="D5680" s="44" t="s">
        <v>306</v>
      </c>
      <c r="E5680" s="20">
        <v>0</v>
      </c>
      <c r="F5680" s="20">
        <v>0</v>
      </c>
      <c r="G5680" s="20">
        <v>0</v>
      </c>
      <c r="H5680" s="20">
        <v>0</v>
      </c>
      <c r="I5680" s="20">
        <v>0</v>
      </c>
      <c r="J5680" s="20">
        <v>0</v>
      </c>
      <c r="K5680" s="20">
        <v>0</v>
      </c>
      <c r="L5680" s="20">
        <v>0</v>
      </c>
      <c r="M5680" s="20">
        <v>0</v>
      </c>
      <c r="N5680" s="1">
        <v>0</v>
      </c>
      <c r="O5680" s="5">
        <v>0</v>
      </c>
      <c r="P5680" s="5">
        <v>0</v>
      </c>
      <c r="Q5680" s="1">
        <v>0</v>
      </c>
      <c r="R5680" s="1">
        <v>0</v>
      </c>
      <c r="S5680" s="6"/>
      <c r="T5680" s="6"/>
    </row>
    <row r="5681" spans="1:20" hidden="1" x14ac:dyDescent="0.25">
      <c r="A5681" s="1">
        <v>9</v>
      </c>
      <c r="B5681" s="1">
        <v>2014</v>
      </c>
      <c r="C5681" s="1">
        <v>35226049</v>
      </c>
      <c r="D5681" s="44" t="s">
        <v>307</v>
      </c>
      <c r="E5681" s="20">
        <v>0.26025030000000005</v>
      </c>
      <c r="F5681" s="20">
        <v>0.21456570000000003</v>
      </c>
      <c r="G5681" s="20">
        <v>4.5684600000000006E-2</v>
      </c>
      <c r="H5681" s="20">
        <v>0.03</v>
      </c>
      <c r="I5681" s="20">
        <v>5.6000000000000001E-2</v>
      </c>
      <c r="J5681" s="20">
        <v>7.6999999999999999E-2</v>
      </c>
      <c r="K5681" s="20">
        <v>0.1</v>
      </c>
      <c r="L5681" s="20">
        <v>2.8340199999999986E-2</v>
      </c>
      <c r="M5681" s="20">
        <v>0.21086976761689816</v>
      </c>
      <c r="N5681" s="1">
        <v>39</v>
      </c>
      <c r="O5681" s="5">
        <v>37.61</v>
      </c>
      <c r="P5681" s="5">
        <v>62.39</v>
      </c>
      <c r="Q5681" s="1">
        <v>41</v>
      </c>
      <c r="R5681" s="1">
        <v>68</v>
      </c>
      <c r="S5681" s="6">
        <v>3632</v>
      </c>
      <c r="T5681" s="6">
        <v>3632</v>
      </c>
    </row>
    <row r="5682" spans="1:20" hidden="1" x14ac:dyDescent="0.25">
      <c r="A5682" s="1">
        <v>11</v>
      </c>
      <c r="B5682" s="1">
        <v>2014</v>
      </c>
      <c r="C5682" s="1">
        <v>352265311</v>
      </c>
      <c r="D5682" s="44" t="s">
        <v>308</v>
      </c>
      <c r="E5682" s="20">
        <v>5.8587999999999999E-3</v>
      </c>
      <c r="F5682" s="20">
        <v>1.3889E-3</v>
      </c>
      <c r="G5682" s="20">
        <v>4.4698999999999997E-3</v>
      </c>
      <c r="H5682" s="20">
        <v>0</v>
      </c>
      <c r="I5682" s="20">
        <v>6.0000000000000001E-3</v>
      </c>
      <c r="J5682" s="20">
        <v>0</v>
      </c>
      <c r="K5682" s="20">
        <v>0</v>
      </c>
      <c r="L5682" s="20">
        <v>0</v>
      </c>
      <c r="M5682" s="20">
        <v>5.8622083333333339E-3</v>
      </c>
      <c r="N5682" s="1">
        <v>1</v>
      </c>
      <c r="O5682" s="5">
        <v>50</v>
      </c>
      <c r="P5682" s="5">
        <v>50</v>
      </c>
      <c r="Q5682" s="1">
        <v>1</v>
      </c>
      <c r="R5682" s="1">
        <v>1</v>
      </c>
      <c r="S5682" s="6">
        <v>63.72</v>
      </c>
      <c r="T5682" s="6">
        <v>63.72</v>
      </c>
    </row>
    <row r="5683" spans="1:20" hidden="1" x14ac:dyDescent="0.25">
      <c r="A5683" s="1">
        <v>16</v>
      </c>
      <c r="B5683" s="1">
        <v>2014</v>
      </c>
      <c r="C5683" s="1">
        <v>352270316</v>
      </c>
      <c r="D5683" s="44" t="s">
        <v>309</v>
      </c>
      <c r="E5683" s="20">
        <v>0.7313307</v>
      </c>
      <c r="F5683" s="20">
        <v>0.42694590000000021</v>
      </c>
      <c r="G5683" s="20">
        <v>0.30438479999999984</v>
      </c>
      <c r="H5683" s="20">
        <v>0</v>
      </c>
      <c r="I5683" s="20">
        <v>0.126</v>
      </c>
      <c r="J5683" s="20">
        <v>0.13900000000000001</v>
      </c>
      <c r="K5683" s="20">
        <v>0.45</v>
      </c>
      <c r="L5683" s="20">
        <v>1.6174299999999999E-2</v>
      </c>
      <c r="M5683" s="20">
        <v>0.10673737928472223</v>
      </c>
      <c r="N5683" s="1">
        <v>10</v>
      </c>
      <c r="O5683" s="5">
        <v>36.61</v>
      </c>
      <c r="P5683" s="5">
        <v>63.39</v>
      </c>
      <c r="Q5683" s="1">
        <v>41</v>
      </c>
      <c r="R5683" s="1">
        <v>71</v>
      </c>
      <c r="S5683" s="6">
        <v>2064</v>
      </c>
      <c r="T5683" s="6">
        <v>2064</v>
      </c>
    </row>
    <row r="5684" spans="1:20" hidden="1" x14ac:dyDescent="0.25">
      <c r="A5684" s="1">
        <v>14</v>
      </c>
      <c r="B5684" s="1">
        <v>2014</v>
      </c>
      <c r="C5684" s="1">
        <v>352280214</v>
      </c>
      <c r="D5684" s="44" t="s">
        <v>310</v>
      </c>
      <c r="E5684" s="20">
        <v>0.16824000000000003</v>
      </c>
      <c r="F5684" s="20">
        <v>0.16601020000000002</v>
      </c>
      <c r="G5684" s="20">
        <v>2.2298000000000001E-3</v>
      </c>
      <c r="H5684" s="20">
        <v>0</v>
      </c>
      <c r="I5684" s="20">
        <v>2.4E-2</v>
      </c>
      <c r="J5684" s="20">
        <v>0</v>
      </c>
      <c r="K5684" s="20">
        <v>0.14000000000000001</v>
      </c>
      <c r="L5684" s="20">
        <v>3.9186999999999998E-3</v>
      </c>
      <c r="M5684" s="20">
        <v>3.6272981916666669E-2</v>
      </c>
      <c r="N5684" s="1">
        <v>12</v>
      </c>
      <c r="O5684" s="5">
        <v>83.87</v>
      </c>
      <c r="P5684" s="5">
        <v>16.13</v>
      </c>
      <c r="Q5684" s="1">
        <v>26</v>
      </c>
      <c r="R5684" s="1">
        <v>5</v>
      </c>
      <c r="S5684" s="6">
        <v>531.48</v>
      </c>
      <c r="T5684" s="6">
        <v>531.48</v>
      </c>
    </row>
    <row r="5685" spans="1:20" hidden="1" x14ac:dyDescent="0.25">
      <c r="A5685" s="1">
        <v>13</v>
      </c>
      <c r="B5685" s="1">
        <v>2014</v>
      </c>
      <c r="C5685" s="1">
        <v>352290113</v>
      </c>
      <c r="D5685" s="44" t="s">
        <v>311</v>
      </c>
      <c r="E5685" s="20">
        <v>1.3263800000000001E-2</v>
      </c>
      <c r="F5685" s="20">
        <v>0</v>
      </c>
      <c r="G5685" s="20">
        <v>1.3263800000000001E-2</v>
      </c>
      <c r="H5685" s="20">
        <v>0</v>
      </c>
      <c r="I5685" s="20">
        <v>0</v>
      </c>
      <c r="J5685" s="20">
        <v>5.0000000000000001E-3</v>
      </c>
      <c r="K5685" s="20">
        <v>0</v>
      </c>
      <c r="L5685" s="20">
        <v>8.3796000000000009E-3</v>
      </c>
      <c r="M5685" s="20">
        <v>3.1013166822916678E-2</v>
      </c>
      <c r="N5685" s="1">
        <v>0</v>
      </c>
      <c r="O5685" s="5">
        <v>0</v>
      </c>
      <c r="P5685" s="5">
        <v>100</v>
      </c>
      <c r="Q5685" s="1">
        <v>0</v>
      </c>
      <c r="R5685" s="1">
        <v>6</v>
      </c>
      <c r="S5685" s="6">
        <v>591.6</v>
      </c>
      <c r="T5685" s="6">
        <v>0</v>
      </c>
    </row>
    <row r="5686" spans="1:20" hidden="1" x14ac:dyDescent="0.25">
      <c r="A5686" s="1">
        <v>18</v>
      </c>
      <c r="B5686" s="1">
        <v>2014</v>
      </c>
      <c r="C5686" s="1">
        <v>352300818</v>
      </c>
      <c r="D5686" s="44" t="s">
        <v>312</v>
      </c>
      <c r="E5686" s="20">
        <v>0</v>
      </c>
      <c r="F5686" s="20">
        <v>0</v>
      </c>
      <c r="G5686" s="20">
        <v>0</v>
      </c>
      <c r="H5686" s="20">
        <v>0</v>
      </c>
      <c r="I5686" s="20">
        <v>0</v>
      </c>
      <c r="J5686" s="20">
        <v>0</v>
      </c>
      <c r="K5686" s="20">
        <v>0</v>
      </c>
      <c r="L5686" s="20">
        <v>0</v>
      </c>
      <c r="M5686" s="20">
        <v>0</v>
      </c>
      <c r="N5686" s="1">
        <v>0</v>
      </c>
      <c r="O5686" s="5">
        <v>0</v>
      </c>
      <c r="P5686" s="5">
        <v>0</v>
      </c>
      <c r="Q5686" s="1">
        <v>0</v>
      </c>
      <c r="R5686" s="1">
        <v>0</v>
      </c>
      <c r="S5686" s="6"/>
      <c r="T5686" s="6"/>
    </row>
    <row r="5687" spans="1:20" hidden="1" x14ac:dyDescent="0.25">
      <c r="A5687" s="1">
        <v>19</v>
      </c>
      <c r="B5687" s="1">
        <v>2014</v>
      </c>
      <c r="C5687" s="1">
        <v>352300819</v>
      </c>
      <c r="D5687" s="44" t="s">
        <v>312</v>
      </c>
      <c r="E5687" s="20">
        <v>1.9621900000000001E-2</v>
      </c>
      <c r="F5687" s="20">
        <v>1.79992E-2</v>
      </c>
      <c r="G5687" s="20">
        <v>1.6226999999999999E-3</v>
      </c>
      <c r="H5687" s="20">
        <v>0.43</v>
      </c>
      <c r="I5687" s="20">
        <v>1E-3</v>
      </c>
      <c r="J5687" s="20">
        <v>0</v>
      </c>
      <c r="K5687" s="20">
        <v>0.02</v>
      </c>
      <c r="L5687" s="20">
        <v>0</v>
      </c>
      <c r="M5687" s="20">
        <v>9.5556796875000006E-3</v>
      </c>
      <c r="N5687" s="1">
        <v>0</v>
      </c>
      <c r="O5687" s="5">
        <v>57.14</v>
      </c>
      <c r="P5687" s="5">
        <v>42.86</v>
      </c>
      <c r="Q5687" s="1">
        <v>4</v>
      </c>
      <c r="R5687" s="1">
        <v>3</v>
      </c>
      <c r="S5687" s="6">
        <v>161.6</v>
      </c>
      <c r="T5687" s="6">
        <v>161.6</v>
      </c>
    </row>
    <row r="5688" spans="1:20" hidden="1" x14ac:dyDescent="0.25">
      <c r="A5688" s="1">
        <v>2</v>
      </c>
      <c r="B5688" s="1">
        <v>2014</v>
      </c>
      <c r="C5688" s="1">
        <v>35231072</v>
      </c>
      <c r="D5688" s="44" t="s">
        <v>313</v>
      </c>
      <c r="E5688" s="20">
        <v>0</v>
      </c>
      <c r="F5688" s="20">
        <v>0</v>
      </c>
      <c r="G5688" s="20">
        <v>0</v>
      </c>
      <c r="H5688" s="20">
        <v>0</v>
      </c>
      <c r="I5688" s="20">
        <v>0</v>
      </c>
      <c r="J5688" s="20">
        <v>0</v>
      </c>
      <c r="K5688" s="20">
        <v>0</v>
      </c>
      <c r="L5688" s="20">
        <v>0</v>
      </c>
      <c r="M5688" s="20">
        <v>0</v>
      </c>
      <c r="N5688" s="1">
        <v>0</v>
      </c>
      <c r="O5688" s="5">
        <v>0</v>
      </c>
      <c r="P5688" s="5">
        <v>0</v>
      </c>
      <c r="Q5688" s="1">
        <v>0</v>
      </c>
      <c r="R5688" s="1">
        <v>0</v>
      </c>
      <c r="S5688" s="6"/>
      <c r="T5688" s="6"/>
    </row>
    <row r="5689" spans="1:20" hidden="1" x14ac:dyDescent="0.25">
      <c r="A5689" s="1">
        <v>6</v>
      </c>
      <c r="B5689" s="1">
        <v>2014</v>
      </c>
      <c r="C5689" s="1">
        <v>35231076</v>
      </c>
      <c r="D5689" s="44" t="s">
        <v>313</v>
      </c>
      <c r="E5689" s="20">
        <v>4.2051999999999999E-2</v>
      </c>
      <c r="F5689" s="20">
        <v>1.60579E-2</v>
      </c>
      <c r="G5689" s="20">
        <v>2.5994099999999999E-2</v>
      </c>
      <c r="H5689" s="20">
        <v>0</v>
      </c>
      <c r="I5689" s="20">
        <v>0</v>
      </c>
      <c r="J5689" s="20">
        <v>2.4E-2</v>
      </c>
      <c r="K5689" s="20">
        <v>0</v>
      </c>
      <c r="L5689" s="20">
        <v>1.8245000000000004E-2</v>
      </c>
      <c r="M5689" s="20">
        <v>1.1867509396377314</v>
      </c>
      <c r="N5689" s="1">
        <v>2</v>
      </c>
      <c r="O5689" s="5">
        <v>24.32</v>
      </c>
      <c r="P5689" s="5">
        <v>75.680000000000007</v>
      </c>
      <c r="Q5689" s="1">
        <v>9</v>
      </c>
      <c r="R5689" s="1">
        <v>28</v>
      </c>
      <c r="S5689" s="6">
        <v>11864.16</v>
      </c>
      <c r="T5689" s="6">
        <v>1779.624</v>
      </c>
    </row>
    <row r="5690" spans="1:20" hidden="1" x14ac:dyDescent="0.25">
      <c r="A5690" s="1">
        <v>14</v>
      </c>
      <c r="B5690" s="1">
        <v>2014</v>
      </c>
      <c r="C5690" s="1">
        <v>352320614</v>
      </c>
      <c r="D5690" s="44" t="s">
        <v>314</v>
      </c>
      <c r="E5690" s="20">
        <v>0.12109249999999998</v>
      </c>
      <c r="F5690" s="20">
        <v>0.11346189999999998</v>
      </c>
      <c r="G5690" s="20">
        <v>7.6305999999999987E-3</v>
      </c>
      <c r="H5690" s="20">
        <v>0.09</v>
      </c>
      <c r="I5690" s="20">
        <v>4.0000000000000001E-3</v>
      </c>
      <c r="J5690" s="20">
        <v>4.0000000000000001E-3</v>
      </c>
      <c r="K5690" s="20">
        <v>0.11</v>
      </c>
      <c r="L5690" s="20">
        <v>2.3032999999999999E-3</v>
      </c>
      <c r="M5690" s="20">
        <v>0.13701349364583332</v>
      </c>
      <c r="N5690" s="1">
        <v>8</v>
      </c>
      <c r="O5690" s="5">
        <v>51.43</v>
      </c>
      <c r="P5690" s="5">
        <v>48.57</v>
      </c>
      <c r="Q5690" s="1">
        <v>18</v>
      </c>
      <c r="R5690" s="1">
        <v>17</v>
      </c>
      <c r="S5690" s="6">
        <v>2342.48</v>
      </c>
      <c r="T5690" s="6">
        <v>0</v>
      </c>
    </row>
    <row r="5691" spans="1:20" hidden="1" x14ac:dyDescent="0.25">
      <c r="A5691" s="1">
        <v>7</v>
      </c>
      <c r="B5691" s="1">
        <v>2014</v>
      </c>
      <c r="C5691" s="1">
        <v>35233057</v>
      </c>
      <c r="D5691" s="44" t="s">
        <v>315</v>
      </c>
      <c r="E5691" s="20">
        <v>0.22411110000000001</v>
      </c>
      <c r="F5691" s="20">
        <v>0.22411110000000001</v>
      </c>
      <c r="G5691" s="20">
        <v>0</v>
      </c>
      <c r="H5691" s="20">
        <v>0</v>
      </c>
      <c r="I5691" s="20">
        <v>0.224</v>
      </c>
      <c r="J5691" s="20">
        <v>0</v>
      </c>
      <c r="K5691" s="20">
        <v>0</v>
      </c>
      <c r="L5691" s="20">
        <v>0</v>
      </c>
      <c r="M5691" s="20">
        <v>0</v>
      </c>
      <c r="N5691" s="1">
        <v>1</v>
      </c>
      <c r="O5691" s="5">
        <v>100</v>
      </c>
      <c r="P5691" s="5">
        <v>0</v>
      </c>
      <c r="Q5691" s="1">
        <v>1</v>
      </c>
      <c r="R5691" s="1">
        <v>0</v>
      </c>
      <c r="S5691" s="6"/>
      <c r="T5691" s="6"/>
    </row>
    <row r="5692" spans="1:20" hidden="1" x14ac:dyDescent="0.25">
      <c r="A5692" s="1">
        <v>11</v>
      </c>
      <c r="B5692" s="1">
        <v>2014</v>
      </c>
      <c r="C5692" s="1">
        <v>352330511</v>
      </c>
      <c r="D5692" s="44" t="s">
        <v>315</v>
      </c>
      <c r="E5692" s="20">
        <v>4.04652E-2</v>
      </c>
      <c r="F5692" s="20">
        <v>4.0148099999999999E-2</v>
      </c>
      <c r="G5692" s="20">
        <v>3.1710000000000001E-4</v>
      </c>
      <c r="H5692" s="20">
        <v>0</v>
      </c>
      <c r="I5692" s="20">
        <v>2.3E-2</v>
      </c>
      <c r="J5692" s="20">
        <v>0</v>
      </c>
      <c r="K5692" s="20">
        <v>0.02</v>
      </c>
      <c r="L5692" s="20">
        <v>0</v>
      </c>
      <c r="M5692" s="20">
        <v>1.7509197395833336E-2</v>
      </c>
      <c r="N5692" s="1">
        <v>18</v>
      </c>
      <c r="O5692" s="5">
        <v>85.71</v>
      </c>
      <c r="P5692" s="5">
        <v>14.29</v>
      </c>
      <c r="Q5692" s="1">
        <v>6</v>
      </c>
      <c r="R5692" s="1">
        <v>1</v>
      </c>
      <c r="S5692" s="6">
        <v>366.08</v>
      </c>
      <c r="T5692" s="6">
        <v>362.41919999999999</v>
      </c>
    </row>
    <row r="5693" spans="1:20" hidden="1" x14ac:dyDescent="0.25">
      <c r="A5693" s="1">
        <v>5</v>
      </c>
      <c r="B5693" s="1">
        <v>2014</v>
      </c>
      <c r="C5693" s="1">
        <v>35234045</v>
      </c>
      <c r="D5693" s="44" t="s">
        <v>316</v>
      </c>
      <c r="E5693" s="20">
        <v>1.7819964000000006</v>
      </c>
      <c r="F5693" s="20">
        <v>1.7348173000000007</v>
      </c>
      <c r="G5693" s="20">
        <v>4.7179099999999981E-2</v>
      </c>
      <c r="H5693" s="20">
        <v>0</v>
      </c>
      <c r="I5693" s="20">
        <v>1.5309999999999999</v>
      </c>
      <c r="J5693" s="20">
        <v>0.127</v>
      </c>
      <c r="K5693" s="20">
        <v>0.03</v>
      </c>
      <c r="L5693" s="20">
        <v>9.8652599999999951E-2</v>
      </c>
      <c r="M5693" s="20">
        <v>0.29356850217592595</v>
      </c>
      <c r="N5693" s="1">
        <v>98</v>
      </c>
      <c r="O5693" s="5">
        <v>27.27</v>
      </c>
      <c r="P5693" s="5">
        <v>72.73</v>
      </c>
      <c r="Q5693" s="1">
        <v>45</v>
      </c>
      <c r="R5693" s="1">
        <v>120</v>
      </c>
      <c r="S5693" s="6">
        <v>4731.84</v>
      </c>
      <c r="T5693" s="6">
        <v>4731.84</v>
      </c>
    </row>
    <row r="5694" spans="1:20" hidden="1" x14ac:dyDescent="0.25">
      <c r="A5694" s="1">
        <v>14</v>
      </c>
      <c r="B5694" s="1">
        <v>2014</v>
      </c>
      <c r="C5694" s="1">
        <v>352350314</v>
      </c>
      <c r="D5694" s="44" t="s">
        <v>317</v>
      </c>
      <c r="E5694" s="20">
        <v>0</v>
      </c>
      <c r="F5694" s="20">
        <v>0</v>
      </c>
      <c r="G5694" s="20">
        <v>0</v>
      </c>
      <c r="H5694" s="20">
        <v>0.06</v>
      </c>
      <c r="I5694" s="20">
        <v>0</v>
      </c>
      <c r="J5694" s="20">
        <v>0</v>
      </c>
      <c r="K5694" s="20">
        <v>0</v>
      </c>
      <c r="L5694" s="20">
        <v>0</v>
      </c>
      <c r="M5694" s="20">
        <v>0</v>
      </c>
      <c r="N5694" s="1">
        <v>2</v>
      </c>
      <c r="O5694" s="5">
        <v>0</v>
      </c>
      <c r="P5694" s="5">
        <v>0</v>
      </c>
      <c r="Q5694" s="1">
        <v>0</v>
      </c>
      <c r="R5694" s="1">
        <v>0</v>
      </c>
      <c r="S5694" s="6"/>
      <c r="T5694" s="6"/>
    </row>
    <row r="5695" spans="1:20" hidden="1" x14ac:dyDescent="0.25">
      <c r="A5695" s="1">
        <v>17</v>
      </c>
      <c r="B5695" s="1">
        <v>2014</v>
      </c>
      <c r="C5695" s="1">
        <v>352350317</v>
      </c>
      <c r="D5695" s="44" t="s">
        <v>317</v>
      </c>
      <c r="E5695" s="20">
        <v>0.17446160000000002</v>
      </c>
      <c r="F5695" s="20">
        <v>0.16779760000000002</v>
      </c>
      <c r="G5695" s="20">
        <v>6.6639999999999998E-3</v>
      </c>
      <c r="H5695" s="20">
        <v>0</v>
      </c>
      <c r="I5695" s="20">
        <v>4.7E-2</v>
      </c>
      <c r="J5695" s="20">
        <v>4.0000000000000001E-3</v>
      </c>
      <c r="K5695" s="20">
        <v>0.12</v>
      </c>
      <c r="L5695" s="20">
        <v>6.5000000000000008E-4</v>
      </c>
      <c r="M5695" s="20">
        <v>4.9616177333333344E-2</v>
      </c>
      <c r="N5695" s="1">
        <v>5</v>
      </c>
      <c r="O5695" s="5">
        <v>52.17</v>
      </c>
      <c r="P5695" s="5">
        <v>47.83</v>
      </c>
      <c r="Q5695" s="1">
        <v>12</v>
      </c>
      <c r="R5695" s="1">
        <v>11</v>
      </c>
      <c r="S5695" s="6">
        <v>911.05</v>
      </c>
      <c r="T5695" s="6">
        <v>911.05</v>
      </c>
    </row>
    <row r="5696" spans="1:20" hidden="1" x14ac:dyDescent="0.25">
      <c r="A5696" s="1">
        <v>5</v>
      </c>
      <c r="B5696" s="1">
        <v>2014</v>
      </c>
      <c r="C5696" s="1">
        <v>35236025</v>
      </c>
      <c r="D5696" s="44" t="s">
        <v>318</v>
      </c>
      <c r="E5696" s="20">
        <v>1.8154100000000003E-2</v>
      </c>
      <c r="F5696" s="20">
        <v>9.8611000000000011E-3</v>
      </c>
      <c r="G5696" s="20">
        <v>8.2930000000000018E-3</v>
      </c>
      <c r="H5696" s="20">
        <v>0</v>
      </c>
      <c r="I5696" s="20">
        <v>4.0000000000000001E-3</v>
      </c>
      <c r="J5696" s="20">
        <v>2E-3</v>
      </c>
      <c r="K5696" s="20">
        <v>0.01</v>
      </c>
      <c r="L5696" s="20">
        <v>4.6879999999999996E-4</v>
      </c>
      <c r="M5696" s="20">
        <v>0</v>
      </c>
      <c r="N5696" s="1">
        <v>8</v>
      </c>
      <c r="O5696" s="5">
        <v>25</v>
      </c>
      <c r="P5696" s="5">
        <v>75</v>
      </c>
      <c r="Q5696" s="1">
        <v>3</v>
      </c>
      <c r="R5696" s="1">
        <v>9</v>
      </c>
      <c r="S5696" s="6"/>
      <c r="T5696" s="6"/>
    </row>
    <row r="5697" spans="1:20" hidden="1" x14ac:dyDescent="0.25">
      <c r="A5697" s="1">
        <v>13</v>
      </c>
      <c r="B5697" s="1">
        <v>2014</v>
      </c>
      <c r="C5697" s="1">
        <v>352360213</v>
      </c>
      <c r="D5697" s="44" t="s">
        <v>318</v>
      </c>
      <c r="E5697" s="20">
        <v>0.28599250000000004</v>
      </c>
      <c r="F5697" s="20">
        <v>0.10763239999999999</v>
      </c>
      <c r="G5697" s="20">
        <v>0.17836010000000005</v>
      </c>
      <c r="H5697" s="20">
        <v>0</v>
      </c>
      <c r="I5697" s="20">
        <v>0.108</v>
      </c>
      <c r="J5697" s="20">
        <v>0</v>
      </c>
      <c r="K5697" s="20">
        <v>0.17</v>
      </c>
      <c r="L5697" s="20">
        <v>9.4027999999999994E-3</v>
      </c>
      <c r="M5697" s="20">
        <v>3.5224063947916669E-2</v>
      </c>
      <c r="N5697" s="1">
        <v>3</v>
      </c>
      <c r="O5697" s="5">
        <v>25.58</v>
      </c>
      <c r="P5697" s="5">
        <v>74.42</v>
      </c>
      <c r="Q5697" s="1">
        <v>11</v>
      </c>
      <c r="R5697" s="1">
        <v>32</v>
      </c>
      <c r="S5697" s="6">
        <v>825</v>
      </c>
      <c r="T5697" s="6">
        <v>825</v>
      </c>
    </row>
    <row r="5698" spans="1:20" hidden="1" x14ac:dyDescent="0.25">
      <c r="A5698" s="1">
        <v>8</v>
      </c>
      <c r="B5698" s="1">
        <v>2014</v>
      </c>
      <c r="C5698" s="1">
        <v>35237018</v>
      </c>
      <c r="D5698" s="44" t="s">
        <v>319</v>
      </c>
      <c r="E5698" s="20">
        <v>9.3403499999999987E-2</v>
      </c>
      <c r="F5698" s="20">
        <v>7.7869199999999986E-2</v>
      </c>
      <c r="G5698" s="20">
        <v>1.5534299999999999E-2</v>
      </c>
      <c r="H5698" s="20">
        <v>0</v>
      </c>
      <c r="I5698" s="20">
        <v>1.4999999999999999E-2</v>
      </c>
      <c r="J5698" s="20">
        <v>0</v>
      </c>
      <c r="K5698" s="20">
        <v>0.08</v>
      </c>
      <c r="L5698" s="20">
        <v>1.6666000000000003E-3</v>
      </c>
      <c r="M5698" s="20">
        <v>1.3257574218749998E-2</v>
      </c>
      <c r="N5698" s="1">
        <v>2</v>
      </c>
      <c r="O5698" s="5">
        <v>69.23</v>
      </c>
      <c r="P5698" s="5">
        <v>30.77</v>
      </c>
      <c r="Q5698" s="1">
        <v>9</v>
      </c>
      <c r="R5698" s="1">
        <v>4</v>
      </c>
      <c r="S5698" s="6">
        <v>283</v>
      </c>
      <c r="T5698" s="6">
        <v>283</v>
      </c>
    </row>
    <row r="5699" spans="1:20" hidden="1" x14ac:dyDescent="0.25">
      <c r="A5699" s="1">
        <v>4</v>
      </c>
      <c r="B5699" s="1">
        <v>2014</v>
      </c>
      <c r="C5699" s="1">
        <v>35238004</v>
      </c>
      <c r="D5699" s="44" t="s">
        <v>320</v>
      </c>
      <c r="E5699" s="20">
        <v>0.49812069999999997</v>
      </c>
      <c r="F5699" s="20">
        <v>0.49762369999999995</v>
      </c>
      <c r="G5699" s="20">
        <v>4.9700000000000005E-4</v>
      </c>
      <c r="H5699" s="20">
        <v>0</v>
      </c>
      <c r="I5699" s="20">
        <v>4.3999999999999997E-2</v>
      </c>
      <c r="J5699" s="20">
        <v>0</v>
      </c>
      <c r="K5699" s="20">
        <v>0.44</v>
      </c>
      <c r="L5699" s="20">
        <v>1.21355E-2</v>
      </c>
      <c r="M5699" s="20">
        <v>1.6701781250000002E-2</v>
      </c>
      <c r="N5699" s="1">
        <v>17</v>
      </c>
      <c r="O5699" s="5">
        <v>93.75</v>
      </c>
      <c r="P5699" s="5">
        <v>6.25</v>
      </c>
      <c r="Q5699" s="1">
        <v>60</v>
      </c>
      <c r="R5699" s="1">
        <v>4</v>
      </c>
      <c r="S5699" s="6">
        <v>372.4</v>
      </c>
      <c r="T5699" s="6">
        <v>372.4</v>
      </c>
    </row>
    <row r="5700" spans="1:20" hidden="1" x14ac:dyDescent="0.25">
      <c r="A5700" s="1">
        <v>5</v>
      </c>
      <c r="B5700" s="1">
        <v>2014</v>
      </c>
      <c r="C5700" s="1">
        <v>35239095</v>
      </c>
      <c r="D5700" s="44" t="s">
        <v>321</v>
      </c>
      <c r="E5700" s="20">
        <v>2.8469999999999998E-4</v>
      </c>
      <c r="F5700" s="20">
        <v>0</v>
      </c>
      <c r="G5700" s="20">
        <v>2.8469999999999998E-4</v>
      </c>
      <c r="H5700" s="20">
        <v>0</v>
      </c>
      <c r="I5700" s="20">
        <v>0</v>
      </c>
      <c r="J5700" s="20">
        <v>0</v>
      </c>
      <c r="K5700" s="20">
        <v>0</v>
      </c>
      <c r="L5700" s="20">
        <v>2.8469999999999998E-4</v>
      </c>
      <c r="M5700" s="20">
        <v>0</v>
      </c>
      <c r="N5700" s="1">
        <v>8</v>
      </c>
      <c r="O5700" s="5">
        <v>0</v>
      </c>
      <c r="P5700" s="5">
        <v>100</v>
      </c>
      <c r="Q5700" s="1">
        <v>0</v>
      </c>
      <c r="R5700" s="1">
        <v>3</v>
      </c>
      <c r="S5700" s="6"/>
      <c r="T5700" s="6"/>
    </row>
    <row r="5701" spans="1:20" hidden="1" x14ac:dyDescent="0.25">
      <c r="A5701" s="1">
        <v>10</v>
      </c>
      <c r="B5701" s="1">
        <v>2014</v>
      </c>
      <c r="C5701" s="1">
        <v>352390910</v>
      </c>
      <c r="D5701" s="44" t="s">
        <v>321</v>
      </c>
      <c r="E5701" s="20">
        <v>1.5592064000000008</v>
      </c>
      <c r="F5701" s="20">
        <v>1.2990382000000009</v>
      </c>
      <c r="G5701" s="20">
        <v>0.26016819999999979</v>
      </c>
      <c r="H5701" s="20">
        <v>0</v>
      </c>
      <c r="I5701" s="20">
        <v>1.0509999999999999</v>
      </c>
      <c r="J5701" s="20">
        <v>0.19600000000000001</v>
      </c>
      <c r="K5701" s="20">
        <v>0.04</v>
      </c>
      <c r="L5701" s="20">
        <v>0.26802099999999973</v>
      </c>
      <c r="M5701" s="20">
        <v>0.52365996744444443</v>
      </c>
      <c r="N5701" s="1">
        <v>193</v>
      </c>
      <c r="O5701" s="5">
        <v>18.5</v>
      </c>
      <c r="P5701" s="5">
        <v>81.5</v>
      </c>
      <c r="Q5701" s="1">
        <v>74</v>
      </c>
      <c r="R5701" s="1">
        <v>326</v>
      </c>
      <c r="S5701" s="6">
        <v>8198.68</v>
      </c>
      <c r="T5701" s="6">
        <v>6149.01</v>
      </c>
    </row>
    <row r="5702" spans="1:20" hidden="1" x14ac:dyDescent="0.25">
      <c r="A5702" s="1">
        <v>5</v>
      </c>
      <c r="B5702" s="1">
        <v>2014</v>
      </c>
      <c r="C5702" s="1">
        <v>35240065</v>
      </c>
      <c r="D5702" s="44" t="s">
        <v>322</v>
      </c>
      <c r="E5702" s="20">
        <v>0.18619489999999994</v>
      </c>
      <c r="F5702" s="20">
        <v>0.13541499999999995</v>
      </c>
      <c r="G5702" s="20">
        <v>5.0779899999999975E-2</v>
      </c>
      <c r="H5702" s="20">
        <v>0</v>
      </c>
      <c r="I5702" s="20">
        <v>7.3999999999999996E-2</v>
      </c>
      <c r="J5702" s="20">
        <v>2.3E-2</v>
      </c>
      <c r="K5702" s="20">
        <v>0.03</v>
      </c>
      <c r="L5702" s="20">
        <v>5.867E-2</v>
      </c>
      <c r="M5702" s="20">
        <v>0.12029996053472222</v>
      </c>
      <c r="N5702" s="1">
        <v>40</v>
      </c>
      <c r="O5702" s="5">
        <v>16.53</v>
      </c>
      <c r="P5702" s="5">
        <v>83.47</v>
      </c>
      <c r="Q5702" s="1">
        <v>20</v>
      </c>
      <c r="R5702" s="1">
        <v>101</v>
      </c>
      <c r="S5702" s="6">
        <v>2370.2399999999998</v>
      </c>
      <c r="T5702" s="6">
        <v>2156.9184</v>
      </c>
    </row>
    <row r="5703" spans="1:20" hidden="1" x14ac:dyDescent="0.25">
      <c r="A5703" s="1">
        <v>8</v>
      </c>
      <c r="B5703" s="1">
        <v>2014</v>
      </c>
      <c r="C5703" s="1">
        <v>35241058</v>
      </c>
      <c r="D5703" s="44" t="s">
        <v>323</v>
      </c>
      <c r="E5703" s="20">
        <v>4.2353200000000001E-2</v>
      </c>
      <c r="F5703" s="20">
        <v>3.4655400000000003E-2</v>
      </c>
      <c r="G5703" s="20">
        <v>7.6977999999999994E-3</v>
      </c>
      <c r="H5703" s="20">
        <v>0</v>
      </c>
      <c r="I5703" s="20">
        <v>0</v>
      </c>
      <c r="J5703" s="20">
        <v>3.0000000000000001E-3</v>
      </c>
      <c r="K5703" s="20">
        <v>0.03</v>
      </c>
      <c r="L5703" s="20">
        <v>6.4913999999999996E-3</v>
      </c>
      <c r="M5703" s="20">
        <v>0.11985068287037037</v>
      </c>
      <c r="N5703" s="1">
        <v>4</v>
      </c>
      <c r="O5703" s="5">
        <v>35.71</v>
      </c>
      <c r="P5703" s="5">
        <v>64.290000000000006</v>
      </c>
      <c r="Q5703" s="1">
        <v>15</v>
      </c>
      <c r="R5703" s="1">
        <v>27</v>
      </c>
      <c r="S5703" s="6">
        <v>2073</v>
      </c>
      <c r="T5703" s="6">
        <v>2073</v>
      </c>
    </row>
    <row r="5704" spans="1:20" hidden="1" x14ac:dyDescent="0.25">
      <c r="A5704" s="1">
        <v>12</v>
      </c>
      <c r="B5704" s="1">
        <v>2014</v>
      </c>
      <c r="C5704" s="1">
        <v>352420412</v>
      </c>
      <c r="D5704" s="44" t="s">
        <v>324</v>
      </c>
      <c r="E5704" s="20">
        <v>0.32597420000000005</v>
      </c>
      <c r="F5704" s="20">
        <v>0.30918830000000003</v>
      </c>
      <c r="G5704" s="20">
        <v>1.6785899999999996E-2</v>
      </c>
      <c r="H5704" s="20">
        <v>0.04</v>
      </c>
      <c r="I5704" s="20">
        <v>1.7000000000000001E-2</v>
      </c>
      <c r="J5704" s="20">
        <v>5.6000000000000001E-2</v>
      </c>
      <c r="K5704" s="20">
        <v>0.25</v>
      </c>
      <c r="L5704" s="20">
        <v>2.3499999999999997E-4</v>
      </c>
      <c r="M5704" s="20">
        <v>1.5055528124999999E-2</v>
      </c>
      <c r="N5704" s="1">
        <v>7</v>
      </c>
      <c r="O5704" s="5">
        <v>72</v>
      </c>
      <c r="P5704" s="5">
        <v>28</v>
      </c>
      <c r="Q5704" s="1">
        <v>18</v>
      </c>
      <c r="R5704" s="1">
        <v>7</v>
      </c>
      <c r="S5704" s="6">
        <v>333.12</v>
      </c>
      <c r="T5704" s="6">
        <v>333.12</v>
      </c>
    </row>
    <row r="5705" spans="1:20" hidden="1" x14ac:dyDescent="0.25">
      <c r="A5705" s="1">
        <v>9</v>
      </c>
      <c r="B5705" s="1">
        <v>2014</v>
      </c>
      <c r="C5705" s="1">
        <v>35243039</v>
      </c>
      <c r="D5705" s="44" t="s">
        <v>325</v>
      </c>
      <c r="E5705" s="20">
        <v>0</v>
      </c>
      <c r="F5705" s="20">
        <v>0</v>
      </c>
      <c r="G5705" s="20">
        <v>0</v>
      </c>
      <c r="H5705" s="20">
        <v>0.06</v>
      </c>
      <c r="I5705" s="20">
        <v>0</v>
      </c>
      <c r="J5705" s="20">
        <v>0</v>
      </c>
      <c r="K5705" s="20">
        <v>0</v>
      </c>
      <c r="L5705" s="20">
        <v>0</v>
      </c>
      <c r="M5705" s="20">
        <v>0.22043740961111111</v>
      </c>
      <c r="N5705" s="1">
        <v>10</v>
      </c>
      <c r="O5705" s="5">
        <v>0</v>
      </c>
      <c r="P5705" s="5">
        <v>0</v>
      </c>
      <c r="Q5705" s="1">
        <v>0</v>
      </c>
      <c r="R5705" s="1">
        <v>0</v>
      </c>
      <c r="S5705" s="6">
        <v>3952</v>
      </c>
      <c r="T5705" s="6">
        <v>3912.48</v>
      </c>
    </row>
    <row r="5706" spans="1:20" hidden="1" x14ac:dyDescent="0.25">
      <c r="A5706" s="1">
        <v>2</v>
      </c>
      <c r="B5706" s="1">
        <v>2014</v>
      </c>
      <c r="C5706" s="1">
        <v>35244022</v>
      </c>
      <c r="D5706" s="44" t="s">
        <v>326</v>
      </c>
      <c r="E5706" s="20">
        <v>1.6908847999999996</v>
      </c>
      <c r="F5706" s="20">
        <v>1.4187205000000001</v>
      </c>
      <c r="G5706" s="20">
        <v>0.27216429999999958</v>
      </c>
      <c r="H5706" s="20">
        <v>2.25</v>
      </c>
      <c r="I5706" s="20">
        <v>2.1000000000000001E-2</v>
      </c>
      <c r="J5706" s="20">
        <v>1.617</v>
      </c>
      <c r="K5706" s="20">
        <v>0.03</v>
      </c>
      <c r="L5706" s="20">
        <v>2.6308300000000007E-2</v>
      </c>
      <c r="M5706" s="20">
        <v>0.65559392791666671</v>
      </c>
      <c r="N5706" s="1">
        <v>77</v>
      </c>
      <c r="O5706" s="5">
        <v>12.23</v>
      </c>
      <c r="P5706" s="5">
        <v>87.77</v>
      </c>
      <c r="Q5706" s="1">
        <v>17</v>
      </c>
      <c r="R5706" s="1">
        <v>122</v>
      </c>
      <c r="S5706" s="6">
        <v>11134.89</v>
      </c>
      <c r="T5706" s="6">
        <v>4676.6538</v>
      </c>
    </row>
    <row r="5707" spans="1:20" hidden="1" x14ac:dyDescent="0.25">
      <c r="A5707" s="1">
        <v>16</v>
      </c>
      <c r="B5707" s="1">
        <v>2014</v>
      </c>
      <c r="C5707" s="1">
        <v>352450116</v>
      </c>
      <c r="D5707" s="44" t="s">
        <v>327</v>
      </c>
      <c r="E5707" s="20">
        <v>2.77308E-2</v>
      </c>
      <c r="F5707" s="20">
        <v>1.6949599999999999E-2</v>
      </c>
      <c r="G5707" s="20">
        <v>1.0781200000000001E-2</v>
      </c>
      <c r="H5707" s="20">
        <v>0</v>
      </c>
      <c r="I5707" s="20">
        <v>0.01</v>
      </c>
      <c r="J5707" s="20">
        <v>0</v>
      </c>
      <c r="K5707" s="20">
        <v>0.02</v>
      </c>
      <c r="L5707" s="20">
        <v>5.5110000000000001E-4</v>
      </c>
      <c r="M5707" s="20">
        <v>1.4891209297839507E-2</v>
      </c>
      <c r="N5707" s="1">
        <v>0</v>
      </c>
      <c r="O5707" s="5">
        <v>16.670000000000002</v>
      </c>
      <c r="P5707" s="5">
        <v>83.33</v>
      </c>
      <c r="Q5707" s="1">
        <v>2</v>
      </c>
      <c r="R5707" s="1">
        <v>10</v>
      </c>
      <c r="S5707" s="6">
        <v>281.2</v>
      </c>
      <c r="T5707" s="6">
        <v>281.2</v>
      </c>
    </row>
    <row r="5708" spans="1:20" hidden="1" x14ac:dyDescent="0.25">
      <c r="A5708" s="1">
        <v>11</v>
      </c>
      <c r="B5708" s="1">
        <v>2014</v>
      </c>
      <c r="C5708" s="1">
        <v>352460011</v>
      </c>
      <c r="D5708" s="44" t="s">
        <v>328</v>
      </c>
      <c r="E5708" s="20">
        <v>8.1971399999999972E-2</v>
      </c>
      <c r="F5708" s="20">
        <v>7.9582099999999975E-2</v>
      </c>
      <c r="G5708" s="20">
        <v>2.3893E-3</v>
      </c>
      <c r="H5708" s="20">
        <v>0</v>
      </c>
      <c r="I5708" s="20">
        <v>0</v>
      </c>
      <c r="J5708" s="20">
        <v>2E-3</v>
      </c>
      <c r="K5708" s="20">
        <v>7.0000000000000007E-2</v>
      </c>
      <c r="L5708" s="20">
        <v>1.13293E-2</v>
      </c>
      <c r="M5708" s="20">
        <v>3.2718913761574077E-2</v>
      </c>
      <c r="N5708" s="1">
        <v>32</v>
      </c>
      <c r="O5708" s="5">
        <v>70.83</v>
      </c>
      <c r="P5708" s="5">
        <v>29.17</v>
      </c>
      <c r="Q5708" s="1">
        <v>17</v>
      </c>
      <c r="R5708" s="1">
        <v>7</v>
      </c>
      <c r="S5708" s="6">
        <v>434.92</v>
      </c>
      <c r="T5708" s="6">
        <v>395.77719999999999</v>
      </c>
    </row>
    <row r="5709" spans="1:20" hidden="1" x14ac:dyDescent="0.25">
      <c r="A5709" s="1">
        <v>5</v>
      </c>
      <c r="B5709" s="1">
        <v>2014</v>
      </c>
      <c r="C5709" s="1">
        <v>35247095</v>
      </c>
      <c r="D5709" s="44" t="s">
        <v>329</v>
      </c>
      <c r="E5709" s="20">
        <v>3.1876573999999995</v>
      </c>
      <c r="F5709" s="20">
        <v>3.1448987999999996</v>
      </c>
      <c r="G5709" s="20">
        <v>4.2758599999999994E-2</v>
      </c>
      <c r="H5709" s="20">
        <v>0</v>
      </c>
      <c r="I5709" s="20">
        <v>0.33600000000000002</v>
      </c>
      <c r="J5709" s="20">
        <v>2.8029999999999999</v>
      </c>
      <c r="K5709" s="20">
        <v>0.03</v>
      </c>
      <c r="L5709" s="20">
        <v>1.5716600000000004E-2</v>
      </c>
      <c r="M5709" s="20">
        <v>0.14938034722222221</v>
      </c>
      <c r="N5709" s="1">
        <v>24</v>
      </c>
      <c r="O5709" s="5">
        <v>21.59</v>
      </c>
      <c r="P5709" s="5">
        <v>78.41</v>
      </c>
      <c r="Q5709" s="1">
        <v>19</v>
      </c>
      <c r="R5709" s="1">
        <v>69</v>
      </c>
      <c r="S5709" s="6">
        <v>2605.8200000000002</v>
      </c>
      <c r="T5709" s="6">
        <v>1120.5026</v>
      </c>
    </row>
    <row r="5710" spans="1:20" hidden="1" x14ac:dyDescent="0.25">
      <c r="A5710" s="1">
        <v>15</v>
      </c>
      <c r="B5710" s="1">
        <v>2014</v>
      </c>
      <c r="C5710" s="1">
        <v>352480815</v>
      </c>
      <c r="D5710" s="44" t="s">
        <v>330</v>
      </c>
      <c r="E5710" s="20">
        <v>5.1106199999999997E-2</v>
      </c>
      <c r="F5710" s="20">
        <v>4.4000699999999997E-2</v>
      </c>
      <c r="G5710" s="20">
        <v>7.1054999999999998E-3</v>
      </c>
      <c r="H5710" s="20">
        <v>0</v>
      </c>
      <c r="I5710" s="20">
        <v>0</v>
      </c>
      <c r="J5710" s="20">
        <v>3.0000000000000001E-3</v>
      </c>
      <c r="K5710" s="20">
        <v>0.04</v>
      </c>
      <c r="L5710" s="20">
        <v>4.2269999999999999E-3</v>
      </c>
      <c r="M5710" s="20">
        <v>0</v>
      </c>
      <c r="N5710" s="1">
        <v>4</v>
      </c>
      <c r="O5710" s="5">
        <v>86.27</v>
      </c>
      <c r="P5710" s="5">
        <v>13.73</v>
      </c>
      <c r="Q5710" s="1">
        <v>44</v>
      </c>
      <c r="R5710" s="1">
        <v>7</v>
      </c>
      <c r="S5710" s="6"/>
      <c r="T5710" s="6"/>
    </row>
    <row r="5711" spans="1:20" hidden="1" x14ac:dyDescent="0.25">
      <c r="A5711" s="1">
        <v>18</v>
      </c>
      <c r="B5711" s="1">
        <v>2014</v>
      </c>
      <c r="C5711" s="1">
        <v>352480818</v>
      </c>
      <c r="D5711" s="44" t="s">
        <v>330</v>
      </c>
      <c r="E5711" s="20">
        <v>3.1491099999999994E-2</v>
      </c>
      <c r="F5711" s="20">
        <v>9.511300000000002E-3</v>
      </c>
      <c r="G5711" s="20">
        <v>2.1979799999999994E-2</v>
      </c>
      <c r="H5711" s="20">
        <v>0</v>
      </c>
      <c r="I5711" s="20">
        <v>0</v>
      </c>
      <c r="J5711" s="20">
        <v>0.01</v>
      </c>
      <c r="K5711" s="20">
        <v>0.02</v>
      </c>
      <c r="L5711" s="20">
        <v>3.4863999999999997E-3</v>
      </c>
      <c r="M5711" s="20">
        <v>0.14199191987962961</v>
      </c>
      <c r="N5711" s="1">
        <v>7</v>
      </c>
      <c r="O5711" s="5">
        <v>44.21</v>
      </c>
      <c r="P5711" s="5">
        <v>55.79</v>
      </c>
      <c r="Q5711" s="1">
        <v>42</v>
      </c>
      <c r="R5711" s="1">
        <v>53</v>
      </c>
      <c r="S5711" s="6">
        <v>2431.38</v>
      </c>
      <c r="T5711" s="6">
        <v>2431.38</v>
      </c>
    </row>
    <row r="5712" spans="1:20" hidden="1" x14ac:dyDescent="0.25">
      <c r="A5712" s="1">
        <v>2</v>
      </c>
      <c r="B5712" s="1">
        <v>2014</v>
      </c>
      <c r="C5712" s="1">
        <v>35249072</v>
      </c>
      <c r="D5712" s="44" t="s">
        <v>331</v>
      </c>
      <c r="E5712" s="20">
        <v>3.9828599999999992E-2</v>
      </c>
      <c r="F5712" s="20">
        <v>2.8299799999999996E-2</v>
      </c>
      <c r="G5712" s="20">
        <v>1.1528799999999999E-2</v>
      </c>
      <c r="H5712" s="20">
        <v>0</v>
      </c>
      <c r="I5712" s="20">
        <v>0</v>
      </c>
      <c r="J5712" s="20">
        <v>0</v>
      </c>
      <c r="K5712" s="20">
        <v>0.02</v>
      </c>
      <c r="L5712" s="20">
        <v>1.6998699999999999E-2</v>
      </c>
      <c r="M5712" s="20">
        <v>9.35726015625E-3</v>
      </c>
      <c r="N5712" s="1">
        <v>47</v>
      </c>
      <c r="O5712" s="5">
        <v>70.73</v>
      </c>
      <c r="P5712" s="5">
        <v>29.27</v>
      </c>
      <c r="Q5712" s="1">
        <v>29</v>
      </c>
      <c r="R5712" s="1">
        <v>12</v>
      </c>
      <c r="S5712" s="6">
        <v>153.44999999999999</v>
      </c>
      <c r="T5712" s="6">
        <v>153.44999999999999</v>
      </c>
    </row>
    <row r="5713" spans="1:20" hidden="1" x14ac:dyDescent="0.25">
      <c r="A5713" s="1">
        <v>6</v>
      </c>
      <c r="B5713" s="1">
        <v>2014</v>
      </c>
      <c r="C5713" s="1">
        <v>35250036</v>
      </c>
      <c r="D5713" s="44" t="s">
        <v>332</v>
      </c>
      <c r="E5713" s="20">
        <v>1.1656699999999997E-2</v>
      </c>
      <c r="F5713" s="20">
        <v>1.6203999999999999E-3</v>
      </c>
      <c r="G5713" s="20">
        <v>1.0036299999999998E-2</v>
      </c>
      <c r="H5713" s="20">
        <v>0</v>
      </c>
      <c r="I5713" s="20">
        <v>0</v>
      </c>
      <c r="J5713" s="20">
        <v>7.0000000000000001E-3</v>
      </c>
      <c r="K5713" s="20">
        <v>0</v>
      </c>
      <c r="L5713" s="20">
        <v>4.5005999999999996E-3</v>
      </c>
      <c r="M5713" s="20">
        <v>0.39666102251157404</v>
      </c>
      <c r="N5713" s="1">
        <v>1</v>
      </c>
      <c r="O5713" s="5">
        <v>4.3499999999999996</v>
      </c>
      <c r="P5713" s="5">
        <v>95.65</v>
      </c>
      <c r="Q5713" s="1">
        <v>1</v>
      </c>
      <c r="R5713" s="1">
        <v>22</v>
      </c>
      <c r="S5713" s="6">
        <v>4313.24</v>
      </c>
      <c r="T5713" s="6">
        <v>992.04520000000002</v>
      </c>
    </row>
    <row r="5714" spans="1:20" hidden="1" x14ac:dyDescent="0.25">
      <c r="A5714" s="1">
        <v>4</v>
      </c>
      <c r="B5714" s="1">
        <v>2014</v>
      </c>
      <c r="C5714" s="1">
        <v>35251024</v>
      </c>
      <c r="D5714" s="44" t="s">
        <v>333</v>
      </c>
      <c r="E5714" s="20">
        <v>0.60974380000000006</v>
      </c>
      <c r="F5714" s="20">
        <v>0.51617020000000002</v>
      </c>
      <c r="G5714" s="20">
        <v>9.3573599999999993E-2</v>
      </c>
      <c r="H5714" s="20">
        <v>0.02</v>
      </c>
      <c r="I5714" s="20">
        <v>4.5999999999999999E-2</v>
      </c>
      <c r="J5714" s="20">
        <v>0.45400000000000001</v>
      </c>
      <c r="K5714" s="20">
        <v>0.09</v>
      </c>
      <c r="L5714" s="20">
        <v>1.5237800000000006E-2</v>
      </c>
      <c r="M5714" s="20">
        <v>0.12144268518518518</v>
      </c>
      <c r="N5714" s="1">
        <v>3</v>
      </c>
      <c r="O5714" s="5">
        <v>39.68</v>
      </c>
      <c r="P5714" s="5">
        <v>60.32</v>
      </c>
      <c r="Q5714" s="1">
        <v>25</v>
      </c>
      <c r="R5714" s="1">
        <v>38</v>
      </c>
      <c r="S5714" s="6">
        <v>2136</v>
      </c>
      <c r="T5714" s="6">
        <v>0</v>
      </c>
    </row>
    <row r="5715" spans="1:20" hidden="1" x14ac:dyDescent="0.25">
      <c r="A5715" s="1">
        <v>5</v>
      </c>
      <c r="B5715" s="1">
        <v>2014</v>
      </c>
      <c r="C5715" s="1">
        <v>35252015</v>
      </c>
      <c r="D5715" s="44" t="s">
        <v>334</v>
      </c>
      <c r="E5715" s="20">
        <v>9.7165699999999994E-2</v>
      </c>
      <c r="F5715" s="20">
        <v>8.4166999999999992E-2</v>
      </c>
      <c r="G5715" s="20">
        <v>1.2998700000000007E-2</v>
      </c>
      <c r="H5715" s="20">
        <v>0</v>
      </c>
      <c r="I5715" s="20">
        <v>1E-3</v>
      </c>
      <c r="J5715" s="20">
        <v>3.0000000000000001E-3</v>
      </c>
      <c r="K5715" s="20">
        <v>0.05</v>
      </c>
      <c r="L5715" s="20">
        <v>3.9156000000000003E-2</v>
      </c>
      <c r="M5715" s="20">
        <v>4.4842131930555557E-2</v>
      </c>
      <c r="N5715" s="1">
        <v>24</v>
      </c>
      <c r="O5715" s="5">
        <v>29.59</v>
      </c>
      <c r="P5715" s="5">
        <v>70.41</v>
      </c>
      <c r="Q5715" s="1">
        <v>29</v>
      </c>
      <c r="R5715" s="1">
        <v>69</v>
      </c>
      <c r="S5715" s="6">
        <v>325.95999999999998</v>
      </c>
      <c r="T5715" s="6">
        <v>325.95999999999998</v>
      </c>
    </row>
    <row r="5716" spans="1:20" hidden="1" x14ac:dyDescent="0.25">
      <c r="A5716" s="1">
        <v>13</v>
      </c>
      <c r="B5716" s="1">
        <v>2014</v>
      </c>
      <c r="C5716" s="1">
        <v>352530013</v>
      </c>
      <c r="D5716" s="44" t="s">
        <v>335</v>
      </c>
      <c r="E5716" s="20">
        <v>1.0897506000000001</v>
      </c>
      <c r="F5716" s="20">
        <v>0.93392040000000009</v>
      </c>
      <c r="G5716" s="20">
        <v>0.15583019999999995</v>
      </c>
      <c r="H5716" s="20">
        <v>0</v>
      </c>
      <c r="I5716" s="20">
        <v>0.223</v>
      </c>
      <c r="J5716" s="20">
        <v>0.74399999999999999</v>
      </c>
      <c r="K5716" s="20">
        <v>0.1</v>
      </c>
      <c r="L5716" s="20">
        <v>2.5806299999999997E-2</v>
      </c>
      <c r="M5716" s="20">
        <v>0.46461358896296301</v>
      </c>
      <c r="N5716" s="1">
        <v>7</v>
      </c>
      <c r="O5716" s="5">
        <v>33.83</v>
      </c>
      <c r="P5716" s="5">
        <v>66.17</v>
      </c>
      <c r="Q5716" s="1">
        <v>45</v>
      </c>
      <c r="R5716" s="1">
        <v>88</v>
      </c>
      <c r="S5716" s="6">
        <v>7395.2088000000003</v>
      </c>
      <c r="T5716" s="6">
        <v>7395.2088000000003</v>
      </c>
    </row>
    <row r="5717" spans="1:20" hidden="1" x14ac:dyDescent="0.25">
      <c r="A5717" s="1">
        <v>8</v>
      </c>
      <c r="B5717" s="1">
        <v>2014</v>
      </c>
      <c r="C5717" s="1">
        <v>35254098</v>
      </c>
      <c r="D5717" s="44" t="s">
        <v>336</v>
      </c>
      <c r="E5717" s="20">
        <v>0.15754550000000003</v>
      </c>
      <c r="F5717" s="20">
        <v>0.12998800000000002</v>
      </c>
      <c r="G5717" s="20">
        <v>2.7557500000000006E-2</v>
      </c>
      <c r="H5717" s="20">
        <v>0</v>
      </c>
      <c r="I5717" s="20">
        <v>8.0000000000000002E-3</v>
      </c>
      <c r="J5717" s="20">
        <v>1E-3</v>
      </c>
      <c r="K5717" s="20">
        <v>0.15</v>
      </c>
      <c r="L5717" s="20">
        <v>1.0222E-3</v>
      </c>
      <c r="M5717" s="20">
        <v>6.9562499999999998E-3</v>
      </c>
      <c r="N5717" s="1">
        <v>10</v>
      </c>
      <c r="O5717" s="5">
        <v>68</v>
      </c>
      <c r="P5717" s="5">
        <v>32</v>
      </c>
      <c r="Q5717" s="1">
        <v>17</v>
      </c>
      <c r="R5717" s="1">
        <v>8</v>
      </c>
      <c r="S5717" s="6">
        <v>142.56</v>
      </c>
      <c r="T5717" s="6">
        <v>142.56</v>
      </c>
    </row>
    <row r="5718" spans="1:20" hidden="1" x14ac:dyDescent="0.25">
      <c r="A5718" s="1">
        <v>5</v>
      </c>
      <c r="B5718" s="1">
        <v>2014</v>
      </c>
      <c r="C5718" s="1">
        <v>35255085</v>
      </c>
      <c r="D5718" s="44" t="s">
        <v>337</v>
      </c>
      <c r="E5718" s="20">
        <v>0.15761740000000002</v>
      </c>
      <c r="F5718" s="20">
        <v>0.15187270000000003</v>
      </c>
      <c r="G5718" s="20">
        <v>5.7446999999999993E-3</v>
      </c>
      <c r="H5718" s="20">
        <v>0</v>
      </c>
      <c r="I5718" s="20">
        <v>6.5000000000000002E-2</v>
      </c>
      <c r="J5718" s="20">
        <v>1E-3</v>
      </c>
      <c r="K5718" s="20">
        <v>0.08</v>
      </c>
      <c r="L5718" s="20">
        <v>8.1136000000000003E-3</v>
      </c>
      <c r="M5718" s="20">
        <v>2.1590564062500005E-2</v>
      </c>
      <c r="N5718" s="1">
        <v>52</v>
      </c>
      <c r="O5718" s="5">
        <v>58.11</v>
      </c>
      <c r="P5718" s="5">
        <v>41.89</v>
      </c>
      <c r="Q5718" s="1">
        <v>43</v>
      </c>
      <c r="R5718" s="1">
        <v>31</v>
      </c>
      <c r="S5718" s="6">
        <v>606.09</v>
      </c>
      <c r="T5718" s="6">
        <v>606.09</v>
      </c>
    </row>
    <row r="5719" spans="1:20" hidden="1" x14ac:dyDescent="0.25">
      <c r="A5719" s="1">
        <v>17</v>
      </c>
      <c r="B5719" s="1">
        <v>2014</v>
      </c>
      <c r="C5719" s="1">
        <v>352560717</v>
      </c>
      <c r="D5719" s="44" t="s">
        <v>338</v>
      </c>
      <c r="E5719" s="20">
        <v>3.4869999999999996E-4</v>
      </c>
      <c r="F5719" s="20">
        <v>2.0829999999999999E-4</v>
      </c>
      <c r="G5719" s="20">
        <v>1.404E-4</v>
      </c>
      <c r="H5719" s="20">
        <v>0</v>
      </c>
      <c r="I5719" s="20">
        <v>0</v>
      </c>
      <c r="J5719" s="20">
        <v>0</v>
      </c>
      <c r="K5719" s="20">
        <v>0</v>
      </c>
      <c r="L5719" s="20">
        <v>0</v>
      </c>
      <c r="M5719" s="20">
        <v>9.4329403645833348E-3</v>
      </c>
      <c r="N5719" s="1">
        <v>0</v>
      </c>
      <c r="O5719" s="5">
        <v>50</v>
      </c>
      <c r="P5719" s="5">
        <v>50</v>
      </c>
      <c r="Q5719" s="1">
        <v>1</v>
      </c>
      <c r="R5719" s="1">
        <v>1</v>
      </c>
      <c r="S5719" s="6">
        <v>199.98</v>
      </c>
      <c r="T5719" s="6">
        <v>199.98</v>
      </c>
    </row>
    <row r="5720" spans="1:20" hidden="1" x14ac:dyDescent="0.25">
      <c r="A5720" s="1">
        <v>21</v>
      </c>
      <c r="B5720" s="1">
        <v>2014</v>
      </c>
      <c r="C5720" s="1">
        <v>352560721</v>
      </c>
      <c r="D5720" s="44" t="s">
        <v>338</v>
      </c>
      <c r="E5720" s="20">
        <v>6.9444400000000003E-2</v>
      </c>
      <c r="F5720" s="20">
        <v>6.9444400000000003E-2</v>
      </c>
      <c r="G5720" s="20">
        <v>0</v>
      </c>
      <c r="H5720" s="20">
        <v>0</v>
      </c>
      <c r="I5720" s="20">
        <v>0</v>
      </c>
      <c r="J5720" s="20">
        <v>0</v>
      </c>
      <c r="K5720" s="20">
        <v>7.0000000000000007E-2</v>
      </c>
      <c r="L5720" s="20">
        <v>0</v>
      </c>
      <c r="M5720" s="20">
        <v>0</v>
      </c>
      <c r="N5720" s="1">
        <v>0</v>
      </c>
      <c r="O5720" s="5">
        <v>100</v>
      </c>
      <c r="P5720" s="5">
        <v>0</v>
      </c>
      <c r="Q5720" s="1">
        <v>1</v>
      </c>
      <c r="R5720" s="1">
        <v>0</v>
      </c>
      <c r="S5720" s="6"/>
      <c r="T5720" s="6"/>
    </row>
    <row r="5721" spans="1:20" hidden="1" x14ac:dyDescent="0.25">
      <c r="A5721" s="1">
        <v>16</v>
      </c>
      <c r="B5721" s="1">
        <v>2014</v>
      </c>
      <c r="C5721" s="1">
        <v>352570616</v>
      </c>
      <c r="D5721" s="44" t="s">
        <v>339</v>
      </c>
      <c r="E5721" s="20">
        <v>5.5600000000000003E-5</v>
      </c>
      <c r="F5721" s="20">
        <v>0</v>
      </c>
      <c r="G5721" s="20">
        <v>5.5600000000000003E-5</v>
      </c>
      <c r="H5721" s="20">
        <v>0</v>
      </c>
      <c r="I5721" s="20">
        <v>0</v>
      </c>
      <c r="J5721" s="20">
        <v>0</v>
      </c>
      <c r="K5721" s="20">
        <v>0</v>
      </c>
      <c r="L5721" s="20">
        <v>5.5600000000000003E-5</v>
      </c>
      <c r="M5721" s="20">
        <v>0</v>
      </c>
      <c r="N5721" s="1">
        <v>0</v>
      </c>
      <c r="O5721" s="5">
        <v>0</v>
      </c>
      <c r="P5721" s="5">
        <v>100</v>
      </c>
      <c r="Q5721" s="1">
        <v>0</v>
      </c>
      <c r="R5721" s="1">
        <v>1</v>
      </c>
      <c r="S5721" s="6"/>
      <c r="T5721" s="6"/>
    </row>
    <row r="5722" spans="1:20" hidden="1" x14ac:dyDescent="0.25">
      <c r="A5722" s="1">
        <v>19</v>
      </c>
      <c r="B5722" s="1">
        <v>2014</v>
      </c>
      <c r="C5722" s="1">
        <v>352570619</v>
      </c>
      <c r="D5722" s="44" t="s">
        <v>339</v>
      </c>
      <c r="E5722" s="20">
        <v>0.27464069999999996</v>
      </c>
      <c r="F5722" s="20">
        <v>0.2274244</v>
      </c>
      <c r="G5722" s="20">
        <v>4.7216299999999989E-2</v>
      </c>
      <c r="H5722" s="20">
        <v>0</v>
      </c>
      <c r="I5722" s="20">
        <v>0</v>
      </c>
      <c r="J5722" s="20">
        <v>0.18</v>
      </c>
      <c r="K5722" s="20">
        <v>0.09</v>
      </c>
      <c r="L5722" s="20">
        <v>8.9993000000000087E-3</v>
      </c>
      <c r="M5722" s="20">
        <v>9.3970886249999996E-2</v>
      </c>
      <c r="N5722" s="1">
        <v>7</v>
      </c>
      <c r="O5722" s="5">
        <v>20.69</v>
      </c>
      <c r="P5722" s="5">
        <v>79.31</v>
      </c>
      <c r="Q5722" s="1">
        <v>12</v>
      </c>
      <c r="R5722" s="1">
        <v>46</v>
      </c>
      <c r="S5722" s="6">
        <v>1722</v>
      </c>
      <c r="T5722" s="6">
        <v>1325.94</v>
      </c>
    </row>
    <row r="5723" spans="1:20" hidden="1" x14ac:dyDescent="0.25">
      <c r="A5723" s="1">
        <v>20</v>
      </c>
      <c r="B5723" s="1">
        <v>2014</v>
      </c>
      <c r="C5723" s="1">
        <v>352580520</v>
      </c>
      <c r="D5723" s="44" t="s">
        <v>340</v>
      </c>
      <c r="E5723" s="20">
        <v>4.1669999999999999E-4</v>
      </c>
      <c r="F5723" s="20">
        <v>0</v>
      </c>
      <c r="G5723" s="20">
        <v>4.1669999999999999E-4</v>
      </c>
      <c r="H5723" s="20">
        <v>0</v>
      </c>
      <c r="I5723" s="20">
        <v>0</v>
      </c>
      <c r="J5723" s="20">
        <v>0</v>
      </c>
      <c r="K5723" s="20">
        <v>0</v>
      </c>
      <c r="L5723" s="20">
        <v>4.6300000000000001E-5</v>
      </c>
      <c r="M5723" s="20">
        <v>1.0221933826264885E-2</v>
      </c>
      <c r="N5723" s="1">
        <v>0</v>
      </c>
      <c r="O5723" s="5">
        <v>0</v>
      </c>
      <c r="P5723" s="5">
        <v>100</v>
      </c>
      <c r="Q5723" s="1">
        <v>0</v>
      </c>
      <c r="R5723" s="1">
        <v>2</v>
      </c>
      <c r="S5723" s="6">
        <v>228</v>
      </c>
      <c r="T5723" s="6">
        <v>228</v>
      </c>
    </row>
    <row r="5724" spans="1:20" hidden="1" x14ac:dyDescent="0.25">
      <c r="A5724" s="1">
        <v>10</v>
      </c>
      <c r="B5724" s="1">
        <v>2014</v>
      </c>
      <c r="C5724" s="1">
        <v>352585410</v>
      </c>
      <c r="D5724" s="44" t="s">
        <v>341</v>
      </c>
      <c r="E5724" s="20">
        <v>1.62372E-2</v>
      </c>
      <c r="F5724" s="20">
        <v>5.8333999999999999E-3</v>
      </c>
      <c r="G5724" s="20">
        <v>1.0403800000000001E-2</v>
      </c>
      <c r="H5724" s="20">
        <v>0</v>
      </c>
      <c r="I5724" s="20">
        <v>4.0000000000000001E-3</v>
      </c>
      <c r="J5724" s="20">
        <v>1.0999999999999999E-2</v>
      </c>
      <c r="K5724" s="20">
        <v>0</v>
      </c>
      <c r="L5724" s="20">
        <v>4.861E-4</v>
      </c>
      <c r="M5724" s="20">
        <v>7.8567708333333337E-3</v>
      </c>
      <c r="N5724" s="1">
        <v>4</v>
      </c>
      <c r="O5724" s="5">
        <v>16.670000000000002</v>
      </c>
      <c r="P5724" s="5">
        <v>83.33</v>
      </c>
      <c r="Q5724" s="1">
        <v>2</v>
      </c>
      <c r="R5724" s="1">
        <v>10</v>
      </c>
      <c r="S5724" s="6">
        <v>97</v>
      </c>
      <c r="T5724" s="6">
        <v>97</v>
      </c>
    </row>
    <row r="5725" spans="1:20" hidden="1" x14ac:dyDescent="0.25">
      <c r="A5725" s="1">
        <v>5</v>
      </c>
      <c r="B5725" s="1">
        <v>2014</v>
      </c>
      <c r="C5725" s="1">
        <v>35259045</v>
      </c>
      <c r="D5725" s="44" t="s">
        <v>342</v>
      </c>
      <c r="E5725" s="20">
        <v>2.3810255000000002</v>
      </c>
      <c r="F5725" s="20">
        <v>2.1406377000000005</v>
      </c>
      <c r="G5725" s="20">
        <v>0.2403877999999999</v>
      </c>
      <c r="H5725" s="20">
        <v>0</v>
      </c>
      <c r="I5725" s="20">
        <v>2.0129999999999999</v>
      </c>
      <c r="J5725" s="20">
        <v>0.27600000000000002</v>
      </c>
      <c r="K5725" s="20">
        <v>0.03</v>
      </c>
      <c r="L5725" s="20">
        <v>6.7217499999999958E-2</v>
      </c>
      <c r="M5725" s="20">
        <v>1.3174676146527777</v>
      </c>
      <c r="N5725" s="1">
        <v>68</v>
      </c>
      <c r="O5725" s="5">
        <v>13.27</v>
      </c>
      <c r="P5725" s="5">
        <v>86.73</v>
      </c>
      <c r="Q5725" s="1">
        <v>39</v>
      </c>
      <c r="R5725" s="1">
        <v>255</v>
      </c>
      <c r="S5725" s="6">
        <v>20152.72</v>
      </c>
      <c r="T5725" s="6">
        <v>20152.72</v>
      </c>
    </row>
    <row r="5726" spans="1:20" hidden="1" x14ac:dyDescent="0.25">
      <c r="A5726" s="1">
        <v>10</v>
      </c>
      <c r="B5726" s="1">
        <v>2014</v>
      </c>
      <c r="C5726" s="1">
        <v>352590410</v>
      </c>
      <c r="D5726" s="44" t="s">
        <v>342</v>
      </c>
      <c r="E5726" s="20">
        <v>0</v>
      </c>
      <c r="F5726" s="20">
        <v>0</v>
      </c>
      <c r="G5726" s="20">
        <v>0</v>
      </c>
      <c r="H5726" s="20">
        <v>0</v>
      </c>
      <c r="I5726" s="20">
        <v>0</v>
      </c>
      <c r="J5726" s="20">
        <v>0</v>
      </c>
      <c r="K5726" s="20">
        <v>0</v>
      </c>
      <c r="L5726" s="20">
        <v>0</v>
      </c>
      <c r="M5726" s="20">
        <v>0</v>
      </c>
      <c r="N5726" s="1">
        <v>0</v>
      </c>
      <c r="O5726" s="5">
        <v>0</v>
      </c>
      <c r="P5726" s="5">
        <v>0</v>
      </c>
      <c r="Q5726" s="1">
        <v>0</v>
      </c>
      <c r="R5726" s="1">
        <v>0</v>
      </c>
      <c r="S5726" s="6"/>
      <c r="T5726" s="6"/>
    </row>
    <row r="5727" spans="1:20" hidden="1" x14ac:dyDescent="0.25">
      <c r="A5727" s="1">
        <v>20</v>
      </c>
      <c r="B5727" s="1">
        <v>2014</v>
      </c>
      <c r="C5727" s="1">
        <v>352600120</v>
      </c>
      <c r="D5727" s="44" t="s">
        <v>343</v>
      </c>
      <c r="E5727" s="20">
        <v>0.16978359999999992</v>
      </c>
      <c r="F5727" s="20">
        <v>9.5632700000000001E-2</v>
      </c>
      <c r="G5727" s="20">
        <v>7.4150899999999936E-2</v>
      </c>
      <c r="H5727" s="20">
        <v>0</v>
      </c>
      <c r="I5727" s="20">
        <v>0</v>
      </c>
      <c r="J5727" s="20">
        <v>0.158</v>
      </c>
      <c r="K5727" s="20">
        <v>0.01</v>
      </c>
      <c r="L5727" s="20">
        <v>2.6677999999999997E-3</v>
      </c>
      <c r="M5727" s="20">
        <v>0</v>
      </c>
      <c r="N5727" s="1">
        <v>0</v>
      </c>
      <c r="O5727" s="5">
        <v>8.57</v>
      </c>
      <c r="P5727" s="5">
        <v>91.43</v>
      </c>
      <c r="Q5727" s="1">
        <v>3</v>
      </c>
      <c r="R5727" s="1">
        <v>32</v>
      </c>
      <c r="S5727" s="6"/>
      <c r="T5727" s="6"/>
    </row>
    <row r="5728" spans="1:20" hidden="1" x14ac:dyDescent="0.25">
      <c r="A5728" s="1">
        <v>21</v>
      </c>
      <c r="B5728" s="1">
        <v>2014</v>
      </c>
      <c r="C5728" s="1">
        <v>352600121</v>
      </c>
      <c r="D5728" s="44" t="s">
        <v>343</v>
      </c>
      <c r="E5728" s="20">
        <v>0.10188639999999999</v>
      </c>
      <c r="F5728" s="20">
        <v>7.0740599999999987E-2</v>
      </c>
      <c r="G5728" s="20">
        <v>3.1145800000000008E-2</v>
      </c>
      <c r="H5728" s="20">
        <v>0</v>
      </c>
      <c r="I5728" s="20">
        <v>0</v>
      </c>
      <c r="J5728" s="20">
        <v>6.5000000000000002E-2</v>
      </c>
      <c r="K5728" s="20">
        <v>0.04</v>
      </c>
      <c r="L5728" s="20">
        <v>5.7870000000000003E-4</v>
      </c>
      <c r="M5728" s="20">
        <v>4.8214056756944443E-2</v>
      </c>
      <c r="N5728" s="1">
        <v>2</v>
      </c>
      <c r="O5728" s="5">
        <v>33.33</v>
      </c>
      <c r="P5728" s="5">
        <v>66.67</v>
      </c>
      <c r="Q5728" s="1">
        <v>4</v>
      </c>
      <c r="R5728" s="1">
        <v>8</v>
      </c>
      <c r="S5728" s="6">
        <v>795.6</v>
      </c>
      <c r="T5728" s="6">
        <v>795.6</v>
      </c>
    </row>
    <row r="5729" spans="1:20" hidden="1" x14ac:dyDescent="0.25">
      <c r="A5729" s="1">
        <v>11</v>
      </c>
      <c r="B5729" s="1">
        <v>2014</v>
      </c>
      <c r="C5729" s="1">
        <v>352610011</v>
      </c>
      <c r="D5729" s="44" t="s">
        <v>344</v>
      </c>
      <c r="E5729" s="20">
        <v>0.17804490000000001</v>
      </c>
      <c r="F5729" s="20">
        <v>0.17653450000000001</v>
      </c>
      <c r="G5729" s="20">
        <v>1.5104000000000001E-3</v>
      </c>
      <c r="H5729" s="20">
        <v>0</v>
      </c>
      <c r="I5729" s="20">
        <v>3.3000000000000002E-2</v>
      </c>
      <c r="J5729" s="20">
        <v>1E-3</v>
      </c>
      <c r="K5729" s="20">
        <v>0.12</v>
      </c>
      <c r="L5729" s="20">
        <v>2.8426000000000007E-2</v>
      </c>
      <c r="M5729" s="20">
        <v>3.7676911531249996E-2</v>
      </c>
      <c r="N5729" s="1">
        <v>92</v>
      </c>
      <c r="O5729" s="5">
        <v>92.11</v>
      </c>
      <c r="P5729" s="5">
        <v>7.89</v>
      </c>
      <c r="Q5729" s="1">
        <v>70</v>
      </c>
      <c r="R5729" s="1">
        <v>6</v>
      </c>
      <c r="S5729" s="6">
        <v>463.4</v>
      </c>
      <c r="T5729" s="6">
        <v>440.23</v>
      </c>
    </row>
    <row r="5730" spans="1:20" hidden="1" x14ac:dyDescent="0.25">
      <c r="A5730" s="1">
        <v>6</v>
      </c>
      <c r="B5730" s="1">
        <v>2014</v>
      </c>
      <c r="C5730" s="1">
        <v>35262096</v>
      </c>
      <c r="D5730" s="44" t="s">
        <v>345</v>
      </c>
      <c r="E5730" s="20">
        <v>3.4700000000000003E-5</v>
      </c>
      <c r="F5730" s="20">
        <v>0</v>
      </c>
      <c r="G5730" s="20">
        <v>3.4700000000000003E-5</v>
      </c>
      <c r="H5730" s="20">
        <v>0</v>
      </c>
      <c r="I5730" s="20">
        <v>0</v>
      </c>
      <c r="J5730" s="20">
        <v>0</v>
      </c>
      <c r="K5730" s="20">
        <v>0</v>
      </c>
      <c r="L5730" s="20">
        <v>3.4700000000000003E-5</v>
      </c>
      <c r="M5730" s="20">
        <v>0</v>
      </c>
      <c r="N5730" s="1">
        <v>0</v>
      </c>
      <c r="O5730" s="5">
        <v>0</v>
      </c>
      <c r="P5730" s="5">
        <v>100</v>
      </c>
      <c r="Q5730" s="1">
        <v>0</v>
      </c>
      <c r="R5730" s="1">
        <v>1</v>
      </c>
      <c r="S5730" s="6"/>
      <c r="T5730" s="6"/>
    </row>
    <row r="5731" spans="1:20" hidden="1" x14ac:dyDescent="0.25">
      <c r="A5731" s="1">
        <v>11</v>
      </c>
      <c r="B5731" s="1">
        <v>2014</v>
      </c>
      <c r="C5731" s="1">
        <v>352620911</v>
      </c>
      <c r="D5731" s="44" t="s">
        <v>345</v>
      </c>
      <c r="E5731" s="20">
        <v>6.3295900000000002E-2</v>
      </c>
      <c r="F5731" s="20">
        <v>4.9383299999999998E-2</v>
      </c>
      <c r="G5731" s="20">
        <v>1.3912600000000004E-2</v>
      </c>
      <c r="H5731" s="20">
        <v>0</v>
      </c>
      <c r="I5731" s="20">
        <v>0.06</v>
      </c>
      <c r="J5731" s="20">
        <v>0</v>
      </c>
      <c r="K5731" s="20">
        <v>0</v>
      </c>
      <c r="L5731" s="20">
        <v>8.4600000000000007E-4</v>
      </c>
      <c r="M5731" s="20">
        <v>4.1067193087962965E-2</v>
      </c>
      <c r="N5731" s="1">
        <v>16</v>
      </c>
      <c r="O5731" s="5">
        <v>10</v>
      </c>
      <c r="P5731" s="5">
        <v>90</v>
      </c>
      <c r="Q5731" s="1">
        <v>2</v>
      </c>
      <c r="R5731" s="1">
        <v>18</v>
      </c>
      <c r="S5731" s="6">
        <v>407.04</v>
      </c>
      <c r="T5731" s="6">
        <v>407.04</v>
      </c>
    </row>
    <row r="5732" spans="1:20" hidden="1" x14ac:dyDescent="0.25">
      <c r="A5732" s="1">
        <v>2</v>
      </c>
      <c r="B5732" s="1">
        <v>2014</v>
      </c>
      <c r="C5732" s="1">
        <v>35263082</v>
      </c>
      <c r="D5732" s="44" t="s">
        <v>346</v>
      </c>
      <c r="E5732" s="20">
        <v>4.3074099999999997E-2</v>
      </c>
      <c r="F5732" s="20">
        <v>4.3074099999999997E-2</v>
      </c>
      <c r="G5732" s="20">
        <v>0</v>
      </c>
      <c r="H5732" s="20">
        <v>0.01</v>
      </c>
      <c r="I5732" s="20">
        <v>1.6E-2</v>
      </c>
      <c r="J5732" s="20">
        <v>0</v>
      </c>
      <c r="K5732" s="20">
        <v>0.03</v>
      </c>
      <c r="L5732" s="20">
        <v>2.7779999999999998E-4</v>
      </c>
      <c r="M5732" s="20">
        <v>8.0596851562500012E-3</v>
      </c>
      <c r="N5732" s="1">
        <v>7</v>
      </c>
      <c r="O5732" s="5">
        <v>100</v>
      </c>
      <c r="P5732" s="5">
        <v>0</v>
      </c>
      <c r="Q5732" s="1">
        <v>7</v>
      </c>
      <c r="R5732" s="1">
        <v>0</v>
      </c>
      <c r="S5732" s="6">
        <v>174</v>
      </c>
      <c r="T5732" s="6">
        <v>174</v>
      </c>
    </row>
    <row r="5733" spans="1:20" hidden="1" x14ac:dyDescent="0.25">
      <c r="A5733" s="1">
        <v>10</v>
      </c>
      <c r="B5733" s="1">
        <v>2014</v>
      </c>
      <c r="C5733" s="1">
        <v>352640710</v>
      </c>
      <c r="D5733" s="44" t="s">
        <v>347</v>
      </c>
      <c r="E5733" s="20">
        <v>0.30624760000000001</v>
      </c>
      <c r="F5733" s="20">
        <v>0.29768519999999998</v>
      </c>
      <c r="G5733" s="20">
        <v>8.5624000000000013E-3</v>
      </c>
      <c r="H5733" s="20">
        <v>0</v>
      </c>
      <c r="I5733" s="20">
        <v>0.11</v>
      </c>
      <c r="J5733" s="20">
        <v>0.186</v>
      </c>
      <c r="K5733" s="20">
        <v>0.01</v>
      </c>
      <c r="L5733" s="20">
        <v>4.7697E-3</v>
      </c>
      <c r="M5733" s="20">
        <v>7.1645805239583332E-2</v>
      </c>
      <c r="N5733" s="1">
        <v>8</v>
      </c>
      <c r="O5733" s="5">
        <v>35.71</v>
      </c>
      <c r="P5733" s="5">
        <v>64.290000000000006</v>
      </c>
      <c r="Q5733" s="1">
        <v>10</v>
      </c>
      <c r="R5733" s="1">
        <v>18</v>
      </c>
      <c r="S5733" s="6">
        <v>1206.1199999999999</v>
      </c>
      <c r="T5733" s="6">
        <v>1206.1199999999999</v>
      </c>
    </row>
    <row r="5734" spans="1:20" hidden="1" x14ac:dyDescent="0.25">
      <c r="A5734" s="1">
        <v>19</v>
      </c>
      <c r="B5734" s="1">
        <v>2014</v>
      </c>
      <c r="C5734" s="1">
        <v>352650619</v>
      </c>
      <c r="D5734" s="44" t="s">
        <v>348</v>
      </c>
      <c r="E5734" s="20">
        <v>5.2099999999999999E-5</v>
      </c>
      <c r="F5734" s="20">
        <v>0</v>
      </c>
      <c r="G5734" s="20">
        <v>5.2099999999999999E-5</v>
      </c>
      <c r="H5734" s="20">
        <v>0</v>
      </c>
      <c r="I5734" s="20">
        <v>0</v>
      </c>
      <c r="J5734" s="20">
        <v>0</v>
      </c>
      <c r="K5734" s="20">
        <v>0</v>
      </c>
      <c r="L5734" s="20">
        <v>5.2099999999999999E-5</v>
      </c>
      <c r="M5734" s="20">
        <v>1.0818253645833333E-2</v>
      </c>
      <c r="N5734" s="1">
        <v>0</v>
      </c>
      <c r="O5734" s="5">
        <v>0</v>
      </c>
      <c r="P5734" s="5">
        <v>100</v>
      </c>
      <c r="Q5734" s="1">
        <v>0</v>
      </c>
      <c r="R5734" s="1">
        <v>1</v>
      </c>
      <c r="S5734" s="6">
        <v>257.45</v>
      </c>
      <c r="T5734" s="6">
        <v>257.45</v>
      </c>
    </row>
    <row r="5735" spans="1:20" hidden="1" x14ac:dyDescent="0.25">
      <c r="A5735" s="1">
        <v>20</v>
      </c>
      <c r="B5735" s="1">
        <v>2014</v>
      </c>
      <c r="C5735" s="1">
        <v>352650620</v>
      </c>
      <c r="D5735" s="44" t="s">
        <v>348</v>
      </c>
      <c r="E5735" s="20">
        <v>1.0629999999999999E-3</v>
      </c>
      <c r="F5735" s="20">
        <v>0</v>
      </c>
      <c r="G5735" s="20">
        <v>1.0629999999999999E-3</v>
      </c>
      <c r="H5735" s="20">
        <v>0</v>
      </c>
      <c r="I5735" s="20">
        <v>0</v>
      </c>
      <c r="J5735" s="20">
        <v>1E-3</v>
      </c>
      <c r="K5735" s="20">
        <v>0</v>
      </c>
      <c r="L5735" s="20">
        <v>0</v>
      </c>
      <c r="M5735" s="20">
        <v>0</v>
      </c>
      <c r="N5735" s="1">
        <v>0</v>
      </c>
      <c r="O5735" s="5">
        <v>0</v>
      </c>
      <c r="P5735" s="5">
        <v>100</v>
      </c>
      <c r="Q5735" s="1">
        <v>0</v>
      </c>
      <c r="R5735" s="1">
        <v>1</v>
      </c>
      <c r="S5735" s="6"/>
      <c r="T5735" s="6"/>
    </row>
    <row r="5736" spans="1:20" hidden="1" x14ac:dyDescent="0.25">
      <c r="A5736" s="1">
        <v>2</v>
      </c>
      <c r="B5736" s="1">
        <v>2014</v>
      </c>
      <c r="C5736" s="1">
        <v>35266052</v>
      </c>
      <c r="D5736" s="44" t="s">
        <v>349</v>
      </c>
      <c r="E5736" s="20">
        <v>0.10351539999999998</v>
      </c>
      <c r="F5736" s="20">
        <v>0.10308489999999998</v>
      </c>
      <c r="G5736" s="20">
        <v>4.305E-4</v>
      </c>
      <c r="H5736" s="20">
        <v>0</v>
      </c>
      <c r="I5736" s="20">
        <v>1.9E-2</v>
      </c>
      <c r="J5736" s="20">
        <v>6.5000000000000002E-2</v>
      </c>
      <c r="K5736" s="20">
        <v>0.01</v>
      </c>
      <c r="L5736" s="20">
        <v>7.6109999999999997E-3</v>
      </c>
      <c r="M5736" s="20">
        <v>1.6463404687499999E-2</v>
      </c>
      <c r="N5736" s="1">
        <v>21</v>
      </c>
      <c r="O5736" s="5">
        <v>88.89</v>
      </c>
      <c r="P5736" s="5">
        <v>11.11</v>
      </c>
      <c r="Q5736" s="1">
        <v>16</v>
      </c>
      <c r="R5736" s="1">
        <v>2</v>
      </c>
      <c r="S5736" s="6">
        <v>204.73</v>
      </c>
      <c r="T5736" s="6">
        <v>36.851399999999998</v>
      </c>
    </row>
    <row r="5737" spans="1:20" hidden="1" x14ac:dyDescent="0.25">
      <c r="A5737" s="1">
        <v>9</v>
      </c>
      <c r="B5737" s="1">
        <v>2014</v>
      </c>
      <c r="C5737" s="1">
        <v>35267049</v>
      </c>
      <c r="D5737" s="44" t="s">
        <v>350</v>
      </c>
      <c r="E5737" s="20">
        <v>0.25135069999999987</v>
      </c>
      <c r="F5737" s="20">
        <v>0.23676889999999987</v>
      </c>
      <c r="G5737" s="20">
        <v>1.4581800000000006E-2</v>
      </c>
      <c r="H5737" s="20">
        <v>0.41</v>
      </c>
      <c r="I5737" s="20">
        <v>0</v>
      </c>
      <c r="J5737" s="20">
        <v>4.5999999999999999E-2</v>
      </c>
      <c r="K5737" s="20">
        <v>0.2</v>
      </c>
      <c r="L5737" s="20">
        <v>7.6519999999999991E-3</v>
      </c>
      <c r="M5737" s="20">
        <v>0.28603753979166663</v>
      </c>
      <c r="N5737" s="1">
        <v>18</v>
      </c>
      <c r="O5737" s="5">
        <v>52.44</v>
      </c>
      <c r="P5737" s="5">
        <v>47.56</v>
      </c>
      <c r="Q5737" s="1">
        <v>43</v>
      </c>
      <c r="R5737" s="1">
        <v>39</v>
      </c>
      <c r="S5737" s="6">
        <v>5207</v>
      </c>
      <c r="T5737" s="6">
        <v>0</v>
      </c>
    </row>
    <row r="5738" spans="1:20" hidden="1" x14ac:dyDescent="0.25">
      <c r="A5738" s="1">
        <v>13</v>
      </c>
      <c r="B5738" s="1">
        <v>2014</v>
      </c>
      <c r="C5738" s="1">
        <v>352680313</v>
      </c>
      <c r="D5738" s="44" t="s">
        <v>351</v>
      </c>
      <c r="E5738" s="20">
        <v>0.47897009999999995</v>
      </c>
      <c r="F5738" s="20">
        <v>0.2098959</v>
      </c>
      <c r="G5738" s="20">
        <v>0.26907419999999999</v>
      </c>
      <c r="H5738" s="20">
        <v>0</v>
      </c>
      <c r="I5738" s="20">
        <v>0</v>
      </c>
      <c r="J5738" s="20">
        <v>0.46500000000000002</v>
      </c>
      <c r="K5738" s="20">
        <v>0</v>
      </c>
      <c r="L5738" s="20">
        <v>1.2507000000000002E-2</v>
      </c>
      <c r="M5738" s="20">
        <v>0.18888569411111111</v>
      </c>
      <c r="N5738" s="1">
        <v>12</v>
      </c>
      <c r="O5738" s="5">
        <v>9.09</v>
      </c>
      <c r="P5738" s="5">
        <v>90.91</v>
      </c>
      <c r="Q5738" s="1">
        <v>5</v>
      </c>
      <c r="R5738" s="1">
        <v>50</v>
      </c>
      <c r="S5738" s="6">
        <v>3462</v>
      </c>
      <c r="T5738" s="6">
        <v>3462</v>
      </c>
    </row>
    <row r="5739" spans="1:20" hidden="1" x14ac:dyDescent="0.25">
      <c r="A5739" s="1">
        <v>17</v>
      </c>
      <c r="B5739" s="1">
        <v>2014</v>
      </c>
      <c r="C5739" s="1">
        <v>352680317</v>
      </c>
      <c r="D5739" s="44" t="s">
        <v>351</v>
      </c>
      <c r="E5739" s="20">
        <v>0.51901609999999998</v>
      </c>
      <c r="F5739" s="20">
        <v>0.50925920000000002</v>
      </c>
      <c r="G5739" s="20">
        <v>9.7568999999999989E-3</v>
      </c>
      <c r="H5739" s="20">
        <v>0</v>
      </c>
      <c r="I5739" s="20">
        <v>0</v>
      </c>
      <c r="J5739" s="20">
        <v>0</v>
      </c>
      <c r="K5739" s="20">
        <v>0.52</v>
      </c>
      <c r="L5739" s="20">
        <v>1.25E-3</v>
      </c>
      <c r="M5739" s="20">
        <v>0</v>
      </c>
      <c r="N5739" s="1">
        <v>0</v>
      </c>
      <c r="O5739" s="5">
        <v>40</v>
      </c>
      <c r="P5739" s="5">
        <v>60</v>
      </c>
      <c r="Q5739" s="1">
        <v>2</v>
      </c>
      <c r="R5739" s="1">
        <v>3</v>
      </c>
      <c r="S5739" s="6"/>
      <c r="T5739" s="6"/>
    </row>
    <row r="5740" spans="1:20" hidden="1" x14ac:dyDescent="0.25">
      <c r="A5740" s="1">
        <v>5</v>
      </c>
      <c r="B5740" s="1">
        <v>2014</v>
      </c>
      <c r="C5740" s="1">
        <v>35269025</v>
      </c>
      <c r="D5740" s="44" t="s">
        <v>352</v>
      </c>
      <c r="E5740" s="20">
        <v>2.5647311000000008</v>
      </c>
      <c r="F5740" s="20">
        <v>2.3746578000000009</v>
      </c>
      <c r="G5740" s="20">
        <v>0.19007329999999981</v>
      </c>
      <c r="H5740" s="20">
        <v>0</v>
      </c>
      <c r="I5740" s="20">
        <v>2E-3</v>
      </c>
      <c r="J5740" s="20">
        <v>2.391</v>
      </c>
      <c r="K5740" s="20">
        <v>0.14000000000000001</v>
      </c>
      <c r="L5740" s="20">
        <v>3.2522199999999994E-2</v>
      </c>
      <c r="M5740" s="20">
        <v>0.96203333027083338</v>
      </c>
      <c r="N5740" s="1">
        <v>32</v>
      </c>
      <c r="O5740" s="5">
        <v>21.15</v>
      </c>
      <c r="P5740" s="5">
        <v>78.849999999999994</v>
      </c>
      <c r="Q5740" s="1">
        <v>59</v>
      </c>
      <c r="R5740" s="1">
        <v>220</v>
      </c>
      <c r="S5740" s="6">
        <v>15409</v>
      </c>
      <c r="T5740" s="6">
        <v>15409</v>
      </c>
    </row>
    <row r="5741" spans="1:20" hidden="1" x14ac:dyDescent="0.25">
      <c r="A5741" s="1">
        <v>9</v>
      </c>
      <c r="B5741" s="1">
        <v>2014</v>
      </c>
      <c r="C5741" s="1">
        <v>35270099</v>
      </c>
      <c r="D5741" s="44" t="s">
        <v>353</v>
      </c>
      <c r="E5741" s="20">
        <v>4.9102999999999994E-3</v>
      </c>
      <c r="F5741" s="20">
        <v>2.1934999999999997E-3</v>
      </c>
      <c r="G5741" s="20">
        <v>2.7167999999999997E-3</v>
      </c>
      <c r="H5741" s="20">
        <v>0</v>
      </c>
      <c r="I5741" s="20">
        <v>0</v>
      </c>
      <c r="J5741" s="20">
        <v>0</v>
      </c>
      <c r="K5741" s="20">
        <v>0</v>
      </c>
      <c r="L5741" s="20">
        <v>2.8324999999999995E-3</v>
      </c>
      <c r="M5741" s="20">
        <v>1.860028125E-2</v>
      </c>
      <c r="N5741" s="1">
        <v>9</v>
      </c>
      <c r="O5741" s="5">
        <v>43.75</v>
      </c>
      <c r="P5741" s="5">
        <v>56.25</v>
      </c>
      <c r="Q5741" s="1">
        <v>7</v>
      </c>
      <c r="R5741" s="1">
        <v>9</v>
      </c>
      <c r="S5741" s="6">
        <v>398</v>
      </c>
      <c r="T5741" s="6">
        <v>87.56</v>
      </c>
    </row>
    <row r="5742" spans="1:20" hidden="1" x14ac:dyDescent="0.25">
      <c r="A5742" s="1">
        <v>16</v>
      </c>
      <c r="B5742" s="1">
        <v>2014</v>
      </c>
      <c r="C5742" s="1">
        <v>352710816</v>
      </c>
      <c r="D5742" s="44" t="s">
        <v>354</v>
      </c>
      <c r="E5742" s="20">
        <v>0.22988819999999993</v>
      </c>
      <c r="F5742" s="20">
        <v>7.5199700000000008E-2</v>
      </c>
      <c r="G5742" s="20">
        <v>0.15468849999999992</v>
      </c>
      <c r="H5742" s="20">
        <v>0</v>
      </c>
      <c r="I5742" s="20">
        <v>0</v>
      </c>
      <c r="J5742" s="20">
        <v>0.20799999999999999</v>
      </c>
      <c r="K5742" s="20">
        <v>0.01</v>
      </c>
      <c r="L5742" s="20">
        <v>1.5128500000000008E-2</v>
      </c>
      <c r="M5742" s="20">
        <v>0.22216481187499998</v>
      </c>
      <c r="N5742" s="1">
        <v>0</v>
      </c>
      <c r="O5742" s="5">
        <v>10.71</v>
      </c>
      <c r="P5742" s="5">
        <v>89.29</v>
      </c>
      <c r="Q5742" s="1">
        <v>6</v>
      </c>
      <c r="R5742" s="1">
        <v>50</v>
      </c>
      <c r="S5742" s="6">
        <v>3954.3</v>
      </c>
      <c r="T5742" s="6">
        <v>3954.3</v>
      </c>
    </row>
    <row r="5743" spans="1:20" hidden="1" x14ac:dyDescent="0.25">
      <c r="A5743" s="1">
        <v>20</v>
      </c>
      <c r="B5743" s="1">
        <v>2014</v>
      </c>
      <c r="C5743" s="1">
        <v>352710820</v>
      </c>
      <c r="D5743" s="44" t="s">
        <v>354</v>
      </c>
      <c r="E5743" s="20">
        <v>0.25466430000000001</v>
      </c>
      <c r="F5743" s="20">
        <v>0.25462960000000001</v>
      </c>
      <c r="G5743" s="20">
        <v>3.4700000000000003E-5</v>
      </c>
      <c r="H5743" s="20">
        <v>0</v>
      </c>
      <c r="I5743" s="20">
        <v>0</v>
      </c>
      <c r="J5743" s="20">
        <v>0</v>
      </c>
      <c r="K5743" s="20">
        <v>0.25</v>
      </c>
      <c r="L5743" s="20">
        <v>3.4700000000000003E-5</v>
      </c>
      <c r="M5743" s="20">
        <v>0</v>
      </c>
      <c r="N5743" s="1">
        <v>0</v>
      </c>
      <c r="O5743" s="5">
        <v>66.67</v>
      </c>
      <c r="P5743" s="5">
        <v>33.33</v>
      </c>
      <c r="Q5743" s="1">
        <v>2</v>
      </c>
      <c r="R5743" s="1">
        <v>1</v>
      </c>
      <c r="S5743" s="6"/>
      <c r="T5743" s="6"/>
    </row>
    <row r="5744" spans="1:20" hidden="1" x14ac:dyDescent="0.25">
      <c r="A5744" s="1">
        <v>2</v>
      </c>
      <c r="B5744" s="1">
        <v>2014</v>
      </c>
      <c r="C5744" s="1">
        <v>35272072</v>
      </c>
      <c r="D5744" s="44" t="s">
        <v>355</v>
      </c>
      <c r="E5744" s="20">
        <v>0.10586969999999997</v>
      </c>
      <c r="F5744" s="20">
        <v>3.6384E-3</v>
      </c>
      <c r="G5744" s="20">
        <v>0.10223129999999997</v>
      </c>
      <c r="H5744" s="20">
        <v>0.08</v>
      </c>
      <c r="I5744" s="20">
        <v>0</v>
      </c>
      <c r="J5744" s="20">
        <v>9.9000000000000005E-2</v>
      </c>
      <c r="K5744" s="20">
        <v>0</v>
      </c>
      <c r="L5744" s="20">
        <v>5.1891999999999997E-3</v>
      </c>
      <c r="M5744" s="20">
        <v>0.24851052578009258</v>
      </c>
      <c r="N5744" s="1">
        <v>14</v>
      </c>
      <c r="O5744" s="5">
        <v>28.33</v>
      </c>
      <c r="P5744" s="5">
        <v>71.67</v>
      </c>
      <c r="Q5744" s="1">
        <v>17</v>
      </c>
      <c r="R5744" s="1">
        <v>43</v>
      </c>
      <c r="S5744" s="6">
        <v>4505.49</v>
      </c>
      <c r="T5744" s="6">
        <v>4505.49</v>
      </c>
    </row>
    <row r="5745" spans="1:20" hidden="1" x14ac:dyDescent="0.25">
      <c r="A5745" s="1">
        <v>19</v>
      </c>
      <c r="B5745" s="1">
        <v>2014</v>
      </c>
      <c r="C5745" s="1">
        <v>352725619</v>
      </c>
      <c r="D5745" s="44" t="s">
        <v>356</v>
      </c>
      <c r="E5745" s="20">
        <v>5.1337999999999991E-3</v>
      </c>
      <c r="F5745" s="20">
        <v>1.6666999999999999E-3</v>
      </c>
      <c r="G5745" s="20">
        <v>3.4670999999999994E-3</v>
      </c>
      <c r="H5745" s="20">
        <v>0</v>
      </c>
      <c r="I5745" s="20">
        <v>0</v>
      </c>
      <c r="J5745" s="20">
        <v>0</v>
      </c>
      <c r="K5745" s="20">
        <v>0</v>
      </c>
      <c r="L5745" s="20">
        <v>3.4670999999999994E-3</v>
      </c>
      <c r="M5745" s="20">
        <v>4.9121989583333333E-3</v>
      </c>
      <c r="N5745" s="1">
        <v>3</v>
      </c>
      <c r="O5745" s="5">
        <v>11.11</v>
      </c>
      <c r="P5745" s="5">
        <v>88.89</v>
      </c>
      <c r="Q5745" s="1">
        <v>1</v>
      </c>
      <c r="R5745" s="1">
        <v>8</v>
      </c>
      <c r="S5745" s="6">
        <v>98.01</v>
      </c>
      <c r="T5745" s="6">
        <v>98.01</v>
      </c>
    </row>
    <row r="5746" spans="1:20" hidden="1" x14ac:dyDescent="0.25">
      <c r="A5746" s="1">
        <v>5</v>
      </c>
      <c r="B5746" s="1">
        <v>2014</v>
      </c>
      <c r="C5746" s="1">
        <v>35273065</v>
      </c>
      <c r="D5746" s="44" t="s">
        <v>357</v>
      </c>
      <c r="E5746" s="20">
        <v>0.33735339999999997</v>
      </c>
      <c r="F5746" s="20">
        <v>0.30244489999999996</v>
      </c>
      <c r="G5746" s="20">
        <v>3.4908499999999995E-2</v>
      </c>
      <c r="H5746" s="20">
        <v>0</v>
      </c>
      <c r="I5746" s="20">
        <v>0.25600000000000001</v>
      </c>
      <c r="J5746" s="20">
        <v>7.1999999999999995E-2</v>
      </c>
      <c r="K5746" s="20">
        <v>0.01</v>
      </c>
      <c r="L5746" s="20">
        <v>2.9641000000000003E-3</v>
      </c>
      <c r="M5746" s="20">
        <v>0.12457387673611113</v>
      </c>
      <c r="N5746" s="1">
        <v>28</v>
      </c>
      <c r="O5746" s="5">
        <v>28.57</v>
      </c>
      <c r="P5746" s="5">
        <v>71.430000000000007</v>
      </c>
      <c r="Q5746" s="1">
        <v>16</v>
      </c>
      <c r="R5746" s="1">
        <v>40</v>
      </c>
      <c r="S5746" s="6">
        <v>2000.7</v>
      </c>
      <c r="T5746" s="6">
        <v>0</v>
      </c>
    </row>
    <row r="5747" spans="1:20" hidden="1" x14ac:dyDescent="0.25">
      <c r="A5747" s="1">
        <v>20</v>
      </c>
      <c r="B5747" s="1">
        <v>2014</v>
      </c>
      <c r="C5747" s="1">
        <v>352740520</v>
      </c>
      <c r="D5747" s="44" t="s">
        <v>358</v>
      </c>
      <c r="E5747" s="20">
        <v>6.3044299999999998E-2</v>
      </c>
      <c r="F5747" s="20">
        <v>5.2931100000000002E-2</v>
      </c>
      <c r="G5747" s="20">
        <v>1.0113199999999999E-2</v>
      </c>
      <c r="H5747" s="20">
        <v>0</v>
      </c>
      <c r="I5747" s="20">
        <v>8.0000000000000002E-3</v>
      </c>
      <c r="J5747" s="20">
        <v>5.5E-2</v>
      </c>
      <c r="K5747" s="20">
        <v>0</v>
      </c>
      <c r="L5747" s="20">
        <v>6.0700000000000001E-4</v>
      </c>
      <c r="M5747" s="20">
        <v>5.454560185763889E-2</v>
      </c>
      <c r="N5747" s="1">
        <v>6</v>
      </c>
      <c r="O5747" s="5">
        <v>23.53</v>
      </c>
      <c r="P5747" s="5">
        <v>76.47</v>
      </c>
      <c r="Q5747" s="1">
        <v>4</v>
      </c>
      <c r="R5747" s="1">
        <v>13</v>
      </c>
      <c r="S5747" s="6">
        <v>965.3</v>
      </c>
      <c r="T5747" s="6">
        <v>965.3</v>
      </c>
    </row>
    <row r="5748" spans="1:20" hidden="1" x14ac:dyDescent="0.25">
      <c r="A5748" s="1">
        <v>21</v>
      </c>
      <c r="B5748" s="1">
        <v>2014</v>
      </c>
      <c r="C5748" s="1">
        <v>352740521</v>
      </c>
      <c r="D5748" s="44" t="s">
        <v>358</v>
      </c>
      <c r="E5748" s="20">
        <v>3.8574999999999994E-3</v>
      </c>
      <c r="F5748" s="20">
        <v>0</v>
      </c>
      <c r="G5748" s="20">
        <v>3.8574999999999994E-3</v>
      </c>
      <c r="H5748" s="20">
        <v>0</v>
      </c>
      <c r="I5748" s="20">
        <v>4.0000000000000001E-3</v>
      </c>
      <c r="J5748" s="20">
        <v>0</v>
      </c>
      <c r="K5748" s="20">
        <v>0</v>
      </c>
      <c r="L5748" s="20">
        <v>1.538E-4</v>
      </c>
      <c r="M5748" s="20">
        <v>0</v>
      </c>
      <c r="N5748" s="1">
        <v>1</v>
      </c>
      <c r="O5748" s="5">
        <v>0</v>
      </c>
      <c r="P5748" s="5">
        <v>100</v>
      </c>
      <c r="Q5748" s="1">
        <v>0</v>
      </c>
      <c r="R5748" s="1">
        <v>5</v>
      </c>
      <c r="S5748" s="6"/>
      <c r="T5748" s="6"/>
    </row>
    <row r="5749" spans="1:20" hidden="1" x14ac:dyDescent="0.25">
      <c r="A5749" s="1">
        <v>17</v>
      </c>
      <c r="B5749" s="1">
        <v>2014</v>
      </c>
      <c r="C5749" s="1">
        <v>352750417</v>
      </c>
      <c r="D5749" s="44" t="s">
        <v>359</v>
      </c>
      <c r="E5749" s="20">
        <v>0.49869529999999995</v>
      </c>
      <c r="F5749" s="20">
        <v>0.49477249999999995</v>
      </c>
      <c r="G5749" s="20">
        <v>3.9227999999999997E-3</v>
      </c>
      <c r="H5749" s="20">
        <v>0</v>
      </c>
      <c r="I5749" s="20">
        <v>4.0000000000000001E-3</v>
      </c>
      <c r="J5749" s="20">
        <v>0</v>
      </c>
      <c r="K5749" s="20">
        <v>0.49</v>
      </c>
      <c r="L5749" s="20">
        <v>0</v>
      </c>
      <c r="M5749" s="20">
        <v>4.6356341145833329E-3</v>
      </c>
      <c r="N5749" s="1">
        <v>4</v>
      </c>
      <c r="O5749" s="5">
        <v>80</v>
      </c>
      <c r="P5749" s="5">
        <v>20</v>
      </c>
      <c r="Q5749" s="1">
        <v>12</v>
      </c>
      <c r="R5749" s="1">
        <v>3</v>
      </c>
      <c r="S5749" s="6">
        <v>101</v>
      </c>
      <c r="T5749" s="6">
        <v>101</v>
      </c>
    </row>
    <row r="5750" spans="1:20" hidden="1" x14ac:dyDescent="0.25">
      <c r="A5750" s="1">
        <v>4</v>
      </c>
      <c r="B5750" s="1">
        <v>2014</v>
      </c>
      <c r="C5750" s="1">
        <v>35276034</v>
      </c>
      <c r="D5750" s="44" t="s">
        <v>360</v>
      </c>
      <c r="E5750" s="20">
        <v>9.2609999999999998E-2</v>
      </c>
      <c r="F5750" s="20">
        <v>0</v>
      </c>
      <c r="G5750" s="20">
        <v>9.2609999999999998E-2</v>
      </c>
      <c r="H5750" s="20">
        <v>0</v>
      </c>
      <c r="I5750" s="20">
        <v>0</v>
      </c>
      <c r="J5750" s="20">
        <v>0</v>
      </c>
      <c r="K5750" s="20">
        <v>0.09</v>
      </c>
      <c r="L5750" s="20">
        <v>1.7399999999999999E-5</v>
      </c>
      <c r="M5750" s="20">
        <v>0</v>
      </c>
      <c r="N5750" s="1">
        <v>0</v>
      </c>
      <c r="O5750" s="5">
        <v>0</v>
      </c>
      <c r="P5750" s="5">
        <v>100</v>
      </c>
      <c r="Q5750" s="1">
        <v>0</v>
      </c>
      <c r="R5750" s="1">
        <v>2</v>
      </c>
      <c r="S5750" s="6"/>
      <c r="T5750" s="6"/>
    </row>
    <row r="5751" spans="1:20" hidden="1" x14ac:dyDescent="0.25">
      <c r="A5751" s="1">
        <v>9</v>
      </c>
      <c r="B5751" s="1">
        <v>2014</v>
      </c>
      <c r="C5751" s="1">
        <v>35276039</v>
      </c>
      <c r="D5751" s="44" t="s">
        <v>360</v>
      </c>
      <c r="E5751" s="20">
        <v>0.16297769999999998</v>
      </c>
      <c r="F5751" s="20">
        <v>0.13457489999999997</v>
      </c>
      <c r="G5751" s="20">
        <v>2.8402799999999999E-2</v>
      </c>
      <c r="H5751" s="20">
        <v>0.87</v>
      </c>
      <c r="I5751" s="20">
        <v>0</v>
      </c>
      <c r="J5751" s="20">
        <v>2.3E-2</v>
      </c>
      <c r="K5751" s="20">
        <v>0.14000000000000001</v>
      </c>
      <c r="L5751" s="20">
        <v>0</v>
      </c>
      <c r="M5751" s="20">
        <v>3.5584599506944439E-2</v>
      </c>
      <c r="N5751" s="1">
        <v>7</v>
      </c>
      <c r="O5751" s="5">
        <v>40</v>
      </c>
      <c r="P5751" s="5">
        <v>60</v>
      </c>
      <c r="Q5751" s="1">
        <v>4</v>
      </c>
      <c r="R5751" s="1">
        <v>6</v>
      </c>
      <c r="S5751" s="6">
        <v>680</v>
      </c>
      <c r="T5751" s="6">
        <v>680</v>
      </c>
    </row>
    <row r="5752" spans="1:20" hidden="1" x14ac:dyDescent="0.25">
      <c r="A5752" s="1">
        <v>20</v>
      </c>
      <c r="B5752" s="1">
        <v>2014</v>
      </c>
      <c r="C5752" s="1">
        <v>352770220</v>
      </c>
      <c r="D5752" s="44" t="s">
        <v>361</v>
      </c>
      <c r="E5752" s="20">
        <v>1.1002900000000001E-2</v>
      </c>
      <c r="F5752" s="20">
        <v>1.3611000000000001E-3</v>
      </c>
      <c r="G5752" s="20">
        <v>9.6418000000000007E-3</v>
      </c>
      <c r="H5752" s="20">
        <v>0</v>
      </c>
      <c r="I5752" s="20">
        <v>0.01</v>
      </c>
      <c r="J5752" s="20">
        <v>0</v>
      </c>
      <c r="K5752" s="20">
        <v>0</v>
      </c>
      <c r="L5752" s="20">
        <v>2.9499999999999999E-5</v>
      </c>
      <c r="M5752" s="20">
        <v>1.2585529687500001E-2</v>
      </c>
      <c r="N5752" s="1">
        <v>2</v>
      </c>
      <c r="O5752" s="5">
        <v>40</v>
      </c>
      <c r="P5752" s="5">
        <v>60</v>
      </c>
      <c r="Q5752" s="1">
        <v>2</v>
      </c>
      <c r="R5752" s="1">
        <v>3</v>
      </c>
      <c r="S5752" s="6">
        <v>270</v>
      </c>
      <c r="T5752" s="6">
        <v>270</v>
      </c>
    </row>
    <row r="5753" spans="1:20" hidden="1" x14ac:dyDescent="0.25">
      <c r="A5753" s="1">
        <v>17</v>
      </c>
      <c r="B5753" s="1">
        <v>2014</v>
      </c>
      <c r="C5753" s="1">
        <v>352780117</v>
      </c>
      <c r="D5753" s="44" t="s">
        <v>362</v>
      </c>
      <c r="E5753" s="20">
        <v>1.41245E-2</v>
      </c>
      <c r="F5753" s="20">
        <v>1.7094E-3</v>
      </c>
      <c r="G5753" s="20">
        <v>1.24151E-2</v>
      </c>
      <c r="H5753" s="20">
        <v>0</v>
      </c>
      <c r="I5753" s="20">
        <v>1.2E-2</v>
      </c>
      <c r="J5753" s="20">
        <v>1E-3</v>
      </c>
      <c r="K5753" s="20">
        <v>0</v>
      </c>
      <c r="L5753" s="20">
        <v>2.0589999999999999E-4</v>
      </c>
      <c r="M5753" s="20">
        <v>1.0003278124999999E-2</v>
      </c>
      <c r="N5753" s="1">
        <v>1</v>
      </c>
      <c r="O5753" s="5">
        <v>50</v>
      </c>
      <c r="P5753" s="5">
        <v>50</v>
      </c>
      <c r="Q5753" s="1">
        <v>6</v>
      </c>
      <c r="R5753" s="1">
        <v>6</v>
      </c>
      <c r="S5753" s="6">
        <v>217</v>
      </c>
      <c r="T5753" s="6">
        <v>217</v>
      </c>
    </row>
    <row r="5754" spans="1:20" hidden="1" x14ac:dyDescent="0.25">
      <c r="A5754" s="1">
        <v>21</v>
      </c>
      <c r="B5754" s="1">
        <v>2014</v>
      </c>
      <c r="C5754" s="1">
        <v>352780121</v>
      </c>
      <c r="D5754" s="44" t="s">
        <v>362</v>
      </c>
      <c r="E5754" s="20">
        <v>1.9288E-3</v>
      </c>
      <c r="F5754" s="20">
        <v>1.9288E-3</v>
      </c>
      <c r="G5754" s="20">
        <v>0</v>
      </c>
      <c r="H5754" s="20">
        <v>0</v>
      </c>
      <c r="I5754" s="20">
        <v>2E-3</v>
      </c>
      <c r="J5754" s="20">
        <v>0</v>
      </c>
      <c r="K5754" s="20">
        <v>0</v>
      </c>
      <c r="L5754" s="20">
        <v>0</v>
      </c>
      <c r="M5754" s="20">
        <v>0</v>
      </c>
      <c r="N5754" s="1">
        <v>0</v>
      </c>
      <c r="O5754" s="5">
        <v>100</v>
      </c>
      <c r="P5754" s="5">
        <v>0</v>
      </c>
      <c r="Q5754" s="1">
        <v>1</v>
      </c>
      <c r="R5754" s="1">
        <v>0</v>
      </c>
      <c r="S5754" s="6"/>
      <c r="T5754" s="6"/>
    </row>
    <row r="5755" spans="1:20" hidden="1" x14ac:dyDescent="0.25">
      <c r="A5755" s="1">
        <v>17</v>
      </c>
      <c r="B5755" s="1">
        <v>2014</v>
      </c>
      <c r="C5755" s="1">
        <v>352790017</v>
      </c>
      <c r="D5755" s="44" t="s">
        <v>363</v>
      </c>
      <c r="E5755" s="20">
        <v>0</v>
      </c>
      <c r="F5755" s="20">
        <v>0</v>
      </c>
      <c r="G5755" s="20">
        <v>0</v>
      </c>
      <c r="H5755" s="20">
        <v>0</v>
      </c>
      <c r="I5755" s="20">
        <v>0</v>
      </c>
      <c r="J5755" s="20">
        <v>0</v>
      </c>
      <c r="K5755" s="20">
        <v>0</v>
      </c>
      <c r="L5755" s="20">
        <v>0</v>
      </c>
      <c r="M5755" s="20">
        <v>0</v>
      </c>
      <c r="N5755" s="1">
        <v>0</v>
      </c>
      <c r="O5755" s="5">
        <v>0</v>
      </c>
      <c r="P5755" s="5">
        <v>0</v>
      </c>
      <c r="Q5755" s="1">
        <v>0</v>
      </c>
      <c r="R5755" s="1">
        <v>0</v>
      </c>
      <c r="S5755" s="6"/>
      <c r="T5755" s="6"/>
    </row>
    <row r="5756" spans="1:20" hidden="1" x14ac:dyDescent="0.25">
      <c r="A5756" s="1">
        <v>21</v>
      </c>
      <c r="B5756" s="1">
        <v>2014</v>
      </c>
      <c r="C5756" s="1">
        <v>352790021</v>
      </c>
      <c r="D5756" s="44" t="s">
        <v>363</v>
      </c>
      <c r="E5756" s="20">
        <v>0</v>
      </c>
      <c r="F5756" s="20">
        <v>0</v>
      </c>
      <c r="G5756" s="20">
        <v>0</v>
      </c>
      <c r="H5756" s="20">
        <v>0</v>
      </c>
      <c r="I5756" s="20">
        <v>0</v>
      </c>
      <c r="J5756" s="20">
        <v>0</v>
      </c>
      <c r="K5756" s="20">
        <v>0</v>
      </c>
      <c r="L5756" s="20">
        <v>0</v>
      </c>
      <c r="M5756" s="20">
        <v>5.7224783854166652E-3</v>
      </c>
      <c r="N5756" s="1">
        <v>0</v>
      </c>
      <c r="O5756" s="5">
        <v>0</v>
      </c>
      <c r="P5756" s="5">
        <v>0</v>
      </c>
      <c r="Q5756" s="1">
        <v>0</v>
      </c>
      <c r="R5756" s="1">
        <v>0</v>
      </c>
      <c r="S5756" s="6">
        <v>118</v>
      </c>
      <c r="T5756" s="6">
        <v>118</v>
      </c>
    </row>
    <row r="5757" spans="1:20" hidden="1" x14ac:dyDescent="0.25">
      <c r="A5757" s="1">
        <v>13</v>
      </c>
      <c r="B5757" s="1">
        <v>2014</v>
      </c>
      <c r="C5757" s="1">
        <v>352800713</v>
      </c>
      <c r="D5757" s="44" t="s">
        <v>364</v>
      </c>
      <c r="E5757" s="20">
        <v>0.68005190000000004</v>
      </c>
      <c r="F5757" s="20">
        <v>0.53223540000000003</v>
      </c>
      <c r="G5757" s="20">
        <v>0.14781650000000002</v>
      </c>
      <c r="H5757" s="20">
        <v>0</v>
      </c>
      <c r="I5757" s="20">
        <v>4.9000000000000002E-2</v>
      </c>
      <c r="J5757" s="20">
        <v>0.57099999999999995</v>
      </c>
      <c r="K5757" s="20">
        <v>0.06</v>
      </c>
      <c r="L5757" s="20">
        <v>6.3649999999999991E-4</v>
      </c>
      <c r="M5757" s="20">
        <v>4.8825219444444443E-2</v>
      </c>
      <c r="N5757" s="1">
        <v>6</v>
      </c>
      <c r="O5757" s="5">
        <v>32.5</v>
      </c>
      <c r="P5757" s="5">
        <v>67.5</v>
      </c>
      <c r="Q5757" s="1">
        <v>13</v>
      </c>
      <c r="R5757" s="1">
        <v>27</v>
      </c>
      <c r="S5757" s="6">
        <v>889</v>
      </c>
      <c r="T5757" s="6">
        <v>889</v>
      </c>
    </row>
    <row r="5758" spans="1:20" hidden="1" x14ac:dyDescent="0.25">
      <c r="A5758" s="1">
        <v>19</v>
      </c>
      <c r="B5758" s="1">
        <v>2014</v>
      </c>
      <c r="C5758" s="1">
        <v>352810619</v>
      </c>
      <c r="D5758" s="44" t="s">
        <v>365</v>
      </c>
      <c r="E5758" s="20">
        <v>6.2057999999999992E-3</v>
      </c>
      <c r="F5758" s="20">
        <v>3.8286999999999996E-3</v>
      </c>
      <c r="G5758" s="20">
        <v>2.3770999999999992E-3</v>
      </c>
      <c r="H5758" s="20">
        <v>0</v>
      </c>
      <c r="I5758" s="20">
        <v>0</v>
      </c>
      <c r="J5758" s="20">
        <v>1E-3</v>
      </c>
      <c r="K5758" s="20">
        <v>0</v>
      </c>
      <c r="L5758" s="20">
        <v>1.753200000000001E-3</v>
      </c>
      <c r="M5758" s="20">
        <v>1.7459965104166669E-2</v>
      </c>
      <c r="N5758" s="1">
        <v>1</v>
      </c>
      <c r="O5758" s="5">
        <v>8.89</v>
      </c>
      <c r="P5758" s="5">
        <v>91.11</v>
      </c>
      <c r="Q5758" s="1">
        <v>4</v>
      </c>
      <c r="R5758" s="1">
        <v>41</v>
      </c>
      <c r="S5758" s="6">
        <v>374.36</v>
      </c>
      <c r="T5758" s="6">
        <v>374.36</v>
      </c>
    </row>
    <row r="5759" spans="1:20" hidden="1" x14ac:dyDescent="0.25">
      <c r="A5759" s="1">
        <v>15</v>
      </c>
      <c r="B5759" s="1">
        <v>2014</v>
      </c>
      <c r="C5759" s="1">
        <v>352820515</v>
      </c>
      <c r="D5759" s="44" t="s">
        <v>366</v>
      </c>
      <c r="E5759" s="20">
        <v>4.9985100000000005E-2</v>
      </c>
      <c r="F5759" s="20">
        <v>4.5367100000000007E-2</v>
      </c>
      <c r="G5759" s="20">
        <v>4.6179999999999997E-3</v>
      </c>
      <c r="H5759" s="20">
        <v>0</v>
      </c>
      <c r="I5759" s="20">
        <v>5.0000000000000001E-3</v>
      </c>
      <c r="J5759" s="20">
        <v>0</v>
      </c>
      <c r="K5759" s="20">
        <v>0.05</v>
      </c>
      <c r="L5759" s="20">
        <v>5.2099999999999999E-5</v>
      </c>
      <c r="M5759" s="20">
        <v>7.2274489583333346E-3</v>
      </c>
      <c r="N5759" s="1">
        <v>1</v>
      </c>
      <c r="O5759" s="5">
        <v>60</v>
      </c>
      <c r="P5759" s="5">
        <v>40</v>
      </c>
      <c r="Q5759" s="1">
        <v>6</v>
      </c>
      <c r="R5759" s="1">
        <v>4</v>
      </c>
      <c r="S5759" s="6">
        <v>150.91999999999999</v>
      </c>
      <c r="T5759" s="6">
        <v>150.91999999999999</v>
      </c>
    </row>
    <row r="5760" spans="1:20" hidden="1" x14ac:dyDescent="0.25">
      <c r="A5760" s="1">
        <v>18</v>
      </c>
      <c r="B5760" s="1">
        <v>2014</v>
      </c>
      <c r="C5760" s="1">
        <v>352830418</v>
      </c>
      <c r="D5760" s="44" t="s">
        <v>367</v>
      </c>
      <c r="E5760" s="20">
        <v>7.5097200000000003E-2</v>
      </c>
      <c r="F5760" s="20">
        <v>6.7574099999999998E-2</v>
      </c>
      <c r="G5760" s="20">
        <v>7.5230999999999996E-3</v>
      </c>
      <c r="H5760" s="20">
        <v>0</v>
      </c>
      <c r="I5760" s="20">
        <v>0</v>
      </c>
      <c r="J5760" s="20">
        <v>0</v>
      </c>
      <c r="K5760" s="20">
        <v>7.0000000000000007E-2</v>
      </c>
      <c r="L5760" s="20">
        <v>0</v>
      </c>
      <c r="M5760" s="20">
        <v>0</v>
      </c>
      <c r="N5760" s="1">
        <v>2</v>
      </c>
      <c r="O5760" s="5">
        <v>70</v>
      </c>
      <c r="P5760" s="5">
        <v>30</v>
      </c>
      <c r="Q5760" s="1">
        <v>7</v>
      </c>
      <c r="R5760" s="1">
        <v>3</v>
      </c>
      <c r="S5760" s="6"/>
      <c r="T5760" s="6"/>
    </row>
    <row r="5761" spans="1:20" hidden="1" x14ac:dyDescent="0.25">
      <c r="A5761" s="1">
        <v>19</v>
      </c>
      <c r="B5761" s="1">
        <v>2014</v>
      </c>
      <c r="C5761" s="1">
        <v>352830419</v>
      </c>
      <c r="D5761" s="44" t="s">
        <v>367</v>
      </c>
      <c r="E5761" s="20">
        <v>1.2089999999999998E-4</v>
      </c>
      <c r="F5761" s="20">
        <v>0</v>
      </c>
      <c r="G5761" s="20">
        <v>1.2089999999999998E-4</v>
      </c>
      <c r="H5761" s="20">
        <v>0</v>
      </c>
      <c r="I5761" s="20">
        <v>0</v>
      </c>
      <c r="J5761" s="20">
        <v>0</v>
      </c>
      <c r="K5761" s="20">
        <v>0</v>
      </c>
      <c r="L5761" s="20">
        <v>1.2089999999999998E-4</v>
      </c>
      <c r="M5761" s="20">
        <v>6.8421093749999997E-3</v>
      </c>
      <c r="N5761" s="1">
        <v>0</v>
      </c>
      <c r="O5761" s="5">
        <v>0</v>
      </c>
      <c r="P5761" s="5">
        <v>100</v>
      </c>
      <c r="Q5761" s="1">
        <v>0</v>
      </c>
      <c r="R5761" s="1">
        <v>5</v>
      </c>
      <c r="S5761" s="6">
        <v>139.19999999999999</v>
      </c>
      <c r="T5761" s="6">
        <v>139.19999999999999</v>
      </c>
    </row>
    <row r="5762" spans="1:20" hidden="1" x14ac:dyDescent="0.25">
      <c r="A5762" s="1">
        <v>10</v>
      </c>
      <c r="B5762" s="1">
        <v>2014</v>
      </c>
      <c r="C5762" s="1">
        <v>352840310</v>
      </c>
      <c r="D5762" s="44" t="s">
        <v>368</v>
      </c>
      <c r="E5762" s="20">
        <v>0.2739608</v>
      </c>
      <c r="F5762" s="20">
        <v>0.17016350000000002</v>
      </c>
      <c r="G5762" s="20">
        <v>0.1037973</v>
      </c>
      <c r="H5762" s="20">
        <v>0</v>
      </c>
      <c r="I5762" s="20">
        <v>0.16500000000000001</v>
      </c>
      <c r="J5762" s="20">
        <v>5.0000000000000001E-3</v>
      </c>
      <c r="K5762" s="20">
        <v>0.04</v>
      </c>
      <c r="L5762" s="20">
        <v>6.7153000000000004E-2</v>
      </c>
      <c r="M5762" s="20">
        <v>0.13419600691203704</v>
      </c>
      <c r="N5762" s="1">
        <v>46</v>
      </c>
      <c r="O5762" s="5">
        <v>21.98</v>
      </c>
      <c r="P5762" s="5">
        <v>78.02</v>
      </c>
      <c r="Q5762" s="1">
        <v>20</v>
      </c>
      <c r="R5762" s="1">
        <v>71</v>
      </c>
      <c r="S5762" s="6">
        <v>1427.04</v>
      </c>
      <c r="T5762" s="6">
        <v>0</v>
      </c>
    </row>
    <row r="5763" spans="1:20" hidden="1" x14ac:dyDescent="0.25">
      <c r="A5763" s="1">
        <v>5</v>
      </c>
      <c r="B5763" s="1">
        <v>2014</v>
      </c>
      <c r="C5763" s="1">
        <v>35285025</v>
      </c>
      <c r="D5763" s="44" t="s">
        <v>369</v>
      </c>
      <c r="E5763" s="20">
        <v>5.0231999999999994E-3</v>
      </c>
      <c r="F5763" s="20">
        <v>0</v>
      </c>
      <c r="G5763" s="20">
        <v>5.0231999999999994E-3</v>
      </c>
      <c r="H5763" s="20">
        <v>0</v>
      </c>
      <c r="I5763" s="20">
        <v>0</v>
      </c>
      <c r="J5763" s="20">
        <v>5.0000000000000001E-3</v>
      </c>
      <c r="K5763" s="20">
        <v>0</v>
      </c>
      <c r="L5763" s="20">
        <v>0</v>
      </c>
      <c r="M5763" s="20">
        <v>0</v>
      </c>
      <c r="N5763" s="1">
        <v>1</v>
      </c>
      <c r="O5763" s="5">
        <v>0</v>
      </c>
      <c r="P5763" s="5">
        <v>100</v>
      </c>
      <c r="Q5763" s="1">
        <v>0</v>
      </c>
      <c r="R5763" s="1">
        <v>5</v>
      </c>
      <c r="S5763" s="6"/>
      <c r="T5763" s="6"/>
    </row>
    <row r="5764" spans="1:20" hidden="1" x14ac:dyDescent="0.25">
      <c r="A5764" s="1">
        <v>6</v>
      </c>
      <c r="B5764" s="1">
        <v>2014</v>
      </c>
      <c r="C5764" s="1">
        <v>35285026</v>
      </c>
      <c r="D5764" s="44" t="s">
        <v>369</v>
      </c>
      <c r="E5764" s="20">
        <v>2.2066111000000004</v>
      </c>
      <c r="F5764" s="20">
        <v>2.1783370000000004</v>
      </c>
      <c r="G5764" s="20">
        <v>2.8274100000000003E-2</v>
      </c>
      <c r="H5764" s="20">
        <v>0</v>
      </c>
      <c r="I5764" s="20">
        <v>2.1680000000000001</v>
      </c>
      <c r="J5764" s="20">
        <v>5.0000000000000001E-3</v>
      </c>
      <c r="K5764" s="20">
        <v>0</v>
      </c>
      <c r="L5764" s="20">
        <v>3.1710099999999998E-2</v>
      </c>
      <c r="M5764" s="20">
        <v>0.20942919820601849</v>
      </c>
      <c r="N5764" s="1">
        <v>23</v>
      </c>
      <c r="O5764" s="5">
        <v>20</v>
      </c>
      <c r="P5764" s="5">
        <v>80</v>
      </c>
      <c r="Q5764" s="1">
        <v>13</v>
      </c>
      <c r="R5764" s="1">
        <v>52</v>
      </c>
      <c r="S5764" s="6">
        <v>1581.01</v>
      </c>
      <c r="T5764" s="6">
        <v>1201.5676000000001</v>
      </c>
    </row>
    <row r="5765" spans="1:20" hidden="1" x14ac:dyDescent="0.25">
      <c r="A5765" s="1">
        <v>14</v>
      </c>
      <c r="B5765" s="1">
        <v>2014</v>
      </c>
      <c r="C5765" s="1">
        <v>352860114</v>
      </c>
      <c r="D5765" s="44" t="s">
        <v>370</v>
      </c>
      <c r="E5765" s="20">
        <v>0.14194489999999998</v>
      </c>
      <c r="F5765" s="20">
        <v>0.13261389999999998</v>
      </c>
      <c r="G5765" s="20">
        <v>9.330999999999999E-3</v>
      </c>
      <c r="H5765" s="20">
        <v>0</v>
      </c>
      <c r="I5765" s="20">
        <v>8.9999999999999993E-3</v>
      </c>
      <c r="J5765" s="20">
        <v>1.7000000000000001E-2</v>
      </c>
      <c r="K5765" s="20">
        <v>0.12</v>
      </c>
      <c r="L5765" s="20">
        <v>7.1700000000000008E-5</v>
      </c>
      <c r="M5765" s="20">
        <v>2.1443703125000005E-2</v>
      </c>
      <c r="N5765" s="1">
        <v>6</v>
      </c>
      <c r="O5765" s="5">
        <v>75</v>
      </c>
      <c r="P5765" s="5">
        <v>25</v>
      </c>
      <c r="Q5765" s="1">
        <v>9</v>
      </c>
      <c r="R5765" s="1">
        <v>3</v>
      </c>
      <c r="S5765" s="6">
        <v>440.55</v>
      </c>
      <c r="T5765" s="6">
        <v>440.55</v>
      </c>
    </row>
    <row r="5766" spans="1:20" hidden="1" x14ac:dyDescent="0.25">
      <c r="A5766" s="1">
        <v>17</v>
      </c>
      <c r="B5766" s="1">
        <v>2014</v>
      </c>
      <c r="C5766" s="1">
        <v>352860117</v>
      </c>
      <c r="D5766" s="44" t="s">
        <v>370</v>
      </c>
      <c r="E5766" s="20">
        <v>1.14734E-2</v>
      </c>
      <c r="F5766" s="20">
        <v>1.14734E-2</v>
      </c>
      <c r="G5766" s="20">
        <v>0</v>
      </c>
      <c r="H5766" s="20">
        <v>0</v>
      </c>
      <c r="I5766" s="20">
        <v>0</v>
      </c>
      <c r="J5766" s="20">
        <v>0</v>
      </c>
      <c r="K5766" s="20">
        <v>0.01</v>
      </c>
      <c r="L5766" s="20">
        <v>0</v>
      </c>
      <c r="M5766" s="20">
        <v>0</v>
      </c>
      <c r="N5766" s="1">
        <v>0</v>
      </c>
      <c r="O5766" s="5">
        <v>100</v>
      </c>
      <c r="P5766" s="5">
        <v>0</v>
      </c>
      <c r="Q5766" s="1">
        <v>1</v>
      </c>
      <c r="R5766" s="1">
        <v>0</v>
      </c>
      <c r="S5766" s="6"/>
      <c r="T5766" s="6"/>
    </row>
    <row r="5767" spans="1:20" hidden="1" x14ac:dyDescent="0.25">
      <c r="A5767" s="1">
        <v>22</v>
      </c>
      <c r="B5767" s="1">
        <v>2014</v>
      </c>
      <c r="C5767" s="1">
        <v>352870022</v>
      </c>
      <c r="D5767" s="44" t="s">
        <v>371</v>
      </c>
      <c r="E5767" s="20">
        <v>0.1366453</v>
      </c>
      <c r="F5767" s="20">
        <v>0.12620629999999999</v>
      </c>
      <c r="G5767" s="20">
        <v>1.0439E-2</v>
      </c>
      <c r="H5767" s="20">
        <v>0</v>
      </c>
      <c r="I5767" s="20">
        <v>6.0000000000000001E-3</v>
      </c>
      <c r="J5767" s="20">
        <v>8.3000000000000004E-2</v>
      </c>
      <c r="K5767" s="20">
        <v>0.04</v>
      </c>
      <c r="L5767" s="20">
        <v>6.5409000000000005E-3</v>
      </c>
      <c r="M5767" s="20">
        <v>5.6138088541666667E-3</v>
      </c>
      <c r="N5767" s="1">
        <v>1</v>
      </c>
      <c r="O5767" s="5">
        <v>50</v>
      </c>
      <c r="P5767" s="5">
        <v>50</v>
      </c>
      <c r="Q5767" s="1">
        <v>6</v>
      </c>
      <c r="R5767" s="1">
        <v>6</v>
      </c>
      <c r="S5767" s="6">
        <v>124.16</v>
      </c>
      <c r="T5767" s="6">
        <v>124.16</v>
      </c>
    </row>
    <row r="5768" spans="1:20" hidden="1" x14ac:dyDescent="0.25">
      <c r="A5768" s="1">
        <v>17</v>
      </c>
      <c r="B5768" s="1">
        <v>2014</v>
      </c>
      <c r="C5768" s="1">
        <v>352880917</v>
      </c>
      <c r="D5768" s="44" t="s">
        <v>372</v>
      </c>
      <c r="E5768" s="20">
        <v>0.22556159999999997</v>
      </c>
      <c r="F5768" s="20">
        <v>0.14986100000000002</v>
      </c>
      <c r="G5768" s="20">
        <v>7.5700599999999965E-2</v>
      </c>
      <c r="H5768" s="20">
        <v>0.32</v>
      </c>
      <c r="I5768" s="20">
        <v>0.03</v>
      </c>
      <c r="J5768" s="20">
        <v>0.126</v>
      </c>
      <c r="K5768" s="20">
        <v>0.06</v>
      </c>
      <c r="L5768" s="20">
        <v>5.7852999999999993E-3</v>
      </c>
      <c r="M5768" s="20">
        <v>3.6827824250000002E-2</v>
      </c>
      <c r="N5768" s="1">
        <v>2</v>
      </c>
      <c r="O5768" s="5">
        <v>27.59</v>
      </c>
      <c r="P5768" s="5">
        <v>72.41</v>
      </c>
      <c r="Q5768" s="1">
        <v>8</v>
      </c>
      <c r="R5768" s="1">
        <v>21</v>
      </c>
      <c r="S5768" s="6">
        <v>638.26</v>
      </c>
      <c r="T5768" s="6">
        <v>638.26</v>
      </c>
    </row>
    <row r="5769" spans="1:20" hidden="1" x14ac:dyDescent="0.25">
      <c r="A5769" s="1">
        <v>16</v>
      </c>
      <c r="B5769" s="1">
        <v>2014</v>
      </c>
      <c r="C5769" s="1">
        <v>352885816</v>
      </c>
      <c r="D5769" s="44" t="s">
        <v>373</v>
      </c>
      <c r="E5769" s="20">
        <v>0.16248279999999998</v>
      </c>
      <c r="F5769" s="20">
        <v>0.11766689999999999</v>
      </c>
      <c r="G5769" s="20">
        <v>4.4815899999999992E-2</v>
      </c>
      <c r="H5769" s="20">
        <v>0</v>
      </c>
      <c r="I5769" s="20">
        <v>0</v>
      </c>
      <c r="J5769" s="20">
        <v>0.111</v>
      </c>
      <c r="K5769" s="20">
        <v>0.03</v>
      </c>
      <c r="L5769" s="20">
        <v>2.25127E-2</v>
      </c>
      <c r="M5769" s="20">
        <v>6.6081693672839512E-3</v>
      </c>
      <c r="N5769" s="1">
        <v>1</v>
      </c>
      <c r="O5769" s="5">
        <v>18.18</v>
      </c>
      <c r="P5769" s="5">
        <v>81.819999999999993</v>
      </c>
      <c r="Q5769" s="1">
        <v>4</v>
      </c>
      <c r="R5769" s="1">
        <v>18</v>
      </c>
      <c r="S5769" s="6">
        <v>129</v>
      </c>
      <c r="T5769" s="6">
        <v>129</v>
      </c>
    </row>
    <row r="5770" spans="1:20" hidden="1" x14ac:dyDescent="0.25">
      <c r="A5770" s="1">
        <v>21</v>
      </c>
      <c r="B5770" s="1">
        <v>2014</v>
      </c>
      <c r="C5770" s="1">
        <v>352890821</v>
      </c>
      <c r="D5770" s="44" t="s">
        <v>374</v>
      </c>
      <c r="E5770" s="20">
        <v>1.3606599999999998E-2</v>
      </c>
      <c r="F5770" s="20">
        <v>0</v>
      </c>
      <c r="G5770" s="20">
        <v>1.3606599999999998E-2</v>
      </c>
      <c r="H5770" s="20">
        <v>0</v>
      </c>
      <c r="I5770" s="20">
        <v>1.2999999999999999E-2</v>
      </c>
      <c r="J5770" s="20">
        <v>0</v>
      </c>
      <c r="K5770" s="20">
        <v>0</v>
      </c>
      <c r="L5770" s="20">
        <v>1.158E-4</v>
      </c>
      <c r="M5770" s="20">
        <v>8.4691406249999997E-3</v>
      </c>
      <c r="N5770" s="1">
        <v>0</v>
      </c>
      <c r="O5770" s="5">
        <v>0</v>
      </c>
      <c r="P5770" s="5">
        <v>100</v>
      </c>
      <c r="Q5770" s="1">
        <v>0</v>
      </c>
      <c r="R5770" s="1">
        <v>10</v>
      </c>
      <c r="S5770" s="6">
        <v>176</v>
      </c>
      <c r="T5770" s="6">
        <v>176</v>
      </c>
    </row>
    <row r="5771" spans="1:20" hidden="1" x14ac:dyDescent="0.25">
      <c r="A5771" s="1">
        <v>17</v>
      </c>
      <c r="B5771" s="1">
        <v>2014</v>
      </c>
      <c r="C5771" s="1">
        <v>352900517</v>
      </c>
      <c r="D5771" s="44" t="s">
        <v>375</v>
      </c>
      <c r="E5771" s="20">
        <v>0</v>
      </c>
      <c r="F5771" s="20">
        <v>0</v>
      </c>
      <c r="G5771" s="20">
        <v>0</v>
      </c>
      <c r="H5771" s="20">
        <v>0</v>
      </c>
      <c r="I5771" s="20">
        <v>0</v>
      </c>
      <c r="J5771" s="20">
        <v>0</v>
      </c>
      <c r="K5771" s="20">
        <v>0</v>
      </c>
      <c r="L5771" s="20">
        <v>0</v>
      </c>
      <c r="M5771" s="20">
        <v>0</v>
      </c>
      <c r="N5771" s="1">
        <v>1</v>
      </c>
      <c r="O5771" s="5">
        <v>0</v>
      </c>
      <c r="P5771" s="5">
        <v>0</v>
      </c>
      <c r="Q5771" s="1">
        <v>0</v>
      </c>
      <c r="R5771" s="1">
        <v>0</v>
      </c>
      <c r="S5771" s="6"/>
      <c r="T5771" s="6"/>
    </row>
    <row r="5772" spans="1:20" hidden="1" x14ac:dyDescent="0.25">
      <c r="A5772" s="1">
        <v>20</v>
      </c>
      <c r="B5772" s="1">
        <v>2014</v>
      </c>
      <c r="C5772" s="1">
        <v>352900520</v>
      </c>
      <c r="D5772" s="44" t="s">
        <v>375</v>
      </c>
      <c r="E5772" s="20">
        <v>0.13053760000000006</v>
      </c>
      <c r="F5772" s="20">
        <v>8.9113400000000051E-2</v>
      </c>
      <c r="G5772" s="20">
        <v>4.1424200000000001E-2</v>
      </c>
      <c r="H5772" s="20">
        <v>0</v>
      </c>
      <c r="I5772" s="20">
        <v>7.2999999999999995E-2</v>
      </c>
      <c r="J5772" s="20">
        <v>8.0000000000000002E-3</v>
      </c>
      <c r="K5772" s="20">
        <v>0.03</v>
      </c>
      <c r="L5772" s="20">
        <v>2.0878299999999989E-2</v>
      </c>
      <c r="M5772" s="20">
        <v>0</v>
      </c>
      <c r="N5772" s="1">
        <v>17</v>
      </c>
      <c r="O5772" s="5">
        <v>30.3</v>
      </c>
      <c r="P5772" s="5">
        <v>69.7</v>
      </c>
      <c r="Q5772" s="1">
        <v>20</v>
      </c>
      <c r="R5772" s="1">
        <v>46</v>
      </c>
      <c r="S5772" s="6"/>
      <c r="T5772" s="6"/>
    </row>
    <row r="5773" spans="1:20" hidden="1" x14ac:dyDescent="0.25">
      <c r="A5773" s="1">
        <v>21</v>
      </c>
      <c r="B5773" s="1">
        <v>2014</v>
      </c>
      <c r="C5773" s="1">
        <v>352900521</v>
      </c>
      <c r="D5773" s="44" t="s">
        <v>375</v>
      </c>
      <c r="E5773" s="20">
        <v>0.23055279999999995</v>
      </c>
      <c r="F5773" s="20">
        <v>0.18162169999999997</v>
      </c>
      <c r="G5773" s="20">
        <v>4.8931099999999991E-2</v>
      </c>
      <c r="H5773" s="20">
        <v>0</v>
      </c>
      <c r="I5773" s="20">
        <v>0.16700000000000001</v>
      </c>
      <c r="J5773" s="20">
        <v>2.8000000000000001E-2</v>
      </c>
      <c r="K5773" s="20">
        <v>0.01</v>
      </c>
      <c r="L5773" s="20">
        <v>2.7102600000000004E-2</v>
      </c>
      <c r="M5773" s="20">
        <v>0.74193333229166669</v>
      </c>
      <c r="N5773" s="1">
        <v>13</v>
      </c>
      <c r="O5773" s="5">
        <v>19.28</v>
      </c>
      <c r="P5773" s="5">
        <v>80.72</v>
      </c>
      <c r="Q5773" s="1">
        <v>16</v>
      </c>
      <c r="R5773" s="1">
        <v>67</v>
      </c>
      <c r="S5773" s="6">
        <v>9540</v>
      </c>
      <c r="T5773" s="6">
        <v>0</v>
      </c>
    </row>
    <row r="5774" spans="1:20" hidden="1" x14ac:dyDescent="0.25">
      <c r="A5774" s="1">
        <v>18</v>
      </c>
      <c r="B5774" s="1">
        <v>2014</v>
      </c>
      <c r="C5774" s="1">
        <v>352910418</v>
      </c>
      <c r="D5774" s="44" t="s">
        <v>376</v>
      </c>
      <c r="E5774" s="20">
        <v>1.2784100000000001E-2</v>
      </c>
      <c r="F5774" s="20">
        <v>3.8297999999999991E-3</v>
      </c>
      <c r="G5774" s="20">
        <v>8.9543000000000018E-3</v>
      </c>
      <c r="H5774" s="20">
        <v>0</v>
      </c>
      <c r="I5774" s="20">
        <v>0</v>
      </c>
      <c r="J5774" s="20">
        <v>0</v>
      </c>
      <c r="K5774" s="20">
        <v>0.01</v>
      </c>
      <c r="L5774" s="20">
        <v>2.3649999999999998E-4</v>
      </c>
      <c r="M5774" s="20">
        <v>4.3986749999999995E-3</v>
      </c>
      <c r="N5774" s="1">
        <v>5</v>
      </c>
      <c r="O5774" s="5">
        <v>60.71</v>
      </c>
      <c r="P5774" s="5">
        <v>39.29</v>
      </c>
      <c r="Q5774" s="1">
        <v>17</v>
      </c>
      <c r="R5774" s="1">
        <v>11</v>
      </c>
      <c r="S5774" s="6">
        <v>90.16</v>
      </c>
      <c r="T5774" s="6">
        <v>90.16</v>
      </c>
    </row>
    <row r="5775" spans="1:20" hidden="1" x14ac:dyDescent="0.25">
      <c r="A5775" s="1">
        <v>21</v>
      </c>
      <c r="B5775" s="1">
        <v>2014</v>
      </c>
      <c r="C5775" s="1">
        <v>352920321</v>
      </c>
      <c r="D5775" s="44" t="s">
        <v>377</v>
      </c>
      <c r="E5775" s="20">
        <v>5.2821899999999998E-2</v>
      </c>
      <c r="F5775" s="20">
        <v>4.4921599999999999E-2</v>
      </c>
      <c r="G5775" s="20">
        <v>7.900299999999999E-3</v>
      </c>
      <c r="H5775" s="20">
        <v>0</v>
      </c>
      <c r="I5775" s="20">
        <v>5.0000000000000001E-3</v>
      </c>
      <c r="J5775" s="20">
        <v>3.0000000000000001E-3</v>
      </c>
      <c r="K5775" s="20">
        <v>0.04</v>
      </c>
      <c r="L5775" s="20">
        <v>5.2659999999999998E-3</v>
      </c>
      <c r="M5775" s="20">
        <v>7.5515092592592592E-2</v>
      </c>
      <c r="N5775" s="1">
        <v>0</v>
      </c>
      <c r="O5775" s="5">
        <v>53.85</v>
      </c>
      <c r="P5775" s="5">
        <v>46.15</v>
      </c>
      <c r="Q5775" s="1">
        <v>7</v>
      </c>
      <c r="R5775" s="1">
        <v>6</v>
      </c>
      <c r="S5775" s="6">
        <v>1151.3699999999999</v>
      </c>
      <c r="T5775" s="6">
        <v>1151.3699999999999</v>
      </c>
    </row>
    <row r="5776" spans="1:20" hidden="1" x14ac:dyDescent="0.25">
      <c r="A5776" s="1">
        <v>22</v>
      </c>
      <c r="B5776" s="1">
        <v>2014</v>
      </c>
      <c r="C5776" s="1">
        <v>352920322</v>
      </c>
      <c r="D5776" s="44" t="s">
        <v>377</v>
      </c>
      <c r="E5776" s="20">
        <v>0.2006841</v>
      </c>
      <c r="F5776" s="20">
        <v>0.2003982</v>
      </c>
      <c r="G5776" s="20">
        <v>2.8590000000000001E-4</v>
      </c>
      <c r="H5776" s="20">
        <v>0</v>
      </c>
      <c r="I5776" s="20">
        <v>0</v>
      </c>
      <c r="J5776" s="20">
        <v>8.3000000000000004E-2</v>
      </c>
      <c r="K5776" s="20">
        <v>0.12</v>
      </c>
      <c r="L5776" s="20">
        <v>4.5260000000000005E-4</v>
      </c>
      <c r="M5776" s="20">
        <v>0</v>
      </c>
      <c r="N5776" s="1">
        <v>2</v>
      </c>
      <c r="O5776" s="5">
        <v>66.67</v>
      </c>
      <c r="P5776" s="5">
        <v>33.33</v>
      </c>
      <c r="Q5776" s="1">
        <v>4</v>
      </c>
      <c r="R5776" s="1">
        <v>2</v>
      </c>
      <c r="S5776" s="6"/>
      <c r="T5776" s="6"/>
    </row>
    <row r="5777" spans="1:20" hidden="1" x14ac:dyDescent="0.25">
      <c r="A5777" s="1">
        <v>9</v>
      </c>
      <c r="B5777" s="1">
        <v>2014</v>
      </c>
      <c r="C5777" s="1">
        <v>35293029</v>
      </c>
      <c r="D5777" s="44" t="s">
        <v>378</v>
      </c>
      <c r="E5777" s="20">
        <v>0</v>
      </c>
      <c r="F5777" s="20">
        <v>0</v>
      </c>
      <c r="G5777" s="20">
        <v>0</v>
      </c>
      <c r="H5777" s="20">
        <v>0</v>
      </c>
      <c r="I5777" s="20">
        <v>0</v>
      </c>
      <c r="J5777" s="20">
        <v>0</v>
      </c>
      <c r="K5777" s="20">
        <v>0</v>
      </c>
      <c r="L5777" s="20">
        <v>0</v>
      </c>
      <c r="M5777" s="20">
        <v>0</v>
      </c>
      <c r="N5777" s="1">
        <v>0</v>
      </c>
      <c r="O5777" s="5">
        <v>0</v>
      </c>
      <c r="P5777" s="5">
        <v>0</v>
      </c>
      <c r="Q5777" s="1">
        <v>0</v>
      </c>
      <c r="R5777" s="1">
        <v>0</v>
      </c>
      <c r="S5777" s="6"/>
      <c r="T5777" s="6"/>
    </row>
    <row r="5778" spans="1:20" hidden="1" x14ac:dyDescent="0.25">
      <c r="A5778" s="1">
        <v>13</v>
      </c>
      <c r="B5778" s="1">
        <v>2014</v>
      </c>
      <c r="C5778" s="1">
        <v>352930213</v>
      </c>
      <c r="D5778" s="44" t="s">
        <v>378</v>
      </c>
      <c r="E5778" s="20">
        <v>3.9652300000000001E-2</v>
      </c>
      <c r="F5778" s="20">
        <v>3.8709E-2</v>
      </c>
      <c r="G5778" s="20">
        <v>9.4329999999999989E-4</v>
      </c>
      <c r="H5778" s="20">
        <v>0</v>
      </c>
      <c r="I5778" s="20">
        <v>0</v>
      </c>
      <c r="J5778" s="20">
        <v>0</v>
      </c>
      <c r="K5778" s="20">
        <v>0.04</v>
      </c>
      <c r="L5778" s="20">
        <v>9.4329999999999989E-4</v>
      </c>
      <c r="M5778" s="20">
        <v>0</v>
      </c>
      <c r="N5778" s="1">
        <v>17</v>
      </c>
      <c r="O5778" s="5">
        <v>66.67</v>
      </c>
      <c r="P5778" s="5">
        <v>33.33</v>
      </c>
      <c r="Q5778" s="1">
        <v>8</v>
      </c>
      <c r="R5778" s="1">
        <v>4</v>
      </c>
      <c r="S5778" s="6"/>
      <c r="T5778" s="6"/>
    </row>
    <row r="5779" spans="1:20" hidden="1" x14ac:dyDescent="0.25">
      <c r="A5779" s="1">
        <v>16</v>
      </c>
      <c r="B5779" s="1">
        <v>2014</v>
      </c>
      <c r="C5779" s="1">
        <v>352930216</v>
      </c>
      <c r="D5779" s="44" t="s">
        <v>378</v>
      </c>
      <c r="E5779" s="20">
        <v>0.85890890000000086</v>
      </c>
      <c r="F5779" s="20">
        <v>0.11753839999999996</v>
      </c>
      <c r="G5779" s="20">
        <v>0.74137050000000093</v>
      </c>
      <c r="H5779" s="20">
        <v>0</v>
      </c>
      <c r="I5779" s="20">
        <v>0</v>
      </c>
      <c r="J5779" s="20">
        <v>0.26800000000000002</v>
      </c>
      <c r="K5779" s="20">
        <v>0.57999999999999996</v>
      </c>
      <c r="L5779" s="20">
        <v>1.3736700000000008E-2</v>
      </c>
      <c r="M5779" s="20">
        <v>0.23813980324074074</v>
      </c>
      <c r="N5779" s="1">
        <v>31</v>
      </c>
      <c r="O5779" s="5">
        <v>19.079999999999998</v>
      </c>
      <c r="P5779" s="5">
        <v>80.92</v>
      </c>
      <c r="Q5779" s="1">
        <v>25</v>
      </c>
      <c r="R5779" s="1">
        <v>106</v>
      </c>
      <c r="S5779" s="6">
        <v>3649.05</v>
      </c>
      <c r="T5779" s="6">
        <v>2919.24</v>
      </c>
    </row>
    <row r="5780" spans="1:20" hidden="1" x14ac:dyDescent="0.25">
      <c r="A5780" s="1">
        <v>6</v>
      </c>
      <c r="B5780" s="1">
        <v>2014</v>
      </c>
      <c r="C5780" s="1">
        <v>35294016</v>
      </c>
      <c r="D5780" s="44" t="s">
        <v>379</v>
      </c>
      <c r="E5780" s="20">
        <v>8.5045499999999954E-2</v>
      </c>
      <c r="F5780" s="20">
        <v>8.5885000000000006E-3</v>
      </c>
      <c r="G5780" s="20">
        <v>7.6456999999999956E-2</v>
      </c>
      <c r="H5780" s="20">
        <v>0</v>
      </c>
      <c r="I5780" s="20">
        <v>0</v>
      </c>
      <c r="J5780" s="20">
        <v>7.0000000000000007E-2</v>
      </c>
      <c r="K5780" s="20">
        <v>0</v>
      </c>
      <c r="L5780" s="20">
        <v>1.49339E-2</v>
      </c>
      <c r="M5780" s="20">
        <v>1.4857261756944444</v>
      </c>
      <c r="N5780" s="1">
        <v>5</v>
      </c>
      <c r="O5780" s="5">
        <v>10</v>
      </c>
      <c r="P5780" s="5">
        <v>90</v>
      </c>
      <c r="Q5780" s="1">
        <v>6</v>
      </c>
      <c r="R5780" s="1">
        <v>54</v>
      </c>
      <c r="S5780" s="6">
        <v>20841.240000000002</v>
      </c>
      <c r="T5780" s="6">
        <v>1042.0619999999999</v>
      </c>
    </row>
    <row r="5781" spans="1:20" hidden="1" x14ac:dyDescent="0.25">
      <c r="A5781" s="1">
        <v>16</v>
      </c>
      <c r="B5781" s="1">
        <v>2014</v>
      </c>
      <c r="C5781" s="1">
        <v>352950016</v>
      </c>
      <c r="D5781" s="44" t="s">
        <v>380</v>
      </c>
      <c r="E5781" s="20">
        <v>0.10556549999999998</v>
      </c>
      <c r="F5781" s="20">
        <v>5.6608699999999984E-2</v>
      </c>
      <c r="G5781" s="20">
        <v>4.8956799999999995E-2</v>
      </c>
      <c r="H5781" s="20">
        <v>0</v>
      </c>
      <c r="I5781" s="20">
        <v>1.6E-2</v>
      </c>
      <c r="J5781" s="20">
        <v>5.5E-2</v>
      </c>
      <c r="K5781" s="20">
        <v>0.03</v>
      </c>
      <c r="L5781" s="20">
        <v>6.6282000000000008E-3</v>
      </c>
      <c r="M5781" s="20">
        <v>1.157510976080247E-2</v>
      </c>
      <c r="N5781" s="1">
        <v>5</v>
      </c>
      <c r="O5781" s="5">
        <v>32.26</v>
      </c>
      <c r="P5781" s="5">
        <v>67.739999999999995</v>
      </c>
      <c r="Q5781" s="1">
        <v>10</v>
      </c>
      <c r="R5781" s="1">
        <v>21</v>
      </c>
      <c r="S5781" s="6">
        <v>225</v>
      </c>
      <c r="T5781" s="6">
        <v>225</v>
      </c>
    </row>
    <row r="5782" spans="1:20" hidden="1" x14ac:dyDescent="0.25">
      <c r="A5782" s="1">
        <v>15</v>
      </c>
      <c r="B5782" s="1">
        <v>2014</v>
      </c>
      <c r="C5782" s="1">
        <v>352960915</v>
      </c>
      <c r="D5782" s="44" t="s">
        <v>381</v>
      </c>
      <c r="E5782" s="20">
        <v>7.8233700000000003E-2</v>
      </c>
      <c r="F5782" s="20">
        <v>7.7826300000000001E-2</v>
      </c>
      <c r="G5782" s="20">
        <v>4.0739999999999998E-4</v>
      </c>
      <c r="H5782" s="20">
        <v>0</v>
      </c>
      <c r="I5782" s="20">
        <v>0</v>
      </c>
      <c r="J5782" s="20">
        <v>0</v>
      </c>
      <c r="K5782" s="20">
        <v>0.08</v>
      </c>
      <c r="L5782" s="20">
        <v>1.7963E-3</v>
      </c>
      <c r="M5782" s="20">
        <v>8.4494687499999978E-3</v>
      </c>
      <c r="N5782" s="1">
        <v>0</v>
      </c>
      <c r="O5782" s="5">
        <v>71.430000000000007</v>
      </c>
      <c r="P5782" s="5">
        <v>28.57</v>
      </c>
      <c r="Q5782" s="1">
        <v>10</v>
      </c>
      <c r="R5782" s="1">
        <v>4</v>
      </c>
      <c r="S5782" s="6">
        <v>141.12</v>
      </c>
      <c r="T5782" s="6">
        <v>141.12</v>
      </c>
    </row>
    <row r="5783" spans="1:20" hidden="1" x14ac:dyDescent="0.25">
      <c r="A5783" s="1">
        <v>18</v>
      </c>
      <c r="B5783" s="1">
        <v>2014</v>
      </c>
      <c r="C5783" s="1">
        <v>352960918</v>
      </c>
      <c r="D5783" s="44" t="s">
        <v>381</v>
      </c>
      <c r="E5783" s="20">
        <v>0.19595410000000002</v>
      </c>
      <c r="F5783" s="20">
        <v>7.8592900000000007E-2</v>
      </c>
      <c r="G5783" s="20">
        <v>0.1173612</v>
      </c>
      <c r="H5783" s="20">
        <v>0</v>
      </c>
      <c r="I5783" s="20">
        <v>0</v>
      </c>
      <c r="J5783" s="20">
        <v>0.183</v>
      </c>
      <c r="K5783" s="20">
        <v>0.01</v>
      </c>
      <c r="L5783" s="20">
        <v>2.5383999999999997E-3</v>
      </c>
      <c r="M5783" s="20">
        <v>0</v>
      </c>
      <c r="N5783" s="1">
        <v>1</v>
      </c>
      <c r="O5783" s="5">
        <v>57.14</v>
      </c>
      <c r="P5783" s="5">
        <v>42.86</v>
      </c>
      <c r="Q5783" s="1">
        <v>4</v>
      </c>
      <c r="R5783" s="1">
        <v>3</v>
      </c>
      <c r="S5783" s="6"/>
      <c r="T5783" s="6"/>
    </row>
    <row r="5784" spans="1:20" hidden="1" x14ac:dyDescent="0.25">
      <c r="A5784" s="1">
        <v>15</v>
      </c>
      <c r="B5784" s="1">
        <v>2014</v>
      </c>
      <c r="C5784" s="1">
        <v>352965815</v>
      </c>
      <c r="D5784" s="44" t="s">
        <v>382</v>
      </c>
      <c r="E5784" s="20">
        <v>9.2139399999999982E-2</v>
      </c>
      <c r="F5784" s="20">
        <v>9.1329199999999985E-2</v>
      </c>
      <c r="G5784" s="20">
        <v>8.1019999999999996E-4</v>
      </c>
      <c r="H5784" s="20">
        <v>0.17</v>
      </c>
      <c r="I5784" s="20">
        <v>0</v>
      </c>
      <c r="J5784" s="20">
        <v>0</v>
      </c>
      <c r="K5784" s="20">
        <v>0.09</v>
      </c>
      <c r="L5784" s="20">
        <v>1.7359999999999999E-4</v>
      </c>
      <c r="M5784" s="20">
        <v>4.2098773437500006E-3</v>
      </c>
      <c r="N5784" s="1">
        <v>4</v>
      </c>
      <c r="O5784" s="5">
        <v>91.3</v>
      </c>
      <c r="P5784" s="5">
        <v>8.6999999999999993</v>
      </c>
      <c r="Q5784" s="1">
        <v>21</v>
      </c>
      <c r="R5784" s="1">
        <v>2</v>
      </c>
      <c r="S5784" s="6">
        <v>75.33</v>
      </c>
      <c r="T5784" s="6">
        <v>75.33</v>
      </c>
    </row>
    <row r="5785" spans="1:20" hidden="1" x14ac:dyDescent="0.25">
      <c r="A5785" s="1">
        <v>8</v>
      </c>
      <c r="B5785" s="1">
        <v>2014</v>
      </c>
      <c r="C5785" s="1">
        <v>35297088</v>
      </c>
      <c r="D5785" s="44" t="s">
        <v>383</v>
      </c>
      <c r="E5785" s="20">
        <v>0.43281160000000007</v>
      </c>
      <c r="F5785" s="20">
        <v>0.35011260000000005</v>
      </c>
      <c r="G5785" s="20">
        <v>8.2699000000000022E-2</v>
      </c>
      <c r="H5785" s="20">
        <v>0.99</v>
      </c>
      <c r="I5785" s="20">
        <v>8.2000000000000003E-2</v>
      </c>
      <c r="J5785" s="20">
        <v>0</v>
      </c>
      <c r="K5785" s="20">
        <v>0.35</v>
      </c>
      <c r="L5785" s="20">
        <v>2.6140000000000001E-4</v>
      </c>
      <c r="M5785" s="20">
        <v>5.5069199851851852E-2</v>
      </c>
      <c r="N5785" s="1">
        <v>4</v>
      </c>
      <c r="O5785" s="5">
        <v>54.55</v>
      </c>
      <c r="P5785" s="5">
        <v>45.45</v>
      </c>
      <c r="Q5785" s="1">
        <v>18</v>
      </c>
      <c r="R5785" s="1">
        <v>15</v>
      </c>
      <c r="S5785" s="6">
        <v>1089</v>
      </c>
      <c r="T5785" s="6">
        <v>1089</v>
      </c>
    </row>
    <row r="5786" spans="1:20" hidden="1" x14ac:dyDescent="0.25">
      <c r="A5786" s="1">
        <v>10</v>
      </c>
      <c r="B5786" s="1">
        <v>2014</v>
      </c>
      <c r="C5786" s="1">
        <v>352980710</v>
      </c>
      <c r="D5786" s="44" t="s">
        <v>384</v>
      </c>
      <c r="E5786" s="20">
        <v>0</v>
      </c>
      <c r="F5786" s="20">
        <v>0</v>
      </c>
      <c r="G5786" s="20">
        <v>0</v>
      </c>
      <c r="H5786" s="20">
        <v>0</v>
      </c>
      <c r="I5786" s="20">
        <v>0</v>
      </c>
      <c r="J5786" s="20">
        <v>0</v>
      </c>
      <c r="K5786" s="20">
        <v>0</v>
      </c>
      <c r="L5786" s="20">
        <v>0</v>
      </c>
      <c r="M5786" s="20">
        <v>0</v>
      </c>
      <c r="N5786" s="1">
        <v>0</v>
      </c>
      <c r="O5786" s="5">
        <v>0</v>
      </c>
      <c r="P5786" s="5">
        <v>0</v>
      </c>
      <c r="Q5786" s="1">
        <v>0</v>
      </c>
      <c r="R5786" s="1">
        <v>0</v>
      </c>
      <c r="S5786" s="6"/>
      <c r="T5786" s="6"/>
    </row>
    <row r="5787" spans="1:20" hidden="1" x14ac:dyDescent="0.25">
      <c r="A5787" s="1">
        <v>13</v>
      </c>
      <c r="B5787" s="1">
        <v>2014</v>
      </c>
      <c r="C5787" s="1">
        <v>352980713</v>
      </c>
      <c r="D5787" s="44" t="s">
        <v>384</v>
      </c>
      <c r="E5787" s="20">
        <v>2.7199000000000001E-2</v>
      </c>
      <c r="F5787" s="20">
        <v>0</v>
      </c>
      <c r="G5787" s="20">
        <v>2.7199000000000001E-2</v>
      </c>
      <c r="H5787" s="20">
        <v>0</v>
      </c>
      <c r="I5787" s="20">
        <v>2.3E-2</v>
      </c>
      <c r="J5787" s="20">
        <v>4.0000000000000001E-3</v>
      </c>
      <c r="K5787" s="20">
        <v>0</v>
      </c>
      <c r="L5787" s="20">
        <v>0</v>
      </c>
      <c r="M5787" s="20">
        <v>3.5662675805555551E-2</v>
      </c>
      <c r="N5787" s="1">
        <v>0</v>
      </c>
      <c r="O5787" s="5">
        <v>0</v>
      </c>
      <c r="P5787" s="5">
        <v>100</v>
      </c>
      <c r="Q5787" s="1">
        <v>0</v>
      </c>
      <c r="R5787" s="1">
        <v>2</v>
      </c>
      <c r="S5787" s="6">
        <v>648.93560000000002</v>
      </c>
      <c r="T5787" s="6">
        <v>648.93560000000002</v>
      </c>
    </row>
    <row r="5788" spans="1:20" hidden="1" x14ac:dyDescent="0.25">
      <c r="A5788" s="1">
        <v>15</v>
      </c>
      <c r="B5788" s="1">
        <v>2014</v>
      </c>
      <c r="C5788" s="1">
        <v>353000315</v>
      </c>
      <c r="D5788" s="44" t="s">
        <v>385</v>
      </c>
      <c r="E5788" s="20">
        <v>6.5010000000000003E-4</v>
      </c>
      <c r="F5788" s="20">
        <v>0</v>
      </c>
      <c r="G5788" s="20">
        <v>6.5010000000000003E-4</v>
      </c>
      <c r="H5788" s="20">
        <v>0.04</v>
      </c>
      <c r="I5788" s="20">
        <v>0</v>
      </c>
      <c r="J5788" s="20">
        <v>0</v>
      </c>
      <c r="K5788" s="20">
        <v>0</v>
      </c>
      <c r="L5788" s="20">
        <v>1.9329999999999998E-4</v>
      </c>
      <c r="M5788" s="20">
        <v>4.6733320312499996E-3</v>
      </c>
      <c r="N5788" s="1">
        <v>0</v>
      </c>
      <c r="O5788" s="5">
        <v>0</v>
      </c>
      <c r="P5788" s="5">
        <v>100</v>
      </c>
      <c r="Q5788" s="1">
        <v>0</v>
      </c>
      <c r="R5788" s="1">
        <v>4</v>
      </c>
      <c r="S5788" s="6">
        <v>105.93</v>
      </c>
      <c r="T5788" s="6">
        <v>105.93</v>
      </c>
    </row>
    <row r="5789" spans="1:20" hidden="1" x14ac:dyDescent="0.25">
      <c r="A5789" s="1">
        <v>11</v>
      </c>
      <c r="B5789" s="1">
        <v>2014</v>
      </c>
      <c r="C5789" s="1">
        <v>352990611</v>
      </c>
      <c r="D5789" s="44" t="s">
        <v>386</v>
      </c>
      <c r="E5789" s="20">
        <v>0.11783739999999999</v>
      </c>
      <c r="F5789" s="20">
        <v>0.11034419999999999</v>
      </c>
      <c r="G5789" s="20">
        <v>7.4932000000000002E-3</v>
      </c>
      <c r="H5789" s="20">
        <v>0</v>
      </c>
      <c r="I5789" s="20">
        <v>4.3999999999999997E-2</v>
      </c>
      <c r="J5789" s="20">
        <v>2E-3</v>
      </c>
      <c r="K5789" s="20">
        <v>0.05</v>
      </c>
      <c r="L5789" s="20">
        <v>2.0889500000000002E-2</v>
      </c>
      <c r="M5789" s="20">
        <v>3.3223255528935187E-2</v>
      </c>
      <c r="N5789" s="1">
        <v>82</v>
      </c>
      <c r="O5789" s="5">
        <v>77.78</v>
      </c>
      <c r="P5789" s="5">
        <v>22.22</v>
      </c>
      <c r="Q5789" s="1">
        <v>28</v>
      </c>
      <c r="R5789" s="1">
        <v>8</v>
      </c>
      <c r="S5789" s="6">
        <v>355.26</v>
      </c>
      <c r="T5789" s="6">
        <v>326.83920000000001</v>
      </c>
    </row>
    <row r="5790" spans="1:20" hidden="1" x14ac:dyDescent="0.25">
      <c r="A5790" s="1">
        <v>19</v>
      </c>
      <c r="B5790" s="1">
        <v>2014</v>
      </c>
      <c r="C5790" s="1">
        <v>353010219</v>
      </c>
      <c r="D5790" s="44" t="s">
        <v>387</v>
      </c>
      <c r="E5790" s="20">
        <v>2.0023999999999997E-3</v>
      </c>
      <c r="F5790" s="20">
        <v>0</v>
      </c>
      <c r="G5790" s="20">
        <v>2.0023999999999997E-3</v>
      </c>
      <c r="H5790" s="20">
        <v>0</v>
      </c>
      <c r="I5790" s="20">
        <v>0</v>
      </c>
      <c r="J5790" s="20">
        <v>1E-3</v>
      </c>
      <c r="K5790" s="20">
        <v>0</v>
      </c>
      <c r="L5790" s="20">
        <v>5.1509999999999989E-4</v>
      </c>
      <c r="M5790" s="20">
        <v>7.5453173138888899E-2</v>
      </c>
      <c r="N5790" s="1">
        <v>0</v>
      </c>
      <c r="O5790" s="5">
        <v>0</v>
      </c>
      <c r="P5790" s="5">
        <v>100</v>
      </c>
      <c r="Q5790" s="1">
        <v>0</v>
      </c>
      <c r="R5790" s="1">
        <v>14</v>
      </c>
      <c r="S5790" s="6">
        <v>1236.21</v>
      </c>
      <c r="T5790" s="6">
        <v>1236.21</v>
      </c>
    </row>
    <row r="5791" spans="1:20" hidden="1" x14ac:dyDescent="0.25">
      <c r="A5791" s="1">
        <v>20</v>
      </c>
      <c r="B5791" s="1">
        <v>2014</v>
      </c>
      <c r="C5791" s="1">
        <v>353010220</v>
      </c>
      <c r="D5791" s="44" t="s">
        <v>387</v>
      </c>
      <c r="E5791" s="20">
        <v>0.15146310000000002</v>
      </c>
      <c r="F5791" s="20">
        <v>9.2499999999999999E-2</v>
      </c>
      <c r="G5791" s="20">
        <v>5.8963100000000004E-2</v>
      </c>
      <c r="H5791" s="20">
        <v>0</v>
      </c>
      <c r="I5791" s="20">
        <v>0</v>
      </c>
      <c r="J5791" s="20">
        <v>0.151</v>
      </c>
      <c r="K5791" s="20">
        <v>0</v>
      </c>
      <c r="L5791" s="20">
        <v>0</v>
      </c>
      <c r="M5791" s="20">
        <v>0</v>
      </c>
      <c r="N5791" s="1">
        <v>3</v>
      </c>
      <c r="O5791" s="5">
        <v>33.33</v>
      </c>
      <c r="P5791" s="5">
        <v>66.67</v>
      </c>
      <c r="Q5791" s="1">
        <v>2</v>
      </c>
      <c r="R5791" s="1">
        <v>4</v>
      </c>
      <c r="S5791" s="6"/>
      <c r="T5791" s="6"/>
    </row>
    <row r="5792" spans="1:20" hidden="1" x14ac:dyDescent="0.25">
      <c r="A5792" s="1">
        <v>22</v>
      </c>
      <c r="B5792" s="1">
        <v>2014</v>
      </c>
      <c r="C5792" s="1">
        <v>353020122</v>
      </c>
      <c r="D5792" s="44" t="s">
        <v>388</v>
      </c>
      <c r="E5792" s="20">
        <v>0.26905609999999996</v>
      </c>
      <c r="F5792" s="20">
        <v>0.22861189999999998</v>
      </c>
      <c r="G5792" s="20">
        <v>4.04442E-2</v>
      </c>
      <c r="H5792" s="20">
        <v>0</v>
      </c>
      <c r="I5792" s="20">
        <v>0.04</v>
      </c>
      <c r="J5792" s="20">
        <v>1E-3</v>
      </c>
      <c r="K5792" s="20">
        <v>0.23</v>
      </c>
      <c r="L5792" s="20">
        <v>2.2046000000000001E-3</v>
      </c>
      <c r="M5792" s="20">
        <v>3.0798898090277776E-2</v>
      </c>
      <c r="N5792" s="1">
        <v>0</v>
      </c>
      <c r="O5792" s="5">
        <v>17.07</v>
      </c>
      <c r="P5792" s="5">
        <v>82.93</v>
      </c>
      <c r="Q5792" s="1">
        <v>7</v>
      </c>
      <c r="R5792" s="1">
        <v>34</v>
      </c>
      <c r="S5792" s="6">
        <v>534.86</v>
      </c>
      <c r="T5792" s="6">
        <v>534.86</v>
      </c>
    </row>
    <row r="5793" spans="1:20" hidden="1" x14ac:dyDescent="0.25">
      <c r="A5793" s="1">
        <v>15</v>
      </c>
      <c r="B5793" s="1">
        <v>2014</v>
      </c>
      <c r="C5793" s="1">
        <v>353030015</v>
      </c>
      <c r="D5793" s="44" t="s">
        <v>389</v>
      </c>
      <c r="E5793" s="20">
        <v>0.19758069999999991</v>
      </c>
      <c r="F5793" s="20">
        <v>3.7990699999999995E-2</v>
      </c>
      <c r="G5793" s="20">
        <v>0.15958999999999993</v>
      </c>
      <c r="H5793" s="20">
        <v>0</v>
      </c>
      <c r="I5793" s="20">
        <v>9.6000000000000002E-2</v>
      </c>
      <c r="J5793" s="20">
        <v>5.0000000000000001E-3</v>
      </c>
      <c r="K5793" s="20">
        <v>0.05</v>
      </c>
      <c r="L5793" s="20">
        <v>4.4622799999999976E-2</v>
      </c>
      <c r="M5793" s="20">
        <v>0.16055814096643517</v>
      </c>
      <c r="N5793" s="1">
        <v>8</v>
      </c>
      <c r="O5793" s="5">
        <v>4.55</v>
      </c>
      <c r="P5793" s="5">
        <v>95.45</v>
      </c>
      <c r="Q5793" s="1">
        <v>5</v>
      </c>
      <c r="R5793" s="1">
        <v>105</v>
      </c>
      <c r="S5793" s="6">
        <v>3021</v>
      </c>
      <c r="T5793" s="6">
        <v>2416.8000000000002</v>
      </c>
    </row>
    <row r="5794" spans="1:20" hidden="1" x14ac:dyDescent="0.25">
      <c r="A5794" s="1">
        <v>16</v>
      </c>
      <c r="B5794" s="1">
        <v>2014</v>
      </c>
      <c r="C5794" s="1">
        <v>353030016</v>
      </c>
      <c r="D5794" s="44" t="s">
        <v>389</v>
      </c>
      <c r="E5794" s="20">
        <v>1.1711900000000001E-2</v>
      </c>
      <c r="F5794" s="20">
        <v>8.3296000000000012E-3</v>
      </c>
      <c r="G5794" s="20">
        <v>3.3822999999999995E-3</v>
      </c>
      <c r="H5794" s="20">
        <v>0</v>
      </c>
      <c r="I5794" s="20">
        <v>0</v>
      </c>
      <c r="J5794" s="20">
        <v>3.0000000000000001E-3</v>
      </c>
      <c r="K5794" s="20">
        <v>0.01</v>
      </c>
      <c r="L5794" s="20">
        <v>1.8329999999999998E-4</v>
      </c>
      <c r="M5794" s="20">
        <v>0</v>
      </c>
      <c r="N5794" s="1">
        <v>1</v>
      </c>
      <c r="O5794" s="5">
        <v>45.45</v>
      </c>
      <c r="P5794" s="5">
        <v>54.55</v>
      </c>
      <c r="Q5794" s="1">
        <v>5</v>
      </c>
      <c r="R5794" s="1">
        <v>6</v>
      </c>
      <c r="S5794" s="6"/>
      <c r="T5794" s="6"/>
    </row>
    <row r="5795" spans="1:20" hidden="1" x14ac:dyDescent="0.25">
      <c r="A5795" s="1">
        <v>18</v>
      </c>
      <c r="B5795" s="1">
        <v>2014</v>
      </c>
      <c r="C5795" s="1">
        <v>353030018</v>
      </c>
      <c r="D5795" s="44" t="s">
        <v>389</v>
      </c>
      <c r="E5795" s="20">
        <v>5.89499E-2</v>
      </c>
      <c r="F5795" s="20">
        <v>5.6615699999999998E-2</v>
      </c>
      <c r="G5795" s="20">
        <v>2.3342000000000003E-3</v>
      </c>
      <c r="H5795" s="20">
        <v>0</v>
      </c>
      <c r="I5795" s="20">
        <v>5.1999999999999998E-2</v>
      </c>
      <c r="J5795" s="20">
        <v>2E-3</v>
      </c>
      <c r="K5795" s="20">
        <v>0.01</v>
      </c>
      <c r="L5795" s="20">
        <v>0</v>
      </c>
      <c r="M5795" s="20">
        <v>0</v>
      </c>
      <c r="N5795" s="1">
        <v>2</v>
      </c>
      <c r="O5795" s="5">
        <v>66.67</v>
      </c>
      <c r="P5795" s="5">
        <v>33.33</v>
      </c>
      <c r="Q5795" s="1">
        <v>4</v>
      </c>
      <c r="R5795" s="1">
        <v>2</v>
      </c>
      <c r="S5795" s="6"/>
      <c r="T5795" s="6"/>
    </row>
    <row r="5796" spans="1:20" hidden="1" x14ac:dyDescent="0.25">
      <c r="A5796" s="1">
        <v>15</v>
      </c>
      <c r="B5796" s="1">
        <v>2014</v>
      </c>
      <c r="C5796" s="1">
        <v>353040915</v>
      </c>
      <c r="D5796" s="44" t="s">
        <v>390</v>
      </c>
      <c r="E5796" s="20">
        <v>6.05032E-2</v>
      </c>
      <c r="F5796" s="20">
        <v>2.66944E-2</v>
      </c>
      <c r="G5796" s="20">
        <v>3.38088E-2</v>
      </c>
      <c r="H5796" s="20">
        <v>0</v>
      </c>
      <c r="I5796" s="20">
        <v>1.7999999999999999E-2</v>
      </c>
      <c r="J5796" s="20">
        <v>0</v>
      </c>
      <c r="K5796" s="20">
        <v>0.04</v>
      </c>
      <c r="L5796" s="20">
        <v>2.307E-4</v>
      </c>
      <c r="M5796" s="20">
        <v>1.0536747457627121E-2</v>
      </c>
      <c r="N5796" s="1">
        <v>3</v>
      </c>
      <c r="O5796" s="5">
        <v>18.18</v>
      </c>
      <c r="P5796" s="5">
        <v>81.819999999999993</v>
      </c>
      <c r="Q5796" s="1">
        <v>4</v>
      </c>
      <c r="R5796" s="1">
        <v>18</v>
      </c>
      <c r="S5796" s="6">
        <v>162.4</v>
      </c>
      <c r="T5796" s="6">
        <v>146.16</v>
      </c>
    </row>
    <row r="5797" spans="1:20" hidden="1" x14ac:dyDescent="0.25">
      <c r="A5797" s="1">
        <v>4</v>
      </c>
      <c r="B5797" s="1">
        <v>2014</v>
      </c>
      <c r="C5797" s="1">
        <v>35305084</v>
      </c>
      <c r="D5797" s="44" t="s">
        <v>391</v>
      </c>
      <c r="E5797" s="20">
        <v>1.3565674000000001</v>
      </c>
      <c r="F5797" s="20">
        <v>1.2888744000000001</v>
      </c>
      <c r="G5797" s="20">
        <v>6.7693000000000017E-2</v>
      </c>
      <c r="H5797" s="20">
        <v>0.62</v>
      </c>
      <c r="I5797" s="20">
        <v>1E-3</v>
      </c>
      <c r="J5797" s="20">
        <v>0.87</v>
      </c>
      <c r="K5797" s="20">
        <v>0.46</v>
      </c>
      <c r="L5797" s="20">
        <v>3.0622099999999999E-2</v>
      </c>
      <c r="M5797" s="20">
        <v>0.18535838377083336</v>
      </c>
      <c r="N5797" s="1">
        <v>80</v>
      </c>
      <c r="O5797" s="5">
        <v>62.58</v>
      </c>
      <c r="P5797" s="5">
        <v>37.42</v>
      </c>
      <c r="Q5797" s="1">
        <v>97</v>
      </c>
      <c r="R5797" s="1">
        <v>58</v>
      </c>
      <c r="S5797" s="6">
        <v>3422</v>
      </c>
      <c r="T5797" s="6">
        <v>3422</v>
      </c>
    </row>
    <row r="5798" spans="1:20" hidden="1" x14ac:dyDescent="0.25">
      <c r="A5798" s="1">
        <v>2</v>
      </c>
      <c r="B5798" s="1">
        <v>2014</v>
      </c>
      <c r="C5798" s="1">
        <v>35306072</v>
      </c>
      <c r="D5798" s="44" t="s">
        <v>392</v>
      </c>
      <c r="E5798" s="20">
        <v>8.0423700000000015E-2</v>
      </c>
      <c r="F5798" s="20">
        <v>5.2593800000000017E-2</v>
      </c>
      <c r="G5798" s="20">
        <v>2.7829900000000005E-2</v>
      </c>
      <c r="H5798" s="20">
        <v>0</v>
      </c>
      <c r="I5798" s="20">
        <v>0</v>
      </c>
      <c r="J5798" s="20">
        <v>2.7E-2</v>
      </c>
      <c r="K5798" s="20">
        <v>0</v>
      </c>
      <c r="L5798" s="20">
        <v>4.8658300000000002E-2</v>
      </c>
      <c r="M5798" s="20">
        <v>0</v>
      </c>
      <c r="N5798" s="1">
        <v>16</v>
      </c>
      <c r="O5798" s="5">
        <v>31.58</v>
      </c>
      <c r="P5798" s="5">
        <v>68.42</v>
      </c>
      <c r="Q5798" s="1">
        <v>18</v>
      </c>
      <c r="R5798" s="1">
        <v>39</v>
      </c>
      <c r="S5798" s="6"/>
      <c r="T5798" s="6"/>
    </row>
    <row r="5799" spans="1:20" hidden="1" x14ac:dyDescent="0.25">
      <c r="A5799" s="1">
        <v>6</v>
      </c>
      <c r="B5799" s="1">
        <v>2014</v>
      </c>
      <c r="C5799" s="1">
        <v>35306076</v>
      </c>
      <c r="D5799" s="44" t="s">
        <v>392</v>
      </c>
      <c r="E5799" s="20">
        <v>1.4741802000000013</v>
      </c>
      <c r="F5799" s="20">
        <v>1.3646453000000014</v>
      </c>
      <c r="G5799" s="20">
        <v>0.10953489999999995</v>
      </c>
      <c r="H5799" s="20">
        <v>0</v>
      </c>
      <c r="I5799" s="20">
        <v>1.115</v>
      </c>
      <c r="J5799" s="20">
        <v>0.22800000000000001</v>
      </c>
      <c r="K5799" s="20">
        <v>0.09</v>
      </c>
      <c r="L5799" s="20">
        <v>4.3458800000000006E-2</v>
      </c>
      <c r="M5799" s="20">
        <v>1.2770934499652777</v>
      </c>
      <c r="N5799" s="1">
        <v>77</v>
      </c>
      <c r="O5799" s="5">
        <v>48.68</v>
      </c>
      <c r="P5799" s="5">
        <v>51.32</v>
      </c>
      <c r="Q5799" s="1">
        <v>111</v>
      </c>
      <c r="R5799" s="1">
        <v>117</v>
      </c>
      <c r="S5799" s="6">
        <v>19453.740000000002</v>
      </c>
      <c r="T5799" s="6">
        <v>11672.244000000001</v>
      </c>
    </row>
    <row r="5800" spans="1:20" hidden="1" x14ac:dyDescent="0.25">
      <c r="A5800" s="1">
        <v>7</v>
      </c>
      <c r="B5800" s="1">
        <v>2014</v>
      </c>
      <c r="C5800" s="1">
        <v>35306077</v>
      </c>
      <c r="D5800" s="44" t="s">
        <v>392</v>
      </c>
      <c r="E5800" s="20">
        <v>0</v>
      </c>
      <c r="F5800" s="20">
        <v>0</v>
      </c>
      <c r="G5800" s="20">
        <v>0</v>
      </c>
      <c r="H5800" s="20">
        <v>0</v>
      </c>
      <c r="I5800" s="20">
        <v>0</v>
      </c>
      <c r="J5800" s="20">
        <v>0</v>
      </c>
      <c r="K5800" s="20">
        <v>0</v>
      </c>
      <c r="L5800" s="20">
        <v>0</v>
      </c>
      <c r="M5800" s="20">
        <v>0</v>
      </c>
      <c r="N5800" s="1">
        <v>0</v>
      </c>
      <c r="O5800" s="5">
        <v>0</v>
      </c>
      <c r="P5800" s="5">
        <v>0</v>
      </c>
      <c r="Q5800" s="1">
        <v>0</v>
      </c>
      <c r="R5800" s="1">
        <v>0</v>
      </c>
      <c r="S5800" s="6"/>
      <c r="T5800" s="6"/>
    </row>
    <row r="5801" spans="1:20" hidden="1" x14ac:dyDescent="0.25">
      <c r="A5801" s="1">
        <v>9</v>
      </c>
      <c r="B5801" s="1">
        <v>2014</v>
      </c>
      <c r="C5801" s="1">
        <v>35307069</v>
      </c>
      <c r="D5801" s="44" t="s">
        <v>393</v>
      </c>
      <c r="E5801" s="20">
        <v>3.2192013999999998</v>
      </c>
      <c r="F5801" s="20">
        <v>3.1391325999999999</v>
      </c>
      <c r="G5801" s="20">
        <v>8.0068799999999996E-2</v>
      </c>
      <c r="H5801" s="20">
        <v>1.82</v>
      </c>
      <c r="I5801" s="20">
        <v>1.7999999999999999E-2</v>
      </c>
      <c r="J5801" s="20">
        <v>8.7999999999999995E-2</v>
      </c>
      <c r="K5801" s="20">
        <v>1.97</v>
      </c>
      <c r="L5801" s="20">
        <v>1.1448960000000004</v>
      </c>
      <c r="M5801" s="20">
        <v>0.46921086368981474</v>
      </c>
      <c r="N5801" s="1">
        <v>110</v>
      </c>
      <c r="O5801" s="5">
        <v>64.14</v>
      </c>
      <c r="P5801" s="5">
        <v>35.86</v>
      </c>
      <c r="Q5801" s="1">
        <v>152</v>
      </c>
      <c r="R5801" s="1">
        <v>85</v>
      </c>
      <c r="S5801" s="6">
        <v>7491</v>
      </c>
      <c r="T5801" s="6">
        <v>5468.43</v>
      </c>
    </row>
    <row r="5802" spans="1:20" hidden="1" x14ac:dyDescent="0.25">
      <c r="A5802" s="1">
        <v>5</v>
      </c>
      <c r="B5802" s="1">
        <v>2014</v>
      </c>
      <c r="C5802" s="1">
        <v>35308055</v>
      </c>
      <c r="D5802" s="44" t="s">
        <v>394</v>
      </c>
      <c r="E5802" s="20">
        <v>5.3206400000000001E-2</v>
      </c>
      <c r="F5802" s="20">
        <v>5.2785100000000001E-2</v>
      </c>
      <c r="G5802" s="20">
        <v>4.2130000000000005E-4</v>
      </c>
      <c r="H5802" s="20">
        <v>0</v>
      </c>
      <c r="I5802" s="20">
        <v>0</v>
      </c>
      <c r="J5802" s="20">
        <v>0</v>
      </c>
      <c r="K5802" s="20">
        <v>0.05</v>
      </c>
      <c r="L5802" s="20">
        <v>3.1517999999999997E-3</v>
      </c>
      <c r="M5802" s="20">
        <v>0</v>
      </c>
      <c r="N5802" s="1">
        <v>11</v>
      </c>
      <c r="O5802" s="5">
        <v>83.33</v>
      </c>
      <c r="P5802" s="5">
        <v>16.670000000000002</v>
      </c>
      <c r="Q5802" s="1">
        <v>15</v>
      </c>
      <c r="R5802" s="1">
        <v>3</v>
      </c>
      <c r="S5802" s="6"/>
      <c r="T5802" s="6"/>
    </row>
    <row r="5803" spans="1:20" hidden="1" x14ac:dyDescent="0.25">
      <c r="A5803" s="1">
        <v>9</v>
      </c>
      <c r="B5803" s="1">
        <v>2014</v>
      </c>
      <c r="C5803" s="1">
        <v>35308059</v>
      </c>
      <c r="D5803" s="44" t="s">
        <v>394</v>
      </c>
      <c r="E5803" s="20">
        <v>0.27164399999999994</v>
      </c>
      <c r="F5803" s="20">
        <v>0.20962829999999996</v>
      </c>
      <c r="G5803" s="20">
        <v>6.20157E-2</v>
      </c>
      <c r="H5803" s="20">
        <v>0.47</v>
      </c>
      <c r="I5803" s="20">
        <v>0</v>
      </c>
      <c r="J5803" s="20">
        <v>7.9000000000000001E-2</v>
      </c>
      <c r="K5803" s="20">
        <v>0.18</v>
      </c>
      <c r="L5803" s="20">
        <v>8.3692999999999997E-3</v>
      </c>
      <c r="M5803" s="20">
        <v>0.266598503587963</v>
      </c>
      <c r="N5803" s="1">
        <v>24</v>
      </c>
      <c r="O5803" s="5">
        <v>48.36</v>
      </c>
      <c r="P5803" s="5">
        <v>51.64</v>
      </c>
      <c r="Q5803" s="1">
        <v>59</v>
      </c>
      <c r="R5803" s="1">
        <v>63</v>
      </c>
      <c r="S5803" s="6">
        <v>4506.04</v>
      </c>
      <c r="T5803" s="6">
        <v>2928.9259999999999</v>
      </c>
    </row>
    <row r="5804" spans="1:20" hidden="1" x14ac:dyDescent="0.25">
      <c r="A5804" s="1">
        <v>5</v>
      </c>
      <c r="B5804" s="1">
        <v>2014</v>
      </c>
      <c r="C5804" s="1">
        <v>35309045</v>
      </c>
      <c r="D5804" s="44" t="s">
        <v>395</v>
      </c>
      <c r="E5804" s="20">
        <v>6.1780999999999997E-3</v>
      </c>
      <c r="F5804" s="20">
        <v>4.0599E-3</v>
      </c>
      <c r="G5804" s="20">
        <v>2.1181999999999998E-3</v>
      </c>
      <c r="H5804" s="20">
        <v>0</v>
      </c>
      <c r="I5804" s="20">
        <v>0</v>
      </c>
      <c r="J5804" s="20">
        <v>1E-3</v>
      </c>
      <c r="K5804" s="20">
        <v>0</v>
      </c>
      <c r="L5804" s="20">
        <v>2.8955999999999999E-3</v>
      </c>
      <c r="M5804" s="20">
        <v>7.1610187500000004E-3</v>
      </c>
      <c r="N5804" s="1">
        <v>3</v>
      </c>
      <c r="O5804" s="5">
        <v>20</v>
      </c>
      <c r="P5804" s="5">
        <v>80</v>
      </c>
      <c r="Q5804" s="1">
        <v>4</v>
      </c>
      <c r="R5804" s="1">
        <v>16</v>
      </c>
      <c r="S5804" s="6">
        <v>144.4</v>
      </c>
      <c r="T5804" s="6">
        <v>144.4</v>
      </c>
    </row>
    <row r="5805" spans="1:20" hidden="1" x14ac:dyDescent="0.25">
      <c r="A5805" s="1">
        <v>10</v>
      </c>
      <c r="B5805" s="1">
        <v>2014</v>
      </c>
      <c r="C5805" s="1">
        <v>353090410</v>
      </c>
      <c r="D5805" s="44" t="s">
        <v>395</v>
      </c>
      <c r="E5805" s="20">
        <v>0</v>
      </c>
      <c r="F5805" s="20">
        <v>0</v>
      </c>
      <c r="G5805" s="20">
        <v>0</v>
      </c>
      <c r="H5805" s="20">
        <v>0</v>
      </c>
      <c r="I5805" s="20">
        <v>0</v>
      </c>
      <c r="J5805" s="20">
        <v>0</v>
      </c>
      <c r="K5805" s="20">
        <v>0</v>
      </c>
      <c r="L5805" s="20">
        <v>0</v>
      </c>
      <c r="M5805" s="20">
        <v>0</v>
      </c>
      <c r="N5805" s="1">
        <v>0</v>
      </c>
      <c r="O5805" s="5">
        <v>0</v>
      </c>
      <c r="P5805" s="5">
        <v>0</v>
      </c>
      <c r="Q5805" s="1">
        <v>0</v>
      </c>
      <c r="R5805" s="1">
        <v>0</v>
      </c>
      <c r="S5805" s="6"/>
      <c r="T5805" s="6"/>
    </row>
    <row r="5806" spans="1:20" hidden="1" x14ac:dyDescent="0.25">
      <c r="A5806" s="1">
        <v>19</v>
      </c>
      <c r="B5806" s="1">
        <v>2014</v>
      </c>
      <c r="C5806" s="1">
        <v>353100119</v>
      </c>
      <c r="D5806" s="44" t="s">
        <v>396</v>
      </c>
      <c r="E5806" s="20">
        <v>0.1185344</v>
      </c>
      <c r="F5806" s="20">
        <v>0.1033719</v>
      </c>
      <c r="G5806" s="20">
        <v>1.5162500000000001E-2</v>
      </c>
      <c r="H5806" s="20">
        <v>0</v>
      </c>
      <c r="I5806" s="20">
        <v>5.0000000000000001E-3</v>
      </c>
      <c r="J5806" s="20">
        <v>0.106</v>
      </c>
      <c r="K5806" s="20">
        <v>0.01</v>
      </c>
      <c r="L5806" s="20">
        <v>5.197E-4</v>
      </c>
      <c r="M5806" s="20">
        <v>5.1432359374999998E-3</v>
      </c>
      <c r="N5806" s="1">
        <v>0</v>
      </c>
      <c r="O5806" s="5">
        <v>33.33</v>
      </c>
      <c r="P5806" s="5">
        <v>66.67</v>
      </c>
      <c r="Q5806" s="1">
        <v>5</v>
      </c>
      <c r="R5806" s="1">
        <v>10</v>
      </c>
      <c r="S5806" s="6">
        <v>98.8</v>
      </c>
      <c r="T5806" s="6">
        <v>98.8</v>
      </c>
    </row>
    <row r="5807" spans="1:20" hidden="1" x14ac:dyDescent="0.25">
      <c r="A5807" s="1">
        <v>7</v>
      </c>
      <c r="B5807" s="1">
        <v>2014</v>
      </c>
      <c r="C5807" s="1">
        <v>35311007</v>
      </c>
      <c r="D5807" s="44" t="s">
        <v>397</v>
      </c>
      <c r="E5807" s="20">
        <v>9.2395900000000003E-2</v>
      </c>
      <c r="F5807" s="20">
        <v>9.2395900000000003E-2</v>
      </c>
      <c r="G5807" s="20">
        <v>0</v>
      </c>
      <c r="H5807" s="20">
        <v>0</v>
      </c>
      <c r="I5807" s="20">
        <v>9.1999999999999998E-2</v>
      </c>
      <c r="J5807" s="20">
        <v>0</v>
      </c>
      <c r="K5807" s="20">
        <v>0</v>
      </c>
      <c r="L5807" s="20">
        <v>0</v>
      </c>
      <c r="M5807" s="20">
        <v>0.15038420391550927</v>
      </c>
      <c r="N5807" s="1">
        <v>1</v>
      </c>
      <c r="O5807" s="5">
        <v>100</v>
      </c>
      <c r="P5807" s="5">
        <v>0</v>
      </c>
      <c r="Q5807" s="1">
        <v>2</v>
      </c>
      <c r="R5807" s="1">
        <v>0</v>
      </c>
      <c r="S5807" s="6">
        <v>2135.21</v>
      </c>
      <c r="T5807" s="6">
        <v>2135.21</v>
      </c>
    </row>
    <row r="5808" spans="1:20" hidden="1" x14ac:dyDescent="0.25">
      <c r="A5808" s="1">
        <v>5</v>
      </c>
      <c r="B5808" s="1">
        <v>2014</v>
      </c>
      <c r="C5808" s="1">
        <v>35312095</v>
      </c>
      <c r="D5808" s="44" t="s">
        <v>398</v>
      </c>
      <c r="E5808" s="20">
        <v>0.14189129999999989</v>
      </c>
      <c r="F5808" s="20">
        <v>0.12903039999999988</v>
      </c>
      <c r="G5808" s="20">
        <v>1.2860900000000001E-2</v>
      </c>
      <c r="H5808" s="20">
        <v>0</v>
      </c>
      <c r="I5808" s="20">
        <v>2.9000000000000001E-2</v>
      </c>
      <c r="J5808" s="20">
        <v>3.6999999999999998E-2</v>
      </c>
      <c r="K5808" s="20">
        <v>0.06</v>
      </c>
      <c r="L5808" s="20">
        <v>1.2280700000000002E-2</v>
      </c>
      <c r="M5808" s="20">
        <v>1.6368998697916665E-2</v>
      </c>
      <c r="N5808" s="1">
        <v>20</v>
      </c>
      <c r="O5808" s="5">
        <v>69.349999999999994</v>
      </c>
      <c r="P5808" s="5">
        <v>30.65</v>
      </c>
      <c r="Q5808" s="1">
        <v>43</v>
      </c>
      <c r="R5808" s="1">
        <v>19</v>
      </c>
      <c r="S5808" s="6">
        <v>218.04</v>
      </c>
      <c r="T5808" s="6">
        <v>0</v>
      </c>
    </row>
    <row r="5809" spans="1:20" hidden="1" x14ac:dyDescent="0.25">
      <c r="A5809" s="1">
        <v>9</v>
      </c>
      <c r="B5809" s="1">
        <v>2014</v>
      </c>
      <c r="C5809" s="1">
        <v>35313089</v>
      </c>
      <c r="D5809" s="44" t="s">
        <v>399</v>
      </c>
      <c r="E5809" s="20">
        <v>0</v>
      </c>
      <c r="F5809" s="20">
        <v>0</v>
      </c>
      <c r="G5809" s="20">
        <v>0</v>
      </c>
      <c r="H5809" s="20">
        <v>0</v>
      </c>
      <c r="I5809" s="20">
        <v>0</v>
      </c>
      <c r="J5809" s="20">
        <v>0</v>
      </c>
      <c r="K5809" s="20">
        <v>0</v>
      </c>
      <c r="L5809" s="20">
        <v>0</v>
      </c>
      <c r="M5809" s="20">
        <v>0</v>
      </c>
      <c r="N5809" s="1">
        <v>11</v>
      </c>
      <c r="O5809" s="5">
        <v>0</v>
      </c>
      <c r="P5809" s="5">
        <v>0</v>
      </c>
      <c r="Q5809" s="1">
        <v>0</v>
      </c>
      <c r="R5809" s="1">
        <v>0</v>
      </c>
      <c r="S5809" s="6"/>
      <c r="T5809" s="6"/>
    </row>
    <row r="5810" spans="1:20" hidden="1" x14ac:dyDescent="0.25">
      <c r="A5810" s="1">
        <v>15</v>
      </c>
      <c r="B5810" s="1">
        <v>2014</v>
      </c>
      <c r="C5810" s="1">
        <v>353130815</v>
      </c>
      <c r="D5810" s="44" t="s">
        <v>399</v>
      </c>
      <c r="E5810" s="20">
        <v>0.24921919999999997</v>
      </c>
      <c r="F5810" s="20">
        <v>2.6229800000000001E-2</v>
      </c>
      <c r="G5810" s="20">
        <v>0.22298939999999998</v>
      </c>
      <c r="H5810" s="20">
        <v>0</v>
      </c>
      <c r="I5810" s="20">
        <v>4.9000000000000002E-2</v>
      </c>
      <c r="J5810" s="20">
        <v>8.0000000000000002E-3</v>
      </c>
      <c r="K5810" s="20">
        <v>0.18</v>
      </c>
      <c r="L5810" s="20">
        <v>1.6874999999999998E-2</v>
      </c>
      <c r="M5810" s="20">
        <v>0.14311714955092594</v>
      </c>
      <c r="N5810" s="1">
        <v>26</v>
      </c>
      <c r="O5810" s="5">
        <v>15.18</v>
      </c>
      <c r="P5810" s="5">
        <v>84.82</v>
      </c>
      <c r="Q5810" s="1">
        <v>17</v>
      </c>
      <c r="R5810" s="1">
        <v>95</v>
      </c>
      <c r="S5810" s="6">
        <v>2511.63</v>
      </c>
      <c r="T5810" s="6">
        <v>2511.63</v>
      </c>
    </row>
    <row r="5811" spans="1:20" hidden="1" x14ac:dyDescent="0.25">
      <c r="A5811" s="1">
        <v>15</v>
      </c>
      <c r="B5811" s="1">
        <v>2014</v>
      </c>
      <c r="C5811" s="1">
        <v>353140715</v>
      </c>
      <c r="D5811" s="44" t="s">
        <v>400</v>
      </c>
      <c r="E5811" s="20">
        <v>0</v>
      </c>
      <c r="F5811" s="20">
        <v>0</v>
      </c>
      <c r="G5811" s="20">
        <v>0</v>
      </c>
      <c r="H5811" s="20">
        <v>0</v>
      </c>
      <c r="I5811" s="20">
        <v>0</v>
      </c>
      <c r="J5811" s="20">
        <v>0</v>
      </c>
      <c r="K5811" s="20">
        <v>0</v>
      </c>
      <c r="L5811" s="20">
        <v>0</v>
      </c>
      <c r="M5811" s="20">
        <v>0</v>
      </c>
      <c r="N5811" s="1">
        <v>0</v>
      </c>
      <c r="O5811" s="5">
        <v>0</v>
      </c>
      <c r="P5811" s="5">
        <v>0</v>
      </c>
      <c r="Q5811" s="1">
        <v>0</v>
      </c>
      <c r="R5811" s="1">
        <v>0</v>
      </c>
      <c r="S5811" s="6"/>
      <c r="T5811" s="6"/>
    </row>
    <row r="5812" spans="1:20" hidden="1" x14ac:dyDescent="0.25">
      <c r="A5812" s="1">
        <v>18</v>
      </c>
      <c r="B5812" s="1">
        <v>2014</v>
      </c>
      <c r="C5812" s="1">
        <v>353140718</v>
      </c>
      <c r="D5812" s="44" t="s">
        <v>400</v>
      </c>
      <c r="E5812" s="20">
        <v>3.9714300000000008E-2</v>
      </c>
      <c r="F5812" s="20">
        <v>2.5088799999999998E-2</v>
      </c>
      <c r="G5812" s="20">
        <v>1.4625500000000008E-2</v>
      </c>
      <c r="H5812" s="20">
        <v>0</v>
      </c>
      <c r="I5812" s="20">
        <v>0</v>
      </c>
      <c r="J5812" s="20">
        <v>0.01</v>
      </c>
      <c r="K5812" s="20">
        <v>0.02</v>
      </c>
      <c r="L5812" s="20">
        <v>5.1593999999999989E-3</v>
      </c>
      <c r="M5812" s="20">
        <v>6.3788010868055564E-2</v>
      </c>
      <c r="N5812" s="1">
        <v>7</v>
      </c>
      <c r="O5812" s="5">
        <v>14.55</v>
      </c>
      <c r="P5812" s="5">
        <v>85.45</v>
      </c>
      <c r="Q5812" s="1">
        <v>8</v>
      </c>
      <c r="R5812" s="1">
        <v>47</v>
      </c>
      <c r="S5812" s="6">
        <v>1148.4000000000001</v>
      </c>
      <c r="T5812" s="6">
        <v>1148.4000000000001</v>
      </c>
    </row>
    <row r="5813" spans="1:20" hidden="1" x14ac:dyDescent="0.25">
      <c r="A5813" s="1">
        <v>19</v>
      </c>
      <c r="B5813" s="1">
        <v>2014</v>
      </c>
      <c r="C5813" s="1">
        <v>353140719</v>
      </c>
      <c r="D5813" s="44" t="s">
        <v>400</v>
      </c>
      <c r="E5813" s="20">
        <v>5.1537200000000005E-2</v>
      </c>
      <c r="F5813" s="20">
        <v>4.5750100000000002E-2</v>
      </c>
      <c r="G5813" s="20">
        <v>5.7870999999999999E-3</v>
      </c>
      <c r="H5813" s="20">
        <v>0</v>
      </c>
      <c r="I5813" s="20">
        <v>2E-3</v>
      </c>
      <c r="J5813" s="20">
        <v>4.3999999999999997E-2</v>
      </c>
      <c r="K5813" s="20">
        <v>0.01</v>
      </c>
      <c r="L5813" s="20">
        <v>5.7899999999999998E-5</v>
      </c>
      <c r="M5813" s="20">
        <v>0</v>
      </c>
      <c r="N5813" s="1">
        <v>3</v>
      </c>
      <c r="O5813" s="5">
        <v>45.45</v>
      </c>
      <c r="P5813" s="5">
        <v>54.55</v>
      </c>
      <c r="Q5813" s="1">
        <v>5</v>
      </c>
      <c r="R5813" s="1">
        <v>6</v>
      </c>
      <c r="S5813" s="6"/>
      <c r="T5813" s="6"/>
    </row>
    <row r="5814" spans="1:20" hidden="1" x14ac:dyDescent="0.25">
      <c r="A5814" s="1">
        <v>12</v>
      </c>
      <c r="B5814" s="1">
        <v>2014</v>
      </c>
      <c r="C5814" s="1">
        <v>353150612</v>
      </c>
      <c r="D5814" s="44" t="s">
        <v>401</v>
      </c>
      <c r="E5814" s="20">
        <v>1.1921299999999999E-2</v>
      </c>
      <c r="F5814" s="20">
        <v>1.1921299999999999E-2</v>
      </c>
      <c r="G5814" s="20">
        <v>0</v>
      </c>
      <c r="H5814" s="20">
        <v>0</v>
      </c>
      <c r="I5814" s="20">
        <v>0</v>
      </c>
      <c r="J5814" s="20">
        <v>0</v>
      </c>
      <c r="K5814" s="20">
        <v>0.01</v>
      </c>
      <c r="L5814" s="20">
        <v>0</v>
      </c>
      <c r="M5814" s="20">
        <v>0</v>
      </c>
      <c r="N5814" s="1">
        <v>1</v>
      </c>
      <c r="O5814" s="5">
        <v>100</v>
      </c>
      <c r="P5814" s="5">
        <v>0</v>
      </c>
      <c r="Q5814" s="1">
        <v>2</v>
      </c>
      <c r="R5814" s="1">
        <v>0</v>
      </c>
      <c r="S5814" s="6"/>
      <c r="T5814" s="6"/>
    </row>
    <row r="5815" spans="1:20" hidden="1" x14ac:dyDescent="0.25">
      <c r="A5815" s="1">
        <v>15</v>
      </c>
      <c r="B5815" s="1">
        <v>2014</v>
      </c>
      <c r="C5815" s="1">
        <v>353150615</v>
      </c>
      <c r="D5815" s="44" t="s">
        <v>401</v>
      </c>
      <c r="E5815" s="20">
        <v>0.62914409999999998</v>
      </c>
      <c r="F5815" s="20">
        <v>0.42527509999999996</v>
      </c>
      <c r="G5815" s="20">
        <v>0.20386899999999999</v>
      </c>
      <c r="H5815" s="20">
        <v>0</v>
      </c>
      <c r="I5815" s="20">
        <v>6.4000000000000001E-2</v>
      </c>
      <c r="J5815" s="20">
        <v>0</v>
      </c>
      <c r="K5815" s="20">
        <v>0.55000000000000004</v>
      </c>
      <c r="L5815" s="20">
        <v>1.7336600000000001E-2</v>
      </c>
      <c r="M5815" s="20">
        <v>5.6709374999999999E-2</v>
      </c>
      <c r="N5815" s="1">
        <v>5</v>
      </c>
      <c r="O5815" s="5">
        <v>25.29</v>
      </c>
      <c r="P5815" s="5">
        <v>74.709999999999994</v>
      </c>
      <c r="Q5815" s="1">
        <v>22</v>
      </c>
      <c r="R5815" s="1">
        <v>65</v>
      </c>
      <c r="S5815" s="6">
        <v>977</v>
      </c>
      <c r="T5815" s="6">
        <v>293.10000000000002</v>
      </c>
    </row>
    <row r="5816" spans="1:20" hidden="1" x14ac:dyDescent="0.25">
      <c r="A5816" s="1">
        <v>20</v>
      </c>
      <c r="B5816" s="1">
        <v>2014</v>
      </c>
      <c r="C5816" s="1">
        <v>353160520</v>
      </c>
      <c r="D5816" s="44" t="s">
        <v>402</v>
      </c>
      <c r="E5816" s="20">
        <v>0.17740270000000002</v>
      </c>
      <c r="F5816" s="20">
        <v>1.2500000000000001E-2</v>
      </c>
      <c r="G5816" s="20">
        <v>0.16490270000000001</v>
      </c>
      <c r="H5816" s="20">
        <v>0</v>
      </c>
      <c r="I5816" s="20">
        <v>1.7000000000000001E-2</v>
      </c>
      <c r="J5816" s="20">
        <v>3.0000000000000001E-3</v>
      </c>
      <c r="K5816" s="20">
        <v>0.14000000000000001</v>
      </c>
      <c r="L5816" s="20">
        <v>1.54051E-2</v>
      </c>
      <c r="M5816" s="20">
        <v>8.3528789062500015E-3</v>
      </c>
      <c r="N5816" s="1">
        <v>0</v>
      </c>
      <c r="O5816" s="5">
        <v>10.81</v>
      </c>
      <c r="P5816" s="5">
        <v>89.19</v>
      </c>
      <c r="Q5816" s="1">
        <v>4</v>
      </c>
      <c r="R5816" s="1">
        <v>33</v>
      </c>
      <c r="S5816" s="6">
        <v>179</v>
      </c>
      <c r="T5816" s="6">
        <v>179</v>
      </c>
    </row>
    <row r="5817" spans="1:20" hidden="1" x14ac:dyDescent="0.25">
      <c r="A5817" s="1">
        <v>5</v>
      </c>
      <c r="B5817" s="1">
        <v>2014</v>
      </c>
      <c r="C5817" s="1">
        <v>35318035</v>
      </c>
      <c r="D5817" s="44" t="s">
        <v>403</v>
      </c>
      <c r="E5817" s="20">
        <v>7.7739900000000028E-2</v>
      </c>
      <c r="F5817" s="20">
        <v>3.1813699999999993E-2</v>
      </c>
      <c r="G5817" s="20">
        <v>4.5926200000000028E-2</v>
      </c>
      <c r="H5817" s="20">
        <v>0</v>
      </c>
      <c r="I5817" s="20">
        <v>0</v>
      </c>
      <c r="J5817" s="20">
        <v>1.4E-2</v>
      </c>
      <c r="K5817" s="20">
        <v>0.03</v>
      </c>
      <c r="L5817" s="20">
        <v>3.1247E-2</v>
      </c>
      <c r="M5817" s="20">
        <v>0.15794004202083337</v>
      </c>
      <c r="N5817" s="1">
        <v>18</v>
      </c>
      <c r="O5817" s="5">
        <v>26.92</v>
      </c>
      <c r="P5817" s="5">
        <v>73.08</v>
      </c>
      <c r="Q5817" s="1">
        <v>21</v>
      </c>
      <c r="R5817" s="1">
        <v>57</v>
      </c>
      <c r="S5817" s="6">
        <v>1795.3</v>
      </c>
      <c r="T5817" s="6">
        <v>1777.347</v>
      </c>
    </row>
    <row r="5818" spans="1:20" hidden="1" x14ac:dyDescent="0.25">
      <c r="A5818" s="1">
        <v>2</v>
      </c>
      <c r="B5818" s="1">
        <v>2014</v>
      </c>
      <c r="C5818" s="1">
        <v>35317042</v>
      </c>
      <c r="D5818" s="44" t="s">
        <v>404</v>
      </c>
      <c r="E5818" s="20">
        <v>4.4017099999999997E-2</v>
      </c>
      <c r="F5818" s="20">
        <v>4.3507799999999999E-2</v>
      </c>
      <c r="G5818" s="20">
        <v>5.0929999999999997E-4</v>
      </c>
      <c r="H5818" s="20">
        <v>0</v>
      </c>
      <c r="I5818" s="20">
        <v>5.0000000000000001E-3</v>
      </c>
      <c r="J5818" s="20">
        <v>0</v>
      </c>
      <c r="K5818" s="20">
        <v>0.03</v>
      </c>
      <c r="L5818" s="20">
        <v>4.5887999999999997E-3</v>
      </c>
      <c r="M5818" s="20">
        <v>5.3451138020833332E-3</v>
      </c>
      <c r="N5818" s="1">
        <v>21</v>
      </c>
      <c r="O5818" s="5">
        <v>94.74</v>
      </c>
      <c r="P5818" s="5">
        <v>5.26</v>
      </c>
      <c r="Q5818" s="1">
        <v>18</v>
      </c>
      <c r="R5818" s="1">
        <v>1</v>
      </c>
      <c r="S5818" s="6">
        <v>90.48</v>
      </c>
      <c r="T5818" s="6">
        <v>90.48</v>
      </c>
    </row>
    <row r="5819" spans="1:20" hidden="1" x14ac:dyDescent="0.25">
      <c r="A5819" s="1">
        <v>4</v>
      </c>
      <c r="B5819" s="1">
        <v>2014</v>
      </c>
      <c r="C5819" s="1">
        <v>35319024</v>
      </c>
      <c r="D5819" s="44" t="s">
        <v>405</v>
      </c>
      <c r="E5819" s="20">
        <v>4.9277999999999995E-3</v>
      </c>
      <c r="F5819" s="20">
        <v>4.9277999999999995E-3</v>
      </c>
      <c r="G5819" s="20">
        <v>0</v>
      </c>
      <c r="H5819" s="20">
        <v>0</v>
      </c>
      <c r="I5819" s="20">
        <v>0</v>
      </c>
      <c r="J5819" s="20">
        <v>0</v>
      </c>
      <c r="K5819" s="20">
        <v>0</v>
      </c>
      <c r="L5819" s="20">
        <v>0</v>
      </c>
      <c r="M5819" s="20">
        <v>0</v>
      </c>
      <c r="N5819" s="1">
        <v>1</v>
      </c>
      <c r="O5819" s="5">
        <v>100</v>
      </c>
      <c r="P5819" s="5">
        <v>0</v>
      </c>
      <c r="Q5819" s="1">
        <v>2</v>
      </c>
      <c r="R5819" s="1">
        <v>0</v>
      </c>
      <c r="S5819" s="6"/>
      <c r="T5819" s="6"/>
    </row>
    <row r="5820" spans="1:20" hidden="1" x14ac:dyDescent="0.25">
      <c r="A5820" s="1">
        <v>12</v>
      </c>
      <c r="B5820" s="1">
        <v>2014</v>
      </c>
      <c r="C5820" s="1">
        <v>353190212</v>
      </c>
      <c r="D5820" s="44" t="s">
        <v>405</v>
      </c>
      <c r="E5820" s="20">
        <v>1.2991865</v>
      </c>
      <c r="F5820" s="20">
        <v>1.2463101999999999</v>
      </c>
      <c r="G5820" s="20">
        <v>5.2876300000000001E-2</v>
      </c>
      <c r="H5820" s="20">
        <v>0.15</v>
      </c>
      <c r="I5820" s="20">
        <v>0</v>
      </c>
      <c r="J5820" s="20">
        <v>0.29099999999999998</v>
      </c>
      <c r="K5820" s="20">
        <v>1</v>
      </c>
      <c r="L5820" s="20">
        <v>3.4572000000000001E-3</v>
      </c>
      <c r="M5820" s="20">
        <v>8.8760938437499992E-2</v>
      </c>
      <c r="N5820" s="1">
        <v>15</v>
      </c>
      <c r="O5820" s="5">
        <v>68.09</v>
      </c>
      <c r="P5820" s="5">
        <v>31.91</v>
      </c>
      <c r="Q5820" s="1">
        <v>32</v>
      </c>
      <c r="R5820" s="1">
        <v>15</v>
      </c>
      <c r="S5820" s="6">
        <v>1621</v>
      </c>
      <c r="T5820" s="6">
        <v>0</v>
      </c>
    </row>
    <row r="5821" spans="1:20" hidden="1" x14ac:dyDescent="0.25">
      <c r="A5821" s="1">
        <v>5</v>
      </c>
      <c r="B5821" s="1">
        <v>2014</v>
      </c>
      <c r="C5821" s="1">
        <v>35320095</v>
      </c>
      <c r="D5821" s="44" t="s">
        <v>406</v>
      </c>
      <c r="E5821" s="20">
        <v>5.8502800000000008E-2</v>
      </c>
      <c r="F5821" s="20">
        <v>5.5269000000000006E-2</v>
      </c>
      <c r="G5821" s="20">
        <v>3.2338000000000002E-3</v>
      </c>
      <c r="H5821" s="20">
        <v>0</v>
      </c>
      <c r="I5821" s="20">
        <v>3.3000000000000002E-2</v>
      </c>
      <c r="J5821" s="20">
        <v>0.01</v>
      </c>
      <c r="K5821" s="20">
        <v>0.01</v>
      </c>
      <c r="L5821" s="20">
        <v>4.0891E-3</v>
      </c>
      <c r="M5821" s="20">
        <v>3.2102925145833336E-2</v>
      </c>
      <c r="N5821" s="1">
        <v>23</v>
      </c>
      <c r="O5821" s="5">
        <v>65.709999999999994</v>
      </c>
      <c r="P5821" s="5">
        <v>34.29</v>
      </c>
      <c r="Q5821" s="1">
        <v>23</v>
      </c>
      <c r="R5821" s="1">
        <v>12</v>
      </c>
      <c r="S5821" s="6">
        <v>565.44000000000005</v>
      </c>
      <c r="T5821" s="6">
        <v>565.44000000000005</v>
      </c>
    </row>
    <row r="5822" spans="1:20" hidden="1" x14ac:dyDescent="0.25">
      <c r="A5822" s="1">
        <v>9</v>
      </c>
      <c r="B5822" s="1">
        <v>2014</v>
      </c>
      <c r="C5822" s="1">
        <v>35320589</v>
      </c>
      <c r="D5822" s="44" t="s">
        <v>407</v>
      </c>
      <c r="E5822" s="20">
        <v>0.10672609999999998</v>
      </c>
      <c r="F5822" s="20">
        <v>0.10655949999999997</v>
      </c>
      <c r="G5822" s="20">
        <v>1.6660000000000001E-4</v>
      </c>
      <c r="H5822" s="20">
        <v>0</v>
      </c>
      <c r="I5822" s="20">
        <v>0</v>
      </c>
      <c r="J5822" s="20">
        <v>0</v>
      </c>
      <c r="K5822" s="20">
        <v>0.1</v>
      </c>
      <c r="L5822" s="20">
        <v>1.8957000000000002E-3</v>
      </c>
      <c r="M5822" s="20">
        <v>1.1541666666666667E-2</v>
      </c>
      <c r="N5822" s="1">
        <v>9</v>
      </c>
      <c r="O5822" s="5">
        <v>77.78</v>
      </c>
      <c r="P5822" s="5">
        <v>22.22</v>
      </c>
      <c r="Q5822" s="1">
        <v>14</v>
      </c>
      <c r="R5822" s="1">
        <v>4</v>
      </c>
      <c r="S5822" s="6">
        <v>179</v>
      </c>
      <c r="T5822" s="6">
        <v>179</v>
      </c>
    </row>
    <row r="5823" spans="1:20" hidden="1" x14ac:dyDescent="0.25">
      <c r="A5823" s="1">
        <v>19</v>
      </c>
      <c r="B5823" s="1">
        <v>2014</v>
      </c>
      <c r="C5823" s="1">
        <v>353210819</v>
      </c>
      <c r="D5823" s="44" t="s">
        <v>408</v>
      </c>
      <c r="E5823" s="20">
        <v>6.9449999999999991E-4</v>
      </c>
      <c r="F5823" s="20">
        <v>0</v>
      </c>
      <c r="G5823" s="20">
        <v>6.9449999999999991E-4</v>
      </c>
      <c r="H5823" s="20">
        <v>0</v>
      </c>
      <c r="I5823" s="20">
        <v>1E-3</v>
      </c>
      <c r="J5823" s="20">
        <v>0</v>
      </c>
      <c r="K5823" s="20">
        <v>0</v>
      </c>
      <c r="L5823" s="20">
        <v>9.2600000000000001E-5</v>
      </c>
      <c r="M5823" s="20">
        <v>7.641229166666666E-3</v>
      </c>
      <c r="N5823" s="1">
        <v>0</v>
      </c>
      <c r="O5823" s="5">
        <v>0</v>
      </c>
      <c r="P5823" s="5">
        <v>100</v>
      </c>
      <c r="Q5823" s="1">
        <v>0</v>
      </c>
      <c r="R5823" s="1">
        <v>4</v>
      </c>
      <c r="S5823" s="6">
        <v>146</v>
      </c>
      <c r="T5823" s="6">
        <v>146</v>
      </c>
    </row>
    <row r="5824" spans="1:20" hidden="1" x14ac:dyDescent="0.25">
      <c r="A5824" s="1">
        <v>20</v>
      </c>
      <c r="B5824" s="1">
        <v>2014</v>
      </c>
      <c r="C5824" s="1">
        <v>353210820</v>
      </c>
      <c r="D5824" s="44" t="s">
        <v>408</v>
      </c>
      <c r="E5824" s="20">
        <v>0</v>
      </c>
      <c r="F5824" s="20">
        <v>0</v>
      </c>
      <c r="G5824" s="20">
        <v>0</v>
      </c>
      <c r="H5824" s="20">
        <v>0</v>
      </c>
      <c r="I5824" s="20">
        <v>0</v>
      </c>
      <c r="J5824" s="20">
        <v>0</v>
      </c>
      <c r="K5824" s="20">
        <v>0</v>
      </c>
      <c r="L5824" s="20">
        <v>0</v>
      </c>
      <c r="M5824" s="20">
        <v>0</v>
      </c>
      <c r="N5824" s="1">
        <v>0</v>
      </c>
      <c r="O5824" s="5">
        <v>0</v>
      </c>
      <c r="P5824" s="5">
        <v>0</v>
      </c>
      <c r="Q5824" s="1">
        <v>0</v>
      </c>
      <c r="R5824" s="1">
        <v>0</v>
      </c>
      <c r="S5824" s="6"/>
      <c r="T5824" s="6"/>
    </row>
    <row r="5825" spans="1:20" hidden="1" x14ac:dyDescent="0.25">
      <c r="A5825" s="1">
        <v>22</v>
      </c>
      <c r="B5825" s="1">
        <v>2014</v>
      </c>
      <c r="C5825" s="1">
        <v>353215722</v>
      </c>
      <c r="D5825" s="44" t="s">
        <v>409</v>
      </c>
      <c r="E5825" s="20">
        <v>7.0573000000000007E-3</v>
      </c>
      <c r="F5825" s="20">
        <v>2.9629999999999999E-4</v>
      </c>
      <c r="G5825" s="20">
        <v>6.7610000000000005E-3</v>
      </c>
      <c r="H5825" s="20">
        <v>0</v>
      </c>
      <c r="I5825" s="20">
        <v>7.0000000000000001E-3</v>
      </c>
      <c r="J5825" s="20">
        <v>0</v>
      </c>
      <c r="K5825" s="20">
        <v>0</v>
      </c>
      <c r="L5825" s="20">
        <v>1.638E-4</v>
      </c>
      <c r="M5825" s="20">
        <v>6.1681790624999993E-3</v>
      </c>
      <c r="N5825" s="1">
        <v>0</v>
      </c>
      <c r="O5825" s="5">
        <v>25</v>
      </c>
      <c r="P5825" s="5">
        <v>75</v>
      </c>
      <c r="Q5825" s="1">
        <v>1</v>
      </c>
      <c r="R5825" s="1">
        <v>3</v>
      </c>
      <c r="S5825" s="6">
        <v>140.13999999999999</v>
      </c>
      <c r="T5825" s="6">
        <v>140.13999999999999</v>
      </c>
    </row>
    <row r="5826" spans="1:20" hidden="1" x14ac:dyDescent="0.25">
      <c r="A5826" s="1">
        <v>22</v>
      </c>
      <c r="B5826" s="1">
        <v>2014</v>
      </c>
      <c r="C5826" s="1">
        <v>353220722</v>
      </c>
      <c r="D5826" s="44" t="s">
        <v>410</v>
      </c>
      <c r="E5826" s="20">
        <v>6.9146900000000011E-2</v>
      </c>
      <c r="F5826" s="20">
        <v>2.2777800000000001E-2</v>
      </c>
      <c r="G5826" s="20">
        <v>4.6369100000000003E-2</v>
      </c>
      <c r="H5826" s="20">
        <v>0.05</v>
      </c>
      <c r="I5826" s="20">
        <v>6.0000000000000001E-3</v>
      </c>
      <c r="J5826" s="20">
        <v>6.3E-2</v>
      </c>
      <c r="K5826" s="20">
        <v>0</v>
      </c>
      <c r="L5826" s="20">
        <v>3.3270000000000001E-4</v>
      </c>
      <c r="M5826" s="20">
        <v>8.8543479166666664E-3</v>
      </c>
      <c r="N5826" s="1">
        <v>0</v>
      </c>
      <c r="O5826" s="5">
        <v>8.33</v>
      </c>
      <c r="P5826" s="5">
        <v>91.67</v>
      </c>
      <c r="Q5826" s="1">
        <v>1</v>
      </c>
      <c r="R5826" s="1">
        <v>11</v>
      </c>
      <c r="S5826" s="6">
        <v>176.4</v>
      </c>
      <c r="T5826" s="6">
        <v>176.4</v>
      </c>
    </row>
    <row r="5827" spans="1:20" hidden="1" x14ac:dyDescent="0.25">
      <c r="A5827" s="1">
        <v>2</v>
      </c>
      <c r="B5827" s="1">
        <v>2014</v>
      </c>
      <c r="C5827" s="1">
        <v>35323062</v>
      </c>
      <c r="D5827" s="44" t="s">
        <v>411</v>
      </c>
      <c r="E5827" s="20">
        <v>1.6234400000000003E-2</v>
      </c>
      <c r="F5827" s="20">
        <v>1.5638400000000004E-2</v>
      </c>
      <c r="G5827" s="20">
        <v>5.9599999999999996E-4</v>
      </c>
      <c r="H5827" s="20">
        <v>0.01</v>
      </c>
      <c r="I5827" s="20">
        <v>0</v>
      </c>
      <c r="J5827" s="20">
        <v>0</v>
      </c>
      <c r="K5827" s="20">
        <v>0.01</v>
      </c>
      <c r="L5827" s="20">
        <v>1.6396000000000002E-3</v>
      </c>
      <c r="M5827" s="20">
        <v>1.099426015625E-2</v>
      </c>
      <c r="N5827" s="1">
        <v>45</v>
      </c>
      <c r="O5827" s="5">
        <v>88.24</v>
      </c>
      <c r="P5827" s="5">
        <v>11.76</v>
      </c>
      <c r="Q5827" s="1">
        <v>15</v>
      </c>
      <c r="R5827" s="1">
        <v>2</v>
      </c>
      <c r="S5827" s="6">
        <v>146.88</v>
      </c>
      <c r="T5827" s="6">
        <v>73.44</v>
      </c>
    </row>
    <row r="5828" spans="1:20" hidden="1" x14ac:dyDescent="0.25">
      <c r="A5828" s="1">
        <v>5</v>
      </c>
      <c r="B5828" s="1">
        <v>2014</v>
      </c>
      <c r="C5828" s="1">
        <v>35324055</v>
      </c>
      <c r="D5828" s="44" t="s">
        <v>412</v>
      </c>
      <c r="E5828" s="20">
        <v>31.042375699999997</v>
      </c>
      <c r="F5828" s="20">
        <v>31.032531499999997</v>
      </c>
      <c r="G5828" s="20">
        <v>9.8442000000000095E-3</v>
      </c>
      <c r="H5828" s="20">
        <v>0</v>
      </c>
      <c r="I5828" s="20">
        <v>31.027000000000001</v>
      </c>
      <c r="J5828" s="20">
        <v>3.0000000000000001E-3</v>
      </c>
      <c r="K5828" s="20">
        <v>0</v>
      </c>
      <c r="L5828" s="20">
        <v>1.0375800000000004E-2</v>
      </c>
      <c r="M5828" s="20">
        <v>1.6432551041666667E-2</v>
      </c>
      <c r="N5828" s="1">
        <v>24</v>
      </c>
      <c r="O5828" s="5">
        <v>29.17</v>
      </c>
      <c r="P5828" s="5">
        <v>70.83</v>
      </c>
      <c r="Q5828" s="1">
        <v>21</v>
      </c>
      <c r="R5828" s="1">
        <v>51</v>
      </c>
      <c r="S5828" s="6">
        <v>306.66000000000003</v>
      </c>
      <c r="T5828" s="6">
        <v>306.66000000000003</v>
      </c>
    </row>
    <row r="5829" spans="1:20" hidden="1" x14ac:dyDescent="0.25">
      <c r="A5829" s="1">
        <v>6</v>
      </c>
      <c r="B5829" s="1">
        <v>2014</v>
      </c>
      <c r="C5829" s="1">
        <v>35324056</v>
      </c>
      <c r="D5829" s="44" t="s">
        <v>412</v>
      </c>
      <c r="E5829" s="20">
        <v>2.3099999999999999E-5</v>
      </c>
      <c r="F5829" s="20">
        <v>2.3099999999999999E-5</v>
      </c>
      <c r="G5829" s="20">
        <v>0</v>
      </c>
      <c r="H5829" s="20">
        <v>0</v>
      </c>
      <c r="I5829" s="20">
        <v>0</v>
      </c>
      <c r="J5829" s="20">
        <v>0</v>
      </c>
      <c r="K5829" s="20">
        <v>0</v>
      </c>
      <c r="L5829" s="20">
        <v>2.3099999999999999E-5</v>
      </c>
      <c r="M5829" s="20">
        <v>0</v>
      </c>
      <c r="N5829" s="1">
        <v>0</v>
      </c>
      <c r="O5829" s="5">
        <v>100</v>
      </c>
      <c r="P5829" s="5">
        <v>0</v>
      </c>
      <c r="Q5829" s="1">
        <v>1</v>
      </c>
      <c r="R5829" s="1">
        <v>0</v>
      </c>
      <c r="S5829" s="6"/>
      <c r="T5829" s="6"/>
    </row>
    <row r="5830" spans="1:20" hidden="1" x14ac:dyDescent="0.25">
      <c r="A5830" s="1">
        <v>16</v>
      </c>
      <c r="B5830" s="1">
        <v>2014</v>
      </c>
      <c r="C5830" s="1">
        <v>353250416</v>
      </c>
      <c r="D5830" s="44" t="s">
        <v>413</v>
      </c>
      <c r="E5830" s="20">
        <v>0</v>
      </c>
      <c r="F5830" s="20">
        <v>0</v>
      </c>
      <c r="G5830" s="20">
        <v>0</v>
      </c>
      <c r="H5830" s="20">
        <v>0</v>
      </c>
      <c r="I5830" s="20">
        <v>0</v>
      </c>
      <c r="J5830" s="20">
        <v>0</v>
      </c>
      <c r="K5830" s="20">
        <v>0</v>
      </c>
      <c r="L5830" s="20">
        <v>0</v>
      </c>
      <c r="M5830" s="20">
        <v>0</v>
      </c>
      <c r="N5830" s="1">
        <v>0</v>
      </c>
      <c r="O5830" s="5">
        <v>0</v>
      </c>
      <c r="P5830" s="5">
        <v>0</v>
      </c>
      <c r="Q5830" s="1">
        <v>0</v>
      </c>
      <c r="R5830" s="1">
        <v>0</v>
      </c>
      <c r="S5830" s="6"/>
      <c r="T5830" s="6"/>
    </row>
    <row r="5831" spans="1:20" hidden="1" x14ac:dyDescent="0.25">
      <c r="A5831" s="1">
        <v>18</v>
      </c>
      <c r="B5831" s="1">
        <v>2014</v>
      </c>
      <c r="C5831" s="1">
        <v>353250418</v>
      </c>
      <c r="D5831" s="44" t="s">
        <v>413</v>
      </c>
      <c r="E5831" s="20">
        <v>8.8778000000000017E-3</v>
      </c>
      <c r="F5831" s="20">
        <v>2.5460000000000001E-4</v>
      </c>
      <c r="G5831" s="20">
        <v>8.623200000000001E-3</v>
      </c>
      <c r="H5831" s="20">
        <v>0</v>
      </c>
      <c r="I5831" s="20">
        <v>2E-3</v>
      </c>
      <c r="J5831" s="20">
        <v>1E-3</v>
      </c>
      <c r="K5831" s="20">
        <v>0.01</v>
      </c>
      <c r="L5831" s="20">
        <v>2.5460000000000001E-4</v>
      </c>
      <c r="M5831" s="20">
        <v>1.9238529211956523E-2</v>
      </c>
      <c r="N5831" s="1">
        <v>0</v>
      </c>
      <c r="O5831" s="5">
        <v>20</v>
      </c>
      <c r="P5831" s="5">
        <v>80</v>
      </c>
      <c r="Q5831" s="1">
        <v>1</v>
      </c>
      <c r="R5831" s="1">
        <v>4</v>
      </c>
      <c r="S5831" s="6">
        <v>421.44</v>
      </c>
      <c r="T5831" s="6">
        <v>421.44</v>
      </c>
    </row>
    <row r="5832" spans="1:20" hidden="1" x14ac:dyDescent="0.25">
      <c r="A5832" s="1">
        <v>19</v>
      </c>
      <c r="B5832" s="1">
        <v>2014</v>
      </c>
      <c r="C5832" s="1">
        <v>353250419</v>
      </c>
      <c r="D5832" s="44" t="s">
        <v>413</v>
      </c>
      <c r="E5832" s="20">
        <v>2.2222000000000001E-3</v>
      </c>
      <c r="F5832" s="20">
        <v>2.2222000000000001E-3</v>
      </c>
      <c r="G5832" s="20">
        <v>0</v>
      </c>
      <c r="H5832" s="20">
        <v>0</v>
      </c>
      <c r="I5832" s="20">
        <v>0</v>
      </c>
      <c r="J5832" s="20">
        <v>0</v>
      </c>
      <c r="K5832" s="20">
        <v>0</v>
      </c>
      <c r="L5832" s="20">
        <v>0</v>
      </c>
      <c r="M5832" s="20">
        <v>0</v>
      </c>
      <c r="N5832" s="1">
        <v>0</v>
      </c>
      <c r="O5832" s="5">
        <v>100</v>
      </c>
      <c r="P5832" s="5">
        <v>0</v>
      </c>
      <c r="Q5832" s="1">
        <v>1</v>
      </c>
      <c r="R5832" s="1">
        <v>0</v>
      </c>
      <c r="S5832" s="6"/>
      <c r="T5832" s="6"/>
    </row>
    <row r="5833" spans="1:20" hidden="1" x14ac:dyDescent="0.25">
      <c r="A5833" s="1">
        <v>18</v>
      </c>
      <c r="B5833" s="1">
        <v>2014</v>
      </c>
      <c r="C5833" s="1">
        <v>353260318</v>
      </c>
      <c r="D5833" s="44" t="s">
        <v>414</v>
      </c>
      <c r="E5833" s="20">
        <v>6.0687300000000007E-2</v>
      </c>
      <c r="F5833" s="20">
        <v>4.5729300000000007E-2</v>
      </c>
      <c r="G5833" s="20">
        <v>1.4958000000000001E-2</v>
      </c>
      <c r="H5833" s="20">
        <v>0</v>
      </c>
      <c r="I5833" s="20">
        <v>0</v>
      </c>
      <c r="J5833" s="20">
        <v>1E-3</v>
      </c>
      <c r="K5833" s="20">
        <v>0.06</v>
      </c>
      <c r="L5833" s="20">
        <v>6.2150000000000009E-4</v>
      </c>
      <c r="M5833" s="20">
        <v>2.2741869791666668E-2</v>
      </c>
      <c r="N5833" s="1">
        <v>2</v>
      </c>
      <c r="O5833" s="5">
        <v>25.93</v>
      </c>
      <c r="P5833" s="5">
        <v>74.069999999999993</v>
      </c>
      <c r="Q5833" s="1">
        <v>7</v>
      </c>
      <c r="R5833" s="1">
        <v>20</v>
      </c>
      <c r="S5833" s="6">
        <v>487.08</v>
      </c>
      <c r="T5833" s="6">
        <v>487.08</v>
      </c>
    </row>
    <row r="5834" spans="1:20" hidden="1" x14ac:dyDescent="0.25">
      <c r="A5834" s="1">
        <v>19</v>
      </c>
      <c r="B5834" s="1">
        <v>2014</v>
      </c>
      <c r="C5834" s="1">
        <v>353260319</v>
      </c>
      <c r="D5834" s="44" t="s">
        <v>414</v>
      </c>
      <c r="E5834" s="20">
        <v>8.2866000000000016E-3</v>
      </c>
      <c r="F5834" s="20">
        <v>4.6628000000000008E-3</v>
      </c>
      <c r="G5834" s="20">
        <v>3.6237999999999999E-3</v>
      </c>
      <c r="H5834" s="20">
        <v>0</v>
      </c>
      <c r="I5834" s="20">
        <v>0</v>
      </c>
      <c r="J5834" s="20">
        <v>0</v>
      </c>
      <c r="K5834" s="20">
        <v>0.01</v>
      </c>
      <c r="L5834" s="20">
        <v>1.2850000000000001E-4</v>
      </c>
      <c r="M5834" s="20">
        <v>0</v>
      </c>
      <c r="N5834" s="1">
        <v>0</v>
      </c>
      <c r="O5834" s="5">
        <v>33.33</v>
      </c>
      <c r="P5834" s="5">
        <v>66.67</v>
      </c>
      <c r="Q5834" s="1">
        <v>3</v>
      </c>
      <c r="R5834" s="1">
        <v>6</v>
      </c>
      <c r="S5834" s="6"/>
      <c r="T5834" s="6"/>
    </row>
    <row r="5835" spans="1:20" hidden="1" x14ac:dyDescent="0.25">
      <c r="A5835" s="1">
        <v>19</v>
      </c>
      <c r="B5835" s="1">
        <v>2014</v>
      </c>
      <c r="C5835" s="1">
        <v>353270219</v>
      </c>
      <c r="D5835" s="44" t="s">
        <v>415</v>
      </c>
      <c r="E5835" s="20">
        <v>1.0762800000000003E-2</v>
      </c>
      <c r="F5835" s="20">
        <v>8.4880000000000003E-4</v>
      </c>
      <c r="G5835" s="20">
        <v>9.9140000000000027E-3</v>
      </c>
      <c r="H5835" s="20">
        <v>0</v>
      </c>
      <c r="I5835" s="20">
        <v>8.9999999999999993E-3</v>
      </c>
      <c r="J5835" s="20">
        <v>0</v>
      </c>
      <c r="K5835" s="20">
        <v>0</v>
      </c>
      <c r="L5835" s="20">
        <v>1.4074000000000001E-3</v>
      </c>
      <c r="M5835" s="20">
        <v>1.05401296875E-2</v>
      </c>
      <c r="N5835" s="1">
        <v>0</v>
      </c>
      <c r="O5835" s="5">
        <v>4.17</v>
      </c>
      <c r="P5835" s="5">
        <v>95.83</v>
      </c>
      <c r="Q5835" s="1">
        <v>1</v>
      </c>
      <c r="R5835" s="1">
        <v>23</v>
      </c>
      <c r="S5835" s="6">
        <v>214.32</v>
      </c>
      <c r="T5835" s="6">
        <v>214.32</v>
      </c>
    </row>
    <row r="5836" spans="1:20" hidden="1" x14ac:dyDescent="0.25">
      <c r="A5836" s="1">
        <v>16</v>
      </c>
      <c r="B5836" s="1">
        <v>2014</v>
      </c>
      <c r="C5836" s="1">
        <v>353280116</v>
      </c>
      <c r="D5836" s="44" t="s">
        <v>416</v>
      </c>
      <c r="E5836" s="20">
        <v>8.2698399999999991E-2</v>
      </c>
      <c r="F5836" s="20">
        <v>6.7171700000000001E-2</v>
      </c>
      <c r="G5836" s="20">
        <v>1.5526699999999996E-2</v>
      </c>
      <c r="H5836" s="20">
        <v>0</v>
      </c>
      <c r="I5836" s="20">
        <v>0</v>
      </c>
      <c r="J5836" s="20">
        <v>3.0000000000000001E-3</v>
      </c>
      <c r="K5836" s="20">
        <v>0.08</v>
      </c>
      <c r="L5836" s="20">
        <v>7.1759999999999999E-4</v>
      </c>
      <c r="M5836" s="20">
        <v>1.4710986496913579E-2</v>
      </c>
      <c r="N5836" s="1">
        <v>0</v>
      </c>
      <c r="O5836" s="5">
        <v>33.33</v>
      </c>
      <c r="P5836" s="5">
        <v>66.67</v>
      </c>
      <c r="Q5836" s="1">
        <v>6</v>
      </c>
      <c r="R5836" s="1">
        <v>12</v>
      </c>
      <c r="S5836" s="6">
        <v>289</v>
      </c>
      <c r="T5836" s="6">
        <v>289</v>
      </c>
    </row>
    <row r="5837" spans="1:20" hidden="1" x14ac:dyDescent="0.25">
      <c r="A5837" s="1">
        <v>14</v>
      </c>
      <c r="B5837" s="1">
        <v>2014</v>
      </c>
      <c r="C5837" s="1">
        <v>353282714</v>
      </c>
      <c r="D5837" s="44" t="s">
        <v>417</v>
      </c>
      <c r="E5837" s="20">
        <v>0.96163220000000016</v>
      </c>
      <c r="F5837" s="20">
        <v>0.96155930000000012</v>
      </c>
      <c r="G5837" s="20">
        <v>7.290000000000001E-5</v>
      </c>
      <c r="H5837" s="20">
        <v>0</v>
      </c>
      <c r="I5837" s="20">
        <v>1.4E-2</v>
      </c>
      <c r="J5837" s="20">
        <v>0.94699999999999995</v>
      </c>
      <c r="K5837" s="20">
        <v>0</v>
      </c>
      <c r="L5837" s="20">
        <v>6.0800000000000001E-5</v>
      </c>
      <c r="M5837" s="20">
        <v>1.2962067187500001E-2</v>
      </c>
      <c r="N5837" s="1">
        <v>2</v>
      </c>
      <c r="O5837" s="5">
        <v>87.5</v>
      </c>
      <c r="P5837" s="5">
        <v>12.5</v>
      </c>
      <c r="Q5837" s="1">
        <v>14</v>
      </c>
      <c r="R5837" s="1">
        <v>2</v>
      </c>
      <c r="S5837" s="6">
        <v>329.28</v>
      </c>
      <c r="T5837" s="6">
        <v>329.28</v>
      </c>
    </row>
    <row r="5838" spans="1:20" hidden="1" x14ac:dyDescent="0.25">
      <c r="A5838" s="1">
        <v>18</v>
      </c>
      <c r="B5838" s="1">
        <v>2014</v>
      </c>
      <c r="C5838" s="1">
        <v>353284318</v>
      </c>
      <c r="D5838" s="44" t="s">
        <v>418</v>
      </c>
      <c r="E5838" s="20">
        <v>1.2465800000000001E-2</v>
      </c>
      <c r="F5838" s="20">
        <v>2.8503000000000001E-3</v>
      </c>
      <c r="G5838" s="20">
        <v>9.6155000000000008E-3</v>
      </c>
      <c r="H5838" s="20">
        <v>0</v>
      </c>
      <c r="I5838" s="20">
        <v>0</v>
      </c>
      <c r="J5838" s="20">
        <v>0</v>
      </c>
      <c r="K5838" s="20">
        <v>0.01</v>
      </c>
      <c r="L5838" s="20">
        <v>6.3067999999999996E-3</v>
      </c>
      <c r="M5838" s="20">
        <v>3.2130179687500002E-3</v>
      </c>
      <c r="N5838" s="1">
        <v>1</v>
      </c>
      <c r="O5838" s="5">
        <v>41.67</v>
      </c>
      <c r="P5838" s="5">
        <v>58.33</v>
      </c>
      <c r="Q5838" s="1">
        <v>5</v>
      </c>
      <c r="R5838" s="1">
        <v>7</v>
      </c>
      <c r="S5838" s="6">
        <v>34.04</v>
      </c>
      <c r="T5838" s="6">
        <v>34.04</v>
      </c>
    </row>
    <row r="5839" spans="1:20" hidden="1" x14ac:dyDescent="0.25">
      <c r="A5839" s="1">
        <v>19</v>
      </c>
      <c r="B5839" s="1">
        <v>2014</v>
      </c>
      <c r="C5839" s="1">
        <v>353286819</v>
      </c>
      <c r="D5839" s="44" t="s">
        <v>419</v>
      </c>
      <c r="E5839" s="20">
        <v>2.5116000000000001E-3</v>
      </c>
      <c r="F5839" s="20">
        <v>2.3148000000000001E-3</v>
      </c>
      <c r="G5839" s="20">
        <v>1.9680000000000001E-4</v>
      </c>
      <c r="H5839" s="20">
        <v>0</v>
      </c>
      <c r="I5839" s="20">
        <v>0</v>
      </c>
      <c r="J5839" s="20">
        <v>0</v>
      </c>
      <c r="K5839" s="20">
        <v>0</v>
      </c>
      <c r="L5839" s="20">
        <v>1.9680000000000001E-4</v>
      </c>
      <c r="M5839" s="20">
        <v>2.568908052884615E-3</v>
      </c>
      <c r="N5839" s="1">
        <v>2</v>
      </c>
      <c r="O5839" s="5">
        <v>33.33</v>
      </c>
      <c r="P5839" s="5">
        <v>66.67</v>
      </c>
      <c r="Q5839" s="1">
        <v>2</v>
      </c>
      <c r="R5839" s="1">
        <v>4</v>
      </c>
      <c r="S5839" s="6">
        <v>43</v>
      </c>
      <c r="T5839" s="6">
        <v>43</v>
      </c>
    </row>
    <row r="5840" spans="1:20" hidden="1" x14ac:dyDescent="0.25">
      <c r="A5840" s="1">
        <v>13</v>
      </c>
      <c r="B5840" s="1">
        <v>2014</v>
      </c>
      <c r="C5840" s="1">
        <v>353290013</v>
      </c>
      <c r="D5840" s="44" t="s">
        <v>420</v>
      </c>
      <c r="E5840" s="20">
        <v>1.9877547</v>
      </c>
      <c r="F5840" s="20">
        <v>1.9724885000000001</v>
      </c>
      <c r="G5840" s="20">
        <v>1.5266199999999999E-2</v>
      </c>
      <c r="H5840" s="20">
        <v>0</v>
      </c>
      <c r="I5840" s="20">
        <v>0</v>
      </c>
      <c r="J5840" s="20">
        <v>0.01</v>
      </c>
      <c r="K5840" s="20">
        <v>1.42</v>
      </c>
      <c r="L5840" s="20">
        <v>0.55903940000000008</v>
      </c>
      <c r="M5840" s="20">
        <v>2.5564619791666666E-2</v>
      </c>
      <c r="N5840" s="1">
        <v>15</v>
      </c>
      <c r="O5840" s="5">
        <v>37.5</v>
      </c>
      <c r="P5840" s="5">
        <v>62.5</v>
      </c>
      <c r="Q5840" s="1">
        <v>6</v>
      </c>
      <c r="R5840" s="1">
        <v>10</v>
      </c>
      <c r="S5840" s="6">
        <v>515</v>
      </c>
      <c r="T5840" s="6">
        <v>515</v>
      </c>
    </row>
    <row r="5841" spans="1:20" hidden="1" x14ac:dyDescent="0.25">
      <c r="A5841" s="1">
        <v>15</v>
      </c>
      <c r="B5841" s="1">
        <v>2014</v>
      </c>
      <c r="C5841" s="1">
        <v>353300715</v>
      </c>
      <c r="D5841" s="44" t="s">
        <v>421</v>
      </c>
      <c r="E5841" s="20">
        <v>0.16303490000000001</v>
      </c>
      <c r="F5841" s="20">
        <v>0.1299207</v>
      </c>
      <c r="G5841" s="20">
        <v>3.3114200000000003E-2</v>
      </c>
      <c r="H5841" s="20">
        <v>0</v>
      </c>
      <c r="I5841" s="20">
        <v>6.0000000000000001E-3</v>
      </c>
      <c r="J5841" s="20">
        <v>0</v>
      </c>
      <c r="K5841" s="20">
        <v>0.15</v>
      </c>
      <c r="L5841" s="20">
        <v>2.2228999999999999E-3</v>
      </c>
      <c r="M5841" s="20">
        <v>5.7432509328703703E-2</v>
      </c>
      <c r="N5841" s="1">
        <v>30</v>
      </c>
      <c r="O5841" s="5">
        <v>34.21</v>
      </c>
      <c r="P5841" s="5">
        <v>65.790000000000006</v>
      </c>
      <c r="Q5841" s="1">
        <v>13</v>
      </c>
      <c r="R5841" s="1">
        <v>25</v>
      </c>
      <c r="S5841" s="6">
        <v>997.16</v>
      </c>
      <c r="T5841" s="6">
        <v>997.16</v>
      </c>
    </row>
    <row r="5842" spans="1:20" hidden="1" x14ac:dyDescent="0.25">
      <c r="A5842" s="1">
        <v>20</v>
      </c>
      <c r="B5842" s="1">
        <v>2014</v>
      </c>
      <c r="C5842" s="1">
        <v>353310620</v>
      </c>
      <c r="D5842" s="44" t="s">
        <v>422</v>
      </c>
      <c r="E5842" s="20">
        <v>4.1714999999999999E-3</v>
      </c>
      <c r="F5842" s="20">
        <v>0</v>
      </c>
      <c r="G5842" s="20">
        <v>4.1714999999999999E-3</v>
      </c>
      <c r="H5842" s="20">
        <v>0</v>
      </c>
      <c r="I5842" s="20">
        <v>4.0000000000000001E-3</v>
      </c>
      <c r="J5842" s="20">
        <v>0</v>
      </c>
      <c r="K5842" s="20">
        <v>0</v>
      </c>
      <c r="L5842" s="20">
        <v>1.505E-4</v>
      </c>
      <c r="M5842" s="20">
        <v>5.1284187499999996E-3</v>
      </c>
      <c r="N5842" s="1">
        <v>0</v>
      </c>
      <c r="O5842" s="5">
        <v>0</v>
      </c>
      <c r="P5842" s="5">
        <v>100</v>
      </c>
      <c r="Q5842" s="1">
        <v>0</v>
      </c>
      <c r="R5842" s="1">
        <v>5</v>
      </c>
      <c r="S5842" s="6">
        <v>107</v>
      </c>
      <c r="T5842" s="6">
        <v>107</v>
      </c>
    </row>
    <row r="5843" spans="1:20" hidden="1" x14ac:dyDescent="0.25">
      <c r="A5843" s="1">
        <v>20</v>
      </c>
      <c r="B5843" s="1">
        <v>2014</v>
      </c>
      <c r="C5843" s="1">
        <v>353320520</v>
      </c>
      <c r="D5843" s="44" t="s">
        <v>423</v>
      </c>
      <c r="E5843" s="20">
        <v>0.52742099999999992</v>
      </c>
      <c r="F5843" s="20">
        <v>0.50972209999999996</v>
      </c>
      <c r="G5843" s="20">
        <v>1.76989E-2</v>
      </c>
      <c r="H5843" s="20">
        <v>0</v>
      </c>
      <c r="I5843" s="20">
        <v>0.01</v>
      </c>
      <c r="J5843" s="20">
        <v>0.51</v>
      </c>
      <c r="K5843" s="20">
        <v>0</v>
      </c>
      <c r="L5843" s="20">
        <v>6.2500000000000003E-3</v>
      </c>
      <c r="M5843" s="20">
        <v>6.9597645833333341E-3</v>
      </c>
      <c r="N5843" s="1">
        <v>2</v>
      </c>
      <c r="O5843" s="5">
        <v>50</v>
      </c>
      <c r="P5843" s="5">
        <v>50</v>
      </c>
      <c r="Q5843" s="1">
        <v>6</v>
      </c>
      <c r="R5843" s="1">
        <v>6</v>
      </c>
      <c r="S5843" s="6">
        <v>151</v>
      </c>
      <c r="T5843" s="6">
        <v>151</v>
      </c>
    </row>
    <row r="5844" spans="1:20" hidden="1" x14ac:dyDescent="0.25">
      <c r="A5844" s="1">
        <v>19</v>
      </c>
      <c r="B5844" s="1">
        <v>2014</v>
      </c>
      <c r="C5844" s="1">
        <v>353330419</v>
      </c>
      <c r="D5844" s="44" t="s">
        <v>424</v>
      </c>
      <c r="E5844" s="20">
        <v>9.0983999999999995E-3</v>
      </c>
      <c r="F5844" s="20">
        <v>0</v>
      </c>
      <c r="G5844" s="20">
        <v>9.0983999999999995E-3</v>
      </c>
      <c r="H5844" s="20">
        <v>0</v>
      </c>
      <c r="I5844" s="20">
        <v>8.9999999999999993E-3</v>
      </c>
      <c r="J5844" s="20">
        <v>0</v>
      </c>
      <c r="K5844" s="20">
        <v>0</v>
      </c>
      <c r="L5844" s="20">
        <v>4.8730000000000014E-4</v>
      </c>
      <c r="M5844" s="20">
        <v>8.5647145833333323E-3</v>
      </c>
      <c r="N5844" s="1">
        <v>0</v>
      </c>
      <c r="O5844" s="5">
        <v>0</v>
      </c>
      <c r="P5844" s="5">
        <v>100</v>
      </c>
      <c r="Q5844" s="1">
        <v>0</v>
      </c>
      <c r="R5844" s="1">
        <v>15</v>
      </c>
      <c r="S5844" s="6">
        <v>181.17</v>
      </c>
      <c r="T5844" s="6">
        <v>181.17</v>
      </c>
    </row>
    <row r="5845" spans="1:20" hidden="1" x14ac:dyDescent="0.25">
      <c r="A5845" s="1">
        <v>5</v>
      </c>
      <c r="B5845" s="1">
        <v>2014</v>
      </c>
      <c r="C5845" s="1">
        <v>35334035</v>
      </c>
      <c r="D5845" s="44" t="s">
        <v>425</v>
      </c>
      <c r="E5845" s="20">
        <v>0.29874210000000001</v>
      </c>
      <c r="F5845" s="20">
        <v>0.19085890000000003</v>
      </c>
      <c r="G5845" s="20">
        <v>0.1078832</v>
      </c>
      <c r="H5845" s="20">
        <v>0</v>
      </c>
      <c r="I5845" s="20">
        <v>0.16800000000000001</v>
      </c>
      <c r="J5845" s="20">
        <v>0.121</v>
      </c>
      <c r="K5845" s="20">
        <v>0</v>
      </c>
      <c r="L5845" s="20">
        <v>6.8770000000000003E-3</v>
      </c>
      <c r="M5845" s="20">
        <v>0.16479811342592593</v>
      </c>
      <c r="N5845" s="1">
        <v>15</v>
      </c>
      <c r="O5845" s="5">
        <v>9.7100000000000009</v>
      </c>
      <c r="P5845" s="5">
        <v>90.29</v>
      </c>
      <c r="Q5845" s="1">
        <v>10</v>
      </c>
      <c r="R5845" s="1">
        <v>93</v>
      </c>
      <c r="S5845" s="6">
        <v>2915.5</v>
      </c>
      <c r="T5845" s="6">
        <v>2740.57</v>
      </c>
    </row>
    <row r="5846" spans="1:20" hidden="1" x14ac:dyDescent="0.25">
      <c r="A5846" s="1">
        <v>15</v>
      </c>
      <c r="B5846" s="1">
        <v>2014</v>
      </c>
      <c r="C5846" s="1">
        <v>353325415</v>
      </c>
      <c r="D5846" s="44" t="s">
        <v>426</v>
      </c>
      <c r="E5846" s="20">
        <v>0.12545699999999999</v>
      </c>
      <c r="F5846" s="20">
        <v>0.11727989999999999</v>
      </c>
      <c r="G5846" s="20">
        <v>8.1770999999999996E-3</v>
      </c>
      <c r="H5846" s="20">
        <v>0</v>
      </c>
      <c r="I5846" s="20">
        <v>5.0000000000000001E-3</v>
      </c>
      <c r="J5846" s="20">
        <v>3.0000000000000001E-3</v>
      </c>
      <c r="K5846" s="20">
        <v>0.12</v>
      </c>
      <c r="L5846" s="20">
        <v>1.1569999999999999E-4</v>
      </c>
      <c r="M5846" s="20">
        <v>1.1820974999999999E-2</v>
      </c>
      <c r="N5846" s="1">
        <v>0</v>
      </c>
      <c r="O5846" s="5">
        <v>66.67</v>
      </c>
      <c r="P5846" s="5">
        <v>33.33</v>
      </c>
      <c r="Q5846" s="1">
        <v>8</v>
      </c>
      <c r="R5846" s="1">
        <v>4</v>
      </c>
      <c r="S5846" s="6">
        <v>256</v>
      </c>
      <c r="T5846" s="6">
        <v>256</v>
      </c>
    </row>
    <row r="5847" spans="1:20" hidden="1" x14ac:dyDescent="0.25">
      <c r="A5847" s="1">
        <v>16</v>
      </c>
      <c r="B5847" s="1">
        <v>2014</v>
      </c>
      <c r="C5847" s="1">
        <v>353350216</v>
      </c>
      <c r="D5847" s="44" t="s">
        <v>427</v>
      </c>
      <c r="E5847" s="20">
        <v>0.53524469999999991</v>
      </c>
      <c r="F5847" s="20">
        <v>0.40544269999999993</v>
      </c>
      <c r="G5847" s="20">
        <v>0.12980199999999997</v>
      </c>
      <c r="H5847" s="20">
        <v>0</v>
      </c>
      <c r="I5847" s="20">
        <v>2.9000000000000001E-2</v>
      </c>
      <c r="J5847" s="20">
        <v>0.252</v>
      </c>
      <c r="K5847" s="20">
        <v>0.22</v>
      </c>
      <c r="L5847" s="20">
        <v>3.1254200000000024E-2</v>
      </c>
      <c r="M5847" s="20">
        <v>0.10790100817361109</v>
      </c>
      <c r="N5847" s="1">
        <v>13</v>
      </c>
      <c r="O5847" s="5">
        <v>20.56</v>
      </c>
      <c r="P5847" s="5">
        <v>79.44</v>
      </c>
      <c r="Q5847" s="1">
        <v>22</v>
      </c>
      <c r="R5847" s="1">
        <v>85</v>
      </c>
      <c r="S5847" s="6">
        <v>1969</v>
      </c>
      <c r="T5847" s="6">
        <v>1969</v>
      </c>
    </row>
    <row r="5848" spans="1:20" hidden="1" x14ac:dyDescent="0.25">
      <c r="A5848" s="1">
        <v>8</v>
      </c>
      <c r="B5848" s="1">
        <v>2014</v>
      </c>
      <c r="C5848" s="1">
        <v>35336018</v>
      </c>
      <c r="D5848" s="44" t="s">
        <v>428</v>
      </c>
      <c r="E5848" s="20">
        <v>4.6289299999999999E-2</v>
      </c>
      <c r="F5848" s="20">
        <v>3.3444399999999999E-2</v>
      </c>
      <c r="G5848" s="20">
        <v>1.2844899999999999E-2</v>
      </c>
      <c r="H5848" s="20">
        <v>0.01</v>
      </c>
      <c r="I5848" s="20">
        <v>8.9999999999999993E-3</v>
      </c>
      <c r="J5848" s="20">
        <v>1E-3</v>
      </c>
      <c r="K5848" s="20">
        <v>0.03</v>
      </c>
      <c r="L5848" s="20">
        <v>8.6919999999999999E-4</v>
      </c>
      <c r="M5848" s="20">
        <v>1.6557686979166666E-2</v>
      </c>
      <c r="N5848" s="1">
        <v>1</v>
      </c>
      <c r="O5848" s="5">
        <v>46.15</v>
      </c>
      <c r="P5848" s="5">
        <v>53.85</v>
      </c>
      <c r="Q5848" s="1">
        <v>6</v>
      </c>
      <c r="R5848" s="1">
        <v>7</v>
      </c>
      <c r="S5848" s="6">
        <v>353</v>
      </c>
      <c r="T5848" s="6">
        <v>353</v>
      </c>
    </row>
    <row r="5849" spans="1:20" hidden="1" x14ac:dyDescent="0.25">
      <c r="A5849" s="1">
        <v>12</v>
      </c>
      <c r="B5849" s="1">
        <v>2014</v>
      </c>
      <c r="C5849" s="1">
        <v>353360112</v>
      </c>
      <c r="D5849" s="44" t="s">
        <v>428</v>
      </c>
      <c r="E5849" s="20">
        <v>0.10743069999999999</v>
      </c>
      <c r="F5849" s="20">
        <v>0.10277789999999999</v>
      </c>
      <c r="G5849" s="20">
        <v>4.6528000000000003E-3</v>
      </c>
      <c r="H5849" s="20">
        <v>0</v>
      </c>
      <c r="I5849" s="20">
        <v>0</v>
      </c>
      <c r="J5849" s="20">
        <v>5.0000000000000001E-3</v>
      </c>
      <c r="K5849" s="20">
        <v>0.1</v>
      </c>
      <c r="L5849" s="20">
        <v>0</v>
      </c>
      <c r="M5849" s="20">
        <v>0</v>
      </c>
      <c r="N5849" s="1">
        <v>3</v>
      </c>
      <c r="O5849" s="5">
        <v>75</v>
      </c>
      <c r="P5849" s="5">
        <v>25</v>
      </c>
      <c r="Q5849" s="1">
        <v>3</v>
      </c>
      <c r="R5849" s="1">
        <v>1</v>
      </c>
      <c r="S5849" s="6"/>
      <c r="T5849" s="6"/>
    </row>
    <row r="5850" spans="1:20" hidden="1" x14ac:dyDescent="0.25">
      <c r="A5850" s="1">
        <v>17</v>
      </c>
      <c r="B5850" s="1">
        <v>2014</v>
      </c>
      <c r="C5850" s="1">
        <v>353370017</v>
      </c>
      <c r="D5850" s="44" t="s">
        <v>429</v>
      </c>
      <c r="E5850" s="20">
        <v>3.85975E-2</v>
      </c>
      <c r="F5850" s="20">
        <v>3.8435499999999997E-2</v>
      </c>
      <c r="G5850" s="20">
        <v>1.6200000000000001E-4</v>
      </c>
      <c r="H5850" s="20">
        <v>0</v>
      </c>
      <c r="I5850" s="20">
        <v>0</v>
      </c>
      <c r="J5850" s="20">
        <v>1E-3</v>
      </c>
      <c r="K5850" s="20">
        <v>0.04</v>
      </c>
      <c r="L5850" s="20">
        <v>6.538999999999999E-4</v>
      </c>
      <c r="M5850" s="20">
        <v>8.3622385416666657E-3</v>
      </c>
      <c r="N5850" s="1">
        <v>6</v>
      </c>
      <c r="O5850" s="5">
        <v>62.5</v>
      </c>
      <c r="P5850" s="5">
        <v>37.5</v>
      </c>
      <c r="Q5850" s="1">
        <v>10</v>
      </c>
      <c r="R5850" s="1">
        <v>6</v>
      </c>
      <c r="S5850" s="6">
        <v>172.23500000000001</v>
      </c>
      <c r="T5850" s="6">
        <v>172.23500000000001</v>
      </c>
    </row>
    <row r="5851" spans="1:20" hidden="1" x14ac:dyDescent="0.25">
      <c r="A5851" s="1">
        <v>21</v>
      </c>
      <c r="B5851" s="1">
        <v>2014</v>
      </c>
      <c r="C5851" s="1">
        <v>353370021</v>
      </c>
      <c r="D5851" s="44" t="s">
        <v>429</v>
      </c>
      <c r="E5851" s="20">
        <v>0</v>
      </c>
      <c r="F5851" s="20">
        <v>0</v>
      </c>
      <c r="G5851" s="20">
        <v>0</v>
      </c>
      <c r="H5851" s="20">
        <v>0</v>
      </c>
      <c r="I5851" s="20">
        <v>0</v>
      </c>
      <c r="J5851" s="20">
        <v>0</v>
      </c>
      <c r="K5851" s="20">
        <v>0</v>
      </c>
      <c r="L5851" s="20">
        <v>0</v>
      </c>
      <c r="M5851" s="20">
        <v>0</v>
      </c>
      <c r="N5851" s="1">
        <v>1</v>
      </c>
      <c r="O5851" s="5">
        <v>0</v>
      </c>
      <c r="P5851" s="5">
        <v>0</v>
      </c>
      <c r="Q5851" s="1">
        <v>0</v>
      </c>
      <c r="R5851" s="1">
        <v>0</v>
      </c>
      <c r="S5851" s="6"/>
      <c r="T5851" s="6"/>
    </row>
    <row r="5852" spans="1:20" hidden="1" x14ac:dyDescent="0.25">
      <c r="A5852" s="1">
        <v>14</v>
      </c>
      <c r="B5852" s="1">
        <v>2014</v>
      </c>
      <c r="C5852" s="1">
        <v>353380914</v>
      </c>
      <c r="D5852" s="44" t="s">
        <v>430</v>
      </c>
      <c r="E5852" s="20">
        <v>2.7177E-2</v>
      </c>
      <c r="F5852" s="20">
        <v>2.7177E-2</v>
      </c>
      <c r="G5852" s="20">
        <v>0</v>
      </c>
      <c r="H5852" s="20">
        <v>0</v>
      </c>
      <c r="I5852" s="20">
        <v>0</v>
      </c>
      <c r="J5852" s="20">
        <v>0</v>
      </c>
      <c r="K5852" s="20">
        <v>0.03</v>
      </c>
      <c r="L5852" s="20">
        <v>0</v>
      </c>
      <c r="M5852" s="20">
        <v>0</v>
      </c>
      <c r="N5852" s="1">
        <v>4</v>
      </c>
      <c r="O5852" s="5">
        <v>100</v>
      </c>
      <c r="P5852" s="5">
        <v>0</v>
      </c>
      <c r="Q5852" s="1">
        <v>3</v>
      </c>
      <c r="R5852" s="1">
        <v>0</v>
      </c>
      <c r="S5852" s="6"/>
      <c r="T5852" s="6"/>
    </row>
    <row r="5853" spans="1:20" hidden="1" x14ac:dyDescent="0.25">
      <c r="A5853" s="1">
        <v>17</v>
      </c>
      <c r="B5853" s="1">
        <v>2014</v>
      </c>
      <c r="C5853" s="1">
        <v>353380917</v>
      </c>
      <c r="D5853" s="44" t="s">
        <v>430</v>
      </c>
      <c r="E5853" s="20">
        <v>2.3045700000000002E-2</v>
      </c>
      <c r="F5853" s="20">
        <v>1.6624400000000001E-2</v>
      </c>
      <c r="G5853" s="20">
        <v>6.4212999999999996E-3</v>
      </c>
      <c r="H5853" s="20">
        <v>0</v>
      </c>
      <c r="I5853" s="20">
        <v>7.0000000000000001E-3</v>
      </c>
      <c r="J5853" s="20">
        <v>0</v>
      </c>
      <c r="K5853" s="20">
        <v>0.02</v>
      </c>
      <c r="L5853" s="20">
        <v>0</v>
      </c>
      <c r="M5853" s="20">
        <v>5.0109890625000004E-3</v>
      </c>
      <c r="N5853" s="1">
        <v>0</v>
      </c>
      <c r="O5853" s="5">
        <v>66.67</v>
      </c>
      <c r="P5853" s="5">
        <v>33.33</v>
      </c>
      <c r="Q5853" s="1">
        <v>4</v>
      </c>
      <c r="R5853" s="1">
        <v>2</v>
      </c>
      <c r="S5853" s="6">
        <v>83.66</v>
      </c>
      <c r="T5853" s="6">
        <v>13.3856</v>
      </c>
    </row>
    <row r="5854" spans="1:20" hidden="1" x14ac:dyDescent="0.25">
      <c r="A5854" s="1">
        <v>12</v>
      </c>
      <c r="B5854" s="1">
        <v>2014</v>
      </c>
      <c r="C5854" s="1">
        <v>353390812</v>
      </c>
      <c r="D5854" s="44" t="s">
        <v>431</v>
      </c>
      <c r="E5854" s="20">
        <v>9.5915500000000001E-2</v>
      </c>
      <c r="F5854" s="20">
        <v>7.9974500000000004E-2</v>
      </c>
      <c r="G5854" s="20">
        <v>1.5940999999999997E-2</v>
      </c>
      <c r="H5854" s="20">
        <v>0</v>
      </c>
      <c r="I5854" s="20">
        <v>0</v>
      </c>
      <c r="J5854" s="20">
        <v>1E-3</v>
      </c>
      <c r="K5854" s="20">
        <v>0.1</v>
      </c>
      <c r="L5854" s="20">
        <v>5.2099999999999999E-5</v>
      </c>
      <c r="M5854" s="20">
        <v>0</v>
      </c>
      <c r="N5854" s="1">
        <v>1</v>
      </c>
      <c r="O5854" s="5">
        <v>60</v>
      </c>
      <c r="P5854" s="5">
        <v>40</v>
      </c>
      <c r="Q5854" s="1">
        <v>6</v>
      </c>
      <c r="R5854" s="1">
        <v>4</v>
      </c>
      <c r="S5854" s="6"/>
      <c r="T5854" s="6"/>
    </row>
    <row r="5855" spans="1:20" hidden="1" x14ac:dyDescent="0.25">
      <c r="A5855" s="1">
        <v>15</v>
      </c>
      <c r="B5855" s="1">
        <v>2014</v>
      </c>
      <c r="C5855" s="1">
        <v>353390815</v>
      </c>
      <c r="D5855" s="44" t="s">
        <v>431</v>
      </c>
      <c r="E5855" s="20">
        <v>0.7009114999999998</v>
      </c>
      <c r="F5855" s="20">
        <v>0.59893419999999986</v>
      </c>
      <c r="G5855" s="20">
        <v>0.10197729999999998</v>
      </c>
      <c r="H5855" s="20">
        <v>0</v>
      </c>
      <c r="I5855" s="20">
        <v>3.0000000000000001E-3</v>
      </c>
      <c r="J5855" s="20">
        <v>0.158</v>
      </c>
      <c r="K5855" s="20">
        <v>0.52</v>
      </c>
      <c r="L5855" s="20">
        <v>1.9882999999999998E-2</v>
      </c>
      <c r="M5855" s="20">
        <v>0.14687601738888886</v>
      </c>
      <c r="N5855" s="1">
        <v>16</v>
      </c>
      <c r="O5855" s="5">
        <v>43.94</v>
      </c>
      <c r="P5855" s="5">
        <v>56.06</v>
      </c>
      <c r="Q5855" s="1">
        <v>58</v>
      </c>
      <c r="R5855" s="1">
        <v>74</v>
      </c>
      <c r="S5855" s="6">
        <v>2707</v>
      </c>
      <c r="T5855" s="6">
        <v>777.99180000000001</v>
      </c>
    </row>
    <row r="5856" spans="1:20" hidden="1" x14ac:dyDescent="0.25">
      <c r="A5856" s="1">
        <v>15</v>
      </c>
      <c r="B5856" s="1">
        <v>2014</v>
      </c>
      <c r="C5856" s="1">
        <v>353400515</v>
      </c>
      <c r="D5856" s="44" t="s">
        <v>432</v>
      </c>
      <c r="E5856" s="20">
        <v>9.7716500000000012E-2</v>
      </c>
      <c r="F5856" s="20">
        <v>8.7877400000000008E-2</v>
      </c>
      <c r="G5856" s="20">
        <v>9.8391000000000017E-3</v>
      </c>
      <c r="H5856" s="20">
        <v>0</v>
      </c>
      <c r="I5856" s="20">
        <v>0</v>
      </c>
      <c r="J5856" s="20">
        <v>5.3999999999999999E-2</v>
      </c>
      <c r="K5856" s="20">
        <v>0.04</v>
      </c>
      <c r="L5856" s="20">
        <v>8.809E-4</v>
      </c>
      <c r="M5856" s="20">
        <v>8.8306945312500006E-3</v>
      </c>
      <c r="N5856" s="1">
        <v>15</v>
      </c>
      <c r="O5856" s="5">
        <v>55</v>
      </c>
      <c r="P5856" s="5">
        <v>45</v>
      </c>
      <c r="Q5856" s="1">
        <v>11</v>
      </c>
      <c r="R5856" s="1">
        <v>9</v>
      </c>
      <c r="S5856" s="6">
        <v>167.2</v>
      </c>
      <c r="T5856" s="6">
        <v>167.2</v>
      </c>
    </row>
    <row r="5857" spans="1:20" hidden="1" x14ac:dyDescent="0.25">
      <c r="A5857" s="1">
        <v>20</v>
      </c>
      <c r="B5857" s="1">
        <v>2014</v>
      </c>
      <c r="C5857" s="1">
        <v>353410420</v>
      </c>
      <c r="D5857" s="44" t="s">
        <v>433</v>
      </c>
      <c r="E5857" s="20">
        <v>4.4499999999999998E-2</v>
      </c>
      <c r="F5857" s="20">
        <v>4.4499999999999998E-2</v>
      </c>
      <c r="G5857" s="20">
        <v>0</v>
      </c>
      <c r="H5857" s="20">
        <v>0</v>
      </c>
      <c r="I5857" s="20">
        <v>0</v>
      </c>
      <c r="J5857" s="20">
        <v>0</v>
      </c>
      <c r="K5857" s="20">
        <v>0.04</v>
      </c>
      <c r="L5857" s="20">
        <v>0</v>
      </c>
      <c r="M5857" s="20">
        <v>0</v>
      </c>
      <c r="N5857" s="1">
        <v>0</v>
      </c>
      <c r="O5857" s="5">
        <v>100</v>
      </c>
      <c r="P5857" s="5">
        <v>0</v>
      </c>
      <c r="Q5857" s="1">
        <v>1</v>
      </c>
      <c r="R5857" s="1">
        <v>0</v>
      </c>
      <c r="S5857" s="6"/>
      <c r="T5857" s="6"/>
    </row>
    <row r="5858" spans="1:20" hidden="1" x14ac:dyDescent="0.25">
      <c r="A5858" s="1">
        <v>21</v>
      </c>
      <c r="B5858" s="1">
        <v>2014</v>
      </c>
      <c r="C5858" s="1">
        <v>353410421</v>
      </c>
      <c r="D5858" s="44" t="s">
        <v>433</v>
      </c>
      <c r="E5858" s="20">
        <v>4.8140000000000005E-4</v>
      </c>
      <c r="F5858" s="20">
        <v>0</v>
      </c>
      <c r="G5858" s="20">
        <v>4.8140000000000005E-4</v>
      </c>
      <c r="H5858" s="20">
        <v>0</v>
      </c>
      <c r="I5858" s="20">
        <v>0</v>
      </c>
      <c r="J5858" s="20">
        <v>0</v>
      </c>
      <c r="K5858" s="20">
        <v>0</v>
      </c>
      <c r="L5858" s="20">
        <v>6.3600000000000001E-5</v>
      </c>
      <c r="M5858" s="20">
        <v>1.4841756249999997E-2</v>
      </c>
      <c r="N5858" s="1">
        <v>0</v>
      </c>
      <c r="O5858" s="5">
        <v>0</v>
      </c>
      <c r="P5858" s="5">
        <v>100</v>
      </c>
      <c r="Q5858" s="1">
        <v>0</v>
      </c>
      <c r="R5858" s="1">
        <v>5</v>
      </c>
      <c r="S5858" s="6">
        <v>323</v>
      </c>
      <c r="T5858" s="6">
        <v>323</v>
      </c>
    </row>
    <row r="5859" spans="1:20" hidden="1" x14ac:dyDescent="0.25">
      <c r="A5859" s="1">
        <v>15</v>
      </c>
      <c r="B5859" s="1">
        <v>2014</v>
      </c>
      <c r="C5859" s="1">
        <v>353420315</v>
      </c>
      <c r="D5859" s="44" t="s">
        <v>434</v>
      </c>
      <c r="E5859" s="20">
        <v>0.52385880000000007</v>
      </c>
      <c r="F5859" s="20">
        <v>0.47348730000000006</v>
      </c>
      <c r="G5859" s="20">
        <v>5.0371500000000013E-2</v>
      </c>
      <c r="H5859" s="20">
        <v>0.08</v>
      </c>
      <c r="I5859" s="20">
        <v>0</v>
      </c>
      <c r="J5859" s="20">
        <v>0.318</v>
      </c>
      <c r="K5859" s="20">
        <v>0.2</v>
      </c>
      <c r="L5859" s="20">
        <v>4.0172999999999997E-3</v>
      </c>
      <c r="M5859" s="20">
        <v>1.476849921875E-2</v>
      </c>
      <c r="N5859" s="1">
        <v>6</v>
      </c>
      <c r="O5859" s="5">
        <v>77.27</v>
      </c>
      <c r="P5859" s="5">
        <v>22.73</v>
      </c>
      <c r="Q5859" s="1">
        <v>17</v>
      </c>
      <c r="R5859" s="1">
        <v>5</v>
      </c>
      <c r="S5859" s="6">
        <v>313.83</v>
      </c>
      <c r="T5859" s="6">
        <v>313.83</v>
      </c>
    </row>
    <row r="5860" spans="1:20" hidden="1" x14ac:dyDescent="0.25">
      <c r="A5860" s="1">
        <v>4</v>
      </c>
      <c r="B5860" s="1">
        <v>2014</v>
      </c>
      <c r="C5860" s="1">
        <v>35343024</v>
      </c>
      <c r="D5860" s="44" t="s">
        <v>435</v>
      </c>
      <c r="E5860" s="20">
        <v>0</v>
      </c>
      <c r="F5860" s="20">
        <v>0</v>
      </c>
      <c r="G5860" s="20">
        <v>0</v>
      </c>
      <c r="H5860" s="20">
        <v>0</v>
      </c>
      <c r="I5860" s="20">
        <v>0</v>
      </c>
      <c r="J5860" s="20">
        <v>0</v>
      </c>
      <c r="K5860" s="20">
        <v>0</v>
      </c>
      <c r="L5860" s="20">
        <v>0</v>
      </c>
      <c r="M5860" s="20">
        <v>0</v>
      </c>
      <c r="N5860" s="1">
        <v>0</v>
      </c>
      <c r="O5860" s="5">
        <v>0</v>
      </c>
      <c r="P5860" s="5">
        <v>0</v>
      </c>
      <c r="Q5860" s="1">
        <v>0</v>
      </c>
      <c r="R5860" s="1">
        <v>0</v>
      </c>
      <c r="S5860" s="6"/>
      <c r="T5860" s="6"/>
    </row>
    <row r="5861" spans="1:20" hidden="1" x14ac:dyDescent="0.25">
      <c r="A5861" s="1">
        <v>8</v>
      </c>
      <c r="B5861" s="1">
        <v>2014</v>
      </c>
      <c r="C5861" s="1">
        <v>35343028</v>
      </c>
      <c r="D5861" s="44" t="s">
        <v>435</v>
      </c>
      <c r="E5861" s="20">
        <v>0</v>
      </c>
      <c r="F5861" s="20">
        <v>0</v>
      </c>
      <c r="G5861" s="20">
        <v>0</v>
      </c>
      <c r="H5861" s="20">
        <v>0</v>
      </c>
      <c r="I5861" s="20">
        <v>0</v>
      </c>
      <c r="J5861" s="20">
        <v>0</v>
      </c>
      <c r="K5861" s="20">
        <v>0</v>
      </c>
      <c r="L5861" s="20">
        <v>0</v>
      </c>
      <c r="M5861" s="20">
        <v>0</v>
      </c>
      <c r="N5861" s="1">
        <v>0</v>
      </c>
      <c r="O5861" s="5">
        <v>0</v>
      </c>
      <c r="P5861" s="5">
        <v>0</v>
      </c>
      <c r="Q5861" s="1">
        <v>0</v>
      </c>
      <c r="R5861" s="1">
        <v>0</v>
      </c>
      <c r="S5861" s="6"/>
      <c r="T5861" s="6"/>
    </row>
    <row r="5862" spans="1:20" hidden="1" x14ac:dyDescent="0.25">
      <c r="A5862" s="1">
        <v>12</v>
      </c>
      <c r="B5862" s="1">
        <v>2014</v>
      </c>
      <c r="C5862" s="1">
        <v>353430212</v>
      </c>
      <c r="D5862" s="44" t="s">
        <v>435</v>
      </c>
      <c r="E5862" s="20">
        <v>6.7891599999999996E-2</v>
      </c>
      <c r="F5862" s="20">
        <v>3.4625199999999995E-2</v>
      </c>
      <c r="G5862" s="20">
        <v>3.3266400000000002E-2</v>
      </c>
      <c r="H5862" s="20">
        <v>0</v>
      </c>
      <c r="I5862" s="20">
        <v>0</v>
      </c>
      <c r="J5862" s="20">
        <v>2.8000000000000001E-2</v>
      </c>
      <c r="K5862" s="20">
        <v>0.03</v>
      </c>
      <c r="L5862" s="20">
        <v>1.1821700000000001E-2</v>
      </c>
      <c r="M5862" s="20">
        <v>0.12430707175925926</v>
      </c>
      <c r="N5862" s="1">
        <v>1</v>
      </c>
      <c r="O5862" s="5">
        <v>23.81</v>
      </c>
      <c r="P5862" s="5">
        <v>76.19</v>
      </c>
      <c r="Q5862" s="1">
        <v>5</v>
      </c>
      <c r="R5862" s="1">
        <v>16</v>
      </c>
      <c r="S5862" s="6">
        <v>2228</v>
      </c>
      <c r="T5862" s="6">
        <v>1114</v>
      </c>
    </row>
    <row r="5863" spans="1:20" hidden="1" x14ac:dyDescent="0.25">
      <c r="A5863" s="1">
        <v>6</v>
      </c>
      <c r="B5863" s="1">
        <v>2014</v>
      </c>
      <c r="C5863" s="1">
        <v>35344016</v>
      </c>
      <c r="D5863" s="44" t="s">
        <v>436</v>
      </c>
      <c r="E5863" s="20">
        <v>0.13043449999999995</v>
      </c>
      <c r="F5863" s="20">
        <v>3.1296299999999999E-2</v>
      </c>
      <c r="G5863" s="20">
        <v>9.9138199999999968E-2</v>
      </c>
      <c r="H5863" s="20">
        <v>0</v>
      </c>
      <c r="I5863" s="20">
        <v>0</v>
      </c>
      <c r="J5863" s="20">
        <v>9.1999999999999998E-2</v>
      </c>
      <c r="K5863" s="20">
        <v>0</v>
      </c>
      <c r="L5863" s="20">
        <v>3.8286399999999998E-2</v>
      </c>
      <c r="M5863" s="20">
        <v>2.7442726620370372</v>
      </c>
      <c r="N5863" s="1">
        <v>5</v>
      </c>
      <c r="O5863" s="5">
        <v>1.8</v>
      </c>
      <c r="P5863" s="5">
        <v>98.2</v>
      </c>
      <c r="Q5863" s="1">
        <v>2</v>
      </c>
      <c r="R5863" s="1">
        <v>109</v>
      </c>
      <c r="S5863" s="6">
        <v>28077.75</v>
      </c>
      <c r="T5863" s="6">
        <v>11511.877500000001</v>
      </c>
    </row>
    <row r="5864" spans="1:20" hidden="1" x14ac:dyDescent="0.25">
      <c r="A5864" s="1">
        <v>21</v>
      </c>
      <c r="B5864" s="1">
        <v>2014</v>
      </c>
      <c r="C5864" s="1">
        <v>353450021</v>
      </c>
      <c r="D5864" s="44" t="s">
        <v>437</v>
      </c>
      <c r="E5864" s="20">
        <v>1.43596E-2</v>
      </c>
      <c r="F5864" s="20">
        <v>1.1325E-2</v>
      </c>
      <c r="G5864" s="20">
        <v>3.0345999999999997E-3</v>
      </c>
      <c r="H5864" s="20">
        <v>0</v>
      </c>
      <c r="I5864" s="20">
        <v>6.0000000000000001E-3</v>
      </c>
      <c r="J5864" s="20">
        <v>0</v>
      </c>
      <c r="K5864" s="20">
        <v>0.01</v>
      </c>
      <c r="L5864" s="20">
        <v>2.3054E-3</v>
      </c>
      <c r="M5864" s="20">
        <v>5.43502421875E-3</v>
      </c>
      <c r="N5864" s="1">
        <v>1</v>
      </c>
      <c r="O5864" s="5">
        <v>33.33</v>
      </c>
      <c r="P5864" s="5">
        <v>66.67</v>
      </c>
      <c r="Q5864" s="1">
        <v>4</v>
      </c>
      <c r="R5864" s="1">
        <v>8</v>
      </c>
      <c r="S5864" s="6">
        <v>115.83</v>
      </c>
      <c r="T5864" s="6">
        <v>115.83</v>
      </c>
    </row>
    <row r="5865" spans="1:20" hidden="1" x14ac:dyDescent="0.25">
      <c r="A5865" s="1">
        <v>20</v>
      </c>
      <c r="B5865" s="1">
        <v>2014</v>
      </c>
      <c r="C5865" s="1">
        <v>353460920</v>
      </c>
      <c r="D5865" s="44" t="s">
        <v>438</v>
      </c>
      <c r="E5865" s="20">
        <v>5.9580000000000006E-4</v>
      </c>
      <c r="F5865" s="20">
        <v>5.4020000000000001E-4</v>
      </c>
      <c r="G5865" s="20">
        <v>5.5600000000000003E-5</v>
      </c>
      <c r="H5865" s="20">
        <v>0</v>
      </c>
      <c r="I5865" s="20">
        <v>0</v>
      </c>
      <c r="J5865" s="20">
        <v>0</v>
      </c>
      <c r="K5865" s="20">
        <v>0</v>
      </c>
      <c r="L5865" s="20">
        <v>5.5600000000000003E-5</v>
      </c>
      <c r="M5865" s="20">
        <v>0</v>
      </c>
      <c r="N5865" s="1">
        <v>0</v>
      </c>
      <c r="O5865" s="5">
        <v>66.67</v>
      </c>
      <c r="P5865" s="5">
        <v>33.33</v>
      </c>
      <c r="Q5865" s="1">
        <v>2</v>
      </c>
      <c r="R5865" s="1">
        <v>1</v>
      </c>
      <c r="S5865" s="6"/>
      <c r="T5865" s="6"/>
    </row>
    <row r="5866" spans="1:20" hidden="1" x14ac:dyDescent="0.25">
      <c r="A5866" s="1">
        <v>21</v>
      </c>
      <c r="B5866" s="1">
        <v>2014</v>
      </c>
      <c r="C5866" s="1">
        <v>353460921</v>
      </c>
      <c r="D5866" s="44" t="s">
        <v>438</v>
      </c>
      <c r="E5866" s="20">
        <v>2.4362999999999989E-3</v>
      </c>
      <c r="F5866" s="20">
        <v>0</v>
      </c>
      <c r="G5866" s="20">
        <v>2.4362999999999989E-3</v>
      </c>
      <c r="H5866" s="20">
        <v>0</v>
      </c>
      <c r="I5866" s="20">
        <v>0</v>
      </c>
      <c r="J5866" s="20">
        <v>1E-3</v>
      </c>
      <c r="K5866" s="20">
        <v>0</v>
      </c>
      <c r="L5866" s="20">
        <v>4.1660000000000004E-4</v>
      </c>
      <c r="M5866" s="20">
        <v>8.5035682851851854E-2</v>
      </c>
      <c r="N5866" s="1">
        <v>0</v>
      </c>
      <c r="O5866" s="5">
        <v>0</v>
      </c>
      <c r="P5866" s="5">
        <v>100</v>
      </c>
      <c r="Q5866" s="1">
        <v>0</v>
      </c>
      <c r="R5866" s="1">
        <v>13</v>
      </c>
      <c r="S5866" s="6">
        <v>1570</v>
      </c>
      <c r="T5866" s="6">
        <v>1570</v>
      </c>
    </row>
    <row r="5867" spans="1:20" hidden="1" x14ac:dyDescent="0.25">
      <c r="A5867" s="1">
        <v>17</v>
      </c>
      <c r="B5867" s="1">
        <v>2014</v>
      </c>
      <c r="C5867" s="1">
        <v>353470817</v>
      </c>
      <c r="D5867" s="44" t="s">
        <v>439</v>
      </c>
      <c r="E5867" s="20">
        <v>0.8396671</v>
      </c>
      <c r="F5867" s="20">
        <v>0.79192360000000006</v>
      </c>
      <c r="G5867" s="20">
        <v>4.774349999999998E-2</v>
      </c>
      <c r="H5867" s="20">
        <v>0.01</v>
      </c>
      <c r="I5867" s="20">
        <v>0.60799999999999998</v>
      </c>
      <c r="J5867" s="20">
        <v>0.21199999999999999</v>
      </c>
      <c r="K5867" s="20">
        <v>0.01</v>
      </c>
      <c r="L5867" s="20">
        <v>7.2786999999999999E-3</v>
      </c>
      <c r="M5867" s="20">
        <v>0.36011467621759258</v>
      </c>
      <c r="N5867" s="1">
        <v>7</v>
      </c>
      <c r="O5867" s="5">
        <v>14.29</v>
      </c>
      <c r="P5867" s="5">
        <v>85.71</v>
      </c>
      <c r="Q5867" s="1">
        <v>6</v>
      </c>
      <c r="R5867" s="1">
        <v>36</v>
      </c>
      <c r="S5867" s="6">
        <v>5644.8</v>
      </c>
      <c r="T5867" s="6">
        <v>4910.9759999999997</v>
      </c>
    </row>
    <row r="5868" spans="1:20" hidden="1" x14ac:dyDescent="0.25">
      <c r="A5868" s="1">
        <v>20</v>
      </c>
      <c r="B5868" s="1">
        <v>2014</v>
      </c>
      <c r="C5868" s="1">
        <v>353480720</v>
      </c>
      <c r="D5868" s="44" t="s">
        <v>440</v>
      </c>
      <c r="E5868" s="20">
        <v>0</v>
      </c>
      <c r="F5868" s="20">
        <v>0</v>
      </c>
      <c r="G5868" s="20">
        <v>0</v>
      </c>
      <c r="H5868" s="20">
        <v>0</v>
      </c>
      <c r="I5868" s="20">
        <v>0</v>
      </c>
      <c r="J5868" s="20">
        <v>0</v>
      </c>
      <c r="K5868" s="20">
        <v>0</v>
      </c>
      <c r="L5868" s="20">
        <v>0</v>
      </c>
      <c r="M5868" s="20">
        <v>0</v>
      </c>
      <c r="N5868" s="1">
        <v>0</v>
      </c>
      <c r="O5868" s="5">
        <v>0</v>
      </c>
      <c r="P5868" s="5">
        <v>0</v>
      </c>
      <c r="Q5868" s="1">
        <v>0</v>
      </c>
      <c r="R5868" s="1">
        <v>0</v>
      </c>
      <c r="S5868" s="6"/>
      <c r="T5868" s="6"/>
    </row>
    <row r="5869" spans="1:20" hidden="1" x14ac:dyDescent="0.25">
      <c r="A5869" s="1">
        <v>21</v>
      </c>
      <c r="B5869" s="1">
        <v>2014</v>
      </c>
      <c r="C5869" s="1">
        <v>353480721</v>
      </c>
      <c r="D5869" s="44" t="s">
        <v>440</v>
      </c>
      <c r="E5869" s="20">
        <v>1.8728100000000004E-2</v>
      </c>
      <c r="F5869" s="20">
        <v>8.6806000000000001E-3</v>
      </c>
      <c r="G5869" s="20">
        <v>1.0047500000000003E-2</v>
      </c>
      <c r="H5869" s="20">
        <v>0</v>
      </c>
      <c r="I5869" s="20">
        <v>8.0000000000000002E-3</v>
      </c>
      <c r="J5869" s="20">
        <v>1E-3</v>
      </c>
      <c r="K5869" s="20">
        <v>0.01</v>
      </c>
      <c r="L5869" s="20">
        <v>4.6299999999999998E-4</v>
      </c>
      <c r="M5869" s="20">
        <v>1.8039388281249999E-2</v>
      </c>
      <c r="N5869" s="1">
        <v>0</v>
      </c>
      <c r="O5869" s="5">
        <v>16.670000000000002</v>
      </c>
      <c r="P5869" s="5">
        <v>83.33</v>
      </c>
      <c r="Q5869" s="1">
        <v>1</v>
      </c>
      <c r="R5869" s="1">
        <v>5</v>
      </c>
      <c r="S5869" s="6">
        <v>390.45</v>
      </c>
      <c r="T5869" s="6">
        <v>390.45</v>
      </c>
    </row>
    <row r="5870" spans="1:20" hidden="1" x14ac:dyDescent="0.25">
      <c r="A5870" s="1">
        <v>15</v>
      </c>
      <c r="B5870" s="1">
        <v>2014</v>
      </c>
      <c r="C5870" s="1">
        <v>353475715</v>
      </c>
      <c r="D5870" s="44" t="s">
        <v>441</v>
      </c>
      <c r="E5870" s="20">
        <v>0.15153300000000003</v>
      </c>
      <c r="F5870" s="20">
        <v>0.14755690000000002</v>
      </c>
      <c r="G5870" s="20">
        <v>3.9760999999999998E-3</v>
      </c>
      <c r="H5870" s="20">
        <v>0</v>
      </c>
      <c r="I5870" s="20">
        <v>0</v>
      </c>
      <c r="J5870" s="20">
        <v>0.125</v>
      </c>
      <c r="K5870" s="20">
        <v>0.02</v>
      </c>
      <c r="L5870" s="20">
        <v>3.5964E-3</v>
      </c>
      <c r="M5870" s="20">
        <v>2.2781874218750001E-2</v>
      </c>
      <c r="N5870" s="1">
        <v>4</v>
      </c>
      <c r="O5870" s="5">
        <v>54.55</v>
      </c>
      <c r="P5870" s="5">
        <v>45.45</v>
      </c>
      <c r="Q5870" s="1">
        <v>6</v>
      </c>
      <c r="R5870" s="1">
        <v>5</v>
      </c>
      <c r="S5870" s="6">
        <v>436.8</v>
      </c>
      <c r="T5870" s="6">
        <v>436.8</v>
      </c>
    </row>
    <row r="5871" spans="1:20" hidden="1" x14ac:dyDescent="0.25">
      <c r="A5871" s="1">
        <v>20</v>
      </c>
      <c r="B5871" s="1">
        <v>2014</v>
      </c>
      <c r="C5871" s="1">
        <v>353490620</v>
      </c>
      <c r="D5871" s="44" t="s">
        <v>442</v>
      </c>
      <c r="E5871" s="20">
        <v>4.6082199999999997E-2</v>
      </c>
      <c r="F5871" s="20">
        <v>4.1833299999999997E-2</v>
      </c>
      <c r="G5871" s="20">
        <v>4.2488999999999999E-3</v>
      </c>
      <c r="H5871" s="20">
        <v>0</v>
      </c>
      <c r="I5871" s="20">
        <v>0</v>
      </c>
      <c r="J5871" s="20">
        <v>0</v>
      </c>
      <c r="K5871" s="20">
        <v>0.05</v>
      </c>
      <c r="L5871" s="20">
        <v>6.0070000000000002E-4</v>
      </c>
      <c r="M5871" s="20">
        <v>2.5243075E-2</v>
      </c>
      <c r="N5871" s="1">
        <v>0</v>
      </c>
      <c r="O5871" s="5">
        <v>18.18</v>
      </c>
      <c r="P5871" s="5">
        <v>81.819999999999993</v>
      </c>
      <c r="Q5871" s="1">
        <v>2</v>
      </c>
      <c r="R5871" s="1">
        <v>9</v>
      </c>
      <c r="S5871" s="6">
        <v>565</v>
      </c>
      <c r="T5871" s="6">
        <v>565</v>
      </c>
    </row>
    <row r="5872" spans="1:20" hidden="1" x14ac:dyDescent="0.25">
      <c r="A5872" s="1">
        <v>21</v>
      </c>
      <c r="B5872" s="1">
        <v>2014</v>
      </c>
      <c r="C5872" s="1">
        <v>353490621</v>
      </c>
      <c r="D5872" s="44" t="s">
        <v>442</v>
      </c>
      <c r="E5872" s="20">
        <v>2.0520999999999998E-3</v>
      </c>
      <c r="F5872" s="20">
        <v>0</v>
      </c>
      <c r="G5872" s="20">
        <v>2.0520999999999998E-3</v>
      </c>
      <c r="H5872" s="20">
        <v>0</v>
      </c>
      <c r="I5872" s="20">
        <v>0</v>
      </c>
      <c r="J5872" s="20">
        <v>0</v>
      </c>
      <c r="K5872" s="20">
        <v>0</v>
      </c>
      <c r="L5872" s="20">
        <v>5.5600000000000003E-5</v>
      </c>
      <c r="M5872" s="20">
        <v>0</v>
      </c>
      <c r="N5872" s="1">
        <v>0</v>
      </c>
      <c r="O5872" s="5">
        <v>0</v>
      </c>
      <c r="P5872" s="5">
        <v>100</v>
      </c>
      <c r="Q5872" s="1">
        <v>0</v>
      </c>
      <c r="R5872" s="1">
        <v>3</v>
      </c>
      <c r="S5872" s="6"/>
      <c r="T5872" s="6"/>
    </row>
    <row r="5873" spans="1:20" hidden="1" x14ac:dyDescent="0.25">
      <c r="A5873" s="1">
        <v>15</v>
      </c>
      <c r="B5873" s="1">
        <v>2014</v>
      </c>
      <c r="C5873" s="1">
        <v>353500215</v>
      </c>
      <c r="D5873" s="44" t="s">
        <v>443</v>
      </c>
      <c r="E5873" s="20">
        <v>0.58450550000000001</v>
      </c>
      <c r="F5873" s="20">
        <v>0.51094060000000008</v>
      </c>
      <c r="G5873" s="20">
        <v>7.3564899999999975E-2</v>
      </c>
      <c r="H5873" s="20">
        <v>0</v>
      </c>
      <c r="I5873" s="20">
        <v>2.9000000000000001E-2</v>
      </c>
      <c r="J5873" s="20">
        <v>1.4999999999999999E-2</v>
      </c>
      <c r="K5873" s="20">
        <v>0.54</v>
      </c>
      <c r="L5873" s="20">
        <v>1.905E-3</v>
      </c>
      <c r="M5873" s="20">
        <v>2.4892140625000003E-2</v>
      </c>
      <c r="N5873" s="1">
        <v>27</v>
      </c>
      <c r="O5873" s="5">
        <v>45.45</v>
      </c>
      <c r="P5873" s="5">
        <v>54.55</v>
      </c>
      <c r="Q5873" s="1">
        <v>35</v>
      </c>
      <c r="R5873" s="1">
        <v>42</v>
      </c>
      <c r="S5873" s="6">
        <v>487.8</v>
      </c>
      <c r="T5873" s="6">
        <v>487.8</v>
      </c>
    </row>
    <row r="5874" spans="1:20" hidden="1" x14ac:dyDescent="0.25">
      <c r="A5874" s="1">
        <v>15</v>
      </c>
      <c r="B5874" s="1">
        <v>2014</v>
      </c>
      <c r="C5874" s="1">
        <v>353510115</v>
      </c>
      <c r="D5874" s="44" t="s">
        <v>444</v>
      </c>
      <c r="E5874" s="20">
        <v>2.6867200000000001E-2</v>
      </c>
      <c r="F5874" s="20">
        <v>1.7237599999999999E-2</v>
      </c>
      <c r="G5874" s="20">
        <v>9.6296000000000003E-3</v>
      </c>
      <c r="H5874" s="20">
        <v>0</v>
      </c>
      <c r="I5874" s="20">
        <v>0</v>
      </c>
      <c r="J5874" s="20">
        <v>2.5999999999999999E-2</v>
      </c>
      <c r="K5874" s="20">
        <v>0</v>
      </c>
      <c r="L5874" s="20">
        <v>2.7779999999999998E-4</v>
      </c>
      <c r="M5874" s="20">
        <v>3.2537102835648146E-2</v>
      </c>
      <c r="N5874" s="1">
        <v>5</v>
      </c>
      <c r="O5874" s="5">
        <v>28.57</v>
      </c>
      <c r="P5874" s="5">
        <v>71.430000000000007</v>
      </c>
      <c r="Q5874" s="1">
        <v>2</v>
      </c>
      <c r="R5874" s="1">
        <v>5</v>
      </c>
      <c r="S5874" s="6">
        <v>636</v>
      </c>
      <c r="T5874" s="6">
        <v>636</v>
      </c>
    </row>
    <row r="5875" spans="1:20" hidden="1" x14ac:dyDescent="0.25">
      <c r="A5875" s="1">
        <v>18</v>
      </c>
      <c r="B5875" s="1">
        <v>2014</v>
      </c>
      <c r="C5875" s="1">
        <v>353520018</v>
      </c>
      <c r="D5875" s="44" t="s">
        <v>445</v>
      </c>
      <c r="E5875" s="20">
        <v>6.8981100000000045E-2</v>
      </c>
      <c r="F5875" s="20">
        <v>6.5565600000000043E-2</v>
      </c>
      <c r="G5875" s="20">
        <v>3.4155000000000001E-3</v>
      </c>
      <c r="H5875" s="20">
        <v>0.02</v>
      </c>
      <c r="I5875" s="20">
        <v>1.6E-2</v>
      </c>
      <c r="J5875" s="20">
        <v>0</v>
      </c>
      <c r="K5875" s="20">
        <v>0.05</v>
      </c>
      <c r="L5875" s="20">
        <v>8.9950000000000002E-4</v>
      </c>
      <c r="M5875" s="20">
        <v>1.8826264583333332E-2</v>
      </c>
      <c r="N5875" s="1">
        <v>3</v>
      </c>
      <c r="O5875" s="5">
        <v>80.12</v>
      </c>
      <c r="P5875" s="5">
        <v>19.88</v>
      </c>
      <c r="Q5875" s="1">
        <v>137</v>
      </c>
      <c r="R5875" s="1">
        <v>34</v>
      </c>
      <c r="S5875" s="6">
        <v>367.35</v>
      </c>
      <c r="T5875" s="6">
        <v>367.35</v>
      </c>
    </row>
    <row r="5876" spans="1:20" hidden="1" x14ac:dyDescent="0.25">
      <c r="A5876" s="1">
        <v>17</v>
      </c>
      <c r="B5876" s="1">
        <v>2014</v>
      </c>
      <c r="C5876" s="1">
        <v>353530917</v>
      </c>
      <c r="D5876" s="44" t="s">
        <v>446</v>
      </c>
      <c r="E5876" s="20">
        <v>0.72039359999999997</v>
      </c>
      <c r="F5876" s="20">
        <v>0.61400449999999995</v>
      </c>
      <c r="G5876" s="20">
        <v>0.10638910000000001</v>
      </c>
      <c r="H5876" s="20">
        <v>0</v>
      </c>
      <c r="I5876" s="20">
        <v>5.0000000000000001E-3</v>
      </c>
      <c r="J5876" s="20">
        <v>0.42699999999999999</v>
      </c>
      <c r="K5876" s="20">
        <v>0.28999999999999998</v>
      </c>
      <c r="L5876" s="20">
        <v>1.5453999999999999E-3</v>
      </c>
      <c r="M5876" s="20">
        <v>5.9628413217592602E-2</v>
      </c>
      <c r="N5876" s="1">
        <v>8</v>
      </c>
      <c r="O5876" s="5">
        <v>48.78</v>
      </c>
      <c r="P5876" s="5">
        <v>51.22</v>
      </c>
      <c r="Q5876" s="1">
        <v>20</v>
      </c>
      <c r="R5876" s="1">
        <v>21</v>
      </c>
      <c r="S5876" s="6">
        <v>1092</v>
      </c>
      <c r="T5876" s="6">
        <v>1092</v>
      </c>
    </row>
    <row r="5877" spans="1:20" hidden="1" x14ac:dyDescent="0.25">
      <c r="A5877" s="1">
        <v>20</v>
      </c>
      <c r="B5877" s="1">
        <v>2014</v>
      </c>
      <c r="C5877" s="1">
        <v>353540820</v>
      </c>
      <c r="D5877" s="44" t="s">
        <v>447</v>
      </c>
      <c r="E5877" s="20">
        <v>6.1525999999999994E-3</v>
      </c>
      <c r="F5877" s="20">
        <v>0</v>
      </c>
      <c r="G5877" s="20">
        <v>6.1525999999999994E-3</v>
      </c>
      <c r="H5877" s="20">
        <v>0.01</v>
      </c>
      <c r="I5877" s="20">
        <v>1E-3</v>
      </c>
      <c r="J5877" s="20">
        <v>4.0000000000000001E-3</v>
      </c>
      <c r="K5877" s="20">
        <v>0</v>
      </c>
      <c r="L5877" s="20">
        <v>4.0039999999999997E-4</v>
      </c>
      <c r="M5877" s="20">
        <v>4.3884180000000002E-2</v>
      </c>
      <c r="N5877" s="1">
        <v>0</v>
      </c>
      <c r="O5877" s="5">
        <v>0</v>
      </c>
      <c r="P5877" s="5">
        <v>100</v>
      </c>
      <c r="Q5877" s="1">
        <v>0</v>
      </c>
      <c r="R5877" s="1">
        <v>14</v>
      </c>
      <c r="S5877" s="6">
        <v>756.7</v>
      </c>
      <c r="T5877" s="6">
        <v>756.7</v>
      </c>
    </row>
    <row r="5878" spans="1:20" hidden="1" x14ac:dyDescent="0.25">
      <c r="A5878" s="1">
        <v>21</v>
      </c>
      <c r="B5878" s="1">
        <v>2014</v>
      </c>
      <c r="C5878" s="1">
        <v>353540821</v>
      </c>
      <c r="D5878" s="44" t="s">
        <v>447</v>
      </c>
      <c r="E5878" s="20">
        <v>0</v>
      </c>
      <c r="F5878" s="20">
        <v>0</v>
      </c>
      <c r="G5878" s="20">
        <v>0</v>
      </c>
      <c r="H5878" s="20">
        <v>0</v>
      </c>
      <c r="I5878" s="20">
        <v>0</v>
      </c>
      <c r="J5878" s="20">
        <v>0</v>
      </c>
      <c r="K5878" s="20">
        <v>0</v>
      </c>
      <c r="L5878" s="20">
        <v>0</v>
      </c>
      <c r="M5878" s="20">
        <v>0</v>
      </c>
      <c r="N5878" s="1">
        <v>0</v>
      </c>
      <c r="O5878" s="5">
        <v>0</v>
      </c>
      <c r="P5878" s="5">
        <v>0</v>
      </c>
      <c r="Q5878" s="1">
        <v>0</v>
      </c>
      <c r="R5878" s="1">
        <v>0</v>
      </c>
      <c r="S5878" s="6"/>
      <c r="T5878" s="6"/>
    </row>
    <row r="5879" spans="1:20" hidden="1" x14ac:dyDescent="0.25">
      <c r="A5879" s="1">
        <v>17</v>
      </c>
      <c r="B5879" s="1">
        <v>2014</v>
      </c>
      <c r="C5879" s="1">
        <v>353550717</v>
      </c>
      <c r="D5879" s="44" t="s">
        <v>448</v>
      </c>
      <c r="E5879" s="20">
        <v>0.33779060000000005</v>
      </c>
      <c r="F5879" s="20">
        <v>0.31620410000000004</v>
      </c>
      <c r="G5879" s="20">
        <v>2.1586500000000002E-2</v>
      </c>
      <c r="H5879" s="20">
        <v>0</v>
      </c>
      <c r="I5879" s="20">
        <v>0.114</v>
      </c>
      <c r="J5879" s="20">
        <v>0.182</v>
      </c>
      <c r="K5879" s="20">
        <v>0.03</v>
      </c>
      <c r="L5879" s="20">
        <v>1.6637199999999998E-2</v>
      </c>
      <c r="M5879" s="20">
        <v>0.1191226745185185</v>
      </c>
      <c r="N5879" s="1">
        <v>28</v>
      </c>
      <c r="O5879" s="5">
        <v>51.85</v>
      </c>
      <c r="P5879" s="5">
        <v>48.15</v>
      </c>
      <c r="Q5879" s="1">
        <v>42</v>
      </c>
      <c r="R5879" s="1">
        <v>39</v>
      </c>
      <c r="S5879" s="6">
        <v>2181</v>
      </c>
      <c r="T5879" s="6">
        <v>2181</v>
      </c>
    </row>
    <row r="5880" spans="1:20" hidden="1" x14ac:dyDescent="0.25">
      <c r="A5880" s="1">
        <v>2</v>
      </c>
      <c r="B5880" s="1">
        <v>2014</v>
      </c>
      <c r="C5880" s="1">
        <v>35356062</v>
      </c>
      <c r="D5880" s="44" t="s">
        <v>449</v>
      </c>
      <c r="E5880" s="20">
        <v>3.4813199999999996E-2</v>
      </c>
      <c r="F5880" s="20">
        <v>3.1353699999999998E-2</v>
      </c>
      <c r="G5880" s="20">
        <v>3.4594999999999995E-3</v>
      </c>
      <c r="H5880" s="20">
        <v>0</v>
      </c>
      <c r="I5880" s="20">
        <v>0</v>
      </c>
      <c r="J5880" s="20">
        <v>8.9999999999999993E-3</v>
      </c>
      <c r="K5880" s="20">
        <v>0.01</v>
      </c>
      <c r="L5880" s="20">
        <v>1.5373299999999999E-2</v>
      </c>
      <c r="M5880" s="20">
        <v>1.8379418750000001E-2</v>
      </c>
      <c r="N5880" s="1">
        <v>42</v>
      </c>
      <c r="O5880" s="5">
        <v>86.79</v>
      </c>
      <c r="P5880" s="5">
        <v>13.21</v>
      </c>
      <c r="Q5880" s="1">
        <v>46</v>
      </c>
      <c r="R5880" s="1">
        <v>7</v>
      </c>
      <c r="S5880" s="6">
        <v>288.12</v>
      </c>
      <c r="T5880" s="6">
        <v>0</v>
      </c>
    </row>
    <row r="5881" spans="1:20" hidden="1" x14ac:dyDescent="0.25">
      <c r="A5881" s="1">
        <v>6</v>
      </c>
      <c r="B5881" s="1">
        <v>2014</v>
      </c>
      <c r="C5881" s="1">
        <v>35356066</v>
      </c>
      <c r="D5881" s="44" t="s">
        <v>449</v>
      </c>
      <c r="E5881" s="20">
        <v>0</v>
      </c>
      <c r="F5881" s="20">
        <v>0</v>
      </c>
      <c r="G5881" s="20">
        <v>0</v>
      </c>
      <c r="H5881" s="20">
        <v>0</v>
      </c>
      <c r="I5881" s="20">
        <v>0</v>
      </c>
      <c r="J5881" s="20">
        <v>0</v>
      </c>
      <c r="K5881" s="20">
        <v>0</v>
      </c>
      <c r="L5881" s="20">
        <v>0</v>
      </c>
      <c r="M5881" s="20">
        <v>0</v>
      </c>
      <c r="N5881" s="1">
        <v>0</v>
      </c>
      <c r="O5881" s="5">
        <v>0</v>
      </c>
      <c r="P5881" s="5">
        <v>0</v>
      </c>
      <c r="Q5881" s="1">
        <v>0</v>
      </c>
      <c r="R5881" s="1">
        <v>0</v>
      </c>
      <c r="S5881" s="6"/>
      <c r="T5881" s="6"/>
    </row>
    <row r="5882" spans="1:20" hidden="1" x14ac:dyDescent="0.25">
      <c r="A5882" s="1">
        <v>15</v>
      </c>
      <c r="B5882" s="1">
        <v>2014</v>
      </c>
      <c r="C5882" s="1">
        <v>353570515</v>
      </c>
      <c r="D5882" s="44" t="s">
        <v>450</v>
      </c>
      <c r="E5882" s="20">
        <v>0.37545209999999996</v>
      </c>
      <c r="F5882" s="20">
        <v>0.26709779999999994</v>
      </c>
      <c r="G5882" s="20">
        <v>0.10835429999999999</v>
      </c>
      <c r="H5882" s="20">
        <v>0</v>
      </c>
      <c r="I5882" s="20">
        <v>2.4E-2</v>
      </c>
      <c r="J5882" s="20">
        <v>6.6000000000000003E-2</v>
      </c>
      <c r="K5882" s="20">
        <v>0.28000000000000003</v>
      </c>
      <c r="L5882" s="20">
        <v>5.1828999999999998E-3</v>
      </c>
      <c r="M5882" s="20">
        <v>1.4323169491525426E-2</v>
      </c>
      <c r="N5882" s="1">
        <v>2</v>
      </c>
      <c r="O5882" s="5">
        <v>41.67</v>
      </c>
      <c r="P5882" s="5">
        <v>58.33</v>
      </c>
      <c r="Q5882" s="1">
        <v>20</v>
      </c>
      <c r="R5882" s="1">
        <v>28</v>
      </c>
      <c r="S5882" s="6">
        <v>297</v>
      </c>
      <c r="T5882" s="6">
        <v>297</v>
      </c>
    </row>
    <row r="5883" spans="1:20" hidden="1" x14ac:dyDescent="0.25">
      <c r="A5883" s="1">
        <v>14</v>
      </c>
      <c r="B5883" s="1">
        <v>2014</v>
      </c>
      <c r="C5883" s="1">
        <v>353580414</v>
      </c>
      <c r="D5883" s="44" t="s">
        <v>451</v>
      </c>
      <c r="E5883" s="20">
        <v>0.78264619999999974</v>
      </c>
      <c r="F5883" s="20">
        <v>0.76745079999999977</v>
      </c>
      <c r="G5883" s="20">
        <v>1.5195400000000001E-2</v>
      </c>
      <c r="H5883" s="20">
        <v>0.35</v>
      </c>
      <c r="I5883" s="20">
        <v>0</v>
      </c>
      <c r="J5883" s="20">
        <v>3.0000000000000001E-3</v>
      </c>
      <c r="K5883" s="20">
        <v>0.77</v>
      </c>
      <c r="L5883" s="20">
        <v>1.2297300000000002E-2</v>
      </c>
      <c r="M5883" s="20">
        <v>3.8071726583333326E-2</v>
      </c>
      <c r="N5883" s="1">
        <v>75</v>
      </c>
      <c r="O5883" s="5">
        <v>87.42</v>
      </c>
      <c r="P5883" s="5">
        <v>12.58</v>
      </c>
      <c r="Q5883" s="1">
        <v>132</v>
      </c>
      <c r="R5883" s="1">
        <v>19</v>
      </c>
      <c r="S5883" s="6">
        <v>740.08</v>
      </c>
      <c r="T5883" s="6">
        <v>740.08</v>
      </c>
    </row>
    <row r="5884" spans="1:20" hidden="1" x14ac:dyDescent="0.25">
      <c r="A5884" s="1">
        <v>15</v>
      </c>
      <c r="B5884" s="1">
        <v>2014</v>
      </c>
      <c r="C5884" s="1">
        <v>353590315</v>
      </c>
      <c r="D5884" s="44" t="s">
        <v>452</v>
      </c>
      <c r="E5884" s="20">
        <v>0.22078630000000007</v>
      </c>
      <c r="F5884" s="20">
        <v>0.20072220000000007</v>
      </c>
      <c r="G5884" s="20">
        <v>2.0064100000000001E-2</v>
      </c>
      <c r="H5884" s="20">
        <v>0</v>
      </c>
      <c r="I5884" s="20">
        <v>0</v>
      </c>
      <c r="J5884" s="20">
        <v>9.7000000000000003E-2</v>
      </c>
      <c r="K5884" s="20">
        <v>0.12</v>
      </c>
      <c r="L5884" s="20">
        <v>3.2586E-3</v>
      </c>
      <c r="M5884" s="20">
        <v>9.439964322916666E-3</v>
      </c>
      <c r="N5884" s="1">
        <v>4</v>
      </c>
      <c r="O5884" s="5">
        <v>87.5</v>
      </c>
      <c r="P5884" s="5">
        <v>12.5</v>
      </c>
      <c r="Q5884" s="1">
        <v>35</v>
      </c>
      <c r="R5884" s="1">
        <v>5</v>
      </c>
      <c r="S5884" s="6">
        <v>186.24</v>
      </c>
      <c r="T5884" s="6">
        <v>186.24</v>
      </c>
    </row>
    <row r="5885" spans="1:20" hidden="1" x14ac:dyDescent="0.25">
      <c r="A5885" s="1">
        <v>20</v>
      </c>
      <c r="B5885" s="1">
        <v>2014</v>
      </c>
      <c r="C5885" s="1">
        <v>353600020</v>
      </c>
      <c r="D5885" s="44" t="s">
        <v>453</v>
      </c>
      <c r="E5885" s="20">
        <v>1.4170999999999999E-3</v>
      </c>
      <c r="F5885" s="20">
        <v>0</v>
      </c>
      <c r="G5885" s="20">
        <v>1.4170999999999999E-3</v>
      </c>
      <c r="H5885" s="20">
        <v>0</v>
      </c>
      <c r="I5885" s="20">
        <v>0</v>
      </c>
      <c r="J5885" s="20">
        <v>0</v>
      </c>
      <c r="K5885" s="20">
        <v>0</v>
      </c>
      <c r="L5885" s="20">
        <v>9.7729999999999996E-4</v>
      </c>
      <c r="M5885" s="20">
        <v>2.3443069270833335E-2</v>
      </c>
      <c r="N5885" s="1">
        <v>1</v>
      </c>
      <c r="O5885" s="5">
        <v>0</v>
      </c>
      <c r="P5885" s="5">
        <v>100</v>
      </c>
      <c r="Q5885" s="1">
        <v>0</v>
      </c>
      <c r="R5885" s="1">
        <v>6</v>
      </c>
      <c r="S5885" s="6">
        <v>492</v>
      </c>
      <c r="T5885" s="6">
        <v>492</v>
      </c>
    </row>
    <row r="5886" spans="1:20" hidden="1" x14ac:dyDescent="0.25">
      <c r="A5886" s="1">
        <v>21</v>
      </c>
      <c r="B5886" s="1">
        <v>2014</v>
      </c>
      <c r="C5886" s="1">
        <v>353600021</v>
      </c>
      <c r="D5886" s="44" t="s">
        <v>453</v>
      </c>
      <c r="E5886" s="20">
        <v>0.13330609999999998</v>
      </c>
      <c r="F5886" s="20">
        <v>0.13189809999999999</v>
      </c>
      <c r="G5886" s="20">
        <v>1.408E-3</v>
      </c>
      <c r="H5886" s="20">
        <v>0</v>
      </c>
      <c r="I5886" s="20">
        <v>0</v>
      </c>
      <c r="J5886" s="20">
        <v>0.11700000000000001</v>
      </c>
      <c r="K5886" s="20">
        <v>0.02</v>
      </c>
      <c r="L5886" s="20">
        <v>8.0610000000000002E-4</v>
      </c>
      <c r="M5886" s="20">
        <v>0</v>
      </c>
      <c r="N5886" s="1">
        <v>4</v>
      </c>
      <c r="O5886" s="5">
        <v>44.44</v>
      </c>
      <c r="P5886" s="5">
        <v>55.56</v>
      </c>
      <c r="Q5886" s="1">
        <v>4</v>
      </c>
      <c r="R5886" s="1">
        <v>5</v>
      </c>
      <c r="S5886" s="6"/>
      <c r="T5886" s="6"/>
    </row>
    <row r="5887" spans="1:20" hidden="1" x14ac:dyDescent="0.25">
      <c r="A5887" s="1">
        <v>14</v>
      </c>
      <c r="B5887" s="1">
        <v>2014</v>
      </c>
      <c r="C5887" s="1">
        <v>353610914</v>
      </c>
      <c r="D5887" s="44" t="s">
        <v>454</v>
      </c>
      <c r="E5887" s="20">
        <v>0</v>
      </c>
      <c r="F5887" s="20">
        <v>0</v>
      </c>
      <c r="G5887" s="20">
        <v>0</v>
      </c>
      <c r="H5887" s="20">
        <v>0</v>
      </c>
      <c r="I5887" s="20">
        <v>0</v>
      </c>
      <c r="J5887" s="20">
        <v>0</v>
      </c>
      <c r="K5887" s="20">
        <v>0</v>
      </c>
      <c r="L5887" s="20">
        <v>0</v>
      </c>
      <c r="M5887" s="20">
        <v>0</v>
      </c>
      <c r="N5887" s="1">
        <v>0</v>
      </c>
      <c r="O5887" s="5">
        <v>0</v>
      </c>
      <c r="P5887" s="5">
        <v>0</v>
      </c>
      <c r="Q5887" s="1">
        <v>0</v>
      </c>
      <c r="R5887" s="1">
        <v>0</v>
      </c>
      <c r="S5887" s="6"/>
      <c r="T5887" s="6"/>
    </row>
    <row r="5888" spans="1:20" hidden="1" x14ac:dyDescent="0.25">
      <c r="A5888" s="1">
        <v>17</v>
      </c>
      <c r="B5888" s="1">
        <v>2014</v>
      </c>
      <c r="C5888" s="1">
        <v>353610917</v>
      </c>
      <c r="D5888" s="44" t="s">
        <v>454</v>
      </c>
      <c r="E5888" s="20">
        <v>1.1610000000000001E-3</v>
      </c>
      <c r="F5888" s="20">
        <v>0</v>
      </c>
      <c r="G5888" s="20">
        <v>1.1610000000000001E-3</v>
      </c>
      <c r="H5888" s="20">
        <v>0</v>
      </c>
      <c r="I5888" s="20">
        <v>0</v>
      </c>
      <c r="J5888" s="20">
        <v>1E-3</v>
      </c>
      <c r="K5888" s="20">
        <v>0</v>
      </c>
      <c r="L5888" s="20">
        <v>4.3399999999999998E-5</v>
      </c>
      <c r="M5888" s="20">
        <v>1.0016332812500002E-2</v>
      </c>
      <c r="N5888" s="1">
        <v>0</v>
      </c>
      <c r="O5888" s="5">
        <v>0</v>
      </c>
      <c r="P5888" s="5">
        <v>100</v>
      </c>
      <c r="Q5888" s="1">
        <v>0</v>
      </c>
      <c r="R5888" s="1">
        <v>2</v>
      </c>
      <c r="S5888" s="6">
        <v>226.16</v>
      </c>
      <c r="T5888" s="6">
        <v>226.16</v>
      </c>
    </row>
    <row r="5889" spans="1:20" hidden="1" x14ac:dyDescent="0.25">
      <c r="A5889" s="1">
        <v>11</v>
      </c>
      <c r="B5889" s="1">
        <v>2014</v>
      </c>
      <c r="C5889" s="1">
        <v>353620811</v>
      </c>
      <c r="D5889" s="44" t="s">
        <v>455</v>
      </c>
      <c r="E5889" s="20">
        <v>3.4491399999999998E-2</v>
      </c>
      <c r="F5889" s="20">
        <v>3.2213800000000001E-2</v>
      </c>
      <c r="G5889" s="20">
        <v>2.2776000000000003E-3</v>
      </c>
      <c r="H5889" s="20">
        <v>0</v>
      </c>
      <c r="I5889" s="20">
        <v>0</v>
      </c>
      <c r="J5889" s="20">
        <v>0</v>
      </c>
      <c r="K5889" s="20">
        <v>0.03</v>
      </c>
      <c r="L5889" s="20">
        <v>5.7093000000000005E-3</v>
      </c>
      <c r="M5889" s="20">
        <v>4.1929273604166671E-2</v>
      </c>
      <c r="N5889" s="1">
        <v>18</v>
      </c>
      <c r="O5889" s="5">
        <v>66.67</v>
      </c>
      <c r="P5889" s="5">
        <v>33.33</v>
      </c>
      <c r="Q5889" s="1">
        <v>10</v>
      </c>
      <c r="R5889" s="1">
        <v>5</v>
      </c>
      <c r="S5889" s="6">
        <v>558.48</v>
      </c>
      <c r="T5889" s="6">
        <v>558.48</v>
      </c>
    </row>
    <row r="5890" spans="1:20" hidden="1" x14ac:dyDescent="0.25">
      <c r="A5890" s="1">
        <v>15</v>
      </c>
      <c r="B5890" s="1">
        <v>2014</v>
      </c>
      <c r="C5890" s="1">
        <v>353625715</v>
      </c>
      <c r="D5890" s="44" t="s">
        <v>456</v>
      </c>
      <c r="E5890" s="20">
        <v>2.3767199999999999E-2</v>
      </c>
      <c r="F5890" s="20">
        <v>1.5410799999999999E-2</v>
      </c>
      <c r="G5890" s="20">
        <v>8.3563999999999999E-3</v>
      </c>
      <c r="H5890" s="20">
        <v>0</v>
      </c>
      <c r="I5890" s="20">
        <v>1E-3</v>
      </c>
      <c r="J5890" s="20">
        <v>0</v>
      </c>
      <c r="K5890" s="20">
        <v>0.02</v>
      </c>
      <c r="L5890" s="20">
        <v>4.5138999999999995E-3</v>
      </c>
      <c r="M5890" s="20">
        <v>4.3041104166666663E-3</v>
      </c>
      <c r="N5890" s="1">
        <v>1</v>
      </c>
      <c r="O5890" s="5">
        <v>37.5</v>
      </c>
      <c r="P5890" s="5">
        <v>62.5</v>
      </c>
      <c r="Q5890" s="1">
        <v>3</v>
      </c>
      <c r="R5890" s="1">
        <v>5</v>
      </c>
      <c r="S5890" s="6">
        <v>93</v>
      </c>
      <c r="T5890" s="6">
        <v>93</v>
      </c>
    </row>
    <row r="5891" spans="1:20" hidden="1" x14ac:dyDescent="0.25">
      <c r="A5891" s="1">
        <v>8</v>
      </c>
      <c r="B5891" s="1">
        <v>2014</v>
      </c>
      <c r="C5891" s="1">
        <v>35363078</v>
      </c>
      <c r="D5891" s="44" t="s">
        <v>457</v>
      </c>
      <c r="E5891" s="20">
        <v>0.22895910000000003</v>
      </c>
      <c r="F5891" s="20">
        <v>0.20428470000000001</v>
      </c>
      <c r="G5891" s="20">
        <v>2.4674400000000003E-2</v>
      </c>
      <c r="H5891" s="20">
        <v>0.81</v>
      </c>
      <c r="I5891" s="20">
        <v>1.4999999999999999E-2</v>
      </c>
      <c r="J5891" s="20">
        <v>2.1999999999999999E-2</v>
      </c>
      <c r="K5891" s="20">
        <v>0.19</v>
      </c>
      <c r="L5891" s="20">
        <v>1.7899000000000001E-3</v>
      </c>
      <c r="M5891" s="20">
        <v>3.3683225787037044E-2</v>
      </c>
      <c r="N5891" s="1">
        <v>8</v>
      </c>
      <c r="O5891" s="5">
        <v>73.81</v>
      </c>
      <c r="P5891" s="5">
        <v>26.19</v>
      </c>
      <c r="Q5891" s="1">
        <v>31</v>
      </c>
      <c r="R5891" s="1">
        <v>11</v>
      </c>
      <c r="S5891" s="6">
        <v>609</v>
      </c>
      <c r="T5891" s="6">
        <v>609</v>
      </c>
    </row>
    <row r="5892" spans="1:20" hidden="1" x14ac:dyDescent="0.25">
      <c r="A5892" s="1">
        <v>20</v>
      </c>
      <c r="B5892" s="1">
        <v>2014</v>
      </c>
      <c r="C5892" s="1">
        <v>353640620</v>
      </c>
      <c r="D5892" s="44" t="s">
        <v>458</v>
      </c>
      <c r="E5892" s="20">
        <v>9.4088999999999992E-2</v>
      </c>
      <c r="F5892" s="20">
        <v>0</v>
      </c>
      <c r="G5892" s="20">
        <v>9.4088999999999992E-2</v>
      </c>
      <c r="H5892" s="20">
        <v>0.02</v>
      </c>
      <c r="I5892" s="20">
        <v>1E-3</v>
      </c>
      <c r="J5892" s="20">
        <v>9.0999999999999998E-2</v>
      </c>
      <c r="K5892" s="20">
        <v>0</v>
      </c>
      <c r="L5892" s="20">
        <v>1.4802999999999997E-3</v>
      </c>
      <c r="M5892" s="20">
        <v>1.7367187499999999E-2</v>
      </c>
      <c r="N5892" s="1">
        <v>0</v>
      </c>
      <c r="O5892" s="5">
        <v>0</v>
      </c>
      <c r="P5892" s="5">
        <v>100</v>
      </c>
      <c r="Q5892" s="1">
        <v>0</v>
      </c>
      <c r="R5892" s="1">
        <v>17</v>
      </c>
      <c r="S5892" s="6">
        <v>154.5</v>
      </c>
      <c r="T5892" s="6">
        <v>154.5</v>
      </c>
    </row>
    <row r="5893" spans="1:20" hidden="1" x14ac:dyDescent="0.25">
      <c r="A5893" s="1">
        <v>5</v>
      </c>
      <c r="B5893" s="1">
        <v>2014</v>
      </c>
      <c r="C5893" s="1">
        <v>35365055</v>
      </c>
      <c r="D5893" s="44" t="s">
        <v>459</v>
      </c>
      <c r="E5893" s="20">
        <v>3.3686694000000008</v>
      </c>
      <c r="F5893" s="20">
        <v>3.2751028000000009</v>
      </c>
      <c r="G5893" s="20">
        <v>9.3566599999999944E-2</v>
      </c>
      <c r="H5893" s="20">
        <v>0</v>
      </c>
      <c r="I5893" s="20">
        <v>2.2410000000000001</v>
      </c>
      <c r="J5893" s="20">
        <v>1.008</v>
      </c>
      <c r="K5893" s="20">
        <v>0.02</v>
      </c>
      <c r="L5893" s="20">
        <v>0.10210289999999995</v>
      </c>
      <c r="M5893" s="20">
        <v>0.28049678150810181</v>
      </c>
      <c r="N5893" s="1">
        <v>22</v>
      </c>
      <c r="O5893" s="5">
        <v>19.07</v>
      </c>
      <c r="P5893" s="5">
        <v>80.930000000000007</v>
      </c>
      <c r="Q5893" s="1">
        <v>37</v>
      </c>
      <c r="R5893" s="1">
        <v>157</v>
      </c>
      <c r="S5893" s="6">
        <v>4623.3</v>
      </c>
      <c r="T5893" s="6">
        <v>4438.3680000000004</v>
      </c>
    </row>
    <row r="5894" spans="1:20" hidden="1" x14ac:dyDescent="0.25">
      <c r="A5894" s="1">
        <v>17</v>
      </c>
      <c r="B5894" s="1">
        <v>2014</v>
      </c>
      <c r="C5894" s="1">
        <v>353657017</v>
      </c>
      <c r="D5894" s="44" t="s">
        <v>460</v>
      </c>
      <c r="E5894" s="20">
        <v>9.7186999999999996E-2</v>
      </c>
      <c r="F5894" s="20">
        <v>1.5693E-3</v>
      </c>
      <c r="G5894" s="20">
        <v>9.56177E-2</v>
      </c>
      <c r="H5894" s="20">
        <v>0</v>
      </c>
      <c r="I5894" s="20">
        <v>3.0000000000000001E-3</v>
      </c>
      <c r="J5894" s="20">
        <v>0</v>
      </c>
      <c r="K5894" s="20">
        <v>0.09</v>
      </c>
      <c r="L5894" s="20">
        <v>5.2089999999999992E-4</v>
      </c>
      <c r="M5894" s="20">
        <v>3.0431124999999999E-3</v>
      </c>
      <c r="N5894" s="1">
        <v>5</v>
      </c>
      <c r="O5894" s="5">
        <v>43.75</v>
      </c>
      <c r="P5894" s="5">
        <v>56.25</v>
      </c>
      <c r="Q5894" s="1">
        <v>7</v>
      </c>
      <c r="R5894" s="1">
        <v>9</v>
      </c>
      <c r="S5894" s="6">
        <v>53.04</v>
      </c>
      <c r="T5894" s="6">
        <v>0</v>
      </c>
    </row>
    <row r="5895" spans="1:20" hidden="1" x14ac:dyDescent="0.25">
      <c r="A5895" s="1">
        <v>15</v>
      </c>
      <c r="B5895" s="1">
        <v>2014</v>
      </c>
      <c r="C5895" s="1">
        <v>353660415</v>
      </c>
      <c r="D5895" s="44" t="s">
        <v>461</v>
      </c>
      <c r="E5895" s="20">
        <v>0.36609689999999995</v>
      </c>
      <c r="F5895" s="20">
        <v>0.35151939999999993</v>
      </c>
      <c r="G5895" s="20">
        <v>1.4577500000000002E-2</v>
      </c>
      <c r="H5895" s="20">
        <v>0.2</v>
      </c>
      <c r="I5895" s="20">
        <v>2.5000000000000001E-2</v>
      </c>
      <c r="J5895" s="20">
        <v>2E-3</v>
      </c>
      <c r="K5895" s="20">
        <v>0.34</v>
      </c>
      <c r="L5895" s="20">
        <v>1.7650999999999999E-3</v>
      </c>
      <c r="M5895" s="20">
        <v>2.1051676041666668E-2</v>
      </c>
      <c r="N5895" s="1">
        <v>8</v>
      </c>
      <c r="O5895" s="5">
        <v>61.9</v>
      </c>
      <c r="P5895" s="5">
        <v>38.1</v>
      </c>
      <c r="Q5895" s="1">
        <v>13</v>
      </c>
      <c r="R5895" s="1">
        <v>8</v>
      </c>
      <c r="S5895" s="6">
        <v>420.98</v>
      </c>
      <c r="T5895" s="6">
        <v>420.98</v>
      </c>
    </row>
    <row r="5896" spans="1:20" hidden="1" x14ac:dyDescent="0.25">
      <c r="A5896" s="1">
        <v>13</v>
      </c>
      <c r="B5896" s="1">
        <v>2014</v>
      </c>
      <c r="C5896" s="1">
        <v>353670313</v>
      </c>
      <c r="D5896" s="44" t="s">
        <v>462</v>
      </c>
      <c r="E5896" s="20">
        <v>0.68936140000000046</v>
      </c>
      <c r="F5896" s="20">
        <v>0.102865</v>
      </c>
      <c r="G5896" s="20">
        <v>0.58649640000000047</v>
      </c>
      <c r="H5896" s="20">
        <v>0</v>
      </c>
      <c r="I5896" s="20">
        <v>0.20399999999999999</v>
      </c>
      <c r="J5896" s="20">
        <v>0.371</v>
      </c>
      <c r="K5896" s="20">
        <v>0.09</v>
      </c>
      <c r="L5896" s="20">
        <v>2.2582600000000001E-2</v>
      </c>
      <c r="M5896" s="20">
        <v>0.12488791700000001</v>
      </c>
      <c r="N5896" s="1">
        <v>3</v>
      </c>
      <c r="O5896" s="5">
        <v>21.88</v>
      </c>
      <c r="P5896" s="5">
        <v>78.13</v>
      </c>
      <c r="Q5896" s="1">
        <v>14</v>
      </c>
      <c r="R5896" s="1">
        <v>50</v>
      </c>
      <c r="S5896" s="6">
        <v>2166.98</v>
      </c>
      <c r="T5896" s="6">
        <v>2166.98</v>
      </c>
    </row>
    <row r="5897" spans="1:20" hidden="1" x14ac:dyDescent="0.25">
      <c r="A5897" s="1">
        <v>5</v>
      </c>
      <c r="B5897" s="1">
        <v>2014</v>
      </c>
      <c r="C5897" s="1">
        <v>35368025</v>
      </c>
      <c r="D5897" s="44" t="s">
        <v>463</v>
      </c>
      <c r="E5897" s="20">
        <v>2.1045400000000006E-2</v>
      </c>
      <c r="F5897" s="20">
        <v>1.8937600000000006E-2</v>
      </c>
      <c r="G5897" s="20">
        <v>2.1078000000000017E-3</v>
      </c>
      <c r="H5897" s="20">
        <v>0</v>
      </c>
      <c r="I5897" s="20">
        <v>0</v>
      </c>
      <c r="J5897" s="20">
        <v>3.0000000000000001E-3</v>
      </c>
      <c r="K5897" s="20">
        <v>0.02</v>
      </c>
      <c r="L5897" s="20">
        <v>2.5979000000000028E-3</v>
      </c>
      <c r="M5897" s="20">
        <v>3.5169257812500002E-3</v>
      </c>
      <c r="N5897" s="1">
        <v>5</v>
      </c>
      <c r="O5897" s="5">
        <v>26.14</v>
      </c>
      <c r="P5897" s="5">
        <v>73.86</v>
      </c>
      <c r="Q5897" s="1">
        <v>23</v>
      </c>
      <c r="R5897" s="1">
        <v>65</v>
      </c>
      <c r="S5897" s="6">
        <v>67.23</v>
      </c>
      <c r="T5897" s="6">
        <v>0</v>
      </c>
    </row>
    <row r="5898" spans="1:20" hidden="1" x14ac:dyDescent="0.25">
      <c r="A5898" s="1">
        <v>15</v>
      </c>
      <c r="B5898" s="1">
        <v>2014</v>
      </c>
      <c r="C5898" s="1">
        <v>353690115</v>
      </c>
      <c r="D5898" s="44" t="s">
        <v>464</v>
      </c>
      <c r="E5898" s="20">
        <v>2.96411E-2</v>
      </c>
      <c r="F5898" s="20">
        <v>2.69965E-2</v>
      </c>
      <c r="G5898" s="20">
        <v>2.6446000000000004E-3</v>
      </c>
      <c r="H5898" s="20">
        <v>0.01</v>
      </c>
      <c r="I5898" s="20">
        <v>0</v>
      </c>
      <c r="J5898" s="20">
        <v>0</v>
      </c>
      <c r="K5898" s="20">
        <v>0.03</v>
      </c>
      <c r="L5898" s="20">
        <v>4.0500000000000002E-5</v>
      </c>
      <c r="M5898" s="20">
        <v>4.5781786458333334E-3</v>
      </c>
      <c r="N5898" s="1">
        <v>1</v>
      </c>
      <c r="O5898" s="5">
        <v>50</v>
      </c>
      <c r="P5898" s="5">
        <v>50</v>
      </c>
      <c r="Q5898" s="1">
        <v>4</v>
      </c>
      <c r="R5898" s="1">
        <v>4</v>
      </c>
      <c r="S5898" s="6">
        <v>76.56</v>
      </c>
      <c r="T5898" s="6">
        <v>62.013599999999997</v>
      </c>
    </row>
    <row r="5899" spans="1:20" hidden="1" x14ac:dyDescent="0.25">
      <c r="A5899" s="1">
        <v>8</v>
      </c>
      <c r="B5899" s="1">
        <v>2014</v>
      </c>
      <c r="C5899" s="1">
        <v>35370088</v>
      </c>
      <c r="D5899" s="44" t="s">
        <v>465</v>
      </c>
      <c r="E5899" s="20">
        <v>0.29863350000000011</v>
      </c>
      <c r="F5899" s="20">
        <v>0.28503630000000013</v>
      </c>
      <c r="G5899" s="20">
        <v>1.35972E-2</v>
      </c>
      <c r="H5899" s="20">
        <v>0.22</v>
      </c>
      <c r="I5899" s="20">
        <v>0</v>
      </c>
      <c r="J5899" s="20">
        <v>1E-3</v>
      </c>
      <c r="K5899" s="20">
        <v>0.28999999999999998</v>
      </c>
      <c r="L5899" s="20">
        <v>2.7871000000000007E-3</v>
      </c>
      <c r="M5899" s="20">
        <v>3.7089501944444436E-2</v>
      </c>
      <c r="N5899" s="1">
        <v>14</v>
      </c>
      <c r="O5899" s="5">
        <v>67.349999999999994</v>
      </c>
      <c r="P5899" s="5">
        <v>32.65</v>
      </c>
      <c r="Q5899" s="1">
        <v>33</v>
      </c>
      <c r="R5899" s="1">
        <v>16</v>
      </c>
      <c r="S5899" s="6">
        <v>616.64</v>
      </c>
      <c r="T5899" s="6">
        <v>616.64</v>
      </c>
    </row>
    <row r="5900" spans="1:20" hidden="1" x14ac:dyDescent="0.25">
      <c r="A5900" s="1">
        <v>5</v>
      </c>
      <c r="B5900" s="1">
        <v>2014</v>
      </c>
      <c r="C5900" s="1">
        <v>35371075</v>
      </c>
      <c r="D5900" s="44" t="s">
        <v>466</v>
      </c>
      <c r="E5900" s="20">
        <v>0.27781599999999995</v>
      </c>
      <c r="F5900" s="20">
        <v>0.26047789999999993</v>
      </c>
      <c r="G5900" s="20">
        <v>1.7338100000000002E-2</v>
      </c>
      <c r="H5900" s="20">
        <v>0</v>
      </c>
      <c r="I5900" s="20">
        <v>0.16</v>
      </c>
      <c r="J5900" s="20">
        <v>0.112</v>
      </c>
      <c r="K5900" s="20">
        <v>0</v>
      </c>
      <c r="L5900" s="20">
        <v>4.8228999999999998E-3</v>
      </c>
      <c r="M5900" s="20">
        <v>0.13188347713425927</v>
      </c>
      <c r="N5900" s="1">
        <v>24</v>
      </c>
      <c r="O5900" s="5">
        <v>35.71</v>
      </c>
      <c r="P5900" s="5">
        <v>64.290000000000006</v>
      </c>
      <c r="Q5900" s="1">
        <v>15</v>
      </c>
      <c r="R5900" s="1">
        <v>27</v>
      </c>
      <c r="S5900" s="6">
        <v>2363.7600000000002</v>
      </c>
      <c r="T5900" s="6">
        <v>2127.384</v>
      </c>
    </row>
    <row r="5901" spans="1:20" hidden="1" x14ac:dyDescent="0.25">
      <c r="A5901" s="1">
        <v>17</v>
      </c>
      <c r="B5901" s="1">
        <v>2014</v>
      </c>
      <c r="C5901" s="1">
        <v>353715617</v>
      </c>
      <c r="D5901" s="44" t="s">
        <v>467</v>
      </c>
      <c r="E5901" s="20">
        <v>5.2414300000000004E-2</v>
      </c>
      <c r="F5901" s="20">
        <v>4.4310200000000001E-2</v>
      </c>
      <c r="G5901" s="20">
        <v>8.104100000000003E-3</v>
      </c>
      <c r="H5901" s="20">
        <v>0.2</v>
      </c>
      <c r="I5901" s="20">
        <v>6.0000000000000001E-3</v>
      </c>
      <c r="J5901" s="20">
        <v>0</v>
      </c>
      <c r="K5901" s="20">
        <v>0.05</v>
      </c>
      <c r="L5901" s="20">
        <v>6.7709999999999992E-4</v>
      </c>
      <c r="M5901" s="20">
        <v>6.340825260416667E-3</v>
      </c>
      <c r="N5901" s="1">
        <v>0</v>
      </c>
      <c r="O5901" s="5">
        <v>40</v>
      </c>
      <c r="P5901" s="5">
        <v>60</v>
      </c>
      <c r="Q5901" s="1">
        <v>6</v>
      </c>
      <c r="R5901" s="1">
        <v>9</v>
      </c>
      <c r="S5901" s="6">
        <v>137.19999999999999</v>
      </c>
      <c r="T5901" s="6">
        <v>137.19999999999999</v>
      </c>
    </row>
    <row r="5902" spans="1:20" hidden="1" x14ac:dyDescent="0.25">
      <c r="A5902" s="1">
        <v>11</v>
      </c>
      <c r="B5902" s="1">
        <v>2014</v>
      </c>
      <c r="C5902" s="1">
        <v>353720611</v>
      </c>
      <c r="D5902" s="44" t="s">
        <v>468</v>
      </c>
      <c r="E5902" s="20">
        <v>3.7747100000000013E-2</v>
      </c>
      <c r="F5902" s="20">
        <v>3.7689200000000013E-2</v>
      </c>
      <c r="G5902" s="20">
        <v>5.7899999999999998E-5</v>
      </c>
      <c r="H5902" s="20">
        <v>0</v>
      </c>
      <c r="I5902" s="20">
        <v>3.2000000000000001E-2</v>
      </c>
      <c r="J5902" s="20">
        <v>0</v>
      </c>
      <c r="K5902" s="20">
        <v>0.01</v>
      </c>
      <c r="L5902" s="20">
        <v>3.4709999999999998E-4</v>
      </c>
      <c r="M5902" s="20">
        <v>1.7281779687499998E-2</v>
      </c>
      <c r="N5902" s="1">
        <v>10</v>
      </c>
      <c r="O5902" s="5">
        <v>83.33</v>
      </c>
      <c r="P5902" s="5">
        <v>16.670000000000002</v>
      </c>
      <c r="Q5902" s="1">
        <v>5</v>
      </c>
      <c r="R5902" s="1">
        <v>1</v>
      </c>
      <c r="S5902" s="6">
        <v>214.65</v>
      </c>
      <c r="T5902" s="6">
        <v>214.65</v>
      </c>
    </row>
    <row r="5903" spans="1:20" hidden="1" x14ac:dyDescent="0.25">
      <c r="A5903" s="1">
        <v>19</v>
      </c>
      <c r="B5903" s="1">
        <v>2014</v>
      </c>
      <c r="C5903" s="1">
        <v>353730519</v>
      </c>
      <c r="D5903" s="44" t="s">
        <v>469</v>
      </c>
      <c r="E5903" s="20">
        <v>0.89116810000000013</v>
      </c>
      <c r="F5903" s="20">
        <v>0.86837500000000012</v>
      </c>
      <c r="G5903" s="20">
        <v>2.2793099999999997E-2</v>
      </c>
      <c r="H5903" s="20">
        <v>0</v>
      </c>
      <c r="I5903" s="20">
        <v>0.193</v>
      </c>
      <c r="J5903" s="20">
        <v>0.68</v>
      </c>
      <c r="K5903" s="20">
        <v>0.01</v>
      </c>
      <c r="L5903" s="20">
        <v>4.6479999999999968E-3</v>
      </c>
      <c r="M5903" s="20">
        <v>0.17296149096759258</v>
      </c>
      <c r="N5903" s="1">
        <v>16</v>
      </c>
      <c r="O5903" s="5">
        <v>20.309999999999999</v>
      </c>
      <c r="P5903" s="5">
        <v>79.69</v>
      </c>
      <c r="Q5903" s="1">
        <v>13</v>
      </c>
      <c r="R5903" s="1">
        <v>51</v>
      </c>
      <c r="S5903" s="6">
        <v>3184</v>
      </c>
      <c r="T5903" s="6">
        <v>3184</v>
      </c>
    </row>
    <row r="5904" spans="1:20" hidden="1" x14ac:dyDescent="0.25">
      <c r="A5904" s="1">
        <v>18</v>
      </c>
      <c r="B5904" s="1">
        <v>2014</v>
      </c>
      <c r="C5904" s="1">
        <v>353740418</v>
      </c>
      <c r="D5904" s="44" t="s">
        <v>470</v>
      </c>
      <c r="E5904" s="20">
        <v>0</v>
      </c>
      <c r="F5904" s="20">
        <v>0</v>
      </c>
      <c r="G5904" s="20">
        <v>0</v>
      </c>
      <c r="H5904" s="20">
        <v>0.11</v>
      </c>
      <c r="I5904" s="20">
        <v>0</v>
      </c>
      <c r="J5904" s="20">
        <v>0</v>
      </c>
      <c r="K5904" s="20">
        <v>0</v>
      </c>
      <c r="L5904" s="20">
        <v>0</v>
      </c>
      <c r="M5904" s="20">
        <v>0</v>
      </c>
      <c r="N5904" s="1">
        <v>0</v>
      </c>
      <c r="O5904" s="5">
        <v>0</v>
      </c>
      <c r="P5904" s="5">
        <v>0</v>
      </c>
      <c r="Q5904" s="1">
        <v>0</v>
      </c>
      <c r="R5904" s="1">
        <v>0</v>
      </c>
      <c r="S5904" s="6"/>
      <c r="T5904" s="6"/>
    </row>
    <row r="5905" spans="1:20" hidden="1" x14ac:dyDescent="0.25">
      <c r="A5905" s="1">
        <v>19</v>
      </c>
      <c r="B5905" s="1">
        <v>2014</v>
      </c>
      <c r="C5905" s="1">
        <v>353740419</v>
      </c>
      <c r="D5905" s="44" t="s">
        <v>470</v>
      </c>
      <c r="E5905" s="20">
        <v>0.70368980000000003</v>
      </c>
      <c r="F5905" s="20">
        <v>0.69052010000000008</v>
      </c>
      <c r="G5905" s="20">
        <v>1.3169700000000005E-2</v>
      </c>
      <c r="H5905" s="20">
        <v>0</v>
      </c>
      <c r="I5905" s="20">
        <v>1E-3</v>
      </c>
      <c r="J5905" s="20">
        <v>4.0000000000000001E-3</v>
      </c>
      <c r="K5905" s="20">
        <v>0.69</v>
      </c>
      <c r="L5905" s="20">
        <v>8.6604999999999998E-3</v>
      </c>
      <c r="M5905" s="20">
        <v>7.1261283106481485E-2</v>
      </c>
      <c r="N5905" s="1">
        <v>5</v>
      </c>
      <c r="O5905" s="5">
        <v>23.26</v>
      </c>
      <c r="P5905" s="5">
        <v>76.739999999999995</v>
      </c>
      <c r="Q5905" s="1">
        <v>10</v>
      </c>
      <c r="R5905" s="1">
        <v>33</v>
      </c>
      <c r="S5905" s="6">
        <v>1295</v>
      </c>
      <c r="T5905" s="6">
        <v>1295</v>
      </c>
    </row>
    <row r="5906" spans="1:20" hidden="1" x14ac:dyDescent="0.25">
      <c r="A5906" s="1">
        <v>10</v>
      </c>
      <c r="B5906" s="1">
        <v>2014</v>
      </c>
      <c r="C5906" s="1">
        <v>353750310</v>
      </c>
      <c r="D5906" s="44" t="s">
        <v>471</v>
      </c>
      <c r="E5906" s="20">
        <v>3.9363999999999996E-2</v>
      </c>
      <c r="F5906" s="20">
        <v>2.8361999999999998E-2</v>
      </c>
      <c r="G5906" s="20">
        <v>1.1002000000000001E-2</v>
      </c>
      <c r="H5906" s="20">
        <v>0</v>
      </c>
      <c r="I5906" s="20">
        <v>2.8000000000000001E-2</v>
      </c>
      <c r="J5906" s="20">
        <v>1.0999999999999999E-2</v>
      </c>
      <c r="K5906" s="20">
        <v>0</v>
      </c>
      <c r="L5906" s="20">
        <v>1.4330000000000001E-4</v>
      </c>
      <c r="M5906" s="20">
        <v>1.4306061979166665E-2</v>
      </c>
      <c r="N5906" s="1">
        <v>8</v>
      </c>
      <c r="O5906" s="5">
        <v>33.33</v>
      </c>
      <c r="P5906" s="5">
        <v>66.67</v>
      </c>
      <c r="Q5906" s="1">
        <v>3</v>
      </c>
      <c r="R5906" s="1">
        <v>6</v>
      </c>
      <c r="S5906" s="6">
        <v>292</v>
      </c>
      <c r="T5906" s="6">
        <v>292</v>
      </c>
    </row>
    <row r="5907" spans="1:20" hidden="1" x14ac:dyDescent="0.25">
      <c r="A5907" s="1">
        <v>7</v>
      </c>
      <c r="B5907" s="1">
        <v>2014</v>
      </c>
      <c r="C5907" s="1">
        <v>35376027</v>
      </c>
      <c r="D5907" s="44" t="s">
        <v>472</v>
      </c>
      <c r="E5907" s="20">
        <v>0.1494781</v>
      </c>
      <c r="F5907" s="20">
        <v>0.14930450000000001</v>
      </c>
      <c r="G5907" s="20">
        <v>1.7359999999999999E-4</v>
      </c>
      <c r="H5907" s="20">
        <v>0</v>
      </c>
      <c r="I5907" s="20">
        <v>0.14899999999999999</v>
      </c>
      <c r="J5907" s="20">
        <v>0</v>
      </c>
      <c r="K5907" s="20">
        <v>0</v>
      </c>
      <c r="L5907" s="20">
        <v>4.0599999999999998E-5</v>
      </c>
      <c r="M5907" s="20">
        <v>0.18715782429166669</v>
      </c>
      <c r="N5907" s="1">
        <v>4</v>
      </c>
      <c r="O5907" s="5">
        <v>88.89</v>
      </c>
      <c r="P5907" s="5">
        <v>11.11</v>
      </c>
      <c r="Q5907" s="1">
        <v>8</v>
      </c>
      <c r="R5907" s="1">
        <v>1</v>
      </c>
      <c r="S5907" s="6">
        <v>2481.12</v>
      </c>
      <c r="T5907" s="6">
        <v>2481.12</v>
      </c>
    </row>
    <row r="5908" spans="1:20" hidden="1" x14ac:dyDescent="0.25">
      <c r="A5908" s="1">
        <v>11</v>
      </c>
      <c r="B5908" s="1">
        <v>2014</v>
      </c>
      <c r="C5908" s="1">
        <v>353760211</v>
      </c>
      <c r="D5908" s="44" t="s">
        <v>472</v>
      </c>
      <c r="E5908" s="20">
        <v>0</v>
      </c>
      <c r="F5908" s="20">
        <v>0</v>
      </c>
      <c r="G5908" s="20">
        <v>0</v>
      </c>
      <c r="H5908" s="20">
        <v>0</v>
      </c>
      <c r="I5908" s="20">
        <v>0</v>
      </c>
      <c r="J5908" s="20">
        <v>0</v>
      </c>
      <c r="K5908" s="20">
        <v>0</v>
      </c>
      <c r="L5908" s="20">
        <v>0</v>
      </c>
      <c r="M5908" s="20">
        <v>0</v>
      </c>
      <c r="N5908" s="1">
        <v>0</v>
      </c>
      <c r="O5908" s="5">
        <v>0</v>
      </c>
      <c r="P5908" s="5">
        <v>0</v>
      </c>
      <c r="Q5908" s="1">
        <v>0</v>
      </c>
      <c r="R5908" s="1">
        <v>0</v>
      </c>
      <c r="S5908" s="6"/>
      <c r="T5908" s="6"/>
    </row>
    <row r="5909" spans="1:20" hidden="1" x14ac:dyDescent="0.25">
      <c r="A5909" s="1">
        <v>20</v>
      </c>
      <c r="B5909" s="1">
        <v>2014</v>
      </c>
      <c r="C5909" s="1">
        <v>353770120</v>
      </c>
      <c r="D5909" s="44" t="s">
        <v>473</v>
      </c>
      <c r="E5909" s="20">
        <v>2.8142899999999998E-2</v>
      </c>
      <c r="F5909" s="20">
        <v>1.5572300000000001E-2</v>
      </c>
      <c r="G5909" s="20">
        <v>1.2570599999999999E-2</v>
      </c>
      <c r="H5909" s="20">
        <v>0</v>
      </c>
      <c r="I5909" s="20">
        <v>1.2999999999999999E-2</v>
      </c>
      <c r="J5909" s="20">
        <v>0</v>
      </c>
      <c r="K5909" s="20">
        <v>0.02</v>
      </c>
      <c r="L5909" s="20">
        <v>0</v>
      </c>
      <c r="M5909" s="20">
        <v>1.3239806770833333E-2</v>
      </c>
      <c r="N5909" s="1">
        <v>9</v>
      </c>
      <c r="O5909" s="5">
        <v>53.85</v>
      </c>
      <c r="P5909" s="5">
        <v>46.15</v>
      </c>
      <c r="Q5909" s="1">
        <v>7</v>
      </c>
      <c r="R5909" s="1">
        <v>6</v>
      </c>
      <c r="S5909" s="6">
        <v>271</v>
      </c>
      <c r="T5909" s="6">
        <v>271</v>
      </c>
    </row>
    <row r="5910" spans="1:20" hidden="1" x14ac:dyDescent="0.25">
      <c r="A5910" s="1">
        <v>10</v>
      </c>
      <c r="B5910" s="1">
        <v>2014</v>
      </c>
      <c r="C5910" s="1">
        <v>353780010</v>
      </c>
      <c r="D5910" s="44" t="s">
        <v>474</v>
      </c>
      <c r="E5910" s="20">
        <v>0.25136049999999993</v>
      </c>
      <c r="F5910" s="20">
        <v>0.24972539999999996</v>
      </c>
      <c r="G5910" s="20">
        <v>1.6351E-3</v>
      </c>
      <c r="H5910" s="20">
        <v>0</v>
      </c>
      <c r="I5910" s="20">
        <v>8.3000000000000004E-2</v>
      </c>
      <c r="J5910" s="20">
        <v>1E-3</v>
      </c>
      <c r="K5910" s="20">
        <v>0.17</v>
      </c>
      <c r="L5910" s="20">
        <v>2.2259000000000003E-3</v>
      </c>
      <c r="M5910" s="20">
        <v>8.4403888362268503E-2</v>
      </c>
      <c r="N5910" s="1">
        <v>135</v>
      </c>
      <c r="O5910" s="5">
        <v>86.49</v>
      </c>
      <c r="P5910" s="5">
        <v>13.51</v>
      </c>
      <c r="Q5910" s="1">
        <v>128</v>
      </c>
      <c r="R5910" s="1">
        <v>20</v>
      </c>
      <c r="S5910" s="6">
        <v>858.24</v>
      </c>
      <c r="T5910" s="6">
        <v>678.00959999999998</v>
      </c>
    </row>
    <row r="5911" spans="1:20" hidden="1" x14ac:dyDescent="0.25">
      <c r="A5911" s="1">
        <v>11</v>
      </c>
      <c r="B5911" s="1">
        <v>2014</v>
      </c>
      <c r="C5911" s="1">
        <v>353780011</v>
      </c>
      <c r="D5911" s="44" t="s">
        <v>474</v>
      </c>
      <c r="E5911" s="20">
        <v>3.4859699999999993E-2</v>
      </c>
      <c r="F5911" s="20">
        <v>3.4859699999999993E-2</v>
      </c>
      <c r="G5911" s="20">
        <v>0</v>
      </c>
      <c r="H5911" s="20">
        <v>0</v>
      </c>
      <c r="I5911" s="20">
        <v>0</v>
      </c>
      <c r="J5911" s="20">
        <v>0</v>
      </c>
      <c r="K5911" s="20">
        <v>0.03</v>
      </c>
      <c r="L5911" s="20">
        <v>3.4700000000000003E-5</v>
      </c>
      <c r="M5911" s="20">
        <v>0</v>
      </c>
      <c r="N5911" s="1">
        <v>6</v>
      </c>
      <c r="O5911" s="5">
        <v>100</v>
      </c>
      <c r="P5911" s="5">
        <v>0</v>
      </c>
      <c r="Q5911" s="1">
        <v>4</v>
      </c>
      <c r="R5911" s="1">
        <v>0</v>
      </c>
      <c r="S5911" s="6"/>
      <c r="T5911" s="6"/>
    </row>
    <row r="5912" spans="1:20" hidden="1" x14ac:dyDescent="0.25">
      <c r="A5912" s="1">
        <v>14</v>
      </c>
      <c r="B5912" s="1">
        <v>2014</v>
      </c>
      <c r="C5912" s="1">
        <v>353780014</v>
      </c>
      <c r="D5912" s="44" t="s">
        <v>474</v>
      </c>
      <c r="E5912" s="20">
        <v>1.3818799999999999E-2</v>
      </c>
      <c r="F5912" s="20">
        <v>1.27701E-2</v>
      </c>
      <c r="G5912" s="20">
        <v>1.0487000000000001E-3</v>
      </c>
      <c r="H5912" s="20">
        <v>0</v>
      </c>
      <c r="I5912" s="20">
        <v>1E-3</v>
      </c>
      <c r="J5912" s="20">
        <v>0</v>
      </c>
      <c r="K5912" s="20">
        <v>0.01</v>
      </c>
      <c r="L5912" s="20">
        <v>0</v>
      </c>
      <c r="M5912" s="20">
        <v>0</v>
      </c>
      <c r="N5912" s="1">
        <v>8</v>
      </c>
      <c r="O5912" s="5">
        <v>88.89</v>
      </c>
      <c r="P5912" s="5">
        <v>11.11</v>
      </c>
      <c r="Q5912" s="1">
        <v>8</v>
      </c>
      <c r="R5912" s="1">
        <v>1</v>
      </c>
      <c r="S5912" s="6"/>
      <c r="T5912" s="6"/>
    </row>
    <row r="5913" spans="1:20" hidden="1" x14ac:dyDescent="0.25">
      <c r="A5913" s="1">
        <v>10</v>
      </c>
      <c r="B5913" s="1">
        <v>2014</v>
      </c>
      <c r="C5913" s="1">
        <v>353790910</v>
      </c>
      <c r="D5913" s="44" t="s">
        <v>475</v>
      </c>
      <c r="E5913" s="20">
        <v>0</v>
      </c>
      <c r="F5913" s="20">
        <v>0</v>
      </c>
      <c r="G5913" s="20">
        <v>0</v>
      </c>
      <c r="H5913" s="20">
        <v>0</v>
      </c>
      <c r="I5913" s="20">
        <v>0</v>
      </c>
      <c r="J5913" s="20">
        <v>0</v>
      </c>
      <c r="K5913" s="20">
        <v>0</v>
      </c>
      <c r="L5913" s="20">
        <v>0</v>
      </c>
      <c r="M5913" s="20">
        <v>0</v>
      </c>
      <c r="N5913" s="1">
        <v>0</v>
      </c>
      <c r="O5913" s="5">
        <v>0</v>
      </c>
      <c r="P5913" s="5">
        <v>0</v>
      </c>
      <c r="Q5913" s="1">
        <v>0</v>
      </c>
      <c r="R5913" s="1">
        <v>0</v>
      </c>
      <c r="S5913" s="6"/>
      <c r="T5913" s="6"/>
    </row>
    <row r="5914" spans="1:20" hidden="1" x14ac:dyDescent="0.25">
      <c r="A5914" s="1">
        <v>14</v>
      </c>
      <c r="B5914" s="1">
        <v>2014</v>
      </c>
      <c r="C5914" s="1">
        <v>353790914</v>
      </c>
      <c r="D5914" s="44" t="s">
        <v>475</v>
      </c>
      <c r="E5914" s="20">
        <v>5.0026900000000013E-2</v>
      </c>
      <c r="F5914" s="20">
        <v>4.8199500000000013E-2</v>
      </c>
      <c r="G5914" s="20">
        <v>1.8273999999999999E-3</v>
      </c>
      <c r="H5914" s="20">
        <v>0</v>
      </c>
      <c r="I5914" s="20">
        <v>3.1E-2</v>
      </c>
      <c r="J5914" s="20">
        <v>0</v>
      </c>
      <c r="K5914" s="20">
        <v>0.02</v>
      </c>
      <c r="L5914" s="20">
        <v>6.4780000000000003E-4</v>
      </c>
      <c r="M5914" s="20">
        <v>6.8307862204861125E-2</v>
      </c>
      <c r="N5914" s="1">
        <v>19</v>
      </c>
      <c r="O5914" s="5">
        <v>48.15</v>
      </c>
      <c r="P5914" s="5">
        <v>51.85</v>
      </c>
      <c r="Q5914" s="1">
        <v>13</v>
      </c>
      <c r="R5914" s="1">
        <v>14</v>
      </c>
      <c r="S5914" s="6">
        <v>887.25</v>
      </c>
      <c r="T5914" s="6">
        <v>887.25</v>
      </c>
    </row>
    <row r="5915" spans="1:20" hidden="1" x14ac:dyDescent="0.25">
      <c r="A5915" s="1">
        <v>2</v>
      </c>
      <c r="B5915" s="1">
        <v>2014</v>
      </c>
      <c r="C5915" s="1">
        <v>35380062</v>
      </c>
      <c r="D5915" s="44" t="s">
        <v>476</v>
      </c>
      <c r="E5915" s="20">
        <v>2.0809878999999989</v>
      </c>
      <c r="F5915" s="20">
        <v>2.0226789999999988</v>
      </c>
      <c r="G5915" s="20">
        <v>5.830889999999999E-2</v>
      </c>
      <c r="H5915" s="20">
        <v>0.84</v>
      </c>
      <c r="I5915" s="20">
        <v>0</v>
      </c>
      <c r="J5915" s="20">
        <v>0.13500000000000001</v>
      </c>
      <c r="K5915" s="20">
        <v>1.89</v>
      </c>
      <c r="L5915" s="20">
        <v>5.6636300000000007E-2</v>
      </c>
      <c r="M5915" s="20">
        <v>0.5220285676504629</v>
      </c>
      <c r="N5915" s="1">
        <v>92</v>
      </c>
      <c r="O5915" s="5">
        <v>63.48</v>
      </c>
      <c r="P5915" s="5">
        <v>36.520000000000003</v>
      </c>
      <c r="Q5915" s="1">
        <v>73</v>
      </c>
      <c r="R5915" s="1">
        <v>42</v>
      </c>
      <c r="S5915" s="6">
        <v>8270</v>
      </c>
      <c r="T5915" s="6">
        <v>7856.5</v>
      </c>
    </row>
    <row r="5916" spans="1:20" hidden="1" x14ac:dyDescent="0.25">
      <c r="A5916" s="1">
        <v>15</v>
      </c>
      <c r="B5916" s="1">
        <v>2014</v>
      </c>
      <c r="C5916" s="1">
        <v>353810515</v>
      </c>
      <c r="D5916" s="44" t="s">
        <v>477</v>
      </c>
      <c r="E5916" s="20">
        <v>8.8902700000000015E-2</v>
      </c>
      <c r="F5916" s="20">
        <v>8.9873000000000001E-3</v>
      </c>
      <c r="G5916" s="20">
        <v>7.9915400000000011E-2</v>
      </c>
      <c r="H5916" s="20">
        <v>0</v>
      </c>
      <c r="I5916" s="20">
        <v>7.2999999999999995E-2</v>
      </c>
      <c r="J5916" s="20">
        <v>0</v>
      </c>
      <c r="K5916" s="20">
        <v>0.01</v>
      </c>
      <c r="L5916" s="20">
        <v>6.9768000000000009E-3</v>
      </c>
      <c r="M5916" s="20">
        <v>4.4934079652777778E-2</v>
      </c>
      <c r="N5916" s="1">
        <v>1</v>
      </c>
      <c r="O5916" s="5">
        <v>21.43</v>
      </c>
      <c r="P5916" s="5">
        <v>78.569999999999993</v>
      </c>
      <c r="Q5916" s="1">
        <v>6</v>
      </c>
      <c r="R5916" s="1">
        <v>22</v>
      </c>
      <c r="S5916" s="6">
        <v>827</v>
      </c>
      <c r="T5916" s="6">
        <v>785.65</v>
      </c>
    </row>
    <row r="5917" spans="1:20" hidden="1" x14ac:dyDescent="0.25">
      <c r="A5917" s="1">
        <v>16</v>
      </c>
      <c r="B5917" s="1">
        <v>2014</v>
      </c>
      <c r="C5917" s="1">
        <v>353810516</v>
      </c>
      <c r="D5917" s="44" t="s">
        <v>477</v>
      </c>
      <c r="E5917" s="20">
        <v>6.5839000000000002E-3</v>
      </c>
      <c r="F5917" s="20">
        <v>6.5839000000000002E-3</v>
      </c>
      <c r="G5917" s="20">
        <v>0</v>
      </c>
      <c r="H5917" s="20">
        <v>0</v>
      </c>
      <c r="I5917" s="20">
        <v>0</v>
      </c>
      <c r="J5917" s="20">
        <v>0</v>
      </c>
      <c r="K5917" s="20">
        <v>0.01</v>
      </c>
      <c r="L5917" s="20">
        <v>0</v>
      </c>
      <c r="M5917" s="20">
        <v>0</v>
      </c>
      <c r="N5917" s="1">
        <v>0</v>
      </c>
      <c r="O5917" s="5">
        <v>100</v>
      </c>
      <c r="P5917" s="5">
        <v>0</v>
      </c>
      <c r="Q5917" s="1">
        <v>2</v>
      </c>
      <c r="R5917" s="1">
        <v>0</v>
      </c>
      <c r="S5917" s="6"/>
      <c r="T5917" s="6"/>
    </row>
    <row r="5918" spans="1:20" hidden="1" x14ac:dyDescent="0.25">
      <c r="A5918" s="1">
        <v>5</v>
      </c>
      <c r="B5918" s="1">
        <v>2014</v>
      </c>
      <c r="C5918" s="1">
        <v>35382045</v>
      </c>
      <c r="D5918" s="44" t="s">
        <v>478</v>
      </c>
      <c r="E5918" s="20">
        <v>4.9268200000000012E-2</v>
      </c>
      <c r="F5918" s="20">
        <v>4.0212000000000005E-2</v>
      </c>
      <c r="G5918" s="20">
        <v>9.056200000000009E-3</v>
      </c>
      <c r="H5918" s="20">
        <v>0</v>
      </c>
      <c r="I5918" s="20">
        <v>2.1999999999999999E-2</v>
      </c>
      <c r="J5918" s="20">
        <v>0</v>
      </c>
      <c r="K5918" s="20">
        <v>0.01</v>
      </c>
      <c r="L5918" s="20">
        <v>1.29275E-2</v>
      </c>
      <c r="M5918" s="20">
        <v>1.9024791666666666E-2</v>
      </c>
      <c r="N5918" s="1">
        <v>19</v>
      </c>
      <c r="O5918" s="5">
        <v>39.53</v>
      </c>
      <c r="P5918" s="5">
        <v>60.47</v>
      </c>
      <c r="Q5918" s="1">
        <v>34</v>
      </c>
      <c r="R5918" s="1">
        <v>52</v>
      </c>
      <c r="S5918" s="6">
        <v>333.52</v>
      </c>
      <c r="T5918" s="6">
        <v>333.52</v>
      </c>
    </row>
    <row r="5919" spans="1:20" hidden="1" x14ac:dyDescent="0.25">
      <c r="A5919" s="1">
        <v>21</v>
      </c>
      <c r="B5919" s="1">
        <v>2014</v>
      </c>
      <c r="C5919" s="1">
        <v>353830321</v>
      </c>
      <c r="D5919" s="44" t="s">
        <v>479</v>
      </c>
      <c r="E5919" s="20">
        <v>8.1063999999999997E-3</v>
      </c>
      <c r="F5919" s="20">
        <v>0</v>
      </c>
      <c r="G5919" s="20">
        <v>8.1063999999999997E-3</v>
      </c>
      <c r="H5919" s="20">
        <v>0</v>
      </c>
      <c r="I5919" s="20">
        <v>6.0000000000000001E-3</v>
      </c>
      <c r="J5919" s="20">
        <v>0</v>
      </c>
      <c r="K5919" s="20">
        <v>0</v>
      </c>
      <c r="L5919" s="20">
        <v>2.4166000000000001E-3</v>
      </c>
      <c r="M5919" s="20">
        <v>7.0026578125000002E-3</v>
      </c>
      <c r="N5919" s="1">
        <v>0</v>
      </c>
      <c r="O5919" s="5">
        <v>0</v>
      </c>
      <c r="P5919" s="5">
        <v>100</v>
      </c>
      <c r="Q5919" s="1">
        <v>0</v>
      </c>
      <c r="R5919" s="1">
        <v>3</v>
      </c>
      <c r="S5919" s="6">
        <v>138</v>
      </c>
      <c r="T5919" s="6">
        <v>138</v>
      </c>
    </row>
    <row r="5920" spans="1:20" hidden="1" x14ac:dyDescent="0.25">
      <c r="A5920" s="1">
        <v>22</v>
      </c>
      <c r="B5920" s="1">
        <v>2014</v>
      </c>
      <c r="C5920" s="1">
        <v>353830322</v>
      </c>
      <c r="D5920" s="44" t="s">
        <v>479</v>
      </c>
      <c r="E5920" s="20">
        <v>3.4700000000000003E-5</v>
      </c>
      <c r="F5920" s="20">
        <v>0</v>
      </c>
      <c r="G5920" s="20">
        <v>3.4700000000000003E-5</v>
      </c>
      <c r="H5920" s="20">
        <v>0</v>
      </c>
      <c r="I5920" s="20">
        <v>0</v>
      </c>
      <c r="J5920" s="20">
        <v>0</v>
      </c>
      <c r="K5920" s="20">
        <v>0</v>
      </c>
      <c r="L5920" s="20">
        <v>0</v>
      </c>
      <c r="M5920" s="20">
        <v>0</v>
      </c>
      <c r="N5920" s="1">
        <v>0</v>
      </c>
      <c r="O5920" s="5">
        <v>0</v>
      </c>
      <c r="P5920" s="5">
        <v>100</v>
      </c>
      <c r="Q5920" s="1">
        <v>0</v>
      </c>
      <c r="R5920" s="1">
        <v>1</v>
      </c>
      <c r="S5920" s="6"/>
      <c r="T5920" s="6"/>
    </row>
    <row r="5921" spans="1:20" hidden="1" x14ac:dyDescent="0.25">
      <c r="A5921" s="1">
        <v>2</v>
      </c>
      <c r="B5921" s="1">
        <v>2014</v>
      </c>
      <c r="C5921" s="1">
        <v>35385012</v>
      </c>
      <c r="D5921" s="44" t="s">
        <v>480</v>
      </c>
      <c r="E5921" s="20">
        <v>0.11591859999999998</v>
      </c>
      <c r="F5921" s="20">
        <v>0.10827969999999998</v>
      </c>
      <c r="G5921" s="20">
        <v>7.6389000000000006E-3</v>
      </c>
      <c r="H5921" s="20">
        <v>0</v>
      </c>
      <c r="I5921" s="20">
        <v>8.1000000000000003E-2</v>
      </c>
      <c r="J5921" s="20">
        <v>2.9000000000000001E-2</v>
      </c>
      <c r="K5921" s="20">
        <v>0</v>
      </c>
      <c r="L5921" s="20">
        <v>8.3530000000000008E-4</v>
      </c>
      <c r="M5921" s="20">
        <v>3.9092940972222226E-2</v>
      </c>
      <c r="N5921" s="1">
        <v>17</v>
      </c>
      <c r="O5921" s="5">
        <v>81.819999999999993</v>
      </c>
      <c r="P5921" s="5">
        <v>18.18</v>
      </c>
      <c r="Q5921" s="1">
        <v>9</v>
      </c>
      <c r="R5921" s="1">
        <v>2</v>
      </c>
      <c r="S5921" s="6">
        <v>545.67999999999995</v>
      </c>
      <c r="T5921" s="6">
        <v>0</v>
      </c>
    </row>
    <row r="5922" spans="1:20" hidden="1" x14ac:dyDescent="0.25">
      <c r="A5922" s="1">
        <v>5</v>
      </c>
      <c r="B5922" s="1">
        <v>2014</v>
      </c>
      <c r="C5922" s="1">
        <v>35386005</v>
      </c>
      <c r="D5922" s="44" t="s">
        <v>481</v>
      </c>
      <c r="E5922" s="20">
        <v>0.16064579999999995</v>
      </c>
      <c r="F5922" s="20">
        <v>0.15461379999999994</v>
      </c>
      <c r="G5922" s="20">
        <v>6.0319999999999983E-3</v>
      </c>
      <c r="H5922" s="20">
        <v>0</v>
      </c>
      <c r="I5922" s="20">
        <v>0.10299999999999999</v>
      </c>
      <c r="J5922" s="20">
        <v>1.7000000000000001E-2</v>
      </c>
      <c r="K5922" s="20">
        <v>0.02</v>
      </c>
      <c r="L5922" s="20">
        <v>2.303100000000001E-2</v>
      </c>
      <c r="M5922" s="20">
        <v>5.2933742129629632E-2</v>
      </c>
      <c r="N5922" s="1">
        <v>43</v>
      </c>
      <c r="O5922" s="5">
        <v>37.840000000000003</v>
      </c>
      <c r="P5922" s="5">
        <v>62.16</v>
      </c>
      <c r="Q5922" s="1">
        <v>42</v>
      </c>
      <c r="R5922" s="1">
        <v>69</v>
      </c>
      <c r="S5922" s="6">
        <v>1218.05</v>
      </c>
      <c r="T5922" s="6">
        <v>1096.2449999999999</v>
      </c>
    </row>
    <row r="5923" spans="1:20" hidden="1" x14ac:dyDescent="0.25">
      <c r="A5923" s="1">
        <v>5</v>
      </c>
      <c r="B5923" s="1">
        <v>2014</v>
      </c>
      <c r="C5923" s="1">
        <v>35387095</v>
      </c>
      <c r="D5923" s="44" t="s">
        <v>482</v>
      </c>
      <c r="E5923" s="20">
        <v>3.5936220000000008</v>
      </c>
      <c r="F5923" s="20">
        <v>3.5265067000000005</v>
      </c>
      <c r="G5923" s="20">
        <v>6.7115299999999989E-2</v>
      </c>
      <c r="H5923" s="20">
        <v>0</v>
      </c>
      <c r="I5923" s="20">
        <v>2.4550000000000001</v>
      </c>
      <c r="J5923" s="20">
        <v>0.96</v>
      </c>
      <c r="K5923" s="20">
        <v>0.14000000000000001</v>
      </c>
      <c r="L5923" s="20">
        <v>3.9154300000000003E-2</v>
      </c>
      <c r="M5923" s="20">
        <v>1.3072785089421295</v>
      </c>
      <c r="N5923" s="1">
        <v>62</v>
      </c>
      <c r="O5923" s="5">
        <v>41.63</v>
      </c>
      <c r="P5923" s="5">
        <v>58.37</v>
      </c>
      <c r="Q5923" s="1">
        <v>97</v>
      </c>
      <c r="R5923" s="1">
        <v>136</v>
      </c>
      <c r="S5923" s="6">
        <v>20394.584999999999</v>
      </c>
      <c r="T5923" s="6">
        <v>20190.639149999999</v>
      </c>
    </row>
    <row r="5924" spans="1:20" hidden="1" x14ac:dyDescent="0.25">
      <c r="A5924" s="1">
        <v>10</v>
      </c>
      <c r="B5924" s="1">
        <v>2014</v>
      </c>
      <c r="C5924" s="1">
        <v>353870910</v>
      </c>
      <c r="D5924" s="44" t="s">
        <v>482</v>
      </c>
      <c r="E5924" s="20">
        <v>3.2388E-3</v>
      </c>
      <c r="F5924" s="20">
        <v>3.2388E-3</v>
      </c>
      <c r="G5924" s="20">
        <v>0</v>
      </c>
      <c r="H5924" s="20">
        <v>0</v>
      </c>
      <c r="I5924" s="20">
        <v>0</v>
      </c>
      <c r="J5924" s="20">
        <v>0</v>
      </c>
      <c r="K5924" s="20">
        <v>0</v>
      </c>
      <c r="L5924" s="20">
        <v>2.4304999999999999E-3</v>
      </c>
      <c r="M5924" s="20">
        <v>0</v>
      </c>
      <c r="N5924" s="1">
        <v>7</v>
      </c>
      <c r="O5924" s="5">
        <v>100</v>
      </c>
      <c r="P5924" s="5">
        <v>0</v>
      </c>
      <c r="Q5924" s="1">
        <v>6</v>
      </c>
      <c r="R5924" s="1">
        <v>0</v>
      </c>
      <c r="S5924" s="6"/>
      <c r="T5924" s="6"/>
    </row>
    <row r="5925" spans="1:20" hidden="1" x14ac:dyDescent="0.25">
      <c r="A5925" s="1">
        <v>14</v>
      </c>
      <c r="B5925" s="1">
        <v>2014</v>
      </c>
      <c r="C5925" s="1">
        <v>353880814</v>
      </c>
      <c r="D5925" s="44" t="s">
        <v>483</v>
      </c>
      <c r="E5925" s="20">
        <v>6.9358999999999976E-2</v>
      </c>
      <c r="F5925" s="20">
        <v>6.7522899999999983E-2</v>
      </c>
      <c r="G5925" s="20">
        <v>1.8360999999999998E-3</v>
      </c>
      <c r="H5925" s="20">
        <v>0.12</v>
      </c>
      <c r="I5925" s="20">
        <v>0</v>
      </c>
      <c r="J5925" s="20">
        <v>0</v>
      </c>
      <c r="K5925" s="20">
        <v>7.0000000000000007E-2</v>
      </c>
      <c r="L5925" s="20">
        <v>1.0709000000000003E-3</v>
      </c>
      <c r="M5925" s="20">
        <v>7.7859299259259246E-2</v>
      </c>
      <c r="N5925" s="1">
        <v>8</v>
      </c>
      <c r="O5925" s="5">
        <v>61.29</v>
      </c>
      <c r="P5925" s="5">
        <v>38.71</v>
      </c>
      <c r="Q5925" s="1">
        <v>19</v>
      </c>
      <c r="R5925" s="1">
        <v>12</v>
      </c>
      <c r="S5925" s="6">
        <v>1422.63</v>
      </c>
      <c r="T5925" s="6">
        <v>1351.4984999999999</v>
      </c>
    </row>
    <row r="5926" spans="1:20" hidden="1" x14ac:dyDescent="0.25">
      <c r="A5926" s="1">
        <v>16</v>
      </c>
      <c r="B5926" s="1">
        <v>2014</v>
      </c>
      <c r="C5926" s="1">
        <v>353890716</v>
      </c>
      <c r="D5926" s="44" t="s">
        <v>484</v>
      </c>
      <c r="E5926" s="20">
        <v>0.2617778</v>
      </c>
      <c r="F5926" s="20">
        <v>0.25720140000000002</v>
      </c>
      <c r="G5926" s="20">
        <v>4.5764000000000013E-3</v>
      </c>
      <c r="H5926" s="20">
        <v>0</v>
      </c>
      <c r="I5926" s="20">
        <v>3.0000000000000001E-3</v>
      </c>
      <c r="J5926" s="20">
        <v>0</v>
      </c>
      <c r="K5926" s="20">
        <v>0.26</v>
      </c>
      <c r="L5926" s="20">
        <v>1.9850000000000002E-3</v>
      </c>
      <c r="M5926" s="20">
        <v>5.5325996913580255E-2</v>
      </c>
      <c r="N5926" s="1">
        <v>2</v>
      </c>
      <c r="O5926" s="5">
        <v>52.94</v>
      </c>
      <c r="P5926" s="5">
        <v>47.06</v>
      </c>
      <c r="Q5926" s="1">
        <v>9</v>
      </c>
      <c r="R5926" s="1">
        <v>8</v>
      </c>
      <c r="S5926" s="6">
        <v>1016.5</v>
      </c>
      <c r="T5926" s="6">
        <v>0</v>
      </c>
    </row>
    <row r="5927" spans="1:20" hidden="1" x14ac:dyDescent="0.25">
      <c r="A5927" s="1">
        <v>20</v>
      </c>
      <c r="B5927" s="1">
        <v>2014</v>
      </c>
      <c r="C5927" s="1">
        <v>353890720</v>
      </c>
      <c r="D5927" s="44" t="s">
        <v>484</v>
      </c>
      <c r="E5927" s="20">
        <v>0</v>
      </c>
      <c r="F5927" s="20">
        <v>0</v>
      </c>
      <c r="G5927" s="20">
        <v>0</v>
      </c>
      <c r="H5927" s="20">
        <v>0</v>
      </c>
      <c r="I5927" s="20">
        <v>0</v>
      </c>
      <c r="J5927" s="20">
        <v>0</v>
      </c>
      <c r="K5927" s="20">
        <v>0</v>
      </c>
      <c r="L5927" s="20">
        <v>0</v>
      </c>
      <c r="M5927" s="20">
        <v>0</v>
      </c>
      <c r="N5927" s="1">
        <v>0</v>
      </c>
      <c r="O5927" s="5">
        <v>0</v>
      </c>
      <c r="P5927" s="5">
        <v>0</v>
      </c>
      <c r="Q5927" s="1">
        <v>0</v>
      </c>
      <c r="R5927" s="1">
        <v>0</v>
      </c>
      <c r="S5927" s="6"/>
      <c r="T5927" s="6"/>
    </row>
    <row r="5928" spans="1:20" hidden="1" x14ac:dyDescent="0.25">
      <c r="A5928" s="1">
        <v>15</v>
      </c>
      <c r="B5928" s="1">
        <v>2014</v>
      </c>
      <c r="C5928" s="1">
        <v>353900415</v>
      </c>
      <c r="D5928" s="44" t="s">
        <v>485</v>
      </c>
      <c r="E5928" s="20">
        <v>0.47915869999999994</v>
      </c>
      <c r="F5928" s="20">
        <v>0.31482480000000002</v>
      </c>
      <c r="G5928" s="20">
        <v>0.16433389999999989</v>
      </c>
      <c r="H5928" s="20">
        <v>0</v>
      </c>
      <c r="I5928" s="20">
        <v>0</v>
      </c>
      <c r="J5928" s="20">
        <v>0.112</v>
      </c>
      <c r="K5928" s="20">
        <v>0.34</v>
      </c>
      <c r="L5928" s="20">
        <v>2.5740800000000001E-2</v>
      </c>
      <c r="M5928" s="20">
        <v>3.2465529090277778E-2</v>
      </c>
      <c r="N5928" s="1">
        <v>3</v>
      </c>
      <c r="O5928" s="5">
        <v>40.479999999999997</v>
      </c>
      <c r="P5928" s="5">
        <v>59.52</v>
      </c>
      <c r="Q5928" s="1">
        <v>34</v>
      </c>
      <c r="R5928" s="1">
        <v>50</v>
      </c>
      <c r="S5928" s="6">
        <v>541</v>
      </c>
      <c r="T5928" s="6">
        <v>541</v>
      </c>
    </row>
    <row r="5929" spans="1:20" hidden="1" x14ac:dyDescent="0.25">
      <c r="A5929" s="1">
        <v>6</v>
      </c>
      <c r="B5929" s="1">
        <v>2014</v>
      </c>
      <c r="C5929" s="1">
        <v>35391036</v>
      </c>
      <c r="D5929" s="44" t="s">
        <v>486</v>
      </c>
      <c r="E5929" s="20">
        <v>6.4745200000000003E-2</v>
      </c>
      <c r="F5929" s="20">
        <v>1.5705799999999999E-2</v>
      </c>
      <c r="G5929" s="20">
        <v>4.9039400000000011E-2</v>
      </c>
      <c r="H5929" s="20">
        <v>0</v>
      </c>
      <c r="I5929" s="20">
        <v>6.0999999999999999E-2</v>
      </c>
      <c r="J5929" s="20">
        <v>3.0000000000000001E-3</v>
      </c>
      <c r="K5929" s="20">
        <v>0</v>
      </c>
      <c r="L5929" s="20">
        <v>6.1089999999999994E-4</v>
      </c>
      <c r="M5929" s="20">
        <v>4.2341720310185182E-2</v>
      </c>
      <c r="N5929" s="1">
        <v>2</v>
      </c>
      <c r="O5929" s="5">
        <v>23.53</v>
      </c>
      <c r="P5929" s="5">
        <v>76.47</v>
      </c>
      <c r="Q5929" s="1">
        <v>4</v>
      </c>
      <c r="R5929" s="1">
        <v>13</v>
      </c>
      <c r="S5929" s="6">
        <v>412.72</v>
      </c>
      <c r="T5929" s="6">
        <v>193.97839999999999</v>
      </c>
    </row>
    <row r="5930" spans="1:20" hidden="1" x14ac:dyDescent="0.25">
      <c r="A5930" s="1">
        <v>10</v>
      </c>
      <c r="B5930" s="1">
        <v>2014</v>
      </c>
      <c r="C5930" s="1">
        <v>353910310</v>
      </c>
      <c r="D5930" s="44" t="s">
        <v>486</v>
      </c>
      <c r="E5930" s="20">
        <v>0</v>
      </c>
      <c r="F5930" s="20">
        <v>0</v>
      </c>
      <c r="G5930" s="20">
        <v>0</v>
      </c>
      <c r="H5930" s="20">
        <v>0</v>
      </c>
      <c r="I5930" s="20">
        <v>0</v>
      </c>
      <c r="J5930" s="20">
        <v>0</v>
      </c>
      <c r="K5930" s="20">
        <v>0</v>
      </c>
      <c r="L5930" s="20">
        <v>0</v>
      </c>
      <c r="M5930" s="20">
        <v>0</v>
      </c>
      <c r="N5930" s="1">
        <v>0</v>
      </c>
      <c r="O5930" s="5">
        <v>0</v>
      </c>
      <c r="P5930" s="5">
        <v>0</v>
      </c>
      <c r="Q5930" s="1">
        <v>0</v>
      </c>
      <c r="R5930" s="1">
        <v>0</v>
      </c>
      <c r="S5930" s="6"/>
      <c r="T5930" s="6"/>
    </row>
    <row r="5931" spans="1:20" hidden="1" x14ac:dyDescent="0.25">
      <c r="A5931" s="1">
        <v>22</v>
      </c>
      <c r="B5931" s="1">
        <v>2014</v>
      </c>
      <c r="C5931" s="1">
        <v>353920222</v>
      </c>
      <c r="D5931" s="44" t="s">
        <v>487</v>
      </c>
      <c r="E5931" s="20">
        <v>2.0561800000000005E-2</v>
      </c>
      <c r="F5931" s="20">
        <v>1.1666000000000001E-3</v>
      </c>
      <c r="G5931" s="20">
        <v>1.9395200000000005E-2</v>
      </c>
      <c r="H5931" s="20">
        <v>0</v>
      </c>
      <c r="I5931" s="20">
        <v>0</v>
      </c>
      <c r="J5931" s="20">
        <v>1.9E-2</v>
      </c>
      <c r="K5931" s="20">
        <v>0</v>
      </c>
      <c r="L5931" s="20">
        <v>6.4490000000000001E-4</v>
      </c>
      <c r="M5931" s="20">
        <v>7.4348915891203696E-2</v>
      </c>
      <c r="N5931" s="1">
        <v>0</v>
      </c>
      <c r="O5931" s="5">
        <v>8.6999999999999993</v>
      </c>
      <c r="P5931" s="5">
        <v>91.3</v>
      </c>
      <c r="Q5931" s="1">
        <v>2</v>
      </c>
      <c r="R5931" s="1">
        <v>21</v>
      </c>
      <c r="S5931" s="6">
        <v>1285.3499999999999</v>
      </c>
      <c r="T5931" s="6">
        <v>1285.3499999999999</v>
      </c>
    </row>
    <row r="5932" spans="1:20" hidden="1" x14ac:dyDescent="0.25">
      <c r="A5932" s="1">
        <v>9</v>
      </c>
      <c r="B5932" s="1">
        <v>2014</v>
      </c>
      <c r="C5932" s="1">
        <v>35393019</v>
      </c>
      <c r="D5932" s="44" t="s">
        <v>488</v>
      </c>
      <c r="E5932" s="20">
        <v>1.6692452000000007</v>
      </c>
      <c r="F5932" s="20">
        <v>1.6342692000000008</v>
      </c>
      <c r="G5932" s="20">
        <v>3.4976000000000007E-2</v>
      </c>
      <c r="H5932" s="20">
        <v>0.28000000000000003</v>
      </c>
      <c r="I5932" s="20">
        <v>0.5</v>
      </c>
      <c r="J5932" s="20">
        <v>0.40899999999999997</v>
      </c>
      <c r="K5932" s="20">
        <v>0.75</v>
      </c>
      <c r="L5932" s="20">
        <v>1.4283800000000003E-2</v>
      </c>
      <c r="M5932" s="20">
        <v>0.19976252057870372</v>
      </c>
      <c r="N5932" s="1">
        <v>40</v>
      </c>
      <c r="O5932" s="5">
        <v>76.19</v>
      </c>
      <c r="P5932" s="5">
        <v>23.81</v>
      </c>
      <c r="Q5932" s="1">
        <v>112</v>
      </c>
      <c r="R5932" s="1">
        <v>35</v>
      </c>
      <c r="S5932" s="6">
        <v>3668</v>
      </c>
      <c r="T5932" s="6">
        <v>1357.16</v>
      </c>
    </row>
    <row r="5933" spans="1:20" hidden="1" x14ac:dyDescent="0.25">
      <c r="A5933" s="1">
        <v>16</v>
      </c>
      <c r="B5933" s="1">
        <v>2014</v>
      </c>
      <c r="C5933" s="1">
        <v>353940016</v>
      </c>
      <c r="D5933" s="44" t="s">
        <v>489</v>
      </c>
      <c r="E5933" s="20">
        <v>3.6276900000000008E-2</v>
      </c>
      <c r="F5933" s="20">
        <v>3.4432000000000004E-2</v>
      </c>
      <c r="G5933" s="20">
        <v>1.8449000000000002E-3</v>
      </c>
      <c r="H5933" s="20">
        <v>0</v>
      </c>
      <c r="I5933" s="20">
        <v>0</v>
      </c>
      <c r="J5933" s="20">
        <v>0</v>
      </c>
      <c r="K5933" s="20">
        <v>0.03</v>
      </c>
      <c r="L5933" s="20">
        <v>1.0347000000000002E-3</v>
      </c>
      <c r="M5933" s="20">
        <v>3.3656124002314811E-2</v>
      </c>
      <c r="N5933" s="1">
        <v>0</v>
      </c>
      <c r="O5933" s="5">
        <v>47.62</v>
      </c>
      <c r="P5933" s="5">
        <v>52.38</v>
      </c>
      <c r="Q5933" s="1">
        <v>10</v>
      </c>
      <c r="R5933" s="1">
        <v>11</v>
      </c>
      <c r="S5933" s="6">
        <v>546</v>
      </c>
      <c r="T5933" s="6">
        <v>546</v>
      </c>
    </row>
    <row r="5934" spans="1:20" hidden="1" x14ac:dyDescent="0.25">
      <c r="A5934" s="1">
        <v>17</v>
      </c>
      <c r="B5934" s="1">
        <v>2014</v>
      </c>
      <c r="C5934" s="1">
        <v>353940017</v>
      </c>
      <c r="D5934" s="44" t="s">
        <v>489</v>
      </c>
      <c r="E5934" s="20">
        <v>1.1442800000000001E-2</v>
      </c>
      <c r="F5934" s="20">
        <v>9.1875000000000012E-3</v>
      </c>
      <c r="G5934" s="20">
        <v>2.2553E-3</v>
      </c>
      <c r="H5934" s="20">
        <v>0</v>
      </c>
      <c r="I5934" s="20">
        <v>0</v>
      </c>
      <c r="J5934" s="20">
        <v>0</v>
      </c>
      <c r="K5934" s="20">
        <v>0.01</v>
      </c>
      <c r="L5934" s="20">
        <v>1.8039E-3</v>
      </c>
      <c r="M5934" s="20">
        <v>0</v>
      </c>
      <c r="N5934" s="1">
        <v>0</v>
      </c>
      <c r="O5934" s="5">
        <v>33.33</v>
      </c>
      <c r="P5934" s="5">
        <v>66.67</v>
      </c>
      <c r="Q5934" s="1">
        <v>2</v>
      </c>
      <c r="R5934" s="1">
        <v>4</v>
      </c>
      <c r="S5934" s="6"/>
      <c r="T5934" s="6"/>
    </row>
    <row r="5935" spans="1:20" hidden="1" x14ac:dyDescent="0.25">
      <c r="A5935" s="1">
        <v>9</v>
      </c>
      <c r="B5935" s="1">
        <v>2014</v>
      </c>
      <c r="C5935" s="1">
        <v>35395099</v>
      </c>
      <c r="D5935" s="44" t="s">
        <v>490</v>
      </c>
      <c r="E5935" s="20">
        <v>0</v>
      </c>
      <c r="F5935" s="20">
        <v>0</v>
      </c>
      <c r="G5935" s="20">
        <v>0</v>
      </c>
      <c r="H5935" s="20">
        <v>0.02</v>
      </c>
      <c r="I5935" s="20">
        <v>0</v>
      </c>
      <c r="J5935" s="20">
        <v>0</v>
      </c>
      <c r="K5935" s="20">
        <v>0</v>
      </c>
      <c r="L5935" s="20">
        <v>0</v>
      </c>
      <c r="M5935" s="20">
        <v>0.11044781189814813</v>
      </c>
      <c r="N5935" s="1">
        <v>7</v>
      </c>
      <c r="O5935" s="5">
        <v>0</v>
      </c>
      <c r="P5935" s="5">
        <v>0</v>
      </c>
      <c r="Q5935" s="1">
        <v>0</v>
      </c>
      <c r="R5935" s="1">
        <v>0</v>
      </c>
      <c r="S5935" s="6">
        <v>1966</v>
      </c>
      <c r="T5935" s="6">
        <v>216.26</v>
      </c>
    </row>
    <row r="5936" spans="1:20" hidden="1" x14ac:dyDescent="0.25">
      <c r="A5936" s="1">
        <v>12</v>
      </c>
      <c r="B5936" s="1">
        <v>2014</v>
      </c>
      <c r="C5936" s="1">
        <v>353950912</v>
      </c>
      <c r="D5936" s="44" t="s">
        <v>490</v>
      </c>
      <c r="E5936" s="20">
        <v>0.17171689999999998</v>
      </c>
      <c r="F5936" s="20">
        <v>0.17055949999999998</v>
      </c>
      <c r="G5936" s="20">
        <v>1.1574000000000001E-3</v>
      </c>
      <c r="H5936" s="20">
        <v>0</v>
      </c>
      <c r="I5936" s="20">
        <v>0</v>
      </c>
      <c r="J5936" s="20">
        <v>0.13900000000000001</v>
      </c>
      <c r="K5936" s="20">
        <v>0.03</v>
      </c>
      <c r="L5936" s="20">
        <v>3.5184999999999999E-3</v>
      </c>
      <c r="M5936" s="20">
        <v>0</v>
      </c>
      <c r="N5936" s="1">
        <v>1</v>
      </c>
      <c r="O5936" s="5">
        <v>90.91</v>
      </c>
      <c r="P5936" s="5">
        <v>9.09</v>
      </c>
      <c r="Q5936" s="1">
        <v>10</v>
      </c>
      <c r="R5936" s="1">
        <v>1</v>
      </c>
      <c r="S5936" s="6"/>
      <c r="T5936" s="6"/>
    </row>
    <row r="5937" spans="1:20" hidden="1" x14ac:dyDescent="0.25">
      <c r="A5937" s="1">
        <v>19</v>
      </c>
      <c r="B5937" s="1">
        <v>2014</v>
      </c>
      <c r="C5937" s="1">
        <v>353960819</v>
      </c>
      <c r="D5937" s="44" t="s">
        <v>491</v>
      </c>
      <c r="E5937" s="20">
        <v>0.28176280000000004</v>
      </c>
      <c r="F5937" s="20">
        <v>0.25965280000000002</v>
      </c>
      <c r="G5937" s="20">
        <v>2.2110000000000008E-2</v>
      </c>
      <c r="H5937" s="20">
        <v>0</v>
      </c>
      <c r="I5937" s="20">
        <v>1.4E-2</v>
      </c>
      <c r="J5937" s="20">
        <v>8.5000000000000006E-2</v>
      </c>
      <c r="K5937" s="20">
        <v>0.15</v>
      </c>
      <c r="L5937" s="20">
        <v>3.1415600000000002E-2</v>
      </c>
      <c r="M5937" s="20">
        <v>1.013780859375E-2</v>
      </c>
      <c r="N5937" s="1">
        <v>2</v>
      </c>
      <c r="O5937" s="5">
        <v>15.56</v>
      </c>
      <c r="P5937" s="5">
        <v>84.44</v>
      </c>
      <c r="Q5937" s="1">
        <v>7</v>
      </c>
      <c r="R5937" s="1">
        <v>38</v>
      </c>
      <c r="S5937" s="6">
        <v>222</v>
      </c>
      <c r="T5937" s="6">
        <v>222</v>
      </c>
    </row>
    <row r="5938" spans="1:20" hidden="1" x14ac:dyDescent="0.25">
      <c r="A5938" s="1">
        <v>17</v>
      </c>
      <c r="B5938" s="1">
        <v>2014</v>
      </c>
      <c r="C5938" s="1">
        <v>353970717</v>
      </c>
      <c r="D5938" s="44" t="s">
        <v>492</v>
      </c>
      <c r="E5938" s="20">
        <v>4.6980300000000003E-2</v>
      </c>
      <c r="F5938" s="20">
        <v>4.1388899999999999E-2</v>
      </c>
      <c r="G5938" s="20">
        <v>5.5913999999999998E-3</v>
      </c>
      <c r="H5938" s="20">
        <v>0</v>
      </c>
      <c r="I5938" s="20">
        <v>5.0000000000000001E-3</v>
      </c>
      <c r="J5938" s="20">
        <v>2.1999999999999999E-2</v>
      </c>
      <c r="K5938" s="20">
        <v>0.02</v>
      </c>
      <c r="L5938" s="20">
        <v>2.3259999999999999E-4</v>
      </c>
      <c r="M5938" s="20">
        <v>6.8515223958333336E-3</v>
      </c>
      <c r="N5938" s="1">
        <v>3</v>
      </c>
      <c r="O5938" s="5">
        <v>44.44</v>
      </c>
      <c r="P5938" s="5">
        <v>55.56</v>
      </c>
      <c r="Q5938" s="1">
        <v>4</v>
      </c>
      <c r="R5938" s="1">
        <v>5</v>
      </c>
      <c r="S5938" s="6">
        <v>145</v>
      </c>
      <c r="T5938" s="6">
        <v>145</v>
      </c>
    </row>
    <row r="5939" spans="1:20" hidden="1" x14ac:dyDescent="0.25">
      <c r="A5939" s="1">
        <v>6</v>
      </c>
      <c r="B5939" s="1">
        <v>2014</v>
      </c>
      <c r="C5939" s="1">
        <v>35398066</v>
      </c>
      <c r="D5939" s="44" t="s">
        <v>493</v>
      </c>
      <c r="E5939" s="20">
        <v>1.9083199999999998E-2</v>
      </c>
      <c r="F5939" s="20">
        <v>1.5056599999999998E-2</v>
      </c>
      <c r="G5939" s="20">
        <v>4.0266E-3</v>
      </c>
      <c r="H5939" s="20">
        <v>0</v>
      </c>
      <c r="I5939" s="20">
        <v>0</v>
      </c>
      <c r="J5939" s="20">
        <v>4.0000000000000001E-3</v>
      </c>
      <c r="K5939" s="20">
        <v>0</v>
      </c>
      <c r="L5939" s="20">
        <v>1.5547399999999998E-2</v>
      </c>
      <c r="M5939" s="20">
        <v>0.38322107638888891</v>
      </c>
      <c r="N5939" s="1">
        <v>0</v>
      </c>
      <c r="O5939" s="5">
        <v>27.27</v>
      </c>
      <c r="P5939" s="5">
        <v>72.73</v>
      </c>
      <c r="Q5939" s="1">
        <v>3</v>
      </c>
      <c r="R5939" s="1">
        <v>8</v>
      </c>
      <c r="S5939" s="6">
        <v>5820.97</v>
      </c>
      <c r="T5939" s="6">
        <v>5413.5020999999997</v>
      </c>
    </row>
    <row r="5940" spans="1:20" hidden="1" x14ac:dyDescent="0.25">
      <c r="A5940" s="1">
        <v>18</v>
      </c>
      <c r="B5940" s="1">
        <v>2014</v>
      </c>
      <c r="C5940" s="1">
        <v>353990518</v>
      </c>
      <c r="D5940" s="44" t="s">
        <v>494</v>
      </c>
      <c r="E5940" s="20">
        <v>4.2485999999999999E-3</v>
      </c>
      <c r="F5940" s="20">
        <v>4.1444000000000003E-3</v>
      </c>
      <c r="G5940" s="20">
        <v>1.042E-4</v>
      </c>
      <c r="H5940" s="20">
        <v>0</v>
      </c>
      <c r="I5940" s="20">
        <v>0</v>
      </c>
      <c r="J5940" s="20">
        <v>0</v>
      </c>
      <c r="K5940" s="20">
        <v>0</v>
      </c>
      <c r="L5940" s="20">
        <v>4.6300000000000001E-5</v>
      </c>
      <c r="M5940" s="20">
        <v>0</v>
      </c>
      <c r="N5940" s="1">
        <v>1</v>
      </c>
      <c r="O5940" s="5">
        <v>50</v>
      </c>
      <c r="P5940" s="5">
        <v>50</v>
      </c>
      <c r="Q5940" s="1">
        <v>2</v>
      </c>
      <c r="R5940" s="1">
        <v>2</v>
      </c>
      <c r="S5940" s="6"/>
      <c r="T5940" s="6"/>
    </row>
    <row r="5941" spans="1:20" hidden="1" x14ac:dyDescent="0.25">
      <c r="A5941" s="1">
        <v>19</v>
      </c>
      <c r="B5941" s="1">
        <v>2014</v>
      </c>
      <c r="C5941" s="1">
        <v>353990519</v>
      </c>
      <c r="D5941" s="44" t="s">
        <v>494</v>
      </c>
      <c r="E5941" s="20">
        <v>1.6905399999999998E-2</v>
      </c>
      <c r="F5941" s="20">
        <v>0</v>
      </c>
      <c r="G5941" s="20">
        <v>1.6905399999999998E-2</v>
      </c>
      <c r="H5941" s="20">
        <v>0</v>
      </c>
      <c r="I5941" s="20">
        <v>8.9999999999999993E-3</v>
      </c>
      <c r="J5941" s="20">
        <v>8.0000000000000002E-3</v>
      </c>
      <c r="K5941" s="20">
        <v>0</v>
      </c>
      <c r="L5941" s="20">
        <v>2.5260000000000007E-4</v>
      </c>
      <c r="M5941" s="20">
        <v>1.2450982812499997E-2</v>
      </c>
      <c r="N5941" s="1">
        <v>0</v>
      </c>
      <c r="O5941" s="5">
        <v>0</v>
      </c>
      <c r="P5941" s="5">
        <v>100</v>
      </c>
      <c r="Q5941" s="1">
        <v>0</v>
      </c>
      <c r="R5941" s="1">
        <v>23</v>
      </c>
      <c r="S5941" s="6">
        <v>261.32</v>
      </c>
      <c r="T5941" s="6">
        <v>261.32</v>
      </c>
    </row>
    <row r="5942" spans="1:20" hidden="1" x14ac:dyDescent="0.25">
      <c r="A5942" s="1">
        <v>20</v>
      </c>
      <c r="B5942" s="1">
        <v>2014</v>
      </c>
      <c r="C5942" s="1">
        <v>354000220</v>
      </c>
      <c r="D5942" s="44" t="s">
        <v>495</v>
      </c>
      <c r="E5942" s="20">
        <v>1.8692000000000001E-3</v>
      </c>
      <c r="F5942" s="20">
        <v>0</v>
      </c>
      <c r="G5942" s="20">
        <v>1.8692000000000001E-3</v>
      </c>
      <c r="H5942" s="20">
        <v>0</v>
      </c>
      <c r="I5942" s="20">
        <v>0</v>
      </c>
      <c r="J5942" s="20">
        <v>0</v>
      </c>
      <c r="K5942" s="20">
        <v>0</v>
      </c>
      <c r="L5942" s="20">
        <v>1.4988E-3</v>
      </c>
      <c r="M5942" s="20">
        <v>4.6530787341889888E-2</v>
      </c>
      <c r="N5942" s="1">
        <v>3</v>
      </c>
      <c r="O5942" s="5">
        <v>0</v>
      </c>
      <c r="P5942" s="5">
        <v>100</v>
      </c>
      <c r="Q5942" s="1">
        <v>0</v>
      </c>
      <c r="R5942" s="1">
        <v>2</v>
      </c>
      <c r="S5942" s="6">
        <v>1056.7257999999999</v>
      </c>
      <c r="T5942" s="6">
        <v>993.32225200000005</v>
      </c>
    </row>
    <row r="5943" spans="1:20" hidden="1" x14ac:dyDescent="0.25">
      <c r="A5943" s="1">
        <v>21</v>
      </c>
      <c r="B5943" s="1">
        <v>2014</v>
      </c>
      <c r="C5943" s="1">
        <v>354000221</v>
      </c>
      <c r="D5943" s="44" t="s">
        <v>495</v>
      </c>
      <c r="E5943" s="20">
        <v>2.5000000000000001E-3</v>
      </c>
      <c r="F5943" s="20">
        <v>0</v>
      </c>
      <c r="G5943" s="20">
        <v>2.5000000000000001E-3</v>
      </c>
      <c r="H5943" s="20">
        <v>0</v>
      </c>
      <c r="I5943" s="20">
        <v>0</v>
      </c>
      <c r="J5943" s="20">
        <v>3.0000000000000001E-3</v>
      </c>
      <c r="K5943" s="20">
        <v>0</v>
      </c>
      <c r="L5943" s="20">
        <v>0</v>
      </c>
      <c r="M5943" s="20">
        <v>0</v>
      </c>
      <c r="N5943" s="1">
        <v>0</v>
      </c>
      <c r="O5943" s="5">
        <v>0</v>
      </c>
      <c r="P5943" s="5">
        <v>100</v>
      </c>
      <c r="Q5943" s="1">
        <v>0</v>
      </c>
      <c r="R5943" s="1">
        <v>2</v>
      </c>
      <c r="S5943" s="6"/>
      <c r="T5943" s="6"/>
    </row>
    <row r="5944" spans="1:20" hidden="1" x14ac:dyDescent="0.25">
      <c r="A5944" s="1">
        <v>16</v>
      </c>
      <c r="B5944" s="1">
        <v>2014</v>
      </c>
      <c r="C5944" s="1">
        <v>354010116</v>
      </c>
      <c r="D5944" s="44" t="s">
        <v>496</v>
      </c>
      <c r="E5944" s="20">
        <v>2.9953299999999999E-2</v>
      </c>
      <c r="F5944" s="20">
        <v>2.0086399999999997E-2</v>
      </c>
      <c r="G5944" s="20">
        <v>9.8669000000000014E-3</v>
      </c>
      <c r="H5944" s="20">
        <v>0</v>
      </c>
      <c r="I5944" s="20">
        <v>0.01</v>
      </c>
      <c r="J5944" s="20">
        <v>0</v>
      </c>
      <c r="K5944" s="20">
        <v>0.01</v>
      </c>
      <c r="L5944" s="20">
        <v>1.0200299999999999E-2</v>
      </c>
      <c r="M5944" s="20">
        <v>7.6800796874999999E-3</v>
      </c>
      <c r="N5944" s="1">
        <v>1</v>
      </c>
      <c r="O5944" s="5">
        <v>37.5</v>
      </c>
      <c r="P5944" s="5">
        <v>62.5</v>
      </c>
      <c r="Q5944" s="1">
        <v>3</v>
      </c>
      <c r="R5944" s="1">
        <v>5</v>
      </c>
      <c r="S5944" s="6">
        <v>160</v>
      </c>
      <c r="T5944" s="6">
        <v>160</v>
      </c>
    </row>
    <row r="5945" spans="1:20" hidden="1" x14ac:dyDescent="0.25">
      <c r="A5945" s="1">
        <v>4</v>
      </c>
      <c r="B5945" s="1">
        <v>2014</v>
      </c>
      <c r="C5945" s="1">
        <v>35402004</v>
      </c>
      <c r="D5945" s="44" t="s">
        <v>497</v>
      </c>
      <c r="E5945" s="20">
        <v>0.55856479999999997</v>
      </c>
      <c r="F5945" s="20">
        <v>0.48611110000000002</v>
      </c>
      <c r="G5945" s="20">
        <v>7.2453699999999996E-2</v>
      </c>
      <c r="H5945" s="20">
        <v>0.28999999999999998</v>
      </c>
      <c r="I5945" s="20">
        <v>0</v>
      </c>
      <c r="J5945" s="20">
        <v>0.55900000000000005</v>
      </c>
      <c r="K5945" s="20">
        <v>0</v>
      </c>
      <c r="L5945" s="20">
        <v>0</v>
      </c>
      <c r="M5945" s="20">
        <v>0</v>
      </c>
      <c r="N5945" s="1">
        <v>2</v>
      </c>
      <c r="O5945" s="5">
        <v>33.33</v>
      </c>
      <c r="P5945" s="5">
        <v>66.67</v>
      </c>
      <c r="Q5945" s="1">
        <v>1</v>
      </c>
      <c r="R5945" s="1">
        <v>2</v>
      </c>
      <c r="S5945" s="6"/>
      <c r="T5945" s="6"/>
    </row>
    <row r="5946" spans="1:20" hidden="1" x14ac:dyDescent="0.25">
      <c r="A5946" s="1">
        <v>9</v>
      </c>
      <c r="B5946" s="1">
        <v>2014</v>
      </c>
      <c r="C5946" s="1">
        <v>35402009</v>
      </c>
      <c r="D5946" s="44" t="s">
        <v>497</v>
      </c>
      <c r="E5946" s="20">
        <v>0</v>
      </c>
      <c r="F5946" s="20">
        <v>0</v>
      </c>
      <c r="G5946" s="20">
        <v>0</v>
      </c>
      <c r="H5946" s="20">
        <v>0.11</v>
      </c>
      <c r="I5946" s="20">
        <v>0</v>
      </c>
      <c r="J5946" s="20">
        <v>0</v>
      </c>
      <c r="K5946" s="20">
        <v>0</v>
      </c>
      <c r="L5946" s="20">
        <v>0</v>
      </c>
      <c r="M5946" s="20">
        <v>0.1320233079027778</v>
      </c>
      <c r="N5946" s="1">
        <v>0</v>
      </c>
      <c r="O5946" s="5">
        <v>0</v>
      </c>
      <c r="P5946" s="5">
        <v>0</v>
      </c>
      <c r="Q5946" s="1">
        <v>0</v>
      </c>
      <c r="R5946" s="1">
        <v>0</v>
      </c>
      <c r="S5946" s="6">
        <v>2391</v>
      </c>
      <c r="T5946" s="6">
        <v>0</v>
      </c>
    </row>
    <row r="5947" spans="1:20" hidden="1" x14ac:dyDescent="0.25">
      <c r="A5947" s="1">
        <v>18</v>
      </c>
      <c r="B5947" s="1">
        <v>2014</v>
      </c>
      <c r="C5947" s="1">
        <v>354025918</v>
      </c>
      <c r="D5947" s="44" t="s">
        <v>498</v>
      </c>
      <c r="E5947" s="20">
        <v>0.28966149999999991</v>
      </c>
      <c r="F5947" s="20">
        <v>0.28902719999999993</v>
      </c>
      <c r="G5947" s="20">
        <v>6.3429999999999997E-4</v>
      </c>
      <c r="H5947" s="20">
        <v>0</v>
      </c>
      <c r="I5947" s="20">
        <v>0</v>
      </c>
      <c r="J5947" s="20">
        <v>0</v>
      </c>
      <c r="K5947" s="20">
        <v>0.28999999999999998</v>
      </c>
      <c r="L5947" s="20">
        <v>9.7219999999999989E-4</v>
      </c>
      <c r="M5947" s="20">
        <v>9.1607997395833345E-3</v>
      </c>
      <c r="N5947" s="1">
        <v>5</v>
      </c>
      <c r="O5947" s="5">
        <v>83.33</v>
      </c>
      <c r="P5947" s="5">
        <v>16.670000000000002</v>
      </c>
      <c r="Q5947" s="1">
        <v>20</v>
      </c>
      <c r="R5947" s="1">
        <v>4</v>
      </c>
      <c r="S5947" s="6">
        <v>195.03</v>
      </c>
      <c r="T5947" s="6">
        <v>195.03</v>
      </c>
    </row>
    <row r="5948" spans="1:20" hidden="1" x14ac:dyDescent="0.25">
      <c r="A5948" s="1">
        <v>15</v>
      </c>
      <c r="B5948" s="1">
        <v>2014</v>
      </c>
      <c r="C5948" s="1">
        <v>354030915</v>
      </c>
      <c r="D5948" s="44" t="s">
        <v>499</v>
      </c>
      <c r="E5948" s="20">
        <v>0.14282699999999998</v>
      </c>
      <c r="F5948" s="20">
        <v>4.7410400000000005E-2</v>
      </c>
      <c r="G5948" s="20">
        <v>9.541659999999999E-2</v>
      </c>
      <c r="H5948" s="20">
        <v>0.3</v>
      </c>
      <c r="I5948" s="20">
        <v>1E-3</v>
      </c>
      <c r="J5948" s="20">
        <v>9.2999999999999999E-2</v>
      </c>
      <c r="K5948" s="20">
        <v>0.05</v>
      </c>
      <c r="L5948" s="20">
        <v>0</v>
      </c>
      <c r="M5948" s="20">
        <v>6.3749067708333343E-3</v>
      </c>
      <c r="N5948" s="1">
        <v>2</v>
      </c>
      <c r="O5948" s="5">
        <v>44.44</v>
      </c>
      <c r="P5948" s="5">
        <v>55.56</v>
      </c>
      <c r="Q5948" s="1">
        <v>4</v>
      </c>
      <c r="R5948" s="1">
        <v>5</v>
      </c>
      <c r="S5948" s="6">
        <v>116.82</v>
      </c>
      <c r="T5948" s="6">
        <v>116.82</v>
      </c>
    </row>
    <row r="5949" spans="1:20" hidden="1" x14ac:dyDescent="0.25">
      <c r="A5949" s="1">
        <v>15</v>
      </c>
      <c r="B5949" s="1">
        <v>2014</v>
      </c>
      <c r="C5949" s="1">
        <v>354040815</v>
      </c>
      <c r="D5949" s="44" t="s">
        <v>500</v>
      </c>
      <c r="E5949" s="20">
        <v>5.0747599999999997E-2</v>
      </c>
      <c r="F5949" s="20">
        <v>4.4675099999999995E-2</v>
      </c>
      <c r="G5949" s="20">
        <v>6.0724999999999998E-3</v>
      </c>
      <c r="H5949" s="20">
        <v>0.04</v>
      </c>
      <c r="I5949" s="20">
        <v>0</v>
      </c>
      <c r="J5949" s="20">
        <v>0</v>
      </c>
      <c r="K5949" s="20">
        <v>0.05</v>
      </c>
      <c r="L5949" s="20">
        <v>0</v>
      </c>
      <c r="M5949" s="20">
        <v>9.6035156249999996E-3</v>
      </c>
      <c r="N5949" s="1">
        <v>2</v>
      </c>
      <c r="O5949" s="5">
        <v>45.45</v>
      </c>
      <c r="P5949" s="5">
        <v>54.55</v>
      </c>
      <c r="Q5949" s="1">
        <v>5</v>
      </c>
      <c r="R5949" s="1">
        <v>6</v>
      </c>
      <c r="S5949" s="6">
        <v>181.39</v>
      </c>
      <c r="T5949" s="6">
        <v>181.39</v>
      </c>
    </row>
    <row r="5950" spans="1:20" hidden="1" x14ac:dyDescent="0.25">
      <c r="A5950" s="1">
        <v>10</v>
      </c>
      <c r="B5950" s="1">
        <v>2014</v>
      </c>
      <c r="C5950" s="1">
        <v>354050710</v>
      </c>
      <c r="D5950" s="44" t="s">
        <v>501</v>
      </c>
      <c r="E5950" s="20">
        <v>3.5352000000000001E-2</v>
      </c>
      <c r="F5950" s="20">
        <v>3.1758300000000003E-2</v>
      </c>
      <c r="G5950" s="20">
        <v>3.5937E-3</v>
      </c>
      <c r="H5950" s="20">
        <v>0</v>
      </c>
      <c r="I5950" s="20">
        <v>3.2000000000000001E-2</v>
      </c>
      <c r="J5950" s="20">
        <v>0</v>
      </c>
      <c r="K5950" s="20">
        <v>0</v>
      </c>
      <c r="L5950" s="20">
        <v>3.5937E-3</v>
      </c>
      <c r="M5950" s="20">
        <v>1.6695496354166669E-2</v>
      </c>
      <c r="N5950" s="1">
        <v>2</v>
      </c>
      <c r="O5950" s="5">
        <v>33.33</v>
      </c>
      <c r="P5950" s="5">
        <v>66.67</v>
      </c>
      <c r="Q5950" s="1">
        <v>1</v>
      </c>
      <c r="R5950" s="1">
        <v>2</v>
      </c>
      <c r="S5950" s="6">
        <v>210.32</v>
      </c>
      <c r="T5950" s="6">
        <v>210.32</v>
      </c>
    </row>
    <row r="5951" spans="1:20" hidden="1" x14ac:dyDescent="0.25">
      <c r="A5951" s="1">
        <v>10</v>
      </c>
      <c r="B5951" s="1">
        <v>2014</v>
      </c>
      <c r="C5951" s="1">
        <v>354060610</v>
      </c>
      <c r="D5951" s="44" t="s">
        <v>502</v>
      </c>
      <c r="E5951" s="20">
        <v>0.49919570000000002</v>
      </c>
      <c r="F5951" s="20">
        <v>0.38772700000000004</v>
      </c>
      <c r="G5951" s="20">
        <v>0.1114687</v>
      </c>
      <c r="H5951" s="20">
        <v>0</v>
      </c>
      <c r="I5951" s="20">
        <v>0.156</v>
      </c>
      <c r="J5951" s="20">
        <v>7.1999999999999995E-2</v>
      </c>
      <c r="K5951" s="20">
        <v>0.1</v>
      </c>
      <c r="L5951" s="20">
        <v>0.17338419999999991</v>
      </c>
      <c r="M5951" s="20">
        <v>0.15232387731481481</v>
      </c>
      <c r="N5951" s="1">
        <v>72</v>
      </c>
      <c r="O5951" s="5">
        <v>23.08</v>
      </c>
      <c r="P5951" s="5">
        <v>76.92</v>
      </c>
      <c r="Q5951" s="1">
        <v>27</v>
      </c>
      <c r="R5951" s="1">
        <v>90</v>
      </c>
      <c r="S5951" s="6">
        <v>2319.5700000000002</v>
      </c>
      <c r="T5951" s="6">
        <v>2319.5700000000002</v>
      </c>
    </row>
    <row r="5952" spans="1:20" hidden="1" x14ac:dyDescent="0.25">
      <c r="A5952" s="1">
        <v>9</v>
      </c>
      <c r="B5952" s="1">
        <v>2014</v>
      </c>
      <c r="C5952" s="1">
        <v>35407059</v>
      </c>
      <c r="D5952" s="44" t="s">
        <v>503</v>
      </c>
      <c r="E5952" s="20">
        <v>0.4740878999999999</v>
      </c>
      <c r="F5952" s="20">
        <v>0.45767069999999987</v>
      </c>
      <c r="G5952" s="20">
        <v>1.6417200000000003E-2</v>
      </c>
      <c r="H5952" s="20">
        <v>0.32</v>
      </c>
      <c r="I5952" s="20">
        <v>0</v>
      </c>
      <c r="J5952" s="20">
        <v>0.161</v>
      </c>
      <c r="K5952" s="20">
        <v>0.31</v>
      </c>
      <c r="L5952" s="20">
        <v>1.8890000000000003E-3</v>
      </c>
      <c r="M5952" s="20">
        <v>0.15715173178703701</v>
      </c>
      <c r="N5952" s="1">
        <v>24</v>
      </c>
      <c r="O5952" s="5">
        <v>61.82</v>
      </c>
      <c r="P5952" s="5">
        <v>38.18</v>
      </c>
      <c r="Q5952" s="1">
        <v>34</v>
      </c>
      <c r="R5952" s="1">
        <v>21</v>
      </c>
      <c r="S5952" s="6">
        <v>2770.56</v>
      </c>
      <c r="T5952" s="6">
        <v>554.11199999999997</v>
      </c>
    </row>
    <row r="5953" spans="1:20" hidden="1" x14ac:dyDescent="0.25">
      <c r="A5953" s="1">
        <v>2</v>
      </c>
      <c r="B5953" s="1">
        <v>2014</v>
      </c>
      <c r="C5953" s="1">
        <v>35407542</v>
      </c>
      <c r="D5953" s="44" t="s">
        <v>504</v>
      </c>
      <c r="E5953" s="20">
        <v>9.7498799999999997E-2</v>
      </c>
      <c r="F5953" s="20">
        <v>5.5555599999999997E-2</v>
      </c>
      <c r="G5953" s="20">
        <v>4.1943200000000007E-2</v>
      </c>
      <c r="H5953" s="20">
        <v>0</v>
      </c>
      <c r="I5953" s="20">
        <v>2.3E-2</v>
      </c>
      <c r="J5953" s="20">
        <v>1.9E-2</v>
      </c>
      <c r="K5953" s="20">
        <v>0.06</v>
      </c>
      <c r="L5953" s="20">
        <v>2.419E-4</v>
      </c>
      <c r="M5953" s="20">
        <v>4.2230378603830651E-2</v>
      </c>
      <c r="N5953" s="1">
        <v>1</v>
      </c>
      <c r="O5953" s="5">
        <v>14.29</v>
      </c>
      <c r="P5953" s="5">
        <v>85.71</v>
      </c>
      <c r="Q5953" s="1">
        <v>1</v>
      </c>
      <c r="R5953" s="1">
        <v>6</v>
      </c>
      <c r="S5953" s="6">
        <v>900</v>
      </c>
      <c r="T5953" s="6">
        <v>90</v>
      </c>
    </row>
    <row r="5954" spans="1:20" hidden="1" x14ac:dyDescent="0.25">
      <c r="A5954" s="1">
        <v>16</v>
      </c>
      <c r="B5954" s="1">
        <v>2014</v>
      </c>
      <c r="C5954" s="1">
        <v>354080416</v>
      </c>
      <c r="D5954" s="44" t="s">
        <v>505</v>
      </c>
      <c r="E5954" s="20">
        <v>0.33255709999999999</v>
      </c>
      <c r="F5954" s="20">
        <v>0.24184210000000003</v>
      </c>
      <c r="G5954" s="20">
        <v>9.0714999999999976E-2</v>
      </c>
      <c r="H5954" s="20">
        <v>0</v>
      </c>
      <c r="I5954" s="20">
        <v>5.3999999999999999E-2</v>
      </c>
      <c r="J5954" s="20">
        <v>0.13800000000000001</v>
      </c>
      <c r="K5954" s="20">
        <v>0.13</v>
      </c>
      <c r="L5954" s="20">
        <v>7.1370999999999987E-3</v>
      </c>
      <c r="M5954" s="20">
        <v>4.857585648148148E-2</v>
      </c>
      <c r="N5954" s="1">
        <v>3</v>
      </c>
      <c r="O5954" s="5">
        <v>15.07</v>
      </c>
      <c r="P5954" s="5">
        <v>84.93</v>
      </c>
      <c r="Q5954" s="1">
        <v>11</v>
      </c>
      <c r="R5954" s="1">
        <v>62</v>
      </c>
      <c r="S5954" s="6">
        <v>803</v>
      </c>
      <c r="T5954" s="6">
        <v>803</v>
      </c>
    </row>
    <row r="5955" spans="1:20" hidden="1" x14ac:dyDescent="0.25">
      <c r="A5955" s="1">
        <v>21</v>
      </c>
      <c r="B5955" s="1">
        <v>2014</v>
      </c>
      <c r="C5955" s="1">
        <v>354085321</v>
      </c>
      <c r="D5955" s="44" t="s">
        <v>506</v>
      </c>
      <c r="E5955" s="20">
        <v>8.9179999999999999E-4</v>
      </c>
      <c r="F5955" s="20">
        <v>0</v>
      </c>
      <c r="G5955" s="20">
        <v>8.9179999999999999E-4</v>
      </c>
      <c r="H5955" s="20">
        <v>0</v>
      </c>
      <c r="I5955" s="20">
        <v>0</v>
      </c>
      <c r="J5955" s="20">
        <v>0</v>
      </c>
      <c r="K5955" s="20">
        <v>0</v>
      </c>
      <c r="L5955" s="20">
        <v>2.55E-5</v>
      </c>
      <c r="M5955" s="20">
        <v>3.8676257812499991E-3</v>
      </c>
      <c r="N5955" s="1">
        <v>0</v>
      </c>
      <c r="O5955" s="5">
        <v>0</v>
      </c>
      <c r="P5955" s="5">
        <v>100</v>
      </c>
      <c r="Q5955" s="1">
        <v>0</v>
      </c>
      <c r="R5955" s="1">
        <v>3</v>
      </c>
      <c r="S5955" s="6">
        <v>89</v>
      </c>
      <c r="T5955" s="6">
        <v>89</v>
      </c>
    </row>
    <row r="5956" spans="1:20" hidden="1" x14ac:dyDescent="0.25">
      <c r="A5956" s="1">
        <v>9</v>
      </c>
      <c r="B5956" s="1">
        <v>2014</v>
      </c>
      <c r="C5956" s="1">
        <v>35409039</v>
      </c>
      <c r="D5956" s="44" t="s">
        <v>507</v>
      </c>
      <c r="E5956" s="20">
        <v>0</v>
      </c>
      <c r="F5956" s="20">
        <v>0</v>
      </c>
      <c r="G5956" s="20">
        <v>0</v>
      </c>
      <c r="H5956" s="20">
        <v>1.36</v>
      </c>
      <c r="I5956" s="20">
        <v>0</v>
      </c>
      <c r="J5956" s="20">
        <v>0</v>
      </c>
      <c r="K5956" s="20">
        <v>0</v>
      </c>
      <c r="L5956" s="20">
        <v>0</v>
      </c>
      <c r="M5956" s="20">
        <v>5.7491678240740737E-2</v>
      </c>
      <c r="N5956" s="1">
        <v>4</v>
      </c>
      <c r="O5956" s="5">
        <v>0</v>
      </c>
      <c r="P5956" s="5">
        <v>0</v>
      </c>
      <c r="Q5956" s="1">
        <v>0</v>
      </c>
      <c r="R5956" s="1">
        <v>0</v>
      </c>
      <c r="S5956" s="6">
        <v>973</v>
      </c>
      <c r="T5956" s="6">
        <v>973</v>
      </c>
    </row>
    <row r="5957" spans="1:20" hidden="1" x14ac:dyDescent="0.25">
      <c r="A5957" s="1">
        <v>7</v>
      </c>
      <c r="B5957" s="1">
        <v>2014</v>
      </c>
      <c r="C5957" s="1">
        <v>35410007</v>
      </c>
      <c r="D5957" s="44" t="s">
        <v>508</v>
      </c>
      <c r="E5957" s="20">
        <v>1.1535008</v>
      </c>
      <c r="F5957" s="20">
        <v>1.1483056</v>
      </c>
      <c r="G5957" s="20">
        <v>5.1951999999999996E-3</v>
      </c>
      <c r="H5957" s="20">
        <v>0</v>
      </c>
      <c r="I5957" s="20">
        <v>1.1479999999999999</v>
      </c>
      <c r="J5957" s="20">
        <v>1E-3</v>
      </c>
      <c r="K5957" s="20">
        <v>0</v>
      </c>
      <c r="L5957" s="20">
        <v>4.5833000000000002E-3</v>
      </c>
      <c r="M5957" s="20">
        <v>0.99183697486805555</v>
      </c>
      <c r="N5957" s="1">
        <v>5</v>
      </c>
      <c r="O5957" s="5">
        <v>41.67</v>
      </c>
      <c r="P5957" s="5">
        <v>58.33</v>
      </c>
      <c r="Q5957" s="1">
        <v>5</v>
      </c>
      <c r="R5957" s="1">
        <v>7</v>
      </c>
      <c r="S5957" s="6">
        <v>10626.2</v>
      </c>
      <c r="T5957" s="6">
        <v>0</v>
      </c>
    </row>
    <row r="5958" spans="1:20" hidden="1" x14ac:dyDescent="0.25">
      <c r="A5958" s="1">
        <v>17</v>
      </c>
      <c r="B5958" s="1">
        <v>2014</v>
      </c>
      <c r="C5958" s="1">
        <v>354105917</v>
      </c>
      <c r="D5958" s="44" t="s">
        <v>509</v>
      </c>
      <c r="E5958" s="20">
        <v>1.0911500000000001E-2</v>
      </c>
      <c r="F5958" s="20">
        <v>0</v>
      </c>
      <c r="G5958" s="20">
        <v>1.0911500000000001E-2</v>
      </c>
      <c r="H5958" s="20">
        <v>0</v>
      </c>
      <c r="I5958" s="20">
        <v>1.0999999999999999E-2</v>
      </c>
      <c r="J5958" s="20">
        <v>0</v>
      </c>
      <c r="K5958" s="20">
        <v>0</v>
      </c>
      <c r="L5958" s="20">
        <v>5.7899999999999998E-5</v>
      </c>
      <c r="M5958" s="20">
        <v>1.0070951822916667E-2</v>
      </c>
      <c r="N5958" s="1">
        <v>3</v>
      </c>
      <c r="O5958" s="5">
        <v>0</v>
      </c>
      <c r="P5958" s="5">
        <v>100</v>
      </c>
      <c r="Q5958" s="1">
        <v>0</v>
      </c>
      <c r="R5958" s="1">
        <v>5</v>
      </c>
      <c r="S5958" s="6">
        <v>203</v>
      </c>
      <c r="T5958" s="6">
        <v>203</v>
      </c>
    </row>
    <row r="5959" spans="1:20" hidden="1" x14ac:dyDescent="0.25">
      <c r="A5959" s="1">
        <v>16</v>
      </c>
      <c r="B5959" s="1">
        <v>2014</v>
      </c>
      <c r="C5959" s="1">
        <v>354110916</v>
      </c>
      <c r="D5959" s="44" t="s">
        <v>510</v>
      </c>
      <c r="E5959" s="20">
        <v>9.7209999999999994E-4</v>
      </c>
      <c r="F5959" s="20">
        <v>0</v>
      </c>
      <c r="G5959" s="20">
        <v>9.7209999999999994E-4</v>
      </c>
      <c r="H5959" s="20">
        <v>0</v>
      </c>
      <c r="I5959" s="20">
        <v>0</v>
      </c>
      <c r="J5959" s="20">
        <v>0</v>
      </c>
      <c r="K5959" s="20">
        <v>0</v>
      </c>
      <c r="L5959" s="20">
        <v>7.1749999999999993E-4</v>
      </c>
      <c r="M5959" s="20">
        <v>9.0931846354166679E-3</v>
      </c>
      <c r="N5959" s="1">
        <v>0</v>
      </c>
      <c r="O5959" s="5">
        <v>0</v>
      </c>
      <c r="P5959" s="5">
        <v>100</v>
      </c>
      <c r="Q5959" s="1">
        <v>0</v>
      </c>
      <c r="R5959" s="1">
        <v>3</v>
      </c>
      <c r="S5959" s="6">
        <v>184.24</v>
      </c>
      <c r="T5959" s="6">
        <v>184.24</v>
      </c>
    </row>
    <row r="5960" spans="1:20" hidden="1" x14ac:dyDescent="0.25">
      <c r="A5960" s="1">
        <v>20</v>
      </c>
      <c r="B5960" s="1">
        <v>2014</v>
      </c>
      <c r="C5960" s="1">
        <v>354110920</v>
      </c>
      <c r="D5960" s="44" t="s">
        <v>510</v>
      </c>
      <c r="E5960" s="20">
        <v>0</v>
      </c>
      <c r="F5960" s="20">
        <v>0</v>
      </c>
      <c r="G5960" s="20">
        <v>0</v>
      </c>
      <c r="H5960" s="20">
        <v>0</v>
      </c>
      <c r="I5960" s="20">
        <v>0</v>
      </c>
      <c r="J5960" s="20">
        <v>0</v>
      </c>
      <c r="K5960" s="20">
        <v>0</v>
      </c>
      <c r="L5960" s="20">
        <v>0</v>
      </c>
      <c r="M5960" s="20">
        <v>0</v>
      </c>
      <c r="N5960" s="1">
        <v>0</v>
      </c>
      <c r="O5960" s="5">
        <v>0</v>
      </c>
      <c r="P5960" s="5">
        <v>0</v>
      </c>
      <c r="Q5960" s="1">
        <v>0</v>
      </c>
      <c r="R5960" s="1">
        <v>0</v>
      </c>
      <c r="S5960" s="6"/>
      <c r="T5960" s="6"/>
    </row>
    <row r="5961" spans="1:20" hidden="1" x14ac:dyDescent="0.25">
      <c r="A5961" s="1">
        <v>21</v>
      </c>
      <c r="B5961" s="1">
        <v>2014</v>
      </c>
      <c r="C5961" s="1">
        <v>354120821</v>
      </c>
      <c r="D5961" s="44" t="s">
        <v>511</v>
      </c>
      <c r="E5961" s="20">
        <v>5.7599999999999997E-5</v>
      </c>
      <c r="F5961" s="20">
        <v>0</v>
      </c>
      <c r="G5961" s="20">
        <v>5.7599999999999997E-5</v>
      </c>
      <c r="H5961" s="20">
        <v>0</v>
      </c>
      <c r="I5961" s="20">
        <v>0</v>
      </c>
      <c r="J5961" s="20">
        <v>0</v>
      </c>
      <c r="K5961" s="20">
        <v>0</v>
      </c>
      <c r="L5961" s="20">
        <v>5.7599999999999997E-5</v>
      </c>
      <c r="M5961" s="20">
        <v>0</v>
      </c>
      <c r="N5961" s="1">
        <v>0</v>
      </c>
      <c r="O5961" s="5">
        <v>0</v>
      </c>
      <c r="P5961" s="5">
        <v>100</v>
      </c>
      <c r="Q5961" s="1">
        <v>0</v>
      </c>
      <c r="R5961" s="1">
        <v>1</v>
      </c>
      <c r="S5961" s="6"/>
      <c r="T5961" s="6"/>
    </row>
    <row r="5962" spans="1:20" hidden="1" x14ac:dyDescent="0.25">
      <c r="A5962" s="1">
        <v>22</v>
      </c>
      <c r="B5962" s="1">
        <v>2014</v>
      </c>
      <c r="C5962" s="1">
        <v>354120822</v>
      </c>
      <c r="D5962" s="44" t="s">
        <v>511</v>
      </c>
      <c r="E5962" s="20">
        <v>4.8082100000000003E-2</v>
      </c>
      <c r="F5962" s="20">
        <v>2.2830999999999997E-2</v>
      </c>
      <c r="G5962" s="20">
        <v>2.5251100000000002E-2</v>
      </c>
      <c r="H5962" s="20">
        <v>0</v>
      </c>
      <c r="I5962" s="20">
        <v>2.4E-2</v>
      </c>
      <c r="J5962" s="20">
        <v>0</v>
      </c>
      <c r="K5962" s="20">
        <v>0.02</v>
      </c>
      <c r="L5962" s="20">
        <v>4.0185999999999998E-3</v>
      </c>
      <c r="M5962" s="20">
        <v>3.1864961284722222E-2</v>
      </c>
      <c r="N5962" s="1">
        <v>1</v>
      </c>
      <c r="O5962" s="5">
        <v>22.58</v>
      </c>
      <c r="P5962" s="5">
        <v>77.42</v>
      </c>
      <c r="Q5962" s="1">
        <v>7</v>
      </c>
      <c r="R5962" s="1">
        <v>24</v>
      </c>
      <c r="S5962" s="6">
        <v>513</v>
      </c>
      <c r="T5962" s="6">
        <v>513</v>
      </c>
    </row>
    <row r="5963" spans="1:20" hidden="1" x14ac:dyDescent="0.25">
      <c r="A5963" s="1">
        <v>21</v>
      </c>
      <c r="B5963" s="1">
        <v>2014</v>
      </c>
      <c r="C5963" s="1">
        <v>354130721</v>
      </c>
      <c r="D5963" s="44" t="s">
        <v>512</v>
      </c>
      <c r="E5963" s="20">
        <v>2.3795999999999999E-3</v>
      </c>
      <c r="F5963" s="20">
        <v>0</v>
      </c>
      <c r="G5963" s="20">
        <v>2.3795999999999999E-3</v>
      </c>
      <c r="H5963" s="20">
        <v>0.02</v>
      </c>
      <c r="I5963" s="20">
        <v>2E-3</v>
      </c>
      <c r="J5963" s="20">
        <v>0</v>
      </c>
      <c r="K5963" s="20">
        <v>0</v>
      </c>
      <c r="L5963" s="20">
        <v>0</v>
      </c>
      <c r="M5963" s="20">
        <v>0</v>
      </c>
      <c r="N5963" s="1">
        <v>0</v>
      </c>
      <c r="O5963" s="5">
        <v>0</v>
      </c>
      <c r="P5963" s="5">
        <v>100</v>
      </c>
      <c r="Q5963" s="1">
        <v>0</v>
      </c>
      <c r="R5963" s="1">
        <v>1</v>
      </c>
      <c r="S5963" s="6"/>
      <c r="T5963" s="6"/>
    </row>
    <row r="5964" spans="1:20" hidden="1" x14ac:dyDescent="0.25">
      <c r="A5964" s="1">
        <v>22</v>
      </c>
      <c r="B5964" s="1">
        <v>2014</v>
      </c>
      <c r="C5964" s="1">
        <v>354130722</v>
      </c>
      <c r="D5964" s="44" t="s">
        <v>512</v>
      </c>
      <c r="E5964" s="20">
        <v>0.26189229999999997</v>
      </c>
      <c r="F5964" s="20">
        <v>0.14922160000000001</v>
      </c>
      <c r="G5964" s="20">
        <v>0.11267069999999997</v>
      </c>
      <c r="H5964" s="20">
        <v>0.15</v>
      </c>
      <c r="I5964" s="20">
        <v>7.0000000000000001E-3</v>
      </c>
      <c r="J5964" s="20">
        <v>9.8000000000000004E-2</v>
      </c>
      <c r="K5964" s="20">
        <v>0.16</v>
      </c>
      <c r="L5964" s="20">
        <v>9.5889999999999983E-4</v>
      </c>
      <c r="M5964" s="20">
        <v>0.11825209642361111</v>
      </c>
      <c r="N5964" s="1">
        <v>0</v>
      </c>
      <c r="O5964" s="5">
        <v>6.9</v>
      </c>
      <c r="P5964" s="5">
        <v>93.1</v>
      </c>
      <c r="Q5964" s="1">
        <v>2</v>
      </c>
      <c r="R5964" s="1">
        <v>27</v>
      </c>
      <c r="S5964" s="6">
        <v>1987.44</v>
      </c>
      <c r="T5964" s="6">
        <v>1987.44</v>
      </c>
    </row>
    <row r="5965" spans="1:20" hidden="1" x14ac:dyDescent="0.25">
      <c r="A5965" s="1">
        <v>21</v>
      </c>
      <c r="B5965" s="1">
        <v>2014</v>
      </c>
      <c r="C5965" s="1">
        <v>354140621</v>
      </c>
      <c r="D5965" s="44" t="s">
        <v>513</v>
      </c>
      <c r="E5965" s="20">
        <v>4.9957999999999999E-3</v>
      </c>
      <c r="F5965" s="20">
        <v>3.1589999999999999E-3</v>
      </c>
      <c r="G5965" s="20">
        <v>1.8368E-3</v>
      </c>
      <c r="H5965" s="20">
        <v>0</v>
      </c>
      <c r="I5965" s="20">
        <v>0</v>
      </c>
      <c r="J5965" s="20">
        <v>1E-3</v>
      </c>
      <c r="K5965" s="20">
        <v>0</v>
      </c>
      <c r="L5965" s="20">
        <v>2.3326000000000002E-3</v>
      </c>
      <c r="M5965" s="20">
        <v>0</v>
      </c>
      <c r="N5965" s="1">
        <v>1</v>
      </c>
      <c r="O5965" s="5">
        <v>25</v>
      </c>
      <c r="P5965" s="5">
        <v>75</v>
      </c>
      <c r="Q5965" s="1">
        <v>4</v>
      </c>
      <c r="R5965" s="1">
        <v>12</v>
      </c>
      <c r="S5965" s="6"/>
      <c r="T5965" s="6"/>
    </row>
    <row r="5966" spans="1:20" hidden="1" x14ac:dyDescent="0.25">
      <c r="A5966" s="1">
        <v>22</v>
      </c>
      <c r="B5966" s="1">
        <v>2014</v>
      </c>
      <c r="C5966" s="1">
        <v>354140622</v>
      </c>
      <c r="D5966" s="44" t="s">
        <v>513</v>
      </c>
      <c r="E5966" s="20">
        <v>0.33912779999999998</v>
      </c>
      <c r="F5966" s="20">
        <v>0.23554159999999999</v>
      </c>
      <c r="G5966" s="20">
        <v>0.10358620000000002</v>
      </c>
      <c r="H5966" s="20">
        <v>0</v>
      </c>
      <c r="I5966" s="20">
        <v>0.23599999999999999</v>
      </c>
      <c r="J5966" s="20">
        <v>5.3999999999999999E-2</v>
      </c>
      <c r="K5966" s="20">
        <v>0.01</v>
      </c>
      <c r="L5966" s="20">
        <v>4.0273099999999964E-2</v>
      </c>
      <c r="M5966" s="20">
        <v>0.7411325639456019</v>
      </c>
      <c r="N5966" s="1">
        <v>1</v>
      </c>
      <c r="O5966" s="5">
        <v>1.28</v>
      </c>
      <c r="P5966" s="5">
        <v>98.72</v>
      </c>
      <c r="Q5966" s="1">
        <v>3</v>
      </c>
      <c r="R5966" s="1">
        <v>232</v>
      </c>
      <c r="S5966" s="6">
        <v>11551.32</v>
      </c>
      <c r="T5966" s="6">
        <v>11551.32</v>
      </c>
    </row>
    <row r="5967" spans="1:20" hidden="1" x14ac:dyDescent="0.25">
      <c r="A5967" s="1">
        <v>21</v>
      </c>
      <c r="B5967" s="1">
        <v>2014</v>
      </c>
      <c r="C5967" s="1">
        <v>354150521</v>
      </c>
      <c r="D5967" s="44" t="s">
        <v>514</v>
      </c>
      <c r="E5967" s="20">
        <v>7.7939999999999986E-4</v>
      </c>
      <c r="F5967" s="20">
        <v>0</v>
      </c>
      <c r="G5967" s="20">
        <v>7.7939999999999986E-4</v>
      </c>
      <c r="H5967" s="20">
        <v>0</v>
      </c>
      <c r="I5967" s="20">
        <v>0</v>
      </c>
      <c r="J5967" s="20">
        <v>0</v>
      </c>
      <c r="K5967" s="20">
        <v>0</v>
      </c>
      <c r="L5967" s="20">
        <v>5.1499999999999998E-5</v>
      </c>
      <c r="M5967" s="20">
        <v>0</v>
      </c>
      <c r="N5967" s="1">
        <v>0</v>
      </c>
      <c r="O5967" s="5">
        <v>0</v>
      </c>
      <c r="P5967" s="5">
        <v>100</v>
      </c>
      <c r="Q5967" s="1">
        <v>0</v>
      </c>
      <c r="R5967" s="1">
        <v>13</v>
      </c>
      <c r="S5967" s="6"/>
      <c r="T5967" s="6"/>
    </row>
    <row r="5968" spans="1:20" hidden="1" x14ac:dyDescent="0.25">
      <c r="A5968" s="1">
        <v>22</v>
      </c>
      <c r="B5968" s="1">
        <v>2014</v>
      </c>
      <c r="C5968" s="1">
        <v>354150522</v>
      </c>
      <c r="D5968" s="44" t="s">
        <v>514</v>
      </c>
      <c r="E5968" s="20">
        <v>2.5858600000000002E-2</v>
      </c>
      <c r="F5968" s="20">
        <v>0</v>
      </c>
      <c r="G5968" s="20">
        <v>2.5858600000000002E-2</v>
      </c>
      <c r="H5968" s="20">
        <v>0</v>
      </c>
      <c r="I5968" s="20">
        <v>4.0000000000000001E-3</v>
      </c>
      <c r="J5968" s="20">
        <v>2.1000000000000001E-2</v>
      </c>
      <c r="K5968" s="20">
        <v>0</v>
      </c>
      <c r="L5968" s="20">
        <v>5.8379999999999999E-4</v>
      </c>
      <c r="M5968" s="20">
        <v>0.11549116108217594</v>
      </c>
      <c r="N5968" s="1">
        <v>0</v>
      </c>
      <c r="O5968" s="5">
        <v>0</v>
      </c>
      <c r="P5968" s="5">
        <v>100</v>
      </c>
      <c r="Q5968" s="1">
        <v>0</v>
      </c>
      <c r="R5968" s="1">
        <v>12</v>
      </c>
      <c r="S5968" s="6">
        <v>1991.36</v>
      </c>
      <c r="T5968" s="6">
        <v>0</v>
      </c>
    </row>
    <row r="5969" spans="1:20" hidden="1" x14ac:dyDescent="0.25">
      <c r="A5969" s="1">
        <v>16</v>
      </c>
      <c r="B5969" s="1">
        <v>2014</v>
      </c>
      <c r="C5969" s="1">
        <v>354160416</v>
      </c>
      <c r="D5969" s="44" t="s">
        <v>515</v>
      </c>
      <c r="E5969" s="20">
        <v>6.4351999999999994E-3</v>
      </c>
      <c r="F5969" s="20">
        <v>6.4235999999999998E-3</v>
      </c>
      <c r="G5969" s="20">
        <v>1.1600000000000001E-5</v>
      </c>
      <c r="H5969" s="20">
        <v>0</v>
      </c>
      <c r="I5969" s="20">
        <v>0</v>
      </c>
      <c r="J5969" s="20">
        <v>0</v>
      </c>
      <c r="K5969" s="20">
        <v>0</v>
      </c>
      <c r="L5969" s="20">
        <v>6.4351999999999994E-3</v>
      </c>
      <c r="M5969" s="20">
        <v>0</v>
      </c>
      <c r="N5969" s="1">
        <v>0</v>
      </c>
      <c r="O5969" s="5">
        <v>50</v>
      </c>
      <c r="P5969" s="5">
        <v>50</v>
      </c>
      <c r="Q5969" s="1">
        <v>1</v>
      </c>
      <c r="R5969" s="1">
        <v>1</v>
      </c>
      <c r="S5969" s="6"/>
      <c r="T5969" s="6"/>
    </row>
    <row r="5970" spans="1:20" hidden="1" x14ac:dyDescent="0.25">
      <c r="A5970" s="1">
        <v>19</v>
      </c>
      <c r="B5970" s="1">
        <v>2014</v>
      </c>
      <c r="C5970" s="1">
        <v>354160419</v>
      </c>
      <c r="D5970" s="44" t="s">
        <v>515</v>
      </c>
      <c r="E5970" s="20">
        <v>0.22906749999999998</v>
      </c>
      <c r="F5970" s="20">
        <v>0.11029159999999999</v>
      </c>
      <c r="G5970" s="20">
        <v>0.11877589999999998</v>
      </c>
      <c r="H5970" s="20">
        <v>0</v>
      </c>
      <c r="I5970" s="20">
        <v>3.5000000000000003E-2</v>
      </c>
      <c r="J5970" s="20">
        <v>0.17899999999999999</v>
      </c>
      <c r="K5970" s="20">
        <v>0</v>
      </c>
      <c r="L5970" s="20">
        <v>1.4061300000000004E-2</v>
      </c>
      <c r="M5970" s="20">
        <v>0.1028744906851852</v>
      </c>
      <c r="N5970" s="1">
        <v>3</v>
      </c>
      <c r="O5970" s="5">
        <v>11.54</v>
      </c>
      <c r="P5970" s="5">
        <v>88.46</v>
      </c>
      <c r="Q5970" s="1">
        <v>6</v>
      </c>
      <c r="R5970" s="1">
        <v>46</v>
      </c>
      <c r="S5970" s="6">
        <v>1747</v>
      </c>
      <c r="T5970" s="6">
        <v>1747</v>
      </c>
    </row>
    <row r="5971" spans="1:20" hidden="1" x14ac:dyDescent="0.25">
      <c r="A5971" s="1">
        <v>20</v>
      </c>
      <c r="B5971" s="1">
        <v>2014</v>
      </c>
      <c r="C5971" s="1">
        <v>354160420</v>
      </c>
      <c r="D5971" s="44" t="s">
        <v>515</v>
      </c>
      <c r="E5971" s="20">
        <v>3.4700000000000003E-5</v>
      </c>
      <c r="F5971" s="20">
        <v>0</v>
      </c>
      <c r="G5971" s="20">
        <v>3.4700000000000003E-5</v>
      </c>
      <c r="H5971" s="20">
        <v>0</v>
      </c>
      <c r="I5971" s="20">
        <v>0</v>
      </c>
      <c r="J5971" s="20">
        <v>0</v>
      </c>
      <c r="K5971" s="20">
        <v>0</v>
      </c>
      <c r="L5971" s="20">
        <v>3.4700000000000003E-5</v>
      </c>
      <c r="M5971" s="20">
        <v>0</v>
      </c>
      <c r="N5971" s="1">
        <v>0</v>
      </c>
      <c r="O5971" s="5">
        <v>0</v>
      </c>
      <c r="P5971" s="5">
        <v>100</v>
      </c>
      <c r="Q5971" s="1">
        <v>0</v>
      </c>
      <c r="R5971" s="1">
        <v>1</v>
      </c>
      <c r="S5971" s="6"/>
      <c r="T5971" s="6"/>
    </row>
    <row r="5972" spans="1:20" hidden="1" x14ac:dyDescent="0.25">
      <c r="A5972" s="1">
        <v>10</v>
      </c>
      <c r="B5972" s="1">
        <v>2014</v>
      </c>
      <c r="C5972" s="1">
        <v>354165310</v>
      </c>
      <c r="D5972" s="44" t="s">
        <v>516</v>
      </c>
      <c r="E5972" s="20">
        <v>0.2357658</v>
      </c>
      <c r="F5972" s="20">
        <v>0.23505399999999999</v>
      </c>
      <c r="G5972" s="20">
        <v>7.1179999999999995E-4</v>
      </c>
      <c r="H5972" s="20">
        <v>0</v>
      </c>
      <c r="I5972" s="20">
        <v>0</v>
      </c>
      <c r="J5972" s="20">
        <v>0</v>
      </c>
      <c r="K5972" s="20">
        <v>0.24</v>
      </c>
      <c r="L5972" s="20">
        <v>4.7339999999999996E-4</v>
      </c>
      <c r="M5972" s="20">
        <v>2.622520833333333E-3</v>
      </c>
      <c r="N5972" s="1">
        <v>25</v>
      </c>
      <c r="O5972" s="5">
        <v>72</v>
      </c>
      <c r="P5972" s="5">
        <v>28</v>
      </c>
      <c r="Q5972" s="1">
        <v>18</v>
      </c>
      <c r="R5972" s="1">
        <v>7</v>
      </c>
      <c r="S5972" s="6">
        <v>43.61</v>
      </c>
      <c r="T5972" s="6">
        <v>43.61</v>
      </c>
    </row>
    <row r="5973" spans="1:20" hidden="1" x14ac:dyDescent="0.25">
      <c r="A5973" s="1">
        <v>17</v>
      </c>
      <c r="B5973" s="1">
        <v>2014</v>
      </c>
      <c r="C5973" s="1">
        <v>354170317</v>
      </c>
      <c r="D5973" s="44" t="s">
        <v>517</v>
      </c>
      <c r="E5973" s="20">
        <v>8.7202700000000008E-2</v>
      </c>
      <c r="F5973" s="20">
        <v>8.712170000000001E-2</v>
      </c>
      <c r="G5973" s="20">
        <v>8.1000000000000004E-5</v>
      </c>
      <c r="H5973" s="20">
        <v>0</v>
      </c>
      <c r="I5973" s="20">
        <v>0</v>
      </c>
      <c r="J5973" s="20">
        <v>2.4E-2</v>
      </c>
      <c r="K5973" s="20">
        <v>0.06</v>
      </c>
      <c r="L5973" s="20">
        <v>0</v>
      </c>
      <c r="M5973" s="20">
        <v>3.7865893164351849E-2</v>
      </c>
      <c r="N5973" s="1">
        <v>2</v>
      </c>
      <c r="O5973" s="5">
        <v>77.78</v>
      </c>
      <c r="P5973" s="5">
        <v>22.22</v>
      </c>
      <c r="Q5973" s="1">
        <v>7</v>
      </c>
      <c r="R5973" s="1">
        <v>2</v>
      </c>
      <c r="S5973" s="6">
        <v>682.11</v>
      </c>
      <c r="T5973" s="6">
        <v>682.11</v>
      </c>
    </row>
    <row r="5974" spans="1:20" hidden="1" x14ac:dyDescent="0.25">
      <c r="A5974" s="1">
        <v>21</v>
      </c>
      <c r="B5974" s="1">
        <v>2014</v>
      </c>
      <c r="C5974" s="1">
        <v>354170321</v>
      </c>
      <c r="D5974" s="44" t="s">
        <v>517</v>
      </c>
      <c r="E5974" s="20">
        <v>0.39583259999999998</v>
      </c>
      <c r="F5974" s="20">
        <v>0.29796280000000003</v>
      </c>
      <c r="G5974" s="20">
        <v>9.7869799999999979E-2</v>
      </c>
      <c r="H5974" s="20">
        <v>0</v>
      </c>
      <c r="I5974" s="20">
        <v>0</v>
      </c>
      <c r="J5974" s="20">
        <v>0.22600000000000001</v>
      </c>
      <c r="K5974" s="20">
        <v>0.17</v>
      </c>
      <c r="L5974" s="20">
        <v>4.1526000000000002E-3</v>
      </c>
      <c r="M5974" s="20">
        <v>0</v>
      </c>
      <c r="N5974" s="1">
        <v>0</v>
      </c>
      <c r="O5974" s="5">
        <v>42.31</v>
      </c>
      <c r="P5974" s="5">
        <v>57.69</v>
      </c>
      <c r="Q5974" s="1">
        <v>11</v>
      </c>
      <c r="R5974" s="1">
        <v>15</v>
      </c>
      <c r="S5974" s="6"/>
      <c r="T5974" s="6"/>
    </row>
    <row r="5975" spans="1:20" hidden="1" x14ac:dyDescent="0.25">
      <c r="A5975" s="1">
        <v>20</v>
      </c>
      <c r="B5975" s="1">
        <v>2014</v>
      </c>
      <c r="C5975" s="1">
        <v>354180220</v>
      </c>
      <c r="D5975" s="44" t="s">
        <v>518</v>
      </c>
      <c r="E5975" s="20">
        <v>7.1722000000000001E-3</v>
      </c>
      <c r="F5975" s="20">
        <v>0</v>
      </c>
      <c r="G5975" s="20">
        <v>7.1722000000000001E-3</v>
      </c>
      <c r="H5975" s="20">
        <v>0</v>
      </c>
      <c r="I5975" s="20">
        <v>7.0000000000000001E-3</v>
      </c>
      <c r="J5975" s="20">
        <v>0</v>
      </c>
      <c r="K5975" s="20">
        <v>0</v>
      </c>
      <c r="L5975" s="20">
        <v>0</v>
      </c>
      <c r="M5975" s="20">
        <v>6.8706062500000003E-3</v>
      </c>
      <c r="N5975" s="1">
        <v>3</v>
      </c>
      <c r="O5975" s="5">
        <v>0</v>
      </c>
      <c r="P5975" s="5">
        <v>100</v>
      </c>
      <c r="Q5975" s="1">
        <v>0</v>
      </c>
      <c r="R5975" s="1">
        <v>4</v>
      </c>
      <c r="S5975" s="6">
        <v>143</v>
      </c>
      <c r="T5975" s="6">
        <v>143</v>
      </c>
    </row>
    <row r="5976" spans="1:20" hidden="1" x14ac:dyDescent="0.25">
      <c r="A5976" s="1">
        <v>2</v>
      </c>
      <c r="B5976" s="1">
        <v>2014</v>
      </c>
      <c r="C5976" s="1">
        <v>35419012</v>
      </c>
      <c r="D5976" s="44" t="s">
        <v>519</v>
      </c>
      <c r="E5976" s="20">
        <v>3.5044999999999986E-2</v>
      </c>
      <c r="F5976" s="20">
        <v>3.4362199999999989E-2</v>
      </c>
      <c r="G5976" s="20">
        <v>6.8280000000000001E-4</v>
      </c>
      <c r="H5976" s="20">
        <v>0</v>
      </c>
      <c r="I5976" s="20">
        <v>3.4000000000000002E-2</v>
      </c>
      <c r="J5976" s="20">
        <v>1E-3</v>
      </c>
      <c r="K5976" s="20">
        <v>0</v>
      </c>
      <c r="L5976" s="20">
        <v>3.6909999999999997E-4</v>
      </c>
      <c r="M5976" s="20">
        <v>2.5804404687500001E-2</v>
      </c>
      <c r="N5976" s="1">
        <v>3</v>
      </c>
      <c r="O5976" s="5">
        <v>66.67</v>
      </c>
      <c r="P5976" s="5">
        <v>33.33</v>
      </c>
      <c r="Q5976" s="1">
        <v>6</v>
      </c>
      <c r="R5976" s="1">
        <v>3</v>
      </c>
      <c r="S5976" s="6">
        <v>550</v>
      </c>
      <c r="T5976" s="6">
        <v>0</v>
      </c>
    </row>
    <row r="5977" spans="1:20" hidden="1" x14ac:dyDescent="0.25">
      <c r="A5977" s="1">
        <v>20</v>
      </c>
      <c r="B5977" s="1">
        <v>2014</v>
      </c>
      <c r="C5977" s="1">
        <v>354200820</v>
      </c>
      <c r="D5977" s="44" t="s">
        <v>520</v>
      </c>
      <c r="E5977" s="20">
        <v>1.22927E-2</v>
      </c>
      <c r="F5977" s="20">
        <v>0</v>
      </c>
      <c r="G5977" s="20">
        <v>1.22927E-2</v>
      </c>
      <c r="H5977" s="20">
        <v>0</v>
      </c>
      <c r="I5977" s="20">
        <v>1.2E-2</v>
      </c>
      <c r="J5977" s="20">
        <v>1E-3</v>
      </c>
      <c r="K5977" s="20">
        <v>0</v>
      </c>
      <c r="L5977" s="20">
        <v>0</v>
      </c>
      <c r="M5977" s="20">
        <v>1.4950141406249997E-2</v>
      </c>
      <c r="N5977" s="1">
        <v>0</v>
      </c>
      <c r="O5977" s="5">
        <v>0</v>
      </c>
      <c r="P5977" s="5">
        <v>100</v>
      </c>
      <c r="Q5977" s="1">
        <v>0</v>
      </c>
      <c r="R5977" s="1">
        <v>5</v>
      </c>
      <c r="S5977" s="6">
        <v>309.68</v>
      </c>
      <c r="T5977" s="6">
        <v>309.68</v>
      </c>
    </row>
    <row r="5978" spans="1:20" hidden="1" x14ac:dyDescent="0.25">
      <c r="A5978" s="1">
        <v>21</v>
      </c>
      <c r="B5978" s="1">
        <v>2014</v>
      </c>
      <c r="C5978" s="1">
        <v>354200821</v>
      </c>
      <c r="D5978" s="44" t="s">
        <v>520</v>
      </c>
      <c r="E5978" s="20">
        <v>2.8700000000000002E-3</v>
      </c>
      <c r="F5978" s="20">
        <v>2.8700000000000002E-3</v>
      </c>
      <c r="G5978" s="20">
        <v>0</v>
      </c>
      <c r="H5978" s="20">
        <v>0</v>
      </c>
      <c r="I5978" s="20">
        <v>0</v>
      </c>
      <c r="J5978" s="20">
        <v>0</v>
      </c>
      <c r="K5978" s="20">
        <v>0</v>
      </c>
      <c r="L5978" s="20">
        <v>2.4881E-3</v>
      </c>
      <c r="M5978" s="20">
        <v>0</v>
      </c>
      <c r="N5978" s="1">
        <v>3</v>
      </c>
      <c r="O5978" s="5">
        <v>100</v>
      </c>
      <c r="P5978" s="5">
        <v>0</v>
      </c>
      <c r="Q5978" s="1">
        <v>2</v>
      </c>
      <c r="R5978" s="1">
        <v>0</v>
      </c>
      <c r="S5978" s="6"/>
      <c r="T5978" s="6"/>
    </row>
    <row r="5979" spans="1:20" hidden="1" x14ac:dyDescent="0.25">
      <c r="A5979" s="1">
        <v>5</v>
      </c>
      <c r="B5979" s="1">
        <v>2014</v>
      </c>
      <c r="C5979" s="1">
        <v>35421075</v>
      </c>
      <c r="D5979" s="44" t="s">
        <v>521</v>
      </c>
      <c r="E5979" s="20">
        <v>0.59667200000000009</v>
      </c>
      <c r="F5979" s="20">
        <v>0.56407850000000004</v>
      </c>
      <c r="G5979" s="20">
        <v>3.2593499999999997E-2</v>
      </c>
      <c r="H5979" s="20">
        <v>0</v>
      </c>
      <c r="I5979" s="20">
        <v>4.9000000000000002E-2</v>
      </c>
      <c r="J5979" s="20">
        <v>0.54300000000000004</v>
      </c>
      <c r="K5979" s="20">
        <v>0</v>
      </c>
      <c r="L5979" s="20">
        <v>2.7489000000000003E-3</v>
      </c>
      <c r="M5979" s="20">
        <v>1.9237253124999999E-2</v>
      </c>
      <c r="N5979" s="1">
        <v>6</v>
      </c>
      <c r="O5979" s="5">
        <v>20.83</v>
      </c>
      <c r="P5979" s="5">
        <v>79.17</v>
      </c>
      <c r="Q5979" s="1">
        <v>5</v>
      </c>
      <c r="R5979" s="1">
        <v>19</v>
      </c>
      <c r="S5979" s="6">
        <v>427</v>
      </c>
      <c r="T5979" s="6">
        <v>0</v>
      </c>
    </row>
    <row r="5980" spans="1:20" hidden="1" x14ac:dyDescent="0.25">
      <c r="A5980" s="1">
        <v>10</v>
      </c>
      <c r="B5980" s="1">
        <v>2014</v>
      </c>
      <c r="C5980" s="1">
        <v>354210710</v>
      </c>
      <c r="D5980" s="44" t="s">
        <v>521</v>
      </c>
      <c r="E5980" s="20">
        <v>3.4918400000000002E-2</v>
      </c>
      <c r="F5980" s="20">
        <v>3.4918400000000002E-2</v>
      </c>
      <c r="G5980" s="20">
        <v>0</v>
      </c>
      <c r="H5980" s="20">
        <v>0</v>
      </c>
      <c r="I5980" s="20">
        <v>0</v>
      </c>
      <c r="J5980" s="20">
        <v>0</v>
      </c>
      <c r="K5980" s="20">
        <v>0.03</v>
      </c>
      <c r="L5980" s="20">
        <v>4.6296000000000002E-3</v>
      </c>
      <c r="M5980" s="20">
        <v>0</v>
      </c>
      <c r="N5980" s="1">
        <v>4</v>
      </c>
      <c r="O5980" s="5">
        <v>100</v>
      </c>
      <c r="P5980" s="5">
        <v>0</v>
      </c>
      <c r="Q5980" s="1">
        <v>3</v>
      </c>
      <c r="R5980" s="1">
        <v>0</v>
      </c>
      <c r="S5980" s="6"/>
      <c r="T5980" s="6"/>
    </row>
    <row r="5981" spans="1:20" hidden="1" x14ac:dyDescent="0.25">
      <c r="A5981" s="1">
        <v>17</v>
      </c>
      <c r="B5981" s="1">
        <v>2014</v>
      </c>
      <c r="C5981" s="1">
        <v>354220617</v>
      </c>
      <c r="D5981" s="44" t="s">
        <v>522</v>
      </c>
      <c r="E5981" s="20">
        <v>2.1898000000000001E-2</v>
      </c>
      <c r="F5981" s="20">
        <v>1.2563700000000002E-2</v>
      </c>
      <c r="G5981" s="20">
        <v>9.3343000000000002E-3</v>
      </c>
      <c r="H5981" s="20">
        <v>0</v>
      </c>
      <c r="I5981" s="20">
        <v>0</v>
      </c>
      <c r="J5981" s="20">
        <v>8.0000000000000002E-3</v>
      </c>
      <c r="K5981" s="20">
        <v>0.01</v>
      </c>
      <c r="L5981" s="20">
        <v>2.8524000000000002E-3</v>
      </c>
      <c r="M5981" s="20">
        <v>7.8610699999999992E-2</v>
      </c>
      <c r="N5981" s="1">
        <v>1</v>
      </c>
      <c r="O5981" s="5">
        <v>37.5</v>
      </c>
      <c r="P5981" s="5">
        <v>62.5</v>
      </c>
      <c r="Q5981" s="1">
        <v>9</v>
      </c>
      <c r="R5981" s="1">
        <v>15</v>
      </c>
      <c r="S5981" s="6">
        <v>1340.13</v>
      </c>
      <c r="T5981" s="6">
        <v>1340.13</v>
      </c>
    </row>
    <row r="5982" spans="1:20" hidden="1" x14ac:dyDescent="0.25">
      <c r="A5982" s="1">
        <v>21</v>
      </c>
      <c r="B5982" s="1">
        <v>2014</v>
      </c>
      <c r="C5982" s="1">
        <v>354220621</v>
      </c>
      <c r="D5982" s="44" t="s">
        <v>522</v>
      </c>
      <c r="E5982" s="20">
        <v>0.10205209999999999</v>
      </c>
      <c r="F5982" s="20">
        <v>0.10194439999999999</v>
      </c>
      <c r="G5982" s="20">
        <v>1.077E-4</v>
      </c>
      <c r="H5982" s="20">
        <v>0</v>
      </c>
      <c r="I5982" s="20">
        <v>0</v>
      </c>
      <c r="J5982" s="20">
        <v>0</v>
      </c>
      <c r="K5982" s="20">
        <v>0.1</v>
      </c>
      <c r="L5982" s="20">
        <v>5.2099999999999999E-5</v>
      </c>
      <c r="M5982" s="20">
        <v>0</v>
      </c>
      <c r="N5982" s="1">
        <v>6</v>
      </c>
      <c r="O5982" s="5">
        <v>60</v>
      </c>
      <c r="P5982" s="5">
        <v>40</v>
      </c>
      <c r="Q5982" s="1">
        <v>3</v>
      </c>
      <c r="R5982" s="1">
        <v>2</v>
      </c>
      <c r="S5982" s="6"/>
      <c r="T5982" s="6"/>
    </row>
    <row r="5983" spans="1:20" hidden="1" x14ac:dyDescent="0.25">
      <c r="A5983" s="1">
        <v>22</v>
      </c>
      <c r="B5983" s="1">
        <v>2014</v>
      </c>
      <c r="C5983" s="1">
        <v>354220622</v>
      </c>
      <c r="D5983" s="44" t="s">
        <v>522</v>
      </c>
      <c r="E5983" s="20">
        <v>5.2082999999999999E-3</v>
      </c>
      <c r="F5983" s="20">
        <v>5.2082999999999999E-3</v>
      </c>
      <c r="G5983" s="20">
        <v>0</v>
      </c>
      <c r="H5983" s="20">
        <v>0</v>
      </c>
      <c r="I5983" s="20">
        <v>0</v>
      </c>
      <c r="J5983" s="20">
        <v>0</v>
      </c>
      <c r="K5983" s="20">
        <v>0.01</v>
      </c>
      <c r="L5983" s="20">
        <v>0</v>
      </c>
      <c r="M5983" s="20">
        <v>0</v>
      </c>
      <c r="N5983" s="1">
        <v>0</v>
      </c>
      <c r="O5983" s="5">
        <v>100</v>
      </c>
      <c r="P5983" s="5">
        <v>0</v>
      </c>
      <c r="Q5983" s="1">
        <v>1</v>
      </c>
      <c r="R5983" s="1">
        <v>0</v>
      </c>
      <c r="S5983" s="6"/>
      <c r="T5983" s="6"/>
    </row>
    <row r="5984" spans="1:20" hidden="1" x14ac:dyDescent="0.25">
      <c r="A5984" s="1">
        <v>2</v>
      </c>
      <c r="B5984" s="1">
        <v>2014</v>
      </c>
      <c r="C5984" s="1">
        <v>35423052</v>
      </c>
      <c r="D5984" s="44" t="s">
        <v>523</v>
      </c>
      <c r="E5984" s="20">
        <v>6.794699999999999E-3</v>
      </c>
      <c r="F5984" s="20">
        <v>5.8837999999999989E-3</v>
      </c>
      <c r="G5984" s="20">
        <v>9.1089999999999997E-4</v>
      </c>
      <c r="H5984" s="20">
        <v>0</v>
      </c>
      <c r="I5984" s="20">
        <v>5.0000000000000001E-3</v>
      </c>
      <c r="J5984" s="20">
        <v>0</v>
      </c>
      <c r="K5984" s="20">
        <v>0</v>
      </c>
      <c r="L5984" s="20">
        <v>3.4650000000000002E-4</v>
      </c>
      <c r="M5984" s="20">
        <v>4.6254093750000003E-3</v>
      </c>
      <c r="N5984" s="1">
        <v>18</v>
      </c>
      <c r="O5984" s="5">
        <v>75</v>
      </c>
      <c r="P5984" s="5">
        <v>25</v>
      </c>
      <c r="Q5984" s="1">
        <v>9</v>
      </c>
      <c r="R5984" s="1">
        <v>3</v>
      </c>
      <c r="S5984" s="6">
        <v>91.96</v>
      </c>
      <c r="T5984" s="6">
        <v>91.96</v>
      </c>
    </row>
    <row r="5985" spans="1:20" hidden="1" x14ac:dyDescent="0.25">
      <c r="A5985" s="1">
        <v>21</v>
      </c>
      <c r="B5985" s="1">
        <v>2014</v>
      </c>
      <c r="C5985" s="1">
        <v>354240421</v>
      </c>
      <c r="D5985" s="44" t="s">
        <v>524</v>
      </c>
      <c r="E5985" s="20">
        <v>1.0989999999999999E-4</v>
      </c>
      <c r="F5985" s="20">
        <v>0</v>
      </c>
      <c r="G5985" s="20">
        <v>1.0989999999999999E-4</v>
      </c>
      <c r="H5985" s="20">
        <v>0</v>
      </c>
      <c r="I5985" s="20">
        <v>0</v>
      </c>
      <c r="J5985" s="20">
        <v>0</v>
      </c>
      <c r="K5985" s="20">
        <v>0</v>
      </c>
      <c r="L5985" s="20">
        <v>1.0989999999999999E-4</v>
      </c>
      <c r="M5985" s="20">
        <v>0</v>
      </c>
      <c r="N5985" s="1">
        <v>0</v>
      </c>
      <c r="O5985" s="5">
        <v>0</v>
      </c>
      <c r="P5985" s="5">
        <v>100</v>
      </c>
      <c r="Q5985" s="1">
        <v>0</v>
      </c>
      <c r="R5985" s="1">
        <v>2</v>
      </c>
      <c r="S5985" s="6"/>
      <c r="T5985" s="6"/>
    </row>
    <row r="5986" spans="1:20" hidden="1" x14ac:dyDescent="0.25">
      <c r="A5986" s="1">
        <v>22</v>
      </c>
      <c r="B5986" s="1">
        <v>2014</v>
      </c>
      <c r="C5986" s="1">
        <v>354240422</v>
      </c>
      <c r="D5986" s="44" t="s">
        <v>524</v>
      </c>
      <c r="E5986" s="20">
        <v>3.6751699999999991E-2</v>
      </c>
      <c r="F5986" s="20">
        <v>4.8230000000000001E-4</v>
      </c>
      <c r="G5986" s="20">
        <v>3.6269399999999993E-2</v>
      </c>
      <c r="H5986" s="20">
        <v>0</v>
      </c>
      <c r="I5986" s="20">
        <v>3.1E-2</v>
      </c>
      <c r="J5986" s="20">
        <v>4.0000000000000001E-3</v>
      </c>
      <c r="K5986" s="20">
        <v>0</v>
      </c>
      <c r="L5986" s="20">
        <v>1.8021000000000003E-3</v>
      </c>
      <c r="M5986" s="20">
        <v>5.4643263437499999E-2</v>
      </c>
      <c r="N5986" s="1">
        <v>1</v>
      </c>
      <c r="O5986" s="5">
        <v>2.38</v>
      </c>
      <c r="P5986" s="5">
        <v>97.62</v>
      </c>
      <c r="Q5986" s="1">
        <v>1</v>
      </c>
      <c r="R5986" s="1">
        <v>41</v>
      </c>
      <c r="S5986" s="6">
        <v>976</v>
      </c>
      <c r="T5986" s="6">
        <v>976</v>
      </c>
    </row>
    <row r="5987" spans="1:20" hidden="1" x14ac:dyDescent="0.25">
      <c r="A5987" s="1">
        <v>16</v>
      </c>
      <c r="B5987" s="1">
        <v>2014</v>
      </c>
      <c r="C5987" s="1">
        <v>354250316</v>
      </c>
      <c r="D5987" s="44" t="s">
        <v>525</v>
      </c>
      <c r="E5987" s="20">
        <v>0.18929010000000002</v>
      </c>
      <c r="F5987" s="20">
        <v>0.14396390000000001</v>
      </c>
      <c r="G5987" s="20">
        <v>4.5326199999999997E-2</v>
      </c>
      <c r="H5987" s="20">
        <v>0</v>
      </c>
      <c r="I5987" s="20">
        <v>8.9999999999999993E-3</v>
      </c>
      <c r="J5987" s="20">
        <v>0</v>
      </c>
      <c r="K5987" s="20">
        <v>0.18</v>
      </c>
      <c r="L5987" s="20">
        <v>1.3657999999999999E-3</v>
      </c>
      <c r="M5987" s="20">
        <v>1.8919270833333335E-2</v>
      </c>
      <c r="N5987" s="1">
        <v>2</v>
      </c>
      <c r="O5987" s="5">
        <v>35</v>
      </c>
      <c r="P5987" s="5">
        <v>65</v>
      </c>
      <c r="Q5987" s="1">
        <v>7</v>
      </c>
      <c r="R5987" s="1">
        <v>13</v>
      </c>
      <c r="S5987" s="6">
        <v>271</v>
      </c>
      <c r="T5987" s="6">
        <v>0</v>
      </c>
    </row>
    <row r="5988" spans="1:20" hidden="1" x14ac:dyDescent="0.25">
      <c r="A5988" s="1">
        <v>11</v>
      </c>
      <c r="B5988" s="1">
        <v>2014</v>
      </c>
      <c r="C5988" s="1">
        <v>354260211</v>
      </c>
      <c r="D5988" s="44" t="s">
        <v>526</v>
      </c>
      <c r="E5988" s="20">
        <v>9.117680000000003E-2</v>
      </c>
      <c r="F5988" s="20">
        <v>8.2216900000000023E-2</v>
      </c>
      <c r="G5988" s="20">
        <v>8.9599000000000015E-3</v>
      </c>
      <c r="H5988" s="20">
        <v>0.21</v>
      </c>
      <c r="I5988" s="20">
        <v>3.0000000000000001E-3</v>
      </c>
      <c r="J5988" s="20">
        <v>1E-3</v>
      </c>
      <c r="K5988" s="20">
        <v>0.08</v>
      </c>
      <c r="L5988" s="20">
        <v>9.9764999999999993E-3</v>
      </c>
      <c r="M5988" s="20">
        <v>0.14905079482870368</v>
      </c>
      <c r="N5988" s="1">
        <v>128</v>
      </c>
      <c r="O5988" s="5">
        <v>78.569999999999993</v>
      </c>
      <c r="P5988" s="5">
        <v>21.43</v>
      </c>
      <c r="Q5988" s="1">
        <v>55</v>
      </c>
      <c r="R5988" s="1">
        <v>15</v>
      </c>
      <c r="S5988" s="6">
        <v>2316.84</v>
      </c>
      <c r="T5988" s="6">
        <v>2316.84</v>
      </c>
    </row>
    <row r="5989" spans="1:20" hidden="1" x14ac:dyDescent="0.25">
      <c r="A5989" s="1">
        <v>8</v>
      </c>
      <c r="B5989" s="1">
        <v>2014</v>
      </c>
      <c r="C5989" s="1">
        <v>35427018</v>
      </c>
      <c r="D5989" s="44" t="s">
        <v>527</v>
      </c>
      <c r="E5989" s="20">
        <v>8.0908999999999981E-2</v>
      </c>
      <c r="F5989" s="20">
        <v>1.3038600000000001E-2</v>
      </c>
      <c r="G5989" s="20">
        <v>6.7870399999999984E-2</v>
      </c>
      <c r="H5989" s="20">
        <v>0</v>
      </c>
      <c r="I5989" s="20">
        <v>6.5000000000000002E-2</v>
      </c>
      <c r="J5989" s="20">
        <v>3.0000000000000001E-3</v>
      </c>
      <c r="K5989" s="20">
        <v>0.01</v>
      </c>
      <c r="L5989" s="20">
        <v>1.8241000000000002E-3</v>
      </c>
      <c r="M5989" s="20">
        <v>1.5349936458333331E-2</v>
      </c>
      <c r="N5989" s="1">
        <v>2</v>
      </c>
      <c r="O5989" s="5">
        <v>35.71</v>
      </c>
      <c r="P5989" s="5">
        <v>64.290000000000006</v>
      </c>
      <c r="Q5989" s="1">
        <v>5</v>
      </c>
      <c r="R5989" s="1">
        <v>9</v>
      </c>
      <c r="S5989" s="6">
        <v>303</v>
      </c>
      <c r="T5989" s="6">
        <v>303</v>
      </c>
    </row>
    <row r="5990" spans="1:20" hidden="1" x14ac:dyDescent="0.25">
      <c r="A5990" s="1">
        <v>11</v>
      </c>
      <c r="B5990" s="1">
        <v>2014</v>
      </c>
      <c r="C5990" s="1">
        <v>354280011</v>
      </c>
      <c r="D5990" s="44" t="s">
        <v>528</v>
      </c>
      <c r="E5990" s="20">
        <v>0</v>
      </c>
      <c r="F5990" s="20">
        <v>0</v>
      </c>
      <c r="G5990" s="20">
        <v>0</v>
      </c>
      <c r="H5990" s="20">
        <v>0</v>
      </c>
      <c r="I5990" s="20">
        <v>0</v>
      </c>
      <c r="J5990" s="20">
        <v>0</v>
      </c>
      <c r="K5990" s="20">
        <v>0</v>
      </c>
      <c r="L5990" s="20">
        <v>0</v>
      </c>
      <c r="M5990" s="20">
        <v>5.1793281250000003E-3</v>
      </c>
      <c r="N5990" s="1">
        <v>1</v>
      </c>
      <c r="O5990" s="5">
        <v>0</v>
      </c>
      <c r="P5990" s="5">
        <v>0</v>
      </c>
      <c r="Q5990" s="1">
        <v>0</v>
      </c>
      <c r="R5990" s="1">
        <v>0</v>
      </c>
      <c r="S5990" s="6">
        <v>26.52</v>
      </c>
      <c r="T5990" s="6">
        <v>0</v>
      </c>
    </row>
    <row r="5991" spans="1:20" hidden="1" x14ac:dyDescent="0.25">
      <c r="A5991" s="1">
        <v>13</v>
      </c>
      <c r="B5991" s="1">
        <v>2014</v>
      </c>
      <c r="C5991" s="1">
        <v>354290913</v>
      </c>
      <c r="D5991" s="44" t="s">
        <v>529</v>
      </c>
      <c r="E5991" s="20">
        <v>0.22430989999999995</v>
      </c>
      <c r="F5991" s="20">
        <v>0.11964869999999994</v>
      </c>
      <c r="G5991" s="20">
        <v>0.10466120000000001</v>
      </c>
      <c r="H5991" s="20">
        <v>0</v>
      </c>
      <c r="I5991" s="20">
        <v>3.7999999999999999E-2</v>
      </c>
      <c r="J5991" s="20">
        <v>0</v>
      </c>
      <c r="K5991" s="20">
        <v>0.16</v>
      </c>
      <c r="L5991" s="20">
        <v>2.3006199999999997E-2</v>
      </c>
      <c r="M5991" s="20">
        <v>3.0097533090277791E-2</v>
      </c>
      <c r="N5991" s="1">
        <v>23</v>
      </c>
      <c r="O5991" s="5">
        <v>37.14</v>
      </c>
      <c r="P5991" s="5">
        <v>62.86</v>
      </c>
      <c r="Q5991" s="1">
        <v>39</v>
      </c>
      <c r="R5991" s="1">
        <v>66</v>
      </c>
      <c r="S5991" s="6">
        <v>615.36</v>
      </c>
      <c r="T5991" s="6">
        <v>0</v>
      </c>
    </row>
    <row r="5992" spans="1:20" hidden="1" x14ac:dyDescent="0.25">
      <c r="A5992" s="1">
        <v>14</v>
      </c>
      <c r="B5992" s="1">
        <v>2014</v>
      </c>
      <c r="C5992" s="1">
        <v>354300614</v>
      </c>
      <c r="D5992" s="44" t="s">
        <v>530</v>
      </c>
      <c r="E5992" s="20">
        <v>0.23283329999999969</v>
      </c>
      <c r="F5992" s="20">
        <v>0.2165648999999997</v>
      </c>
      <c r="G5992" s="20">
        <v>1.6268399999999999E-2</v>
      </c>
      <c r="H5992" s="20">
        <v>0</v>
      </c>
      <c r="I5992" s="20">
        <v>3.4000000000000002E-2</v>
      </c>
      <c r="J5992" s="20">
        <v>4.2000000000000003E-2</v>
      </c>
      <c r="K5992" s="20">
        <v>0.16</v>
      </c>
      <c r="L5992" s="20">
        <v>5.8000000000000004E-6</v>
      </c>
      <c r="M5992" s="20">
        <v>3.2680828987268526E-2</v>
      </c>
      <c r="N5992" s="1">
        <v>27</v>
      </c>
      <c r="O5992" s="5">
        <v>97.62</v>
      </c>
      <c r="P5992" s="5">
        <v>2.38</v>
      </c>
      <c r="Q5992" s="1">
        <v>123</v>
      </c>
      <c r="R5992" s="1">
        <v>3</v>
      </c>
      <c r="S5992" s="6">
        <v>373.16</v>
      </c>
      <c r="T5992" s="6">
        <v>335.84399999999999</v>
      </c>
    </row>
    <row r="5993" spans="1:20" hidden="1" x14ac:dyDescent="0.25">
      <c r="A5993" s="1">
        <v>8</v>
      </c>
      <c r="B5993" s="1">
        <v>2014</v>
      </c>
      <c r="C5993" s="1">
        <v>35431058</v>
      </c>
      <c r="D5993" s="44" t="s">
        <v>531</v>
      </c>
      <c r="E5993" s="20">
        <v>0.1155989</v>
      </c>
      <c r="F5993" s="20">
        <v>8.9091900000000002E-2</v>
      </c>
      <c r="G5993" s="20">
        <v>2.6506999999999996E-2</v>
      </c>
      <c r="H5993" s="20">
        <v>0</v>
      </c>
      <c r="I5993" s="20">
        <v>0.02</v>
      </c>
      <c r="J5993" s="20">
        <v>0</v>
      </c>
      <c r="K5993" s="20">
        <v>0.09</v>
      </c>
      <c r="L5993" s="20">
        <v>1.8912E-3</v>
      </c>
      <c r="M5993" s="20">
        <v>8.7335791666666666E-3</v>
      </c>
      <c r="N5993" s="1">
        <v>9</v>
      </c>
      <c r="O5993" s="5">
        <v>70.97</v>
      </c>
      <c r="P5993" s="5">
        <v>29.03</v>
      </c>
      <c r="Q5993" s="1">
        <v>22</v>
      </c>
      <c r="R5993" s="1">
        <v>9</v>
      </c>
      <c r="S5993" s="6">
        <v>195</v>
      </c>
      <c r="T5993" s="6">
        <v>195</v>
      </c>
    </row>
    <row r="5994" spans="1:20" hidden="1" x14ac:dyDescent="0.25">
      <c r="A5994" s="1">
        <v>17</v>
      </c>
      <c r="B5994" s="1">
        <v>2014</v>
      </c>
      <c r="C5994" s="1">
        <v>354320417</v>
      </c>
      <c r="D5994" s="44" t="s">
        <v>532</v>
      </c>
      <c r="E5994" s="20">
        <v>6.0256100000000007E-2</v>
      </c>
      <c r="F5994" s="20">
        <v>4.7894200000000005E-2</v>
      </c>
      <c r="G5994" s="20">
        <v>1.23619E-2</v>
      </c>
      <c r="H5994" s="20">
        <v>0</v>
      </c>
      <c r="I5994" s="20">
        <v>8.0000000000000002E-3</v>
      </c>
      <c r="J5994" s="20">
        <v>2.3E-2</v>
      </c>
      <c r="K5994" s="20">
        <v>0.03</v>
      </c>
      <c r="L5994" s="20">
        <v>4.7630000000000003E-4</v>
      </c>
      <c r="M5994" s="20">
        <v>8.1464343750000008E-3</v>
      </c>
      <c r="N5994" s="1">
        <v>3</v>
      </c>
      <c r="O5994" s="5">
        <v>35.29</v>
      </c>
      <c r="P5994" s="5">
        <v>64.709999999999994</v>
      </c>
      <c r="Q5994" s="1">
        <v>6</v>
      </c>
      <c r="R5994" s="1">
        <v>11</v>
      </c>
      <c r="S5994" s="6">
        <v>170.19</v>
      </c>
      <c r="T5994" s="6">
        <v>170.19</v>
      </c>
    </row>
    <row r="5995" spans="1:20" hidden="1" x14ac:dyDescent="0.25">
      <c r="A5995" s="1">
        <v>21</v>
      </c>
      <c r="B5995" s="1">
        <v>2014</v>
      </c>
      <c r="C5995" s="1">
        <v>354323821</v>
      </c>
      <c r="D5995" s="44" t="s">
        <v>533</v>
      </c>
      <c r="E5995" s="20">
        <v>5.2099999999999999E-5</v>
      </c>
      <c r="F5995" s="20">
        <v>0</v>
      </c>
      <c r="G5995" s="20">
        <v>5.2099999999999999E-5</v>
      </c>
      <c r="H5995" s="20">
        <v>0</v>
      </c>
      <c r="I5995" s="20">
        <v>0</v>
      </c>
      <c r="J5995" s="20">
        <v>0</v>
      </c>
      <c r="K5995" s="20">
        <v>0</v>
      </c>
      <c r="L5995" s="20">
        <v>5.2099999999999999E-5</v>
      </c>
      <c r="M5995" s="20">
        <v>4.8126145833333328E-3</v>
      </c>
      <c r="N5995" s="1">
        <v>0</v>
      </c>
      <c r="O5995" s="5">
        <v>0</v>
      </c>
      <c r="P5995" s="5">
        <v>100</v>
      </c>
      <c r="Q5995" s="1">
        <v>0</v>
      </c>
      <c r="R5995" s="1">
        <v>1</v>
      </c>
      <c r="S5995" s="6">
        <v>103</v>
      </c>
      <c r="T5995" s="6">
        <v>103</v>
      </c>
    </row>
    <row r="5996" spans="1:20" hidden="1" x14ac:dyDescent="0.25">
      <c r="A5996" s="1">
        <v>14</v>
      </c>
      <c r="B5996" s="1">
        <v>2014</v>
      </c>
      <c r="C5996" s="1">
        <v>354325314</v>
      </c>
      <c r="D5996" s="44" t="s">
        <v>534</v>
      </c>
      <c r="E5996" s="20">
        <v>0.1424898</v>
      </c>
      <c r="F5996" s="20">
        <v>0.14013400000000001</v>
      </c>
      <c r="G5996" s="20">
        <v>2.3557999999999999E-3</v>
      </c>
      <c r="H5996" s="20">
        <v>0</v>
      </c>
      <c r="I5996" s="20">
        <v>3.0000000000000001E-3</v>
      </c>
      <c r="J5996" s="20">
        <v>0.13700000000000001</v>
      </c>
      <c r="K5996" s="20">
        <v>0</v>
      </c>
      <c r="L5996" s="20">
        <v>1.1333000000000001E-3</v>
      </c>
      <c r="M5996" s="20">
        <v>1.3603199218749999E-2</v>
      </c>
      <c r="N5996" s="1">
        <v>4</v>
      </c>
      <c r="O5996" s="5">
        <v>69.23</v>
      </c>
      <c r="P5996" s="5">
        <v>30.77</v>
      </c>
      <c r="Q5996" s="1">
        <v>9</v>
      </c>
      <c r="R5996" s="1">
        <v>4</v>
      </c>
      <c r="S5996" s="6">
        <v>131</v>
      </c>
      <c r="T5996" s="6">
        <v>131</v>
      </c>
    </row>
    <row r="5997" spans="1:20" hidden="1" x14ac:dyDescent="0.25">
      <c r="A5997" s="1">
        <v>6</v>
      </c>
      <c r="B5997" s="1">
        <v>2014</v>
      </c>
      <c r="C5997" s="1">
        <v>35433036</v>
      </c>
      <c r="D5997" s="44" t="s">
        <v>535</v>
      </c>
      <c r="E5997" s="20">
        <v>1.2984300000000001E-2</v>
      </c>
      <c r="F5997" s="20">
        <v>1.8850999999999996E-3</v>
      </c>
      <c r="G5997" s="20">
        <v>1.1099200000000002E-2</v>
      </c>
      <c r="H5997" s="20">
        <v>0</v>
      </c>
      <c r="I5997" s="20">
        <v>0</v>
      </c>
      <c r="J5997" s="20">
        <v>4.0000000000000001E-3</v>
      </c>
      <c r="K5997" s="20">
        <v>0</v>
      </c>
      <c r="L5997" s="20">
        <v>8.9940000000000003E-3</v>
      </c>
      <c r="M5997" s="20">
        <v>0.35906863781249998</v>
      </c>
      <c r="N5997" s="1">
        <v>6</v>
      </c>
      <c r="O5997" s="5">
        <v>25</v>
      </c>
      <c r="P5997" s="5">
        <v>75</v>
      </c>
      <c r="Q5997" s="1">
        <v>8</v>
      </c>
      <c r="R5997" s="1">
        <v>24</v>
      </c>
      <c r="S5997" s="6">
        <v>5039.58</v>
      </c>
      <c r="T5997" s="6">
        <v>3527.7060000000001</v>
      </c>
    </row>
    <row r="5998" spans="1:20" hidden="1" x14ac:dyDescent="0.25">
      <c r="A5998" s="1">
        <v>4</v>
      </c>
      <c r="B5998" s="1">
        <v>2014</v>
      </c>
      <c r="C5998" s="1">
        <v>35434024</v>
      </c>
      <c r="D5998" s="44" t="s">
        <v>536</v>
      </c>
      <c r="E5998" s="20">
        <v>3.8259281000000041</v>
      </c>
      <c r="F5998" s="20">
        <v>0.15757349999999989</v>
      </c>
      <c r="G5998" s="20">
        <v>3.6683546000000042</v>
      </c>
      <c r="H5998" s="20">
        <v>2.63</v>
      </c>
      <c r="I5998" s="20">
        <v>3.069</v>
      </c>
      <c r="J5998" s="20">
        <v>0.35</v>
      </c>
      <c r="K5998" s="20">
        <v>0.1</v>
      </c>
      <c r="L5998" s="20">
        <v>0.30560629999999911</v>
      </c>
      <c r="M5998" s="20">
        <v>2.6098956944444445</v>
      </c>
      <c r="N5998" s="1">
        <v>54</v>
      </c>
      <c r="O5998" s="5">
        <v>12.28</v>
      </c>
      <c r="P5998" s="5">
        <v>87.72</v>
      </c>
      <c r="Q5998" s="1">
        <v>63</v>
      </c>
      <c r="R5998" s="1">
        <v>450</v>
      </c>
      <c r="S5998" s="6">
        <v>34726.300000000003</v>
      </c>
      <c r="T5998" s="6">
        <v>34031.773999999998</v>
      </c>
    </row>
    <row r="5999" spans="1:20" hidden="1" x14ac:dyDescent="0.25">
      <c r="A5999" s="1">
        <v>9</v>
      </c>
      <c r="B5999" s="1">
        <v>2014</v>
      </c>
      <c r="C5999" s="1">
        <v>35434029</v>
      </c>
      <c r="D5999" s="44" t="s">
        <v>536</v>
      </c>
      <c r="E5999" s="20">
        <v>0</v>
      </c>
      <c r="F5999" s="20">
        <v>0</v>
      </c>
      <c r="G5999" s="20">
        <v>0</v>
      </c>
      <c r="H5999" s="20">
        <v>0</v>
      </c>
      <c r="I5999" s="20">
        <v>0</v>
      </c>
      <c r="J5999" s="20">
        <v>0</v>
      </c>
      <c r="K5999" s="20">
        <v>0</v>
      </c>
      <c r="L5999" s="20">
        <v>0</v>
      </c>
      <c r="M5999" s="20">
        <v>0</v>
      </c>
      <c r="N5999" s="1">
        <v>1</v>
      </c>
      <c r="O5999" s="5">
        <v>0</v>
      </c>
      <c r="P5999" s="5">
        <v>0</v>
      </c>
      <c r="Q5999" s="1">
        <v>0</v>
      </c>
      <c r="R5999" s="1">
        <v>0</v>
      </c>
      <c r="S5999" s="6"/>
      <c r="T5999" s="6"/>
    </row>
    <row r="6000" spans="1:20" hidden="1" x14ac:dyDescent="0.25">
      <c r="A6000" s="1">
        <v>8</v>
      </c>
      <c r="B6000" s="1">
        <v>2014</v>
      </c>
      <c r="C6000" s="1">
        <v>35436008</v>
      </c>
      <c r="D6000" s="44" t="s">
        <v>537</v>
      </c>
      <c r="E6000" s="20">
        <v>1.9764900000000002E-2</v>
      </c>
      <c r="F6000" s="20">
        <v>7.8388999999999993E-3</v>
      </c>
      <c r="G6000" s="20">
        <v>1.1926000000000001E-2</v>
      </c>
      <c r="H6000" s="20">
        <v>0</v>
      </c>
      <c r="I6000" s="20">
        <v>1.2E-2</v>
      </c>
      <c r="J6000" s="20">
        <v>0</v>
      </c>
      <c r="K6000" s="20">
        <v>0.01</v>
      </c>
      <c r="L6000" s="20">
        <v>1.25E-4</v>
      </c>
      <c r="M6000" s="20">
        <v>7.4568304687499982E-3</v>
      </c>
      <c r="N6000" s="1">
        <v>0</v>
      </c>
      <c r="O6000" s="5">
        <v>37.5</v>
      </c>
      <c r="P6000" s="5">
        <v>62.5</v>
      </c>
      <c r="Q6000" s="1">
        <v>3</v>
      </c>
      <c r="R6000" s="1">
        <v>5</v>
      </c>
      <c r="S6000" s="6">
        <v>170</v>
      </c>
      <c r="T6000" s="6">
        <v>170</v>
      </c>
    </row>
    <row r="6001" spans="1:20" hidden="1" x14ac:dyDescent="0.25">
      <c r="A6001" s="1">
        <v>9</v>
      </c>
      <c r="B6001" s="1">
        <v>2014</v>
      </c>
      <c r="C6001" s="1">
        <v>35437099</v>
      </c>
      <c r="D6001" s="44" t="s">
        <v>538</v>
      </c>
      <c r="E6001" s="20">
        <v>0.27892579999999995</v>
      </c>
      <c r="F6001" s="20">
        <v>0.10443509999999999</v>
      </c>
      <c r="G6001" s="20">
        <v>0.17449069999999997</v>
      </c>
      <c r="H6001" s="20">
        <v>0.03</v>
      </c>
      <c r="I6001" s="20">
        <v>0</v>
      </c>
      <c r="J6001" s="20">
        <v>4.0000000000000001E-3</v>
      </c>
      <c r="K6001" s="20">
        <v>0.27</v>
      </c>
      <c r="L6001" s="20">
        <v>1.8887999999999999E-3</v>
      </c>
      <c r="M6001" s="20">
        <v>2.2087125000000003E-2</v>
      </c>
      <c r="N6001" s="1">
        <v>5</v>
      </c>
      <c r="O6001" s="5">
        <v>50</v>
      </c>
      <c r="P6001" s="5">
        <v>50</v>
      </c>
      <c r="Q6001" s="1">
        <v>15</v>
      </c>
      <c r="R6001" s="1">
        <v>15</v>
      </c>
      <c r="S6001" s="6">
        <v>473</v>
      </c>
      <c r="T6001" s="6">
        <v>56.76</v>
      </c>
    </row>
    <row r="6002" spans="1:20" hidden="1" x14ac:dyDescent="0.25">
      <c r="A6002" s="1">
        <v>20</v>
      </c>
      <c r="B6002" s="1">
        <v>2014</v>
      </c>
      <c r="C6002" s="1">
        <v>354380820</v>
      </c>
      <c r="D6002" s="44" t="s">
        <v>539</v>
      </c>
      <c r="E6002" s="20">
        <v>1.2896600000000001E-2</v>
      </c>
      <c r="F6002" s="20">
        <v>9.0667000000000022E-3</v>
      </c>
      <c r="G6002" s="20">
        <v>3.8298999999999998E-3</v>
      </c>
      <c r="H6002" s="20">
        <v>0</v>
      </c>
      <c r="I6002" s="20">
        <v>0</v>
      </c>
      <c r="J6002" s="20">
        <v>0</v>
      </c>
      <c r="K6002" s="20">
        <v>0.01</v>
      </c>
      <c r="L6002" s="20">
        <v>4.1285000000000002E-3</v>
      </c>
      <c r="M6002" s="20">
        <v>2.2322615978422625E-2</v>
      </c>
      <c r="N6002" s="1">
        <v>4</v>
      </c>
      <c r="O6002" s="5">
        <v>48.15</v>
      </c>
      <c r="P6002" s="5">
        <v>51.85</v>
      </c>
      <c r="Q6002" s="1">
        <v>13</v>
      </c>
      <c r="R6002" s="1">
        <v>14</v>
      </c>
      <c r="S6002" s="6">
        <v>477</v>
      </c>
      <c r="T6002" s="6">
        <v>477</v>
      </c>
    </row>
    <row r="6003" spans="1:20" hidden="1" x14ac:dyDescent="0.25">
      <c r="A6003" s="1">
        <v>5</v>
      </c>
      <c r="B6003" s="1">
        <v>2014</v>
      </c>
      <c r="C6003" s="1">
        <v>35439075</v>
      </c>
      <c r="D6003" s="44" t="s">
        <v>540</v>
      </c>
      <c r="E6003" s="20">
        <v>1.1461709999999996</v>
      </c>
      <c r="F6003" s="20">
        <v>1.0474745999999997</v>
      </c>
      <c r="G6003" s="20">
        <v>9.8696399999999906E-2</v>
      </c>
      <c r="H6003" s="20">
        <v>0</v>
      </c>
      <c r="I6003" s="20">
        <v>0.94099999999999995</v>
      </c>
      <c r="J6003" s="20">
        <v>9.6000000000000002E-2</v>
      </c>
      <c r="K6003" s="20">
        <v>0.09</v>
      </c>
      <c r="L6003" s="20">
        <v>1.8385000000000006E-2</v>
      </c>
      <c r="M6003" s="20">
        <v>0.66713897800925925</v>
      </c>
      <c r="N6003" s="1">
        <v>26</v>
      </c>
      <c r="O6003" s="5">
        <v>33.54</v>
      </c>
      <c r="P6003" s="5">
        <v>66.459999999999994</v>
      </c>
      <c r="Q6003" s="1">
        <v>54</v>
      </c>
      <c r="R6003" s="1">
        <v>107</v>
      </c>
      <c r="S6003" s="6">
        <v>10401.73</v>
      </c>
      <c r="T6003" s="6">
        <v>5720.9515000000001</v>
      </c>
    </row>
    <row r="6004" spans="1:20" hidden="1" x14ac:dyDescent="0.25">
      <c r="A6004" s="1">
        <v>9</v>
      </c>
      <c r="B6004" s="1">
        <v>2014</v>
      </c>
      <c r="C6004" s="1">
        <v>35439079</v>
      </c>
      <c r="D6004" s="44" t="s">
        <v>540</v>
      </c>
      <c r="E6004" s="20">
        <v>1.5430000000000001E-4</v>
      </c>
      <c r="F6004" s="20">
        <v>1.5430000000000001E-4</v>
      </c>
      <c r="G6004" s="20">
        <v>0</v>
      </c>
      <c r="H6004" s="20">
        <v>0</v>
      </c>
      <c r="I6004" s="20">
        <v>0</v>
      </c>
      <c r="J6004" s="20">
        <v>0</v>
      </c>
      <c r="K6004" s="20">
        <v>0</v>
      </c>
      <c r="L6004" s="20">
        <v>0</v>
      </c>
      <c r="M6004" s="20">
        <v>0</v>
      </c>
      <c r="N6004" s="1">
        <v>1</v>
      </c>
      <c r="O6004" s="5">
        <v>100</v>
      </c>
      <c r="P6004" s="5">
        <v>0</v>
      </c>
      <c r="Q6004" s="1">
        <v>1</v>
      </c>
      <c r="R6004" s="1">
        <v>0</v>
      </c>
      <c r="S6004" s="6"/>
      <c r="T6004" s="6"/>
    </row>
    <row r="6005" spans="1:20" hidden="1" x14ac:dyDescent="0.25">
      <c r="A6005" s="1">
        <v>5</v>
      </c>
      <c r="B6005" s="1">
        <v>2014</v>
      </c>
      <c r="C6005" s="1">
        <v>35440045</v>
      </c>
      <c r="D6005" s="44" t="s">
        <v>541</v>
      </c>
      <c r="E6005" s="20">
        <v>0.21866169999999999</v>
      </c>
      <c r="F6005" s="20">
        <v>0.19380009999999998</v>
      </c>
      <c r="G6005" s="20">
        <v>2.4861600000000005E-2</v>
      </c>
      <c r="H6005" s="20">
        <v>0</v>
      </c>
      <c r="I6005" s="20">
        <v>7.6999999999999999E-2</v>
      </c>
      <c r="J6005" s="20">
        <v>0.13200000000000001</v>
      </c>
      <c r="K6005" s="20">
        <v>0.01</v>
      </c>
      <c r="L6005" s="20">
        <v>3.1539999999999997E-3</v>
      </c>
      <c r="M6005" s="20">
        <v>9.31103484236111E-2</v>
      </c>
      <c r="N6005" s="1">
        <v>15</v>
      </c>
      <c r="O6005" s="5">
        <v>41.18</v>
      </c>
      <c r="P6005" s="5">
        <v>58.82</v>
      </c>
      <c r="Q6005" s="1">
        <v>14</v>
      </c>
      <c r="R6005" s="1">
        <v>20</v>
      </c>
      <c r="S6005" s="6">
        <v>1682.01</v>
      </c>
      <c r="T6005" s="6">
        <v>0</v>
      </c>
    </row>
    <row r="6006" spans="1:20" hidden="1" x14ac:dyDescent="0.25">
      <c r="A6006" s="1">
        <v>10</v>
      </c>
      <c r="B6006" s="1">
        <v>2014</v>
      </c>
      <c r="C6006" s="1">
        <v>354400410</v>
      </c>
      <c r="D6006" s="44" t="s">
        <v>541</v>
      </c>
      <c r="E6006" s="20">
        <v>0</v>
      </c>
      <c r="F6006" s="20">
        <v>0</v>
      </c>
      <c r="G6006" s="20">
        <v>0</v>
      </c>
      <c r="H6006" s="20">
        <v>0</v>
      </c>
      <c r="I6006" s="20">
        <v>0</v>
      </c>
      <c r="J6006" s="20">
        <v>0</v>
      </c>
      <c r="K6006" s="20">
        <v>0</v>
      </c>
      <c r="L6006" s="20">
        <v>0</v>
      </c>
      <c r="M6006" s="20">
        <v>0</v>
      </c>
      <c r="N6006" s="1">
        <v>0</v>
      </c>
      <c r="O6006" s="5">
        <v>0</v>
      </c>
      <c r="P6006" s="5">
        <v>0</v>
      </c>
      <c r="Q6006" s="1">
        <v>0</v>
      </c>
      <c r="R6006" s="1">
        <v>0</v>
      </c>
      <c r="S6006" s="6"/>
      <c r="T6006" s="6"/>
    </row>
    <row r="6007" spans="1:20" hidden="1" x14ac:dyDescent="0.25">
      <c r="A6007" s="1">
        <v>6</v>
      </c>
      <c r="B6007" s="1">
        <v>2014</v>
      </c>
      <c r="C6007" s="1">
        <v>35441036</v>
      </c>
      <c r="D6007" s="44" t="s">
        <v>542</v>
      </c>
      <c r="E6007" s="20">
        <v>0.10623790000000001</v>
      </c>
      <c r="F6007" s="20">
        <v>0.1</v>
      </c>
      <c r="G6007" s="20">
        <v>6.2378999999999993E-3</v>
      </c>
      <c r="H6007" s="20">
        <v>0</v>
      </c>
      <c r="I6007" s="20">
        <v>0.1</v>
      </c>
      <c r="J6007" s="20">
        <v>6.0000000000000001E-3</v>
      </c>
      <c r="K6007" s="20">
        <v>0</v>
      </c>
      <c r="L6007" s="20">
        <v>0</v>
      </c>
      <c r="M6007" s="20">
        <v>0.1148853165347222</v>
      </c>
      <c r="N6007" s="1">
        <v>2</v>
      </c>
      <c r="O6007" s="5">
        <v>25</v>
      </c>
      <c r="P6007" s="5">
        <v>75</v>
      </c>
      <c r="Q6007" s="1">
        <v>1</v>
      </c>
      <c r="R6007" s="1">
        <v>3</v>
      </c>
      <c r="S6007" s="6">
        <v>1546.2</v>
      </c>
      <c r="T6007" s="6">
        <v>1314.27</v>
      </c>
    </row>
    <row r="6008" spans="1:20" hidden="1" x14ac:dyDescent="0.25">
      <c r="A6008" s="1">
        <v>15</v>
      </c>
      <c r="B6008" s="1">
        <v>2014</v>
      </c>
      <c r="C6008" s="1">
        <v>354420215</v>
      </c>
      <c r="D6008" s="44" t="s">
        <v>543</v>
      </c>
      <c r="E6008" s="20">
        <v>0.12541680000000002</v>
      </c>
      <c r="F6008" s="20">
        <v>0.12466640000000002</v>
      </c>
      <c r="G6008" s="20">
        <v>7.5040000000000003E-4</v>
      </c>
      <c r="H6008" s="20">
        <v>0.26</v>
      </c>
      <c r="I6008" s="20">
        <v>0</v>
      </c>
      <c r="J6008" s="20">
        <v>0</v>
      </c>
      <c r="K6008" s="20">
        <v>0.12</v>
      </c>
      <c r="L6008" s="20">
        <v>3.9264999999999994E-3</v>
      </c>
      <c r="M6008" s="20">
        <v>2.5502125E-2</v>
      </c>
      <c r="N6008" s="1">
        <v>8</v>
      </c>
      <c r="O6008" s="5">
        <v>72.73</v>
      </c>
      <c r="P6008" s="5">
        <v>27.27</v>
      </c>
      <c r="Q6008" s="1">
        <v>16</v>
      </c>
      <c r="R6008" s="1">
        <v>6</v>
      </c>
      <c r="S6008" s="6">
        <v>486.08</v>
      </c>
      <c r="T6008" s="6">
        <v>486.08</v>
      </c>
    </row>
    <row r="6009" spans="1:20" hidden="1" x14ac:dyDescent="0.25">
      <c r="A6009" s="1">
        <v>14</v>
      </c>
      <c r="B6009" s="1">
        <v>2014</v>
      </c>
      <c r="C6009" s="1">
        <v>354350114</v>
      </c>
      <c r="D6009" s="44" t="s">
        <v>544</v>
      </c>
      <c r="E6009" s="20">
        <v>2.74147E-2</v>
      </c>
      <c r="F6009" s="20">
        <v>2.54425E-2</v>
      </c>
      <c r="G6009" s="20">
        <v>1.9721999999999999E-3</v>
      </c>
      <c r="H6009" s="20">
        <v>0</v>
      </c>
      <c r="I6009" s="20">
        <v>1.4999999999999999E-2</v>
      </c>
      <c r="J6009" s="20">
        <v>8.9999999999999993E-3</v>
      </c>
      <c r="K6009" s="20">
        <v>0</v>
      </c>
      <c r="L6009" s="20">
        <v>5.7800000000000002E-5</v>
      </c>
      <c r="M6009" s="20">
        <v>1.1955947916666666E-2</v>
      </c>
      <c r="N6009" s="1">
        <v>2</v>
      </c>
      <c r="O6009" s="5">
        <v>33.33</v>
      </c>
      <c r="P6009" s="5">
        <v>66.67</v>
      </c>
      <c r="Q6009" s="1">
        <v>3</v>
      </c>
      <c r="R6009" s="1">
        <v>6</v>
      </c>
      <c r="S6009" s="6">
        <v>208.56</v>
      </c>
      <c r="T6009" s="6">
        <v>208.56</v>
      </c>
    </row>
    <row r="6010" spans="1:20" hidden="1" x14ac:dyDescent="0.25">
      <c r="A6010" s="1">
        <v>22</v>
      </c>
      <c r="B6010" s="1">
        <v>2014</v>
      </c>
      <c r="C6010" s="1">
        <v>354425122</v>
      </c>
      <c r="D6010" s="44" t="s">
        <v>545</v>
      </c>
      <c r="E6010" s="20">
        <v>6.2881199999999915E-2</v>
      </c>
      <c r="F6010" s="20">
        <v>1.2519E-3</v>
      </c>
      <c r="G6010" s="20">
        <v>6.1629299999999922E-2</v>
      </c>
      <c r="H6010" s="20">
        <v>0.04</v>
      </c>
      <c r="I6010" s="20">
        <v>1E-3</v>
      </c>
      <c r="J6010" s="20">
        <v>1E-3</v>
      </c>
      <c r="K6010" s="20">
        <v>0.05</v>
      </c>
      <c r="L6010" s="20">
        <v>1.0689100000000002E-2</v>
      </c>
      <c r="M6010" s="20">
        <v>4.6485175118055548E-2</v>
      </c>
      <c r="N6010" s="1">
        <v>1</v>
      </c>
      <c r="O6010" s="5">
        <v>0.8</v>
      </c>
      <c r="P6010" s="5">
        <v>99.2</v>
      </c>
      <c r="Q6010" s="1">
        <v>1</v>
      </c>
      <c r="R6010" s="1">
        <v>124</v>
      </c>
      <c r="S6010" s="6">
        <v>793.46</v>
      </c>
      <c r="T6010" s="6">
        <v>793.46</v>
      </c>
    </row>
    <row r="6011" spans="1:20" hidden="1" x14ac:dyDescent="0.25">
      <c r="A6011" s="1">
        <v>2</v>
      </c>
      <c r="B6011" s="1">
        <v>2014</v>
      </c>
      <c r="C6011" s="1">
        <v>35443012</v>
      </c>
      <c r="D6011" s="44" t="s">
        <v>546</v>
      </c>
      <c r="E6011" s="20">
        <v>0.50675040000000005</v>
      </c>
      <c r="F6011" s="20">
        <v>0.4786937</v>
      </c>
      <c r="G6011" s="20">
        <v>2.8056700000000004E-2</v>
      </c>
      <c r="H6011" s="20">
        <v>0.24</v>
      </c>
      <c r="I6011" s="20">
        <v>2.7E-2</v>
      </c>
      <c r="J6011" s="20">
        <v>1E-3</v>
      </c>
      <c r="K6011" s="20">
        <v>0.48</v>
      </c>
      <c r="L6011" s="20">
        <v>3.0506999999999999E-3</v>
      </c>
      <c r="M6011" s="20">
        <v>2.4591943749999998E-2</v>
      </c>
      <c r="N6011" s="1">
        <v>1</v>
      </c>
      <c r="O6011" s="5">
        <v>70</v>
      </c>
      <c r="P6011" s="5">
        <v>30</v>
      </c>
      <c r="Q6011" s="1">
        <v>21</v>
      </c>
      <c r="R6011" s="1">
        <v>9</v>
      </c>
      <c r="S6011" s="6">
        <v>468.14</v>
      </c>
      <c r="T6011" s="6">
        <v>468.14</v>
      </c>
    </row>
    <row r="6012" spans="1:20" hidden="1" x14ac:dyDescent="0.25">
      <c r="A6012" s="1">
        <v>19</v>
      </c>
      <c r="B6012" s="1">
        <v>2014</v>
      </c>
      <c r="C6012" s="1">
        <v>354440019</v>
      </c>
      <c r="D6012" s="44" t="s">
        <v>547</v>
      </c>
      <c r="E6012" s="20">
        <v>3.0133E-2</v>
      </c>
      <c r="F6012" s="20">
        <v>3.0048200000000001E-2</v>
      </c>
      <c r="G6012" s="20">
        <v>8.4800000000000001E-5</v>
      </c>
      <c r="H6012" s="20">
        <v>0</v>
      </c>
      <c r="I6012" s="20">
        <v>0</v>
      </c>
      <c r="J6012" s="20">
        <v>2.8000000000000001E-2</v>
      </c>
      <c r="K6012" s="20">
        <v>0</v>
      </c>
      <c r="L6012" s="20">
        <v>2.6599999999999999E-5</v>
      </c>
      <c r="M6012" s="20">
        <v>6.1521669270833334E-3</v>
      </c>
      <c r="N6012" s="1">
        <v>2</v>
      </c>
      <c r="O6012" s="5">
        <v>42.86</v>
      </c>
      <c r="P6012" s="5">
        <v>57.14</v>
      </c>
      <c r="Q6012" s="1">
        <v>3</v>
      </c>
      <c r="R6012" s="1">
        <v>4</v>
      </c>
      <c r="S6012" s="6">
        <v>87.36</v>
      </c>
      <c r="T6012" s="6">
        <v>87.36</v>
      </c>
    </row>
    <row r="6013" spans="1:20" hidden="1" x14ac:dyDescent="0.25">
      <c r="A6013" s="1">
        <v>20</v>
      </c>
      <c r="B6013" s="1">
        <v>2014</v>
      </c>
      <c r="C6013" s="1">
        <v>354440020</v>
      </c>
      <c r="D6013" s="44" t="s">
        <v>547</v>
      </c>
      <c r="E6013" s="20">
        <v>2.5000000000000001E-3</v>
      </c>
      <c r="F6013" s="20">
        <v>2.5000000000000001E-3</v>
      </c>
      <c r="G6013" s="20">
        <v>0</v>
      </c>
      <c r="H6013" s="20">
        <v>0</v>
      </c>
      <c r="I6013" s="20">
        <v>0</v>
      </c>
      <c r="J6013" s="20">
        <v>0</v>
      </c>
      <c r="K6013" s="20">
        <v>0</v>
      </c>
      <c r="L6013" s="20">
        <v>0</v>
      </c>
      <c r="M6013" s="20">
        <v>0</v>
      </c>
      <c r="N6013" s="1">
        <v>2</v>
      </c>
      <c r="O6013" s="5">
        <v>100</v>
      </c>
      <c r="P6013" s="5">
        <v>0</v>
      </c>
      <c r="Q6013" s="1">
        <v>1</v>
      </c>
      <c r="R6013" s="1">
        <v>0</v>
      </c>
      <c r="S6013" s="6"/>
      <c r="T6013" s="6"/>
    </row>
    <row r="6014" spans="1:20" hidden="1" x14ac:dyDescent="0.25">
      <c r="A6014" s="1">
        <v>18</v>
      </c>
      <c r="B6014" s="1">
        <v>2014</v>
      </c>
      <c r="C6014" s="1">
        <v>354450918</v>
      </c>
      <c r="D6014" s="44" t="s">
        <v>548</v>
      </c>
      <c r="E6014" s="20">
        <v>1.1720999999999999E-3</v>
      </c>
      <c r="F6014" s="20">
        <v>0</v>
      </c>
      <c r="G6014" s="20">
        <v>1.1720999999999999E-3</v>
      </c>
      <c r="H6014" s="20">
        <v>0.14000000000000001</v>
      </c>
      <c r="I6014" s="20">
        <v>0</v>
      </c>
      <c r="J6014" s="20">
        <v>0</v>
      </c>
      <c r="K6014" s="20">
        <v>0</v>
      </c>
      <c r="L6014" s="20">
        <v>1.1374E-3</v>
      </c>
      <c r="M6014" s="20">
        <v>7.3461499999999983E-3</v>
      </c>
      <c r="N6014" s="1">
        <v>2</v>
      </c>
      <c r="O6014" s="5">
        <v>0</v>
      </c>
      <c r="P6014" s="5">
        <v>100</v>
      </c>
      <c r="Q6014" s="1">
        <v>0</v>
      </c>
      <c r="R6014" s="1">
        <v>4</v>
      </c>
      <c r="S6014" s="6">
        <v>98.55</v>
      </c>
      <c r="T6014" s="6">
        <v>98.55</v>
      </c>
    </row>
    <row r="6015" spans="1:20" hidden="1" x14ac:dyDescent="0.25">
      <c r="A6015" s="1">
        <v>16</v>
      </c>
      <c r="B6015" s="1">
        <v>2014</v>
      </c>
      <c r="C6015" s="1">
        <v>354460816</v>
      </c>
      <c r="D6015" s="44" t="s">
        <v>549</v>
      </c>
      <c r="E6015" s="20">
        <v>4.0200799999999995E-2</v>
      </c>
      <c r="F6015" s="20">
        <v>1.0670600000000001E-2</v>
      </c>
      <c r="G6015" s="20">
        <v>2.9530199999999993E-2</v>
      </c>
      <c r="H6015" s="20">
        <v>0</v>
      </c>
      <c r="I6015" s="20">
        <v>2.3E-2</v>
      </c>
      <c r="J6015" s="20">
        <v>2E-3</v>
      </c>
      <c r="K6015" s="20">
        <v>0.01</v>
      </c>
      <c r="L6015" s="20">
        <v>7.4403000000000004E-3</v>
      </c>
      <c r="M6015" s="20">
        <v>1.21624203125E-2</v>
      </c>
      <c r="N6015" s="1">
        <v>1</v>
      </c>
      <c r="O6015" s="5">
        <v>10.53</v>
      </c>
      <c r="P6015" s="5">
        <v>89.47</v>
      </c>
      <c r="Q6015" s="1">
        <v>2</v>
      </c>
      <c r="R6015" s="1">
        <v>17</v>
      </c>
      <c r="S6015" s="6">
        <v>259</v>
      </c>
      <c r="T6015" s="6">
        <v>259</v>
      </c>
    </row>
    <row r="6016" spans="1:20" hidden="1" x14ac:dyDescent="0.25">
      <c r="A6016" s="1">
        <v>21</v>
      </c>
      <c r="B6016" s="1">
        <v>2014</v>
      </c>
      <c r="C6016" s="1">
        <v>354470721</v>
      </c>
      <c r="D6016" s="44" t="s">
        <v>550</v>
      </c>
      <c r="E6016" s="20">
        <v>4.1261000000000006E-3</v>
      </c>
      <c r="F6016" s="20">
        <v>0</v>
      </c>
      <c r="G6016" s="20">
        <v>4.1261000000000006E-3</v>
      </c>
      <c r="H6016" s="20">
        <v>0</v>
      </c>
      <c r="I6016" s="20">
        <v>4.0000000000000001E-3</v>
      </c>
      <c r="J6016" s="20">
        <v>0</v>
      </c>
      <c r="K6016" s="20">
        <v>0</v>
      </c>
      <c r="L6016" s="20">
        <v>1.238E-4</v>
      </c>
      <c r="M6016" s="20">
        <v>4.902751041666667E-3</v>
      </c>
      <c r="N6016" s="1">
        <v>0</v>
      </c>
      <c r="O6016" s="5">
        <v>0</v>
      </c>
      <c r="P6016" s="5">
        <v>100</v>
      </c>
      <c r="Q6016" s="1">
        <v>0</v>
      </c>
      <c r="R6016" s="1">
        <v>10</v>
      </c>
      <c r="S6016" s="6">
        <v>101</v>
      </c>
      <c r="T6016" s="6">
        <v>101</v>
      </c>
    </row>
    <row r="6017" spans="1:20" hidden="1" x14ac:dyDescent="0.25">
      <c r="A6017" s="1">
        <v>16</v>
      </c>
      <c r="B6017" s="1">
        <v>2014</v>
      </c>
      <c r="C6017" s="1">
        <v>354480616</v>
      </c>
      <c r="D6017" s="44" t="s">
        <v>551</v>
      </c>
      <c r="E6017" s="20">
        <v>4.1885700000000005E-2</v>
      </c>
      <c r="F6017" s="20">
        <v>2.6573699999999999E-2</v>
      </c>
      <c r="G6017" s="20">
        <v>1.5312000000000004E-2</v>
      </c>
      <c r="H6017" s="20">
        <v>0</v>
      </c>
      <c r="I6017" s="20">
        <v>4.0000000000000001E-3</v>
      </c>
      <c r="J6017" s="20">
        <v>0</v>
      </c>
      <c r="K6017" s="20">
        <v>0.02</v>
      </c>
      <c r="L6017" s="20">
        <v>2.0077200000000003E-2</v>
      </c>
      <c r="M6017" s="20">
        <v>1.48608640625E-2</v>
      </c>
      <c r="N6017" s="1">
        <v>1</v>
      </c>
      <c r="O6017" s="5">
        <v>13.04</v>
      </c>
      <c r="P6017" s="5">
        <v>86.96</v>
      </c>
      <c r="Q6017" s="1">
        <v>6</v>
      </c>
      <c r="R6017" s="1">
        <v>40</v>
      </c>
      <c r="S6017" s="6">
        <v>288</v>
      </c>
      <c r="T6017" s="6">
        <v>267.83999999999997</v>
      </c>
    </row>
    <row r="6018" spans="1:20" hidden="1" x14ac:dyDescent="0.25">
      <c r="A6018" s="1">
        <v>4</v>
      </c>
      <c r="B6018" s="1">
        <v>2014</v>
      </c>
      <c r="C6018" s="1">
        <v>35449054</v>
      </c>
      <c r="D6018" s="44" t="s">
        <v>552</v>
      </c>
      <c r="E6018" s="20">
        <v>4.4009E-2</v>
      </c>
      <c r="F6018" s="20">
        <v>3.3633400000000001E-2</v>
      </c>
      <c r="G6018" s="20">
        <v>1.03756E-2</v>
      </c>
      <c r="H6018" s="20">
        <v>0</v>
      </c>
      <c r="I6018" s="20">
        <v>0</v>
      </c>
      <c r="J6018" s="20">
        <v>1E-3</v>
      </c>
      <c r="K6018" s="20">
        <v>0.04</v>
      </c>
      <c r="L6018" s="20">
        <v>5.6026000000000001E-3</v>
      </c>
      <c r="M6018" s="20">
        <v>3.3090323640046299E-2</v>
      </c>
      <c r="N6018" s="1">
        <v>2</v>
      </c>
      <c r="O6018" s="5">
        <v>28</v>
      </c>
      <c r="P6018" s="5">
        <v>72</v>
      </c>
      <c r="Q6018" s="1">
        <v>7</v>
      </c>
      <c r="R6018" s="1">
        <v>18</v>
      </c>
      <c r="S6018" s="6">
        <v>526.29999999999995</v>
      </c>
      <c r="T6018" s="6">
        <v>526.29999999999995</v>
      </c>
    </row>
    <row r="6019" spans="1:20" hidden="1" x14ac:dyDescent="0.25">
      <c r="A6019" s="1">
        <v>12</v>
      </c>
      <c r="B6019" s="1">
        <v>2014</v>
      </c>
      <c r="C6019" s="1">
        <v>354490512</v>
      </c>
      <c r="D6019" s="44" t="s">
        <v>552</v>
      </c>
      <c r="E6019" s="20">
        <v>0</v>
      </c>
      <c r="F6019" s="20">
        <v>0</v>
      </c>
      <c r="G6019" s="20">
        <v>0</v>
      </c>
      <c r="H6019" s="20">
        <v>0</v>
      </c>
      <c r="I6019" s="20">
        <v>0</v>
      </c>
      <c r="J6019" s="20">
        <v>0</v>
      </c>
      <c r="K6019" s="20">
        <v>0</v>
      </c>
      <c r="L6019" s="20">
        <v>0</v>
      </c>
      <c r="M6019" s="20">
        <v>0</v>
      </c>
      <c r="N6019" s="1">
        <v>0</v>
      </c>
      <c r="O6019" s="5">
        <v>0</v>
      </c>
      <c r="P6019" s="5">
        <v>0</v>
      </c>
      <c r="Q6019" s="1">
        <v>0</v>
      </c>
      <c r="R6019" s="1">
        <v>0</v>
      </c>
      <c r="S6019" s="6"/>
      <c r="T6019" s="6"/>
    </row>
    <row r="6020" spans="1:20" hidden="1" x14ac:dyDescent="0.25">
      <c r="A6020" s="1">
        <v>2</v>
      </c>
      <c r="B6020" s="1">
        <v>2014</v>
      </c>
      <c r="C6020" s="1">
        <v>35450012</v>
      </c>
      <c r="D6020" s="44" t="s">
        <v>553</v>
      </c>
      <c r="E6020" s="20">
        <v>2.8900000000000001E-5</v>
      </c>
      <c r="F6020" s="20">
        <v>0</v>
      </c>
      <c r="G6020" s="20">
        <v>2.8900000000000001E-5</v>
      </c>
      <c r="H6020" s="20">
        <v>0</v>
      </c>
      <c r="I6020" s="20">
        <v>0</v>
      </c>
      <c r="J6020" s="20">
        <v>0</v>
      </c>
      <c r="K6020" s="20">
        <v>0</v>
      </c>
      <c r="L6020" s="20">
        <v>0</v>
      </c>
      <c r="M6020" s="20">
        <v>0</v>
      </c>
      <c r="N6020" s="1">
        <v>0</v>
      </c>
      <c r="O6020" s="5">
        <v>0</v>
      </c>
      <c r="P6020" s="5">
        <v>100</v>
      </c>
      <c r="Q6020" s="1">
        <v>0</v>
      </c>
      <c r="R6020" s="1">
        <v>1</v>
      </c>
      <c r="S6020" s="6"/>
      <c r="T6020" s="6"/>
    </row>
    <row r="6021" spans="1:20" hidden="1" x14ac:dyDescent="0.25">
      <c r="A6021" s="1">
        <v>6</v>
      </c>
      <c r="B6021" s="1">
        <v>2014</v>
      </c>
      <c r="C6021" s="1">
        <v>35450016</v>
      </c>
      <c r="D6021" s="44" t="s">
        <v>553</v>
      </c>
      <c r="E6021" s="20">
        <v>2.5535323000000001</v>
      </c>
      <c r="F6021" s="20">
        <v>2.5470971000000002</v>
      </c>
      <c r="G6021" s="20">
        <v>6.4352000000000012E-3</v>
      </c>
      <c r="H6021" s="20">
        <v>0</v>
      </c>
      <c r="I6021" s="20">
        <v>2.5459999999999998</v>
      </c>
      <c r="J6021" s="20">
        <v>0</v>
      </c>
      <c r="K6021" s="20">
        <v>0.01</v>
      </c>
      <c r="L6021" s="20">
        <v>1.3880000000000001E-4</v>
      </c>
      <c r="M6021" s="20">
        <v>3.089257905555556E-2</v>
      </c>
      <c r="N6021" s="1">
        <v>16</v>
      </c>
      <c r="O6021" s="5">
        <v>80.77</v>
      </c>
      <c r="P6021" s="5">
        <v>19.23</v>
      </c>
      <c r="Q6021" s="1">
        <v>21</v>
      </c>
      <c r="R6021" s="1">
        <v>5</v>
      </c>
      <c r="S6021" s="6">
        <v>570</v>
      </c>
      <c r="T6021" s="6">
        <v>558.6</v>
      </c>
    </row>
    <row r="6022" spans="1:20" hidden="1" x14ac:dyDescent="0.25">
      <c r="A6022" s="1">
        <v>7</v>
      </c>
      <c r="B6022" s="1">
        <v>2014</v>
      </c>
      <c r="C6022" s="1">
        <v>35450017</v>
      </c>
      <c r="D6022" s="44" t="s">
        <v>553</v>
      </c>
      <c r="E6022" s="20">
        <v>0</v>
      </c>
      <c r="F6022" s="20">
        <v>0</v>
      </c>
      <c r="G6022" s="20">
        <v>0</v>
      </c>
      <c r="H6022" s="20">
        <v>0</v>
      </c>
      <c r="I6022" s="20">
        <v>0</v>
      </c>
      <c r="J6022" s="20">
        <v>0</v>
      </c>
      <c r="K6022" s="20">
        <v>0</v>
      </c>
      <c r="L6022" s="20">
        <v>0</v>
      </c>
      <c r="M6022" s="20">
        <v>0</v>
      </c>
      <c r="N6022" s="1">
        <v>0</v>
      </c>
      <c r="O6022" s="5">
        <v>0</v>
      </c>
      <c r="P6022" s="5">
        <v>0</v>
      </c>
      <c r="Q6022" s="1">
        <v>0</v>
      </c>
      <c r="R6022" s="1">
        <v>0</v>
      </c>
      <c r="S6022" s="6"/>
      <c r="T6022" s="6"/>
    </row>
    <row r="6023" spans="1:20" hidden="1" x14ac:dyDescent="0.25">
      <c r="A6023" s="1">
        <v>20</v>
      </c>
      <c r="B6023" s="1">
        <v>2014</v>
      </c>
      <c r="C6023" s="1">
        <v>354510020</v>
      </c>
      <c r="D6023" s="44" t="s">
        <v>554</v>
      </c>
      <c r="E6023" s="20">
        <v>5.6076199999999993E-2</v>
      </c>
      <c r="F6023" s="20">
        <v>4.3454899999999998E-2</v>
      </c>
      <c r="G6023" s="20">
        <v>1.2621299999999997E-2</v>
      </c>
      <c r="H6023" s="20">
        <v>0</v>
      </c>
      <c r="I6023" s="20">
        <v>1.2E-2</v>
      </c>
      <c r="J6023" s="20">
        <v>0</v>
      </c>
      <c r="K6023" s="20">
        <v>0.04</v>
      </c>
      <c r="L6023" s="20">
        <v>3.5800000000000003E-5</v>
      </c>
      <c r="M6023" s="20">
        <v>1.14506953125E-2</v>
      </c>
      <c r="N6023" s="1">
        <v>1</v>
      </c>
      <c r="O6023" s="5">
        <v>13.33</v>
      </c>
      <c r="P6023" s="5">
        <v>86.67</v>
      </c>
      <c r="Q6023" s="1">
        <v>2</v>
      </c>
      <c r="R6023" s="1">
        <v>13</v>
      </c>
      <c r="S6023" s="6">
        <v>248</v>
      </c>
      <c r="T6023" s="6">
        <v>248</v>
      </c>
    </row>
    <row r="6024" spans="1:20" hidden="1" x14ac:dyDescent="0.25">
      <c r="A6024" s="1">
        <v>5</v>
      </c>
      <c r="B6024" s="1">
        <v>2014</v>
      </c>
      <c r="C6024" s="1">
        <v>35451595</v>
      </c>
      <c r="D6024" s="44" t="s">
        <v>555</v>
      </c>
      <c r="E6024" s="20">
        <v>1.3998699999999998E-2</v>
      </c>
      <c r="F6024" s="20">
        <v>1.3761399999999998E-2</v>
      </c>
      <c r="G6024" s="20">
        <v>2.3730000000000002E-4</v>
      </c>
      <c r="H6024" s="20">
        <v>0</v>
      </c>
      <c r="I6024" s="20">
        <v>1.4E-2</v>
      </c>
      <c r="J6024" s="20">
        <v>0</v>
      </c>
      <c r="K6024" s="20">
        <v>0</v>
      </c>
      <c r="L6024" s="20">
        <v>1.12E-4</v>
      </c>
      <c r="M6024" s="20">
        <v>1.9322916666666665E-2</v>
      </c>
      <c r="N6024" s="1">
        <v>5</v>
      </c>
      <c r="O6024" s="5">
        <v>45.45</v>
      </c>
      <c r="P6024" s="5">
        <v>54.55</v>
      </c>
      <c r="Q6024" s="1">
        <v>5</v>
      </c>
      <c r="R6024" s="1">
        <v>6</v>
      </c>
      <c r="S6024" s="6">
        <v>344.52</v>
      </c>
      <c r="T6024" s="6">
        <v>344.52</v>
      </c>
    </row>
    <row r="6025" spans="1:20" hidden="1" x14ac:dyDescent="0.25">
      <c r="A6025" s="1">
        <v>10</v>
      </c>
      <c r="B6025" s="1">
        <v>2014</v>
      </c>
      <c r="C6025" s="1">
        <v>354515910</v>
      </c>
      <c r="D6025" s="44" t="s">
        <v>555</v>
      </c>
      <c r="E6025" s="20">
        <v>0</v>
      </c>
      <c r="F6025" s="20">
        <v>0</v>
      </c>
      <c r="G6025" s="20">
        <v>0</v>
      </c>
      <c r="H6025" s="20">
        <v>0</v>
      </c>
      <c r="I6025" s="20">
        <v>0</v>
      </c>
      <c r="J6025" s="20">
        <v>0</v>
      </c>
      <c r="K6025" s="20">
        <v>0</v>
      </c>
      <c r="L6025" s="20">
        <v>0</v>
      </c>
      <c r="M6025" s="20">
        <v>0</v>
      </c>
      <c r="N6025" s="1">
        <v>0</v>
      </c>
      <c r="O6025" s="5">
        <v>0</v>
      </c>
      <c r="P6025" s="5">
        <v>0</v>
      </c>
      <c r="Q6025" s="1">
        <v>0</v>
      </c>
      <c r="R6025" s="1">
        <v>0</v>
      </c>
      <c r="S6025" s="6"/>
      <c r="T6025" s="6"/>
    </row>
    <row r="6026" spans="1:20" hidden="1" x14ac:dyDescent="0.25">
      <c r="A6026" s="1">
        <v>5</v>
      </c>
      <c r="B6026" s="1">
        <v>2014</v>
      </c>
      <c r="C6026" s="1">
        <v>35452095</v>
      </c>
      <c r="D6026" s="44" t="s">
        <v>556</v>
      </c>
      <c r="E6026" s="20">
        <v>0.40965169999999995</v>
      </c>
      <c r="F6026" s="20">
        <v>0.39152829999999994</v>
      </c>
      <c r="G6026" s="20">
        <v>1.8123399999999994E-2</v>
      </c>
      <c r="H6026" s="20">
        <v>0</v>
      </c>
      <c r="I6026" s="20">
        <v>0.3</v>
      </c>
      <c r="J6026" s="20">
        <v>0.104</v>
      </c>
      <c r="K6026" s="20">
        <v>0</v>
      </c>
      <c r="L6026" s="20">
        <v>5.1736000000000004E-3</v>
      </c>
      <c r="M6026" s="20">
        <v>0.37799045725000002</v>
      </c>
      <c r="N6026" s="1">
        <v>8</v>
      </c>
      <c r="O6026" s="5">
        <v>27.27</v>
      </c>
      <c r="P6026" s="5">
        <v>72.73</v>
      </c>
      <c r="Q6026" s="1">
        <v>9</v>
      </c>
      <c r="R6026" s="1">
        <v>24</v>
      </c>
      <c r="S6026" s="6">
        <v>5762.7</v>
      </c>
      <c r="T6026" s="6">
        <v>5013.549</v>
      </c>
    </row>
    <row r="6027" spans="1:20" hidden="1" x14ac:dyDescent="0.25">
      <c r="A6027" s="1">
        <v>10</v>
      </c>
      <c r="B6027" s="1">
        <v>2014</v>
      </c>
      <c r="C6027" s="1">
        <v>354520910</v>
      </c>
      <c r="D6027" s="44" t="s">
        <v>556</v>
      </c>
      <c r="E6027" s="20">
        <v>2.2985999999999996E-3</v>
      </c>
      <c r="F6027" s="20">
        <v>4.6300000000000001E-5</v>
      </c>
      <c r="G6027" s="20">
        <v>2.2522999999999996E-3</v>
      </c>
      <c r="H6027" s="20">
        <v>0</v>
      </c>
      <c r="I6027" s="20">
        <v>0</v>
      </c>
      <c r="J6027" s="20">
        <v>1E-3</v>
      </c>
      <c r="K6027" s="20">
        <v>0</v>
      </c>
      <c r="L6027" s="20">
        <v>1.1644000000000001E-3</v>
      </c>
      <c r="M6027" s="20">
        <v>0</v>
      </c>
      <c r="N6027" s="1">
        <v>10</v>
      </c>
      <c r="O6027" s="5">
        <v>11.11</v>
      </c>
      <c r="P6027" s="5">
        <v>88.89</v>
      </c>
      <c r="Q6027" s="1">
        <v>1</v>
      </c>
      <c r="R6027" s="1">
        <v>8</v>
      </c>
      <c r="S6027" s="6"/>
      <c r="T6027" s="6"/>
    </row>
    <row r="6028" spans="1:20" hidden="1" x14ac:dyDescent="0.25">
      <c r="A6028" s="1">
        <v>10</v>
      </c>
      <c r="B6028" s="1">
        <v>2014</v>
      </c>
      <c r="C6028" s="1">
        <v>354530810</v>
      </c>
      <c r="D6028" s="44" t="s">
        <v>557</v>
      </c>
      <c r="E6028" s="20">
        <v>0.3115410999999999</v>
      </c>
      <c r="F6028" s="20">
        <v>0.30334859999999991</v>
      </c>
      <c r="G6028" s="20">
        <v>8.1925000000000019E-3</v>
      </c>
      <c r="H6028" s="20">
        <v>0</v>
      </c>
      <c r="I6028" s="20">
        <v>0.152</v>
      </c>
      <c r="J6028" s="20">
        <v>2.7E-2</v>
      </c>
      <c r="K6028" s="20">
        <v>0.12</v>
      </c>
      <c r="L6028" s="20">
        <v>1.5465400000000001E-2</v>
      </c>
      <c r="M6028" s="20">
        <v>0.1188764145902778</v>
      </c>
      <c r="N6028" s="1">
        <v>22</v>
      </c>
      <c r="O6028" s="5">
        <v>58.82</v>
      </c>
      <c r="P6028" s="5">
        <v>41.18</v>
      </c>
      <c r="Q6028" s="1">
        <v>20</v>
      </c>
      <c r="R6028" s="1">
        <v>14</v>
      </c>
      <c r="S6028" s="6">
        <v>1643.4</v>
      </c>
      <c r="T6028" s="6">
        <v>1643.4</v>
      </c>
    </row>
    <row r="6029" spans="1:20" hidden="1" x14ac:dyDescent="0.25">
      <c r="A6029" s="1">
        <v>17</v>
      </c>
      <c r="B6029" s="1">
        <v>2014</v>
      </c>
      <c r="C6029" s="1">
        <v>354540717</v>
      </c>
      <c r="D6029" s="44" t="s">
        <v>558</v>
      </c>
      <c r="E6029" s="20">
        <v>8.2530900000000004E-2</v>
      </c>
      <c r="F6029" s="20">
        <v>7.8781600000000007E-2</v>
      </c>
      <c r="G6029" s="20">
        <v>3.7492999999999997E-3</v>
      </c>
      <c r="H6029" s="20">
        <v>0.05</v>
      </c>
      <c r="I6029" s="20">
        <v>0</v>
      </c>
      <c r="J6029" s="20">
        <v>3.0000000000000001E-3</v>
      </c>
      <c r="K6029" s="20">
        <v>0.08</v>
      </c>
      <c r="L6029" s="20">
        <v>3.1676000000000005E-3</v>
      </c>
      <c r="M6029" s="20">
        <v>2.2428463541666669E-2</v>
      </c>
      <c r="N6029" s="1">
        <v>1</v>
      </c>
      <c r="O6029" s="5">
        <v>63.16</v>
      </c>
      <c r="P6029" s="5">
        <v>36.840000000000003</v>
      </c>
      <c r="Q6029" s="1">
        <v>12</v>
      </c>
      <c r="R6029" s="1">
        <v>7</v>
      </c>
      <c r="S6029" s="6">
        <v>303.29599999999999</v>
      </c>
      <c r="T6029" s="6">
        <v>303.29599999999999</v>
      </c>
    </row>
    <row r="6030" spans="1:20" hidden="1" x14ac:dyDescent="0.25">
      <c r="A6030" s="1">
        <v>22</v>
      </c>
      <c r="B6030" s="1">
        <v>2014</v>
      </c>
      <c r="C6030" s="1">
        <v>354550622</v>
      </c>
      <c r="D6030" s="44" t="s">
        <v>559</v>
      </c>
      <c r="E6030" s="20">
        <v>2.0358899999999999E-2</v>
      </c>
      <c r="F6030" s="20">
        <v>2.7222000000000001E-3</v>
      </c>
      <c r="G6030" s="20">
        <v>1.7636699999999998E-2</v>
      </c>
      <c r="H6030" s="20">
        <v>0</v>
      </c>
      <c r="I6030" s="20">
        <v>1.2E-2</v>
      </c>
      <c r="J6030" s="20">
        <v>6.0000000000000001E-3</v>
      </c>
      <c r="K6030" s="20">
        <v>0</v>
      </c>
      <c r="L6030" s="20">
        <v>2.7222000000000001E-3</v>
      </c>
      <c r="M6030" s="20">
        <v>7.0951002604166665E-3</v>
      </c>
      <c r="N6030" s="1">
        <v>1</v>
      </c>
      <c r="O6030" s="5">
        <v>18.18</v>
      </c>
      <c r="P6030" s="5">
        <v>81.819999999999993</v>
      </c>
      <c r="Q6030" s="1">
        <v>2</v>
      </c>
      <c r="R6030" s="1">
        <v>9</v>
      </c>
      <c r="S6030" s="6">
        <v>147.44</v>
      </c>
      <c r="T6030" s="6">
        <v>147.44</v>
      </c>
    </row>
    <row r="6031" spans="1:20" hidden="1" x14ac:dyDescent="0.25">
      <c r="A6031" s="1">
        <v>15</v>
      </c>
      <c r="B6031" s="1">
        <v>2014</v>
      </c>
      <c r="C6031" s="1">
        <v>354560515</v>
      </c>
      <c r="D6031" s="44" t="s">
        <v>560</v>
      </c>
      <c r="E6031" s="20">
        <v>0.29731300000000005</v>
      </c>
      <c r="F6031" s="20">
        <v>0.2149538</v>
      </c>
      <c r="G6031" s="20">
        <v>8.2359200000000021E-2</v>
      </c>
      <c r="H6031" s="20">
        <v>0</v>
      </c>
      <c r="I6031" s="20">
        <v>4.7E-2</v>
      </c>
      <c r="J6031" s="20">
        <v>0.19400000000000001</v>
      </c>
      <c r="K6031" s="20">
        <v>0.05</v>
      </c>
      <c r="L6031" s="20">
        <v>3.3566999999999998E-3</v>
      </c>
      <c r="M6031" s="20">
        <v>4.4093575486111113E-2</v>
      </c>
      <c r="N6031" s="1">
        <v>2</v>
      </c>
      <c r="O6031" s="5">
        <v>12.9</v>
      </c>
      <c r="P6031" s="5">
        <v>87.1</v>
      </c>
      <c r="Q6031" s="1">
        <v>4</v>
      </c>
      <c r="R6031" s="1">
        <v>27</v>
      </c>
      <c r="S6031" s="6">
        <v>763.29</v>
      </c>
      <c r="T6031" s="6">
        <v>763.29</v>
      </c>
    </row>
    <row r="6032" spans="1:20" hidden="1" x14ac:dyDescent="0.25">
      <c r="A6032" s="1">
        <v>16</v>
      </c>
      <c r="B6032" s="1">
        <v>2014</v>
      </c>
      <c r="C6032" s="1">
        <v>354560516</v>
      </c>
      <c r="D6032" s="44" t="s">
        <v>560</v>
      </c>
      <c r="E6032" s="20">
        <v>0.47282079999999993</v>
      </c>
      <c r="F6032" s="20">
        <v>0.46900709999999995</v>
      </c>
      <c r="G6032" s="20">
        <v>3.8136999999999997E-3</v>
      </c>
      <c r="H6032" s="20">
        <v>0</v>
      </c>
      <c r="I6032" s="20">
        <v>0</v>
      </c>
      <c r="J6032" s="20">
        <v>0.01</v>
      </c>
      <c r="K6032" s="20">
        <v>0.4</v>
      </c>
      <c r="L6032" s="20">
        <v>5.8211900000000004E-2</v>
      </c>
      <c r="M6032" s="20">
        <v>0</v>
      </c>
      <c r="N6032" s="1">
        <v>2</v>
      </c>
      <c r="O6032" s="5">
        <v>73.680000000000007</v>
      </c>
      <c r="P6032" s="5">
        <v>26.32</v>
      </c>
      <c r="Q6032" s="1">
        <v>14</v>
      </c>
      <c r="R6032" s="1">
        <v>5</v>
      </c>
      <c r="S6032" s="6"/>
      <c r="T6032" s="6"/>
    </row>
    <row r="6033" spans="1:20" hidden="1" x14ac:dyDescent="0.25">
      <c r="A6033" s="1">
        <v>15</v>
      </c>
      <c r="B6033" s="1">
        <v>2014</v>
      </c>
      <c r="C6033" s="1">
        <v>354570415</v>
      </c>
      <c r="D6033" s="44" t="s">
        <v>561</v>
      </c>
      <c r="E6033" s="20">
        <v>7.1544999999999984E-2</v>
      </c>
      <c r="F6033" s="20">
        <v>8.5024999999999979E-3</v>
      </c>
      <c r="G6033" s="20">
        <v>6.3042499999999987E-2</v>
      </c>
      <c r="H6033" s="20">
        <v>0</v>
      </c>
      <c r="I6033" s="20">
        <v>0</v>
      </c>
      <c r="J6033" s="20">
        <v>6.2E-2</v>
      </c>
      <c r="K6033" s="20">
        <v>0.01</v>
      </c>
      <c r="L6033" s="20">
        <v>2.3149999999999999E-4</v>
      </c>
      <c r="M6033" s="20">
        <v>1.3561555989583333E-2</v>
      </c>
      <c r="N6033" s="1">
        <v>10</v>
      </c>
      <c r="O6033" s="5">
        <v>60</v>
      </c>
      <c r="P6033" s="5">
        <v>40</v>
      </c>
      <c r="Q6033" s="1">
        <v>9</v>
      </c>
      <c r="R6033" s="1">
        <v>6</v>
      </c>
      <c r="S6033" s="6">
        <v>266.75</v>
      </c>
      <c r="T6033" s="6">
        <v>266.75</v>
      </c>
    </row>
    <row r="6034" spans="1:20" hidden="1" x14ac:dyDescent="0.25">
      <c r="A6034" s="1">
        <v>5</v>
      </c>
      <c r="B6034" s="1">
        <v>2014</v>
      </c>
      <c r="C6034" s="1">
        <v>35458035</v>
      </c>
      <c r="D6034" s="44" t="s">
        <v>562</v>
      </c>
      <c r="E6034" s="20">
        <v>1.0152966000000001</v>
      </c>
      <c r="F6034" s="20">
        <v>0.98019040000000013</v>
      </c>
      <c r="G6034" s="20">
        <v>3.5106199999999997E-2</v>
      </c>
      <c r="H6034" s="20">
        <v>0</v>
      </c>
      <c r="I6034" s="20">
        <v>0.95599999999999996</v>
      </c>
      <c r="J6034" s="20">
        <v>5.0999999999999997E-2</v>
      </c>
      <c r="K6034" s="20">
        <v>0</v>
      </c>
      <c r="L6034" s="20">
        <v>6.4277000000000006E-3</v>
      </c>
      <c r="M6034" s="20">
        <v>0.63665082736111112</v>
      </c>
      <c r="N6034" s="1">
        <v>14</v>
      </c>
      <c r="O6034" s="5">
        <v>12.94</v>
      </c>
      <c r="P6034" s="5">
        <v>87.06</v>
      </c>
      <c r="Q6034" s="1">
        <v>11</v>
      </c>
      <c r="R6034" s="1">
        <v>74</v>
      </c>
      <c r="S6034" s="6">
        <v>10036.620000000001</v>
      </c>
      <c r="T6034" s="6">
        <v>5419.7748000000001</v>
      </c>
    </row>
    <row r="6035" spans="1:20" hidden="1" x14ac:dyDescent="0.25">
      <c r="A6035" s="1">
        <v>2</v>
      </c>
      <c r="B6035" s="1">
        <v>2014</v>
      </c>
      <c r="C6035" s="1">
        <v>35460092</v>
      </c>
      <c r="D6035" s="44" t="s">
        <v>563</v>
      </c>
      <c r="E6035" s="20">
        <v>1.0215900000000002E-2</v>
      </c>
      <c r="F6035" s="20">
        <v>9.592800000000002E-3</v>
      </c>
      <c r="G6035" s="20">
        <v>6.2309999999999991E-4</v>
      </c>
      <c r="H6035" s="20">
        <v>0.06</v>
      </c>
      <c r="I6035" s="20">
        <v>0</v>
      </c>
      <c r="J6035" s="20">
        <v>0</v>
      </c>
      <c r="K6035" s="20">
        <v>0</v>
      </c>
      <c r="L6035" s="20">
        <v>7.3377000000000008E-3</v>
      </c>
      <c r="M6035" s="20">
        <v>4.2414837962962963E-2</v>
      </c>
      <c r="N6035" s="1">
        <v>12</v>
      </c>
      <c r="O6035" s="5">
        <v>70.37</v>
      </c>
      <c r="P6035" s="5">
        <v>29.63</v>
      </c>
      <c r="Q6035" s="1">
        <v>19</v>
      </c>
      <c r="R6035" s="1">
        <v>8</v>
      </c>
      <c r="S6035" s="6">
        <v>682.11</v>
      </c>
      <c r="T6035" s="6">
        <v>27.284400000000002</v>
      </c>
    </row>
    <row r="6036" spans="1:20" hidden="1" x14ac:dyDescent="0.25">
      <c r="A6036" s="1">
        <v>15</v>
      </c>
      <c r="B6036" s="1">
        <v>2014</v>
      </c>
      <c r="C6036" s="1">
        <v>354610815</v>
      </c>
      <c r="D6036" s="44" t="s">
        <v>564</v>
      </c>
      <c r="E6036" s="20">
        <v>1.5709999999999999E-3</v>
      </c>
      <c r="F6036" s="20">
        <v>6.9400000000000006E-5</v>
      </c>
      <c r="G6036" s="20">
        <v>1.5015999999999999E-3</v>
      </c>
      <c r="H6036" s="20">
        <v>0.03</v>
      </c>
      <c r="I6036" s="20">
        <v>0</v>
      </c>
      <c r="J6036" s="20">
        <v>1E-3</v>
      </c>
      <c r="K6036" s="20">
        <v>0</v>
      </c>
      <c r="L6036" s="20">
        <v>0</v>
      </c>
      <c r="M6036" s="20">
        <v>4.2992348958333345E-3</v>
      </c>
      <c r="N6036" s="1">
        <v>0</v>
      </c>
      <c r="O6036" s="5">
        <v>33.33</v>
      </c>
      <c r="P6036" s="5">
        <v>66.67</v>
      </c>
      <c r="Q6036" s="1">
        <v>2</v>
      </c>
      <c r="R6036" s="1">
        <v>4</v>
      </c>
      <c r="S6036" s="6">
        <v>85.26</v>
      </c>
      <c r="T6036" s="6">
        <v>85.26</v>
      </c>
    </row>
    <row r="6037" spans="1:20" hidden="1" x14ac:dyDescent="0.25">
      <c r="A6037" s="1">
        <v>18</v>
      </c>
      <c r="B6037" s="1">
        <v>2014</v>
      </c>
      <c r="C6037" s="1">
        <v>354610818</v>
      </c>
      <c r="D6037" s="44" t="s">
        <v>564</v>
      </c>
      <c r="E6037" s="20">
        <v>0</v>
      </c>
      <c r="F6037" s="20">
        <v>0</v>
      </c>
      <c r="G6037" s="20">
        <v>0</v>
      </c>
      <c r="H6037" s="20">
        <v>0</v>
      </c>
      <c r="I6037" s="20">
        <v>0</v>
      </c>
      <c r="J6037" s="20">
        <v>0</v>
      </c>
      <c r="K6037" s="20">
        <v>0</v>
      </c>
      <c r="L6037" s="20">
        <v>0</v>
      </c>
      <c r="M6037" s="20">
        <v>0</v>
      </c>
      <c r="N6037" s="1">
        <v>0</v>
      </c>
      <c r="O6037" s="5">
        <v>0</v>
      </c>
      <c r="P6037" s="5">
        <v>0</v>
      </c>
      <c r="Q6037" s="1">
        <v>0</v>
      </c>
      <c r="R6037" s="1">
        <v>0</v>
      </c>
      <c r="S6037" s="6"/>
      <c r="T6037" s="6"/>
    </row>
    <row r="6038" spans="1:20" hidden="1" x14ac:dyDescent="0.25">
      <c r="A6038" s="1">
        <v>9</v>
      </c>
      <c r="B6038" s="1">
        <v>2014</v>
      </c>
      <c r="C6038" s="1">
        <v>35462079</v>
      </c>
      <c r="D6038" s="44" t="s">
        <v>565</v>
      </c>
      <c r="E6038" s="20">
        <v>0.46647090000000002</v>
      </c>
      <c r="F6038" s="20">
        <v>0.45876359999999999</v>
      </c>
      <c r="G6038" s="20">
        <v>7.7073000000000003E-3</v>
      </c>
      <c r="H6038" s="20">
        <v>0</v>
      </c>
      <c r="I6038" s="20">
        <v>0.41</v>
      </c>
      <c r="J6038" s="20">
        <v>1E-3</v>
      </c>
      <c r="K6038" s="20">
        <v>0.05</v>
      </c>
      <c r="L6038" s="20">
        <v>2.4643E-3</v>
      </c>
      <c r="M6038" s="20">
        <v>8.2957101562500003E-3</v>
      </c>
      <c r="N6038" s="1">
        <v>6</v>
      </c>
      <c r="O6038" s="5">
        <v>57.14</v>
      </c>
      <c r="P6038" s="5">
        <v>42.86</v>
      </c>
      <c r="Q6038" s="1">
        <v>12</v>
      </c>
      <c r="R6038" s="1">
        <v>9</v>
      </c>
      <c r="S6038" s="6">
        <v>149.15</v>
      </c>
      <c r="T6038" s="6">
        <v>149.15</v>
      </c>
    </row>
    <row r="6039" spans="1:20" hidden="1" x14ac:dyDescent="0.25">
      <c r="A6039" s="1">
        <v>4</v>
      </c>
      <c r="B6039" s="1">
        <v>2014</v>
      </c>
      <c r="C6039" s="1">
        <v>35462564</v>
      </c>
      <c r="D6039" s="44" t="s">
        <v>566</v>
      </c>
      <c r="E6039" s="20">
        <v>2.0340300000000002E-2</v>
      </c>
      <c r="F6039" s="20">
        <v>2.0013900000000001E-2</v>
      </c>
      <c r="G6039" s="20">
        <v>3.2640000000000002E-4</v>
      </c>
      <c r="H6039" s="20">
        <v>0</v>
      </c>
      <c r="I6039" s="20">
        <v>0</v>
      </c>
      <c r="J6039" s="20">
        <v>0</v>
      </c>
      <c r="K6039" s="20">
        <v>0.02</v>
      </c>
      <c r="L6039" s="20">
        <v>3.4030000000000003E-4</v>
      </c>
      <c r="M6039" s="20">
        <v>3.7867249999999999E-3</v>
      </c>
      <c r="N6039" s="1">
        <v>1</v>
      </c>
      <c r="O6039" s="5">
        <v>40</v>
      </c>
      <c r="P6039" s="5">
        <v>60</v>
      </c>
      <c r="Q6039" s="1">
        <v>2</v>
      </c>
      <c r="R6039" s="1">
        <v>3</v>
      </c>
      <c r="S6039" s="6">
        <v>76</v>
      </c>
      <c r="T6039" s="6">
        <v>76</v>
      </c>
    </row>
    <row r="6040" spans="1:20" hidden="1" x14ac:dyDescent="0.25">
      <c r="A6040" s="1">
        <v>9</v>
      </c>
      <c r="B6040" s="1">
        <v>2014</v>
      </c>
      <c r="C6040" s="1">
        <v>35463069</v>
      </c>
      <c r="D6040" s="44" t="s">
        <v>567</v>
      </c>
      <c r="E6040" s="20">
        <v>0.35267970000000004</v>
      </c>
      <c r="F6040" s="20">
        <v>0.33945240000000004</v>
      </c>
      <c r="G6040" s="20">
        <v>1.3227300000000003E-2</v>
      </c>
      <c r="H6040" s="20">
        <v>0.03</v>
      </c>
      <c r="I6040" s="20">
        <v>7.6999999999999999E-2</v>
      </c>
      <c r="J6040" s="20">
        <v>1E-3</v>
      </c>
      <c r="K6040" s="20">
        <v>0.27</v>
      </c>
      <c r="L6040" s="20">
        <v>7.6929999999999993E-3</v>
      </c>
      <c r="M6040" s="20">
        <v>9.2879785699074069E-2</v>
      </c>
      <c r="N6040" s="1">
        <v>21</v>
      </c>
      <c r="O6040" s="5">
        <v>77.27</v>
      </c>
      <c r="P6040" s="5">
        <v>22.73</v>
      </c>
      <c r="Q6040" s="1">
        <v>34</v>
      </c>
      <c r="R6040" s="1">
        <v>10</v>
      </c>
      <c r="S6040" s="6">
        <v>1694</v>
      </c>
      <c r="T6040" s="6">
        <v>0</v>
      </c>
    </row>
    <row r="6041" spans="1:20" hidden="1" x14ac:dyDescent="0.25">
      <c r="A6041" s="1">
        <v>17</v>
      </c>
      <c r="B6041" s="1">
        <v>2014</v>
      </c>
      <c r="C6041" s="1">
        <v>354640517</v>
      </c>
      <c r="D6041" s="44" t="s">
        <v>568</v>
      </c>
      <c r="E6041" s="20">
        <v>0.67671579999999998</v>
      </c>
      <c r="F6041" s="20">
        <v>0.57013669999999994</v>
      </c>
      <c r="G6041" s="20">
        <v>0.10657910000000001</v>
      </c>
      <c r="H6041" s="20">
        <v>0</v>
      </c>
      <c r="I6041" s="20">
        <v>0.13700000000000001</v>
      </c>
      <c r="J6041" s="20">
        <v>2.9000000000000001E-2</v>
      </c>
      <c r="K6041" s="20">
        <v>0.51</v>
      </c>
      <c r="L6041" s="20">
        <v>4.7810999999999991E-3</v>
      </c>
      <c r="M6041" s="20">
        <v>0.12464474732175926</v>
      </c>
      <c r="N6041" s="1">
        <v>8</v>
      </c>
      <c r="O6041" s="5">
        <v>30.43</v>
      </c>
      <c r="P6041" s="5">
        <v>69.569999999999993</v>
      </c>
      <c r="Q6041" s="1">
        <v>21</v>
      </c>
      <c r="R6041" s="1">
        <v>48</v>
      </c>
      <c r="S6041" s="6">
        <v>2174.5500000000002</v>
      </c>
      <c r="T6041" s="6">
        <v>2174.5500000000002</v>
      </c>
    </row>
    <row r="6042" spans="1:20" hidden="1" x14ac:dyDescent="0.25">
      <c r="A6042" s="1">
        <v>9</v>
      </c>
      <c r="B6042" s="1">
        <v>2014</v>
      </c>
      <c r="C6042" s="1">
        <v>35465049</v>
      </c>
      <c r="D6042" s="44" t="s">
        <v>569</v>
      </c>
      <c r="E6042" s="20">
        <v>0</v>
      </c>
      <c r="F6042" s="20">
        <v>0</v>
      </c>
      <c r="G6042" s="20">
        <v>0</v>
      </c>
      <c r="H6042" s="20">
        <v>0</v>
      </c>
      <c r="I6042" s="20">
        <v>0</v>
      </c>
      <c r="J6042" s="20">
        <v>0</v>
      </c>
      <c r="K6042" s="20">
        <v>0</v>
      </c>
      <c r="L6042" s="20">
        <v>0</v>
      </c>
      <c r="M6042" s="20">
        <v>0</v>
      </c>
      <c r="N6042" s="1">
        <v>5</v>
      </c>
      <c r="O6042" s="5">
        <v>0</v>
      </c>
      <c r="P6042" s="5">
        <v>0</v>
      </c>
      <c r="Q6042" s="1">
        <v>0</v>
      </c>
      <c r="R6042" s="1">
        <v>0</v>
      </c>
      <c r="S6042" s="6"/>
      <c r="T6042" s="6"/>
    </row>
    <row r="6043" spans="1:20" hidden="1" x14ac:dyDescent="0.25">
      <c r="A6043" s="1">
        <v>16</v>
      </c>
      <c r="B6043" s="1">
        <v>2014</v>
      </c>
      <c r="C6043" s="1">
        <v>354650416</v>
      </c>
      <c r="D6043" s="44" t="s">
        <v>569</v>
      </c>
      <c r="E6043" s="20">
        <v>4.3368E-3</v>
      </c>
      <c r="F6043" s="20">
        <v>4.1666999999999997E-3</v>
      </c>
      <c r="G6043" s="20">
        <v>1.7010000000000001E-4</v>
      </c>
      <c r="H6043" s="20">
        <v>0</v>
      </c>
      <c r="I6043" s="20">
        <v>0</v>
      </c>
      <c r="J6043" s="20">
        <v>0</v>
      </c>
      <c r="K6043" s="20">
        <v>0</v>
      </c>
      <c r="L6043" s="20">
        <v>1.7010000000000001E-4</v>
      </c>
      <c r="M6043" s="20">
        <v>1.4442708333333333E-2</v>
      </c>
      <c r="N6043" s="1">
        <v>1</v>
      </c>
      <c r="O6043" s="5">
        <v>20</v>
      </c>
      <c r="P6043" s="5">
        <v>80</v>
      </c>
      <c r="Q6043" s="1">
        <v>1</v>
      </c>
      <c r="R6043" s="1">
        <v>4</v>
      </c>
      <c r="S6043" s="6">
        <v>278.32</v>
      </c>
      <c r="T6043" s="6">
        <v>278.32</v>
      </c>
    </row>
    <row r="6044" spans="1:20" hidden="1" x14ac:dyDescent="0.25">
      <c r="A6044" s="1">
        <v>15</v>
      </c>
      <c r="B6044" s="1">
        <v>2014</v>
      </c>
      <c r="C6044" s="1">
        <v>354660315</v>
      </c>
      <c r="D6044" s="44" t="s">
        <v>570</v>
      </c>
      <c r="E6044" s="20">
        <v>0</v>
      </c>
      <c r="F6044" s="20">
        <v>0</v>
      </c>
      <c r="G6044" s="20">
        <v>0</v>
      </c>
      <c r="H6044" s="20">
        <v>0</v>
      </c>
      <c r="I6044" s="20">
        <v>0</v>
      </c>
      <c r="J6044" s="20">
        <v>0</v>
      </c>
      <c r="K6044" s="20">
        <v>0</v>
      </c>
      <c r="L6044" s="20">
        <v>0</v>
      </c>
      <c r="M6044" s="20">
        <v>0</v>
      </c>
      <c r="N6044" s="1">
        <v>0</v>
      </c>
      <c r="O6044" s="5">
        <v>0</v>
      </c>
      <c r="P6044" s="5">
        <v>0</v>
      </c>
      <c r="Q6044" s="1">
        <v>0</v>
      </c>
      <c r="R6044" s="1">
        <v>0</v>
      </c>
      <c r="S6044" s="6"/>
      <c r="T6044" s="6"/>
    </row>
    <row r="6045" spans="1:20" hidden="1" x14ac:dyDescent="0.25">
      <c r="A6045" s="1">
        <v>18</v>
      </c>
      <c r="B6045" s="1">
        <v>2014</v>
      </c>
      <c r="C6045" s="1">
        <v>354660318</v>
      </c>
      <c r="D6045" s="44" t="s">
        <v>570</v>
      </c>
      <c r="E6045" s="20">
        <v>5.2757999999999999E-2</v>
      </c>
      <c r="F6045" s="20">
        <v>5.376999999999999E-3</v>
      </c>
      <c r="G6045" s="20">
        <v>4.7381E-2</v>
      </c>
      <c r="H6045" s="20">
        <v>0.03</v>
      </c>
      <c r="I6045" s="20">
        <v>8.9999999999999993E-3</v>
      </c>
      <c r="J6045" s="20">
        <v>3.5000000000000003E-2</v>
      </c>
      <c r="K6045" s="20">
        <v>0</v>
      </c>
      <c r="L6045" s="20">
        <v>4.3962000000000003E-3</v>
      </c>
      <c r="M6045" s="20">
        <v>9.0972430555555553E-2</v>
      </c>
      <c r="N6045" s="1">
        <v>5</v>
      </c>
      <c r="O6045" s="5">
        <v>22.86</v>
      </c>
      <c r="P6045" s="5">
        <v>77.14</v>
      </c>
      <c r="Q6045" s="1">
        <v>8</v>
      </c>
      <c r="R6045" s="1">
        <v>27</v>
      </c>
      <c r="S6045" s="6">
        <v>1614</v>
      </c>
      <c r="T6045" s="6">
        <v>1614</v>
      </c>
    </row>
    <row r="6046" spans="1:20" hidden="1" x14ac:dyDescent="0.25">
      <c r="A6046" s="1">
        <v>5</v>
      </c>
      <c r="B6046" s="1">
        <v>2014</v>
      </c>
      <c r="C6046" s="1">
        <v>35467025</v>
      </c>
      <c r="D6046" s="44" t="s">
        <v>571</v>
      </c>
      <c r="E6046" s="20">
        <v>0.13311139999999999</v>
      </c>
      <c r="F6046" s="20">
        <v>7.7314899999999992E-2</v>
      </c>
      <c r="G6046" s="20">
        <v>5.5796499999999992E-2</v>
      </c>
      <c r="H6046" s="20">
        <v>0</v>
      </c>
      <c r="I6046" s="20">
        <v>9.9000000000000005E-2</v>
      </c>
      <c r="J6046" s="20">
        <v>2.7E-2</v>
      </c>
      <c r="K6046" s="20">
        <v>0.01</v>
      </c>
      <c r="L6046" s="20">
        <v>5.7899999999999998E-5</v>
      </c>
      <c r="M6046" s="20">
        <v>7.1381365740740735E-2</v>
      </c>
      <c r="N6046" s="1">
        <v>6</v>
      </c>
      <c r="O6046" s="5">
        <v>13.33</v>
      </c>
      <c r="P6046" s="5">
        <v>86.67</v>
      </c>
      <c r="Q6046" s="1">
        <v>4</v>
      </c>
      <c r="R6046" s="1">
        <v>26</v>
      </c>
      <c r="S6046" s="6">
        <v>1297</v>
      </c>
      <c r="T6046" s="6">
        <v>1297</v>
      </c>
    </row>
    <row r="6047" spans="1:20" hidden="1" x14ac:dyDescent="0.25">
      <c r="A6047" s="1">
        <v>2</v>
      </c>
      <c r="B6047" s="1">
        <v>2014</v>
      </c>
      <c r="C6047" s="1">
        <v>35468012</v>
      </c>
      <c r="D6047" s="44" t="s">
        <v>572</v>
      </c>
      <c r="E6047" s="20">
        <v>0.14495339999999998</v>
      </c>
      <c r="F6047" s="20">
        <v>0.12568649999999998</v>
      </c>
      <c r="G6047" s="20">
        <v>1.9266900000000003E-2</v>
      </c>
      <c r="H6047" s="20">
        <v>0</v>
      </c>
      <c r="I6047" s="20">
        <v>8.0000000000000002E-3</v>
      </c>
      <c r="J6047" s="20">
        <v>0.114</v>
      </c>
      <c r="K6047" s="20">
        <v>0.01</v>
      </c>
      <c r="L6047" s="20">
        <v>1.3547200000000006E-2</v>
      </c>
      <c r="M6047" s="20">
        <v>0.12609352056712964</v>
      </c>
      <c r="N6047" s="1">
        <v>35</v>
      </c>
      <c r="O6047" s="5">
        <v>42.67</v>
      </c>
      <c r="P6047" s="5">
        <v>57.33</v>
      </c>
      <c r="Q6047" s="1">
        <v>32</v>
      </c>
      <c r="R6047" s="1">
        <v>43</v>
      </c>
      <c r="S6047" s="6">
        <v>1888.46</v>
      </c>
      <c r="T6047" s="6">
        <v>0</v>
      </c>
    </row>
    <row r="6048" spans="1:20" hidden="1" x14ac:dyDescent="0.25">
      <c r="A6048" s="1">
        <v>9</v>
      </c>
      <c r="B6048" s="1">
        <v>2014</v>
      </c>
      <c r="C6048" s="1">
        <v>35469009</v>
      </c>
      <c r="D6048" s="44" t="s">
        <v>573</v>
      </c>
      <c r="E6048" s="20">
        <v>3.2269100000000009E-2</v>
      </c>
      <c r="F6048" s="20">
        <v>1.9572300000000004E-2</v>
      </c>
      <c r="G6048" s="20">
        <v>1.2696800000000001E-2</v>
      </c>
      <c r="H6048" s="20">
        <v>0</v>
      </c>
      <c r="I6048" s="20">
        <v>1.2E-2</v>
      </c>
      <c r="J6048" s="20">
        <v>0</v>
      </c>
      <c r="K6048" s="20">
        <v>0.02</v>
      </c>
      <c r="L6048" s="20">
        <v>1.5839000000000001E-3</v>
      </c>
      <c r="M6048" s="20">
        <v>2.0887023437500003E-2</v>
      </c>
      <c r="N6048" s="1">
        <v>1</v>
      </c>
      <c r="O6048" s="5">
        <v>50</v>
      </c>
      <c r="P6048" s="5">
        <v>50</v>
      </c>
      <c r="Q6048" s="1">
        <v>5</v>
      </c>
      <c r="R6048" s="1">
        <v>5</v>
      </c>
      <c r="S6048" s="6">
        <v>439</v>
      </c>
      <c r="T6048" s="6">
        <v>439</v>
      </c>
    </row>
    <row r="6049" spans="1:20" hidden="1" x14ac:dyDescent="0.25">
      <c r="A6049" s="1">
        <v>5</v>
      </c>
      <c r="B6049" s="1">
        <v>2014</v>
      </c>
      <c r="C6049" s="1">
        <v>35470075</v>
      </c>
      <c r="D6049" s="44" t="s">
        <v>574</v>
      </c>
      <c r="E6049" s="20">
        <v>3.7750699999999998E-2</v>
      </c>
      <c r="F6049" s="20">
        <v>3.5716100000000001E-2</v>
      </c>
      <c r="G6049" s="20">
        <v>2.0345999999999997E-3</v>
      </c>
      <c r="H6049" s="20">
        <v>0</v>
      </c>
      <c r="I6049" s="20">
        <v>0</v>
      </c>
      <c r="J6049" s="20">
        <v>0</v>
      </c>
      <c r="K6049" s="20">
        <v>0</v>
      </c>
      <c r="L6049" s="20">
        <v>3.51683E-2</v>
      </c>
      <c r="M6049" s="20">
        <v>1.2519277604166667E-2</v>
      </c>
      <c r="N6049" s="1">
        <v>1</v>
      </c>
      <c r="O6049" s="5">
        <v>50</v>
      </c>
      <c r="P6049" s="5">
        <v>50</v>
      </c>
      <c r="Q6049" s="1">
        <v>5</v>
      </c>
      <c r="R6049" s="1">
        <v>5</v>
      </c>
      <c r="S6049" s="6">
        <v>278</v>
      </c>
      <c r="T6049" s="6">
        <v>278</v>
      </c>
    </row>
    <row r="6050" spans="1:20" hidden="1" x14ac:dyDescent="0.25">
      <c r="A6050" s="1">
        <v>20</v>
      </c>
      <c r="B6050" s="1">
        <v>2014</v>
      </c>
      <c r="C6050" s="1">
        <v>354710620</v>
      </c>
      <c r="D6050" s="44" t="s">
        <v>575</v>
      </c>
      <c r="E6050" s="20">
        <v>0.16092879999999998</v>
      </c>
      <c r="F6050" s="20">
        <v>7.9358300000000007E-2</v>
      </c>
      <c r="G6050" s="20">
        <v>8.157049999999999E-2</v>
      </c>
      <c r="H6050" s="20">
        <v>0</v>
      </c>
      <c r="I6050" s="20">
        <v>6.0000000000000001E-3</v>
      </c>
      <c r="J6050" s="20">
        <v>7.2999999999999995E-2</v>
      </c>
      <c r="K6050" s="20">
        <v>0.08</v>
      </c>
      <c r="L6050" s="20">
        <v>8.3329999999999993E-4</v>
      </c>
      <c r="M6050" s="20">
        <v>6.6753039062500009E-3</v>
      </c>
      <c r="N6050" s="1">
        <v>2</v>
      </c>
      <c r="O6050" s="5">
        <v>23.08</v>
      </c>
      <c r="P6050" s="5">
        <v>76.92</v>
      </c>
      <c r="Q6050" s="1">
        <v>3</v>
      </c>
      <c r="R6050" s="1">
        <v>10</v>
      </c>
      <c r="S6050" s="6">
        <v>138</v>
      </c>
      <c r="T6050" s="6">
        <v>138</v>
      </c>
    </row>
    <row r="6051" spans="1:20" hidden="1" x14ac:dyDescent="0.25">
      <c r="A6051" s="1">
        <v>4</v>
      </c>
      <c r="B6051" s="1">
        <v>2014</v>
      </c>
      <c r="C6051" s="1">
        <v>35475024</v>
      </c>
      <c r="D6051" s="44" t="s">
        <v>576</v>
      </c>
      <c r="E6051" s="20">
        <v>0</v>
      </c>
      <c r="F6051" s="20">
        <v>0</v>
      </c>
      <c r="G6051" s="20">
        <v>0</v>
      </c>
      <c r="H6051" s="20">
        <v>0</v>
      </c>
      <c r="I6051" s="20">
        <v>0</v>
      </c>
      <c r="J6051" s="20">
        <v>0</v>
      </c>
      <c r="K6051" s="20">
        <v>0</v>
      </c>
      <c r="L6051" s="20">
        <v>0</v>
      </c>
      <c r="M6051" s="20">
        <v>0</v>
      </c>
      <c r="N6051" s="1">
        <v>0</v>
      </c>
      <c r="O6051" s="5">
        <v>0</v>
      </c>
      <c r="P6051" s="5">
        <v>0</v>
      </c>
      <c r="Q6051" s="1">
        <v>0</v>
      </c>
      <c r="R6051" s="1">
        <v>0</v>
      </c>
      <c r="S6051" s="6"/>
      <c r="T6051" s="6"/>
    </row>
    <row r="6052" spans="1:20" hidden="1" x14ac:dyDescent="0.25">
      <c r="A6052" s="1">
        <v>9</v>
      </c>
      <c r="B6052" s="1">
        <v>2014</v>
      </c>
      <c r="C6052" s="1">
        <v>35475029</v>
      </c>
      <c r="D6052" s="44" t="s">
        <v>576</v>
      </c>
      <c r="E6052" s="20">
        <v>0.25507839999999998</v>
      </c>
      <c r="F6052" s="20">
        <v>0.24560739999999998</v>
      </c>
      <c r="G6052" s="20">
        <v>9.4710000000000072E-3</v>
      </c>
      <c r="H6052" s="20">
        <v>0.11</v>
      </c>
      <c r="I6052" s="20">
        <v>0.106</v>
      </c>
      <c r="J6052" s="20">
        <v>1.6E-2</v>
      </c>
      <c r="K6052" s="20">
        <v>0.13</v>
      </c>
      <c r="L6052" s="20">
        <v>4.5576999999999996E-3</v>
      </c>
      <c r="M6052" s="20">
        <v>7.0371362944444446E-2</v>
      </c>
      <c r="N6052" s="1">
        <v>33</v>
      </c>
      <c r="O6052" s="5">
        <v>73.680000000000007</v>
      </c>
      <c r="P6052" s="5">
        <v>26.32</v>
      </c>
      <c r="Q6052" s="1">
        <v>56</v>
      </c>
      <c r="R6052" s="1">
        <v>20</v>
      </c>
      <c r="S6052" s="6">
        <v>1327</v>
      </c>
      <c r="T6052" s="6">
        <v>862.55</v>
      </c>
    </row>
    <row r="6053" spans="1:20" hidden="1" x14ac:dyDescent="0.25">
      <c r="A6053" s="1">
        <v>15</v>
      </c>
      <c r="B6053" s="1">
        <v>2014</v>
      </c>
      <c r="C6053" s="1">
        <v>354740315</v>
      </c>
      <c r="D6053" s="44" t="s">
        <v>577</v>
      </c>
      <c r="E6053" s="20">
        <v>2.1149999999999997E-3</v>
      </c>
      <c r="F6053" s="20">
        <v>2.0512999999999998E-3</v>
      </c>
      <c r="G6053" s="20">
        <v>6.3700000000000003E-5</v>
      </c>
      <c r="H6053" s="20">
        <v>0.01</v>
      </c>
      <c r="I6053" s="20">
        <v>0</v>
      </c>
      <c r="J6053" s="20">
        <v>0</v>
      </c>
      <c r="K6053" s="20">
        <v>0</v>
      </c>
      <c r="L6053" s="20">
        <v>6.3700000000000003E-5</v>
      </c>
      <c r="M6053" s="20">
        <v>4.5858528645833334E-3</v>
      </c>
      <c r="N6053" s="1">
        <v>1</v>
      </c>
      <c r="O6053" s="5">
        <v>80</v>
      </c>
      <c r="P6053" s="5">
        <v>20</v>
      </c>
      <c r="Q6053" s="1">
        <v>4</v>
      </c>
      <c r="R6053" s="1">
        <v>1</v>
      </c>
      <c r="S6053" s="6">
        <v>97</v>
      </c>
      <c r="T6053" s="6">
        <v>97</v>
      </c>
    </row>
    <row r="6054" spans="1:20" hidden="1" x14ac:dyDescent="0.25">
      <c r="A6054" s="1">
        <v>4</v>
      </c>
      <c r="B6054" s="1">
        <v>2014</v>
      </c>
      <c r="C6054" s="1">
        <v>35476014</v>
      </c>
      <c r="D6054" s="44" t="s">
        <v>578</v>
      </c>
      <c r="E6054" s="20">
        <v>0.11330319999999999</v>
      </c>
      <c r="F6054" s="20">
        <v>0.11280849999999999</v>
      </c>
      <c r="G6054" s="20">
        <v>4.9470000000000004E-4</v>
      </c>
      <c r="H6054" s="20">
        <v>0.22</v>
      </c>
      <c r="I6054" s="20">
        <v>0</v>
      </c>
      <c r="J6054" s="20">
        <v>4.2999999999999997E-2</v>
      </c>
      <c r="K6054" s="20">
        <v>7.0000000000000007E-2</v>
      </c>
      <c r="L6054" s="20">
        <v>4.6990000000000004E-4</v>
      </c>
      <c r="M6054" s="20">
        <v>7.1303253218750001E-2</v>
      </c>
      <c r="N6054" s="1">
        <v>3</v>
      </c>
      <c r="O6054" s="5">
        <v>63.64</v>
      </c>
      <c r="P6054" s="5">
        <v>36.36</v>
      </c>
      <c r="Q6054" s="1">
        <v>14</v>
      </c>
      <c r="R6054" s="1">
        <v>8</v>
      </c>
      <c r="S6054" s="6">
        <v>1311</v>
      </c>
      <c r="T6054" s="6">
        <v>1311</v>
      </c>
    </row>
    <row r="6055" spans="1:20" hidden="1" x14ac:dyDescent="0.25">
      <c r="A6055" s="1">
        <v>9</v>
      </c>
      <c r="B6055" s="1">
        <v>2014</v>
      </c>
      <c r="C6055" s="1">
        <v>35476019</v>
      </c>
      <c r="D6055" s="44" t="s">
        <v>578</v>
      </c>
      <c r="E6055" s="20">
        <v>0</v>
      </c>
      <c r="F6055" s="20">
        <v>0</v>
      </c>
      <c r="G6055" s="20">
        <v>0</v>
      </c>
      <c r="H6055" s="20">
        <v>0</v>
      </c>
      <c r="I6055" s="20">
        <v>0</v>
      </c>
      <c r="J6055" s="20">
        <v>0</v>
      </c>
      <c r="K6055" s="20">
        <v>0</v>
      </c>
      <c r="L6055" s="20">
        <v>0</v>
      </c>
      <c r="M6055" s="20">
        <v>0</v>
      </c>
      <c r="N6055" s="1">
        <v>0</v>
      </c>
      <c r="O6055" s="5">
        <v>0</v>
      </c>
      <c r="P6055" s="5">
        <v>0</v>
      </c>
      <c r="Q6055" s="1">
        <v>0</v>
      </c>
      <c r="R6055" s="1">
        <v>0</v>
      </c>
      <c r="S6055" s="6"/>
      <c r="T6055" s="6"/>
    </row>
    <row r="6056" spans="1:20" hidden="1" x14ac:dyDescent="0.25">
      <c r="A6056" s="1">
        <v>15</v>
      </c>
      <c r="B6056" s="1">
        <v>2014</v>
      </c>
      <c r="C6056" s="1">
        <v>354765015</v>
      </c>
      <c r="D6056" s="44" t="s">
        <v>579</v>
      </c>
      <c r="E6056" s="20">
        <v>1.6738999999999999E-3</v>
      </c>
      <c r="F6056" s="20">
        <v>1.6211999999999999E-3</v>
      </c>
      <c r="G6056" s="20">
        <v>5.27E-5</v>
      </c>
      <c r="H6056" s="20">
        <v>0</v>
      </c>
      <c r="I6056" s="20">
        <v>0</v>
      </c>
      <c r="J6056" s="20">
        <v>0</v>
      </c>
      <c r="K6056" s="20">
        <v>0</v>
      </c>
      <c r="L6056" s="20">
        <v>5.2079999999999997E-4</v>
      </c>
      <c r="M6056" s="20">
        <v>0</v>
      </c>
      <c r="N6056" s="1">
        <v>0</v>
      </c>
      <c r="O6056" s="5">
        <v>87.5</v>
      </c>
      <c r="P6056" s="5">
        <v>12.5</v>
      </c>
      <c r="Q6056" s="1">
        <v>7</v>
      </c>
      <c r="R6056" s="1">
        <v>1</v>
      </c>
      <c r="S6056" s="6"/>
      <c r="T6056" s="6"/>
    </row>
    <row r="6057" spans="1:20" hidden="1" x14ac:dyDescent="0.25">
      <c r="A6057" s="1">
        <v>18</v>
      </c>
      <c r="B6057" s="1">
        <v>2014</v>
      </c>
      <c r="C6057" s="1">
        <v>354765018</v>
      </c>
      <c r="D6057" s="44" t="s">
        <v>579</v>
      </c>
      <c r="E6057" s="20">
        <v>1.7684800000000001E-2</v>
      </c>
      <c r="F6057" s="20">
        <v>1.5086100000000002E-2</v>
      </c>
      <c r="G6057" s="20">
        <v>2.5987000000000002E-3</v>
      </c>
      <c r="H6057" s="20">
        <v>0</v>
      </c>
      <c r="I6057" s="20">
        <v>0</v>
      </c>
      <c r="J6057" s="20">
        <v>0</v>
      </c>
      <c r="K6057" s="20">
        <v>0.02</v>
      </c>
      <c r="L6057" s="20">
        <v>0</v>
      </c>
      <c r="M6057" s="20">
        <v>2.3103013020833335E-3</v>
      </c>
      <c r="N6057" s="1">
        <v>0</v>
      </c>
      <c r="O6057" s="5">
        <v>90</v>
      </c>
      <c r="P6057" s="5">
        <v>10</v>
      </c>
      <c r="Q6057" s="1">
        <v>18</v>
      </c>
      <c r="R6057" s="1">
        <v>2</v>
      </c>
      <c r="S6057" s="6">
        <v>43.24</v>
      </c>
      <c r="T6057" s="6">
        <v>43.24</v>
      </c>
    </row>
    <row r="6058" spans="1:20" hidden="1" x14ac:dyDescent="0.25">
      <c r="A6058" s="1">
        <v>15</v>
      </c>
      <c r="B6058" s="1">
        <v>2014</v>
      </c>
      <c r="C6058" s="1">
        <v>354720515</v>
      </c>
      <c r="D6058" s="44" t="s">
        <v>580</v>
      </c>
      <c r="E6058" s="20">
        <v>0</v>
      </c>
      <c r="F6058" s="20">
        <v>0</v>
      </c>
      <c r="G6058" s="20">
        <v>0</v>
      </c>
      <c r="H6058" s="20">
        <v>0</v>
      </c>
      <c r="I6058" s="20">
        <v>0</v>
      </c>
      <c r="J6058" s="20">
        <v>0</v>
      </c>
      <c r="K6058" s="20">
        <v>0</v>
      </c>
      <c r="L6058" s="20">
        <v>0</v>
      </c>
      <c r="M6058" s="20">
        <v>0</v>
      </c>
      <c r="N6058" s="1">
        <v>0</v>
      </c>
      <c r="O6058" s="5">
        <v>0</v>
      </c>
      <c r="P6058" s="5">
        <v>0</v>
      </c>
      <c r="Q6058" s="1">
        <v>0</v>
      </c>
      <c r="R6058" s="1">
        <v>0</v>
      </c>
      <c r="S6058" s="6"/>
      <c r="T6058" s="6"/>
    </row>
    <row r="6059" spans="1:20" hidden="1" x14ac:dyDescent="0.25">
      <c r="A6059" s="1">
        <v>18</v>
      </c>
      <c r="B6059" s="1">
        <v>2014</v>
      </c>
      <c r="C6059" s="1">
        <v>354720518</v>
      </c>
      <c r="D6059" s="44" t="s">
        <v>580</v>
      </c>
      <c r="E6059" s="20">
        <v>1.23781E-2</v>
      </c>
      <c r="F6059" s="20">
        <v>8.7425000000000003E-3</v>
      </c>
      <c r="G6059" s="20">
        <v>3.6356000000000001E-3</v>
      </c>
      <c r="H6059" s="20">
        <v>0.06</v>
      </c>
      <c r="I6059" s="20">
        <v>4.0000000000000001E-3</v>
      </c>
      <c r="J6059" s="20">
        <v>0</v>
      </c>
      <c r="K6059" s="20">
        <v>0.01</v>
      </c>
      <c r="L6059" s="20">
        <v>7.08E-5</v>
      </c>
      <c r="M6059" s="20">
        <v>3.0071937500000001E-3</v>
      </c>
      <c r="N6059" s="1">
        <v>0</v>
      </c>
      <c r="O6059" s="5">
        <v>42.86</v>
      </c>
      <c r="P6059" s="5">
        <v>57.14</v>
      </c>
      <c r="Q6059" s="1">
        <v>3</v>
      </c>
      <c r="R6059" s="1">
        <v>4</v>
      </c>
      <c r="S6059" s="6">
        <v>56.26</v>
      </c>
      <c r="T6059" s="6">
        <v>56.26</v>
      </c>
    </row>
    <row r="6060" spans="1:20" hidden="1" x14ac:dyDescent="0.25">
      <c r="A6060" s="1">
        <v>6</v>
      </c>
      <c r="B6060" s="1">
        <v>2014</v>
      </c>
      <c r="C6060" s="1">
        <v>35473046</v>
      </c>
      <c r="D6060" s="44" t="s">
        <v>581</v>
      </c>
      <c r="E6060" s="20">
        <v>0.29883449999999989</v>
      </c>
      <c r="F6060" s="20">
        <v>0.19474929999999999</v>
      </c>
      <c r="G6060" s="20">
        <v>0.10408519999999993</v>
      </c>
      <c r="H6060" s="20">
        <v>0</v>
      </c>
      <c r="I6060" s="20">
        <v>0.13400000000000001</v>
      </c>
      <c r="J6060" s="20">
        <v>2.1000000000000001E-2</v>
      </c>
      <c r="K6060" s="20">
        <v>0.01</v>
      </c>
      <c r="L6060" s="20">
        <v>0.13214799999999988</v>
      </c>
      <c r="M6060" s="20">
        <v>0.42072065972222222</v>
      </c>
      <c r="N6060" s="1">
        <v>18</v>
      </c>
      <c r="O6060" s="5">
        <v>20.93</v>
      </c>
      <c r="P6060" s="5">
        <v>79.069999999999993</v>
      </c>
      <c r="Q6060" s="1">
        <v>18</v>
      </c>
      <c r="R6060" s="1">
        <v>68</v>
      </c>
      <c r="S6060" s="6">
        <v>2072.9699999999998</v>
      </c>
      <c r="T6060" s="6">
        <v>621.89099999999996</v>
      </c>
    </row>
    <row r="6061" spans="1:20" hidden="1" x14ac:dyDescent="0.25">
      <c r="A6061" s="1">
        <v>10</v>
      </c>
      <c r="B6061" s="1">
        <v>2014</v>
      </c>
      <c r="C6061" s="1">
        <v>354730410</v>
      </c>
      <c r="D6061" s="44" t="s">
        <v>581</v>
      </c>
      <c r="E6061" s="20">
        <v>0</v>
      </c>
      <c r="F6061" s="20">
        <v>0</v>
      </c>
      <c r="G6061" s="20">
        <v>0</v>
      </c>
      <c r="H6061" s="20">
        <v>0</v>
      </c>
      <c r="I6061" s="20">
        <v>0</v>
      </c>
      <c r="J6061" s="20">
        <v>0</v>
      </c>
      <c r="K6061" s="20">
        <v>0</v>
      </c>
      <c r="L6061" s="20">
        <v>0</v>
      </c>
      <c r="M6061" s="20">
        <v>0</v>
      </c>
      <c r="N6061" s="1">
        <v>0</v>
      </c>
      <c r="O6061" s="5">
        <v>0</v>
      </c>
      <c r="P6061" s="5">
        <v>0</v>
      </c>
      <c r="Q6061" s="1">
        <v>0</v>
      </c>
      <c r="R6061" s="1">
        <v>0</v>
      </c>
      <c r="S6061" s="6"/>
      <c r="T6061" s="6"/>
    </row>
    <row r="6062" spans="1:20" hidden="1" x14ac:dyDescent="0.25">
      <c r="A6062" s="1">
        <v>21</v>
      </c>
      <c r="B6062" s="1">
        <v>2014</v>
      </c>
      <c r="C6062" s="1">
        <v>354770021</v>
      </c>
      <c r="D6062" s="44" t="s">
        <v>582</v>
      </c>
      <c r="E6062" s="20">
        <v>0</v>
      </c>
      <c r="F6062" s="20">
        <v>0</v>
      </c>
      <c r="G6062" s="20">
        <v>0</v>
      </c>
      <c r="H6062" s="20">
        <v>0</v>
      </c>
      <c r="I6062" s="20">
        <v>0</v>
      </c>
      <c r="J6062" s="20">
        <v>0</v>
      </c>
      <c r="K6062" s="20">
        <v>0</v>
      </c>
      <c r="L6062" s="20">
        <v>0</v>
      </c>
      <c r="M6062" s="20">
        <v>0</v>
      </c>
      <c r="N6062" s="1">
        <v>0</v>
      </c>
      <c r="O6062" s="5">
        <v>0</v>
      </c>
      <c r="P6062" s="5">
        <v>0</v>
      </c>
      <c r="Q6062" s="1">
        <v>0</v>
      </c>
      <c r="R6062" s="1">
        <v>0</v>
      </c>
      <c r="S6062" s="6"/>
      <c r="T6062" s="6"/>
    </row>
    <row r="6063" spans="1:20" hidden="1" x14ac:dyDescent="0.25">
      <c r="A6063" s="1">
        <v>22</v>
      </c>
      <c r="B6063" s="1">
        <v>2014</v>
      </c>
      <c r="C6063" s="1">
        <v>354770022</v>
      </c>
      <c r="D6063" s="44" t="s">
        <v>582</v>
      </c>
      <c r="E6063" s="20">
        <v>6.77291E-2</v>
      </c>
      <c r="F6063" s="20">
        <v>5.7374500000000002E-2</v>
      </c>
      <c r="G6063" s="20">
        <v>1.0354599999999999E-2</v>
      </c>
      <c r="H6063" s="20">
        <v>0</v>
      </c>
      <c r="I6063" s="20">
        <v>0</v>
      </c>
      <c r="J6063" s="20">
        <v>5.8999999999999997E-2</v>
      </c>
      <c r="K6063" s="20">
        <v>0</v>
      </c>
      <c r="L6063" s="20">
        <v>5.0488999999999994E-3</v>
      </c>
      <c r="M6063" s="20">
        <v>5.7470157291666664E-2</v>
      </c>
      <c r="N6063" s="1">
        <v>2</v>
      </c>
      <c r="O6063" s="5">
        <v>36.840000000000003</v>
      </c>
      <c r="P6063" s="5">
        <v>63.16</v>
      </c>
      <c r="Q6063" s="1">
        <v>7</v>
      </c>
      <c r="R6063" s="1">
        <v>12</v>
      </c>
      <c r="S6063" s="6">
        <v>1037.82</v>
      </c>
      <c r="T6063" s="6">
        <v>1037.82</v>
      </c>
    </row>
    <row r="6064" spans="1:20" hidden="1" x14ac:dyDescent="0.25">
      <c r="A6064" s="1">
        <v>6</v>
      </c>
      <c r="B6064" s="1">
        <v>2014</v>
      </c>
      <c r="C6064" s="1">
        <v>35478096</v>
      </c>
      <c r="D6064" s="44" t="s">
        <v>583</v>
      </c>
      <c r="E6064" s="20">
        <v>0.66904969999999953</v>
      </c>
      <c r="F6064" s="20">
        <v>0.48411099999999996</v>
      </c>
      <c r="G6064" s="20">
        <v>0.18493869999999954</v>
      </c>
      <c r="H6064" s="20">
        <v>0</v>
      </c>
      <c r="I6064" s="20">
        <v>0.15</v>
      </c>
      <c r="J6064" s="20">
        <v>0.44</v>
      </c>
      <c r="K6064" s="20">
        <v>0</v>
      </c>
      <c r="L6064" s="20">
        <v>7.8988499999999989E-2</v>
      </c>
      <c r="M6064" s="20">
        <v>2.7933944097222221</v>
      </c>
      <c r="N6064" s="1">
        <v>5</v>
      </c>
      <c r="O6064" s="5">
        <v>5.56</v>
      </c>
      <c r="P6064" s="5">
        <v>94.44</v>
      </c>
      <c r="Q6064" s="1">
        <v>7</v>
      </c>
      <c r="R6064" s="1">
        <v>119</v>
      </c>
      <c r="S6064" s="6">
        <v>36682.559999999998</v>
      </c>
      <c r="T6064" s="6">
        <v>14673.023999999999</v>
      </c>
    </row>
    <row r="6065" spans="1:20" hidden="1" x14ac:dyDescent="0.25">
      <c r="A6065" s="1">
        <v>7</v>
      </c>
      <c r="B6065" s="1">
        <v>2014</v>
      </c>
      <c r="C6065" s="1">
        <v>35478097</v>
      </c>
      <c r="D6065" s="44" t="s">
        <v>583</v>
      </c>
      <c r="E6065" s="20">
        <v>0</v>
      </c>
      <c r="F6065" s="20">
        <v>0</v>
      </c>
      <c r="G6065" s="20">
        <v>0</v>
      </c>
      <c r="H6065" s="20">
        <v>0</v>
      </c>
      <c r="I6065" s="20">
        <v>0</v>
      </c>
      <c r="J6065" s="20">
        <v>0</v>
      </c>
      <c r="K6065" s="20">
        <v>0</v>
      </c>
      <c r="L6065" s="20">
        <v>0</v>
      </c>
      <c r="M6065" s="20">
        <v>0</v>
      </c>
      <c r="N6065" s="1">
        <v>0</v>
      </c>
      <c r="O6065" s="5">
        <v>0</v>
      </c>
      <c r="P6065" s="5">
        <v>0</v>
      </c>
      <c r="Q6065" s="1">
        <v>0</v>
      </c>
      <c r="R6065" s="1">
        <v>0</v>
      </c>
      <c r="S6065" s="6"/>
      <c r="T6065" s="6"/>
    </row>
    <row r="6066" spans="1:20" hidden="1" x14ac:dyDescent="0.25">
      <c r="A6066" s="1">
        <v>4</v>
      </c>
      <c r="B6066" s="1">
        <v>2014</v>
      </c>
      <c r="C6066" s="1">
        <v>35479084</v>
      </c>
      <c r="D6066" s="44" t="s">
        <v>584</v>
      </c>
      <c r="E6066" s="20">
        <v>0</v>
      </c>
      <c r="F6066" s="20">
        <v>0</v>
      </c>
      <c r="G6066" s="20">
        <v>0</v>
      </c>
      <c r="H6066" s="20">
        <v>0</v>
      </c>
      <c r="I6066" s="20">
        <v>0</v>
      </c>
      <c r="J6066" s="20">
        <v>0</v>
      </c>
      <c r="K6066" s="20">
        <v>0</v>
      </c>
      <c r="L6066" s="20">
        <v>0</v>
      </c>
      <c r="M6066" s="20">
        <v>0</v>
      </c>
      <c r="N6066" s="1">
        <v>0</v>
      </c>
      <c r="O6066" s="5">
        <v>0</v>
      </c>
      <c r="P6066" s="5">
        <v>0</v>
      </c>
      <c r="Q6066" s="1">
        <v>0</v>
      </c>
      <c r="R6066" s="1">
        <v>0</v>
      </c>
      <c r="S6066" s="6"/>
      <c r="T6066" s="6"/>
    </row>
    <row r="6067" spans="1:20" hidden="1" x14ac:dyDescent="0.25">
      <c r="A6067" s="1">
        <v>8</v>
      </c>
      <c r="B6067" s="1">
        <v>2014</v>
      </c>
      <c r="C6067" s="1">
        <v>35479088</v>
      </c>
      <c r="D6067" s="44" t="s">
        <v>584</v>
      </c>
      <c r="E6067" s="20">
        <v>7.0713100000000001E-2</v>
      </c>
      <c r="F6067" s="20">
        <v>4.2409799999999997E-2</v>
      </c>
      <c r="G6067" s="20">
        <v>2.83033E-2</v>
      </c>
      <c r="H6067" s="20">
        <v>0.01</v>
      </c>
      <c r="I6067" s="20">
        <v>2.1999999999999999E-2</v>
      </c>
      <c r="J6067" s="20">
        <v>0</v>
      </c>
      <c r="K6067" s="20">
        <v>0.05</v>
      </c>
      <c r="L6067" s="20">
        <v>1.0489E-3</v>
      </c>
      <c r="M6067" s="20">
        <v>1.6773437499999998E-2</v>
      </c>
      <c r="N6067" s="1">
        <v>2</v>
      </c>
      <c r="O6067" s="5">
        <v>66.67</v>
      </c>
      <c r="P6067" s="5">
        <v>33.33</v>
      </c>
      <c r="Q6067" s="1">
        <v>20</v>
      </c>
      <c r="R6067" s="1">
        <v>10</v>
      </c>
      <c r="S6067" s="6">
        <v>268</v>
      </c>
      <c r="T6067" s="6">
        <v>241.2</v>
      </c>
    </row>
    <row r="6068" spans="1:20" hidden="1" x14ac:dyDescent="0.25">
      <c r="A6068" s="1">
        <v>5</v>
      </c>
      <c r="B6068" s="1">
        <v>2014</v>
      </c>
      <c r="C6068" s="1">
        <v>35480055</v>
      </c>
      <c r="D6068" s="44" t="s">
        <v>585</v>
      </c>
      <c r="E6068" s="20">
        <v>0.26159900000000008</v>
      </c>
      <c r="F6068" s="20">
        <v>0.21083209999999999</v>
      </c>
      <c r="G6068" s="20">
        <v>5.0766900000000066E-2</v>
      </c>
      <c r="H6068" s="20">
        <v>0</v>
      </c>
      <c r="I6068" s="20">
        <v>6.2E-2</v>
      </c>
      <c r="J6068" s="20">
        <v>2.4E-2</v>
      </c>
      <c r="K6068" s="20">
        <v>0.15</v>
      </c>
      <c r="L6068" s="20">
        <v>2.3494499999999995E-2</v>
      </c>
      <c r="M6068" s="20">
        <v>5.4021110454861118E-2</v>
      </c>
      <c r="N6068" s="1">
        <v>19</v>
      </c>
      <c r="O6068" s="5">
        <v>25.26</v>
      </c>
      <c r="P6068" s="5">
        <v>74.739999999999995</v>
      </c>
      <c r="Q6068" s="1">
        <v>24</v>
      </c>
      <c r="R6068" s="1">
        <v>71</v>
      </c>
      <c r="S6068" s="6">
        <v>1037.4000000000001</v>
      </c>
      <c r="T6068" s="6">
        <v>0</v>
      </c>
    </row>
    <row r="6069" spans="1:20" hidden="1" x14ac:dyDescent="0.25">
      <c r="A6069" s="1">
        <v>19</v>
      </c>
      <c r="B6069" s="1">
        <v>2014</v>
      </c>
      <c r="C6069" s="1">
        <v>354805419</v>
      </c>
      <c r="D6069" s="44" t="s">
        <v>586</v>
      </c>
      <c r="E6069" s="20">
        <v>0.26503520000000003</v>
      </c>
      <c r="F6069" s="20">
        <v>0.21310700000000002</v>
      </c>
      <c r="G6069" s="20">
        <v>5.1928200000000008E-2</v>
      </c>
      <c r="H6069" s="20">
        <v>0</v>
      </c>
      <c r="I6069" s="20">
        <v>0</v>
      </c>
      <c r="J6069" s="20">
        <v>0.14000000000000001</v>
      </c>
      <c r="K6069" s="20">
        <v>0.12</v>
      </c>
      <c r="L6069" s="20">
        <v>3.3170999999999999E-3</v>
      </c>
      <c r="M6069" s="20">
        <v>1.60943203125E-2</v>
      </c>
      <c r="N6069" s="1">
        <v>1</v>
      </c>
      <c r="O6069" s="5">
        <v>50</v>
      </c>
      <c r="P6069" s="5">
        <v>50</v>
      </c>
      <c r="Q6069" s="1">
        <v>12</v>
      </c>
      <c r="R6069" s="1">
        <v>12</v>
      </c>
      <c r="S6069" s="6">
        <v>343</v>
      </c>
      <c r="T6069" s="6">
        <v>343</v>
      </c>
    </row>
    <row r="6070" spans="1:20" hidden="1" x14ac:dyDescent="0.25">
      <c r="A6070" s="1">
        <v>9</v>
      </c>
      <c r="B6070" s="1">
        <v>2014</v>
      </c>
      <c r="C6070" s="1">
        <v>35481049</v>
      </c>
      <c r="D6070" s="44" t="s">
        <v>587</v>
      </c>
      <c r="E6070" s="20">
        <v>2.4875800000000007E-2</v>
      </c>
      <c r="F6070" s="20">
        <v>2.4681500000000006E-2</v>
      </c>
      <c r="G6070" s="20">
        <v>1.9430000000000001E-4</v>
      </c>
      <c r="H6070" s="20">
        <v>0.04</v>
      </c>
      <c r="I6070" s="20">
        <v>0.01</v>
      </c>
      <c r="J6070" s="20">
        <v>0</v>
      </c>
      <c r="K6070" s="20">
        <v>0.01</v>
      </c>
      <c r="L6070" s="20">
        <v>1.7780000000000001E-4</v>
      </c>
      <c r="M6070" s="20">
        <v>9.0037489583333335E-3</v>
      </c>
      <c r="N6070" s="1">
        <v>7</v>
      </c>
      <c r="O6070" s="5">
        <v>68.42</v>
      </c>
      <c r="P6070" s="5">
        <v>31.58</v>
      </c>
      <c r="Q6070" s="1">
        <v>13</v>
      </c>
      <c r="R6070" s="1">
        <v>6</v>
      </c>
      <c r="S6070" s="6">
        <v>179.4</v>
      </c>
      <c r="T6070" s="6">
        <v>179.4</v>
      </c>
    </row>
    <row r="6071" spans="1:20" hidden="1" x14ac:dyDescent="0.25">
      <c r="A6071" s="1">
        <v>1</v>
      </c>
      <c r="B6071" s="1">
        <v>2014</v>
      </c>
      <c r="C6071" s="1">
        <v>35482031</v>
      </c>
      <c r="D6071" s="44" t="s">
        <v>588</v>
      </c>
      <c r="E6071" s="20">
        <v>2.9223900000000001E-2</v>
      </c>
      <c r="F6071" s="20">
        <v>2.75234E-2</v>
      </c>
      <c r="G6071" s="20">
        <v>1.7005000000000002E-3</v>
      </c>
      <c r="H6071" s="20">
        <v>0.01</v>
      </c>
      <c r="I6071" s="20">
        <v>0</v>
      </c>
      <c r="J6071" s="20">
        <v>0</v>
      </c>
      <c r="K6071" s="20">
        <v>0.03</v>
      </c>
      <c r="L6071" s="20">
        <v>1.9070000000000001E-3</v>
      </c>
      <c r="M6071" s="20">
        <v>9.5075898437500007E-3</v>
      </c>
      <c r="N6071" s="1">
        <v>21</v>
      </c>
      <c r="O6071" s="5">
        <v>82.35</v>
      </c>
      <c r="P6071" s="5">
        <v>17.649999999999999</v>
      </c>
      <c r="Q6071" s="1">
        <v>28</v>
      </c>
      <c r="R6071" s="1">
        <v>6</v>
      </c>
      <c r="S6071" s="6">
        <v>99.36</v>
      </c>
      <c r="T6071" s="6">
        <v>99.36</v>
      </c>
    </row>
    <row r="6072" spans="1:20" hidden="1" x14ac:dyDescent="0.25">
      <c r="A6072" s="1">
        <v>21</v>
      </c>
      <c r="B6072" s="1">
        <v>2014</v>
      </c>
      <c r="C6072" s="1">
        <v>354830221</v>
      </c>
      <c r="D6072" s="44" t="s">
        <v>589</v>
      </c>
      <c r="E6072" s="20">
        <v>6.3914999999999996E-3</v>
      </c>
      <c r="F6072" s="20">
        <v>0</v>
      </c>
      <c r="G6072" s="20">
        <v>6.3914999999999996E-3</v>
      </c>
      <c r="H6072" s="20">
        <v>0</v>
      </c>
      <c r="I6072" s="20">
        <v>6.0000000000000001E-3</v>
      </c>
      <c r="J6072" s="20">
        <v>0</v>
      </c>
      <c r="K6072" s="20">
        <v>0</v>
      </c>
      <c r="L6072" s="20">
        <v>1.103E-4</v>
      </c>
      <c r="M6072" s="20">
        <v>6.7081557291666658E-3</v>
      </c>
      <c r="N6072" s="1">
        <v>0</v>
      </c>
      <c r="O6072" s="5">
        <v>0</v>
      </c>
      <c r="P6072" s="5">
        <v>100</v>
      </c>
      <c r="Q6072" s="1">
        <v>0</v>
      </c>
      <c r="R6072" s="1">
        <v>5</v>
      </c>
      <c r="S6072" s="6">
        <v>141.57</v>
      </c>
      <c r="T6072" s="6">
        <v>141.57</v>
      </c>
    </row>
    <row r="6073" spans="1:20" hidden="1" x14ac:dyDescent="0.25">
      <c r="A6073" s="1">
        <v>20</v>
      </c>
      <c r="B6073" s="1">
        <v>2014</v>
      </c>
      <c r="C6073" s="1">
        <v>354840120</v>
      </c>
      <c r="D6073" s="44" t="s">
        <v>590</v>
      </c>
      <c r="E6073" s="20">
        <v>2.1830800000000001E-2</v>
      </c>
      <c r="F6073" s="20">
        <v>1.4342500000000001E-2</v>
      </c>
      <c r="G6073" s="20">
        <v>7.4882999999999998E-3</v>
      </c>
      <c r="H6073" s="20">
        <v>0</v>
      </c>
      <c r="I6073" s="20">
        <v>1.9E-2</v>
      </c>
      <c r="J6073" s="20">
        <v>0</v>
      </c>
      <c r="K6073" s="20">
        <v>0</v>
      </c>
      <c r="L6073" s="20">
        <v>2.9437E-3</v>
      </c>
      <c r="M6073" s="20">
        <v>1.105935234375E-2</v>
      </c>
      <c r="N6073" s="1">
        <v>0</v>
      </c>
      <c r="O6073" s="5">
        <v>33.33</v>
      </c>
      <c r="P6073" s="5">
        <v>66.67</v>
      </c>
      <c r="Q6073" s="1">
        <v>2</v>
      </c>
      <c r="R6073" s="1">
        <v>4</v>
      </c>
      <c r="S6073" s="6">
        <v>238</v>
      </c>
      <c r="T6073" s="6">
        <v>238</v>
      </c>
    </row>
    <row r="6074" spans="1:20" hidden="1" x14ac:dyDescent="0.25">
      <c r="A6074" s="1">
        <v>7</v>
      </c>
      <c r="B6074" s="1">
        <v>2014</v>
      </c>
      <c r="C6074" s="1">
        <v>35485007</v>
      </c>
      <c r="D6074" s="44" t="s">
        <v>591</v>
      </c>
      <c r="E6074" s="20">
        <v>2.9570501999999994</v>
      </c>
      <c r="F6074" s="20">
        <v>2.9562352999999995</v>
      </c>
      <c r="G6074" s="20">
        <v>8.1489999999999991E-4</v>
      </c>
      <c r="H6074" s="20">
        <v>0</v>
      </c>
      <c r="I6074" s="20">
        <v>2</v>
      </c>
      <c r="J6074" s="20">
        <v>0.95099999999999996</v>
      </c>
      <c r="K6074" s="20">
        <v>0</v>
      </c>
      <c r="L6074" s="20">
        <v>6.2594999999999994E-3</v>
      </c>
      <c r="M6074" s="20">
        <v>1.4727295949074075</v>
      </c>
      <c r="N6074" s="1">
        <v>9</v>
      </c>
      <c r="O6074" s="5">
        <v>83.33</v>
      </c>
      <c r="P6074" s="5">
        <v>16.670000000000002</v>
      </c>
      <c r="Q6074" s="1">
        <v>15</v>
      </c>
      <c r="R6074" s="1">
        <v>3</v>
      </c>
      <c r="S6074" s="6">
        <v>22927.1</v>
      </c>
      <c r="T6074" s="6">
        <v>0</v>
      </c>
    </row>
    <row r="6075" spans="1:20" hidden="1" x14ac:dyDescent="0.25">
      <c r="A6075" s="1">
        <v>1</v>
      </c>
      <c r="B6075" s="1">
        <v>2014</v>
      </c>
      <c r="C6075" s="1">
        <v>35486091</v>
      </c>
      <c r="D6075" s="44" t="s">
        <v>592</v>
      </c>
      <c r="E6075" s="20">
        <v>9.3939300000000003E-2</v>
      </c>
      <c r="F6075" s="20">
        <v>9.1917700000000005E-2</v>
      </c>
      <c r="G6075" s="20">
        <v>2.0216000000000001E-3</v>
      </c>
      <c r="H6075" s="20">
        <v>0</v>
      </c>
      <c r="I6075" s="20">
        <v>6.2E-2</v>
      </c>
      <c r="J6075" s="20">
        <v>0</v>
      </c>
      <c r="K6075" s="20">
        <v>0.02</v>
      </c>
      <c r="L6075" s="20">
        <v>1.4562E-2</v>
      </c>
      <c r="M6075" s="20">
        <v>1.6571066145833334E-2</v>
      </c>
      <c r="N6075" s="1">
        <v>1</v>
      </c>
      <c r="O6075" s="5">
        <v>93.33</v>
      </c>
      <c r="P6075" s="5">
        <v>6.67</v>
      </c>
      <c r="Q6075" s="1">
        <v>28</v>
      </c>
      <c r="R6075" s="1">
        <v>2</v>
      </c>
      <c r="S6075" s="6">
        <v>259.44</v>
      </c>
      <c r="T6075" s="6">
        <v>259.44</v>
      </c>
    </row>
    <row r="6076" spans="1:20" hidden="1" x14ac:dyDescent="0.25">
      <c r="A6076" s="1">
        <v>6</v>
      </c>
      <c r="B6076" s="1">
        <v>2014</v>
      </c>
      <c r="C6076" s="1">
        <v>35487086</v>
      </c>
      <c r="D6076" s="44" t="s">
        <v>593</v>
      </c>
      <c r="E6076" s="20">
        <v>5.8730075999999993</v>
      </c>
      <c r="F6076" s="20">
        <v>5.5086994000000002</v>
      </c>
      <c r="G6076" s="20">
        <v>0.36430819999999936</v>
      </c>
      <c r="H6076" s="20">
        <v>0</v>
      </c>
      <c r="I6076" s="20">
        <v>5.5709999999999997</v>
      </c>
      <c r="J6076" s="20">
        <v>0.189</v>
      </c>
      <c r="K6076" s="20">
        <v>0</v>
      </c>
      <c r="L6076" s="20">
        <v>0.11227680000000008</v>
      </c>
      <c r="M6076" s="20">
        <v>3.2116381249999999</v>
      </c>
      <c r="N6076" s="1">
        <v>13</v>
      </c>
      <c r="O6076" s="5">
        <v>5.29</v>
      </c>
      <c r="P6076" s="5">
        <v>94.71</v>
      </c>
      <c r="Q6076" s="1">
        <v>20</v>
      </c>
      <c r="R6076" s="1">
        <v>358</v>
      </c>
      <c r="S6076" s="6">
        <v>38348.32</v>
      </c>
      <c r="T6076" s="6">
        <v>9970.5632000000005</v>
      </c>
    </row>
    <row r="6077" spans="1:20" hidden="1" x14ac:dyDescent="0.25">
      <c r="A6077" s="1">
        <v>7</v>
      </c>
      <c r="B6077" s="1">
        <v>2014</v>
      </c>
      <c r="C6077" s="1">
        <v>35487087</v>
      </c>
      <c r="D6077" s="44" t="s">
        <v>593</v>
      </c>
      <c r="E6077" s="20">
        <v>0.51552779999999998</v>
      </c>
      <c r="F6077" s="20">
        <v>0.51552779999999998</v>
      </c>
      <c r="G6077" s="20">
        <v>0</v>
      </c>
      <c r="H6077" s="20">
        <v>0</v>
      </c>
      <c r="I6077" s="20">
        <v>0.5</v>
      </c>
      <c r="J6077" s="20">
        <v>0</v>
      </c>
      <c r="K6077" s="20">
        <v>0.02</v>
      </c>
      <c r="L6077" s="20">
        <v>0</v>
      </c>
      <c r="M6077" s="20">
        <v>0</v>
      </c>
      <c r="N6077" s="1">
        <v>3</v>
      </c>
      <c r="O6077" s="5">
        <v>100</v>
      </c>
      <c r="P6077" s="5">
        <v>0</v>
      </c>
      <c r="Q6077" s="1">
        <v>5</v>
      </c>
      <c r="R6077" s="1">
        <v>0</v>
      </c>
      <c r="S6077" s="6"/>
      <c r="T6077" s="6"/>
    </row>
    <row r="6078" spans="1:20" hidden="1" x14ac:dyDescent="0.25">
      <c r="A6078" s="1">
        <v>6</v>
      </c>
      <c r="B6078" s="1">
        <v>2014</v>
      </c>
      <c r="C6078" s="1">
        <v>35488076</v>
      </c>
      <c r="D6078" s="44" t="s">
        <v>594</v>
      </c>
      <c r="E6078" s="20">
        <v>2.2343200000000004E-2</v>
      </c>
      <c r="F6078" s="20">
        <v>0</v>
      </c>
      <c r="G6078" s="20">
        <v>2.2343200000000004E-2</v>
      </c>
      <c r="H6078" s="20">
        <v>0</v>
      </c>
      <c r="I6078" s="20">
        <v>0</v>
      </c>
      <c r="J6078" s="20">
        <v>8.0000000000000002E-3</v>
      </c>
      <c r="K6078" s="20">
        <v>0</v>
      </c>
      <c r="L6078" s="20">
        <v>1.3101600000000005E-2</v>
      </c>
      <c r="M6078" s="20">
        <v>0.52368077546296299</v>
      </c>
      <c r="N6078" s="1">
        <v>0</v>
      </c>
      <c r="O6078" s="5">
        <v>0</v>
      </c>
      <c r="P6078" s="5">
        <v>100</v>
      </c>
      <c r="Q6078" s="1">
        <v>0</v>
      </c>
      <c r="R6078" s="1">
        <v>61</v>
      </c>
      <c r="S6078" s="6">
        <v>8489</v>
      </c>
      <c r="T6078" s="6">
        <v>8489</v>
      </c>
    </row>
    <row r="6079" spans="1:20" hidden="1" x14ac:dyDescent="0.25">
      <c r="A6079" s="1">
        <v>9</v>
      </c>
      <c r="B6079" s="1">
        <v>2014</v>
      </c>
      <c r="C6079" s="1">
        <v>35489069</v>
      </c>
      <c r="D6079" s="44" t="s">
        <v>595</v>
      </c>
      <c r="E6079" s="20">
        <v>0.72265390000000018</v>
      </c>
      <c r="F6079" s="20">
        <v>0.64968190000000015</v>
      </c>
      <c r="G6079" s="20">
        <v>7.2971999999999995E-2</v>
      </c>
      <c r="H6079" s="20">
        <v>0.02</v>
      </c>
      <c r="I6079" s="20">
        <v>1.7000000000000001E-2</v>
      </c>
      <c r="J6079" s="20">
        <v>8.9999999999999993E-3</v>
      </c>
      <c r="K6079" s="20">
        <v>0.66</v>
      </c>
      <c r="L6079" s="20">
        <v>3.7319600000000001E-2</v>
      </c>
      <c r="M6079" s="20">
        <v>0</v>
      </c>
      <c r="N6079" s="1">
        <v>31</v>
      </c>
      <c r="O6079" s="5">
        <v>62.79</v>
      </c>
      <c r="P6079" s="5">
        <v>37.21</v>
      </c>
      <c r="Q6079" s="1">
        <v>54</v>
      </c>
      <c r="R6079" s="1">
        <v>32</v>
      </c>
      <c r="S6079" s="6"/>
      <c r="T6079" s="6"/>
    </row>
    <row r="6080" spans="1:20" hidden="1" x14ac:dyDescent="0.25">
      <c r="A6080" s="1">
        <v>13</v>
      </c>
      <c r="B6080" s="1">
        <v>2014</v>
      </c>
      <c r="C6080" s="1">
        <v>354890613</v>
      </c>
      <c r="D6080" s="44" t="s">
        <v>595</v>
      </c>
      <c r="E6080" s="20">
        <v>0.29464999999999986</v>
      </c>
      <c r="F6080" s="20">
        <v>4.5535999999999993E-2</v>
      </c>
      <c r="G6080" s="20">
        <v>0.24911399999999984</v>
      </c>
      <c r="H6080" s="20">
        <v>0</v>
      </c>
      <c r="I6080" s="20">
        <v>6.5000000000000002E-2</v>
      </c>
      <c r="J6080" s="20">
        <v>0.107</v>
      </c>
      <c r="K6080" s="20">
        <v>0.03</v>
      </c>
      <c r="L6080" s="20">
        <v>9.1068399999999994E-2</v>
      </c>
      <c r="M6080" s="20">
        <v>0.80437372685185182</v>
      </c>
      <c r="N6080" s="1">
        <v>40</v>
      </c>
      <c r="O6080" s="5">
        <v>20</v>
      </c>
      <c r="P6080" s="5">
        <v>80</v>
      </c>
      <c r="Q6080" s="1">
        <v>53</v>
      </c>
      <c r="R6080" s="1">
        <v>212</v>
      </c>
      <c r="S6080" s="6">
        <v>12388</v>
      </c>
      <c r="T6080" s="6">
        <v>11273.08</v>
      </c>
    </row>
    <row r="6081" spans="1:20" hidden="1" x14ac:dyDescent="0.25">
      <c r="A6081" s="1">
        <v>18</v>
      </c>
      <c r="B6081" s="1">
        <v>2014</v>
      </c>
      <c r="C6081" s="1">
        <v>354900318</v>
      </c>
      <c r="D6081" s="44" t="s">
        <v>596</v>
      </c>
      <c r="E6081" s="20">
        <v>1.9104000000000006E-2</v>
      </c>
      <c r="F6081" s="20">
        <v>1.1284400000000005E-2</v>
      </c>
      <c r="G6081" s="20">
        <v>7.8196000000000012E-3</v>
      </c>
      <c r="H6081" s="20">
        <v>0</v>
      </c>
      <c r="I6081" s="20">
        <v>7.0000000000000001E-3</v>
      </c>
      <c r="J6081" s="20">
        <v>0</v>
      </c>
      <c r="K6081" s="20">
        <v>0.01</v>
      </c>
      <c r="L6081" s="20">
        <v>1.0885999999999999E-3</v>
      </c>
      <c r="M6081" s="20">
        <v>6.158477083333334E-3</v>
      </c>
      <c r="N6081" s="1">
        <v>1</v>
      </c>
      <c r="O6081" s="5">
        <v>76.56</v>
      </c>
      <c r="P6081" s="5">
        <v>23.44</v>
      </c>
      <c r="Q6081" s="1">
        <v>49</v>
      </c>
      <c r="R6081" s="1">
        <v>15</v>
      </c>
      <c r="S6081" s="6">
        <v>116.4</v>
      </c>
      <c r="T6081" s="6">
        <v>116.4</v>
      </c>
    </row>
    <row r="6082" spans="1:20" hidden="1" x14ac:dyDescent="0.25">
      <c r="A6082" s="1">
        <v>4</v>
      </c>
      <c r="B6082" s="1">
        <v>2014</v>
      </c>
      <c r="C6082" s="1">
        <v>35491024</v>
      </c>
      <c r="D6082" s="44" t="s">
        <v>597</v>
      </c>
      <c r="E6082" s="20">
        <v>0</v>
      </c>
      <c r="F6082" s="20">
        <v>0</v>
      </c>
      <c r="G6082" s="20">
        <v>0</v>
      </c>
      <c r="H6082" s="20">
        <v>0</v>
      </c>
      <c r="I6082" s="20">
        <v>0</v>
      </c>
      <c r="J6082" s="20">
        <v>0</v>
      </c>
      <c r="K6082" s="20">
        <v>0</v>
      </c>
      <c r="L6082" s="20">
        <v>0</v>
      </c>
      <c r="M6082" s="20">
        <v>0</v>
      </c>
      <c r="N6082" s="1">
        <v>0</v>
      </c>
      <c r="O6082" s="5">
        <v>0</v>
      </c>
      <c r="P6082" s="5">
        <v>0</v>
      </c>
      <c r="Q6082" s="1">
        <v>0</v>
      </c>
      <c r="R6082" s="1">
        <v>0</v>
      </c>
      <c r="S6082" s="6"/>
      <c r="T6082" s="6"/>
    </row>
    <row r="6083" spans="1:20" hidden="1" x14ac:dyDescent="0.25">
      <c r="A6083" s="1">
        <v>9</v>
      </c>
      <c r="B6083" s="1">
        <v>2014</v>
      </c>
      <c r="C6083" s="1">
        <v>35491029</v>
      </c>
      <c r="D6083" s="44" t="s">
        <v>597</v>
      </c>
      <c r="E6083" s="20">
        <v>0.92111409999999994</v>
      </c>
      <c r="F6083" s="20">
        <v>0.90723049999999994</v>
      </c>
      <c r="G6083" s="20">
        <v>1.3883600000000005E-2</v>
      </c>
      <c r="H6083" s="20">
        <v>0.6</v>
      </c>
      <c r="I6083" s="20">
        <v>0</v>
      </c>
      <c r="J6083" s="20">
        <v>0.11799999999999999</v>
      </c>
      <c r="K6083" s="20">
        <v>0.79</v>
      </c>
      <c r="L6083" s="20">
        <v>1.6417099999999997E-2</v>
      </c>
      <c r="M6083" s="20">
        <v>0.24920092239236111</v>
      </c>
      <c r="N6083" s="1">
        <v>90</v>
      </c>
      <c r="O6083" s="5">
        <v>71.709999999999994</v>
      </c>
      <c r="P6083" s="5">
        <v>28.29</v>
      </c>
      <c r="Q6083" s="1">
        <v>109</v>
      </c>
      <c r="R6083" s="1">
        <v>43</v>
      </c>
      <c r="S6083" s="6">
        <v>4587</v>
      </c>
      <c r="T6083" s="6">
        <v>4587</v>
      </c>
    </row>
    <row r="6084" spans="1:20" hidden="1" x14ac:dyDescent="0.25">
      <c r="A6084" s="1">
        <v>18</v>
      </c>
      <c r="B6084" s="1">
        <v>2014</v>
      </c>
      <c r="C6084" s="1">
        <v>354920118</v>
      </c>
      <c r="D6084" s="44" t="s">
        <v>598</v>
      </c>
      <c r="E6084" s="20">
        <v>1.3274899999999999E-2</v>
      </c>
      <c r="F6084" s="20">
        <v>3.1067999999999998E-3</v>
      </c>
      <c r="G6084" s="20">
        <v>1.0168099999999999E-2</v>
      </c>
      <c r="H6084" s="20">
        <v>0</v>
      </c>
      <c r="I6084" s="20">
        <v>0</v>
      </c>
      <c r="J6084" s="20">
        <v>0</v>
      </c>
      <c r="K6084" s="20">
        <v>0.01</v>
      </c>
      <c r="L6084" s="20">
        <v>3.1020999999999996E-3</v>
      </c>
      <c r="M6084" s="20">
        <v>5.708782552083333E-3</v>
      </c>
      <c r="N6084" s="1">
        <v>3</v>
      </c>
      <c r="O6084" s="5">
        <v>41.67</v>
      </c>
      <c r="P6084" s="5">
        <v>58.33</v>
      </c>
      <c r="Q6084" s="1">
        <v>5</v>
      </c>
      <c r="R6084" s="1">
        <v>7</v>
      </c>
      <c r="S6084" s="6">
        <v>96.12</v>
      </c>
      <c r="T6084" s="6">
        <v>96.12</v>
      </c>
    </row>
    <row r="6085" spans="1:20" hidden="1" x14ac:dyDescent="0.25">
      <c r="A6085" s="1">
        <v>18</v>
      </c>
      <c r="B6085" s="1">
        <v>2014</v>
      </c>
      <c r="C6085" s="1">
        <v>354925018</v>
      </c>
      <c r="D6085" s="44" t="s">
        <v>599</v>
      </c>
      <c r="E6085" s="20">
        <v>1.41493E-2</v>
      </c>
      <c r="F6085" s="20">
        <v>1.41204E-2</v>
      </c>
      <c r="G6085" s="20">
        <v>2.8900000000000001E-5</v>
      </c>
      <c r="H6085" s="20">
        <v>0</v>
      </c>
      <c r="I6085" s="20">
        <v>0</v>
      </c>
      <c r="J6085" s="20">
        <v>0</v>
      </c>
      <c r="K6085" s="20">
        <v>0.01</v>
      </c>
      <c r="L6085" s="20">
        <v>2.8900000000000001E-5</v>
      </c>
      <c r="M6085" s="20">
        <v>3.6542000000000002E-3</v>
      </c>
      <c r="N6085" s="1">
        <v>0</v>
      </c>
      <c r="O6085" s="5">
        <v>66.67</v>
      </c>
      <c r="P6085" s="5">
        <v>33.33</v>
      </c>
      <c r="Q6085" s="1">
        <v>2</v>
      </c>
      <c r="R6085" s="1">
        <v>1</v>
      </c>
      <c r="S6085" s="6">
        <v>83</v>
      </c>
      <c r="T6085" s="6">
        <v>83</v>
      </c>
    </row>
    <row r="6086" spans="1:20" hidden="1" x14ac:dyDescent="0.25">
      <c r="A6086" s="1">
        <v>20</v>
      </c>
      <c r="B6086" s="1">
        <v>2014</v>
      </c>
      <c r="C6086" s="1">
        <v>354930020</v>
      </c>
      <c r="D6086" s="44" t="s">
        <v>600</v>
      </c>
      <c r="E6086" s="20">
        <v>4.7039300000000006E-2</v>
      </c>
      <c r="F6086" s="20">
        <v>0</v>
      </c>
      <c r="G6086" s="20">
        <v>4.7039300000000006E-2</v>
      </c>
      <c r="H6086" s="20">
        <v>0</v>
      </c>
      <c r="I6086" s="20">
        <v>0</v>
      </c>
      <c r="J6086" s="20">
        <v>0</v>
      </c>
      <c r="K6086" s="20">
        <v>0.04</v>
      </c>
      <c r="L6086" s="20">
        <v>3.4488999999999995E-3</v>
      </c>
      <c r="M6086" s="20">
        <v>4.3279557291666668E-3</v>
      </c>
      <c r="N6086" s="1">
        <v>0</v>
      </c>
      <c r="O6086" s="5">
        <v>0</v>
      </c>
      <c r="P6086" s="5">
        <v>100</v>
      </c>
      <c r="Q6086" s="1">
        <v>0</v>
      </c>
      <c r="R6086" s="1">
        <v>16</v>
      </c>
      <c r="S6086" s="6">
        <v>94</v>
      </c>
      <c r="T6086" s="6">
        <v>94</v>
      </c>
    </row>
    <row r="6087" spans="1:20" hidden="1" x14ac:dyDescent="0.25">
      <c r="A6087" s="1">
        <v>8</v>
      </c>
      <c r="B6087" s="1">
        <v>2014</v>
      </c>
      <c r="C6087" s="1">
        <v>35494098</v>
      </c>
      <c r="D6087" s="44" t="s">
        <v>601</v>
      </c>
      <c r="E6087" s="20">
        <v>6.0825699999999996E-2</v>
      </c>
      <c r="F6087" s="20">
        <v>4.2346799999999997E-2</v>
      </c>
      <c r="G6087" s="20">
        <v>1.8478899999999999E-2</v>
      </c>
      <c r="H6087" s="20">
        <v>0.28000000000000003</v>
      </c>
      <c r="I6087" s="20">
        <v>0</v>
      </c>
      <c r="J6087" s="20">
        <v>0.01</v>
      </c>
      <c r="K6087" s="20">
        <v>0.03</v>
      </c>
      <c r="L6087" s="20">
        <v>1.8437500000000002E-2</v>
      </c>
      <c r="M6087" s="20">
        <v>0.14369276523148147</v>
      </c>
      <c r="N6087" s="1">
        <v>1</v>
      </c>
      <c r="O6087" s="5">
        <v>30.43</v>
      </c>
      <c r="P6087" s="5">
        <v>69.569999999999993</v>
      </c>
      <c r="Q6087" s="1">
        <v>7</v>
      </c>
      <c r="R6087" s="1">
        <v>16</v>
      </c>
      <c r="S6087" s="6">
        <v>2635</v>
      </c>
      <c r="T6087" s="6">
        <v>0</v>
      </c>
    </row>
    <row r="6088" spans="1:20" hidden="1" x14ac:dyDescent="0.25">
      <c r="A6088" s="1">
        <v>12</v>
      </c>
      <c r="B6088" s="1">
        <v>2014</v>
      </c>
      <c r="C6088" s="1">
        <v>354940912</v>
      </c>
      <c r="D6088" s="44" t="s">
        <v>601</v>
      </c>
      <c r="E6088" s="20">
        <v>0.30555559999999998</v>
      </c>
      <c r="F6088" s="20">
        <v>0.30555559999999998</v>
      </c>
      <c r="G6088" s="20">
        <v>0</v>
      </c>
      <c r="H6088" s="20">
        <v>0</v>
      </c>
      <c r="I6088" s="20">
        <v>0</v>
      </c>
      <c r="J6088" s="20">
        <v>0.30599999999999999</v>
      </c>
      <c r="K6088" s="20">
        <v>0</v>
      </c>
      <c r="L6088" s="20">
        <v>0</v>
      </c>
      <c r="M6088" s="20">
        <v>0</v>
      </c>
      <c r="N6088" s="1">
        <v>0</v>
      </c>
      <c r="O6088" s="5">
        <v>100</v>
      </c>
      <c r="P6088" s="5">
        <v>0</v>
      </c>
      <c r="Q6088" s="1">
        <v>1</v>
      </c>
      <c r="R6088" s="1">
        <v>0</v>
      </c>
      <c r="S6088" s="6"/>
      <c r="T6088" s="6"/>
    </row>
    <row r="6089" spans="1:20" hidden="1" x14ac:dyDescent="0.25">
      <c r="A6089" s="1">
        <v>8</v>
      </c>
      <c r="B6089" s="1">
        <v>2014</v>
      </c>
      <c r="C6089" s="1">
        <v>35495088</v>
      </c>
      <c r="D6089" s="44" t="s">
        <v>602</v>
      </c>
      <c r="E6089" s="20">
        <v>8.8572600000000015E-2</v>
      </c>
      <c r="F6089" s="20">
        <v>8.0947600000000022E-2</v>
      </c>
      <c r="G6089" s="20">
        <v>7.624999999999999E-3</v>
      </c>
      <c r="H6089" s="20">
        <v>0</v>
      </c>
      <c r="I6089" s="20">
        <v>2.3E-2</v>
      </c>
      <c r="J6089" s="20">
        <v>0</v>
      </c>
      <c r="K6089" s="20">
        <v>0.06</v>
      </c>
      <c r="L6089" s="20">
        <v>3.0623999999999998E-3</v>
      </c>
      <c r="M6089" s="20">
        <v>2.1352176041666667E-2</v>
      </c>
      <c r="N6089" s="1">
        <v>16</v>
      </c>
      <c r="O6089" s="5">
        <v>60.71</v>
      </c>
      <c r="P6089" s="5">
        <v>39.29</v>
      </c>
      <c r="Q6089" s="1">
        <v>17</v>
      </c>
      <c r="R6089" s="1">
        <v>11</v>
      </c>
      <c r="S6089" s="6">
        <v>423</v>
      </c>
      <c r="T6089" s="6">
        <v>423</v>
      </c>
    </row>
    <row r="6090" spans="1:20" hidden="1" x14ac:dyDescent="0.25">
      <c r="A6090" s="1">
        <v>2</v>
      </c>
      <c r="B6090" s="1">
        <v>2014</v>
      </c>
      <c r="C6090" s="1">
        <v>35496072</v>
      </c>
      <c r="D6090" s="44" t="s">
        <v>603</v>
      </c>
      <c r="E6090" s="20">
        <v>1.28702E-2</v>
      </c>
      <c r="F6090" s="20">
        <v>1.2800799999999999E-2</v>
      </c>
      <c r="G6090" s="20">
        <v>6.9400000000000006E-5</v>
      </c>
      <c r="H6090" s="20">
        <v>0</v>
      </c>
      <c r="I6090" s="20">
        <v>1.2E-2</v>
      </c>
      <c r="J6090" s="20">
        <v>0</v>
      </c>
      <c r="K6090" s="20">
        <v>0</v>
      </c>
      <c r="L6090" s="20">
        <v>8.564E-4</v>
      </c>
      <c r="M6090" s="20">
        <v>1.0598958333333333E-2</v>
      </c>
      <c r="N6090" s="1">
        <v>3</v>
      </c>
      <c r="O6090" s="5">
        <v>83.33</v>
      </c>
      <c r="P6090" s="5">
        <v>16.670000000000002</v>
      </c>
      <c r="Q6090" s="1">
        <v>5</v>
      </c>
      <c r="R6090" s="1">
        <v>1</v>
      </c>
      <c r="S6090" s="6">
        <v>79.5</v>
      </c>
      <c r="T6090" s="6">
        <v>0</v>
      </c>
    </row>
    <row r="6091" spans="1:20" hidden="1" x14ac:dyDescent="0.25">
      <c r="A6091" s="1">
        <v>4</v>
      </c>
      <c r="B6091" s="1">
        <v>2014</v>
      </c>
      <c r="C6091" s="1">
        <v>35497064</v>
      </c>
      <c r="D6091" s="44" t="s">
        <v>604</v>
      </c>
      <c r="E6091" s="20">
        <v>0.3122315</v>
      </c>
      <c r="F6091" s="20">
        <v>0.30300519999999997</v>
      </c>
      <c r="G6091" s="20">
        <v>9.226299999999998E-3</v>
      </c>
      <c r="H6091" s="20">
        <v>0.41</v>
      </c>
      <c r="I6091" s="20">
        <v>5.6000000000000001E-2</v>
      </c>
      <c r="J6091" s="20">
        <v>7.0000000000000001E-3</v>
      </c>
      <c r="K6091" s="20">
        <v>0.25</v>
      </c>
      <c r="L6091" s="20">
        <v>3.6566000000000003E-3</v>
      </c>
      <c r="M6091" s="20">
        <v>0.14597980470833333</v>
      </c>
      <c r="N6091" s="1">
        <v>42</v>
      </c>
      <c r="O6091" s="5">
        <v>81.25</v>
      </c>
      <c r="P6091" s="5">
        <v>18.75</v>
      </c>
      <c r="Q6091" s="1">
        <v>78</v>
      </c>
      <c r="R6091" s="1">
        <v>18</v>
      </c>
      <c r="S6091" s="6">
        <v>2385.56</v>
      </c>
      <c r="T6091" s="6">
        <v>95.422399999999996</v>
      </c>
    </row>
    <row r="6092" spans="1:20" hidden="1" x14ac:dyDescent="0.25">
      <c r="A6092" s="1">
        <v>15</v>
      </c>
      <c r="B6092" s="1">
        <v>2014</v>
      </c>
      <c r="C6092" s="1">
        <v>354980515</v>
      </c>
      <c r="D6092" s="44" t="s">
        <v>605</v>
      </c>
      <c r="E6092" s="20">
        <v>2.0645571000000045</v>
      </c>
      <c r="F6092" s="20">
        <v>0.59874530000000015</v>
      </c>
      <c r="G6092" s="20">
        <v>1.4658118000000044</v>
      </c>
      <c r="H6092" s="20">
        <v>0</v>
      </c>
      <c r="I6092" s="20">
        <v>1.6040000000000001</v>
      </c>
      <c r="J6092" s="20">
        <v>5.0999999999999997E-2</v>
      </c>
      <c r="K6092" s="20">
        <v>0.08</v>
      </c>
      <c r="L6092" s="20">
        <v>0.32587029999999922</v>
      </c>
      <c r="M6092" s="20">
        <v>1.3791419656064814</v>
      </c>
      <c r="N6092" s="1">
        <v>37</v>
      </c>
      <c r="O6092" s="5">
        <v>2.87</v>
      </c>
      <c r="P6092" s="5">
        <v>97.13</v>
      </c>
      <c r="Q6092" s="1">
        <v>24</v>
      </c>
      <c r="R6092" s="1">
        <v>813</v>
      </c>
      <c r="S6092" s="6">
        <v>22006.71</v>
      </c>
      <c r="T6092" s="6">
        <v>22006.71</v>
      </c>
    </row>
    <row r="6093" spans="1:20" hidden="1" x14ac:dyDescent="0.25">
      <c r="A6093" s="1">
        <v>2</v>
      </c>
      <c r="B6093" s="1">
        <v>2014</v>
      </c>
      <c r="C6093" s="1">
        <v>35499042</v>
      </c>
      <c r="D6093" s="44" t="s">
        <v>606</v>
      </c>
      <c r="E6093" s="20">
        <v>3.4497010000000019</v>
      </c>
      <c r="F6093" s="20">
        <v>1.901825700000001</v>
      </c>
      <c r="G6093" s="20">
        <v>1.547875300000001</v>
      </c>
      <c r="H6093" s="20">
        <v>2.99</v>
      </c>
      <c r="I6093" s="20">
        <v>2.8119999999999998</v>
      </c>
      <c r="J6093" s="20">
        <v>0.48299999999999998</v>
      </c>
      <c r="K6093" s="20">
        <v>7.0000000000000007E-2</v>
      </c>
      <c r="L6093" s="20">
        <v>8.8645099999999991E-2</v>
      </c>
      <c r="M6093" s="20">
        <v>2.7102823051111113</v>
      </c>
      <c r="N6093" s="1">
        <v>142</v>
      </c>
      <c r="O6093" s="5">
        <v>27.69</v>
      </c>
      <c r="P6093" s="5">
        <v>72.31</v>
      </c>
      <c r="Q6093" s="1">
        <v>90</v>
      </c>
      <c r="R6093" s="1">
        <v>235</v>
      </c>
      <c r="S6093" s="6">
        <v>32830.07</v>
      </c>
      <c r="T6093" s="6">
        <v>29547.062999999998</v>
      </c>
    </row>
    <row r="6094" spans="1:20" hidden="1" x14ac:dyDescent="0.25">
      <c r="A6094" s="1">
        <v>6</v>
      </c>
      <c r="B6094" s="1">
        <v>2014</v>
      </c>
      <c r="C6094" s="1">
        <v>35499536</v>
      </c>
      <c r="D6094" s="44" t="s">
        <v>607</v>
      </c>
      <c r="E6094" s="20">
        <v>0</v>
      </c>
      <c r="F6094" s="20">
        <v>0</v>
      </c>
      <c r="G6094" s="20">
        <v>0</v>
      </c>
      <c r="H6094" s="20">
        <v>0</v>
      </c>
      <c r="I6094" s="20">
        <v>0</v>
      </c>
      <c r="J6094" s="20">
        <v>0</v>
      </c>
      <c r="K6094" s="20">
        <v>0</v>
      </c>
      <c r="L6094" s="20">
        <v>0</v>
      </c>
      <c r="M6094" s="20">
        <v>0</v>
      </c>
      <c r="N6094" s="1">
        <v>0</v>
      </c>
      <c r="O6094" s="5">
        <v>0</v>
      </c>
      <c r="P6094" s="5">
        <v>0</v>
      </c>
      <c r="Q6094" s="1">
        <v>0</v>
      </c>
      <c r="R6094" s="1">
        <v>0</v>
      </c>
      <c r="S6094" s="6"/>
      <c r="T6094" s="6"/>
    </row>
    <row r="6095" spans="1:20" hidden="1" x14ac:dyDescent="0.25">
      <c r="A6095" s="1">
        <v>11</v>
      </c>
      <c r="B6095" s="1">
        <v>2014</v>
      </c>
      <c r="C6095" s="1">
        <v>354995311</v>
      </c>
      <c r="D6095" s="44" t="s">
        <v>607</v>
      </c>
      <c r="E6095" s="20">
        <v>3.5111800000000006E-2</v>
      </c>
      <c r="F6095" s="20">
        <v>3.1222900000000005E-2</v>
      </c>
      <c r="G6095" s="20">
        <v>3.8888999999999998E-3</v>
      </c>
      <c r="H6095" s="20">
        <v>0</v>
      </c>
      <c r="I6095" s="20">
        <v>2.8000000000000001E-2</v>
      </c>
      <c r="J6095" s="20">
        <v>0</v>
      </c>
      <c r="K6095" s="20">
        <v>0.01</v>
      </c>
      <c r="L6095" s="20">
        <v>2.5579999999999998E-4</v>
      </c>
      <c r="M6095" s="20">
        <v>1.7422781250000002E-2</v>
      </c>
      <c r="N6095" s="1">
        <v>28</v>
      </c>
      <c r="O6095" s="5">
        <v>50</v>
      </c>
      <c r="P6095" s="5">
        <v>50</v>
      </c>
      <c r="Q6095" s="1">
        <v>9</v>
      </c>
      <c r="R6095" s="1">
        <v>9</v>
      </c>
      <c r="S6095" s="6">
        <v>457.56</v>
      </c>
      <c r="T6095" s="6">
        <v>457.56</v>
      </c>
    </row>
    <row r="6096" spans="1:20" hidden="1" x14ac:dyDescent="0.25">
      <c r="A6096" s="1">
        <v>2</v>
      </c>
      <c r="B6096" s="1">
        <v>2014</v>
      </c>
      <c r="C6096" s="1">
        <v>35500012</v>
      </c>
      <c r="D6096" s="44" t="s">
        <v>692</v>
      </c>
      <c r="E6096" s="20">
        <v>2.1010000000000004E-3</v>
      </c>
      <c r="F6096" s="20">
        <v>1.7399000000000006E-3</v>
      </c>
      <c r="G6096" s="20">
        <v>3.611E-4</v>
      </c>
      <c r="H6096" s="20">
        <v>0.02</v>
      </c>
      <c r="I6096" s="20">
        <v>1E-3</v>
      </c>
      <c r="J6096" s="20">
        <v>0</v>
      </c>
      <c r="K6096" s="20">
        <v>0</v>
      </c>
      <c r="L6096" s="20">
        <v>1.2860000000000001E-4</v>
      </c>
      <c r="M6096" s="20">
        <v>1.6027429687500001E-2</v>
      </c>
      <c r="N6096" s="1">
        <v>44</v>
      </c>
      <c r="O6096" s="5">
        <v>78.260000000000005</v>
      </c>
      <c r="P6096" s="5">
        <v>21.74</v>
      </c>
      <c r="Q6096" s="1">
        <v>18</v>
      </c>
      <c r="R6096" s="1">
        <v>5</v>
      </c>
      <c r="S6096" s="6">
        <v>288.95999999999998</v>
      </c>
      <c r="T6096" s="6">
        <v>288.95999999999998</v>
      </c>
    </row>
    <row r="6097" spans="1:20" hidden="1" x14ac:dyDescent="0.25">
      <c r="A6097" s="1">
        <v>10</v>
      </c>
      <c r="B6097" s="1">
        <v>2014</v>
      </c>
      <c r="C6097" s="1">
        <v>355010010</v>
      </c>
      <c r="D6097" s="44" t="s">
        <v>609</v>
      </c>
      <c r="E6097" s="20">
        <v>5.0732600000000003E-2</v>
      </c>
      <c r="F6097" s="20">
        <v>5.0732600000000003E-2</v>
      </c>
      <c r="G6097" s="20">
        <v>0</v>
      </c>
      <c r="H6097" s="20">
        <v>0</v>
      </c>
      <c r="I6097" s="20">
        <v>0</v>
      </c>
      <c r="J6097" s="20">
        <v>7.0000000000000001E-3</v>
      </c>
      <c r="K6097" s="20">
        <v>0.03</v>
      </c>
      <c r="L6097" s="20">
        <v>1.39919E-2</v>
      </c>
      <c r="M6097" s="20">
        <v>0</v>
      </c>
      <c r="N6097" s="1">
        <v>3</v>
      </c>
      <c r="O6097" s="5">
        <v>100</v>
      </c>
      <c r="P6097" s="5">
        <v>0</v>
      </c>
      <c r="Q6097" s="1">
        <v>7</v>
      </c>
      <c r="R6097" s="1">
        <v>0</v>
      </c>
      <c r="S6097" s="6"/>
      <c r="T6097" s="6"/>
    </row>
    <row r="6098" spans="1:20" hidden="1" x14ac:dyDescent="0.25">
      <c r="A6098" s="1">
        <v>13</v>
      </c>
      <c r="B6098" s="1">
        <v>2014</v>
      </c>
      <c r="C6098" s="1">
        <v>355010013</v>
      </c>
      <c r="D6098" s="44" t="s">
        <v>609</v>
      </c>
      <c r="E6098" s="20">
        <v>6.409730000000001E-2</v>
      </c>
      <c r="F6098" s="20">
        <v>5.4729200000000006E-2</v>
      </c>
      <c r="G6098" s="20">
        <v>9.3681000000000059E-3</v>
      </c>
      <c r="H6098" s="20">
        <v>0</v>
      </c>
      <c r="I6098" s="20">
        <v>5.0000000000000001E-3</v>
      </c>
      <c r="J6098" s="20">
        <v>1E-3</v>
      </c>
      <c r="K6098" s="20">
        <v>0.05</v>
      </c>
      <c r="L6098" s="20">
        <v>2.8557999999999995E-3</v>
      </c>
      <c r="M6098" s="20">
        <v>0.11510101854166667</v>
      </c>
      <c r="N6098" s="1">
        <v>0</v>
      </c>
      <c r="O6098" s="5">
        <v>6.45</v>
      </c>
      <c r="P6098" s="5">
        <v>93.55</v>
      </c>
      <c r="Q6098" s="1">
        <v>2</v>
      </c>
      <c r="R6098" s="1">
        <v>29</v>
      </c>
      <c r="S6098" s="6">
        <v>1990.92</v>
      </c>
      <c r="T6098" s="6">
        <v>1990.92</v>
      </c>
    </row>
    <row r="6099" spans="1:20" hidden="1" x14ac:dyDescent="0.25">
      <c r="A6099" s="1">
        <v>17</v>
      </c>
      <c r="B6099" s="1">
        <v>2014</v>
      </c>
      <c r="C6099" s="1">
        <v>355010017</v>
      </c>
      <c r="D6099" s="44" t="s">
        <v>609</v>
      </c>
      <c r="E6099" s="20">
        <v>0</v>
      </c>
      <c r="F6099" s="20">
        <v>0</v>
      </c>
      <c r="G6099" s="20">
        <v>0</v>
      </c>
      <c r="H6099" s="20">
        <v>0</v>
      </c>
      <c r="I6099" s="20">
        <v>0</v>
      </c>
      <c r="J6099" s="20">
        <v>0</v>
      </c>
      <c r="K6099" s="20">
        <v>0</v>
      </c>
      <c r="L6099" s="20">
        <v>0</v>
      </c>
      <c r="M6099" s="20">
        <v>0</v>
      </c>
      <c r="N6099" s="1">
        <v>4</v>
      </c>
      <c r="O6099" s="5">
        <v>0</v>
      </c>
      <c r="P6099" s="5">
        <v>0</v>
      </c>
      <c r="Q6099" s="1">
        <v>0</v>
      </c>
      <c r="R6099" s="1">
        <v>0</v>
      </c>
      <c r="S6099" s="6"/>
      <c r="T6099" s="6"/>
    </row>
    <row r="6100" spans="1:20" hidden="1" x14ac:dyDescent="0.25">
      <c r="A6100" s="1">
        <v>11</v>
      </c>
      <c r="B6100" s="1">
        <v>2014</v>
      </c>
      <c r="C6100" s="1">
        <v>355020911</v>
      </c>
      <c r="D6100" s="44" t="s">
        <v>610</v>
      </c>
      <c r="E6100" s="20">
        <v>0</v>
      </c>
      <c r="F6100" s="20">
        <v>0</v>
      </c>
      <c r="G6100" s="20">
        <v>0</v>
      </c>
      <c r="H6100" s="20">
        <v>0</v>
      </c>
      <c r="I6100" s="20">
        <v>0</v>
      </c>
      <c r="J6100" s="20">
        <v>0</v>
      </c>
      <c r="K6100" s="20">
        <v>0</v>
      </c>
      <c r="L6100" s="20">
        <v>0</v>
      </c>
      <c r="M6100" s="20">
        <v>0</v>
      </c>
      <c r="N6100" s="1">
        <v>0</v>
      </c>
      <c r="O6100" s="5">
        <v>0</v>
      </c>
      <c r="P6100" s="5">
        <v>0</v>
      </c>
      <c r="Q6100" s="1">
        <v>0</v>
      </c>
      <c r="R6100" s="1">
        <v>0</v>
      </c>
      <c r="S6100" s="6"/>
      <c r="T6100" s="6"/>
    </row>
    <row r="6101" spans="1:20" hidden="1" x14ac:dyDescent="0.25">
      <c r="A6101" s="1">
        <v>14</v>
      </c>
      <c r="B6101" s="1">
        <v>2014</v>
      </c>
      <c r="C6101" s="1">
        <v>355020914</v>
      </c>
      <c r="D6101" s="44" t="s">
        <v>610</v>
      </c>
      <c r="E6101" s="20">
        <v>0.14792809999999998</v>
      </c>
      <c r="F6101" s="20">
        <v>0.13665869999999997</v>
      </c>
      <c r="G6101" s="20">
        <v>1.1269400000000006E-2</v>
      </c>
      <c r="H6101" s="20">
        <v>0</v>
      </c>
      <c r="I6101" s="20">
        <v>5.5E-2</v>
      </c>
      <c r="J6101" s="20">
        <v>1E-3</v>
      </c>
      <c r="K6101" s="20">
        <v>0.09</v>
      </c>
      <c r="L6101" s="20">
        <v>4.4514999999999997E-3</v>
      </c>
      <c r="M6101" s="20">
        <v>6.5700925539351862E-2</v>
      </c>
      <c r="N6101" s="1">
        <v>38</v>
      </c>
      <c r="O6101" s="5">
        <v>56.82</v>
      </c>
      <c r="P6101" s="5">
        <v>43.18</v>
      </c>
      <c r="Q6101" s="1">
        <v>25</v>
      </c>
      <c r="R6101" s="1">
        <v>19</v>
      </c>
      <c r="S6101" s="6">
        <v>917.32</v>
      </c>
      <c r="T6101" s="6">
        <v>917.32</v>
      </c>
    </row>
    <row r="6102" spans="1:20" hidden="1" x14ac:dyDescent="0.25">
      <c r="A6102" s="1">
        <v>6</v>
      </c>
      <c r="B6102" s="1">
        <v>2014</v>
      </c>
      <c r="C6102" s="1">
        <v>35503086</v>
      </c>
      <c r="D6102" s="44" t="s">
        <v>611</v>
      </c>
      <c r="E6102" s="20">
        <v>16.979685700000005</v>
      </c>
      <c r="F6102" s="20">
        <v>15.5672829</v>
      </c>
      <c r="G6102" s="20">
        <v>1.4124028000000042</v>
      </c>
      <c r="H6102" s="20">
        <v>0</v>
      </c>
      <c r="I6102" s="20">
        <v>14.039</v>
      </c>
      <c r="J6102" s="20">
        <v>1.8560000000000001</v>
      </c>
      <c r="K6102" s="20">
        <v>0.09</v>
      </c>
      <c r="L6102" s="20">
        <v>0.99685060000000725</v>
      </c>
      <c r="M6102" s="20">
        <v>46.665150869629635</v>
      </c>
      <c r="N6102" s="1">
        <v>40</v>
      </c>
      <c r="O6102" s="5">
        <v>3.74</v>
      </c>
      <c r="P6102" s="5">
        <v>96.26</v>
      </c>
      <c r="Q6102" s="1">
        <v>60</v>
      </c>
      <c r="R6102" s="1">
        <v>1546</v>
      </c>
      <c r="S6102" s="6">
        <v>616505.81000000006</v>
      </c>
      <c r="T6102" s="6">
        <v>462379.35749999998</v>
      </c>
    </row>
    <row r="6103" spans="1:20" hidden="1" x14ac:dyDescent="0.25">
      <c r="A6103" s="1">
        <v>7</v>
      </c>
      <c r="B6103" s="1">
        <v>2014</v>
      </c>
      <c r="C6103" s="1">
        <v>35503087</v>
      </c>
      <c r="D6103" s="44" t="s">
        <v>611</v>
      </c>
      <c r="E6103" s="20">
        <v>0</v>
      </c>
      <c r="F6103" s="20">
        <v>0</v>
      </c>
      <c r="G6103" s="20">
        <v>0</v>
      </c>
      <c r="H6103" s="20">
        <v>0</v>
      </c>
      <c r="I6103" s="20">
        <v>0</v>
      </c>
      <c r="J6103" s="20">
        <v>0</v>
      </c>
      <c r="K6103" s="20">
        <v>0</v>
      </c>
      <c r="L6103" s="20">
        <v>0</v>
      </c>
      <c r="M6103" s="20">
        <v>0</v>
      </c>
      <c r="N6103" s="1">
        <v>0</v>
      </c>
      <c r="O6103" s="5">
        <v>0</v>
      </c>
      <c r="P6103" s="5">
        <v>0</v>
      </c>
      <c r="Q6103" s="1">
        <v>0</v>
      </c>
      <c r="R6103" s="1">
        <v>0</v>
      </c>
      <c r="S6103" s="6"/>
      <c r="T6103" s="6"/>
    </row>
    <row r="6104" spans="1:20" hidden="1" x14ac:dyDescent="0.25">
      <c r="A6104" s="1">
        <v>5</v>
      </c>
      <c r="B6104" s="1">
        <v>2014</v>
      </c>
      <c r="C6104" s="1">
        <v>35504075</v>
      </c>
      <c r="D6104" s="44" t="s">
        <v>612</v>
      </c>
      <c r="E6104" s="20">
        <v>0.21782350000000003</v>
      </c>
      <c r="F6104" s="20">
        <v>0.20308350000000003</v>
      </c>
      <c r="G6104" s="20">
        <v>1.474000000000001E-2</v>
      </c>
      <c r="H6104" s="20">
        <v>0</v>
      </c>
      <c r="I6104" s="20">
        <v>7.1999999999999995E-2</v>
      </c>
      <c r="J6104" s="20">
        <v>1.2E-2</v>
      </c>
      <c r="K6104" s="20">
        <v>0.06</v>
      </c>
      <c r="L6104" s="20">
        <v>6.9647700000000007E-2</v>
      </c>
      <c r="M6104" s="20">
        <v>9.8666122059027792E-2</v>
      </c>
      <c r="N6104" s="1">
        <v>35</v>
      </c>
      <c r="O6104" s="5">
        <v>47.25</v>
      </c>
      <c r="P6104" s="5">
        <v>52.75</v>
      </c>
      <c r="Q6104" s="1">
        <v>43</v>
      </c>
      <c r="R6104" s="1">
        <v>48</v>
      </c>
      <c r="S6104" s="6">
        <v>1464.9</v>
      </c>
      <c r="T6104" s="6">
        <v>175.78800000000001</v>
      </c>
    </row>
    <row r="6105" spans="1:20" hidden="1" x14ac:dyDescent="0.25">
      <c r="A6105" s="1">
        <v>13</v>
      </c>
      <c r="B6105" s="1">
        <v>2014</v>
      </c>
      <c r="C6105" s="1">
        <v>355040713</v>
      </c>
      <c r="D6105" s="44" t="s">
        <v>612</v>
      </c>
      <c r="E6105" s="20">
        <v>8.4540499999999991E-2</v>
      </c>
      <c r="F6105" s="20">
        <v>8.4499999999999992E-2</v>
      </c>
      <c r="G6105" s="20">
        <v>4.0500000000000002E-5</v>
      </c>
      <c r="H6105" s="20">
        <v>0</v>
      </c>
      <c r="I6105" s="20">
        <v>0</v>
      </c>
      <c r="J6105" s="20">
        <v>0</v>
      </c>
      <c r="K6105" s="20">
        <v>0.08</v>
      </c>
      <c r="L6105" s="20">
        <v>4.0500000000000002E-5</v>
      </c>
      <c r="M6105" s="20">
        <v>0</v>
      </c>
      <c r="N6105" s="1">
        <v>1</v>
      </c>
      <c r="O6105" s="5">
        <v>50</v>
      </c>
      <c r="P6105" s="5">
        <v>50</v>
      </c>
      <c r="Q6105" s="1">
        <v>2</v>
      </c>
      <c r="R6105" s="1">
        <v>2</v>
      </c>
      <c r="S6105" s="6"/>
      <c r="T6105" s="6"/>
    </row>
    <row r="6106" spans="1:20" hidden="1" x14ac:dyDescent="0.25">
      <c r="A6106" s="1">
        <v>17</v>
      </c>
      <c r="B6106" s="1">
        <v>2014</v>
      </c>
      <c r="C6106" s="1">
        <v>355050617</v>
      </c>
      <c r="D6106" s="44" t="s">
        <v>613</v>
      </c>
      <c r="E6106" s="20">
        <v>0.16427830000000002</v>
      </c>
      <c r="F6106" s="20">
        <v>0.15669530000000001</v>
      </c>
      <c r="G6106" s="20">
        <v>7.5830000000000012E-3</v>
      </c>
      <c r="H6106" s="20">
        <v>0</v>
      </c>
      <c r="I6106" s="20">
        <v>0</v>
      </c>
      <c r="J6106" s="20">
        <v>7.0000000000000001E-3</v>
      </c>
      <c r="K6106" s="20">
        <v>0.16</v>
      </c>
      <c r="L6106" s="20">
        <v>3.4949999999999998E-4</v>
      </c>
      <c r="M6106" s="20">
        <v>1.3010068749999999E-2</v>
      </c>
      <c r="N6106" s="1">
        <v>1</v>
      </c>
      <c r="O6106" s="5">
        <v>42.11</v>
      </c>
      <c r="P6106" s="5">
        <v>57.89</v>
      </c>
      <c r="Q6106" s="1">
        <v>8</v>
      </c>
      <c r="R6106" s="1">
        <v>11</v>
      </c>
      <c r="S6106" s="6">
        <v>291</v>
      </c>
      <c r="T6106" s="6">
        <v>291</v>
      </c>
    </row>
    <row r="6107" spans="1:20" hidden="1" x14ac:dyDescent="0.25">
      <c r="A6107" s="1">
        <v>6</v>
      </c>
      <c r="B6107" s="1">
        <v>2014</v>
      </c>
      <c r="C6107" s="1">
        <v>35506056</v>
      </c>
      <c r="D6107" s="44" t="s">
        <v>614</v>
      </c>
      <c r="E6107" s="20">
        <v>3.6666700000000003E-2</v>
      </c>
      <c r="F6107" s="20">
        <v>3.6666700000000003E-2</v>
      </c>
      <c r="G6107" s="20">
        <v>0</v>
      </c>
      <c r="H6107" s="20">
        <v>0</v>
      </c>
      <c r="I6107" s="20">
        <v>0</v>
      </c>
      <c r="J6107" s="20">
        <v>0</v>
      </c>
      <c r="K6107" s="20">
        <v>0.04</v>
      </c>
      <c r="L6107" s="20">
        <v>0</v>
      </c>
      <c r="M6107" s="20">
        <v>0</v>
      </c>
      <c r="N6107" s="1">
        <v>0</v>
      </c>
      <c r="O6107" s="5">
        <v>100</v>
      </c>
      <c r="P6107" s="5">
        <v>0</v>
      </c>
      <c r="Q6107" s="1">
        <v>1</v>
      </c>
      <c r="R6107" s="1">
        <v>0</v>
      </c>
      <c r="S6107" s="6"/>
      <c r="T6107" s="6"/>
    </row>
    <row r="6108" spans="1:20" hidden="1" x14ac:dyDescent="0.25">
      <c r="A6108" s="1">
        <v>10</v>
      </c>
      <c r="B6108" s="1">
        <v>2014</v>
      </c>
      <c r="C6108" s="1">
        <v>355060510</v>
      </c>
      <c r="D6108" s="44" t="s">
        <v>614</v>
      </c>
      <c r="E6108" s="20">
        <v>0.22698329999999989</v>
      </c>
      <c r="F6108" s="20">
        <v>0.15536949999999994</v>
      </c>
      <c r="G6108" s="20">
        <v>7.1613799999999964E-2</v>
      </c>
      <c r="H6108" s="20">
        <v>0</v>
      </c>
      <c r="I6108" s="20">
        <v>0</v>
      </c>
      <c r="J6108" s="20">
        <v>0.13800000000000001</v>
      </c>
      <c r="K6108" s="20">
        <v>0.03</v>
      </c>
      <c r="L6108" s="20">
        <v>6.275639999999999E-2</v>
      </c>
      <c r="M6108" s="20">
        <v>0.16570055896296298</v>
      </c>
      <c r="N6108" s="1">
        <v>68</v>
      </c>
      <c r="O6108" s="5">
        <v>36.299999999999997</v>
      </c>
      <c r="P6108" s="5">
        <v>63.7</v>
      </c>
      <c r="Q6108" s="1">
        <v>49</v>
      </c>
      <c r="R6108" s="1">
        <v>86</v>
      </c>
      <c r="S6108" s="6">
        <v>2554.6799999999998</v>
      </c>
      <c r="T6108" s="6">
        <v>0</v>
      </c>
    </row>
    <row r="6109" spans="1:20" hidden="1" x14ac:dyDescent="0.25">
      <c r="A6109" s="1">
        <v>3</v>
      </c>
      <c r="B6109" s="1">
        <v>2014</v>
      </c>
      <c r="C6109" s="1">
        <v>35507043</v>
      </c>
      <c r="D6109" s="44" t="s">
        <v>615</v>
      </c>
      <c r="E6109" s="20">
        <v>1.1711822999999999</v>
      </c>
      <c r="F6109" s="20">
        <v>1.1648247999999999</v>
      </c>
      <c r="G6109" s="20">
        <v>6.3574999999999986E-3</v>
      </c>
      <c r="H6109" s="20">
        <v>0</v>
      </c>
      <c r="I6109" s="20">
        <v>0.63300000000000001</v>
      </c>
      <c r="J6109" s="20">
        <v>6.0000000000000001E-3</v>
      </c>
      <c r="K6109" s="20">
        <v>0.5</v>
      </c>
      <c r="L6109" s="20">
        <v>3.1170800000000005E-2</v>
      </c>
      <c r="M6109" s="20">
        <v>0.21458492814236113</v>
      </c>
      <c r="N6109" s="1">
        <v>13</v>
      </c>
      <c r="O6109" s="5">
        <v>74.58</v>
      </c>
      <c r="P6109" s="5">
        <v>25.42</v>
      </c>
      <c r="Q6109" s="1">
        <v>44</v>
      </c>
      <c r="R6109" s="1">
        <v>15</v>
      </c>
      <c r="S6109" s="6">
        <v>2006.98</v>
      </c>
      <c r="T6109" s="6">
        <v>682.3732</v>
      </c>
    </row>
    <row r="6110" spans="1:20" hidden="1" x14ac:dyDescent="0.25">
      <c r="A6110" s="1">
        <v>4</v>
      </c>
      <c r="B6110" s="1">
        <v>2014</v>
      </c>
      <c r="C6110" s="1">
        <v>35508034</v>
      </c>
      <c r="D6110" s="44" t="s">
        <v>616</v>
      </c>
      <c r="E6110" s="20">
        <v>7.3755899999999985E-2</v>
      </c>
      <c r="F6110" s="20">
        <v>7.3443399999999992E-2</v>
      </c>
      <c r="G6110" s="20">
        <v>3.1249999999999995E-4</v>
      </c>
      <c r="H6110" s="20">
        <v>0</v>
      </c>
      <c r="I6110" s="20">
        <v>1.7999999999999999E-2</v>
      </c>
      <c r="J6110" s="20">
        <v>0</v>
      </c>
      <c r="K6110" s="20">
        <v>0.05</v>
      </c>
      <c r="L6110" s="20">
        <v>3.9234999999999999E-3</v>
      </c>
      <c r="M6110" s="20">
        <v>3.6530821759259258E-2</v>
      </c>
      <c r="N6110" s="1">
        <v>13</v>
      </c>
      <c r="O6110" s="5">
        <v>85</v>
      </c>
      <c r="P6110" s="5">
        <v>15</v>
      </c>
      <c r="Q6110" s="1">
        <v>17</v>
      </c>
      <c r="R6110" s="1">
        <v>3</v>
      </c>
      <c r="S6110" s="6">
        <v>431.2</v>
      </c>
      <c r="T6110" s="6">
        <v>43.12</v>
      </c>
    </row>
    <row r="6111" spans="1:20" hidden="1" x14ac:dyDescent="0.25">
      <c r="A6111" s="1">
        <v>4</v>
      </c>
      <c r="B6111" s="1">
        <v>2014</v>
      </c>
      <c r="C6111" s="1">
        <v>35509024</v>
      </c>
      <c r="D6111" s="44" t="s">
        <v>617</v>
      </c>
      <c r="E6111" s="20">
        <v>0.14436939999999998</v>
      </c>
      <c r="F6111" s="20">
        <v>4.8462600000000008E-2</v>
      </c>
      <c r="G6111" s="20">
        <v>9.5906799999999987E-2</v>
      </c>
      <c r="H6111" s="20">
        <v>0</v>
      </c>
      <c r="I6111" s="20">
        <v>2E-3</v>
      </c>
      <c r="J6111" s="20">
        <v>1.7999999999999999E-2</v>
      </c>
      <c r="K6111" s="20">
        <v>0.1</v>
      </c>
      <c r="L6111" s="20">
        <v>2.6527700000000001E-2</v>
      </c>
      <c r="M6111" s="20">
        <v>3.9705846947916665E-2</v>
      </c>
      <c r="N6111" s="1">
        <v>4</v>
      </c>
      <c r="O6111" s="5">
        <v>53.13</v>
      </c>
      <c r="P6111" s="5">
        <v>46.88</v>
      </c>
      <c r="Q6111" s="1">
        <v>17</v>
      </c>
      <c r="R6111" s="1">
        <v>15</v>
      </c>
      <c r="S6111" s="6">
        <v>724.68</v>
      </c>
      <c r="T6111" s="6">
        <v>0</v>
      </c>
    </row>
    <row r="6112" spans="1:20" hidden="1" x14ac:dyDescent="0.25">
      <c r="A6112" s="1">
        <v>9</v>
      </c>
      <c r="B6112" s="1">
        <v>2014</v>
      </c>
      <c r="C6112" s="1">
        <v>35509029</v>
      </c>
      <c r="D6112" s="44" t="s">
        <v>617</v>
      </c>
      <c r="E6112" s="20">
        <v>7.9000000000000006E-6</v>
      </c>
      <c r="F6112" s="20">
        <v>7.9000000000000006E-6</v>
      </c>
      <c r="G6112" s="20">
        <v>0</v>
      </c>
      <c r="H6112" s="20">
        <v>0</v>
      </c>
      <c r="I6112" s="20">
        <v>0</v>
      </c>
      <c r="J6112" s="20">
        <v>0</v>
      </c>
      <c r="K6112" s="20">
        <v>0</v>
      </c>
      <c r="L6112" s="20">
        <v>0</v>
      </c>
      <c r="M6112" s="20">
        <v>0</v>
      </c>
      <c r="N6112" s="1">
        <v>0</v>
      </c>
      <c r="O6112" s="5">
        <v>100</v>
      </c>
      <c r="P6112" s="5">
        <v>0</v>
      </c>
      <c r="Q6112" s="1">
        <v>1</v>
      </c>
      <c r="R6112" s="1">
        <v>0</v>
      </c>
      <c r="S6112" s="6"/>
      <c r="T6112" s="6"/>
    </row>
    <row r="6113" spans="1:20" hidden="1" x14ac:dyDescent="0.25">
      <c r="A6113" s="1">
        <v>7</v>
      </c>
      <c r="B6113" s="1">
        <v>2014</v>
      </c>
      <c r="C6113" s="1">
        <v>35510097</v>
      </c>
      <c r="D6113" s="44" t="s">
        <v>618</v>
      </c>
      <c r="E6113" s="20">
        <v>0.18172790000000003</v>
      </c>
      <c r="F6113" s="20">
        <v>0.18079240000000002</v>
      </c>
      <c r="G6113" s="20">
        <v>9.3549999999999992E-4</v>
      </c>
      <c r="H6113" s="20">
        <v>0</v>
      </c>
      <c r="I6113" s="20">
        <v>0.17799999999999999</v>
      </c>
      <c r="J6113" s="20">
        <v>2E-3</v>
      </c>
      <c r="K6113" s="20">
        <v>0</v>
      </c>
      <c r="L6113" s="20">
        <v>2.4778999999999999E-3</v>
      </c>
      <c r="M6113" s="20">
        <v>1.1626973604004629</v>
      </c>
      <c r="N6113" s="1">
        <v>4</v>
      </c>
      <c r="O6113" s="5">
        <v>70</v>
      </c>
      <c r="P6113" s="5">
        <v>30</v>
      </c>
      <c r="Q6113" s="1">
        <v>7</v>
      </c>
      <c r="R6113" s="1">
        <v>3</v>
      </c>
      <c r="S6113" s="6">
        <v>13319.6</v>
      </c>
      <c r="T6113" s="6">
        <v>2397.5279999999998</v>
      </c>
    </row>
    <row r="6114" spans="1:20" hidden="1" x14ac:dyDescent="0.25">
      <c r="A6114" s="1">
        <v>10</v>
      </c>
      <c r="B6114" s="1">
        <v>2014</v>
      </c>
      <c r="C6114" s="1">
        <v>355110810</v>
      </c>
      <c r="D6114" s="44" t="s">
        <v>619</v>
      </c>
      <c r="E6114" s="20">
        <v>1.5692000000000001E-2</v>
      </c>
      <c r="F6114" s="20">
        <v>2.1990999999999998E-3</v>
      </c>
      <c r="G6114" s="20">
        <v>1.34929E-2</v>
      </c>
      <c r="H6114" s="20">
        <v>0</v>
      </c>
      <c r="I6114" s="20">
        <v>0.01</v>
      </c>
      <c r="J6114" s="20">
        <v>4.0000000000000001E-3</v>
      </c>
      <c r="K6114" s="20">
        <v>0</v>
      </c>
      <c r="L6114" s="20">
        <v>2.343E-4</v>
      </c>
      <c r="M6114" s="20">
        <v>1.9468928385416664E-2</v>
      </c>
      <c r="N6114" s="1">
        <v>10</v>
      </c>
      <c r="O6114" s="5">
        <v>21.43</v>
      </c>
      <c r="P6114" s="5">
        <v>78.569999999999993</v>
      </c>
      <c r="Q6114" s="1">
        <v>3</v>
      </c>
      <c r="R6114" s="1">
        <v>11</v>
      </c>
      <c r="S6114" s="6">
        <v>216.72</v>
      </c>
      <c r="T6114" s="6">
        <v>0</v>
      </c>
    </row>
    <row r="6115" spans="1:20" hidden="1" x14ac:dyDescent="0.25">
      <c r="A6115" s="1">
        <v>14</v>
      </c>
      <c r="B6115" s="1">
        <v>2014</v>
      </c>
      <c r="C6115" s="1">
        <v>355110814</v>
      </c>
      <c r="D6115" s="44" t="s">
        <v>619</v>
      </c>
      <c r="E6115" s="20">
        <v>1.9680000000000001E-4</v>
      </c>
      <c r="F6115" s="20">
        <v>0</v>
      </c>
      <c r="G6115" s="20">
        <v>1.9680000000000001E-4</v>
      </c>
      <c r="H6115" s="20">
        <v>0</v>
      </c>
      <c r="I6115" s="20">
        <v>0</v>
      </c>
      <c r="J6115" s="20">
        <v>0</v>
      </c>
      <c r="K6115" s="20">
        <v>0</v>
      </c>
      <c r="L6115" s="20">
        <v>1.1600000000000001E-5</v>
      </c>
      <c r="M6115" s="20">
        <v>0</v>
      </c>
      <c r="N6115" s="1">
        <v>0</v>
      </c>
      <c r="O6115" s="5">
        <v>0</v>
      </c>
      <c r="P6115" s="5">
        <v>100</v>
      </c>
      <c r="Q6115" s="1">
        <v>0</v>
      </c>
      <c r="R6115" s="1">
        <v>2</v>
      </c>
      <c r="S6115" s="6"/>
      <c r="T6115" s="6"/>
    </row>
    <row r="6116" spans="1:20" hidden="1" x14ac:dyDescent="0.25">
      <c r="A6116" s="1">
        <v>14</v>
      </c>
      <c r="B6116" s="1">
        <v>2014</v>
      </c>
      <c r="C6116" s="1">
        <v>355120714</v>
      </c>
      <c r="D6116" s="44" t="s">
        <v>620</v>
      </c>
      <c r="E6116" s="20">
        <v>2.3751099999999997E-2</v>
      </c>
      <c r="F6116" s="20">
        <v>1.5584699999999996E-2</v>
      </c>
      <c r="G6116" s="20">
        <v>8.166399999999999E-3</v>
      </c>
      <c r="H6116" s="20">
        <v>0</v>
      </c>
      <c r="I6116" s="20">
        <v>8.0000000000000002E-3</v>
      </c>
      <c r="J6116" s="20">
        <v>0</v>
      </c>
      <c r="K6116" s="20">
        <v>0.02</v>
      </c>
      <c r="L6116" s="20">
        <v>7.6779999999999991E-4</v>
      </c>
      <c r="M6116" s="20">
        <v>7.7142239583333338E-3</v>
      </c>
      <c r="N6116" s="1">
        <v>1</v>
      </c>
      <c r="O6116" s="5">
        <v>70</v>
      </c>
      <c r="P6116" s="5">
        <v>30</v>
      </c>
      <c r="Q6116" s="1">
        <v>7</v>
      </c>
      <c r="R6116" s="1">
        <v>3</v>
      </c>
      <c r="S6116" s="6">
        <v>149.96</v>
      </c>
      <c r="T6116" s="6">
        <v>149.96</v>
      </c>
    </row>
    <row r="6117" spans="1:20" hidden="1" x14ac:dyDescent="0.25">
      <c r="A6117" s="1">
        <v>18</v>
      </c>
      <c r="B6117" s="1">
        <v>2014</v>
      </c>
      <c r="C6117" s="1">
        <v>355130618</v>
      </c>
      <c r="D6117" s="44" t="s">
        <v>621</v>
      </c>
      <c r="E6117" s="20">
        <v>0.11582529999999999</v>
      </c>
      <c r="F6117" s="20">
        <v>1.4194499999999999E-2</v>
      </c>
      <c r="G6117" s="20">
        <v>0.10163079999999999</v>
      </c>
      <c r="H6117" s="20">
        <v>0</v>
      </c>
      <c r="I6117" s="20">
        <v>7.0000000000000001E-3</v>
      </c>
      <c r="J6117" s="20">
        <v>0.107</v>
      </c>
      <c r="K6117" s="20">
        <v>0</v>
      </c>
      <c r="L6117" s="20">
        <v>1.603E-3</v>
      </c>
      <c r="M6117" s="20">
        <v>6.5051250000000005E-3</v>
      </c>
      <c r="N6117" s="1">
        <v>3</v>
      </c>
      <c r="O6117" s="5">
        <v>22.22</v>
      </c>
      <c r="P6117" s="5">
        <v>77.78</v>
      </c>
      <c r="Q6117" s="1">
        <v>2</v>
      </c>
      <c r="R6117" s="1">
        <v>7</v>
      </c>
      <c r="S6117" s="6">
        <v>136.62</v>
      </c>
      <c r="T6117" s="6">
        <v>136.62</v>
      </c>
    </row>
    <row r="6118" spans="1:20" hidden="1" x14ac:dyDescent="0.25">
      <c r="A6118" s="1">
        <v>4</v>
      </c>
      <c r="B6118" s="1">
        <v>2014</v>
      </c>
      <c r="C6118" s="1">
        <v>35514054</v>
      </c>
      <c r="D6118" s="44" t="s">
        <v>622</v>
      </c>
      <c r="E6118" s="20">
        <v>0.24517730000000001</v>
      </c>
      <c r="F6118" s="20">
        <v>0.22503630000000002</v>
      </c>
      <c r="G6118" s="20">
        <v>2.0140999999999996E-2</v>
      </c>
      <c r="H6118" s="20">
        <v>0</v>
      </c>
      <c r="I6118" s="20">
        <v>1.9E-2</v>
      </c>
      <c r="J6118" s="20">
        <v>6.0000000000000001E-3</v>
      </c>
      <c r="K6118" s="20">
        <v>0.22</v>
      </c>
      <c r="L6118" s="20">
        <v>1.6909000000000002E-3</v>
      </c>
      <c r="M6118" s="20">
        <v>1.8861471354166666E-2</v>
      </c>
      <c r="N6118" s="1">
        <v>4</v>
      </c>
      <c r="O6118" s="5">
        <v>40.479999999999997</v>
      </c>
      <c r="P6118" s="5">
        <v>59.52</v>
      </c>
      <c r="Q6118" s="1">
        <v>17</v>
      </c>
      <c r="R6118" s="1">
        <v>25</v>
      </c>
      <c r="S6118" s="6">
        <v>482.09</v>
      </c>
      <c r="T6118" s="6">
        <v>482.09</v>
      </c>
    </row>
    <row r="6119" spans="1:20" hidden="1" x14ac:dyDescent="0.25">
      <c r="A6119" s="1">
        <v>5</v>
      </c>
      <c r="B6119" s="1">
        <v>2014</v>
      </c>
      <c r="C6119" s="1">
        <v>35516035</v>
      </c>
      <c r="D6119" s="44" t="s">
        <v>623</v>
      </c>
      <c r="E6119" s="20">
        <v>2.7800000000000001E-5</v>
      </c>
      <c r="F6119" s="20">
        <v>2.7800000000000001E-5</v>
      </c>
      <c r="G6119" s="20">
        <v>0</v>
      </c>
      <c r="H6119" s="20">
        <v>0</v>
      </c>
      <c r="I6119" s="20">
        <v>0</v>
      </c>
      <c r="J6119" s="20">
        <v>0</v>
      </c>
      <c r="K6119" s="20">
        <v>0</v>
      </c>
      <c r="L6119" s="20">
        <v>0</v>
      </c>
      <c r="M6119" s="20">
        <v>0</v>
      </c>
      <c r="N6119" s="1">
        <v>2</v>
      </c>
      <c r="O6119" s="5">
        <v>100</v>
      </c>
      <c r="P6119" s="5">
        <v>0</v>
      </c>
      <c r="Q6119" s="1">
        <v>1</v>
      </c>
      <c r="R6119" s="1">
        <v>0</v>
      </c>
      <c r="S6119" s="6"/>
      <c r="T6119" s="6"/>
    </row>
    <row r="6120" spans="1:20" hidden="1" x14ac:dyDescent="0.25">
      <c r="A6120" s="1">
        <v>9</v>
      </c>
      <c r="B6120" s="1">
        <v>2014</v>
      </c>
      <c r="C6120" s="1">
        <v>35516039</v>
      </c>
      <c r="D6120" s="44" t="s">
        <v>623</v>
      </c>
      <c r="E6120" s="20">
        <v>0.15220409999999998</v>
      </c>
      <c r="F6120" s="20">
        <v>0.14815119999999998</v>
      </c>
      <c r="G6120" s="20">
        <v>4.0528999999999999E-3</v>
      </c>
      <c r="H6120" s="20">
        <v>0</v>
      </c>
      <c r="I6120" s="20">
        <v>8.1000000000000003E-2</v>
      </c>
      <c r="J6120" s="20">
        <v>1E-3</v>
      </c>
      <c r="K6120" s="20">
        <v>0.06</v>
      </c>
      <c r="L6120" s="20">
        <v>1.1332499999999999E-2</v>
      </c>
      <c r="M6120" s="20">
        <v>6.7770059166666674E-2</v>
      </c>
      <c r="N6120" s="1">
        <v>43</v>
      </c>
      <c r="O6120" s="5">
        <v>71.19</v>
      </c>
      <c r="P6120" s="5">
        <v>28.81</v>
      </c>
      <c r="Q6120" s="1">
        <v>42</v>
      </c>
      <c r="R6120" s="1">
        <v>17</v>
      </c>
      <c r="S6120" s="6">
        <v>1118.5999999999999</v>
      </c>
      <c r="T6120" s="6">
        <v>1118.5999999999999</v>
      </c>
    </row>
    <row r="6121" spans="1:20" hidden="1" x14ac:dyDescent="0.25">
      <c r="A6121" s="1">
        <v>4</v>
      </c>
      <c r="B6121" s="1">
        <v>2014</v>
      </c>
      <c r="C6121" s="1">
        <v>35515044</v>
      </c>
      <c r="D6121" s="44" t="s">
        <v>624</v>
      </c>
      <c r="E6121" s="20">
        <v>0.23212430000000009</v>
      </c>
      <c r="F6121" s="20">
        <v>0</v>
      </c>
      <c r="G6121" s="20">
        <v>0.23212430000000009</v>
      </c>
      <c r="H6121" s="20">
        <v>1.53</v>
      </c>
      <c r="I6121" s="20">
        <v>6.0999999999999999E-2</v>
      </c>
      <c r="J6121" s="20">
        <v>0.153</v>
      </c>
      <c r="K6121" s="20">
        <v>0</v>
      </c>
      <c r="L6121" s="20">
        <v>1.3624799999999999E-2</v>
      </c>
      <c r="M6121" s="20">
        <v>0.12214713646875</v>
      </c>
      <c r="N6121" s="1">
        <v>0</v>
      </c>
      <c r="O6121" s="5">
        <v>0</v>
      </c>
      <c r="P6121" s="5">
        <v>100</v>
      </c>
      <c r="Q6121" s="1">
        <v>0</v>
      </c>
      <c r="R6121" s="1">
        <v>40</v>
      </c>
      <c r="S6121" s="6">
        <v>2258</v>
      </c>
      <c r="T6121" s="6">
        <v>0</v>
      </c>
    </row>
    <row r="6122" spans="1:20" hidden="1" x14ac:dyDescent="0.25">
      <c r="A6122" s="1">
        <v>4</v>
      </c>
      <c r="B6122" s="1">
        <v>2014</v>
      </c>
      <c r="C6122" s="1">
        <v>35517024</v>
      </c>
      <c r="D6122" s="44" t="s">
        <v>625</v>
      </c>
      <c r="E6122" s="20">
        <v>0.28188210000000002</v>
      </c>
      <c r="F6122" s="20">
        <v>0.25356390000000001</v>
      </c>
      <c r="G6122" s="20">
        <v>2.8318199999999998E-2</v>
      </c>
      <c r="H6122" s="20">
        <v>0.31</v>
      </c>
      <c r="I6122" s="20">
        <v>3.0000000000000001E-3</v>
      </c>
      <c r="J6122" s="20">
        <v>0.27500000000000002</v>
      </c>
      <c r="K6122" s="20">
        <v>0</v>
      </c>
      <c r="L6122" s="20">
        <v>3.6414000000000004E-3</v>
      </c>
      <c r="M6122" s="20">
        <v>0</v>
      </c>
      <c r="N6122" s="1">
        <v>4</v>
      </c>
      <c r="O6122" s="5">
        <v>36.36</v>
      </c>
      <c r="P6122" s="5">
        <v>63.64</v>
      </c>
      <c r="Q6122" s="1">
        <v>4</v>
      </c>
      <c r="R6122" s="1">
        <v>7</v>
      </c>
      <c r="S6122" s="6"/>
      <c r="T6122" s="6"/>
    </row>
    <row r="6123" spans="1:20" hidden="1" x14ac:dyDescent="0.25">
      <c r="A6123" s="1">
        <v>9</v>
      </c>
      <c r="B6123" s="1">
        <v>2014</v>
      </c>
      <c r="C6123" s="1">
        <v>35517029</v>
      </c>
      <c r="D6123" s="44" t="s">
        <v>625</v>
      </c>
      <c r="E6123" s="20">
        <v>0</v>
      </c>
      <c r="F6123" s="20">
        <v>0</v>
      </c>
      <c r="G6123" s="20">
        <v>0</v>
      </c>
      <c r="H6123" s="20">
        <v>0.05</v>
      </c>
      <c r="I6123" s="20">
        <v>0</v>
      </c>
      <c r="J6123" s="20">
        <v>0</v>
      </c>
      <c r="K6123" s="20">
        <v>0</v>
      </c>
      <c r="L6123" s="20">
        <v>0</v>
      </c>
      <c r="M6123" s="20">
        <v>0.39578337305208333</v>
      </c>
      <c r="N6123" s="1">
        <v>10</v>
      </c>
      <c r="O6123" s="5">
        <v>0</v>
      </c>
      <c r="P6123" s="5">
        <v>0</v>
      </c>
      <c r="Q6123" s="1">
        <v>0</v>
      </c>
      <c r="R6123" s="1">
        <v>0</v>
      </c>
      <c r="S6123" s="6">
        <v>6343</v>
      </c>
      <c r="T6123" s="6">
        <v>6343</v>
      </c>
    </row>
    <row r="6124" spans="1:20" hidden="1" x14ac:dyDescent="0.25">
      <c r="A6124" s="1">
        <v>11</v>
      </c>
      <c r="B6124" s="1">
        <v>2014</v>
      </c>
      <c r="C6124" s="1">
        <v>355180111</v>
      </c>
      <c r="D6124" s="44" t="s">
        <v>626</v>
      </c>
      <c r="E6124" s="20">
        <v>0.15441840000000001</v>
      </c>
      <c r="F6124" s="20">
        <v>0.14900460000000001</v>
      </c>
      <c r="G6124" s="20">
        <v>5.4138000000000007E-3</v>
      </c>
      <c r="H6124" s="20">
        <v>0.06</v>
      </c>
      <c r="I6124" s="20">
        <v>5.8999999999999997E-2</v>
      </c>
      <c r="J6124" s="20">
        <v>1E-3</v>
      </c>
      <c r="K6124" s="20">
        <v>0.09</v>
      </c>
      <c r="L6124" s="20">
        <v>4.0440000000000002E-4</v>
      </c>
      <c r="M6124" s="20">
        <v>1.9582453125E-2</v>
      </c>
      <c r="N6124" s="1">
        <v>157</v>
      </c>
      <c r="O6124" s="5">
        <v>81.48</v>
      </c>
      <c r="P6124" s="5">
        <v>18.52</v>
      </c>
      <c r="Q6124" s="1">
        <v>44</v>
      </c>
      <c r="R6124" s="1">
        <v>10</v>
      </c>
      <c r="S6124" s="6">
        <v>311.85000000000002</v>
      </c>
      <c r="T6124" s="6">
        <v>308.73149999999998</v>
      </c>
    </row>
    <row r="6125" spans="1:20" hidden="1" x14ac:dyDescent="0.25">
      <c r="A6125" s="1">
        <v>15</v>
      </c>
      <c r="B6125" s="1">
        <v>2014</v>
      </c>
      <c r="C6125" s="1">
        <v>355190015</v>
      </c>
      <c r="D6125" s="44" t="s">
        <v>627</v>
      </c>
      <c r="E6125" s="20">
        <v>0.25067469999999997</v>
      </c>
      <c r="F6125" s="20">
        <v>0.1919265</v>
      </c>
      <c r="G6125" s="20">
        <v>5.8748199999999993E-2</v>
      </c>
      <c r="H6125" s="20">
        <v>0</v>
      </c>
      <c r="I6125" s="20">
        <v>0</v>
      </c>
      <c r="J6125" s="20">
        <v>0.115</v>
      </c>
      <c r="K6125" s="20">
        <v>0.14000000000000001</v>
      </c>
      <c r="L6125" s="20">
        <v>2.2570000000000001E-4</v>
      </c>
      <c r="M6125" s="20">
        <v>4.7884278499999995E-2</v>
      </c>
      <c r="N6125" s="1">
        <v>10</v>
      </c>
      <c r="O6125" s="5">
        <v>55.17</v>
      </c>
      <c r="P6125" s="5">
        <v>44.83</v>
      </c>
      <c r="Q6125" s="1">
        <v>16</v>
      </c>
      <c r="R6125" s="1">
        <v>13</v>
      </c>
      <c r="S6125" s="6">
        <v>853.572</v>
      </c>
      <c r="T6125" s="6">
        <v>853.572</v>
      </c>
    </row>
    <row r="6126" spans="1:20" hidden="1" x14ac:dyDescent="0.25">
      <c r="A6126" s="1">
        <v>2</v>
      </c>
      <c r="B6126" s="1">
        <v>2014</v>
      </c>
      <c r="C6126" s="1">
        <v>35520072</v>
      </c>
      <c r="D6126" s="44" t="s">
        <v>628</v>
      </c>
      <c r="E6126" s="20">
        <v>1.5816E-2</v>
      </c>
      <c r="F6126" s="20">
        <v>1.25521E-2</v>
      </c>
      <c r="G6126" s="20">
        <v>3.2639000000000001E-3</v>
      </c>
      <c r="H6126" s="20">
        <v>0</v>
      </c>
      <c r="I6126" s="20">
        <v>1.4999999999999999E-2</v>
      </c>
      <c r="J6126" s="20">
        <v>0</v>
      </c>
      <c r="K6126" s="20">
        <v>0</v>
      </c>
      <c r="L6126" s="20">
        <v>5.5210000000000003E-4</v>
      </c>
      <c r="M6126" s="20">
        <v>8.6952304687500006E-3</v>
      </c>
      <c r="N6126" s="1">
        <v>8</v>
      </c>
      <c r="O6126" s="5">
        <v>60</v>
      </c>
      <c r="P6126" s="5">
        <v>40</v>
      </c>
      <c r="Q6126" s="1">
        <v>3</v>
      </c>
      <c r="R6126" s="1">
        <v>2</v>
      </c>
      <c r="S6126" s="6">
        <v>157.44</v>
      </c>
      <c r="T6126" s="6">
        <v>157.44</v>
      </c>
    </row>
    <row r="6127" spans="1:20" hidden="1" x14ac:dyDescent="0.25">
      <c r="A6127" s="1">
        <v>5</v>
      </c>
      <c r="B6127" s="1">
        <v>2014</v>
      </c>
      <c r="C6127" s="1">
        <v>35521065</v>
      </c>
      <c r="D6127" s="44" t="s">
        <v>629</v>
      </c>
      <c r="E6127" s="20">
        <v>1.9021000000000001E-3</v>
      </c>
      <c r="F6127" s="20">
        <v>1.8332000000000001E-3</v>
      </c>
      <c r="G6127" s="20">
        <v>6.8900000000000008E-5</v>
      </c>
      <c r="H6127" s="20">
        <v>0</v>
      </c>
      <c r="I6127" s="20">
        <v>0</v>
      </c>
      <c r="J6127" s="20">
        <v>1E-3</v>
      </c>
      <c r="K6127" s="20">
        <v>0</v>
      </c>
      <c r="L6127" s="20">
        <v>3.4659999999999997E-4</v>
      </c>
      <c r="M6127" s="20">
        <v>0</v>
      </c>
      <c r="N6127" s="1">
        <v>3</v>
      </c>
      <c r="O6127" s="5">
        <v>77.78</v>
      </c>
      <c r="P6127" s="5">
        <v>22.22</v>
      </c>
      <c r="Q6127" s="1">
        <v>7</v>
      </c>
      <c r="R6127" s="1">
        <v>2</v>
      </c>
      <c r="S6127" s="6"/>
      <c r="T6127" s="6"/>
    </row>
    <row r="6128" spans="1:20" hidden="1" x14ac:dyDescent="0.25">
      <c r="A6128" s="1">
        <v>9</v>
      </c>
      <c r="B6128" s="1">
        <v>2014</v>
      </c>
      <c r="C6128" s="1">
        <v>35521069</v>
      </c>
      <c r="D6128" s="44" t="s">
        <v>629</v>
      </c>
      <c r="E6128" s="20">
        <v>0.12663189999999996</v>
      </c>
      <c r="F6128" s="20">
        <v>0.11294209999999995</v>
      </c>
      <c r="G6128" s="20">
        <v>1.3689800000000012E-2</v>
      </c>
      <c r="H6128" s="20">
        <v>0.08</v>
      </c>
      <c r="I6128" s="20">
        <v>2.5999999999999999E-2</v>
      </c>
      <c r="J6128" s="20">
        <v>1.9E-2</v>
      </c>
      <c r="K6128" s="20">
        <v>7.0000000000000007E-2</v>
      </c>
      <c r="L6128" s="20">
        <v>1.01651E-2</v>
      </c>
      <c r="M6128" s="20">
        <v>7.1537336916666666E-2</v>
      </c>
      <c r="N6128" s="1">
        <v>76</v>
      </c>
      <c r="O6128" s="5">
        <v>65.849999999999994</v>
      </c>
      <c r="P6128" s="5">
        <v>34.15</v>
      </c>
      <c r="Q6128" s="1">
        <v>81</v>
      </c>
      <c r="R6128" s="1">
        <v>42</v>
      </c>
      <c r="S6128" s="6">
        <v>1108.8</v>
      </c>
      <c r="T6128" s="6">
        <v>0</v>
      </c>
    </row>
    <row r="6129" spans="1:20" hidden="1" x14ac:dyDescent="0.25">
      <c r="A6129" s="1">
        <v>10</v>
      </c>
      <c r="B6129" s="1">
        <v>2014</v>
      </c>
      <c r="C6129" s="1">
        <v>355220510</v>
      </c>
      <c r="D6129" s="44" t="s">
        <v>630</v>
      </c>
      <c r="E6129" s="20">
        <v>0.91600979999999865</v>
      </c>
      <c r="F6129" s="20">
        <v>0.58548920000000026</v>
      </c>
      <c r="G6129" s="20">
        <v>0.33052059999999839</v>
      </c>
      <c r="H6129" s="20">
        <v>0</v>
      </c>
      <c r="I6129" s="20">
        <v>0.45</v>
      </c>
      <c r="J6129" s="20">
        <v>0.32600000000000001</v>
      </c>
      <c r="K6129" s="20">
        <v>0.06</v>
      </c>
      <c r="L6129" s="20">
        <v>8.2880199999999959E-2</v>
      </c>
      <c r="M6129" s="20">
        <v>2.4662438969907408</v>
      </c>
      <c r="N6129" s="1">
        <v>109</v>
      </c>
      <c r="O6129" s="5">
        <v>11.43</v>
      </c>
      <c r="P6129" s="5">
        <v>88.57</v>
      </c>
      <c r="Q6129" s="1">
        <v>36</v>
      </c>
      <c r="R6129" s="1">
        <v>279</v>
      </c>
      <c r="S6129" s="6">
        <v>32695.68</v>
      </c>
      <c r="T6129" s="6">
        <v>32041.7664</v>
      </c>
    </row>
    <row r="6130" spans="1:20" hidden="1" x14ac:dyDescent="0.25">
      <c r="A6130" s="1">
        <v>18</v>
      </c>
      <c r="B6130" s="1">
        <v>2014</v>
      </c>
      <c r="C6130" s="1">
        <v>355230418</v>
      </c>
      <c r="D6130" s="44" t="s">
        <v>631</v>
      </c>
      <c r="E6130" s="20">
        <v>6.9829999999999996E-3</v>
      </c>
      <c r="F6130" s="20">
        <v>6.9443999999999999E-3</v>
      </c>
      <c r="G6130" s="20">
        <v>3.8600000000000003E-5</v>
      </c>
      <c r="H6130" s="20">
        <v>0.06</v>
      </c>
      <c r="I6130" s="20">
        <v>0</v>
      </c>
      <c r="J6130" s="20">
        <v>0</v>
      </c>
      <c r="K6130" s="20">
        <v>0.01</v>
      </c>
      <c r="L6130" s="20">
        <v>3.8600000000000003E-5</v>
      </c>
      <c r="M6130" s="20">
        <v>0</v>
      </c>
      <c r="N6130" s="1">
        <v>4</v>
      </c>
      <c r="O6130" s="5">
        <v>80</v>
      </c>
      <c r="P6130" s="5">
        <v>20</v>
      </c>
      <c r="Q6130" s="1">
        <v>4</v>
      </c>
      <c r="R6130" s="1">
        <v>1</v>
      </c>
      <c r="S6130" s="6"/>
      <c r="T6130" s="6"/>
    </row>
    <row r="6131" spans="1:20" hidden="1" x14ac:dyDescent="0.25">
      <c r="A6131" s="1">
        <v>19</v>
      </c>
      <c r="B6131" s="1">
        <v>2014</v>
      </c>
      <c r="C6131" s="1">
        <v>355230419</v>
      </c>
      <c r="D6131" s="44" t="s">
        <v>631</v>
      </c>
      <c r="E6131" s="20">
        <v>0.44597999999999999</v>
      </c>
      <c r="F6131" s="20">
        <v>0.44397039999999999</v>
      </c>
      <c r="G6131" s="20">
        <v>2.0095999999999998E-3</v>
      </c>
      <c r="H6131" s="20">
        <v>0</v>
      </c>
      <c r="I6131" s="20">
        <v>0</v>
      </c>
      <c r="J6131" s="20">
        <v>0.20899999999999999</v>
      </c>
      <c r="K6131" s="20">
        <v>0.24</v>
      </c>
      <c r="L6131" s="20">
        <v>1.6103000000000001E-3</v>
      </c>
      <c r="M6131" s="20">
        <v>1.8114041145833332E-2</v>
      </c>
      <c r="N6131" s="1">
        <v>0</v>
      </c>
      <c r="O6131" s="5">
        <v>27.59</v>
      </c>
      <c r="P6131" s="5">
        <v>72.41</v>
      </c>
      <c r="Q6131" s="1">
        <v>8</v>
      </c>
      <c r="R6131" s="1">
        <v>21</v>
      </c>
      <c r="S6131" s="6">
        <v>349.86</v>
      </c>
      <c r="T6131" s="6">
        <v>349.86</v>
      </c>
    </row>
    <row r="6132" spans="1:20" hidden="1" x14ac:dyDescent="0.25">
      <c r="A6132" s="1">
        <v>5</v>
      </c>
      <c r="B6132" s="1">
        <v>2014</v>
      </c>
      <c r="C6132" s="1">
        <v>35524035</v>
      </c>
      <c r="D6132" s="44" t="s">
        <v>632</v>
      </c>
      <c r="E6132" s="20">
        <v>0.19198469999999995</v>
      </c>
      <c r="F6132" s="20">
        <v>0.10080059999999999</v>
      </c>
      <c r="G6132" s="20">
        <v>9.1184099999999976E-2</v>
      </c>
      <c r="H6132" s="20">
        <v>0</v>
      </c>
      <c r="I6132" s="20">
        <v>0</v>
      </c>
      <c r="J6132" s="20">
        <v>0.11799999999999999</v>
      </c>
      <c r="K6132" s="20">
        <v>0.04</v>
      </c>
      <c r="L6132" s="20">
        <v>2.9255499999999997E-2</v>
      </c>
      <c r="M6132" s="20">
        <v>0.86275057577430547</v>
      </c>
      <c r="N6132" s="1">
        <v>20</v>
      </c>
      <c r="O6132" s="5">
        <v>13.3</v>
      </c>
      <c r="P6132" s="5">
        <v>86.7</v>
      </c>
      <c r="Q6132" s="1">
        <v>25</v>
      </c>
      <c r="R6132" s="1">
        <v>163</v>
      </c>
      <c r="S6132" s="6">
        <v>12738.18</v>
      </c>
      <c r="T6132" s="6">
        <v>2073.7757040000001</v>
      </c>
    </row>
    <row r="6133" spans="1:20" hidden="1" x14ac:dyDescent="0.25">
      <c r="A6133" s="1">
        <v>18</v>
      </c>
      <c r="B6133" s="1">
        <v>2014</v>
      </c>
      <c r="C6133" s="1">
        <v>355255118</v>
      </c>
      <c r="D6133" s="44" t="s">
        <v>633</v>
      </c>
      <c r="E6133" s="20">
        <v>0.11090289999999998</v>
      </c>
      <c r="F6133" s="20">
        <v>1.861E-4</v>
      </c>
      <c r="G6133" s="20">
        <v>0.11071679999999999</v>
      </c>
      <c r="H6133" s="20">
        <v>0.09</v>
      </c>
      <c r="I6133" s="20">
        <v>0</v>
      </c>
      <c r="J6133" s="20">
        <v>0.111</v>
      </c>
      <c r="K6133" s="20">
        <v>0</v>
      </c>
      <c r="L6133" s="20">
        <v>0</v>
      </c>
      <c r="M6133" s="20">
        <v>7.989048913043478E-3</v>
      </c>
      <c r="N6133" s="1">
        <v>1</v>
      </c>
      <c r="O6133" s="5">
        <v>18.18</v>
      </c>
      <c r="P6133" s="5">
        <v>81.819999999999993</v>
      </c>
      <c r="Q6133" s="1">
        <v>2</v>
      </c>
      <c r="R6133" s="1">
        <v>9</v>
      </c>
      <c r="S6133" s="6">
        <v>126.35</v>
      </c>
      <c r="T6133" s="6">
        <v>126.35</v>
      </c>
    </row>
    <row r="6134" spans="1:20" hidden="1" x14ac:dyDescent="0.25">
      <c r="A6134" s="1">
        <v>6</v>
      </c>
      <c r="B6134" s="1">
        <v>2014</v>
      </c>
      <c r="C6134" s="1">
        <v>35525026</v>
      </c>
      <c r="D6134" s="44" t="s">
        <v>634</v>
      </c>
      <c r="E6134" s="20">
        <v>17.05024509999998</v>
      </c>
      <c r="F6134" s="20">
        <v>16.988943299999981</v>
      </c>
      <c r="G6134" s="20">
        <v>6.1301799999999997E-2</v>
      </c>
      <c r="H6134" s="20">
        <v>0</v>
      </c>
      <c r="I6134" s="20">
        <v>15.002000000000001</v>
      </c>
      <c r="J6134" s="20">
        <v>1.996</v>
      </c>
      <c r="K6134" s="20">
        <v>0.04</v>
      </c>
      <c r="L6134" s="20">
        <v>1.17895E-2</v>
      </c>
      <c r="M6134" s="20">
        <v>0.94708697460416658</v>
      </c>
      <c r="N6134" s="1">
        <v>26</v>
      </c>
      <c r="O6134" s="5">
        <v>43.33</v>
      </c>
      <c r="P6134" s="5">
        <v>56.67</v>
      </c>
      <c r="Q6134" s="1">
        <v>52</v>
      </c>
      <c r="R6134" s="1">
        <v>68</v>
      </c>
      <c r="S6134" s="6">
        <v>12360.6</v>
      </c>
      <c r="T6134" s="6">
        <v>8652.42</v>
      </c>
    </row>
    <row r="6135" spans="1:20" hidden="1" x14ac:dyDescent="0.25">
      <c r="A6135" s="1">
        <v>15</v>
      </c>
      <c r="B6135" s="1">
        <v>2014</v>
      </c>
      <c r="C6135" s="1">
        <v>355260115</v>
      </c>
      <c r="D6135" s="44" t="s">
        <v>635</v>
      </c>
      <c r="E6135" s="20">
        <v>0.38110189999999983</v>
      </c>
      <c r="F6135" s="20">
        <v>0.29746149999999982</v>
      </c>
      <c r="G6135" s="20">
        <v>8.3640400000000018E-2</v>
      </c>
      <c r="H6135" s="20">
        <v>0</v>
      </c>
      <c r="I6135" s="20">
        <v>4.8000000000000001E-2</v>
      </c>
      <c r="J6135" s="20">
        <v>0</v>
      </c>
      <c r="K6135" s="20">
        <v>0.32</v>
      </c>
      <c r="L6135" s="20">
        <v>1.08538E-2</v>
      </c>
      <c r="M6135" s="20">
        <v>3.2823662034722222E-2</v>
      </c>
      <c r="N6135" s="1">
        <v>9</v>
      </c>
      <c r="O6135" s="5">
        <v>39.130000000000003</v>
      </c>
      <c r="P6135" s="5">
        <v>60.87</v>
      </c>
      <c r="Q6135" s="1">
        <v>18</v>
      </c>
      <c r="R6135" s="1">
        <v>28</v>
      </c>
      <c r="S6135" s="6">
        <v>601</v>
      </c>
      <c r="T6135" s="6">
        <v>601</v>
      </c>
    </row>
    <row r="6136" spans="1:20" hidden="1" x14ac:dyDescent="0.25">
      <c r="A6136" s="1">
        <v>13</v>
      </c>
      <c r="B6136" s="1">
        <v>2014</v>
      </c>
      <c r="C6136" s="1">
        <v>355270013</v>
      </c>
      <c r="D6136" s="44" t="s">
        <v>636</v>
      </c>
      <c r="E6136" s="20">
        <v>3.1030500000000003E-2</v>
      </c>
      <c r="F6136" s="20">
        <v>8.2600000000000002E-5</v>
      </c>
      <c r="G6136" s="20">
        <v>3.0947900000000004E-2</v>
      </c>
      <c r="H6136" s="20">
        <v>0</v>
      </c>
      <c r="I6136" s="20">
        <v>0.02</v>
      </c>
      <c r="J6136" s="20">
        <v>0</v>
      </c>
      <c r="K6136" s="20">
        <v>0.01</v>
      </c>
      <c r="L6136" s="20">
        <v>7.1179999999999985E-4</v>
      </c>
      <c r="M6136" s="20">
        <v>3.9571628368055563E-2</v>
      </c>
      <c r="N6136" s="1">
        <v>3</v>
      </c>
      <c r="O6136" s="5">
        <v>15.79</v>
      </c>
      <c r="P6136" s="5">
        <v>84.21</v>
      </c>
      <c r="Q6136" s="1">
        <v>3</v>
      </c>
      <c r="R6136" s="1">
        <v>16</v>
      </c>
      <c r="S6136" s="6">
        <v>728</v>
      </c>
      <c r="T6136" s="6">
        <v>728</v>
      </c>
    </row>
    <row r="6137" spans="1:20" hidden="1" x14ac:dyDescent="0.25">
      <c r="A6137" s="1">
        <v>16</v>
      </c>
      <c r="B6137" s="1">
        <v>2014</v>
      </c>
      <c r="C6137" s="1">
        <v>355270016</v>
      </c>
      <c r="D6137" s="44" t="s">
        <v>636</v>
      </c>
      <c r="E6137" s="20">
        <v>0.1181865</v>
      </c>
      <c r="F6137" s="20">
        <v>3.7144900000000002E-2</v>
      </c>
      <c r="G6137" s="20">
        <v>8.1041599999999991E-2</v>
      </c>
      <c r="H6137" s="20">
        <v>0</v>
      </c>
      <c r="I6137" s="20">
        <v>0</v>
      </c>
      <c r="J6137" s="20">
        <v>0</v>
      </c>
      <c r="K6137" s="20">
        <v>0.12</v>
      </c>
      <c r="L6137" s="20">
        <v>0</v>
      </c>
      <c r="M6137" s="20">
        <v>0</v>
      </c>
      <c r="N6137" s="1">
        <v>5</v>
      </c>
      <c r="O6137" s="5">
        <v>80</v>
      </c>
      <c r="P6137" s="5">
        <v>20</v>
      </c>
      <c r="Q6137" s="1">
        <v>8</v>
      </c>
      <c r="R6137" s="1">
        <v>2</v>
      </c>
      <c r="S6137" s="6"/>
      <c r="T6137" s="6"/>
    </row>
    <row r="6138" spans="1:20" hidden="1" x14ac:dyDescent="0.25">
      <c r="A6138" s="1">
        <v>6</v>
      </c>
      <c r="B6138" s="1">
        <v>2014</v>
      </c>
      <c r="C6138" s="1">
        <v>35528096</v>
      </c>
      <c r="D6138" s="44" t="s">
        <v>637</v>
      </c>
      <c r="E6138" s="20">
        <v>9.954120000000001E-2</v>
      </c>
      <c r="F6138" s="20">
        <v>2.6939999999999999E-4</v>
      </c>
      <c r="G6138" s="20">
        <v>9.9271800000000007E-2</v>
      </c>
      <c r="H6138" s="20">
        <v>0</v>
      </c>
      <c r="I6138" s="20">
        <v>0</v>
      </c>
      <c r="J6138" s="20">
        <v>2.9000000000000001E-2</v>
      </c>
      <c r="K6138" s="20">
        <v>0</v>
      </c>
      <c r="L6138" s="20">
        <v>7.0953600000000033E-2</v>
      </c>
      <c r="M6138" s="20">
        <v>0.90698894675925923</v>
      </c>
      <c r="N6138" s="1">
        <v>1</v>
      </c>
      <c r="O6138" s="5">
        <v>1.89</v>
      </c>
      <c r="P6138" s="5">
        <v>98.11</v>
      </c>
      <c r="Q6138" s="1">
        <v>1</v>
      </c>
      <c r="R6138" s="1">
        <v>52</v>
      </c>
      <c r="S6138" s="6">
        <v>12605.43</v>
      </c>
      <c r="T6138" s="6">
        <v>4664.0091000000002</v>
      </c>
    </row>
    <row r="6139" spans="1:20" hidden="1" x14ac:dyDescent="0.25">
      <c r="A6139" s="1">
        <v>22</v>
      </c>
      <c r="B6139" s="1">
        <v>2014</v>
      </c>
      <c r="C6139" s="1">
        <v>355290822</v>
      </c>
      <c r="D6139" s="44" t="s">
        <v>638</v>
      </c>
      <c r="E6139" s="20">
        <v>3.3461200000000003E-2</v>
      </c>
      <c r="F6139" s="20">
        <v>2.0969700000000001E-2</v>
      </c>
      <c r="G6139" s="20">
        <v>1.2491500000000001E-2</v>
      </c>
      <c r="H6139" s="20">
        <v>0</v>
      </c>
      <c r="I6139" s="20">
        <v>1.2E-2</v>
      </c>
      <c r="J6139" s="20">
        <v>0</v>
      </c>
      <c r="K6139" s="20">
        <v>0.02</v>
      </c>
      <c r="L6139" s="20">
        <v>3.3200000000000001E-5</v>
      </c>
      <c r="M6139" s="20">
        <v>1.2826489062500003E-2</v>
      </c>
      <c r="N6139" s="1">
        <v>1</v>
      </c>
      <c r="O6139" s="5">
        <v>42.86</v>
      </c>
      <c r="P6139" s="5">
        <v>57.14</v>
      </c>
      <c r="Q6139" s="1">
        <v>6</v>
      </c>
      <c r="R6139" s="1">
        <v>8</v>
      </c>
      <c r="S6139" s="6">
        <v>272.44</v>
      </c>
      <c r="T6139" s="6">
        <v>272.44</v>
      </c>
    </row>
    <row r="6140" spans="1:20" hidden="1" x14ac:dyDescent="0.25">
      <c r="A6140" s="1">
        <v>14</v>
      </c>
      <c r="B6140" s="1">
        <v>2014</v>
      </c>
      <c r="C6140" s="1">
        <v>355300514</v>
      </c>
      <c r="D6140" s="44" t="s">
        <v>639</v>
      </c>
      <c r="E6140" s="20">
        <v>3.5848199999999997E-2</v>
      </c>
      <c r="F6140" s="20">
        <v>2.8414699999999998E-2</v>
      </c>
      <c r="G6140" s="20">
        <v>7.4335E-3</v>
      </c>
      <c r="H6140" s="20">
        <v>0.03</v>
      </c>
      <c r="I6140" s="20">
        <v>2.8000000000000001E-2</v>
      </c>
      <c r="J6140" s="20">
        <v>1E-3</v>
      </c>
      <c r="K6140" s="20">
        <v>0.01</v>
      </c>
      <c r="L6140" s="20">
        <v>5.7899999999999998E-5</v>
      </c>
      <c r="M6140" s="20">
        <v>2.5662376822916666E-2</v>
      </c>
      <c r="N6140" s="1">
        <v>2</v>
      </c>
      <c r="O6140" s="5">
        <v>50</v>
      </c>
      <c r="P6140" s="5">
        <v>50</v>
      </c>
      <c r="Q6140" s="1">
        <v>7</v>
      </c>
      <c r="R6140" s="1">
        <v>7</v>
      </c>
      <c r="S6140" s="6">
        <v>476</v>
      </c>
      <c r="T6140" s="6">
        <v>476</v>
      </c>
    </row>
    <row r="6141" spans="1:20" hidden="1" x14ac:dyDescent="0.25">
      <c r="A6141" s="1">
        <v>15</v>
      </c>
      <c r="B6141" s="1">
        <v>2014</v>
      </c>
      <c r="C6141" s="1">
        <v>355310415</v>
      </c>
      <c r="D6141" s="44" t="s">
        <v>640</v>
      </c>
      <c r="E6141" s="20">
        <v>9.4581399999999968E-2</v>
      </c>
      <c r="F6141" s="20">
        <v>2.8903399999999996E-2</v>
      </c>
      <c r="G6141" s="20">
        <v>6.5677999999999973E-2</v>
      </c>
      <c r="H6141" s="20">
        <v>0</v>
      </c>
      <c r="I6141" s="20">
        <v>2.5999999999999999E-2</v>
      </c>
      <c r="J6141" s="20">
        <v>1E-3</v>
      </c>
      <c r="K6141" s="20">
        <v>7.0000000000000007E-2</v>
      </c>
      <c r="L6141" s="20">
        <v>6.8289999999999996E-4</v>
      </c>
      <c r="M6141" s="20">
        <v>1.5502604166666666E-2</v>
      </c>
      <c r="N6141" s="1">
        <v>3</v>
      </c>
      <c r="O6141" s="5">
        <v>32.5</v>
      </c>
      <c r="P6141" s="5">
        <v>67.5</v>
      </c>
      <c r="Q6141" s="1">
        <v>13</v>
      </c>
      <c r="R6141" s="1">
        <v>27</v>
      </c>
      <c r="S6141" s="6">
        <v>302</v>
      </c>
      <c r="T6141" s="6">
        <v>302</v>
      </c>
    </row>
    <row r="6142" spans="1:20" hidden="1" x14ac:dyDescent="0.25">
      <c r="A6142" s="1">
        <v>9</v>
      </c>
      <c r="B6142" s="1">
        <v>2014</v>
      </c>
      <c r="C6142" s="1">
        <v>35532039</v>
      </c>
      <c r="D6142" s="44" t="s">
        <v>641</v>
      </c>
      <c r="E6142" s="20">
        <v>0</v>
      </c>
      <c r="F6142" s="20">
        <v>0</v>
      </c>
      <c r="G6142" s="20">
        <v>0</v>
      </c>
      <c r="H6142" s="20">
        <v>0</v>
      </c>
      <c r="I6142" s="20">
        <v>0</v>
      </c>
      <c r="J6142" s="20">
        <v>0</v>
      </c>
      <c r="K6142" s="20">
        <v>0</v>
      </c>
      <c r="L6142" s="20">
        <v>0</v>
      </c>
      <c r="M6142" s="20">
        <v>0</v>
      </c>
      <c r="N6142" s="1">
        <v>2</v>
      </c>
      <c r="O6142" s="5">
        <v>0</v>
      </c>
      <c r="P6142" s="5">
        <v>0</v>
      </c>
      <c r="Q6142" s="1">
        <v>0</v>
      </c>
      <c r="R6142" s="1">
        <v>0</v>
      </c>
      <c r="S6142" s="6"/>
      <c r="T6142" s="6"/>
    </row>
    <row r="6143" spans="1:20" hidden="1" x14ac:dyDescent="0.25">
      <c r="A6143" s="1">
        <v>15</v>
      </c>
      <c r="B6143" s="1">
        <v>2014</v>
      </c>
      <c r="C6143" s="1">
        <v>355320315</v>
      </c>
      <c r="D6143" s="44" t="s">
        <v>641</v>
      </c>
      <c r="E6143" s="20">
        <v>5.5270199999999998E-2</v>
      </c>
      <c r="F6143" s="20">
        <v>2.7983800000000003E-2</v>
      </c>
      <c r="G6143" s="20">
        <v>2.7286399999999995E-2</v>
      </c>
      <c r="H6143" s="20">
        <v>0</v>
      </c>
      <c r="I6143" s="20">
        <v>8.9999999999999993E-3</v>
      </c>
      <c r="J6143" s="20">
        <v>1E-3</v>
      </c>
      <c r="K6143" s="20">
        <v>0.05</v>
      </c>
      <c r="L6143" s="20">
        <v>1.042E-4</v>
      </c>
      <c r="M6143" s="20">
        <v>1.6591145833333334E-2</v>
      </c>
      <c r="N6143" s="1">
        <v>0</v>
      </c>
      <c r="O6143" s="5">
        <v>41.67</v>
      </c>
      <c r="P6143" s="5">
        <v>58.33</v>
      </c>
      <c r="Q6143" s="1">
        <v>5</v>
      </c>
      <c r="R6143" s="1">
        <v>7</v>
      </c>
      <c r="S6143" s="6">
        <v>276</v>
      </c>
      <c r="T6143" s="6">
        <v>276</v>
      </c>
    </row>
    <row r="6144" spans="1:20" hidden="1" x14ac:dyDescent="0.25">
      <c r="A6144" s="1">
        <v>4</v>
      </c>
      <c r="B6144" s="1">
        <v>2014</v>
      </c>
      <c r="C6144" s="1">
        <v>35533024</v>
      </c>
      <c r="D6144" s="44" t="s">
        <v>642</v>
      </c>
      <c r="E6144" s="20">
        <v>0.54698109999999989</v>
      </c>
      <c r="F6144" s="20">
        <v>0.53442289999999992</v>
      </c>
      <c r="G6144" s="20">
        <v>1.25582E-2</v>
      </c>
      <c r="H6144" s="20">
        <v>0.28999999999999998</v>
      </c>
      <c r="I6144" s="20">
        <v>8.3000000000000004E-2</v>
      </c>
      <c r="J6144" s="20">
        <v>2.9000000000000001E-2</v>
      </c>
      <c r="K6144" s="20">
        <v>0.43</v>
      </c>
      <c r="L6144" s="20">
        <v>8.9367999999999982E-3</v>
      </c>
      <c r="M6144" s="20">
        <v>6.8611342592592592E-2</v>
      </c>
      <c r="N6144" s="1">
        <v>33</v>
      </c>
      <c r="O6144" s="5">
        <v>63.53</v>
      </c>
      <c r="P6144" s="5">
        <v>36.47</v>
      </c>
      <c r="Q6144" s="1">
        <v>54</v>
      </c>
      <c r="R6144" s="1">
        <v>31</v>
      </c>
      <c r="S6144" s="6">
        <v>1057.3499999999999</v>
      </c>
      <c r="T6144" s="6">
        <v>1004.4825</v>
      </c>
    </row>
    <row r="6145" spans="1:20" hidden="1" x14ac:dyDescent="0.25">
      <c r="A6145" s="1">
        <v>9</v>
      </c>
      <c r="B6145" s="1">
        <v>2014</v>
      </c>
      <c r="C6145" s="1">
        <v>35533029</v>
      </c>
      <c r="D6145" s="44" t="s">
        <v>642</v>
      </c>
      <c r="E6145" s="20">
        <v>8.1700000000000007E-5</v>
      </c>
      <c r="F6145" s="20">
        <v>1.2300000000000001E-5</v>
      </c>
      <c r="G6145" s="20">
        <v>6.9400000000000006E-5</v>
      </c>
      <c r="H6145" s="20">
        <v>0</v>
      </c>
      <c r="I6145" s="20">
        <v>0</v>
      </c>
      <c r="J6145" s="20">
        <v>0</v>
      </c>
      <c r="K6145" s="20">
        <v>0</v>
      </c>
      <c r="L6145" s="20">
        <v>6.9400000000000006E-5</v>
      </c>
      <c r="M6145" s="20">
        <v>0</v>
      </c>
      <c r="N6145" s="1">
        <v>0</v>
      </c>
      <c r="O6145" s="5">
        <v>50</v>
      </c>
      <c r="P6145" s="5">
        <v>50</v>
      </c>
      <c r="Q6145" s="1">
        <v>1</v>
      </c>
      <c r="R6145" s="1">
        <v>1</v>
      </c>
      <c r="S6145" s="6"/>
      <c r="T6145" s="6"/>
    </row>
    <row r="6146" spans="1:20" hidden="1" x14ac:dyDescent="0.25">
      <c r="A6146" s="1">
        <v>15</v>
      </c>
      <c r="B6146" s="1">
        <v>2014</v>
      </c>
      <c r="C6146" s="1">
        <v>355340115</v>
      </c>
      <c r="D6146" s="44" t="s">
        <v>643</v>
      </c>
      <c r="E6146" s="20">
        <v>0.2285684</v>
      </c>
      <c r="F6146" s="20">
        <v>0.12585350000000001</v>
      </c>
      <c r="G6146" s="20">
        <v>0.1027149</v>
      </c>
      <c r="H6146" s="20">
        <v>0</v>
      </c>
      <c r="I6146" s="20">
        <v>0</v>
      </c>
      <c r="J6146" s="20">
        <v>2.9000000000000001E-2</v>
      </c>
      <c r="K6146" s="20">
        <v>0.14000000000000001</v>
      </c>
      <c r="L6146" s="20">
        <v>5.5033299999999993E-2</v>
      </c>
      <c r="M6146" s="20">
        <v>7.4582567648148149E-2</v>
      </c>
      <c r="N6146" s="1">
        <v>10</v>
      </c>
      <c r="O6146" s="5">
        <v>33.82</v>
      </c>
      <c r="P6146" s="5">
        <v>66.180000000000007</v>
      </c>
      <c r="Q6146" s="1">
        <v>23</v>
      </c>
      <c r="R6146" s="1">
        <v>45</v>
      </c>
      <c r="S6146" s="6">
        <v>1174.2</v>
      </c>
      <c r="T6146" s="6">
        <v>1174.2</v>
      </c>
    </row>
    <row r="6147" spans="1:20" hidden="1" x14ac:dyDescent="0.25">
      <c r="A6147" s="1">
        <v>18</v>
      </c>
      <c r="B6147" s="1">
        <v>2014</v>
      </c>
      <c r="C6147" s="1">
        <v>355340118</v>
      </c>
      <c r="D6147" s="44" t="s">
        <v>643</v>
      </c>
      <c r="E6147" s="20">
        <v>3.0382E-3</v>
      </c>
      <c r="F6147" s="20">
        <v>3.0382E-3</v>
      </c>
      <c r="G6147" s="20">
        <v>0</v>
      </c>
      <c r="H6147" s="20">
        <v>0</v>
      </c>
      <c r="I6147" s="20">
        <v>0</v>
      </c>
      <c r="J6147" s="20">
        <v>0</v>
      </c>
      <c r="K6147" s="20">
        <v>0</v>
      </c>
      <c r="L6147" s="20">
        <v>0</v>
      </c>
      <c r="M6147" s="20">
        <v>0</v>
      </c>
      <c r="N6147" s="1">
        <v>1</v>
      </c>
      <c r="O6147" s="5">
        <v>100</v>
      </c>
      <c r="P6147" s="5">
        <v>0</v>
      </c>
      <c r="Q6147" s="1">
        <v>1</v>
      </c>
      <c r="R6147" s="1">
        <v>0</v>
      </c>
      <c r="S6147" s="6"/>
      <c r="T6147" s="6"/>
    </row>
    <row r="6148" spans="1:20" hidden="1" x14ac:dyDescent="0.25">
      <c r="A6148" s="1">
        <v>11</v>
      </c>
      <c r="B6148" s="1">
        <v>2014</v>
      </c>
      <c r="C6148" s="1">
        <v>355350011</v>
      </c>
      <c r="D6148" s="44" t="s">
        <v>644</v>
      </c>
      <c r="E6148" s="20">
        <v>1.1730000000000002E-3</v>
      </c>
      <c r="F6148" s="20">
        <v>0</v>
      </c>
      <c r="G6148" s="20">
        <v>1.1730000000000002E-3</v>
      </c>
      <c r="H6148" s="20">
        <v>0</v>
      </c>
      <c r="I6148" s="20">
        <v>1E-3</v>
      </c>
      <c r="J6148" s="20">
        <v>0</v>
      </c>
      <c r="K6148" s="20">
        <v>0</v>
      </c>
      <c r="L6148" s="20">
        <v>1.56E-5</v>
      </c>
      <c r="M6148" s="20">
        <v>1.3401372916666666E-2</v>
      </c>
      <c r="N6148" s="1">
        <v>8</v>
      </c>
      <c r="O6148" s="5">
        <v>0</v>
      </c>
      <c r="P6148" s="5">
        <v>100</v>
      </c>
      <c r="Q6148" s="1">
        <v>0</v>
      </c>
      <c r="R6148" s="1">
        <v>4</v>
      </c>
      <c r="S6148" s="6">
        <v>227.76</v>
      </c>
      <c r="T6148" s="6">
        <v>227.76</v>
      </c>
    </row>
    <row r="6149" spans="1:20" hidden="1" x14ac:dyDescent="0.25">
      <c r="A6149" s="1">
        <v>14</v>
      </c>
      <c r="B6149" s="1">
        <v>2014</v>
      </c>
      <c r="C6149" s="1">
        <v>355350014</v>
      </c>
      <c r="D6149" s="44" t="s">
        <v>644</v>
      </c>
      <c r="E6149" s="20">
        <v>2.0829999999999999E-4</v>
      </c>
      <c r="F6149" s="20">
        <v>2.0829999999999999E-4</v>
      </c>
      <c r="G6149" s="20">
        <v>0</v>
      </c>
      <c r="H6149" s="20">
        <v>0</v>
      </c>
      <c r="I6149" s="20">
        <v>0</v>
      </c>
      <c r="J6149" s="20">
        <v>0</v>
      </c>
      <c r="K6149" s="20">
        <v>0</v>
      </c>
      <c r="L6149" s="20">
        <v>2.0829999999999999E-4</v>
      </c>
      <c r="M6149" s="20">
        <v>0</v>
      </c>
      <c r="N6149" s="1">
        <v>12</v>
      </c>
      <c r="O6149" s="5">
        <v>100</v>
      </c>
      <c r="P6149" s="5">
        <v>0</v>
      </c>
      <c r="Q6149" s="1">
        <v>1</v>
      </c>
      <c r="R6149" s="1">
        <v>0</v>
      </c>
      <c r="S6149" s="6"/>
      <c r="T6149" s="6"/>
    </row>
    <row r="6150" spans="1:20" hidden="1" x14ac:dyDescent="0.25">
      <c r="A6150" s="1">
        <v>4</v>
      </c>
      <c r="B6150" s="1">
        <v>2014</v>
      </c>
      <c r="C6150" s="1">
        <v>35536094</v>
      </c>
      <c r="D6150" s="44" t="s">
        <v>645</v>
      </c>
      <c r="E6150" s="20">
        <v>5.5262900000000011E-2</v>
      </c>
      <c r="F6150" s="20">
        <v>5.5044100000000012E-2</v>
      </c>
      <c r="G6150" s="20">
        <v>2.1879999999999998E-4</v>
      </c>
      <c r="H6150" s="20">
        <v>0.2</v>
      </c>
      <c r="I6150" s="20">
        <v>2.3E-2</v>
      </c>
      <c r="J6150" s="20">
        <v>0</v>
      </c>
      <c r="K6150" s="20">
        <v>0.03</v>
      </c>
      <c r="L6150" s="20">
        <v>1.4940000000000001E-3</v>
      </c>
      <c r="M6150" s="20">
        <v>2.9156095880681823E-2</v>
      </c>
      <c r="N6150" s="1">
        <v>7</v>
      </c>
      <c r="O6150" s="5">
        <v>83.33</v>
      </c>
      <c r="P6150" s="5">
        <v>16.670000000000002</v>
      </c>
      <c r="Q6150" s="1">
        <v>15</v>
      </c>
      <c r="R6150" s="1">
        <v>3</v>
      </c>
      <c r="S6150" s="6">
        <v>582</v>
      </c>
      <c r="T6150" s="6">
        <v>582</v>
      </c>
    </row>
    <row r="6151" spans="1:20" hidden="1" x14ac:dyDescent="0.25">
      <c r="A6151" s="1">
        <v>9</v>
      </c>
      <c r="B6151" s="1">
        <v>2014</v>
      </c>
      <c r="C6151" s="1">
        <v>35536589</v>
      </c>
      <c r="D6151" s="44" t="s">
        <v>646</v>
      </c>
      <c r="E6151" s="20">
        <v>0</v>
      </c>
      <c r="F6151" s="20">
        <v>0</v>
      </c>
      <c r="G6151" s="20">
        <v>0</v>
      </c>
      <c r="H6151" s="20">
        <v>0</v>
      </c>
      <c r="I6151" s="20">
        <v>0</v>
      </c>
      <c r="J6151" s="20">
        <v>0</v>
      </c>
      <c r="K6151" s="20">
        <v>0</v>
      </c>
      <c r="L6151" s="20">
        <v>0</v>
      </c>
      <c r="M6151" s="20">
        <v>6.5510125868055548E-3</v>
      </c>
      <c r="N6151" s="1">
        <v>4</v>
      </c>
      <c r="O6151" s="5">
        <v>0</v>
      </c>
      <c r="P6151" s="5">
        <v>0</v>
      </c>
      <c r="Q6151" s="1">
        <v>0</v>
      </c>
      <c r="R6151" s="1">
        <v>0</v>
      </c>
      <c r="S6151" s="6">
        <v>146</v>
      </c>
      <c r="T6151" s="6">
        <v>146</v>
      </c>
    </row>
    <row r="6152" spans="1:20" hidden="1" x14ac:dyDescent="0.25">
      <c r="A6152" s="1">
        <v>12</v>
      </c>
      <c r="B6152" s="1">
        <v>2014</v>
      </c>
      <c r="C6152" s="1">
        <v>355365812</v>
      </c>
      <c r="D6152" s="44" t="s">
        <v>646</v>
      </c>
      <c r="E6152" s="20">
        <v>1.44796E-2</v>
      </c>
      <c r="F6152" s="20">
        <v>0</v>
      </c>
      <c r="G6152" s="20">
        <v>1.44796E-2</v>
      </c>
      <c r="H6152" s="20">
        <v>0</v>
      </c>
      <c r="I6152" s="20">
        <v>0</v>
      </c>
      <c r="J6152" s="20">
        <v>0</v>
      </c>
      <c r="K6152" s="20">
        <v>0.01</v>
      </c>
      <c r="L6152" s="20">
        <v>0</v>
      </c>
      <c r="M6152" s="20">
        <v>0</v>
      </c>
      <c r="N6152" s="1">
        <v>0</v>
      </c>
      <c r="O6152" s="5">
        <v>0</v>
      </c>
      <c r="P6152" s="5">
        <v>100</v>
      </c>
      <c r="Q6152" s="1">
        <v>0</v>
      </c>
      <c r="R6152" s="1">
        <v>4</v>
      </c>
      <c r="S6152" s="6"/>
      <c r="T6152" s="6"/>
    </row>
    <row r="6153" spans="1:20" hidden="1" x14ac:dyDescent="0.25">
      <c r="A6153" s="1">
        <v>9</v>
      </c>
      <c r="B6153" s="1">
        <v>2014</v>
      </c>
      <c r="C6153" s="1">
        <v>35537089</v>
      </c>
      <c r="D6153" s="44" t="s">
        <v>647</v>
      </c>
      <c r="E6153" s="20">
        <v>0</v>
      </c>
      <c r="F6153" s="20">
        <v>0</v>
      </c>
      <c r="G6153" s="20">
        <v>0</v>
      </c>
      <c r="H6153" s="20">
        <v>0</v>
      </c>
      <c r="I6153" s="20">
        <v>0</v>
      </c>
      <c r="J6153" s="20">
        <v>0</v>
      </c>
      <c r="K6153" s="20">
        <v>0</v>
      </c>
      <c r="L6153" s="20">
        <v>0</v>
      </c>
      <c r="M6153" s="20">
        <v>0</v>
      </c>
      <c r="N6153" s="1">
        <v>4</v>
      </c>
      <c r="O6153" s="5">
        <v>0</v>
      </c>
      <c r="P6153" s="5">
        <v>0</v>
      </c>
      <c r="Q6153" s="1">
        <v>0</v>
      </c>
      <c r="R6153" s="1">
        <v>0</v>
      </c>
      <c r="S6153" s="6"/>
      <c r="T6153" s="6"/>
    </row>
    <row r="6154" spans="1:20" hidden="1" x14ac:dyDescent="0.25">
      <c r="A6154" s="1">
        <v>16</v>
      </c>
      <c r="B6154" s="1">
        <v>2014</v>
      </c>
      <c r="C6154" s="1">
        <v>355370816</v>
      </c>
      <c r="D6154" s="44" t="s">
        <v>647</v>
      </c>
      <c r="E6154" s="20">
        <v>0.29435600000000006</v>
      </c>
      <c r="F6154" s="20">
        <v>0.15329590000000001</v>
      </c>
      <c r="G6154" s="20">
        <v>0.14106010000000008</v>
      </c>
      <c r="H6154" s="20">
        <v>0</v>
      </c>
      <c r="I6154" s="20">
        <v>5.0999999999999997E-2</v>
      </c>
      <c r="J6154" s="20">
        <v>1.7999999999999999E-2</v>
      </c>
      <c r="K6154" s="20">
        <v>0.2</v>
      </c>
      <c r="L6154" s="20">
        <v>2.4775499999999999E-2</v>
      </c>
      <c r="M6154" s="20">
        <v>0.1586515063333333</v>
      </c>
      <c r="N6154" s="1">
        <v>12</v>
      </c>
      <c r="O6154" s="5">
        <v>39.130000000000003</v>
      </c>
      <c r="P6154" s="5">
        <v>60.87</v>
      </c>
      <c r="Q6154" s="1">
        <v>45</v>
      </c>
      <c r="R6154" s="1">
        <v>70</v>
      </c>
      <c r="S6154" s="6">
        <v>2886</v>
      </c>
      <c r="T6154" s="6">
        <v>202.02</v>
      </c>
    </row>
    <row r="6155" spans="1:20" hidden="1" x14ac:dyDescent="0.25">
      <c r="A6155" s="1">
        <v>14</v>
      </c>
      <c r="B6155" s="1">
        <v>2014</v>
      </c>
      <c r="C6155" s="1">
        <v>355380714</v>
      </c>
      <c r="D6155" s="44" t="s">
        <v>648</v>
      </c>
      <c r="E6155" s="20">
        <v>0.453567</v>
      </c>
      <c r="F6155" s="20">
        <v>0.43764910000000001</v>
      </c>
      <c r="G6155" s="20">
        <v>1.5917900000000002E-2</v>
      </c>
      <c r="H6155" s="20">
        <v>0.13</v>
      </c>
      <c r="I6155" s="20">
        <v>6.0000000000000001E-3</v>
      </c>
      <c r="J6155" s="20">
        <v>8.2000000000000003E-2</v>
      </c>
      <c r="K6155" s="20">
        <v>0.36</v>
      </c>
      <c r="L6155" s="20">
        <v>9.6343000000000019E-3</v>
      </c>
      <c r="M6155" s="20">
        <v>6.0646330365740742E-2</v>
      </c>
      <c r="N6155" s="1">
        <v>30</v>
      </c>
      <c r="O6155" s="5">
        <v>82.76</v>
      </c>
      <c r="P6155" s="5">
        <v>17.239999999999998</v>
      </c>
      <c r="Q6155" s="1">
        <v>72</v>
      </c>
      <c r="R6155" s="1">
        <v>15</v>
      </c>
      <c r="S6155" s="6">
        <v>1053.1199999999999</v>
      </c>
      <c r="T6155" s="6">
        <v>1053.1199999999999</v>
      </c>
    </row>
    <row r="6156" spans="1:20" hidden="1" x14ac:dyDescent="0.25">
      <c r="A6156" s="1">
        <v>14</v>
      </c>
      <c r="B6156" s="1">
        <v>2014</v>
      </c>
      <c r="C6156" s="1">
        <v>355385614</v>
      </c>
      <c r="D6156" s="44" t="s">
        <v>649</v>
      </c>
      <c r="E6156" s="20">
        <v>0.13202409999999998</v>
      </c>
      <c r="F6156" s="20">
        <v>0.12945349999999997</v>
      </c>
      <c r="G6156" s="20">
        <v>2.5705999999999997E-3</v>
      </c>
      <c r="H6156" s="20">
        <v>0</v>
      </c>
      <c r="I6156" s="20">
        <v>0.01</v>
      </c>
      <c r="J6156" s="20">
        <v>0</v>
      </c>
      <c r="K6156" s="20">
        <v>0.12</v>
      </c>
      <c r="L6156" s="20">
        <v>2.4189999999999997E-4</v>
      </c>
      <c r="M6156" s="20">
        <v>1.1225145833333334E-2</v>
      </c>
      <c r="N6156" s="1">
        <v>13</v>
      </c>
      <c r="O6156" s="5">
        <v>75</v>
      </c>
      <c r="P6156" s="5">
        <v>25</v>
      </c>
      <c r="Q6156" s="1">
        <v>15</v>
      </c>
      <c r="R6156" s="1">
        <v>5</v>
      </c>
      <c r="S6156" s="6">
        <v>140.18</v>
      </c>
      <c r="T6156" s="6">
        <v>140.18</v>
      </c>
    </row>
    <row r="6157" spans="1:20" hidden="1" x14ac:dyDescent="0.25">
      <c r="A6157" s="1">
        <v>22</v>
      </c>
      <c r="B6157" s="1">
        <v>2014</v>
      </c>
      <c r="C6157" s="1">
        <v>355390622</v>
      </c>
      <c r="D6157" s="44" t="s">
        <v>650</v>
      </c>
      <c r="E6157" s="20">
        <v>1.3770399999999999E-2</v>
      </c>
      <c r="F6157" s="20">
        <v>0</v>
      </c>
      <c r="G6157" s="20">
        <v>1.3770399999999999E-2</v>
      </c>
      <c r="H6157" s="20">
        <v>0</v>
      </c>
      <c r="I6157" s="20">
        <v>1.2E-2</v>
      </c>
      <c r="J6157" s="20">
        <v>1E-3</v>
      </c>
      <c r="K6157" s="20">
        <v>0</v>
      </c>
      <c r="L6157" s="20">
        <v>5.2099999999999999E-5</v>
      </c>
      <c r="M6157" s="20">
        <v>1.6509468749999999E-2</v>
      </c>
      <c r="N6157" s="1">
        <v>0</v>
      </c>
      <c r="O6157" s="5">
        <v>0</v>
      </c>
      <c r="P6157" s="5">
        <v>100</v>
      </c>
      <c r="Q6157" s="1">
        <v>0</v>
      </c>
      <c r="R6157" s="1">
        <v>6</v>
      </c>
      <c r="S6157" s="6">
        <v>350.46</v>
      </c>
      <c r="T6157" s="6">
        <v>350.46</v>
      </c>
    </row>
    <row r="6158" spans="1:20" hidden="1" x14ac:dyDescent="0.25">
      <c r="A6158" s="1">
        <v>17</v>
      </c>
      <c r="B6158" s="1">
        <v>2014</v>
      </c>
      <c r="C6158" s="1">
        <v>355395517</v>
      </c>
      <c r="D6158" s="44" t="s">
        <v>651</v>
      </c>
      <c r="E6158" s="20">
        <v>0.58938400000000024</v>
      </c>
      <c r="F6158" s="20">
        <v>0.51717400000000024</v>
      </c>
      <c r="G6158" s="20">
        <v>7.2209999999999996E-2</v>
      </c>
      <c r="H6158" s="20">
        <v>0</v>
      </c>
      <c r="I6158" s="20">
        <v>2.4E-2</v>
      </c>
      <c r="J6158" s="20">
        <v>0.20599999999999999</v>
      </c>
      <c r="K6158" s="20">
        <v>0.36</v>
      </c>
      <c r="L6158" s="20">
        <v>9.7080000000000007E-4</v>
      </c>
      <c r="M6158" s="20">
        <v>3.9157460899305559E-2</v>
      </c>
      <c r="N6158" s="1">
        <v>10</v>
      </c>
      <c r="O6158" s="5">
        <v>57.58</v>
      </c>
      <c r="P6158" s="5">
        <v>42.42</v>
      </c>
      <c r="Q6158" s="1">
        <v>19</v>
      </c>
      <c r="R6158" s="1">
        <v>14</v>
      </c>
      <c r="S6158" s="6">
        <v>691.61</v>
      </c>
      <c r="T6158" s="6">
        <v>691.61</v>
      </c>
    </row>
    <row r="6159" spans="1:20" hidden="1" x14ac:dyDescent="0.25">
      <c r="A6159" s="1">
        <v>10</v>
      </c>
      <c r="B6159" s="1">
        <v>2014</v>
      </c>
      <c r="C6159" s="1">
        <v>355400310</v>
      </c>
      <c r="D6159" s="44" t="s">
        <v>652</v>
      </c>
      <c r="E6159" s="20">
        <v>1.1075619000000001</v>
      </c>
      <c r="F6159" s="20">
        <v>0.94489610000000013</v>
      </c>
      <c r="G6159" s="20">
        <v>0.16266579999999989</v>
      </c>
      <c r="H6159" s="20">
        <v>0</v>
      </c>
      <c r="I6159" s="20">
        <v>0.443</v>
      </c>
      <c r="J6159" s="20">
        <v>0.20899999999999999</v>
      </c>
      <c r="K6159" s="20">
        <v>0.42</v>
      </c>
      <c r="L6159" s="20">
        <v>3.19575E-2</v>
      </c>
      <c r="M6159" s="20">
        <v>0.37423231338888885</v>
      </c>
      <c r="N6159" s="1">
        <v>86</v>
      </c>
      <c r="O6159" s="5">
        <v>37.04</v>
      </c>
      <c r="P6159" s="5">
        <v>62.96</v>
      </c>
      <c r="Q6159" s="1">
        <v>40</v>
      </c>
      <c r="R6159" s="1">
        <v>68</v>
      </c>
      <c r="S6159" s="6">
        <v>5504.67</v>
      </c>
      <c r="T6159" s="6">
        <v>4678.9695000000002</v>
      </c>
    </row>
    <row r="6160" spans="1:20" hidden="1" x14ac:dyDescent="0.25">
      <c r="A6160" s="1">
        <v>2</v>
      </c>
      <c r="B6160" s="1">
        <v>2014</v>
      </c>
      <c r="C6160" s="1">
        <v>35541022</v>
      </c>
      <c r="D6160" s="44" t="s">
        <v>653</v>
      </c>
      <c r="E6160" s="20">
        <v>0.85281980000000013</v>
      </c>
      <c r="F6160" s="20">
        <v>0.79702100000000009</v>
      </c>
      <c r="G6160" s="20">
        <v>5.5798800000000044E-2</v>
      </c>
      <c r="H6160" s="20">
        <v>7.0000000000000007E-2</v>
      </c>
      <c r="I6160" s="20">
        <v>0.502</v>
      </c>
      <c r="J6160" s="20">
        <v>4.4999999999999998E-2</v>
      </c>
      <c r="K6160" s="20">
        <v>0.28000000000000003</v>
      </c>
      <c r="L6160" s="20">
        <v>2.8897300000000008E-2</v>
      </c>
      <c r="M6160" s="20">
        <v>1.0125096527777777</v>
      </c>
      <c r="N6160" s="1">
        <v>50</v>
      </c>
      <c r="O6160" s="5">
        <v>32.89</v>
      </c>
      <c r="P6160" s="5">
        <v>67.11</v>
      </c>
      <c r="Q6160" s="1">
        <v>50</v>
      </c>
      <c r="R6160" s="1">
        <v>102</v>
      </c>
      <c r="S6160" s="6">
        <v>14554.4</v>
      </c>
      <c r="T6160" s="6">
        <v>14554.4</v>
      </c>
    </row>
    <row r="6161" spans="1:20" hidden="1" x14ac:dyDescent="0.25">
      <c r="A6161" s="1">
        <v>14</v>
      </c>
      <c r="B6161" s="1">
        <v>2014</v>
      </c>
      <c r="C6161" s="1">
        <v>355420114</v>
      </c>
      <c r="D6161" s="44" t="s">
        <v>654</v>
      </c>
      <c r="E6161" s="20">
        <v>2.30881E-2</v>
      </c>
      <c r="F6161" s="20">
        <v>2.1004800000000001E-2</v>
      </c>
      <c r="G6161" s="20">
        <v>2.0833000000000002E-3</v>
      </c>
      <c r="H6161" s="20">
        <v>0</v>
      </c>
      <c r="I6161" s="20">
        <v>2E-3</v>
      </c>
      <c r="J6161" s="20">
        <v>0</v>
      </c>
      <c r="K6161" s="20">
        <v>0.02</v>
      </c>
      <c r="L6161" s="20">
        <v>0</v>
      </c>
      <c r="M6161" s="20">
        <v>7.9106744791666659E-3</v>
      </c>
      <c r="N6161" s="1">
        <v>1</v>
      </c>
      <c r="O6161" s="5">
        <v>92.86</v>
      </c>
      <c r="P6161" s="5">
        <v>7.14</v>
      </c>
      <c r="Q6161" s="1">
        <v>13</v>
      </c>
      <c r="R6161" s="1">
        <v>1</v>
      </c>
      <c r="S6161" s="6">
        <v>168</v>
      </c>
      <c r="T6161" s="6">
        <v>0</v>
      </c>
    </row>
    <row r="6162" spans="1:20" hidden="1" x14ac:dyDescent="0.25">
      <c r="A6162" s="1">
        <v>22</v>
      </c>
      <c r="B6162" s="1">
        <v>2014</v>
      </c>
      <c r="C6162" s="1">
        <v>355430022</v>
      </c>
      <c r="D6162" s="44" t="s">
        <v>655</v>
      </c>
      <c r="E6162" s="20">
        <v>0.23433539999999997</v>
      </c>
      <c r="F6162" s="20">
        <v>0.13322219999999999</v>
      </c>
      <c r="G6162" s="20">
        <v>0.1011132</v>
      </c>
      <c r="H6162" s="20">
        <v>0.03</v>
      </c>
      <c r="I6162" s="20">
        <v>5.7000000000000002E-2</v>
      </c>
      <c r="J6162" s="20">
        <v>0.14000000000000001</v>
      </c>
      <c r="K6162" s="20">
        <v>0.04</v>
      </c>
      <c r="L6162" s="20">
        <v>7.4099999999999999E-5</v>
      </c>
      <c r="M6162" s="20">
        <v>5.4452500770833329E-2</v>
      </c>
      <c r="N6162" s="1">
        <v>0</v>
      </c>
      <c r="O6162" s="5">
        <v>13.79</v>
      </c>
      <c r="P6162" s="5">
        <v>86.21</v>
      </c>
      <c r="Q6162" s="1">
        <v>4</v>
      </c>
      <c r="R6162" s="1">
        <v>25</v>
      </c>
      <c r="S6162" s="6">
        <v>949.44</v>
      </c>
      <c r="T6162" s="6">
        <v>949.44</v>
      </c>
    </row>
    <row r="6163" spans="1:20" hidden="1" x14ac:dyDescent="0.25">
      <c r="A6163" s="1">
        <v>12</v>
      </c>
      <c r="B6163" s="1">
        <v>2014</v>
      </c>
      <c r="C6163" s="1">
        <v>355440912</v>
      </c>
      <c r="D6163" s="44" t="s">
        <v>656</v>
      </c>
      <c r="E6163" s="20">
        <v>0.14664840000000001</v>
      </c>
      <c r="F6163" s="20">
        <v>8.8085399999999994E-2</v>
      </c>
      <c r="G6163" s="20">
        <v>5.8563000000000011E-2</v>
      </c>
      <c r="H6163" s="20">
        <v>0</v>
      </c>
      <c r="I6163" s="20">
        <v>2.7E-2</v>
      </c>
      <c r="J6163" s="20">
        <v>0</v>
      </c>
      <c r="K6163" s="20">
        <v>0.11</v>
      </c>
      <c r="L6163" s="20">
        <v>1.0530100000000001E-2</v>
      </c>
      <c r="M6163" s="20">
        <v>2.0296057812500001E-2</v>
      </c>
      <c r="N6163" s="1">
        <v>1</v>
      </c>
      <c r="O6163" s="5">
        <v>56.67</v>
      </c>
      <c r="P6163" s="5">
        <v>43.33</v>
      </c>
      <c r="Q6163" s="1">
        <v>17</v>
      </c>
      <c r="R6163" s="1">
        <v>13</v>
      </c>
      <c r="S6163" s="6">
        <v>460.35</v>
      </c>
      <c r="T6163" s="6">
        <v>460.35</v>
      </c>
    </row>
    <row r="6164" spans="1:20" hidden="1" x14ac:dyDescent="0.25">
      <c r="A6164" s="1">
        <v>5</v>
      </c>
      <c r="B6164" s="1">
        <v>2014</v>
      </c>
      <c r="C6164" s="1">
        <v>35545085</v>
      </c>
      <c r="D6164" s="44" t="s">
        <v>657</v>
      </c>
      <c r="E6164" s="20">
        <v>1.852E-4</v>
      </c>
      <c r="F6164" s="20">
        <v>0</v>
      </c>
      <c r="G6164" s="20">
        <v>1.852E-4</v>
      </c>
      <c r="H6164" s="20">
        <v>0</v>
      </c>
      <c r="I6164" s="20">
        <v>0</v>
      </c>
      <c r="J6164" s="20">
        <v>0</v>
      </c>
      <c r="K6164" s="20">
        <v>0</v>
      </c>
      <c r="L6164" s="20">
        <v>0</v>
      </c>
      <c r="M6164" s="20">
        <v>0</v>
      </c>
      <c r="N6164" s="1">
        <v>0</v>
      </c>
      <c r="O6164" s="5">
        <v>0</v>
      </c>
      <c r="P6164" s="5">
        <v>100</v>
      </c>
      <c r="Q6164" s="1">
        <v>0</v>
      </c>
      <c r="R6164" s="1">
        <v>1</v>
      </c>
      <c r="S6164" s="6"/>
      <c r="T6164" s="6"/>
    </row>
    <row r="6165" spans="1:20" hidden="1" x14ac:dyDescent="0.25">
      <c r="A6165" s="1">
        <v>10</v>
      </c>
      <c r="B6165" s="1">
        <v>2014</v>
      </c>
      <c r="C6165" s="1">
        <v>355450810</v>
      </c>
      <c r="D6165" s="44" t="s">
        <v>657</v>
      </c>
      <c r="E6165" s="20">
        <v>0.11878470000000001</v>
      </c>
      <c r="F6165" s="20">
        <v>7.6662100000000011E-2</v>
      </c>
      <c r="G6165" s="20">
        <v>4.2122599999999996E-2</v>
      </c>
      <c r="H6165" s="20">
        <v>0</v>
      </c>
      <c r="I6165" s="20">
        <v>5.0000000000000001E-3</v>
      </c>
      <c r="J6165" s="20">
        <v>5.5E-2</v>
      </c>
      <c r="K6165" s="20">
        <v>0.05</v>
      </c>
      <c r="L6165" s="20">
        <v>1.1690599999999999E-2</v>
      </c>
      <c r="M6165" s="20">
        <v>0.11740940972222222</v>
      </c>
      <c r="N6165" s="1">
        <v>33</v>
      </c>
      <c r="O6165" s="5">
        <v>17.5</v>
      </c>
      <c r="P6165" s="5">
        <v>82.5</v>
      </c>
      <c r="Q6165" s="1">
        <v>7</v>
      </c>
      <c r="R6165" s="1">
        <v>33</v>
      </c>
      <c r="S6165" s="6">
        <v>1854.4</v>
      </c>
      <c r="T6165" s="6">
        <v>741.76</v>
      </c>
    </row>
    <row r="6166" spans="1:20" hidden="1" x14ac:dyDescent="0.25">
      <c r="A6166" s="1">
        <v>14</v>
      </c>
      <c r="B6166" s="1">
        <v>2014</v>
      </c>
      <c r="C6166" s="1">
        <v>355460714</v>
      </c>
      <c r="D6166" s="44" t="s">
        <v>658</v>
      </c>
      <c r="E6166" s="20">
        <v>2.4091000000000008E-2</v>
      </c>
      <c r="F6166" s="20">
        <v>1.1591000000000006E-2</v>
      </c>
      <c r="G6166" s="20">
        <v>1.2500000000000001E-2</v>
      </c>
      <c r="H6166" s="20">
        <v>0</v>
      </c>
      <c r="I6166" s="20">
        <v>1.2999999999999999E-2</v>
      </c>
      <c r="J6166" s="20">
        <v>0</v>
      </c>
      <c r="K6166" s="20">
        <v>0.01</v>
      </c>
      <c r="L6166" s="20">
        <v>0</v>
      </c>
      <c r="M6166" s="20">
        <v>4.8823398437500007E-3</v>
      </c>
      <c r="N6166" s="1">
        <v>6</v>
      </c>
      <c r="O6166" s="5">
        <v>87.5</v>
      </c>
      <c r="P6166" s="5">
        <v>12.5</v>
      </c>
      <c r="Q6166" s="1">
        <v>14</v>
      </c>
      <c r="R6166" s="1">
        <v>2</v>
      </c>
      <c r="S6166" s="6">
        <v>106</v>
      </c>
      <c r="T6166" s="6">
        <v>0</v>
      </c>
    </row>
    <row r="6167" spans="1:20" hidden="1" x14ac:dyDescent="0.25">
      <c r="A6167" s="1">
        <v>10</v>
      </c>
      <c r="B6167" s="1">
        <v>2014</v>
      </c>
      <c r="C6167" s="1">
        <v>355465610</v>
      </c>
      <c r="D6167" s="44" t="s">
        <v>659</v>
      </c>
      <c r="E6167" s="20">
        <v>2.7306000000000001E-3</v>
      </c>
      <c r="F6167" s="20">
        <v>2.7306000000000001E-3</v>
      </c>
      <c r="G6167" s="20">
        <v>0</v>
      </c>
      <c r="H6167" s="20">
        <v>0</v>
      </c>
      <c r="I6167" s="20">
        <v>3.0000000000000001E-3</v>
      </c>
      <c r="J6167" s="20">
        <v>0</v>
      </c>
      <c r="K6167" s="20">
        <v>0</v>
      </c>
      <c r="L6167" s="20">
        <v>0</v>
      </c>
      <c r="M6167" s="20">
        <v>4.9087523437500004E-3</v>
      </c>
      <c r="N6167" s="1">
        <v>0</v>
      </c>
      <c r="O6167" s="5">
        <v>100</v>
      </c>
      <c r="P6167" s="5">
        <v>0</v>
      </c>
      <c r="Q6167" s="1">
        <v>1</v>
      </c>
      <c r="R6167" s="1">
        <v>0</v>
      </c>
      <c r="S6167" s="6">
        <v>83</v>
      </c>
      <c r="T6167" s="6">
        <v>83</v>
      </c>
    </row>
    <row r="6168" spans="1:20" hidden="1" x14ac:dyDescent="0.25">
      <c r="A6168" s="1">
        <v>5</v>
      </c>
      <c r="B6168" s="1">
        <v>2014</v>
      </c>
      <c r="C6168" s="1">
        <v>35547065</v>
      </c>
      <c r="D6168" s="44" t="s">
        <v>660</v>
      </c>
      <c r="E6168" s="20">
        <v>0</v>
      </c>
      <c r="F6168" s="20">
        <v>0</v>
      </c>
      <c r="G6168" s="20">
        <v>0</v>
      </c>
      <c r="H6168" s="20">
        <v>0</v>
      </c>
      <c r="I6168" s="20">
        <v>0</v>
      </c>
      <c r="J6168" s="20">
        <v>0</v>
      </c>
      <c r="K6168" s="20">
        <v>0</v>
      </c>
      <c r="L6168" s="20">
        <v>0</v>
      </c>
      <c r="M6168" s="20">
        <v>0</v>
      </c>
      <c r="N6168" s="1">
        <v>3</v>
      </c>
      <c r="O6168" s="5">
        <v>0</v>
      </c>
      <c r="P6168" s="5">
        <v>0</v>
      </c>
      <c r="Q6168" s="1">
        <v>0</v>
      </c>
      <c r="R6168" s="1">
        <v>0</v>
      </c>
      <c r="S6168" s="6"/>
      <c r="T6168" s="6"/>
    </row>
    <row r="6169" spans="1:20" hidden="1" x14ac:dyDescent="0.25">
      <c r="A6169" s="1">
        <v>13</v>
      </c>
      <c r="B6169" s="1">
        <v>2014</v>
      </c>
      <c r="C6169" s="1">
        <v>355470613</v>
      </c>
      <c r="D6169" s="44" t="s">
        <v>660</v>
      </c>
      <c r="E6169" s="20">
        <v>3.9891000000000003E-2</v>
      </c>
      <c r="F6169" s="20">
        <v>3.7693500000000005E-2</v>
      </c>
      <c r="G6169" s="20">
        <v>2.1974999999999994E-3</v>
      </c>
      <c r="H6169" s="20">
        <v>0</v>
      </c>
      <c r="I6169" s="20">
        <v>2.5000000000000001E-2</v>
      </c>
      <c r="J6169" s="20">
        <v>1.0999999999999999E-2</v>
      </c>
      <c r="K6169" s="20">
        <v>0</v>
      </c>
      <c r="L6169" s="20">
        <v>2.3216999999999995E-3</v>
      </c>
      <c r="M6169" s="20">
        <v>2.1008809635416667E-2</v>
      </c>
      <c r="N6169" s="1">
        <v>7</v>
      </c>
      <c r="O6169" s="5">
        <v>50</v>
      </c>
      <c r="P6169" s="5">
        <v>50</v>
      </c>
      <c r="Q6169" s="1">
        <v>13</v>
      </c>
      <c r="R6169" s="1">
        <v>13</v>
      </c>
      <c r="S6169" s="6">
        <v>414</v>
      </c>
      <c r="T6169" s="6">
        <v>414</v>
      </c>
    </row>
    <row r="6170" spans="1:20" hidden="1" x14ac:dyDescent="0.25">
      <c r="A6170" s="1">
        <v>13</v>
      </c>
      <c r="B6170" s="1">
        <v>2014</v>
      </c>
      <c r="C6170" s="1">
        <v>355475513</v>
      </c>
      <c r="D6170" s="44" t="s">
        <v>661</v>
      </c>
      <c r="E6170" s="20">
        <v>7.5666200000000003E-2</v>
      </c>
      <c r="F6170" s="20">
        <v>6.84694E-2</v>
      </c>
      <c r="G6170" s="20">
        <v>7.1967999999999989E-3</v>
      </c>
      <c r="H6170" s="20">
        <v>0</v>
      </c>
      <c r="I6170" s="20">
        <v>7.0000000000000001E-3</v>
      </c>
      <c r="J6170" s="20">
        <v>2E-3</v>
      </c>
      <c r="K6170" s="20">
        <v>7.0000000000000007E-2</v>
      </c>
      <c r="L6170" s="20">
        <v>7.94E-4</v>
      </c>
      <c r="M6170" s="20">
        <v>4.1796875000000002E-3</v>
      </c>
      <c r="N6170" s="1">
        <v>0</v>
      </c>
      <c r="O6170" s="5">
        <v>50</v>
      </c>
      <c r="P6170" s="5">
        <v>50</v>
      </c>
      <c r="Q6170" s="1">
        <v>7</v>
      </c>
      <c r="R6170" s="1">
        <v>7</v>
      </c>
      <c r="S6170" s="6">
        <v>73.8</v>
      </c>
      <c r="T6170" s="6">
        <v>73.8</v>
      </c>
    </row>
    <row r="6171" spans="1:20" hidden="1" x14ac:dyDescent="0.25">
      <c r="A6171" s="1">
        <v>2</v>
      </c>
      <c r="B6171" s="1">
        <v>2014</v>
      </c>
      <c r="C6171" s="1">
        <v>35548052</v>
      </c>
      <c r="D6171" s="44" t="s">
        <v>662</v>
      </c>
      <c r="E6171" s="20">
        <v>0.38659349999999998</v>
      </c>
      <c r="F6171" s="20">
        <v>0.37285269999999998</v>
      </c>
      <c r="G6171" s="20">
        <v>1.3740800000000003E-2</v>
      </c>
      <c r="H6171" s="20">
        <v>1.17</v>
      </c>
      <c r="I6171" s="20">
        <v>8.0000000000000002E-3</v>
      </c>
      <c r="J6171" s="20">
        <v>2.8000000000000001E-2</v>
      </c>
      <c r="K6171" s="20">
        <v>0.33</v>
      </c>
      <c r="L6171" s="20">
        <v>1.6817700000000001E-2</v>
      </c>
      <c r="M6171" s="20">
        <v>0.12727039260185183</v>
      </c>
      <c r="N6171" s="1">
        <v>50</v>
      </c>
      <c r="O6171" s="5">
        <v>76.19</v>
      </c>
      <c r="P6171" s="5">
        <v>23.81</v>
      </c>
      <c r="Q6171" s="1">
        <v>32</v>
      </c>
      <c r="R6171" s="1">
        <v>10</v>
      </c>
      <c r="S6171" s="6">
        <v>1836</v>
      </c>
      <c r="T6171" s="6">
        <v>1836</v>
      </c>
    </row>
    <row r="6172" spans="1:20" hidden="1" x14ac:dyDescent="0.25">
      <c r="A6172" s="1">
        <v>15</v>
      </c>
      <c r="B6172" s="1">
        <v>2014</v>
      </c>
      <c r="C6172" s="1">
        <v>355490415</v>
      </c>
      <c r="D6172" s="44" t="s">
        <v>663</v>
      </c>
      <c r="E6172" s="20">
        <v>1.4699000000000001E-3</v>
      </c>
      <c r="F6172" s="20">
        <v>1.1600000000000001E-5</v>
      </c>
      <c r="G6172" s="20">
        <v>1.4583E-3</v>
      </c>
      <c r="H6172" s="20">
        <v>0</v>
      </c>
      <c r="I6172" s="20">
        <v>0</v>
      </c>
      <c r="J6172" s="20">
        <v>0</v>
      </c>
      <c r="K6172" s="20">
        <v>0</v>
      </c>
      <c r="L6172" s="20">
        <v>0</v>
      </c>
      <c r="M6172" s="20">
        <v>0</v>
      </c>
      <c r="N6172" s="1">
        <v>0</v>
      </c>
      <c r="O6172" s="5">
        <v>50</v>
      </c>
      <c r="P6172" s="5">
        <v>50</v>
      </c>
      <c r="Q6172" s="1">
        <v>1</v>
      </c>
      <c r="R6172" s="1">
        <v>1</v>
      </c>
      <c r="S6172" s="6"/>
      <c r="T6172" s="6"/>
    </row>
    <row r="6173" spans="1:20" hidden="1" x14ac:dyDescent="0.25">
      <c r="A6173" s="1">
        <v>18</v>
      </c>
      <c r="B6173" s="1">
        <v>2014</v>
      </c>
      <c r="C6173" s="1">
        <v>355490418</v>
      </c>
      <c r="D6173" s="44" t="s">
        <v>663</v>
      </c>
      <c r="E6173" s="20">
        <v>2.2744000000000007E-2</v>
      </c>
      <c r="F6173" s="20">
        <v>2.1694400000000006E-2</v>
      </c>
      <c r="G6173" s="20">
        <v>1.0495999999999999E-3</v>
      </c>
      <c r="H6173" s="20">
        <v>0.04</v>
      </c>
      <c r="I6173" s="20">
        <v>0</v>
      </c>
      <c r="J6173" s="20">
        <v>1E-3</v>
      </c>
      <c r="K6173" s="20">
        <v>0.02</v>
      </c>
      <c r="L6173" s="20">
        <v>2.0330000000000001E-4</v>
      </c>
      <c r="M6173" s="20">
        <v>1.2814810937499997E-2</v>
      </c>
      <c r="N6173" s="1">
        <v>0</v>
      </c>
      <c r="O6173" s="5">
        <v>53.33</v>
      </c>
      <c r="P6173" s="5">
        <v>46.67</v>
      </c>
      <c r="Q6173" s="1">
        <v>8</v>
      </c>
      <c r="R6173" s="1">
        <v>7</v>
      </c>
      <c r="S6173" s="6">
        <v>234.9</v>
      </c>
      <c r="T6173" s="6">
        <v>234.9</v>
      </c>
    </row>
    <row r="6174" spans="1:20" hidden="1" x14ac:dyDescent="0.25">
      <c r="A6174" s="1">
        <v>5</v>
      </c>
      <c r="B6174" s="1">
        <v>2014</v>
      </c>
      <c r="C6174" s="1">
        <v>35549535</v>
      </c>
      <c r="D6174" s="44" t="s">
        <v>664</v>
      </c>
      <c r="E6174" s="20">
        <v>2.8221600000000003E-2</v>
      </c>
      <c r="F6174" s="20">
        <v>2.4228800000000002E-2</v>
      </c>
      <c r="G6174" s="20">
        <v>3.9928000000000003E-3</v>
      </c>
      <c r="H6174" s="20">
        <v>0</v>
      </c>
      <c r="I6174" s="20">
        <v>0</v>
      </c>
      <c r="J6174" s="20">
        <v>0</v>
      </c>
      <c r="K6174" s="20">
        <v>0.02</v>
      </c>
      <c r="L6174" s="20">
        <v>1.00009E-2</v>
      </c>
      <c r="M6174" s="20">
        <v>8.0044583333333322E-3</v>
      </c>
      <c r="N6174" s="1">
        <v>21</v>
      </c>
      <c r="O6174" s="5">
        <v>47.54</v>
      </c>
      <c r="P6174" s="5">
        <v>52.46</v>
      </c>
      <c r="Q6174" s="1">
        <v>29</v>
      </c>
      <c r="R6174" s="1">
        <v>32</v>
      </c>
      <c r="S6174" s="6">
        <v>122.5</v>
      </c>
      <c r="T6174" s="6">
        <v>0</v>
      </c>
    </row>
    <row r="6175" spans="1:20" hidden="1" x14ac:dyDescent="0.25">
      <c r="A6175" s="1">
        <v>20</v>
      </c>
      <c r="B6175" s="1">
        <v>2014</v>
      </c>
      <c r="C6175" s="1">
        <v>355500020</v>
      </c>
      <c r="D6175" s="44" t="s">
        <v>665</v>
      </c>
      <c r="E6175" s="20">
        <v>0.22260480000000002</v>
      </c>
      <c r="F6175" s="20">
        <v>1.09861E-2</v>
      </c>
      <c r="G6175" s="20">
        <v>0.21161870000000002</v>
      </c>
      <c r="H6175" s="20">
        <v>0</v>
      </c>
      <c r="I6175" s="20">
        <v>0.20100000000000001</v>
      </c>
      <c r="J6175" s="20">
        <v>6.0000000000000001E-3</v>
      </c>
      <c r="K6175" s="20">
        <v>0.01</v>
      </c>
      <c r="L6175" s="20">
        <v>4.7005999999999992E-3</v>
      </c>
      <c r="M6175" s="20">
        <v>0.18731108875925925</v>
      </c>
      <c r="N6175" s="1">
        <v>3</v>
      </c>
      <c r="O6175" s="5">
        <v>16.98</v>
      </c>
      <c r="P6175" s="5">
        <v>83.02</v>
      </c>
      <c r="Q6175" s="1">
        <v>9</v>
      </c>
      <c r="R6175" s="1">
        <v>44</v>
      </c>
      <c r="S6175" s="6">
        <v>3366</v>
      </c>
      <c r="T6175" s="6">
        <v>3366</v>
      </c>
    </row>
    <row r="6176" spans="1:20" hidden="1" x14ac:dyDescent="0.25">
      <c r="A6176" s="1">
        <v>21</v>
      </c>
      <c r="B6176" s="1">
        <v>2014</v>
      </c>
      <c r="C6176" s="1">
        <v>355500021</v>
      </c>
      <c r="D6176" s="44" t="s">
        <v>665</v>
      </c>
      <c r="E6176" s="20">
        <v>2.6406500000000003E-2</v>
      </c>
      <c r="F6176" s="20">
        <v>1.5666700000000002E-2</v>
      </c>
      <c r="G6176" s="20">
        <v>1.0739800000000001E-2</v>
      </c>
      <c r="H6176" s="20">
        <v>0</v>
      </c>
      <c r="I6176" s="20">
        <v>0</v>
      </c>
      <c r="J6176" s="20">
        <v>0.01</v>
      </c>
      <c r="K6176" s="20">
        <v>0.02</v>
      </c>
      <c r="L6176" s="20">
        <v>1.1056000000000002E-3</v>
      </c>
      <c r="M6176" s="20">
        <v>0</v>
      </c>
      <c r="N6176" s="1">
        <v>8</v>
      </c>
      <c r="O6176" s="5">
        <v>45</v>
      </c>
      <c r="P6176" s="5">
        <v>55</v>
      </c>
      <c r="Q6176" s="1">
        <v>9</v>
      </c>
      <c r="R6176" s="1">
        <v>11</v>
      </c>
      <c r="S6176" s="6"/>
      <c r="T6176" s="6"/>
    </row>
    <row r="6177" spans="1:20" hidden="1" x14ac:dyDescent="0.25">
      <c r="A6177" s="1">
        <v>20</v>
      </c>
      <c r="B6177" s="1">
        <v>2014</v>
      </c>
      <c r="C6177" s="1">
        <v>355510920</v>
      </c>
      <c r="D6177" s="44" t="s">
        <v>666</v>
      </c>
      <c r="E6177" s="20">
        <v>9.5739700000000025E-2</v>
      </c>
      <c r="F6177" s="20">
        <v>5.2556E-3</v>
      </c>
      <c r="G6177" s="20">
        <v>9.0484100000000026E-2</v>
      </c>
      <c r="H6177" s="20">
        <v>0</v>
      </c>
      <c r="I6177" s="20">
        <v>5.0000000000000001E-3</v>
      </c>
      <c r="J6177" s="20">
        <v>0</v>
      </c>
      <c r="K6177" s="20">
        <v>7.0000000000000007E-2</v>
      </c>
      <c r="L6177" s="20">
        <v>2.21738E-2</v>
      </c>
      <c r="M6177" s="20">
        <v>4.4615636574074073E-2</v>
      </c>
      <c r="N6177" s="1">
        <v>1</v>
      </c>
      <c r="O6177" s="5">
        <v>7.69</v>
      </c>
      <c r="P6177" s="5">
        <v>92.31</v>
      </c>
      <c r="Q6177" s="1">
        <v>2</v>
      </c>
      <c r="R6177" s="1">
        <v>24</v>
      </c>
      <c r="S6177" s="6">
        <v>639</v>
      </c>
      <c r="T6177" s="6">
        <v>639</v>
      </c>
    </row>
    <row r="6178" spans="1:20" hidden="1" x14ac:dyDescent="0.25">
      <c r="A6178" s="1">
        <v>19</v>
      </c>
      <c r="B6178" s="1">
        <v>2014</v>
      </c>
      <c r="C6178" s="1">
        <v>355520819</v>
      </c>
      <c r="D6178" s="44" t="s">
        <v>667</v>
      </c>
      <c r="E6178" s="20">
        <v>5.2796199999999995E-2</v>
      </c>
      <c r="F6178" s="20">
        <v>4.7251999999999995E-2</v>
      </c>
      <c r="G6178" s="20">
        <v>5.5441999999999991E-3</v>
      </c>
      <c r="H6178" s="20">
        <v>0</v>
      </c>
      <c r="I6178" s="20">
        <v>5.0000000000000001E-3</v>
      </c>
      <c r="J6178" s="20">
        <v>0</v>
      </c>
      <c r="K6178" s="20">
        <v>0.05</v>
      </c>
      <c r="L6178" s="20">
        <v>4.5159999999999997E-4</v>
      </c>
      <c r="M6178" s="20">
        <v>4.0977656250000003E-3</v>
      </c>
      <c r="N6178" s="1">
        <v>4</v>
      </c>
      <c r="O6178" s="5">
        <v>35.71</v>
      </c>
      <c r="P6178" s="5">
        <v>64.290000000000006</v>
      </c>
      <c r="Q6178" s="1">
        <v>5</v>
      </c>
      <c r="R6178" s="1">
        <v>9</v>
      </c>
      <c r="S6178" s="6">
        <v>86.33</v>
      </c>
      <c r="T6178" s="6">
        <v>86.33</v>
      </c>
    </row>
    <row r="6179" spans="1:20" hidden="1" x14ac:dyDescent="0.25">
      <c r="A6179" s="1">
        <v>15</v>
      </c>
      <c r="B6179" s="1">
        <v>2014</v>
      </c>
      <c r="C6179" s="1">
        <v>355530715</v>
      </c>
      <c r="D6179" s="44" t="s">
        <v>668</v>
      </c>
      <c r="E6179" s="20">
        <v>7.7901100000000029E-2</v>
      </c>
      <c r="F6179" s="20">
        <v>7.2874600000000025E-2</v>
      </c>
      <c r="G6179" s="20">
        <v>5.0265000000000006E-3</v>
      </c>
      <c r="H6179" s="20">
        <v>0</v>
      </c>
      <c r="I6179" s="20">
        <v>0</v>
      </c>
      <c r="J6179" s="20">
        <v>0</v>
      </c>
      <c r="K6179" s="20">
        <v>0.08</v>
      </c>
      <c r="L6179" s="20">
        <v>7.2800000000000008E-5</v>
      </c>
      <c r="M6179" s="20">
        <v>3.9547666666666674E-3</v>
      </c>
      <c r="N6179" s="1">
        <v>1</v>
      </c>
      <c r="O6179" s="5">
        <v>90.38</v>
      </c>
      <c r="P6179" s="5">
        <v>9.6199999999999992</v>
      </c>
      <c r="Q6179" s="1">
        <v>47</v>
      </c>
      <c r="R6179" s="1">
        <v>5</v>
      </c>
      <c r="S6179" s="6">
        <v>70.08</v>
      </c>
      <c r="T6179" s="6">
        <v>70.08</v>
      </c>
    </row>
    <row r="6180" spans="1:20" hidden="1" x14ac:dyDescent="0.25">
      <c r="A6180" s="1">
        <v>16</v>
      </c>
      <c r="B6180" s="1">
        <v>2014</v>
      </c>
      <c r="C6180" s="1">
        <v>355535616</v>
      </c>
      <c r="D6180" s="44" t="s">
        <v>669</v>
      </c>
      <c r="E6180" s="20">
        <v>0.12546299999999999</v>
      </c>
      <c r="F6180" s="20">
        <v>0.12546299999999999</v>
      </c>
      <c r="G6180" s="20">
        <v>0</v>
      </c>
      <c r="H6180" s="20">
        <v>0</v>
      </c>
      <c r="I6180" s="20">
        <v>0</v>
      </c>
      <c r="J6180" s="20">
        <v>0</v>
      </c>
      <c r="K6180" s="20">
        <v>0.13</v>
      </c>
      <c r="L6180" s="20">
        <v>0</v>
      </c>
      <c r="M6180" s="20">
        <v>0</v>
      </c>
      <c r="N6180" s="1">
        <v>0</v>
      </c>
      <c r="O6180" s="5">
        <v>100</v>
      </c>
      <c r="P6180" s="5">
        <v>0</v>
      </c>
      <c r="Q6180" s="1">
        <v>1</v>
      </c>
      <c r="R6180" s="1">
        <v>0</v>
      </c>
      <c r="S6180" s="6"/>
      <c r="T6180" s="6"/>
    </row>
    <row r="6181" spans="1:20" hidden="1" x14ac:dyDescent="0.25">
      <c r="A6181" s="1">
        <v>19</v>
      </c>
      <c r="B6181" s="1">
        <v>2014</v>
      </c>
      <c r="C6181" s="1">
        <v>355535619</v>
      </c>
      <c r="D6181" s="44" t="s">
        <v>669</v>
      </c>
      <c r="E6181" s="20">
        <v>2.1194000000000001E-2</v>
      </c>
      <c r="F6181" s="20">
        <v>1.21528E-2</v>
      </c>
      <c r="G6181" s="20">
        <v>9.041200000000001E-3</v>
      </c>
      <c r="H6181" s="20">
        <v>0</v>
      </c>
      <c r="I6181" s="20">
        <v>8.9999999999999993E-3</v>
      </c>
      <c r="J6181" s="20">
        <v>0</v>
      </c>
      <c r="K6181" s="20">
        <v>0.01</v>
      </c>
      <c r="L6181" s="20">
        <v>7.1300000000000012E-5</v>
      </c>
      <c r="M6181" s="20">
        <v>1.2536003004807693E-2</v>
      </c>
      <c r="N6181" s="1">
        <v>0</v>
      </c>
      <c r="O6181" s="5">
        <v>11.11</v>
      </c>
      <c r="P6181" s="5">
        <v>88.89</v>
      </c>
      <c r="Q6181" s="1">
        <v>1</v>
      </c>
      <c r="R6181" s="1">
        <v>8</v>
      </c>
      <c r="S6181" s="6">
        <v>279.36</v>
      </c>
      <c r="T6181" s="6">
        <v>279.36</v>
      </c>
    </row>
    <row r="6182" spans="1:20" hidden="1" x14ac:dyDescent="0.25">
      <c r="A6182" s="1">
        <v>3</v>
      </c>
      <c r="B6182" s="1">
        <v>2014</v>
      </c>
      <c r="C6182" s="1">
        <v>35554063</v>
      </c>
      <c r="D6182" s="44" t="s">
        <v>670</v>
      </c>
      <c r="E6182" s="20">
        <v>0.70853349999999993</v>
      </c>
      <c r="F6182" s="20">
        <v>0.7035172999999999</v>
      </c>
      <c r="G6182" s="20">
        <v>5.0162000000000002E-3</v>
      </c>
      <c r="H6182" s="20">
        <v>0</v>
      </c>
      <c r="I6182" s="20">
        <v>0.69599999999999995</v>
      </c>
      <c r="J6182" s="20">
        <v>3.0000000000000001E-3</v>
      </c>
      <c r="K6182" s="20">
        <v>0</v>
      </c>
      <c r="L6182" s="20">
        <v>9.4626000000000016E-3</v>
      </c>
      <c r="M6182" s="20">
        <v>0.21956406057986111</v>
      </c>
      <c r="N6182" s="1">
        <v>10</v>
      </c>
      <c r="O6182" s="5">
        <v>66.67</v>
      </c>
      <c r="P6182" s="5">
        <v>33.33</v>
      </c>
      <c r="Q6182" s="1">
        <v>30</v>
      </c>
      <c r="R6182" s="1">
        <v>15</v>
      </c>
      <c r="S6182" s="6">
        <v>1710</v>
      </c>
      <c r="T6182" s="6">
        <v>1675.8</v>
      </c>
    </row>
    <row r="6183" spans="1:20" hidden="1" x14ac:dyDescent="0.25">
      <c r="A6183" s="1">
        <v>17</v>
      </c>
      <c r="B6183" s="1">
        <v>2014</v>
      </c>
      <c r="C6183" s="1">
        <v>355550517</v>
      </c>
      <c r="D6183" s="44" t="s">
        <v>671</v>
      </c>
      <c r="E6183" s="20">
        <v>0.28728550000000003</v>
      </c>
      <c r="F6183" s="20">
        <v>0.28607130000000003</v>
      </c>
      <c r="G6183" s="20">
        <v>1.2142000000000001E-3</v>
      </c>
      <c r="H6183" s="20">
        <v>0</v>
      </c>
      <c r="I6183" s="20">
        <v>0</v>
      </c>
      <c r="J6183" s="20">
        <v>5.0000000000000001E-3</v>
      </c>
      <c r="K6183" s="20">
        <v>0.27</v>
      </c>
      <c r="L6183" s="20">
        <v>8.4364999999999996E-3</v>
      </c>
      <c r="M6183" s="20">
        <v>8.2950437499999998E-3</v>
      </c>
      <c r="N6183" s="1">
        <v>3</v>
      </c>
      <c r="O6183" s="5">
        <v>71.430000000000007</v>
      </c>
      <c r="P6183" s="5">
        <v>28.57</v>
      </c>
      <c r="Q6183" s="1">
        <v>10</v>
      </c>
      <c r="R6183" s="1">
        <v>4</v>
      </c>
      <c r="S6183" s="6">
        <v>169.28</v>
      </c>
      <c r="T6183" s="6">
        <v>169.28</v>
      </c>
    </row>
    <row r="6184" spans="1:20" hidden="1" x14ac:dyDescent="0.25">
      <c r="A6184" s="1">
        <v>15</v>
      </c>
      <c r="B6184" s="1">
        <v>2014</v>
      </c>
      <c r="C6184" s="1">
        <v>355560415</v>
      </c>
      <c r="D6184" s="44" t="s">
        <v>672</v>
      </c>
      <c r="E6184" s="20">
        <v>4.8177500000000012E-2</v>
      </c>
      <c r="F6184" s="20">
        <v>9.2527999999999985E-3</v>
      </c>
      <c r="G6184" s="20">
        <v>3.8924700000000013E-2</v>
      </c>
      <c r="H6184" s="20">
        <v>0</v>
      </c>
      <c r="I6184" s="20">
        <v>0</v>
      </c>
      <c r="J6184" s="20">
        <v>2.1000000000000001E-2</v>
      </c>
      <c r="K6184" s="20">
        <v>0.03</v>
      </c>
      <c r="L6184" s="20">
        <v>3.1820000000000004E-4</v>
      </c>
      <c r="M6184" s="20">
        <v>2.4906250000000001E-2</v>
      </c>
      <c r="N6184" s="1">
        <v>1</v>
      </c>
      <c r="O6184" s="5">
        <v>40.74</v>
      </c>
      <c r="P6184" s="5">
        <v>59.26</v>
      </c>
      <c r="Q6184" s="1">
        <v>11</v>
      </c>
      <c r="R6184" s="1">
        <v>16</v>
      </c>
      <c r="S6184" s="6">
        <v>498</v>
      </c>
      <c r="T6184" s="6">
        <v>498</v>
      </c>
    </row>
    <row r="6185" spans="1:20" hidden="1" x14ac:dyDescent="0.25">
      <c r="A6185" s="1">
        <v>19</v>
      </c>
      <c r="B6185" s="1">
        <v>2014</v>
      </c>
      <c r="C6185" s="1">
        <v>355570319</v>
      </c>
      <c r="D6185" s="44" t="s">
        <v>673</v>
      </c>
      <c r="E6185" s="20">
        <v>4.1354999999999986E-3</v>
      </c>
      <c r="F6185" s="20">
        <v>0</v>
      </c>
      <c r="G6185" s="20">
        <v>4.1354999999999986E-3</v>
      </c>
      <c r="H6185" s="20">
        <v>0</v>
      </c>
      <c r="I6185" s="20">
        <v>4.0000000000000001E-3</v>
      </c>
      <c r="J6185" s="20">
        <v>0</v>
      </c>
      <c r="K6185" s="20">
        <v>0</v>
      </c>
      <c r="L6185" s="20">
        <v>7.9900000000000004E-5</v>
      </c>
      <c r="M6185" s="20">
        <v>3.4366312499999993E-3</v>
      </c>
      <c r="N6185" s="1">
        <v>2</v>
      </c>
      <c r="O6185" s="5">
        <v>0</v>
      </c>
      <c r="P6185" s="5">
        <v>100</v>
      </c>
      <c r="Q6185" s="1">
        <v>0</v>
      </c>
      <c r="R6185" s="1">
        <v>5</v>
      </c>
      <c r="S6185" s="6">
        <v>71.207999999999998</v>
      </c>
      <c r="T6185" s="6">
        <v>71.207999999999998</v>
      </c>
    </row>
    <row r="6186" spans="1:20" hidden="1" x14ac:dyDescent="0.25">
      <c r="A6186" s="1">
        <v>15</v>
      </c>
      <c r="B6186" s="1">
        <v>2014</v>
      </c>
      <c r="C6186" s="1">
        <v>355580215</v>
      </c>
      <c r="D6186" s="44" t="s">
        <v>674</v>
      </c>
      <c r="E6186" s="20">
        <v>0.16225219999999987</v>
      </c>
      <c r="F6186" s="20">
        <v>0.15980349999999988</v>
      </c>
      <c r="G6186" s="20">
        <v>2.4486999999999998E-3</v>
      </c>
      <c r="H6186" s="20">
        <v>0</v>
      </c>
      <c r="I6186" s="20">
        <v>0</v>
      </c>
      <c r="J6186" s="20">
        <v>0</v>
      </c>
      <c r="K6186" s="20">
        <v>0.16</v>
      </c>
      <c r="L6186" s="20">
        <v>7.2340000000000002E-4</v>
      </c>
      <c r="M6186" s="20">
        <v>1.997234375E-2</v>
      </c>
      <c r="N6186" s="1">
        <v>6</v>
      </c>
      <c r="O6186" s="5">
        <v>86.15</v>
      </c>
      <c r="P6186" s="5">
        <v>13.85</v>
      </c>
      <c r="Q6186" s="1">
        <v>56</v>
      </c>
      <c r="R6186" s="1">
        <v>9</v>
      </c>
      <c r="S6186" s="6">
        <v>410.85</v>
      </c>
      <c r="T6186" s="6">
        <v>410.85</v>
      </c>
    </row>
    <row r="6187" spans="1:20" hidden="1" x14ac:dyDescent="0.25">
      <c r="A6187" s="1">
        <v>18</v>
      </c>
      <c r="B6187" s="1">
        <v>2014</v>
      </c>
      <c r="C6187" s="1">
        <v>355580218</v>
      </c>
      <c r="D6187" s="44" t="s">
        <v>674</v>
      </c>
      <c r="E6187" s="20">
        <v>2.5312600000000001E-2</v>
      </c>
      <c r="F6187" s="20">
        <v>2.5312600000000001E-2</v>
      </c>
      <c r="G6187" s="20">
        <v>0</v>
      </c>
      <c r="H6187" s="20">
        <v>0</v>
      </c>
      <c r="I6187" s="20">
        <v>0</v>
      </c>
      <c r="J6187" s="20">
        <v>0</v>
      </c>
      <c r="K6187" s="20">
        <v>0.03</v>
      </c>
      <c r="L6187" s="20">
        <v>0</v>
      </c>
      <c r="M6187" s="20">
        <v>0</v>
      </c>
      <c r="N6187" s="1">
        <v>0</v>
      </c>
      <c r="O6187" s="5">
        <v>100</v>
      </c>
      <c r="P6187" s="5">
        <v>0</v>
      </c>
      <c r="Q6187" s="1">
        <v>7</v>
      </c>
      <c r="R6187" s="1">
        <v>0</v>
      </c>
      <c r="S6187" s="6"/>
      <c r="T6187" s="6"/>
    </row>
    <row r="6188" spans="1:20" hidden="1" x14ac:dyDescent="0.25">
      <c r="A6188" s="1">
        <v>16</v>
      </c>
      <c r="B6188" s="1">
        <v>2014</v>
      </c>
      <c r="C6188" s="1">
        <v>355590116</v>
      </c>
      <c r="D6188" s="44" t="s">
        <v>675</v>
      </c>
      <c r="E6188" s="20">
        <v>9.3618999999999994E-3</v>
      </c>
      <c r="F6188" s="20">
        <v>4.8087E-3</v>
      </c>
      <c r="G6188" s="20">
        <v>4.5532000000000003E-3</v>
      </c>
      <c r="H6188" s="20">
        <v>0</v>
      </c>
      <c r="I6188" s="20">
        <v>3.0000000000000001E-3</v>
      </c>
      <c r="J6188" s="20">
        <v>0</v>
      </c>
      <c r="K6188" s="20">
        <v>0</v>
      </c>
      <c r="L6188" s="20">
        <v>1.7361E-3</v>
      </c>
      <c r="M6188" s="20">
        <v>2.7642898437500001E-3</v>
      </c>
      <c r="N6188" s="1">
        <v>0</v>
      </c>
      <c r="O6188" s="5">
        <v>50</v>
      </c>
      <c r="P6188" s="5">
        <v>50</v>
      </c>
      <c r="Q6188" s="1">
        <v>2</v>
      </c>
      <c r="R6188" s="1">
        <v>2</v>
      </c>
      <c r="S6188" s="6">
        <v>57.42</v>
      </c>
      <c r="T6188" s="6">
        <v>57.42</v>
      </c>
    </row>
    <row r="6189" spans="1:20" hidden="1" x14ac:dyDescent="0.25">
      <c r="A6189" s="1">
        <v>16</v>
      </c>
      <c r="B6189" s="1">
        <v>2014</v>
      </c>
      <c r="C6189" s="1">
        <v>355600816</v>
      </c>
      <c r="D6189" s="44" t="s">
        <v>676</v>
      </c>
      <c r="E6189" s="20">
        <v>4.1366100000000003E-2</v>
      </c>
      <c r="F6189" s="20">
        <v>8.1812000000000013E-3</v>
      </c>
      <c r="G6189" s="20">
        <v>3.3184900000000003E-2</v>
      </c>
      <c r="H6189" s="20">
        <v>0</v>
      </c>
      <c r="I6189" s="20">
        <v>0</v>
      </c>
      <c r="J6189" s="20">
        <v>2E-3</v>
      </c>
      <c r="K6189" s="20">
        <v>0.03</v>
      </c>
      <c r="L6189" s="20">
        <v>4.2977999999999992E-3</v>
      </c>
      <c r="M6189" s="20">
        <v>3.9285624999999998E-2</v>
      </c>
      <c r="N6189" s="1">
        <v>6</v>
      </c>
      <c r="O6189" s="5">
        <v>32.43</v>
      </c>
      <c r="P6189" s="5">
        <v>67.569999999999993</v>
      </c>
      <c r="Q6189" s="1">
        <v>12</v>
      </c>
      <c r="R6189" s="1">
        <v>25</v>
      </c>
      <c r="S6189" s="6">
        <v>619.20000000000005</v>
      </c>
      <c r="T6189" s="6">
        <v>619.20000000000005</v>
      </c>
    </row>
    <row r="6190" spans="1:20" hidden="1" x14ac:dyDescent="0.25">
      <c r="A6190" s="1">
        <v>15</v>
      </c>
      <c r="B6190" s="1">
        <v>2014</v>
      </c>
      <c r="C6190" s="1">
        <v>355610715</v>
      </c>
      <c r="D6190" s="44" t="s">
        <v>677</v>
      </c>
      <c r="E6190" s="20">
        <v>3.1440399999999993E-2</v>
      </c>
      <c r="F6190" s="20">
        <v>6.7897999999999995E-3</v>
      </c>
      <c r="G6190" s="20">
        <v>2.4650599999999995E-2</v>
      </c>
      <c r="H6190" s="20">
        <v>0</v>
      </c>
      <c r="I6190" s="20">
        <v>0</v>
      </c>
      <c r="J6190" s="20">
        <v>2E-3</v>
      </c>
      <c r="K6190" s="20">
        <v>0.03</v>
      </c>
      <c r="L6190" s="20">
        <v>2.8498999999999998E-3</v>
      </c>
      <c r="M6190" s="20">
        <v>3.5225545453703704E-2</v>
      </c>
      <c r="N6190" s="1">
        <v>2</v>
      </c>
      <c r="O6190" s="5">
        <v>12.5</v>
      </c>
      <c r="P6190" s="5">
        <v>87.5</v>
      </c>
      <c r="Q6190" s="1">
        <v>3</v>
      </c>
      <c r="R6190" s="1">
        <v>21</v>
      </c>
      <c r="S6190" s="6">
        <v>602</v>
      </c>
      <c r="T6190" s="6">
        <v>602</v>
      </c>
    </row>
    <row r="6191" spans="1:20" hidden="1" x14ac:dyDescent="0.25">
      <c r="A6191" s="1">
        <v>18</v>
      </c>
      <c r="B6191" s="1">
        <v>2014</v>
      </c>
      <c r="C6191" s="1">
        <v>355610718</v>
      </c>
      <c r="D6191" s="44" t="s">
        <v>677</v>
      </c>
      <c r="E6191" s="20">
        <v>6.0512799999999999E-2</v>
      </c>
      <c r="F6191" s="20">
        <v>5.9823000000000001E-2</v>
      </c>
      <c r="G6191" s="20">
        <v>6.8979999999999996E-4</v>
      </c>
      <c r="H6191" s="20">
        <v>0</v>
      </c>
      <c r="I6191" s="20">
        <v>0</v>
      </c>
      <c r="J6191" s="20">
        <v>2E-3</v>
      </c>
      <c r="K6191" s="20">
        <v>0.06</v>
      </c>
      <c r="L6191" s="20">
        <v>4.1669999999999999E-4</v>
      </c>
      <c r="M6191" s="20">
        <v>0</v>
      </c>
      <c r="N6191" s="1">
        <v>1</v>
      </c>
      <c r="O6191" s="5">
        <v>71.430000000000007</v>
      </c>
      <c r="P6191" s="5">
        <v>28.57</v>
      </c>
      <c r="Q6191" s="1">
        <v>5</v>
      </c>
      <c r="R6191" s="1">
        <v>2</v>
      </c>
      <c r="S6191" s="6"/>
      <c r="T6191" s="6"/>
    </row>
    <row r="6192" spans="1:20" hidden="1" x14ac:dyDescent="0.25">
      <c r="A6192" s="1">
        <v>5</v>
      </c>
      <c r="B6192" s="1">
        <v>2014</v>
      </c>
      <c r="C6192" s="1">
        <v>35562065</v>
      </c>
      <c r="D6192" s="44" t="s">
        <v>678</v>
      </c>
      <c r="E6192" s="20">
        <v>0.50535969999999986</v>
      </c>
      <c r="F6192" s="20">
        <v>0.38528329999999988</v>
      </c>
      <c r="G6192" s="20">
        <v>0.12007639999999997</v>
      </c>
      <c r="H6192" s="20">
        <v>0</v>
      </c>
      <c r="I6192" s="20">
        <v>0.26900000000000002</v>
      </c>
      <c r="J6192" s="20">
        <v>0.17399999999999999</v>
      </c>
      <c r="K6192" s="20">
        <v>0.02</v>
      </c>
      <c r="L6192" s="20">
        <v>4.6024799999999984E-2</v>
      </c>
      <c r="M6192" s="20">
        <v>0.36238569265046294</v>
      </c>
      <c r="N6192" s="1">
        <v>67</v>
      </c>
      <c r="O6192" s="5">
        <v>21.46</v>
      </c>
      <c r="P6192" s="5">
        <v>78.540000000000006</v>
      </c>
      <c r="Q6192" s="1">
        <v>53</v>
      </c>
      <c r="R6192" s="1">
        <v>194</v>
      </c>
      <c r="S6192" s="6">
        <v>6081</v>
      </c>
      <c r="T6192" s="6">
        <v>6081</v>
      </c>
    </row>
    <row r="6193" spans="1:20" hidden="1" x14ac:dyDescent="0.25">
      <c r="A6193" s="1">
        <v>19</v>
      </c>
      <c r="B6193" s="1">
        <v>2014</v>
      </c>
      <c r="C6193" s="1">
        <v>355630519</v>
      </c>
      <c r="D6193" s="44" t="s">
        <v>679</v>
      </c>
      <c r="E6193" s="20">
        <v>5.0548199999999995E-2</v>
      </c>
      <c r="F6193" s="20">
        <v>4.8898499999999998E-2</v>
      </c>
      <c r="G6193" s="20">
        <v>1.6497E-3</v>
      </c>
      <c r="H6193" s="20">
        <v>0</v>
      </c>
      <c r="I6193" s="20">
        <v>0</v>
      </c>
      <c r="J6193" s="20">
        <v>2E-3</v>
      </c>
      <c r="K6193" s="20">
        <v>0.05</v>
      </c>
      <c r="L6193" s="20">
        <v>1.3579999999999999E-4</v>
      </c>
      <c r="M6193" s="20">
        <v>6.7161556310185194E-2</v>
      </c>
      <c r="N6193" s="1">
        <v>5</v>
      </c>
      <c r="O6193" s="5">
        <v>60</v>
      </c>
      <c r="P6193" s="5">
        <v>40</v>
      </c>
      <c r="Q6193" s="1">
        <v>9</v>
      </c>
      <c r="R6193" s="1">
        <v>6</v>
      </c>
      <c r="S6193" s="6">
        <v>1267</v>
      </c>
      <c r="T6193" s="6">
        <v>1267</v>
      </c>
    </row>
    <row r="6194" spans="1:20" hidden="1" x14ac:dyDescent="0.25">
      <c r="A6194" s="1">
        <v>20</v>
      </c>
      <c r="B6194" s="1">
        <v>2014</v>
      </c>
      <c r="C6194" s="1">
        <v>355630520</v>
      </c>
      <c r="D6194" s="44" t="s">
        <v>679</v>
      </c>
      <c r="E6194" s="20">
        <v>8.3249999999999991E-2</v>
      </c>
      <c r="F6194" s="20">
        <v>0</v>
      </c>
      <c r="G6194" s="20">
        <v>8.3249999999999991E-2</v>
      </c>
      <c r="H6194" s="20">
        <v>0</v>
      </c>
      <c r="I6194" s="20">
        <v>0</v>
      </c>
      <c r="J6194" s="20">
        <v>8.2000000000000003E-2</v>
      </c>
      <c r="K6194" s="20">
        <v>0</v>
      </c>
      <c r="L6194" s="20">
        <v>7.94E-4</v>
      </c>
      <c r="M6194" s="20">
        <v>0</v>
      </c>
      <c r="N6194" s="1">
        <v>0</v>
      </c>
      <c r="O6194" s="5">
        <v>0</v>
      </c>
      <c r="P6194" s="5">
        <v>100</v>
      </c>
      <c r="Q6194" s="1">
        <v>0</v>
      </c>
      <c r="R6194" s="1">
        <v>5</v>
      </c>
      <c r="S6194" s="6"/>
      <c r="T6194" s="6"/>
    </row>
    <row r="6195" spans="1:20" hidden="1" x14ac:dyDescent="0.25">
      <c r="A6195" s="1">
        <v>5</v>
      </c>
      <c r="B6195" s="1">
        <v>2014</v>
      </c>
      <c r="C6195" s="1">
        <v>35563545</v>
      </c>
      <c r="D6195" s="44" t="s">
        <v>680</v>
      </c>
      <c r="E6195" s="20">
        <v>4.5496400000000013E-2</v>
      </c>
      <c r="F6195" s="20">
        <v>4.2304800000000017E-2</v>
      </c>
      <c r="G6195" s="20">
        <v>3.1915999999999954E-3</v>
      </c>
      <c r="H6195" s="20">
        <v>0</v>
      </c>
      <c r="I6195" s="20">
        <v>1.7999999999999999E-2</v>
      </c>
      <c r="J6195" s="20">
        <v>0</v>
      </c>
      <c r="K6195" s="20">
        <v>0.01</v>
      </c>
      <c r="L6195" s="20">
        <v>1.7457899999999995E-2</v>
      </c>
      <c r="M6195" s="20">
        <v>1.183366953125E-2</v>
      </c>
      <c r="N6195" s="1">
        <v>26</v>
      </c>
      <c r="O6195" s="5">
        <v>27.56</v>
      </c>
      <c r="P6195" s="5">
        <v>72.44</v>
      </c>
      <c r="Q6195" s="1">
        <v>35</v>
      </c>
      <c r="R6195" s="1">
        <v>92</v>
      </c>
      <c r="S6195" s="6">
        <v>170.95</v>
      </c>
      <c r="T6195" s="6">
        <v>20.513999999999999</v>
      </c>
    </row>
    <row r="6196" spans="1:20" hidden="1" x14ac:dyDescent="0.25">
      <c r="A6196" s="1">
        <v>4</v>
      </c>
      <c r="B6196" s="1">
        <v>2014</v>
      </c>
      <c r="C6196" s="1">
        <v>35564044</v>
      </c>
      <c r="D6196" s="44" t="s">
        <v>681</v>
      </c>
      <c r="E6196" s="20">
        <v>9.2168700000000006E-2</v>
      </c>
      <c r="F6196" s="20">
        <v>8.3751999999999993E-2</v>
      </c>
      <c r="G6196" s="20">
        <v>8.4167000000000079E-3</v>
      </c>
      <c r="H6196" s="20">
        <v>0</v>
      </c>
      <c r="I6196" s="20">
        <v>0</v>
      </c>
      <c r="J6196" s="20">
        <v>1E-3</v>
      </c>
      <c r="K6196" s="20">
        <v>0.08</v>
      </c>
      <c r="L6196" s="20">
        <v>6.6469000000000007E-3</v>
      </c>
      <c r="M6196" s="20">
        <v>0.11616110548726852</v>
      </c>
      <c r="N6196" s="1">
        <v>20</v>
      </c>
      <c r="O6196" s="5">
        <v>55.32</v>
      </c>
      <c r="P6196" s="5">
        <v>44.68</v>
      </c>
      <c r="Q6196" s="1">
        <v>26</v>
      </c>
      <c r="R6196" s="1">
        <v>21</v>
      </c>
      <c r="S6196" s="6">
        <v>2130</v>
      </c>
      <c r="T6196" s="6">
        <v>2087.4</v>
      </c>
    </row>
    <row r="6197" spans="1:20" hidden="1" x14ac:dyDescent="0.25">
      <c r="A6197" s="1">
        <v>9</v>
      </c>
      <c r="B6197" s="1">
        <v>2014</v>
      </c>
      <c r="C6197" s="1">
        <v>35564049</v>
      </c>
      <c r="D6197" s="44" t="s">
        <v>681</v>
      </c>
      <c r="E6197" s="20">
        <v>0.17255689999999996</v>
      </c>
      <c r="F6197" s="20">
        <v>0.17136479999999996</v>
      </c>
      <c r="G6197" s="20">
        <v>1.1921E-3</v>
      </c>
      <c r="H6197" s="20">
        <v>0</v>
      </c>
      <c r="I6197" s="20">
        <v>0</v>
      </c>
      <c r="J6197" s="20">
        <v>0</v>
      </c>
      <c r="K6197" s="20">
        <v>0.17</v>
      </c>
      <c r="L6197" s="20">
        <v>1.7477E-3</v>
      </c>
      <c r="M6197" s="20">
        <v>0</v>
      </c>
      <c r="N6197" s="1">
        <v>11</v>
      </c>
      <c r="O6197" s="5">
        <v>88.89</v>
      </c>
      <c r="P6197" s="5">
        <v>11.11</v>
      </c>
      <c r="Q6197" s="1">
        <v>16</v>
      </c>
      <c r="R6197" s="1">
        <v>2</v>
      </c>
      <c r="S6197" s="6"/>
      <c r="T6197" s="6"/>
    </row>
    <row r="6198" spans="1:20" hidden="1" x14ac:dyDescent="0.25">
      <c r="A6198" s="1">
        <v>6</v>
      </c>
      <c r="B6198" s="1">
        <v>2014</v>
      </c>
      <c r="C6198" s="1">
        <v>35564536</v>
      </c>
      <c r="D6198" s="44" t="s">
        <v>682</v>
      </c>
      <c r="E6198" s="20">
        <v>0</v>
      </c>
      <c r="F6198" s="20">
        <v>0</v>
      </c>
      <c r="G6198" s="20">
        <v>0</v>
      </c>
      <c r="H6198" s="20">
        <v>0</v>
      </c>
      <c r="I6198" s="20">
        <v>0</v>
      </c>
      <c r="J6198" s="20">
        <v>0</v>
      </c>
      <c r="K6198" s="20">
        <v>0</v>
      </c>
      <c r="L6198" s="20">
        <v>0</v>
      </c>
      <c r="M6198" s="20">
        <v>0</v>
      </c>
      <c r="N6198" s="1">
        <v>3</v>
      </c>
      <c r="O6198" s="5">
        <v>0</v>
      </c>
      <c r="P6198" s="5">
        <v>0</v>
      </c>
      <c r="Q6198" s="1">
        <v>0</v>
      </c>
      <c r="R6198" s="1">
        <v>0</v>
      </c>
      <c r="S6198" s="6"/>
      <c r="T6198" s="6"/>
    </row>
    <row r="6199" spans="1:20" hidden="1" x14ac:dyDescent="0.25">
      <c r="A6199" s="1">
        <v>10</v>
      </c>
      <c r="B6199" s="1">
        <v>2014</v>
      </c>
      <c r="C6199" s="1">
        <v>355645310</v>
      </c>
      <c r="D6199" s="44" t="s">
        <v>682</v>
      </c>
      <c r="E6199" s="20">
        <v>6.6778999999999996E-3</v>
      </c>
      <c r="F6199" s="20">
        <v>1.0142E-3</v>
      </c>
      <c r="G6199" s="20">
        <v>5.6636999999999998E-3</v>
      </c>
      <c r="H6199" s="20">
        <v>0</v>
      </c>
      <c r="I6199" s="20">
        <v>0</v>
      </c>
      <c r="J6199" s="20">
        <v>2E-3</v>
      </c>
      <c r="K6199" s="20">
        <v>0</v>
      </c>
      <c r="L6199" s="20">
        <v>3.9294000000000004E-3</v>
      </c>
      <c r="M6199" s="20">
        <v>0.12335938200347223</v>
      </c>
      <c r="N6199" s="1">
        <v>2</v>
      </c>
      <c r="O6199" s="5">
        <v>21.05</v>
      </c>
      <c r="P6199" s="5">
        <v>78.95</v>
      </c>
      <c r="Q6199" s="1">
        <v>4</v>
      </c>
      <c r="R6199" s="1">
        <v>15</v>
      </c>
      <c r="S6199" s="6">
        <v>620.4</v>
      </c>
      <c r="T6199" s="6">
        <v>0</v>
      </c>
    </row>
    <row r="6200" spans="1:20" hidden="1" x14ac:dyDescent="0.25">
      <c r="A6200" s="1">
        <v>5</v>
      </c>
      <c r="B6200" s="1">
        <v>2014</v>
      </c>
      <c r="C6200" s="1">
        <v>35565035</v>
      </c>
      <c r="D6200" s="44" t="s">
        <v>683</v>
      </c>
      <c r="E6200" s="20">
        <v>0.18016839999999998</v>
      </c>
      <c r="F6200" s="20">
        <v>0.1427986</v>
      </c>
      <c r="G6200" s="20">
        <v>3.7369799999999988E-2</v>
      </c>
      <c r="H6200" s="20">
        <v>0</v>
      </c>
      <c r="I6200" s="20">
        <v>6.8000000000000005E-2</v>
      </c>
      <c r="J6200" s="20">
        <v>0.104</v>
      </c>
      <c r="K6200" s="20">
        <v>0</v>
      </c>
      <c r="L6200" s="20">
        <v>7.9359999999999986E-3</v>
      </c>
      <c r="M6200" s="20">
        <v>0.3490614225</v>
      </c>
      <c r="N6200" s="1">
        <v>2</v>
      </c>
      <c r="O6200" s="5">
        <v>13.33</v>
      </c>
      <c r="P6200" s="5">
        <v>86.67</v>
      </c>
      <c r="Q6200" s="1">
        <v>6</v>
      </c>
      <c r="R6200" s="1">
        <v>39</v>
      </c>
      <c r="S6200" s="6">
        <v>5795.76</v>
      </c>
      <c r="T6200" s="6">
        <v>5592.9084000000003</v>
      </c>
    </row>
    <row r="6201" spans="1:20" hidden="1" x14ac:dyDescent="0.25">
      <c r="A6201" s="1">
        <v>20</v>
      </c>
      <c r="B6201" s="1">
        <v>2014</v>
      </c>
      <c r="C6201" s="1">
        <v>355660220</v>
      </c>
      <c r="D6201" s="44" t="s">
        <v>684</v>
      </c>
      <c r="E6201" s="20">
        <v>2.23514E-2</v>
      </c>
      <c r="F6201" s="20">
        <v>1.1412E-2</v>
      </c>
      <c r="G6201" s="20">
        <v>1.0939400000000002E-2</v>
      </c>
      <c r="H6201" s="20">
        <v>0</v>
      </c>
      <c r="I6201" s="20">
        <v>0</v>
      </c>
      <c r="J6201" s="20">
        <v>0</v>
      </c>
      <c r="K6201" s="20">
        <v>0.02</v>
      </c>
      <c r="L6201" s="20">
        <v>1.2268000000000001E-3</v>
      </c>
      <c r="M6201" s="20">
        <v>2.4174136067708338E-2</v>
      </c>
      <c r="N6201" s="1">
        <v>3</v>
      </c>
      <c r="O6201" s="5">
        <v>41.67</v>
      </c>
      <c r="P6201" s="5">
        <v>58.33</v>
      </c>
      <c r="Q6201" s="1">
        <v>5</v>
      </c>
      <c r="R6201" s="1">
        <v>7</v>
      </c>
      <c r="S6201" s="6">
        <v>491.15</v>
      </c>
      <c r="T6201" s="6">
        <v>491.15</v>
      </c>
    </row>
    <row r="6202" spans="1:20" hidden="1" x14ac:dyDescent="0.25">
      <c r="A6202" s="1">
        <v>21</v>
      </c>
      <c r="B6202" s="1">
        <v>2014</v>
      </c>
      <c r="C6202" s="1">
        <v>355660221</v>
      </c>
      <c r="D6202" s="44" t="s">
        <v>684</v>
      </c>
      <c r="E6202" s="20">
        <v>4.6405999999999999E-3</v>
      </c>
      <c r="F6202" s="20">
        <v>2.4257999999999997E-3</v>
      </c>
      <c r="G6202" s="20">
        <v>2.2147999999999998E-3</v>
      </c>
      <c r="H6202" s="20">
        <v>0</v>
      </c>
      <c r="I6202" s="20">
        <v>0</v>
      </c>
      <c r="J6202" s="20">
        <v>0</v>
      </c>
      <c r="K6202" s="20">
        <v>0</v>
      </c>
      <c r="L6202" s="20">
        <v>1.8118000000000008E-3</v>
      </c>
      <c r="M6202" s="20">
        <v>0</v>
      </c>
      <c r="N6202" s="1">
        <v>3</v>
      </c>
      <c r="O6202" s="5">
        <v>27.78</v>
      </c>
      <c r="P6202" s="5">
        <v>72.22</v>
      </c>
      <c r="Q6202" s="1">
        <v>5</v>
      </c>
      <c r="R6202" s="1">
        <v>13</v>
      </c>
      <c r="S6202" s="6"/>
      <c r="T6202" s="6"/>
    </row>
    <row r="6203" spans="1:20" hidden="1" x14ac:dyDescent="0.25">
      <c r="A6203" s="1">
        <v>5</v>
      </c>
      <c r="B6203" s="1">
        <v>2014</v>
      </c>
      <c r="C6203" s="1">
        <v>35567015</v>
      </c>
      <c r="D6203" s="44" t="s">
        <v>685</v>
      </c>
      <c r="E6203" s="20">
        <v>0.43310799999999994</v>
      </c>
      <c r="F6203" s="20">
        <v>0.32483379999999995</v>
      </c>
      <c r="G6203" s="20">
        <v>0.10827419999999999</v>
      </c>
      <c r="H6203" s="20">
        <v>0</v>
      </c>
      <c r="I6203" s="20">
        <v>0.312</v>
      </c>
      <c r="J6203" s="20">
        <v>0.09</v>
      </c>
      <c r="K6203" s="20">
        <v>0.01</v>
      </c>
      <c r="L6203" s="20">
        <v>2.4097199999999992E-2</v>
      </c>
      <c r="M6203" s="20">
        <v>0.19484873481365739</v>
      </c>
      <c r="N6203" s="1">
        <v>59</v>
      </c>
      <c r="O6203" s="5">
        <v>13.51</v>
      </c>
      <c r="P6203" s="5">
        <v>86.49</v>
      </c>
      <c r="Q6203" s="1">
        <v>20</v>
      </c>
      <c r="R6203" s="1">
        <v>128</v>
      </c>
      <c r="S6203" s="6">
        <v>3166.25</v>
      </c>
      <c r="T6203" s="6">
        <v>3166.25</v>
      </c>
    </row>
    <row r="6204" spans="1:20" hidden="1" x14ac:dyDescent="0.25">
      <c r="A6204" s="1">
        <v>12</v>
      </c>
      <c r="B6204" s="1">
        <v>2014</v>
      </c>
      <c r="C6204" s="1">
        <v>355680012</v>
      </c>
      <c r="D6204" s="44" t="s">
        <v>686</v>
      </c>
      <c r="E6204" s="20">
        <v>0.2365971</v>
      </c>
      <c r="F6204" s="20">
        <v>0.17229649999999999</v>
      </c>
      <c r="G6204" s="20">
        <v>6.4300600000000013E-2</v>
      </c>
      <c r="H6204" s="20">
        <v>0</v>
      </c>
      <c r="I6204" s="20">
        <v>5.7000000000000002E-2</v>
      </c>
      <c r="J6204" s="20">
        <v>1E-3</v>
      </c>
      <c r="K6204" s="20">
        <v>0.18</v>
      </c>
      <c r="L6204" s="20">
        <v>5.5559999999999984E-4</v>
      </c>
      <c r="M6204" s="20">
        <v>5.2355673000000005E-2</v>
      </c>
      <c r="N6204" s="1">
        <v>2</v>
      </c>
      <c r="O6204" s="5">
        <v>44.44</v>
      </c>
      <c r="P6204" s="5">
        <v>55.56</v>
      </c>
      <c r="Q6204" s="1">
        <v>12</v>
      </c>
      <c r="R6204" s="1">
        <v>15</v>
      </c>
      <c r="S6204" s="6">
        <v>931.2</v>
      </c>
      <c r="T6204" s="6">
        <v>931.2</v>
      </c>
    </row>
    <row r="6205" spans="1:20" hidden="1" x14ac:dyDescent="0.25">
      <c r="A6205" s="1">
        <v>15</v>
      </c>
      <c r="B6205" s="1">
        <v>2014</v>
      </c>
      <c r="C6205" s="1">
        <v>355690915</v>
      </c>
      <c r="D6205" s="44" t="s">
        <v>687</v>
      </c>
      <c r="E6205" s="20">
        <v>0.31183669999999997</v>
      </c>
      <c r="F6205" s="20">
        <v>0.13129639999999998</v>
      </c>
      <c r="G6205" s="20">
        <v>0.18054029999999996</v>
      </c>
      <c r="H6205" s="20">
        <v>0</v>
      </c>
      <c r="I6205" s="20">
        <v>0</v>
      </c>
      <c r="J6205" s="20">
        <v>8.7999999999999995E-2</v>
      </c>
      <c r="K6205" s="20">
        <v>0.21</v>
      </c>
      <c r="L6205" s="20">
        <v>1.30729E-2</v>
      </c>
      <c r="M6205" s="20">
        <v>1.7402887288135594E-2</v>
      </c>
      <c r="N6205" s="1">
        <v>6</v>
      </c>
      <c r="O6205" s="5">
        <v>13.46</v>
      </c>
      <c r="P6205" s="5">
        <v>86.54</v>
      </c>
      <c r="Q6205" s="1">
        <v>7</v>
      </c>
      <c r="R6205" s="1">
        <v>45</v>
      </c>
      <c r="S6205" s="6">
        <v>390</v>
      </c>
      <c r="T6205" s="6">
        <v>390</v>
      </c>
    </row>
    <row r="6206" spans="1:20" hidden="1" x14ac:dyDescent="0.25">
      <c r="A6206" s="1">
        <v>15</v>
      </c>
      <c r="B6206" s="1">
        <v>2014</v>
      </c>
      <c r="C6206" s="1">
        <v>355695815</v>
      </c>
      <c r="D6206" s="44" t="s">
        <v>688</v>
      </c>
      <c r="E6206" s="20">
        <v>9.9730999999999986E-3</v>
      </c>
      <c r="F6206" s="20">
        <v>4.4522999999999993E-3</v>
      </c>
      <c r="G6206" s="20">
        <v>5.5208000000000002E-3</v>
      </c>
      <c r="H6206" s="20">
        <v>0</v>
      </c>
      <c r="I6206" s="20">
        <v>5.0000000000000001E-3</v>
      </c>
      <c r="J6206" s="20">
        <v>0</v>
      </c>
      <c r="K6206" s="20">
        <v>0</v>
      </c>
      <c r="L6206" s="20">
        <v>0</v>
      </c>
      <c r="M6206" s="20">
        <v>3.7518270833333338E-3</v>
      </c>
      <c r="N6206" s="1">
        <v>2</v>
      </c>
      <c r="O6206" s="5">
        <v>66.67</v>
      </c>
      <c r="P6206" s="5">
        <v>33.33</v>
      </c>
      <c r="Q6206" s="1">
        <v>6</v>
      </c>
      <c r="R6206" s="1">
        <v>3</v>
      </c>
      <c r="S6206" s="6">
        <v>81</v>
      </c>
      <c r="T6206" s="6">
        <v>81</v>
      </c>
    </row>
    <row r="6207" spans="1:20" hidden="1" x14ac:dyDescent="0.25">
      <c r="A6207" s="1">
        <v>10</v>
      </c>
      <c r="B6207" s="1">
        <v>2014</v>
      </c>
      <c r="C6207" s="1">
        <v>355700610</v>
      </c>
      <c r="D6207" s="44" t="s">
        <v>689</v>
      </c>
      <c r="E6207" s="20">
        <v>2.4114661000000002</v>
      </c>
      <c r="F6207" s="20">
        <v>2.3903527000000002</v>
      </c>
      <c r="G6207" s="20">
        <v>2.1113399999999994E-2</v>
      </c>
      <c r="H6207" s="20">
        <v>0</v>
      </c>
      <c r="I6207" s="20">
        <v>2.3620000000000001</v>
      </c>
      <c r="J6207" s="20">
        <v>2.7E-2</v>
      </c>
      <c r="K6207" s="20">
        <v>0</v>
      </c>
      <c r="L6207" s="20">
        <v>1.7915099999999996E-2</v>
      </c>
      <c r="M6207" s="20">
        <v>0.39458870370370369</v>
      </c>
      <c r="N6207" s="1">
        <v>31</v>
      </c>
      <c r="O6207" s="5">
        <v>38.89</v>
      </c>
      <c r="P6207" s="5">
        <v>61.11</v>
      </c>
      <c r="Q6207" s="1">
        <v>14</v>
      </c>
      <c r="R6207" s="1">
        <v>22</v>
      </c>
      <c r="S6207" s="6">
        <v>5939.78</v>
      </c>
      <c r="T6207" s="6">
        <v>5820.9844000000003</v>
      </c>
    </row>
    <row r="6208" spans="1:20" hidden="1" x14ac:dyDescent="0.25">
      <c r="A6208" s="1">
        <v>15</v>
      </c>
      <c r="B6208" s="1">
        <v>2014</v>
      </c>
      <c r="C6208" s="1">
        <v>355710515</v>
      </c>
      <c r="D6208" s="44" t="s">
        <v>690</v>
      </c>
      <c r="E6208" s="20">
        <v>0.31335619999999986</v>
      </c>
      <c r="F6208" s="20">
        <v>2.5879800000000001E-2</v>
      </c>
      <c r="G6208" s="20">
        <v>0.28747639999999985</v>
      </c>
      <c r="H6208" s="20">
        <v>0</v>
      </c>
      <c r="I6208" s="20">
        <v>0.21</v>
      </c>
      <c r="J6208" s="20">
        <v>7.0999999999999994E-2</v>
      </c>
      <c r="K6208" s="20">
        <v>0.02</v>
      </c>
      <c r="L6208" s="20">
        <v>1.1413199999999998E-2</v>
      </c>
      <c r="M6208" s="20">
        <v>0.26692673611111112</v>
      </c>
      <c r="N6208" s="1">
        <v>6</v>
      </c>
      <c r="O6208" s="5">
        <v>17.72</v>
      </c>
      <c r="P6208" s="5">
        <v>82.28</v>
      </c>
      <c r="Q6208" s="1">
        <v>14</v>
      </c>
      <c r="R6208" s="1">
        <v>65</v>
      </c>
      <c r="S6208" s="6">
        <v>4741.0228999999999</v>
      </c>
      <c r="T6208" s="6">
        <v>4741.0228999999999</v>
      </c>
    </row>
    <row r="6209" spans="1:20" hidden="1" x14ac:dyDescent="0.25">
      <c r="A6209" s="1">
        <v>18</v>
      </c>
      <c r="B6209" s="1">
        <v>2014</v>
      </c>
      <c r="C6209" s="1">
        <v>355710518</v>
      </c>
      <c r="D6209" s="44" t="s">
        <v>690</v>
      </c>
      <c r="E6209" s="20">
        <v>0.30658349999999995</v>
      </c>
      <c r="F6209" s="20">
        <v>0.30612049999999996</v>
      </c>
      <c r="G6209" s="20">
        <v>4.6299999999999998E-4</v>
      </c>
      <c r="H6209" s="20">
        <v>0</v>
      </c>
      <c r="I6209" s="20">
        <v>0</v>
      </c>
      <c r="J6209" s="20">
        <v>0.108</v>
      </c>
      <c r="K6209" s="20">
        <v>0.2</v>
      </c>
      <c r="L6209" s="20">
        <v>0</v>
      </c>
      <c r="M6209" s="20">
        <v>0</v>
      </c>
      <c r="N6209" s="1">
        <v>11</v>
      </c>
      <c r="O6209" s="5">
        <v>88.89</v>
      </c>
      <c r="P6209" s="5">
        <v>11.11</v>
      </c>
      <c r="Q6209" s="1">
        <v>16</v>
      </c>
      <c r="R6209" s="1">
        <v>2</v>
      </c>
      <c r="S6209" s="6"/>
      <c r="T6209" s="6"/>
    </row>
    <row r="6210" spans="1:20" hidden="1" x14ac:dyDescent="0.25">
      <c r="A6210" s="1">
        <v>19</v>
      </c>
      <c r="B6210" s="1">
        <v>2014</v>
      </c>
      <c r="C6210" s="1">
        <v>355715419</v>
      </c>
      <c r="D6210" s="44" t="s">
        <v>691</v>
      </c>
      <c r="E6210" s="20">
        <v>2.4602699999999998E-2</v>
      </c>
      <c r="F6210" s="20">
        <v>1.7100600000000001E-2</v>
      </c>
      <c r="G6210" s="20">
        <v>7.5020999999999985E-3</v>
      </c>
      <c r="H6210" s="20">
        <v>0</v>
      </c>
      <c r="I6210" s="20">
        <v>6.0000000000000001E-3</v>
      </c>
      <c r="J6210" s="20">
        <v>1E-3</v>
      </c>
      <c r="K6210" s="20">
        <v>0.02</v>
      </c>
      <c r="L6210" s="20">
        <v>2.7989999999999997E-4</v>
      </c>
      <c r="M6210" s="20">
        <v>4.9703999999999998E-3</v>
      </c>
      <c r="N6210" s="1">
        <v>1</v>
      </c>
      <c r="O6210" s="5">
        <v>21.05</v>
      </c>
      <c r="P6210" s="5">
        <v>78.95</v>
      </c>
      <c r="Q6210" s="1">
        <v>4</v>
      </c>
      <c r="R6210" s="1">
        <v>15</v>
      </c>
      <c r="S6210" s="6">
        <v>102.6</v>
      </c>
      <c r="T6210" s="6">
        <v>102.6</v>
      </c>
    </row>
    <row r="6211" spans="1:20" hidden="1" x14ac:dyDescent="0.25">
      <c r="A6211" s="1">
        <v>20</v>
      </c>
      <c r="B6211" s="1">
        <v>2013</v>
      </c>
      <c r="C6211" s="1">
        <v>350010520</v>
      </c>
      <c r="D6211" s="44" t="s">
        <v>46</v>
      </c>
      <c r="E6211" s="20">
        <v>8.9189800000000014E-2</v>
      </c>
      <c r="F6211" s="20">
        <v>8.8888900000000007E-2</v>
      </c>
      <c r="G6211" s="20">
        <v>3.009E-4</v>
      </c>
      <c r="H6211" s="20">
        <v>0</v>
      </c>
      <c r="I6211" s="20" t="s">
        <v>47</v>
      </c>
      <c r="J6211" s="20">
        <v>8.91898E-2</v>
      </c>
      <c r="K6211" s="20" t="s">
        <v>47</v>
      </c>
      <c r="L6211" s="20">
        <v>0</v>
      </c>
      <c r="M6211" s="20">
        <v>0</v>
      </c>
      <c r="N6211" s="1">
        <v>1</v>
      </c>
      <c r="O6211" s="5">
        <v>33.33</v>
      </c>
      <c r="P6211" s="5">
        <v>66.67</v>
      </c>
      <c r="Q6211" s="1">
        <v>1</v>
      </c>
      <c r="R6211" s="1">
        <v>2</v>
      </c>
      <c r="S6211" s="6"/>
      <c r="T6211" s="6"/>
    </row>
    <row r="6212" spans="1:20" hidden="1" x14ac:dyDescent="0.25">
      <c r="A6212" s="1">
        <v>21</v>
      </c>
      <c r="B6212" s="1">
        <v>2013</v>
      </c>
      <c r="C6212" s="1">
        <v>350010521</v>
      </c>
      <c r="D6212" s="44" t="s">
        <v>46</v>
      </c>
      <c r="E6212" s="20">
        <v>0.12025019999999996</v>
      </c>
      <c r="F6212" s="20">
        <v>1.6666999999999999E-3</v>
      </c>
      <c r="G6212" s="20">
        <v>0.11858349999999997</v>
      </c>
      <c r="H6212" s="20">
        <v>0</v>
      </c>
      <c r="I6212" s="20">
        <v>0.10737029999999999</v>
      </c>
      <c r="J6212" s="20">
        <v>1.00623E-2</v>
      </c>
      <c r="K6212" s="20">
        <v>1.9954E-3</v>
      </c>
      <c r="L6212" s="20">
        <v>8.2220000000000004E-4</v>
      </c>
      <c r="M6212" s="20">
        <v>9.8202050949074068E-2</v>
      </c>
      <c r="N6212" s="1">
        <v>0</v>
      </c>
      <c r="O6212" s="5">
        <v>3.23</v>
      </c>
      <c r="P6212" s="5">
        <v>96.77</v>
      </c>
      <c r="Q6212" s="1">
        <v>1</v>
      </c>
      <c r="R6212" s="1">
        <v>30</v>
      </c>
      <c r="S6212" s="6">
        <v>1748.32</v>
      </c>
      <c r="T6212" s="6">
        <v>1748.32</v>
      </c>
    </row>
    <row r="6213" spans="1:20" hidden="1" x14ac:dyDescent="0.25">
      <c r="A6213" s="1">
        <v>16</v>
      </c>
      <c r="B6213" s="1">
        <v>2013</v>
      </c>
      <c r="C6213" s="1">
        <v>350020416</v>
      </c>
      <c r="D6213" s="44" t="s">
        <v>48</v>
      </c>
      <c r="E6213" s="20">
        <v>0.26660299999999998</v>
      </c>
      <c r="F6213" s="20">
        <v>0.26253859999999996</v>
      </c>
      <c r="G6213" s="20">
        <v>4.064400000000001E-3</v>
      </c>
      <c r="H6213" s="20">
        <v>0</v>
      </c>
      <c r="I6213" s="20" t="s">
        <v>47</v>
      </c>
      <c r="J6213" s="20" t="s">
        <v>47</v>
      </c>
      <c r="K6213" s="20">
        <v>0.22603009999999998</v>
      </c>
      <c r="L6213" s="20">
        <v>4.0572900000000002E-2</v>
      </c>
      <c r="M6213" s="20">
        <v>8.3799692708333325E-3</v>
      </c>
      <c r="N6213" s="1">
        <v>0</v>
      </c>
      <c r="O6213" s="5">
        <v>10.42</v>
      </c>
      <c r="P6213" s="5">
        <v>89.58</v>
      </c>
      <c r="Q6213" s="1">
        <v>5</v>
      </c>
      <c r="R6213" s="1">
        <v>43</v>
      </c>
      <c r="S6213" s="6">
        <v>169.92</v>
      </c>
      <c r="T6213" s="6">
        <v>169.92</v>
      </c>
    </row>
    <row r="6214" spans="1:20" hidden="1" x14ac:dyDescent="0.25">
      <c r="A6214" s="1">
        <v>9</v>
      </c>
      <c r="B6214" s="1">
        <v>2013</v>
      </c>
      <c r="C6214" s="1">
        <v>35003039</v>
      </c>
      <c r="D6214" s="44" t="s">
        <v>49</v>
      </c>
      <c r="E6214" s="20">
        <v>1.3068494999999991</v>
      </c>
      <c r="F6214" s="20">
        <v>1.2779919999999991</v>
      </c>
      <c r="G6214" s="20">
        <v>2.8857499999999998E-2</v>
      </c>
      <c r="H6214" s="20">
        <v>0.04</v>
      </c>
      <c r="I6214" s="20">
        <v>2.4166899999999998E-2</v>
      </c>
      <c r="J6214" s="20">
        <v>2.50446E-2</v>
      </c>
      <c r="K6214" s="20">
        <v>1.2509888999999992</v>
      </c>
      <c r="L6214" s="20">
        <v>6.6491000000000007E-3</v>
      </c>
      <c r="M6214" s="20">
        <v>7.9422951280381932E-2</v>
      </c>
      <c r="N6214" s="1">
        <v>59</v>
      </c>
      <c r="O6214" s="5">
        <v>82.5</v>
      </c>
      <c r="P6214" s="5">
        <v>17.5</v>
      </c>
      <c r="Q6214" s="1">
        <v>132</v>
      </c>
      <c r="R6214" s="1">
        <v>28</v>
      </c>
      <c r="S6214" s="6">
        <v>1665</v>
      </c>
      <c r="T6214" s="6">
        <v>66.599999999999994</v>
      </c>
    </row>
    <row r="6215" spans="1:20" hidden="1" x14ac:dyDescent="0.25">
      <c r="A6215" s="1">
        <v>4</v>
      </c>
      <c r="B6215" s="1">
        <v>2013</v>
      </c>
      <c r="C6215" s="1">
        <v>35004024</v>
      </c>
      <c r="D6215" s="44" t="s">
        <v>50</v>
      </c>
      <c r="E6215" s="20">
        <v>4.6300000000000001E-5</v>
      </c>
      <c r="F6215" s="20">
        <v>4.6300000000000001E-5</v>
      </c>
      <c r="G6215" s="20">
        <v>0</v>
      </c>
      <c r="H6215" s="20">
        <v>0</v>
      </c>
      <c r="I6215" s="20" t="s">
        <v>47</v>
      </c>
      <c r="J6215" s="20" t="s">
        <v>47</v>
      </c>
      <c r="K6215" s="20">
        <v>4.6300000000000001E-5</v>
      </c>
      <c r="L6215" s="20">
        <v>0</v>
      </c>
      <c r="M6215" s="20">
        <v>0</v>
      </c>
      <c r="N6215" s="1">
        <v>0</v>
      </c>
      <c r="O6215" s="5">
        <v>100</v>
      </c>
      <c r="P6215" s="5">
        <v>0</v>
      </c>
      <c r="Q6215" s="1">
        <v>1</v>
      </c>
      <c r="R6215" s="1">
        <v>0</v>
      </c>
      <c r="S6215" s="6"/>
      <c r="T6215" s="6"/>
    </row>
    <row r="6216" spans="1:20" hidden="1" x14ac:dyDescent="0.25">
      <c r="A6216" s="1">
        <v>9</v>
      </c>
      <c r="B6216" s="1">
        <v>2013</v>
      </c>
      <c r="C6216" s="1">
        <v>35004029</v>
      </c>
      <c r="D6216" s="44" t="s">
        <v>50</v>
      </c>
      <c r="E6216" s="20">
        <v>1.8555099999999998E-2</v>
      </c>
      <c r="F6216" s="20">
        <v>1.8555099999999998E-2</v>
      </c>
      <c r="G6216" s="20">
        <v>0</v>
      </c>
      <c r="H6216" s="20">
        <v>0</v>
      </c>
      <c r="I6216" s="20" t="s">
        <v>47</v>
      </c>
      <c r="J6216" s="20" t="s">
        <v>47</v>
      </c>
      <c r="K6216" s="20">
        <v>1.8456699999999999E-2</v>
      </c>
      <c r="L6216" s="20">
        <v>9.8400000000000007E-5</v>
      </c>
      <c r="M6216" s="20">
        <v>1.8737436458333333E-2</v>
      </c>
      <c r="N6216" s="1">
        <v>2</v>
      </c>
      <c r="O6216" s="5">
        <v>100</v>
      </c>
      <c r="P6216" s="5">
        <v>0</v>
      </c>
      <c r="Q6216" s="1">
        <v>7</v>
      </c>
      <c r="R6216" s="1">
        <v>0</v>
      </c>
      <c r="S6216" s="6">
        <v>352.36</v>
      </c>
      <c r="T6216" s="6">
        <v>334.74200000000002</v>
      </c>
    </row>
    <row r="6217" spans="1:20" hidden="1" x14ac:dyDescent="0.25">
      <c r="A6217" s="1">
        <v>9</v>
      </c>
      <c r="B6217" s="1">
        <v>2013</v>
      </c>
      <c r="C6217" s="1">
        <v>35005019</v>
      </c>
      <c r="D6217" s="44" t="s">
        <v>51</v>
      </c>
      <c r="E6217" s="20">
        <v>9.1692999999999983E-3</v>
      </c>
      <c r="F6217" s="20">
        <v>5.6749999999999986E-3</v>
      </c>
      <c r="G6217" s="20">
        <v>3.4942999999999997E-3</v>
      </c>
      <c r="H6217" s="20">
        <v>0</v>
      </c>
      <c r="I6217" s="20" t="s">
        <v>47</v>
      </c>
      <c r="J6217" s="20">
        <v>2.8500000000000001E-3</v>
      </c>
      <c r="K6217" s="20">
        <v>2.3806000000000001E-3</v>
      </c>
      <c r="L6217" s="20">
        <v>3.9386999999999998E-3</v>
      </c>
      <c r="M6217" s="20">
        <v>5.2955899270833343E-2</v>
      </c>
      <c r="N6217" s="1">
        <v>12</v>
      </c>
      <c r="O6217" s="5">
        <v>62.5</v>
      </c>
      <c r="P6217" s="5">
        <v>37.5</v>
      </c>
      <c r="Q6217" s="1">
        <v>10</v>
      </c>
      <c r="R6217" s="1">
        <v>6</v>
      </c>
      <c r="S6217" s="6">
        <v>358.53</v>
      </c>
      <c r="T6217" s="6">
        <v>86.047200000000004</v>
      </c>
    </row>
    <row r="6218" spans="1:20" hidden="1" x14ac:dyDescent="0.25">
      <c r="A6218" s="1">
        <v>17</v>
      </c>
      <c r="B6218" s="1">
        <v>2013</v>
      </c>
      <c r="C6218" s="1">
        <v>350055017</v>
      </c>
      <c r="D6218" s="44" t="s">
        <v>52</v>
      </c>
      <c r="E6218" s="20">
        <v>0.2265317</v>
      </c>
      <c r="F6218" s="20">
        <v>0.19250920000000002</v>
      </c>
      <c r="G6218" s="20">
        <v>3.402249999999999E-2</v>
      </c>
      <c r="H6218" s="20">
        <v>0</v>
      </c>
      <c r="I6218" s="20">
        <v>2.8067599999999998E-2</v>
      </c>
      <c r="J6218" s="20">
        <v>0.1197778</v>
      </c>
      <c r="K6218" s="20">
        <v>7.2731400000000002E-2</v>
      </c>
      <c r="L6218" s="20">
        <v>5.9549E-3</v>
      </c>
      <c r="M6218" s="20">
        <v>1.1873515624999999E-2</v>
      </c>
      <c r="N6218" s="1">
        <v>6</v>
      </c>
      <c r="O6218" s="5">
        <v>53.33</v>
      </c>
      <c r="P6218" s="5">
        <v>46.67</v>
      </c>
      <c r="Q6218" s="1">
        <v>8</v>
      </c>
      <c r="R6218" s="1">
        <v>7</v>
      </c>
      <c r="S6218" s="6">
        <v>156.65</v>
      </c>
      <c r="T6218" s="6">
        <v>156.65</v>
      </c>
    </row>
    <row r="6219" spans="1:20" hidden="1" x14ac:dyDescent="0.25">
      <c r="A6219" s="1">
        <v>5</v>
      </c>
      <c r="B6219" s="1">
        <v>2013</v>
      </c>
      <c r="C6219" s="1">
        <v>35006005</v>
      </c>
      <c r="D6219" s="44" t="s">
        <v>53</v>
      </c>
      <c r="E6219" s="20">
        <v>1.9201000000000001E-3</v>
      </c>
      <c r="F6219" s="20">
        <v>0</v>
      </c>
      <c r="G6219" s="20">
        <v>1.9201000000000001E-3</v>
      </c>
      <c r="H6219" s="20">
        <v>0</v>
      </c>
      <c r="I6219" s="20" t="s">
        <v>47</v>
      </c>
      <c r="J6219" s="20" t="s">
        <v>47</v>
      </c>
      <c r="K6219" s="20" t="s">
        <v>47</v>
      </c>
      <c r="L6219" s="20">
        <v>1.9201000000000001E-3</v>
      </c>
      <c r="M6219" s="20">
        <v>7.3802083333333332E-3</v>
      </c>
      <c r="N6219" s="1">
        <v>0</v>
      </c>
      <c r="O6219" s="5">
        <v>0</v>
      </c>
      <c r="P6219" s="5">
        <v>100</v>
      </c>
      <c r="Q6219" s="1">
        <v>0</v>
      </c>
      <c r="R6219" s="1">
        <v>4</v>
      </c>
      <c r="S6219" s="6">
        <v>162</v>
      </c>
      <c r="T6219" s="6">
        <v>0</v>
      </c>
    </row>
    <row r="6220" spans="1:20" hidden="1" x14ac:dyDescent="0.25">
      <c r="A6220" s="1">
        <v>13</v>
      </c>
      <c r="B6220" s="1">
        <v>2013</v>
      </c>
      <c r="C6220" s="1">
        <v>350070913</v>
      </c>
      <c r="D6220" s="44" t="s">
        <v>54</v>
      </c>
      <c r="E6220" s="20">
        <v>0.32784430000000003</v>
      </c>
      <c r="F6220" s="20">
        <v>7.7159999999999998E-3</v>
      </c>
      <c r="G6220" s="20">
        <v>0.32012830000000003</v>
      </c>
      <c r="H6220" s="20">
        <v>0</v>
      </c>
      <c r="I6220" s="20" t="s">
        <v>47</v>
      </c>
      <c r="J6220" s="20">
        <v>0.31819420000000004</v>
      </c>
      <c r="K6220" s="20">
        <v>8.4566999999999993E-3</v>
      </c>
      <c r="L6220" s="20">
        <v>1.1934000000000003E-3</v>
      </c>
      <c r="M6220" s="20">
        <v>0.10209204133333334</v>
      </c>
      <c r="N6220" s="1">
        <v>2</v>
      </c>
      <c r="O6220" s="5">
        <v>3.03</v>
      </c>
      <c r="P6220" s="5">
        <v>96.97</v>
      </c>
      <c r="Q6220" s="1">
        <v>1</v>
      </c>
      <c r="R6220" s="1">
        <v>32</v>
      </c>
      <c r="S6220" s="6">
        <v>1735.38</v>
      </c>
      <c r="T6220" s="6">
        <v>0</v>
      </c>
    </row>
    <row r="6221" spans="1:20" hidden="1" x14ac:dyDescent="0.25">
      <c r="A6221" s="1">
        <v>16</v>
      </c>
      <c r="B6221" s="1">
        <v>2013</v>
      </c>
      <c r="C6221" s="1">
        <v>350070916</v>
      </c>
      <c r="D6221" s="44" t="s">
        <v>54</v>
      </c>
      <c r="E6221" s="20">
        <v>0</v>
      </c>
      <c r="F6221" s="20">
        <v>0</v>
      </c>
      <c r="G6221" s="20">
        <v>0</v>
      </c>
      <c r="H6221" s="20">
        <v>0</v>
      </c>
      <c r="I6221" s="20">
        <v>0</v>
      </c>
      <c r="J6221" s="20">
        <v>0</v>
      </c>
      <c r="K6221" s="20">
        <v>0</v>
      </c>
      <c r="L6221" s="20">
        <v>0</v>
      </c>
      <c r="M6221" s="20">
        <v>0</v>
      </c>
      <c r="N6221" s="1">
        <v>0</v>
      </c>
      <c r="O6221" s="5">
        <v>0</v>
      </c>
      <c r="P6221" s="5">
        <v>0</v>
      </c>
      <c r="Q6221" s="1">
        <v>0</v>
      </c>
      <c r="R6221" s="1">
        <v>0</v>
      </c>
      <c r="S6221" s="6"/>
      <c r="T6221" s="6"/>
    </row>
    <row r="6222" spans="1:20" hidden="1" x14ac:dyDescent="0.25">
      <c r="A6222" s="1">
        <v>17</v>
      </c>
      <c r="B6222" s="1">
        <v>2013</v>
      </c>
      <c r="C6222" s="1">
        <v>350070917</v>
      </c>
      <c r="D6222" s="44" t="s">
        <v>54</v>
      </c>
      <c r="E6222" s="20">
        <v>4.2820000000000005E-4</v>
      </c>
      <c r="F6222" s="20">
        <v>4.2820000000000005E-4</v>
      </c>
      <c r="G6222" s="20">
        <v>0</v>
      </c>
      <c r="H6222" s="20">
        <v>0</v>
      </c>
      <c r="I6222" s="20" t="s">
        <v>47</v>
      </c>
      <c r="J6222" s="20" t="s">
        <v>47</v>
      </c>
      <c r="K6222" s="20">
        <v>3.704E-4</v>
      </c>
      <c r="L6222" s="20">
        <v>5.7799999999999995E-5</v>
      </c>
      <c r="M6222" s="20">
        <v>0</v>
      </c>
      <c r="N6222" s="1">
        <v>0</v>
      </c>
      <c r="O6222" s="5">
        <v>100</v>
      </c>
      <c r="P6222" s="5">
        <v>0</v>
      </c>
      <c r="Q6222" s="1">
        <v>4</v>
      </c>
      <c r="R6222" s="1">
        <v>0</v>
      </c>
      <c r="S6222" s="6"/>
      <c r="T6222" s="6"/>
    </row>
    <row r="6223" spans="1:20" hidden="1" x14ac:dyDescent="0.25">
      <c r="A6223" s="1">
        <v>10</v>
      </c>
      <c r="B6223" s="1">
        <v>2013</v>
      </c>
      <c r="C6223" s="1">
        <v>350075810</v>
      </c>
      <c r="D6223" s="44" t="s">
        <v>55</v>
      </c>
      <c r="E6223" s="20">
        <v>1.0738999999999999E-2</v>
      </c>
      <c r="F6223" s="20">
        <v>1.7359999999999999E-4</v>
      </c>
      <c r="G6223" s="20">
        <v>1.0565399999999999E-2</v>
      </c>
      <c r="H6223" s="20">
        <v>0</v>
      </c>
      <c r="I6223" s="20" t="s">
        <v>47</v>
      </c>
      <c r="J6223" s="20">
        <v>9.2600000000000001E-5</v>
      </c>
      <c r="K6223" s="20">
        <v>5.5672000000000004E-3</v>
      </c>
      <c r="L6223" s="20">
        <v>5.0791999999999999E-3</v>
      </c>
      <c r="M6223" s="20">
        <v>9.656521874999999E-3</v>
      </c>
      <c r="N6223" s="1">
        <v>7</v>
      </c>
      <c r="O6223" s="5">
        <v>9.09</v>
      </c>
      <c r="P6223" s="5">
        <v>90.91</v>
      </c>
      <c r="Q6223" s="1">
        <v>1</v>
      </c>
      <c r="R6223" s="1">
        <v>10</v>
      </c>
      <c r="S6223" s="6">
        <v>160.58000000000001</v>
      </c>
      <c r="T6223" s="6">
        <v>160.58000000000001</v>
      </c>
    </row>
    <row r="6224" spans="1:20" hidden="1" x14ac:dyDescent="0.25">
      <c r="A6224" s="1">
        <v>21</v>
      </c>
      <c r="B6224" s="1">
        <v>2013</v>
      </c>
      <c r="C6224" s="1">
        <v>350080821</v>
      </c>
      <c r="D6224" s="44" t="s">
        <v>56</v>
      </c>
      <c r="E6224" s="20">
        <v>6.8775999999999993E-3</v>
      </c>
      <c r="F6224" s="20">
        <v>0</v>
      </c>
      <c r="G6224" s="20">
        <v>6.8775999999999993E-3</v>
      </c>
      <c r="H6224" s="20">
        <v>0</v>
      </c>
      <c r="I6224" s="20">
        <v>6.6233999999999998E-3</v>
      </c>
      <c r="J6224" s="20" t="s">
        <v>47</v>
      </c>
      <c r="K6224" s="20" t="s">
        <v>47</v>
      </c>
      <c r="L6224" s="20">
        <v>2.542E-4</v>
      </c>
      <c r="M6224" s="20">
        <v>9.0577695312499991E-3</v>
      </c>
      <c r="N6224" s="1">
        <v>0</v>
      </c>
      <c r="O6224" s="5">
        <v>0</v>
      </c>
      <c r="P6224" s="5">
        <v>100</v>
      </c>
      <c r="Q6224" s="1">
        <v>0</v>
      </c>
      <c r="R6224" s="1">
        <v>5</v>
      </c>
      <c r="S6224" s="6">
        <v>176.64</v>
      </c>
      <c r="T6224" s="6">
        <v>176.64</v>
      </c>
    </row>
    <row r="6225" spans="1:20" hidden="1" x14ac:dyDescent="0.25">
      <c r="A6225" s="1">
        <v>12</v>
      </c>
      <c r="B6225" s="1">
        <v>2013</v>
      </c>
      <c r="C6225" s="1">
        <v>350090712</v>
      </c>
      <c r="D6225" s="44" t="s">
        <v>57</v>
      </c>
      <c r="E6225" s="20">
        <v>3.0347200000000001E-2</v>
      </c>
      <c r="F6225" s="20">
        <v>2.96528E-2</v>
      </c>
      <c r="G6225" s="20">
        <v>6.9439999999999997E-4</v>
      </c>
      <c r="H6225" s="20">
        <v>0</v>
      </c>
      <c r="I6225" s="20" t="s">
        <v>47</v>
      </c>
      <c r="J6225" s="20" t="s">
        <v>47</v>
      </c>
      <c r="K6225" s="20">
        <v>3.0347200000000001E-2</v>
      </c>
      <c r="L6225" s="20">
        <v>0</v>
      </c>
      <c r="M6225" s="20">
        <v>8.0268890624999988E-3</v>
      </c>
      <c r="N6225" s="1">
        <v>0</v>
      </c>
      <c r="O6225" s="5">
        <v>66.67</v>
      </c>
      <c r="P6225" s="5">
        <v>33.33</v>
      </c>
      <c r="Q6225" s="1">
        <v>2</v>
      </c>
      <c r="R6225" s="1">
        <v>1</v>
      </c>
      <c r="S6225" s="6">
        <v>158.24</v>
      </c>
      <c r="T6225" s="6">
        <v>158.24</v>
      </c>
    </row>
    <row r="6226" spans="1:20" hidden="1" x14ac:dyDescent="0.25">
      <c r="A6226" s="1">
        <v>15</v>
      </c>
      <c r="B6226" s="1">
        <v>2013</v>
      </c>
      <c r="C6226" s="1">
        <v>350090715</v>
      </c>
      <c r="D6226" s="44" t="s">
        <v>57</v>
      </c>
      <c r="E6226" s="20">
        <v>0.35819139999999988</v>
      </c>
      <c r="F6226" s="20">
        <v>0.34360809999999986</v>
      </c>
      <c r="G6226" s="20">
        <v>1.45833E-2</v>
      </c>
      <c r="H6226" s="20">
        <v>0</v>
      </c>
      <c r="I6226" s="20" t="s">
        <v>47</v>
      </c>
      <c r="J6226" s="20" t="s">
        <v>47</v>
      </c>
      <c r="K6226" s="20">
        <v>0.35627659999999983</v>
      </c>
      <c r="L6226" s="20">
        <v>1.9147999999999999E-3</v>
      </c>
      <c r="M6226" s="20">
        <v>0</v>
      </c>
      <c r="N6226" s="1">
        <v>20</v>
      </c>
      <c r="O6226" s="5">
        <v>87.1</v>
      </c>
      <c r="P6226" s="5">
        <v>12.9</v>
      </c>
      <c r="Q6226" s="1">
        <v>27</v>
      </c>
      <c r="R6226" s="1">
        <v>4</v>
      </c>
      <c r="S6226" s="6"/>
      <c r="T6226" s="6"/>
    </row>
    <row r="6227" spans="1:20" hidden="1" x14ac:dyDescent="0.25">
      <c r="A6227" s="1">
        <v>4</v>
      </c>
      <c r="B6227" s="1">
        <v>2013</v>
      </c>
      <c r="C6227" s="1">
        <v>35010044</v>
      </c>
      <c r="D6227" s="44" t="s">
        <v>58</v>
      </c>
      <c r="E6227" s="20">
        <v>9.9227399999999993E-2</v>
      </c>
      <c r="F6227" s="20">
        <v>6.7055900000000002E-2</v>
      </c>
      <c r="G6227" s="20">
        <v>3.2171499999999999E-2</v>
      </c>
      <c r="H6227" s="20">
        <v>0</v>
      </c>
      <c r="I6227" s="20">
        <v>4.5289400000000007E-2</v>
      </c>
      <c r="J6227" s="20">
        <v>3.6070000000000004E-4</v>
      </c>
      <c r="K6227" s="20">
        <v>5.2218000000000001E-2</v>
      </c>
      <c r="L6227" s="20">
        <v>1.3592999999999999E-3</v>
      </c>
      <c r="M6227" s="20">
        <v>4.1435424745370375E-2</v>
      </c>
      <c r="N6227" s="1">
        <v>3</v>
      </c>
      <c r="O6227" s="5">
        <v>67.86</v>
      </c>
      <c r="P6227" s="5">
        <v>32.14</v>
      </c>
      <c r="Q6227" s="1">
        <v>19</v>
      </c>
      <c r="R6227" s="1">
        <v>9</v>
      </c>
      <c r="S6227" s="6">
        <v>761</v>
      </c>
      <c r="T6227" s="6">
        <v>761</v>
      </c>
    </row>
    <row r="6228" spans="1:20" hidden="1" x14ac:dyDescent="0.25">
      <c r="A6228" s="1">
        <v>8</v>
      </c>
      <c r="B6228" s="1">
        <v>2013</v>
      </c>
      <c r="C6228" s="1">
        <v>35010048</v>
      </c>
      <c r="D6228" s="44" t="s">
        <v>58</v>
      </c>
      <c r="E6228" s="20">
        <v>0.15219629999999992</v>
      </c>
      <c r="F6228" s="20">
        <v>0.15206899999999993</v>
      </c>
      <c r="G6228" s="20">
        <v>1.273E-4</v>
      </c>
      <c r="H6228" s="20">
        <v>0</v>
      </c>
      <c r="I6228" s="20" t="s">
        <v>47</v>
      </c>
      <c r="J6228" s="20" t="s">
        <v>47</v>
      </c>
      <c r="K6228" s="20">
        <v>0.14947719999999998</v>
      </c>
      <c r="L6228" s="20">
        <v>2.7190999999999999E-3</v>
      </c>
      <c r="M6228" s="20">
        <v>0</v>
      </c>
      <c r="N6228" s="1">
        <v>9</v>
      </c>
      <c r="O6228" s="5">
        <v>94.59</v>
      </c>
      <c r="P6228" s="5">
        <v>5.41</v>
      </c>
      <c r="Q6228" s="1">
        <v>35</v>
      </c>
      <c r="R6228" s="1">
        <v>2</v>
      </c>
      <c r="S6228" s="6"/>
      <c r="T6228" s="6"/>
    </row>
    <row r="6229" spans="1:20" hidden="1" x14ac:dyDescent="0.25">
      <c r="A6229" s="1">
        <v>19</v>
      </c>
      <c r="B6229" s="1">
        <v>2013</v>
      </c>
      <c r="C6229" s="1">
        <v>350110319</v>
      </c>
      <c r="D6229" s="44" t="s">
        <v>59</v>
      </c>
      <c r="E6229" s="20">
        <v>0</v>
      </c>
      <c r="F6229" s="20">
        <v>0</v>
      </c>
      <c r="G6229" s="20">
        <v>0</v>
      </c>
      <c r="H6229" s="20">
        <v>0</v>
      </c>
      <c r="I6229" s="20">
        <v>0</v>
      </c>
      <c r="J6229" s="20">
        <v>0</v>
      </c>
      <c r="K6229" s="20">
        <v>0</v>
      </c>
      <c r="L6229" s="20">
        <v>0</v>
      </c>
      <c r="M6229" s="20">
        <v>8.6880692708333346E-3</v>
      </c>
      <c r="N6229" s="1">
        <v>0</v>
      </c>
      <c r="O6229" s="5">
        <v>0</v>
      </c>
      <c r="P6229" s="5">
        <v>0</v>
      </c>
      <c r="Q6229" s="1">
        <v>0</v>
      </c>
      <c r="R6229" s="1">
        <v>0</v>
      </c>
      <c r="S6229" s="6">
        <v>179</v>
      </c>
      <c r="T6229" s="6">
        <v>179</v>
      </c>
    </row>
    <row r="6230" spans="1:20" hidden="1" x14ac:dyDescent="0.25">
      <c r="A6230" s="1">
        <v>20</v>
      </c>
      <c r="B6230" s="1">
        <v>2013</v>
      </c>
      <c r="C6230" s="1">
        <v>350110320</v>
      </c>
      <c r="D6230" s="44" t="s">
        <v>59</v>
      </c>
      <c r="E6230" s="20">
        <v>1.6666599999999997E-2</v>
      </c>
      <c r="F6230" s="20">
        <v>1.6666599999999997E-2</v>
      </c>
      <c r="G6230" s="20">
        <v>0</v>
      </c>
      <c r="H6230" s="20">
        <v>0</v>
      </c>
      <c r="I6230" s="20" t="s">
        <v>47</v>
      </c>
      <c r="J6230" s="20">
        <v>1.3888899999999999E-2</v>
      </c>
      <c r="K6230" s="20">
        <v>2.7777000000000001E-3</v>
      </c>
      <c r="L6230" s="20">
        <v>0</v>
      </c>
      <c r="M6230" s="20">
        <v>0</v>
      </c>
      <c r="N6230" s="1">
        <v>2</v>
      </c>
      <c r="O6230" s="5">
        <v>100</v>
      </c>
      <c r="P6230" s="5">
        <v>0</v>
      </c>
      <c r="Q6230" s="1">
        <v>3</v>
      </c>
      <c r="R6230" s="1">
        <v>0</v>
      </c>
      <c r="S6230" s="6"/>
      <c r="T6230" s="6"/>
    </row>
    <row r="6231" spans="1:20" hidden="1" x14ac:dyDescent="0.25">
      <c r="A6231" s="1">
        <v>10</v>
      </c>
      <c r="B6231" s="1">
        <v>2013</v>
      </c>
      <c r="C6231" s="1">
        <v>350115210</v>
      </c>
      <c r="D6231" s="44" t="s">
        <v>60</v>
      </c>
      <c r="E6231" s="20">
        <v>0.1168406</v>
      </c>
      <c r="F6231" s="20">
        <v>0.1096134</v>
      </c>
      <c r="G6231" s="20">
        <v>7.2271999999999996E-3</v>
      </c>
      <c r="H6231" s="20">
        <v>0</v>
      </c>
      <c r="I6231" s="20">
        <v>1.2E-2</v>
      </c>
      <c r="J6231" s="20">
        <v>0.1046844</v>
      </c>
      <c r="K6231" s="20" t="s">
        <v>47</v>
      </c>
      <c r="L6231" s="20">
        <v>1.562E-4</v>
      </c>
      <c r="M6231" s="20">
        <v>3.9348506351851852E-2</v>
      </c>
      <c r="N6231" s="1">
        <v>8</v>
      </c>
      <c r="O6231" s="5">
        <v>40</v>
      </c>
      <c r="P6231" s="5">
        <v>60</v>
      </c>
      <c r="Q6231" s="1">
        <v>6</v>
      </c>
      <c r="R6231" s="1">
        <v>9</v>
      </c>
      <c r="S6231" s="6">
        <v>635.95000000000005</v>
      </c>
      <c r="T6231" s="6">
        <v>0</v>
      </c>
    </row>
    <row r="6232" spans="1:20" hidden="1" x14ac:dyDescent="0.25">
      <c r="A6232" s="1">
        <v>15</v>
      </c>
      <c r="B6232" s="1">
        <v>2013</v>
      </c>
      <c r="C6232" s="1">
        <v>350120215</v>
      </c>
      <c r="D6232" s="44" t="s">
        <v>61</v>
      </c>
      <c r="E6232" s="20">
        <v>0.18227750000000004</v>
      </c>
      <c r="F6232" s="20">
        <v>0.14645230000000004</v>
      </c>
      <c r="G6232" s="20">
        <v>3.5825200000000001E-2</v>
      </c>
      <c r="H6232" s="20">
        <v>0</v>
      </c>
      <c r="I6232" s="20">
        <v>6.4732999999999995E-3</v>
      </c>
      <c r="J6232" s="20">
        <v>3.4700000000000003E-5</v>
      </c>
      <c r="K6232" s="20">
        <v>0.17480880000000001</v>
      </c>
      <c r="L6232" s="20">
        <v>9.6069999999999999E-4</v>
      </c>
      <c r="M6232" s="20">
        <v>6.4945791666666669E-3</v>
      </c>
      <c r="N6232" s="1">
        <v>10</v>
      </c>
      <c r="O6232" s="5">
        <v>50</v>
      </c>
      <c r="P6232" s="5">
        <v>50</v>
      </c>
      <c r="Q6232" s="1">
        <v>15</v>
      </c>
      <c r="R6232" s="1">
        <v>15</v>
      </c>
      <c r="S6232" s="6">
        <v>140.11199999999999</v>
      </c>
      <c r="T6232" s="6">
        <v>140.11199999999999</v>
      </c>
    </row>
    <row r="6233" spans="1:20" hidden="1" x14ac:dyDescent="0.25">
      <c r="A6233" s="1">
        <v>21</v>
      </c>
      <c r="B6233" s="1">
        <v>2013</v>
      </c>
      <c r="C6233" s="1">
        <v>350130121</v>
      </c>
      <c r="D6233" s="44" t="s">
        <v>62</v>
      </c>
      <c r="E6233" s="20">
        <v>9.5359999999999998E-4</v>
      </c>
      <c r="F6233" s="20">
        <v>6.9439999999999997E-4</v>
      </c>
      <c r="G6233" s="20">
        <v>2.5920000000000001E-4</v>
      </c>
      <c r="H6233" s="20">
        <v>0</v>
      </c>
      <c r="I6233" s="20">
        <v>4.6300000000000001E-5</v>
      </c>
      <c r="J6233" s="20" t="s">
        <v>47</v>
      </c>
      <c r="K6233" s="20">
        <v>7.5580000000000005E-4</v>
      </c>
      <c r="L6233" s="20">
        <v>1.515E-4</v>
      </c>
      <c r="M6233" s="20">
        <v>6.9834750407407414E-2</v>
      </c>
      <c r="N6233" s="1">
        <v>3</v>
      </c>
      <c r="O6233" s="5">
        <v>11.11</v>
      </c>
      <c r="P6233" s="5">
        <v>88.89</v>
      </c>
      <c r="Q6233" s="1">
        <v>1</v>
      </c>
      <c r="R6233" s="1">
        <v>8</v>
      </c>
      <c r="S6233" s="6">
        <v>1167.18</v>
      </c>
      <c r="T6233" s="6">
        <v>735.32339999999999</v>
      </c>
    </row>
    <row r="6234" spans="1:20" hidden="1" x14ac:dyDescent="0.25">
      <c r="A6234" s="1">
        <v>22</v>
      </c>
      <c r="B6234" s="1">
        <v>2013</v>
      </c>
      <c r="C6234" s="1">
        <v>350130122</v>
      </c>
      <c r="D6234" s="44" t="s">
        <v>62</v>
      </c>
      <c r="E6234" s="20">
        <v>4.6063999999999992E-3</v>
      </c>
      <c r="F6234" s="20">
        <v>9.923E-4</v>
      </c>
      <c r="G6234" s="20">
        <v>3.6140999999999994E-3</v>
      </c>
      <c r="H6234" s="20">
        <v>0</v>
      </c>
      <c r="I6234" s="20" t="s">
        <v>47</v>
      </c>
      <c r="J6234" s="20">
        <v>2.3137000000000001E-3</v>
      </c>
      <c r="K6234" s="20" t="s">
        <v>47</v>
      </c>
      <c r="L6234" s="20">
        <v>2.2926999999999999E-3</v>
      </c>
      <c r="M6234" s="20">
        <v>0</v>
      </c>
      <c r="N6234" s="1">
        <v>2</v>
      </c>
      <c r="O6234" s="5">
        <v>18.18</v>
      </c>
      <c r="P6234" s="5">
        <v>81.819999999999993</v>
      </c>
      <c r="Q6234" s="1">
        <v>2</v>
      </c>
      <c r="R6234" s="1">
        <v>9</v>
      </c>
      <c r="S6234" s="6"/>
      <c r="T6234" s="6"/>
    </row>
    <row r="6235" spans="1:20" hidden="1" x14ac:dyDescent="0.25">
      <c r="A6235" s="1">
        <v>20</v>
      </c>
      <c r="B6235" s="1">
        <v>2013</v>
      </c>
      <c r="C6235" s="1">
        <v>350140020</v>
      </c>
      <c r="D6235" s="44" t="s">
        <v>63</v>
      </c>
      <c r="E6235" s="20">
        <v>2.2879100000000003E-2</v>
      </c>
      <c r="F6235" s="20">
        <v>1.1749900000000001E-2</v>
      </c>
      <c r="G6235" s="20">
        <v>1.1129200000000002E-2</v>
      </c>
      <c r="H6235" s="20">
        <v>0</v>
      </c>
      <c r="I6235" s="20">
        <v>5.9903000000000005E-3</v>
      </c>
      <c r="J6235" s="20" t="s">
        <v>47</v>
      </c>
      <c r="K6235" s="20">
        <v>1.64721E-2</v>
      </c>
      <c r="L6235" s="20">
        <v>4.1669999999999999E-4</v>
      </c>
      <c r="M6235" s="20">
        <v>1.0046953125000001E-2</v>
      </c>
      <c r="N6235" s="1">
        <v>6</v>
      </c>
      <c r="O6235" s="5">
        <v>50</v>
      </c>
      <c r="P6235" s="5">
        <v>50</v>
      </c>
      <c r="Q6235" s="1">
        <v>4</v>
      </c>
      <c r="R6235" s="1">
        <v>4</v>
      </c>
      <c r="S6235" s="6">
        <v>169</v>
      </c>
      <c r="T6235" s="6">
        <v>169</v>
      </c>
    </row>
    <row r="6236" spans="1:20" hidden="1" x14ac:dyDescent="0.25">
      <c r="A6236" s="1">
        <v>17</v>
      </c>
      <c r="B6236" s="1">
        <v>2013</v>
      </c>
      <c r="C6236" s="1">
        <v>350150917</v>
      </c>
      <c r="D6236" s="44" t="s">
        <v>64</v>
      </c>
      <c r="E6236" s="20">
        <v>8.0660399999999993E-2</v>
      </c>
      <c r="F6236" s="20">
        <v>7.9202099999999998E-2</v>
      </c>
      <c r="G6236" s="20">
        <v>1.4583E-3</v>
      </c>
      <c r="H6236" s="20">
        <v>0</v>
      </c>
      <c r="I6236" s="20" t="s">
        <v>47</v>
      </c>
      <c r="J6236" s="20" t="s">
        <v>47</v>
      </c>
      <c r="K6236" s="20">
        <v>8.0660399999999993E-2</v>
      </c>
      <c r="L6236" s="20">
        <v>0</v>
      </c>
      <c r="M6236" s="20">
        <v>7.5627161458333338E-3</v>
      </c>
      <c r="N6236" s="1">
        <v>5</v>
      </c>
      <c r="O6236" s="5">
        <v>87.5</v>
      </c>
      <c r="P6236" s="5">
        <v>12.5</v>
      </c>
      <c r="Q6236" s="1">
        <v>7</v>
      </c>
      <c r="R6236" s="1">
        <v>1</v>
      </c>
      <c r="S6236" s="6">
        <v>139.84</v>
      </c>
      <c r="T6236" s="6">
        <v>139.84</v>
      </c>
    </row>
    <row r="6237" spans="1:20" hidden="1" x14ac:dyDescent="0.25">
      <c r="A6237" s="1">
        <v>5</v>
      </c>
      <c r="B6237" s="1">
        <v>2013</v>
      </c>
      <c r="C6237" s="1">
        <v>35016085</v>
      </c>
      <c r="D6237" s="44" t="s">
        <v>65</v>
      </c>
      <c r="E6237" s="20">
        <v>2.5279210999999995</v>
      </c>
      <c r="F6237" s="20">
        <v>2.3910139999999993</v>
      </c>
      <c r="G6237" s="20">
        <v>0.13690709999999995</v>
      </c>
      <c r="H6237" s="20">
        <v>0</v>
      </c>
      <c r="I6237" s="20">
        <v>1.0703426</v>
      </c>
      <c r="J6237" s="20">
        <v>1.416073800000001</v>
      </c>
      <c r="K6237" s="20">
        <v>4.9160999999999996E-3</v>
      </c>
      <c r="L6237" s="20">
        <v>3.658860000000002E-2</v>
      </c>
      <c r="M6237" s="20">
        <v>0.75932824074074079</v>
      </c>
      <c r="N6237" s="1">
        <v>11</v>
      </c>
      <c r="O6237" s="5">
        <v>15.97</v>
      </c>
      <c r="P6237" s="5">
        <v>84.03</v>
      </c>
      <c r="Q6237" s="1">
        <v>38</v>
      </c>
      <c r="R6237" s="1">
        <v>200</v>
      </c>
      <c r="S6237" s="6">
        <v>11465.55</v>
      </c>
      <c r="T6237" s="6">
        <v>9975.0285000000003</v>
      </c>
    </row>
    <row r="6238" spans="1:20" hidden="1" x14ac:dyDescent="0.25">
      <c r="A6238" s="1">
        <v>9</v>
      </c>
      <c r="B6238" s="1">
        <v>2013</v>
      </c>
      <c r="C6238" s="1">
        <v>35017079</v>
      </c>
      <c r="D6238" s="44" t="s">
        <v>66</v>
      </c>
      <c r="E6238" s="20">
        <v>0.2325141</v>
      </c>
      <c r="F6238" s="20">
        <v>9.5446199999999995E-2</v>
      </c>
      <c r="G6238" s="20">
        <v>0.13706790000000002</v>
      </c>
      <c r="H6238" s="20">
        <v>0</v>
      </c>
      <c r="I6238" s="20">
        <v>9.4131799999999974E-2</v>
      </c>
      <c r="J6238" s="20">
        <v>0.12865219999999999</v>
      </c>
      <c r="K6238" s="20">
        <v>6.1111000000000004E-3</v>
      </c>
      <c r="L6238" s="20">
        <v>3.6189999999999994E-3</v>
      </c>
      <c r="M6238" s="20">
        <v>0.10946039909722223</v>
      </c>
      <c r="N6238" s="1">
        <v>5</v>
      </c>
      <c r="O6238" s="5">
        <v>29.63</v>
      </c>
      <c r="P6238" s="5">
        <v>70.37</v>
      </c>
      <c r="Q6238" s="1">
        <v>8</v>
      </c>
      <c r="R6238" s="1">
        <v>19</v>
      </c>
      <c r="S6238" s="6">
        <v>1986.0239999999999</v>
      </c>
      <c r="T6238" s="6">
        <v>0</v>
      </c>
    </row>
    <row r="6239" spans="1:20" hidden="1" x14ac:dyDescent="0.25">
      <c r="A6239" s="1">
        <v>15</v>
      </c>
      <c r="B6239" s="1">
        <v>2013</v>
      </c>
      <c r="C6239" s="1">
        <v>350180615</v>
      </c>
      <c r="D6239" s="44" t="s">
        <v>67</v>
      </c>
      <c r="E6239" s="20">
        <v>2.2294499999999998E-2</v>
      </c>
      <c r="F6239" s="20">
        <v>2.1546699999999998E-2</v>
      </c>
      <c r="G6239" s="20">
        <v>7.4779999999999996E-4</v>
      </c>
      <c r="H6239" s="20">
        <v>0</v>
      </c>
      <c r="I6239" s="20" t="s">
        <v>47</v>
      </c>
      <c r="J6239" s="20" t="s">
        <v>47</v>
      </c>
      <c r="K6239" s="20">
        <v>2.1546699999999998E-2</v>
      </c>
      <c r="L6239" s="20">
        <v>7.4779999999999996E-4</v>
      </c>
      <c r="M6239" s="20">
        <v>1.2499093749999997E-2</v>
      </c>
      <c r="N6239" s="1">
        <v>2</v>
      </c>
      <c r="O6239" s="5">
        <v>54.55</v>
      </c>
      <c r="P6239" s="5">
        <v>45.45</v>
      </c>
      <c r="Q6239" s="1">
        <v>6</v>
      </c>
      <c r="R6239" s="1">
        <v>5</v>
      </c>
      <c r="S6239" s="6">
        <v>265.32</v>
      </c>
      <c r="T6239" s="6">
        <v>257.36040000000003</v>
      </c>
    </row>
    <row r="6240" spans="1:20" hidden="1" x14ac:dyDescent="0.25">
      <c r="A6240" s="1">
        <v>5</v>
      </c>
      <c r="B6240" s="1">
        <v>2013</v>
      </c>
      <c r="C6240" s="1">
        <v>35019055</v>
      </c>
      <c r="D6240" s="44" t="s">
        <v>68</v>
      </c>
      <c r="E6240" s="20">
        <v>0.54894359999999986</v>
      </c>
      <c r="F6240" s="20">
        <v>0.48081669999999982</v>
      </c>
      <c r="G6240" s="20">
        <v>6.8126900000000032E-2</v>
      </c>
      <c r="H6240" s="20">
        <v>0</v>
      </c>
      <c r="I6240" s="20">
        <v>0.20811879999999999</v>
      </c>
      <c r="J6240" s="20">
        <v>0.22002249999999995</v>
      </c>
      <c r="K6240" s="20">
        <v>5.7207700000000014E-2</v>
      </c>
      <c r="L6240" s="20">
        <v>6.3594600000000015E-2</v>
      </c>
      <c r="M6240" s="20">
        <v>0.19623829744444443</v>
      </c>
      <c r="N6240" s="1">
        <v>119</v>
      </c>
      <c r="O6240" s="5">
        <v>46.26</v>
      </c>
      <c r="P6240" s="5">
        <v>53.74</v>
      </c>
      <c r="Q6240" s="1">
        <v>99</v>
      </c>
      <c r="R6240" s="1">
        <v>115</v>
      </c>
      <c r="S6240" s="6">
        <v>2621.94</v>
      </c>
      <c r="T6240" s="6">
        <v>471.94920000000002</v>
      </c>
    </row>
    <row r="6241" spans="1:20" hidden="1" x14ac:dyDescent="0.25">
      <c r="A6241" s="1">
        <v>9</v>
      </c>
      <c r="B6241" s="1">
        <v>2013</v>
      </c>
      <c r="C6241" s="1">
        <v>35019059</v>
      </c>
      <c r="D6241" s="44" t="s">
        <v>68</v>
      </c>
      <c r="E6241" s="20">
        <v>9.9339999999999997E-4</v>
      </c>
      <c r="F6241" s="20">
        <v>9.703E-4</v>
      </c>
      <c r="G6241" s="20">
        <v>2.3099999999999999E-5</v>
      </c>
      <c r="H6241" s="20">
        <v>0</v>
      </c>
      <c r="I6241" s="20" t="s">
        <v>47</v>
      </c>
      <c r="J6241" s="20" t="s">
        <v>47</v>
      </c>
      <c r="K6241" s="20">
        <v>9.4720000000000004E-4</v>
      </c>
      <c r="L6241" s="20">
        <v>4.6199999999999998E-5</v>
      </c>
      <c r="M6241" s="20">
        <v>0</v>
      </c>
      <c r="N6241" s="1">
        <v>13</v>
      </c>
      <c r="O6241" s="5">
        <v>75</v>
      </c>
      <c r="P6241" s="5">
        <v>25</v>
      </c>
      <c r="Q6241" s="1">
        <v>3</v>
      </c>
      <c r="R6241" s="1">
        <v>1</v>
      </c>
      <c r="S6241" s="6"/>
      <c r="T6241" s="6"/>
    </row>
    <row r="6242" spans="1:20" hidden="1" x14ac:dyDescent="0.25">
      <c r="A6242" s="1">
        <v>5</v>
      </c>
      <c r="B6242" s="1">
        <v>2013</v>
      </c>
      <c r="C6242" s="1">
        <v>35020025</v>
      </c>
      <c r="D6242" s="44" t="s">
        <v>69</v>
      </c>
      <c r="E6242" s="20">
        <v>0.15760960000000004</v>
      </c>
      <c r="F6242" s="20">
        <v>0.15319990000000006</v>
      </c>
      <c r="G6242" s="20">
        <v>4.4097000000000008E-3</v>
      </c>
      <c r="H6242" s="20">
        <v>0</v>
      </c>
      <c r="I6242" s="20" t="s">
        <v>47</v>
      </c>
      <c r="J6242" s="20">
        <v>0.12725690000000001</v>
      </c>
      <c r="K6242" s="20">
        <v>2.8454599999999997E-2</v>
      </c>
      <c r="L6242" s="20">
        <v>1.8981E-3</v>
      </c>
      <c r="M6242" s="20">
        <v>8.8301177083333331E-3</v>
      </c>
      <c r="N6242" s="1">
        <v>13</v>
      </c>
      <c r="O6242" s="5">
        <v>75</v>
      </c>
      <c r="P6242" s="5">
        <v>25</v>
      </c>
      <c r="Q6242" s="1">
        <v>12</v>
      </c>
      <c r="R6242" s="1">
        <v>4</v>
      </c>
      <c r="S6242" s="6">
        <v>186.12</v>
      </c>
      <c r="T6242" s="6">
        <v>174.9528</v>
      </c>
    </row>
    <row r="6243" spans="1:20" hidden="1" x14ac:dyDescent="0.25">
      <c r="A6243" s="1">
        <v>9</v>
      </c>
      <c r="B6243" s="1">
        <v>2013</v>
      </c>
      <c r="C6243" s="1">
        <v>35020029</v>
      </c>
      <c r="D6243" s="44" t="s">
        <v>69</v>
      </c>
      <c r="E6243" s="20">
        <v>1.05904E-2</v>
      </c>
      <c r="F6243" s="20">
        <v>2.0255E-3</v>
      </c>
      <c r="G6243" s="20">
        <v>8.5649000000000003E-3</v>
      </c>
      <c r="H6243" s="20">
        <v>0</v>
      </c>
      <c r="I6243" s="20" t="s">
        <v>47</v>
      </c>
      <c r="J6243" s="20">
        <v>8.5649000000000003E-3</v>
      </c>
      <c r="K6243" s="20" t="s">
        <v>47</v>
      </c>
      <c r="L6243" s="20">
        <v>2.0255E-3</v>
      </c>
      <c r="M6243" s="20">
        <v>0</v>
      </c>
      <c r="N6243" s="1">
        <v>4</v>
      </c>
      <c r="O6243" s="5">
        <v>33.33</v>
      </c>
      <c r="P6243" s="5">
        <v>66.67</v>
      </c>
      <c r="Q6243" s="1">
        <v>1</v>
      </c>
      <c r="R6243" s="1">
        <v>2</v>
      </c>
      <c r="S6243" s="6"/>
      <c r="T6243" s="6"/>
    </row>
    <row r="6244" spans="1:20" hidden="1" x14ac:dyDescent="0.25">
      <c r="A6244" s="1">
        <v>13</v>
      </c>
      <c r="B6244" s="1">
        <v>2013</v>
      </c>
      <c r="C6244" s="1">
        <v>350200213</v>
      </c>
      <c r="D6244" s="44" t="s">
        <v>69</v>
      </c>
      <c r="E6244" s="20">
        <v>2.8357E-3</v>
      </c>
      <c r="F6244" s="20">
        <v>2.7778E-3</v>
      </c>
      <c r="G6244" s="20">
        <v>5.7899999999999998E-5</v>
      </c>
      <c r="H6244" s="20">
        <v>0</v>
      </c>
      <c r="I6244" s="20" t="s">
        <v>47</v>
      </c>
      <c r="J6244" s="20" t="s">
        <v>47</v>
      </c>
      <c r="K6244" s="20">
        <v>2.7778E-3</v>
      </c>
      <c r="L6244" s="20">
        <v>5.7899999999999998E-5</v>
      </c>
      <c r="M6244" s="20">
        <v>0</v>
      </c>
      <c r="N6244" s="1">
        <v>0</v>
      </c>
      <c r="O6244" s="5">
        <v>33.33</v>
      </c>
      <c r="P6244" s="5">
        <v>66.67</v>
      </c>
      <c r="Q6244" s="1">
        <v>1</v>
      </c>
      <c r="R6244" s="1">
        <v>2</v>
      </c>
      <c r="S6244" s="6"/>
      <c r="T6244" s="6"/>
    </row>
    <row r="6245" spans="1:20" hidden="1" x14ac:dyDescent="0.25">
      <c r="A6245" s="1">
        <v>19</v>
      </c>
      <c r="B6245" s="1">
        <v>2013</v>
      </c>
      <c r="C6245" s="1">
        <v>350210119</v>
      </c>
      <c r="D6245" s="44" t="s">
        <v>70</v>
      </c>
      <c r="E6245" s="20">
        <v>2.2449276999999999</v>
      </c>
      <c r="F6245" s="20">
        <v>2.1076504999999996</v>
      </c>
      <c r="G6245" s="20">
        <v>0.13727720000000002</v>
      </c>
      <c r="H6245" s="20">
        <v>0</v>
      </c>
      <c r="I6245" s="20">
        <v>2.1005999999999998E-3</v>
      </c>
      <c r="J6245" s="20">
        <v>0.23551149999999998</v>
      </c>
      <c r="K6245" s="20">
        <v>1.9965393999999999</v>
      </c>
      <c r="L6245" s="20">
        <v>1.0776200000000005E-2</v>
      </c>
      <c r="M6245" s="20">
        <v>0.15796794619907409</v>
      </c>
      <c r="N6245" s="1">
        <v>1</v>
      </c>
      <c r="O6245" s="5">
        <v>10.71</v>
      </c>
      <c r="P6245" s="5">
        <v>89.29</v>
      </c>
      <c r="Q6245" s="1">
        <v>6</v>
      </c>
      <c r="R6245" s="1">
        <v>50</v>
      </c>
      <c r="S6245" s="6">
        <v>2592</v>
      </c>
      <c r="T6245" s="6">
        <v>2332.8000000000002</v>
      </c>
    </row>
    <row r="6246" spans="1:20" hidden="1" x14ac:dyDescent="0.25">
      <c r="A6246" s="1">
        <v>14</v>
      </c>
      <c r="B6246" s="1">
        <v>2013</v>
      </c>
      <c r="C6246" s="1">
        <v>350220014</v>
      </c>
      <c r="D6246" s="44" t="s">
        <v>71</v>
      </c>
      <c r="E6246" s="20">
        <v>0.42300430000000011</v>
      </c>
      <c r="F6246" s="20">
        <v>0.41946850000000013</v>
      </c>
      <c r="G6246" s="20">
        <v>3.5357999999999991E-3</v>
      </c>
      <c r="H6246" s="20">
        <v>0.1</v>
      </c>
      <c r="I6246" s="20" t="s">
        <v>47</v>
      </c>
      <c r="J6246" s="20">
        <v>9.1678300000000004E-2</v>
      </c>
      <c r="K6246" s="20">
        <v>0.33125089999999996</v>
      </c>
      <c r="L6246" s="20">
        <v>7.5100000000000023E-5</v>
      </c>
      <c r="M6246" s="20">
        <v>5.2784883520833326E-2</v>
      </c>
      <c r="N6246" s="1">
        <v>37</v>
      </c>
      <c r="O6246" s="5">
        <v>82.76</v>
      </c>
      <c r="P6246" s="5">
        <v>17.239999999999998</v>
      </c>
      <c r="Q6246" s="1">
        <v>48</v>
      </c>
      <c r="R6246" s="1">
        <v>10</v>
      </c>
      <c r="S6246" s="6">
        <v>826.2</v>
      </c>
      <c r="T6246" s="6">
        <v>826.2</v>
      </c>
    </row>
    <row r="6247" spans="1:20" hidden="1" x14ac:dyDescent="0.25">
      <c r="A6247" s="1">
        <v>5</v>
      </c>
      <c r="B6247" s="1">
        <v>2013</v>
      </c>
      <c r="C6247" s="1">
        <v>35023095</v>
      </c>
      <c r="D6247" s="44" t="s">
        <v>72</v>
      </c>
      <c r="E6247" s="20">
        <v>3.0108000000000005E-3</v>
      </c>
      <c r="F6247" s="20">
        <v>2.9066000000000005E-3</v>
      </c>
      <c r="G6247" s="20">
        <v>1.042E-4</v>
      </c>
      <c r="H6247" s="20">
        <v>0</v>
      </c>
      <c r="I6247" s="20" t="s">
        <v>47</v>
      </c>
      <c r="J6247" s="20" t="s">
        <v>47</v>
      </c>
      <c r="K6247" s="20">
        <v>2.9066000000000005E-3</v>
      </c>
      <c r="L6247" s="20">
        <v>1.042E-4</v>
      </c>
      <c r="M6247" s="20">
        <v>0</v>
      </c>
      <c r="N6247" s="1">
        <v>0</v>
      </c>
      <c r="O6247" s="5">
        <v>90.91</v>
      </c>
      <c r="P6247" s="5">
        <v>9.09</v>
      </c>
      <c r="Q6247" s="1">
        <v>10</v>
      </c>
      <c r="R6247" s="1">
        <v>1</v>
      </c>
      <c r="S6247" s="6"/>
      <c r="T6247" s="6"/>
    </row>
    <row r="6248" spans="1:20" hidden="1" x14ac:dyDescent="0.25">
      <c r="A6248" s="1">
        <v>10</v>
      </c>
      <c r="B6248" s="1">
        <v>2013</v>
      </c>
      <c r="C6248" s="1">
        <v>350230910</v>
      </c>
      <c r="D6248" s="44" t="s">
        <v>72</v>
      </c>
      <c r="E6248" s="20">
        <v>0.13229519999999997</v>
      </c>
      <c r="F6248" s="20">
        <v>0.13124889999999997</v>
      </c>
      <c r="G6248" s="20">
        <v>1.0463E-3</v>
      </c>
      <c r="H6248" s="20">
        <v>0</v>
      </c>
      <c r="I6248" s="20" t="s">
        <v>47</v>
      </c>
      <c r="J6248" s="20" t="s">
        <v>47</v>
      </c>
      <c r="K6248" s="20">
        <v>0.11534259999999999</v>
      </c>
      <c r="L6248" s="20">
        <v>1.6952599999999998E-2</v>
      </c>
      <c r="M6248" s="20">
        <v>1.1925055729166665E-2</v>
      </c>
      <c r="N6248" s="1">
        <v>5</v>
      </c>
      <c r="O6248" s="5">
        <v>70</v>
      </c>
      <c r="P6248" s="5">
        <v>30</v>
      </c>
      <c r="Q6248" s="1">
        <v>7</v>
      </c>
      <c r="R6248" s="1">
        <v>3</v>
      </c>
      <c r="S6248" s="6">
        <v>225</v>
      </c>
      <c r="T6248" s="6">
        <v>186.75</v>
      </c>
    </row>
    <row r="6249" spans="1:20" hidden="1" x14ac:dyDescent="0.25">
      <c r="A6249" s="1">
        <v>22</v>
      </c>
      <c r="B6249" s="1">
        <v>2013</v>
      </c>
      <c r="C6249" s="1">
        <v>350240822</v>
      </c>
      <c r="D6249" s="44" t="s">
        <v>73</v>
      </c>
      <c r="E6249" s="20">
        <v>0.28964440000000008</v>
      </c>
      <c r="F6249" s="20">
        <v>0.28096880000000007</v>
      </c>
      <c r="G6249" s="20">
        <v>8.6756000000000003E-3</v>
      </c>
      <c r="H6249" s="20">
        <v>0</v>
      </c>
      <c r="I6249" s="20">
        <v>7.4467999999999999E-3</v>
      </c>
      <c r="J6249" s="20">
        <v>0.28167620000000004</v>
      </c>
      <c r="K6249" s="20">
        <v>1.6370000000000002E-4</v>
      </c>
      <c r="L6249" s="20">
        <v>3.5770000000000002E-4</v>
      </c>
      <c r="M6249" s="20">
        <v>8.6235333333333341E-3</v>
      </c>
      <c r="N6249" s="1">
        <v>0</v>
      </c>
      <c r="O6249" s="5">
        <v>23.08</v>
      </c>
      <c r="P6249" s="5">
        <v>76.92</v>
      </c>
      <c r="Q6249" s="1">
        <v>3</v>
      </c>
      <c r="R6249" s="1">
        <v>10</v>
      </c>
      <c r="S6249" s="6">
        <v>168.78</v>
      </c>
      <c r="T6249" s="6">
        <v>168.78</v>
      </c>
    </row>
    <row r="6250" spans="1:20" hidden="1" x14ac:dyDescent="0.25">
      <c r="A6250" s="1">
        <v>2</v>
      </c>
      <c r="B6250" s="1">
        <v>2013</v>
      </c>
      <c r="C6250" s="1">
        <v>35025072</v>
      </c>
      <c r="D6250" s="44" t="s">
        <v>74</v>
      </c>
      <c r="E6250" s="20">
        <v>9.0488999999999986E-3</v>
      </c>
      <c r="F6250" s="20">
        <v>5.3206E-3</v>
      </c>
      <c r="G6250" s="20">
        <v>3.7282999999999995E-3</v>
      </c>
      <c r="H6250" s="20">
        <v>0.08</v>
      </c>
      <c r="I6250" s="20" t="s">
        <v>47</v>
      </c>
      <c r="J6250" s="20" t="s">
        <v>47</v>
      </c>
      <c r="K6250" s="20">
        <v>5.8107999999999996E-3</v>
      </c>
      <c r="L6250" s="20">
        <v>3.2380999999999998E-3</v>
      </c>
      <c r="M6250" s="20">
        <v>9.410541257638888E-2</v>
      </c>
      <c r="N6250" s="1">
        <v>8</v>
      </c>
      <c r="O6250" s="5">
        <v>50</v>
      </c>
      <c r="P6250" s="5">
        <v>50</v>
      </c>
      <c r="Q6250" s="1">
        <v>6</v>
      </c>
      <c r="R6250" s="1">
        <v>6</v>
      </c>
      <c r="S6250" s="6">
        <v>1519.96</v>
      </c>
      <c r="T6250" s="6">
        <v>0</v>
      </c>
    </row>
    <row r="6251" spans="1:20" hidden="1" x14ac:dyDescent="0.25">
      <c r="A6251" s="1">
        <v>18</v>
      </c>
      <c r="B6251" s="1">
        <v>2013</v>
      </c>
      <c r="C6251" s="1">
        <v>350260618</v>
      </c>
      <c r="D6251" s="44" t="s">
        <v>75</v>
      </c>
      <c r="E6251" s="20">
        <v>1.8462900000000001E-2</v>
      </c>
      <c r="F6251" s="20">
        <v>3.7675E-3</v>
      </c>
      <c r="G6251" s="20">
        <v>1.4695400000000001E-2</v>
      </c>
      <c r="H6251" s="20">
        <v>0</v>
      </c>
      <c r="I6251" s="20">
        <v>1.3430000000000001E-4</v>
      </c>
      <c r="J6251" s="20" t="s">
        <v>47</v>
      </c>
      <c r="K6251" s="20">
        <v>9.5509000000000028E-3</v>
      </c>
      <c r="L6251" s="20">
        <v>8.7777000000000011E-3</v>
      </c>
      <c r="M6251" s="20">
        <v>1.0169257812500001E-2</v>
      </c>
      <c r="N6251" s="1">
        <v>0</v>
      </c>
      <c r="O6251" s="5">
        <v>45.45</v>
      </c>
      <c r="P6251" s="5">
        <v>54.55</v>
      </c>
      <c r="Q6251" s="1">
        <v>10</v>
      </c>
      <c r="R6251" s="1">
        <v>12</v>
      </c>
      <c r="S6251" s="6">
        <v>190.08</v>
      </c>
      <c r="T6251" s="6">
        <v>190.08</v>
      </c>
    </row>
    <row r="6252" spans="1:20" hidden="1" x14ac:dyDescent="0.25">
      <c r="A6252" s="1">
        <v>11</v>
      </c>
      <c r="B6252" s="1">
        <v>2013</v>
      </c>
      <c r="C6252" s="1">
        <v>350270511</v>
      </c>
      <c r="D6252" s="44" t="s">
        <v>76</v>
      </c>
      <c r="E6252" s="20">
        <v>2.5789099999999995E-2</v>
      </c>
      <c r="F6252" s="20">
        <v>2.5789099999999995E-2</v>
      </c>
      <c r="G6252" s="20">
        <v>0</v>
      </c>
      <c r="H6252" s="20">
        <v>0</v>
      </c>
      <c r="I6252" s="20" t="s">
        <v>47</v>
      </c>
      <c r="J6252" s="20">
        <v>2.5000000000000001E-2</v>
      </c>
      <c r="K6252" s="20">
        <v>7.1969999999999977E-4</v>
      </c>
      <c r="L6252" s="20">
        <v>6.9400000000000006E-5</v>
      </c>
      <c r="M6252" s="20">
        <v>6.0438745135416673E-2</v>
      </c>
      <c r="N6252" s="1">
        <v>4</v>
      </c>
      <c r="O6252" s="5">
        <v>100</v>
      </c>
      <c r="P6252" s="5">
        <v>0</v>
      </c>
      <c r="Q6252" s="1">
        <v>26</v>
      </c>
      <c r="R6252" s="1">
        <v>0</v>
      </c>
      <c r="S6252" s="6">
        <v>616.9</v>
      </c>
      <c r="T6252" s="6">
        <v>252.929</v>
      </c>
    </row>
    <row r="6253" spans="1:20" hidden="1" x14ac:dyDescent="0.25">
      <c r="A6253" s="1">
        <v>14</v>
      </c>
      <c r="B6253" s="1">
        <v>2013</v>
      </c>
      <c r="C6253" s="1">
        <v>350270514</v>
      </c>
      <c r="D6253" s="44" t="s">
        <v>76</v>
      </c>
      <c r="E6253" s="20">
        <v>5.5657999999999992E-3</v>
      </c>
      <c r="F6253" s="20">
        <v>5.5657999999999992E-3</v>
      </c>
      <c r="G6253" s="20">
        <v>0</v>
      </c>
      <c r="H6253" s="20">
        <v>0</v>
      </c>
      <c r="I6253" s="20" t="s">
        <v>47</v>
      </c>
      <c r="J6253" s="20" t="s">
        <v>47</v>
      </c>
      <c r="K6253" s="20">
        <v>5.5657999999999992E-3</v>
      </c>
      <c r="L6253" s="20">
        <v>0</v>
      </c>
      <c r="M6253" s="20">
        <v>0</v>
      </c>
      <c r="N6253" s="1">
        <v>3</v>
      </c>
      <c r="O6253" s="5">
        <v>100</v>
      </c>
      <c r="P6253" s="5">
        <v>0</v>
      </c>
      <c r="Q6253" s="1">
        <v>31</v>
      </c>
      <c r="R6253" s="1">
        <v>0</v>
      </c>
      <c r="S6253" s="6"/>
      <c r="T6253" s="6"/>
    </row>
    <row r="6254" spans="1:20" hidden="1" x14ac:dyDescent="0.25">
      <c r="A6254" s="1">
        <v>10</v>
      </c>
      <c r="B6254" s="1">
        <v>2013</v>
      </c>
      <c r="C6254" s="1">
        <v>350275410</v>
      </c>
      <c r="D6254" s="44" t="s">
        <v>77</v>
      </c>
      <c r="E6254" s="20">
        <v>0.28597710000000004</v>
      </c>
      <c r="F6254" s="20">
        <v>0.27255660000000004</v>
      </c>
      <c r="G6254" s="20">
        <v>1.3420500000000005E-2</v>
      </c>
      <c r="H6254" s="20">
        <v>0</v>
      </c>
      <c r="I6254" s="20">
        <v>5.9063900000000003E-2</v>
      </c>
      <c r="J6254" s="20">
        <v>0.17176569999999997</v>
      </c>
      <c r="K6254" s="20">
        <v>5.5323999999999998E-3</v>
      </c>
      <c r="L6254" s="20">
        <v>4.9615099999999988E-2</v>
      </c>
      <c r="M6254" s="20">
        <v>2.5199228906249999E-2</v>
      </c>
      <c r="N6254" s="1">
        <v>41</v>
      </c>
      <c r="O6254" s="5">
        <v>30</v>
      </c>
      <c r="P6254" s="5">
        <v>70</v>
      </c>
      <c r="Q6254" s="1">
        <v>18</v>
      </c>
      <c r="R6254" s="1">
        <v>42</v>
      </c>
      <c r="S6254" s="6">
        <v>599.72</v>
      </c>
      <c r="T6254" s="6">
        <v>0</v>
      </c>
    </row>
    <row r="6255" spans="1:20" hidden="1" x14ac:dyDescent="0.25">
      <c r="A6255" s="1">
        <v>19</v>
      </c>
      <c r="B6255" s="1">
        <v>2013</v>
      </c>
      <c r="C6255" s="1">
        <v>350280419</v>
      </c>
      <c r="D6255" s="44" t="s">
        <v>78</v>
      </c>
      <c r="E6255" s="20">
        <v>1.4398640000000009</v>
      </c>
      <c r="F6255" s="20">
        <v>0.93317569999999994</v>
      </c>
      <c r="G6255" s="20">
        <v>0.50668830000000087</v>
      </c>
      <c r="H6255" s="20">
        <v>0</v>
      </c>
      <c r="I6255" s="20">
        <v>0.25041089999999999</v>
      </c>
      <c r="J6255" s="20">
        <v>1.0958724000000009</v>
      </c>
      <c r="K6255" s="20">
        <v>4.19951E-2</v>
      </c>
      <c r="L6255" s="20">
        <v>5.1585600000000023E-2</v>
      </c>
      <c r="M6255" s="20">
        <v>0.63032439159374998</v>
      </c>
      <c r="N6255" s="1">
        <v>6</v>
      </c>
      <c r="O6255" s="5">
        <v>22.52</v>
      </c>
      <c r="P6255" s="5">
        <v>77.48</v>
      </c>
      <c r="Q6255" s="1">
        <v>34</v>
      </c>
      <c r="R6255" s="1">
        <v>117</v>
      </c>
      <c r="S6255" s="6">
        <v>10091</v>
      </c>
      <c r="T6255" s="6">
        <v>10091</v>
      </c>
    </row>
    <row r="6256" spans="1:20" hidden="1" x14ac:dyDescent="0.25">
      <c r="A6256" s="1">
        <v>20</v>
      </c>
      <c r="B6256" s="1">
        <v>2013</v>
      </c>
      <c r="C6256" s="1">
        <v>350280420</v>
      </c>
      <c r="D6256" s="44" t="s">
        <v>78</v>
      </c>
      <c r="E6256" s="20">
        <v>0</v>
      </c>
      <c r="F6256" s="20">
        <v>0</v>
      </c>
      <c r="G6256" s="20">
        <v>0</v>
      </c>
      <c r="H6256" s="20">
        <v>0</v>
      </c>
      <c r="I6256" s="20">
        <v>0</v>
      </c>
      <c r="J6256" s="20">
        <v>0</v>
      </c>
      <c r="K6256" s="20">
        <v>0</v>
      </c>
      <c r="L6256" s="20">
        <v>0</v>
      </c>
      <c r="M6256" s="20">
        <v>0</v>
      </c>
      <c r="N6256" s="1">
        <v>0</v>
      </c>
      <c r="O6256" s="5">
        <v>0</v>
      </c>
      <c r="P6256" s="5">
        <v>0</v>
      </c>
      <c r="Q6256" s="1">
        <v>0</v>
      </c>
      <c r="R6256" s="1">
        <v>0</v>
      </c>
      <c r="S6256" s="6"/>
      <c r="T6256" s="6"/>
    </row>
    <row r="6257" spans="1:20" hidden="1" x14ac:dyDescent="0.25">
      <c r="A6257" s="1">
        <v>10</v>
      </c>
      <c r="B6257" s="1">
        <v>2013</v>
      </c>
      <c r="C6257" s="1">
        <v>350290310</v>
      </c>
      <c r="D6257" s="44" t="s">
        <v>79</v>
      </c>
      <c r="E6257" s="20">
        <v>1.6472600000000004E-2</v>
      </c>
      <c r="F6257" s="20">
        <v>6.2252000000000002E-3</v>
      </c>
      <c r="G6257" s="20">
        <v>1.0247400000000004E-2</v>
      </c>
      <c r="H6257" s="20">
        <v>0</v>
      </c>
      <c r="I6257" s="20">
        <v>1.7E-6</v>
      </c>
      <c r="J6257" s="20">
        <v>1.3379000000000002E-3</v>
      </c>
      <c r="K6257" s="20">
        <v>4.8478999999999987E-3</v>
      </c>
      <c r="L6257" s="20">
        <v>1.0285100000000004E-2</v>
      </c>
      <c r="M6257" s="20">
        <v>8.2733755870370365E-2</v>
      </c>
      <c r="N6257" s="1">
        <v>34</v>
      </c>
      <c r="O6257" s="5">
        <v>33.33</v>
      </c>
      <c r="P6257" s="5">
        <v>66.67</v>
      </c>
      <c r="Q6257" s="1">
        <v>14</v>
      </c>
      <c r="R6257" s="1">
        <v>28</v>
      </c>
      <c r="S6257" s="6">
        <v>234.57</v>
      </c>
      <c r="T6257" s="6">
        <v>234.57</v>
      </c>
    </row>
    <row r="6258" spans="1:20" hidden="1" x14ac:dyDescent="0.25">
      <c r="A6258" s="1">
        <v>8</v>
      </c>
      <c r="B6258" s="1">
        <v>2013</v>
      </c>
      <c r="C6258" s="1">
        <v>35030008</v>
      </c>
      <c r="D6258" s="44" t="s">
        <v>80</v>
      </c>
      <c r="E6258" s="20">
        <v>5.1421799999999997E-2</v>
      </c>
      <c r="F6258" s="20">
        <v>4.3065299999999994E-2</v>
      </c>
      <c r="G6258" s="20">
        <v>8.3565000000000011E-3</v>
      </c>
      <c r="H6258" s="20">
        <v>0</v>
      </c>
      <c r="I6258" s="20" t="s">
        <v>47</v>
      </c>
      <c r="J6258" s="20">
        <v>1.2349999999999999E-4</v>
      </c>
      <c r="K6258" s="20">
        <v>3.85E-2</v>
      </c>
      <c r="L6258" s="20">
        <v>1.2798300000000002E-2</v>
      </c>
      <c r="M6258" s="20">
        <v>1.1902730133928572E-2</v>
      </c>
      <c r="N6258" s="1">
        <v>2</v>
      </c>
      <c r="O6258" s="5">
        <v>66.67</v>
      </c>
      <c r="P6258" s="5">
        <v>33.33</v>
      </c>
      <c r="Q6258" s="1">
        <v>6</v>
      </c>
      <c r="R6258" s="1">
        <v>3</v>
      </c>
      <c r="S6258" s="6">
        <v>268.90499999999997</v>
      </c>
      <c r="T6258" s="6">
        <v>268.90499999999997</v>
      </c>
    </row>
    <row r="6259" spans="1:20" hidden="1" x14ac:dyDescent="0.25">
      <c r="A6259" s="1">
        <v>14</v>
      </c>
      <c r="B6259" s="1">
        <v>2013</v>
      </c>
      <c r="C6259" s="1">
        <v>350310914</v>
      </c>
      <c r="D6259" s="44" t="s">
        <v>81</v>
      </c>
      <c r="E6259" s="20">
        <v>2.5041599999999997E-2</v>
      </c>
      <c r="F6259" s="20">
        <v>2.3205999999999999E-3</v>
      </c>
      <c r="G6259" s="20">
        <v>2.2720999999999998E-2</v>
      </c>
      <c r="H6259" s="20">
        <v>0.05</v>
      </c>
      <c r="I6259" s="20">
        <v>1.7281299999999999E-2</v>
      </c>
      <c r="J6259" s="20" t="s">
        <v>47</v>
      </c>
      <c r="K6259" s="20">
        <v>2.3148000000000001E-3</v>
      </c>
      <c r="L6259" s="20">
        <v>5.445499999999999E-3</v>
      </c>
      <c r="M6259" s="20">
        <v>9.7233718749999993E-3</v>
      </c>
      <c r="N6259" s="1">
        <v>1</v>
      </c>
      <c r="O6259" s="5">
        <v>25</v>
      </c>
      <c r="P6259" s="5">
        <v>75</v>
      </c>
      <c r="Q6259" s="1">
        <v>2</v>
      </c>
      <c r="R6259" s="1">
        <v>6</v>
      </c>
      <c r="S6259" s="6">
        <v>252.84</v>
      </c>
      <c r="T6259" s="6">
        <v>252.84</v>
      </c>
    </row>
    <row r="6260" spans="1:20" hidden="1" x14ac:dyDescent="0.25">
      <c r="A6260" s="1">
        <v>2</v>
      </c>
      <c r="B6260" s="1">
        <v>2013</v>
      </c>
      <c r="C6260" s="1">
        <v>35031582</v>
      </c>
      <c r="D6260" s="44" t="s">
        <v>82</v>
      </c>
      <c r="E6260" s="20">
        <v>7.8276999999999999E-3</v>
      </c>
      <c r="F6260" s="20">
        <v>7.1342000000000003E-3</v>
      </c>
      <c r="G6260" s="20">
        <v>6.935E-4</v>
      </c>
      <c r="H6260" s="20">
        <v>0</v>
      </c>
      <c r="I6260" s="20">
        <v>7.1111000000000004E-3</v>
      </c>
      <c r="J6260" s="20" t="s">
        <v>47</v>
      </c>
      <c r="K6260" s="20">
        <v>2.3099999999999999E-5</v>
      </c>
      <c r="L6260" s="20">
        <v>6.935E-4</v>
      </c>
      <c r="M6260" s="20">
        <v>4.9096664062499989E-3</v>
      </c>
      <c r="N6260" s="1">
        <v>3</v>
      </c>
      <c r="O6260" s="5">
        <v>66.67</v>
      </c>
      <c r="P6260" s="5">
        <v>33.33</v>
      </c>
      <c r="Q6260" s="1">
        <v>2</v>
      </c>
      <c r="R6260" s="1">
        <v>1</v>
      </c>
      <c r="S6260" s="6">
        <v>59.74</v>
      </c>
      <c r="T6260" s="6">
        <v>59.74</v>
      </c>
    </row>
    <row r="6261" spans="1:20" hidden="1" x14ac:dyDescent="0.25">
      <c r="A6261" s="1">
        <v>9</v>
      </c>
      <c r="B6261" s="1">
        <v>2013</v>
      </c>
      <c r="C6261" s="1">
        <v>35032089</v>
      </c>
      <c r="D6261" s="44" t="s">
        <v>83</v>
      </c>
      <c r="E6261" s="20">
        <v>0.62487550000000003</v>
      </c>
      <c r="F6261" s="20">
        <v>0.57827040000000007</v>
      </c>
      <c r="G6261" s="20">
        <v>4.6605100000000003E-2</v>
      </c>
      <c r="H6261" s="20">
        <v>0</v>
      </c>
      <c r="I6261" s="20">
        <v>0.17518519999999999</v>
      </c>
      <c r="J6261" s="20">
        <v>0.15827540000000001</v>
      </c>
      <c r="K6261" s="20">
        <v>0.29134789999999994</v>
      </c>
      <c r="L6261" s="20">
        <v>6.7000000000000002E-5</v>
      </c>
      <c r="M6261" s="20">
        <v>0</v>
      </c>
      <c r="N6261" s="1">
        <v>10</v>
      </c>
      <c r="O6261" s="5">
        <v>68.180000000000007</v>
      </c>
      <c r="P6261" s="5">
        <v>31.82</v>
      </c>
      <c r="Q6261" s="1">
        <v>15</v>
      </c>
      <c r="R6261" s="1">
        <v>7</v>
      </c>
      <c r="S6261" s="6"/>
      <c r="T6261" s="6"/>
    </row>
    <row r="6262" spans="1:20" hidden="1" x14ac:dyDescent="0.25">
      <c r="A6262" s="1">
        <v>13</v>
      </c>
      <c r="B6262" s="1">
        <v>2013</v>
      </c>
      <c r="C6262" s="1">
        <v>350320813</v>
      </c>
      <c r="D6262" s="44" t="s">
        <v>83</v>
      </c>
      <c r="E6262" s="20">
        <v>3.6464934000000007</v>
      </c>
      <c r="F6262" s="20">
        <v>2.1085015999999999</v>
      </c>
      <c r="G6262" s="20">
        <v>1.537991800000001</v>
      </c>
      <c r="H6262" s="20">
        <v>0</v>
      </c>
      <c r="I6262" s="20">
        <v>1.2564881999999999</v>
      </c>
      <c r="J6262" s="20">
        <v>1.7871796000000002</v>
      </c>
      <c r="K6262" s="20">
        <v>0.53673249999999983</v>
      </c>
      <c r="L6262" s="20">
        <v>6.6093100000000002E-2</v>
      </c>
      <c r="M6262" s="20">
        <v>0.72996309879629628</v>
      </c>
      <c r="N6262" s="1">
        <v>23</v>
      </c>
      <c r="O6262" s="5">
        <v>11.91</v>
      </c>
      <c r="P6262" s="5">
        <v>88.09</v>
      </c>
      <c r="Q6262" s="1">
        <v>48</v>
      </c>
      <c r="R6262" s="1">
        <v>355</v>
      </c>
      <c r="S6262" s="6">
        <v>11532.51</v>
      </c>
      <c r="T6262" s="6">
        <v>11532.51</v>
      </c>
    </row>
    <row r="6263" spans="1:20" hidden="1" x14ac:dyDescent="0.25">
      <c r="A6263" s="1">
        <v>9</v>
      </c>
      <c r="B6263" s="1">
        <v>2013</v>
      </c>
      <c r="C6263" s="1">
        <v>35033079</v>
      </c>
      <c r="D6263" s="44" t="s">
        <v>84</v>
      </c>
      <c r="E6263" s="20">
        <v>0.68113670000000015</v>
      </c>
      <c r="F6263" s="20">
        <v>0.57673910000000017</v>
      </c>
      <c r="G6263" s="20">
        <v>0.10439759999999992</v>
      </c>
      <c r="H6263" s="20">
        <v>0</v>
      </c>
      <c r="I6263" s="20">
        <v>4.1297999999999994E-3</v>
      </c>
      <c r="J6263" s="20">
        <v>0.38490970000000008</v>
      </c>
      <c r="K6263" s="20">
        <v>0.26188079999999997</v>
      </c>
      <c r="L6263" s="20">
        <v>3.0216400000000001E-2</v>
      </c>
      <c r="M6263" s="20">
        <v>0.42695317129629629</v>
      </c>
      <c r="N6263" s="1">
        <v>25</v>
      </c>
      <c r="O6263" s="5">
        <v>35.17</v>
      </c>
      <c r="P6263" s="5">
        <v>64.83</v>
      </c>
      <c r="Q6263" s="1">
        <v>51</v>
      </c>
      <c r="R6263" s="1">
        <v>94</v>
      </c>
      <c r="S6263" s="6">
        <v>6458</v>
      </c>
      <c r="T6263" s="6">
        <v>4520.6000000000004</v>
      </c>
    </row>
    <row r="6264" spans="1:20" hidden="1" x14ac:dyDescent="0.25">
      <c r="A6264" s="1">
        <v>20</v>
      </c>
      <c r="B6264" s="1">
        <v>2013</v>
      </c>
      <c r="C6264" s="1">
        <v>350335620</v>
      </c>
      <c r="D6264" s="44" t="s">
        <v>85</v>
      </c>
      <c r="E6264" s="20">
        <v>2.3463799999999996E-2</v>
      </c>
      <c r="F6264" s="20">
        <v>2.0419599999999996E-2</v>
      </c>
      <c r="G6264" s="20">
        <v>3.0441999999999995E-3</v>
      </c>
      <c r="H6264" s="20">
        <v>0</v>
      </c>
      <c r="I6264" s="20">
        <v>2.9804999999999996E-3</v>
      </c>
      <c r="J6264" s="20" t="s">
        <v>47</v>
      </c>
      <c r="K6264" s="20">
        <v>2.0419599999999996E-2</v>
      </c>
      <c r="L6264" s="20">
        <v>6.3700000000000003E-5</v>
      </c>
      <c r="M6264" s="20">
        <v>3.07621875E-3</v>
      </c>
      <c r="N6264" s="1">
        <v>8</v>
      </c>
      <c r="O6264" s="5">
        <v>72.22</v>
      </c>
      <c r="P6264" s="5">
        <v>27.78</v>
      </c>
      <c r="Q6264" s="1">
        <v>13</v>
      </c>
      <c r="R6264" s="1">
        <v>5</v>
      </c>
      <c r="S6264" s="6">
        <v>59</v>
      </c>
      <c r="T6264" s="6">
        <v>59</v>
      </c>
    </row>
    <row r="6265" spans="1:20" hidden="1" x14ac:dyDescent="0.25">
      <c r="A6265" s="1">
        <v>13</v>
      </c>
      <c r="B6265" s="1">
        <v>2013</v>
      </c>
      <c r="C6265" s="1">
        <v>350340613</v>
      </c>
      <c r="D6265" s="44" t="s">
        <v>86</v>
      </c>
      <c r="E6265" s="20">
        <v>0.10566290000000003</v>
      </c>
      <c r="F6265" s="20">
        <v>8.9564200000000024E-2</v>
      </c>
      <c r="G6265" s="20">
        <v>1.6098700000000004E-2</v>
      </c>
      <c r="H6265" s="20">
        <v>0</v>
      </c>
      <c r="I6265" s="20">
        <v>1.49216E-2</v>
      </c>
      <c r="J6265" s="20">
        <v>9.7999999999999997E-3</v>
      </c>
      <c r="K6265" s="20">
        <v>7.9764200000000021E-2</v>
      </c>
      <c r="L6265" s="20">
        <v>1.1771000000000004E-3</v>
      </c>
      <c r="M6265" s="20">
        <v>1.7576953124999999E-2</v>
      </c>
      <c r="N6265" s="1">
        <v>3</v>
      </c>
      <c r="O6265" s="5">
        <v>69.44</v>
      </c>
      <c r="P6265" s="5">
        <v>30.56</v>
      </c>
      <c r="Q6265" s="1">
        <v>25</v>
      </c>
      <c r="R6265" s="1">
        <v>11</v>
      </c>
      <c r="S6265" s="6">
        <v>343.98</v>
      </c>
      <c r="T6265" s="6">
        <v>343.98</v>
      </c>
    </row>
    <row r="6266" spans="1:20" hidden="1" x14ac:dyDescent="0.25">
      <c r="A6266" s="1">
        <v>2</v>
      </c>
      <c r="B6266" s="1">
        <v>2013</v>
      </c>
      <c r="C6266" s="1">
        <v>35035052</v>
      </c>
      <c r="D6266" s="44" t="s">
        <v>87</v>
      </c>
      <c r="E6266" s="20">
        <v>9.7797000000000005E-3</v>
      </c>
      <c r="F6266" s="20">
        <v>9.7797000000000005E-3</v>
      </c>
      <c r="G6266" s="20">
        <v>0</v>
      </c>
      <c r="H6266" s="20">
        <v>0.01</v>
      </c>
      <c r="I6266" s="20">
        <v>9.7222000000000003E-3</v>
      </c>
      <c r="J6266" s="20">
        <v>1.1600000000000001E-5</v>
      </c>
      <c r="K6266" s="20" t="s">
        <v>47</v>
      </c>
      <c r="L6266" s="20">
        <v>4.5899999999999998E-5</v>
      </c>
      <c r="M6266" s="20">
        <v>7.8390290948275876E-3</v>
      </c>
      <c r="N6266" s="1">
        <v>5</v>
      </c>
      <c r="O6266" s="5">
        <v>100</v>
      </c>
      <c r="P6266" s="5">
        <v>0</v>
      </c>
      <c r="Q6266" s="1">
        <v>5</v>
      </c>
      <c r="R6266" s="1">
        <v>0</v>
      </c>
      <c r="S6266" s="6">
        <v>125.1</v>
      </c>
      <c r="T6266" s="6">
        <v>0</v>
      </c>
    </row>
    <row r="6267" spans="1:20" hidden="1" x14ac:dyDescent="0.25">
      <c r="A6267" s="1">
        <v>13</v>
      </c>
      <c r="B6267" s="1">
        <v>2013</v>
      </c>
      <c r="C6267" s="1">
        <v>350360413</v>
      </c>
      <c r="D6267" s="44" t="s">
        <v>88</v>
      </c>
      <c r="E6267" s="20">
        <v>2.84814E-2</v>
      </c>
      <c r="F6267" s="20">
        <v>0</v>
      </c>
      <c r="G6267" s="20">
        <v>2.84814E-2</v>
      </c>
      <c r="H6267" s="20">
        <v>0</v>
      </c>
      <c r="I6267" s="20">
        <v>2.6851800000000002E-2</v>
      </c>
      <c r="J6267" s="20">
        <v>1.6295999999999999E-3</v>
      </c>
      <c r="K6267" s="20" t="s">
        <v>47</v>
      </c>
      <c r="L6267" s="20">
        <v>0</v>
      </c>
      <c r="M6267" s="20">
        <v>2.5577195312499999E-2</v>
      </c>
      <c r="N6267" s="1">
        <v>2</v>
      </c>
      <c r="O6267" s="5">
        <v>0</v>
      </c>
      <c r="P6267" s="5">
        <v>100</v>
      </c>
      <c r="Q6267" s="1">
        <v>0</v>
      </c>
      <c r="R6267" s="1">
        <v>3</v>
      </c>
      <c r="S6267" s="6">
        <v>527</v>
      </c>
      <c r="T6267" s="6">
        <v>527</v>
      </c>
    </row>
    <row r="6268" spans="1:20" hidden="1" x14ac:dyDescent="0.25">
      <c r="A6268" s="1">
        <v>15</v>
      </c>
      <c r="B6268" s="1">
        <v>2013</v>
      </c>
      <c r="C6268" s="1">
        <v>350370315</v>
      </c>
      <c r="D6268" s="44" t="s">
        <v>89</v>
      </c>
      <c r="E6268" s="20">
        <v>1.3855780999999998</v>
      </c>
      <c r="F6268" s="20">
        <v>1.1494822999999998</v>
      </c>
      <c r="G6268" s="20">
        <v>0.23609579999999997</v>
      </c>
      <c r="H6268" s="20">
        <v>0</v>
      </c>
      <c r="I6268" s="20">
        <v>4.6620599999999998E-2</v>
      </c>
      <c r="J6268" s="20">
        <v>1.3362261</v>
      </c>
      <c r="K6268" s="20" t="s">
        <v>47</v>
      </c>
      <c r="L6268" s="20">
        <v>2.7314000000000001E-3</v>
      </c>
      <c r="M6268" s="20">
        <v>2.0519751504130747E-2</v>
      </c>
      <c r="N6268" s="1">
        <v>1</v>
      </c>
      <c r="O6268" s="5">
        <v>15.63</v>
      </c>
      <c r="P6268" s="5">
        <v>84.38</v>
      </c>
      <c r="Q6268" s="1">
        <v>5</v>
      </c>
      <c r="R6268" s="1">
        <v>27</v>
      </c>
      <c r="S6268" s="6">
        <v>465</v>
      </c>
      <c r="T6268" s="6">
        <v>0</v>
      </c>
    </row>
    <row r="6269" spans="1:20" hidden="1" x14ac:dyDescent="0.25">
      <c r="A6269" s="1">
        <v>5</v>
      </c>
      <c r="B6269" s="1">
        <v>2013</v>
      </c>
      <c r="C6269" s="1">
        <v>35038025</v>
      </c>
      <c r="D6269" s="44" t="s">
        <v>90</v>
      </c>
      <c r="E6269" s="20">
        <v>0.24302200000000002</v>
      </c>
      <c r="F6269" s="20">
        <v>0.22067590000000004</v>
      </c>
      <c r="G6269" s="20">
        <v>2.234609999999999E-2</v>
      </c>
      <c r="H6269" s="20">
        <v>0</v>
      </c>
      <c r="I6269" s="20">
        <v>0.13194440000000002</v>
      </c>
      <c r="J6269" s="20">
        <v>2.9278599999999998E-2</v>
      </c>
      <c r="K6269" s="20">
        <v>7.3917900000000022E-2</v>
      </c>
      <c r="L6269" s="20">
        <v>7.8810999999999985E-3</v>
      </c>
      <c r="M6269" s="20">
        <v>0.12927666922916667</v>
      </c>
      <c r="N6269" s="1">
        <v>23</v>
      </c>
      <c r="O6269" s="5">
        <v>45.45</v>
      </c>
      <c r="P6269" s="5">
        <v>54.55</v>
      </c>
      <c r="Q6269" s="1">
        <v>35</v>
      </c>
      <c r="R6269" s="1">
        <v>42</v>
      </c>
      <c r="S6269" s="6">
        <v>2319.66</v>
      </c>
      <c r="T6269" s="6">
        <v>0</v>
      </c>
    </row>
    <row r="6270" spans="1:20" hidden="1" x14ac:dyDescent="0.25">
      <c r="A6270" s="1">
        <v>2</v>
      </c>
      <c r="B6270" s="1">
        <v>2013</v>
      </c>
      <c r="C6270" s="1">
        <v>35039012</v>
      </c>
      <c r="D6270" s="44" t="s">
        <v>91</v>
      </c>
      <c r="E6270" s="20">
        <v>1.0222999999999999E-3</v>
      </c>
      <c r="F6270" s="20">
        <v>6.9439999999999997E-4</v>
      </c>
      <c r="G6270" s="20">
        <v>3.279E-4</v>
      </c>
      <c r="H6270" s="20">
        <v>0</v>
      </c>
      <c r="I6270" s="20" t="s">
        <v>47</v>
      </c>
      <c r="J6270" s="20">
        <v>1.0222999999999999E-3</v>
      </c>
      <c r="K6270" s="20" t="s">
        <v>47</v>
      </c>
      <c r="L6270" s="20">
        <v>0</v>
      </c>
      <c r="M6270" s="20">
        <v>0</v>
      </c>
      <c r="N6270" s="1">
        <v>2</v>
      </c>
      <c r="O6270" s="5">
        <v>33.33</v>
      </c>
      <c r="P6270" s="5">
        <v>66.67</v>
      </c>
      <c r="Q6270" s="1">
        <v>1</v>
      </c>
      <c r="R6270" s="1">
        <v>2</v>
      </c>
      <c r="S6270" s="6"/>
      <c r="T6270" s="6"/>
    </row>
    <row r="6271" spans="1:20" hidden="1" x14ac:dyDescent="0.25">
      <c r="A6271" s="1">
        <v>6</v>
      </c>
      <c r="B6271" s="1">
        <v>2013</v>
      </c>
      <c r="C6271" s="1">
        <v>35039016</v>
      </c>
      <c r="D6271" s="44" t="s">
        <v>91</v>
      </c>
      <c r="E6271" s="20">
        <v>1.7399900000000003E-2</v>
      </c>
      <c r="F6271" s="20">
        <v>5.7923000000000002E-3</v>
      </c>
      <c r="G6271" s="20">
        <v>1.1607600000000001E-2</v>
      </c>
      <c r="H6271" s="20">
        <v>0</v>
      </c>
      <c r="I6271" s="20" t="s">
        <v>47</v>
      </c>
      <c r="J6271" s="20">
        <v>1.4452399999999997E-2</v>
      </c>
      <c r="K6271" s="20">
        <v>7.5199999999999998E-5</v>
      </c>
      <c r="L6271" s="20">
        <v>2.8722999999999999E-3</v>
      </c>
      <c r="M6271" s="20">
        <v>0.23619582534722219</v>
      </c>
      <c r="N6271" s="1">
        <v>6</v>
      </c>
      <c r="O6271" s="5">
        <v>33.33</v>
      </c>
      <c r="P6271" s="5">
        <v>66.67</v>
      </c>
      <c r="Q6271" s="1">
        <v>7</v>
      </c>
      <c r="R6271" s="1">
        <v>14</v>
      </c>
      <c r="S6271" s="6">
        <v>2192.3200000000002</v>
      </c>
      <c r="T6271" s="6">
        <v>2126.5504000000001</v>
      </c>
    </row>
    <row r="6272" spans="1:20" hidden="1" x14ac:dyDescent="0.25">
      <c r="A6272" s="1">
        <v>15</v>
      </c>
      <c r="B6272" s="1">
        <v>2013</v>
      </c>
      <c r="C6272" s="1">
        <v>350395015</v>
      </c>
      <c r="D6272" s="44" t="s">
        <v>92</v>
      </c>
      <c r="E6272" s="20">
        <v>1.6233800000000003E-2</v>
      </c>
      <c r="F6272" s="20">
        <v>1.4216500000000002E-2</v>
      </c>
      <c r="G6272" s="20">
        <v>2.0173000000000001E-3</v>
      </c>
      <c r="H6272" s="20">
        <v>0</v>
      </c>
      <c r="I6272" s="20" t="s">
        <v>47</v>
      </c>
      <c r="J6272" s="20" t="s">
        <v>47</v>
      </c>
      <c r="K6272" s="20">
        <v>1.51573E-2</v>
      </c>
      <c r="L6272" s="20">
        <v>1.0765E-3</v>
      </c>
      <c r="M6272" s="20">
        <v>3.5119361979166664E-3</v>
      </c>
      <c r="N6272" s="1">
        <v>1</v>
      </c>
      <c r="O6272" s="5">
        <v>84.85</v>
      </c>
      <c r="P6272" s="5">
        <v>15.15</v>
      </c>
      <c r="Q6272" s="1">
        <v>28</v>
      </c>
      <c r="R6272" s="1">
        <v>5</v>
      </c>
      <c r="S6272" s="6">
        <v>70</v>
      </c>
      <c r="T6272" s="6">
        <v>70</v>
      </c>
    </row>
    <row r="6273" spans="1:20" hidden="1" x14ac:dyDescent="0.25">
      <c r="A6273" s="1">
        <v>17</v>
      </c>
      <c r="B6273" s="1">
        <v>2013</v>
      </c>
      <c r="C6273" s="1">
        <v>350400817</v>
      </c>
      <c r="D6273" s="44" t="s">
        <v>93</v>
      </c>
      <c r="E6273" s="20">
        <v>5.6966599999999985E-2</v>
      </c>
      <c r="F6273" s="20">
        <v>9.9281000000000005E-3</v>
      </c>
      <c r="G6273" s="20">
        <v>4.7038499999999983E-2</v>
      </c>
      <c r="H6273" s="20">
        <v>0</v>
      </c>
      <c r="I6273" s="20">
        <v>2.9457900000000002E-2</v>
      </c>
      <c r="J6273" s="20">
        <v>1.1219100000000001E-2</v>
      </c>
      <c r="K6273" s="20">
        <v>1.0080800000000001E-2</v>
      </c>
      <c r="L6273" s="20">
        <v>6.2088000000000004E-3</v>
      </c>
      <c r="M6273" s="20">
        <v>0.28875702828124999</v>
      </c>
      <c r="N6273" s="1">
        <v>7</v>
      </c>
      <c r="O6273" s="5">
        <v>10.39</v>
      </c>
      <c r="P6273" s="5">
        <v>89.61</v>
      </c>
      <c r="Q6273" s="1">
        <v>8</v>
      </c>
      <c r="R6273" s="1">
        <v>69</v>
      </c>
      <c r="S6273" s="6">
        <v>5175</v>
      </c>
      <c r="T6273" s="6">
        <v>5175</v>
      </c>
    </row>
    <row r="6274" spans="1:20" hidden="1" x14ac:dyDescent="0.25">
      <c r="A6274" s="1">
        <v>5</v>
      </c>
      <c r="B6274" s="1">
        <v>2013</v>
      </c>
      <c r="C6274" s="1">
        <v>35041075</v>
      </c>
      <c r="D6274" s="44" t="s">
        <v>94</v>
      </c>
      <c r="E6274" s="20">
        <v>0.60183629999999955</v>
      </c>
      <c r="F6274" s="20">
        <v>0.4850836999999999</v>
      </c>
      <c r="G6274" s="20">
        <v>0.11675259999999968</v>
      </c>
      <c r="H6274" s="20">
        <v>0</v>
      </c>
      <c r="I6274" s="20">
        <v>0.2881953000000001</v>
      </c>
      <c r="J6274" s="20">
        <v>0.11600419999999999</v>
      </c>
      <c r="K6274" s="20">
        <v>0.12083799999999993</v>
      </c>
      <c r="L6274" s="20">
        <v>7.6798799999999889E-2</v>
      </c>
      <c r="M6274" s="20">
        <v>0.40791171271990745</v>
      </c>
      <c r="N6274" s="1">
        <v>89</v>
      </c>
      <c r="O6274" s="5">
        <v>20.71</v>
      </c>
      <c r="P6274" s="5">
        <v>79.290000000000006</v>
      </c>
      <c r="Q6274" s="1">
        <v>105</v>
      </c>
      <c r="R6274" s="1">
        <v>402</v>
      </c>
      <c r="S6274" s="6">
        <v>4293.8087999999998</v>
      </c>
      <c r="T6274" s="6">
        <v>3385.6682390000001</v>
      </c>
    </row>
    <row r="6275" spans="1:20" hidden="1" x14ac:dyDescent="0.25">
      <c r="A6275" s="1">
        <v>18</v>
      </c>
      <c r="B6275" s="1">
        <v>2013</v>
      </c>
      <c r="C6275" s="1">
        <v>350420618</v>
      </c>
      <c r="D6275" s="44" t="s">
        <v>95</v>
      </c>
      <c r="E6275" s="20">
        <v>5.1891999999999997E-3</v>
      </c>
      <c r="F6275" s="20">
        <v>4.9884999999999999E-3</v>
      </c>
      <c r="G6275" s="20">
        <v>2.007E-4</v>
      </c>
      <c r="H6275" s="20">
        <v>0</v>
      </c>
      <c r="I6275" s="20" t="s">
        <v>47</v>
      </c>
      <c r="J6275" s="20">
        <v>8.4900000000000004E-5</v>
      </c>
      <c r="K6275" s="20">
        <v>4.9884999999999999E-3</v>
      </c>
      <c r="L6275" s="20">
        <v>1.158E-4</v>
      </c>
      <c r="M6275" s="20">
        <v>3.9853871201388891E-2</v>
      </c>
      <c r="N6275" s="1">
        <v>8</v>
      </c>
      <c r="O6275" s="5">
        <v>40</v>
      </c>
      <c r="P6275" s="5">
        <v>60</v>
      </c>
      <c r="Q6275" s="1">
        <v>2</v>
      </c>
      <c r="R6275" s="1">
        <v>3</v>
      </c>
      <c r="S6275" s="6">
        <v>722.7</v>
      </c>
      <c r="T6275" s="6">
        <v>722.7</v>
      </c>
    </row>
    <row r="6276" spans="1:20" hidden="1" x14ac:dyDescent="0.25">
      <c r="A6276" s="1">
        <v>19</v>
      </c>
      <c r="B6276" s="1">
        <v>2013</v>
      </c>
      <c r="C6276" s="1">
        <v>350420619</v>
      </c>
      <c r="D6276" s="44" t="s">
        <v>95</v>
      </c>
      <c r="E6276" s="20">
        <v>2.5690000000000001E-4</v>
      </c>
      <c r="F6276" s="20">
        <v>1.3889999999999999E-4</v>
      </c>
      <c r="G6276" s="20">
        <v>1.1800000000000001E-4</v>
      </c>
      <c r="H6276" s="20">
        <v>0</v>
      </c>
      <c r="I6276" s="20" t="s">
        <v>47</v>
      </c>
      <c r="J6276" s="20" t="s">
        <v>47</v>
      </c>
      <c r="K6276" s="20">
        <v>1.3889999999999999E-4</v>
      </c>
      <c r="L6276" s="20">
        <v>1.1800000000000001E-4</v>
      </c>
      <c r="M6276" s="20">
        <v>0</v>
      </c>
      <c r="N6276" s="1">
        <v>0</v>
      </c>
      <c r="O6276" s="5">
        <v>25</v>
      </c>
      <c r="P6276" s="5">
        <v>75</v>
      </c>
      <c r="Q6276" s="1">
        <v>1</v>
      </c>
      <c r="R6276" s="1">
        <v>3</v>
      </c>
      <c r="S6276" s="6"/>
      <c r="T6276" s="6"/>
    </row>
    <row r="6277" spans="1:20" hidden="1" x14ac:dyDescent="0.25">
      <c r="A6277" s="1">
        <v>16</v>
      </c>
      <c r="B6277" s="1">
        <v>2013</v>
      </c>
      <c r="C6277" s="1">
        <v>350430516</v>
      </c>
      <c r="D6277" s="44" t="s">
        <v>96</v>
      </c>
      <c r="E6277" s="20">
        <v>0.19879990000000003</v>
      </c>
      <c r="F6277" s="20">
        <v>0.18836810000000004</v>
      </c>
      <c r="G6277" s="20">
        <v>1.0431800000000001E-2</v>
      </c>
      <c r="H6277" s="20">
        <v>0</v>
      </c>
      <c r="I6277" s="20">
        <v>9.8333999999999991E-3</v>
      </c>
      <c r="J6277" s="20">
        <v>3.01E-5</v>
      </c>
      <c r="K6277" s="20">
        <v>0.18836810000000004</v>
      </c>
      <c r="L6277" s="20">
        <v>5.683000000000001E-4</v>
      </c>
      <c r="M6277" s="20">
        <v>8.4731088541666662E-3</v>
      </c>
      <c r="N6277" s="1">
        <v>6</v>
      </c>
      <c r="O6277" s="5">
        <v>28.57</v>
      </c>
      <c r="P6277" s="5">
        <v>71.430000000000007</v>
      </c>
      <c r="Q6277" s="1">
        <v>4</v>
      </c>
      <c r="R6277" s="1">
        <v>10</v>
      </c>
      <c r="S6277" s="6">
        <v>181.44</v>
      </c>
      <c r="T6277" s="6">
        <v>181.44</v>
      </c>
    </row>
    <row r="6278" spans="1:20" hidden="1" x14ac:dyDescent="0.25">
      <c r="A6278" s="1">
        <v>19</v>
      </c>
      <c r="B6278" s="1">
        <v>2013</v>
      </c>
      <c r="C6278" s="1">
        <v>350440419</v>
      </c>
      <c r="D6278" s="44" t="s">
        <v>97</v>
      </c>
      <c r="E6278" s="20">
        <v>9.8610000000000017E-4</v>
      </c>
      <c r="F6278" s="20">
        <v>0</v>
      </c>
      <c r="G6278" s="20">
        <v>9.8610000000000017E-4</v>
      </c>
      <c r="H6278" s="20">
        <v>0</v>
      </c>
      <c r="I6278" s="20" t="s">
        <v>47</v>
      </c>
      <c r="J6278" s="20">
        <v>2.2220000000000001E-4</v>
      </c>
      <c r="K6278" s="20" t="s">
        <v>47</v>
      </c>
      <c r="L6278" s="20">
        <v>7.6390000000000019E-4</v>
      </c>
      <c r="M6278" s="20">
        <v>2.5402430989583336E-2</v>
      </c>
      <c r="N6278" s="1">
        <v>2</v>
      </c>
      <c r="O6278" s="5">
        <v>0</v>
      </c>
      <c r="P6278" s="5">
        <v>100</v>
      </c>
      <c r="Q6278" s="1">
        <v>0</v>
      </c>
      <c r="R6278" s="1">
        <v>13</v>
      </c>
      <c r="S6278" s="6">
        <v>562</v>
      </c>
      <c r="T6278" s="6">
        <v>562</v>
      </c>
    </row>
    <row r="6279" spans="1:20" hidden="1" x14ac:dyDescent="0.25">
      <c r="A6279" s="1">
        <v>14</v>
      </c>
      <c r="B6279" s="1">
        <v>2013</v>
      </c>
      <c r="C6279" s="1">
        <v>350450314</v>
      </c>
      <c r="D6279" s="44" t="s">
        <v>98</v>
      </c>
      <c r="E6279" s="20">
        <v>8.6217599999999991E-2</v>
      </c>
      <c r="F6279" s="20">
        <v>8.389039999999999E-2</v>
      </c>
      <c r="G6279" s="20">
        <v>2.3272000000000002E-3</v>
      </c>
      <c r="H6279" s="20">
        <v>7.0000000000000007E-2</v>
      </c>
      <c r="I6279" s="20" t="s">
        <v>47</v>
      </c>
      <c r="J6279" s="20" t="s">
        <v>47</v>
      </c>
      <c r="K6279" s="20">
        <v>8.3876499999999993E-2</v>
      </c>
      <c r="L6279" s="20">
        <v>2.3411E-3</v>
      </c>
      <c r="M6279" s="20">
        <v>0</v>
      </c>
      <c r="N6279" s="1">
        <v>5</v>
      </c>
      <c r="O6279" s="5">
        <v>57.14</v>
      </c>
      <c r="P6279" s="5">
        <v>42.86</v>
      </c>
      <c r="Q6279" s="1">
        <v>8</v>
      </c>
      <c r="R6279" s="1">
        <v>6</v>
      </c>
      <c r="S6279" s="6"/>
      <c r="T6279" s="6"/>
    </row>
    <row r="6280" spans="1:20" hidden="1" x14ac:dyDescent="0.25">
      <c r="A6280" s="1">
        <v>17</v>
      </c>
      <c r="B6280" s="1">
        <v>2013</v>
      </c>
      <c r="C6280" s="1">
        <v>350450317</v>
      </c>
      <c r="D6280" s="44" t="s">
        <v>98</v>
      </c>
      <c r="E6280" s="20">
        <v>0.45467409999999997</v>
      </c>
      <c r="F6280" s="20">
        <v>0.3313741</v>
      </c>
      <c r="G6280" s="20">
        <v>0.12329999999999995</v>
      </c>
      <c r="H6280" s="20">
        <v>0</v>
      </c>
      <c r="I6280" s="20">
        <v>0.22568520000000003</v>
      </c>
      <c r="J6280" s="20">
        <v>9.9034799999999992E-2</v>
      </c>
      <c r="K6280" s="20">
        <v>0.10990190000000001</v>
      </c>
      <c r="L6280" s="20">
        <v>2.0052200000000003E-2</v>
      </c>
      <c r="M6280" s="20">
        <v>0.24586030095833333</v>
      </c>
      <c r="N6280" s="1">
        <v>18</v>
      </c>
      <c r="O6280" s="5">
        <v>36.590000000000003</v>
      </c>
      <c r="P6280" s="5">
        <v>63.41</v>
      </c>
      <c r="Q6280" s="1">
        <v>15</v>
      </c>
      <c r="R6280" s="1">
        <v>26</v>
      </c>
      <c r="S6280" s="6">
        <v>4419.8</v>
      </c>
      <c r="T6280" s="6">
        <v>4419.8</v>
      </c>
    </row>
    <row r="6281" spans="1:20" hidden="1" x14ac:dyDescent="0.25">
      <c r="A6281" s="1">
        <v>16</v>
      </c>
      <c r="B6281" s="1">
        <v>2013</v>
      </c>
      <c r="C6281" s="1">
        <v>350460216</v>
      </c>
      <c r="D6281" s="44" t="s">
        <v>99</v>
      </c>
      <c r="E6281" s="20">
        <v>0.18780240000000001</v>
      </c>
      <c r="F6281" s="20">
        <v>0.1764444</v>
      </c>
      <c r="G6281" s="20">
        <v>1.1358000000000002E-2</v>
      </c>
      <c r="H6281" s="20">
        <v>0</v>
      </c>
      <c r="I6281" s="20">
        <v>6.3333E-3</v>
      </c>
      <c r="J6281" s="20">
        <v>2.9258999999999999E-3</v>
      </c>
      <c r="K6281" s="20">
        <v>0.1764444</v>
      </c>
      <c r="L6281" s="20">
        <v>2.0988000000000005E-3</v>
      </c>
      <c r="M6281" s="20">
        <v>4.323793390393519E-2</v>
      </c>
      <c r="N6281" s="1">
        <v>0</v>
      </c>
      <c r="O6281" s="5">
        <v>16.670000000000002</v>
      </c>
      <c r="P6281" s="5">
        <v>83.33</v>
      </c>
      <c r="Q6281" s="1">
        <v>4</v>
      </c>
      <c r="R6281" s="1">
        <v>20</v>
      </c>
      <c r="S6281" s="6">
        <v>776.97</v>
      </c>
      <c r="T6281" s="6">
        <v>776.97</v>
      </c>
    </row>
    <row r="6282" spans="1:20" hidden="1" x14ac:dyDescent="0.25">
      <c r="A6282" s="1">
        <v>16</v>
      </c>
      <c r="B6282" s="1">
        <v>2013</v>
      </c>
      <c r="C6282" s="1">
        <v>350470116</v>
      </c>
      <c r="D6282" s="44" t="s">
        <v>100</v>
      </c>
      <c r="E6282" s="20">
        <v>1.34585E-2</v>
      </c>
      <c r="F6282" s="20">
        <v>0</v>
      </c>
      <c r="G6282" s="20">
        <v>1.34585E-2</v>
      </c>
      <c r="H6282" s="20">
        <v>0</v>
      </c>
      <c r="I6282" s="20">
        <v>1.34354E-2</v>
      </c>
      <c r="J6282" s="20">
        <v>2.3099999999999999E-5</v>
      </c>
      <c r="K6282" s="20" t="s">
        <v>47</v>
      </c>
      <c r="L6282" s="20">
        <v>0</v>
      </c>
      <c r="M6282" s="20">
        <v>8.6847825520833324E-3</v>
      </c>
      <c r="N6282" s="1">
        <v>0</v>
      </c>
      <c r="O6282" s="5">
        <v>0</v>
      </c>
      <c r="P6282" s="5">
        <v>100</v>
      </c>
      <c r="Q6282" s="1">
        <v>0</v>
      </c>
      <c r="R6282" s="1">
        <v>8</v>
      </c>
      <c r="S6282" s="6">
        <v>75.459999999999994</v>
      </c>
      <c r="T6282" s="6">
        <v>75.459999999999994</v>
      </c>
    </row>
    <row r="6283" spans="1:20" hidden="1" x14ac:dyDescent="0.25">
      <c r="A6283" s="1">
        <v>15</v>
      </c>
      <c r="B6283" s="1">
        <v>2013</v>
      </c>
      <c r="C6283" s="1">
        <v>350480015</v>
      </c>
      <c r="D6283" s="44" t="s">
        <v>101</v>
      </c>
      <c r="E6283" s="20">
        <v>1.6655E-2</v>
      </c>
      <c r="F6283" s="20">
        <v>2.1875000000000002E-3</v>
      </c>
      <c r="G6283" s="20">
        <v>1.4467499999999999E-2</v>
      </c>
      <c r="H6283" s="20">
        <v>0</v>
      </c>
      <c r="I6283" s="20">
        <v>1.1993E-2</v>
      </c>
      <c r="J6283" s="20">
        <v>1.2499000000000002E-3</v>
      </c>
      <c r="K6283" s="20">
        <v>2.1875000000000002E-3</v>
      </c>
      <c r="L6283" s="20">
        <v>1.2246000000000002E-3</v>
      </c>
      <c r="M6283" s="20">
        <v>2.1565104166666668E-2</v>
      </c>
      <c r="N6283" s="1">
        <v>1</v>
      </c>
      <c r="O6283" s="5">
        <v>11.11</v>
      </c>
      <c r="P6283" s="5">
        <v>88.89</v>
      </c>
      <c r="Q6283" s="1">
        <v>1</v>
      </c>
      <c r="R6283" s="1">
        <v>8</v>
      </c>
      <c r="S6283" s="6">
        <v>384.3</v>
      </c>
      <c r="T6283" s="6">
        <v>384.3</v>
      </c>
    </row>
    <row r="6284" spans="1:20" hidden="1" x14ac:dyDescent="0.25">
      <c r="A6284" s="1">
        <v>18</v>
      </c>
      <c r="B6284" s="1">
        <v>2013</v>
      </c>
      <c r="C6284" s="1">
        <v>350480018</v>
      </c>
      <c r="D6284" s="44" t="s">
        <v>101</v>
      </c>
      <c r="E6284" s="20">
        <v>2.3841999999999999E-3</v>
      </c>
      <c r="F6284" s="20">
        <v>2.3841999999999999E-3</v>
      </c>
      <c r="G6284" s="20">
        <v>0</v>
      </c>
      <c r="H6284" s="20">
        <v>0</v>
      </c>
      <c r="I6284" s="20" t="s">
        <v>47</v>
      </c>
      <c r="J6284" s="20" t="s">
        <v>47</v>
      </c>
      <c r="K6284" s="20">
        <v>2.3841999999999999E-3</v>
      </c>
      <c r="L6284" s="20">
        <v>0</v>
      </c>
      <c r="M6284" s="20">
        <v>0</v>
      </c>
      <c r="N6284" s="1">
        <v>1</v>
      </c>
      <c r="O6284" s="5">
        <v>100</v>
      </c>
      <c r="P6284" s="5">
        <v>0</v>
      </c>
      <c r="Q6284" s="1">
        <v>2</v>
      </c>
      <c r="R6284" s="1">
        <v>0</v>
      </c>
      <c r="S6284" s="6"/>
      <c r="T6284" s="6"/>
    </row>
    <row r="6285" spans="1:20" hidden="1" x14ac:dyDescent="0.25">
      <c r="A6285" s="1">
        <v>2</v>
      </c>
      <c r="B6285" s="1">
        <v>2013</v>
      </c>
      <c r="C6285" s="1">
        <v>35049092</v>
      </c>
      <c r="D6285" s="44" t="s">
        <v>102</v>
      </c>
      <c r="E6285" s="20">
        <v>2.5715999999999998E-3</v>
      </c>
      <c r="F6285" s="20">
        <v>8.2629999999999997E-4</v>
      </c>
      <c r="G6285" s="20">
        <v>1.7453E-3</v>
      </c>
      <c r="H6285" s="20">
        <v>0</v>
      </c>
      <c r="I6285" s="20">
        <v>8.3330000000000003E-4</v>
      </c>
      <c r="J6285" s="20">
        <v>8.7730000000000002E-4</v>
      </c>
      <c r="K6285" s="20">
        <v>8.4499999999999994E-5</v>
      </c>
      <c r="L6285" s="20">
        <v>7.7649999999999996E-4</v>
      </c>
      <c r="M6285" s="20">
        <v>2.1807660937500004E-2</v>
      </c>
      <c r="N6285" s="1">
        <v>7</v>
      </c>
      <c r="O6285" s="5">
        <v>50</v>
      </c>
      <c r="P6285" s="5">
        <v>50</v>
      </c>
      <c r="Q6285" s="1">
        <v>4</v>
      </c>
      <c r="R6285" s="1">
        <v>4</v>
      </c>
      <c r="S6285" s="6">
        <v>446.2</v>
      </c>
      <c r="T6285" s="6">
        <v>446.2</v>
      </c>
    </row>
    <row r="6286" spans="1:20" hidden="1" x14ac:dyDescent="0.25">
      <c r="A6286" s="1">
        <v>14</v>
      </c>
      <c r="B6286" s="1">
        <v>2013</v>
      </c>
      <c r="C6286" s="1">
        <v>350500514</v>
      </c>
      <c r="D6286" s="44" t="s">
        <v>103</v>
      </c>
      <c r="E6286" s="20">
        <v>4.0231999999999993E-3</v>
      </c>
      <c r="F6286" s="20">
        <v>0</v>
      </c>
      <c r="G6286" s="20">
        <v>4.0231999999999993E-3</v>
      </c>
      <c r="H6286" s="20">
        <v>0</v>
      </c>
      <c r="I6286" s="20">
        <v>3.9537000000000001E-3</v>
      </c>
      <c r="J6286" s="20" t="s">
        <v>47</v>
      </c>
      <c r="K6286" s="20" t="s">
        <v>47</v>
      </c>
      <c r="L6286" s="20">
        <v>6.9499999999999995E-5</v>
      </c>
      <c r="M6286" s="20">
        <v>5.964424218750001E-3</v>
      </c>
      <c r="N6286" s="1">
        <v>0</v>
      </c>
      <c r="O6286" s="5">
        <v>0</v>
      </c>
      <c r="P6286" s="5">
        <v>100</v>
      </c>
      <c r="Q6286" s="1">
        <v>0</v>
      </c>
      <c r="R6286" s="1">
        <v>3</v>
      </c>
      <c r="S6286" s="6">
        <v>88.29</v>
      </c>
      <c r="T6286" s="6">
        <v>0</v>
      </c>
    </row>
    <row r="6287" spans="1:20" hidden="1" x14ac:dyDescent="0.25">
      <c r="A6287" s="1">
        <v>19</v>
      </c>
      <c r="B6287" s="1">
        <v>2013</v>
      </c>
      <c r="C6287" s="1">
        <v>350510419</v>
      </c>
      <c r="D6287" s="44" t="s">
        <v>104</v>
      </c>
      <c r="E6287" s="20">
        <v>1.8071000000000003E-3</v>
      </c>
      <c r="F6287" s="20">
        <v>0</v>
      </c>
      <c r="G6287" s="20">
        <v>1.8071000000000003E-3</v>
      </c>
      <c r="H6287" s="20">
        <v>0</v>
      </c>
      <c r="I6287" s="20" t="s">
        <v>47</v>
      </c>
      <c r="J6287" s="20">
        <v>6.1030000000000004E-4</v>
      </c>
      <c r="K6287" s="20" t="s">
        <v>47</v>
      </c>
      <c r="L6287" s="20">
        <v>1.1968000000000003E-3</v>
      </c>
      <c r="M6287" s="20">
        <v>1.7690104166666668E-2</v>
      </c>
      <c r="N6287" s="1">
        <v>1</v>
      </c>
      <c r="O6287" s="5">
        <v>0</v>
      </c>
      <c r="P6287" s="5">
        <v>100</v>
      </c>
      <c r="Q6287" s="1">
        <v>0</v>
      </c>
      <c r="R6287" s="1">
        <v>22</v>
      </c>
      <c r="S6287" s="6">
        <v>320</v>
      </c>
      <c r="T6287" s="6">
        <v>256</v>
      </c>
    </row>
    <row r="6288" spans="1:20" hidden="1" x14ac:dyDescent="0.25">
      <c r="A6288" s="1">
        <v>13</v>
      </c>
      <c r="B6288" s="1">
        <v>2013</v>
      </c>
      <c r="C6288" s="1">
        <v>350520313</v>
      </c>
      <c r="D6288" s="44" t="s">
        <v>105</v>
      </c>
      <c r="E6288" s="20">
        <v>0.49027419999999988</v>
      </c>
      <c r="F6288" s="20">
        <v>0.26871939999999994</v>
      </c>
      <c r="G6288" s="20">
        <v>0.22155479999999994</v>
      </c>
      <c r="H6288" s="20">
        <v>0</v>
      </c>
      <c r="I6288" s="20">
        <v>6.3657000000000002E-3</v>
      </c>
      <c r="J6288" s="20">
        <v>0.1396683</v>
      </c>
      <c r="K6288" s="20">
        <v>0.31756069999999997</v>
      </c>
      <c r="L6288" s="20">
        <v>2.6679499999999991E-2</v>
      </c>
      <c r="M6288" s="20">
        <v>7.7870040528549386E-2</v>
      </c>
      <c r="N6288" s="1">
        <v>4</v>
      </c>
      <c r="O6288" s="5">
        <v>45.83</v>
      </c>
      <c r="P6288" s="5">
        <v>54.17</v>
      </c>
      <c r="Q6288" s="1">
        <v>22</v>
      </c>
      <c r="R6288" s="1">
        <v>26</v>
      </c>
      <c r="S6288" s="6">
        <v>1715</v>
      </c>
      <c r="T6288" s="6">
        <v>1715</v>
      </c>
    </row>
    <row r="6289" spans="1:20" hidden="1" x14ac:dyDescent="0.25">
      <c r="A6289" s="1">
        <v>10</v>
      </c>
      <c r="B6289" s="1">
        <v>2013</v>
      </c>
      <c r="C6289" s="1">
        <v>350530210</v>
      </c>
      <c r="D6289" s="44" t="s">
        <v>106</v>
      </c>
      <c r="E6289" s="20">
        <v>0</v>
      </c>
      <c r="F6289" s="20">
        <v>0</v>
      </c>
      <c r="G6289" s="20">
        <v>0</v>
      </c>
      <c r="H6289" s="20">
        <v>0</v>
      </c>
      <c r="I6289" s="20">
        <v>0</v>
      </c>
      <c r="J6289" s="20">
        <v>0</v>
      </c>
      <c r="K6289" s="20">
        <v>0</v>
      </c>
      <c r="L6289" s="20">
        <v>0</v>
      </c>
      <c r="M6289" s="20">
        <v>0</v>
      </c>
      <c r="N6289" s="1">
        <v>0</v>
      </c>
      <c r="O6289" s="5">
        <v>0</v>
      </c>
      <c r="P6289" s="5">
        <v>0</v>
      </c>
      <c r="Q6289" s="1">
        <v>0</v>
      </c>
      <c r="R6289" s="1">
        <v>0</v>
      </c>
      <c r="S6289" s="6"/>
      <c r="T6289" s="6"/>
    </row>
    <row r="6290" spans="1:20" hidden="1" x14ac:dyDescent="0.25">
      <c r="A6290" s="1">
        <v>13</v>
      </c>
      <c r="B6290" s="1">
        <v>2013</v>
      </c>
      <c r="C6290" s="1">
        <v>350530213</v>
      </c>
      <c r="D6290" s="44" t="s">
        <v>106</v>
      </c>
      <c r="E6290" s="20">
        <v>0.37383640000000001</v>
      </c>
      <c r="F6290" s="20">
        <v>0.36631950000000002</v>
      </c>
      <c r="G6290" s="20">
        <v>7.5169000000000008E-3</v>
      </c>
      <c r="H6290" s="20">
        <v>0</v>
      </c>
      <c r="I6290" s="20" t="s">
        <v>47</v>
      </c>
      <c r="J6290" s="20">
        <v>0.37243589999999999</v>
      </c>
      <c r="K6290" s="20" t="s">
        <v>47</v>
      </c>
      <c r="L6290" s="20">
        <v>1.4005000000000001E-3</v>
      </c>
      <c r="M6290" s="20">
        <v>0.10381073628819441</v>
      </c>
      <c r="N6290" s="1">
        <v>4</v>
      </c>
      <c r="O6290" s="5">
        <v>25</v>
      </c>
      <c r="P6290" s="5">
        <v>75</v>
      </c>
      <c r="Q6290" s="1">
        <v>3</v>
      </c>
      <c r="R6290" s="1">
        <v>9</v>
      </c>
      <c r="S6290" s="6">
        <v>1920</v>
      </c>
      <c r="T6290" s="6">
        <v>288</v>
      </c>
    </row>
    <row r="6291" spans="1:20" hidden="1" x14ac:dyDescent="0.25">
      <c r="A6291" s="1">
        <v>11</v>
      </c>
      <c r="B6291" s="1">
        <v>2013</v>
      </c>
      <c r="C6291" s="1">
        <v>350535111</v>
      </c>
      <c r="D6291" s="44" t="s">
        <v>107</v>
      </c>
      <c r="E6291" s="20">
        <v>9.6469999999999998E-4</v>
      </c>
      <c r="F6291" s="20">
        <v>9.6469999999999998E-4</v>
      </c>
      <c r="G6291" s="20">
        <v>0</v>
      </c>
      <c r="H6291" s="20">
        <v>0</v>
      </c>
      <c r="I6291" s="20" t="s">
        <v>47</v>
      </c>
      <c r="J6291" s="20" t="s">
        <v>47</v>
      </c>
      <c r="K6291" s="20">
        <v>9.1259999999999996E-4</v>
      </c>
      <c r="L6291" s="20">
        <v>5.2099999999999999E-5</v>
      </c>
      <c r="M6291" s="20">
        <v>5.2505177083333326E-3</v>
      </c>
      <c r="N6291" s="1">
        <v>6</v>
      </c>
      <c r="O6291" s="5">
        <v>100</v>
      </c>
      <c r="P6291" s="5">
        <v>0</v>
      </c>
      <c r="Q6291" s="1">
        <v>14</v>
      </c>
      <c r="R6291" s="1">
        <v>0</v>
      </c>
      <c r="S6291" s="6">
        <v>48.4</v>
      </c>
      <c r="T6291" s="6">
        <v>0</v>
      </c>
    </row>
    <row r="6292" spans="1:20" hidden="1" x14ac:dyDescent="0.25">
      <c r="A6292" s="1">
        <v>11</v>
      </c>
      <c r="B6292" s="1">
        <v>2013</v>
      </c>
      <c r="C6292" s="1">
        <v>350540111</v>
      </c>
      <c r="D6292" s="44" t="s">
        <v>108</v>
      </c>
      <c r="E6292" s="20">
        <v>1.4809999999999999E-4</v>
      </c>
      <c r="F6292" s="20">
        <v>0</v>
      </c>
      <c r="G6292" s="20">
        <v>1.4809999999999999E-4</v>
      </c>
      <c r="H6292" s="20">
        <v>0.01</v>
      </c>
      <c r="I6292" s="20" t="s">
        <v>47</v>
      </c>
      <c r="J6292" s="20" t="s">
        <v>47</v>
      </c>
      <c r="K6292" s="20" t="s">
        <v>47</v>
      </c>
      <c r="L6292" s="20">
        <v>1.4809999999999999E-4</v>
      </c>
      <c r="M6292" s="20">
        <v>8.522868749999999E-3</v>
      </c>
      <c r="N6292" s="1">
        <v>2</v>
      </c>
      <c r="O6292" s="5">
        <v>0</v>
      </c>
      <c r="P6292" s="5">
        <v>100</v>
      </c>
      <c r="Q6292" s="1">
        <v>0</v>
      </c>
      <c r="R6292" s="1">
        <v>2</v>
      </c>
      <c r="S6292" s="6">
        <v>115.5</v>
      </c>
      <c r="T6292" s="6">
        <v>115.5</v>
      </c>
    </row>
    <row r="6293" spans="1:20" hidden="1" x14ac:dyDescent="0.25">
      <c r="A6293" s="1">
        <v>12</v>
      </c>
      <c r="B6293" s="1">
        <v>2013</v>
      </c>
      <c r="C6293" s="1">
        <v>350550012</v>
      </c>
      <c r="D6293" s="44" t="s">
        <v>109</v>
      </c>
      <c r="E6293" s="20">
        <v>2.9333563999999996</v>
      </c>
      <c r="F6293" s="20">
        <v>2.4510114999999999</v>
      </c>
      <c r="G6293" s="20">
        <v>0.48234489999999963</v>
      </c>
      <c r="H6293" s="20">
        <v>1.21</v>
      </c>
      <c r="I6293" s="20">
        <v>0.65210650000000003</v>
      </c>
      <c r="J6293" s="20">
        <v>9.3723200000000034E-2</v>
      </c>
      <c r="K6293" s="20">
        <v>2.1655480000000003</v>
      </c>
      <c r="L6293" s="20">
        <v>2.19787E-2</v>
      </c>
      <c r="M6293" s="20">
        <v>0.37404762480555553</v>
      </c>
      <c r="N6293" s="1">
        <v>90</v>
      </c>
      <c r="O6293" s="5">
        <v>55.98</v>
      </c>
      <c r="P6293" s="5">
        <v>44.02</v>
      </c>
      <c r="Q6293" s="1">
        <v>145</v>
      </c>
      <c r="R6293" s="1">
        <v>114</v>
      </c>
      <c r="S6293" s="6">
        <v>6166</v>
      </c>
      <c r="T6293" s="6">
        <v>6166</v>
      </c>
    </row>
    <row r="6294" spans="1:20" hidden="1" x14ac:dyDescent="0.25">
      <c r="A6294" s="1">
        <v>15</v>
      </c>
      <c r="B6294" s="1">
        <v>2013</v>
      </c>
      <c r="C6294" s="1">
        <v>350550015</v>
      </c>
      <c r="D6294" s="44" t="s">
        <v>109</v>
      </c>
      <c r="E6294" s="20">
        <v>5.329840000000001E-2</v>
      </c>
      <c r="F6294" s="20">
        <v>5.2951200000000011E-2</v>
      </c>
      <c r="G6294" s="20">
        <v>3.4719999999999998E-4</v>
      </c>
      <c r="H6294" s="20">
        <v>0</v>
      </c>
      <c r="I6294" s="20" t="s">
        <v>47</v>
      </c>
      <c r="J6294" s="20">
        <v>3.4719999999999998E-4</v>
      </c>
      <c r="K6294" s="20">
        <v>5.2951200000000011E-2</v>
      </c>
      <c r="L6294" s="20">
        <v>0</v>
      </c>
      <c r="M6294" s="20">
        <v>0</v>
      </c>
      <c r="N6294" s="1">
        <v>2</v>
      </c>
      <c r="O6294" s="5">
        <v>90.91</v>
      </c>
      <c r="P6294" s="5">
        <v>9.09</v>
      </c>
      <c r="Q6294" s="1">
        <v>10</v>
      </c>
      <c r="R6294" s="1">
        <v>1</v>
      </c>
      <c r="S6294" s="6"/>
      <c r="T6294" s="6"/>
    </row>
    <row r="6295" spans="1:20" hidden="1" x14ac:dyDescent="0.25">
      <c r="A6295" s="1">
        <v>9</v>
      </c>
      <c r="B6295" s="1">
        <v>2013</v>
      </c>
      <c r="C6295" s="1">
        <v>35056099</v>
      </c>
      <c r="D6295" s="44" t="s">
        <v>110</v>
      </c>
      <c r="E6295" s="20">
        <v>0.10430699999999998</v>
      </c>
      <c r="F6295" s="20">
        <v>3.4166600000000005E-2</v>
      </c>
      <c r="G6295" s="20">
        <v>7.0140399999999978E-2</v>
      </c>
      <c r="H6295" s="20">
        <v>0</v>
      </c>
      <c r="I6295" s="20" t="s">
        <v>47</v>
      </c>
      <c r="J6295" s="20">
        <v>7.0042399999999977E-2</v>
      </c>
      <c r="K6295" s="20">
        <v>3.33356E-2</v>
      </c>
      <c r="L6295" s="20">
        <v>9.2900000000000003E-4</v>
      </c>
      <c r="M6295" s="20">
        <v>8.62112709351852E-2</v>
      </c>
      <c r="N6295" s="1">
        <v>1</v>
      </c>
      <c r="O6295" s="5">
        <v>19.05</v>
      </c>
      <c r="P6295" s="5">
        <v>80.95</v>
      </c>
      <c r="Q6295" s="1">
        <v>4</v>
      </c>
      <c r="R6295" s="1">
        <v>17</v>
      </c>
      <c r="S6295" s="6">
        <v>1221.75</v>
      </c>
      <c r="T6295" s="6">
        <v>0</v>
      </c>
    </row>
    <row r="6296" spans="1:20" hidden="1" x14ac:dyDescent="0.25">
      <c r="A6296" s="1">
        <v>6</v>
      </c>
      <c r="B6296" s="1">
        <v>2013</v>
      </c>
      <c r="C6296" s="1">
        <v>35057086</v>
      </c>
      <c r="D6296" s="44" t="s">
        <v>111</v>
      </c>
      <c r="E6296" s="20">
        <v>0.10865059999999999</v>
      </c>
      <c r="F6296" s="20">
        <v>6.2355100000000004E-2</v>
      </c>
      <c r="G6296" s="20">
        <v>4.6295499999999989E-2</v>
      </c>
      <c r="H6296" s="20">
        <v>0</v>
      </c>
      <c r="I6296" s="20">
        <v>4.1666700000000001E-2</v>
      </c>
      <c r="J6296" s="20">
        <v>2.7651600000000005E-2</v>
      </c>
      <c r="K6296" s="20" t="s">
        <v>47</v>
      </c>
      <c r="L6296" s="20">
        <v>3.9332300000000014E-2</v>
      </c>
      <c r="M6296" s="20">
        <v>0.86375503472222226</v>
      </c>
      <c r="N6296" s="1">
        <v>6</v>
      </c>
      <c r="O6296" s="5">
        <v>12.5</v>
      </c>
      <c r="P6296" s="5">
        <v>87.5</v>
      </c>
      <c r="Q6296" s="1">
        <v>13</v>
      </c>
      <c r="R6296" s="1">
        <v>91</v>
      </c>
      <c r="S6296" s="6">
        <v>10537.4</v>
      </c>
      <c r="T6296" s="6">
        <v>3161.22</v>
      </c>
    </row>
    <row r="6297" spans="1:20" hidden="1" x14ac:dyDescent="0.25">
      <c r="A6297" s="1">
        <v>21</v>
      </c>
      <c r="B6297" s="1">
        <v>2013</v>
      </c>
      <c r="C6297" s="1">
        <v>350580721</v>
      </c>
      <c r="D6297" s="44" t="s">
        <v>112</v>
      </c>
      <c r="E6297" s="20">
        <v>0.11827489999999999</v>
      </c>
      <c r="F6297" s="20">
        <v>4.2073900000000004E-2</v>
      </c>
      <c r="G6297" s="20">
        <v>7.6200999999999991E-2</v>
      </c>
      <c r="H6297" s="20">
        <v>0</v>
      </c>
      <c r="I6297" s="20">
        <v>3.9903000000000008E-2</v>
      </c>
      <c r="J6297" s="20">
        <v>3.6650400000000014E-2</v>
      </c>
      <c r="K6297" s="20">
        <v>2.6101699999999999E-2</v>
      </c>
      <c r="L6297" s="20">
        <v>1.561980000000001E-2</v>
      </c>
      <c r="M6297" s="20">
        <v>5.4555415958333339E-2</v>
      </c>
      <c r="N6297" s="1">
        <v>6</v>
      </c>
      <c r="O6297" s="5">
        <v>5.3</v>
      </c>
      <c r="P6297" s="5">
        <v>94.7</v>
      </c>
      <c r="Q6297" s="1">
        <v>7</v>
      </c>
      <c r="R6297" s="1">
        <v>125</v>
      </c>
      <c r="S6297" s="6">
        <v>979</v>
      </c>
      <c r="T6297" s="6">
        <v>979</v>
      </c>
    </row>
    <row r="6298" spans="1:20" hidden="1" x14ac:dyDescent="0.25">
      <c r="A6298" s="1">
        <v>4</v>
      </c>
      <c r="B6298" s="1">
        <v>2013</v>
      </c>
      <c r="C6298" s="1">
        <v>35059064</v>
      </c>
      <c r="D6298" s="44" t="s">
        <v>113</v>
      </c>
      <c r="E6298" s="20">
        <v>3.6360999999999997E-2</v>
      </c>
      <c r="F6298" s="20">
        <v>3.4733599999999996E-2</v>
      </c>
      <c r="G6298" s="20">
        <v>1.6274E-3</v>
      </c>
      <c r="H6298" s="20">
        <v>0</v>
      </c>
      <c r="I6298" s="20" t="s">
        <v>47</v>
      </c>
      <c r="J6298" s="20" t="s">
        <v>47</v>
      </c>
      <c r="K6298" s="20">
        <v>3.4043000000000004E-2</v>
      </c>
      <c r="L6298" s="20">
        <v>2.3180000000000002E-3</v>
      </c>
      <c r="M6298" s="20">
        <v>0</v>
      </c>
      <c r="N6298" s="1">
        <v>7</v>
      </c>
      <c r="O6298" s="5">
        <v>77.78</v>
      </c>
      <c r="P6298" s="5">
        <v>22.22</v>
      </c>
      <c r="Q6298" s="1">
        <v>14</v>
      </c>
      <c r="R6298" s="1">
        <v>4</v>
      </c>
      <c r="S6298" s="6"/>
      <c r="T6298" s="6"/>
    </row>
    <row r="6299" spans="1:20" hidden="1" x14ac:dyDescent="0.25">
      <c r="A6299" s="1">
        <v>8</v>
      </c>
      <c r="B6299" s="1">
        <v>2013</v>
      </c>
      <c r="C6299" s="1">
        <v>35059068</v>
      </c>
      <c r="D6299" s="44" t="s">
        <v>113</v>
      </c>
      <c r="E6299" s="20">
        <v>0.60780599999999962</v>
      </c>
      <c r="F6299" s="20">
        <v>0.42375239999999975</v>
      </c>
      <c r="G6299" s="20">
        <v>0.18405359999999982</v>
      </c>
      <c r="H6299" s="20">
        <v>7.0000000000000007E-2</v>
      </c>
      <c r="I6299" s="20">
        <v>0.22303520000000002</v>
      </c>
      <c r="J6299" s="20">
        <v>3.5786200000000011E-2</v>
      </c>
      <c r="K6299" s="20">
        <v>0.33290869999999972</v>
      </c>
      <c r="L6299" s="20">
        <v>1.6075900000000018E-2</v>
      </c>
      <c r="M6299" s="20">
        <v>0.15517647272222224</v>
      </c>
      <c r="N6299" s="1">
        <v>48</v>
      </c>
      <c r="O6299" s="5">
        <v>44.12</v>
      </c>
      <c r="P6299" s="5">
        <v>55.88</v>
      </c>
      <c r="Q6299" s="1">
        <v>90</v>
      </c>
      <c r="R6299" s="1">
        <v>114</v>
      </c>
      <c r="S6299" s="6">
        <v>2849</v>
      </c>
      <c r="T6299" s="6">
        <v>2849</v>
      </c>
    </row>
    <row r="6300" spans="1:20" hidden="1" x14ac:dyDescent="0.25">
      <c r="A6300" s="1">
        <v>13</v>
      </c>
      <c r="B6300" s="1">
        <v>2013</v>
      </c>
      <c r="C6300" s="1">
        <v>350600313</v>
      </c>
      <c r="D6300" s="44" t="s">
        <v>114</v>
      </c>
      <c r="E6300" s="20">
        <v>0.19954999999999939</v>
      </c>
      <c r="F6300" s="20">
        <v>1.69166E-2</v>
      </c>
      <c r="G6300" s="20">
        <v>0.18263339999999939</v>
      </c>
      <c r="H6300" s="20">
        <v>0</v>
      </c>
      <c r="I6300" s="20">
        <v>2.3402300000000001E-2</v>
      </c>
      <c r="J6300" s="20">
        <v>7.7563999999999994E-2</v>
      </c>
      <c r="K6300" s="20">
        <v>7.9398000000000003E-3</v>
      </c>
      <c r="L6300" s="20">
        <v>9.0643899999999805E-2</v>
      </c>
      <c r="M6300" s="20">
        <v>1.190543201361111</v>
      </c>
      <c r="N6300" s="1">
        <v>3</v>
      </c>
      <c r="O6300" s="5">
        <v>1.47</v>
      </c>
      <c r="P6300" s="5">
        <v>98.53</v>
      </c>
      <c r="Q6300" s="1">
        <v>5</v>
      </c>
      <c r="R6300" s="1">
        <v>335</v>
      </c>
      <c r="S6300" s="6">
        <v>18839.52</v>
      </c>
      <c r="T6300" s="6">
        <v>2072.3472000000002</v>
      </c>
    </row>
    <row r="6301" spans="1:20" hidden="1" x14ac:dyDescent="0.25">
      <c r="A6301" s="1">
        <v>16</v>
      </c>
      <c r="B6301" s="1">
        <v>2013</v>
      </c>
      <c r="C6301" s="1">
        <v>350600316</v>
      </c>
      <c r="D6301" s="44" t="s">
        <v>114</v>
      </c>
      <c r="E6301" s="20">
        <v>0.42898790000000003</v>
      </c>
      <c r="F6301" s="20">
        <v>0.40213740000000003</v>
      </c>
      <c r="G6301" s="20">
        <v>2.6850499999999996E-2</v>
      </c>
      <c r="H6301" s="20">
        <v>0</v>
      </c>
      <c r="I6301" s="20">
        <v>0.34722219999999998</v>
      </c>
      <c r="J6301" s="20" t="s">
        <v>47</v>
      </c>
      <c r="K6301" s="20">
        <v>7.9243899999999992E-2</v>
      </c>
      <c r="L6301" s="20">
        <v>2.5218000000000003E-3</v>
      </c>
      <c r="M6301" s="20">
        <v>0</v>
      </c>
      <c r="N6301" s="1">
        <v>2</v>
      </c>
      <c r="O6301" s="5">
        <v>33.33</v>
      </c>
      <c r="P6301" s="5">
        <v>66.67</v>
      </c>
      <c r="Q6301" s="1">
        <v>7</v>
      </c>
      <c r="R6301" s="1">
        <v>14</v>
      </c>
      <c r="S6301" s="6"/>
      <c r="T6301" s="6"/>
    </row>
    <row r="6302" spans="1:20" hidden="1" x14ac:dyDescent="0.25">
      <c r="A6302" s="1">
        <v>12</v>
      </c>
      <c r="B6302" s="1">
        <v>2013</v>
      </c>
      <c r="C6302" s="1">
        <v>350610212</v>
      </c>
      <c r="D6302" s="44" t="s">
        <v>115</v>
      </c>
      <c r="E6302" s="20">
        <v>1.0757617999999995</v>
      </c>
      <c r="F6302" s="20">
        <v>0.80436399999999986</v>
      </c>
      <c r="G6302" s="20">
        <v>0.2713977999999998</v>
      </c>
      <c r="H6302" s="20">
        <v>0</v>
      </c>
      <c r="I6302" s="20">
        <v>3.704E-4</v>
      </c>
      <c r="J6302" s="20">
        <v>9.5606999999999984E-2</v>
      </c>
      <c r="K6302" s="20">
        <v>0.96380620000000006</v>
      </c>
      <c r="L6302" s="20">
        <v>1.5978200000000005E-2</v>
      </c>
      <c r="M6302" s="20">
        <v>0.22750021890625</v>
      </c>
      <c r="N6302" s="1">
        <v>42</v>
      </c>
      <c r="O6302" s="5">
        <v>37.9</v>
      </c>
      <c r="P6302" s="5">
        <v>62.1</v>
      </c>
      <c r="Q6302" s="1">
        <v>47</v>
      </c>
      <c r="R6302" s="1">
        <v>77</v>
      </c>
      <c r="S6302" s="6">
        <v>3987</v>
      </c>
      <c r="T6302" s="6">
        <v>1315.71</v>
      </c>
    </row>
    <row r="6303" spans="1:20" hidden="1" x14ac:dyDescent="0.25">
      <c r="A6303" s="1">
        <v>15</v>
      </c>
      <c r="B6303" s="1">
        <v>2013</v>
      </c>
      <c r="C6303" s="1">
        <v>350610215</v>
      </c>
      <c r="D6303" s="44" t="s">
        <v>115</v>
      </c>
      <c r="E6303" s="20">
        <v>0.13363119999999995</v>
      </c>
      <c r="F6303" s="20">
        <v>0.11409409999999995</v>
      </c>
      <c r="G6303" s="20">
        <v>1.9537100000000002E-2</v>
      </c>
      <c r="H6303" s="20">
        <v>0</v>
      </c>
      <c r="I6303" s="20" t="s">
        <v>47</v>
      </c>
      <c r="J6303" s="20">
        <v>7.8703999999999996E-3</v>
      </c>
      <c r="K6303" s="20">
        <v>0.12520519999999996</v>
      </c>
      <c r="L6303" s="20">
        <v>5.5559999999999995E-4</v>
      </c>
      <c r="M6303" s="20">
        <v>0</v>
      </c>
      <c r="N6303" s="1">
        <v>3</v>
      </c>
      <c r="O6303" s="5">
        <v>71.430000000000007</v>
      </c>
      <c r="P6303" s="5">
        <v>28.57</v>
      </c>
      <c r="Q6303" s="1">
        <v>15</v>
      </c>
      <c r="R6303" s="1">
        <v>6</v>
      </c>
      <c r="S6303" s="6"/>
      <c r="T6303" s="6"/>
    </row>
    <row r="6304" spans="1:20" hidden="1" x14ac:dyDescent="0.25">
      <c r="A6304" s="1">
        <v>19</v>
      </c>
      <c r="B6304" s="1">
        <v>2013</v>
      </c>
      <c r="C6304" s="1">
        <v>350620119</v>
      </c>
      <c r="D6304" s="44" t="s">
        <v>116</v>
      </c>
      <c r="E6304" s="20">
        <v>6.3169000000000003E-3</v>
      </c>
      <c r="F6304" s="20">
        <v>0</v>
      </c>
      <c r="G6304" s="20">
        <v>6.3169000000000003E-3</v>
      </c>
      <c r="H6304" s="20">
        <v>0</v>
      </c>
      <c r="I6304" s="20" t="s">
        <v>47</v>
      </c>
      <c r="J6304" s="20">
        <v>4.9074000000000001E-3</v>
      </c>
      <c r="K6304" s="20" t="s">
        <v>47</v>
      </c>
      <c r="L6304" s="20">
        <v>1.4095000000000002E-3</v>
      </c>
      <c r="M6304" s="20">
        <v>6.72593125E-3</v>
      </c>
      <c r="N6304" s="1">
        <v>0</v>
      </c>
      <c r="O6304" s="5">
        <v>0</v>
      </c>
      <c r="P6304" s="5">
        <v>100</v>
      </c>
      <c r="Q6304" s="1">
        <v>0</v>
      </c>
      <c r="R6304" s="1">
        <v>5</v>
      </c>
      <c r="S6304" s="6">
        <v>140</v>
      </c>
      <c r="T6304" s="6">
        <v>140</v>
      </c>
    </row>
    <row r="6305" spans="1:20" hidden="1" x14ac:dyDescent="0.25">
      <c r="A6305" s="1">
        <v>20</v>
      </c>
      <c r="B6305" s="1">
        <v>2013</v>
      </c>
      <c r="C6305" s="1">
        <v>350620120</v>
      </c>
      <c r="D6305" s="44" t="s">
        <v>116</v>
      </c>
      <c r="E6305" s="20">
        <v>0.16509989999999999</v>
      </c>
      <c r="F6305" s="20">
        <v>0.16485339999999998</v>
      </c>
      <c r="G6305" s="20">
        <v>2.4649999999999997E-4</v>
      </c>
      <c r="H6305" s="20">
        <v>0</v>
      </c>
      <c r="I6305" s="20" t="s">
        <v>47</v>
      </c>
      <c r="J6305" s="20">
        <v>0.16485339999999998</v>
      </c>
      <c r="K6305" s="20" t="s">
        <v>47</v>
      </c>
      <c r="L6305" s="20">
        <v>2.4649999999999997E-4</v>
      </c>
      <c r="M6305" s="20">
        <v>0</v>
      </c>
      <c r="N6305" s="1">
        <v>1</v>
      </c>
      <c r="O6305" s="5">
        <v>66.67</v>
      </c>
      <c r="P6305" s="5">
        <v>33.33</v>
      </c>
      <c r="Q6305" s="1">
        <v>2</v>
      </c>
      <c r="R6305" s="1">
        <v>1</v>
      </c>
      <c r="S6305" s="6"/>
      <c r="T6305" s="6"/>
    </row>
    <row r="6306" spans="1:20" hidden="1" x14ac:dyDescent="0.25">
      <c r="A6306" s="1">
        <v>14</v>
      </c>
      <c r="B6306" s="1">
        <v>2013</v>
      </c>
      <c r="C6306" s="1">
        <v>350630014</v>
      </c>
      <c r="D6306" s="44" t="s">
        <v>117</v>
      </c>
      <c r="E6306" s="20">
        <v>0.29737819999999998</v>
      </c>
      <c r="F6306" s="20">
        <v>0.26542689999999997</v>
      </c>
      <c r="G6306" s="20">
        <v>3.1951300000000002E-2</v>
      </c>
      <c r="H6306" s="20">
        <v>0</v>
      </c>
      <c r="I6306" s="20">
        <v>2.5787000000000001E-2</v>
      </c>
      <c r="J6306" s="20">
        <v>1.7130000000000001E-3</v>
      </c>
      <c r="K6306" s="20">
        <v>0.26966289999999998</v>
      </c>
      <c r="L6306" s="20">
        <v>2.1529999999999997E-4</v>
      </c>
      <c r="M6306" s="20">
        <v>2.5230043749999997E-2</v>
      </c>
      <c r="N6306" s="1">
        <v>15</v>
      </c>
      <c r="O6306" s="5">
        <v>72.97</v>
      </c>
      <c r="P6306" s="5">
        <v>27.03</v>
      </c>
      <c r="Q6306" s="1">
        <v>27</v>
      </c>
      <c r="R6306" s="1">
        <v>10</v>
      </c>
      <c r="S6306" s="6">
        <v>539</v>
      </c>
      <c r="T6306" s="6">
        <v>539</v>
      </c>
    </row>
    <row r="6307" spans="1:20" hidden="1" x14ac:dyDescent="0.25">
      <c r="A6307" s="1">
        <v>17</v>
      </c>
      <c r="B6307" s="1">
        <v>2013</v>
      </c>
      <c r="C6307" s="1">
        <v>350630017</v>
      </c>
      <c r="D6307" s="44" t="s">
        <v>117</v>
      </c>
      <c r="E6307" s="20">
        <v>0</v>
      </c>
      <c r="F6307" s="20">
        <v>0</v>
      </c>
      <c r="G6307" s="20">
        <v>0</v>
      </c>
      <c r="H6307" s="20">
        <v>0</v>
      </c>
      <c r="I6307" s="20">
        <v>0</v>
      </c>
      <c r="J6307" s="20">
        <v>0</v>
      </c>
      <c r="K6307" s="20">
        <v>0</v>
      </c>
      <c r="L6307" s="20">
        <v>0</v>
      </c>
      <c r="M6307" s="20">
        <v>0</v>
      </c>
      <c r="N6307" s="1">
        <v>0</v>
      </c>
      <c r="O6307" s="5">
        <v>0</v>
      </c>
      <c r="P6307" s="5">
        <v>0</v>
      </c>
      <c r="Q6307" s="1">
        <v>0</v>
      </c>
      <c r="R6307" s="1">
        <v>0</v>
      </c>
      <c r="S6307" s="6"/>
      <c r="T6307" s="6"/>
    </row>
    <row r="6308" spans="1:20" hidden="1" x14ac:dyDescent="0.25">
      <c r="A6308" s="1">
        <v>6</v>
      </c>
      <c r="B6308" s="1">
        <v>2013</v>
      </c>
      <c r="C6308" s="1">
        <v>35063596</v>
      </c>
      <c r="D6308" s="44" t="s">
        <v>118</v>
      </c>
      <c r="E6308" s="20">
        <v>0</v>
      </c>
      <c r="F6308" s="20">
        <v>0</v>
      </c>
      <c r="G6308" s="20">
        <v>0</v>
      </c>
      <c r="H6308" s="20">
        <v>0</v>
      </c>
      <c r="I6308" s="20">
        <v>0</v>
      </c>
      <c r="J6308" s="20">
        <v>0</v>
      </c>
      <c r="K6308" s="20">
        <v>0</v>
      </c>
      <c r="L6308" s="20">
        <v>0</v>
      </c>
      <c r="M6308" s="20">
        <v>0</v>
      </c>
      <c r="N6308" s="1">
        <v>0</v>
      </c>
      <c r="O6308" s="5">
        <v>0</v>
      </c>
      <c r="P6308" s="5">
        <v>0</v>
      </c>
      <c r="Q6308" s="1">
        <v>0</v>
      </c>
      <c r="R6308" s="1">
        <v>0</v>
      </c>
      <c r="S6308" s="6"/>
      <c r="T6308" s="6"/>
    </row>
    <row r="6309" spans="1:20" hidden="1" x14ac:dyDescent="0.25">
      <c r="A6309" s="1">
        <v>7</v>
      </c>
      <c r="B6309" s="1">
        <v>2013</v>
      </c>
      <c r="C6309" s="1">
        <v>35063597</v>
      </c>
      <c r="D6309" s="44" t="s">
        <v>118</v>
      </c>
      <c r="E6309" s="20">
        <v>1.8234653999999999</v>
      </c>
      <c r="F6309" s="20">
        <v>1.8234653999999999</v>
      </c>
      <c r="G6309" s="20">
        <v>0</v>
      </c>
      <c r="H6309" s="20">
        <v>0</v>
      </c>
      <c r="I6309" s="20">
        <v>0.67527780000000004</v>
      </c>
      <c r="J6309" s="20">
        <v>5.5600000000000003E-5</v>
      </c>
      <c r="K6309" s="20" t="s">
        <v>47</v>
      </c>
      <c r="L6309" s="20">
        <v>1.1481319999999999</v>
      </c>
      <c r="M6309" s="20">
        <v>0.1444840564363426</v>
      </c>
      <c r="N6309" s="1">
        <v>10</v>
      </c>
      <c r="O6309" s="5">
        <v>100</v>
      </c>
      <c r="P6309" s="5">
        <v>0</v>
      </c>
      <c r="Q6309" s="1">
        <v>16</v>
      </c>
      <c r="R6309" s="1">
        <v>0</v>
      </c>
      <c r="S6309" s="6">
        <v>1995.7</v>
      </c>
      <c r="T6309" s="6">
        <v>1995.7</v>
      </c>
    </row>
    <row r="6310" spans="1:20" hidden="1" x14ac:dyDescent="0.25">
      <c r="A6310" s="1">
        <v>19</v>
      </c>
      <c r="B6310" s="1">
        <v>2013</v>
      </c>
      <c r="C6310" s="1">
        <v>350640919</v>
      </c>
      <c r="D6310" s="44" t="s">
        <v>119</v>
      </c>
      <c r="E6310" s="20">
        <v>5.4333999999999997E-3</v>
      </c>
      <c r="F6310" s="20">
        <v>4.6110999999999999E-3</v>
      </c>
      <c r="G6310" s="20">
        <v>8.2229999999999998E-4</v>
      </c>
      <c r="H6310" s="20">
        <v>0</v>
      </c>
      <c r="I6310" s="20" t="s">
        <v>47</v>
      </c>
      <c r="J6310" s="20">
        <v>4.5669999999999999E-4</v>
      </c>
      <c r="K6310" s="20">
        <v>4.6515999999999997E-3</v>
      </c>
      <c r="L6310" s="20">
        <v>3.2510000000000004E-4</v>
      </c>
      <c r="M6310" s="20">
        <v>1.7815215104166667E-2</v>
      </c>
      <c r="N6310" s="1">
        <v>0</v>
      </c>
      <c r="O6310" s="5">
        <v>8.33</v>
      </c>
      <c r="P6310" s="5">
        <v>91.67</v>
      </c>
      <c r="Q6310" s="1">
        <v>1</v>
      </c>
      <c r="R6310" s="1">
        <v>11</v>
      </c>
      <c r="S6310" s="6">
        <v>373</v>
      </c>
      <c r="T6310" s="6">
        <v>373</v>
      </c>
    </row>
    <row r="6311" spans="1:20" hidden="1" x14ac:dyDescent="0.25">
      <c r="A6311" s="1">
        <v>20</v>
      </c>
      <c r="B6311" s="1">
        <v>2013</v>
      </c>
      <c r="C6311" s="1">
        <v>350640920</v>
      </c>
      <c r="D6311" s="44" t="s">
        <v>119</v>
      </c>
      <c r="E6311" s="20">
        <v>0</v>
      </c>
      <c r="F6311" s="20">
        <v>0</v>
      </c>
      <c r="G6311" s="20">
        <v>0</v>
      </c>
      <c r="H6311" s="20">
        <v>0</v>
      </c>
      <c r="I6311" s="20">
        <v>0</v>
      </c>
      <c r="J6311" s="20">
        <v>0</v>
      </c>
      <c r="K6311" s="20">
        <v>0</v>
      </c>
      <c r="L6311" s="20">
        <v>0</v>
      </c>
      <c r="M6311" s="20">
        <v>0</v>
      </c>
      <c r="N6311" s="1">
        <v>0</v>
      </c>
      <c r="O6311" s="5">
        <v>0</v>
      </c>
      <c r="P6311" s="5">
        <v>0</v>
      </c>
      <c r="Q6311" s="1">
        <v>0</v>
      </c>
      <c r="R6311" s="1">
        <v>0</v>
      </c>
      <c r="S6311" s="6"/>
      <c r="T6311" s="6"/>
    </row>
    <row r="6312" spans="1:20" hidden="1" x14ac:dyDescent="0.25">
      <c r="A6312" s="1">
        <v>19</v>
      </c>
      <c r="B6312" s="1">
        <v>2013</v>
      </c>
      <c r="C6312" s="1">
        <v>350650819</v>
      </c>
      <c r="D6312" s="44" t="s">
        <v>120</v>
      </c>
      <c r="E6312" s="20">
        <v>0.14209079999999996</v>
      </c>
      <c r="F6312" s="20">
        <v>3.5156099999999982E-2</v>
      </c>
      <c r="G6312" s="20">
        <v>0.10693469999999999</v>
      </c>
      <c r="H6312" s="20">
        <v>0</v>
      </c>
      <c r="I6312" s="20">
        <v>8.7963E-2</v>
      </c>
      <c r="J6312" s="20">
        <v>1.1089200000000002E-2</v>
      </c>
      <c r="K6312" s="20">
        <v>3.5156099999999982E-2</v>
      </c>
      <c r="L6312" s="20">
        <v>7.8825000000000006E-3</v>
      </c>
      <c r="M6312" s="20">
        <v>0.38220769578703701</v>
      </c>
      <c r="N6312" s="1">
        <v>18</v>
      </c>
      <c r="O6312" s="5">
        <v>28.75</v>
      </c>
      <c r="P6312" s="5">
        <v>71.25</v>
      </c>
      <c r="Q6312" s="1">
        <v>23</v>
      </c>
      <c r="R6312" s="1">
        <v>57</v>
      </c>
      <c r="S6312" s="6">
        <v>5950.56</v>
      </c>
      <c r="T6312" s="6">
        <v>5950.56</v>
      </c>
    </row>
    <row r="6313" spans="1:20" hidden="1" x14ac:dyDescent="0.25">
      <c r="A6313" s="1">
        <v>6</v>
      </c>
      <c r="B6313" s="1">
        <v>2013</v>
      </c>
      <c r="C6313" s="1">
        <v>35066076</v>
      </c>
      <c r="D6313" s="44" t="s">
        <v>121</v>
      </c>
      <c r="E6313" s="20">
        <v>0.73651080000000102</v>
      </c>
      <c r="F6313" s="20">
        <v>0.726684000000001</v>
      </c>
      <c r="G6313" s="20">
        <v>9.8268000000000001E-3</v>
      </c>
      <c r="H6313" s="20">
        <v>0</v>
      </c>
      <c r="I6313" s="20">
        <v>0.10972229999999999</v>
      </c>
      <c r="J6313" s="20">
        <v>1.003E-4</v>
      </c>
      <c r="K6313" s="20">
        <v>0.62477350000000142</v>
      </c>
      <c r="L6313" s="20">
        <v>1.9147000000000001E-3</v>
      </c>
      <c r="M6313" s="20">
        <v>5.116127311111112E-2</v>
      </c>
      <c r="N6313" s="1">
        <v>15</v>
      </c>
      <c r="O6313" s="5">
        <v>81.62</v>
      </c>
      <c r="P6313" s="5">
        <v>18.38</v>
      </c>
      <c r="Q6313" s="1">
        <v>111</v>
      </c>
      <c r="R6313" s="1">
        <v>25</v>
      </c>
      <c r="S6313" s="6">
        <v>1370.61</v>
      </c>
      <c r="T6313" s="6">
        <v>836.07209999999998</v>
      </c>
    </row>
    <row r="6314" spans="1:20" hidden="1" x14ac:dyDescent="0.25">
      <c r="A6314" s="1">
        <v>7</v>
      </c>
      <c r="B6314" s="1">
        <v>2013</v>
      </c>
      <c r="C6314" s="1">
        <v>35066077</v>
      </c>
      <c r="D6314" s="44" t="s">
        <v>121</v>
      </c>
      <c r="E6314" s="20">
        <v>0</v>
      </c>
      <c r="F6314" s="20">
        <v>0</v>
      </c>
      <c r="G6314" s="20">
        <v>0</v>
      </c>
      <c r="H6314" s="20">
        <v>0</v>
      </c>
      <c r="I6314" s="20">
        <v>0</v>
      </c>
      <c r="J6314" s="20">
        <v>0</v>
      </c>
      <c r="K6314" s="20">
        <v>0</v>
      </c>
      <c r="L6314" s="20">
        <v>0</v>
      </c>
      <c r="M6314" s="20">
        <v>0</v>
      </c>
      <c r="N6314" s="1">
        <v>0</v>
      </c>
      <c r="O6314" s="5">
        <v>0</v>
      </c>
      <c r="P6314" s="5">
        <v>0</v>
      </c>
      <c r="Q6314" s="1">
        <v>0</v>
      </c>
      <c r="R6314" s="1">
        <v>0</v>
      </c>
      <c r="S6314" s="6"/>
      <c r="T6314" s="6"/>
    </row>
    <row r="6315" spans="1:20" hidden="1" x14ac:dyDescent="0.25">
      <c r="A6315" s="1">
        <v>13</v>
      </c>
      <c r="B6315" s="1">
        <v>2013</v>
      </c>
      <c r="C6315" s="1">
        <v>350670613</v>
      </c>
      <c r="D6315" s="44" t="s">
        <v>122</v>
      </c>
      <c r="E6315" s="20">
        <v>1.2939915000000002</v>
      </c>
      <c r="F6315" s="20">
        <v>1.1843008000000002</v>
      </c>
      <c r="G6315" s="20">
        <v>0.10969069999999999</v>
      </c>
      <c r="H6315" s="20">
        <v>0</v>
      </c>
      <c r="I6315" s="20" t="s">
        <v>47</v>
      </c>
      <c r="J6315" s="20" t="s">
        <v>47</v>
      </c>
      <c r="K6315" s="20">
        <v>1.2885753000000002</v>
      </c>
      <c r="L6315" s="20">
        <v>5.4162000000000004E-3</v>
      </c>
      <c r="M6315" s="20">
        <v>3.3524903973765438E-2</v>
      </c>
      <c r="N6315" s="1">
        <v>18</v>
      </c>
      <c r="O6315" s="5">
        <v>62.5</v>
      </c>
      <c r="P6315" s="5">
        <v>37.5</v>
      </c>
      <c r="Q6315" s="1">
        <v>35</v>
      </c>
      <c r="R6315" s="1">
        <v>21</v>
      </c>
      <c r="S6315" s="6">
        <v>678.16</v>
      </c>
      <c r="T6315" s="6">
        <v>678.16</v>
      </c>
    </row>
    <row r="6316" spans="1:20" hidden="1" x14ac:dyDescent="0.25">
      <c r="A6316" s="1">
        <v>13</v>
      </c>
      <c r="B6316" s="1">
        <v>2013</v>
      </c>
      <c r="C6316" s="1">
        <v>350680513</v>
      </c>
      <c r="D6316" s="44" t="s">
        <v>123</v>
      </c>
      <c r="E6316" s="20">
        <v>1.6985947000000003</v>
      </c>
      <c r="F6316" s="20">
        <v>1.6544269000000003</v>
      </c>
      <c r="G6316" s="20">
        <v>4.41678E-2</v>
      </c>
      <c r="H6316" s="20">
        <v>0</v>
      </c>
      <c r="I6316" s="20">
        <v>3.2954799999999999E-2</v>
      </c>
      <c r="J6316" s="20">
        <v>0.23981489999999994</v>
      </c>
      <c r="K6316" s="20">
        <v>1.4235321000000001</v>
      </c>
      <c r="L6316" s="20">
        <v>2.2928999999999996E-3</v>
      </c>
      <c r="M6316" s="20">
        <v>3.4210546874999997E-2</v>
      </c>
      <c r="N6316" s="1">
        <v>1</v>
      </c>
      <c r="O6316" s="5">
        <v>61.11</v>
      </c>
      <c r="P6316" s="5">
        <v>38.89</v>
      </c>
      <c r="Q6316" s="1">
        <v>22</v>
      </c>
      <c r="R6316" s="1">
        <v>14</v>
      </c>
      <c r="S6316" s="6">
        <v>576</v>
      </c>
      <c r="T6316" s="6">
        <v>576</v>
      </c>
    </row>
    <row r="6317" spans="1:20" hidden="1" x14ac:dyDescent="0.25">
      <c r="A6317" s="1">
        <v>10</v>
      </c>
      <c r="B6317" s="1">
        <v>2013</v>
      </c>
      <c r="C6317" s="1">
        <v>350690410</v>
      </c>
      <c r="D6317" s="44" t="s">
        <v>124</v>
      </c>
      <c r="E6317" s="20">
        <v>2.8880699999999995E-2</v>
      </c>
      <c r="F6317" s="20">
        <v>2.7968599999999996E-2</v>
      </c>
      <c r="G6317" s="20">
        <v>9.121E-4</v>
      </c>
      <c r="H6317" s="20">
        <v>0</v>
      </c>
      <c r="I6317" s="20">
        <v>1.7224099999999999E-2</v>
      </c>
      <c r="J6317" s="20" t="s">
        <v>47</v>
      </c>
      <c r="K6317" s="20">
        <v>8.1596999999999989E-3</v>
      </c>
      <c r="L6317" s="20">
        <v>3.4968999999999998E-3</v>
      </c>
      <c r="M6317" s="20">
        <v>1.741903828125E-2</v>
      </c>
      <c r="N6317" s="1">
        <v>15</v>
      </c>
      <c r="O6317" s="5">
        <v>73.33</v>
      </c>
      <c r="P6317" s="5">
        <v>26.67</v>
      </c>
      <c r="Q6317" s="1">
        <v>11</v>
      </c>
      <c r="R6317" s="1">
        <v>4</v>
      </c>
      <c r="S6317" s="6">
        <v>307.7</v>
      </c>
      <c r="T6317" s="6">
        <v>307.7</v>
      </c>
    </row>
    <row r="6318" spans="1:20" hidden="1" x14ac:dyDescent="0.25">
      <c r="A6318" s="1">
        <v>14</v>
      </c>
      <c r="B6318" s="1">
        <v>2013</v>
      </c>
      <c r="C6318" s="1">
        <v>350690414</v>
      </c>
      <c r="D6318" s="44" t="s">
        <v>124</v>
      </c>
      <c r="E6318" s="20">
        <v>5.9386999999999999E-3</v>
      </c>
      <c r="F6318" s="20">
        <v>5.8912999999999995E-3</v>
      </c>
      <c r="G6318" s="20">
        <v>4.74E-5</v>
      </c>
      <c r="H6318" s="20">
        <v>0</v>
      </c>
      <c r="I6318" s="20" t="s">
        <v>47</v>
      </c>
      <c r="J6318" s="20" t="s">
        <v>47</v>
      </c>
      <c r="K6318" s="20" t="s">
        <v>47</v>
      </c>
      <c r="L6318" s="20">
        <v>5.9386999999999999E-3</v>
      </c>
      <c r="M6318" s="20">
        <v>0</v>
      </c>
      <c r="N6318" s="1">
        <v>1</v>
      </c>
      <c r="O6318" s="5">
        <v>60</v>
      </c>
      <c r="P6318" s="5">
        <v>40</v>
      </c>
      <c r="Q6318" s="1">
        <v>3</v>
      </c>
      <c r="R6318" s="1">
        <v>2</v>
      </c>
      <c r="S6318" s="6"/>
      <c r="T6318" s="6"/>
    </row>
    <row r="6319" spans="1:20" hidden="1" x14ac:dyDescent="0.25">
      <c r="A6319" s="1">
        <v>10</v>
      </c>
      <c r="B6319" s="1">
        <v>2013</v>
      </c>
      <c r="C6319" s="1">
        <v>350700110</v>
      </c>
      <c r="D6319" s="44" t="s">
        <v>125</v>
      </c>
      <c r="E6319" s="20">
        <v>0.48419989999999979</v>
      </c>
      <c r="F6319" s="20">
        <v>0.12918339999999998</v>
      </c>
      <c r="G6319" s="20">
        <v>0.35501649999999979</v>
      </c>
      <c r="H6319" s="20">
        <v>0</v>
      </c>
      <c r="I6319" s="20" t="s">
        <v>47</v>
      </c>
      <c r="J6319" s="20">
        <v>0.45861399999999991</v>
      </c>
      <c r="K6319" s="20">
        <v>6.1344999999999993E-3</v>
      </c>
      <c r="L6319" s="20">
        <v>1.9451400000000008E-2</v>
      </c>
      <c r="M6319" s="20">
        <v>0.12360270448958333</v>
      </c>
      <c r="N6319" s="1">
        <v>18</v>
      </c>
      <c r="O6319" s="5">
        <v>10.87</v>
      </c>
      <c r="P6319" s="5">
        <v>89.13</v>
      </c>
      <c r="Q6319" s="1">
        <v>10</v>
      </c>
      <c r="R6319" s="1">
        <v>82</v>
      </c>
      <c r="S6319" s="6">
        <v>2496.88</v>
      </c>
      <c r="T6319" s="6">
        <v>1423.2216000000001</v>
      </c>
    </row>
    <row r="6320" spans="1:20" hidden="1" x14ac:dyDescent="0.25">
      <c r="A6320" s="1">
        <v>5</v>
      </c>
      <c r="B6320" s="1">
        <v>2013</v>
      </c>
      <c r="C6320" s="1">
        <v>35071005</v>
      </c>
      <c r="D6320" s="44" t="s">
        <v>126</v>
      </c>
      <c r="E6320" s="20">
        <v>0.15909479999999995</v>
      </c>
      <c r="F6320" s="20">
        <v>0.11909449999999998</v>
      </c>
      <c r="G6320" s="20">
        <v>4.0000299999999982E-2</v>
      </c>
      <c r="H6320" s="20">
        <v>0</v>
      </c>
      <c r="I6320" s="20">
        <v>5.8876199999999997E-2</v>
      </c>
      <c r="J6320" s="20">
        <v>5.926060000000001E-2</v>
      </c>
      <c r="K6320" s="20">
        <v>1.4487000000000002E-3</v>
      </c>
      <c r="L6320" s="20">
        <v>3.9509300000000004E-2</v>
      </c>
      <c r="M6320" s="20">
        <v>5.4583458333333335E-2</v>
      </c>
      <c r="N6320" s="1">
        <v>7</v>
      </c>
      <c r="O6320" s="5">
        <v>32.840000000000003</v>
      </c>
      <c r="P6320" s="5">
        <v>67.16</v>
      </c>
      <c r="Q6320" s="1">
        <v>22</v>
      </c>
      <c r="R6320" s="1">
        <v>45</v>
      </c>
      <c r="S6320" s="6">
        <v>889.1</v>
      </c>
      <c r="T6320" s="6">
        <v>0</v>
      </c>
    </row>
    <row r="6321" spans="1:20" hidden="1" x14ac:dyDescent="0.25">
      <c r="A6321" s="1">
        <v>14</v>
      </c>
      <c r="B6321" s="1">
        <v>2013</v>
      </c>
      <c r="C6321" s="1">
        <v>350715914</v>
      </c>
      <c r="D6321" s="44" t="s">
        <v>127</v>
      </c>
      <c r="E6321" s="20">
        <v>8.9180000000000006E-3</v>
      </c>
      <c r="F6321" s="20">
        <v>8.9180000000000006E-3</v>
      </c>
      <c r="G6321" s="20">
        <v>0</v>
      </c>
      <c r="H6321" s="20">
        <v>0</v>
      </c>
      <c r="I6321" s="20" t="s">
        <v>47</v>
      </c>
      <c r="J6321" s="20" t="s">
        <v>47</v>
      </c>
      <c r="K6321" s="20">
        <v>8.6689000000000002E-3</v>
      </c>
      <c r="L6321" s="20">
        <v>2.4910000000000004E-4</v>
      </c>
      <c r="M6321" s="20">
        <v>5.9659999999999999E-3</v>
      </c>
      <c r="N6321" s="1">
        <v>2</v>
      </c>
      <c r="O6321" s="5">
        <v>100</v>
      </c>
      <c r="P6321" s="5">
        <v>0</v>
      </c>
      <c r="Q6321" s="1">
        <v>4</v>
      </c>
      <c r="R6321" s="1">
        <v>0</v>
      </c>
      <c r="S6321" s="6">
        <v>132.05000000000001</v>
      </c>
      <c r="T6321" s="6">
        <v>105.64</v>
      </c>
    </row>
    <row r="6322" spans="1:20" hidden="1" x14ac:dyDescent="0.25">
      <c r="A6322" s="1">
        <v>21</v>
      </c>
      <c r="B6322" s="1">
        <v>2013</v>
      </c>
      <c r="C6322" s="1">
        <v>350720921</v>
      </c>
      <c r="D6322" s="44" t="s">
        <v>128</v>
      </c>
      <c r="E6322" s="20">
        <v>5.2857000000000008E-2</v>
      </c>
      <c r="F6322" s="20">
        <v>1.5306E-3</v>
      </c>
      <c r="G6322" s="20">
        <v>5.1326400000000008E-2</v>
      </c>
      <c r="H6322" s="20">
        <v>0</v>
      </c>
      <c r="I6322" s="20">
        <v>1.5306E-3</v>
      </c>
      <c r="J6322" s="20">
        <v>5.1215300000000005E-2</v>
      </c>
      <c r="K6322" s="20">
        <v>1.111E-4</v>
      </c>
      <c r="L6322" s="20">
        <v>0</v>
      </c>
      <c r="M6322" s="20">
        <v>1.9905999999999995E-3</v>
      </c>
      <c r="N6322" s="1">
        <v>0</v>
      </c>
      <c r="O6322" s="5">
        <v>16.670000000000002</v>
      </c>
      <c r="P6322" s="5">
        <v>83.33</v>
      </c>
      <c r="Q6322" s="1">
        <v>1</v>
      </c>
      <c r="R6322" s="1">
        <v>5</v>
      </c>
      <c r="S6322" s="6">
        <v>35</v>
      </c>
      <c r="T6322" s="6">
        <v>35</v>
      </c>
    </row>
    <row r="6323" spans="1:20" hidden="1" x14ac:dyDescent="0.25">
      <c r="A6323" s="1">
        <v>13</v>
      </c>
      <c r="B6323" s="1">
        <v>2013</v>
      </c>
      <c r="C6323" s="1">
        <v>350730813</v>
      </c>
      <c r="D6323" s="44" t="s">
        <v>129</v>
      </c>
      <c r="E6323" s="20">
        <v>9.9097000000000005E-3</v>
      </c>
      <c r="F6323" s="20">
        <v>2.5700000000000001E-4</v>
      </c>
      <c r="G6323" s="20">
        <v>9.6527000000000002E-3</v>
      </c>
      <c r="H6323" s="20">
        <v>0</v>
      </c>
      <c r="I6323" s="20">
        <v>9.4906999999999995E-3</v>
      </c>
      <c r="J6323" s="20" t="s">
        <v>47</v>
      </c>
      <c r="K6323" s="20">
        <v>2.3149999999999999E-4</v>
      </c>
      <c r="L6323" s="20">
        <v>1.875E-4</v>
      </c>
      <c r="M6323" s="20">
        <v>1.048225E-2</v>
      </c>
      <c r="N6323" s="1">
        <v>0</v>
      </c>
      <c r="O6323" s="5">
        <v>33.33</v>
      </c>
      <c r="P6323" s="5">
        <v>66.67</v>
      </c>
      <c r="Q6323" s="1">
        <v>2</v>
      </c>
      <c r="R6323" s="1">
        <v>4</v>
      </c>
      <c r="S6323" s="6">
        <v>220</v>
      </c>
      <c r="T6323" s="6">
        <v>220</v>
      </c>
    </row>
    <row r="6324" spans="1:20" hidden="1" x14ac:dyDescent="0.25">
      <c r="A6324" s="1">
        <v>16</v>
      </c>
      <c r="B6324" s="1">
        <v>2013</v>
      </c>
      <c r="C6324" s="1">
        <v>350740716</v>
      </c>
      <c r="D6324" s="44" t="s">
        <v>130</v>
      </c>
      <c r="E6324" s="20">
        <v>0.52038580000000001</v>
      </c>
      <c r="F6324" s="20">
        <v>0.45379230000000004</v>
      </c>
      <c r="G6324" s="20">
        <v>6.6593499999999986E-2</v>
      </c>
      <c r="H6324" s="20">
        <v>0</v>
      </c>
      <c r="I6324" s="20">
        <v>4.7622600000000008E-2</v>
      </c>
      <c r="J6324" s="20">
        <v>4.5833000000000002E-3</v>
      </c>
      <c r="K6324" s="20">
        <v>0.46761170000000002</v>
      </c>
      <c r="L6324" s="20">
        <v>5.6819999999999993E-4</v>
      </c>
      <c r="M6324" s="20">
        <v>4.0579707672453696E-2</v>
      </c>
      <c r="N6324" s="1">
        <v>6</v>
      </c>
      <c r="O6324" s="5">
        <v>62.96</v>
      </c>
      <c r="P6324" s="5">
        <v>37.04</v>
      </c>
      <c r="Q6324" s="1">
        <v>34</v>
      </c>
      <c r="R6324" s="1">
        <v>20</v>
      </c>
      <c r="S6324" s="6">
        <v>731.08</v>
      </c>
      <c r="T6324" s="6">
        <v>731.08</v>
      </c>
    </row>
    <row r="6325" spans="1:20" hidden="1" x14ac:dyDescent="0.25">
      <c r="A6325" s="1">
        <v>13</v>
      </c>
      <c r="B6325" s="1">
        <v>2013</v>
      </c>
      <c r="C6325" s="1">
        <v>350745613</v>
      </c>
      <c r="D6325" s="44" t="s">
        <v>131</v>
      </c>
      <c r="E6325" s="20">
        <v>7.4536000000000003E-3</v>
      </c>
      <c r="F6325" s="20">
        <v>6.4814E-3</v>
      </c>
      <c r="G6325" s="20">
        <v>9.722000000000001E-4</v>
      </c>
      <c r="H6325" s="20">
        <v>0</v>
      </c>
      <c r="I6325" s="20" t="s">
        <v>47</v>
      </c>
      <c r="J6325" s="20" t="s">
        <v>47</v>
      </c>
      <c r="K6325" s="20">
        <v>7.3379000000000005E-3</v>
      </c>
      <c r="L6325" s="20">
        <v>1.1569999999999999E-4</v>
      </c>
      <c r="M6325" s="20">
        <v>5.7327489486882722E-3</v>
      </c>
      <c r="N6325" s="1">
        <v>9</v>
      </c>
      <c r="O6325" s="5">
        <v>42.86</v>
      </c>
      <c r="P6325" s="5">
        <v>57.14</v>
      </c>
      <c r="Q6325" s="1">
        <v>3</v>
      </c>
      <c r="R6325" s="1">
        <v>4</v>
      </c>
      <c r="S6325" s="6">
        <v>116</v>
      </c>
      <c r="T6325" s="6">
        <v>0</v>
      </c>
    </row>
    <row r="6326" spans="1:20" hidden="1" x14ac:dyDescent="0.25">
      <c r="A6326" s="1">
        <v>17</v>
      </c>
      <c r="B6326" s="1">
        <v>2013</v>
      </c>
      <c r="C6326" s="1">
        <v>350745617</v>
      </c>
      <c r="D6326" s="44" t="s">
        <v>131</v>
      </c>
      <c r="E6326" s="20">
        <v>5.6719999999999991E-4</v>
      </c>
      <c r="F6326" s="20">
        <v>0</v>
      </c>
      <c r="G6326" s="20">
        <v>5.6719999999999991E-4</v>
      </c>
      <c r="H6326" s="20">
        <v>0</v>
      </c>
      <c r="I6326" s="20">
        <v>5.5559999999999995E-4</v>
      </c>
      <c r="J6326" s="20" t="s">
        <v>47</v>
      </c>
      <c r="K6326" s="20" t="s">
        <v>47</v>
      </c>
      <c r="L6326" s="20">
        <v>1.1600000000000001E-5</v>
      </c>
      <c r="M6326" s="20">
        <v>0</v>
      </c>
      <c r="N6326" s="1">
        <v>0</v>
      </c>
      <c r="O6326" s="5">
        <v>0</v>
      </c>
      <c r="P6326" s="5">
        <v>100</v>
      </c>
      <c r="Q6326" s="1">
        <v>0</v>
      </c>
      <c r="R6326" s="1">
        <v>3</v>
      </c>
      <c r="S6326" s="6"/>
      <c r="T6326" s="6"/>
    </row>
    <row r="6327" spans="1:20" hidden="1" x14ac:dyDescent="0.25">
      <c r="A6327" s="1">
        <v>5</v>
      </c>
      <c r="B6327" s="1">
        <v>2013</v>
      </c>
      <c r="C6327" s="1">
        <v>35075065</v>
      </c>
      <c r="D6327" s="44" t="s">
        <v>132</v>
      </c>
      <c r="E6327" s="20">
        <v>0</v>
      </c>
      <c r="F6327" s="20">
        <v>0</v>
      </c>
      <c r="G6327" s="20">
        <v>0</v>
      </c>
      <c r="H6327" s="20">
        <v>0</v>
      </c>
      <c r="I6327" s="20">
        <v>0</v>
      </c>
      <c r="J6327" s="20">
        <v>0</v>
      </c>
      <c r="K6327" s="20">
        <v>0</v>
      </c>
      <c r="L6327" s="20">
        <v>0</v>
      </c>
      <c r="M6327" s="20">
        <v>0</v>
      </c>
      <c r="N6327" s="1">
        <v>0</v>
      </c>
      <c r="O6327" s="5">
        <v>0</v>
      </c>
      <c r="P6327" s="5">
        <v>0</v>
      </c>
      <c r="Q6327" s="1">
        <v>0</v>
      </c>
      <c r="R6327" s="1">
        <v>0</v>
      </c>
      <c r="S6327" s="6"/>
      <c r="T6327" s="6"/>
    </row>
    <row r="6328" spans="1:20" hidden="1" x14ac:dyDescent="0.25">
      <c r="A6328" s="1">
        <v>10</v>
      </c>
      <c r="B6328" s="1">
        <v>2013</v>
      </c>
      <c r="C6328" s="1">
        <v>350750610</v>
      </c>
      <c r="D6328" s="44" t="s">
        <v>132</v>
      </c>
      <c r="E6328" s="20">
        <v>1.0667299999999998E-2</v>
      </c>
      <c r="F6328" s="20">
        <v>6.9869999999999984E-3</v>
      </c>
      <c r="G6328" s="20">
        <v>3.6802999999999996E-3</v>
      </c>
      <c r="H6328" s="20">
        <v>0</v>
      </c>
      <c r="I6328" s="20" t="s">
        <v>47</v>
      </c>
      <c r="J6328" s="20">
        <v>2.5138999999999999E-3</v>
      </c>
      <c r="K6328" s="20">
        <v>4.4703999999999994E-3</v>
      </c>
      <c r="L6328" s="20">
        <v>3.6829999999999996E-3</v>
      </c>
      <c r="M6328" s="20">
        <v>0.45315989829282405</v>
      </c>
      <c r="N6328" s="1">
        <v>11</v>
      </c>
      <c r="O6328" s="5">
        <v>60</v>
      </c>
      <c r="P6328" s="5">
        <v>40</v>
      </c>
      <c r="Q6328" s="1">
        <v>9</v>
      </c>
      <c r="R6328" s="1">
        <v>6</v>
      </c>
      <c r="S6328" s="6">
        <v>6522.8</v>
      </c>
      <c r="T6328" s="6">
        <v>6522.8</v>
      </c>
    </row>
    <row r="6329" spans="1:20" hidden="1" x14ac:dyDescent="0.25">
      <c r="A6329" s="1">
        <v>17</v>
      </c>
      <c r="B6329" s="1">
        <v>2013</v>
      </c>
      <c r="C6329" s="1">
        <v>350750617</v>
      </c>
      <c r="D6329" s="44" t="s">
        <v>132</v>
      </c>
      <c r="E6329" s="20">
        <v>0.58183070000000003</v>
      </c>
      <c r="F6329" s="20">
        <v>0.56686140000000007</v>
      </c>
      <c r="G6329" s="20">
        <v>1.49693E-2</v>
      </c>
      <c r="H6329" s="20">
        <v>0</v>
      </c>
      <c r="I6329" s="20">
        <v>0.41108060000000002</v>
      </c>
      <c r="J6329" s="20">
        <v>0.1100695</v>
      </c>
      <c r="K6329" s="20">
        <v>6.0504200000000001E-2</v>
      </c>
      <c r="L6329" s="20">
        <v>1.7639999999999998E-4</v>
      </c>
      <c r="M6329" s="20">
        <v>0</v>
      </c>
      <c r="N6329" s="1">
        <v>6</v>
      </c>
      <c r="O6329" s="5">
        <v>55.56</v>
      </c>
      <c r="P6329" s="5">
        <v>44.44</v>
      </c>
      <c r="Q6329" s="1">
        <v>10</v>
      </c>
      <c r="R6329" s="1">
        <v>8</v>
      </c>
      <c r="S6329" s="6"/>
      <c r="T6329" s="6"/>
    </row>
    <row r="6330" spans="1:20" hidden="1" x14ac:dyDescent="0.25">
      <c r="A6330" s="1">
        <v>5</v>
      </c>
      <c r="B6330" s="1">
        <v>2013</v>
      </c>
      <c r="C6330" s="1">
        <v>35076055</v>
      </c>
      <c r="D6330" s="44" t="s">
        <v>133</v>
      </c>
      <c r="E6330" s="20">
        <v>0.84407070000000028</v>
      </c>
      <c r="F6330" s="20">
        <v>0.80415120000000029</v>
      </c>
      <c r="G6330" s="20">
        <v>3.9919499999999962E-2</v>
      </c>
      <c r="H6330" s="20">
        <v>0</v>
      </c>
      <c r="I6330" s="20">
        <v>0.58639930000000007</v>
      </c>
      <c r="J6330" s="20">
        <v>8.7042599999999984E-2</v>
      </c>
      <c r="K6330" s="20">
        <v>9.0838199999999994E-2</v>
      </c>
      <c r="L6330" s="20">
        <v>7.9790599999999809E-2</v>
      </c>
      <c r="M6330" s="20">
        <v>0.49526593998842589</v>
      </c>
      <c r="N6330" s="1">
        <v>114</v>
      </c>
      <c r="O6330" s="5">
        <v>24.52</v>
      </c>
      <c r="P6330" s="5">
        <v>75.48</v>
      </c>
      <c r="Q6330" s="1">
        <v>114</v>
      </c>
      <c r="R6330" s="1">
        <v>351</v>
      </c>
      <c r="S6330" s="6">
        <v>7231.84</v>
      </c>
      <c r="T6330" s="6">
        <v>5785.4719999999998</v>
      </c>
    </row>
    <row r="6331" spans="1:20" hidden="1" x14ac:dyDescent="0.25">
      <c r="A6331" s="1">
        <v>19</v>
      </c>
      <c r="B6331" s="1">
        <v>2013</v>
      </c>
      <c r="C6331" s="1">
        <v>350770419</v>
      </c>
      <c r="D6331" s="44" t="s">
        <v>134</v>
      </c>
      <c r="E6331" s="20">
        <v>1.0999999999999999E-4</v>
      </c>
      <c r="F6331" s="20">
        <v>0</v>
      </c>
      <c r="G6331" s="20">
        <v>1.0999999999999999E-4</v>
      </c>
      <c r="H6331" s="20">
        <v>0</v>
      </c>
      <c r="I6331" s="20" t="s">
        <v>47</v>
      </c>
      <c r="J6331" s="20" t="s">
        <v>47</v>
      </c>
      <c r="K6331" s="20" t="s">
        <v>47</v>
      </c>
      <c r="L6331" s="20">
        <v>1.0999999999999999E-4</v>
      </c>
      <c r="M6331" s="20">
        <v>1.2060151041666667E-2</v>
      </c>
      <c r="N6331" s="1">
        <v>0</v>
      </c>
      <c r="O6331" s="5">
        <v>0</v>
      </c>
      <c r="P6331" s="5">
        <v>100</v>
      </c>
      <c r="Q6331" s="1">
        <v>0</v>
      </c>
      <c r="R6331" s="1">
        <v>2</v>
      </c>
      <c r="S6331" s="6">
        <v>252</v>
      </c>
      <c r="T6331" s="6">
        <v>252</v>
      </c>
    </row>
    <row r="6332" spans="1:20" hidden="1" x14ac:dyDescent="0.25">
      <c r="A6332" s="1">
        <v>20</v>
      </c>
      <c r="B6332" s="1">
        <v>2013</v>
      </c>
      <c r="C6332" s="1">
        <v>350770420</v>
      </c>
      <c r="D6332" s="44" t="s">
        <v>134</v>
      </c>
      <c r="E6332" s="20">
        <v>9.1814800000000002E-2</v>
      </c>
      <c r="F6332" s="20">
        <v>9.0833300000000006E-2</v>
      </c>
      <c r="G6332" s="20">
        <v>9.8149999999999995E-4</v>
      </c>
      <c r="H6332" s="20">
        <v>0</v>
      </c>
      <c r="I6332" s="20" t="s">
        <v>47</v>
      </c>
      <c r="J6332" s="20">
        <v>9.0833300000000006E-2</v>
      </c>
      <c r="K6332" s="20">
        <v>9.8149999999999995E-4</v>
      </c>
      <c r="L6332" s="20">
        <v>0</v>
      </c>
      <c r="M6332" s="20">
        <v>0</v>
      </c>
      <c r="N6332" s="1">
        <v>3</v>
      </c>
      <c r="O6332" s="5">
        <v>50</v>
      </c>
      <c r="P6332" s="5">
        <v>50</v>
      </c>
      <c r="Q6332" s="1">
        <v>1</v>
      </c>
      <c r="R6332" s="1">
        <v>1</v>
      </c>
      <c r="S6332" s="6"/>
      <c r="T6332" s="6"/>
    </row>
    <row r="6333" spans="1:20" hidden="1" x14ac:dyDescent="0.25">
      <c r="A6333" s="1">
        <v>19</v>
      </c>
      <c r="B6333" s="1">
        <v>2013</v>
      </c>
      <c r="C6333" s="1">
        <v>350775319</v>
      </c>
      <c r="D6333" s="44" t="s">
        <v>135</v>
      </c>
      <c r="E6333" s="20">
        <v>9.2066000000000005E-3</v>
      </c>
      <c r="F6333" s="20">
        <v>0</v>
      </c>
      <c r="G6333" s="20">
        <v>9.2066000000000005E-3</v>
      </c>
      <c r="H6333" s="20">
        <v>0</v>
      </c>
      <c r="I6333" s="20">
        <v>4.3292000000000001E-3</v>
      </c>
      <c r="J6333" s="20">
        <v>3.7038000000000001E-3</v>
      </c>
      <c r="K6333" s="20">
        <v>5.2079999999999997E-4</v>
      </c>
      <c r="L6333" s="20">
        <v>6.5279999999999993E-4</v>
      </c>
      <c r="M6333" s="20">
        <v>5.6706453124999992E-3</v>
      </c>
      <c r="N6333" s="1">
        <v>1</v>
      </c>
      <c r="O6333" s="5">
        <v>0</v>
      </c>
      <c r="P6333" s="5">
        <v>100</v>
      </c>
      <c r="Q6333" s="1">
        <v>0</v>
      </c>
      <c r="R6333" s="1">
        <v>8</v>
      </c>
      <c r="S6333" s="6">
        <v>121</v>
      </c>
      <c r="T6333" s="6">
        <v>121</v>
      </c>
    </row>
    <row r="6334" spans="1:20" hidden="1" x14ac:dyDescent="0.25">
      <c r="A6334" s="1">
        <v>4</v>
      </c>
      <c r="B6334" s="1">
        <v>2013</v>
      </c>
      <c r="C6334" s="1">
        <v>35078034</v>
      </c>
      <c r="D6334" s="44" t="s">
        <v>136</v>
      </c>
      <c r="E6334" s="20">
        <v>3.1292599999999997E-2</v>
      </c>
      <c r="F6334" s="20">
        <v>2.9442999999999993E-2</v>
      </c>
      <c r="G6334" s="20">
        <v>1.8496000000000001E-3</v>
      </c>
      <c r="H6334" s="20">
        <v>0</v>
      </c>
      <c r="I6334" s="20" t="s">
        <v>47</v>
      </c>
      <c r="J6334" s="20">
        <v>1.7593000000000001E-3</v>
      </c>
      <c r="K6334" s="20">
        <v>2.8841099999999995E-2</v>
      </c>
      <c r="L6334" s="20">
        <v>6.9220000000000002E-4</v>
      </c>
      <c r="M6334" s="20">
        <v>6.2956000018518518E-2</v>
      </c>
      <c r="N6334" s="1">
        <v>2</v>
      </c>
      <c r="O6334" s="5">
        <v>55</v>
      </c>
      <c r="P6334" s="5">
        <v>45</v>
      </c>
      <c r="Q6334" s="1">
        <v>11</v>
      </c>
      <c r="R6334" s="1">
        <v>9</v>
      </c>
      <c r="S6334" s="6">
        <v>1201</v>
      </c>
      <c r="T6334" s="6">
        <v>1201</v>
      </c>
    </row>
    <row r="6335" spans="1:20" hidden="1" x14ac:dyDescent="0.25">
      <c r="A6335" s="1">
        <v>13</v>
      </c>
      <c r="B6335" s="1">
        <v>2013</v>
      </c>
      <c r="C6335" s="1">
        <v>350790213</v>
      </c>
      <c r="D6335" s="44" t="s">
        <v>137</v>
      </c>
      <c r="E6335" s="20">
        <v>0.28320619999999996</v>
      </c>
      <c r="F6335" s="20">
        <v>0.24181699999999998</v>
      </c>
      <c r="G6335" s="20">
        <v>4.1389199999999994E-2</v>
      </c>
      <c r="H6335" s="20">
        <v>0</v>
      </c>
      <c r="I6335" s="20">
        <v>5.7869999999999996E-3</v>
      </c>
      <c r="J6335" s="20">
        <v>0.1100435</v>
      </c>
      <c r="K6335" s="20">
        <v>0.10655519999999997</v>
      </c>
      <c r="L6335" s="20">
        <v>6.0820499999999979E-2</v>
      </c>
      <c r="M6335" s="20">
        <v>6.594288371296296E-2</v>
      </c>
      <c r="N6335" s="1">
        <v>38</v>
      </c>
      <c r="O6335" s="5">
        <v>57.52</v>
      </c>
      <c r="P6335" s="5">
        <v>42.48</v>
      </c>
      <c r="Q6335" s="1">
        <v>65</v>
      </c>
      <c r="R6335" s="1">
        <v>48</v>
      </c>
      <c r="S6335" s="6">
        <v>1026.24</v>
      </c>
      <c r="T6335" s="6">
        <v>1026.24</v>
      </c>
    </row>
    <row r="6336" spans="1:20" hidden="1" x14ac:dyDescent="0.25">
      <c r="A6336" s="1">
        <v>14</v>
      </c>
      <c r="B6336" s="1">
        <v>2013</v>
      </c>
      <c r="C6336" s="1">
        <v>350800914</v>
      </c>
      <c r="D6336" s="44" t="s">
        <v>138</v>
      </c>
      <c r="E6336" s="20">
        <v>0.83795769999999992</v>
      </c>
      <c r="F6336" s="20">
        <v>0.83528399999999992</v>
      </c>
      <c r="G6336" s="20">
        <v>2.6736999999999998E-3</v>
      </c>
      <c r="H6336" s="20">
        <v>0.09</v>
      </c>
      <c r="I6336" s="20">
        <v>4.4083400000000002E-2</v>
      </c>
      <c r="J6336" s="20">
        <v>8.1000000000000004E-5</v>
      </c>
      <c r="K6336" s="20">
        <v>0.77829510000000002</v>
      </c>
      <c r="L6336" s="20">
        <v>1.54982E-2</v>
      </c>
      <c r="M6336" s="20">
        <v>4.8699038802083337E-2</v>
      </c>
      <c r="N6336" s="1">
        <v>28</v>
      </c>
      <c r="O6336" s="5">
        <v>95.16</v>
      </c>
      <c r="P6336" s="5">
        <v>4.84</v>
      </c>
      <c r="Q6336" s="1">
        <v>59</v>
      </c>
      <c r="R6336" s="1">
        <v>3</v>
      </c>
      <c r="S6336" s="6">
        <v>829.08</v>
      </c>
      <c r="T6336" s="6">
        <v>829.08</v>
      </c>
    </row>
    <row r="6337" spans="1:20" hidden="1" x14ac:dyDescent="0.25">
      <c r="A6337" s="1">
        <v>19</v>
      </c>
      <c r="B6337" s="1">
        <v>2013</v>
      </c>
      <c r="C6337" s="1">
        <v>350810819</v>
      </c>
      <c r="D6337" s="44" t="s">
        <v>139</v>
      </c>
      <c r="E6337" s="20">
        <v>0.25915689999999997</v>
      </c>
      <c r="F6337" s="20">
        <v>0.13767659999999998</v>
      </c>
      <c r="G6337" s="20">
        <v>0.12148029999999997</v>
      </c>
      <c r="H6337" s="20">
        <v>0</v>
      </c>
      <c r="I6337" s="20" t="s">
        <v>47</v>
      </c>
      <c r="J6337" s="20">
        <v>9.7838800000000017E-2</v>
      </c>
      <c r="K6337" s="20">
        <v>0.13500359999999997</v>
      </c>
      <c r="L6337" s="20">
        <v>2.6314500000000005E-2</v>
      </c>
      <c r="M6337" s="20">
        <v>4.5281534918981479E-2</v>
      </c>
      <c r="N6337" s="1">
        <v>4</v>
      </c>
      <c r="O6337" s="5">
        <v>16.329999999999998</v>
      </c>
      <c r="P6337" s="5">
        <v>83.67</v>
      </c>
      <c r="Q6337" s="1">
        <v>8</v>
      </c>
      <c r="R6337" s="1">
        <v>41</v>
      </c>
      <c r="S6337" s="6">
        <v>830</v>
      </c>
      <c r="T6337" s="6">
        <v>830</v>
      </c>
    </row>
    <row r="6338" spans="1:20" hidden="1" x14ac:dyDescent="0.25">
      <c r="A6338" s="1">
        <v>8</v>
      </c>
      <c r="B6338" s="1">
        <v>2013</v>
      </c>
      <c r="C6338" s="1">
        <v>35082078</v>
      </c>
      <c r="D6338" s="44" t="s">
        <v>140</v>
      </c>
      <c r="E6338" s="20">
        <v>0.15520830000000002</v>
      </c>
      <c r="F6338" s="20">
        <v>0.12962960000000001</v>
      </c>
      <c r="G6338" s="20">
        <v>2.5578699999999996E-2</v>
      </c>
      <c r="H6338" s="20">
        <v>0</v>
      </c>
      <c r="I6338" s="20">
        <v>2.0370399999999997E-2</v>
      </c>
      <c r="J6338" s="20">
        <v>0.13483790000000001</v>
      </c>
      <c r="K6338" s="20" t="s">
        <v>47</v>
      </c>
      <c r="L6338" s="20">
        <v>0</v>
      </c>
      <c r="M6338" s="20">
        <v>8.6556213541666652E-3</v>
      </c>
      <c r="N6338" s="1">
        <v>2</v>
      </c>
      <c r="O6338" s="5">
        <v>40</v>
      </c>
      <c r="P6338" s="5">
        <v>60</v>
      </c>
      <c r="Q6338" s="1">
        <v>2</v>
      </c>
      <c r="R6338" s="1">
        <v>3</v>
      </c>
      <c r="S6338" s="6">
        <v>188</v>
      </c>
      <c r="T6338" s="6">
        <v>188</v>
      </c>
    </row>
    <row r="6339" spans="1:20" hidden="1" x14ac:dyDescent="0.25">
      <c r="A6339" s="1">
        <v>17</v>
      </c>
      <c r="B6339" s="1">
        <v>2013</v>
      </c>
      <c r="C6339" s="1">
        <v>350830617</v>
      </c>
      <c r="D6339" s="44" t="s">
        <v>141</v>
      </c>
      <c r="E6339" s="20">
        <v>0.26283770000000001</v>
      </c>
      <c r="F6339" s="20">
        <v>0.26282610000000001</v>
      </c>
      <c r="G6339" s="20">
        <v>1.1600000000000001E-5</v>
      </c>
      <c r="H6339" s="20">
        <v>0</v>
      </c>
      <c r="I6339" s="20">
        <v>8.7963E-3</v>
      </c>
      <c r="J6339" s="20" t="s">
        <v>47</v>
      </c>
      <c r="K6339" s="20">
        <v>0.25402980000000003</v>
      </c>
      <c r="L6339" s="20">
        <v>1.1600000000000001E-5</v>
      </c>
      <c r="M6339" s="20">
        <v>9.4654947916666659E-3</v>
      </c>
      <c r="N6339" s="1">
        <v>1</v>
      </c>
      <c r="O6339" s="5">
        <v>80</v>
      </c>
      <c r="P6339" s="5">
        <v>20</v>
      </c>
      <c r="Q6339" s="1">
        <v>4</v>
      </c>
      <c r="R6339" s="1">
        <v>1</v>
      </c>
      <c r="S6339" s="6">
        <v>204.93</v>
      </c>
      <c r="T6339" s="6">
        <v>204.93</v>
      </c>
    </row>
    <row r="6340" spans="1:20" hidden="1" x14ac:dyDescent="0.25">
      <c r="A6340" s="1">
        <v>5</v>
      </c>
      <c r="B6340" s="1">
        <v>2013</v>
      </c>
      <c r="C6340" s="1">
        <v>35084055</v>
      </c>
      <c r="D6340" s="44" t="s">
        <v>142</v>
      </c>
      <c r="E6340" s="20">
        <v>0.11681030000000001</v>
      </c>
      <c r="F6340" s="20">
        <v>0.1004428</v>
      </c>
      <c r="G6340" s="20">
        <v>1.6367500000000007E-2</v>
      </c>
      <c r="H6340" s="20">
        <v>0</v>
      </c>
      <c r="I6340" s="20">
        <v>8.6027800000000001E-2</v>
      </c>
      <c r="J6340" s="20">
        <v>2.3973000000000005E-2</v>
      </c>
      <c r="K6340" s="20">
        <v>2.3966E-3</v>
      </c>
      <c r="L6340" s="20">
        <v>4.4128999999999991E-3</v>
      </c>
      <c r="M6340" s="20">
        <v>0</v>
      </c>
      <c r="N6340" s="1">
        <v>22</v>
      </c>
      <c r="O6340" s="5">
        <v>20.41</v>
      </c>
      <c r="P6340" s="5">
        <v>79.59</v>
      </c>
      <c r="Q6340" s="1">
        <v>10</v>
      </c>
      <c r="R6340" s="1">
        <v>39</v>
      </c>
      <c r="S6340" s="6"/>
      <c r="T6340" s="6"/>
    </row>
    <row r="6341" spans="1:20" hidden="1" x14ac:dyDescent="0.25">
      <c r="A6341" s="1">
        <v>10</v>
      </c>
      <c r="B6341" s="1">
        <v>2013</v>
      </c>
      <c r="C6341" s="1">
        <v>350840510</v>
      </c>
      <c r="D6341" s="44" t="s">
        <v>142</v>
      </c>
      <c r="E6341" s="20">
        <v>2.3099500000000002E-2</v>
      </c>
      <c r="F6341" s="20">
        <v>0.02</v>
      </c>
      <c r="G6341" s="20">
        <v>3.0994999999999998E-3</v>
      </c>
      <c r="H6341" s="20">
        <v>0</v>
      </c>
      <c r="I6341" s="20">
        <v>2.14074E-2</v>
      </c>
      <c r="J6341" s="20">
        <v>1.042E-4</v>
      </c>
      <c r="K6341" s="20" t="s">
        <v>47</v>
      </c>
      <c r="L6341" s="20">
        <v>1.5879000000000002E-3</v>
      </c>
      <c r="M6341" s="20">
        <v>0.10544565204513889</v>
      </c>
      <c r="N6341" s="1">
        <v>5</v>
      </c>
      <c r="O6341" s="5">
        <v>14.29</v>
      </c>
      <c r="P6341" s="5">
        <v>85.71</v>
      </c>
      <c r="Q6341" s="1">
        <v>1</v>
      </c>
      <c r="R6341" s="1">
        <v>6</v>
      </c>
      <c r="S6341" s="6">
        <v>1466.15</v>
      </c>
      <c r="T6341" s="6">
        <v>1466.15</v>
      </c>
    </row>
    <row r="6342" spans="1:20" hidden="1" x14ac:dyDescent="0.25">
      <c r="A6342" s="1">
        <v>2</v>
      </c>
      <c r="B6342" s="1">
        <v>2013</v>
      </c>
      <c r="C6342" s="1">
        <v>35085042</v>
      </c>
      <c r="D6342" s="44" t="s">
        <v>143</v>
      </c>
      <c r="E6342" s="20">
        <v>0.38928499999999999</v>
      </c>
      <c r="F6342" s="20">
        <v>0.20786460000000001</v>
      </c>
      <c r="G6342" s="20">
        <v>0.18142039999999995</v>
      </c>
      <c r="H6342" s="20">
        <v>0.04</v>
      </c>
      <c r="I6342" s="20">
        <v>1.6157400000000002E-2</v>
      </c>
      <c r="J6342" s="20">
        <v>0.16904169999999999</v>
      </c>
      <c r="K6342" s="20">
        <v>0.18226459999999997</v>
      </c>
      <c r="L6342" s="20">
        <v>2.1821299999999988E-2</v>
      </c>
      <c r="M6342" s="20">
        <v>0.25514328593750002</v>
      </c>
      <c r="N6342" s="1">
        <v>34</v>
      </c>
      <c r="O6342" s="5">
        <v>29.17</v>
      </c>
      <c r="P6342" s="5">
        <v>70.83</v>
      </c>
      <c r="Q6342" s="1">
        <v>21</v>
      </c>
      <c r="R6342" s="1">
        <v>51</v>
      </c>
      <c r="S6342" s="6">
        <v>3935.85</v>
      </c>
      <c r="T6342" s="6">
        <v>3896.4915000000001</v>
      </c>
    </row>
    <row r="6343" spans="1:20" hidden="1" x14ac:dyDescent="0.25">
      <c r="A6343" s="1">
        <v>2</v>
      </c>
      <c r="B6343" s="1">
        <v>2013</v>
      </c>
      <c r="C6343" s="1">
        <v>35086032</v>
      </c>
      <c r="D6343" s="44" t="s">
        <v>144</v>
      </c>
      <c r="E6343" s="20">
        <v>0.149951</v>
      </c>
      <c r="F6343" s="20">
        <v>0.1409456</v>
      </c>
      <c r="G6343" s="20">
        <v>9.0054000000000002E-3</v>
      </c>
      <c r="H6343" s="20">
        <v>0</v>
      </c>
      <c r="I6343" s="20">
        <v>9.904170000000001E-2</v>
      </c>
      <c r="J6343" s="20">
        <v>1.7177900000000003E-2</v>
      </c>
      <c r="K6343" s="20">
        <v>2.5000000000000001E-2</v>
      </c>
      <c r="L6343" s="20">
        <v>8.731400000000002E-3</v>
      </c>
      <c r="M6343" s="20">
        <v>8.5110573319444438E-2</v>
      </c>
      <c r="N6343" s="1">
        <v>10</v>
      </c>
      <c r="O6343" s="5">
        <v>50</v>
      </c>
      <c r="P6343" s="5">
        <v>50</v>
      </c>
      <c r="Q6343" s="1">
        <v>10</v>
      </c>
      <c r="R6343" s="1">
        <v>10</v>
      </c>
      <c r="S6343" s="6">
        <v>1402</v>
      </c>
      <c r="T6343" s="6">
        <v>686.98</v>
      </c>
    </row>
    <row r="6344" spans="1:20" hidden="1" x14ac:dyDescent="0.25">
      <c r="A6344" s="1">
        <v>4</v>
      </c>
      <c r="B6344" s="1">
        <v>2013</v>
      </c>
      <c r="C6344" s="1">
        <v>35087024</v>
      </c>
      <c r="D6344" s="44" t="s">
        <v>145</v>
      </c>
      <c r="E6344" s="20">
        <v>3.9181599999999997E-2</v>
      </c>
      <c r="F6344" s="20">
        <v>3.8325099999999994E-2</v>
      </c>
      <c r="G6344" s="20">
        <v>8.5650000000000006E-4</v>
      </c>
      <c r="H6344" s="20">
        <v>0</v>
      </c>
      <c r="I6344" s="20" t="s">
        <v>47</v>
      </c>
      <c r="J6344" s="20" t="s">
        <v>47</v>
      </c>
      <c r="K6344" s="20">
        <v>3.8065599999999998E-2</v>
      </c>
      <c r="L6344" s="20">
        <v>1.116E-3</v>
      </c>
      <c r="M6344" s="20">
        <v>3.9563305513888883E-2</v>
      </c>
      <c r="N6344" s="1">
        <v>8</v>
      </c>
      <c r="O6344" s="5">
        <v>90.48</v>
      </c>
      <c r="P6344" s="5">
        <v>9.52</v>
      </c>
      <c r="Q6344" s="1">
        <v>19</v>
      </c>
      <c r="R6344" s="1">
        <v>2</v>
      </c>
      <c r="S6344" s="6">
        <v>634.27</v>
      </c>
      <c r="T6344" s="6">
        <v>0</v>
      </c>
    </row>
    <row r="6345" spans="1:20" hidden="1" x14ac:dyDescent="0.25">
      <c r="A6345" s="1">
        <v>16</v>
      </c>
      <c r="B6345" s="1">
        <v>2013</v>
      </c>
      <c r="C6345" s="1">
        <v>350880116</v>
      </c>
      <c r="D6345" s="44" t="s">
        <v>146</v>
      </c>
      <c r="E6345" s="20">
        <v>0.43021659999999989</v>
      </c>
      <c r="F6345" s="20">
        <v>0.42737869999999989</v>
      </c>
      <c r="G6345" s="20">
        <v>2.8379E-3</v>
      </c>
      <c r="H6345" s="20">
        <v>0</v>
      </c>
      <c r="I6345" s="20">
        <v>2.7222000000000001E-3</v>
      </c>
      <c r="J6345" s="20">
        <v>4.6300000000000001E-5</v>
      </c>
      <c r="K6345" s="20">
        <v>0.42737869999999989</v>
      </c>
      <c r="L6345" s="20">
        <v>6.9400000000000006E-5</v>
      </c>
      <c r="M6345" s="20">
        <v>4.0286670461309536E-2</v>
      </c>
      <c r="N6345" s="1">
        <v>10</v>
      </c>
      <c r="O6345" s="5">
        <v>75</v>
      </c>
      <c r="P6345" s="5">
        <v>25</v>
      </c>
      <c r="Q6345" s="1">
        <v>12</v>
      </c>
      <c r="R6345" s="1">
        <v>4</v>
      </c>
      <c r="S6345" s="6">
        <v>814</v>
      </c>
      <c r="T6345" s="6">
        <v>32.56</v>
      </c>
    </row>
    <row r="6346" spans="1:20" hidden="1" x14ac:dyDescent="0.25">
      <c r="A6346" s="1">
        <v>20</v>
      </c>
      <c r="B6346" s="1">
        <v>2013</v>
      </c>
      <c r="C6346" s="1">
        <v>350880120</v>
      </c>
      <c r="D6346" s="44" t="s">
        <v>146</v>
      </c>
      <c r="E6346" s="20">
        <v>0</v>
      </c>
      <c r="F6346" s="20">
        <v>0</v>
      </c>
      <c r="G6346" s="20">
        <v>0</v>
      </c>
      <c r="H6346" s="20">
        <v>0</v>
      </c>
      <c r="I6346" s="20">
        <v>0</v>
      </c>
      <c r="J6346" s="20">
        <v>0</v>
      </c>
      <c r="K6346" s="20">
        <v>0</v>
      </c>
      <c r="L6346" s="20">
        <v>0</v>
      </c>
      <c r="M6346" s="20">
        <v>0</v>
      </c>
      <c r="N6346" s="1">
        <v>0</v>
      </c>
      <c r="O6346" s="5">
        <v>0</v>
      </c>
      <c r="P6346" s="5">
        <v>0</v>
      </c>
      <c r="Q6346" s="1">
        <v>0</v>
      </c>
      <c r="R6346" s="1">
        <v>0</v>
      </c>
      <c r="S6346" s="6"/>
      <c r="T6346" s="6"/>
    </row>
    <row r="6347" spans="1:20" hidden="1" x14ac:dyDescent="0.25">
      <c r="A6347" s="1">
        <v>21</v>
      </c>
      <c r="B6347" s="1">
        <v>2013</v>
      </c>
      <c r="C6347" s="1">
        <v>350890021</v>
      </c>
      <c r="D6347" s="44" t="s">
        <v>147</v>
      </c>
      <c r="E6347" s="20">
        <v>0.50443299999999991</v>
      </c>
      <c r="F6347" s="20">
        <v>0.50442139999999991</v>
      </c>
      <c r="G6347" s="20">
        <v>1.1600000000000001E-5</v>
      </c>
      <c r="H6347" s="20">
        <v>0</v>
      </c>
      <c r="I6347" s="20">
        <v>0.49082179999999997</v>
      </c>
      <c r="J6347" s="20" t="s">
        <v>47</v>
      </c>
      <c r="K6347" s="20" t="s">
        <v>47</v>
      </c>
      <c r="L6347" s="20">
        <v>1.36112E-2</v>
      </c>
      <c r="M6347" s="20">
        <v>8.9816809895833342E-3</v>
      </c>
      <c r="N6347" s="1">
        <v>0</v>
      </c>
      <c r="O6347" s="5">
        <v>83.33</v>
      </c>
      <c r="P6347" s="5">
        <v>16.670000000000002</v>
      </c>
      <c r="Q6347" s="1">
        <v>5</v>
      </c>
      <c r="R6347" s="1">
        <v>1</v>
      </c>
      <c r="S6347" s="6">
        <v>170.2</v>
      </c>
      <c r="T6347" s="6">
        <v>170.2</v>
      </c>
    </row>
    <row r="6348" spans="1:20" hidden="1" x14ac:dyDescent="0.25">
      <c r="A6348" s="1">
        <v>6</v>
      </c>
      <c r="B6348" s="1">
        <v>2013</v>
      </c>
      <c r="C6348" s="1">
        <v>35090076</v>
      </c>
      <c r="D6348" s="44" t="s">
        <v>148</v>
      </c>
      <c r="E6348" s="20">
        <v>0.22482640000000001</v>
      </c>
      <c r="F6348" s="20">
        <v>0.20092989999999999</v>
      </c>
      <c r="G6348" s="20">
        <v>2.3896500000000005E-2</v>
      </c>
      <c r="H6348" s="20">
        <v>0</v>
      </c>
      <c r="I6348" s="20" t="s">
        <v>47</v>
      </c>
      <c r="J6348" s="20">
        <v>0.15161720000000001</v>
      </c>
      <c r="K6348" s="20">
        <v>1.3406999999999998E-3</v>
      </c>
      <c r="L6348" s="20">
        <v>7.1868500000000002E-2</v>
      </c>
      <c r="M6348" s="20">
        <v>0.273234809375</v>
      </c>
      <c r="N6348" s="1">
        <v>6</v>
      </c>
      <c r="O6348" s="5">
        <v>16.670000000000002</v>
      </c>
      <c r="P6348" s="5">
        <v>83.33</v>
      </c>
      <c r="Q6348" s="1">
        <v>6</v>
      </c>
      <c r="R6348" s="1">
        <v>30</v>
      </c>
      <c r="S6348" s="6">
        <v>3730.84</v>
      </c>
      <c r="T6348" s="6">
        <v>0</v>
      </c>
    </row>
    <row r="6349" spans="1:20" hidden="1" x14ac:dyDescent="0.25">
      <c r="A6349" s="1">
        <v>21</v>
      </c>
      <c r="B6349" s="1">
        <v>2013</v>
      </c>
      <c r="C6349" s="1">
        <v>350910621</v>
      </c>
      <c r="D6349" s="44" t="s">
        <v>149</v>
      </c>
      <c r="E6349" s="20">
        <v>2.3099999999999999E-5</v>
      </c>
      <c r="F6349" s="20">
        <v>0</v>
      </c>
      <c r="G6349" s="20">
        <v>2.3099999999999999E-5</v>
      </c>
      <c r="H6349" s="20">
        <v>0</v>
      </c>
      <c r="I6349" s="20" t="s">
        <v>47</v>
      </c>
      <c r="J6349" s="20" t="s">
        <v>47</v>
      </c>
      <c r="K6349" s="20" t="s">
        <v>47</v>
      </c>
      <c r="L6349" s="20">
        <v>2.3099999999999999E-5</v>
      </c>
      <c r="M6349" s="20">
        <v>0</v>
      </c>
      <c r="N6349" s="1">
        <v>0</v>
      </c>
      <c r="O6349" s="5">
        <v>0</v>
      </c>
      <c r="P6349" s="5">
        <v>100</v>
      </c>
      <c r="Q6349" s="1">
        <v>0</v>
      </c>
      <c r="R6349" s="1">
        <v>1</v>
      </c>
      <c r="S6349" s="6"/>
      <c r="T6349" s="6"/>
    </row>
    <row r="6350" spans="1:20" hidden="1" x14ac:dyDescent="0.25">
      <c r="A6350" s="1">
        <v>22</v>
      </c>
      <c r="B6350" s="1">
        <v>2013</v>
      </c>
      <c r="C6350" s="1">
        <v>350910622</v>
      </c>
      <c r="D6350" s="44" t="s">
        <v>149</v>
      </c>
      <c r="E6350" s="20">
        <v>7.8589999999999997E-4</v>
      </c>
      <c r="F6350" s="20">
        <v>0</v>
      </c>
      <c r="G6350" s="20">
        <v>7.8589999999999997E-4</v>
      </c>
      <c r="H6350" s="20">
        <v>0</v>
      </c>
      <c r="I6350" s="20">
        <v>7.3379999999999995E-4</v>
      </c>
      <c r="J6350" s="20" t="s">
        <v>47</v>
      </c>
      <c r="K6350" s="20" t="s">
        <v>47</v>
      </c>
      <c r="L6350" s="20">
        <v>5.2099999999999999E-5</v>
      </c>
      <c r="M6350" s="20">
        <v>1.3559895833333334E-2</v>
      </c>
      <c r="N6350" s="1">
        <v>0</v>
      </c>
      <c r="O6350" s="5">
        <v>0</v>
      </c>
      <c r="P6350" s="5">
        <v>100</v>
      </c>
      <c r="Q6350" s="1">
        <v>0</v>
      </c>
      <c r="R6350" s="1">
        <v>2</v>
      </c>
      <c r="S6350" s="6">
        <v>106.4</v>
      </c>
      <c r="T6350" s="6">
        <v>106.4</v>
      </c>
    </row>
    <row r="6351" spans="1:20" hidden="1" x14ac:dyDescent="0.25">
      <c r="A6351" s="1">
        <v>6</v>
      </c>
      <c r="B6351" s="1">
        <v>2013</v>
      </c>
      <c r="C6351" s="1">
        <v>35092056</v>
      </c>
      <c r="D6351" s="44" t="s">
        <v>150</v>
      </c>
      <c r="E6351" s="20">
        <v>0.24332750000000003</v>
      </c>
      <c r="F6351" s="20">
        <v>0.1026347</v>
      </c>
      <c r="G6351" s="20">
        <v>0.14069280000000003</v>
      </c>
      <c r="H6351" s="20">
        <v>0</v>
      </c>
      <c r="I6351" s="20">
        <v>0.14445169999999999</v>
      </c>
      <c r="J6351" s="20">
        <v>5.59628E-2</v>
      </c>
      <c r="K6351" s="20">
        <v>3.4700000000000003E-5</v>
      </c>
      <c r="L6351" s="20">
        <v>4.2878300000000001E-2</v>
      </c>
      <c r="M6351" s="20">
        <v>0.20526739062500002</v>
      </c>
      <c r="N6351" s="1">
        <v>6</v>
      </c>
      <c r="O6351" s="5">
        <v>4.05</v>
      </c>
      <c r="P6351" s="5">
        <v>95.95</v>
      </c>
      <c r="Q6351" s="1">
        <v>3</v>
      </c>
      <c r="R6351" s="1">
        <v>71</v>
      </c>
      <c r="S6351" s="6">
        <v>2982.42</v>
      </c>
      <c r="T6351" s="6">
        <v>0</v>
      </c>
    </row>
    <row r="6352" spans="1:20" hidden="1" x14ac:dyDescent="0.25">
      <c r="A6352" s="1">
        <v>10</v>
      </c>
      <c r="B6352" s="1">
        <v>2013</v>
      </c>
      <c r="C6352" s="1">
        <v>350920510</v>
      </c>
      <c r="D6352" s="44" t="s">
        <v>150</v>
      </c>
      <c r="E6352" s="20">
        <v>0</v>
      </c>
      <c r="F6352" s="20">
        <v>0</v>
      </c>
      <c r="G6352" s="20">
        <v>0</v>
      </c>
      <c r="H6352" s="20">
        <v>0</v>
      </c>
      <c r="I6352" s="20">
        <v>0</v>
      </c>
      <c r="J6352" s="20">
        <v>0</v>
      </c>
      <c r="K6352" s="20">
        <v>0</v>
      </c>
      <c r="L6352" s="20">
        <v>0</v>
      </c>
      <c r="M6352" s="20">
        <v>0</v>
      </c>
      <c r="N6352" s="1">
        <v>0</v>
      </c>
      <c r="O6352" s="5">
        <v>0</v>
      </c>
      <c r="P6352" s="5">
        <v>0</v>
      </c>
      <c r="Q6352" s="1">
        <v>0</v>
      </c>
      <c r="R6352" s="1">
        <v>0</v>
      </c>
      <c r="S6352" s="6"/>
      <c r="T6352" s="6"/>
    </row>
    <row r="6353" spans="1:20" hidden="1" x14ac:dyDescent="0.25">
      <c r="A6353" s="1">
        <v>11</v>
      </c>
      <c r="B6353" s="1">
        <v>2013</v>
      </c>
      <c r="C6353" s="1">
        <v>350925411</v>
      </c>
      <c r="D6353" s="44" t="s">
        <v>151</v>
      </c>
      <c r="E6353" s="20">
        <v>1.2664163000000002</v>
      </c>
      <c r="F6353" s="20">
        <v>1.2636084000000001</v>
      </c>
      <c r="G6353" s="20">
        <v>2.8078999999999999E-3</v>
      </c>
      <c r="H6353" s="20">
        <v>0</v>
      </c>
      <c r="I6353" s="20">
        <v>9.5886099999999988E-2</v>
      </c>
      <c r="J6353" s="20">
        <v>1.1688159999999999</v>
      </c>
      <c r="K6353" s="20">
        <v>1.0556000000000001E-3</v>
      </c>
      <c r="L6353" s="20">
        <v>6.5860000000000007E-4</v>
      </c>
      <c r="M6353" s="20">
        <v>6.9357612398148152E-2</v>
      </c>
      <c r="N6353" s="1">
        <v>7</v>
      </c>
      <c r="O6353" s="5">
        <v>58.33</v>
      </c>
      <c r="P6353" s="5">
        <v>41.67</v>
      </c>
      <c r="Q6353" s="1">
        <v>7</v>
      </c>
      <c r="R6353" s="1">
        <v>5</v>
      </c>
      <c r="S6353" s="6">
        <v>790.74</v>
      </c>
      <c r="T6353" s="6">
        <v>790.74</v>
      </c>
    </row>
    <row r="6354" spans="1:20" hidden="1" x14ac:dyDescent="0.25">
      <c r="A6354" s="1">
        <v>15</v>
      </c>
      <c r="B6354" s="1">
        <v>2013</v>
      </c>
      <c r="C6354" s="1">
        <v>350930415</v>
      </c>
      <c r="D6354" s="44" t="s">
        <v>152</v>
      </c>
      <c r="E6354" s="20">
        <v>0.42457739999999999</v>
      </c>
      <c r="F6354" s="20">
        <v>0.31810129999999998</v>
      </c>
      <c r="G6354" s="20">
        <v>0.10647609999999999</v>
      </c>
      <c r="H6354" s="20">
        <v>0</v>
      </c>
      <c r="I6354" s="20" t="s">
        <v>47</v>
      </c>
      <c r="J6354" s="20">
        <v>6.3699999999999998E-4</v>
      </c>
      <c r="K6354" s="20">
        <v>0.42307229999999996</v>
      </c>
      <c r="L6354" s="20">
        <v>8.680999999999999E-4</v>
      </c>
      <c r="M6354" s="20">
        <v>2.4054335937500001E-2</v>
      </c>
      <c r="N6354" s="1">
        <v>8</v>
      </c>
      <c r="O6354" s="5">
        <v>66.67</v>
      </c>
      <c r="P6354" s="5">
        <v>33.33</v>
      </c>
      <c r="Q6354" s="1">
        <v>26</v>
      </c>
      <c r="R6354" s="1">
        <v>13</v>
      </c>
      <c r="S6354" s="6">
        <v>517</v>
      </c>
      <c r="T6354" s="6">
        <v>517</v>
      </c>
    </row>
    <row r="6355" spans="1:20" hidden="1" x14ac:dyDescent="0.25">
      <c r="A6355" s="1">
        <v>4</v>
      </c>
      <c r="B6355" s="1">
        <v>2013</v>
      </c>
      <c r="C6355" s="1">
        <v>35094034</v>
      </c>
      <c r="D6355" s="44" t="s">
        <v>153</v>
      </c>
      <c r="E6355" s="20">
        <v>0.13750379999999998</v>
      </c>
      <c r="F6355" s="20">
        <v>0.13086989999999998</v>
      </c>
      <c r="G6355" s="20">
        <v>6.633899999999999E-3</v>
      </c>
      <c r="H6355" s="20">
        <v>0</v>
      </c>
      <c r="I6355" s="20" t="s">
        <v>47</v>
      </c>
      <c r="J6355" s="20">
        <v>4.0271999999999995E-2</v>
      </c>
      <c r="K6355" s="20">
        <v>9.1545799999999969E-2</v>
      </c>
      <c r="L6355" s="20">
        <v>5.6859999999999992E-3</v>
      </c>
      <c r="M6355" s="20">
        <v>6.5224314138888878E-2</v>
      </c>
      <c r="N6355" s="1">
        <v>16</v>
      </c>
      <c r="O6355" s="5">
        <v>57.14</v>
      </c>
      <c r="P6355" s="5">
        <v>42.86</v>
      </c>
      <c r="Q6355" s="1">
        <v>28</v>
      </c>
      <c r="R6355" s="1">
        <v>21</v>
      </c>
      <c r="S6355" s="6">
        <v>1179.0899999999999</v>
      </c>
      <c r="T6355" s="6">
        <v>1179.0899999999999</v>
      </c>
    </row>
    <row r="6356" spans="1:20" hidden="1" x14ac:dyDescent="0.25">
      <c r="A6356" s="1">
        <v>14</v>
      </c>
      <c r="B6356" s="1">
        <v>2013</v>
      </c>
      <c r="C6356" s="1">
        <v>350945214</v>
      </c>
      <c r="D6356" s="44" t="s">
        <v>154</v>
      </c>
      <c r="E6356" s="20">
        <v>0.10097150000000001</v>
      </c>
      <c r="F6356" s="20">
        <v>8.3522400000000011E-2</v>
      </c>
      <c r="G6356" s="20">
        <v>1.7449099999999999E-2</v>
      </c>
      <c r="H6356" s="20">
        <v>0.03</v>
      </c>
      <c r="I6356" s="20">
        <v>1.4856499999999998E-2</v>
      </c>
      <c r="J6356" s="20">
        <v>6.2500000000000001E-4</v>
      </c>
      <c r="K6356" s="20">
        <v>7.7740000000000004E-2</v>
      </c>
      <c r="L6356" s="20">
        <v>7.7499999999999999E-3</v>
      </c>
      <c r="M6356" s="20">
        <v>1.2564396874999998E-2</v>
      </c>
      <c r="N6356" s="1">
        <v>7</v>
      </c>
      <c r="O6356" s="5">
        <v>66.67</v>
      </c>
      <c r="P6356" s="5">
        <v>33.33</v>
      </c>
      <c r="Q6356" s="1">
        <v>12</v>
      </c>
      <c r="R6356" s="1">
        <v>6</v>
      </c>
      <c r="S6356" s="6">
        <v>205.59</v>
      </c>
      <c r="T6356" s="6">
        <v>205.59</v>
      </c>
    </row>
    <row r="6357" spans="1:20" hidden="1" x14ac:dyDescent="0.25">
      <c r="A6357" s="1">
        <v>5</v>
      </c>
      <c r="B6357" s="1">
        <v>2013</v>
      </c>
      <c r="C6357" s="1">
        <v>35095025</v>
      </c>
      <c r="D6357" s="44" t="s">
        <v>155</v>
      </c>
      <c r="E6357" s="20">
        <v>4.9120948999999978</v>
      </c>
      <c r="F6357" s="20">
        <v>4.6550243999999976</v>
      </c>
      <c r="G6357" s="20">
        <v>0.25707050000000009</v>
      </c>
      <c r="H6357" s="20">
        <v>0</v>
      </c>
      <c r="I6357" s="20">
        <v>4.4845556000000011</v>
      </c>
      <c r="J6357" s="20">
        <v>9.6292299999999983E-2</v>
      </c>
      <c r="K6357" s="20">
        <v>7.288260000000002E-2</v>
      </c>
      <c r="L6357" s="20">
        <v>0.25836439999999977</v>
      </c>
      <c r="M6357" s="20">
        <v>4.4439435771412032</v>
      </c>
      <c r="N6357" s="1">
        <v>252</v>
      </c>
      <c r="O6357" s="5">
        <v>20.9</v>
      </c>
      <c r="P6357" s="5">
        <v>79.099999999999994</v>
      </c>
      <c r="Q6357" s="1">
        <v>112</v>
      </c>
      <c r="R6357" s="1">
        <v>424</v>
      </c>
      <c r="S6357" s="6">
        <v>54683.1</v>
      </c>
      <c r="T6357" s="6">
        <v>43746.48</v>
      </c>
    </row>
    <row r="6358" spans="1:20" hidden="1" x14ac:dyDescent="0.25">
      <c r="A6358" s="1">
        <v>5</v>
      </c>
      <c r="B6358" s="1">
        <v>2013</v>
      </c>
      <c r="C6358" s="1">
        <v>35096015</v>
      </c>
      <c r="D6358" s="44" t="s">
        <v>156</v>
      </c>
      <c r="E6358" s="20">
        <v>0.54412609999999995</v>
      </c>
      <c r="F6358" s="20">
        <v>0.52543329999999999</v>
      </c>
      <c r="G6358" s="20">
        <v>1.8692800000000002E-2</v>
      </c>
      <c r="H6358" s="20">
        <v>0</v>
      </c>
      <c r="I6358" s="20">
        <v>0.35611110000000001</v>
      </c>
      <c r="J6358" s="20">
        <v>0.17375299999999999</v>
      </c>
      <c r="K6358" s="20">
        <v>1.6945E-3</v>
      </c>
      <c r="L6358" s="20">
        <v>1.2567500000000002E-2</v>
      </c>
      <c r="M6358" s="20">
        <v>0.1950239820023148</v>
      </c>
      <c r="N6358" s="1">
        <v>6</v>
      </c>
      <c r="O6358" s="5">
        <v>27.59</v>
      </c>
      <c r="P6358" s="5">
        <v>72.41</v>
      </c>
      <c r="Q6358" s="1">
        <v>8</v>
      </c>
      <c r="R6358" s="1">
        <v>21</v>
      </c>
      <c r="S6358" s="6">
        <v>2349.0500000000002</v>
      </c>
      <c r="T6358" s="6">
        <v>1033.5820000000001</v>
      </c>
    </row>
    <row r="6359" spans="1:20" hidden="1" x14ac:dyDescent="0.25">
      <c r="A6359" s="1">
        <v>1</v>
      </c>
      <c r="B6359" s="1">
        <v>2013</v>
      </c>
      <c r="C6359" s="1">
        <v>35097001</v>
      </c>
      <c r="D6359" s="44" t="s">
        <v>157</v>
      </c>
      <c r="E6359" s="20">
        <v>0.61313070000000003</v>
      </c>
      <c r="F6359" s="20">
        <v>0.61034730000000004</v>
      </c>
      <c r="G6359" s="20">
        <v>2.7833999999999984E-3</v>
      </c>
      <c r="H6359" s="20">
        <v>0</v>
      </c>
      <c r="I6359" s="20" t="s">
        <v>47</v>
      </c>
      <c r="J6359" s="20">
        <v>4.5879999999999998E-4</v>
      </c>
      <c r="K6359" s="20">
        <v>0.59949070000000004</v>
      </c>
      <c r="L6359" s="20">
        <v>1.3181200000000002E-2</v>
      </c>
      <c r="M6359" s="20">
        <v>9.34459729513889E-2</v>
      </c>
      <c r="N6359" s="1">
        <v>15</v>
      </c>
      <c r="O6359" s="5">
        <v>56.76</v>
      </c>
      <c r="P6359" s="5">
        <v>43.24</v>
      </c>
      <c r="Q6359" s="1">
        <v>21</v>
      </c>
      <c r="R6359" s="1">
        <v>16</v>
      </c>
      <c r="S6359" s="6">
        <v>1212.75</v>
      </c>
      <c r="T6359" s="6">
        <v>0</v>
      </c>
    </row>
    <row r="6360" spans="1:20" hidden="1" x14ac:dyDescent="0.25">
      <c r="A6360" s="1">
        <v>17</v>
      </c>
      <c r="B6360" s="1">
        <v>2013</v>
      </c>
      <c r="C6360" s="1">
        <v>350980917</v>
      </c>
      <c r="D6360" s="44" t="s">
        <v>158</v>
      </c>
      <c r="E6360" s="20">
        <v>0.18166570000000004</v>
      </c>
      <c r="F6360" s="20">
        <v>0.18142020000000003</v>
      </c>
      <c r="G6360" s="20">
        <v>2.455E-4</v>
      </c>
      <c r="H6360" s="20">
        <v>0</v>
      </c>
      <c r="I6360" s="20" t="s">
        <v>47</v>
      </c>
      <c r="J6360" s="20" t="s">
        <v>47</v>
      </c>
      <c r="K6360" s="20">
        <v>0.17640280000000003</v>
      </c>
      <c r="L6360" s="20">
        <v>5.2629E-3</v>
      </c>
      <c r="M6360" s="20">
        <v>1.0112177591463413E-2</v>
      </c>
      <c r="N6360" s="1">
        <v>9</v>
      </c>
      <c r="O6360" s="5">
        <v>57.14</v>
      </c>
      <c r="P6360" s="5">
        <v>42.86</v>
      </c>
      <c r="Q6360" s="1">
        <v>8</v>
      </c>
      <c r="R6360" s="1">
        <v>6</v>
      </c>
      <c r="S6360" s="6">
        <v>198</v>
      </c>
      <c r="T6360" s="6">
        <v>0</v>
      </c>
    </row>
    <row r="6361" spans="1:20" hidden="1" x14ac:dyDescent="0.25">
      <c r="A6361" s="1">
        <v>11</v>
      </c>
      <c r="B6361" s="1">
        <v>2013</v>
      </c>
      <c r="C6361" s="1">
        <v>350990811</v>
      </c>
      <c r="D6361" s="44" t="s">
        <v>159</v>
      </c>
      <c r="E6361" s="20">
        <v>0.19920459999999998</v>
      </c>
      <c r="F6361" s="20">
        <v>0.19853329999999997</v>
      </c>
      <c r="G6361" s="20">
        <v>6.7129999999999989E-4</v>
      </c>
      <c r="H6361" s="20">
        <v>0</v>
      </c>
      <c r="I6361" s="20">
        <v>3.5855599999999994E-2</v>
      </c>
      <c r="J6361" s="20">
        <v>1.1569999999999999E-4</v>
      </c>
      <c r="K6361" s="20">
        <v>0.1624138</v>
      </c>
      <c r="L6361" s="20">
        <v>8.1949999999999992E-4</v>
      </c>
      <c r="M6361" s="20">
        <v>2.4984401302083334E-2</v>
      </c>
      <c r="N6361" s="1">
        <v>3</v>
      </c>
      <c r="O6361" s="5">
        <v>84.62</v>
      </c>
      <c r="P6361" s="5">
        <v>15.38</v>
      </c>
      <c r="Q6361" s="1">
        <v>11</v>
      </c>
      <c r="R6361" s="1">
        <v>2</v>
      </c>
      <c r="S6361" s="6">
        <v>307.93</v>
      </c>
      <c r="T6361" s="6">
        <v>307.93</v>
      </c>
    </row>
    <row r="6362" spans="1:20" hidden="1" x14ac:dyDescent="0.25">
      <c r="A6362" s="1">
        <v>2</v>
      </c>
      <c r="B6362" s="1">
        <v>2013</v>
      </c>
      <c r="C6362" s="1">
        <v>35099572</v>
      </c>
      <c r="D6362" s="44" t="s">
        <v>160</v>
      </c>
      <c r="E6362" s="20">
        <v>1.6324999999999996E-2</v>
      </c>
      <c r="F6362" s="20">
        <v>1.6144399999999996E-2</v>
      </c>
      <c r="G6362" s="20">
        <v>1.806E-4</v>
      </c>
      <c r="H6362" s="20">
        <v>0.14000000000000001</v>
      </c>
      <c r="I6362" s="20" t="s">
        <v>47</v>
      </c>
      <c r="J6362" s="20">
        <v>1.806E-4</v>
      </c>
      <c r="K6362" s="20">
        <v>1.6031899999999998E-2</v>
      </c>
      <c r="L6362" s="20">
        <v>1.125E-4</v>
      </c>
      <c r="M6362" s="20">
        <v>1.1626517708333334E-2</v>
      </c>
      <c r="N6362" s="1">
        <v>0</v>
      </c>
      <c r="O6362" s="5">
        <v>85.71</v>
      </c>
      <c r="P6362" s="5">
        <v>14.29</v>
      </c>
      <c r="Q6362" s="1">
        <v>6</v>
      </c>
      <c r="R6362" s="1">
        <v>1</v>
      </c>
      <c r="S6362" s="6">
        <v>213.3</v>
      </c>
      <c r="T6362" s="6">
        <v>213.3</v>
      </c>
    </row>
    <row r="6363" spans="1:20" hidden="1" x14ac:dyDescent="0.25">
      <c r="A6363" s="1">
        <v>17</v>
      </c>
      <c r="B6363" s="1">
        <v>2013</v>
      </c>
      <c r="C6363" s="1">
        <v>351000517</v>
      </c>
      <c r="D6363" s="44" t="s">
        <v>161</v>
      </c>
      <c r="E6363" s="20">
        <v>0.1737919</v>
      </c>
      <c r="F6363" s="20">
        <v>0.1244352</v>
      </c>
      <c r="G6363" s="20">
        <v>4.9356699999999989E-2</v>
      </c>
      <c r="H6363" s="20">
        <v>0</v>
      </c>
      <c r="I6363" s="20" t="s">
        <v>47</v>
      </c>
      <c r="J6363" s="20">
        <v>6.0593999999999995E-3</v>
      </c>
      <c r="K6363" s="20">
        <v>0.1244352</v>
      </c>
      <c r="L6363" s="20">
        <v>4.329729999999999E-2</v>
      </c>
      <c r="M6363" s="20">
        <v>8.2308240743055566E-2</v>
      </c>
      <c r="N6363" s="1">
        <v>16</v>
      </c>
      <c r="O6363" s="5">
        <v>27.03</v>
      </c>
      <c r="P6363" s="5">
        <v>72.97</v>
      </c>
      <c r="Q6363" s="1">
        <v>10</v>
      </c>
      <c r="R6363" s="1">
        <v>27</v>
      </c>
      <c r="S6363" s="6">
        <v>1565.135</v>
      </c>
      <c r="T6363" s="6">
        <v>1565.135</v>
      </c>
    </row>
    <row r="6364" spans="1:20" hidden="1" x14ac:dyDescent="0.25">
      <c r="A6364" s="1">
        <v>15</v>
      </c>
      <c r="B6364" s="1">
        <v>2013</v>
      </c>
      <c r="C6364" s="1">
        <v>351010415</v>
      </c>
      <c r="D6364" s="44" t="s">
        <v>162</v>
      </c>
      <c r="E6364" s="20">
        <v>1.8910999999999999E-3</v>
      </c>
      <c r="F6364" s="20">
        <v>0</v>
      </c>
      <c r="G6364" s="20">
        <v>1.8910999999999999E-3</v>
      </c>
      <c r="H6364" s="20">
        <v>0</v>
      </c>
      <c r="I6364" s="20" t="s">
        <v>47</v>
      </c>
      <c r="J6364" s="20">
        <v>7.2219999999999999E-4</v>
      </c>
      <c r="K6364" s="20">
        <v>9.722E-4</v>
      </c>
      <c r="L6364" s="20">
        <v>1.9670000000000001E-4</v>
      </c>
      <c r="M6364" s="20">
        <v>5.77131328125E-3</v>
      </c>
      <c r="N6364" s="1">
        <v>0</v>
      </c>
      <c r="O6364" s="5">
        <v>0</v>
      </c>
      <c r="P6364" s="5">
        <v>100</v>
      </c>
      <c r="Q6364" s="1">
        <v>0</v>
      </c>
      <c r="R6364" s="1">
        <v>5</v>
      </c>
      <c r="S6364" s="6">
        <v>121</v>
      </c>
      <c r="T6364" s="6">
        <v>121</v>
      </c>
    </row>
    <row r="6365" spans="1:20" hidden="1" x14ac:dyDescent="0.25">
      <c r="A6365" s="1">
        <v>16</v>
      </c>
      <c r="B6365" s="1">
        <v>2013</v>
      </c>
      <c r="C6365" s="1">
        <v>351010416</v>
      </c>
      <c r="D6365" s="44" t="s">
        <v>162</v>
      </c>
      <c r="E6365" s="20">
        <v>5.8008000000000001E-3</v>
      </c>
      <c r="F6365" s="20">
        <v>3.4721999999999999E-3</v>
      </c>
      <c r="G6365" s="20">
        <v>2.3286000000000001E-3</v>
      </c>
      <c r="H6365" s="20">
        <v>0</v>
      </c>
      <c r="I6365" s="20" t="s">
        <v>47</v>
      </c>
      <c r="J6365" s="20" t="s">
        <v>47</v>
      </c>
      <c r="K6365" s="20">
        <v>5.8007999999999992E-3</v>
      </c>
      <c r="L6365" s="20">
        <v>0</v>
      </c>
      <c r="M6365" s="20">
        <v>0</v>
      </c>
      <c r="N6365" s="1">
        <v>0</v>
      </c>
      <c r="O6365" s="5">
        <v>25</v>
      </c>
      <c r="P6365" s="5">
        <v>75</v>
      </c>
      <c r="Q6365" s="1">
        <v>1</v>
      </c>
      <c r="R6365" s="1">
        <v>3</v>
      </c>
      <c r="S6365" s="6"/>
      <c r="T6365" s="6"/>
    </row>
    <row r="6366" spans="1:20" hidden="1" x14ac:dyDescent="0.25">
      <c r="A6366" s="1">
        <v>17</v>
      </c>
      <c r="B6366" s="1">
        <v>2013</v>
      </c>
      <c r="C6366" s="1">
        <v>351015317</v>
      </c>
      <c r="D6366" s="44" t="s">
        <v>163</v>
      </c>
      <c r="E6366" s="20">
        <v>1.55867E-2</v>
      </c>
      <c r="F6366" s="20">
        <v>1.4999999999999999E-2</v>
      </c>
      <c r="G6366" s="20">
        <v>5.867E-4</v>
      </c>
      <c r="H6366" s="20">
        <v>0</v>
      </c>
      <c r="I6366" s="20" t="s">
        <v>47</v>
      </c>
      <c r="J6366" s="20">
        <v>1.042E-4</v>
      </c>
      <c r="K6366" s="20">
        <v>1.4999999999999999E-2</v>
      </c>
      <c r="L6366" s="20">
        <v>4.8250000000000002E-4</v>
      </c>
      <c r="M6366" s="20">
        <v>1.1213466666666666E-2</v>
      </c>
      <c r="N6366" s="1">
        <v>2</v>
      </c>
      <c r="O6366" s="5">
        <v>33.33</v>
      </c>
      <c r="P6366" s="5">
        <v>66.67</v>
      </c>
      <c r="Q6366" s="1">
        <v>1</v>
      </c>
      <c r="R6366" s="1">
        <v>2</v>
      </c>
      <c r="S6366" s="6">
        <v>181.5</v>
      </c>
      <c r="T6366" s="6">
        <v>181.5</v>
      </c>
    </row>
    <row r="6367" spans="1:20" hidden="1" x14ac:dyDescent="0.25">
      <c r="A6367" s="1">
        <v>14</v>
      </c>
      <c r="B6367" s="1">
        <v>2013</v>
      </c>
      <c r="C6367" s="1">
        <v>351020314</v>
      </c>
      <c r="D6367" s="44" t="s">
        <v>164</v>
      </c>
      <c r="E6367" s="20">
        <v>0.24747319999999995</v>
      </c>
      <c r="F6367" s="20">
        <v>0.24573899999999996</v>
      </c>
      <c r="G6367" s="20">
        <v>1.7342000000000002E-3</v>
      </c>
      <c r="H6367" s="20">
        <v>0</v>
      </c>
      <c r="I6367" s="20">
        <v>8.9566599999999996E-2</v>
      </c>
      <c r="J6367" s="20">
        <v>6.9400000000000006E-5</v>
      </c>
      <c r="K6367" s="20">
        <v>0.15681469999999997</v>
      </c>
      <c r="L6367" s="20">
        <v>1.0225000000000002E-3</v>
      </c>
      <c r="M6367" s="20">
        <v>0.11735035922106481</v>
      </c>
      <c r="N6367" s="1">
        <v>38</v>
      </c>
      <c r="O6367" s="5">
        <v>84.62</v>
      </c>
      <c r="P6367" s="5">
        <v>15.38</v>
      </c>
      <c r="Q6367" s="1">
        <v>55</v>
      </c>
      <c r="R6367" s="1">
        <v>10</v>
      </c>
      <c r="S6367" s="6">
        <v>2037.97</v>
      </c>
      <c r="T6367" s="6">
        <v>2037.97</v>
      </c>
    </row>
    <row r="6368" spans="1:20" hidden="1" x14ac:dyDescent="0.25">
      <c r="A6368" s="1">
        <v>10</v>
      </c>
      <c r="B6368" s="1">
        <v>2013</v>
      </c>
      <c r="C6368" s="1">
        <v>351030210</v>
      </c>
      <c r="D6368" s="44" t="s">
        <v>165</v>
      </c>
      <c r="E6368" s="20">
        <v>0.4167824</v>
      </c>
      <c r="F6368" s="20">
        <v>0.4</v>
      </c>
      <c r="G6368" s="20">
        <v>1.6782399999999996E-2</v>
      </c>
      <c r="H6368" s="20">
        <v>0</v>
      </c>
      <c r="I6368" s="20">
        <v>0.25111119999999998</v>
      </c>
      <c r="J6368" s="20">
        <v>3.4700000000000003E-5</v>
      </c>
      <c r="K6368" s="20">
        <v>0.16460649999999999</v>
      </c>
      <c r="L6368" s="20">
        <v>1.0299999999999999E-3</v>
      </c>
      <c r="M6368" s="20">
        <v>4.7083785034722221E-2</v>
      </c>
      <c r="N6368" s="1">
        <v>10</v>
      </c>
      <c r="O6368" s="5">
        <v>33.33</v>
      </c>
      <c r="P6368" s="5">
        <v>66.67</v>
      </c>
      <c r="Q6368" s="1">
        <v>7</v>
      </c>
      <c r="R6368" s="1">
        <v>14</v>
      </c>
      <c r="S6368" s="6">
        <v>508.2</v>
      </c>
      <c r="T6368" s="6">
        <v>508.2</v>
      </c>
    </row>
    <row r="6369" spans="1:20" hidden="1" x14ac:dyDescent="0.25">
      <c r="A6369" s="1">
        <v>5</v>
      </c>
      <c r="B6369" s="1">
        <v>2013</v>
      </c>
      <c r="C6369" s="1">
        <v>35104015</v>
      </c>
      <c r="D6369" s="44" t="s">
        <v>166</v>
      </c>
      <c r="E6369" s="20">
        <v>0.31750079999999986</v>
      </c>
      <c r="F6369" s="20">
        <v>0.13744460000000003</v>
      </c>
      <c r="G6369" s="20">
        <v>0.18005619999999983</v>
      </c>
      <c r="H6369" s="20">
        <v>0</v>
      </c>
      <c r="I6369" s="20">
        <v>0.21849750000000004</v>
      </c>
      <c r="J6369" s="20">
        <v>7.4501800000000007E-2</v>
      </c>
      <c r="K6369" s="20">
        <v>1.2383700000000001E-2</v>
      </c>
      <c r="L6369" s="20">
        <v>1.2117800000000003E-2</v>
      </c>
      <c r="M6369" s="20">
        <v>0.14455301875000001</v>
      </c>
      <c r="N6369" s="1">
        <v>22</v>
      </c>
      <c r="O6369" s="5">
        <v>12.9</v>
      </c>
      <c r="P6369" s="5">
        <v>87.1</v>
      </c>
      <c r="Q6369" s="1">
        <v>16</v>
      </c>
      <c r="R6369" s="1">
        <v>108</v>
      </c>
      <c r="S6369" s="6">
        <v>2491.94</v>
      </c>
      <c r="T6369" s="6">
        <v>722.6626</v>
      </c>
    </row>
    <row r="6370" spans="1:20" hidden="1" x14ac:dyDescent="0.25">
      <c r="A6370" s="1">
        <v>3</v>
      </c>
      <c r="B6370" s="1">
        <v>2013</v>
      </c>
      <c r="C6370" s="1">
        <v>35105003</v>
      </c>
      <c r="D6370" s="44" t="s">
        <v>167</v>
      </c>
      <c r="E6370" s="20">
        <v>0.82057219999999975</v>
      </c>
      <c r="F6370" s="20">
        <v>0.81035119999999972</v>
      </c>
      <c r="G6370" s="20">
        <v>1.0221000000000003E-2</v>
      </c>
      <c r="H6370" s="20">
        <v>0</v>
      </c>
      <c r="I6370" s="20">
        <v>0.70363880000000001</v>
      </c>
      <c r="J6370" s="20">
        <v>4.040199999999999E-3</v>
      </c>
      <c r="K6370" s="20">
        <v>1.9931000000000003E-3</v>
      </c>
      <c r="L6370" s="20">
        <v>0.1109001</v>
      </c>
      <c r="M6370" s="20">
        <v>0.30284605364814809</v>
      </c>
      <c r="N6370" s="1">
        <v>13</v>
      </c>
      <c r="O6370" s="5">
        <v>77.78</v>
      </c>
      <c r="P6370" s="5">
        <v>22.22</v>
      </c>
      <c r="Q6370" s="1">
        <v>28</v>
      </c>
      <c r="R6370" s="1">
        <v>8</v>
      </c>
      <c r="S6370" s="6">
        <v>3690.7</v>
      </c>
      <c r="T6370" s="6">
        <v>3690.7</v>
      </c>
    </row>
    <row r="6371" spans="1:20" hidden="1" x14ac:dyDescent="0.25">
      <c r="A6371" s="1">
        <v>6</v>
      </c>
      <c r="B6371" s="1">
        <v>2013</v>
      </c>
      <c r="C6371" s="1">
        <v>35106096</v>
      </c>
      <c r="D6371" s="44" t="s">
        <v>168</v>
      </c>
      <c r="E6371" s="20">
        <v>1.0733939000000001</v>
      </c>
      <c r="F6371" s="20">
        <v>1.05</v>
      </c>
      <c r="G6371" s="20">
        <v>2.3393900000000002E-2</v>
      </c>
      <c r="H6371" s="20">
        <v>0</v>
      </c>
      <c r="I6371" s="20">
        <v>1.05</v>
      </c>
      <c r="J6371" s="20">
        <v>3.7413999999999998E-3</v>
      </c>
      <c r="K6371" s="20" t="s">
        <v>47</v>
      </c>
      <c r="L6371" s="20">
        <v>1.9652500000000003E-2</v>
      </c>
      <c r="M6371" s="20">
        <v>1.3155581249999999</v>
      </c>
      <c r="N6371" s="1">
        <v>8</v>
      </c>
      <c r="O6371" s="5">
        <v>5.56</v>
      </c>
      <c r="P6371" s="5">
        <v>94.44</v>
      </c>
      <c r="Q6371" s="1">
        <v>1</v>
      </c>
      <c r="R6371" s="1">
        <v>17</v>
      </c>
      <c r="S6371" s="6">
        <v>14449.29</v>
      </c>
      <c r="T6371" s="6">
        <v>6068.7017999999998</v>
      </c>
    </row>
    <row r="6372" spans="1:20" hidden="1" x14ac:dyDescent="0.25">
      <c r="A6372" s="1">
        <v>15</v>
      </c>
      <c r="B6372" s="1">
        <v>2013</v>
      </c>
      <c r="C6372" s="1">
        <v>351070815</v>
      </c>
      <c r="D6372" s="44" t="s">
        <v>169</v>
      </c>
      <c r="E6372" s="20">
        <v>0.10449299999999999</v>
      </c>
      <c r="F6372" s="20">
        <v>0.10104569999999999</v>
      </c>
      <c r="G6372" s="20">
        <v>3.4472999999999995E-3</v>
      </c>
      <c r="H6372" s="20">
        <v>0.23</v>
      </c>
      <c r="I6372" s="20" t="s">
        <v>47</v>
      </c>
      <c r="J6372" s="20">
        <v>2.8939999999999999E-4</v>
      </c>
      <c r="K6372" s="20">
        <v>0.10396239999999998</v>
      </c>
      <c r="L6372" s="20">
        <v>2.4119999999999998E-4</v>
      </c>
      <c r="M6372" s="20">
        <v>3.3224585444444441E-2</v>
      </c>
      <c r="N6372" s="1">
        <v>0</v>
      </c>
      <c r="O6372" s="5">
        <v>57.89</v>
      </c>
      <c r="P6372" s="5">
        <v>42.11</v>
      </c>
      <c r="Q6372" s="1">
        <v>11</v>
      </c>
      <c r="R6372" s="1">
        <v>8</v>
      </c>
      <c r="S6372" s="6">
        <v>504</v>
      </c>
      <c r="T6372" s="6">
        <v>504</v>
      </c>
    </row>
    <row r="6373" spans="1:20" hidden="1" x14ac:dyDescent="0.25">
      <c r="A6373" s="1">
        <v>4</v>
      </c>
      <c r="B6373" s="1">
        <v>2013</v>
      </c>
      <c r="C6373" s="1">
        <v>35108074</v>
      </c>
      <c r="D6373" s="44" t="s">
        <v>170</v>
      </c>
      <c r="E6373" s="20">
        <v>1.0389264999999983</v>
      </c>
      <c r="F6373" s="20">
        <v>1.0219927999999983</v>
      </c>
      <c r="G6373" s="20">
        <v>1.6933699999999996E-2</v>
      </c>
      <c r="H6373" s="20">
        <v>0.05</v>
      </c>
      <c r="I6373" s="20">
        <v>6.0463000000000001E-3</v>
      </c>
      <c r="J6373" s="20">
        <v>6.6699999999999995E-5</v>
      </c>
      <c r="K6373" s="20">
        <v>1.0274419999999982</v>
      </c>
      <c r="L6373" s="20">
        <v>5.3714999999999995E-3</v>
      </c>
      <c r="M6373" s="20">
        <v>8.2171957430555567E-2</v>
      </c>
      <c r="N6373" s="1">
        <v>51</v>
      </c>
      <c r="O6373" s="5">
        <v>88.15</v>
      </c>
      <c r="P6373" s="5">
        <v>11.85</v>
      </c>
      <c r="Q6373" s="1">
        <v>119</v>
      </c>
      <c r="R6373" s="1">
        <v>16</v>
      </c>
      <c r="S6373" s="6">
        <v>1307</v>
      </c>
      <c r="T6373" s="6">
        <v>65.349999999999994</v>
      </c>
    </row>
    <row r="6374" spans="1:20" hidden="1" x14ac:dyDescent="0.25">
      <c r="A6374" s="1">
        <v>9</v>
      </c>
      <c r="B6374" s="1">
        <v>2013</v>
      </c>
      <c r="C6374" s="1">
        <v>35108079</v>
      </c>
      <c r="D6374" s="44" t="s">
        <v>170</v>
      </c>
      <c r="E6374" s="20">
        <v>0.93565070000000017</v>
      </c>
      <c r="F6374" s="20">
        <v>0.93425760000000013</v>
      </c>
      <c r="G6374" s="20">
        <v>1.3930999999999998E-3</v>
      </c>
      <c r="H6374" s="20">
        <v>0.01</v>
      </c>
      <c r="I6374" s="20" t="s">
        <v>47</v>
      </c>
      <c r="J6374" s="20">
        <v>8.4209999999999992E-4</v>
      </c>
      <c r="K6374" s="20">
        <v>0.93445210000000001</v>
      </c>
      <c r="L6374" s="20">
        <v>3.5650000000000005E-4</v>
      </c>
      <c r="M6374" s="20">
        <v>0</v>
      </c>
      <c r="N6374" s="1">
        <v>39</v>
      </c>
      <c r="O6374" s="5">
        <v>89.89</v>
      </c>
      <c r="P6374" s="5">
        <v>10.11</v>
      </c>
      <c r="Q6374" s="1">
        <v>80</v>
      </c>
      <c r="R6374" s="1">
        <v>9</v>
      </c>
      <c r="S6374" s="6"/>
      <c r="T6374" s="6"/>
    </row>
    <row r="6375" spans="1:20" hidden="1" x14ac:dyDescent="0.25">
      <c r="A6375" s="1">
        <v>4</v>
      </c>
      <c r="B6375" s="1">
        <v>2013</v>
      </c>
      <c r="C6375" s="1">
        <v>35109064</v>
      </c>
      <c r="D6375" s="44" t="s">
        <v>171</v>
      </c>
      <c r="E6375" s="20">
        <v>4.2713499999999995E-2</v>
      </c>
      <c r="F6375" s="20">
        <v>4.1650399999999997E-2</v>
      </c>
      <c r="G6375" s="20">
        <v>1.0630999999999998E-3</v>
      </c>
      <c r="H6375" s="20">
        <v>0</v>
      </c>
      <c r="I6375" s="20" t="s">
        <v>47</v>
      </c>
      <c r="J6375" s="20" t="s">
        <v>47</v>
      </c>
      <c r="K6375" s="20">
        <v>4.1599499999999998E-2</v>
      </c>
      <c r="L6375" s="20">
        <v>1.1139999999999998E-3</v>
      </c>
      <c r="M6375" s="20">
        <v>4.8635656249999991E-3</v>
      </c>
      <c r="N6375" s="1">
        <v>5</v>
      </c>
      <c r="O6375" s="5">
        <v>66.67</v>
      </c>
      <c r="P6375" s="5">
        <v>33.33</v>
      </c>
      <c r="Q6375" s="1">
        <v>8</v>
      </c>
      <c r="R6375" s="1">
        <v>4</v>
      </c>
      <c r="S6375" s="6">
        <v>90.16</v>
      </c>
      <c r="T6375" s="6">
        <v>90.16</v>
      </c>
    </row>
    <row r="6376" spans="1:20" hidden="1" x14ac:dyDescent="0.25">
      <c r="A6376" s="1">
        <v>8</v>
      </c>
      <c r="B6376" s="1">
        <v>2013</v>
      </c>
      <c r="C6376" s="1">
        <v>35109068</v>
      </c>
      <c r="D6376" s="44" t="s">
        <v>171</v>
      </c>
      <c r="E6376" s="20">
        <v>4.0230999999999999E-3</v>
      </c>
      <c r="F6376" s="20">
        <v>4.0230999999999999E-3</v>
      </c>
      <c r="G6376" s="20">
        <v>0</v>
      </c>
      <c r="H6376" s="20">
        <v>0</v>
      </c>
      <c r="I6376" s="20" t="s">
        <v>47</v>
      </c>
      <c r="J6376" s="20" t="s">
        <v>47</v>
      </c>
      <c r="K6376" s="20">
        <v>4.0230999999999999E-3</v>
      </c>
      <c r="L6376" s="20">
        <v>0</v>
      </c>
      <c r="M6376" s="20">
        <v>0</v>
      </c>
      <c r="N6376" s="1">
        <v>1</v>
      </c>
      <c r="O6376" s="5">
        <v>100</v>
      </c>
      <c r="P6376" s="5">
        <v>0</v>
      </c>
      <c r="Q6376" s="1">
        <v>2</v>
      </c>
      <c r="R6376" s="1">
        <v>0</v>
      </c>
      <c r="S6376" s="6"/>
      <c r="T6376" s="6"/>
    </row>
    <row r="6377" spans="1:20" hidden="1" x14ac:dyDescent="0.25">
      <c r="A6377" s="1">
        <v>19</v>
      </c>
      <c r="B6377" s="1">
        <v>2013</v>
      </c>
      <c r="C6377" s="1">
        <v>351100319</v>
      </c>
      <c r="D6377" s="44" t="s">
        <v>172</v>
      </c>
      <c r="E6377" s="20">
        <v>4.1529800000000006E-2</v>
      </c>
      <c r="F6377" s="20">
        <v>1.5594E-2</v>
      </c>
      <c r="G6377" s="20">
        <v>2.5935800000000005E-2</v>
      </c>
      <c r="H6377" s="20">
        <v>0.28000000000000003</v>
      </c>
      <c r="I6377" s="20">
        <v>9.6021000000000006E-3</v>
      </c>
      <c r="J6377" s="20">
        <v>1.4820399999999999E-2</v>
      </c>
      <c r="K6377" s="20">
        <v>1.5594E-2</v>
      </c>
      <c r="L6377" s="20">
        <v>1.5133E-3</v>
      </c>
      <c r="M6377" s="20">
        <v>4.323851012962962E-2</v>
      </c>
      <c r="N6377" s="1">
        <v>1</v>
      </c>
      <c r="O6377" s="5">
        <v>13.79</v>
      </c>
      <c r="P6377" s="5">
        <v>86.21</v>
      </c>
      <c r="Q6377" s="1">
        <v>4</v>
      </c>
      <c r="R6377" s="1">
        <v>25</v>
      </c>
      <c r="S6377" s="6">
        <v>757.44</v>
      </c>
      <c r="T6377" s="6">
        <v>757.44</v>
      </c>
    </row>
    <row r="6378" spans="1:20" hidden="1" x14ac:dyDescent="0.25">
      <c r="A6378" s="1">
        <v>20</v>
      </c>
      <c r="B6378" s="1">
        <v>2013</v>
      </c>
      <c r="C6378" s="1">
        <v>351100320</v>
      </c>
      <c r="D6378" s="44" t="s">
        <v>172</v>
      </c>
      <c r="E6378" s="20">
        <v>0</v>
      </c>
      <c r="F6378" s="20">
        <v>0</v>
      </c>
      <c r="G6378" s="20">
        <v>0</v>
      </c>
      <c r="H6378" s="20">
        <v>0</v>
      </c>
      <c r="I6378" s="20">
        <v>0</v>
      </c>
      <c r="J6378" s="20">
        <v>0</v>
      </c>
      <c r="K6378" s="20">
        <v>0</v>
      </c>
      <c r="L6378" s="20">
        <v>0</v>
      </c>
      <c r="M6378" s="20">
        <v>0</v>
      </c>
      <c r="N6378" s="1">
        <v>0</v>
      </c>
      <c r="O6378" s="5">
        <v>0</v>
      </c>
      <c r="P6378" s="5">
        <v>0</v>
      </c>
      <c r="Q6378" s="1">
        <v>0</v>
      </c>
      <c r="R6378" s="1">
        <v>0</v>
      </c>
      <c r="S6378" s="6"/>
      <c r="T6378" s="6"/>
    </row>
    <row r="6379" spans="1:20" hidden="1" x14ac:dyDescent="0.25">
      <c r="A6379" s="1">
        <v>15</v>
      </c>
      <c r="B6379" s="1">
        <v>2013</v>
      </c>
      <c r="C6379" s="1">
        <v>351110215</v>
      </c>
      <c r="D6379" s="44" t="s">
        <v>173</v>
      </c>
      <c r="E6379" s="20">
        <v>1.0476702000000049</v>
      </c>
      <c r="F6379" s="20">
        <v>0.33277139999999999</v>
      </c>
      <c r="G6379" s="20">
        <v>0.71489880000000483</v>
      </c>
      <c r="H6379" s="20">
        <v>0</v>
      </c>
      <c r="I6379" s="20">
        <v>0.47244200000000003</v>
      </c>
      <c r="J6379" s="20">
        <v>0.31857009999999958</v>
      </c>
      <c r="K6379" s="20">
        <v>0.19621469999999999</v>
      </c>
      <c r="L6379" s="20">
        <v>6.0443399999999904E-2</v>
      </c>
      <c r="M6379" s="20">
        <v>0.39470960885416667</v>
      </c>
      <c r="N6379" s="1">
        <v>8</v>
      </c>
      <c r="O6379" s="5">
        <v>3.19</v>
      </c>
      <c r="P6379" s="5">
        <v>96.81</v>
      </c>
      <c r="Q6379" s="1">
        <v>10</v>
      </c>
      <c r="R6379" s="1">
        <v>303</v>
      </c>
      <c r="S6379" s="6">
        <v>6205.36</v>
      </c>
      <c r="T6379" s="6">
        <v>0</v>
      </c>
    </row>
    <row r="6380" spans="1:20" hidden="1" x14ac:dyDescent="0.25">
      <c r="A6380" s="1">
        <v>16</v>
      </c>
      <c r="B6380" s="1">
        <v>2013</v>
      </c>
      <c r="C6380" s="1">
        <v>351110216</v>
      </c>
      <c r="D6380" s="44" t="s">
        <v>173</v>
      </c>
      <c r="E6380" s="20">
        <v>2.9166999999999999E-3</v>
      </c>
      <c r="F6380" s="20">
        <v>2.9166999999999999E-3</v>
      </c>
      <c r="G6380" s="20">
        <v>0</v>
      </c>
      <c r="H6380" s="20">
        <v>0</v>
      </c>
      <c r="I6380" s="20" t="s">
        <v>47</v>
      </c>
      <c r="J6380" s="20" t="s">
        <v>47</v>
      </c>
      <c r="K6380" s="20">
        <v>2.9166999999999999E-3</v>
      </c>
      <c r="L6380" s="20">
        <v>0</v>
      </c>
      <c r="M6380" s="20">
        <v>0</v>
      </c>
      <c r="N6380" s="1">
        <v>2</v>
      </c>
      <c r="O6380" s="5">
        <v>100</v>
      </c>
      <c r="P6380" s="5">
        <v>0</v>
      </c>
      <c r="Q6380" s="1">
        <v>1</v>
      </c>
      <c r="R6380" s="1">
        <v>0</v>
      </c>
      <c r="S6380" s="6"/>
      <c r="T6380" s="6"/>
    </row>
    <row r="6381" spans="1:20" hidden="1" x14ac:dyDescent="0.25">
      <c r="A6381" s="1">
        <v>15</v>
      </c>
      <c r="B6381" s="1">
        <v>2013</v>
      </c>
      <c r="C6381" s="1">
        <v>351120115</v>
      </c>
      <c r="D6381" s="44" t="s">
        <v>174</v>
      </c>
      <c r="E6381" s="20">
        <v>0.11673109999999999</v>
      </c>
      <c r="F6381" s="20">
        <v>8.3385399999999998E-2</v>
      </c>
      <c r="G6381" s="20">
        <v>3.3345699999999992E-2</v>
      </c>
      <c r="H6381" s="20">
        <v>0</v>
      </c>
      <c r="I6381" s="20">
        <v>2.7777700000000002E-2</v>
      </c>
      <c r="J6381" s="20">
        <v>2.1064999999999999E-3</v>
      </c>
      <c r="K6381" s="20">
        <v>8.5410199999999992E-2</v>
      </c>
      <c r="L6381" s="20">
        <v>1.4367000000000002E-3</v>
      </c>
      <c r="M6381" s="20">
        <v>1.7476236979166667E-2</v>
      </c>
      <c r="N6381" s="1">
        <v>1</v>
      </c>
      <c r="O6381" s="5">
        <v>11.11</v>
      </c>
      <c r="P6381" s="5">
        <v>88.89</v>
      </c>
      <c r="Q6381" s="1">
        <v>2</v>
      </c>
      <c r="R6381" s="1">
        <v>16</v>
      </c>
      <c r="S6381" s="6">
        <v>373</v>
      </c>
      <c r="T6381" s="6">
        <v>373</v>
      </c>
    </row>
    <row r="6382" spans="1:20" hidden="1" x14ac:dyDescent="0.25">
      <c r="A6382" s="1">
        <v>15</v>
      </c>
      <c r="B6382" s="1">
        <v>2013</v>
      </c>
      <c r="C6382" s="1">
        <v>351130015</v>
      </c>
      <c r="D6382" s="44" t="s">
        <v>175</v>
      </c>
      <c r="E6382" s="20">
        <v>3.0875E-2</v>
      </c>
      <c r="F6382" s="20">
        <v>1.7661099999999999E-2</v>
      </c>
      <c r="G6382" s="20">
        <v>1.3213899999999999E-2</v>
      </c>
      <c r="H6382" s="20">
        <v>0</v>
      </c>
      <c r="I6382" s="20" t="s">
        <v>47</v>
      </c>
      <c r="J6382" s="20">
        <v>3.3279999999999998E-3</v>
      </c>
      <c r="K6382" s="20">
        <v>1.7790199999999999E-2</v>
      </c>
      <c r="L6382" s="20">
        <v>9.7567999999999995E-3</v>
      </c>
      <c r="M6382" s="20">
        <v>2.000373984375E-2</v>
      </c>
      <c r="N6382" s="1">
        <v>8</v>
      </c>
      <c r="O6382" s="5">
        <v>19.23</v>
      </c>
      <c r="P6382" s="5">
        <v>80.77</v>
      </c>
      <c r="Q6382" s="1">
        <v>5</v>
      </c>
      <c r="R6382" s="1">
        <v>21</v>
      </c>
      <c r="S6382" s="6">
        <v>346.75</v>
      </c>
      <c r="T6382" s="6">
        <v>346.75</v>
      </c>
    </row>
    <row r="6383" spans="1:20" hidden="1" x14ac:dyDescent="0.25">
      <c r="A6383" s="1">
        <v>16</v>
      </c>
      <c r="B6383" s="1">
        <v>2013</v>
      </c>
      <c r="C6383" s="1">
        <v>351130016</v>
      </c>
      <c r="D6383" s="44" t="s">
        <v>175</v>
      </c>
      <c r="E6383" s="20">
        <v>5.0000000000000001E-3</v>
      </c>
      <c r="F6383" s="20">
        <v>5.0000000000000001E-3</v>
      </c>
      <c r="G6383" s="20">
        <v>0</v>
      </c>
      <c r="H6383" s="20">
        <v>0</v>
      </c>
      <c r="I6383" s="20" t="s">
        <v>47</v>
      </c>
      <c r="J6383" s="20" t="s">
        <v>47</v>
      </c>
      <c r="K6383" s="20">
        <v>5.0000000000000001E-3</v>
      </c>
      <c r="L6383" s="20">
        <v>0</v>
      </c>
      <c r="M6383" s="20">
        <v>0</v>
      </c>
      <c r="N6383" s="1">
        <v>7</v>
      </c>
      <c r="O6383" s="5">
        <v>100</v>
      </c>
      <c r="P6383" s="5">
        <v>0</v>
      </c>
      <c r="Q6383" s="1">
        <v>1</v>
      </c>
      <c r="R6383" s="1">
        <v>0</v>
      </c>
      <c r="S6383" s="6"/>
      <c r="T6383" s="6"/>
    </row>
    <row r="6384" spans="1:20" hidden="1" x14ac:dyDescent="0.25">
      <c r="A6384" s="1">
        <v>14</v>
      </c>
      <c r="B6384" s="1">
        <v>2013</v>
      </c>
      <c r="C6384" s="1">
        <v>351140914</v>
      </c>
      <c r="D6384" s="44" t="s">
        <v>176</v>
      </c>
      <c r="E6384" s="20">
        <v>4.4194400000000002E-2</v>
      </c>
      <c r="F6384" s="20">
        <v>4.3083300000000005E-2</v>
      </c>
      <c r="G6384" s="20">
        <v>1.1111000000000001E-3</v>
      </c>
      <c r="H6384" s="20">
        <v>0</v>
      </c>
      <c r="I6384" s="20" t="s">
        <v>47</v>
      </c>
      <c r="J6384" s="20">
        <v>1.0092500000000001E-2</v>
      </c>
      <c r="K6384" s="20">
        <v>3.3824100000000003E-2</v>
      </c>
      <c r="L6384" s="20">
        <v>2.7779999999999998E-4</v>
      </c>
      <c r="M6384" s="20">
        <v>0</v>
      </c>
      <c r="N6384" s="1">
        <v>1</v>
      </c>
      <c r="O6384" s="5">
        <v>66.67</v>
      </c>
      <c r="P6384" s="5">
        <v>33.33</v>
      </c>
      <c r="Q6384" s="1">
        <v>4</v>
      </c>
      <c r="R6384" s="1">
        <v>2</v>
      </c>
      <c r="S6384" s="6"/>
      <c r="T6384" s="6"/>
    </row>
    <row r="6385" spans="1:20" hidden="1" x14ac:dyDescent="0.25">
      <c r="A6385" s="1">
        <v>17</v>
      </c>
      <c r="B6385" s="1">
        <v>2013</v>
      </c>
      <c r="C6385" s="1">
        <v>351140917</v>
      </c>
      <c r="D6385" s="44" t="s">
        <v>176</v>
      </c>
      <c r="E6385" s="20">
        <v>0.1367932</v>
      </c>
      <c r="F6385" s="20">
        <v>6.7699700000000002E-2</v>
      </c>
      <c r="G6385" s="20">
        <v>6.9093499999999988E-2</v>
      </c>
      <c r="H6385" s="20">
        <v>0</v>
      </c>
      <c r="I6385" s="20">
        <v>1.85185E-2</v>
      </c>
      <c r="J6385" s="20">
        <v>5.6976199999999998E-2</v>
      </c>
      <c r="K6385" s="20">
        <v>4.9125600000000005E-2</v>
      </c>
      <c r="L6385" s="20">
        <v>1.21729E-2</v>
      </c>
      <c r="M6385" s="20">
        <v>5.4895162037037037E-2</v>
      </c>
      <c r="N6385" s="1">
        <v>2</v>
      </c>
      <c r="O6385" s="5">
        <v>64.290000000000006</v>
      </c>
      <c r="P6385" s="5">
        <v>35.71</v>
      </c>
      <c r="Q6385" s="1">
        <v>9</v>
      </c>
      <c r="R6385" s="1">
        <v>5</v>
      </c>
      <c r="S6385" s="6">
        <v>859.75</v>
      </c>
      <c r="T6385" s="6">
        <v>859.75</v>
      </c>
    </row>
    <row r="6386" spans="1:20" hidden="1" x14ac:dyDescent="0.25">
      <c r="A6386" s="1">
        <v>10</v>
      </c>
      <c r="B6386" s="1">
        <v>2013</v>
      </c>
      <c r="C6386" s="1">
        <v>351150810</v>
      </c>
      <c r="D6386" s="44" t="s">
        <v>177</v>
      </c>
      <c r="E6386" s="20">
        <v>0.41530040000000007</v>
      </c>
      <c r="F6386" s="20">
        <v>0.40951640000000006</v>
      </c>
      <c r="G6386" s="20">
        <v>5.7839999999999992E-3</v>
      </c>
      <c r="H6386" s="20">
        <v>0</v>
      </c>
      <c r="I6386" s="20">
        <v>0.1666667</v>
      </c>
      <c r="J6386" s="20">
        <v>0.24680509999999994</v>
      </c>
      <c r="K6386" s="20">
        <v>1.5971000000000002E-3</v>
      </c>
      <c r="L6386" s="20">
        <v>2.3149999999999999E-4</v>
      </c>
      <c r="M6386" s="20">
        <v>0.12458987772916667</v>
      </c>
      <c r="N6386" s="1">
        <v>9</v>
      </c>
      <c r="O6386" s="5">
        <v>52</v>
      </c>
      <c r="P6386" s="5">
        <v>48</v>
      </c>
      <c r="Q6386" s="1">
        <v>13</v>
      </c>
      <c r="R6386" s="1">
        <v>12</v>
      </c>
      <c r="S6386" s="6">
        <v>2159.2199999999998</v>
      </c>
      <c r="T6386" s="6">
        <v>2159.2199999999998</v>
      </c>
    </row>
    <row r="6387" spans="1:20" hidden="1" x14ac:dyDescent="0.25">
      <c r="A6387" s="1">
        <v>10</v>
      </c>
      <c r="B6387" s="1">
        <v>2013</v>
      </c>
      <c r="C6387" s="1">
        <v>351160710</v>
      </c>
      <c r="D6387" s="44" t="s">
        <v>178</v>
      </c>
      <c r="E6387" s="20">
        <v>4.7866499999999992E-2</v>
      </c>
      <c r="F6387" s="20">
        <v>2.9010099999999994E-2</v>
      </c>
      <c r="G6387" s="20">
        <v>1.8856399999999995E-2</v>
      </c>
      <c r="H6387" s="20">
        <v>0</v>
      </c>
      <c r="I6387" s="20" t="s">
        <v>47</v>
      </c>
      <c r="J6387" s="20">
        <v>1.4658600000000001E-2</v>
      </c>
      <c r="K6387" s="20">
        <v>2.0469399999999992E-2</v>
      </c>
      <c r="L6387" s="20">
        <v>1.27385E-2</v>
      </c>
      <c r="M6387" s="20">
        <v>3.7730473125000004E-2</v>
      </c>
      <c r="N6387" s="1">
        <v>8</v>
      </c>
      <c r="O6387" s="5">
        <v>56.67</v>
      </c>
      <c r="P6387" s="5">
        <v>43.33</v>
      </c>
      <c r="Q6387" s="1">
        <v>17</v>
      </c>
      <c r="R6387" s="1">
        <v>13</v>
      </c>
      <c r="S6387" s="6">
        <v>560.28</v>
      </c>
      <c r="T6387" s="6">
        <v>560.28</v>
      </c>
    </row>
    <row r="6388" spans="1:20" hidden="1" x14ac:dyDescent="0.25">
      <c r="A6388" s="1">
        <v>5</v>
      </c>
      <c r="B6388" s="1">
        <v>2013</v>
      </c>
      <c r="C6388" s="1">
        <v>35117065</v>
      </c>
      <c r="D6388" s="44" t="s">
        <v>179</v>
      </c>
      <c r="E6388" s="20">
        <v>2.3663799999999999E-2</v>
      </c>
      <c r="F6388" s="20">
        <v>1.9325799999999997E-2</v>
      </c>
      <c r="G6388" s="20">
        <v>4.3380000000000007E-3</v>
      </c>
      <c r="H6388" s="20">
        <v>0</v>
      </c>
      <c r="I6388" s="20" t="s">
        <v>47</v>
      </c>
      <c r="J6388" s="20">
        <v>4.549000000000001E-3</v>
      </c>
      <c r="K6388" s="20">
        <v>4.5124999999999992E-3</v>
      </c>
      <c r="L6388" s="20">
        <v>1.46023E-2</v>
      </c>
      <c r="M6388" s="20">
        <v>4.408751248379629E-2</v>
      </c>
      <c r="N6388" s="1">
        <v>9</v>
      </c>
      <c r="O6388" s="5">
        <v>68.180000000000007</v>
      </c>
      <c r="P6388" s="5">
        <v>31.82</v>
      </c>
      <c r="Q6388" s="1">
        <v>15</v>
      </c>
      <c r="R6388" s="1">
        <v>7</v>
      </c>
      <c r="S6388" s="6">
        <v>646.16</v>
      </c>
      <c r="T6388" s="6">
        <v>620.31359999999995</v>
      </c>
    </row>
    <row r="6389" spans="1:20" hidden="1" x14ac:dyDescent="0.25">
      <c r="A6389" s="1">
        <v>14</v>
      </c>
      <c r="B6389" s="1">
        <v>2013</v>
      </c>
      <c r="C6389" s="1">
        <v>355720414</v>
      </c>
      <c r="D6389" s="44" t="s">
        <v>180</v>
      </c>
      <c r="E6389" s="20">
        <v>0</v>
      </c>
      <c r="F6389" s="20">
        <v>0</v>
      </c>
      <c r="G6389" s="20">
        <v>0</v>
      </c>
      <c r="H6389" s="20">
        <v>0</v>
      </c>
      <c r="I6389" s="20">
        <v>0</v>
      </c>
      <c r="J6389" s="20">
        <v>0</v>
      </c>
      <c r="K6389" s="20">
        <v>0</v>
      </c>
      <c r="L6389" s="20">
        <v>0</v>
      </c>
      <c r="M6389" s="20">
        <v>0</v>
      </c>
      <c r="N6389" s="1">
        <v>0</v>
      </c>
      <c r="O6389" s="5">
        <v>0</v>
      </c>
      <c r="P6389" s="5">
        <v>0</v>
      </c>
      <c r="Q6389" s="1">
        <v>0</v>
      </c>
      <c r="R6389" s="1">
        <v>0</v>
      </c>
      <c r="S6389" s="6"/>
      <c r="T6389" s="6"/>
    </row>
    <row r="6390" spans="1:20" hidden="1" x14ac:dyDescent="0.25">
      <c r="A6390" s="1">
        <v>17</v>
      </c>
      <c r="B6390" s="1">
        <v>2013</v>
      </c>
      <c r="C6390" s="1">
        <v>355720417</v>
      </c>
      <c r="D6390" s="44" t="s">
        <v>180</v>
      </c>
      <c r="E6390" s="20">
        <v>0.20314379999999999</v>
      </c>
      <c r="F6390" s="20">
        <v>0.20231489999999999</v>
      </c>
      <c r="G6390" s="20">
        <v>8.2890000000000004E-4</v>
      </c>
      <c r="H6390" s="20">
        <v>0</v>
      </c>
      <c r="I6390" s="20" t="s">
        <v>47</v>
      </c>
      <c r="J6390" s="20" t="s">
        <v>47</v>
      </c>
      <c r="K6390" s="20">
        <v>0.2018519</v>
      </c>
      <c r="L6390" s="20">
        <v>1.2918999999999999E-3</v>
      </c>
      <c r="M6390" s="20">
        <v>3.5980609017361116E-2</v>
      </c>
      <c r="N6390" s="1">
        <v>0</v>
      </c>
      <c r="O6390" s="5">
        <v>60</v>
      </c>
      <c r="P6390" s="5">
        <v>40</v>
      </c>
      <c r="Q6390" s="1">
        <v>3</v>
      </c>
      <c r="R6390" s="1">
        <v>2</v>
      </c>
      <c r="S6390" s="6">
        <v>620</v>
      </c>
      <c r="T6390" s="6">
        <v>620</v>
      </c>
    </row>
    <row r="6391" spans="1:20" hidden="1" x14ac:dyDescent="0.25">
      <c r="A6391" s="1">
        <v>20</v>
      </c>
      <c r="B6391" s="1">
        <v>2013</v>
      </c>
      <c r="C6391" s="1">
        <v>351190420</v>
      </c>
      <c r="D6391" s="44" t="s">
        <v>181</v>
      </c>
      <c r="E6391" s="20">
        <v>4.4441299999999996E-2</v>
      </c>
      <c r="F6391" s="20">
        <v>1.3431999999999998E-2</v>
      </c>
      <c r="G6391" s="20">
        <v>3.1009299999999997E-2</v>
      </c>
      <c r="H6391" s="20">
        <v>0</v>
      </c>
      <c r="I6391" s="20">
        <v>2.8145899999999998E-2</v>
      </c>
      <c r="J6391" s="20" t="s">
        <v>47</v>
      </c>
      <c r="K6391" s="20">
        <v>1.3431999999999998E-2</v>
      </c>
      <c r="L6391" s="20">
        <v>2.8633999999999999E-3</v>
      </c>
      <c r="M6391" s="20">
        <v>1.7576796875000002E-2</v>
      </c>
      <c r="N6391" s="1">
        <v>4</v>
      </c>
      <c r="O6391" s="5">
        <v>19.23</v>
      </c>
      <c r="P6391" s="5">
        <v>80.77</v>
      </c>
      <c r="Q6391" s="1">
        <v>5</v>
      </c>
      <c r="R6391" s="1">
        <v>21</v>
      </c>
      <c r="S6391" s="6">
        <v>377.15</v>
      </c>
      <c r="T6391" s="6">
        <v>377.15</v>
      </c>
    </row>
    <row r="6392" spans="1:20" hidden="1" x14ac:dyDescent="0.25">
      <c r="A6392" s="1">
        <v>12</v>
      </c>
      <c r="B6392" s="1">
        <v>2013</v>
      </c>
      <c r="C6392" s="1">
        <v>351200112</v>
      </c>
      <c r="D6392" s="44" t="s">
        <v>182</v>
      </c>
      <c r="E6392" s="20">
        <v>0.71353569999999999</v>
      </c>
      <c r="F6392" s="20">
        <v>0.54940820000000001</v>
      </c>
      <c r="G6392" s="20">
        <v>0.16412749999999995</v>
      </c>
      <c r="H6392" s="20">
        <v>0</v>
      </c>
      <c r="I6392" s="20">
        <v>4.2337899999999991E-2</v>
      </c>
      <c r="J6392" s="20">
        <v>0.37131979999999998</v>
      </c>
      <c r="K6392" s="20">
        <v>0.29114180000000006</v>
      </c>
      <c r="L6392" s="20">
        <v>8.7361999999999995E-3</v>
      </c>
      <c r="M6392" s="20">
        <v>5.313269675925926E-2</v>
      </c>
      <c r="N6392" s="1">
        <v>20</v>
      </c>
      <c r="O6392" s="5">
        <v>35.479999999999997</v>
      </c>
      <c r="P6392" s="5">
        <v>64.52</v>
      </c>
      <c r="Q6392" s="1">
        <v>22</v>
      </c>
      <c r="R6392" s="1">
        <v>40</v>
      </c>
      <c r="S6392" s="6">
        <v>913</v>
      </c>
      <c r="T6392" s="6">
        <v>913</v>
      </c>
    </row>
    <row r="6393" spans="1:20" hidden="1" x14ac:dyDescent="0.25">
      <c r="A6393" s="1">
        <v>15</v>
      </c>
      <c r="B6393" s="1">
        <v>2013</v>
      </c>
      <c r="C6393" s="1">
        <v>351200115</v>
      </c>
      <c r="D6393" s="44" t="s">
        <v>182</v>
      </c>
      <c r="E6393" s="20">
        <v>6.2299600000000004E-2</v>
      </c>
      <c r="F6393" s="20">
        <v>4.9953800000000007E-2</v>
      </c>
      <c r="G6393" s="20">
        <v>1.2345799999999999E-2</v>
      </c>
      <c r="H6393" s="20">
        <v>0</v>
      </c>
      <c r="I6393" s="20" t="s">
        <v>47</v>
      </c>
      <c r="J6393" s="20">
        <v>5.401999999999999E-4</v>
      </c>
      <c r="K6393" s="20">
        <v>6.1759400000000013E-2</v>
      </c>
      <c r="L6393" s="20">
        <v>0</v>
      </c>
      <c r="M6393" s="20">
        <v>0</v>
      </c>
      <c r="N6393" s="1">
        <v>2</v>
      </c>
      <c r="O6393" s="5">
        <v>64.290000000000006</v>
      </c>
      <c r="P6393" s="5">
        <v>35.71</v>
      </c>
      <c r="Q6393" s="1">
        <v>9</v>
      </c>
      <c r="R6393" s="1">
        <v>5</v>
      </c>
      <c r="S6393" s="6"/>
      <c r="T6393" s="6"/>
    </row>
    <row r="6394" spans="1:20" hidden="1" x14ac:dyDescent="0.25">
      <c r="A6394" s="1">
        <v>12</v>
      </c>
      <c r="B6394" s="1">
        <v>2013</v>
      </c>
      <c r="C6394" s="1">
        <v>351210012</v>
      </c>
      <c r="D6394" s="44" t="s">
        <v>183</v>
      </c>
      <c r="E6394" s="20">
        <v>3.5359977000000002</v>
      </c>
      <c r="F6394" s="20">
        <v>3.4278947000000004</v>
      </c>
      <c r="G6394" s="20">
        <v>0.10810299999999999</v>
      </c>
      <c r="H6394" s="20">
        <v>1.29</v>
      </c>
      <c r="I6394" s="20">
        <v>1.83333E-2</v>
      </c>
      <c r="J6394" s="20">
        <v>0.1900926</v>
      </c>
      <c r="K6394" s="20">
        <v>3.2780800000000005</v>
      </c>
      <c r="L6394" s="20">
        <v>4.9491799999999996E-2</v>
      </c>
      <c r="M6394" s="20">
        <v>1.22932875E-2</v>
      </c>
      <c r="N6394" s="1">
        <v>56</v>
      </c>
      <c r="O6394" s="5">
        <v>89.11</v>
      </c>
      <c r="P6394" s="5">
        <v>10.89</v>
      </c>
      <c r="Q6394" s="1">
        <v>90</v>
      </c>
      <c r="R6394" s="1">
        <v>11</v>
      </c>
      <c r="S6394" s="6">
        <v>242</v>
      </c>
      <c r="T6394" s="6">
        <v>242</v>
      </c>
    </row>
    <row r="6395" spans="1:20" hidden="1" x14ac:dyDescent="0.25">
      <c r="A6395" s="1">
        <v>9</v>
      </c>
      <c r="B6395" s="1">
        <v>2013</v>
      </c>
      <c r="C6395" s="1">
        <v>35122099</v>
      </c>
      <c r="D6395" s="44" t="s">
        <v>184</v>
      </c>
      <c r="E6395" s="20">
        <v>0.30650729999999998</v>
      </c>
      <c r="F6395" s="20">
        <v>0.29359659999999999</v>
      </c>
      <c r="G6395" s="20">
        <v>1.2910700000000004E-2</v>
      </c>
      <c r="H6395" s="20">
        <v>0</v>
      </c>
      <c r="I6395" s="20">
        <v>6.8286900000000011E-2</v>
      </c>
      <c r="J6395" s="20">
        <v>3.2679400000000004E-2</v>
      </c>
      <c r="K6395" s="20">
        <v>0.20043459999999999</v>
      </c>
      <c r="L6395" s="20">
        <v>5.1063999999999997E-3</v>
      </c>
      <c r="M6395" s="20">
        <v>7.86869212962963E-2</v>
      </c>
      <c r="N6395" s="1">
        <v>3</v>
      </c>
      <c r="O6395" s="5">
        <v>65.45</v>
      </c>
      <c r="P6395" s="5">
        <v>34.549999999999997</v>
      </c>
      <c r="Q6395" s="1">
        <v>36</v>
      </c>
      <c r="R6395" s="1">
        <v>19</v>
      </c>
      <c r="S6395" s="6">
        <v>1362</v>
      </c>
      <c r="T6395" s="6">
        <v>149.82</v>
      </c>
    </row>
    <row r="6396" spans="1:20" hidden="1" x14ac:dyDescent="0.25">
      <c r="A6396" s="1">
        <v>10</v>
      </c>
      <c r="B6396" s="1">
        <v>2013</v>
      </c>
      <c r="C6396" s="1">
        <v>351230810</v>
      </c>
      <c r="D6396" s="44" t="s">
        <v>185</v>
      </c>
      <c r="E6396" s="20">
        <v>3.92418E-2</v>
      </c>
      <c r="F6396" s="20">
        <v>3.9220999999999999E-2</v>
      </c>
      <c r="G6396" s="20">
        <v>2.0800000000000001E-5</v>
      </c>
      <c r="H6396" s="20">
        <v>0</v>
      </c>
      <c r="I6396" s="20">
        <v>3.6788899999999999E-2</v>
      </c>
      <c r="J6396" s="20">
        <v>2.0800000000000001E-5</v>
      </c>
      <c r="K6396" s="20">
        <v>8.8889999999999998E-4</v>
      </c>
      <c r="L6396" s="20">
        <v>1.5432E-3</v>
      </c>
      <c r="M6396" s="20">
        <v>4.146869028819445E-2</v>
      </c>
      <c r="N6396" s="1">
        <v>18</v>
      </c>
      <c r="O6396" s="5">
        <v>80</v>
      </c>
      <c r="P6396" s="5">
        <v>20</v>
      </c>
      <c r="Q6396" s="1">
        <v>4</v>
      </c>
      <c r="R6396" s="1">
        <v>1</v>
      </c>
      <c r="S6396" s="6">
        <v>683.41</v>
      </c>
      <c r="T6396" s="6">
        <v>683.41</v>
      </c>
    </row>
    <row r="6397" spans="1:20" hidden="1" x14ac:dyDescent="0.25">
      <c r="A6397" s="1">
        <v>5</v>
      </c>
      <c r="B6397" s="1">
        <v>2013</v>
      </c>
      <c r="C6397" s="1">
        <v>35124075</v>
      </c>
      <c r="D6397" s="44" t="s">
        <v>186</v>
      </c>
      <c r="E6397" s="20">
        <v>0.13794000000000001</v>
      </c>
      <c r="F6397" s="20">
        <v>9.9078500000000028E-2</v>
      </c>
      <c r="G6397" s="20">
        <v>3.8861499999999993E-2</v>
      </c>
      <c r="H6397" s="20">
        <v>0</v>
      </c>
      <c r="I6397" s="20">
        <v>6.1077099999999995E-2</v>
      </c>
      <c r="J6397" s="20">
        <v>5.8064699999999997E-2</v>
      </c>
      <c r="K6397" s="20">
        <v>8.106300000000002E-3</v>
      </c>
      <c r="L6397" s="20">
        <v>1.0691900000000001E-2</v>
      </c>
      <c r="M6397" s="20">
        <v>5.7910700555555555E-2</v>
      </c>
      <c r="N6397" s="1">
        <v>6</v>
      </c>
      <c r="O6397" s="5">
        <v>17.739999999999998</v>
      </c>
      <c r="P6397" s="5">
        <v>82.26</v>
      </c>
      <c r="Q6397" s="1">
        <v>11</v>
      </c>
      <c r="R6397" s="1">
        <v>51</v>
      </c>
      <c r="S6397" s="6">
        <v>1098</v>
      </c>
      <c r="T6397" s="6">
        <v>0</v>
      </c>
    </row>
    <row r="6398" spans="1:20" hidden="1" x14ac:dyDescent="0.25">
      <c r="A6398" s="1">
        <v>19</v>
      </c>
      <c r="B6398" s="1">
        <v>2013</v>
      </c>
      <c r="C6398" s="1">
        <v>351250619</v>
      </c>
      <c r="D6398" s="44" t="s">
        <v>187</v>
      </c>
      <c r="E6398" s="20">
        <v>1.6590500000000001E-2</v>
      </c>
      <c r="F6398" s="20">
        <v>2.9711999999999998E-3</v>
      </c>
      <c r="G6398" s="20">
        <v>1.3619300000000003E-2</v>
      </c>
      <c r="H6398" s="20">
        <v>0</v>
      </c>
      <c r="I6398" s="20">
        <v>1.21204E-2</v>
      </c>
      <c r="J6398" s="20">
        <v>1.2258E-3</v>
      </c>
      <c r="K6398" s="20">
        <v>2.9711999999999998E-3</v>
      </c>
      <c r="L6398" s="20">
        <v>2.7310000000000002E-4</v>
      </c>
      <c r="M6398" s="20">
        <v>1.2524746614583332E-2</v>
      </c>
      <c r="N6398" s="1">
        <v>3</v>
      </c>
      <c r="O6398" s="5">
        <v>23.53</v>
      </c>
      <c r="P6398" s="5">
        <v>76.47</v>
      </c>
      <c r="Q6398" s="1">
        <v>4</v>
      </c>
      <c r="R6398" s="1">
        <v>13</v>
      </c>
      <c r="S6398" s="6">
        <v>243.54</v>
      </c>
      <c r="T6398" s="6">
        <v>243.54</v>
      </c>
    </row>
    <row r="6399" spans="1:20" hidden="1" x14ac:dyDescent="0.25">
      <c r="A6399" s="1">
        <v>14</v>
      </c>
      <c r="B6399" s="1">
        <v>2013</v>
      </c>
      <c r="C6399" s="1">
        <v>351260514</v>
      </c>
      <c r="D6399" s="44" t="s">
        <v>188</v>
      </c>
      <c r="E6399" s="20">
        <v>0.15564740000000002</v>
      </c>
      <c r="F6399" s="20">
        <v>0.15503170000000002</v>
      </c>
      <c r="G6399" s="20">
        <v>6.1570000000000006E-4</v>
      </c>
      <c r="H6399" s="20">
        <v>0</v>
      </c>
      <c r="I6399" s="20">
        <v>1.1670399999999999E-2</v>
      </c>
      <c r="J6399" s="20" t="s">
        <v>47</v>
      </c>
      <c r="K6399" s="20">
        <v>0.14380670000000004</v>
      </c>
      <c r="L6399" s="20">
        <v>1.7029999999999999E-4</v>
      </c>
      <c r="M6399" s="20">
        <v>1.0137811979166666E-2</v>
      </c>
      <c r="N6399" s="1">
        <v>12</v>
      </c>
      <c r="O6399" s="5">
        <v>94.74</v>
      </c>
      <c r="P6399" s="5">
        <v>5.26</v>
      </c>
      <c r="Q6399" s="1">
        <v>36</v>
      </c>
      <c r="R6399" s="1">
        <v>2</v>
      </c>
      <c r="S6399" s="6">
        <v>188.1</v>
      </c>
      <c r="T6399" s="6">
        <v>188.1</v>
      </c>
    </row>
    <row r="6400" spans="1:20" hidden="1" x14ac:dyDescent="0.25">
      <c r="A6400" s="1">
        <v>5</v>
      </c>
      <c r="B6400" s="1">
        <v>2013</v>
      </c>
      <c r="C6400" s="1">
        <v>35127045</v>
      </c>
      <c r="D6400" s="44" t="s">
        <v>189</v>
      </c>
      <c r="E6400" s="20">
        <v>8.765579999999995E-2</v>
      </c>
      <c r="F6400" s="20">
        <v>8.4275699999999953E-2</v>
      </c>
      <c r="G6400" s="20">
        <v>3.3800999999999996E-3</v>
      </c>
      <c r="H6400" s="20">
        <v>0</v>
      </c>
      <c r="I6400" s="20" t="s">
        <v>47</v>
      </c>
      <c r="J6400" s="20">
        <v>3.3333000000000004E-3</v>
      </c>
      <c r="K6400" s="20">
        <v>8.2210399999999961E-2</v>
      </c>
      <c r="L6400" s="20">
        <v>2.1121E-3</v>
      </c>
      <c r="M6400" s="20">
        <v>1.015625E-2</v>
      </c>
      <c r="N6400" s="1">
        <v>15</v>
      </c>
      <c r="O6400" s="5">
        <v>77.14</v>
      </c>
      <c r="P6400" s="5">
        <v>22.86</v>
      </c>
      <c r="Q6400" s="1">
        <v>27</v>
      </c>
      <c r="R6400" s="1">
        <v>8</v>
      </c>
      <c r="S6400" s="6">
        <v>117</v>
      </c>
      <c r="T6400" s="6">
        <v>117</v>
      </c>
    </row>
    <row r="6401" spans="1:20" hidden="1" x14ac:dyDescent="0.25">
      <c r="A6401" s="1">
        <v>9</v>
      </c>
      <c r="B6401" s="1">
        <v>2013</v>
      </c>
      <c r="C6401" s="1">
        <v>35127049</v>
      </c>
      <c r="D6401" s="44" t="s">
        <v>189</v>
      </c>
      <c r="E6401" s="20">
        <v>0</v>
      </c>
      <c r="F6401" s="20">
        <v>0</v>
      </c>
      <c r="G6401" s="20">
        <v>0</v>
      </c>
      <c r="H6401" s="20">
        <v>0</v>
      </c>
      <c r="I6401" s="20">
        <v>0</v>
      </c>
      <c r="J6401" s="20">
        <v>0</v>
      </c>
      <c r="K6401" s="20">
        <v>0</v>
      </c>
      <c r="L6401" s="20">
        <v>0</v>
      </c>
      <c r="M6401" s="20">
        <v>0</v>
      </c>
      <c r="N6401" s="1">
        <v>0</v>
      </c>
      <c r="O6401" s="5">
        <v>0</v>
      </c>
      <c r="P6401" s="5">
        <v>0</v>
      </c>
      <c r="Q6401" s="1">
        <v>0</v>
      </c>
      <c r="R6401" s="1">
        <v>0</v>
      </c>
      <c r="S6401" s="6"/>
      <c r="T6401" s="6"/>
    </row>
    <row r="6402" spans="1:20" hidden="1" x14ac:dyDescent="0.25">
      <c r="A6402" s="1">
        <v>5</v>
      </c>
      <c r="B6402" s="1">
        <v>2013</v>
      </c>
      <c r="C6402" s="1">
        <v>35128035</v>
      </c>
      <c r="D6402" s="44" t="s">
        <v>190</v>
      </c>
      <c r="E6402" s="20">
        <v>2.9761577999999997</v>
      </c>
      <c r="F6402" s="20">
        <v>2.9684879999999998</v>
      </c>
      <c r="G6402" s="20">
        <v>7.6697999999999966E-3</v>
      </c>
      <c r="H6402" s="20">
        <v>0</v>
      </c>
      <c r="I6402" s="20">
        <v>2.5925833000000003</v>
      </c>
      <c r="J6402" s="20">
        <v>0.32848199999999994</v>
      </c>
      <c r="K6402" s="20">
        <v>1.0866300000000001E-2</v>
      </c>
      <c r="L6402" s="20">
        <v>4.4226200000000007E-2</v>
      </c>
      <c r="M6402" s="20">
        <v>0.16563258381250001</v>
      </c>
      <c r="N6402" s="1">
        <v>11</v>
      </c>
      <c r="O6402" s="5">
        <v>33.33</v>
      </c>
      <c r="P6402" s="5">
        <v>66.67</v>
      </c>
      <c r="Q6402" s="1">
        <v>19</v>
      </c>
      <c r="R6402" s="1">
        <v>38</v>
      </c>
      <c r="S6402" s="6">
        <v>3230</v>
      </c>
      <c r="T6402" s="6">
        <v>0</v>
      </c>
    </row>
    <row r="6403" spans="1:20" hidden="1" x14ac:dyDescent="0.25">
      <c r="A6403" s="1">
        <v>15</v>
      </c>
      <c r="B6403" s="1">
        <v>2013</v>
      </c>
      <c r="C6403" s="1">
        <v>351290215</v>
      </c>
      <c r="D6403" s="44" t="s">
        <v>191</v>
      </c>
      <c r="E6403" s="20">
        <v>0.14359330000000001</v>
      </c>
      <c r="F6403" s="20">
        <v>0.1390875</v>
      </c>
      <c r="G6403" s="20">
        <v>4.5057999999999999E-3</v>
      </c>
      <c r="H6403" s="20">
        <v>0</v>
      </c>
      <c r="I6403" s="20">
        <v>5.2099999999999999E-5</v>
      </c>
      <c r="J6403" s="20">
        <v>6.667E-4</v>
      </c>
      <c r="K6403" s="20">
        <v>0.1395335</v>
      </c>
      <c r="L6403" s="20">
        <v>3.3410000000000002E-3</v>
      </c>
      <c r="M6403" s="20">
        <v>1.8609375000000001E-2</v>
      </c>
      <c r="N6403" s="1">
        <v>7</v>
      </c>
      <c r="O6403" s="5">
        <v>52.38</v>
      </c>
      <c r="P6403" s="5">
        <v>47.62</v>
      </c>
      <c r="Q6403" s="1">
        <v>11</v>
      </c>
      <c r="R6403" s="1">
        <v>10</v>
      </c>
      <c r="S6403" s="6">
        <v>268.52</v>
      </c>
      <c r="T6403" s="6">
        <v>268.52</v>
      </c>
    </row>
    <row r="6404" spans="1:20" hidden="1" x14ac:dyDescent="0.25">
      <c r="A6404" s="1">
        <v>18</v>
      </c>
      <c r="B6404" s="1">
        <v>2013</v>
      </c>
      <c r="C6404" s="1">
        <v>351290218</v>
      </c>
      <c r="D6404" s="44" t="s">
        <v>191</v>
      </c>
      <c r="E6404" s="20">
        <v>2.1560199999999998E-2</v>
      </c>
      <c r="F6404" s="20">
        <v>2.1560199999999998E-2</v>
      </c>
      <c r="G6404" s="20">
        <v>0</v>
      </c>
      <c r="H6404" s="20">
        <v>0</v>
      </c>
      <c r="I6404" s="20" t="s">
        <v>47</v>
      </c>
      <c r="J6404" s="20">
        <v>1.3888899999999999E-2</v>
      </c>
      <c r="K6404" s="20">
        <v>7.6713000000000007E-3</v>
      </c>
      <c r="L6404" s="20">
        <v>0</v>
      </c>
      <c r="M6404" s="20">
        <v>0</v>
      </c>
      <c r="N6404" s="1">
        <v>2</v>
      </c>
      <c r="O6404" s="5">
        <v>100</v>
      </c>
      <c r="P6404" s="5">
        <v>0</v>
      </c>
      <c r="Q6404" s="1">
        <v>5</v>
      </c>
      <c r="R6404" s="1">
        <v>0</v>
      </c>
      <c r="S6404" s="6"/>
      <c r="T6404" s="6"/>
    </row>
    <row r="6405" spans="1:20" hidden="1" x14ac:dyDescent="0.25">
      <c r="A6405" s="1">
        <v>6</v>
      </c>
      <c r="B6405" s="1">
        <v>2013</v>
      </c>
      <c r="C6405" s="1">
        <v>35130096</v>
      </c>
      <c r="D6405" s="44" t="s">
        <v>192</v>
      </c>
      <c r="E6405" s="20">
        <v>1.2991676000000001</v>
      </c>
      <c r="F6405" s="20">
        <v>1.2548611000000001</v>
      </c>
      <c r="G6405" s="20">
        <v>4.4306500000000013E-2</v>
      </c>
      <c r="H6405" s="20">
        <v>0</v>
      </c>
      <c r="I6405" s="20">
        <v>1.25</v>
      </c>
      <c r="J6405" s="20">
        <v>2.8114200000000002E-2</v>
      </c>
      <c r="K6405" s="20">
        <v>4.3888999999999994E-3</v>
      </c>
      <c r="L6405" s="20">
        <v>1.6664499999999999E-2</v>
      </c>
      <c r="M6405" s="20">
        <v>0.74870614583333328</v>
      </c>
      <c r="N6405" s="1">
        <v>6</v>
      </c>
      <c r="O6405" s="5">
        <v>5.0599999999999996</v>
      </c>
      <c r="P6405" s="5">
        <v>94.94</v>
      </c>
      <c r="Q6405" s="1">
        <v>4</v>
      </c>
      <c r="R6405" s="1">
        <v>75</v>
      </c>
      <c r="S6405" s="6">
        <v>5368.95</v>
      </c>
      <c r="T6405" s="6">
        <v>2308.6484999999998</v>
      </c>
    </row>
    <row r="6406" spans="1:20" hidden="1" x14ac:dyDescent="0.25">
      <c r="A6406" s="1">
        <v>10</v>
      </c>
      <c r="B6406" s="1">
        <v>2013</v>
      </c>
      <c r="C6406" s="1">
        <v>351300910</v>
      </c>
      <c r="D6406" s="44" t="s">
        <v>192</v>
      </c>
      <c r="E6406" s="20">
        <v>8.9899999999999995E-4</v>
      </c>
      <c r="F6406" s="20">
        <v>7.7200000000000006E-5</v>
      </c>
      <c r="G6406" s="20">
        <v>8.2179999999999992E-4</v>
      </c>
      <c r="H6406" s="20">
        <v>0</v>
      </c>
      <c r="I6406" s="20" t="s">
        <v>47</v>
      </c>
      <c r="J6406" s="20">
        <v>5.2089999999999992E-4</v>
      </c>
      <c r="K6406" s="20">
        <v>7.7200000000000006E-5</v>
      </c>
      <c r="L6406" s="20">
        <v>3.009E-4</v>
      </c>
      <c r="M6406" s="20">
        <v>0</v>
      </c>
      <c r="N6406" s="1">
        <v>3</v>
      </c>
      <c r="O6406" s="5">
        <v>16.670000000000002</v>
      </c>
      <c r="P6406" s="5">
        <v>83.33</v>
      </c>
      <c r="Q6406" s="1">
        <v>1</v>
      </c>
      <c r="R6406" s="1">
        <v>5</v>
      </c>
      <c r="S6406" s="6"/>
      <c r="T6406" s="6"/>
    </row>
    <row r="6407" spans="1:20" hidden="1" x14ac:dyDescent="0.25">
      <c r="A6407" s="1">
        <v>4</v>
      </c>
      <c r="B6407" s="1">
        <v>2013</v>
      </c>
      <c r="C6407" s="1">
        <v>35131084</v>
      </c>
      <c r="D6407" s="44" t="s">
        <v>193</v>
      </c>
      <c r="E6407" s="20">
        <v>2.2380000000000004E-2</v>
      </c>
      <c r="F6407" s="20">
        <v>1.2976799999999998E-2</v>
      </c>
      <c r="G6407" s="20">
        <v>9.4032000000000039E-3</v>
      </c>
      <c r="H6407" s="20">
        <v>0</v>
      </c>
      <c r="I6407" s="20" t="s">
        <v>47</v>
      </c>
      <c r="J6407" s="20">
        <v>2.483E-3</v>
      </c>
      <c r="K6407" s="20">
        <v>1.23672E-2</v>
      </c>
      <c r="L6407" s="20">
        <v>7.5297999999999997E-3</v>
      </c>
      <c r="M6407" s="20">
        <v>9.6540260792824073E-2</v>
      </c>
      <c r="N6407" s="1">
        <v>7</v>
      </c>
      <c r="O6407" s="5">
        <v>21.88</v>
      </c>
      <c r="P6407" s="5">
        <v>78.13</v>
      </c>
      <c r="Q6407" s="1">
        <v>7</v>
      </c>
      <c r="R6407" s="1">
        <v>25</v>
      </c>
      <c r="S6407" s="6">
        <v>1748.34</v>
      </c>
      <c r="T6407" s="6">
        <v>1748.34</v>
      </c>
    </row>
    <row r="6408" spans="1:20" hidden="1" x14ac:dyDescent="0.25">
      <c r="A6408" s="1">
        <v>9</v>
      </c>
      <c r="B6408" s="1">
        <v>2013</v>
      </c>
      <c r="C6408" s="1">
        <v>35131089</v>
      </c>
      <c r="D6408" s="44" t="s">
        <v>193</v>
      </c>
      <c r="E6408" s="20">
        <v>3.7407E-3</v>
      </c>
      <c r="F6408" s="20">
        <v>3.7407E-3</v>
      </c>
      <c r="G6408" s="20">
        <v>0</v>
      </c>
      <c r="H6408" s="20">
        <v>0</v>
      </c>
      <c r="I6408" s="20" t="s">
        <v>47</v>
      </c>
      <c r="J6408" s="20" t="s">
        <v>47</v>
      </c>
      <c r="K6408" s="20">
        <v>3.3333E-3</v>
      </c>
      <c r="L6408" s="20">
        <v>4.0739999999999998E-4</v>
      </c>
      <c r="M6408" s="20">
        <v>0</v>
      </c>
      <c r="N6408" s="1">
        <v>1</v>
      </c>
      <c r="O6408" s="5">
        <v>100</v>
      </c>
      <c r="P6408" s="5">
        <v>0</v>
      </c>
      <c r="Q6408" s="1">
        <v>2</v>
      </c>
      <c r="R6408" s="1">
        <v>0</v>
      </c>
      <c r="S6408" s="6"/>
      <c r="T6408" s="6"/>
    </row>
    <row r="6409" spans="1:20" hidden="1" x14ac:dyDescent="0.25">
      <c r="A6409" s="1">
        <v>8</v>
      </c>
      <c r="B6409" s="1">
        <v>2013</v>
      </c>
      <c r="C6409" s="1">
        <v>35132078</v>
      </c>
      <c r="D6409" s="44" t="s">
        <v>194</v>
      </c>
      <c r="E6409" s="20">
        <v>0.34469020000000006</v>
      </c>
      <c r="F6409" s="20">
        <v>0.33167680000000005</v>
      </c>
      <c r="G6409" s="20">
        <v>1.30134E-2</v>
      </c>
      <c r="H6409" s="20">
        <v>0</v>
      </c>
      <c r="I6409" s="20" t="s">
        <v>47</v>
      </c>
      <c r="J6409" s="20">
        <v>1.1459E-3</v>
      </c>
      <c r="K6409" s="20">
        <v>0.33683919999999995</v>
      </c>
      <c r="L6409" s="20">
        <v>6.7050999999999986E-3</v>
      </c>
      <c r="M6409" s="20">
        <v>1.4888718749999998E-2</v>
      </c>
      <c r="N6409" s="1">
        <v>23</v>
      </c>
      <c r="O6409" s="5">
        <v>77.97</v>
      </c>
      <c r="P6409" s="5">
        <v>22.03</v>
      </c>
      <c r="Q6409" s="1">
        <v>46</v>
      </c>
      <c r="R6409" s="1">
        <v>13</v>
      </c>
      <c r="S6409" s="6">
        <v>318</v>
      </c>
      <c r="T6409" s="6">
        <v>318</v>
      </c>
    </row>
    <row r="6410" spans="1:20" hidden="1" x14ac:dyDescent="0.25">
      <c r="A6410" s="1">
        <v>17</v>
      </c>
      <c r="B6410" s="1">
        <v>2013</v>
      </c>
      <c r="C6410" s="1">
        <v>351330617</v>
      </c>
      <c r="D6410" s="44" t="s">
        <v>195</v>
      </c>
      <c r="E6410" s="20">
        <v>2.4849200000000002E-2</v>
      </c>
      <c r="F6410" s="20">
        <v>1.95964E-2</v>
      </c>
      <c r="G6410" s="20">
        <v>5.2528000000000002E-3</v>
      </c>
      <c r="H6410" s="20">
        <v>7.0000000000000007E-2</v>
      </c>
      <c r="I6410" s="20">
        <v>5.2528000000000002E-3</v>
      </c>
      <c r="J6410" s="20" t="s">
        <v>47</v>
      </c>
      <c r="K6410" s="20">
        <v>1.95964E-2</v>
      </c>
      <c r="L6410" s="20">
        <v>0</v>
      </c>
      <c r="M6410" s="20">
        <v>4.4347416666666662E-3</v>
      </c>
      <c r="N6410" s="1">
        <v>1</v>
      </c>
      <c r="O6410" s="5">
        <v>60</v>
      </c>
      <c r="P6410" s="5">
        <v>40</v>
      </c>
      <c r="Q6410" s="1">
        <v>3</v>
      </c>
      <c r="R6410" s="1">
        <v>2</v>
      </c>
      <c r="S6410" s="6">
        <v>78.569999999999993</v>
      </c>
      <c r="T6410" s="6">
        <v>78.569999999999993</v>
      </c>
    </row>
    <row r="6411" spans="1:20" hidden="1" x14ac:dyDescent="0.25">
      <c r="A6411" s="1">
        <v>2</v>
      </c>
      <c r="B6411" s="1">
        <v>2013</v>
      </c>
      <c r="C6411" s="1">
        <v>35134052</v>
      </c>
      <c r="D6411" s="44" t="s">
        <v>196</v>
      </c>
      <c r="E6411" s="20">
        <v>1.45583E-2</v>
      </c>
      <c r="F6411" s="20">
        <v>7.3152E-3</v>
      </c>
      <c r="G6411" s="20">
        <v>7.2430999999999997E-3</v>
      </c>
      <c r="H6411" s="20">
        <v>0.03</v>
      </c>
      <c r="I6411" s="20" t="s">
        <v>47</v>
      </c>
      <c r="J6411" s="20">
        <v>4.3958999999999995E-3</v>
      </c>
      <c r="K6411" s="20">
        <v>6.7412000000000001E-3</v>
      </c>
      <c r="L6411" s="20">
        <v>3.4212000000000001E-3</v>
      </c>
      <c r="M6411" s="20">
        <v>0.23122182567129632</v>
      </c>
      <c r="N6411" s="1">
        <v>9</v>
      </c>
      <c r="O6411" s="5">
        <v>57.89</v>
      </c>
      <c r="P6411" s="5">
        <v>42.11</v>
      </c>
      <c r="Q6411" s="1">
        <v>11</v>
      </c>
      <c r="R6411" s="1">
        <v>8</v>
      </c>
      <c r="S6411" s="6">
        <v>4146.38</v>
      </c>
      <c r="T6411" s="6">
        <v>0</v>
      </c>
    </row>
    <row r="6412" spans="1:20" hidden="1" x14ac:dyDescent="0.25">
      <c r="A6412" s="1">
        <v>7</v>
      </c>
      <c r="B6412" s="1">
        <v>2013</v>
      </c>
      <c r="C6412" s="1">
        <v>35135047</v>
      </c>
      <c r="D6412" s="44" t="s">
        <v>197</v>
      </c>
      <c r="E6412" s="20">
        <v>10.655537899999999</v>
      </c>
      <c r="F6412" s="20">
        <v>10.631719699999998</v>
      </c>
      <c r="G6412" s="20">
        <v>2.3818200000000022E-2</v>
      </c>
      <c r="H6412" s="20">
        <v>0</v>
      </c>
      <c r="I6412" s="20">
        <v>4.5833332999999996</v>
      </c>
      <c r="J6412" s="20">
        <v>6.0574305000000015</v>
      </c>
      <c r="K6412" s="20" t="s">
        <v>47</v>
      </c>
      <c r="L6412" s="20">
        <v>1.4774099999999995E-2</v>
      </c>
      <c r="M6412" s="20">
        <v>0.37075271994444442</v>
      </c>
      <c r="N6412" s="1">
        <v>33</v>
      </c>
      <c r="O6412" s="5">
        <v>54.55</v>
      </c>
      <c r="P6412" s="5">
        <v>45.45</v>
      </c>
      <c r="Q6412" s="1">
        <v>36</v>
      </c>
      <c r="R6412" s="1">
        <v>30</v>
      </c>
      <c r="S6412" s="6">
        <v>4732</v>
      </c>
      <c r="T6412" s="6">
        <v>4732</v>
      </c>
    </row>
    <row r="6413" spans="1:20" hidden="1" x14ac:dyDescent="0.25">
      <c r="A6413" s="1">
        <v>2</v>
      </c>
      <c r="B6413" s="1">
        <v>2013</v>
      </c>
      <c r="C6413" s="1">
        <v>35136032</v>
      </c>
      <c r="D6413" s="44" t="s">
        <v>198</v>
      </c>
      <c r="E6413" s="20">
        <v>0.13938490000000001</v>
      </c>
      <c r="F6413" s="20">
        <v>0.1380479</v>
      </c>
      <c r="G6413" s="20">
        <v>1.3370000000000001E-3</v>
      </c>
      <c r="H6413" s="20">
        <v>0</v>
      </c>
      <c r="I6413" s="20">
        <v>8.6806000000000001E-3</v>
      </c>
      <c r="J6413" s="20">
        <v>4.07E-5</v>
      </c>
      <c r="K6413" s="20">
        <v>0.1237393</v>
      </c>
      <c r="L6413" s="20">
        <v>6.9243000000000004E-3</v>
      </c>
      <c r="M6413" s="20">
        <v>4.5747985344827588E-2</v>
      </c>
      <c r="N6413" s="1">
        <v>29</v>
      </c>
      <c r="O6413" s="5">
        <v>85.71</v>
      </c>
      <c r="P6413" s="5">
        <v>14.29</v>
      </c>
      <c r="Q6413" s="1">
        <v>24</v>
      </c>
      <c r="R6413" s="1">
        <v>4</v>
      </c>
      <c r="S6413" s="6">
        <v>602.1</v>
      </c>
      <c r="T6413" s="6">
        <v>96.335999999999999</v>
      </c>
    </row>
    <row r="6414" spans="1:20" hidden="1" x14ac:dyDescent="0.25">
      <c r="A6414" s="1">
        <v>9</v>
      </c>
      <c r="B6414" s="1">
        <v>2013</v>
      </c>
      <c r="C6414" s="1">
        <v>35137029</v>
      </c>
      <c r="D6414" s="44" t="s">
        <v>199</v>
      </c>
      <c r="E6414" s="20">
        <v>0.95247979999999999</v>
      </c>
      <c r="F6414" s="20">
        <v>0.56758070000000005</v>
      </c>
      <c r="G6414" s="20">
        <v>0.38489909999999994</v>
      </c>
      <c r="H6414" s="20">
        <v>0.06</v>
      </c>
      <c r="I6414" s="20">
        <v>3.4719999999999998E-4</v>
      </c>
      <c r="J6414" s="20">
        <v>0.10027889999999999</v>
      </c>
      <c r="K6414" s="20">
        <v>0.8210259999999997</v>
      </c>
      <c r="L6414" s="20">
        <v>3.08277E-2</v>
      </c>
      <c r="M6414" s="20">
        <v>8.8227722374999998E-2</v>
      </c>
      <c r="N6414" s="1">
        <v>26</v>
      </c>
      <c r="O6414" s="5">
        <v>58.7</v>
      </c>
      <c r="P6414" s="5">
        <v>41.3</v>
      </c>
      <c r="Q6414" s="1">
        <v>54</v>
      </c>
      <c r="R6414" s="1">
        <v>38</v>
      </c>
      <c r="S6414" s="6">
        <v>1571</v>
      </c>
      <c r="T6414" s="6">
        <v>0</v>
      </c>
    </row>
    <row r="6415" spans="1:20" hidden="1" x14ac:dyDescent="0.25">
      <c r="A6415" s="1">
        <v>6</v>
      </c>
      <c r="B6415" s="1">
        <v>2013</v>
      </c>
      <c r="C6415" s="1">
        <v>35138016</v>
      </c>
      <c r="D6415" s="44" t="s">
        <v>200</v>
      </c>
      <c r="E6415" s="20">
        <v>0.10988259999999993</v>
      </c>
      <c r="F6415" s="20">
        <v>4.6300000000000001E-5</v>
      </c>
      <c r="G6415" s="20">
        <v>0.10983629999999993</v>
      </c>
      <c r="H6415" s="20">
        <v>0</v>
      </c>
      <c r="I6415" s="20" t="s">
        <v>47</v>
      </c>
      <c r="J6415" s="20">
        <v>2.6106500000000008E-2</v>
      </c>
      <c r="K6415" s="20" t="s">
        <v>47</v>
      </c>
      <c r="L6415" s="20">
        <v>8.3776099999999978E-2</v>
      </c>
      <c r="M6415" s="20">
        <v>1.3114358477824073</v>
      </c>
      <c r="N6415" s="1">
        <v>0</v>
      </c>
      <c r="O6415" s="5">
        <v>1.54</v>
      </c>
      <c r="P6415" s="5">
        <v>98.46</v>
      </c>
      <c r="Q6415" s="1">
        <v>1</v>
      </c>
      <c r="R6415" s="1">
        <v>64</v>
      </c>
      <c r="S6415" s="6">
        <v>21084.48</v>
      </c>
      <c r="T6415" s="6">
        <v>2740.9823999999999</v>
      </c>
    </row>
    <row r="6416" spans="1:20" hidden="1" x14ac:dyDescent="0.25">
      <c r="A6416" s="1">
        <v>18</v>
      </c>
      <c r="B6416" s="1">
        <v>2013</v>
      </c>
      <c r="C6416" s="1">
        <v>351385018</v>
      </c>
      <c r="D6416" s="44" t="s">
        <v>201</v>
      </c>
      <c r="E6416" s="20">
        <v>9.1119999999999986E-3</v>
      </c>
      <c r="F6416" s="20">
        <v>8.1489999999999983E-3</v>
      </c>
      <c r="G6416" s="20">
        <v>9.6299999999999999E-4</v>
      </c>
      <c r="H6416" s="20">
        <v>0</v>
      </c>
      <c r="I6416" s="20" t="s">
        <v>47</v>
      </c>
      <c r="J6416" s="20">
        <v>9.6299999999999999E-4</v>
      </c>
      <c r="K6416" s="20">
        <v>8.1489999999999983E-3</v>
      </c>
      <c r="L6416" s="20">
        <v>0</v>
      </c>
      <c r="M6416" s="20">
        <v>4.0069531249999997E-3</v>
      </c>
      <c r="N6416" s="1">
        <v>1</v>
      </c>
      <c r="O6416" s="5">
        <v>87.5</v>
      </c>
      <c r="P6416" s="5">
        <v>12.5</v>
      </c>
      <c r="Q6416" s="1">
        <v>7</v>
      </c>
      <c r="R6416" s="1">
        <v>1</v>
      </c>
      <c r="S6416" s="6">
        <v>72</v>
      </c>
      <c r="T6416" s="6">
        <v>72</v>
      </c>
    </row>
    <row r="6417" spans="1:20" hidden="1" x14ac:dyDescent="0.25">
      <c r="A6417" s="1">
        <v>4</v>
      </c>
      <c r="B6417" s="1">
        <v>2013</v>
      </c>
      <c r="C6417" s="1">
        <v>35139004</v>
      </c>
      <c r="D6417" s="44" t="s">
        <v>202</v>
      </c>
      <c r="E6417" s="20">
        <v>8.3201499999999984E-2</v>
      </c>
      <c r="F6417" s="20">
        <v>8.2224699999999984E-2</v>
      </c>
      <c r="G6417" s="20">
        <v>9.7679999999999989E-4</v>
      </c>
      <c r="H6417" s="20">
        <v>0</v>
      </c>
      <c r="I6417" s="20" t="s">
        <v>47</v>
      </c>
      <c r="J6417" s="20" t="s">
        <v>47</v>
      </c>
      <c r="K6417" s="20">
        <v>8.2218599999999961E-2</v>
      </c>
      <c r="L6417" s="20">
        <v>9.8289999999999988E-4</v>
      </c>
      <c r="M6417" s="20">
        <v>2.0211567187500001E-2</v>
      </c>
      <c r="N6417" s="1">
        <v>24</v>
      </c>
      <c r="O6417" s="5">
        <v>93.88</v>
      </c>
      <c r="P6417" s="5">
        <v>6.12</v>
      </c>
      <c r="Q6417" s="1">
        <v>46</v>
      </c>
      <c r="R6417" s="1">
        <v>3</v>
      </c>
      <c r="S6417" s="6">
        <v>419</v>
      </c>
      <c r="T6417" s="6">
        <v>368.72</v>
      </c>
    </row>
    <row r="6418" spans="1:20" hidden="1" x14ac:dyDescent="0.25">
      <c r="A6418" s="1">
        <v>9</v>
      </c>
      <c r="B6418" s="1">
        <v>2013</v>
      </c>
      <c r="C6418" s="1">
        <v>35140079</v>
      </c>
      <c r="D6418" s="44" t="s">
        <v>203</v>
      </c>
      <c r="E6418" s="20">
        <v>2.7778E-3</v>
      </c>
      <c r="F6418" s="20">
        <v>2.7778E-3</v>
      </c>
      <c r="G6418" s="20">
        <v>0</v>
      </c>
      <c r="H6418" s="20">
        <v>0</v>
      </c>
      <c r="I6418" s="20" t="s">
        <v>47</v>
      </c>
      <c r="J6418" s="20">
        <v>2.7778E-3</v>
      </c>
      <c r="K6418" s="20" t="s">
        <v>47</v>
      </c>
      <c r="L6418" s="20">
        <v>0</v>
      </c>
      <c r="M6418" s="20">
        <v>0</v>
      </c>
      <c r="N6418" s="1">
        <v>0</v>
      </c>
      <c r="O6418" s="5">
        <v>100</v>
      </c>
      <c r="P6418" s="5">
        <v>0</v>
      </c>
      <c r="Q6418" s="1">
        <v>1</v>
      </c>
      <c r="R6418" s="1">
        <v>0</v>
      </c>
      <c r="S6418" s="6"/>
      <c r="T6418" s="6"/>
    </row>
    <row r="6419" spans="1:20" hidden="1" x14ac:dyDescent="0.25">
      <c r="A6419" s="1">
        <v>16</v>
      </c>
      <c r="B6419" s="1">
        <v>2013</v>
      </c>
      <c r="C6419" s="1">
        <v>351400716</v>
      </c>
      <c r="D6419" s="44" t="s">
        <v>203</v>
      </c>
      <c r="E6419" s="20">
        <v>7.1295999999999998E-3</v>
      </c>
      <c r="F6419" s="20">
        <v>0</v>
      </c>
      <c r="G6419" s="20">
        <v>7.1295999999999998E-3</v>
      </c>
      <c r="H6419" s="20">
        <v>0</v>
      </c>
      <c r="I6419" s="20">
        <v>5.7869999999999996E-3</v>
      </c>
      <c r="J6419" s="20">
        <v>1.3426E-3</v>
      </c>
      <c r="K6419" s="20" t="s">
        <v>47</v>
      </c>
      <c r="L6419" s="20">
        <v>0</v>
      </c>
      <c r="M6419" s="20">
        <v>2.0941621093750001E-2</v>
      </c>
      <c r="N6419" s="1">
        <v>3</v>
      </c>
      <c r="O6419" s="5">
        <v>0</v>
      </c>
      <c r="P6419" s="5">
        <v>100</v>
      </c>
      <c r="Q6419" s="1">
        <v>0</v>
      </c>
      <c r="R6419" s="1">
        <v>2</v>
      </c>
      <c r="S6419" s="6">
        <v>445</v>
      </c>
      <c r="T6419" s="6">
        <v>0</v>
      </c>
    </row>
    <row r="6420" spans="1:20" hidden="1" x14ac:dyDescent="0.25">
      <c r="A6420" s="1">
        <v>5</v>
      </c>
      <c r="B6420" s="1">
        <v>2013</v>
      </c>
      <c r="C6420" s="1">
        <v>35141065</v>
      </c>
      <c r="D6420" s="44" t="s">
        <v>204</v>
      </c>
      <c r="E6420" s="20">
        <v>3.3796E-3</v>
      </c>
      <c r="F6420" s="20">
        <v>0</v>
      </c>
      <c r="G6420" s="20">
        <v>3.3796E-3</v>
      </c>
      <c r="H6420" s="20">
        <v>0</v>
      </c>
      <c r="I6420" s="20" t="s">
        <v>47</v>
      </c>
      <c r="J6420" s="20" t="s">
        <v>47</v>
      </c>
      <c r="K6420" s="20" t="s">
        <v>47</v>
      </c>
      <c r="L6420" s="20">
        <v>3.3796E-3</v>
      </c>
      <c r="M6420" s="20">
        <v>0</v>
      </c>
      <c r="N6420" s="1">
        <v>0</v>
      </c>
      <c r="O6420" s="5">
        <v>0</v>
      </c>
      <c r="P6420" s="5">
        <v>100</v>
      </c>
      <c r="Q6420" s="1">
        <v>0</v>
      </c>
      <c r="R6420" s="1">
        <v>2</v>
      </c>
      <c r="S6420" s="6"/>
      <c r="T6420" s="6"/>
    </row>
    <row r="6421" spans="1:20" hidden="1" x14ac:dyDescent="0.25">
      <c r="A6421" s="1">
        <v>10</v>
      </c>
      <c r="B6421" s="1">
        <v>2013</v>
      </c>
      <c r="C6421" s="1">
        <v>351410610</v>
      </c>
      <c r="D6421" s="44" t="s">
        <v>204</v>
      </c>
      <c r="E6421" s="20">
        <v>0</v>
      </c>
      <c r="F6421" s="20">
        <v>0</v>
      </c>
      <c r="G6421" s="20">
        <v>0</v>
      </c>
      <c r="H6421" s="20">
        <v>0</v>
      </c>
      <c r="I6421" s="20">
        <v>0</v>
      </c>
      <c r="J6421" s="20">
        <v>0</v>
      </c>
      <c r="K6421" s="20">
        <v>0</v>
      </c>
      <c r="L6421" s="20">
        <v>0</v>
      </c>
      <c r="M6421" s="20">
        <v>0</v>
      </c>
      <c r="N6421" s="1">
        <v>0</v>
      </c>
      <c r="O6421" s="5">
        <v>0</v>
      </c>
      <c r="P6421" s="5">
        <v>0</v>
      </c>
      <c r="Q6421" s="1">
        <v>0</v>
      </c>
      <c r="R6421" s="1">
        <v>0</v>
      </c>
      <c r="S6421" s="6"/>
      <c r="T6421" s="6"/>
    </row>
    <row r="6422" spans="1:20" hidden="1" x14ac:dyDescent="0.25">
      <c r="A6422" s="1">
        <v>13</v>
      </c>
      <c r="B6422" s="1">
        <v>2013</v>
      </c>
      <c r="C6422" s="1">
        <v>351410613</v>
      </c>
      <c r="D6422" s="44" t="s">
        <v>204</v>
      </c>
      <c r="E6422" s="20">
        <v>0.75235619999999992</v>
      </c>
      <c r="F6422" s="20">
        <v>0.74566489999999996</v>
      </c>
      <c r="G6422" s="20">
        <v>6.6913000000000007E-3</v>
      </c>
      <c r="H6422" s="20">
        <v>0</v>
      </c>
      <c r="I6422" s="20">
        <v>2.3099999999999999E-5</v>
      </c>
      <c r="J6422" s="20">
        <v>0.25011670000000003</v>
      </c>
      <c r="K6422" s="20">
        <v>3.5502900000000004E-2</v>
      </c>
      <c r="L6422" s="20">
        <v>0.46671349999999995</v>
      </c>
      <c r="M6422" s="20">
        <v>7.3315796490740728E-2</v>
      </c>
      <c r="N6422" s="1">
        <v>3</v>
      </c>
      <c r="O6422" s="5">
        <v>56.52</v>
      </c>
      <c r="P6422" s="5">
        <v>43.48</v>
      </c>
      <c r="Q6422" s="1">
        <v>13</v>
      </c>
      <c r="R6422" s="1">
        <v>10</v>
      </c>
      <c r="S6422" s="6">
        <v>1269.2</v>
      </c>
      <c r="T6422" s="6">
        <v>1269.2</v>
      </c>
    </row>
    <row r="6423" spans="1:20" hidden="1" x14ac:dyDescent="0.25">
      <c r="A6423" s="1">
        <v>15</v>
      </c>
      <c r="B6423" s="1">
        <v>2013</v>
      </c>
      <c r="C6423" s="1">
        <v>351420515</v>
      </c>
      <c r="D6423" s="44" t="s">
        <v>205</v>
      </c>
      <c r="E6423" s="20">
        <v>1.2151199999999999E-2</v>
      </c>
      <c r="F6423" s="20">
        <v>1.2151199999999999E-2</v>
      </c>
      <c r="G6423" s="20">
        <v>0</v>
      </c>
      <c r="H6423" s="20">
        <v>0</v>
      </c>
      <c r="I6423" s="20" t="s">
        <v>47</v>
      </c>
      <c r="J6423" s="20" t="s">
        <v>47</v>
      </c>
      <c r="K6423" s="20">
        <v>1.2151199999999999E-2</v>
      </c>
      <c r="L6423" s="20">
        <v>0</v>
      </c>
      <c r="M6423" s="20">
        <v>5.3511250000000008E-3</v>
      </c>
      <c r="N6423" s="1">
        <v>4</v>
      </c>
      <c r="O6423" s="5">
        <v>100</v>
      </c>
      <c r="P6423" s="5">
        <v>0</v>
      </c>
      <c r="Q6423" s="1">
        <v>8</v>
      </c>
      <c r="R6423" s="1">
        <v>0</v>
      </c>
      <c r="S6423" s="6">
        <v>108</v>
      </c>
      <c r="T6423" s="6">
        <v>108</v>
      </c>
    </row>
    <row r="6424" spans="1:20" hidden="1" x14ac:dyDescent="0.25">
      <c r="A6424" s="1">
        <v>13</v>
      </c>
      <c r="B6424" s="1">
        <v>2013</v>
      </c>
      <c r="C6424" s="1">
        <v>351430413</v>
      </c>
      <c r="D6424" s="44" t="s">
        <v>206</v>
      </c>
      <c r="E6424" s="20">
        <v>6.0216800000000001E-2</v>
      </c>
      <c r="F6424" s="20">
        <v>2.88192E-2</v>
      </c>
      <c r="G6424" s="20">
        <v>3.1397599999999998E-2</v>
      </c>
      <c r="H6424" s="20">
        <v>0</v>
      </c>
      <c r="I6424" s="20">
        <v>2.9882199999999998E-2</v>
      </c>
      <c r="J6424" s="20">
        <v>8.8469999999999998E-4</v>
      </c>
      <c r="K6424" s="20">
        <v>2.4353300000000001E-2</v>
      </c>
      <c r="L6424" s="20">
        <v>5.0965999999999997E-3</v>
      </c>
      <c r="M6424" s="20">
        <v>2.0759550000000002E-2</v>
      </c>
      <c r="N6424" s="1">
        <v>12</v>
      </c>
      <c r="O6424" s="5">
        <v>57.69</v>
      </c>
      <c r="P6424" s="5">
        <v>42.31</v>
      </c>
      <c r="Q6424" s="1">
        <v>30</v>
      </c>
      <c r="R6424" s="1">
        <v>22</v>
      </c>
      <c r="S6424" s="6">
        <v>429.24</v>
      </c>
      <c r="T6424" s="6">
        <v>0</v>
      </c>
    </row>
    <row r="6425" spans="1:20" hidden="1" x14ac:dyDescent="0.25">
      <c r="A6425" s="1">
        <v>20</v>
      </c>
      <c r="B6425" s="1">
        <v>2013</v>
      </c>
      <c r="C6425" s="1">
        <v>351440320</v>
      </c>
      <c r="D6425" s="44" t="s">
        <v>207</v>
      </c>
      <c r="E6425" s="20">
        <v>8.0567499999999959E-2</v>
      </c>
      <c r="F6425" s="20">
        <v>1.1389E-3</v>
      </c>
      <c r="G6425" s="20">
        <v>7.942859999999996E-2</v>
      </c>
      <c r="H6425" s="20">
        <v>0</v>
      </c>
      <c r="I6425" s="20">
        <v>4.2050900000000002E-2</v>
      </c>
      <c r="J6425" s="20">
        <v>5.1716000000000002E-3</v>
      </c>
      <c r="K6425" s="20">
        <v>2.4564900000000004E-2</v>
      </c>
      <c r="L6425" s="20">
        <v>8.780099999999999E-3</v>
      </c>
      <c r="M6425" s="20">
        <v>0.13344510416666666</v>
      </c>
      <c r="N6425" s="1">
        <v>0</v>
      </c>
      <c r="O6425" s="5">
        <v>4.3499999999999996</v>
      </c>
      <c r="P6425" s="5">
        <v>95.65</v>
      </c>
      <c r="Q6425" s="1">
        <v>2</v>
      </c>
      <c r="R6425" s="1">
        <v>44</v>
      </c>
      <c r="S6425" s="6">
        <v>2261</v>
      </c>
      <c r="T6425" s="6">
        <v>2261</v>
      </c>
    </row>
    <row r="6426" spans="1:20" hidden="1" x14ac:dyDescent="0.25">
      <c r="A6426" s="1">
        <v>21</v>
      </c>
      <c r="B6426" s="1">
        <v>2013</v>
      </c>
      <c r="C6426" s="1">
        <v>351440321</v>
      </c>
      <c r="D6426" s="44" t="s">
        <v>207</v>
      </c>
      <c r="E6426" s="20">
        <v>9.1925900000000005E-2</v>
      </c>
      <c r="F6426" s="20">
        <v>5.66667E-2</v>
      </c>
      <c r="G6426" s="20">
        <v>3.5259200000000004E-2</v>
      </c>
      <c r="H6426" s="20">
        <v>0</v>
      </c>
      <c r="I6426" s="20">
        <v>4.4154999999999993E-3</v>
      </c>
      <c r="J6426" s="20">
        <v>8.1574099999999983E-2</v>
      </c>
      <c r="K6426" s="20">
        <v>5.6480999999999996E-3</v>
      </c>
      <c r="L6426" s="20">
        <v>2.8820000000000001E-4</v>
      </c>
      <c r="M6426" s="20">
        <v>0</v>
      </c>
      <c r="N6426" s="1">
        <v>0</v>
      </c>
      <c r="O6426" s="5">
        <v>6.67</v>
      </c>
      <c r="P6426" s="5">
        <v>93.33</v>
      </c>
      <c r="Q6426" s="1">
        <v>1</v>
      </c>
      <c r="R6426" s="1">
        <v>14</v>
      </c>
      <c r="S6426" s="6"/>
      <c r="T6426" s="6"/>
    </row>
    <row r="6427" spans="1:20" hidden="1" x14ac:dyDescent="0.25">
      <c r="A6427" s="1">
        <v>16</v>
      </c>
      <c r="B6427" s="1">
        <v>2013</v>
      </c>
      <c r="C6427" s="1">
        <v>351450216</v>
      </c>
      <c r="D6427" s="44" t="s">
        <v>208</v>
      </c>
      <c r="E6427" s="20">
        <v>0</v>
      </c>
      <c r="F6427" s="20">
        <v>0</v>
      </c>
      <c r="G6427" s="20">
        <v>0</v>
      </c>
      <c r="H6427" s="20">
        <v>0</v>
      </c>
      <c r="I6427" s="20">
        <v>0</v>
      </c>
      <c r="J6427" s="20">
        <v>0</v>
      </c>
      <c r="K6427" s="20">
        <v>0</v>
      </c>
      <c r="L6427" s="20">
        <v>0</v>
      </c>
      <c r="M6427" s="20">
        <v>0</v>
      </c>
      <c r="N6427" s="1">
        <v>0</v>
      </c>
      <c r="O6427" s="5">
        <v>0</v>
      </c>
      <c r="P6427" s="5">
        <v>0</v>
      </c>
      <c r="Q6427" s="1">
        <v>0</v>
      </c>
      <c r="R6427" s="1">
        <v>0</v>
      </c>
      <c r="S6427" s="6"/>
      <c r="T6427" s="6"/>
    </row>
    <row r="6428" spans="1:20" hidden="1" x14ac:dyDescent="0.25">
      <c r="A6428" s="1">
        <v>17</v>
      </c>
      <c r="B6428" s="1">
        <v>2013</v>
      </c>
      <c r="C6428" s="1">
        <v>351450217</v>
      </c>
      <c r="D6428" s="44" t="s">
        <v>208</v>
      </c>
      <c r="E6428" s="20">
        <v>6.3207299999999994E-2</v>
      </c>
      <c r="F6428" s="20">
        <v>5.5718899999999995E-2</v>
      </c>
      <c r="G6428" s="20">
        <v>7.4883999999999992E-3</v>
      </c>
      <c r="H6428" s="20">
        <v>0</v>
      </c>
      <c r="I6428" s="20">
        <v>0.02</v>
      </c>
      <c r="J6428" s="20">
        <v>7.0833999999999992E-3</v>
      </c>
      <c r="K6428" s="20">
        <v>3.6024399999999998E-2</v>
      </c>
      <c r="L6428" s="20">
        <v>9.9500000000000006E-5</v>
      </c>
      <c r="M6428" s="20">
        <v>3.4154826489583331E-2</v>
      </c>
      <c r="N6428" s="1">
        <v>2</v>
      </c>
      <c r="O6428" s="5">
        <v>29.41</v>
      </c>
      <c r="P6428" s="5">
        <v>70.59</v>
      </c>
      <c r="Q6428" s="1">
        <v>5</v>
      </c>
      <c r="R6428" s="1">
        <v>12</v>
      </c>
      <c r="S6428" s="6">
        <v>585.6</v>
      </c>
      <c r="T6428" s="6">
        <v>585.6</v>
      </c>
    </row>
    <row r="6429" spans="1:20" hidden="1" x14ac:dyDescent="0.25">
      <c r="A6429" s="1">
        <v>9</v>
      </c>
      <c r="B6429" s="1">
        <v>2013</v>
      </c>
      <c r="C6429" s="1">
        <v>35146019</v>
      </c>
      <c r="D6429" s="44" t="s">
        <v>209</v>
      </c>
      <c r="E6429" s="20">
        <v>1.2219999999999999E-4</v>
      </c>
      <c r="F6429" s="20">
        <v>0</v>
      </c>
      <c r="G6429" s="20">
        <v>1.2219999999999999E-4</v>
      </c>
      <c r="H6429" s="20">
        <v>0</v>
      </c>
      <c r="I6429" s="20" t="s">
        <v>47</v>
      </c>
      <c r="J6429" s="20">
        <v>1.2219999999999999E-4</v>
      </c>
      <c r="K6429" s="20" t="s">
        <v>47</v>
      </c>
      <c r="L6429" s="20">
        <v>0</v>
      </c>
      <c r="M6429" s="20">
        <v>2.164348046875E-2</v>
      </c>
      <c r="N6429" s="1">
        <v>2</v>
      </c>
      <c r="O6429" s="5">
        <v>0</v>
      </c>
      <c r="P6429" s="5">
        <v>100</v>
      </c>
      <c r="Q6429" s="1">
        <v>0</v>
      </c>
      <c r="R6429" s="1">
        <v>1</v>
      </c>
      <c r="S6429" s="6">
        <v>462</v>
      </c>
      <c r="T6429" s="6">
        <v>462</v>
      </c>
    </row>
    <row r="6430" spans="1:20" hidden="1" x14ac:dyDescent="0.25">
      <c r="A6430" s="1">
        <v>17</v>
      </c>
      <c r="B6430" s="1">
        <v>2013</v>
      </c>
      <c r="C6430" s="1">
        <v>351470017</v>
      </c>
      <c r="D6430" s="44" t="s">
        <v>210</v>
      </c>
      <c r="E6430" s="20">
        <v>1.76791E-2</v>
      </c>
      <c r="F6430" s="20">
        <v>1.2985099999999999E-2</v>
      </c>
      <c r="G6430" s="20">
        <v>4.6940000000000003E-3</v>
      </c>
      <c r="H6430" s="20">
        <v>0</v>
      </c>
      <c r="I6430" s="20">
        <v>1.25865E-2</v>
      </c>
      <c r="J6430" s="20" t="s">
        <v>47</v>
      </c>
      <c r="K6430" s="20">
        <v>3.2407E-3</v>
      </c>
      <c r="L6430" s="20">
        <v>1.8519000000000001E-3</v>
      </c>
      <c r="M6430" s="20">
        <v>1.3361023958333332E-2</v>
      </c>
      <c r="N6430" s="1">
        <v>2</v>
      </c>
      <c r="O6430" s="5">
        <v>60</v>
      </c>
      <c r="P6430" s="5">
        <v>40</v>
      </c>
      <c r="Q6430" s="1">
        <v>3</v>
      </c>
      <c r="R6430" s="1">
        <v>2</v>
      </c>
      <c r="S6430" s="6">
        <v>266.75</v>
      </c>
      <c r="T6430" s="6">
        <v>266.75</v>
      </c>
    </row>
    <row r="6431" spans="1:20" hidden="1" x14ac:dyDescent="0.25">
      <c r="A6431" s="1">
        <v>21</v>
      </c>
      <c r="B6431" s="1">
        <v>2013</v>
      </c>
      <c r="C6431" s="1">
        <v>351470021</v>
      </c>
      <c r="D6431" s="44" t="s">
        <v>210</v>
      </c>
      <c r="E6431" s="20">
        <v>0</v>
      </c>
      <c r="F6431" s="20">
        <v>0</v>
      </c>
      <c r="G6431" s="20">
        <v>0</v>
      </c>
      <c r="H6431" s="20">
        <v>0</v>
      </c>
      <c r="I6431" s="20">
        <v>0</v>
      </c>
      <c r="J6431" s="20">
        <v>0</v>
      </c>
      <c r="K6431" s="20">
        <v>0</v>
      </c>
      <c r="L6431" s="20">
        <v>0</v>
      </c>
      <c r="M6431" s="20">
        <v>0</v>
      </c>
      <c r="N6431" s="1">
        <v>1</v>
      </c>
      <c r="O6431" s="5">
        <v>0</v>
      </c>
      <c r="P6431" s="5">
        <v>0</v>
      </c>
      <c r="Q6431" s="1">
        <v>0</v>
      </c>
      <c r="R6431" s="1">
        <v>0</v>
      </c>
      <c r="S6431" s="6"/>
      <c r="T6431" s="6"/>
    </row>
    <row r="6432" spans="1:20" hidden="1" x14ac:dyDescent="0.25">
      <c r="A6432" s="1">
        <v>11</v>
      </c>
      <c r="B6432" s="1">
        <v>2013</v>
      </c>
      <c r="C6432" s="1">
        <v>351480911</v>
      </c>
      <c r="D6432" s="44" t="s">
        <v>211</v>
      </c>
      <c r="E6432" s="20">
        <v>6.9517799999999991E-2</v>
      </c>
      <c r="F6432" s="20">
        <v>6.5965699999999988E-2</v>
      </c>
      <c r="G6432" s="20">
        <v>3.5520999999999999E-3</v>
      </c>
      <c r="H6432" s="20">
        <v>0.02</v>
      </c>
      <c r="I6432" s="20">
        <v>3.4559999999999999E-3</v>
      </c>
      <c r="J6432" s="20">
        <v>9.6100000000000005E-5</v>
      </c>
      <c r="K6432" s="20">
        <v>6.4376799999999984E-2</v>
      </c>
      <c r="L6432" s="20">
        <v>1.5889000000000001E-3</v>
      </c>
      <c r="M6432" s="20">
        <v>2.0399250000000001E-2</v>
      </c>
      <c r="N6432" s="1">
        <v>36</v>
      </c>
      <c r="O6432" s="5">
        <v>66.67</v>
      </c>
      <c r="P6432" s="5">
        <v>33.33</v>
      </c>
      <c r="Q6432" s="1">
        <v>10</v>
      </c>
      <c r="R6432" s="1">
        <v>5</v>
      </c>
      <c r="S6432" s="6">
        <v>319.95</v>
      </c>
      <c r="T6432" s="6">
        <v>313.55099999999999</v>
      </c>
    </row>
    <row r="6433" spans="1:20" hidden="1" x14ac:dyDescent="0.25">
      <c r="A6433" s="1">
        <v>5</v>
      </c>
      <c r="B6433" s="1">
        <v>2013</v>
      </c>
      <c r="C6433" s="1">
        <v>35149085</v>
      </c>
      <c r="D6433" s="44" t="s">
        <v>212</v>
      </c>
      <c r="E6433" s="20">
        <v>0.18134450000000002</v>
      </c>
      <c r="F6433" s="20">
        <v>0.14923360000000002</v>
      </c>
      <c r="G6433" s="20">
        <v>3.2110899999999991E-2</v>
      </c>
      <c r="H6433" s="20">
        <v>0</v>
      </c>
      <c r="I6433" s="20">
        <v>1.85185E-2</v>
      </c>
      <c r="J6433" s="20">
        <v>0.12803429999999999</v>
      </c>
      <c r="K6433" s="20">
        <v>2.7576200000000006E-2</v>
      </c>
      <c r="L6433" s="20">
        <v>7.2154999999999988E-3</v>
      </c>
      <c r="M6433" s="20">
        <v>3.7835816192129626E-2</v>
      </c>
      <c r="N6433" s="1">
        <v>20</v>
      </c>
      <c r="O6433" s="5">
        <v>26.09</v>
      </c>
      <c r="P6433" s="5">
        <v>73.91</v>
      </c>
      <c r="Q6433" s="1">
        <v>12</v>
      </c>
      <c r="R6433" s="1">
        <v>34</v>
      </c>
      <c r="S6433" s="6">
        <v>663.32</v>
      </c>
      <c r="T6433" s="6">
        <v>663.32</v>
      </c>
    </row>
    <row r="6434" spans="1:20" hidden="1" x14ac:dyDescent="0.25">
      <c r="A6434" s="1">
        <v>10</v>
      </c>
      <c r="B6434" s="1">
        <v>2013</v>
      </c>
      <c r="C6434" s="1">
        <v>351490810</v>
      </c>
      <c r="D6434" s="44" t="s">
        <v>212</v>
      </c>
      <c r="E6434" s="20">
        <v>1.019E-4</v>
      </c>
      <c r="F6434" s="20">
        <v>1.019E-4</v>
      </c>
      <c r="G6434" s="20">
        <v>0</v>
      </c>
      <c r="H6434" s="20">
        <v>0</v>
      </c>
      <c r="I6434" s="20" t="s">
        <v>47</v>
      </c>
      <c r="J6434" s="20" t="s">
        <v>47</v>
      </c>
      <c r="K6434" s="20" t="s">
        <v>47</v>
      </c>
      <c r="L6434" s="20">
        <v>1.019E-4</v>
      </c>
      <c r="M6434" s="20">
        <v>0</v>
      </c>
      <c r="N6434" s="1">
        <v>0</v>
      </c>
      <c r="O6434" s="5">
        <v>100</v>
      </c>
      <c r="P6434" s="5">
        <v>0</v>
      </c>
      <c r="Q6434" s="1">
        <v>1</v>
      </c>
      <c r="R6434" s="1">
        <v>0</v>
      </c>
      <c r="S6434" s="6"/>
      <c r="T6434" s="6"/>
    </row>
    <row r="6435" spans="1:20" hidden="1" x14ac:dyDescent="0.25">
      <c r="A6435" s="1">
        <v>16</v>
      </c>
      <c r="B6435" s="1">
        <v>2013</v>
      </c>
      <c r="C6435" s="1">
        <v>351492416</v>
      </c>
      <c r="D6435" s="44" t="s">
        <v>213</v>
      </c>
      <c r="E6435" s="20">
        <v>0.27637269999999997</v>
      </c>
      <c r="F6435" s="20">
        <v>0.27111099999999999</v>
      </c>
      <c r="G6435" s="20">
        <v>5.2617000000000002E-3</v>
      </c>
      <c r="H6435" s="20">
        <v>0</v>
      </c>
      <c r="I6435" s="20" t="s">
        <v>47</v>
      </c>
      <c r="J6435" s="20" t="s">
        <v>47</v>
      </c>
      <c r="K6435" s="20">
        <v>0.27635419999999999</v>
      </c>
      <c r="L6435" s="20">
        <v>1.8499999999999999E-5</v>
      </c>
      <c r="M6435" s="20">
        <v>7.7638518601190485E-3</v>
      </c>
      <c r="N6435" s="1">
        <v>0</v>
      </c>
      <c r="O6435" s="5">
        <v>55.56</v>
      </c>
      <c r="P6435" s="5">
        <v>44.44</v>
      </c>
      <c r="Q6435" s="1">
        <v>5</v>
      </c>
      <c r="R6435" s="1">
        <v>4</v>
      </c>
      <c r="S6435" s="6">
        <v>166</v>
      </c>
      <c r="T6435" s="6">
        <v>157.69999999999999</v>
      </c>
    </row>
    <row r="6436" spans="1:20" hidden="1" x14ac:dyDescent="0.25">
      <c r="A6436" s="1">
        <v>15</v>
      </c>
      <c r="B6436" s="1">
        <v>2013</v>
      </c>
      <c r="C6436" s="1">
        <v>351495715</v>
      </c>
      <c r="D6436" s="44" t="s">
        <v>214</v>
      </c>
      <c r="E6436" s="20">
        <v>0.20014190000000001</v>
      </c>
      <c r="F6436" s="20">
        <v>0.18120090000000003</v>
      </c>
      <c r="G6436" s="20">
        <v>1.8940999999999996E-2</v>
      </c>
      <c r="H6436" s="20">
        <v>0</v>
      </c>
      <c r="I6436" s="20" t="s">
        <v>47</v>
      </c>
      <c r="J6436" s="20">
        <v>4.0509999999999998E-4</v>
      </c>
      <c r="K6436" s="20">
        <v>0.1939961</v>
      </c>
      <c r="L6436" s="20">
        <v>5.7407000000000005E-3</v>
      </c>
      <c r="M6436" s="20">
        <v>5.6385520923132185E-3</v>
      </c>
      <c r="N6436" s="1">
        <v>0</v>
      </c>
      <c r="O6436" s="5">
        <v>62.5</v>
      </c>
      <c r="P6436" s="5">
        <v>37.5</v>
      </c>
      <c r="Q6436" s="1">
        <v>15</v>
      </c>
      <c r="R6436" s="1">
        <v>9</v>
      </c>
      <c r="S6436" s="6">
        <v>111.72</v>
      </c>
      <c r="T6436" s="6">
        <v>111.72</v>
      </c>
    </row>
    <row r="6437" spans="1:20" hidden="1" x14ac:dyDescent="0.25">
      <c r="A6437" s="1">
        <v>6</v>
      </c>
      <c r="B6437" s="1">
        <v>2013</v>
      </c>
      <c r="C6437" s="1">
        <v>35150046</v>
      </c>
      <c r="D6437" s="44" t="s">
        <v>215</v>
      </c>
      <c r="E6437" s="20">
        <v>0.19113999999999995</v>
      </c>
      <c r="F6437" s="20">
        <v>0.13835959999999997</v>
      </c>
      <c r="G6437" s="20">
        <v>5.2780399999999984E-2</v>
      </c>
      <c r="H6437" s="20">
        <v>0</v>
      </c>
      <c r="I6437" s="20" t="s">
        <v>47</v>
      </c>
      <c r="J6437" s="20">
        <v>0.16624600000000006</v>
      </c>
      <c r="K6437" s="20">
        <v>1.5258600000000001E-2</v>
      </c>
      <c r="L6437" s="20">
        <v>9.6354000000000023E-3</v>
      </c>
      <c r="M6437" s="20">
        <v>0.86909917824074079</v>
      </c>
      <c r="N6437" s="1">
        <v>10</v>
      </c>
      <c r="O6437" s="5">
        <v>8.57</v>
      </c>
      <c r="P6437" s="5">
        <v>91.43</v>
      </c>
      <c r="Q6437" s="1">
        <v>6</v>
      </c>
      <c r="R6437" s="1">
        <v>64</v>
      </c>
      <c r="S6437" s="6">
        <v>9132.42</v>
      </c>
      <c r="T6437" s="6">
        <v>5022.8310000000001</v>
      </c>
    </row>
    <row r="6438" spans="1:20" hidden="1" x14ac:dyDescent="0.25">
      <c r="A6438" s="1">
        <v>6</v>
      </c>
      <c r="B6438" s="1">
        <v>2013</v>
      </c>
      <c r="C6438" s="1">
        <v>35151036</v>
      </c>
      <c r="D6438" s="44" t="s">
        <v>216</v>
      </c>
      <c r="E6438" s="20">
        <v>8.9690599999999995E-2</v>
      </c>
      <c r="F6438" s="20">
        <v>4.6299999999999998E-4</v>
      </c>
      <c r="G6438" s="20">
        <v>8.922759999999999E-2</v>
      </c>
      <c r="H6438" s="20">
        <v>0</v>
      </c>
      <c r="I6438" s="20">
        <v>7.2037000000000004E-2</v>
      </c>
      <c r="J6438" s="20">
        <v>1.4613000000000002E-3</v>
      </c>
      <c r="K6438" s="20">
        <v>4.1669999999999999E-4</v>
      </c>
      <c r="L6438" s="20">
        <v>1.5775599999999997E-2</v>
      </c>
      <c r="M6438" s="20">
        <v>0.13802204446296298</v>
      </c>
      <c r="N6438" s="1">
        <v>1</v>
      </c>
      <c r="O6438" s="5">
        <v>8.33</v>
      </c>
      <c r="P6438" s="5">
        <v>91.67</v>
      </c>
      <c r="Q6438" s="1">
        <v>2</v>
      </c>
      <c r="R6438" s="1">
        <v>22</v>
      </c>
      <c r="S6438" s="6">
        <v>1393.2</v>
      </c>
      <c r="T6438" s="6">
        <v>1393.2</v>
      </c>
    </row>
    <row r="6439" spans="1:20" hidden="1" x14ac:dyDescent="0.25">
      <c r="A6439" s="1">
        <v>21</v>
      </c>
      <c r="B6439" s="1">
        <v>2013</v>
      </c>
      <c r="C6439" s="1">
        <v>351512921</v>
      </c>
      <c r="D6439" s="44" t="s">
        <v>217</v>
      </c>
      <c r="E6439" s="20">
        <v>2.3149999999999999E-4</v>
      </c>
      <c r="F6439" s="20">
        <v>0</v>
      </c>
      <c r="G6439" s="20">
        <v>2.3149999999999999E-4</v>
      </c>
      <c r="H6439" s="20">
        <v>0</v>
      </c>
      <c r="I6439" s="20" t="s">
        <v>47</v>
      </c>
      <c r="J6439" s="20">
        <v>1.852E-4</v>
      </c>
      <c r="K6439" s="20">
        <v>4.6300000000000001E-5</v>
      </c>
      <c r="L6439" s="20">
        <v>0</v>
      </c>
      <c r="M6439" s="20">
        <v>6.619125E-3</v>
      </c>
      <c r="N6439" s="1">
        <v>0</v>
      </c>
      <c r="O6439" s="5">
        <v>0</v>
      </c>
      <c r="P6439" s="5">
        <v>100</v>
      </c>
      <c r="Q6439" s="1">
        <v>0</v>
      </c>
      <c r="R6439" s="1">
        <v>2</v>
      </c>
      <c r="S6439" s="6">
        <v>138.18</v>
      </c>
      <c r="T6439" s="6">
        <v>138.18</v>
      </c>
    </row>
    <row r="6440" spans="1:20" hidden="1" x14ac:dyDescent="0.25">
      <c r="A6440" s="1">
        <v>5</v>
      </c>
      <c r="B6440" s="1">
        <v>2013</v>
      </c>
      <c r="C6440" s="1">
        <v>35151525</v>
      </c>
      <c r="D6440" s="44" t="s">
        <v>218</v>
      </c>
      <c r="E6440" s="20">
        <v>7.5508999999999993E-3</v>
      </c>
      <c r="F6440" s="20">
        <v>5.2360999999999996E-3</v>
      </c>
      <c r="G6440" s="20">
        <v>2.3148000000000001E-3</v>
      </c>
      <c r="H6440" s="20">
        <v>0</v>
      </c>
      <c r="I6440" s="20" t="s">
        <v>47</v>
      </c>
      <c r="J6440" s="20" t="s">
        <v>47</v>
      </c>
      <c r="K6440" s="20">
        <v>5.2360999999999996E-3</v>
      </c>
      <c r="L6440" s="20">
        <v>2.3148000000000001E-3</v>
      </c>
      <c r="M6440" s="20">
        <v>0</v>
      </c>
      <c r="N6440" s="1">
        <v>0</v>
      </c>
      <c r="O6440" s="5">
        <v>66.67</v>
      </c>
      <c r="P6440" s="5">
        <v>33.33</v>
      </c>
      <c r="Q6440" s="1">
        <v>2</v>
      </c>
      <c r="R6440" s="1">
        <v>1</v>
      </c>
      <c r="S6440" s="6"/>
      <c r="T6440" s="6"/>
    </row>
    <row r="6441" spans="1:20" hidden="1" x14ac:dyDescent="0.25">
      <c r="A6441" s="1">
        <v>9</v>
      </c>
      <c r="B6441" s="1">
        <v>2013</v>
      </c>
      <c r="C6441" s="1">
        <v>35151529</v>
      </c>
      <c r="D6441" s="44" t="s">
        <v>218</v>
      </c>
      <c r="E6441" s="20">
        <v>0.1733942</v>
      </c>
      <c r="F6441" s="20">
        <v>0.14913569999999998</v>
      </c>
      <c r="G6441" s="20">
        <v>2.4258500000000002E-2</v>
      </c>
      <c r="H6441" s="20">
        <v>0</v>
      </c>
      <c r="I6441" s="20">
        <v>4.4050899999999997E-2</v>
      </c>
      <c r="J6441" s="20">
        <v>3.8084499999999993E-2</v>
      </c>
      <c r="K6441" s="20">
        <v>8.1481799999999993E-2</v>
      </c>
      <c r="L6441" s="20">
        <v>9.7769999999999992E-3</v>
      </c>
      <c r="M6441" s="20">
        <v>3.8338057916666668E-2</v>
      </c>
      <c r="N6441" s="1">
        <v>10</v>
      </c>
      <c r="O6441" s="5">
        <v>40.479999999999997</v>
      </c>
      <c r="P6441" s="5">
        <v>59.52</v>
      </c>
      <c r="Q6441" s="1">
        <v>17</v>
      </c>
      <c r="R6441" s="1">
        <v>25</v>
      </c>
      <c r="S6441" s="6">
        <v>686.34339999999997</v>
      </c>
      <c r="T6441" s="6">
        <v>686.34339999999997</v>
      </c>
    </row>
    <row r="6442" spans="1:20" hidden="1" x14ac:dyDescent="0.25">
      <c r="A6442" s="1">
        <v>9</v>
      </c>
      <c r="B6442" s="1">
        <v>2013</v>
      </c>
      <c r="C6442" s="1">
        <v>35151869</v>
      </c>
      <c r="D6442" s="44" t="s">
        <v>219</v>
      </c>
      <c r="E6442" s="20">
        <v>6.811639999999998E-2</v>
      </c>
      <c r="F6442" s="20">
        <v>6.5902299999999983E-2</v>
      </c>
      <c r="G6442" s="20">
        <v>2.2140999999999997E-3</v>
      </c>
      <c r="H6442" s="20">
        <v>0.15</v>
      </c>
      <c r="I6442" s="20" t="s">
        <v>47</v>
      </c>
      <c r="J6442" s="20">
        <v>2.9153999999999994E-3</v>
      </c>
      <c r="K6442" s="20">
        <v>6.2624000000000013E-2</v>
      </c>
      <c r="L6442" s="20">
        <v>2.5770000000000003E-3</v>
      </c>
      <c r="M6442" s="20">
        <v>0.12150889665277777</v>
      </c>
      <c r="N6442" s="1">
        <v>34</v>
      </c>
      <c r="O6442" s="5">
        <v>70.45</v>
      </c>
      <c r="P6442" s="5">
        <v>29.55</v>
      </c>
      <c r="Q6442" s="1">
        <v>31</v>
      </c>
      <c r="R6442" s="1">
        <v>13</v>
      </c>
      <c r="S6442" s="6">
        <v>2051.14</v>
      </c>
      <c r="T6442" s="6">
        <v>2051.14</v>
      </c>
    </row>
    <row r="6443" spans="1:20" hidden="1" x14ac:dyDescent="0.25">
      <c r="A6443" s="1">
        <v>17</v>
      </c>
      <c r="B6443" s="1">
        <v>2013</v>
      </c>
      <c r="C6443" s="1">
        <v>351519417</v>
      </c>
      <c r="D6443" s="44" t="s">
        <v>220</v>
      </c>
      <c r="E6443" s="20">
        <v>0.25156830000000002</v>
      </c>
      <c r="F6443" s="20">
        <v>0.19212960000000001</v>
      </c>
      <c r="G6443" s="20">
        <v>5.9438700000000004E-2</v>
      </c>
      <c r="H6443" s="20">
        <v>0</v>
      </c>
      <c r="I6443" s="20">
        <v>1.26389E-2</v>
      </c>
      <c r="J6443" s="20">
        <v>4.861E-4</v>
      </c>
      <c r="K6443" s="20">
        <v>9.9537E-2</v>
      </c>
      <c r="L6443" s="20">
        <v>0.13890630000000001</v>
      </c>
      <c r="M6443" s="20">
        <v>1.0792249999999998E-2</v>
      </c>
      <c r="N6443" s="1">
        <v>2</v>
      </c>
      <c r="O6443" s="5">
        <v>33.33</v>
      </c>
      <c r="P6443" s="5">
        <v>66.67</v>
      </c>
      <c r="Q6443" s="1">
        <v>2</v>
      </c>
      <c r="R6443" s="1">
        <v>4</v>
      </c>
      <c r="S6443" s="6">
        <v>196.46</v>
      </c>
      <c r="T6443" s="6">
        <v>196.46</v>
      </c>
    </row>
    <row r="6444" spans="1:20" hidden="1" x14ac:dyDescent="0.25">
      <c r="A6444" s="1">
        <v>9</v>
      </c>
      <c r="B6444" s="1">
        <v>2013</v>
      </c>
      <c r="C6444" s="1">
        <v>35573039</v>
      </c>
      <c r="D6444" s="44" t="s">
        <v>221</v>
      </c>
      <c r="E6444" s="20">
        <v>7.2494900000000001E-2</v>
      </c>
      <c r="F6444" s="20">
        <v>6.4763899999999999E-2</v>
      </c>
      <c r="G6444" s="20">
        <v>7.731E-3</v>
      </c>
      <c r="H6444" s="20">
        <v>0</v>
      </c>
      <c r="I6444" s="20">
        <v>2.7777799999999998E-2</v>
      </c>
      <c r="J6444" s="20">
        <v>5.7172000000000004E-3</v>
      </c>
      <c r="K6444" s="20">
        <v>3.6150400000000006E-2</v>
      </c>
      <c r="L6444" s="20">
        <v>2.8495E-3</v>
      </c>
      <c r="M6444" s="20">
        <v>2.151173177083333E-2</v>
      </c>
      <c r="N6444" s="1">
        <v>5</v>
      </c>
      <c r="O6444" s="5">
        <v>44.44</v>
      </c>
      <c r="P6444" s="5">
        <v>55.56</v>
      </c>
      <c r="Q6444" s="1">
        <v>12</v>
      </c>
      <c r="R6444" s="1">
        <v>15</v>
      </c>
      <c r="S6444" s="6">
        <v>460</v>
      </c>
      <c r="T6444" s="6">
        <v>0</v>
      </c>
    </row>
    <row r="6445" spans="1:20" hidden="1" x14ac:dyDescent="0.25">
      <c r="A6445" s="1">
        <v>22</v>
      </c>
      <c r="B6445" s="1">
        <v>2013</v>
      </c>
      <c r="C6445" s="1">
        <v>351530122</v>
      </c>
      <c r="D6445" s="44" t="s">
        <v>222</v>
      </c>
      <c r="E6445" s="20">
        <v>4.3966000000000005E-3</v>
      </c>
      <c r="F6445" s="20">
        <v>4.0099999999999999E-5</v>
      </c>
      <c r="G6445" s="20">
        <v>4.3565000000000001E-3</v>
      </c>
      <c r="H6445" s="20">
        <v>0</v>
      </c>
      <c r="I6445" s="20">
        <v>4.3565000000000001E-3</v>
      </c>
      <c r="J6445" s="20" t="s">
        <v>47</v>
      </c>
      <c r="K6445" s="20" t="s">
        <v>47</v>
      </c>
      <c r="L6445" s="20">
        <v>4.0099999999999999E-5</v>
      </c>
      <c r="M6445" s="20">
        <v>5.6778916666666681E-3</v>
      </c>
      <c r="N6445" s="1">
        <v>0</v>
      </c>
      <c r="O6445" s="5">
        <v>33.33</v>
      </c>
      <c r="P6445" s="5">
        <v>66.67</v>
      </c>
      <c r="Q6445" s="1">
        <v>1</v>
      </c>
      <c r="R6445" s="1">
        <v>2</v>
      </c>
      <c r="S6445" s="6">
        <v>113.49</v>
      </c>
      <c r="T6445" s="6">
        <v>113.49</v>
      </c>
    </row>
    <row r="6446" spans="1:20" hidden="1" x14ac:dyDescent="0.25">
      <c r="A6446" s="1">
        <v>15</v>
      </c>
      <c r="B6446" s="1">
        <v>2013</v>
      </c>
      <c r="C6446" s="1">
        <v>351520215</v>
      </c>
      <c r="D6446" s="44" t="s">
        <v>223</v>
      </c>
      <c r="E6446" s="20">
        <v>3.7405399999999998E-2</v>
      </c>
      <c r="F6446" s="20">
        <v>3.5306699999999996E-2</v>
      </c>
      <c r="G6446" s="20">
        <v>2.0987000000000002E-3</v>
      </c>
      <c r="H6446" s="20">
        <v>0</v>
      </c>
      <c r="I6446" s="20" t="s">
        <v>47</v>
      </c>
      <c r="J6446" s="20">
        <v>7.3689999999999997E-4</v>
      </c>
      <c r="K6446" s="20">
        <v>3.5268000000000001E-2</v>
      </c>
      <c r="L6446" s="20">
        <v>1.4005000000000001E-3</v>
      </c>
      <c r="M6446" s="20">
        <v>1.8689981510416665E-2</v>
      </c>
      <c r="N6446" s="1">
        <v>1</v>
      </c>
      <c r="O6446" s="5">
        <v>50</v>
      </c>
      <c r="P6446" s="5">
        <v>50</v>
      </c>
      <c r="Q6446" s="1">
        <v>6</v>
      </c>
      <c r="R6446" s="1">
        <v>6</v>
      </c>
      <c r="S6446" s="6">
        <v>380</v>
      </c>
      <c r="T6446" s="6">
        <v>380</v>
      </c>
    </row>
    <row r="6447" spans="1:20" hidden="1" x14ac:dyDescent="0.25">
      <c r="A6447" s="1">
        <v>18</v>
      </c>
      <c r="B6447" s="1">
        <v>2013</v>
      </c>
      <c r="C6447" s="1">
        <v>351520218</v>
      </c>
      <c r="D6447" s="44" t="s">
        <v>223</v>
      </c>
      <c r="E6447" s="20">
        <v>4.05248E-2</v>
      </c>
      <c r="F6447" s="20">
        <v>2.01081E-2</v>
      </c>
      <c r="G6447" s="20">
        <v>2.0416699999999999E-2</v>
      </c>
      <c r="H6447" s="20">
        <v>0</v>
      </c>
      <c r="I6447" s="20" t="s">
        <v>47</v>
      </c>
      <c r="J6447" s="20">
        <v>2.03704E-2</v>
      </c>
      <c r="K6447" s="20">
        <v>2.01081E-2</v>
      </c>
      <c r="L6447" s="20">
        <v>4.6300000000000001E-5</v>
      </c>
      <c r="M6447" s="20">
        <v>0</v>
      </c>
      <c r="N6447" s="1">
        <v>2</v>
      </c>
      <c r="O6447" s="5">
        <v>77.78</v>
      </c>
      <c r="P6447" s="5">
        <v>22.22</v>
      </c>
      <c r="Q6447" s="1">
        <v>7</v>
      </c>
      <c r="R6447" s="1">
        <v>2</v>
      </c>
      <c r="S6447" s="6"/>
      <c r="T6447" s="6"/>
    </row>
    <row r="6448" spans="1:20" hidden="1" x14ac:dyDescent="0.25">
      <c r="A6448" s="1">
        <v>22</v>
      </c>
      <c r="B6448" s="1">
        <v>2013</v>
      </c>
      <c r="C6448" s="1">
        <v>351535022</v>
      </c>
      <c r="D6448" s="44" t="s">
        <v>224</v>
      </c>
      <c r="E6448" s="20">
        <v>0.10283970000000017</v>
      </c>
      <c r="F6448" s="20">
        <v>4.2014000000000001E-3</v>
      </c>
      <c r="G6448" s="20">
        <v>9.8638300000000179E-2</v>
      </c>
      <c r="H6448" s="20">
        <v>0.03</v>
      </c>
      <c r="I6448" s="20">
        <v>8.7497100000000175E-2</v>
      </c>
      <c r="J6448" s="20" t="s">
        <v>47</v>
      </c>
      <c r="K6448" s="20">
        <v>4.8263999999999998E-3</v>
      </c>
      <c r="L6448" s="20">
        <v>1.0516200000000002E-2</v>
      </c>
      <c r="M6448" s="20">
        <v>1.6633366666666666E-2</v>
      </c>
      <c r="N6448" s="1">
        <v>0</v>
      </c>
      <c r="O6448" s="5">
        <v>1.01</v>
      </c>
      <c r="P6448" s="5">
        <v>98.99</v>
      </c>
      <c r="Q6448" s="1">
        <v>2</v>
      </c>
      <c r="R6448" s="1">
        <v>196</v>
      </c>
      <c r="S6448" s="6">
        <v>304.85000000000002</v>
      </c>
      <c r="T6448" s="6">
        <v>304.85000000000002</v>
      </c>
    </row>
    <row r="6449" spans="1:20" hidden="1" x14ac:dyDescent="0.25">
      <c r="A6449" s="1">
        <v>14</v>
      </c>
      <c r="B6449" s="1">
        <v>2013</v>
      </c>
      <c r="C6449" s="1">
        <v>351540014</v>
      </c>
      <c r="D6449" s="44" t="s">
        <v>225</v>
      </c>
      <c r="E6449" s="20">
        <v>2.33546E-2</v>
      </c>
      <c r="F6449" s="20">
        <v>2.3148100000000001E-2</v>
      </c>
      <c r="G6449" s="20">
        <v>2.065E-4</v>
      </c>
      <c r="H6449" s="20">
        <v>0.06</v>
      </c>
      <c r="I6449" s="20" t="s">
        <v>47</v>
      </c>
      <c r="J6449" s="20" t="s">
        <v>47</v>
      </c>
      <c r="K6449" s="20">
        <v>2.3148100000000001E-2</v>
      </c>
      <c r="L6449" s="20">
        <v>2.065E-4</v>
      </c>
      <c r="M6449" s="20">
        <v>3.805551068518518E-2</v>
      </c>
      <c r="N6449" s="1">
        <v>0</v>
      </c>
      <c r="O6449" s="5">
        <v>25</v>
      </c>
      <c r="P6449" s="5">
        <v>75</v>
      </c>
      <c r="Q6449" s="1">
        <v>1</v>
      </c>
      <c r="R6449" s="1">
        <v>3</v>
      </c>
      <c r="S6449" s="6">
        <v>678.15</v>
      </c>
      <c r="T6449" s="6">
        <v>678.15</v>
      </c>
    </row>
    <row r="6450" spans="1:20" hidden="1" x14ac:dyDescent="0.25">
      <c r="A6450" s="1">
        <v>15</v>
      </c>
      <c r="B6450" s="1">
        <v>2013</v>
      </c>
      <c r="C6450" s="1">
        <v>351560815</v>
      </c>
      <c r="D6450" s="44" t="s">
        <v>226</v>
      </c>
      <c r="E6450" s="20">
        <v>4.2240100000000003E-2</v>
      </c>
      <c r="F6450" s="20">
        <v>7.6451000000000002E-3</v>
      </c>
      <c r="G6450" s="20">
        <v>3.4595000000000001E-2</v>
      </c>
      <c r="H6450" s="20">
        <v>0</v>
      </c>
      <c r="I6450" s="20">
        <v>1.9907399999999999E-2</v>
      </c>
      <c r="J6450" s="20">
        <v>2.3842999999999998E-3</v>
      </c>
      <c r="K6450" s="20">
        <v>7.5293999999999995E-3</v>
      </c>
      <c r="L6450" s="20">
        <v>1.2418999999999999E-2</v>
      </c>
      <c r="M6450" s="20">
        <v>1.23993359375E-2</v>
      </c>
      <c r="N6450" s="1">
        <v>2</v>
      </c>
      <c r="O6450" s="5">
        <v>28.57</v>
      </c>
      <c r="P6450" s="5">
        <v>71.430000000000007</v>
      </c>
      <c r="Q6450" s="1">
        <v>4</v>
      </c>
      <c r="R6450" s="1">
        <v>10</v>
      </c>
      <c r="S6450" s="6">
        <v>255.11</v>
      </c>
      <c r="T6450" s="6">
        <v>255.11</v>
      </c>
    </row>
    <row r="6451" spans="1:20" hidden="1" x14ac:dyDescent="0.25">
      <c r="A6451" s="1">
        <v>16</v>
      </c>
      <c r="B6451" s="1">
        <v>2013</v>
      </c>
      <c r="C6451" s="1">
        <v>351560816</v>
      </c>
      <c r="D6451" s="44" t="s">
        <v>226</v>
      </c>
      <c r="E6451" s="20">
        <v>4.8297999999999987E-3</v>
      </c>
      <c r="F6451" s="20">
        <v>3.5519999999999996E-4</v>
      </c>
      <c r="G6451" s="20">
        <v>4.4745999999999987E-3</v>
      </c>
      <c r="H6451" s="20">
        <v>0</v>
      </c>
      <c r="I6451" s="20">
        <v>4.1666999999999997E-3</v>
      </c>
      <c r="J6451" s="20" t="s">
        <v>47</v>
      </c>
      <c r="K6451" s="20">
        <v>3.5519999999999996E-4</v>
      </c>
      <c r="L6451" s="20">
        <v>3.079E-4</v>
      </c>
      <c r="M6451" s="20">
        <v>0</v>
      </c>
      <c r="N6451" s="1">
        <v>0</v>
      </c>
      <c r="O6451" s="5">
        <v>33.33</v>
      </c>
      <c r="P6451" s="5">
        <v>66.67</v>
      </c>
      <c r="Q6451" s="1">
        <v>2</v>
      </c>
      <c r="R6451" s="1">
        <v>4</v>
      </c>
      <c r="S6451" s="6"/>
      <c r="T6451" s="6"/>
    </row>
    <row r="6452" spans="1:20" hidden="1" x14ac:dyDescent="0.25">
      <c r="A6452" s="1">
        <v>15</v>
      </c>
      <c r="B6452" s="1">
        <v>2013</v>
      </c>
      <c r="C6452" s="1">
        <v>351550915</v>
      </c>
      <c r="D6452" s="44" t="s">
        <v>227</v>
      </c>
      <c r="E6452" s="20">
        <v>0.24489500000000003</v>
      </c>
      <c r="F6452" s="20">
        <v>0.22973830000000003</v>
      </c>
      <c r="G6452" s="20">
        <v>1.5156699999999999E-2</v>
      </c>
      <c r="H6452" s="20">
        <v>0</v>
      </c>
      <c r="I6452" s="20" t="s">
        <v>47</v>
      </c>
      <c r="J6452" s="20">
        <v>0.16878809999999997</v>
      </c>
      <c r="K6452" s="20">
        <v>7.4067099999999997E-2</v>
      </c>
      <c r="L6452" s="20">
        <v>2.0398E-3</v>
      </c>
      <c r="M6452" s="20">
        <v>0.19846150462962964</v>
      </c>
      <c r="N6452" s="1">
        <v>6</v>
      </c>
      <c r="O6452" s="5">
        <v>32</v>
      </c>
      <c r="P6452" s="5">
        <v>68</v>
      </c>
      <c r="Q6452" s="1">
        <v>16</v>
      </c>
      <c r="R6452" s="1">
        <v>34</v>
      </c>
      <c r="S6452" s="6">
        <v>3465.28</v>
      </c>
      <c r="T6452" s="6">
        <v>3465.28</v>
      </c>
    </row>
    <row r="6453" spans="1:20" hidden="1" x14ac:dyDescent="0.25">
      <c r="A6453" s="1">
        <v>18</v>
      </c>
      <c r="B6453" s="1">
        <v>2013</v>
      </c>
      <c r="C6453" s="1">
        <v>351550918</v>
      </c>
      <c r="D6453" s="44" t="s">
        <v>227</v>
      </c>
      <c r="E6453" s="20">
        <v>9.8803200000000008E-2</v>
      </c>
      <c r="F6453" s="20">
        <v>9.8803200000000008E-2</v>
      </c>
      <c r="G6453" s="20">
        <v>0</v>
      </c>
      <c r="H6453" s="20">
        <v>0</v>
      </c>
      <c r="I6453" s="20" t="s">
        <v>47</v>
      </c>
      <c r="J6453" s="20" t="s">
        <v>47</v>
      </c>
      <c r="K6453" s="20">
        <v>9.8803200000000008E-2</v>
      </c>
      <c r="L6453" s="20">
        <v>0</v>
      </c>
      <c r="M6453" s="20">
        <v>0</v>
      </c>
      <c r="N6453" s="1">
        <v>2</v>
      </c>
      <c r="O6453" s="5">
        <v>100</v>
      </c>
      <c r="P6453" s="5">
        <v>0</v>
      </c>
      <c r="Q6453" s="1">
        <v>10</v>
      </c>
      <c r="R6453" s="1">
        <v>0</v>
      </c>
      <c r="S6453" s="6"/>
      <c r="T6453" s="6"/>
    </row>
    <row r="6454" spans="1:20" hidden="1" x14ac:dyDescent="0.25">
      <c r="A6454" s="1">
        <v>17</v>
      </c>
      <c r="B6454" s="1">
        <v>2013</v>
      </c>
      <c r="C6454" s="1">
        <v>351565717</v>
      </c>
      <c r="D6454" s="44" t="s">
        <v>228</v>
      </c>
      <c r="E6454" s="20">
        <v>9.1081200000000001E-2</v>
      </c>
      <c r="F6454" s="20">
        <v>9.0979299999999999E-2</v>
      </c>
      <c r="G6454" s="20">
        <v>1.0190000000000001E-4</v>
      </c>
      <c r="H6454" s="20">
        <v>0</v>
      </c>
      <c r="I6454" s="20" t="s">
        <v>47</v>
      </c>
      <c r="J6454" s="20" t="s">
        <v>47</v>
      </c>
      <c r="K6454" s="20">
        <v>8.9268200000000006E-2</v>
      </c>
      <c r="L6454" s="20">
        <v>1.8129999999999999E-3</v>
      </c>
      <c r="M6454" s="20">
        <v>2.2821390624999998E-3</v>
      </c>
      <c r="N6454" s="1">
        <v>0</v>
      </c>
      <c r="O6454" s="5">
        <v>72.73</v>
      </c>
      <c r="P6454" s="5">
        <v>27.27</v>
      </c>
      <c r="Q6454" s="1">
        <v>8</v>
      </c>
      <c r="R6454" s="1">
        <v>3</v>
      </c>
      <c r="S6454" s="6">
        <v>48</v>
      </c>
      <c r="T6454" s="6">
        <v>48</v>
      </c>
    </row>
    <row r="6455" spans="1:20" hidden="1" x14ac:dyDescent="0.25">
      <c r="A6455" s="1">
        <v>6</v>
      </c>
      <c r="B6455" s="1">
        <v>2013</v>
      </c>
      <c r="C6455" s="1">
        <v>35157076</v>
      </c>
      <c r="D6455" s="44" t="s">
        <v>229</v>
      </c>
      <c r="E6455" s="20">
        <v>2.4285999999999995E-3</v>
      </c>
      <c r="F6455" s="20">
        <v>5.2099999999999999E-5</v>
      </c>
      <c r="G6455" s="20">
        <v>2.3764999999999997E-3</v>
      </c>
      <c r="H6455" s="20">
        <v>0</v>
      </c>
      <c r="I6455" s="20" t="s">
        <v>47</v>
      </c>
      <c r="J6455" s="20">
        <v>1.7978000000000002E-3</v>
      </c>
      <c r="K6455" s="20">
        <v>5.2099999999999999E-5</v>
      </c>
      <c r="L6455" s="20">
        <v>5.7870000000000003E-4</v>
      </c>
      <c r="M6455" s="20">
        <v>0.59034723545486112</v>
      </c>
      <c r="N6455" s="1">
        <v>1</v>
      </c>
      <c r="O6455" s="5">
        <v>12.5</v>
      </c>
      <c r="P6455" s="5">
        <v>87.5</v>
      </c>
      <c r="Q6455" s="1">
        <v>1</v>
      </c>
      <c r="R6455" s="1">
        <v>7</v>
      </c>
      <c r="S6455" s="6">
        <v>7347.79</v>
      </c>
      <c r="T6455" s="6">
        <v>4114.7623999999996</v>
      </c>
    </row>
    <row r="6456" spans="1:20" hidden="1" x14ac:dyDescent="0.25">
      <c r="A6456" s="1">
        <v>21</v>
      </c>
      <c r="B6456" s="1">
        <v>2013</v>
      </c>
      <c r="C6456" s="1">
        <v>351580621</v>
      </c>
      <c r="D6456" s="44" t="s">
        <v>230</v>
      </c>
      <c r="E6456" s="20">
        <v>5.6343499999999998E-2</v>
      </c>
      <c r="F6456" s="20">
        <v>0</v>
      </c>
      <c r="G6456" s="20">
        <v>5.6343499999999998E-2</v>
      </c>
      <c r="H6456" s="20">
        <v>0</v>
      </c>
      <c r="I6456" s="20">
        <v>6.0301E-3</v>
      </c>
      <c r="J6456" s="20" t="s">
        <v>47</v>
      </c>
      <c r="K6456" s="20">
        <v>0.05</v>
      </c>
      <c r="L6456" s="20">
        <v>3.1340000000000003E-4</v>
      </c>
      <c r="M6456" s="20">
        <v>3.6302505208333337E-3</v>
      </c>
      <c r="N6456" s="1">
        <v>0</v>
      </c>
      <c r="O6456" s="5">
        <v>0</v>
      </c>
      <c r="P6456" s="5">
        <v>100</v>
      </c>
      <c r="Q6456" s="1">
        <v>0</v>
      </c>
      <c r="R6456" s="1">
        <v>5</v>
      </c>
      <c r="S6456" s="6">
        <v>67.34</v>
      </c>
      <c r="T6456" s="6">
        <v>67.34</v>
      </c>
    </row>
    <row r="6457" spans="1:20" hidden="1" x14ac:dyDescent="0.25">
      <c r="A6457" s="1">
        <v>18</v>
      </c>
      <c r="B6457" s="1">
        <v>2013</v>
      </c>
      <c r="C6457" s="1">
        <v>351590518</v>
      </c>
      <c r="D6457" s="44" t="s">
        <v>231</v>
      </c>
      <c r="E6457" s="20">
        <v>9.7151000000000008E-3</v>
      </c>
      <c r="F6457" s="20">
        <v>8.6806000000000001E-3</v>
      </c>
      <c r="G6457" s="20">
        <v>1.0345000000000003E-3</v>
      </c>
      <c r="H6457" s="20">
        <v>0</v>
      </c>
      <c r="I6457" s="20" t="s">
        <v>47</v>
      </c>
      <c r="J6457" s="20" t="s">
        <v>47</v>
      </c>
      <c r="K6457" s="20">
        <v>8.6806000000000001E-3</v>
      </c>
      <c r="L6457" s="20">
        <v>1.0345000000000003E-3</v>
      </c>
      <c r="M6457" s="20">
        <v>6.3335093750000009E-3</v>
      </c>
      <c r="N6457" s="1">
        <v>0</v>
      </c>
      <c r="O6457" s="5">
        <v>40</v>
      </c>
      <c r="P6457" s="5">
        <v>60</v>
      </c>
      <c r="Q6457" s="1">
        <v>4</v>
      </c>
      <c r="R6457" s="1">
        <v>6</v>
      </c>
      <c r="S6457" s="6">
        <v>130.34</v>
      </c>
      <c r="T6457" s="6">
        <v>130.34</v>
      </c>
    </row>
    <row r="6458" spans="1:20" hidden="1" x14ac:dyDescent="0.25">
      <c r="A6458" s="1">
        <v>19</v>
      </c>
      <c r="B6458" s="1">
        <v>2013</v>
      </c>
      <c r="C6458" s="1">
        <v>351590519</v>
      </c>
      <c r="D6458" s="44" t="s">
        <v>231</v>
      </c>
      <c r="E6458" s="20">
        <v>3.1145900000000004E-2</v>
      </c>
      <c r="F6458" s="20">
        <v>3.1018600000000004E-2</v>
      </c>
      <c r="G6458" s="20">
        <v>1.273E-4</v>
      </c>
      <c r="H6458" s="20">
        <v>0</v>
      </c>
      <c r="I6458" s="20" t="s">
        <v>47</v>
      </c>
      <c r="J6458" s="20" t="s">
        <v>47</v>
      </c>
      <c r="K6458" s="20">
        <v>3.1018600000000004E-2</v>
      </c>
      <c r="L6458" s="20">
        <v>1.273E-4</v>
      </c>
      <c r="M6458" s="20">
        <v>0</v>
      </c>
      <c r="N6458" s="1">
        <v>2</v>
      </c>
      <c r="O6458" s="5">
        <v>50</v>
      </c>
      <c r="P6458" s="5">
        <v>50</v>
      </c>
      <c r="Q6458" s="1">
        <v>3</v>
      </c>
      <c r="R6458" s="1">
        <v>3</v>
      </c>
      <c r="S6458" s="6"/>
      <c r="T6458" s="6"/>
    </row>
    <row r="6459" spans="1:20" hidden="1" x14ac:dyDescent="0.25">
      <c r="A6459" s="1">
        <v>20</v>
      </c>
      <c r="B6459" s="1">
        <v>2013</v>
      </c>
      <c r="C6459" s="1">
        <v>351600220</v>
      </c>
      <c r="D6459" s="44" t="s">
        <v>232</v>
      </c>
      <c r="E6459" s="20">
        <v>5.72685E-2</v>
      </c>
      <c r="F6459" s="20">
        <v>5.2083299999999999E-2</v>
      </c>
      <c r="G6459" s="20">
        <v>5.1852000000000001E-3</v>
      </c>
      <c r="H6459" s="20">
        <v>0</v>
      </c>
      <c r="I6459" s="20" t="s">
        <v>47</v>
      </c>
      <c r="J6459" s="20">
        <v>5.6712899999999997E-2</v>
      </c>
      <c r="K6459" s="20">
        <v>5.5559999999999995E-4</v>
      </c>
      <c r="L6459" s="20">
        <v>0</v>
      </c>
      <c r="M6459" s="20">
        <v>0</v>
      </c>
      <c r="N6459" s="1">
        <v>1</v>
      </c>
      <c r="O6459" s="5">
        <v>33.33</v>
      </c>
      <c r="P6459" s="5">
        <v>66.67</v>
      </c>
      <c r="Q6459" s="1">
        <v>1</v>
      </c>
      <c r="R6459" s="1">
        <v>2</v>
      </c>
      <c r="S6459" s="6"/>
      <c r="T6459" s="6"/>
    </row>
    <row r="6460" spans="1:20" hidden="1" x14ac:dyDescent="0.25">
      <c r="A6460" s="1">
        <v>21</v>
      </c>
      <c r="B6460" s="1">
        <v>2013</v>
      </c>
      <c r="C6460" s="1">
        <v>351600221</v>
      </c>
      <c r="D6460" s="44" t="s">
        <v>232</v>
      </c>
      <c r="E6460" s="20">
        <v>8.9248999999999995E-3</v>
      </c>
      <c r="F6460" s="20">
        <v>0</v>
      </c>
      <c r="G6460" s="20">
        <v>8.9248999999999995E-3</v>
      </c>
      <c r="H6460" s="20">
        <v>0</v>
      </c>
      <c r="I6460" s="20">
        <v>8.7962000000000005E-3</v>
      </c>
      <c r="J6460" s="20">
        <v>8.0099999999999995E-5</v>
      </c>
      <c r="K6460" s="20" t="s">
        <v>47</v>
      </c>
      <c r="L6460" s="20">
        <v>4.8600000000000002E-5</v>
      </c>
      <c r="M6460" s="20">
        <v>3.2115230136574073E-2</v>
      </c>
      <c r="N6460" s="1">
        <v>1</v>
      </c>
      <c r="O6460" s="5">
        <v>0</v>
      </c>
      <c r="P6460" s="5">
        <v>100</v>
      </c>
      <c r="Q6460" s="1">
        <v>0</v>
      </c>
      <c r="R6460" s="1">
        <v>4</v>
      </c>
      <c r="S6460" s="6">
        <v>584</v>
      </c>
      <c r="T6460" s="6">
        <v>584</v>
      </c>
    </row>
    <row r="6461" spans="1:20" hidden="1" x14ac:dyDescent="0.25">
      <c r="A6461" s="1">
        <v>17</v>
      </c>
      <c r="B6461" s="1">
        <v>2013</v>
      </c>
      <c r="C6461" s="1">
        <v>351610117</v>
      </c>
      <c r="D6461" s="44" t="s">
        <v>233</v>
      </c>
      <c r="E6461" s="20">
        <v>0.12818099999999996</v>
      </c>
      <c r="F6461" s="20">
        <v>0.12763209999999997</v>
      </c>
      <c r="G6461" s="20">
        <v>5.4889999999999995E-4</v>
      </c>
      <c r="H6461" s="20">
        <v>0</v>
      </c>
      <c r="I6461" s="20">
        <v>9.3308999999999996E-3</v>
      </c>
      <c r="J6461" s="20">
        <v>2.407E-4</v>
      </c>
      <c r="K6461" s="20">
        <v>0.11580849999999998</v>
      </c>
      <c r="L6461" s="20">
        <v>2.8008999999999998E-3</v>
      </c>
      <c r="M6461" s="20">
        <v>5.8277104166666663E-3</v>
      </c>
      <c r="N6461" s="1">
        <v>4</v>
      </c>
      <c r="O6461" s="5">
        <v>80</v>
      </c>
      <c r="P6461" s="5">
        <v>20</v>
      </c>
      <c r="Q6461" s="1">
        <v>12</v>
      </c>
      <c r="R6461" s="1">
        <v>3</v>
      </c>
      <c r="S6461" s="6">
        <v>114.24</v>
      </c>
      <c r="T6461" s="6">
        <v>114.24</v>
      </c>
    </row>
    <row r="6462" spans="1:20" hidden="1" x14ac:dyDescent="0.25">
      <c r="A6462" s="1">
        <v>8</v>
      </c>
      <c r="B6462" s="1">
        <v>2013</v>
      </c>
      <c r="C6462" s="1">
        <v>35162008</v>
      </c>
      <c r="D6462" s="44" t="s">
        <v>234</v>
      </c>
      <c r="E6462" s="20">
        <v>0.1641049</v>
      </c>
      <c r="F6462" s="20">
        <v>0.1504781</v>
      </c>
      <c r="G6462" s="20">
        <v>1.36268E-2</v>
      </c>
      <c r="H6462" s="20">
        <v>0.68</v>
      </c>
      <c r="I6462" s="20" t="s">
        <v>47</v>
      </c>
      <c r="J6462" s="20">
        <v>9.475599999999999E-3</v>
      </c>
      <c r="K6462" s="20">
        <v>0.14711360000000001</v>
      </c>
      <c r="L6462" s="20">
        <v>7.5157000000000002E-3</v>
      </c>
      <c r="M6462" s="20">
        <v>1.1358639120370371</v>
      </c>
      <c r="N6462" s="1">
        <v>21</v>
      </c>
      <c r="O6462" s="5">
        <v>46.27</v>
      </c>
      <c r="P6462" s="5">
        <v>53.73</v>
      </c>
      <c r="Q6462" s="1">
        <v>31</v>
      </c>
      <c r="R6462" s="1">
        <v>36</v>
      </c>
      <c r="S6462" s="6">
        <v>17864</v>
      </c>
      <c r="T6462" s="6">
        <v>17685.36</v>
      </c>
    </row>
    <row r="6463" spans="1:20" hidden="1" x14ac:dyDescent="0.25">
      <c r="A6463" s="1">
        <v>6</v>
      </c>
      <c r="B6463" s="1">
        <v>2013</v>
      </c>
      <c r="C6463" s="1">
        <v>35163096</v>
      </c>
      <c r="D6463" s="44" t="s">
        <v>235</v>
      </c>
      <c r="E6463" s="20">
        <v>1.3528100000000001E-2</v>
      </c>
      <c r="F6463" s="20">
        <v>1.2635800000000001E-2</v>
      </c>
      <c r="G6463" s="20">
        <v>8.9229999999999995E-4</v>
      </c>
      <c r="H6463" s="20">
        <v>0</v>
      </c>
      <c r="I6463" s="20" t="s">
        <v>47</v>
      </c>
      <c r="J6463" s="20">
        <v>7.5000000000000002E-4</v>
      </c>
      <c r="K6463" s="20">
        <v>8.7778000000000005E-3</v>
      </c>
      <c r="L6463" s="20">
        <v>4.0003E-3</v>
      </c>
      <c r="M6463" s="20">
        <v>0.46861778429861112</v>
      </c>
      <c r="N6463" s="1">
        <v>2</v>
      </c>
      <c r="O6463" s="5">
        <v>50</v>
      </c>
      <c r="P6463" s="5">
        <v>50</v>
      </c>
      <c r="Q6463" s="1">
        <v>3</v>
      </c>
      <c r="R6463" s="1">
        <v>3</v>
      </c>
      <c r="S6463" s="6">
        <v>3373.26</v>
      </c>
      <c r="T6463" s="6">
        <v>0</v>
      </c>
    </row>
    <row r="6464" spans="1:20" hidden="1" x14ac:dyDescent="0.25">
      <c r="A6464" s="1">
        <v>6</v>
      </c>
      <c r="B6464" s="1">
        <v>2013</v>
      </c>
      <c r="C6464" s="1">
        <v>35164086</v>
      </c>
      <c r="D6464" s="44" t="s">
        <v>236</v>
      </c>
      <c r="E6464" s="20">
        <v>9.2351099999999992E-2</v>
      </c>
      <c r="F6464" s="20">
        <v>7.8123299999999993E-2</v>
      </c>
      <c r="G6464" s="20">
        <v>1.4227800000000001E-2</v>
      </c>
      <c r="H6464" s="20">
        <v>0</v>
      </c>
      <c r="I6464" s="20">
        <v>4.7599099999999998E-2</v>
      </c>
      <c r="J6464" s="20">
        <v>2.9982500000000006E-2</v>
      </c>
      <c r="K6464" s="20">
        <v>1.19428E-2</v>
      </c>
      <c r="L6464" s="20">
        <v>2.8266999999999988E-3</v>
      </c>
      <c r="M6464" s="20">
        <v>0.43416399906250003</v>
      </c>
      <c r="N6464" s="1">
        <v>6</v>
      </c>
      <c r="O6464" s="5">
        <v>21.74</v>
      </c>
      <c r="P6464" s="5">
        <v>78.260000000000005</v>
      </c>
      <c r="Q6464" s="1">
        <v>10</v>
      </c>
      <c r="R6464" s="1">
        <v>36</v>
      </c>
      <c r="S6464" s="6">
        <v>4163.04</v>
      </c>
      <c r="T6464" s="6">
        <v>0</v>
      </c>
    </row>
    <row r="6465" spans="1:20" hidden="1" x14ac:dyDescent="0.25">
      <c r="A6465" s="1">
        <v>20</v>
      </c>
      <c r="B6465" s="1">
        <v>2013</v>
      </c>
      <c r="C6465" s="1">
        <v>351650720</v>
      </c>
      <c r="D6465" s="44" t="s">
        <v>237</v>
      </c>
      <c r="E6465" s="20">
        <v>2.7131999999999998E-3</v>
      </c>
      <c r="F6465" s="20">
        <v>1.0499999999999999E-3</v>
      </c>
      <c r="G6465" s="20">
        <v>1.6631999999999999E-3</v>
      </c>
      <c r="H6465" s="20">
        <v>0</v>
      </c>
      <c r="I6465" s="20">
        <v>1.4097000000000001E-3</v>
      </c>
      <c r="J6465" s="20" t="s">
        <v>47</v>
      </c>
      <c r="K6465" s="20">
        <v>1.1298999999999999E-3</v>
      </c>
      <c r="L6465" s="20">
        <v>1.7360000000000002E-4</v>
      </c>
      <c r="M6465" s="20">
        <v>6.0291914062500004E-3</v>
      </c>
      <c r="N6465" s="1">
        <v>2</v>
      </c>
      <c r="O6465" s="5">
        <v>27.27</v>
      </c>
      <c r="P6465" s="5">
        <v>72.73</v>
      </c>
      <c r="Q6465" s="1">
        <v>3</v>
      </c>
      <c r="R6465" s="1">
        <v>8</v>
      </c>
      <c r="S6465" s="6">
        <v>126</v>
      </c>
      <c r="T6465" s="6">
        <v>126</v>
      </c>
    </row>
    <row r="6466" spans="1:20" hidden="1" x14ac:dyDescent="0.25">
      <c r="A6466" s="1">
        <v>16</v>
      </c>
      <c r="B6466" s="1">
        <v>2013</v>
      </c>
      <c r="C6466" s="1">
        <v>351660616</v>
      </c>
      <c r="D6466" s="44" t="s">
        <v>238</v>
      </c>
      <c r="E6466" s="20">
        <v>2.3297999999999999E-3</v>
      </c>
      <c r="F6466" s="20">
        <v>6.9439999999999997E-4</v>
      </c>
      <c r="G6466" s="20">
        <v>1.6354E-3</v>
      </c>
      <c r="H6466" s="20">
        <v>0</v>
      </c>
      <c r="I6466" s="20" t="s">
        <v>47</v>
      </c>
      <c r="J6466" s="20" t="s">
        <v>47</v>
      </c>
      <c r="K6466" s="20">
        <v>2.3297999999999999E-3</v>
      </c>
      <c r="L6466" s="20">
        <v>0</v>
      </c>
      <c r="M6466" s="20">
        <v>0</v>
      </c>
      <c r="N6466" s="1">
        <v>1</v>
      </c>
      <c r="O6466" s="5">
        <v>50</v>
      </c>
      <c r="P6466" s="5">
        <v>50</v>
      </c>
      <c r="Q6466" s="1">
        <v>1</v>
      </c>
      <c r="R6466" s="1">
        <v>1</v>
      </c>
      <c r="S6466" s="6"/>
      <c r="T6466" s="6"/>
    </row>
    <row r="6467" spans="1:20" hidden="1" x14ac:dyDescent="0.25">
      <c r="A6467" s="1">
        <v>17</v>
      </c>
      <c r="B6467" s="1">
        <v>2013</v>
      </c>
      <c r="C6467" s="1">
        <v>351660617</v>
      </c>
      <c r="D6467" s="44" t="s">
        <v>238</v>
      </c>
      <c r="E6467" s="20">
        <v>0.15787689999999999</v>
      </c>
      <c r="F6467" s="20">
        <v>0.1196397</v>
      </c>
      <c r="G6467" s="20">
        <v>3.8237199999999992E-2</v>
      </c>
      <c r="H6467" s="20">
        <v>0</v>
      </c>
      <c r="I6467" s="20">
        <v>7.0599999999999992E-4</v>
      </c>
      <c r="J6467" s="20">
        <v>1.449E-3</v>
      </c>
      <c r="K6467" s="20">
        <v>0.15497069999999999</v>
      </c>
      <c r="L6467" s="20">
        <v>7.5119999999999994E-4</v>
      </c>
      <c r="M6467" s="20">
        <v>1.368778203125E-2</v>
      </c>
      <c r="N6467" s="1">
        <v>22</v>
      </c>
      <c r="O6467" s="5">
        <v>64</v>
      </c>
      <c r="P6467" s="5">
        <v>36</v>
      </c>
      <c r="Q6467" s="1">
        <v>16</v>
      </c>
      <c r="R6467" s="1">
        <v>9</v>
      </c>
      <c r="S6467" s="6">
        <v>282</v>
      </c>
      <c r="T6467" s="6">
        <v>282</v>
      </c>
    </row>
    <row r="6468" spans="1:20" hidden="1" x14ac:dyDescent="0.25">
      <c r="A6468" s="1">
        <v>20</v>
      </c>
      <c r="B6468" s="1">
        <v>2013</v>
      </c>
      <c r="C6468" s="1">
        <v>351660620</v>
      </c>
      <c r="D6468" s="44" t="s">
        <v>238</v>
      </c>
      <c r="E6468" s="20">
        <v>0</v>
      </c>
      <c r="F6468" s="20">
        <v>0</v>
      </c>
      <c r="G6468" s="20">
        <v>0</v>
      </c>
      <c r="H6468" s="20">
        <v>0</v>
      </c>
      <c r="I6468" s="20">
        <v>0</v>
      </c>
      <c r="J6468" s="20">
        <v>0</v>
      </c>
      <c r="K6468" s="20">
        <v>0</v>
      </c>
      <c r="L6468" s="20">
        <v>0</v>
      </c>
      <c r="M6468" s="20">
        <v>0</v>
      </c>
      <c r="N6468" s="1">
        <v>0</v>
      </c>
      <c r="O6468" s="5">
        <v>0</v>
      </c>
      <c r="P6468" s="5">
        <v>0</v>
      </c>
      <c r="Q6468" s="1">
        <v>0</v>
      </c>
      <c r="R6468" s="1">
        <v>0</v>
      </c>
      <c r="S6468" s="6"/>
      <c r="T6468" s="6"/>
    </row>
    <row r="6469" spans="1:20" hidden="1" x14ac:dyDescent="0.25">
      <c r="A6469" s="1">
        <v>17</v>
      </c>
      <c r="B6469" s="1">
        <v>2013</v>
      </c>
      <c r="C6469" s="1">
        <v>351670517</v>
      </c>
      <c r="D6469" s="44" t="s">
        <v>239</v>
      </c>
      <c r="E6469" s="20">
        <v>1.31088E-2</v>
      </c>
      <c r="F6469" s="20">
        <v>0</v>
      </c>
      <c r="G6469" s="20">
        <v>1.31088E-2</v>
      </c>
      <c r="H6469" s="20">
        <v>0</v>
      </c>
      <c r="I6469" s="20" t="s">
        <v>47</v>
      </c>
      <c r="J6469" s="20" t="s">
        <v>47</v>
      </c>
      <c r="K6469" s="20">
        <v>1.31088E-2</v>
      </c>
      <c r="L6469" s="20">
        <v>0</v>
      </c>
      <c r="M6469" s="20">
        <v>0</v>
      </c>
      <c r="N6469" s="1">
        <v>3</v>
      </c>
      <c r="O6469" s="5">
        <v>0</v>
      </c>
      <c r="P6469" s="5">
        <v>100</v>
      </c>
      <c r="Q6469" s="1">
        <v>0</v>
      </c>
      <c r="R6469" s="1">
        <v>4</v>
      </c>
      <c r="S6469" s="6"/>
      <c r="T6469" s="6"/>
    </row>
    <row r="6470" spans="1:20" hidden="1" x14ac:dyDescent="0.25">
      <c r="A6470" s="1">
        <v>20</v>
      </c>
      <c r="B6470" s="1">
        <v>2013</v>
      </c>
      <c r="C6470" s="1">
        <v>351670520</v>
      </c>
      <c r="D6470" s="44" t="s">
        <v>239</v>
      </c>
      <c r="E6470" s="20">
        <v>0.11041349999999998</v>
      </c>
      <c r="F6470" s="20">
        <v>0.10620459999999998</v>
      </c>
      <c r="G6470" s="20">
        <v>4.2088999999999998E-3</v>
      </c>
      <c r="H6470" s="20">
        <v>0</v>
      </c>
      <c r="I6470" s="20">
        <v>4.6180600000000002E-2</v>
      </c>
      <c r="J6470" s="20" t="s">
        <v>47</v>
      </c>
      <c r="K6470" s="20">
        <v>6.0538899999999986E-2</v>
      </c>
      <c r="L6470" s="20">
        <v>3.6940000000000002E-3</v>
      </c>
      <c r="M6470" s="20">
        <v>0.11506574792824073</v>
      </c>
      <c r="N6470" s="1">
        <v>17</v>
      </c>
      <c r="O6470" s="5">
        <v>70.97</v>
      </c>
      <c r="P6470" s="5">
        <v>29.03</v>
      </c>
      <c r="Q6470" s="1">
        <v>22</v>
      </c>
      <c r="R6470" s="1">
        <v>9</v>
      </c>
      <c r="S6470" s="6">
        <v>2183</v>
      </c>
      <c r="T6470" s="6">
        <v>2183</v>
      </c>
    </row>
    <row r="6471" spans="1:20" hidden="1" x14ac:dyDescent="0.25">
      <c r="A6471" s="1">
        <v>21</v>
      </c>
      <c r="B6471" s="1">
        <v>2013</v>
      </c>
      <c r="C6471" s="1">
        <v>351670521</v>
      </c>
      <c r="D6471" s="44" t="s">
        <v>239</v>
      </c>
      <c r="E6471" s="20">
        <v>7.3838699999999993E-2</v>
      </c>
      <c r="F6471" s="20">
        <v>6.7417199999999997E-2</v>
      </c>
      <c r="G6471" s="20">
        <v>6.4214999999999975E-3</v>
      </c>
      <c r="H6471" s="20">
        <v>0</v>
      </c>
      <c r="I6471" s="20" t="s">
        <v>47</v>
      </c>
      <c r="J6471" s="20">
        <v>1.9924999999999999E-3</v>
      </c>
      <c r="K6471" s="20">
        <v>7.0815500000000003E-2</v>
      </c>
      <c r="L6471" s="20">
        <v>1.0307000000000001E-3</v>
      </c>
      <c r="M6471" s="20">
        <v>0</v>
      </c>
      <c r="N6471" s="1">
        <v>15</v>
      </c>
      <c r="O6471" s="5">
        <v>62.07</v>
      </c>
      <c r="P6471" s="5">
        <v>37.93</v>
      </c>
      <c r="Q6471" s="1">
        <v>18</v>
      </c>
      <c r="R6471" s="1">
        <v>11</v>
      </c>
      <c r="S6471" s="6"/>
      <c r="T6471" s="6"/>
    </row>
    <row r="6472" spans="1:20" hidden="1" x14ac:dyDescent="0.25">
      <c r="A6472" s="1">
        <v>19</v>
      </c>
      <c r="B6472" s="1">
        <v>2013</v>
      </c>
      <c r="C6472" s="1">
        <v>351680419</v>
      </c>
      <c r="D6472" s="44" t="s">
        <v>240</v>
      </c>
      <c r="E6472" s="20">
        <v>6.2897300000000003E-2</v>
      </c>
      <c r="F6472" s="20">
        <v>5.4043200000000007E-2</v>
      </c>
      <c r="G6472" s="20">
        <v>8.8540999999999984E-3</v>
      </c>
      <c r="H6472" s="20">
        <v>0</v>
      </c>
      <c r="I6472" s="20">
        <v>8.7452999999999993E-3</v>
      </c>
      <c r="J6472" s="20" t="s">
        <v>47</v>
      </c>
      <c r="K6472" s="20">
        <v>5.0571000000000005E-2</v>
      </c>
      <c r="L6472" s="20">
        <v>3.581E-3</v>
      </c>
      <c r="M6472" s="20">
        <v>1.0034078125E-2</v>
      </c>
      <c r="N6472" s="1">
        <v>0</v>
      </c>
      <c r="O6472" s="5">
        <v>33.33</v>
      </c>
      <c r="P6472" s="5">
        <v>66.67</v>
      </c>
      <c r="Q6472" s="1">
        <v>3</v>
      </c>
      <c r="R6472" s="1">
        <v>6</v>
      </c>
      <c r="S6472" s="6">
        <v>210.49</v>
      </c>
      <c r="T6472" s="6">
        <v>210.49</v>
      </c>
    </row>
    <row r="6473" spans="1:20" hidden="1" x14ac:dyDescent="0.25">
      <c r="A6473" s="1">
        <v>13</v>
      </c>
      <c r="B6473" s="1">
        <v>2013</v>
      </c>
      <c r="C6473" s="1">
        <v>351685313</v>
      </c>
      <c r="D6473" s="44" t="s">
        <v>241</v>
      </c>
      <c r="E6473" s="20">
        <v>0.61614000000000013</v>
      </c>
      <c r="F6473" s="20">
        <v>0.39968810000000021</v>
      </c>
      <c r="G6473" s="20">
        <v>0.21645189999999997</v>
      </c>
      <c r="H6473" s="20">
        <v>0</v>
      </c>
      <c r="I6473" s="20">
        <v>1.25001E-2</v>
      </c>
      <c r="J6473" s="20">
        <v>1.2604300000000001E-2</v>
      </c>
      <c r="K6473" s="20">
        <v>0.58693059999999975</v>
      </c>
      <c r="L6473" s="20">
        <v>4.1050000000000001E-3</v>
      </c>
      <c r="M6473" s="20">
        <v>1.077689386574074E-2</v>
      </c>
      <c r="N6473" s="1">
        <v>43</v>
      </c>
      <c r="O6473" s="5">
        <v>71.7</v>
      </c>
      <c r="P6473" s="5">
        <v>28.3</v>
      </c>
      <c r="Q6473" s="1">
        <v>38</v>
      </c>
      <c r="R6473" s="1">
        <v>15</v>
      </c>
      <c r="S6473" s="6">
        <v>202</v>
      </c>
      <c r="T6473" s="6">
        <v>0</v>
      </c>
    </row>
    <row r="6474" spans="1:20" hidden="1" x14ac:dyDescent="0.25">
      <c r="A6474" s="1">
        <v>18</v>
      </c>
      <c r="B6474" s="1">
        <v>2013</v>
      </c>
      <c r="C6474" s="1">
        <v>351690318</v>
      </c>
      <c r="D6474" s="44" t="s">
        <v>242</v>
      </c>
      <c r="E6474" s="20">
        <v>0.12071179999999999</v>
      </c>
      <c r="F6474" s="20">
        <v>0.12018519999999999</v>
      </c>
      <c r="G6474" s="20">
        <v>5.265999999999999E-4</v>
      </c>
      <c r="H6474" s="20">
        <v>0</v>
      </c>
      <c r="I6474" s="20" t="s">
        <v>47</v>
      </c>
      <c r="J6474" s="20">
        <v>0.1113889</v>
      </c>
      <c r="K6474" s="20">
        <v>9.1319999999999995E-3</v>
      </c>
      <c r="L6474" s="20">
        <v>1.9089999999999998E-4</v>
      </c>
      <c r="M6474" s="20">
        <v>2.5996343750000001E-2</v>
      </c>
      <c r="N6474" s="1">
        <v>1</v>
      </c>
      <c r="O6474" s="5">
        <v>44.44</v>
      </c>
      <c r="P6474" s="5">
        <v>55.56</v>
      </c>
      <c r="Q6474" s="1">
        <v>4</v>
      </c>
      <c r="R6474" s="1">
        <v>5</v>
      </c>
      <c r="S6474" s="6">
        <v>504</v>
      </c>
      <c r="T6474" s="6">
        <v>504</v>
      </c>
    </row>
    <row r="6475" spans="1:20" hidden="1" x14ac:dyDescent="0.25">
      <c r="A6475" s="1">
        <v>19</v>
      </c>
      <c r="B6475" s="1">
        <v>2013</v>
      </c>
      <c r="C6475" s="1">
        <v>351690319</v>
      </c>
      <c r="D6475" s="44" t="s">
        <v>242</v>
      </c>
      <c r="E6475" s="20">
        <v>1.6999999999999999E-3</v>
      </c>
      <c r="F6475" s="20">
        <v>1.6999999999999999E-3</v>
      </c>
      <c r="G6475" s="20">
        <v>0</v>
      </c>
      <c r="H6475" s="20">
        <v>0</v>
      </c>
      <c r="I6475" s="20" t="s">
        <v>47</v>
      </c>
      <c r="J6475" s="20" t="s">
        <v>47</v>
      </c>
      <c r="K6475" s="20">
        <v>1.6999999999999999E-3</v>
      </c>
      <c r="L6475" s="20">
        <v>0</v>
      </c>
      <c r="M6475" s="20">
        <v>0</v>
      </c>
      <c r="N6475" s="1">
        <v>0</v>
      </c>
      <c r="O6475" s="5">
        <v>100</v>
      </c>
      <c r="P6475" s="5">
        <v>0</v>
      </c>
      <c r="Q6475" s="1">
        <v>1</v>
      </c>
      <c r="R6475" s="1">
        <v>0</v>
      </c>
      <c r="S6475" s="6"/>
      <c r="T6475" s="6"/>
    </row>
    <row r="6476" spans="1:20" hidden="1" x14ac:dyDescent="0.25">
      <c r="A6476" s="1">
        <v>20</v>
      </c>
      <c r="B6476" s="1">
        <v>2013</v>
      </c>
      <c r="C6476" s="1">
        <v>351700020</v>
      </c>
      <c r="D6476" s="44" t="s">
        <v>243</v>
      </c>
      <c r="E6476" s="20">
        <v>0.1876331</v>
      </c>
      <c r="F6476" s="20">
        <v>0.1875</v>
      </c>
      <c r="G6476" s="20">
        <v>1.3310000000000001E-4</v>
      </c>
      <c r="H6476" s="20">
        <v>0</v>
      </c>
      <c r="I6476" s="20" t="s">
        <v>47</v>
      </c>
      <c r="J6476" s="20" t="s">
        <v>47</v>
      </c>
      <c r="K6476" s="20">
        <v>0.1875</v>
      </c>
      <c r="L6476" s="20">
        <v>1.3310000000000001E-4</v>
      </c>
      <c r="M6476" s="20">
        <v>2.1543535416666666E-2</v>
      </c>
      <c r="N6476" s="1">
        <v>5</v>
      </c>
      <c r="O6476" s="5">
        <v>50</v>
      </c>
      <c r="P6476" s="5">
        <v>50</v>
      </c>
      <c r="Q6476" s="1">
        <v>3</v>
      </c>
      <c r="R6476" s="1">
        <v>3</v>
      </c>
      <c r="S6476" s="6">
        <v>469</v>
      </c>
      <c r="T6476" s="6">
        <v>469</v>
      </c>
    </row>
    <row r="6477" spans="1:20" hidden="1" x14ac:dyDescent="0.25">
      <c r="A6477" s="1">
        <v>19</v>
      </c>
      <c r="B6477" s="1">
        <v>2013</v>
      </c>
      <c r="C6477" s="1">
        <v>351710919</v>
      </c>
      <c r="D6477" s="44" t="s">
        <v>244</v>
      </c>
      <c r="E6477" s="20">
        <v>0.2785299</v>
      </c>
      <c r="F6477" s="20">
        <v>0.27177230000000002</v>
      </c>
      <c r="G6477" s="20">
        <v>6.7575999999999999E-3</v>
      </c>
      <c r="H6477" s="20">
        <v>0</v>
      </c>
      <c r="I6477" s="20">
        <v>1.7361E-3</v>
      </c>
      <c r="J6477" s="20">
        <v>0.25865890000000002</v>
      </c>
      <c r="K6477" s="20">
        <v>6.7419999999999997E-3</v>
      </c>
      <c r="L6477" s="20">
        <v>1.1392900000000001E-2</v>
      </c>
      <c r="M6477" s="20">
        <v>7.4610166666666663E-3</v>
      </c>
      <c r="N6477" s="1">
        <v>3</v>
      </c>
      <c r="O6477" s="5">
        <v>34.619999999999997</v>
      </c>
      <c r="P6477" s="5">
        <v>65.38</v>
      </c>
      <c r="Q6477" s="1">
        <v>9</v>
      </c>
      <c r="R6477" s="1">
        <v>17</v>
      </c>
      <c r="S6477" s="6">
        <v>189</v>
      </c>
      <c r="T6477" s="6">
        <v>189</v>
      </c>
    </row>
    <row r="6478" spans="1:20" hidden="1" x14ac:dyDescent="0.25">
      <c r="A6478" s="1">
        <v>16</v>
      </c>
      <c r="B6478" s="1">
        <v>2013</v>
      </c>
      <c r="C6478" s="1">
        <v>351720816</v>
      </c>
      <c r="D6478" s="44" t="s">
        <v>245</v>
      </c>
      <c r="E6478" s="20">
        <v>7.8155199999999994E-2</v>
      </c>
      <c r="F6478" s="20">
        <v>4.4513899999999995E-2</v>
      </c>
      <c r="G6478" s="20">
        <v>3.3641299999999999E-2</v>
      </c>
      <c r="H6478" s="20">
        <v>0</v>
      </c>
      <c r="I6478" s="20">
        <v>1.27546E-2</v>
      </c>
      <c r="J6478" s="20">
        <v>2.0437599999999997E-2</v>
      </c>
      <c r="K6478" s="20">
        <v>4.4444499999999998E-2</v>
      </c>
      <c r="L6478" s="20">
        <v>5.1849999999999997E-4</v>
      </c>
      <c r="M6478" s="20">
        <v>3.0583791486111112E-2</v>
      </c>
      <c r="N6478" s="1">
        <v>1</v>
      </c>
      <c r="O6478" s="5">
        <v>14.29</v>
      </c>
      <c r="P6478" s="5">
        <v>85.71</v>
      </c>
      <c r="Q6478" s="1">
        <v>2</v>
      </c>
      <c r="R6478" s="1">
        <v>12</v>
      </c>
      <c r="S6478" s="6">
        <v>559</v>
      </c>
      <c r="T6478" s="6">
        <v>559</v>
      </c>
    </row>
    <row r="6479" spans="1:20" hidden="1" x14ac:dyDescent="0.25">
      <c r="A6479" s="1">
        <v>20</v>
      </c>
      <c r="B6479" s="1">
        <v>2013</v>
      </c>
      <c r="C6479" s="1">
        <v>351720820</v>
      </c>
      <c r="D6479" s="44" t="s">
        <v>245</v>
      </c>
      <c r="E6479" s="20">
        <v>1.4999999999999999E-2</v>
      </c>
      <c r="F6479" s="20">
        <v>1.4999999999999999E-2</v>
      </c>
      <c r="G6479" s="20">
        <v>0</v>
      </c>
      <c r="H6479" s="20">
        <v>0</v>
      </c>
      <c r="I6479" s="20" t="s">
        <v>47</v>
      </c>
      <c r="J6479" s="20" t="s">
        <v>47</v>
      </c>
      <c r="K6479" s="20">
        <v>1.4999999999999999E-2</v>
      </c>
      <c r="L6479" s="20">
        <v>0</v>
      </c>
      <c r="M6479" s="20">
        <v>0</v>
      </c>
      <c r="N6479" s="1">
        <v>3</v>
      </c>
      <c r="O6479" s="5">
        <v>100</v>
      </c>
      <c r="P6479" s="5">
        <v>0</v>
      </c>
      <c r="Q6479" s="1">
        <v>4</v>
      </c>
      <c r="R6479" s="1">
        <v>0</v>
      </c>
      <c r="S6479" s="6"/>
      <c r="T6479" s="6"/>
    </row>
    <row r="6480" spans="1:20" hidden="1" x14ac:dyDescent="0.25">
      <c r="A6480" s="1">
        <v>20</v>
      </c>
      <c r="B6480" s="1">
        <v>2013</v>
      </c>
      <c r="C6480" s="1">
        <v>351730720</v>
      </c>
      <c r="D6480" s="44" t="s">
        <v>246</v>
      </c>
      <c r="E6480" s="20">
        <v>0.1860436</v>
      </c>
      <c r="F6480" s="20">
        <v>0.18595680000000001</v>
      </c>
      <c r="G6480" s="20">
        <v>8.6800000000000009E-5</v>
      </c>
      <c r="H6480" s="20">
        <v>0</v>
      </c>
      <c r="I6480" s="20" t="s">
        <v>47</v>
      </c>
      <c r="J6480" s="20" t="s">
        <v>47</v>
      </c>
      <c r="K6480" s="20">
        <v>0.18518519999999999</v>
      </c>
      <c r="L6480" s="20">
        <v>8.5840000000000005E-4</v>
      </c>
      <c r="M6480" s="20">
        <v>1.3615404947916666E-2</v>
      </c>
      <c r="N6480" s="1">
        <v>3</v>
      </c>
      <c r="O6480" s="5">
        <v>40</v>
      </c>
      <c r="P6480" s="5">
        <v>60</v>
      </c>
      <c r="Q6480" s="1">
        <v>2</v>
      </c>
      <c r="R6480" s="1">
        <v>3</v>
      </c>
      <c r="S6480" s="6">
        <v>264.33</v>
      </c>
      <c r="T6480" s="6">
        <v>261.68669999999997</v>
      </c>
    </row>
    <row r="6481" spans="1:20" hidden="1" x14ac:dyDescent="0.25">
      <c r="A6481" s="1">
        <v>8</v>
      </c>
      <c r="B6481" s="1">
        <v>2013</v>
      </c>
      <c r="C6481" s="1">
        <v>35174068</v>
      </c>
      <c r="D6481" s="44" t="s">
        <v>247</v>
      </c>
      <c r="E6481" s="20">
        <v>0.53977369999999991</v>
      </c>
      <c r="F6481" s="20">
        <v>0.33147100000000002</v>
      </c>
      <c r="G6481" s="20">
        <v>0.2083026999999999</v>
      </c>
      <c r="H6481" s="20">
        <v>0.74</v>
      </c>
      <c r="I6481" s="20">
        <v>0.17488419999999999</v>
      </c>
      <c r="J6481" s="20">
        <v>0.12599759999999996</v>
      </c>
      <c r="K6481" s="20">
        <v>0.23350799999999999</v>
      </c>
      <c r="L6481" s="20">
        <v>5.3838999999999988E-3</v>
      </c>
      <c r="M6481" s="20">
        <v>0.11550387731481482</v>
      </c>
      <c r="N6481" s="1">
        <v>18</v>
      </c>
      <c r="O6481" s="5">
        <v>38.1</v>
      </c>
      <c r="P6481" s="5">
        <v>61.9</v>
      </c>
      <c r="Q6481" s="1">
        <v>24</v>
      </c>
      <c r="R6481" s="1">
        <v>39</v>
      </c>
      <c r="S6481" s="6">
        <v>2047</v>
      </c>
      <c r="T6481" s="6">
        <v>2047</v>
      </c>
    </row>
    <row r="6482" spans="1:20" hidden="1" x14ac:dyDescent="0.25">
      <c r="A6482" s="1">
        <v>12</v>
      </c>
      <c r="B6482" s="1">
        <v>2013</v>
      </c>
      <c r="C6482" s="1">
        <v>351740612</v>
      </c>
      <c r="D6482" s="44" t="s">
        <v>247</v>
      </c>
      <c r="E6482" s="20">
        <v>0.70864439999999984</v>
      </c>
      <c r="F6482" s="20">
        <v>0.61717039999999979</v>
      </c>
      <c r="G6482" s="20">
        <v>9.1474E-2</v>
      </c>
      <c r="H6482" s="20">
        <v>0.33</v>
      </c>
      <c r="I6482" s="20" t="s">
        <v>47</v>
      </c>
      <c r="J6482" s="20" t="s">
        <v>47</v>
      </c>
      <c r="K6482" s="20">
        <v>0.70842039999999984</v>
      </c>
      <c r="L6482" s="20">
        <v>2.2400000000000002E-4</v>
      </c>
      <c r="M6482" s="20">
        <v>0</v>
      </c>
      <c r="N6482" s="1">
        <v>18</v>
      </c>
      <c r="O6482" s="5">
        <v>76</v>
      </c>
      <c r="P6482" s="5">
        <v>24</v>
      </c>
      <c r="Q6482" s="1">
        <v>38</v>
      </c>
      <c r="R6482" s="1">
        <v>12</v>
      </c>
      <c r="S6482" s="6"/>
      <c r="T6482" s="6"/>
    </row>
    <row r="6483" spans="1:20" hidden="1" x14ac:dyDescent="0.25">
      <c r="A6483" s="1">
        <v>15</v>
      </c>
      <c r="B6483" s="1">
        <v>2013</v>
      </c>
      <c r="C6483" s="1">
        <v>351750515</v>
      </c>
      <c r="D6483" s="44" t="s">
        <v>248</v>
      </c>
      <c r="E6483" s="20">
        <v>0.19937519999999997</v>
      </c>
      <c r="F6483" s="20">
        <v>6.05131E-2</v>
      </c>
      <c r="G6483" s="20">
        <v>0.13886209999999996</v>
      </c>
      <c r="H6483" s="20">
        <v>0</v>
      </c>
      <c r="I6483" s="20">
        <v>5.4356800000000004E-2</v>
      </c>
      <c r="J6483" s="20">
        <v>4.1043099999999999E-2</v>
      </c>
      <c r="K6483" s="20">
        <v>8.6783199999999991E-2</v>
      </c>
      <c r="L6483" s="20">
        <v>1.7192100000000002E-2</v>
      </c>
      <c r="M6483" s="20">
        <v>4.8671835957175932E-2</v>
      </c>
      <c r="N6483" s="1">
        <v>4</v>
      </c>
      <c r="O6483" s="5">
        <v>19.05</v>
      </c>
      <c r="P6483" s="5">
        <v>80.95</v>
      </c>
      <c r="Q6483" s="1">
        <v>12</v>
      </c>
      <c r="R6483" s="1">
        <v>51</v>
      </c>
      <c r="S6483" s="6">
        <v>834.3</v>
      </c>
      <c r="T6483" s="6">
        <v>834.3</v>
      </c>
    </row>
    <row r="6484" spans="1:20" hidden="1" x14ac:dyDescent="0.25">
      <c r="A6484" s="1">
        <v>14</v>
      </c>
      <c r="B6484" s="1">
        <v>2013</v>
      </c>
      <c r="C6484" s="1">
        <v>351760414</v>
      </c>
      <c r="D6484" s="44" t="s">
        <v>249</v>
      </c>
      <c r="E6484" s="20">
        <v>1.820040000000011E-2</v>
      </c>
      <c r="F6484" s="20">
        <v>1.8188800000000109E-2</v>
      </c>
      <c r="G6484" s="20">
        <v>1.1600000000000001E-5</v>
      </c>
      <c r="H6484" s="20">
        <v>0</v>
      </c>
      <c r="I6484" s="20" t="s">
        <v>47</v>
      </c>
      <c r="J6484" s="20" t="s">
        <v>47</v>
      </c>
      <c r="K6484" s="20">
        <v>1.7725800000000128E-2</v>
      </c>
      <c r="L6484" s="20">
        <v>4.7459999999999999E-4</v>
      </c>
      <c r="M6484" s="20">
        <v>2.3451086458333333E-2</v>
      </c>
      <c r="N6484" s="1">
        <v>12</v>
      </c>
      <c r="O6484" s="5">
        <v>99.54</v>
      </c>
      <c r="P6484" s="5">
        <v>0.46</v>
      </c>
      <c r="Q6484" s="1">
        <v>215</v>
      </c>
      <c r="R6484" s="1">
        <v>1</v>
      </c>
      <c r="S6484" s="6">
        <v>275.10000000000002</v>
      </c>
      <c r="T6484" s="6">
        <v>220.08</v>
      </c>
    </row>
    <row r="6485" spans="1:20" hidden="1" x14ac:dyDescent="0.25">
      <c r="A6485" s="1">
        <v>8</v>
      </c>
      <c r="B6485" s="1">
        <v>2013</v>
      </c>
      <c r="C6485" s="1">
        <v>35177038</v>
      </c>
      <c r="D6485" s="44" t="s">
        <v>250</v>
      </c>
      <c r="E6485" s="20">
        <v>0.13669939999999997</v>
      </c>
      <c r="F6485" s="20">
        <v>3.3424099999999998E-2</v>
      </c>
      <c r="G6485" s="20">
        <v>0.10327529999999999</v>
      </c>
      <c r="H6485" s="20">
        <v>0</v>
      </c>
      <c r="I6485" s="20">
        <v>8.7962899999999997E-2</v>
      </c>
      <c r="J6485" s="20">
        <v>1.34357E-2</v>
      </c>
      <c r="K6485" s="20">
        <v>3.1064800000000004E-2</v>
      </c>
      <c r="L6485" s="20">
        <v>4.2360000000000002E-3</v>
      </c>
      <c r="M6485" s="20">
        <v>5.9320429259259254E-2</v>
      </c>
      <c r="N6485" s="1">
        <v>1</v>
      </c>
      <c r="O6485" s="5">
        <v>28.13</v>
      </c>
      <c r="P6485" s="5">
        <v>71.88</v>
      </c>
      <c r="Q6485" s="1">
        <v>9</v>
      </c>
      <c r="R6485" s="1">
        <v>23</v>
      </c>
      <c r="S6485" s="6">
        <v>1084</v>
      </c>
      <c r="T6485" s="6">
        <v>1084</v>
      </c>
    </row>
    <row r="6486" spans="1:20" hidden="1" x14ac:dyDescent="0.25">
      <c r="A6486" s="1">
        <v>19</v>
      </c>
      <c r="B6486" s="1">
        <v>2013</v>
      </c>
      <c r="C6486" s="1">
        <v>351780219</v>
      </c>
      <c r="D6486" s="44" t="s">
        <v>251</v>
      </c>
      <c r="E6486" s="20">
        <v>2.194999999999999E-3</v>
      </c>
      <c r="F6486" s="20">
        <v>0</v>
      </c>
      <c r="G6486" s="20">
        <v>2.194999999999999E-3</v>
      </c>
      <c r="H6486" s="20">
        <v>0</v>
      </c>
      <c r="I6486" s="20" t="s">
        <v>47</v>
      </c>
      <c r="J6486" s="20">
        <v>6.8869999999999999E-4</v>
      </c>
      <c r="K6486" s="20">
        <v>3.4700000000000003E-5</v>
      </c>
      <c r="L6486" s="20">
        <v>1.4716000000000004E-3</v>
      </c>
      <c r="M6486" s="20">
        <v>1.7796620312500001E-2</v>
      </c>
      <c r="N6486" s="1">
        <v>0</v>
      </c>
      <c r="O6486" s="5">
        <v>0</v>
      </c>
      <c r="P6486" s="5">
        <v>100</v>
      </c>
      <c r="Q6486" s="1">
        <v>0</v>
      </c>
      <c r="R6486" s="1">
        <v>13</v>
      </c>
      <c r="S6486" s="6">
        <v>366</v>
      </c>
      <c r="T6486" s="6">
        <v>366</v>
      </c>
    </row>
    <row r="6487" spans="1:20" hidden="1" x14ac:dyDescent="0.25">
      <c r="A6487" s="1">
        <v>20</v>
      </c>
      <c r="B6487" s="1">
        <v>2013</v>
      </c>
      <c r="C6487" s="1">
        <v>351780220</v>
      </c>
      <c r="D6487" s="44" t="s">
        <v>251</v>
      </c>
      <c r="E6487" s="20">
        <v>1.852E-4</v>
      </c>
      <c r="F6487" s="20">
        <v>0</v>
      </c>
      <c r="G6487" s="20">
        <v>1.852E-4</v>
      </c>
      <c r="H6487" s="20">
        <v>0</v>
      </c>
      <c r="I6487" s="20" t="s">
        <v>47</v>
      </c>
      <c r="J6487" s="20" t="s">
        <v>47</v>
      </c>
      <c r="K6487" s="20">
        <v>1.852E-4</v>
      </c>
      <c r="L6487" s="20">
        <v>0</v>
      </c>
      <c r="M6487" s="20">
        <v>0</v>
      </c>
      <c r="N6487" s="1">
        <v>2</v>
      </c>
      <c r="O6487" s="5">
        <v>0</v>
      </c>
      <c r="P6487" s="5">
        <v>100</v>
      </c>
      <c r="Q6487" s="1">
        <v>0</v>
      </c>
      <c r="R6487" s="1">
        <v>1</v>
      </c>
      <c r="S6487" s="6"/>
      <c r="T6487" s="6"/>
    </row>
    <row r="6488" spans="1:20" hidden="1" x14ac:dyDescent="0.25">
      <c r="A6488" s="1">
        <v>12</v>
      </c>
      <c r="B6488" s="1">
        <v>2013</v>
      </c>
      <c r="C6488" s="1">
        <v>351790112</v>
      </c>
      <c r="D6488" s="44" t="s">
        <v>252</v>
      </c>
      <c r="E6488" s="20">
        <v>0.19707750000000002</v>
      </c>
      <c r="F6488" s="20">
        <v>0.16954660000000002</v>
      </c>
      <c r="G6488" s="20">
        <v>2.7530900000000001E-2</v>
      </c>
      <c r="H6488" s="20">
        <v>0.27</v>
      </c>
      <c r="I6488" s="20" t="s">
        <v>47</v>
      </c>
      <c r="J6488" s="20" t="s">
        <v>47</v>
      </c>
      <c r="K6488" s="20">
        <v>0.18824650000000001</v>
      </c>
      <c r="L6488" s="20">
        <v>8.8310000000000003E-3</v>
      </c>
      <c r="M6488" s="20">
        <v>2.5231732812499998E-2</v>
      </c>
      <c r="N6488" s="1">
        <v>2</v>
      </c>
      <c r="O6488" s="5">
        <v>50</v>
      </c>
      <c r="P6488" s="5">
        <v>50</v>
      </c>
      <c r="Q6488" s="1">
        <v>10</v>
      </c>
      <c r="R6488" s="1">
        <v>10</v>
      </c>
      <c r="S6488" s="6">
        <v>511</v>
      </c>
      <c r="T6488" s="6">
        <v>511</v>
      </c>
    </row>
    <row r="6489" spans="1:20" hidden="1" x14ac:dyDescent="0.25">
      <c r="A6489" s="1">
        <v>15</v>
      </c>
      <c r="B6489" s="1">
        <v>2013</v>
      </c>
      <c r="C6489" s="1">
        <v>351800815</v>
      </c>
      <c r="D6489" s="44" t="s">
        <v>253</v>
      </c>
      <c r="E6489" s="20">
        <v>2.6451800000000001E-2</v>
      </c>
      <c r="F6489" s="20">
        <v>2.59098E-2</v>
      </c>
      <c r="G6489" s="20">
        <v>5.4200000000000006E-4</v>
      </c>
      <c r="H6489" s="20">
        <v>0</v>
      </c>
      <c r="I6489" s="20" t="s">
        <v>47</v>
      </c>
      <c r="J6489" s="20" t="s">
        <v>47</v>
      </c>
      <c r="K6489" s="20">
        <v>2.6295599999999999E-2</v>
      </c>
      <c r="L6489" s="20">
        <v>1.562E-4</v>
      </c>
      <c r="M6489" s="20">
        <v>4.5120437499999999E-3</v>
      </c>
      <c r="N6489" s="1">
        <v>1</v>
      </c>
      <c r="O6489" s="5">
        <v>62.5</v>
      </c>
      <c r="P6489" s="5">
        <v>37.5</v>
      </c>
      <c r="Q6489" s="1">
        <v>5</v>
      </c>
      <c r="R6489" s="1">
        <v>3</v>
      </c>
      <c r="S6489" s="6">
        <v>92.16</v>
      </c>
      <c r="T6489" s="6">
        <v>92.16</v>
      </c>
    </row>
    <row r="6490" spans="1:20" hidden="1" x14ac:dyDescent="0.25">
      <c r="A6490" s="1">
        <v>16</v>
      </c>
      <c r="B6490" s="1">
        <v>2013</v>
      </c>
      <c r="C6490" s="1">
        <v>351810716</v>
      </c>
      <c r="D6490" s="44" t="s">
        <v>254</v>
      </c>
      <c r="E6490" s="20">
        <v>5.6026499999999993E-2</v>
      </c>
      <c r="F6490" s="20">
        <v>2.1107600000000001E-2</v>
      </c>
      <c r="G6490" s="20">
        <v>3.4918899999999996E-2</v>
      </c>
      <c r="H6490" s="20">
        <v>0</v>
      </c>
      <c r="I6490" s="20">
        <v>2.6805499999999999E-2</v>
      </c>
      <c r="J6490" s="20">
        <v>8.1134000000000015E-3</v>
      </c>
      <c r="K6490" s="20">
        <v>2.1107600000000001E-2</v>
      </c>
      <c r="L6490" s="20">
        <v>0</v>
      </c>
      <c r="M6490" s="20">
        <v>1.5400623995535717E-2</v>
      </c>
      <c r="N6490" s="1">
        <v>1</v>
      </c>
      <c r="O6490" s="5">
        <v>23.53</v>
      </c>
      <c r="P6490" s="5">
        <v>76.47</v>
      </c>
      <c r="Q6490" s="1">
        <v>4</v>
      </c>
      <c r="R6490" s="1">
        <v>13</v>
      </c>
      <c r="S6490" s="6">
        <v>305</v>
      </c>
      <c r="T6490" s="6">
        <v>305</v>
      </c>
    </row>
    <row r="6491" spans="1:20" hidden="1" x14ac:dyDescent="0.25">
      <c r="A6491" s="1">
        <v>20</v>
      </c>
      <c r="B6491" s="1">
        <v>2013</v>
      </c>
      <c r="C6491" s="1">
        <v>351810720</v>
      </c>
      <c r="D6491" s="44" t="s">
        <v>254</v>
      </c>
      <c r="E6491" s="20">
        <v>0</v>
      </c>
      <c r="F6491" s="20">
        <v>0</v>
      </c>
      <c r="G6491" s="20">
        <v>0</v>
      </c>
      <c r="H6491" s="20">
        <v>0</v>
      </c>
      <c r="I6491" s="20">
        <v>0</v>
      </c>
      <c r="J6491" s="20">
        <v>0</v>
      </c>
      <c r="K6491" s="20">
        <v>0</v>
      </c>
      <c r="L6491" s="20">
        <v>0</v>
      </c>
      <c r="M6491" s="20">
        <v>0</v>
      </c>
      <c r="N6491" s="1">
        <v>0</v>
      </c>
      <c r="O6491" s="5">
        <v>0</v>
      </c>
      <c r="P6491" s="5">
        <v>0</v>
      </c>
      <c r="Q6491" s="1">
        <v>0</v>
      </c>
      <c r="R6491" s="1">
        <v>0</v>
      </c>
      <c r="S6491" s="6"/>
      <c r="T6491" s="6"/>
    </row>
    <row r="6492" spans="1:20" hidden="1" x14ac:dyDescent="0.25">
      <c r="A6492" s="1">
        <v>19</v>
      </c>
      <c r="B6492" s="1">
        <v>2013</v>
      </c>
      <c r="C6492" s="1">
        <v>351820619</v>
      </c>
      <c r="D6492" s="44" t="s">
        <v>255</v>
      </c>
      <c r="E6492" s="20">
        <v>0.1204363</v>
      </c>
      <c r="F6492" s="20">
        <v>0.1086686</v>
      </c>
      <c r="G6492" s="20">
        <v>1.1767699999999999E-2</v>
      </c>
      <c r="H6492" s="20">
        <v>0</v>
      </c>
      <c r="I6492" s="20" t="s">
        <v>47</v>
      </c>
      <c r="J6492" s="20">
        <v>3.6158200000000001E-2</v>
      </c>
      <c r="K6492" s="20">
        <v>8.3721400000000001E-2</v>
      </c>
      <c r="L6492" s="20">
        <v>5.5670000000000003E-4</v>
      </c>
      <c r="M6492" s="20">
        <v>8.7606619565972224E-2</v>
      </c>
      <c r="N6492" s="1">
        <v>5</v>
      </c>
      <c r="O6492" s="5">
        <v>23.53</v>
      </c>
      <c r="P6492" s="5">
        <v>76.47</v>
      </c>
      <c r="Q6492" s="1">
        <v>4</v>
      </c>
      <c r="R6492" s="1">
        <v>13</v>
      </c>
      <c r="S6492" s="6">
        <v>1600</v>
      </c>
      <c r="T6492" s="6">
        <v>1600</v>
      </c>
    </row>
    <row r="6493" spans="1:20" hidden="1" x14ac:dyDescent="0.25">
      <c r="A6493" s="1">
        <v>20</v>
      </c>
      <c r="B6493" s="1">
        <v>2013</v>
      </c>
      <c r="C6493" s="1">
        <v>351820620</v>
      </c>
      <c r="D6493" s="44" t="s">
        <v>255</v>
      </c>
      <c r="E6493" s="20">
        <v>8.3045200000000013E-2</v>
      </c>
      <c r="F6493" s="20">
        <v>8.1378600000000009E-2</v>
      </c>
      <c r="G6493" s="20">
        <v>1.6666000000000001E-3</v>
      </c>
      <c r="H6493" s="20">
        <v>0</v>
      </c>
      <c r="I6493" s="20" t="s">
        <v>47</v>
      </c>
      <c r="J6493" s="20">
        <v>8.1378600000000009E-2</v>
      </c>
      <c r="K6493" s="20" t="s">
        <v>47</v>
      </c>
      <c r="L6493" s="20">
        <v>1.6666000000000001E-3</v>
      </c>
      <c r="M6493" s="20">
        <v>0</v>
      </c>
      <c r="N6493" s="1">
        <v>5</v>
      </c>
      <c r="O6493" s="5">
        <v>60</v>
      </c>
      <c r="P6493" s="5">
        <v>40</v>
      </c>
      <c r="Q6493" s="1">
        <v>3</v>
      </c>
      <c r="R6493" s="1">
        <v>2</v>
      </c>
      <c r="S6493" s="6"/>
      <c r="T6493" s="6"/>
    </row>
    <row r="6494" spans="1:20" hidden="1" x14ac:dyDescent="0.25">
      <c r="A6494" s="1">
        <v>2</v>
      </c>
      <c r="B6494" s="1">
        <v>2013</v>
      </c>
      <c r="C6494" s="1">
        <v>35183052</v>
      </c>
      <c r="D6494" s="44" t="s">
        <v>256</v>
      </c>
      <c r="E6494" s="20">
        <v>5.1865599999999998E-2</v>
      </c>
      <c r="F6494" s="20">
        <v>4.1639199999999994E-2</v>
      </c>
      <c r="G6494" s="20">
        <v>1.0226400000000005E-2</v>
      </c>
      <c r="H6494" s="20">
        <v>0.15</v>
      </c>
      <c r="I6494" s="20" t="s">
        <v>47</v>
      </c>
      <c r="J6494" s="20">
        <v>2.0435400000000003E-2</v>
      </c>
      <c r="K6494" s="20">
        <v>2.2899199999999991E-2</v>
      </c>
      <c r="L6494" s="20">
        <v>8.5310000000000039E-3</v>
      </c>
      <c r="M6494" s="20">
        <v>5.5502078065972224E-2</v>
      </c>
      <c r="N6494" s="1">
        <v>17</v>
      </c>
      <c r="O6494" s="5">
        <v>41.38</v>
      </c>
      <c r="P6494" s="5">
        <v>58.62</v>
      </c>
      <c r="Q6494" s="1">
        <v>24</v>
      </c>
      <c r="R6494" s="1">
        <v>34</v>
      </c>
      <c r="S6494" s="6">
        <v>900.2</v>
      </c>
      <c r="T6494" s="6">
        <v>441.09800000000001</v>
      </c>
    </row>
    <row r="6495" spans="1:20" hidden="1" x14ac:dyDescent="0.25">
      <c r="A6495" s="1">
        <v>2</v>
      </c>
      <c r="B6495" s="1">
        <v>2013</v>
      </c>
      <c r="C6495" s="1">
        <v>35184042</v>
      </c>
      <c r="D6495" s="44" t="s">
        <v>257</v>
      </c>
      <c r="E6495" s="20">
        <v>1.094092000000001</v>
      </c>
      <c r="F6495" s="20">
        <v>1.050644300000001</v>
      </c>
      <c r="G6495" s="20">
        <v>4.3447699999999992E-2</v>
      </c>
      <c r="H6495" s="20">
        <v>0.17</v>
      </c>
      <c r="I6495" s="20">
        <v>0.68002790000000013</v>
      </c>
      <c r="J6495" s="20">
        <v>2.6292100000000006E-2</v>
      </c>
      <c r="K6495" s="20">
        <v>0.38275769999999992</v>
      </c>
      <c r="L6495" s="20">
        <v>5.014300000000001E-3</v>
      </c>
      <c r="M6495" s="20">
        <v>0.39735135416666667</v>
      </c>
      <c r="N6495" s="1">
        <v>15</v>
      </c>
      <c r="O6495" s="5">
        <v>60.56</v>
      </c>
      <c r="P6495" s="5">
        <v>39.44</v>
      </c>
      <c r="Q6495" s="1">
        <v>43</v>
      </c>
      <c r="R6495" s="1">
        <v>28</v>
      </c>
      <c r="S6495" s="6">
        <v>5447.7</v>
      </c>
      <c r="T6495" s="6">
        <v>980.58600000000001</v>
      </c>
    </row>
    <row r="6496" spans="1:20" hidden="1" x14ac:dyDescent="0.25">
      <c r="A6496" s="1">
        <v>10</v>
      </c>
      <c r="B6496" s="1">
        <v>2013</v>
      </c>
      <c r="C6496" s="1">
        <v>351850310</v>
      </c>
      <c r="D6496" s="44" t="s">
        <v>258</v>
      </c>
      <c r="E6496" s="20">
        <v>0</v>
      </c>
      <c r="F6496" s="20">
        <v>0</v>
      </c>
      <c r="G6496" s="20">
        <v>0</v>
      </c>
      <c r="H6496" s="20">
        <v>0</v>
      </c>
      <c r="I6496" s="20">
        <v>0</v>
      </c>
      <c r="J6496" s="20">
        <v>0</v>
      </c>
      <c r="K6496" s="20">
        <v>0</v>
      </c>
      <c r="L6496" s="20">
        <v>0</v>
      </c>
      <c r="M6496" s="20">
        <v>0</v>
      </c>
      <c r="N6496" s="1">
        <v>0</v>
      </c>
      <c r="O6496" s="5">
        <v>0</v>
      </c>
      <c r="P6496" s="5">
        <v>0</v>
      </c>
      <c r="Q6496" s="1">
        <v>0</v>
      </c>
      <c r="R6496" s="1">
        <v>0</v>
      </c>
      <c r="S6496" s="6"/>
      <c r="T6496" s="6"/>
    </row>
    <row r="6497" spans="1:20" hidden="1" x14ac:dyDescent="0.25">
      <c r="A6497" s="1">
        <v>14</v>
      </c>
      <c r="B6497" s="1">
        <v>2013</v>
      </c>
      <c r="C6497" s="1">
        <v>351850314</v>
      </c>
      <c r="D6497" s="44" t="s">
        <v>258</v>
      </c>
      <c r="E6497" s="20">
        <v>5.8648499999999999E-2</v>
      </c>
      <c r="F6497" s="20">
        <v>5.1938999999999999E-2</v>
      </c>
      <c r="G6497" s="20">
        <v>6.7094999999999985E-3</v>
      </c>
      <c r="H6497" s="20">
        <v>0</v>
      </c>
      <c r="I6497" s="20">
        <v>5.3626499999999994E-2</v>
      </c>
      <c r="J6497" s="20">
        <v>3.6677999999999997E-3</v>
      </c>
      <c r="K6497" s="20">
        <v>7.4069999999999995E-4</v>
      </c>
      <c r="L6497" s="20">
        <v>6.134999999999999E-4</v>
      </c>
      <c r="M6497" s="20">
        <v>3.1732436984953705E-2</v>
      </c>
      <c r="N6497" s="1">
        <v>2</v>
      </c>
      <c r="O6497" s="5">
        <v>40</v>
      </c>
      <c r="P6497" s="5">
        <v>60</v>
      </c>
      <c r="Q6497" s="1">
        <v>4</v>
      </c>
      <c r="R6497" s="1">
        <v>6</v>
      </c>
      <c r="S6497" s="6">
        <v>352.8</v>
      </c>
      <c r="T6497" s="6">
        <v>352.8</v>
      </c>
    </row>
    <row r="6498" spans="1:20" hidden="1" x14ac:dyDescent="0.25">
      <c r="A6498" s="1">
        <v>9</v>
      </c>
      <c r="B6498" s="1">
        <v>2013</v>
      </c>
      <c r="C6498" s="1">
        <v>35186029</v>
      </c>
      <c r="D6498" s="44" t="s">
        <v>259</v>
      </c>
      <c r="E6498" s="20">
        <v>0.43635799999999997</v>
      </c>
      <c r="F6498" s="20">
        <v>0.30191329999999994</v>
      </c>
      <c r="G6498" s="20">
        <v>0.13444470000000003</v>
      </c>
      <c r="H6498" s="20">
        <v>0.01</v>
      </c>
      <c r="I6498" s="20">
        <v>0.1120139</v>
      </c>
      <c r="J6498" s="20">
        <v>0.29797809999999997</v>
      </c>
      <c r="K6498" s="20">
        <v>3.9351999999999998E-3</v>
      </c>
      <c r="L6498" s="20">
        <v>2.2430800000000001E-2</v>
      </c>
      <c r="M6498" s="20">
        <v>0.11016252143055554</v>
      </c>
      <c r="N6498" s="1">
        <v>3</v>
      </c>
      <c r="O6498" s="5">
        <v>47.06</v>
      </c>
      <c r="P6498" s="5">
        <v>52.94</v>
      </c>
      <c r="Q6498" s="1">
        <v>8</v>
      </c>
      <c r="R6498" s="1">
        <v>9</v>
      </c>
      <c r="S6498" s="6">
        <v>1996</v>
      </c>
      <c r="T6498" s="6">
        <v>1996</v>
      </c>
    </row>
    <row r="6499" spans="1:20" hidden="1" x14ac:dyDescent="0.25">
      <c r="A6499" s="1">
        <v>7</v>
      </c>
      <c r="B6499" s="1">
        <v>2013</v>
      </c>
      <c r="C6499" s="1">
        <v>35187017</v>
      </c>
      <c r="D6499" s="44" t="s">
        <v>260</v>
      </c>
      <c r="E6499" s="20">
        <v>2.1971600000000008E-2</v>
      </c>
      <c r="F6499" s="20">
        <v>2.0452800000000011E-2</v>
      </c>
      <c r="G6499" s="20">
        <v>1.518799999999999E-3</v>
      </c>
      <c r="H6499" s="20">
        <v>0</v>
      </c>
      <c r="I6499" s="20" t="s">
        <v>47</v>
      </c>
      <c r="J6499" s="20" t="s">
        <v>47</v>
      </c>
      <c r="K6499" s="20">
        <v>4.1669999999999999E-4</v>
      </c>
      <c r="L6499" s="20">
        <v>2.1554900000000012E-2</v>
      </c>
      <c r="M6499" s="20">
        <v>0.8983196980462963</v>
      </c>
      <c r="N6499" s="1">
        <v>6</v>
      </c>
      <c r="O6499" s="5">
        <v>60</v>
      </c>
      <c r="P6499" s="5">
        <v>40</v>
      </c>
      <c r="Q6499" s="1">
        <v>21</v>
      </c>
      <c r="R6499" s="1">
        <v>14</v>
      </c>
      <c r="S6499" s="6">
        <v>11921.76</v>
      </c>
      <c r="T6499" s="6">
        <v>2861.2224000000001</v>
      </c>
    </row>
    <row r="6500" spans="1:20" hidden="1" x14ac:dyDescent="0.25">
      <c r="A6500" s="1">
        <v>2</v>
      </c>
      <c r="B6500" s="1">
        <v>2013</v>
      </c>
      <c r="C6500" s="1">
        <v>35188002</v>
      </c>
      <c r="D6500" s="44" t="s">
        <v>261</v>
      </c>
      <c r="E6500" s="20">
        <v>7.9166600000000004E-2</v>
      </c>
      <c r="F6500" s="20">
        <v>7.9166600000000004E-2</v>
      </c>
      <c r="G6500" s="20">
        <v>0</v>
      </c>
      <c r="H6500" s="20">
        <v>0</v>
      </c>
      <c r="I6500" s="20" t="s">
        <v>47</v>
      </c>
      <c r="J6500" s="20">
        <v>7.9166600000000004E-2</v>
      </c>
      <c r="K6500" s="20" t="s">
        <v>47</v>
      </c>
      <c r="L6500" s="20">
        <v>0</v>
      </c>
      <c r="M6500" s="20">
        <v>0</v>
      </c>
      <c r="N6500" s="1">
        <v>0</v>
      </c>
      <c r="O6500" s="5">
        <v>100</v>
      </c>
      <c r="P6500" s="5">
        <v>0</v>
      </c>
      <c r="Q6500" s="1">
        <v>2</v>
      </c>
      <c r="R6500" s="1">
        <v>0</v>
      </c>
      <c r="S6500" s="6"/>
      <c r="T6500" s="6"/>
    </row>
    <row r="6501" spans="1:20" hidden="1" x14ac:dyDescent="0.25">
      <c r="A6501" s="1">
        <v>6</v>
      </c>
      <c r="B6501" s="1">
        <v>2013</v>
      </c>
      <c r="C6501" s="1">
        <v>35188006</v>
      </c>
      <c r="D6501" s="44" t="s">
        <v>261</v>
      </c>
      <c r="E6501" s="20">
        <v>0.54404109999999939</v>
      </c>
      <c r="F6501" s="20">
        <v>9.1450199999999995E-2</v>
      </c>
      <c r="G6501" s="20">
        <v>0.45259089999999935</v>
      </c>
      <c r="H6501" s="20">
        <v>0</v>
      </c>
      <c r="I6501" s="20">
        <v>0.16429400000000002</v>
      </c>
      <c r="J6501" s="20">
        <v>0.27171769999999984</v>
      </c>
      <c r="K6501" s="20">
        <v>2.7320000000000003E-4</v>
      </c>
      <c r="L6501" s="20">
        <v>0.10775620000000004</v>
      </c>
      <c r="M6501" s="20">
        <v>5.0648059544444441</v>
      </c>
      <c r="N6501" s="1">
        <v>13</v>
      </c>
      <c r="O6501" s="5">
        <v>9.43</v>
      </c>
      <c r="P6501" s="5">
        <v>90.57</v>
      </c>
      <c r="Q6501" s="1">
        <v>23</v>
      </c>
      <c r="R6501" s="1">
        <v>221</v>
      </c>
      <c r="S6501" s="6">
        <v>56127.199999999997</v>
      </c>
      <c r="T6501" s="6">
        <v>19644.52</v>
      </c>
    </row>
    <row r="6502" spans="1:20" hidden="1" x14ac:dyDescent="0.25">
      <c r="A6502" s="1">
        <v>9</v>
      </c>
      <c r="B6502" s="1">
        <v>2013</v>
      </c>
      <c r="C6502" s="1">
        <v>35188599</v>
      </c>
      <c r="D6502" s="44" t="s">
        <v>262</v>
      </c>
      <c r="E6502" s="20">
        <v>8.9841399999999988E-2</v>
      </c>
      <c r="F6502" s="20">
        <v>8.8897599999999993E-2</v>
      </c>
      <c r="G6502" s="20">
        <v>9.4379999999999996E-4</v>
      </c>
      <c r="H6502" s="20">
        <v>0.02</v>
      </c>
      <c r="I6502" s="20" t="s">
        <v>47</v>
      </c>
      <c r="J6502" s="20" t="s">
        <v>47</v>
      </c>
      <c r="K6502" s="20">
        <v>8.9045200000000005E-2</v>
      </c>
      <c r="L6502" s="20">
        <v>7.9619999999999995E-4</v>
      </c>
      <c r="M6502" s="20">
        <v>1.7559592187500001E-2</v>
      </c>
      <c r="N6502" s="1">
        <v>1</v>
      </c>
      <c r="O6502" s="5">
        <v>50</v>
      </c>
      <c r="P6502" s="5">
        <v>50</v>
      </c>
      <c r="Q6502" s="1">
        <v>9</v>
      </c>
      <c r="R6502" s="1">
        <v>9</v>
      </c>
      <c r="S6502" s="6">
        <v>291</v>
      </c>
      <c r="T6502" s="6">
        <v>87.3</v>
      </c>
    </row>
    <row r="6503" spans="1:20" hidden="1" x14ac:dyDescent="0.25">
      <c r="A6503" s="1">
        <v>18</v>
      </c>
      <c r="B6503" s="1">
        <v>2013</v>
      </c>
      <c r="C6503" s="1">
        <v>351890918</v>
      </c>
      <c r="D6503" s="44" t="s">
        <v>263</v>
      </c>
      <c r="E6503" s="20">
        <v>1.3889999999999999E-4</v>
      </c>
      <c r="F6503" s="20">
        <v>0</v>
      </c>
      <c r="G6503" s="20">
        <v>1.3889999999999999E-4</v>
      </c>
      <c r="H6503" s="20">
        <v>0</v>
      </c>
      <c r="I6503" s="20" t="s">
        <v>47</v>
      </c>
      <c r="J6503" s="20">
        <v>1.3889999999999999E-4</v>
      </c>
      <c r="K6503" s="20" t="s">
        <v>47</v>
      </c>
      <c r="L6503" s="20">
        <v>0</v>
      </c>
      <c r="M6503" s="20">
        <v>1.1272709635416666E-2</v>
      </c>
      <c r="N6503" s="1">
        <v>0</v>
      </c>
      <c r="O6503" s="5">
        <v>0</v>
      </c>
      <c r="P6503" s="5">
        <v>100</v>
      </c>
      <c r="Q6503" s="1">
        <v>0</v>
      </c>
      <c r="R6503" s="1">
        <v>1</v>
      </c>
      <c r="S6503" s="6">
        <v>229</v>
      </c>
      <c r="T6503" s="6">
        <v>229</v>
      </c>
    </row>
    <row r="6504" spans="1:20" hidden="1" x14ac:dyDescent="0.25">
      <c r="A6504" s="1">
        <v>19</v>
      </c>
      <c r="B6504" s="1">
        <v>2013</v>
      </c>
      <c r="C6504" s="1">
        <v>351890919</v>
      </c>
      <c r="D6504" s="44" t="s">
        <v>263</v>
      </c>
      <c r="E6504" s="20">
        <v>0</v>
      </c>
      <c r="F6504" s="20">
        <v>0</v>
      </c>
      <c r="G6504" s="20">
        <v>0</v>
      </c>
      <c r="H6504" s="20">
        <v>0</v>
      </c>
      <c r="I6504" s="20">
        <v>0</v>
      </c>
      <c r="J6504" s="20">
        <v>0</v>
      </c>
      <c r="K6504" s="20">
        <v>0</v>
      </c>
      <c r="L6504" s="20">
        <v>0</v>
      </c>
      <c r="M6504" s="20">
        <v>0</v>
      </c>
      <c r="N6504" s="1">
        <v>0</v>
      </c>
      <c r="O6504" s="5">
        <v>0</v>
      </c>
      <c r="P6504" s="5">
        <v>0</v>
      </c>
      <c r="Q6504" s="1">
        <v>0</v>
      </c>
      <c r="R6504" s="1">
        <v>0</v>
      </c>
      <c r="S6504" s="6"/>
      <c r="T6504" s="6"/>
    </row>
    <row r="6505" spans="1:20" hidden="1" x14ac:dyDescent="0.25">
      <c r="A6505" s="1">
        <v>20</v>
      </c>
      <c r="B6505" s="1">
        <v>2013</v>
      </c>
      <c r="C6505" s="1">
        <v>351900620</v>
      </c>
      <c r="D6505" s="44" t="s">
        <v>264</v>
      </c>
      <c r="E6505" s="20">
        <v>4.3438000000000001E-3</v>
      </c>
      <c r="F6505" s="20">
        <v>3.8540000000000004E-4</v>
      </c>
      <c r="G6505" s="20">
        <v>3.9583999999999999E-3</v>
      </c>
      <c r="H6505" s="20">
        <v>0</v>
      </c>
      <c r="I6505" s="20" t="s">
        <v>47</v>
      </c>
      <c r="J6505" s="20">
        <v>3.9525999999999997E-3</v>
      </c>
      <c r="K6505" s="20">
        <v>3.3330000000000002E-4</v>
      </c>
      <c r="L6505" s="20">
        <v>5.7899999999999998E-5</v>
      </c>
      <c r="M6505" s="20">
        <v>2.0008684114583331E-2</v>
      </c>
      <c r="N6505" s="1">
        <v>0</v>
      </c>
      <c r="O6505" s="5">
        <v>40</v>
      </c>
      <c r="P6505" s="5">
        <v>60</v>
      </c>
      <c r="Q6505" s="1">
        <v>2</v>
      </c>
      <c r="R6505" s="1">
        <v>3</v>
      </c>
      <c r="S6505" s="6">
        <v>450</v>
      </c>
      <c r="T6505" s="6">
        <v>450</v>
      </c>
    </row>
    <row r="6506" spans="1:20" hidden="1" x14ac:dyDescent="0.25">
      <c r="A6506" s="1">
        <v>21</v>
      </c>
      <c r="B6506" s="1">
        <v>2013</v>
      </c>
      <c r="C6506" s="1">
        <v>351900621</v>
      </c>
      <c r="D6506" s="44" t="s">
        <v>264</v>
      </c>
      <c r="E6506" s="20">
        <v>1.01852E-2</v>
      </c>
      <c r="F6506" s="20">
        <v>0</v>
      </c>
      <c r="G6506" s="20">
        <v>1.01852E-2</v>
      </c>
      <c r="H6506" s="20">
        <v>0</v>
      </c>
      <c r="I6506" s="20" t="s">
        <v>47</v>
      </c>
      <c r="J6506" s="20" t="s">
        <v>47</v>
      </c>
      <c r="K6506" s="20">
        <v>1.01852E-2</v>
      </c>
      <c r="L6506" s="20">
        <v>0</v>
      </c>
      <c r="M6506" s="20">
        <v>0</v>
      </c>
      <c r="N6506" s="1">
        <v>0</v>
      </c>
      <c r="O6506" s="5">
        <v>0</v>
      </c>
      <c r="P6506" s="5">
        <v>100</v>
      </c>
      <c r="Q6506" s="1">
        <v>0</v>
      </c>
      <c r="R6506" s="1">
        <v>1</v>
      </c>
      <c r="S6506" s="6"/>
      <c r="T6506" s="6"/>
    </row>
    <row r="6507" spans="1:20" hidden="1" x14ac:dyDescent="0.25">
      <c r="A6507" s="1">
        <v>5</v>
      </c>
      <c r="B6507" s="1">
        <v>2013</v>
      </c>
      <c r="C6507" s="1">
        <v>35190555</v>
      </c>
      <c r="D6507" s="44" t="s">
        <v>265</v>
      </c>
      <c r="E6507" s="20">
        <v>6.679580000000003E-2</v>
      </c>
      <c r="F6507" s="20">
        <v>3.8832000000000005E-2</v>
      </c>
      <c r="G6507" s="20">
        <v>2.7963800000000028E-2</v>
      </c>
      <c r="H6507" s="20">
        <v>0</v>
      </c>
      <c r="I6507" s="20" t="s">
        <v>47</v>
      </c>
      <c r="J6507" s="20">
        <v>3.6573999999999999E-3</v>
      </c>
      <c r="K6507" s="20">
        <v>5.219399999999999E-2</v>
      </c>
      <c r="L6507" s="20">
        <v>1.0944399999999996E-2</v>
      </c>
      <c r="M6507" s="20">
        <v>3.7462280092592594E-2</v>
      </c>
      <c r="N6507" s="1">
        <v>14</v>
      </c>
      <c r="O6507" s="5">
        <v>25.4</v>
      </c>
      <c r="P6507" s="5">
        <v>74.599999999999994</v>
      </c>
      <c r="Q6507" s="1">
        <v>32</v>
      </c>
      <c r="R6507" s="1">
        <v>94</v>
      </c>
      <c r="S6507" s="6">
        <v>472.15</v>
      </c>
      <c r="T6507" s="6">
        <v>212.4675</v>
      </c>
    </row>
    <row r="6508" spans="1:20" hidden="1" x14ac:dyDescent="0.25">
      <c r="A6508" s="1">
        <v>5</v>
      </c>
      <c r="B6508" s="1">
        <v>2013</v>
      </c>
      <c r="C6508" s="1">
        <v>35190715</v>
      </c>
      <c r="D6508" s="44" t="s">
        <v>266</v>
      </c>
      <c r="E6508" s="20">
        <v>9.3407500000000004E-2</v>
      </c>
      <c r="F6508" s="20">
        <v>3.8626200000000013E-2</v>
      </c>
      <c r="G6508" s="20">
        <v>5.4781299999999991E-2</v>
      </c>
      <c r="H6508" s="20">
        <v>0</v>
      </c>
      <c r="I6508" s="20">
        <v>6.4809999999999998E-4</v>
      </c>
      <c r="J6508" s="20">
        <v>4.7788999999999998E-2</v>
      </c>
      <c r="K6508" s="20">
        <v>2.3996600000000003E-2</v>
      </c>
      <c r="L6508" s="20">
        <v>2.0973800000000001E-2</v>
      </c>
      <c r="M6508" s="20">
        <v>0.69182387513425925</v>
      </c>
      <c r="N6508" s="1">
        <v>13</v>
      </c>
      <c r="O6508" s="5">
        <v>16.920000000000002</v>
      </c>
      <c r="P6508" s="5">
        <v>83.08</v>
      </c>
      <c r="Q6508" s="1">
        <v>11</v>
      </c>
      <c r="R6508" s="1">
        <v>54</v>
      </c>
      <c r="S6508" s="6">
        <v>7341.1</v>
      </c>
      <c r="T6508" s="6">
        <v>7341.1</v>
      </c>
    </row>
    <row r="6509" spans="1:20" hidden="1" x14ac:dyDescent="0.25">
      <c r="A6509" s="1">
        <v>13</v>
      </c>
      <c r="B6509" s="1">
        <v>2013</v>
      </c>
      <c r="C6509" s="1">
        <v>351910513</v>
      </c>
      <c r="D6509" s="44" t="s">
        <v>267</v>
      </c>
      <c r="E6509" s="20">
        <v>0.21815089999999998</v>
      </c>
      <c r="F6509" s="20">
        <v>0.16592679999999999</v>
      </c>
      <c r="G6509" s="20">
        <v>5.2224100000000009E-2</v>
      </c>
      <c r="H6509" s="20">
        <v>0</v>
      </c>
      <c r="I6509" s="20" t="s">
        <v>47</v>
      </c>
      <c r="J6509" s="20">
        <v>0.12777769999999999</v>
      </c>
      <c r="K6509" s="20">
        <v>5.2555000000000004E-2</v>
      </c>
      <c r="L6509" s="20">
        <v>3.7818200000000003E-2</v>
      </c>
      <c r="M6509" s="20">
        <v>2.1964319270833334E-2</v>
      </c>
      <c r="N6509" s="1">
        <v>3</v>
      </c>
      <c r="O6509" s="5">
        <v>50</v>
      </c>
      <c r="P6509" s="5">
        <v>50</v>
      </c>
      <c r="Q6509" s="1">
        <v>10</v>
      </c>
      <c r="R6509" s="1">
        <v>10</v>
      </c>
      <c r="S6509" s="6">
        <v>456.3</v>
      </c>
      <c r="T6509" s="6">
        <v>456.3</v>
      </c>
    </row>
    <row r="6510" spans="1:20" hidden="1" x14ac:dyDescent="0.25">
      <c r="A6510" s="1">
        <v>16</v>
      </c>
      <c r="B6510" s="1">
        <v>2013</v>
      </c>
      <c r="C6510" s="1">
        <v>351910516</v>
      </c>
      <c r="D6510" s="44" t="s">
        <v>267</v>
      </c>
      <c r="E6510" s="20">
        <v>0.31875940000000014</v>
      </c>
      <c r="F6510" s="20">
        <v>0.31875940000000014</v>
      </c>
      <c r="G6510" s="20">
        <v>0</v>
      </c>
      <c r="H6510" s="20">
        <v>0</v>
      </c>
      <c r="I6510" s="20" t="s">
        <v>47</v>
      </c>
      <c r="J6510" s="20" t="s">
        <v>47</v>
      </c>
      <c r="K6510" s="20">
        <v>0.31875940000000014</v>
      </c>
      <c r="L6510" s="20">
        <v>0</v>
      </c>
      <c r="M6510" s="20">
        <v>0</v>
      </c>
      <c r="N6510" s="1">
        <v>3</v>
      </c>
      <c r="O6510" s="5">
        <v>100</v>
      </c>
      <c r="P6510" s="5">
        <v>0</v>
      </c>
      <c r="Q6510" s="1">
        <v>14</v>
      </c>
      <c r="R6510" s="1">
        <v>0</v>
      </c>
      <c r="S6510" s="6"/>
      <c r="T6510" s="6"/>
    </row>
    <row r="6511" spans="1:20" hidden="1" x14ac:dyDescent="0.25">
      <c r="A6511" s="1">
        <v>20</v>
      </c>
      <c r="B6511" s="1">
        <v>2013</v>
      </c>
      <c r="C6511" s="1">
        <v>351920420</v>
      </c>
      <c r="D6511" s="44" t="s">
        <v>268</v>
      </c>
      <c r="E6511" s="20">
        <v>1.235E-3</v>
      </c>
      <c r="F6511" s="20">
        <v>1.1111000000000001E-3</v>
      </c>
      <c r="G6511" s="20">
        <v>1.239E-4</v>
      </c>
      <c r="H6511" s="20">
        <v>0</v>
      </c>
      <c r="I6511" s="20" t="s">
        <v>47</v>
      </c>
      <c r="J6511" s="20" t="s">
        <v>47</v>
      </c>
      <c r="K6511" s="20">
        <v>1.1458E-3</v>
      </c>
      <c r="L6511" s="20">
        <v>8.92E-5</v>
      </c>
      <c r="M6511" s="20">
        <v>1.3373078125E-2</v>
      </c>
      <c r="N6511" s="1">
        <v>2</v>
      </c>
      <c r="O6511" s="5">
        <v>25</v>
      </c>
      <c r="P6511" s="5">
        <v>75</v>
      </c>
      <c r="Q6511" s="1">
        <v>1</v>
      </c>
      <c r="R6511" s="1">
        <v>3</v>
      </c>
      <c r="S6511" s="6">
        <v>277</v>
      </c>
      <c r="T6511" s="6">
        <v>277</v>
      </c>
    </row>
    <row r="6512" spans="1:20" hidden="1" x14ac:dyDescent="0.25">
      <c r="A6512" s="1">
        <v>21</v>
      </c>
      <c r="B6512" s="1">
        <v>2013</v>
      </c>
      <c r="C6512" s="1">
        <v>351920421</v>
      </c>
      <c r="D6512" s="44" t="s">
        <v>268</v>
      </c>
      <c r="E6512" s="20">
        <v>5.6503000000000005E-3</v>
      </c>
      <c r="F6512" s="20">
        <v>5.0000000000000001E-3</v>
      </c>
      <c r="G6512" s="20">
        <v>6.5030000000000003E-4</v>
      </c>
      <c r="H6512" s="20">
        <v>0</v>
      </c>
      <c r="I6512" s="20" t="s">
        <v>47</v>
      </c>
      <c r="J6512" s="20">
        <v>1.019E-4</v>
      </c>
      <c r="K6512" s="20">
        <v>5.0000000000000001E-3</v>
      </c>
      <c r="L6512" s="20">
        <v>5.4839999999999999E-4</v>
      </c>
      <c r="M6512" s="20">
        <v>0</v>
      </c>
      <c r="N6512" s="1">
        <v>4</v>
      </c>
      <c r="O6512" s="5">
        <v>40</v>
      </c>
      <c r="P6512" s="5">
        <v>60</v>
      </c>
      <c r="Q6512" s="1">
        <v>2</v>
      </c>
      <c r="R6512" s="1">
        <v>3</v>
      </c>
      <c r="S6512" s="6"/>
      <c r="T6512" s="6"/>
    </row>
    <row r="6513" spans="1:20" hidden="1" x14ac:dyDescent="0.25">
      <c r="A6513" s="1">
        <v>17</v>
      </c>
      <c r="B6513" s="1">
        <v>2013</v>
      </c>
      <c r="C6513" s="1">
        <v>351925317</v>
      </c>
      <c r="D6513" s="44" t="s">
        <v>269</v>
      </c>
      <c r="E6513" s="20">
        <v>0.12747269999999999</v>
      </c>
      <c r="F6513" s="20">
        <v>0.11165589999999999</v>
      </c>
      <c r="G6513" s="20">
        <v>1.5816800000000002E-2</v>
      </c>
      <c r="H6513" s="20">
        <v>0</v>
      </c>
      <c r="I6513" s="20">
        <v>5.7241000000000002E-3</v>
      </c>
      <c r="J6513" s="20" t="s">
        <v>47</v>
      </c>
      <c r="K6513" s="20">
        <v>0.12056559999999999</v>
      </c>
      <c r="L6513" s="20">
        <v>1.183E-3</v>
      </c>
      <c r="M6513" s="20">
        <v>9.7350820312499999E-3</v>
      </c>
      <c r="N6513" s="1">
        <v>9</v>
      </c>
      <c r="O6513" s="5">
        <v>40.909999999999997</v>
      </c>
      <c r="P6513" s="5">
        <v>59.09</v>
      </c>
      <c r="Q6513" s="1">
        <v>9</v>
      </c>
      <c r="R6513" s="1">
        <v>13</v>
      </c>
      <c r="S6513" s="6">
        <v>157.52000000000001</v>
      </c>
      <c r="T6513" s="6">
        <v>157.52000000000001</v>
      </c>
    </row>
    <row r="6514" spans="1:20" hidden="1" x14ac:dyDescent="0.25">
      <c r="A6514" s="1">
        <v>9</v>
      </c>
      <c r="B6514" s="1">
        <v>2013</v>
      </c>
      <c r="C6514" s="1">
        <v>35193039</v>
      </c>
      <c r="D6514" s="44" t="s">
        <v>270</v>
      </c>
      <c r="E6514" s="20">
        <v>0</v>
      </c>
      <c r="F6514" s="20">
        <v>0</v>
      </c>
      <c r="G6514" s="20">
        <v>0</v>
      </c>
      <c r="H6514" s="20">
        <v>0</v>
      </c>
      <c r="I6514" s="20">
        <v>0</v>
      </c>
      <c r="J6514" s="20">
        <v>0</v>
      </c>
      <c r="K6514" s="20">
        <v>0</v>
      </c>
      <c r="L6514" s="20">
        <v>0</v>
      </c>
      <c r="M6514" s="20">
        <v>0</v>
      </c>
      <c r="N6514" s="1">
        <v>2</v>
      </c>
      <c r="O6514" s="5">
        <v>0</v>
      </c>
      <c r="P6514" s="5">
        <v>0</v>
      </c>
      <c r="Q6514" s="1">
        <v>0</v>
      </c>
      <c r="R6514" s="1">
        <v>0</v>
      </c>
      <c r="S6514" s="6"/>
      <c r="T6514" s="6"/>
    </row>
    <row r="6515" spans="1:20" hidden="1" x14ac:dyDescent="0.25">
      <c r="A6515" s="1">
        <v>13</v>
      </c>
      <c r="B6515" s="1">
        <v>2013</v>
      </c>
      <c r="C6515" s="1">
        <v>351930313</v>
      </c>
      <c r="D6515" s="44" t="s">
        <v>270</v>
      </c>
      <c r="E6515" s="20">
        <v>0.12908260000000002</v>
      </c>
      <c r="F6515" s="20">
        <v>0.12746000000000002</v>
      </c>
      <c r="G6515" s="20">
        <v>1.6225999999999999E-3</v>
      </c>
      <c r="H6515" s="20">
        <v>0</v>
      </c>
      <c r="I6515" s="20" t="s">
        <v>47</v>
      </c>
      <c r="J6515" s="20">
        <v>7.6220699999999988E-2</v>
      </c>
      <c r="K6515" s="20">
        <v>5.2577500000000006E-2</v>
      </c>
      <c r="L6515" s="20">
        <v>2.8440000000000003E-4</v>
      </c>
      <c r="M6515" s="20">
        <v>7.6928627324459875E-2</v>
      </c>
      <c r="N6515" s="1">
        <v>6</v>
      </c>
      <c r="O6515" s="5">
        <v>63.16</v>
      </c>
      <c r="P6515" s="5">
        <v>36.840000000000003</v>
      </c>
      <c r="Q6515" s="1">
        <v>12</v>
      </c>
      <c r="R6515" s="1">
        <v>7</v>
      </c>
      <c r="S6515" s="6">
        <v>1360.8</v>
      </c>
      <c r="T6515" s="6">
        <v>680.4</v>
      </c>
    </row>
    <row r="6516" spans="1:20" hidden="1" x14ac:dyDescent="0.25">
      <c r="A6516" s="1">
        <v>16</v>
      </c>
      <c r="B6516" s="1">
        <v>2013</v>
      </c>
      <c r="C6516" s="1">
        <v>351940216</v>
      </c>
      <c r="D6516" s="44" t="s">
        <v>271</v>
      </c>
      <c r="E6516" s="20">
        <v>5.5471799999999995E-2</v>
      </c>
      <c r="F6516" s="20">
        <v>4.2684599999999996E-2</v>
      </c>
      <c r="G6516" s="20">
        <v>1.2787199999999997E-2</v>
      </c>
      <c r="H6516" s="20">
        <v>0</v>
      </c>
      <c r="I6516" s="20" t="s">
        <v>47</v>
      </c>
      <c r="J6516" s="20">
        <v>1.474E-4</v>
      </c>
      <c r="K6516" s="20">
        <v>5.0040999999999995E-2</v>
      </c>
      <c r="L6516" s="20">
        <v>5.283399999999998E-3</v>
      </c>
      <c r="M6516" s="20">
        <v>3.0463103403935186E-2</v>
      </c>
      <c r="N6516" s="1">
        <v>2</v>
      </c>
      <c r="O6516" s="5">
        <v>16.13</v>
      </c>
      <c r="P6516" s="5">
        <v>83.87</v>
      </c>
      <c r="Q6516" s="1">
        <v>5</v>
      </c>
      <c r="R6516" s="1">
        <v>26</v>
      </c>
      <c r="S6516" s="6">
        <v>560.66</v>
      </c>
      <c r="T6516" s="6">
        <v>560.66</v>
      </c>
    </row>
    <row r="6517" spans="1:20" hidden="1" x14ac:dyDescent="0.25">
      <c r="A6517" s="1">
        <v>17</v>
      </c>
      <c r="B6517" s="1">
        <v>2013</v>
      </c>
      <c r="C6517" s="1">
        <v>351950117</v>
      </c>
      <c r="D6517" s="44" t="s">
        <v>272</v>
      </c>
      <c r="E6517" s="20">
        <v>0.17465310000000001</v>
      </c>
      <c r="F6517" s="20">
        <v>0.1744792</v>
      </c>
      <c r="G6517" s="20">
        <v>1.739E-4</v>
      </c>
      <c r="H6517" s="20">
        <v>0</v>
      </c>
      <c r="I6517" s="20" t="s">
        <v>47</v>
      </c>
      <c r="J6517" s="20">
        <v>0.1744792</v>
      </c>
      <c r="K6517" s="20" t="s">
        <v>47</v>
      </c>
      <c r="L6517" s="20">
        <v>1.739E-4</v>
      </c>
      <c r="M6517" s="20">
        <v>1.6221609374999998E-2</v>
      </c>
      <c r="N6517" s="1">
        <v>1</v>
      </c>
      <c r="O6517" s="5">
        <v>50</v>
      </c>
      <c r="P6517" s="5">
        <v>50</v>
      </c>
      <c r="Q6517" s="1">
        <v>2</v>
      </c>
      <c r="R6517" s="1">
        <v>2</v>
      </c>
      <c r="S6517" s="6">
        <v>350.0609</v>
      </c>
      <c r="T6517" s="6">
        <v>350.0609</v>
      </c>
    </row>
    <row r="6518" spans="1:20" hidden="1" x14ac:dyDescent="0.25">
      <c r="A6518" s="1">
        <v>13</v>
      </c>
      <c r="B6518" s="1">
        <v>2013</v>
      </c>
      <c r="C6518" s="1">
        <v>351960013</v>
      </c>
      <c r="D6518" s="44" t="s">
        <v>273</v>
      </c>
      <c r="E6518" s="20">
        <v>0.39463079999999995</v>
      </c>
      <c r="F6518" s="20">
        <v>0.14469370000000001</v>
      </c>
      <c r="G6518" s="20">
        <v>0.24993709999999997</v>
      </c>
      <c r="H6518" s="20">
        <v>0</v>
      </c>
      <c r="I6518" s="20">
        <v>0.1978009</v>
      </c>
      <c r="J6518" s="20">
        <v>6.9318000000000001E-3</v>
      </c>
      <c r="K6518" s="20">
        <v>0.14635809999999999</v>
      </c>
      <c r="L6518" s="20">
        <v>4.3539999999999981E-2</v>
      </c>
      <c r="M6518" s="20">
        <v>0.15787732473958332</v>
      </c>
      <c r="N6518" s="1">
        <v>8</v>
      </c>
      <c r="O6518" s="5">
        <v>19.23</v>
      </c>
      <c r="P6518" s="5">
        <v>80.77</v>
      </c>
      <c r="Q6518" s="1">
        <v>15</v>
      </c>
      <c r="R6518" s="1">
        <v>63</v>
      </c>
      <c r="S6518" s="6">
        <v>2404.2399999999998</v>
      </c>
      <c r="T6518" s="6">
        <v>0</v>
      </c>
    </row>
    <row r="6519" spans="1:20" hidden="1" x14ac:dyDescent="0.25">
      <c r="A6519" s="1">
        <v>16</v>
      </c>
      <c r="B6519" s="1">
        <v>2013</v>
      </c>
      <c r="C6519" s="1">
        <v>351960016</v>
      </c>
      <c r="D6519" s="44" t="s">
        <v>273</v>
      </c>
      <c r="E6519" s="20">
        <v>0.11712809999999999</v>
      </c>
      <c r="F6519" s="20">
        <v>0.11691979999999999</v>
      </c>
      <c r="G6519" s="20">
        <v>2.0829999999999999E-4</v>
      </c>
      <c r="H6519" s="20">
        <v>0</v>
      </c>
      <c r="I6519" s="20" t="s">
        <v>47</v>
      </c>
      <c r="J6519" s="20">
        <v>2.0829999999999999E-4</v>
      </c>
      <c r="K6519" s="20">
        <v>0.11691979999999999</v>
      </c>
      <c r="L6519" s="20">
        <v>0</v>
      </c>
      <c r="M6519" s="20">
        <v>0</v>
      </c>
      <c r="N6519" s="1">
        <v>5</v>
      </c>
      <c r="O6519" s="5">
        <v>90</v>
      </c>
      <c r="P6519" s="5">
        <v>10</v>
      </c>
      <c r="Q6519" s="1">
        <v>9</v>
      </c>
      <c r="R6519" s="1">
        <v>1</v>
      </c>
      <c r="S6519" s="6"/>
      <c r="T6519" s="6"/>
    </row>
    <row r="6520" spans="1:20" hidden="1" x14ac:dyDescent="0.25">
      <c r="A6520" s="1">
        <v>6</v>
      </c>
      <c r="B6520" s="1">
        <v>2013</v>
      </c>
      <c r="C6520" s="1">
        <v>35197096</v>
      </c>
      <c r="D6520" s="44" t="s">
        <v>274</v>
      </c>
      <c r="E6520" s="20">
        <v>0</v>
      </c>
      <c r="F6520" s="20">
        <v>0</v>
      </c>
      <c r="G6520" s="20">
        <v>0</v>
      </c>
      <c r="H6520" s="20">
        <v>0</v>
      </c>
      <c r="I6520" s="20">
        <v>0</v>
      </c>
      <c r="J6520" s="20">
        <v>0</v>
      </c>
      <c r="K6520" s="20">
        <v>0</v>
      </c>
      <c r="L6520" s="20">
        <v>0</v>
      </c>
      <c r="M6520" s="20">
        <v>0</v>
      </c>
      <c r="N6520" s="1">
        <v>0</v>
      </c>
      <c r="O6520" s="5">
        <v>0</v>
      </c>
      <c r="P6520" s="5">
        <v>0</v>
      </c>
      <c r="Q6520" s="1">
        <v>0</v>
      </c>
      <c r="R6520" s="1">
        <v>0</v>
      </c>
      <c r="S6520" s="6"/>
      <c r="T6520" s="6"/>
    </row>
    <row r="6521" spans="1:20" hidden="1" x14ac:dyDescent="0.25">
      <c r="A6521" s="1">
        <v>10</v>
      </c>
      <c r="B6521" s="1">
        <v>2013</v>
      </c>
      <c r="C6521" s="1">
        <v>351970910</v>
      </c>
      <c r="D6521" s="44" t="s">
        <v>274</v>
      </c>
      <c r="E6521" s="20">
        <v>9.7994899999999982E-2</v>
      </c>
      <c r="F6521" s="20">
        <v>6.2700999999999979E-2</v>
      </c>
      <c r="G6521" s="20">
        <v>3.5293900000000003E-2</v>
      </c>
      <c r="H6521" s="20">
        <v>0</v>
      </c>
      <c r="I6521" s="20" t="s">
        <v>47</v>
      </c>
      <c r="J6521" s="20">
        <v>3.8761699999999989E-2</v>
      </c>
      <c r="K6521" s="20">
        <v>3.8291599999999995E-2</v>
      </c>
      <c r="L6521" s="20">
        <v>2.0941599999999991E-2</v>
      </c>
      <c r="M6521" s="20">
        <v>8.2749511518518518E-2</v>
      </c>
      <c r="N6521" s="1">
        <v>53</v>
      </c>
      <c r="O6521" s="5">
        <v>53.85</v>
      </c>
      <c r="P6521" s="5">
        <v>46.15</v>
      </c>
      <c r="Q6521" s="1">
        <v>63</v>
      </c>
      <c r="R6521" s="1">
        <v>54</v>
      </c>
      <c r="S6521" s="6">
        <v>782.1</v>
      </c>
      <c r="T6521" s="6">
        <v>782.1</v>
      </c>
    </row>
    <row r="6522" spans="1:20" hidden="1" x14ac:dyDescent="0.25">
      <c r="A6522" s="1">
        <v>11</v>
      </c>
      <c r="B6522" s="1">
        <v>2013</v>
      </c>
      <c r="C6522" s="1">
        <v>351970911</v>
      </c>
      <c r="D6522" s="44" t="s">
        <v>274</v>
      </c>
      <c r="E6522" s="20">
        <v>0</v>
      </c>
      <c r="F6522" s="20">
        <v>0</v>
      </c>
      <c r="G6522" s="20">
        <v>0</v>
      </c>
      <c r="H6522" s="20">
        <v>0</v>
      </c>
      <c r="I6522" s="20">
        <v>0</v>
      </c>
      <c r="J6522" s="20">
        <v>0</v>
      </c>
      <c r="K6522" s="20">
        <v>0</v>
      </c>
      <c r="L6522" s="20">
        <v>0</v>
      </c>
      <c r="M6522" s="20">
        <v>0</v>
      </c>
      <c r="N6522" s="1">
        <v>0</v>
      </c>
      <c r="O6522" s="5">
        <v>0</v>
      </c>
      <c r="P6522" s="5">
        <v>0</v>
      </c>
      <c r="Q6522" s="1">
        <v>0</v>
      </c>
      <c r="R6522" s="1">
        <v>0</v>
      </c>
      <c r="S6522" s="6"/>
      <c r="T6522" s="6"/>
    </row>
    <row r="6523" spans="1:20" hidden="1" x14ac:dyDescent="0.25">
      <c r="A6523" s="1">
        <v>12</v>
      </c>
      <c r="B6523" s="1">
        <v>2013</v>
      </c>
      <c r="C6523" s="1">
        <v>351980812</v>
      </c>
      <c r="D6523" s="44" t="s">
        <v>275</v>
      </c>
      <c r="E6523" s="20">
        <v>1.7750800000000001E-2</v>
      </c>
      <c r="F6523" s="20">
        <v>1.64931E-2</v>
      </c>
      <c r="G6523" s="20">
        <v>1.2576999999999998E-3</v>
      </c>
      <c r="H6523" s="20">
        <v>0.02</v>
      </c>
      <c r="I6523" s="20">
        <v>3.4449999999999997E-4</v>
      </c>
      <c r="J6523" s="20">
        <v>1.4468E-3</v>
      </c>
      <c r="K6523" s="20">
        <v>1.5584499999999999E-2</v>
      </c>
      <c r="L6523" s="20">
        <v>3.7500000000000001E-4</v>
      </c>
      <c r="M6523" s="20">
        <v>1.790518515625E-2</v>
      </c>
      <c r="N6523" s="1">
        <v>1</v>
      </c>
      <c r="O6523" s="5">
        <v>25</v>
      </c>
      <c r="P6523" s="5">
        <v>75</v>
      </c>
      <c r="Q6523" s="1">
        <v>2</v>
      </c>
      <c r="R6523" s="1">
        <v>6</v>
      </c>
      <c r="S6523" s="6">
        <v>365</v>
      </c>
      <c r="T6523" s="6">
        <v>365</v>
      </c>
    </row>
    <row r="6524" spans="1:20" hidden="1" x14ac:dyDescent="0.25">
      <c r="A6524" s="1">
        <v>15</v>
      </c>
      <c r="B6524" s="1">
        <v>2013</v>
      </c>
      <c r="C6524" s="1">
        <v>351980815</v>
      </c>
      <c r="D6524" s="44" t="s">
        <v>275</v>
      </c>
      <c r="E6524" s="20">
        <v>0.1212332</v>
      </c>
      <c r="F6524" s="20">
        <v>0.1204286</v>
      </c>
      <c r="G6524" s="20">
        <v>8.0460000000000004E-4</v>
      </c>
      <c r="H6524" s="20">
        <v>0</v>
      </c>
      <c r="I6524" s="20" t="s">
        <v>47</v>
      </c>
      <c r="J6524" s="20">
        <v>0.11506040000000001</v>
      </c>
      <c r="K6524" s="20" t="s">
        <v>47</v>
      </c>
      <c r="L6524" s="20">
        <v>6.1728E-3</v>
      </c>
      <c r="M6524" s="20">
        <v>0</v>
      </c>
      <c r="N6524" s="1">
        <v>2</v>
      </c>
      <c r="O6524" s="5">
        <v>54.55</v>
      </c>
      <c r="P6524" s="5">
        <v>45.45</v>
      </c>
      <c r="Q6524" s="1">
        <v>6</v>
      </c>
      <c r="R6524" s="1">
        <v>5</v>
      </c>
      <c r="S6524" s="6"/>
      <c r="T6524" s="6"/>
    </row>
    <row r="6525" spans="1:20" hidden="1" x14ac:dyDescent="0.25">
      <c r="A6525" s="1">
        <v>17</v>
      </c>
      <c r="B6525" s="1">
        <v>2013</v>
      </c>
      <c r="C6525" s="1">
        <v>351990717</v>
      </c>
      <c r="D6525" s="44" t="s">
        <v>276</v>
      </c>
      <c r="E6525" s="20">
        <v>0</v>
      </c>
      <c r="F6525" s="20">
        <v>0</v>
      </c>
      <c r="G6525" s="20">
        <v>0</v>
      </c>
      <c r="H6525" s="20">
        <v>0</v>
      </c>
      <c r="I6525" s="20">
        <v>0</v>
      </c>
      <c r="J6525" s="20">
        <v>0</v>
      </c>
      <c r="K6525" s="20">
        <v>0</v>
      </c>
      <c r="L6525" s="20">
        <v>0</v>
      </c>
      <c r="M6525" s="20">
        <v>0</v>
      </c>
      <c r="N6525" s="1">
        <v>0</v>
      </c>
      <c r="O6525" s="5">
        <v>0</v>
      </c>
      <c r="P6525" s="5">
        <v>0</v>
      </c>
      <c r="Q6525" s="1">
        <v>0</v>
      </c>
      <c r="R6525" s="1">
        <v>0</v>
      </c>
      <c r="S6525" s="6"/>
      <c r="T6525" s="6"/>
    </row>
    <row r="6526" spans="1:20" hidden="1" x14ac:dyDescent="0.25">
      <c r="A6526" s="1">
        <v>22</v>
      </c>
      <c r="B6526" s="1">
        <v>2013</v>
      </c>
      <c r="C6526" s="1">
        <v>351990722</v>
      </c>
      <c r="D6526" s="44" t="s">
        <v>276</v>
      </c>
      <c r="E6526" s="20">
        <v>3.6704999999999997E-3</v>
      </c>
      <c r="F6526" s="20">
        <v>0</v>
      </c>
      <c r="G6526" s="20">
        <v>3.6704999999999997E-3</v>
      </c>
      <c r="H6526" s="20">
        <v>0.14000000000000001</v>
      </c>
      <c r="I6526" s="20">
        <v>1.8110999999999999E-3</v>
      </c>
      <c r="J6526" s="20">
        <v>9.5830000000000004E-4</v>
      </c>
      <c r="K6526" s="20">
        <v>8.3339999999999998E-4</v>
      </c>
      <c r="L6526" s="20">
        <v>6.7699999999999992E-5</v>
      </c>
      <c r="M6526" s="20">
        <v>1.6923636927083333E-2</v>
      </c>
      <c r="N6526" s="1">
        <v>2</v>
      </c>
      <c r="O6526" s="5">
        <v>0</v>
      </c>
      <c r="P6526" s="5">
        <v>100</v>
      </c>
      <c r="Q6526" s="1">
        <v>0</v>
      </c>
      <c r="R6526" s="1">
        <v>6</v>
      </c>
      <c r="S6526" s="6">
        <v>362.9</v>
      </c>
      <c r="T6526" s="6">
        <v>362.9</v>
      </c>
    </row>
    <row r="6527" spans="1:20" hidden="1" x14ac:dyDescent="0.25">
      <c r="A6527" s="1">
        <v>10</v>
      </c>
      <c r="B6527" s="1">
        <v>2013</v>
      </c>
      <c r="C6527" s="1">
        <v>352000410</v>
      </c>
      <c r="D6527" s="44" t="s">
        <v>277</v>
      </c>
      <c r="E6527" s="20">
        <v>0</v>
      </c>
      <c r="F6527" s="20">
        <v>0</v>
      </c>
      <c r="G6527" s="20">
        <v>0</v>
      </c>
      <c r="H6527" s="20">
        <v>0</v>
      </c>
      <c r="I6527" s="20">
        <v>0</v>
      </c>
      <c r="J6527" s="20">
        <v>0</v>
      </c>
      <c r="K6527" s="20">
        <v>0</v>
      </c>
      <c r="L6527" s="20">
        <v>0</v>
      </c>
      <c r="M6527" s="20">
        <v>0</v>
      </c>
      <c r="N6527" s="1">
        <v>0</v>
      </c>
      <c r="O6527" s="5">
        <v>0</v>
      </c>
      <c r="P6527" s="5">
        <v>0</v>
      </c>
      <c r="Q6527" s="1">
        <v>0</v>
      </c>
      <c r="R6527" s="1">
        <v>0</v>
      </c>
      <c r="S6527" s="6"/>
      <c r="T6527" s="6"/>
    </row>
    <row r="6528" spans="1:20" hidden="1" x14ac:dyDescent="0.25">
      <c r="A6528" s="1">
        <v>13</v>
      </c>
      <c r="B6528" s="1">
        <v>2013</v>
      </c>
      <c r="C6528" s="1">
        <v>352000413</v>
      </c>
      <c r="D6528" s="44" t="s">
        <v>277</v>
      </c>
      <c r="E6528" s="20">
        <v>0.19437970000000004</v>
      </c>
      <c r="F6528" s="20">
        <v>0.19405560000000005</v>
      </c>
      <c r="G6528" s="20">
        <v>3.2409999999999996E-4</v>
      </c>
      <c r="H6528" s="20">
        <v>0</v>
      </c>
      <c r="I6528" s="20" t="s">
        <v>47</v>
      </c>
      <c r="J6528" s="20" t="s">
        <v>47</v>
      </c>
      <c r="K6528" s="20">
        <v>0.19350000000000006</v>
      </c>
      <c r="L6528" s="20">
        <v>8.7969999999999997E-4</v>
      </c>
      <c r="M6528" s="20">
        <v>6.9049837256944455E-2</v>
      </c>
      <c r="N6528" s="1">
        <v>12</v>
      </c>
      <c r="O6528" s="5">
        <v>85.71</v>
      </c>
      <c r="P6528" s="5">
        <v>14.29</v>
      </c>
      <c r="Q6528" s="1">
        <v>12</v>
      </c>
      <c r="R6528" s="1">
        <v>2</v>
      </c>
      <c r="S6528" s="6">
        <v>1044</v>
      </c>
      <c r="T6528" s="6">
        <v>1044</v>
      </c>
    </row>
    <row r="6529" spans="1:20" hidden="1" x14ac:dyDescent="0.25">
      <c r="A6529" s="1">
        <v>8</v>
      </c>
      <c r="B6529" s="1">
        <v>2013</v>
      </c>
      <c r="C6529" s="1">
        <v>35201038</v>
      </c>
      <c r="D6529" s="44" t="s">
        <v>278</v>
      </c>
      <c r="E6529" s="20">
        <v>0.12967779999999995</v>
      </c>
      <c r="F6529" s="20">
        <v>3.1164999999999999E-3</v>
      </c>
      <c r="G6529" s="20">
        <v>0.12656129999999996</v>
      </c>
      <c r="H6529" s="20">
        <v>0.63</v>
      </c>
      <c r="I6529" s="20">
        <v>8.8368100000000005E-2</v>
      </c>
      <c r="J6529" s="20">
        <v>3.1200699999999994E-2</v>
      </c>
      <c r="K6529" s="20">
        <v>1.3889E-3</v>
      </c>
      <c r="L6529" s="20">
        <v>8.720099999999998E-3</v>
      </c>
      <c r="M6529" s="20">
        <v>8.3384456833333329E-2</v>
      </c>
      <c r="N6529" s="1">
        <v>2</v>
      </c>
      <c r="O6529" s="5">
        <v>12.12</v>
      </c>
      <c r="P6529" s="5">
        <v>87.88</v>
      </c>
      <c r="Q6529" s="1">
        <v>4</v>
      </c>
      <c r="R6529" s="1">
        <v>29</v>
      </c>
      <c r="S6529" s="6">
        <v>1436.16</v>
      </c>
      <c r="T6529" s="6">
        <v>1436.16</v>
      </c>
    </row>
    <row r="6530" spans="1:20" hidden="1" x14ac:dyDescent="0.25">
      <c r="A6530" s="1">
        <v>2</v>
      </c>
      <c r="B6530" s="1">
        <v>2013</v>
      </c>
      <c r="C6530" s="1">
        <v>35202022</v>
      </c>
      <c r="D6530" s="44" t="s">
        <v>279</v>
      </c>
      <c r="E6530" s="20">
        <v>0.18037880000000009</v>
      </c>
      <c r="F6530" s="20">
        <v>0.17591370000000009</v>
      </c>
      <c r="G6530" s="20">
        <v>4.4650999999999996E-3</v>
      </c>
      <c r="H6530" s="20">
        <v>0</v>
      </c>
      <c r="I6530" s="20">
        <v>2.5625000000000002E-2</v>
      </c>
      <c r="J6530" s="20">
        <v>1.4815E-3</v>
      </c>
      <c r="K6530" s="20">
        <v>0.14936660000000002</v>
      </c>
      <c r="L6530" s="20">
        <v>3.9056999999999998E-3</v>
      </c>
      <c r="M6530" s="20">
        <v>1.21078890625E-2</v>
      </c>
      <c r="N6530" s="1">
        <v>28</v>
      </c>
      <c r="O6530" s="5">
        <v>72.41</v>
      </c>
      <c r="P6530" s="5">
        <v>27.59</v>
      </c>
      <c r="Q6530" s="1">
        <v>21</v>
      </c>
      <c r="R6530" s="1">
        <v>8</v>
      </c>
      <c r="S6530" s="6">
        <v>225.72</v>
      </c>
      <c r="T6530" s="6">
        <v>225.72</v>
      </c>
    </row>
    <row r="6531" spans="1:20" hidden="1" x14ac:dyDescent="0.25">
      <c r="A6531" s="1">
        <v>11</v>
      </c>
      <c r="B6531" s="1">
        <v>2013</v>
      </c>
      <c r="C6531" s="1">
        <v>352030111</v>
      </c>
      <c r="D6531" s="44" t="s">
        <v>280</v>
      </c>
      <c r="E6531" s="20">
        <v>4.0558999999999991E-2</v>
      </c>
      <c r="F6531" s="20">
        <v>4.0084399999999992E-2</v>
      </c>
      <c r="G6531" s="20">
        <v>4.7459999999999999E-4</v>
      </c>
      <c r="H6531" s="20">
        <v>0.18</v>
      </c>
      <c r="I6531" s="20" t="s">
        <v>47</v>
      </c>
      <c r="J6531" s="20">
        <v>2.3099999999999999E-5</v>
      </c>
      <c r="K6531" s="20">
        <v>3.9514099999999996E-2</v>
      </c>
      <c r="L6531" s="20">
        <v>1.0218E-3</v>
      </c>
      <c r="M6531" s="20">
        <v>6.3399821041666665E-2</v>
      </c>
      <c r="N6531" s="1">
        <v>37</v>
      </c>
      <c r="O6531" s="5">
        <v>91.67</v>
      </c>
      <c r="P6531" s="5">
        <v>8.33</v>
      </c>
      <c r="Q6531" s="1">
        <v>22</v>
      </c>
      <c r="R6531" s="1">
        <v>2</v>
      </c>
      <c r="S6531" s="6">
        <v>835.2</v>
      </c>
      <c r="T6531" s="6">
        <v>835.2</v>
      </c>
    </row>
    <row r="6532" spans="1:20" hidden="1" x14ac:dyDescent="0.25">
      <c r="A6532" s="1">
        <v>11</v>
      </c>
      <c r="B6532" s="1">
        <v>2013</v>
      </c>
      <c r="C6532" s="1">
        <v>352042611</v>
      </c>
      <c r="D6532" s="44" t="s">
        <v>281</v>
      </c>
      <c r="E6532" s="20">
        <v>0</v>
      </c>
      <c r="F6532" s="20">
        <v>0</v>
      </c>
      <c r="G6532" s="20">
        <v>0</v>
      </c>
      <c r="H6532" s="20">
        <v>0</v>
      </c>
      <c r="I6532" s="20">
        <v>0</v>
      </c>
      <c r="J6532" s="20">
        <v>0</v>
      </c>
      <c r="K6532" s="20">
        <v>0</v>
      </c>
      <c r="L6532" s="20">
        <v>0</v>
      </c>
      <c r="M6532" s="20">
        <v>2.1390143750000003E-2</v>
      </c>
      <c r="N6532" s="1">
        <v>0</v>
      </c>
      <c r="O6532" s="5">
        <v>0</v>
      </c>
      <c r="P6532" s="5">
        <v>0</v>
      </c>
      <c r="Q6532" s="1">
        <v>0</v>
      </c>
      <c r="R6532" s="1">
        <v>0</v>
      </c>
      <c r="S6532" s="6">
        <v>203.3</v>
      </c>
      <c r="T6532" s="6">
        <v>203.3</v>
      </c>
    </row>
    <row r="6533" spans="1:20" hidden="1" x14ac:dyDescent="0.25">
      <c r="A6533" s="1">
        <v>18</v>
      </c>
      <c r="B6533" s="1">
        <v>2013</v>
      </c>
      <c r="C6533" s="1">
        <v>352044218</v>
      </c>
      <c r="D6533" s="44" t="s">
        <v>282</v>
      </c>
      <c r="E6533" s="20">
        <v>0.13333099999999998</v>
      </c>
      <c r="F6533" s="20">
        <v>1.7673600000000001E-2</v>
      </c>
      <c r="G6533" s="20">
        <v>0.11565739999999998</v>
      </c>
      <c r="H6533" s="20">
        <v>0.22</v>
      </c>
      <c r="I6533" s="20">
        <v>0.11167819999999999</v>
      </c>
      <c r="J6533" s="20">
        <v>5.5600000000000003E-5</v>
      </c>
      <c r="K6533" s="20">
        <v>2.1319400000000002E-2</v>
      </c>
      <c r="L6533" s="20">
        <v>2.7779999999999998E-4</v>
      </c>
      <c r="M6533" s="20">
        <v>7.7052303240740735E-2</v>
      </c>
      <c r="N6533" s="1">
        <v>5</v>
      </c>
      <c r="O6533" s="5">
        <v>7.41</v>
      </c>
      <c r="P6533" s="5">
        <v>92.59</v>
      </c>
      <c r="Q6533" s="1">
        <v>2</v>
      </c>
      <c r="R6533" s="1">
        <v>25</v>
      </c>
      <c r="S6533" s="6">
        <v>1208.4000000000001</v>
      </c>
      <c r="T6533" s="6">
        <v>1208.4000000000001</v>
      </c>
    </row>
    <row r="6534" spans="1:20" hidden="1" x14ac:dyDescent="0.25">
      <c r="A6534" s="1">
        <v>19</v>
      </c>
      <c r="B6534" s="1">
        <v>2013</v>
      </c>
      <c r="C6534" s="1">
        <v>352044219</v>
      </c>
      <c r="D6534" s="44" t="s">
        <v>282</v>
      </c>
      <c r="E6534" s="20">
        <v>8.3330000000000003E-4</v>
      </c>
      <c r="F6534" s="20">
        <v>0</v>
      </c>
      <c r="G6534" s="20">
        <v>8.3330000000000003E-4</v>
      </c>
      <c r="H6534" s="20">
        <v>0</v>
      </c>
      <c r="I6534" s="20">
        <v>8.3330000000000003E-4</v>
      </c>
      <c r="J6534" s="20" t="s">
        <v>47</v>
      </c>
      <c r="K6534" s="20" t="s">
        <v>47</v>
      </c>
      <c r="L6534" s="20">
        <v>0</v>
      </c>
      <c r="M6534" s="20">
        <v>0</v>
      </c>
      <c r="N6534" s="1">
        <v>0</v>
      </c>
      <c r="O6534" s="5">
        <v>0</v>
      </c>
      <c r="P6534" s="5">
        <v>100</v>
      </c>
      <c r="Q6534" s="1">
        <v>0</v>
      </c>
      <c r="R6534" s="1">
        <v>1</v>
      </c>
      <c r="S6534" s="6"/>
      <c r="T6534" s="6"/>
    </row>
    <row r="6535" spans="1:20" hidden="1" x14ac:dyDescent="0.25">
      <c r="A6535" s="1">
        <v>3</v>
      </c>
      <c r="B6535" s="1">
        <v>2013</v>
      </c>
      <c r="C6535" s="1">
        <v>35204003</v>
      </c>
      <c r="D6535" s="44" t="s">
        <v>283</v>
      </c>
      <c r="E6535" s="20">
        <v>0.1041604</v>
      </c>
      <c r="F6535" s="20">
        <v>0.1039916</v>
      </c>
      <c r="G6535" s="20">
        <v>1.6880000000000001E-4</v>
      </c>
      <c r="H6535" s="20">
        <v>0</v>
      </c>
      <c r="I6535" s="20">
        <v>9.7201300000000004E-2</v>
      </c>
      <c r="J6535" s="20">
        <v>4.6300000000000001E-5</v>
      </c>
      <c r="K6535" s="20">
        <v>6.9439999999999997E-4</v>
      </c>
      <c r="L6535" s="20">
        <v>6.2184000000000007E-3</v>
      </c>
      <c r="M6535" s="20">
        <v>7.0360791501157413E-2</v>
      </c>
      <c r="N6535" s="1">
        <v>13</v>
      </c>
      <c r="O6535" s="5">
        <v>89.29</v>
      </c>
      <c r="P6535" s="5">
        <v>10.71</v>
      </c>
      <c r="Q6535" s="1">
        <v>25</v>
      </c>
      <c r="R6535" s="1">
        <v>3</v>
      </c>
      <c r="S6535" s="6">
        <v>382.26</v>
      </c>
      <c r="T6535" s="6">
        <v>15.2904</v>
      </c>
    </row>
    <row r="6536" spans="1:20" hidden="1" x14ac:dyDescent="0.25">
      <c r="A6536" s="1">
        <v>5</v>
      </c>
      <c r="B6536" s="1">
        <v>2013</v>
      </c>
      <c r="C6536" s="1">
        <v>35205095</v>
      </c>
      <c r="D6536" s="44" t="s">
        <v>284</v>
      </c>
      <c r="E6536" s="20">
        <v>0.59834520000000013</v>
      </c>
      <c r="F6536" s="20">
        <v>0.53033290000000022</v>
      </c>
      <c r="G6536" s="20">
        <v>6.8012299999999887E-2</v>
      </c>
      <c r="H6536" s="20">
        <v>0</v>
      </c>
      <c r="I6536" s="20">
        <v>0.49006260000000001</v>
      </c>
      <c r="J6536" s="20">
        <v>3.9570599999999991E-2</v>
      </c>
      <c r="K6536" s="20">
        <v>1.8488000000000001E-2</v>
      </c>
      <c r="L6536" s="20">
        <v>5.0223999999999894E-2</v>
      </c>
      <c r="M6536" s="20">
        <v>0.74008009201388891</v>
      </c>
      <c r="N6536" s="1">
        <v>68</v>
      </c>
      <c r="O6536" s="5">
        <v>7.06</v>
      </c>
      <c r="P6536" s="5">
        <v>92.94</v>
      </c>
      <c r="Q6536" s="1">
        <v>25</v>
      </c>
      <c r="R6536" s="1">
        <v>329</v>
      </c>
      <c r="S6536" s="6">
        <v>11157.8</v>
      </c>
      <c r="T6536" s="6">
        <v>5578.9</v>
      </c>
    </row>
    <row r="6537" spans="1:20" hidden="1" x14ac:dyDescent="0.25">
      <c r="A6537" s="1">
        <v>10</v>
      </c>
      <c r="B6537" s="1">
        <v>2013</v>
      </c>
      <c r="C6537" s="1">
        <v>352050910</v>
      </c>
      <c r="D6537" s="44" t="s">
        <v>284</v>
      </c>
      <c r="E6537" s="20">
        <v>0</v>
      </c>
      <c r="F6537" s="20">
        <v>0</v>
      </c>
      <c r="G6537" s="20">
        <v>0</v>
      </c>
      <c r="H6537" s="20">
        <v>0</v>
      </c>
      <c r="I6537" s="20">
        <v>0</v>
      </c>
      <c r="J6537" s="20">
        <v>0</v>
      </c>
      <c r="K6537" s="20">
        <v>0</v>
      </c>
      <c r="L6537" s="20">
        <v>0</v>
      </c>
      <c r="M6537" s="20">
        <v>0</v>
      </c>
      <c r="N6537" s="1">
        <v>0</v>
      </c>
      <c r="O6537" s="5">
        <v>0</v>
      </c>
      <c r="P6537" s="5">
        <v>0</v>
      </c>
      <c r="Q6537" s="1">
        <v>0</v>
      </c>
      <c r="R6537" s="1">
        <v>0</v>
      </c>
      <c r="S6537" s="6"/>
      <c r="T6537" s="6"/>
    </row>
    <row r="6538" spans="1:20" hidden="1" x14ac:dyDescent="0.25">
      <c r="A6538" s="1">
        <v>21</v>
      </c>
      <c r="B6538" s="1">
        <v>2013</v>
      </c>
      <c r="C6538" s="1">
        <v>352060821</v>
      </c>
      <c r="D6538" s="44" t="s">
        <v>285</v>
      </c>
      <c r="E6538" s="20">
        <v>6.1945999999999998E-3</v>
      </c>
      <c r="F6538" s="20">
        <v>6.1482999999999998E-3</v>
      </c>
      <c r="G6538" s="20">
        <v>4.6300000000000001E-5</v>
      </c>
      <c r="H6538" s="20">
        <v>0</v>
      </c>
      <c r="I6538" s="20" t="s">
        <v>47</v>
      </c>
      <c r="J6538" s="20" t="s">
        <v>47</v>
      </c>
      <c r="K6538" s="20">
        <v>6.1945999999999998E-3</v>
      </c>
      <c r="L6538" s="20">
        <v>0</v>
      </c>
      <c r="M6538" s="20">
        <v>1.0994043326822913E-2</v>
      </c>
      <c r="N6538" s="1">
        <v>0</v>
      </c>
      <c r="O6538" s="5">
        <v>66.67</v>
      </c>
      <c r="P6538" s="5">
        <v>33.33</v>
      </c>
      <c r="Q6538" s="1">
        <v>2</v>
      </c>
      <c r="R6538" s="1">
        <v>1</v>
      </c>
      <c r="S6538" s="6">
        <v>137.4</v>
      </c>
      <c r="T6538" s="6">
        <v>137.4</v>
      </c>
    </row>
    <row r="6539" spans="1:20" hidden="1" x14ac:dyDescent="0.25">
      <c r="A6539" s="1">
        <v>22</v>
      </c>
      <c r="B6539" s="1">
        <v>2013</v>
      </c>
      <c r="C6539" s="1">
        <v>352060822</v>
      </c>
      <c r="D6539" s="44" t="s">
        <v>285</v>
      </c>
      <c r="E6539" s="20">
        <v>0</v>
      </c>
      <c r="F6539" s="20">
        <v>0</v>
      </c>
      <c r="G6539" s="20">
        <v>0</v>
      </c>
      <c r="H6539" s="20">
        <v>0</v>
      </c>
      <c r="I6539" s="20">
        <v>0</v>
      </c>
      <c r="J6539" s="20">
        <v>0</v>
      </c>
      <c r="K6539" s="20">
        <v>0</v>
      </c>
      <c r="L6539" s="20">
        <v>0</v>
      </c>
      <c r="M6539" s="20">
        <v>0</v>
      </c>
      <c r="N6539" s="1">
        <v>0</v>
      </c>
      <c r="O6539" s="5">
        <v>0</v>
      </c>
      <c r="P6539" s="5">
        <v>0</v>
      </c>
      <c r="Q6539" s="1">
        <v>0</v>
      </c>
      <c r="R6539" s="1">
        <v>0</v>
      </c>
      <c r="S6539" s="6"/>
      <c r="T6539" s="6"/>
    </row>
    <row r="6540" spans="1:20" hidden="1" x14ac:dyDescent="0.25">
      <c r="A6540" s="1">
        <v>15</v>
      </c>
      <c r="B6540" s="1">
        <v>2013</v>
      </c>
      <c r="C6540" s="1">
        <v>352070715</v>
      </c>
      <c r="D6540" s="44" t="s">
        <v>286</v>
      </c>
      <c r="E6540" s="20">
        <v>3.2846000000000004E-3</v>
      </c>
      <c r="F6540" s="20">
        <v>2.9282000000000002E-3</v>
      </c>
      <c r="G6540" s="20">
        <v>3.5640000000000004E-4</v>
      </c>
      <c r="H6540" s="20">
        <v>0</v>
      </c>
      <c r="I6540" s="20" t="s">
        <v>47</v>
      </c>
      <c r="J6540" s="20" t="s">
        <v>47</v>
      </c>
      <c r="K6540" s="20">
        <v>2.9282000000000002E-3</v>
      </c>
      <c r="L6540" s="20">
        <v>3.5640000000000004E-4</v>
      </c>
      <c r="M6540" s="20">
        <v>8.8085450520833334E-3</v>
      </c>
      <c r="N6540" s="1">
        <v>1</v>
      </c>
      <c r="O6540" s="5">
        <v>33.33</v>
      </c>
      <c r="P6540" s="5">
        <v>66.67</v>
      </c>
      <c r="Q6540" s="1">
        <v>1</v>
      </c>
      <c r="R6540" s="1">
        <v>2</v>
      </c>
      <c r="S6540" s="6">
        <v>186</v>
      </c>
      <c r="T6540" s="6">
        <v>186</v>
      </c>
    </row>
    <row r="6541" spans="1:20" hidden="1" x14ac:dyDescent="0.25">
      <c r="A6541" s="1">
        <v>20</v>
      </c>
      <c r="B6541" s="1">
        <v>2013</v>
      </c>
      <c r="C6541" s="1">
        <v>352080620</v>
      </c>
      <c r="D6541" s="44" t="s">
        <v>287</v>
      </c>
      <c r="E6541" s="20">
        <v>0</v>
      </c>
      <c r="F6541" s="20">
        <v>0</v>
      </c>
      <c r="G6541" s="20">
        <v>0</v>
      </c>
      <c r="H6541" s="20">
        <v>0</v>
      </c>
      <c r="I6541" s="20">
        <v>0</v>
      </c>
      <c r="J6541" s="20">
        <v>0</v>
      </c>
      <c r="K6541" s="20">
        <v>0</v>
      </c>
      <c r="L6541" s="20">
        <v>0</v>
      </c>
      <c r="M6541" s="20">
        <v>0</v>
      </c>
      <c r="N6541" s="1">
        <v>0</v>
      </c>
      <c r="O6541" s="5">
        <v>0</v>
      </c>
      <c r="P6541" s="5">
        <v>0</v>
      </c>
      <c r="Q6541" s="1">
        <v>0</v>
      </c>
      <c r="R6541" s="1">
        <v>0</v>
      </c>
      <c r="S6541" s="6"/>
      <c r="T6541" s="6"/>
    </row>
    <row r="6542" spans="1:20" hidden="1" x14ac:dyDescent="0.25">
      <c r="A6542" s="1">
        <v>21</v>
      </c>
      <c r="B6542" s="1">
        <v>2013</v>
      </c>
      <c r="C6542" s="1">
        <v>352080621</v>
      </c>
      <c r="D6542" s="44" t="s">
        <v>287</v>
      </c>
      <c r="E6542" s="20">
        <v>7.043999999999999E-3</v>
      </c>
      <c r="F6542" s="20">
        <v>7.5000000000000002E-4</v>
      </c>
      <c r="G6542" s="20">
        <v>6.2939999999999992E-3</v>
      </c>
      <c r="H6542" s="20">
        <v>0</v>
      </c>
      <c r="I6542" s="20">
        <v>6.2939999999999992E-3</v>
      </c>
      <c r="J6542" s="20" t="s">
        <v>47</v>
      </c>
      <c r="K6542" s="20">
        <v>7.5000000000000002E-4</v>
      </c>
      <c r="L6542" s="20">
        <v>0</v>
      </c>
      <c r="M6542" s="20">
        <v>8.492166666666667E-3</v>
      </c>
      <c r="N6542" s="1">
        <v>0</v>
      </c>
      <c r="O6542" s="5">
        <v>50</v>
      </c>
      <c r="P6542" s="5">
        <v>50</v>
      </c>
      <c r="Q6542" s="1">
        <v>2</v>
      </c>
      <c r="R6542" s="1">
        <v>2</v>
      </c>
      <c r="S6542" s="6">
        <v>181</v>
      </c>
      <c r="T6542" s="6">
        <v>181</v>
      </c>
    </row>
    <row r="6543" spans="1:20" hidden="1" x14ac:dyDescent="0.25">
      <c r="A6543" s="1">
        <v>14</v>
      </c>
      <c r="B6543" s="1">
        <v>2013</v>
      </c>
      <c r="C6543" s="1">
        <v>352090514</v>
      </c>
      <c r="D6543" s="44" t="s">
        <v>288</v>
      </c>
      <c r="E6543" s="20">
        <v>0.25147039999999998</v>
      </c>
      <c r="F6543" s="20">
        <v>0.2417483</v>
      </c>
      <c r="G6543" s="20">
        <v>9.7220999999999991E-3</v>
      </c>
      <c r="H6543" s="20">
        <v>0</v>
      </c>
      <c r="I6543" s="20">
        <v>3.2407E-3</v>
      </c>
      <c r="J6543" s="20">
        <v>3.4721999999999999E-3</v>
      </c>
      <c r="K6543" s="20">
        <v>9.6250000000000003E-4</v>
      </c>
      <c r="L6543" s="20">
        <v>0.24379500000000001</v>
      </c>
      <c r="M6543" s="20">
        <v>3.7279684428240742E-2</v>
      </c>
      <c r="N6543" s="1">
        <v>3</v>
      </c>
      <c r="O6543" s="5">
        <v>42.86</v>
      </c>
      <c r="P6543" s="5">
        <v>57.14</v>
      </c>
      <c r="Q6543" s="1">
        <v>3</v>
      </c>
      <c r="R6543" s="1">
        <v>4</v>
      </c>
      <c r="S6543" s="6">
        <v>716</v>
      </c>
      <c r="T6543" s="6">
        <v>716</v>
      </c>
    </row>
    <row r="6544" spans="1:20" hidden="1" x14ac:dyDescent="0.25">
      <c r="A6544" s="1">
        <v>17</v>
      </c>
      <c r="B6544" s="1">
        <v>2013</v>
      </c>
      <c r="C6544" s="1">
        <v>352090517</v>
      </c>
      <c r="D6544" s="44" t="s">
        <v>288</v>
      </c>
      <c r="E6544" s="20">
        <v>0</v>
      </c>
      <c r="F6544" s="20">
        <v>0</v>
      </c>
      <c r="G6544" s="20">
        <v>0</v>
      </c>
      <c r="H6544" s="20">
        <v>0</v>
      </c>
      <c r="I6544" s="20">
        <v>0</v>
      </c>
      <c r="J6544" s="20">
        <v>0</v>
      </c>
      <c r="K6544" s="20">
        <v>0</v>
      </c>
      <c r="L6544" s="20">
        <v>0</v>
      </c>
      <c r="M6544" s="20">
        <v>0</v>
      </c>
      <c r="N6544" s="1">
        <v>0</v>
      </c>
      <c r="O6544" s="5">
        <v>0</v>
      </c>
      <c r="P6544" s="5">
        <v>0</v>
      </c>
      <c r="Q6544" s="1">
        <v>0</v>
      </c>
      <c r="R6544" s="1">
        <v>0</v>
      </c>
      <c r="S6544" s="6"/>
      <c r="T6544" s="6"/>
    </row>
    <row r="6545" spans="1:20" hidden="1" x14ac:dyDescent="0.25">
      <c r="A6545" s="1">
        <v>10</v>
      </c>
      <c r="B6545" s="1">
        <v>2013</v>
      </c>
      <c r="C6545" s="1">
        <v>352100210</v>
      </c>
      <c r="D6545" s="44" t="s">
        <v>289</v>
      </c>
      <c r="E6545" s="20">
        <v>8.890590000000001E-2</v>
      </c>
      <c r="F6545" s="20">
        <v>6.948310000000002E-2</v>
      </c>
      <c r="G6545" s="20">
        <v>1.9422799999999997E-2</v>
      </c>
      <c r="H6545" s="20">
        <v>0</v>
      </c>
      <c r="I6545" s="20">
        <v>1.5594799999999999E-2</v>
      </c>
      <c r="J6545" s="20">
        <v>6.5477300000000002E-2</v>
      </c>
      <c r="K6545" s="20">
        <v>7.7295999999999988E-3</v>
      </c>
      <c r="L6545" s="20">
        <v>1.042E-4</v>
      </c>
      <c r="M6545" s="20">
        <v>7.2859070812499996E-2</v>
      </c>
      <c r="N6545" s="1">
        <v>12</v>
      </c>
      <c r="O6545" s="5">
        <v>54.84</v>
      </c>
      <c r="P6545" s="5">
        <v>45.16</v>
      </c>
      <c r="Q6545" s="1">
        <v>17</v>
      </c>
      <c r="R6545" s="1">
        <v>14</v>
      </c>
      <c r="S6545" s="6">
        <v>740.6</v>
      </c>
      <c r="T6545" s="6">
        <v>740.6</v>
      </c>
    </row>
    <row r="6546" spans="1:20" hidden="1" x14ac:dyDescent="0.25">
      <c r="A6546" s="1">
        <v>5</v>
      </c>
      <c r="B6546" s="1">
        <v>2013</v>
      </c>
      <c r="C6546" s="1">
        <v>35211015</v>
      </c>
      <c r="D6546" s="44" t="s">
        <v>290</v>
      </c>
      <c r="E6546" s="20">
        <v>3.06535E-2</v>
      </c>
      <c r="F6546" s="20">
        <v>1.41487E-2</v>
      </c>
      <c r="G6546" s="20">
        <v>1.65048E-2</v>
      </c>
      <c r="H6546" s="20">
        <v>0</v>
      </c>
      <c r="I6546" s="20">
        <v>1.7333399999999999E-2</v>
      </c>
      <c r="J6546" s="20">
        <v>5.1041000000000003E-3</v>
      </c>
      <c r="K6546" s="20">
        <v>4.4158000000000001E-3</v>
      </c>
      <c r="L6546" s="20">
        <v>3.8002000000000001E-3</v>
      </c>
      <c r="M6546" s="20">
        <v>1.4693038020833332E-2</v>
      </c>
      <c r="N6546" s="1">
        <v>8</v>
      </c>
      <c r="O6546" s="5">
        <v>39.130000000000003</v>
      </c>
      <c r="P6546" s="5">
        <v>60.87</v>
      </c>
      <c r="Q6546" s="1">
        <v>9</v>
      </c>
      <c r="R6546" s="1">
        <v>14</v>
      </c>
      <c r="S6546" s="6">
        <v>253.38</v>
      </c>
      <c r="T6546" s="6">
        <v>253.38</v>
      </c>
    </row>
    <row r="6547" spans="1:20" hidden="1" x14ac:dyDescent="0.25">
      <c r="A6547" s="1">
        <v>15</v>
      </c>
      <c r="B6547" s="1">
        <v>2013</v>
      </c>
      <c r="C6547" s="1">
        <v>352115015</v>
      </c>
      <c r="D6547" s="44" t="s">
        <v>291</v>
      </c>
      <c r="E6547" s="20">
        <v>3.4183699999999997E-2</v>
      </c>
      <c r="F6547" s="20">
        <v>7.9089E-3</v>
      </c>
      <c r="G6547" s="20">
        <v>2.6274799999999997E-2</v>
      </c>
      <c r="H6547" s="20">
        <v>0</v>
      </c>
      <c r="I6547" s="20">
        <v>2.3223299999999999E-2</v>
      </c>
      <c r="J6547" s="20">
        <v>1.672E-4</v>
      </c>
      <c r="K6547" s="20">
        <v>7.9089E-3</v>
      </c>
      <c r="L6547" s="20">
        <v>2.8842999999999998E-3</v>
      </c>
      <c r="M6547" s="20">
        <v>1.0975789677622126E-2</v>
      </c>
      <c r="N6547" s="1">
        <v>6</v>
      </c>
      <c r="O6547" s="5">
        <v>26.32</v>
      </c>
      <c r="P6547" s="5">
        <v>73.680000000000007</v>
      </c>
      <c r="Q6547" s="1">
        <v>5</v>
      </c>
      <c r="R6547" s="1">
        <v>14</v>
      </c>
      <c r="S6547" s="6">
        <v>159</v>
      </c>
      <c r="T6547" s="6">
        <v>159</v>
      </c>
    </row>
    <row r="6548" spans="1:20" hidden="1" x14ac:dyDescent="0.25">
      <c r="A6548" s="1">
        <v>11</v>
      </c>
      <c r="B6548" s="1">
        <v>2013</v>
      </c>
      <c r="C6548" s="1">
        <v>352120011</v>
      </c>
      <c r="D6548" s="44" t="s">
        <v>292</v>
      </c>
      <c r="E6548" s="20">
        <v>5.1902900000000002E-2</v>
      </c>
      <c r="F6548" s="20">
        <v>5.1902900000000002E-2</v>
      </c>
      <c r="G6548" s="20">
        <v>0</v>
      </c>
      <c r="H6548" s="20">
        <v>0</v>
      </c>
      <c r="I6548" s="20">
        <v>1.11454E-2</v>
      </c>
      <c r="J6548" s="20" t="s">
        <v>47</v>
      </c>
      <c r="K6548" s="20">
        <v>4.0524100000000007E-2</v>
      </c>
      <c r="L6548" s="20">
        <v>2.3339999999999998E-4</v>
      </c>
      <c r="M6548" s="20">
        <v>6.3047072916666662E-3</v>
      </c>
      <c r="N6548" s="1">
        <v>8</v>
      </c>
      <c r="O6548" s="5">
        <v>100</v>
      </c>
      <c r="P6548" s="5">
        <v>0</v>
      </c>
      <c r="Q6548" s="1">
        <v>16</v>
      </c>
      <c r="R6548" s="1">
        <v>0</v>
      </c>
      <c r="S6548" s="6">
        <v>110.88</v>
      </c>
      <c r="T6548" s="6">
        <v>110.88</v>
      </c>
    </row>
    <row r="6549" spans="1:20" hidden="1" x14ac:dyDescent="0.25">
      <c r="A6549" s="1">
        <v>8</v>
      </c>
      <c r="B6549" s="1">
        <v>2013</v>
      </c>
      <c r="C6549" s="1">
        <v>35213098</v>
      </c>
      <c r="D6549" s="44" t="s">
        <v>293</v>
      </c>
      <c r="E6549" s="20">
        <v>0.27088729999999994</v>
      </c>
      <c r="F6549" s="20">
        <v>0.23870719999999995</v>
      </c>
      <c r="G6549" s="20">
        <v>3.2180100000000003E-2</v>
      </c>
      <c r="H6549" s="20">
        <v>0.01</v>
      </c>
      <c r="I6549" s="20">
        <v>4.3657400000000006E-2</v>
      </c>
      <c r="J6549" s="20">
        <v>7.0794000000000004E-3</v>
      </c>
      <c r="K6549" s="20">
        <v>0.21995719999999996</v>
      </c>
      <c r="L6549" s="20">
        <v>1.9329999999999998E-4</v>
      </c>
      <c r="M6549" s="20">
        <v>4.4643032407407406E-2</v>
      </c>
      <c r="N6549" s="1">
        <v>12</v>
      </c>
      <c r="O6549" s="5">
        <v>54.55</v>
      </c>
      <c r="P6549" s="5">
        <v>45.45</v>
      </c>
      <c r="Q6549" s="1">
        <v>12</v>
      </c>
      <c r="R6549" s="1">
        <v>10</v>
      </c>
      <c r="S6549" s="6">
        <v>786</v>
      </c>
      <c r="T6549" s="6">
        <v>786</v>
      </c>
    </row>
    <row r="6550" spans="1:20" hidden="1" x14ac:dyDescent="0.25">
      <c r="A6550" s="1">
        <v>12</v>
      </c>
      <c r="B6550" s="1">
        <v>2013</v>
      </c>
      <c r="C6550" s="1">
        <v>352130912</v>
      </c>
      <c r="D6550" s="44" t="s">
        <v>293</v>
      </c>
      <c r="E6550" s="20">
        <v>0</v>
      </c>
      <c r="F6550" s="20">
        <v>0</v>
      </c>
      <c r="G6550" s="20">
        <v>0</v>
      </c>
      <c r="H6550" s="20">
        <v>0</v>
      </c>
      <c r="I6550" s="20">
        <v>0</v>
      </c>
      <c r="J6550" s="20">
        <v>0</v>
      </c>
      <c r="K6550" s="20">
        <v>0</v>
      </c>
      <c r="L6550" s="20">
        <v>0</v>
      </c>
      <c r="M6550" s="20">
        <v>0</v>
      </c>
      <c r="N6550" s="1">
        <v>0</v>
      </c>
      <c r="O6550" s="5">
        <v>0</v>
      </c>
      <c r="P6550" s="5">
        <v>0</v>
      </c>
      <c r="Q6550" s="1">
        <v>0</v>
      </c>
      <c r="R6550" s="1">
        <v>0</v>
      </c>
      <c r="S6550" s="6"/>
      <c r="T6550" s="6"/>
    </row>
    <row r="6551" spans="1:20" hidden="1" x14ac:dyDescent="0.25">
      <c r="A6551" s="1">
        <v>5</v>
      </c>
      <c r="B6551" s="1">
        <v>2013</v>
      </c>
      <c r="C6551" s="1">
        <v>35214085</v>
      </c>
      <c r="D6551" s="44" t="s">
        <v>294</v>
      </c>
      <c r="E6551" s="20">
        <v>0.38558219999999999</v>
      </c>
      <c r="F6551" s="20">
        <v>0.3824514</v>
      </c>
      <c r="G6551" s="20">
        <v>3.1308000000000004E-3</v>
      </c>
      <c r="H6551" s="20">
        <v>0</v>
      </c>
      <c r="I6551" s="20">
        <v>9.9638900000000002E-2</v>
      </c>
      <c r="J6551" s="20">
        <v>0.22789809999999999</v>
      </c>
      <c r="K6551" s="20">
        <v>5.5555599999999997E-2</v>
      </c>
      <c r="L6551" s="20">
        <v>2.4896000000000002E-3</v>
      </c>
      <c r="M6551" s="20">
        <v>4.7750674346590923E-2</v>
      </c>
      <c r="N6551" s="1">
        <v>9</v>
      </c>
      <c r="O6551" s="5">
        <v>66.67</v>
      </c>
      <c r="P6551" s="5">
        <v>33.33</v>
      </c>
      <c r="Q6551" s="1">
        <v>12</v>
      </c>
      <c r="R6551" s="1">
        <v>6</v>
      </c>
      <c r="S6551" s="6">
        <v>1154</v>
      </c>
      <c r="T6551" s="6">
        <v>1154</v>
      </c>
    </row>
    <row r="6552" spans="1:20" hidden="1" x14ac:dyDescent="0.25">
      <c r="A6552" s="1">
        <v>16</v>
      </c>
      <c r="B6552" s="1">
        <v>2013</v>
      </c>
      <c r="C6552" s="1">
        <v>352150716</v>
      </c>
      <c r="D6552" s="44" t="s">
        <v>295</v>
      </c>
      <c r="E6552" s="20">
        <v>0.20730259999999998</v>
      </c>
      <c r="F6552" s="20">
        <v>0.10182479999999998</v>
      </c>
      <c r="G6552" s="20">
        <v>0.1054778</v>
      </c>
      <c r="H6552" s="20">
        <v>0</v>
      </c>
      <c r="I6552" s="20">
        <v>1.5043999999999998E-2</v>
      </c>
      <c r="J6552" s="20" t="s">
        <v>47</v>
      </c>
      <c r="K6552" s="20">
        <v>0.19059799999999996</v>
      </c>
      <c r="L6552" s="20">
        <v>1.6605999999999997E-3</v>
      </c>
      <c r="M6552" s="20">
        <v>1.7229072916666664E-2</v>
      </c>
      <c r="N6552" s="1">
        <v>4</v>
      </c>
      <c r="O6552" s="5">
        <v>27.78</v>
      </c>
      <c r="P6552" s="5">
        <v>72.22</v>
      </c>
      <c r="Q6552" s="1">
        <v>10</v>
      </c>
      <c r="R6552" s="1">
        <v>26</v>
      </c>
      <c r="S6552" s="6">
        <v>339.48</v>
      </c>
      <c r="T6552" s="6">
        <v>339.48</v>
      </c>
    </row>
    <row r="6553" spans="1:20" hidden="1" x14ac:dyDescent="0.25">
      <c r="A6553" s="1">
        <v>20</v>
      </c>
      <c r="B6553" s="1">
        <v>2013</v>
      </c>
      <c r="C6553" s="1">
        <v>352160620</v>
      </c>
      <c r="D6553" s="44" t="s">
        <v>296</v>
      </c>
      <c r="E6553" s="20">
        <v>1.3858800000000001E-2</v>
      </c>
      <c r="F6553" s="20">
        <v>1.1944400000000001E-2</v>
      </c>
      <c r="G6553" s="20">
        <v>1.9143999999999999E-3</v>
      </c>
      <c r="H6553" s="20">
        <v>0</v>
      </c>
      <c r="I6553" s="20" t="s">
        <v>47</v>
      </c>
      <c r="J6553" s="20" t="s">
        <v>47</v>
      </c>
      <c r="K6553" s="20">
        <v>1.3518500000000003E-2</v>
      </c>
      <c r="L6553" s="20">
        <v>3.4029999999999998E-4</v>
      </c>
      <c r="M6553" s="20">
        <v>0</v>
      </c>
      <c r="N6553" s="1">
        <v>0</v>
      </c>
      <c r="O6553" s="5">
        <v>16.670000000000002</v>
      </c>
      <c r="P6553" s="5">
        <v>83.33</v>
      </c>
      <c r="Q6553" s="1">
        <v>1</v>
      </c>
      <c r="R6553" s="1">
        <v>5</v>
      </c>
      <c r="S6553" s="6"/>
      <c r="T6553" s="6"/>
    </row>
    <row r="6554" spans="1:20" hidden="1" x14ac:dyDescent="0.25">
      <c r="A6554" s="1">
        <v>21</v>
      </c>
      <c r="B6554" s="1">
        <v>2013</v>
      </c>
      <c r="C6554" s="1">
        <v>352160621</v>
      </c>
      <c r="D6554" s="44" t="s">
        <v>296</v>
      </c>
      <c r="E6554" s="20">
        <v>3.2177E-3</v>
      </c>
      <c r="F6554" s="20">
        <v>0</v>
      </c>
      <c r="G6554" s="20">
        <v>3.2177E-3</v>
      </c>
      <c r="H6554" s="20">
        <v>0</v>
      </c>
      <c r="I6554" s="20" t="s">
        <v>47</v>
      </c>
      <c r="J6554" s="20" t="s">
        <v>47</v>
      </c>
      <c r="K6554" s="20">
        <v>2.3148000000000001E-3</v>
      </c>
      <c r="L6554" s="20">
        <v>9.029000000000001E-4</v>
      </c>
      <c r="M6554" s="20">
        <v>1.4068195312500002E-2</v>
      </c>
      <c r="N6554" s="1">
        <v>0</v>
      </c>
      <c r="O6554" s="5">
        <v>0</v>
      </c>
      <c r="P6554" s="5">
        <v>100</v>
      </c>
      <c r="Q6554" s="1">
        <v>0</v>
      </c>
      <c r="R6554" s="1">
        <v>8</v>
      </c>
      <c r="S6554" s="6">
        <v>310</v>
      </c>
      <c r="T6554" s="6">
        <v>310</v>
      </c>
    </row>
    <row r="6555" spans="1:20" hidden="1" x14ac:dyDescent="0.25">
      <c r="A6555" s="1">
        <v>14</v>
      </c>
      <c r="B6555" s="1">
        <v>2013</v>
      </c>
      <c r="C6555" s="1">
        <v>352170514</v>
      </c>
      <c r="D6555" s="44" t="s">
        <v>297</v>
      </c>
      <c r="E6555" s="20">
        <v>0.44027659999999991</v>
      </c>
      <c r="F6555" s="20">
        <v>0.43646139999999989</v>
      </c>
      <c r="G6555" s="20">
        <v>3.8151999999999999E-3</v>
      </c>
      <c r="H6555" s="20">
        <v>0</v>
      </c>
      <c r="I6555" s="20">
        <v>3.3546299999999994E-2</v>
      </c>
      <c r="J6555" s="20">
        <v>2.8614000000000001E-3</v>
      </c>
      <c r="K6555" s="20">
        <v>0.39730219999999994</v>
      </c>
      <c r="L6555" s="20">
        <v>6.5666999999999991E-3</v>
      </c>
      <c r="M6555" s="20">
        <v>3.7419267416666666E-2</v>
      </c>
      <c r="N6555" s="1">
        <v>25</v>
      </c>
      <c r="O6555" s="5">
        <v>85.48</v>
      </c>
      <c r="P6555" s="5">
        <v>14.52</v>
      </c>
      <c r="Q6555" s="1">
        <v>53</v>
      </c>
      <c r="R6555" s="1">
        <v>9</v>
      </c>
      <c r="S6555" s="6">
        <v>640.32000000000005</v>
      </c>
      <c r="T6555" s="6">
        <v>640.32000000000005</v>
      </c>
    </row>
    <row r="6556" spans="1:20" hidden="1" x14ac:dyDescent="0.25">
      <c r="A6556" s="1">
        <v>14</v>
      </c>
      <c r="B6556" s="1">
        <v>2013</v>
      </c>
      <c r="C6556" s="1">
        <v>352180414</v>
      </c>
      <c r="D6556" s="44" t="s">
        <v>298</v>
      </c>
      <c r="E6556" s="20">
        <v>1.4679551999999998</v>
      </c>
      <c r="F6556" s="20">
        <v>1.4610025999999998</v>
      </c>
      <c r="G6556" s="20">
        <v>6.9525999999999989E-3</v>
      </c>
      <c r="H6556" s="20">
        <v>0.21</v>
      </c>
      <c r="I6556" s="20" t="s">
        <v>47</v>
      </c>
      <c r="J6556" s="20">
        <v>0.34114389999999994</v>
      </c>
      <c r="K6556" s="20">
        <v>1.1210929999999999</v>
      </c>
      <c r="L6556" s="20">
        <v>5.7182999999999991E-3</v>
      </c>
      <c r="M6556" s="20">
        <v>5.0729587833333332E-2</v>
      </c>
      <c r="N6556" s="1">
        <v>83</v>
      </c>
      <c r="O6556" s="5">
        <v>87.27</v>
      </c>
      <c r="P6556" s="5">
        <v>12.73</v>
      </c>
      <c r="Q6556" s="1">
        <v>144</v>
      </c>
      <c r="R6556" s="1">
        <v>21</v>
      </c>
      <c r="S6556" s="6">
        <v>974.7</v>
      </c>
      <c r="T6556" s="6">
        <v>974.7</v>
      </c>
    </row>
    <row r="6557" spans="1:20" hidden="1" x14ac:dyDescent="0.25">
      <c r="A6557" s="1">
        <v>16</v>
      </c>
      <c r="B6557" s="1">
        <v>2013</v>
      </c>
      <c r="C6557" s="1">
        <v>352190316</v>
      </c>
      <c r="D6557" s="44" t="s">
        <v>299</v>
      </c>
      <c r="E6557" s="20">
        <v>0.83722279999999971</v>
      </c>
      <c r="F6557" s="20">
        <v>0.74335269999999976</v>
      </c>
      <c r="G6557" s="20">
        <v>9.387009999999997E-2</v>
      </c>
      <c r="H6557" s="20">
        <v>0</v>
      </c>
      <c r="I6557" s="20" t="s">
        <v>47</v>
      </c>
      <c r="J6557" s="20">
        <v>5.7082999999999995E-3</v>
      </c>
      <c r="K6557" s="20">
        <v>0.82112789999999969</v>
      </c>
      <c r="L6557" s="20">
        <v>1.0386600000000011E-2</v>
      </c>
      <c r="M6557" s="20">
        <v>4.4420821759259259E-2</v>
      </c>
      <c r="N6557" s="1">
        <v>9</v>
      </c>
      <c r="O6557" s="5">
        <v>29.11</v>
      </c>
      <c r="P6557" s="5">
        <v>70.89</v>
      </c>
      <c r="Q6557" s="1">
        <v>23</v>
      </c>
      <c r="R6557" s="1">
        <v>56</v>
      </c>
      <c r="S6557" s="6">
        <v>680</v>
      </c>
      <c r="T6557" s="6">
        <v>591.6</v>
      </c>
    </row>
    <row r="6558" spans="1:20" hidden="1" x14ac:dyDescent="0.25">
      <c r="A6558" s="1">
        <v>13</v>
      </c>
      <c r="B6558" s="1">
        <v>2013</v>
      </c>
      <c r="C6558" s="1">
        <v>352200013</v>
      </c>
      <c r="D6558" s="44" t="s">
        <v>300</v>
      </c>
      <c r="E6558" s="20">
        <v>0.20219419999999999</v>
      </c>
      <c r="F6558" s="20">
        <v>8.9937900000000001E-2</v>
      </c>
      <c r="G6558" s="20">
        <v>0.1122563</v>
      </c>
      <c r="H6558" s="20">
        <v>0</v>
      </c>
      <c r="I6558" s="20" t="s">
        <v>47</v>
      </c>
      <c r="J6558" s="20">
        <v>2.7930000000000001E-4</v>
      </c>
      <c r="K6558" s="20">
        <v>0.19445179999999998</v>
      </c>
      <c r="L6558" s="20">
        <v>7.4630999999999994E-3</v>
      </c>
      <c r="M6558" s="20">
        <v>6.8566765624999996E-3</v>
      </c>
      <c r="N6558" s="1">
        <v>4</v>
      </c>
      <c r="O6558" s="5">
        <v>37.5</v>
      </c>
      <c r="P6558" s="5">
        <v>62.5</v>
      </c>
      <c r="Q6558" s="1">
        <v>9</v>
      </c>
      <c r="R6558" s="1">
        <v>15</v>
      </c>
      <c r="S6558" s="6">
        <v>138</v>
      </c>
      <c r="T6558" s="6">
        <v>138</v>
      </c>
    </row>
    <row r="6559" spans="1:20" hidden="1" x14ac:dyDescent="0.25">
      <c r="A6559" s="1">
        <v>7</v>
      </c>
      <c r="B6559" s="1">
        <v>2013</v>
      </c>
      <c r="C6559" s="1">
        <v>35221097</v>
      </c>
      <c r="D6559" s="44" t="s">
        <v>301</v>
      </c>
      <c r="E6559" s="20">
        <v>1.6639485000000003</v>
      </c>
      <c r="F6559" s="20">
        <v>1.6628605000000003</v>
      </c>
      <c r="G6559" s="20">
        <v>1.088E-3</v>
      </c>
      <c r="H6559" s="20">
        <v>0</v>
      </c>
      <c r="I6559" s="20">
        <v>1.6599999000000003</v>
      </c>
      <c r="J6559" s="20" t="s">
        <v>47</v>
      </c>
      <c r="K6559" s="20">
        <v>2.8259000000000001E-3</v>
      </c>
      <c r="L6559" s="20">
        <v>1.1226999999999999E-3</v>
      </c>
      <c r="M6559" s="20">
        <v>0.24994874919444443</v>
      </c>
      <c r="N6559" s="1">
        <v>8</v>
      </c>
      <c r="O6559" s="5">
        <v>68.75</v>
      </c>
      <c r="P6559" s="5">
        <v>31.25</v>
      </c>
      <c r="Q6559" s="1">
        <v>11</v>
      </c>
      <c r="R6559" s="1">
        <v>5</v>
      </c>
      <c r="S6559" s="6">
        <v>1503.6</v>
      </c>
      <c r="T6559" s="6">
        <v>1503.6</v>
      </c>
    </row>
    <row r="6560" spans="1:20" hidden="1" x14ac:dyDescent="0.25">
      <c r="A6560" s="1">
        <v>11</v>
      </c>
      <c r="B6560" s="1">
        <v>2013</v>
      </c>
      <c r="C6560" s="1">
        <v>352215811</v>
      </c>
      <c r="D6560" s="44" t="s">
        <v>302</v>
      </c>
      <c r="E6560" s="20">
        <v>1.0474500000000001E-2</v>
      </c>
      <c r="F6560" s="20">
        <v>1.0474500000000001E-2</v>
      </c>
      <c r="G6560" s="20">
        <v>0</v>
      </c>
      <c r="H6560" s="20">
        <v>0</v>
      </c>
      <c r="I6560" s="20">
        <v>3.8888999999999998E-3</v>
      </c>
      <c r="J6560" s="20">
        <v>6.4815000000000003E-3</v>
      </c>
      <c r="K6560" s="20">
        <v>1.0410000000000001E-4</v>
      </c>
      <c r="L6560" s="20">
        <v>0</v>
      </c>
      <c r="M6560" s="20">
        <v>5.0138627604166663E-3</v>
      </c>
      <c r="N6560" s="1">
        <v>1</v>
      </c>
      <c r="O6560" s="5">
        <v>100</v>
      </c>
      <c r="P6560" s="5">
        <v>0</v>
      </c>
      <c r="Q6560" s="1">
        <v>5</v>
      </c>
      <c r="R6560" s="1">
        <v>0</v>
      </c>
      <c r="S6560" s="6">
        <v>35.28</v>
      </c>
      <c r="T6560" s="6">
        <v>0</v>
      </c>
    </row>
    <row r="6561" spans="1:20" hidden="1" x14ac:dyDescent="0.25">
      <c r="A6561" s="1">
        <v>6</v>
      </c>
      <c r="B6561" s="1">
        <v>2013</v>
      </c>
      <c r="C6561" s="1">
        <v>35222086</v>
      </c>
      <c r="D6561" s="44" t="s">
        <v>303</v>
      </c>
      <c r="E6561" s="20">
        <v>5.3842600000000004E-2</v>
      </c>
      <c r="F6561" s="20">
        <v>1.1124199999999999E-2</v>
      </c>
      <c r="G6561" s="20">
        <v>4.2718400000000004E-2</v>
      </c>
      <c r="H6561" s="20">
        <v>0</v>
      </c>
      <c r="I6561" s="20">
        <v>1.9057899999999999E-2</v>
      </c>
      <c r="J6561" s="20">
        <v>1.6312699999999996E-2</v>
      </c>
      <c r="K6561" s="20">
        <v>1.4433E-3</v>
      </c>
      <c r="L6561" s="20">
        <v>1.7028700000000001E-2</v>
      </c>
      <c r="M6561" s="20">
        <v>0.46682986520138886</v>
      </c>
      <c r="N6561" s="1">
        <v>9</v>
      </c>
      <c r="O6561" s="5">
        <v>11.11</v>
      </c>
      <c r="P6561" s="5">
        <v>88.89</v>
      </c>
      <c r="Q6561" s="1">
        <v>6</v>
      </c>
      <c r="R6561" s="1">
        <v>48</v>
      </c>
      <c r="S6561" s="6">
        <v>1950.8040000000001</v>
      </c>
      <c r="T6561" s="6">
        <v>1911.78792</v>
      </c>
    </row>
    <row r="6562" spans="1:20" hidden="1" x14ac:dyDescent="0.25">
      <c r="A6562" s="1">
        <v>11</v>
      </c>
      <c r="B6562" s="1">
        <v>2013</v>
      </c>
      <c r="C6562" s="1">
        <v>352220811</v>
      </c>
      <c r="D6562" s="44" t="s">
        <v>303</v>
      </c>
      <c r="E6562" s="20">
        <v>0</v>
      </c>
      <c r="F6562" s="20">
        <v>0</v>
      </c>
      <c r="G6562" s="20">
        <v>0</v>
      </c>
      <c r="H6562" s="20">
        <v>0</v>
      </c>
      <c r="I6562" s="20">
        <v>0</v>
      </c>
      <c r="J6562" s="20">
        <v>0</v>
      </c>
      <c r="K6562" s="20">
        <v>0</v>
      </c>
      <c r="L6562" s="20">
        <v>0</v>
      </c>
      <c r="M6562" s="20">
        <v>0</v>
      </c>
      <c r="N6562" s="1">
        <v>0</v>
      </c>
      <c r="O6562" s="5">
        <v>0</v>
      </c>
      <c r="P6562" s="5">
        <v>0</v>
      </c>
      <c r="Q6562" s="1">
        <v>0</v>
      </c>
      <c r="R6562" s="1">
        <v>0</v>
      </c>
      <c r="S6562" s="6"/>
      <c r="T6562" s="6"/>
    </row>
    <row r="6563" spans="1:20" hidden="1" x14ac:dyDescent="0.25">
      <c r="A6563" s="1">
        <v>10</v>
      </c>
      <c r="B6563" s="1">
        <v>2013</v>
      </c>
      <c r="C6563" s="1">
        <v>352230710</v>
      </c>
      <c r="D6563" s="44" t="s">
        <v>304</v>
      </c>
      <c r="E6563" s="20">
        <v>4.5195999999999995E-3</v>
      </c>
      <c r="F6563" s="20">
        <v>4.1666999999999997E-3</v>
      </c>
      <c r="G6563" s="20">
        <v>3.5289999999999996E-4</v>
      </c>
      <c r="H6563" s="20">
        <v>0</v>
      </c>
      <c r="I6563" s="20" t="s">
        <v>47</v>
      </c>
      <c r="J6563" s="20" t="s">
        <v>47</v>
      </c>
      <c r="K6563" s="20">
        <v>4.1666999999999997E-3</v>
      </c>
      <c r="L6563" s="20">
        <v>3.5289999999999996E-4</v>
      </c>
      <c r="M6563" s="20">
        <v>0</v>
      </c>
      <c r="N6563" s="1">
        <v>1</v>
      </c>
      <c r="O6563" s="5">
        <v>25</v>
      </c>
      <c r="P6563" s="5">
        <v>75</v>
      </c>
      <c r="Q6563" s="1">
        <v>1</v>
      </c>
      <c r="R6563" s="1">
        <v>3</v>
      </c>
      <c r="S6563" s="6"/>
      <c r="T6563" s="6"/>
    </row>
    <row r="6564" spans="1:20" hidden="1" x14ac:dyDescent="0.25">
      <c r="A6564" s="1">
        <v>14</v>
      </c>
      <c r="B6564" s="1">
        <v>2013</v>
      </c>
      <c r="C6564" s="1">
        <v>352230714</v>
      </c>
      <c r="D6564" s="44" t="s">
        <v>304</v>
      </c>
      <c r="E6564" s="20">
        <v>1.0933350000000002</v>
      </c>
      <c r="F6564" s="20">
        <v>0.99771160000000025</v>
      </c>
      <c r="G6564" s="20">
        <v>9.5623399999999997E-2</v>
      </c>
      <c r="H6564" s="20">
        <v>0</v>
      </c>
      <c r="I6564" s="20">
        <v>3.5567000000000003E-3</v>
      </c>
      <c r="J6564" s="20">
        <v>0.13746659999999997</v>
      </c>
      <c r="K6564" s="20">
        <v>0.93278790000000011</v>
      </c>
      <c r="L6564" s="20">
        <v>1.9523800000000001E-2</v>
      </c>
      <c r="M6564" s="20">
        <v>0.50796542889814811</v>
      </c>
      <c r="N6564" s="1">
        <v>79</v>
      </c>
      <c r="O6564" s="5">
        <v>51.08</v>
      </c>
      <c r="P6564" s="5">
        <v>48.92</v>
      </c>
      <c r="Q6564" s="1">
        <v>71</v>
      </c>
      <c r="R6564" s="1">
        <v>68</v>
      </c>
      <c r="S6564" s="6">
        <v>6860.49</v>
      </c>
      <c r="T6564" s="6">
        <v>6860.49</v>
      </c>
    </row>
    <row r="6565" spans="1:20" hidden="1" x14ac:dyDescent="0.25">
      <c r="A6565" s="1">
        <v>14</v>
      </c>
      <c r="B6565" s="1">
        <v>2013</v>
      </c>
      <c r="C6565" s="1">
        <v>352240614</v>
      </c>
      <c r="D6565" s="44" t="s">
        <v>305</v>
      </c>
      <c r="E6565" s="20">
        <v>1.3784523000000004</v>
      </c>
      <c r="F6565" s="20">
        <v>1.3577951000000004</v>
      </c>
      <c r="G6565" s="20">
        <v>2.0657199999999997E-2</v>
      </c>
      <c r="H6565" s="20">
        <v>0</v>
      </c>
      <c r="I6565" s="20">
        <v>0.42705100000000001</v>
      </c>
      <c r="J6565" s="20">
        <v>0.19451479999999996</v>
      </c>
      <c r="K6565" s="20">
        <v>0.74963890000000022</v>
      </c>
      <c r="L6565" s="20">
        <v>7.2475999999999999E-3</v>
      </c>
      <c r="M6565" s="20">
        <v>0.2418509447974537</v>
      </c>
      <c r="N6565" s="1">
        <v>53</v>
      </c>
      <c r="O6565" s="5">
        <v>81.540000000000006</v>
      </c>
      <c r="P6565" s="5">
        <v>18.46</v>
      </c>
      <c r="Q6565" s="1">
        <v>106</v>
      </c>
      <c r="R6565" s="1">
        <v>24</v>
      </c>
      <c r="S6565" s="6">
        <v>3843.76</v>
      </c>
      <c r="T6565" s="6">
        <v>3728.4472000000001</v>
      </c>
    </row>
    <row r="6566" spans="1:20" hidden="1" x14ac:dyDescent="0.25">
      <c r="A6566" s="1">
        <v>6</v>
      </c>
      <c r="B6566" s="1">
        <v>2013</v>
      </c>
      <c r="C6566" s="1">
        <v>35225056</v>
      </c>
      <c r="D6566" s="44" t="s">
        <v>306</v>
      </c>
      <c r="E6566" s="20">
        <v>9.2671500000000018E-2</v>
      </c>
      <c r="F6566" s="20">
        <v>6.2231000000000002E-2</v>
      </c>
      <c r="G6566" s="20">
        <v>3.0440500000000016E-2</v>
      </c>
      <c r="H6566" s="20">
        <v>0</v>
      </c>
      <c r="I6566" s="20">
        <v>1.11111E-2</v>
      </c>
      <c r="J6566" s="20">
        <v>5.501260000000003E-2</v>
      </c>
      <c r="K6566" s="20">
        <v>5.7870000000000003E-4</v>
      </c>
      <c r="L6566" s="20">
        <v>2.5969100000000012E-2</v>
      </c>
      <c r="M6566" s="20">
        <v>0.70073240351851862</v>
      </c>
      <c r="N6566" s="1">
        <v>10</v>
      </c>
      <c r="O6566" s="5">
        <v>8.9600000000000009</v>
      </c>
      <c r="P6566" s="5">
        <v>91.04</v>
      </c>
      <c r="Q6566" s="1">
        <v>6</v>
      </c>
      <c r="R6566" s="1">
        <v>61</v>
      </c>
      <c r="S6566" s="6">
        <v>6796.44</v>
      </c>
      <c r="T6566" s="6">
        <v>2038.932</v>
      </c>
    </row>
    <row r="6567" spans="1:20" hidden="1" x14ac:dyDescent="0.25">
      <c r="A6567" s="1">
        <v>10</v>
      </c>
      <c r="B6567" s="1">
        <v>2013</v>
      </c>
      <c r="C6567" s="1">
        <v>352250510</v>
      </c>
      <c r="D6567" s="44" t="s">
        <v>306</v>
      </c>
      <c r="E6567" s="20">
        <v>0</v>
      </c>
      <c r="F6567" s="20">
        <v>0</v>
      </c>
      <c r="G6567" s="20">
        <v>0</v>
      </c>
      <c r="H6567" s="20">
        <v>0</v>
      </c>
      <c r="I6567" s="20">
        <v>0</v>
      </c>
      <c r="J6567" s="20">
        <v>0</v>
      </c>
      <c r="K6567" s="20">
        <v>0</v>
      </c>
      <c r="L6567" s="20">
        <v>0</v>
      </c>
      <c r="M6567" s="20">
        <v>0</v>
      </c>
      <c r="N6567" s="1">
        <v>0</v>
      </c>
      <c r="O6567" s="5">
        <v>0</v>
      </c>
      <c r="P6567" s="5">
        <v>0</v>
      </c>
      <c r="Q6567" s="1">
        <v>0</v>
      </c>
      <c r="R6567" s="1">
        <v>0</v>
      </c>
      <c r="S6567" s="6"/>
      <c r="T6567" s="6"/>
    </row>
    <row r="6568" spans="1:20" hidden="1" x14ac:dyDescent="0.25">
      <c r="A6568" s="1">
        <v>9</v>
      </c>
      <c r="B6568" s="1">
        <v>2013</v>
      </c>
      <c r="C6568" s="1">
        <v>35226049</v>
      </c>
      <c r="D6568" s="44" t="s">
        <v>307</v>
      </c>
      <c r="E6568" s="20">
        <v>0.19598759999999998</v>
      </c>
      <c r="F6568" s="20">
        <v>0.15135509999999999</v>
      </c>
      <c r="G6568" s="20">
        <v>4.4632499999999999E-2</v>
      </c>
      <c r="H6568" s="20">
        <v>0.24</v>
      </c>
      <c r="I6568" s="20">
        <v>5.5916699999999993E-2</v>
      </c>
      <c r="J6568" s="20">
        <v>1.8044600000000001E-2</v>
      </c>
      <c r="K6568" s="20">
        <v>9.4118999999999994E-2</v>
      </c>
      <c r="L6568" s="20">
        <v>2.7907299999999989E-2</v>
      </c>
      <c r="M6568" s="20">
        <v>0.20975163072685185</v>
      </c>
      <c r="N6568" s="1">
        <v>36</v>
      </c>
      <c r="O6568" s="5">
        <v>37.630000000000003</v>
      </c>
      <c r="P6568" s="5">
        <v>62.37</v>
      </c>
      <c r="Q6568" s="1">
        <v>35</v>
      </c>
      <c r="R6568" s="1">
        <v>58</v>
      </c>
      <c r="S6568" s="6">
        <v>3609</v>
      </c>
      <c r="T6568" s="6">
        <v>3609</v>
      </c>
    </row>
    <row r="6569" spans="1:20" hidden="1" x14ac:dyDescent="0.25">
      <c r="A6569" s="1">
        <v>11</v>
      </c>
      <c r="B6569" s="1">
        <v>2013</v>
      </c>
      <c r="C6569" s="1">
        <v>352265311</v>
      </c>
      <c r="D6569" s="44" t="s">
        <v>308</v>
      </c>
      <c r="E6569" s="20">
        <v>0</v>
      </c>
      <c r="F6569" s="20">
        <v>0</v>
      </c>
      <c r="G6569" s="20">
        <v>0</v>
      </c>
      <c r="H6569" s="20">
        <v>0</v>
      </c>
      <c r="I6569" s="20">
        <v>0</v>
      </c>
      <c r="J6569" s="20">
        <v>0</v>
      </c>
      <c r="K6569" s="20">
        <v>0</v>
      </c>
      <c r="L6569" s="20">
        <v>0</v>
      </c>
      <c r="M6569" s="20">
        <v>5.858921875E-3</v>
      </c>
      <c r="N6569" s="1">
        <v>0</v>
      </c>
      <c r="O6569" s="5">
        <v>0</v>
      </c>
      <c r="P6569" s="5">
        <v>0</v>
      </c>
      <c r="Q6569" s="1">
        <v>0</v>
      </c>
      <c r="R6569" s="1">
        <v>0</v>
      </c>
      <c r="S6569" s="6">
        <v>77.040000000000006</v>
      </c>
      <c r="T6569" s="6">
        <v>77.040000000000006</v>
      </c>
    </row>
    <row r="6570" spans="1:20" hidden="1" x14ac:dyDescent="0.25">
      <c r="A6570" s="1">
        <v>16</v>
      </c>
      <c r="B6570" s="1">
        <v>2013</v>
      </c>
      <c r="C6570" s="1">
        <v>352270316</v>
      </c>
      <c r="D6570" s="44" t="s">
        <v>309</v>
      </c>
      <c r="E6570" s="20">
        <v>0.71563200000000005</v>
      </c>
      <c r="F6570" s="20">
        <v>0.42111250000000017</v>
      </c>
      <c r="G6570" s="20">
        <v>0.29451949999999982</v>
      </c>
      <c r="H6570" s="20">
        <v>0</v>
      </c>
      <c r="I6570" s="20">
        <v>0.1214474</v>
      </c>
      <c r="J6570" s="20">
        <v>0.13859469999999993</v>
      </c>
      <c r="K6570" s="20">
        <v>0.44448930000000003</v>
      </c>
      <c r="L6570" s="20">
        <v>1.1100600000000004E-2</v>
      </c>
      <c r="M6570" s="20">
        <v>0.1178207131087963</v>
      </c>
      <c r="N6570" s="1">
        <v>10</v>
      </c>
      <c r="O6570" s="5">
        <v>37.86</v>
      </c>
      <c r="P6570" s="5">
        <v>62.14</v>
      </c>
      <c r="Q6570" s="1">
        <v>39</v>
      </c>
      <c r="R6570" s="1">
        <v>64</v>
      </c>
      <c r="S6570" s="6">
        <v>2053</v>
      </c>
      <c r="T6570" s="6">
        <v>2053</v>
      </c>
    </row>
    <row r="6571" spans="1:20" hidden="1" x14ac:dyDescent="0.25">
      <c r="A6571" s="1">
        <v>14</v>
      </c>
      <c r="B6571" s="1">
        <v>2013</v>
      </c>
      <c r="C6571" s="1">
        <v>352280214</v>
      </c>
      <c r="D6571" s="44" t="s">
        <v>310</v>
      </c>
      <c r="E6571" s="20">
        <v>0.18508700000000006</v>
      </c>
      <c r="F6571" s="20">
        <v>0.18285720000000005</v>
      </c>
      <c r="G6571" s="20">
        <v>2.2298000000000001E-3</v>
      </c>
      <c r="H6571" s="20">
        <v>0</v>
      </c>
      <c r="I6571" s="20">
        <v>2.4431399999999999E-2</v>
      </c>
      <c r="J6571" s="20" t="s">
        <v>47</v>
      </c>
      <c r="K6571" s="20">
        <v>0.15673690000000004</v>
      </c>
      <c r="L6571" s="20">
        <v>3.9186999999999998E-3</v>
      </c>
      <c r="M6571" s="20">
        <v>3.5990725081018519E-2</v>
      </c>
      <c r="N6571" s="1">
        <v>11</v>
      </c>
      <c r="O6571" s="5">
        <v>82.76</v>
      </c>
      <c r="P6571" s="5">
        <v>17.239999999999998</v>
      </c>
      <c r="Q6571" s="1">
        <v>24</v>
      </c>
      <c r="R6571" s="1">
        <v>5</v>
      </c>
      <c r="S6571" s="6">
        <v>530.62</v>
      </c>
      <c r="T6571" s="6">
        <v>530.62</v>
      </c>
    </row>
    <row r="6572" spans="1:20" hidden="1" x14ac:dyDescent="0.25">
      <c r="A6572" s="1">
        <v>13</v>
      </c>
      <c r="B6572" s="1">
        <v>2013</v>
      </c>
      <c r="C6572" s="1">
        <v>352290113</v>
      </c>
      <c r="D6572" s="44" t="s">
        <v>311</v>
      </c>
      <c r="E6572" s="20">
        <v>4.9305E-3</v>
      </c>
      <c r="F6572" s="20">
        <v>0</v>
      </c>
      <c r="G6572" s="20">
        <v>4.9305E-3</v>
      </c>
      <c r="H6572" s="20">
        <v>0</v>
      </c>
      <c r="I6572" s="20" t="s">
        <v>47</v>
      </c>
      <c r="J6572" s="20">
        <v>4.8842E-3</v>
      </c>
      <c r="K6572" s="20" t="s">
        <v>47</v>
      </c>
      <c r="L6572" s="20">
        <v>4.6300000000000001E-5</v>
      </c>
      <c r="M6572" s="20">
        <v>3.0491193904320986E-2</v>
      </c>
      <c r="N6572" s="1">
        <v>0</v>
      </c>
      <c r="O6572" s="5">
        <v>0</v>
      </c>
      <c r="P6572" s="5">
        <v>100</v>
      </c>
      <c r="Q6572" s="1">
        <v>0</v>
      </c>
      <c r="R6572" s="1">
        <v>5</v>
      </c>
      <c r="S6572" s="6">
        <v>584.64</v>
      </c>
      <c r="T6572" s="6">
        <v>0</v>
      </c>
    </row>
    <row r="6573" spans="1:20" hidden="1" x14ac:dyDescent="0.25">
      <c r="A6573" s="1">
        <v>18</v>
      </c>
      <c r="B6573" s="1">
        <v>2013</v>
      </c>
      <c r="C6573" s="1">
        <v>352300818</v>
      </c>
      <c r="D6573" s="44" t="s">
        <v>312</v>
      </c>
      <c r="E6573" s="20">
        <v>0</v>
      </c>
      <c r="F6573" s="20">
        <v>0</v>
      </c>
      <c r="G6573" s="20">
        <v>0</v>
      </c>
      <c r="H6573" s="20">
        <v>0</v>
      </c>
      <c r="I6573" s="20">
        <v>0</v>
      </c>
      <c r="J6573" s="20">
        <v>0</v>
      </c>
      <c r="K6573" s="20">
        <v>0</v>
      </c>
      <c r="L6573" s="20">
        <v>0</v>
      </c>
      <c r="M6573" s="20">
        <v>0</v>
      </c>
      <c r="N6573" s="1">
        <v>0</v>
      </c>
      <c r="O6573" s="5">
        <v>0</v>
      </c>
      <c r="P6573" s="5">
        <v>0</v>
      </c>
      <c r="Q6573" s="1">
        <v>0</v>
      </c>
      <c r="R6573" s="1">
        <v>0</v>
      </c>
      <c r="S6573" s="6"/>
      <c r="T6573" s="6"/>
    </row>
    <row r="6574" spans="1:20" hidden="1" x14ac:dyDescent="0.25">
      <c r="A6574" s="1">
        <v>19</v>
      </c>
      <c r="B6574" s="1">
        <v>2013</v>
      </c>
      <c r="C6574" s="1">
        <v>352300819</v>
      </c>
      <c r="D6574" s="44" t="s">
        <v>312</v>
      </c>
      <c r="E6574" s="20">
        <v>7.1378500000000011E-2</v>
      </c>
      <c r="F6574" s="20">
        <v>7.0255800000000007E-2</v>
      </c>
      <c r="G6574" s="20">
        <v>1.1226999999999999E-3</v>
      </c>
      <c r="H6574" s="20">
        <v>0.41</v>
      </c>
      <c r="I6574" s="20">
        <v>8.3330000000000003E-4</v>
      </c>
      <c r="J6574" s="20">
        <v>2.8939999999999999E-4</v>
      </c>
      <c r="K6574" s="20">
        <v>7.0255800000000007E-2</v>
      </c>
      <c r="L6574" s="20">
        <v>0</v>
      </c>
      <c r="M6574" s="20">
        <v>9.5244624999999989E-3</v>
      </c>
      <c r="N6574" s="1">
        <v>0</v>
      </c>
      <c r="O6574" s="5">
        <v>66.67</v>
      </c>
      <c r="P6574" s="5">
        <v>33.33</v>
      </c>
      <c r="Q6574" s="1">
        <v>4</v>
      </c>
      <c r="R6574" s="1">
        <v>2</v>
      </c>
      <c r="S6574" s="6">
        <v>80</v>
      </c>
      <c r="T6574" s="6">
        <v>80</v>
      </c>
    </row>
    <row r="6575" spans="1:20" hidden="1" x14ac:dyDescent="0.25">
      <c r="A6575" s="1">
        <v>2</v>
      </c>
      <c r="B6575" s="1">
        <v>2013</v>
      </c>
      <c r="C6575" s="1">
        <v>35231072</v>
      </c>
      <c r="D6575" s="44" t="s">
        <v>313</v>
      </c>
      <c r="E6575" s="20">
        <v>0</v>
      </c>
      <c r="F6575" s="20">
        <v>0</v>
      </c>
      <c r="G6575" s="20">
        <v>0</v>
      </c>
      <c r="H6575" s="20">
        <v>0</v>
      </c>
      <c r="I6575" s="20">
        <v>0</v>
      </c>
      <c r="J6575" s="20">
        <v>0</v>
      </c>
      <c r="K6575" s="20">
        <v>0</v>
      </c>
      <c r="L6575" s="20">
        <v>0</v>
      </c>
      <c r="M6575" s="20">
        <v>0</v>
      </c>
      <c r="N6575" s="1">
        <v>0</v>
      </c>
      <c r="O6575" s="5">
        <v>0</v>
      </c>
      <c r="P6575" s="5">
        <v>0</v>
      </c>
      <c r="Q6575" s="1">
        <v>0</v>
      </c>
      <c r="R6575" s="1">
        <v>0</v>
      </c>
      <c r="S6575" s="6"/>
      <c r="T6575" s="6"/>
    </row>
    <row r="6576" spans="1:20" hidden="1" x14ac:dyDescent="0.25">
      <c r="A6576" s="1">
        <v>6</v>
      </c>
      <c r="B6576" s="1">
        <v>2013</v>
      </c>
      <c r="C6576" s="1">
        <v>35231076</v>
      </c>
      <c r="D6576" s="44" t="s">
        <v>313</v>
      </c>
      <c r="E6576" s="20">
        <v>4.0944799999999996E-2</v>
      </c>
      <c r="F6576" s="20">
        <v>1.6540099999999999E-2</v>
      </c>
      <c r="G6576" s="20">
        <v>2.4404699999999998E-2</v>
      </c>
      <c r="H6576" s="20">
        <v>0</v>
      </c>
      <c r="I6576" s="20" t="s">
        <v>47</v>
      </c>
      <c r="J6576" s="20">
        <v>2.2844399999999997E-2</v>
      </c>
      <c r="K6576" s="20">
        <v>4.0500000000000002E-5</v>
      </c>
      <c r="L6576" s="20">
        <v>1.8059900000000004E-2</v>
      </c>
      <c r="M6576" s="20">
        <v>1.1694625628923612</v>
      </c>
      <c r="N6576" s="1">
        <v>2</v>
      </c>
      <c r="O6576" s="5">
        <v>27.27</v>
      </c>
      <c r="P6576" s="5">
        <v>72.73</v>
      </c>
      <c r="Q6576" s="1">
        <v>9</v>
      </c>
      <c r="R6576" s="1">
        <v>24</v>
      </c>
      <c r="S6576" s="6">
        <v>11535.72</v>
      </c>
      <c r="T6576" s="6">
        <v>807.50040000000001</v>
      </c>
    </row>
    <row r="6577" spans="1:20" hidden="1" x14ac:dyDescent="0.25">
      <c r="A6577" s="1">
        <v>14</v>
      </c>
      <c r="B6577" s="1">
        <v>2013</v>
      </c>
      <c r="C6577" s="1">
        <v>352320614</v>
      </c>
      <c r="D6577" s="44" t="s">
        <v>314</v>
      </c>
      <c r="E6577" s="20">
        <v>4.90009E-2</v>
      </c>
      <c r="F6577" s="20">
        <v>4.1961600000000002E-2</v>
      </c>
      <c r="G6577" s="20">
        <v>7.0392999999999992E-3</v>
      </c>
      <c r="H6577" s="20">
        <v>0.09</v>
      </c>
      <c r="I6577" s="20">
        <v>4.3619999999999996E-3</v>
      </c>
      <c r="J6577" s="20">
        <v>3.7361E-3</v>
      </c>
      <c r="K6577" s="20">
        <v>3.8900500000000005E-2</v>
      </c>
      <c r="L6577" s="20">
        <v>2.0022999999999998E-3</v>
      </c>
      <c r="M6577" s="20">
        <v>0.13386802734375</v>
      </c>
      <c r="N6577" s="1">
        <v>5</v>
      </c>
      <c r="O6577" s="5">
        <v>50</v>
      </c>
      <c r="P6577" s="5">
        <v>50</v>
      </c>
      <c r="Q6577" s="1">
        <v>13</v>
      </c>
      <c r="R6577" s="1">
        <v>13</v>
      </c>
      <c r="S6577" s="6">
        <v>2323.4749999999999</v>
      </c>
      <c r="T6577" s="6">
        <v>0</v>
      </c>
    </row>
    <row r="6578" spans="1:20" hidden="1" x14ac:dyDescent="0.25">
      <c r="A6578" s="1">
        <v>7</v>
      </c>
      <c r="B6578" s="1">
        <v>2013</v>
      </c>
      <c r="C6578" s="1">
        <v>35233057</v>
      </c>
      <c r="D6578" s="44" t="s">
        <v>315</v>
      </c>
      <c r="E6578" s="20">
        <v>0.22411110000000001</v>
      </c>
      <c r="F6578" s="20">
        <v>0.22411110000000001</v>
      </c>
      <c r="G6578" s="20">
        <v>0</v>
      </c>
      <c r="H6578" s="20">
        <v>0</v>
      </c>
      <c r="I6578" s="20">
        <v>0.22411110000000001</v>
      </c>
      <c r="J6578" s="20" t="s">
        <v>47</v>
      </c>
      <c r="K6578" s="20" t="s">
        <v>47</v>
      </c>
      <c r="L6578" s="20">
        <v>0</v>
      </c>
      <c r="M6578" s="20">
        <v>0</v>
      </c>
      <c r="N6578" s="1">
        <v>1</v>
      </c>
      <c r="O6578" s="5">
        <v>100</v>
      </c>
      <c r="P6578" s="5">
        <v>0</v>
      </c>
      <c r="Q6578" s="1">
        <v>1</v>
      </c>
      <c r="R6578" s="1">
        <v>0</v>
      </c>
      <c r="S6578" s="6"/>
      <c r="T6578" s="6"/>
    </row>
    <row r="6579" spans="1:20" hidden="1" x14ac:dyDescent="0.25">
      <c r="A6579" s="1">
        <v>11</v>
      </c>
      <c r="B6579" s="1">
        <v>2013</v>
      </c>
      <c r="C6579" s="1">
        <v>352330511</v>
      </c>
      <c r="D6579" s="44" t="s">
        <v>315</v>
      </c>
      <c r="E6579" s="20">
        <v>4.04652E-2</v>
      </c>
      <c r="F6579" s="20">
        <v>4.0148099999999999E-2</v>
      </c>
      <c r="G6579" s="20">
        <v>3.1710000000000001E-4</v>
      </c>
      <c r="H6579" s="20">
        <v>0</v>
      </c>
      <c r="I6579" s="20">
        <v>2.3311499999999999E-2</v>
      </c>
      <c r="J6579" s="20" t="s">
        <v>47</v>
      </c>
      <c r="K6579" s="20">
        <v>1.7153700000000001E-2</v>
      </c>
      <c r="L6579" s="20">
        <v>0</v>
      </c>
      <c r="M6579" s="20">
        <v>1.731217291666667E-2</v>
      </c>
      <c r="N6579" s="1">
        <v>18</v>
      </c>
      <c r="O6579" s="5">
        <v>85.71</v>
      </c>
      <c r="P6579" s="5">
        <v>14.29</v>
      </c>
      <c r="Q6579" s="1">
        <v>6</v>
      </c>
      <c r="R6579" s="1">
        <v>1</v>
      </c>
      <c r="S6579" s="6">
        <v>272.16000000000003</v>
      </c>
      <c r="T6579" s="6">
        <v>266.71679999999998</v>
      </c>
    </row>
    <row r="6580" spans="1:20" hidden="1" x14ac:dyDescent="0.25">
      <c r="A6580" s="1">
        <v>5</v>
      </c>
      <c r="B6580" s="1">
        <v>2013</v>
      </c>
      <c r="C6580" s="1">
        <v>35234045</v>
      </c>
      <c r="D6580" s="44" t="s">
        <v>316</v>
      </c>
      <c r="E6580" s="20">
        <v>1.7894330000000009</v>
      </c>
      <c r="F6580" s="20">
        <v>1.7438221000000009</v>
      </c>
      <c r="G6580" s="20">
        <v>4.5610899999999996E-2</v>
      </c>
      <c r="H6580" s="20">
        <v>0</v>
      </c>
      <c r="I6580" s="20">
        <v>1.5307917</v>
      </c>
      <c r="J6580" s="20">
        <v>0.13793959999999997</v>
      </c>
      <c r="K6580" s="20">
        <v>2.6649699999999998E-2</v>
      </c>
      <c r="L6580" s="20">
        <v>9.4051999999999941E-2</v>
      </c>
      <c r="M6580" s="20">
        <v>0.29698028854861108</v>
      </c>
      <c r="N6580" s="1">
        <v>95</v>
      </c>
      <c r="O6580" s="5">
        <v>29.63</v>
      </c>
      <c r="P6580" s="5">
        <v>70.37</v>
      </c>
      <c r="Q6580" s="1">
        <v>48</v>
      </c>
      <c r="R6580" s="1">
        <v>114</v>
      </c>
      <c r="S6580" s="6">
        <v>4660.2299999999996</v>
      </c>
      <c r="T6580" s="6">
        <v>4567.0254000000004</v>
      </c>
    </row>
    <row r="6581" spans="1:20" hidden="1" x14ac:dyDescent="0.25">
      <c r="A6581" s="1">
        <v>14</v>
      </c>
      <c r="B6581" s="1">
        <v>2013</v>
      </c>
      <c r="C6581" s="1">
        <v>352350314</v>
      </c>
      <c r="D6581" s="44" t="s">
        <v>317</v>
      </c>
      <c r="E6581" s="20">
        <v>0</v>
      </c>
      <c r="F6581" s="20">
        <v>0</v>
      </c>
      <c r="G6581" s="20">
        <v>0</v>
      </c>
      <c r="H6581" s="20">
        <v>0</v>
      </c>
      <c r="I6581" s="20">
        <v>0</v>
      </c>
      <c r="J6581" s="20">
        <v>0</v>
      </c>
      <c r="K6581" s="20">
        <v>0</v>
      </c>
      <c r="L6581" s="20">
        <v>0</v>
      </c>
      <c r="M6581" s="20">
        <v>0</v>
      </c>
      <c r="N6581" s="1">
        <v>2</v>
      </c>
      <c r="O6581" s="5">
        <v>0</v>
      </c>
      <c r="P6581" s="5">
        <v>0</v>
      </c>
      <c r="Q6581" s="1">
        <v>0</v>
      </c>
      <c r="R6581" s="1">
        <v>0</v>
      </c>
      <c r="S6581" s="6"/>
      <c r="T6581" s="6"/>
    </row>
    <row r="6582" spans="1:20" hidden="1" x14ac:dyDescent="0.25">
      <c r="A6582" s="1">
        <v>17</v>
      </c>
      <c r="B6582" s="1">
        <v>2013</v>
      </c>
      <c r="C6582" s="1">
        <v>352350317</v>
      </c>
      <c r="D6582" s="44" t="s">
        <v>317</v>
      </c>
      <c r="E6582" s="20">
        <v>0.15899560000000001</v>
      </c>
      <c r="F6582" s="20">
        <v>0.15341150000000001</v>
      </c>
      <c r="G6582" s="20">
        <v>5.5840999999999998E-3</v>
      </c>
      <c r="H6582" s="20">
        <v>0</v>
      </c>
      <c r="I6582" s="20" t="s">
        <v>47</v>
      </c>
      <c r="J6582" s="20">
        <v>4.2245E-3</v>
      </c>
      <c r="K6582" s="20">
        <v>0.15425420000000001</v>
      </c>
      <c r="L6582" s="20">
        <v>5.1690000000000004E-4</v>
      </c>
      <c r="M6582" s="20">
        <v>4.8953724166666671E-2</v>
      </c>
      <c r="N6582" s="1">
        <v>3</v>
      </c>
      <c r="O6582" s="5">
        <v>55.56</v>
      </c>
      <c r="P6582" s="5">
        <v>44.44</v>
      </c>
      <c r="Q6582" s="1">
        <v>10</v>
      </c>
      <c r="R6582" s="1">
        <v>8</v>
      </c>
      <c r="S6582" s="6">
        <v>900.6</v>
      </c>
      <c r="T6582" s="6">
        <v>900.6</v>
      </c>
    </row>
    <row r="6583" spans="1:20" hidden="1" x14ac:dyDescent="0.25">
      <c r="A6583" s="1">
        <v>5</v>
      </c>
      <c r="B6583" s="1">
        <v>2013</v>
      </c>
      <c r="C6583" s="1">
        <v>35236025</v>
      </c>
      <c r="D6583" s="44" t="s">
        <v>318</v>
      </c>
      <c r="E6583" s="20">
        <v>1.8136700000000002E-2</v>
      </c>
      <c r="F6583" s="20">
        <v>9.8611000000000011E-3</v>
      </c>
      <c r="G6583" s="20">
        <v>8.275600000000001E-3</v>
      </c>
      <c r="H6583" s="20">
        <v>0</v>
      </c>
      <c r="I6583" s="20">
        <v>3.9351999999999998E-3</v>
      </c>
      <c r="J6583" s="20">
        <v>1.6668E-3</v>
      </c>
      <c r="K6583" s="20">
        <v>1.2083300000000002E-2</v>
      </c>
      <c r="L6583" s="20">
        <v>4.5139999999999997E-4</v>
      </c>
      <c r="M6583" s="20">
        <v>0</v>
      </c>
      <c r="N6583" s="1">
        <v>8</v>
      </c>
      <c r="O6583" s="5">
        <v>27.27</v>
      </c>
      <c r="P6583" s="5">
        <v>72.73</v>
      </c>
      <c r="Q6583" s="1">
        <v>3</v>
      </c>
      <c r="R6583" s="1">
        <v>8</v>
      </c>
      <c r="S6583" s="6"/>
      <c r="T6583" s="6"/>
    </row>
    <row r="6584" spans="1:20" hidden="1" x14ac:dyDescent="0.25">
      <c r="A6584" s="1">
        <v>13</v>
      </c>
      <c r="B6584" s="1">
        <v>2013</v>
      </c>
      <c r="C6584" s="1">
        <v>352360213</v>
      </c>
      <c r="D6584" s="44" t="s">
        <v>318</v>
      </c>
      <c r="E6584" s="20">
        <v>0.30272180000000004</v>
      </c>
      <c r="F6584" s="20">
        <v>0.12391029999999997</v>
      </c>
      <c r="G6584" s="20">
        <v>0.17881150000000004</v>
      </c>
      <c r="H6584" s="20">
        <v>0</v>
      </c>
      <c r="I6584" s="20">
        <v>0.1079976</v>
      </c>
      <c r="J6584" s="20" t="s">
        <v>47</v>
      </c>
      <c r="K6584" s="20">
        <v>0.19081440000000005</v>
      </c>
      <c r="L6584" s="20">
        <v>3.9097999999999989E-3</v>
      </c>
      <c r="M6584" s="20">
        <v>3.4326570055555561E-2</v>
      </c>
      <c r="N6584" s="1">
        <v>3</v>
      </c>
      <c r="O6584" s="5">
        <v>27.91</v>
      </c>
      <c r="P6584" s="5">
        <v>72.09</v>
      </c>
      <c r="Q6584" s="1">
        <v>12</v>
      </c>
      <c r="R6584" s="1">
        <v>31</v>
      </c>
      <c r="S6584" s="6">
        <v>545.38</v>
      </c>
      <c r="T6584" s="6">
        <v>545.38</v>
      </c>
    </row>
    <row r="6585" spans="1:20" hidden="1" x14ac:dyDescent="0.25">
      <c r="A6585" s="1">
        <v>8</v>
      </c>
      <c r="B6585" s="1">
        <v>2013</v>
      </c>
      <c r="C6585" s="1">
        <v>35237018</v>
      </c>
      <c r="D6585" s="44" t="s">
        <v>319</v>
      </c>
      <c r="E6585" s="20">
        <v>7.1439900000000001E-2</v>
      </c>
      <c r="F6585" s="20">
        <v>7.1023199999999995E-2</v>
      </c>
      <c r="G6585" s="20">
        <v>4.1669999999999999E-4</v>
      </c>
      <c r="H6585" s="20">
        <v>0</v>
      </c>
      <c r="I6585" s="20" t="s">
        <v>47</v>
      </c>
      <c r="J6585" s="20" t="s">
        <v>47</v>
      </c>
      <c r="K6585" s="20">
        <v>7.1023199999999995E-2</v>
      </c>
      <c r="L6585" s="20">
        <v>4.1669999999999999E-4</v>
      </c>
      <c r="M6585" s="20">
        <v>1.3098203124999999E-2</v>
      </c>
      <c r="N6585" s="1">
        <v>1</v>
      </c>
      <c r="O6585" s="5">
        <v>80</v>
      </c>
      <c r="P6585" s="5">
        <v>20</v>
      </c>
      <c r="Q6585" s="1">
        <v>4</v>
      </c>
      <c r="R6585" s="1">
        <v>1</v>
      </c>
      <c r="S6585" s="6">
        <v>280</v>
      </c>
      <c r="T6585" s="6">
        <v>280</v>
      </c>
    </row>
    <row r="6586" spans="1:20" hidden="1" x14ac:dyDescent="0.25">
      <c r="A6586" s="1">
        <v>4</v>
      </c>
      <c r="B6586" s="1">
        <v>2013</v>
      </c>
      <c r="C6586" s="1">
        <v>35238004</v>
      </c>
      <c r="D6586" s="44" t="s">
        <v>320</v>
      </c>
      <c r="E6586" s="20">
        <v>0.5534346</v>
      </c>
      <c r="F6586" s="20">
        <v>0.55298559999999997</v>
      </c>
      <c r="G6586" s="20">
        <v>4.4900000000000002E-4</v>
      </c>
      <c r="H6586" s="20">
        <v>0</v>
      </c>
      <c r="I6586" s="20">
        <v>4.3627799999999994E-2</v>
      </c>
      <c r="J6586" s="20">
        <v>3.3330000000000002E-4</v>
      </c>
      <c r="K6586" s="20">
        <v>0.49738599999999983</v>
      </c>
      <c r="L6586" s="20">
        <v>1.2087500000000001E-2</v>
      </c>
      <c r="M6586" s="20">
        <v>1.6688311197916663E-2</v>
      </c>
      <c r="N6586" s="1">
        <v>16</v>
      </c>
      <c r="O6586" s="5">
        <v>95.38</v>
      </c>
      <c r="P6586" s="5">
        <v>4.62</v>
      </c>
      <c r="Q6586" s="1">
        <v>62</v>
      </c>
      <c r="R6586" s="1">
        <v>3</v>
      </c>
      <c r="S6586" s="6">
        <v>380</v>
      </c>
      <c r="T6586" s="6">
        <v>380</v>
      </c>
    </row>
    <row r="6587" spans="1:20" hidden="1" x14ac:dyDescent="0.25">
      <c r="A6587" s="1">
        <v>5</v>
      </c>
      <c r="B6587" s="1">
        <v>2013</v>
      </c>
      <c r="C6587" s="1">
        <v>35239095</v>
      </c>
      <c r="D6587" s="44" t="s">
        <v>321</v>
      </c>
      <c r="E6587" s="20">
        <v>2.8469999999999998E-4</v>
      </c>
      <c r="F6587" s="20">
        <v>0</v>
      </c>
      <c r="G6587" s="20">
        <v>2.8469999999999998E-4</v>
      </c>
      <c r="H6587" s="20">
        <v>0</v>
      </c>
      <c r="I6587" s="20" t="s">
        <v>47</v>
      </c>
      <c r="J6587" s="20" t="s">
        <v>47</v>
      </c>
      <c r="K6587" s="20" t="s">
        <v>47</v>
      </c>
      <c r="L6587" s="20">
        <v>2.8469999999999998E-4</v>
      </c>
      <c r="M6587" s="20">
        <v>0</v>
      </c>
      <c r="N6587" s="1">
        <v>8</v>
      </c>
      <c r="O6587" s="5">
        <v>0</v>
      </c>
      <c r="P6587" s="5">
        <v>100</v>
      </c>
      <c r="Q6587" s="1">
        <v>0</v>
      </c>
      <c r="R6587" s="1">
        <v>3</v>
      </c>
      <c r="S6587" s="6"/>
      <c r="T6587" s="6"/>
    </row>
    <row r="6588" spans="1:20" hidden="1" x14ac:dyDescent="0.25">
      <c r="A6588" s="1">
        <v>10</v>
      </c>
      <c r="B6588" s="1">
        <v>2013</v>
      </c>
      <c r="C6588" s="1">
        <v>352390910</v>
      </c>
      <c r="D6588" s="44" t="s">
        <v>321</v>
      </c>
      <c r="E6588" s="20">
        <v>1.5620721000000009</v>
      </c>
      <c r="F6588" s="20">
        <v>1.2985259000000009</v>
      </c>
      <c r="G6588" s="20">
        <v>0.26354619999999984</v>
      </c>
      <c r="H6588" s="20">
        <v>0</v>
      </c>
      <c r="I6588" s="20">
        <v>1.0513310999999996</v>
      </c>
      <c r="J6588" s="20">
        <v>0.19644499999999993</v>
      </c>
      <c r="K6588" s="20">
        <v>4.3117099999999998E-2</v>
      </c>
      <c r="L6588" s="20">
        <v>0.27117889999999972</v>
      </c>
      <c r="M6588" s="20">
        <v>0.51817257126736105</v>
      </c>
      <c r="N6588" s="1">
        <v>192</v>
      </c>
      <c r="O6588" s="5">
        <v>18.489999999999998</v>
      </c>
      <c r="P6588" s="5">
        <v>81.510000000000005</v>
      </c>
      <c r="Q6588" s="1">
        <v>71</v>
      </c>
      <c r="R6588" s="1">
        <v>313</v>
      </c>
      <c r="S6588" s="6">
        <v>8117.34</v>
      </c>
      <c r="T6588" s="6">
        <v>6088.0050000000001</v>
      </c>
    </row>
    <row r="6589" spans="1:20" hidden="1" x14ac:dyDescent="0.25">
      <c r="A6589" s="1">
        <v>5</v>
      </c>
      <c r="B6589" s="1">
        <v>2013</v>
      </c>
      <c r="C6589" s="1">
        <v>35240065</v>
      </c>
      <c r="D6589" s="44" t="s">
        <v>322</v>
      </c>
      <c r="E6589" s="20">
        <v>0.18554429999999994</v>
      </c>
      <c r="F6589" s="20">
        <v>0.13541499999999995</v>
      </c>
      <c r="G6589" s="20">
        <v>5.0129299999999974E-2</v>
      </c>
      <c r="H6589" s="20">
        <v>0</v>
      </c>
      <c r="I6589" s="20">
        <v>7.3833300000000004E-2</v>
      </c>
      <c r="J6589" s="20">
        <v>2.2925800000000003E-2</v>
      </c>
      <c r="K6589" s="20">
        <v>3.0580599999999999E-2</v>
      </c>
      <c r="L6589" s="20">
        <v>5.8204599999999995E-2</v>
      </c>
      <c r="M6589" s="20">
        <v>0.11659034340393518</v>
      </c>
      <c r="N6589" s="1">
        <v>40</v>
      </c>
      <c r="O6589" s="5">
        <v>17.7</v>
      </c>
      <c r="P6589" s="5">
        <v>82.3</v>
      </c>
      <c r="Q6589" s="1">
        <v>20</v>
      </c>
      <c r="R6589" s="1">
        <v>93</v>
      </c>
      <c r="S6589" s="6">
        <v>2299.1999999999998</v>
      </c>
      <c r="T6589" s="6">
        <v>1908.336</v>
      </c>
    </row>
    <row r="6590" spans="1:20" hidden="1" x14ac:dyDescent="0.25">
      <c r="A6590" s="1">
        <v>8</v>
      </c>
      <c r="B6590" s="1">
        <v>2013</v>
      </c>
      <c r="C6590" s="1">
        <v>35241058</v>
      </c>
      <c r="D6590" s="44" t="s">
        <v>323</v>
      </c>
      <c r="E6590" s="20">
        <v>4.1736700000000002E-2</v>
      </c>
      <c r="F6590" s="20">
        <v>3.5657800000000003E-2</v>
      </c>
      <c r="G6590" s="20">
        <v>6.0788999999999991E-3</v>
      </c>
      <c r="H6590" s="20">
        <v>0</v>
      </c>
      <c r="I6590" s="20" t="s">
        <v>47</v>
      </c>
      <c r="J6590" s="20">
        <v>6.2149999999999998E-4</v>
      </c>
      <c r="K6590" s="20">
        <v>3.4159399999999999E-2</v>
      </c>
      <c r="L6590" s="20">
        <v>6.955799999999999E-3</v>
      </c>
      <c r="M6590" s="20">
        <v>0.11931494212962963</v>
      </c>
      <c r="N6590" s="1">
        <v>2</v>
      </c>
      <c r="O6590" s="5">
        <v>33.33</v>
      </c>
      <c r="P6590" s="5">
        <v>66.67</v>
      </c>
      <c r="Q6590" s="1">
        <v>13</v>
      </c>
      <c r="R6590" s="1">
        <v>26</v>
      </c>
      <c r="S6590" s="6">
        <v>2062</v>
      </c>
      <c r="T6590" s="6">
        <v>2062</v>
      </c>
    </row>
    <row r="6591" spans="1:20" hidden="1" x14ac:dyDescent="0.25">
      <c r="A6591" s="1">
        <v>12</v>
      </c>
      <c r="B6591" s="1">
        <v>2013</v>
      </c>
      <c r="C6591" s="1">
        <v>352420412</v>
      </c>
      <c r="D6591" s="44" t="s">
        <v>324</v>
      </c>
      <c r="E6591" s="20">
        <v>0.32465770000000005</v>
      </c>
      <c r="F6591" s="20">
        <v>0.30787180000000003</v>
      </c>
      <c r="G6591" s="20">
        <v>1.6785899999999996E-2</v>
      </c>
      <c r="H6591" s="20">
        <v>0.04</v>
      </c>
      <c r="I6591" s="20">
        <v>1.65509E-2</v>
      </c>
      <c r="J6591" s="20">
        <v>5.5555599999999997E-2</v>
      </c>
      <c r="K6591" s="20">
        <v>0.25231619999999993</v>
      </c>
      <c r="L6591" s="20">
        <v>2.3499999999999997E-4</v>
      </c>
      <c r="M6591" s="20">
        <v>1.504317864583333E-2</v>
      </c>
      <c r="N6591" s="1">
        <v>7</v>
      </c>
      <c r="O6591" s="5">
        <v>72</v>
      </c>
      <c r="P6591" s="5">
        <v>28</v>
      </c>
      <c r="Q6591" s="1">
        <v>18</v>
      </c>
      <c r="R6591" s="1">
        <v>7</v>
      </c>
      <c r="S6591" s="6">
        <v>332.16</v>
      </c>
      <c r="T6591" s="6">
        <v>332.16</v>
      </c>
    </row>
    <row r="6592" spans="1:20" hidden="1" x14ac:dyDescent="0.25">
      <c r="A6592" s="1">
        <v>9</v>
      </c>
      <c r="B6592" s="1">
        <v>2013</v>
      </c>
      <c r="C6592" s="1">
        <v>35243039</v>
      </c>
      <c r="D6592" s="44" t="s">
        <v>325</v>
      </c>
      <c r="E6592" s="20">
        <v>1.6747232000000007</v>
      </c>
      <c r="F6592" s="20">
        <v>1.5602267000000007</v>
      </c>
      <c r="G6592" s="20">
        <v>0.11449650000000001</v>
      </c>
      <c r="H6592" s="20">
        <v>0.06</v>
      </c>
      <c r="I6592" s="20">
        <v>0.38701019999999997</v>
      </c>
      <c r="J6592" s="20">
        <v>0.79413450000000041</v>
      </c>
      <c r="K6592" s="20">
        <v>0.47092149999999999</v>
      </c>
      <c r="L6592" s="20">
        <v>2.2657E-2</v>
      </c>
      <c r="M6592" s="20">
        <v>0.22069170138888888</v>
      </c>
      <c r="N6592" s="1">
        <v>10</v>
      </c>
      <c r="O6592" s="5">
        <v>46.39</v>
      </c>
      <c r="P6592" s="5">
        <v>53.61</v>
      </c>
      <c r="Q6592" s="1">
        <v>45</v>
      </c>
      <c r="R6592" s="1">
        <v>52</v>
      </c>
      <c r="S6592" s="6">
        <v>3931</v>
      </c>
      <c r="T6592" s="6">
        <v>3891.69</v>
      </c>
    </row>
    <row r="6593" spans="1:20" hidden="1" x14ac:dyDescent="0.25">
      <c r="A6593" s="1">
        <v>2</v>
      </c>
      <c r="B6593" s="1">
        <v>2013</v>
      </c>
      <c r="C6593" s="1">
        <v>35244022</v>
      </c>
      <c r="D6593" s="44" t="s">
        <v>326</v>
      </c>
      <c r="E6593" s="20">
        <v>1.6928090999999996</v>
      </c>
      <c r="F6593" s="20">
        <v>1.4186927</v>
      </c>
      <c r="G6593" s="20">
        <v>0.27411639999999965</v>
      </c>
      <c r="H6593" s="20">
        <v>2.25</v>
      </c>
      <c r="I6593" s="20">
        <v>0.02</v>
      </c>
      <c r="J6593" s="20">
        <v>1.6222913000000001</v>
      </c>
      <c r="K6593" s="20">
        <v>2.6432499999999998E-2</v>
      </c>
      <c r="L6593" s="20">
        <v>2.4085300000000004E-2</v>
      </c>
      <c r="M6593" s="20">
        <v>0.74359973099999999</v>
      </c>
      <c r="N6593" s="1">
        <v>77</v>
      </c>
      <c r="O6593" s="5">
        <v>12.9</v>
      </c>
      <c r="P6593" s="5">
        <v>87.1</v>
      </c>
      <c r="Q6593" s="1">
        <v>16</v>
      </c>
      <c r="R6593" s="1">
        <v>108</v>
      </c>
      <c r="S6593" s="6">
        <v>10619.825999999999</v>
      </c>
      <c r="T6593" s="6">
        <v>1911.5686800000001</v>
      </c>
    </row>
    <row r="6594" spans="1:20" hidden="1" x14ac:dyDescent="0.25">
      <c r="A6594" s="1">
        <v>16</v>
      </c>
      <c r="B6594" s="1">
        <v>2013</v>
      </c>
      <c r="C6594" s="1">
        <v>352450116</v>
      </c>
      <c r="D6594" s="44" t="s">
        <v>327</v>
      </c>
      <c r="E6594" s="20">
        <v>2.7545799999999999E-2</v>
      </c>
      <c r="F6594" s="20">
        <v>1.6949599999999999E-2</v>
      </c>
      <c r="G6594" s="20">
        <v>1.05962E-2</v>
      </c>
      <c r="H6594" s="20">
        <v>0</v>
      </c>
      <c r="I6594" s="20">
        <v>9.5486000000000008E-3</v>
      </c>
      <c r="J6594" s="20">
        <v>5.2099999999999999E-5</v>
      </c>
      <c r="K6594" s="20">
        <v>1.7394E-2</v>
      </c>
      <c r="L6594" s="20">
        <v>5.5110000000000001E-4</v>
      </c>
      <c r="M6594" s="20">
        <v>1.2139102343750001E-2</v>
      </c>
      <c r="N6594" s="1">
        <v>0</v>
      </c>
      <c r="O6594" s="5">
        <v>22.22</v>
      </c>
      <c r="P6594" s="5">
        <v>77.78</v>
      </c>
      <c r="Q6594" s="1">
        <v>2</v>
      </c>
      <c r="R6594" s="1">
        <v>7</v>
      </c>
      <c r="S6594" s="6">
        <v>261</v>
      </c>
      <c r="T6594" s="6">
        <v>261</v>
      </c>
    </row>
    <row r="6595" spans="1:20" hidden="1" x14ac:dyDescent="0.25">
      <c r="A6595" s="1">
        <v>11</v>
      </c>
      <c r="B6595" s="1">
        <v>2013</v>
      </c>
      <c r="C6595" s="1">
        <v>352460011</v>
      </c>
      <c r="D6595" s="44" t="s">
        <v>328</v>
      </c>
      <c r="E6595" s="20">
        <v>8.176429999999997E-2</v>
      </c>
      <c r="F6595" s="20">
        <v>7.9479199999999972E-2</v>
      </c>
      <c r="G6595" s="20">
        <v>2.2851E-3</v>
      </c>
      <c r="H6595" s="20">
        <v>0</v>
      </c>
      <c r="I6595" s="20" t="s">
        <v>47</v>
      </c>
      <c r="J6595" s="20">
        <v>1.8580000000000001E-3</v>
      </c>
      <c r="K6595" s="20">
        <v>6.8732000000000001E-2</v>
      </c>
      <c r="L6595" s="20">
        <v>1.1174300000000002E-2</v>
      </c>
      <c r="M6595" s="20">
        <v>3.2222275398148155E-2</v>
      </c>
      <c r="N6595" s="1">
        <v>28</v>
      </c>
      <c r="O6595" s="5">
        <v>73.680000000000007</v>
      </c>
      <c r="P6595" s="5">
        <v>26.32</v>
      </c>
      <c r="Q6595" s="1">
        <v>14</v>
      </c>
      <c r="R6595" s="1">
        <v>5</v>
      </c>
      <c r="S6595" s="6">
        <v>481.16</v>
      </c>
      <c r="T6595" s="6">
        <v>437.85559999999998</v>
      </c>
    </row>
    <row r="6596" spans="1:20" hidden="1" x14ac:dyDescent="0.25">
      <c r="A6596" s="1">
        <v>5</v>
      </c>
      <c r="B6596" s="1">
        <v>2013</v>
      </c>
      <c r="C6596" s="1">
        <v>35247095</v>
      </c>
      <c r="D6596" s="44" t="s">
        <v>329</v>
      </c>
      <c r="E6596" s="20">
        <v>3.0036168999999995</v>
      </c>
      <c r="F6596" s="20">
        <v>2.9610677999999995</v>
      </c>
      <c r="G6596" s="20">
        <v>4.2549099999999999E-2</v>
      </c>
      <c r="H6596" s="20">
        <v>0</v>
      </c>
      <c r="I6596" s="20">
        <v>0.1534722</v>
      </c>
      <c r="J6596" s="20">
        <v>2.8028649999999993</v>
      </c>
      <c r="K6596" s="20">
        <v>3.2570000000000002E-2</v>
      </c>
      <c r="L6596" s="20">
        <v>1.4709700000000003E-2</v>
      </c>
      <c r="M6596" s="20">
        <v>0.14139323325462966</v>
      </c>
      <c r="N6596" s="1">
        <v>21</v>
      </c>
      <c r="O6596" s="5">
        <v>20.73</v>
      </c>
      <c r="P6596" s="5">
        <v>79.27</v>
      </c>
      <c r="Q6596" s="1">
        <v>17</v>
      </c>
      <c r="R6596" s="1">
        <v>65</v>
      </c>
      <c r="S6596" s="6">
        <v>2427.2600000000002</v>
      </c>
      <c r="T6596" s="6">
        <v>1165.0848000000001</v>
      </c>
    </row>
    <row r="6597" spans="1:20" hidden="1" x14ac:dyDescent="0.25">
      <c r="A6597" s="1">
        <v>15</v>
      </c>
      <c r="B6597" s="1">
        <v>2013</v>
      </c>
      <c r="C6597" s="1">
        <v>352480815</v>
      </c>
      <c r="D6597" s="44" t="s">
        <v>330</v>
      </c>
      <c r="E6597" s="20">
        <v>4.3288500000000001E-2</v>
      </c>
      <c r="F6597" s="20">
        <v>3.6183E-2</v>
      </c>
      <c r="G6597" s="20">
        <v>7.1054999999999998E-3</v>
      </c>
      <c r="H6597" s="20">
        <v>0</v>
      </c>
      <c r="I6597" s="20" t="s">
        <v>47</v>
      </c>
      <c r="J6597" s="20">
        <v>2.8587999999999999E-3</v>
      </c>
      <c r="K6597" s="20">
        <v>3.6202699999999997E-2</v>
      </c>
      <c r="L6597" s="20">
        <v>4.2269999999999999E-3</v>
      </c>
      <c r="M6597" s="20">
        <v>0</v>
      </c>
      <c r="N6597" s="1">
        <v>4</v>
      </c>
      <c r="O6597" s="5">
        <v>83.72</v>
      </c>
      <c r="P6597" s="5">
        <v>16.28</v>
      </c>
      <c r="Q6597" s="1">
        <v>36</v>
      </c>
      <c r="R6597" s="1">
        <v>7</v>
      </c>
      <c r="S6597" s="6"/>
      <c r="T6597" s="6"/>
    </row>
    <row r="6598" spans="1:20" hidden="1" x14ac:dyDescent="0.25">
      <c r="A6598" s="1">
        <v>18</v>
      </c>
      <c r="B6598" s="1">
        <v>2013</v>
      </c>
      <c r="C6598" s="1">
        <v>352480818</v>
      </c>
      <c r="D6598" s="44" t="s">
        <v>330</v>
      </c>
      <c r="E6598" s="20">
        <v>3.02248E-2</v>
      </c>
      <c r="F6598" s="20">
        <v>9.0483000000000022E-3</v>
      </c>
      <c r="G6598" s="20">
        <v>2.1176499999999997E-2</v>
      </c>
      <c r="H6598" s="20">
        <v>0</v>
      </c>
      <c r="I6598" s="20">
        <v>1.019E-4</v>
      </c>
      <c r="J6598" s="20">
        <v>8.998599999999999E-3</v>
      </c>
      <c r="K6598" s="20">
        <v>1.7700499999999994E-2</v>
      </c>
      <c r="L6598" s="20">
        <v>3.4237999999999998E-3</v>
      </c>
      <c r="M6598" s="20">
        <v>0.13690276029629628</v>
      </c>
      <c r="N6598" s="1">
        <v>4</v>
      </c>
      <c r="O6598" s="5">
        <v>46.59</v>
      </c>
      <c r="P6598" s="5">
        <v>53.41</v>
      </c>
      <c r="Q6598" s="1">
        <v>41</v>
      </c>
      <c r="R6598" s="1">
        <v>47</v>
      </c>
      <c r="S6598" s="6">
        <v>2401.7199999999998</v>
      </c>
      <c r="T6598" s="6">
        <v>2401.7199999999998</v>
      </c>
    </row>
    <row r="6599" spans="1:20" hidden="1" x14ac:dyDescent="0.25">
      <c r="A6599" s="1">
        <v>2</v>
      </c>
      <c r="B6599" s="1">
        <v>2013</v>
      </c>
      <c r="C6599" s="1">
        <v>35249072</v>
      </c>
      <c r="D6599" s="44" t="s">
        <v>331</v>
      </c>
      <c r="E6599" s="20">
        <v>3.9805499999999994E-2</v>
      </c>
      <c r="F6599" s="20">
        <v>2.8299799999999996E-2</v>
      </c>
      <c r="G6599" s="20">
        <v>1.1505699999999999E-2</v>
      </c>
      <c r="H6599" s="20">
        <v>0</v>
      </c>
      <c r="I6599" s="20" t="s">
        <v>47</v>
      </c>
      <c r="J6599" s="20">
        <v>7.9000000000000009E-5</v>
      </c>
      <c r="K6599" s="20">
        <v>2.2750900000000001E-2</v>
      </c>
      <c r="L6599" s="20">
        <v>1.69756E-2</v>
      </c>
      <c r="M6599" s="20">
        <v>9.7526588541666671E-3</v>
      </c>
      <c r="N6599" s="1">
        <v>47</v>
      </c>
      <c r="O6599" s="5">
        <v>72.5</v>
      </c>
      <c r="P6599" s="5">
        <v>27.5</v>
      </c>
      <c r="Q6599" s="1">
        <v>29</v>
      </c>
      <c r="R6599" s="1">
        <v>11</v>
      </c>
      <c r="S6599" s="6">
        <v>150.47999999999999</v>
      </c>
      <c r="T6599" s="6">
        <v>150.47999999999999</v>
      </c>
    </row>
    <row r="6600" spans="1:20" hidden="1" x14ac:dyDescent="0.25">
      <c r="A6600" s="1">
        <v>6</v>
      </c>
      <c r="B6600" s="1">
        <v>2013</v>
      </c>
      <c r="C6600" s="1">
        <v>35250036</v>
      </c>
      <c r="D6600" s="44" t="s">
        <v>332</v>
      </c>
      <c r="E6600" s="20">
        <v>1.1170599999999998E-2</v>
      </c>
      <c r="F6600" s="20">
        <v>1.6203999999999999E-3</v>
      </c>
      <c r="G6600" s="20">
        <v>9.5501999999999983E-3</v>
      </c>
      <c r="H6600" s="20">
        <v>0</v>
      </c>
      <c r="I6600" s="20" t="s">
        <v>47</v>
      </c>
      <c r="J6600" s="20">
        <v>7.1561000000000003E-3</v>
      </c>
      <c r="K6600" s="20" t="s">
        <v>47</v>
      </c>
      <c r="L6600" s="20">
        <v>4.0144999999999998E-3</v>
      </c>
      <c r="M6600" s="20">
        <v>0.39192876600694448</v>
      </c>
      <c r="N6600" s="1">
        <v>1</v>
      </c>
      <c r="O6600" s="5">
        <v>4.3499999999999996</v>
      </c>
      <c r="P6600" s="5">
        <v>95.65</v>
      </c>
      <c r="Q6600" s="1">
        <v>1</v>
      </c>
      <c r="R6600" s="1">
        <v>22</v>
      </c>
      <c r="S6600" s="6">
        <v>4072.9</v>
      </c>
      <c r="T6600" s="6">
        <v>407.29</v>
      </c>
    </row>
    <row r="6601" spans="1:20" hidden="1" x14ac:dyDescent="0.25">
      <c r="A6601" s="1">
        <v>4</v>
      </c>
      <c r="B6601" s="1">
        <v>2013</v>
      </c>
      <c r="C6601" s="1">
        <v>35251024</v>
      </c>
      <c r="D6601" s="44" t="s">
        <v>333</v>
      </c>
      <c r="E6601" s="20">
        <v>0.60979349999999999</v>
      </c>
      <c r="F6601" s="20">
        <v>0.51617020000000002</v>
      </c>
      <c r="G6601" s="20">
        <v>9.3623299999999979E-2</v>
      </c>
      <c r="H6601" s="20">
        <v>0.02</v>
      </c>
      <c r="I6601" s="20">
        <v>4.5588000000000004E-2</v>
      </c>
      <c r="J6601" s="20">
        <v>0.4502408</v>
      </c>
      <c r="K6601" s="20">
        <v>0.10173270000000001</v>
      </c>
      <c r="L6601" s="20">
        <v>1.2232000000000003E-2</v>
      </c>
      <c r="M6601" s="20">
        <v>0.11262010301388889</v>
      </c>
      <c r="N6601" s="1">
        <v>3</v>
      </c>
      <c r="O6601" s="5">
        <v>40.98</v>
      </c>
      <c r="P6601" s="5">
        <v>59.02</v>
      </c>
      <c r="Q6601" s="1">
        <v>25</v>
      </c>
      <c r="R6601" s="1">
        <v>36</v>
      </c>
      <c r="S6601" s="6">
        <v>2106</v>
      </c>
      <c r="T6601" s="6">
        <v>0</v>
      </c>
    </row>
    <row r="6602" spans="1:20" hidden="1" x14ac:dyDescent="0.25">
      <c r="A6602" s="1">
        <v>5</v>
      </c>
      <c r="B6602" s="1">
        <v>2013</v>
      </c>
      <c r="C6602" s="1">
        <v>35252015</v>
      </c>
      <c r="D6602" s="44" t="s">
        <v>334</v>
      </c>
      <c r="E6602" s="20">
        <v>0.12255569999999993</v>
      </c>
      <c r="F6602" s="20">
        <v>0.11022719999999993</v>
      </c>
      <c r="G6602" s="20">
        <v>1.2328500000000006E-2</v>
      </c>
      <c r="H6602" s="20">
        <v>0</v>
      </c>
      <c r="I6602" s="20">
        <v>2.72465E-2</v>
      </c>
      <c r="J6602" s="20">
        <v>2.1234000000000001E-3</v>
      </c>
      <c r="K6602" s="20">
        <v>5.4108499999999997E-2</v>
      </c>
      <c r="L6602" s="20">
        <v>3.9077300000000002E-2</v>
      </c>
      <c r="M6602" s="20">
        <v>3.9952610046296293E-2</v>
      </c>
      <c r="N6602" s="1">
        <v>23</v>
      </c>
      <c r="O6602" s="5">
        <v>31.87</v>
      </c>
      <c r="P6602" s="5">
        <v>68.13</v>
      </c>
      <c r="Q6602" s="1">
        <v>29</v>
      </c>
      <c r="R6602" s="1">
        <v>62</v>
      </c>
      <c r="S6602" s="6">
        <v>220</v>
      </c>
      <c r="T6602" s="6">
        <v>220</v>
      </c>
    </row>
    <row r="6603" spans="1:20" hidden="1" x14ac:dyDescent="0.25">
      <c r="A6603" s="1">
        <v>13</v>
      </c>
      <c r="B6603" s="1">
        <v>2013</v>
      </c>
      <c r="C6603" s="1">
        <v>352530013</v>
      </c>
      <c r="D6603" s="44" t="s">
        <v>335</v>
      </c>
      <c r="E6603" s="20">
        <v>1.0850695000000001</v>
      </c>
      <c r="F6603" s="20">
        <v>0.93157100000000015</v>
      </c>
      <c r="G6603" s="20">
        <v>0.15349849999999995</v>
      </c>
      <c r="H6603" s="20">
        <v>0</v>
      </c>
      <c r="I6603" s="20">
        <v>0.22413260000000002</v>
      </c>
      <c r="J6603" s="20">
        <v>0.73895710000000014</v>
      </c>
      <c r="K6603" s="20">
        <v>9.7249800000000011E-2</v>
      </c>
      <c r="L6603" s="20">
        <v>2.4729999999999995E-2</v>
      </c>
      <c r="M6603" s="20">
        <v>0.45848948755555552</v>
      </c>
      <c r="N6603" s="1">
        <v>7</v>
      </c>
      <c r="O6603" s="5">
        <v>32.799999999999997</v>
      </c>
      <c r="P6603" s="5">
        <v>67.2</v>
      </c>
      <c r="Q6603" s="1">
        <v>41</v>
      </c>
      <c r="R6603" s="1">
        <v>84</v>
      </c>
      <c r="S6603" s="6">
        <v>7328</v>
      </c>
      <c r="T6603" s="6">
        <v>7328</v>
      </c>
    </row>
    <row r="6604" spans="1:20" hidden="1" x14ac:dyDescent="0.25">
      <c r="A6604" s="1">
        <v>8</v>
      </c>
      <c r="B6604" s="1">
        <v>2013</v>
      </c>
      <c r="C6604" s="1">
        <v>35254098</v>
      </c>
      <c r="D6604" s="44" t="s">
        <v>336</v>
      </c>
      <c r="E6604" s="20">
        <v>0.12730239999999998</v>
      </c>
      <c r="F6604" s="20">
        <v>0.1064116</v>
      </c>
      <c r="G6604" s="20">
        <v>2.0890800000000001E-2</v>
      </c>
      <c r="H6604" s="20">
        <v>0</v>
      </c>
      <c r="I6604" s="20">
        <v>8.1574000000000004E-3</v>
      </c>
      <c r="J6604" s="20">
        <v>7.716E-4</v>
      </c>
      <c r="K6604" s="20">
        <v>0.11735119999999999</v>
      </c>
      <c r="L6604" s="20">
        <v>1.0222E-3</v>
      </c>
      <c r="M6604" s="20">
        <v>6.8002984374999987E-3</v>
      </c>
      <c r="N6604" s="1">
        <v>10</v>
      </c>
      <c r="O6604" s="5">
        <v>69.569999999999993</v>
      </c>
      <c r="P6604" s="5">
        <v>30.43</v>
      </c>
      <c r="Q6604" s="1">
        <v>16</v>
      </c>
      <c r="R6604" s="1">
        <v>7</v>
      </c>
      <c r="S6604" s="6">
        <v>142.56</v>
      </c>
      <c r="T6604" s="6">
        <v>142.56</v>
      </c>
    </row>
    <row r="6605" spans="1:20" hidden="1" x14ac:dyDescent="0.25">
      <c r="A6605" s="1">
        <v>5</v>
      </c>
      <c r="B6605" s="1">
        <v>2013</v>
      </c>
      <c r="C6605" s="1">
        <v>35255085</v>
      </c>
      <c r="D6605" s="44" t="s">
        <v>337</v>
      </c>
      <c r="E6605" s="20">
        <v>0.15736530000000001</v>
      </c>
      <c r="F6605" s="20">
        <v>0.15169580000000002</v>
      </c>
      <c r="G6605" s="20">
        <v>5.6694999999999992E-3</v>
      </c>
      <c r="H6605" s="20">
        <v>0</v>
      </c>
      <c r="I6605" s="20">
        <v>6.50834E-2</v>
      </c>
      <c r="J6605" s="20">
        <v>6.3449999999999997E-4</v>
      </c>
      <c r="K6605" s="20">
        <v>8.3774299999999968E-2</v>
      </c>
      <c r="L6605" s="20">
        <v>7.8731000000000009E-3</v>
      </c>
      <c r="M6605" s="20">
        <v>2.1375242187499997E-2</v>
      </c>
      <c r="N6605" s="1">
        <v>49</v>
      </c>
      <c r="O6605" s="5">
        <v>58.46</v>
      </c>
      <c r="P6605" s="5">
        <v>41.54</v>
      </c>
      <c r="Q6605" s="1">
        <v>38</v>
      </c>
      <c r="R6605" s="1">
        <v>27</v>
      </c>
      <c r="S6605" s="6">
        <v>398.25</v>
      </c>
      <c r="T6605" s="6">
        <v>382.32</v>
      </c>
    </row>
    <row r="6606" spans="1:20" hidden="1" x14ac:dyDescent="0.25">
      <c r="A6606" s="1">
        <v>17</v>
      </c>
      <c r="B6606" s="1">
        <v>2013</v>
      </c>
      <c r="C6606" s="1">
        <v>352560717</v>
      </c>
      <c r="D6606" s="44" t="s">
        <v>338</v>
      </c>
      <c r="E6606" s="20">
        <v>3.4869999999999996E-4</v>
      </c>
      <c r="F6606" s="20">
        <v>2.0829999999999999E-4</v>
      </c>
      <c r="G6606" s="20">
        <v>1.404E-4</v>
      </c>
      <c r="H6606" s="20">
        <v>0</v>
      </c>
      <c r="I6606" s="20" t="s">
        <v>47</v>
      </c>
      <c r="J6606" s="20">
        <v>1.404E-4</v>
      </c>
      <c r="K6606" s="20">
        <v>2.0829999999999999E-4</v>
      </c>
      <c r="L6606" s="20">
        <v>0</v>
      </c>
      <c r="M6606" s="20">
        <v>8.925821875E-3</v>
      </c>
      <c r="N6606" s="1">
        <v>0</v>
      </c>
      <c r="O6606" s="5">
        <v>50</v>
      </c>
      <c r="P6606" s="5">
        <v>50</v>
      </c>
      <c r="Q6606" s="1">
        <v>1</v>
      </c>
      <c r="R6606" s="1">
        <v>1</v>
      </c>
      <c r="S6606" s="6">
        <v>198.99</v>
      </c>
      <c r="T6606" s="6">
        <v>198.99</v>
      </c>
    </row>
    <row r="6607" spans="1:20" hidden="1" x14ac:dyDescent="0.25">
      <c r="A6607" s="1">
        <v>21</v>
      </c>
      <c r="B6607" s="1">
        <v>2013</v>
      </c>
      <c r="C6607" s="1">
        <v>352560721</v>
      </c>
      <c r="D6607" s="44" t="s">
        <v>338</v>
      </c>
      <c r="E6607" s="20">
        <v>6.9444400000000003E-2</v>
      </c>
      <c r="F6607" s="20">
        <v>6.9444400000000003E-2</v>
      </c>
      <c r="G6607" s="20">
        <v>0</v>
      </c>
      <c r="H6607" s="20">
        <v>0</v>
      </c>
      <c r="I6607" s="20" t="s">
        <v>47</v>
      </c>
      <c r="J6607" s="20" t="s">
        <v>47</v>
      </c>
      <c r="K6607" s="20">
        <v>6.9444400000000003E-2</v>
      </c>
      <c r="L6607" s="20">
        <v>0</v>
      </c>
      <c r="M6607" s="20">
        <v>0</v>
      </c>
      <c r="N6607" s="1">
        <v>0</v>
      </c>
      <c r="O6607" s="5">
        <v>100</v>
      </c>
      <c r="P6607" s="5">
        <v>0</v>
      </c>
      <c r="Q6607" s="1">
        <v>1</v>
      </c>
      <c r="R6607" s="1">
        <v>0</v>
      </c>
      <c r="S6607" s="6"/>
      <c r="T6607" s="6"/>
    </row>
    <row r="6608" spans="1:20" hidden="1" x14ac:dyDescent="0.25">
      <c r="A6608" s="1">
        <v>16</v>
      </c>
      <c r="B6608" s="1">
        <v>2013</v>
      </c>
      <c r="C6608" s="1">
        <v>352570616</v>
      </c>
      <c r="D6608" s="44" t="s">
        <v>339</v>
      </c>
      <c r="E6608" s="20">
        <v>5.5600000000000003E-5</v>
      </c>
      <c r="F6608" s="20">
        <v>0</v>
      </c>
      <c r="G6608" s="20">
        <v>5.5600000000000003E-5</v>
      </c>
      <c r="H6608" s="20">
        <v>0</v>
      </c>
      <c r="I6608" s="20" t="s">
        <v>47</v>
      </c>
      <c r="J6608" s="20" t="s">
        <v>47</v>
      </c>
      <c r="K6608" s="20" t="s">
        <v>47</v>
      </c>
      <c r="L6608" s="20">
        <v>5.5600000000000003E-5</v>
      </c>
      <c r="M6608" s="20">
        <v>0</v>
      </c>
      <c r="N6608" s="1">
        <v>0</v>
      </c>
      <c r="O6608" s="5">
        <v>0</v>
      </c>
      <c r="P6608" s="5">
        <v>100</v>
      </c>
      <c r="Q6608" s="1">
        <v>0</v>
      </c>
      <c r="R6608" s="1">
        <v>1</v>
      </c>
      <c r="S6608" s="6"/>
      <c r="T6608" s="6"/>
    </row>
    <row r="6609" spans="1:20" hidden="1" x14ac:dyDescent="0.25">
      <c r="A6609" s="1">
        <v>19</v>
      </c>
      <c r="B6609" s="1">
        <v>2013</v>
      </c>
      <c r="C6609" s="1">
        <v>352570619</v>
      </c>
      <c r="D6609" s="44" t="s">
        <v>339</v>
      </c>
      <c r="E6609" s="20">
        <v>0.22841559999999997</v>
      </c>
      <c r="F6609" s="20">
        <v>0.18424019999999997</v>
      </c>
      <c r="G6609" s="20">
        <v>4.4175399999999997E-2</v>
      </c>
      <c r="H6609" s="20">
        <v>0</v>
      </c>
      <c r="I6609" s="20" t="s">
        <v>47</v>
      </c>
      <c r="J6609" s="20">
        <v>0.13651939999999996</v>
      </c>
      <c r="K6609" s="20">
        <v>8.5622599999999993E-2</v>
      </c>
      <c r="L6609" s="20">
        <v>6.2735999999999972E-3</v>
      </c>
      <c r="M6609" s="20">
        <v>7.5200953865131578E-2</v>
      </c>
      <c r="N6609" s="1">
        <v>7</v>
      </c>
      <c r="O6609" s="5">
        <v>22.64</v>
      </c>
      <c r="P6609" s="5">
        <v>77.36</v>
      </c>
      <c r="Q6609" s="1">
        <v>12</v>
      </c>
      <c r="R6609" s="1">
        <v>41</v>
      </c>
      <c r="S6609" s="6">
        <v>1705</v>
      </c>
      <c r="T6609" s="6">
        <v>1312.85</v>
      </c>
    </row>
    <row r="6610" spans="1:20" hidden="1" x14ac:dyDescent="0.25">
      <c r="A6610" s="1">
        <v>20</v>
      </c>
      <c r="B6610" s="1">
        <v>2013</v>
      </c>
      <c r="C6610" s="1">
        <v>352580520</v>
      </c>
      <c r="D6610" s="44" t="s">
        <v>340</v>
      </c>
      <c r="E6610" s="20">
        <v>4.1669999999999999E-4</v>
      </c>
      <c r="F6610" s="20">
        <v>0</v>
      </c>
      <c r="G6610" s="20">
        <v>4.1669999999999999E-4</v>
      </c>
      <c r="H6610" s="20">
        <v>0</v>
      </c>
      <c r="I6610" s="20" t="s">
        <v>47</v>
      </c>
      <c r="J6610" s="20" t="s">
        <v>47</v>
      </c>
      <c r="K6610" s="20">
        <v>3.704E-4</v>
      </c>
      <c r="L6610" s="20">
        <v>4.6300000000000001E-5</v>
      </c>
      <c r="M6610" s="20">
        <v>1.0345521122685185E-2</v>
      </c>
      <c r="N6610" s="1">
        <v>0</v>
      </c>
      <c r="O6610" s="5">
        <v>0</v>
      </c>
      <c r="P6610" s="5">
        <v>100</v>
      </c>
      <c r="Q6610" s="1">
        <v>0</v>
      </c>
      <c r="R6610" s="1">
        <v>2</v>
      </c>
      <c r="S6610" s="6">
        <v>226.1</v>
      </c>
      <c r="T6610" s="6">
        <v>226.1</v>
      </c>
    </row>
    <row r="6611" spans="1:20" hidden="1" x14ac:dyDescent="0.25">
      <c r="A6611" s="1">
        <v>10</v>
      </c>
      <c r="B6611" s="1">
        <v>2013</v>
      </c>
      <c r="C6611" s="1">
        <v>352585410</v>
      </c>
      <c r="D6611" s="44" t="s">
        <v>341</v>
      </c>
      <c r="E6611" s="20">
        <v>1.3056700000000001E-2</v>
      </c>
      <c r="F6611" s="20">
        <v>5.8333999999999999E-3</v>
      </c>
      <c r="G6611" s="20">
        <v>7.2233000000000002E-3</v>
      </c>
      <c r="H6611" s="20">
        <v>0</v>
      </c>
      <c r="I6611" s="20">
        <v>4.45E-3</v>
      </c>
      <c r="J6611" s="20">
        <v>7.9122000000000012E-3</v>
      </c>
      <c r="K6611" s="20">
        <v>2.7779999999999998E-4</v>
      </c>
      <c r="L6611" s="20">
        <v>4.1669999999999999E-4</v>
      </c>
      <c r="M6611" s="20">
        <v>7.7057291666666663E-3</v>
      </c>
      <c r="N6611" s="1">
        <v>3</v>
      </c>
      <c r="O6611" s="5">
        <v>20</v>
      </c>
      <c r="P6611" s="5">
        <v>80</v>
      </c>
      <c r="Q6611" s="1">
        <v>2</v>
      </c>
      <c r="R6611" s="1">
        <v>8</v>
      </c>
      <c r="S6611" s="6">
        <v>95</v>
      </c>
      <c r="T6611" s="6">
        <v>95</v>
      </c>
    </row>
    <row r="6612" spans="1:20" hidden="1" x14ac:dyDescent="0.25">
      <c r="A6612" s="1">
        <v>5</v>
      </c>
      <c r="B6612" s="1">
        <v>2013</v>
      </c>
      <c r="C6612" s="1">
        <v>35259045</v>
      </c>
      <c r="D6612" s="44" t="s">
        <v>342</v>
      </c>
      <c r="E6612" s="20">
        <v>2.3815085000000007</v>
      </c>
      <c r="F6612" s="20">
        <v>2.1468877000000006</v>
      </c>
      <c r="G6612" s="20">
        <v>0.23462079999999993</v>
      </c>
      <c r="H6612" s="20">
        <v>0</v>
      </c>
      <c r="I6612" s="20">
        <v>2.0083888999999999</v>
      </c>
      <c r="J6612" s="20">
        <v>0.27891249999999945</v>
      </c>
      <c r="K6612" s="20">
        <v>2.68959E-2</v>
      </c>
      <c r="L6612" s="20">
        <v>6.731119999999996E-2</v>
      </c>
      <c r="M6612" s="20">
        <v>1.309163116625</v>
      </c>
      <c r="N6612" s="1">
        <v>67</v>
      </c>
      <c r="O6612" s="5">
        <v>14.19</v>
      </c>
      <c r="P6612" s="5">
        <v>85.81</v>
      </c>
      <c r="Q6612" s="1">
        <v>41</v>
      </c>
      <c r="R6612" s="1">
        <v>248</v>
      </c>
      <c r="S6612" s="6">
        <v>19949.86</v>
      </c>
      <c r="T6612" s="6">
        <v>19550.862799999999</v>
      </c>
    </row>
    <row r="6613" spans="1:20" hidden="1" x14ac:dyDescent="0.25">
      <c r="A6613" s="1">
        <v>10</v>
      </c>
      <c r="B6613" s="1">
        <v>2013</v>
      </c>
      <c r="C6613" s="1">
        <v>352590410</v>
      </c>
      <c r="D6613" s="44" t="s">
        <v>342</v>
      </c>
      <c r="E6613" s="20">
        <v>0</v>
      </c>
      <c r="F6613" s="20">
        <v>0</v>
      </c>
      <c r="G6613" s="20">
        <v>0</v>
      </c>
      <c r="H6613" s="20">
        <v>0</v>
      </c>
      <c r="I6613" s="20">
        <v>0</v>
      </c>
      <c r="J6613" s="20">
        <v>0</v>
      </c>
      <c r="K6613" s="20">
        <v>0</v>
      </c>
      <c r="L6613" s="20">
        <v>0</v>
      </c>
      <c r="M6613" s="20">
        <v>0</v>
      </c>
      <c r="N6613" s="1">
        <v>0</v>
      </c>
      <c r="O6613" s="5">
        <v>0</v>
      </c>
      <c r="P6613" s="5">
        <v>0</v>
      </c>
      <c r="Q6613" s="1">
        <v>0</v>
      </c>
      <c r="R6613" s="1">
        <v>0</v>
      </c>
      <c r="S6613" s="6"/>
      <c r="T6613" s="6"/>
    </row>
    <row r="6614" spans="1:20" hidden="1" x14ac:dyDescent="0.25">
      <c r="A6614" s="1">
        <v>20</v>
      </c>
      <c r="B6614" s="1">
        <v>2013</v>
      </c>
      <c r="C6614" s="1">
        <v>352600120</v>
      </c>
      <c r="D6614" s="44" t="s">
        <v>343</v>
      </c>
      <c r="E6614" s="20">
        <v>0.1081222</v>
      </c>
      <c r="F6614" s="20">
        <v>9.4989699999999996E-2</v>
      </c>
      <c r="G6614" s="20">
        <v>1.3132500000000002E-2</v>
      </c>
      <c r="H6614" s="20">
        <v>0</v>
      </c>
      <c r="I6614" s="20" t="s">
        <v>47</v>
      </c>
      <c r="J6614" s="20">
        <v>9.7524399999999997E-2</v>
      </c>
      <c r="K6614" s="20">
        <v>7.9299999999999978E-3</v>
      </c>
      <c r="L6614" s="20">
        <v>2.6677999999999997E-3</v>
      </c>
      <c r="M6614" s="20">
        <v>0</v>
      </c>
      <c r="N6614" s="1">
        <v>0</v>
      </c>
      <c r="O6614" s="5">
        <v>9.3800000000000008</v>
      </c>
      <c r="P6614" s="5">
        <v>90.63</v>
      </c>
      <c r="Q6614" s="1">
        <v>3</v>
      </c>
      <c r="R6614" s="1">
        <v>29</v>
      </c>
      <c r="S6614" s="6"/>
      <c r="T6614" s="6"/>
    </row>
    <row r="6615" spans="1:20" hidden="1" x14ac:dyDescent="0.25">
      <c r="A6615" s="1">
        <v>21</v>
      </c>
      <c r="B6615" s="1">
        <v>2013</v>
      </c>
      <c r="C6615" s="1">
        <v>352600121</v>
      </c>
      <c r="D6615" s="44" t="s">
        <v>343</v>
      </c>
      <c r="E6615" s="20">
        <v>0.10188639999999999</v>
      </c>
      <c r="F6615" s="20">
        <v>7.0740599999999987E-2</v>
      </c>
      <c r="G6615" s="20">
        <v>3.1145800000000008E-2</v>
      </c>
      <c r="H6615" s="20">
        <v>0</v>
      </c>
      <c r="I6615" s="20" t="s">
        <v>47</v>
      </c>
      <c r="J6615" s="20">
        <v>6.4536999999999997E-2</v>
      </c>
      <c r="K6615" s="20">
        <v>3.6770700000000003E-2</v>
      </c>
      <c r="L6615" s="20">
        <v>5.7870000000000003E-4</v>
      </c>
      <c r="M6615" s="20">
        <v>4.3701950651041661E-2</v>
      </c>
      <c r="N6615" s="1">
        <v>2</v>
      </c>
      <c r="O6615" s="5">
        <v>33.33</v>
      </c>
      <c r="P6615" s="5">
        <v>66.67</v>
      </c>
      <c r="Q6615" s="1">
        <v>4</v>
      </c>
      <c r="R6615" s="1">
        <v>8</v>
      </c>
      <c r="S6615" s="6">
        <v>878</v>
      </c>
      <c r="T6615" s="6">
        <v>878</v>
      </c>
    </row>
    <row r="6616" spans="1:20" hidden="1" x14ac:dyDescent="0.25">
      <c r="A6616" s="1">
        <v>11</v>
      </c>
      <c r="B6616" s="1">
        <v>2013</v>
      </c>
      <c r="C6616" s="1">
        <v>352610011</v>
      </c>
      <c r="D6616" s="44" t="s">
        <v>344</v>
      </c>
      <c r="E6616" s="20">
        <v>0.14163529999999991</v>
      </c>
      <c r="F6616" s="20">
        <v>0.14012489999999991</v>
      </c>
      <c r="G6616" s="20">
        <v>1.5104000000000001E-3</v>
      </c>
      <c r="H6616" s="20">
        <v>0</v>
      </c>
      <c r="I6616" s="20">
        <v>4.8609999999999994E-4</v>
      </c>
      <c r="J6616" s="20">
        <v>9.0280000000000004E-4</v>
      </c>
      <c r="K6616" s="20">
        <v>0.11297779999999998</v>
      </c>
      <c r="L6616" s="20">
        <v>2.7268600000000004E-2</v>
      </c>
      <c r="M6616" s="20">
        <v>3.9487651006944444E-2</v>
      </c>
      <c r="N6616" s="1">
        <v>83</v>
      </c>
      <c r="O6616" s="5">
        <v>91.3</v>
      </c>
      <c r="P6616" s="5">
        <v>8.6999999999999993</v>
      </c>
      <c r="Q6616" s="1">
        <v>63</v>
      </c>
      <c r="R6616" s="1">
        <v>6</v>
      </c>
      <c r="S6616" s="6">
        <v>425.6</v>
      </c>
      <c r="T6616" s="6">
        <v>404.32</v>
      </c>
    </row>
    <row r="6617" spans="1:20" hidden="1" x14ac:dyDescent="0.25">
      <c r="A6617" s="1">
        <v>6</v>
      </c>
      <c r="B6617" s="1">
        <v>2013</v>
      </c>
      <c r="C6617" s="1">
        <v>35262096</v>
      </c>
      <c r="D6617" s="44" t="s">
        <v>345</v>
      </c>
      <c r="E6617" s="20">
        <v>3.4700000000000003E-5</v>
      </c>
      <c r="F6617" s="20">
        <v>0</v>
      </c>
      <c r="G6617" s="20">
        <v>3.4700000000000003E-5</v>
      </c>
      <c r="H6617" s="20">
        <v>0</v>
      </c>
      <c r="I6617" s="20" t="s">
        <v>47</v>
      </c>
      <c r="J6617" s="20" t="s">
        <v>47</v>
      </c>
      <c r="K6617" s="20" t="s">
        <v>47</v>
      </c>
      <c r="L6617" s="20">
        <v>3.4700000000000003E-5</v>
      </c>
      <c r="M6617" s="20">
        <v>0</v>
      </c>
      <c r="N6617" s="1">
        <v>0</v>
      </c>
      <c r="O6617" s="5">
        <v>0</v>
      </c>
      <c r="P6617" s="5">
        <v>100</v>
      </c>
      <c r="Q6617" s="1">
        <v>0</v>
      </c>
      <c r="R6617" s="1">
        <v>1</v>
      </c>
      <c r="S6617" s="6"/>
      <c r="T6617" s="6"/>
    </row>
    <row r="6618" spans="1:20" hidden="1" x14ac:dyDescent="0.25">
      <c r="A6618" s="1">
        <v>11</v>
      </c>
      <c r="B6618" s="1">
        <v>2013</v>
      </c>
      <c r="C6618" s="1">
        <v>352620911</v>
      </c>
      <c r="D6618" s="44" t="s">
        <v>345</v>
      </c>
      <c r="E6618" s="20">
        <v>2.6984000000000001E-3</v>
      </c>
      <c r="F6618" s="20">
        <v>1.9444E-3</v>
      </c>
      <c r="G6618" s="20">
        <v>7.54E-4</v>
      </c>
      <c r="H6618" s="20">
        <v>0</v>
      </c>
      <c r="I6618" s="20">
        <v>1.45E-5</v>
      </c>
      <c r="J6618" s="20">
        <v>2.3260000000000002E-4</v>
      </c>
      <c r="K6618" s="20">
        <v>1.9444E-3</v>
      </c>
      <c r="L6618" s="20">
        <v>5.0690000000000002E-4</v>
      </c>
      <c r="M6618" s="20">
        <v>4.0843302162037035E-2</v>
      </c>
      <c r="N6618" s="1">
        <v>15</v>
      </c>
      <c r="O6618" s="5">
        <v>9.09</v>
      </c>
      <c r="P6618" s="5">
        <v>90.91</v>
      </c>
      <c r="Q6618" s="1">
        <v>1</v>
      </c>
      <c r="R6618" s="1">
        <v>10</v>
      </c>
      <c r="S6618" s="6">
        <v>543.52</v>
      </c>
      <c r="T6618" s="6">
        <v>543.52</v>
      </c>
    </row>
    <row r="6619" spans="1:20" hidden="1" x14ac:dyDescent="0.25">
      <c r="A6619" s="1">
        <v>2</v>
      </c>
      <c r="B6619" s="1">
        <v>2013</v>
      </c>
      <c r="C6619" s="1">
        <v>35263082</v>
      </c>
      <c r="D6619" s="44" t="s">
        <v>346</v>
      </c>
      <c r="E6619" s="20">
        <v>2.7027800000000001E-2</v>
      </c>
      <c r="F6619" s="20">
        <v>2.7027800000000001E-2</v>
      </c>
      <c r="G6619" s="20">
        <v>0</v>
      </c>
      <c r="H6619" s="20">
        <v>0.01</v>
      </c>
      <c r="I6619" s="20" t="s">
        <v>47</v>
      </c>
      <c r="J6619" s="20" t="s">
        <v>47</v>
      </c>
      <c r="K6619" s="20">
        <v>2.6749999999999999E-2</v>
      </c>
      <c r="L6619" s="20">
        <v>2.7779999999999998E-4</v>
      </c>
      <c r="M6619" s="20">
        <v>8.1480765624999986E-3</v>
      </c>
      <c r="N6619" s="1">
        <v>7</v>
      </c>
      <c r="O6619" s="5">
        <v>100</v>
      </c>
      <c r="P6619" s="5">
        <v>0</v>
      </c>
      <c r="Q6619" s="1">
        <v>5</v>
      </c>
      <c r="R6619" s="1">
        <v>0</v>
      </c>
      <c r="S6619" s="6">
        <v>174</v>
      </c>
      <c r="T6619" s="6">
        <v>174</v>
      </c>
    </row>
    <row r="6620" spans="1:20" hidden="1" x14ac:dyDescent="0.25">
      <c r="A6620" s="1">
        <v>10</v>
      </c>
      <c r="B6620" s="1">
        <v>2013</v>
      </c>
      <c r="C6620" s="1">
        <v>352640710</v>
      </c>
      <c r="D6620" s="44" t="s">
        <v>347</v>
      </c>
      <c r="E6620" s="20">
        <v>0.30541429999999997</v>
      </c>
      <c r="F6620" s="20">
        <v>0.29768519999999998</v>
      </c>
      <c r="G6620" s="20">
        <v>7.7291E-3</v>
      </c>
      <c r="H6620" s="20">
        <v>0</v>
      </c>
      <c r="I6620" s="20">
        <v>0.1100139</v>
      </c>
      <c r="J6620" s="20">
        <v>0.18477379999999999</v>
      </c>
      <c r="K6620" s="20">
        <v>5.8568999999999991E-3</v>
      </c>
      <c r="L6620" s="20">
        <v>4.7697E-3</v>
      </c>
      <c r="M6620" s="20">
        <v>7.3947632074074079E-2</v>
      </c>
      <c r="N6620" s="1">
        <v>8</v>
      </c>
      <c r="O6620" s="5">
        <v>37.04</v>
      </c>
      <c r="P6620" s="5">
        <v>62.96</v>
      </c>
      <c r="Q6620" s="1">
        <v>10</v>
      </c>
      <c r="R6620" s="1">
        <v>17</v>
      </c>
      <c r="S6620" s="6">
        <v>1260.03</v>
      </c>
      <c r="T6620" s="6">
        <v>1260.03</v>
      </c>
    </row>
    <row r="6621" spans="1:20" hidden="1" x14ac:dyDescent="0.25">
      <c r="A6621" s="1">
        <v>19</v>
      </c>
      <c r="B6621" s="1">
        <v>2013</v>
      </c>
      <c r="C6621" s="1">
        <v>352650619</v>
      </c>
      <c r="D6621" s="44" t="s">
        <v>348</v>
      </c>
      <c r="E6621" s="20">
        <v>5.2099999999999999E-5</v>
      </c>
      <c r="F6621" s="20">
        <v>0</v>
      </c>
      <c r="G6621" s="20">
        <v>5.2099999999999999E-5</v>
      </c>
      <c r="H6621" s="20">
        <v>0</v>
      </c>
      <c r="I6621" s="20" t="s">
        <v>47</v>
      </c>
      <c r="J6621" s="20" t="s">
        <v>47</v>
      </c>
      <c r="K6621" s="20" t="s">
        <v>47</v>
      </c>
      <c r="L6621" s="20">
        <v>5.2099999999999999E-5</v>
      </c>
      <c r="M6621" s="20">
        <v>1.1175529166666667E-2</v>
      </c>
      <c r="N6621" s="1">
        <v>0</v>
      </c>
      <c r="O6621" s="5">
        <v>0</v>
      </c>
      <c r="P6621" s="5">
        <v>100</v>
      </c>
      <c r="Q6621" s="1">
        <v>0</v>
      </c>
      <c r="R6621" s="1">
        <v>1</v>
      </c>
      <c r="S6621" s="6">
        <v>249.85</v>
      </c>
      <c r="T6621" s="6">
        <v>249.85</v>
      </c>
    </row>
    <row r="6622" spans="1:20" hidden="1" x14ac:dyDescent="0.25">
      <c r="A6622" s="1">
        <v>20</v>
      </c>
      <c r="B6622" s="1">
        <v>2013</v>
      </c>
      <c r="C6622" s="1">
        <v>352650620</v>
      </c>
      <c r="D6622" s="44" t="s">
        <v>348</v>
      </c>
      <c r="E6622" s="20">
        <v>1.0629999999999999E-3</v>
      </c>
      <c r="F6622" s="20">
        <v>0</v>
      </c>
      <c r="G6622" s="20">
        <v>1.0629999999999999E-3</v>
      </c>
      <c r="H6622" s="20">
        <v>0</v>
      </c>
      <c r="I6622" s="20" t="s">
        <v>47</v>
      </c>
      <c r="J6622" s="20">
        <v>1.0629999999999999E-3</v>
      </c>
      <c r="K6622" s="20" t="s">
        <v>47</v>
      </c>
      <c r="L6622" s="20">
        <v>0</v>
      </c>
      <c r="M6622" s="20">
        <v>0</v>
      </c>
      <c r="N6622" s="1">
        <v>0</v>
      </c>
      <c r="O6622" s="5">
        <v>0</v>
      </c>
      <c r="P6622" s="5">
        <v>100</v>
      </c>
      <c r="Q6622" s="1">
        <v>0</v>
      </c>
      <c r="R6622" s="1">
        <v>1</v>
      </c>
      <c r="S6622" s="6"/>
      <c r="T6622" s="6"/>
    </row>
    <row r="6623" spans="1:20" hidden="1" x14ac:dyDescent="0.25">
      <c r="A6623" s="1">
        <v>2</v>
      </c>
      <c r="B6623" s="1">
        <v>2013</v>
      </c>
      <c r="C6623" s="1">
        <v>35266052</v>
      </c>
      <c r="D6623" s="44" t="s">
        <v>349</v>
      </c>
      <c r="E6623" s="20">
        <v>0.10114169999999999</v>
      </c>
      <c r="F6623" s="20">
        <v>0.10071119999999999</v>
      </c>
      <c r="G6623" s="20">
        <v>4.305E-4</v>
      </c>
      <c r="H6623" s="20">
        <v>0</v>
      </c>
      <c r="I6623" s="20">
        <v>1.8749999999999999E-2</v>
      </c>
      <c r="J6623" s="20">
        <v>6.6666699999999995E-2</v>
      </c>
      <c r="K6623" s="20">
        <v>1.20722E-2</v>
      </c>
      <c r="L6623" s="20">
        <v>3.6527999999999999E-3</v>
      </c>
      <c r="M6623" s="20">
        <v>1.6904260677083335E-2</v>
      </c>
      <c r="N6623" s="1">
        <v>16</v>
      </c>
      <c r="O6623" s="5">
        <v>83.33</v>
      </c>
      <c r="P6623" s="5">
        <v>16.670000000000002</v>
      </c>
      <c r="Q6623" s="1">
        <v>10</v>
      </c>
      <c r="R6623" s="1">
        <v>2</v>
      </c>
      <c r="S6623" s="6">
        <v>202.96</v>
      </c>
      <c r="T6623" s="6">
        <v>36.532800000000002</v>
      </c>
    </row>
    <row r="6624" spans="1:20" hidden="1" x14ac:dyDescent="0.25">
      <c r="A6624" s="1">
        <v>9</v>
      </c>
      <c r="B6624" s="1">
        <v>2013</v>
      </c>
      <c r="C6624" s="1">
        <v>35267049</v>
      </c>
      <c r="D6624" s="44" t="s">
        <v>350</v>
      </c>
      <c r="E6624" s="20">
        <v>0.11420710000000006</v>
      </c>
      <c r="F6624" s="20">
        <v>0.10047260000000005</v>
      </c>
      <c r="G6624" s="20">
        <v>1.3734500000000005E-2</v>
      </c>
      <c r="H6624" s="20">
        <v>0.39</v>
      </c>
      <c r="I6624" s="20" t="s">
        <v>47</v>
      </c>
      <c r="J6624" s="20">
        <v>4.57551E-2</v>
      </c>
      <c r="K6624" s="20">
        <v>6.2445899999999999E-2</v>
      </c>
      <c r="L6624" s="20">
        <v>6.0060999999999995E-3</v>
      </c>
      <c r="M6624" s="20">
        <v>0.28164934826388888</v>
      </c>
      <c r="N6624" s="1">
        <v>18</v>
      </c>
      <c r="O6624" s="5">
        <v>55.41</v>
      </c>
      <c r="P6624" s="5">
        <v>44.59</v>
      </c>
      <c r="Q6624" s="1">
        <v>41</v>
      </c>
      <c r="R6624" s="1">
        <v>33</v>
      </c>
      <c r="S6624" s="6">
        <v>5157</v>
      </c>
      <c r="T6624" s="6">
        <v>0</v>
      </c>
    </row>
    <row r="6625" spans="1:20" hidden="1" x14ac:dyDescent="0.25">
      <c r="A6625" s="1">
        <v>13</v>
      </c>
      <c r="B6625" s="1">
        <v>2013</v>
      </c>
      <c r="C6625" s="1">
        <v>352680313</v>
      </c>
      <c r="D6625" s="44" t="s">
        <v>351</v>
      </c>
      <c r="E6625" s="20">
        <v>0.47865760000000002</v>
      </c>
      <c r="F6625" s="20">
        <v>0.2098612</v>
      </c>
      <c r="G6625" s="20">
        <v>0.26879639999999999</v>
      </c>
      <c r="H6625" s="20">
        <v>0</v>
      </c>
      <c r="I6625" s="20" t="s">
        <v>47</v>
      </c>
      <c r="J6625" s="20">
        <v>0.45847920000000009</v>
      </c>
      <c r="K6625" s="20">
        <v>7.9492E-3</v>
      </c>
      <c r="L6625" s="20">
        <v>1.2229200000000003E-2</v>
      </c>
      <c r="M6625" s="20">
        <v>0.18729959468518517</v>
      </c>
      <c r="N6625" s="1">
        <v>12</v>
      </c>
      <c r="O6625" s="5">
        <v>7.69</v>
      </c>
      <c r="P6625" s="5">
        <v>92.31</v>
      </c>
      <c r="Q6625" s="1">
        <v>4</v>
      </c>
      <c r="R6625" s="1">
        <v>48</v>
      </c>
      <c r="S6625" s="6">
        <v>3433</v>
      </c>
      <c r="T6625" s="6">
        <v>3433</v>
      </c>
    </row>
    <row r="6626" spans="1:20" hidden="1" x14ac:dyDescent="0.25">
      <c r="A6626" s="1">
        <v>17</v>
      </c>
      <c r="B6626" s="1">
        <v>2013</v>
      </c>
      <c r="C6626" s="1">
        <v>352680317</v>
      </c>
      <c r="D6626" s="44" t="s">
        <v>351</v>
      </c>
      <c r="E6626" s="20">
        <v>0.5105092</v>
      </c>
      <c r="F6626" s="20">
        <v>0.50925920000000002</v>
      </c>
      <c r="G6626" s="20">
        <v>1.25E-3</v>
      </c>
      <c r="H6626" s="20">
        <v>0</v>
      </c>
      <c r="I6626" s="20" t="s">
        <v>47</v>
      </c>
      <c r="J6626" s="20" t="s">
        <v>47</v>
      </c>
      <c r="K6626" s="20">
        <v>0.50925920000000002</v>
      </c>
      <c r="L6626" s="20">
        <v>1.25E-3</v>
      </c>
      <c r="M6626" s="20">
        <v>0</v>
      </c>
      <c r="N6626" s="1">
        <v>0</v>
      </c>
      <c r="O6626" s="5">
        <v>66.67</v>
      </c>
      <c r="P6626" s="5">
        <v>33.33</v>
      </c>
      <c r="Q6626" s="1">
        <v>2</v>
      </c>
      <c r="R6626" s="1">
        <v>1</v>
      </c>
      <c r="S6626" s="6"/>
      <c r="T6626" s="6"/>
    </row>
    <row r="6627" spans="1:20" hidden="1" x14ac:dyDescent="0.25">
      <c r="A6627" s="1">
        <v>5</v>
      </c>
      <c r="B6627" s="1">
        <v>2013</v>
      </c>
      <c r="C6627" s="1">
        <v>35269025</v>
      </c>
      <c r="D6627" s="44" t="s">
        <v>352</v>
      </c>
      <c r="E6627" s="20">
        <v>2.5622996000000007</v>
      </c>
      <c r="F6627" s="20">
        <v>2.3746867000000007</v>
      </c>
      <c r="G6627" s="20">
        <v>0.18761289999999983</v>
      </c>
      <c r="H6627" s="20">
        <v>0</v>
      </c>
      <c r="I6627" s="20">
        <v>1.9212999999999999E-3</v>
      </c>
      <c r="J6627" s="20">
        <v>2.3910271999999995</v>
      </c>
      <c r="K6627" s="20">
        <v>0.13739619999999989</v>
      </c>
      <c r="L6627" s="20">
        <v>3.1954899999999994E-2</v>
      </c>
      <c r="M6627" s="20">
        <v>0.98379271990740735</v>
      </c>
      <c r="N6627" s="1">
        <v>32</v>
      </c>
      <c r="O6627" s="5">
        <v>22.27</v>
      </c>
      <c r="P6627" s="5">
        <v>77.73</v>
      </c>
      <c r="Q6627" s="1">
        <v>57</v>
      </c>
      <c r="R6627" s="1">
        <v>199</v>
      </c>
      <c r="S6627" s="6">
        <v>15284</v>
      </c>
      <c r="T6627" s="6">
        <v>15284</v>
      </c>
    </row>
    <row r="6628" spans="1:20" hidden="1" x14ac:dyDescent="0.25">
      <c r="A6628" s="1">
        <v>9</v>
      </c>
      <c r="B6628" s="1">
        <v>2013</v>
      </c>
      <c r="C6628" s="1">
        <v>35270099</v>
      </c>
      <c r="D6628" s="44" t="s">
        <v>353</v>
      </c>
      <c r="E6628" s="20">
        <v>4.9102999999999994E-3</v>
      </c>
      <c r="F6628" s="20">
        <v>2.1934999999999997E-3</v>
      </c>
      <c r="G6628" s="20">
        <v>2.7167999999999997E-3</v>
      </c>
      <c r="H6628" s="20">
        <v>0</v>
      </c>
      <c r="I6628" s="20" t="s">
        <v>47</v>
      </c>
      <c r="J6628" s="20">
        <v>4.7219999999999999E-4</v>
      </c>
      <c r="K6628" s="20">
        <v>1.6056000000000002E-3</v>
      </c>
      <c r="L6628" s="20">
        <v>2.8324999999999995E-3</v>
      </c>
      <c r="M6628" s="20">
        <v>1.8346354166666665E-2</v>
      </c>
      <c r="N6628" s="1">
        <v>9</v>
      </c>
      <c r="O6628" s="5">
        <v>43.75</v>
      </c>
      <c r="P6628" s="5">
        <v>56.25</v>
      </c>
      <c r="Q6628" s="1">
        <v>7</v>
      </c>
      <c r="R6628" s="1">
        <v>9</v>
      </c>
      <c r="S6628" s="6">
        <v>392</v>
      </c>
      <c r="T6628" s="6">
        <v>86.24</v>
      </c>
    </row>
    <row r="6629" spans="1:20" hidden="1" x14ac:dyDescent="0.25">
      <c r="A6629" s="1">
        <v>16</v>
      </c>
      <c r="B6629" s="1">
        <v>2013</v>
      </c>
      <c r="C6629" s="1">
        <v>352710816</v>
      </c>
      <c r="D6629" s="44" t="s">
        <v>354</v>
      </c>
      <c r="E6629" s="20">
        <v>0.22628159999999992</v>
      </c>
      <c r="F6629" s="20">
        <v>7.5192700000000001E-2</v>
      </c>
      <c r="G6629" s="20">
        <v>0.15108889999999991</v>
      </c>
      <c r="H6629" s="20">
        <v>0</v>
      </c>
      <c r="I6629" s="20" t="s">
        <v>47</v>
      </c>
      <c r="J6629" s="20">
        <v>0.2048260999999999</v>
      </c>
      <c r="K6629" s="20">
        <v>6.3270000000000002E-3</v>
      </c>
      <c r="L6629" s="20">
        <v>1.5128500000000008E-2</v>
      </c>
      <c r="M6629" s="20">
        <v>0.2188916125</v>
      </c>
      <c r="N6629" s="1">
        <v>0</v>
      </c>
      <c r="O6629" s="5">
        <v>7.55</v>
      </c>
      <c r="P6629" s="5">
        <v>92.45</v>
      </c>
      <c r="Q6629" s="1">
        <v>4</v>
      </c>
      <c r="R6629" s="1">
        <v>49</v>
      </c>
      <c r="S6629" s="6">
        <v>3968.91</v>
      </c>
      <c r="T6629" s="6">
        <v>3968.91</v>
      </c>
    </row>
    <row r="6630" spans="1:20" hidden="1" x14ac:dyDescent="0.25">
      <c r="A6630" s="1">
        <v>20</v>
      </c>
      <c r="B6630" s="1">
        <v>2013</v>
      </c>
      <c r="C6630" s="1">
        <v>352710820</v>
      </c>
      <c r="D6630" s="44" t="s">
        <v>354</v>
      </c>
      <c r="E6630" s="20">
        <v>0.25466430000000001</v>
      </c>
      <c r="F6630" s="20">
        <v>0.25462960000000001</v>
      </c>
      <c r="G6630" s="20">
        <v>3.4700000000000003E-5</v>
      </c>
      <c r="H6630" s="20">
        <v>0</v>
      </c>
      <c r="I6630" s="20" t="s">
        <v>47</v>
      </c>
      <c r="J6630" s="20" t="s">
        <v>47</v>
      </c>
      <c r="K6630" s="20">
        <v>0.25462960000000001</v>
      </c>
      <c r="L6630" s="20">
        <v>3.4700000000000003E-5</v>
      </c>
      <c r="M6630" s="20">
        <v>0</v>
      </c>
      <c r="N6630" s="1">
        <v>0</v>
      </c>
      <c r="O6630" s="5">
        <v>66.67</v>
      </c>
      <c r="P6630" s="5">
        <v>33.33</v>
      </c>
      <c r="Q6630" s="1">
        <v>2</v>
      </c>
      <c r="R6630" s="1">
        <v>1</v>
      </c>
      <c r="S6630" s="6"/>
      <c r="T6630" s="6"/>
    </row>
    <row r="6631" spans="1:20" hidden="1" x14ac:dyDescent="0.25">
      <c r="A6631" s="1">
        <v>2</v>
      </c>
      <c r="B6631" s="1">
        <v>2013</v>
      </c>
      <c r="C6631" s="1">
        <v>35272072</v>
      </c>
      <c r="D6631" s="44" t="s">
        <v>355</v>
      </c>
      <c r="E6631" s="20">
        <v>0.11235669999999998</v>
      </c>
      <c r="F6631" s="20">
        <v>3.6384E-3</v>
      </c>
      <c r="G6631" s="20">
        <v>0.10871829999999998</v>
      </c>
      <c r="H6631" s="20">
        <v>0.08</v>
      </c>
      <c r="I6631" s="20" t="s">
        <v>47</v>
      </c>
      <c r="J6631" s="20">
        <v>0.10715009999999997</v>
      </c>
      <c r="K6631" s="20">
        <v>2.0833000000000002E-3</v>
      </c>
      <c r="L6631" s="20">
        <v>3.1233000000000007E-3</v>
      </c>
      <c r="M6631" s="20">
        <v>0.25320067844444444</v>
      </c>
      <c r="N6631" s="1">
        <v>13</v>
      </c>
      <c r="O6631" s="5">
        <v>29.82</v>
      </c>
      <c r="P6631" s="5">
        <v>70.180000000000007</v>
      </c>
      <c r="Q6631" s="1">
        <v>17</v>
      </c>
      <c r="R6631" s="1">
        <v>40</v>
      </c>
      <c r="S6631" s="6">
        <v>4483.71</v>
      </c>
      <c r="T6631" s="6">
        <v>4483.71</v>
      </c>
    </row>
    <row r="6632" spans="1:20" hidden="1" x14ac:dyDescent="0.25">
      <c r="A6632" s="1">
        <v>19</v>
      </c>
      <c r="B6632" s="1">
        <v>2013</v>
      </c>
      <c r="C6632" s="1">
        <v>352725619</v>
      </c>
      <c r="D6632" s="44" t="s">
        <v>356</v>
      </c>
      <c r="E6632" s="20">
        <v>1.8621999999999998E-3</v>
      </c>
      <c r="F6632" s="20">
        <v>1.6666999999999999E-3</v>
      </c>
      <c r="G6632" s="20">
        <v>1.9550000000000001E-4</v>
      </c>
      <c r="H6632" s="20">
        <v>0</v>
      </c>
      <c r="I6632" s="20" t="s">
        <v>47</v>
      </c>
      <c r="J6632" s="20" t="s">
        <v>47</v>
      </c>
      <c r="K6632" s="20">
        <v>1.6666999999999999E-3</v>
      </c>
      <c r="L6632" s="20">
        <v>1.9550000000000001E-4</v>
      </c>
      <c r="M6632" s="20">
        <v>4.5516343750000004E-3</v>
      </c>
      <c r="N6632" s="1">
        <v>3</v>
      </c>
      <c r="O6632" s="5">
        <v>12.5</v>
      </c>
      <c r="P6632" s="5">
        <v>87.5</v>
      </c>
      <c r="Q6632" s="1">
        <v>1</v>
      </c>
      <c r="R6632" s="1">
        <v>7</v>
      </c>
      <c r="S6632" s="6">
        <v>93.06</v>
      </c>
      <c r="T6632" s="6">
        <v>93.06</v>
      </c>
    </row>
    <row r="6633" spans="1:20" hidden="1" x14ac:dyDescent="0.25">
      <c r="A6633" s="1">
        <v>5</v>
      </c>
      <c r="B6633" s="1">
        <v>2013</v>
      </c>
      <c r="C6633" s="1">
        <v>35273065</v>
      </c>
      <c r="D6633" s="44" t="s">
        <v>357</v>
      </c>
      <c r="E6633" s="20">
        <v>0.30442519999999995</v>
      </c>
      <c r="F6633" s="20">
        <v>0.26911159999999995</v>
      </c>
      <c r="G6633" s="20">
        <v>3.5313600000000001E-2</v>
      </c>
      <c r="H6633" s="20">
        <v>0</v>
      </c>
      <c r="I6633" s="20">
        <v>0.22222220000000001</v>
      </c>
      <c r="J6633" s="20">
        <v>7.216659999999997E-2</v>
      </c>
      <c r="K6633" s="20">
        <v>7.0723000000000001E-3</v>
      </c>
      <c r="L6633" s="20">
        <v>2.9641000000000003E-3</v>
      </c>
      <c r="M6633" s="20">
        <v>0.12073496070833334</v>
      </c>
      <c r="N6633" s="1">
        <v>28</v>
      </c>
      <c r="O6633" s="5">
        <v>27.27</v>
      </c>
      <c r="P6633" s="5">
        <v>72.73</v>
      </c>
      <c r="Q6633" s="1">
        <v>15</v>
      </c>
      <c r="R6633" s="1">
        <v>40</v>
      </c>
      <c r="S6633" s="6">
        <v>2056.75</v>
      </c>
      <c r="T6633" s="6">
        <v>0</v>
      </c>
    </row>
    <row r="6634" spans="1:20" hidden="1" x14ac:dyDescent="0.25">
      <c r="A6634" s="1">
        <v>20</v>
      </c>
      <c r="B6634" s="1">
        <v>2013</v>
      </c>
      <c r="C6634" s="1">
        <v>352740520</v>
      </c>
      <c r="D6634" s="44" t="s">
        <v>358</v>
      </c>
      <c r="E6634" s="20">
        <v>5.5378799999999999E-2</v>
      </c>
      <c r="F6634" s="20">
        <v>5.2874400000000002E-2</v>
      </c>
      <c r="G6634" s="20">
        <v>2.5043999999999999E-3</v>
      </c>
      <c r="H6634" s="20">
        <v>0</v>
      </c>
      <c r="I6634" s="20">
        <v>2.37E-5</v>
      </c>
      <c r="J6634" s="20">
        <v>5.4839500000000006E-2</v>
      </c>
      <c r="K6634" s="20" t="s">
        <v>47</v>
      </c>
      <c r="L6634" s="20">
        <v>5.1559999999999996E-4</v>
      </c>
      <c r="M6634" s="20">
        <v>5.6521183888888889E-2</v>
      </c>
      <c r="N6634" s="1">
        <v>6</v>
      </c>
      <c r="O6634" s="5">
        <v>25</v>
      </c>
      <c r="P6634" s="5">
        <v>75</v>
      </c>
      <c r="Q6634" s="1">
        <v>3</v>
      </c>
      <c r="R6634" s="1">
        <v>9</v>
      </c>
      <c r="S6634" s="6">
        <v>958.44</v>
      </c>
      <c r="T6634" s="6">
        <v>958.44</v>
      </c>
    </row>
    <row r="6635" spans="1:20" hidden="1" x14ac:dyDescent="0.25">
      <c r="A6635" s="1">
        <v>21</v>
      </c>
      <c r="B6635" s="1">
        <v>2013</v>
      </c>
      <c r="C6635" s="1">
        <v>352740521</v>
      </c>
      <c r="D6635" s="44" t="s">
        <v>358</v>
      </c>
      <c r="E6635" s="20">
        <v>3.8343999999999995E-3</v>
      </c>
      <c r="F6635" s="20">
        <v>0</v>
      </c>
      <c r="G6635" s="20">
        <v>3.8343999999999995E-3</v>
      </c>
      <c r="H6635" s="20">
        <v>0</v>
      </c>
      <c r="I6635" s="20">
        <v>3.7036999999999999E-3</v>
      </c>
      <c r="J6635" s="20" t="s">
        <v>47</v>
      </c>
      <c r="K6635" s="20" t="s">
        <v>47</v>
      </c>
      <c r="L6635" s="20">
        <v>1.3070000000000001E-4</v>
      </c>
      <c r="M6635" s="20">
        <v>0</v>
      </c>
      <c r="N6635" s="1">
        <v>1</v>
      </c>
      <c r="O6635" s="5">
        <v>0</v>
      </c>
      <c r="P6635" s="5">
        <v>100</v>
      </c>
      <c r="Q6635" s="1">
        <v>0</v>
      </c>
      <c r="R6635" s="1">
        <v>4</v>
      </c>
      <c r="S6635" s="6"/>
      <c r="T6635" s="6"/>
    </row>
    <row r="6636" spans="1:20" hidden="1" x14ac:dyDescent="0.25">
      <c r="A6636" s="1">
        <v>17</v>
      </c>
      <c r="B6636" s="1">
        <v>2013</v>
      </c>
      <c r="C6636" s="1">
        <v>352750417</v>
      </c>
      <c r="D6636" s="44" t="s">
        <v>359</v>
      </c>
      <c r="E6636" s="20">
        <v>0.49869529999999995</v>
      </c>
      <c r="F6636" s="20">
        <v>0.49477249999999995</v>
      </c>
      <c r="G6636" s="20">
        <v>3.9227999999999997E-3</v>
      </c>
      <c r="H6636" s="20">
        <v>0</v>
      </c>
      <c r="I6636" s="20">
        <v>3.7916999999999998E-3</v>
      </c>
      <c r="J6636" s="20">
        <v>6.1699999999999995E-5</v>
      </c>
      <c r="K6636" s="20">
        <v>0.49484189999999995</v>
      </c>
      <c r="L6636" s="20">
        <v>0</v>
      </c>
      <c r="M6636" s="20">
        <v>4.4259617187499996E-3</v>
      </c>
      <c r="N6636" s="1">
        <v>4</v>
      </c>
      <c r="O6636" s="5">
        <v>80</v>
      </c>
      <c r="P6636" s="5">
        <v>20</v>
      </c>
      <c r="Q6636" s="1">
        <v>12</v>
      </c>
      <c r="R6636" s="1">
        <v>3</v>
      </c>
      <c r="S6636" s="6">
        <v>100</v>
      </c>
      <c r="T6636" s="6">
        <v>100</v>
      </c>
    </row>
    <row r="6637" spans="1:20" hidden="1" x14ac:dyDescent="0.25">
      <c r="A6637" s="1">
        <v>4</v>
      </c>
      <c r="B6637" s="1">
        <v>2013</v>
      </c>
      <c r="C6637" s="1">
        <v>35276034</v>
      </c>
      <c r="D6637" s="44" t="s">
        <v>360</v>
      </c>
      <c r="E6637" s="20">
        <v>0</v>
      </c>
      <c r="F6637" s="20">
        <v>0</v>
      </c>
      <c r="G6637" s="20">
        <v>0</v>
      </c>
      <c r="H6637" s="20">
        <v>0</v>
      </c>
      <c r="I6637" s="20">
        <v>0</v>
      </c>
      <c r="J6637" s="20">
        <v>0</v>
      </c>
      <c r="K6637" s="20">
        <v>0</v>
      </c>
      <c r="L6637" s="20">
        <v>0</v>
      </c>
      <c r="M6637" s="20">
        <v>0</v>
      </c>
      <c r="N6637" s="1">
        <v>0</v>
      </c>
      <c r="O6637" s="5">
        <v>0</v>
      </c>
      <c r="P6637" s="5">
        <v>0</v>
      </c>
      <c r="Q6637" s="1">
        <v>0</v>
      </c>
      <c r="R6637" s="1">
        <v>0</v>
      </c>
      <c r="S6637" s="6"/>
      <c r="T6637" s="6"/>
    </row>
    <row r="6638" spans="1:20" hidden="1" x14ac:dyDescent="0.25">
      <c r="A6638" s="1">
        <v>9</v>
      </c>
      <c r="B6638" s="1">
        <v>2013</v>
      </c>
      <c r="C6638" s="1">
        <v>35276039</v>
      </c>
      <c r="D6638" s="44" t="s">
        <v>360</v>
      </c>
      <c r="E6638" s="20">
        <v>0.69866770000000011</v>
      </c>
      <c r="F6638" s="20">
        <v>0.51580900000000007</v>
      </c>
      <c r="G6638" s="20">
        <v>0.18285869999999999</v>
      </c>
      <c r="H6638" s="20">
        <v>0.87</v>
      </c>
      <c r="I6638" s="20" t="s">
        <v>47</v>
      </c>
      <c r="J6638" s="20">
        <v>0.14506940000000002</v>
      </c>
      <c r="K6638" s="20">
        <v>0.47893399999999997</v>
      </c>
      <c r="L6638" s="20">
        <v>7.4664300000000003E-2</v>
      </c>
      <c r="M6638" s="20">
        <v>3.3676645916666664E-2</v>
      </c>
      <c r="N6638" s="1">
        <v>7</v>
      </c>
      <c r="O6638" s="5">
        <v>45.45</v>
      </c>
      <c r="P6638" s="5">
        <v>54.55</v>
      </c>
      <c r="Q6638" s="1">
        <v>10</v>
      </c>
      <c r="R6638" s="1">
        <v>12</v>
      </c>
      <c r="S6638" s="6">
        <v>663</v>
      </c>
      <c r="T6638" s="6">
        <v>663</v>
      </c>
    </row>
    <row r="6639" spans="1:20" hidden="1" x14ac:dyDescent="0.25">
      <c r="A6639" s="1">
        <v>20</v>
      </c>
      <c r="B6639" s="1">
        <v>2013</v>
      </c>
      <c r="C6639" s="1">
        <v>352770220</v>
      </c>
      <c r="D6639" s="44" t="s">
        <v>361</v>
      </c>
      <c r="E6639" s="20">
        <v>1.3906000000000001E-3</v>
      </c>
      <c r="F6639" s="20">
        <v>1.3611000000000001E-3</v>
      </c>
      <c r="G6639" s="20">
        <v>2.9499999999999999E-5</v>
      </c>
      <c r="H6639" s="20">
        <v>0</v>
      </c>
      <c r="I6639" s="20" t="s">
        <v>47</v>
      </c>
      <c r="J6639" s="20" t="s">
        <v>47</v>
      </c>
      <c r="K6639" s="20">
        <v>1.3611000000000001E-3</v>
      </c>
      <c r="L6639" s="20">
        <v>2.9499999999999999E-5</v>
      </c>
      <c r="M6639" s="20">
        <v>1.27552359375E-2</v>
      </c>
      <c r="N6639" s="1">
        <v>2</v>
      </c>
      <c r="O6639" s="5">
        <v>66.67</v>
      </c>
      <c r="P6639" s="5">
        <v>33.33</v>
      </c>
      <c r="Q6639" s="1">
        <v>2</v>
      </c>
      <c r="R6639" s="1">
        <v>1</v>
      </c>
      <c r="S6639" s="6">
        <v>267</v>
      </c>
      <c r="T6639" s="6">
        <v>267</v>
      </c>
    </row>
    <row r="6640" spans="1:20" hidden="1" x14ac:dyDescent="0.25">
      <c r="A6640" s="1">
        <v>17</v>
      </c>
      <c r="B6640" s="1">
        <v>2013</v>
      </c>
      <c r="C6640" s="1">
        <v>352780117</v>
      </c>
      <c r="D6640" s="44" t="s">
        <v>362</v>
      </c>
      <c r="E6640" s="20">
        <v>2.4983000000000002E-3</v>
      </c>
      <c r="F6640" s="20">
        <v>1.7094E-3</v>
      </c>
      <c r="G6640" s="20">
        <v>7.8890000000000004E-4</v>
      </c>
      <c r="H6640" s="20">
        <v>0</v>
      </c>
      <c r="I6640" s="20" t="s">
        <v>47</v>
      </c>
      <c r="J6640" s="20">
        <v>7.0220000000000005E-4</v>
      </c>
      <c r="K6640" s="20">
        <v>1.6423000000000002E-3</v>
      </c>
      <c r="L6640" s="20">
        <v>1.538E-4</v>
      </c>
      <c r="M6640" s="20">
        <v>9.9907106770833337E-3</v>
      </c>
      <c r="N6640" s="1">
        <v>1</v>
      </c>
      <c r="O6640" s="5">
        <v>60</v>
      </c>
      <c r="P6640" s="5">
        <v>40</v>
      </c>
      <c r="Q6640" s="1">
        <v>6</v>
      </c>
      <c r="R6640" s="1">
        <v>4</v>
      </c>
      <c r="S6640" s="6">
        <v>217</v>
      </c>
      <c r="T6640" s="6">
        <v>217</v>
      </c>
    </row>
    <row r="6641" spans="1:20" hidden="1" x14ac:dyDescent="0.25">
      <c r="A6641" s="1">
        <v>21</v>
      </c>
      <c r="B6641" s="1">
        <v>2013</v>
      </c>
      <c r="C6641" s="1">
        <v>352780121</v>
      </c>
      <c r="D6641" s="44" t="s">
        <v>362</v>
      </c>
      <c r="E6641" s="20">
        <v>1.9288E-3</v>
      </c>
      <c r="F6641" s="20">
        <v>1.9288E-3</v>
      </c>
      <c r="G6641" s="20">
        <v>0</v>
      </c>
      <c r="H6641" s="20">
        <v>0</v>
      </c>
      <c r="I6641" s="20">
        <v>1.9288E-3</v>
      </c>
      <c r="J6641" s="20" t="s">
        <v>47</v>
      </c>
      <c r="K6641" s="20" t="s">
        <v>47</v>
      </c>
      <c r="L6641" s="20">
        <v>0</v>
      </c>
      <c r="M6641" s="20">
        <v>0</v>
      </c>
      <c r="N6641" s="1">
        <v>0</v>
      </c>
      <c r="O6641" s="5">
        <v>100</v>
      </c>
      <c r="P6641" s="5">
        <v>0</v>
      </c>
      <c r="Q6641" s="1">
        <v>1</v>
      </c>
      <c r="R6641" s="1">
        <v>0</v>
      </c>
      <c r="S6641" s="6"/>
      <c r="T6641" s="6"/>
    </row>
    <row r="6642" spans="1:20" hidden="1" x14ac:dyDescent="0.25">
      <c r="A6642" s="1">
        <v>17</v>
      </c>
      <c r="B6642" s="1">
        <v>2013</v>
      </c>
      <c r="C6642" s="1">
        <v>352790017</v>
      </c>
      <c r="D6642" s="44" t="s">
        <v>363</v>
      </c>
      <c r="E6642" s="20">
        <v>0</v>
      </c>
      <c r="F6642" s="20">
        <v>0</v>
      </c>
      <c r="G6642" s="20">
        <v>0</v>
      </c>
      <c r="H6642" s="20">
        <v>0</v>
      </c>
      <c r="I6642" s="20">
        <v>0</v>
      </c>
      <c r="J6642" s="20">
        <v>0</v>
      </c>
      <c r="K6642" s="20">
        <v>0</v>
      </c>
      <c r="L6642" s="20">
        <v>0</v>
      </c>
      <c r="M6642" s="20">
        <v>0</v>
      </c>
      <c r="N6642" s="1">
        <v>0</v>
      </c>
      <c r="O6642" s="5">
        <v>0</v>
      </c>
      <c r="P6642" s="5">
        <v>0</v>
      </c>
      <c r="Q6642" s="1">
        <v>0</v>
      </c>
      <c r="R6642" s="1">
        <v>0</v>
      </c>
      <c r="S6642" s="6"/>
      <c r="T6642" s="6"/>
    </row>
    <row r="6643" spans="1:20" hidden="1" x14ac:dyDescent="0.25">
      <c r="A6643" s="1">
        <v>21</v>
      </c>
      <c r="B6643" s="1">
        <v>2013</v>
      </c>
      <c r="C6643" s="1">
        <v>352790021</v>
      </c>
      <c r="D6643" s="44" t="s">
        <v>363</v>
      </c>
      <c r="E6643" s="20">
        <v>0</v>
      </c>
      <c r="F6643" s="20">
        <v>0</v>
      </c>
      <c r="G6643" s="20">
        <v>0</v>
      </c>
      <c r="H6643" s="20">
        <v>0</v>
      </c>
      <c r="I6643" s="20">
        <v>0</v>
      </c>
      <c r="J6643" s="20">
        <v>0</v>
      </c>
      <c r="K6643" s="20">
        <v>0</v>
      </c>
      <c r="L6643" s="20">
        <v>0</v>
      </c>
      <c r="M6643" s="20">
        <v>5.7949359375000006E-3</v>
      </c>
      <c r="N6643" s="1">
        <v>0</v>
      </c>
      <c r="O6643" s="5">
        <v>0</v>
      </c>
      <c r="P6643" s="5">
        <v>0</v>
      </c>
      <c r="Q6643" s="1">
        <v>0</v>
      </c>
      <c r="R6643" s="1">
        <v>0</v>
      </c>
      <c r="S6643" s="6">
        <v>118</v>
      </c>
      <c r="T6643" s="6">
        <v>118</v>
      </c>
    </row>
    <row r="6644" spans="1:20" hidden="1" x14ac:dyDescent="0.25">
      <c r="A6644" s="1">
        <v>13</v>
      </c>
      <c r="B6644" s="1">
        <v>2013</v>
      </c>
      <c r="C6644" s="1">
        <v>352800713</v>
      </c>
      <c r="D6644" s="44" t="s">
        <v>364</v>
      </c>
      <c r="E6644" s="20">
        <v>0.68020000000000003</v>
      </c>
      <c r="F6644" s="20">
        <v>0.53223540000000003</v>
      </c>
      <c r="G6644" s="20">
        <v>0.14796460000000003</v>
      </c>
      <c r="H6644" s="20">
        <v>0</v>
      </c>
      <c r="I6644" s="20">
        <v>4.9409800000000004E-2</v>
      </c>
      <c r="J6644" s="20">
        <v>0.57149819999999996</v>
      </c>
      <c r="K6644" s="20">
        <v>5.8507399999999994E-2</v>
      </c>
      <c r="L6644" s="20">
        <v>7.8459999999999977E-4</v>
      </c>
      <c r="M6644" s="20">
        <v>4.8630616186342596E-2</v>
      </c>
      <c r="N6644" s="1">
        <v>6</v>
      </c>
      <c r="O6644" s="5">
        <v>32.5</v>
      </c>
      <c r="P6644" s="5">
        <v>67.5</v>
      </c>
      <c r="Q6644" s="1">
        <v>13</v>
      </c>
      <c r="R6644" s="1">
        <v>27</v>
      </c>
      <c r="S6644" s="6">
        <v>886</v>
      </c>
      <c r="T6644" s="6">
        <v>886</v>
      </c>
    </row>
    <row r="6645" spans="1:20" hidden="1" x14ac:dyDescent="0.25">
      <c r="A6645" s="1">
        <v>19</v>
      </c>
      <c r="B6645" s="1">
        <v>2013</v>
      </c>
      <c r="C6645" s="1">
        <v>352810619</v>
      </c>
      <c r="D6645" s="44" t="s">
        <v>365</v>
      </c>
      <c r="E6645" s="20">
        <v>6.1420999999999993E-3</v>
      </c>
      <c r="F6645" s="20">
        <v>3.8286999999999996E-3</v>
      </c>
      <c r="G6645" s="20">
        <v>2.3133999999999993E-3</v>
      </c>
      <c r="H6645" s="20">
        <v>0</v>
      </c>
      <c r="I6645" s="20" t="s">
        <v>47</v>
      </c>
      <c r="J6645" s="20">
        <v>6.2389999999999993E-4</v>
      </c>
      <c r="K6645" s="20">
        <v>3.8286999999999996E-3</v>
      </c>
      <c r="L6645" s="20">
        <v>1.6895000000000007E-3</v>
      </c>
      <c r="M6645" s="20">
        <v>1.7225662499999995E-2</v>
      </c>
      <c r="N6645" s="1">
        <v>1</v>
      </c>
      <c r="O6645" s="5">
        <v>9.76</v>
      </c>
      <c r="P6645" s="5">
        <v>90.24</v>
      </c>
      <c r="Q6645" s="1">
        <v>4</v>
      </c>
      <c r="R6645" s="1">
        <v>37</v>
      </c>
      <c r="S6645" s="6">
        <v>373.38</v>
      </c>
      <c r="T6645" s="6">
        <v>373.38</v>
      </c>
    </row>
    <row r="6646" spans="1:20" hidden="1" x14ac:dyDescent="0.25">
      <c r="A6646" s="1">
        <v>15</v>
      </c>
      <c r="B6646" s="1">
        <v>2013</v>
      </c>
      <c r="C6646" s="1">
        <v>352820515</v>
      </c>
      <c r="D6646" s="44" t="s">
        <v>366</v>
      </c>
      <c r="E6646" s="20">
        <v>4.9985100000000005E-2</v>
      </c>
      <c r="F6646" s="20">
        <v>4.5367100000000007E-2</v>
      </c>
      <c r="G6646" s="20">
        <v>4.6179999999999997E-3</v>
      </c>
      <c r="H6646" s="20">
        <v>0</v>
      </c>
      <c r="I6646" s="20">
        <v>4.5658999999999995E-3</v>
      </c>
      <c r="J6646" s="20" t="s">
        <v>47</v>
      </c>
      <c r="K6646" s="20">
        <v>4.5367100000000007E-2</v>
      </c>
      <c r="L6646" s="20">
        <v>5.2099999999999999E-5</v>
      </c>
      <c r="M6646" s="20">
        <v>7.2473812499999997E-3</v>
      </c>
      <c r="N6646" s="1">
        <v>1</v>
      </c>
      <c r="O6646" s="5">
        <v>60</v>
      </c>
      <c r="P6646" s="5">
        <v>40</v>
      </c>
      <c r="Q6646" s="1">
        <v>6</v>
      </c>
      <c r="R6646" s="1">
        <v>4</v>
      </c>
      <c r="S6646" s="6">
        <v>150.91999999999999</v>
      </c>
      <c r="T6646" s="6">
        <v>150.91999999999999</v>
      </c>
    </row>
    <row r="6647" spans="1:20" hidden="1" x14ac:dyDescent="0.25">
      <c r="A6647" s="1">
        <v>18</v>
      </c>
      <c r="B6647" s="1">
        <v>2013</v>
      </c>
      <c r="C6647" s="1">
        <v>352830418</v>
      </c>
      <c r="D6647" s="44" t="s">
        <v>367</v>
      </c>
      <c r="E6647" s="20">
        <v>7.5097200000000003E-2</v>
      </c>
      <c r="F6647" s="20">
        <v>6.7574099999999998E-2</v>
      </c>
      <c r="G6647" s="20">
        <v>7.5230999999999996E-3</v>
      </c>
      <c r="H6647" s="20">
        <v>0</v>
      </c>
      <c r="I6647" s="20" t="s">
        <v>47</v>
      </c>
      <c r="J6647" s="20">
        <v>1.1569999999999999E-4</v>
      </c>
      <c r="K6647" s="20">
        <v>7.4981500000000006E-2</v>
      </c>
      <c r="L6647" s="20">
        <v>0</v>
      </c>
      <c r="M6647" s="20">
        <v>0</v>
      </c>
      <c r="N6647" s="1">
        <v>2</v>
      </c>
      <c r="O6647" s="5">
        <v>70</v>
      </c>
      <c r="P6647" s="5">
        <v>30</v>
      </c>
      <c r="Q6647" s="1">
        <v>7</v>
      </c>
      <c r="R6647" s="1">
        <v>3</v>
      </c>
      <c r="S6647" s="6"/>
      <c r="T6647" s="6"/>
    </row>
    <row r="6648" spans="1:20" hidden="1" x14ac:dyDescent="0.25">
      <c r="A6648" s="1">
        <v>19</v>
      </c>
      <c r="B6648" s="1">
        <v>2013</v>
      </c>
      <c r="C6648" s="1">
        <v>352830419</v>
      </c>
      <c r="D6648" s="44" t="s">
        <v>367</v>
      </c>
      <c r="E6648" s="20">
        <v>1.2089999999999998E-4</v>
      </c>
      <c r="F6648" s="20">
        <v>0</v>
      </c>
      <c r="G6648" s="20">
        <v>1.2089999999999998E-4</v>
      </c>
      <c r="H6648" s="20">
        <v>0</v>
      </c>
      <c r="I6648" s="20" t="s">
        <v>47</v>
      </c>
      <c r="J6648" s="20" t="s">
        <v>47</v>
      </c>
      <c r="K6648" s="20" t="s">
        <v>47</v>
      </c>
      <c r="L6648" s="20">
        <v>1.2089999999999998E-4</v>
      </c>
      <c r="M6648" s="20">
        <v>7.1496674479166666E-3</v>
      </c>
      <c r="N6648" s="1">
        <v>0</v>
      </c>
      <c r="O6648" s="5">
        <v>0</v>
      </c>
      <c r="P6648" s="5">
        <v>100</v>
      </c>
      <c r="Q6648" s="1">
        <v>0</v>
      </c>
      <c r="R6648" s="1">
        <v>5</v>
      </c>
      <c r="S6648" s="6">
        <v>137.75</v>
      </c>
      <c r="T6648" s="6">
        <v>137.75</v>
      </c>
    </row>
    <row r="6649" spans="1:20" hidden="1" x14ac:dyDescent="0.25">
      <c r="A6649" s="1">
        <v>10</v>
      </c>
      <c r="B6649" s="1">
        <v>2013</v>
      </c>
      <c r="C6649" s="1">
        <v>352840310</v>
      </c>
      <c r="D6649" s="44" t="s">
        <v>368</v>
      </c>
      <c r="E6649" s="20">
        <v>0.27488089999999998</v>
      </c>
      <c r="F6649" s="20">
        <v>0.17016350000000002</v>
      </c>
      <c r="G6649" s="20">
        <v>0.10471739999999997</v>
      </c>
      <c r="H6649" s="20">
        <v>0</v>
      </c>
      <c r="I6649" s="20">
        <v>0.16490730000000003</v>
      </c>
      <c r="J6649" s="20">
        <v>6.1869999999999998E-3</v>
      </c>
      <c r="K6649" s="20">
        <v>3.6716600000000009E-2</v>
      </c>
      <c r="L6649" s="20">
        <v>6.7070000000000018E-2</v>
      </c>
      <c r="M6649" s="20">
        <v>0.13404406109722222</v>
      </c>
      <c r="N6649" s="1">
        <v>46</v>
      </c>
      <c r="O6649" s="5">
        <v>24.39</v>
      </c>
      <c r="P6649" s="5">
        <v>75.61</v>
      </c>
      <c r="Q6649" s="1">
        <v>20</v>
      </c>
      <c r="R6649" s="1">
        <v>62</v>
      </c>
      <c r="S6649" s="6">
        <v>1417.68</v>
      </c>
      <c r="T6649" s="6">
        <v>0</v>
      </c>
    </row>
    <row r="6650" spans="1:20" hidden="1" x14ac:dyDescent="0.25">
      <c r="A6650" s="1">
        <v>5</v>
      </c>
      <c r="B6650" s="1">
        <v>2013</v>
      </c>
      <c r="C6650" s="1">
        <v>35285025</v>
      </c>
      <c r="D6650" s="44" t="s">
        <v>369</v>
      </c>
      <c r="E6650" s="20">
        <v>2.7083999999999997E-3</v>
      </c>
      <c r="F6650" s="20">
        <v>0</v>
      </c>
      <c r="G6650" s="20">
        <v>2.7083999999999997E-3</v>
      </c>
      <c r="H6650" s="20">
        <v>0</v>
      </c>
      <c r="I6650" s="20" t="s">
        <v>47</v>
      </c>
      <c r="J6650" s="20">
        <v>2.7083999999999997E-3</v>
      </c>
      <c r="K6650" s="20" t="s">
        <v>47</v>
      </c>
      <c r="L6650" s="20">
        <v>0</v>
      </c>
      <c r="M6650" s="20">
        <v>0</v>
      </c>
      <c r="N6650" s="1">
        <v>1</v>
      </c>
      <c r="O6650" s="5">
        <v>0</v>
      </c>
      <c r="P6650" s="5">
        <v>100</v>
      </c>
      <c r="Q6650" s="1">
        <v>0</v>
      </c>
      <c r="R6650" s="1">
        <v>4</v>
      </c>
      <c r="S6650" s="6"/>
      <c r="T6650" s="6"/>
    </row>
    <row r="6651" spans="1:20" hidden="1" x14ac:dyDescent="0.25">
      <c r="A6651" s="1">
        <v>6</v>
      </c>
      <c r="B6651" s="1">
        <v>2013</v>
      </c>
      <c r="C6651" s="1">
        <v>35285026</v>
      </c>
      <c r="D6651" s="44" t="s">
        <v>369</v>
      </c>
      <c r="E6651" s="20">
        <v>2.2037487000000002</v>
      </c>
      <c r="F6651" s="20">
        <v>2.1782849000000004</v>
      </c>
      <c r="G6651" s="20">
        <v>2.5463800000000005E-2</v>
      </c>
      <c r="H6651" s="20">
        <v>0</v>
      </c>
      <c r="I6651" s="20">
        <v>2.1683333999999999</v>
      </c>
      <c r="J6651" s="20">
        <v>2.4545000000000001E-3</v>
      </c>
      <c r="K6651" s="20">
        <v>1.8584000000000001E-3</v>
      </c>
      <c r="L6651" s="20">
        <v>3.1102400000000002E-2</v>
      </c>
      <c r="M6651" s="20">
        <v>0.21680945611111113</v>
      </c>
      <c r="N6651" s="1">
        <v>21</v>
      </c>
      <c r="O6651" s="5">
        <v>21.05</v>
      </c>
      <c r="P6651" s="5">
        <v>78.95</v>
      </c>
      <c r="Q6651" s="1">
        <v>12</v>
      </c>
      <c r="R6651" s="1">
        <v>45</v>
      </c>
      <c r="S6651" s="6">
        <v>2391.15</v>
      </c>
      <c r="T6651" s="6">
        <v>1482.5129999999999</v>
      </c>
    </row>
    <row r="6652" spans="1:20" hidden="1" x14ac:dyDescent="0.25">
      <c r="A6652" s="1">
        <v>14</v>
      </c>
      <c r="B6652" s="1">
        <v>2013</v>
      </c>
      <c r="C6652" s="1">
        <v>352860114</v>
      </c>
      <c r="D6652" s="44" t="s">
        <v>370</v>
      </c>
      <c r="E6652" s="20">
        <v>0.15066869999999999</v>
      </c>
      <c r="F6652" s="20">
        <v>0.14133769999999998</v>
      </c>
      <c r="G6652" s="20">
        <v>9.330999999999999E-3</v>
      </c>
      <c r="H6652" s="20">
        <v>0</v>
      </c>
      <c r="I6652" s="20">
        <v>9.2592999999999998E-3</v>
      </c>
      <c r="J6652" s="20">
        <v>1.67361E-2</v>
      </c>
      <c r="K6652" s="20">
        <v>0.12460159999999999</v>
      </c>
      <c r="L6652" s="20">
        <v>7.1700000000000008E-5</v>
      </c>
      <c r="M6652" s="20">
        <v>2.0557379427083335E-2</v>
      </c>
      <c r="N6652" s="1">
        <v>6</v>
      </c>
      <c r="O6652" s="5">
        <v>76.92</v>
      </c>
      <c r="P6652" s="5">
        <v>23.08</v>
      </c>
      <c r="Q6652" s="1">
        <v>10</v>
      </c>
      <c r="R6652" s="1">
        <v>3</v>
      </c>
      <c r="S6652" s="6">
        <v>437.58</v>
      </c>
      <c r="T6652" s="6">
        <v>437.58</v>
      </c>
    </row>
    <row r="6653" spans="1:20" hidden="1" x14ac:dyDescent="0.25">
      <c r="A6653" s="1">
        <v>17</v>
      </c>
      <c r="B6653" s="1">
        <v>2013</v>
      </c>
      <c r="C6653" s="1">
        <v>352860117</v>
      </c>
      <c r="D6653" s="44" t="s">
        <v>370</v>
      </c>
      <c r="E6653" s="20">
        <v>1.14734E-2</v>
      </c>
      <c r="F6653" s="20">
        <v>1.14734E-2</v>
      </c>
      <c r="G6653" s="20">
        <v>0</v>
      </c>
      <c r="H6653" s="20">
        <v>0</v>
      </c>
      <c r="I6653" s="20" t="s">
        <v>47</v>
      </c>
      <c r="J6653" s="20" t="s">
        <v>47</v>
      </c>
      <c r="K6653" s="20">
        <v>1.14734E-2</v>
      </c>
      <c r="L6653" s="20">
        <v>0</v>
      </c>
      <c r="M6653" s="20">
        <v>0</v>
      </c>
      <c r="N6653" s="1">
        <v>0</v>
      </c>
      <c r="O6653" s="5">
        <v>100</v>
      </c>
      <c r="P6653" s="5">
        <v>0</v>
      </c>
      <c r="Q6653" s="1">
        <v>1</v>
      </c>
      <c r="R6653" s="1">
        <v>0</v>
      </c>
      <c r="S6653" s="6"/>
      <c r="T6653" s="6"/>
    </row>
    <row r="6654" spans="1:20" hidden="1" x14ac:dyDescent="0.25">
      <c r="A6654" s="1">
        <v>22</v>
      </c>
      <c r="B6654" s="1">
        <v>2013</v>
      </c>
      <c r="C6654" s="1">
        <v>352870022</v>
      </c>
      <c r="D6654" s="44" t="s">
        <v>371</v>
      </c>
      <c r="E6654" s="20">
        <v>0.13653309999999999</v>
      </c>
      <c r="F6654" s="20">
        <v>0.12609409999999999</v>
      </c>
      <c r="G6654" s="20">
        <v>1.0439E-2</v>
      </c>
      <c r="H6654" s="20">
        <v>0</v>
      </c>
      <c r="I6654" s="20">
        <v>6.4841000000000005E-3</v>
      </c>
      <c r="J6654" s="20">
        <v>8.3333299999999999E-2</v>
      </c>
      <c r="K6654" s="20">
        <v>4.0174799999999997E-2</v>
      </c>
      <c r="L6654" s="20">
        <v>6.5409000000000005E-3</v>
      </c>
      <c r="M6654" s="20">
        <v>6.4937476562499999E-3</v>
      </c>
      <c r="N6654" s="1">
        <v>1</v>
      </c>
      <c r="O6654" s="5">
        <v>40</v>
      </c>
      <c r="P6654" s="5">
        <v>60</v>
      </c>
      <c r="Q6654" s="1">
        <v>4</v>
      </c>
      <c r="R6654" s="1">
        <v>6</v>
      </c>
      <c r="S6654" s="6">
        <v>122.22</v>
      </c>
      <c r="T6654" s="6">
        <v>122.22</v>
      </c>
    </row>
    <row r="6655" spans="1:20" hidden="1" x14ac:dyDescent="0.25">
      <c r="A6655" s="1">
        <v>17</v>
      </c>
      <c r="B6655" s="1">
        <v>2013</v>
      </c>
      <c r="C6655" s="1">
        <v>352880917</v>
      </c>
      <c r="D6655" s="44" t="s">
        <v>372</v>
      </c>
      <c r="E6655" s="20">
        <v>0.2221669</v>
      </c>
      <c r="F6655" s="20">
        <v>0.14649530000000002</v>
      </c>
      <c r="G6655" s="20">
        <v>7.5671599999999964E-2</v>
      </c>
      <c r="H6655" s="20">
        <v>0.17</v>
      </c>
      <c r="I6655" s="20">
        <v>3.0119E-2</v>
      </c>
      <c r="J6655" s="20">
        <v>0.12583329999999998</v>
      </c>
      <c r="K6655" s="20">
        <v>6.04583E-2</v>
      </c>
      <c r="L6655" s="20">
        <v>5.7562999999999998E-3</v>
      </c>
      <c r="M6655" s="20">
        <v>3.6740235509259256E-2</v>
      </c>
      <c r="N6655" s="1">
        <v>2</v>
      </c>
      <c r="O6655" s="5">
        <v>31.03</v>
      </c>
      <c r="P6655" s="5">
        <v>68.97</v>
      </c>
      <c r="Q6655" s="1">
        <v>9</v>
      </c>
      <c r="R6655" s="1">
        <v>20</v>
      </c>
      <c r="S6655" s="6">
        <v>637.32000000000005</v>
      </c>
      <c r="T6655" s="6">
        <v>637.32000000000005</v>
      </c>
    </row>
    <row r="6656" spans="1:20" hidden="1" x14ac:dyDescent="0.25">
      <c r="A6656" s="1">
        <v>16</v>
      </c>
      <c r="B6656" s="1">
        <v>2013</v>
      </c>
      <c r="C6656" s="1">
        <v>352885816</v>
      </c>
      <c r="D6656" s="44" t="s">
        <v>373</v>
      </c>
      <c r="E6656" s="20">
        <v>0.16248279999999998</v>
      </c>
      <c r="F6656" s="20">
        <v>0.11766689999999999</v>
      </c>
      <c r="G6656" s="20">
        <v>4.4815899999999992E-2</v>
      </c>
      <c r="H6656" s="20">
        <v>0</v>
      </c>
      <c r="I6656" s="20" t="s">
        <v>47</v>
      </c>
      <c r="J6656" s="20">
        <v>0.1107291</v>
      </c>
      <c r="K6656" s="20">
        <v>2.9240999999999996E-2</v>
      </c>
      <c r="L6656" s="20">
        <v>2.25127E-2</v>
      </c>
      <c r="M6656" s="20">
        <v>7.0807291666666666E-3</v>
      </c>
      <c r="N6656" s="1">
        <v>1</v>
      </c>
      <c r="O6656" s="5">
        <v>18.18</v>
      </c>
      <c r="P6656" s="5">
        <v>81.819999999999993</v>
      </c>
      <c r="Q6656" s="1">
        <v>4</v>
      </c>
      <c r="R6656" s="1">
        <v>18</v>
      </c>
      <c r="S6656" s="6">
        <v>127</v>
      </c>
      <c r="T6656" s="6">
        <v>127</v>
      </c>
    </row>
    <row r="6657" spans="1:20" hidden="1" x14ac:dyDescent="0.25">
      <c r="A6657" s="1">
        <v>21</v>
      </c>
      <c r="B6657" s="1">
        <v>2013</v>
      </c>
      <c r="C6657" s="1">
        <v>352890821</v>
      </c>
      <c r="D6657" s="44" t="s">
        <v>374</v>
      </c>
      <c r="E6657" s="20">
        <v>1.3606599999999998E-2</v>
      </c>
      <c r="F6657" s="20">
        <v>0</v>
      </c>
      <c r="G6657" s="20">
        <v>1.3606599999999998E-2</v>
      </c>
      <c r="H6657" s="20">
        <v>0</v>
      </c>
      <c r="I6657" s="20">
        <v>1.3398199999999999E-2</v>
      </c>
      <c r="J6657" s="20" t="s">
        <v>47</v>
      </c>
      <c r="K6657" s="20">
        <v>9.2600000000000001E-5</v>
      </c>
      <c r="L6657" s="20">
        <v>1.158E-4</v>
      </c>
      <c r="M6657" s="20">
        <v>8.9183085937499986E-3</v>
      </c>
      <c r="N6657" s="1">
        <v>0</v>
      </c>
      <c r="O6657" s="5">
        <v>0</v>
      </c>
      <c r="P6657" s="5">
        <v>100</v>
      </c>
      <c r="Q6657" s="1">
        <v>0</v>
      </c>
      <c r="R6657" s="1">
        <v>10</v>
      </c>
      <c r="S6657" s="6">
        <v>175</v>
      </c>
      <c r="T6657" s="6">
        <v>175</v>
      </c>
    </row>
    <row r="6658" spans="1:20" hidden="1" x14ac:dyDescent="0.25">
      <c r="A6658" s="1">
        <v>17</v>
      </c>
      <c r="B6658" s="1">
        <v>2013</v>
      </c>
      <c r="C6658" s="1">
        <v>352900517</v>
      </c>
      <c r="D6658" s="44" t="s">
        <v>375</v>
      </c>
      <c r="E6658" s="20">
        <v>0</v>
      </c>
      <c r="F6658" s="20">
        <v>0</v>
      </c>
      <c r="G6658" s="20">
        <v>0</v>
      </c>
      <c r="H6658" s="20">
        <v>0</v>
      </c>
      <c r="I6658" s="20">
        <v>0</v>
      </c>
      <c r="J6658" s="20">
        <v>0</v>
      </c>
      <c r="K6658" s="20">
        <v>0</v>
      </c>
      <c r="L6658" s="20">
        <v>0</v>
      </c>
      <c r="M6658" s="20">
        <v>0</v>
      </c>
      <c r="N6658" s="1">
        <v>1</v>
      </c>
      <c r="O6658" s="5">
        <v>0</v>
      </c>
      <c r="P6658" s="5">
        <v>0</v>
      </c>
      <c r="Q6658" s="1">
        <v>0</v>
      </c>
      <c r="R6658" s="1">
        <v>0</v>
      </c>
      <c r="S6658" s="6"/>
      <c r="T6658" s="6"/>
    </row>
    <row r="6659" spans="1:20" hidden="1" x14ac:dyDescent="0.25">
      <c r="A6659" s="1">
        <v>20</v>
      </c>
      <c r="B6659" s="1">
        <v>2013</v>
      </c>
      <c r="C6659" s="1">
        <v>352900520</v>
      </c>
      <c r="D6659" s="44" t="s">
        <v>375</v>
      </c>
      <c r="E6659" s="20">
        <v>0.12068660000000005</v>
      </c>
      <c r="F6659" s="20">
        <v>8.9113400000000051E-2</v>
      </c>
      <c r="G6659" s="20">
        <v>3.1573199999999996E-2</v>
      </c>
      <c r="H6659" s="20">
        <v>0</v>
      </c>
      <c r="I6659" s="20">
        <v>7.2916599999999998E-2</v>
      </c>
      <c r="J6659" s="20">
        <v>4.9090000000000002E-3</v>
      </c>
      <c r="K6659" s="20">
        <v>2.9044100000000003E-2</v>
      </c>
      <c r="L6659" s="20">
        <v>1.3816900000000005E-2</v>
      </c>
      <c r="M6659" s="20">
        <v>0</v>
      </c>
      <c r="N6659" s="1">
        <v>16</v>
      </c>
      <c r="O6659" s="5">
        <v>35.090000000000003</v>
      </c>
      <c r="P6659" s="5">
        <v>64.91</v>
      </c>
      <c r="Q6659" s="1">
        <v>20</v>
      </c>
      <c r="R6659" s="1">
        <v>37</v>
      </c>
      <c r="S6659" s="6"/>
      <c r="T6659" s="6"/>
    </row>
    <row r="6660" spans="1:20" hidden="1" x14ac:dyDescent="0.25">
      <c r="A6660" s="1">
        <v>21</v>
      </c>
      <c r="B6660" s="1">
        <v>2013</v>
      </c>
      <c r="C6660" s="1">
        <v>352900521</v>
      </c>
      <c r="D6660" s="44" t="s">
        <v>375</v>
      </c>
      <c r="E6660" s="20">
        <v>0.22575929999999994</v>
      </c>
      <c r="F6660" s="20">
        <v>0.18162169999999997</v>
      </c>
      <c r="G6660" s="20">
        <v>4.4137599999999985E-2</v>
      </c>
      <c r="H6660" s="20">
        <v>0</v>
      </c>
      <c r="I6660" s="20">
        <v>0.16444439999999999</v>
      </c>
      <c r="J6660" s="20">
        <v>2.7081499999999998E-2</v>
      </c>
      <c r="K6660" s="20">
        <v>8.5666000000000006E-3</v>
      </c>
      <c r="L6660" s="20">
        <v>2.5666800000000004E-2</v>
      </c>
      <c r="M6660" s="20">
        <v>0.73498777122685188</v>
      </c>
      <c r="N6660" s="1">
        <v>13</v>
      </c>
      <c r="O6660" s="5">
        <v>22.22</v>
      </c>
      <c r="P6660" s="5">
        <v>77.78</v>
      </c>
      <c r="Q6660" s="1">
        <v>16</v>
      </c>
      <c r="R6660" s="1">
        <v>56</v>
      </c>
      <c r="S6660" s="6">
        <v>9433.6</v>
      </c>
      <c r="T6660" s="6">
        <v>0</v>
      </c>
    </row>
    <row r="6661" spans="1:20" hidden="1" x14ac:dyDescent="0.25">
      <c r="A6661" s="1">
        <v>18</v>
      </c>
      <c r="B6661" s="1">
        <v>2013</v>
      </c>
      <c r="C6661" s="1">
        <v>352910418</v>
      </c>
      <c r="D6661" s="44" t="s">
        <v>376</v>
      </c>
      <c r="E6661" s="20">
        <v>7.2370000000000004E-3</v>
      </c>
      <c r="F6661" s="20">
        <v>2.6368999999999997E-3</v>
      </c>
      <c r="G6661" s="20">
        <v>4.6001000000000002E-3</v>
      </c>
      <c r="H6661" s="20">
        <v>0</v>
      </c>
      <c r="I6661" s="20" t="s">
        <v>47</v>
      </c>
      <c r="J6661" s="20">
        <v>1.003E-4</v>
      </c>
      <c r="K6661" s="20">
        <v>6.9002000000000004E-3</v>
      </c>
      <c r="L6661" s="20">
        <v>2.3649999999999998E-4</v>
      </c>
      <c r="M6661" s="20">
        <v>4.4637328125000002E-3</v>
      </c>
      <c r="N6661" s="1">
        <v>5</v>
      </c>
      <c r="O6661" s="5">
        <v>52.38</v>
      </c>
      <c r="P6661" s="5">
        <v>47.62</v>
      </c>
      <c r="Q6661" s="1">
        <v>11</v>
      </c>
      <c r="R6661" s="1">
        <v>10</v>
      </c>
      <c r="S6661" s="6">
        <v>90.16</v>
      </c>
      <c r="T6661" s="6">
        <v>90.16</v>
      </c>
    </row>
    <row r="6662" spans="1:20" hidden="1" x14ac:dyDescent="0.25">
      <c r="A6662" s="1">
        <v>21</v>
      </c>
      <c r="B6662" s="1">
        <v>2013</v>
      </c>
      <c r="C6662" s="1">
        <v>352920321</v>
      </c>
      <c r="D6662" s="44" t="s">
        <v>377</v>
      </c>
      <c r="E6662" s="20">
        <v>9.8011999999999995E-3</v>
      </c>
      <c r="F6662" s="20">
        <v>6.5304999999999998E-3</v>
      </c>
      <c r="G6662" s="20">
        <v>3.2707000000000005E-3</v>
      </c>
      <c r="H6662" s="20">
        <v>0</v>
      </c>
      <c r="I6662" s="20" t="s">
        <v>47</v>
      </c>
      <c r="J6662" s="20">
        <v>3.2898000000000003E-3</v>
      </c>
      <c r="K6662" s="20">
        <v>1.3032E-3</v>
      </c>
      <c r="L6662" s="20">
        <v>5.2081999999999996E-3</v>
      </c>
      <c r="M6662" s="20">
        <v>7.5052407407407401E-2</v>
      </c>
      <c r="N6662" s="1">
        <v>0</v>
      </c>
      <c r="O6662" s="5">
        <v>37.5</v>
      </c>
      <c r="P6662" s="5">
        <v>62.5</v>
      </c>
      <c r="Q6662" s="1">
        <v>3</v>
      </c>
      <c r="R6662" s="1">
        <v>5</v>
      </c>
      <c r="S6662" s="6">
        <v>1143.45</v>
      </c>
      <c r="T6662" s="6">
        <v>1143.45</v>
      </c>
    </row>
    <row r="6663" spans="1:20" hidden="1" x14ac:dyDescent="0.25">
      <c r="A6663" s="1">
        <v>22</v>
      </c>
      <c r="B6663" s="1">
        <v>2013</v>
      </c>
      <c r="C6663" s="1">
        <v>352920322</v>
      </c>
      <c r="D6663" s="44" t="s">
        <v>377</v>
      </c>
      <c r="E6663" s="20">
        <v>0.1079352</v>
      </c>
      <c r="F6663" s="20">
        <v>0.1078056</v>
      </c>
      <c r="G6663" s="20">
        <v>1.2960000000000001E-4</v>
      </c>
      <c r="H6663" s="20">
        <v>0</v>
      </c>
      <c r="I6663" s="20" t="s">
        <v>47</v>
      </c>
      <c r="J6663" s="20">
        <v>8.3333299999999999E-2</v>
      </c>
      <c r="K6663" s="20">
        <v>2.43056E-2</v>
      </c>
      <c r="L6663" s="20">
        <v>2.9629999999999999E-4</v>
      </c>
      <c r="M6663" s="20">
        <v>0</v>
      </c>
      <c r="N6663" s="1">
        <v>2</v>
      </c>
      <c r="O6663" s="5">
        <v>75</v>
      </c>
      <c r="P6663" s="5">
        <v>25</v>
      </c>
      <c r="Q6663" s="1">
        <v>3</v>
      </c>
      <c r="R6663" s="1">
        <v>1</v>
      </c>
      <c r="S6663" s="6"/>
      <c r="T6663" s="6"/>
    </row>
    <row r="6664" spans="1:20" hidden="1" x14ac:dyDescent="0.25">
      <c r="A6664" s="1">
        <v>9</v>
      </c>
      <c r="B6664" s="1">
        <v>2013</v>
      </c>
      <c r="C6664" s="1">
        <v>35293029</v>
      </c>
      <c r="D6664" s="44" t="s">
        <v>378</v>
      </c>
      <c r="E6664" s="20">
        <v>0</v>
      </c>
      <c r="F6664" s="20">
        <v>0</v>
      </c>
      <c r="G6664" s="20">
        <v>0</v>
      </c>
      <c r="H6664" s="20">
        <v>0</v>
      </c>
      <c r="I6664" s="20">
        <v>0</v>
      </c>
      <c r="J6664" s="20">
        <v>0</v>
      </c>
      <c r="K6664" s="20">
        <v>0</v>
      </c>
      <c r="L6664" s="20">
        <v>0</v>
      </c>
      <c r="M6664" s="20">
        <v>0</v>
      </c>
      <c r="N6664" s="1">
        <v>0</v>
      </c>
      <c r="O6664" s="5">
        <v>0</v>
      </c>
      <c r="P6664" s="5">
        <v>0</v>
      </c>
      <c r="Q6664" s="1">
        <v>0</v>
      </c>
      <c r="R6664" s="1">
        <v>0</v>
      </c>
      <c r="S6664" s="6"/>
      <c r="T6664" s="6"/>
    </row>
    <row r="6665" spans="1:20" hidden="1" x14ac:dyDescent="0.25">
      <c r="A6665" s="1">
        <v>13</v>
      </c>
      <c r="B6665" s="1">
        <v>2013</v>
      </c>
      <c r="C6665" s="1">
        <v>352930213</v>
      </c>
      <c r="D6665" s="44" t="s">
        <v>378</v>
      </c>
      <c r="E6665" s="20">
        <v>3.9640700000000001E-2</v>
      </c>
      <c r="F6665" s="20">
        <v>3.8709E-2</v>
      </c>
      <c r="G6665" s="20">
        <v>9.3169999999999993E-4</v>
      </c>
      <c r="H6665" s="20">
        <v>0</v>
      </c>
      <c r="I6665" s="20" t="s">
        <v>47</v>
      </c>
      <c r="J6665" s="20" t="s">
        <v>47</v>
      </c>
      <c r="K6665" s="20">
        <v>3.8709E-2</v>
      </c>
      <c r="L6665" s="20">
        <v>9.3169999999999993E-4</v>
      </c>
      <c r="M6665" s="20">
        <v>0</v>
      </c>
      <c r="N6665" s="1">
        <v>17</v>
      </c>
      <c r="O6665" s="5">
        <v>72.73</v>
      </c>
      <c r="P6665" s="5">
        <v>27.27</v>
      </c>
      <c r="Q6665" s="1">
        <v>8</v>
      </c>
      <c r="R6665" s="1">
        <v>3</v>
      </c>
      <c r="S6665" s="6"/>
      <c r="T6665" s="6"/>
    </row>
    <row r="6666" spans="1:20" hidden="1" x14ac:dyDescent="0.25">
      <c r="A6666" s="1">
        <v>16</v>
      </c>
      <c r="B6666" s="1">
        <v>2013</v>
      </c>
      <c r="C6666" s="1">
        <v>352930216</v>
      </c>
      <c r="D6666" s="44" t="s">
        <v>378</v>
      </c>
      <c r="E6666" s="20">
        <v>0.85901670000000097</v>
      </c>
      <c r="F6666" s="20">
        <v>0.11729149999999997</v>
      </c>
      <c r="G6666" s="20">
        <v>0.74172520000000097</v>
      </c>
      <c r="H6666" s="20">
        <v>0</v>
      </c>
      <c r="I6666" s="20" t="s">
        <v>47</v>
      </c>
      <c r="J6666" s="20">
        <v>0.26780449999999983</v>
      </c>
      <c r="K6666" s="20">
        <v>0.57756169999999996</v>
      </c>
      <c r="L6666" s="20">
        <v>1.3650500000000006E-2</v>
      </c>
      <c r="M6666" s="20">
        <v>0.23699831018518519</v>
      </c>
      <c r="N6666" s="1">
        <v>28</v>
      </c>
      <c r="O6666" s="5">
        <v>19.010000000000002</v>
      </c>
      <c r="P6666" s="5">
        <v>80.989999999999995</v>
      </c>
      <c r="Q6666" s="1">
        <v>23</v>
      </c>
      <c r="R6666" s="1">
        <v>98</v>
      </c>
      <c r="S6666" s="6">
        <v>3628.65</v>
      </c>
      <c r="T6666" s="6">
        <v>2902.92</v>
      </c>
    </row>
    <row r="6667" spans="1:20" hidden="1" x14ac:dyDescent="0.25">
      <c r="A6667" s="1">
        <v>6</v>
      </c>
      <c r="B6667" s="1">
        <v>2013</v>
      </c>
      <c r="C6667" s="1">
        <v>35294016</v>
      </c>
      <c r="D6667" s="44" t="s">
        <v>379</v>
      </c>
      <c r="E6667" s="20">
        <v>9.8401799999999928E-2</v>
      </c>
      <c r="F6667" s="20">
        <v>8.619400000000001E-3</v>
      </c>
      <c r="G6667" s="20">
        <v>8.9782399999999929E-2</v>
      </c>
      <c r="H6667" s="20">
        <v>0</v>
      </c>
      <c r="I6667" s="20" t="s">
        <v>47</v>
      </c>
      <c r="J6667" s="20">
        <v>8.3708699999999955E-2</v>
      </c>
      <c r="K6667" s="20">
        <v>9.2600000000000001E-5</v>
      </c>
      <c r="L6667" s="20">
        <v>1.4600499999999999E-2</v>
      </c>
      <c r="M6667" s="20">
        <v>1.4696012851851852</v>
      </c>
      <c r="N6667" s="1">
        <v>5</v>
      </c>
      <c r="O6667" s="5">
        <v>9.68</v>
      </c>
      <c r="P6667" s="5">
        <v>90.32</v>
      </c>
      <c r="Q6667" s="1">
        <v>6</v>
      </c>
      <c r="R6667" s="1">
        <v>56</v>
      </c>
      <c r="S6667" s="6">
        <v>20498.270100000002</v>
      </c>
      <c r="T6667" s="6">
        <v>1434.878907</v>
      </c>
    </row>
    <row r="6668" spans="1:20" hidden="1" x14ac:dyDescent="0.25">
      <c r="A6668" s="1">
        <v>16</v>
      </c>
      <c r="B6668" s="1">
        <v>2013</v>
      </c>
      <c r="C6668" s="1">
        <v>352950016</v>
      </c>
      <c r="D6668" s="44" t="s">
        <v>380</v>
      </c>
      <c r="E6668" s="20">
        <v>0.10139879999999998</v>
      </c>
      <c r="F6668" s="20">
        <v>5.6608699999999984E-2</v>
      </c>
      <c r="G6668" s="20">
        <v>4.4790099999999999E-2</v>
      </c>
      <c r="H6668" s="20">
        <v>0</v>
      </c>
      <c r="I6668" s="20">
        <v>1.6099500000000003E-2</v>
      </c>
      <c r="J6668" s="20">
        <v>5.5254600000000001E-2</v>
      </c>
      <c r="K6668" s="20">
        <v>2.7583200000000002E-2</v>
      </c>
      <c r="L6668" s="20">
        <v>2.4614999999999997E-3</v>
      </c>
      <c r="M6668" s="20">
        <v>1.01548828125E-2</v>
      </c>
      <c r="N6668" s="1">
        <v>5</v>
      </c>
      <c r="O6668" s="5">
        <v>33.33</v>
      </c>
      <c r="P6668" s="5">
        <v>66.67</v>
      </c>
      <c r="Q6668" s="1">
        <v>10</v>
      </c>
      <c r="R6668" s="1">
        <v>20</v>
      </c>
      <c r="S6668" s="6">
        <v>221</v>
      </c>
      <c r="T6668" s="6">
        <v>221</v>
      </c>
    </row>
    <row r="6669" spans="1:20" hidden="1" x14ac:dyDescent="0.25">
      <c r="A6669" s="1">
        <v>15</v>
      </c>
      <c r="B6669" s="1">
        <v>2013</v>
      </c>
      <c r="C6669" s="1">
        <v>352960915</v>
      </c>
      <c r="D6669" s="44" t="s">
        <v>381</v>
      </c>
      <c r="E6669" s="20">
        <v>7.8194299999999994E-2</v>
      </c>
      <c r="F6669" s="20">
        <v>7.7826300000000001E-2</v>
      </c>
      <c r="G6669" s="20">
        <v>3.68E-4</v>
      </c>
      <c r="H6669" s="20">
        <v>0</v>
      </c>
      <c r="I6669" s="20" t="s">
        <v>47</v>
      </c>
      <c r="J6669" s="20" t="s">
        <v>47</v>
      </c>
      <c r="K6669" s="20">
        <v>7.6437400000000003E-2</v>
      </c>
      <c r="L6669" s="20">
        <v>1.7569E-3</v>
      </c>
      <c r="M6669" s="20">
        <v>8.4231158854166672E-3</v>
      </c>
      <c r="N6669" s="1">
        <v>0</v>
      </c>
      <c r="O6669" s="5">
        <v>76.92</v>
      </c>
      <c r="P6669" s="5">
        <v>23.08</v>
      </c>
      <c r="Q6669" s="1">
        <v>10</v>
      </c>
      <c r="R6669" s="1">
        <v>3</v>
      </c>
      <c r="S6669" s="6">
        <v>139.65</v>
      </c>
      <c r="T6669" s="6">
        <v>139.65</v>
      </c>
    </row>
    <row r="6670" spans="1:20" hidden="1" x14ac:dyDescent="0.25">
      <c r="A6670" s="1">
        <v>18</v>
      </c>
      <c r="B6670" s="1">
        <v>2013</v>
      </c>
      <c r="C6670" s="1">
        <v>352960918</v>
      </c>
      <c r="D6670" s="44" t="s">
        <v>381</v>
      </c>
      <c r="E6670" s="20">
        <v>0.19595410000000002</v>
      </c>
      <c r="F6670" s="20">
        <v>7.8592900000000007E-2</v>
      </c>
      <c r="G6670" s="20">
        <v>0.1173612</v>
      </c>
      <c r="H6670" s="20">
        <v>0</v>
      </c>
      <c r="I6670" s="20" t="s">
        <v>47</v>
      </c>
      <c r="J6670" s="20">
        <v>0.18323050000000002</v>
      </c>
      <c r="K6670" s="20">
        <v>1.01852E-2</v>
      </c>
      <c r="L6670" s="20">
        <v>2.5383999999999997E-3</v>
      </c>
      <c r="M6670" s="20">
        <v>0</v>
      </c>
      <c r="N6670" s="1">
        <v>1</v>
      </c>
      <c r="O6670" s="5">
        <v>57.14</v>
      </c>
      <c r="P6670" s="5">
        <v>42.86</v>
      </c>
      <c r="Q6670" s="1">
        <v>4</v>
      </c>
      <c r="R6670" s="1">
        <v>3</v>
      </c>
      <c r="S6670" s="6"/>
      <c r="T6670" s="6"/>
    </row>
    <row r="6671" spans="1:20" hidden="1" x14ac:dyDescent="0.25">
      <c r="A6671" s="1">
        <v>15</v>
      </c>
      <c r="B6671" s="1">
        <v>2013</v>
      </c>
      <c r="C6671" s="1">
        <v>352965815</v>
      </c>
      <c r="D6671" s="44" t="s">
        <v>382</v>
      </c>
      <c r="E6671" s="20">
        <v>6.3625199999999993E-2</v>
      </c>
      <c r="F6671" s="20">
        <v>6.2814999999999996E-2</v>
      </c>
      <c r="G6671" s="20">
        <v>8.1019999999999996E-4</v>
      </c>
      <c r="H6671" s="20">
        <v>0.01</v>
      </c>
      <c r="I6671" s="20" t="s">
        <v>47</v>
      </c>
      <c r="J6671" s="20" t="s">
        <v>47</v>
      </c>
      <c r="K6671" s="20">
        <v>6.3451599999999983E-2</v>
      </c>
      <c r="L6671" s="20">
        <v>1.7359999999999999E-4</v>
      </c>
      <c r="M6671" s="20">
        <v>3.8678585937499997E-3</v>
      </c>
      <c r="N6671" s="1">
        <v>4</v>
      </c>
      <c r="O6671" s="5">
        <v>88.89</v>
      </c>
      <c r="P6671" s="5">
        <v>11.11</v>
      </c>
      <c r="Q6671" s="1">
        <v>16</v>
      </c>
      <c r="R6671" s="1">
        <v>2</v>
      </c>
      <c r="S6671" s="6">
        <v>81</v>
      </c>
      <c r="T6671" s="6">
        <v>81</v>
      </c>
    </row>
    <row r="6672" spans="1:20" hidden="1" x14ac:dyDescent="0.25">
      <c r="A6672" s="1">
        <v>8</v>
      </c>
      <c r="B6672" s="1">
        <v>2013</v>
      </c>
      <c r="C6672" s="1">
        <v>35297088</v>
      </c>
      <c r="D6672" s="44" t="s">
        <v>383</v>
      </c>
      <c r="E6672" s="20">
        <v>0.35037400000000007</v>
      </c>
      <c r="F6672" s="20">
        <v>0.35011260000000005</v>
      </c>
      <c r="G6672" s="20">
        <v>2.6140000000000001E-4</v>
      </c>
      <c r="H6672" s="20">
        <v>0.86</v>
      </c>
      <c r="I6672" s="20" t="s">
        <v>47</v>
      </c>
      <c r="J6672" s="20" t="s">
        <v>47</v>
      </c>
      <c r="K6672" s="20">
        <v>0.35011260000000005</v>
      </c>
      <c r="L6672" s="20">
        <v>2.6140000000000001E-4</v>
      </c>
      <c r="M6672" s="20">
        <v>5.3219818857638886E-2</v>
      </c>
      <c r="N6672" s="1">
        <v>4</v>
      </c>
      <c r="O6672" s="5">
        <v>81.819999999999993</v>
      </c>
      <c r="P6672" s="5">
        <v>18.18</v>
      </c>
      <c r="Q6672" s="1">
        <v>18</v>
      </c>
      <c r="R6672" s="1">
        <v>4</v>
      </c>
      <c r="S6672" s="6">
        <v>1081.08</v>
      </c>
      <c r="T6672" s="6">
        <v>1081.08</v>
      </c>
    </row>
    <row r="6673" spans="1:20" hidden="1" x14ac:dyDescent="0.25">
      <c r="A6673" s="1">
        <v>10</v>
      </c>
      <c r="B6673" s="1">
        <v>2013</v>
      </c>
      <c r="C6673" s="1">
        <v>352980710</v>
      </c>
      <c r="D6673" s="44" t="s">
        <v>384</v>
      </c>
      <c r="E6673" s="20">
        <v>0</v>
      </c>
      <c r="F6673" s="20">
        <v>0</v>
      </c>
      <c r="G6673" s="20">
        <v>0</v>
      </c>
      <c r="H6673" s="20">
        <v>0</v>
      </c>
      <c r="I6673" s="20">
        <v>0</v>
      </c>
      <c r="J6673" s="20">
        <v>0</v>
      </c>
      <c r="K6673" s="20">
        <v>0</v>
      </c>
      <c r="L6673" s="20">
        <v>0</v>
      </c>
      <c r="M6673" s="20">
        <v>0</v>
      </c>
      <c r="N6673" s="1">
        <v>0</v>
      </c>
      <c r="O6673" s="5">
        <v>0</v>
      </c>
      <c r="P6673" s="5">
        <v>0</v>
      </c>
      <c r="Q6673" s="1">
        <v>0</v>
      </c>
      <c r="R6673" s="1">
        <v>0</v>
      </c>
      <c r="S6673" s="6"/>
      <c r="T6673" s="6"/>
    </row>
    <row r="6674" spans="1:20" hidden="1" x14ac:dyDescent="0.25">
      <c r="A6674" s="1">
        <v>13</v>
      </c>
      <c r="B6674" s="1">
        <v>2013</v>
      </c>
      <c r="C6674" s="1">
        <v>352980713</v>
      </c>
      <c r="D6674" s="44" t="s">
        <v>384</v>
      </c>
      <c r="E6674" s="20">
        <v>4.0508999999999996E-3</v>
      </c>
      <c r="F6674" s="20">
        <v>0</v>
      </c>
      <c r="G6674" s="20">
        <v>4.0508999999999996E-3</v>
      </c>
      <c r="H6674" s="20">
        <v>0</v>
      </c>
      <c r="I6674" s="20" t="s">
        <v>47</v>
      </c>
      <c r="J6674" s="20">
        <v>4.0508999999999996E-3</v>
      </c>
      <c r="K6674" s="20" t="s">
        <v>47</v>
      </c>
      <c r="L6674" s="20">
        <v>0</v>
      </c>
      <c r="M6674" s="20">
        <v>3.5494016706018518E-2</v>
      </c>
      <c r="N6674" s="1">
        <v>0</v>
      </c>
      <c r="O6674" s="5">
        <v>0</v>
      </c>
      <c r="P6674" s="5">
        <v>100</v>
      </c>
      <c r="Q6674" s="1">
        <v>0</v>
      </c>
      <c r="R6674" s="1">
        <v>1</v>
      </c>
      <c r="S6674" s="6">
        <v>649</v>
      </c>
      <c r="T6674" s="6">
        <v>649</v>
      </c>
    </row>
    <row r="6675" spans="1:20" hidden="1" x14ac:dyDescent="0.25">
      <c r="A6675" s="1">
        <v>15</v>
      </c>
      <c r="B6675" s="1">
        <v>2013</v>
      </c>
      <c r="C6675" s="1">
        <v>353000315</v>
      </c>
      <c r="D6675" s="44" t="s">
        <v>385</v>
      </c>
      <c r="E6675" s="20">
        <v>6.5010000000000003E-4</v>
      </c>
      <c r="F6675" s="20">
        <v>0</v>
      </c>
      <c r="G6675" s="20">
        <v>6.5010000000000003E-4</v>
      </c>
      <c r="H6675" s="20">
        <v>0.03</v>
      </c>
      <c r="I6675" s="20">
        <v>4.1669999999999999E-4</v>
      </c>
      <c r="J6675" s="20">
        <v>4.0099999999999999E-5</v>
      </c>
      <c r="K6675" s="20" t="s">
        <v>47</v>
      </c>
      <c r="L6675" s="20">
        <v>1.9329999999999998E-4</v>
      </c>
      <c r="M6675" s="20">
        <v>4.6536437500000012E-3</v>
      </c>
      <c r="N6675" s="1">
        <v>0</v>
      </c>
      <c r="O6675" s="5">
        <v>0</v>
      </c>
      <c r="P6675" s="5">
        <v>100</v>
      </c>
      <c r="Q6675" s="1">
        <v>0</v>
      </c>
      <c r="R6675" s="1">
        <v>4</v>
      </c>
      <c r="S6675" s="6">
        <v>104.86</v>
      </c>
      <c r="T6675" s="6">
        <v>104.86</v>
      </c>
    </row>
    <row r="6676" spans="1:20" hidden="1" x14ac:dyDescent="0.25">
      <c r="A6676" s="1">
        <v>11</v>
      </c>
      <c r="B6676" s="1">
        <v>2013</v>
      </c>
      <c r="C6676" s="1">
        <v>352990611</v>
      </c>
      <c r="D6676" s="44" t="s">
        <v>386</v>
      </c>
      <c r="E6676" s="20">
        <v>7.4076599999999992E-2</v>
      </c>
      <c r="F6676" s="20">
        <v>7.3118199999999994E-2</v>
      </c>
      <c r="G6676" s="20">
        <v>9.5839999999999988E-4</v>
      </c>
      <c r="H6676" s="20">
        <v>0</v>
      </c>
      <c r="I6676" s="20" t="s">
        <v>47</v>
      </c>
      <c r="J6676" s="20">
        <v>2.2000000000000001E-3</v>
      </c>
      <c r="K6676" s="20">
        <v>5.0894500000000002E-2</v>
      </c>
      <c r="L6676" s="20">
        <v>2.0982100000000004E-2</v>
      </c>
      <c r="M6676" s="20">
        <v>3.5706662555555553E-2</v>
      </c>
      <c r="N6676" s="1">
        <v>80</v>
      </c>
      <c r="O6676" s="5">
        <v>85.19</v>
      </c>
      <c r="P6676" s="5">
        <v>14.81</v>
      </c>
      <c r="Q6676" s="1">
        <v>23</v>
      </c>
      <c r="R6676" s="1">
        <v>4</v>
      </c>
      <c r="S6676" s="6">
        <v>323.12</v>
      </c>
      <c r="T6676" s="6">
        <v>294.03919999999999</v>
      </c>
    </row>
    <row r="6677" spans="1:20" hidden="1" x14ac:dyDescent="0.25">
      <c r="A6677" s="1">
        <v>19</v>
      </c>
      <c r="B6677" s="1">
        <v>2013</v>
      </c>
      <c r="C6677" s="1">
        <v>353010219</v>
      </c>
      <c r="D6677" s="44" t="s">
        <v>387</v>
      </c>
      <c r="E6677" s="20">
        <v>1.0996000000000001E-3</v>
      </c>
      <c r="F6677" s="20">
        <v>0</v>
      </c>
      <c r="G6677" s="20">
        <v>1.0996000000000001E-3</v>
      </c>
      <c r="H6677" s="20">
        <v>0</v>
      </c>
      <c r="I6677" s="20" t="s">
        <v>47</v>
      </c>
      <c r="J6677" s="20">
        <v>5.8449999999999995E-4</v>
      </c>
      <c r="K6677" s="20" t="s">
        <v>47</v>
      </c>
      <c r="L6677" s="20">
        <v>5.1509999999999989E-4</v>
      </c>
      <c r="M6677" s="20">
        <v>6.2116808299067974E-2</v>
      </c>
      <c r="N6677" s="1">
        <v>0</v>
      </c>
      <c r="O6677" s="5">
        <v>0</v>
      </c>
      <c r="P6677" s="5">
        <v>100</v>
      </c>
      <c r="Q6677" s="1">
        <v>0</v>
      </c>
      <c r="R6677" s="1">
        <v>13</v>
      </c>
      <c r="S6677" s="6">
        <v>1174.7</v>
      </c>
      <c r="T6677" s="6">
        <v>1174.7</v>
      </c>
    </row>
    <row r="6678" spans="1:20" hidden="1" x14ac:dyDescent="0.25">
      <c r="A6678" s="1">
        <v>20</v>
      </c>
      <c r="B6678" s="1">
        <v>2013</v>
      </c>
      <c r="C6678" s="1">
        <v>353010220</v>
      </c>
      <c r="D6678" s="44" t="s">
        <v>387</v>
      </c>
      <c r="E6678" s="20">
        <v>0.15146310000000002</v>
      </c>
      <c r="F6678" s="20">
        <v>9.2499999999999999E-2</v>
      </c>
      <c r="G6678" s="20">
        <v>5.8963100000000004E-2</v>
      </c>
      <c r="H6678" s="20">
        <v>0</v>
      </c>
      <c r="I6678" s="20" t="s">
        <v>47</v>
      </c>
      <c r="J6678" s="20">
        <v>0.15146309999999999</v>
      </c>
      <c r="K6678" s="20" t="s">
        <v>47</v>
      </c>
      <c r="L6678" s="20">
        <v>0</v>
      </c>
      <c r="M6678" s="20">
        <v>0</v>
      </c>
      <c r="N6678" s="1">
        <v>3</v>
      </c>
      <c r="O6678" s="5">
        <v>33.33</v>
      </c>
      <c r="P6678" s="5">
        <v>66.67</v>
      </c>
      <c r="Q6678" s="1">
        <v>2</v>
      </c>
      <c r="R6678" s="1">
        <v>4</v>
      </c>
      <c r="S6678" s="6"/>
      <c r="T6678" s="6"/>
    </row>
    <row r="6679" spans="1:20" hidden="1" x14ac:dyDescent="0.25">
      <c r="A6679" s="1">
        <v>22</v>
      </c>
      <c r="B6679" s="1">
        <v>2013</v>
      </c>
      <c r="C6679" s="1">
        <v>353020122</v>
      </c>
      <c r="D6679" s="44" t="s">
        <v>388</v>
      </c>
      <c r="E6679" s="20">
        <v>0.23635619999999999</v>
      </c>
      <c r="F6679" s="20">
        <v>0.22661109999999998</v>
      </c>
      <c r="G6679" s="20">
        <v>9.7451000000000013E-3</v>
      </c>
      <c r="H6679" s="20">
        <v>0</v>
      </c>
      <c r="I6679" s="20">
        <v>9.0053999999999985E-3</v>
      </c>
      <c r="J6679" s="20">
        <v>5.463E-4</v>
      </c>
      <c r="K6679" s="20">
        <v>0.22665739999999998</v>
      </c>
      <c r="L6679" s="20">
        <v>1.4710000000000002E-4</v>
      </c>
      <c r="M6679" s="20">
        <v>3.1921092607638889E-2</v>
      </c>
      <c r="N6679" s="1">
        <v>0</v>
      </c>
      <c r="O6679" s="5">
        <v>16.670000000000002</v>
      </c>
      <c r="P6679" s="5">
        <v>83.33</v>
      </c>
      <c r="Q6679" s="1">
        <v>5</v>
      </c>
      <c r="R6679" s="1">
        <v>25</v>
      </c>
      <c r="S6679" s="6">
        <v>532.98</v>
      </c>
      <c r="T6679" s="6">
        <v>532.98</v>
      </c>
    </row>
    <row r="6680" spans="1:20" hidden="1" x14ac:dyDescent="0.25">
      <c r="A6680" s="1">
        <v>15</v>
      </c>
      <c r="B6680" s="1">
        <v>2013</v>
      </c>
      <c r="C6680" s="1">
        <v>353030015</v>
      </c>
      <c r="D6680" s="44" t="s">
        <v>389</v>
      </c>
      <c r="E6680" s="20">
        <v>0.20060439999999991</v>
      </c>
      <c r="F6680" s="20">
        <v>3.7990699999999995E-2</v>
      </c>
      <c r="G6680" s="20">
        <v>0.16261369999999992</v>
      </c>
      <c r="H6680" s="20">
        <v>0</v>
      </c>
      <c r="I6680" s="20">
        <v>9.6218399999999968E-2</v>
      </c>
      <c r="J6680" s="20">
        <v>4.5569E-3</v>
      </c>
      <c r="K6680" s="20">
        <v>5.1491500000000003E-2</v>
      </c>
      <c r="L6680" s="20">
        <v>4.8337599999999988E-2</v>
      </c>
      <c r="M6680" s="20">
        <v>0.15892739455092592</v>
      </c>
      <c r="N6680" s="1">
        <v>7</v>
      </c>
      <c r="O6680" s="5">
        <v>4.59</v>
      </c>
      <c r="P6680" s="5">
        <v>95.41</v>
      </c>
      <c r="Q6680" s="1">
        <v>5</v>
      </c>
      <c r="R6680" s="1">
        <v>104</v>
      </c>
      <c r="S6680" s="6">
        <v>2936.08</v>
      </c>
      <c r="T6680" s="6">
        <v>2348.864</v>
      </c>
    </row>
    <row r="6681" spans="1:20" hidden="1" x14ac:dyDescent="0.25">
      <c r="A6681" s="1">
        <v>16</v>
      </c>
      <c r="B6681" s="1">
        <v>2013</v>
      </c>
      <c r="C6681" s="1">
        <v>353030016</v>
      </c>
      <c r="D6681" s="44" t="s">
        <v>389</v>
      </c>
      <c r="E6681" s="20">
        <v>1.16077E-2</v>
      </c>
      <c r="F6681" s="20">
        <v>8.3296000000000012E-3</v>
      </c>
      <c r="G6681" s="20">
        <v>3.2780999999999995E-3</v>
      </c>
      <c r="H6681" s="20">
        <v>0</v>
      </c>
      <c r="I6681" s="20" t="s">
        <v>47</v>
      </c>
      <c r="J6681" s="20">
        <v>3.1989999999999996E-3</v>
      </c>
      <c r="K6681" s="20">
        <v>8.3296000000000012E-3</v>
      </c>
      <c r="L6681" s="20">
        <v>7.9099999999999998E-5</v>
      </c>
      <c r="M6681" s="20">
        <v>0</v>
      </c>
      <c r="N6681" s="1">
        <v>1</v>
      </c>
      <c r="O6681" s="5">
        <v>50</v>
      </c>
      <c r="P6681" s="5">
        <v>50</v>
      </c>
      <c r="Q6681" s="1">
        <v>5</v>
      </c>
      <c r="R6681" s="1">
        <v>5</v>
      </c>
      <c r="S6681" s="6"/>
      <c r="T6681" s="6"/>
    </row>
    <row r="6682" spans="1:20" hidden="1" x14ac:dyDescent="0.25">
      <c r="A6682" s="1">
        <v>18</v>
      </c>
      <c r="B6682" s="1">
        <v>2013</v>
      </c>
      <c r="C6682" s="1">
        <v>353030018</v>
      </c>
      <c r="D6682" s="44" t="s">
        <v>389</v>
      </c>
      <c r="E6682" s="20">
        <v>5.89499E-2</v>
      </c>
      <c r="F6682" s="20">
        <v>5.6615699999999998E-2</v>
      </c>
      <c r="G6682" s="20">
        <v>2.3342000000000003E-3</v>
      </c>
      <c r="H6682" s="20">
        <v>0</v>
      </c>
      <c r="I6682" s="20">
        <v>5.16157E-2</v>
      </c>
      <c r="J6682" s="20">
        <v>2.3342000000000003E-3</v>
      </c>
      <c r="K6682" s="20">
        <v>5.0000000000000001E-3</v>
      </c>
      <c r="L6682" s="20">
        <v>0</v>
      </c>
      <c r="M6682" s="20">
        <v>0</v>
      </c>
      <c r="N6682" s="1">
        <v>2</v>
      </c>
      <c r="O6682" s="5">
        <v>66.67</v>
      </c>
      <c r="P6682" s="5">
        <v>33.33</v>
      </c>
      <c r="Q6682" s="1">
        <v>4</v>
      </c>
      <c r="R6682" s="1">
        <v>2</v>
      </c>
      <c r="S6682" s="6"/>
      <c r="T6682" s="6"/>
    </row>
    <row r="6683" spans="1:20" hidden="1" x14ac:dyDescent="0.25">
      <c r="A6683" s="1">
        <v>15</v>
      </c>
      <c r="B6683" s="1">
        <v>2013</v>
      </c>
      <c r="C6683" s="1">
        <v>353040915</v>
      </c>
      <c r="D6683" s="44" t="s">
        <v>390</v>
      </c>
      <c r="E6683" s="20">
        <v>6.0312200000000003E-2</v>
      </c>
      <c r="F6683" s="20">
        <v>2.66944E-2</v>
      </c>
      <c r="G6683" s="20">
        <v>3.3617800000000003E-2</v>
      </c>
      <c r="H6683" s="20">
        <v>0</v>
      </c>
      <c r="I6683" s="20">
        <v>1.81978E-2</v>
      </c>
      <c r="J6683" s="20">
        <v>2.263E-4</v>
      </c>
      <c r="K6683" s="20">
        <v>4.1796300000000002E-2</v>
      </c>
      <c r="L6683" s="20">
        <v>9.1800000000000009E-5</v>
      </c>
      <c r="M6683" s="20">
        <v>1.031243060793822E-2</v>
      </c>
      <c r="N6683" s="1">
        <v>2</v>
      </c>
      <c r="O6683" s="5">
        <v>20</v>
      </c>
      <c r="P6683" s="5">
        <v>80</v>
      </c>
      <c r="Q6683" s="1">
        <v>4</v>
      </c>
      <c r="R6683" s="1">
        <v>16</v>
      </c>
      <c r="S6683" s="6">
        <v>160.80000000000001</v>
      </c>
      <c r="T6683" s="6">
        <v>160.80000000000001</v>
      </c>
    </row>
    <row r="6684" spans="1:20" hidden="1" x14ac:dyDescent="0.25">
      <c r="A6684" s="1">
        <v>4</v>
      </c>
      <c r="B6684" s="1">
        <v>2013</v>
      </c>
      <c r="C6684" s="1">
        <v>35305084</v>
      </c>
      <c r="D6684" s="44" t="s">
        <v>391</v>
      </c>
      <c r="E6684" s="20">
        <v>1.3498032000000002</v>
      </c>
      <c r="F6684" s="20">
        <v>1.2823682000000001</v>
      </c>
      <c r="G6684" s="20">
        <v>6.7435000000000023E-2</v>
      </c>
      <c r="H6684" s="20">
        <v>0.53</v>
      </c>
      <c r="I6684" s="20">
        <v>9.9890000000000005E-4</v>
      </c>
      <c r="J6684" s="20">
        <v>0.86977060000000017</v>
      </c>
      <c r="K6684" s="20">
        <v>0.44855390000000023</v>
      </c>
      <c r="L6684" s="20">
        <v>3.0479800000000001E-2</v>
      </c>
      <c r="M6684" s="20">
        <v>0.19073204786574074</v>
      </c>
      <c r="N6684" s="1">
        <v>78</v>
      </c>
      <c r="O6684" s="5">
        <v>63.27</v>
      </c>
      <c r="P6684" s="5">
        <v>36.729999999999997</v>
      </c>
      <c r="Q6684" s="1">
        <v>93</v>
      </c>
      <c r="R6684" s="1">
        <v>54</v>
      </c>
      <c r="S6684" s="6">
        <v>3417</v>
      </c>
      <c r="T6684" s="6">
        <v>3417</v>
      </c>
    </row>
    <row r="6685" spans="1:20" hidden="1" x14ac:dyDescent="0.25">
      <c r="A6685" s="1">
        <v>2</v>
      </c>
      <c r="B6685" s="1">
        <v>2013</v>
      </c>
      <c r="C6685" s="1">
        <v>35306072</v>
      </c>
      <c r="D6685" s="44" t="s">
        <v>392</v>
      </c>
      <c r="E6685" s="20">
        <v>7.9314500000000024E-2</v>
      </c>
      <c r="F6685" s="20">
        <v>5.2553900000000021E-2</v>
      </c>
      <c r="G6685" s="20">
        <v>2.6760600000000006E-2</v>
      </c>
      <c r="H6685" s="20">
        <v>0</v>
      </c>
      <c r="I6685" s="20" t="s">
        <v>47</v>
      </c>
      <c r="J6685" s="20">
        <v>2.6867900000000004E-2</v>
      </c>
      <c r="K6685" s="20">
        <v>1.9276000000000005E-3</v>
      </c>
      <c r="L6685" s="20">
        <v>5.0519000000000001E-2</v>
      </c>
      <c r="M6685" s="20">
        <v>0</v>
      </c>
      <c r="N6685" s="1">
        <v>16</v>
      </c>
      <c r="O6685" s="5">
        <v>30.19</v>
      </c>
      <c r="P6685" s="5">
        <v>69.81</v>
      </c>
      <c r="Q6685" s="1">
        <v>16</v>
      </c>
      <c r="R6685" s="1">
        <v>37</v>
      </c>
      <c r="S6685" s="6"/>
      <c r="T6685" s="6"/>
    </row>
    <row r="6686" spans="1:20" hidden="1" x14ac:dyDescent="0.25">
      <c r="A6686" s="1">
        <v>6</v>
      </c>
      <c r="B6686" s="1">
        <v>2013</v>
      </c>
      <c r="C6686" s="1">
        <v>35306076</v>
      </c>
      <c r="D6686" s="44" t="s">
        <v>392</v>
      </c>
      <c r="E6686" s="20">
        <v>1.4621439000000009</v>
      </c>
      <c r="F6686" s="20">
        <v>1.357090700000001</v>
      </c>
      <c r="G6686" s="20">
        <v>0.10505319999999997</v>
      </c>
      <c r="H6686" s="20">
        <v>0</v>
      </c>
      <c r="I6686" s="20">
        <v>1.1148842999999999</v>
      </c>
      <c r="J6686" s="20">
        <v>0.22582650000000001</v>
      </c>
      <c r="K6686" s="20">
        <v>8.0396700000000029E-2</v>
      </c>
      <c r="L6686" s="20">
        <v>4.1036399999999987E-2</v>
      </c>
      <c r="M6686" s="20">
        <v>1.2621254097569443</v>
      </c>
      <c r="N6686" s="1">
        <v>66</v>
      </c>
      <c r="O6686" s="5">
        <v>46.19</v>
      </c>
      <c r="P6686" s="5">
        <v>53.81</v>
      </c>
      <c r="Q6686" s="1">
        <v>91</v>
      </c>
      <c r="R6686" s="1">
        <v>106</v>
      </c>
      <c r="S6686" s="6">
        <v>19199.849999999999</v>
      </c>
      <c r="T6686" s="6">
        <v>8255.9354999999996</v>
      </c>
    </row>
    <row r="6687" spans="1:20" hidden="1" x14ac:dyDescent="0.25">
      <c r="A6687" s="1">
        <v>7</v>
      </c>
      <c r="B6687" s="1">
        <v>2013</v>
      </c>
      <c r="C6687" s="1">
        <v>35306077</v>
      </c>
      <c r="D6687" s="44" t="s">
        <v>392</v>
      </c>
      <c r="E6687" s="20">
        <v>0</v>
      </c>
      <c r="F6687" s="20">
        <v>0</v>
      </c>
      <c r="G6687" s="20">
        <v>0</v>
      </c>
      <c r="H6687" s="20">
        <v>0</v>
      </c>
      <c r="I6687" s="20">
        <v>0</v>
      </c>
      <c r="J6687" s="20">
        <v>0</v>
      </c>
      <c r="K6687" s="20">
        <v>0</v>
      </c>
      <c r="L6687" s="20">
        <v>0</v>
      </c>
      <c r="M6687" s="20">
        <v>0</v>
      </c>
      <c r="N6687" s="1">
        <v>0</v>
      </c>
      <c r="O6687" s="5">
        <v>0</v>
      </c>
      <c r="P6687" s="5">
        <v>0</v>
      </c>
      <c r="Q6687" s="1">
        <v>0</v>
      </c>
      <c r="R6687" s="1">
        <v>0</v>
      </c>
      <c r="S6687" s="6"/>
      <c r="T6687" s="6"/>
    </row>
    <row r="6688" spans="1:20" hidden="1" x14ac:dyDescent="0.25">
      <c r="A6688" s="1">
        <v>9</v>
      </c>
      <c r="B6688" s="1">
        <v>2013</v>
      </c>
      <c r="C6688" s="1">
        <v>35307069</v>
      </c>
      <c r="D6688" s="44" t="s">
        <v>393</v>
      </c>
      <c r="E6688" s="20">
        <v>2.1765575000000004</v>
      </c>
      <c r="F6688" s="20">
        <v>2.1083381000000005</v>
      </c>
      <c r="G6688" s="20">
        <v>6.8219399999999986E-2</v>
      </c>
      <c r="H6688" s="20">
        <v>1.83</v>
      </c>
      <c r="I6688" s="20">
        <v>6.8287E-3</v>
      </c>
      <c r="J6688" s="20">
        <v>8.8351200000000032E-2</v>
      </c>
      <c r="K6688" s="20">
        <v>0.93484810000000007</v>
      </c>
      <c r="L6688" s="20">
        <v>1.1465295000000004</v>
      </c>
      <c r="M6688" s="20">
        <v>0.4652484592777778</v>
      </c>
      <c r="N6688" s="1">
        <v>106</v>
      </c>
      <c r="O6688" s="5">
        <v>62.8</v>
      </c>
      <c r="P6688" s="5">
        <v>37.200000000000003</v>
      </c>
      <c r="Q6688" s="1">
        <v>130</v>
      </c>
      <c r="R6688" s="1">
        <v>77</v>
      </c>
      <c r="S6688" s="6">
        <v>7432</v>
      </c>
      <c r="T6688" s="6">
        <v>5425.36</v>
      </c>
    </row>
    <row r="6689" spans="1:20" hidden="1" x14ac:dyDescent="0.25">
      <c r="A6689" s="1">
        <v>5</v>
      </c>
      <c r="B6689" s="1">
        <v>2013</v>
      </c>
      <c r="C6689" s="1">
        <v>35308055</v>
      </c>
      <c r="D6689" s="44" t="s">
        <v>394</v>
      </c>
      <c r="E6689" s="20">
        <v>5.3206400000000001E-2</v>
      </c>
      <c r="F6689" s="20">
        <v>5.2785100000000001E-2</v>
      </c>
      <c r="G6689" s="20">
        <v>4.2130000000000005E-4</v>
      </c>
      <c r="H6689" s="20">
        <v>0</v>
      </c>
      <c r="I6689" s="20" t="s">
        <v>47</v>
      </c>
      <c r="J6689" s="20" t="s">
        <v>47</v>
      </c>
      <c r="K6689" s="20">
        <v>5.0054600000000005E-2</v>
      </c>
      <c r="L6689" s="20">
        <v>3.1517999999999997E-3</v>
      </c>
      <c r="M6689" s="20">
        <v>0</v>
      </c>
      <c r="N6689" s="1">
        <v>11</v>
      </c>
      <c r="O6689" s="5">
        <v>83.33</v>
      </c>
      <c r="P6689" s="5">
        <v>16.670000000000002</v>
      </c>
      <c r="Q6689" s="1">
        <v>15</v>
      </c>
      <c r="R6689" s="1">
        <v>3</v>
      </c>
      <c r="S6689" s="6"/>
      <c r="T6689" s="6"/>
    </row>
    <row r="6690" spans="1:20" hidden="1" x14ac:dyDescent="0.25">
      <c r="A6690" s="1">
        <v>9</v>
      </c>
      <c r="B6690" s="1">
        <v>2013</v>
      </c>
      <c r="C6690" s="1">
        <v>35308059</v>
      </c>
      <c r="D6690" s="44" t="s">
        <v>394</v>
      </c>
      <c r="E6690" s="20">
        <v>0.27470169999999994</v>
      </c>
      <c r="F6690" s="20">
        <v>0.21329889999999996</v>
      </c>
      <c r="G6690" s="20">
        <v>6.1402799999999993E-2</v>
      </c>
      <c r="H6690" s="20">
        <v>0.48</v>
      </c>
      <c r="I6690" s="20" t="s">
        <v>47</v>
      </c>
      <c r="J6690" s="20">
        <v>5.5514199999999993E-2</v>
      </c>
      <c r="K6690" s="20">
        <v>0.21154219999999999</v>
      </c>
      <c r="L6690" s="20">
        <v>7.645299999999999E-3</v>
      </c>
      <c r="M6690" s="20">
        <v>0.26524502766203706</v>
      </c>
      <c r="N6690" s="1">
        <v>23</v>
      </c>
      <c r="O6690" s="5">
        <v>51.3</v>
      </c>
      <c r="P6690" s="5">
        <v>48.7</v>
      </c>
      <c r="Q6690" s="1">
        <v>59</v>
      </c>
      <c r="R6690" s="1">
        <v>56</v>
      </c>
      <c r="S6690" s="6">
        <v>4484.4799999999996</v>
      </c>
      <c r="T6690" s="6">
        <v>2914.9119999999998</v>
      </c>
    </row>
    <row r="6691" spans="1:20" hidden="1" x14ac:dyDescent="0.25">
      <c r="A6691" s="1">
        <v>5</v>
      </c>
      <c r="B6691" s="1">
        <v>2013</v>
      </c>
      <c r="C6691" s="1">
        <v>35309045</v>
      </c>
      <c r="D6691" s="44" t="s">
        <v>395</v>
      </c>
      <c r="E6691" s="20">
        <v>7.7781000000000005E-3</v>
      </c>
      <c r="F6691" s="20">
        <v>5.6599000000000007E-3</v>
      </c>
      <c r="G6691" s="20">
        <v>2.1181999999999998E-3</v>
      </c>
      <c r="H6691" s="20">
        <v>0</v>
      </c>
      <c r="I6691" s="20" t="s">
        <v>47</v>
      </c>
      <c r="J6691" s="20">
        <v>5.8449999999999995E-4</v>
      </c>
      <c r="K6691" s="20">
        <v>4.2980000000000006E-3</v>
      </c>
      <c r="L6691" s="20">
        <v>2.8955999999999999E-3</v>
      </c>
      <c r="M6691" s="20">
        <v>7.447965364583334E-3</v>
      </c>
      <c r="N6691" s="1">
        <v>3</v>
      </c>
      <c r="O6691" s="5">
        <v>23.81</v>
      </c>
      <c r="P6691" s="5">
        <v>76.19</v>
      </c>
      <c r="Q6691" s="1">
        <v>5</v>
      </c>
      <c r="R6691" s="1">
        <v>16</v>
      </c>
      <c r="S6691" s="6">
        <v>135.9</v>
      </c>
      <c r="T6691" s="6">
        <v>135.9</v>
      </c>
    </row>
    <row r="6692" spans="1:20" hidden="1" x14ac:dyDescent="0.25">
      <c r="A6692" s="1">
        <v>10</v>
      </c>
      <c r="B6692" s="1">
        <v>2013</v>
      </c>
      <c r="C6692" s="1">
        <v>353090410</v>
      </c>
      <c r="D6692" s="44" t="s">
        <v>395</v>
      </c>
      <c r="E6692" s="20">
        <v>0</v>
      </c>
      <c r="F6692" s="20">
        <v>0</v>
      </c>
      <c r="G6692" s="20">
        <v>0</v>
      </c>
      <c r="H6692" s="20">
        <v>0</v>
      </c>
      <c r="I6692" s="20">
        <v>0</v>
      </c>
      <c r="J6692" s="20">
        <v>0</v>
      </c>
      <c r="K6692" s="20">
        <v>0</v>
      </c>
      <c r="L6692" s="20">
        <v>0</v>
      </c>
      <c r="M6692" s="20">
        <v>0</v>
      </c>
      <c r="N6692" s="1">
        <v>0</v>
      </c>
      <c r="O6692" s="5">
        <v>0</v>
      </c>
      <c r="P6692" s="5">
        <v>0</v>
      </c>
      <c r="Q6692" s="1">
        <v>0</v>
      </c>
      <c r="R6692" s="1">
        <v>0</v>
      </c>
      <c r="S6692" s="6"/>
      <c r="T6692" s="6"/>
    </row>
    <row r="6693" spans="1:20" hidden="1" x14ac:dyDescent="0.25">
      <c r="A6693" s="1">
        <v>19</v>
      </c>
      <c r="B6693" s="1">
        <v>2013</v>
      </c>
      <c r="C6693" s="1">
        <v>353100119</v>
      </c>
      <c r="D6693" s="44" t="s">
        <v>396</v>
      </c>
      <c r="E6693" s="20">
        <v>0.1209302</v>
      </c>
      <c r="F6693" s="20">
        <v>0.1033719</v>
      </c>
      <c r="G6693" s="20">
        <v>1.7558299999999999E-2</v>
      </c>
      <c r="H6693" s="20">
        <v>0</v>
      </c>
      <c r="I6693" s="20">
        <v>4.7546000000000003E-3</v>
      </c>
      <c r="J6693" s="20">
        <v>0.106115</v>
      </c>
      <c r="K6693" s="20">
        <v>9.5408999999999997E-3</v>
      </c>
      <c r="L6693" s="20">
        <v>5.197E-4</v>
      </c>
      <c r="M6693" s="20">
        <v>4.8173375000000003E-3</v>
      </c>
      <c r="N6693" s="1">
        <v>0</v>
      </c>
      <c r="O6693" s="5">
        <v>33.33</v>
      </c>
      <c r="P6693" s="5">
        <v>66.67</v>
      </c>
      <c r="Q6693" s="1">
        <v>5</v>
      </c>
      <c r="R6693" s="1">
        <v>10</v>
      </c>
      <c r="S6693" s="6">
        <v>99.91</v>
      </c>
      <c r="T6693" s="6">
        <v>99.91</v>
      </c>
    </row>
    <row r="6694" spans="1:20" hidden="1" x14ac:dyDescent="0.25">
      <c r="A6694" s="1">
        <v>7</v>
      </c>
      <c r="B6694" s="1">
        <v>2013</v>
      </c>
      <c r="C6694" s="1">
        <v>35311007</v>
      </c>
      <c r="D6694" s="44" t="s">
        <v>397</v>
      </c>
      <c r="E6694" s="20">
        <v>9.2453199999999999E-2</v>
      </c>
      <c r="F6694" s="20">
        <v>9.2453199999999999E-2</v>
      </c>
      <c r="G6694" s="20">
        <v>0</v>
      </c>
      <c r="H6694" s="20">
        <v>0</v>
      </c>
      <c r="I6694" s="20">
        <v>9.1666700000000004E-2</v>
      </c>
      <c r="J6694" s="20" t="s">
        <v>47</v>
      </c>
      <c r="K6694" s="20">
        <v>7.8650000000000009E-4</v>
      </c>
      <c r="L6694" s="20">
        <v>0</v>
      </c>
      <c r="M6694" s="20">
        <v>0.14623457165162035</v>
      </c>
      <c r="N6694" s="1">
        <v>1</v>
      </c>
      <c r="O6694" s="5">
        <v>100</v>
      </c>
      <c r="P6694" s="5">
        <v>0</v>
      </c>
      <c r="Q6694" s="1">
        <v>3</v>
      </c>
      <c r="R6694" s="1">
        <v>0</v>
      </c>
      <c r="S6694" s="6">
        <v>1933.33</v>
      </c>
      <c r="T6694" s="6">
        <v>1933.33</v>
      </c>
    </row>
    <row r="6695" spans="1:20" hidden="1" x14ac:dyDescent="0.25">
      <c r="A6695" s="1">
        <v>5</v>
      </c>
      <c r="B6695" s="1">
        <v>2013</v>
      </c>
      <c r="C6695" s="1">
        <v>35312095</v>
      </c>
      <c r="D6695" s="44" t="s">
        <v>398</v>
      </c>
      <c r="E6695" s="20">
        <v>0.12266109999999994</v>
      </c>
      <c r="F6695" s="20">
        <v>0.11291929999999994</v>
      </c>
      <c r="G6695" s="20">
        <v>9.7418000000000018E-3</v>
      </c>
      <c r="H6695" s="20">
        <v>0</v>
      </c>
      <c r="I6695" s="20">
        <v>1.00667E-2</v>
      </c>
      <c r="J6695" s="20">
        <v>3.6704000000000001E-2</v>
      </c>
      <c r="K6695" s="20">
        <v>6.3638599999999976E-2</v>
      </c>
      <c r="L6695" s="20">
        <v>1.22518E-2</v>
      </c>
      <c r="M6695" s="20">
        <v>1.5063263281250003E-2</v>
      </c>
      <c r="N6695" s="1">
        <v>20</v>
      </c>
      <c r="O6695" s="5">
        <v>73.680000000000007</v>
      </c>
      <c r="P6695" s="5">
        <v>26.32</v>
      </c>
      <c r="Q6695" s="1">
        <v>42</v>
      </c>
      <c r="R6695" s="1">
        <v>15</v>
      </c>
      <c r="S6695" s="6">
        <v>216.2</v>
      </c>
      <c r="T6695" s="6">
        <v>0</v>
      </c>
    </row>
    <row r="6696" spans="1:20" hidden="1" x14ac:dyDescent="0.25">
      <c r="A6696" s="1">
        <v>9</v>
      </c>
      <c r="B6696" s="1">
        <v>2013</v>
      </c>
      <c r="C6696" s="1">
        <v>35313089</v>
      </c>
      <c r="D6696" s="44" t="s">
        <v>399</v>
      </c>
      <c r="E6696" s="20">
        <v>7.6142799999999983E-2</v>
      </c>
      <c r="F6696" s="20">
        <v>3.79665E-2</v>
      </c>
      <c r="G6696" s="20">
        <v>3.8176299999999982E-2</v>
      </c>
      <c r="H6696" s="20">
        <v>0</v>
      </c>
      <c r="I6696" s="20">
        <v>9.6550999999999998E-3</v>
      </c>
      <c r="J6696" s="20">
        <v>1.894E-4</v>
      </c>
      <c r="K6696" s="20">
        <v>6.1511699999999996E-2</v>
      </c>
      <c r="L6696" s="20">
        <v>4.7866000000000002E-3</v>
      </c>
      <c r="M6696" s="20">
        <v>0</v>
      </c>
      <c r="N6696" s="1">
        <v>9</v>
      </c>
      <c r="O6696" s="5">
        <v>33.33</v>
      </c>
      <c r="P6696" s="5">
        <v>66.67</v>
      </c>
      <c r="Q6696" s="1">
        <v>15</v>
      </c>
      <c r="R6696" s="1">
        <v>30</v>
      </c>
      <c r="S6696" s="6"/>
      <c r="T6696" s="6"/>
    </row>
    <row r="6697" spans="1:20" hidden="1" x14ac:dyDescent="0.25">
      <c r="A6697" s="1">
        <v>15</v>
      </c>
      <c r="B6697" s="1">
        <v>2013</v>
      </c>
      <c r="C6697" s="1">
        <v>353130815</v>
      </c>
      <c r="D6697" s="44" t="s">
        <v>399</v>
      </c>
      <c r="E6697" s="20">
        <v>0.24681759999999994</v>
      </c>
      <c r="F6697" s="20">
        <v>2.6229800000000001E-2</v>
      </c>
      <c r="G6697" s="20">
        <v>0.22058779999999995</v>
      </c>
      <c r="H6697" s="20">
        <v>0</v>
      </c>
      <c r="I6697" s="20">
        <v>4.9259200000000003E-2</v>
      </c>
      <c r="J6697" s="20">
        <v>5.4312999999999991E-3</v>
      </c>
      <c r="K6697" s="20">
        <v>0.17526369999999991</v>
      </c>
      <c r="L6697" s="20">
        <v>1.6863399999999997E-2</v>
      </c>
      <c r="M6697" s="20">
        <v>0.14380377314814816</v>
      </c>
      <c r="N6697" s="1">
        <v>25</v>
      </c>
      <c r="O6697" s="5">
        <v>16.04</v>
      </c>
      <c r="P6697" s="5">
        <v>83.96</v>
      </c>
      <c r="Q6697" s="1">
        <v>17</v>
      </c>
      <c r="R6697" s="1">
        <v>89</v>
      </c>
      <c r="S6697" s="6">
        <v>2496.7800000000002</v>
      </c>
      <c r="T6697" s="6">
        <v>2496.7800000000002</v>
      </c>
    </row>
    <row r="6698" spans="1:20" hidden="1" x14ac:dyDescent="0.25">
      <c r="A6698" s="1">
        <v>15</v>
      </c>
      <c r="B6698" s="1">
        <v>2013</v>
      </c>
      <c r="C6698" s="1">
        <v>353140715</v>
      </c>
      <c r="D6698" s="44" t="s">
        <v>400</v>
      </c>
      <c r="E6698" s="20">
        <v>0</v>
      </c>
      <c r="F6698" s="20">
        <v>0</v>
      </c>
      <c r="G6698" s="20">
        <v>0</v>
      </c>
      <c r="H6698" s="20">
        <v>0</v>
      </c>
      <c r="I6698" s="20">
        <v>0</v>
      </c>
      <c r="J6698" s="20">
        <v>0</v>
      </c>
      <c r="K6698" s="20">
        <v>0</v>
      </c>
      <c r="L6698" s="20">
        <v>0</v>
      </c>
      <c r="M6698" s="20">
        <v>0</v>
      </c>
      <c r="N6698" s="1">
        <v>0</v>
      </c>
      <c r="O6698" s="5">
        <v>0</v>
      </c>
      <c r="P6698" s="5">
        <v>0</v>
      </c>
      <c r="Q6698" s="1">
        <v>0</v>
      </c>
      <c r="R6698" s="1">
        <v>0</v>
      </c>
      <c r="S6698" s="6"/>
      <c r="T6698" s="6"/>
    </row>
    <row r="6699" spans="1:20" hidden="1" x14ac:dyDescent="0.25">
      <c r="A6699" s="1">
        <v>18</v>
      </c>
      <c r="B6699" s="1">
        <v>2013</v>
      </c>
      <c r="C6699" s="1">
        <v>353140718</v>
      </c>
      <c r="D6699" s="44" t="s">
        <v>400</v>
      </c>
      <c r="E6699" s="20">
        <v>8.2896000000000011E-2</v>
      </c>
      <c r="F6699" s="20">
        <v>6.7959100000000008E-2</v>
      </c>
      <c r="G6699" s="20">
        <v>1.4936900000000008E-2</v>
      </c>
      <c r="H6699" s="20">
        <v>0</v>
      </c>
      <c r="I6699" s="20" t="s">
        <v>47</v>
      </c>
      <c r="J6699" s="20">
        <v>5.3581599999999993E-2</v>
      </c>
      <c r="K6699" s="20">
        <v>2.46643E-2</v>
      </c>
      <c r="L6699" s="20">
        <v>4.650099999999999E-3</v>
      </c>
      <c r="M6699" s="20">
        <v>6.6099665196759264E-2</v>
      </c>
      <c r="N6699" s="1">
        <v>7</v>
      </c>
      <c r="O6699" s="5">
        <v>14.04</v>
      </c>
      <c r="P6699" s="5">
        <v>85.96</v>
      </c>
      <c r="Q6699" s="1">
        <v>8</v>
      </c>
      <c r="R6699" s="1">
        <v>49</v>
      </c>
      <c r="S6699" s="6">
        <v>1133.55</v>
      </c>
      <c r="T6699" s="6">
        <v>1133.55</v>
      </c>
    </row>
    <row r="6700" spans="1:20" hidden="1" x14ac:dyDescent="0.25">
      <c r="A6700" s="1">
        <v>19</v>
      </c>
      <c r="B6700" s="1">
        <v>2013</v>
      </c>
      <c r="C6700" s="1">
        <v>353140719</v>
      </c>
      <c r="D6700" s="44" t="s">
        <v>400</v>
      </c>
      <c r="E6700" s="20">
        <v>4.9731600000000001E-2</v>
      </c>
      <c r="F6700" s="20">
        <v>4.5750100000000002E-2</v>
      </c>
      <c r="G6700" s="20">
        <v>3.9814999999999998E-3</v>
      </c>
      <c r="H6700" s="20">
        <v>0</v>
      </c>
      <c r="I6700" s="20">
        <v>1.7014E-3</v>
      </c>
      <c r="J6700" s="20">
        <v>4.2222200000000001E-2</v>
      </c>
      <c r="K6700" s="20">
        <v>5.7501000000000002E-3</v>
      </c>
      <c r="L6700" s="20">
        <v>5.7899999999999998E-5</v>
      </c>
      <c r="M6700" s="20">
        <v>0</v>
      </c>
      <c r="N6700" s="1">
        <v>3</v>
      </c>
      <c r="O6700" s="5">
        <v>45.45</v>
      </c>
      <c r="P6700" s="5">
        <v>54.55</v>
      </c>
      <c r="Q6700" s="1">
        <v>5</v>
      </c>
      <c r="R6700" s="1">
        <v>6</v>
      </c>
      <c r="S6700" s="6"/>
      <c r="T6700" s="6"/>
    </row>
    <row r="6701" spans="1:20" hidden="1" x14ac:dyDescent="0.25">
      <c r="A6701" s="1">
        <v>12</v>
      </c>
      <c r="B6701" s="1">
        <v>2013</v>
      </c>
      <c r="C6701" s="1">
        <v>353150612</v>
      </c>
      <c r="D6701" s="44" t="s">
        <v>401</v>
      </c>
      <c r="E6701" s="20">
        <v>1.1921299999999999E-2</v>
      </c>
      <c r="F6701" s="20">
        <v>1.1921299999999999E-2</v>
      </c>
      <c r="G6701" s="20">
        <v>0</v>
      </c>
      <c r="H6701" s="20">
        <v>0</v>
      </c>
      <c r="I6701" s="20" t="s">
        <v>47</v>
      </c>
      <c r="J6701" s="20" t="s">
        <v>47</v>
      </c>
      <c r="K6701" s="20">
        <v>1.1921299999999999E-2</v>
      </c>
      <c r="L6701" s="20">
        <v>0</v>
      </c>
      <c r="M6701" s="20">
        <v>0</v>
      </c>
      <c r="N6701" s="1">
        <v>1</v>
      </c>
      <c r="O6701" s="5">
        <v>100</v>
      </c>
      <c r="P6701" s="5">
        <v>0</v>
      </c>
      <c r="Q6701" s="1">
        <v>2</v>
      </c>
      <c r="R6701" s="1">
        <v>0</v>
      </c>
      <c r="S6701" s="6"/>
      <c r="T6701" s="6"/>
    </row>
    <row r="6702" spans="1:20" hidden="1" x14ac:dyDescent="0.25">
      <c r="A6702" s="1">
        <v>15</v>
      </c>
      <c r="B6702" s="1">
        <v>2013</v>
      </c>
      <c r="C6702" s="1">
        <v>353150615</v>
      </c>
      <c r="D6702" s="44" t="s">
        <v>401</v>
      </c>
      <c r="E6702" s="20">
        <v>0.61364129999999995</v>
      </c>
      <c r="F6702" s="20">
        <v>0.42689539999999992</v>
      </c>
      <c r="G6702" s="20">
        <v>0.18674589999999999</v>
      </c>
      <c r="H6702" s="20">
        <v>0</v>
      </c>
      <c r="I6702" s="20">
        <v>6.3969800000000007E-2</v>
      </c>
      <c r="J6702" s="20">
        <v>1.1569999999999999E-4</v>
      </c>
      <c r="K6702" s="20">
        <v>0.53228979999999992</v>
      </c>
      <c r="L6702" s="20">
        <v>1.7266E-2</v>
      </c>
      <c r="M6702" s="20">
        <v>5.6937673611111114E-2</v>
      </c>
      <c r="N6702" s="1">
        <v>5</v>
      </c>
      <c r="O6702" s="5">
        <v>27.16</v>
      </c>
      <c r="P6702" s="5">
        <v>72.84</v>
      </c>
      <c r="Q6702" s="1">
        <v>22</v>
      </c>
      <c r="R6702" s="1">
        <v>59</v>
      </c>
      <c r="S6702" s="6">
        <v>979</v>
      </c>
      <c r="T6702" s="6">
        <v>293.7</v>
      </c>
    </row>
    <row r="6703" spans="1:20" hidden="1" x14ac:dyDescent="0.25">
      <c r="A6703" s="1">
        <v>20</v>
      </c>
      <c r="B6703" s="1">
        <v>2013</v>
      </c>
      <c r="C6703" s="1">
        <v>353160520</v>
      </c>
      <c r="D6703" s="44" t="s">
        <v>402</v>
      </c>
      <c r="E6703" s="20">
        <v>0.17612950000000002</v>
      </c>
      <c r="F6703" s="20">
        <v>1.2500000000000001E-2</v>
      </c>
      <c r="G6703" s="20">
        <v>0.16362950000000001</v>
      </c>
      <c r="H6703" s="20">
        <v>0</v>
      </c>
      <c r="I6703" s="20">
        <v>1.7222100000000001E-2</v>
      </c>
      <c r="J6703" s="20">
        <v>2.8170999999999999E-3</v>
      </c>
      <c r="K6703" s="20">
        <v>0.14068520000000001</v>
      </c>
      <c r="L6703" s="20">
        <v>1.54051E-2</v>
      </c>
      <c r="M6703" s="20">
        <v>8.3694726562499999E-3</v>
      </c>
      <c r="N6703" s="1">
        <v>0</v>
      </c>
      <c r="O6703" s="5">
        <v>11.43</v>
      </c>
      <c r="P6703" s="5">
        <v>88.57</v>
      </c>
      <c r="Q6703" s="1">
        <v>4</v>
      </c>
      <c r="R6703" s="1">
        <v>31</v>
      </c>
      <c r="S6703" s="6">
        <v>179</v>
      </c>
      <c r="T6703" s="6">
        <v>179</v>
      </c>
    </row>
    <row r="6704" spans="1:20" hidden="1" x14ac:dyDescent="0.25">
      <c r="A6704" s="1">
        <v>5</v>
      </c>
      <c r="B6704" s="1">
        <v>2013</v>
      </c>
      <c r="C6704" s="1">
        <v>35318035</v>
      </c>
      <c r="D6704" s="44" t="s">
        <v>403</v>
      </c>
      <c r="E6704" s="20">
        <v>7.6878600000000033E-2</v>
      </c>
      <c r="F6704" s="20">
        <v>3.1813699999999993E-2</v>
      </c>
      <c r="G6704" s="20">
        <v>4.506490000000004E-2</v>
      </c>
      <c r="H6704" s="20">
        <v>0</v>
      </c>
      <c r="I6704" s="20" t="s">
        <v>47</v>
      </c>
      <c r="J6704" s="20">
        <v>1.4004600000000002E-2</v>
      </c>
      <c r="K6704" s="20">
        <v>3.2534599999999997E-2</v>
      </c>
      <c r="L6704" s="20">
        <v>3.0339400000000002E-2</v>
      </c>
      <c r="M6704" s="20">
        <v>0.15206952222222223</v>
      </c>
      <c r="N6704" s="1">
        <v>17</v>
      </c>
      <c r="O6704" s="5">
        <v>30.43</v>
      </c>
      <c r="P6704" s="5">
        <v>69.569999999999993</v>
      </c>
      <c r="Q6704" s="1">
        <v>21</v>
      </c>
      <c r="R6704" s="1">
        <v>48</v>
      </c>
      <c r="S6704" s="6">
        <v>1356.5</v>
      </c>
      <c r="T6704" s="6">
        <v>1342.9349999999999</v>
      </c>
    </row>
    <row r="6705" spans="1:20" hidden="1" x14ac:dyDescent="0.25">
      <c r="A6705" s="1">
        <v>2</v>
      </c>
      <c r="B6705" s="1">
        <v>2013</v>
      </c>
      <c r="C6705" s="1">
        <v>35317042</v>
      </c>
      <c r="D6705" s="44" t="s">
        <v>404</v>
      </c>
      <c r="E6705" s="20">
        <v>4.0202299999999996E-2</v>
      </c>
      <c r="F6705" s="20">
        <v>4.0202299999999996E-2</v>
      </c>
      <c r="G6705" s="20">
        <v>0</v>
      </c>
      <c r="H6705" s="20">
        <v>0</v>
      </c>
      <c r="I6705" s="20">
        <v>4.1412000000000003E-3</v>
      </c>
      <c r="J6705" s="20" t="s">
        <v>47</v>
      </c>
      <c r="K6705" s="20">
        <v>3.3972200000000001E-2</v>
      </c>
      <c r="L6705" s="20">
        <v>2.0888999999999999E-3</v>
      </c>
      <c r="M6705" s="20">
        <v>5.2272000000000004E-3</v>
      </c>
      <c r="N6705" s="1">
        <v>20</v>
      </c>
      <c r="O6705" s="5">
        <v>100</v>
      </c>
      <c r="P6705" s="5">
        <v>0</v>
      </c>
      <c r="Q6705" s="1">
        <v>14</v>
      </c>
      <c r="R6705" s="1">
        <v>0</v>
      </c>
      <c r="S6705" s="6">
        <v>88.74</v>
      </c>
      <c r="T6705" s="6">
        <v>78.091200000000001</v>
      </c>
    </row>
    <row r="6706" spans="1:20" hidden="1" x14ac:dyDescent="0.25">
      <c r="A6706" s="1">
        <v>4</v>
      </c>
      <c r="B6706" s="1">
        <v>2013</v>
      </c>
      <c r="C6706" s="1">
        <v>35319024</v>
      </c>
      <c r="D6706" s="44" t="s">
        <v>405</v>
      </c>
      <c r="E6706" s="20">
        <v>4.9277999999999995E-3</v>
      </c>
      <c r="F6706" s="20">
        <v>4.9277999999999995E-3</v>
      </c>
      <c r="G6706" s="20">
        <v>0</v>
      </c>
      <c r="H6706" s="20">
        <v>0</v>
      </c>
      <c r="I6706" s="20" t="s">
        <v>47</v>
      </c>
      <c r="J6706" s="20" t="s">
        <v>47</v>
      </c>
      <c r="K6706" s="20">
        <v>4.9277999999999995E-3</v>
      </c>
      <c r="L6706" s="20">
        <v>0</v>
      </c>
      <c r="M6706" s="20">
        <v>0</v>
      </c>
      <c r="N6706" s="1">
        <v>1</v>
      </c>
      <c r="O6706" s="5">
        <v>100</v>
      </c>
      <c r="P6706" s="5">
        <v>0</v>
      </c>
      <c r="Q6706" s="1">
        <v>2</v>
      </c>
      <c r="R6706" s="1">
        <v>0</v>
      </c>
      <c r="S6706" s="6"/>
      <c r="T6706" s="6"/>
    </row>
    <row r="6707" spans="1:20" hidden="1" x14ac:dyDescent="0.25">
      <c r="A6707" s="1">
        <v>12</v>
      </c>
      <c r="B6707" s="1">
        <v>2013</v>
      </c>
      <c r="C6707" s="1">
        <v>353190212</v>
      </c>
      <c r="D6707" s="44" t="s">
        <v>405</v>
      </c>
      <c r="E6707" s="20">
        <v>1.2754651999999997</v>
      </c>
      <c r="F6707" s="20">
        <v>1.2226814999999998</v>
      </c>
      <c r="G6707" s="20">
        <v>5.2783699999999996E-2</v>
      </c>
      <c r="H6707" s="20">
        <v>0</v>
      </c>
      <c r="I6707" s="20" t="s">
        <v>47</v>
      </c>
      <c r="J6707" s="20">
        <v>0.29093139999999995</v>
      </c>
      <c r="K6707" s="20">
        <v>0.9811692000000003</v>
      </c>
      <c r="L6707" s="20">
        <v>3.3646000000000001E-3</v>
      </c>
      <c r="M6707" s="20">
        <v>8.7766017656249987E-2</v>
      </c>
      <c r="N6707" s="1">
        <v>15</v>
      </c>
      <c r="O6707" s="5">
        <v>65.849999999999994</v>
      </c>
      <c r="P6707" s="5">
        <v>34.15</v>
      </c>
      <c r="Q6707" s="1">
        <v>27</v>
      </c>
      <c r="R6707" s="1">
        <v>14</v>
      </c>
      <c r="S6707" s="6">
        <v>1604</v>
      </c>
      <c r="T6707" s="6">
        <v>0</v>
      </c>
    </row>
    <row r="6708" spans="1:20" hidden="1" x14ac:dyDescent="0.25">
      <c r="A6708" s="1">
        <v>5</v>
      </c>
      <c r="B6708" s="1">
        <v>2013</v>
      </c>
      <c r="C6708" s="1">
        <v>35320095</v>
      </c>
      <c r="D6708" s="44" t="s">
        <v>406</v>
      </c>
      <c r="E6708" s="20">
        <v>5.8148700000000005E-2</v>
      </c>
      <c r="F6708" s="20">
        <v>5.5269000000000006E-2</v>
      </c>
      <c r="G6708" s="20">
        <v>2.8796999999999998E-3</v>
      </c>
      <c r="H6708" s="20">
        <v>0</v>
      </c>
      <c r="I6708" s="20">
        <v>3.3000000000000002E-2</v>
      </c>
      <c r="J6708" s="20">
        <v>1.0084600000000003E-2</v>
      </c>
      <c r="K6708" s="20">
        <v>1.10236E-2</v>
      </c>
      <c r="L6708" s="20">
        <v>4.0404999999999998E-3</v>
      </c>
      <c r="M6708" s="20">
        <v>3.2384658416666663E-2</v>
      </c>
      <c r="N6708" s="1">
        <v>23</v>
      </c>
      <c r="O6708" s="5">
        <v>67.650000000000006</v>
      </c>
      <c r="P6708" s="5">
        <v>32.35</v>
      </c>
      <c r="Q6708" s="1">
        <v>23</v>
      </c>
      <c r="R6708" s="1">
        <v>11</v>
      </c>
      <c r="S6708" s="6">
        <v>558.72</v>
      </c>
      <c r="T6708" s="6">
        <v>558.72</v>
      </c>
    </row>
    <row r="6709" spans="1:20" hidden="1" x14ac:dyDescent="0.25">
      <c r="A6709" s="1">
        <v>9</v>
      </c>
      <c r="B6709" s="1">
        <v>2013</v>
      </c>
      <c r="C6709" s="1">
        <v>35320589</v>
      </c>
      <c r="D6709" s="44" t="s">
        <v>407</v>
      </c>
      <c r="E6709" s="20">
        <v>0.57496469999999988</v>
      </c>
      <c r="F6709" s="20">
        <v>0.57274249999999993</v>
      </c>
      <c r="G6709" s="20">
        <v>2.2222000000000001E-3</v>
      </c>
      <c r="H6709" s="20">
        <v>0</v>
      </c>
      <c r="I6709" s="20" t="s">
        <v>47</v>
      </c>
      <c r="J6709" s="20">
        <v>0.46805560000000002</v>
      </c>
      <c r="K6709" s="20">
        <v>0.10468689999999997</v>
      </c>
      <c r="L6709" s="20">
        <v>2.2222000000000001E-3</v>
      </c>
      <c r="M6709" s="20">
        <v>1.1445312500000001E-2</v>
      </c>
      <c r="N6709" s="1">
        <v>9</v>
      </c>
      <c r="O6709" s="5">
        <v>81.25</v>
      </c>
      <c r="P6709" s="5">
        <v>18.75</v>
      </c>
      <c r="Q6709" s="1">
        <v>13</v>
      </c>
      <c r="R6709" s="1">
        <v>3</v>
      </c>
      <c r="S6709" s="6">
        <v>177</v>
      </c>
      <c r="T6709" s="6">
        <v>177</v>
      </c>
    </row>
    <row r="6710" spans="1:20" hidden="1" x14ac:dyDescent="0.25">
      <c r="A6710" s="1">
        <v>19</v>
      </c>
      <c r="B6710" s="1">
        <v>2013</v>
      </c>
      <c r="C6710" s="1">
        <v>353210819</v>
      </c>
      <c r="D6710" s="44" t="s">
        <v>408</v>
      </c>
      <c r="E6710" s="20">
        <v>6.0189999999999994E-4</v>
      </c>
      <c r="F6710" s="20">
        <v>0</v>
      </c>
      <c r="G6710" s="20">
        <v>6.0189999999999994E-4</v>
      </c>
      <c r="H6710" s="20">
        <v>0</v>
      </c>
      <c r="I6710" s="20">
        <v>5.5559999999999995E-4</v>
      </c>
      <c r="J6710" s="20" t="s">
        <v>47</v>
      </c>
      <c r="K6710" s="20" t="s">
        <v>47</v>
      </c>
      <c r="L6710" s="20">
        <v>4.6300000000000001E-5</v>
      </c>
      <c r="M6710" s="20">
        <v>7.5609492187499999E-3</v>
      </c>
      <c r="N6710" s="1">
        <v>0</v>
      </c>
      <c r="O6710" s="5">
        <v>0</v>
      </c>
      <c r="P6710" s="5">
        <v>100</v>
      </c>
      <c r="Q6710" s="1">
        <v>0</v>
      </c>
      <c r="R6710" s="1">
        <v>2</v>
      </c>
      <c r="S6710" s="6">
        <v>145</v>
      </c>
      <c r="T6710" s="6">
        <v>145</v>
      </c>
    </row>
    <row r="6711" spans="1:20" hidden="1" x14ac:dyDescent="0.25">
      <c r="A6711" s="1">
        <v>20</v>
      </c>
      <c r="B6711" s="1">
        <v>2013</v>
      </c>
      <c r="C6711" s="1">
        <v>353210820</v>
      </c>
      <c r="D6711" s="44" t="s">
        <v>408</v>
      </c>
      <c r="E6711" s="20">
        <v>0</v>
      </c>
      <c r="F6711" s="20">
        <v>0</v>
      </c>
      <c r="G6711" s="20">
        <v>0</v>
      </c>
      <c r="H6711" s="20">
        <v>0</v>
      </c>
      <c r="I6711" s="20">
        <v>0</v>
      </c>
      <c r="J6711" s="20">
        <v>0</v>
      </c>
      <c r="K6711" s="20">
        <v>0</v>
      </c>
      <c r="L6711" s="20">
        <v>0</v>
      </c>
      <c r="M6711" s="20">
        <v>0</v>
      </c>
      <c r="N6711" s="1">
        <v>0</v>
      </c>
      <c r="O6711" s="5">
        <v>0</v>
      </c>
      <c r="P6711" s="5">
        <v>0</v>
      </c>
      <c r="Q6711" s="1">
        <v>0</v>
      </c>
      <c r="R6711" s="1">
        <v>0</v>
      </c>
      <c r="S6711" s="6"/>
      <c r="T6711" s="6"/>
    </row>
    <row r="6712" spans="1:20" hidden="1" x14ac:dyDescent="0.25">
      <c r="A6712" s="1">
        <v>22</v>
      </c>
      <c r="B6712" s="1">
        <v>2013</v>
      </c>
      <c r="C6712" s="1">
        <v>353215722</v>
      </c>
      <c r="D6712" s="44" t="s">
        <v>409</v>
      </c>
      <c r="E6712" s="20">
        <v>6.7610000000000005E-3</v>
      </c>
      <c r="F6712" s="20">
        <v>0</v>
      </c>
      <c r="G6712" s="20">
        <v>6.7610000000000005E-3</v>
      </c>
      <c r="H6712" s="20">
        <v>0</v>
      </c>
      <c r="I6712" s="20">
        <v>6.5972000000000001E-3</v>
      </c>
      <c r="J6712" s="20" t="s">
        <v>47</v>
      </c>
      <c r="K6712" s="20" t="s">
        <v>47</v>
      </c>
      <c r="L6712" s="20">
        <v>1.638E-4</v>
      </c>
      <c r="M6712" s="20">
        <v>6.2905664062499998E-3</v>
      </c>
      <c r="N6712" s="1">
        <v>0</v>
      </c>
      <c r="O6712" s="5">
        <v>0</v>
      </c>
      <c r="P6712" s="5">
        <v>100</v>
      </c>
      <c r="Q6712" s="1">
        <v>0</v>
      </c>
      <c r="R6712" s="1">
        <v>3</v>
      </c>
      <c r="S6712" s="6">
        <v>138.18</v>
      </c>
      <c r="T6712" s="6">
        <v>138.18</v>
      </c>
    </row>
    <row r="6713" spans="1:20" hidden="1" x14ac:dyDescent="0.25">
      <c r="A6713" s="1">
        <v>22</v>
      </c>
      <c r="B6713" s="1">
        <v>2013</v>
      </c>
      <c r="C6713" s="1">
        <v>353220722</v>
      </c>
      <c r="D6713" s="44" t="s">
        <v>410</v>
      </c>
      <c r="E6713" s="20">
        <v>8.07118E-2</v>
      </c>
      <c r="F6713" s="20">
        <v>2.2777800000000001E-2</v>
      </c>
      <c r="G6713" s="20">
        <v>5.7933999999999999E-2</v>
      </c>
      <c r="H6713" s="20">
        <v>0.05</v>
      </c>
      <c r="I6713" s="20">
        <v>6.3003E-3</v>
      </c>
      <c r="J6713" s="20">
        <v>7.40788E-2</v>
      </c>
      <c r="K6713" s="20" t="s">
        <v>47</v>
      </c>
      <c r="L6713" s="20">
        <v>3.3270000000000001E-4</v>
      </c>
      <c r="M6713" s="20">
        <v>8.4423515625000004E-3</v>
      </c>
      <c r="N6713" s="1">
        <v>0</v>
      </c>
      <c r="O6713" s="5">
        <v>8.33</v>
      </c>
      <c r="P6713" s="5">
        <v>91.67</v>
      </c>
      <c r="Q6713" s="1">
        <v>1</v>
      </c>
      <c r="R6713" s="1">
        <v>11</v>
      </c>
      <c r="S6713" s="6">
        <v>174.44</v>
      </c>
      <c r="T6713" s="6">
        <v>174.44</v>
      </c>
    </row>
    <row r="6714" spans="1:20" hidden="1" x14ac:dyDescent="0.25">
      <c r="A6714" s="1">
        <v>2</v>
      </c>
      <c r="B6714" s="1">
        <v>2013</v>
      </c>
      <c r="C6714" s="1">
        <v>35323062</v>
      </c>
      <c r="D6714" s="44" t="s">
        <v>411</v>
      </c>
      <c r="E6714" s="20">
        <v>1.5302800000000002E-2</v>
      </c>
      <c r="F6714" s="20">
        <v>1.4706800000000003E-2</v>
      </c>
      <c r="G6714" s="20">
        <v>5.9599999999999996E-4</v>
      </c>
      <c r="H6714" s="20">
        <v>0.01</v>
      </c>
      <c r="I6714" s="20" t="s">
        <v>47</v>
      </c>
      <c r="J6714" s="20" t="s">
        <v>47</v>
      </c>
      <c r="K6714" s="20">
        <v>1.4560100000000001E-2</v>
      </c>
      <c r="L6714" s="20">
        <v>7.427E-4</v>
      </c>
      <c r="M6714" s="20">
        <v>1.0964691666666667E-2</v>
      </c>
      <c r="N6714" s="1">
        <v>44</v>
      </c>
      <c r="O6714" s="5">
        <v>84.62</v>
      </c>
      <c r="P6714" s="5">
        <v>15.38</v>
      </c>
      <c r="Q6714" s="1">
        <v>11</v>
      </c>
      <c r="R6714" s="1">
        <v>2</v>
      </c>
      <c r="S6714" s="6">
        <v>147.84</v>
      </c>
      <c r="T6714" s="6">
        <v>73.92</v>
      </c>
    </row>
    <row r="6715" spans="1:20" hidden="1" x14ac:dyDescent="0.25">
      <c r="A6715" s="1">
        <v>5</v>
      </c>
      <c r="B6715" s="1">
        <v>2013</v>
      </c>
      <c r="C6715" s="1">
        <v>35324055</v>
      </c>
      <c r="D6715" s="44" t="s">
        <v>412</v>
      </c>
      <c r="E6715" s="20">
        <v>31.040969700000002</v>
      </c>
      <c r="F6715" s="20">
        <v>31.0325314</v>
      </c>
      <c r="G6715" s="20">
        <v>8.4383000000000045E-3</v>
      </c>
      <c r="H6715" s="20">
        <v>0</v>
      </c>
      <c r="I6715" s="20">
        <v>31.026168999999996</v>
      </c>
      <c r="J6715" s="20">
        <v>2.1990999999999998E-3</v>
      </c>
      <c r="K6715" s="20">
        <v>2.4628999999999996E-3</v>
      </c>
      <c r="L6715" s="20">
        <v>1.01387E-2</v>
      </c>
      <c r="M6715" s="20">
        <v>1.6227573177083329E-2</v>
      </c>
      <c r="N6715" s="1">
        <v>24</v>
      </c>
      <c r="O6715" s="5">
        <v>32.81</v>
      </c>
      <c r="P6715" s="5">
        <v>67.19</v>
      </c>
      <c r="Q6715" s="1">
        <v>21</v>
      </c>
      <c r="R6715" s="1">
        <v>43</v>
      </c>
      <c r="S6715" s="6">
        <v>367.54</v>
      </c>
      <c r="T6715" s="6">
        <v>367.54</v>
      </c>
    </row>
    <row r="6716" spans="1:20" hidden="1" x14ac:dyDescent="0.25">
      <c r="A6716" s="1">
        <v>6</v>
      </c>
      <c r="B6716" s="1">
        <v>2013</v>
      </c>
      <c r="C6716" s="1">
        <v>35324056</v>
      </c>
      <c r="D6716" s="44" t="s">
        <v>412</v>
      </c>
      <c r="E6716" s="20">
        <v>2.3099999999999999E-5</v>
      </c>
      <c r="F6716" s="20">
        <v>2.3099999999999999E-5</v>
      </c>
      <c r="G6716" s="20">
        <v>0</v>
      </c>
      <c r="H6716" s="20">
        <v>0</v>
      </c>
      <c r="I6716" s="20" t="s">
        <v>47</v>
      </c>
      <c r="J6716" s="20" t="s">
        <v>47</v>
      </c>
      <c r="K6716" s="20" t="s">
        <v>47</v>
      </c>
      <c r="L6716" s="20">
        <v>2.3099999999999999E-5</v>
      </c>
      <c r="M6716" s="20">
        <v>0</v>
      </c>
      <c r="N6716" s="1">
        <v>0</v>
      </c>
      <c r="O6716" s="5">
        <v>100</v>
      </c>
      <c r="P6716" s="5">
        <v>0</v>
      </c>
      <c r="Q6716" s="1">
        <v>1</v>
      </c>
      <c r="R6716" s="1">
        <v>0</v>
      </c>
      <c r="S6716" s="6"/>
      <c r="T6716" s="6"/>
    </row>
    <row r="6717" spans="1:20" hidden="1" x14ac:dyDescent="0.25">
      <c r="A6717" s="1">
        <v>16</v>
      </c>
      <c r="B6717" s="1">
        <v>2013</v>
      </c>
      <c r="C6717" s="1">
        <v>353250416</v>
      </c>
      <c r="D6717" s="44" t="s">
        <v>413</v>
      </c>
      <c r="E6717" s="20">
        <v>0</v>
      </c>
      <c r="F6717" s="20">
        <v>0</v>
      </c>
      <c r="G6717" s="20">
        <v>0</v>
      </c>
      <c r="H6717" s="20">
        <v>0</v>
      </c>
      <c r="I6717" s="20">
        <v>0</v>
      </c>
      <c r="J6717" s="20">
        <v>0</v>
      </c>
      <c r="K6717" s="20">
        <v>0</v>
      </c>
      <c r="L6717" s="20">
        <v>0</v>
      </c>
      <c r="M6717" s="20">
        <v>0</v>
      </c>
      <c r="N6717" s="1">
        <v>0</v>
      </c>
      <c r="O6717" s="5">
        <v>0</v>
      </c>
      <c r="P6717" s="5">
        <v>0</v>
      </c>
      <c r="Q6717" s="1">
        <v>0</v>
      </c>
      <c r="R6717" s="1">
        <v>0</v>
      </c>
      <c r="S6717" s="6"/>
      <c r="T6717" s="6"/>
    </row>
    <row r="6718" spans="1:20" hidden="1" x14ac:dyDescent="0.25">
      <c r="A6718" s="1">
        <v>18</v>
      </c>
      <c r="B6718" s="1">
        <v>2013</v>
      </c>
      <c r="C6718" s="1">
        <v>353250418</v>
      </c>
      <c r="D6718" s="44" t="s">
        <v>413</v>
      </c>
      <c r="E6718" s="20">
        <v>8.8778000000000017E-3</v>
      </c>
      <c r="F6718" s="20">
        <v>2.5460000000000001E-4</v>
      </c>
      <c r="G6718" s="20">
        <v>8.623200000000001E-3</v>
      </c>
      <c r="H6718" s="20">
        <v>0</v>
      </c>
      <c r="I6718" s="20">
        <v>1.8056000000000001E-3</v>
      </c>
      <c r="J6718" s="20">
        <v>1.2331E-3</v>
      </c>
      <c r="K6718" s="20">
        <v>5.5845000000000001E-3</v>
      </c>
      <c r="L6718" s="20">
        <v>2.5460000000000001E-4</v>
      </c>
      <c r="M6718" s="20">
        <v>1.9136380761718742E-2</v>
      </c>
      <c r="N6718" s="1">
        <v>0</v>
      </c>
      <c r="O6718" s="5">
        <v>20</v>
      </c>
      <c r="P6718" s="5">
        <v>80</v>
      </c>
      <c r="Q6718" s="1">
        <v>1</v>
      </c>
      <c r="R6718" s="1">
        <v>4</v>
      </c>
      <c r="S6718" s="6">
        <v>421.44</v>
      </c>
      <c r="T6718" s="6">
        <v>421.44</v>
      </c>
    </row>
    <row r="6719" spans="1:20" hidden="1" x14ac:dyDescent="0.25">
      <c r="A6719" s="1">
        <v>19</v>
      </c>
      <c r="B6719" s="1">
        <v>2013</v>
      </c>
      <c r="C6719" s="1">
        <v>353250419</v>
      </c>
      <c r="D6719" s="44" t="s">
        <v>413</v>
      </c>
      <c r="E6719" s="20">
        <v>2.2222000000000001E-3</v>
      </c>
      <c r="F6719" s="20">
        <v>2.2222000000000001E-3</v>
      </c>
      <c r="G6719" s="20">
        <v>0</v>
      </c>
      <c r="H6719" s="20">
        <v>0</v>
      </c>
      <c r="I6719" s="20" t="s">
        <v>47</v>
      </c>
      <c r="J6719" s="20" t="s">
        <v>47</v>
      </c>
      <c r="K6719" s="20">
        <v>2.2222000000000001E-3</v>
      </c>
      <c r="L6719" s="20">
        <v>0</v>
      </c>
      <c r="M6719" s="20">
        <v>0</v>
      </c>
      <c r="N6719" s="1">
        <v>0</v>
      </c>
      <c r="O6719" s="5">
        <v>100</v>
      </c>
      <c r="P6719" s="5">
        <v>0</v>
      </c>
      <c r="Q6719" s="1">
        <v>1</v>
      </c>
      <c r="R6719" s="1">
        <v>0</v>
      </c>
      <c r="S6719" s="6"/>
      <c r="T6719" s="6"/>
    </row>
    <row r="6720" spans="1:20" hidden="1" x14ac:dyDescent="0.25">
      <c r="A6720" s="1">
        <v>18</v>
      </c>
      <c r="B6720" s="1">
        <v>2013</v>
      </c>
      <c r="C6720" s="1">
        <v>353260318</v>
      </c>
      <c r="D6720" s="44" t="s">
        <v>414</v>
      </c>
      <c r="E6720" s="20">
        <v>6.0583100000000008E-2</v>
      </c>
      <c r="F6720" s="20">
        <v>4.5729300000000007E-2</v>
      </c>
      <c r="G6720" s="20">
        <v>1.48538E-2</v>
      </c>
      <c r="H6720" s="20">
        <v>0</v>
      </c>
      <c r="I6720" s="20" t="s">
        <v>47</v>
      </c>
      <c r="J6720" s="20">
        <v>1.2750999999999999E-3</v>
      </c>
      <c r="K6720" s="20">
        <v>5.8738600000000002E-2</v>
      </c>
      <c r="L6720" s="20">
        <v>5.6940000000000007E-4</v>
      </c>
      <c r="M6720" s="20">
        <v>2.3478352864583333E-2</v>
      </c>
      <c r="N6720" s="1">
        <v>2</v>
      </c>
      <c r="O6720" s="5">
        <v>29.17</v>
      </c>
      <c r="P6720" s="5">
        <v>70.83</v>
      </c>
      <c r="Q6720" s="1">
        <v>7</v>
      </c>
      <c r="R6720" s="1">
        <v>17</v>
      </c>
      <c r="S6720" s="6">
        <v>485.1</v>
      </c>
      <c r="T6720" s="6">
        <v>485.1</v>
      </c>
    </row>
    <row r="6721" spans="1:20" hidden="1" x14ac:dyDescent="0.25">
      <c r="A6721" s="1">
        <v>19</v>
      </c>
      <c r="B6721" s="1">
        <v>2013</v>
      </c>
      <c r="C6721" s="1">
        <v>353260319</v>
      </c>
      <c r="D6721" s="44" t="s">
        <v>414</v>
      </c>
      <c r="E6721" s="20">
        <v>6.5621000000000013E-3</v>
      </c>
      <c r="F6721" s="20">
        <v>4.6628000000000008E-3</v>
      </c>
      <c r="G6721" s="20">
        <v>1.8993E-3</v>
      </c>
      <c r="H6721" s="20">
        <v>0</v>
      </c>
      <c r="I6721" s="20" t="s">
        <v>47</v>
      </c>
      <c r="J6721" s="20" t="s">
        <v>47</v>
      </c>
      <c r="K6721" s="20">
        <v>6.4336000000000011E-3</v>
      </c>
      <c r="L6721" s="20">
        <v>1.2850000000000001E-4</v>
      </c>
      <c r="M6721" s="20">
        <v>0</v>
      </c>
      <c r="N6721" s="1">
        <v>0</v>
      </c>
      <c r="O6721" s="5">
        <v>42.86</v>
      </c>
      <c r="P6721" s="5">
        <v>57.14</v>
      </c>
      <c r="Q6721" s="1">
        <v>3</v>
      </c>
      <c r="R6721" s="1">
        <v>4</v>
      </c>
      <c r="S6721" s="6"/>
      <c r="T6721" s="6"/>
    </row>
    <row r="6722" spans="1:20" hidden="1" x14ac:dyDescent="0.25">
      <c r="A6722" s="1">
        <v>19</v>
      </c>
      <c r="B6722" s="1">
        <v>2013</v>
      </c>
      <c r="C6722" s="1">
        <v>353270219</v>
      </c>
      <c r="D6722" s="44" t="s">
        <v>415</v>
      </c>
      <c r="E6722" s="20">
        <v>1.0762800000000003E-2</v>
      </c>
      <c r="F6722" s="20">
        <v>8.4880000000000003E-4</v>
      </c>
      <c r="G6722" s="20">
        <v>9.9140000000000027E-3</v>
      </c>
      <c r="H6722" s="20">
        <v>0</v>
      </c>
      <c r="I6722" s="20">
        <v>9.2592999999999998E-3</v>
      </c>
      <c r="J6722" s="20">
        <v>9.6100000000000005E-5</v>
      </c>
      <c r="K6722" s="20" t="s">
        <v>47</v>
      </c>
      <c r="L6722" s="20">
        <v>1.4074000000000001E-3</v>
      </c>
      <c r="M6722" s="20">
        <v>1.0348955468750001E-2</v>
      </c>
      <c r="N6722" s="1">
        <v>0</v>
      </c>
      <c r="O6722" s="5">
        <v>4.17</v>
      </c>
      <c r="P6722" s="5">
        <v>95.83</v>
      </c>
      <c r="Q6722" s="1">
        <v>1</v>
      </c>
      <c r="R6722" s="1">
        <v>23</v>
      </c>
      <c r="S6722" s="6">
        <v>221.76</v>
      </c>
      <c r="T6722" s="6">
        <v>221.76</v>
      </c>
    </row>
    <row r="6723" spans="1:20" hidden="1" x14ac:dyDescent="0.25">
      <c r="A6723" s="1">
        <v>16</v>
      </c>
      <c r="B6723" s="1">
        <v>2013</v>
      </c>
      <c r="C6723" s="1">
        <v>353280116</v>
      </c>
      <c r="D6723" s="44" t="s">
        <v>416</v>
      </c>
      <c r="E6723" s="20">
        <v>8.2490099999999997E-2</v>
      </c>
      <c r="F6723" s="20">
        <v>6.7171700000000001E-2</v>
      </c>
      <c r="G6723" s="20">
        <v>1.5318399999999996E-2</v>
      </c>
      <c r="H6723" s="20">
        <v>0</v>
      </c>
      <c r="I6723" s="20" t="s">
        <v>47</v>
      </c>
      <c r="J6723" s="20">
        <v>3.2580999999999999E-3</v>
      </c>
      <c r="K6723" s="20">
        <v>7.8722700000000007E-2</v>
      </c>
      <c r="L6723" s="20">
        <v>5.0929999999999997E-4</v>
      </c>
      <c r="M6723" s="20">
        <v>1.4532645498511906E-2</v>
      </c>
      <c r="N6723" s="1">
        <v>0</v>
      </c>
      <c r="O6723" s="5">
        <v>35.29</v>
      </c>
      <c r="P6723" s="5">
        <v>64.709999999999994</v>
      </c>
      <c r="Q6723" s="1">
        <v>6</v>
      </c>
      <c r="R6723" s="1">
        <v>11</v>
      </c>
      <c r="S6723" s="6">
        <v>285</v>
      </c>
      <c r="T6723" s="6">
        <v>285</v>
      </c>
    </row>
    <row r="6724" spans="1:20" hidden="1" x14ac:dyDescent="0.25">
      <c r="A6724" s="1">
        <v>14</v>
      </c>
      <c r="B6724" s="1">
        <v>2013</v>
      </c>
      <c r="C6724" s="1">
        <v>353282714</v>
      </c>
      <c r="D6724" s="44" t="s">
        <v>417</v>
      </c>
      <c r="E6724" s="20">
        <v>0.96152810000000011</v>
      </c>
      <c r="F6724" s="20">
        <v>0.96145520000000007</v>
      </c>
      <c r="G6724" s="20">
        <v>7.290000000000001E-5</v>
      </c>
      <c r="H6724" s="20">
        <v>0</v>
      </c>
      <c r="I6724" s="20">
        <v>1.3944400000000001E-2</v>
      </c>
      <c r="J6724" s="20">
        <v>0.94728699999999999</v>
      </c>
      <c r="K6724" s="20">
        <v>2.8220000000000003E-4</v>
      </c>
      <c r="L6724" s="20">
        <v>1.45E-5</v>
      </c>
      <c r="M6724" s="20">
        <v>1.2800694791666668E-2</v>
      </c>
      <c r="N6724" s="1">
        <v>2</v>
      </c>
      <c r="O6724" s="5">
        <v>85.71</v>
      </c>
      <c r="P6724" s="5">
        <v>14.29</v>
      </c>
      <c r="Q6724" s="1">
        <v>12</v>
      </c>
      <c r="R6724" s="1">
        <v>2</v>
      </c>
      <c r="S6724" s="6">
        <v>326.33999999999997</v>
      </c>
      <c r="T6724" s="6">
        <v>326.33999999999997</v>
      </c>
    </row>
    <row r="6725" spans="1:20" hidden="1" x14ac:dyDescent="0.25">
      <c r="A6725" s="1">
        <v>18</v>
      </c>
      <c r="B6725" s="1">
        <v>2013</v>
      </c>
      <c r="C6725" s="1">
        <v>353284318</v>
      </c>
      <c r="D6725" s="44" t="s">
        <v>418</v>
      </c>
      <c r="E6725" s="20">
        <v>1.2409100000000001E-2</v>
      </c>
      <c r="F6725" s="20">
        <v>2.8503000000000001E-3</v>
      </c>
      <c r="G6725" s="20">
        <v>9.558800000000001E-3</v>
      </c>
      <c r="H6725" s="20">
        <v>0</v>
      </c>
      <c r="I6725" s="20" t="s">
        <v>47</v>
      </c>
      <c r="J6725" s="20" t="s">
        <v>47</v>
      </c>
      <c r="K6725" s="20">
        <v>6.1589999999999995E-3</v>
      </c>
      <c r="L6725" s="20">
        <v>6.2500999999999998E-3</v>
      </c>
      <c r="M6725" s="20">
        <v>3.1765015625000005E-3</v>
      </c>
      <c r="N6725" s="1">
        <v>1</v>
      </c>
      <c r="O6725" s="5">
        <v>45.45</v>
      </c>
      <c r="P6725" s="5">
        <v>54.55</v>
      </c>
      <c r="Q6725" s="1">
        <v>5</v>
      </c>
      <c r="R6725" s="1">
        <v>6</v>
      </c>
      <c r="S6725" s="6">
        <v>47</v>
      </c>
      <c r="T6725" s="6">
        <v>47</v>
      </c>
    </row>
    <row r="6726" spans="1:20" hidden="1" x14ac:dyDescent="0.25">
      <c r="A6726" s="1">
        <v>19</v>
      </c>
      <c r="B6726" s="1">
        <v>2013</v>
      </c>
      <c r="C6726" s="1">
        <v>353286819</v>
      </c>
      <c r="D6726" s="44" t="s">
        <v>419</v>
      </c>
      <c r="E6726" s="20">
        <v>2.5116000000000001E-3</v>
      </c>
      <c r="F6726" s="20">
        <v>2.3148000000000001E-3</v>
      </c>
      <c r="G6726" s="20">
        <v>1.9680000000000001E-4</v>
      </c>
      <c r="H6726" s="20">
        <v>0</v>
      </c>
      <c r="I6726" s="20" t="s">
        <v>47</v>
      </c>
      <c r="J6726" s="20" t="s">
        <v>47</v>
      </c>
      <c r="K6726" s="20">
        <v>2.3148000000000001E-3</v>
      </c>
      <c r="L6726" s="20">
        <v>1.9680000000000001E-4</v>
      </c>
      <c r="M6726" s="20">
        <v>2.5481646587171051E-3</v>
      </c>
      <c r="N6726" s="1">
        <v>2</v>
      </c>
      <c r="O6726" s="5">
        <v>33.33</v>
      </c>
      <c r="P6726" s="5">
        <v>66.67</v>
      </c>
      <c r="Q6726" s="1">
        <v>2</v>
      </c>
      <c r="R6726" s="1">
        <v>4</v>
      </c>
      <c r="S6726" s="6">
        <v>43</v>
      </c>
      <c r="T6726" s="6">
        <v>43</v>
      </c>
    </row>
    <row r="6727" spans="1:20" hidden="1" x14ac:dyDescent="0.25">
      <c r="A6727" s="1">
        <v>13</v>
      </c>
      <c r="B6727" s="1">
        <v>2013</v>
      </c>
      <c r="C6727" s="1">
        <v>353290013</v>
      </c>
      <c r="D6727" s="44" t="s">
        <v>420</v>
      </c>
      <c r="E6727" s="20">
        <v>4.3461806000000003</v>
      </c>
      <c r="F6727" s="20">
        <v>4.3317477000000002</v>
      </c>
      <c r="G6727" s="20">
        <v>1.4432899999999999E-2</v>
      </c>
      <c r="H6727" s="20">
        <v>0</v>
      </c>
      <c r="I6727" s="20" t="s">
        <v>47</v>
      </c>
      <c r="J6727" s="20">
        <v>9.5832999999999995E-3</v>
      </c>
      <c r="K6727" s="20">
        <v>0.73322920000000003</v>
      </c>
      <c r="L6727" s="20">
        <v>3.6033681</v>
      </c>
      <c r="M6727" s="20">
        <v>2.3323576562500004E-2</v>
      </c>
      <c r="N6727" s="1">
        <v>13</v>
      </c>
      <c r="O6727" s="5">
        <v>41.67</v>
      </c>
      <c r="P6727" s="5">
        <v>58.33</v>
      </c>
      <c r="Q6727" s="1">
        <v>5</v>
      </c>
      <c r="R6727" s="1">
        <v>7</v>
      </c>
      <c r="S6727" s="6">
        <v>506</v>
      </c>
      <c r="T6727" s="6">
        <v>506</v>
      </c>
    </row>
    <row r="6728" spans="1:20" hidden="1" x14ac:dyDescent="0.25">
      <c r="A6728" s="1">
        <v>15</v>
      </c>
      <c r="B6728" s="1">
        <v>2013</v>
      </c>
      <c r="C6728" s="1">
        <v>353300715</v>
      </c>
      <c r="D6728" s="44" t="s">
        <v>421</v>
      </c>
      <c r="E6728" s="20">
        <v>0.17508649999999998</v>
      </c>
      <c r="F6728" s="20">
        <v>0.14428709999999997</v>
      </c>
      <c r="G6728" s="20">
        <v>3.0799399999999994E-2</v>
      </c>
      <c r="H6728" s="20">
        <v>0</v>
      </c>
      <c r="I6728" s="20">
        <v>6.0000000000000001E-3</v>
      </c>
      <c r="J6728" s="20">
        <v>3.3350000000000003E-4</v>
      </c>
      <c r="K6728" s="20">
        <v>0.16583569999999995</v>
      </c>
      <c r="L6728" s="20">
        <v>2.9173000000000003E-3</v>
      </c>
      <c r="M6728" s="20">
        <v>5.8146119343750004E-2</v>
      </c>
      <c r="N6728" s="1">
        <v>30</v>
      </c>
      <c r="O6728" s="5">
        <v>35.14</v>
      </c>
      <c r="P6728" s="5">
        <v>64.86</v>
      </c>
      <c r="Q6728" s="1">
        <v>13</v>
      </c>
      <c r="R6728" s="1">
        <v>24</v>
      </c>
      <c r="S6728" s="6">
        <v>987.46</v>
      </c>
      <c r="T6728" s="6">
        <v>987.46</v>
      </c>
    </row>
    <row r="6729" spans="1:20" hidden="1" x14ac:dyDescent="0.25">
      <c r="A6729" s="1">
        <v>20</v>
      </c>
      <c r="B6729" s="1">
        <v>2013</v>
      </c>
      <c r="C6729" s="1">
        <v>353310620</v>
      </c>
      <c r="D6729" s="44" t="s">
        <v>422</v>
      </c>
      <c r="E6729" s="20">
        <v>4.1714999999999999E-3</v>
      </c>
      <c r="F6729" s="20">
        <v>0</v>
      </c>
      <c r="G6729" s="20">
        <v>4.1714999999999999E-3</v>
      </c>
      <c r="H6729" s="20">
        <v>0</v>
      </c>
      <c r="I6729" s="20">
        <v>4.0210000000000003E-3</v>
      </c>
      <c r="J6729" s="20" t="s">
        <v>47</v>
      </c>
      <c r="K6729" s="20" t="s">
        <v>47</v>
      </c>
      <c r="L6729" s="20">
        <v>1.505E-4</v>
      </c>
      <c r="M6729" s="20">
        <v>5.1964557291666663E-3</v>
      </c>
      <c r="N6729" s="1">
        <v>0</v>
      </c>
      <c r="O6729" s="5">
        <v>0</v>
      </c>
      <c r="P6729" s="5">
        <v>100</v>
      </c>
      <c r="Q6729" s="1">
        <v>0</v>
      </c>
      <c r="R6729" s="1">
        <v>5</v>
      </c>
      <c r="S6729" s="6">
        <v>106</v>
      </c>
      <c r="T6729" s="6">
        <v>106</v>
      </c>
    </row>
    <row r="6730" spans="1:20" hidden="1" x14ac:dyDescent="0.25">
      <c r="A6730" s="1">
        <v>20</v>
      </c>
      <c r="B6730" s="1">
        <v>2013</v>
      </c>
      <c r="C6730" s="1">
        <v>353320520</v>
      </c>
      <c r="D6730" s="44" t="s">
        <v>423</v>
      </c>
      <c r="E6730" s="20">
        <v>0.50939440000000002</v>
      </c>
      <c r="F6730" s="20">
        <v>0.49169550000000001</v>
      </c>
      <c r="G6730" s="20">
        <v>1.76989E-2</v>
      </c>
      <c r="H6730" s="20">
        <v>0</v>
      </c>
      <c r="I6730" s="20">
        <v>1.0059999999999999E-2</v>
      </c>
      <c r="J6730" s="20">
        <v>0.49169550000000001</v>
      </c>
      <c r="K6730" s="20">
        <v>1.3889E-3</v>
      </c>
      <c r="L6730" s="20">
        <v>6.2500000000000003E-3</v>
      </c>
      <c r="M6730" s="20">
        <v>7.7235416666666667E-3</v>
      </c>
      <c r="N6730" s="1">
        <v>2</v>
      </c>
      <c r="O6730" s="5">
        <v>45.45</v>
      </c>
      <c r="P6730" s="5">
        <v>54.55</v>
      </c>
      <c r="Q6730" s="1">
        <v>5</v>
      </c>
      <c r="R6730" s="1">
        <v>6</v>
      </c>
      <c r="S6730" s="6">
        <v>147</v>
      </c>
      <c r="T6730" s="6">
        <v>147</v>
      </c>
    </row>
    <row r="6731" spans="1:20" hidden="1" x14ac:dyDescent="0.25">
      <c r="A6731" s="1">
        <v>19</v>
      </c>
      <c r="B6731" s="1">
        <v>2013</v>
      </c>
      <c r="C6731" s="1">
        <v>353330419</v>
      </c>
      <c r="D6731" s="44" t="s">
        <v>424</v>
      </c>
      <c r="E6731" s="20">
        <v>9.0983999999999995E-3</v>
      </c>
      <c r="F6731" s="20">
        <v>0</v>
      </c>
      <c r="G6731" s="20">
        <v>9.0983999999999995E-3</v>
      </c>
      <c r="H6731" s="20">
        <v>0</v>
      </c>
      <c r="I6731" s="20">
        <v>8.6111E-3</v>
      </c>
      <c r="J6731" s="20" t="s">
        <v>47</v>
      </c>
      <c r="K6731" s="20" t="s">
        <v>47</v>
      </c>
      <c r="L6731" s="20">
        <v>4.8730000000000014E-4</v>
      </c>
      <c r="M6731" s="20">
        <v>8.4020382812499995E-3</v>
      </c>
      <c r="N6731" s="1">
        <v>0</v>
      </c>
      <c r="O6731" s="5">
        <v>0</v>
      </c>
      <c r="P6731" s="5">
        <v>100</v>
      </c>
      <c r="Q6731" s="1">
        <v>0</v>
      </c>
      <c r="R6731" s="1">
        <v>15</v>
      </c>
      <c r="S6731" s="6">
        <v>181</v>
      </c>
      <c r="T6731" s="6">
        <v>181</v>
      </c>
    </row>
    <row r="6732" spans="1:20" hidden="1" x14ac:dyDescent="0.25">
      <c r="A6732" s="1">
        <v>5</v>
      </c>
      <c r="B6732" s="1">
        <v>2013</v>
      </c>
      <c r="C6732" s="1">
        <v>35334035</v>
      </c>
      <c r="D6732" s="44" t="s">
        <v>425</v>
      </c>
      <c r="E6732" s="20">
        <v>0.31065039999999999</v>
      </c>
      <c r="F6732" s="20">
        <v>0.20474780000000004</v>
      </c>
      <c r="G6732" s="20">
        <v>0.10590259999999997</v>
      </c>
      <c r="H6732" s="20">
        <v>0</v>
      </c>
      <c r="I6732" s="20">
        <v>0.1680556</v>
      </c>
      <c r="J6732" s="20">
        <v>0.13241759999999986</v>
      </c>
      <c r="K6732" s="20">
        <v>3.2908999999999998E-3</v>
      </c>
      <c r="L6732" s="20">
        <v>6.8863000000000006E-3</v>
      </c>
      <c r="M6732" s="20">
        <v>0.16248164351851851</v>
      </c>
      <c r="N6732" s="1">
        <v>14</v>
      </c>
      <c r="O6732" s="5">
        <v>10.58</v>
      </c>
      <c r="P6732" s="5">
        <v>89.42</v>
      </c>
      <c r="Q6732" s="1">
        <v>11</v>
      </c>
      <c r="R6732" s="1">
        <v>93</v>
      </c>
      <c r="S6732" s="6">
        <v>2816.64</v>
      </c>
      <c r="T6732" s="6">
        <v>1464.6528000000001</v>
      </c>
    </row>
    <row r="6733" spans="1:20" hidden="1" x14ac:dyDescent="0.25">
      <c r="A6733" s="1">
        <v>15</v>
      </c>
      <c r="B6733" s="1">
        <v>2013</v>
      </c>
      <c r="C6733" s="1">
        <v>353325415</v>
      </c>
      <c r="D6733" s="44" t="s">
        <v>426</v>
      </c>
      <c r="E6733" s="20">
        <v>0.12545699999999999</v>
      </c>
      <c r="F6733" s="20">
        <v>0.11727989999999999</v>
      </c>
      <c r="G6733" s="20">
        <v>8.1770999999999996E-3</v>
      </c>
      <c r="H6733" s="20">
        <v>0</v>
      </c>
      <c r="I6733" s="20">
        <v>4.6296000000000002E-3</v>
      </c>
      <c r="J6733" s="20">
        <v>3.4318E-3</v>
      </c>
      <c r="K6733" s="20">
        <v>0.11727989999999999</v>
      </c>
      <c r="L6733" s="20">
        <v>1.1569999999999999E-4</v>
      </c>
      <c r="M6733" s="20">
        <v>1.1574579687500001E-2</v>
      </c>
      <c r="N6733" s="1">
        <v>0</v>
      </c>
      <c r="O6733" s="5">
        <v>66.67</v>
      </c>
      <c r="P6733" s="5">
        <v>33.33</v>
      </c>
      <c r="Q6733" s="1">
        <v>8</v>
      </c>
      <c r="R6733" s="1">
        <v>4</v>
      </c>
      <c r="S6733" s="6">
        <v>250</v>
      </c>
      <c r="T6733" s="6">
        <v>250</v>
      </c>
    </row>
    <row r="6734" spans="1:20" hidden="1" x14ac:dyDescent="0.25">
      <c r="A6734" s="1">
        <v>16</v>
      </c>
      <c r="B6734" s="1">
        <v>2013</v>
      </c>
      <c r="C6734" s="1">
        <v>353350216</v>
      </c>
      <c r="D6734" s="44" t="s">
        <v>427</v>
      </c>
      <c r="E6734" s="20">
        <v>0.49917279999999997</v>
      </c>
      <c r="F6734" s="20">
        <v>0.37238009999999994</v>
      </c>
      <c r="G6734" s="20">
        <v>0.12679270000000001</v>
      </c>
      <c r="H6734" s="20">
        <v>0</v>
      </c>
      <c r="I6734" s="20" t="s">
        <v>47</v>
      </c>
      <c r="J6734" s="20">
        <v>0.25176689999999996</v>
      </c>
      <c r="K6734" s="20">
        <v>0.21920729999999999</v>
      </c>
      <c r="L6734" s="20">
        <v>2.8198600000000022E-2</v>
      </c>
      <c r="M6734" s="20">
        <v>0.10745555375</v>
      </c>
      <c r="N6734" s="1">
        <v>11</v>
      </c>
      <c r="O6734" s="5">
        <v>16.829999999999998</v>
      </c>
      <c r="P6734" s="5">
        <v>83.17</v>
      </c>
      <c r="Q6734" s="1">
        <v>17</v>
      </c>
      <c r="R6734" s="1">
        <v>84</v>
      </c>
      <c r="S6734" s="6">
        <v>1951</v>
      </c>
      <c r="T6734" s="6">
        <v>1951</v>
      </c>
    </row>
    <row r="6735" spans="1:20" hidden="1" x14ac:dyDescent="0.25">
      <c r="A6735" s="1">
        <v>8</v>
      </c>
      <c r="B6735" s="1">
        <v>2013</v>
      </c>
      <c r="C6735" s="1">
        <v>35336018</v>
      </c>
      <c r="D6735" s="44" t="s">
        <v>428</v>
      </c>
      <c r="E6735" s="20">
        <v>4.6289299999999999E-2</v>
      </c>
      <c r="F6735" s="20">
        <v>3.3444399999999999E-2</v>
      </c>
      <c r="G6735" s="20">
        <v>1.2844899999999999E-2</v>
      </c>
      <c r="H6735" s="20">
        <v>0.01</v>
      </c>
      <c r="I6735" s="20">
        <v>9.2592000000000004E-3</v>
      </c>
      <c r="J6735" s="20">
        <v>1.4664999999999999E-3</v>
      </c>
      <c r="K6735" s="20">
        <v>3.46944E-2</v>
      </c>
      <c r="L6735" s="20">
        <v>8.6919999999999999E-4</v>
      </c>
      <c r="M6735" s="20">
        <v>1.5621072395833333E-2</v>
      </c>
      <c r="N6735" s="1">
        <v>1</v>
      </c>
      <c r="O6735" s="5">
        <v>46.15</v>
      </c>
      <c r="P6735" s="5">
        <v>53.85</v>
      </c>
      <c r="Q6735" s="1">
        <v>6</v>
      </c>
      <c r="R6735" s="1">
        <v>7</v>
      </c>
      <c r="S6735" s="6">
        <v>351</v>
      </c>
      <c r="T6735" s="6">
        <v>351</v>
      </c>
    </row>
    <row r="6736" spans="1:20" hidden="1" x14ac:dyDescent="0.25">
      <c r="A6736" s="1">
        <v>12</v>
      </c>
      <c r="B6736" s="1">
        <v>2013</v>
      </c>
      <c r="C6736" s="1">
        <v>353360112</v>
      </c>
      <c r="D6736" s="44" t="s">
        <v>428</v>
      </c>
      <c r="E6736" s="20">
        <v>0.1669677</v>
      </c>
      <c r="F6736" s="20">
        <v>0.10277789999999999</v>
      </c>
      <c r="G6736" s="20">
        <v>6.4189800000000005E-2</v>
      </c>
      <c r="H6736" s="20">
        <v>0</v>
      </c>
      <c r="I6736" s="20" t="s">
        <v>47</v>
      </c>
      <c r="J6736" s="20">
        <v>6.4189800000000005E-2</v>
      </c>
      <c r="K6736" s="20">
        <v>0.10277789999999999</v>
      </c>
      <c r="L6736" s="20">
        <v>0</v>
      </c>
      <c r="M6736" s="20">
        <v>0</v>
      </c>
      <c r="N6736" s="1">
        <v>3</v>
      </c>
      <c r="O6736" s="5">
        <v>25</v>
      </c>
      <c r="P6736" s="5">
        <v>75</v>
      </c>
      <c r="Q6736" s="1">
        <v>3</v>
      </c>
      <c r="R6736" s="1">
        <v>9</v>
      </c>
      <c r="S6736" s="6"/>
      <c r="T6736" s="6"/>
    </row>
    <row r="6737" spans="1:20" hidden="1" x14ac:dyDescent="0.25">
      <c r="A6737" s="1">
        <v>17</v>
      </c>
      <c r="B6737" s="1">
        <v>2013</v>
      </c>
      <c r="C6737" s="1">
        <v>353370017</v>
      </c>
      <c r="D6737" s="44" t="s">
        <v>429</v>
      </c>
      <c r="E6737" s="20">
        <v>3.85917E-2</v>
      </c>
      <c r="F6737" s="20">
        <v>3.8429699999999997E-2</v>
      </c>
      <c r="G6737" s="20">
        <v>1.6200000000000001E-4</v>
      </c>
      <c r="H6737" s="20">
        <v>0</v>
      </c>
      <c r="I6737" s="20" t="s">
        <v>47</v>
      </c>
      <c r="J6737" s="20">
        <v>6.8669999999999994E-4</v>
      </c>
      <c r="K6737" s="20">
        <v>3.7251100000000002E-2</v>
      </c>
      <c r="L6737" s="20">
        <v>6.538999999999999E-4</v>
      </c>
      <c r="M6737" s="20">
        <v>8.373690625000001E-3</v>
      </c>
      <c r="N6737" s="1">
        <v>6</v>
      </c>
      <c r="O6737" s="5">
        <v>60</v>
      </c>
      <c r="P6737" s="5">
        <v>40</v>
      </c>
      <c r="Q6737" s="1">
        <v>9</v>
      </c>
      <c r="R6737" s="1">
        <v>6</v>
      </c>
      <c r="S6737" s="6">
        <v>172.2535</v>
      </c>
      <c r="T6737" s="6">
        <v>172.2535</v>
      </c>
    </row>
    <row r="6738" spans="1:20" hidden="1" x14ac:dyDescent="0.25">
      <c r="A6738" s="1">
        <v>21</v>
      </c>
      <c r="B6738" s="1">
        <v>2013</v>
      </c>
      <c r="C6738" s="1">
        <v>353370021</v>
      </c>
      <c r="D6738" s="44" t="s">
        <v>429</v>
      </c>
      <c r="E6738" s="20">
        <v>0</v>
      </c>
      <c r="F6738" s="20">
        <v>0</v>
      </c>
      <c r="G6738" s="20">
        <v>0</v>
      </c>
      <c r="H6738" s="20">
        <v>0</v>
      </c>
      <c r="I6738" s="20">
        <v>0</v>
      </c>
      <c r="J6738" s="20">
        <v>0</v>
      </c>
      <c r="K6738" s="20">
        <v>0</v>
      </c>
      <c r="L6738" s="20">
        <v>0</v>
      </c>
      <c r="M6738" s="20">
        <v>0</v>
      </c>
      <c r="N6738" s="1">
        <v>1</v>
      </c>
      <c r="O6738" s="5">
        <v>0</v>
      </c>
      <c r="P6738" s="5">
        <v>0</v>
      </c>
      <c r="Q6738" s="1">
        <v>0</v>
      </c>
      <c r="R6738" s="1">
        <v>0</v>
      </c>
      <c r="S6738" s="6"/>
      <c r="T6738" s="6"/>
    </row>
    <row r="6739" spans="1:20" hidden="1" x14ac:dyDescent="0.25">
      <c r="A6739" s="1">
        <v>14</v>
      </c>
      <c r="B6739" s="1">
        <v>2013</v>
      </c>
      <c r="C6739" s="1">
        <v>353380914</v>
      </c>
      <c r="D6739" s="44" t="s">
        <v>430</v>
      </c>
      <c r="E6739" s="20">
        <v>3.76265E-2</v>
      </c>
      <c r="F6739" s="20">
        <v>3.76265E-2</v>
      </c>
      <c r="G6739" s="20">
        <v>0</v>
      </c>
      <c r="H6739" s="20">
        <v>0</v>
      </c>
      <c r="I6739" s="20" t="s">
        <v>47</v>
      </c>
      <c r="J6739" s="20" t="s">
        <v>47</v>
      </c>
      <c r="K6739" s="20">
        <v>3.76265E-2</v>
      </c>
      <c r="L6739" s="20">
        <v>0</v>
      </c>
      <c r="M6739" s="20">
        <v>0</v>
      </c>
      <c r="N6739" s="1">
        <v>4</v>
      </c>
      <c r="O6739" s="5">
        <v>100</v>
      </c>
      <c r="P6739" s="5">
        <v>0</v>
      </c>
      <c r="Q6739" s="1">
        <v>3</v>
      </c>
      <c r="R6739" s="1">
        <v>0</v>
      </c>
      <c r="S6739" s="6"/>
      <c r="T6739" s="6"/>
    </row>
    <row r="6740" spans="1:20" hidden="1" x14ac:dyDescent="0.25">
      <c r="A6740" s="1">
        <v>17</v>
      </c>
      <c r="B6740" s="1">
        <v>2013</v>
      </c>
      <c r="C6740" s="1">
        <v>353380917</v>
      </c>
      <c r="D6740" s="44" t="s">
        <v>430</v>
      </c>
      <c r="E6740" s="20">
        <v>2.3045700000000002E-2</v>
      </c>
      <c r="F6740" s="20">
        <v>1.6624400000000001E-2</v>
      </c>
      <c r="G6740" s="20">
        <v>6.4212999999999996E-3</v>
      </c>
      <c r="H6740" s="20">
        <v>0</v>
      </c>
      <c r="I6740" s="20">
        <v>7.2406999999999992E-3</v>
      </c>
      <c r="J6740" s="20" t="s">
        <v>47</v>
      </c>
      <c r="K6740" s="20">
        <v>1.5805E-2</v>
      </c>
      <c r="L6740" s="20">
        <v>0</v>
      </c>
      <c r="M6740" s="20">
        <v>4.936380208333333E-3</v>
      </c>
      <c r="N6740" s="1">
        <v>0</v>
      </c>
      <c r="O6740" s="5">
        <v>66.67</v>
      </c>
      <c r="P6740" s="5">
        <v>33.33</v>
      </c>
      <c r="Q6740" s="1">
        <v>4</v>
      </c>
      <c r="R6740" s="1">
        <v>2</v>
      </c>
      <c r="S6740" s="6">
        <v>84.55</v>
      </c>
      <c r="T6740" s="6">
        <v>6.7640000000000002</v>
      </c>
    </row>
    <row r="6741" spans="1:20" hidden="1" x14ac:dyDescent="0.25">
      <c r="A6741" s="1">
        <v>12</v>
      </c>
      <c r="B6741" s="1">
        <v>2013</v>
      </c>
      <c r="C6741" s="1">
        <v>353390812</v>
      </c>
      <c r="D6741" s="44" t="s">
        <v>431</v>
      </c>
      <c r="E6741" s="20">
        <v>9.5863400000000001E-2</v>
      </c>
      <c r="F6741" s="20">
        <v>7.9974500000000004E-2</v>
      </c>
      <c r="G6741" s="20">
        <v>1.5888899999999997E-2</v>
      </c>
      <c r="H6741" s="20">
        <v>0</v>
      </c>
      <c r="I6741" s="20" t="s">
        <v>47</v>
      </c>
      <c r="J6741" s="20">
        <v>5.4169999999999999E-4</v>
      </c>
      <c r="K6741" s="20">
        <v>9.5321700000000009E-2</v>
      </c>
      <c r="L6741" s="20">
        <v>0</v>
      </c>
      <c r="M6741" s="20">
        <v>0</v>
      </c>
      <c r="N6741" s="1">
        <v>1</v>
      </c>
      <c r="O6741" s="5">
        <v>66.67</v>
      </c>
      <c r="P6741" s="5">
        <v>33.33</v>
      </c>
      <c r="Q6741" s="1">
        <v>6</v>
      </c>
      <c r="R6741" s="1">
        <v>3</v>
      </c>
      <c r="S6741" s="6"/>
      <c r="T6741" s="6"/>
    </row>
    <row r="6742" spans="1:20" hidden="1" x14ac:dyDescent="0.25">
      <c r="A6742" s="1">
        <v>15</v>
      </c>
      <c r="B6742" s="1">
        <v>2013</v>
      </c>
      <c r="C6742" s="1">
        <v>353390815</v>
      </c>
      <c r="D6742" s="44" t="s">
        <v>431</v>
      </c>
      <c r="E6742" s="20">
        <v>0.71506019999999981</v>
      </c>
      <c r="F6742" s="20">
        <v>0.6164238999999998</v>
      </c>
      <c r="G6742" s="20">
        <v>9.8636299999999996E-2</v>
      </c>
      <c r="H6742" s="20">
        <v>0</v>
      </c>
      <c r="I6742" s="20">
        <v>3.1667000000000002E-3</v>
      </c>
      <c r="J6742" s="20">
        <v>0.15776609999999999</v>
      </c>
      <c r="K6742" s="20">
        <v>0.53549439999999981</v>
      </c>
      <c r="L6742" s="20">
        <v>1.8633000000000004E-2</v>
      </c>
      <c r="M6742" s="20">
        <v>0.14607396601388889</v>
      </c>
      <c r="N6742" s="1">
        <v>16</v>
      </c>
      <c r="O6742" s="5">
        <v>45.31</v>
      </c>
      <c r="P6742" s="5">
        <v>54.69</v>
      </c>
      <c r="Q6742" s="1">
        <v>58</v>
      </c>
      <c r="R6742" s="1">
        <v>70</v>
      </c>
      <c r="S6742" s="6">
        <v>2685</v>
      </c>
      <c r="T6742" s="6">
        <v>698.1</v>
      </c>
    </row>
    <row r="6743" spans="1:20" hidden="1" x14ac:dyDescent="0.25">
      <c r="A6743" s="1">
        <v>15</v>
      </c>
      <c r="B6743" s="1">
        <v>2013</v>
      </c>
      <c r="C6743" s="1">
        <v>353400515</v>
      </c>
      <c r="D6743" s="44" t="s">
        <v>432</v>
      </c>
      <c r="E6743" s="20">
        <v>7.8688699999999973E-2</v>
      </c>
      <c r="F6743" s="20">
        <v>6.9011599999999979E-2</v>
      </c>
      <c r="G6743" s="20">
        <v>9.677100000000001E-3</v>
      </c>
      <c r="H6743" s="20">
        <v>0</v>
      </c>
      <c r="I6743" s="20" t="s">
        <v>47</v>
      </c>
      <c r="J6743" s="20">
        <v>3.5208199999999995E-2</v>
      </c>
      <c r="K6743" s="20">
        <v>4.2599599999999994E-2</v>
      </c>
      <c r="L6743" s="20">
        <v>8.809E-4</v>
      </c>
      <c r="M6743" s="20">
        <v>9.0673101562500011E-3</v>
      </c>
      <c r="N6743" s="1">
        <v>15</v>
      </c>
      <c r="O6743" s="5">
        <v>57.89</v>
      </c>
      <c r="P6743" s="5">
        <v>42.11</v>
      </c>
      <c r="Q6743" s="1">
        <v>11</v>
      </c>
      <c r="R6743" s="1">
        <v>8</v>
      </c>
      <c r="S6743" s="6">
        <v>166.25</v>
      </c>
      <c r="T6743" s="6">
        <v>166.25</v>
      </c>
    </row>
    <row r="6744" spans="1:20" hidden="1" x14ac:dyDescent="0.25">
      <c r="A6744" s="1">
        <v>20</v>
      </c>
      <c r="B6744" s="1">
        <v>2013</v>
      </c>
      <c r="C6744" s="1">
        <v>353410420</v>
      </c>
      <c r="D6744" s="44" t="s">
        <v>433</v>
      </c>
      <c r="E6744" s="20">
        <v>4.4499999999999998E-2</v>
      </c>
      <c r="F6744" s="20">
        <v>4.4499999999999998E-2</v>
      </c>
      <c r="G6744" s="20">
        <v>0</v>
      </c>
      <c r="H6744" s="20">
        <v>0</v>
      </c>
      <c r="I6744" s="20" t="s">
        <v>47</v>
      </c>
      <c r="J6744" s="20" t="s">
        <v>47</v>
      </c>
      <c r="K6744" s="20">
        <v>4.4499999999999998E-2</v>
      </c>
      <c r="L6744" s="20">
        <v>0</v>
      </c>
      <c r="M6744" s="20">
        <v>0</v>
      </c>
      <c r="N6744" s="1">
        <v>0</v>
      </c>
      <c r="O6744" s="5">
        <v>100</v>
      </c>
      <c r="P6744" s="5">
        <v>0</v>
      </c>
      <c r="Q6744" s="1">
        <v>1</v>
      </c>
      <c r="R6744" s="1">
        <v>0</v>
      </c>
      <c r="S6744" s="6"/>
      <c r="T6744" s="6"/>
    </row>
    <row r="6745" spans="1:20" hidden="1" x14ac:dyDescent="0.25">
      <c r="A6745" s="1">
        <v>21</v>
      </c>
      <c r="B6745" s="1">
        <v>2013</v>
      </c>
      <c r="C6745" s="1">
        <v>353410421</v>
      </c>
      <c r="D6745" s="44" t="s">
        <v>433</v>
      </c>
      <c r="E6745" s="20">
        <v>4.1200000000000004E-4</v>
      </c>
      <c r="F6745" s="20">
        <v>0</v>
      </c>
      <c r="G6745" s="20">
        <v>4.1200000000000004E-4</v>
      </c>
      <c r="H6745" s="20">
        <v>0</v>
      </c>
      <c r="I6745" s="20" t="s">
        <v>47</v>
      </c>
      <c r="J6745" s="20">
        <v>5.2099999999999999E-5</v>
      </c>
      <c r="K6745" s="20">
        <v>2.9629999999999999E-4</v>
      </c>
      <c r="L6745" s="20">
        <v>6.3600000000000001E-5</v>
      </c>
      <c r="M6745" s="20">
        <v>1.4971271875000001E-2</v>
      </c>
      <c r="N6745" s="1">
        <v>0</v>
      </c>
      <c r="O6745" s="5">
        <v>0</v>
      </c>
      <c r="P6745" s="5">
        <v>100</v>
      </c>
      <c r="Q6745" s="1">
        <v>0</v>
      </c>
      <c r="R6745" s="1">
        <v>4</v>
      </c>
      <c r="S6745" s="6">
        <v>321</v>
      </c>
      <c r="T6745" s="6">
        <v>321</v>
      </c>
    </row>
    <row r="6746" spans="1:20" hidden="1" x14ac:dyDescent="0.25">
      <c r="A6746" s="1">
        <v>15</v>
      </c>
      <c r="B6746" s="1">
        <v>2013</v>
      </c>
      <c r="C6746" s="1">
        <v>353420315</v>
      </c>
      <c r="D6746" s="44" t="s">
        <v>434</v>
      </c>
      <c r="E6746" s="20">
        <v>0.52362970000000009</v>
      </c>
      <c r="F6746" s="20">
        <v>0.47342950000000006</v>
      </c>
      <c r="G6746" s="20">
        <v>5.0200200000000007E-2</v>
      </c>
      <c r="H6746" s="20">
        <v>0.08</v>
      </c>
      <c r="I6746" s="20" t="s">
        <v>47</v>
      </c>
      <c r="J6746" s="20">
        <v>0.3177469</v>
      </c>
      <c r="K6746" s="20">
        <v>0.20203679999999999</v>
      </c>
      <c r="L6746" s="20">
        <v>3.8459999999999996E-3</v>
      </c>
      <c r="M6746" s="20">
        <v>1.4680309375000001E-2</v>
      </c>
      <c r="N6746" s="1">
        <v>6</v>
      </c>
      <c r="O6746" s="5">
        <v>84.21</v>
      </c>
      <c r="P6746" s="5">
        <v>15.79</v>
      </c>
      <c r="Q6746" s="1">
        <v>16</v>
      </c>
      <c r="R6746" s="1">
        <v>3</v>
      </c>
      <c r="S6746" s="6">
        <v>300.7</v>
      </c>
      <c r="T6746" s="6">
        <v>300.7</v>
      </c>
    </row>
    <row r="6747" spans="1:20" hidden="1" x14ac:dyDescent="0.25">
      <c r="A6747" s="1">
        <v>4</v>
      </c>
      <c r="B6747" s="1">
        <v>2013</v>
      </c>
      <c r="C6747" s="1">
        <v>35343024</v>
      </c>
      <c r="D6747" s="44" t="s">
        <v>435</v>
      </c>
      <c r="E6747" s="20">
        <v>0</v>
      </c>
      <c r="F6747" s="20">
        <v>0</v>
      </c>
      <c r="G6747" s="20">
        <v>0</v>
      </c>
      <c r="H6747" s="20">
        <v>0</v>
      </c>
      <c r="I6747" s="20">
        <v>0</v>
      </c>
      <c r="J6747" s="20">
        <v>0</v>
      </c>
      <c r="K6747" s="20">
        <v>0</v>
      </c>
      <c r="L6747" s="20">
        <v>0</v>
      </c>
      <c r="M6747" s="20">
        <v>0</v>
      </c>
      <c r="N6747" s="1">
        <v>0</v>
      </c>
      <c r="O6747" s="5">
        <v>0</v>
      </c>
      <c r="P6747" s="5">
        <v>0</v>
      </c>
      <c r="Q6747" s="1">
        <v>0</v>
      </c>
      <c r="R6747" s="1">
        <v>0</v>
      </c>
      <c r="S6747" s="6"/>
      <c r="T6747" s="6"/>
    </row>
    <row r="6748" spans="1:20" hidden="1" x14ac:dyDescent="0.25">
      <c r="A6748" s="1">
        <v>8</v>
      </c>
      <c r="B6748" s="1">
        <v>2013</v>
      </c>
      <c r="C6748" s="1">
        <v>35343028</v>
      </c>
      <c r="D6748" s="44" t="s">
        <v>435</v>
      </c>
      <c r="E6748" s="20">
        <v>0</v>
      </c>
      <c r="F6748" s="20">
        <v>0</v>
      </c>
      <c r="G6748" s="20">
        <v>0</v>
      </c>
      <c r="H6748" s="20">
        <v>0</v>
      </c>
      <c r="I6748" s="20">
        <v>0</v>
      </c>
      <c r="J6748" s="20">
        <v>0</v>
      </c>
      <c r="K6748" s="20">
        <v>0</v>
      </c>
      <c r="L6748" s="20">
        <v>0</v>
      </c>
      <c r="M6748" s="20">
        <v>0</v>
      </c>
      <c r="N6748" s="1">
        <v>0</v>
      </c>
      <c r="O6748" s="5">
        <v>0</v>
      </c>
      <c r="P6748" s="5">
        <v>0</v>
      </c>
      <c r="Q6748" s="1">
        <v>0</v>
      </c>
      <c r="R6748" s="1">
        <v>0</v>
      </c>
      <c r="S6748" s="6"/>
      <c r="T6748" s="6"/>
    </row>
    <row r="6749" spans="1:20" hidden="1" x14ac:dyDescent="0.25">
      <c r="A6749" s="1">
        <v>12</v>
      </c>
      <c r="B6749" s="1">
        <v>2013</v>
      </c>
      <c r="C6749" s="1">
        <v>353430212</v>
      </c>
      <c r="D6749" s="44" t="s">
        <v>435</v>
      </c>
      <c r="E6749" s="20">
        <v>6.766019999999999E-2</v>
      </c>
      <c r="F6749" s="20">
        <v>3.4625199999999995E-2</v>
      </c>
      <c r="G6749" s="20">
        <v>3.3034999999999995E-2</v>
      </c>
      <c r="H6749" s="20">
        <v>0</v>
      </c>
      <c r="I6749" s="20" t="s">
        <v>47</v>
      </c>
      <c r="J6749" s="20">
        <v>2.8060699999999997E-2</v>
      </c>
      <c r="K6749" s="20">
        <v>2.7777799999999998E-2</v>
      </c>
      <c r="L6749" s="20">
        <v>1.1821700000000001E-2</v>
      </c>
      <c r="M6749" s="20">
        <v>0.11856529563541666</v>
      </c>
      <c r="N6749" s="1">
        <v>1</v>
      </c>
      <c r="O6749" s="5">
        <v>26.32</v>
      </c>
      <c r="P6749" s="5">
        <v>73.680000000000007</v>
      </c>
      <c r="Q6749" s="1">
        <v>5</v>
      </c>
      <c r="R6749" s="1">
        <v>14</v>
      </c>
      <c r="S6749" s="6">
        <v>2211</v>
      </c>
      <c r="T6749" s="6">
        <v>1105.5</v>
      </c>
    </row>
    <row r="6750" spans="1:20" hidden="1" x14ac:dyDescent="0.25">
      <c r="A6750" s="1">
        <v>6</v>
      </c>
      <c r="B6750" s="1">
        <v>2013</v>
      </c>
      <c r="C6750" s="1">
        <v>35344016</v>
      </c>
      <c r="D6750" s="44" t="s">
        <v>436</v>
      </c>
      <c r="E6750" s="20">
        <v>0.13271949999999993</v>
      </c>
      <c r="F6750" s="20">
        <v>3.1296299999999999E-2</v>
      </c>
      <c r="G6750" s="20">
        <v>0.10142319999999995</v>
      </c>
      <c r="H6750" s="20">
        <v>0</v>
      </c>
      <c r="I6750" s="20" t="s">
        <v>47</v>
      </c>
      <c r="J6750" s="20">
        <v>8.998009999999998E-2</v>
      </c>
      <c r="K6750" s="20" t="s">
        <v>47</v>
      </c>
      <c r="L6750" s="20">
        <v>4.2739400000000004E-2</v>
      </c>
      <c r="M6750" s="20">
        <v>2.7390838888888891</v>
      </c>
      <c r="N6750" s="1">
        <v>5</v>
      </c>
      <c r="O6750" s="5">
        <v>1.8</v>
      </c>
      <c r="P6750" s="5">
        <v>98.2</v>
      </c>
      <c r="Q6750" s="1">
        <v>2</v>
      </c>
      <c r="R6750" s="1">
        <v>109</v>
      </c>
      <c r="S6750" s="6">
        <v>28011.75</v>
      </c>
      <c r="T6750" s="6">
        <v>11484.817499999999</v>
      </c>
    </row>
    <row r="6751" spans="1:20" hidden="1" x14ac:dyDescent="0.25">
      <c r="A6751" s="1">
        <v>21</v>
      </c>
      <c r="B6751" s="1">
        <v>2013</v>
      </c>
      <c r="C6751" s="1">
        <v>353450021</v>
      </c>
      <c r="D6751" s="44" t="s">
        <v>437</v>
      </c>
      <c r="E6751" s="20">
        <v>7.3020000000000003E-3</v>
      </c>
      <c r="F6751" s="20">
        <v>5.3125000000000004E-3</v>
      </c>
      <c r="G6751" s="20">
        <v>1.9894999999999999E-3</v>
      </c>
      <c r="H6751" s="20">
        <v>0</v>
      </c>
      <c r="I6751" s="20" t="s">
        <v>47</v>
      </c>
      <c r="J6751" s="20">
        <v>4.0509999999999998E-4</v>
      </c>
      <c r="K6751" s="20">
        <v>5.6366000000000003E-3</v>
      </c>
      <c r="L6751" s="20">
        <v>1.2603000000000002E-3</v>
      </c>
      <c r="M6751" s="20">
        <v>5.6134375000000004E-3</v>
      </c>
      <c r="N6751" s="1">
        <v>1</v>
      </c>
      <c r="O6751" s="5">
        <v>30</v>
      </c>
      <c r="P6751" s="5">
        <v>70</v>
      </c>
      <c r="Q6751" s="1">
        <v>3</v>
      </c>
      <c r="R6751" s="1">
        <v>7</v>
      </c>
      <c r="S6751" s="6">
        <v>115.83</v>
      </c>
      <c r="T6751" s="6">
        <v>115.83</v>
      </c>
    </row>
    <row r="6752" spans="1:20" hidden="1" x14ac:dyDescent="0.25">
      <c r="A6752" s="1">
        <v>20</v>
      </c>
      <c r="B6752" s="1">
        <v>2013</v>
      </c>
      <c r="C6752" s="1">
        <v>353460920</v>
      </c>
      <c r="D6752" s="44" t="s">
        <v>438</v>
      </c>
      <c r="E6752" s="20">
        <v>5.9580000000000006E-4</v>
      </c>
      <c r="F6752" s="20">
        <v>5.4020000000000001E-4</v>
      </c>
      <c r="G6752" s="20">
        <v>5.5600000000000003E-5</v>
      </c>
      <c r="H6752" s="20">
        <v>0</v>
      </c>
      <c r="I6752" s="20" t="s">
        <v>47</v>
      </c>
      <c r="J6752" s="20" t="s">
        <v>47</v>
      </c>
      <c r="K6752" s="20">
        <v>5.4020000000000001E-4</v>
      </c>
      <c r="L6752" s="20">
        <v>5.5600000000000003E-5</v>
      </c>
      <c r="M6752" s="20">
        <v>0</v>
      </c>
      <c r="N6752" s="1">
        <v>0</v>
      </c>
      <c r="O6752" s="5">
        <v>66.67</v>
      </c>
      <c r="P6752" s="5">
        <v>33.33</v>
      </c>
      <c r="Q6752" s="1">
        <v>2</v>
      </c>
      <c r="R6752" s="1">
        <v>1</v>
      </c>
      <c r="S6752" s="6"/>
      <c r="T6752" s="6"/>
    </row>
    <row r="6753" spans="1:20" hidden="1" x14ac:dyDescent="0.25">
      <c r="A6753" s="1">
        <v>21</v>
      </c>
      <c r="B6753" s="1">
        <v>2013</v>
      </c>
      <c r="C6753" s="1">
        <v>353460921</v>
      </c>
      <c r="D6753" s="44" t="s">
        <v>438</v>
      </c>
      <c r="E6753" s="20">
        <v>1.7129000000000001E-3</v>
      </c>
      <c r="F6753" s="20">
        <v>0</v>
      </c>
      <c r="G6753" s="20">
        <v>1.7129000000000001E-3</v>
      </c>
      <c r="H6753" s="20">
        <v>0</v>
      </c>
      <c r="I6753" s="20" t="s">
        <v>47</v>
      </c>
      <c r="J6753" s="20" t="s">
        <v>47</v>
      </c>
      <c r="K6753" s="20">
        <v>1.3484E-3</v>
      </c>
      <c r="L6753" s="20">
        <v>3.6450000000000002E-4</v>
      </c>
      <c r="M6753" s="20">
        <v>8.869895810416667E-2</v>
      </c>
      <c r="N6753" s="1">
        <v>0</v>
      </c>
      <c r="O6753" s="5">
        <v>0</v>
      </c>
      <c r="P6753" s="5">
        <v>100</v>
      </c>
      <c r="Q6753" s="1">
        <v>0</v>
      </c>
      <c r="R6753" s="1">
        <v>11</v>
      </c>
      <c r="S6753" s="6">
        <v>1564</v>
      </c>
      <c r="T6753" s="6">
        <v>1564</v>
      </c>
    </row>
    <row r="6754" spans="1:20" hidden="1" x14ac:dyDescent="0.25">
      <c r="A6754" s="1">
        <v>17</v>
      </c>
      <c r="B6754" s="1">
        <v>2013</v>
      </c>
      <c r="C6754" s="1">
        <v>353470817</v>
      </c>
      <c r="D6754" s="44" t="s">
        <v>439</v>
      </c>
      <c r="E6754" s="20">
        <v>0.83721000000000001</v>
      </c>
      <c r="F6754" s="20">
        <v>0.79192360000000006</v>
      </c>
      <c r="G6754" s="20">
        <v>4.5286399999999984E-2</v>
      </c>
      <c r="H6754" s="20">
        <v>0.01</v>
      </c>
      <c r="I6754" s="20">
        <v>0.60799999999999998</v>
      </c>
      <c r="J6754" s="20">
        <v>0.2112704</v>
      </c>
      <c r="K6754" s="20">
        <v>1.2194399999999999E-2</v>
      </c>
      <c r="L6754" s="20">
        <v>5.7451999999999989E-3</v>
      </c>
      <c r="M6754" s="20">
        <v>0.35741312039351852</v>
      </c>
      <c r="N6754" s="1">
        <v>7</v>
      </c>
      <c r="O6754" s="5">
        <v>15.38</v>
      </c>
      <c r="P6754" s="5">
        <v>84.62</v>
      </c>
      <c r="Q6754" s="1">
        <v>6</v>
      </c>
      <c r="R6754" s="1">
        <v>33</v>
      </c>
      <c r="S6754" s="6">
        <v>5602.66</v>
      </c>
      <c r="T6754" s="6">
        <v>4874.3141999999998</v>
      </c>
    </row>
    <row r="6755" spans="1:20" hidden="1" x14ac:dyDescent="0.25">
      <c r="A6755" s="1">
        <v>20</v>
      </c>
      <c r="B6755" s="1">
        <v>2013</v>
      </c>
      <c r="C6755" s="1">
        <v>353480720</v>
      </c>
      <c r="D6755" s="44" t="s">
        <v>440</v>
      </c>
      <c r="E6755" s="20">
        <v>0</v>
      </c>
      <c r="F6755" s="20">
        <v>0</v>
      </c>
      <c r="G6755" s="20">
        <v>0</v>
      </c>
      <c r="H6755" s="20">
        <v>0</v>
      </c>
      <c r="I6755" s="20">
        <v>0</v>
      </c>
      <c r="J6755" s="20">
        <v>0</v>
      </c>
      <c r="K6755" s="20">
        <v>0</v>
      </c>
      <c r="L6755" s="20">
        <v>0</v>
      </c>
      <c r="M6755" s="20">
        <v>0</v>
      </c>
      <c r="N6755" s="1">
        <v>0</v>
      </c>
      <c r="O6755" s="5">
        <v>0</v>
      </c>
      <c r="P6755" s="5">
        <v>0</v>
      </c>
      <c r="Q6755" s="1">
        <v>0</v>
      </c>
      <c r="R6755" s="1">
        <v>0</v>
      </c>
      <c r="S6755" s="6"/>
      <c r="T6755" s="6"/>
    </row>
    <row r="6756" spans="1:20" hidden="1" x14ac:dyDescent="0.25">
      <c r="A6756" s="1">
        <v>21</v>
      </c>
      <c r="B6756" s="1">
        <v>2013</v>
      </c>
      <c r="C6756" s="1">
        <v>353480721</v>
      </c>
      <c r="D6756" s="44" t="s">
        <v>440</v>
      </c>
      <c r="E6756" s="20">
        <v>1.8728100000000004E-2</v>
      </c>
      <c r="F6756" s="20">
        <v>8.6806000000000001E-3</v>
      </c>
      <c r="G6756" s="20">
        <v>1.0047500000000003E-2</v>
      </c>
      <c r="H6756" s="20">
        <v>0</v>
      </c>
      <c r="I6756" s="20">
        <v>8.3333000000000001E-3</v>
      </c>
      <c r="J6756" s="20">
        <v>1.1180999999999999E-3</v>
      </c>
      <c r="K6756" s="20">
        <v>8.8137000000000007E-3</v>
      </c>
      <c r="L6756" s="20">
        <v>4.6299999999999998E-4</v>
      </c>
      <c r="M6756" s="20">
        <v>1.8057090104166666E-2</v>
      </c>
      <c r="N6756" s="1">
        <v>0</v>
      </c>
      <c r="O6756" s="5">
        <v>16.670000000000002</v>
      </c>
      <c r="P6756" s="5">
        <v>83.33</v>
      </c>
      <c r="Q6756" s="1">
        <v>1</v>
      </c>
      <c r="R6756" s="1">
        <v>5</v>
      </c>
      <c r="S6756" s="6">
        <v>387.6</v>
      </c>
      <c r="T6756" s="6">
        <v>387.6</v>
      </c>
    </row>
    <row r="6757" spans="1:20" hidden="1" x14ac:dyDescent="0.25">
      <c r="A6757" s="1">
        <v>15</v>
      </c>
      <c r="B6757" s="1">
        <v>2013</v>
      </c>
      <c r="C6757" s="1">
        <v>353475715</v>
      </c>
      <c r="D6757" s="44" t="s">
        <v>441</v>
      </c>
      <c r="E6757" s="20">
        <v>0.14331210000000003</v>
      </c>
      <c r="F6757" s="20">
        <v>0.13933600000000002</v>
      </c>
      <c r="G6757" s="20">
        <v>3.9760999999999998E-3</v>
      </c>
      <c r="H6757" s="20">
        <v>0.05</v>
      </c>
      <c r="I6757" s="20" t="s">
        <v>47</v>
      </c>
      <c r="J6757" s="20">
        <v>0.12532180000000001</v>
      </c>
      <c r="K6757" s="20">
        <v>1.4393900000000001E-2</v>
      </c>
      <c r="L6757" s="20">
        <v>3.5964E-3</v>
      </c>
      <c r="M6757" s="20">
        <v>2.2076694791666667E-2</v>
      </c>
      <c r="N6757" s="1">
        <v>4</v>
      </c>
      <c r="O6757" s="5">
        <v>50</v>
      </c>
      <c r="P6757" s="5">
        <v>50</v>
      </c>
      <c r="Q6757" s="1">
        <v>5</v>
      </c>
      <c r="R6757" s="1">
        <v>5</v>
      </c>
      <c r="S6757" s="6">
        <v>447</v>
      </c>
      <c r="T6757" s="6">
        <v>447</v>
      </c>
    </row>
    <row r="6758" spans="1:20" hidden="1" x14ac:dyDescent="0.25">
      <c r="A6758" s="1">
        <v>20</v>
      </c>
      <c r="B6758" s="1">
        <v>2013</v>
      </c>
      <c r="C6758" s="1">
        <v>353490620</v>
      </c>
      <c r="D6758" s="44" t="s">
        <v>442</v>
      </c>
      <c r="E6758" s="20">
        <v>4.5939599999999997E-2</v>
      </c>
      <c r="F6758" s="20">
        <v>4.1833299999999997E-2</v>
      </c>
      <c r="G6758" s="20">
        <v>4.1062999999999994E-3</v>
      </c>
      <c r="H6758" s="20">
        <v>0</v>
      </c>
      <c r="I6758" s="20" t="s">
        <v>47</v>
      </c>
      <c r="J6758" s="20" t="s">
        <v>47</v>
      </c>
      <c r="K6758" s="20">
        <v>4.5651400000000002E-2</v>
      </c>
      <c r="L6758" s="20">
        <v>2.8820000000000001E-4</v>
      </c>
      <c r="M6758" s="20">
        <v>2.5271856250000006E-2</v>
      </c>
      <c r="N6758" s="1">
        <v>0</v>
      </c>
      <c r="O6758" s="5">
        <v>25</v>
      </c>
      <c r="P6758" s="5">
        <v>75</v>
      </c>
      <c r="Q6758" s="1">
        <v>2</v>
      </c>
      <c r="R6758" s="1">
        <v>6</v>
      </c>
      <c r="S6758" s="6">
        <v>550</v>
      </c>
      <c r="T6758" s="6">
        <v>550</v>
      </c>
    </row>
    <row r="6759" spans="1:20" hidden="1" x14ac:dyDescent="0.25">
      <c r="A6759" s="1">
        <v>21</v>
      </c>
      <c r="B6759" s="1">
        <v>2013</v>
      </c>
      <c r="C6759" s="1">
        <v>353490621</v>
      </c>
      <c r="D6759" s="44" t="s">
        <v>442</v>
      </c>
      <c r="E6759" s="20">
        <v>2.0520999999999998E-3</v>
      </c>
      <c r="F6759" s="20">
        <v>0</v>
      </c>
      <c r="G6759" s="20">
        <v>2.0520999999999998E-3</v>
      </c>
      <c r="H6759" s="20">
        <v>0</v>
      </c>
      <c r="I6759" s="20" t="s">
        <v>47</v>
      </c>
      <c r="J6759" s="20" t="s">
        <v>47</v>
      </c>
      <c r="K6759" s="20">
        <v>1.9965E-3</v>
      </c>
      <c r="L6759" s="20">
        <v>5.5600000000000003E-5</v>
      </c>
      <c r="M6759" s="20">
        <v>0</v>
      </c>
      <c r="N6759" s="1">
        <v>0</v>
      </c>
      <c r="O6759" s="5">
        <v>0</v>
      </c>
      <c r="P6759" s="5">
        <v>100</v>
      </c>
      <c r="Q6759" s="1">
        <v>0</v>
      </c>
      <c r="R6759" s="1">
        <v>3</v>
      </c>
      <c r="S6759" s="6"/>
      <c r="T6759" s="6"/>
    </row>
    <row r="6760" spans="1:20" hidden="1" x14ac:dyDescent="0.25">
      <c r="A6760" s="1">
        <v>15</v>
      </c>
      <c r="B6760" s="1">
        <v>2013</v>
      </c>
      <c r="C6760" s="1">
        <v>353500215</v>
      </c>
      <c r="D6760" s="44" t="s">
        <v>443</v>
      </c>
      <c r="E6760" s="20">
        <v>0.58644329999999989</v>
      </c>
      <c r="F6760" s="20">
        <v>0.51618509999999995</v>
      </c>
      <c r="G6760" s="20">
        <v>7.0258199999999979E-2</v>
      </c>
      <c r="H6760" s="20">
        <v>0</v>
      </c>
      <c r="I6760" s="20">
        <v>2.8002300000000004E-2</v>
      </c>
      <c r="J6760" s="20">
        <v>1.45995E-2</v>
      </c>
      <c r="K6760" s="20">
        <v>0.54193650000000004</v>
      </c>
      <c r="L6760" s="20">
        <v>1.905E-3</v>
      </c>
      <c r="M6760" s="20">
        <v>2.4521763541666668E-2</v>
      </c>
      <c r="N6760" s="1">
        <v>27</v>
      </c>
      <c r="O6760" s="5">
        <v>45.95</v>
      </c>
      <c r="P6760" s="5">
        <v>54.05</v>
      </c>
      <c r="Q6760" s="1">
        <v>34</v>
      </c>
      <c r="R6760" s="1">
        <v>40</v>
      </c>
      <c r="S6760" s="6">
        <v>480.6</v>
      </c>
      <c r="T6760" s="6">
        <v>480.6</v>
      </c>
    </row>
    <row r="6761" spans="1:20" hidden="1" x14ac:dyDescent="0.25">
      <c r="A6761" s="1">
        <v>15</v>
      </c>
      <c r="B6761" s="1">
        <v>2013</v>
      </c>
      <c r="C6761" s="1">
        <v>353510115</v>
      </c>
      <c r="D6761" s="44" t="s">
        <v>444</v>
      </c>
      <c r="E6761" s="20">
        <v>2.6867200000000001E-2</v>
      </c>
      <c r="F6761" s="20">
        <v>1.7237599999999999E-2</v>
      </c>
      <c r="G6761" s="20">
        <v>9.6296000000000003E-3</v>
      </c>
      <c r="H6761" s="20">
        <v>0</v>
      </c>
      <c r="I6761" s="20" t="s">
        <v>47</v>
      </c>
      <c r="J6761" s="20">
        <v>2.6404199999999996E-2</v>
      </c>
      <c r="K6761" s="20">
        <v>1.852E-4</v>
      </c>
      <c r="L6761" s="20">
        <v>2.7779999999999998E-4</v>
      </c>
      <c r="M6761" s="20">
        <v>3.1919421157407403E-2</v>
      </c>
      <c r="N6761" s="1">
        <v>5</v>
      </c>
      <c r="O6761" s="5">
        <v>28.57</v>
      </c>
      <c r="P6761" s="5">
        <v>71.430000000000007</v>
      </c>
      <c r="Q6761" s="1">
        <v>2</v>
      </c>
      <c r="R6761" s="1">
        <v>5</v>
      </c>
      <c r="S6761" s="6">
        <v>625</v>
      </c>
      <c r="T6761" s="6">
        <v>625</v>
      </c>
    </row>
    <row r="6762" spans="1:20" hidden="1" x14ac:dyDescent="0.25">
      <c r="A6762" s="1">
        <v>18</v>
      </c>
      <c r="B6762" s="1">
        <v>2013</v>
      </c>
      <c r="C6762" s="1">
        <v>353520018</v>
      </c>
      <c r="D6762" s="44" t="s">
        <v>445</v>
      </c>
      <c r="E6762" s="20">
        <v>3.7410200000000005E-2</v>
      </c>
      <c r="F6762" s="20">
        <v>3.4656800000000001E-2</v>
      </c>
      <c r="G6762" s="20">
        <v>2.7534E-3</v>
      </c>
      <c r="H6762" s="20">
        <v>0.02</v>
      </c>
      <c r="I6762" s="20">
        <v>1.6493500000000001E-2</v>
      </c>
      <c r="J6762" s="20" t="s">
        <v>47</v>
      </c>
      <c r="K6762" s="20">
        <v>2.0300500000000006E-2</v>
      </c>
      <c r="L6762" s="20">
        <v>6.1619999999999991E-4</v>
      </c>
      <c r="M6762" s="20">
        <v>1.9898725781250001E-2</v>
      </c>
      <c r="N6762" s="1">
        <v>2</v>
      </c>
      <c r="O6762" s="5">
        <v>78.290000000000006</v>
      </c>
      <c r="P6762" s="5">
        <v>21.71</v>
      </c>
      <c r="Q6762" s="1">
        <v>101</v>
      </c>
      <c r="R6762" s="1">
        <v>28</v>
      </c>
      <c r="S6762" s="6">
        <v>385.09</v>
      </c>
      <c r="T6762" s="6">
        <v>385.09</v>
      </c>
    </row>
    <row r="6763" spans="1:20" hidden="1" x14ac:dyDescent="0.25">
      <c r="A6763" s="1">
        <v>17</v>
      </c>
      <c r="B6763" s="1">
        <v>2013</v>
      </c>
      <c r="C6763" s="1">
        <v>353530917</v>
      </c>
      <c r="D6763" s="44" t="s">
        <v>446</v>
      </c>
      <c r="E6763" s="20">
        <v>0.77667050000000004</v>
      </c>
      <c r="F6763" s="20">
        <v>0.66835169999999999</v>
      </c>
      <c r="G6763" s="20">
        <v>0.10831879999999999</v>
      </c>
      <c r="H6763" s="20">
        <v>0</v>
      </c>
      <c r="I6763" s="20">
        <v>5.4167E-3</v>
      </c>
      <c r="J6763" s="20">
        <v>0.42922820000000006</v>
      </c>
      <c r="K6763" s="20">
        <v>0.34041660000000001</v>
      </c>
      <c r="L6763" s="20">
        <v>1.609E-3</v>
      </c>
      <c r="M6763" s="20">
        <v>5.9502803321759265E-2</v>
      </c>
      <c r="N6763" s="1">
        <v>8</v>
      </c>
      <c r="O6763" s="5">
        <v>52.5</v>
      </c>
      <c r="P6763" s="5">
        <v>47.5</v>
      </c>
      <c r="Q6763" s="1">
        <v>21</v>
      </c>
      <c r="R6763" s="1">
        <v>19</v>
      </c>
      <c r="S6763" s="6">
        <v>1087.8021000000001</v>
      </c>
      <c r="T6763" s="6">
        <v>1087.8021000000001</v>
      </c>
    </row>
    <row r="6764" spans="1:20" hidden="1" x14ac:dyDescent="0.25">
      <c r="A6764" s="1">
        <v>20</v>
      </c>
      <c r="B6764" s="1">
        <v>2013</v>
      </c>
      <c r="C6764" s="1">
        <v>353540820</v>
      </c>
      <c r="D6764" s="44" t="s">
        <v>447</v>
      </c>
      <c r="E6764" s="20">
        <v>6.0830999999999993E-3</v>
      </c>
      <c r="F6764" s="20">
        <v>0</v>
      </c>
      <c r="G6764" s="20">
        <v>6.0830999999999993E-3</v>
      </c>
      <c r="H6764" s="20">
        <v>0.01</v>
      </c>
      <c r="I6764" s="20">
        <v>1.4385999999999999E-3</v>
      </c>
      <c r="J6764" s="20">
        <v>4.2441000000000006E-3</v>
      </c>
      <c r="K6764" s="20" t="s">
        <v>47</v>
      </c>
      <c r="L6764" s="20">
        <v>4.0039999999999997E-4</v>
      </c>
      <c r="M6764" s="20">
        <v>4.3907623527777773E-2</v>
      </c>
      <c r="N6764" s="1">
        <v>0</v>
      </c>
      <c r="O6764" s="5">
        <v>0</v>
      </c>
      <c r="P6764" s="5">
        <v>100</v>
      </c>
      <c r="Q6764" s="1">
        <v>0</v>
      </c>
      <c r="R6764" s="1">
        <v>14</v>
      </c>
      <c r="S6764" s="6">
        <v>753.88</v>
      </c>
      <c r="T6764" s="6">
        <v>753.88</v>
      </c>
    </row>
    <row r="6765" spans="1:20" hidden="1" x14ac:dyDescent="0.25">
      <c r="A6765" s="1">
        <v>21</v>
      </c>
      <c r="B6765" s="1">
        <v>2013</v>
      </c>
      <c r="C6765" s="1">
        <v>353540821</v>
      </c>
      <c r="D6765" s="44" t="s">
        <v>447</v>
      </c>
      <c r="E6765" s="20">
        <v>0</v>
      </c>
      <c r="F6765" s="20">
        <v>0</v>
      </c>
      <c r="G6765" s="20">
        <v>0</v>
      </c>
      <c r="H6765" s="20">
        <v>0</v>
      </c>
      <c r="I6765" s="20">
        <v>0</v>
      </c>
      <c r="J6765" s="20">
        <v>0</v>
      </c>
      <c r="K6765" s="20">
        <v>0</v>
      </c>
      <c r="L6765" s="20">
        <v>0</v>
      </c>
      <c r="M6765" s="20">
        <v>0</v>
      </c>
      <c r="N6765" s="1">
        <v>0</v>
      </c>
      <c r="O6765" s="5">
        <v>0</v>
      </c>
      <c r="P6765" s="5">
        <v>0</v>
      </c>
      <c r="Q6765" s="1">
        <v>0</v>
      </c>
      <c r="R6765" s="1">
        <v>0</v>
      </c>
      <c r="S6765" s="6"/>
      <c r="T6765" s="6"/>
    </row>
    <row r="6766" spans="1:20" hidden="1" x14ac:dyDescent="0.25">
      <c r="A6766" s="1">
        <v>17</v>
      </c>
      <c r="B6766" s="1">
        <v>2013</v>
      </c>
      <c r="C6766" s="1">
        <v>353550717</v>
      </c>
      <c r="D6766" s="44" t="s">
        <v>448</v>
      </c>
      <c r="E6766" s="20">
        <v>0.44613009999999997</v>
      </c>
      <c r="F6766" s="20">
        <v>0.42492229999999998</v>
      </c>
      <c r="G6766" s="20">
        <v>2.1207799999999999E-2</v>
      </c>
      <c r="H6766" s="20">
        <v>0</v>
      </c>
      <c r="I6766" s="20">
        <v>0.11419899999999998</v>
      </c>
      <c r="J6766" s="20">
        <v>0.30052059999999986</v>
      </c>
      <c r="K6766" s="20">
        <v>2.2867100000000001E-2</v>
      </c>
      <c r="L6766" s="20">
        <v>8.5433999999999961E-3</v>
      </c>
      <c r="M6766" s="20">
        <v>0.12163993275</v>
      </c>
      <c r="N6766" s="1">
        <v>27</v>
      </c>
      <c r="O6766" s="5">
        <v>51.32</v>
      </c>
      <c r="P6766" s="5">
        <v>48.68</v>
      </c>
      <c r="Q6766" s="1">
        <v>39</v>
      </c>
      <c r="R6766" s="1">
        <v>37</v>
      </c>
      <c r="S6766" s="6">
        <v>2168</v>
      </c>
      <c r="T6766" s="6">
        <v>2168</v>
      </c>
    </row>
    <row r="6767" spans="1:20" hidden="1" x14ac:dyDescent="0.25">
      <c r="A6767" s="1">
        <v>2</v>
      </c>
      <c r="B6767" s="1">
        <v>2013</v>
      </c>
      <c r="C6767" s="1">
        <v>35356062</v>
      </c>
      <c r="D6767" s="44" t="s">
        <v>449</v>
      </c>
      <c r="E6767" s="20">
        <v>2.4665400000000007E-2</v>
      </c>
      <c r="F6767" s="20">
        <v>2.1032300000000007E-2</v>
      </c>
      <c r="G6767" s="20">
        <v>3.6330999999999994E-3</v>
      </c>
      <c r="H6767" s="20">
        <v>0</v>
      </c>
      <c r="I6767" s="20">
        <v>9.3000000000000007E-6</v>
      </c>
      <c r="J6767" s="20">
        <v>8.7194000000000004E-3</v>
      </c>
      <c r="K6767" s="20">
        <v>1.0603500000000004E-2</v>
      </c>
      <c r="L6767" s="20">
        <v>5.3331999999999997E-3</v>
      </c>
      <c r="M6767" s="20">
        <v>1.8331577604166666E-2</v>
      </c>
      <c r="N6767" s="1">
        <v>41</v>
      </c>
      <c r="O6767" s="5">
        <v>83.67</v>
      </c>
      <c r="P6767" s="5">
        <v>16.329999999999998</v>
      </c>
      <c r="Q6767" s="1">
        <v>41</v>
      </c>
      <c r="R6767" s="1">
        <v>8</v>
      </c>
      <c r="S6767" s="6">
        <v>288.12</v>
      </c>
      <c r="T6767" s="6">
        <v>0</v>
      </c>
    </row>
    <row r="6768" spans="1:20" hidden="1" x14ac:dyDescent="0.25">
      <c r="A6768" s="1">
        <v>6</v>
      </c>
      <c r="B6768" s="1">
        <v>2013</v>
      </c>
      <c r="C6768" s="1">
        <v>35356066</v>
      </c>
      <c r="D6768" s="44" t="s">
        <v>449</v>
      </c>
      <c r="E6768" s="20">
        <v>0</v>
      </c>
      <c r="F6768" s="20">
        <v>0</v>
      </c>
      <c r="G6768" s="20">
        <v>0</v>
      </c>
      <c r="H6768" s="20">
        <v>0</v>
      </c>
      <c r="I6768" s="20">
        <v>0</v>
      </c>
      <c r="J6768" s="20">
        <v>0</v>
      </c>
      <c r="K6768" s="20">
        <v>0</v>
      </c>
      <c r="L6768" s="20">
        <v>0</v>
      </c>
      <c r="M6768" s="20">
        <v>0</v>
      </c>
      <c r="N6768" s="1">
        <v>0</v>
      </c>
      <c r="O6768" s="5">
        <v>0</v>
      </c>
      <c r="P6768" s="5">
        <v>0</v>
      </c>
      <c r="Q6768" s="1">
        <v>0</v>
      </c>
      <c r="R6768" s="1">
        <v>0</v>
      </c>
      <c r="S6768" s="6"/>
      <c r="T6768" s="6"/>
    </row>
    <row r="6769" spans="1:20" hidden="1" x14ac:dyDescent="0.25">
      <c r="A6769" s="1">
        <v>15</v>
      </c>
      <c r="B6769" s="1">
        <v>2013</v>
      </c>
      <c r="C6769" s="1">
        <v>353570515</v>
      </c>
      <c r="D6769" s="44" t="s">
        <v>450</v>
      </c>
      <c r="E6769" s="20">
        <v>0.37535569999999996</v>
      </c>
      <c r="F6769" s="20">
        <v>0.26709779999999994</v>
      </c>
      <c r="G6769" s="20">
        <v>0.10825789999999999</v>
      </c>
      <c r="H6769" s="20">
        <v>0</v>
      </c>
      <c r="I6769" s="20">
        <v>2.3729799999999999E-2</v>
      </c>
      <c r="J6769" s="20">
        <v>6.6210999999999992E-2</v>
      </c>
      <c r="K6769" s="20">
        <v>0.28023199999999998</v>
      </c>
      <c r="L6769" s="20">
        <v>5.1828999999999998E-3</v>
      </c>
      <c r="M6769" s="20">
        <v>1.4059007888829024E-2</v>
      </c>
      <c r="N6769" s="1">
        <v>2</v>
      </c>
      <c r="O6769" s="5">
        <v>41.67</v>
      </c>
      <c r="P6769" s="5">
        <v>58.33</v>
      </c>
      <c r="Q6769" s="1">
        <v>20</v>
      </c>
      <c r="R6769" s="1">
        <v>28</v>
      </c>
      <c r="S6769" s="6">
        <v>295</v>
      </c>
      <c r="T6769" s="6">
        <v>295</v>
      </c>
    </row>
    <row r="6770" spans="1:20" hidden="1" x14ac:dyDescent="0.25">
      <c r="A6770" s="1">
        <v>14</v>
      </c>
      <c r="B6770" s="1">
        <v>2013</v>
      </c>
      <c r="C6770" s="1">
        <v>353580414</v>
      </c>
      <c r="D6770" s="44" t="s">
        <v>451</v>
      </c>
      <c r="E6770" s="20">
        <v>0.77922249999999993</v>
      </c>
      <c r="F6770" s="20">
        <v>0.7640617999999999</v>
      </c>
      <c r="G6770" s="20">
        <v>1.5160700000000001E-2</v>
      </c>
      <c r="H6770" s="20">
        <v>0.31</v>
      </c>
      <c r="I6770" s="20" t="s">
        <v>47</v>
      </c>
      <c r="J6770" s="20">
        <v>2.5232000000000002E-3</v>
      </c>
      <c r="K6770" s="20">
        <v>0.76443669999999986</v>
      </c>
      <c r="L6770" s="20">
        <v>1.2262600000000002E-2</v>
      </c>
      <c r="M6770" s="20">
        <v>3.7626658136574072E-2</v>
      </c>
      <c r="N6770" s="1">
        <v>76</v>
      </c>
      <c r="O6770" s="5">
        <v>87.25</v>
      </c>
      <c r="P6770" s="5">
        <v>12.75</v>
      </c>
      <c r="Q6770" s="1">
        <v>130</v>
      </c>
      <c r="R6770" s="1">
        <v>19</v>
      </c>
      <c r="S6770" s="6">
        <v>733.04</v>
      </c>
      <c r="T6770" s="6">
        <v>733.04</v>
      </c>
    </row>
    <row r="6771" spans="1:20" hidden="1" x14ac:dyDescent="0.25">
      <c r="A6771" s="1">
        <v>15</v>
      </c>
      <c r="B6771" s="1">
        <v>2013</v>
      </c>
      <c r="C6771" s="1">
        <v>353590315</v>
      </c>
      <c r="D6771" s="44" t="s">
        <v>452</v>
      </c>
      <c r="E6771" s="20">
        <v>0.21702340000000003</v>
      </c>
      <c r="F6771" s="20">
        <v>0.19695930000000003</v>
      </c>
      <c r="G6771" s="20">
        <v>2.0064100000000001E-2</v>
      </c>
      <c r="H6771" s="20">
        <v>0</v>
      </c>
      <c r="I6771" s="20" t="s">
        <v>47</v>
      </c>
      <c r="J6771" s="20">
        <v>9.7222199999999995E-2</v>
      </c>
      <c r="K6771" s="20">
        <v>0.11654259999999995</v>
      </c>
      <c r="L6771" s="20">
        <v>3.2586E-3</v>
      </c>
      <c r="M6771" s="20">
        <v>9.1733882812500001E-3</v>
      </c>
      <c r="N6771" s="1">
        <v>4</v>
      </c>
      <c r="O6771" s="5">
        <v>86.49</v>
      </c>
      <c r="P6771" s="5">
        <v>13.51</v>
      </c>
      <c r="Q6771" s="1">
        <v>32</v>
      </c>
      <c r="R6771" s="1">
        <v>5</v>
      </c>
      <c r="S6771" s="6">
        <v>191</v>
      </c>
      <c r="T6771" s="6">
        <v>191</v>
      </c>
    </row>
    <row r="6772" spans="1:20" hidden="1" x14ac:dyDescent="0.25">
      <c r="A6772" s="1">
        <v>20</v>
      </c>
      <c r="B6772" s="1">
        <v>2013</v>
      </c>
      <c r="C6772" s="1">
        <v>353600020</v>
      </c>
      <c r="D6772" s="44" t="s">
        <v>453</v>
      </c>
      <c r="E6772" s="20">
        <v>1.4170999999999999E-3</v>
      </c>
      <c r="F6772" s="20">
        <v>0</v>
      </c>
      <c r="G6772" s="20">
        <v>1.4170999999999999E-3</v>
      </c>
      <c r="H6772" s="20">
        <v>0</v>
      </c>
      <c r="I6772" s="20" t="s">
        <v>47</v>
      </c>
      <c r="J6772" s="20">
        <v>5.7899999999999998E-5</v>
      </c>
      <c r="K6772" s="20">
        <v>3.8190000000000001E-4</v>
      </c>
      <c r="L6772" s="20">
        <v>9.7729999999999996E-4</v>
      </c>
      <c r="M6772" s="20">
        <v>2.3941286458333332E-2</v>
      </c>
      <c r="N6772" s="1">
        <v>1</v>
      </c>
      <c r="O6772" s="5">
        <v>0</v>
      </c>
      <c r="P6772" s="5">
        <v>100</v>
      </c>
      <c r="Q6772" s="1">
        <v>0</v>
      </c>
      <c r="R6772" s="1">
        <v>6</v>
      </c>
      <c r="S6772" s="6">
        <v>493</v>
      </c>
      <c r="T6772" s="6">
        <v>493</v>
      </c>
    </row>
    <row r="6773" spans="1:20" hidden="1" x14ac:dyDescent="0.25">
      <c r="A6773" s="1">
        <v>21</v>
      </c>
      <c r="B6773" s="1">
        <v>2013</v>
      </c>
      <c r="C6773" s="1">
        <v>353600021</v>
      </c>
      <c r="D6773" s="44" t="s">
        <v>453</v>
      </c>
      <c r="E6773" s="20">
        <v>0.12763940000000001</v>
      </c>
      <c r="F6773" s="20">
        <v>0.1261111</v>
      </c>
      <c r="G6773" s="20">
        <v>1.5282999999999998E-3</v>
      </c>
      <c r="H6773" s="20">
        <v>0</v>
      </c>
      <c r="I6773" s="20" t="s">
        <v>47</v>
      </c>
      <c r="J6773" s="20">
        <v>0.11225690000000001</v>
      </c>
      <c r="K6773" s="20">
        <v>1.4999999999999999E-2</v>
      </c>
      <c r="L6773" s="20">
        <v>3.8250000000000003E-4</v>
      </c>
      <c r="M6773" s="20">
        <v>0</v>
      </c>
      <c r="N6773" s="1">
        <v>4</v>
      </c>
      <c r="O6773" s="5">
        <v>37.5</v>
      </c>
      <c r="P6773" s="5">
        <v>62.5</v>
      </c>
      <c r="Q6773" s="1">
        <v>3</v>
      </c>
      <c r="R6773" s="1">
        <v>5</v>
      </c>
      <c r="S6773" s="6"/>
      <c r="T6773" s="6"/>
    </row>
    <row r="6774" spans="1:20" hidden="1" x14ac:dyDescent="0.25">
      <c r="A6774" s="1">
        <v>14</v>
      </c>
      <c r="B6774" s="1">
        <v>2013</v>
      </c>
      <c r="C6774" s="1">
        <v>353610914</v>
      </c>
      <c r="D6774" s="44" t="s">
        <v>454</v>
      </c>
      <c r="E6774" s="20">
        <v>1.0417E-3</v>
      </c>
      <c r="F6774" s="20">
        <v>0</v>
      </c>
      <c r="G6774" s="20">
        <v>1.0417E-3</v>
      </c>
      <c r="H6774" s="20">
        <v>0</v>
      </c>
      <c r="I6774" s="20" t="s">
        <v>47</v>
      </c>
      <c r="J6774" s="20" t="s">
        <v>47</v>
      </c>
      <c r="K6774" s="20" t="s">
        <v>47</v>
      </c>
      <c r="L6774" s="20">
        <v>1.0417E-3</v>
      </c>
      <c r="M6774" s="20">
        <v>0</v>
      </c>
      <c r="N6774" s="1">
        <v>0</v>
      </c>
      <c r="O6774" s="5">
        <v>0</v>
      </c>
      <c r="P6774" s="5">
        <v>100</v>
      </c>
      <c r="Q6774" s="1">
        <v>0</v>
      </c>
      <c r="R6774" s="1">
        <v>1</v>
      </c>
      <c r="S6774" s="6"/>
      <c r="T6774" s="6"/>
    </row>
    <row r="6775" spans="1:20" hidden="1" x14ac:dyDescent="0.25">
      <c r="A6775" s="1">
        <v>17</v>
      </c>
      <c r="B6775" s="1">
        <v>2013</v>
      </c>
      <c r="C6775" s="1">
        <v>353610917</v>
      </c>
      <c r="D6775" s="44" t="s">
        <v>454</v>
      </c>
      <c r="E6775" s="20">
        <v>1.1610000000000001E-3</v>
      </c>
      <c r="F6775" s="20">
        <v>0</v>
      </c>
      <c r="G6775" s="20">
        <v>1.1610000000000001E-3</v>
      </c>
      <c r="H6775" s="20">
        <v>0</v>
      </c>
      <c r="I6775" s="20" t="s">
        <v>47</v>
      </c>
      <c r="J6775" s="20">
        <v>1.1176000000000001E-3</v>
      </c>
      <c r="K6775" s="20" t="s">
        <v>47</v>
      </c>
      <c r="L6775" s="20">
        <v>4.3399999999999998E-5</v>
      </c>
      <c r="M6775" s="20">
        <v>9.8737515625000015E-3</v>
      </c>
      <c r="N6775" s="1">
        <v>0</v>
      </c>
      <c r="O6775" s="5">
        <v>0</v>
      </c>
      <c r="P6775" s="5">
        <v>100</v>
      </c>
      <c r="Q6775" s="1">
        <v>0</v>
      </c>
      <c r="R6775" s="1">
        <v>2</v>
      </c>
      <c r="S6775" s="6">
        <v>223.52</v>
      </c>
      <c r="T6775" s="6">
        <v>223.52</v>
      </c>
    </row>
    <row r="6776" spans="1:20" hidden="1" x14ac:dyDescent="0.25">
      <c r="A6776" s="1">
        <v>11</v>
      </c>
      <c r="B6776" s="1">
        <v>2013</v>
      </c>
      <c r="C6776" s="1">
        <v>353620811</v>
      </c>
      <c r="D6776" s="44" t="s">
        <v>455</v>
      </c>
      <c r="E6776" s="20">
        <v>3.44509E-2</v>
      </c>
      <c r="F6776" s="20">
        <v>3.2213800000000001E-2</v>
      </c>
      <c r="G6776" s="20">
        <v>2.2371000000000001E-3</v>
      </c>
      <c r="H6776" s="20">
        <v>0</v>
      </c>
      <c r="I6776" s="20" t="s">
        <v>47</v>
      </c>
      <c r="J6776" s="20" t="s">
        <v>47</v>
      </c>
      <c r="K6776" s="20">
        <v>2.8741600000000003E-2</v>
      </c>
      <c r="L6776" s="20">
        <v>5.7093000000000005E-3</v>
      </c>
      <c r="M6776" s="20">
        <v>3.9557017256944445E-2</v>
      </c>
      <c r="N6776" s="1">
        <v>18</v>
      </c>
      <c r="O6776" s="5">
        <v>71.430000000000007</v>
      </c>
      <c r="P6776" s="5">
        <v>28.57</v>
      </c>
      <c r="Q6776" s="1">
        <v>10</v>
      </c>
      <c r="R6776" s="1">
        <v>4</v>
      </c>
      <c r="S6776" s="6">
        <v>534.75</v>
      </c>
      <c r="T6776" s="6">
        <v>534.75</v>
      </c>
    </row>
    <row r="6777" spans="1:20" hidden="1" x14ac:dyDescent="0.25">
      <c r="A6777" s="1">
        <v>15</v>
      </c>
      <c r="B6777" s="1">
        <v>2013</v>
      </c>
      <c r="C6777" s="1">
        <v>353625715</v>
      </c>
      <c r="D6777" s="44" t="s">
        <v>456</v>
      </c>
      <c r="E6777" s="20">
        <v>2.3767199999999999E-2</v>
      </c>
      <c r="F6777" s="20">
        <v>1.5410799999999999E-2</v>
      </c>
      <c r="G6777" s="20">
        <v>8.3563999999999999E-3</v>
      </c>
      <c r="H6777" s="20">
        <v>0</v>
      </c>
      <c r="I6777" s="20">
        <v>1.2731000000000001E-3</v>
      </c>
      <c r="J6777" s="20">
        <v>2.5460000000000001E-4</v>
      </c>
      <c r="K6777" s="20">
        <v>1.7725600000000001E-2</v>
      </c>
      <c r="L6777" s="20">
        <v>4.5138999999999995E-3</v>
      </c>
      <c r="M6777" s="20">
        <v>4.2988562499999992E-3</v>
      </c>
      <c r="N6777" s="1">
        <v>1</v>
      </c>
      <c r="O6777" s="5">
        <v>37.5</v>
      </c>
      <c r="P6777" s="5">
        <v>62.5</v>
      </c>
      <c r="Q6777" s="1">
        <v>3</v>
      </c>
      <c r="R6777" s="1">
        <v>5</v>
      </c>
      <c r="S6777" s="6">
        <v>92</v>
      </c>
      <c r="T6777" s="6">
        <v>92</v>
      </c>
    </row>
    <row r="6778" spans="1:20" hidden="1" x14ac:dyDescent="0.25">
      <c r="A6778" s="1">
        <v>8</v>
      </c>
      <c r="B6778" s="1">
        <v>2013</v>
      </c>
      <c r="C6778" s="1">
        <v>35363078</v>
      </c>
      <c r="D6778" s="44" t="s">
        <v>457</v>
      </c>
      <c r="E6778" s="20">
        <v>0.22142550000000005</v>
      </c>
      <c r="F6778" s="20">
        <v>0.19827420000000004</v>
      </c>
      <c r="G6778" s="20">
        <v>2.3151300000000003E-2</v>
      </c>
      <c r="H6778" s="20">
        <v>0.81</v>
      </c>
      <c r="I6778" s="20">
        <v>1.45833E-2</v>
      </c>
      <c r="J6778" s="20">
        <v>2.2182000000000004E-2</v>
      </c>
      <c r="K6778" s="20">
        <v>0.18355320000000003</v>
      </c>
      <c r="L6778" s="20">
        <v>1.1069999999999999E-3</v>
      </c>
      <c r="M6778" s="20">
        <v>3.1076079999999999E-2</v>
      </c>
      <c r="N6778" s="1">
        <v>6</v>
      </c>
      <c r="O6778" s="5">
        <v>73.680000000000007</v>
      </c>
      <c r="P6778" s="5">
        <v>26.32</v>
      </c>
      <c r="Q6778" s="1">
        <v>28</v>
      </c>
      <c r="R6778" s="1">
        <v>10</v>
      </c>
      <c r="S6778" s="6">
        <v>603</v>
      </c>
      <c r="T6778" s="6">
        <v>603</v>
      </c>
    </row>
    <row r="6779" spans="1:20" hidden="1" x14ac:dyDescent="0.25">
      <c r="A6779" s="1">
        <v>20</v>
      </c>
      <c r="B6779" s="1">
        <v>2013</v>
      </c>
      <c r="C6779" s="1">
        <v>353640620</v>
      </c>
      <c r="D6779" s="44" t="s">
        <v>458</v>
      </c>
      <c r="E6779" s="20">
        <v>9.3811199999999997E-2</v>
      </c>
      <c r="F6779" s="20">
        <v>0</v>
      </c>
      <c r="G6779" s="20">
        <v>9.3811199999999997E-2</v>
      </c>
      <c r="H6779" s="20">
        <v>0.02</v>
      </c>
      <c r="I6779" s="20">
        <v>8.9119999999999998E-4</v>
      </c>
      <c r="J6779" s="20">
        <v>9.0884100000000009E-2</v>
      </c>
      <c r="K6779" s="20">
        <v>5.5559999999999995E-4</v>
      </c>
      <c r="L6779" s="20">
        <v>1.4802999999999997E-3</v>
      </c>
      <c r="M6779" s="20">
        <v>1.518496444830247E-2</v>
      </c>
      <c r="N6779" s="1">
        <v>0</v>
      </c>
      <c r="O6779" s="5">
        <v>0</v>
      </c>
      <c r="P6779" s="5">
        <v>100</v>
      </c>
      <c r="Q6779" s="1">
        <v>0</v>
      </c>
      <c r="R6779" s="1">
        <v>16</v>
      </c>
      <c r="S6779" s="6">
        <v>137.69999999999999</v>
      </c>
      <c r="T6779" s="6">
        <v>137.69999999999999</v>
      </c>
    </row>
    <row r="6780" spans="1:20" hidden="1" x14ac:dyDescent="0.25">
      <c r="A6780" s="1">
        <v>5</v>
      </c>
      <c r="B6780" s="1">
        <v>2013</v>
      </c>
      <c r="C6780" s="1">
        <v>35365055</v>
      </c>
      <c r="D6780" s="44" t="s">
        <v>459</v>
      </c>
      <c r="E6780" s="20">
        <v>3.3598652000000007</v>
      </c>
      <c r="F6780" s="20">
        <v>3.2751028000000009</v>
      </c>
      <c r="G6780" s="20">
        <v>8.4762399999999946E-2</v>
      </c>
      <c r="H6780" s="20">
        <v>0</v>
      </c>
      <c r="I6780" s="20">
        <v>2.2409723000000001</v>
      </c>
      <c r="J6780" s="20">
        <v>0.99881849999999972</v>
      </c>
      <c r="K6780" s="20">
        <v>1.8008699999999999E-2</v>
      </c>
      <c r="L6780" s="20">
        <v>0.10206569999999995</v>
      </c>
      <c r="M6780" s="20">
        <v>0.27246982638888889</v>
      </c>
      <c r="N6780" s="1">
        <v>22</v>
      </c>
      <c r="O6780" s="5">
        <v>19.79</v>
      </c>
      <c r="P6780" s="5">
        <v>80.209999999999994</v>
      </c>
      <c r="Q6780" s="1">
        <v>37</v>
      </c>
      <c r="R6780" s="1">
        <v>150</v>
      </c>
      <c r="S6780" s="6">
        <v>4499.1000000000004</v>
      </c>
      <c r="T6780" s="6">
        <v>4319.1360000000004</v>
      </c>
    </row>
    <row r="6781" spans="1:20" hidden="1" x14ac:dyDescent="0.25">
      <c r="A6781" s="1">
        <v>17</v>
      </c>
      <c r="B6781" s="1">
        <v>2013</v>
      </c>
      <c r="C6781" s="1">
        <v>353657017</v>
      </c>
      <c r="D6781" s="44" t="s">
        <v>460</v>
      </c>
      <c r="E6781" s="20">
        <v>0.18980849999999999</v>
      </c>
      <c r="F6781" s="20">
        <v>9.4161899999999993E-2</v>
      </c>
      <c r="G6781" s="20">
        <v>9.5646599999999998E-2</v>
      </c>
      <c r="H6781" s="20">
        <v>0</v>
      </c>
      <c r="I6781" s="20">
        <v>2.5041999999999998E-3</v>
      </c>
      <c r="J6781" s="20" t="s">
        <v>47</v>
      </c>
      <c r="K6781" s="20">
        <v>0.18675450000000005</v>
      </c>
      <c r="L6781" s="20">
        <v>5.4979999999999981E-4</v>
      </c>
      <c r="M6781" s="20">
        <v>3.0438989583333334E-3</v>
      </c>
      <c r="N6781" s="1">
        <v>5</v>
      </c>
      <c r="O6781" s="5">
        <v>44.44</v>
      </c>
      <c r="P6781" s="5">
        <v>55.56</v>
      </c>
      <c r="Q6781" s="1">
        <v>8</v>
      </c>
      <c r="R6781" s="1">
        <v>10</v>
      </c>
      <c r="S6781" s="6">
        <v>53.04</v>
      </c>
      <c r="T6781" s="6">
        <v>0</v>
      </c>
    </row>
    <row r="6782" spans="1:20" hidden="1" x14ac:dyDescent="0.25">
      <c r="A6782" s="1">
        <v>15</v>
      </c>
      <c r="B6782" s="1">
        <v>2013</v>
      </c>
      <c r="C6782" s="1">
        <v>353660415</v>
      </c>
      <c r="D6782" s="44" t="s">
        <v>461</v>
      </c>
      <c r="E6782" s="20">
        <v>0.36609689999999995</v>
      </c>
      <c r="F6782" s="20">
        <v>0.35151939999999993</v>
      </c>
      <c r="G6782" s="20">
        <v>1.4577500000000002E-2</v>
      </c>
      <c r="H6782" s="20">
        <v>0.15</v>
      </c>
      <c r="I6782" s="20">
        <v>2.5305600000000001E-2</v>
      </c>
      <c r="J6782" s="20">
        <v>2.0486000000000002E-3</v>
      </c>
      <c r="K6782" s="20">
        <v>0.33697759999999993</v>
      </c>
      <c r="L6782" s="20">
        <v>1.7650999999999999E-3</v>
      </c>
      <c r="M6782" s="20">
        <v>2.11877359375E-2</v>
      </c>
      <c r="N6782" s="1">
        <v>8</v>
      </c>
      <c r="O6782" s="5">
        <v>61.9</v>
      </c>
      <c r="P6782" s="5">
        <v>38.1</v>
      </c>
      <c r="Q6782" s="1">
        <v>13</v>
      </c>
      <c r="R6782" s="1">
        <v>8</v>
      </c>
      <c r="S6782" s="6">
        <v>424.34</v>
      </c>
      <c r="T6782" s="6">
        <v>424.34</v>
      </c>
    </row>
    <row r="6783" spans="1:20" hidden="1" x14ac:dyDescent="0.25">
      <c r="A6783" s="1">
        <v>13</v>
      </c>
      <c r="B6783" s="1">
        <v>2013</v>
      </c>
      <c r="C6783" s="1">
        <v>353670313</v>
      </c>
      <c r="D6783" s="44" t="s">
        <v>462</v>
      </c>
      <c r="E6783" s="20">
        <v>0.67721810000000027</v>
      </c>
      <c r="F6783" s="20">
        <v>9.1059700000000007E-2</v>
      </c>
      <c r="G6783" s="20">
        <v>0.5861584000000003</v>
      </c>
      <c r="H6783" s="20">
        <v>0</v>
      </c>
      <c r="I6783" s="20">
        <v>0.20421290000000003</v>
      </c>
      <c r="J6783" s="20">
        <v>0.37119129999999989</v>
      </c>
      <c r="K6783" s="20">
        <v>9.1522699999999998E-2</v>
      </c>
      <c r="L6783" s="20">
        <v>1.02912E-2</v>
      </c>
      <c r="M6783" s="20">
        <v>0.12297617669675925</v>
      </c>
      <c r="N6783" s="1">
        <v>3</v>
      </c>
      <c r="O6783" s="5">
        <v>17.86</v>
      </c>
      <c r="P6783" s="5">
        <v>82.14</v>
      </c>
      <c r="Q6783" s="1">
        <v>10</v>
      </c>
      <c r="R6783" s="1">
        <v>46</v>
      </c>
      <c r="S6783" s="6">
        <v>2124.48</v>
      </c>
      <c r="T6783" s="6">
        <v>2124.48</v>
      </c>
    </row>
    <row r="6784" spans="1:20" hidden="1" x14ac:dyDescent="0.25">
      <c r="A6784" s="1">
        <v>5</v>
      </c>
      <c r="B6784" s="1">
        <v>2013</v>
      </c>
      <c r="C6784" s="1">
        <v>35368025</v>
      </c>
      <c r="D6784" s="44" t="s">
        <v>463</v>
      </c>
      <c r="E6784" s="20">
        <v>2.0810100000000008E-2</v>
      </c>
      <c r="F6784" s="20">
        <v>1.8898900000000007E-2</v>
      </c>
      <c r="G6784" s="20">
        <v>1.9112000000000018E-3</v>
      </c>
      <c r="H6784" s="20">
        <v>0</v>
      </c>
      <c r="I6784" s="20" t="s">
        <v>47</v>
      </c>
      <c r="J6784" s="20">
        <v>2.8513000000000002E-3</v>
      </c>
      <c r="K6784" s="20">
        <v>1.5570800000000001E-2</v>
      </c>
      <c r="L6784" s="20">
        <v>2.3880000000000021E-3</v>
      </c>
      <c r="M6784" s="20">
        <v>3.5049205729166676E-3</v>
      </c>
      <c r="N6784" s="1">
        <v>5</v>
      </c>
      <c r="O6784" s="5">
        <v>28.05</v>
      </c>
      <c r="P6784" s="5">
        <v>71.95</v>
      </c>
      <c r="Q6784" s="1">
        <v>23</v>
      </c>
      <c r="R6784" s="1">
        <v>59</v>
      </c>
      <c r="S6784" s="6">
        <v>76.14</v>
      </c>
      <c r="T6784" s="6">
        <v>0</v>
      </c>
    </row>
    <row r="6785" spans="1:20" hidden="1" x14ac:dyDescent="0.25">
      <c r="A6785" s="1">
        <v>15</v>
      </c>
      <c r="B6785" s="1">
        <v>2013</v>
      </c>
      <c r="C6785" s="1">
        <v>353690115</v>
      </c>
      <c r="D6785" s="44" t="s">
        <v>464</v>
      </c>
      <c r="E6785" s="20">
        <v>2.9492999999999998E-2</v>
      </c>
      <c r="F6785" s="20">
        <v>2.69965E-2</v>
      </c>
      <c r="G6785" s="20">
        <v>2.4965000000000005E-3</v>
      </c>
      <c r="H6785" s="20">
        <v>0.01</v>
      </c>
      <c r="I6785" s="20" t="s">
        <v>47</v>
      </c>
      <c r="J6785" s="20" t="s">
        <v>47</v>
      </c>
      <c r="K6785" s="20">
        <v>2.94525E-2</v>
      </c>
      <c r="L6785" s="20">
        <v>4.0500000000000002E-5</v>
      </c>
      <c r="M6785" s="20">
        <v>4.5363020833333332E-3</v>
      </c>
      <c r="N6785" s="1">
        <v>1</v>
      </c>
      <c r="O6785" s="5">
        <v>57.14</v>
      </c>
      <c r="P6785" s="5">
        <v>42.86</v>
      </c>
      <c r="Q6785" s="1">
        <v>4</v>
      </c>
      <c r="R6785" s="1">
        <v>3</v>
      </c>
      <c r="S6785" s="6">
        <v>86.13</v>
      </c>
      <c r="T6785" s="6">
        <v>69.765299999999996</v>
      </c>
    </row>
    <row r="6786" spans="1:20" hidden="1" x14ac:dyDescent="0.25">
      <c r="A6786" s="1">
        <v>8</v>
      </c>
      <c r="B6786" s="1">
        <v>2013</v>
      </c>
      <c r="C6786" s="1">
        <v>35370088</v>
      </c>
      <c r="D6786" s="44" t="s">
        <v>465</v>
      </c>
      <c r="E6786" s="20">
        <v>0.27805600000000003</v>
      </c>
      <c r="F6786" s="20">
        <v>0.27421920000000005</v>
      </c>
      <c r="G6786" s="20">
        <v>3.8367999999999996E-3</v>
      </c>
      <c r="H6786" s="20">
        <v>0.01</v>
      </c>
      <c r="I6786" s="20" t="s">
        <v>47</v>
      </c>
      <c r="J6786" s="20">
        <v>1.4813999999999999E-3</v>
      </c>
      <c r="K6786" s="20">
        <v>0.27418450000000005</v>
      </c>
      <c r="L6786" s="20">
        <v>2.3901000000000005E-3</v>
      </c>
      <c r="M6786" s="20">
        <v>3.6157422030092597E-2</v>
      </c>
      <c r="N6786" s="1">
        <v>12</v>
      </c>
      <c r="O6786" s="5">
        <v>70.73</v>
      </c>
      <c r="P6786" s="5">
        <v>29.27</v>
      </c>
      <c r="Q6786" s="1">
        <v>29</v>
      </c>
      <c r="R6786" s="1">
        <v>12</v>
      </c>
      <c r="S6786" s="6">
        <v>613.82000000000005</v>
      </c>
      <c r="T6786" s="6">
        <v>613.82000000000005</v>
      </c>
    </row>
    <row r="6787" spans="1:20" hidden="1" x14ac:dyDescent="0.25">
      <c r="A6787" s="1">
        <v>5</v>
      </c>
      <c r="B6787" s="1">
        <v>2013</v>
      </c>
      <c r="C6787" s="1">
        <v>35371075</v>
      </c>
      <c r="D6787" s="44" t="s">
        <v>466</v>
      </c>
      <c r="E6787" s="20">
        <v>0.27636539999999993</v>
      </c>
      <c r="F6787" s="20">
        <v>0.26047789999999993</v>
      </c>
      <c r="G6787" s="20">
        <v>1.5887500000000006E-2</v>
      </c>
      <c r="H6787" s="20">
        <v>0</v>
      </c>
      <c r="I6787" s="20">
        <v>0.15856479999999998</v>
      </c>
      <c r="J6787" s="20">
        <v>0.1126419</v>
      </c>
      <c r="K6787" s="20">
        <v>9.2599999999999996E-4</v>
      </c>
      <c r="L6787" s="20">
        <v>4.2326999999999998E-3</v>
      </c>
      <c r="M6787" s="20">
        <v>0.1301992032175926</v>
      </c>
      <c r="N6787" s="1">
        <v>24</v>
      </c>
      <c r="O6787" s="5">
        <v>37.5</v>
      </c>
      <c r="P6787" s="5">
        <v>62.5</v>
      </c>
      <c r="Q6787" s="1">
        <v>15</v>
      </c>
      <c r="R6787" s="1">
        <v>25</v>
      </c>
      <c r="S6787" s="6">
        <v>2335.34</v>
      </c>
      <c r="T6787" s="6">
        <v>1751.5050000000001</v>
      </c>
    </row>
    <row r="6788" spans="1:20" hidden="1" x14ac:dyDescent="0.25">
      <c r="A6788" s="1">
        <v>17</v>
      </c>
      <c r="B6788" s="1">
        <v>2013</v>
      </c>
      <c r="C6788" s="1">
        <v>353715617</v>
      </c>
      <c r="D6788" s="44" t="s">
        <v>467</v>
      </c>
      <c r="E6788" s="20">
        <v>4.6982200000000002E-2</v>
      </c>
      <c r="F6788" s="20">
        <v>3.8878099999999999E-2</v>
      </c>
      <c r="G6788" s="20">
        <v>8.104100000000003E-3</v>
      </c>
      <c r="H6788" s="20">
        <v>0.04</v>
      </c>
      <c r="I6788" s="20">
        <v>6.2059999999999997E-3</v>
      </c>
      <c r="J6788" s="20" t="s">
        <v>47</v>
      </c>
      <c r="K6788" s="20">
        <v>4.0099099999999992E-2</v>
      </c>
      <c r="L6788" s="20">
        <v>6.7709999999999992E-4</v>
      </c>
      <c r="M6788" s="20">
        <v>6.3243328124999998E-3</v>
      </c>
      <c r="N6788" s="1">
        <v>0</v>
      </c>
      <c r="O6788" s="5">
        <v>35.71</v>
      </c>
      <c r="P6788" s="5">
        <v>64.290000000000006</v>
      </c>
      <c r="Q6788" s="1">
        <v>5</v>
      </c>
      <c r="R6788" s="1">
        <v>9</v>
      </c>
      <c r="S6788" s="6">
        <v>132.05000000000001</v>
      </c>
      <c r="T6788" s="6">
        <v>132.05000000000001</v>
      </c>
    </row>
    <row r="6789" spans="1:20" hidden="1" x14ac:dyDescent="0.25">
      <c r="A6789" s="1">
        <v>11</v>
      </c>
      <c r="B6789" s="1">
        <v>2013</v>
      </c>
      <c r="C6789" s="1">
        <v>353720611</v>
      </c>
      <c r="D6789" s="44" t="s">
        <v>468</v>
      </c>
      <c r="E6789" s="20">
        <v>5.7029999999999997E-3</v>
      </c>
      <c r="F6789" s="20">
        <v>5.6451000000000001E-3</v>
      </c>
      <c r="G6789" s="20">
        <v>5.7899999999999998E-5</v>
      </c>
      <c r="H6789" s="20">
        <v>0</v>
      </c>
      <c r="I6789" s="20" t="s">
        <v>47</v>
      </c>
      <c r="J6789" s="20" t="s">
        <v>47</v>
      </c>
      <c r="K6789" s="20">
        <v>5.0667000000000004E-3</v>
      </c>
      <c r="L6789" s="20">
        <v>6.3630000000000002E-4</v>
      </c>
      <c r="M6789" s="20">
        <v>1.6361512760416665E-2</v>
      </c>
      <c r="N6789" s="1">
        <v>9</v>
      </c>
      <c r="O6789" s="5">
        <v>83.33</v>
      </c>
      <c r="P6789" s="5">
        <v>16.670000000000002</v>
      </c>
      <c r="Q6789" s="1">
        <v>5</v>
      </c>
      <c r="R6789" s="1">
        <v>1</v>
      </c>
      <c r="S6789" s="6">
        <v>172.86</v>
      </c>
      <c r="T6789" s="6">
        <v>172.86</v>
      </c>
    </row>
    <row r="6790" spans="1:20" hidden="1" x14ac:dyDescent="0.25">
      <c r="A6790" s="1">
        <v>19</v>
      </c>
      <c r="B6790" s="1">
        <v>2013</v>
      </c>
      <c r="C6790" s="1">
        <v>353730519</v>
      </c>
      <c r="D6790" s="44" t="s">
        <v>469</v>
      </c>
      <c r="E6790" s="20">
        <v>0.89095990000000014</v>
      </c>
      <c r="F6790" s="20">
        <v>0.86831720000000012</v>
      </c>
      <c r="G6790" s="20">
        <v>2.2642699999999998E-2</v>
      </c>
      <c r="H6790" s="20">
        <v>0</v>
      </c>
      <c r="I6790" s="20">
        <v>0.19342590000000001</v>
      </c>
      <c r="J6790" s="20">
        <v>0.6796498000000003</v>
      </c>
      <c r="K6790" s="20">
        <v>1.33519E-2</v>
      </c>
      <c r="L6790" s="20">
        <v>4.5322999999999978E-3</v>
      </c>
      <c r="M6790" s="20">
        <v>0.17191358999305556</v>
      </c>
      <c r="N6790" s="1">
        <v>16</v>
      </c>
      <c r="O6790" s="5">
        <v>19.670000000000002</v>
      </c>
      <c r="P6790" s="5">
        <v>80.33</v>
      </c>
      <c r="Q6790" s="1">
        <v>12</v>
      </c>
      <c r="R6790" s="1">
        <v>49</v>
      </c>
      <c r="S6790" s="6">
        <v>3165</v>
      </c>
      <c r="T6790" s="6">
        <v>3165</v>
      </c>
    </row>
    <row r="6791" spans="1:20" hidden="1" x14ac:dyDescent="0.25">
      <c r="A6791" s="1">
        <v>18</v>
      </c>
      <c r="B6791" s="1">
        <v>2013</v>
      </c>
      <c r="C6791" s="1">
        <v>353740418</v>
      </c>
      <c r="D6791" s="44" t="s">
        <v>470</v>
      </c>
      <c r="E6791" s="20">
        <v>0</v>
      </c>
      <c r="F6791" s="20">
        <v>0</v>
      </c>
      <c r="G6791" s="20">
        <v>0</v>
      </c>
      <c r="H6791" s="20">
        <v>0.11</v>
      </c>
      <c r="I6791" s="20">
        <v>0</v>
      </c>
      <c r="J6791" s="20">
        <v>0</v>
      </c>
      <c r="K6791" s="20">
        <v>0</v>
      </c>
      <c r="L6791" s="20">
        <v>0</v>
      </c>
      <c r="M6791" s="20">
        <v>0</v>
      </c>
      <c r="N6791" s="1">
        <v>0</v>
      </c>
      <c r="O6791" s="5">
        <v>0</v>
      </c>
      <c r="P6791" s="5">
        <v>0</v>
      </c>
      <c r="Q6791" s="1">
        <v>0</v>
      </c>
      <c r="R6791" s="1">
        <v>0</v>
      </c>
      <c r="S6791" s="6"/>
      <c r="T6791" s="6"/>
    </row>
    <row r="6792" spans="1:20" hidden="1" x14ac:dyDescent="0.25">
      <c r="A6792" s="1">
        <v>19</v>
      </c>
      <c r="B6792" s="1">
        <v>2013</v>
      </c>
      <c r="C6792" s="1">
        <v>353740419</v>
      </c>
      <c r="D6792" s="44" t="s">
        <v>470</v>
      </c>
      <c r="E6792" s="20">
        <v>0.65855090000000005</v>
      </c>
      <c r="F6792" s="20">
        <v>0.6453812000000001</v>
      </c>
      <c r="G6792" s="20">
        <v>1.3169700000000005E-2</v>
      </c>
      <c r="H6792" s="20">
        <v>0</v>
      </c>
      <c r="I6792" s="20">
        <v>1.3425000000000002E-3</v>
      </c>
      <c r="J6792" s="20">
        <v>3.6488999999999996E-3</v>
      </c>
      <c r="K6792" s="20">
        <v>0.64489900000000011</v>
      </c>
      <c r="L6792" s="20">
        <v>8.6604999999999998E-3</v>
      </c>
      <c r="M6792" s="20">
        <v>6.9480295810185194E-2</v>
      </c>
      <c r="N6792" s="1">
        <v>5</v>
      </c>
      <c r="O6792" s="5">
        <v>21.43</v>
      </c>
      <c r="P6792" s="5">
        <v>78.569999999999993</v>
      </c>
      <c r="Q6792" s="1">
        <v>9</v>
      </c>
      <c r="R6792" s="1">
        <v>33</v>
      </c>
      <c r="S6792" s="6">
        <v>1294</v>
      </c>
      <c r="T6792" s="6">
        <v>1294</v>
      </c>
    </row>
    <row r="6793" spans="1:20" hidden="1" x14ac:dyDescent="0.25">
      <c r="A6793" s="1">
        <v>10</v>
      </c>
      <c r="B6793" s="1">
        <v>2013</v>
      </c>
      <c r="C6793" s="1">
        <v>353750310</v>
      </c>
      <c r="D6793" s="44" t="s">
        <v>471</v>
      </c>
      <c r="E6793" s="20">
        <v>3.9363999999999996E-2</v>
      </c>
      <c r="F6793" s="20">
        <v>2.8361999999999998E-2</v>
      </c>
      <c r="G6793" s="20">
        <v>1.1002000000000001E-2</v>
      </c>
      <c r="H6793" s="20">
        <v>0</v>
      </c>
      <c r="I6793" s="20">
        <v>2.83564E-2</v>
      </c>
      <c r="J6793" s="20">
        <v>1.08643E-2</v>
      </c>
      <c r="K6793" s="20" t="s">
        <v>47</v>
      </c>
      <c r="L6793" s="20">
        <v>1.4330000000000001E-4</v>
      </c>
      <c r="M6793" s="20">
        <v>1.3483231250000002E-2</v>
      </c>
      <c r="N6793" s="1">
        <v>8</v>
      </c>
      <c r="O6793" s="5">
        <v>33.33</v>
      </c>
      <c r="P6793" s="5">
        <v>66.67</v>
      </c>
      <c r="Q6793" s="1">
        <v>3</v>
      </c>
      <c r="R6793" s="1">
        <v>6</v>
      </c>
      <c r="S6793" s="6">
        <v>289</v>
      </c>
      <c r="T6793" s="6">
        <v>289</v>
      </c>
    </row>
    <row r="6794" spans="1:20" hidden="1" x14ac:dyDescent="0.25">
      <c r="A6794" s="1">
        <v>7</v>
      </c>
      <c r="B6794" s="1">
        <v>2013</v>
      </c>
      <c r="C6794" s="1">
        <v>35376027</v>
      </c>
      <c r="D6794" s="44" t="s">
        <v>472</v>
      </c>
      <c r="E6794" s="20">
        <v>0.14930450000000001</v>
      </c>
      <c r="F6794" s="20">
        <v>0.14930450000000001</v>
      </c>
      <c r="G6794" s="20">
        <v>0</v>
      </c>
      <c r="H6794" s="20">
        <v>0</v>
      </c>
      <c r="I6794" s="20">
        <v>0.14905560000000001</v>
      </c>
      <c r="J6794" s="20" t="s">
        <v>47</v>
      </c>
      <c r="K6794" s="20">
        <v>2.0829999999999999E-4</v>
      </c>
      <c r="L6794" s="20">
        <v>4.0599999999999998E-5</v>
      </c>
      <c r="M6794" s="20">
        <v>0.18554159066666664</v>
      </c>
      <c r="N6794" s="1">
        <v>4</v>
      </c>
      <c r="O6794" s="5">
        <v>100</v>
      </c>
      <c r="P6794" s="5">
        <v>0</v>
      </c>
      <c r="Q6794" s="1">
        <v>8</v>
      </c>
      <c r="R6794" s="1">
        <v>0</v>
      </c>
      <c r="S6794" s="6">
        <v>2350.83</v>
      </c>
      <c r="T6794" s="6">
        <v>2350.83</v>
      </c>
    </row>
    <row r="6795" spans="1:20" hidden="1" x14ac:dyDescent="0.25">
      <c r="A6795" s="1">
        <v>11</v>
      </c>
      <c r="B6795" s="1">
        <v>2013</v>
      </c>
      <c r="C6795" s="1">
        <v>353760211</v>
      </c>
      <c r="D6795" s="44" t="s">
        <v>472</v>
      </c>
      <c r="E6795" s="20">
        <v>0</v>
      </c>
      <c r="F6795" s="20">
        <v>0</v>
      </c>
      <c r="G6795" s="20">
        <v>0</v>
      </c>
      <c r="H6795" s="20">
        <v>0</v>
      </c>
      <c r="I6795" s="20">
        <v>0</v>
      </c>
      <c r="J6795" s="20">
        <v>0</v>
      </c>
      <c r="K6795" s="20">
        <v>0</v>
      </c>
      <c r="L6795" s="20">
        <v>0</v>
      </c>
      <c r="M6795" s="20">
        <v>0</v>
      </c>
      <c r="N6795" s="1">
        <v>0</v>
      </c>
      <c r="O6795" s="5">
        <v>0</v>
      </c>
      <c r="P6795" s="5">
        <v>0</v>
      </c>
      <c r="Q6795" s="1">
        <v>0</v>
      </c>
      <c r="R6795" s="1">
        <v>0</v>
      </c>
      <c r="S6795" s="6"/>
      <c r="T6795" s="6"/>
    </row>
    <row r="6796" spans="1:20" hidden="1" x14ac:dyDescent="0.25">
      <c r="A6796" s="1">
        <v>20</v>
      </c>
      <c r="B6796" s="1">
        <v>2013</v>
      </c>
      <c r="C6796" s="1">
        <v>353770120</v>
      </c>
      <c r="D6796" s="44" t="s">
        <v>473</v>
      </c>
      <c r="E6796" s="20">
        <v>2.8142899999999998E-2</v>
      </c>
      <c r="F6796" s="20">
        <v>1.5572300000000001E-2</v>
      </c>
      <c r="G6796" s="20">
        <v>1.2570599999999999E-2</v>
      </c>
      <c r="H6796" s="20">
        <v>0</v>
      </c>
      <c r="I6796" s="20">
        <v>1.25139E-2</v>
      </c>
      <c r="J6796" s="20" t="s">
        <v>47</v>
      </c>
      <c r="K6796" s="20">
        <v>1.5629000000000001E-2</v>
      </c>
      <c r="L6796" s="20">
        <v>0</v>
      </c>
      <c r="M6796" s="20">
        <v>1.320962890625E-2</v>
      </c>
      <c r="N6796" s="1">
        <v>9</v>
      </c>
      <c r="O6796" s="5">
        <v>53.85</v>
      </c>
      <c r="P6796" s="5">
        <v>46.15</v>
      </c>
      <c r="Q6796" s="1">
        <v>7</v>
      </c>
      <c r="R6796" s="1">
        <v>6</v>
      </c>
      <c r="S6796" s="6">
        <v>268</v>
      </c>
      <c r="T6796" s="6">
        <v>268</v>
      </c>
    </row>
    <row r="6797" spans="1:20" hidden="1" x14ac:dyDescent="0.25">
      <c r="A6797" s="1">
        <v>10</v>
      </c>
      <c r="B6797" s="1">
        <v>2013</v>
      </c>
      <c r="C6797" s="1">
        <v>353780010</v>
      </c>
      <c r="D6797" s="44" t="s">
        <v>474</v>
      </c>
      <c r="E6797" s="20">
        <v>0.25333390000000006</v>
      </c>
      <c r="F6797" s="20">
        <v>0.25173940000000006</v>
      </c>
      <c r="G6797" s="20">
        <v>1.5945E-3</v>
      </c>
      <c r="H6797" s="20">
        <v>0</v>
      </c>
      <c r="I6797" s="20">
        <v>8.3088899999999993E-2</v>
      </c>
      <c r="J6797" s="20">
        <v>9.0570000000000006E-4</v>
      </c>
      <c r="K6797" s="20">
        <v>0.16720610000000005</v>
      </c>
      <c r="L6797" s="20">
        <v>2.1332E-3</v>
      </c>
      <c r="M6797" s="20">
        <v>7.9383837812499997E-2</v>
      </c>
      <c r="N6797" s="1">
        <v>131</v>
      </c>
      <c r="O6797" s="5">
        <v>87.94</v>
      </c>
      <c r="P6797" s="5">
        <v>12.06</v>
      </c>
      <c r="Q6797" s="1">
        <v>124</v>
      </c>
      <c r="R6797" s="1">
        <v>17</v>
      </c>
      <c r="S6797" s="6">
        <v>855.68</v>
      </c>
      <c r="T6797" s="6">
        <v>675.98720000000003</v>
      </c>
    </row>
    <row r="6798" spans="1:20" hidden="1" x14ac:dyDescent="0.25">
      <c r="A6798" s="1">
        <v>11</v>
      </c>
      <c r="B6798" s="1">
        <v>2013</v>
      </c>
      <c r="C6798" s="1">
        <v>353780011</v>
      </c>
      <c r="D6798" s="44" t="s">
        <v>474</v>
      </c>
      <c r="E6798" s="20">
        <v>3.4859699999999993E-2</v>
      </c>
      <c r="F6798" s="20">
        <v>3.4859699999999993E-2</v>
      </c>
      <c r="G6798" s="20">
        <v>0</v>
      </c>
      <c r="H6798" s="20">
        <v>0</v>
      </c>
      <c r="I6798" s="20" t="s">
        <v>47</v>
      </c>
      <c r="J6798" s="20" t="s">
        <v>47</v>
      </c>
      <c r="K6798" s="20">
        <v>3.4824999999999995E-2</v>
      </c>
      <c r="L6798" s="20">
        <v>3.4700000000000003E-5</v>
      </c>
      <c r="M6798" s="20">
        <v>0</v>
      </c>
      <c r="N6798" s="1">
        <v>6</v>
      </c>
      <c r="O6798" s="5">
        <v>100</v>
      </c>
      <c r="P6798" s="5">
        <v>0</v>
      </c>
      <c r="Q6798" s="1">
        <v>4</v>
      </c>
      <c r="R6798" s="1">
        <v>0</v>
      </c>
      <c r="S6798" s="6"/>
      <c r="T6798" s="6"/>
    </row>
    <row r="6799" spans="1:20" hidden="1" x14ac:dyDescent="0.25">
      <c r="A6799" s="1">
        <v>14</v>
      </c>
      <c r="B6799" s="1">
        <v>2013</v>
      </c>
      <c r="C6799" s="1">
        <v>353780014</v>
      </c>
      <c r="D6799" s="44" t="s">
        <v>474</v>
      </c>
      <c r="E6799" s="20">
        <v>1.3818799999999999E-2</v>
      </c>
      <c r="F6799" s="20">
        <v>1.27701E-2</v>
      </c>
      <c r="G6799" s="20">
        <v>1.0487000000000001E-3</v>
      </c>
      <c r="H6799" s="20">
        <v>0</v>
      </c>
      <c r="I6799" s="20">
        <v>1.0487000000000001E-3</v>
      </c>
      <c r="J6799" s="20" t="s">
        <v>47</v>
      </c>
      <c r="K6799" s="20">
        <v>1.27701E-2</v>
      </c>
      <c r="L6799" s="20">
        <v>0</v>
      </c>
      <c r="M6799" s="20">
        <v>0</v>
      </c>
      <c r="N6799" s="1">
        <v>8</v>
      </c>
      <c r="O6799" s="5">
        <v>88.89</v>
      </c>
      <c r="P6799" s="5">
        <v>11.11</v>
      </c>
      <c r="Q6799" s="1">
        <v>8</v>
      </c>
      <c r="R6799" s="1">
        <v>1</v>
      </c>
      <c r="S6799" s="6"/>
      <c r="T6799" s="6"/>
    </row>
    <row r="6800" spans="1:20" hidden="1" x14ac:dyDescent="0.25">
      <c r="A6800" s="1">
        <v>10</v>
      </c>
      <c r="B6800" s="1">
        <v>2013</v>
      </c>
      <c r="C6800" s="1">
        <v>353790910</v>
      </c>
      <c r="D6800" s="44" t="s">
        <v>475</v>
      </c>
      <c r="E6800" s="20">
        <v>0</v>
      </c>
      <c r="F6800" s="20">
        <v>0</v>
      </c>
      <c r="G6800" s="20">
        <v>0</v>
      </c>
      <c r="H6800" s="20">
        <v>0</v>
      </c>
      <c r="I6800" s="20">
        <v>0</v>
      </c>
      <c r="J6800" s="20">
        <v>0</v>
      </c>
      <c r="K6800" s="20">
        <v>0</v>
      </c>
      <c r="L6800" s="20">
        <v>0</v>
      </c>
      <c r="M6800" s="20">
        <v>0</v>
      </c>
      <c r="N6800" s="1">
        <v>0</v>
      </c>
      <c r="O6800" s="5">
        <v>0</v>
      </c>
      <c r="P6800" s="5">
        <v>0</v>
      </c>
      <c r="Q6800" s="1">
        <v>0</v>
      </c>
      <c r="R6800" s="1">
        <v>0</v>
      </c>
      <c r="S6800" s="6"/>
      <c r="T6800" s="6"/>
    </row>
    <row r="6801" spans="1:20" hidden="1" x14ac:dyDescent="0.25">
      <c r="A6801" s="1">
        <v>14</v>
      </c>
      <c r="B6801" s="1">
        <v>2013</v>
      </c>
      <c r="C6801" s="1">
        <v>353790914</v>
      </c>
      <c r="D6801" s="44" t="s">
        <v>475</v>
      </c>
      <c r="E6801" s="20">
        <v>5.0150700000000013E-2</v>
      </c>
      <c r="F6801" s="20">
        <v>4.8199500000000013E-2</v>
      </c>
      <c r="G6801" s="20">
        <v>1.9511999999999999E-3</v>
      </c>
      <c r="H6801" s="20">
        <v>0</v>
      </c>
      <c r="I6801" s="20">
        <v>3.0715099999999999E-2</v>
      </c>
      <c r="J6801" s="20">
        <v>8.9800000000000001E-5</v>
      </c>
      <c r="K6801" s="20">
        <v>1.8671399999999998E-2</v>
      </c>
      <c r="L6801" s="20">
        <v>6.7440000000000002E-4</v>
      </c>
      <c r="M6801" s="20">
        <v>6.5046273792824072E-2</v>
      </c>
      <c r="N6801" s="1">
        <v>18</v>
      </c>
      <c r="O6801" s="5">
        <v>48.15</v>
      </c>
      <c r="P6801" s="5">
        <v>51.85</v>
      </c>
      <c r="Q6801" s="1">
        <v>13</v>
      </c>
      <c r="R6801" s="1">
        <v>14</v>
      </c>
      <c r="S6801" s="6">
        <v>887.25</v>
      </c>
      <c r="T6801" s="6">
        <v>887.25</v>
      </c>
    </row>
    <row r="6802" spans="1:20" hidden="1" x14ac:dyDescent="0.25">
      <c r="A6802" s="1">
        <v>2</v>
      </c>
      <c r="B6802" s="1">
        <v>2013</v>
      </c>
      <c r="C6802" s="1">
        <v>35380062</v>
      </c>
      <c r="D6802" s="44" t="s">
        <v>476</v>
      </c>
      <c r="E6802" s="20">
        <v>2.0696982999999989</v>
      </c>
      <c r="F6802" s="20">
        <v>2.0131929999999989</v>
      </c>
      <c r="G6802" s="20">
        <v>5.6505299999999994E-2</v>
      </c>
      <c r="H6802" s="20">
        <v>0.84</v>
      </c>
      <c r="I6802" s="20">
        <v>9.3000000000000007E-6</v>
      </c>
      <c r="J6802" s="20">
        <v>0.13383600000000004</v>
      </c>
      <c r="K6802" s="20">
        <v>1.8816855000000003</v>
      </c>
      <c r="L6802" s="20">
        <v>5.4167500000000007E-2</v>
      </c>
      <c r="M6802" s="20">
        <v>0.53033831018518518</v>
      </c>
      <c r="N6802" s="1">
        <v>91</v>
      </c>
      <c r="O6802" s="5">
        <v>64.81</v>
      </c>
      <c r="P6802" s="5">
        <v>35.19</v>
      </c>
      <c r="Q6802" s="1">
        <v>70</v>
      </c>
      <c r="R6802" s="1">
        <v>38</v>
      </c>
      <c r="S6802" s="6">
        <v>7848.96</v>
      </c>
      <c r="T6802" s="6">
        <v>7770.4704000000002</v>
      </c>
    </row>
    <row r="6803" spans="1:20" hidden="1" x14ac:dyDescent="0.25">
      <c r="A6803" s="1">
        <v>15</v>
      </c>
      <c r="B6803" s="1">
        <v>2013</v>
      </c>
      <c r="C6803" s="1">
        <v>353810515</v>
      </c>
      <c r="D6803" s="44" t="s">
        <v>477</v>
      </c>
      <c r="E6803" s="20">
        <v>1.6380800000000001E-2</v>
      </c>
      <c r="F6803" s="20">
        <v>8.9873000000000001E-3</v>
      </c>
      <c r="G6803" s="20">
        <v>7.3935000000000008E-3</v>
      </c>
      <c r="H6803" s="20">
        <v>0</v>
      </c>
      <c r="I6803" s="20" t="s">
        <v>47</v>
      </c>
      <c r="J6803" s="20" t="s">
        <v>47</v>
      </c>
      <c r="K6803" s="20">
        <v>9.4040000000000009E-3</v>
      </c>
      <c r="L6803" s="20">
        <v>6.9768000000000009E-3</v>
      </c>
      <c r="M6803" s="20">
        <v>4.4182384863425926E-2</v>
      </c>
      <c r="N6803" s="1">
        <v>1</v>
      </c>
      <c r="O6803" s="5">
        <v>37.5</v>
      </c>
      <c r="P6803" s="5">
        <v>62.5</v>
      </c>
      <c r="Q6803" s="1">
        <v>6</v>
      </c>
      <c r="R6803" s="1">
        <v>10</v>
      </c>
      <c r="S6803" s="6">
        <v>818</v>
      </c>
      <c r="T6803" s="6">
        <v>490.8</v>
      </c>
    </row>
    <row r="6804" spans="1:20" hidden="1" x14ac:dyDescent="0.25">
      <c r="A6804" s="1">
        <v>16</v>
      </c>
      <c r="B6804" s="1">
        <v>2013</v>
      </c>
      <c r="C6804" s="1">
        <v>353810516</v>
      </c>
      <c r="D6804" s="44" t="s">
        <v>477</v>
      </c>
      <c r="E6804" s="20">
        <v>6.5839000000000002E-3</v>
      </c>
      <c r="F6804" s="20">
        <v>6.5839000000000002E-3</v>
      </c>
      <c r="G6804" s="20">
        <v>0</v>
      </c>
      <c r="H6804" s="20">
        <v>0</v>
      </c>
      <c r="I6804" s="20" t="s">
        <v>47</v>
      </c>
      <c r="J6804" s="20" t="s">
        <v>47</v>
      </c>
      <c r="K6804" s="20">
        <v>6.5839000000000002E-3</v>
      </c>
      <c r="L6804" s="20">
        <v>0</v>
      </c>
      <c r="M6804" s="20">
        <v>0</v>
      </c>
      <c r="N6804" s="1">
        <v>0</v>
      </c>
      <c r="O6804" s="5">
        <v>100</v>
      </c>
      <c r="P6804" s="5">
        <v>0</v>
      </c>
      <c r="Q6804" s="1">
        <v>2</v>
      </c>
      <c r="R6804" s="1">
        <v>0</v>
      </c>
      <c r="S6804" s="6"/>
      <c r="T6804" s="6"/>
    </row>
    <row r="6805" spans="1:20" hidden="1" x14ac:dyDescent="0.25">
      <c r="A6805" s="1">
        <v>5</v>
      </c>
      <c r="B6805" s="1">
        <v>2013</v>
      </c>
      <c r="C6805" s="1">
        <v>35382045</v>
      </c>
      <c r="D6805" s="44" t="s">
        <v>478</v>
      </c>
      <c r="E6805" s="20">
        <v>4.8159800000000016E-2</v>
      </c>
      <c r="F6805" s="20">
        <v>3.8407600000000007E-2</v>
      </c>
      <c r="G6805" s="20">
        <v>9.7522000000000077E-3</v>
      </c>
      <c r="H6805" s="20">
        <v>0</v>
      </c>
      <c r="I6805" s="20">
        <v>2.1511400000000003E-2</v>
      </c>
      <c r="J6805" s="20">
        <v>5.0900000000000004E-5</v>
      </c>
      <c r="K6805" s="20">
        <v>1.2973999999999999E-2</v>
      </c>
      <c r="L6805" s="20">
        <v>1.3623500000000004E-2</v>
      </c>
      <c r="M6805" s="20">
        <v>1.8013777083333335E-2</v>
      </c>
      <c r="N6805" s="1">
        <v>18</v>
      </c>
      <c r="O6805" s="5">
        <v>41.43</v>
      </c>
      <c r="P6805" s="5">
        <v>58.57</v>
      </c>
      <c r="Q6805" s="1">
        <v>29</v>
      </c>
      <c r="R6805" s="1">
        <v>41</v>
      </c>
      <c r="S6805" s="6">
        <v>299.2</v>
      </c>
      <c r="T6805" s="6">
        <v>254.32</v>
      </c>
    </row>
    <row r="6806" spans="1:20" hidden="1" x14ac:dyDescent="0.25">
      <c r="A6806" s="1">
        <v>21</v>
      </c>
      <c r="B6806" s="1">
        <v>2013</v>
      </c>
      <c r="C6806" s="1">
        <v>353830321</v>
      </c>
      <c r="D6806" s="44" t="s">
        <v>479</v>
      </c>
      <c r="E6806" s="20">
        <v>8.1063999999999997E-3</v>
      </c>
      <c r="F6806" s="20">
        <v>0</v>
      </c>
      <c r="G6806" s="20">
        <v>8.1063999999999997E-3</v>
      </c>
      <c r="H6806" s="20">
        <v>0</v>
      </c>
      <c r="I6806" s="20">
        <v>5.6898000000000001E-3</v>
      </c>
      <c r="J6806" s="20" t="s">
        <v>47</v>
      </c>
      <c r="K6806" s="20" t="s">
        <v>47</v>
      </c>
      <c r="L6806" s="20">
        <v>2.4166000000000001E-3</v>
      </c>
      <c r="M6806" s="20">
        <v>7.3443307291666676E-3</v>
      </c>
      <c r="N6806" s="1">
        <v>0</v>
      </c>
      <c r="O6806" s="5">
        <v>0</v>
      </c>
      <c r="P6806" s="5">
        <v>100</v>
      </c>
      <c r="Q6806" s="1">
        <v>0</v>
      </c>
      <c r="R6806" s="1">
        <v>3</v>
      </c>
      <c r="S6806" s="6">
        <v>132.61000000000001</v>
      </c>
      <c r="T6806" s="6">
        <v>132.61000000000001</v>
      </c>
    </row>
    <row r="6807" spans="1:20" hidden="1" x14ac:dyDescent="0.25">
      <c r="A6807" s="1">
        <v>22</v>
      </c>
      <c r="B6807" s="1">
        <v>2013</v>
      </c>
      <c r="C6807" s="1">
        <v>353830322</v>
      </c>
      <c r="D6807" s="44" t="s">
        <v>479</v>
      </c>
      <c r="E6807" s="20">
        <v>0</v>
      </c>
      <c r="F6807" s="20">
        <v>0</v>
      </c>
      <c r="G6807" s="20">
        <v>0</v>
      </c>
      <c r="H6807" s="20">
        <v>0</v>
      </c>
      <c r="I6807" s="20">
        <v>0</v>
      </c>
      <c r="J6807" s="20">
        <v>0</v>
      </c>
      <c r="K6807" s="20">
        <v>0</v>
      </c>
      <c r="L6807" s="20">
        <v>0</v>
      </c>
      <c r="M6807" s="20">
        <v>0</v>
      </c>
      <c r="N6807" s="1">
        <v>0</v>
      </c>
      <c r="O6807" s="5">
        <v>0</v>
      </c>
      <c r="P6807" s="5">
        <v>0</v>
      </c>
      <c r="Q6807" s="1">
        <v>0</v>
      </c>
      <c r="R6807" s="1">
        <v>0</v>
      </c>
      <c r="S6807" s="6"/>
      <c r="T6807" s="6"/>
    </row>
    <row r="6808" spans="1:20" hidden="1" x14ac:dyDescent="0.25">
      <c r="A6808" s="1">
        <v>2</v>
      </c>
      <c r="B6808" s="1">
        <v>2013</v>
      </c>
      <c r="C6808" s="1">
        <v>35385012</v>
      </c>
      <c r="D6808" s="44" t="s">
        <v>480</v>
      </c>
      <c r="E6808" s="20">
        <v>0.11508329999999999</v>
      </c>
      <c r="F6808" s="20">
        <v>0.10744439999999998</v>
      </c>
      <c r="G6808" s="20">
        <v>7.6389000000000006E-3</v>
      </c>
      <c r="H6808" s="20">
        <v>0</v>
      </c>
      <c r="I6808" s="20">
        <v>8.1416699999999981E-2</v>
      </c>
      <c r="J6808" s="20">
        <v>2.8944399999999999E-2</v>
      </c>
      <c r="K6808" s="20">
        <v>4.7222000000000002E-3</v>
      </c>
      <c r="L6808" s="20">
        <v>0</v>
      </c>
      <c r="M6808" s="20">
        <v>3.9039810710648146E-2</v>
      </c>
      <c r="N6808" s="1">
        <v>17</v>
      </c>
      <c r="O6808" s="5">
        <v>77.78</v>
      </c>
      <c r="P6808" s="5">
        <v>22.22</v>
      </c>
      <c r="Q6808" s="1">
        <v>7</v>
      </c>
      <c r="R6808" s="1">
        <v>2</v>
      </c>
      <c r="S6808" s="6">
        <v>548.72</v>
      </c>
      <c r="T6808" s="6">
        <v>0</v>
      </c>
    </row>
    <row r="6809" spans="1:20" hidden="1" x14ac:dyDescent="0.25">
      <c r="A6809" s="1">
        <v>5</v>
      </c>
      <c r="B6809" s="1">
        <v>2013</v>
      </c>
      <c r="C6809" s="1">
        <v>35386005</v>
      </c>
      <c r="D6809" s="44" t="s">
        <v>481</v>
      </c>
      <c r="E6809" s="20">
        <v>0.16078589999999993</v>
      </c>
      <c r="F6809" s="20">
        <v>0.15461379999999994</v>
      </c>
      <c r="G6809" s="20">
        <v>6.1720999999999981E-3</v>
      </c>
      <c r="H6809" s="20">
        <v>0</v>
      </c>
      <c r="I6809" s="20">
        <v>0.1027778</v>
      </c>
      <c r="J6809" s="20">
        <v>1.6807699999999995E-2</v>
      </c>
      <c r="K6809" s="20">
        <v>1.8025800000000002E-2</v>
      </c>
      <c r="L6809" s="20">
        <v>2.317460000000001E-2</v>
      </c>
      <c r="M6809" s="20">
        <v>5.2689493055555557E-2</v>
      </c>
      <c r="N6809" s="1">
        <v>40</v>
      </c>
      <c r="O6809" s="5">
        <v>41.18</v>
      </c>
      <c r="P6809" s="5">
        <v>58.82</v>
      </c>
      <c r="Q6809" s="1">
        <v>42</v>
      </c>
      <c r="R6809" s="1">
        <v>60</v>
      </c>
      <c r="S6809" s="6">
        <v>1210.4000000000001</v>
      </c>
      <c r="T6809" s="6">
        <v>363.12</v>
      </c>
    </row>
    <row r="6810" spans="1:20" hidden="1" x14ac:dyDescent="0.25">
      <c r="A6810" s="1">
        <v>5</v>
      </c>
      <c r="B6810" s="1">
        <v>2013</v>
      </c>
      <c r="C6810" s="1">
        <v>35387095</v>
      </c>
      <c r="D6810" s="44" t="s">
        <v>482</v>
      </c>
      <c r="E6810" s="20">
        <v>3.5935145000000004</v>
      </c>
      <c r="F6810" s="20">
        <v>3.5265067000000005</v>
      </c>
      <c r="G6810" s="20">
        <v>6.7007800000000006E-2</v>
      </c>
      <c r="H6810" s="20">
        <v>0</v>
      </c>
      <c r="I6810" s="20">
        <v>2.4550117</v>
      </c>
      <c r="J6810" s="20">
        <v>0.96017179999999969</v>
      </c>
      <c r="K6810" s="20">
        <v>0.13918159999999991</v>
      </c>
      <c r="L6810" s="20">
        <v>3.9149400000000001E-2</v>
      </c>
      <c r="M6810" s="20">
        <v>1.2975093919456018</v>
      </c>
      <c r="N6810" s="1">
        <v>62</v>
      </c>
      <c r="O6810" s="5">
        <v>42.92</v>
      </c>
      <c r="P6810" s="5">
        <v>57.08</v>
      </c>
      <c r="Q6810" s="1">
        <v>97</v>
      </c>
      <c r="R6810" s="1">
        <v>129</v>
      </c>
      <c r="S6810" s="6">
        <v>20155.41</v>
      </c>
      <c r="T6810" s="6">
        <v>15318.1116</v>
      </c>
    </row>
    <row r="6811" spans="1:20" hidden="1" x14ac:dyDescent="0.25">
      <c r="A6811" s="1">
        <v>10</v>
      </c>
      <c r="B6811" s="1">
        <v>2013</v>
      </c>
      <c r="C6811" s="1">
        <v>353870910</v>
      </c>
      <c r="D6811" s="44" t="s">
        <v>482</v>
      </c>
      <c r="E6811" s="20">
        <v>3.2388E-3</v>
      </c>
      <c r="F6811" s="20">
        <v>3.2388E-3</v>
      </c>
      <c r="G6811" s="20">
        <v>0</v>
      </c>
      <c r="H6811" s="20">
        <v>0</v>
      </c>
      <c r="I6811" s="20" t="s">
        <v>47</v>
      </c>
      <c r="J6811" s="20" t="s">
        <v>47</v>
      </c>
      <c r="K6811" s="20">
        <v>8.0829999999999997E-4</v>
      </c>
      <c r="L6811" s="20">
        <v>2.4304999999999999E-3</v>
      </c>
      <c r="M6811" s="20">
        <v>0</v>
      </c>
      <c r="N6811" s="1">
        <v>7</v>
      </c>
      <c r="O6811" s="5">
        <v>100</v>
      </c>
      <c r="P6811" s="5">
        <v>0</v>
      </c>
      <c r="Q6811" s="1">
        <v>6</v>
      </c>
      <c r="R6811" s="1">
        <v>0</v>
      </c>
      <c r="S6811" s="6"/>
      <c r="T6811" s="6"/>
    </row>
    <row r="6812" spans="1:20" hidden="1" x14ac:dyDescent="0.25">
      <c r="A6812" s="1">
        <v>14</v>
      </c>
      <c r="B6812" s="1">
        <v>2013</v>
      </c>
      <c r="C6812" s="1">
        <v>353880814</v>
      </c>
      <c r="D6812" s="44" t="s">
        <v>483</v>
      </c>
      <c r="E6812" s="20">
        <v>0.11082789999999997</v>
      </c>
      <c r="F6812" s="20">
        <v>0.10920109999999997</v>
      </c>
      <c r="G6812" s="20">
        <v>1.6267999999999999E-3</v>
      </c>
      <c r="H6812" s="20">
        <v>0.08</v>
      </c>
      <c r="I6812" s="20" t="s">
        <v>47</v>
      </c>
      <c r="J6812" s="20">
        <v>3.8889999999999997E-4</v>
      </c>
      <c r="K6812" s="20">
        <v>0.10958899999999998</v>
      </c>
      <c r="L6812" s="20">
        <v>8.5000000000000006E-4</v>
      </c>
      <c r="M6812" s="20">
        <v>8.1246291185185185E-2</v>
      </c>
      <c r="N6812" s="1">
        <v>8</v>
      </c>
      <c r="O6812" s="5">
        <v>67.86</v>
      </c>
      <c r="P6812" s="5">
        <v>32.14</v>
      </c>
      <c r="Q6812" s="1">
        <v>19</v>
      </c>
      <c r="R6812" s="1">
        <v>9</v>
      </c>
      <c r="S6812" s="6">
        <v>1390.98</v>
      </c>
      <c r="T6812" s="6">
        <v>1321.431</v>
      </c>
    </row>
    <row r="6813" spans="1:20" hidden="1" x14ac:dyDescent="0.25">
      <c r="A6813" s="1">
        <v>16</v>
      </c>
      <c r="B6813" s="1">
        <v>2013</v>
      </c>
      <c r="C6813" s="1">
        <v>353890716</v>
      </c>
      <c r="D6813" s="44" t="s">
        <v>484</v>
      </c>
      <c r="E6813" s="20">
        <v>0.27867599999999998</v>
      </c>
      <c r="F6813" s="20">
        <v>0.2740996</v>
      </c>
      <c r="G6813" s="20">
        <v>4.5764000000000013E-3</v>
      </c>
      <c r="H6813" s="20">
        <v>0</v>
      </c>
      <c r="I6813" s="20">
        <v>2.5000000000000001E-3</v>
      </c>
      <c r="J6813" s="20" t="s">
        <v>47</v>
      </c>
      <c r="K6813" s="20">
        <v>0.13900580000000001</v>
      </c>
      <c r="L6813" s="20">
        <v>0.13717019999999999</v>
      </c>
      <c r="M6813" s="20">
        <v>6.8625884605324081E-2</v>
      </c>
      <c r="N6813" s="1">
        <v>2</v>
      </c>
      <c r="O6813" s="5">
        <v>46.67</v>
      </c>
      <c r="P6813" s="5">
        <v>53.33</v>
      </c>
      <c r="Q6813" s="1">
        <v>7</v>
      </c>
      <c r="R6813" s="1">
        <v>8</v>
      </c>
      <c r="S6813" s="6">
        <v>1007</v>
      </c>
      <c r="T6813" s="6">
        <v>0</v>
      </c>
    </row>
    <row r="6814" spans="1:20" hidden="1" x14ac:dyDescent="0.25">
      <c r="A6814" s="1">
        <v>20</v>
      </c>
      <c r="B6814" s="1">
        <v>2013</v>
      </c>
      <c r="C6814" s="1">
        <v>353890720</v>
      </c>
      <c r="D6814" s="44" t="s">
        <v>484</v>
      </c>
      <c r="E6814" s="20">
        <v>0</v>
      </c>
      <c r="F6814" s="20">
        <v>0</v>
      </c>
      <c r="G6814" s="20">
        <v>0</v>
      </c>
      <c r="H6814" s="20">
        <v>0</v>
      </c>
      <c r="I6814" s="20">
        <v>0</v>
      </c>
      <c r="J6814" s="20">
        <v>0</v>
      </c>
      <c r="K6814" s="20">
        <v>0</v>
      </c>
      <c r="L6814" s="20">
        <v>0</v>
      </c>
      <c r="M6814" s="20">
        <v>0</v>
      </c>
      <c r="N6814" s="1">
        <v>0</v>
      </c>
      <c r="O6814" s="5">
        <v>0</v>
      </c>
      <c r="P6814" s="5">
        <v>0</v>
      </c>
      <c r="Q6814" s="1">
        <v>0</v>
      </c>
      <c r="R6814" s="1">
        <v>0</v>
      </c>
      <c r="S6814" s="6"/>
      <c r="T6814" s="6"/>
    </row>
    <row r="6815" spans="1:20" hidden="1" x14ac:dyDescent="0.25">
      <c r="A6815" s="1">
        <v>15</v>
      </c>
      <c r="B6815" s="1">
        <v>2013</v>
      </c>
      <c r="C6815" s="1">
        <v>353900415</v>
      </c>
      <c r="D6815" s="44" t="s">
        <v>485</v>
      </c>
      <c r="E6815" s="20">
        <v>0.46188439999999986</v>
      </c>
      <c r="F6815" s="20">
        <v>0.30060609999999999</v>
      </c>
      <c r="G6815" s="20">
        <v>0.1612782999999999</v>
      </c>
      <c r="H6815" s="20">
        <v>0</v>
      </c>
      <c r="I6815" s="20" t="s">
        <v>47</v>
      </c>
      <c r="J6815" s="20">
        <v>0.1123429</v>
      </c>
      <c r="K6815" s="20">
        <v>0.32380069999999994</v>
      </c>
      <c r="L6815" s="20">
        <v>2.5740800000000001E-2</v>
      </c>
      <c r="M6815" s="20">
        <v>3.255233796296296E-2</v>
      </c>
      <c r="N6815" s="1">
        <v>3</v>
      </c>
      <c r="O6815" s="5">
        <v>40.96</v>
      </c>
      <c r="P6815" s="5">
        <v>59.04</v>
      </c>
      <c r="Q6815" s="1">
        <v>34</v>
      </c>
      <c r="R6815" s="1">
        <v>49</v>
      </c>
      <c r="S6815" s="6">
        <v>538</v>
      </c>
      <c r="T6815" s="6">
        <v>538</v>
      </c>
    </row>
    <row r="6816" spans="1:20" hidden="1" x14ac:dyDescent="0.25">
      <c r="A6816" s="1">
        <v>6</v>
      </c>
      <c r="B6816" s="1">
        <v>2013</v>
      </c>
      <c r="C6816" s="1">
        <v>35391036</v>
      </c>
      <c r="D6816" s="44" t="s">
        <v>486</v>
      </c>
      <c r="E6816" s="20">
        <v>6.4494400000000007E-2</v>
      </c>
      <c r="F6816" s="20">
        <v>1.5705799999999999E-2</v>
      </c>
      <c r="G6816" s="20">
        <v>4.8788600000000008E-2</v>
      </c>
      <c r="H6816" s="20">
        <v>0</v>
      </c>
      <c r="I6816" s="20">
        <v>6.0673600000000008E-2</v>
      </c>
      <c r="J6816" s="20">
        <v>3.2098999999999999E-3</v>
      </c>
      <c r="K6816" s="20" t="s">
        <v>47</v>
      </c>
      <c r="L6816" s="20">
        <v>6.1089999999999994E-4</v>
      </c>
      <c r="M6816" s="20">
        <v>4.1598792187499997E-2</v>
      </c>
      <c r="N6816" s="1">
        <v>1</v>
      </c>
      <c r="O6816" s="5">
        <v>25</v>
      </c>
      <c r="P6816" s="5">
        <v>75</v>
      </c>
      <c r="Q6816" s="1">
        <v>4</v>
      </c>
      <c r="R6816" s="1">
        <v>12</v>
      </c>
      <c r="S6816" s="6">
        <v>378.43</v>
      </c>
      <c r="T6816" s="6">
        <v>204.35220000000001</v>
      </c>
    </row>
    <row r="6817" spans="1:20" hidden="1" x14ac:dyDescent="0.25">
      <c r="A6817" s="1">
        <v>10</v>
      </c>
      <c r="B6817" s="1">
        <v>2013</v>
      </c>
      <c r="C6817" s="1">
        <v>353910310</v>
      </c>
      <c r="D6817" s="44" t="s">
        <v>486</v>
      </c>
      <c r="E6817" s="20">
        <v>0</v>
      </c>
      <c r="F6817" s="20">
        <v>0</v>
      </c>
      <c r="G6817" s="20">
        <v>0</v>
      </c>
      <c r="H6817" s="20">
        <v>0</v>
      </c>
      <c r="I6817" s="20">
        <v>0</v>
      </c>
      <c r="J6817" s="20">
        <v>0</v>
      </c>
      <c r="K6817" s="20">
        <v>0</v>
      </c>
      <c r="L6817" s="20">
        <v>0</v>
      </c>
      <c r="M6817" s="20">
        <v>0</v>
      </c>
      <c r="N6817" s="1">
        <v>0</v>
      </c>
      <c r="O6817" s="5">
        <v>0</v>
      </c>
      <c r="P6817" s="5">
        <v>0</v>
      </c>
      <c r="Q6817" s="1">
        <v>0</v>
      </c>
      <c r="R6817" s="1">
        <v>0</v>
      </c>
      <c r="S6817" s="6"/>
      <c r="T6817" s="6"/>
    </row>
    <row r="6818" spans="1:20" hidden="1" x14ac:dyDescent="0.25">
      <c r="A6818" s="1">
        <v>22</v>
      </c>
      <c r="B6818" s="1">
        <v>2013</v>
      </c>
      <c r="C6818" s="1">
        <v>353920222</v>
      </c>
      <c r="D6818" s="44" t="s">
        <v>487</v>
      </c>
      <c r="E6818" s="20">
        <v>2.0544400000000004E-2</v>
      </c>
      <c r="F6818" s="20">
        <v>1.1666000000000001E-3</v>
      </c>
      <c r="G6818" s="20">
        <v>1.9377800000000004E-2</v>
      </c>
      <c r="H6818" s="20">
        <v>0</v>
      </c>
      <c r="I6818" s="20" t="s">
        <v>47</v>
      </c>
      <c r="J6818" s="20">
        <v>1.8750300000000001E-2</v>
      </c>
      <c r="K6818" s="20">
        <v>1.1666000000000001E-3</v>
      </c>
      <c r="L6818" s="20">
        <v>6.2750000000000002E-4</v>
      </c>
      <c r="M6818" s="20">
        <v>7.7448020833333339E-2</v>
      </c>
      <c r="N6818" s="1">
        <v>0</v>
      </c>
      <c r="O6818" s="5">
        <v>9.09</v>
      </c>
      <c r="P6818" s="5">
        <v>90.91</v>
      </c>
      <c r="Q6818" s="1">
        <v>2</v>
      </c>
      <c r="R6818" s="1">
        <v>20</v>
      </c>
      <c r="S6818" s="6">
        <v>1273.95</v>
      </c>
      <c r="T6818" s="6">
        <v>1273.95</v>
      </c>
    </row>
    <row r="6819" spans="1:20" hidden="1" x14ac:dyDescent="0.25">
      <c r="A6819" s="1">
        <v>9</v>
      </c>
      <c r="B6819" s="1">
        <v>2013</v>
      </c>
      <c r="C6819" s="1">
        <v>35393019</v>
      </c>
      <c r="D6819" s="44" t="s">
        <v>488</v>
      </c>
      <c r="E6819" s="20">
        <v>1.6671690000000006</v>
      </c>
      <c r="F6819" s="20">
        <v>1.6322346000000005</v>
      </c>
      <c r="G6819" s="20">
        <v>3.4934400000000011E-2</v>
      </c>
      <c r="H6819" s="20">
        <v>0.21</v>
      </c>
      <c r="I6819" s="20">
        <v>0.49996299999999988</v>
      </c>
      <c r="J6819" s="20">
        <v>0.40898229999999991</v>
      </c>
      <c r="K6819" s="20">
        <v>0.74503980000000036</v>
      </c>
      <c r="L6819" s="20">
        <v>1.3183900000000005E-2</v>
      </c>
      <c r="M6819" s="20">
        <v>0.19864962968634256</v>
      </c>
      <c r="N6819" s="1">
        <v>39</v>
      </c>
      <c r="O6819" s="5">
        <v>76.430000000000007</v>
      </c>
      <c r="P6819" s="5">
        <v>23.57</v>
      </c>
      <c r="Q6819" s="1">
        <v>107</v>
      </c>
      <c r="R6819" s="1">
        <v>33</v>
      </c>
      <c r="S6819" s="6">
        <v>3645</v>
      </c>
      <c r="T6819" s="6">
        <v>1348.65</v>
      </c>
    </row>
    <row r="6820" spans="1:20" hidden="1" x14ac:dyDescent="0.25">
      <c r="A6820" s="1">
        <v>16</v>
      </c>
      <c r="B6820" s="1">
        <v>2013</v>
      </c>
      <c r="C6820" s="1">
        <v>353940016</v>
      </c>
      <c r="D6820" s="44" t="s">
        <v>489</v>
      </c>
      <c r="E6820" s="20">
        <v>3.6276900000000008E-2</v>
      </c>
      <c r="F6820" s="20">
        <v>3.4432000000000004E-2</v>
      </c>
      <c r="G6820" s="20">
        <v>1.8449000000000002E-3</v>
      </c>
      <c r="H6820" s="20">
        <v>0</v>
      </c>
      <c r="I6820" s="20">
        <v>4.6299999999999998E-4</v>
      </c>
      <c r="J6820" s="20">
        <v>3.4719999999999998E-4</v>
      </c>
      <c r="K6820" s="20">
        <v>3.4432000000000004E-2</v>
      </c>
      <c r="L6820" s="20">
        <v>1.0347000000000002E-3</v>
      </c>
      <c r="M6820" s="20">
        <v>3.1833813744212958E-2</v>
      </c>
      <c r="N6820" s="1">
        <v>0</v>
      </c>
      <c r="O6820" s="5">
        <v>47.62</v>
      </c>
      <c r="P6820" s="5">
        <v>52.38</v>
      </c>
      <c r="Q6820" s="1">
        <v>10</v>
      </c>
      <c r="R6820" s="1">
        <v>11</v>
      </c>
      <c r="S6820" s="6">
        <v>565.25</v>
      </c>
      <c r="T6820" s="6">
        <v>565.25</v>
      </c>
    </row>
    <row r="6821" spans="1:20" hidden="1" x14ac:dyDescent="0.25">
      <c r="A6821" s="1">
        <v>17</v>
      </c>
      <c r="B6821" s="1">
        <v>2013</v>
      </c>
      <c r="C6821" s="1">
        <v>353940017</v>
      </c>
      <c r="D6821" s="44" t="s">
        <v>489</v>
      </c>
      <c r="E6821" s="20">
        <v>2.0289000000000001E-3</v>
      </c>
      <c r="F6821" s="20">
        <v>2E-3</v>
      </c>
      <c r="G6821" s="20">
        <v>2.8900000000000001E-5</v>
      </c>
      <c r="H6821" s="20">
        <v>0</v>
      </c>
      <c r="I6821" s="20" t="s">
        <v>47</v>
      </c>
      <c r="J6821" s="20" t="s">
        <v>47</v>
      </c>
      <c r="K6821" s="20">
        <v>2E-3</v>
      </c>
      <c r="L6821" s="20">
        <v>2.8900000000000001E-5</v>
      </c>
      <c r="M6821" s="20">
        <v>0</v>
      </c>
      <c r="N6821" s="1">
        <v>0</v>
      </c>
      <c r="O6821" s="5">
        <v>50</v>
      </c>
      <c r="P6821" s="5">
        <v>50</v>
      </c>
      <c r="Q6821" s="1">
        <v>1</v>
      </c>
      <c r="R6821" s="1">
        <v>1</v>
      </c>
      <c r="S6821" s="6"/>
      <c r="T6821" s="6"/>
    </row>
    <row r="6822" spans="1:20" hidden="1" x14ac:dyDescent="0.25">
      <c r="A6822" s="1">
        <v>9</v>
      </c>
      <c r="B6822" s="1">
        <v>2013</v>
      </c>
      <c r="C6822" s="1">
        <v>35395099</v>
      </c>
      <c r="D6822" s="44" t="s">
        <v>490</v>
      </c>
      <c r="E6822" s="20">
        <v>0.34036460000000002</v>
      </c>
      <c r="F6822" s="20">
        <v>0.23929840000000002</v>
      </c>
      <c r="G6822" s="20">
        <v>0.10106620000000001</v>
      </c>
      <c r="H6822" s="20">
        <v>0.01</v>
      </c>
      <c r="I6822" s="20">
        <v>7.4768399999999999E-2</v>
      </c>
      <c r="J6822" s="20">
        <v>0.20274739999999999</v>
      </c>
      <c r="K6822" s="20">
        <v>5.3441699999999988E-2</v>
      </c>
      <c r="L6822" s="20">
        <v>9.4071000000000016E-3</v>
      </c>
      <c r="M6822" s="20">
        <v>0.10620143642361111</v>
      </c>
      <c r="N6822" s="1">
        <v>7</v>
      </c>
      <c r="O6822" s="5">
        <v>61.11</v>
      </c>
      <c r="P6822" s="5">
        <v>38.89</v>
      </c>
      <c r="Q6822" s="1">
        <v>22</v>
      </c>
      <c r="R6822" s="1">
        <v>14</v>
      </c>
      <c r="S6822" s="6">
        <v>1947</v>
      </c>
      <c r="T6822" s="6">
        <v>214.17</v>
      </c>
    </row>
    <row r="6823" spans="1:20" hidden="1" x14ac:dyDescent="0.25">
      <c r="A6823" s="1">
        <v>12</v>
      </c>
      <c r="B6823" s="1">
        <v>2013</v>
      </c>
      <c r="C6823" s="1">
        <v>353950912</v>
      </c>
      <c r="D6823" s="44" t="s">
        <v>490</v>
      </c>
      <c r="E6823" s="20">
        <v>0.17171689999999998</v>
      </c>
      <c r="F6823" s="20">
        <v>0.17055949999999998</v>
      </c>
      <c r="G6823" s="20">
        <v>1.1574000000000001E-3</v>
      </c>
      <c r="H6823" s="20">
        <v>0</v>
      </c>
      <c r="I6823" s="20" t="s">
        <v>47</v>
      </c>
      <c r="J6823" s="20">
        <v>0.13888890000000001</v>
      </c>
      <c r="K6823" s="20">
        <v>2.9309500000000002E-2</v>
      </c>
      <c r="L6823" s="20">
        <v>3.5184999999999999E-3</v>
      </c>
      <c r="M6823" s="20">
        <v>0</v>
      </c>
      <c r="N6823" s="1">
        <v>1</v>
      </c>
      <c r="O6823" s="5">
        <v>90.91</v>
      </c>
      <c r="P6823" s="5">
        <v>9.09</v>
      </c>
      <c r="Q6823" s="1">
        <v>10</v>
      </c>
      <c r="R6823" s="1">
        <v>1</v>
      </c>
      <c r="S6823" s="6"/>
      <c r="T6823" s="6"/>
    </row>
    <row r="6824" spans="1:20" hidden="1" x14ac:dyDescent="0.25">
      <c r="A6824" s="1">
        <v>19</v>
      </c>
      <c r="B6824" s="1">
        <v>2013</v>
      </c>
      <c r="C6824" s="1">
        <v>353960819</v>
      </c>
      <c r="D6824" s="44" t="s">
        <v>491</v>
      </c>
      <c r="E6824" s="20">
        <v>0.28176280000000004</v>
      </c>
      <c r="F6824" s="20">
        <v>0.25965280000000002</v>
      </c>
      <c r="G6824" s="20">
        <v>2.2110000000000008E-2</v>
      </c>
      <c r="H6824" s="20">
        <v>0</v>
      </c>
      <c r="I6824" s="20">
        <v>1.3958400000000001E-2</v>
      </c>
      <c r="J6824" s="20">
        <v>8.4664299999999998E-2</v>
      </c>
      <c r="K6824" s="20">
        <v>0.15172450000000001</v>
      </c>
      <c r="L6824" s="20">
        <v>3.1415600000000002E-2</v>
      </c>
      <c r="M6824" s="20">
        <v>1.0063791145833334E-2</v>
      </c>
      <c r="N6824" s="1">
        <v>2</v>
      </c>
      <c r="O6824" s="5">
        <v>15.56</v>
      </c>
      <c r="P6824" s="5">
        <v>84.44</v>
      </c>
      <c r="Q6824" s="1">
        <v>7</v>
      </c>
      <c r="R6824" s="1">
        <v>38</v>
      </c>
      <c r="S6824" s="6">
        <v>219</v>
      </c>
      <c r="T6824" s="6">
        <v>219</v>
      </c>
    </row>
    <row r="6825" spans="1:20" hidden="1" x14ac:dyDescent="0.25">
      <c r="A6825" s="1">
        <v>17</v>
      </c>
      <c r="B6825" s="1">
        <v>2013</v>
      </c>
      <c r="C6825" s="1">
        <v>353970717</v>
      </c>
      <c r="D6825" s="44" t="s">
        <v>492</v>
      </c>
      <c r="E6825" s="20">
        <v>4.6980300000000003E-2</v>
      </c>
      <c r="F6825" s="20">
        <v>4.1388899999999999E-2</v>
      </c>
      <c r="G6825" s="20">
        <v>5.5913999999999998E-3</v>
      </c>
      <c r="H6825" s="20">
        <v>0</v>
      </c>
      <c r="I6825" s="20">
        <v>5.3588000000000004E-3</v>
      </c>
      <c r="J6825" s="20">
        <v>2.2222200000000001E-2</v>
      </c>
      <c r="K6825" s="20">
        <v>1.9166699999999998E-2</v>
      </c>
      <c r="L6825" s="20">
        <v>2.3259999999999999E-4</v>
      </c>
      <c r="M6825" s="20">
        <v>6.9498716145833328E-3</v>
      </c>
      <c r="N6825" s="1">
        <v>3</v>
      </c>
      <c r="O6825" s="5">
        <v>44.44</v>
      </c>
      <c r="P6825" s="5">
        <v>55.56</v>
      </c>
      <c r="Q6825" s="1">
        <v>4</v>
      </c>
      <c r="R6825" s="1">
        <v>5</v>
      </c>
      <c r="S6825" s="6">
        <v>144</v>
      </c>
      <c r="T6825" s="6">
        <v>144</v>
      </c>
    </row>
    <row r="6826" spans="1:20" hidden="1" x14ac:dyDescent="0.25">
      <c r="A6826" s="1">
        <v>6</v>
      </c>
      <c r="B6826" s="1">
        <v>2013</v>
      </c>
      <c r="C6826" s="1">
        <v>35398066</v>
      </c>
      <c r="D6826" s="44" t="s">
        <v>493</v>
      </c>
      <c r="E6826" s="20">
        <v>1.6711599999999997E-2</v>
      </c>
      <c r="F6826" s="20">
        <v>1.5056599999999998E-2</v>
      </c>
      <c r="G6826" s="20">
        <v>1.655E-3</v>
      </c>
      <c r="H6826" s="20">
        <v>0</v>
      </c>
      <c r="I6826" s="20" t="s">
        <v>47</v>
      </c>
      <c r="J6826" s="20">
        <v>1.655E-3</v>
      </c>
      <c r="K6826" s="20">
        <v>2.8900000000000001E-5</v>
      </c>
      <c r="L6826" s="20">
        <v>1.5027699999999998E-2</v>
      </c>
      <c r="M6826" s="20">
        <v>0.37643348737037036</v>
      </c>
      <c r="N6826" s="1">
        <v>0</v>
      </c>
      <c r="O6826" s="5">
        <v>42.86</v>
      </c>
      <c r="P6826" s="5">
        <v>57.14</v>
      </c>
      <c r="Q6826" s="1">
        <v>3</v>
      </c>
      <c r="R6826" s="1">
        <v>4</v>
      </c>
      <c r="S6826" s="6">
        <v>5774.41</v>
      </c>
      <c r="T6826" s="6">
        <v>5370.2012999999997</v>
      </c>
    </row>
    <row r="6827" spans="1:20" hidden="1" x14ac:dyDescent="0.25">
      <c r="A6827" s="1">
        <v>18</v>
      </c>
      <c r="B6827" s="1">
        <v>2013</v>
      </c>
      <c r="C6827" s="1">
        <v>353990518</v>
      </c>
      <c r="D6827" s="44" t="s">
        <v>494</v>
      </c>
      <c r="E6827" s="20">
        <v>4.2485999999999999E-3</v>
      </c>
      <c r="F6827" s="20">
        <v>4.1444000000000003E-3</v>
      </c>
      <c r="G6827" s="20">
        <v>1.042E-4</v>
      </c>
      <c r="H6827" s="20">
        <v>0</v>
      </c>
      <c r="I6827" s="20" t="s">
        <v>47</v>
      </c>
      <c r="J6827" s="20">
        <v>5.7899999999999998E-5</v>
      </c>
      <c r="K6827" s="20">
        <v>4.1444000000000003E-3</v>
      </c>
      <c r="L6827" s="20">
        <v>4.6300000000000001E-5</v>
      </c>
      <c r="M6827" s="20">
        <v>0</v>
      </c>
      <c r="N6827" s="1">
        <v>1</v>
      </c>
      <c r="O6827" s="5">
        <v>50</v>
      </c>
      <c r="P6827" s="5">
        <v>50</v>
      </c>
      <c r="Q6827" s="1">
        <v>2</v>
      </c>
      <c r="R6827" s="1">
        <v>2</v>
      </c>
      <c r="S6827" s="6"/>
      <c r="T6827" s="6"/>
    </row>
    <row r="6828" spans="1:20" hidden="1" x14ac:dyDescent="0.25">
      <c r="A6828" s="1">
        <v>19</v>
      </c>
      <c r="B6828" s="1">
        <v>2013</v>
      </c>
      <c r="C6828" s="1">
        <v>353990519</v>
      </c>
      <c r="D6828" s="44" t="s">
        <v>494</v>
      </c>
      <c r="E6828" s="20">
        <v>1.6905399999999998E-2</v>
      </c>
      <c r="F6828" s="20">
        <v>0</v>
      </c>
      <c r="G6828" s="20">
        <v>1.6905399999999998E-2</v>
      </c>
      <c r="H6828" s="20">
        <v>0</v>
      </c>
      <c r="I6828" s="20">
        <v>9.1295999999999999E-3</v>
      </c>
      <c r="J6828" s="20">
        <v>7.5231999999999999E-3</v>
      </c>
      <c r="K6828" s="20" t="s">
        <v>47</v>
      </c>
      <c r="L6828" s="20">
        <v>2.5260000000000007E-4</v>
      </c>
      <c r="M6828" s="20">
        <v>1.23668703125E-2</v>
      </c>
      <c r="N6828" s="1">
        <v>0</v>
      </c>
      <c r="O6828" s="5">
        <v>0</v>
      </c>
      <c r="P6828" s="5">
        <v>100</v>
      </c>
      <c r="Q6828" s="1">
        <v>0</v>
      </c>
      <c r="R6828" s="1">
        <v>23</v>
      </c>
      <c r="S6828" s="6">
        <v>258.5</v>
      </c>
      <c r="T6828" s="6">
        <v>258.5</v>
      </c>
    </row>
    <row r="6829" spans="1:20" hidden="1" x14ac:dyDescent="0.25">
      <c r="A6829" s="1">
        <v>20</v>
      </c>
      <c r="B6829" s="1">
        <v>2013</v>
      </c>
      <c r="C6829" s="1">
        <v>354000220</v>
      </c>
      <c r="D6829" s="44" t="s">
        <v>495</v>
      </c>
      <c r="E6829" s="20">
        <v>1.8692000000000001E-3</v>
      </c>
      <c r="F6829" s="20">
        <v>0</v>
      </c>
      <c r="G6829" s="20">
        <v>1.8692000000000001E-3</v>
      </c>
      <c r="H6829" s="20">
        <v>0</v>
      </c>
      <c r="I6829" s="20" t="s">
        <v>47</v>
      </c>
      <c r="J6829" s="20">
        <v>3.704E-4</v>
      </c>
      <c r="K6829" s="20" t="s">
        <v>47</v>
      </c>
      <c r="L6829" s="20">
        <v>1.4988E-3</v>
      </c>
      <c r="M6829" s="20">
        <v>4.6978123341049394E-2</v>
      </c>
      <c r="N6829" s="1">
        <v>3</v>
      </c>
      <c r="O6829" s="5">
        <v>0</v>
      </c>
      <c r="P6829" s="5">
        <v>100</v>
      </c>
      <c r="Q6829" s="1">
        <v>0</v>
      </c>
      <c r="R6829" s="1">
        <v>2</v>
      </c>
      <c r="S6829" s="6">
        <v>1048.7954</v>
      </c>
      <c r="T6829" s="6">
        <v>985.86767599999996</v>
      </c>
    </row>
    <row r="6830" spans="1:20" hidden="1" x14ac:dyDescent="0.25">
      <c r="A6830" s="1">
        <v>21</v>
      </c>
      <c r="B6830" s="1">
        <v>2013</v>
      </c>
      <c r="C6830" s="1">
        <v>354000221</v>
      </c>
      <c r="D6830" s="44" t="s">
        <v>495</v>
      </c>
      <c r="E6830" s="20">
        <v>0</v>
      </c>
      <c r="F6830" s="20">
        <v>0</v>
      </c>
      <c r="G6830" s="20">
        <v>0</v>
      </c>
      <c r="H6830" s="20">
        <v>0</v>
      </c>
      <c r="I6830" s="20">
        <v>0</v>
      </c>
      <c r="J6830" s="20">
        <v>0</v>
      </c>
      <c r="K6830" s="20">
        <v>0</v>
      </c>
      <c r="L6830" s="20">
        <v>0</v>
      </c>
      <c r="M6830" s="20">
        <v>0</v>
      </c>
      <c r="N6830" s="1">
        <v>0</v>
      </c>
      <c r="O6830" s="5">
        <v>0</v>
      </c>
      <c r="P6830" s="5">
        <v>0</v>
      </c>
      <c r="Q6830" s="1">
        <v>0</v>
      </c>
      <c r="R6830" s="1">
        <v>0</v>
      </c>
      <c r="S6830" s="6"/>
      <c r="T6830" s="6"/>
    </row>
    <row r="6831" spans="1:20" hidden="1" x14ac:dyDescent="0.25">
      <c r="A6831" s="1">
        <v>16</v>
      </c>
      <c r="B6831" s="1">
        <v>2013</v>
      </c>
      <c r="C6831" s="1">
        <v>354010116</v>
      </c>
      <c r="D6831" s="44" t="s">
        <v>496</v>
      </c>
      <c r="E6831" s="20">
        <v>2.9953299999999999E-2</v>
      </c>
      <c r="F6831" s="20">
        <v>2.0086399999999997E-2</v>
      </c>
      <c r="G6831" s="20">
        <v>9.8669000000000014E-3</v>
      </c>
      <c r="H6831" s="20">
        <v>0</v>
      </c>
      <c r="I6831" s="20">
        <v>9.7222000000000003E-3</v>
      </c>
      <c r="J6831" s="20" t="s">
        <v>47</v>
      </c>
      <c r="K6831" s="20">
        <v>1.0030799999999999E-2</v>
      </c>
      <c r="L6831" s="20">
        <v>1.0200299999999999E-2</v>
      </c>
      <c r="M6831" s="20">
        <v>8.013501562499999E-3</v>
      </c>
      <c r="N6831" s="1">
        <v>1</v>
      </c>
      <c r="O6831" s="5">
        <v>37.5</v>
      </c>
      <c r="P6831" s="5">
        <v>62.5</v>
      </c>
      <c r="Q6831" s="1">
        <v>3</v>
      </c>
      <c r="R6831" s="1">
        <v>5</v>
      </c>
      <c r="S6831" s="6">
        <v>158.4</v>
      </c>
      <c r="T6831" s="6">
        <v>158.4</v>
      </c>
    </row>
    <row r="6832" spans="1:20" hidden="1" x14ac:dyDescent="0.25">
      <c r="A6832" s="1">
        <v>4</v>
      </c>
      <c r="B6832" s="1">
        <v>2013</v>
      </c>
      <c r="C6832" s="1">
        <v>35402004</v>
      </c>
      <c r="D6832" s="44" t="s">
        <v>497</v>
      </c>
      <c r="E6832" s="20">
        <v>0.55856479999999997</v>
      </c>
      <c r="F6832" s="20">
        <v>0.48611110000000002</v>
      </c>
      <c r="G6832" s="20">
        <v>7.2453699999999996E-2</v>
      </c>
      <c r="H6832" s="20">
        <v>0.28999999999999998</v>
      </c>
      <c r="I6832" s="20" t="s">
        <v>47</v>
      </c>
      <c r="J6832" s="20">
        <v>0.55856479999999997</v>
      </c>
      <c r="K6832" s="20" t="s">
        <v>47</v>
      </c>
      <c r="L6832" s="20">
        <v>0</v>
      </c>
      <c r="M6832" s="20">
        <v>0</v>
      </c>
      <c r="N6832" s="1">
        <v>2</v>
      </c>
      <c r="O6832" s="5">
        <v>33.33</v>
      </c>
      <c r="P6832" s="5">
        <v>66.67</v>
      </c>
      <c r="Q6832" s="1">
        <v>1</v>
      </c>
      <c r="R6832" s="1">
        <v>2</v>
      </c>
      <c r="S6832" s="6"/>
      <c r="T6832" s="6"/>
    </row>
    <row r="6833" spans="1:20" hidden="1" x14ac:dyDescent="0.25">
      <c r="A6833" s="1">
        <v>9</v>
      </c>
      <c r="B6833" s="1">
        <v>2013</v>
      </c>
      <c r="C6833" s="1">
        <v>35402009</v>
      </c>
      <c r="D6833" s="44" t="s">
        <v>497</v>
      </c>
      <c r="E6833" s="20">
        <v>2.46181E-2</v>
      </c>
      <c r="F6833" s="20">
        <v>1.8229200000000001E-2</v>
      </c>
      <c r="G6833" s="20">
        <v>6.3889000000000003E-3</v>
      </c>
      <c r="H6833" s="20">
        <v>0</v>
      </c>
      <c r="I6833" s="20">
        <v>5.5555999999999999E-3</v>
      </c>
      <c r="J6833" s="20">
        <v>1.6203700000000001E-2</v>
      </c>
      <c r="K6833" s="20">
        <v>2.0255E-3</v>
      </c>
      <c r="L6833" s="20">
        <v>8.3330000000000003E-4</v>
      </c>
      <c r="M6833" s="20">
        <v>0.12430648305324074</v>
      </c>
      <c r="N6833" s="1">
        <v>0</v>
      </c>
      <c r="O6833" s="5">
        <v>40</v>
      </c>
      <c r="P6833" s="5">
        <v>60</v>
      </c>
      <c r="Q6833" s="1">
        <v>2</v>
      </c>
      <c r="R6833" s="1">
        <v>3</v>
      </c>
      <c r="S6833" s="6">
        <v>2344</v>
      </c>
      <c r="T6833" s="6">
        <v>0</v>
      </c>
    </row>
    <row r="6834" spans="1:20" hidden="1" x14ac:dyDescent="0.25">
      <c r="A6834" s="1">
        <v>18</v>
      </c>
      <c r="B6834" s="1">
        <v>2013</v>
      </c>
      <c r="C6834" s="1">
        <v>354025918</v>
      </c>
      <c r="D6834" s="44" t="s">
        <v>498</v>
      </c>
      <c r="E6834" s="20">
        <v>0.28966149999999991</v>
      </c>
      <c r="F6834" s="20">
        <v>0.28902719999999993</v>
      </c>
      <c r="G6834" s="20">
        <v>6.3429999999999997E-4</v>
      </c>
      <c r="H6834" s="20">
        <v>0</v>
      </c>
      <c r="I6834" s="20" t="s">
        <v>47</v>
      </c>
      <c r="J6834" s="20" t="s">
        <v>47</v>
      </c>
      <c r="K6834" s="20">
        <v>0.28868929999999993</v>
      </c>
      <c r="L6834" s="20">
        <v>9.7219999999999989E-4</v>
      </c>
      <c r="M6834" s="20">
        <v>9.1623210937499984E-3</v>
      </c>
      <c r="N6834" s="1">
        <v>5</v>
      </c>
      <c r="O6834" s="5">
        <v>83.33</v>
      </c>
      <c r="P6834" s="5">
        <v>16.670000000000002</v>
      </c>
      <c r="Q6834" s="1">
        <v>20</v>
      </c>
      <c r="R6834" s="1">
        <v>4</v>
      </c>
      <c r="S6834" s="6">
        <v>195</v>
      </c>
      <c r="T6834" s="6">
        <v>195</v>
      </c>
    </row>
    <row r="6835" spans="1:20" hidden="1" x14ac:dyDescent="0.25">
      <c r="A6835" s="1">
        <v>15</v>
      </c>
      <c r="B6835" s="1">
        <v>2013</v>
      </c>
      <c r="C6835" s="1">
        <v>354030915</v>
      </c>
      <c r="D6835" s="44" t="s">
        <v>499</v>
      </c>
      <c r="E6835" s="20">
        <v>0.15461409999999998</v>
      </c>
      <c r="F6835" s="20">
        <v>5.94475E-2</v>
      </c>
      <c r="G6835" s="20">
        <v>9.516659999999999E-2</v>
      </c>
      <c r="H6835" s="20">
        <v>0.3</v>
      </c>
      <c r="I6835" s="20">
        <v>1.25E-3</v>
      </c>
      <c r="J6835" s="20">
        <v>9.3055499999999985E-2</v>
      </c>
      <c r="K6835" s="20">
        <v>5.94475E-2</v>
      </c>
      <c r="L6835" s="20">
        <v>8.6109999999999995E-4</v>
      </c>
      <c r="M6835" s="20">
        <v>6.2915960937499999E-3</v>
      </c>
      <c r="N6835" s="1">
        <v>2</v>
      </c>
      <c r="O6835" s="5">
        <v>44.44</v>
      </c>
      <c r="P6835" s="5">
        <v>55.56</v>
      </c>
      <c r="Q6835" s="1">
        <v>4</v>
      </c>
      <c r="R6835" s="1">
        <v>5</v>
      </c>
      <c r="S6835" s="6">
        <v>118</v>
      </c>
      <c r="T6835" s="6">
        <v>118</v>
      </c>
    </row>
    <row r="6836" spans="1:20" hidden="1" x14ac:dyDescent="0.25">
      <c r="A6836" s="1">
        <v>15</v>
      </c>
      <c r="B6836" s="1">
        <v>2013</v>
      </c>
      <c r="C6836" s="1">
        <v>354040815</v>
      </c>
      <c r="D6836" s="44" t="s">
        <v>500</v>
      </c>
      <c r="E6836" s="20">
        <v>5.0747599999999997E-2</v>
      </c>
      <c r="F6836" s="20">
        <v>4.4675099999999995E-2</v>
      </c>
      <c r="G6836" s="20">
        <v>6.0724999999999998E-3</v>
      </c>
      <c r="H6836" s="20">
        <v>0</v>
      </c>
      <c r="I6836" s="20" t="s">
        <v>47</v>
      </c>
      <c r="J6836" s="20" t="s">
        <v>47</v>
      </c>
      <c r="K6836" s="20">
        <v>5.0747600000000004E-2</v>
      </c>
      <c r="L6836" s="20">
        <v>0</v>
      </c>
      <c r="M6836" s="20">
        <v>9.4076414062499985E-3</v>
      </c>
      <c r="N6836" s="1">
        <v>2</v>
      </c>
      <c r="O6836" s="5">
        <v>45.45</v>
      </c>
      <c r="P6836" s="5">
        <v>54.55</v>
      </c>
      <c r="Q6836" s="1">
        <v>5</v>
      </c>
      <c r="R6836" s="1">
        <v>6</v>
      </c>
      <c r="S6836" s="6">
        <v>188</v>
      </c>
      <c r="T6836" s="6">
        <v>188</v>
      </c>
    </row>
    <row r="6837" spans="1:20" hidden="1" x14ac:dyDescent="0.25">
      <c r="A6837" s="1">
        <v>10</v>
      </c>
      <c r="B6837" s="1">
        <v>2013</v>
      </c>
      <c r="C6837" s="1">
        <v>354050710</v>
      </c>
      <c r="D6837" s="44" t="s">
        <v>501</v>
      </c>
      <c r="E6837" s="20">
        <v>3.5352000000000001E-2</v>
      </c>
      <c r="F6837" s="20">
        <v>3.1758300000000003E-2</v>
      </c>
      <c r="G6837" s="20">
        <v>3.5937E-3</v>
      </c>
      <c r="H6837" s="20">
        <v>0</v>
      </c>
      <c r="I6837" s="20">
        <v>3.1758300000000003E-2</v>
      </c>
      <c r="J6837" s="20" t="s">
        <v>47</v>
      </c>
      <c r="K6837" s="20" t="s">
        <v>47</v>
      </c>
      <c r="L6837" s="20">
        <v>3.5937E-3</v>
      </c>
      <c r="M6837" s="20">
        <v>1.5332204947916667E-2</v>
      </c>
      <c r="N6837" s="1">
        <v>2</v>
      </c>
      <c r="O6837" s="5">
        <v>33.33</v>
      </c>
      <c r="P6837" s="5">
        <v>66.67</v>
      </c>
      <c r="Q6837" s="1">
        <v>1</v>
      </c>
      <c r="R6837" s="1">
        <v>2</v>
      </c>
      <c r="S6837" s="6">
        <v>206.8</v>
      </c>
      <c r="T6837" s="6">
        <v>206.8</v>
      </c>
    </row>
    <row r="6838" spans="1:20" hidden="1" x14ac:dyDescent="0.25">
      <c r="A6838" s="1">
        <v>10</v>
      </c>
      <c r="B6838" s="1">
        <v>2013</v>
      </c>
      <c r="C6838" s="1">
        <v>354060610</v>
      </c>
      <c r="D6838" s="44" t="s">
        <v>502</v>
      </c>
      <c r="E6838" s="20">
        <v>0.38108120000000001</v>
      </c>
      <c r="F6838" s="20">
        <v>0.28133390000000003</v>
      </c>
      <c r="G6838" s="20">
        <v>9.9747299999999997E-2</v>
      </c>
      <c r="H6838" s="20">
        <v>0</v>
      </c>
      <c r="I6838" s="20">
        <v>0.15101859999999995</v>
      </c>
      <c r="J6838" s="20">
        <v>6.5201599999999985E-2</v>
      </c>
      <c r="K6838" s="20">
        <v>6.6191000000000014E-2</v>
      </c>
      <c r="L6838" s="20">
        <v>9.866999999999998E-2</v>
      </c>
      <c r="M6838" s="20">
        <v>0.15141677083333333</v>
      </c>
      <c r="N6838" s="1">
        <v>71</v>
      </c>
      <c r="O6838" s="5">
        <v>23.15</v>
      </c>
      <c r="P6838" s="5">
        <v>76.849999999999994</v>
      </c>
      <c r="Q6838" s="1">
        <v>25</v>
      </c>
      <c r="R6838" s="1">
        <v>83</v>
      </c>
      <c r="S6838" s="6">
        <v>2305.71</v>
      </c>
      <c r="T6838" s="6">
        <v>2305.71</v>
      </c>
    </row>
    <row r="6839" spans="1:20" hidden="1" x14ac:dyDescent="0.25">
      <c r="A6839" s="1">
        <v>9</v>
      </c>
      <c r="B6839" s="1">
        <v>2013</v>
      </c>
      <c r="C6839" s="1">
        <v>35407059</v>
      </c>
      <c r="D6839" s="44" t="s">
        <v>503</v>
      </c>
      <c r="E6839" s="20">
        <v>0.45654889999999992</v>
      </c>
      <c r="F6839" s="20">
        <v>0.44198339999999992</v>
      </c>
      <c r="G6839" s="20">
        <v>1.4565500000000004E-2</v>
      </c>
      <c r="H6839" s="20">
        <v>7.0000000000000007E-2</v>
      </c>
      <c r="I6839" s="20" t="s">
        <v>47</v>
      </c>
      <c r="J6839" s="20">
        <v>0.15914519999999996</v>
      </c>
      <c r="K6839" s="20">
        <v>0.29553779999999996</v>
      </c>
      <c r="L6839" s="20">
        <v>1.8659000000000002E-3</v>
      </c>
      <c r="M6839" s="20">
        <v>0.15624591504050922</v>
      </c>
      <c r="N6839" s="1">
        <v>24</v>
      </c>
      <c r="O6839" s="5">
        <v>61.54</v>
      </c>
      <c r="P6839" s="5">
        <v>38.46</v>
      </c>
      <c r="Q6839" s="1">
        <v>32</v>
      </c>
      <c r="R6839" s="1">
        <v>20</v>
      </c>
      <c r="S6839" s="6">
        <v>2752.32</v>
      </c>
      <c r="T6839" s="6">
        <v>110.0928</v>
      </c>
    </row>
    <row r="6840" spans="1:20" hidden="1" x14ac:dyDescent="0.25">
      <c r="A6840" s="1">
        <v>2</v>
      </c>
      <c r="B6840" s="1">
        <v>2013</v>
      </c>
      <c r="C6840" s="1">
        <v>35407542</v>
      </c>
      <c r="D6840" s="44" t="s">
        <v>504</v>
      </c>
      <c r="E6840" s="20">
        <v>9.7498799999999997E-2</v>
      </c>
      <c r="F6840" s="20">
        <v>5.5555599999999997E-2</v>
      </c>
      <c r="G6840" s="20">
        <v>4.1943200000000007E-2</v>
      </c>
      <c r="H6840" s="20">
        <v>0</v>
      </c>
      <c r="I6840" s="20">
        <v>2.30092E-2</v>
      </c>
      <c r="J6840" s="20">
        <v>1.86921E-2</v>
      </c>
      <c r="K6840" s="20">
        <v>5.5555599999999997E-2</v>
      </c>
      <c r="L6840" s="20">
        <v>2.419E-4</v>
      </c>
      <c r="M6840" s="20">
        <v>4.1523736422413804E-2</v>
      </c>
      <c r="N6840" s="1">
        <v>1</v>
      </c>
      <c r="O6840" s="5">
        <v>14.29</v>
      </c>
      <c r="P6840" s="5">
        <v>85.71</v>
      </c>
      <c r="Q6840" s="1">
        <v>1</v>
      </c>
      <c r="R6840" s="1">
        <v>6</v>
      </c>
      <c r="S6840" s="6">
        <v>880</v>
      </c>
      <c r="T6840" s="6">
        <v>88</v>
      </c>
    </row>
    <row r="6841" spans="1:20" hidden="1" x14ac:dyDescent="0.25">
      <c r="A6841" s="1">
        <v>16</v>
      </c>
      <c r="B6841" s="1">
        <v>2013</v>
      </c>
      <c r="C6841" s="1">
        <v>354080416</v>
      </c>
      <c r="D6841" s="44" t="s">
        <v>505</v>
      </c>
      <c r="E6841" s="20">
        <v>0.31899060000000001</v>
      </c>
      <c r="F6841" s="20">
        <v>0.22833290000000003</v>
      </c>
      <c r="G6841" s="20">
        <v>9.065769999999998E-2</v>
      </c>
      <c r="H6841" s="20">
        <v>0</v>
      </c>
      <c r="I6841" s="20">
        <v>5.390049999999999E-2</v>
      </c>
      <c r="J6841" s="20">
        <v>0.1379783</v>
      </c>
      <c r="K6841" s="20">
        <v>0.120168</v>
      </c>
      <c r="L6841" s="20">
        <v>6.9437999999999991E-3</v>
      </c>
      <c r="M6841" s="20">
        <v>4.694264626736111E-2</v>
      </c>
      <c r="N6841" s="1">
        <v>3</v>
      </c>
      <c r="O6841" s="5">
        <v>14.49</v>
      </c>
      <c r="P6841" s="5">
        <v>85.51</v>
      </c>
      <c r="Q6841" s="1">
        <v>10</v>
      </c>
      <c r="R6841" s="1">
        <v>59</v>
      </c>
      <c r="S6841" s="6">
        <v>796</v>
      </c>
      <c r="T6841" s="6">
        <v>796</v>
      </c>
    </row>
    <row r="6842" spans="1:20" hidden="1" x14ac:dyDescent="0.25">
      <c r="A6842" s="1">
        <v>21</v>
      </c>
      <c r="B6842" s="1">
        <v>2013</v>
      </c>
      <c r="C6842" s="1">
        <v>354085321</v>
      </c>
      <c r="D6842" s="44" t="s">
        <v>506</v>
      </c>
      <c r="E6842" s="20">
        <v>0</v>
      </c>
      <c r="F6842" s="20">
        <v>0</v>
      </c>
      <c r="G6842" s="20">
        <v>0</v>
      </c>
      <c r="H6842" s="20">
        <v>0</v>
      </c>
      <c r="I6842" s="20">
        <v>0</v>
      </c>
      <c r="J6842" s="20">
        <v>0</v>
      </c>
      <c r="K6842" s="20">
        <v>0</v>
      </c>
      <c r="L6842" s="20">
        <v>0</v>
      </c>
      <c r="M6842" s="20">
        <v>6.0882374999999996E-3</v>
      </c>
      <c r="N6842" s="1">
        <v>0</v>
      </c>
      <c r="O6842" s="5">
        <v>0</v>
      </c>
      <c r="P6842" s="5">
        <v>0</v>
      </c>
      <c r="Q6842" s="1">
        <v>0</v>
      </c>
      <c r="R6842" s="1">
        <v>0</v>
      </c>
      <c r="S6842" s="6">
        <v>86</v>
      </c>
      <c r="T6842" s="6">
        <v>86</v>
      </c>
    </row>
    <row r="6843" spans="1:20" hidden="1" x14ac:dyDescent="0.25">
      <c r="A6843" s="1">
        <v>9</v>
      </c>
      <c r="B6843" s="1">
        <v>2013</v>
      </c>
      <c r="C6843" s="1">
        <v>35409039</v>
      </c>
      <c r="D6843" s="44" t="s">
        <v>507</v>
      </c>
      <c r="E6843" s="20">
        <v>0.17667219999999995</v>
      </c>
      <c r="F6843" s="20">
        <v>1.61625E-2</v>
      </c>
      <c r="G6843" s="20">
        <v>0.16050969999999995</v>
      </c>
      <c r="H6843" s="20">
        <v>1.36</v>
      </c>
      <c r="I6843" s="20">
        <v>0.12452299999999999</v>
      </c>
      <c r="J6843" s="20">
        <v>4.6590800000000009E-2</v>
      </c>
      <c r="K6843" s="20">
        <v>5.2777000000000006E-3</v>
      </c>
      <c r="L6843" s="20">
        <v>2.8069999999999999E-4</v>
      </c>
      <c r="M6843" s="20">
        <v>5.3249286729166664E-2</v>
      </c>
      <c r="N6843" s="1">
        <v>4</v>
      </c>
      <c r="O6843" s="5">
        <v>29.41</v>
      </c>
      <c r="P6843" s="5">
        <v>70.59</v>
      </c>
      <c r="Q6843" s="1">
        <v>5</v>
      </c>
      <c r="R6843" s="1">
        <v>12</v>
      </c>
      <c r="S6843" s="6">
        <v>954</v>
      </c>
      <c r="T6843" s="6">
        <v>954</v>
      </c>
    </row>
    <row r="6844" spans="1:20" hidden="1" x14ac:dyDescent="0.25">
      <c r="A6844" s="1">
        <v>7</v>
      </c>
      <c r="B6844" s="1">
        <v>2013</v>
      </c>
      <c r="C6844" s="1">
        <v>35410007</v>
      </c>
      <c r="D6844" s="44" t="s">
        <v>508</v>
      </c>
      <c r="E6844" s="20">
        <v>1.1535008</v>
      </c>
      <c r="F6844" s="20">
        <v>1.1483056</v>
      </c>
      <c r="G6844" s="20">
        <v>5.1951999999999996E-3</v>
      </c>
      <c r="H6844" s="20">
        <v>0</v>
      </c>
      <c r="I6844" s="20">
        <v>1.1483056</v>
      </c>
      <c r="J6844" s="20">
        <v>6.1190000000000007E-4</v>
      </c>
      <c r="K6844" s="20" t="s">
        <v>47</v>
      </c>
      <c r="L6844" s="20">
        <v>4.5833000000000002E-3</v>
      </c>
      <c r="M6844" s="20">
        <v>0.97102809027777781</v>
      </c>
      <c r="N6844" s="1">
        <v>5</v>
      </c>
      <c r="O6844" s="5">
        <v>41.67</v>
      </c>
      <c r="P6844" s="5">
        <v>58.33</v>
      </c>
      <c r="Q6844" s="1">
        <v>5</v>
      </c>
      <c r="R6844" s="1">
        <v>7</v>
      </c>
      <c r="S6844" s="6">
        <v>10107.5</v>
      </c>
      <c r="T6844" s="6">
        <v>0</v>
      </c>
    </row>
    <row r="6845" spans="1:20" hidden="1" x14ac:dyDescent="0.25">
      <c r="A6845" s="1">
        <v>17</v>
      </c>
      <c r="B6845" s="1">
        <v>2013</v>
      </c>
      <c r="C6845" s="1">
        <v>354105917</v>
      </c>
      <c r="D6845" s="44" t="s">
        <v>509</v>
      </c>
      <c r="E6845" s="20">
        <v>1.0911500000000001E-2</v>
      </c>
      <c r="F6845" s="20">
        <v>0</v>
      </c>
      <c r="G6845" s="20">
        <v>1.0911500000000001E-2</v>
      </c>
      <c r="H6845" s="20">
        <v>0</v>
      </c>
      <c r="I6845" s="20">
        <v>1.0648100000000001E-2</v>
      </c>
      <c r="J6845" s="20">
        <v>2.0550000000000001E-4</v>
      </c>
      <c r="K6845" s="20" t="s">
        <v>47</v>
      </c>
      <c r="L6845" s="20">
        <v>5.7899999999999998E-5</v>
      </c>
      <c r="M6845" s="20">
        <v>9.8579812500000016E-3</v>
      </c>
      <c r="N6845" s="1">
        <v>3</v>
      </c>
      <c r="O6845" s="5">
        <v>0</v>
      </c>
      <c r="P6845" s="5">
        <v>100</v>
      </c>
      <c r="Q6845" s="1">
        <v>0</v>
      </c>
      <c r="R6845" s="1">
        <v>5</v>
      </c>
      <c r="S6845" s="6">
        <v>201</v>
      </c>
      <c r="T6845" s="6">
        <v>201</v>
      </c>
    </row>
    <row r="6846" spans="1:20" hidden="1" x14ac:dyDescent="0.25">
      <c r="A6846" s="1">
        <v>16</v>
      </c>
      <c r="B6846" s="1">
        <v>2013</v>
      </c>
      <c r="C6846" s="1">
        <v>354110916</v>
      </c>
      <c r="D6846" s="44" t="s">
        <v>510</v>
      </c>
      <c r="E6846" s="20">
        <v>9.7209999999999994E-4</v>
      </c>
      <c r="F6846" s="20">
        <v>0</v>
      </c>
      <c r="G6846" s="20">
        <v>9.7209999999999994E-4</v>
      </c>
      <c r="H6846" s="20">
        <v>0</v>
      </c>
      <c r="I6846" s="20" t="s">
        <v>47</v>
      </c>
      <c r="J6846" s="20" t="s">
        <v>47</v>
      </c>
      <c r="K6846" s="20">
        <v>2.5460000000000001E-4</v>
      </c>
      <c r="L6846" s="20">
        <v>7.1749999999999993E-4</v>
      </c>
      <c r="M6846" s="20">
        <v>9.4988859374999981E-3</v>
      </c>
      <c r="N6846" s="1">
        <v>0</v>
      </c>
      <c r="O6846" s="5">
        <v>0</v>
      </c>
      <c r="P6846" s="5">
        <v>100</v>
      </c>
      <c r="Q6846" s="1">
        <v>0</v>
      </c>
      <c r="R6846" s="1">
        <v>3</v>
      </c>
      <c r="S6846" s="6">
        <v>189</v>
      </c>
      <c r="T6846" s="6">
        <v>189</v>
      </c>
    </row>
    <row r="6847" spans="1:20" hidden="1" x14ac:dyDescent="0.25">
      <c r="A6847" s="1">
        <v>20</v>
      </c>
      <c r="B6847" s="1">
        <v>2013</v>
      </c>
      <c r="C6847" s="1">
        <v>354110920</v>
      </c>
      <c r="D6847" s="44" t="s">
        <v>510</v>
      </c>
      <c r="E6847" s="20">
        <v>0</v>
      </c>
      <c r="F6847" s="20">
        <v>0</v>
      </c>
      <c r="G6847" s="20">
        <v>0</v>
      </c>
      <c r="H6847" s="20">
        <v>0</v>
      </c>
      <c r="I6847" s="20">
        <v>0</v>
      </c>
      <c r="J6847" s="20">
        <v>0</v>
      </c>
      <c r="K6847" s="20">
        <v>0</v>
      </c>
      <c r="L6847" s="20">
        <v>0</v>
      </c>
      <c r="M6847" s="20">
        <v>0</v>
      </c>
      <c r="N6847" s="1">
        <v>0</v>
      </c>
      <c r="O6847" s="5">
        <v>0</v>
      </c>
      <c r="P6847" s="5">
        <v>0</v>
      </c>
      <c r="Q6847" s="1">
        <v>0</v>
      </c>
      <c r="R6847" s="1">
        <v>0</v>
      </c>
      <c r="S6847" s="6"/>
      <c r="T6847" s="6"/>
    </row>
    <row r="6848" spans="1:20" hidden="1" x14ac:dyDescent="0.25">
      <c r="A6848" s="1">
        <v>21</v>
      </c>
      <c r="B6848" s="1">
        <v>2013</v>
      </c>
      <c r="C6848" s="1">
        <v>354120821</v>
      </c>
      <c r="D6848" s="44" t="s">
        <v>511</v>
      </c>
      <c r="E6848" s="20">
        <v>5.7599999999999997E-5</v>
      </c>
      <c r="F6848" s="20">
        <v>0</v>
      </c>
      <c r="G6848" s="20">
        <v>5.7599999999999997E-5</v>
      </c>
      <c r="H6848" s="20">
        <v>0</v>
      </c>
      <c r="I6848" s="20" t="s">
        <v>47</v>
      </c>
      <c r="J6848" s="20" t="s">
        <v>47</v>
      </c>
      <c r="K6848" s="20" t="s">
        <v>47</v>
      </c>
      <c r="L6848" s="20">
        <v>5.7599999999999997E-5</v>
      </c>
      <c r="M6848" s="20">
        <v>0</v>
      </c>
      <c r="N6848" s="1">
        <v>0</v>
      </c>
      <c r="O6848" s="5">
        <v>0</v>
      </c>
      <c r="P6848" s="5">
        <v>100</v>
      </c>
      <c r="Q6848" s="1">
        <v>0</v>
      </c>
      <c r="R6848" s="1">
        <v>1</v>
      </c>
      <c r="S6848" s="6"/>
      <c r="T6848" s="6"/>
    </row>
    <row r="6849" spans="1:20" hidden="1" x14ac:dyDescent="0.25">
      <c r="A6849" s="1">
        <v>22</v>
      </c>
      <c r="B6849" s="1">
        <v>2013</v>
      </c>
      <c r="C6849" s="1">
        <v>354120822</v>
      </c>
      <c r="D6849" s="44" t="s">
        <v>511</v>
      </c>
      <c r="E6849" s="20">
        <v>1.3507100000000001E-2</v>
      </c>
      <c r="F6849" s="20">
        <v>1.2777800000000001E-2</v>
      </c>
      <c r="G6849" s="20">
        <v>7.293E-4</v>
      </c>
      <c r="H6849" s="20">
        <v>0</v>
      </c>
      <c r="I6849" s="20">
        <v>9.2600000000000001E-5</v>
      </c>
      <c r="J6849" s="20">
        <v>4.6300000000000001E-5</v>
      </c>
      <c r="K6849" s="20">
        <v>1.2777800000000001E-2</v>
      </c>
      <c r="L6849" s="20">
        <v>5.9040000000000004E-4</v>
      </c>
      <c r="M6849" s="20">
        <v>3.2331558899305557E-2</v>
      </c>
      <c r="N6849" s="1">
        <v>1</v>
      </c>
      <c r="O6849" s="5">
        <v>23.08</v>
      </c>
      <c r="P6849" s="5">
        <v>76.92</v>
      </c>
      <c r="Q6849" s="1">
        <v>3</v>
      </c>
      <c r="R6849" s="1">
        <v>10</v>
      </c>
      <c r="S6849" s="6">
        <v>515.70000000000005</v>
      </c>
      <c r="T6849" s="6">
        <v>515.70000000000005</v>
      </c>
    </row>
    <row r="6850" spans="1:20" hidden="1" x14ac:dyDescent="0.25">
      <c r="A6850" s="1">
        <v>21</v>
      </c>
      <c r="B6850" s="1">
        <v>2013</v>
      </c>
      <c r="C6850" s="1">
        <v>354130721</v>
      </c>
      <c r="D6850" s="44" t="s">
        <v>512</v>
      </c>
      <c r="E6850" s="20">
        <v>0</v>
      </c>
      <c r="F6850" s="20">
        <v>0</v>
      </c>
      <c r="G6850" s="20">
        <v>0</v>
      </c>
      <c r="H6850" s="20">
        <v>0.01</v>
      </c>
      <c r="I6850" s="20">
        <v>0</v>
      </c>
      <c r="J6850" s="20">
        <v>0</v>
      </c>
      <c r="K6850" s="20">
        <v>0</v>
      </c>
      <c r="L6850" s="20">
        <v>0</v>
      </c>
      <c r="M6850" s="20">
        <v>0</v>
      </c>
      <c r="N6850" s="1">
        <v>0</v>
      </c>
      <c r="O6850" s="5">
        <v>0</v>
      </c>
      <c r="P6850" s="5">
        <v>0</v>
      </c>
      <c r="Q6850" s="1">
        <v>0</v>
      </c>
      <c r="R6850" s="1">
        <v>0</v>
      </c>
      <c r="S6850" s="6"/>
      <c r="T6850" s="6"/>
    </row>
    <row r="6851" spans="1:20" hidden="1" x14ac:dyDescent="0.25">
      <c r="A6851" s="1">
        <v>22</v>
      </c>
      <c r="B6851" s="1">
        <v>2013</v>
      </c>
      <c r="C6851" s="1">
        <v>354130722</v>
      </c>
      <c r="D6851" s="44" t="s">
        <v>512</v>
      </c>
      <c r="E6851" s="20">
        <v>0.11195629999999998</v>
      </c>
      <c r="F6851" s="20">
        <v>0</v>
      </c>
      <c r="G6851" s="20">
        <v>0.11195629999999998</v>
      </c>
      <c r="H6851" s="20">
        <v>0.15</v>
      </c>
      <c r="I6851" s="20">
        <v>6.6111E-3</v>
      </c>
      <c r="J6851" s="20">
        <v>9.7576499999999997E-2</v>
      </c>
      <c r="K6851" s="20">
        <v>7.3241000000000001E-3</v>
      </c>
      <c r="L6851" s="20">
        <v>4.4460000000000002E-4</v>
      </c>
      <c r="M6851" s="20">
        <v>0.11935799650810185</v>
      </c>
      <c r="N6851" s="1">
        <v>0</v>
      </c>
      <c r="O6851" s="5">
        <v>0</v>
      </c>
      <c r="P6851" s="5">
        <v>100</v>
      </c>
      <c r="Q6851" s="1">
        <v>0</v>
      </c>
      <c r="R6851" s="1">
        <v>22</v>
      </c>
      <c r="S6851" s="6">
        <v>1956.6</v>
      </c>
      <c r="T6851" s="6">
        <v>1956.6</v>
      </c>
    </row>
    <row r="6852" spans="1:20" hidden="1" x14ac:dyDescent="0.25">
      <c r="A6852" s="1">
        <v>21</v>
      </c>
      <c r="B6852" s="1">
        <v>2013</v>
      </c>
      <c r="C6852" s="1">
        <v>354140621</v>
      </c>
      <c r="D6852" s="44" t="s">
        <v>513</v>
      </c>
      <c r="E6852" s="20">
        <v>5.8060000000000004E-3</v>
      </c>
      <c r="F6852" s="20">
        <v>3.1589999999999999E-3</v>
      </c>
      <c r="G6852" s="20">
        <v>2.647E-3</v>
      </c>
      <c r="H6852" s="20">
        <v>0</v>
      </c>
      <c r="I6852" s="20" t="s">
        <v>47</v>
      </c>
      <c r="J6852" s="20">
        <v>2.3206000000000004E-3</v>
      </c>
      <c r="K6852" s="20">
        <v>1.1528E-3</v>
      </c>
      <c r="L6852" s="20">
        <v>2.3326000000000002E-3</v>
      </c>
      <c r="M6852" s="20">
        <v>0</v>
      </c>
      <c r="N6852" s="1">
        <v>1</v>
      </c>
      <c r="O6852" s="5">
        <v>26.67</v>
      </c>
      <c r="P6852" s="5">
        <v>73.33</v>
      </c>
      <c r="Q6852" s="1">
        <v>4</v>
      </c>
      <c r="R6852" s="1">
        <v>11</v>
      </c>
      <c r="S6852" s="6"/>
      <c r="T6852" s="6"/>
    </row>
    <row r="6853" spans="1:20" hidden="1" x14ac:dyDescent="0.25">
      <c r="A6853" s="1">
        <v>22</v>
      </c>
      <c r="B6853" s="1">
        <v>2013</v>
      </c>
      <c r="C6853" s="1">
        <v>354140622</v>
      </c>
      <c r="D6853" s="44" t="s">
        <v>513</v>
      </c>
      <c r="E6853" s="20">
        <v>0.11407019999999998</v>
      </c>
      <c r="F6853" s="20">
        <v>1.6681999999999999E-3</v>
      </c>
      <c r="G6853" s="20">
        <v>0.11240199999999999</v>
      </c>
      <c r="H6853" s="20">
        <v>0</v>
      </c>
      <c r="I6853" s="20">
        <v>3.5530000000000002E-4</v>
      </c>
      <c r="J6853" s="20">
        <v>7.1856100000000006E-2</v>
      </c>
      <c r="K6853" s="20">
        <v>5.7382999999999983E-3</v>
      </c>
      <c r="L6853" s="20">
        <v>3.6120499999999972E-2</v>
      </c>
      <c r="M6853" s="20">
        <v>0.737979537037037</v>
      </c>
      <c r="N6853" s="1">
        <v>0</v>
      </c>
      <c r="O6853" s="5">
        <v>0.93</v>
      </c>
      <c r="P6853" s="5">
        <v>99.07</v>
      </c>
      <c r="Q6853" s="1">
        <v>2</v>
      </c>
      <c r="R6853" s="1">
        <v>213</v>
      </c>
      <c r="S6853" s="6">
        <v>11351.34</v>
      </c>
      <c r="T6853" s="6">
        <v>11351.34</v>
      </c>
    </row>
    <row r="6854" spans="1:20" hidden="1" x14ac:dyDescent="0.25">
      <c r="A6854" s="1">
        <v>21</v>
      </c>
      <c r="B6854" s="1">
        <v>2013</v>
      </c>
      <c r="C6854" s="1">
        <v>354150521</v>
      </c>
      <c r="D6854" s="44" t="s">
        <v>514</v>
      </c>
      <c r="E6854" s="20">
        <v>4.6589999999999999E-4</v>
      </c>
      <c r="F6854" s="20">
        <v>0</v>
      </c>
      <c r="G6854" s="20">
        <v>4.6589999999999999E-4</v>
      </c>
      <c r="H6854" s="20">
        <v>0</v>
      </c>
      <c r="I6854" s="20">
        <v>4.6589999999999999E-4</v>
      </c>
      <c r="J6854" s="20" t="s">
        <v>47</v>
      </c>
      <c r="K6854" s="20" t="s">
        <v>47</v>
      </c>
      <c r="L6854" s="20">
        <v>0</v>
      </c>
      <c r="M6854" s="20">
        <v>0</v>
      </c>
      <c r="N6854" s="1">
        <v>0</v>
      </c>
      <c r="O6854" s="5">
        <v>0</v>
      </c>
      <c r="P6854" s="5">
        <v>100</v>
      </c>
      <c r="Q6854" s="1">
        <v>0</v>
      </c>
      <c r="R6854" s="1">
        <v>1</v>
      </c>
      <c r="S6854" s="6"/>
      <c r="T6854" s="6"/>
    </row>
    <row r="6855" spans="1:20" hidden="1" x14ac:dyDescent="0.25">
      <c r="A6855" s="1">
        <v>22</v>
      </c>
      <c r="B6855" s="1">
        <v>2013</v>
      </c>
      <c r="C6855" s="1">
        <v>354150522</v>
      </c>
      <c r="D6855" s="44" t="s">
        <v>514</v>
      </c>
      <c r="E6855" s="20">
        <v>2.5580800000000001E-2</v>
      </c>
      <c r="F6855" s="20">
        <v>0</v>
      </c>
      <c r="G6855" s="20">
        <v>2.5580800000000001E-2</v>
      </c>
      <c r="H6855" s="20">
        <v>0</v>
      </c>
      <c r="I6855" s="20">
        <v>4.3172000000000002E-3</v>
      </c>
      <c r="J6855" s="20">
        <v>2.09576E-2</v>
      </c>
      <c r="K6855" s="20" t="s">
        <v>47</v>
      </c>
      <c r="L6855" s="20">
        <v>3.0600000000000007E-4</v>
      </c>
      <c r="M6855" s="20">
        <v>0.1155404050925926</v>
      </c>
      <c r="N6855" s="1">
        <v>0</v>
      </c>
      <c r="O6855" s="5">
        <v>0</v>
      </c>
      <c r="P6855" s="5">
        <v>100</v>
      </c>
      <c r="Q6855" s="1">
        <v>0</v>
      </c>
      <c r="R6855" s="1">
        <v>11</v>
      </c>
      <c r="S6855" s="6">
        <v>1988.42</v>
      </c>
      <c r="T6855" s="6">
        <v>0</v>
      </c>
    </row>
    <row r="6856" spans="1:20" hidden="1" x14ac:dyDescent="0.25">
      <c r="A6856" s="1">
        <v>16</v>
      </c>
      <c r="B6856" s="1">
        <v>2013</v>
      </c>
      <c r="C6856" s="1">
        <v>354160416</v>
      </c>
      <c r="D6856" s="44" t="s">
        <v>515</v>
      </c>
      <c r="E6856" s="20">
        <v>6.4351999999999994E-3</v>
      </c>
      <c r="F6856" s="20">
        <v>6.4235999999999998E-3</v>
      </c>
      <c r="G6856" s="20">
        <v>1.1600000000000001E-5</v>
      </c>
      <c r="H6856" s="20">
        <v>0</v>
      </c>
      <c r="I6856" s="20" t="s">
        <v>47</v>
      </c>
      <c r="J6856" s="20" t="s">
        <v>47</v>
      </c>
      <c r="K6856" s="20" t="s">
        <v>47</v>
      </c>
      <c r="L6856" s="20">
        <v>6.4351999999999994E-3</v>
      </c>
      <c r="M6856" s="20">
        <v>0</v>
      </c>
      <c r="N6856" s="1">
        <v>0</v>
      </c>
      <c r="O6856" s="5">
        <v>50</v>
      </c>
      <c r="P6856" s="5">
        <v>50</v>
      </c>
      <c r="Q6856" s="1">
        <v>1</v>
      </c>
      <c r="R6856" s="1">
        <v>1</v>
      </c>
      <c r="S6856" s="6"/>
      <c r="T6856" s="6"/>
    </row>
    <row r="6857" spans="1:20" hidden="1" x14ac:dyDescent="0.25">
      <c r="A6857" s="1">
        <v>19</v>
      </c>
      <c r="B6857" s="1">
        <v>2013</v>
      </c>
      <c r="C6857" s="1">
        <v>354160419</v>
      </c>
      <c r="D6857" s="44" t="s">
        <v>515</v>
      </c>
      <c r="E6857" s="20">
        <v>0.22375529999999996</v>
      </c>
      <c r="F6857" s="20">
        <v>0.11029159999999999</v>
      </c>
      <c r="G6857" s="20">
        <v>0.11346369999999997</v>
      </c>
      <c r="H6857" s="20">
        <v>0</v>
      </c>
      <c r="I6857" s="20">
        <v>3.4861100000000006E-2</v>
      </c>
      <c r="J6857" s="20">
        <v>0.17699029999999999</v>
      </c>
      <c r="K6857" s="20">
        <v>6.667E-4</v>
      </c>
      <c r="L6857" s="20">
        <v>1.1237200000000003E-2</v>
      </c>
      <c r="M6857" s="20">
        <v>0.10540770242361112</v>
      </c>
      <c r="N6857" s="1">
        <v>3</v>
      </c>
      <c r="O6857" s="5">
        <v>12.77</v>
      </c>
      <c r="P6857" s="5">
        <v>87.23</v>
      </c>
      <c r="Q6857" s="1">
        <v>6</v>
      </c>
      <c r="R6857" s="1">
        <v>41</v>
      </c>
      <c r="S6857" s="6">
        <v>1729</v>
      </c>
      <c r="T6857" s="6">
        <v>1729</v>
      </c>
    </row>
    <row r="6858" spans="1:20" hidden="1" x14ac:dyDescent="0.25">
      <c r="A6858" s="1">
        <v>20</v>
      </c>
      <c r="B6858" s="1">
        <v>2013</v>
      </c>
      <c r="C6858" s="1">
        <v>354160420</v>
      </c>
      <c r="D6858" s="44" t="s">
        <v>515</v>
      </c>
      <c r="E6858" s="20">
        <v>3.4700000000000003E-5</v>
      </c>
      <c r="F6858" s="20">
        <v>0</v>
      </c>
      <c r="G6858" s="20">
        <v>3.4700000000000003E-5</v>
      </c>
      <c r="H6858" s="20">
        <v>0</v>
      </c>
      <c r="I6858" s="20" t="s">
        <v>47</v>
      </c>
      <c r="J6858" s="20" t="s">
        <v>47</v>
      </c>
      <c r="K6858" s="20" t="s">
        <v>47</v>
      </c>
      <c r="L6858" s="20">
        <v>3.4700000000000003E-5</v>
      </c>
      <c r="M6858" s="20">
        <v>0</v>
      </c>
      <c r="N6858" s="1">
        <v>0</v>
      </c>
      <c r="O6858" s="5">
        <v>0</v>
      </c>
      <c r="P6858" s="5">
        <v>100</v>
      </c>
      <c r="Q6858" s="1">
        <v>0</v>
      </c>
      <c r="R6858" s="1">
        <v>1</v>
      </c>
      <c r="S6858" s="6"/>
      <c r="T6858" s="6"/>
    </row>
    <row r="6859" spans="1:20" hidden="1" x14ac:dyDescent="0.25">
      <c r="A6859" s="1">
        <v>10</v>
      </c>
      <c r="B6859" s="1">
        <v>2013</v>
      </c>
      <c r="C6859" s="1">
        <v>354165310</v>
      </c>
      <c r="D6859" s="44" t="s">
        <v>516</v>
      </c>
      <c r="E6859" s="20">
        <v>0.23338149999999996</v>
      </c>
      <c r="F6859" s="20">
        <v>0.23269279999999998</v>
      </c>
      <c r="G6859" s="20">
        <v>6.8869999999999999E-4</v>
      </c>
      <c r="H6859" s="20">
        <v>0</v>
      </c>
      <c r="I6859" s="20">
        <v>2.3839999999999999E-4</v>
      </c>
      <c r="J6859" s="20" t="s">
        <v>47</v>
      </c>
      <c r="K6859" s="20">
        <v>0.23269279999999998</v>
      </c>
      <c r="L6859" s="20">
        <v>4.5029999999999994E-4</v>
      </c>
      <c r="M6859" s="20">
        <v>2.3230624999999996E-3</v>
      </c>
      <c r="N6859" s="1">
        <v>24</v>
      </c>
      <c r="O6859" s="5">
        <v>73.91</v>
      </c>
      <c r="P6859" s="5">
        <v>26.09</v>
      </c>
      <c r="Q6859" s="1">
        <v>17</v>
      </c>
      <c r="R6859" s="1">
        <v>6</v>
      </c>
      <c r="S6859" s="6">
        <v>48</v>
      </c>
      <c r="T6859" s="6">
        <v>48</v>
      </c>
    </row>
    <row r="6860" spans="1:20" hidden="1" x14ac:dyDescent="0.25">
      <c r="A6860" s="1">
        <v>17</v>
      </c>
      <c r="B6860" s="1">
        <v>2013</v>
      </c>
      <c r="C6860" s="1">
        <v>354170317</v>
      </c>
      <c r="D6860" s="44" t="s">
        <v>517</v>
      </c>
      <c r="E6860" s="20">
        <v>8.3678400000000014E-2</v>
      </c>
      <c r="F6860" s="20">
        <v>8.3649500000000016E-2</v>
      </c>
      <c r="G6860" s="20">
        <v>2.8900000000000001E-5</v>
      </c>
      <c r="H6860" s="20">
        <v>0</v>
      </c>
      <c r="I6860" s="20" t="s">
        <v>47</v>
      </c>
      <c r="J6860" s="20">
        <v>2.0833299999999999E-2</v>
      </c>
      <c r="K6860" s="20">
        <v>6.2845100000000001E-2</v>
      </c>
      <c r="L6860" s="20">
        <v>0</v>
      </c>
      <c r="M6860" s="20">
        <v>3.7682037291666665E-2</v>
      </c>
      <c r="N6860" s="1">
        <v>2</v>
      </c>
      <c r="O6860" s="5">
        <v>85.71</v>
      </c>
      <c r="P6860" s="5">
        <v>14.29</v>
      </c>
      <c r="Q6860" s="1">
        <v>6</v>
      </c>
      <c r="R6860" s="1">
        <v>1</v>
      </c>
      <c r="S6860" s="6">
        <v>677.16</v>
      </c>
      <c r="T6860" s="6">
        <v>677.16</v>
      </c>
    </row>
    <row r="6861" spans="1:20" hidden="1" x14ac:dyDescent="0.25">
      <c r="A6861" s="1">
        <v>21</v>
      </c>
      <c r="B6861" s="1">
        <v>2013</v>
      </c>
      <c r="C6861" s="1">
        <v>354170321</v>
      </c>
      <c r="D6861" s="44" t="s">
        <v>517</v>
      </c>
      <c r="E6861" s="20">
        <v>0.39255330000000005</v>
      </c>
      <c r="F6861" s="20">
        <v>0.27324050000000005</v>
      </c>
      <c r="G6861" s="20">
        <v>0.1193128</v>
      </c>
      <c r="H6861" s="20">
        <v>0</v>
      </c>
      <c r="I6861" s="20" t="s">
        <v>47</v>
      </c>
      <c r="J6861" s="20">
        <v>0.24702180000000001</v>
      </c>
      <c r="K6861" s="20">
        <v>0.1413789</v>
      </c>
      <c r="L6861" s="20">
        <v>4.1526000000000002E-3</v>
      </c>
      <c r="M6861" s="20">
        <v>0</v>
      </c>
      <c r="N6861" s="1">
        <v>0</v>
      </c>
      <c r="O6861" s="5">
        <v>36</v>
      </c>
      <c r="P6861" s="5">
        <v>64</v>
      </c>
      <c r="Q6861" s="1">
        <v>9</v>
      </c>
      <c r="R6861" s="1">
        <v>16</v>
      </c>
      <c r="S6861" s="6"/>
      <c r="T6861" s="6"/>
    </row>
    <row r="6862" spans="1:20" hidden="1" x14ac:dyDescent="0.25">
      <c r="A6862" s="1">
        <v>20</v>
      </c>
      <c r="B6862" s="1">
        <v>2013</v>
      </c>
      <c r="C6862" s="1">
        <v>354180220</v>
      </c>
      <c r="D6862" s="44" t="s">
        <v>518</v>
      </c>
      <c r="E6862" s="20">
        <v>7.1722000000000001E-3</v>
      </c>
      <c r="F6862" s="20">
        <v>0</v>
      </c>
      <c r="G6862" s="20">
        <v>7.1722000000000001E-3</v>
      </c>
      <c r="H6862" s="20">
        <v>0</v>
      </c>
      <c r="I6862" s="20">
        <v>7.1722000000000001E-3</v>
      </c>
      <c r="J6862" s="20" t="s">
        <v>47</v>
      </c>
      <c r="K6862" s="20" t="s">
        <v>47</v>
      </c>
      <c r="L6862" s="20">
        <v>0</v>
      </c>
      <c r="M6862" s="20">
        <v>6.8593958333333328E-3</v>
      </c>
      <c r="N6862" s="1">
        <v>3</v>
      </c>
      <c r="O6862" s="5">
        <v>0</v>
      </c>
      <c r="P6862" s="5">
        <v>100</v>
      </c>
      <c r="Q6862" s="1">
        <v>0</v>
      </c>
      <c r="R6862" s="1">
        <v>4</v>
      </c>
      <c r="S6862" s="6">
        <v>140</v>
      </c>
      <c r="T6862" s="6">
        <v>140</v>
      </c>
    </row>
    <row r="6863" spans="1:20" hidden="1" x14ac:dyDescent="0.25">
      <c r="A6863" s="1">
        <v>2</v>
      </c>
      <c r="B6863" s="1">
        <v>2013</v>
      </c>
      <c r="C6863" s="1">
        <v>35419012</v>
      </c>
      <c r="D6863" s="44" t="s">
        <v>519</v>
      </c>
      <c r="E6863" s="20">
        <v>1.0073E-3</v>
      </c>
      <c r="F6863" s="20">
        <v>3.2450000000000008E-4</v>
      </c>
      <c r="G6863" s="20">
        <v>6.8280000000000001E-4</v>
      </c>
      <c r="H6863" s="20">
        <v>0</v>
      </c>
      <c r="I6863" s="20" t="s">
        <v>47</v>
      </c>
      <c r="J6863" s="20">
        <v>5.0920000000000002E-4</v>
      </c>
      <c r="K6863" s="20" t="s">
        <v>47</v>
      </c>
      <c r="L6863" s="20">
        <v>4.9810000000000002E-4</v>
      </c>
      <c r="M6863" s="20">
        <v>2.4641770833333326E-2</v>
      </c>
      <c r="N6863" s="1">
        <v>2</v>
      </c>
      <c r="O6863" s="5">
        <v>62.5</v>
      </c>
      <c r="P6863" s="5">
        <v>37.5</v>
      </c>
      <c r="Q6863" s="1">
        <v>5</v>
      </c>
      <c r="R6863" s="1">
        <v>3</v>
      </c>
      <c r="S6863" s="6">
        <v>542</v>
      </c>
      <c r="T6863" s="6">
        <v>0</v>
      </c>
    </row>
    <row r="6864" spans="1:20" hidden="1" x14ac:dyDescent="0.25">
      <c r="A6864" s="1">
        <v>20</v>
      </c>
      <c r="B6864" s="1">
        <v>2013</v>
      </c>
      <c r="C6864" s="1">
        <v>354200820</v>
      </c>
      <c r="D6864" s="44" t="s">
        <v>520</v>
      </c>
      <c r="E6864" s="20">
        <v>1.22927E-2</v>
      </c>
      <c r="F6864" s="20">
        <v>0</v>
      </c>
      <c r="G6864" s="20">
        <v>1.22927E-2</v>
      </c>
      <c r="H6864" s="20">
        <v>0</v>
      </c>
      <c r="I6864" s="20">
        <v>1.1657300000000001E-2</v>
      </c>
      <c r="J6864" s="20">
        <v>6.3539999999999994E-4</v>
      </c>
      <c r="K6864" s="20" t="s">
        <v>47</v>
      </c>
      <c r="L6864" s="20">
        <v>0</v>
      </c>
      <c r="M6864" s="20">
        <v>1.56109671875E-2</v>
      </c>
      <c r="N6864" s="1">
        <v>0</v>
      </c>
      <c r="O6864" s="5">
        <v>0</v>
      </c>
      <c r="P6864" s="5">
        <v>100</v>
      </c>
      <c r="Q6864" s="1">
        <v>0</v>
      </c>
      <c r="R6864" s="1">
        <v>5</v>
      </c>
      <c r="S6864" s="6">
        <v>306.74</v>
      </c>
      <c r="T6864" s="6">
        <v>306.74</v>
      </c>
    </row>
    <row r="6865" spans="1:20" hidden="1" x14ac:dyDescent="0.25">
      <c r="A6865" s="1">
        <v>21</v>
      </c>
      <c r="B6865" s="1">
        <v>2013</v>
      </c>
      <c r="C6865" s="1">
        <v>354200821</v>
      </c>
      <c r="D6865" s="44" t="s">
        <v>520</v>
      </c>
      <c r="E6865" s="20">
        <v>2.8700000000000002E-3</v>
      </c>
      <c r="F6865" s="20">
        <v>2.8700000000000002E-3</v>
      </c>
      <c r="G6865" s="20">
        <v>0</v>
      </c>
      <c r="H6865" s="20">
        <v>0</v>
      </c>
      <c r="I6865" s="20" t="s">
        <v>47</v>
      </c>
      <c r="J6865" s="20">
        <v>3.8190000000000001E-4</v>
      </c>
      <c r="K6865" s="20" t="s">
        <v>47</v>
      </c>
      <c r="L6865" s="20">
        <v>2.4881E-3</v>
      </c>
      <c r="M6865" s="20">
        <v>0</v>
      </c>
      <c r="N6865" s="1">
        <v>3</v>
      </c>
      <c r="O6865" s="5">
        <v>100</v>
      </c>
      <c r="P6865" s="5">
        <v>0</v>
      </c>
      <c r="Q6865" s="1">
        <v>2</v>
      </c>
      <c r="R6865" s="1">
        <v>0</v>
      </c>
      <c r="S6865" s="6"/>
      <c r="T6865" s="6"/>
    </row>
    <row r="6866" spans="1:20" hidden="1" x14ac:dyDescent="0.25">
      <c r="A6866" s="1">
        <v>5</v>
      </c>
      <c r="B6866" s="1">
        <v>2013</v>
      </c>
      <c r="C6866" s="1">
        <v>35421075</v>
      </c>
      <c r="D6866" s="44" t="s">
        <v>521</v>
      </c>
      <c r="E6866" s="20">
        <v>0.59667200000000009</v>
      </c>
      <c r="F6866" s="20">
        <v>0.56407850000000004</v>
      </c>
      <c r="G6866" s="20">
        <v>3.2593499999999997E-2</v>
      </c>
      <c r="H6866" s="20">
        <v>0</v>
      </c>
      <c r="I6866" s="20">
        <v>4.8784599999999997E-2</v>
      </c>
      <c r="J6866" s="20">
        <v>0.54272670000000001</v>
      </c>
      <c r="K6866" s="20">
        <v>2.4118E-3</v>
      </c>
      <c r="L6866" s="20">
        <v>2.7489000000000003E-3</v>
      </c>
      <c r="M6866" s="20">
        <v>2.172622916666667E-2</v>
      </c>
      <c r="N6866" s="1">
        <v>6</v>
      </c>
      <c r="O6866" s="5">
        <v>20.83</v>
      </c>
      <c r="P6866" s="5">
        <v>79.17</v>
      </c>
      <c r="Q6866" s="1">
        <v>5</v>
      </c>
      <c r="R6866" s="1">
        <v>19</v>
      </c>
      <c r="S6866" s="6">
        <v>426</v>
      </c>
      <c r="T6866" s="6">
        <v>42.6</v>
      </c>
    </row>
    <row r="6867" spans="1:20" hidden="1" x14ac:dyDescent="0.25">
      <c r="A6867" s="1">
        <v>10</v>
      </c>
      <c r="B6867" s="1">
        <v>2013</v>
      </c>
      <c r="C6867" s="1">
        <v>354210710</v>
      </c>
      <c r="D6867" s="44" t="s">
        <v>521</v>
      </c>
      <c r="E6867" s="20">
        <v>3.4918400000000002E-2</v>
      </c>
      <c r="F6867" s="20">
        <v>3.4918400000000002E-2</v>
      </c>
      <c r="G6867" s="20">
        <v>0</v>
      </c>
      <c r="H6867" s="20">
        <v>0</v>
      </c>
      <c r="I6867" s="20" t="s">
        <v>47</v>
      </c>
      <c r="J6867" s="20" t="s">
        <v>47</v>
      </c>
      <c r="K6867" s="20">
        <v>3.0288800000000001E-2</v>
      </c>
      <c r="L6867" s="20">
        <v>4.6296000000000002E-3</v>
      </c>
      <c r="M6867" s="20">
        <v>0</v>
      </c>
      <c r="N6867" s="1">
        <v>4</v>
      </c>
      <c r="O6867" s="5">
        <v>100</v>
      </c>
      <c r="P6867" s="5">
        <v>0</v>
      </c>
      <c r="Q6867" s="1">
        <v>3</v>
      </c>
      <c r="R6867" s="1">
        <v>0</v>
      </c>
      <c r="S6867" s="6"/>
      <c r="T6867" s="6"/>
    </row>
    <row r="6868" spans="1:20" hidden="1" x14ac:dyDescent="0.25">
      <c r="A6868" s="1">
        <v>17</v>
      </c>
      <c r="B6868" s="1">
        <v>2013</v>
      </c>
      <c r="C6868" s="1">
        <v>354220617</v>
      </c>
      <c r="D6868" s="44" t="s">
        <v>522</v>
      </c>
      <c r="E6868" s="20">
        <v>3.7078100000000003E-2</v>
      </c>
      <c r="F6868" s="20">
        <v>2.77612E-2</v>
      </c>
      <c r="G6868" s="20">
        <v>9.3168999999999995E-3</v>
      </c>
      <c r="H6868" s="20">
        <v>0</v>
      </c>
      <c r="I6868" s="20" t="s">
        <v>47</v>
      </c>
      <c r="J6868" s="20">
        <v>8.1790999999999982E-3</v>
      </c>
      <c r="K6868" s="20">
        <v>2.69603E-2</v>
      </c>
      <c r="L6868" s="20">
        <v>1.9387000000000002E-3</v>
      </c>
      <c r="M6868" s="20">
        <v>7.8613429538194446E-2</v>
      </c>
      <c r="N6868" s="1">
        <v>1</v>
      </c>
      <c r="O6868" s="5">
        <v>25</v>
      </c>
      <c r="P6868" s="5">
        <v>75</v>
      </c>
      <c r="Q6868" s="1">
        <v>5</v>
      </c>
      <c r="R6868" s="1">
        <v>15</v>
      </c>
      <c r="S6868" s="6">
        <v>1339.2</v>
      </c>
      <c r="T6868" s="6">
        <v>1339.2</v>
      </c>
    </row>
    <row r="6869" spans="1:20" hidden="1" x14ac:dyDescent="0.25">
      <c r="A6869" s="1">
        <v>21</v>
      </c>
      <c r="B6869" s="1">
        <v>2013</v>
      </c>
      <c r="C6869" s="1">
        <v>354220621</v>
      </c>
      <c r="D6869" s="44" t="s">
        <v>522</v>
      </c>
      <c r="E6869" s="20">
        <v>0.10205209999999999</v>
      </c>
      <c r="F6869" s="20">
        <v>0.10194439999999999</v>
      </c>
      <c r="G6869" s="20">
        <v>1.077E-4</v>
      </c>
      <c r="H6869" s="20">
        <v>0</v>
      </c>
      <c r="I6869" s="20" t="s">
        <v>47</v>
      </c>
      <c r="J6869" s="20" t="s">
        <v>47</v>
      </c>
      <c r="K6869" s="20">
        <v>0.10199999999999999</v>
      </c>
      <c r="L6869" s="20">
        <v>5.2099999999999999E-5</v>
      </c>
      <c r="M6869" s="20">
        <v>0</v>
      </c>
      <c r="N6869" s="1">
        <v>6</v>
      </c>
      <c r="O6869" s="5">
        <v>60</v>
      </c>
      <c r="P6869" s="5">
        <v>40</v>
      </c>
      <c r="Q6869" s="1">
        <v>3</v>
      </c>
      <c r="R6869" s="1">
        <v>2</v>
      </c>
      <c r="S6869" s="6"/>
      <c r="T6869" s="6"/>
    </row>
    <row r="6870" spans="1:20" hidden="1" x14ac:dyDescent="0.25">
      <c r="A6870" s="1">
        <v>22</v>
      </c>
      <c r="B6870" s="1">
        <v>2013</v>
      </c>
      <c r="C6870" s="1">
        <v>354220622</v>
      </c>
      <c r="D6870" s="44" t="s">
        <v>522</v>
      </c>
      <c r="E6870" s="20">
        <v>0</v>
      </c>
      <c r="F6870" s="20">
        <v>0</v>
      </c>
      <c r="G6870" s="20">
        <v>0</v>
      </c>
      <c r="H6870" s="20">
        <v>0</v>
      </c>
      <c r="I6870" s="20">
        <v>0</v>
      </c>
      <c r="J6870" s="20">
        <v>0</v>
      </c>
      <c r="K6870" s="20">
        <v>0</v>
      </c>
      <c r="L6870" s="20">
        <v>0</v>
      </c>
      <c r="M6870" s="20">
        <v>0</v>
      </c>
      <c r="N6870" s="1">
        <v>0</v>
      </c>
      <c r="O6870" s="5">
        <v>0</v>
      </c>
      <c r="P6870" s="5">
        <v>0</v>
      </c>
      <c r="Q6870" s="1">
        <v>0</v>
      </c>
      <c r="R6870" s="1">
        <v>0</v>
      </c>
      <c r="S6870" s="6"/>
      <c r="T6870" s="6"/>
    </row>
    <row r="6871" spans="1:20" hidden="1" x14ac:dyDescent="0.25">
      <c r="A6871" s="1">
        <v>2</v>
      </c>
      <c r="B6871" s="1">
        <v>2013</v>
      </c>
      <c r="C6871" s="1">
        <v>35423052</v>
      </c>
      <c r="D6871" s="44" t="s">
        <v>523</v>
      </c>
      <c r="E6871" s="20">
        <v>6.7830999999999994E-3</v>
      </c>
      <c r="F6871" s="20">
        <v>5.8721999999999993E-3</v>
      </c>
      <c r="G6871" s="20">
        <v>9.1089999999999997E-4</v>
      </c>
      <c r="H6871" s="20">
        <v>0</v>
      </c>
      <c r="I6871" s="20">
        <v>5.0000000000000001E-3</v>
      </c>
      <c r="J6871" s="20" t="s">
        <v>47</v>
      </c>
      <c r="K6871" s="20">
        <v>1.4482E-3</v>
      </c>
      <c r="L6871" s="20">
        <v>3.3490000000000001E-4</v>
      </c>
      <c r="M6871" s="20">
        <v>4.6304088541666679E-3</v>
      </c>
      <c r="N6871" s="1">
        <v>16</v>
      </c>
      <c r="O6871" s="5">
        <v>72.73</v>
      </c>
      <c r="P6871" s="5">
        <v>27.27</v>
      </c>
      <c r="Q6871" s="1">
        <v>8</v>
      </c>
      <c r="R6871" s="1">
        <v>3</v>
      </c>
      <c r="S6871" s="6">
        <v>75.64</v>
      </c>
      <c r="T6871" s="6">
        <v>75.64</v>
      </c>
    </row>
    <row r="6872" spans="1:20" hidden="1" x14ac:dyDescent="0.25">
      <c r="A6872" s="1">
        <v>21</v>
      </c>
      <c r="B6872" s="1">
        <v>2013</v>
      </c>
      <c r="C6872" s="1">
        <v>354240421</v>
      </c>
      <c r="D6872" s="44" t="s">
        <v>524</v>
      </c>
      <c r="E6872" s="20">
        <v>1.0989999999999999E-4</v>
      </c>
      <c r="F6872" s="20">
        <v>0</v>
      </c>
      <c r="G6872" s="20">
        <v>1.0989999999999999E-4</v>
      </c>
      <c r="H6872" s="20">
        <v>0</v>
      </c>
      <c r="I6872" s="20" t="s">
        <v>47</v>
      </c>
      <c r="J6872" s="20" t="s">
        <v>47</v>
      </c>
      <c r="K6872" s="20" t="s">
        <v>47</v>
      </c>
      <c r="L6872" s="20">
        <v>1.0989999999999999E-4</v>
      </c>
      <c r="M6872" s="20">
        <v>0</v>
      </c>
      <c r="N6872" s="1">
        <v>0</v>
      </c>
      <c r="O6872" s="5">
        <v>0</v>
      </c>
      <c r="P6872" s="5">
        <v>100</v>
      </c>
      <c r="Q6872" s="1">
        <v>0</v>
      </c>
      <c r="R6872" s="1">
        <v>2</v>
      </c>
      <c r="S6872" s="6"/>
      <c r="T6872" s="6"/>
    </row>
    <row r="6873" spans="1:20" hidden="1" x14ac:dyDescent="0.25">
      <c r="A6873" s="1">
        <v>22</v>
      </c>
      <c r="B6873" s="1">
        <v>2013</v>
      </c>
      <c r="C6873" s="1">
        <v>354240422</v>
      </c>
      <c r="D6873" s="44" t="s">
        <v>524</v>
      </c>
      <c r="E6873" s="20">
        <v>3.6564999999999993E-2</v>
      </c>
      <c r="F6873" s="20">
        <v>4.8230000000000001E-4</v>
      </c>
      <c r="G6873" s="20">
        <v>3.6082699999999995E-2</v>
      </c>
      <c r="H6873" s="20">
        <v>0</v>
      </c>
      <c r="I6873" s="20">
        <v>3.0729099999999992E-2</v>
      </c>
      <c r="J6873" s="20">
        <v>3.9798000000000004E-3</v>
      </c>
      <c r="K6873" s="20">
        <v>1.0060000000000001E-4</v>
      </c>
      <c r="L6873" s="20">
        <v>1.7555000000000003E-3</v>
      </c>
      <c r="M6873" s="20">
        <v>5.3126583226851855E-2</v>
      </c>
      <c r="N6873" s="1">
        <v>1</v>
      </c>
      <c r="O6873" s="5">
        <v>2.63</v>
      </c>
      <c r="P6873" s="5">
        <v>97.37</v>
      </c>
      <c r="Q6873" s="1">
        <v>1</v>
      </c>
      <c r="R6873" s="1">
        <v>37</v>
      </c>
      <c r="S6873" s="6">
        <v>969</v>
      </c>
      <c r="T6873" s="6">
        <v>969</v>
      </c>
    </row>
    <row r="6874" spans="1:20" hidden="1" x14ac:dyDescent="0.25">
      <c r="A6874" s="1">
        <v>16</v>
      </c>
      <c r="B6874" s="1">
        <v>2013</v>
      </c>
      <c r="C6874" s="1">
        <v>354250316</v>
      </c>
      <c r="D6874" s="44" t="s">
        <v>525</v>
      </c>
      <c r="E6874" s="20">
        <v>0.18708330000000001</v>
      </c>
      <c r="F6874" s="20">
        <v>0.14373240000000001</v>
      </c>
      <c r="G6874" s="20">
        <v>4.3350899999999998E-2</v>
      </c>
      <c r="H6874" s="20">
        <v>0</v>
      </c>
      <c r="I6874" s="20">
        <v>9.2592000000000004E-3</v>
      </c>
      <c r="J6874" s="20">
        <v>4.07E-5</v>
      </c>
      <c r="K6874" s="20">
        <v>0.1766491</v>
      </c>
      <c r="L6874" s="20">
        <v>1.1343E-3</v>
      </c>
      <c r="M6874" s="20">
        <v>1.8942708333333332E-2</v>
      </c>
      <c r="N6874" s="1">
        <v>2</v>
      </c>
      <c r="O6874" s="5">
        <v>35.29</v>
      </c>
      <c r="P6874" s="5">
        <v>64.709999999999994</v>
      </c>
      <c r="Q6874" s="1">
        <v>6</v>
      </c>
      <c r="R6874" s="1">
        <v>11</v>
      </c>
      <c r="S6874" s="6">
        <v>264</v>
      </c>
      <c r="T6874" s="6">
        <v>0</v>
      </c>
    </row>
    <row r="6875" spans="1:20" hidden="1" x14ac:dyDescent="0.25">
      <c r="A6875" s="1">
        <v>11</v>
      </c>
      <c r="B6875" s="1">
        <v>2013</v>
      </c>
      <c r="C6875" s="1">
        <v>354260211</v>
      </c>
      <c r="D6875" s="44" t="s">
        <v>526</v>
      </c>
      <c r="E6875" s="20">
        <v>9.1460400000000025E-2</v>
      </c>
      <c r="F6875" s="20">
        <v>8.3136300000000024E-2</v>
      </c>
      <c r="G6875" s="20">
        <v>8.3240999999999992E-3</v>
      </c>
      <c r="H6875" s="20">
        <v>0.23</v>
      </c>
      <c r="I6875" s="20">
        <v>2.5347E-3</v>
      </c>
      <c r="J6875" s="20">
        <v>5.5229999999999993E-4</v>
      </c>
      <c r="K6875" s="20">
        <v>7.8518400000000016E-2</v>
      </c>
      <c r="L6875" s="20">
        <v>9.8549999999999992E-3</v>
      </c>
      <c r="M6875" s="20">
        <v>0.14847768647569448</v>
      </c>
      <c r="N6875" s="1">
        <v>125</v>
      </c>
      <c r="O6875" s="5">
        <v>85.94</v>
      </c>
      <c r="P6875" s="5">
        <v>14.06</v>
      </c>
      <c r="Q6875" s="1">
        <v>55</v>
      </c>
      <c r="R6875" s="1">
        <v>9</v>
      </c>
      <c r="S6875" s="6">
        <v>2178.9</v>
      </c>
      <c r="T6875" s="6">
        <v>2178.9</v>
      </c>
    </row>
    <row r="6876" spans="1:20" hidden="1" x14ac:dyDescent="0.25">
      <c r="A6876" s="1">
        <v>8</v>
      </c>
      <c r="B6876" s="1">
        <v>2013</v>
      </c>
      <c r="C6876" s="1">
        <v>35427018</v>
      </c>
      <c r="D6876" s="44" t="s">
        <v>527</v>
      </c>
      <c r="E6876" s="20">
        <v>1.59854E-2</v>
      </c>
      <c r="F6876" s="20">
        <v>1.2709900000000001E-2</v>
      </c>
      <c r="G6876" s="20">
        <v>3.2754999999999998E-3</v>
      </c>
      <c r="H6876" s="20">
        <v>0</v>
      </c>
      <c r="I6876" s="20">
        <v>2.3148000000000001E-3</v>
      </c>
      <c r="J6876" s="20">
        <v>2.3149999999999999E-4</v>
      </c>
      <c r="K6876" s="20">
        <v>1.16092E-2</v>
      </c>
      <c r="L6876" s="20">
        <v>1.8299000000000002E-3</v>
      </c>
      <c r="M6876" s="20">
        <v>1.4578343749999998E-2</v>
      </c>
      <c r="N6876" s="1">
        <v>2</v>
      </c>
      <c r="O6876" s="5">
        <v>50</v>
      </c>
      <c r="P6876" s="5">
        <v>50</v>
      </c>
      <c r="Q6876" s="1">
        <v>5</v>
      </c>
      <c r="R6876" s="1">
        <v>5</v>
      </c>
      <c r="S6876" s="6">
        <v>299</v>
      </c>
      <c r="T6876" s="6">
        <v>299</v>
      </c>
    </row>
    <row r="6877" spans="1:20" hidden="1" x14ac:dyDescent="0.25">
      <c r="A6877" s="1">
        <v>11</v>
      </c>
      <c r="B6877" s="1">
        <v>2013</v>
      </c>
      <c r="C6877" s="1">
        <v>354280011</v>
      </c>
      <c r="D6877" s="44" t="s">
        <v>528</v>
      </c>
      <c r="E6877" s="20">
        <v>0</v>
      </c>
      <c r="F6877" s="20">
        <v>0</v>
      </c>
      <c r="G6877" s="20">
        <v>0</v>
      </c>
      <c r="H6877" s="20">
        <v>0</v>
      </c>
      <c r="I6877" s="20">
        <v>0</v>
      </c>
      <c r="J6877" s="20">
        <v>0</v>
      </c>
      <c r="K6877" s="20">
        <v>0</v>
      </c>
      <c r="L6877" s="20">
        <v>0</v>
      </c>
      <c r="M6877" s="20">
        <v>4.9259747395833334E-3</v>
      </c>
      <c r="N6877" s="1">
        <v>2</v>
      </c>
      <c r="O6877" s="5">
        <v>0</v>
      </c>
      <c r="P6877" s="5">
        <v>0</v>
      </c>
      <c r="Q6877" s="1">
        <v>0</v>
      </c>
      <c r="R6877" s="1">
        <v>0</v>
      </c>
      <c r="S6877" s="6">
        <v>48.28</v>
      </c>
      <c r="T6877" s="6">
        <v>0</v>
      </c>
    </row>
    <row r="6878" spans="1:20" hidden="1" x14ac:dyDescent="0.25">
      <c r="A6878" s="1">
        <v>13</v>
      </c>
      <c r="B6878" s="1">
        <v>2013</v>
      </c>
      <c r="C6878" s="1">
        <v>354290913</v>
      </c>
      <c r="D6878" s="44" t="s">
        <v>529</v>
      </c>
      <c r="E6878" s="20">
        <v>0.21675289999999994</v>
      </c>
      <c r="F6878" s="20">
        <v>0.11264059999999995</v>
      </c>
      <c r="G6878" s="20">
        <v>0.10411229999999999</v>
      </c>
      <c r="H6878" s="20">
        <v>0</v>
      </c>
      <c r="I6878" s="20">
        <v>3.7851999999999997E-2</v>
      </c>
      <c r="J6878" s="20">
        <v>1.8869999999999998E-4</v>
      </c>
      <c r="K6878" s="20">
        <v>0.15618079999999998</v>
      </c>
      <c r="L6878" s="20">
        <v>2.2531399999999993E-2</v>
      </c>
      <c r="M6878" s="20">
        <v>3.5809281868055556E-2</v>
      </c>
      <c r="N6878" s="1">
        <v>23</v>
      </c>
      <c r="O6878" s="5">
        <v>50</v>
      </c>
      <c r="P6878" s="5">
        <v>50</v>
      </c>
      <c r="Q6878" s="1">
        <v>35</v>
      </c>
      <c r="R6878" s="1">
        <v>35</v>
      </c>
      <c r="S6878" s="6">
        <v>611.52</v>
      </c>
      <c r="T6878" s="6">
        <v>0</v>
      </c>
    </row>
    <row r="6879" spans="1:20" hidden="1" x14ac:dyDescent="0.25">
      <c r="A6879" s="1">
        <v>14</v>
      </c>
      <c r="B6879" s="1">
        <v>2013</v>
      </c>
      <c r="C6879" s="1">
        <v>354300614</v>
      </c>
      <c r="D6879" s="44" t="s">
        <v>530</v>
      </c>
      <c r="E6879" s="20">
        <v>0.1930584999999998</v>
      </c>
      <c r="F6879" s="20">
        <v>0.1930584999999998</v>
      </c>
      <c r="G6879" s="20">
        <v>0</v>
      </c>
      <c r="H6879" s="20">
        <v>0</v>
      </c>
      <c r="I6879" s="20" t="s">
        <v>47</v>
      </c>
      <c r="J6879" s="20">
        <v>4.1666700000000001E-2</v>
      </c>
      <c r="K6879" s="20">
        <v>0.1513859999999998</v>
      </c>
      <c r="L6879" s="20">
        <v>5.8000000000000004E-6</v>
      </c>
      <c r="M6879" s="20">
        <v>3.0450757015046293E-2</v>
      </c>
      <c r="N6879" s="1">
        <v>14</v>
      </c>
      <c r="O6879" s="5">
        <v>100</v>
      </c>
      <c r="P6879" s="5">
        <v>0</v>
      </c>
      <c r="Q6879" s="1">
        <v>87</v>
      </c>
      <c r="R6879" s="1">
        <v>0</v>
      </c>
      <c r="S6879" s="6">
        <v>377.72</v>
      </c>
      <c r="T6879" s="6">
        <v>339.94799999999998</v>
      </c>
    </row>
    <row r="6880" spans="1:20" hidden="1" x14ac:dyDescent="0.25">
      <c r="A6880" s="1">
        <v>8</v>
      </c>
      <c r="B6880" s="1">
        <v>2013</v>
      </c>
      <c r="C6880" s="1">
        <v>35431058</v>
      </c>
      <c r="D6880" s="44" t="s">
        <v>531</v>
      </c>
      <c r="E6880" s="20">
        <v>9.2673500000000006E-2</v>
      </c>
      <c r="F6880" s="20">
        <v>8.8909600000000005E-2</v>
      </c>
      <c r="G6880" s="20">
        <v>3.7639000000000001E-3</v>
      </c>
      <c r="H6880" s="20">
        <v>0</v>
      </c>
      <c r="I6880" s="20" t="s">
        <v>47</v>
      </c>
      <c r="J6880" s="20">
        <v>2.7779999999999998E-4</v>
      </c>
      <c r="K6880" s="20">
        <v>9.0967500000000007E-2</v>
      </c>
      <c r="L6880" s="20">
        <v>1.4281999999999999E-3</v>
      </c>
      <c r="M6880" s="20">
        <v>8.6333463541666666E-3</v>
      </c>
      <c r="N6880" s="1">
        <v>9</v>
      </c>
      <c r="O6880" s="5">
        <v>84</v>
      </c>
      <c r="P6880" s="5">
        <v>16</v>
      </c>
      <c r="Q6880" s="1">
        <v>21</v>
      </c>
      <c r="R6880" s="1">
        <v>4</v>
      </c>
      <c r="S6880" s="6">
        <v>194</v>
      </c>
      <c r="T6880" s="6">
        <v>194</v>
      </c>
    </row>
    <row r="6881" spans="1:20" hidden="1" x14ac:dyDescent="0.25">
      <c r="A6881" s="1">
        <v>17</v>
      </c>
      <c r="B6881" s="1">
        <v>2013</v>
      </c>
      <c r="C6881" s="1">
        <v>354320417</v>
      </c>
      <c r="D6881" s="44" t="s">
        <v>532</v>
      </c>
      <c r="E6881" s="20">
        <v>6.0213900000000008E-2</v>
      </c>
      <c r="F6881" s="20">
        <v>4.7894200000000005E-2</v>
      </c>
      <c r="G6881" s="20">
        <v>1.2319700000000001E-2</v>
      </c>
      <c r="H6881" s="20">
        <v>0</v>
      </c>
      <c r="I6881" s="20">
        <v>8.3333000000000001E-3</v>
      </c>
      <c r="J6881" s="20">
        <v>2.3103300000000004E-2</v>
      </c>
      <c r="K6881" s="20">
        <v>2.8343200000000002E-2</v>
      </c>
      <c r="L6881" s="20">
        <v>4.3409999999999998E-4</v>
      </c>
      <c r="M6881" s="20">
        <v>8.1667958333333339E-3</v>
      </c>
      <c r="N6881" s="1">
        <v>3</v>
      </c>
      <c r="O6881" s="5">
        <v>37.5</v>
      </c>
      <c r="P6881" s="5">
        <v>62.5</v>
      </c>
      <c r="Q6881" s="1">
        <v>6</v>
      </c>
      <c r="R6881" s="1">
        <v>10</v>
      </c>
      <c r="S6881" s="6">
        <v>170.19</v>
      </c>
      <c r="T6881" s="6">
        <v>170.19</v>
      </c>
    </row>
    <row r="6882" spans="1:20" hidden="1" x14ac:dyDescent="0.25">
      <c r="A6882" s="1">
        <v>21</v>
      </c>
      <c r="B6882" s="1">
        <v>2013</v>
      </c>
      <c r="C6882" s="1">
        <v>354323821</v>
      </c>
      <c r="D6882" s="44" t="s">
        <v>533</v>
      </c>
      <c r="E6882" s="20">
        <v>5.2099999999999999E-5</v>
      </c>
      <c r="F6882" s="20">
        <v>0</v>
      </c>
      <c r="G6882" s="20">
        <v>5.2099999999999999E-5</v>
      </c>
      <c r="H6882" s="20">
        <v>0</v>
      </c>
      <c r="I6882" s="20" t="s">
        <v>47</v>
      </c>
      <c r="J6882" s="20" t="s">
        <v>47</v>
      </c>
      <c r="K6882" s="20" t="s">
        <v>47</v>
      </c>
      <c r="L6882" s="20">
        <v>5.2099999999999999E-5</v>
      </c>
      <c r="M6882" s="20">
        <v>4.7835497395833336E-3</v>
      </c>
      <c r="N6882" s="1">
        <v>0</v>
      </c>
      <c r="O6882" s="5">
        <v>0</v>
      </c>
      <c r="P6882" s="5">
        <v>100</v>
      </c>
      <c r="Q6882" s="1">
        <v>0</v>
      </c>
      <c r="R6882" s="1">
        <v>1</v>
      </c>
      <c r="S6882" s="6">
        <v>103</v>
      </c>
      <c r="T6882" s="6">
        <v>103</v>
      </c>
    </row>
    <row r="6883" spans="1:20" hidden="1" x14ac:dyDescent="0.25">
      <c r="A6883" s="1">
        <v>14</v>
      </c>
      <c r="B6883" s="1">
        <v>2013</v>
      </c>
      <c r="C6883" s="1">
        <v>354325314</v>
      </c>
      <c r="D6883" s="44" t="s">
        <v>534</v>
      </c>
      <c r="E6883" s="20">
        <v>0.13905600000000004</v>
      </c>
      <c r="F6883" s="20">
        <v>0.13882980000000003</v>
      </c>
      <c r="G6883" s="20">
        <v>2.2620000000000002E-4</v>
      </c>
      <c r="H6883" s="20">
        <v>0</v>
      </c>
      <c r="I6883" s="20" t="s">
        <v>47</v>
      </c>
      <c r="J6883" s="20">
        <v>0.13703700000000002</v>
      </c>
      <c r="K6883" s="20">
        <v>1.1217999999999998E-3</v>
      </c>
      <c r="L6883" s="20">
        <v>8.9719999999999991E-4</v>
      </c>
      <c r="M6883" s="20">
        <v>1.4897939583333334E-2</v>
      </c>
      <c r="N6883" s="1">
        <v>4</v>
      </c>
      <c r="O6883" s="5">
        <v>75</v>
      </c>
      <c r="P6883" s="5">
        <v>25</v>
      </c>
      <c r="Q6883" s="1">
        <v>6</v>
      </c>
      <c r="R6883" s="1">
        <v>2</v>
      </c>
      <c r="S6883" s="6">
        <v>108.73</v>
      </c>
      <c r="T6883" s="6">
        <v>108.73</v>
      </c>
    </row>
    <row r="6884" spans="1:20" hidden="1" x14ac:dyDescent="0.25">
      <c r="A6884" s="1">
        <v>6</v>
      </c>
      <c r="B6884" s="1">
        <v>2013</v>
      </c>
      <c r="C6884" s="1">
        <v>35433036</v>
      </c>
      <c r="D6884" s="44" t="s">
        <v>535</v>
      </c>
      <c r="E6884" s="20">
        <v>1.2531300000000002E-2</v>
      </c>
      <c r="F6884" s="20">
        <v>1.5765E-3</v>
      </c>
      <c r="G6884" s="20">
        <v>1.0954800000000002E-2</v>
      </c>
      <c r="H6884" s="20">
        <v>0</v>
      </c>
      <c r="I6884" s="20" t="s">
        <v>47</v>
      </c>
      <c r="J6884" s="20">
        <v>3.5720999999999999E-3</v>
      </c>
      <c r="K6884" s="20" t="s">
        <v>47</v>
      </c>
      <c r="L6884" s="20">
        <v>8.9592000000000005E-3</v>
      </c>
      <c r="M6884" s="20">
        <v>0.3569671875</v>
      </c>
      <c r="N6884" s="1">
        <v>6</v>
      </c>
      <c r="O6884" s="5">
        <v>23.33</v>
      </c>
      <c r="P6884" s="5">
        <v>76.67</v>
      </c>
      <c r="Q6884" s="1">
        <v>7</v>
      </c>
      <c r="R6884" s="1">
        <v>23</v>
      </c>
      <c r="S6884" s="6">
        <v>4814.25</v>
      </c>
      <c r="T6884" s="6">
        <v>3369.9749999999999</v>
      </c>
    </row>
    <row r="6885" spans="1:20" hidden="1" x14ac:dyDescent="0.25">
      <c r="A6885" s="1">
        <v>4</v>
      </c>
      <c r="B6885" s="1">
        <v>2013</v>
      </c>
      <c r="C6885" s="1">
        <v>35434024</v>
      </c>
      <c r="D6885" s="44" t="s">
        <v>536</v>
      </c>
      <c r="E6885" s="20">
        <v>3.7617228000000043</v>
      </c>
      <c r="F6885" s="20">
        <v>0.15363959999999988</v>
      </c>
      <c r="G6885" s="20">
        <v>3.6080832000000043</v>
      </c>
      <c r="H6885" s="20">
        <v>2.63</v>
      </c>
      <c r="I6885" s="20">
        <v>3.0129949999999988</v>
      </c>
      <c r="J6885" s="20">
        <v>0.34626529999999994</v>
      </c>
      <c r="K6885" s="20">
        <v>9.5703599999999958E-2</v>
      </c>
      <c r="L6885" s="20">
        <v>0.30675889999999928</v>
      </c>
      <c r="M6885" s="20">
        <v>2.5661604897916663</v>
      </c>
      <c r="N6885" s="1">
        <v>54</v>
      </c>
      <c r="O6885" s="5">
        <v>11.45</v>
      </c>
      <c r="P6885" s="5">
        <v>88.55</v>
      </c>
      <c r="Q6885" s="1">
        <v>56</v>
      </c>
      <c r="R6885" s="1">
        <v>433</v>
      </c>
      <c r="S6885" s="6">
        <v>34276.480000000003</v>
      </c>
      <c r="T6885" s="6">
        <v>33248.185599999997</v>
      </c>
    </row>
    <row r="6886" spans="1:20" hidden="1" x14ac:dyDescent="0.25">
      <c r="A6886" s="1">
        <v>9</v>
      </c>
      <c r="B6886" s="1">
        <v>2013</v>
      </c>
      <c r="C6886" s="1">
        <v>35434029</v>
      </c>
      <c r="D6886" s="44" t="s">
        <v>536</v>
      </c>
      <c r="E6886" s="20">
        <v>2.3149999999999999E-4</v>
      </c>
      <c r="F6886" s="20">
        <v>0</v>
      </c>
      <c r="G6886" s="20">
        <v>2.3149999999999999E-4</v>
      </c>
      <c r="H6886" s="20">
        <v>0</v>
      </c>
      <c r="I6886" s="20" t="s">
        <v>47</v>
      </c>
      <c r="J6886" s="20" t="s">
        <v>47</v>
      </c>
      <c r="K6886" s="20" t="s">
        <v>47</v>
      </c>
      <c r="L6886" s="20">
        <v>2.3149999999999999E-4</v>
      </c>
      <c r="M6886" s="20">
        <v>0</v>
      </c>
      <c r="N6886" s="1">
        <v>1</v>
      </c>
      <c r="O6886" s="5">
        <v>0</v>
      </c>
      <c r="P6886" s="5">
        <v>100</v>
      </c>
      <c r="Q6886" s="1">
        <v>0</v>
      </c>
      <c r="R6886" s="1">
        <v>1</v>
      </c>
      <c r="S6886" s="6"/>
      <c r="T6886" s="6"/>
    </row>
    <row r="6887" spans="1:20" hidden="1" x14ac:dyDescent="0.25">
      <c r="A6887" s="1">
        <v>8</v>
      </c>
      <c r="B6887" s="1">
        <v>2013</v>
      </c>
      <c r="C6887" s="1">
        <v>35436008</v>
      </c>
      <c r="D6887" s="44" t="s">
        <v>537</v>
      </c>
      <c r="E6887" s="20">
        <v>1.9764900000000002E-2</v>
      </c>
      <c r="F6887" s="20">
        <v>7.8388999999999993E-3</v>
      </c>
      <c r="G6887" s="20">
        <v>1.1926000000000001E-2</v>
      </c>
      <c r="H6887" s="20">
        <v>0</v>
      </c>
      <c r="I6887" s="20">
        <v>1.1801000000000001E-2</v>
      </c>
      <c r="J6887" s="20" t="s">
        <v>47</v>
      </c>
      <c r="K6887" s="20">
        <v>7.8388999999999993E-3</v>
      </c>
      <c r="L6887" s="20">
        <v>1.25E-4</v>
      </c>
      <c r="M6887" s="20">
        <v>7.0413656249999996E-3</v>
      </c>
      <c r="N6887" s="1">
        <v>0</v>
      </c>
      <c r="O6887" s="5">
        <v>37.5</v>
      </c>
      <c r="P6887" s="5">
        <v>62.5</v>
      </c>
      <c r="Q6887" s="1">
        <v>3</v>
      </c>
      <c r="R6887" s="1">
        <v>5</v>
      </c>
      <c r="S6887" s="6">
        <v>169</v>
      </c>
      <c r="T6887" s="6">
        <v>169</v>
      </c>
    </row>
    <row r="6888" spans="1:20" hidden="1" x14ac:dyDescent="0.25">
      <c r="A6888" s="1">
        <v>9</v>
      </c>
      <c r="B6888" s="1">
        <v>2013</v>
      </c>
      <c r="C6888" s="1">
        <v>35437099</v>
      </c>
      <c r="D6888" s="44" t="s">
        <v>538</v>
      </c>
      <c r="E6888" s="20">
        <v>0.27892579999999995</v>
      </c>
      <c r="F6888" s="20">
        <v>0.10443509999999999</v>
      </c>
      <c r="G6888" s="20">
        <v>0.17449069999999997</v>
      </c>
      <c r="H6888" s="20">
        <v>0.03</v>
      </c>
      <c r="I6888" s="20" t="s">
        <v>47</v>
      </c>
      <c r="J6888" s="20">
        <v>4.3749999999999995E-3</v>
      </c>
      <c r="K6888" s="20">
        <v>0.27266199999999996</v>
      </c>
      <c r="L6888" s="20">
        <v>1.8887999999999999E-3</v>
      </c>
      <c r="M6888" s="20">
        <v>2.13713484375E-2</v>
      </c>
      <c r="N6888" s="1">
        <v>5</v>
      </c>
      <c r="O6888" s="5">
        <v>50</v>
      </c>
      <c r="P6888" s="5">
        <v>50</v>
      </c>
      <c r="Q6888" s="1">
        <v>15</v>
      </c>
      <c r="R6888" s="1">
        <v>15</v>
      </c>
      <c r="S6888" s="6">
        <v>472</v>
      </c>
      <c r="T6888" s="6">
        <v>56.64</v>
      </c>
    </row>
    <row r="6889" spans="1:20" hidden="1" x14ac:dyDescent="0.25">
      <c r="A6889" s="1">
        <v>20</v>
      </c>
      <c r="B6889" s="1">
        <v>2013</v>
      </c>
      <c r="C6889" s="1">
        <v>354380820</v>
      </c>
      <c r="D6889" s="44" t="s">
        <v>539</v>
      </c>
      <c r="E6889" s="20">
        <v>1.0118800000000002E-2</v>
      </c>
      <c r="F6889" s="20">
        <v>9.0667000000000022E-3</v>
      </c>
      <c r="G6889" s="20">
        <v>1.0521E-3</v>
      </c>
      <c r="H6889" s="20">
        <v>0</v>
      </c>
      <c r="I6889" s="20" t="s">
        <v>47</v>
      </c>
      <c r="J6889" s="20">
        <v>1.4580000000000002E-4</v>
      </c>
      <c r="K6889" s="20">
        <v>8.6223000000000011E-3</v>
      </c>
      <c r="L6889" s="20">
        <v>1.3506999999999998E-3</v>
      </c>
      <c r="M6889" s="20">
        <v>2.2750919695216049E-2</v>
      </c>
      <c r="N6889" s="1">
        <v>4</v>
      </c>
      <c r="O6889" s="5">
        <v>50</v>
      </c>
      <c r="P6889" s="5">
        <v>50</v>
      </c>
      <c r="Q6889" s="1">
        <v>13</v>
      </c>
      <c r="R6889" s="1">
        <v>13</v>
      </c>
      <c r="S6889" s="6">
        <v>477</v>
      </c>
      <c r="T6889" s="6">
        <v>477</v>
      </c>
    </row>
    <row r="6890" spans="1:20" hidden="1" x14ac:dyDescent="0.25">
      <c r="A6890" s="1">
        <v>5</v>
      </c>
      <c r="B6890" s="1">
        <v>2013</v>
      </c>
      <c r="C6890" s="1">
        <v>35439075</v>
      </c>
      <c r="D6890" s="44" t="s">
        <v>540</v>
      </c>
      <c r="E6890" s="20">
        <v>1.1407836999999996</v>
      </c>
      <c r="F6890" s="20">
        <v>1.0461745999999996</v>
      </c>
      <c r="G6890" s="20">
        <v>9.4609099999999918E-2</v>
      </c>
      <c r="H6890" s="20">
        <v>0</v>
      </c>
      <c r="I6890" s="20">
        <v>0.94117600000000001</v>
      </c>
      <c r="J6890" s="20">
        <v>9.2926399999999992E-2</v>
      </c>
      <c r="K6890" s="20">
        <v>8.9805599999999985E-2</v>
      </c>
      <c r="L6890" s="20">
        <v>1.6875700000000004E-2</v>
      </c>
      <c r="M6890" s="20">
        <v>0.66487903935185189</v>
      </c>
      <c r="N6890" s="1">
        <v>25</v>
      </c>
      <c r="O6890" s="5">
        <v>34.44</v>
      </c>
      <c r="P6890" s="5">
        <v>65.56</v>
      </c>
      <c r="Q6890" s="1">
        <v>52</v>
      </c>
      <c r="R6890" s="1">
        <v>99</v>
      </c>
      <c r="S6890" s="6">
        <v>10318.15</v>
      </c>
      <c r="T6890" s="6">
        <v>5674.9825000000001</v>
      </c>
    </row>
    <row r="6891" spans="1:20" hidden="1" x14ac:dyDescent="0.25">
      <c r="A6891" s="1">
        <v>9</v>
      </c>
      <c r="B6891" s="1">
        <v>2013</v>
      </c>
      <c r="C6891" s="1">
        <v>35439079</v>
      </c>
      <c r="D6891" s="44" t="s">
        <v>540</v>
      </c>
      <c r="E6891" s="20">
        <v>1.5430000000000001E-4</v>
      </c>
      <c r="F6891" s="20">
        <v>1.5430000000000001E-4</v>
      </c>
      <c r="G6891" s="20">
        <v>0</v>
      </c>
      <c r="H6891" s="20">
        <v>0</v>
      </c>
      <c r="I6891" s="20" t="s">
        <v>47</v>
      </c>
      <c r="J6891" s="20" t="s">
        <v>47</v>
      </c>
      <c r="K6891" s="20">
        <v>1.5430000000000001E-4</v>
      </c>
      <c r="L6891" s="20">
        <v>0</v>
      </c>
      <c r="M6891" s="20">
        <v>0</v>
      </c>
      <c r="N6891" s="1">
        <v>1</v>
      </c>
      <c r="O6891" s="5">
        <v>100</v>
      </c>
      <c r="P6891" s="5">
        <v>0</v>
      </c>
      <c r="Q6891" s="1">
        <v>1</v>
      </c>
      <c r="R6891" s="1">
        <v>0</v>
      </c>
      <c r="S6891" s="6"/>
      <c r="T6891" s="6"/>
    </row>
    <row r="6892" spans="1:20" hidden="1" x14ac:dyDescent="0.25">
      <c r="A6892" s="1">
        <v>5</v>
      </c>
      <c r="B6892" s="1">
        <v>2013</v>
      </c>
      <c r="C6892" s="1">
        <v>35440045</v>
      </c>
      <c r="D6892" s="44" t="s">
        <v>541</v>
      </c>
      <c r="E6892" s="20">
        <v>0.20792289999999997</v>
      </c>
      <c r="F6892" s="20">
        <v>0.19380009999999998</v>
      </c>
      <c r="G6892" s="20">
        <v>1.41228E-2</v>
      </c>
      <c r="H6892" s="20">
        <v>0</v>
      </c>
      <c r="I6892" s="20">
        <v>6.5549999999999997E-2</v>
      </c>
      <c r="J6892" s="20">
        <v>0.13214939999999994</v>
      </c>
      <c r="K6892" s="20">
        <v>7.0695000000000003E-3</v>
      </c>
      <c r="L6892" s="20">
        <v>3.1539999999999997E-3</v>
      </c>
      <c r="M6892" s="20">
        <v>8.9369846143518519E-2</v>
      </c>
      <c r="N6892" s="1">
        <v>15</v>
      </c>
      <c r="O6892" s="5">
        <v>48.28</v>
      </c>
      <c r="P6892" s="5">
        <v>51.72</v>
      </c>
      <c r="Q6892" s="1">
        <v>14</v>
      </c>
      <c r="R6892" s="1">
        <v>15</v>
      </c>
      <c r="S6892" s="6">
        <v>1655.28</v>
      </c>
      <c r="T6892" s="6">
        <v>0</v>
      </c>
    </row>
    <row r="6893" spans="1:20" hidden="1" x14ac:dyDescent="0.25">
      <c r="A6893" s="1">
        <v>10</v>
      </c>
      <c r="B6893" s="1">
        <v>2013</v>
      </c>
      <c r="C6893" s="1">
        <v>354400410</v>
      </c>
      <c r="D6893" s="44" t="s">
        <v>541</v>
      </c>
      <c r="E6893" s="20">
        <v>0</v>
      </c>
      <c r="F6893" s="20">
        <v>0</v>
      </c>
      <c r="G6893" s="20">
        <v>0</v>
      </c>
      <c r="H6893" s="20">
        <v>0</v>
      </c>
      <c r="I6893" s="20">
        <v>0</v>
      </c>
      <c r="J6893" s="20">
        <v>0</v>
      </c>
      <c r="K6893" s="20">
        <v>0</v>
      </c>
      <c r="L6893" s="20">
        <v>0</v>
      </c>
      <c r="M6893" s="20">
        <v>0</v>
      </c>
      <c r="N6893" s="1">
        <v>0</v>
      </c>
      <c r="O6893" s="5">
        <v>0</v>
      </c>
      <c r="P6893" s="5">
        <v>0</v>
      </c>
      <c r="Q6893" s="1">
        <v>0</v>
      </c>
      <c r="R6893" s="1">
        <v>0</v>
      </c>
      <c r="S6893" s="6"/>
      <c r="T6893" s="6"/>
    </row>
    <row r="6894" spans="1:20" hidden="1" x14ac:dyDescent="0.25">
      <c r="A6894" s="1">
        <v>6</v>
      </c>
      <c r="B6894" s="1">
        <v>2013</v>
      </c>
      <c r="C6894" s="1">
        <v>35441036</v>
      </c>
      <c r="D6894" s="44" t="s">
        <v>542</v>
      </c>
      <c r="E6894" s="20">
        <v>0.1021586</v>
      </c>
      <c r="F6894" s="20">
        <v>0.1000521</v>
      </c>
      <c r="G6894" s="20">
        <v>2.1064999999999999E-3</v>
      </c>
      <c r="H6894" s="20">
        <v>0</v>
      </c>
      <c r="I6894" s="20">
        <v>0.1</v>
      </c>
      <c r="J6894" s="20">
        <v>1.5799E-3</v>
      </c>
      <c r="K6894" s="20" t="s">
        <v>47</v>
      </c>
      <c r="L6894" s="20">
        <v>5.7870000000000003E-4</v>
      </c>
      <c r="M6894" s="20">
        <v>0.11214715717592591</v>
      </c>
      <c r="N6894" s="1">
        <v>2</v>
      </c>
      <c r="O6894" s="5">
        <v>50</v>
      </c>
      <c r="P6894" s="5">
        <v>50</v>
      </c>
      <c r="Q6894" s="1">
        <v>2</v>
      </c>
      <c r="R6894" s="1">
        <v>2</v>
      </c>
      <c r="S6894" s="6">
        <v>1273</v>
      </c>
      <c r="T6894" s="6">
        <v>1082.05</v>
      </c>
    </row>
    <row r="6895" spans="1:20" hidden="1" x14ac:dyDescent="0.25">
      <c r="A6895" s="1">
        <v>15</v>
      </c>
      <c r="B6895" s="1">
        <v>2013</v>
      </c>
      <c r="C6895" s="1">
        <v>354420215</v>
      </c>
      <c r="D6895" s="44" t="s">
        <v>543</v>
      </c>
      <c r="E6895" s="20">
        <v>0.12541680000000002</v>
      </c>
      <c r="F6895" s="20">
        <v>0.12466640000000002</v>
      </c>
      <c r="G6895" s="20">
        <v>7.5040000000000003E-4</v>
      </c>
      <c r="H6895" s="20">
        <v>0.08</v>
      </c>
      <c r="I6895" s="20">
        <v>3.009E-4</v>
      </c>
      <c r="J6895" s="20">
        <v>1.6880000000000001E-4</v>
      </c>
      <c r="K6895" s="20">
        <v>0.12102060000000002</v>
      </c>
      <c r="L6895" s="20">
        <v>3.9264999999999994E-3</v>
      </c>
      <c r="M6895" s="20">
        <v>2.4590140625E-2</v>
      </c>
      <c r="N6895" s="1">
        <v>8</v>
      </c>
      <c r="O6895" s="5">
        <v>72.73</v>
      </c>
      <c r="P6895" s="5">
        <v>27.27</v>
      </c>
      <c r="Q6895" s="1">
        <v>16</v>
      </c>
      <c r="R6895" s="1">
        <v>6</v>
      </c>
      <c r="S6895" s="6">
        <v>488</v>
      </c>
      <c r="T6895" s="6">
        <v>488</v>
      </c>
    </row>
    <row r="6896" spans="1:20" hidden="1" x14ac:dyDescent="0.25">
      <c r="A6896" s="1">
        <v>14</v>
      </c>
      <c r="B6896" s="1">
        <v>2013</v>
      </c>
      <c r="C6896" s="1">
        <v>354350114</v>
      </c>
      <c r="D6896" s="44" t="s">
        <v>544</v>
      </c>
      <c r="E6896" s="20">
        <v>9.3077999999999998E-3</v>
      </c>
      <c r="F6896" s="20">
        <v>8.3333000000000001E-3</v>
      </c>
      <c r="G6896" s="20">
        <v>9.7449999999999989E-4</v>
      </c>
      <c r="H6896" s="20">
        <v>0</v>
      </c>
      <c r="I6896" s="20" t="s">
        <v>47</v>
      </c>
      <c r="J6896" s="20">
        <v>9.2500000000000013E-3</v>
      </c>
      <c r="K6896" s="20" t="s">
        <v>47</v>
      </c>
      <c r="L6896" s="20">
        <v>5.7800000000000002E-5</v>
      </c>
      <c r="M6896" s="20">
        <v>1.14275859375E-2</v>
      </c>
      <c r="N6896" s="1">
        <v>1</v>
      </c>
      <c r="O6896" s="5">
        <v>16.670000000000002</v>
      </c>
      <c r="P6896" s="5">
        <v>83.33</v>
      </c>
      <c r="Q6896" s="1">
        <v>1</v>
      </c>
      <c r="R6896" s="1">
        <v>5</v>
      </c>
      <c r="S6896" s="6">
        <v>211.2</v>
      </c>
      <c r="T6896" s="6">
        <v>211.2</v>
      </c>
    </row>
    <row r="6897" spans="1:20" hidden="1" x14ac:dyDescent="0.25">
      <c r="A6897" s="1">
        <v>22</v>
      </c>
      <c r="B6897" s="1">
        <v>2013</v>
      </c>
      <c r="C6897" s="1">
        <v>354425122</v>
      </c>
      <c r="D6897" s="44" t="s">
        <v>545</v>
      </c>
      <c r="E6897" s="20">
        <v>6.2185599999999931E-2</v>
      </c>
      <c r="F6897" s="20">
        <v>1.2519E-3</v>
      </c>
      <c r="G6897" s="20">
        <v>6.0933699999999931E-2</v>
      </c>
      <c r="H6897" s="20">
        <v>0.04</v>
      </c>
      <c r="I6897" s="20">
        <v>1.3796000000000001E-3</v>
      </c>
      <c r="J6897" s="20" t="s">
        <v>47</v>
      </c>
      <c r="K6897" s="20">
        <v>5.0238399999999926E-2</v>
      </c>
      <c r="L6897" s="20">
        <v>1.0567600000000002E-2</v>
      </c>
      <c r="M6897" s="20">
        <v>4.8617132261574075E-2</v>
      </c>
      <c r="N6897" s="1">
        <v>1</v>
      </c>
      <c r="O6897" s="5">
        <v>0.83</v>
      </c>
      <c r="P6897" s="5">
        <v>99.17</v>
      </c>
      <c r="Q6897" s="1">
        <v>1</v>
      </c>
      <c r="R6897" s="1">
        <v>119</v>
      </c>
      <c r="S6897" s="6">
        <v>808.01</v>
      </c>
      <c r="T6897" s="6">
        <v>808.01</v>
      </c>
    </row>
    <row r="6898" spans="1:20" hidden="1" x14ac:dyDescent="0.25">
      <c r="A6898" s="1">
        <v>2</v>
      </c>
      <c r="B6898" s="1">
        <v>2013</v>
      </c>
      <c r="C6898" s="1">
        <v>35443012</v>
      </c>
      <c r="D6898" s="44" t="s">
        <v>546</v>
      </c>
      <c r="E6898" s="20">
        <v>0.50675040000000005</v>
      </c>
      <c r="F6898" s="20">
        <v>0.4786937</v>
      </c>
      <c r="G6898" s="20">
        <v>2.8056700000000004E-2</v>
      </c>
      <c r="H6898" s="20">
        <v>0.24</v>
      </c>
      <c r="I6898" s="20">
        <v>2.7141200000000004E-2</v>
      </c>
      <c r="J6898" s="20">
        <v>9.1549999999999997E-4</v>
      </c>
      <c r="K6898" s="20">
        <v>0.47564299999999998</v>
      </c>
      <c r="L6898" s="20">
        <v>3.0506999999999999E-3</v>
      </c>
      <c r="M6898" s="20">
        <v>2.4009986718750001E-2</v>
      </c>
      <c r="N6898" s="1">
        <v>1</v>
      </c>
      <c r="O6898" s="5">
        <v>70</v>
      </c>
      <c r="P6898" s="5">
        <v>30</v>
      </c>
      <c r="Q6898" s="1">
        <v>21</v>
      </c>
      <c r="R6898" s="1">
        <v>9</v>
      </c>
      <c r="S6898" s="6">
        <v>463.69</v>
      </c>
      <c r="T6898" s="6">
        <v>463.69</v>
      </c>
    </row>
    <row r="6899" spans="1:20" hidden="1" x14ac:dyDescent="0.25">
      <c r="A6899" s="1">
        <v>19</v>
      </c>
      <c r="B6899" s="1">
        <v>2013</v>
      </c>
      <c r="C6899" s="1">
        <v>354440019</v>
      </c>
      <c r="D6899" s="44" t="s">
        <v>547</v>
      </c>
      <c r="E6899" s="20">
        <v>2.81017E-2</v>
      </c>
      <c r="F6899" s="20">
        <v>2.8016900000000001E-2</v>
      </c>
      <c r="G6899" s="20">
        <v>8.4800000000000001E-5</v>
      </c>
      <c r="H6899" s="20">
        <v>0</v>
      </c>
      <c r="I6899" s="20" t="s">
        <v>47</v>
      </c>
      <c r="J6899" s="20">
        <v>2.8016900000000001E-2</v>
      </c>
      <c r="K6899" s="20">
        <v>5.8199999999999998E-5</v>
      </c>
      <c r="L6899" s="20">
        <v>2.6599999999999999E-5</v>
      </c>
      <c r="M6899" s="20">
        <v>6.1285348958333326E-3</v>
      </c>
      <c r="N6899" s="1">
        <v>1</v>
      </c>
      <c r="O6899" s="5">
        <v>33.33</v>
      </c>
      <c r="P6899" s="5">
        <v>66.67</v>
      </c>
      <c r="Q6899" s="1">
        <v>2</v>
      </c>
      <c r="R6899" s="1">
        <v>4</v>
      </c>
      <c r="S6899" s="6">
        <v>90</v>
      </c>
      <c r="T6899" s="6">
        <v>90</v>
      </c>
    </row>
    <row r="6900" spans="1:20" hidden="1" x14ac:dyDescent="0.25">
      <c r="A6900" s="1">
        <v>20</v>
      </c>
      <c r="B6900" s="1">
        <v>2013</v>
      </c>
      <c r="C6900" s="1">
        <v>354440020</v>
      </c>
      <c r="D6900" s="44" t="s">
        <v>547</v>
      </c>
      <c r="E6900" s="20">
        <v>2.5000000000000001E-3</v>
      </c>
      <c r="F6900" s="20">
        <v>2.5000000000000001E-3</v>
      </c>
      <c r="G6900" s="20">
        <v>0</v>
      </c>
      <c r="H6900" s="20">
        <v>0</v>
      </c>
      <c r="I6900" s="20" t="s">
        <v>47</v>
      </c>
      <c r="J6900" s="20" t="s">
        <v>47</v>
      </c>
      <c r="K6900" s="20">
        <v>2.5000000000000001E-3</v>
      </c>
      <c r="L6900" s="20">
        <v>0</v>
      </c>
      <c r="M6900" s="20">
        <v>0</v>
      </c>
      <c r="N6900" s="1">
        <v>2</v>
      </c>
      <c r="O6900" s="5">
        <v>100</v>
      </c>
      <c r="P6900" s="5">
        <v>0</v>
      </c>
      <c r="Q6900" s="1">
        <v>1</v>
      </c>
      <c r="R6900" s="1">
        <v>0</v>
      </c>
      <c r="S6900" s="6"/>
      <c r="T6900" s="6"/>
    </row>
    <row r="6901" spans="1:20" hidden="1" x14ac:dyDescent="0.25">
      <c r="A6901" s="1">
        <v>18</v>
      </c>
      <c r="B6901" s="1">
        <v>2013</v>
      </c>
      <c r="C6901" s="1">
        <v>354450918</v>
      </c>
      <c r="D6901" s="44" t="s">
        <v>548</v>
      </c>
      <c r="E6901" s="20">
        <v>9.6029999999999998E-4</v>
      </c>
      <c r="F6901" s="20">
        <v>0</v>
      </c>
      <c r="G6901" s="20">
        <v>9.6029999999999998E-4</v>
      </c>
      <c r="H6901" s="20">
        <v>0.04</v>
      </c>
      <c r="I6901" s="20" t="s">
        <v>47</v>
      </c>
      <c r="J6901" s="20" t="s">
        <v>47</v>
      </c>
      <c r="K6901" s="20">
        <v>3.4700000000000003E-5</v>
      </c>
      <c r="L6901" s="20">
        <v>9.2559999999999995E-4</v>
      </c>
      <c r="M6901" s="20">
        <v>6.6723937499999992E-3</v>
      </c>
      <c r="N6901" s="1">
        <v>2</v>
      </c>
      <c r="O6901" s="5">
        <v>0</v>
      </c>
      <c r="P6901" s="5">
        <v>100</v>
      </c>
      <c r="Q6901" s="1">
        <v>0</v>
      </c>
      <c r="R6901" s="1">
        <v>2</v>
      </c>
      <c r="S6901" s="6">
        <v>109.88</v>
      </c>
      <c r="T6901" s="6">
        <v>109.88</v>
      </c>
    </row>
    <row r="6902" spans="1:20" hidden="1" x14ac:dyDescent="0.25">
      <c r="A6902" s="1">
        <v>16</v>
      </c>
      <c r="B6902" s="1">
        <v>2013</v>
      </c>
      <c r="C6902" s="1">
        <v>354460816</v>
      </c>
      <c r="D6902" s="44" t="s">
        <v>549</v>
      </c>
      <c r="E6902" s="20">
        <v>1.63611E-2</v>
      </c>
      <c r="F6902" s="20">
        <v>1.0670600000000001E-2</v>
      </c>
      <c r="G6902" s="20">
        <v>5.6905000000000002E-3</v>
      </c>
      <c r="H6902" s="20">
        <v>0</v>
      </c>
      <c r="I6902" s="20" t="s">
        <v>47</v>
      </c>
      <c r="J6902" s="20">
        <v>1.5740999999999999E-3</v>
      </c>
      <c r="K6902" s="20">
        <v>7.3467000000000003E-3</v>
      </c>
      <c r="L6902" s="20">
        <v>7.4403000000000004E-3</v>
      </c>
      <c r="M6902" s="20">
        <v>1.2703177008928574E-2</v>
      </c>
      <c r="N6902" s="1">
        <v>1</v>
      </c>
      <c r="O6902" s="5">
        <v>16.670000000000002</v>
      </c>
      <c r="P6902" s="5">
        <v>83.33</v>
      </c>
      <c r="Q6902" s="1">
        <v>2</v>
      </c>
      <c r="R6902" s="1">
        <v>10</v>
      </c>
      <c r="S6902" s="6">
        <v>258</v>
      </c>
      <c r="T6902" s="6">
        <v>258</v>
      </c>
    </row>
    <row r="6903" spans="1:20" hidden="1" x14ac:dyDescent="0.25">
      <c r="A6903" s="1">
        <v>21</v>
      </c>
      <c r="B6903" s="1">
        <v>2013</v>
      </c>
      <c r="C6903" s="1">
        <v>354470721</v>
      </c>
      <c r="D6903" s="44" t="s">
        <v>550</v>
      </c>
      <c r="E6903" s="20">
        <v>5.5034000000000003E-3</v>
      </c>
      <c r="F6903" s="20">
        <v>0</v>
      </c>
      <c r="G6903" s="20">
        <v>5.5034000000000003E-3</v>
      </c>
      <c r="H6903" s="20">
        <v>0</v>
      </c>
      <c r="I6903" s="20">
        <v>5.3333E-3</v>
      </c>
      <c r="J6903" s="20" t="s">
        <v>47</v>
      </c>
      <c r="K6903" s="20">
        <v>9.2600000000000001E-5</v>
      </c>
      <c r="L6903" s="20">
        <v>7.75E-5</v>
      </c>
      <c r="M6903" s="20">
        <v>5.1430442708333326E-3</v>
      </c>
      <c r="N6903" s="1">
        <v>0</v>
      </c>
      <c r="O6903" s="5">
        <v>0</v>
      </c>
      <c r="P6903" s="5">
        <v>100</v>
      </c>
      <c r="Q6903" s="1">
        <v>0</v>
      </c>
      <c r="R6903" s="1">
        <v>7</v>
      </c>
      <c r="S6903" s="6">
        <v>101</v>
      </c>
      <c r="T6903" s="6">
        <v>101</v>
      </c>
    </row>
    <row r="6904" spans="1:20" hidden="1" x14ac:dyDescent="0.25">
      <c r="A6904" s="1">
        <v>16</v>
      </c>
      <c r="B6904" s="1">
        <v>2013</v>
      </c>
      <c r="C6904" s="1">
        <v>354480616</v>
      </c>
      <c r="D6904" s="44" t="s">
        <v>551</v>
      </c>
      <c r="E6904" s="20">
        <v>4.6017599999999992E-2</v>
      </c>
      <c r="F6904" s="20">
        <v>2.6573699999999999E-2</v>
      </c>
      <c r="G6904" s="20">
        <v>1.9443899999999997E-2</v>
      </c>
      <c r="H6904" s="20">
        <v>0</v>
      </c>
      <c r="I6904" s="20" t="s">
        <v>47</v>
      </c>
      <c r="J6904" s="20">
        <v>4.6289999999999998E-4</v>
      </c>
      <c r="K6904" s="20">
        <v>2.5512199999999995E-2</v>
      </c>
      <c r="L6904" s="20">
        <v>2.0042500000000005E-2</v>
      </c>
      <c r="M6904" s="20">
        <v>1.4700520833333333E-2</v>
      </c>
      <c r="N6904" s="1">
        <v>1</v>
      </c>
      <c r="O6904" s="5">
        <v>13.33</v>
      </c>
      <c r="P6904" s="5">
        <v>86.67</v>
      </c>
      <c r="Q6904" s="1">
        <v>6</v>
      </c>
      <c r="R6904" s="1">
        <v>39</v>
      </c>
      <c r="S6904" s="6">
        <v>285</v>
      </c>
      <c r="T6904" s="6">
        <v>265.05</v>
      </c>
    </row>
    <row r="6905" spans="1:20" hidden="1" x14ac:dyDescent="0.25">
      <c r="A6905" s="1">
        <v>4</v>
      </c>
      <c r="B6905" s="1">
        <v>2013</v>
      </c>
      <c r="C6905" s="1">
        <v>35449054</v>
      </c>
      <c r="D6905" s="44" t="s">
        <v>552</v>
      </c>
      <c r="E6905" s="20">
        <v>3.5389799999999999E-2</v>
      </c>
      <c r="F6905" s="20">
        <v>2.50686E-2</v>
      </c>
      <c r="G6905" s="20">
        <v>1.0321200000000001E-2</v>
      </c>
      <c r="H6905" s="20">
        <v>0</v>
      </c>
      <c r="I6905" s="20" t="s">
        <v>47</v>
      </c>
      <c r="J6905" s="20">
        <v>5.9609999999999991E-4</v>
      </c>
      <c r="K6905" s="20">
        <v>2.9245500000000001E-2</v>
      </c>
      <c r="L6905" s="20">
        <v>5.5482000000000005E-3</v>
      </c>
      <c r="M6905" s="20">
        <v>3.3085034722222219E-2</v>
      </c>
      <c r="N6905" s="1">
        <v>0</v>
      </c>
      <c r="O6905" s="5">
        <v>22.73</v>
      </c>
      <c r="P6905" s="5">
        <v>77.27</v>
      </c>
      <c r="Q6905" s="1">
        <v>5</v>
      </c>
      <c r="R6905" s="1">
        <v>17</v>
      </c>
      <c r="S6905" s="6">
        <v>549</v>
      </c>
      <c r="T6905" s="6">
        <v>549</v>
      </c>
    </row>
    <row r="6906" spans="1:20" hidden="1" x14ac:dyDescent="0.25">
      <c r="A6906" s="1">
        <v>12</v>
      </c>
      <c r="B6906" s="1">
        <v>2013</v>
      </c>
      <c r="C6906" s="1">
        <v>354490512</v>
      </c>
      <c r="D6906" s="44" t="s">
        <v>552</v>
      </c>
      <c r="E6906" s="20">
        <v>0</v>
      </c>
      <c r="F6906" s="20">
        <v>0</v>
      </c>
      <c r="G6906" s="20">
        <v>0</v>
      </c>
      <c r="H6906" s="20">
        <v>0</v>
      </c>
      <c r="I6906" s="20">
        <v>0</v>
      </c>
      <c r="J6906" s="20">
        <v>0</v>
      </c>
      <c r="K6906" s="20">
        <v>0</v>
      </c>
      <c r="L6906" s="20">
        <v>0</v>
      </c>
      <c r="M6906" s="20">
        <v>0</v>
      </c>
      <c r="N6906" s="1">
        <v>0</v>
      </c>
      <c r="O6906" s="5">
        <v>0</v>
      </c>
      <c r="P6906" s="5">
        <v>0</v>
      </c>
      <c r="Q6906" s="1">
        <v>0</v>
      </c>
      <c r="R6906" s="1">
        <v>0</v>
      </c>
      <c r="S6906" s="6"/>
      <c r="T6906" s="6"/>
    </row>
    <row r="6907" spans="1:20" hidden="1" x14ac:dyDescent="0.25">
      <c r="A6907" s="1">
        <v>2</v>
      </c>
      <c r="B6907" s="1">
        <v>2013</v>
      </c>
      <c r="C6907" s="1">
        <v>35450012</v>
      </c>
      <c r="D6907" s="44" t="s">
        <v>553</v>
      </c>
      <c r="E6907" s="20">
        <v>2.8900000000000001E-5</v>
      </c>
      <c r="F6907" s="20">
        <v>0</v>
      </c>
      <c r="G6907" s="20">
        <v>2.8900000000000001E-5</v>
      </c>
      <c r="H6907" s="20">
        <v>0</v>
      </c>
      <c r="I6907" s="20" t="s">
        <v>47</v>
      </c>
      <c r="J6907" s="20">
        <v>2.8900000000000001E-5</v>
      </c>
      <c r="K6907" s="20" t="s">
        <v>47</v>
      </c>
      <c r="L6907" s="20">
        <v>0</v>
      </c>
      <c r="M6907" s="20">
        <v>0</v>
      </c>
      <c r="N6907" s="1">
        <v>0</v>
      </c>
      <c r="O6907" s="5">
        <v>0</v>
      </c>
      <c r="P6907" s="5">
        <v>100</v>
      </c>
      <c r="Q6907" s="1">
        <v>0</v>
      </c>
      <c r="R6907" s="1">
        <v>1</v>
      </c>
      <c r="S6907" s="6"/>
      <c r="T6907" s="6"/>
    </row>
    <row r="6908" spans="1:20" hidden="1" x14ac:dyDescent="0.25">
      <c r="A6908" s="1">
        <v>6</v>
      </c>
      <c r="B6908" s="1">
        <v>2013</v>
      </c>
      <c r="C6908" s="1">
        <v>35450016</v>
      </c>
      <c r="D6908" s="44" t="s">
        <v>553</v>
      </c>
      <c r="E6908" s="20">
        <v>5.0521704000000005</v>
      </c>
      <c r="F6908" s="20">
        <v>5.0457815000000004</v>
      </c>
      <c r="G6908" s="20">
        <v>6.3889000000000012E-3</v>
      </c>
      <c r="H6908" s="20">
        <v>0</v>
      </c>
      <c r="I6908" s="20">
        <v>4.0462499999999997</v>
      </c>
      <c r="J6908" s="20" t="s">
        <v>47</v>
      </c>
      <c r="K6908" s="20">
        <v>5.8279000000000013E-3</v>
      </c>
      <c r="L6908" s="20">
        <v>1.0000925000000001</v>
      </c>
      <c r="M6908" s="20">
        <v>3.1998391473379628E-2</v>
      </c>
      <c r="N6908" s="1">
        <v>15</v>
      </c>
      <c r="O6908" s="5">
        <v>82.61</v>
      </c>
      <c r="P6908" s="5">
        <v>17.39</v>
      </c>
      <c r="Q6908" s="1">
        <v>19</v>
      </c>
      <c r="R6908" s="1">
        <v>4</v>
      </c>
      <c r="S6908" s="6">
        <v>566</v>
      </c>
      <c r="T6908" s="6">
        <v>509.4</v>
      </c>
    </row>
    <row r="6909" spans="1:20" hidden="1" x14ac:dyDescent="0.25">
      <c r="A6909" s="1">
        <v>7</v>
      </c>
      <c r="B6909" s="1">
        <v>2013</v>
      </c>
      <c r="C6909" s="1">
        <v>35450017</v>
      </c>
      <c r="D6909" s="44" t="s">
        <v>553</v>
      </c>
      <c r="E6909" s="20">
        <v>0</v>
      </c>
      <c r="F6909" s="20">
        <v>0</v>
      </c>
      <c r="G6909" s="20">
        <v>0</v>
      </c>
      <c r="H6909" s="20">
        <v>0</v>
      </c>
      <c r="I6909" s="20">
        <v>0</v>
      </c>
      <c r="J6909" s="20">
        <v>0</v>
      </c>
      <c r="K6909" s="20">
        <v>0</v>
      </c>
      <c r="L6909" s="20">
        <v>0</v>
      </c>
      <c r="M6909" s="20">
        <v>0</v>
      </c>
      <c r="N6909" s="1">
        <v>0</v>
      </c>
      <c r="O6909" s="5">
        <v>0</v>
      </c>
      <c r="P6909" s="5">
        <v>0</v>
      </c>
      <c r="Q6909" s="1">
        <v>0</v>
      </c>
      <c r="R6909" s="1">
        <v>0</v>
      </c>
      <c r="S6909" s="6"/>
      <c r="T6909" s="6"/>
    </row>
    <row r="6910" spans="1:20" hidden="1" x14ac:dyDescent="0.25">
      <c r="A6910" s="1">
        <v>20</v>
      </c>
      <c r="B6910" s="1">
        <v>2013</v>
      </c>
      <c r="C6910" s="1">
        <v>354510020</v>
      </c>
      <c r="D6910" s="44" t="s">
        <v>554</v>
      </c>
      <c r="E6910" s="20">
        <v>5.2099999999999999E-5</v>
      </c>
      <c r="F6910" s="20">
        <v>5.2099999999999999E-5</v>
      </c>
      <c r="G6910" s="20">
        <v>0</v>
      </c>
      <c r="H6910" s="20">
        <v>0</v>
      </c>
      <c r="I6910" s="20" t="s">
        <v>47</v>
      </c>
      <c r="J6910" s="20" t="s">
        <v>47</v>
      </c>
      <c r="K6910" s="20">
        <v>5.2099999999999999E-5</v>
      </c>
      <c r="L6910" s="20">
        <v>0</v>
      </c>
      <c r="M6910" s="20">
        <v>1.1770057812499998E-2</v>
      </c>
      <c r="N6910" s="1">
        <v>1</v>
      </c>
      <c r="O6910" s="5">
        <v>100</v>
      </c>
      <c r="P6910" s="5">
        <v>0</v>
      </c>
      <c r="Q6910" s="1">
        <v>1</v>
      </c>
      <c r="R6910" s="1">
        <v>0</v>
      </c>
      <c r="S6910" s="6">
        <v>246</v>
      </c>
      <c r="T6910" s="6">
        <v>246</v>
      </c>
    </row>
    <row r="6911" spans="1:20" hidden="1" x14ac:dyDescent="0.25">
      <c r="A6911" s="1">
        <v>5</v>
      </c>
      <c r="B6911" s="1">
        <v>2013</v>
      </c>
      <c r="C6911" s="1">
        <v>35451595</v>
      </c>
      <c r="D6911" s="44" t="s">
        <v>555</v>
      </c>
      <c r="E6911" s="20">
        <v>1.3934999999999998E-2</v>
      </c>
      <c r="F6911" s="20">
        <v>1.3761399999999998E-2</v>
      </c>
      <c r="G6911" s="20">
        <v>1.7359999999999999E-4</v>
      </c>
      <c r="H6911" s="20">
        <v>0</v>
      </c>
      <c r="I6911" s="20">
        <v>1.3618499999999999E-2</v>
      </c>
      <c r="J6911" s="20">
        <v>9.2600000000000001E-5</v>
      </c>
      <c r="K6911" s="20">
        <v>1.2349999999999999E-4</v>
      </c>
      <c r="L6911" s="20">
        <v>1.004E-4</v>
      </c>
      <c r="M6911" s="20">
        <v>1.6518152812500006E-2</v>
      </c>
      <c r="N6911" s="1">
        <v>5</v>
      </c>
      <c r="O6911" s="5">
        <v>55.56</v>
      </c>
      <c r="P6911" s="5">
        <v>44.44</v>
      </c>
      <c r="Q6911" s="1">
        <v>5</v>
      </c>
      <c r="R6911" s="1">
        <v>4</v>
      </c>
      <c r="S6911" s="6">
        <v>339.57</v>
      </c>
      <c r="T6911" s="6">
        <v>339.57</v>
      </c>
    </row>
    <row r="6912" spans="1:20" hidden="1" x14ac:dyDescent="0.25">
      <c r="A6912" s="1">
        <v>10</v>
      </c>
      <c r="B6912" s="1">
        <v>2013</v>
      </c>
      <c r="C6912" s="1">
        <v>354515910</v>
      </c>
      <c r="D6912" s="44" t="s">
        <v>555</v>
      </c>
      <c r="E6912" s="20">
        <v>0</v>
      </c>
      <c r="F6912" s="20">
        <v>0</v>
      </c>
      <c r="G6912" s="20">
        <v>0</v>
      </c>
      <c r="H6912" s="20">
        <v>0</v>
      </c>
      <c r="I6912" s="20">
        <v>0</v>
      </c>
      <c r="J6912" s="20">
        <v>0</v>
      </c>
      <c r="K6912" s="20">
        <v>0</v>
      </c>
      <c r="L6912" s="20">
        <v>0</v>
      </c>
      <c r="M6912" s="20">
        <v>0</v>
      </c>
      <c r="N6912" s="1">
        <v>0</v>
      </c>
      <c r="O6912" s="5">
        <v>0</v>
      </c>
      <c r="P6912" s="5">
        <v>0</v>
      </c>
      <c r="Q6912" s="1">
        <v>0</v>
      </c>
      <c r="R6912" s="1">
        <v>0</v>
      </c>
      <c r="S6912" s="6"/>
      <c r="T6912" s="6"/>
    </row>
    <row r="6913" spans="1:20" hidden="1" x14ac:dyDescent="0.25">
      <c r="A6913" s="1">
        <v>5</v>
      </c>
      <c r="B6913" s="1">
        <v>2013</v>
      </c>
      <c r="C6913" s="1">
        <v>35452095</v>
      </c>
      <c r="D6913" s="44" t="s">
        <v>556</v>
      </c>
      <c r="E6913" s="20">
        <v>0.40947809999999996</v>
      </c>
      <c r="F6913" s="20">
        <v>0.39152829999999994</v>
      </c>
      <c r="G6913" s="20">
        <v>1.7949799999999995E-2</v>
      </c>
      <c r="H6913" s="20">
        <v>0</v>
      </c>
      <c r="I6913" s="20">
        <v>0.300037</v>
      </c>
      <c r="J6913" s="20">
        <v>0.10405639999999999</v>
      </c>
      <c r="K6913" s="20">
        <v>2.1110000000000001E-4</v>
      </c>
      <c r="L6913" s="20">
        <v>5.1736000000000004E-3</v>
      </c>
      <c r="M6913" s="20">
        <v>0.37429728131250001</v>
      </c>
      <c r="N6913" s="1">
        <v>6</v>
      </c>
      <c r="O6913" s="5">
        <v>28.13</v>
      </c>
      <c r="P6913" s="5">
        <v>71.88</v>
      </c>
      <c r="Q6913" s="1">
        <v>9</v>
      </c>
      <c r="R6913" s="1">
        <v>23</v>
      </c>
      <c r="S6913" s="6">
        <v>5647.52</v>
      </c>
      <c r="T6913" s="6">
        <v>4913.3424000000005</v>
      </c>
    </row>
    <row r="6914" spans="1:20" hidden="1" x14ac:dyDescent="0.25">
      <c r="A6914" s="1">
        <v>10</v>
      </c>
      <c r="B6914" s="1">
        <v>2013</v>
      </c>
      <c r="C6914" s="1">
        <v>354520910</v>
      </c>
      <c r="D6914" s="44" t="s">
        <v>556</v>
      </c>
      <c r="E6914" s="20">
        <v>2.2985999999999996E-3</v>
      </c>
      <c r="F6914" s="20">
        <v>4.6300000000000001E-5</v>
      </c>
      <c r="G6914" s="20">
        <v>2.2522999999999996E-3</v>
      </c>
      <c r="H6914" s="20">
        <v>0</v>
      </c>
      <c r="I6914" s="20" t="s">
        <v>47</v>
      </c>
      <c r="J6914" s="20">
        <v>1.0878999999999999E-3</v>
      </c>
      <c r="K6914" s="20">
        <v>4.6300000000000001E-5</v>
      </c>
      <c r="L6914" s="20">
        <v>1.1644000000000001E-3</v>
      </c>
      <c r="M6914" s="20">
        <v>0</v>
      </c>
      <c r="N6914" s="1">
        <v>10</v>
      </c>
      <c r="O6914" s="5">
        <v>11.11</v>
      </c>
      <c r="P6914" s="5">
        <v>88.89</v>
      </c>
      <c r="Q6914" s="1">
        <v>1</v>
      </c>
      <c r="R6914" s="1">
        <v>8</v>
      </c>
      <c r="S6914" s="6"/>
      <c r="T6914" s="6"/>
    </row>
    <row r="6915" spans="1:20" hidden="1" x14ac:dyDescent="0.25">
      <c r="A6915" s="1">
        <v>10</v>
      </c>
      <c r="B6915" s="1">
        <v>2013</v>
      </c>
      <c r="C6915" s="1">
        <v>354530810</v>
      </c>
      <c r="D6915" s="44" t="s">
        <v>557</v>
      </c>
      <c r="E6915" s="20">
        <v>0.31130959999999991</v>
      </c>
      <c r="F6915" s="20">
        <v>0.30334859999999991</v>
      </c>
      <c r="G6915" s="20">
        <v>7.9610000000000011E-3</v>
      </c>
      <c r="H6915" s="20">
        <v>0</v>
      </c>
      <c r="I6915" s="20">
        <v>0.1521111</v>
      </c>
      <c r="J6915" s="20">
        <v>2.6596100000000001E-2</v>
      </c>
      <c r="K6915" s="20">
        <v>0.1173685</v>
      </c>
      <c r="L6915" s="20">
        <v>1.52339E-2</v>
      </c>
      <c r="M6915" s="20">
        <v>0.12597212962962964</v>
      </c>
      <c r="N6915" s="1">
        <v>22</v>
      </c>
      <c r="O6915" s="5">
        <v>60.61</v>
      </c>
      <c r="P6915" s="5">
        <v>39.39</v>
      </c>
      <c r="Q6915" s="1">
        <v>20</v>
      </c>
      <c r="R6915" s="1">
        <v>13</v>
      </c>
      <c r="S6915" s="6">
        <v>1572.96</v>
      </c>
      <c r="T6915" s="6">
        <v>1572.96</v>
      </c>
    </row>
    <row r="6916" spans="1:20" hidden="1" x14ac:dyDescent="0.25">
      <c r="A6916" s="1">
        <v>17</v>
      </c>
      <c r="B6916" s="1">
        <v>2013</v>
      </c>
      <c r="C6916" s="1">
        <v>354540717</v>
      </c>
      <c r="D6916" s="44" t="s">
        <v>558</v>
      </c>
      <c r="E6916" s="20">
        <v>6.1369699999999992E-2</v>
      </c>
      <c r="F6916" s="20">
        <v>5.7620399999999995E-2</v>
      </c>
      <c r="G6916" s="20">
        <v>3.7492999999999997E-3</v>
      </c>
      <c r="H6916" s="20">
        <v>0.01</v>
      </c>
      <c r="I6916" s="20" t="s">
        <v>47</v>
      </c>
      <c r="J6916" s="20">
        <v>3.4952999999999998E-3</v>
      </c>
      <c r="K6916" s="20">
        <v>5.4706799999999993E-2</v>
      </c>
      <c r="L6916" s="20">
        <v>3.1676000000000005E-3</v>
      </c>
      <c r="M6916" s="20">
        <v>2.2353071875000002E-2</v>
      </c>
      <c r="N6916" s="1">
        <v>0</v>
      </c>
      <c r="O6916" s="5">
        <v>58.82</v>
      </c>
      <c r="P6916" s="5">
        <v>41.18</v>
      </c>
      <c r="Q6916" s="1">
        <v>10</v>
      </c>
      <c r="R6916" s="1">
        <v>7</v>
      </c>
      <c r="S6916" s="6">
        <v>301.94200000000001</v>
      </c>
      <c r="T6916" s="6">
        <v>301.94200000000001</v>
      </c>
    </row>
    <row r="6917" spans="1:20" hidden="1" x14ac:dyDescent="0.25">
      <c r="A6917" s="1">
        <v>22</v>
      </c>
      <c r="B6917" s="1">
        <v>2013</v>
      </c>
      <c r="C6917" s="1">
        <v>354550622</v>
      </c>
      <c r="D6917" s="44" t="s">
        <v>559</v>
      </c>
      <c r="E6917" s="20">
        <v>2.0358899999999999E-2</v>
      </c>
      <c r="F6917" s="20">
        <v>2.7222000000000001E-3</v>
      </c>
      <c r="G6917" s="20">
        <v>1.7636699999999998E-2</v>
      </c>
      <c r="H6917" s="20">
        <v>0</v>
      </c>
      <c r="I6917" s="20">
        <v>1.1749900000000001E-2</v>
      </c>
      <c r="J6917" s="20">
        <v>5.7869999999999996E-3</v>
      </c>
      <c r="K6917" s="20">
        <v>9.98E-5</v>
      </c>
      <c r="L6917" s="20">
        <v>2.7222000000000001E-3</v>
      </c>
      <c r="M6917" s="20">
        <v>7.3439773437500022E-3</v>
      </c>
      <c r="N6917" s="1">
        <v>1</v>
      </c>
      <c r="O6917" s="5">
        <v>18.18</v>
      </c>
      <c r="P6917" s="5">
        <v>81.819999999999993</v>
      </c>
      <c r="Q6917" s="1">
        <v>2</v>
      </c>
      <c r="R6917" s="1">
        <v>9</v>
      </c>
      <c r="S6917" s="6">
        <v>145.5</v>
      </c>
      <c r="T6917" s="6">
        <v>145.5</v>
      </c>
    </row>
    <row r="6918" spans="1:20" hidden="1" x14ac:dyDescent="0.25">
      <c r="A6918" s="1">
        <v>15</v>
      </c>
      <c r="B6918" s="1">
        <v>2013</v>
      </c>
      <c r="C6918" s="1">
        <v>354560515</v>
      </c>
      <c r="D6918" s="44" t="s">
        <v>560</v>
      </c>
      <c r="E6918" s="20">
        <v>0.29731300000000005</v>
      </c>
      <c r="F6918" s="20">
        <v>0.2149538</v>
      </c>
      <c r="G6918" s="20">
        <v>8.2359200000000021E-2</v>
      </c>
      <c r="H6918" s="20">
        <v>0</v>
      </c>
      <c r="I6918" s="20">
        <v>4.6988699999999994E-2</v>
      </c>
      <c r="J6918" s="20">
        <v>0.19403929999999997</v>
      </c>
      <c r="K6918" s="20">
        <v>5.2928299999999998E-2</v>
      </c>
      <c r="L6918" s="20">
        <v>3.3566999999999998E-3</v>
      </c>
      <c r="M6918" s="20">
        <v>4.2347021708333342E-2</v>
      </c>
      <c r="N6918" s="1">
        <v>2</v>
      </c>
      <c r="O6918" s="5">
        <v>12.9</v>
      </c>
      <c r="P6918" s="5">
        <v>87.1</v>
      </c>
      <c r="Q6918" s="1">
        <v>4</v>
      </c>
      <c r="R6918" s="1">
        <v>27</v>
      </c>
      <c r="S6918" s="6">
        <v>759.33</v>
      </c>
      <c r="T6918" s="6">
        <v>759.33</v>
      </c>
    </row>
    <row r="6919" spans="1:20" hidden="1" x14ac:dyDescent="0.25">
      <c r="A6919" s="1">
        <v>16</v>
      </c>
      <c r="B6919" s="1">
        <v>2013</v>
      </c>
      <c r="C6919" s="1">
        <v>354560516</v>
      </c>
      <c r="D6919" s="44" t="s">
        <v>560</v>
      </c>
      <c r="E6919" s="20">
        <v>0.47212639999999995</v>
      </c>
      <c r="F6919" s="20">
        <v>0.46900709999999995</v>
      </c>
      <c r="G6919" s="20">
        <v>3.1192999999999998E-3</v>
      </c>
      <c r="H6919" s="20">
        <v>0</v>
      </c>
      <c r="I6919" s="20" t="s">
        <v>47</v>
      </c>
      <c r="J6919" s="20">
        <v>1.00077E-2</v>
      </c>
      <c r="K6919" s="20">
        <v>0.40390679999999995</v>
      </c>
      <c r="L6919" s="20">
        <v>5.8211900000000004E-2</v>
      </c>
      <c r="M6919" s="20">
        <v>0</v>
      </c>
      <c r="N6919" s="1">
        <v>2</v>
      </c>
      <c r="O6919" s="5">
        <v>77.78</v>
      </c>
      <c r="P6919" s="5">
        <v>22.22</v>
      </c>
      <c r="Q6919" s="1">
        <v>14</v>
      </c>
      <c r="R6919" s="1">
        <v>4</v>
      </c>
      <c r="S6919" s="6"/>
      <c r="T6919" s="6"/>
    </row>
    <row r="6920" spans="1:20" hidden="1" x14ac:dyDescent="0.25">
      <c r="A6920" s="1">
        <v>15</v>
      </c>
      <c r="B6920" s="1">
        <v>2013</v>
      </c>
      <c r="C6920" s="1">
        <v>354570415</v>
      </c>
      <c r="D6920" s="44" t="s">
        <v>561</v>
      </c>
      <c r="E6920" s="20">
        <v>7.1735599999999983E-2</v>
      </c>
      <c r="F6920" s="20">
        <v>8.6930999999999987E-3</v>
      </c>
      <c r="G6920" s="20">
        <v>6.3042499999999987E-2</v>
      </c>
      <c r="H6920" s="20">
        <v>0</v>
      </c>
      <c r="I6920" s="20">
        <v>6.7899999999999997E-5</v>
      </c>
      <c r="J6920" s="20">
        <v>6.2222299999999994E-2</v>
      </c>
      <c r="K6920" s="20">
        <v>9.2138999999999988E-3</v>
      </c>
      <c r="L6920" s="20">
        <v>2.3149999999999999E-4</v>
      </c>
      <c r="M6920" s="20">
        <v>1.3365822135416667E-2</v>
      </c>
      <c r="N6920" s="1">
        <v>10</v>
      </c>
      <c r="O6920" s="5">
        <v>60</v>
      </c>
      <c r="P6920" s="5">
        <v>40</v>
      </c>
      <c r="Q6920" s="1">
        <v>9</v>
      </c>
      <c r="R6920" s="1">
        <v>6</v>
      </c>
      <c r="S6920" s="6">
        <v>274</v>
      </c>
      <c r="T6920" s="6">
        <v>274</v>
      </c>
    </row>
    <row r="6921" spans="1:20" hidden="1" x14ac:dyDescent="0.25">
      <c r="A6921" s="1">
        <v>5</v>
      </c>
      <c r="B6921" s="1">
        <v>2013</v>
      </c>
      <c r="C6921" s="1">
        <v>35458035</v>
      </c>
      <c r="D6921" s="44" t="s">
        <v>562</v>
      </c>
      <c r="E6921" s="20">
        <v>1.0406795000000002</v>
      </c>
      <c r="F6921" s="20">
        <v>0.98736060000000014</v>
      </c>
      <c r="G6921" s="20">
        <v>5.3318899999999995E-2</v>
      </c>
      <c r="H6921" s="20">
        <v>0</v>
      </c>
      <c r="I6921" s="20">
        <v>0.95601170000000002</v>
      </c>
      <c r="J6921" s="20">
        <v>7.7002399999999971E-2</v>
      </c>
      <c r="K6921" s="20">
        <v>1.6073999999999997E-3</v>
      </c>
      <c r="L6921" s="20">
        <v>6.0580000000000009E-3</v>
      </c>
      <c r="M6921" s="20">
        <v>0.63333796980092583</v>
      </c>
      <c r="N6921" s="1">
        <v>15</v>
      </c>
      <c r="O6921" s="5">
        <v>14.61</v>
      </c>
      <c r="P6921" s="5">
        <v>85.39</v>
      </c>
      <c r="Q6921" s="1">
        <v>13</v>
      </c>
      <c r="R6921" s="1">
        <v>76</v>
      </c>
      <c r="S6921" s="6">
        <v>10088</v>
      </c>
      <c r="T6921" s="6">
        <v>5447.52</v>
      </c>
    </row>
    <row r="6922" spans="1:20" hidden="1" x14ac:dyDescent="0.25">
      <c r="A6922" s="1">
        <v>2</v>
      </c>
      <c r="B6922" s="1">
        <v>2013</v>
      </c>
      <c r="C6922" s="1">
        <v>35460092</v>
      </c>
      <c r="D6922" s="44" t="s">
        <v>563</v>
      </c>
      <c r="E6922" s="20">
        <v>3.4165000000000003E-3</v>
      </c>
      <c r="F6922" s="20">
        <v>2.8917000000000001E-3</v>
      </c>
      <c r="G6922" s="20">
        <v>5.2479999999999996E-4</v>
      </c>
      <c r="H6922" s="20">
        <v>0.06</v>
      </c>
      <c r="I6922" s="20" t="s">
        <v>47</v>
      </c>
      <c r="J6922" s="20">
        <v>5.2200000000000002E-5</v>
      </c>
      <c r="K6922" s="20">
        <v>2.7913E-3</v>
      </c>
      <c r="L6922" s="20">
        <v>5.7299999999999994E-4</v>
      </c>
      <c r="M6922" s="20">
        <v>3.7291756249999995E-2</v>
      </c>
      <c r="N6922" s="1">
        <v>12</v>
      </c>
      <c r="O6922" s="5">
        <v>66.67</v>
      </c>
      <c r="P6922" s="5">
        <v>33.33</v>
      </c>
      <c r="Q6922" s="1">
        <v>10</v>
      </c>
      <c r="R6922" s="1">
        <v>5</v>
      </c>
      <c r="S6922" s="6">
        <v>679.14</v>
      </c>
      <c r="T6922" s="6">
        <v>27.165600000000001</v>
      </c>
    </row>
    <row r="6923" spans="1:20" hidden="1" x14ac:dyDescent="0.25">
      <c r="A6923" s="1">
        <v>15</v>
      </c>
      <c r="B6923" s="1">
        <v>2013</v>
      </c>
      <c r="C6923" s="1">
        <v>354610815</v>
      </c>
      <c r="D6923" s="44" t="s">
        <v>564</v>
      </c>
      <c r="E6923" s="20">
        <v>1.2909E-3</v>
      </c>
      <c r="F6923" s="20">
        <v>6.9400000000000006E-5</v>
      </c>
      <c r="G6923" s="20">
        <v>1.2214999999999999E-3</v>
      </c>
      <c r="H6923" s="20">
        <v>0.03</v>
      </c>
      <c r="I6923" s="20" t="s">
        <v>47</v>
      </c>
      <c r="J6923" s="20">
        <v>9.4370000000000001E-4</v>
      </c>
      <c r="K6923" s="20">
        <v>3.4719999999999998E-4</v>
      </c>
      <c r="L6923" s="20">
        <v>0</v>
      </c>
      <c r="M6923" s="20">
        <v>4.2697333333333335E-3</v>
      </c>
      <c r="N6923" s="1">
        <v>0</v>
      </c>
      <c r="O6923" s="5">
        <v>50</v>
      </c>
      <c r="P6923" s="5">
        <v>50</v>
      </c>
      <c r="Q6923" s="1">
        <v>2</v>
      </c>
      <c r="R6923" s="1">
        <v>2</v>
      </c>
      <c r="S6923" s="6">
        <v>87</v>
      </c>
      <c r="T6923" s="6">
        <v>87</v>
      </c>
    </row>
    <row r="6924" spans="1:20" hidden="1" x14ac:dyDescent="0.25">
      <c r="A6924" s="1">
        <v>18</v>
      </c>
      <c r="B6924" s="1">
        <v>2013</v>
      </c>
      <c r="C6924" s="1">
        <v>354610818</v>
      </c>
      <c r="D6924" s="44" t="s">
        <v>564</v>
      </c>
      <c r="E6924" s="20">
        <v>0</v>
      </c>
      <c r="F6924" s="20">
        <v>0</v>
      </c>
      <c r="G6924" s="20">
        <v>0</v>
      </c>
      <c r="H6924" s="20">
        <v>0</v>
      </c>
      <c r="I6924" s="20">
        <v>0</v>
      </c>
      <c r="J6924" s="20">
        <v>0</v>
      </c>
      <c r="K6924" s="20">
        <v>0</v>
      </c>
      <c r="L6924" s="20">
        <v>0</v>
      </c>
      <c r="M6924" s="20">
        <v>0</v>
      </c>
      <c r="N6924" s="1">
        <v>0</v>
      </c>
      <c r="O6924" s="5">
        <v>0</v>
      </c>
      <c r="P6924" s="5">
        <v>0</v>
      </c>
      <c r="Q6924" s="1">
        <v>0</v>
      </c>
      <c r="R6924" s="1">
        <v>0</v>
      </c>
      <c r="S6924" s="6"/>
      <c r="T6924" s="6"/>
    </row>
    <row r="6925" spans="1:20" hidden="1" x14ac:dyDescent="0.25">
      <c r="A6925" s="1">
        <v>9</v>
      </c>
      <c r="B6925" s="1">
        <v>2013</v>
      </c>
      <c r="C6925" s="1">
        <v>35462079</v>
      </c>
      <c r="D6925" s="44" t="s">
        <v>565</v>
      </c>
      <c r="E6925" s="20">
        <v>0.43732270000000006</v>
      </c>
      <c r="F6925" s="20">
        <v>0.42961540000000004</v>
      </c>
      <c r="G6925" s="20">
        <v>7.7073000000000003E-3</v>
      </c>
      <c r="H6925" s="20">
        <v>0</v>
      </c>
      <c r="I6925" s="20">
        <v>0.39</v>
      </c>
      <c r="J6925" s="20">
        <v>8.7499999999999991E-4</v>
      </c>
      <c r="K6925" s="20">
        <v>4.4539000000000002E-2</v>
      </c>
      <c r="L6925" s="20">
        <v>1.9086999999999999E-3</v>
      </c>
      <c r="M6925" s="20">
        <v>8.2002380208333319E-3</v>
      </c>
      <c r="N6925" s="1">
        <v>5</v>
      </c>
      <c r="O6925" s="5">
        <v>50</v>
      </c>
      <c r="P6925" s="5">
        <v>50</v>
      </c>
      <c r="Q6925" s="1">
        <v>9</v>
      </c>
      <c r="R6925" s="1">
        <v>9</v>
      </c>
      <c r="S6925" s="6">
        <v>147.25</v>
      </c>
      <c r="T6925" s="6">
        <v>147.25</v>
      </c>
    </row>
    <row r="6926" spans="1:20" hidden="1" x14ac:dyDescent="0.25">
      <c r="A6926" s="1">
        <v>4</v>
      </c>
      <c r="B6926" s="1">
        <v>2013</v>
      </c>
      <c r="C6926" s="1">
        <v>35462564</v>
      </c>
      <c r="D6926" s="44" t="s">
        <v>566</v>
      </c>
      <c r="E6926" s="20">
        <v>2.0328700000000002E-2</v>
      </c>
      <c r="F6926" s="20">
        <v>2.0013900000000001E-2</v>
      </c>
      <c r="G6926" s="20">
        <v>3.1480000000000001E-4</v>
      </c>
      <c r="H6926" s="20">
        <v>0</v>
      </c>
      <c r="I6926" s="20" t="s">
        <v>47</v>
      </c>
      <c r="J6926" s="20" t="s">
        <v>47</v>
      </c>
      <c r="K6926" s="20">
        <v>0.02</v>
      </c>
      <c r="L6926" s="20">
        <v>3.2870000000000002E-4</v>
      </c>
      <c r="M6926" s="20">
        <v>3.6138723958333333E-3</v>
      </c>
      <c r="N6926" s="1">
        <v>1</v>
      </c>
      <c r="O6926" s="5">
        <v>50</v>
      </c>
      <c r="P6926" s="5">
        <v>50</v>
      </c>
      <c r="Q6926" s="1">
        <v>2</v>
      </c>
      <c r="R6926" s="1">
        <v>2</v>
      </c>
      <c r="S6926" s="6">
        <v>75</v>
      </c>
      <c r="T6926" s="6">
        <v>75</v>
      </c>
    </row>
    <row r="6927" spans="1:20" hidden="1" x14ac:dyDescent="0.25">
      <c r="A6927" s="1">
        <v>9</v>
      </c>
      <c r="B6927" s="1">
        <v>2013</v>
      </c>
      <c r="C6927" s="1">
        <v>35463069</v>
      </c>
      <c r="D6927" s="44" t="s">
        <v>567</v>
      </c>
      <c r="E6927" s="20">
        <v>0.26153369999999998</v>
      </c>
      <c r="F6927" s="20">
        <v>0.24835849999999995</v>
      </c>
      <c r="G6927" s="20">
        <v>1.3175200000000003E-2</v>
      </c>
      <c r="H6927" s="20">
        <v>0</v>
      </c>
      <c r="I6927" s="20">
        <v>5.5555999999999999E-3</v>
      </c>
      <c r="J6927" s="20" t="s">
        <v>47</v>
      </c>
      <c r="K6927" s="20">
        <v>0.24833719999999995</v>
      </c>
      <c r="L6927" s="20">
        <v>7.6408999999999991E-3</v>
      </c>
      <c r="M6927" s="20">
        <v>9.1679415040509263E-2</v>
      </c>
      <c r="N6927" s="1">
        <v>16</v>
      </c>
      <c r="O6927" s="5">
        <v>75.680000000000007</v>
      </c>
      <c r="P6927" s="5">
        <v>24.32</v>
      </c>
      <c r="Q6927" s="1">
        <v>28</v>
      </c>
      <c r="R6927" s="1">
        <v>9</v>
      </c>
      <c r="S6927" s="6">
        <v>1675</v>
      </c>
      <c r="T6927" s="6">
        <v>0</v>
      </c>
    </row>
    <row r="6928" spans="1:20" hidden="1" x14ac:dyDescent="0.25">
      <c r="A6928" s="1">
        <v>17</v>
      </c>
      <c r="B6928" s="1">
        <v>2013</v>
      </c>
      <c r="C6928" s="1">
        <v>354640517</v>
      </c>
      <c r="D6928" s="44" t="s">
        <v>568</v>
      </c>
      <c r="E6928" s="20">
        <v>0.66293380000000002</v>
      </c>
      <c r="F6928" s="20">
        <v>0.56603789999999998</v>
      </c>
      <c r="G6928" s="20">
        <v>9.6895900000000007E-2</v>
      </c>
      <c r="H6928" s="20">
        <v>0</v>
      </c>
      <c r="I6928" s="20">
        <v>0.13944680000000004</v>
      </c>
      <c r="J6928" s="20">
        <v>1.8462999999999997E-2</v>
      </c>
      <c r="K6928" s="20">
        <v>0.50148929999999992</v>
      </c>
      <c r="L6928" s="20">
        <v>3.5347E-3</v>
      </c>
      <c r="M6928" s="20">
        <v>0.12818331856712961</v>
      </c>
      <c r="N6928" s="1">
        <v>7</v>
      </c>
      <c r="O6928" s="5">
        <v>31.15</v>
      </c>
      <c r="P6928" s="5">
        <v>68.849999999999994</v>
      </c>
      <c r="Q6928" s="1">
        <v>19</v>
      </c>
      <c r="R6928" s="1">
        <v>42</v>
      </c>
      <c r="S6928" s="6">
        <v>2099.8249999999998</v>
      </c>
      <c r="T6928" s="6">
        <v>2099.8249999999998</v>
      </c>
    </row>
    <row r="6929" spans="1:20" hidden="1" x14ac:dyDescent="0.25">
      <c r="A6929" s="1">
        <v>9</v>
      </c>
      <c r="B6929" s="1">
        <v>2013</v>
      </c>
      <c r="C6929" s="1">
        <v>35465049</v>
      </c>
      <c r="D6929" s="44" t="s">
        <v>569</v>
      </c>
      <c r="E6929" s="20">
        <v>6.5555599999999992E-2</v>
      </c>
      <c r="F6929" s="20">
        <v>6.5555599999999992E-2</v>
      </c>
      <c r="G6929" s="20">
        <v>0</v>
      </c>
      <c r="H6929" s="20">
        <v>0</v>
      </c>
      <c r="I6929" s="20" t="s">
        <v>47</v>
      </c>
      <c r="J6929" s="20">
        <v>5.5E-2</v>
      </c>
      <c r="K6929" s="20">
        <v>3.8888999999999998E-3</v>
      </c>
      <c r="L6929" s="20">
        <v>6.6667000000000002E-3</v>
      </c>
      <c r="M6929" s="20">
        <v>0</v>
      </c>
      <c r="N6929" s="1">
        <v>5</v>
      </c>
      <c r="O6929" s="5">
        <v>100</v>
      </c>
      <c r="P6929" s="5">
        <v>0</v>
      </c>
      <c r="Q6929" s="1">
        <v>3</v>
      </c>
      <c r="R6929" s="1">
        <v>0</v>
      </c>
      <c r="S6929" s="6"/>
      <c r="T6929" s="6"/>
    </row>
    <row r="6930" spans="1:20" hidden="1" x14ac:dyDescent="0.25">
      <c r="A6930" s="1">
        <v>16</v>
      </c>
      <c r="B6930" s="1">
        <v>2013</v>
      </c>
      <c r="C6930" s="1">
        <v>354650416</v>
      </c>
      <c r="D6930" s="44" t="s">
        <v>569</v>
      </c>
      <c r="E6930" s="20">
        <v>4.3368E-3</v>
      </c>
      <c r="F6930" s="20">
        <v>4.1666999999999997E-3</v>
      </c>
      <c r="G6930" s="20">
        <v>1.7010000000000001E-4</v>
      </c>
      <c r="H6930" s="20">
        <v>0</v>
      </c>
      <c r="I6930" s="20" t="s">
        <v>47</v>
      </c>
      <c r="J6930" s="20" t="s">
        <v>47</v>
      </c>
      <c r="K6930" s="20">
        <v>4.1666999999999997E-3</v>
      </c>
      <c r="L6930" s="20">
        <v>1.7010000000000001E-4</v>
      </c>
      <c r="M6930" s="20">
        <v>1.4458333333333333E-2</v>
      </c>
      <c r="N6930" s="1">
        <v>1</v>
      </c>
      <c r="O6930" s="5">
        <v>20</v>
      </c>
      <c r="P6930" s="5">
        <v>80</v>
      </c>
      <c r="Q6930" s="1">
        <v>1</v>
      </c>
      <c r="R6930" s="1">
        <v>4</v>
      </c>
      <c r="S6930" s="6">
        <v>284</v>
      </c>
      <c r="T6930" s="6">
        <v>284</v>
      </c>
    </row>
    <row r="6931" spans="1:20" hidden="1" x14ac:dyDescent="0.25">
      <c r="A6931" s="1">
        <v>15</v>
      </c>
      <c r="B6931" s="1">
        <v>2013</v>
      </c>
      <c r="C6931" s="1">
        <v>354660315</v>
      </c>
      <c r="D6931" s="44" t="s">
        <v>570</v>
      </c>
      <c r="E6931" s="20">
        <v>0</v>
      </c>
      <c r="F6931" s="20">
        <v>0</v>
      </c>
      <c r="G6931" s="20">
        <v>0</v>
      </c>
      <c r="H6931" s="20">
        <v>0</v>
      </c>
      <c r="I6931" s="20">
        <v>0</v>
      </c>
      <c r="J6931" s="20">
        <v>0</v>
      </c>
      <c r="K6931" s="20">
        <v>0</v>
      </c>
      <c r="L6931" s="20">
        <v>0</v>
      </c>
      <c r="M6931" s="20">
        <v>0</v>
      </c>
      <c r="N6931" s="1">
        <v>0</v>
      </c>
      <c r="O6931" s="5">
        <v>0</v>
      </c>
      <c r="P6931" s="5">
        <v>0</v>
      </c>
      <c r="Q6931" s="1">
        <v>0</v>
      </c>
      <c r="R6931" s="1">
        <v>0</v>
      </c>
      <c r="S6931" s="6"/>
      <c r="T6931" s="6"/>
    </row>
    <row r="6932" spans="1:20" hidden="1" x14ac:dyDescent="0.25">
      <c r="A6932" s="1">
        <v>18</v>
      </c>
      <c r="B6932" s="1">
        <v>2013</v>
      </c>
      <c r="C6932" s="1">
        <v>354660318</v>
      </c>
      <c r="D6932" s="44" t="s">
        <v>570</v>
      </c>
      <c r="E6932" s="20">
        <v>5.1487099999999994E-2</v>
      </c>
      <c r="F6932" s="20">
        <v>4.7982999999999993E-3</v>
      </c>
      <c r="G6932" s="20">
        <v>4.6688799999999996E-2</v>
      </c>
      <c r="H6932" s="20">
        <v>0.04</v>
      </c>
      <c r="I6932" s="20">
        <v>8.8425999999999991E-3</v>
      </c>
      <c r="J6932" s="20">
        <v>3.4056500000000003E-2</v>
      </c>
      <c r="K6932" s="20">
        <v>4.2727999999999993E-3</v>
      </c>
      <c r="L6932" s="20">
        <v>4.3151999999999999E-3</v>
      </c>
      <c r="M6932" s="20">
        <v>9.0457997685185185E-2</v>
      </c>
      <c r="N6932" s="1">
        <v>5</v>
      </c>
      <c r="O6932" s="5">
        <v>22.58</v>
      </c>
      <c r="P6932" s="5">
        <v>77.42</v>
      </c>
      <c r="Q6932" s="1">
        <v>7</v>
      </c>
      <c r="R6932" s="1">
        <v>24</v>
      </c>
      <c r="S6932" s="6">
        <v>1601</v>
      </c>
      <c r="T6932" s="6">
        <v>1601</v>
      </c>
    </row>
    <row r="6933" spans="1:20" hidden="1" x14ac:dyDescent="0.25">
      <c r="A6933" s="1">
        <v>5</v>
      </c>
      <c r="B6933" s="1">
        <v>2013</v>
      </c>
      <c r="C6933" s="1">
        <v>35467025</v>
      </c>
      <c r="D6933" s="44" t="s">
        <v>571</v>
      </c>
      <c r="E6933" s="20">
        <v>0.13651419999999997</v>
      </c>
      <c r="F6933" s="20">
        <v>7.7314899999999992E-2</v>
      </c>
      <c r="G6933" s="20">
        <v>5.9199299999999989E-2</v>
      </c>
      <c r="H6933" s="20">
        <v>0</v>
      </c>
      <c r="I6933" s="20">
        <v>9.8796300000000004E-2</v>
      </c>
      <c r="J6933" s="20">
        <v>3.0345100000000007E-2</v>
      </c>
      <c r="K6933" s="20">
        <v>7.3149E-3</v>
      </c>
      <c r="L6933" s="20">
        <v>5.7899999999999998E-5</v>
      </c>
      <c r="M6933" s="20">
        <v>6.9173076499999986E-2</v>
      </c>
      <c r="N6933" s="1">
        <v>6</v>
      </c>
      <c r="O6933" s="5">
        <v>13.33</v>
      </c>
      <c r="P6933" s="5">
        <v>86.67</v>
      </c>
      <c r="Q6933" s="1">
        <v>4</v>
      </c>
      <c r="R6933" s="1">
        <v>26</v>
      </c>
      <c r="S6933" s="6">
        <v>1271</v>
      </c>
      <c r="T6933" s="6">
        <v>1271</v>
      </c>
    </row>
    <row r="6934" spans="1:20" hidden="1" x14ac:dyDescent="0.25">
      <c r="A6934" s="1">
        <v>2</v>
      </c>
      <c r="B6934" s="1">
        <v>2013</v>
      </c>
      <c r="C6934" s="1">
        <v>35468012</v>
      </c>
      <c r="D6934" s="44" t="s">
        <v>572</v>
      </c>
      <c r="E6934" s="20">
        <v>0.14931319999999995</v>
      </c>
      <c r="F6934" s="20">
        <v>0.12959489999999996</v>
      </c>
      <c r="G6934" s="20">
        <v>1.9718300000000005E-2</v>
      </c>
      <c r="H6934" s="20">
        <v>0</v>
      </c>
      <c r="I6934" s="20">
        <v>7.8703999999999996E-3</v>
      </c>
      <c r="J6934" s="20">
        <v>0.1145544</v>
      </c>
      <c r="K6934" s="20">
        <v>8.9235000000000009E-3</v>
      </c>
      <c r="L6934" s="20">
        <v>1.7964900000000009E-2</v>
      </c>
      <c r="M6934" s="20">
        <v>0.109006638362069</v>
      </c>
      <c r="N6934" s="1">
        <v>28</v>
      </c>
      <c r="O6934" s="5">
        <v>41.18</v>
      </c>
      <c r="P6934" s="5">
        <v>58.82</v>
      </c>
      <c r="Q6934" s="1">
        <v>28</v>
      </c>
      <c r="R6934" s="1">
        <v>40</v>
      </c>
      <c r="S6934" s="6">
        <v>1868.78</v>
      </c>
      <c r="T6934" s="6">
        <v>0</v>
      </c>
    </row>
    <row r="6935" spans="1:20" hidden="1" x14ac:dyDescent="0.25">
      <c r="A6935" s="1">
        <v>9</v>
      </c>
      <c r="B6935" s="1">
        <v>2013</v>
      </c>
      <c r="C6935" s="1">
        <v>35469009</v>
      </c>
      <c r="D6935" s="44" t="s">
        <v>573</v>
      </c>
      <c r="E6935" s="20">
        <v>3.2269100000000009E-2</v>
      </c>
      <c r="F6935" s="20">
        <v>1.9572300000000004E-2</v>
      </c>
      <c r="G6935" s="20">
        <v>1.2696800000000001E-2</v>
      </c>
      <c r="H6935" s="20">
        <v>0</v>
      </c>
      <c r="I6935" s="20">
        <v>1.15741E-2</v>
      </c>
      <c r="J6935" s="20" t="s">
        <v>47</v>
      </c>
      <c r="K6935" s="20">
        <v>1.9111100000000002E-2</v>
      </c>
      <c r="L6935" s="20">
        <v>1.5839000000000001E-3</v>
      </c>
      <c r="M6935" s="20">
        <v>2.0893584375000003E-2</v>
      </c>
      <c r="N6935" s="1">
        <v>1</v>
      </c>
      <c r="O6935" s="5">
        <v>50</v>
      </c>
      <c r="P6935" s="5">
        <v>50</v>
      </c>
      <c r="Q6935" s="1">
        <v>5</v>
      </c>
      <c r="R6935" s="1">
        <v>5</v>
      </c>
      <c r="S6935" s="6">
        <v>437</v>
      </c>
      <c r="T6935" s="6">
        <v>437</v>
      </c>
    </row>
    <row r="6936" spans="1:20" hidden="1" x14ac:dyDescent="0.25">
      <c r="A6936" s="1">
        <v>5</v>
      </c>
      <c r="B6936" s="1">
        <v>2013</v>
      </c>
      <c r="C6936" s="1">
        <v>35470075</v>
      </c>
      <c r="D6936" s="44" t="s">
        <v>574</v>
      </c>
      <c r="E6936" s="20">
        <v>3.5970700000000001E-2</v>
      </c>
      <c r="F6936" s="20">
        <v>3.5716100000000001E-2</v>
      </c>
      <c r="G6936" s="20">
        <v>2.5460000000000001E-4</v>
      </c>
      <c r="H6936" s="20">
        <v>0</v>
      </c>
      <c r="I6936" s="20" t="s">
        <v>47</v>
      </c>
      <c r="J6936" s="20" t="s">
        <v>47</v>
      </c>
      <c r="K6936" s="20">
        <v>2.3416999999999999E-3</v>
      </c>
      <c r="L6936" s="20">
        <v>3.3628999999999999E-2</v>
      </c>
      <c r="M6936" s="20">
        <v>1.2356689583333334E-2</v>
      </c>
      <c r="N6936" s="1">
        <v>1</v>
      </c>
      <c r="O6936" s="5">
        <v>71.430000000000007</v>
      </c>
      <c r="P6936" s="5">
        <v>28.57</v>
      </c>
      <c r="Q6936" s="1">
        <v>5</v>
      </c>
      <c r="R6936" s="1">
        <v>2</v>
      </c>
      <c r="S6936" s="6">
        <v>275</v>
      </c>
      <c r="T6936" s="6">
        <v>275</v>
      </c>
    </row>
    <row r="6937" spans="1:20" hidden="1" x14ac:dyDescent="0.25">
      <c r="A6937" s="1">
        <v>20</v>
      </c>
      <c r="B6937" s="1">
        <v>2013</v>
      </c>
      <c r="C6937" s="1">
        <v>354710620</v>
      </c>
      <c r="D6937" s="44" t="s">
        <v>575</v>
      </c>
      <c r="E6937" s="20">
        <v>0.15578989999999998</v>
      </c>
      <c r="F6937" s="20">
        <v>7.4219400000000005E-2</v>
      </c>
      <c r="G6937" s="20">
        <v>8.157049999999999E-2</v>
      </c>
      <c r="H6937" s="20">
        <v>0</v>
      </c>
      <c r="I6937" s="20">
        <v>5.9861000000000003E-3</v>
      </c>
      <c r="J6937" s="20">
        <v>7.266199999999999E-2</v>
      </c>
      <c r="K6937" s="20">
        <v>7.6308500000000001E-2</v>
      </c>
      <c r="L6937" s="20">
        <v>8.3329999999999993E-4</v>
      </c>
      <c r="M6937" s="20">
        <v>6.7213572916666672E-3</v>
      </c>
      <c r="N6937" s="1">
        <v>0</v>
      </c>
      <c r="O6937" s="5">
        <v>16.670000000000002</v>
      </c>
      <c r="P6937" s="5">
        <v>83.33</v>
      </c>
      <c r="Q6937" s="1">
        <v>2</v>
      </c>
      <c r="R6937" s="1">
        <v>10</v>
      </c>
      <c r="S6937" s="6">
        <v>137</v>
      </c>
      <c r="T6937" s="6">
        <v>137</v>
      </c>
    </row>
    <row r="6938" spans="1:20" hidden="1" x14ac:dyDescent="0.25">
      <c r="A6938" s="1">
        <v>4</v>
      </c>
      <c r="B6938" s="1">
        <v>2013</v>
      </c>
      <c r="C6938" s="1">
        <v>35475024</v>
      </c>
      <c r="D6938" s="44" t="s">
        <v>576</v>
      </c>
      <c r="E6938" s="20">
        <v>0</v>
      </c>
      <c r="F6938" s="20">
        <v>0</v>
      </c>
      <c r="G6938" s="20">
        <v>0</v>
      </c>
      <c r="H6938" s="20">
        <v>0</v>
      </c>
      <c r="I6938" s="20">
        <v>0</v>
      </c>
      <c r="J6938" s="20">
        <v>0</v>
      </c>
      <c r="K6938" s="20">
        <v>0</v>
      </c>
      <c r="L6938" s="20">
        <v>0</v>
      </c>
      <c r="M6938" s="20">
        <v>0</v>
      </c>
      <c r="N6938" s="1">
        <v>0</v>
      </c>
      <c r="O6938" s="5">
        <v>0</v>
      </c>
      <c r="P6938" s="5">
        <v>0</v>
      </c>
      <c r="Q6938" s="1">
        <v>0</v>
      </c>
      <c r="R6938" s="1">
        <v>0</v>
      </c>
      <c r="S6938" s="6"/>
      <c r="T6938" s="6"/>
    </row>
    <row r="6939" spans="1:20" hidden="1" x14ac:dyDescent="0.25">
      <c r="A6939" s="1">
        <v>9</v>
      </c>
      <c r="B6939" s="1">
        <v>2013</v>
      </c>
      <c r="C6939" s="1">
        <v>35475029</v>
      </c>
      <c r="D6939" s="44" t="s">
        <v>576</v>
      </c>
      <c r="E6939" s="20">
        <v>0.22043649999999992</v>
      </c>
      <c r="F6939" s="20">
        <v>0.21112179999999992</v>
      </c>
      <c r="G6939" s="20">
        <v>9.3147000000000039E-3</v>
      </c>
      <c r="H6939" s="20">
        <v>0</v>
      </c>
      <c r="I6939" s="20">
        <v>9.2523099999999997E-2</v>
      </c>
      <c r="J6939" s="20">
        <v>1.5987100000000001E-2</v>
      </c>
      <c r="K6939" s="20">
        <v>0.10746120000000001</v>
      </c>
      <c r="L6939" s="20">
        <v>4.4650999999999996E-3</v>
      </c>
      <c r="M6939" s="20">
        <v>7.0510780949074078E-2</v>
      </c>
      <c r="N6939" s="1">
        <v>33</v>
      </c>
      <c r="O6939" s="5">
        <v>75</v>
      </c>
      <c r="P6939" s="5">
        <v>25</v>
      </c>
      <c r="Q6939" s="1">
        <v>48</v>
      </c>
      <c r="R6939" s="1">
        <v>16</v>
      </c>
      <c r="S6939" s="6">
        <v>1325</v>
      </c>
      <c r="T6939" s="6">
        <v>662.5</v>
      </c>
    </row>
    <row r="6940" spans="1:20" hidden="1" x14ac:dyDescent="0.25">
      <c r="A6940" s="1">
        <v>15</v>
      </c>
      <c r="B6940" s="1">
        <v>2013</v>
      </c>
      <c r="C6940" s="1">
        <v>354740315</v>
      </c>
      <c r="D6940" s="44" t="s">
        <v>577</v>
      </c>
      <c r="E6940" s="20">
        <v>2.1149999999999997E-3</v>
      </c>
      <c r="F6940" s="20">
        <v>2.0512999999999998E-3</v>
      </c>
      <c r="G6940" s="20">
        <v>6.3700000000000003E-5</v>
      </c>
      <c r="H6940" s="20">
        <v>0</v>
      </c>
      <c r="I6940" s="20" t="s">
        <v>47</v>
      </c>
      <c r="J6940" s="20" t="s">
        <v>47</v>
      </c>
      <c r="K6940" s="20">
        <v>2.0512999999999998E-3</v>
      </c>
      <c r="L6940" s="20">
        <v>6.3700000000000003E-5</v>
      </c>
      <c r="M6940" s="20">
        <v>4.5896062500000003E-3</v>
      </c>
      <c r="N6940" s="1">
        <v>1</v>
      </c>
      <c r="O6940" s="5">
        <v>80</v>
      </c>
      <c r="P6940" s="5">
        <v>20</v>
      </c>
      <c r="Q6940" s="1">
        <v>4</v>
      </c>
      <c r="R6940" s="1">
        <v>1</v>
      </c>
      <c r="S6940" s="6">
        <v>97</v>
      </c>
      <c r="T6940" s="6">
        <v>97</v>
      </c>
    </row>
    <row r="6941" spans="1:20" hidden="1" x14ac:dyDescent="0.25">
      <c r="A6941" s="1">
        <v>4</v>
      </c>
      <c r="B6941" s="1">
        <v>2013</v>
      </c>
      <c r="C6941" s="1">
        <v>35476014</v>
      </c>
      <c r="D6941" s="44" t="s">
        <v>578</v>
      </c>
      <c r="E6941" s="20">
        <v>0.11325109999999999</v>
      </c>
      <c r="F6941" s="20">
        <v>0.11275639999999999</v>
      </c>
      <c r="G6941" s="20">
        <v>4.9470000000000004E-4</v>
      </c>
      <c r="H6941" s="20">
        <v>0.22</v>
      </c>
      <c r="I6941" s="20" t="s">
        <v>47</v>
      </c>
      <c r="J6941" s="20">
        <v>4.28604E-2</v>
      </c>
      <c r="K6941" s="20">
        <v>6.9920800000000005E-2</v>
      </c>
      <c r="L6941" s="20">
        <v>4.6990000000000004E-4</v>
      </c>
      <c r="M6941" s="20">
        <v>7.2906339583333341E-2</v>
      </c>
      <c r="N6941" s="1">
        <v>3</v>
      </c>
      <c r="O6941" s="5">
        <v>61.9</v>
      </c>
      <c r="P6941" s="5">
        <v>38.1</v>
      </c>
      <c r="Q6941" s="1">
        <v>13</v>
      </c>
      <c r="R6941" s="1">
        <v>8</v>
      </c>
      <c r="S6941" s="6">
        <v>1300</v>
      </c>
      <c r="T6941" s="6">
        <v>1300</v>
      </c>
    </row>
    <row r="6942" spans="1:20" hidden="1" x14ac:dyDescent="0.25">
      <c r="A6942" s="1">
        <v>9</v>
      </c>
      <c r="B6942" s="1">
        <v>2013</v>
      </c>
      <c r="C6942" s="1">
        <v>35476019</v>
      </c>
      <c r="D6942" s="44" t="s">
        <v>578</v>
      </c>
      <c r="E6942" s="20">
        <v>0</v>
      </c>
      <c r="F6942" s="20">
        <v>0</v>
      </c>
      <c r="G6942" s="20">
        <v>0</v>
      </c>
      <c r="H6942" s="20">
        <v>0</v>
      </c>
      <c r="I6942" s="20">
        <v>0</v>
      </c>
      <c r="J6942" s="20">
        <v>0</v>
      </c>
      <c r="K6942" s="20">
        <v>0</v>
      </c>
      <c r="L6942" s="20">
        <v>0</v>
      </c>
      <c r="M6942" s="20">
        <v>0</v>
      </c>
      <c r="N6942" s="1">
        <v>0</v>
      </c>
      <c r="O6942" s="5">
        <v>0</v>
      </c>
      <c r="P6942" s="5">
        <v>0</v>
      </c>
      <c r="Q6942" s="1">
        <v>0</v>
      </c>
      <c r="R6942" s="1">
        <v>0</v>
      </c>
      <c r="S6942" s="6"/>
      <c r="T6942" s="6"/>
    </row>
    <row r="6943" spans="1:20" hidden="1" x14ac:dyDescent="0.25">
      <c r="A6943" s="1">
        <v>15</v>
      </c>
      <c r="B6943" s="1">
        <v>2013</v>
      </c>
      <c r="C6943" s="1">
        <v>354765015</v>
      </c>
      <c r="D6943" s="44" t="s">
        <v>579</v>
      </c>
      <c r="E6943" s="20">
        <v>1.6738999999999999E-3</v>
      </c>
      <c r="F6943" s="20">
        <v>1.6211999999999999E-3</v>
      </c>
      <c r="G6943" s="20">
        <v>5.27E-5</v>
      </c>
      <c r="H6943" s="20">
        <v>0</v>
      </c>
      <c r="I6943" s="20" t="s">
        <v>47</v>
      </c>
      <c r="J6943" s="20" t="s">
        <v>47</v>
      </c>
      <c r="K6943" s="20">
        <v>1.1531E-3</v>
      </c>
      <c r="L6943" s="20">
        <v>5.2079999999999997E-4</v>
      </c>
      <c r="M6943" s="20">
        <v>0</v>
      </c>
      <c r="N6943" s="1">
        <v>0</v>
      </c>
      <c r="O6943" s="5">
        <v>87.5</v>
      </c>
      <c r="P6943" s="5">
        <v>12.5</v>
      </c>
      <c r="Q6943" s="1">
        <v>7</v>
      </c>
      <c r="R6943" s="1">
        <v>1</v>
      </c>
      <c r="S6943" s="6"/>
      <c r="T6943" s="6"/>
    </row>
    <row r="6944" spans="1:20" hidden="1" x14ac:dyDescent="0.25">
      <c r="A6944" s="1">
        <v>18</v>
      </c>
      <c r="B6944" s="1">
        <v>2013</v>
      </c>
      <c r="C6944" s="1">
        <v>354765018</v>
      </c>
      <c r="D6944" s="44" t="s">
        <v>579</v>
      </c>
      <c r="E6944" s="20">
        <v>1.0914100000000001E-2</v>
      </c>
      <c r="F6944" s="20">
        <v>8.3154000000000006E-3</v>
      </c>
      <c r="G6944" s="20">
        <v>2.5987000000000002E-3</v>
      </c>
      <c r="H6944" s="20">
        <v>0</v>
      </c>
      <c r="I6944" s="20" t="s">
        <v>47</v>
      </c>
      <c r="J6944" s="20" t="s">
        <v>47</v>
      </c>
      <c r="K6944" s="20">
        <v>1.0914100000000003E-2</v>
      </c>
      <c r="L6944" s="20">
        <v>0</v>
      </c>
      <c r="M6944" s="20">
        <v>2.2243856770833336E-3</v>
      </c>
      <c r="N6944" s="1">
        <v>0</v>
      </c>
      <c r="O6944" s="5">
        <v>88.89</v>
      </c>
      <c r="P6944" s="5">
        <v>11.11</v>
      </c>
      <c r="Q6944" s="1">
        <v>16</v>
      </c>
      <c r="R6944" s="1">
        <v>2</v>
      </c>
      <c r="S6944" s="6">
        <v>46</v>
      </c>
      <c r="T6944" s="6">
        <v>46</v>
      </c>
    </row>
    <row r="6945" spans="1:20" hidden="1" x14ac:dyDescent="0.25">
      <c r="A6945" s="1">
        <v>15</v>
      </c>
      <c r="B6945" s="1">
        <v>2013</v>
      </c>
      <c r="C6945" s="1">
        <v>354720515</v>
      </c>
      <c r="D6945" s="44" t="s">
        <v>580</v>
      </c>
      <c r="E6945" s="20">
        <v>0</v>
      </c>
      <c r="F6945" s="20">
        <v>0</v>
      </c>
      <c r="G6945" s="20">
        <v>0</v>
      </c>
      <c r="H6945" s="20">
        <v>0</v>
      </c>
      <c r="I6945" s="20">
        <v>0</v>
      </c>
      <c r="J6945" s="20">
        <v>0</v>
      </c>
      <c r="K6945" s="20">
        <v>0</v>
      </c>
      <c r="L6945" s="20">
        <v>0</v>
      </c>
      <c r="M6945" s="20">
        <v>0</v>
      </c>
      <c r="N6945" s="1">
        <v>0</v>
      </c>
      <c r="O6945" s="5">
        <v>0</v>
      </c>
      <c r="P6945" s="5">
        <v>0</v>
      </c>
      <c r="Q6945" s="1">
        <v>0</v>
      </c>
      <c r="R6945" s="1">
        <v>0</v>
      </c>
      <c r="S6945" s="6"/>
      <c r="T6945" s="6"/>
    </row>
    <row r="6946" spans="1:20" hidden="1" x14ac:dyDescent="0.25">
      <c r="A6946" s="1">
        <v>18</v>
      </c>
      <c r="B6946" s="1">
        <v>2013</v>
      </c>
      <c r="C6946" s="1">
        <v>354720518</v>
      </c>
      <c r="D6946" s="44" t="s">
        <v>580</v>
      </c>
      <c r="E6946" s="20">
        <v>1.23781E-2</v>
      </c>
      <c r="F6946" s="20">
        <v>8.7425000000000003E-3</v>
      </c>
      <c r="G6946" s="20">
        <v>3.6356000000000001E-3</v>
      </c>
      <c r="H6946" s="20">
        <v>0.06</v>
      </c>
      <c r="I6946" s="20">
        <v>3.5647999999999999E-3</v>
      </c>
      <c r="J6946" s="20" t="s">
        <v>47</v>
      </c>
      <c r="K6946" s="20">
        <v>8.7425000000000003E-3</v>
      </c>
      <c r="L6946" s="20">
        <v>7.08E-5</v>
      </c>
      <c r="M6946" s="20">
        <v>3.0768718750000005E-3</v>
      </c>
      <c r="N6946" s="1">
        <v>0</v>
      </c>
      <c r="O6946" s="5">
        <v>42.86</v>
      </c>
      <c r="P6946" s="5">
        <v>57.14</v>
      </c>
      <c r="Q6946" s="1">
        <v>3</v>
      </c>
      <c r="R6946" s="1">
        <v>4</v>
      </c>
      <c r="S6946" s="6">
        <v>59</v>
      </c>
      <c r="T6946" s="6">
        <v>59</v>
      </c>
    </row>
    <row r="6947" spans="1:20" hidden="1" x14ac:dyDescent="0.25">
      <c r="A6947" s="1">
        <v>6</v>
      </c>
      <c r="B6947" s="1">
        <v>2013</v>
      </c>
      <c r="C6947" s="1">
        <v>35473046</v>
      </c>
      <c r="D6947" s="44" t="s">
        <v>581</v>
      </c>
      <c r="E6947" s="20">
        <v>0.29438219999999993</v>
      </c>
      <c r="F6947" s="20">
        <v>0.19448779999999999</v>
      </c>
      <c r="G6947" s="20">
        <v>9.9894399999999953E-2</v>
      </c>
      <c r="H6947" s="20">
        <v>0</v>
      </c>
      <c r="I6947" s="20">
        <v>0.13379720000000001</v>
      </c>
      <c r="J6947" s="20">
        <v>2.0000500000000001E-2</v>
      </c>
      <c r="K6947" s="20">
        <v>1.1875E-2</v>
      </c>
      <c r="L6947" s="20">
        <v>0.12870949999999998</v>
      </c>
      <c r="M6947" s="20">
        <v>0.39893380592592598</v>
      </c>
      <c r="N6947" s="1">
        <v>15</v>
      </c>
      <c r="O6947" s="5">
        <v>22.22</v>
      </c>
      <c r="P6947" s="5">
        <v>77.78</v>
      </c>
      <c r="Q6947" s="1">
        <v>16</v>
      </c>
      <c r="R6947" s="1">
        <v>56</v>
      </c>
      <c r="S6947" s="6">
        <v>2025.54</v>
      </c>
      <c r="T6947" s="6">
        <v>101.277</v>
      </c>
    </row>
    <row r="6948" spans="1:20" hidden="1" x14ac:dyDescent="0.25">
      <c r="A6948" s="1">
        <v>10</v>
      </c>
      <c r="B6948" s="1">
        <v>2013</v>
      </c>
      <c r="C6948" s="1">
        <v>354730410</v>
      </c>
      <c r="D6948" s="44" t="s">
        <v>581</v>
      </c>
      <c r="E6948" s="20">
        <v>0</v>
      </c>
      <c r="F6948" s="20">
        <v>0</v>
      </c>
      <c r="G6948" s="20">
        <v>0</v>
      </c>
      <c r="H6948" s="20">
        <v>0</v>
      </c>
      <c r="I6948" s="20">
        <v>0</v>
      </c>
      <c r="J6948" s="20">
        <v>0</v>
      </c>
      <c r="K6948" s="20">
        <v>0</v>
      </c>
      <c r="L6948" s="20">
        <v>0</v>
      </c>
      <c r="M6948" s="20">
        <v>0</v>
      </c>
      <c r="N6948" s="1">
        <v>0</v>
      </c>
      <c r="O6948" s="5">
        <v>0</v>
      </c>
      <c r="P6948" s="5">
        <v>0</v>
      </c>
      <c r="Q6948" s="1">
        <v>0</v>
      </c>
      <c r="R6948" s="1">
        <v>0</v>
      </c>
      <c r="S6948" s="6"/>
      <c r="T6948" s="6"/>
    </row>
    <row r="6949" spans="1:20" hidden="1" x14ac:dyDescent="0.25">
      <c r="A6949" s="1">
        <v>21</v>
      </c>
      <c r="B6949" s="1">
        <v>2013</v>
      </c>
      <c r="C6949" s="1">
        <v>354770021</v>
      </c>
      <c r="D6949" s="44" t="s">
        <v>582</v>
      </c>
      <c r="E6949" s="20">
        <v>0</v>
      </c>
      <c r="F6949" s="20">
        <v>0</v>
      </c>
      <c r="G6949" s="20">
        <v>0</v>
      </c>
      <c r="H6949" s="20">
        <v>0</v>
      </c>
      <c r="I6949" s="20">
        <v>0</v>
      </c>
      <c r="J6949" s="20">
        <v>0</v>
      </c>
      <c r="K6949" s="20">
        <v>0</v>
      </c>
      <c r="L6949" s="20">
        <v>0</v>
      </c>
      <c r="M6949" s="20">
        <v>0</v>
      </c>
      <c r="N6949" s="1">
        <v>0</v>
      </c>
      <c r="O6949" s="5">
        <v>0</v>
      </c>
      <c r="P6949" s="5">
        <v>0</v>
      </c>
      <c r="Q6949" s="1">
        <v>0</v>
      </c>
      <c r="R6949" s="1">
        <v>0</v>
      </c>
      <c r="S6949" s="6"/>
      <c r="T6949" s="6"/>
    </row>
    <row r="6950" spans="1:20" hidden="1" x14ac:dyDescent="0.25">
      <c r="A6950" s="1">
        <v>22</v>
      </c>
      <c r="B6950" s="1">
        <v>2013</v>
      </c>
      <c r="C6950" s="1">
        <v>354770022</v>
      </c>
      <c r="D6950" s="44" t="s">
        <v>582</v>
      </c>
      <c r="E6950" s="20">
        <v>6.6726800000000003E-2</v>
      </c>
      <c r="F6950" s="20">
        <v>5.6372200000000004E-2</v>
      </c>
      <c r="G6950" s="20">
        <v>1.0354599999999999E-2</v>
      </c>
      <c r="H6950" s="20">
        <v>0</v>
      </c>
      <c r="I6950" s="20" t="s">
        <v>47</v>
      </c>
      <c r="J6950" s="20">
        <v>5.8602500000000002E-2</v>
      </c>
      <c r="K6950" s="20">
        <v>5.3161000000000007E-3</v>
      </c>
      <c r="L6950" s="20">
        <v>2.8082000000000003E-3</v>
      </c>
      <c r="M6950" s="20">
        <v>5.7709546953703707E-2</v>
      </c>
      <c r="N6950" s="1">
        <v>2</v>
      </c>
      <c r="O6950" s="5">
        <v>29.41</v>
      </c>
      <c r="P6950" s="5">
        <v>70.59</v>
      </c>
      <c r="Q6950" s="1">
        <v>5</v>
      </c>
      <c r="R6950" s="1">
        <v>12</v>
      </c>
      <c r="S6950" s="6">
        <v>1038.8</v>
      </c>
      <c r="T6950" s="6">
        <v>1038.8</v>
      </c>
    </row>
    <row r="6951" spans="1:20" hidden="1" x14ac:dyDescent="0.25">
      <c r="A6951" s="1">
        <v>6</v>
      </c>
      <c r="B6951" s="1">
        <v>2013</v>
      </c>
      <c r="C6951" s="1">
        <v>35478096</v>
      </c>
      <c r="D6951" s="44" t="s">
        <v>583</v>
      </c>
      <c r="E6951" s="20">
        <v>0.89427069999999975</v>
      </c>
      <c r="F6951" s="20">
        <v>0.70633320000000011</v>
      </c>
      <c r="G6951" s="20">
        <v>0.18793749999999965</v>
      </c>
      <c r="H6951" s="20">
        <v>0</v>
      </c>
      <c r="I6951" s="20">
        <v>0.15</v>
      </c>
      <c r="J6951" s="20">
        <v>0.66634199999999977</v>
      </c>
      <c r="K6951" s="20" t="s">
        <v>47</v>
      </c>
      <c r="L6951" s="20">
        <v>7.7928700000000017E-2</v>
      </c>
      <c r="M6951" s="20">
        <v>2.7856725347222224</v>
      </c>
      <c r="N6951" s="1">
        <v>4</v>
      </c>
      <c r="O6951" s="5">
        <v>5.88</v>
      </c>
      <c r="P6951" s="5">
        <v>94.12</v>
      </c>
      <c r="Q6951" s="1">
        <v>7</v>
      </c>
      <c r="R6951" s="1">
        <v>112</v>
      </c>
      <c r="S6951" s="6">
        <v>36544.32</v>
      </c>
      <c r="T6951" s="6">
        <v>14617.727999999999</v>
      </c>
    </row>
    <row r="6952" spans="1:20" hidden="1" x14ac:dyDescent="0.25">
      <c r="A6952" s="1">
        <v>7</v>
      </c>
      <c r="B6952" s="1">
        <v>2013</v>
      </c>
      <c r="C6952" s="1">
        <v>35478097</v>
      </c>
      <c r="D6952" s="44" t="s">
        <v>583</v>
      </c>
      <c r="E6952" s="20">
        <v>0</v>
      </c>
      <c r="F6952" s="20">
        <v>0</v>
      </c>
      <c r="G6952" s="20">
        <v>0</v>
      </c>
      <c r="H6952" s="20">
        <v>0</v>
      </c>
      <c r="I6952" s="20">
        <v>0</v>
      </c>
      <c r="J6952" s="20">
        <v>0</v>
      </c>
      <c r="K6952" s="20">
        <v>0</v>
      </c>
      <c r="L6952" s="20">
        <v>0</v>
      </c>
      <c r="M6952" s="20">
        <v>0</v>
      </c>
      <c r="N6952" s="1">
        <v>0</v>
      </c>
      <c r="O6952" s="5">
        <v>0</v>
      </c>
      <c r="P6952" s="5">
        <v>0</v>
      </c>
      <c r="Q6952" s="1">
        <v>0</v>
      </c>
      <c r="R6952" s="1">
        <v>0</v>
      </c>
      <c r="S6952" s="6"/>
      <c r="T6952" s="6"/>
    </row>
    <row r="6953" spans="1:20" hidden="1" x14ac:dyDescent="0.25">
      <c r="A6953" s="1">
        <v>4</v>
      </c>
      <c r="B6953" s="1">
        <v>2013</v>
      </c>
      <c r="C6953" s="1">
        <v>35479084</v>
      </c>
      <c r="D6953" s="44" t="s">
        <v>584</v>
      </c>
      <c r="E6953" s="20">
        <v>0</v>
      </c>
      <c r="F6953" s="20">
        <v>0</v>
      </c>
      <c r="G6953" s="20">
        <v>0</v>
      </c>
      <c r="H6953" s="20">
        <v>0</v>
      </c>
      <c r="I6953" s="20">
        <v>0</v>
      </c>
      <c r="J6953" s="20">
        <v>0</v>
      </c>
      <c r="K6953" s="20">
        <v>0</v>
      </c>
      <c r="L6953" s="20">
        <v>0</v>
      </c>
      <c r="M6953" s="20">
        <v>0</v>
      </c>
      <c r="N6953" s="1">
        <v>0</v>
      </c>
      <c r="O6953" s="5">
        <v>0</v>
      </c>
      <c r="P6953" s="5">
        <v>0</v>
      </c>
      <c r="Q6953" s="1">
        <v>0</v>
      </c>
      <c r="R6953" s="1">
        <v>0</v>
      </c>
      <c r="S6953" s="6"/>
      <c r="T6953" s="6"/>
    </row>
    <row r="6954" spans="1:20" hidden="1" x14ac:dyDescent="0.25">
      <c r="A6954" s="1">
        <v>8</v>
      </c>
      <c r="B6954" s="1">
        <v>2013</v>
      </c>
      <c r="C6954" s="1">
        <v>35479088</v>
      </c>
      <c r="D6954" s="44" t="s">
        <v>584</v>
      </c>
      <c r="E6954" s="20">
        <v>6.8583499999999992E-2</v>
      </c>
      <c r="F6954" s="20">
        <v>4.2363499999999998E-2</v>
      </c>
      <c r="G6954" s="20">
        <v>2.622E-2</v>
      </c>
      <c r="H6954" s="20">
        <v>0.01</v>
      </c>
      <c r="I6954" s="20">
        <v>2.1990599999999999E-2</v>
      </c>
      <c r="J6954" s="20" t="s">
        <v>47</v>
      </c>
      <c r="K6954" s="20">
        <v>4.55903E-2</v>
      </c>
      <c r="L6954" s="20">
        <v>1.0026E-3</v>
      </c>
      <c r="M6954" s="20">
        <v>1.187426953125E-2</v>
      </c>
      <c r="N6954" s="1">
        <v>2</v>
      </c>
      <c r="O6954" s="5">
        <v>67.86</v>
      </c>
      <c r="P6954" s="5">
        <v>32.14</v>
      </c>
      <c r="Q6954" s="1">
        <v>19</v>
      </c>
      <c r="R6954" s="1">
        <v>9</v>
      </c>
      <c r="S6954" s="6">
        <v>266</v>
      </c>
      <c r="T6954" s="6">
        <v>266</v>
      </c>
    </row>
    <row r="6955" spans="1:20" hidden="1" x14ac:dyDescent="0.25">
      <c r="A6955" s="1">
        <v>5</v>
      </c>
      <c r="B6955" s="1">
        <v>2013</v>
      </c>
      <c r="C6955" s="1">
        <v>35480055</v>
      </c>
      <c r="D6955" s="44" t="s">
        <v>585</v>
      </c>
      <c r="E6955" s="20">
        <v>0.26716750000000006</v>
      </c>
      <c r="F6955" s="20">
        <v>0.21805569999999999</v>
      </c>
      <c r="G6955" s="20">
        <v>4.911180000000006E-2</v>
      </c>
      <c r="H6955" s="20">
        <v>0</v>
      </c>
      <c r="I6955" s="20">
        <v>6.7350899999999991E-2</v>
      </c>
      <c r="J6955" s="20">
        <v>2.3682899999999996E-2</v>
      </c>
      <c r="K6955" s="20">
        <v>0.15267389999999997</v>
      </c>
      <c r="L6955" s="20">
        <v>2.3459799999999996E-2</v>
      </c>
      <c r="M6955" s="20">
        <v>4.4792194501157415E-2</v>
      </c>
      <c r="N6955" s="1">
        <v>19</v>
      </c>
      <c r="O6955" s="5">
        <v>25.27</v>
      </c>
      <c r="P6955" s="5">
        <v>74.73</v>
      </c>
      <c r="Q6955" s="1">
        <v>23</v>
      </c>
      <c r="R6955" s="1">
        <v>68</v>
      </c>
      <c r="S6955" s="6">
        <v>1026.95</v>
      </c>
      <c r="T6955" s="6">
        <v>0</v>
      </c>
    </row>
    <row r="6956" spans="1:20" hidden="1" x14ac:dyDescent="0.25">
      <c r="A6956" s="1">
        <v>19</v>
      </c>
      <c r="B6956" s="1">
        <v>2013</v>
      </c>
      <c r="C6956" s="1">
        <v>354805419</v>
      </c>
      <c r="D6956" s="44" t="s">
        <v>586</v>
      </c>
      <c r="E6956" s="20">
        <v>0.26503520000000003</v>
      </c>
      <c r="F6956" s="20">
        <v>0.21310700000000002</v>
      </c>
      <c r="G6956" s="20">
        <v>5.1928200000000008E-2</v>
      </c>
      <c r="H6956" s="20">
        <v>0</v>
      </c>
      <c r="I6956" s="20" t="s">
        <v>47</v>
      </c>
      <c r="J6956" s="20">
        <v>0.1404321</v>
      </c>
      <c r="K6956" s="20">
        <v>0.12128599999999999</v>
      </c>
      <c r="L6956" s="20">
        <v>3.3170999999999999E-3</v>
      </c>
      <c r="M6956" s="20">
        <v>1.5949548697916666E-2</v>
      </c>
      <c r="N6956" s="1">
        <v>1</v>
      </c>
      <c r="O6956" s="5">
        <v>50</v>
      </c>
      <c r="P6956" s="5">
        <v>50</v>
      </c>
      <c r="Q6956" s="1">
        <v>12</v>
      </c>
      <c r="R6956" s="1">
        <v>12</v>
      </c>
      <c r="S6956" s="6">
        <v>340</v>
      </c>
      <c r="T6956" s="6">
        <v>340</v>
      </c>
    </row>
    <row r="6957" spans="1:20" hidden="1" x14ac:dyDescent="0.25">
      <c r="A6957" s="1">
        <v>9</v>
      </c>
      <c r="B6957" s="1">
        <v>2013</v>
      </c>
      <c r="C6957" s="1">
        <v>35481049</v>
      </c>
      <c r="D6957" s="44" t="s">
        <v>587</v>
      </c>
      <c r="E6957" s="20">
        <v>1.4938E-2</v>
      </c>
      <c r="F6957" s="20">
        <v>1.4836199999999999E-2</v>
      </c>
      <c r="G6957" s="20">
        <v>1.0180000000000001E-4</v>
      </c>
      <c r="H6957" s="20">
        <v>0.04</v>
      </c>
      <c r="I6957" s="20" t="s">
        <v>47</v>
      </c>
      <c r="J6957" s="20">
        <v>6.7100000000000005E-5</v>
      </c>
      <c r="K6957" s="20">
        <v>1.4779799999999999E-2</v>
      </c>
      <c r="L6957" s="20">
        <v>9.1100000000000005E-5</v>
      </c>
      <c r="M6957" s="20">
        <v>9.0267046874999996E-3</v>
      </c>
      <c r="N6957" s="1">
        <v>5</v>
      </c>
      <c r="O6957" s="5">
        <v>78.569999999999993</v>
      </c>
      <c r="P6957" s="5">
        <v>21.43</v>
      </c>
      <c r="Q6957" s="1">
        <v>11</v>
      </c>
      <c r="R6957" s="1">
        <v>3</v>
      </c>
      <c r="S6957" s="6">
        <v>173.55</v>
      </c>
      <c r="T6957" s="6">
        <v>173.55</v>
      </c>
    </row>
    <row r="6958" spans="1:20" hidden="1" x14ac:dyDescent="0.25">
      <c r="A6958" s="1">
        <v>1</v>
      </c>
      <c r="B6958" s="1">
        <v>2013</v>
      </c>
      <c r="C6958" s="1">
        <v>35482031</v>
      </c>
      <c r="D6958" s="44" t="s">
        <v>588</v>
      </c>
      <c r="E6958" s="20">
        <v>2.8859300000000001E-2</v>
      </c>
      <c r="F6958" s="20">
        <v>2.7182000000000001E-2</v>
      </c>
      <c r="G6958" s="20">
        <v>1.6773000000000001E-3</v>
      </c>
      <c r="H6958" s="20">
        <v>0.01</v>
      </c>
      <c r="I6958" s="20" t="s">
        <v>47</v>
      </c>
      <c r="J6958" s="20">
        <v>8.6799999999999996E-5</v>
      </c>
      <c r="K6958" s="20">
        <v>2.6935000000000004E-2</v>
      </c>
      <c r="L6958" s="20">
        <v>1.8374999999999999E-3</v>
      </c>
      <c r="M6958" s="20">
        <v>8.6327828124999999E-3</v>
      </c>
      <c r="N6958" s="1">
        <v>21</v>
      </c>
      <c r="O6958" s="5">
        <v>82.61</v>
      </c>
      <c r="P6958" s="5">
        <v>17.39</v>
      </c>
      <c r="Q6958" s="1">
        <v>19</v>
      </c>
      <c r="R6958" s="1">
        <v>4</v>
      </c>
      <c r="S6958" s="6">
        <v>99.36</v>
      </c>
      <c r="T6958" s="6">
        <v>99.36</v>
      </c>
    </row>
    <row r="6959" spans="1:20" hidden="1" x14ac:dyDescent="0.25">
      <c r="A6959" s="1">
        <v>21</v>
      </c>
      <c r="B6959" s="1">
        <v>2013</v>
      </c>
      <c r="C6959" s="1">
        <v>354830221</v>
      </c>
      <c r="D6959" s="44" t="s">
        <v>589</v>
      </c>
      <c r="E6959" s="20">
        <v>6.2268000000000002E-3</v>
      </c>
      <c r="F6959" s="20">
        <v>0</v>
      </c>
      <c r="G6959" s="20">
        <v>6.2268000000000002E-3</v>
      </c>
      <c r="H6959" s="20">
        <v>0</v>
      </c>
      <c r="I6959" s="20">
        <v>6.2268000000000002E-3</v>
      </c>
      <c r="J6959" s="20" t="s">
        <v>47</v>
      </c>
      <c r="K6959" s="20" t="s">
        <v>47</v>
      </c>
      <c r="L6959" s="20">
        <v>0</v>
      </c>
      <c r="M6959" s="20">
        <v>7.0183130208333333E-3</v>
      </c>
      <c r="N6959" s="1">
        <v>0</v>
      </c>
      <c r="O6959" s="5">
        <v>0</v>
      </c>
      <c r="P6959" s="5">
        <v>100</v>
      </c>
      <c r="Q6959" s="1">
        <v>0</v>
      </c>
      <c r="R6959" s="1">
        <v>2</v>
      </c>
      <c r="S6959" s="6">
        <v>95.88</v>
      </c>
      <c r="T6959" s="6">
        <v>95.88</v>
      </c>
    </row>
    <row r="6960" spans="1:20" hidden="1" x14ac:dyDescent="0.25">
      <c r="A6960" s="1">
        <v>20</v>
      </c>
      <c r="B6960" s="1">
        <v>2013</v>
      </c>
      <c r="C6960" s="1">
        <v>354840120</v>
      </c>
      <c r="D6960" s="44" t="s">
        <v>590</v>
      </c>
      <c r="E6960" s="20">
        <v>5.0300000000000003E-5</v>
      </c>
      <c r="F6960" s="20">
        <v>0</v>
      </c>
      <c r="G6960" s="20">
        <v>5.0300000000000003E-5</v>
      </c>
      <c r="H6960" s="20">
        <v>0</v>
      </c>
      <c r="I6960" s="20" t="s">
        <v>47</v>
      </c>
      <c r="J6960" s="20" t="s">
        <v>47</v>
      </c>
      <c r="K6960" s="20" t="s">
        <v>47</v>
      </c>
      <c r="L6960" s="20">
        <v>5.0300000000000003E-5</v>
      </c>
      <c r="M6960" s="20">
        <v>1.1304234375E-2</v>
      </c>
      <c r="N6960" s="1">
        <v>0</v>
      </c>
      <c r="O6960" s="5">
        <v>0</v>
      </c>
      <c r="P6960" s="5">
        <v>100</v>
      </c>
      <c r="Q6960" s="1">
        <v>0</v>
      </c>
      <c r="R6960" s="1">
        <v>1</v>
      </c>
      <c r="S6960" s="6">
        <v>236</v>
      </c>
      <c r="T6960" s="6">
        <v>236</v>
      </c>
    </row>
    <row r="6961" spans="1:20" hidden="1" x14ac:dyDescent="0.25">
      <c r="A6961" s="1">
        <v>7</v>
      </c>
      <c r="B6961" s="1">
        <v>2013</v>
      </c>
      <c r="C6961" s="1">
        <v>35485007</v>
      </c>
      <c r="D6961" s="44" t="s">
        <v>591</v>
      </c>
      <c r="E6961" s="20">
        <v>2.9560501999999995</v>
      </c>
      <c r="F6961" s="20">
        <v>2.9552352999999996</v>
      </c>
      <c r="G6961" s="20">
        <v>8.1489999999999991E-4</v>
      </c>
      <c r="H6961" s="20">
        <v>0</v>
      </c>
      <c r="I6961" s="20">
        <v>2</v>
      </c>
      <c r="J6961" s="20">
        <v>0.9507907000000001</v>
      </c>
      <c r="K6961" s="20" t="s">
        <v>47</v>
      </c>
      <c r="L6961" s="20">
        <v>5.2595000000000003E-3</v>
      </c>
      <c r="M6961" s="20">
        <v>1.4693587823055556</v>
      </c>
      <c r="N6961" s="1">
        <v>9</v>
      </c>
      <c r="O6961" s="5">
        <v>82.35</v>
      </c>
      <c r="P6961" s="5">
        <v>17.649999999999999</v>
      </c>
      <c r="Q6961" s="1">
        <v>14</v>
      </c>
      <c r="R6961" s="1">
        <v>3</v>
      </c>
      <c r="S6961" s="6">
        <v>22905.54</v>
      </c>
      <c r="T6961" s="6">
        <v>0</v>
      </c>
    </row>
    <row r="6962" spans="1:20" hidden="1" x14ac:dyDescent="0.25">
      <c r="A6962" s="1">
        <v>1</v>
      </c>
      <c r="B6962" s="1">
        <v>2013</v>
      </c>
      <c r="C6962" s="1">
        <v>35486091</v>
      </c>
      <c r="D6962" s="44" t="s">
        <v>592</v>
      </c>
      <c r="E6962" s="20">
        <v>9.3795799999999999E-2</v>
      </c>
      <c r="F6962" s="20">
        <v>9.17742E-2</v>
      </c>
      <c r="G6962" s="20">
        <v>2.0216000000000001E-3</v>
      </c>
      <c r="H6962" s="20">
        <v>0</v>
      </c>
      <c r="I6962" s="20">
        <v>6.2222200000000005E-2</v>
      </c>
      <c r="J6962" s="20" t="s">
        <v>47</v>
      </c>
      <c r="K6962" s="20">
        <v>1.71088E-2</v>
      </c>
      <c r="L6962" s="20">
        <v>1.44648E-2</v>
      </c>
      <c r="M6962" s="20">
        <v>1.6657931250000004E-2</v>
      </c>
      <c r="N6962" s="1">
        <v>1</v>
      </c>
      <c r="O6962" s="5">
        <v>91.67</v>
      </c>
      <c r="P6962" s="5">
        <v>8.33</v>
      </c>
      <c r="Q6962" s="1">
        <v>22</v>
      </c>
      <c r="R6962" s="1">
        <v>2</v>
      </c>
      <c r="S6962" s="6">
        <v>259.44</v>
      </c>
      <c r="T6962" s="6">
        <v>212.74080000000001</v>
      </c>
    </row>
    <row r="6963" spans="1:20" hidden="1" x14ac:dyDescent="0.25">
      <c r="A6963" s="1">
        <v>6</v>
      </c>
      <c r="B6963" s="1">
        <v>2013</v>
      </c>
      <c r="C6963" s="1">
        <v>35487086</v>
      </c>
      <c r="D6963" s="44" t="s">
        <v>593</v>
      </c>
      <c r="E6963" s="20">
        <v>5.8625887999999993</v>
      </c>
      <c r="F6963" s="20">
        <v>5.5081207000000001</v>
      </c>
      <c r="G6963" s="20">
        <v>0.35446809999999934</v>
      </c>
      <c r="H6963" s="20">
        <v>0</v>
      </c>
      <c r="I6963" s="20">
        <v>5.5709491</v>
      </c>
      <c r="J6963" s="20">
        <v>0.18517340000000007</v>
      </c>
      <c r="K6963" s="20" t="s">
        <v>47</v>
      </c>
      <c r="L6963" s="20">
        <v>0.10646630000000008</v>
      </c>
      <c r="M6963" s="20">
        <v>3.1457891495486114</v>
      </c>
      <c r="N6963" s="1">
        <v>13</v>
      </c>
      <c r="O6963" s="5">
        <v>5.28</v>
      </c>
      <c r="P6963" s="5">
        <v>94.72</v>
      </c>
      <c r="Q6963" s="1">
        <v>19</v>
      </c>
      <c r="R6963" s="1">
        <v>341</v>
      </c>
      <c r="S6963" s="6">
        <v>38083.1</v>
      </c>
      <c r="T6963" s="6">
        <v>9901.6059999999998</v>
      </c>
    </row>
    <row r="6964" spans="1:20" hidden="1" x14ac:dyDescent="0.25">
      <c r="A6964" s="1">
        <v>7</v>
      </c>
      <c r="B6964" s="1">
        <v>2013</v>
      </c>
      <c r="C6964" s="1">
        <v>35487087</v>
      </c>
      <c r="D6964" s="44" t="s">
        <v>593</v>
      </c>
      <c r="E6964" s="20">
        <v>0.51552779999999998</v>
      </c>
      <c r="F6964" s="20">
        <v>0.51552779999999998</v>
      </c>
      <c r="G6964" s="20">
        <v>0</v>
      </c>
      <c r="H6964" s="20">
        <v>0</v>
      </c>
      <c r="I6964" s="20">
        <v>0.5</v>
      </c>
      <c r="J6964" s="20" t="s">
        <v>47</v>
      </c>
      <c r="K6964" s="20">
        <v>1.5527800000000001E-2</v>
      </c>
      <c r="L6964" s="20">
        <v>0</v>
      </c>
      <c r="M6964" s="20">
        <v>0</v>
      </c>
      <c r="N6964" s="1">
        <v>3</v>
      </c>
      <c r="O6964" s="5">
        <v>100</v>
      </c>
      <c r="P6964" s="5">
        <v>0</v>
      </c>
      <c r="Q6964" s="1">
        <v>5</v>
      </c>
      <c r="R6964" s="1">
        <v>0</v>
      </c>
      <c r="S6964" s="6"/>
      <c r="T6964" s="6"/>
    </row>
    <row r="6965" spans="1:20" hidden="1" x14ac:dyDescent="0.25">
      <c r="A6965" s="1">
        <v>6</v>
      </c>
      <c r="B6965" s="1">
        <v>2013</v>
      </c>
      <c r="C6965" s="1">
        <v>35488076</v>
      </c>
      <c r="D6965" s="44" t="s">
        <v>594</v>
      </c>
      <c r="E6965" s="20">
        <v>2.2471300000000003E-2</v>
      </c>
      <c r="F6965" s="20">
        <v>0</v>
      </c>
      <c r="G6965" s="20">
        <v>2.2471300000000003E-2</v>
      </c>
      <c r="H6965" s="20">
        <v>0</v>
      </c>
      <c r="I6965" s="20" t="s">
        <v>47</v>
      </c>
      <c r="J6965" s="20">
        <v>8.4823999999999993E-3</v>
      </c>
      <c r="K6965" s="20">
        <v>9.2590000000000001E-4</v>
      </c>
      <c r="L6965" s="20">
        <v>1.3063000000000005E-2</v>
      </c>
      <c r="M6965" s="20">
        <v>0.52269137731481485</v>
      </c>
      <c r="N6965" s="1">
        <v>0</v>
      </c>
      <c r="O6965" s="5">
        <v>0</v>
      </c>
      <c r="P6965" s="5">
        <v>100</v>
      </c>
      <c r="Q6965" s="1">
        <v>0</v>
      </c>
      <c r="R6965" s="1">
        <v>62</v>
      </c>
      <c r="S6965" s="6">
        <v>8444</v>
      </c>
      <c r="T6965" s="6">
        <v>8444</v>
      </c>
    </row>
    <row r="6966" spans="1:20" hidden="1" x14ac:dyDescent="0.25">
      <c r="A6966" s="1">
        <v>9</v>
      </c>
      <c r="B6966" s="1">
        <v>2013</v>
      </c>
      <c r="C6966" s="1">
        <v>35489069</v>
      </c>
      <c r="D6966" s="44" t="s">
        <v>595</v>
      </c>
      <c r="E6966" s="20">
        <v>0.21910689999999991</v>
      </c>
      <c r="F6966" s="20">
        <v>0.14615759999999992</v>
      </c>
      <c r="G6966" s="20">
        <v>7.2949299999999995E-2</v>
      </c>
      <c r="H6966" s="20">
        <v>0.02</v>
      </c>
      <c r="I6966" s="20">
        <v>1.6652200000000002E-2</v>
      </c>
      <c r="J6966" s="20">
        <v>9.2755999999999984E-3</v>
      </c>
      <c r="K6966" s="20">
        <v>0.15588219999999992</v>
      </c>
      <c r="L6966" s="20">
        <v>3.7296900000000001E-2</v>
      </c>
      <c r="M6966" s="20">
        <v>0</v>
      </c>
      <c r="N6966" s="1">
        <v>31</v>
      </c>
      <c r="O6966" s="5">
        <v>61.73</v>
      </c>
      <c r="P6966" s="5">
        <v>38.270000000000003</v>
      </c>
      <c r="Q6966" s="1">
        <v>50</v>
      </c>
      <c r="R6966" s="1">
        <v>31</v>
      </c>
      <c r="S6966" s="6"/>
      <c r="T6966" s="6"/>
    </row>
    <row r="6967" spans="1:20" hidden="1" x14ac:dyDescent="0.25">
      <c r="A6967" s="1">
        <v>13</v>
      </c>
      <c r="B6967" s="1">
        <v>2013</v>
      </c>
      <c r="C6967" s="1">
        <v>354890613</v>
      </c>
      <c r="D6967" s="44" t="s">
        <v>595</v>
      </c>
      <c r="E6967" s="20">
        <v>0.28336709999999982</v>
      </c>
      <c r="F6967" s="20">
        <v>4.5535999999999993E-2</v>
      </c>
      <c r="G6967" s="20">
        <v>0.23783109999999982</v>
      </c>
      <c r="H6967" s="20">
        <v>0</v>
      </c>
      <c r="I6967" s="20">
        <v>6.538430000000002E-2</v>
      </c>
      <c r="J6967" s="20">
        <v>9.7060400000000033E-2</v>
      </c>
      <c r="K6967" s="20">
        <v>3.0812700000000012E-2</v>
      </c>
      <c r="L6967" s="20">
        <v>9.0109699999999987E-2</v>
      </c>
      <c r="M6967" s="20">
        <v>0.79624254629629632</v>
      </c>
      <c r="N6967" s="1">
        <v>40</v>
      </c>
      <c r="O6967" s="5">
        <v>20.95</v>
      </c>
      <c r="P6967" s="5">
        <v>79.05</v>
      </c>
      <c r="Q6967" s="1">
        <v>53</v>
      </c>
      <c r="R6967" s="1">
        <v>200</v>
      </c>
      <c r="S6967" s="6">
        <v>12257</v>
      </c>
      <c r="T6967" s="6">
        <v>10418.450000000001</v>
      </c>
    </row>
    <row r="6968" spans="1:20" hidden="1" x14ac:dyDescent="0.25">
      <c r="A6968" s="1">
        <v>18</v>
      </c>
      <c r="B6968" s="1">
        <v>2013</v>
      </c>
      <c r="C6968" s="1">
        <v>354900318</v>
      </c>
      <c r="D6968" s="44" t="s">
        <v>596</v>
      </c>
      <c r="E6968" s="20">
        <v>1.8612300000000005E-2</v>
      </c>
      <c r="F6968" s="20">
        <v>1.0847700000000004E-2</v>
      </c>
      <c r="G6968" s="20">
        <v>7.7646E-3</v>
      </c>
      <c r="H6968" s="20">
        <v>0</v>
      </c>
      <c r="I6968" s="20">
        <v>7.1364999999999996E-3</v>
      </c>
      <c r="J6968" s="20" t="s">
        <v>47</v>
      </c>
      <c r="K6968" s="20">
        <v>1.0820300000000003E-2</v>
      </c>
      <c r="L6968" s="20">
        <v>6.5550000000000005E-4</v>
      </c>
      <c r="M6968" s="20">
        <v>5.8075513020833342E-3</v>
      </c>
      <c r="N6968" s="1">
        <v>0</v>
      </c>
      <c r="O6968" s="5">
        <v>77.05</v>
      </c>
      <c r="P6968" s="5">
        <v>22.95</v>
      </c>
      <c r="Q6968" s="1">
        <v>47</v>
      </c>
      <c r="R6968" s="1">
        <v>14</v>
      </c>
      <c r="S6968" s="6">
        <v>120</v>
      </c>
      <c r="T6968" s="6">
        <v>120</v>
      </c>
    </row>
    <row r="6969" spans="1:20" hidden="1" x14ac:dyDescent="0.25">
      <c r="A6969" s="1">
        <v>4</v>
      </c>
      <c r="B6969" s="1">
        <v>2013</v>
      </c>
      <c r="C6969" s="1">
        <v>35491024</v>
      </c>
      <c r="D6969" s="44" t="s">
        <v>597</v>
      </c>
      <c r="E6969" s="20">
        <v>0</v>
      </c>
      <c r="F6969" s="20">
        <v>0</v>
      </c>
      <c r="G6969" s="20">
        <v>0</v>
      </c>
      <c r="H6969" s="20">
        <v>0</v>
      </c>
      <c r="I6969" s="20">
        <v>0</v>
      </c>
      <c r="J6969" s="20">
        <v>0</v>
      </c>
      <c r="K6969" s="20">
        <v>0</v>
      </c>
      <c r="L6969" s="20">
        <v>0</v>
      </c>
      <c r="M6969" s="20">
        <v>0</v>
      </c>
      <c r="N6969" s="1">
        <v>0</v>
      </c>
      <c r="O6969" s="5">
        <v>0</v>
      </c>
      <c r="P6969" s="5">
        <v>0</v>
      </c>
      <c r="Q6969" s="1">
        <v>0</v>
      </c>
      <c r="R6969" s="1">
        <v>0</v>
      </c>
      <c r="S6969" s="6"/>
      <c r="T6969" s="6"/>
    </row>
    <row r="6970" spans="1:20" hidden="1" x14ac:dyDescent="0.25">
      <c r="A6970" s="1">
        <v>9</v>
      </c>
      <c r="B6970" s="1">
        <v>2013</v>
      </c>
      <c r="C6970" s="1">
        <v>35491029</v>
      </c>
      <c r="D6970" s="44" t="s">
        <v>597</v>
      </c>
      <c r="E6970" s="20">
        <v>0.91287329999999989</v>
      </c>
      <c r="F6970" s="20">
        <v>0.89871179999999984</v>
      </c>
      <c r="G6970" s="20">
        <v>1.4161500000000004E-2</v>
      </c>
      <c r="H6970" s="20">
        <v>1.1299999999999999</v>
      </c>
      <c r="I6970" s="20" t="s">
        <v>47</v>
      </c>
      <c r="J6970" s="20">
        <v>0.11781749999999999</v>
      </c>
      <c r="K6970" s="20">
        <v>0.77971499999999971</v>
      </c>
      <c r="L6970" s="20">
        <v>1.5340800000000002E-2</v>
      </c>
      <c r="M6970" s="20">
        <v>0.25826356481481483</v>
      </c>
      <c r="N6970" s="1">
        <v>84</v>
      </c>
      <c r="O6970" s="5">
        <v>71.94</v>
      </c>
      <c r="P6970" s="5">
        <v>28.06</v>
      </c>
      <c r="Q6970" s="1">
        <v>100</v>
      </c>
      <c r="R6970" s="1">
        <v>39</v>
      </c>
      <c r="S6970" s="6">
        <v>4558</v>
      </c>
      <c r="T6970" s="6">
        <v>4558</v>
      </c>
    </row>
    <row r="6971" spans="1:20" hidden="1" x14ac:dyDescent="0.25">
      <c r="A6971" s="1">
        <v>18</v>
      </c>
      <c r="B6971" s="1">
        <v>2013</v>
      </c>
      <c r="C6971" s="1">
        <v>354920118</v>
      </c>
      <c r="D6971" s="44" t="s">
        <v>598</v>
      </c>
      <c r="E6971" s="20">
        <v>1.1785E-2</v>
      </c>
      <c r="F6971" s="20">
        <v>1.6735999999999999E-3</v>
      </c>
      <c r="G6971" s="20">
        <v>1.01114E-2</v>
      </c>
      <c r="H6971" s="20">
        <v>0</v>
      </c>
      <c r="I6971" s="20" t="s">
        <v>47</v>
      </c>
      <c r="J6971" s="20" t="s">
        <v>47</v>
      </c>
      <c r="K6971" s="20">
        <v>9.2026E-3</v>
      </c>
      <c r="L6971" s="20">
        <v>2.5823999999999999E-3</v>
      </c>
      <c r="M6971" s="20">
        <v>5.8489742187499997E-3</v>
      </c>
      <c r="N6971" s="1">
        <v>3</v>
      </c>
      <c r="O6971" s="5">
        <v>25</v>
      </c>
      <c r="P6971" s="5">
        <v>75</v>
      </c>
      <c r="Q6971" s="1">
        <v>2</v>
      </c>
      <c r="R6971" s="1">
        <v>6</v>
      </c>
      <c r="S6971" s="6">
        <v>104.76</v>
      </c>
      <c r="T6971" s="6">
        <v>104.76</v>
      </c>
    </row>
    <row r="6972" spans="1:20" hidden="1" x14ac:dyDescent="0.25">
      <c r="A6972" s="1">
        <v>18</v>
      </c>
      <c r="B6972" s="1">
        <v>2013</v>
      </c>
      <c r="C6972" s="1">
        <v>354925018</v>
      </c>
      <c r="D6972" s="44" t="s">
        <v>599</v>
      </c>
      <c r="E6972" s="20">
        <v>1.41493E-2</v>
      </c>
      <c r="F6972" s="20">
        <v>1.41204E-2</v>
      </c>
      <c r="G6972" s="20">
        <v>2.8900000000000001E-5</v>
      </c>
      <c r="H6972" s="20">
        <v>0</v>
      </c>
      <c r="I6972" s="20" t="s">
        <v>47</v>
      </c>
      <c r="J6972" s="20" t="s">
        <v>47</v>
      </c>
      <c r="K6972" s="20">
        <v>1.41204E-2</v>
      </c>
      <c r="L6972" s="20">
        <v>2.8900000000000001E-5</v>
      </c>
      <c r="M6972" s="20">
        <v>3.6557703124999999E-3</v>
      </c>
      <c r="N6972" s="1">
        <v>0</v>
      </c>
      <c r="O6972" s="5">
        <v>66.67</v>
      </c>
      <c r="P6972" s="5">
        <v>33.33</v>
      </c>
      <c r="Q6972" s="1">
        <v>2</v>
      </c>
      <c r="R6972" s="1">
        <v>1</v>
      </c>
      <c r="S6972" s="6">
        <v>82</v>
      </c>
      <c r="T6972" s="6">
        <v>82</v>
      </c>
    </row>
    <row r="6973" spans="1:20" hidden="1" x14ac:dyDescent="0.25">
      <c r="A6973" s="1">
        <v>20</v>
      </c>
      <c r="B6973" s="1">
        <v>2013</v>
      </c>
      <c r="C6973" s="1">
        <v>354930020</v>
      </c>
      <c r="D6973" s="44" t="s">
        <v>600</v>
      </c>
      <c r="E6973" s="20">
        <v>4.7039300000000006E-2</v>
      </c>
      <c r="F6973" s="20">
        <v>0</v>
      </c>
      <c r="G6973" s="20">
        <v>4.7039300000000006E-2</v>
      </c>
      <c r="H6973" s="20">
        <v>0</v>
      </c>
      <c r="I6973" s="20" t="s">
        <v>47</v>
      </c>
      <c r="J6973" s="20">
        <v>2.3149999999999999E-4</v>
      </c>
      <c r="K6973" s="20">
        <v>4.3358899999999999E-2</v>
      </c>
      <c r="L6973" s="20">
        <v>3.4488999999999995E-3</v>
      </c>
      <c r="M6973" s="20">
        <v>4.3575124999999998E-3</v>
      </c>
      <c r="N6973" s="1">
        <v>0</v>
      </c>
      <c r="O6973" s="5">
        <v>0</v>
      </c>
      <c r="P6973" s="5">
        <v>100</v>
      </c>
      <c r="Q6973" s="1">
        <v>0</v>
      </c>
      <c r="R6973" s="1">
        <v>16</v>
      </c>
      <c r="S6973" s="6">
        <v>94</v>
      </c>
      <c r="T6973" s="6">
        <v>94</v>
      </c>
    </row>
    <row r="6974" spans="1:20" hidden="1" x14ac:dyDescent="0.25">
      <c r="A6974" s="1">
        <v>8</v>
      </c>
      <c r="B6974" s="1">
        <v>2013</v>
      </c>
      <c r="C6974" s="1">
        <v>35494098</v>
      </c>
      <c r="D6974" s="44" t="s">
        <v>601</v>
      </c>
      <c r="E6974" s="20">
        <v>5.9260300000000002E-2</v>
      </c>
      <c r="F6974" s="20">
        <v>4.2346799999999997E-2</v>
      </c>
      <c r="G6974" s="20">
        <v>1.6913500000000001E-2</v>
      </c>
      <c r="H6974" s="20">
        <v>0.14000000000000001</v>
      </c>
      <c r="I6974" s="20">
        <v>1.7359999999999999E-4</v>
      </c>
      <c r="J6974" s="20">
        <v>8.5131000000000009E-3</v>
      </c>
      <c r="K6974" s="20">
        <v>3.2136100000000001E-2</v>
      </c>
      <c r="L6974" s="20">
        <v>1.8437500000000002E-2</v>
      </c>
      <c r="M6974" s="20">
        <v>0.1425839264872685</v>
      </c>
      <c r="N6974" s="1">
        <v>0</v>
      </c>
      <c r="O6974" s="5">
        <v>33.33</v>
      </c>
      <c r="P6974" s="5">
        <v>66.67</v>
      </c>
      <c r="Q6974" s="1">
        <v>7</v>
      </c>
      <c r="R6974" s="1">
        <v>14</v>
      </c>
      <c r="S6974" s="6">
        <v>2612</v>
      </c>
      <c r="T6974" s="6">
        <v>0</v>
      </c>
    </row>
    <row r="6975" spans="1:20" hidden="1" x14ac:dyDescent="0.25">
      <c r="A6975" s="1">
        <v>12</v>
      </c>
      <c r="B6975" s="1">
        <v>2013</v>
      </c>
      <c r="C6975" s="1">
        <v>354940912</v>
      </c>
      <c r="D6975" s="44" t="s">
        <v>601</v>
      </c>
      <c r="E6975" s="20">
        <v>0.30555559999999998</v>
      </c>
      <c r="F6975" s="20">
        <v>0.30555559999999998</v>
      </c>
      <c r="G6975" s="20">
        <v>0</v>
      </c>
      <c r="H6975" s="20">
        <v>0</v>
      </c>
      <c r="I6975" s="20" t="s">
        <v>47</v>
      </c>
      <c r="J6975" s="20">
        <v>0.30555559999999998</v>
      </c>
      <c r="K6975" s="20" t="s">
        <v>47</v>
      </c>
      <c r="L6975" s="20">
        <v>0</v>
      </c>
      <c r="M6975" s="20">
        <v>0</v>
      </c>
      <c r="N6975" s="1">
        <v>0</v>
      </c>
      <c r="O6975" s="5">
        <v>100</v>
      </c>
      <c r="P6975" s="5">
        <v>0</v>
      </c>
      <c r="Q6975" s="1">
        <v>1</v>
      </c>
      <c r="R6975" s="1">
        <v>0</v>
      </c>
      <c r="S6975" s="6"/>
      <c r="T6975" s="6"/>
    </row>
    <row r="6976" spans="1:20" hidden="1" x14ac:dyDescent="0.25">
      <c r="A6976" s="1">
        <v>8</v>
      </c>
      <c r="B6976" s="1">
        <v>2013</v>
      </c>
      <c r="C6976" s="1">
        <v>35495088</v>
      </c>
      <c r="D6976" s="44" t="s">
        <v>602</v>
      </c>
      <c r="E6976" s="20">
        <v>8.6274900000000015E-2</v>
      </c>
      <c r="F6976" s="20">
        <v>7.8881400000000018E-2</v>
      </c>
      <c r="G6976" s="20">
        <v>7.393499999999999E-3</v>
      </c>
      <c r="H6976" s="20">
        <v>0</v>
      </c>
      <c r="I6976" s="20">
        <v>2.3333300000000001E-2</v>
      </c>
      <c r="J6976" s="20">
        <v>1.1569999999999999E-4</v>
      </c>
      <c r="K6976" s="20">
        <v>5.9995000000000007E-2</v>
      </c>
      <c r="L6976" s="20">
        <v>2.8308999999999999E-3</v>
      </c>
      <c r="M6976" s="20">
        <v>2.1354446874999999E-2</v>
      </c>
      <c r="N6976" s="1">
        <v>15</v>
      </c>
      <c r="O6976" s="5">
        <v>61.54</v>
      </c>
      <c r="P6976" s="5">
        <v>38.46</v>
      </c>
      <c r="Q6976" s="1">
        <v>16</v>
      </c>
      <c r="R6976" s="1">
        <v>10</v>
      </c>
      <c r="S6976" s="6">
        <v>421</v>
      </c>
      <c r="T6976" s="6">
        <v>421</v>
      </c>
    </row>
    <row r="6977" spans="1:20" hidden="1" x14ac:dyDescent="0.25">
      <c r="A6977" s="1">
        <v>2</v>
      </c>
      <c r="B6977" s="1">
        <v>2013</v>
      </c>
      <c r="C6977" s="1">
        <v>35496072</v>
      </c>
      <c r="D6977" s="44" t="s">
        <v>603</v>
      </c>
      <c r="E6977" s="20">
        <v>6.9400000000000006E-5</v>
      </c>
      <c r="F6977" s="20">
        <v>0</v>
      </c>
      <c r="G6977" s="20">
        <v>6.9400000000000006E-5</v>
      </c>
      <c r="H6977" s="20">
        <v>0</v>
      </c>
      <c r="I6977" s="20" t="s">
        <v>47</v>
      </c>
      <c r="J6977" s="20">
        <v>6.9400000000000006E-5</v>
      </c>
      <c r="K6977" s="20" t="s">
        <v>47</v>
      </c>
      <c r="L6977" s="20">
        <v>0</v>
      </c>
      <c r="M6977" s="20">
        <v>8.5577818965517256E-3</v>
      </c>
      <c r="N6977" s="1">
        <v>3</v>
      </c>
      <c r="O6977" s="5">
        <v>0</v>
      </c>
      <c r="P6977" s="5">
        <v>100</v>
      </c>
      <c r="Q6977" s="1">
        <v>0</v>
      </c>
      <c r="R6977" s="1">
        <v>1</v>
      </c>
      <c r="S6977" s="6">
        <v>79.5</v>
      </c>
      <c r="T6977" s="6">
        <v>0</v>
      </c>
    </row>
    <row r="6978" spans="1:20" hidden="1" x14ac:dyDescent="0.25">
      <c r="A6978" s="1">
        <v>4</v>
      </c>
      <c r="B6978" s="1">
        <v>2013</v>
      </c>
      <c r="C6978" s="1">
        <v>35497064</v>
      </c>
      <c r="D6978" s="44" t="s">
        <v>604</v>
      </c>
      <c r="E6978" s="20">
        <v>0.31343709999999997</v>
      </c>
      <c r="F6978" s="20">
        <v>0.30426749999999997</v>
      </c>
      <c r="G6978" s="20">
        <v>9.1695999999999982E-3</v>
      </c>
      <c r="H6978" s="20">
        <v>0.4</v>
      </c>
      <c r="I6978" s="20">
        <v>5.5555599999999997E-2</v>
      </c>
      <c r="J6978" s="20">
        <v>6.9642000000000003E-3</v>
      </c>
      <c r="K6978" s="20">
        <v>0.24731739999999994</v>
      </c>
      <c r="L6978" s="20">
        <v>3.5999000000000005E-3</v>
      </c>
      <c r="M6978" s="20">
        <v>0.1456005258333333</v>
      </c>
      <c r="N6978" s="1">
        <v>40</v>
      </c>
      <c r="O6978" s="5">
        <v>81.91</v>
      </c>
      <c r="P6978" s="5">
        <v>18.09</v>
      </c>
      <c r="Q6978" s="1">
        <v>77</v>
      </c>
      <c r="R6978" s="1">
        <v>17</v>
      </c>
      <c r="S6978" s="6">
        <v>2376.36</v>
      </c>
      <c r="T6978" s="6">
        <v>95.054400000000001</v>
      </c>
    </row>
    <row r="6979" spans="1:20" hidden="1" x14ac:dyDescent="0.25">
      <c r="A6979" s="1">
        <v>15</v>
      </c>
      <c r="B6979" s="1">
        <v>2013</v>
      </c>
      <c r="C6979" s="1">
        <v>354980515</v>
      </c>
      <c r="D6979" s="44" t="s">
        <v>605</v>
      </c>
      <c r="E6979" s="20">
        <v>1.3893034000000077</v>
      </c>
      <c r="F6979" s="20">
        <v>0.59855090000000011</v>
      </c>
      <c r="G6979" s="20">
        <v>0.79075250000000752</v>
      </c>
      <c r="H6979" s="20">
        <v>0</v>
      </c>
      <c r="I6979" s="20">
        <v>0.94030539999999996</v>
      </c>
      <c r="J6979" s="20">
        <v>4.6904000000000008E-2</v>
      </c>
      <c r="K6979" s="20">
        <v>8.3080699999999993E-2</v>
      </c>
      <c r="L6979" s="20">
        <v>0.31901329999999928</v>
      </c>
      <c r="M6979" s="20">
        <v>1.3674928461574074</v>
      </c>
      <c r="N6979" s="1">
        <v>34</v>
      </c>
      <c r="O6979" s="5">
        <v>3.25</v>
      </c>
      <c r="P6979" s="5">
        <v>96.75</v>
      </c>
      <c r="Q6979" s="1">
        <v>23</v>
      </c>
      <c r="R6979" s="1">
        <v>685</v>
      </c>
      <c r="S6979" s="6">
        <v>21795.84</v>
      </c>
      <c r="T6979" s="6">
        <v>21795.84</v>
      </c>
    </row>
    <row r="6980" spans="1:20" hidden="1" x14ac:dyDescent="0.25">
      <c r="A6980" s="1">
        <v>2</v>
      </c>
      <c r="B6980" s="1">
        <v>2013</v>
      </c>
      <c r="C6980" s="1">
        <v>35499042</v>
      </c>
      <c r="D6980" s="44" t="s">
        <v>606</v>
      </c>
      <c r="E6980" s="20">
        <v>3.4452718000000009</v>
      </c>
      <c r="F6980" s="20">
        <v>1.9015603000000008</v>
      </c>
      <c r="G6980" s="20">
        <v>1.5437115000000001</v>
      </c>
      <c r="H6980" s="20">
        <v>2.21</v>
      </c>
      <c r="I6980" s="20">
        <v>2.8116023000000019</v>
      </c>
      <c r="J6980" s="20">
        <v>0.48104529999999973</v>
      </c>
      <c r="K6980" s="20">
        <v>6.6449299999999989E-2</v>
      </c>
      <c r="L6980" s="20">
        <v>8.6174899999999999E-2</v>
      </c>
      <c r="M6980" s="20">
        <v>2.6753927199074075</v>
      </c>
      <c r="N6980" s="1">
        <v>139</v>
      </c>
      <c r="O6980" s="5">
        <v>27.04</v>
      </c>
      <c r="P6980" s="5">
        <v>72.959999999999994</v>
      </c>
      <c r="Q6980" s="1">
        <v>83</v>
      </c>
      <c r="R6980" s="1">
        <v>224</v>
      </c>
      <c r="S6980" s="6">
        <v>32410.560000000001</v>
      </c>
      <c r="T6980" s="6">
        <v>29169.504000000001</v>
      </c>
    </row>
    <row r="6981" spans="1:20" hidden="1" x14ac:dyDescent="0.25">
      <c r="A6981" s="1">
        <v>6</v>
      </c>
      <c r="B6981" s="1">
        <v>2013</v>
      </c>
      <c r="C6981" s="1">
        <v>35499536</v>
      </c>
      <c r="D6981" s="44" t="s">
        <v>607</v>
      </c>
      <c r="E6981" s="20">
        <v>0</v>
      </c>
      <c r="F6981" s="20">
        <v>0</v>
      </c>
      <c r="G6981" s="20">
        <v>0</v>
      </c>
      <c r="H6981" s="20">
        <v>0</v>
      </c>
      <c r="I6981" s="20">
        <v>0</v>
      </c>
      <c r="J6981" s="20">
        <v>0</v>
      </c>
      <c r="K6981" s="20">
        <v>0</v>
      </c>
      <c r="L6981" s="20">
        <v>0</v>
      </c>
      <c r="M6981" s="20">
        <v>0</v>
      </c>
      <c r="N6981" s="1">
        <v>0</v>
      </c>
      <c r="O6981" s="5">
        <v>0</v>
      </c>
      <c r="P6981" s="5">
        <v>0</v>
      </c>
      <c r="Q6981" s="1">
        <v>0</v>
      </c>
      <c r="R6981" s="1">
        <v>0</v>
      </c>
      <c r="S6981" s="6"/>
      <c r="T6981" s="6"/>
    </row>
    <row r="6982" spans="1:20" hidden="1" x14ac:dyDescent="0.25">
      <c r="A6982" s="1">
        <v>11</v>
      </c>
      <c r="B6982" s="1">
        <v>2013</v>
      </c>
      <c r="C6982" s="1">
        <v>354995311</v>
      </c>
      <c r="D6982" s="44" t="s">
        <v>607</v>
      </c>
      <c r="E6982" s="20">
        <v>7.5604000000000001E-3</v>
      </c>
      <c r="F6982" s="20">
        <v>6.4840000000000002E-3</v>
      </c>
      <c r="G6982" s="20">
        <v>1.0764000000000001E-3</v>
      </c>
      <c r="H6982" s="20">
        <v>0</v>
      </c>
      <c r="I6982" s="20">
        <v>5.2079999999999997E-4</v>
      </c>
      <c r="J6982" s="20">
        <v>3.3569999999999997E-4</v>
      </c>
      <c r="K6982" s="20">
        <v>6.4828000000000004E-3</v>
      </c>
      <c r="L6982" s="20">
        <v>2.2110000000000003E-4</v>
      </c>
      <c r="M6982" s="20">
        <v>1.7431150000000003E-2</v>
      </c>
      <c r="N6982" s="1">
        <v>28</v>
      </c>
      <c r="O6982" s="5">
        <v>50</v>
      </c>
      <c r="P6982" s="5">
        <v>50</v>
      </c>
      <c r="Q6982" s="1">
        <v>7</v>
      </c>
      <c r="R6982" s="1">
        <v>7</v>
      </c>
      <c r="S6982" s="6">
        <v>380.12</v>
      </c>
      <c r="T6982" s="6">
        <v>380.12</v>
      </c>
    </row>
    <row r="6983" spans="1:20" hidden="1" x14ac:dyDescent="0.25">
      <c r="A6983" s="1">
        <v>2</v>
      </c>
      <c r="B6983" s="1">
        <v>2013</v>
      </c>
      <c r="C6983" s="1">
        <v>35500012</v>
      </c>
      <c r="D6983" s="44" t="s">
        <v>692</v>
      </c>
      <c r="E6983" s="20">
        <v>2.3324000000000005E-3</v>
      </c>
      <c r="F6983" s="20">
        <v>1.8070000000000007E-3</v>
      </c>
      <c r="G6983" s="20">
        <v>5.2539999999999998E-4</v>
      </c>
      <c r="H6983" s="20">
        <v>0.02</v>
      </c>
      <c r="I6983" s="20">
        <v>1.1944E-3</v>
      </c>
      <c r="J6983" s="20">
        <v>2.1429999999999998E-4</v>
      </c>
      <c r="K6983" s="20">
        <v>6.424E-4</v>
      </c>
      <c r="L6983" s="20">
        <v>2.8130000000000001E-4</v>
      </c>
      <c r="M6983" s="20">
        <v>1.7142283333333331E-2</v>
      </c>
      <c r="N6983" s="1">
        <v>37</v>
      </c>
      <c r="O6983" s="5">
        <v>77.27</v>
      </c>
      <c r="P6983" s="5">
        <v>22.73</v>
      </c>
      <c r="Q6983" s="1">
        <v>17</v>
      </c>
      <c r="R6983" s="1">
        <v>5</v>
      </c>
      <c r="S6983" s="6">
        <v>288.95999999999998</v>
      </c>
      <c r="T6983" s="6">
        <v>288.95999999999998</v>
      </c>
    </row>
    <row r="6984" spans="1:20" hidden="1" x14ac:dyDescent="0.25">
      <c r="A6984" s="1">
        <v>10</v>
      </c>
      <c r="B6984" s="1">
        <v>2013</v>
      </c>
      <c r="C6984" s="1">
        <v>355010010</v>
      </c>
      <c r="D6984" s="44" t="s">
        <v>609</v>
      </c>
      <c r="E6984" s="20">
        <v>5.0732600000000003E-2</v>
      </c>
      <c r="F6984" s="20">
        <v>5.0732600000000003E-2</v>
      </c>
      <c r="G6984" s="20">
        <v>0</v>
      </c>
      <c r="H6984" s="20">
        <v>0</v>
      </c>
      <c r="I6984" s="20" t="s">
        <v>47</v>
      </c>
      <c r="J6984" s="20">
        <v>6.7406999999999996E-3</v>
      </c>
      <c r="K6984" s="20">
        <v>0.03</v>
      </c>
      <c r="L6984" s="20">
        <v>1.39919E-2</v>
      </c>
      <c r="M6984" s="20">
        <v>0</v>
      </c>
      <c r="N6984" s="1">
        <v>3</v>
      </c>
      <c r="O6984" s="5">
        <v>100</v>
      </c>
      <c r="P6984" s="5">
        <v>0</v>
      </c>
      <c r="Q6984" s="1">
        <v>7</v>
      </c>
      <c r="R6984" s="1">
        <v>0</v>
      </c>
      <c r="S6984" s="6"/>
      <c r="T6984" s="6"/>
    </row>
    <row r="6985" spans="1:20" hidden="1" x14ac:dyDescent="0.25">
      <c r="A6985" s="1">
        <v>13</v>
      </c>
      <c r="B6985" s="1">
        <v>2013</v>
      </c>
      <c r="C6985" s="1">
        <v>355010013</v>
      </c>
      <c r="D6985" s="44" t="s">
        <v>609</v>
      </c>
      <c r="E6985" s="20">
        <v>6.4803800000000009E-2</v>
      </c>
      <c r="F6985" s="20">
        <v>5.4729200000000006E-2</v>
      </c>
      <c r="G6985" s="20">
        <v>1.0074600000000008E-2</v>
      </c>
      <c r="H6985" s="20">
        <v>0</v>
      </c>
      <c r="I6985" s="20">
        <v>5.0540000000000003E-3</v>
      </c>
      <c r="J6985" s="20">
        <v>1.4582999999999998E-3</v>
      </c>
      <c r="K6985" s="20">
        <v>5.4729200000000006E-2</v>
      </c>
      <c r="L6985" s="20">
        <v>3.5622999999999991E-3</v>
      </c>
      <c r="M6985" s="20">
        <v>0.11781425925925926</v>
      </c>
      <c r="N6985" s="1">
        <v>0</v>
      </c>
      <c r="O6985" s="5">
        <v>6.06</v>
      </c>
      <c r="P6985" s="5">
        <v>93.94</v>
      </c>
      <c r="Q6985" s="1">
        <v>2</v>
      </c>
      <c r="R6985" s="1">
        <v>31</v>
      </c>
      <c r="S6985" s="6">
        <v>1982.46</v>
      </c>
      <c r="T6985" s="6">
        <v>1982.46</v>
      </c>
    </row>
    <row r="6986" spans="1:20" hidden="1" x14ac:dyDescent="0.25">
      <c r="A6986" s="1">
        <v>17</v>
      </c>
      <c r="B6986" s="1">
        <v>2013</v>
      </c>
      <c r="C6986" s="1">
        <v>355010017</v>
      </c>
      <c r="D6986" s="44" t="s">
        <v>609</v>
      </c>
      <c r="E6986" s="20">
        <v>0</v>
      </c>
      <c r="F6986" s="20">
        <v>0</v>
      </c>
      <c r="G6986" s="20">
        <v>0</v>
      </c>
      <c r="H6986" s="20">
        <v>0</v>
      </c>
      <c r="I6986" s="20">
        <v>0</v>
      </c>
      <c r="J6986" s="20">
        <v>0</v>
      </c>
      <c r="K6986" s="20">
        <v>0</v>
      </c>
      <c r="L6986" s="20">
        <v>0</v>
      </c>
      <c r="M6986" s="20">
        <v>0</v>
      </c>
      <c r="N6986" s="1">
        <v>4</v>
      </c>
      <c r="O6986" s="5">
        <v>0</v>
      </c>
      <c r="P6986" s="5">
        <v>0</v>
      </c>
      <c r="Q6986" s="1">
        <v>0</v>
      </c>
      <c r="R6986" s="1">
        <v>0</v>
      </c>
      <c r="S6986" s="6"/>
      <c r="T6986" s="6"/>
    </row>
    <row r="6987" spans="1:20" hidden="1" x14ac:dyDescent="0.25">
      <c r="A6987" s="1">
        <v>11</v>
      </c>
      <c r="B6987" s="1">
        <v>2013</v>
      </c>
      <c r="C6987" s="1">
        <v>355020911</v>
      </c>
      <c r="D6987" s="44" t="s">
        <v>610</v>
      </c>
      <c r="E6987" s="20">
        <v>0</v>
      </c>
      <c r="F6987" s="20">
        <v>0</v>
      </c>
      <c r="G6987" s="20">
        <v>0</v>
      </c>
      <c r="H6987" s="20">
        <v>0</v>
      </c>
      <c r="I6987" s="20">
        <v>0</v>
      </c>
      <c r="J6987" s="20">
        <v>0</v>
      </c>
      <c r="K6987" s="20">
        <v>0</v>
      </c>
      <c r="L6987" s="20">
        <v>0</v>
      </c>
      <c r="M6987" s="20">
        <v>0</v>
      </c>
      <c r="N6987" s="1">
        <v>0</v>
      </c>
      <c r="O6987" s="5">
        <v>0</v>
      </c>
      <c r="P6987" s="5">
        <v>0</v>
      </c>
      <c r="Q6987" s="1">
        <v>0</v>
      </c>
      <c r="R6987" s="1">
        <v>0</v>
      </c>
      <c r="S6987" s="6"/>
      <c r="T6987" s="6"/>
    </row>
    <row r="6988" spans="1:20" hidden="1" x14ac:dyDescent="0.25">
      <c r="A6988" s="1">
        <v>14</v>
      </c>
      <c r="B6988" s="1">
        <v>2013</v>
      </c>
      <c r="C6988" s="1">
        <v>355020914</v>
      </c>
      <c r="D6988" s="44" t="s">
        <v>610</v>
      </c>
      <c r="E6988" s="20">
        <v>0.14676869999999997</v>
      </c>
      <c r="F6988" s="20">
        <v>0.13617019999999996</v>
      </c>
      <c r="G6988" s="20">
        <v>1.0598500000000005E-2</v>
      </c>
      <c r="H6988" s="20">
        <v>0</v>
      </c>
      <c r="I6988" s="20">
        <v>5.5005100000000001E-2</v>
      </c>
      <c r="J6988" s="20">
        <v>8.1710000000000007E-4</v>
      </c>
      <c r="K6988" s="20">
        <v>8.6547099999999988E-2</v>
      </c>
      <c r="L6988" s="20">
        <v>4.3994000000000004E-3</v>
      </c>
      <c r="M6988" s="20">
        <v>6.7351112951388889E-2</v>
      </c>
      <c r="N6988" s="1">
        <v>35</v>
      </c>
      <c r="O6988" s="5">
        <v>58.97</v>
      </c>
      <c r="P6988" s="5">
        <v>41.03</v>
      </c>
      <c r="Q6988" s="1">
        <v>23</v>
      </c>
      <c r="R6988" s="1">
        <v>16</v>
      </c>
      <c r="S6988" s="6">
        <v>915.04</v>
      </c>
      <c r="T6988" s="6">
        <v>915.04</v>
      </c>
    </row>
    <row r="6989" spans="1:20" hidden="1" x14ac:dyDescent="0.25">
      <c r="A6989" s="1">
        <v>6</v>
      </c>
      <c r="B6989" s="1">
        <v>2013</v>
      </c>
      <c r="C6989" s="1">
        <v>35503086</v>
      </c>
      <c r="D6989" s="44" t="s">
        <v>611</v>
      </c>
      <c r="E6989" s="20">
        <v>16.9784364</v>
      </c>
      <c r="F6989" s="20">
        <v>15.559737099999996</v>
      </c>
      <c r="G6989" s="20">
        <v>1.4186993000000052</v>
      </c>
      <c r="H6989" s="20">
        <v>0</v>
      </c>
      <c r="I6989" s="20">
        <v>14.039182999999998</v>
      </c>
      <c r="J6989" s="20">
        <v>1.8652731000000018</v>
      </c>
      <c r="K6989" s="20">
        <v>8.6625799999999989E-2</v>
      </c>
      <c r="L6989" s="20">
        <v>0.98735450000000713</v>
      </c>
      <c r="M6989" s="20">
        <v>46.391328638888893</v>
      </c>
      <c r="N6989" s="1">
        <v>38</v>
      </c>
      <c r="O6989" s="5">
        <v>3.13</v>
      </c>
      <c r="P6989" s="5">
        <v>96.88</v>
      </c>
      <c r="Q6989" s="1">
        <v>49</v>
      </c>
      <c r="R6989" s="1">
        <v>1519</v>
      </c>
      <c r="S6989" s="6">
        <v>613663.71</v>
      </c>
      <c r="T6989" s="6">
        <v>460247.78249999997</v>
      </c>
    </row>
    <row r="6990" spans="1:20" hidden="1" x14ac:dyDescent="0.25">
      <c r="A6990" s="1">
        <v>7</v>
      </c>
      <c r="B6990" s="1">
        <v>2013</v>
      </c>
      <c r="C6990" s="1">
        <v>35503087</v>
      </c>
      <c r="D6990" s="44" t="s">
        <v>611</v>
      </c>
      <c r="E6990" s="20">
        <v>0</v>
      </c>
      <c r="F6990" s="20">
        <v>0</v>
      </c>
      <c r="G6990" s="20">
        <v>0</v>
      </c>
      <c r="H6990" s="20">
        <v>0</v>
      </c>
      <c r="I6990" s="20">
        <v>0</v>
      </c>
      <c r="J6990" s="20">
        <v>0</v>
      </c>
      <c r="K6990" s="20">
        <v>0</v>
      </c>
      <c r="L6990" s="20">
        <v>0</v>
      </c>
      <c r="M6990" s="20">
        <v>0</v>
      </c>
      <c r="N6990" s="1">
        <v>0</v>
      </c>
      <c r="O6990" s="5">
        <v>0</v>
      </c>
      <c r="P6990" s="5">
        <v>0</v>
      </c>
      <c r="Q6990" s="1">
        <v>0</v>
      </c>
      <c r="R6990" s="1">
        <v>0</v>
      </c>
      <c r="S6990" s="6"/>
      <c r="T6990" s="6"/>
    </row>
    <row r="6991" spans="1:20" hidden="1" x14ac:dyDescent="0.25">
      <c r="A6991" s="1">
        <v>5</v>
      </c>
      <c r="B6991" s="1">
        <v>2013</v>
      </c>
      <c r="C6991" s="1">
        <v>35504075</v>
      </c>
      <c r="D6991" s="44" t="s">
        <v>612</v>
      </c>
      <c r="E6991" s="20">
        <v>0.19305900000000001</v>
      </c>
      <c r="F6991" s="20">
        <v>0.18296780000000001</v>
      </c>
      <c r="G6991" s="20">
        <v>1.0091200000000007E-2</v>
      </c>
      <c r="H6991" s="20">
        <v>0</v>
      </c>
      <c r="I6991" s="20">
        <v>5.2310200000000008E-2</v>
      </c>
      <c r="J6991" s="20">
        <v>1.1540900000000002E-2</v>
      </c>
      <c r="K6991" s="20">
        <v>6.4169100000000007E-2</v>
      </c>
      <c r="L6991" s="20">
        <v>6.5038800000000008E-2</v>
      </c>
      <c r="M6991" s="20">
        <v>9.8783287037037038E-2</v>
      </c>
      <c r="N6991" s="1">
        <v>34</v>
      </c>
      <c r="O6991" s="5">
        <v>51.9</v>
      </c>
      <c r="P6991" s="5">
        <v>48.1</v>
      </c>
      <c r="Q6991" s="1">
        <v>41</v>
      </c>
      <c r="R6991" s="1">
        <v>38</v>
      </c>
      <c r="S6991" s="6">
        <v>1449.7</v>
      </c>
      <c r="T6991" s="6">
        <v>173.964</v>
      </c>
    </row>
    <row r="6992" spans="1:20" hidden="1" x14ac:dyDescent="0.25">
      <c r="A6992" s="1">
        <v>13</v>
      </c>
      <c r="B6992" s="1">
        <v>2013</v>
      </c>
      <c r="C6992" s="1">
        <v>355040713</v>
      </c>
      <c r="D6992" s="44" t="s">
        <v>612</v>
      </c>
      <c r="E6992" s="20">
        <v>4.0500000000000002E-5</v>
      </c>
      <c r="F6992" s="20">
        <v>0</v>
      </c>
      <c r="G6992" s="20">
        <v>4.0500000000000002E-5</v>
      </c>
      <c r="H6992" s="20">
        <v>0</v>
      </c>
      <c r="I6992" s="20" t="s">
        <v>47</v>
      </c>
      <c r="J6992" s="20" t="s">
        <v>47</v>
      </c>
      <c r="K6992" s="20" t="s">
        <v>47</v>
      </c>
      <c r="L6992" s="20">
        <v>4.0500000000000002E-5</v>
      </c>
      <c r="M6992" s="20">
        <v>0</v>
      </c>
      <c r="N6992" s="1">
        <v>0</v>
      </c>
      <c r="O6992" s="5">
        <v>0</v>
      </c>
      <c r="P6992" s="5">
        <v>100</v>
      </c>
      <c r="Q6992" s="1">
        <v>0</v>
      </c>
      <c r="R6992" s="1">
        <v>2</v>
      </c>
      <c r="S6992" s="6"/>
      <c r="T6992" s="6"/>
    </row>
    <row r="6993" spans="1:20" hidden="1" x14ac:dyDescent="0.25">
      <c r="A6993" s="1">
        <v>17</v>
      </c>
      <c r="B6993" s="1">
        <v>2013</v>
      </c>
      <c r="C6993" s="1">
        <v>355050617</v>
      </c>
      <c r="D6993" s="44" t="s">
        <v>613</v>
      </c>
      <c r="E6993" s="20">
        <v>0.13571930000000001</v>
      </c>
      <c r="F6993" s="20">
        <v>0.12813630000000001</v>
      </c>
      <c r="G6993" s="20">
        <v>7.5830000000000012E-3</v>
      </c>
      <c r="H6993" s="20">
        <v>0</v>
      </c>
      <c r="I6993" s="20" t="s">
        <v>47</v>
      </c>
      <c r="J6993" s="20">
        <v>7.1836999999999995E-3</v>
      </c>
      <c r="K6993" s="20">
        <v>0.1281861</v>
      </c>
      <c r="L6993" s="20">
        <v>3.4949999999999998E-4</v>
      </c>
      <c r="M6993" s="20">
        <v>1.301700390625E-2</v>
      </c>
      <c r="N6993" s="1">
        <v>1</v>
      </c>
      <c r="O6993" s="5">
        <v>38.89</v>
      </c>
      <c r="P6993" s="5">
        <v>61.11</v>
      </c>
      <c r="Q6993" s="1">
        <v>7</v>
      </c>
      <c r="R6993" s="1">
        <v>11</v>
      </c>
      <c r="S6993" s="6">
        <v>290</v>
      </c>
      <c r="T6993" s="6">
        <v>290</v>
      </c>
    </row>
    <row r="6994" spans="1:20" hidden="1" x14ac:dyDescent="0.25">
      <c r="A6994" s="1">
        <v>6</v>
      </c>
      <c r="B6994" s="1">
        <v>2013</v>
      </c>
      <c r="C6994" s="1">
        <v>35506056</v>
      </c>
      <c r="D6994" s="44" t="s">
        <v>614</v>
      </c>
      <c r="E6994" s="20">
        <v>3.6666700000000003E-2</v>
      </c>
      <c r="F6994" s="20">
        <v>3.6666700000000003E-2</v>
      </c>
      <c r="G6994" s="20">
        <v>0</v>
      </c>
      <c r="H6994" s="20">
        <v>0</v>
      </c>
      <c r="I6994" s="20" t="s">
        <v>47</v>
      </c>
      <c r="J6994" s="20" t="s">
        <v>47</v>
      </c>
      <c r="K6994" s="20">
        <v>3.6666700000000003E-2</v>
      </c>
      <c r="L6994" s="20">
        <v>0</v>
      </c>
      <c r="M6994" s="20">
        <v>0</v>
      </c>
      <c r="N6994" s="1">
        <v>0</v>
      </c>
      <c r="O6994" s="5">
        <v>100</v>
      </c>
      <c r="P6994" s="5">
        <v>0</v>
      </c>
      <c r="Q6994" s="1">
        <v>1</v>
      </c>
      <c r="R6994" s="1">
        <v>0</v>
      </c>
      <c r="S6994" s="6"/>
      <c r="T6994" s="6"/>
    </row>
    <row r="6995" spans="1:20" hidden="1" x14ac:dyDescent="0.25">
      <c r="A6995" s="1">
        <v>10</v>
      </c>
      <c r="B6995" s="1">
        <v>2013</v>
      </c>
      <c r="C6995" s="1">
        <v>355060510</v>
      </c>
      <c r="D6995" s="44" t="s">
        <v>614</v>
      </c>
      <c r="E6995" s="20">
        <v>0.18007329999999994</v>
      </c>
      <c r="F6995" s="20">
        <v>0.13928109999999994</v>
      </c>
      <c r="G6995" s="20">
        <v>4.0792200000000001E-2</v>
      </c>
      <c r="H6995" s="20">
        <v>0</v>
      </c>
      <c r="I6995" s="20">
        <v>1.639E-4</v>
      </c>
      <c r="J6995" s="20">
        <v>0.12328950000000001</v>
      </c>
      <c r="K6995" s="20">
        <v>2.8505100000000002E-2</v>
      </c>
      <c r="L6995" s="20">
        <v>2.8114799999999995E-2</v>
      </c>
      <c r="M6995" s="20">
        <v>0.15863686052083331</v>
      </c>
      <c r="N6995" s="1">
        <v>68</v>
      </c>
      <c r="O6995" s="5">
        <v>40.32</v>
      </c>
      <c r="P6995" s="5">
        <v>59.68</v>
      </c>
      <c r="Q6995" s="1">
        <v>50</v>
      </c>
      <c r="R6995" s="1">
        <v>74</v>
      </c>
      <c r="S6995" s="6">
        <v>2523.5700000000002</v>
      </c>
      <c r="T6995" s="6">
        <v>0</v>
      </c>
    </row>
    <row r="6996" spans="1:20" hidden="1" x14ac:dyDescent="0.25">
      <c r="A6996" s="1">
        <v>3</v>
      </c>
      <c r="B6996" s="1">
        <v>2013</v>
      </c>
      <c r="C6996" s="1">
        <v>35507043</v>
      </c>
      <c r="D6996" s="44" t="s">
        <v>615</v>
      </c>
      <c r="E6996" s="20">
        <v>1.0088614999999999</v>
      </c>
      <c r="F6996" s="20">
        <v>1.0023015</v>
      </c>
      <c r="G6996" s="20">
        <v>6.5599999999999981E-3</v>
      </c>
      <c r="H6996" s="20">
        <v>0</v>
      </c>
      <c r="I6996" s="20">
        <v>0.46809460000000003</v>
      </c>
      <c r="J6996" s="20">
        <v>5.9375000000000001E-3</v>
      </c>
      <c r="K6996" s="20">
        <v>0.50135739999999995</v>
      </c>
      <c r="L6996" s="20">
        <v>3.3472000000000009E-2</v>
      </c>
      <c r="M6996" s="20">
        <v>0.21069566922685187</v>
      </c>
      <c r="N6996" s="1">
        <v>12</v>
      </c>
      <c r="O6996" s="5">
        <v>75</v>
      </c>
      <c r="P6996" s="5">
        <v>25</v>
      </c>
      <c r="Q6996" s="1">
        <v>39</v>
      </c>
      <c r="R6996" s="1">
        <v>13</v>
      </c>
      <c r="S6996" s="6">
        <v>1974.32</v>
      </c>
      <c r="T6996" s="6">
        <v>671.26880000000006</v>
      </c>
    </row>
    <row r="6997" spans="1:20" hidden="1" x14ac:dyDescent="0.25">
      <c r="A6997" s="1">
        <v>4</v>
      </c>
      <c r="B6997" s="1">
        <v>2013</v>
      </c>
      <c r="C6997" s="1">
        <v>35508034</v>
      </c>
      <c r="D6997" s="44" t="s">
        <v>616</v>
      </c>
      <c r="E6997" s="20">
        <v>7.8581099999999987E-2</v>
      </c>
      <c r="F6997" s="20">
        <v>7.8268599999999994E-2</v>
      </c>
      <c r="G6997" s="20">
        <v>3.1249999999999995E-4</v>
      </c>
      <c r="H6997" s="20">
        <v>0</v>
      </c>
      <c r="I6997" s="20">
        <v>1.8055600000000002E-2</v>
      </c>
      <c r="J6997" s="20" t="s">
        <v>47</v>
      </c>
      <c r="K6997" s="20">
        <v>5.8546399999999998E-2</v>
      </c>
      <c r="L6997" s="20">
        <v>1.9790999999999997E-3</v>
      </c>
      <c r="M6997" s="20">
        <v>3.6606921296296294E-2</v>
      </c>
      <c r="N6997" s="1">
        <v>13</v>
      </c>
      <c r="O6997" s="5">
        <v>84.21</v>
      </c>
      <c r="P6997" s="5">
        <v>15.79</v>
      </c>
      <c r="Q6997" s="1">
        <v>16</v>
      </c>
      <c r="R6997" s="1">
        <v>3</v>
      </c>
      <c r="S6997" s="6">
        <v>432.18</v>
      </c>
      <c r="T6997" s="6">
        <v>43.218000000000004</v>
      </c>
    </row>
    <row r="6998" spans="1:20" hidden="1" x14ac:dyDescent="0.25">
      <c r="A6998" s="1">
        <v>4</v>
      </c>
      <c r="B6998" s="1">
        <v>2013</v>
      </c>
      <c r="C6998" s="1">
        <v>35509024</v>
      </c>
      <c r="D6998" s="44" t="s">
        <v>617</v>
      </c>
      <c r="E6998" s="20">
        <v>0.1381619</v>
      </c>
      <c r="F6998" s="20">
        <v>4.5295600000000005E-2</v>
      </c>
      <c r="G6998" s="20">
        <v>9.2866299999999985E-2</v>
      </c>
      <c r="H6998" s="20">
        <v>0</v>
      </c>
      <c r="I6998" s="20" t="s">
        <v>47</v>
      </c>
      <c r="J6998" s="20">
        <v>1.6730100000000001E-2</v>
      </c>
      <c r="K6998" s="20">
        <v>9.5876300000000012E-2</v>
      </c>
      <c r="L6998" s="20">
        <v>2.5555500000000002E-2</v>
      </c>
      <c r="M6998" s="20">
        <v>3.974126154166667E-2</v>
      </c>
      <c r="N6998" s="1">
        <v>3</v>
      </c>
      <c r="O6998" s="5">
        <v>53.85</v>
      </c>
      <c r="P6998" s="5">
        <v>46.15</v>
      </c>
      <c r="Q6998" s="1">
        <v>14</v>
      </c>
      <c r="R6998" s="1">
        <v>12</v>
      </c>
      <c r="S6998" s="6">
        <v>721.71</v>
      </c>
      <c r="T6998" s="6">
        <v>0</v>
      </c>
    </row>
    <row r="6999" spans="1:20" hidden="1" x14ac:dyDescent="0.25">
      <c r="A6999" s="1">
        <v>9</v>
      </c>
      <c r="B6999" s="1">
        <v>2013</v>
      </c>
      <c r="C6999" s="1">
        <v>35509029</v>
      </c>
      <c r="D6999" s="44" t="s">
        <v>617</v>
      </c>
      <c r="E6999" s="20">
        <v>7.9000000000000006E-6</v>
      </c>
      <c r="F6999" s="20">
        <v>7.9000000000000006E-6</v>
      </c>
      <c r="G6999" s="20">
        <v>0</v>
      </c>
      <c r="H6999" s="20">
        <v>0</v>
      </c>
      <c r="I6999" s="20" t="s">
        <v>47</v>
      </c>
      <c r="J6999" s="20" t="s">
        <v>47</v>
      </c>
      <c r="K6999" s="20">
        <v>7.9000000000000006E-6</v>
      </c>
      <c r="L6999" s="20">
        <v>0</v>
      </c>
      <c r="M6999" s="20">
        <v>0</v>
      </c>
      <c r="N6999" s="1">
        <v>0</v>
      </c>
      <c r="O6999" s="5">
        <v>100</v>
      </c>
      <c r="P6999" s="5">
        <v>0</v>
      </c>
      <c r="Q6999" s="1">
        <v>1</v>
      </c>
      <c r="R6999" s="1">
        <v>0</v>
      </c>
      <c r="S6999" s="6"/>
      <c r="T6999" s="6"/>
    </row>
    <row r="7000" spans="1:20" hidden="1" x14ac:dyDescent="0.25">
      <c r="A7000" s="1">
        <v>7</v>
      </c>
      <c r="B7000" s="1">
        <v>2013</v>
      </c>
      <c r="C7000" s="1">
        <v>35510097</v>
      </c>
      <c r="D7000" s="44" t="s">
        <v>618</v>
      </c>
      <c r="E7000" s="20">
        <v>0.14422790000000002</v>
      </c>
      <c r="F7000" s="20">
        <v>0.14329240000000001</v>
      </c>
      <c r="G7000" s="20">
        <v>9.3549999999999992E-4</v>
      </c>
      <c r="H7000" s="20">
        <v>0</v>
      </c>
      <c r="I7000" s="20">
        <v>0.14000000000000001</v>
      </c>
      <c r="J7000" s="20">
        <v>1.7499999999999998E-3</v>
      </c>
      <c r="K7000" s="20" t="s">
        <v>47</v>
      </c>
      <c r="L7000" s="20">
        <v>2.4778999999999999E-3</v>
      </c>
      <c r="M7000" s="20">
        <v>1.1537781534837963</v>
      </c>
      <c r="N7000" s="1">
        <v>2</v>
      </c>
      <c r="O7000" s="5">
        <v>62.5</v>
      </c>
      <c r="P7000" s="5">
        <v>37.5</v>
      </c>
      <c r="Q7000" s="1">
        <v>5</v>
      </c>
      <c r="R7000" s="1">
        <v>3</v>
      </c>
      <c r="S7000" s="6">
        <v>13977.86</v>
      </c>
      <c r="T7000" s="6">
        <v>2516.0147999999999</v>
      </c>
    </row>
    <row r="7001" spans="1:20" hidden="1" x14ac:dyDescent="0.25">
      <c r="A7001" s="1">
        <v>10</v>
      </c>
      <c r="B7001" s="1">
        <v>2013</v>
      </c>
      <c r="C7001" s="1">
        <v>355110810</v>
      </c>
      <c r="D7001" s="44" t="s">
        <v>619</v>
      </c>
      <c r="E7001" s="20">
        <v>5.9860999999999994E-3</v>
      </c>
      <c r="F7001" s="20">
        <v>2.1990999999999998E-3</v>
      </c>
      <c r="G7001" s="20">
        <v>3.787E-3</v>
      </c>
      <c r="H7001" s="20">
        <v>0</v>
      </c>
      <c r="I7001" s="20" t="s">
        <v>47</v>
      </c>
      <c r="J7001" s="20">
        <v>3.6088000000000001E-3</v>
      </c>
      <c r="K7001" s="20">
        <v>2.1990999999999998E-3</v>
      </c>
      <c r="L7001" s="20">
        <v>1.7819999999999999E-4</v>
      </c>
      <c r="M7001" s="20">
        <v>1.8622740104166667E-2</v>
      </c>
      <c r="N7001" s="1">
        <v>10</v>
      </c>
      <c r="O7001" s="5">
        <v>27.27</v>
      </c>
      <c r="P7001" s="5">
        <v>72.73</v>
      </c>
      <c r="Q7001" s="1">
        <v>3</v>
      </c>
      <c r="R7001" s="1">
        <v>8</v>
      </c>
      <c r="S7001" s="6">
        <v>214.48</v>
      </c>
      <c r="T7001" s="6">
        <v>0</v>
      </c>
    </row>
    <row r="7002" spans="1:20" hidden="1" x14ac:dyDescent="0.25">
      <c r="A7002" s="1">
        <v>14</v>
      </c>
      <c r="B7002" s="1">
        <v>2013</v>
      </c>
      <c r="C7002" s="1">
        <v>355110814</v>
      </c>
      <c r="D7002" s="44" t="s">
        <v>619</v>
      </c>
      <c r="E7002" s="20">
        <v>1.1600000000000001E-5</v>
      </c>
      <c r="F7002" s="20">
        <v>0</v>
      </c>
      <c r="G7002" s="20">
        <v>1.1600000000000001E-5</v>
      </c>
      <c r="H7002" s="20">
        <v>0</v>
      </c>
      <c r="I7002" s="20" t="s">
        <v>47</v>
      </c>
      <c r="J7002" s="20" t="s">
        <v>47</v>
      </c>
      <c r="K7002" s="20" t="s">
        <v>47</v>
      </c>
      <c r="L7002" s="20">
        <v>1.1600000000000001E-5</v>
      </c>
      <c r="M7002" s="20">
        <v>0</v>
      </c>
      <c r="N7002" s="1">
        <v>0</v>
      </c>
      <c r="O7002" s="5">
        <v>0</v>
      </c>
      <c r="P7002" s="5">
        <v>100</v>
      </c>
      <c r="Q7002" s="1">
        <v>0</v>
      </c>
      <c r="R7002" s="1">
        <v>1</v>
      </c>
      <c r="S7002" s="6"/>
      <c r="T7002" s="6"/>
    </row>
    <row r="7003" spans="1:20" hidden="1" x14ac:dyDescent="0.25">
      <c r="A7003" s="1">
        <v>14</v>
      </c>
      <c r="B7003" s="1">
        <v>2013</v>
      </c>
      <c r="C7003" s="1">
        <v>355120714</v>
      </c>
      <c r="D7003" s="44" t="s">
        <v>620</v>
      </c>
      <c r="E7003" s="20">
        <v>2.3751099999999997E-2</v>
      </c>
      <c r="F7003" s="20">
        <v>1.5584699999999996E-2</v>
      </c>
      <c r="G7003" s="20">
        <v>8.166399999999999E-3</v>
      </c>
      <c r="H7003" s="20">
        <v>0</v>
      </c>
      <c r="I7003" s="20">
        <v>7.9541999999999998E-3</v>
      </c>
      <c r="J7003" s="20" t="s">
        <v>47</v>
      </c>
      <c r="K7003" s="20">
        <v>1.5029099999999997E-2</v>
      </c>
      <c r="L7003" s="20">
        <v>7.6779999999999991E-4</v>
      </c>
      <c r="M7003" s="20">
        <v>8.1462244791666652E-3</v>
      </c>
      <c r="N7003" s="1">
        <v>1</v>
      </c>
      <c r="O7003" s="5">
        <v>70</v>
      </c>
      <c r="P7003" s="5">
        <v>30</v>
      </c>
      <c r="Q7003" s="1">
        <v>7</v>
      </c>
      <c r="R7003" s="1">
        <v>3</v>
      </c>
      <c r="S7003" s="6">
        <v>149.96</v>
      </c>
      <c r="T7003" s="6">
        <v>149.96</v>
      </c>
    </row>
    <row r="7004" spans="1:20" hidden="1" x14ac:dyDescent="0.25">
      <c r="A7004" s="1">
        <v>18</v>
      </c>
      <c r="B7004" s="1">
        <v>2013</v>
      </c>
      <c r="C7004" s="1">
        <v>355130618</v>
      </c>
      <c r="D7004" s="44" t="s">
        <v>621</v>
      </c>
      <c r="E7004" s="20">
        <v>0.10830329999999999</v>
      </c>
      <c r="F7004" s="20">
        <v>1.4194499999999999E-2</v>
      </c>
      <c r="G7004" s="20">
        <v>9.4108799999999992E-2</v>
      </c>
      <c r="H7004" s="20">
        <v>0</v>
      </c>
      <c r="I7004" s="20" t="s">
        <v>47</v>
      </c>
      <c r="J7004" s="20">
        <v>0.10665509999999999</v>
      </c>
      <c r="K7004" s="20">
        <v>3.056E-4</v>
      </c>
      <c r="L7004" s="20">
        <v>1.3426E-3</v>
      </c>
      <c r="M7004" s="20">
        <v>6.38585859375E-3</v>
      </c>
      <c r="N7004" s="1">
        <v>2</v>
      </c>
      <c r="O7004" s="5">
        <v>28.57</v>
      </c>
      <c r="P7004" s="5">
        <v>71.430000000000007</v>
      </c>
      <c r="Q7004" s="1">
        <v>2</v>
      </c>
      <c r="R7004" s="1">
        <v>5</v>
      </c>
      <c r="S7004" s="6">
        <v>134.63999999999999</v>
      </c>
      <c r="T7004" s="6">
        <v>134.63999999999999</v>
      </c>
    </row>
    <row r="7005" spans="1:20" hidden="1" x14ac:dyDescent="0.25">
      <c r="A7005" s="1">
        <v>4</v>
      </c>
      <c r="B7005" s="1">
        <v>2013</v>
      </c>
      <c r="C7005" s="1">
        <v>35514054</v>
      </c>
      <c r="D7005" s="44" t="s">
        <v>622</v>
      </c>
      <c r="E7005" s="20">
        <v>0.23714710000000003</v>
      </c>
      <c r="F7005" s="20">
        <v>0.21924000000000002</v>
      </c>
      <c r="G7005" s="20">
        <v>1.7907099999999999E-2</v>
      </c>
      <c r="H7005" s="20">
        <v>0</v>
      </c>
      <c r="I7005" s="20">
        <v>1.7411900000000001E-2</v>
      </c>
      <c r="J7005" s="20">
        <v>3.4700000000000003E-5</v>
      </c>
      <c r="K7005" s="20">
        <v>0.21818900000000002</v>
      </c>
      <c r="L7005" s="20">
        <v>1.5115000000000003E-3</v>
      </c>
      <c r="M7005" s="20">
        <v>2.0829098958333334E-2</v>
      </c>
      <c r="N7005" s="1">
        <v>2</v>
      </c>
      <c r="O7005" s="5">
        <v>44.12</v>
      </c>
      <c r="P7005" s="5">
        <v>55.88</v>
      </c>
      <c r="Q7005" s="1">
        <v>15</v>
      </c>
      <c r="R7005" s="1">
        <v>19</v>
      </c>
      <c r="S7005" s="6">
        <v>469.48</v>
      </c>
      <c r="T7005" s="6">
        <v>469.48</v>
      </c>
    </row>
    <row r="7006" spans="1:20" hidden="1" x14ac:dyDescent="0.25">
      <c r="A7006" s="1">
        <v>5</v>
      </c>
      <c r="B7006" s="1">
        <v>2013</v>
      </c>
      <c r="C7006" s="1">
        <v>35516035</v>
      </c>
      <c r="D7006" s="44" t="s">
        <v>623</v>
      </c>
      <c r="E7006" s="20">
        <v>2.7800000000000001E-5</v>
      </c>
      <c r="F7006" s="20">
        <v>2.7800000000000001E-5</v>
      </c>
      <c r="G7006" s="20">
        <v>0</v>
      </c>
      <c r="H7006" s="20">
        <v>0</v>
      </c>
      <c r="I7006" s="20" t="s">
        <v>47</v>
      </c>
      <c r="J7006" s="20" t="s">
        <v>47</v>
      </c>
      <c r="K7006" s="20">
        <v>2.7800000000000001E-5</v>
      </c>
      <c r="L7006" s="20">
        <v>0</v>
      </c>
      <c r="M7006" s="20">
        <v>0</v>
      </c>
      <c r="N7006" s="1">
        <v>2</v>
      </c>
      <c r="O7006" s="5">
        <v>100</v>
      </c>
      <c r="P7006" s="5">
        <v>0</v>
      </c>
      <c r="Q7006" s="1">
        <v>1</v>
      </c>
      <c r="R7006" s="1">
        <v>0</v>
      </c>
      <c r="S7006" s="6"/>
      <c r="T7006" s="6"/>
    </row>
    <row r="7007" spans="1:20" hidden="1" x14ac:dyDescent="0.25">
      <c r="A7007" s="1">
        <v>9</v>
      </c>
      <c r="B7007" s="1">
        <v>2013</v>
      </c>
      <c r="C7007" s="1">
        <v>35516039</v>
      </c>
      <c r="D7007" s="44" t="s">
        <v>623</v>
      </c>
      <c r="E7007" s="20">
        <v>0.1464181</v>
      </c>
      <c r="F7007" s="20">
        <v>0.14286940000000001</v>
      </c>
      <c r="G7007" s="20">
        <v>3.5486999999999997E-3</v>
      </c>
      <c r="H7007" s="20">
        <v>0</v>
      </c>
      <c r="I7007" s="20">
        <v>0.08</v>
      </c>
      <c r="J7007" s="20">
        <v>6.0190000000000005E-4</v>
      </c>
      <c r="K7007" s="20">
        <v>5.4483699999999989E-2</v>
      </c>
      <c r="L7007" s="20">
        <v>1.1332499999999999E-2</v>
      </c>
      <c r="M7007" s="20">
        <v>6.6320426909722216E-2</v>
      </c>
      <c r="N7007" s="1">
        <v>42</v>
      </c>
      <c r="O7007" s="5">
        <v>70.91</v>
      </c>
      <c r="P7007" s="5">
        <v>29.09</v>
      </c>
      <c r="Q7007" s="1">
        <v>39</v>
      </c>
      <c r="R7007" s="1">
        <v>16</v>
      </c>
      <c r="S7007" s="6">
        <v>1110.0999999999999</v>
      </c>
      <c r="T7007" s="6">
        <v>1110.0999999999999</v>
      </c>
    </row>
    <row r="7008" spans="1:20" hidden="1" x14ac:dyDescent="0.25">
      <c r="A7008" s="1">
        <v>4</v>
      </c>
      <c r="B7008" s="1">
        <v>2013</v>
      </c>
      <c r="C7008" s="1">
        <v>35515044</v>
      </c>
      <c r="D7008" s="44" t="s">
        <v>624</v>
      </c>
      <c r="E7008" s="20">
        <v>0.22272620000000007</v>
      </c>
      <c r="F7008" s="20">
        <v>0</v>
      </c>
      <c r="G7008" s="20">
        <v>0.22272620000000007</v>
      </c>
      <c r="H7008" s="20">
        <v>1.53</v>
      </c>
      <c r="I7008" s="20">
        <v>6.1342599999999997E-2</v>
      </c>
      <c r="J7008" s="20">
        <v>0.15129239999999999</v>
      </c>
      <c r="K7008" s="20">
        <v>1.4664000000000001E-3</v>
      </c>
      <c r="L7008" s="20">
        <v>8.6248000000000002E-3</v>
      </c>
      <c r="M7008" s="20">
        <v>0.11861337897569443</v>
      </c>
      <c r="N7008" s="1">
        <v>0</v>
      </c>
      <c r="O7008" s="5">
        <v>0</v>
      </c>
      <c r="P7008" s="5">
        <v>100</v>
      </c>
      <c r="Q7008" s="1">
        <v>0</v>
      </c>
      <c r="R7008" s="1">
        <v>37</v>
      </c>
      <c r="S7008" s="6">
        <v>2229</v>
      </c>
      <c r="T7008" s="6">
        <v>0</v>
      </c>
    </row>
    <row r="7009" spans="1:20" hidden="1" x14ac:dyDescent="0.25">
      <c r="A7009" s="1">
        <v>4</v>
      </c>
      <c r="B7009" s="1">
        <v>2013</v>
      </c>
      <c r="C7009" s="1">
        <v>35517024</v>
      </c>
      <c r="D7009" s="44" t="s">
        <v>625</v>
      </c>
      <c r="E7009" s="20">
        <v>0.27672360000000001</v>
      </c>
      <c r="F7009" s="20">
        <v>0.25356390000000001</v>
      </c>
      <c r="G7009" s="20">
        <v>2.3159699999999998E-2</v>
      </c>
      <c r="H7009" s="20">
        <v>0.31</v>
      </c>
      <c r="I7009" s="20" t="s">
        <v>47</v>
      </c>
      <c r="J7009" s="20">
        <v>0.27523139999999996</v>
      </c>
      <c r="K7009" s="20" t="s">
        <v>47</v>
      </c>
      <c r="L7009" s="20">
        <v>1.4922000000000002E-3</v>
      </c>
      <c r="M7009" s="20">
        <v>0</v>
      </c>
      <c r="N7009" s="1">
        <v>4</v>
      </c>
      <c r="O7009" s="5">
        <v>57.14</v>
      </c>
      <c r="P7009" s="5">
        <v>42.86</v>
      </c>
      <c r="Q7009" s="1">
        <v>4</v>
      </c>
      <c r="R7009" s="1">
        <v>3</v>
      </c>
      <c r="S7009" s="6"/>
      <c r="T7009" s="6"/>
    </row>
    <row r="7010" spans="1:20" hidden="1" x14ac:dyDescent="0.25">
      <c r="A7010" s="1">
        <v>9</v>
      </c>
      <c r="B7010" s="1">
        <v>2013</v>
      </c>
      <c r="C7010" s="1">
        <v>35517029</v>
      </c>
      <c r="D7010" s="44" t="s">
        <v>625</v>
      </c>
      <c r="E7010" s="20">
        <v>3.0421470000000004</v>
      </c>
      <c r="F7010" s="20">
        <v>2.2251362000000001</v>
      </c>
      <c r="G7010" s="20">
        <v>0.81701080000000037</v>
      </c>
      <c r="H7010" s="20">
        <v>0.05</v>
      </c>
      <c r="I7010" s="20">
        <v>0.6273148999999999</v>
      </c>
      <c r="J7010" s="20">
        <v>2.3519459</v>
      </c>
      <c r="K7010" s="20">
        <v>5.8469499999999994E-2</v>
      </c>
      <c r="L7010" s="20">
        <v>4.4167E-3</v>
      </c>
      <c r="M7010" s="20">
        <v>0.38189971495601854</v>
      </c>
      <c r="N7010" s="1">
        <v>10</v>
      </c>
      <c r="O7010" s="5">
        <v>13.79</v>
      </c>
      <c r="P7010" s="5">
        <v>86.21</v>
      </c>
      <c r="Q7010" s="1">
        <v>12</v>
      </c>
      <c r="R7010" s="1">
        <v>75</v>
      </c>
      <c r="S7010" s="6">
        <v>6272</v>
      </c>
      <c r="T7010" s="6">
        <v>6272</v>
      </c>
    </row>
    <row r="7011" spans="1:20" hidden="1" x14ac:dyDescent="0.25">
      <c r="A7011" s="1">
        <v>11</v>
      </c>
      <c r="B7011" s="1">
        <v>2013</v>
      </c>
      <c r="C7011" s="1">
        <v>355180111</v>
      </c>
      <c r="D7011" s="44" t="s">
        <v>626</v>
      </c>
      <c r="E7011" s="20">
        <v>0.15018010000000001</v>
      </c>
      <c r="F7011" s="20">
        <v>0.14787400000000001</v>
      </c>
      <c r="G7011" s="20">
        <v>2.3060999999999997E-3</v>
      </c>
      <c r="H7011" s="20">
        <v>0.14000000000000001</v>
      </c>
      <c r="I7011" s="20">
        <v>5.5904999999999996E-2</v>
      </c>
      <c r="J7011" s="20">
        <v>5.9090000000000011E-4</v>
      </c>
      <c r="K7011" s="20">
        <v>9.3279799999999982E-2</v>
      </c>
      <c r="L7011" s="20">
        <v>4.0440000000000002E-4</v>
      </c>
      <c r="M7011" s="20">
        <v>1.9632432031250001E-2</v>
      </c>
      <c r="N7011" s="1">
        <v>141</v>
      </c>
      <c r="O7011" s="5">
        <v>85.11</v>
      </c>
      <c r="P7011" s="5">
        <v>14.89</v>
      </c>
      <c r="Q7011" s="1">
        <v>40</v>
      </c>
      <c r="R7011" s="1">
        <v>7</v>
      </c>
      <c r="S7011" s="6">
        <v>395</v>
      </c>
      <c r="T7011" s="6">
        <v>391.05</v>
      </c>
    </row>
    <row r="7012" spans="1:20" hidden="1" x14ac:dyDescent="0.25">
      <c r="A7012" s="1">
        <v>15</v>
      </c>
      <c r="B7012" s="1">
        <v>2013</v>
      </c>
      <c r="C7012" s="1">
        <v>355190015</v>
      </c>
      <c r="D7012" s="44" t="s">
        <v>627</v>
      </c>
      <c r="E7012" s="20">
        <v>1.2566699999999995</v>
      </c>
      <c r="F7012" s="20">
        <v>1.2210930999999996</v>
      </c>
      <c r="G7012" s="20">
        <v>3.5576900000000002E-2</v>
      </c>
      <c r="H7012" s="20">
        <v>0</v>
      </c>
      <c r="I7012" s="20" t="s">
        <v>47</v>
      </c>
      <c r="J7012" s="20">
        <v>1.44484E-2</v>
      </c>
      <c r="K7012" s="20">
        <v>0.13505150000000005</v>
      </c>
      <c r="L7012" s="20">
        <v>1.1071701</v>
      </c>
      <c r="M7012" s="20">
        <v>4.8676307870370368E-2</v>
      </c>
      <c r="N7012" s="1">
        <v>10</v>
      </c>
      <c r="O7012" s="5">
        <v>58.62</v>
      </c>
      <c r="P7012" s="5">
        <v>41.38</v>
      </c>
      <c r="Q7012" s="1">
        <v>17</v>
      </c>
      <c r="R7012" s="1">
        <v>12</v>
      </c>
      <c r="S7012" s="6">
        <v>844.60799999999995</v>
      </c>
      <c r="T7012" s="6">
        <v>844.60799999999995</v>
      </c>
    </row>
    <row r="7013" spans="1:20" hidden="1" x14ac:dyDescent="0.25">
      <c r="A7013" s="1">
        <v>2</v>
      </c>
      <c r="B7013" s="1">
        <v>2013</v>
      </c>
      <c r="C7013" s="1">
        <v>35520072</v>
      </c>
      <c r="D7013" s="44" t="s">
        <v>628</v>
      </c>
      <c r="E7013" s="20">
        <v>1.5316E-2</v>
      </c>
      <c r="F7013" s="20">
        <v>1.20521E-2</v>
      </c>
      <c r="G7013" s="20">
        <v>3.2639000000000001E-3</v>
      </c>
      <c r="H7013" s="20">
        <v>0</v>
      </c>
      <c r="I7013" s="20">
        <v>1.52639E-2</v>
      </c>
      <c r="J7013" s="20" t="s">
        <v>47</v>
      </c>
      <c r="K7013" s="20" t="s">
        <v>47</v>
      </c>
      <c r="L7013" s="20">
        <v>5.2099999999999999E-5</v>
      </c>
      <c r="M7013" s="20">
        <v>8.8679601562500002E-3</v>
      </c>
      <c r="N7013" s="1">
        <v>7</v>
      </c>
      <c r="O7013" s="5">
        <v>50</v>
      </c>
      <c r="P7013" s="5">
        <v>50</v>
      </c>
      <c r="Q7013" s="1">
        <v>2</v>
      </c>
      <c r="R7013" s="1">
        <v>2</v>
      </c>
      <c r="S7013" s="6">
        <v>156.47999999999999</v>
      </c>
      <c r="T7013" s="6">
        <v>156.47999999999999</v>
      </c>
    </row>
    <row r="7014" spans="1:20" hidden="1" x14ac:dyDescent="0.25">
      <c r="A7014" s="1">
        <v>5</v>
      </c>
      <c r="B7014" s="1">
        <v>2013</v>
      </c>
      <c r="C7014" s="1">
        <v>35521065</v>
      </c>
      <c r="D7014" s="44" t="s">
        <v>629</v>
      </c>
      <c r="E7014" s="20">
        <v>1.9021000000000001E-3</v>
      </c>
      <c r="F7014" s="20">
        <v>1.8332000000000001E-3</v>
      </c>
      <c r="G7014" s="20">
        <v>6.8900000000000008E-5</v>
      </c>
      <c r="H7014" s="20">
        <v>0</v>
      </c>
      <c r="I7014" s="20" t="s">
        <v>47</v>
      </c>
      <c r="J7014" s="20">
        <v>8.0550000000000001E-4</v>
      </c>
      <c r="K7014" s="20">
        <v>7.5000000000000002E-4</v>
      </c>
      <c r="L7014" s="20">
        <v>3.4659999999999997E-4</v>
      </c>
      <c r="M7014" s="20">
        <v>0</v>
      </c>
      <c r="N7014" s="1">
        <v>3</v>
      </c>
      <c r="O7014" s="5">
        <v>77.78</v>
      </c>
      <c r="P7014" s="5">
        <v>22.22</v>
      </c>
      <c r="Q7014" s="1">
        <v>7</v>
      </c>
      <c r="R7014" s="1">
        <v>2</v>
      </c>
      <c r="S7014" s="6"/>
      <c r="T7014" s="6"/>
    </row>
    <row r="7015" spans="1:20" hidden="1" x14ac:dyDescent="0.25">
      <c r="A7015" s="1">
        <v>9</v>
      </c>
      <c r="B7015" s="1">
        <v>2013</v>
      </c>
      <c r="C7015" s="1">
        <v>35521069</v>
      </c>
      <c r="D7015" s="44" t="s">
        <v>629</v>
      </c>
      <c r="E7015" s="20">
        <v>0.13293619999999995</v>
      </c>
      <c r="F7015" s="20">
        <v>0.12074209999999995</v>
      </c>
      <c r="G7015" s="20">
        <v>1.219410000000001E-2</v>
      </c>
      <c r="H7015" s="20">
        <v>0.08</v>
      </c>
      <c r="I7015" s="20">
        <v>2.6458300000000001E-2</v>
      </c>
      <c r="J7015" s="20">
        <v>2.7356399999999996E-2</v>
      </c>
      <c r="K7015" s="20">
        <v>6.9618099999999974E-2</v>
      </c>
      <c r="L7015" s="20">
        <v>9.5033999999999987E-3</v>
      </c>
      <c r="M7015" s="20">
        <v>7.1077008381944445E-2</v>
      </c>
      <c r="N7015" s="1">
        <v>72</v>
      </c>
      <c r="O7015" s="5">
        <v>67.86</v>
      </c>
      <c r="P7015" s="5">
        <v>32.14</v>
      </c>
      <c r="Q7015" s="1">
        <v>76</v>
      </c>
      <c r="R7015" s="1">
        <v>36</v>
      </c>
      <c r="S7015" s="6">
        <v>1098.79</v>
      </c>
      <c r="T7015" s="6">
        <v>0</v>
      </c>
    </row>
    <row r="7016" spans="1:20" hidden="1" x14ac:dyDescent="0.25">
      <c r="A7016" s="1">
        <v>10</v>
      </c>
      <c r="B7016" s="1">
        <v>2013</v>
      </c>
      <c r="C7016" s="1">
        <v>355220510</v>
      </c>
      <c r="D7016" s="44" t="s">
        <v>630</v>
      </c>
      <c r="E7016" s="20">
        <v>1.0908763999999989</v>
      </c>
      <c r="F7016" s="20">
        <v>0.7506305000000002</v>
      </c>
      <c r="G7016" s="20">
        <v>0.34024589999999866</v>
      </c>
      <c r="H7016" s="20">
        <v>0</v>
      </c>
      <c r="I7016" s="20">
        <v>0.45006440000000003</v>
      </c>
      <c r="J7016" s="20">
        <v>0.49198999999999959</v>
      </c>
      <c r="K7016" s="20">
        <v>5.4824599999999994E-2</v>
      </c>
      <c r="L7016" s="20">
        <v>9.3997399999999953E-2</v>
      </c>
      <c r="M7016" s="20">
        <v>2.4304993049305552</v>
      </c>
      <c r="N7016" s="1">
        <v>106</v>
      </c>
      <c r="O7016" s="5">
        <v>11.9</v>
      </c>
      <c r="P7016" s="5">
        <v>88.1</v>
      </c>
      <c r="Q7016" s="1">
        <v>37</v>
      </c>
      <c r="R7016" s="1">
        <v>274</v>
      </c>
      <c r="S7016" s="6">
        <v>31951.35</v>
      </c>
      <c r="T7016" s="6">
        <v>31312.323</v>
      </c>
    </row>
    <row r="7017" spans="1:20" hidden="1" x14ac:dyDescent="0.25">
      <c r="A7017" s="1">
        <v>18</v>
      </c>
      <c r="B7017" s="1">
        <v>2013</v>
      </c>
      <c r="C7017" s="1">
        <v>355230418</v>
      </c>
      <c r="D7017" s="44" t="s">
        <v>631</v>
      </c>
      <c r="E7017" s="20">
        <v>6.9829999999999996E-3</v>
      </c>
      <c r="F7017" s="20">
        <v>6.9443999999999999E-3</v>
      </c>
      <c r="G7017" s="20">
        <v>3.8600000000000003E-5</v>
      </c>
      <c r="H7017" s="20">
        <v>0</v>
      </c>
      <c r="I7017" s="20" t="s">
        <v>47</v>
      </c>
      <c r="J7017" s="20" t="s">
        <v>47</v>
      </c>
      <c r="K7017" s="20">
        <v>6.9443999999999999E-3</v>
      </c>
      <c r="L7017" s="20">
        <v>3.8600000000000003E-5</v>
      </c>
      <c r="M7017" s="20">
        <v>0</v>
      </c>
      <c r="N7017" s="1">
        <v>4</v>
      </c>
      <c r="O7017" s="5">
        <v>80</v>
      </c>
      <c r="P7017" s="5">
        <v>20</v>
      </c>
      <c r="Q7017" s="1">
        <v>4</v>
      </c>
      <c r="R7017" s="1">
        <v>1</v>
      </c>
      <c r="S7017" s="6"/>
      <c r="T7017" s="6"/>
    </row>
    <row r="7018" spans="1:20" hidden="1" x14ac:dyDescent="0.25">
      <c r="A7018" s="1">
        <v>19</v>
      </c>
      <c r="B7018" s="1">
        <v>2013</v>
      </c>
      <c r="C7018" s="1">
        <v>355230419</v>
      </c>
      <c r="D7018" s="44" t="s">
        <v>631</v>
      </c>
      <c r="E7018" s="20">
        <v>0.3776814</v>
      </c>
      <c r="F7018" s="20">
        <v>0.3756718</v>
      </c>
      <c r="G7018" s="20">
        <v>2.0095999999999998E-3</v>
      </c>
      <c r="H7018" s="20">
        <v>0</v>
      </c>
      <c r="I7018" s="20" t="s">
        <v>47</v>
      </c>
      <c r="J7018" s="20">
        <v>0.20855029999999999</v>
      </c>
      <c r="K7018" s="20">
        <v>0.1675208</v>
      </c>
      <c r="L7018" s="20">
        <v>1.6103000000000001E-3</v>
      </c>
      <c r="M7018" s="20">
        <v>1.7155287499999998E-2</v>
      </c>
      <c r="N7018" s="1">
        <v>0</v>
      </c>
      <c r="O7018" s="5">
        <v>25</v>
      </c>
      <c r="P7018" s="5">
        <v>75</v>
      </c>
      <c r="Q7018" s="1">
        <v>7</v>
      </c>
      <c r="R7018" s="1">
        <v>21</v>
      </c>
      <c r="S7018" s="6">
        <v>357</v>
      </c>
      <c r="T7018" s="6">
        <v>357</v>
      </c>
    </row>
    <row r="7019" spans="1:20" hidden="1" x14ac:dyDescent="0.25">
      <c r="A7019" s="1">
        <v>5</v>
      </c>
      <c r="B7019" s="1">
        <v>2013</v>
      </c>
      <c r="C7019" s="1">
        <v>35524035</v>
      </c>
      <c r="D7019" s="44" t="s">
        <v>632</v>
      </c>
      <c r="E7019" s="20">
        <v>0.19223869999999996</v>
      </c>
      <c r="F7019" s="20">
        <v>0.10079399999999999</v>
      </c>
      <c r="G7019" s="20">
        <v>9.1444699999999962E-2</v>
      </c>
      <c r="H7019" s="20">
        <v>0</v>
      </c>
      <c r="I7019" s="20" t="s">
        <v>47</v>
      </c>
      <c r="J7019" s="20">
        <v>0.11920969999999997</v>
      </c>
      <c r="K7019" s="20">
        <v>4.4201600000000001E-2</v>
      </c>
      <c r="L7019" s="20">
        <v>2.8827399999999993E-2</v>
      </c>
      <c r="M7019" s="20">
        <v>0.8486689826562499</v>
      </c>
      <c r="N7019" s="1">
        <v>20</v>
      </c>
      <c r="O7019" s="5">
        <v>13.56</v>
      </c>
      <c r="P7019" s="5">
        <v>86.44</v>
      </c>
      <c r="Q7019" s="1">
        <v>24</v>
      </c>
      <c r="R7019" s="1">
        <v>153</v>
      </c>
      <c r="S7019" s="6">
        <v>13660.02</v>
      </c>
      <c r="T7019" s="6">
        <v>1912.4028000000001</v>
      </c>
    </row>
    <row r="7020" spans="1:20" hidden="1" x14ac:dyDescent="0.25">
      <c r="A7020" s="1">
        <v>18</v>
      </c>
      <c r="B7020" s="1">
        <v>2013</v>
      </c>
      <c r="C7020" s="1">
        <v>355255118</v>
      </c>
      <c r="D7020" s="44" t="s">
        <v>633</v>
      </c>
      <c r="E7020" s="20">
        <v>0.11090289999999998</v>
      </c>
      <c r="F7020" s="20">
        <v>1.861E-4</v>
      </c>
      <c r="G7020" s="20">
        <v>0.11071679999999999</v>
      </c>
      <c r="H7020" s="20">
        <v>0.09</v>
      </c>
      <c r="I7020" s="20" t="s">
        <v>47</v>
      </c>
      <c r="J7020" s="20">
        <v>0.11071679999999999</v>
      </c>
      <c r="K7020" s="20">
        <v>1.861E-4</v>
      </c>
      <c r="L7020" s="20">
        <v>0</v>
      </c>
      <c r="M7020" s="20">
        <v>6.1900195312500003E-3</v>
      </c>
      <c r="N7020" s="1">
        <v>1</v>
      </c>
      <c r="O7020" s="5">
        <v>18.18</v>
      </c>
      <c r="P7020" s="5">
        <v>81.819999999999993</v>
      </c>
      <c r="Q7020" s="1">
        <v>2</v>
      </c>
      <c r="R7020" s="1">
        <v>9</v>
      </c>
      <c r="S7020" s="6">
        <v>124.45</v>
      </c>
      <c r="T7020" s="6">
        <v>124.45</v>
      </c>
    </row>
    <row r="7021" spans="1:20" hidden="1" x14ac:dyDescent="0.25">
      <c r="A7021" s="1">
        <v>6</v>
      </c>
      <c r="B7021" s="1">
        <v>2013</v>
      </c>
      <c r="C7021" s="1">
        <v>35525026</v>
      </c>
      <c r="D7021" s="44" t="s">
        <v>634</v>
      </c>
      <c r="E7021" s="20">
        <v>12.099801400000006</v>
      </c>
      <c r="F7021" s="20">
        <v>12.041617000000006</v>
      </c>
      <c r="G7021" s="20">
        <v>5.8184399999999997E-2</v>
      </c>
      <c r="H7021" s="20">
        <v>0</v>
      </c>
      <c r="I7021" s="20">
        <v>10.0016064</v>
      </c>
      <c r="J7021" s="20">
        <v>2.0557673000000007</v>
      </c>
      <c r="K7021" s="20">
        <v>3.2656000000000004E-2</v>
      </c>
      <c r="L7021" s="20">
        <v>9.7716999999999977E-3</v>
      </c>
      <c r="M7021" s="20">
        <v>0.93682600688541651</v>
      </c>
      <c r="N7021" s="1">
        <v>25</v>
      </c>
      <c r="O7021" s="5">
        <v>42.2</v>
      </c>
      <c r="P7021" s="5">
        <v>57.8</v>
      </c>
      <c r="Q7021" s="1">
        <v>46</v>
      </c>
      <c r="R7021" s="1">
        <v>63</v>
      </c>
      <c r="S7021" s="6">
        <v>12232.92</v>
      </c>
      <c r="T7021" s="6">
        <v>8563.0439999999999</v>
      </c>
    </row>
    <row r="7022" spans="1:20" hidden="1" x14ac:dyDescent="0.25">
      <c r="A7022" s="1">
        <v>15</v>
      </c>
      <c r="B7022" s="1">
        <v>2013</v>
      </c>
      <c r="C7022" s="1">
        <v>355260115</v>
      </c>
      <c r="D7022" s="44" t="s">
        <v>635</v>
      </c>
      <c r="E7022" s="20">
        <v>0.38110189999999983</v>
      </c>
      <c r="F7022" s="20">
        <v>0.29746149999999982</v>
      </c>
      <c r="G7022" s="20">
        <v>8.3640400000000018E-2</v>
      </c>
      <c r="H7022" s="20">
        <v>0</v>
      </c>
      <c r="I7022" s="20">
        <v>4.7614499999999997E-2</v>
      </c>
      <c r="J7022" s="20" t="s">
        <v>47</v>
      </c>
      <c r="K7022" s="20">
        <v>0.32263359999999985</v>
      </c>
      <c r="L7022" s="20">
        <v>1.08538E-2</v>
      </c>
      <c r="M7022" s="20">
        <v>3.2526023047453709E-2</v>
      </c>
      <c r="N7022" s="1">
        <v>7</v>
      </c>
      <c r="O7022" s="5">
        <v>39.130000000000003</v>
      </c>
      <c r="P7022" s="5">
        <v>60.87</v>
      </c>
      <c r="Q7022" s="1">
        <v>18</v>
      </c>
      <c r="R7022" s="1">
        <v>28</v>
      </c>
      <c r="S7022" s="6">
        <v>597</v>
      </c>
      <c r="T7022" s="6">
        <v>597</v>
      </c>
    </row>
    <row r="7023" spans="1:20" hidden="1" x14ac:dyDescent="0.25">
      <c r="A7023" s="1">
        <v>13</v>
      </c>
      <c r="B7023" s="1">
        <v>2013</v>
      </c>
      <c r="C7023" s="1">
        <v>355270013</v>
      </c>
      <c r="D7023" s="44" t="s">
        <v>636</v>
      </c>
      <c r="E7023" s="20">
        <v>1.6632399999999999E-2</v>
      </c>
      <c r="F7023" s="20">
        <v>8.2600000000000002E-5</v>
      </c>
      <c r="G7023" s="20">
        <v>1.65498E-2</v>
      </c>
      <c r="H7023" s="20">
        <v>0</v>
      </c>
      <c r="I7023" s="20">
        <v>5.5671999999999996E-3</v>
      </c>
      <c r="J7023" s="20" t="s">
        <v>47</v>
      </c>
      <c r="K7023" s="20">
        <v>1.0353400000000002E-2</v>
      </c>
      <c r="L7023" s="20">
        <v>7.1179999999999985E-4</v>
      </c>
      <c r="M7023" s="20">
        <v>3.9230722532407412E-2</v>
      </c>
      <c r="N7023" s="1">
        <v>3</v>
      </c>
      <c r="O7023" s="5">
        <v>20</v>
      </c>
      <c r="P7023" s="5">
        <v>80</v>
      </c>
      <c r="Q7023" s="1">
        <v>3</v>
      </c>
      <c r="R7023" s="1">
        <v>12</v>
      </c>
      <c r="S7023" s="6">
        <v>721</v>
      </c>
      <c r="T7023" s="6">
        <v>721</v>
      </c>
    </row>
    <row r="7024" spans="1:20" hidden="1" x14ac:dyDescent="0.25">
      <c r="A7024" s="1">
        <v>16</v>
      </c>
      <c r="B7024" s="1">
        <v>2013</v>
      </c>
      <c r="C7024" s="1">
        <v>355270016</v>
      </c>
      <c r="D7024" s="44" t="s">
        <v>636</v>
      </c>
      <c r="E7024" s="20">
        <v>0.1181865</v>
      </c>
      <c r="F7024" s="20">
        <v>3.7144900000000002E-2</v>
      </c>
      <c r="G7024" s="20">
        <v>8.1041599999999991E-2</v>
      </c>
      <c r="H7024" s="20">
        <v>0</v>
      </c>
      <c r="I7024" s="20" t="s">
        <v>47</v>
      </c>
      <c r="J7024" s="20">
        <v>2.3099999999999999E-5</v>
      </c>
      <c r="K7024" s="20">
        <v>0.11816339999999999</v>
      </c>
      <c r="L7024" s="20">
        <v>0</v>
      </c>
      <c r="M7024" s="20">
        <v>0</v>
      </c>
      <c r="N7024" s="1">
        <v>5</v>
      </c>
      <c r="O7024" s="5">
        <v>80</v>
      </c>
      <c r="P7024" s="5">
        <v>20</v>
      </c>
      <c r="Q7024" s="1">
        <v>8</v>
      </c>
      <c r="R7024" s="1">
        <v>2</v>
      </c>
      <c r="S7024" s="6"/>
      <c r="T7024" s="6"/>
    </row>
    <row r="7025" spans="1:20" hidden="1" x14ac:dyDescent="0.25">
      <c r="A7025" s="1">
        <v>6</v>
      </c>
      <c r="B7025" s="1">
        <v>2013</v>
      </c>
      <c r="C7025" s="1">
        <v>35528096</v>
      </c>
      <c r="D7025" s="44" t="s">
        <v>637</v>
      </c>
      <c r="E7025" s="20">
        <v>9.7088600000000011E-2</v>
      </c>
      <c r="F7025" s="20">
        <v>2.6939999999999999E-4</v>
      </c>
      <c r="G7025" s="20">
        <v>9.6819200000000008E-2</v>
      </c>
      <c r="H7025" s="20">
        <v>0</v>
      </c>
      <c r="I7025" s="20" t="s">
        <v>47</v>
      </c>
      <c r="J7025" s="20">
        <v>3.232330000000002E-2</v>
      </c>
      <c r="K7025" s="20" t="s">
        <v>47</v>
      </c>
      <c r="L7025" s="20">
        <v>6.4765300000000012E-2</v>
      </c>
      <c r="M7025" s="20">
        <v>0.89248938657407406</v>
      </c>
      <c r="N7025" s="1">
        <v>1</v>
      </c>
      <c r="O7025" s="5">
        <v>1.96</v>
      </c>
      <c r="P7025" s="5">
        <v>98.04</v>
      </c>
      <c r="Q7025" s="1">
        <v>1</v>
      </c>
      <c r="R7025" s="1">
        <v>50</v>
      </c>
      <c r="S7025" s="6">
        <v>12419.25</v>
      </c>
      <c r="T7025" s="6">
        <v>4222.5450000000001</v>
      </c>
    </row>
    <row r="7026" spans="1:20" hidden="1" x14ac:dyDescent="0.25">
      <c r="A7026" s="1">
        <v>22</v>
      </c>
      <c r="B7026" s="1">
        <v>2013</v>
      </c>
      <c r="C7026" s="1">
        <v>355290822</v>
      </c>
      <c r="D7026" s="44" t="s">
        <v>638</v>
      </c>
      <c r="E7026" s="20">
        <v>3.3346600000000004E-2</v>
      </c>
      <c r="F7026" s="20">
        <v>2.0866700000000002E-2</v>
      </c>
      <c r="G7026" s="20">
        <v>1.24799E-2</v>
      </c>
      <c r="H7026" s="20">
        <v>0</v>
      </c>
      <c r="I7026" s="20">
        <v>1.2E-2</v>
      </c>
      <c r="J7026" s="20">
        <v>4.5830000000000003E-4</v>
      </c>
      <c r="K7026" s="20">
        <v>2.0866700000000002E-2</v>
      </c>
      <c r="L7026" s="20">
        <v>2.16E-5</v>
      </c>
      <c r="M7026" s="20">
        <v>1.3061766666666665E-2</v>
      </c>
      <c r="N7026" s="1">
        <v>1</v>
      </c>
      <c r="O7026" s="5">
        <v>36.36</v>
      </c>
      <c r="P7026" s="5">
        <v>63.64</v>
      </c>
      <c r="Q7026" s="1">
        <v>4</v>
      </c>
      <c r="R7026" s="1">
        <v>7</v>
      </c>
      <c r="S7026" s="6">
        <v>270.48</v>
      </c>
      <c r="T7026" s="6">
        <v>270.48</v>
      </c>
    </row>
    <row r="7027" spans="1:20" hidden="1" x14ac:dyDescent="0.25">
      <c r="A7027" s="1">
        <v>14</v>
      </c>
      <c r="B7027" s="1">
        <v>2013</v>
      </c>
      <c r="C7027" s="1">
        <v>355300514</v>
      </c>
      <c r="D7027" s="44" t="s">
        <v>639</v>
      </c>
      <c r="E7027" s="20">
        <v>2.8816999999999999E-2</v>
      </c>
      <c r="F7027" s="20">
        <v>2.1429799999999999E-2</v>
      </c>
      <c r="G7027" s="20">
        <v>7.3872E-3</v>
      </c>
      <c r="H7027" s="20">
        <v>0</v>
      </c>
      <c r="I7027" s="20">
        <v>2.7908399999999996E-2</v>
      </c>
      <c r="J7027" s="20">
        <v>6.3659999999999997E-4</v>
      </c>
      <c r="K7027" s="20">
        <v>2.6039999999999999E-4</v>
      </c>
      <c r="L7027" s="20">
        <v>1.1600000000000001E-5</v>
      </c>
      <c r="M7027" s="20">
        <v>3.0851994868055555E-2</v>
      </c>
      <c r="N7027" s="1">
        <v>2</v>
      </c>
      <c r="O7027" s="5">
        <v>45.45</v>
      </c>
      <c r="P7027" s="5">
        <v>54.55</v>
      </c>
      <c r="Q7027" s="1">
        <v>5</v>
      </c>
      <c r="R7027" s="1">
        <v>6</v>
      </c>
      <c r="S7027" s="6">
        <v>466</v>
      </c>
      <c r="T7027" s="6">
        <v>466</v>
      </c>
    </row>
    <row r="7028" spans="1:20" hidden="1" x14ac:dyDescent="0.25">
      <c r="A7028" s="1">
        <v>15</v>
      </c>
      <c r="B7028" s="1">
        <v>2013</v>
      </c>
      <c r="C7028" s="1">
        <v>355310415</v>
      </c>
      <c r="D7028" s="44" t="s">
        <v>640</v>
      </c>
      <c r="E7028" s="20">
        <v>9.4581399999999968E-2</v>
      </c>
      <c r="F7028" s="20">
        <v>2.8903399999999996E-2</v>
      </c>
      <c r="G7028" s="20">
        <v>6.5677999999999973E-2</v>
      </c>
      <c r="H7028" s="20">
        <v>0</v>
      </c>
      <c r="I7028" s="20">
        <v>2.6142599999999998E-2</v>
      </c>
      <c r="J7028" s="20">
        <v>1.0185000000000001E-3</v>
      </c>
      <c r="K7028" s="20">
        <v>6.6737399999999988E-2</v>
      </c>
      <c r="L7028" s="20">
        <v>6.8289999999999996E-4</v>
      </c>
      <c r="M7028" s="20">
        <v>1.5460937500000001E-2</v>
      </c>
      <c r="N7028" s="1">
        <v>3</v>
      </c>
      <c r="O7028" s="5">
        <v>32.5</v>
      </c>
      <c r="P7028" s="5">
        <v>67.5</v>
      </c>
      <c r="Q7028" s="1">
        <v>13</v>
      </c>
      <c r="R7028" s="1">
        <v>27</v>
      </c>
      <c r="S7028" s="6">
        <v>301</v>
      </c>
      <c r="T7028" s="6">
        <v>301</v>
      </c>
    </row>
    <row r="7029" spans="1:20" hidden="1" x14ac:dyDescent="0.25">
      <c r="A7029" s="1">
        <v>9</v>
      </c>
      <c r="B7029" s="1">
        <v>2013</v>
      </c>
      <c r="C7029" s="1">
        <v>35532039</v>
      </c>
      <c r="D7029" s="44" t="s">
        <v>641</v>
      </c>
      <c r="E7029" s="20">
        <v>7.1855E-3</v>
      </c>
      <c r="F7029" s="20">
        <v>7.0891000000000001E-3</v>
      </c>
      <c r="G7029" s="20">
        <v>9.6400000000000012E-5</v>
      </c>
      <c r="H7029" s="20">
        <v>0</v>
      </c>
      <c r="I7029" s="20" t="s">
        <v>47</v>
      </c>
      <c r="J7029" s="20">
        <v>9.6400000000000012E-5</v>
      </c>
      <c r="K7029" s="20">
        <v>7.0891000000000001E-3</v>
      </c>
      <c r="L7029" s="20">
        <v>0</v>
      </c>
      <c r="M7029" s="20">
        <v>0</v>
      </c>
      <c r="N7029" s="1">
        <v>2</v>
      </c>
      <c r="O7029" s="5">
        <v>33.33</v>
      </c>
      <c r="P7029" s="5">
        <v>66.67</v>
      </c>
      <c r="Q7029" s="1">
        <v>1</v>
      </c>
      <c r="R7029" s="1">
        <v>2</v>
      </c>
      <c r="S7029" s="6"/>
      <c r="T7029" s="6"/>
    </row>
    <row r="7030" spans="1:20" hidden="1" x14ac:dyDescent="0.25">
      <c r="A7030" s="1">
        <v>15</v>
      </c>
      <c r="B7030" s="1">
        <v>2013</v>
      </c>
      <c r="C7030" s="1">
        <v>355320315</v>
      </c>
      <c r="D7030" s="44" t="s">
        <v>641</v>
      </c>
      <c r="E7030" s="20">
        <v>5.3603499999999998E-2</v>
      </c>
      <c r="F7030" s="20">
        <v>2.7983800000000003E-2</v>
      </c>
      <c r="G7030" s="20">
        <v>2.5619699999999995E-2</v>
      </c>
      <c r="H7030" s="20">
        <v>0</v>
      </c>
      <c r="I7030" s="20">
        <v>9.0278000000000008E-3</v>
      </c>
      <c r="J7030" s="20">
        <v>7.4689999999999999E-4</v>
      </c>
      <c r="K7030" s="20">
        <v>4.3724600000000002E-2</v>
      </c>
      <c r="L7030" s="20">
        <v>1.042E-4</v>
      </c>
      <c r="M7030" s="20">
        <v>1.6651041666666668E-2</v>
      </c>
      <c r="N7030" s="1">
        <v>0</v>
      </c>
      <c r="O7030" s="5">
        <v>45.45</v>
      </c>
      <c r="P7030" s="5">
        <v>54.55</v>
      </c>
      <c r="Q7030" s="1">
        <v>5</v>
      </c>
      <c r="R7030" s="1">
        <v>6</v>
      </c>
      <c r="S7030" s="6">
        <v>276</v>
      </c>
      <c r="T7030" s="6">
        <v>276</v>
      </c>
    </row>
    <row r="7031" spans="1:20" hidden="1" x14ac:dyDescent="0.25">
      <c r="A7031" s="1">
        <v>4</v>
      </c>
      <c r="B7031" s="1">
        <v>2013</v>
      </c>
      <c r="C7031" s="1">
        <v>35533024</v>
      </c>
      <c r="D7031" s="44" t="s">
        <v>642</v>
      </c>
      <c r="E7031" s="20">
        <v>0.52835019999999988</v>
      </c>
      <c r="F7031" s="20">
        <v>0.51759289999999991</v>
      </c>
      <c r="G7031" s="20">
        <v>1.0757300000000001E-2</v>
      </c>
      <c r="H7031" s="20">
        <v>0.25</v>
      </c>
      <c r="I7031" s="20">
        <v>6.9314799999999996E-2</v>
      </c>
      <c r="J7031" s="20">
        <v>2.6924099999999999E-2</v>
      </c>
      <c r="K7031" s="20">
        <v>0.42403219999999986</v>
      </c>
      <c r="L7031" s="20">
        <v>8.0790999999999988E-3</v>
      </c>
      <c r="M7031" s="20">
        <v>6.6352798130787038E-2</v>
      </c>
      <c r="N7031" s="1">
        <v>28</v>
      </c>
      <c r="O7031" s="5">
        <v>65.75</v>
      </c>
      <c r="P7031" s="5">
        <v>34.25</v>
      </c>
      <c r="Q7031" s="1">
        <v>48</v>
      </c>
      <c r="R7031" s="1">
        <v>25</v>
      </c>
      <c r="S7031" s="6">
        <v>1055.45</v>
      </c>
      <c r="T7031" s="6">
        <v>1002.6775</v>
      </c>
    </row>
    <row r="7032" spans="1:20" hidden="1" x14ac:dyDescent="0.25">
      <c r="A7032" s="1">
        <v>9</v>
      </c>
      <c r="B7032" s="1">
        <v>2013</v>
      </c>
      <c r="C7032" s="1">
        <v>35533029</v>
      </c>
      <c r="D7032" s="44" t="s">
        <v>642</v>
      </c>
      <c r="E7032" s="20">
        <v>8.1700000000000007E-5</v>
      </c>
      <c r="F7032" s="20">
        <v>1.2300000000000001E-5</v>
      </c>
      <c r="G7032" s="20">
        <v>6.9400000000000006E-5</v>
      </c>
      <c r="H7032" s="20">
        <v>0</v>
      </c>
      <c r="I7032" s="20" t="s">
        <v>47</v>
      </c>
      <c r="J7032" s="20" t="s">
        <v>47</v>
      </c>
      <c r="K7032" s="20">
        <v>1.2300000000000001E-5</v>
      </c>
      <c r="L7032" s="20">
        <v>6.9400000000000006E-5</v>
      </c>
      <c r="M7032" s="20">
        <v>0</v>
      </c>
      <c r="N7032" s="1">
        <v>0</v>
      </c>
      <c r="O7032" s="5">
        <v>50</v>
      </c>
      <c r="P7032" s="5">
        <v>50</v>
      </c>
      <c r="Q7032" s="1">
        <v>1</v>
      </c>
      <c r="R7032" s="1">
        <v>1</v>
      </c>
      <c r="S7032" s="6"/>
      <c r="T7032" s="6"/>
    </row>
    <row r="7033" spans="1:20" hidden="1" x14ac:dyDescent="0.25">
      <c r="A7033" s="1">
        <v>15</v>
      </c>
      <c r="B7033" s="1">
        <v>2013</v>
      </c>
      <c r="C7033" s="1">
        <v>355340115</v>
      </c>
      <c r="D7033" s="44" t="s">
        <v>643</v>
      </c>
      <c r="E7033" s="20">
        <v>0.22613320000000001</v>
      </c>
      <c r="F7033" s="20">
        <v>0.12585350000000001</v>
      </c>
      <c r="G7033" s="20">
        <v>0.1002797</v>
      </c>
      <c r="H7033" s="20">
        <v>0</v>
      </c>
      <c r="I7033" s="20">
        <v>2.3099999999999999E-5</v>
      </c>
      <c r="J7033" s="20">
        <v>2.8850700000000003E-2</v>
      </c>
      <c r="K7033" s="20">
        <v>0.14408720000000003</v>
      </c>
      <c r="L7033" s="20">
        <v>5.3172199999999996E-2</v>
      </c>
      <c r="M7033" s="20">
        <v>7.389354174074074E-2</v>
      </c>
      <c r="N7033" s="1">
        <v>7</v>
      </c>
      <c r="O7033" s="5">
        <v>36.51</v>
      </c>
      <c r="P7033" s="5">
        <v>63.49</v>
      </c>
      <c r="Q7033" s="1">
        <v>23</v>
      </c>
      <c r="R7033" s="1">
        <v>40</v>
      </c>
      <c r="S7033" s="6">
        <v>1193.0999999999999</v>
      </c>
      <c r="T7033" s="6">
        <v>1193.0999999999999</v>
      </c>
    </row>
    <row r="7034" spans="1:20" hidden="1" x14ac:dyDescent="0.25">
      <c r="A7034" s="1">
        <v>18</v>
      </c>
      <c r="B7034" s="1">
        <v>2013</v>
      </c>
      <c r="C7034" s="1">
        <v>355340118</v>
      </c>
      <c r="D7034" s="44" t="s">
        <v>643</v>
      </c>
      <c r="E7034" s="20">
        <v>3.0382E-3</v>
      </c>
      <c r="F7034" s="20">
        <v>3.0382E-3</v>
      </c>
      <c r="G7034" s="20">
        <v>0</v>
      </c>
      <c r="H7034" s="20">
        <v>0</v>
      </c>
      <c r="I7034" s="20" t="s">
        <v>47</v>
      </c>
      <c r="J7034" s="20" t="s">
        <v>47</v>
      </c>
      <c r="K7034" s="20">
        <v>3.0382E-3</v>
      </c>
      <c r="L7034" s="20">
        <v>0</v>
      </c>
      <c r="M7034" s="20">
        <v>0</v>
      </c>
      <c r="N7034" s="1">
        <v>1</v>
      </c>
      <c r="O7034" s="5">
        <v>100</v>
      </c>
      <c r="P7034" s="5">
        <v>0</v>
      </c>
      <c r="Q7034" s="1">
        <v>1</v>
      </c>
      <c r="R7034" s="1">
        <v>0</v>
      </c>
      <c r="S7034" s="6"/>
      <c r="T7034" s="6"/>
    </row>
    <row r="7035" spans="1:20" hidden="1" x14ac:dyDescent="0.25">
      <c r="A7035" s="1">
        <v>11</v>
      </c>
      <c r="B7035" s="1">
        <v>2013</v>
      </c>
      <c r="C7035" s="1">
        <v>355350011</v>
      </c>
      <c r="D7035" s="44" t="s">
        <v>644</v>
      </c>
      <c r="E7035" s="20">
        <v>1.56E-5</v>
      </c>
      <c r="F7035" s="20">
        <v>0</v>
      </c>
      <c r="G7035" s="20">
        <v>1.56E-5</v>
      </c>
      <c r="H7035" s="20">
        <v>0</v>
      </c>
      <c r="I7035" s="20" t="s">
        <v>47</v>
      </c>
      <c r="J7035" s="20" t="s">
        <v>47</v>
      </c>
      <c r="K7035" s="20" t="s">
        <v>47</v>
      </c>
      <c r="L7035" s="20">
        <v>1.56E-5</v>
      </c>
      <c r="M7035" s="20">
        <v>1.3549511718750001E-2</v>
      </c>
      <c r="N7035" s="1">
        <v>4</v>
      </c>
      <c r="O7035" s="5">
        <v>0</v>
      </c>
      <c r="P7035" s="5">
        <v>100</v>
      </c>
      <c r="Q7035" s="1">
        <v>0</v>
      </c>
      <c r="R7035" s="1">
        <v>3</v>
      </c>
      <c r="S7035" s="6">
        <v>229.22</v>
      </c>
      <c r="T7035" s="6">
        <v>229.22</v>
      </c>
    </row>
    <row r="7036" spans="1:20" hidden="1" x14ac:dyDescent="0.25">
      <c r="A7036" s="1">
        <v>14</v>
      </c>
      <c r="B7036" s="1">
        <v>2013</v>
      </c>
      <c r="C7036" s="1">
        <v>355350014</v>
      </c>
      <c r="D7036" s="44" t="s">
        <v>644</v>
      </c>
      <c r="E7036" s="20">
        <v>2.0829999999999999E-4</v>
      </c>
      <c r="F7036" s="20">
        <v>2.0829999999999999E-4</v>
      </c>
      <c r="G7036" s="20">
        <v>0</v>
      </c>
      <c r="H7036" s="20">
        <v>0</v>
      </c>
      <c r="I7036" s="20" t="s">
        <v>47</v>
      </c>
      <c r="J7036" s="20" t="s">
        <v>47</v>
      </c>
      <c r="K7036" s="20" t="s">
        <v>47</v>
      </c>
      <c r="L7036" s="20">
        <v>2.0829999999999999E-4</v>
      </c>
      <c r="M7036" s="20">
        <v>0</v>
      </c>
      <c r="N7036" s="1">
        <v>12</v>
      </c>
      <c r="O7036" s="5">
        <v>100</v>
      </c>
      <c r="P7036" s="5">
        <v>0</v>
      </c>
      <c r="Q7036" s="1">
        <v>1</v>
      </c>
      <c r="R7036" s="1">
        <v>0</v>
      </c>
      <c r="S7036" s="6"/>
      <c r="T7036" s="6"/>
    </row>
    <row r="7037" spans="1:20" hidden="1" x14ac:dyDescent="0.25">
      <c r="A7037" s="1">
        <v>4</v>
      </c>
      <c r="B7037" s="1">
        <v>2013</v>
      </c>
      <c r="C7037" s="1">
        <v>35536094</v>
      </c>
      <c r="D7037" s="44" t="s">
        <v>645</v>
      </c>
      <c r="E7037" s="20">
        <v>5.4349700000000008E-2</v>
      </c>
      <c r="F7037" s="20">
        <v>5.421080000000001E-2</v>
      </c>
      <c r="G7037" s="20">
        <v>1.3889999999999999E-4</v>
      </c>
      <c r="H7037" s="20">
        <v>0</v>
      </c>
      <c r="I7037" s="20">
        <v>2.3148100000000001E-2</v>
      </c>
      <c r="J7037" s="20" t="s">
        <v>47</v>
      </c>
      <c r="K7037" s="20">
        <v>2.9731899999999999E-2</v>
      </c>
      <c r="L7037" s="20">
        <v>1.4697E-3</v>
      </c>
      <c r="M7037" s="20">
        <v>2.9340189275568182E-2</v>
      </c>
      <c r="N7037" s="1">
        <v>6</v>
      </c>
      <c r="O7037" s="5">
        <v>93.33</v>
      </c>
      <c r="P7037" s="5">
        <v>6.67</v>
      </c>
      <c r="Q7037" s="1">
        <v>14</v>
      </c>
      <c r="R7037" s="1">
        <v>1</v>
      </c>
      <c r="S7037" s="6">
        <v>583</v>
      </c>
      <c r="T7037" s="6">
        <v>583</v>
      </c>
    </row>
    <row r="7038" spans="1:20" hidden="1" x14ac:dyDescent="0.25">
      <c r="A7038" s="1">
        <v>9</v>
      </c>
      <c r="B7038" s="1">
        <v>2013</v>
      </c>
      <c r="C7038" s="1">
        <v>35536589</v>
      </c>
      <c r="D7038" s="44" t="s">
        <v>646</v>
      </c>
      <c r="E7038" s="20">
        <v>5.7869999999999996E-3</v>
      </c>
      <c r="F7038" s="20">
        <v>5.7869999999999996E-3</v>
      </c>
      <c r="G7038" s="20">
        <v>0</v>
      </c>
      <c r="H7038" s="20">
        <v>0</v>
      </c>
      <c r="I7038" s="20" t="s">
        <v>47</v>
      </c>
      <c r="J7038" s="20" t="s">
        <v>47</v>
      </c>
      <c r="K7038" s="20">
        <v>5.7869999999999996E-3</v>
      </c>
      <c r="L7038" s="20">
        <v>0</v>
      </c>
      <c r="M7038" s="20">
        <v>6.5326029730902778E-3</v>
      </c>
      <c r="N7038" s="1">
        <v>4</v>
      </c>
      <c r="O7038" s="5">
        <v>100</v>
      </c>
      <c r="P7038" s="5">
        <v>0</v>
      </c>
      <c r="Q7038" s="1">
        <v>1</v>
      </c>
      <c r="R7038" s="1">
        <v>0</v>
      </c>
      <c r="S7038" s="6">
        <v>146</v>
      </c>
      <c r="T7038" s="6">
        <v>146</v>
      </c>
    </row>
    <row r="7039" spans="1:20" hidden="1" x14ac:dyDescent="0.25">
      <c r="A7039" s="1">
        <v>12</v>
      </c>
      <c r="B7039" s="1">
        <v>2013</v>
      </c>
      <c r="C7039" s="1">
        <v>355365812</v>
      </c>
      <c r="D7039" s="44" t="s">
        <v>646</v>
      </c>
      <c r="E7039" s="20">
        <v>1.44796E-2</v>
      </c>
      <c r="F7039" s="20">
        <v>0</v>
      </c>
      <c r="G7039" s="20">
        <v>1.44796E-2</v>
      </c>
      <c r="H7039" s="20">
        <v>0</v>
      </c>
      <c r="I7039" s="20" t="s">
        <v>47</v>
      </c>
      <c r="J7039" s="20" t="s">
        <v>47</v>
      </c>
      <c r="K7039" s="20">
        <v>1.44796E-2</v>
      </c>
      <c r="L7039" s="20">
        <v>0</v>
      </c>
      <c r="M7039" s="20">
        <v>0</v>
      </c>
      <c r="N7039" s="1">
        <v>0</v>
      </c>
      <c r="O7039" s="5">
        <v>0</v>
      </c>
      <c r="P7039" s="5">
        <v>100</v>
      </c>
      <c r="Q7039" s="1">
        <v>0</v>
      </c>
      <c r="R7039" s="1">
        <v>4</v>
      </c>
      <c r="S7039" s="6"/>
      <c r="T7039" s="6"/>
    </row>
    <row r="7040" spans="1:20" hidden="1" x14ac:dyDescent="0.25">
      <c r="A7040" s="1">
        <v>9</v>
      </c>
      <c r="B7040" s="1">
        <v>2013</v>
      </c>
      <c r="C7040" s="1">
        <v>35537089</v>
      </c>
      <c r="D7040" s="44" t="s">
        <v>647</v>
      </c>
      <c r="E7040" s="20">
        <v>7.4267999999999999E-3</v>
      </c>
      <c r="F7040" s="20">
        <v>7.3612E-3</v>
      </c>
      <c r="G7040" s="20">
        <v>6.5599999999999995E-5</v>
      </c>
      <c r="H7040" s="20">
        <v>0</v>
      </c>
      <c r="I7040" s="20" t="s">
        <v>47</v>
      </c>
      <c r="J7040" s="20" t="s">
        <v>47</v>
      </c>
      <c r="K7040" s="20">
        <v>7.3921000000000004E-3</v>
      </c>
      <c r="L7040" s="20">
        <v>3.4700000000000003E-5</v>
      </c>
      <c r="M7040" s="20">
        <v>0</v>
      </c>
      <c r="N7040" s="1">
        <v>4</v>
      </c>
      <c r="O7040" s="5">
        <v>66.67</v>
      </c>
      <c r="P7040" s="5">
        <v>33.33</v>
      </c>
      <c r="Q7040" s="1">
        <v>4</v>
      </c>
      <c r="R7040" s="1">
        <v>2</v>
      </c>
      <c r="S7040" s="6"/>
      <c r="T7040" s="6"/>
    </row>
    <row r="7041" spans="1:20" hidden="1" x14ac:dyDescent="0.25">
      <c r="A7041" s="1">
        <v>16</v>
      </c>
      <c r="B7041" s="1">
        <v>2013</v>
      </c>
      <c r="C7041" s="1">
        <v>355370816</v>
      </c>
      <c r="D7041" s="44" t="s">
        <v>647</v>
      </c>
      <c r="E7041" s="20">
        <v>0.29702110000000004</v>
      </c>
      <c r="F7041" s="20">
        <v>0.16101190000000001</v>
      </c>
      <c r="G7041" s="20">
        <v>0.13600920000000005</v>
      </c>
      <c r="H7041" s="20">
        <v>0</v>
      </c>
      <c r="I7041" s="20">
        <v>5.1157399999999999E-2</v>
      </c>
      <c r="J7041" s="20">
        <v>1.90426E-2</v>
      </c>
      <c r="K7041" s="20">
        <v>0.20361640000000003</v>
      </c>
      <c r="L7041" s="20">
        <v>2.3204699999999998E-2</v>
      </c>
      <c r="M7041" s="20">
        <v>0.15906323009374998</v>
      </c>
      <c r="N7041" s="1">
        <v>11</v>
      </c>
      <c r="O7041" s="5">
        <v>40.71</v>
      </c>
      <c r="P7041" s="5">
        <v>59.29</v>
      </c>
      <c r="Q7041" s="1">
        <v>46</v>
      </c>
      <c r="R7041" s="1">
        <v>67</v>
      </c>
      <c r="S7041" s="6">
        <v>2876</v>
      </c>
      <c r="T7041" s="6">
        <v>201.32</v>
      </c>
    </row>
    <row r="7042" spans="1:20" hidden="1" x14ac:dyDescent="0.25">
      <c r="A7042" s="1">
        <v>14</v>
      </c>
      <c r="B7042" s="1">
        <v>2013</v>
      </c>
      <c r="C7042" s="1">
        <v>355380714</v>
      </c>
      <c r="D7042" s="44" t="s">
        <v>648</v>
      </c>
      <c r="E7042" s="20">
        <v>0.4194527999999999</v>
      </c>
      <c r="F7042" s="20">
        <v>0.40909049999999991</v>
      </c>
      <c r="G7042" s="20">
        <v>1.0362300000000001E-2</v>
      </c>
      <c r="H7042" s="20">
        <v>0.13</v>
      </c>
      <c r="I7042" s="20">
        <v>3.6919999999999998E-4</v>
      </c>
      <c r="J7042" s="20">
        <v>8.1606999999999985E-2</v>
      </c>
      <c r="K7042" s="20">
        <v>0.32784229999999998</v>
      </c>
      <c r="L7042" s="20">
        <v>9.6343000000000019E-3</v>
      </c>
      <c r="M7042" s="20">
        <v>5.9595281305555553E-2</v>
      </c>
      <c r="N7042" s="1">
        <v>26</v>
      </c>
      <c r="O7042" s="5">
        <v>82.89</v>
      </c>
      <c r="P7042" s="5">
        <v>17.11</v>
      </c>
      <c r="Q7042" s="1">
        <v>63</v>
      </c>
      <c r="R7042" s="1">
        <v>13</v>
      </c>
      <c r="S7042" s="6">
        <v>1051.2</v>
      </c>
      <c r="T7042" s="6">
        <v>1051.2</v>
      </c>
    </row>
    <row r="7043" spans="1:20" hidden="1" x14ac:dyDescent="0.25">
      <c r="A7043" s="1">
        <v>14</v>
      </c>
      <c r="B7043" s="1">
        <v>2013</v>
      </c>
      <c r="C7043" s="1">
        <v>355385614</v>
      </c>
      <c r="D7043" s="44" t="s">
        <v>649</v>
      </c>
      <c r="E7043" s="20">
        <v>0.13182969999999997</v>
      </c>
      <c r="F7043" s="20">
        <v>0.12936209999999998</v>
      </c>
      <c r="G7043" s="20">
        <v>2.4675999999999999E-3</v>
      </c>
      <c r="H7043" s="20">
        <v>0</v>
      </c>
      <c r="I7043" s="20">
        <v>1.0237000000000001E-2</v>
      </c>
      <c r="J7043" s="20" t="s">
        <v>47</v>
      </c>
      <c r="K7043" s="20">
        <v>0.12145379999999999</v>
      </c>
      <c r="L7043" s="20">
        <v>1.3889999999999999E-4</v>
      </c>
      <c r="M7043" s="20">
        <v>1.0393395833333334E-2</v>
      </c>
      <c r="N7043" s="1">
        <v>13</v>
      </c>
      <c r="O7043" s="5">
        <v>81.25</v>
      </c>
      <c r="P7043" s="5">
        <v>18.75</v>
      </c>
      <c r="Q7043" s="1">
        <v>13</v>
      </c>
      <c r="R7043" s="1">
        <v>3</v>
      </c>
      <c r="S7043" s="6">
        <v>139.32</v>
      </c>
      <c r="T7043" s="6">
        <v>139.32</v>
      </c>
    </row>
    <row r="7044" spans="1:20" hidden="1" x14ac:dyDescent="0.25">
      <c r="A7044" s="1">
        <v>22</v>
      </c>
      <c r="B7044" s="1">
        <v>2013</v>
      </c>
      <c r="C7044" s="1">
        <v>355390622</v>
      </c>
      <c r="D7044" s="44" t="s">
        <v>650</v>
      </c>
      <c r="E7044" s="20">
        <v>1.3718299999999999E-2</v>
      </c>
      <c r="F7044" s="20">
        <v>0</v>
      </c>
      <c r="G7044" s="20">
        <v>1.3718299999999999E-2</v>
      </c>
      <c r="H7044" s="20">
        <v>0</v>
      </c>
      <c r="I7044" s="20">
        <v>1.23727E-2</v>
      </c>
      <c r="J7044" s="20">
        <v>1.2934999999999999E-3</v>
      </c>
      <c r="K7044" s="20">
        <v>5.2099999999999999E-5</v>
      </c>
      <c r="L7044" s="20">
        <v>0</v>
      </c>
      <c r="M7044" s="20">
        <v>1.6377940624999997E-2</v>
      </c>
      <c r="N7044" s="1">
        <v>0</v>
      </c>
      <c r="O7044" s="5">
        <v>0</v>
      </c>
      <c r="P7044" s="5">
        <v>100</v>
      </c>
      <c r="Q7044" s="1">
        <v>0</v>
      </c>
      <c r="R7044" s="1">
        <v>5</v>
      </c>
      <c r="S7044" s="6">
        <v>347.49</v>
      </c>
      <c r="T7044" s="6">
        <v>347.49</v>
      </c>
    </row>
    <row r="7045" spans="1:20" hidden="1" x14ac:dyDescent="0.25">
      <c r="A7045" s="1">
        <v>17</v>
      </c>
      <c r="B7045" s="1">
        <v>2013</v>
      </c>
      <c r="C7045" s="1">
        <v>355395517</v>
      </c>
      <c r="D7045" s="44" t="s">
        <v>651</v>
      </c>
      <c r="E7045" s="20">
        <v>0.55258780000000007</v>
      </c>
      <c r="F7045" s="20">
        <v>0.48467410000000011</v>
      </c>
      <c r="G7045" s="20">
        <v>6.7913699999999994E-2</v>
      </c>
      <c r="H7045" s="20">
        <v>0</v>
      </c>
      <c r="I7045" s="20">
        <v>2.4211500000000004E-2</v>
      </c>
      <c r="J7045" s="20">
        <v>0.16759250000000001</v>
      </c>
      <c r="K7045" s="20">
        <v>0.35564630000000008</v>
      </c>
      <c r="L7045" s="20">
        <v>5.1374999999999997E-3</v>
      </c>
      <c r="M7045" s="20">
        <v>3.9153364613425924E-2</v>
      </c>
      <c r="N7045" s="1">
        <v>10</v>
      </c>
      <c r="O7045" s="5">
        <v>58.62</v>
      </c>
      <c r="P7045" s="5">
        <v>41.38</v>
      </c>
      <c r="Q7045" s="1">
        <v>17</v>
      </c>
      <c r="R7045" s="1">
        <v>12</v>
      </c>
      <c r="S7045" s="6">
        <v>675.84</v>
      </c>
      <c r="T7045" s="6">
        <v>675.84</v>
      </c>
    </row>
    <row r="7046" spans="1:20" hidden="1" x14ac:dyDescent="0.25">
      <c r="A7046" s="1">
        <v>10</v>
      </c>
      <c r="B7046" s="1">
        <v>2013</v>
      </c>
      <c r="C7046" s="1">
        <v>355400310</v>
      </c>
      <c r="D7046" s="44" t="s">
        <v>652</v>
      </c>
      <c r="E7046" s="20">
        <v>0.97493750000000001</v>
      </c>
      <c r="F7046" s="20">
        <v>0.7827786000000001</v>
      </c>
      <c r="G7046" s="20">
        <v>0.19215889999999991</v>
      </c>
      <c r="H7046" s="20">
        <v>0</v>
      </c>
      <c r="I7046" s="20">
        <v>0.27041660000000001</v>
      </c>
      <c r="J7046" s="20">
        <v>0.24522569999999999</v>
      </c>
      <c r="K7046" s="20">
        <v>0.4239928</v>
      </c>
      <c r="L7046" s="20">
        <v>3.5302399999999998E-2</v>
      </c>
      <c r="M7046" s="20">
        <v>0.38712641203703702</v>
      </c>
      <c r="N7046" s="1">
        <v>85</v>
      </c>
      <c r="O7046" s="5">
        <v>35.450000000000003</v>
      </c>
      <c r="P7046" s="5">
        <v>64.55</v>
      </c>
      <c r="Q7046" s="1">
        <v>39</v>
      </c>
      <c r="R7046" s="1">
        <v>71</v>
      </c>
      <c r="S7046" s="6">
        <v>5469.33</v>
      </c>
      <c r="T7046" s="6">
        <v>4648.9305000000004</v>
      </c>
    </row>
    <row r="7047" spans="1:20" hidden="1" x14ac:dyDescent="0.25">
      <c r="A7047" s="1">
        <v>2</v>
      </c>
      <c r="B7047" s="1">
        <v>2013</v>
      </c>
      <c r="C7047" s="1">
        <v>35541022</v>
      </c>
      <c r="D7047" s="44" t="s">
        <v>653</v>
      </c>
      <c r="E7047" s="20">
        <v>0.84835140000000009</v>
      </c>
      <c r="F7047" s="20">
        <v>0.79683579999999998</v>
      </c>
      <c r="G7047" s="20">
        <v>5.151560000000005E-2</v>
      </c>
      <c r="H7047" s="20">
        <v>0.1</v>
      </c>
      <c r="I7047" s="20">
        <v>0.50111110000000003</v>
      </c>
      <c r="J7047" s="20">
        <v>4.1875500000000003E-2</v>
      </c>
      <c r="K7047" s="20">
        <v>0.27662719999999985</v>
      </c>
      <c r="L7047" s="20">
        <v>2.8737600000000002E-2</v>
      </c>
      <c r="M7047" s="20">
        <v>1.0016645949074074</v>
      </c>
      <c r="N7047" s="1">
        <v>41</v>
      </c>
      <c r="O7047" s="5">
        <v>34.29</v>
      </c>
      <c r="P7047" s="5">
        <v>65.709999999999994</v>
      </c>
      <c r="Q7047" s="1">
        <v>48</v>
      </c>
      <c r="R7047" s="1">
        <v>92</v>
      </c>
      <c r="S7047" s="6">
        <v>14409.04</v>
      </c>
      <c r="T7047" s="6">
        <v>14409.04</v>
      </c>
    </row>
    <row r="7048" spans="1:20" hidden="1" x14ac:dyDescent="0.25">
      <c r="A7048" s="1">
        <v>14</v>
      </c>
      <c r="B7048" s="1">
        <v>2013</v>
      </c>
      <c r="C7048" s="1">
        <v>355420114</v>
      </c>
      <c r="D7048" s="44" t="s">
        <v>654</v>
      </c>
      <c r="E7048" s="20">
        <v>2.2560399999999998E-2</v>
      </c>
      <c r="F7048" s="20">
        <v>2.0477099999999998E-2</v>
      </c>
      <c r="G7048" s="20">
        <v>2.0833000000000002E-3</v>
      </c>
      <c r="H7048" s="20">
        <v>0</v>
      </c>
      <c r="I7048" s="20">
        <v>2.0833000000000002E-3</v>
      </c>
      <c r="J7048" s="20">
        <v>2.0829999999999999E-4</v>
      </c>
      <c r="K7048" s="20">
        <v>2.0268799999999997E-2</v>
      </c>
      <c r="L7048" s="20">
        <v>0</v>
      </c>
      <c r="M7048" s="20">
        <v>9.5553684816919188E-3</v>
      </c>
      <c r="N7048" s="1">
        <v>0</v>
      </c>
      <c r="O7048" s="5">
        <v>91.67</v>
      </c>
      <c r="P7048" s="5">
        <v>8.33</v>
      </c>
      <c r="Q7048" s="1">
        <v>11</v>
      </c>
      <c r="R7048" s="1">
        <v>1</v>
      </c>
      <c r="S7048" s="6">
        <v>169</v>
      </c>
      <c r="T7048" s="6">
        <v>0</v>
      </c>
    </row>
    <row r="7049" spans="1:20" hidden="1" x14ac:dyDescent="0.25">
      <c r="A7049" s="1">
        <v>22</v>
      </c>
      <c r="B7049" s="1">
        <v>2013</v>
      </c>
      <c r="C7049" s="1">
        <v>355430022</v>
      </c>
      <c r="D7049" s="44" t="s">
        <v>655</v>
      </c>
      <c r="E7049" s="20">
        <v>0.2699858</v>
      </c>
      <c r="F7049" s="20">
        <v>0.1887778</v>
      </c>
      <c r="G7049" s="20">
        <v>8.1208000000000002E-2</v>
      </c>
      <c r="H7049" s="20">
        <v>6.84</v>
      </c>
      <c r="I7049" s="20">
        <v>5.517819999999999E-2</v>
      </c>
      <c r="J7049" s="20">
        <v>0.17663469999999998</v>
      </c>
      <c r="K7049" s="20">
        <v>3.7249999999999998E-2</v>
      </c>
      <c r="L7049" s="20">
        <v>9.2290000000000004E-4</v>
      </c>
      <c r="M7049" s="20">
        <v>5.6498733307870377E-2</v>
      </c>
      <c r="N7049" s="1">
        <v>0</v>
      </c>
      <c r="O7049" s="5">
        <v>13.04</v>
      </c>
      <c r="P7049" s="5">
        <v>86.96</v>
      </c>
      <c r="Q7049" s="1">
        <v>3</v>
      </c>
      <c r="R7049" s="1">
        <v>20</v>
      </c>
      <c r="S7049" s="6">
        <v>914.19</v>
      </c>
      <c r="T7049" s="6">
        <v>914.19</v>
      </c>
    </row>
    <row r="7050" spans="1:20" hidden="1" x14ac:dyDescent="0.25">
      <c r="A7050" s="1">
        <v>12</v>
      </c>
      <c r="B7050" s="1">
        <v>2013</v>
      </c>
      <c r="C7050" s="1">
        <v>355440912</v>
      </c>
      <c r="D7050" s="44" t="s">
        <v>656</v>
      </c>
      <c r="E7050" s="20">
        <v>0.12438000000000002</v>
      </c>
      <c r="F7050" s="20">
        <v>6.1754400000000008E-2</v>
      </c>
      <c r="G7050" s="20">
        <v>6.2625600000000003E-2</v>
      </c>
      <c r="H7050" s="20">
        <v>0</v>
      </c>
      <c r="I7050" s="20">
        <v>3.0733800000000002E-2</v>
      </c>
      <c r="J7050" s="20">
        <v>1.997E-4</v>
      </c>
      <c r="K7050" s="20">
        <v>8.2916399999999987E-2</v>
      </c>
      <c r="L7050" s="20">
        <v>1.0530100000000001E-2</v>
      </c>
      <c r="M7050" s="20">
        <v>2.0147674479166666E-2</v>
      </c>
      <c r="N7050" s="1">
        <v>1</v>
      </c>
      <c r="O7050" s="5">
        <v>56</v>
      </c>
      <c r="P7050" s="5">
        <v>44</v>
      </c>
      <c r="Q7050" s="1">
        <v>14</v>
      </c>
      <c r="R7050" s="1">
        <v>11</v>
      </c>
      <c r="S7050" s="6">
        <v>457.38</v>
      </c>
      <c r="T7050" s="6">
        <v>457.38</v>
      </c>
    </row>
    <row r="7051" spans="1:20" hidden="1" x14ac:dyDescent="0.25">
      <c r="A7051" s="1">
        <v>5</v>
      </c>
      <c r="B7051" s="1">
        <v>2013</v>
      </c>
      <c r="C7051" s="1">
        <v>35545085</v>
      </c>
      <c r="D7051" s="44" t="s">
        <v>657</v>
      </c>
      <c r="E7051" s="20">
        <v>1.852E-4</v>
      </c>
      <c r="F7051" s="20">
        <v>0</v>
      </c>
      <c r="G7051" s="20">
        <v>1.852E-4</v>
      </c>
      <c r="H7051" s="20">
        <v>0</v>
      </c>
      <c r="I7051" s="20" t="s">
        <v>47</v>
      </c>
      <c r="J7051" s="20">
        <v>1.852E-4</v>
      </c>
      <c r="K7051" s="20" t="s">
        <v>47</v>
      </c>
      <c r="L7051" s="20">
        <v>0</v>
      </c>
      <c r="M7051" s="20">
        <v>0</v>
      </c>
      <c r="N7051" s="1">
        <v>0</v>
      </c>
      <c r="O7051" s="5">
        <v>0</v>
      </c>
      <c r="P7051" s="5">
        <v>100</v>
      </c>
      <c r="Q7051" s="1">
        <v>0</v>
      </c>
      <c r="R7051" s="1">
        <v>1</v>
      </c>
      <c r="S7051" s="6"/>
      <c r="T7051" s="6"/>
    </row>
    <row r="7052" spans="1:20" hidden="1" x14ac:dyDescent="0.25">
      <c r="A7052" s="1">
        <v>10</v>
      </c>
      <c r="B7052" s="1">
        <v>2013</v>
      </c>
      <c r="C7052" s="1">
        <v>355450810</v>
      </c>
      <c r="D7052" s="44" t="s">
        <v>657</v>
      </c>
      <c r="E7052" s="20">
        <v>0.11078870000000002</v>
      </c>
      <c r="F7052" s="20">
        <v>7.5736200000000017E-2</v>
      </c>
      <c r="G7052" s="20">
        <v>3.50525E-2</v>
      </c>
      <c r="H7052" s="20">
        <v>0</v>
      </c>
      <c r="I7052" s="20">
        <v>5.3865000000000007E-3</v>
      </c>
      <c r="J7052" s="20">
        <v>5.3714899999999996E-2</v>
      </c>
      <c r="K7052" s="20">
        <v>4.6953799999999997E-2</v>
      </c>
      <c r="L7052" s="20">
        <v>4.7335000000000016E-3</v>
      </c>
      <c r="M7052" s="20">
        <v>0.11603048611111111</v>
      </c>
      <c r="N7052" s="1">
        <v>33</v>
      </c>
      <c r="O7052" s="5">
        <v>17.14</v>
      </c>
      <c r="P7052" s="5">
        <v>82.86</v>
      </c>
      <c r="Q7052" s="1">
        <v>6</v>
      </c>
      <c r="R7052" s="1">
        <v>29</v>
      </c>
      <c r="S7052" s="6">
        <v>1795.83</v>
      </c>
      <c r="T7052" s="6">
        <v>718.33199999999999</v>
      </c>
    </row>
    <row r="7053" spans="1:20" hidden="1" x14ac:dyDescent="0.25">
      <c r="A7053" s="1">
        <v>14</v>
      </c>
      <c r="B7053" s="1">
        <v>2013</v>
      </c>
      <c r="C7053" s="1">
        <v>355460714</v>
      </c>
      <c r="D7053" s="44" t="s">
        <v>658</v>
      </c>
      <c r="E7053" s="20">
        <v>2.4044700000000006E-2</v>
      </c>
      <c r="F7053" s="20">
        <v>1.1544700000000005E-2</v>
      </c>
      <c r="G7053" s="20">
        <v>1.2500000000000001E-2</v>
      </c>
      <c r="H7053" s="20">
        <v>0.06</v>
      </c>
      <c r="I7053" s="20">
        <v>1.2500000000000001E-2</v>
      </c>
      <c r="J7053" s="20" t="s">
        <v>47</v>
      </c>
      <c r="K7053" s="20">
        <v>1.1544700000000005E-2</v>
      </c>
      <c r="L7053" s="20">
        <v>0</v>
      </c>
      <c r="M7053" s="20">
        <v>4.9540499999999998E-3</v>
      </c>
      <c r="N7053" s="1">
        <v>6</v>
      </c>
      <c r="O7053" s="5">
        <v>86.67</v>
      </c>
      <c r="P7053" s="5">
        <v>13.33</v>
      </c>
      <c r="Q7053" s="1">
        <v>13</v>
      </c>
      <c r="R7053" s="1">
        <v>2</v>
      </c>
      <c r="S7053" s="6">
        <v>106</v>
      </c>
      <c r="T7053" s="6">
        <v>0</v>
      </c>
    </row>
    <row r="7054" spans="1:20" hidden="1" x14ac:dyDescent="0.25">
      <c r="A7054" s="1">
        <v>10</v>
      </c>
      <c r="B7054" s="1">
        <v>2013</v>
      </c>
      <c r="C7054" s="1">
        <v>355465610</v>
      </c>
      <c r="D7054" s="44" t="s">
        <v>659</v>
      </c>
      <c r="E7054" s="20">
        <v>2.7306000000000001E-3</v>
      </c>
      <c r="F7054" s="20">
        <v>2.7306000000000001E-3</v>
      </c>
      <c r="G7054" s="20">
        <v>0</v>
      </c>
      <c r="H7054" s="20">
        <v>0</v>
      </c>
      <c r="I7054" s="20">
        <v>2.7306000000000001E-3</v>
      </c>
      <c r="J7054" s="20" t="s">
        <v>47</v>
      </c>
      <c r="K7054" s="20" t="s">
        <v>47</v>
      </c>
      <c r="L7054" s="20">
        <v>0</v>
      </c>
      <c r="M7054" s="20">
        <v>4.9964565104166662E-3</v>
      </c>
      <c r="N7054" s="1">
        <v>0</v>
      </c>
      <c r="O7054" s="5">
        <v>100</v>
      </c>
      <c r="P7054" s="5">
        <v>0</v>
      </c>
      <c r="Q7054" s="1">
        <v>1</v>
      </c>
      <c r="R7054" s="1">
        <v>0</v>
      </c>
      <c r="S7054" s="6">
        <v>83</v>
      </c>
      <c r="T7054" s="6">
        <v>83</v>
      </c>
    </row>
    <row r="7055" spans="1:20" hidden="1" x14ac:dyDescent="0.25">
      <c r="A7055" s="1">
        <v>5</v>
      </c>
      <c r="B7055" s="1">
        <v>2013</v>
      </c>
      <c r="C7055" s="1">
        <v>35547065</v>
      </c>
      <c r="D7055" s="44" t="s">
        <v>660</v>
      </c>
      <c r="E7055" s="20">
        <v>0</v>
      </c>
      <c r="F7055" s="20">
        <v>0</v>
      </c>
      <c r="G7055" s="20">
        <v>0</v>
      </c>
      <c r="H7055" s="20">
        <v>0</v>
      </c>
      <c r="I7055" s="20">
        <v>0</v>
      </c>
      <c r="J7055" s="20">
        <v>0</v>
      </c>
      <c r="K7055" s="20">
        <v>0</v>
      </c>
      <c r="L7055" s="20">
        <v>0</v>
      </c>
      <c r="M7055" s="20">
        <v>0</v>
      </c>
      <c r="N7055" s="1">
        <v>3</v>
      </c>
      <c r="O7055" s="5">
        <v>0</v>
      </c>
      <c r="P7055" s="5">
        <v>0</v>
      </c>
      <c r="Q7055" s="1">
        <v>0</v>
      </c>
      <c r="R7055" s="1">
        <v>0</v>
      </c>
      <c r="S7055" s="6"/>
      <c r="T7055" s="6"/>
    </row>
    <row r="7056" spans="1:20" hidden="1" x14ac:dyDescent="0.25">
      <c r="A7056" s="1">
        <v>13</v>
      </c>
      <c r="B7056" s="1">
        <v>2013</v>
      </c>
      <c r="C7056" s="1">
        <v>355470613</v>
      </c>
      <c r="D7056" s="44" t="s">
        <v>660</v>
      </c>
      <c r="E7056" s="20">
        <v>3.9891000000000003E-2</v>
      </c>
      <c r="F7056" s="20">
        <v>3.7693500000000005E-2</v>
      </c>
      <c r="G7056" s="20">
        <v>2.1974999999999994E-3</v>
      </c>
      <c r="H7056" s="20">
        <v>0</v>
      </c>
      <c r="I7056" s="20">
        <v>2.5000000000000001E-2</v>
      </c>
      <c r="J7056" s="20">
        <v>1.1341200000000001E-2</v>
      </c>
      <c r="K7056" s="20">
        <v>1.2281000000000002E-3</v>
      </c>
      <c r="L7056" s="20">
        <v>2.3216999999999995E-3</v>
      </c>
      <c r="M7056" s="20">
        <v>1.9884753645833333E-2</v>
      </c>
      <c r="N7056" s="1">
        <v>7</v>
      </c>
      <c r="O7056" s="5">
        <v>50</v>
      </c>
      <c r="P7056" s="5">
        <v>50</v>
      </c>
      <c r="Q7056" s="1">
        <v>13</v>
      </c>
      <c r="R7056" s="1">
        <v>13</v>
      </c>
      <c r="S7056" s="6">
        <v>448</v>
      </c>
      <c r="T7056" s="6">
        <v>448</v>
      </c>
    </row>
    <row r="7057" spans="1:20" hidden="1" x14ac:dyDescent="0.25">
      <c r="A7057" s="1">
        <v>13</v>
      </c>
      <c r="B7057" s="1">
        <v>2013</v>
      </c>
      <c r="C7057" s="1">
        <v>355475513</v>
      </c>
      <c r="D7057" s="44" t="s">
        <v>661</v>
      </c>
      <c r="E7057" s="20">
        <v>7.5666200000000003E-2</v>
      </c>
      <c r="F7057" s="20">
        <v>6.84694E-2</v>
      </c>
      <c r="G7057" s="20">
        <v>7.1967999999999989E-3</v>
      </c>
      <c r="H7057" s="20">
        <v>0</v>
      </c>
      <c r="I7057" s="20">
        <v>7.3703999999999992E-3</v>
      </c>
      <c r="J7057" s="20">
        <v>1.9444E-3</v>
      </c>
      <c r="K7057" s="20">
        <v>6.5557400000000002E-2</v>
      </c>
      <c r="L7057" s="20">
        <v>7.94E-4</v>
      </c>
      <c r="M7057" s="20">
        <v>3.8258454764660498E-3</v>
      </c>
      <c r="N7057" s="1">
        <v>0</v>
      </c>
      <c r="O7057" s="5">
        <v>50</v>
      </c>
      <c r="P7057" s="5">
        <v>50</v>
      </c>
      <c r="Q7057" s="1">
        <v>7</v>
      </c>
      <c r="R7057" s="1">
        <v>7</v>
      </c>
      <c r="S7057" s="6">
        <v>72.900000000000006</v>
      </c>
      <c r="T7057" s="6">
        <v>72.900000000000006</v>
      </c>
    </row>
    <row r="7058" spans="1:20" hidden="1" x14ac:dyDescent="0.25">
      <c r="A7058" s="1">
        <v>2</v>
      </c>
      <c r="B7058" s="1">
        <v>2013</v>
      </c>
      <c r="C7058" s="1">
        <v>35548052</v>
      </c>
      <c r="D7058" s="44" t="s">
        <v>662</v>
      </c>
      <c r="E7058" s="20">
        <v>0.33093499999999992</v>
      </c>
      <c r="F7058" s="20">
        <v>0.31848209999999993</v>
      </c>
      <c r="G7058" s="20">
        <v>1.2452900000000001E-2</v>
      </c>
      <c r="H7058" s="20">
        <v>1.17</v>
      </c>
      <c r="I7058" s="20">
        <v>7.2453999999999999E-3</v>
      </c>
      <c r="J7058" s="20">
        <v>2.7777799999999998E-2</v>
      </c>
      <c r="K7058" s="20">
        <v>0.27915220000000007</v>
      </c>
      <c r="L7058" s="20">
        <v>1.6759599999999999E-2</v>
      </c>
      <c r="M7058" s="20">
        <v>0.12659061187500001</v>
      </c>
      <c r="N7058" s="1">
        <v>49</v>
      </c>
      <c r="O7058" s="5">
        <v>84.21</v>
      </c>
      <c r="P7058" s="5">
        <v>15.79</v>
      </c>
      <c r="Q7058" s="1">
        <v>32</v>
      </c>
      <c r="R7058" s="1">
        <v>6</v>
      </c>
      <c r="S7058" s="6">
        <v>1793.4</v>
      </c>
      <c r="T7058" s="6">
        <v>1793.4</v>
      </c>
    </row>
    <row r="7059" spans="1:20" hidden="1" x14ac:dyDescent="0.25">
      <c r="A7059" s="1">
        <v>15</v>
      </c>
      <c r="B7059" s="1">
        <v>2013</v>
      </c>
      <c r="C7059" s="1">
        <v>355490415</v>
      </c>
      <c r="D7059" s="44" t="s">
        <v>663</v>
      </c>
      <c r="E7059" s="20">
        <v>1.4699000000000001E-3</v>
      </c>
      <c r="F7059" s="20">
        <v>1.1600000000000001E-5</v>
      </c>
      <c r="G7059" s="20">
        <v>1.4583E-3</v>
      </c>
      <c r="H7059" s="20">
        <v>0</v>
      </c>
      <c r="I7059" s="20" t="s">
        <v>47</v>
      </c>
      <c r="J7059" s="20" t="s">
        <v>47</v>
      </c>
      <c r="K7059" s="20">
        <v>1.4699000000000001E-3</v>
      </c>
      <c r="L7059" s="20">
        <v>0</v>
      </c>
      <c r="M7059" s="20">
        <v>0</v>
      </c>
      <c r="N7059" s="1">
        <v>0</v>
      </c>
      <c r="O7059" s="5">
        <v>50</v>
      </c>
      <c r="P7059" s="5">
        <v>50</v>
      </c>
      <c r="Q7059" s="1">
        <v>1</v>
      </c>
      <c r="R7059" s="1">
        <v>1</v>
      </c>
      <c r="S7059" s="6"/>
      <c r="T7059" s="6"/>
    </row>
    <row r="7060" spans="1:20" hidden="1" x14ac:dyDescent="0.25">
      <c r="A7060" s="1">
        <v>18</v>
      </c>
      <c r="B7060" s="1">
        <v>2013</v>
      </c>
      <c r="C7060" s="1">
        <v>355490418</v>
      </c>
      <c r="D7060" s="44" t="s">
        <v>663</v>
      </c>
      <c r="E7060" s="20">
        <v>2.2641000000000005E-2</v>
      </c>
      <c r="F7060" s="20">
        <v>2.1694400000000006E-2</v>
      </c>
      <c r="G7060" s="20">
        <v>9.4659999999999992E-4</v>
      </c>
      <c r="H7060" s="20">
        <v>7.0000000000000007E-2</v>
      </c>
      <c r="I7060" s="20" t="s">
        <v>47</v>
      </c>
      <c r="J7060" s="20">
        <v>5.6849999999999999E-4</v>
      </c>
      <c r="K7060" s="20">
        <v>2.1972200000000008E-2</v>
      </c>
      <c r="L7060" s="20">
        <v>1.003E-4</v>
      </c>
      <c r="M7060" s="20">
        <v>1.2210859375000001E-2</v>
      </c>
      <c r="N7060" s="1">
        <v>0</v>
      </c>
      <c r="O7060" s="5">
        <v>61.54</v>
      </c>
      <c r="P7060" s="5">
        <v>38.46</v>
      </c>
      <c r="Q7060" s="1">
        <v>8</v>
      </c>
      <c r="R7060" s="1">
        <v>5</v>
      </c>
      <c r="S7060" s="6">
        <v>246.05</v>
      </c>
      <c r="T7060" s="6">
        <v>246.05</v>
      </c>
    </row>
    <row r="7061" spans="1:20" hidden="1" x14ac:dyDescent="0.25">
      <c r="A7061" s="1">
        <v>5</v>
      </c>
      <c r="B7061" s="1">
        <v>2013</v>
      </c>
      <c r="C7061" s="1">
        <v>35549535</v>
      </c>
      <c r="D7061" s="44" t="s">
        <v>664</v>
      </c>
      <c r="E7061" s="20">
        <v>2.77827E-2</v>
      </c>
      <c r="F7061" s="20">
        <v>2.3812200000000002E-2</v>
      </c>
      <c r="G7061" s="20">
        <v>3.9705000000000001E-3</v>
      </c>
      <c r="H7061" s="20">
        <v>0</v>
      </c>
      <c r="I7061" s="20" t="s">
        <v>47</v>
      </c>
      <c r="J7061" s="20" t="s">
        <v>47</v>
      </c>
      <c r="K7061" s="20">
        <v>1.7619300000000004E-2</v>
      </c>
      <c r="L7061" s="20">
        <v>1.01634E-2</v>
      </c>
      <c r="M7061" s="20">
        <v>7.9890335937500001E-3</v>
      </c>
      <c r="N7061" s="1">
        <v>20</v>
      </c>
      <c r="O7061" s="5">
        <v>47.37</v>
      </c>
      <c r="P7061" s="5">
        <v>52.63</v>
      </c>
      <c r="Q7061" s="1">
        <v>27</v>
      </c>
      <c r="R7061" s="1">
        <v>30</v>
      </c>
      <c r="S7061" s="6">
        <v>120.4</v>
      </c>
      <c r="T7061" s="6">
        <v>0</v>
      </c>
    </row>
    <row r="7062" spans="1:20" hidden="1" x14ac:dyDescent="0.25">
      <c r="A7062" s="1">
        <v>20</v>
      </c>
      <c r="B7062" s="1">
        <v>2013</v>
      </c>
      <c r="C7062" s="1">
        <v>355500020</v>
      </c>
      <c r="D7062" s="44" t="s">
        <v>665</v>
      </c>
      <c r="E7062" s="20">
        <v>0.22132600000000002</v>
      </c>
      <c r="F7062" s="20">
        <v>1.09861E-2</v>
      </c>
      <c r="G7062" s="20">
        <v>0.21033990000000002</v>
      </c>
      <c r="H7062" s="20">
        <v>0</v>
      </c>
      <c r="I7062" s="20">
        <v>0.20058980000000004</v>
      </c>
      <c r="J7062" s="20">
        <v>6.2589000000000004E-3</v>
      </c>
      <c r="K7062" s="20">
        <v>1.09861E-2</v>
      </c>
      <c r="L7062" s="20">
        <v>3.4912000000000003E-3</v>
      </c>
      <c r="M7062" s="20">
        <v>0.18671582478703705</v>
      </c>
      <c r="N7062" s="1">
        <v>3</v>
      </c>
      <c r="O7062" s="5">
        <v>18</v>
      </c>
      <c r="P7062" s="5">
        <v>82</v>
      </c>
      <c r="Q7062" s="1">
        <v>9</v>
      </c>
      <c r="R7062" s="1">
        <v>41</v>
      </c>
      <c r="S7062" s="6">
        <v>3363.03</v>
      </c>
      <c r="T7062" s="6">
        <v>3363.03</v>
      </c>
    </row>
    <row r="7063" spans="1:20" hidden="1" x14ac:dyDescent="0.25">
      <c r="A7063" s="1">
        <v>21</v>
      </c>
      <c r="B7063" s="1">
        <v>2013</v>
      </c>
      <c r="C7063" s="1">
        <v>355500021</v>
      </c>
      <c r="D7063" s="44" t="s">
        <v>665</v>
      </c>
      <c r="E7063" s="20">
        <v>2.1434000000000002E-2</v>
      </c>
      <c r="F7063" s="20">
        <v>1.0861100000000002E-2</v>
      </c>
      <c r="G7063" s="20">
        <v>1.0572900000000001E-2</v>
      </c>
      <c r="H7063" s="20">
        <v>0</v>
      </c>
      <c r="I7063" s="20" t="s">
        <v>47</v>
      </c>
      <c r="J7063" s="20">
        <v>9.634199999999999E-3</v>
      </c>
      <c r="K7063" s="20">
        <v>1.0890000000000002E-2</v>
      </c>
      <c r="L7063" s="20">
        <v>9.098E-4</v>
      </c>
      <c r="M7063" s="20">
        <v>0</v>
      </c>
      <c r="N7063" s="1">
        <v>6</v>
      </c>
      <c r="O7063" s="5">
        <v>42.11</v>
      </c>
      <c r="P7063" s="5">
        <v>57.89</v>
      </c>
      <c r="Q7063" s="1">
        <v>8</v>
      </c>
      <c r="R7063" s="1">
        <v>11</v>
      </c>
      <c r="S7063" s="6"/>
      <c r="T7063" s="6"/>
    </row>
    <row r="7064" spans="1:20" hidden="1" x14ac:dyDescent="0.25">
      <c r="A7064" s="1">
        <v>20</v>
      </c>
      <c r="B7064" s="1">
        <v>2013</v>
      </c>
      <c r="C7064" s="1">
        <v>355510920</v>
      </c>
      <c r="D7064" s="44" t="s">
        <v>666</v>
      </c>
      <c r="E7064" s="20">
        <v>9.5195700000000022E-2</v>
      </c>
      <c r="F7064" s="20">
        <v>5.2556E-3</v>
      </c>
      <c r="G7064" s="20">
        <v>8.9940100000000023E-2</v>
      </c>
      <c r="H7064" s="20">
        <v>0</v>
      </c>
      <c r="I7064" s="20">
        <v>4.7222000000000002E-3</v>
      </c>
      <c r="J7064" s="20">
        <v>4.1669999999999999E-4</v>
      </c>
      <c r="K7064" s="20">
        <v>6.801030000000001E-2</v>
      </c>
      <c r="L7064" s="20">
        <v>2.20465E-2</v>
      </c>
      <c r="M7064" s="20">
        <v>4.4311238425925929E-2</v>
      </c>
      <c r="N7064" s="1">
        <v>1</v>
      </c>
      <c r="O7064" s="5">
        <v>8.33</v>
      </c>
      <c r="P7064" s="5">
        <v>91.67</v>
      </c>
      <c r="Q7064" s="1">
        <v>2</v>
      </c>
      <c r="R7064" s="1">
        <v>22</v>
      </c>
      <c r="S7064" s="6">
        <v>635</v>
      </c>
      <c r="T7064" s="6">
        <v>635</v>
      </c>
    </row>
    <row r="7065" spans="1:20" hidden="1" x14ac:dyDescent="0.25">
      <c r="A7065" s="1">
        <v>19</v>
      </c>
      <c r="B7065" s="1">
        <v>2013</v>
      </c>
      <c r="C7065" s="1">
        <v>355520819</v>
      </c>
      <c r="D7065" s="44" t="s">
        <v>667</v>
      </c>
      <c r="E7065" s="20">
        <v>5.2796199999999995E-2</v>
      </c>
      <c r="F7065" s="20">
        <v>4.7251999999999995E-2</v>
      </c>
      <c r="G7065" s="20">
        <v>5.5441999999999991E-3</v>
      </c>
      <c r="H7065" s="20">
        <v>0</v>
      </c>
      <c r="I7065" s="20">
        <v>5.0926000000000001E-3</v>
      </c>
      <c r="J7065" s="20" t="s">
        <v>47</v>
      </c>
      <c r="K7065" s="20">
        <v>4.7251999999999995E-2</v>
      </c>
      <c r="L7065" s="20">
        <v>4.5159999999999997E-4</v>
      </c>
      <c r="M7065" s="20">
        <v>4.3254479166666675E-3</v>
      </c>
      <c r="N7065" s="1">
        <v>4</v>
      </c>
      <c r="O7065" s="5">
        <v>35.71</v>
      </c>
      <c r="P7065" s="5">
        <v>64.290000000000006</v>
      </c>
      <c r="Q7065" s="1">
        <v>5</v>
      </c>
      <c r="R7065" s="1">
        <v>9</v>
      </c>
      <c r="S7065" s="6">
        <v>88</v>
      </c>
      <c r="T7065" s="6">
        <v>88</v>
      </c>
    </row>
    <row r="7066" spans="1:20" hidden="1" x14ac:dyDescent="0.25">
      <c r="A7066" s="1">
        <v>15</v>
      </c>
      <c r="B7066" s="1">
        <v>2013</v>
      </c>
      <c r="C7066" s="1">
        <v>355530715</v>
      </c>
      <c r="D7066" s="44" t="s">
        <v>668</v>
      </c>
      <c r="E7066" s="20">
        <v>7.7901100000000029E-2</v>
      </c>
      <c r="F7066" s="20">
        <v>7.2874600000000025E-2</v>
      </c>
      <c r="G7066" s="20">
        <v>5.0265000000000006E-3</v>
      </c>
      <c r="H7066" s="20">
        <v>0</v>
      </c>
      <c r="I7066" s="20" t="s">
        <v>47</v>
      </c>
      <c r="J7066" s="20" t="s">
        <v>47</v>
      </c>
      <c r="K7066" s="20">
        <v>7.7828300000000031E-2</v>
      </c>
      <c r="L7066" s="20">
        <v>7.2800000000000008E-5</v>
      </c>
      <c r="M7066" s="20">
        <v>3.9711953124999992E-3</v>
      </c>
      <c r="N7066" s="1">
        <v>1</v>
      </c>
      <c r="O7066" s="5">
        <v>90.38</v>
      </c>
      <c r="P7066" s="5">
        <v>9.6199999999999992</v>
      </c>
      <c r="Q7066" s="1">
        <v>47</v>
      </c>
      <c r="R7066" s="1">
        <v>5</v>
      </c>
      <c r="S7066" s="6">
        <v>75</v>
      </c>
      <c r="T7066" s="6">
        <v>75</v>
      </c>
    </row>
    <row r="7067" spans="1:20" hidden="1" x14ac:dyDescent="0.25">
      <c r="A7067" s="1">
        <v>16</v>
      </c>
      <c r="B7067" s="1">
        <v>2013</v>
      </c>
      <c r="C7067" s="1">
        <v>355535616</v>
      </c>
      <c r="D7067" s="44" t="s">
        <v>669</v>
      </c>
      <c r="E7067" s="20">
        <v>0.12546299999999999</v>
      </c>
      <c r="F7067" s="20">
        <v>0.12546299999999999</v>
      </c>
      <c r="G7067" s="20">
        <v>0</v>
      </c>
      <c r="H7067" s="20">
        <v>0</v>
      </c>
      <c r="I7067" s="20" t="s">
        <v>47</v>
      </c>
      <c r="J7067" s="20" t="s">
        <v>47</v>
      </c>
      <c r="K7067" s="20">
        <v>0.12546299999999999</v>
      </c>
      <c r="L7067" s="20">
        <v>0</v>
      </c>
      <c r="M7067" s="20">
        <v>0</v>
      </c>
      <c r="N7067" s="1">
        <v>0</v>
      </c>
      <c r="O7067" s="5">
        <v>100</v>
      </c>
      <c r="P7067" s="5">
        <v>0</v>
      </c>
      <c r="Q7067" s="1">
        <v>1</v>
      </c>
      <c r="R7067" s="1">
        <v>0</v>
      </c>
      <c r="S7067" s="6"/>
      <c r="T7067" s="6"/>
    </row>
    <row r="7068" spans="1:20" hidden="1" x14ac:dyDescent="0.25">
      <c r="A7068" s="1">
        <v>19</v>
      </c>
      <c r="B7068" s="1">
        <v>2013</v>
      </c>
      <c r="C7068" s="1">
        <v>355535619</v>
      </c>
      <c r="D7068" s="44" t="s">
        <v>669</v>
      </c>
      <c r="E7068" s="20">
        <v>2.1194000000000001E-2</v>
      </c>
      <c r="F7068" s="20">
        <v>1.21528E-2</v>
      </c>
      <c r="G7068" s="20">
        <v>9.041200000000001E-3</v>
      </c>
      <c r="H7068" s="20">
        <v>0</v>
      </c>
      <c r="I7068" s="20">
        <v>8.8193999999999998E-3</v>
      </c>
      <c r="J7068" s="20">
        <v>1.505E-4</v>
      </c>
      <c r="K7068" s="20">
        <v>1.21528E-2</v>
      </c>
      <c r="L7068" s="20">
        <v>7.1300000000000012E-5</v>
      </c>
      <c r="M7068" s="20">
        <v>1.231278513569079E-2</v>
      </c>
      <c r="N7068" s="1">
        <v>0</v>
      </c>
      <c r="O7068" s="5">
        <v>11.11</v>
      </c>
      <c r="P7068" s="5">
        <v>88.89</v>
      </c>
      <c r="Q7068" s="1">
        <v>1</v>
      </c>
      <c r="R7068" s="1">
        <v>8</v>
      </c>
      <c r="S7068" s="6">
        <v>269.8</v>
      </c>
      <c r="T7068" s="6">
        <v>269.8</v>
      </c>
    </row>
    <row r="7069" spans="1:20" hidden="1" x14ac:dyDescent="0.25">
      <c r="A7069" s="1">
        <v>3</v>
      </c>
      <c r="B7069" s="1">
        <v>2013</v>
      </c>
      <c r="C7069" s="1">
        <v>35554063</v>
      </c>
      <c r="D7069" s="44" t="s">
        <v>670</v>
      </c>
      <c r="E7069" s="20">
        <v>1.2071499999999999E-2</v>
      </c>
      <c r="F7069" s="20">
        <v>7.0726999999999986E-3</v>
      </c>
      <c r="G7069" s="20">
        <v>4.9988000000000003E-3</v>
      </c>
      <c r="H7069" s="20">
        <v>0</v>
      </c>
      <c r="I7069" s="20" t="s">
        <v>47</v>
      </c>
      <c r="J7069" s="20">
        <v>2.5199000000000003E-3</v>
      </c>
      <c r="K7069" s="20">
        <v>1.1569999999999999E-4</v>
      </c>
      <c r="L7069" s="20">
        <v>9.4359000000000005E-3</v>
      </c>
      <c r="M7069" s="20">
        <v>0.21304156378125005</v>
      </c>
      <c r="N7069" s="1">
        <v>4</v>
      </c>
      <c r="O7069" s="5">
        <v>54.84</v>
      </c>
      <c r="P7069" s="5">
        <v>45.16</v>
      </c>
      <c r="Q7069" s="1">
        <v>17</v>
      </c>
      <c r="R7069" s="1">
        <v>14</v>
      </c>
      <c r="S7069" s="6">
        <v>1645.39</v>
      </c>
      <c r="T7069" s="6">
        <v>1612.4821999999999</v>
      </c>
    </row>
    <row r="7070" spans="1:20" hidden="1" x14ac:dyDescent="0.25">
      <c r="A7070" s="1">
        <v>17</v>
      </c>
      <c r="B7070" s="1">
        <v>2013</v>
      </c>
      <c r="C7070" s="1">
        <v>355550517</v>
      </c>
      <c r="D7070" s="44" t="s">
        <v>671</v>
      </c>
      <c r="E7070" s="20">
        <v>0.28615000000000002</v>
      </c>
      <c r="F7070" s="20">
        <v>0.28607130000000003</v>
      </c>
      <c r="G7070" s="20">
        <v>7.8700000000000002E-5</v>
      </c>
      <c r="H7070" s="20">
        <v>0</v>
      </c>
      <c r="I7070" s="20" t="s">
        <v>47</v>
      </c>
      <c r="J7070" s="20">
        <v>4.9351999999999998E-3</v>
      </c>
      <c r="K7070" s="20">
        <v>0.27391379999999999</v>
      </c>
      <c r="L7070" s="20">
        <v>7.3009999999999993E-3</v>
      </c>
      <c r="M7070" s="20">
        <v>8.2498473958333342E-3</v>
      </c>
      <c r="N7070" s="1">
        <v>3</v>
      </c>
      <c r="O7070" s="5">
        <v>83.33</v>
      </c>
      <c r="P7070" s="5">
        <v>16.670000000000002</v>
      </c>
      <c r="Q7070" s="1">
        <v>10</v>
      </c>
      <c r="R7070" s="1">
        <v>2</v>
      </c>
      <c r="S7070" s="6">
        <v>168.36</v>
      </c>
      <c r="T7070" s="6">
        <v>168.36</v>
      </c>
    </row>
    <row r="7071" spans="1:20" hidden="1" x14ac:dyDescent="0.25">
      <c r="A7071" s="1">
        <v>15</v>
      </c>
      <c r="B7071" s="1">
        <v>2013</v>
      </c>
      <c r="C7071" s="1">
        <v>355560415</v>
      </c>
      <c r="D7071" s="44" t="s">
        <v>672</v>
      </c>
      <c r="E7071" s="20">
        <v>4.8177500000000012E-2</v>
      </c>
      <c r="F7071" s="20">
        <v>9.2527999999999985E-3</v>
      </c>
      <c r="G7071" s="20">
        <v>3.8924700000000013E-2</v>
      </c>
      <c r="H7071" s="20">
        <v>0</v>
      </c>
      <c r="I7071" s="20" t="s">
        <v>47</v>
      </c>
      <c r="J7071" s="20">
        <v>2.1245400000000001E-2</v>
      </c>
      <c r="K7071" s="20">
        <v>2.6613900000000003E-2</v>
      </c>
      <c r="L7071" s="20">
        <v>3.1820000000000004E-4</v>
      </c>
      <c r="M7071" s="20">
        <v>2.308487682291667E-2</v>
      </c>
      <c r="N7071" s="1">
        <v>1</v>
      </c>
      <c r="O7071" s="5">
        <v>40.74</v>
      </c>
      <c r="P7071" s="5">
        <v>59.26</v>
      </c>
      <c r="Q7071" s="1">
        <v>11</v>
      </c>
      <c r="R7071" s="1">
        <v>16</v>
      </c>
      <c r="S7071" s="6">
        <v>496</v>
      </c>
      <c r="T7071" s="6">
        <v>496</v>
      </c>
    </row>
    <row r="7072" spans="1:20" hidden="1" x14ac:dyDescent="0.25">
      <c r="A7072" s="1">
        <v>19</v>
      </c>
      <c r="B7072" s="1">
        <v>2013</v>
      </c>
      <c r="C7072" s="1">
        <v>355570319</v>
      </c>
      <c r="D7072" s="44" t="s">
        <v>673</v>
      </c>
      <c r="E7072" s="20">
        <v>4.1354999999999986E-3</v>
      </c>
      <c r="F7072" s="20">
        <v>0</v>
      </c>
      <c r="G7072" s="20">
        <v>4.1354999999999986E-3</v>
      </c>
      <c r="H7072" s="20">
        <v>0</v>
      </c>
      <c r="I7072" s="20">
        <v>4.0555999999999995E-3</v>
      </c>
      <c r="J7072" s="20" t="s">
        <v>47</v>
      </c>
      <c r="K7072" s="20" t="s">
        <v>47</v>
      </c>
      <c r="L7072" s="20">
        <v>7.9900000000000004E-5</v>
      </c>
      <c r="M7072" s="20">
        <v>3.4268197916666665E-3</v>
      </c>
      <c r="N7072" s="1">
        <v>2</v>
      </c>
      <c r="O7072" s="5">
        <v>0</v>
      </c>
      <c r="P7072" s="5">
        <v>100</v>
      </c>
      <c r="Q7072" s="1">
        <v>0</v>
      </c>
      <c r="R7072" s="1">
        <v>5</v>
      </c>
      <c r="S7072" s="6">
        <v>70.218999999999994</v>
      </c>
      <c r="T7072" s="6">
        <v>70.218999999999994</v>
      </c>
    </row>
    <row r="7073" spans="1:20" hidden="1" x14ac:dyDescent="0.25">
      <c r="A7073" s="1">
        <v>15</v>
      </c>
      <c r="B7073" s="1">
        <v>2013</v>
      </c>
      <c r="C7073" s="1">
        <v>355580215</v>
      </c>
      <c r="D7073" s="44" t="s">
        <v>674</v>
      </c>
      <c r="E7073" s="20">
        <v>0.16050939999999986</v>
      </c>
      <c r="F7073" s="20">
        <v>0.15792859999999986</v>
      </c>
      <c r="G7073" s="20">
        <v>2.5807999999999998E-3</v>
      </c>
      <c r="H7073" s="20">
        <v>0</v>
      </c>
      <c r="I7073" s="20" t="s">
        <v>47</v>
      </c>
      <c r="J7073" s="20">
        <v>1.4440000000000001E-4</v>
      </c>
      <c r="K7073" s="20">
        <v>0.15964159999999986</v>
      </c>
      <c r="L7073" s="20">
        <v>7.2340000000000002E-4</v>
      </c>
      <c r="M7073" s="20">
        <v>1.9284433593750001E-2</v>
      </c>
      <c r="N7073" s="1">
        <v>6</v>
      </c>
      <c r="O7073" s="5">
        <v>85.71</v>
      </c>
      <c r="P7073" s="5">
        <v>14.29</v>
      </c>
      <c r="Q7073" s="1">
        <v>54</v>
      </c>
      <c r="R7073" s="1">
        <v>9</v>
      </c>
      <c r="S7073" s="6">
        <v>405.72</v>
      </c>
      <c r="T7073" s="6">
        <v>405.72</v>
      </c>
    </row>
    <row r="7074" spans="1:20" hidden="1" x14ac:dyDescent="0.25">
      <c r="A7074" s="1">
        <v>18</v>
      </c>
      <c r="B7074" s="1">
        <v>2013</v>
      </c>
      <c r="C7074" s="1">
        <v>355580218</v>
      </c>
      <c r="D7074" s="44" t="s">
        <v>674</v>
      </c>
      <c r="E7074" s="20">
        <v>2.5338900000000001E-2</v>
      </c>
      <c r="F7074" s="20">
        <v>2.5338900000000001E-2</v>
      </c>
      <c r="G7074" s="20">
        <v>0</v>
      </c>
      <c r="H7074" s="20">
        <v>0</v>
      </c>
      <c r="I7074" s="20" t="s">
        <v>47</v>
      </c>
      <c r="J7074" s="20" t="s">
        <v>47</v>
      </c>
      <c r="K7074" s="20">
        <v>2.5338900000000001E-2</v>
      </c>
      <c r="L7074" s="20">
        <v>0</v>
      </c>
      <c r="M7074" s="20">
        <v>0</v>
      </c>
      <c r="N7074" s="1">
        <v>0</v>
      </c>
      <c r="O7074" s="5">
        <v>100</v>
      </c>
      <c r="P7074" s="5">
        <v>0</v>
      </c>
      <c r="Q7074" s="1">
        <v>8</v>
      </c>
      <c r="R7074" s="1">
        <v>0</v>
      </c>
      <c r="S7074" s="6"/>
      <c r="T7074" s="6"/>
    </row>
    <row r="7075" spans="1:20" hidden="1" x14ac:dyDescent="0.25">
      <c r="A7075" s="1">
        <v>16</v>
      </c>
      <c r="B7075" s="1">
        <v>2013</v>
      </c>
      <c r="C7075" s="1">
        <v>355590116</v>
      </c>
      <c r="D7075" s="44" t="s">
        <v>675</v>
      </c>
      <c r="E7075" s="20">
        <v>6.5447999999999999E-3</v>
      </c>
      <c r="F7075" s="20">
        <v>4.8087E-3</v>
      </c>
      <c r="G7075" s="20">
        <v>1.7361E-3</v>
      </c>
      <c r="H7075" s="20">
        <v>0</v>
      </c>
      <c r="I7075" s="20" t="s">
        <v>47</v>
      </c>
      <c r="J7075" s="20" t="s">
        <v>47</v>
      </c>
      <c r="K7075" s="20">
        <v>4.8087E-3</v>
      </c>
      <c r="L7075" s="20">
        <v>1.7361E-3</v>
      </c>
      <c r="M7075" s="20">
        <v>2.9953421874999997E-3</v>
      </c>
      <c r="N7075" s="1">
        <v>0</v>
      </c>
      <c r="O7075" s="5">
        <v>66.67</v>
      </c>
      <c r="P7075" s="5">
        <v>33.33</v>
      </c>
      <c r="Q7075" s="1">
        <v>2</v>
      </c>
      <c r="R7075" s="1">
        <v>1</v>
      </c>
      <c r="S7075" s="6">
        <v>56.26</v>
      </c>
      <c r="T7075" s="6">
        <v>56.26</v>
      </c>
    </row>
    <row r="7076" spans="1:20" hidden="1" x14ac:dyDescent="0.25">
      <c r="A7076" s="1">
        <v>16</v>
      </c>
      <c r="B7076" s="1">
        <v>2013</v>
      </c>
      <c r="C7076" s="1">
        <v>355600816</v>
      </c>
      <c r="D7076" s="44" t="s">
        <v>676</v>
      </c>
      <c r="E7076" s="20">
        <v>4.1422000000000007E-2</v>
      </c>
      <c r="F7076" s="20">
        <v>1.1267600000000001E-2</v>
      </c>
      <c r="G7076" s="20">
        <v>3.0154400000000005E-2</v>
      </c>
      <c r="H7076" s="20">
        <v>0</v>
      </c>
      <c r="I7076" s="20" t="s">
        <v>47</v>
      </c>
      <c r="J7076" s="20">
        <v>2.3843999999999996E-3</v>
      </c>
      <c r="K7076" s="20">
        <v>3.6313900000000017E-2</v>
      </c>
      <c r="L7076" s="20">
        <v>2.7236999999999999E-3</v>
      </c>
      <c r="M7076" s="20">
        <v>3.3177318499999997E-2</v>
      </c>
      <c r="N7076" s="1">
        <v>6</v>
      </c>
      <c r="O7076" s="5">
        <v>36.11</v>
      </c>
      <c r="P7076" s="5">
        <v>63.89</v>
      </c>
      <c r="Q7076" s="1">
        <v>13</v>
      </c>
      <c r="R7076" s="1">
        <v>23</v>
      </c>
      <c r="S7076" s="6">
        <v>615.36</v>
      </c>
      <c r="T7076" s="6">
        <v>615.36</v>
      </c>
    </row>
    <row r="7077" spans="1:20" hidden="1" x14ac:dyDescent="0.25">
      <c r="A7077" s="1">
        <v>15</v>
      </c>
      <c r="B7077" s="1">
        <v>2013</v>
      </c>
      <c r="C7077" s="1">
        <v>355610715</v>
      </c>
      <c r="D7077" s="44" t="s">
        <v>677</v>
      </c>
      <c r="E7077" s="20">
        <v>3.0131399999999992E-2</v>
      </c>
      <c r="F7077" s="20">
        <v>6.7897999999999995E-3</v>
      </c>
      <c r="G7077" s="20">
        <v>2.3341599999999994E-2</v>
      </c>
      <c r="H7077" s="20">
        <v>0</v>
      </c>
      <c r="I7077" s="20" t="s">
        <v>47</v>
      </c>
      <c r="J7077" s="20">
        <v>7.3470000000000002E-4</v>
      </c>
      <c r="K7077" s="20">
        <v>2.6668299999999999E-2</v>
      </c>
      <c r="L7077" s="20">
        <v>2.7284000000000002E-3</v>
      </c>
      <c r="M7077" s="20">
        <v>3.362422703356481E-2</v>
      </c>
      <c r="N7077" s="1">
        <v>2</v>
      </c>
      <c r="O7077" s="5">
        <v>15</v>
      </c>
      <c r="P7077" s="5">
        <v>85</v>
      </c>
      <c r="Q7077" s="1">
        <v>3</v>
      </c>
      <c r="R7077" s="1">
        <v>17</v>
      </c>
      <c r="S7077" s="6">
        <v>592</v>
      </c>
      <c r="T7077" s="6">
        <v>592</v>
      </c>
    </row>
    <row r="7078" spans="1:20" hidden="1" x14ac:dyDescent="0.25">
      <c r="A7078" s="1">
        <v>18</v>
      </c>
      <c r="B7078" s="1">
        <v>2013</v>
      </c>
      <c r="C7078" s="1">
        <v>355610718</v>
      </c>
      <c r="D7078" s="44" t="s">
        <v>677</v>
      </c>
      <c r="E7078" s="20">
        <v>6.0512799999999999E-2</v>
      </c>
      <c r="F7078" s="20">
        <v>5.9823000000000001E-2</v>
      </c>
      <c r="G7078" s="20">
        <v>6.8979999999999996E-4</v>
      </c>
      <c r="H7078" s="20">
        <v>0</v>
      </c>
      <c r="I7078" s="20" t="s">
        <v>47</v>
      </c>
      <c r="J7078" s="20">
        <v>1.8600000000000001E-3</v>
      </c>
      <c r="K7078" s="20">
        <v>5.8236099999999999E-2</v>
      </c>
      <c r="L7078" s="20">
        <v>4.1669999999999999E-4</v>
      </c>
      <c r="M7078" s="20">
        <v>0</v>
      </c>
      <c r="N7078" s="1">
        <v>1</v>
      </c>
      <c r="O7078" s="5">
        <v>71.430000000000007</v>
      </c>
      <c r="P7078" s="5">
        <v>28.57</v>
      </c>
      <c r="Q7078" s="1">
        <v>5</v>
      </c>
      <c r="R7078" s="1">
        <v>2</v>
      </c>
      <c r="S7078" s="6"/>
      <c r="T7078" s="6"/>
    </row>
    <row r="7079" spans="1:20" hidden="1" x14ac:dyDescent="0.25">
      <c r="A7079" s="1">
        <v>5</v>
      </c>
      <c r="B7079" s="1">
        <v>2013</v>
      </c>
      <c r="C7079" s="1">
        <v>35562065</v>
      </c>
      <c r="D7079" s="44" t="s">
        <v>678</v>
      </c>
      <c r="E7079" s="20">
        <v>0.47711269999999989</v>
      </c>
      <c r="F7079" s="20">
        <v>0.35941739999999989</v>
      </c>
      <c r="G7079" s="20">
        <v>0.11769529999999999</v>
      </c>
      <c r="H7079" s="20">
        <v>0</v>
      </c>
      <c r="I7079" s="20">
        <v>0.24438589999999999</v>
      </c>
      <c r="J7079" s="20">
        <v>0.17350909999999989</v>
      </c>
      <c r="K7079" s="20">
        <v>1.2435799999999999E-2</v>
      </c>
      <c r="L7079" s="20">
        <v>4.6781899999999987E-2</v>
      </c>
      <c r="M7079" s="20">
        <v>0.38205137993749999</v>
      </c>
      <c r="N7079" s="1">
        <v>59</v>
      </c>
      <c r="O7079" s="5">
        <v>21.08</v>
      </c>
      <c r="P7079" s="5">
        <v>78.92</v>
      </c>
      <c r="Q7079" s="1">
        <v>47</v>
      </c>
      <c r="R7079" s="1">
        <v>176</v>
      </c>
      <c r="S7079" s="6">
        <v>5977</v>
      </c>
      <c r="T7079" s="6">
        <v>5977</v>
      </c>
    </row>
    <row r="7080" spans="1:20" hidden="1" x14ac:dyDescent="0.25">
      <c r="A7080" s="1">
        <v>19</v>
      </c>
      <c r="B7080" s="1">
        <v>2013</v>
      </c>
      <c r="C7080" s="1">
        <v>355630519</v>
      </c>
      <c r="D7080" s="44" t="s">
        <v>679</v>
      </c>
      <c r="E7080" s="20">
        <v>5.2957999999999998E-2</v>
      </c>
      <c r="F7080" s="20">
        <v>5.1861499999999998E-2</v>
      </c>
      <c r="G7080" s="20">
        <v>1.0965E-3</v>
      </c>
      <c r="H7080" s="20">
        <v>0</v>
      </c>
      <c r="I7080" s="20" t="s">
        <v>47</v>
      </c>
      <c r="J7080" s="20">
        <v>3.4028000000000001E-3</v>
      </c>
      <c r="K7080" s="20">
        <v>4.8898499999999998E-2</v>
      </c>
      <c r="L7080" s="20">
        <v>6.5670000000000008E-4</v>
      </c>
      <c r="M7080" s="20">
        <v>6.6714721745370367E-2</v>
      </c>
      <c r="N7080" s="1">
        <v>5</v>
      </c>
      <c r="O7080" s="5">
        <v>62.5</v>
      </c>
      <c r="P7080" s="5">
        <v>37.5</v>
      </c>
      <c r="Q7080" s="1">
        <v>10</v>
      </c>
      <c r="R7080" s="1">
        <v>6</v>
      </c>
      <c r="S7080" s="6">
        <v>1246.502</v>
      </c>
      <c r="T7080" s="6">
        <v>1246.502</v>
      </c>
    </row>
    <row r="7081" spans="1:20" hidden="1" x14ac:dyDescent="0.25">
      <c r="A7081" s="1">
        <v>20</v>
      </c>
      <c r="B7081" s="1">
        <v>2013</v>
      </c>
      <c r="C7081" s="1">
        <v>355630520</v>
      </c>
      <c r="D7081" s="44" t="s">
        <v>679</v>
      </c>
      <c r="E7081" s="20">
        <v>8.3249999999999991E-2</v>
      </c>
      <c r="F7081" s="20">
        <v>0</v>
      </c>
      <c r="G7081" s="20">
        <v>8.3249999999999991E-2</v>
      </c>
      <c r="H7081" s="20">
        <v>0</v>
      </c>
      <c r="I7081" s="20" t="s">
        <v>47</v>
      </c>
      <c r="J7081" s="20">
        <v>8.2407399999999992E-2</v>
      </c>
      <c r="K7081" s="20">
        <v>4.8600000000000002E-5</v>
      </c>
      <c r="L7081" s="20">
        <v>7.94E-4</v>
      </c>
      <c r="M7081" s="20">
        <v>0</v>
      </c>
      <c r="N7081" s="1">
        <v>0</v>
      </c>
      <c r="O7081" s="5">
        <v>0</v>
      </c>
      <c r="P7081" s="5">
        <v>100</v>
      </c>
      <c r="Q7081" s="1">
        <v>0</v>
      </c>
      <c r="R7081" s="1">
        <v>5</v>
      </c>
      <c r="S7081" s="6"/>
      <c r="T7081" s="6"/>
    </row>
    <row r="7082" spans="1:20" hidden="1" x14ac:dyDescent="0.25">
      <c r="A7082" s="1">
        <v>5</v>
      </c>
      <c r="B7082" s="1">
        <v>2013</v>
      </c>
      <c r="C7082" s="1">
        <v>35563545</v>
      </c>
      <c r="D7082" s="44" t="s">
        <v>680</v>
      </c>
      <c r="E7082" s="20">
        <v>6.5289199999999978E-2</v>
      </c>
      <c r="F7082" s="20">
        <v>6.3057099999999977E-2</v>
      </c>
      <c r="G7082" s="20">
        <v>2.2320999999999994E-3</v>
      </c>
      <c r="H7082" s="20">
        <v>0</v>
      </c>
      <c r="I7082" s="20">
        <v>1.7905600000000001E-2</v>
      </c>
      <c r="J7082" s="20">
        <v>4.7800000000000007E-4</v>
      </c>
      <c r="K7082" s="20">
        <v>3.0453499999999994E-2</v>
      </c>
      <c r="L7082" s="20">
        <v>1.6452099999999997E-2</v>
      </c>
      <c r="M7082" s="20">
        <v>1.1668184375E-2</v>
      </c>
      <c r="N7082" s="1">
        <v>20</v>
      </c>
      <c r="O7082" s="5">
        <v>28.93</v>
      </c>
      <c r="P7082" s="5">
        <v>71.069999999999993</v>
      </c>
      <c r="Q7082" s="1">
        <v>35</v>
      </c>
      <c r="R7082" s="1">
        <v>86</v>
      </c>
      <c r="S7082" s="6">
        <v>176.12</v>
      </c>
      <c r="T7082" s="6">
        <v>21.134399999999999</v>
      </c>
    </row>
    <row r="7083" spans="1:20" hidden="1" x14ac:dyDescent="0.25">
      <c r="A7083" s="1">
        <v>4</v>
      </c>
      <c r="B7083" s="1">
        <v>2013</v>
      </c>
      <c r="C7083" s="1">
        <v>35564044</v>
      </c>
      <c r="D7083" s="44" t="s">
        <v>681</v>
      </c>
      <c r="E7083" s="20">
        <v>0.12795569999999998</v>
      </c>
      <c r="F7083" s="20">
        <v>0.11963159999999998</v>
      </c>
      <c r="G7083" s="20">
        <v>8.3241000000000061E-3</v>
      </c>
      <c r="H7083" s="20">
        <v>0</v>
      </c>
      <c r="I7083" s="20" t="s">
        <v>47</v>
      </c>
      <c r="J7083" s="20">
        <v>1.0985000000000001E-3</v>
      </c>
      <c r="K7083" s="20">
        <v>0.12021029999999998</v>
      </c>
      <c r="L7083" s="20">
        <v>6.6469000000000007E-3</v>
      </c>
      <c r="M7083" s="20">
        <v>0.11569290369444445</v>
      </c>
      <c r="N7083" s="1">
        <v>20</v>
      </c>
      <c r="O7083" s="5">
        <v>59.57</v>
      </c>
      <c r="P7083" s="5">
        <v>40.43</v>
      </c>
      <c r="Q7083" s="1">
        <v>28</v>
      </c>
      <c r="R7083" s="1">
        <v>19</v>
      </c>
      <c r="S7083" s="6">
        <v>2116</v>
      </c>
      <c r="T7083" s="6">
        <v>2073.6799999999998</v>
      </c>
    </row>
    <row r="7084" spans="1:20" hidden="1" x14ac:dyDescent="0.25">
      <c r="A7084" s="1">
        <v>9</v>
      </c>
      <c r="B7084" s="1">
        <v>2013</v>
      </c>
      <c r="C7084" s="1">
        <v>35564049</v>
      </c>
      <c r="D7084" s="44" t="s">
        <v>681</v>
      </c>
      <c r="E7084" s="20">
        <v>0.17255689999999996</v>
      </c>
      <c r="F7084" s="20">
        <v>0.17136479999999996</v>
      </c>
      <c r="G7084" s="20">
        <v>1.1921E-3</v>
      </c>
      <c r="H7084" s="20">
        <v>0</v>
      </c>
      <c r="I7084" s="20" t="s">
        <v>47</v>
      </c>
      <c r="J7084" s="20" t="s">
        <v>47</v>
      </c>
      <c r="K7084" s="20">
        <v>0.17080919999999997</v>
      </c>
      <c r="L7084" s="20">
        <v>1.7477E-3</v>
      </c>
      <c r="M7084" s="20">
        <v>0</v>
      </c>
      <c r="N7084" s="1">
        <v>10</v>
      </c>
      <c r="O7084" s="5">
        <v>88.89</v>
      </c>
      <c r="P7084" s="5">
        <v>11.11</v>
      </c>
      <c r="Q7084" s="1">
        <v>16</v>
      </c>
      <c r="R7084" s="1">
        <v>2</v>
      </c>
      <c r="S7084" s="6"/>
      <c r="T7084" s="6"/>
    </row>
    <row r="7085" spans="1:20" hidden="1" x14ac:dyDescent="0.25">
      <c r="A7085" s="1">
        <v>6</v>
      </c>
      <c r="B7085" s="1">
        <v>2013</v>
      </c>
      <c r="C7085" s="1">
        <v>35564536</v>
      </c>
      <c r="D7085" s="44" t="s">
        <v>682</v>
      </c>
      <c r="E7085" s="20">
        <v>0</v>
      </c>
      <c r="F7085" s="20">
        <v>0</v>
      </c>
      <c r="G7085" s="20">
        <v>0</v>
      </c>
      <c r="H7085" s="20">
        <v>0</v>
      </c>
      <c r="I7085" s="20">
        <v>0</v>
      </c>
      <c r="J7085" s="20">
        <v>0</v>
      </c>
      <c r="K7085" s="20">
        <v>0</v>
      </c>
      <c r="L7085" s="20">
        <v>0</v>
      </c>
      <c r="M7085" s="20">
        <v>0</v>
      </c>
      <c r="N7085" s="1">
        <v>3</v>
      </c>
      <c r="O7085" s="5">
        <v>0</v>
      </c>
      <c r="P7085" s="5">
        <v>0</v>
      </c>
      <c r="Q7085" s="1">
        <v>0</v>
      </c>
      <c r="R7085" s="1">
        <v>0</v>
      </c>
      <c r="S7085" s="6"/>
      <c r="T7085" s="6"/>
    </row>
    <row r="7086" spans="1:20" hidden="1" x14ac:dyDescent="0.25">
      <c r="A7086" s="1">
        <v>10</v>
      </c>
      <c r="B7086" s="1">
        <v>2013</v>
      </c>
      <c r="C7086" s="1">
        <v>355645310</v>
      </c>
      <c r="D7086" s="44" t="s">
        <v>682</v>
      </c>
      <c r="E7086" s="20">
        <v>5.6453999999999992E-3</v>
      </c>
      <c r="F7086" s="20">
        <v>5.5000000000000003E-4</v>
      </c>
      <c r="G7086" s="20">
        <v>5.0953999999999991E-3</v>
      </c>
      <c r="H7086" s="20">
        <v>0</v>
      </c>
      <c r="I7086" s="20" t="s">
        <v>47</v>
      </c>
      <c r="J7086" s="20">
        <v>2.1250000000000002E-3</v>
      </c>
      <c r="K7086" s="20">
        <v>6.0369999999999998E-4</v>
      </c>
      <c r="L7086" s="20">
        <v>2.9167000000000004E-3</v>
      </c>
      <c r="M7086" s="20">
        <v>0.10698259208333331</v>
      </c>
      <c r="N7086" s="1">
        <v>2</v>
      </c>
      <c r="O7086" s="5">
        <v>14.29</v>
      </c>
      <c r="P7086" s="5">
        <v>85.71</v>
      </c>
      <c r="Q7086" s="1">
        <v>2</v>
      </c>
      <c r="R7086" s="1">
        <v>12</v>
      </c>
      <c r="S7086" s="6">
        <v>609.36</v>
      </c>
      <c r="T7086" s="6">
        <v>0</v>
      </c>
    </row>
    <row r="7087" spans="1:20" hidden="1" x14ac:dyDescent="0.25">
      <c r="A7087" s="1">
        <v>5</v>
      </c>
      <c r="B7087" s="1">
        <v>2013</v>
      </c>
      <c r="C7087" s="1">
        <v>35565035</v>
      </c>
      <c r="D7087" s="44" t="s">
        <v>683</v>
      </c>
      <c r="E7087" s="20">
        <v>0.17406449999999998</v>
      </c>
      <c r="F7087" s="20">
        <v>0.1427986</v>
      </c>
      <c r="G7087" s="20">
        <v>3.1265899999999992E-2</v>
      </c>
      <c r="H7087" s="20">
        <v>0</v>
      </c>
      <c r="I7087" s="20">
        <v>6.83333E-2</v>
      </c>
      <c r="J7087" s="20">
        <v>9.7795200000000013E-2</v>
      </c>
      <c r="K7087" s="20" t="s">
        <v>47</v>
      </c>
      <c r="L7087" s="20">
        <v>7.9359999999999986E-3</v>
      </c>
      <c r="M7087" s="20">
        <v>0.30094739333333331</v>
      </c>
      <c r="N7087" s="1">
        <v>2</v>
      </c>
      <c r="O7087" s="5">
        <v>14.63</v>
      </c>
      <c r="P7087" s="5">
        <v>85.37</v>
      </c>
      <c r="Q7087" s="1">
        <v>6</v>
      </c>
      <c r="R7087" s="1">
        <v>35</v>
      </c>
      <c r="S7087" s="6">
        <v>4932</v>
      </c>
      <c r="T7087" s="6">
        <v>4389.4799999999996</v>
      </c>
    </row>
    <row r="7088" spans="1:20" hidden="1" x14ac:dyDescent="0.25">
      <c r="A7088" s="1">
        <v>20</v>
      </c>
      <c r="B7088" s="1">
        <v>2013</v>
      </c>
      <c r="C7088" s="1">
        <v>355660220</v>
      </c>
      <c r="D7088" s="44" t="s">
        <v>684</v>
      </c>
      <c r="E7088" s="20">
        <v>2.2177700000000002E-2</v>
      </c>
      <c r="F7088" s="20">
        <v>1.1412E-2</v>
      </c>
      <c r="G7088" s="20">
        <v>1.0765700000000001E-2</v>
      </c>
      <c r="H7088" s="20">
        <v>0</v>
      </c>
      <c r="I7088" s="20" t="s">
        <v>47</v>
      </c>
      <c r="J7088" s="20" t="s">
        <v>47</v>
      </c>
      <c r="K7088" s="20">
        <v>2.1020399999999998E-2</v>
      </c>
      <c r="L7088" s="20">
        <v>1.1573000000000002E-3</v>
      </c>
      <c r="M7088" s="20">
        <v>2.4642408506944442E-2</v>
      </c>
      <c r="N7088" s="1">
        <v>2</v>
      </c>
      <c r="O7088" s="5">
        <v>41.67</v>
      </c>
      <c r="P7088" s="5">
        <v>58.33</v>
      </c>
      <c r="Q7088" s="1">
        <v>5</v>
      </c>
      <c r="R7088" s="1">
        <v>7</v>
      </c>
      <c r="S7088" s="6">
        <v>492.1</v>
      </c>
      <c r="T7088" s="6">
        <v>492.1</v>
      </c>
    </row>
    <row r="7089" spans="1:20" hidden="1" x14ac:dyDescent="0.25">
      <c r="A7089" s="1">
        <v>21</v>
      </c>
      <c r="B7089" s="1">
        <v>2013</v>
      </c>
      <c r="C7089" s="1">
        <v>355660221</v>
      </c>
      <c r="D7089" s="44" t="s">
        <v>684</v>
      </c>
      <c r="E7089" s="20">
        <v>4.6405999999999999E-3</v>
      </c>
      <c r="F7089" s="20">
        <v>2.4257999999999997E-3</v>
      </c>
      <c r="G7089" s="20">
        <v>2.2147999999999998E-3</v>
      </c>
      <c r="H7089" s="20">
        <v>0</v>
      </c>
      <c r="I7089" s="20" t="s">
        <v>47</v>
      </c>
      <c r="J7089" s="20" t="s">
        <v>47</v>
      </c>
      <c r="K7089" s="20">
        <v>2.8287999999999998E-3</v>
      </c>
      <c r="L7089" s="20">
        <v>1.8118000000000008E-3</v>
      </c>
      <c r="M7089" s="20">
        <v>0</v>
      </c>
      <c r="N7089" s="1">
        <v>4</v>
      </c>
      <c r="O7089" s="5">
        <v>27.78</v>
      </c>
      <c r="P7089" s="5">
        <v>72.22</v>
      </c>
      <c r="Q7089" s="1">
        <v>5</v>
      </c>
      <c r="R7089" s="1">
        <v>13</v>
      </c>
      <c r="S7089" s="6"/>
      <c r="T7089" s="6"/>
    </row>
    <row r="7090" spans="1:20" hidden="1" x14ac:dyDescent="0.25">
      <c r="A7090" s="1">
        <v>5</v>
      </c>
      <c r="B7090" s="1">
        <v>2013</v>
      </c>
      <c r="C7090" s="1">
        <v>35567015</v>
      </c>
      <c r="D7090" s="44" t="s">
        <v>685</v>
      </c>
      <c r="E7090" s="20">
        <v>0.44326389999999993</v>
      </c>
      <c r="F7090" s="20">
        <v>0.32483379999999995</v>
      </c>
      <c r="G7090" s="20">
        <v>0.11843009999999998</v>
      </c>
      <c r="H7090" s="20">
        <v>0</v>
      </c>
      <c r="I7090" s="20">
        <v>0.32511709999999999</v>
      </c>
      <c r="J7090" s="20">
        <v>8.6832699999999985E-2</v>
      </c>
      <c r="K7090" s="20">
        <v>7.1497000000000002E-3</v>
      </c>
      <c r="L7090" s="20">
        <v>2.4164399999999996E-2</v>
      </c>
      <c r="M7090" s="20">
        <v>0.20668329861111112</v>
      </c>
      <c r="N7090" s="1">
        <v>58</v>
      </c>
      <c r="O7090" s="5">
        <v>13.61</v>
      </c>
      <c r="P7090" s="5">
        <v>86.39</v>
      </c>
      <c r="Q7090" s="1">
        <v>20</v>
      </c>
      <c r="R7090" s="1">
        <v>127</v>
      </c>
      <c r="S7090" s="6">
        <v>3105.05</v>
      </c>
      <c r="T7090" s="6">
        <v>2949.7975000000001</v>
      </c>
    </row>
    <row r="7091" spans="1:20" hidden="1" x14ac:dyDescent="0.25">
      <c r="A7091" s="1">
        <v>12</v>
      </c>
      <c r="B7091" s="1">
        <v>2013</v>
      </c>
      <c r="C7091" s="1">
        <v>355680012</v>
      </c>
      <c r="D7091" s="44" t="s">
        <v>686</v>
      </c>
      <c r="E7091" s="20">
        <v>0.23778459999999998</v>
      </c>
      <c r="F7091" s="20">
        <v>0.17187519999999998</v>
      </c>
      <c r="G7091" s="20">
        <v>6.5909400000000007E-2</v>
      </c>
      <c r="H7091" s="20">
        <v>0</v>
      </c>
      <c r="I7091" s="20">
        <v>5.6701800000000004E-2</v>
      </c>
      <c r="J7091" s="20">
        <v>2.9169999999999999E-4</v>
      </c>
      <c r="K7091" s="20">
        <v>0.17862669999999997</v>
      </c>
      <c r="L7091" s="20">
        <v>2.1643999999999999E-3</v>
      </c>
      <c r="M7091" s="20">
        <v>5.1190091092592593E-2</v>
      </c>
      <c r="N7091" s="1">
        <v>2</v>
      </c>
      <c r="O7091" s="5">
        <v>42.31</v>
      </c>
      <c r="P7091" s="5">
        <v>57.69</v>
      </c>
      <c r="Q7091" s="1">
        <v>11</v>
      </c>
      <c r="R7091" s="1">
        <v>15</v>
      </c>
      <c r="S7091" s="6">
        <v>925.38</v>
      </c>
      <c r="T7091" s="6">
        <v>925.38</v>
      </c>
    </row>
    <row r="7092" spans="1:20" hidden="1" x14ac:dyDescent="0.25">
      <c r="A7092" s="1">
        <v>15</v>
      </c>
      <c r="B7092" s="1">
        <v>2013</v>
      </c>
      <c r="C7092" s="1">
        <v>355690915</v>
      </c>
      <c r="D7092" s="44" t="s">
        <v>687</v>
      </c>
      <c r="E7092" s="20">
        <v>0.4773040999999999</v>
      </c>
      <c r="F7092" s="20">
        <v>0.28773149999999997</v>
      </c>
      <c r="G7092" s="20">
        <v>0.18957259999999995</v>
      </c>
      <c r="H7092" s="20">
        <v>0</v>
      </c>
      <c r="I7092" s="20" t="s">
        <v>47</v>
      </c>
      <c r="J7092" s="20">
        <v>0.24986410000000003</v>
      </c>
      <c r="K7092" s="20">
        <v>0.21436709999999998</v>
      </c>
      <c r="L7092" s="20">
        <v>1.30729E-2</v>
      </c>
      <c r="M7092" s="20">
        <v>1.6901641648706896E-2</v>
      </c>
      <c r="N7092" s="1">
        <v>6</v>
      </c>
      <c r="O7092" s="5">
        <v>16.36</v>
      </c>
      <c r="P7092" s="5">
        <v>83.64</v>
      </c>
      <c r="Q7092" s="1">
        <v>9</v>
      </c>
      <c r="R7092" s="1">
        <v>46</v>
      </c>
      <c r="S7092" s="6">
        <v>381</v>
      </c>
      <c r="T7092" s="6">
        <v>381</v>
      </c>
    </row>
    <row r="7093" spans="1:20" hidden="1" x14ac:dyDescent="0.25">
      <c r="A7093" s="1">
        <v>15</v>
      </c>
      <c r="B7093" s="1">
        <v>2013</v>
      </c>
      <c r="C7093" s="1">
        <v>355695815</v>
      </c>
      <c r="D7093" s="44" t="s">
        <v>688</v>
      </c>
      <c r="E7093" s="20">
        <v>9.9730999999999986E-3</v>
      </c>
      <c r="F7093" s="20">
        <v>4.4522999999999993E-3</v>
      </c>
      <c r="G7093" s="20">
        <v>5.5208000000000002E-3</v>
      </c>
      <c r="H7093" s="20">
        <v>0</v>
      </c>
      <c r="I7093" s="20">
        <v>5.0000000000000001E-3</v>
      </c>
      <c r="J7093" s="20" t="s">
        <v>47</v>
      </c>
      <c r="K7093" s="20">
        <v>4.9730999999999994E-3</v>
      </c>
      <c r="L7093" s="20">
        <v>0</v>
      </c>
      <c r="M7093" s="20">
        <v>3.9539700520833335E-3</v>
      </c>
      <c r="N7093" s="1">
        <v>1</v>
      </c>
      <c r="O7093" s="5">
        <v>66.67</v>
      </c>
      <c r="P7093" s="5">
        <v>33.33</v>
      </c>
      <c r="Q7093" s="1">
        <v>6</v>
      </c>
      <c r="R7093" s="1">
        <v>3</v>
      </c>
      <c r="S7093" s="6">
        <v>76.95</v>
      </c>
      <c r="T7093" s="6">
        <v>76.95</v>
      </c>
    </row>
    <row r="7094" spans="1:20" hidden="1" x14ac:dyDescent="0.25">
      <c r="A7094" s="1">
        <v>10</v>
      </c>
      <c r="B7094" s="1">
        <v>2013</v>
      </c>
      <c r="C7094" s="1">
        <v>355700610</v>
      </c>
      <c r="D7094" s="44" t="s">
        <v>689</v>
      </c>
      <c r="E7094" s="20">
        <v>2.4091397000000003</v>
      </c>
      <c r="F7094" s="20">
        <v>2.3903527000000002</v>
      </c>
      <c r="G7094" s="20">
        <v>1.8786999999999995E-2</v>
      </c>
      <c r="H7094" s="20">
        <v>0</v>
      </c>
      <c r="I7094" s="20">
        <v>2.3621736000000002</v>
      </c>
      <c r="J7094" s="20">
        <v>2.6963799999999996E-2</v>
      </c>
      <c r="K7094" s="20">
        <v>4.4135999999999993E-3</v>
      </c>
      <c r="L7094" s="20">
        <v>1.5588699999999997E-2</v>
      </c>
      <c r="M7094" s="20">
        <v>0.38992262400000005</v>
      </c>
      <c r="N7094" s="1">
        <v>31</v>
      </c>
      <c r="O7094" s="5">
        <v>41.18</v>
      </c>
      <c r="P7094" s="5">
        <v>58.82</v>
      </c>
      <c r="Q7094" s="1">
        <v>14</v>
      </c>
      <c r="R7094" s="1">
        <v>20</v>
      </c>
      <c r="S7094" s="6">
        <v>5463.64</v>
      </c>
      <c r="T7094" s="6">
        <v>4971.9124000000002</v>
      </c>
    </row>
    <row r="7095" spans="1:20" hidden="1" x14ac:dyDescent="0.25">
      <c r="A7095" s="1">
        <v>15</v>
      </c>
      <c r="B7095" s="1">
        <v>2013</v>
      </c>
      <c r="C7095" s="1">
        <v>355710515</v>
      </c>
      <c r="D7095" s="44" t="s">
        <v>690</v>
      </c>
      <c r="E7095" s="20">
        <v>0.20006310000000002</v>
      </c>
      <c r="F7095" s="20">
        <v>3.00465E-2</v>
      </c>
      <c r="G7095" s="20">
        <v>0.17001660000000002</v>
      </c>
      <c r="H7095" s="20">
        <v>0</v>
      </c>
      <c r="I7095" s="20">
        <v>9.4243800000000003E-2</v>
      </c>
      <c r="J7095" s="20">
        <v>7.5249399999999994E-2</v>
      </c>
      <c r="K7095" s="20">
        <v>2.06521E-2</v>
      </c>
      <c r="L7095" s="20">
        <v>9.9177999999999975E-3</v>
      </c>
      <c r="M7095" s="20">
        <v>0.26455243055555555</v>
      </c>
      <c r="N7095" s="1">
        <v>6</v>
      </c>
      <c r="O7095" s="5">
        <v>19.739999999999998</v>
      </c>
      <c r="P7095" s="5">
        <v>80.260000000000005</v>
      </c>
      <c r="Q7095" s="1">
        <v>15</v>
      </c>
      <c r="R7095" s="1">
        <v>61</v>
      </c>
      <c r="S7095" s="6">
        <v>4661.91</v>
      </c>
      <c r="T7095" s="6">
        <v>4661.91</v>
      </c>
    </row>
    <row r="7096" spans="1:20" hidden="1" x14ac:dyDescent="0.25">
      <c r="A7096" s="1">
        <v>18</v>
      </c>
      <c r="B7096" s="1">
        <v>2013</v>
      </c>
      <c r="C7096" s="1">
        <v>355710518</v>
      </c>
      <c r="D7096" s="44" t="s">
        <v>690</v>
      </c>
      <c r="E7096" s="20">
        <v>0.31302029999999997</v>
      </c>
      <c r="F7096" s="20">
        <v>0.31302029999999997</v>
      </c>
      <c r="G7096" s="20">
        <v>0</v>
      </c>
      <c r="H7096" s="20">
        <v>0</v>
      </c>
      <c r="I7096" s="20" t="s">
        <v>47</v>
      </c>
      <c r="J7096" s="20">
        <v>0.1076389</v>
      </c>
      <c r="K7096" s="20">
        <v>0.20538139999999994</v>
      </c>
      <c r="L7096" s="20">
        <v>0</v>
      </c>
      <c r="M7096" s="20">
        <v>0</v>
      </c>
      <c r="N7096" s="1">
        <v>11</v>
      </c>
      <c r="O7096" s="5">
        <v>100</v>
      </c>
      <c r="P7096" s="5">
        <v>0</v>
      </c>
      <c r="Q7096" s="1">
        <v>15</v>
      </c>
      <c r="R7096" s="1">
        <v>0</v>
      </c>
      <c r="S7096" s="6"/>
      <c r="T7096" s="6"/>
    </row>
    <row r="7097" spans="1:20" hidden="1" x14ac:dyDescent="0.25">
      <c r="A7097" s="1">
        <v>19</v>
      </c>
      <c r="B7097" s="1">
        <v>2013</v>
      </c>
      <c r="C7097" s="1">
        <v>355715419</v>
      </c>
      <c r="D7097" s="44" t="s">
        <v>691</v>
      </c>
      <c r="E7097" s="20">
        <v>2.3862000000000001E-2</v>
      </c>
      <c r="F7097" s="20">
        <v>1.7100600000000001E-2</v>
      </c>
      <c r="G7097" s="20">
        <v>6.761399999999999E-3</v>
      </c>
      <c r="H7097" s="20">
        <v>0</v>
      </c>
      <c r="I7097" s="20">
        <v>6.4815000000000003E-3</v>
      </c>
      <c r="J7097" s="20" t="s">
        <v>47</v>
      </c>
      <c r="K7097" s="20">
        <v>1.7100600000000001E-2</v>
      </c>
      <c r="L7097" s="20">
        <v>2.7989999999999997E-4</v>
      </c>
      <c r="M7097" s="20">
        <v>5.1042190104166668E-3</v>
      </c>
      <c r="N7097" s="1">
        <v>1</v>
      </c>
      <c r="O7097" s="5">
        <v>22.22</v>
      </c>
      <c r="P7097" s="5">
        <v>77.78</v>
      </c>
      <c r="Q7097" s="1">
        <v>4</v>
      </c>
      <c r="R7097" s="1">
        <v>14</v>
      </c>
      <c r="S7097" s="6">
        <v>107</v>
      </c>
      <c r="T7097" s="6">
        <v>107</v>
      </c>
    </row>
  </sheetData>
  <sheetProtection insertColumns="0" sort="0" autoFilter="0" pivotTables="0"/>
  <pageMargins left="0.511811024" right="0.511811024" top="0.78740157499999996" bottom="0.78740157499999996" header="0.31496062000000002" footer="0.31496062000000002"/>
  <pageSetup paperSize="9" orientation="portrait" horizontalDpi="4294967293" verticalDpi="4294967293"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G52"/>
  <sheetViews>
    <sheetView showGridLines="0" zoomScale="70" zoomScaleNormal="70" workbookViewId="0">
      <selection activeCell="D1" sqref="D1"/>
    </sheetView>
  </sheetViews>
  <sheetFormatPr defaultRowHeight="15" x14ac:dyDescent="0.25"/>
  <cols>
    <col min="1" max="1" width="32.7109375" style="154" customWidth="1"/>
    <col min="2" max="2" width="14.85546875" style="154" customWidth="1"/>
    <col min="3" max="3" width="29" style="154" bestFit="1" customWidth="1"/>
    <col min="4" max="6" width="13.7109375" style="154" customWidth="1"/>
    <col min="7" max="7" width="65.7109375" style="154" customWidth="1"/>
    <col min="8" max="8" width="22.7109375" customWidth="1"/>
  </cols>
  <sheetData>
    <row r="1" spans="1:7" ht="27.6" customHeight="1" x14ac:dyDescent="0.25">
      <c r="A1"/>
      <c r="B1"/>
      <c r="C1" s="217" t="s">
        <v>833</v>
      </c>
      <c r="D1" s="167">
        <f>'QS disp'!D1</f>
        <v>13</v>
      </c>
      <c r="E1"/>
      <c r="F1"/>
      <c r="G1"/>
    </row>
    <row r="2" spans="1:7" ht="15.75" x14ac:dyDescent="0.25">
      <c r="A2" s="177" t="s">
        <v>865</v>
      </c>
      <c r="B2" s="178"/>
      <c r="C2" s="178"/>
      <c r="D2" s="178"/>
      <c r="E2" s="178"/>
      <c r="F2" s="178"/>
      <c r="G2" s="177"/>
    </row>
    <row r="3" spans="1:7" ht="15.75" x14ac:dyDescent="0.25">
      <c r="A3" s="179" t="s">
        <v>835</v>
      </c>
      <c r="B3" s="180">
        <v>2015</v>
      </c>
      <c r="C3" s="180">
        <v>2016</v>
      </c>
      <c r="D3" s="180">
        <v>2017</v>
      </c>
      <c r="E3" s="235">
        <v>2018</v>
      </c>
      <c r="F3" s="235">
        <v>2019</v>
      </c>
      <c r="G3" s="181" t="s">
        <v>866</v>
      </c>
    </row>
    <row r="4" spans="1:7" ht="30" x14ac:dyDescent="0.25">
      <c r="A4" s="182" t="s">
        <v>867</v>
      </c>
      <c r="B4" s="183" t="e">
        <f>SUMIFS(#REF!,Tabela_BI_UGRHI[[#All],[UGRHI]],'QS saneam'!$D$1,Tabela_BI_UGRHI[[#All],[Ano]],'QS saneam'!B3)</f>
        <v>#REF!</v>
      </c>
      <c r="C4" s="183" t="e">
        <f>SUMIFS(#REF!,Tabela_BI_UGRHI[[#All],[UGRHI]],'QS saneam'!$D$1,Tabela_BI_UGRHI[[#All],[Ano]],'QS saneam'!C3)</f>
        <v>#REF!</v>
      </c>
      <c r="D4" s="183" t="e">
        <f>SUMIFS(#REF!,Tabela_BI_UGRHI[[#All],[UGRHI]],'QS saneam'!$D$1,Tabela_BI_UGRHI[[#All],[Ano]],'QS saneam'!D3)</f>
        <v>#REF!</v>
      </c>
      <c r="E4" s="183" t="e">
        <f>SUMIFS(#REF!,Tabela_BI_UGRHI[[#All],[UGRHI]],'QS saneam'!$D$1,Tabela_BI_UGRHI[[#All],[Ano]],'QS saneam'!E3)</f>
        <v>#REF!</v>
      </c>
      <c r="F4" s="183" t="e">
        <f>SUMIFS(#REF!,Tabela_BI_UGRHI[[#All],[UGRHI]],'QS saneam'!$D$1,Tabela_BI_UGRHI[[#All],[Ano]],'QS saneam'!F3)</f>
        <v>#REF!</v>
      </c>
      <c r="G4" s="169" t="s">
        <v>847</v>
      </c>
    </row>
    <row r="5" spans="1:7" ht="30" x14ac:dyDescent="0.25">
      <c r="A5" s="182" t="s">
        <v>868</v>
      </c>
      <c r="B5" s="184"/>
      <c r="C5" s="184"/>
      <c r="D5" s="184"/>
      <c r="E5" s="184"/>
      <c r="F5" s="185"/>
      <c r="G5" s="170"/>
    </row>
    <row r="6" spans="1:7" x14ac:dyDescent="0.25">
      <c r="A6" s="186"/>
      <c r="B6" s="187"/>
      <c r="C6" s="187"/>
      <c r="D6" s="187"/>
      <c r="E6" s="187"/>
      <c r="F6" s="188"/>
      <c r="G6" s="171"/>
    </row>
    <row r="7" spans="1:7" x14ac:dyDescent="0.25">
      <c r="A7" s="259"/>
      <c r="B7" s="259"/>
      <c r="C7" s="259"/>
      <c r="D7" s="259"/>
      <c r="E7" s="259"/>
      <c r="F7" s="259"/>
      <c r="G7" s="259"/>
    </row>
    <row r="8" spans="1:7" ht="15.75" x14ac:dyDescent="0.25">
      <c r="A8" s="189" t="s">
        <v>869</v>
      </c>
      <c r="B8" s="189"/>
      <c r="C8" s="189"/>
      <c r="D8" s="189"/>
      <c r="E8" s="189"/>
      <c r="F8" s="189"/>
      <c r="G8" s="189"/>
    </row>
    <row r="9" spans="1:7" ht="15.75" x14ac:dyDescent="0.25">
      <c r="A9" s="190"/>
      <c r="B9" s="235">
        <v>2016</v>
      </c>
      <c r="C9" s="235">
        <v>2017</v>
      </c>
      <c r="D9" s="235">
        <v>2018</v>
      </c>
      <c r="E9" s="235">
        <v>2019</v>
      </c>
      <c r="F9" s="235">
        <v>2020</v>
      </c>
      <c r="G9" s="191" t="s">
        <v>866</v>
      </c>
    </row>
    <row r="10" spans="1:7" ht="28.5" x14ac:dyDescent="0.25">
      <c r="A10" s="192" t="s">
        <v>870</v>
      </c>
      <c r="B10" s="172" t="e">
        <f>SUMIFS(#REF!,Tabela_BI_UGRHI[[#All],[UGRHI]],'QS saneam'!$D$1,Tabela_BI_UGRHI[[#All],[Ano]],'QS saneam'!B$9)</f>
        <v>#REF!</v>
      </c>
      <c r="C10" s="172" t="e">
        <f>SUMIFS(#REF!,Tabela_BI_UGRHI[[#All],[UGRHI]],'QS saneam'!$D$1,Tabela_BI_UGRHI[[#All],[Ano]],'QS saneam'!C9)</f>
        <v>#REF!</v>
      </c>
      <c r="D10" s="172">
        <v>54.269342612667792</v>
      </c>
      <c r="E10" s="172" t="e">
        <f>SUMIFS(#REF!,Tabela_BI_UGRHI[[#All],[UGRHI]],'QS saneam'!$D$1,Tabela_BI_UGRHI[[#All],[Ano]],'QS saneam'!E9)</f>
        <v>#REF!</v>
      </c>
      <c r="F10" s="172" t="e">
        <f>SUMIFS(#REF!,Tabela_BI_UGRHI[[#All],[UGRHI]],'QS saneam'!$D$1,Tabela_BI_UGRHI[[#All],[Ano]],'QS saneam'!F9)</f>
        <v>#REF!</v>
      </c>
      <c r="G10" s="193" t="s">
        <v>847</v>
      </c>
    </row>
    <row r="11" spans="1:7" x14ac:dyDescent="0.25">
      <c r="A11" s="194" t="s">
        <v>871</v>
      </c>
      <c r="B11" s="172" t="e">
        <f>SUMIFS(#REF!,Tabela_BI_UGRHI[[#All],[UGRHI]],'QS saneam'!$D$1,Tabela_BI_UGRHI[[#All],[Ano]],'QS saneam'!B$9)</f>
        <v>#REF!</v>
      </c>
      <c r="C11" s="172" t="e">
        <f>SUMIFS(#REF!,Tabela_BI_UGRHI[[#All],[UGRHI]],'QS saneam'!$D$1,Tabela_BI_UGRHI[[#All],[Ano]],'QS saneam'!C$9)</f>
        <v>#REF!</v>
      </c>
      <c r="D11" s="172" t="e">
        <f>SUMIFS(#REF!,Tabela_BI_UGRHI[[#All],[UGRHI]],'QS saneam'!$D$1,Tabela_BI_UGRHI[[#All],[Ano]],'QS saneam'!D$9)</f>
        <v>#REF!</v>
      </c>
      <c r="E11" s="172" t="e">
        <f>SUMIFS(#REF!,Tabela_BI_UGRHI[[#All],[UGRHI]],'QS saneam'!$D$1,Tabela_BI_UGRHI[[#All],[Ano]],'QS saneam'!E$9)</f>
        <v>#REF!</v>
      </c>
      <c r="F11" s="172" t="e">
        <f>SUMIFS(#REF!,Tabela_BI_UGRHI[[#All],[UGRHI]],'QS saneam'!$D$1,Tabela_BI_UGRHI[[#All],[Ano]],'QS saneam'!F$9)</f>
        <v>#REF!</v>
      </c>
      <c r="G11" s="195"/>
    </row>
    <row r="12" spans="1:7" x14ac:dyDescent="0.25">
      <c r="A12" s="196" t="s">
        <v>872</v>
      </c>
      <c r="B12" s="172" t="e">
        <f>SUMIFS(#REF!,Tabela_BI_UGRHI[[#All],[UGRHI]],'QS saneam'!$D$1,Tabela_BI_UGRHI[[#All],[Ano]],'QS saneam'!B$9)</f>
        <v>#REF!</v>
      </c>
      <c r="C12" s="172" t="e">
        <f>SUMIFS(#REF!,Tabela_BI_UGRHI[[#All],[UGRHI]],'QS saneam'!$D$1,Tabela_BI_UGRHI[[#All],[Ano]],'QS saneam'!C$9)</f>
        <v>#REF!</v>
      </c>
      <c r="D12" s="172" t="e">
        <f>SUMIFS(#REF!,Tabela_BI_UGRHI[[#All],[UGRHI]],'QS saneam'!$D$1,Tabela_BI_UGRHI[[#All],[Ano]],'QS saneam'!D$9)</f>
        <v>#REF!</v>
      </c>
      <c r="E12" s="172" t="e">
        <f>SUMIFS(#REF!,Tabela_BI_UGRHI[[#All],[UGRHI]],'QS saneam'!$D$1,Tabela_BI_UGRHI[[#All],[Ano]],'QS saneam'!E$9)</f>
        <v>#REF!</v>
      </c>
      <c r="F12" s="172" t="e">
        <f>SUMIFS(#REF!,Tabela_BI_UGRHI[[#All],[UGRHI]],'QS saneam'!$D$1,Tabela_BI_UGRHI[[#All],[Ano]],'QS saneam'!F$9)</f>
        <v>#REF!</v>
      </c>
      <c r="G12" s="195"/>
    </row>
    <row r="13" spans="1:7" ht="34.5" x14ac:dyDescent="0.25">
      <c r="A13" s="182" t="s">
        <v>873</v>
      </c>
      <c r="B13" s="197" t="e">
        <f>SUMIFS(#REF!,Tabela_BI_UGRHI[[#All],[UGRHI]],'QS saneam'!$D$1,Tabela_BI_UGRHI[[#All],[Ano]],'QS saneam'!B$9)</f>
        <v>#REF!</v>
      </c>
      <c r="C13" s="197" t="e">
        <f>SUMIFS(#REF!,Tabela_BI_UGRHI[[#All],[UGRHI]],'QS saneam'!$D$1,Tabela_BI_UGRHI[[#All],[Ano]],'QS saneam'!C$9)</f>
        <v>#REF!</v>
      </c>
      <c r="D13" s="197" t="e">
        <f>SUMIFS(#REF!,Tabela_BI_UGRHI[[#All],[UGRHI]],'QS saneam'!$D$1,Tabela_BI_UGRHI[[#All],[Ano]],'QS saneam'!D$9)</f>
        <v>#REF!</v>
      </c>
      <c r="E13" s="197" t="e">
        <f>SUMIFS(#REF!,Tabela_BI_UGRHI[[#All],[UGRHI]],'QS saneam'!$D$1,Tabela_BI_UGRHI[[#All],[Ano]],'QS saneam'!E$9)</f>
        <v>#REF!</v>
      </c>
      <c r="F13" s="197" t="e">
        <f>SUMIFS(#REF!,Tabela_BI_UGRHI[[#All],[UGRHI]],'QS saneam'!$D$1,Tabela_BI_UGRHI[[#All],[Ano]],'QS saneam'!F$9)</f>
        <v>#REF!</v>
      </c>
      <c r="G13" s="195"/>
    </row>
    <row r="14" spans="1:7" ht="203.45" customHeight="1" x14ac:dyDescent="0.25">
      <c r="A14" s="196" t="s">
        <v>874</v>
      </c>
      <c r="B14" s="260" t="s">
        <v>875</v>
      </c>
      <c r="C14" s="260"/>
      <c r="D14" s="260"/>
      <c r="E14" s="260"/>
      <c r="F14" s="260"/>
      <c r="G14" s="261"/>
    </row>
    <row r="15" spans="1:7" x14ac:dyDescent="0.25">
      <c r="A15" s="262"/>
      <c r="B15" s="262"/>
      <c r="C15" s="262"/>
      <c r="D15" s="262"/>
      <c r="E15" s="262"/>
      <c r="F15" s="262"/>
      <c r="G15" s="262"/>
    </row>
    <row r="16" spans="1:7" ht="15.75" x14ac:dyDescent="0.25">
      <c r="A16" s="189" t="s">
        <v>876</v>
      </c>
      <c r="B16" s="189"/>
      <c r="C16" s="189"/>
      <c r="D16" s="189"/>
      <c r="E16" s="189"/>
      <c r="F16" s="189"/>
      <c r="G16" s="189"/>
    </row>
    <row r="17" spans="1:7" ht="15.75" x14ac:dyDescent="0.25">
      <c r="A17" s="198"/>
      <c r="B17" s="235">
        <v>2016</v>
      </c>
      <c r="C17" s="235">
        <v>2017</v>
      </c>
      <c r="D17" s="235">
        <v>2018</v>
      </c>
      <c r="E17" s="235">
        <v>2019</v>
      </c>
      <c r="F17" s="235">
        <v>2020</v>
      </c>
      <c r="G17" s="191" t="s">
        <v>866</v>
      </c>
    </row>
    <row r="18" spans="1:7" ht="60" x14ac:dyDescent="0.25">
      <c r="A18" s="199" t="s">
        <v>877</v>
      </c>
      <c r="B18" s="172" t="e">
        <f ca="1">_xlfn.LET(_xlpm.RSU, SUMIFS(#REF!,Tabela_BI_UGRHI[[#All],[UGRHI]],'QS saneam'!$D$1,Tabela_BI_UGRHI[[#All],[Ano]],
'QS saneam'!B$17), _xlpm.RSUAdequado, SUMIFS(#REF!,Tabela_BI[UGRHI],$D$1,#REF!,"&gt;=7,1",Tabela_BI[Ano],B$17),
_xlpm.RSUAdequado / _xlpm.RSU ) *100</f>
        <v>#NAME?</v>
      </c>
      <c r="C18" s="172" t="e">
        <f ca="1">_xlfn.LET(_xlpm.RSU, SUMIFS(#REF!,Tabela_BI_UGRHI[[#All],[UGRHI]],'QS saneam'!$D$1,Tabela_BI_UGRHI[[#All],[Ano]],
'QS saneam'!C$17), _xlpm.RSUAdequado, SUMIFS(#REF!,Tabela_BI[UGRHI],$D$1,#REF!,"&gt;=7,1",Tabela_BI[Ano],C$17), _xlpm.RSUAdequado / _xlpm.RSU ) *100</f>
        <v>#NAME?</v>
      </c>
      <c r="D18" s="172" t="e">
        <f ca="1">_xlfn.LET(_xlpm.RSU, SUMIFS(#REF!,Tabela_BI_UGRHI[[#All],[UGRHI]],'QS saneam'!$D$1,Tabela_BI_UGRHI[[#All],[Ano]],
'QS saneam'!D$17), _xlpm.RSUAdequado, SUMIFS(#REF!,Tabela_BI[UGRHI],$D$1,#REF!,"&gt;=7,1",Tabela_BI[Ano],D$17), _xlpm.RSUAdequado / _xlpm.RSU ) *100</f>
        <v>#NAME?</v>
      </c>
      <c r="E18" s="172" t="e">
        <f ca="1">_xlfn.LET(_xlpm.RSU, SUMIFS(#REF!,Tabela_BI_UGRHI[[#All],[UGRHI]],'QS saneam'!$D$1,Tabela_BI_UGRHI[[#All],[Ano]],
'QS saneam'!E$17), _xlpm.RSUAdequado, SUMIFS(#REF!,Tabela_BI[UGRHI],$D$1,#REF!,"&gt;=7,1",Tabela_BI[Ano],E$17), _xlpm.RSUAdequado / _xlpm.RSU ) *100</f>
        <v>#NAME?</v>
      </c>
      <c r="F18" s="172" t="e">
        <f ca="1">_xlfn.LET(_xlpm.RSU, SUMIFS(#REF!,Tabela_BI_UGRHI[[#All],[UGRHI]],'QS saneam'!$D$1,Tabela_BI_UGRHI[[#All],[Ano]],
'QS saneam'!F$17), _xlpm.RSUAdequado, SUMIFS(#REF!,Tabela_BI[UGRHI],$D$1,#REF!,"&gt;=7,1",Tabela_BI[Ano],F$17), _xlpm.RSUAdequado / _xlpm.RSU ) *100</f>
        <v>#NAME?</v>
      </c>
      <c r="G18" s="200" t="s">
        <v>847</v>
      </c>
    </row>
    <row r="19" spans="1:7" ht="45" x14ac:dyDescent="0.25">
      <c r="A19" s="201" t="s">
        <v>878</v>
      </c>
      <c r="B19" s="260" t="s">
        <v>875</v>
      </c>
      <c r="C19" s="260"/>
      <c r="D19" s="260"/>
      <c r="E19" s="260"/>
      <c r="F19" s="260"/>
      <c r="G19" s="261"/>
    </row>
    <row r="20" spans="1:7" x14ac:dyDescent="0.25">
      <c r="A20" s="202"/>
      <c r="B20" s="173"/>
      <c r="C20" s="173"/>
      <c r="D20" s="173"/>
      <c r="E20" s="173"/>
      <c r="F20" s="173"/>
      <c r="G20" s="174"/>
    </row>
    <row r="21" spans="1:7" x14ac:dyDescent="0.25">
      <c r="A21" s="159"/>
      <c r="B21" s="159"/>
      <c r="C21" s="159"/>
      <c r="D21" s="159"/>
      <c r="E21" s="159"/>
      <c r="F21" s="159"/>
      <c r="G21" s="159"/>
    </row>
    <row r="22" spans="1:7" ht="15.75" x14ac:dyDescent="0.25">
      <c r="A22" s="189" t="s">
        <v>879</v>
      </c>
      <c r="B22" s="189"/>
      <c r="C22" s="189"/>
      <c r="D22" s="189"/>
      <c r="E22" s="189"/>
      <c r="F22" s="189"/>
      <c r="G22" s="189"/>
    </row>
    <row r="23" spans="1:7" ht="15.75" x14ac:dyDescent="0.25">
      <c r="A23" s="190"/>
      <c r="B23" s="263">
        <v>2018</v>
      </c>
      <c r="C23" s="264"/>
      <c r="D23" s="264"/>
      <c r="E23" s="264"/>
      <c r="F23" s="265"/>
      <c r="G23" s="203" t="s">
        <v>866</v>
      </c>
    </row>
    <row r="24" spans="1:7" ht="85.5" x14ac:dyDescent="0.25">
      <c r="A24" s="204" t="s">
        <v>880</v>
      </c>
      <c r="B24" s="260" t="s">
        <v>875</v>
      </c>
      <c r="C24" s="260"/>
      <c r="D24" s="260"/>
      <c r="E24" s="260"/>
      <c r="F24" s="260"/>
      <c r="G24" s="205" t="s">
        <v>881</v>
      </c>
    </row>
    <row r="25" spans="1:7" ht="45" x14ac:dyDescent="0.25">
      <c r="A25" s="204" t="s">
        <v>882</v>
      </c>
      <c r="B25" s="260" t="s">
        <v>875</v>
      </c>
      <c r="C25" s="260"/>
      <c r="D25" s="260"/>
      <c r="E25" s="260"/>
      <c r="F25" s="260"/>
      <c r="G25" s="206"/>
    </row>
    <row r="26" spans="1:7" x14ac:dyDescent="0.25">
      <c r="A26" s="163"/>
      <c r="B26" s="163"/>
      <c r="C26" s="163"/>
      <c r="D26" s="163"/>
      <c r="E26" s="163"/>
      <c r="F26" s="163"/>
      <c r="G26" s="163"/>
    </row>
    <row r="27" spans="1:7" x14ac:dyDescent="0.25">
      <c r="A27" s="266" t="s">
        <v>883</v>
      </c>
      <c r="B27" s="266"/>
      <c r="C27" s="266"/>
      <c r="D27" s="266"/>
      <c r="E27" s="266"/>
      <c r="F27" s="266"/>
      <c r="G27" s="266"/>
    </row>
    <row r="28" spans="1:7" x14ac:dyDescent="0.25">
      <c r="A28" s="258" t="s">
        <v>884</v>
      </c>
      <c r="B28" s="258"/>
      <c r="C28" s="258"/>
      <c r="D28" s="258"/>
      <c r="E28" s="258"/>
      <c r="F28" s="258"/>
      <c r="G28" s="258"/>
    </row>
    <row r="29" spans="1:7" x14ac:dyDescent="0.25">
      <c r="A29" s="207" t="s">
        <v>885</v>
      </c>
      <c r="B29" s="207"/>
      <c r="C29" s="207"/>
      <c r="D29" s="207"/>
      <c r="E29" s="207"/>
      <c r="F29" s="207"/>
      <c r="G29" s="207"/>
    </row>
    <row r="30" spans="1:7" x14ac:dyDescent="0.25">
      <c r="A30" s="258" t="s">
        <v>886</v>
      </c>
      <c r="B30" s="258"/>
      <c r="C30" s="258"/>
      <c r="D30" s="258"/>
      <c r="E30" s="258"/>
      <c r="F30" s="258"/>
      <c r="G30" s="258"/>
    </row>
    <row r="31" spans="1:7" ht="15.75" x14ac:dyDescent="0.25">
      <c r="A31" s="258" t="s">
        <v>887</v>
      </c>
      <c r="B31" s="258"/>
      <c r="C31" s="258"/>
      <c r="D31" s="258"/>
      <c r="E31" s="258"/>
      <c r="F31" s="258"/>
      <c r="G31" s="258"/>
    </row>
    <row r="32" spans="1:7" x14ac:dyDescent="0.25">
      <c r="A32" s="208"/>
      <c r="B32" s="208"/>
      <c r="C32" s="208"/>
      <c r="D32" s="208"/>
      <c r="E32" s="208"/>
      <c r="F32" s="208"/>
      <c r="G32" s="208"/>
    </row>
    <row r="33" spans="1:7" x14ac:dyDescent="0.25">
      <c r="A33" s="175" t="s">
        <v>888</v>
      </c>
      <c r="B33" s="176"/>
      <c r="C33" s="208"/>
      <c r="D33" s="208"/>
      <c r="E33" s="208"/>
      <c r="F33" s="208"/>
      <c r="G33" s="208"/>
    </row>
    <row r="34" spans="1:7" x14ac:dyDescent="0.25">
      <c r="A34" s="209" t="s">
        <v>889</v>
      </c>
      <c r="B34" s="209"/>
    </row>
    <row r="35" spans="1:7" x14ac:dyDescent="0.25">
      <c r="A35" s="210" t="s">
        <v>890</v>
      </c>
      <c r="B35" s="211" t="s">
        <v>767</v>
      </c>
    </row>
    <row r="36" spans="1:7" x14ac:dyDescent="0.25">
      <c r="A36" s="210" t="s">
        <v>891</v>
      </c>
      <c r="B36" s="212" t="s">
        <v>768</v>
      </c>
    </row>
    <row r="37" spans="1:7" x14ac:dyDescent="0.25">
      <c r="A37" s="210" t="s">
        <v>892</v>
      </c>
      <c r="B37" s="213" t="s">
        <v>769</v>
      </c>
    </row>
    <row r="38" spans="1:7" x14ac:dyDescent="0.25">
      <c r="A38" s="214" t="s">
        <v>893</v>
      </c>
      <c r="B38" s="214"/>
    </row>
    <row r="39" spans="1:7" x14ac:dyDescent="0.25">
      <c r="A39" s="215" t="s">
        <v>894</v>
      </c>
      <c r="B39" s="215"/>
    </row>
    <row r="40" spans="1:7" x14ac:dyDescent="0.25">
      <c r="A40" s="215" t="s">
        <v>895</v>
      </c>
      <c r="B40" s="215"/>
    </row>
    <row r="41" spans="1:7" x14ac:dyDescent="0.25">
      <c r="A41" s="216" t="s">
        <v>896</v>
      </c>
      <c r="B41" s="216"/>
    </row>
    <row r="42" spans="1:7" x14ac:dyDescent="0.25">
      <c r="A42" s="210" t="s">
        <v>897</v>
      </c>
      <c r="B42" s="211" t="s">
        <v>767</v>
      </c>
    </row>
    <row r="43" spans="1:7" x14ac:dyDescent="0.25">
      <c r="A43" s="210" t="s">
        <v>898</v>
      </c>
      <c r="B43" s="212" t="s">
        <v>768</v>
      </c>
    </row>
    <row r="44" spans="1:7" x14ac:dyDescent="0.25">
      <c r="A44" s="210" t="s">
        <v>899</v>
      </c>
      <c r="B44" s="213" t="s">
        <v>769</v>
      </c>
    </row>
    <row r="45" spans="1:7" x14ac:dyDescent="0.25">
      <c r="A45" s="209" t="s">
        <v>900</v>
      </c>
      <c r="B45" s="209"/>
    </row>
    <row r="46" spans="1:7" x14ac:dyDescent="0.25">
      <c r="A46" s="210" t="s">
        <v>897</v>
      </c>
      <c r="B46" s="211" t="s">
        <v>767</v>
      </c>
    </row>
    <row r="47" spans="1:7" x14ac:dyDescent="0.25">
      <c r="A47" s="210" t="s">
        <v>901</v>
      </c>
      <c r="B47" s="212" t="s">
        <v>768</v>
      </c>
    </row>
    <row r="48" spans="1:7" x14ac:dyDescent="0.25">
      <c r="A48" s="210" t="s">
        <v>902</v>
      </c>
      <c r="B48" s="213" t="s">
        <v>769</v>
      </c>
    </row>
    <row r="49" spans="1:2" x14ac:dyDescent="0.25">
      <c r="A49" s="209" t="s">
        <v>903</v>
      </c>
      <c r="B49" s="209"/>
    </row>
    <row r="50" spans="1:2" x14ac:dyDescent="0.25">
      <c r="A50" s="210" t="s">
        <v>904</v>
      </c>
      <c r="B50" s="211" t="s">
        <v>767</v>
      </c>
    </row>
    <row r="51" spans="1:2" x14ac:dyDescent="0.25">
      <c r="A51" s="210" t="s">
        <v>905</v>
      </c>
      <c r="B51" s="212" t="s">
        <v>768</v>
      </c>
    </row>
    <row r="52" spans="1:2" x14ac:dyDescent="0.25">
      <c r="A52" s="210" t="s">
        <v>855</v>
      </c>
      <c r="B52" s="213" t="s">
        <v>769</v>
      </c>
    </row>
  </sheetData>
  <mergeCells count="11">
    <mergeCell ref="A28:G28"/>
    <mergeCell ref="A30:G30"/>
    <mergeCell ref="A31:G31"/>
    <mergeCell ref="A7:G7"/>
    <mergeCell ref="B14:G14"/>
    <mergeCell ref="A15:G15"/>
    <mergeCell ref="B19:G19"/>
    <mergeCell ref="B23:F23"/>
    <mergeCell ref="A27:G27"/>
    <mergeCell ref="B24:F24"/>
    <mergeCell ref="B25:F25"/>
  </mergeCells>
  <conditionalFormatting sqref="B4:F6">
    <cfRule type="iconSet" priority="15">
      <iconSet>
        <cfvo type="percent" val="0"/>
        <cfvo type="num" val="80"/>
        <cfvo type="num" val="95"/>
      </iconSet>
    </cfRule>
  </conditionalFormatting>
  <conditionalFormatting sqref="B10:F10">
    <cfRule type="iconSet" priority="14">
      <iconSet>
        <cfvo type="percent" val="0"/>
        <cfvo type="num" val="50"/>
        <cfvo type="num" val="90"/>
      </iconSet>
    </cfRule>
  </conditionalFormatting>
  <conditionalFormatting sqref="B11">
    <cfRule type="iconSet" priority="8">
      <iconSet>
        <cfvo type="percent" val="0"/>
        <cfvo type="num" val="50"/>
        <cfvo type="num" val="90"/>
      </iconSet>
    </cfRule>
  </conditionalFormatting>
  <conditionalFormatting sqref="C11:F11">
    <cfRule type="iconSet" priority="7">
      <iconSet>
        <cfvo type="percent" val="0"/>
        <cfvo type="num" val="50"/>
        <cfvo type="num" val="90"/>
      </iconSet>
    </cfRule>
  </conditionalFormatting>
  <conditionalFormatting sqref="B12">
    <cfRule type="iconSet" priority="6">
      <iconSet>
        <cfvo type="percent" val="0"/>
        <cfvo type="num" val="50"/>
        <cfvo type="num" val="90"/>
      </iconSet>
    </cfRule>
  </conditionalFormatting>
  <conditionalFormatting sqref="C12:F12">
    <cfRule type="iconSet" priority="5">
      <iconSet>
        <cfvo type="percent" val="0"/>
        <cfvo type="num" val="50"/>
        <cfvo type="num" val="90"/>
      </iconSet>
    </cfRule>
  </conditionalFormatting>
  <conditionalFormatting sqref="B18:F18">
    <cfRule type="iconSet" priority="1">
      <iconSet>
        <cfvo type="percent" val="0"/>
        <cfvo type="num" val="50"/>
        <cfvo type="num" val="90"/>
      </iconSet>
    </cfRule>
  </conditionalFormatting>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UGRHI'!$B$2:$B$24</xm:f>
          </x14:formula1>
          <xm:sqref>B1 XEW1:XFD1 F1 H1:I1 K1 M1 O1 Q1 S1 U1 W1 Y1 AA1 AC1 AE1 AG1 AI1 AK1 AM1 AO1 AQ1 AS1 AU1 AW1 AY1 BA1 BC1 BE1 BG1 BI1 BK1 BM1 BO1 BQ1 BS1 BU1 BW1 BY1 CA1 CC1 CE1 CG1 CI1 CK1 CM1 CO1 CQ1 CS1 CU1 CW1 CY1 DA1 DC1 DE1 DG1 DI1 DK1 DM1 DO1 DQ1 DS1 DU1 DW1 DY1 EA1 EC1 EE1 EG1 EI1 EK1 EM1 EO1 EQ1 ES1 EU1 EW1 EY1 FA1 FC1 FE1 FG1 FI1 FK1 FM1 FO1 FQ1 FS1 FU1 FW1 FY1 GA1 GC1 GE1 GG1 GI1 GK1 GM1 GO1 GQ1 GS1 GU1 GW1 GY1 HA1 HC1 HE1 HG1 HI1 HK1 HM1 HO1 HQ1 HS1 HU1 HW1 HY1 IA1 IC1 IE1 IG1 II1 IK1 IM1 IO1 IQ1 IS1 IU1 IW1 IY1 JA1 JC1 JE1 JG1 JI1 JK1 JM1 JO1 JQ1 JS1 JU1 JW1 JY1 KA1 KC1 KE1 KG1 KI1 KK1 KM1 KO1 KQ1 KS1 KU1 KW1 KY1 LA1 LC1 LE1 LG1 LI1 LK1 LM1 LO1 LQ1 LS1 LU1 LW1 LY1 MA1 MC1 ME1 MG1 MI1 MK1 MM1 MO1 MQ1 MS1 MU1 MW1 MY1 NA1 NC1 NE1 NG1 NI1 NK1 NM1 NO1 NQ1 NS1 NU1 NW1 NY1 OA1 OC1 OE1 OG1 OI1 OK1 OM1 OO1 OQ1 OS1 OU1 OW1 OY1 PA1 PC1 PE1 PG1 PI1 PK1 PM1 PO1 PQ1 PS1 PU1 PW1 PY1 QA1 QC1 QE1 QG1 QI1 QK1 QM1 QO1 QQ1 QS1 QU1 QW1 QY1 RA1 RC1 RE1 RG1 RI1 RK1 RM1 RO1 RQ1 RS1 RU1 RW1 RY1 SA1 SC1 SE1 SG1 SI1 SK1 SM1 SO1 SQ1 SS1 SU1 SW1 SY1 TA1 TC1 TE1 TG1 TI1 TK1 TM1 TO1 TQ1 TS1 TU1 TW1 TY1 UA1 UC1 UE1 UG1 UI1 UK1 UM1 UO1 UQ1 US1 UU1 UW1 UY1 VA1 VC1 VE1 VG1 VI1 VK1 VM1 VO1 VQ1 VS1 VU1 VW1 VY1 WA1 WC1 WE1 WG1 WI1 WK1 WM1 WO1 WQ1 WS1 WU1 WW1 WY1 XA1 XC1 XE1 XG1 XI1 XK1 XM1 XO1 XQ1 XS1 XU1 XW1 XY1 YA1 YC1 YE1 YG1 YI1 YK1 YM1 YO1 YQ1 YS1 YU1 YW1 YY1 ZA1 ZC1 ZE1 ZG1 ZI1 ZK1 ZM1 ZO1 ZQ1 ZS1 ZU1 ZW1 ZY1 AAA1 AAC1 AAE1 AAG1 AAI1 AAK1 AAM1 AAO1 AAQ1 AAS1 AAU1 AAW1 AAY1 ABA1 ABC1 ABE1 ABG1 ABI1 ABK1 ABM1 ABO1 ABQ1 ABS1 ABU1 ABW1 ABY1 ACA1 ACC1 ACE1 ACG1 ACI1 ACK1 ACM1 ACO1 ACQ1 ACS1 ACU1 ACW1 ACY1 ADA1 ADC1 ADE1 ADG1 ADI1 ADK1 ADM1 ADO1 ADQ1 ADS1 ADU1 ADW1 ADY1 AEA1 AEC1 AEE1 AEG1 AEI1 AEK1 AEM1 AEO1 AEQ1 AES1 AEU1 AEW1 AEY1 AFA1 AFC1 AFE1 AFG1 AFI1 AFK1 AFM1 AFO1 AFQ1 AFS1 AFU1 AFW1 AFY1 AGA1 AGC1 AGE1 AGG1 AGI1 AGK1 AGM1 AGO1 AGQ1 AGS1 AGU1 AGW1 AGY1 AHA1 AHC1 AHE1 AHG1 AHI1 AHK1 AHM1 AHO1 AHQ1 AHS1 AHU1 AHW1 AHY1 AIA1 AIC1 AIE1 AIG1 AII1 AIK1 AIM1 AIO1 AIQ1 AIS1 AIU1 AIW1 AIY1 AJA1 AJC1 AJE1 AJG1 AJI1 AJK1 AJM1 AJO1 AJQ1 AJS1 AJU1 AJW1 AJY1 AKA1 AKC1 AKE1 AKG1 AKI1 AKK1 AKM1 AKO1 AKQ1 AKS1 AKU1 AKW1 AKY1 ALA1 ALC1 ALE1 ALG1 ALI1 ALK1 ALM1 ALO1 ALQ1 ALS1 ALU1 ALW1 ALY1 AMA1 AMC1 AME1 AMG1 AMI1 AMK1 AMM1 AMO1 AMQ1 AMS1 AMU1 AMW1 AMY1 ANA1 ANC1 ANE1 ANG1 ANI1 ANK1 ANM1 ANO1 ANQ1 ANS1 ANU1 ANW1 ANY1 AOA1 AOC1 AOE1 AOG1 AOI1 AOK1 AOM1 AOO1 AOQ1 AOS1 AOU1 AOW1 AOY1 APA1 APC1 APE1 APG1 API1 APK1 APM1 APO1 APQ1 APS1 APU1 APW1 APY1 AQA1 AQC1 AQE1 AQG1 AQI1 AQK1 AQM1 AQO1 AQQ1 AQS1 AQU1 AQW1 AQY1 ARA1 ARC1 ARE1 ARG1 ARI1 ARK1 ARM1 ARO1 ARQ1 ARS1 ARU1 ARW1 ARY1 ASA1 ASC1 ASE1 ASG1 ASI1 ASK1 ASM1 ASO1 ASQ1 ASS1 ASU1 ASW1 ASY1 ATA1 ATC1 ATE1 ATG1 ATI1 ATK1 ATM1 ATO1 ATQ1 ATS1 ATU1 ATW1 ATY1 AUA1 AUC1 AUE1 AUG1 AUI1 AUK1 AUM1 AUO1 AUQ1 AUS1 AUU1 AUW1 AUY1 AVA1 AVC1 AVE1 AVG1 AVI1 AVK1 AVM1 AVO1 AVQ1 AVS1 AVU1 AVW1 AVY1 AWA1 AWC1 AWE1 AWG1 AWI1 AWK1 AWM1 AWO1 AWQ1 AWS1 AWU1 AWW1 AWY1 AXA1 AXC1 AXE1 AXG1 AXI1 AXK1 AXM1 AXO1 AXQ1 AXS1 AXU1 AXW1 AXY1 AYA1 AYC1 AYE1 AYG1 AYI1 AYK1 AYM1 AYO1 AYQ1 AYS1 AYU1 AYW1 AYY1 AZA1 AZC1 AZE1 AZG1 AZI1 AZK1 AZM1 AZO1 AZQ1 AZS1 AZU1 AZW1 AZY1 BAA1 BAC1 BAE1 BAG1 BAI1 BAK1 BAM1 BAO1 BAQ1 BAS1 BAU1 BAW1 BAY1 BBA1 BBC1 BBE1 BBG1 BBI1 BBK1 BBM1 BBO1 BBQ1 BBS1 BBU1 BBW1 BBY1 BCA1 BCC1 BCE1 BCG1 BCI1 BCK1 BCM1 BCO1 BCQ1 BCS1 BCU1 BCW1 BCY1 BDA1 BDC1 BDE1 BDG1 BDI1 BDK1 BDM1 BDO1 BDQ1 BDS1 BDU1 BDW1 BDY1 BEA1 BEC1 BEE1 BEG1 BEI1 BEK1 BEM1 BEO1 BEQ1 BES1 BEU1 BEW1 BEY1 BFA1 BFC1 BFE1 BFG1 BFI1 BFK1 BFM1 BFO1 BFQ1 BFS1 BFU1 BFW1 BFY1 BGA1 BGC1 BGE1 BGG1 BGI1 BGK1 BGM1 BGO1 BGQ1 BGS1 BGU1 BGW1 BGY1 BHA1 BHC1 BHE1 BHG1 BHI1 BHK1 BHM1 BHO1 BHQ1 BHS1 BHU1 BHW1 BHY1 BIA1 BIC1 BIE1 BIG1 BII1 BIK1 BIM1 BIO1 BIQ1 BIS1 BIU1 BIW1 BIY1 BJA1 BJC1 BJE1 BJG1 BJI1 BJK1 BJM1 BJO1 BJQ1 BJS1 BJU1 BJW1 BJY1 BKA1 BKC1 BKE1 BKG1 BKI1 BKK1 BKM1 BKO1 BKQ1 BKS1 BKU1 BKW1 BKY1 BLA1 BLC1 BLE1 BLG1 BLI1 BLK1 BLM1 BLO1 BLQ1 BLS1 BLU1 BLW1 BLY1 BMA1 BMC1 BME1 BMG1 BMI1 BMK1 BMM1 BMO1 BMQ1 BMS1 BMU1 BMW1 BMY1 BNA1 BNC1 BNE1 BNG1 BNI1 BNK1 BNM1 BNO1 BNQ1 BNS1 BNU1 BNW1 BNY1 BOA1 BOC1 BOE1 BOG1 BOI1 BOK1 BOM1 BOO1 BOQ1 BOS1 BOU1 BOW1 BOY1 BPA1 BPC1 BPE1 BPG1 BPI1 BPK1 BPM1 BPO1 BPQ1 BPS1 BPU1 BPW1 BPY1 BQA1 BQC1 BQE1 BQG1 BQI1 BQK1 BQM1 BQO1 BQQ1 BQS1 BQU1 BQW1 BQY1 BRA1 BRC1 BRE1 BRG1 BRI1 BRK1 BRM1 BRO1 BRQ1 BRS1 BRU1 BRW1 BRY1 BSA1 BSC1 BSE1 BSG1 BSI1 BSK1 BSM1 BSO1 BSQ1 BSS1 BSU1 BSW1 BSY1 BTA1 BTC1 BTE1 BTG1 BTI1 BTK1 BTM1 BTO1 BTQ1 BTS1 BTU1 BTW1 BTY1 BUA1 BUC1 BUE1 BUG1 BUI1 BUK1 BUM1 BUO1 BUQ1 BUS1 BUU1 BUW1 BUY1 BVA1 BVC1 BVE1 BVG1 BVI1 BVK1 BVM1 BVO1 BVQ1 BVS1 BVU1 BVW1 BVY1 BWA1 BWC1 BWE1 BWG1 BWI1 BWK1 BWM1 BWO1 BWQ1 BWS1 BWU1 BWW1 BWY1 BXA1 BXC1 BXE1 BXG1 BXI1 BXK1 BXM1 BXO1 BXQ1 BXS1 BXU1 BXW1 BXY1 BYA1 BYC1 BYE1 BYG1 BYI1 BYK1 BYM1 BYO1 BYQ1 BYS1 BYU1 BYW1 BYY1 BZA1 BZC1 BZE1 BZG1 BZI1 BZK1 BZM1 BZO1 BZQ1 BZS1 BZU1 BZW1 BZY1 CAA1 CAC1 CAE1 CAG1 CAI1 CAK1 CAM1 CAO1 CAQ1 CAS1 CAU1 CAW1 CAY1 CBA1 CBC1 CBE1 CBG1 CBI1 CBK1 CBM1 CBO1 CBQ1 CBS1 CBU1 CBW1 CBY1 CCA1 CCC1 CCE1 CCG1 CCI1 CCK1 CCM1 CCO1 CCQ1 CCS1 CCU1 CCW1 CCY1 CDA1 CDC1 CDE1 CDG1 CDI1 CDK1 CDM1 CDO1 CDQ1 CDS1 CDU1 CDW1 CDY1 CEA1 CEC1 CEE1 CEG1 CEI1 CEK1 CEM1 CEO1 CEQ1 CES1 CEU1 CEW1 CEY1 CFA1 CFC1 CFE1 CFG1 CFI1 CFK1 CFM1 CFO1 CFQ1 CFS1 CFU1 CFW1 CFY1 CGA1 CGC1 CGE1 CGG1 CGI1 CGK1 CGM1 CGO1 CGQ1 CGS1 CGU1 CGW1 CGY1 CHA1 CHC1 CHE1 CHG1 CHI1 CHK1 CHM1 CHO1 CHQ1 CHS1 CHU1 CHW1 CHY1 CIA1 CIC1 CIE1 CIG1 CII1 CIK1 CIM1 CIO1 CIQ1 CIS1 CIU1 CIW1 CIY1 CJA1 CJC1 CJE1 CJG1 CJI1 CJK1 CJM1 CJO1 CJQ1 CJS1 CJU1 CJW1 CJY1 CKA1 CKC1 CKE1 CKG1 CKI1 CKK1 CKM1 CKO1 CKQ1 CKS1 CKU1 CKW1 CKY1 CLA1 CLC1 CLE1 CLG1 CLI1 CLK1 CLM1 CLO1 CLQ1 CLS1 CLU1 CLW1 CLY1 CMA1 CMC1 CME1 CMG1 CMI1 CMK1 CMM1 CMO1 CMQ1 CMS1 CMU1 CMW1 CMY1 CNA1 CNC1 CNE1 CNG1 CNI1 CNK1 CNM1 CNO1 CNQ1 CNS1 CNU1 CNW1 CNY1 COA1 COC1 COE1 COG1 COI1 COK1 COM1 COO1 COQ1 COS1 COU1 COW1 COY1 CPA1 CPC1 CPE1 CPG1 CPI1 CPK1 CPM1 CPO1 CPQ1 CPS1 CPU1 CPW1 CPY1 CQA1 CQC1 CQE1 CQG1 CQI1 CQK1 CQM1 CQO1 CQQ1 CQS1 CQU1 CQW1 CQY1 CRA1 CRC1 CRE1 CRG1 CRI1 CRK1 CRM1 CRO1 CRQ1 CRS1 CRU1 CRW1 CRY1 CSA1 CSC1 CSE1 CSG1 CSI1 CSK1 CSM1 CSO1 CSQ1 CSS1 CSU1 CSW1 CSY1 CTA1 CTC1 CTE1 CTG1 CTI1 CTK1 CTM1 CTO1 CTQ1 CTS1 CTU1 CTW1 CTY1 CUA1 CUC1 CUE1 CUG1 CUI1 CUK1 CUM1 CUO1 CUQ1 CUS1 CUU1 CUW1 CUY1 CVA1 CVC1 CVE1 CVG1 CVI1 CVK1 CVM1 CVO1 CVQ1 CVS1 CVU1 CVW1 CVY1 CWA1 CWC1 CWE1 CWG1 CWI1 CWK1 CWM1 CWO1 CWQ1 CWS1 CWU1 CWW1 CWY1 CXA1 CXC1 CXE1 CXG1 CXI1 CXK1 CXM1 CXO1 CXQ1 CXS1 CXU1 CXW1 CXY1 CYA1 CYC1 CYE1 CYG1 CYI1 CYK1 CYM1 CYO1 CYQ1 CYS1 CYU1 CYW1 CYY1 CZA1 CZC1 CZE1 CZG1 CZI1 CZK1 CZM1 CZO1 CZQ1 CZS1 CZU1 CZW1 CZY1 DAA1 DAC1 DAE1 DAG1 DAI1 DAK1 DAM1 DAO1 DAQ1 DAS1 DAU1 DAW1 DAY1 DBA1 DBC1 DBE1 DBG1 DBI1 DBK1 DBM1 DBO1 DBQ1 DBS1 DBU1 DBW1 DBY1 DCA1 DCC1 DCE1 DCG1 DCI1 DCK1 DCM1 DCO1 DCQ1 DCS1 DCU1 DCW1 DCY1 DDA1 DDC1 DDE1 DDG1 DDI1 DDK1 DDM1 DDO1 DDQ1 DDS1 DDU1 DDW1 DDY1 DEA1 DEC1 DEE1 DEG1 DEI1 DEK1 DEM1 DEO1 DEQ1 DES1 DEU1 DEW1 DEY1 DFA1 DFC1 DFE1 DFG1 DFI1 DFK1 DFM1 DFO1 DFQ1 DFS1 DFU1 DFW1 DFY1 DGA1 DGC1 DGE1 DGG1 DGI1 DGK1 DGM1 DGO1 DGQ1 DGS1 DGU1 DGW1 DGY1 DHA1 DHC1 DHE1 DHG1 DHI1 DHK1 DHM1 DHO1 DHQ1 DHS1 DHU1 DHW1 DHY1 DIA1 DIC1 DIE1 DIG1 DII1 DIK1 DIM1 DIO1 DIQ1 DIS1 DIU1 DIW1 DIY1 DJA1 DJC1 DJE1 DJG1 DJI1 DJK1 DJM1 DJO1 DJQ1 DJS1 DJU1 DJW1 DJY1 DKA1 DKC1 DKE1 DKG1 DKI1 DKK1 DKM1 DKO1 DKQ1 DKS1 DKU1 DKW1 DKY1 DLA1 DLC1 DLE1 DLG1 DLI1 DLK1 DLM1 DLO1 DLQ1 DLS1 DLU1 DLW1 DLY1 DMA1 DMC1 DME1 DMG1 DMI1 DMK1 DMM1 DMO1 DMQ1 DMS1 DMU1 DMW1 DMY1 DNA1 DNC1 DNE1 DNG1 DNI1 DNK1 DNM1 DNO1 DNQ1 DNS1 DNU1 DNW1 DNY1 DOA1 DOC1 DOE1 DOG1 DOI1 DOK1 DOM1 DOO1 DOQ1 DOS1 DOU1 DOW1 DOY1 DPA1 DPC1 DPE1 DPG1 DPI1 DPK1 DPM1 DPO1 DPQ1 DPS1 DPU1 DPW1 DPY1 DQA1 DQC1 DQE1 DQG1 DQI1 DQK1 DQM1 DQO1 DQQ1 DQS1 DQU1 DQW1 DQY1 DRA1 DRC1 DRE1 DRG1 DRI1 DRK1 DRM1 DRO1 DRQ1 DRS1 DRU1 DRW1 DRY1 DSA1 DSC1 DSE1 DSG1 DSI1 DSK1 DSM1 DSO1 DSQ1 DSS1 DSU1 DSW1 DSY1 DTA1 DTC1 DTE1 DTG1 DTI1 DTK1 DTM1 DTO1 DTQ1 DTS1 DTU1 DTW1 DTY1 DUA1 DUC1 DUE1 DUG1 DUI1 DUK1 DUM1 DUO1 DUQ1 DUS1 DUU1 DUW1 DUY1 DVA1 DVC1 DVE1 DVG1 DVI1 DVK1 DVM1 DVO1 DVQ1 DVS1 DVU1 DVW1 DVY1 DWA1 DWC1 DWE1 DWG1 DWI1 DWK1 DWM1 DWO1 DWQ1 DWS1 DWU1 DWW1 DWY1 DXA1 DXC1 DXE1 DXG1 DXI1 DXK1 DXM1 DXO1 DXQ1 DXS1 DXU1 DXW1 DXY1 DYA1 DYC1 DYE1 DYG1 DYI1 DYK1 DYM1 DYO1 DYQ1 DYS1 DYU1 DYW1 DYY1 DZA1 DZC1 DZE1 DZG1 DZI1 DZK1 DZM1 DZO1 DZQ1 DZS1 DZU1 DZW1 DZY1 EAA1 EAC1 EAE1 EAG1 EAI1 EAK1 EAM1 EAO1 EAQ1 EAS1 EAU1 EAW1 EAY1 EBA1 EBC1 EBE1 EBG1 EBI1 EBK1 EBM1 EBO1 EBQ1 EBS1 EBU1 EBW1 EBY1 ECA1 ECC1 ECE1 ECG1 ECI1 ECK1 ECM1 ECO1 ECQ1 ECS1 ECU1 ECW1 ECY1 EDA1 EDC1 EDE1 EDG1 EDI1 EDK1 EDM1 EDO1 EDQ1 EDS1 EDU1 EDW1 EDY1 EEA1 EEC1 EEE1 EEG1 EEI1 EEK1 EEM1 EEO1 EEQ1 EES1 EEU1 EEW1 EEY1 EFA1 EFC1 EFE1 EFG1 EFI1 EFK1 EFM1 EFO1 EFQ1 EFS1 EFU1 EFW1 EFY1 EGA1 EGC1 EGE1 EGG1 EGI1 EGK1 EGM1 EGO1 EGQ1 EGS1 EGU1 EGW1 EGY1 EHA1 EHC1 EHE1 EHG1 EHI1 EHK1 EHM1 EHO1 EHQ1 EHS1 EHU1 EHW1 EHY1 EIA1 EIC1 EIE1 EIG1 EII1 EIK1 EIM1 EIO1 EIQ1 EIS1 EIU1 EIW1 EIY1 EJA1 EJC1 EJE1 EJG1 EJI1 EJK1 EJM1 EJO1 EJQ1 EJS1 EJU1 EJW1 EJY1 EKA1 EKC1 EKE1 EKG1 EKI1 EKK1 EKM1 EKO1 EKQ1 EKS1 EKU1 EKW1 EKY1 ELA1 ELC1 ELE1 ELG1 ELI1 ELK1 ELM1 ELO1 ELQ1 ELS1 ELU1 ELW1 ELY1 EMA1 EMC1 EME1 EMG1 EMI1 EMK1 EMM1 EMO1 EMQ1 EMS1 EMU1 EMW1 EMY1 ENA1 ENC1 ENE1 ENG1 ENI1 ENK1 ENM1 ENO1 ENQ1 ENS1 ENU1 ENW1 ENY1 EOA1 EOC1 EOE1 EOG1 EOI1 EOK1 EOM1 EOO1 EOQ1 EOS1 EOU1 EOW1 EOY1 EPA1 EPC1 EPE1 EPG1 EPI1 EPK1 EPM1 EPO1 EPQ1 EPS1 EPU1 EPW1 EPY1 EQA1 EQC1 EQE1 EQG1 EQI1 EQK1 EQM1 EQO1 EQQ1 EQS1 EQU1 EQW1 EQY1 ERA1 ERC1 ERE1 ERG1 ERI1 ERK1 ERM1 ERO1 ERQ1 ERS1 ERU1 ERW1 ERY1 ESA1 ESC1 ESE1 ESG1 ESI1 ESK1 ESM1 ESO1 ESQ1 ESS1 ESU1 ESW1 ESY1 ETA1 ETC1 ETE1 ETG1 ETI1 ETK1 ETM1 ETO1 ETQ1 ETS1 ETU1 ETW1 ETY1 EUA1 EUC1 EUE1 EUG1 EUI1 EUK1 EUM1 EUO1 EUQ1 EUS1 EUU1 EUW1 EUY1 EVA1 EVC1 EVE1 EVG1 EVI1 EVK1 EVM1 EVO1 EVQ1 EVS1 EVU1 EVW1 EVY1 EWA1 EWC1 EWE1 EWG1 EWI1 EWK1 EWM1 EWO1 EWQ1 EWS1 EWU1 EWW1 EWY1 EXA1 EXC1 EXE1 EXG1 EXI1 EXK1 EXM1 EXO1 EXQ1 EXS1 EXU1 EXW1 EXY1 EYA1 EYC1 EYE1 EYG1 EYI1 EYK1 EYM1 EYO1 EYQ1 EYS1 EYU1 EYW1 EYY1 EZA1 EZC1 EZE1 EZG1 EZI1 EZK1 EZM1 EZO1 EZQ1 EZS1 EZU1 EZW1 EZY1 FAA1 FAC1 FAE1 FAG1 FAI1 FAK1 FAM1 FAO1 FAQ1 FAS1 FAU1 FAW1 FAY1 FBA1 FBC1 FBE1 FBG1 FBI1 FBK1 FBM1 FBO1 FBQ1 FBS1 FBU1 FBW1 FBY1 FCA1 FCC1 FCE1 FCG1 FCI1 FCK1 FCM1 FCO1 FCQ1 FCS1 FCU1 FCW1 FCY1 FDA1 FDC1 FDE1 FDG1 FDI1 FDK1 FDM1 FDO1 FDQ1 FDS1 FDU1 FDW1 FDY1 FEA1 FEC1 FEE1 FEG1 FEI1 FEK1 FEM1 FEO1 FEQ1 FES1 FEU1 FEW1 FEY1 FFA1 FFC1 FFE1 FFG1 FFI1 FFK1 FFM1 FFO1 FFQ1 FFS1 FFU1 FFW1 FFY1 FGA1 FGC1 FGE1 FGG1 FGI1 FGK1 FGM1 FGO1 FGQ1 FGS1 FGU1 FGW1 FGY1 FHA1 FHC1 FHE1 FHG1 FHI1 FHK1 FHM1 FHO1 FHQ1 FHS1 FHU1 FHW1 FHY1 FIA1 FIC1 FIE1 FIG1 FII1 FIK1 FIM1 FIO1 FIQ1 FIS1 FIU1 FIW1 FIY1 FJA1 FJC1 FJE1 FJG1 FJI1 FJK1 FJM1 FJO1 FJQ1 FJS1 FJU1 FJW1 FJY1 FKA1 FKC1 FKE1 FKG1 FKI1 FKK1 FKM1 FKO1 FKQ1 FKS1 FKU1 FKW1 FKY1 FLA1 FLC1 FLE1 FLG1 FLI1 FLK1 FLM1 FLO1 FLQ1 FLS1 FLU1 FLW1 FLY1 FMA1 FMC1 FME1 FMG1 FMI1 FMK1 FMM1 FMO1 FMQ1 FMS1 FMU1 FMW1 FMY1 FNA1 FNC1 FNE1 FNG1 FNI1 FNK1 FNM1 FNO1 FNQ1 FNS1 FNU1 FNW1 FNY1 FOA1 FOC1 FOE1 FOG1 FOI1 FOK1 FOM1 FOO1 FOQ1 FOS1 FOU1 FOW1 FOY1 FPA1 FPC1 FPE1 FPG1 FPI1 FPK1 FPM1 FPO1 FPQ1 FPS1 FPU1 FPW1 FPY1 FQA1 FQC1 FQE1 FQG1 FQI1 FQK1 FQM1 FQO1 FQQ1 FQS1 FQU1 FQW1 FQY1 FRA1 FRC1 FRE1 FRG1 FRI1 FRK1 FRM1 FRO1 FRQ1 FRS1 FRU1 FRW1 FRY1 FSA1 FSC1 FSE1 FSG1 FSI1 FSK1 FSM1 FSO1 FSQ1 FSS1 FSU1 FSW1 FSY1 FTA1 FTC1 FTE1 FTG1 FTI1 FTK1 FTM1 FTO1 FTQ1 FTS1 FTU1 FTW1 FTY1 FUA1 FUC1 FUE1 FUG1 FUI1 FUK1 FUM1 FUO1 FUQ1 FUS1 FUU1 FUW1 FUY1 FVA1 FVC1 FVE1 FVG1 FVI1 FVK1 FVM1 FVO1 FVQ1 FVS1 FVU1 FVW1 FVY1 FWA1 FWC1 FWE1 FWG1 FWI1 FWK1 FWM1 FWO1 FWQ1 FWS1 FWU1 FWW1 FWY1 FXA1 FXC1 FXE1 FXG1 FXI1 FXK1 FXM1 FXO1 FXQ1 FXS1 FXU1 FXW1 FXY1 FYA1 FYC1 FYE1 FYG1 FYI1 FYK1 FYM1 FYO1 FYQ1 FYS1 FYU1 FYW1 FYY1 FZA1 FZC1 FZE1 FZG1 FZI1 FZK1 FZM1 FZO1 FZQ1 FZS1 FZU1 FZW1 FZY1 GAA1 GAC1 GAE1 GAG1 GAI1 GAK1 GAM1 GAO1 GAQ1 GAS1 GAU1 GAW1 GAY1 GBA1 GBC1 GBE1 GBG1 GBI1 GBK1 GBM1 GBO1 GBQ1 GBS1 GBU1 GBW1 GBY1 GCA1 GCC1 GCE1 GCG1 GCI1 GCK1 GCM1 GCO1 GCQ1 GCS1 GCU1 GCW1 GCY1 GDA1 GDC1 GDE1 GDG1 GDI1 GDK1 GDM1 GDO1 GDQ1 GDS1 GDU1 GDW1 GDY1 GEA1 GEC1 GEE1 GEG1 GEI1 GEK1 GEM1 GEO1 GEQ1 GES1 GEU1 GEW1 GEY1 GFA1 GFC1 GFE1 GFG1 GFI1 GFK1 GFM1 GFO1 GFQ1 GFS1 GFU1 GFW1 GFY1 GGA1 GGC1 GGE1 GGG1 GGI1 GGK1 GGM1 GGO1 GGQ1 GGS1 GGU1 GGW1 GGY1 GHA1 GHC1 GHE1 GHG1 GHI1 GHK1 GHM1 GHO1 GHQ1 GHS1 GHU1 GHW1 GHY1 GIA1 GIC1 GIE1 GIG1 GII1 GIK1 GIM1 GIO1 GIQ1 GIS1 GIU1 GIW1 GIY1 GJA1 GJC1 GJE1 GJG1 GJI1 GJK1 GJM1 GJO1 GJQ1 GJS1 GJU1 GJW1 GJY1 GKA1 GKC1 GKE1 GKG1 GKI1 GKK1 GKM1 GKO1 GKQ1 GKS1 GKU1 GKW1 GKY1 GLA1 GLC1 GLE1 GLG1 GLI1 GLK1 GLM1 GLO1 GLQ1 GLS1 GLU1 GLW1 GLY1 GMA1 GMC1 GME1 GMG1 GMI1 GMK1 GMM1 GMO1 GMQ1 GMS1 GMU1 GMW1 GMY1 GNA1 GNC1 GNE1 GNG1 GNI1 GNK1 GNM1 GNO1 GNQ1 GNS1 GNU1 GNW1 GNY1 GOA1 GOC1 GOE1 GOG1 GOI1 GOK1 GOM1 GOO1 GOQ1 GOS1 GOU1 GOW1 GOY1 GPA1 GPC1 GPE1 GPG1 GPI1 GPK1 GPM1 GPO1 GPQ1 GPS1 GPU1 GPW1 GPY1 GQA1 GQC1 GQE1 GQG1 GQI1 GQK1 GQM1 GQO1 GQQ1 GQS1 GQU1 GQW1 GQY1 GRA1 GRC1 GRE1 GRG1 GRI1 GRK1 GRM1 GRO1 GRQ1 GRS1 GRU1 GRW1 GRY1 GSA1 GSC1 GSE1 GSG1 GSI1 GSK1 GSM1 GSO1 GSQ1 GSS1 GSU1 GSW1 GSY1 GTA1 GTC1 GTE1 GTG1 GTI1 GTK1 GTM1 GTO1 GTQ1 GTS1 GTU1 GTW1 GTY1 GUA1 GUC1 GUE1 GUG1 GUI1 GUK1 GUM1 GUO1 GUQ1 GUS1 GUU1 GUW1 GUY1 GVA1 GVC1 GVE1 GVG1 GVI1 GVK1 GVM1 GVO1 GVQ1 GVS1 GVU1 GVW1 GVY1 GWA1 GWC1 GWE1 GWG1 GWI1 GWK1 GWM1 GWO1 GWQ1 GWS1 GWU1 GWW1 GWY1 GXA1 GXC1 GXE1 GXG1 GXI1 GXK1 GXM1 GXO1 GXQ1 GXS1 GXU1 GXW1 GXY1 GYA1 GYC1 GYE1 GYG1 GYI1 GYK1 GYM1 GYO1 GYQ1 GYS1 GYU1 GYW1 GYY1 GZA1 GZC1 GZE1 GZG1 GZI1 GZK1 GZM1 GZO1 GZQ1 GZS1 GZU1 GZW1 GZY1 HAA1 HAC1 HAE1 HAG1 HAI1 HAK1 HAM1 HAO1 HAQ1 HAS1 HAU1 HAW1 HAY1 HBA1 HBC1 HBE1 HBG1 HBI1 HBK1 HBM1 HBO1 HBQ1 HBS1 HBU1 HBW1 HBY1 HCA1 HCC1 HCE1 HCG1 HCI1 HCK1 HCM1 HCO1 HCQ1 HCS1 HCU1 HCW1 HCY1 HDA1 HDC1 HDE1 HDG1 HDI1 HDK1 HDM1 HDO1 HDQ1 HDS1 HDU1 HDW1 HDY1 HEA1 HEC1 HEE1 HEG1 HEI1 HEK1 HEM1 HEO1 HEQ1 HES1 HEU1 HEW1 HEY1 HFA1 HFC1 HFE1 HFG1 HFI1 HFK1 HFM1 HFO1 HFQ1 HFS1 HFU1 HFW1 HFY1 HGA1 HGC1 HGE1 HGG1 HGI1 HGK1 HGM1 HGO1 HGQ1 HGS1 HGU1 HGW1 HGY1 HHA1 HHC1 HHE1 HHG1 HHI1 HHK1 HHM1 HHO1 HHQ1 HHS1 HHU1 HHW1 HHY1 HIA1 HIC1 HIE1 HIG1 HII1 HIK1 HIM1 HIO1 HIQ1 HIS1 HIU1 HIW1 HIY1 HJA1 HJC1 HJE1 HJG1 HJI1 HJK1 HJM1 HJO1 HJQ1 HJS1 HJU1 HJW1 HJY1 HKA1 HKC1 HKE1 HKG1 HKI1 HKK1 HKM1 HKO1 HKQ1 HKS1 HKU1 HKW1 HKY1 HLA1 HLC1 HLE1 HLG1 HLI1 HLK1 HLM1 HLO1 HLQ1 HLS1 HLU1 HLW1 HLY1 HMA1 HMC1 HME1 HMG1 HMI1 HMK1 HMM1 HMO1 HMQ1 HMS1 HMU1 HMW1 HMY1 HNA1 HNC1 HNE1 HNG1 HNI1 HNK1 HNM1 HNO1 HNQ1 HNS1 HNU1 HNW1 HNY1 HOA1 HOC1 HOE1 HOG1 HOI1 HOK1 HOM1 HOO1 HOQ1 HOS1 HOU1 HOW1 HOY1 HPA1 HPC1 HPE1 HPG1 HPI1 HPK1 HPM1 HPO1 HPQ1 HPS1 HPU1 HPW1 HPY1 HQA1 HQC1 HQE1 HQG1 HQI1 HQK1 HQM1 HQO1 HQQ1 HQS1 HQU1 HQW1 HQY1 HRA1 HRC1 HRE1 HRG1 HRI1 HRK1 HRM1 HRO1 HRQ1 HRS1 HRU1 HRW1 HRY1 HSA1 HSC1 HSE1 HSG1 HSI1 HSK1 HSM1 HSO1 HSQ1 HSS1 HSU1 HSW1 HSY1 HTA1 HTC1 HTE1 HTG1 HTI1 HTK1 HTM1 HTO1 HTQ1 HTS1 HTU1 HTW1 HTY1 HUA1 HUC1 HUE1 HUG1 HUI1 HUK1 HUM1 HUO1 HUQ1 HUS1 HUU1 HUW1 HUY1 HVA1 HVC1 HVE1 HVG1 HVI1 HVK1 HVM1 HVO1 HVQ1 HVS1 HVU1 HVW1 HVY1 HWA1 HWC1 HWE1 HWG1 HWI1 HWK1 HWM1 HWO1 HWQ1 HWS1 HWU1 HWW1 HWY1 HXA1 HXC1 HXE1 HXG1 HXI1 HXK1 HXM1 HXO1 HXQ1 HXS1 HXU1 HXW1 HXY1 HYA1 HYC1 HYE1 HYG1 HYI1 HYK1 HYM1 HYO1 HYQ1 HYS1 HYU1 HYW1 HYY1 HZA1 HZC1 HZE1 HZG1 HZI1 HZK1 HZM1 HZO1 HZQ1 HZS1 HZU1 HZW1 HZY1 IAA1 IAC1 IAE1 IAG1 IAI1 IAK1 IAM1 IAO1 IAQ1 IAS1 IAU1 IAW1 IAY1 IBA1 IBC1 IBE1 IBG1 IBI1 IBK1 IBM1 IBO1 IBQ1 IBS1 IBU1 IBW1 IBY1 ICA1 ICC1 ICE1 ICG1 ICI1 ICK1 ICM1 ICO1 ICQ1 ICS1 ICU1 ICW1 ICY1 IDA1 IDC1 IDE1 IDG1 IDI1 IDK1 IDM1 IDO1 IDQ1 IDS1 IDU1 IDW1 IDY1 IEA1 IEC1 IEE1 IEG1 IEI1 IEK1 IEM1 IEO1 IEQ1 IES1 IEU1 IEW1 IEY1 IFA1 IFC1 IFE1 IFG1 IFI1 IFK1 IFM1 IFO1 IFQ1 IFS1 IFU1 IFW1 IFY1 IGA1 IGC1 IGE1 IGG1 IGI1 IGK1 IGM1 IGO1 IGQ1 IGS1 IGU1 IGW1 IGY1 IHA1 IHC1 IHE1 IHG1 IHI1 IHK1 IHM1 IHO1 IHQ1 IHS1 IHU1 IHW1 IHY1 IIA1 IIC1 IIE1 IIG1 III1 IIK1 IIM1 IIO1 IIQ1 IIS1 IIU1 IIW1 IIY1 IJA1 IJC1 IJE1 IJG1 IJI1 IJK1 IJM1 IJO1 IJQ1 IJS1 IJU1 IJW1 IJY1 IKA1 IKC1 IKE1 IKG1 IKI1 IKK1 IKM1 IKO1 IKQ1 IKS1 IKU1 IKW1 IKY1 ILA1 ILC1 ILE1 ILG1 ILI1 ILK1 ILM1 ILO1 ILQ1 ILS1 ILU1 ILW1 ILY1 IMA1 IMC1 IME1 IMG1 IMI1 IMK1 IMM1 IMO1 IMQ1 IMS1 IMU1 IMW1 IMY1 INA1 INC1 INE1 ING1 INI1 INK1 INM1 INO1 INQ1 INS1 INU1 INW1 INY1 IOA1 IOC1 IOE1 IOG1 IOI1 IOK1 IOM1 IOO1 IOQ1 IOS1 IOU1 IOW1 IOY1 IPA1 IPC1 IPE1 IPG1 IPI1 IPK1 IPM1 IPO1 IPQ1 IPS1 IPU1 IPW1 IPY1 IQA1 IQC1 IQE1 IQG1 IQI1 IQK1 IQM1 IQO1 IQQ1 IQS1 IQU1 IQW1 IQY1 IRA1 IRC1 IRE1 IRG1 IRI1 IRK1 IRM1 IRO1 IRQ1 IRS1 IRU1 IRW1 IRY1 ISA1 ISC1 ISE1 ISG1 ISI1 ISK1 ISM1 ISO1 ISQ1 ISS1 ISU1 ISW1 ISY1 ITA1 ITC1 ITE1 ITG1 ITI1 ITK1 ITM1 ITO1 ITQ1 ITS1 ITU1 ITW1 ITY1 IUA1 IUC1 IUE1 IUG1 IUI1 IUK1 IUM1 IUO1 IUQ1 IUS1 IUU1 IUW1 IUY1 IVA1 IVC1 IVE1 IVG1 IVI1 IVK1 IVM1 IVO1 IVQ1 IVS1 IVU1 IVW1 IVY1 IWA1 IWC1 IWE1 IWG1 IWI1 IWK1 IWM1 IWO1 IWQ1 IWS1 IWU1 IWW1 IWY1 IXA1 IXC1 IXE1 IXG1 IXI1 IXK1 IXM1 IXO1 IXQ1 IXS1 IXU1 IXW1 IXY1 IYA1 IYC1 IYE1 IYG1 IYI1 IYK1 IYM1 IYO1 IYQ1 IYS1 IYU1 IYW1 IYY1 IZA1 IZC1 IZE1 IZG1 IZI1 IZK1 IZM1 IZO1 IZQ1 IZS1 IZU1 IZW1 IZY1 JAA1 JAC1 JAE1 JAG1 JAI1 JAK1 JAM1 JAO1 JAQ1 JAS1 JAU1 JAW1 JAY1 JBA1 JBC1 JBE1 JBG1 JBI1 JBK1 JBM1 JBO1 JBQ1 JBS1 JBU1 JBW1 JBY1 JCA1 JCC1 JCE1 JCG1 JCI1 JCK1 JCM1 JCO1 JCQ1 JCS1 JCU1 JCW1 JCY1 JDA1 JDC1 JDE1 JDG1 JDI1 JDK1 JDM1 JDO1 JDQ1 JDS1 JDU1 JDW1 JDY1 JEA1 JEC1 JEE1 JEG1 JEI1 JEK1 JEM1 JEO1 JEQ1 JES1 JEU1 JEW1 JEY1 JFA1 JFC1 JFE1 JFG1 JFI1 JFK1 JFM1 JFO1 JFQ1 JFS1 JFU1 JFW1 JFY1 JGA1 JGC1 JGE1 JGG1 JGI1 JGK1 JGM1 JGO1 JGQ1 JGS1 JGU1 JGW1 JGY1 JHA1 JHC1 JHE1 JHG1 JHI1 JHK1 JHM1 JHO1 JHQ1 JHS1 JHU1 JHW1 JHY1 JIA1 JIC1 JIE1 JIG1 JII1 JIK1 JIM1 JIO1 JIQ1 JIS1 JIU1 JIW1 JIY1 JJA1 JJC1 JJE1 JJG1 JJI1 JJK1 JJM1 JJO1 JJQ1 JJS1 JJU1 JJW1 JJY1 JKA1 JKC1 JKE1 JKG1 JKI1 JKK1 JKM1 JKO1 JKQ1 JKS1 JKU1 JKW1 JKY1 JLA1 JLC1 JLE1 JLG1 JLI1 JLK1 JLM1 JLO1 JLQ1 JLS1 JLU1 JLW1 JLY1 JMA1 JMC1 JME1 JMG1 JMI1 JMK1 JMM1 JMO1 JMQ1 JMS1 JMU1 JMW1 JMY1 JNA1 JNC1 JNE1 JNG1 JNI1 JNK1 JNM1 JNO1 JNQ1 JNS1 JNU1 JNW1 JNY1 JOA1 JOC1 JOE1 JOG1 JOI1 JOK1 JOM1 JOO1 JOQ1 JOS1 JOU1 JOW1 JOY1 JPA1 JPC1 JPE1 JPG1 JPI1 JPK1 JPM1 JPO1 JPQ1 JPS1 JPU1 JPW1 JPY1 JQA1 JQC1 JQE1 JQG1 JQI1 JQK1 JQM1 JQO1 JQQ1 JQS1 JQU1 JQW1 JQY1 JRA1 JRC1 JRE1 JRG1 JRI1 JRK1 JRM1 JRO1 JRQ1 JRS1 JRU1 JRW1 JRY1 JSA1 JSC1 JSE1 JSG1 JSI1 JSK1 JSM1 JSO1 JSQ1 JSS1 JSU1 JSW1 JSY1 JTA1 JTC1 JTE1 JTG1 JTI1 JTK1 JTM1 JTO1 JTQ1 JTS1 JTU1 JTW1 JTY1 JUA1 JUC1 JUE1 JUG1 JUI1 JUK1 JUM1 JUO1 JUQ1 JUS1 JUU1 JUW1 JUY1 JVA1 JVC1 JVE1 JVG1 JVI1 JVK1 JVM1 JVO1 JVQ1 JVS1 JVU1 JVW1 JVY1 JWA1 JWC1 JWE1 JWG1 JWI1 JWK1 JWM1 JWO1 JWQ1 JWS1 JWU1 JWW1 JWY1 JXA1 JXC1 JXE1 JXG1 JXI1 JXK1 JXM1 JXO1 JXQ1 JXS1 JXU1 JXW1 JXY1 JYA1 JYC1 JYE1 JYG1 JYI1 JYK1 JYM1 JYO1 JYQ1 JYS1 JYU1 JYW1 JYY1 JZA1 JZC1 JZE1 JZG1 JZI1 JZK1 JZM1 JZO1 JZQ1 JZS1 JZU1 JZW1 JZY1 KAA1 KAC1 KAE1 KAG1 KAI1 KAK1 KAM1 KAO1 KAQ1 KAS1 KAU1 KAW1 KAY1 KBA1 KBC1 KBE1 KBG1 KBI1 KBK1 KBM1 KBO1 KBQ1 KBS1 KBU1 KBW1 KBY1 KCA1 KCC1 KCE1 KCG1 KCI1 KCK1 KCM1 KCO1 KCQ1 KCS1 KCU1 KCW1 KCY1 KDA1 KDC1 KDE1 KDG1 KDI1 KDK1 KDM1 KDO1 KDQ1 KDS1 KDU1 KDW1 KDY1 KEA1 KEC1 KEE1 KEG1 KEI1 KEK1 KEM1 KEO1 KEQ1 KES1 KEU1 KEW1 KEY1 KFA1 KFC1 KFE1 KFG1 KFI1 KFK1 KFM1 KFO1 KFQ1 KFS1 KFU1 KFW1 KFY1 KGA1 KGC1 KGE1 KGG1 KGI1 KGK1 KGM1 KGO1 KGQ1 KGS1 KGU1 KGW1 KGY1 KHA1 KHC1 KHE1 KHG1 KHI1 KHK1 KHM1 KHO1 KHQ1 KHS1 KHU1 KHW1 KHY1 KIA1 KIC1 KIE1 KIG1 KII1 KIK1 KIM1 KIO1 KIQ1 KIS1 KIU1 KIW1 KIY1 KJA1 KJC1 KJE1 KJG1 KJI1 KJK1 KJM1 KJO1 KJQ1 KJS1 KJU1 KJW1 KJY1 KKA1 KKC1 KKE1 KKG1 KKI1 KKK1 KKM1 KKO1 KKQ1 KKS1 KKU1 KKW1 KKY1 KLA1 KLC1 KLE1 KLG1 KLI1 KLK1 KLM1 KLO1 KLQ1 KLS1 KLU1 KLW1 KLY1 KMA1 KMC1 KME1 KMG1 KMI1 KMK1 KMM1 KMO1 KMQ1 KMS1 KMU1 KMW1 KMY1 KNA1 KNC1 KNE1 KNG1 KNI1 KNK1 KNM1 KNO1 KNQ1 KNS1 KNU1 KNW1 KNY1 KOA1 KOC1 KOE1 KOG1 KOI1 KOK1 KOM1 KOO1 KOQ1 KOS1 KOU1 KOW1 KOY1 KPA1 KPC1 KPE1 KPG1 KPI1 KPK1 KPM1 KPO1 KPQ1 KPS1 KPU1 KPW1 KPY1 KQA1 KQC1 KQE1 KQG1 KQI1 KQK1 KQM1 KQO1 KQQ1 KQS1 KQU1 KQW1 KQY1 KRA1 KRC1 KRE1 KRG1 KRI1 KRK1 KRM1 KRO1 KRQ1 KRS1 KRU1 KRW1 KRY1 KSA1 KSC1 KSE1 KSG1 KSI1 KSK1 KSM1 KSO1 KSQ1 KSS1 KSU1 KSW1 KSY1 KTA1 KTC1 KTE1 KTG1 KTI1 KTK1 KTM1 KTO1 KTQ1 KTS1 KTU1 KTW1 KTY1 KUA1 KUC1 KUE1 KUG1 KUI1 KUK1 KUM1 KUO1 KUQ1 KUS1 KUU1 KUW1 KUY1 KVA1 KVC1 KVE1 KVG1 KVI1 KVK1 KVM1 KVO1 KVQ1 KVS1 KVU1 KVW1 KVY1 KWA1 KWC1 KWE1 KWG1 KWI1 KWK1 KWM1 KWO1 KWQ1 KWS1 KWU1 KWW1 KWY1 KXA1 KXC1 KXE1 KXG1 KXI1 KXK1 KXM1 KXO1 KXQ1 KXS1 KXU1 KXW1 KXY1 KYA1 KYC1 KYE1 KYG1 KYI1 KYK1 KYM1 KYO1 KYQ1 KYS1 KYU1 KYW1 KYY1 KZA1 KZC1 KZE1 KZG1 KZI1 KZK1 KZM1 KZO1 KZQ1 KZS1 KZU1 KZW1 KZY1 LAA1 LAC1 LAE1 LAG1 LAI1 LAK1 LAM1 LAO1 LAQ1 LAS1 LAU1 LAW1 LAY1 LBA1 LBC1 LBE1 LBG1 LBI1 LBK1 LBM1 LBO1 LBQ1 LBS1 LBU1 LBW1 LBY1 LCA1 LCC1 LCE1 LCG1 LCI1 LCK1 LCM1 LCO1 LCQ1 LCS1 LCU1 LCW1 LCY1 LDA1 LDC1 LDE1 LDG1 LDI1 LDK1 LDM1 LDO1 LDQ1 LDS1 LDU1 LDW1 LDY1 LEA1 LEC1 LEE1 LEG1 LEI1 LEK1 LEM1 LEO1 LEQ1 LES1 LEU1 LEW1 LEY1 LFA1 LFC1 LFE1 LFG1 LFI1 LFK1 LFM1 LFO1 LFQ1 LFS1 LFU1 LFW1 LFY1 LGA1 LGC1 LGE1 LGG1 LGI1 LGK1 LGM1 LGO1 LGQ1 LGS1 LGU1 LGW1 LGY1 LHA1 LHC1 LHE1 LHG1 LHI1 LHK1 LHM1 LHO1 LHQ1 LHS1 LHU1 LHW1 LHY1 LIA1 LIC1 LIE1 LIG1 LII1 LIK1 LIM1 LIO1 LIQ1 LIS1 LIU1 LIW1 LIY1 LJA1 LJC1 LJE1 LJG1 LJI1 LJK1 LJM1 LJO1 LJQ1 LJS1 LJU1 LJW1 LJY1 LKA1 LKC1 LKE1 LKG1 LKI1 LKK1 LKM1 LKO1 LKQ1 LKS1 LKU1 LKW1 LKY1 LLA1 LLC1 LLE1 LLG1 LLI1 LLK1 LLM1 LLO1 LLQ1 LLS1 LLU1 LLW1 LLY1 LMA1 LMC1 LME1 LMG1 LMI1 LMK1 LMM1 LMO1 LMQ1 LMS1 LMU1 LMW1 LMY1 LNA1 LNC1 LNE1 LNG1 LNI1 LNK1 LNM1 LNO1 LNQ1 LNS1 LNU1 LNW1 LNY1 LOA1 LOC1 LOE1 LOG1 LOI1 LOK1 LOM1 LOO1 LOQ1 LOS1 LOU1 LOW1 LOY1 LPA1 LPC1 LPE1 LPG1 LPI1 LPK1 LPM1 LPO1 LPQ1 LPS1 LPU1 LPW1 LPY1 LQA1 LQC1 LQE1 LQG1 LQI1 LQK1 LQM1 LQO1 LQQ1 LQS1 LQU1 LQW1 LQY1 LRA1 LRC1 LRE1 LRG1 LRI1 LRK1 LRM1 LRO1 LRQ1 LRS1 LRU1 LRW1 LRY1 LSA1 LSC1 LSE1 LSG1 LSI1 LSK1 LSM1 LSO1 LSQ1 LSS1 LSU1 LSW1 LSY1 LTA1 LTC1 LTE1 LTG1 LTI1 LTK1 LTM1 LTO1 LTQ1 LTS1 LTU1 LTW1 LTY1 LUA1 LUC1 LUE1 LUG1 LUI1 LUK1 LUM1 LUO1 LUQ1 LUS1 LUU1 LUW1 LUY1 LVA1 LVC1 LVE1 LVG1 LVI1 LVK1 LVM1 LVO1 LVQ1 LVS1 LVU1 LVW1 LVY1 LWA1 LWC1 LWE1 LWG1 LWI1 LWK1 LWM1 LWO1 LWQ1 LWS1 LWU1 LWW1 LWY1 LXA1 LXC1 LXE1 LXG1 LXI1 LXK1 LXM1 LXO1 LXQ1 LXS1 LXU1 LXW1 LXY1 LYA1 LYC1 LYE1 LYG1 LYI1 LYK1 LYM1 LYO1 LYQ1 LYS1 LYU1 LYW1 LYY1 LZA1 LZC1 LZE1 LZG1 LZI1 LZK1 LZM1 LZO1 LZQ1 LZS1 LZU1 LZW1 LZY1 MAA1 MAC1 MAE1 MAG1 MAI1 MAK1 MAM1 MAO1 MAQ1 MAS1 MAU1 MAW1 MAY1 MBA1 MBC1 MBE1 MBG1 MBI1 MBK1 MBM1 MBO1 MBQ1 MBS1 MBU1 MBW1 MBY1 MCA1 MCC1 MCE1 MCG1 MCI1 MCK1 MCM1 MCO1 MCQ1 MCS1 MCU1 MCW1 MCY1 MDA1 MDC1 MDE1 MDG1 MDI1 MDK1 MDM1 MDO1 MDQ1 MDS1 MDU1 MDW1 MDY1 MEA1 MEC1 MEE1 MEG1 MEI1 MEK1 MEM1 MEO1 MEQ1 MES1 MEU1 MEW1 MEY1 MFA1 MFC1 MFE1 MFG1 MFI1 MFK1 MFM1 MFO1 MFQ1 MFS1 MFU1 MFW1 MFY1 MGA1 MGC1 MGE1 MGG1 MGI1 MGK1 MGM1 MGO1 MGQ1 MGS1 MGU1 MGW1 MGY1 MHA1 MHC1 MHE1 MHG1 MHI1 MHK1 MHM1 MHO1 MHQ1 MHS1 MHU1 MHW1 MHY1 MIA1 MIC1 MIE1 MIG1 MII1 MIK1 MIM1 MIO1 MIQ1 MIS1 MIU1 MIW1 MIY1 MJA1 MJC1 MJE1 MJG1 MJI1 MJK1 MJM1 MJO1 MJQ1 MJS1 MJU1 MJW1 MJY1 MKA1 MKC1 MKE1 MKG1 MKI1 MKK1 MKM1 MKO1 MKQ1 MKS1 MKU1 MKW1 MKY1 MLA1 MLC1 MLE1 MLG1 MLI1 MLK1 MLM1 MLO1 MLQ1 MLS1 MLU1 MLW1 MLY1 MMA1 MMC1 MME1 MMG1 MMI1 MMK1 MMM1 MMO1 MMQ1 MMS1 MMU1 MMW1 MMY1 MNA1 MNC1 MNE1 MNG1 MNI1 MNK1 MNM1 MNO1 MNQ1 MNS1 MNU1 MNW1 MNY1 MOA1 MOC1 MOE1 MOG1 MOI1 MOK1 MOM1 MOO1 MOQ1 MOS1 MOU1 MOW1 MOY1 MPA1 MPC1 MPE1 MPG1 MPI1 MPK1 MPM1 MPO1 MPQ1 MPS1 MPU1 MPW1 MPY1 MQA1 MQC1 MQE1 MQG1 MQI1 MQK1 MQM1 MQO1 MQQ1 MQS1 MQU1 MQW1 MQY1 MRA1 MRC1 MRE1 MRG1 MRI1 MRK1 MRM1 MRO1 MRQ1 MRS1 MRU1 MRW1 MRY1 MSA1 MSC1 MSE1 MSG1 MSI1 MSK1 MSM1 MSO1 MSQ1 MSS1 MSU1 MSW1 MSY1 MTA1 MTC1 MTE1 MTG1 MTI1 MTK1 MTM1 MTO1 MTQ1 MTS1 MTU1 MTW1 MTY1 MUA1 MUC1 MUE1 MUG1 MUI1 MUK1 MUM1 MUO1 MUQ1 MUS1 MUU1 MUW1 MUY1 MVA1 MVC1 MVE1 MVG1 MVI1 MVK1 MVM1 MVO1 MVQ1 MVS1 MVU1 MVW1 MVY1 MWA1 MWC1 MWE1 MWG1 MWI1 MWK1 MWM1 MWO1 MWQ1 MWS1 MWU1 MWW1 MWY1 MXA1 MXC1 MXE1 MXG1 MXI1 MXK1 MXM1 MXO1 MXQ1 MXS1 MXU1 MXW1 MXY1 MYA1 MYC1 MYE1 MYG1 MYI1 MYK1 MYM1 MYO1 MYQ1 MYS1 MYU1 MYW1 MYY1 MZA1 MZC1 MZE1 MZG1 MZI1 MZK1 MZM1 MZO1 MZQ1 MZS1 MZU1 MZW1 MZY1 NAA1 NAC1 NAE1 NAG1 NAI1 NAK1 NAM1 NAO1 NAQ1 NAS1 NAU1 NAW1 NAY1 NBA1 NBC1 NBE1 NBG1 NBI1 NBK1 NBM1 NBO1 NBQ1 NBS1 NBU1 NBW1 NBY1 NCA1 NCC1 NCE1 NCG1 NCI1 NCK1 NCM1 NCO1 NCQ1 NCS1 NCU1 NCW1 NCY1 NDA1 NDC1 NDE1 NDG1 NDI1 NDK1 NDM1 NDO1 NDQ1 NDS1 NDU1 NDW1 NDY1 NEA1 NEC1 NEE1 NEG1 NEI1 NEK1 NEM1 NEO1 NEQ1 NES1 NEU1 NEW1 NEY1 NFA1 NFC1 NFE1 NFG1 NFI1 NFK1 NFM1 NFO1 NFQ1 NFS1 NFU1 NFW1 NFY1 NGA1 NGC1 NGE1 NGG1 NGI1 NGK1 NGM1 NGO1 NGQ1 NGS1 NGU1 NGW1 NGY1 NHA1 NHC1 NHE1 NHG1 NHI1 NHK1 NHM1 NHO1 NHQ1 NHS1 NHU1 NHW1 NHY1 NIA1 NIC1 NIE1 NIG1 NII1 NIK1 NIM1 NIO1 NIQ1 NIS1 NIU1 NIW1 NIY1 NJA1 NJC1 NJE1 NJG1 NJI1 NJK1 NJM1 NJO1 NJQ1 NJS1 NJU1 NJW1 NJY1 NKA1 NKC1 NKE1 NKG1 NKI1 NKK1 NKM1 NKO1 NKQ1 NKS1 NKU1 NKW1 NKY1 NLA1 NLC1 NLE1 NLG1 NLI1 NLK1 NLM1 NLO1 NLQ1 NLS1 NLU1 NLW1 NLY1 NMA1 NMC1 NME1 NMG1 NMI1 NMK1 NMM1 NMO1 NMQ1 NMS1 NMU1 NMW1 NMY1 NNA1 NNC1 NNE1 NNG1 NNI1 NNK1 NNM1 NNO1 NNQ1 NNS1 NNU1 NNW1 NNY1 NOA1 NOC1 NOE1 NOG1 NOI1 NOK1 NOM1 NOO1 NOQ1 NOS1 NOU1 NOW1 NOY1 NPA1 NPC1 NPE1 NPG1 NPI1 NPK1 NPM1 NPO1 NPQ1 NPS1 NPU1 NPW1 NPY1 NQA1 NQC1 NQE1 NQG1 NQI1 NQK1 NQM1 NQO1 NQQ1 NQS1 NQU1 NQW1 NQY1 NRA1 NRC1 NRE1 NRG1 NRI1 NRK1 NRM1 NRO1 NRQ1 NRS1 NRU1 NRW1 NRY1 NSA1 NSC1 NSE1 NSG1 NSI1 NSK1 NSM1 NSO1 NSQ1 NSS1 NSU1 NSW1 NSY1 NTA1 NTC1 NTE1 NTG1 NTI1 NTK1 NTM1 NTO1 NTQ1 NTS1 NTU1 NTW1 NTY1 NUA1 NUC1 NUE1 NUG1 NUI1 NUK1 NUM1 NUO1 NUQ1 NUS1 NUU1 NUW1 NUY1 NVA1 NVC1 NVE1 NVG1 NVI1 NVK1 NVM1 NVO1 NVQ1 NVS1 NVU1 NVW1 NVY1 NWA1 NWC1 NWE1 NWG1 NWI1 NWK1 NWM1 NWO1 NWQ1 NWS1 NWU1 NWW1 NWY1 NXA1 NXC1 NXE1 NXG1 NXI1 NXK1 NXM1 NXO1 NXQ1 NXS1 NXU1 NXW1 NXY1 NYA1 NYC1 NYE1 NYG1 NYI1 NYK1 NYM1 NYO1 NYQ1 NYS1 NYU1 NYW1 NYY1 NZA1 NZC1 NZE1 NZG1 NZI1 NZK1 NZM1 NZO1 NZQ1 NZS1 NZU1 NZW1 NZY1 OAA1 OAC1 OAE1 OAG1 OAI1 OAK1 OAM1 OAO1 OAQ1 OAS1 OAU1 OAW1 OAY1 OBA1 OBC1 OBE1 OBG1 OBI1 OBK1 OBM1 OBO1 OBQ1 OBS1 OBU1 OBW1 OBY1 OCA1 OCC1 OCE1 OCG1 OCI1 OCK1 OCM1 OCO1 OCQ1 OCS1 OCU1 OCW1 OCY1 ODA1 ODC1 ODE1 ODG1 ODI1 ODK1 ODM1 ODO1 ODQ1 ODS1 ODU1 ODW1 ODY1 OEA1 OEC1 OEE1 OEG1 OEI1 OEK1 OEM1 OEO1 OEQ1 OES1 OEU1 OEW1 OEY1 OFA1 OFC1 OFE1 OFG1 OFI1 OFK1 OFM1 OFO1 OFQ1 OFS1 OFU1 OFW1 OFY1 OGA1 OGC1 OGE1 OGG1 OGI1 OGK1 OGM1 OGO1 OGQ1 OGS1 OGU1 OGW1 OGY1 OHA1 OHC1 OHE1 OHG1 OHI1 OHK1 OHM1 OHO1 OHQ1 OHS1 OHU1 OHW1 OHY1 OIA1 OIC1 OIE1 OIG1 OII1 OIK1 OIM1 OIO1 OIQ1 OIS1 OIU1 OIW1 OIY1 OJA1 OJC1 OJE1 OJG1 OJI1 OJK1 OJM1 OJO1 OJQ1 OJS1 OJU1 OJW1 OJY1 OKA1 OKC1 OKE1 OKG1 OKI1 OKK1 OKM1 OKO1 OKQ1 OKS1 OKU1 OKW1 OKY1 OLA1 OLC1 OLE1 OLG1 OLI1 OLK1 OLM1 OLO1 OLQ1 OLS1 OLU1 OLW1 OLY1 OMA1 OMC1 OME1 OMG1 OMI1 OMK1 OMM1 OMO1 OMQ1 OMS1 OMU1 OMW1 OMY1 ONA1 ONC1 ONE1 ONG1 ONI1 ONK1 ONM1 ONO1 ONQ1 ONS1 ONU1 ONW1 ONY1 OOA1 OOC1 OOE1 OOG1 OOI1 OOK1 OOM1 OOO1 OOQ1 OOS1 OOU1 OOW1 OOY1 OPA1 OPC1 OPE1 OPG1 OPI1 OPK1 OPM1 OPO1 OPQ1 OPS1 OPU1 OPW1 OPY1 OQA1 OQC1 OQE1 OQG1 OQI1 OQK1 OQM1 OQO1 OQQ1 OQS1 OQU1 OQW1 OQY1 ORA1 ORC1 ORE1 ORG1 ORI1 ORK1 ORM1 ORO1 ORQ1 ORS1 ORU1 ORW1 ORY1 OSA1 OSC1 OSE1 OSG1 OSI1 OSK1 OSM1 OSO1 OSQ1 OSS1 OSU1 OSW1 OSY1 OTA1 OTC1 OTE1 OTG1 OTI1 OTK1 OTM1 OTO1 OTQ1 OTS1 OTU1 OTW1 OTY1 OUA1 OUC1 OUE1 OUG1 OUI1 OUK1 OUM1 OUO1 OUQ1 OUS1 OUU1 OUW1 OUY1 OVA1 OVC1 OVE1 OVG1 OVI1 OVK1 OVM1 OVO1 OVQ1 OVS1 OVU1 OVW1 OVY1 OWA1 OWC1 OWE1 OWG1 OWI1 OWK1 OWM1 OWO1 OWQ1 OWS1 OWU1 OWW1 OWY1 OXA1 OXC1 OXE1 OXG1 OXI1 OXK1 OXM1 OXO1 OXQ1 OXS1 OXU1 OXW1 OXY1 OYA1 OYC1 OYE1 OYG1 OYI1 OYK1 OYM1 OYO1 OYQ1 OYS1 OYU1 OYW1 OYY1 OZA1 OZC1 OZE1 OZG1 OZI1 OZK1 OZM1 OZO1 OZQ1 OZS1 OZU1 OZW1 OZY1 PAA1 PAC1 PAE1 PAG1 PAI1 PAK1 PAM1 PAO1 PAQ1 PAS1 PAU1 PAW1 PAY1 PBA1 PBC1 PBE1 PBG1 PBI1 PBK1 PBM1 PBO1 PBQ1 PBS1 PBU1 PBW1 PBY1 PCA1 PCC1 PCE1 PCG1 PCI1 PCK1 PCM1 PCO1 PCQ1 PCS1 PCU1 PCW1 PCY1 PDA1 PDC1 PDE1 PDG1 PDI1 PDK1 PDM1 PDO1 PDQ1 PDS1 PDU1 PDW1 PDY1 PEA1 PEC1 PEE1 PEG1 PEI1 PEK1 PEM1 PEO1 PEQ1 PES1 PEU1 PEW1 PEY1 PFA1 PFC1 PFE1 PFG1 PFI1 PFK1 PFM1 PFO1 PFQ1 PFS1 PFU1 PFW1 PFY1 PGA1 PGC1 PGE1 PGG1 PGI1 PGK1 PGM1 PGO1 PGQ1 PGS1 PGU1 PGW1 PGY1 PHA1 PHC1 PHE1 PHG1 PHI1 PHK1 PHM1 PHO1 PHQ1 PHS1 PHU1 PHW1 PHY1 PIA1 PIC1 PIE1 PIG1 PII1 PIK1 PIM1 PIO1 PIQ1 PIS1 PIU1 PIW1 PIY1 PJA1 PJC1 PJE1 PJG1 PJI1 PJK1 PJM1 PJO1 PJQ1 PJS1 PJU1 PJW1 PJY1 PKA1 PKC1 PKE1 PKG1 PKI1 PKK1 PKM1 PKO1 PKQ1 PKS1 PKU1 PKW1 PKY1 PLA1 PLC1 PLE1 PLG1 PLI1 PLK1 PLM1 PLO1 PLQ1 PLS1 PLU1 PLW1 PLY1 PMA1 PMC1 PME1 PMG1 PMI1 PMK1 PMM1 PMO1 PMQ1 PMS1 PMU1 PMW1 PMY1 PNA1 PNC1 PNE1 PNG1 PNI1 PNK1 PNM1 PNO1 PNQ1 PNS1 PNU1 PNW1 PNY1 POA1 POC1 POE1 POG1 POI1 POK1 POM1 POO1 POQ1 POS1 POU1 POW1 POY1 PPA1 PPC1 PPE1 PPG1 PPI1 PPK1 PPM1 PPO1 PPQ1 PPS1 PPU1 PPW1 PPY1 PQA1 PQC1 PQE1 PQG1 PQI1 PQK1 PQM1 PQO1 PQQ1 PQS1 PQU1 PQW1 PQY1 PRA1 PRC1 PRE1 PRG1 PRI1 PRK1 PRM1 PRO1 PRQ1 PRS1 PRU1 PRW1 PRY1 PSA1 PSC1 PSE1 PSG1 PSI1 PSK1 PSM1 PSO1 PSQ1 PSS1 PSU1 PSW1 PSY1 PTA1 PTC1 PTE1 PTG1 PTI1 PTK1 PTM1 PTO1 PTQ1 PTS1 PTU1 PTW1 PTY1 PUA1 PUC1 PUE1 PUG1 PUI1 PUK1 PUM1 PUO1 PUQ1 PUS1 PUU1 PUW1 PUY1 PVA1 PVC1 PVE1 PVG1 PVI1 PVK1 PVM1 PVO1 PVQ1 PVS1 PVU1 PVW1 PVY1 PWA1 PWC1 PWE1 PWG1 PWI1 PWK1 PWM1 PWO1 PWQ1 PWS1 PWU1 PWW1 PWY1 PXA1 PXC1 PXE1 PXG1 PXI1 PXK1 PXM1 PXO1 PXQ1 PXS1 PXU1 PXW1 PXY1 PYA1 PYC1 PYE1 PYG1 PYI1 PYK1 PYM1 PYO1 PYQ1 PYS1 PYU1 PYW1 PYY1 PZA1 PZC1 PZE1 PZG1 PZI1 PZK1 PZM1 PZO1 PZQ1 PZS1 PZU1 PZW1 PZY1 QAA1 QAC1 QAE1 QAG1 QAI1 QAK1 QAM1 QAO1 QAQ1 QAS1 QAU1 QAW1 QAY1 QBA1 QBC1 QBE1 QBG1 QBI1 QBK1 QBM1 QBO1 QBQ1 QBS1 QBU1 QBW1 QBY1 QCA1 QCC1 QCE1 QCG1 QCI1 QCK1 QCM1 QCO1 QCQ1 QCS1 QCU1 QCW1 QCY1 QDA1 QDC1 QDE1 QDG1 QDI1 QDK1 QDM1 QDO1 QDQ1 QDS1 QDU1 QDW1 QDY1 QEA1 QEC1 QEE1 QEG1 QEI1 QEK1 QEM1 QEO1 QEQ1 QES1 QEU1 QEW1 QEY1 QFA1 QFC1 QFE1 QFG1 QFI1 QFK1 QFM1 QFO1 QFQ1 QFS1 QFU1 QFW1 QFY1 QGA1 QGC1 QGE1 QGG1 QGI1 QGK1 QGM1 QGO1 QGQ1 QGS1 QGU1 QGW1 QGY1 QHA1 QHC1 QHE1 QHG1 QHI1 QHK1 QHM1 QHO1 QHQ1 QHS1 QHU1 QHW1 QHY1 QIA1 QIC1 QIE1 QIG1 QII1 QIK1 QIM1 QIO1 QIQ1 QIS1 QIU1 QIW1 QIY1 QJA1 QJC1 QJE1 QJG1 QJI1 QJK1 QJM1 QJO1 QJQ1 QJS1 QJU1 QJW1 QJY1 QKA1 QKC1 QKE1 QKG1 QKI1 QKK1 QKM1 QKO1 QKQ1 QKS1 QKU1 QKW1 QKY1 QLA1 QLC1 QLE1 QLG1 QLI1 QLK1 QLM1 QLO1 QLQ1 QLS1 QLU1 QLW1 QLY1 QMA1 QMC1 QME1 QMG1 QMI1 QMK1 QMM1 QMO1 QMQ1 QMS1 QMU1 QMW1 QMY1 QNA1 QNC1 QNE1 QNG1 QNI1 QNK1 QNM1 QNO1 QNQ1 QNS1 QNU1 QNW1 QNY1 QOA1 QOC1 QOE1 QOG1 QOI1 QOK1 QOM1 QOO1 QOQ1 QOS1 QOU1 QOW1 QOY1 QPA1 QPC1 QPE1 QPG1 QPI1 QPK1 QPM1 QPO1 QPQ1 QPS1 QPU1 QPW1 QPY1 QQA1 QQC1 QQE1 QQG1 QQI1 QQK1 QQM1 QQO1 QQQ1 QQS1 QQU1 QQW1 QQY1 QRA1 QRC1 QRE1 QRG1 QRI1 QRK1 QRM1 QRO1 QRQ1 QRS1 QRU1 QRW1 QRY1 QSA1 QSC1 QSE1 QSG1 QSI1 QSK1 QSM1 QSO1 QSQ1 QSS1 QSU1 QSW1 QSY1 QTA1 QTC1 QTE1 QTG1 QTI1 QTK1 QTM1 QTO1 QTQ1 QTS1 QTU1 QTW1 QTY1 QUA1 QUC1 QUE1 QUG1 QUI1 QUK1 QUM1 QUO1 QUQ1 QUS1 QUU1 QUW1 QUY1 QVA1 QVC1 QVE1 QVG1 QVI1 QVK1 QVM1 QVO1 QVQ1 QVS1 QVU1 QVW1 QVY1 QWA1 QWC1 QWE1 QWG1 QWI1 QWK1 QWM1 QWO1 QWQ1 QWS1 QWU1 QWW1 QWY1 QXA1 QXC1 QXE1 QXG1 QXI1 QXK1 QXM1 QXO1 QXQ1 QXS1 QXU1 QXW1 QXY1 QYA1 QYC1 QYE1 QYG1 QYI1 QYK1 QYM1 QYO1 QYQ1 QYS1 QYU1 QYW1 QYY1 QZA1 QZC1 QZE1 QZG1 QZI1 QZK1 QZM1 QZO1 QZQ1 QZS1 QZU1 QZW1 QZY1 RAA1 RAC1 RAE1 RAG1 RAI1 RAK1 RAM1 RAO1 RAQ1 RAS1 RAU1 RAW1 RAY1 RBA1 RBC1 RBE1 RBG1 RBI1 RBK1 RBM1 RBO1 RBQ1 RBS1 RBU1 RBW1 RBY1 RCA1 RCC1 RCE1 RCG1 RCI1 RCK1 RCM1 RCO1 RCQ1 RCS1 RCU1 RCW1 RCY1 RDA1 RDC1 RDE1 RDG1 RDI1 RDK1 RDM1 RDO1 RDQ1 RDS1 RDU1 RDW1 RDY1 REA1 REC1 REE1 REG1 REI1 REK1 REM1 REO1 REQ1 RES1 REU1 REW1 REY1 RFA1 RFC1 RFE1 RFG1 RFI1 RFK1 RFM1 RFO1 RFQ1 RFS1 RFU1 RFW1 RFY1 RGA1 RGC1 RGE1 RGG1 RGI1 RGK1 RGM1 RGO1 RGQ1 RGS1 RGU1 RGW1 RGY1 RHA1 RHC1 RHE1 RHG1 RHI1 RHK1 RHM1 RHO1 RHQ1 RHS1 RHU1 RHW1 RHY1 RIA1 RIC1 RIE1 RIG1 RII1 RIK1 RIM1 RIO1 RIQ1 RIS1 RIU1 RIW1 RIY1 RJA1 RJC1 RJE1 RJG1 RJI1 RJK1 RJM1 RJO1 RJQ1 RJS1 RJU1 RJW1 RJY1 RKA1 RKC1 RKE1 RKG1 RKI1 RKK1 RKM1 RKO1 RKQ1 RKS1 RKU1 RKW1 RKY1 RLA1 RLC1 RLE1 RLG1 RLI1 RLK1 RLM1 RLO1 RLQ1 RLS1 RLU1 RLW1 RLY1 RMA1 RMC1 RME1 RMG1 RMI1 RMK1 RMM1 RMO1 RMQ1 RMS1 RMU1 RMW1 RMY1 RNA1 RNC1 RNE1 RNG1 RNI1 RNK1 RNM1 RNO1 RNQ1 RNS1 RNU1 RNW1 RNY1 ROA1 ROC1 ROE1 ROG1 ROI1 ROK1 ROM1 ROO1 ROQ1 ROS1 ROU1 ROW1 ROY1 RPA1 RPC1 RPE1 RPG1 RPI1 RPK1 RPM1 RPO1 RPQ1 RPS1 RPU1 RPW1 RPY1 RQA1 RQC1 RQE1 RQG1 RQI1 RQK1 RQM1 RQO1 RQQ1 RQS1 RQU1 RQW1 RQY1 RRA1 RRC1 RRE1 RRG1 RRI1 RRK1 RRM1 RRO1 RRQ1 RRS1 RRU1 RRW1 RRY1 RSA1 RSC1 RSE1 RSG1 RSI1 RSK1 RSM1 RSO1 RSQ1 RSS1 RSU1 RSW1 RSY1 RTA1 RTC1 RTE1 RTG1 RTI1 RTK1 RTM1 RTO1 RTQ1 RTS1 RTU1 RTW1 RTY1 RUA1 RUC1 RUE1 RUG1 RUI1 RUK1 RUM1 RUO1 RUQ1 RUS1 RUU1 RUW1 RUY1 RVA1 RVC1 RVE1 RVG1 RVI1 RVK1 RVM1 RVO1 RVQ1 RVS1 RVU1 RVW1 RVY1 RWA1 RWC1 RWE1 RWG1 RWI1 RWK1 RWM1 RWO1 RWQ1 RWS1 RWU1 RWW1 RWY1 RXA1 RXC1 RXE1 RXG1 RXI1 RXK1 RXM1 RXO1 RXQ1 RXS1 RXU1 RXW1 RXY1 RYA1 RYC1 RYE1 RYG1 RYI1 RYK1 RYM1 RYO1 RYQ1 RYS1 RYU1 RYW1 RYY1 RZA1 RZC1 RZE1 RZG1 RZI1 RZK1 RZM1 RZO1 RZQ1 RZS1 RZU1 RZW1 RZY1 SAA1 SAC1 SAE1 SAG1 SAI1 SAK1 SAM1 SAO1 SAQ1 SAS1 SAU1 SAW1 SAY1 SBA1 SBC1 SBE1 SBG1 SBI1 SBK1 SBM1 SBO1 SBQ1 SBS1 SBU1 SBW1 SBY1 SCA1 SCC1 SCE1 SCG1 SCI1 SCK1 SCM1 SCO1 SCQ1 SCS1 SCU1 SCW1 SCY1 SDA1 SDC1 SDE1 SDG1 SDI1 SDK1 SDM1 SDO1 SDQ1 SDS1 SDU1 SDW1 SDY1 SEA1 SEC1 SEE1 SEG1 SEI1 SEK1 SEM1 SEO1 SEQ1 SES1 SEU1 SEW1 SEY1 SFA1 SFC1 SFE1 SFG1 SFI1 SFK1 SFM1 SFO1 SFQ1 SFS1 SFU1 SFW1 SFY1 SGA1 SGC1 SGE1 SGG1 SGI1 SGK1 SGM1 SGO1 SGQ1 SGS1 SGU1 SGW1 SGY1 SHA1 SHC1 SHE1 SHG1 SHI1 SHK1 SHM1 SHO1 SHQ1 SHS1 SHU1 SHW1 SHY1 SIA1 SIC1 SIE1 SIG1 SII1 SIK1 SIM1 SIO1 SIQ1 SIS1 SIU1 SIW1 SIY1 SJA1 SJC1 SJE1 SJG1 SJI1 SJK1 SJM1 SJO1 SJQ1 SJS1 SJU1 SJW1 SJY1 SKA1 SKC1 SKE1 SKG1 SKI1 SKK1 SKM1 SKO1 SKQ1 SKS1 SKU1 SKW1 SKY1 SLA1 SLC1 SLE1 SLG1 SLI1 SLK1 SLM1 SLO1 SLQ1 SLS1 SLU1 SLW1 SLY1 SMA1 SMC1 SME1 SMG1 SMI1 SMK1 SMM1 SMO1 SMQ1 SMS1 SMU1 SMW1 SMY1 SNA1 SNC1 SNE1 SNG1 SNI1 SNK1 SNM1 SNO1 SNQ1 SNS1 SNU1 SNW1 SNY1 SOA1 SOC1 SOE1 SOG1 SOI1 SOK1 SOM1 SOO1 SOQ1 SOS1 SOU1 SOW1 SOY1 SPA1 SPC1 SPE1 SPG1 SPI1 SPK1 SPM1 SPO1 SPQ1 SPS1 SPU1 SPW1 SPY1 SQA1 SQC1 SQE1 SQG1 SQI1 SQK1 SQM1 SQO1 SQQ1 SQS1 SQU1 SQW1 SQY1 SRA1 SRC1 SRE1 SRG1 SRI1 SRK1 SRM1 SRO1 SRQ1 SRS1 SRU1 SRW1 SRY1 SSA1 SSC1 SSE1 SSG1 SSI1 SSK1 SSM1 SSO1 SSQ1 SSS1 SSU1 SSW1 SSY1 STA1 STC1 STE1 STG1 STI1 STK1 STM1 STO1 STQ1 STS1 STU1 STW1 STY1 SUA1 SUC1 SUE1 SUG1 SUI1 SUK1 SUM1 SUO1 SUQ1 SUS1 SUU1 SUW1 SUY1 SVA1 SVC1 SVE1 SVG1 SVI1 SVK1 SVM1 SVO1 SVQ1 SVS1 SVU1 SVW1 SVY1 SWA1 SWC1 SWE1 SWG1 SWI1 SWK1 SWM1 SWO1 SWQ1 SWS1 SWU1 SWW1 SWY1 SXA1 SXC1 SXE1 SXG1 SXI1 SXK1 SXM1 SXO1 SXQ1 SXS1 SXU1 SXW1 SXY1 SYA1 SYC1 SYE1 SYG1 SYI1 SYK1 SYM1 SYO1 SYQ1 SYS1 SYU1 SYW1 SYY1 SZA1 SZC1 SZE1 SZG1 SZI1 SZK1 SZM1 SZO1 SZQ1 SZS1 SZU1 SZW1 SZY1 TAA1 TAC1 TAE1 TAG1 TAI1 TAK1 TAM1 TAO1 TAQ1 TAS1 TAU1 TAW1 TAY1 TBA1 TBC1 TBE1 TBG1 TBI1 TBK1 TBM1 TBO1 TBQ1 TBS1 TBU1 TBW1 TBY1 TCA1 TCC1 TCE1 TCG1 TCI1 TCK1 TCM1 TCO1 TCQ1 TCS1 TCU1 TCW1 TCY1 TDA1 TDC1 TDE1 TDG1 TDI1 TDK1 TDM1 TDO1 TDQ1 TDS1 TDU1 TDW1 TDY1 TEA1 TEC1 TEE1 TEG1 TEI1 TEK1 TEM1 TEO1 TEQ1 TES1 TEU1 TEW1 TEY1 TFA1 TFC1 TFE1 TFG1 TFI1 TFK1 TFM1 TFO1 TFQ1 TFS1 TFU1 TFW1 TFY1 TGA1 TGC1 TGE1 TGG1 TGI1 TGK1 TGM1 TGO1 TGQ1 TGS1 TGU1 TGW1 TGY1 THA1 THC1 THE1 THG1 THI1 THK1 THM1 THO1 THQ1 THS1 THU1 THW1 THY1 TIA1 TIC1 TIE1 TIG1 TII1 TIK1 TIM1 TIO1 TIQ1 TIS1 TIU1 TIW1 TIY1 TJA1 TJC1 TJE1 TJG1 TJI1 TJK1 TJM1 TJO1 TJQ1 TJS1 TJU1 TJW1 TJY1 TKA1 TKC1 TKE1 TKG1 TKI1 TKK1 TKM1 TKO1 TKQ1 TKS1 TKU1 TKW1 TKY1 TLA1 TLC1 TLE1 TLG1 TLI1 TLK1 TLM1 TLO1 TLQ1 TLS1 TLU1 TLW1 TLY1 TMA1 TMC1 TME1 TMG1 TMI1 TMK1 TMM1 TMO1 TMQ1 TMS1 TMU1 TMW1 TMY1 TNA1 TNC1 TNE1 TNG1 TNI1 TNK1 TNM1 TNO1 TNQ1 TNS1 TNU1 TNW1 TNY1 TOA1 TOC1 TOE1 TOG1 TOI1 TOK1 TOM1 TOO1 TOQ1 TOS1 TOU1 TOW1 TOY1 TPA1 TPC1 TPE1 TPG1 TPI1 TPK1 TPM1 TPO1 TPQ1 TPS1 TPU1 TPW1 TPY1 TQA1 TQC1 TQE1 TQG1 TQI1 TQK1 TQM1 TQO1 TQQ1 TQS1 TQU1 TQW1 TQY1 TRA1 TRC1 TRE1 TRG1 TRI1 TRK1 TRM1 TRO1 TRQ1 TRS1 TRU1 TRW1 TRY1 TSA1 TSC1 TSE1 TSG1 TSI1 TSK1 TSM1 TSO1 TSQ1 TSS1 TSU1 TSW1 TSY1 TTA1 TTC1 TTE1 TTG1 TTI1 TTK1 TTM1 TTO1 TTQ1 TTS1 TTU1 TTW1 TTY1 TUA1 TUC1 TUE1 TUG1 TUI1 TUK1 TUM1 TUO1 TUQ1 TUS1 TUU1 TUW1 TUY1 TVA1 TVC1 TVE1 TVG1 TVI1 TVK1 TVM1 TVO1 TVQ1 TVS1 TVU1 TVW1 TVY1 TWA1 TWC1 TWE1 TWG1 TWI1 TWK1 TWM1 TWO1 TWQ1 TWS1 TWU1 TWW1 TWY1 TXA1 TXC1 TXE1 TXG1 TXI1 TXK1 TXM1 TXO1 TXQ1 TXS1 TXU1 TXW1 TXY1 TYA1 TYC1 TYE1 TYG1 TYI1 TYK1 TYM1 TYO1 TYQ1 TYS1 TYU1 TYW1 TYY1 TZA1 TZC1 TZE1 TZG1 TZI1 TZK1 TZM1 TZO1 TZQ1 TZS1 TZU1 TZW1 TZY1 UAA1 UAC1 UAE1 UAG1 UAI1 UAK1 UAM1 UAO1 UAQ1 UAS1 UAU1 UAW1 UAY1 UBA1 UBC1 UBE1 UBG1 UBI1 UBK1 UBM1 UBO1 UBQ1 UBS1 UBU1 UBW1 UBY1 UCA1 UCC1 UCE1 UCG1 UCI1 UCK1 UCM1 UCO1 UCQ1 UCS1 UCU1 UCW1 UCY1 UDA1 UDC1 UDE1 UDG1 UDI1 UDK1 UDM1 UDO1 UDQ1 UDS1 UDU1 UDW1 UDY1 UEA1 UEC1 UEE1 UEG1 UEI1 UEK1 UEM1 UEO1 UEQ1 UES1 UEU1 UEW1 UEY1 UFA1 UFC1 UFE1 UFG1 UFI1 UFK1 UFM1 UFO1 UFQ1 UFS1 UFU1 UFW1 UFY1 UGA1 UGC1 UGE1 UGG1 UGI1 UGK1 UGM1 UGO1 UGQ1 UGS1 UGU1 UGW1 UGY1 UHA1 UHC1 UHE1 UHG1 UHI1 UHK1 UHM1 UHO1 UHQ1 UHS1 UHU1 UHW1 UHY1 UIA1 UIC1 UIE1 UIG1 UII1 UIK1 UIM1 UIO1 UIQ1 UIS1 UIU1 UIW1 UIY1 UJA1 UJC1 UJE1 UJG1 UJI1 UJK1 UJM1 UJO1 UJQ1 UJS1 UJU1 UJW1 UJY1 UKA1 UKC1 UKE1 UKG1 UKI1 UKK1 UKM1 UKO1 UKQ1 UKS1 UKU1 UKW1 UKY1 ULA1 ULC1 ULE1 ULG1 ULI1 ULK1 ULM1 ULO1 ULQ1 ULS1 ULU1 ULW1 ULY1 UMA1 UMC1 UME1 UMG1 UMI1 UMK1 UMM1 UMO1 UMQ1 UMS1 UMU1 UMW1 UMY1 UNA1 UNC1 UNE1 UNG1 UNI1 UNK1 UNM1 UNO1 UNQ1 UNS1 UNU1 UNW1 UNY1 UOA1 UOC1 UOE1 UOG1 UOI1 UOK1 UOM1 UOO1 UOQ1 UOS1 UOU1 UOW1 UOY1 UPA1 UPC1 UPE1 UPG1 UPI1 UPK1 UPM1 UPO1 UPQ1 UPS1 UPU1 UPW1 UPY1 UQA1 UQC1 UQE1 UQG1 UQI1 UQK1 UQM1 UQO1 UQQ1 UQS1 UQU1 UQW1 UQY1 URA1 URC1 URE1 URG1 URI1 URK1 URM1 URO1 URQ1 URS1 URU1 URW1 URY1 USA1 USC1 USE1 USG1 USI1 USK1 USM1 USO1 USQ1 USS1 USU1 USW1 USY1 UTA1 UTC1 UTE1 UTG1 UTI1 UTK1 UTM1 UTO1 UTQ1 UTS1 UTU1 UTW1 UTY1 UUA1 UUC1 UUE1 UUG1 UUI1 UUK1 UUM1 UUO1 UUQ1 UUS1 UUU1 UUW1 UUY1 UVA1 UVC1 UVE1 UVG1 UVI1 UVK1 UVM1 UVO1 UVQ1 UVS1 UVU1 UVW1 UVY1 UWA1 UWC1 UWE1 UWG1 UWI1 UWK1 UWM1 UWO1 UWQ1 UWS1 UWU1 UWW1 UWY1 UXA1 UXC1 UXE1 UXG1 UXI1 UXK1 UXM1 UXO1 UXQ1 UXS1 UXU1 UXW1 UXY1 UYA1 UYC1 UYE1 UYG1 UYI1 UYK1 UYM1 UYO1 UYQ1 UYS1 UYU1 UYW1 UYY1 UZA1 UZC1 UZE1 UZG1 UZI1 UZK1 UZM1 UZO1 UZQ1 UZS1 UZU1 UZW1 UZY1 VAA1 VAC1 VAE1 VAG1 VAI1 VAK1 VAM1 VAO1 VAQ1 VAS1 VAU1 VAW1 VAY1 VBA1 VBC1 VBE1 VBG1 VBI1 VBK1 VBM1 VBO1 VBQ1 VBS1 VBU1 VBW1 VBY1 VCA1 VCC1 VCE1 VCG1 VCI1 VCK1 VCM1 VCO1 VCQ1 VCS1 VCU1 VCW1 VCY1 VDA1 VDC1 VDE1 VDG1 VDI1 VDK1 VDM1 VDO1 VDQ1 VDS1 VDU1 VDW1 VDY1 VEA1 VEC1 VEE1 VEG1 VEI1 VEK1 VEM1 VEO1 VEQ1 VES1 VEU1 VEW1 VEY1 VFA1 VFC1 VFE1 VFG1 VFI1 VFK1 VFM1 VFO1 VFQ1 VFS1 VFU1 VFW1 VFY1 VGA1 VGC1 VGE1 VGG1 VGI1 VGK1 VGM1 VGO1 VGQ1 VGS1 VGU1 VGW1 VGY1 VHA1 VHC1 VHE1 VHG1 VHI1 VHK1 VHM1 VHO1 VHQ1 VHS1 VHU1 VHW1 VHY1 VIA1 VIC1 VIE1 VIG1 VII1 VIK1 VIM1 VIO1 VIQ1 VIS1 VIU1 VIW1 VIY1 VJA1 VJC1 VJE1 VJG1 VJI1 VJK1 VJM1 VJO1 VJQ1 VJS1 VJU1 VJW1 VJY1 VKA1 VKC1 VKE1 VKG1 VKI1 VKK1 VKM1 VKO1 VKQ1 VKS1 VKU1 VKW1 VKY1 VLA1 VLC1 VLE1 VLG1 VLI1 VLK1 VLM1 VLO1 VLQ1 VLS1 VLU1 VLW1 VLY1 VMA1 VMC1 VME1 VMG1 VMI1 VMK1 VMM1 VMO1 VMQ1 VMS1 VMU1 VMW1 VMY1 VNA1 VNC1 VNE1 VNG1 VNI1 VNK1 VNM1 VNO1 VNQ1 VNS1 VNU1 VNW1 VNY1 VOA1 VOC1 VOE1 VOG1 VOI1 VOK1 VOM1 VOO1 VOQ1 VOS1 VOU1 VOW1 VOY1 VPA1 VPC1 VPE1 VPG1 VPI1 VPK1 VPM1 VPO1 VPQ1 VPS1 VPU1 VPW1 VPY1 VQA1 VQC1 VQE1 VQG1 VQI1 VQK1 VQM1 VQO1 VQQ1 VQS1 VQU1 VQW1 VQY1 VRA1 VRC1 VRE1 VRG1 VRI1 VRK1 VRM1 VRO1 VRQ1 VRS1 VRU1 VRW1 VRY1 VSA1 VSC1 VSE1 VSG1 VSI1 VSK1 VSM1 VSO1 VSQ1 VSS1 VSU1 VSW1 VSY1 VTA1 VTC1 VTE1 VTG1 VTI1 VTK1 VTM1 VTO1 VTQ1 VTS1 VTU1 VTW1 VTY1 VUA1 VUC1 VUE1 VUG1 VUI1 VUK1 VUM1 VUO1 VUQ1 VUS1 VUU1 VUW1 VUY1 VVA1 VVC1 VVE1 VVG1 VVI1 VVK1 VVM1 VVO1 VVQ1 VVS1 VVU1 VVW1 VVY1 VWA1 VWC1 VWE1 VWG1 VWI1 VWK1 VWM1 VWO1 VWQ1 VWS1 VWU1 VWW1 VWY1 VXA1 VXC1 VXE1 VXG1 VXI1 VXK1 VXM1 VXO1 VXQ1 VXS1 VXU1 VXW1 VXY1 VYA1 VYC1 VYE1 VYG1 VYI1 VYK1 VYM1 VYO1 VYQ1 VYS1 VYU1 VYW1 VYY1 VZA1 VZC1 VZE1 VZG1 VZI1 VZK1 VZM1 VZO1 VZQ1 VZS1 VZU1 VZW1 VZY1 WAA1 WAC1 WAE1 WAG1 WAI1 WAK1 WAM1 WAO1 WAQ1 WAS1 WAU1 WAW1 WAY1 WBA1 WBC1 WBE1 WBG1 WBI1 WBK1 WBM1 WBO1 WBQ1 WBS1 WBU1 WBW1 WBY1 WCA1 WCC1 WCE1 WCG1 WCI1 WCK1 WCM1 WCO1 WCQ1 WCS1 WCU1 WCW1 WCY1 WDA1 WDC1 WDE1 WDG1 WDI1 WDK1 WDM1 WDO1 WDQ1 WDS1 WDU1 WDW1 WDY1 WEA1 WEC1 WEE1 WEG1 WEI1 WEK1 WEM1 WEO1 WEQ1 WES1 WEU1 WEW1 WEY1 WFA1 WFC1 WFE1 WFG1 WFI1 WFK1 WFM1 WFO1 WFQ1 WFS1 WFU1 WFW1 WFY1 WGA1 WGC1 WGE1 WGG1 WGI1 WGK1 WGM1 WGO1 WGQ1 WGS1 WGU1 WGW1 WGY1 WHA1 WHC1 WHE1 WHG1 WHI1 WHK1 WHM1 WHO1 WHQ1 WHS1 WHU1 WHW1 WHY1 WIA1 WIC1 WIE1 WIG1 WII1 WIK1 WIM1 WIO1 WIQ1 WIS1 WIU1 WIW1 WIY1 WJA1 WJC1 WJE1 WJG1 WJI1 WJK1 WJM1 WJO1 WJQ1 WJS1 WJU1 WJW1 WJY1 WKA1 WKC1 WKE1 WKG1 WKI1 WKK1 WKM1 WKO1 WKQ1 WKS1 WKU1 WKW1 WKY1 WLA1 WLC1 WLE1 WLG1 WLI1 WLK1 WLM1 WLO1 WLQ1 WLS1 WLU1 WLW1 WLY1 WMA1 WMC1 WME1 WMG1 WMI1 WMK1 WMM1 WMO1 WMQ1 WMS1 WMU1 WMW1 WMY1 WNA1 WNC1 WNE1 WNG1 WNI1 WNK1 WNM1 WNO1 WNQ1 WNS1 WNU1 WNW1 WNY1 WOA1 WOC1 WOE1 WOG1 WOI1 WOK1 WOM1 WOO1 WOQ1 WOS1 WOU1 WOW1 WOY1 WPA1 WPC1 WPE1 WPG1 WPI1 WPK1 WPM1 WPO1 WPQ1 WPS1 WPU1 WPW1 WPY1 WQA1 WQC1 WQE1 WQG1 WQI1 WQK1 WQM1 WQO1 WQQ1 WQS1 WQU1 WQW1 WQY1 WRA1 WRC1 WRE1 WRG1 WRI1 WRK1 WRM1 WRO1 WRQ1 WRS1 WRU1 WRW1 WRY1 WSA1 WSC1 WSE1 WSG1 WSI1 WSK1 WSM1 WSO1 WSQ1 WSS1 WSU1 WSW1 WSY1 WTA1 WTC1 WTE1 WTG1 WTI1 WTK1 WTM1 WTO1 WTQ1 WTS1 WTU1 WTW1 WTY1 WUA1 WUC1 WUE1 WUG1 WUI1 WUK1 WUM1 WUO1 WUQ1 WUS1 WUU1 WUW1 WUY1 WVA1 WVC1 WVE1 WVG1 WVI1 WVK1 WVM1 WVO1 WVQ1 WVS1 WVU1 WVW1 WVY1 WWA1 WWC1 WWE1 WWG1 WWI1 WWK1 WWM1 WWO1 WWQ1 WWS1 WWU1 WWW1 WWY1 WXA1 WXC1 WXE1 WXG1 WXI1 WXK1 WXM1 WXO1 WXQ1 WXS1 WXU1 WXW1 WXY1 WYA1 WYC1 WYE1 WYG1 WYI1 WYK1 WYM1 WYO1 WYQ1 WYS1 WYU1 WYW1 WYY1 WZA1 WZC1 WZE1 WZG1 WZI1 WZK1 WZM1 WZO1 WZQ1 WZS1 WZU1 WZW1 WZY1 XAA1 XAC1 XAE1 XAG1 XAI1 XAK1 XAM1 XAO1 XAQ1 XAS1 XAU1 XAW1 XAY1 XBA1 XBC1 XBE1 XBG1 XBI1 XBK1 XBM1 XBO1 XBQ1 XBS1 XBU1 XBW1 XBY1 XCA1 XCC1 XCE1 XCG1 XCI1 XCK1 XCM1 XCO1 XCQ1 XCS1 XCU1 XCW1 XCY1 XDA1 XDC1 XDE1 XDG1 XDI1 XDK1 XDM1 XDO1 XDQ1 XDS1 XDU1 XDW1 XDY1 XEA1 XEC1 XEE1 XEG1 XEI1 XEK1 XEM1 XEO1 XEQ1 XES1 XEU1</xm:sqref>
        </x14:dataValidation>
        <x14:dataValidation type="textLength" operator="equal" allowBlank="1" showInputMessage="1" showErrorMessage="1" promptTitle="Selecione a UGRHI na aba QS Disp">
          <x14:formula1>
            <xm:f>'QS disp'!D1</xm:f>
          </x14:formula1>
          <xm:sqref>D1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33"/>
  <sheetViews>
    <sheetView zoomScale="70" zoomScaleNormal="70" workbookViewId="0">
      <selection activeCell="I14" sqref="I14"/>
    </sheetView>
  </sheetViews>
  <sheetFormatPr defaultColWidth="9.140625" defaultRowHeight="15" x14ac:dyDescent="0.2"/>
  <cols>
    <col min="1" max="1" width="32.7109375" style="220" customWidth="1"/>
    <col min="2" max="2" width="124.42578125" style="220" customWidth="1"/>
    <col min="3" max="3" width="3" style="220" customWidth="1"/>
    <col min="4" max="16384" width="9.140625" style="220"/>
  </cols>
  <sheetData>
    <row r="1" spans="1:4" ht="30" customHeight="1" x14ac:dyDescent="0.2">
      <c r="A1" s="218" t="s">
        <v>906</v>
      </c>
      <c r="B1" s="219"/>
    </row>
    <row r="2" spans="1:4" ht="30" customHeight="1" x14ac:dyDescent="0.2">
      <c r="A2" s="267" t="s">
        <v>835</v>
      </c>
      <c r="B2" s="221" t="s">
        <v>838</v>
      </c>
    </row>
    <row r="3" spans="1:4" ht="30" customHeight="1" x14ac:dyDescent="0.2">
      <c r="A3" s="268"/>
      <c r="B3" s="222">
        <v>2020</v>
      </c>
    </row>
    <row r="4" spans="1:4" ht="249.95" customHeight="1" x14ac:dyDescent="0.2">
      <c r="A4" s="223" t="s">
        <v>907</v>
      </c>
      <c r="B4" s="234" t="s">
        <v>875</v>
      </c>
      <c r="D4" s="224"/>
    </row>
    <row r="5" spans="1:4" ht="249.95" customHeight="1" x14ac:dyDescent="0.2">
      <c r="A5" s="225"/>
      <c r="B5" s="234" t="s">
        <v>875</v>
      </c>
      <c r="D5" s="224"/>
    </row>
    <row r="6" spans="1:4" ht="108" customHeight="1" x14ac:dyDescent="0.2">
      <c r="A6" s="225" t="s">
        <v>908</v>
      </c>
      <c r="B6" s="234" t="s">
        <v>875</v>
      </c>
    </row>
    <row r="7" spans="1:4" ht="30" customHeight="1" x14ac:dyDescent="0.2">
      <c r="A7" s="226" t="s">
        <v>909</v>
      </c>
      <c r="B7" s="226"/>
    </row>
    <row r="8" spans="1:4" ht="115.5" customHeight="1" x14ac:dyDescent="0.2">
      <c r="A8" s="227" t="s">
        <v>847</v>
      </c>
      <c r="B8" s="228"/>
    </row>
    <row r="9" spans="1:4" ht="7.5" customHeight="1" x14ac:dyDescent="0.2">
      <c r="A9" s="269"/>
      <c r="B9" s="269"/>
    </row>
    <row r="10" spans="1:4" ht="30" customHeight="1" x14ac:dyDescent="0.2">
      <c r="A10" s="229" t="s">
        <v>910</v>
      </c>
      <c r="B10" s="229"/>
    </row>
    <row r="11" spans="1:4" ht="30" customHeight="1" x14ac:dyDescent="0.2">
      <c r="A11" s="230" t="s">
        <v>835</v>
      </c>
      <c r="B11" s="222" t="s">
        <v>838</v>
      </c>
    </row>
    <row r="12" spans="1:4" ht="170.25" customHeight="1" x14ac:dyDescent="0.2">
      <c r="A12" s="231" t="s">
        <v>911</v>
      </c>
      <c r="B12" s="254" t="s">
        <v>912</v>
      </c>
      <c r="D12" s="224"/>
    </row>
    <row r="13" spans="1:4" ht="30" customHeight="1" x14ac:dyDescent="0.2">
      <c r="A13" s="226" t="s">
        <v>913</v>
      </c>
      <c r="B13" s="226"/>
    </row>
    <row r="14" spans="1:4" ht="141" customHeight="1" x14ac:dyDescent="0.2">
      <c r="A14" s="227" t="s">
        <v>847</v>
      </c>
      <c r="B14" s="228"/>
    </row>
    <row r="23" spans="1:2" ht="15.75" x14ac:dyDescent="0.25">
      <c r="A23"/>
      <c r="B23"/>
    </row>
    <row r="24" spans="1:2" ht="15.75" x14ac:dyDescent="0.25">
      <c r="A24"/>
      <c r="B24"/>
    </row>
    <row r="25" spans="1:2" ht="15.75" x14ac:dyDescent="0.25">
      <c r="A25"/>
      <c r="B25"/>
    </row>
    <row r="26" spans="1:2" ht="15.75" x14ac:dyDescent="0.25">
      <c r="A26"/>
      <c r="B26"/>
    </row>
    <row r="27" spans="1:2" ht="15.75" x14ac:dyDescent="0.25">
      <c r="A27"/>
      <c r="B27"/>
    </row>
    <row r="28" spans="1:2" ht="15.75" x14ac:dyDescent="0.25">
      <c r="A28"/>
      <c r="B28"/>
    </row>
    <row r="29" spans="1:2" ht="15.75" x14ac:dyDescent="0.25">
      <c r="A29"/>
      <c r="B29"/>
    </row>
    <row r="30" spans="1:2" ht="15.75" x14ac:dyDescent="0.25">
      <c r="A30"/>
      <c r="B30"/>
    </row>
    <row r="31" spans="1:2" ht="15.75" x14ac:dyDescent="0.25">
      <c r="A31"/>
      <c r="B31"/>
    </row>
    <row r="32" spans="1:2" ht="15.75" x14ac:dyDescent="0.25">
      <c r="A32"/>
      <c r="B32"/>
    </row>
    <row r="33" spans="1:2" ht="15.75" x14ac:dyDescent="0.25">
      <c r="A33"/>
      <c r="B33"/>
    </row>
  </sheetData>
  <mergeCells count="2">
    <mergeCell ref="A2:A3"/>
    <mergeCell ref="A9:B9"/>
  </mergeCells>
  <pageMargins left="0.511811024" right="0.511811024" top="0.78740157499999996" bottom="0.78740157499999996" header="0.31496062000000002" footer="0.31496062000000002"/>
  <pageSetup paperSize="9" orientation="portrait" verticalDpi="598"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D23"/>
  <sheetViews>
    <sheetView showGridLines="0" workbookViewId="0">
      <selection activeCell="F14" sqref="F14"/>
    </sheetView>
  </sheetViews>
  <sheetFormatPr defaultRowHeight="15" x14ac:dyDescent="0.25"/>
  <cols>
    <col min="1" max="1" width="36.140625" bestFit="1" customWidth="1"/>
    <col min="2" max="2" width="15.85546875" bestFit="1" customWidth="1"/>
    <col min="3" max="3" width="40.28515625" bestFit="1" customWidth="1"/>
    <col min="4" max="4" width="18.85546875" bestFit="1" customWidth="1"/>
  </cols>
  <sheetData>
    <row r="1" spans="1:4" ht="15.75" thickBot="1" x14ac:dyDescent="0.3">
      <c r="A1" s="237" t="s">
        <v>914</v>
      </c>
    </row>
    <row r="2" spans="1:4" x14ac:dyDescent="0.25">
      <c r="A2" s="238" t="s">
        <v>915</v>
      </c>
    </row>
    <row r="5" spans="1:4" ht="18" x14ac:dyDescent="0.25">
      <c r="A5" s="239" t="s">
        <v>916</v>
      </c>
      <c r="C5" s="62"/>
      <c r="D5" s="62"/>
    </row>
    <row r="6" spans="1:4" x14ac:dyDescent="0.25">
      <c r="B6" s="62"/>
      <c r="C6" s="62"/>
      <c r="D6" s="62"/>
    </row>
    <row r="7" spans="1:4" x14ac:dyDescent="0.25">
      <c r="A7" s="240" t="s">
        <v>917</v>
      </c>
      <c r="B7" s="62"/>
      <c r="C7" s="62"/>
      <c r="D7" s="62"/>
    </row>
    <row r="8" spans="1:4" ht="25.5" x14ac:dyDescent="0.25">
      <c r="A8" s="241" t="s">
        <v>1</v>
      </c>
      <c r="B8" s="242" t="s">
        <v>918</v>
      </c>
      <c r="C8" s="242" t="s">
        <v>919</v>
      </c>
      <c r="D8" s="242" t="s">
        <v>920</v>
      </c>
    </row>
    <row r="9" spans="1:4" x14ac:dyDescent="0.25">
      <c r="A9" s="241">
        <v>2020</v>
      </c>
      <c r="B9" s="243"/>
      <c r="C9" s="244"/>
      <c r="D9" s="244"/>
    </row>
    <row r="10" spans="1:4" x14ac:dyDescent="0.25">
      <c r="A10" s="245" t="s">
        <v>921</v>
      </c>
      <c r="B10" s="246"/>
      <c r="C10" s="246"/>
      <c r="D10" s="247"/>
    </row>
    <row r="11" spans="1:4" ht="25.5" x14ac:dyDescent="0.25">
      <c r="A11" s="248" t="s">
        <v>922</v>
      </c>
      <c r="B11" s="249"/>
      <c r="C11" s="249"/>
      <c r="D11" s="250"/>
    </row>
    <row r="12" spans="1:4" x14ac:dyDescent="0.25">
      <c r="A12" s="251" t="s">
        <v>923</v>
      </c>
      <c r="B12" s="62"/>
      <c r="C12" s="62"/>
      <c r="D12" s="62"/>
    </row>
    <row r="13" spans="1:4" x14ac:dyDescent="0.25">
      <c r="B13" s="251"/>
      <c r="C13" s="251"/>
      <c r="D13" s="62"/>
    </row>
    <row r="14" spans="1:4" x14ac:dyDescent="0.25">
      <c r="A14" s="251"/>
      <c r="B14" s="251"/>
      <c r="C14" s="251"/>
      <c r="D14" s="62"/>
    </row>
    <row r="15" spans="1:4" x14ac:dyDescent="0.25">
      <c r="A15" s="240" t="s">
        <v>924</v>
      </c>
      <c r="B15" s="62"/>
      <c r="C15" s="62"/>
      <c r="D15" s="62"/>
    </row>
    <row r="16" spans="1:4" x14ac:dyDescent="0.25">
      <c r="A16" s="241" t="s">
        <v>925</v>
      </c>
      <c r="B16" s="252" t="s">
        <v>926</v>
      </c>
      <c r="C16" s="253"/>
      <c r="D16" s="62"/>
    </row>
    <row r="17" spans="1:4" x14ac:dyDescent="0.25">
      <c r="A17" s="62"/>
      <c r="B17" s="62"/>
      <c r="C17" s="62"/>
      <c r="D17" s="62"/>
    </row>
    <row r="18" spans="1:4" ht="25.5" x14ac:dyDescent="0.25">
      <c r="B18" s="242" t="s">
        <v>927</v>
      </c>
      <c r="C18" s="242" t="s">
        <v>928</v>
      </c>
      <c r="D18" s="62"/>
    </row>
    <row r="19" spans="1:4" x14ac:dyDescent="0.25">
      <c r="A19" s="270">
        <v>2020</v>
      </c>
      <c r="B19" s="273"/>
      <c r="C19" s="276"/>
      <c r="D19" s="62"/>
    </row>
    <row r="20" spans="1:4" x14ac:dyDescent="0.25">
      <c r="A20" s="271"/>
      <c r="B20" s="274"/>
      <c r="C20" s="277"/>
      <c r="D20" s="62"/>
    </row>
    <row r="21" spans="1:4" x14ac:dyDescent="0.25">
      <c r="A21" s="272"/>
      <c r="B21" s="275"/>
      <c r="C21" s="278"/>
      <c r="D21" s="62"/>
    </row>
    <row r="22" spans="1:4" x14ac:dyDescent="0.25">
      <c r="A22" s="62"/>
      <c r="B22" s="62"/>
      <c r="C22" s="62"/>
      <c r="D22" s="62"/>
    </row>
    <row r="23" spans="1:4" x14ac:dyDescent="0.25">
      <c r="A23" s="251" t="s">
        <v>929</v>
      </c>
      <c r="B23" s="62"/>
      <c r="C23" s="62"/>
      <c r="D23" s="62"/>
    </row>
  </sheetData>
  <mergeCells count="3">
    <mergeCell ref="A19:A21"/>
    <mergeCell ref="B19:B21"/>
    <mergeCell ref="C19:C21"/>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88"/>
  <sheetViews>
    <sheetView topLeftCell="B865" workbookViewId="0">
      <selection activeCell="K1" sqref="K1"/>
    </sheetView>
  </sheetViews>
  <sheetFormatPr defaultColWidth="9.42578125" defaultRowHeight="12.75" x14ac:dyDescent="0.2"/>
  <cols>
    <col min="1" max="1" width="26.42578125" style="72" bestFit="1" customWidth="1"/>
    <col min="2" max="2" width="10.85546875" style="72" customWidth="1"/>
    <col min="3" max="3" width="14.5703125" style="72" bestFit="1" customWidth="1"/>
    <col min="4" max="4" width="11.7109375" style="72" customWidth="1"/>
    <col min="5" max="5" width="25.5703125" style="72" bestFit="1" customWidth="1"/>
    <col min="6" max="6" width="19.5703125" style="72" bestFit="1" customWidth="1"/>
    <col min="7" max="7" width="17.85546875" style="72" customWidth="1"/>
    <col min="8" max="8" width="7.5703125" style="72" bestFit="1" customWidth="1"/>
    <col min="9" max="9" width="9.42578125" style="72" bestFit="1" customWidth="1"/>
    <col min="10" max="10" width="10.140625" style="72" bestFit="1" customWidth="1"/>
    <col min="11" max="11" width="20.28515625" style="72" bestFit="1" customWidth="1"/>
    <col min="12" max="16384" width="9.42578125" style="72"/>
  </cols>
  <sheetData>
    <row r="1" spans="1:11" s="73" customFormat="1" ht="29.25" x14ac:dyDescent="0.25">
      <c r="A1" s="68" t="s">
        <v>930</v>
      </c>
      <c r="B1" s="69" t="s">
        <v>931</v>
      </c>
      <c r="C1" s="69" t="s">
        <v>932</v>
      </c>
      <c r="D1" s="70" t="s">
        <v>933</v>
      </c>
      <c r="E1" s="69" t="s">
        <v>934</v>
      </c>
      <c r="F1" s="69" t="s">
        <v>2</v>
      </c>
      <c r="G1" s="21" t="s">
        <v>935</v>
      </c>
      <c r="H1" s="22" t="s">
        <v>936</v>
      </c>
      <c r="I1" s="22" t="s">
        <v>937</v>
      </c>
      <c r="J1" s="22" t="s">
        <v>938</v>
      </c>
      <c r="K1" s="22" t="s">
        <v>939</v>
      </c>
    </row>
    <row r="2" spans="1:11" x14ac:dyDescent="0.2">
      <c r="A2" s="67" t="s">
        <v>46</v>
      </c>
      <c r="B2" s="29">
        <v>3500105</v>
      </c>
      <c r="C2" s="25">
        <v>21</v>
      </c>
      <c r="D2" s="30">
        <v>21</v>
      </c>
      <c r="E2" s="29" t="str">
        <f t="shared" ref="E2:E65" si="0">CONCATENATE(A2,D2)</f>
        <v>Adamantina21</v>
      </c>
      <c r="F2" s="29">
        <v>350010521</v>
      </c>
      <c r="G2" s="31">
        <v>411.78</v>
      </c>
      <c r="H2" s="31">
        <v>0.92</v>
      </c>
      <c r="I2" s="31">
        <v>1.28</v>
      </c>
      <c r="J2" s="31">
        <v>2.98</v>
      </c>
      <c r="K2" s="31">
        <v>0.36</v>
      </c>
    </row>
    <row r="3" spans="1:11" x14ac:dyDescent="0.2">
      <c r="A3" s="67" t="s">
        <v>46</v>
      </c>
      <c r="B3" s="29">
        <v>3500105</v>
      </c>
      <c r="C3" s="25">
        <v>21</v>
      </c>
      <c r="D3" s="30">
        <v>20</v>
      </c>
      <c r="E3" s="29" t="str">
        <f t="shared" si="0"/>
        <v>Adamantina20</v>
      </c>
      <c r="F3" s="29">
        <v>350010520</v>
      </c>
      <c r="G3" s="31">
        <v>411.78</v>
      </c>
      <c r="H3" s="31">
        <v>0.92</v>
      </c>
      <c r="I3" s="31">
        <v>1.28</v>
      </c>
      <c r="J3" s="31">
        <v>2.98</v>
      </c>
      <c r="K3" s="31">
        <v>0.36</v>
      </c>
    </row>
    <row r="4" spans="1:11" x14ac:dyDescent="0.2">
      <c r="A4" s="67" t="s">
        <v>48</v>
      </c>
      <c r="B4" s="29">
        <v>3500204</v>
      </c>
      <c r="C4" s="25">
        <v>16</v>
      </c>
      <c r="D4" s="30">
        <v>16</v>
      </c>
      <c r="E4" s="29" t="str">
        <f t="shared" si="0"/>
        <v>Adolfo16</v>
      </c>
      <c r="F4" s="29">
        <v>350020416</v>
      </c>
      <c r="G4" s="31">
        <v>210.84</v>
      </c>
      <c r="H4" s="31">
        <v>0.49</v>
      </c>
      <c r="I4" s="31">
        <v>0.63</v>
      </c>
      <c r="J4" s="31">
        <v>1.55</v>
      </c>
      <c r="K4" s="31">
        <v>0.14000000000000001</v>
      </c>
    </row>
    <row r="5" spans="1:11" x14ac:dyDescent="0.2">
      <c r="A5" s="67" t="s">
        <v>49</v>
      </c>
      <c r="B5" s="29">
        <v>3500303</v>
      </c>
      <c r="C5" s="25">
        <v>9</v>
      </c>
      <c r="D5" s="30">
        <v>9</v>
      </c>
      <c r="E5" s="29" t="str">
        <f t="shared" si="0"/>
        <v>Aguaí9</v>
      </c>
      <c r="F5" s="29">
        <v>35003039</v>
      </c>
      <c r="G5" s="31">
        <v>473.37</v>
      </c>
      <c r="H5" s="31">
        <v>1.55</v>
      </c>
      <c r="I5" s="31">
        <v>2.2999999999999998</v>
      </c>
      <c r="J5" s="31">
        <v>6.37</v>
      </c>
      <c r="K5" s="31">
        <v>0.74999999999999978</v>
      </c>
    </row>
    <row r="6" spans="1:11" x14ac:dyDescent="0.2">
      <c r="A6" s="67" t="s">
        <v>50</v>
      </c>
      <c r="B6" s="29">
        <v>3500402</v>
      </c>
      <c r="C6" s="25">
        <v>9</v>
      </c>
      <c r="D6" s="30">
        <v>9</v>
      </c>
      <c r="E6" s="29" t="str">
        <f t="shared" si="0"/>
        <v>Águas da Prata9</v>
      </c>
      <c r="F6" s="29">
        <v>35004029</v>
      </c>
      <c r="G6" s="31">
        <v>142.59</v>
      </c>
      <c r="H6" s="31">
        <v>0.47</v>
      </c>
      <c r="I6" s="31">
        <v>0.7</v>
      </c>
      <c r="J6" s="31">
        <v>1.97</v>
      </c>
      <c r="K6" s="31">
        <v>0.22999999999999998</v>
      </c>
    </row>
    <row r="7" spans="1:11" x14ac:dyDescent="0.2">
      <c r="A7" s="67" t="s">
        <v>50</v>
      </c>
      <c r="B7" s="29">
        <v>3500402</v>
      </c>
      <c r="C7" s="25">
        <v>9</v>
      </c>
      <c r="D7" s="30">
        <v>4</v>
      </c>
      <c r="E7" s="29" t="str">
        <f t="shared" si="0"/>
        <v>Águas da Prata4</v>
      </c>
      <c r="F7" s="29">
        <v>35004024</v>
      </c>
      <c r="G7" s="31">
        <v>142.59</v>
      </c>
      <c r="H7" s="31">
        <v>0.47</v>
      </c>
      <c r="I7" s="31">
        <v>0.7</v>
      </c>
      <c r="J7" s="31">
        <v>1.97</v>
      </c>
      <c r="K7" s="31">
        <v>0.22999999999999998</v>
      </c>
    </row>
    <row r="8" spans="1:11" x14ac:dyDescent="0.2">
      <c r="A8" s="67" t="s">
        <v>51</v>
      </c>
      <c r="B8" s="29">
        <v>3500501</v>
      </c>
      <c r="C8" s="25">
        <v>9</v>
      </c>
      <c r="D8" s="30">
        <v>9</v>
      </c>
      <c r="E8" s="29" t="str">
        <f t="shared" si="0"/>
        <v>Águas de Lindóia9</v>
      </c>
      <c r="F8" s="29">
        <v>35005019</v>
      </c>
      <c r="G8" s="31">
        <v>60</v>
      </c>
      <c r="H8" s="31">
        <v>0.18</v>
      </c>
      <c r="I8" s="31">
        <v>0.27</v>
      </c>
      <c r="J8" s="31">
        <v>0.74</v>
      </c>
      <c r="K8" s="31">
        <v>9.0000000000000024E-2</v>
      </c>
    </row>
    <row r="9" spans="1:11" x14ac:dyDescent="0.2">
      <c r="A9" s="67" t="s">
        <v>52</v>
      </c>
      <c r="B9" s="29">
        <v>3500550</v>
      </c>
      <c r="C9" s="25">
        <v>17</v>
      </c>
      <c r="D9" s="30">
        <v>17</v>
      </c>
      <c r="E9" s="29" t="str">
        <f t="shared" si="0"/>
        <v>Águas de Santa Bárbara17</v>
      </c>
      <c r="F9" s="29">
        <v>350055017</v>
      </c>
      <c r="G9" s="31">
        <v>408.47</v>
      </c>
      <c r="H9" s="31">
        <v>1.59</v>
      </c>
      <c r="I9" s="31">
        <v>2</v>
      </c>
      <c r="J9" s="31">
        <v>3.78</v>
      </c>
      <c r="K9" s="31">
        <v>0.40999999999999992</v>
      </c>
    </row>
    <row r="10" spans="1:11" x14ac:dyDescent="0.2">
      <c r="A10" s="67" t="s">
        <v>53</v>
      </c>
      <c r="B10" s="29">
        <v>3500600</v>
      </c>
      <c r="C10" s="25">
        <v>5</v>
      </c>
      <c r="D10" s="30">
        <v>5</v>
      </c>
      <c r="E10" s="29" t="str">
        <f t="shared" si="0"/>
        <v>Águas de São Pedro5</v>
      </c>
      <c r="F10" s="29">
        <v>35006005</v>
      </c>
      <c r="G10" s="31">
        <v>3.64</v>
      </c>
      <c r="H10" s="31">
        <v>0.01</v>
      </c>
      <c r="I10" s="31">
        <v>0.02</v>
      </c>
      <c r="J10" s="31">
        <v>0.05</v>
      </c>
      <c r="K10" s="31">
        <v>0.01</v>
      </c>
    </row>
    <row r="11" spans="1:11" x14ac:dyDescent="0.2">
      <c r="A11" s="67" t="s">
        <v>54</v>
      </c>
      <c r="B11" s="29">
        <v>3500709</v>
      </c>
      <c r="C11" s="25">
        <v>13</v>
      </c>
      <c r="D11" s="30">
        <v>13</v>
      </c>
      <c r="E11" s="29" t="str">
        <f t="shared" si="0"/>
        <v>Agudos13</v>
      </c>
      <c r="F11" s="29">
        <v>350070913</v>
      </c>
      <c r="G11" s="31">
        <v>967.59</v>
      </c>
      <c r="H11" s="31">
        <v>3.54</v>
      </c>
      <c r="I11" s="31">
        <v>4.45</v>
      </c>
      <c r="J11" s="31">
        <v>8.56</v>
      </c>
      <c r="K11" s="31">
        <v>0.91000000000000014</v>
      </c>
    </row>
    <row r="12" spans="1:11" x14ac:dyDescent="0.2">
      <c r="A12" s="67" t="s">
        <v>54</v>
      </c>
      <c r="B12" s="29">
        <v>3500709</v>
      </c>
      <c r="C12" s="25">
        <v>13</v>
      </c>
      <c r="D12" s="30">
        <v>16</v>
      </c>
      <c r="E12" s="29" t="str">
        <f t="shared" si="0"/>
        <v>Agudos16</v>
      </c>
      <c r="F12" s="29">
        <v>350070916</v>
      </c>
      <c r="G12" s="31">
        <v>967.59</v>
      </c>
      <c r="H12" s="31">
        <v>3.54</v>
      </c>
      <c r="I12" s="31">
        <v>4.45</v>
      </c>
      <c r="J12" s="31">
        <v>8.56</v>
      </c>
      <c r="K12" s="31">
        <v>0.91000000000000014</v>
      </c>
    </row>
    <row r="13" spans="1:11" x14ac:dyDescent="0.2">
      <c r="A13" s="67" t="s">
        <v>54</v>
      </c>
      <c r="B13" s="29">
        <v>3500709</v>
      </c>
      <c r="C13" s="25">
        <v>13</v>
      </c>
      <c r="D13" s="30">
        <v>17</v>
      </c>
      <c r="E13" s="29" t="str">
        <f t="shared" si="0"/>
        <v>Agudos17</v>
      </c>
      <c r="F13" s="29">
        <v>350070917</v>
      </c>
      <c r="G13" s="31">
        <v>967.59</v>
      </c>
      <c r="H13" s="31">
        <v>3.54</v>
      </c>
      <c r="I13" s="31">
        <v>4.45</v>
      </c>
      <c r="J13" s="31">
        <v>8.56</v>
      </c>
      <c r="K13" s="31">
        <v>0.91000000000000014</v>
      </c>
    </row>
    <row r="14" spans="1:11" x14ac:dyDescent="0.2">
      <c r="A14" s="67" t="s">
        <v>55</v>
      </c>
      <c r="B14" s="29">
        <v>3500758</v>
      </c>
      <c r="C14" s="25">
        <v>10</v>
      </c>
      <c r="D14" s="30">
        <v>10</v>
      </c>
      <c r="E14" s="29" t="str">
        <f t="shared" si="0"/>
        <v>Alambari10</v>
      </c>
      <c r="F14" s="29">
        <v>350075810</v>
      </c>
      <c r="G14" s="31">
        <v>159.19</v>
      </c>
      <c r="H14" s="31">
        <v>0.3</v>
      </c>
      <c r="I14" s="31">
        <v>0.51</v>
      </c>
      <c r="J14" s="31">
        <v>1.43</v>
      </c>
      <c r="K14" s="31">
        <v>0.21000000000000002</v>
      </c>
    </row>
    <row r="15" spans="1:11" x14ac:dyDescent="0.2">
      <c r="A15" s="67" t="s">
        <v>56</v>
      </c>
      <c r="B15" s="29">
        <v>3500808</v>
      </c>
      <c r="C15" s="25">
        <v>21</v>
      </c>
      <c r="D15" s="30">
        <v>21</v>
      </c>
      <c r="E15" s="29" t="str">
        <f t="shared" si="0"/>
        <v>Alfredo Marcondes21</v>
      </c>
      <c r="F15" s="29">
        <v>350080821</v>
      </c>
      <c r="G15" s="31">
        <v>119.5</v>
      </c>
      <c r="H15" s="31">
        <v>0.32</v>
      </c>
      <c r="I15" s="31">
        <v>0.42</v>
      </c>
      <c r="J15" s="31">
        <v>0.9</v>
      </c>
      <c r="K15" s="31">
        <v>9.9999999999999978E-2</v>
      </c>
    </row>
    <row r="16" spans="1:11" x14ac:dyDescent="0.2">
      <c r="A16" s="67" t="s">
        <v>57</v>
      </c>
      <c r="B16" s="29">
        <v>3500907</v>
      </c>
      <c r="C16" s="25">
        <v>12</v>
      </c>
      <c r="D16" s="30">
        <v>12</v>
      </c>
      <c r="E16" s="29" t="str">
        <f t="shared" si="0"/>
        <v>Altair12</v>
      </c>
      <c r="F16" s="29">
        <v>350090712</v>
      </c>
      <c r="G16" s="31">
        <v>316.08999999999997</v>
      </c>
      <c r="H16" s="31">
        <v>0.62</v>
      </c>
      <c r="I16" s="31">
        <v>0.92</v>
      </c>
      <c r="J16" s="31">
        <v>2.76</v>
      </c>
      <c r="K16" s="31">
        <v>0.30000000000000004</v>
      </c>
    </row>
    <row r="17" spans="1:11" x14ac:dyDescent="0.2">
      <c r="A17" s="67" t="s">
        <v>57</v>
      </c>
      <c r="B17" s="29">
        <v>3500907</v>
      </c>
      <c r="C17" s="25">
        <v>12</v>
      </c>
      <c r="D17" s="30">
        <v>15</v>
      </c>
      <c r="E17" s="29" t="str">
        <f t="shared" si="0"/>
        <v>Altair15</v>
      </c>
      <c r="F17" s="29">
        <v>350090715</v>
      </c>
      <c r="G17" s="31">
        <v>316.08999999999997</v>
      </c>
      <c r="H17" s="31">
        <v>0.62</v>
      </c>
      <c r="I17" s="31">
        <v>0.92</v>
      </c>
      <c r="J17" s="31">
        <v>2.76</v>
      </c>
      <c r="K17" s="31">
        <v>0.30000000000000004</v>
      </c>
    </row>
    <row r="18" spans="1:11" x14ac:dyDescent="0.2">
      <c r="A18" s="67" t="s">
        <v>58</v>
      </c>
      <c r="B18" s="29">
        <v>3501004</v>
      </c>
      <c r="C18" s="25">
        <v>4</v>
      </c>
      <c r="D18" s="30">
        <v>4</v>
      </c>
      <c r="E18" s="29" t="str">
        <f t="shared" si="0"/>
        <v>Altinópolis4</v>
      </c>
      <c r="F18" s="29">
        <v>35010044</v>
      </c>
      <c r="G18" s="31">
        <v>929.43</v>
      </c>
      <c r="H18" s="31">
        <v>2.99</v>
      </c>
      <c r="I18" s="31">
        <v>4.6399999999999997</v>
      </c>
      <c r="J18" s="31">
        <v>14.78</v>
      </c>
      <c r="K18" s="31">
        <v>1.6499999999999995</v>
      </c>
    </row>
    <row r="19" spans="1:11" x14ac:dyDescent="0.2">
      <c r="A19" s="67" t="s">
        <v>58</v>
      </c>
      <c r="B19" s="29">
        <v>3501004</v>
      </c>
      <c r="C19" s="25">
        <v>4</v>
      </c>
      <c r="D19" s="30">
        <v>8</v>
      </c>
      <c r="E19" s="29" t="str">
        <f t="shared" si="0"/>
        <v>Altinópolis8</v>
      </c>
      <c r="F19" s="29">
        <v>35010048</v>
      </c>
      <c r="G19" s="31">
        <v>929.43</v>
      </c>
      <c r="H19" s="31">
        <v>2.99</v>
      </c>
      <c r="I19" s="31">
        <v>4.6399999999999997</v>
      </c>
      <c r="J19" s="31">
        <v>14.78</v>
      </c>
      <c r="K19" s="31">
        <v>1.6499999999999995</v>
      </c>
    </row>
    <row r="20" spans="1:11" x14ac:dyDescent="0.2">
      <c r="A20" s="67" t="s">
        <v>59</v>
      </c>
      <c r="B20" s="29">
        <v>3501103</v>
      </c>
      <c r="C20" s="25">
        <v>19</v>
      </c>
      <c r="D20" s="30">
        <v>19</v>
      </c>
      <c r="E20" s="29" t="str">
        <f t="shared" si="0"/>
        <v>Alto Alegre19</v>
      </c>
      <c r="F20" s="29">
        <v>350110319</v>
      </c>
      <c r="G20" s="31">
        <v>318.22000000000003</v>
      </c>
      <c r="H20" s="31">
        <v>0.65</v>
      </c>
      <c r="I20" s="31">
        <v>0.92</v>
      </c>
      <c r="J20" s="31">
        <v>2.2999999999999998</v>
      </c>
      <c r="K20" s="31">
        <v>0.27</v>
      </c>
    </row>
    <row r="21" spans="1:11" x14ac:dyDescent="0.2">
      <c r="A21" s="67" t="s">
        <v>59</v>
      </c>
      <c r="B21" s="29">
        <v>3501103</v>
      </c>
      <c r="C21" s="25">
        <v>19</v>
      </c>
      <c r="D21" s="30">
        <v>20</v>
      </c>
      <c r="E21" s="29" t="str">
        <f t="shared" si="0"/>
        <v>Alto Alegre20</v>
      </c>
      <c r="F21" s="29">
        <v>350110320</v>
      </c>
      <c r="G21" s="31">
        <v>318.22000000000003</v>
      </c>
      <c r="H21" s="31">
        <v>0.65</v>
      </c>
      <c r="I21" s="31">
        <v>0.92</v>
      </c>
      <c r="J21" s="31">
        <v>2.2999999999999998</v>
      </c>
      <c r="K21" s="31">
        <v>0.27</v>
      </c>
    </row>
    <row r="22" spans="1:11" x14ac:dyDescent="0.2">
      <c r="A22" s="67" t="s">
        <v>60</v>
      </c>
      <c r="B22" s="29">
        <v>3501152</v>
      </c>
      <c r="C22" s="25">
        <v>10</v>
      </c>
      <c r="D22" s="30">
        <v>10</v>
      </c>
      <c r="E22" s="29" t="str">
        <f t="shared" si="0"/>
        <v>Alumínio10</v>
      </c>
      <c r="F22" s="29">
        <v>350115210</v>
      </c>
      <c r="G22" s="31">
        <v>83.74</v>
      </c>
      <c r="H22" s="31">
        <v>0.16</v>
      </c>
      <c r="I22" s="31">
        <v>0.27</v>
      </c>
      <c r="J22" s="31">
        <v>0.75</v>
      </c>
      <c r="K22" s="31">
        <v>0.11000000000000001</v>
      </c>
    </row>
    <row r="23" spans="1:11" x14ac:dyDescent="0.2">
      <c r="A23" s="67" t="s">
        <v>61</v>
      </c>
      <c r="B23" s="29">
        <v>3501202</v>
      </c>
      <c r="C23" s="25">
        <v>15</v>
      </c>
      <c r="D23" s="30">
        <v>15</v>
      </c>
      <c r="E23" s="29" t="str">
        <f t="shared" si="0"/>
        <v>Álvares Florence15</v>
      </c>
      <c r="F23" s="29">
        <v>350120215</v>
      </c>
      <c r="G23" s="31">
        <v>361.84</v>
      </c>
      <c r="H23" s="31">
        <v>0.57999999999999996</v>
      </c>
      <c r="I23" s="31">
        <v>0.87</v>
      </c>
      <c r="J23" s="31">
        <v>2.76</v>
      </c>
      <c r="K23" s="31">
        <v>0.29000000000000004</v>
      </c>
    </row>
    <row r="24" spans="1:11" x14ac:dyDescent="0.2">
      <c r="A24" s="67" t="s">
        <v>62</v>
      </c>
      <c r="B24" s="29">
        <v>3501301</v>
      </c>
      <c r="C24" s="25">
        <v>21</v>
      </c>
      <c r="D24" s="30">
        <v>21</v>
      </c>
      <c r="E24" s="29" t="str">
        <f t="shared" si="0"/>
        <v>Álvares Machado21</v>
      </c>
      <c r="F24" s="29">
        <v>350130121</v>
      </c>
      <c r="G24" s="31">
        <v>346.28</v>
      </c>
      <c r="H24" s="31">
        <v>0.95</v>
      </c>
      <c r="I24" s="31">
        <v>1.28</v>
      </c>
      <c r="J24" s="31">
        <v>2.58</v>
      </c>
      <c r="K24" s="31">
        <v>0.33000000000000007</v>
      </c>
    </row>
    <row r="25" spans="1:11" x14ac:dyDescent="0.2">
      <c r="A25" s="67" t="s">
        <v>62</v>
      </c>
      <c r="B25" s="29">
        <v>3501301</v>
      </c>
      <c r="C25" s="25">
        <v>21</v>
      </c>
      <c r="D25" s="30">
        <v>22</v>
      </c>
      <c r="E25" s="29" t="str">
        <f t="shared" si="0"/>
        <v>Álvares Machado22</v>
      </c>
      <c r="F25" s="29">
        <v>350130122</v>
      </c>
      <c r="G25" s="31">
        <v>346.28</v>
      </c>
      <c r="H25" s="31">
        <v>0.95</v>
      </c>
      <c r="I25" s="31">
        <v>1.28</v>
      </c>
      <c r="J25" s="31">
        <v>2.58</v>
      </c>
      <c r="K25" s="31">
        <v>0.33000000000000007</v>
      </c>
    </row>
    <row r="26" spans="1:11" x14ac:dyDescent="0.2">
      <c r="A26" s="67" t="s">
        <v>63</v>
      </c>
      <c r="B26" s="29">
        <v>3501400</v>
      </c>
      <c r="C26" s="25">
        <v>20</v>
      </c>
      <c r="D26" s="30">
        <v>20</v>
      </c>
      <c r="E26" s="29" t="str">
        <f t="shared" si="0"/>
        <v>Álvaro de Carvalho20</v>
      </c>
      <c r="F26" s="29">
        <v>350140020</v>
      </c>
      <c r="G26" s="31">
        <v>152.62</v>
      </c>
      <c r="H26" s="31">
        <v>0.32</v>
      </c>
      <c r="I26" s="31">
        <v>0.46</v>
      </c>
      <c r="J26" s="31">
        <v>1.1100000000000001</v>
      </c>
      <c r="K26" s="31">
        <v>0.14000000000000001</v>
      </c>
    </row>
    <row r="27" spans="1:11" x14ac:dyDescent="0.2">
      <c r="A27" s="67" t="s">
        <v>64</v>
      </c>
      <c r="B27" s="29">
        <v>3501509</v>
      </c>
      <c r="C27" s="25">
        <v>17</v>
      </c>
      <c r="D27" s="30">
        <v>17</v>
      </c>
      <c r="E27" s="29" t="str">
        <f t="shared" si="0"/>
        <v>Alvinlândia17</v>
      </c>
      <c r="F27" s="29">
        <v>350150917</v>
      </c>
      <c r="G27" s="31">
        <v>85.04</v>
      </c>
      <c r="H27" s="31">
        <v>0.32</v>
      </c>
      <c r="I27" s="31">
        <v>0.41</v>
      </c>
      <c r="J27" s="31">
        <v>0.77</v>
      </c>
      <c r="K27" s="31">
        <v>8.9999999999999969E-2</v>
      </c>
    </row>
    <row r="28" spans="1:11" x14ac:dyDescent="0.2">
      <c r="A28" s="67" t="s">
        <v>65</v>
      </c>
      <c r="B28" s="29">
        <v>3501608</v>
      </c>
      <c r="C28" s="25">
        <v>5</v>
      </c>
      <c r="D28" s="30">
        <v>5</v>
      </c>
      <c r="E28" s="29" t="str">
        <f t="shared" si="0"/>
        <v>Americana5</v>
      </c>
      <c r="F28" s="29">
        <v>35016085</v>
      </c>
      <c r="G28" s="31">
        <v>133.63</v>
      </c>
      <c r="H28" s="31">
        <v>0.41</v>
      </c>
      <c r="I28" s="31">
        <v>0.62</v>
      </c>
      <c r="J28" s="31">
        <v>1.63</v>
      </c>
      <c r="K28" s="31">
        <v>0.21000000000000002</v>
      </c>
    </row>
    <row r="29" spans="1:11" x14ac:dyDescent="0.2">
      <c r="A29" s="67" t="s">
        <v>66</v>
      </c>
      <c r="B29" s="29">
        <v>3501707</v>
      </c>
      <c r="C29" s="25">
        <v>9</v>
      </c>
      <c r="D29" s="30">
        <v>9</v>
      </c>
      <c r="E29" s="29" t="str">
        <f t="shared" si="0"/>
        <v>Américo Brasiliense9</v>
      </c>
      <c r="F29" s="29">
        <v>35017079</v>
      </c>
      <c r="G29" s="31">
        <v>123.43</v>
      </c>
      <c r="H29" s="31">
        <v>0.39</v>
      </c>
      <c r="I29" s="31">
        <v>0.57999999999999996</v>
      </c>
      <c r="J29" s="31">
        <v>1.61</v>
      </c>
      <c r="K29" s="31">
        <v>0.18999999999999995</v>
      </c>
    </row>
    <row r="30" spans="1:11" x14ac:dyDescent="0.2">
      <c r="A30" s="67" t="s">
        <v>67</v>
      </c>
      <c r="B30" s="29">
        <v>3501806</v>
      </c>
      <c r="C30" s="25">
        <v>15</v>
      </c>
      <c r="D30" s="30">
        <v>15</v>
      </c>
      <c r="E30" s="29" t="str">
        <f t="shared" si="0"/>
        <v>Américo de Campos15</v>
      </c>
      <c r="F30" s="29">
        <v>350180615</v>
      </c>
      <c r="G30" s="31">
        <v>253.85</v>
      </c>
      <c r="H30" s="31">
        <v>0.4</v>
      </c>
      <c r="I30" s="31">
        <v>0.61</v>
      </c>
      <c r="J30" s="31">
        <v>1.9</v>
      </c>
      <c r="K30" s="31">
        <v>0.20999999999999996</v>
      </c>
    </row>
    <row r="31" spans="1:11" x14ac:dyDescent="0.2">
      <c r="A31" s="67" t="s">
        <v>68</v>
      </c>
      <c r="B31" s="29">
        <v>3501905</v>
      </c>
      <c r="C31" s="25">
        <v>5</v>
      </c>
      <c r="D31" s="30">
        <v>5</v>
      </c>
      <c r="E31" s="29" t="str">
        <f t="shared" si="0"/>
        <v>Amparo5</v>
      </c>
      <c r="F31" s="29">
        <v>35019055</v>
      </c>
      <c r="G31" s="31">
        <v>446.01</v>
      </c>
      <c r="H31" s="31">
        <v>1.37</v>
      </c>
      <c r="I31" s="31">
        <v>2.09</v>
      </c>
      <c r="J31" s="31">
        <v>5.56</v>
      </c>
      <c r="K31" s="31">
        <v>0.71999999999999975</v>
      </c>
    </row>
    <row r="32" spans="1:11" x14ac:dyDescent="0.2">
      <c r="A32" s="67" t="s">
        <v>68</v>
      </c>
      <c r="B32" s="29">
        <v>3501905</v>
      </c>
      <c r="C32" s="25">
        <v>5</v>
      </c>
      <c r="D32" s="30">
        <v>9</v>
      </c>
      <c r="E32" s="29" t="str">
        <f t="shared" si="0"/>
        <v>Amparo9</v>
      </c>
      <c r="F32" s="29">
        <v>35019059</v>
      </c>
      <c r="G32" s="31">
        <v>446.01</v>
      </c>
      <c r="H32" s="31">
        <v>1.37</v>
      </c>
      <c r="I32" s="31">
        <v>2.09</v>
      </c>
      <c r="J32" s="31">
        <v>5.56</v>
      </c>
      <c r="K32" s="31">
        <v>0.71999999999999975</v>
      </c>
    </row>
    <row r="33" spans="1:11" x14ac:dyDescent="0.2">
      <c r="A33" s="67" t="s">
        <v>69</v>
      </c>
      <c r="B33" s="29">
        <v>3502002</v>
      </c>
      <c r="C33" s="25">
        <v>5</v>
      </c>
      <c r="D33" s="30">
        <v>5</v>
      </c>
      <c r="E33" s="29" t="str">
        <f t="shared" si="0"/>
        <v>Analândia5</v>
      </c>
      <c r="F33" s="29">
        <v>35020025</v>
      </c>
      <c r="G33" s="31">
        <v>326.63</v>
      </c>
      <c r="H33" s="31">
        <v>1.03</v>
      </c>
      <c r="I33" s="31">
        <v>1.52</v>
      </c>
      <c r="J33" s="31">
        <v>3.96</v>
      </c>
      <c r="K33" s="31">
        <v>0.49</v>
      </c>
    </row>
    <row r="34" spans="1:11" x14ac:dyDescent="0.2">
      <c r="A34" s="67" t="s">
        <v>69</v>
      </c>
      <c r="B34" s="29">
        <v>3502002</v>
      </c>
      <c r="C34" s="25">
        <v>5</v>
      </c>
      <c r="D34" s="30">
        <v>9</v>
      </c>
      <c r="E34" s="29" t="str">
        <f t="shared" si="0"/>
        <v>Analândia9</v>
      </c>
      <c r="F34" s="29">
        <v>35020029</v>
      </c>
      <c r="G34" s="31">
        <v>326.63</v>
      </c>
      <c r="H34" s="31">
        <v>1.03</v>
      </c>
      <c r="I34" s="31">
        <v>1.52</v>
      </c>
      <c r="J34" s="31">
        <v>3.96</v>
      </c>
      <c r="K34" s="31">
        <v>0.49</v>
      </c>
    </row>
    <row r="35" spans="1:11" x14ac:dyDescent="0.2">
      <c r="A35" s="67" t="s">
        <v>69</v>
      </c>
      <c r="B35" s="29">
        <v>3502002</v>
      </c>
      <c r="C35" s="25">
        <v>5</v>
      </c>
      <c r="D35" s="30">
        <v>13</v>
      </c>
      <c r="E35" s="29" t="str">
        <f t="shared" si="0"/>
        <v>Analândia13</v>
      </c>
      <c r="F35" s="29">
        <v>350200213</v>
      </c>
      <c r="G35" s="31">
        <v>326.63</v>
      </c>
      <c r="H35" s="31">
        <v>1.03</v>
      </c>
      <c r="I35" s="31">
        <v>1.52</v>
      </c>
      <c r="J35" s="31">
        <v>3.96</v>
      </c>
      <c r="K35" s="31">
        <v>0.49</v>
      </c>
    </row>
    <row r="36" spans="1:11" x14ac:dyDescent="0.2">
      <c r="A36" s="67" t="s">
        <v>70</v>
      </c>
      <c r="B36" s="29">
        <v>3502101</v>
      </c>
      <c r="C36" s="25">
        <v>19</v>
      </c>
      <c r="D36" s="30">
        <v>19</v>
      </c>
      <c r="E36" s="29" t="str">
        <f t="shared" si="0"/>
        <v>Andradina19</v>
      </c>
      <c r="F36" s="29">
        <v>350210119</v>
      </c>
      <c r="G36" s="31">
        <v>960.1</v>
      </c>
      <c r="H36" s="31">
        <v>1.66</v>
      </c>
      <c r="I36" s="31">
        <v>2.21</v>
      </c>
      <c r="J36" s="31">
        <v>7.01</v>
      </c>
      <c r="K36" s="31">
        <v>0.55000000000000004</v>
      </c>
    </row>
    <row r="37" spans="1:11" x14ac:dyDescent="0.2">
      <c r="A37" s="67" t="s">
        <v>71</v>
      </c>
      <c r="B37" s="29">
        <v>3502200</v>
      </c>
      <c r="C37" s="25">
        <v>14</v>
      </c>
      <c r="D37" s="30">
        <v>14</v>
      </c>
      <c r="E37" s="29" t="str">
        <f t="shared" si="0"/>
        <v>Angatuba14</v>
      </c>
      <c r="F37" s="29">
        <v>350220014</v>
      </c>
      <c r="G37" s="31">
        <v>1028.7</v>
      </c>
      <c r="H37" s="31">
        <v>3.84</v>
      </c>
      <c r="I37" s="31">
        <v>5.22</v>
      </c>
      <c r="J37" s="31">
        <v>11.66</v>
      </c>
      <c r="K37" s="31">
        <v>1.38</v>
      </c>
    </row>
    <row r="38" spans="1:11" x14ac:dyDescent="0.2">
      <c r="A38" s="67" t="s">
        <v>72</v>
      </c>
      <c r="B38" s="29">
        <v>3502309</v>
      </c>
      <c r="C38" s="25">
        <v>10</v>
      </c>
      <c r="D38" s="30">
        <v>10</v>
      </c>
      <c r="E38" s="29" t="str">
        <f t="shared" si="0"/>
        <v>Anhembi10</v>
      </c>
      <c r="F38" s="29">
        <v>350230910</v>
      </c>
      <c r="G38" s="31">
        <v>736.46</v>
      </c>
      <c r="H38" s="31">
        <v>1.46</v>
      </c>
      <c r="I38" s="31">
        <v>2.4700000000000002</v>
      </c>
      <c r="J38" s="31">
        <v>6.85</v>
      </c>
      <c r="K38" s="31">
        <v>1.0100000000000002</v>
      </c>
    </row>
    <row r="39" spans="1:11" x14ac:dyDescent="0.2">
      <c r="A39" s="67" t="s">
        <v>72</v>
      </c>
      <c r="B39" s="29">
        <v>3502309</v>
      </c>
      <c r="C39" s="25">
        <v>10</v>
      </c>
      <c r="D39" s="30">
        <v>5</v>
      </c>
      <c r="E39" s="29" t="str">
        <f t="shared" si="0"/>
        <v>Anhembi5</v>
      </c>
      <c r="F39" s="29">
        <v>35023095</v>
      </c>
      <c r="G39" s="31">
        <v>736.46</v>
      </c>
      <c r="H39" s="31">
        <v>1.46</v>
      </c>
      <c r="I39" s="31">
        <v>2.4700000000000002</v>
      </c>
      <c r="J39" s="31">
        <v>6.85</v>
      </c>
      <c r="K39" s="31">
        <v>1.0100000000000002</v>
      </c>
    </row>
    <row r="40" spans="1:11" x14ac:dyDescent="0.2">
      <c r="A40" s="67" t="s">
        <v>73</v>
      </c>
      <c r="B40" s="29">
        <v>3502408</v>
      </c>
      <c r="C40" s="25">
        <v>22</v>
      </c>
      <c r="D40" s="30">
        <v>22</v>
      </c>
      <c r="E40" s="29" t="str">
        <f t="shared" si="0"/>
        <v>Anhumas22</v>
      </c>
      <c r="F40" s="29">
        <v>350240822</v>
      </c>
      <c r="G40" s="31">
        <v>320.93</v>
      </c>
      <c r="H40" s="31">
        <v>0.88</v>
      </c>
      <c r="I40" s="31">
        <v>1.22</v>
      </c>
      <c r="J40" s="31">
        <v>2.38</v>
      </c>
      <c r="K40" s="31">
        <v>0.33999999999999997</v>
      </c>
    </row>
    <row r="41" spans="1:11" x14ac:dyDescent="0.2">
      <c r="A41" s="67" t="s">
        <v>74</v>
      </c>
      <c r="B41" s="29">
        <v>3502507</v>
      </c>
      <c r="C41" s="25">
        <v>2</v>
      </c>
      <c r="D41" s="30">
        <v>2</v>
      </c>
      <c r="E41" s="29" t="str">
        <f t="shared" si="0"/>
        <v>Aparecida2</v>
      </c>
      <c r="F41" s="29">
        <v>35025072</v>
      </c>
      <c r="G41" s="31">
        <v>120.94</v>
      </c>
      <c r="H41" s="31">
        <v>0.61</v>
      </c>
      <c r="I41" s="31">
        <v>0.8</v>
      </c>
      <c r="J41" s="31">
        <v>1.84</v>
      </c>
      <c r="K41" s="31">
        <v>0.19000000000000006</v>
      </c>
    </row>
    <row r="42" spans="1:11" x14ac:dyDescent="0.2">
      <c r="A42" s="67" t="s">
        <v>75</v>
      </c>
      <c r="B42" s="29">
        <v>3502606</v>
      </c>
      <c r="C42" s="25">
        <v>18</v>
      </c>
      <c r="D42" s="30">
        <v>18</v>
      </c>
      <c r="E42" s="29" t="str">
        <f t="shared" si="0"/>
        <v>Aparecida d'Oeste18</v>
      </c>
      <c r="F42" s="29">
        <v>350260618</v>
      </c>
      <c r="G42" s="31">
        <v>179.07</v>
      </c>
      <c r="H42" s="31">
        <v>0.33</v>
      </c>
      <c r="I42" s="31">
        <v>0.44</v>
      </c>
      <c r="J42" s="31">
        <v>1.39</v>
      </c>
      <c r="K42" s="31">
        <v>0.10999999999999999</v>
      </c>
    </row>
    <row r="43" spans="1:11" x14ac:dyDescent="0.2">
      <c r="A43" s="67" t="s">
        <v>76</v>
      </c>
      <c r="B43" s="29">
        <v>3502705</v>
      </c>
      <c r="C43" s="25">
        <v>11</v>
      </c>
      <c r="D43" s="30">
        <v>11</v>
      </c>
      <c r="E43" s="29" t="str">
        <f t="shared" si="0"/>
        <v>Apiaí11</v>
      </c>
      <c r="F43" s="29">
        <v>350270511</v>
      </c>
      <c r="G43" s="31">
        <v>968.84</v>
      </c>
      <c r="H43" s="31">
        <v>6.42</v>
      </c>
      <c r="I43" s="31">
        <v>9.01</v>
      </c>
      <c r="J43" s="31">
        <v>20.52</v>
      </c>
      <c r="K43" s="31">
        <v>2.59</v>
      </c>
    </row>
    <row r="44" spans="1:11" x14ac:dyDescent="0.2">
      <c r="A44" s="67" t="s">
        <v>76</v>
      </c>
      <c r="B44" s="29">
        <v>3502705</v>
      </c>
      <c r="C44" s="25">
        <v>11</v>
      </c>
      <c r="D44" s="30">
        <v>14</v>
      </c>
      <c r="E44" s="29" t="str">
        <f t="shared" si="0"/>
        <v>Apiaí14</v>
      </c>
      <c r="F44" s="29">
        <v>350270514</v>
      </c>
      <c r="G44" s="31">
        <v>968.84</v>
      </c>
      <c r="H44" s="31">
        <v>6.42</v>
      </c>
      <c r="I44" s="31">
        <v>9.01</v>
      </c>
      <c r="J44" s="31">
        <v>20.52</v>
      </c>
      <c r="K44" s="31">
        <v>2.59</v>
      </c>
    </row>
    <row r="45" spans="1:11" x14ac:dyDescent="0.2">
      <c r="A45" s="67" t="s">
        <v>77</v>
      </c>
      <c r="B45" s="29">
        <v>3502754</v>
      </c>
      <c r="C45" s="25">
        <v>10</v>
      </c>
      <c r="D45" s="30">
        <v>10</v>
      </c>
      <c r="E45" s="29" t="str">
        <f t="shared" si="0"/>
        <v>Araçariguama10</v>
      </c>
      <c r="F45" s="29">
        <v>350275410</v>
      </c>
      <c r="G45" s="31">
        <v>146.33000000000001</v>
      </c>
      <c r="H45" s="31">
        <v>0.27</v>
      </c>
      <c r="I45" s="31">
        <v>0.46</v>
      </c>
      <c r="J45" s="31">
        <v>1.3</v>
      </c>
      <c r="K45" s="31">
        <v>0.19</v>
      </c>
    </row>
    <row r="46" spans="1:11" x14ac:dyDescent="0.2">
      <c r="A46" s="67" t="s">
        <v>78</v>
      </c>
      <c r="B46" s="29">
        <v>3502804</v>
      </c>
      <c r="C46" s="25">
        <v>19</v>
      </c>
      <c r="D46" s="30">
        <v>19</v>
      </c>
      <c r="E46" s="29" t="str">
        <f t="shared" si="0"/>
        <v>Araçatuba19</v>
      </c>
      <c r="F46" s="29">
        <v>350280419</v>
      </c>
      <c r="G46" s="31">
        <v>1167.31</v>
      </c>
      <c r="H46" s="31">
        <v>2.0499999999999998</v>
      </c>
      <c r="I46" s="31">
        <v>2.73</v>
      </c>
      <c r="J46" s="31">
        <v>8.5299999999999994</v>
      </c>
      <c r="K46" s="31">
        <v>0.68000000000000016</v>
      </c>
    </row>
    <row r="47" spans="1:11" x14ac:dyDescent="0.2">
      <c r="A47" s="67" t="s">
        <v>78</v>
      </c>
      <c r="B47" s="29">
        <v>3502804</v>
      </c>
      <c r="C47" s="25">
        <v>19</v>
      </c>
      <c r="D47" s="30">
        <v>20</v>
      </c>
      <c r="E47" s="29" t="str">
        <f t="shared" si="0"/>
        <v>Araçatuba20</v>
      </c>
      <c r="F47" s="29">
        <v>350280420</v>
      </c>
      <c r="G47" s="31">
        <v>1167.31</v>
      </c>
      <c r="H47" s="31">
        <v>2.0499999999999998</v>
      </c>
      <c r="I47" s="31">
        <v>2.73</v>
      </c>
      <c r="J47" s="31">
        <v>8.5299999999999994</v>
      </c>
      <c r="K47" s="31">
        <v>0.68000000000000016</v>
      </c>
    </row>
    <row r="48" spans="1:11" x14ac:dyDescent="0.2">
      <c r="A48" s="67" t="s">
        <v>79</v>
      </c>
      <c r="B48" s="29">
        <v>3502903</v>
      </c>
      <c r="C48" s="25">
        <v>10</v>
      </c>
      <c r="D48" s="30">
        <v>10</v>
      </c>
      <c r="E48" s="29" t="str">
        <f t="shared" si="0"/>
        <v>Araçoiaba da Serra10</v>
      </c>
      <c r="F48" s="29">
        <v>350290310</v>
      </c>
      <c r="G48" s="31">
        <v>255.55</v>
      </c>
      <c r="H48" s="31">
        <v>0.47</v>
      </c>
      <c r="I48" s="31">
        <v>0.83</v>
      </c>
      <c r="J48" s="31">
        <v>2.2999999999999998</v>
      </c>
      <c r="K48" s="31">
        <v>0.36</v>
      </c>
    </row>
    <row r="49" spans="1:11" x14ac:dyDescent="0.2">
      <c r="A49" s="67" t="s">
        <v>80</v>
      </c>
      <c r="B49" s="29">
        <v>3503000</v>
      </c>
      <c r="C49" s="25">
        <v>8</v>
      </c>
      <c r="D49" s="30">
        <v>8</v>
      </c>
      <c r="E49" s="29" t="str">
        <f t="shared" si="0"/>
        <v>Aramina8</v>
      </c>
      <c r="F49" s="29">
        <v>35030008</v>
      </c>
      <c r="G49" s="31">
        <v>202.7</v>
      </c>
      <c r="H49" s="31">
        <v>0.62</v>
      </c>
      <c r="I49" s="31">
        <v>1.03</v>
      </c>
      <c r="J49" s="31">
        <v>3.28</v>
      </c>
      <c r="K49" s="31">
        <v>0.41000000000000003</v>
      </c>
    </row>
    <row r="50" spans="1:11" x14ac:dyDescent="0.2">
      <c r="A50" s="67" t="s">
        <v>81</v>
      </c>
      <c r="B50" s="29">
        <v>3503109</v>
      </c>
      <c r="C50" s="25">
        <v>14</v>
      </c>
      <c r="D50" s="30">
        <v>14</v>
      </c>
      <c r="E50" s="29" t="str">
        <f t="shared" si="0"/>
        <v>Arandu14</v>
      </c>
      <c r="F50" s="29">
        <v>350310914</v>
      </c>
      <c r="G50" s="31">
        <v>286.33</v>
      </c>
      <c r="H50" s="31">
        <v>1.0900000000000001</v>
      </c>
      <c r="I50" s="31">
        <v>1.48</v>
      </c>
      <c r="J50" s="31">
        <v>3.31</v>
      </c>
      <c r="K50" s="31">
        <v>0.3899999999999999</v>
      </c>
    </row>
    <row r="51" spans="1:11" x14ac:dyDescent="0.2">
      <c r="A51" s="67" t="s">
        <v>82</v>
      </c>
      <c r="B51" s="29">
        <v>3503158</v>
      </c>
      <c r="C51" s="25">
        <v>2</v>
      </c>
      <c r="D51" s="30">
        <v>2</v>
      </c>
      <c r="E51" s="29" t="str">
        <f t="shared" si="0"/>
        <v>Arapeí2</v>
      </c>
      <c r="F51" s="29">
        <v>35031582</v>
      </c>
      <c r="G51" s="31">
        <v>155.71</v>
      </c>
      <c r="H51" s="31">
        <v>0.75</v>
      </c>
      <c r="I51" s="31">
        <v>0.97</v>
      </c>
      <c r="J51" s="31">
        <v>2.25</v>
      </c>
      <c r="K51" s="31">
        <v>0.21999999999999997</v>
      </c>
    </row>
    <row r="52" spans="1:11" x14ac:dyDescent="0.2">
      <c r="A52" s="67" t="s">
        <v>83</v>
      </c>
      <c r="B52" s="29">
        <v>3503208</v>
      </c>
      <c r="C52" s="25">
        <v>13</v>
      </c>
      <c r="D52" s="30">
        <v>13</v>
      </c>
      <c r="E52" s="29" t="str">
        <f t="shared" si="0"/>
        <v>Araraquara13</v>
      </c>
      <c r="F52" s="29">
        <v>350320813</v>
      </c>
      <c r="G52" s="31">
        <v>1005.97</v>
      </c>
      <c r="H52" s="31">
        <v>3.4</v>
      </c>
      <c r="I52" s="31">
        <v>4.5</v>
      </c>
      <c r="J52" s="31">
        <v>9.99</v>
      </c>
      <c r="K52" s="31">
        <v>1.1000000000000001</v>
      </c>
    </row>
    <row r="53" spans="1:11" x14ac:dyDescent="0.2">
      <c r="A53" s="67" t="s">
        <v>83</v>
      </c>
      <c r="B53" s="29">
        <v>3503208</v>
      </c>
      <c r="C53" s="25">
        <v>13</v>
      </c>
      <c r="D53" s="30">
        <v>9</v>
      </c>
      <c r="E53" s="29" t="str">
        <f t="shared" si="0"/>
        <v>Araraquara9</v>
      </c>
      <c r="F53" s="29">
        <v>35032089</v>
      </c>
      <c r="G53" s="31">
        <v>1005.97</v>
      </c>
      <c r="H53" s="31">
        <v>3.4</v>
      </c>
      <c r="I53" s="31">
        <v>4.5</v>
      </c>
      <c r="J53" s="31">
        <v>9.99</v>
      </c>
      <c r="K53" s="31">
        <v>1.1000000000000001</v>
      </c>
    </row>
    <row r="54" spans="1:11" x14ac:dyDescent="0.2">
      <c r="A54" s="67" t="s">
        <v>84</v>
      </c>
      <c r="B54" s="29">
        <v>3503307</v>
      </c>
      <c r="C54" s="25">
        <v>9</v>
      </c>
      <c r="D54" s="30">
        <v>9</v>
      </c>
      <c r="E54" s="29" t="str">
        <f t="shared" si="0"/>
        <v>Araras9</v>
      </c>
      <c r="F54" s="29">
        <v>35033079</v>
      </c>
      <c r="G54" s="31">
        <v>643.46</v>
      </c>
      <c r="H54" s="31">
        <v>2.08</v>
      </c>
      <c r="I54" s="31">
        <v>3.09</v>
      </c>
      <c r="J54" s="31">
        <v>8.56</v>
      </c>
      <c r="K54" s="31">
        <v>1.0099999999999998</v>
      </c>
    </row>
    <row r="55" spans="1:11" x14ac:dyDescent="0.2">
      <c r="A55" s="67" t="s">
        <v>85</v>
      </c>
      <c r="B55" s="29">
        <v>3503356</v>
      </c>
      <c r="C55" s="25">
        <v>20</v>
      </c>
      <c r="D55" s="30">
        <v>20</v>
      </c>
      <c r="E55" s="29" t="str">
        <f t="shared" si="0"/>
        <v>Arco-Íris20</v>
      </c>
      <c r="F55" s="29">
        <v>350335620</v>
      </c>
      <c r="G55" s="31">
        <v>263.20999999999998</v>
      </c>
      <c r="H55" s="31">
        <v>0.55000000000000004</v>
      </c>
      <c r="I55" s="31">
        <v>0.79</v>
      </c>
      <c r="J55" s="31">
        <v>1.9</v>
      </c>
      <c r="K55" s="31">
        <v>0.24</v>
      </c>
    </row>
    <row r="56" spans="1:11" x14ac:dyDescent="0.2">
      <c r="A56" s="67" t="s">
        <v>86</v>
      </c>
      <c r="B56" s="29">
        <v>3503406</v>
      </c>
      <c r="C56" s="25">
        <v>13</v>
      </c>
      <c r="D56" s="30">
        <v>13</v>
      </c>
      <c r="E56" s="29" t="str">
        <f t="shared" si="0"/>
        <v>Arealva13</v>
      </c>
      <c r="F56" s="29">
        <v>350340613</v>
      </c>
      <c r="G56" s="31">
        <v>506.47</v>
      </c>
      <c r="H56" s="31">
        <v>1.72</v>
      </c>
      <c r="I56" s="31">
        <v>2.15</v>
      </c>
      <c r="J56" s="31">
        <v>4.17</v>
      </c>
      <c r="K56" s="31">
        <v>0.42999999999999994</v>
      </c>
    </row>
    <row r="57" spans="1:11" x14ac:dyDescent="0.2">
      <c r="A57" s="67" t="s">
        <v>87</v>
      </c>
      <c r="B57" s="29">
        <v>3503505</v>
      </c>
      <c r="C57" s="25">
        <v>2</v>
      </c>
      <c r="D57" s="30">
        <v>2</v>
      </c>
      <c r="E57" s="29" t="str">
        <f t="shared" si="0"/>
        <v>Areias2</v>
      </c>
      <c r="F57" s="29">
        <v>35035052</v>
      </c>
      <c r="G57" s="31">
        <v>306.57</v>
      </c>
      <c r="H57" s="31">
        <v>1.5</v>
      </c>
      <c r="I57" s="31">
        <v>1.96</v>
      </c>
      <c r="J57" s="31">
        <v>4.5199999999999996</v>
      </c>
      <c r="K57" s="31">
        <v>0.45999999999999996</v>
      </c>
    </row>
    <row r="58" spans="1:11" x14ac:dyDescent="0.2">
      <c r="A58" s="67" t="s">
        <v>88</v>
      </c>
      <c r="B58" s="29">
        <v>3503604</v>
      </c>
      <c r="C58" s="25">
        <v>13</v>
      </c>
      <c r="D58" s="30">
        <v>13</v>
      </c>
      <c r="E58" s="29" t="str">
        <f t="shared" si="0"/>
        <v>Areiópolis13</v>
      </c>
      <c r="F58" s="29">
        <v>350360413</v>
      </c>
      <c r="G58" s="31">
        <v>85.95</v>
      </c>
      <c r="H58" s="31">
        <v>0.3</v>
      </c>
      <c r="I58" s="31">
        <v>0.38</v>
      </c>
      <c r="J58" s="31">
        <v>0.74</v>
      </c>
      <c r="K58" s="31">
        <v>8.0000000000000016E-2</v>
      </c>
    </row>
    <row r="59" spans="1:11" x14ac:dyDescent="0.2">
      <c r="A59" s="67" t="s">
        <v>89</v>
      </c>
      <c r="B59" s="29">
        <v>3503703</v>
      </c>
      <c r="C59" s="25">
        <v>15</v>
      </c>
      <c r="D59" s="30">
        <v>15</v>
      </c>
      <c r="E59" s="29" t="str">
        <f t="shared" si="0"/>
        <v>Ariranha15</v>
      </c>
      <c r="F59" s="29">
        <v>350370315</v>
      </c>
      <c r="G59" s="31">
        <v>133.11000000000001</v>
      </c>
      <c r="H59" s="31">
        <v>0.21</v>
      </c>
      <c r="I59" s="31">
        <v>0.33</v>
      </c>
      <c r="J59" s="31">
        <v>1.02</v>
      </c>
      <c r="K59" s="31">
        <v>0.12000000000000002</v>
      </c>
    </row>
    <row r="60" spans="1:11" x14ac:dyDescent="0.2">
      <c r="A60" s="67" t="s">
        <v>90</v>
      </c>
      <c r="B60" s="29">
        <v>3503802</v>
      </c>
      <c r="C60" s="25">
        <v>5</v>
      </c>
      <c r="D60" s="30">
        <v>5</v>
      </c>
      <c r="E60" s="29" t="str">
        <f t="shared" si="0"/>
        <v>Artur Nogueira5</v>
      </c>
      <c r="F60" s="29">
        <v>35038025</v>
      </c>
      <c r="G60" s="31">
        <v>177.75</v>
      </c>
      <c r="H60" s="31">
        <v>0.53</v>
      </c>
      <c r="I60" s="31">
        <v>0.82</v>
      </c>
      <c r="J60" s="31">
        <v>2.15</v>
      </c>
      <c r="K60" s="31">
        <v>0.28999999999999992</v>
      </c>
    </row>
    <row r="61" spans="1:11" x14ac:dyDescent="0.2">
      <c r="A61" s="67" t="s">
        <v>91</v>
      </c>
      <c r="B61" s="29">
        <v>3503901</v>
      </c>
      <c r="C61" s="25">
        <v>6</v>
      </c>
      <c r="D61" s="30">
        <v>6</v>
      </c>
      <c r="E61" s="29" t="str">
        <f t="shared" si="0"/>
        <v>Arujá6</v>
      </c>
      <c r="F61" s="29">
        <v>35039016</v>
      </c>
      <c r="G61" s="31">
        <v>97.45</v>
      </c>
      <c r="H61" s="31">
        <v>0.42</v>
      </c>
      <c r="I61" s="31">
        <v>0.6</v>
      </c>
      <c r="J61" s="31">
        <v>1.47</v>
      </c>
      <c r="K61" s="31">
        <v>0.18</v>
      </c>
    </row>
    <row r="62" spans="1:11" x14ac:dyDescent="0.2">
      <c r="A62" s="67" t="s">
        <v>91</v>
      </c>
      <c r="B62" s="29">
        <v>3503901</v>
      </c>
      <c r="C62" s="25">
        <v>6</v>
      </c>
      <c r="D62" s="30">
        <v>2</v>
      </c>
      <c r="E62" s="29" t="str">
        <f t="shared" si="0"/>
        <v>Arujá2</v>
      </c>
      <c r="F62" s="29">
        <v>35039012</v>
      </c>
      <c r="G62" s="31">
        <v>97.45</v>
      </c>
      <c r="H62" s="31">
        <v>0.42</v>
      </c>
      <c r="I62" s="31">
        <v>0.6</v>
      </c>
      <c r="J62" s="31">
        <v>1.47</v>
      </c>
      <c r="K62" s="31">
        <v>0.18</v>
      </c>
    </row>
    <row r="63" spans="1:11" x14ac:dyDescent="0.2">
      <c r="A63" s="67" t="s">
        <v>92</v>
      </c>
      <c r="B63" s="29">
        <v>3503950</v>
      </c>
      <c r="C63" s="25">
        <v>15</v>
      </c>
      <c r="D63" s="30">
        <v>15</v>
      </c>
      <c r="E63" s="29" t="str">
        <f t="shared" si="0"/>
        <v>Aspásia15</v>
      </c>
      <c r="F63" s="29">
        <v>350395015</v>
      </c>
      <c r="G63" s="31">
        <v>69.39</v>
      </c>
      <c r="H63" s="31">
        <v>0.11</v>
      </c>
      <c r="I63" s="31">
        <v>0.17</v>
      </c>
      <c r="J63" s="31">
        <v>0.53</v>
      </c>
      <c r="K63" s="31">
        <v>6.0000000000000012E-2</v>
      </c>
    </row>
    <row r="64" spans="1:11" x14ac:dyDescent="0.2">
      <c r="A64" s="67" t="s">
        <v>93</v>
      </c>
      <c r="B64" s="29">
        <v>3504008</v>
      </c>
      <c r="C64" s="25">
        <v>17</v>
      </c>
      <c r="D64" s="30">
        <v>17</v>
      </c>
      <c r="E64" s="29" t="str">
        <f t="shared" si="0"/>
        <v>Assis17</v>
      </c>
      <c r="F64" s="29">
        <v>350400817</v>
      </c>
      <c r="G64" s="31">
        <v>461.71</v>
      </c>
      <c r="H64" s="31">
        <v>1.78</v>
      </c>
      <c r="I64" s="31">
        <v>2.2400000000000002</v>
      </c>
      <c r="J64" s="31">
        <v>4.24</v>
      </c>
      <c r="K64" s="31">
        <v>0.46000000000000019</v>
      </c>
    </row>
    <row r="65" spans="1:11" x14ac:dyDescent="0.2">
      <c r="A65" s="67" t="s">
        <v>94</v>
      </c>
      <c r="B65" s="29">
        <v>3504107</v>
      </c>
      <c r="C65" s="25">
        <v>5</v>
      </c>
      <c r="D65" s="30">
        <v>5</v>
      </c>
      <c r="E65" s="29" t="str">
        <f t="shared" si="0"/>
        <v>Atibaia5</v>
      </c>
      <c r="F65" s="29">
        <v>35041075</v>
      </c>
      <c r="G65" s="31">
        <v>478.1</v>
      </c>
      <c r="H65" s="31">
        <v>1.46</v>
      </c>
      <c r="I65" s="31">
        <v>2.2400000000000002</v>
      </c>
      <c r="J65" s="31">
        <v>5.91</v>
      </c>
      <c r="K65" s="31">
        <v>0.78000000000000025</v>
      </c>
    </row>
    <row r="66" spans="1:11" x14ac:dyDescent="0.2">
      <c r="A66" s="67" t="s">
        <v>95</v>
      </c>
      <c r="B66" s="29">
        <v>3504206</v>
      </c>
      <c r="C66" s="25">
        <v>18</v>
      </c>
      <c r="D66" s="30">
        <v>18</v>
      </c>
      <c r="E66" s="29" t="str">
        <f t="shared" ref="E66:E129" si="1">CONCATENATE(A66,D66)</f>
        <v>Auriflama18</v>
      </c>
      <c r="F66" s="29">
        <v>350420618</v>
      </c>
      <c r="G66" s="31">
        <v>432.9</v>
      </c>
      <c r="H66" s="31">
        <v>0.76</v>
      </c>
      <c r="I66" s="31">
        <v>1.01</v>
      </c>
      <c r="J66" s="31">
        <v>3.21</v>
      </c>
      <c r="K66" s="31">
        <v>0.25</v>
      </c>
    </row>
    <row r="67" spans="1:11" x14ac:dyDescent="0.2">
      <c r="A67" s="67" t="s">
        <v>95</v>
      </c>
      <c r="B67" s="29">
        <v>3504206</v>
      </c>
      <c r="C67" s="25">
        <v>18</v>
      </c>
      <c r="D67" s="30">
        <v>19</v>
      </c>
      <c r="E67" s="29" t="str">
        <f t="shared" si="1"/>
        <v>Auriflama19</v>
      </c>
      <c r="F67" s="29">
        <v>350420619</v>
      </c>
      <c r="G67" s="31">
        <v>432.9</v>
      </c>
      <c r="H67" s="31">
        <v>0.76</v>
      </c>
      <c r="I67" s="31">
        <v>1.01</v>
      </c>
      <c r="J67" s="31">
        <v>3.21</v>
      </c>
      <c r="K67" s="31">
        <v>0.25</v>
      </c>
    </row>
    <row r="68" spans="1:11" x14ac:dyDescent="0.2">
      <c r="A68" s="67" t="s">
        <v>96</v>
      </c>
      <c r="B68" s="29">
        <v>3504305</v>
      </c>
      <c r="C68" s="25">
        <v>16</v>
      </c>
      <c r="D68" s="30">
        <v>16</v>
      </c>
      <c r="E68" s="29" t="str">
        <f t="shared" si="1"/>
        <v>Avaí16</v>
      </c>
      <c r="F68" s="29">
        <v>350430516</v>
      </c>
      <c r="G68" s="31">
        <v>542.16</v>
      </c>
      <c r="H68" s="31">
        <v>1.28</v>
      </c>
      <c r="I68" s="31">
        <v>1.65</v>
      </c>
      <c r="J68" s="31">
        <v>4.03</v>
      </c>
      <c r="K68" s="31">
        <v>0.36999999999999988</v>
      </c>
    </row>
    <row r="69" spans="1:11" x14ac:dyDescent="0.2">
      <c r="A69" s="67" t="s">
        <v>97</v>
      </c>
      <c r="B69" s="29">
        <v>3504404</v>
      </c>
      <c r="C69" s="25">
        <v>19</v>
      </c>
      <c r="D69" s="30">
        <v>19</v>
      </c>
      <c r="E69" s="29" t="str">
        <f t="shared" si="1"/>
        <v>Avanhandava19</v>
      </c>
      <c r="F69" s="29">
        <v>350440419</v>
      </c>
      <c r="G69" s="31">
        <v>340.34</v>
      </c>
      <c r="H69" s="31">
        <v>0.57999999999999996</v>
      </c>
      <c r="I69" s="31">
        <v>0.77</v>
      </c>
      <c r="J69" s="31">
        <v>2.4500000000000002</v>
      </c>
      <c r="K69" s="31">
        <v>0.19000000000000006</v>
      </c>
    </row>
    <row r="70" spans="1:11" x14ac:dyDescent="0.2">
      <c r="A70" s="67" t="s">
        <v>98</v>
      </c>
      <c r="B70" s="29">
        <v>3504503</v>
      </c>
      <c r="C70" s="25">
        <v>17</v>
      </c>
      <c r="D70" s="30">
        <v>17</v>
      </c>
      <c r="E70" s="29" t="str">
        <f t="shared" si="1"/>
        <v>Avaré17</v>
      </c>
      <c r="F70" s="29">
        <v>350450317</v>
      </c>
      <c r="G70" s="31">
        <v>1216.6400000000001</v>
      </c>
      <c r="H70" s="31">
        <v>4.6399999999999997</v>
      </c>
      <c r="I70" s="31">
        <v>6.02</v>
      </c>
      <c r="J70" s="31">
        <v>12.23</v>
      </c>
      <c r="K70" s="31">
        <v>1.38</v>
      </c>
    </row>
    <row r="71" spans="1:11" x14ac:dyDescent="0.2">
      <c r="A71" s="67" t="s">
        <v>98</v>
      </c>
      <c r="B71" s="29">
        <v>3504503</v>
      </c>
      <c r="C71" s="25">
        <v>17</v>
      </c>
      <c r="D71" s="30">
        <v>14</v>
      </c>
      <c r="E71" s="29" t="str">
        <f t="shared" si="1"/>
        <v>Avaré14</v>
      </c>
      <c r="F71" s="29">
        <v>350450314</v>
      </c>
      <c r="G71" s="31">
        <v>1216.6400000000001</v>
      </c>
      <c r="H71" s="31">
        <v>4.6399999999999997</v>
      </c>
      <c r="I71" s="31">
        <v>6.02</v>
      </c>
      <c r="J71" s="31">
        <v>12.23</v>
      </c>
      <c r="K71" s="31">
        <v>1.38</v>
      </c>
    </row>
    <row r="72" spans="1:11" x14ac:dyDescent="0.2">
      <c r="A72" s="67" t="s">
        <v>99</v>
      </c>
      <c r="B72" s="29">
        <v>3504602</v>
      </c>
      <c r="C72" s="25">
        <v>16</v>
      </c>
      <c r="D72" s="30">
        <v>16</v>
      </c>
      <c r="E72" s="29" t="str">
        <f t="shared" si="1"/>
        <v>Bady Bassitt16</v>
      </c>
      <c r="F72" s="29">
        <v>350460216</v>
      </c>
      <c r="G72" s="31">
        <v>109.59</v>
      </c>
      <c r="H72" s="31">
        <v>0.27</v>
      </c>
      <c r="I72" s="31">
        <v>0.34</v>
      </c>
      <c r="J72" s="31">
        <v>0.83</v>
      </c>
      <c r="K72" s="31">
        <v>7.0000000000000007E-2</v>
      </c>
    </row>
    <row r="73" spans="1:11" x14ac:dyDescent="0.2">
      <c r="A73" s="67" t="s">
        <v>100</v>
      </c>
      <c r="B73" s="29">
        <v>3504701</v>
      </c>
      <c r="C73" s="25">
        <v>16</v>
      </c>
      <c r="D73" s="30">
        <v>16</v>
      </c>
      <c r="E73" s="29" t="str">
        <f t="shared" si="1"/>
        <v>Balbinos16</v>
      </c>
      <c r="F73" s="29">
        <v>350470116</v>
      </c>
      <c r="G73" s="31">
        <v>90.86</v>
      </c>
      <c r="H73" s="31">
        <v>0.21</v>
      </c>
      <c r="I73" s="31">
        <v>0.28000000000000003</v>
      </c>
      <c r="J73" s="31">
        <v>0.68</v>
      </c>
      <c r="K73" s="31">
        <v>7.0000000000000034E-2</v>
      </c>
    </row>
    <row r="74" spans="1:11" x14ac:dyDescent="0.2">
      <c r="A74" s="67" t="s">
        <v>101</v>
      </c>
      <c r="B74" s="29">
        <v>3504800</v>
      </c>
      <c r="C74" s="25">
        <v>15</v>
      </c>
      <c r="D74" s="30">
        <v>15</v>
      </c>
      <c r="E74" s="29" t="str">
        <f t="shared" si="1"/>
        <v>Bálsamo15</v>
      </c>
      <c r="F74" s="29">
        <v>350480015</v>
      </c>
      <c r="G74" s="31">
        <v>150.41</v>
      </c>
      <c r="H74" s="31">
        <v>0.25</v>
      </c>
      <c r="I74" s="31">
        <v>0.37</v>
      </c>
      <c r="J74" s="31">
        <v>1.1599999999999999</v>
      </c>
      <c r="K74" s="31">
        <v>0.12</v>
      </c>
    </row>
    <row r="75" spans="1:11" x14ac:dyDescent="0.2">
      <c r="A75" s="67" t="s">
        <v>101</v>
      </c>
      <c r="B75" s="29">
        <v>3504800</v>
      </c>
      <c r="C75" s="25">
        <v>15</v>
      </c>
      <c r="D75" s="30">
        <v>18</v>
      </c>
      <c r="E75" s="29" t="str">
        <f t="shared" si="1"/>
        <v>Bálsamo18</v>
      </c>
      <c r="F75" s="29">
        <v>350480018</v>
      </c>
      <c r="G75" s="31">
        <v>150.41</v>
      </c>
      <c r="H75" s="31">
        <v>0.25</v>
      </c>
      <c r="I75" s="31">
        <v>0.37</v>
      </c>
      <c r="J75" s="31">
        <v>1.1599999999999999</v>
      </c>
      <c r="K75" s="31">
        <v>0.12</v>
      </c>
    </row>
    <row r="76" spans="1:11" x14ac:dyDescent="0.2">
      <c r="A76" s="67" t="s">
        <v>102</v>
      </c>
      <c r="B76" s="29">
        <v>3504909</v>
      </c>
      <c r="C76" s="25">
        <v>2</v>
      </c>
      <c r="D76" s="30">
        <v>2</v>
      </c>
      <c r="E76" s="29" t="str">
        <f t="shared" si="1"/>
        <v>Bananal2</v>
      </c>
      <c r="F76" s="29">
        <v>35049092</v>
      </c>
      <c r="G76" s="31">
        <v>616.32000000000005</v>
      </c>
      <c r="H76" s="31">
        <v>3.1</v>
      </c>
      <c r="I76" s="31">
        <v>4.05</v>
      </c>
      <c r="J76" s="31">
        <v>9.35</v>
      </c>
      <c r="K76" s="31">
        <v>0.94999999999999973</v>
      </c>
    </row>
    <row r="77" spans="1:11" x14ac:dyDescent="0.2">
      <c r="A77" s="67" t="s">
        <v>103</v>
      </c>
      <c r="B77" s="29">
        <v>3505005</v>
      </c>
      <c r="C77" s="25">
        <v>14</v>
      </c>
      <c r="D77" s="30">
        <v>14</v>
      </c>
      <c r="E77" s="29" t="str">
        <f t="shared" si="1"/>
        <v>Barão de Antonina14</v>
      </c>
      <c r="F77" s="29">
        <v>350500514</v>
      </c>
      <c r="G77" s="31">
        <v>154.91999999999999</v>
      </c>
      <c r="H77" s="31">
        <v>0.57999999999999996</v>
      </c>
      <c r="I77" s="31">
        <v>0.79</v>
      </c>
      <c r="J77" s="31">
        <v>1.77</v>
      </c>
      <c r="K77" s="31">
        <v>0.21000000000000008</v>
      </c>
    </row>
    <row r="78" spans="1:11" x14ac:dyDescent="0.2">
      <c r="A78" s="67" t="s">
        <v>104</v>
      </c>
      <c r="B78" s="29">
        <v>3505104</v>
      </c>
      <c r="C78" s="25">
        <v>19</v>
      </c>
      <c r="D78" s="30">
        <v>19</v>
      </c>
      <c r="E78" s="29" t="str">
        <f t="shared" si="1"/>
        <v>Barbosa19</v>
      </c>
      <c r="F78" s="29">
        <v>350510419</v>
      </c>
      <c r="G78" s="31">
        <v>205.13</v>
      </c>
      <c r="H78" s="31">
        <v>0.36</v>
      </c>
      <c r="I78" s="31">
        <v>0.48</v>
      </c>
      <c r="J78" s="31">
        <v>1.52</v>
      </c>
      <c r="K78" s="31">
        <v>0.12</v>
      </c>
    </row>
    <row r="79" spans="1:11" x14ac:dyDescent="0.2">
      <c r="A79" s="67" t="s">
        <v>105</v>
      </c>
      <c r="B79" s="29">
        <v>3505203</v>
      </c>
      <c r="C79" s="25">
        <v>13</v>
      </c>
      <c r="D79" s="30">
        <v>13</v>
      </c>
      <c r="E79" s="29" t="str">
        <f t="shared" si="1"/>
        <v>Bariri13</v>
      </c>
      <c r="F79" s="29">
        <v>350520313</v>
      </c>
      <c r="G79" s="31">
        <v>440.6</v>
      </c>
      <c r="H79" s="31">
        <v>1.49</v>
      </c>
      <c r="I79" s="31">
        <v>1.86</v>
      </c>
      <c r="J79" s="31">
        <v>3.63</v>
      </c>
      <c r="K79" s="31">
        <v>0.37000000000000011</v>
      </c>
    </row>
    <row r="80" spans="1:11" x14ac:dyDescent="0.2">
      <c r="A80" s="67" t="s">
        <v>106</v>
      </c>
      <c r="B80" s="29">
        <v>3505302</v>
      </c>
      <c r="C80" s="25">
        <v>13</v>
      </c>
      <c r="D80" s="30">
        <v>13</v>
      </c>
      <c r="E80" s="29" t="str">
        <f t="shared" si="1"/>
        <v>Barra Bonita13</v>
      </c>
      <c r="F80" s="29">
        <v>350530213</v>
      </c>
      <c r="G80" s="31">
        <v>150.18</v>
      </c>
      <c r="H80" s="31">
        <v>0.46</v>
      </c>
      <c r="I80" s="31">
        <v>0.61</v>
      </c>
      <c r="J80" s="31">
        <v>1.32</v>
      </c>
      <c r="K80" s="31">
        <v>0.14999999999999997</v>
      </c>
    </row>
    <row r="81" spans="1:11" x14ac:dyDescent="0.2">
      <c r="A81" s="67" t="s">
        <v>106</v>
      </c>
      <c r="B81" s="29">
        <v>3505302</v>
      </c>
      <c r="C81" s="25">
        <v>13</v>
      </c>
      <c r="D81" s="30">
        <v>10</v>
      </c>
      <c r="E81" s="29" t="str">
        <f t="shared" si="1"/>
        <v>Barra Bonita10</v>
      </c>
      <c r="F81" s="29">
        <v>350530210</v>
      </c>
      <c r="G81" s="31">
        <v>150.18</v>
      </c>
      <c r="H81" s="31">
        <v>0.46</v>
      </c>
      <c r="I81" s="31">
        <v>0.61</v>
      </c>
      <c r="J81" s="31">
        <v>1.32</v>
      </c>
      <c r="K81" s="31">
        <v>0.14999999999999997</v>
      </c>
    </row>
    <row r="82" spans="1:11" x14ac:dyDescent="0.2">
      <c r="A82" s="67" t="s">
        <v>107</v>
      </c>
      <c r="B82" s="29">
        <v>3505351</v>
      </c>
      <c r="C82" s="25">
        <v>11</v>
      </c>
      <c r="D82" s="30">
        <v>11</v>
      </c>
      <c r="E82" s="29" t="str">
        <f t="shared" si="1"/>
        <v>Barra do Chapéu11</v>
      </c>
      <c r="F82" s="29">
        <v>350535111</v>
      </c>
      <c r="G82" s="31">
        <v>407.29</v>
      </c>
      <c r="H82" s="31">
        <v>3.76</v>
      </c>
      <c r="I82" s="31">
        <v>5.33</v>
      </c>
      <c r="J82" s="31">
        <v>12.22</v>
      </c>
      <c r="K82" s="31">
        <v>1.5700000000000003</v>
      </c>
    </row>
    <row r="83" spans="1:11" x14ac:dyDescent="0.2">
      <c r="A83" s="67" t="s">
        <v>108</v>
      </c>
      <c r="B83" s="29">
        <v>3505401</v>
      </c>
      <c r="C83" s="25">
        <v>11</v>
      </c>
      <c r="D83" s="30">
        <v>11</v>
      </c>
      <c r="E83" s="29" t="str">
        <f t="shared" si="1"/>
        <v>Barra do Turvo11</v>
      </c>
      <c r="F83" s="29">
        <v>350540111</v>
      </c>
      <c r="G83" s="31">
        <v>1007.29</v>
      </c>
      <c r="H83" s="31">
        <v>9.48</v>
      </c>
      <c r="I83" s="31">
        <v>13.47</v>
      </c>
      <c r="J83" s="31">
        <v>30.87</v>
      </c>
      <c r="K83" s="31">
        <v>3.99</v>
      </c>
    </row>
    <row r="84" spans="1:11" x14ac:dyDescent="0.2">
      <c r="A84" s="67" t="s">
        <v>109</v>
      </c>
      <c r="B84" s="29">
        <v>3505500</v>
      </c>
      <c r="C84" s="25">
        <v>12</v>
      </c>
      <c r="D84" s="30">
        <v>12</v>
      </c>
      <c r="E84" s="29" t="str">
        <f t="shared" si="1"/>
        <v>Barretos12</v>
      </c>
      <c r="F84" s="29">
        <v>350550012</v>
      </c>
      <c r="G84" s="31">
        <v>1563.61</v>
      </c>
      <c r="H84" s="31">
        <v>4.43</v>
      </c>
      <c r="I84" s="31">
        <v>6.55</v>
      </c>
      <c r="J84" s="31">
        <v>18.23</v>
      </c>
      <c r="K84" s="31">
        <v>2.12</v>
      </c>
    </row>
    <row r="85" spans="1:11" x14ac:dyDescent="0.2">
      <c r="A85" s="67" t="s">
        <v>109</v>
      </c>
      <c r="B85" s="29">
        <v>3505500</v>
      </c>
      <c r="C85" s="25">
        <v>12</v>
      </c>
      <c r="D85" s="30">
        <v>15</v>
      </c>
      <c r="E85" s="29" t="str">
        <f t="shared" si="1"/>
        <v>Barretos15</v>
      </c>
      <c r="F85" s="29">
        <v>350550015</v>
      </c>
      <c r="G85" s="31">
        <v>1563.61</v>
      </c>
      <c r="H85" s="31">
        <v>4.43</v>
      </c>
      <c r="I85" s="31">
        <v>6.55</v>
      </c>
      <c r="J85" s="31">
        <v>18.23</v>
      </c>
      <c r="K85" s="31">
        <v>2.12</v>
      </c>
    </row>
    <row r="86" spans="1:11" x14ac:dyDescent="0.2">
      <c r="A86" s="67" t="s">
        <v>110</v>
      </c>
      <c r="B86" s="29">
        <v>3505609</v>
      </c>
      <c r="C86" s="25">
        <v>9</v>
      </c>
      <c r="D86" s="30">
        <v>9</v>
      </c>
      <c r="E86" s="29" t="str">
        <f t="shared" si="1"/>
        <v>Barrinha9</v>
      </c>
      <c r="F86" s="29">
        <v>35056099</v>
      </c>
      <c r="G86" s="31">
        <v>146.57</v>
      </c>
      <c r="H86" s="31">
        <v>0.49</v>
      </c>
      <c r="I86" s="31">
        <v>0.73</v>
      </c>
      <c r="J86" s="31">
        <v>2.02</v>
      </c>
      <c r="K86" s="31">
        <v>0.24</v>
      </c>
    </row>
    <row r="87" spans="1:11" x14ac:dyDescent="0.2">
      <c r="A87" s="67" t="s">
        <v>111</v>
      </c>
      <c r="B87" s="29">
        <v>3505708</v>
      </c>
      <c r="C87" s="25">
        <v>6</v>
      </c>
      <c r="D87" s="30">
        <v>6</v>
      </c>
      <c r="E87" s="29" t="str">
        <f t="shared" si="1"/>
        <v>Barueri6</v>
      </c>
      <c r="F87" s="29">
        <v>35057086</v>
      </c>
      <c r="G87" s="31">
        <v>64.17</v>
      </c>
      <c r="H87" s="31">
        <v>0.23</v>
      </c>
      <c r="I87" s="31">
        <v>0.37</v>
      </c>
      <c r="J87" s="31">
        <v>0.99</v>
      </c>
      <c r="K87" s="31">
        <v>0.13999999999999999</v>
      </c>
    </row>
    <row r="88" spans="1:11" x14ac:dyDescent="0.2">
      <c r="A88" s="67" t="s">
        <v>112</v>
      </c>
      <c r="B88" s="29">
        <v>3505807</v>
      </c>
      <c r="C88" s="25">
        <v>21</v>
      </c>
      <c r="D88" s="30">
        <v>21</v>
      </c>
      <c r="E88" s="29" t="str">
        <f t="shared" si="1"/>
        <v>Bastos21</v>
      </c>
      <c r="F88" s="29">
        <v>350580721</v>
      </c>
      <c r="G88" s="31">
        <v>170.45</v>
      </c>
      <c r="H88" s="31">
        <v>0.47</v>
      </c>
      <c r="I88" s="31">
        <v>0.61</v>
      </c>
      <c r="J88" s="31">
        <v>1.32</v>
      </c>
      <c r="K88" s="31">
        <v>0.14000000000000001</v>
      </c>
    </row>
    <row r="89" spans="1:11" x14ac:dyDescent="0.2">
      <c r="A89" s="67" t="s">
        <v>113</v>
      </c>
      <c r="B89" s="29">
        <v>3505906</v>
      </c>
      <c r="C89" s="25">
        <v>8</v>
      </c>
      <c r="D89" s="30">
        <v>8</v>
      </c>
      <c r="E89" s="29" t="str">
        <f t="shared" si="1"/>
        <v>Batatais8</v>
      </c>
      <c r="F89" s="29">
        <v>35059068</v>
      </c>
      <c r="G89" s="31">
        <v>850.72</v>
      </c>
      <c r="H89" s="31">
        <v>2.66</v>
      </c>
      <c r="I89" s="31">
        <v>4.24</v>
      </c>
      <c r="J89" s="31">
        <v>13.51</v>
      </c>
      <c r="K89" s="31">
        <v>1.58</v>
      </c>
    </row>
    <row r="90" spans="1:11" x14ac:dyDescent="0.2">
      <c r="A90" s="67" t="s">
        <v>113</v>
      </c>
      <c r="B90" s="29">
        <v>3505906</v>
      </c>
      <c r="C90" s="25">
        <v>8</v>
      </c>
      <c r="D90" s="30">
        <v>4</v>
      </c>
      <c r="E90" s="29" t="str">
        <f t="shared" si="1"/>
        <v>Batatais4</v>
      </c>
      <c r="F90" s="29">
        <v>35059064</v>
      </c>
      <c r="G90" s="31">
        <v>850.72</v>
      </c>
      <c r="H90" s="31">
        <v>2.66</v>
      </c>
      <c r="I90" s="31">
        <v>4.24</v>
      </c>
      <c r="J90" s="31">
        <v>13.51</v>
      </c>
      <c r="K90" s="31">
        <v>1.58</v>
      </c>
    </row>
    <row r="91" spans="1:11" x14ac:dyDescent="0.2">
      <c r="A91" s="67" t="s">
        <v>114</v>
      </c>
      <c r="B91" s="29">
        <v>3506003</v>
      </c>
      <c r="C91" s="25">
        <v>13</v>
      </c>
      <c r="D91" s="30">
        <v>13</v>
      </c>
      <c r="E91" s="29" t="str">
        <f t="shared" si="1"/>
        <v>Bauru13</v>
      </c>
      <c r="F91" s="29">
        <v>350600313</v>
      </c>
      <c r="G91" s="31">
        <v>673.49</v>
      </c>
      <c r="H91" s="31">
        <v>1.78</v>
      </c>
      <c r="I91" s="31">
        <v>2.27</v>
      </c>
      <c r="J91" s="31">
        <v>5.19</v>
      </c>
      <c r="K91" s="31">
        <v>0.49</v>
      </c>
    </row>
    <row r="92" spans="1:11" x14ac:dyDescent="0.2">
      <c r="A92" s="67" t="s">
        <v>114</v>
      </c>
      <c r="B92" s="29">
        <v>3506003</v>
      </c>
      <c r="C92" s="25">
        <v>13</v>
      </c>
      <c r="D92" s="30">
        <v>16</v>
      </c>
      <c r="E92" s="29" t="str">
        <f t="shared" si="1"/>
        <v>Bauru16</v>
      </c>
      <c r="F92" s="29">
        <v>350600316</v>
      </c>
      <c r="G92" s="31">
        <v>673.49</v>
      </c>
      <c r="H92" s="31">
        <v>1.78</v>
      </c>
      <c r="I92" s="31">
        <v>2.27</v>
      </c>
      <c r="J92" s="31">
        <v>5.19</v>
      </c>
      <c r="K92" s="31">
        <v>0.49</v>
      </c>
    </row>
    <row r="93" spans="1:11" x14ac:dyDescent="0.2">
      <c r="A93" s="67" t="s">
        <v>115</v>
      </c>
      <c r="B93" s="29">
        <v>3506102</v>
      </c>
      <c r="C93" s="25">
        <v>12</v>
      </c>
      <c r="D93" s="30">
        <v>12</v>
      </c>
      <c r="E93" s="29" t="str">
        <f t="shared" si="1"/>
        <v>Bebedouro12</v>
      </c>
      <c r="F93" s="29">
        <v>350610212</v>
      </c>
      <c r="G93" s="31">
        <v>682.51</v>
      </c>
      <c r="H93" s="31">
        <v>1.78</v>
      </c>
      <c r="I93" s="31">
        <v>2.63</v>
      </c>
      <c r="J93" s="31">
        <v>7.46</v>
      </c>
      <c r="K93" s="31">
        <v>0.84999999999999987</v>
      </c>
    </row>
    <row r="94" spans="1:11" x14ac:dyDescent="0.2">
      <c r="A94" s="67" t="s">
        <v>115</v>
      </c>
      <c r="B94" s="29">
        <v>3506102</v>
      </c>
      <c r="C94" s="25">
        <v>12</v>
      </c>
      <c r="D94" s="30">
        <v>15</v>
      </c>
      <c r="E94" s="29" t="str">
        <f t="shared" si="1"/>
        <v>Bebedouro15</v>
      </c>
      <c r="F94" s="29">
        <v>350610215</v>
      </c>
      <c r="G94" s="31">
        <v>682.51</v>
      </c>
      <c r="H94" s="31">
        <v>1.78</v>
      </c>
      <c r="I94" s="31">
        <v>2.63</v>
      </c>
      <c r="J94" s="31">
        <v>7.46</v>
      </c>
      <c r="K94" s="31">
        <v>0.84999999999999987</v>
      </c>
    </row>
    <row r="95" spans="1:11" x14ac:dyDescent="0.2">
      <c r="A95" s="67" t="s">
        <v>116</v>
      </c>
      <c r="B95" s="29">
        <v>3506201</v>
      </c>
      <c r="C95" s="25">
        <v>19</v>
      </c>
      <c r="D95" s="30">
        <v>19</v>
      </c>
      <c r="E95" s="29" t="str">
        <f t="shared" si="1"/>
        <v>Bento de Abreu19</v>
      </c>
      <c r="F95" s="29">
        <v>350620119</v>
      </c>
      <c r="G95" s="31">
        <v>301.85000000000002</v>
      </c>
      <c r="H95" s="31">
        <v>0.61</v>
      </c>
      <c r="I95" s="31">
        <v>0.86</v>
      </c>
      <c r="J95" s="31">
        <v>2.15</v>
      </c>
      <c r="K95" s="31">
        <v>0.25</v>
      </c>
    </row>
    <row r="96" spans="1:11" x14ac:dyDescent="0.2">
      <c r="A96" s="67" t="s">
        <v>116</v>
      </c>
      <c r="B96" s="29">
        <v>3506201</v>
      </c>
      <c r="C96" s="25">
        <v>19</v>
      </c>
      <c r="D96" s="30">
        <v>20</v>
      </c>
      <c r="E96" s="29" t="str">
        <f t="shared" si="1"/>
        <v>Bento de Abreu20</v>
      </c>
      <c r="F96" s="29">
        <v>350620120</v>
      </c>
      <c r="G96" s="31">
        <v>301.85000000000002</v>
      </c>
      <c r="H96" s="31">
        <v>0.61</v>
      </c>
      <c r="I96" s="31">
        <v>0.86</v>
      </c>
      <c r="J96" s="31">
        <v>2.15</v>
      </c>
      <c r="K96" s="31">
        <v>0.25</v>
      </c>
    </row>
    <row r="97" spans="1:11" x14ac:dyDescent="0.2">
      <c r="A97" s="67" t="s">
        <v>117</v>
      </c>
      <c r="B97" s="29">
        <v>3506300</v>
      </c>
      <c r="C97" s="25">
        <v>14</v>
      </c>
      <c r="D97" s="30">
        <v>14</v>
      </c>
      <c r="E97" s="29" t="str">
        <f t="shared" si="1"/>
        <v>Bernardino de Campos14</v>
      </c>
      <c r="F97" s="29">
        <v>350630014</v>
      </c>
      <c r="G97" s="31">
        <v>244.02</v>
      </c>
      <c r="H97" s="31">
        <v>0.92</v>
      </c>
      <c r="I97" s="31">
        <v>1.21</v>
      </c>
      <c r="J97" s="31">
        <v>2.5299999999999998</v>
      </c>
      <c r="K97" s="31">
        <v>0.28999999999999992</v>
      </c>
    </row>
    <row r="98" spans="1:11" x14ac:dyDescent="0.2">
      <c r="A98" s="67" t="s">
        <v>117</v>
      </c>
      <c r="B98" s="29">
        <v>3506300</v>
      </c>
      <c r="C98" s="25">
        <v>14</v>
      </c>
      <c r="D98" s="30">
        <v>17</v>
      </c>
      <c r="E98" s="29" t="str">
        <f t="shared" si="1"/>
        <v>Bernardino de Campos17</v>
      </c>
      <c r="F98" s="29">
        <v>350630017</v>
      </c>
      <c r="G98" s="31">
        <v>244.02</v>
      </c>
      <c r="H98" s="31">
        <v>0.92</v>
      </c>
      <c r="I98" s="31">
        <v>1.21</v>
      </c>
      <c r="J98" s="31">
        <v>2.5299999999999998</v>
      </c>
      <c r="K98" s="31">
        <v>0.28999999999999992</v>
      </c>
    </row>
    <row r="99" spans="1:11" x14ac:dyDescent="0.2">
      <c r="A99" s="67" t="s">
        <v>118</v>
      </c>
      <c r="B99" s="29">
        <v>3506359</v>
      </c>
      <c r="C99" s="25">
        <v>7</v>
      </c>
      <c r="D99" s="30">
        <v>7</v>
      </c>
      <c r="E99" s="29" t="str">
        <f t="shared" si="1"/>
        <v>Bertioga7</v>
      </c>
      <c r="F99" s="29">
        <v>35063597</v>
      </c>
      <c r="G99" s="31">
        <v>491.7</v>
      </c>
      <c r="H99" s="31">
        <v>6.78</v>
      </c>
      <c r="I99" s="31">
        <v>10.27</v>
      </c>
      <c r="J99" s="31">
        <v>27.5</v>
      </c>
      <c r="K99" s="31">
        <v>3.4899999999999993</v>
      </c>
    </row>
    <row r="100" spans="1:11" x14ac:dyDescent="0.2">
      <c r="A100" s="67" t="s">
        <v>118</v>
      </c>
      <c r="B100" s="29">
        <v>3506359</v>
      </c>
      <c r="C100" s="25">
        <v>7</v>
      </c>
      <c r="D100" s="30">
        <v>6</v>
      </c>
      <c r="E100" s="29" t="str">
        <f t="shared" si="1"/>
        <v>Bertioga6</v>
      </c>
      <c r="F100" s="29">
        <v>35063596</v>
      </c>
      <c r="G100" s="31">
        <v>491.7</v>
      </c>
      <c r="H100" s="31">
        <v>6.78</v>
      </c>
      <c r="I100" s="31">
        <v>10.27</v>
      </c>
      <c r="J100" s="31">
        <v>27.5</v>
      </c>
      <c r="K100" s="31">
        <v>3.4899999999999993</v>
      </c>
    </row>
    <row r="101" spans="1:11" x14ac:dyDescent="0.2">
      <c r="A101" s="67" t="s">
        <v>119</v>
      </c>
      <c r="B101" s="29">
        <v>3506409</v>
      </c>
      <c r="C101" s="25">
        <v>19</v>
      </c>
      <c r="D101" s="30">
        <v>19</v>
      </c>
      <c r="E101" s="29" t="str">
        <f t="shared" si="1"/>
        <v>Bilac19</v>
      </c>
      <c r="F101" s="29">
        <v>350640919</v>
      </c>
      <c r="G101" s="31">
        <v>157.28</v>
      </c>
      <c r="H101" s="31">
        <v>0.28999999999999998</v>
      </c>
      <c r="I101" s="31">
        <v>0.39</v>
      </c>
      <c r="J101" s="31">
        <v>1.1499999999999999</v>
      </c>
      <c r="K101" s="31">
        <v>0.10000000000000003</v>
      </c>
    </row>
    <row r="102" spans="1:11" x14ac:dyDescent="0.2">
      <c r="A102" s="67" t="s">
        <v>119</v>
      </c>
      <c r="B102" s="29">
        <v>3506409</v>
      </c>
      <c r="C102" s="25">
        <v>19</v>
      </c>
      <c r="D102" s="30">
        <v>20</v>
      </c>
      <c r="E102" s="29" t="str">
        <f t="shared" si="1"/>
        <v>Bilac20</v>
      </c>
      <c r="F102" s="29">
        <v>350640920</v>
      </c>
      <c r="G102" s="31">
        <v>157.28</v>
      </c>
      <c r="H102" s="31">
        <v>0.28999999999999998</v>
      </c>
      <c r="I102" s="31">
        <v>0.39</v>
      </c>
      <c r="J102" s="31">
        <v>1.1499999999999999</v>
      </c>
      <c r="K102" s="31">
        <v>0.10000000000000003</v>
      </c>
    </row>
    <row r="103" spans="1:11" x14ac:dyDescent="0.2">
      <c r="A103" s="67" t="s">
        <v>120</v>
      </c>
      <c r="B103" s="29">
        <v>3506508</v>
      </c>
      <c r="C103" s="25">
        <v>19</v>
      </c>
      <c r="D103" s="30">
        <v>19</v>
      </c>
      <c r="E103" s="29" t="str">
        <f t="shared" si="1"/>
        <v>Birigui19</v>
      </c>
      <c r="F103" s="29">
        <v>350650819</v>
      </c>
      <c r="G103" s="31">
        <v>530.65</v>
      </c>
      <c r="H103" s="31">
        <v>0.91</v>
      </c>
      <c r="I103" s="31">
        <v>1.21</v>
      </c>
      <c r="J103" s="31">
        <v>3.84</v>
      </c>
      <c r="K103" s="31">
        <v>0.29999999999999993</v>
      </c>
    </row>
    <row r="104" spans="1:11" x14ac:dyDescent="0.2">
      <c r="A104" s="67" t="s">
        <v>940</v>
      </c>
      <c r="B104" s="29">
        <v>3506607</v>
      </c>
      <c r="C104" s="25">
        <v>6</v>
      </c>
      <c r="D104" s="30">
        <v>6</v>
      </c>
      <c r="E104" s="29" t="str">
        <f t="shared" si="1"/>
        <v>Biritiba-Mirim6</v>
      </c>
      <c r="F104" s="29">
        <v>35066076</v>
      </c>
      <c r="G104" s="31">
        <v>316.72000000000003</v>
      </c>
      <c r="H104" s="31">
        <v>2.2999999999999998</v>
      </c>
      <c r="I104" s="31">
        <v>3.55</v>
      </c>
      <c r="J104" s="31">
        <v>9.5</v>
      </c>
      <c r="K104" s="31">
        <v>1.25</v>
      </c>
    </row>
    <row r="105" spans="1:11" x14ac:dyDescent="0.2">
      <c r="A105" s="67" t="s">
        <v>940</v>
      </c>
      <c r="B105" s="29">
        <v>3506607</v>
      </c>
      <c r="C105" s="25">
        <v>6</v>
      </c>
      <c r="D105" s="30">
        <v>7</v>
      </c>
      <c r="E105" s="29" t="str">
        <f t="shared" si="1"/>
        <v>Biritiba-Mirim7</v>
      </c>
      <c r="F105" s="29">
        <v>35066077</v>
      </c>
      <c r="G105" s="31">
        <v>316.72000000000003</v>
      </c>
      <c r="H105" s="31">
        <v>2.2999999999999998</v>
      </c>
      <c r="I105" s="31">
        <v>3.55</v>
      </c>
      <c r="J105" s="31">
        <v>9.5</v>
      </c>
      <c r="K105" s="31">
        <v>1.25</v>
      </c>
    </row>
    <row r="106" spans="1:11" x14ac:dyDescent="0.2">
      <c r="A106" s="67" t="s">
        <v>122</v>
      </c>
      <c r="B106" s="29">
        <v>3506706</v>
      </c>
      <c r="C106" s="25">
        <v>13</v>
      </c>
      <c r="D106" s="30">
        <v>13</v>
      </c>
      <c r="E106" s="29" t="str">
        <f t="shared" si="1"/>
        <v>Boa Esperança do Sul13</v>
      </c>
      <c r="F106" s="29">
        <v>350670613</v>
      </c>
      <c r="G106" s="31">
        <v>691.02</v>
      </c>
      <c r="H106" s="31">
        <v>2.27</v>
      </c>
      <c r="I106" s="31">
        <v>2.83</v>
      </c>
      <c r="J106" s="31">
        <v>5.5</v>
      </c>
      <c r="K106" s="31">
        <v>0.56000000000000005</v>
      </c>
    </row>
    <row r="107" spans="1:11" x14ac:dyDescent="0.2">
      <c r="A107" s="67" t="s">
        <v>123</v>
      </c>
      <c r="B107" s="29">
        <v>3506805</v>
      </c>
      <c r="C107" s="25">
        <v>13</v>
      </c>
      <c r="D107" s="30">
        <v>13</v>
      </c>
      <c r="E107" s="29" t="str">
        <f t="shared" si="1"/>
        <v>Bocaina13</v>
      </c>
      <c r="F107" s="29">
        <v>350680513</v>
      </c>
      <c r="G107" s="31">
        <v>364.04</v>
      </c>
      <c r="H107" s="31">
        <v>1.22</v>
      </c>
      <c r="I107" s="31">
        <v>1.52</v>
      </c>
      <c r="J107" s="31">
        <v>2.96</v>
      </c>
      <c r="K107" s="31">
        <v>0.30000000000000004</v>
      </c>
    </row>
    <row r="108" spans="1:11" x14ac:dyDescent="0.2">
      <c r="A108" s="67" t="s">
        <v>124</v>
      </c>
      <c r="B108" s="29">
        <v>3506904</v>
      </c>
      <c r="C108" s="25">
        <v>10</v>
      </c>
      <c r="D108" s="30">
        <v>10</v>
      </c>
      <c r="E108" s="29" t="str">
        <f t="shared" si="1"/>
        <v>Bofete10</v>
      </c>
      <c r="F108" s="29">
        <v>350690410</v>
      </c>
      <c r="G108" s="31">
        <v>653.36</v>
      </c>
      <c r="H108" s="31">
        <v>1.55</v>
      </c>
      <c r="I108" s="31">
        <v>2.42</v>
      </c>
      <c r="J108" s="31">
        <v>6.25</v>
      </c>
      <c r="K108" s="31">
        <v>0.86999999999999988</v>
      </c>
    </row>
    <row r="109" spans="1:11" x14ac:dyDescent="0.2">
      <c r="A109" s="67" t="s">
        <v>124</v>
      </c>
      <c r="B109" s="29">
        <v>3506904</v>
      </c>
      <c r="C109" s="25">
        <v>10</v>
      </c>
      <c r="D109" s="30">
        <v>14</v>
      </c>
      <c r="E109" s="29" t="str">
        <f t="shared" si="1"/>
        <v>Bofete14</v>
      </c>
      <c r="F109" s="29">
        <v>350690414</v>
      </c>
      <c r="G109" s="31">
        <v>653.36</v>
      </c>
      <c r="H109" s="31">
        <v>1.55</v>
      </c>
      <c r="I109" s="31">
        <v>2.42</v>
      </c>
      <c r="J109" s="31">
        <v>6.25</v>
      </c>
      <c r="K109" s="31">
        <v>0.86999999999999988</v>
      </c>
    </row>
    <row r="110" spans="1:11" x14ac:dyDescent="0.2">
      <c r="A110" s="67" t="s">
        <v>125</v>
      </c>
      <c r="B110" s="29">
        <v>3507001</v>
      </c>
      <c r="C110" s="25">
        <v>10</v>
      </c>
      <c r="D110" s="30">
        <v>10</v>
      </c>
      <c r="E110" s="29" t="str">
        <f t="shared" si="1"/>
        <v>Boituva10</v>
      </c>
      <c r="F110" s="29">
        <v>350700110</v>
      </c>
      <c r="G110" s="31">
        <v>249.01</v>
      </c>
      <c r="H110" s="31">
        <v>0.47</v>
      </c>
      <c r="I110" s="31">
        <v>0.82</v>
      </c>
      <c r="J110" s="31">
        <v>2.2599999999999998</v>
      </c>
      <c r="K110" s="31">
        <v>0.35</v>
      </c>
    </row>
    <row r="111" spans="1:11" x14ac:dyDescent="0.2">
      <c r="A111" s="67" t="s">
        <v>126</v>
      </c>
      <c r="B111" s="29">
        <v>3507100</v>
      </c>
      <c r="C111" s="25">
        <v>5</v>
      </c>
      <c r="D111" s="30">
        <v>5</v>
      </c>
      <c r="E111" s="29" t="str">
        <f t="shared" si="1"/>
        <v>Bom Jesus dos Perdões5</v>
      </c>
      <c r="F111" s="29">
        <v>35071005</v>
      </c>
      <c r="G111" s="31">
        <v>108.51</v>
      </c>
      <c r="H111" s="31">
        <v>0.33</v>
      </c>
      <c r="I111" s="31">
        <v>0.5</v>
      </c>
      <c r="J111" s="31">
        <v>1.32</v>
      </c>
      <c r="K111" s="31">
        <v>0.16999999999999998</v>
      </c>
    </row>
    <row r="112" spans="1:11" x14ac:dyDescent="0.2">
      <c r="A112" s="67" t="s">
        <v>127</v>
      </c>
      <c r="B112" s="29">
        <v>3507159</v>
      </c>
      <c r="C112" s="25">
        <v>14</v>
      </c>
      <c r="D112" s="30">
        <v>14</v>
      </c>
      <c r="E112" s="29" t="str">
        <f t="shared" si="1"/>
        <v>Bom Sucesso de Itararé14</v>
      </c>
      <c r="F112" s="29">
        <v>350715914</v>
      </c>
      <c r="G112" s="31">
        <v>133.22</v>
      </c>
      <c r="H112" s="31">
        <v>0.49</v>
      </c>
      <c r="I112" s="31">
        <v>0.66</v>
      </c>
      <c r="J112" s="31">
        <v>1.48</v>
      </c>
      <c r="K112" s="31">
        <v>0.17000000000000004</v>
      </c>
    </row>
    <row r="113" spans="1:11" x14ac:dyDescent="0.2">
      <c r="A113" s="67" t="s">
        <v>128</v>
      </c>
      <c r="B113" s="29">
        <v>3507209</v>
      </c>
      <c r="C113" s="25">
        <v>21</v>
      </c>
      <c r="D113" s="30">
        <v>21</v>
      </c>
      <c r="E113" s="29" t="str">
        <f t="shared" si="1"/>
        <v>Borá21</v>
      </c>
      <c r="F113" s="29">
        <v>350720921</v>
      </c>
      <c r="G113" s="31">
        <v>118.67</v>
      </c>
      <c r="H113" s="31">
        <v>0.32</v>
      </c>
      <c r="I113" s="31">
        <v>0.42</v>
      </c>
      <c r="J113" s="31">
        <v>0.9</v>
      </c>
      <c r="K113" s="31">
        <v>9.9999999999999978E-2</v>
      </c>
    </row>
    <row r="114" spans="1:11" x14ac:dyDescent="0.2">
      <c r="A114" s="67" t="s">
        <v>129</v>
      </c>
      <c r="B114" s="29">
        <v>3507308</v>
      </c>
      <c r="C114" s="25">
        <v>13</v>
      </c>
      <c r="D114" s="30">
        <v>13</v>
      </c>
      <c r="E114" s="29" t="str">
        <f t="shared" si="1"/>
        <v>Boracéia13</v>
      </c>
      <c r="F114" s="29">
        <v>350730813</v>
      </c>
      <c r="G114" s="31">
        <v>120.8</v>
      </c>
      <c r="H114" s="31">
        <v>0.4</v>
      </c>
      <c r="I114" s="31">
        <v>0.5</v>
      </c>
      <c r="J114" s="31">
        <v>0.97</v>
      </c>
      <c r="K114" s="31">
        <v>9.9999999999999978E-2</v>
      </c>
    </row>
    <row r="115" spans="1:11" x14ac:dyDescent="0.2">
      <c r="A115" s="67" t="s">
        <v>130</v>
      </c>
      <c r="B115" s="29">
        <v>3507407</v>
      </c>
      <c r="C115" s="25">
        <v>16</v>
      </c>
      <c r="D115" s="30">
        <v>16</v>
      </c>
      <c r="E115" s="29" t="str">
        <f t="shared" si="1"/>
        <v>Borborema16</v>
      </c>
      <c r="F115" s="29">
        <v>350740716</v>
      </c>
      <c r="G115" s="31">
        <v>552.6</v>
      </c>
      <c r="H115" s="31">
        <v>1.32</v>
      </c>
      <c r="I115" s="31">
        <v>1.69</v>
      </c>
      <c r="J115" s="31">
        <v>4.1399999999999997</v>
      </c>
      <c r="K115" s="31">
        <v>0.36999999999999988</v>
      </c>
    </row>
    <row r="116" spans="1:11" x14ac:dyDescent="0.2">
      <c r="A116" s="67" t="s">
        <v>131</v>
      </c>
      <c r="B116" s="29">
        <v>3507456</v>
      </c>
      <c r="C116" s="25">
        <v>13</v>
      </c>
      <c r="D116" s="30">
        <v>13</v>
      </c>
      <c r="E116" s="29" t="str">
        <f t="shared" si="1"/>
        <v>Borebi13</v>
      </c>
      <c r="F116" s="29">
        <v>350745613</v>
      </c>
      <c r="G116" s="31">
        <v>348.12</v>
      </c>
      <c r="H116" s="31">
        <v>1.32</v>
      </c>
      <c r="I116" s="31">
        <v>1.65</v>
      </c>
      <c r="J116" s="31">
        <v>3.15</v>
      </c>
      <c r="K116" s="31">
        <v>0.32999999999999985</v>
      </c>
    </row>
    <row r="117" spans="1:11" x14ac:dyDescent="0.2">
      <c r="A117" s="67" t="s">
        <v>131</v>
      </c>
      <c r="B117" s="29">
        <v>3507456</v>
      </c>
      <c r="C117" s="25">
        <v>13</v>
      </c>
      <c r="D117" s="30">
        <v>17</v>
      </c>
      <c r="E117" s="29" t="str">
        <f t="shared" si="1"/>
        <v>Borebi17</v>
      </c>
      <c r="F117" s="29">
        <v>350745617</v>
      </c>
      <c r="G117" s="31">
        <v>348.12</v>
      </c>
      <c r="H117" s="31">
        <v>1.32</v>
      </c>
      <c r="I117" s="31">
        <v>1.65</v>
      </c>
      <c r="J117" s="31">
        <v>3.15</v>
      </c>
      <c r="K117" s="31">
        <v>0.32999999999999985</v>
      </c>
    </row>
    <row r="118" spans="1:11" x14ac:dyDescent="0.2">
      <c r="A118" s="67" t="s">
        <v>132</v>
      </c>
      <c r="B118" s="29">
        <v>3507506</v>
      </c>
      <c r="C118" s="25">
        <v>10</v>
      </c>
      <c r="D118" s="30">
        <v>10</v>
      </c>
      <c r="E118" s="29" t="str">
        <f t="shared" si="1"/>
        <v>Botucatu10</v>
      </c>
      <c r="F118" s="29">
        <v>350750610</v>
      </c>
      <c r="G118" s="31">
        <v>1482.87</v>
      </c>
      <c r="H118" s="31">
        <v>4.0999999999999996</v>
      </c>
      <c r="I118" s="31">
        <v>5.89</v>
      </c>
      <c r="J118" s="31">
        <v>13.6</v>
      </c>
      <c r="K118" s="31">
        <v>1.79</v>
      </c>
    </row>
    <row r="119" spans="1:11" x14ac:dyDescent="0.2">
      <c r="A119" s="67" t="s">
        <v>132</v>
      </c>
      <c r="B119" s="29">
        <v>3507506</v>
      </c>
      <c r="C119" s="25">
        <v>10</v>
      </c>
      <c r="D119" s="30">
        <v>5</v>
      </c>
      <c r="E119" s="29" t="str">
        <f t="shared" si="1"/>
        <v>Botucatu5</v>
      </c>
      <c r="F119" s="29">
        <v>35075065</v>
      </c>
      <c r="G119" s="31">
        <v>1482.87</v>
      </c>
      <c r="H119" s="31">
        <v>4.0999999999999996</v>
      </c>
      <c r="I119" s="31">
        <v>5.89</v>
      </c>
      <c r="J119" s="31">
        <v>13.6</v>
      </c>
      <c r="K119" s="31">
        <v>1.79</v>
      </c>
    </row>
    <row r="120" spans="1:11" x14ac:dyDescent="0.2">
      <c r="A120" s="67" t="s">
        <v>132</v>
      </c>
      <c r="B120" s="29">
        <v>3507506</v>
      </c>
      <c r="C120" s="25">
        <v>10</v>
      </c>
      <c r="D120" s="30">
        <v>17</v>
      </c>
      <c r="E120" s="29" t="str">
        <f t="shared" si="1"/>
        <v>Botucatu17</v>
      </c>
      <c r="F120" s="29">
        <v>350750617</v>
      </c>
      <c r="G120" s="31">
        <v>1482.87</v>
      </c>
      <c r="H120" s="31">
        <v>4.0999999999999996</v>
      </c>
      <c r="I120" s="31">
        <v>5.89</v>
      </c>
      <c r="J120" s="31">
        <v>13.6</v>
      </c>
      <c r="K120" s="31">
        <v>1.79</v>
      </c>
    </row>
    <row r="121" spans="1:11" x14ac:dyDescent="0.2">
      <c r="A121" s="67" t="s">
        <v>133</v>
      </c>
      <c r="B121" s="29">
        <v>3507605</v>
      </c>
      <c r="C121" s="25">
        <v>5</v>
      </c>
      <c r="D121" s="30">
        <v>5</v>
      </c>
      <c r="E121" s="29" t="str">
        <f t="shared" si="1"/>
        <v>Bragança Paulista5</v>
      </c>
      <c r="F121" s="29">
        <v>35076055</v>
      </c>
      <c r="G121" s="31">
        <v>513.59</v>
      </c>
      <c r="H121" s="31">
        <v>1.55</v>
      </c>
      <c r="I121" s="31">
        <v>2.38</v>
      </c>
      <c r="J121" s="31">
        <v>6.28</v>
      </c>
      <c r="K121" s="31">
        <v>0.82999999999999985</v>
      </c>
    </row>
    <row r="122" spans="1:11" x14ac:dyDescent="0.2">
      <c r="A122" s="67" t="s">
        <v>134</v>
      </c>
      <c r="B122" s="29">
        <v>3507704</v>
      </c>
      <c r="C122" s="25">
        <v>19</v>
      </c>
      <c r="D122" s="30">
        <v>19</v>
      </c>
      <c r="E122" s="29" t="str">
        <f t="shared" si="1"/>
        <v>Braúna19</v>
      </c>
      <c r="F122" s="29">
        <v>350770419</v>
      </c>
      <c r="G122" s="31">
        <v>195.52</v>
      </c>
      <c r="H122" s="31">
        <v>0.41</v>
      </c>
      <c r="I122" s="31">
        <v>0.57999999999999996</v>
      </c>
      <c r="J122" s="31">
        <v>1.48</v>
      </c>
      <c r="K122" s="31">
        <v>0.16999999999999998</v>
      </c>
    </row>
    <row r="123" spans="1:11" x14ac:dyDescent="0.2">
      <c r="A123" s="67" t="s">
        <v>134</v>
      </c>
      <c r="B123" s="29">
        <v>3507704</v>
      </c>
      <c r="C123" s="25">
        <v>19</v>
      </c>
      <c r="D123" s="30">
        <v>20</v>
      </c>
      <c r="E123" s="29" t="str">
        <f t="shared" si="1"/>
        <v>Braúna20</v>
      </c>
      <c r="F123" s="29">
        <v>350770420</v>
      </c>
      <c r="G123" s="31">
        <v>195.52</v>
      </c>
      <c r="H123" s="31">
        <v>0.41</v>
      </c>
      <c r="I123" s="31">
        <v>0.57999999999999996</v>
      </c>
      <c r="J123" s="31">
        <v>1.48</v>
      </c>
      <c r="K123" s="31">
        <v>0.16999999999999998</v>
      </c>
    </row>
    <row r="124" spans="1:11" x14ac:dyDescent="0.2">
      <c r="A124" s="67" t="s">
        <v>135</v>
      </c>
      <c r="B124" s="29">
        <v>3507753</v>
      </c>
      <c r="C124" s="25">
        <v>19</v>
      </c>
      <c r="D124" s="30">
        <v>19</v>
      </c>
      <c r="E124" s="29" t="str">
        <f t="shared" si="1"/>
        <v>Brejo Alegre19</v>
      </c>
      <c r="F124" s="29">
        <v>350775319</v>
      </c>
      <c r="G124" s="31">
        <v>104.83</v>
      </c>
      <c r="H124" s="31">
        <v>0.18</v>
      </c>
      <c r="I124" s="31">
        <v>0.24</v>
      </c>
      <c r="J124" s="31">
        <v>0.76</v>
      </c>
      <c r="K124" s="31">
        <v>0.06</v>
      </c>
    </row>
    <row r="125" spans="1:11" x14ac:dyDescent="0.2">
      <c r="A125" s="67" t="s">
        <v>136</v>
      </c>
      <c r="B125" s="29">
        <v>3507803</v>
      </c>
      <c r="C125" s="25">
        <v>4</v>
      </c>
      <c r="D125" s="30">
        <v>4</v>
      </c>
      <c r="E125" s="29" t="str">
        <f t="shared" si="1"/>
        <v>Brodowski4</v>
      </c>
      <c r="F125" s="29">
        <v>35078034</v>
      </c>
      <c r="G125" s="31">
        <v>279.8</v>
      </c>
      <c r="H125" s="31">
        <v>0.95</v>
      </c>
      <c r="I125" s="31">
        <v>1.39</v>
      </c>
      <c r="J125" s="31">
        <v>4.4400000000000004</v>
      </c>
      <c r="K125" s="31">
        <v>0.43999999999999995</v>
      </c>
    </row>
    <row r="126" spans="1:11" x14ac:dyDescent="0.2">
      <c r="A126" s="67" t="s">
        <v>137</v>
      </c>
      <c r="B126" s="29">
        <v>3507902</v>
      </c>
      <c r="C126" s="25">
        <v>13</v>
      </c>
      <c r="D126" s="30">
        <v>13</v>
      </c>
      <c r="E126" s="29" t="str">
        <f t="shared" si="1"/>
        <v>Brotas13</v>
      </c>
      <c r="F126" s="29">
        <v>350790213</v>
      </c>
      <c r="G126" s="31">
        <v>1101.47</v>
      </c>
      <c r="H126" s="31">
        <v>3.76</v>
      </c>
      <c r="I126" s="31">
        <v>4.6900000000000004</v>
      </c>
      <c r="J126" s="31">
        <v>9.11</v>
      </c>
      <c r="K126" s="31">
        <v>0.9300000000000006</v>
      </c>
    </row>
    <row r="127" spans="1:11" x14ac:dyDescent="0.2">
      <c r="A127" s="67" t="s">
        <v>138</v>
      </c>
      <c r="B127" s="29">
        <v>3508009</v>
      </c>
      <c r="C127" s="25">
        <v>14</v>
      </c>
      <c r="D127" s="30">
        <v>14</v>
      </c>
      <c r="E127" s="29" t="str">
        <f t="shared" si="1"/>
        <v>Buri14</v>
      </c>
      <c r="F127" s="29">
        <v>350800914</v>
      </c>
      <c r="G127" s="31">
        <v>1194.98</v>
      </c>
      <c r="H127" s="31">
        <v>4.42</v>
      </c>
      <c r="I127" s="31">
        <v>6</v>
      </c>
      <c r="J127" s="31">
        <v>13.42</v>
      </c>
      <c r="K127" s="31">
        <v>1.58</v>
      </c>
    </row>
    <row r="128" spans="1:11" x14ac:dyDescent="0.2">
      <c r="A128" s="67" t="s">
        <v>139</v>
      </c>
      <c r="B128" s="29">
        <v>3508108</v>
      </c>
      <c r="C128" s="25">
        <v>19</v>
      </c>
      <c r="D128" s="30">
        <v>19</v>
      </c>
      <c r="E128" s="29" t="str">
        <f t="shared" si="1"/>
        <v>Buritama19</v>
      </c>
      <c r="F128" s="29">
        <v>350810819</v>
      </c>
      <c r="G128" s="31">
        <v>326.64</v>
      </c>
      <c r="H128" s="31">
        <v>0.56000000000000005</v>
      </c>
      <c r="I128" s="31">
        <v>0.75</v>
      </c>
      <c r="J128" s="31">
        <v>2.37</v>
      </c>
      <c r="K128" s="31">
        <v>0.18999999999999995</v>
      </c>
    </row>
    <row r="129" spans="1:11" x14ac:dyDescent="0.2">
      <c r="A129" s="67" t="s">
        <v>140</v>
      </c>
      <c r="B129" s="29">
        <v>3508207</v>
      </c>
      <c r="C129" s="25">
        <v>8</v>
      </c>
      <c r="D129" s="30">
        <v>8</v>
      </c>
      <c r="E129" s="29" t="str">
        <f t="shared" si="1"/>
        <v>Buritizal8</v>
      </c>
      <c r="F129" s="29">
        <v>35082078</v>
      </c>
      <c r="G129" s="31">
        <v>266.27</v>
      </c>
      <c r="H129" s="31">
        <v>0.82</v>
      </c>
      <c r="I129" s="31">
        <v>1.35</v>
      </c>
      <c r="J129" s="31">
        <v>4.32</v>
      </c>
      <c r="K129" s="31">
        <v>0.53000000000000014</v>
      </c>
    </row>
    <row r="130" spans="1:11" x14ac:dyDescent="0.2">
      <c r="A130" s="67" t="s">
        <v>141</v>
      </c>
      <c r="B130" s="29">
        <v>3508306</v>
      </c>
      <c r="C130" s="25">
        <v>17</v>
      </c>
      <c r="D130" s="30">
        <v>17</v>
      </c>
      <c r="E130" s="29" t="str">
        <f t="shared" ref="E130:E193" si="2">CONCATENATE(A130,D130)</f>
        <v>Cabrália Paulista17</v>
      </c>
      <c r="F130" s="29">
        <v>350830617</v>
      </c>
      <c r="G130" s="31">
        <v>239.21</v>
      </c>
      <c r="H130" s="31">
        <v>0.92</v>
      </c>
      <c r="I130" s="31">
        <v>1.1599999999999999</v>
      </c>
      <c r="J130" s="31">
        <v>2.19</v>
      </c>
      <c r="K130" s="31">
        <v>0.23999999999999988</v>
      </c>
    </row>
    <row r="131" spans="1:11" x14ac:dyDescent="0.2">
      <c r="A131" s="67" t="s">
        <v>142</v>
      </c>
      <c r="B131" s="29">
        <v>3508405</v>
      </c>
      <c r="C131" s="25">
        <v>10</v>
      </c>
      <c r="D131" s="30">
        <v>10</v>
      </c>
      <c r="E131" s="29" t="str">
        <f t="shared" si="2"/>
        <v>Cabreúva10</v>
      </c>
      <c r="F131" s="29">
        <v>350840510</v>
      </c>
      <c r="G131" s="31">
        <v>259.81</v>
      </c>
      <c r="H131" s="31">
        <v>0.64</v>
      </c>
      <c r="I131" s="31">
        <v>1.03</v>
      </c>
      <c r="J131" s="31">
        <v>2.77</v>
      </c>
      <c r="K131" s="31">
        <v>0.39</v>
      </c>
    </row>
    <row r="132" spans="1:11" x14ac:dyDescent="0.2">
      <c r="A132" s="67" t="s">
        <v>142</v>
      </c>
      <c r="B132" s="29">
        <v>3508405</v>
      </c>
      <c r="C132" s="25">
        <v>10</v>
      </c>
      <c r="D132" s="30">
        <v>5</v>
      </c>
      <c r="E132" s="29" t="str">
        <f t="shared" si="2"/>
        <v>Cabreúva5</v>
      </c>
      <c r="F132" s="29">
        <v>35084055</v>
      </c>
      <c r="G132" s="31">
        <v>259.81</v>
      </c>
      <c r="H132" s="31">
        <v>0.64</v>
      </c>
      <c r="I132" s="31">
        <v>1.03</v>
      </c>
      <c r="J132" s="31">
        <v>2.77</v>
      </c>
      <c r="K132" s="31">
        <v>0.39</v>
      </c>
    </row>
    <row r="133" spans="1:11" x14ac:dyDescent="0.2">
      <c r="A133" s="67" t="s">
        <v>143</v>
      </c>
      <c r="B133" s="29">
        <v>3508504</v>
      </c>
      <c r="C133" s="25">
        <v>2</v>
      </c>
      <c r="D133" s="30">
        <v>2</v>
      </c>
      <c r="E133" s="29" t="str">
        <f t="shared" si="2"/>
        <v>Caçapava2</v>
      </c>
      <c r="F133" s="29">
        <v>35085042</v>
      </c>
      <c r="G133" s="31">
        <v>369.91</v>
      </c>
      <c r="H133" s="31">
        <v>1.85</v>
      </c>
      <c r="I133" s="31">
        <v>2.42</v>
      </c>
      <c r="J133" s="31">
        <v>5.59</v>
      </c>
      <c r="K133" s="31">
        <v>0.56999999999999984</v>
      </c>
    </row>
    <row r="134" spans="1:11" x14ac:dyDescent="0.2">
      <c r="A134" s="67" t="s">
        <v>144</v>
      </c>
      <c r="B134" s="29">
        <v>3508603</v>
      </c>
      <c r="C134" s="25">
        <v>2</v>
      </c>
      <c r="D134" s="30">
        <v>2</v>
      </c>
      <c r="E134" s="29" t="str">
        <f t="shared" si="2"/>
        <v>Cachoeira Paulista2</v>
      </c>
      <c r="F134" s="29">
        <v>35086032</v>
      </c>
      <c r="G134" s="31">
        <v>287.83999999999997</v>
      </c>
      <c r="H134" s="31">
        <v>1.44</v>
      </c>
      <c r="I134" s="31">
        <v>1.88</v>
      </c>
      <c r="J134" s="31">
        <v>4.33</v>
      </c>
      <c r="K134" s="31">
        <v>0.43999999999999995</v>
      </c>
    </row>
    <row r="135" spans="1:11" x14ac:dyDescent="0.2">
      <c r="A135" s="67" t="s">
        <v>145</v>
      </c>
      <c r="B135" s="29">
        <v>3508702</v>
      </c>
      <c r="C135" s="25">
        <v>4</v>
      </c>
      <c r="D135" s="30">
        <v>4</v>
      </c>
      <c r="E135" s="29" t="str">
        <f t="shared" si="2"/>
        <v>Caconde4</v>
      </c>
      <c r="F135" s="29">
        <v>35087024</v>
      </c>
      <c r="G135" s="31">
        <v>470.49</v>
      </c>
      <c r="H135" s="31">
        <v>1.58</v>
      </c>
      <c r="I135" s="31">
        <v>2.31</v>
      </c>
      <c r="J135" s="31">
        <v>7.36</v>
      </c>
      <c r="K135" s="31">
        <v>0.73</v>
      </c>
    </row>
    <row r="136" spans="1:11" x14ac:dyDescent="0.2">
      <c r="A136" s="67" t="s">
        <v>146</v>
      </c>
      <c r="B136" s="29">
        <v>3508801</v>
      </c>
      <c r="C136" s="25">
        <v>16</v>
      </c>
      <c r="D136" s="30">
        <v>16</v>
      </c>
      <c r="E136" s="29" t="str">
        <f t="shared" si="2"/>
        <v>Cafelândia16</v>
      </c>
      <c r="F136" s="29">
        <v>350880116</v>
      </c>
      <c r="G136" s="31">
        <v>919.86</v>
      </c>
      <c r="H136" s="31">
        <v>2.12</v>
      </c>
      <c r="I136" s="31">
        <v>2.79</v>
      </c>
      <c r="J136" s="31">
        <v>6.81</v>
      </c>
      <c r="K136" s="31">
        <v>0.66999999999999993</v>
      </c>
    </row>
    <row r="137" spans="1:11" x14ac:dyDescent="0.2">
      <c r="A137" s="67" t="s">
        <v>146</v>
      </c>
      <c r="B137" s="29">
        <v>3508801</v>
      </c>
      <c r="C137" s="25">
        <v>16</v>
      </c>
      <c r="D137" s="30">
        <v>20</v>
      </c>
      <c r="E137" s="29" t="str">
        <f t="shared" si="2"/>
        <v>Cafelândia20</v>
      </c>
      <c r="F137" s="29">
        <v>350880120</v>
      </c>
      <c r="G137" s="31">
        <v>919.86</v>
      </c>
      <c r="H137" s="31">
        <v>2.12</v>
      </c>
      <c r="I137" s="31">
        <v>2.79</v>
      </c>
      <c r="J137" s="31">
        <v>6.81</v>
      </c>
      <c r="K137" s="31">
        <v>0.66999999999999993</v>
      </c>
    </row>
    <row r="138" spans="1:11" x14ac:dyDescent="0.2">
      <c r="A138" s="67" t="s">
        <v>147</v>
      </c>
      <c r="B138" s="29">
        <v>3508900</v>
      </c>
      <c r="C138" s="25">
        <v>21</v>
      </c>
      <c r="D138" s="30">
        <v>21</v>
      </c>
      <c r="E138" s="29" t="str">
        <f t="shared" si="2"/>
        <v>Caiabu21</v>
      </c>
      <c r="F138" s="29">
        <v>350890021</v>
      </c>
      <c r="G138" s="31">
        <v>251.95</v>
      </c>
      <c r="H138" s="31">
        <v>0.66</v>
      </c>
      <c r="I138" s="31">
        <v>0.86</v>
      </c>
      <c r="J138" s="31">
        <v>1.86</v>
      </c>
      <c r="K138" s="31">
        <v>0.19999999999999996</v>
      </c>
    </row>
    <row r="139" spans="1:11" x14ac:dyDescent="0.2">
      <c r="A139" s="67" t="s">
        <v>148</v>
      </c>
      <c r="B139" s="29">
        <v>3509007</v>
      </c>
      <c r="C139" s="25">
        <v>6</v>
      </c>
      <c r="D139" s="30">
        <v>6</v>
      </c>
      <c r="E139" s="29" t="str">
        <f t="shared" si="2"/>
        <v>Caieiras6</v>
      </c>
      <c r="F139" s="29">
        <v>35090076</v>
      </c>
      <c r="G139" s="31">
        <v>95.89</v>
      </c>
      <c r="H139" s="31">
        <v>0.33</v>
      </c>
      <c r="I139" s="31">
        <v>0.53</v>
      </c>
      <c r="J139" s="31">
        <v>1.42</v>
      </c>
      <c r="K139" s="31">
        <v>0.2</v>
      </c>
    </row>
    <row r="140" spans="1:11" x14ac:dyDescent="0.2">
      <c r="A140" s="67" t="s">
        <v>149</v>
      </c>
      <c r="B140" s="29">
        <v>3509106</v>
      </c>
      <c r="C140" s="25">
        <v>22</v>
      </c>
      <c r="D140" s="30">
        <v>22</v>
      </c>
      <c r="E140" s="29" t="str">
        <f t="shared" si="2"/>
        <v>Caiuá22</v>
      </c>
      <c r="F140" s="29">
        <v>350910622</v>
      </c>
      <c r="G140" s="31">
        <v>535.52</v>
      </c>
      <c r="H140" s="31">
        <v>1.43</v>
      </c>
      <c r="I140" s="31">
        <v>1.94</v>
      </c>
      <c r="J140" s="31">
        <v>3.97</v>
      </c>
      <c r="K140" s="31">
        <v>0.51</v>
      </c>
    </row>
    <row r="141" spans="1:11" x14ac:dyDescent="0.2">
      <c r="A141" s="67" t="s">
        <v>149</v>
      </c>
      <c r="B141" s="29">
        <v>3509106</v>
      </c>
      <c r="C141" s="25">
        <v>22</v>
      </c>
      <c r="D141" s="30">
        <v>21</v>
      </c>
      <c r="E141" s="29" t="str">
        <f t="shared" si="2"/>
        <v>Caiuá21</v>
      </c>
      <c r="F141" s="29">
        <v>350910621</v>
      </c>
      <c r="G141" s="31">
        <v>535.52</v>
      </c>
      <c r="H141" s="31">
        <v>1.43</v>
      </c>
      <c r="I141" s="31">
        <v>1.94</v>
      </c>
      <c r="J141" s="31">
        <v>3.97</v>
      </c>
      <c r="K141" s="31">
        <v>0.51</v>
      </c>
    </row>
    <row r="142" spans="1:11" x14ac:dyDescent="0.2">
      <c r="A142" s="67" t="s">
        <v>150</v>
      </c>
      <c r="B142" s="29">
        <v>3509205</v>
      </c>
      <c r="C142" s="25">
        <v>6</v>
      </c>
      <c r="D142" s="30">
        <v>6</v>
      </c>
      <c r="E142" s="29" t="str">
        <f t="shared" si="2"/>
        <v>Cajamar6</v>
      </c>
      <c r="F142" s="29">
        <v>35092056</v>
      </c>
      <c r="G142" s="31">
        <v>128.36000000000001</v>
      </c>
      <c r="H142" s="31">
        <v>0.44</v>
      </c>
      <c r="I142" s="31">
        <v>0.71</v>
      </c>
      <c r="J142" s="31">
        <v>1.91</v>
      </c>
      <c r="K142" s="31">
        <v>0.26999999999999996</v>
      </c>
    </row>
    <row r="143" spans="1:11" x14ac:dyDescent="0.2">
      <c r="A143" s="67" t="s">
        <v>150</v>
      </c>
      <c r="B143" s="29">
        <v>3509205</v>
      </c>
      <c r="C143" s="25">
        <v>6</v>
      </c>
      <c r="D143" s="30">
        <v>10</v>
      </c>
      <c r="E143" s="29" t="str">
        <f t="shared" si="2"/>
        <v>Cajamar10</v>
      </c>
      <c r="F143" s="29">
        <v>350920510</v>
      </c>
      <c r="G143" s="31">
        <v>128.36000000000001</v>
      </c>
      <c r="H143" s="31">
        <v>0.44</v>
      </c>
      <c r="I143" s="31">
        <v>0.71</v>
      </c>
      <c r="J143" s="31">
        <v>1.91</v>
      </c>
      <c r="K143" s="31">
        <v>0.26999999999999996</v>
      </c>
    </row>
    <row r="144" spans="1:11" x14ac:dyDescent="0.2">
      <c r="A144" s="67" t="s">
        <v>151</v>
      </c>
      <c r="B144" s="29">
        <v>3509254</v>
      </c>
      <c r="C144" s="25">
        <v>11</v>
      </c>
      <c r="D144" s="30">
        <v>11</v>
      </c>
      <c r="E144" s="29" t="str">
        <f t="shared" si="2"/>
        <v>Cajati11</v>
      </c>
      <c r="F144" s="29">
        <v>350925411</v>
      </c>
      <c r="G144" s="31">
        <v>454.93</v>
      </c>
      <c r="H144" s="31">
        <v>4.21</v>
      </c>
      <c r="I144" s="31">
        <v>5.98</v>
      </c>
      <c r="J144" s="31">
        <v>13.71</v>
      </c>
      <c r="K144" s="31">
        <v>1.7700000000000005</v>
      </c>
    </row>
    <row r="145" spans="1:11" x14ac:dyDescent="0.2">
      <c r="A145" s="67" t="s">
        <v>152</v>
      </c>
      <c r="B145" s="29">
        <v>3509304</v>
      </c>
      <c r="C145" s="25">
        <v>15</v>
      </c>
      <c r="D145" s="30">
        <v>15</v>
      </c>
      <c r="E145" s="29" t="str">
        <f t="shared" si="2"/>
        <v>Cajobi15</v>
      </c>
      <c r="F145" s="29">
        <v>350930415</v>
      </c>
      <c r="G145" s="31">
        <v>176.79</v>
      </c>
      <c r="H145" s="31">
        <v>0.28999999999999998</v>
      </c>
      <c r="I145" s="31">
        <v>0.44</v>
      </c>
      <c r="J145" s="31">
        <v>1.37</v>
      </c>
      <c r="K145" s="31">
        <v>0.15000000000000002</v>
      </c>
    </row>
    <row r="146" spans="1:11" x14ac:dyDescent="0.2">
      <c r="A146" s="67" t="s">
        <v>153</v>
      </c>
      <c r="B146" s="29">
        <v>3509403</v>
      </c>
      <c r="C146" s="25">
        <v>4</v>
      </c>
      <c r="D146" s="30">
        <v>4</v>
      </c>
      <c r="E146" s="29" t="str">
        <f t="shared" si="2"/>
        <v>Cajuru4</v>
      </c>
      <c r="F146" s="29">
        <v>35094034</v>
      </c>
      <c r="G146" s="31">
        <v>660.69</v>
      </c>
      <c r="H146" s="31">
        <v>2.1800000000000002</v>
      </c>
      <c r="I146" s="31">
        <v>3.2</v>
      </c>
      <c r="J146" s="31">
        <v>10.19</v>
      </c>
      <c r="K146" s="31">
        <v>1.02</v>
      </c>
    </row>
    <row r="147" spans="1:11" x14ac:dyDescent="0.2">
      <c r="A147" s="67" t="s">
        <v>154</v>
      </c>
      <c r="B147" s="29">
        <v>3509452</v>
      </c>
      <c r="C147" s="25">
        <v>14</v>
      </c>
      <c r="D147" s="30">
        <v>14</v>
      </c>
      <c r="E147" s="29" t="str">
        <f t="shared" si="2"/>
        <v>Campina do Monte Alegre14</v>
      </c>
      <c r="F147" s="29">
        <v>350945214</v>
      </c>
      <c r="G147" s="31">
        <v>184.08</v>
      </c>
      <c r="H147" s="31">
        <v>0.68</v>
      </c>
      <c r="I147" s="31">
        <v>0.92</v>
      </c>
      <c r="J147" s="31">
        <v>2.06</v>
      </c>
      <c r="K147" s="31">
        <v>0.24</v>
      </c>
    </row>
    <row r="148" spans="1:11" x14ac:dyDescent="0.2">
      <c r="A148" s="67" t="s">
        <v>155</v>
      </c>
      <c r="B148" s="29">
        <v>3509502</v>
      </c>
      <c r="C148" s="25">
        <v>5</v>
      </c>
      <c r="D148" s="30">
        <v>5</v>
      </c>
      <c r="E148" s="29" t="str">
        <f t="shared" si="2"/>
        <v>Campinas5</v>
      </c>
      <c r="F148" s="29">
        <v>35095025</v>
      </c>
      <c r="G148" s="31">
        <v>795.7</v>
      </c>
      <c r="H148" s="31">
        <v>2.4300000000000002</v>
      </c>
      <c r="I148" s="31">
        <v>3.72</v>
      </c>
      <c r="J148" s="31">
        <v>9.8000000000000007</v>
      </c>
      <c r="K148" s="31">
        <v>1.29</v>
      </c>
    </row>
    <row r="149" spans="1:11" x14ac:dyDescent="0.2">
      <c r="A149" s="67" t="s">
        <v>156</v>
      </c>
      <c r="B149" s="29">
        <v>3509601</v>
      </c>
      <c r="C149" s="25">
        <v>5</v>
      </c>
      <c r="D149" s="30">
        <v>5</v>
      </c>
      <c r="E149" s="29" t="str">
        <f t="shared" si="2"/>
        <v>Campo Limpo Paulista5</v>
      </c>
      <c r="F149" s="29">
        <v>35096015</v>
      </c>
      <c r="G149" s="31">
        <v>80.05</v>
      </c>
      <c r="H149" s="31">
        <v>0.24</v>
      </c>
      <c r="I149" s="31">
        <v>0.38</v>
      </c>
      <c r="J149" s="31">
        <v>1</v>
      </c>
      <c r="K149" s="31">
        <v>0.14000000000000001</v>
      </c>
    </row>
    <row r="150" spans="1:11" x14ac:dyDescent="0.2">
      <c r="A150" s="67" t="s">
        <v>157</v>
      </c>
      <c r="B150" s="29">
        <v>3509700</v>
      </c>
      <c r="C150" s="25">
        <v>1</v>
      </c>
      <c r="D150" s="30">
        <v>1</v>
      </c>
      <c r="E150" s="29" t="str">
        <f t="shared" si="2"/>
        <v>Campos do Jordão1</v>
      </c>
      <c r="F150" s="29">
        <v>35097001</v>
      </c>
      <c r="G150" s="31">
        <v>289.51</v>
      </c>
      <c r="H150" s="31">
        <v>2.98</v>
      </c>
      <c r="I150" s="31">
        <v>4.26</v>
      </c>
      <c r="J150" s="31">
        <v>9.39</v>
      </c>
      <c r="K150" s="31">
        <v>1.2799999999999998</v>
      </c>
    </row>
    <row r="151" spans="1:11" x14ac:dyDescent="0.2">
      <c r="A151" s="67" t="s">
        <v>158</v>
      </c>
      <c r="B151" s="29">
        <v>3509809</v>
      </c>
      <c r="C151" s="25">
        <v>17</v>
      </c>
      <c r="D151" s="30">
        <v>17</v>
      </c>
      <c r="E151" s="29" t="str">
        <f t="shared" si="2"/>
        <v>Campos Novos Paulista17</v>
      </c>
      <c r="F151" s="29">
        <v>350980917</v>
      </c>
      <c r="G151" s="31">
        <v>484.58</v>
      </c>
      <c r="H151" s="31">
        <v>1.86</v>
      </c>
      <c r="I151" s="31">
        <v>2.35</v>
      </c>
      <c r="J151" s="31">
        <v>4.4400000000000004</v>
      </c>
      <c r="K151" s="31">
        <v>0.49</v>
      </c>
    </row>
    <row r="152" spans="1:11" x14ac:dyDescent="0.2">
      <c r="A152" s="67" t="s">
        <v>159</v>
      </c>
      <c r="B152" s="29">
        <v>3509908</v>
      </c>
      <c r="C152" s="25">
        <v>11</v>
      </c>
      <c r="D152" s="30">
        <v>11</v>
      </c>
      <c r="E152" s="29" t="str">
        <f t="shared" si="2"/>
        <v>Cananéia11</v>
      </c>
      <c r="F152" s="29">
        <v>350990811</v>
      </c>
      <c r="G152" s="31">
        <v>1242.01</v>
      </c>
      <c r="H152" s="31">
        <v>10.27</v>
      </c>
      <c r="I152" s="31">
        <v>14.59</v>
      </c>
      <c r="J152" s="31">
        <v>33.44</v>
      </c>
      <c r="K152" s="31">
        <v>4.32</v>
      </c>
    </row>
    <row r="153" spans="1:11" x14ac:dyDescent="0.2">
      <c r="A153" s="67" t="s">
        <v>160</v>
      </c>
      <c r="B153" s="29">
        <v>3509957</v>
      </c>
      <c r="C153" s="25">
        <v>2</v>
      </c>
      <c r="D153" s="30">
        <v>2</v>
      </c>
      <c r="E153" s="29" t="str">
        <f t="shared" si="2"/>
        <v>Canas2</v>
      </c>
      <c r="F153" s="29">
        <v>35099572</v>
      </c>
      <c r="G153" s="31">
        <v>53.49</v>
      </c>
      <c r="H153" s="31">
        <v>0.27</v>
      </c>
      <c r="I153" s="31">
        <v>0.35</v>
      </c>
      <c r="J153" s="31">
        <v>0.82</v>
      </c>
      <c r="K153" s="31">
        <v>7.999999999999996E-2</v>
      </c>
    </row>
    <row r="154" spans="1:11" x14ac:dyDescent="0.2">
      <c r="A154" s="67" t="s">
        <v>161</v>
      </c>
      <c r="B154" s="29">
        <v>3510005</v>
      </c>
      <c r="C154" s="25">
        <v>17</v>
      </c>
      <c r="D154" s="30">
        <v>17</v>
      </c>
      <c r="E154" s="29" t="str">
        <f t="shared" si="2"/>
        <v>Cândido Mota17</v>
      </c>
      <c r="F154" s="29">
        <v>351000517</v>
      </c>
      <c r="G154" s="31">
        <v>596.29</v>
      </c>
      <c r="H154" s="31">
        <v>2.35</v>
      </c>
      <c r="I154" s="31">
        <v>2.96</v>
      </c>
      <c r="J154" s="31">
        <v>5.6</v>
      </c>
      <c r="K154" s="31">
        <v>0.60999999999999988</v>
      </c>
    </row>
    <row r="155" spans="1:11" x14ac:dyDescent="0.2">
      <c r="A155" s="67" t="s">
        <v>162</v>
      </c>
      <c r="B155" s="29">
        <v>3510104</v>
      </c>
      <c r="C155" s="25">
        <v>15</v>
      </c>
      <c r="D155" s="30">
        <v>15</v>
      </c>
      <c r="E155" s="29" t="str">
        <f t="shared" si="2"/>
        <v>Cândido Rodrigues15</v>
      </c>
      <c r="F155" s="29">
        <v>351010415</v>
      </c>
      <c r="G155" s="31">
        <v>69.52</v>
      </c>
      <c r="H155" s="31">
        <v>0.15</v>
      </c>
      <c r="I155" s="31">
        <v>0.2</v>
      </c>
      <c r="J155" s="31">
        <v>0.53</v>
      </c>
      <c r="K155" s="31">
        <v>5.0000000000000017E-2</v>
      </c>
    </row>
    <row r="156" spans="1:11" x14ac:dyDescent="0.2">
      <c r="A156" s="67" t="s">
        <v>162</v>
      </c>
      <c r="B156" s="29">
        <v>3510104</v>
      </c>
      <c r="C156" s="25">
        <v>15</v>
      </c>
      <c r="D156" s="30">
        <v>16</v>
      </c>
      <c r="E156" s="29" t="str">
        <f t="shared" si="2"/>
        <v>Cândido Rodrigues16</v>
      </c>
      <c r="F156" s="29">
        <v>351010416</v>
      </c>
      <c r="G156" s="31">
        <v>69.52</v>
      </c>
      <c r="H156" s="31">
        <v>0.15</v>
      </c>
      <c r="I156" s="31">
        <v>0.2</v>
      </c>
      <c r="J156" s="31">
        <v>0.53</v>
      </c>
      <c r="K156" s="31">
        <v>5.0000000000000017E-2</v>
      </c>
    </row>
    <row r="157" spans="1:11" x14ac:dyDescent="0.2">
      <c r="A157" s="67" t="s">
        <v>163</v>
      </c>
      <c r="B157" s="29">
        <v>3510153</v>
      </c>
      <c r="C157" s="25">
        <v>17</v>
      </c>
      <c r="D157" s="30">
        <v>17</v>
      </c>
      <c r="E157" s="29" t="str">
        <f t="shared" si="2"/>
        <v>Canitar17</v>
      </c>
      <c r="F157" s="29">
        <v>351015317</v>
      </c>
      <c r="G157" s="31">
        <v>57.38</v>
      </c>
      <c r="H157" s="31">
        <v>0.23</v>
      </c>
      <c r="I157" s="31">
        <v>0.28999999999999998</v>
      </c>
      <c r="J157" s="31">
        <v>0.55000000000000004</v>
      </c>
      <c r="K157" s="31">
        <v>5.999999999999997E-2</v>
      </c>
    </row>
    <row r="158" spans="1:11" x14ac:dyDescent="0.2">
      <c r="A158" s="67" t="s">
        <v>164</v>
      </c>
      <c r="B158" s="29">
        <v>3510203</v>
      </c>
      <c r="C158" s="25">
        <v>14</v>
      </c>
      <c r="D158" s="30">
        <v>14</v>
      </c>
      <c r="E158" s="29" t="str">
        <f t="shared" si="2"/>
        <v>Capão Bonito14</v>
      </c>
      <c r="F158" s="29">
        <v>351020314</v>
      </c>
      <c r="G158" s="31">
        <v>1641.04</v>
      </c>
      <c r="H158" s="31">
        <v>6.1</v>
      </c>
      <c r="I158" s="31">
        <v>8.27</v>
      </c>
      <c r="J158" s="31">
        <v>18.52</v>
      </c>
      <c r="K158" s="31">
        <v>2.17</v>
      </c>
    </row>
    <row r="159" spans="1:11" x14ac:dyDescent="0.2">
      <c r="A159" s="67" t="s">
        <v>165</v>
      </c>
      <c r="B159" s="29">
        <v>3510302</v>
      </c>
      <c r="C159" s="25">
        <v>10</v>
      </c>
      <c r="D159" s="30">
        <v>10</v>
      </c>
      <c r="E159" s="29" t="str">
        <f t="shared" si="2"/>
        <v>Capela do Alto10</v>
      </c>
      <c r="F159" s="29">
        <v>351030210</v>
      </c>
      <c r="G159" s="31">
        <v>169.98</v>
      </c>
      <c r="H159" s="31">
        <v>0.31</v>
      </c>
      <c r="I159" s="31">
        <v>0.54</v>
      </c>
      <c r="J159" s="31">
        <v>1.51</v>
      </c>
      <c r="K159" s="31">
        <v>0.23000000000000004</v>
      </c>
    </row>
    <row r="160" spans="1:11" x14ac:dyDescent="0.2">
      <c r="A160" s="67" t="s">
        <v>166</v>
      </c>
      <c r="B160" s="29">
        <v>3510401</v>
      </c>
      <c r="C160" s="25">
        <v>5</v>
      </c>
      <c r="D160" s="30">
        <v>5</v>
      </c>
      <c r="E160" s="29" t="str">
        <f t="shared" si="2"/>
        <v>Capivari5</v>
      </c>
      <c r="F160" s="29">
        <v>35104015</v>
      </c>
      <c r="G160" s="31">
        <v>323.2</v>
      </c>
      <c r="H160" s="31">
        <v>1.01</v>
      </c>
      <c r="I160" s="31">
        <v>1.55</v>
      </c>
      <c r="J160" s="31">
        <v>4.08</v>
      </c>
      <c r="K160" s="31">
        <v>0.54</v>
      </c>
    </row>
    <row r="161" spans="1:11" x14ac:dyDescent="0.2">
      <c r="A161" s="67" t="s">
        <v>167</v>
      </c>
      <c r="B161" s="29">
        <v>3510500</v>
      </c>
      <c r="C161" s="25">
        <v>3</v>
      </c>
      <c r="D161" s="30">
        <v>3</v>
      </c>
      <c r="E161" s="29" t="str">
        <f t="shared" si="2"/>
        <v>Caraguatatuba3</v>
      </c>
      <c r="F161" s="29">
        <v>35105003</v>
      </c>
      <c r="G161" s="31">
        <v>483.95</v>
      </c>
      <c r="H161" s="31">
        <v>7.04</v>
      </c>
      <c r="I161" s="31">
        <v>10.06</v>
      </c>
      <c r="J161" s="31">
        <v>27.4</v>
      </c>
      <c r="K161" s="31">
        <v>3.0200000000000005</v>
      </c>
    </row>
    <row r="162" spans="1:11" x14ac:dyDescent="0.2">
      <c r="A162" s="67" t="s">
        <v>168</v>
      </c>
      <c r="B162" s="29">
        <v>3510609</v>
      </c>
      <c r="C162" s="25">
        <v>6</v>
      </c>
      <c r="D162" s="30">
        <v>6</v>
      </c>
      <c r="E162" s="29" t="str">
        <f t="shared" si="2"/>
        <v>Carapicuíba6</v>
      </c>
      <c r="F162" s="29">
        <v>35106096</v>
      </c>
      <c r="G162" s="31">
        <v>34.97</v>
      </c>
      <c r="H162" s="31">
        <v>0.11</v>
      </c>
      <c r="I162" s="31">
        <v>0.19</v>
      </c>
      <c r="J162" s="31">
        <v>0.51</v>
      </c>
      <c r="K162" s="31">
        <v>0.08</v>
      </c>
    </row>
    <row r="163" spans="1:11" x14ac:dyDescent="0.2">
      <c r="A163" s="67" t="s">
        <v>169</v>
      </c>
      <c r="B163" s="29">
        <v>3510708</v>
      </c>
      <c r="C163" s="25">
        <v>15</v>
      </c>
      <c r="D163" s="30">
        <v>15</v>
      </c>
      <c r="E163" s="29" t="str">
        <f t="shared" si="2"/>
        <v>Cardoso15</v>
      </c>
      <c r="F163" s="29">
        <v>351070815</v>
      </c>
      <c r="G163" s="31">
        <v>637.57000000000005</v>
      </c>
      <c r="H163" s="31">
        <v>1.05</v>
      </c>
      <c r="I163" s="31">
        <v>1.56</v>
      </c>
      <c r="J163" s="31">
        <v>4.9000000000000004</v>
      </c>
      <c r="K163" s="31">
        <v>0.51</v>
      </c>
    </row>
    <row r="164" spans="1:11" x14ac:dyDescent="0.2">
      <c r="A164" s="67" t="s">
        <v>170</v>
      </c>
      <c r="B164" s="29">
        <v>3510807</v>
      </c>
      <c r="C164" s="25">
        <v>4</v>
      </c>
      <c r="D164" s="30">
        <v>4</v>
      </c>
      <c r="E164" s="29" t="str">
        <f t="shared" si="2"/>
        <v>Casa Branca4</v>
      </c>
      <c r="F164" s="29">
        <v>35108074</v>
      </c>
      <c r="G164" s="31">
        <v>865.54</v>
      </c>
      <c r="H164" s="31">
        <v>2.87</v>
      </c>
      <c r="I164" s="31">
        <v>4.24</v>
      </c>
      <c r="J164" s="31">
        <v>12.66</v>
      </c>
      <c r="K164" s="31">
        <v>1.37</v>
      </c>
    </row>
    <row r="165" spans="1:11" x14ac:dyDescent="0.2">
      <c r="A165" s="67" t="s">
        <v>170</v>
      </c>
      <c r="B165" s="29">
        <v>3510807</v>
      </c>
      <c r="C165" s="25">
        <v>4</v>
      </c>
      <c r="D165" s="30">
        <v>9</v>
      </c>
      <c r="E165" s="29" t="str">
        <f t="shared" si="2"/>
        <v>Casa Branca9</v>
      </c>
      <c r="F165" s="29">
        <v>35108079</v>
      </c>
      <c r="G165" s="31">
        <v>865.54</v>
      </c>
      <c r="H165" s="31">
        <v>2.87</v>
      </c>
      <c r="I165" s="31">
        <v>4.24</v>
      </c>
      <c r="J165" s="31">
        <v>12.66</v>
      </c>
      <c r="K165" s="31">
        <v>1.37</v>
      </c>
    </row>
    <row r="166" spans="1:11" x14ac:dyDescent="0.2">
      <c r="A166" s="67" t="s">
        <v>171</v>
      </c>
      <c r="B166" s="29">
        <v>3510906</v>
      </c>
      <c r="C166" s="25">
        <v>4</v>
      </c>
      <c r="D166" s="30">
        <v>4</v>
      </c>
      <c r="E166" s="29" t="str">
        <f t="shared" si="2"/>
        <v>Cássia dos Coqueiros4</v>
      </c>
      <c r="F166" s="29">
        <v>35109064</v>
      </c>
      <c r="G166" s="31">
        <v>190.92</v>
      </c>
      <c r="H166" s="31">
        <v>0.65</v>
      </c>
      <c r="I166" s="31">
        <v>0.96</v>
      </c>
      <c r="J166" s="31">
        <v>3.02</v>
      </c>
      <c r="K166" s="31">
        <v>0.30999999999999994</v>
      </c>
    </row>
    <row r="167" spans="1:11" x14ac:dyDescent="0.2">
      <c r="A167" s="67" t="s">
        <v>171</v>
      </c>
      <c r="B167" s="29">
        <v>3510906</v>
      </c>
      <c r="C167" s="25">
        <v>4</v>
      </c>
      <c r="D167" s="30">
        <v>8</v>
      </c>
      <c r="E167" s="29" t="str">
        <f t="shared" si="2"/>
        <v>Cássia dos Coqueiros8</v>
      </c>
      <c r="F167" s="29">
        <v>35109068</v>
      </c>
      <c r="G167" s="31">
        <v>190.92</v>
      </c>
      <c r="H167" s="31">
        <v>0.65</v>
      </c>
      <c r="I167" s="31">
        <v>0.96</v>
      </c>
      <c r="J167" s="31">
        <v>3.02</v>
      </c>
      <c r="K167" s="31">
        <v>0.30999999999999994</v>
      </c>
    </row>
    <row r="168" spans="1:11" x14ac:dyDescent="0.2">
      <c r="A168" s="67" t="s">
        <v>172</v>
      </c>
      <c r="B168" s="29">
        <v>3511003</v>
      </c>
      <c r="C168" s="25">
        <v>19</v>
      </c>
      <c r="D168" s="30">
        <v>19</v>
      </c>
      <c r="E168" s="29" t="str">
        <f t="shared" si="2"/>
        <v>Castilho19</v>
      </c>
      <c r="F168" s="29">
        <v>351100319</v>
      </c>
      <c r="G168" s="31">
        <v>1062.6500000000001</v>
      </c>
      <c r="H168" s="31">
        <v>1.89</v>
      </c>
      <c r="I168" s="31">
        <v>2.57</v>
      </c>
      <c r="J168" s="31">
        <v>7.74</v>
      </c>
      <c r="K168" s="31">
        <v>0.67999999999999994</v>
      </c>
    </row>
    <row r="169" spans="1:11" x14ac:dyDescent="0.2">
      <c r="A169" s="67" t="s">
        <v>172</v>
      </c>
      <c r="B169" s="29">
        <v>3511003</v>
      </c>
      <c r="C169" s="25">
        <v>19</v>
      </c>
      <c r="D169" s="30">
        <v>20</v>
      </c>
      <c r="E169" s="29" t="str">
        <f t="shared" si="2"/>
        <v>Castilho20</v>
      </c>
      <c r="F169" s="29">
        <v>351100320</v>
      </c>
      <c r="G169" s="31">
        <v>1062.6500000000001</v>
      </c>
      <c r="H169" s="31">
        <v>1.89</v>
      </c>
      <c r="I169" s="31">
        <v>2.57</v>
      </c>
      <c r="J169" s="31">
        <v>7.74</v>
      </c>
      <c r="K169" s="31">
        <v>0.67999999999999994</v>
      </c>
    </row>
    <row r="170" spans="1:11" x14ac:dyDescent="0.2">
      <c r="A170" s="67" t="s">
        <v>173</v>
      </c>
      <c r="B170" s="29">
        <v>3511102</v>
      </c>
      <c r="C170" s="25">
        <v>15</v>
      </c>
      <c r="D170" s="30">
        <v>15</v>
      </c>
      <c r="E170" s="29" t="str">
        <f t="shared" si="2"/>
        <v>Catanduva15</v>
      </c>
      <c r="F170" s="29">
        <v>351110215</v>
      </c>
      <c r="G170" s="31">
        <v>292.24</v>
      </c>
      <c r="H170" s="31">
        <v>0.5</v>
      </c>
      <c r="I170" s="31">
        <v>0.73</v>
      </c>
      <c r="J170" s="31">
        <v>2.2000000000000002</v>
      </c>
      <c r="K170" s="31">
        <v>0.22999999999999998</v>
      </c>
    </row>
    <row r="171" spans="1:11" x14ac:dyDescent="0.2">
      <c r="A171" s="67" t="s">
        <v>173</v>
      </c>
      <c r="B171" s="29">
        <v>3511102</v>
      </c>
      <c r="C171" s="25">
        <v>15</v>
      </c>
      <c r="D171" s="30">
        <v>16</v>
      </c>
      <c r="E171" s="29" t="str">
        <f t="shared" si="2"/>
        <v>Catanduva16</v>
      </c>
      <c r="F171" s="29">
        <v>351110216</v>
      </c>
      <c r="G171" s="31">
        <v>292.24</v>
      </c>
      <c r="H171" s="31">
        <v>0.5</v>
      </c>
      <c r="I171" s="31">
        <v>0.73</v>
      </c>
      <c r="J171" s="31">
        <v>2.2000000000000002</v>
      </c>
      <c r="K171" s="31">
        <v>0.22999999999999998</v>
      </c>
    </row>
    <row r="172" spans="1:11" x14ac:dyDescent="0.2">
      <c r="A172" s="67" t="s">
        <v>174</v>
      </c>
      <c r="B172" s="29">
        <v>3511201</v>
      </c>
      <c r="C172" s="25">
        <v>15</v>
      </c>
      <c r="D172" s="30">
        <v>15</v>
      </c>
      <c r="E172" s="29" t="str">
        <f t="shared" si="2"/>
        <v>Catiguá15</v>
      </c>
      <c r="F172" s="29">
        <v>351120115</v>
      </c>
      <c r="G172" s="31">
        <v>145.43</v>
      </c>
      <c r="H172" s="31">
        <v>0.24</v>
      </c>
      <c r="I172" s="31">
        <v>0.36</v>
      </c>
      <c r="J172" s="31">
        <v>1.1200000000000001</v>
      </c>
      <c r="K172" s="31">
        <v>0.12</v>
      </c>
    </row>
    <row r="173" spans="1:11" x14ac:dyDescent="0.2">
      <c r="A173" s="67" t="s">
        <v>175</v>
      </c>
      <c r="B173" s="29">
        <v>3511300</v>
      </c>
      <c r="C173" s="25">
        <v>15</v>
      </c>
      <c r="D173" s="30">
        <v>15</v>
      </c>
      <c r="E173" s="29" t="str">
        <f t="shared" si="2"/>
        <v>Cedral15</v>
      </c>
      <c r="F173" s="29">
        <v>351130015</v>
      </c>
      <c r="G173" s="31">
        <v>197.62</v>
      </c>
      <c r="H173" s="31">
        <v>0.37</v>
      </c>
      <c r="I173" s="31">
        <v>0.5</v>
      </c>
      <c r="J173" s="31">
        <v>1.43</v>
      </c>
      <c r="K173" s="31">
        <v>0.13</v>
      </c>
    </row>
    <row r="174" spans="1:11" x14ac:dyDescent="0.2">
      <c r="A174" s="67" t="s">
        <v>175</v>
      </c>
      <c r="B174" s="29">
        <v>3511300</v>
      </c>
      <c r="C174" s="25">
        <v>15</v>
      </c>
      <c r="D174" s="30">
        <v>16</v>
      </c>
      <c r="E174" s="29" t="str">
        <f t="shared" si="2"/>
        <v>Cedral16</v>
      </c>
      <c r="F174" s="29">
        <v>351130016</v>
      </c>
      <c r="G174" s="31">
        <v>197.62</v>
      </c>
      <c r="H174" s="31">
        <v>0.37</v>
      </c>
      <c r="I174" s="31">
        <v>0.5</v>
      </c>
      <c r="J174" s="31">
        <v>1.43</v>
      </c>
      <c r="K174" s="31">
        <v>0.13</v>
      </c>
    </row>
    <row r="175" spans="1:11" x14ac:dyDescent="0.2">
      <c r="A175" s="67" t="s">
        <v>176</v>
      </c>
      <c r="B175" s="29">
        <v>3511409</v>
      </c>
      <c r="C175" s="25">
        <v>17</v>
      </c>
      <c r="D175" s="30">
        <v>17</v>
      </c>
      <c r="E175" s="29" t="str">
        <f t="shared" si="2"/>
        <v>Cerqueira César17</v>
      </c>
      <c r="F175" s="29">
        <v>351140917</v>
      </c>
      <c r="G175" s="31">
        <v>503.64</v>
      </c>
      <c r="H175" s="31">
        <v>1.94</v>
      </c>
      <c r="I175" s="31">
        <v>2.54</v>
      </c>
      <c r="J175" s="31">
        <v>5.28</v>
      </c>
      <c r="K175" s="31">
        <v>0.60000000000000009</v>
      </c>
    </row>
    <row r="176" spans="1:11" x14ac:dyDescent="0.2">
      <c r="A176" s="67" t="s">
        <v>176</v>
      </c>
      <c r="B176" s="29">
        <v>3511409</v>
      </c>
      <c r="C176" s="25">
        <v>17</v>
      </c>
      <c r="D176" s="30">
        <v>14</v>
      </c>
      <c r="E176" s="29" t="str">
        <f t="shared" si="2"/>
        <v>Cerqueira César14</v>
      </c>
      <c r="F176" s="29">
        <v>351140914</v>
      </c>
      <c r="G176" s="31">
        <v>503.64</v>
      </c>
      <c r="H176" s="31">
        <v>1.94</v>
      </c>
      <c r="I176" s="31">
        <v>2.54</v>
      </c>
      <c r="J176" s="31">
        <v>5.28</v>
      </c>
      <c r="K176" s="31">
        <v>0.60000000000000009</v>
      </c>
    </row>
    <row r="177" spans="1:11" x14ac:dyDescent="0.2">
      <c r="A177" s="67" t="s">
        <v>177</v>
      </c>
      <c r="B177" s="29">
        <v>3511508</v>
      </c>
      <c r="C177" s="25">
        <v>10</v>
      </c>
      <c r="D177" s="30">
        <v>10</v>
      </c>
      <c r="E177" s="29" t="str">
        <f t="shared" si="2"/>
        <v>Cerquilho10</v>
      </c>
      <c r="F177" s="29">
        <v>351150810</v>
      </c>
      <c r="G177" s="31">
        <v>127.76</v>
      </c>
      <c r="H177" s="31">
        <v>0.24</v>
      </c>
      <c r="I177" s="31">
        <v>0.4</v>
      </c>
      <c r="J177" s="31">
        <v>1.1299999999999999</v>
      </c>
      <c r="K177" s="31">
        <v>0.16000000000000003</v>
      </c>
    </row>
    <row r="178" spans="1:11" x14ac:dyDescent="0.2">
      <c r="A178" s="67" t="s">
        <v>178</v>
      </c>
      <c r="B178" s="29">
        <v>3511607</v>
      </c>
      <c r="C178" s="25">
        <v>10</v>
      </c>
      <c r="D178" s="30">
        <v>10</v>
      </c>
      <c r="E178" s="29" t="str">
        <f t="shared" si="2"/>
        <v>Cesário Lange10</v>
      </c>
      <c r="F178" s="29">
        <v>351160710</v>
      </c>
      <c r="G178" s="31">
        <v>190.19</v>
      </c>
      <c r="H178" s="31">
        <v>0.36</v>
      </c>
      <c r="I178" s="31">
        <v>0.62</v>
      </c>
      <c r="J178" s="31">
        <v>1.73</v>
      </c>
      <c r="K178" s="31">
        <v>0.26</v>
      </c>
    </row>
    <row r="179" spans="1:11" x14ac:dyDescent="0.2">
      <c r="A179" s="67" t="s">
        <v>179</v>
      </c>
      <c r="B179" s="29">
        <v>3511706</v>
      </c>
      <c r="C179" s="25">
        <v>5</v>
      </c>
      <c r="D179" s="30">
        <v>5</v>
      </c>
      <c r="E179" s="29" t="str">
        <f t="shared" si="2"/>
        <v>Charqueada5</v>
      </c>
      <c r="F179" s="29">
        <v>35117065</v>
      </c>
      <c r="G179" s="31">
        <v>176</v>
      </c>
      <c r="H179" s="31">
        <v>0.54</v>
      </c>
      <c r="I179" s="31">
        <v>0.82</v>
      </c>
      <c r="J179" s="31">
        <v>2.16</v>
      </c>
      <c r="K179" s="31">
        <v>0.27999999999999992</v>
      </c>
    </row>
    <row r="180" spans="1:11" x14ac:dyDescent="0.2">
      <c r="A180" s="67" t="s">
        <v>180</v>
      </c>
      <c r="B180" s="29">
        <v>3557204</v>
      </c>
      <c r="C180" s="25">
        <v>17</v>
      </c>
      <c r="D180" s="30">
        <v>17</v>
      </c>
      <c r="E180" s="29" t="str">
        <f t="shared" si="2"/>
        <v>Chavantes17</v>
      </c>
      <c r="F180" s="29">
        <v>355720417</v>
      </c>
      <c r="G180" s="31">
        <v>188.21</v>
      </c>
      <c r="H180" s="31">
        <v>0.73</v>
      </c>
      <c r="I180" s="31">
        <v>0.94</v>
      </c>
      <c r="J180" s="31">
        <v>1.82</v>
      </c>
      <c r="K180" s="31">
        <v>0.20999999999999996</v>
      </c>
    </row>
    <row r="181" spans="1:11" x14ac:dyDescent="0.2">
      <c r="A181" s="67" t="s">
        <v>180</v>
      </c>
      <c r="B181" s="29">
        <v>3557204</v>
      </c>
      <c r="C181" s="25">
        <v>17</v>
      </c>
      <c r="D181" s="30">
        <v>14</v>
      </c>
      <c r="E181" s="29" t="str">
        <f t="shared" si="2"/>
        <v>Chavantes14</v>
      </c>
      <c r="F181" s="29">
        <v>355720414</v>
      </c>
      <c r="G181" s="31">
        <v>188.21</v>
      </c>
      <c r="H181" s="31">
        <v>0.73</v>
      </c>
      <c r="I181" s="31">
        <v>0.94</v>
      </c>
      <c r="J181" s="31">
        <v>1.82</v>
      </c>
      <c r="K181" s="31">
        <v>0.20999999999999996</v>
      </c>
    </row>
    <row r="182" spans="1:11" x14ac:dyDescent="0.2">
      <c r="A182" s="67" t="s">
        <v>181</v>
      </c>
      <c r="B182" s="29">
        <v>3511904</v>
      </c>
      <c r="C182" s="25">
        <v>20</v>
      </c>
      <c r="D182" s="30">
        <v>20</v>
      </c>
      <c r="E182" s="29" t="str">
        <f t="shared" si="2"/>
        <v>Clementina20</v>
      </c>
      <c r="F182" s="29">
        <v>351190420</v>
      </c>
      <c r="G182" s="31">
        <v>168.74</v>
      </c>
      <c r="H182" s="31">
        <v>0.37</v>
      </c>
      <c r="I182" s="31">
        <v>0.52</v>
      </c>
      <c r="J182" s="31">
        <v>1.26</v>
      </c>
      <c r="K182" s="31">
        <v>0.15000000000000002</v>
      </c>
    </row>
    <row r="183" spans="1:11" x14ac:dyDescent="0.2">
      <c r="A183" s="67" t="s">
        <v>182</v>
      </c>
      <c r="B183" s="29">
        <v>3512001</v>
      </c>
      <c r="C183" s="25">
        <v>12</v>
      </c>
      <c r="D183" s="30">
        <v>12</v>
      </c>
      <c r="E183" s="29" t="str">
        <f t="shared" si="2"/>
        <v>Colina12</v>
      </c>
      <c r="F183" s="29">
        <v>351200112</v>
      </c>
      <c r="G183" s="31">
        <v>423.96</v>
      </c>
      <c r="H183" s="31">
        <v>1.05</v>
      </c>
      <c r="I183" s="31">
        <v>1.55</v>
      </c>
      <c r="J183" s="31">
        <v>4.42</v>
      </c>
      <c r="K183" s="31">
        <v>0.5</v>
      </c>
    </row>
    <row r="184" spans="1:11" x14ac:dyDescent="0.2">
      <c r="A184" s="67" t="s">
        <v>182</v>
      </c>
      <c r="B184" s="29">
        <v>3512001</v>
      </c>
      <c r="C184" s="25">
        <v>12</v>
      </c>
      <c r="D184" s="30">
        <v>15</v>
      </c>
      <c r="E184" s="29" t="str">
        <f t="shared" si="2"/>
        <v>Colina15</v>
      </c>
      <c r="F184" s="29">
        <v>351200115</v>
      </c>
      <c r="G184" s="31">
        <v>423.96</v>
      </c>
      <c r="H184" s="31">
        <v>1.05</v>
      </c>
      <c r="I184" s="31">
        <v>1.55</v>
      </c>
      <c r="J184" s="31">
        <v>4.42</v>
      </c>
      <c r="K184" s="31">
        <v>0.5</v>
      </c>
    </row>
    <row r="185" spans="1:11" x14ac:dyDescent="0.2">
      <c r="A185" s="67" t="s">
        <v>183</v>
      </c>
      <c r="B185" s="29">
        <v>3512100</v>
      </c>
      <c r="C185" s="25">
        <v>12</v>
      </c>
      <c r="D185" s="30">
        <v>12</v>
      </c>
      <c r="E185" s="29" t="str">
        <f t="shared" si="2"/>
        <v>Colômbia12</v>
      </c>
      <c r="F185" s="29">
        <v>351210012</v>
      </c>
      <c r="G185" s="31">
        <v>729.25</v>
      </c>
      <c r="H185" s="31">
        <v>2.08</v>
      </c>
      <c r="I185" s="31">
        <v>3.07</v>
      </c>
      <c r="J185" s="31">
        <v>8.51</v>
      </c>
      <c r="K185" s="31">
        <v>0.98999999999999977</v>
      </c>
    </row>
    <row r="186" spans="1:11" x14ac:dyDescent="0.2">
      <c r="A186" s="67" t="s">
        <v>184</v>
      </c>
      <c r="B186" s="29">
        <v>3512209</v>
      </c>
      <c r="C186" s="25">
        <v>9</v>
      </c>
      <c r="D186" s="30">
        <v>9</v>
      </c>
      <c r="E186" s="29" t="str">
        <f t="shared" si="2"/>
        <v>Conchal9</v>
      </c>
      <c r="F186" s="29">
        <v>35122099</v>
      </c>
      <c r="G186" s="31">
        <v>183.83</v>
      </c>
      <c r="H186" s="31">
        <v>0.61</v>
      </c>
      <c r="I186" s="31">
        <v>0.9</v>
      </c>
      <c r="J186" s="31">
        <v>2.5</v>
      </c>
      <c r="K186" s="31">
        <v>0.29000000000000004</v>
      </c>
    </row>
    <row r="187" spans="1:11" x14ac:dyDescent="0.2">
      <c r="A187" s="67" t="s">
        <v>185</v>
      </c>
      <c r="B187" s="29">
        <v>3512308</v>
      </c>
      <c r="C187" s="25">
        <v>10</v>
      </c>
      <c r="D187" s="30">
        <v>10</v>
      </c>
      <c r="E187" s="29" t="str">
        <f t="shared" si="2"/>
        <v>Conchas10</v>
      </c>
      <c r="F187" s="29">
        <v>351230810</v>
      </c>
      <c r="G187" s="31">
        <v>468.24</v>
      </c>
      <c r="H187" s="31">
        <v>0.87</v>
      </c>
      <c r="I187" s="31">
        <v>1.51</v>
      </c>
      <c r="J187" s="31">
        <v>4.21</v>
      </c>
      <c r="K187" s="31">
        <v>0.64</v>
      </c>
    </row>
    <row r="188" spans="1:11" x14ac:dyDescent="0.2">
      <c r="A188" s="67" t="s">
        <v>186</v>
      </c>
      <c r="B188" s="29">
        <v>3512407</v>
      </c>
      <c r="C188" s="25">
        <v>5</v>
      </c>
      <c r="D188" s="30">
        <v>5</v>
      </c>
      <c r="E188" s="29" t="str">
        <f t="shared" si="2"/>
        <v>Cordeirópolis5</v>
      </c>
      <c r="F188" s="29">
        <v>35124075</v>
      </c>
      <c r="G188" s="31">
        <v>137.34</v>
      </c>
      <c r="H188" s="31">
        <v>0.41</v>
      </c>
      <c r="I188" s="31">
        <v>0.63</v>
      </c>
      <c r="J188" s="31">
        <v>1.66</v>
      </c>
      <c r="K188" s="31">
        <v>0.22000000000000003</v>
      </c>
    </row>
    <row r="189" spans="1:11" x14ac:dyDescent="0.2">
      <c r="A189" s="67" t="s">
        <v>187</v>
      </c>
      <c r="B189" s="29">
        <v>3512506</v>
      </c>
      <c r="C189" s="25">
        <v>19</v>
      </c>
      <c r="D189" s="30">
        <v>19</v>
      </c>
      <c r="E189" s="29" t="str">
        <f t="shared" si="2"/>
        <v>Coroados19</v>
      </c>
      <c r="F189" s="29">
        <v>351250619</v>
      </c>
      <c r="G189" s="31">
        <v>246.54</v>
      </c>
      <c r="H189" s="31">
        <v>0.43</v>
      </c>
      <c r="I189" s="31">
        <v>0.57999999999999996</v>
      </c>
      <c r="J189" s="31">
        <v>1.83</v>
      </c>
      <c r="K189" s="31">
        <v>0.14999999999999997</v>
      </c>
    </row>
    <row r="190" spans="1:11" x14ac:dyDescent="0.2">
      <c r="A190" s="67" t="s">
        <v>188</v>
      </c>
      <c r="B190" s="29">
        <v>3512605</v>
      </c>
      <c r="C190" s="25">
        <v>14</v>
      </c>
      <c r="D190" s="30">
        <v>14</v>
      </c>
      <c r="E190" s="29" t="str">
        <f t="shared" si="2"/>
        <v>Coronel Macedo14</v>
      </c>
      <c r="F190" s="29">
        <v>351260514</v>
      </c>
      <c r="G190" s="31">
        <v>304.51</v>
      </c>
      <c r="H190" s="31">
        <v>1.1100000000000001</v>
      </c>
      <c r="I190" s="31">
        <v>1.51</v>
      </c>
      <c r="J190" s="31">
        <v>3.38</v>
      </c>
      <c r="K190" s="31">
        <v>0.39999999999999991</v>
      </c>
    </row>
    <row r="191" spans="1:11" x14ac:dyDescent="0.2">
      <c r="A191" s="67" t="s">
        <v>189</v>
      </c>
      <c r="B191" s="29">
        <v>3512704</v>
      </c>
      <c r="C191" s="25">
        <v>5</v>
      </c>
      <c r="D191" s="30">
        <v>5</v>
      </c>
      <c r="E191" s="29" t="str">
        <f t="shared" si="2"/>
        <v>Corumbataí5</v>
      </c>
      <c r="F191" s="29">
        <v>35127045</v>
      </c>
      <c r="G191" s="31">
        <v>278.14</v>
      </c>
      <c r="H191" s="31">
        <v>0.86</v>
      </c>
      <c r="I191" s="31">
        <v>1.31</v>
      </c>
      <c r="J191" s="31">
        <v>3.49</v>
      </c>
      <c r="K191" s="31">
        <v>0.45000000000000007</v>
      </c>
    </row>
    <row r="192" spans="1:11" x14ac:dyDescent="0.2">
      <c r="A192" s="67" t="s">
        <v>189</v>
      </c>
      <c r="B192" s="29">
        <v>3512704</v>
      </c>
      <c r="C192" s="25">
        <v>5</v>
      </c>
      <c r="D192" s="30">
        <v>9</v>
      </c>
      <c r="E192" s="29" t="str">
        <f t="shared" si="2"/>
        <v>Corumbataí9</v>
      </c>
      <c r="F192" s="29">
        <v>35127049</v>
      </c>
      <c r="G192" s="31">
        <v>278.14</v>
      </c>
      <c r="H192" s="31">
        <v>0.86</v>
      </c>
      <c r="I192" s="31">
        <v>1.31</v>
      </c>
      <c r="J192" s="31">
        <v>3.49</v>
      </c>
      <c r="K192" s="31">
        <v>0.45000000000000007</v>
      </c>
    </row>
    <row r="193" spans="1:11" x14ac:dyDescent="0.2">
      <c r="A193" s="67" t="s">
        <v>190</v>
      </c>
      <c r="B193" s="29">
        <v>3512803</v>
      </c>
      <c r="C193" s="25">
        <v>5</v>
      </c>
      <c r="D193" s="30">
        <v>5</v>
      </c>
      <c r="E193" s="29" t="str">
        <f t="shared" si="2"/>
        <v>Cosmópolis5</v>
      </c>
      <c r="F193" s="29">
        <v>35128035</v>
      </c>
      <c r="G193" s="31">
        <v>154.72999999999999</v>
      </c>
      <c r="H193" s="31">
        <v>0.47</v>
      </c>
      <c r="I193" s="31">
        <v>0.72</v>
      </c>
      <c r="J193" s="31">
        <v>1.9</v>
      </c>
      <c r="K193" s="31">
        <v>0.25</v>
      </c>
    </row>
    <row r="194" spans="1:11" x14ac:dyDescent="0.2">
      <c r="A194" s="67" t="s">
        <v>191</v>
      </c>
      <c r="B194" s="29">
        <v>3512902</v>
      </c>
      <c r="C194" s="25">
        <v>15</v>
      </c>
      <c r="D194" s="30">
        <v>15</v>
      </c>
      <c r="E194" s="29" t="str">
        <f t="shared" ref="E194:E257" si="3">CONCATENATE(A194,D194)</f>
        <v>Cosmorama15</v>
      </c>
      <c r="F194" s="29">
        <v>351290215</v>
      </c>
      <c r="G194" s="31">
        <v>441.33</v>
      </c>
      <c r="H194" s="31">
        <v>0.74</v>
      </c>
      <c r="I194" s="31">
        <v>1.08</v>
      </c>
      <c r="J194" s="31">
        <v>3.39</v>
      </c>
      <c r="K194" s="31">
        <v>0.34000000000000008</v>
      </c>
    </row>
    <row r="195" spans="1:11" x14ac:dyDescent="0.2">
      <c r="A195" s="67" t="s">
        <v>191</v>
      </c>
      <c r="B195" s="29">
        <v>3512902</v>
      </c>
      <c r="C195" s="25">
        <v>15</v>
      </c>
      <c r="D195" s="30">
        <v>18</v>
      </c>
      <c r="E195" s="29" t="str">
        <f t="shared" si="3"/>
        <v>Cosmorama18</v>
      </c>
      <c r="F195" s="29">
        <v>351290218</v>
      </c>
      <c r="G195" s="31">
        <v>441.33</v>
      </c>
      <c r="H195" s="31">
        <v>0.74</v>
      </c>
      <c r="I195" s="31">
        <v>1.08</v>
      </c>
      <c r="J195" s="31">
        <v>3.39</v>
      </c>
      <c r="K195" s="31">
        <v>0.34000000000000008</v>
      </c>
    </row>
    <row r="196" spans="1:11" x14ac:dyDescent="0.2">
      <c r="A196" s="67" t="s">
        <v>192</v>
      </c>
      <c r="B196" s="29">
        <v>3513009</v>
      </c>
      <c r="C196" s="25">
        <v>6</v>
      </c>
      <c r="D196" s="30">
        <v>6</v>
      </c>
      <c r="E196" s="29" t="str">
        <f t="shared" si="3"/>
        <v>Cotia6</v>
      </c>
      <c r="F196" s="29">
        <v>35130096</v>
      </c>
      <c r="G196" s="31">
        <v>323.89</v>
      </c>
      <c r="H196" s="31">
        <v>0.98</v>
      </c>
      <c r="I196" s="31">
        <v>1.57</v>
      </c>
      <c r="J196" s="31">
        <v>4.25</v>
      </c>
      <c r="K196" s="31">
        <v>0.59000000000000008</v>
      </c>
    </row>
    <row r="197" spans="1:11" x14ac:dyDescent="0.2">
      <c r="A197" s="67" t="s">
        <v>192</v>
      </c>
      <c r="B197" s="29">
        <v>3513009</v>
      </c>
      <c r="C197" s="25">
        <v>6</v>
      </c>
      <c r="D197" s="30">
        <v>10</v>
      </c>
      <c r="E197" s="29" t="str">
        <f t="shared" si="3"/>
        <v>Cotia10</v>
      </c>
      <c r="F197" s="29">
        <v>351300910</v>
      </c>
      <c r="G197" s="31">
        <v>323.89</v>
      </c>
      <c r="H197" s="31">
        <v>0.98</v>
      </c>
      <c r="I197" s="31">
        <v>1.57</v>
      </c>
      <c r="J197" s="31">
        <v>4.25</v>
      </c>
      <c r="K197" s="31">
        <v>0.59000000000000008</v>
      </c>
    </row>
    <row r="198" spans="1:11" x14ac:dyDescent="0.2">
      <c r="A198" s="67" t="s">
        <v>193</v>
      </c>
      <c r="B198" s="29">
        <v>3513108</v>
      </c>
      <c r="C198" s="25">
        <v>4</v>
      </c>
      <c r="D198" s="30">
        <v>4</v>
      </c>
      <c r="E198" s="29" t="str">
        <f t="shared" si="3"/>
        <v>Cravinhos4</v>
      </c>
      <c r="F198" s="29">
        <v>35131084</v>
      </c>
      <c r="G198" s="31">
        <v>311.33999999999997</v>
      </c>
      <c r="H198" s="31">
        <v>1.02</v>
      </c>
      <c r="I198" s="31">
        <v>1.5</v>
      </c>
      <c r="J198" s="31">
        <v>4.4800000000000004</v>
      </c>
      <c r="K198" s="31">
        <v>0.48</v>
      </c>
    </row>
    <row r="199" spans="1:11" x14ac:dyDescent="0.2">
      <c r="A199" s="67" t="s">
        <v>193</v>
      </c>
      <c r="B199" s="29">
        <v>3513108</v>
      </c>
      <c r="C199" s="25">
        <v>4</v>
      </c>
      <c r="D199" s="30">
        <v>9</v>
      </c>
      <c r="E199" s="29" t="str">
        <f t="shared" si="3"/>
        <v>Cravinhos9</v>
      </c>
      <c r="F199" s="29">
        <v>35131089</v>
      </c>
      <c r="G199" s="31">
        <v>311.33999999999997</v>
      </c>
      <c r="H199" s="31">
        <v>1.02</v>
      </c>
      <c r="I199" s="31">
        <v>1.5</v>
      </c>
      <c r="J199" s="31">
        <v>4.4800000000000004</v>
      </c>
      <c r="K199" s="31">
        <v>0.48</v>
      </c>
    </row>
    <row r="200" spans="1:11" x14ac:dyDescent="0.2">
      <c r="A200" s="67" t="s">
        <v>194</v>
      </c>
      <c r="B200" s="29">
        <v>3513207</v>
      </c>
      <c r="C200" s="25">
        <v>8</v>
      </c>
      <c r="D200" s="30">
        <v>8</v>
      </c>
      <c r="E200" s="29" t="str">
        <f t="shared" si="3"/>
        <v>Cristais Paulista8</v>
      </c>
      <c r="F200" s="29">
        <v>35132078</v>
      </c>
      <c r="G200" s="31">
        <v>385.46</v>
      </c>
      <c r="H200" s="31">
        <v>1.18</v>
      </c>
      <c r="I200" s="31">
        <v>1.94</v>
      </c>
      <c r="J200" s="31">
        <v>6.18</v>
      </c>
      <c r="K200" s="31">
        <v>0.76</v>
      </c>
    </row>
    <row r="201" spans="1:11" x14ac:dyDescent="0.2">
      <c r="A201" s="67" t="s">
        <v>195</v>
      </c>
      <c r="B201" s="29">
        <v>3513306</v>
      </c>
      <c r="C201" s="25">
        <v>17</v>
      </c>
      <c r="D201" s="30">
        <v>17</v>
      </c>
      <c r="E201" s="29" t="str">
        <f t="shared" si="3"/>
        <v>Cruzália17</v>
      </c>
      <c r="F201" s="29">
        <v>351330617</v>
      </c>
      <c r="G201" s="31">
        <v>149.16999999999999</v>
      </c>
      <c r="H201" s="31">
        <v>0.57999999999999996</v>
      </c>
      <c r="I201" s="31">
        <v>0.73</v>
      </c>
      <c r="J201" s="31">
        <v>1.37</v>
      </c>
      <c r="K201" s="31">
        <v>0.15000000000000002</v>
      </c>
    </row>
    <row r="202" spans="1:11" x14ac:dyDescent="0.2">
      <c r="A202" s="67" t="s">
        <v>196</v>
      </c>
      <c r="B202" s="29">
        <v>3513405</v>
      </c>
      <c r="C202" s="25">
        <v>2</v>
      </c>
      <c r="D202" s="30">
        <v>2</v>
      </c>
      <c r="E202" s="29" t="str">
        <f t="shared" si="3"/>
        <v>Cruzeiro2</v>
      </c>
      <c r="F202" s="29">
        <v>35134052</v>
      </c>
      <c r="G202" s="31">
        <v>304.57</v>
      </c>
      <c r="H202" s="31">
        <v>1.54</v>
      </c>
      <c r="I202" s="31">
        <v>2</v>
      </c>
      <c r="J202" s="31">
        <v>4.63</v>
      </c>
      <c r="K202" s="31">
        <v>0.45999999999999996</v>
      </c>
    </row>
    <row r="203" spans="1:11" x14ac:dyDescent="0.2">
      <c r="A203" s="67" t="s">
        <v>197</v>
      </c>
      <c r="B203" s="29">
        <v>3513504</v>
      </c>
      <c r="C203" s="25">
        <v>7</v>
      </c>
      <c r="D203" s="30">
        <v>7</v>
      </c>
      <c r="E203" s="29" t="str">
        <f t="shared" si="3"/>
        <v>Cubatão7</v>
      </c>
      <c r="F203" s="29">
        <v>35135047</v>
      </c>
      <c r="G203" s="31">
        <v>142.28</v>
      </c>
      <c r="H203" s="31">
        <v>1.88</v>
      </c>
      <c r="I203" s="31">
        <v>2.85</v>
      </c>
      <c r="J203" s="31">
        <v>7.63</v>
      </c>
      <c r="K203" s="31">
        <v>0.9700000000000002</v>
      </c>
    </row>
    <row r="204" spans="1:11" x14ac:dyDescent="0.2">
      <c r="A204" s="67" t="s">
        <v>198</v>
      </c>
      <c r="B204" s="29">
        <v>3513603</v>
      </c>
      <c r="C204" s="25">
        <v>2</v>
      </c>
      <c r="D204" s="30">
        <v>2</v>
      </c>
      <c r="E204" s="29" t="str">
        <f t="shared" si="3"/>
        <v>Cunha2</v>
      </c>
      <c r="F204" s="29">
        <v>35136032</v>
      </c>
      <c r="G204" s="31">
        <v>1407.17</v>
      </c>
      <c r="H204" s="31">
        <v>7.07</v>
      </c>
      <c r="I204" s="31">
        <v>9.23</v>
      </c>
      <c r="J204" s="31">
        <v>21.29</v>
      </c>
      <c r="K204" s="31">
        <v>2.16</v>
      </c>
    </row>
    <row r="205" spans="1:11" x14ac:dyDescent="0.2">
      <c r="A205" s="67" t="s">
        <v>199</v>
      </c>
      <c r="B205" s="29">
        <v>3513702</v>
      </c>
      <c r="C205" s="25">
        <v>9</v>
      </c>
      <c r="D205" s="30">
        <v>9</v>
      </c>
      <c r="E205" s="29" t="str">
        <f t="shared" si="3"/>
        <v>Descalvado9</v>
      </c>
      <c r="F205" s="29">
        <v>35137029</v>
      </c>
      <c r="G205" s="31">
        <v>755.23</v>
      </c>
      <c r="H205" s="31">
        <v>2.48</v>
      </c>
      <c r="I205" s="31">
        <v>3.69</v>
      </c>
      <c r="J205" s="31">
        <v>10.210000000000001</v>
      </c>
      <c r="K205" s="31">
        <v>1.21</v>
      </c>
    </row>
    <row r="206" spans="1:11" x14ac:dyDescent="0.2">
      <c r="A206" s="67" t="s">
        <v>200</v>
      </c>
      <c r="B206" s="29">
        <v>3513801</v>
      </c>
      <c r="C206" s="25">
        <v>6</v>
      </c>
      <c r="D206" s="30">
        <v>6</v>
      </c>
      <c r="E206" s="29" t="str">
        <f t="shared" si="3"/>
        <v>Diadema6</v>
      </c>
      <c r="F206" s="29">
        <v>35138016</v>
      </c>
      <c r="G206" s="31">
        <v>30.65</v>
      </c>
      <c r="H206" s="31">
        <v>0.1</v>
      </c>
      <c r="I206" s="31">
        <v>0.16</v>
      </c>
      <c r="J206" s="31">
        <v>0.43</v>
      </c>
      <c r="K206" s="31">
        <v>0.06</v>
      </c>
    </row>
    <row r="207" spans="1:11" x14ac:dyDescent="0.2">
      <c r="A207" s="67" t="s">
        <v>201</v>
      </c>
      <c r="B207" s="29">
        <v>3513850</v>
      </c>
      <c r="C207" s="25">
        <v>18</v>
      </c>
      <c r="D207" s="30">
        <v>18</v>
      </c>
      <c r="E207" s="29" t="str">
        <f t="shared" si="3"/>
        <v>Dirce Reis18</v>
      </c>
      <c r="F207" s="29">
        <v>351385018</v>
      </c>
      <c r="G207" s="31">
        <v>88.4</v>
      </c>
      <c r="H207" s="31">
        <v>0.16</v>
      </c>
      <c r="I207" s="31">
        <v>0.2</v>
      </c>
      <c r="J207" s="31">
        <v>0.65</v>
      </c>
      <c r="K207" s="31">
        <v>4.0000000000000008E-2</v>
      </c>
    </row>
    <row r="208" spans="1:11" x14ac:dyDescent="0.2">
      <c r="A208" s="67" t="s">
        <v>202</v>
      </c>
      <c r="B208" s="29">
        <v>3513900</v>
      </c>
      <c r="C208" s="25">
        <v>4</v>
      </c>
      <c r="D208" s="30">
        <v>4</v>
      </c>
      <c r="E208" s="29" t="str">
        <f t="shared" si="3"/>
        <v>Divinolândia4</v>
      </c>
      <c r="F208" s="29">
        <v>35139004</v>
      </c>
      <c r="G208" s="31">
        <v>222.26</v>
      </c>
      <c r="H208" s="31">
        <v>0.73</v>
      </c>
      <c r="I208" s="31">
        <v>1.08</v>
      </c>
      <c r="J208" s="31">
        <v>3.43</v>
      </c>
      <c r="K208" s="31">
        <v>0.35000000000000009</v>
      </c>
    </row>
    <row r="209" spans="1:11" x14ac:dyDescent="0.2">
      <c r="A209" s="67" t="s">
        <v>203</v>
      </c>
      <c r="B209" s="29">
        <v>3514007</v>
      </c>
      <c r="C209" s="25">
        <v>16</v>
      </c>
      <c r="D209" s="30">
        <v>16</v>
      </c>
      <c r="E209" s="29" t="str">
        <f t="shared" si="3"/>
        <v>Dobrada16</v>
      </c>
      <c r="F209" s="29">
        <v>351400716</v>
      </c>
      <c r="G209" s="31">
        <v>150.09</v>
      </c>
      <c r="H209" s="31">
        <v>0.44</v>
      </c>
      <c r="I209" s="31">
        <v>0.62</v>
      </c>
      <c r="J209" s="31">
        <v>1.64</v>
      </c>
      <c r="K209" s="31">
        <v>0.18</v>
      </c>
    </row>
    <row r="210" spans="1:11" x14ac:dyDescent="0.2">
      <c r="A210" s="67" t="s">
        <v>203</v>
      </c>
      <c r="B210" s="29">
        <v>3514007</v>
      </c>
      <c r="C210" s="25">
        <v>16</v>
      </c>
      <c r="D210" s="30">
        <v>9</v>
      </c>
      <c r="E210" s="29" t="str">
        <f t="shared" si="3"/>
        <v>Dobrada9</v>
      </c>
      <c r="F210" s="29">
        <v>35140079</v>
      </c>
      <c r="G210" s="31">
        <v>150.09</v>
      </c>
      <c r="H210" s="31">
        <v>0.44</v>
      </c>
      <c r="I210" s="31">
        <v>0.62</v>
      </c>
      <c r="J210" s="31">
        <v>1.64</v>
      </c>
      <c r="K210" s="31">
        <v>0.18</v>
      </c>
    </row>
    <row r="211" spans="1:11" x14ac:dyDescent="0.2">
      <c r="A211" s="67" t="s">
        <v>204</v>
      </c>
      <c r="B211" s="29">
        <v>3514106</v>
      </c>
      <c r="C211" s="25">
        <v>13</v>
      </c>
      <c r="D211" s="30">
        <v>13</v>
      </c>
      <c r="E211" s="29" t="str">
        <f t="shared" si="3"/>
        <v>Dois Córregos13</v>
      </c>
      <c r="F211" s="29">
        <v>351410613</v>
      </c>
      <c r="G211" s="31">
        <v>632.55999999999995</v>
      </c>
      <c r="H211" s="31">
        <v>2.02</v>
      </c>
      <c r="I211" s="31">
        <v>2.75</v>
      </c>
      <c r="J211" s="31">
        <v>6.18</v>
      </c>
      <c r="K211" s="31">
        <v>0.73</v>
      </c>
    </row>
    <row r="212" spans="1:11" x14ac:dyDescent="0.2">
      <c r="A212" s="67" t="s">
        <v>204</v>
      </c>
      <c r="B212" s="29">
        <v>3514106</v>
      </c>
      <c r="C212" s="25">
        <v>13</v>
      </c>
      <c r="D212" s="30">
        <v>5</v>
      </c>
      <c r="E212" s="29" t="str">
        <f t="shared" si="3"/>
        <v>Dois Córregos5</v>
      </c>
      <c r="F212" s="29">
        <v>35141065</v>
      </c>
      <c r="G212" s="31">
        <v>632.55999999999995</v>
      </c>
      <c r="H212" s="31">
        <v>2.02</v>
      </c>
      <c r="I212" s="31">
        <v>2.75</v>
      </c>
      <c r="J212" s="31">
        <v>6.18</v>
      </c>
      <c r="K212" s="31">
        <v>0.73</v>
      </c>
    </row>
    <row r="213" spans="1:11" x14ac:dyDescent="0.2">
      <c r="A213" s="67" t="s">
        <v>204</v>
      </c>
      <c r="B213" s="29">
        <v>3514106</v>
      </c>
      <c r="C213" s="25">
        <v>13</v>
      </c>
      <c r="D213" s="30">
        <v>10</v>
      </c>
      <c r="E213" s="29" t="str">
        <f t="shared" si="3"/>
        <v>Dois Córregos10</v>
      </c>
      <c r="F213" s="29">
        <v>351410610</v>
      </c>
      <c r="G213" s="31">
        <v>632.55999999999995</v>
      </c>
      <c r="H213" s="31">
        <v>2.02</v>
      </c>
      <c r="I213" s="31">
        <v>2.75</v>
      </c>
      <c r="J213" s="31">
        <v>6.18</v>
      </c>
      <c r="K213" s="31">
        <v>0.73</v>
      </c>
    </row>
    <row r="214" spans="1:11" x14ac:dyDescent="0.2">
      <c r="A214" s="67" t="s">
        <v>205</v>
      </c>
      <c r="B214" s="29">
        <v>3514205</v>
      </c>
      <c r="C214" s="25">
        <v>15</v>
      </c>
      <c r="D214" s="30">
        <v>15</v>
      </c>
      <c r="E214" s="29" t="str">
        <f t="shared" si="3"/>
        <v>Dolcinópolis15</v>
      </c>
      <c r="F214" s="29">
        <v>351420515</v>
      </c>
      <c r="G214" s="31">
        <v>78.14</v>
      </c>
      <c r="H214" s="31">
        <v>0.14000000000000001</v>
      </c>
      <c r="I214" s="31">
        <v>0.21</v>
      </c>
      <c r="J214" s="31">
        <v>0.64</v>
      </c>
      <c r="K214" s="31">
        <v>6.9999999999999979E-2</v>
      </c>
    </row>
    <row r="215" spans="1:11" x14ac:dyDescent="0.2">
      <c r="A215" s="67" t="s">
        <v>206</v>
      </c>
      <c r="B215" s="29">
        <v>3514304</v>
      </c>
      <c r="C215" s="25">
        <v>13</v>
      </c>
      <c r="D215" s="30">
        <v>13</v>
      </c>
      <c r="E215" s="29" t="str">
        <f t="shared" si="3"/>
        <v>Dourado13</v>
      </c>
      <c r="F215" s="29">
        <v>351430413</v>
      </c>
      <c r="G215" s="31">
        <v>205.98</v>
      </c>
      <c r="H215" s="31">
        <v>0.7</v>
      </c>
      <c r="I215" s="31">
        <v>0.88</v>
      </c>
      <c r="J215" s="31">
        <v>1.7</v>
      </c>
      <c r="K215" s="31">
        <v>0.18000000000000005</v>
      </c>
    </row>
    <row r="216" spans="1:11" x14ac:dyDescent="0.2">
      <c r="A216" s="67" t="s">
        <v>207</v>
      </c>
      <c r="B216" s="29">
        <v>3514403</v>
      </c>
      <c r="C216" s="25">
        <v>20</v>
      </c>
      <c r="D216" s="30">
        <v>20</v>
      </c>
      <c r="E216" s="29" t="str">
        <f t="shared" si="3"/>
        <v>Dracena20</v>
      </c>
      <c r="F216" s="29">
        <v>351440320</v>
      </c>
      <c r="G216" s="31">
        <v>488.04</v>
      </c>
      <c r="H216" s="31">
        <v>1.25</v>
      </c>
      <c r="I216" s="31">
        <v>1.68</v>
      </c>
      <c r="J216" s="31">
        <v>3.72</v>
      </c>
      <c r="K216" s="31">
        <v>0.42999999999999994</v>
      </c>
    </row>
    <row r="217" spans="1:11" x14ac:dyDescent="0.2">
      <c r="A217" s="67" t="s">
        <v>207</v>
      </c>
      <c r="B217" s="29">
        <v>3514403</v>
      </c>
      <c r="C217" s="25">
        <v>20</v>
      </c>
      <c r="D217" s="30">
        <v>21</v>
      </c>
      <c r="E217" s="29" t="str">
        <f t="shared" si="3"/>
        <v>Dracena21</v>
      </c>
      <c r="F217" s="29">
        <v>351440321</v>
      </c>
      <c r="G217" s="31">
        <v>488.04</v>
      </c>
      <c r="H217" s="31">
        <v>1.25</v>
      </c>
      <c r="I217" s="31">
        <v>1.68</v>
      </c>
      <c r="J217" s="31">
        <v>3.72</v>
      </c>
      <c r="K217" s="31">
        <v>0.42999999999999994</v>
      </c>
    </row>
    <row r="218" spans="1:11" x14ac:dyDescent="0.2">
      <c r="A218" s="67" t="s">
        <v>208</v>
      </c>
      <c r="B218" s="29">
        <v>3514502</v>
      </c>
      <c r="C218" s="25">
        <v>17</v>
      </c>
      <c r="D218" s="30">
        <v>17</v>
      </c>
      <c r="E218" s="29" t="str">
        <f t="shared" si="3"/>
        <v>Duartina17</v>
      </c>
      <c r="F218" s="29">
        <v>351450217</v>
      </c>
      <c r="G218" s="31">
        <v>264.27999999999997</v>
      </c>
      <c r="H218" s="31">
        <v>0.96</v>
      </c>
      <c r="I218" s="31">
        <v>1.21</v>
      </c>
      <c r="J218" s="31">
        <v>2.36</v>
      </c>
      <c r="K218" s="31">
        <v>0.25</v>
      </c>
    </row>
    <row r="219" spans="1:11" x14ac:dyDescent="0.2">
      <c r="A219" s="67" t="s">
        <v>208</v>
      </c>
      <c r="B219" s="29">
        <v>3514502</v>
      </c>
      <c r="C219" s="25">
        <v>17</v>
      </c>
      <c r="D219" s="30">
        <v>16</v>
      </c>
      <c r="E219" s="29" t="str">
        <f t="shared" si="3"/>
        <v>Duartina16</v>
      </c>
      <c r="F219" s="29">
        <v>351450216</v>
      </c>
      <c r="G219" s="31">
        <v>264.27999999999997</v>
      </c>
      <c r="H219" s="31">
        <v>0.96</v>
      </c>
      <c r="I219" s="31">
        <v>1.21</v>
      </c>
      <c r="J219" s="31">
        <v>2.36</v>
      </c>
      <c r="K219" s="31">
        <v>0.25</v>
      </c>
    </row>
    <row r="220" spans="1:11" x14ac:dyDescent="0.2">
      <c r="A220" s="67" t="s">
        <v>209</v>
      </c>
      <c r="B220" s="29">
        <v>3514601</v>
      </c>
      <c r="C220" s="25">
        <v>9</v>
      </c>
      <c r="D220" s="30">
        <v>9</v>
      </c>
      <c r="E220" s="29" t="str">
        <f t="shared" si="3"/>
        <v>Dumont9</v>
      </c>
      <c r="F220" s="29">
        <v>35146019</v>
      </c>
      <c r="G220" s="31">
        <v>110.87</v>
      </c>
      <c r="H220" s="31">
        <v>0.37</v>
      </c>
      <c r="I220" s="31">
        <v>0.55000000000000004</v>
      </c>
      <c r="J220" s="31">
        <v>1.51</v>
      </c>
      <c r="K220" s="31">
        <v>0.18000000000000005</v>
      </c>
    </row>
    <row r="221" spans="1:11" x14ac:dyDescent="0.2">
      <c r="A221" s="67" t="s">
        <v>210</v>
      </c>
      <c r="B221" s="29">
        <v>3514700</v>
      </c>
      <c r="C221" s="25">
        <v>17</v>
      </c>
      <c r="D221" s="30">
        <v>17</v>
      </c>
      <c r="E221" s="29" t="str">
        <f t="shared" si="3"/>
        <v>Echaporã17</v>
      </c>
      <c r="F221" s="29">
        <v>351470017</v>
      </c>
      <c r="G221" s="31">
        <v>514.59</v>
      </c>
      <c r="H221" s="31">
        <v>1.8</v>
      </c>
      <c r="I221" s="31">
        <v>2.2999999999999998</v>
      </c>
      <c r="J221" s="31">
        <v>4.5</v>
      </c>
      <c r="K221" s="31">
        <v>0.49999999999999978</v>
      </c>
    </row>
    <row r="222" spans="1:11" x14ac:dyDescent="0.2">
      <c r="A222" s="67" t="s">
        <v>210</v>
      </c>
      <c r="B222" s="29">
        <v>3514700</v>
      </c>
      <c r="C222" s="25">
        <v>17</v>
      </c>
      <c r="D222" s="30">
        <v>21</v>
      </c>
      <c r="E222" s="29" t="str">
        <f t="shared" si="3"/>
        <v>Echaporã21</v>
      </c>
      <c r="F222" s="29">
        <v>351470021</v>
      </c>
      <c r="G222" s="31">
        <v>514.59</v>
      </c>
      <c r="H222" s="31">
        <v>1.8</v>
      </c>
      <c r="I222" s="31">
        <v>2.2999999999999998</v>
      </c>
      <c r="J222" s="31">
        <v>4.5</v>
      </c>
      <c r="K222" s="31">
        <v>0.49999999999999978</v>
      </c>
    </row>
    <row r="223" spans="1:11" x14ac:dyDescent="0.2">
      <c r="A223" s="67" t="s">
        <v>211</v>
      </c>
      <c r="B223" s="29">
        <v>3514809</v>
      </c>
      <c r="C223" s="25">
        <v>11</v>
      </c>
      <c r="D223" s="30">
        <v>11</v>
      </c>
      <c r="E223" s="29" t="str">
        <f t="shared" si="3"/>
        <v>Eldorado11</v>
      </c>
      <c r="F223" s="29">
        <v>351480911</v>
      </c>
      <c r="G223" s="31">
        <v>1656.73</v>
      </c>
      <c r="H223" s="31">
        <v>15.42</v>
      </c>
      <c r="I223" s="31">
        <v>21.9</v>
      </c>
      <c r="J223" s="31">
        <v>50.19</v>
      </c>
      <c r="K223" s="31">
        <v>6.4799999999999986</v>
      </c>
    </row>
    <row r="224" spans="1:11" x14ac:dyDescent="0.2">
      <c r="A224" s="67" t="s">
        <v>212</v>
      </c>
      <c r="B224" s="29">
        <v>3514908</v>
      </c>
      <c r="C224" s="25">
        <v>5</v>
      </c>
      <c r="D224" s="30">
        <v>5</v>
      </c>
      <c r="E224" s="29" t="str">
        <f t="shared" si="3"/>
        <v>Elias Fausto5</v>
      </c>
      <c r="F224" s="29">
        <v>35149085</v>
      </c>
      <c r="G224" s="31">
        <v>201.47</v>
      </c>
      <c r="H224" s="31">
        <v>0.5</v>
      </c>
      <c r="I224" s="31">
        <v>0.8</v>
      </c>
      <c r="J224" s="31">
        <v>2.16</v>
      </c>
      <c r="K224" s="31">
        <v>0.30000000000000004</v>
      </c>
    </row>
    <row r="225" spans="1:11" x14ac:dyDescent="0.2">
      <c r="A225" s="67" t="s">
        <v>212</v>
      </c>
      <c r="B225" s="29">
        <v>3514908</v>
      </c>
      <c r="C225" s="25">
        <v>5</v>
      </c>
      <c r="D225" s="30">
        <v>10</v>
      </c>
      <c r="E225" s="29" t="str">
        <f t="shared" si="3"/>
        <v>Elias Fausto10</v>
      </c>
      <c r="F225" s="29">
        <v>351490810</v>
      </c>
      <c r="G225" s="31">
        <v>201.47</v>
      </c>
      <c r="H225" s="31">
        <v>0.5</v>
      </c>
      <c r="I225" s="31">
        <v>0.8</v>
      </c>
      <c r="J225" s="31">
        <v>2.16</v>
      </c>
      <c r="K225" s="31">
        <v>0.30000000000000004</v>
      </c>
    </row>
    <row r="226" spans="1:11" x14ac:dyDescent="0.2">
      <c r="A226" s="67" t="s">
        <v>213</v>
      </c>
      <c r="B226" s="29">
        <v>3514924</v>
      </c>
      <c r="C226" s="25">
        <v>16</v>
      </c>
      <c r="D226" s="30">
        <v>16</v>
      </c>
      <c r="E226" s="29" t="str">
        <f t="shared" si="3"/>
        <v>Elisiário16</v>
      </c>
      <c r="F226" s="29">
        <v>351492416</v>
      </c>
      <c r="G226" s="31">
        <v>92.71</v>
      </c>
      <c r="H226" s="31">
        <v>0.21</v>
      </c>
      <c r="I226" s="31">
        <v>0.27</v>
      </c>
      <c r="J226" s="31">
        <v>0.66</v>
      </c>
      <c r="K226" s="31">
        <v>6.0000000000000026E-2</v>
      </c>
    </row>
    <row r="227" spans="1:11" x14ac:dyDescent="0.2">
      <c r="A227" s="67" t="s">
        <v>214</v>
      </c>
      <c r="B227" s="29">
        <v>3514957</v>
      </c>
      <c r="C227" s="25">
        <v>15</v>
      </c>
      <c r="D227" s="30">
        <v>15</v>
      </c>
      <c r="E227" s="29" t="str">
        <f t="shared" si="3"/>
        <v>Embaúba15</v>
      </c>
      <c r="F227" s="29">
        <v>351495715</v>
      </c>
      <c r="G227" s="31">
        <v>83.7</v>
      </c>
      <c r="H227" s="31">
        <v>0.13</v>
      </c>
      <c r="I227" s="31">
        <v>0.21</v>
      </c>
      <c r="J227" s="31">
        <v>0.64</v>
      </c>
      <c r="K227" s="31">
        <v>7.9999999999999988E-2</v>
      </c>
    </row>
    <row r="228" spans="1:11" x14ac:dyDescent="0.2">
      <c r="A228" s="67" t="s">
        <v>215</v>
      </c>
      <c r="B228" s="29">
        <v>3515004</v>
      </c>
      <c r="C228" s="25">
        <v>6</v>
      </c>
      <c r="D228" s="30">
        <v>6</v>
      </c>
      <c r="E228" s="29" t="str">
        <f t="shared" si="3"/>
        <v>Embu das Artes6</v>
      </c>
      <c r="F228" s="29">
        <v>35150046</v>
      </c>
      <c r="G228" s="31">
        <v>70.08</v>
      </c>
      <c r="H228" s="31">
        <v>0.23</v>
      </c>
      <c r="I228" s="31">
        <v>0.37</v>
      </c>
      <c r="J228" s="31">
        <v>0.99</v>
      </c>
      <c r="K228" s="31">
        <v>0.13999999999999999</v>
      </c>
    </row>
    <row r="229" spans="1:11" x14ac:dyDescent="0.2">
      <c r="A229" s="67" t="s">
        <v>216</v>
      </c>
      <c r="B229" s="29">
        <v>3515103</v>
      </c>
      <c r="C229" s="25">
        <v>6</v>
      </c>
      <c r="D229" s="30">
        <v>6</v>
      </c>
      <c r="E229" s="29" t="str">
        <f t="shared" si="3"/>
        <v>Embu-Guaçu6</v>
      </c>
      <c r="F229" s="29">
        <v>35151036</v>
      </c>
      <c r="G229" s="31">
        <v>155.04</v>
      </c>
      <c r="H229" s="31">
        <v>0.53</v>
      </c>
      <c r="I229" s="31">
        <v>0.85</v>
      </c>
      <c r="J229" s="31">
        <v>2.27</v>
      </c>
      <c r="K229" s="31">
        <v>0.31999999999999995</v>
      </c>
    </row>
    <row r="230" spans="1:11" x14ac:dyDescent="0.2">
      <c r="A230" s="67" t="s">
        <v>217</v>
      </c>
      <c r="B230" s="29">
        <v>3515129</v>
      </c>
      <c r="C230" s="25">
        <v>21</v>
      </c>
      <c r="D230" s="30">
        <v>21</v>
      </c>
      <c r="E230" s="29" t="str">
        <f t="shared" si="3"/>
        <v>Emilianópolis21</v>
      </c>
      <c r="F230" s="29">
        <v>351512921</v>
      </c>
      <c r="G230" s="31">
        <v>223.31</v>
      </c>
      <c r="H230" s="31">
        <v>0.6</v>
      </c>
      <c r="I230" s="31">
        <v>0.79</v>
      </c>
      <c r="J230" s="31">
        <v>1.7</v>
      </c>
      <c r="K230" s="31">
        <v>0.19000000000000006</v>
      </c>
    </row>
    <row r="231" spans="1:11" x14ac:dyDescent="0.2">
      <c r="A231" s="67" t="s">
        <v>218</v>
      </c>
      <c r="B231" s="29">
        <v>3515152</v>
      </c>
      <c r="C231" s="25">
        <v>9</v>
      </c>
      <c r="D231" s="30">
        <v>9</v>
      </c>
      <c r="E231" s="29" t="str">
        <f t="shared" si="3"/>
        <v>Engenheiro Coelho9</v>
      </c>
      <c r="F231" s="29">
        <v>35151529</v>
      </c>
      <c r="G231" s="31">
        <v>109.8</v>
      </c>
      <c r="H231" s="31">
        <v>0.35</v>
      </c>
      <c r="I231" s="31">
        <v>0.53</v>
      </c>
      <c r="J231" s="31">
        <v>1.42</v>
      </c>
      <c r="K231" s="31">
        <v>0.18000000000000005</v>
      </c>
    </row>
    <row r="232" spans="1:11" x14ac:dyDescent="0.2">
      <c r="A232" s="67" t="s">
        <v>218</v>
      </c>
      <c r="B232" s="29">
        <v>3515152</v>
      </c>
      <c r="C232" s="25">
        <v>9</v>
      </c>
      <c r="D232" s="30">
        <v>5</v>
      </c>
      <c r="E232" s="29" t="str">
        <f t="shared" si="3"/>
        <v>Engenheiro Coelho5</v>
      </c>
      <c r="F232" s="29">
        <v>35151525</v>
      </c>
      <c r="G232" s="31">
        <v>109.8</v>
      </c>
      <c r="H232" s="31">
        <v>0.35</v>
      </c>
      <c r="I232" s="31">
        <v>0.53</v>
      </c>
      <c r="J232" s="31">
        <v>1.42</v>
      </c>
      <c r="K232" s="31">
        <v>0.18000000000000005</v>
      </c>
    </row>
    <row r="233" spans="1:11" x14ac:dyDescent="0.2">
      <c r="A233" s="67" t="s">
        <v>219</v>
      </c>
      <c r="B233" s="29">
        <v>3515186</v>
      </c>
      <c r="C233" s="25">
        <v>9</v>
      </c>
      <c r="D233" s="30">
        <v>9</v>
      </c>
      <c r="E233" s="29" t="str">
        <f t="shared" si="3"/>
        <v>Espírito Santo do Pinhal9</v>
      </c>
      <c r="F233" s="29">
        <v>35151869</v>
      </c>
      <c r="G233" s="31">
        <v>390.41</v>
      </c>
      <c r="H233" s="31">
        <v>1.27</v>
      </c>
      <c r="I233" s="31">
        <v>1.9</v>
      </c>
      <c r="J233" s="31">
        <v>5.26</v>
      </c>
      <c r="K233" s="31">
        <v>0.62999999999999989</v>
      </c>
    </row>
    <row r="234" spans="1:11" x14ac:dyDescent="0.2">
      <c r="A234" s="67" t="s">
        <v>220</v>
      </c>
      <c r="B234" s="29">
        <v>3515194</v>
      </c>
      <c r="C234" s="25">
        <v>17</v>
      </c>
      <c r="D234" s="30">
        <v>17</v>
      </c>
      <c r="E234" s="29" t="str">
        <f t="shared" si="3"/>
        <v>Espírito Santo do Turvo17</v>
      </c>
      <c r="F234" s="29">
        <v>351519417</v>
      </c>
      <c r="G234" s="31">
        <v>191.29</v>
      </c>
      <c r="H234" s="31">
        <v>0.75</v>
      </c>
      <c r="I234" s="31">
        <v>0.95</v>
      </c>
      <c r="J234" s="31">
        <v>1.79</v>
      </c>
      <c r="K234" s="31">
        <v>0.19999999999999996</v>
      </c>
    </row>
    <row r="235" spans="1:11" x14ac:dyDescent="0.2">
      <c r="A235" s="67" t="s">
        <v>221</v>
      </c>
      <c r="B235" s="29">
        <v>3557303</v>
      </c>
      <c r="C235" s="25">
        <v>9</v>
      </c>
      <c r="D235" s="30">
        <v>9</v>
      </c>
      <c r="E235" s="29" t="str">
        <f t="shared" si="3"/>
        <v>Estiva Gerbi9</v>
      </c>
      <c r="F235" s="29">
        <v>35573039</v>
      </c>
      <c r="G235" s="31">
        <v>73.72</v>
      </c>
      <c r="H235" s="31">
        <v>0.25</v>
      </c>
      <c r="I235" s="31">
        <v>0.37</v>
      </c>
      <c r="J235" s="31">
        <v>1.02</v>
      </c>
      <c r="K235" s="31">
        <v>0.12</v>
      </c>
    </row>
    <row r="236" spans="1:11" x14ac:dyDescent="0.2">
      <c r="A236" s="67" t="s">
        <v>222</v>
      </c>
      <c r="B236" s="29">
        <v>3515301</v>
      </c>
      <c r="C236" s="25">
        <v>22</v>
      </c>
      <c r="D236" s="30">
        <v>22</v>
      </c>
      <c r="E236" s="29" t="str">
        <f t="shared" si="3"/>
        <v>Estrela do Norte22</v>
      </c>
      <c r="F236" s="29">
        <v>351530122</v>
      </c>
      <c r="G236" s="31">
        <v>263.27</v>
      </c>
      <c r="H236" s="31">
        <v>0.73</v>
      </c>
      <c r="I236" s="31">
        <v>1</v>
      </c>
      <c r="J236" s="31">
        <v>1.97</v>
      </c>
      <c r="K236" s="31">
        <v>0.27</v>
      </c>
    </row>
    <row r="237" spans="1:11" x14ac:dyDescent="0.2">
      <c r="A237" s="67" t="s">
        <v>223</v>
      </c>
      <c r="B237" s="29">
        <v>3515202</v>
      </c>
      <c r="C237" s="25">
        <v>15</v>
      </c>
      <c r="D237" s="30">
        <v>15</v>
      </c>
      <c r="E237" s="29" t="str">
        <f t="shared" si="3"/>
        <v>Estrela d'Oeste15</v>
      </c>
      <c r="F237" s="29">
        <v>351520215</v>
      </c>
      <c r="G237" s="31">
        <v>296.26</v>
      </c>
      <c r="H237" s="31">
        <v>0.51</v>
      </c>
      <c r="I237" s="31">
        <v>0.72</v>
      </c>
      <c r="J237" s="31">
        <v>2.27</v>
      </c>
      <c r="K237" s="31">
        <v>0.20999999999999996</v>
      </c>
    </row>
    <row r="238" spans="1:11" x14ac:dyDescent="0.2">
      <c r="A238" s="67" t="s">
        <v>223</v>
      </c>
      <c r="B238" s="29">
        <v>3515202</v>
      </c>
      <c r="C238" s="25">
        <v>15</v>
      </c>
      <c r="D238" s="30">
        <v>18</v>
      </c>
      <c r="E238" s="29" t="str">
        <f t="shared" si="3"/>
        <v>Estrela d'Oeste18</v>
      </c>
      <c r="F238" s="29">
        <v>351520218</v>
      </c>
      <c r="G238" s="31">
        <v>296.26</v>
      </c>
      <c r="H238" s="31">
        <v>0.51</v>
      </c>
      <c r="I238" s="31">
        <v>0.72</v>
      </c>
      <c r="J238" s="31">
        <v>2.27</v>
      </c>
      <c r="K238" s="31">
        <v>0.20999999999999996</v>
      </c>
    </row>
    <row r="239" spans="1:11" x14ac:dyDescent="0.2">
      <c r="A239" s="67" t="s">
        <v>224</v>
      </c>
      <c r="B239" s="29">
        <v>3515350</v>
      </c>
      <c r="C239" s="25">
        <v>22</v>
      </c>
      <c r="D239" s="30">
        <v>22</v>
      </c>
      <c r="E239" s="29" t="str">
        <f t="shared" si="3"/>
        <v>Euclides da Cunha Paulista22</v>
      </c>
      <c r="F239" s="29">
        <v>351535022</v>
      </c>
      <c r="G239" s="31">
        <v>577.12</v>
      </c>
      <c r="H239" s="31">
        <v>1.6</v>
      </c>
      <c r="I239" s="31">
        <v>2.21</v>
      </c>
      <c r="J239" s="31">
        <v>4.34</v>
      </c>
      <c r="K239" s="31">
        <v>0.60999999999999988</v>
      </c>
    </row>
    <row r="240" spans="1:11" x14ac:dyDescent="0.2">
      <c r="A240" s="67" t="s">
        <v>225</v>
      </c>
      <c r="B240" s="29">
        <v>3515400</v>
      </c>
      <c r="C240" s="25">
        <v>14</v>
      </c>
      <c r="D240" s="30">
        <v>14</v>
      </c>
      <c r="E240" s="29" t="str">
        <f t="shared" si="3"/>
        <v>Fartura14</v>
      </c>
      <c r="F240" s="29">
        <v>351540014</v>
      </c>
      <c r="G240" s="31">
        <v>429.46</v>
      </c>
      <c r="H240" s="31">
        <v>1.6</v>
      </c>
      <c r="I240" s="31">
        <v>2.17</v>
      </c>
      <c r="J240" s="31">
        <v>4.8499999999999996</v>
      </c>
      <c r="K240" s="31">
        <v>0.56999999999999984</v>
      </c>
    </row>
    <row r="241" spans="1:11" x14ac:dyDescent="0.2">
      <c r="A241" s="67" t="s">
        <v>226</v>
      </c>
      <c r="B241" s="29">
        <v>3515608</v>
      </c>
      <c r="C241" s="25">
        <v>15</v>
      </c>
      <c r="D241" s="30">
        <v>15</v>
      </c>
      <c r="E241" s="29" t="str">
        <f t="shared" si="3"/>
        <v>Fernando Prestes15</v>
      </c>
      <c r="F241" s="29">
        <v>351560815</v>
      </c>
      <c r="G241" s="31">
        <v>170.11</v>
      </c>
      <c r="H241" s="31">
        <v>0.32</v>
      </c>
      <c r="I241" s="31">
        <v>0.45</v>
      </c>
      <c r="J241" s="31">
        <v>1.26</v>
      </c>
      <c r="K241" s="31">
        <v>0.13</v>
      </c>
    </row>
    <row r="242" spans="1:11" x14ac:dyDescent="0.2">
      <c r="A242" s="67" t="s">
        <v>226</v>
      </c>
      <c r="B242" s="29">
        <v>3515608</v>
      </c>
      <c r="C242" s="25">
        <v>15</v>
      </c>
      <c r="D242" s="30">
        <v>16</v>
      </c>
      <c r="E242" s="29" t="str">
        <f t="shared" si="3"/>
        <v>Fernando Prestes16</v>
      </c>
      <c r="F242" s="29">
        <v>351560816</v>
      </c>
      <c r="G242" s="31">
        <v>170.11</v>
      </c>
      <c r="H242" s="31">
        <v>0.32</v>
      </c>
      <c r="I242" s="31">
        <v>0.45</v>
      </c>
      <c r="J242" s="31">
        <v>1.26</v>
      </c>
      <c r="K242" s="31">
        <v>0.13</v>
      </c>
    </row>
    <row r="243" spans="1:11" x14ac:dyDescent="0.2">
      <c r="A243" s="67" t="s">
        <v>227</v>
      </c>
      <c r="B243" s="29">
        <v>3515509</v>
      </c>
      <c r="C243" s="25">
        <v>15</v>
      </c>
      <c r="D243" s="30">
        <v>15</v>
      </c>
      <c r="E243" s="29" t="str">
        <f t="shared" si="3"/>
        <v>Fernandópolis15</v>
      </c>
      <c r="F243" s="29">
        <v>351550915</v>
      </c>
      <c r="G243" s="31">
        <v>549.54999999999995</v>
      </c>
      <c r="H243" s="31">
        <v>0.92</v>
      </c>
      <c r="I243" s="31">
        <v>1.31</v>
      </c>
      <c r="J243" s="31">
        <v>4.1500000000000004</v>
      </c>
      <c r="K243" s="31">
        <v>0.39</v>
      </c>
    </row>
    <row r="244" spans="1:11" x14ac:dyDescent="0.2">
      <c r="A244" s="67" t="s">
        <v>227</v>
      </c>
      <c r="B244" s="29">
        <v>3515509</v>
      </c>
      <c r="C244" s="25">
        <v>15</v>
      </c>
      <c r="D244" s="30">
        <v>18</v>
      </c>
      <c r="E244" s="29" t="str">
        <f t="shared" si="3"/>
        <v>Fernandópolis18</v>
      </c>
      <c r="F244" s="29">
        <v>351550918</v>
      </c>
      <c r="G244" s="31">
        <v>549.54999999999995</v>
      </c>
      <c r="H244" s="31">
        <v>0.92</v>
      </c>
      <c r="I244" s="31">
        <v>1.31</v>
      </c>
      <c r="J244" s="31">
        <v>4.1500000000000004</v>
      </c>
      <c r="K244" s="31">
        <v>0.39</v>
      </c>
    </row>
    <row r="245" spans="1:11" x14ac:dyDescent="0.2">
      <c r="A245" s="67" t="s">
        <v>228</v>
      </c>
      <c r="B245" s="29">
        <v>3515657</v>
      </c>
      <c r="C245" s="25">
        <v>17</v>
      </c>
      <c r="D245" s="30">
        <v>17</v>
      </c>
      <c r="E245" s="29" t="str">
        <f t="shared" si="3"/>
        <v>Fernão17</v>
      </c>
      <c r="F245" s="29">
        <v>351565717</v>
      </c>
      <c r="G245" s="31">
        <v>100.3</v>
      </c>
      <c r="H245" s="31">
        <v>0.38</v>
      </c>
      <c r="I245" s="31">
        <v>0.48</v>
      </c>
      <c r="J245" s="31">
        <v>0.91</v>
      </c>
      <c r="K245" s="31">
        <v>9.9999999999999978E-2</v>
      </c>
    </row>
    <row r="246" spans="1:11" x14ac:dyDescent="0.2">
      <c r="A246" s="67" t="s">
        <v>229</v>
      </c>
      <c r="B246" s="29">
        <v>3515707</v>
      </c>
      <c r="C246" s="25">
        <v>6</v>
      </c>
      <c r="D246" s="30">
        <v>6</v>
      </c>
      <c r="E246" s="29" t="str">
        <f t="shared" si="3"/>
        <v>Ferraz de Vasconcelos6</v>
      </c>
      <c r="F246" s="29">
        <v>35157076</v>
      </c>
      <c r="G246" s="31">
        <v>30.07</v>
      </c>
      <c r="H246" s="31">
        <v>0.09</v>
      </c>
      <c r="I246" s="31">
        <v>0.15</v>
      </c>
      <c r="J246" s="31">
        <v>0.41</v>
      </c>
      <c r="K246" s="31">
        <v>0.06</v>
      </c>
    </row>
    <row r="247" spans="1:11" x14ac:dyDescent="0.2">
      <c r="A247" s="67" t="s">
        <v>230</v>
      </c>
      <c r="B247" s="29">
        <v>3515806</v>
      </c>
      <c r="C247" s="25">
        <v>21</v>
      </c>
      <c r="D247" s="30">
        <v>21</v>
      </c>
      <c r="E247" s="29" t="str">
        <f t="shared" si="3"/>
        <v>Flora Rica21</v>
      </c>
      <c r="F247" s="29">
        <v>351580621</v>
      </c>
      <c r="G247" s="31">
        <v>225.12</v>
      </c>
      <c r="H247" s="31">
        <v>0.61</v>
      </c>
      <c r="I247" s="31">
        <v>0.8</v>
      </c>
      <c r="J247" s="31">
        <v>1.73</v>
      </c>
      <c r="K247" s="31">
        <v>0.19000000000000006</v>
      </c>
    </row>
    <row r="248" spans="1:11" x14ac:dyDescent="0.2">
      <c r="A248" s="67" t="s">
        <v>231</v>
      </c>
      <c r="B248" s="29">
        <v>3515905</v>
      </c>
      <c r="C248" s="25">
        <v>18</v>
      </c>
      <c r="D248" s="30">
        <v>18</v>
      </c>
      <c r="E248" s="29" t="str">
        <f t="shared" si="3"/>
        <v>Floreal18</v>
      </c>
      <c r="F248" s="29">
        <v>351590518</v>
      </c>
      <c r="G248" s="31">
        <v>203.66</v>
      </c>
      <c r="H248" s="31">
        <v>0.37</v>
      </c>
      <c r="I248" s="31">
        <v>0.49</v>
      </c>
      <c r="J248" s="31">
        <v>1.54</v>
      </c>
      <c r="K248" s="31">
        <v>0.12</v>
      </c>
    </row>
    <row r="249" spans="1:11" x14ac:dyDescent="0.2">
      <c r="A249" s="67" t="s">
        <v>231</v>
      </c>
      <c r="B249" s="29">
        <v>3515905</v>
      </c>
      <c r="C249" s="25">
        <v>18</v>
      </c>
      <c r="D249" s="30">
        <v>19</v>
      </c>
      <c r="E249" s="29" t="str">
        <f t="shared" si="3"/>
        <v>Floreal19</v>
      </c>
      <c r="F249" s="29">
        <v>351590519</v>
      </c>
      <c r="G249" s="31">
        <v>203.66</v>
      </c>
      <c r="H249" s="31">
        <v>0.37</v>
      </c>
      <c r="I249" s="31">
        <v>0.49</v>
      </c>
      <c r="J249" s="31">
        <v>1.54</v>
      </c>
      <c r="K249" s="31">
        <v>0.12</v>
      </c>
    </row>
    <row r="250" spans="1:11" x14ac:dyDescent="0.2">
      <c r="A250" s="67" t="s">
        <v>232</v>
      </c>
      <c r="B250" s="29">
        <v>3516002</v>
      </c>
      <c r="C250" s="25">
        <v>21</v>
      </c>
      <c r="D250" s="30">
        <v>21</v>
      </c>
      <c r="E250" s="29" t="str">
        <f t="shared" si="3"/>
        <v>Flórida Paulista21</v>
      </c>
      <c r="F250" s="29">
        <v>351600221</v>
      </c>
      <c r="G250" s="31">
        <v>524.91</v>
      </c>
      <c r="H250" s="31">
        <v>1.2</v>
      </c>
      <c r="I250" s="31">
        <v>1.67</v>
      </c>
      <c r="J250" s="31">
        <v>3.88</v>
      </c>
      <c r="K250" s="31">
        <v>0.47</v>
      </c>
    </row>
    <row r="251" spans="1:11" x14ac:dyDescent="0.2">
      <c r="A251" s="67" t="s">
        <v>232</v>
      </c>
      <c r="B251" s="29">
        <v>3516002</v>
      </c>
      <c r="C251" s="25">
        <v>21</v>
      </c>
      <c r="D251" s="30">
        <v>20</v>
      </c>
      <c r="E251" s="29" t="str">
        <f t="shared" si="3"/>
        <v>Flórida Paulista20</v>
      </c>
      <c r="F251" s="29">
        <v>351600220</v>
      </c>
      <c r="G251" s="31">
        <v>524.91</v>
      </c>
      <c r="H251" s="31">
        <v>1.2</v>
      </c>
      <c r="I251" s="31">
        <v>1.67</v>
      </c>
      <c r="J251" s="31">
        <v>3.88</v>
      </c>
      <c r="K251" s="31">
        <v>0.47</v>
      </c>
    </row>
    <row r="252" spans="1:11" x14ac:dyDescent="0.2">
      <c r="A252" s="67" t="s">
        <v>941</v>
      </c>
      <c r="B252" s="29">
        <v>3516101</v>
      </c>
      <c r="C252" s="25">
        <v>17</v>
      </c>
      <c r="D252" s="30">
        <v>17</v>
      </c>
      <c r="E252" s="29" t="str">
        <f t="shared" si="3"/>
        <v>Florínia17</v>
      </c>
      <c r="F252" s="29">
        <v>351610117</v>
      </c>
      <c r="G252" s="31">
        <v>227.36</v>
      </c>
      <c r="H252" s="31">
        <v>0.89</v>
      </c>
      <c r="I252" s="31">
        <v>1.1200000000000001</v>
      </c>
      <c r="J252" s="31">
        <v>2.13</v>
      </c>
      <c r="K252" s="31">
        <v>0.23000000000000009</v>
      </c>
    </row>
    <row r="253" spans="1:11" x14ac:dyDescent="0.2">
      <c r="A253" s="67" t="s">
        <v>234</v>
      </c>
      <c r="B253" s="29">
        <v>3516200</v>
      </c>
      <c r="C253" s="25">
        <v>8</v>
      </c>
      <c r="D253" s="30">
        <v>8</v>
      </c>
      <c r="E253" s="29" t="str">
        <f t="shared" si="3"/>
        <v>Franca8</v>
      </c>
      <c r="F253" s="29">
        <v>35162008</v>
      </c>
      <c r="G253" s="31">
        <v>607.33000000000004</v>
      </c>
      <c r="H253" s="31">
        <v>1.85</v>
      </c>
      <c r="I253" s="31">
        <v>3.05</v>
      </c>
      <c r="J253" s="31">
        <v>9.73</v>
      </c>
      <c r="K253" s="31">
        <v>1.1999999999999997</v>
      </c>
    </row>
    <row r="254" spans="1:11" x14ac:dyDescent="0.2">
      <c r="A254" s="67" t="s">
        <v>235</v>
      </c>
      <c r="B254" s="29">
        <v>3516309</v>
      </c>
      <c r="C254" s="25">
        <v>6</v>
      </c>
      <c r="D254" s="30">
        <v>6</v>
      </c>
      <c r="E254" s="29" t="str">
        <f t="shared" si="3"/>
        <v>Francisco Morato6</v>
      </c>
      <c r="F254" s="29">
        <v>35163096</v>
      </c>
      <c r="G254" s="31">
        <v>49.16</v>
      </c>
      <c r="H254" s="31">
        <v>0.16</v>
      </c>
      <c r="I254" s="31">
        <v>0.26</v>
      </c>
      <c r="J254" s="31">
        <v>0.71</v>
      </c>
      <c r="K254" s="31">
        <v>0.1</v>
      </c>
    </row>
    <row r="255" spans="1:11" x14ac:dyDescent="0.2">
      <c r="A255" s="67" t="s">
        <v>236</v>
      </c>
      <c r="B255" s="29">
        <v>3516408</v>
      </c>
      <c r="C255" s="25">
        <v>6</v>
      </c>
      <c r="D255" s="30">
        <v>6</v>
      </c>
      <c r="E255" s="29" t="str">
        <f t="shared" si="3"/>
        <v>Franco da Rocha6</v>
      </c>
      <c r="F255" s="29">
        <v>35164086</v>
      </c>
      <c r="G255" s="31">
        <v>133.93</v>
      </c>
      <c r="H255" s="31">
        <v>0.46</v>
      </c>
      <c r="I255" s="31">
        <v>0.73</v>
      </c>
      <c r="J255" s="31">
        <v>1.96</v>
      </c>
      <c r="K255" s="31">
        <v>0.26999999999999996</v>
      </c>
    </row>
    <row r="256" spans="1:11" x14ac:dyDescent="0.2">
      <c r="A256" s="67" t="s">
        <v>237</v>
      </c>
      <c r="B256" s="29">
        <v>3516507</v>
      </c>
      <c r="C256" s="25">
        <v>20</v>
      </c>
      <c r="D256" s="30">
        <v>20</v>
      </c>
      <c r="E256" s="29" t="str">
        <f t="shared" si="3"/>
        <v>Gabriel Monteiro20</v>
      </c>
      <c r="F256" s="29">
        <v>351650720</v>
      </c>
      <c r="G256" s="31">
        <v>138.53</v>
      </c>
      <c r="H256" s="31">
        <v>0.31</v>
      </c>
      <c r="I256" s="31">
        <v>0.44</v>
      </c>
      <c r="J256" s="31">
        <v>1.06</v>
      </c>
      <c r="K256" s="31">
        <v>0.13</v>
      </c>
    </row>
    <row r="257" spans="1:11" x14ac:dyDescent="0.2">
      <c r="A257" s="67" t="s">
        <v>238</v>
      </c>
      <c r="B257" s="29">
        <v>3516606</v>
      </c>
      <c r="C257" s="25">
        <v>17</v>
      </c>
      <c r="D257" s="30">
        <v>17</v>
      </c>
      <c r="E257" s="29" t="str">
        <f t="shared" si="3"/>
        <v>Gália17</v>
      </c>
      <c r="F257" s="29">
        <v>351660617</v>
      </c>
      <c r="G257" s="31">
        <v>355.79</v>
      </c>
      <c r="H257" s="31">
        <v>1.22</v>
      </c>
      <c r="I257" s="31">
        <v>1.56</v>
      </c>
      <c r="J257" s="31">
        <v>3.12</v>
      </c>
      <c r="K257" s="31">
        <v>0.34000000000000008</v>
      </c>
    </row>
    <row r="258" spans="1:11" x14ac:dyDescent="0.2">
      <c r="A258" s="67" t="s">
        <v>238</v>
      </c>
      <c r="B258" s="29">
        <v>3516606</v>
      </c>
      <c r="C258" s="25">
        <v>17</v>
      </c>
      <c r="D258" s="30">
        <v>16</v>
      </c>
      <c r="E258" s="29" t="str">
        <f t="shared" ref="E258:E321" si="4">CONCATENATE(A258,D258)</f>
        <v>Gália16</v>
      </c>
      <c r="F258" s="29">
        <v>351660616</v>
      </c>
      <c r="G258" s="31">
        <v>355.79</v>
      </c>
      <c r="H258" s="31">
        <v>1.22</v>
      </c>
      <c r="I258" s="31">
        <v>1.56</v>
      </c>
      <c r="J258" s="31">
        <v>3.12</v>
      </c>
      <c r="K258" s="31">
        <v>0.34000000000000008</v>
      </c>
    </row>
    <row r="259" spans="1:11" x14ac:dyDescent="0.2">
      <c r="A259" s="67" t="s">
        <v>238</v>
      </c>
      <c r="B259" s="29">
        <v>3516606</v>
      </c>
      <c r="C259" s="25">
        <v>17</v>
      </c>
      <c r="D259" s="30">
        <v>20</v>
      </c>
      <c r="E259" s="29" t="str">
        <f t="shared" si="4"/>
        <v>Gália20</v>
      </c>
      <c r="F259" s="29">
        <v>351660620</v>
      </c>
      <c r="G259" s="31">
        <v>355.79</v>
      </c>
      <c r="H259" s="31">
        <v>1.22</v>
      </c>
      <c r="I259" s="31">
        <v>1.56</v>
      </c>
      <c r="J259" s="31">
        <v>3.12</v>
      </c>
      <c r="K259" s="31">
        <v>0.34000000000000008</v>
      </c>
    </row>
    <row r="260" spans="1:11" x14ac:dyDescent="0.2">
      <c r="A260" s="67" t="s">
        <v>239</v>
      </c>
      <c r="B260" s="29">
        <v>3516705</v>
      </c>
      <c r="C260" s="25">
        <v>20</v>
      </c>
      <c r="D260" s="30">
        <v>20</v>
      </c>
      <c r="E260" s="29" t="str">
        <f t="shared" si="4"/>
        <v>Garça20</v>
      </c>
      <c r="F260" s="29">
        <v>351670520</v>
      </c>
      <c r="G260" s="31">
        <v>555.77</v>
      </c>
      <c r="H260" s="31">
        <v>1.35</v>
      </c>
      <c r="I260" s="31">
        <v>1.84</v>
      </c>
      <c r="J260" s="31">
        <v>4.16</v>
      </c>
      <c r="K260" s="31">
        <v>0.49</v>
      </c>
    </row>
    <row r="261" spans="1:11" x14ac:dyDescent="0.2">
      <c r="A261" s="67" t="s">
        <v>239</v>
      </c>
      <c r="B261" s="29">
        <v>3516705</v>
      </c>
      <c r="C261" s="25">
        <v>20</v>
      </c>
      <c r="D261" s="30">
        <v>17</v>
      </c>
      <c r="E261" s="29" t="str">
        <f t="shared" si="4"/>
        <v>Garça17</v>
      </c>
      <c r="F261" s="29">
        <v>351670517</v>
      </c>
      <c r="G261" s="31">
        <v>555.77</v>
      </c>
      <c r="H261" s="31">
        <v>1.35</v>
      </c>
      <c r="I261" s="31">
        <v>1.84</v>
      </c>
      <c r="J261" s="31">
        <v>4.16</v>
      </c>
      <c r="K261" s="31">
        <v>0.49</v>
      </c>
    </row>
    <row r="262" spans="1:11" x14ac:dyDescent="0.2">
      <c r="A262" s="67" t="s">
        <v>239</v>
      </c>
      <c r="B262" s="29">
        <v>3516705</v>
      </c>
      <c r="C262" s="25">
        <v>20</v>
      </c>
      <c r="D262" s="30">
        <v>21</v>
      </c>
      <c r="E262" s="29" t="str">
        <f t="shared" si="4"/>
        <v>Garça21</v>
      </c>
      <c r="F262" s="29">
        <v>351670521</v>
      </c>
      <c r="G262" s="31">
        <v>555.77</v>
      </c>
      <c r="H262" s="31">
        <v>1.35</v>
      </c>
      <c r="I262" s="31">
        <v>1.84</v>
      </c>
      <c r="J262" s="31">
        <v>4.16</v>
      </c>
      <c r="K262" s="31">
        <v>0.49</v>
      </c>
    </row>
    <row r="263" spans="1:11" x14ac:dyDescent="0.2">
      <c r="A263" s="67" t="s">
        <v>240</v>
      </c>
      <c r="B263" s="29">
        <v>3516804</v>
      </c>
      <c r="C263" s="25">
        <v>19</v>
      </c>
      <c r="D263" s="30">
        <v>19</v>
      </c>
      <c r="E263" s="29" t="str">
        <f t="shared" si="4"/>
        <v>Gastão Vidigal19</v>
      </c>
      <c r="F263" s="29">
        <v>351680419</v>
      </c>
      <c r="G263" s="31">
        <v>180.82</v>
      </c>
      <c r="H263" s="31">
        <v>0.31</v>
      </c>
      <c r="I263" s="31">
        <v>0.42</v>
      </c>
      <c r="J263" s="31">
        <v>1.32</v>
      </c>
      <c r="K263" s="31">
        <v>0.10999999999999999</v>
      </c>
    </row>
    <row r="264" spans="1:11" x14ac:dyDescent="0.2">
      <c r="A264" s="67" t="s">
        <v>241</v>
      </c>
      <c r="B264" s="29">
        <v>3516853</v>
      </c>
      <c r="C264" s="25">
        <v>13</v>
      </c>
      <c r="D264" s="30">
        <v>13</v>
      </c>
      <c r="E264" s="29" t="str">
        <f t="shared" si="4"/>
        <v>Gavião Peixoto13</v>
      </c>
      <c r="F264" s="29">
        <v>351685313</v>
      </c>
      <c r="G264" s="31">
        <v>243.71</v>
      </c>
      <c r="H264" s="31">
        <v>0.83</v>
      </c>
      <c r="I264" s="31">
        <v>1.03</v>
      </c>
      <c r="J264" s="31">
        <v>2</v>
      </c>
      <c r="K264" s="31">
        <v>0.20000000000000007</v>
      </c>
    </row>
    <row r="265" spans="1:11" x14ac:dyDescent="0.2">
      <c r="A265" s="67" t="s">
        <v>242</v>
      </c>
      <c r="B265" s="29">
        <v>3516903</v>
      </c>
      <c r="C265" s="25">
        <v>18</v>
      </c>
      <c r="D265" s="30">
        <v>18</v>
      </c>
      <c r="E265" s="29" t="str">
        <f t="shared" si="4"/>
        <v>General Salgado18</v>
      </c>
      <c r="F265" s="29">
        <v>351690318</v>
      </c>
      <c r="G265" s="31">
        <v>493.28</v>
      </c>
      <c r="H265" s="31">
        <v>0.87</v>
      </c>
      <c r="I265" s="31">
        <v>1.1499999999999999</v>
      </c>
      <c r="J265" s="31">
        <v>3.65</v>
      </c>
      <c r="K265" s="31">
        <v>0.27999999999999992</v>
      </c>
    </row>
    <row r="266" spans="1:11" x14ac:dyDescent="0.2">
      <c r="A266" s="67" t="s">
        <v>242</v>
      </c>
      <c r="B266" s="29">
        <v>3516903</v>
      </c>
      <c r="C266" s="25">
        <v>18</v>
      </c>
      <c r="D266" s="30">
        <v>19</v>
      </c>
      <c r="E266" s="29" t="str">
        <f t="shared" si="4"/>
        <v>General Salgado19</v>
      </c>
      <c r="F266" s="29">
        <v>351690319</v>
      </c>
      <c r="G266" s="31">
        <v>493.28</v>
      </c>
      <c r="H266" s="31">
        <v>0.87</v>
      </c>
      <c r="I266" s="31">
        <v>1.1499999999999999</v>
      </c>
      <c r="J266" s="31">
        <v>3.65</v>
      </c>
      <c r="K266" s="31">
        <v>0.27999999999999992</v>
      </c>
    </row>
    <row r="267" spans="1:11" x14ac:dyDescent="0.2">
      <c r="A267" s="67" t="s">
        <v>243</v>
      </c>
      <c r="B267" s="29">
        <v>3517000</v>
      </c>
      <c r="C267" s="25">
        <v>20</v>
      </c>
      <c r="D267" s="30">
        <v>20</v>
      </c>
      <c r="E267" s="29" t="str">
        <f t="shared" si="4"/>
        <v>Getulina20</v>
      </c>
      <c r="F267" s="29">
        <v>351700020</v>
      </c>
      <c r="G267" s="31">
        <v>675.43</v>
      </c>
      <c r="H267" s="31">
        <v>1.41</v>
      </c>
      <c r="I267" s="31">
        <v>2.02</v>
      </c>
      <c r="J267" s="31">
        <v>4.8499999999999996</v>
      </c>
      <c r="K267" s="31">
        <v>0.6100000000000001</v>
      </c>
    </row>
    <row r="268" spans="1:11" x14ac:dyDescent="0.2">
      <c r="A268" s="67" t="s">
        <v>244</v>
      </c>
      <c r="B268" s="29">
        <v>3517109</v>
      </c>
      <c r="C268" s="25">
        <v>19</v>
      </c>
      <c r="D268" s="30">
        <v>19</v>
      </c>
      <c r="E268" s="29" t="str">
        <f t="shared" si="4"/>
        <v>Glicério19</v>
      </c>
      <c r="F268" s="29">
        <v>351710919</v>
      </c>
      <c r="G268" s="31">
        <v>274.12</v>
      </c>
      <c r="H268" s="31">
        <v>0.47</v>
      </c>
      <c r="I268" s="31">
        <v>0.63</v>
      </c>
      <c r="J268" s="31">
        <v>1.99</v>
      </c>
      <c r="K268" s="31">
        <v>0.16000000000000003</v>
      </c>
    </row>
    <row r="269" spans="1:11" x14ac:dyDescent="0.2">
      <c r="A269" s="67" t="s">
        <v>245</v>
      </c>
      <c r="B269" s="29">
        <v>3517208</v>
      </c>
      <c r="C269" s="25">
        <v>16</v>
      </c>
      <c r="D269" s="30">
        <v>16</v>
      </c>
      <c r="E269" s="29" t="str">
        <f t="shared" si="4"/>
        <v>Guaiçara16</v>
      </c>
      <c r="F269" s="29">
        <v>351720816</v>
      </c>
      <c r="G269" s="31">
        <v>269.3</v>
      </c>
      <c r="H269" s="31">
        <v>0.63</v>
      </c>
      <c r="I269" s="31">
        <v>0.83</v>
      </c>
      <c r="J269" s="31">
        <v>2.0299999999999998</v>
      </c>
      <c r="K269" s="31">
        <v>0.19999999999999996</v>
      </c>
    </row>
    <row r="270" spans="1:11" x14ac:dyDescent="0.2">
      <c r="A270" s="67" t="s">
        <v>245</v>
      </c>
      <c r="B270" s="29">
        <v>3517208</v>
      </c>
      <c r="C270" s="25">
        <v>16</v>
      </c>
      <c r="D270" s="30">
        <v>20</v>
      </c>
      <c r="E270" s="29" t="str">
        <f t="shared" si="4"/>
        <v>Guaiçara20</v>
      </c>
      <c r="F270" s="29">
        <v>351720820</v>
      </c>
      <c r="G270" s="31">
        <v>269.3</v>
      </c>
      <c r="H270" s="31">
        <v>0.63</v>
      </c>
      <c r="I270" s="31">
        <v>0.83</v>
      </c>
      <c r="J270" s="31">
        <v>2.0299999999999998</v>
      </c>
      <c r="K270" s="31">
        <v>0.19999999999999996</v>
      </c>
    </row>
    <row r="271" spans="1:11" x14ac:dyDescent="0.2">
      <c r="A271" s="67" t="s">
        <v>246</v>
      </c>
      <c r="B271" s="29">
        <v>3517307</v>
      </c>
      <c r="C271" s="25">
        <v>20</v>
      </c>
      <c r="D271" s="30">
        <v>20</v>
      </c>
      <c r="E271" s="29" t="str">
        <f t="shared" si="4"/>
        <v>Guaimbê20</v>
      </c>
      <c r="F271" s="29">
        <v>351730720</v>
      </c>
      <c r="G271" s="31">
        <v>217.45</v>
      </c>
      <c r="H271" s="31">
        <v>0.48</v>
      </c>
      <c r="I271" s="31">
        <v>0.69</v>
      </c>
      <c r="J271" s="31">
        <v>1.66</v>
      </c>
      <c r="K271" s="31">
        <v>0.20999999999999996</v>
      </c>
    </row>
    <row r="272" spans="1:11" x14ac:dyDescent="0.2">
      <c r="A272" s="67" t="s">
        <v>247</v>
      </c>
      <c r="B272" s="29">
        <v>3517406</v>
      </c>
      <c r="C272" s="25">
        <v>8</v>
      </c>
      <c r="D272" s="30">
        <v>8</v>
      </c>
      <c r="E272" s="29" t="str">
        <f t="shared" si="4"/>
        <v>Guaíra8</v>
      </c>
      <c r="F272" s="29">
        <v>35174068</v>
      </c>
      <c r="G272" s="31">
        <v>1258.67</v>
      </c>
      <c r="H272" s="31">
        <v>3.74</v>
      </c>
      <c r="I272" s="31">
        <v>5.78</v>
      </c>
      <c r="J272" s="31">
        <v>17.12</v>
      </c>
      <c r="K272" s="31">
        <v>2.04</v>
      </c>
    </row>
    <row r="273" spans="1:11" x14ac:dyDescent="0.2">
      <c r="A273" s="67" t="s">
        <v>247</v>
      </c>
      <c r="B273" s="29">
        <v>3517406</v>
      </c>
      <c r="C273" s="25">
        <v>8</v>
      </c>
      <c r="D273" s="30">
        <v>12</v>
      </c>
      <c r="E273" s="29" t="str">
        <f t="shared" si="4"/>
        <v>Guaíra12</v>
      </c>
      <c r="F273" s="29">
        <v>351740612</v>
      </c>
      <c r="G273" s="31">
        <v>1258.67</v>
      </c>
      <c r="H273" s="31">
        <v>3.74</v>
      </c>
      <c r="I273" s="31">
        <v>5.78</v>
      </c>
      <c r="J273" s="31">
        <v>17.12</v>
      </c>
      <c r="K273" s="31">
        <v>2.04</v>
      </c>
    </row>
    <row r="274" spans="1:11" x14ac:dyDescent="0.2">
      <c r="A274" s="67" t="s">
        <v>248</v>
      </c>
      <c r="B274" s="29">
        <v>3517505</v>
      </c>
      <c r="C274" s="25">
        <v>15</v>
      </c>
      <c r="D274" s="30">
        <v>15</v>
      </c>
      <c r="E274" s="29" t="str">
        <f t="shared" si="4"/>
        <v>Guapiaçu15</v>
      </c>
      <c r="F274" s="29">
        <v>351750515</v>
      </c>
      <c r="G274" s="31">
        <v>325.02999999999997</v>
      </c>
      <c r="H274" s="31">
        <v>0.54</v>
      </c>
      <c r="I274" s="31">
        <v>0.81</v>
      </c>
      <c r="J274" s="31">
        <v>2.52</v>
      </c>
      <c r="K274" s="31">
        <v>0.27</v>
      </c>
    </row>
    <row r="275" spans="1:11" x14ac:dyDescent="0.2">
      <c r="A275" s="67" t="s">
        <v>249</v>
      </c>
      <c r="B275" s="29">
        <v>3517604</v>
      </c>
      <c r="C275" s="25">
        <v>14</v>
      </c>
      <c r="D275" s="30">
        <v>14</v>
      </c>
      <c r="E275" s="29" t="str">
        <f t="shared" si="4"/>
        <v>Guapiara14</v>
      </c>
      <c r="F275" s="29">
        <v>351760414</v>
      </c>
      <c r="G275" s="31">
        <v>407.62</v>
      </c>
      <c r="H275" s="31">
        <v>1.49</v>
      </c>
      <c r="I275" s="31">
        <v>2.02</v>
      </c>
      <c r="J275" s="31">
        <v>4.5199999999999996</v>
      </c>
      <c r="K275" s="31">
        <v>0.53</v>
      </c>
    </row>
    <row r="276" spans="1:11" x14ac:dyDescent="0.2">
      <c r="A276" s="67" t="s">
        <v>250</v>
      </c>
      <c r="B276" s="29">
        <v>3517703</v>
      </c>
      <c r="C276" s="25">
        <v>8</v>
      </c>
      <c r="D276" s="30">
        <v>8</v>
      </c>
      <c r="E276" s="29" t="str">
        <f t="shared" si="4"/>
        <v>Guará8</v>
      </c>
      <c r="F276" s="29">
        <v>35177038</v>
      </c>
      <c r="G276" s="31">
        <v>362.62</v>
      </c>
      <c r="H276" s="31">
        <v>1.1200000000000001</v>
      </c>
      <c r="I276" s="31">
        <v>1.83</v>
      </c>
      <c r="J276" s="31">
        <v>5.85</v>
      </c>
      <c r="K276" s="31">
        <v>0.71</v>
      </c>
    </row>
    <row r="277" spans="1:11" x14ac:dyDescent="0.2">
      <c r="A277" s="67" t="s">
        <v>251</v>
      </c>
      <c r="B277" s="29">
        <v>3517802</v>
      </c>
      <c r="C277" s="25">
        <v>19</v>
      </c>
      <c r="D277" s="30">
        <v>19</v>
      </c>
      <c r="E277" s="29" t="str">
        <f t="shared" si="4"/>
        <v>Guaraçaí19</v>
      </c>
      <c r="F277" s="29">
        <v>351780219</v>
      </c>
      <c r="G277" s="31">
        <v>568.4</v>
      </c>
      <c r="H277" s="31">
        <v>1.08</v>
      </c>
      <c r="I277" s="31">
        <v>1.5</v>
      </c>
      <c r="J277" s="31">
        <v>4.1399999999999997</v>
      </c>
      <c r="K277" s="31">
        <v>0.41999999999999993</v>
      </c>
    </row>
    <row r="278" spans="1:11" x14ac:dyDescent="0.2">
      <c r="A278" s="67" t="s">
        <v>251</v>
      </c>
      <c r="B278" s="29">
        <v>3517802</v>
      </c>
      <c r="C278" s="25">
        <v>19</v>
      </c>
      <c r="D278" s="30">
        <v>20</v>
      </c>
      <c r="E278" s="29" t="str">
        <f t="shared" si="4"/>
        <v>Guaraçaí20</v>
      </c>
      <c r="F278" s="29">
        <v>351780220</v>
      </c>
      <c r="G278" s="31">
        <v>568.4</v>
      </c>
      <c r="H278" s="31">
        <v>1.08</v>
      </c>
      <c r="I278" s="31">
        <v>1.5</v>
      </c>
      <c r="J278" s="31">
        <v>4.1399999999999997</v>
      </c>
      <c r="K278" s="31">
        <v>0.41999999999999993</v>
      </c>
    </row>
    <row r="279" spans="1:11" x14ac:dyDescent="0.2">
      <c r="A279" s="67" t="s">
        <v>252</v>
      </c>
      <c r="B279" s="29">
        <v>3517901</v>
      </c>
      <c r="C279" s="25">
        <v>12</v>
      </c>
      <c r="D279" s="30">
        <v>12</v>
      </c>
      <c r="E279" s="29" t="str">
        <f t="shared" si="4"/>
        <v>Guaraci12</v>
      </c>
      <c r="F279" s="29">
        <v>351790112</v>
      </c>
      <c r="G279" s="31">
        <v>638.82000000000005</v>
      </c>
      <c r="H279" s="31">
        <v>1.86</v>
      </c>
      <c r="I279" s="31">
        <v>2.75</v>
      </c>
      <c r="J279" s="31">
        <v>7.62</v>
      </c>
      <c r="K279" s="31">
        <v>0.8899999999999999</v>
      </c>
    </row>
    <row r="280" spans="1:11" x14ac:dyDescent="0.2">
      <c r="A280" s="67" t="s">
        <v>253</v>
      </c>
      <c r="B280" s="29">
        <v>3518008</v>
      </c>
      <c r="C280" s="25">
        <v>15</v>
      </c>
      <c r="D280" s="30">
        <v>15</v>
      </c>
      <c r="E280" s="29" t="str">
        <f t="shared" si="4"/>
        <v>Guarani d'Oeste15</v>
      </c>
      <c r="F280" s="29">
        <v>351800815</v>
      </c>
      <c r="G280" s="31">
        <v>84.53</v>
      </c>
      <c r="H280" s="31">
        <v>0.14000000000000001</v>
      </c>
      <c r="I280" s="31">
        <v>0.21</v>
      </c>
      <c r="J280" s="31">
        <v>0.66</v>
      </c>
      <c r="K280" s="31">
        <v>6.9999999999999979E-2</v>
      </c>
    </row>
    <row r="281" spans="1:11" x14ac:dyDescent="0.2">
      <c r="A281" s="67" t="s">
        <v>254</v>
      </c>
      <c r="B281" s="29">
        <v>3518107</v>
      </c>
      <c r="C281" s="25">
        <v>16</v>
      </c>
      <c r="D281" s="30">
        <v>16</v>
      </c>
      <c r="E281" s="29" t="str">
        <f t="shared" si="4"/>
        <v>Guarantã16</v>
      </c>
      <c r="F281" s="29">
        <v>351810716</v>
      </c>
      <c r="G281" s="31">
        <v>461.8</v>
      </c>
      <c r="H281" s="31">
        <v>1.04</v>
      </c>
      <c r="I281" s="31">
        <v>1.4</v>
      </c>
      <c r="J281" s="31">
        <v>3.4</v>
      </c>
      <c r="K281" s="31">
        <v>0.35999999999999988</v>
      </c>
    </row>
    <row r="282" spans="1:11" x14ac:dyDescent="0.2">
      <c r="A282" s="67" t="s">
        <v>254</v>
      </c>
      <c r="B282" s="29">
        <v>3518107</v>
      </c>
      <c r="C282" s="25">
        <v>16</v>
      </c>
      <c r="D282" s="30">
        <v>20</v>
      </c>
      <c r="E282" s="29" t="str">
        <f t="shared" si="4"/>
        <v>Guarantã20</v>
      </c>
      <c r="F282" s="29">
        <v>351810720</v>
      </c>
      <c r="G282" s="31">
        <v>461.8</v>
      </c>
      <c r="H282" s="31">
        <v>1.04</v>
      </c>
      <c r="I282" s="31">
        <v>1.4</v>
      </c>
      <c r="J282" s="31">
        <v>3.4</v>
      </c>
      <c r="K282" s="31">
        <v>0.35999999999999988</v>
      </c>
    </row>
    <row r="283" spans="1:11" x14ac:dyDescent="0.2">
      <c r="A283" s="67" t="s">
        <v>255</v>
      </c>
      <c r="B283" s="29">
        <v>3518206</v>
      </c>
      <c r="C283" s="25">
        <v>19</v>
      </c>
      <c r="D283" s="30">
        <v>19</v>
      </c>
      <c r="E283" s="29" t="str">
        <f t="shared" si="4"/>
        <v>Guararapes19</v>
      </c>
      <c r="F283" s="29">
        <v>351820619</v>
      </c>
      <c r="G283" s="31">
        <v>956.58</v>
      </c>
      <c r="H283" s="31">
        <v>1.81</v>
      </c>
      <c r="I283" s="31">
        <v>2.4900000000000002</v>
      </c>
      <c r="J283" s="31">
        <v>7.03</v>
      </c>
      <c r="K283" s="31">
        <v>0.68000000000000016</v>
      </c>
    </row>
    <row r="284" spans="1:11" x14ac:dyDescent="0.2">
      <c r="A284" s="67" t="s">
        <v>255</v>
      </c>
      <c r="B284" s="29">
        <v>3518206</v>
      </c>
      <c r="C284" s="25">
        <v>19</v>
      </c>
      <c r="D284" s="30">
        <v>20</v>
      </c>
      <c r="E284" s="29" t="str">
        <f t="shared" si="4"/>
        <v>Guararapes20</v>
      </c>
      <c r="F284" s="29">
        <v>351820620</v>
      </c>
      <c r="G284" s="31">
        <v>956.58</v>
      </c>
      <c r="H284" s="31">
        <v>1.81</v>
      </c>
      <c r="I284" s="31">
        <v>2.4900000000000002</v>
      </c>
      <c r="J284" s="31">
        <v>7.03</v>
      </c>
      <c r="K284" s="31">
        <v>0.68000000000000016</v>
      </c>
    </row>
    <row r="285" spans="1:11" x14ac:dyDescent="0.2">
      <c r="A285" s="67" t="s">
        <v>256</v>
      </c>
      <c r="B285" s="29">
        <v>3518305</v>
      </c>
      <c r="C285" s="25">
        <v>2</v>
      </c>
      <c r="D285" s="30">
        <v>2</v>
      </c>
      <c r="E285" s="29" t="str">
        <f t="shared" si="4"/>
        <v>Guararema2</v>
      </c>
      <c r="F285" s="29">
        <v>35183052</v>
      </c>
      <c r="G285" s="31">
        <v>270.5</v>
      </c>
      <c r="H285" s="31">
        <v>1.32</v>
      </c>
      <c r="I285" s="31">
        <v>1.73</v>
      </c>
      <c r="J285" s="31">
        <v>3.99</v>
      </c>
      <c r="K285" s="31">
        <v>0.40999999999999992</v>
      </c>
    </row>
    <row r="286" spans="1:11" x14ac:dyDescent="0.2">
      <c r="A286" s="67" t="s">
        <v>257</v>
      </c>
      <c r="B286" s="29">
        <v>3518404</v>
      </c>
      <c r="C286" s="25">
        <v>2</v>
      </c>
      <c r="D286" s="30">
        <v>2</v>
      </c>
      <c r="E286" s="29" t="str">
        <f t="shared" si="4"/>
        <v>Guaratinguetá2</v>
      </c>
      <c r="F286" s="29">
        <v>35184042</v>
      </c>
      <c r="G286" s="31">
        <v>751.44</v>
      </c>
      <c r="H286" s="31">
        <v>3.73</v>
      </c>
      <c r="I286" s="31">
        <v>4.8600000000000003</v>
      </c>
      <c r="J286" s="31">
        <v>11.22</v>
      </c>
      <c r="K286" s="31">
        <v>1.1300000000000003</v>
      </c>
    </row>
    <row r="287" spans="1:11" x14ac:dyDescent="0.2">
      <c r="A287" s="67" t="s">
        <v>258</v>
      </c>
      <c r="B287" s="29">
        <v>3518503</v>
      </c>
      <c r="C287" s="25">
        <v>14</v>
      </c>
      <c r="D287" s="30">
        <v>14</v>
      </c>
      <c r="E287" s="29" t="str">
        <f t="shared" si="4"/>
        <v>Guareí14</v>
      </c>
      <c r="F287" s="29">
        <v>351850314</v>
      </c>
      <c r="G287" s="31">
        <v>566.26</v>
      </c>
      <c r="H287" s="31">
        <v>2.04</v>
      </c>
      <c r="I287" s="31">
        <v>2.78</v>
      </c>
      <c r="J287" s="31">
        <v>6.25</v>
      </c>
      <c r="K287" s="31">
        <v>0.73999999999999977</v>
      </c>
    </row>
    <row r="288" spans="1:11" x14ac:dyDescent="0.2">
      <c r="A288" s="67" t="s">
        <v>258</v>
      </c>
      <c r="B288" s="29">
        <v>3518503</v>
      </c>
      <c r="C288" s="25">
        <v>14</v>
      </c>
      <c r="D288" s="30">
        <v>10</v>
      </c>
      <c r="E288" s="29" t="str">
        <f t="shared" si="4"/>
        <v>Guareí10</v>
      </c>
      <c r="F288" s="29">
        <v>351850310</v>
      </c>
      <c r="G288" s="31">
        <v>566.26</v>
      </c>
      <c r="H288" s="31">
        <v>2.04</v>
      </c>
      <c r="I288" s="31">
        <v>2.78</v>
      </c>
      <c r="J288" s="31">
        <v>6.25</v>
      </c>
      <c r="K288" s="31">
        <v>0.73999999999999977</v>
      </c>
    </row>
    <row r="289" spans="1:11" x14ac:dyDescent="0.2">
      <c r="A289" s="67" t="s">
        <v>259</v>
      </c>
      <c r="B289" s="29">
        <v>3518602</v>
      </c>
      <c r="C289" s="25">
        <v>9</v>
      </c>
      <c r="D289" s="30">
        <v>9</v>
      </c>
      <c r="E289" s="29" t="str">
        <f t="shared" si="4"/>
        <v>Guariba9</v>
      </c>
      <c r="F289" s="29">
        <v>35186029</v>
      </c>
      <c r="G289" s="31">
        <v>270.45</v>
      </c>
      <c r="H289" s="31">
        <v>0.88</v>
      </c>
      <c r="I289" s="31">
        <v>1.31</v>
      </c>
      <c r="J289" s="31">
        <v>3.63</v>
      </c>
      <c r="K289" s="31">
        <v>0.43000000000000005</v>
      </c>
    </row>
    <row r="290" spans="1:11" x14ac:dyDescent="0.2">
      <c r="A290" s="67" t="s">
        <v>260</v>
      </c>
      <c r="B290" s="29">
        <v>3518701</v>
      </c>
      <c r="C290" s="25">
        <v>7</v>
      </c>
      <c r="D290" s="30">
        <v>7</v>
      </c>
      <c r="E290" s="29" t="str">
        <f t="shared" si="4"/>
        <v>Guarujá7</v>
      </c>
      <c r="F290" s="29">
        <v>35187017</v>
      </c>
      <c r="G290" s="31">
        <v>142.59</v>
      </c>
      <c r="H290" s="31">
        <v>1.97</v>
      </c>
      <c r="I290" s="31">
        <v>2.99</v>
      </c>
      <c r="J290" s="31">
        <v>8</v>
      </c>
      <c r="K290" s="31">
        <v>1.0200000000000002</v>
      </c>
    </row>
    <row r="291" spans="1:11" x14ac:dyDescent="0.2">
      <c r="A291" s="67" t="s">
        <v>261</v>
      </c>
      <c r="B291" s="29">
        <v>3518800</v>
      </c>
      <c r="C291" s="25">
        <v>6</v>
      </c>
      <c r="D291" s="30">
        <v>6</v>
      </c>
      <c r="E291" s="29" t="str">
        <f t="shared" si="4"/>
        <v>Guarulhos6</v>
      </c>
      <c r="F291" s="29">
        <v>35188006</v>
      </c>
      <c r="G291" s="31">
        <v>318.01</v>
      </c>
      <c r="H291" s="31">
        <v>1.17</v>
      </c>
      <c r="I291" s="31">
        <v>1.79</v>
      </c>
      <c r="J291" s="31">
        <v>4.67</v>
      </c>
      <c r="K291" s="31">
        <v>0.62000000000000011</v>
      </c>
    </row>
    <row r="292" spans="1:11" x14ac:dyDescent="0.2">
      <c r="A292" s="67" t="s">
        <v>261</v>
      </c>
      <c r="B292" s="29">
        <v>3518800</v>
      </c>
      <c r="C292" s="25">
        <v>6</v>
      </c>
      <c r="D292" s="30">
        <v>2</v>
      </c>
      <c r="E292" s="29" t="str">
        <f t="shared" si="4"/>
        <v>Guarulhos2</v>
      </c>
      <c r="F292" s="29">
        <v>35188002</v>
      </c>
      <c r="G292" s="31">
        <v>318.01</v>
      </c>
      <c r="H292" s="31">
        <v>1.17</v>
      </c>
      <c r="I292" s="31">
        <v>1.79</v>
      </c>
      <c r="J292" s="31">
        <v>4.67</v>
      </c>
      <c r="K292" s="31">
        <v>0.62000000000000011</v>
      </c>
    </row>
    <row r="293" spans="1:11" x14ac:dyDescent="0.2">
      <c r="A293" s="67" t="s">
        <v>262</v>
      </c>
      <c r="B293" s="29">
        <v>3518859</v>
      </c>
      <c r="C293" s="25">
        <v>9</v>
      </c>
      <c r="D293" s="30">
        <v>9</v>
      </c>
      <c r="E293" s="29" t="str">
        <f t="shared" si="4"/>
        <v>Guatapará9</v>
      </c>
      <c r="F293" s="29">
        <v>35188599</v>
      </c>
      <c r="G293" s="31">
        <v>412.64</v>
      </c>
      <c r="H293" s="31">
        <v>1.36</v>
      </c>
      <c r="I293" s="31">
        <v>2.0299999999999998</v>
      </c>
      <c r="J293" s="31">
        <v>5.62</v>
      </c>
      <c r="K293" s="31">
        <v>0.66999999999999971</v>
      </c>
    </row>
    <row r="294" spans="1:11" x14ac:dyDescent="0.2">
      <c r="A294" s="67" t="s">
        <v>263</v>
      </c>
      <c r="B294" s="29">
        <v>3518909</v>
      </c>
      <c r="C294" s="25">
        <v>18</v>
      </c>
      <c r="D294" s="30">
        <v>18</v>
      </c>
      <c r="E294" s="29" t="str">
        <f t="shared" si="4"/>
        <v>Guzolândia18</v>
      </c>
      <c r="F294" s="29">
        <v>351890918</v>
      </c>
      <c r="G294" s="31">
        <v>253.67</v>
      </c>
      <c r="H294" s="31">
        <v>0.44</v>
      </c>
      <c r="I294" s="31">
        <v>0.59</v>
      </c>
      <c r="J294" s="31">
        <v>1.85</v>
      </c>
      <c r="K294" s="31">
        <v>0.14999999999999997</v>
      </c>
    </row>
    <row r="295" spans="1:11" x14ac:dyDescent="0.2">
      <c r="A295" s="67" t="s">
        <v>263</v>
      </c>
      <c r="B295" s="29">
        <v>3518909</v>
      </c>
      <c r="C295" s="25">
        <v>18</v>
      </c>
      <c r="D295" s="30">
        <v>19</v>
      </c>
      <c r="E295" s="29" t="str">
        <f t="shared" si="4"/>
        <v>Guzolândia19</v>
      </c>
      <c r="F295" s="29">
        <v>351890919</v>
      </c>
      <c r="G295" s="31">
        <v>253.67</v>
      </c>
      <c r="H295" s="31">
        <v>0.44</v>
      </c>
      <c r="I295" s="31">
        <v>0.59</v>
      </c>
      <c r="J295" s="31">
        <v>1.85</v>
      </c>
      <c r="K295" s="31">
        <v>0.14999999999999997</v>
      </c>
    </row>
    <row r="296" spans="1:11" x14ac:dyDescent="0.2">
      <c r="A296" s="67" t="s">
        <v>264</v>
      </c>
      <c r="B296" s="29">
        <v>3519006</v>
      </c>
      <c r="C296" s="25">
        <v>20</v>
      </c>
      <c r="D296" s="30">
        <v>20</v>
      </c>
      <c r="E296" s="29" t="str">
        <f t="shared" si="4"/>
        <v>Herculândia20</v>
      </c>
      <c r="F296" s="29">
        <v>351900620</v>
      </c>
      <c r="G296" s="31">
        <v>365.14</v>
      </c>
      <c r="H296" s="31">
        <v>0.83</v>
      </c>
      <c r="I296" s="31">
        <v>1.1499999999999999</v>
      </c>
      <c r="J296" s="31">
        <v>2.65</v>
      </c>
      <c r="K296" s="31">
        <v>0.31999999999999995</v>
      </c>
    </row>
    <row r="297" spans="1:11" x14ac:dyDescent="0.2">
      <c r="A297" s="67" t="s">
        <v>264</v>
      </c>
      <c r="B297" s="29">
        <v>3519006</v>
      </c>
      <c r="C297" s="25">
        <v>20</v>
      </c>
      <c r="D297" s="30">
        <v>21</v>
      </c>
      <c r="E297" s="29" t="str">
        <f t="shared" si="4"/>
        <v>Herculândia21</v>
      </c>
      <c r="F297" s="29">
        <v>351900621</v>
      </c>
      <c r="G297" s="31">
        <v>365.14</v>
      </c>
      <c r="H297" s="31">
        <v>0.83</v>
      </c>
      <c r="I297" s="31">
        <v>1.1499999999999999</v>
      </c>
      <c r="J297" s="31">
        <v>2.65</v>
      </c>
      <c r="K297" s="31">
        <v>0.31999999999999995</v>
      </c>
    </row>
    <row r="298" spans="1:11" x14ac:dyDescent="0.2">
      <c r="A298" s="67" t="s">
        <v>265</v>
      </c>
      <c r="B298" s="29">
        <v>3519055</v>
      </c>
      <c r="C298" s="25">
        <v>5</v>
      </c>
      <c r="D298" s="30">
        <v>5</v>
      </c>
      <c r="E298" s="29" t="str">
        <f t="shared" si="4"/>
        <v>Holambra5</v>
      </c>
      <c r="F298" s="29">
        <v>35190555</v>
      </c>
      <c r="G298" s="31">
        <v>64.28</v>
      </c>
      <c r="H298" s="31">
        <v>0.19</v>
      </c>
      <c r="I298" s="31">
        <v>0.28999999999999998</v>
      </c>
      <c r="J298" s="31">
        <v>0.79</v>
      </c>
      <c r="K298" s="31">
        <v>9.9999999999999978E-2</v>
      </c>
    </row>
    <row r="299" spans="1:11" x14ac:dyDescent="0.2">
      <c r="A299" s="67" t="s">
        <v>266</v>
      </c>
      <c r="B299" s="29">
        <v>3519071</v>
      </c>
      <c r="C299" s="25">
        <v>5</v>
      </c>
      <c r="D299" s="30">
        <v>5</v>
      </c>
      <c r="E299" s="29" t="str">
        <f t="shared" si="4"/>
        <v>Hortolândia5</v>
      </c>
      <c r="F299" s="29">
        <v>35190715</v>
      </c>
      <c r="G299" s="31">
        <v>62.22</v>
      </c>
      <c r="H299" s="31">
        <v>0.19</v>
      </c>
      <c r="I299" s="31">
        <v>0.3</v>
      </c>
      <c r="J299" s="31">
        <v>0.79</v>
      </c>
      <c r="K299" s="31">
        <v>0.10999999999999999</v>
      </c>
    </row>
    <row r="300" spans="1:11" x14ac:dyDescent="0.2">
      <c r="A300" s="67" t="s">
        <v>267</v>
      </c>
      <c r="B300" s="29">
        <v>3519105</v>
      </c>
      <c r="C300" s="25">
        <v>13</v>
      </c>
      <c r="D300" s="30">
        <v>13</v>
      </c>
      <c r="E300" s="29" t="str">
        <f t="shared" si="4"/>
        <v>Iacanga13</v>
      </c>
      <c r="F300" s="29">
        <v>351910513</v>
      </c>
      <c r="G300" s="31">
        <v>548.03</v>
      </c>
      <c r="H300" s="31">
        <v>1.72</v>
      </c>
      <c r="I300" s="31">
        <v>2.16</v>
      </c>
      <c r="J300" s="31">
        <v>4.4400000000000004</v>
      </c>
      <c r="K300" s="31">
        <v>0.44000000000000017</v>
      </c>
    </row>
    <row r="301" spans="1:11" x14ac:dyDescent="0.2">
      <c r="A301" s="67" t="s">
        <v>267</v>
      </c>
      <c r="B301" s="29">
        <v>3519105</v>
      </c>
      <c r="C301" s="25">
        <v>13</v>
      </c>
      <c r="D301" s="30">
        <v>16</v>
      </c>
      <c r="E301" s="29" t="str">
        <f t="shared" si="4"/>
        <v>Iacanga16</v>
      </c>
      <c r="F301" s="29">
        <v>351910516</v>
      </c>
      <c r="G301" s="31">
        <v>548.03</v>
      </c>
      <c r="H301" s="31">
        <v>1.72</v>
      </c>
      <c r="I301" s="31">
        <v>2.16</v>
      </c>
      <c r="J301" s="31">
        <v>4.4400000000000004</v>
      </c>
      <c r="K301" s="31">
        <v>0.44000000000000017</v>
      </c>
    </row>
    <row r="302" spans="1:11" x14ac:dyDescent="0.2">
      <c r="A302" s="67" t="s">
        <v>268</v>
      </c>
      <c r="B302" s="29">
        <v>3519204</v>
      </c>
      <c r="C302" s="25">
        <v>20</v>
      </c>
      <c r="D302" s="30">
        <v>20</v>
      </c>
      <c r="E302" s="29" t="str">
        <f t="shared" si="4"/>
        <v>Iacri20</v>
      </c>
      <c r="F302" s="29">
        <v>351920420</v>
      </c>
      <c r="G302" s="31">
        <v>324.02999999999997</v>
      </c>
      <c r="H302" s="31">
        <v>0.72</v>
      </c>
      <c r="I302" s="31">
        <v>1.01</v>
      </c>
      <c r="J302" s="31">
        <v>2.39</v>
      </c>
      <c r="K302" s="31">
        <v>0.29000000000000004</v>
      </c>
    </row>
    <row r="303" spans="1:11" x14ac:dyDescent="0.2">
      <c r="A303" s="67" t="s">
        <v>268</v>
      </c>
      <c r="B303" s="29">
        <v>3519204</v>
      </c>
      <c r="C303" s="25">
        <v>20</v>
      </c>
      <c r="D303" s="30">
        <v>21</v>
      </c>
      <c r="E303" s="29" t="str">
        <f t="shared" si="4"/>
        <v>Iacri21</v>
      </c>
      <c r="F303" s="29">
        <v>351920421</v>
      </c>
      <c r="G303" s="31">
        <v>324.02999999999997</v>
      </c>
      <c r="H303" s="31">
        <v>0.72</v>
      </c>
      <c r="I303" s="31">
        <v>1.01</v>
      </c>
      <c r="J303" s="31">
        <v>2.39</v>
      </c>
      <c r="K303" s="31">
        <v>0.29000000000000004</v>
      </c>
    </row>
    <row r="304" spans="1:11" x14ac:dyDescent="0.2">
      <c r="A304" s="67" t="s">
        <v>269</v>
      </c>
      <c r="B304" s="29">
        <v>3519253</v>
      </c>
      <c r="C304" s="25">
        <v>17</v>
      </c>
      <c r="D304" s="30">
        <v>17</v>
      </c>
      <c r="E304" s="29" t="str">
        <f t="shared" si="4"/>
        <v>Iaras17</v>
      </c>
      <c r="F304" s="29">
        <v>351925317</v>
      </c>
      <c r="G304" s="31">
        <v>401.37</v>
      </c>
      <c r="H304" s="31">
        <v>1.57</v>
      </c>
      <c r="I304" s="31">
        <v>1.98</v>
      </c>
      <c r="J304" s="31">
        <v>3.74</v>
      </c>
      <c r="K304" s="31">
        <v>0.40999999999999992</v>
      </c>
    </row>
    <row r="305" spans="1:11" x14ac:dyDescent="0.2">
      <c r="A305" s="67" t="s">
        <v>270</v>
      </c>
      <c r="B305" s="29">
        <v>3519303</v>
      </c>
      <c r="C305" s="25">
        <v>13</v>
      </c>
      <c r="D305" s="30">
        <v>13</v>
      </c>
      <c r="E305" s="29" t="str">
        <f t="shared" si="4"/>
        <v>Ibaté13</v>
      </c>
      <c r="F305" s="29">
        <v>351930313</v>
      </c>
      <c r="G305" s="31">
        <v>289.54000000000002</v>
      </c>
      <c r="H305" s="31">
        <v>0.99</v>
      </c>
      <c r="I305" s="31">
        <v>1.27</v>
      </c>
      <c r="J305" s="31">
        <v>2.58</v>
      </c>
      <c r="K305" s="31">
        <v>0.28000000000000003</v>
      </c>
    </row>
    <row r="306" spans="1:11" x14ac:dyDescent="0.2">
      <c r="A306" s="67" t="s">
        <v>270</v>
      </c>
      <c r="B306" s="29">
        <v>3519303</v>
      </c>
      <c r="C306" s="25">
        <v>13</v>
      </c>
      <c r="D306" s="30">
        <v>9</v>
      </c>
      <c r="E306" s="29" t="str">
        <f t="shared" si="4"/>
        <v>Ibaté9</v>
      </c>
      <c r="F306" s="29">
        <v>35193039</v>
      </c>
      <c r="G306" s="31">
        <v>289.54000000000002</v>
      </c>
      <c r="H306" s="31">
        <v>0.99</v>
      </c>
      <c r="I306" s="31">
        <v>1.27</v>
      </c>
      <c r="J306" s="31">
        <v>2.58</v>
      </c>
      <c r="K306" s="31">
        <v>0.28000000000000003</v>
      </c>
    </row>
    <row r="307" spans="1:11" x14ac:dyDescent="0.2">
      <c r="A307" s="67" t="s">
        <v>271</v>
      </c>
      <c r="B307" s="29">
        <v>3519402</v>
      </c>
      <c r="C307" s="25">
        <v>16</v>
      </c>
      <c r="D307" s="30">
        <v>16</v>
      </c>
      <c r="E307" s="29" t="str">
        <f t="shared" si="4"/>
        <v>Ibirá16</v>
      </c>
      <c r="F307" s="29">
        <v>351940216</v>
      </c>
      <c r="G307" s="31">
        <v>270.75</v>
      </c>
      <c r="H307" s="31">
        <v>0.64</v>
      </c>
      <c r="I307" s="31">
        <v>0.82</v>
      </c>
      <c r="J307" s="31">
        <v>2.02</v>
      </c>
      <c r="K307" s="31">
        <v>0.17999999999999994</v>
      </c>
    </row>
    <row r="308" spans="1:11" x14ac:dyDescent="0.2">
      <c r="A308" s="67" t="s">
        <v>272</v>
      </c>
      <c r="B308" s="29">
        <v>3519501</v>
      </c>
      <c r="C308" s="25">
        <v>17</v>
      </c>
      <c r="D308" s="30">
        <v>17</v>
      </c>
      <c r="E308" s="29" t="str">
        <f t="shared" si="4"/>
        <v>Ibirarema17</v>
      </c>
      <c r="F308" s="29">
        <v>351950117</v>
      </c>
      <c r="G308" s="31">
        <v>228.45</v>
      </c>
      <c r="H308" s="31">
        <v>0.89</v>
      </c>
      <c r="I308" s="31">
        <v>1.1200000000000001</v>
      </c>
      <c r="J308" s="31">
        <v>2.12</v>
      </c>
      <c r="K308" s="31">
        <v>0.23000000000000009</v>
      </c>
    </row>
    <row r="309" spans="1:11" x14ac:dyDescent="0.2">
      <c r="A309" s="67" t="s">
        <v>273</v>
      </c>
      <c r="B309" s="29">
        <v>3519600</v>
      </c>
      <c r="C309" s="25">
        <v>13</v>
      </c>
      <c r="D309" s="30">
        <v>13</v>
      </c>
      <c r="E309" s="29" t="str">
        <f t="shared" si="4"/>
        <v>Ibitinga13</v>
      </c>
      <c r="F309" s="29">
        <v>351960013</v>
      </c>
      <c r="G309" s="31">
        <v>688.68</v>
      </c>
      <c r="H309" s="31">
        <v>2.19</v>
      </c>
      <c r="I309" s="31">
        <v>2.75</v>
      </c>
      <c r="J309" s="31">
        <v>5.54</v>
      </c>
      <c r="K309" s="31">
        <v>0.56000000000000005</v>
      </c>
    </row>
    <row r="310" spans="1:11" x14ac:dyDescent="0.2">
      <c r="A310" s="67" t="s">
        <v>273</v>
      </c>
      <c r="B310" s="29">
        <v>3519600</v>
      </c>
      <c r="C310" s="25">
        <v>13</v>
      </c>
      <c r="D310" s="30">
        <v>16</v>
      </c>
      <c r="E310" s="29" t="str">
        <f t="shared" si="4"/>
        <v>Ibitinga16</v>
      </c>
      <c r="F310" s="29">
        <v>351960016</v>
      </c>
      <c r="G310" s="31">
        <v>688.68</v>
      </c>
      <c r="H310" s="31">
        <v>2.19</v>
      </c>
      <c r="I310" s="31">
        <v>2.75</v>
      </c>
      <c r="J310" s="31">
        <v>5.54</v>
      </c>
      <c r="K310" s="31">
        <v>0.56000000000000005</v>
      </c>
    </row>
    <row r="311" spans="1:11" x14ac:dyDescent="0.2">
      <c r="A311" s="67" t="s">
        <v>274</v>
      </c>
      <c r="B311" s="29">
        <v>3519709</v>
      </c>
      <c r="C311" s="25">
        <v>10</v>
      </c>
      <c r="D311" s="30">
        <v>10</v>
      </c>
      <c r="E311" s="29" t="str">
        <f t="shared" si="4"/>
        <v>Ibiúna10</v>
      </c>
      <c r="F311" s="29">
        <v>351970910</v>
      </c>
      <c r="G311" s="31">
        <v>1059.69</v>
      </c>
      <c r="H311" s="31">
        <v>5.54</v>
      </c>
      <c r="I311" s="31">
        <v>8.2100000000000009</v>
      </c>
      <c r="J311" s="31">
        <v>19.739999999999998</v>
      </c>
      <c r="K311" s="31">
        <v>2.6700000000000008</v>
      </c>
    </row>
    <row r="312" spans="1:11" x14ac:dyDescent="0.2">
      <c r="A312" s="67" t="s">
        <v>274</v>
      </c>
      <c r="B312" s="29">
        <v>3519709</v>
      </c>
      <c r="C312" s="25">
        <v>10</v>
      </c>
      <c r="D312" s="30">
        <v>6</v>
      </c>
      <c r="E312" s="29" t="str">
        <f t="shared" si="4"/>
        <v>Ibiúna6</v>
      </c>
      <c r="F312" s="29">
        <v>35197096</v>
      </c>
      <c r="G312" s="31">
        <v>1059.69</v>
      </c>
      <c r="H312" s="31">
        <v>5.54</v>
      </c>
      <c r="I312" s="31">
        <v>8.2100000000000009</v>
      </c>
      <c r="J312" s="31">
        <v>19.739999999999998</v>
      </c>
      <c r="K312" s="31">
        <v>2.6700000000000008</v>
      </c>
    </row>
    <row r="313" spans="1:11" x14ac:dyDescent="0.2">
      <c r="A313" s="67" t="s">
        <v>274</v>
      </c>
      <c r="B313" s="29">
        <v>3519709</v>
      </c>
      <c r="C313" s="25">
        <v>10</v>
      </c>
      <c r="D313" s="30">
        <v>11</v>
      </c>
      <c r="E313" s="29" t="str">
        <f t="shared" si="4"/>
        <v>Ibiúna11</v>
      </c>
      <c r="F313" s="29">
        <v>351970911</v>
      </c>
      <c r="G313" s="31">
        <v>1059.69</v>
      </c>
      <c r="H313" s="31">
        <v>5.54</v>
      </c>
      <c r="I313" s="31">
        <v>8.2100000000000009</v>
      </c>
      <c r="J313" s="31">
        <v>19.739999999999998</v>
      </c>
      <c r="K313" s="31">
        <v>2.6700000000000008</v>
      </c>
    </row>
    <row r="314" spans="1:11" x14ac:dyDescent="0.2">
      <c r="A314" s="67" t="s">
        <v>275</v>
      </c>
      <c r="B314" s="29">
        <v>3519808</v>
      </c>
      <c r="C314" s="25">
        <v>12</v>
      </c>
      <c r="D314" s="30">
        <v>12</v>
      </c>
      <c r="E314" s="29" t="str">
        <f t="shared" si="4"/>
        <v>Icém12</v>
      </c>
      <c r="F314" s="29">
        <v>351980812</v>
      </c>
      <c r="G314" s="31">
        <v>363.13</v>
      </c>
      <c r="H314" s="31">
        <v>0.83</v>
      </c>
      <c r="I314" s="31">
        <v>1.23</v>
      </c>
      <c r="J314" s="31">
        <v>3.56</v>
      </c>
      <c r="K314" s="31">
        <v>0.4</v>
      </c>
    </row>
    <row r="315" spans="1:11" x14ac:dyDescent="0.2">
      <c r="A315" s="67" t="s">
        <v>275</v>
      </c>
      <c r="B315" s="29">
        <v>3519808</v>
      </c>
      <c r="C315" s="25">
        <v>12</v>
      </c>
      <c r="D315" s="30">
        <v>15</v>
      </c>
      <c r="E315" s="29" t="str">
        <f t="shared" si="4"/>
        <v>Icém15</v>
      </c>
      <c r="F315" s="29">
        <v>351980815</v>
      </c>
      <c r="G315" s="31">
        <v>363.13</v>
      </c>
      <c r="H315" s="31">
        <v>0.83</v>
      </c>
      <c r="I315" s="31">
        <v>1.23</v>
      </c>
      <c r="J315" s="31">
        <v>3.56</v>
      </c>
      <c r="K315" s="31">
        <v>0.4</v>
      </c>
    </row>
    <row r="316" spans="1:11" x14ac:dyDescent="0.2">
      <c r="A316" s="67" t="s">
        <v>276</v>
      </c>
      <c r="B316" s="29">
        <v>3519907</v>
      </c>
      <c r="C316" s="25">
        <v>22</v>
      </c>
      <c r="D316" s="30">
        <v>22</v>
      </c>
      <c r="E316" s="29" t="str">
        <f t="shared" si="4"/>
        <v>Iepê22</v>
      </c>
      <c r="F316" s="29">
        <v>351990722</v>
      </c>
      <c r="G316" s="31">
        <v>596.07000000000005</v>
      </c>
      <c r="H316" s="31">
        <v>1.84</v>
      </c>
      <c r="I316" s="31">
        <v>2.46</v>
      </c>
      <c r="J316" s="31">
        <v>4.76</v>
      </c>
      <c r="K316" s="31">
        <v>0.61999999999999988</v>
      </c>
    </row>
    <row r="317" spans="1:11" x14ac:dyDescent="0.2">
      <c r="A317" s="67" t="s">
        <v>276</v>
      </c>
      <c r="B317" s="29">
        <v>3519907</v>
      </c>
      <c r="C317" s="25">
        <v>22</v>
      </c>
      <c r="D317" s="30">
        <v>17</v>
      </c>
      <c r="E317" s="29" t="str">
        <f t="shared" si="4"/>
        <v>Iepê17</v>
      </c>
      <c r="F317" s="29">
        <v>351990717</v>
      </c>
      <c r="G317" s="31">
        <v>596.07000000000005</v>
      </c>
      <c r="H317" s="31">
        <v>1.84</v>
      </c>
      <c r="I317" s="31">
        <v>2.46</v>
      </c>
      <c r="J317" s="31">
        <v>4.76</v>
      </c>
      <c r="K317" s="31">
        <v>0.61999999999999988</v>
      </c>
    </row>
    <row r="318" spans="1:11" x14ac:dyDescent="0.2">
      <c r="A318" s="67" t="s">
        <v>277</v>
      </c>
      <c r="B318" s="29">
        <v>3520004</v>
      </c>
      <c r="C318" s="25">
        <v>13</v>
      </c>
      <c r="D318" s="30">
        <v>13</v>
      </c>
      <c r="E318" s="29" t="str">
        <f t="shared" si="4"/>
        <v>Igaraçu do Tietê13</v>
      </c>
      <c r="F318" s="29">
        <v>352000413</v>
      </c>
      <c r="G318" s="31">
        <v>96.62</v>
      </c>
      <c r="H318" s="31">
        <v>0.28000000000000003</v>
      </c>
      <c r="I318" s="31">
        <v>0.37</v>
      </c>
      <c r="J318" s="31">
        <v>0.79</v>
      </c>
      <c r="K318" s="31">
        <v>8.9999999999999969E-2</v>
      </c>
    </row>
    <row r="319" spans="1:11" x14ac:dyDescent="0.2">
      <c r="A319" s="67" t="s">
        <v>277</v>
      </c>
      <c r="B319" s="29">
        <v>3520004</v>
      </c>
      <c r="C319" s="25">
        <v>13</v>
      </c>
      <c r="D319" s="30">
        <v>10</v>
      </c>
      <c r="E319" s="29" t="str">
        <f t="shared" si="4"/>
        <v>Igaraçu do Tietê10</v>
      </c>
      <c r="F319" s="29">
        <v>352000410</v>
      </c>
      <c r="G319" s="31">
        <v>96.62</v>
      </c>
      <c r="H319" s="31">
        <v>0.28000000000000003</v>
      </c>
      <c r="I319" s="31">
        <v>0.37</v>
      </c>
      <c r="J319" s="31">
        <v>0.79</v>
      </c>
      <c r="K319" s="31">
        <v>8.9999999999999969E-2</v>
      </c>
    </row>
    <row r="320" spans="1:11" x14ac:dyDescent="0.2">
      <c r="A320" s="67" t="s">
        <v>278</v>
      </c>
      <c r="B320" s="29">
        <v>3520103</v>
      </c>
      <c r="C320" s="25">
        <v>8</v>
      </c>
      <c r="D320" s="30">
        <v>8</v>
      </c>
      <c r="E320" s="29" t="str">
        <f t="shared" si="4"/>
        <v>Igarapava8</v>
      </c>
      <c r="F320" s="29">
        <v>35201038</v>
      </c>
      <c r="G320" s="31">
        <v>467.11</v>
      </c>
      <c r="H320" s="31">
        <v>1.44</v>
      </c>
      <c r="I320" s="31">
        <v>2.37</v>
      </c>
      <c r="J320" s="31">
        <v>7.59</v>
      </c>
      <c r="K320" s="31">
        <v>0.93000000000000016</v>
      </c>
    </row>
    <row r="321" spans="1:11" x14ac:dyDescent="0.2">
      <c r="A321" s="67" t="s">
        <v>279</v>
      </c>
      <c r="B321" s="29">
        <v>3520202</v>
      </c>
      <c r="C321" s="25">
        <v>2</v>
      </c>
      <c r="D321" s="30">
        <v>2</v>
      </c>
      <c r="E321" s="29" t="str">
        <f t="shared" si="4"/>
        <v>Igaratá2</v>
      </c>
      <c r="F321" s="29">
        <v>35202022</v>
      </c>
      <c r="G321" s="31">
        <v>293.32</v>
      </c>
      <c r="H321" s="31">
        <v>1.45</v>
      </c>
      <c r="I321" s="31">
        <v>1.89</v>
      </c>
      <c r="J321" s="31">
        <v>4.37</v>
      </c>
      <c r="K321" s="31">
        <v>0.43999999999999995</v>
      </c>
    </row>
    <row r="322" spans="1:11" x14ac:dyDescent="0.2">
      <c r="A322" s="67" t="s">
        <v>280</v>
      </c>
      <c r="B322" s="29">
        <v>3520301</v>
      </c>
      <c r="C322" s="25">
        <v>11</v>
      </c>
      <c r="D322" s="30">
        <v>11</v>
      </c>
      <c r="E322" s="29" t="str">
        <f t="shared" ref="E322:E385" si="5">CONCATENATE(A322,D322)</f>
        <v>Iguape11</v>
      </c>
      <c r="F322" s="29">
        <v>352030111</v>
      </c>
      <c r="G322" s="31">
        <v>1980.92</v>
      </c>
      <c r="H322" s="31">
        <v>18.100000000000001</v>
      </c>
      <c r="I322" s="31">
        <v>25.71</v>
      </c>
      <c r="J322" s="31">
        <v>58.92</v>
      </c>
      <c r="K322" s="31">
        <v>7.6099999999999994</v>
      </c>
    </row>
    <row r="323" spans="1:11" x14ac:dyDescent="0.2">
      <c r="A323" s="67" t="s">
        <v>281</v>
      </c>
      <c r="B323" s="29">
        <v>3520426</v>
      </c>
      <c r="C323" s="25">
        <v>11</v>
      </c>
      <c r="D323" s="30">
        <v>11</v>
      </c>
      <c r="E323" s="29" t="str">
        <f t="shared" si="5"/>
        <v>Ilha Comprida11</v>
      </c>
      <c r="F323" s="29">
        <v>352042611</v>
      </c>
      <c r="G323" s="31">
        <v>188.53</v>
      </c>
      <c r="H323" s="31">
        <v>1.75</v>
      </c>
      <c r="I323" s="31">
        <v>2.4900000000000002</v>
      </c>
      <c r="J323" s="31">
        <v>5.71</v>
      </c>
      <c r="K323" s="31">
        <v>0.74000000000000021</v>
      </c>
    </row>
    <row r="324" spans="1:11" x14ac:dyDescent="0.2">
      <c r="A324" s="67" t="s">
        <v>282</v>
      </c>
      <c r="B324" s="29">
        <v>3520442</v>
      </c>
      <c r="C324" s="25">
        <v>18</v>
      </c>
      <c r="D324" s="30">
        <v>18</v>
      </c>
      <c r="E324" s="29" t="str">
        <f t="shared" si="5"/>
        <v>Ilha Solteira18</v>
      </c>
      <c r="F324" s="29">
        <v>352044218</v>
      </c>
      <c r="G324" s="31">
        <v>659.38</v>
      </c>
      <c r="H324" s="31">
        <v>1.1499999999999999</v>
      </c>
      <c r="I324" s="31">
        <v>1.54</v>
      </c>
      <c r="J324" s="31">
        <v>4.88</v>
      </c>
      <c r="K324" s="31">
        <v>0.39000000000000012</v>
      </c>
    </row>
    <row r="325" spans="1:11" x14ac:dyDescent="0.2">
      <c r="A325" s="67" t="s">
        <v>282</v>
      </c>
      <c r="B325" s="29">
        <v>3520442</v>
      </c>
      <c r="C325" s="25">
        <v>18</v>
      </c>
      <c r="D325" s="30">
        <v>19</v>
      </c>
      <c r="E325" s="29" t="str">
        <f t="shared" si="5"/>
        <v>Ilha Solteira19</v>
      </c>
      <c r="F325" s="29">
        <v>352044219</v>
      </c>
      <c r="G325" s="31">
        <v>659.38</v>
      </c>
      <c r="H325" s="31">
        <v>1.1499999999999999</v>
      </c>
      <c r="I325" s="31">
        <v>1.54</v>
      </c>
      <c r="J325" s="31">
        <v>4.88</v>
      </c>
      <c r="K325" s="31">
        <v>0.39000000000000012</v>
      </c>
    </row>
    <row r="326" spans="1:11" x14ac:dyDescent="0.2">
      <c r="A326" s="67" t="s">
        <v>283</v>
      </c>
      <c r="B326" s="29">
        <v>3520400</v>
      </c>
      <c r="C326" s="25">
        <v>3</v>
      </c>
      <c r="D326" s="30">
        <v>3</v>
      </c>
      <c r="E326" s="29" t="str">
        <f t="shared" si="5"/>
        <v>Ilhabela3</v>
      </c>
      <c r="F326" s="29">
        <v>35204003</v>
      </c>
      <c r="G326" s="31">
        <v>348.3</v>
      </c>
      <c r="H326" s="31">
        <v>4.9800000000000004</v>
      </c>
      <c r="I326" s="31">
        <v>7.11</v>
      </c>
      <c r="J326" s="31">
        <v>19.38</v>
      </c>
      <c r="K326" s="31">
        <v>2.13</v>
      </c>
    </row>
    <row r="327" spans="1:11" x14ac:dyDescent="0.2">
      <c r="A327" s="67" t="s">
        <v>284</v>
      </c>
      <c r="B327" s="29">
        <v>3520509</v>
      </c>
      <c r="C327" s="25">
        <v>5</v>
      </c>
      <c r="D327" s="30">
        <v>5</v>
      </c>
      <c r="E327" s="29" t="str">
        <f t="shared" si="5"/>
        <v>Indaiatuba5</v>
      </c>
      <c r="F327" s="29">
        <v>35205095</v>
      </c>
      <c r="G327" s="31">
        <v>310.56</v>
      </c>
      <c r="H327" s="31">
        <v>0.9</v>
      </c>
      <c r="I327" s="31">
        <v>1.38</v>
      </c>
      <c r="J327" s="31">
        <v>3.65</v>
      </c>
      <c r="K327" s="31">
        <v>0.47999999999999987</v>
      </c>
    </row>
    <row r="328" spans="1:11" x14ac:dyDescent="0.2">
      <c r="A328" s="67" t="s">
        <v>284</v>
      </c>
      <c r="B328" s="29">
        <v>3520509</v>
      </c>
      <c r="C328" s="25">
        <v>5</v>
      </c>
      <c r="D328" s="30">
        <v>10</v>
      </c>
      <c r="E328" s="29" t="str">
        <f t="shared" si="5"/>
        <v>Indaiatuba10</v>
      </c>
      <c r="F328" s="29">
        <v>352050910</v>
      </c>
      <c r="G328" s="31">
        <v>310.56</v>
      </c>
      <c r="H328" s="31">
        <v>0.9</v>
      </c>
      <c r="I328" s="31">
        <v>1.38</v>
      </c>
      <c r="J328" s="31">
        <v>3.65</v>
      </c>
      <c r="K328" s="31">
        <v>0.47999999999999987</v>
      </c>
    </row>
    <row r="329" spans="1:11" x14ac:dyDescent="0.2">
      <c r="A329" s="67" t="s">
        <v>285</v>
      </c>
      <c r="B329" s="29">
        <v>3520608</v>
      </c>
      <c r="C329" s="25">
        <v>21</v>
      </c>
      <c r="D329" s="30">
        <v>21</v>
      </c>
      <c r="E329" s="29" t="str">
        <f t="shared" si="5"/>
        <v>Indiana21</v>
      </c>
      <c r="F329" s="29">
        <v>352060821</v>
      </c>
      <c r="G329" s="31">
        <v>127.6</v>
      </c>
      <c r="H329" s="31">
        <v>0.34</v>
      </c>
      <c r="I329" s="31">
        <v>0.45</v>
      </c>
      <c r="J329" s="31">
        <v>0.96</v>
      </c>
      <c r="K329" s="31">
        <v>0.10999999999999999</v>
      </c>
    </row>
    <row r="330" spans="1:11" x14ac:dyDescent="0.2">
      <c r="A330" s="67" t="s">
        <v>285</v>
      </c>
      <c r="B330" s="29">
        <v>3520608</v>
      </c>
      <c r="C330" s="25">
        <v>21</v>
      </c>
      <c r="D330" s="30">
        <v>22</v>
      </c>
      <c r="E330" s="29" t="str">
        <f t="shared" si="5"/>
        <v>Indiana22</v>
      </c>
      <c r="F330" s="29">
        <v>352060822</v>
      </c>
      <c r="G330" s="31">
        <v>127.6</v>
      </c>
      <c r="H330" s="31">
        <v>0.34</v>
      </c>
      <c r="I330" s="31">
        <v>0.45</v>
      </c>
      <c r="J330" s="31">
        <v>0.96</v>
      </c>
      <c r="K330" s="31">
        <v>0.10999999999999999</v>
      </c>
    </row>
    <row r="331" spans="1:11" x14ac:dyDescent="0.2">
      <c r="A331" s="67" t="s">
        <v>286</v>
      </c>
      <c r="B331" s="29">
        <v>3520707</v>
      </c>
      <c r="C331" s="25">
        <v>15</v>
      </c>
      <c r="D331" s="30">
        <v>15</v>
      </c>
      <c r="E331" s="29" t="str">
        <f t="shared" si="5"/>
        <v>Indiaporã15</v>
      </c>
      <c r="F331" s="29">
        <v>352070715</v>
      </c>
      <c r="G331" s="31">
        <v>279.47000000000003</v>
      </c>
      <c r="H331" s="31">
        <v>0.47</v>
      </c>
      <c r="I331" s="31">
        <v>0.7</v>
      </c>
      <c r="J331" s="31">
        <v>2.19</v>
      </c>
      <c r="K331" s="31">
        <v>0.22999999999999998</v>
      </c>
    </row>
    <row r="332" spans="1:11" x14ac:dyDescent="0.2">
      <c r="A332" s="67" t="s">
        <v>287</v>
      </c>
      <c r="B332" s="29">
        <v>3520806</v>
      </c>
      <c r="C332" s="25">
        <v>21</v>
      </c>
      <c r="D332" s="30">
        <v>21</v>
      </c>
      <c r="E332" s="29" t="str">
        <f t="shared" si="5"/>
        <v>Inúbia Paulista21</v>
      </c>
      <c r="F332" s="29">
        <v>352080621</v>
      </c>
      <c r="G332" s="31">
        <v>86.71</v>
      </c>
      <c r="H332" s="31">
        <v>0.2</v>
      </c>
      <c r="I332" s="31">
        <v>0.27</v>
      </c>
      <c r="J332" s="31">
        <v>0.63</v>
      </c>
      <c r="K332" s="31">
        <v>7.0000000000000007E-2</v>
      </c>
    </row>
    <row r="333" spans="1:11" x14ac:dyDescent="0.2">
      <c r="A333" s="67" t="s">
        <v>287</v>
      </c>
      <c r="B333" s="29">
        <v>3520806</v>
      </c>
      <c r="C333" s="25">
        <v>21</v>
      </c>
      <c r="D333" s="30">
        <v>20</v>
      </c>
      <c r="E333" s="29" t="str">
        <f t="shared" si="5"/>
        <v>Inúbia Paulista20</v>
      </c>
      <c r="F333" s="29">
        <v>352080620</v>
      </c>
      <c r="G333" s="31">
        <v>86.71</v>
      </c>
      <c r="H333" s="31">
        <v>0.2</v>
      </c>
      <c r="I333" s="31">
        <v>0.27</v>
      </c>
      <c r="J333" s="31">
        <v>0.63</v>
      </c>
      <c r="K333" s="31">
        <v>7.0000000000000007E-2</v>
      </c>
    </row>
    <row r="334" spans="1:11" x14ac:dyDescent="0.2">
      <c r="A334" s="67" t="s">
        <v>288</v>
      </c>
      <c r="B334" s="29">
        <v>3520905</v>
      </c>
      <c r="C334" s="25">
        <v>14</v>
      </c>
      <c r="D334" s="30">
        <v>14</v>
      </c>
      <c r="E334" s="29" t="str">
        <f t="shared" si="5"/>
        <v>Ipaussu14</v>
      </c>
      <c r="F334" s="29">
        <v>352090514</v>
      </c>
      <c r="G334" s="31">
        <v>209.14</v>
      </c>
      <c r="H334" s="31">
        <v>0.78</v>
      </c>
      <c r="I334" s="31">
        <v>1.04</v>
      </c>
      <c r="J334" s="31">
        <v>2.2000000000000002</v>
      </c>
      <c r="K334" s="31">
        <v>0.26</v>
      </c>
    </row>
    <row r="335" spans="1:11" x14ac:dyDescent="0.2">
      <c r="A335" s="67" t="s">
        <v>288</v>
      </c>
      <c r="B335" s="29">
        <v>3520905</v>
      </c>
      <c r="C335" s="25">
        <v>14</v>
      </c>
      <c r="D335" s="30">
        <v>17</v>
      </c>
      <c r="E335" s="29" t="str">
        <f t="shared" si="5"/>
        <v>Ipaussu17</v>
      </c>
      <c r="F335" s="29">
        <v>352090517</v>
      </c>
      <c r="G335" s="31">
        <v>209.14</v>
      </c>
      <c r="H335" s="31">
        <v>0.78</v>
      </c>
      <c r="I335" s="31">
        <v>1.04</v>
      </c>
      <c r="J335" s="31">
        <v>2.2000000000000002</v>
      </c>
      <c r="K335" s="31">
        <v>0.26</v>
      </c>
    </row>
    <row r="336" spans="1:11" x14ac:dyDescent="0.2">
      <c r="A336" s="67" t="s">
        <v>289</v>
      </c>
      <c r="B336" s="29">
        <v>3521002</v>
      </c>
      <c r="C336" s="25">
        <v>10</v>
      </c>
      <c r="D336" s="30">
        <v>10</v>
      </c>
      <c r="E336" s="29" t="str">
        <f t="shared" si="5"/>
        <v>Iperó10</v>
      </c>
      <c r="F336" s="29">
        <v>352100210</v>
      </c>
      <c r="G336" s="31">
        <v>170.94</v>
      </c>
      <c r="H336" s="31">
        <v>0.32</v>
      </c>
      <c r="I336" s="31">
        <v>0.55000000000000004</v>
      </c>
      <c r="J336" s="31">
        <v>1.53</v>
      </c>
      <c r="K336" s="31">
        <v>0.23000000000000004</v>
      </c>
    </row>
    <row r="337" spans="1:11" x14ac:dyDescent="0.2">
      <c r="A337" s="67" t="s">
        <v>290</v>
      </c>
      <c r="B337" s="29">
        <v>3521101</v>
      </c>
      <c r="C337" s="25">
        <v>5</v>
      </c>
      <c r="D337" s="30">
        <v>5</v>
      </c>
      <c r="E337" s="29" t="str">
        <f t="shared" si="5"/>
        <v>Ipeúna5</v>
      </c>
      <c r="F337" s="29">
        <v>35211015</v>
      </c>
      <c r="G337" s="31">
        <v>190.53</v>
      </c>
      <c r="H337" s="31">
        <v>0.57999999999999996</v>
      </c>
      <c r="I337" s="31">
        <v>0.89</v>
      </c>
      <c r="J337" s="31">
        <v>2.34</v>
      </c>
      <c r="K337" s="31">
        <v>0.31000000000000005</v>
      </c>
    </row>
    <row r="338" spans="1:11" x14ac:dyDescent="0.2">
      <c r="A338" s="67" t="s">
        <v>291</v>
      </c>
      <c r="B338" s="29">
        <v>3521150</v>
      </c>
      <c r="C338" s="25">
        <v>15</v>
      </c>
      <c r="D338" s="30">
        <v>15</v>
      </c>
      <c r="E338" s="29" t="str">
        <f t="shared" si="5"/>
        <v>Ipiguá15</v>
      </c>
      <c r="F338" s="29">
        <v>352115015</v>
      </c>
      <c r="G338" s="31">
        <v>135.62</v>
      </c>
      <c r="H338" s="31">
        <v>0.21</v>
      </c>
      <c r="I338" s="31">
        <v>0.31</v>
      </c>
      <c r="J338" s="31">
        <v>0.98</v>
      </c>
      <c r="K338" s="31">
        <v>0.1</v>
      </c>
    </row>
    <row r="339" spans="1:11" x14ac:dyDescent="0.2">
      <c r="A339" s="67" t="s">
        <v>292</v>
      </c>
      <c r="B339" s="29">
        <v>3521200</v>
      </c>
      <c r="C339" s="25">
        <v>11</v>
      </c>
      <c r="D339" s="30">
        <v>11</v>
      </c>
      <c r="E339" s="29" t="str">
        <f t="shared" si="5"/>
        <v>Iporanga11</v>
      </c>
      <c r="F339" s="29">
        <v>352120011</v>
      </c>
      <c r="G339" s="31">
        <v>1160.29</v>
      </c>
      <c r="H339" s="31">
        <v>10.7</v>
      </c>
      <c r="I339" s="31">
        <v>15.2</v>
      </c>
      <c r="J339" s="31">
        <v>34.83</v>
      </c>
      <c r="K339" s="31">
        <v>4.5</v>
      </c>
    </row>
    <row r="340" spans="1:11" x14ac:dyDescent="0.2">
      <c r="A340" s="67" t="s">
        <v>293</v>
      </c>
      <c r="B340" s="29">
        <v>3521309</v>
      </c>
      <c r="C340" s="25">
        <v>8</v>
      </c>
      <c r="D340" s="30">
        <v>8</v>
      </c>
      <c r="E340" s="29" t="str">
        <f t="shared" si="5"/>
        <v>Ipuã8</v>
      </c>
      <c r="F340" s="29">
        <v>35213098</v>
      </c>
      <c r="G340" s="31">
        <v>465.6</v>
      </c>
      <c r="H340" s="31">
        <v>1.42</v>
      </c>
      <c r="I340" s="31">
        <v>2.31</v>
      </c>
      <c r="J340" s="31">
        <v>7.31</v>
      </c>
      <c r="K340" s="31">
        <v>0.89000000000000012</v>
      </c>
    </row>
    <row r="341" spans="1:11" x14ac:dyDescent="0.2">
      <c r="A341" s="67" t="s">
        <v>293</v>
      </c>
      <c r="B341" s="29">
        <v>3521309</v>
      </c>
      <c r="C341" s="25">
        <v>8</v>
      </c>
      <c r="D341" s="30">
        <v>12</v>
      </c>
      <c r="E341" s="29" t="str">
        <f t="shared" si="5"/>
        <v>Ipuã12</v>
      </c>
      <c r="F341" s="29">
        <v>352130912</v>
      </c>
      <c r="G341" s="31">
        <v>465.6</v>
      </c>
      <c r="H341" s="31">
        <v>1.42</v>
      </c>
      <c r="I341" s="31">
        <v>2.31</v>
      </c>
      <c r="J341" s="31">
        <v>7.31</v>
      </c>
      <c r="K341" s="31">
        <v>0.89000000000000012</v>
      </c>
    </row>
    <row r="342" spans="1:11" x14ac:dyDescent="0.2">
      <c r="A342" s="67" t="s">
        <v>294</v>
      </c>
      <c r="B342" s="29">
        <v>3521408</v>
      </c>
      <c r="C342" s="25">
        <v>5</v>
      </c>
      <c r="D342" s="30">
        <v>5</v>
      </c>
      <c r="E342" s="29" t="str">
        <f t="shared" si="5"/>
        <v>Iracemápolis5</v>
      </c>
      <c r="F342" s="29">
        <v>35214085</v>
      </c>
      <c r="G342" s="31">
        <v>115.95</v>
      </c>
      <c r="H342" s="31">
        <v>0.36</v>
      </c>
      <c r="I342" s="31">
        <v>0.55000000000000004</v>
      </c>
      <c r="J342" s="31">
        <v>1.45</v>
      </c>
      <c r="K342" s="31">
        <v>0.19000000000000006</v>
      </c>
    </row>
    <row r="343" spans="1:11" x14ac:dyDescent="0.2">
      <c r="A343" s="67" t="s">
        <v>295</v>
      </c>
      <c r="B343" s="29">
        <v>3521507</v>
      </c>
      <c r="C343" s="25">
        <v>16</v>
      </c>
      <c r="D343" s="30">
        <v>16</v>
      </c>
      <c r="E343" s="29" t="str">
        <f t="shared" si="5"/>
        <v>Irapuã16</v>
      </c>
      <c r="F343" s="29">
        <v>352150716</v>
      </c>
      <c r="G343" s="31">
        <v>257.42</v>
      </c>
      <c r="H343" s="31">
        <v>0.61</v>
      </c>
      <c r="I343" s="31">
        <v>0.79</v>
      </c>
      <c r="J343" s="31">
        <v>1.92</v>
      </c>
      <c r="K343" s="31">
        <v>0.18000000000000005</v>
      </c>
    </row>
    <row r="344" spans="1:11" x14ac:dyDescent="0.2">
      <c r="A344" s="67" t="s">
        <v>296</v>
      </c>
      <c r="B344" s="29">
        <v>3521606</v>
      </c>
      <c r="C344" s="25">
        <v>21</v>
      </c>
      <c r="D344" s="30">
        <v>21</v>
      </c>
      <c r="E344" s="29" t="str">
        <f t="shared" si="5"/>
        <v>Irapuru21</v>
      </c>
      <c r="F344" s="29">
        <v>352160621</v>
      </c>
      <c r="G344" s="31">
        <v>213.4</v>
      </c>
      <c r="H344" s="31">
        <v>0.49</v>
      </c>
      <c r="I344" s="31">
        <v>0.69</v>
      </c>
      <c r="J344" s="31">
        <v>1.59</v>
      </c>
      <c r="K344" s="31">
        <v>0.19999999999999996</v>
      </c>
    </row>
    <row r="345" spans="1:11" x14ac:dyDescent="0.2">
      <c r="A345" s="67" t="s">
        <v>296</v>
      </c>
      <c r="B345" s="29">
        <v>3521606</v>
      </c>
      <c r="C345" s="25">
        <v>21</v>
      </c>
      <c r="D345" s="30">
        <v>20</v>
      </c>
      <c r="E345" s="29" t="str">
        <f t="shared" si="5"/>
        <v>Irapuru20</v>
      </c>
      <c r="F345" s="29">
        <v>352160620</v>
      </c>
      <c r="G345" s="31">
        <v>213.4</v>
      </c>
      <c r="H345" s="31">
        <v>0.49</v>
      </c>
      <c r="I345" s="31">
        <v>0.69</v>
      </c>
      <c r="J345" s="31">
        <v>1.59</v>
      </c>
      <c r="K345" s="31">
        <v>0.19999999999999996</v>
      </c>
    </row>
    <row r="346" spans="1:11" x14ac:dyDescent="0.2">
      <c r="A346" s="67" t="s">
        <v>297</v>
      </c>
      <c r="B346" s="29">
        <v>3521705</v>
      </c>
      <c r="C346" s="25">
        <v>14</v>
      </c>
      <c r="D346" s="30">
        <v>14</v>
      </c>
      <c r="E346" s="29" t="str">
        <f t="shared" si="5"/>
        <v>Itaberá14</v>
      </c>
      <c r="F346" s="29">
        <v>352170514</v>
      </c>
      <c r="G346" s="31">
        <v>1082.8499999999999</v>
      </c>
      <c r="H346" s="31">
        <v>4.04</v>
      </c>
      <c r="I346" s="31">
        <v>5.47</v>
      </c>
      <c r="J346" s="31">
        <v>12.26</v>
      </c>
      <c r="K346" s="31">
        <v>1.4299999999999997</v>
      </c>
    </row>
    <row r="347" spans="1:11" x14ac:dyDescent="0.2">
      <c r="A347" s="67" t="s">
        <v>298</v>
      </c>
      <c r="B347" s="29">
        <v>3521804</v>
      </c>
      <c r="C347" s="25">
        <v>14</v>
      </c>
      <c r="D347" s="30">
        <v>14</v>
      </c>
      <c r="E347" s="29" t="str">
        <f t="shared" si="5"/>
        <v>Itaí14</v>
      </c>
      <c r="F347" s="29">
        <v>352180414</v>
      </c>
      <c r="G347" s="31">
        <v>1112.27</v>
      </c>
      <c r="H347" s="31">
        <v>4.07</v>
      </c>
      <c r="I347" s="31">
        <v>5.53</v>
      </c>
      <c r="J347" s="31">
        <v>12.39</v>
      </c>
      <c r="K347" s="31">
        <v>1.46</v>
      </c>
    </row>
    <row r="348" spans="1:11" x14ac:dyDescent="0.2">
      <c r="A348" s="67" t="s">
        <v>299</v>
      </c>
      <c r="B348" s="29">
        <v>3521903</v>
      </c>
      <c r="C348" s="25">
        <v>16</v>
      </c>
      <c r="D348" s="30">
        <v>16</v>
      </c>
      <c r="E348" s="29" t="str">
        <f t="shared" si="5"/>
        <v>Itajobi16</v>
      </c>
      <c r="F348" s="29">
        <v>352190316</v>
      </c>
      <c r="G348" s="31">
        <v>501.84</v>
      </c>
      <c r="H348" s="31">
        <v>1.19</v>
      </c>
      <c r="I348" s="31">
        <v>1.53</v>
      </c>
      <c r="J348" s="31">
        <v>3.75</v>
      </c>
      <c r="K348" s="31">
        <v>0.34000000000000008</v>
      </c>
    </row>
    <row r="349" spans="1:11" x14ac:dyDescent="0.2">
      <c r="A349" s="67" t="s">
        <v>300</v>
      </c>
      <c r="B349" s="29">
        <v>3522000</v>
      </c>
      <c r="C349" s="25">
        <v>13</v>
      </c>
      <c r="D349" s="30">
        <v>13</v>
      </c>
      <c r="E349" s="29" t="str">
        <f t="shared" si="5"/>
        <v>Itaju13</v>
      </c>
      <c r="F349" s="29">
        <v>352200013</v>
      </c>
      <c r="G349" s="31">
        <v>228.78</v>
      </c>
      <c r="H349" s="31">
        <v>0.76</v>
      </c>
      <c r="I349" s="31">
        <v>0.95</v>
      </c>
      <c r="J349" s="31">
        <v>1.85</v>
      </c>
      <c r="K349" s="31">
        <v>0.18999999999999995</v>
      </c>
    </row>
    <row r="350" spans="1:11" x14ac:dyDescent="0.2">
      <c r="A350" s="67" t="s">
        <v>301</v>
      </c>
      <c r="B350" s="29">
        <v>3522109</v>
      </c>
      <c r="C350" s="25">
        <v>7</v>
      </c>
      <c r="D350" s="30">
        <v>7</v>
      </c>
      <c r="E350" s="29" t="str">
        <f t="shared" si="5"/>
        <v>Itanhaém7</v>
      </c>
      <c r="F350" s="29">
        <v>35221097</v>
      </c>
      <c r="G350" s="31">
        <v>599.02</v>
      </c>
      <c r="H350" s="31">
        <v>8.4</v>
      </c>
      <c r="I350" s="31">
        <v>12.71</v>
      </c>
      <c r="J350" s="31">
        <v>34.03</v>
      </c>
      <c r="K350" s="31">
        <v>4.3100000000000005</v>
      </c>
    </row>
    <row r="351" spans="1:11" x14ac:dyDescent="0.2">
      <c r="A351" s="67" t="s">
        <v>302</v>
      </c>
      <c r="B351" s="29">
        <v>3522158</v>
      </c>
      <c r="C351" s="25">
        <v>11</v>
      </c>
      <c r="D351" s="30">
        <v>11</v>
      </c>
      <c r="E351" s="29" t="str">
        <f t="shared" si="5"/>
        <v>Itaóca11</v>
      </c>
      <c r="F351" s="29">
        <v>352215811</v>
      </c>
      <c r="G351" s="31">
        <v>182.5</v>
      </c>
      <c r="H351" s="31">
        <v>1.79</v>
      </c>
      <c r="I351" s="31">
        <v>2.5499999999999998</v>
      </c>
      <c r="J351" s="31">
        <v>5.84</v>
      </c>
      <c r="K351" s="31">
        <v>0.75999999999999979</v>
      </c>
    </row>
    <row r="352" spans="1:11" x14ac:dyDescent="0.2">
      <c r="A352" s="67" t="s">
        <v>303</v>
      </c>
      <c r="B352" s="29">
        <v>3522208</v>
      </c>
      <c r="C352" s="25">
        <v>6</v>
      </c>
      <c r="D352" s="30">
        <v>6</v>
      </c>
      <c r="E352" s="29" t="str">
        <f t="shared" si="5"/>
        <v>Itapecerica da Serra6</v>
      </c>
      <c r="F352" s="29">
        <v>35222086</v>
      </c>
      <c r="G352" s="31">
        <v>151.46</v>
      </c>
      <c r="H352" s="31">
        <v>0.52</v>
      </c>
      <c r="I352" s="31">
        <v>0.84</v>
      </c>
      <c r="J352" s="31">
        <v>2.25</v>
      </c>
      <c r="K352" s="31">
        <v>0.31999999999999995</v>
      </c>
    </row>
    <row r="353" spans="1:11" x14ac:dyDescent="0.2">
      <c r="A353" s="67" t="s">
        <v>303</v>
      </c>
      <c r="B353" s="29">
        <v>3522208</v>
      </c>
      <c r="C353" s="25">
        <v>6</v>
      </c>
      <c r="D353" s="30">
        <v>11</v>
      </c>
      <c r="E353" s="29" t="str">
        <f t="shared" si="5"/>
        <v>Itapecerica da Serra11</v>
      </c>
      <c r="F353" s="29">
        <v>352220811</v>
      </c>
      <c r="G353" s="31">
        <v>151.46</v>
      </c>
      <c r="H353" s="31">
        <v>0.52</v>
      </c>
      <c r="I353" s="31">
        <v>0.84</v>
      </c>
      <c r="J353" s="31">
        <v>2.25</v>
      </c>
      <c r="K353" s="31">
        <v>0.31999999999999995</v>
      </c>
    </row>
    <row r="354" spans="1:11" x14ac:dyDescent="0.2">
      <c r="A354" s="67" t="s">
        <v>304</v>
      </c>
      <c r="B354" s="29">
        <v>3522307</v>
      </c>
      <c r="C354" s="25">
        <v>14</v>
      </c>
      <c r="D354" s="30">
        <v>14</v>
      </c>
      <c r="E354" s="29" t="str">
        <f t="shared" si="5"/>
        <v>Itapetininga14</v>
      </c>
      <c r="F354" s="29">
        <v>352230714</v>
      </c>
      <c r="G354" s="31">
        <v>1792.08</v>
      </c>
      <c r="H354" s="31">
        <v>6.18</v>
      </c>
      <c r="I354" s="31">
        <v>8.52</v>
      </c>
      <c r="J354" s="31">
        <v>19.41</v>
      </c>
      <c r="K354" s="31">
        <v>2.34</v>
      </c>
    </row>
    <row r="355" spans="1:11" x14ac:dyDescent="0.2">
      <c r="A355" s="67" t="s">
        <v>304</v>
      </c>
      <c r="B355" s="29">
        <v>3522307</v>
      </c>
      <c r="C355" s="25">
        <v>14</v>
      </c>
      <c r="D355" s="30">
        <v>10</v>
      </c>
      <c r="E355" s="29" t="str">
        <f t="shared" si="5"/>
        <v>Itapetininga10</v>
      </c>
      <c r="F355" s="29">
        <v>352230710</v>
      </c>
      <c r="G355" s="31">
        <v>1792.08</v>
      </c>
      <c r="H355" s="31">
        <v>6.18</v>
      </c>
      <c r="I355" s="31">
        <v>8.52</v>
      </c>
      <c r="J355" s="31">
        <v>19.41</v>
      </c>
      <c r="K355" s="31">
        <v>2.34</v>
      </c>
    </row>
    <row r="356" spans="1:11" x14ac:dyDescent="0.2">
      <c r="A356" s="67" t="s">
        <v>305</v>
      </c>
      <c r="B356" s="29">
        <v>3522406</v>
      </c>
      <c r="C356" s="25">
        <v>14</v>
      </c>
      <c r="D356" s="30">
        <v>14</v>
      </c>
      <c r="E356" s="29" t="str">
        <f t="shared" si="5"/>
        <v>Itapeva14</v>
      </c>
      <c r="F356" s="29">
        <v>352240614</v>
      </c>
      <c r="G356" s="31">
        <v>1826.75</v>
      </c>
      <c r="H356" s="31">
        <v>6.75</v>
      </c>
      <c r="I356" s="31">
        <v>9.17</v>
      </c>
      <c r="J356" s="31">
        <v>20.5</v>
      </c>
      <c r="K356" s="31">
        <v>2.42</v>
      </c>
    </row>
    <row r="357" spans="1:11" x14ac:dyDescent="0.2">
      <c r="A357" s="67" t="s">
        <v>306</v>
      </c>
      <c r="B357" s="29">
        <v>3522505</v>
      </c>
      <c r="C357" s="25">
        <v>6</v>
      </c>
      <c r="D357" s="30">
        <v>6</v>
      </c>
      <c r="E357" s="29" t="str">
        <f t="shared" si="5"/>
        <v>Itapevi6</v>
      </c>
      <c r="F357" s="29">
        <v>35225056</v>
      </c>
      <c r="G357" s="31">
        <v>91.35</v>
      </c>
      <c r="H357" s="31">
        <v>0.27</v>
      </c>
      <c r="I357" s="31">
        <v>0.45</v>
      </c>
      <c r="J357" s="31">
        <v>1.2</v>
      </c>
      <c r="K357" s="31">
        <v>0.18</v>
      </c>
    </row>
    <row r="358" spans="1:11" x14ac:dyDescent="0.2">
      <c r="A358" s="67" t="s">
        <v>306</v>
      </c>
      <c r="B358" s="29">
        <v>3522505</v>
      </c>
      <c r="C358" s="25">
        <v>6</v>
      </c>
      <c r="D358" s="30">
        <v>10</v>
      </c>
      <c r="E358" s="29" t="str">
        <f t="shared" si="5"/>
        <v>Itapevi10</v>
      </c>
      <c r="F358" s="29">
        <v>352250510</v>
      </c>
      <c r="G358" s="31">
        <v>91.35</v>
      </c>
      <c r="H358" s="31">
        <v>0.27</v>
      </c>
      <c r="I358" s="31">
        <v>0.45</v>
      </c>
      <c r="J358" s="31">
        <v>1.2</v>
      </c>
      <c r="K358" s="31">
        <v>0.18</v>
      </c>
    </row>
    <row r="359" spans="1:11" x14ac:dyDescent="0.2">
      <c r="A359" s="67" t="s">
        <v>307</v>
      </c>
      <c r="B359" s="29">
        <v>3522604</v>
      </c>
      <c r="C359" s="25">
        <v>9</v>
      </c>
      <c r="D359" s="30">
        <v>9</v>
      </c>
      <c r="E359" s="29" t="str">
        <f t="shared" si="5"/>
        <v>Itapira9</v>
      </c>
      <c r="F359" s="29">
        <v>35226049</v>
      </c>
      <c r="G359" s="31">
        <v>517.5</v>
      </c>
      <c r="H359" s="31">
        <v>1.71</v>
      </c>
      <c r="I359" s="31">
        <v>2.5499999999999998</v>
      </c>
      <c r="J359" s="31">
        <v>7.06</v>
      </c>
      <c r="K359" s="31">
        <v>0.83999999999999986</v>
      </c>
    </row>
    <row r="360" spans="1:11" x14ac:dyDescent="0.2">
      <c r="A360" s="67" t="s">
        <v>308</v>
      </c>
      <c r="B360" s="29">
        <v>3522653</v>
      </c>
      <c r="C360" s="25">
        <v>11</v>
      </c>
      <c r="D360" s="30">
        <v>11</v>
      </c>
      <c r="E360" s="29" t="str">
        <f t="shared" si="5"/>
        <v>Itapirapuã Paulista11</v>
      </c>
      <c r="F360" s="29">
        <v>352265311</v>
      </c>
      <c r="G360" s="31">
        <v>406.31</v>
      </c>
      <c r="H360" s="31">
        <v>3.73</v>
      </c>
      <c r="I360" s="31">
        <v>5.29</v>
      </c>
      <c r="J360" s="31">
        <v>12.13</v>
      </c>
      <c r="K360" s="31">
        <v>1.56</v>
      </c>
    </row>
    <row r="361" spans="1:11" x14ac:dyDescent="0.2">
      <c r="A361" s="67" t="s">
        <v>309</v>
      </c>
      <c r="B361" s="29">
        <v>3522703</v>
      </c>
      <c r="C361" s="25">
        <v>16</v>
      </c>
      <c r="D361" s="30">
        <v>16</v>
      </c>
      <c r="E361" s="29" t="str">
        <f t="shared" si="5"/>
        <v>Itápolis16</v>
      </c>
      <c r="F361" s="29">
        <v>352270316</v>
      </c>
      <c r="G361" s="31">
        <v>997.13</v>
      </c>
      <c r="H361" s="31">
        <v>2.3199999999999998</v>
      </c>
      <c r="I361" s="31">
        <v>2.99</v>
      </c>
      <c r="J361" s="31">
        <v>7.33</v>
      </c>
      <c r="K361" s="31">
        <v>0.67000000000000037</v>
      </c>
    </row>
    <row r="362" spans="1:11" x14ac:dyDescent="0.2">
      <c r="A362" s="67" t="s">
        <v>310</v>
      </c>
      <c r="B362" s="29">
        <v>3522802</v>
      </c>
      <c r="C362" s="25">
        <v>14</v>
      </c>
      <c r="D362" s="30">
        <v>14</v>
      </c>
      <c r="E362" s="29" t="str">
        <f t="shared" si="5"/>
        <v>Itaporanga14</v>
      </c>
      <c r="F362" s="29">
        <v>352280214</v>
      </c>
      <c r="G362" s="31">
        <v>507.74</v>
      </c>
      <c r="H362" s="31">
        <v>1.85</v>
      </c>
      <c r="I362" s="31">
        <v>2.5099999999999998</v>
      </c>
      <c r="J362" s="31">
        <v>5.61</v>
      </c>
      <c r="K362" s="31">
        <v>0.6599999999999997</v>
      </c>
    </row>
    <row r="363" spans="1:11" x14ac:dyDescent="0.2">
      <c r="A363" s="67" t="s">
        <v>311</v>
      </c>
      <c r="B363" s="29">
        <v>3522901</v>
      </c>
      <c r="C363" s="25">
        <v>13</v>
      </c>
      <c r="D363" s="30">
        <v>13</v>
      </c>
      <c r="E363" s="29" t="str">
        <f t="shared" si="5"/>
        <v>Itapuí13</v>
      </c>
      <c r="F363" s="29">
        <v>352290113</v>
      </c>
      <c r="G363" s="31">
        <v>139.66999999999999</v>
      </c>
      <c r="H363" s="31">
        <v>0.48</v>
      </c>
      <c r="I363" s="31">
        <v>0.6</v>
      </c>
      <c r="J363" s="31">
        <v>1.1499999999999999</v>
      </c>
      <c r="K363" s="31">
        <v>0.12</v>
      </c>
    </row>
    <row r="364" spans="1:11" x14ac:dyDescent="0.2">
      <c r="A364" s="67" t="s">
        <v>312</v>
      </c>
      <c r="B364" s="29">
        <v>3523008</v>
      </c>
      <c r="C364" s="25">
        <v>19</v>
      </c>
      <c r="D364" s="30">
        <v>19</v>
      </c>
      <c r="E364" s="29" t="str">
        <f t="shared" si="5"/>
        <v>Itapura19</v>
      </c>
      <c r="F364" s="29">
        <v>352300819</v>
      </c>
      <c r="G364" s="31">
        <v>307.27</v>
      </c>
      <c r="H364" s="31">
        <v>0.52</v>
      </c>
      <c r="I364" s="31">
        <v>0.71</v>
      </c>
      <c r="J364" s="31">
        <v>2.2200000000000002</v>
      </c>
      <c r="K364" s="31">
        <v>0.18999999999999995</v>
      </c>
    </row>
    <row r="365" spans="1:11" x14ac:dyDescent="0.2">
      <c r="A365" s="67" t="s">
        <v>312</v>
      </c>
      <c r="B365" s="29">
        <v>3523008</v>
      </c>
      <c r="C365" s="25">
        <v>19</v>
      </c>
      <c r="D365" s="30">
        <v>18</v>
      </c>
      <c r="E365" s="29" t="str">
        <f t="shared" si="5"/>
        <v>Itapura18</v>
      </c>
      <c r="F365" s="29">
        <v>352300818</v>
      </c>
      <c r="G365" s="31">
        <v>307.27</v>
      </c>
      <c r="H365" s="31">
        <v>0.52</v>
      </c>
      <c r="I365" s="31">
        <v>0.71</v>
      </c>
      <c r="J365" s="31">
        <v>2.2200000000000002</v>
      </c>
      <c r="K365" s="31">
        <v>0.18999999999999995</v>
      </c>
    </row>
    <row r="366" spans="1:11" x14ac:dyDescent="0.2">
      <c r="A366" s="67" t="s">
        <v>313</v>
      </c>
      <c r="B366" s="29">
        <v>3523107</v>
      </c>
      <c r="C366" s="25">
        <v>6</v>
      </c>
      <c r="D366" s="30">
        <v>6</v>
      </c>
      <c r="E366" s="29" t="str">
        <f t="shared" si="5"/>
        <v>Itaquaquecetuba6</v>
      </c>
      <c r="F366" s="29">
        <v>35231076</v>
      </c>
      <c r="G366" s="31">
        <v>81.78</v>
      </c>
      <c r="H366" s="31">
        <v>0.3</v>
      </c>
      <c r="I366" s="31">
        <v>0.45</v>
      </c>
      <c r="J366" s="31">
        <v>1.2</v>
      </c>
      <c r="K366" s="31">
        <v>0.15000000000000002</v>
      </c>
    </row>
    <row r="367" spans="1:11" x14ac:dyDescent="0.2">
      <c r="A367" s="67" t="s">
        <v>313</v>
      </c>
      <c r="B367" s="29">
        <v>3523107</v>
      </c>
      <c r="C367" s="25">
        <v>6</v>
      </c>
      <c r="D367" s="30">
        <v>2</v>
      </c>
      <c r="E367" s="29" t="str">
        <f t="shared" si="5"/>
        <v>Itaquaquecetuba2</v>
      </c>
      <c r="F367" s="29">
        <v>35231072</v>
      </c>
      <c r="G367" s="31">
        <v>81.78</v>
      </c>
      <c r="H367" s="31">
        <v>0.3</v>
      </c>
      <c r="I367" s="31">
        <v>0.45</v>
      </c>
      <c r="J367" s="31">
        <v>1.2</v>
      </c>
      <c r="K367" s="31">
        <v>0.15000000000000002</v>
      </c>
    </row>
    <row r="368" spans="1:11" x14ac:dyDescent="0.2">
      <c r="A368" s="67" t="s">
        <v>314</v>
      </c>
      <c r="B368" s="29">
        <v>3523206</v>
      </c>
      <c r="C368" s="25">
        <v>14</v>
      </c>
      <c r="D368" s="30">
        <v>14</v>
      </c>
      <c r="E368" s="29" t="str">
        <f t="shared" si="5"/>
        <v>Itararé14</v>
      </c>
      <c r="F368" s="29">
        <v>352320614</v>
      </c>
      <c r="G368" s="31">
        <v>1003.58</v>
      </c>
      <c r="H368" s="31">
        <v>3.72</v>
      </c>
      <c r="I368" s="31">
        <v>5.05</v>
      </c>
      <c r="J368" s="31">
        <v>11.29</v>
      </c>
      <c r="K368" s="31">
        <v>1.3299999999999996</v>
      </c>
    </row>
    <row r="369" spans="1:11" x14ac:dyDescent="0.2">
      <c r="A369" s="67" t="s">
        <v>315</v>
      </c>
      <c r="B369" s="29">
        <v>3523305</v>
      </c>
      <c r="C369" s="25">
        <v>11</v>
      </c>
      <c r="D369" s="30">
        <v>11</v>
      </c>
      <c r="E369" s="29" t="str">
        <f t="shared" si="5"/>
        <v>Itariri11</v>
      </c>
      <c r="F369" s="29">
        <v>352330511</v>
      </c>
      <c r="G369" s="31">
        <v>272.77999999999997</v>
      </c>
      <c r="H369" s="31">
        <v>2.81</v>
      </c>
      <c r="I369" s="31">
        <v>4.0599999999999996</v>
      </c>
      <c r="J369" s="31">
        <v>9.81</v>
      </c>
      <c r="K369" s="31">
        <v>1.2499999999999996</v>
      </c>
    </row>
    <row r="370" spans="1:11" x14ac:dyDescent="0.2">
      <c r="A370" s="67" t="s">
        <v>315</v>
      </c>
      <c r="B370" s="29">
        <v>3523305</v>
      </c>
      <c r="C370" s="25">
        <v>11</v>
      </c>
      <c r="D370" s="30">
        <v>7</v>
      </c>
      <c r="E370" s="29" t="str">
        <f t="shared" si="5"/>
        <v>Itariri7</v>
      </c>
      <c r="F370" s="29">
        <v>35233057</v>
      </c>
      <c r="G370" s="31">
        <v>272.77999999999997</v>
      </c>
      <c r="H370" s="31">
        <v>2.81</v>
      </c>
      <c r="I370" s="31">
        <v>4.0599999999999996</v>
      </c>
      <c r="J370" s="31">
        <v>9.81</v>
      </c>
      <c r="K370" s="31">
        <v>1.2499999999999996</v>
      </c>
    </row>
    <row r="371" spans="1:11" x14ac:dyDescent="0.2">
      <c r="A371" s="67" t="s">
        <v>316</v>
      </c>
      <c r="B371" s="29">
        <v>3523404</v>
      </c>
      <c r="C371" s="25">
        <v>5</v>
      </c>
      <c r="D371" s="30">
        <v>5</v>
      </c>
      <c r="E371" s="29" t="str">
        <f t="shared" si="5"/>
        <v>Itatiba5</v>
      </c>
      <c r="F371" s="29">
        <v>35234045</v>
      </c>
      <c r="G371" s="31">
        <v>322.52</v>
      </c>
      <c r="H371" s="31">
        <v>0.98</v>
      </c>
      <c r="I371" s="31">
        <v>1.5</v>
      </c>
      <c r="J371" s="31">
        <v>3.95</v>
      </c>
      <c r="K371" s="31">
        <v>0.52</v>
      </c>
    </row>
    <row r="372" spans="1:11" x14ac:dyDescent="0.2">
      <c r="A372" s="67" t="s">
        <v>317</v>
      </c>
      <c r="B372" s="29">
        <v>3523503</v>
      </c>
      <c r="C372" s="25">
        <v>17</v>
      </c>
      <c r="D372" s="30">
        <v>17</v>
      </c>
      <c r="E372" s="29" t="str">
        <f t="shared" si="5"/>
        <v>Itatinga17</v>
      </c>
      <c r="F372" s="29">
        <v>352350317</v>
      </c>
      <c r="G372" s="31">
        <v>979.87</v>
      </c>
      <c r="H372" s="31">
        <v>3.71</v>
      </c>
      <c r="I372" s="31">
        <v>4.88</v>
      </c>
      <c r="J372" s="31">
        <v>10.3</v>
      </c>
      <c r="K372" s="31">
        <v>1.17</v>
      </c>
    </row>
    <row r="373" spans="1:11" x14ac:dyDescent="0.2">
      <c r="A373" s="67" t="s">
        <v>317</v>
      </c>
      <c r="B373" s="29">
        <v>3523503</v>
      </c>
      <c r="C373" s="25">
        <v>17</v>
      </c>
      <c r="D373" s="30">
        <v>14</v>
      </c>
      <c r="E373" s="29" t="str">
        <f t="shared" si="5"/>
        <v>Itatinga14</v>
      </c>
      <c r="F373" s="29">
        <v>352350314</v>
      </c>
      <c r="G373" s="31">
        <v>979.87</v>
      </c>
      <c r="H373" s="31">
        <v>3.71</v>
      </c>
      <c r="I373" s="31">
        <v>4.88</v>
      </c>
      <c r="J373" s="31">
        <v>10.3</v>
      </c>
      <c r="K373" s="31">
        <v>1.17</v>
      </c>
    </row>
    <row r="374" spans="1:11" x14ac:dyDescent="0.2">
      <c r="A374" s="67" t="s">
        <v>318</v>
      </c>
      <c r="B374" s="29">
        <v>3523602</v>
      </c>
      <c r="C374" s="25">
        <v>13</v>
      </c>
      <c r="D374" s="30">
        <v>13</v>
      </c>
      <c r="E374" s="29" t="str">
        <f t="shared" si="5"/>
        <v>Itirapina13</v>
      </c>
      <c r="F374" s="29">
        <v>352360213</v>
      </c>
      <c r="G374" s="31">
        <v>564.26</v>
      </c>
      <c r="H374" s="31">
        <v>1.79</v>
      </c>
      <c r="I374" s="31">
        <v>2.48</v>
      </c>
      <c r="J374" s="31">
        <v>5.7</v>
      </c>
      <c r="K374" s="31">
        <v>0.69</v>
      </c>
    </row>
    <row r="375" spans="1:11" x14ac:dyDescent="0.2">
      <c r="A375" s="67" t="s">
        <v>318</v>
      </c>
      <c r="B375" s="29">
        <v>3523602</v>
      </c>
      <c r="C375" s="25">
        <v>13</v>
      </c>
      <c r="D375" s="30">
        <v>5</v>
      </c>
      <c r="E375" s="29" t="str">
        <f t="shared" si="5"/>
        <v>Itirapina5</v>
      </c>
      <c r="F375" s="29">
        <v>35236025</v>
      </c>
      <c r="G375" s="31">
        <v>564.26</v>
      </c>
      <c r="H375" s="31">
        <v>1.79</v>
      </c>
      <c r="I375" s="31">
        <v>2.48</v>
      </c>
      <c r="J375" s="31">
        <v>5.7</v>
      </c>
      <c r="K375" s="31">
        <v>0.69</v>
      </c>
    </row>
    <row r="376" spans="1:11" x14ac:dyDescent="0.2">
      <c r="A376" s="67" t="s">
        <v>319</v>
      </c>
      <c r="B376" s="29">
        <v>3523701</v>
      </c>
      <c r="C376" s="25">
        <v>8</v>
      </c>
      <c r="D376" s="30">
        <v>8</v>
      </c>
      <c r="E376" s="29" t="str">
        <f t="shared" si="5"/>
        <v>Itirapuã8</v>
      </c>
      <c r="F376" s="29">
        <v>35237018</v>
      </c>
      <c r="G376" s="31">
        <v>161.49</v>
      </c>
      <c r="H376" s="31">
        <v>0.49</v>
      </c>
      <c r="I376" s="31">
        <v>0.81</v>
      </c>
      <c r="J376" s="31">
        <v>2.58</v>
      </c>
      <c r="K376" s="31">
        <v>0.32000000000000006</v>
      </c>
    </row>
    <row r="377" spans="1:11" x14ac:dyDescent="0.2">
      <c r="A377" s="67" t="s">
        <v>320</v>
      </c>
      <c r="B377" s="29">
        <v>3523800</v>
      </c>
      <c r="C377" s="25">
        <v>4</v>
      </c>
      <c r="D377" s="30">
        <v>4</v>
      </c>
      <c r="E377" s="29" t="str">
        <f t="shared" si="5"/>
        <v>Itobi4</v>
      </c>
      <c r="F377" s="29">
        <v>35238004</v>
      </c>
      <c r="G377" s="31">
        <v>138.61000000000001</v>
      </c>
      <c r="H377" s="31">
        <v>0.47</v>
      </c>
      <c r="I377" s="31">
        <v>0.69</v>
      </c>
      <c r="J377" s="31">
        <v>2.19</v>
      </c>
      <c r="K377" s="31">
        <v>0.21999999999999997</v>
      </c>
    </row>
    <row r="378" spans="1:11" x14ac:dyDescent="0.2">
      <c r="A378" s="67" t="s">
        <v>321</v>
      </c>
      <c r="B378" s="29">
        <v>3523909</v>
      </c>
      <c r="C378" s="25">
        <v>10</v>
      </c>
      <c r="D378" s="30">
        <v>10</v>
      </c>
      <c r="E378" s="29" t="str">
        <f t="shared" si="5"/>
        <v>Itu10</v>
      </c>
      <c r="F378" s="29">
        <v>352390910</v>
      </c>
      <c r="G378" s="31">
        <v>639.98</v>
      </c>
      <c r="H378" s="31">
        <v>1.27</v>
      </c>
      <c r="I378" s="31">
        <v>2.14</v>
      </c>
      <c r="J378" s="31">
        <v>5.91</v>
      </c>
      <c r="K378" s="31">
        <v>0.87000000000000011</v>
      </c>
    </row>
    <row r="379" spans="1:11" x14ac:dyDescent="0.2">
      <c r="A379" s="67" t="s">
        <v>321</v>
      </c>
      <c r="B379" s="29">
        <v>3523909</v>
      </c>
      <c r="C379" s="25">
        <v>10</v>
      </c>
      <c r="D379" s="30">
        <v>5</v>
      </c>
      <c r="E379" s="29" t="str">
        <f t="shared" si="5"/>
        <v>Itu5</v>
      </c>
      <c r="F379" s="29">
        <v>35239095</v>
      </c>
      <c r="G379" s="31">
        <v>639.98</v>
      </c>
      <c r="H379" s="31">
        <v>1.27</v>
      </c>
      <c r="I379" s="31">
        <v>2.14</v>
      </c>
      <c r="J379" s="31">
        <v>5.91</v>
      </c>
      <c r="K379" s="31">
        <v>0.87000000000000011</v>
      </c>
    </row>
    <row r="380" spans="1:11" x14ac:dyDescent="0.2">
      <c r="A380" s="67" t="s">
        <v>322</v>
      </c>
      <c r="B380" s="29">
        <v>3524006</v>
      </c>
      <c r="C380" s="25">
        <v>5</v>
      </c>
      <c r="D380" s="30">
        <v>5</v>
      </c>
      <c r="E380" s="29" t="str">
        <f t="shared" si="5"/>
        <v>Itupeva5</v>
      </c>
      <c r="F380" s="29">
        <v>35240065</v>
      </c>
      <c r="G380" s="31">
        <v>200.52</v>
      </c>
      <c r="H380" s="31">
        <v>0.61</v>
      </c>
      <c r="I380" s="31">
        <v>0.94</v>
      </c>
      <c r="J380" s="31">
        <v>2.48</v>
      </c>
      <c r="K380" s="31">
        <v>0.32999999999999996</v>
      </c>
    </row>
    <row r="381" spans="1:11" x14ac:dyDescent="0.2">
      <c r="A381" s="67" t="s">
        <v>323</v>
      </c>
      <c r="B381" s="29">
        <v>3524105</v>
      </c>
      <c r="C381" s="25">
        <v>8</v>
      </c>
      <c r="D381" s="30">
        <v>8</v>
      </c>
      <c r="E381" s="29" t="str">
        <f t="shared" si="5"/>
        <v>Ituverava8</v>
      </c>
      <c r="F381" s="29">
        <v>35241058</v>
      </c>
      <c r="G381" s="31">
        <v>697.76</v>
      </c>
      <c r="H381" s="31">
        <v>2.13</v>
      </c>
      <c r="I381" s="31">
        <v>3.5</v>
      </c>
      <c r="J381" s="31">
        <v>11.19</v>
      </c>
      <c r="K381" s="31">
        <v>1.37</v>
      </c>
    </row>
    <row r="382" spans="1:11" x14ac:dyDescent="0.2">
      <c r="A382" s="67" t="s">
        <v>324</v>
      </c>
      <c r="B382" s="29">
        <v>3524204</v>
      </c>
      <c r="C382" s="25">
        <v>12</v>
      </c>
      <c r="D382" s="30">
        <v>12</v>
      </c>
      <c r="E382" s="29" t="str">
        <f t="shared" si="5"/>
        <v>Jaborandi12</v>
      </c>
      <c r="F382" s="29">
        <v>352420412</v>
      </c>
      <c r="G382" s="31">
        <v>274.22000000000003</v>
      </c>
      <c r="H382" s="31">
        <v>0.81</v>
      </c>
      <c r="I382" s="31">
        <v>1.2</v>
      </c>
      <c r="J382" s="31">
        <v>3.32</v>
      </c>
      <c r="K382" s="31">
        <v>0.3899999999999999</v>
      </c>
    </row>
    <row r="383" spans="1:11" x14ac:dyDescent="0.2">
      <c r="A383" s="67" t="s">
        <v>325</v>
      </c>
      <c r="B383" s="29">
        <v>3524303</v>
      </c>
      <c r="C383" s="25">
        <v>9</v>
      </c>
      <c r="D383" s="30">
        <v>9</v>
      </c>
      <c r="E383" s="29" t="str">
        <f t="shared" si="5"/>
        <v>Jaboticabal9</v>
      </c>
      <c r="F383" s="29">
        <v>35243039</v>
      </c>
      <c r="G383" s="31">
        <v>706.5</v>
      </c>
      <c r="H383" s="31">
        <v>2.31</v>
      </c>
      <c r="I383" s="31">
        <v>3.45</v>
      </c>
      <c r="J383" s="31">
        <v>9.5299999999999994</v>
      </c>
      <c r="K383" s="31">
        <v>1.1400000000000001</v>
      </c>
    </row>
    <row r="384" spans="1:11" x14ac:dyDescent="0.2">
      <c r="A384" s="67" t="s">
        <v>326</v>
      </c>
      <c r="B384" s="29">
        <v>3524402</v>
      </c>
      <c r="C384" s="25">
        <v>2</v>
      </c>
      <c r="D384" s="30">
        <v>2</v>
      </c>
      <c r="E384" s="29" t="str">
        <f t="shared" si="5"/>
        <v>Jacareí2</v>
      </c>
      <c r="F384" s="29">
        <v>35244022</v>
      </c>
      <c r="G384" s="31">
        <v>460.07</v>
      </c>
      <c r="H384" s="31">
        <v>2.29</v>
      </c>
      <c r="I384" s="31">
        <v>2.98</v>
      </c>
      <c r="J384" s="31">
        <v>6.89</v>
      </c>
      <c r="K384" s="31">
        <v>0.69</v>
      </c>
    </row>
    <row r="385" spans="1:11" x14ac:dyDescent="0.2">
      <c r="A385" s="67" t="s">
        <v>327</v>
      </c>
      <c r="B385" s="29">
        <v>3524501</v>
      </c>
      <c r="C385" s="25">
        <v>16</v>
      </c>
      <c r="D385" s="30">
        <v>16</v>
      </c>
      <c r="E385" s="29" t="str">
        <f t="shared" si="5"/>
        <v>Jaci16</v>
      </c>
      <c r="F385" s="29">
        <v>352450116</v>
      </c>
      <c r="G385" s="31">
        <v>144.44</v>
      </c>
      <c r="H385" s="31">
        <v>0.32</v>
      </c>
      <c r="I385" s="31">
        <v>0.42</v>
      </c>
      <c r="J385" s="31">
        <v>1.02</v>
      </c>
      <c r="K385" s="31">
        <v>9.9999999999999978E-2</v>
      </c>
    </row>
    <row r="386" spans="1:11" x14ac:dyDescent="0.2">
      <c r="A386" s="67" t="s">
        <v>328</v>
      </c>
      <c r="B386" s="29">
        <v>3524600</v>
      </c>
      <c r="C386" s="25">
        <v>11</v>
      </c>
      <c r="D386" s="30">
        <v>11</v>
      </c>
      <c r="E386" s="29" t="str">
        <f t="shared" ref="E386:E449" si="6">CONCATENATE(A386,D386)</f>
        <v>Jacupiranga11</v>
      </c>
      <c r="F386" s="29">
        <v>352460011</v>
      </c>
      <c r="G386" s="31">
        <v>708.38</v>
      </c>
      <c r="H386" s="31">
        <v>6.5</v>
      </c>
      <c r="I386" s="31">
        <v>9.24</v>
      </c>
      <c r="J386" s="31">
        <v>21.17</v>
      </c>
      <c r="K386" s="31">
        <v>2.74</v>
      </c>
    </row>
    <row r="387" spans="1:11" x14ac:dyDescent="0.2">
      <c r="A387" s="67" t="s">
        <v>329</v>
      </c>
      <c r="B387" s="29">
        <v>3524709</v>
      </c>
      <c r="C387" s="25">
        <v>5</v>
      </c>
      <c r="D387" s="30">
        <v>5</v>
      </c>
      <c r="E387" s="29" t="str">
        <f t="shared" si="6"/>
        <v>Jaguariúna5</v>
      </c>
      <c r="F387" s="29">
        <v>35247095</v>
      </c>
      <c r="G387" s="31">
        <v>142.44</v>
      </c>
      <c r="H387" s="31">
        <v>0.45</v>
      </c>
      <c r="I387" s="31">
        <v>0.69</v>
      </c>
      <c r="J387" s="31">
        <v>1.82</v>
      </c>
      <c r="K387" s="31">
        <v>0.23999999999999994</v>
      </c>
    </row>
    <row r="388" spans="1:11" x14ac:dyDescent="0.2">
      <c r="A388" s="67" t="s">
        <v>330</v>
      </c>
      <c r="B388" s="29">
        <v>3524808</v>
      </c>
      <c r="C388" s="25">
        <v>18</v>
      </c>
      <c r="D388" s="30">
        <v>18</v>
      </c>
      <c r="E388" s="29" t="str">
        <f t="shared" si="6"/>
        <v>Jales18</v>
      </c>
      <c r="F388" s="29">
        <v>352480818</v>
      </c>
      <c r="G388" s="31">
        <v>368.76</v>
      </c>
      <c r="H388" s="31">
        <v>0.62</v>
      </c>
      <c r="I388" s="31">
        <v>0.88</v>
      </c>
      <c r="J388" s="31">
        <v>2.78</v>
      </c>
      <c r="K388" s="31">
        <v>0.26</v>
      </c>
    </row>
    <row r="389" spans="1:11" x14ac:dyDescent="0.2">
      <c r="A389" s="67" t="s">
        <v>330</v>
      </c>
      <c r="B389" s="29">
        <v>3524808</v>
      </c>
      <c r="C389" s="25">
        <v>18</v>
      </c>
      <c r="D389" s="30">
        <v>15</v>
      </c>
      <c r="E389" s="29" t="str">
        <f t="shared" si="6"/>
        <v>Jales15</v>
      </c>
      <c r="F389" s="29">
        <v>352480815</v>
      </c>
      <c r="G389" s="31">
        <v>368.76</v>
      </c>
      <c r="H389" s="31">
        <v>0.62</v>
      </c>
      <c r="I389" s="31">
        <v>0.88</v>
      </c>
      <c r="J389" s="31">
        <v>2.78</v>
      </c>
      <c r="K389" s="31">
        <v>0.26</v>
      </c>
    </row>
    <row r="390" spans="1:11" x14ac:dyDescent="0.2">
      <c r="A390" s="67" t="s">
        <v>331</v>
      </c>
      <c r="B390" s="29">
        <v>3524907</v>
      </c>
      <c r="C390" s="25">
        <v>2</v>
      </c>
      <c r="D390" s="30">
        <v>2</v>
      </c>
      <c r="E390" s="29" t="str">
        <f t="shared" si="6"/>
        <v>Jambeiro2</v>
      </c>
      <c r="F390" s="29">
        <v>35249072</v>
      </c>
      <c r="G390" s="31">
        <v>183.76</v>
      </c>
      <c r="H390" s="31">
        <v>0.88</v>
      </c>
      <c r="I390" s="31">
        <v>1.1499999999999999</v>
      </c>
      <c r="J390" s="31">
        <v>2.65</v>
      </c>
      <c r="K390" s="31">
        <v>0.26999999999999991</v>
      </c>
    </row>
    <row r="391" spans="1:11" x14ac:dyDescent="0.2">
      <c r="A391" s="67" t="s">
        <v>332</v>
      </c>
      <c r="B391" s="29">
        <v>3525003</v>
      </c>
      <c r="C391" s="25">
        <v>6</v>
      </c>
      <c r="D391" s="30">
        <v>6</v>
      </c>
      <c r="E391" s="29" t="str">
        <f t="shared" si="6"/>
        <v>Jandira6</v>
      </c>
      <c r="F391" s="29">
        <v>35250036</v>
      </c>
      <c r="G391" s="31">
        <v>17.52</v>
      </c>
      <c r="H391" s="31">
        <v>0.05</v>
      </c>
      <c r="I391" s="31">
        <v>0.09</v>
      </c>
      <c r="J391" s="31">
        <v>0.24</v>
      </c>
      <c r="K391" s="31">
        <v>3.9999999999999994E-2</v>
      </c>
    </row>
    <row r="392" spans="1:11" x14ac:dyDescent="0.2">
      <c r="A392" s="67" t="s">
        <v>333</v>
      </c>
      <c r="B392" s="29">
        <v>3525102</v>
      </c>
      <c r="C392" s="25">
        <v>4</v>
      </c>
      <c r="D392" s="30">
        <v>4</v>
      </c>
      <c r="E392" s="29" t="str">
        <f t="shared" si="6"/>
        <v>Jardinópolis4</v>
      </c>
      <c r="F392" s="29">
        <v>35251024</v>
      </c>
      <c r="G392" s="31">
        <v>503.36</v>
      </c>
      <c r="H392" s="31">
        <v>1.69</v>
      </c>
      <c r="I392" s="31">
        <v>2.4700000000000002</v>
      </c>
      <c r="J392" s="31">
        <v>7.85</v>
      </c>
      <c r="K392" s="31">
        <v>0.78000000000000025</v>
      </c>
    </row>
    <row r="393" spans="1:11" x14ac:dyDescent="0.2">
      <c r="A393" s="67" t="s">
        <v>334</v>
      </c>
      <c r="B393" s="29">
        <v>3525201</v>
      </c>
      <c r="C393" s="25">
        <v>5</v>
      </c>
      <c r="D393" s="30">
        <v>5</v>
      </c>
      <c r="E393" s="29" t="str">
        <f t="shared" si="6"/>
        <v>Jarinu5</v>
      </c>
      <c r="F393" s="29">
        <v>35252015</v>
      </c>
      <c r="G393" s="31">
        <v>207.67</v>
      </c>
      <c r="H393" s="31">
        <v>0.63</v>
      </c>
      <c r="I393" s="31">
        <v>0.97</v>
      </c>
      <c r="J393" s="31">
        <v>2.5299999999999998</v>
      </c>
      <c r="K393" s="31">
        <v>0.33999999999999997</v>
      </c>
    </row>
    <row r="394" spans="1:11" x14ac:dyDescent="0.2">
      <c r="A394" s="67" t="s">
        <v>335</v>
      </c>
      <c r="B394" s="29">
        <v>3525300</v>
      </c>
      <c r="C394" s="25">
        <v>13</v>
      </c>
      <c r="D394" s="30">
        <v>13</v>
      </c>
      <c r="E394" s="29" t="str">
        <f t="shared" si="6"/>
        <v>Jaú13</v>
      </c>
      <c r="F394" s="29">
        <v>352530013</v>
      </c>
      <c r="G394" s="31">
        <v>688.34</v>
      </c>
      <c r="H394" s="31">
        <v>2.34</v>
      </c>
      <c r="I394" s="31">
        <v>2.91</v>
      </c>
      <c r="J394" s="31">
        <v>5.63</v>
      </c>
      <c r="K394" s="31">
        <v>0.57000000000000028</v>
      </c>
    </row>
    <row r="395" spans="1:11" x14ac:dyDescent="0.2">
      <c r="A395" s="67" t="s">
        <v>336</v>
      </c>
      <c r="B395" s="29">
        <v>3525409</v>
      </c>
      <c r="C395" s="25">
        <v>8</v>
      </c>
      <c r="D395" s="30">
        <v>8</v>
      </c>
      <c r="E395" s="29" t="str">
        <f t="shared" si="6"/>
        <v>Jeriquara8</v>
      </c>
      <c r="F395" s="29">
        <v>35254098</v>
      </c>
      <c r="G395" s="31">
        <v>140.99</v>
      </c>
      <c r="H395" s="31">
        <v>0.43</v>
      </c>
      <c r="I395" s="31">
        <v>0.71</v>
      </c>
      <c r="J395" s="31">
        <v>2.27</v>
      </c>
      <c r="K395" s="31">
        <v>0.27999999999999997</v>
      </c>
    </row>
    <row r="396" spans="1:11" x14ac:dyDescent="0.2">
      <c r="A396" s="67" t="s">
        <v>337</v>
      </c>
      <c r="B396" s="29">
        <v>3525508</v>
      </c>
      <c r="C396" s="25">
        <v>5</v>
      </c>
      <c r="D396" s="30">
        <v>5</v>
      </c>
      <c r="E396" s="29" t="str">
        <f t="shared" si="6"/>
        <v>Joanópolis5</v>
      </c>
      <c r="F396" s="29">
        <v>35255085</v>
      </c>
      <c r="G396" s="31">
        <v>374.58</v>
      </c>
      <c r="H396" s="31">
        <v>1.1000000000000001</v>
      </c>
      <c r="I396" s="31">
        <v>1.69</v>
      </c>
      <c r="J396" s="31">
        <v>4.46</v>
      </c>
      <c r="K396" s="31">
        <v>0.58999999999999986</v>
      </c>
    </row>
    <row r="397" spans="1:11" x14ac:dyDescent="0.2">
      <c r="A397" s="67" t="s">
        <v>338</v>
      </c>
      <c r="B397" s="29">
        <v>3525607</v>
      </c>
      <c r="C397" s="25">
        <v>17</v>
      </c>
      <c r="D397" s="30">
        <v>17</v>
      </c>
      <c r="E397" s="29" t="str">
        <f t="shared" si="6"/>
        <v>João Ramalho17</v>
      </c>
      <c r="F397" s="29">
        <v>352560717</v>
      </c>
      <c r="G397" s="31">
        <v>416.04</v>
      </c>
      <c r="H397" s="31">
        <v>1.47</v>
      </c>
      <c r="I397" s="31">
        <v>1.87</v>
      </c>
      <c r="J397" s="31">
        <v>3.66</v>
      </c>
      <c r="K397" s="31">
        <v>0.40000000000000013</v>
      </c>
    </row>
    <row r="398" spans="1:11" x14ac:dyDescent="0.2">
      <c r="A398" s="67" t="s">
        <v>338</v>
      </c>
      <c r="B398" s="29">
        <v>3525607</v>
      </c>
      <c r="C398" s="25">
        <v>17</v>
      </c>
      <c r="D398" s="30">
        <v>21</v>
      </c>
      <c r="E398" s="29" t="str">
        <f t="shared" si="6"/>
        <v>João Ramalho21</v>
      </c>
      <c r="F398" s="29">
        <v>352560721</v>
      </c>
      <c r="G398" s="31">
        <v>416.04</v>
      </c>
      <c r="H398" s="31">
        <v>1.47</v>
      </c>
      <c r="I398" s="31">
        <v>1.87</v>
      </c>
      <c r="J398" s="31">
        <v>3.66</v>
      </c>
      <c r="K398" s="31">
        <v>0.40000000000000013</v>
      </c>
    </row>
    <row r="399" spans="1:11" x14ac:dyDescent="0.2">
      <c r="A399" s="67" t="s">
        <v>339</v>
      </c>
      <c r="B399" s="29">
        <v>3525706</v>
      </c>
      <c r="C399" s="25">
        <v>19</v>
      </c>
      <c r="D399" s="30">
        <v>19</v>
      </c>
      <c r="E399" s="29" t="str">
        <f t="shared" si="6"/>
        <v>José Bonifácio19</v>
      </c>
      <c r="F399" s="29">
        <v>352570619</v>
      </c>
      <c r="G399" s="31">
        <v>858.64</v>
      </c>
      <c r="H399" s="31">
        <v>1.59</v>
      </c>
      <c r="I399" s="31">
        <v>2.1</v>
      </c>
      <c r="J399" s="31">
        <v>6.33</v>
      </c>
      <c r="K399" s="31">
        <v>0.51</v>
      </c>
    </row>
    <row r="400" spans="1:11" x14ac:dyDescent="0.2">
      <c r="A400" s="67" t="s">
        <v>339</v>
      </c>
      <c r="B400" s="29">
        <v>3525706</v>
      </c>
      <c r="C400" s="25">
        <v>19</v>
      </c>
      <c r="D400" s="30">
        <v>16</v>
      </c>
      <c r="E400" s="29" t="str">
        <f t="shared" si="6"/>
        <v>José Bonifácio16</v>
      </c>
      <c r="F400" s="29">
        <v>352570616</v>
      </c>
      <c r="G400" s="31">
        <v>858.64</v>
      </c>
      <c r="H400" s="31">
        <v>1.59</v>
      </c>
      <c r="I400" s="31">
        <v>2.1</v>
      </c>
      <c r="J400" s="31">
        <v>6.33</v>
      </c>
      <c r="K400" s="31">
        <v>0.51</v>
      </c>
    </row>
    <row r="401" spans="1:11" x14ac:dyDescent="0.2">
      <c r="A401" s="67" t="s">
        <v>340</v>
      </c>
      <c r="B401" s="29">
        <v>3525805</v>
      </c>
      <c r="C401" s="25">
        <v>20</v>
      </c>
      <c r="D401" s="30">
        <v>20</v>
      </c>
      <c r="E401" s="29" t="str">
        <f t="shared" si="6"/>
        <v>Júlio Mesquita20</v>
      </c>
      <c r="F401" s="29">
        <v>352580520</v>
      </c>
      <c r="G401" s="31">
        <v>128.21</v>
      </c>
      <c r="H401" s="31">
        <v>0.27</v>
      </c>
      <c r="I401" s="31">
        <v>0.39</v>
      </c>
      <c r="J401" s="31">
        <v>0.94</v>
      </c>
      <c r="K401" s="31">
        <v>0.12</v>
      </c>
    </row>
    <row r="402" spans="1:11" x14ac:dyDescent="0.2">
      <c r="A402" s="67" t="s">
        <v>341</v>
      </c>
      <c r="B402" s="29">
        <v>3525854</v>
      </c>
      <c r="C402" s="25">
        <v>10</v>
      </c>
      <c r="D402" s="30">
        <v>10</v>
      </c>
      <c r="E402" s="29" t="str">
        <f t="shared" si="6"/>
        <v>Jumirim10</v>
      </c>
      <c r="F402" s="29">
        <v>352585410</v>
      </c>
      <c r="G402" s="31">
        <v>56.74</v>
      </c>
      <c r="H402" s="31">
        <v>0.11</v>
      </c>
      <c r="I402" s="31">
        <v>0.18</v>
      </c>
      <c r="J402" s="31">
        <v>0.51</v>
      </c>
      <c r="K402" s="31">
        <v>6.9999999999999993E-2</v>
      </c>
    </row>
    <row r="403" spans="1:11" x14ac:dyDescent="0.2">
      <c r="A403" s="67" t="s">
        <v>342</v>
      </c>
      <c r="B403" s="29">
        <v>3525904</v>
      </c>
      <c r="C403" s="25">
        <v>5</v>
      </c>
      <c r="D403" s="30">
        <v>5</v>
      </c>
      <c r="E403" s="29" t="str">
        <f t="shared" si="6"/>
        <v>Jundiaí5</v>
      </c>
      <c r="F403" s="29">
        <v>35259045</v>
      </c>
      <c r="G403" s="31">
        <v>431.97</v>
      </c>
      <c r="H403" s="31">
        <v>1.26</v>
      </c>
      <c r="I403" s="31">
        <v>1.96</v>
      </c>
      <c r="J403" s="31">
        <v>5.19</v>
      </c>
      <c r="K403" s="31">
        <v>0.7</v>
      </c>
    </row>
    <row r="404" spans="1:11" x14ac:dyDescent="0.2">
      <c r="A404" s="67" t="s">
        <v>342</v>
      </c>
      <c r="B404" s="29">
        <v>3525904</v>
      </c>
      <c r="C404" s="25">
        <v>5</v>
      </c>
      <c r="D404" s="30">
        <v>10</v>
      </c>
      <c r="E404" s="29" t="str">
        <f t="shared" si="6"/>
        <v>Jundiaí10</v>
      </c>
      <c r="F404" s="29">
        <v>352590410</v>
      </c>
      <c r="G404" s="31">
        <v>431.97</v>
      </c>
      <c r="H404" s="31">
        <v>1.26</v>
      </c>
      <c r="I404" s="31">
        <v>1.96</v>
      </c>
      <c r="J404" s="31">
        <v>5.19</v>
      </c>
      <c r="K404" s="31">
        <v>0.7</v>
      </c>
    </row>
    <row r="405" spans="1:11" x14ac:dyDescent="0.2">
      <c r="A405" s="67" t="s">
        <v>343</v>
      </c>
      <c r="B405" s="29">
        <v>3526001</v>
      </c>
      <c r="C405" s="25">
        <v>21</v>
      </c>
      <c r="D405" s="30">
        <v>21</v>
      </c>
      <c r="E405" s="29" t="str">
        <f t="shared" si="6"/>
        <v>Junqueirópolis21</v>
      </c>
      <c r="F405" s="29">
        <v>352600121</v>
      </c>
      <c r="G405" s="31">
        <v>582.84</v>
      </c>
      <c r="H405" s="31">
        <v>1.35</v>
      </c>
      <c r="I405" s="31">
        <v>1.87</v>
      </c>
      <c r="J405" s="31">
        <v>4.32</v>
      </c>
      <c r="K405" s="31">
        <v>0.52</v>
      </c>
    </row>
    <row r="406" spans="1:11" x14ac:dyDescent="0.2">
      <c r="A406" s="67" t="s">
        <v>343</v>
      </c>
      <c r="B406" s="29">
        <v>3526001</v>
      </c>
      <c r="C406" s="25">
        <v>21</v>
      </c>
      <c r="D406" s="30">
        <v>20</v>
      </c>
      <c r="E406" s="29" t="str">
        <f t="shared" si="6"/>
        <v>Junqueirópolis20</v>
      </c>
      <c r="F406" s="29">
        <v>352600120</v>
      </c>
      <c r="G406" s="31">
        <v>582.84</v>
      </c>
      <c r="H406" s="31">
        <v>1.35</v>
      </c>
      <c r="I406" s="31">
        <v>1.87</v>
      </c>
      <c r="J406" s="31">
        <v>4.32</v>
      </c>
      <c r="K406" s="31">
        <v>0.52</v>
      </c>
    </row>
    <row r="407" spans="1:11" x14ac:dyDescent="0.2">
      <c r="A407" s="67" t="s">
        <v>344</v>
      </c>
      <c r="B407" s="29">
        <v>3526100</v>
      </c>
      <c r="C407" s="25">
        <v>11</v>
      </c>
      <c r="D407" s="30">
        <v>11</v>
      </c>
      <c r="E407" s="29" t="str">
        <f t="shared" si="6"/>
        <v>Juquiá11</v>
      </c>
      <c r="F407" s="29">
        <v>352610011</v>
      </c>
      <c r="G407" s="31">
        <v>820.96</v>
      </c>
      <c r="H407" s="31">
        <v>7.58</v>
      </c>
      <c r="I407" s="31">
        <v>10.78</v>
      </c>
      <c r="J407" s="31">
        <v>24.7</v>
      </c>
      <c r="K407" s="31">
        <v>3.1999999999999993</v>
      </c>
    </row>
    <row r="408" spans="1:11" x14ac:dyDescent="0.2">
      <c r="A408" s="67" t="s">
        <v>345</v>
      </c>
      <c r="B408" s="29">
        <v>3526209</v>
      </c>
      <c r="C408" s="25">
        <v>11</v>
      </c>
      <c r="D408" s="30">
        <v>11</v>
      </c>
      <c r="E408" s="29" t="str">
        <f t="shared" si="6"/>
        <v>Juquitiba11</v>
      </c>
      <c r="F408" s="29">
        <v>352620911</v>
      </c>
      <c r="G408" s="31">
        <v>521.6</v>
      </c>
      <c r="H408" s="31">
        <v>4.87</v>
      </c>
      <c r="I408" s="31">
        <v>6.92</v>
      </c>
      <c r="J408" s="31">
        <v>15.86</v>
      </c>
      <c r="K408" s="31">
        <v>2.0499999999999998</v>
      </c>
    </row>
    <row r="409" spans="1:11" x14ac:dyDescent="0.2">
      <c r="A409" s="67" t="s">
        <v>345</v>
      </c>
      <c r="B409" s="29">
        <v>3526209</v>
      </c>
      <c r="C409" s="25">
        <v>11</v>
      </c>
      <c r="D409" s="30">
        <v>6</v>
      </c>
      <c r="E409" s="29" t="str">
        <f t="shared" si="6"/>
        <v>Juquitiba6</v>
      </c>
      <c r="F409" s="29">
        <v>35262096</v>
      </c>
      <c r="G409" s="31">
        <v>521.6</v>
      </c>
      <c r="H409" s="31">
        <v>4.87</v>
      </c>
      <c r="I409" s="31">
        <v>6.92</v>
      </c>
      <c r="J409" s="31">
        <v>15.86</v>
      </c>
      <c r="K409" s="31">
        <v>2.0499999999999998</v>
      </c>
    </row>
    <row r="410" spans="1:11" x14ac:dyDescent="0.2">
      <c r="A410" s="67" t="s">
        <v>346</v>
      </c>
      <c r="B410" s="29">
        <v>3526308</v>
      </c>
      <c r="C410" s="25">
        <v>2</v>
      </c>
      <c r="D410" s="30">
        <v>2</v>
      </c>
      <c r="E410" s="29" t="str">
        <f t="shared" si="6"/>
        <v>Lagoinha2</v>
      </c>
      <c r="F410" s="29">
        <v>35263082</v>
      </c>
      <c r="G410" s="31">
        <v>255.92</v>
      </c>
      <c r="H410" s="31">
        <v>1.28</v>
      </c>
      <c r="I410" s="31">
        <v>1.67</v>
      </c>
      <c r="J410" s="31">
        <v>3.87</v>
      </c>
      <c r="K410" s="31">
        <v>0.3899999999999999</v>
      </c>
    </row>
    <row r="411" spans="1:11" x14ac:dyDescent="0.2">
      <c r="A411" s="67" t="s">
        <v>347</v>
      </c>
      <c r="B411" s="29">
        <v>3526407</v>
      </c>
      <c r="C411" s="25">
        <v>10</v>
      </c>
      <c r="D411" s="30">
        <v>10</v>
      </c>
      <c r="E411" s="29" t="str">
        <f t="shared" si="6"/>
        <v>Laranjal Paulista10</v>
      </c>
      <c r="F411" s="29">
        <v>352640710</v>
      </c>
      <c r="G411" s="31">
        <v>386.76</v>
      </c>
      <c r="H411" s="31">
        <v>0.72</v>
      </c>
      <c r="I411" s="31">
        <v>1.23</v>
      </c>
      <c r="J411" s="31">
        <v>3.44</v>
      </c>
      <c r="K411" s="31">
        <v>0.51</v>
      </c>
    </row>
    <row r="412" spans="1:11" x14ac:dyDescent="0.2">
      <c r="A412" s="67" t="s">
        <v>348</v>
      </c>
      <c r="B412" s="29">
        <v>3526506</v>
      </c>
      <c r="C412" s="25">
        <v>19</v>
      </c>
      <c r="D412" s="30">
        <v>19</v>
      </c>
      <c r="E412" s="29" t="str">
        <f t="shared" si="6"/>
        <v>Lavínia19</v>
      </c>
      <c r="F412" s="29">
        <v>352650619</v>
      </c>
      <c r="G412" s="31">
        <v>538.52</v>
      </c>
      <c r="H412" s="31">
        <v>1.02</v>
      </c>
      <c r="I412" s="31">
        <v>1.4</v>
      </c>
      <c r="J412" s="31">
        <v>3.85</v>
      </c>
      <c r="K412" s="31">
        <v>0.37999999999999989</v>
      </c>
    </row>
    <row r="413" spans="1:11" x14ac:dyDescent="0.2">
      <c r="A413" s="67" t="s">
        <v>348</v>
      </c>
      <c r="B413" s="29">
        <v>3526506</v>
      </c>
      <c r="C413" s="25">
        <v>19</v>
      </c>
      <c r="D413" s="30">
        <v>20</v>
      </c>
      <c r="E413" s="29" t="str">
        <f t="shared" si="6"/>
        <v>Lavínia20</v>
      </c>
      <c r="F413" s="29">
        <v>352650620</v>
      </c>
      <c r="G413" s="31">
        <v>538.52</v>
      </c>
      <c r="H413" s="31">
        <v>1.02</v>
      </c>
      <c r="I413" s="31">
        <v>1.4</v>
      </c>
      <c r="J413" s="31">
        <v>3.85</v>
      </c>
      <c r="K413" s="31">
        <v>0.37999999999999989</v>
      </c>
    </row>
    <row r="414" spans="1:11" x14ac:dyDescent="0.2">
      <c r="A414" s="67" t="s">
        <v>349</v>
      </c>
      <c r="B414" s="29">
        <v>3526605</v>
      </c>
      <c r="C414" s="25">
        <v>2</v>
      </c>
      <c r="D414" s="30">
        <v>2</v>
      </c>
      <c r="E414" s="29" t="str">
        <f t="shared" si="6"/>
        <v>Lavrinhas2</v>
      </c>
      <c r="F414" s="29">
        <v>35266052</v>
      </c>
      <c r="G414" s="31">
        <v>166.86</v>
      </c>
      <c r="H414" s="31">
        <v>0.83</v>
      </c>
      <c r="I414" s="31">
        <v>1.08</v>
      </c>
      <c r="J414" s="31">
        <v>2.5</v>
      </c>
      <c r="K414" s="31">
        <v>0.25000000000000011</v>
      </c>
    </row>
    <row r="415" spans="1:11" x14ac:dyDescent="0.2">
      <c r="A415" s="67" t="s">
        <v>350</v>
      </c>
      <c r="B415" s="29">
        <v>3526704</v>
      </c>
      <c r="C415" s="25">
        <v>9</v>
      </c>
      <c r="D415" s="30">
        <v>9</v>
      </c>
      <c r="E415" s="29" t="str">
        <f t="shared" si="6"/>
        <v>Leme9</v>
      </c>
      <c r="F415" s="29">
        <v>35267049</v>
      </c>
      <c r="G415" s="31">
        <v>403.08</v>
      </c>
      <c r="H415" s="31">
        <v>1.29</v>
      </c>
      <c r="I415" s="31">
        <v>1.92</v>
      </c>
      <c r="J415" s="31">
        <v>5.31</v>
      </c>
      <c r="K415" s="31">
        <v>0.62999999999999989</v>
      </c>
    </row>
    <row r="416" spans="1:11" x14ac:dyDescent="0.2">
      <c r="A416" s="67" t="s">
        <v>351</v>
      </c>
      <c r="B416" s="29">
        <v>3526803</v>
      </c>
      <c r="C416" s="25">
        <v>13</v>
      </c>
      <c r="D416" s="30">
        <v>13</v>
      </c>
      <c r="E416" s="29" t="str">
        <f t="shared" si="6"/>
        <v>Lençóis Paulista13</v>
      </c>
      <c r="F416" s="29">
        <v>352680313</v>
      </c>
      <c r="G416" s="31">
        <v>803.86</v>
      </c>
      <c r="H416" s="31">
        <v>2.86</v>
      </c>
      <c r="I416" s="31">
        <v>3.59</v>
      </c>
      <c r="J416" s="31">
        <v>6.89</v>
      </c>
      <c r="K416" s="31">
        <v>0.73</v>
      </c>
    </row>
    <row r="417" spans="1:11" x14ac:dyDescent="0.2">
      <c r="A417" s="67" t="s">
        <v>351</v>
      </c>
      <c r="B417" s="29">
        <v>3526803</v>
      </c>
      <c r="C417" s="25">
        <v>13</v>
      </c>
      <c r="D417" s="30">
        <v>17</v>
      </c>
      <c r="E417" s="29" t="str">
        <f t="shared" si="6"/>
        <v>Lençóis Paulista17</v>
      </c>
      <c r="F417" s="29">
        <v>352680317</v>
      </c>
      <c r="G417" s="31">
        <v>803.86</v>
      </c>
      <c r="H417" s="31">
        <v>2.86</v>
      </c>
      <c r="I417" s="31">
        <v>3.59</v>
      </c>
      <c r="J417" s="31">
        <v>6.89</v>
      </c>
      <c r="K417" s="31">
        <v>0.73</v>
      </c>
    </row>
    <row r="418" spans="1:11" x14ac:dyDescent="0.2">
      <c r="A418" s="67" t="s">
        <v>352</v>
      </c>
      <c r="B418" s="29">
        <v>3526902</v>
      </c>
      <c r="C418" s="25">
        <v>5</v>
      </c>
      <c r="D418" s="30">
        <v>5</v>
      </c>
      <c r="E418" s="29" t="str">
        <f t="shared" si="6"/>
        <v>Limeira5</v>
      </c>
      <c r="F418" s="29">
        <v>35269025</v>
      </c>
      <c r="G418" s="31">
        <v>580.98</v>
      </c>
      <c r="H418" s="31">
        <v>1.74</v>
      </c>
      <c r="I418" s="31">
        <v>2.68</v>
      </c>
      <c r="J418" s="31">
        <v>7.06</v>
      </c>
      <c r="K418" s="31">
        <v>0.94000000000000017</v>
      </c>
    </row>
    <row r="419" spans="1:11" x14ac:dyDescent="0.2">
      <c r="A419" s="67" t="s">
        <v>353</v>
      </c>
      <c r="B419" s="29">
        <v>3527009</v>
      </c>
      <c r="C419" s="25">
        <v>9</v>
      </c>
      <c r="D419" s="30">
        <v>9</v>
      </c>
      <c r="E419" s="29" t="str">
        <f t="shared" si="6"/>
        <v>Lindóia9</v>
      </c>
      <c r="F419" s="29">
        <v>35270099</v>
      </c>
      <c r="G419" s="31">
        <v>48.6</v>
      </c>
      <c r="H419" s="31">
        <v>0.16</v>
      </c>
      <c r="I419" s="31">
        <v>0.23</v>
      </c>
      <c r="J419" s="31">
        <v>0.65</v>
      </c>
      <c r="K419" s="31">
        <v>7.0000000000000007E-2</v>
      </c>
    </row>
    <row r="420" spans="1:11" x14ac:dyDescent="0.2">
      <c r="A420" s="67" t="s">
        <v>354</v>
      </c>
      <c r="B420" s="29">
        <v>3527108</v>
      </c>
      <c r="C420" s="25">
        <v>16</v>
      </c>
      <c r="D420" s="30">
        <v>16</v>
      </c>
      <c r="E420" s="29" t="str">
        <f t="shared" si="6"/>
        <v>Lins16</v>
      </c>
      <c r="F420" s="29">
        <v>352710816</v>
      </c>
      <c r="G420" s="31">
        <v>571.44000000000005</v>
      </c>
      <c r="H420" s="31">
        <v>1.34</v>
      </c>
      <c r="I420" s="31">
        <v>1.75</v>
      </c>
      <c r="J420" s="31">
        <v>4.28</v>
      </c>
      <c r="K420" s="31">
        <v>0.40999999999999992</v>
      </c>
    </row>
    <row r="421" spans="1:11" x14ac:dyDescent="0.2">
      <c r="A421" s="67" t="s">
        <v>354</v>
      </c>
      <c r="B421" s="29">
        <v>3527108</v>
      </c>
      <c r="C421" s="25">
        <v>16</v>
      </c>
      <c r="D421" s="30">
        <v>20</v>
      </c>
      <c r="E421" s="29" t="str">
        <f t="shared" si="6"/>
        <v>Lins20</v>
      </c>
      <c r="F421" s="29">
        <v>352710820</v>
      </c>
      <c r="G421" s="31">
        <v>571.44000000000005</v>
      </c>
      <c r="H421" s="31">
        <v>1.34</v>
      </c>
      <c r="I421" s="31">
        <v>1.75</v>
      </c>
      <c r="J421" s="31">
        <v>4.28</v>
      </c>
      <c r="K421" s="31">
        <v>0.40999999999999992</v>
      </c>
    </row>
    <row r="422" spans="1:11" x14ac:dyDescent="0.2">
      <c r="A422" s="67" t="s">
        <v>355</v>
      </c>
      <c r="B422" s="29">
        <v>3527207</v>
      </c>
      <c r="C422" s="25">
        <v>2</v>
      </c>
      <c r="D422" s="30">
        <v>2</v>
      </c>
      <c r="E422" s="29" t="str">
        <f t="shared" si="6"/>
        <v>Lorena2</v>
      </c>
      <c r="F422" s="29">
        <v>35272072</v>
      </c>
      <c r="G422" s="31">
        <v>413.78</v>
      </c>
      <c r="H422" s="31">
        <v>2.0699999999999998</v>
      </c>
      <c r="I422" s="31">
        <v>2.69</v>
      </c>
      <c r="J422" s="31">
        <v>6.22</v>
      </c>
      <c r="K422" s="31">
        <v>0.62000000000000011</v>
      </c>
    </row>
    <row r="423" spans="1:11" x14ac:dyDescent="0.2">
      <c r="A423" s="67" t="s">
        <v>356</v>
      </c>
      <c r="B423" s="29">
        <v>3527256</v>
      </c>
      <c r="C423" s="25">
        <v>19</v>
      </c>
      <c r="D423" s="30">
        <v>19</v>
      </c>
      <c r="E423" s="29" t="str">
        <f t="shared" si="6"/>
        <v>Lourdes19</v>
      </c>
      <c r="F423" s="29">
        <v>352725619</v>
      </c>
      <c r="G423" s="31">
        <v>113.83</v>
      </c>
      <c r="H423" s="31">
        <v>0.19</v>
      </c>
      <c r="I423" s="31">
        <v>0.26</v>
      </c>
      <c r="J423" s="31">
        <v>0.82</v>
      </c>
      <c r="K423" s="31">
        <v>7.0000000000000007E-2</v>
      </c>
    </row>
    <row r="424" spans="1:11" x14ac:dyDescent="0.2">
      <c r="A424" s="67" t="s">
        <v>357</v>
      </c>
      <c r="B424" s="29">
        <v>3527306</v>
      </c>
      <c r="C424" s="25">
        <v>5</v>
      </c>
      <c r="D424" s="30">
        <v>5</v>
      </c>
      <c r="E424" s="29" t="str">
        <f t="shared" si="6"/>
        <v>Louveira5</v>
      </c>
      <c r="F424" s="29">
        <v>35273065</v>
      </c>
      <c r="G424" s="31">
        <v>55.35</v>
      </c>
      <c r="H424" s="31">
        <v>0.18</v>
      </c>
      <c r="I424" s="31">
        <v>0.27</v>
      </c>
      <c r="J424" s="31">
        <v>0.73</v>
      </c>
      <c r="K424" s="31">
        <v>9.0000000000000024E-2</v>
      </c>
    </row>
    <row r="425" spans="1:11" x14ac:dyDescent="0.2">
      <c r="A425" s="67" t="s">
        <v>358</v>
      </c>
      <c r="B425" s="29">
        <v>3527405</v>
      </c>
      <c r="C425" s="25">
        <v>20</v>
      </c>
      <c r="D425" s="30">
        <v>20</v>
      </c>
      <c r="E425" s="29" t="str">
        <f t="shared" si="6"/>
        <v>Lucélia20</v>
      </c>
      <c r="F425" s="29">
        <v>352740520</v>
      </c>
      <c r="G425" s="31">
        <v>314.45999999999998</v>
      </c>
      <c r="H425" s="31">
        <v>0.72</v>
      </c>
      <c r="I425" s="31">
        <v>1</v>
      </c>
      <c r="J425" s="31">
        <v>2.2999999999999998</v>
      </c>
      <c r="K425" s="31">
        <v>0.28000000000000003</v>
      </c>
    </row>
    <row r="426" spans="1:11" x14ac:dyDescent="0.2">
      <c r="A426" s="67" t="s">
        <v>358</v>
      </c>
      <c r="B426" s="29">
        <v>3527405</v>
      </c>
      <c r="C426" s="25">
        <v>20</v>
      </c>
      <c r="D426" s="30">
        <v>21</v>
      </c>
      <c r="E426" s="29" t="str">
        <f t="shared" si="6"/>
        <v>Lucélia21</v>
      </c>
      <c r="F426" s="29">
        <v>352740521</v>
      </c>
      <c r="G426" s="31">
        <v>314.45999999999998</v>
      </c>
      <c r="H426" s="31">
        <v>0.72</v>
      </c>
      <c r="I426" s="31">
        <v>1</v>
      </c>
      <c r="J426" s="31">
        <v>2.2999999999999998</v>
      </c>
      <c r="K426" s="31">
        <v>0.28000000000000003</v>
      </c>
    </row>
    <row r="427" spans="1:11" x14ac:dyDescent="0.2">
      <c r="A427" s="67" t="s">
        <v>359</v>
      </c>
      <c r="B427" s="29">
        <v>3527504</v>
      </c>
      <c r="C427" s="25">
        <v>17</v>
      </c>
      <c r="D427" s="30">
        <v>17</v>
      </c>
      <c r="E427" s="29" t="str">
        <f t="shared" si="6"/>
        <v>Lucianópolis17</v>
      </c>
      <c r="F427" s="29">
        <v>352750417</v>
      </c>
      <c r="G427" s="31">
        <v>190.91</v>
      </c>
      <c r="H427" s="31">
        <v>0.73</v>
      </c>
      <c r="I427" s="31">
        <v>0.92</v>
      </c>
      <c r="J427" s="31">
        <v>1.75</v>
      </c>
      <c r="K427" s="31">
        <v>0.19000000000000006</v>
      </c>
    </row>
    <row r="428" spans="1:11" x14ac:dyDescent="0.2">
      <c r="A428" s="67" t="s">
        <v>360</v>
      </c>
      <c r="B428" s="29">
        <v>3527603</v>
      </c>
      <c r="C428" s="25">
        <v>9</v>
      </c>
      <c r="D428" s="30">
        <v>9</v>
      </c>
      <c r="E428" s="29" t="str">
        <f t="shared" si="6"/>
        <v>Luís Antônio9</v>
      </c>
      <c r="F428" s="29">
        <v>35276039</v>
      </c>
      <c r="G428" s="31">
        <v>597.62</v>
      </c>
      <c r="H428" s="31">
        <v>1.96</v>
      </c>
      <c r="I428" s="31">
        <v>2.93</v>
      </c>
      <c r="J428" s="31">
        <v>8.09</v>
      </c>
      <c r="K428" s="31">
        <v>0.9700000000000002</v>
      </c>
    </row>
    <row r="429" spans="1:11" x14ac:dyDescent="0.2">
      <c r="A429" s="67" t="s">
        <v>360</v>
      </c>
      <c r="B429" s="29">
        <v>3527603</v>
      </c>
      <c r="C429" s="25">
        <v>9</v>
      </c>
      <c r="D429" s="30">
        <v>4</v>
      </c>
      <c r="E429" s="29" t="str">
        <f t="shared" si="6"/>
        <v>Luís Antônio4</v>
      </c>
      <c r="F429" s="29">
        <v>35276034</v>
      </c>
      <c r="G429" s="31">
        <v>597.62</v>
      </c>
      <c r="H429" s="31">
        <v>1.96</v>
      </c>
      <c r="I429" s="31">
        <v>2.93</v>
      </c>
      <c r="J429" s="31">
        <v>8.09</v>
      </c>
      <c r="K429" s="31">
        <v>0.9700000000000002</v>
      </c>
    </row>
    <row r="430" spans="1:11" x14ac:dyDescent="0.2">
      <c r="A430" s="67" t="s">
        <v>361</v>
      </c>
      <c r="B430" s="29">
        <v>3527702</v>
      </c>
      <c r="C430" s="25">
        <v>20</v>
      </c>
      <c r="D430" s="30">
        <v>20</v>
      </c>
      <c r="E430" s="29" t="str">
        <f t="shared" si="6"/>
        <v>Luiziânia20</v>
      </c>
      <c r="F430" s="29">
        <v>352770220</v>
      </c>
      <c r="G430" s="31">
        <v>167.01</v>
      </c>
      <c r="H430" s="31">
        <v>0.33</v>
      </c>
      <c r="I430" s="31">
        <v>0.48</v>
      </c>
      <c r="J430" s="31">
        <v>1.1599999999999999</v>
      </c>
      <c r="K430" s="31">
        <v>0.14999999999999997</v>
      </c>
    </row>
    <row r="431" spans="1:11" x14ac:dyDescent="0.2">
      <c r="A431" s="67" t="s">
        <v>362</v>
      </c>
      <c r="B431" s="29">
        <v>3527801</v>
      </c>
      <c r="C431" s="25">
        <v>17</v>
      </c>
      <c r="D431" s="30">
        <v>17</v>
      </c>
      <c r="E431" s="29" t="str">
        <f t="shared" si="6"/>
        <v>Lupércio17</v>
      </c>
      <c r="F431" s="29">
        <v>352780117</v>
      </c>
      <c r="G431" s="31">
        <v>155.03</v>
      </c>
      <c r="H431" s="31">
        <v>0.54</v>
      </c>
      <c r="I431" s="31">
        <v>0.68</v>
      </c>
      <c r="J431" s="31">
        <v>1.34</v>
      </c>
      <c r="K431" s="31">
        <v>0.14000000000000001</v>
      </c>
    </row>
    <row r="432" spans="1:11" x14ac:dyDescent="0.2">
      <c r="A432" s="67" t="s">
        <v>362</v>
      </c>
      <c r="B432" s="29">
        <v>3527801</v>
      </c>
      <c r="C432" s="25">
        <v>17</v>
      </c>
      <c r="D432" s="30">
        <v>21</v>
      </c>
      <c r="E432" s="29" t="str">
        <f t="shared" si="6"/>
        <v>Lupércio21</v>
      </c>
      <c r="F432" s="29">
        <v>352780121</v>
      </c>
      <c r="G432" s="31">
        <v>155.03</v>
      </c>
      <c r="H432" s="31">
        <v>0.54</v>
      </c>
      <c r="I432" s="31">
        <v>0.68</v>
      </c>
      <c r="J432" s="31">
        <v>1.34</v>
      </c>
      <c r="K432" s="31">
        <v>0.14000000000000001</v>
      </c>
    </row>
    <row r="433" spans="1:11" x14ac:dyDescent="0.2">
      <c r="A433" s="67" t="s">
        <v>363</v>
      </c>
      <c r="B433" s="29">
        <v>3527900</v>
      </c>
      <c r="C433" s="25">
        <v>21</v>
      </c>
      <c r="D433" s="30">
        <v>21</v>
      </c>
      <c r="E433" s="29" t="str">
        <f t="shared" si="6"/>
        <v>Lutécia21</v>
      </c>
      <c r="F433" s="29">
        <v>352790021</v>
      </c>
      <c r="G433" s="31">
        <v>474.63</v>
      </c>
      <c r="H433" s="31">
        <v>1.54</v>
      </c>
      <c r="I433" s="31">
        <v>1.97</v>
      </c>
      <c r="J433" s="31">
        <v>3.97</v>
      </c>
      <c r="K433" s="31">
        <v>0.42999999999999994</v>
      </c>
    </row>
    <row r="434" spans="1:11" x14ac:dyDescent="0.2">
      <c r="A434" s="67" t="s">
        <v>363</v>
      </c>
      <c r="B434" s="29">
        <v>3527900</v>
      </c>
      <c r="C434" s="25">
        <v>21</v>
      </c>
      <c r="D434" s="30">
        <v>17</v>
      </c>
      <c r="E434" s="29" t="str">
        <f t="shared" si="6"/>
        <v>Lutécia17</v>
      </c>
      <c r="F434" s="29">
        <v>352790017</v>
      </c>
      <c r="G434" s="31">
        <v>474.63</v>
      </c>
      <c r="H434" s="31">
        <v>1.54</v>
      </c>
      <c r="I434" s="31">
        <v>1.97</v>
      </c>
      <c r="J434" s="31">
        <v>3.97</v>
      </c>
      <c r="K434" s="31">
        <v>0.42999999999999994</v>
      </c>
    </row>
    <row r="435" spans="1:11" x14ac:dyDescent="0.2">
      <c r="A435" s="67" t="s">
        <v>364</v>
      </c>
      <c r="B435" s="29">
        <v>3528007</v>
      </c>
      <c r="C435" s="25">
        <v>13</v>
      </c>
      <c r="D435" s="30">
        <v>13</v>
      </c>
      <c r="E435" s="29" t="str">
        <f t="shared" si="6"/>
        <v>Macatuba13</v>
      </c>
      <c r="F435" s="29">
        <v>352800713</v>
      </c>
      <c r="G435" s="31">
        <v>226.18</v>
      </c>
      <c r="H435" s="31">
        <v>0.76</v>
      </c>
      <c r="I435" s="31">
        <v>0.94</v>
      </c>
      <c r="J435" s="31">
        <v>1.83</v>
      </c>
      <c r="K435" s="31">
        <v>0.17999999999999994</v>
      </c>
    </row>
    <row r="436" spans="1:11" x14ac:dyDescent="0.2">
      <c r="A436" s="67" t="s">
        <v>365</v>
      </c>
      <c r="B436" s="29">
        <v>3528106</v>
      </c>
      <c r="C436" s="25">
        <v>19</v>
      </c>
      <c r="D436" s="30">
        <v>19</v>
      </c>
      <c r="E436" s="29" t="str">
        <f t="shared" si="6"/>
        <v>Macaubal19</v>
      </c>
      <c r="F436" s="29">
        <v>352810619</v>
      </c>
      <c r="G436" s="31">
        <v>248.65</v>
      </c>
      <c r="H436" s="31">
        <v>0.43</v>
      </c>
      <c r="I436" s="31">
        <v>0.56999999999999995</v>
      </c>
      <c r="J436" s="31">
        <v>1.8</v>
      </c>
      <c r="K436" s="31">
        <v>0.13999999999999996</v>
      </c>
    </row>
    <row r="437" spans="1:11" x14ac:dyDescent="0.2">
      <c r="A437" s="67" t="s">
        <v>366</v>
      </c>
      <c r="B437" s="29">
        <v>3528205</v>
      </c>
      <c r="C437" s="25">
        <v>15</v>
      </c>
      <c r="D437" s="30">
        <v>15</v>
      </c>
      <c r="E437" s="29" t="str">
        <f t="shared" si="6"/>
        <v>Macedônia15</v>
      </c>
      <c r="F437" s="29">
        <v>352820515</v>
      </c>
      <c r="G437" s="31">
        <v>329.1</v>
      </c>
      <c r="H437" s="31">
        <v>0.54</v>
      </c>
      <c r="I437" s="31">
        <v>0.8</v>
      </c>
      <c r="J437" s="31">
        <v>2.52</v>
      </c>
      <c r="K437" s="31">
        <v>0.26</v>
      </c>
    </row>
    <row r="438" spans="1:11" x14ac:dyDescent="0.2">
      <c r="A438" s="67" t="s">
        <v>367</v>
      </c>
      <c r="B438" s="29">
        <v>3528304</v>
      </c>
      <c r="C438" s="25">
        <v>19</v>
      </c>
      <c r="D438" s="30">
        <v>19</v>
      </c>
      <c r="E438" s="29" t="str">
        <f t="shared" si="6"/>
        <v>Magda19</v>
      </c>
      <c r="F438" s="29">
        <v>352830419</v>
      </c>
      <c r="G438" s="31">
        <v>312.08</v>
      </c>
      <c r="H438" s="31">
        <v>0.55000000000000004</v>
      </c>
      <c r="I438" s="31">
        <v>0.74</v>
      </c>
      <c r="J438" s="31">
        <v>2.33</v>
      </c>
      <c r="K438" s="31">
        <v>0.18999999999999995</v>
      </c>
    </row>
    <row r="439" spans="1:11" x14ac:dyDescent="0.2">
      <c r="A439" s="67" t="s">
        <v>367</v>
      </c>
      <c r="B439" s="29">
        <v>3528304</v>
      </c>
      <c r="C439" s="25">
        <v>19</v>
      </c>
      <c r="D439" s="30">
        <v>18</v>
      </c>
      <c r="E439" s="29" t="str">
        <f t="shared" si="6"/>
        <v>Magda18</v>
      </c>
      <c r="F439" s="29">
        <v>352830418</v>
      </c>
      <c r="G439" s="31">
        <v>312.08</v>
      </c>
      <c r="H439" s="31">
        <v>0.55000000000000004</v>
      </c>
      <c r="I439" s="31">
        <v>0.74</v>
      </c>
      <c r="J439" s="31">
        <v>2.33</v>
      </c>
      <c r="K439" s="31">
        <v>0.18999999999999995</v>
      </c>
    </row>
    <row r="440" spans="1:11" x14ac:dyDescent="0.2">
      <c r="A440" s="67" t="s">
        <v>368</v>
      </c>
      <c r="B440" s="29">
        <v>3528403</v>
      </c>
      <c r="C440" s="25">
        <v>10</v>
      </c>
      <c r="D440" s="30">
        <v>10</v>
      </c>
      <c r="E440" s="29" t="str">
        <f t="shared" si="6"/>
        <v>Mairinque10</v>
      </c>
      <c r="F440" s="29">
        <v>352840310</v>
      </c>
      <c r="G440" s="31">
        <v>209.76</v>
      </c>
      <c r="H440" s="31">
        <v>0.38</v>
      </c>
      <c r="I440" s="31">
        <v>0.67</v>
      </c>
      <c r="J440" s="31">
        <v>1.86</v>
      </c>
      <c r="K440" s="31">
        <v>0.29000000000000004</v>
      </c>
    </row>
    <row r="441" spans="1:11" x14ac:dyDescent="0.2">
      <c r="A441" s="67" t="s">
        <v>369</v>
      </c>
      <c r="B441" s="29">
        <v>3528502</v>
      </c>
      <c r="C441" s="25">
        <v>6</v>
      </c>
      <c r="D441" s="30">
        <v>6</v>
      </c>
      <c r="E441" s="29" t="str">
        <f t="shared" si="6"/>
        <v>Mairiporã6</v>
      </c>
      <c r="F441" s="29">
        <v>35285026</v>
      </c>
      <c r="G441" s="31">
        <v>321.48</v>
      </c>
      <c r="H441" s="31">
        <v>1.0900000000000001</v>
      </c>
      <c r="I441" s="31">
        <v>1.72</v>
      </c>
      <c r="J441" s="31">
        <v>4.63</v>
      </c>
      <c r="K441" s="31">
        <v>0.62999999999999989</v>
      </c>
    </row>
    <row r="442" spans="1:11" x14ac:dyDescent="0.2">
      <c r="A442" s="67" t="s">
        <v>369</v>
      </c>
      <c r="B442" s="29">
        <v>3528502</v>
      </c>
      <c r="C442" s="25">
        <v>6</v>
      </c>
      <c r="D442" s="30">
        <v>5</v>
      </c>
      <c r="E442" s="29" t="str">
        <f t="shared" si="6"/>
        <v>Mairiporã5</v>
      </c>
      <c r="F442" s="29">
        <v>35285025</v>
      </c>
      <c r="G442" s="31">
        <v>321.48</v>
      </c>
      <c r="H442" s="31">
        <v>1.0900000000000001</v>
      </c>
      <c r="I442" s="31">
        <v>1.72</v>
      </c>
      <c r="J442" s="31">
        <v>4.63</v>
      </c>
      <c r="K442" s="31">
        <v>0.62999999999999989</v>
      </c>
    </row>
    <row r="443" spans="1:11" x14ac:dyDescent="0.2">
      <c r="A443" s="67" t="s">
        <v>370</v>
      </c>
      <c r="B443" s="29">
        <v>3528601</v>
      </c>
      <c r="C443" s="25">
        <v>14</v>
      </c>
      <c r="D443" s="30">
        <v>14</v>
      </c>
      <c r="E443" s="29" t="str">
        <f t="shared" si="6"/>
        <v>Manduri14</v>
      </c>
      <c r="F443" s="29">
        <v>352860114</v>
      </c>
      <c r="G443" s="31">
        <v>228.87</v>
      </c>
      <c r="H443" s="31">
        <v>0.85</v>
      </c>
      <c r="I443" s="31">
        <v>1.1399999999999999</v>
      </c>
      <c r="J443" s="31">
        <v>2.4500000000000002</v>
      </c>
      <c r="K443" s="31">
        <v>0.28999999999999992</v>
      </c>
    </row>
    <row r="444" spans="1:11" x14ac:dyDescent="0.2">
      <c r="A444" s="67" t="s">
        <v>370</v>
      </c>
      <c r="B444" s="29">
        <v>3528601</v>
      </c>
      <c r="C444" s="25">
        <v>14</v>
      </c>
      <c r="D444" s="30">
        <v>17</v>
      </c>
      <c r="E444" s="29" t="str">
        <f t="shared" si="6"/>
        <v>Manduri17</v>
      </c>
      <c r="F444" s="29">
        <v>352860117</v>
      </c>
      <c r="G444" s="31">
        <v>228.87</v>
      </c>
      <c r="H444" s="31">
        <v>0.85</v>
      </c>
      <c r="I444" s="31">
        <v>1.1399999999999999</v>
      </c>
      <c r="J444" s="31">
        <v>2.4500000000000002</v>
      </c>
      <c r="K444" s="31">
        <v>0.28999999999999992</v>
      </c>
    </row>
    <row r="445" spans="1:11" x14ac:dyDescent="0.2">
      <c r="A445" s="67" t="s">
        <v>371</v>
      </c>
      <c r="B445" s="29">
        <v>3528700</v>
      </c>
      <c r="C445" s="25">
        <v>22</v>
      </c>
      <c r="D445" s="30">
        <v>22</v>
      </c>
      <c r="E445" s="29" t="str">
        <f t="shared" si="6"/>
        <v>Marabá Paulista22</v>
      </c>
      <c r="F445" s="29">
        <v>352870022</v>
      </c>
      <c r="G445" s="31">
        <v>917.12</v>
      </c>
      <c r="H445" s="31">
        <v>2.5099999999999998</v>
      </c>
      <c r="I445" s="31">
        <v>3.47</v>
      </c>
      <c r="J445" s="31">
        <v>6.79</v>
      </c>
      <c r="K445" s="31">
        <v>0.96000000000000041</v>
      </c>
    </row>
    <row r="446" spans="1:11" x14ac:dyDescent="0.2">
      <c r="A446" s="67" t="s">
        <v>372</v>
      </c>
      <c r="B446" s="29">
        <v>3528809</v>
      </c>
      <c r="C446" s="25">
        <v>17</v>
      </c>
      <c r="D446" s="30">
        <v>17</v>
      </c>
      <c r="E446" s="29" t="str">
        <f t="shared" si="6"/>
        <v>Maracaí17</v>
      </c>
      <c r="F446" s="29">
        <v>352880917</v>
      </c>
      <c r="G446" s="31">
        <v>533.02</v>
      </c>
      <c r="H446" s="31">
        <v>2.08</v>
      </c>
      <c r="I446" s="31">
        <v>2.62</v>
      </c>
      <c r="J446" s="31">
        <v>4.96</v>
      </c>
      <c r="K446" s="31">
        <v>0.54</v>
      </c>
    </row>
    <row r="447" spans="1:11" x14ac:dyDescent="0.2">
      <c r="A447" s="67" t="s">
        <v>373</v>
      </c>
      <c r="B447" s="29">
        <v>3528858</v>
      </c>
      <c r="C447" s="25">
        <v>16</v>
      </c>
      <c r="D447" s="30">
        <v>16</v>
      </c>
      <c r="E447" s="29" t="str">
        <f t="shared" si="6"/>
        <v>Marapoama16</v>
      </c>
      <c r="F447" s="29">
        <v>352885816</v>
      </c>
      <c r="G447" s="31">
        <v>113.35</v>
      </c>
      <c r="H447" s="31">
        <v>0.27</v>
      </c>
      <c r="I447" s="31">
        <v>0.35</v>
      </c>
      <c r="J447" s="31">
        <v>0.86</v>
      </c>
      <c r="K447" s="31">
        <v>7.999999999999996E-2</v>
      </c>
    </row>
    <row r="448" spans="1:11" x14ac:dyDescent="0.2">
      <c r="A448" s="67" t="s">
        <v>374</v>
      </c>
      <c r="B448" s="29">
        <v>3528908</v>
      </c>
      <c r="C448" s="25">
        <v>21</v>
      </c>
      <c r="D448" s="30">
        <v>21</v>
      </c>
      <c r="E448" s="29" t="str">
        <f t="shared" si="6"/>
        <v>Mariápolis21</v>
      </c>
      <c r="F448" s="29">
        <v>352890821</v>
      </c>
      <c r="G448" s="31">
        <v>186.1</v>
      </c>
      <c r="H448" s="31">
        <v>0.51</v>
      </c>
      <c r="I448" s="31">
        <v>0.66</v>
      </c>
      <c r="J448" s="31">
        <v>1.43</v>
      </c>
      <c r="K448" s="31">
        <v>0.15000000000000002</v>
      </c>
    </row>
    <row r="449" spans="1:11" x14ac:dyDescent="0.2">
      <c r="A449" s="67" t="s">
        <v>375</v>
      </c>
      <c r="B449" s="29">
        <v>3529005</v>
      </c>
      <c r="C449" s="25">
        <v>21</v>
      </c>
      <c r="D449" s="30">
        <v>21</v>
      </c>
      <c r="E449" s="29" t="str">
        <f t="shared" si="6"/>
        <v>Marília21</v>
      </c>
      <c r="F449" s="29">
        <v>352900521</v>
      </c>
      <c r="G449" s="31">
        <v>1170.05</v>
      </c>
      <c r="H449" s="31">
        <v>2.88</v>
      </c>
      <c r="I449" s="31">
        <v>3.91</v>
      </c>
      <c r="J449" s="31">
        <v>8.82</v>
      </c>
      <c r="K449" s="31">
        <v>1.0300000000000002</v>
      </c>
    </row>
    <row r="450" spans="1:11" x14ac:dyDescent="0.2">
      <c r="A450" s="67" t="s">
        <v>375</v>
      </c>
      <c r="B450" s="29">
        <v>3529005</v>
      </c>
      <c r="C450" s="25">
        <v>21</v>
      </c>
      <c r="D450" s="30">
        <v>17</v>
      </c>
      <c r="E450" s="29" t="str">
        <f t="shared" ref="E450:E513" si="7">CONCATENATE(A450,D450)</f>
        <v>Marília17</v>
      </c>
      <c r="F450" s="29">
        <v>352900517</v>
      </c>
      <c r="G450" s="31">
        <v>1170.05</v>
      </c>
      <c r="H450" s="31">
        <v>2.88</v>
      </c>
      <c r="I450" s="31">
        <v>3.91</v>
      </c>
      <c r="J450" s="31">
        <v>8.82</v>
      </c>
      <c r="K450" s="31">
        <v>1.0300000000000002</v>
      </c>
    </row>
    <row r="451" spans="1:11" x14ac:dyDescent="0.2">
      <c r="A451" s="67" t="s">
        <v>375</v>
      </c>
      <c r="B451" s="29">
        <v>3529005</v>
      </c>
      <c r="C451" s="25">
        <v>21</v>
      </c>
      <c r="D451" s="30">
        <v>20</v>
      </c>
      <c r="E451" s="29" t="str">
        <f t="shared" si="7"/>
        <v>Marília20</v>
      </c>
      <c r="F451" s="29">
        <v>352900520</v>
      </c>
      <c r="G451" s="31">
        <v>1170.05</v>
      </c>
      <c r="H451" s="31">
        <v>2.88</v>
      </c>
      <c r="I451" s="31">
        <v>3.91</v>
      </c>
      <c r="J451" s="31">
        <v>8.82</v>
      </c>
      <c r="K451" s="31">
        <v>1.0300000000000002</v>
      </c>
    </row>
    <row r="452" spans="1:11" x14ac:dyDescent="0.2">
      <c r="A452" s="67" t="s">
        <v>376</v>
      </c>
      <c r="B452" s="29">
        <v>3529104</v>
      </c>
      <c r="C452" s="25">
        <v>18</v>
      </c>
      <c r="D452" s="30">
        <v>18</v>
      </c>
      <c r="E452" s="29" t="str">
        <f t="shared" si="7"/>
        <v>Marinópolis18</v>
      </c>
      <c r="F452" s="29">
        <v>352910418</v>
      </c>
      <c r="G452" s="31">
        <v>78.099999999999994</v>
      </c>
      <c r="H452" s="31">
        <v>0.14000000000000001</v>
      </c>
      <c r="I452" s="31">
        <v>0.18</v>
      </c>
      <c r="J452" s="31">
        <v>0.57999999999999996</v>
      </c>
      <c r="K452" s="31">
        <v>3.999999999999998E-2</v>
      </c>
    </row>
    <row r="453" spans="1:11" x14ac:dyDescent="0.2">
      <c r="A453" s="67" t="s">
        <v>377</v>
      </c>
      <c r="B453" s="29">
        <v>3529203</v>
      </c>
      <c r="C453" s="25">
        <v>21</v>
      </c>
      <c r="D453" s="30">
        <v>21</v>
      </c>
      <c r="E453" s="29" t="str">
        <f t="shared" si="7"/>
        <v>Martinópolis21</v>
      </c>
      <c r="F453" s="29">
        <v>352920321</v>
      </c>
      <c r="G453" s="31">
        <v>1253.1600000000001</v>
      </c>
      <c r="H453" s="31">
        <v>3.4</v>
      </c>
      <c r="I453" s="31">
        <v>4.5599999999999996</v>
      </c>
      <c r="J453" s="31">
        <v>9.42</v>
      </c>
      <c r="K453" s="31">
        <v>1.1599999999999997</v>
      </c>
    </row>
    <row r="454" spans="1:11" x14ac:dyDescent="0.2">
      <c r="A454" s="67" t="s">
        <v>377</v>
      </c>
      <c r="B454" s="29">
        <v>3529203</v>
      </c>
      <c r="C454" s="25">
        <v>21</v>
      </c>
      <c r="D454" s="30">
        <v>22</v>
      </c>
      <c r="E454" s="29" t="str">
        <f t="shared" si="7"/>
        <v>Martinópolis22</v>
      </c>
      <c r="F454" s="29">
        <v>352920322</v>
      </c>
      <c r="G454" s="31">
        <v>1253.1600000000001</v>
      </c>
      <c r="H454" s="31">
        <v>3.4</v>
      </c>
      <c r="I454" s="31">
        <v>4.5599999999999996</v>
      </c>
      <c r="J454" s="31">
        <v>9.42</v>
      </c>
      <c r="K454" s="31">
        <v>1.1599999999999997</v>
      </c>
    </row>
    <row r="455" spans="1:11" x14ac:dyDescent="0.2">
      <c r="A455" s="67" t="s">
        <v>378</v>
      </c>
      <c r="B455" s="29">
        <v>3529302</v>
      </c>
      <c r="C455" s="25">
        <v>16</v>
      </c>
      <c r="D455" s="30">
        <v>16</v>
      </c>
      <c r="E455" s="29" t="str">
        <f t="shared" si="7"/>
        <v>Matão16</v>
      </c>
      <c r="F455" s="29">
        <v>352930216</v>
      </c>
      <c r="G455" s="31">
        <v>527.01</v>
      </c>
      <c r="H455" s="31">
        <v>1.43</v>
      </c>
      <c r="I455" s="31">
        <v>1.86</v>
      </c>
      <c r="J455" s="31">
        <v>4.26</v>
      </c>
      <c r="K455" s="31">
        <v>0.43000000000000016</v>
      </c>
    </row>
    <row r="456" spans="1:11" x14ac:dyDescent="0.2">
      <c r="A456" s="67" t="s">
        <v>378</v>
      </c>
      <c r="B456" s="29">
        <v>3529302</v>
      </c>
      <c r="C456" s="25">
        <v>16</v>
      </c>
      <c r="D456" s="30">
        <v>9</v>
      </c>
      <c r="E456" s="29" t="str">
        <f t="shared" si="7"/>
        <v>Matão9</v>
      </c>
      <c r="F456" s="29">
        <v>35293029</v>
      </c>
      <c r="G456" s="31">
        <v>527.01</v>
      </c>
      <c r="H456" s="31">
        <v>1.43</v>
      </c>
      <c r="I456" s="31">
        <v>1.86</v>
      </c>
      <c r="J456" s="31">
        <v>4.26</v>
      </c>
      <c r="K456" s="31">
        <v>0.43000000000000016</v>
      </c>
    </row>
    <row r="457" spans="1:11" x14ac:dyDescent="0.2">
      <c r="A457" s="67" t="s">
        <v>378</v>
      </c>
      <c r="B457" s="29">
        <v>3529302</v>
      </c>
      <c r="C457" s="25">
        <v>16</v>
      </c>
      <c r="D457" s="30">
        <v>13</v>
      </c>
      <c r="E457" s="29" t="str">
        <f t="shared" si="7"/>
        <v>Matão13</v>
      </c>
      <c r="F457" s="29">
        <v>352930213</v>
      </c>
      <c r="G457" s="31">
        <v>527.01</v>
      </c>
      <c r="H457" s="31">
        <v>1.43</v>
      </c>
      <c r="I457" s="31">
        <v>1.86</v>
      </c>
      <c r="J457" s="31">
        <v>4.26</v>
      </c>
      <c r="K457" s="31">
        <v>0.43000000000000016</v>
      </c>
    </row>
    <row r="458" spans="1:11" x14ac:dyDescent="0.2">
      <c r="A458" s="67" t="s">
        <v>379</v>
      </c>
      <c r="B458" s="29">
        <v>3529401</v>
      </c>
      <c r="C458" s="25">
        <v>6</v>
      </c>
      <c r="D458" s="30">
        <v>6</v>
      </c>
      <c r="E458" s="29" t="str">
        <f t="shared" si="7"/>
        <v>Mauá6</v>
      </c>
      <c r="F458" s="29">
        <v>35294016</v>
      </c>
      <c r="G458" s="31">
        <v>62.29</v>
      </c>
      <c r="H458" s="31">
        <v>0.21</v>
      </c>
      <c r="I458" s="31">
        <v>0.33</v>
      </c>
      <c r="J458" s="31">
        <v>0.9</v>
      </c>
      <c r="K458" s="31">
        <v>0.12000000000000002</v>
      </c>
    </row>
    <row r="459" spans="1:11" x14ac:dyDescent="0.2">
      <c r="A459" s="67" t="s">
        <v>380</v>
      </c>
      <c r="B459" s="29">
        <v>3529500</v>
      </c>
      <c r="C459" s="25">
        <v>16</v>
      </c>
      <c r="D459" s="30">
        <v>16</v>
      </c>
      <c r="E459" s="29" t="str">
        <f t="shared" si="7"/>
        <v>Mendonça16</v>
      </c>
      <c r="F459" s="29">
        <v>352950016</v>
      </c>
      <c r="G459" s="31">
        <v>194.97</v>
      </c>
      <c r="H459" s="31">
        <v>0.45</v>
      </c>
      <c r="I459" s="31">
        <v>0.57999999999999996</v>
      </c>
      <c r="J459" s="31">
        <v>1.42</v>
      </c>
      <c r="K459" s="31">
        <v>0.12999999999999995</v>
      </c>
    </row>
    <row r="460" spans="1:11" x14ac:dyDescent="0.2">
      <c r="A460" s="67" t="s">
        <v>381</v>
      </c>
      <c r="B460" s="29">
        <v>3529609</v>
      </c>
      <c r="C460" s="25">
        <v>15</v>
      </c>
      <c r="D460" s="30">
        <v>15</v>
      </c>
      <c r="E460" s="29" t="str">
        <f t="shared" si="7"/>
        <v>Meridiano15</v>
      </c>
      <c r="F460" s="29">
        <v>352960915</v>
      </c>
      <c r="G460" s="31">
        <v>228.16</v>
      </c>
      <c r="H460" s="31">
        <v>0.4</v>
      </c>
      <c r="I460" s="31">
        <v>0.55000000000000004</v>
      </c>
      <c r="J460" s="31">
        <v>1.74</v>
      </c>
      <c r="K460" s="31">
        <v>0.15000000000000002</v>
      </c>
    </row>
    <row r="461" spans="1:11" x14ac:dyDescent="0.2">
      <c r="A461" s="67" t="s">
        <v>381</v>
      </c>
      <c r="B461" s="29">
        <v>3529609</v>
      </c>
      <c r="C461" s="25">
        <v>15</v>
      </c>
      <c r="D461" s="30">
        <v>18</v>
      </c>
      <c r="E461" s="29" t="str">
        <f t="shared" si="7"/>
        <v>Meridiano18</v>
      </c>
      <c r="F461" s="29">
        <v>352960918</v>
      </c>
      <c r="G461" s="31">
        <v>228.16</v>
      </c>
      <c r="H461" s="31">
        <v>0.4</v>
      </c>
      <c r="I461" s="31">
        <v>0.55000000000000004</v>
      </c>
      <c r="J461" s="31">
        <v>1.74</v>
      </c>
      <c r="K461" s="31">
        <v>0.15000000000000002</v>
      </c>
    </row>
    <row r="462" spans="1:11" x14ac:dyDescent="0.2">
      <c r="A462" s="67" t="s">
        <v>382</v>
      </c>
      <c r="B462" s="29">
        <v>3529658</v>
      </c>
      <c r="C462" s="25">
        <v>15</v>
      </c>
      <c r="D462" s="30">
        <v>15</v>
      </c>
      <c r="E462" s="29" t="str">
        <f t="shared" si="7"/>
        <v>Mesópolis15</v>
      </c>
      <c r="F462" s="29">
        <v>352965815</v>
      </c>
      <c r="G462" s="31">
        <v>149.71</v>
      </c>
      <c r="H462" s="31">
        <v>0.25</v>
      </c>
      <c r="I462" s="31">
        <v>0.37</v>
      </c>
      <c r="J462" s="31">
        <v>1.17</v>
      </c>
      <c r="K462" s="31">
        <v>0.12</v>
      </c>
    </row>
    <row r="463" spans="1:11" x14ac:dyDescent="0.2">
      <c r="A463" s="67" t="s">
        <v>383</v>
      </c>
      <c r="B463" s="29">
        <v>3529708</v>
      </c>
      <c r="C463" s="25">
        <v>8</v>
      </c>
      <c r="D463" s="30">
        <v>8</v>
      </c>
      <c r="E463" s="29" t="str">
        <f t="shared" si="7"/>
        <v>Miguelópolis8</v>
      </c>
      <c r="F463" s="29">
        <v>35297088</v>
      </c>
      <c r="G463" s="31">
        <v>826.89</v>
      </c>
      <c r="H463" s="31">
        <v>2.59</v>
      </c>
      <c r="I463" s="31">
        <v>4.24</v>
      </c>
      <c r="J463" s="31">
        <v>13.55</v>
      </c>
      <c r="K463" s="31">
        <v>1.6500000000000004</v>
      </c>
    </row>
    <row r="464" spans="1:11" x14ac:dyDescent="0.2">
      <c r="A464" s="67" t="s">
        <v>384</v>
      </c>
      <c r="B464" s="29">
        <v>3529807</v>
      </c>
      <c r="C464" s="25">
        <v>13</v>
      </c>
      <c r="D464" s="30">
        <v>13</v>
      </c>
      <c r="E464" s="29" t="str">
        <f t="shared" si="7"/>
        <v>Mineiros do Tietê13</v>
      </c>
      <c r="F464" s="29">
        <v>352980713</v>
      </c>
      <c r="G464" s="31">
        <v>211.89</v>
      </c>
      <c r="H464" s="31">
        <v>0.52</v>
      </c>
      <c r="I464" s="31">
        <v>0.76</v>
      </c>
      <c r="J464" s="31">
        <v>1.81</v>
      </c>
      <c r="K464" s="31">
        <v>0.24</v>
      </c>
    </row>
    <row r="465" spans="1:11" x14ac:dyDescent="0.2">
      <c r="A465" s="67" t="s">
        <v>384</v>
      </c>
      <c r="B465" s="29">
        <v>3529807</v>
      </c>
      <c r="C465" s="25">
        <v>13</v>
      </c>
      <c r="D465" s="30">
        <v>10</v>
      </c>
      <c r="E465" s="29" t="str">
        <f t="shared" si="7"/>
        <v>Mineiros do Tietê10</v>
      </c>
      <c r="F465" s="29">
        <v>352980710</v>
      </c>
      <c r="G465" s="31">
        <v>211.89</v>
      </c>
      <c r="H465" s="31">
        <v>0.52</v>
      </c>
      <c r="I465" s="31">
        <v>0.76</v>
      </c>
      <c r="J465" s="31">
        <v>1.81</v>
      </c>
      <c r="K465" s="31">
        <v>0.24</v>
      </c>
    </row>
    <row r="466" spans="1:11" x14ac:dyDescent="0.2">
      <c r="A466" s="67" t="s">
        <v>385</v>
      </c>
      <c r="B466" s="29">
        <v>3530003</v>
      </c>
      <c r="C466" s="25">
        <v>15</v>
      </c>
      <c r="D466" s="30">
        <v>15</v>
      </c>
      <c r="E466" s="29" t="str">
        <f t="shared" si="7"/>
        <v>Mira Estrela15</v>
      </c>
      <c r="F466" s="29">
        <v>353000315</v>
      </c>
      <c r="G466" s="31">
        <v>217.12</v>
      </c>
      <c r="H466" s="31">
        <v>0.35</v>
      </c>
      <c r="I466" s="31">
        <v>0.53</v>
      </c>
      <c r="J466" s="31">
        <v>1.66</v>
      </c>
      <c r="K466" s="31">
        <v>0.18000000000000005</v>
      </c>
    </row>
    <row r="467" spans="1:11" x14ac:dyDescent="0.2">
      <c r="A467" s="67" t="s">
        <v>386</v>
      </c>
      <c r="B467" s="29">
        <v>3529906</v>
      </c>
      <c r="C467" s="25">
        <v>11</v>
      </c>
      <c r="D467" s="30">
        <v>11</v>
      </c>
      <c r="E467" s="29" t="str">
        <f t="shared" si="7"/>
        <v>Miracatu11</v>
      </c>
      <c r="F467" s="29">
        <v>352990611</v>
      </c>
      <c r="G467" s="31">
        <v>1000.74</v>
      </c>
      <c r="H467" s="31">
        <v>9.2200000000000006</v>
      </c>
      <c r="I467" s="31">
        <v>13.11</v>
      </c>
      <c r="J467" s="31">
        <v>30.03</v>
      </c>
      <c r="K467" s="31">
        <v>3.8899999999999988</v>
      </c>
    </row>
    <row r="468" spans="1:11" x14ac:dyDescent="0.2">
      <c r="A468" s="67" t="s">
        <v>387</v>
      </c>
      <c r="B468" s="29">
        <v>3530102</v>
      </c>
      <c r="C468" s="25">
        <v>19</v>
      </c>
      <c r="D468" s="30">
        <v>19</v>
      </c>
      <c r="E468" s="29" t="str">
        <f t="shared" si="7"/>
        <v>Mirandópolis19</v>
      </c>
      <c r="F468" s="29">
        <v>353010219</v>
      </c>
      <c r="G468" s="31">
        <v>918.27</v>
      </c>
      <c r="H468" s="31">
        <v>1.73</v>
      </c>
      <c r="I468" s="31">
        <v>2.39</v>
      </c>
      <c r="J468" s="31">
        <v>6.7</v>
      </c>
      <c r="K468" s="31">
        <v>0.66000000000000014</v>
      </c>
    </row>
    <row r="469" spans="1:11" x14ac:dyDescent="0.2">
      <c r="A469" s="67" t="s">
        <v>387</v>
      </c>
      <c r="B469" s="29">
        <v>3530102</v>
      </c>
      <c r="C469" s="25">
        <v>19</v>
      </c>
      <c r="D469" s="30">
        <v>20</v>
      </c>
      <c r="E469" s="29" t="str">
        <f t="shared" si="7"/>
        <v>Mirandópolis20</v>
      </c>
      <c r="F469" s="29">
        <v>353010220</v>
      </c>
      <c r="G469" s="31">
        <v>918.27</v>
      </c>
      <c r="H469" s="31">
        <v>1.73</v>
      </c>
      <c r="I469" s="31">
        <v>2.39</v>
      </c>
      <c r="J469" s="31">
        <v>6.7</v>
      </c>
      <c r="K469" s="31">
        <v>0.66000000000000014</v>
      </c>
    </row>
    <row r="470" spans="1:11" x14ac:dyDescent="0.2">
      <c r="A470" s="67" t="s">
        <v>388</v>
      </c>
      <c r="B470" s="29">
        <v>3530201</v>
      </c>
      <c r="C470" s="25">
        <v>22</v>
      </c>
      <c r="D470" s="30">
        <v>22</v>
      </c>
      <c r="E470" s="29" t="str">
        <f t="shared" si="7"/>
        <v>Mirante do Paranapanema22</v>
      </c>
      <c r="F470" s="29">
        <v>353020122</v>
      </c>
      <c r="G470" s="31">
        <v>1237.8499999999999</v>
      </c>
      <c r="H470" s="31">
        <v>3.41</v>
      </c>
      <c r="I470" s="31">
        <v>4.71</v>
      </c>
      <c r="J470" s="31">
        <v>9.2100000000000009</v>
      </c>
      <c r="K470" s="31">
        <v>1.2999999999999998</v>
      </c>
    </row>
    <row r="471" spans="1:11" x14ac:dyDescent="0.2">
      <c r="A471" s="67" t="s">
        <v>389</v>
      </c>
      <c r="B471" s="29">
        <v>3530300</v>
      </c>
      <c r="C471" s="25">
        <v>15</v>
      </c>
      <c r="D471" s="30">
        <v>15</v>
      </c>
      <c r="E471" s="29" t="str">
        <f t="shared" si="7"/>
        <v>Mirassol15</v>
      </c>
      <c r="F471" s="29">
        <v>353030015</v>
      </c>
      <c r="G471" s="31">
        <v>243.8</v>
      </c>
      <c r="H471" s="31">
        <v>0.49</v>
      </c>
      <c r="I471" s="31">
        <v>0.68</v>
      </c>
      <c r="J471" s="31">
        <v>1.88</v>
      </c>
      <c r="K471" s="31">
        <v>0.19000000000000006</v>
      </c>
    </row>
    <row r="472" spans="1:11" x14ac:dyDescent="0.2">
      <c r="A472" s="67" t="s">
        <v>389</v>
      </c>
      <c r="B472" s="29">
        <v>3530300</v>
      </c>
      <c r="C472" s="25">
        <v>15</v>
      </c>
      <c r="D472" s="30">
        <v>16</v>
      </c>
      <c r="E472" s="29" t="str">
        <f t="shared" si="7"/>
        <v>Mirassol16</v>
      </c>
      <c r="F472" s="29">
        <v>353030016</v>
      </c>
      <c r="G472" s="31">
        <v>243.8</v>
      </c>
      <c r="H472" s="31">
        <v>0.49</v>
      </c>
      <c r="I472" s="31">
        <v>0.68</v>
      </c>
      <c r="J472" s="31">
        <v>1.88</v>
      </c>
      <c r="K472" s="31">
        <v>0.19000000000000006</v>
      </c>
    </row>
    <row r="473" spans="1:11" x14ac:dyDescent="0.2">
      <c r="A473" s="67" t="s">
        <v>389</v>
      </c>
      <c r="B473" s="29">
        <v>3530300</v>
      </c>
      <c r="C473" s="25">
        <v>15</v>
      </c>
      <c r="D473" s="30">
        <v>18</v>
      </c>
      <c r="E473" s="29" t="str">
        <f t="shared" si="7"/>
        <v>Mirassol18</v>
      </c>
      <c r="F473" s="29">
        <v>353030018</v>
      </c>
      <c r="G473" s="31">
        <v>243.8</v>
      </c>
      <c r="H473" s="31">
        <v>0.49</v>
      </c>
      <c r="I473" s="31">
        <v>0.68</v>
      </c>
      <c r="J473" s="31">
        <v>1.88</v>
      </c>
      <c r="K473" s="31">
        <v>0.19000000000000006</v>
      </c>
    </row>
    <row r="474" spans="1:11" x14ac:dyDescent="0.2">
      <c r="A474" s="67" t="s">
        <v>390</v>
      </c>
      <c r="B474" s="29">
        <v>3530409</v>
      </c>
      <c r="C474" s="25">
        <v>15</v>
      </c>
      <c r="D474" s="30">
        <v>15</v>
      </c>
      <c r="E474" s="29" t="str">
        <f t="shared" si="7"/>
        <v>Mirassolândia15</v>
      </c>
      <c r="F474" s="29">
        <v>353040915</v>
      </c>
      <c r="G474" s="31">
        <v>166.42</v>
      </c>
      <c r="H474" s="31">
        <v>0.27</v>
      </c>
      <c r="I474" s="31">
        <v>0.41</v>
      </c>
      <c r="J474" s="31">
        <v>1.27</v>
      </c>
      <c r="K474" s="31">
        <v>0.13999999999999996</v>
      </c>
    </row>
    <row r="475" spans="1:11" x14ac:dyDescent="0.2">
      <c r="A475" s="67" t="s">
        <v>391</v>
      </c>
      <c r="B475" s="29">
        <v>3530508</v>
      </c>
      <c r="C475" s="25">
        <v>4</v>
      </c>
      <c r="D475" s="30">
        <v>4</v>
      </c>
      <c r="E475" s="29" t="str">
        <f t="shared" si="7"/>
        <v>Mococa4</v>
      </c>
      <c r="F475" s="29">
        <v>35305084</v>
      </c>
      <c r="G475" s="31">
        <v>854.07</v>
      </c>
      <c r="H475" s="31">
        <v>2.79</v>
      </c>
      <c r="I475" s="31">
        <v>4.0999999999999996</v>
      </c>
      <c r="J475" s="31">
        <v>13.04</v>
      </c>
      <c r="K475" s="31">
        <v>1.3099999999999996</v>
      </c>
    </row>
    <row r="476" spans="1:11" x14ac:dyDescent="0.2">
      <c r="A476" s="67" t="s">
        <v>392</v>
      </c>
      <c r="B476" s="29">
        <v>3530607</v>
      </c>
      <c r="C476" s="25">
        <v>6</v>
      </c>
      <c r="D476" s="30">
        <v>6</v>
      </c>
      <c r="E476" s="29" t="str">
        <f t="shared" si="7"/>
        <v>Mogi das Cruzes6</v>
      </c>
      <c r="F476" s="29">
        <v>35306076</v>
      </c>
      <c r="G476" s="31">
        <v>714.16</v>
      </c>
      <c r="H476" s="31">
        <v>2.98</v>
      </c>
      <c r="I476" s="31">
        <v>4.45</v>
      </c>
      <c r="J476" s="31">
        <v>11.48</v>
      </c>
      <c r="K476" s="31">
        <v>1.4700000000000002</v>
      </c>
    </row>
    <row r="477" spans="1:11" x14ac:dyDescent="0.2">
      <c r="A477" s="67" t="s">
        <v>392</v>
      </c>
      <c r="B477" s="29">
        <v>3530607</v>
      </c>
      <c r="C477" s="25">
        <v>6</v>
      </c>
      <c r="D477" s="30">
        <v>2</v>
      </c>
      <c r="E477" s="29" t="str">
        <f t="shared" si="7"/>
        <v>Mogi das Cruzes2</v>
      </c>
      <c r="F477" s="29">
        <v>35306072</v>
      </c>
      <c r="G477" s="31">
        <v>714.16</v>
      </c>
      <c r="H477" s="31">
        <v>2.98</v>
      </c>
      <c r="I477" s="31">
        <v>4.45</v>
      </c>
      <c r="J477" s="31">
        <v>11.48</v>
      </c>
      <c r="K477" s="31">
        <v>1.4700000000000002</v>
      </c>
    </row>
    <row r="478" spans="1:11" x14ac:dyDescent="0.2">
      <c r="A478" s="67" t="s">
        <v>392</v>
      </c>
      <c r="B478" s="29">
        <v>3530607</v>
      </c>
      <c r="C478" s="25">
        <v>6</v>
      </c>
      <c r="D478" s="30">
        <v>7</v>
      </c>
      <c r="E478" s="29" t="str">
        <f t="shared" si="7"/>
        <v>Mogi das Cruzes7</v>
      </c>
      <c r="F478" s="29">
        <v>35306077</v>
      </c>
      <c r="G478" s="31">
        <v>714.16</v>
      </c>
      <c r="H478" s="31">
        <v>2.98</v>
      </c>
      <c r="I478" s="31">
        <v>4.45</v>
      </c>
      <c r="J478" s="31">
        <v>11.48</v>
      </c>
      <c r="K478" s="31">
        <v>1.4700000000000002</v>
      </c>
    </row>
    <row r="479" spans="1:11" x14ac:dyDescent="0.2">
      <c r="A479" s="67" t="s">
        <v>393</v>
      </c>
      <c r="B479" s="29">
        <v>3530706</v>
      </c>
      <c r="C479" s="25">
        <v>9</v>
      </c>
      <c r="D479" s="30">
        <v>9</v>
      </c>
      <c r="E479" s="29" t="str">
        <f t="shared" si="7"/>
        <v>Mogi Guaçu9</v>
      </c>
      <c r="F479" s="29">
        <v>35307069</v>
      </c>
      <c r="G479" s="31">
        <v>813.14</v>
      </c>
      <c r="H479" s="31">
        <v>2.64</v>
      </c>
      <c r="I479" s="31">
        <v>3.93</v>
      </c>
      <c r="J479" s="31">
        <v>10.89</v>
      </c>
      <c r="K479" s="31">
        <v>1.29</v>
      </c>
    </row>
    <row r="480" spans="1:11" x14ac:dyDescent="0.2">
      <c r="A480" s="67" t="s">
        <v>394</v>
      </c>
      <c r="B480" s="29">
        <v>3530805</v>
      </c>
      <c r="C480" s="25">
        <v>9</v>
      </c>
      <c r="D480" s="30">
        <v>9</v>
      </c>
      <c r="E480" s="29" t="str">
        <f t="shared" si="7"/>
        <v>Mogi Mirim9</v>
      </c>
      <c r="F480" s="29">
        <v>35308059</v>
      </c>
      <c r="G480" s="31">
        <v>499.12</v>
      </c>
      <c r="H480" s="31">
        <v>1.6</v>
      </c>
      <c r="I480" s="31">
        <v>2.4</v>
      </c>
      <c r="J480" s="31">
        <v>6.54</v>
      </c>
      <c r="K480" s="31">
        <v>0.79999999999999982</v>
      </c>
    </row>
    <row r="481" spans="1:11" x14ac:dyDescent="0.2">
      <c r="A481" s="67" t="s">
        <v>394</v>
      </c>
      <c r="B481" s="29">
        <v>3530805</v>
      </c>
      <c r="C481" s="25">
        <v>9</v>
      </c>
      <c r="D481" s="30">
        <v>5</v>
      </c>
      <c r="E481" s="29" t="str">
        <f t="shared" si="7"/>
        <v>Mogi Mirim5</v>
      </c>
      <c r="F481" s="29">
        <v>35308055</v>
      </c>
      <c r="G481" s="31">
        <v>499.12</v>
      </c>
      <c r="H481" s="31">
        <v>1.6</v>
      </c>
      <c r="I481" s="31">
        <v>2.4</v>
      </c>
      <c r="J481" s="31">
        <v>6.54</v>
      </c>
      <c r="K481" s="31">
        <v>0.79999999999999982</v>
      </c>
    </row>
    <row r="482" spans="1:11" x14ac:dyDescent="0.2">
      <c r="A482" s="67" t="s">
        <v>395</v>
      </c>
      <c r="B482" s="29">
        <v>3530904</v>
      </c>
      <c r="C482" s="25">
        <v>5</v>
      </c>
      <c r="D482" s="30">
        <v>5</v>
      </c>
      <c r="E482" s="29" t="str">
        <f t="shared" si="7"/>
        <v>Mombuca5</v>
      </c>
      <c r="F482" s="29">
        <v>35309045</v>
      </c>
      <c r="G482" s="31">
        <v>133.19999999999999</v>
      </c>
      <c r="H482" s="31">
        <v>0.39</v>
      </c>
      <c r="I482" s="31">
        <v>0.6</v>
      </c>
      <c r="J482" s="31">
        <v>1.59</v>
      </c>
      <c r="K482" s="31">
        <v>0.20999999999999996</v>
      </c>
    </row>
    <row r="483" spans="1:11" x14ac:dyDescent="0.2">
      <c r="A483" s="67" t="s">
        <v>395</v>
      </c>
      <c r="B483" s="29">
        <v>3530904</v>
      </c>
      <c r="C483" s="25">
        <v>5</v>
      </c>
      <c r="D483" s="30">
        <v>10</v>
      </c>
      <c r="E483" s="29" t="str">
        <f t="shared" si="7"/>
        <v>Mombuca10</v>
      </c>
      <c r="F483" s="29">
        <v>353090410</v>
      </c>
      <c r="G483" s="31">
        <v>133.19999999999999</v>
      </c>
      <c r="H483" s="31">
        <v>0.39</v>
      </c>
      <c r="I483" s="31">
        <v>0.6</v>
      </c>
      <c r="J483" s="31">
        <v>1.59</v>
      </c>
      <c r="K483" s="31">
        <v>0.20999999999999996</v>
      </c>
    </row>
    <row r="484" spans="1:11" x14ac:dyDescent="0.2">
      <c r="A484" s="67" t="s">
        <v>396</v>
      </c>
      <c r="B484" s="29">
        <v>3531001</v>
      </c>
      <c r="C484" s="25">
        <v>19</v>
      </c>
      <c r="D484" s="30">
        <v>19</v>
      </c>
      <c r="E484" s="29" t="str">
        <f t="shared" si="7"/>
        <v>Monções19</v>
      </c>
      <c r="F484" s="29">
        <v>353100119</v>
      </c>
      <c r="G484" s="31">
        <v>104.49</v>
      </c>
      <c r="H484" s="31">
        <v>0.18</v>
      </c>
      <c r="I484" s="31">
        <v>0.24</v>
      </c>
      <c r="J484" s="31">
        <v>0.77</v>
      </c>
      <c r="K484" s="31">
        <v>0.06</v>
      </c>
    </row>
    <row r="485" spans="1:11" x14ac:dyDescent="0.2">
      <c r="A485" s="67" t="s">
        <v>397</v>
      </c>
      <c r="B485" s="29">
        <v>3531100</v>
      </c>
      <c r="C485" s="25">
        <v>7</v>
      </c>
      <c r="D485" s="30">
        <v>7</v>
      </c>
      <c r="E485" s="29" t="str">
        <f t="shared" si="7"/>
        <v>Mongaguá7</v>
      </c>
      <c r="F485" s="29">
        <v>35311007</v>
      </c>
      <c r="G485" s="31">
        <v>143.16999999999999</v>
      </c>
      <c r="H485" s="31">
        <v>2.0099999999999998</v>
      </c>
      <c r="I485" s="31">
        <v>3.04</v>
      </c>
      <c r="J485" s="31">
        <v>8.14</v>
      </c>
      <c r="K485" s="31">
        <v>1.0300000000000002</v>
      </c>
    </row>
    <row r="486" spans="1:11" x14ac:dyDescent="0.2">
      <c r="A486" s="67" t="s">
        <v>398</v>
      </c>
      <c r="B486" s="29">
        <v>3531209</v>
      </c>
      <c r="C486" s="25">
        <v>5</v>
      </c>
      <c r="D486" s="30">
        <v>5</v>
      </c>
      <c r="E486" s="29" t="str">
        <f t="shared" si="7"/>
        <v>Monte Alegre do Sul5</v>
      </c>
      <c r="F486" s="29">
        <v>35312095</v>
      </c>
      <c r="G486" s="31">
        <v>110.86</v>
      </c>
      <c r="H486" s="31">
        <v>0.35</v>
      </c>
      <c r="I486" s="31">
        <v>0.53</v>
      </c>
      <c r="J486" s="31">
        <v>1.41</v>
      </c>
      <c r="K486" s="31">
        <v>0.18000000000000005</v>
      </c>
    </row>
    <row r="487" spans="1:11" x14ac:dyDescent="0.2">
      <c r="A487" s="67" t="s">
        <v>399</v>
      </c>
      <c r="B487" s="29">
        <v>3531308</v>
      </c>
      <c r="C487" s="25">
        <v>15</v>
      </c>
      <c r="D487" s="30">
        <v>15</v>
      </c>
      <c r="E487" s="29" t="str">
        <f t="shared" si="7"/>
        <v>Monte Alto15</v>
      </c>
      <c r="F487" s="29">
        <v>353130815</v>
      </c>
      <c r="G487" s="31">
        <v>347.12</v>
      </c>
      <c r="H487" s="31">
        <v>0.73</v>
      </c>
      <c r="I487" s="31">
        <v>1.1000000000000001</v>
      </c>
      <c r="J487" s="31">
        <v>3.27</v>
      </c>
      <c r="K487" s="31">
        <v>0.37000000000000011</v>
      </c>
    </row>
    <row r="488" spans="1:11" x14ac:dyDescent="0.2">
      <c r="A488" s="67" t="s">
        <v>399</v>
      </c>
      <c r="B488" s="29">
        <v>3531308</v>
      </c>
      <c r="C488" s="25">
        <v>15</v>
      </c>
      <c r="D488" s="30">
        <v>9</v>
      </c>
      <c r="E488" s="29" t="str">
        <f t="shared" si="7"/>
        <v>Monte Alto9</v>
      </c>
      <c r="F488" s="29">
        <v>35313089</v>
      </c>
      <c r="G488" s="31">
        <v>347.12</v>
      </c>
      <c r="H488" s="31">
        <v>0.73</v>
      </c>
      <c r="I488" s="31">
        <v>1.1000000000000001</v>
      </c>
      <c r="J488" s="31">
        <v>3.27</v>
      </c>
      <c r="K488" s="31">
        <v>0.37000000000000011</v>
      </c>
    </row>
    <row r="489" spans="1:11" x14ac:dyDescent="0.2">
      <c r="A489" s="67" t="s">
        <v>400</v>
      </c>
      <c r="B489" s="29">
        <v>3531407</v>
      </c>
      <c r="C489" s="25">
        <v>18</v>
      </c>
      <c r="D489" s="30">
        <v>18</v>
      </c>
      <c r="E489" s="29" t="str">
        <f t="shared" si="7"/>
        <v>Monte Aprazível18</v>
      </c>
      <c r="F489" s="29">
        <v>353140718</v>
      </c>
      <c r="G489" s="31">
        <v>482.93</v>
      </c>
      <c r="H489" s="31">
        <v>0.84</v>
      </c>
      <c r="I489" s="31">
        <v>1.1299999999999999</v>
      </c>
      <c r="J489" s="31">
        <v>3.59</v>
      </c>
      <c r="K489" s="31">
        <v>0.28999999999999992</v>
      </c>
    </row>
    <row r="490" spans="1:11" x14ac:dyDescent="0.2">
      <c r="A490" s="67" t="s">
        <v>400</v>
      </c>
      <c r="B490" s="29">
        <v>3531407</v>
      </c>
      <c r="C490" s="25">
        <v>18</v>
      </c>
      <c r="D490" s="30">
        <v>15</v>
      </c>
      <c r="E490" s="29" t="str">
        <f t="shared" si="7"/>
        <v>Monte Aprazível15</v>
      </c>
      <c r="F490" s="29">
        <v>353140715</v>
      </c>
      <c r="G490" s="31">
        <v>482.93</v>
      </c>
      <c r="H490" s="31">
        <v>0.84</v>
      </c>
      <c r="I490" s="31">
        <v>1.1299999999999999</v>
      </c>
      <c r="J490" s="31">
        <v>3.59</v>
      </c>
      <c r="K490" s="31">
        <v>0.28999999999999992</v>
      </c>
    </row>
    <row r="491" spans="1:11" x14ac:dyDescent="0.2">
      <c r="A491" s="67" t="s">
        <v>400</v>
      </c>
      <c r="B491" s="29">
        <v>3531407</v>
      </c>
      <c r="C491" s="25">
        <v>18</v>
      </c>
      <c r="D491" s="30">
        <v>19</v>
      </c>
      <c r="E491" s="29" t="str">
        <f t="shared" si="7"/>
        <v>Monte Aprazível19</v>
      </c>
      <c r="F491" s="29">
        <v>353140719</v>
      </c>
      <c r="G491" s="31">
        <v>482.93</v>
      </c>
      <c r="H491" s="31">
        <v>0.84</v>
      </c>
      <c r="I491" s="31">
        <v>1.1299999999999999</v>
      </c>
      <c r="J491" s="31">
        <v>3.59</v>
      </c>
      <c r="K491" s="31">
        <v>0.28999999999999992</v>
      </c>
    </row>
    <row r="492" spans="1:11" x14ac:dyDescent="0.2">
      <c r="A492" s="67" t="s">
        <v>401</v>
      </c>
      <c r="B492" s="29">
        <v>3531506</v>
      </c>
      <c r="C492" s="25">
        <v>15</v>
      </c>
      <c r="D492" s="30">
        <v>15</v>
      </c>
      <c r="E492" s="29" t="str">
        <f t="shared" si="7"/>
        <v>Monte Azul Paulista15</v>
      </c>
      <c r="F492" s="29">
        <v>353150615</v>
      </c>
      <c r="G492" s="31">
        <v>263.49</v>
      </c>
      <c r="H492" s="31">
        <v>0.45</v>
      </c>
      <c r="I492" s="31">
        <v>0.66</v>
      </c>
      <c r="J492" s="31">
        <v>2.0699999999999998</v>
      </c>
      <c r="K492" s="31">
        <v>0.21000000000000002</v>
      </c>
    </row>
    <row r="493" spans="1:11" x14ac:dyDescent="0.2">
      <c r="A493" s="67" t="s">
        <v>401</v>
      </c>
      <c r="B493" s="29">
        <v>3531506</v>
      </c>
      <c r="C493" s="25">
        <v>15</v>
      </c>
      <c r="D493" s="30">
        <v>12</v>
      </c>
      <c r="E493" s="29" t="str">
        <f t="shared" si="7"/>
        <v>Monte Azul Paulista12</v>
      </c>
      <c r="F493" s="29">
        <v>353150612</v>
      </c>
      <c r="G493" s="31">
        <v>263.49</v>
      </c>
      <c r="H493" s="31">
        <v>0.45</v>
      </c>
      <c r="I493" s="31">
        <v>0.66</v>
      </c>
      <c r="J493" s="31">
        <v>2.0699999999999998</v>
      </c>
      <c r="K493" s="31">
        <v>0.21000000000000002</v>
      </c>
    </row>
    <row r="494" spans="1:11" x14ac:dyDescent="0.2">
      <c r="A494" s="67" t="s">
        <v>402</v>
      </c>
      <c r="B494" s="29">
        <v>3531605</v>
      </c>
      <c r="C494" s="25">
        <v>20</v>
      </c>
      <c r="D494" s="30">
        <v>20</v>
      </c>
      <c r="E494" s="29" t="str">
        <f t="shared" si="7"/>
        <v>Monte Castelo20</v>
      </c>
      <c r="F494" s="29">
        <v>353160520</v>
      </c>
      <c r="G494" s="31">
        <v>233.16</v>
      </c>
      <c r="H494" s="31">
        <v>0.5</v>
      </c>
      <c r="I494" s="31">
        <v>0.72</v>
      </c>
      <c r="J494" s="31">
        <v>1.72</v>
      </c>
      <c r="K494" s="31">
        <v>0.21999999999999997</v>
      </c>
    </row>
    <row r="495" spans="1:11" x14ac:dyDescent="0.2">
      <c r="A495" s="67" t="s">
        <v>403</v>
      </c>
      <c r="B495" s="29">
        <v>3531803</v>
      </c>
      <c r="C495" s="25">
        <v>5</v>
      </c>
      <c r="D495" s="30">
        <v>5</v>
      </c>
      <c r="E495" s="29" t="str">
        <f t="shared" si="7"/>
        <v>Monte Mor5</v>
      </c>
      <c r="F495" s="29">
        <v>35318035</v>
      </c>
      <c r="G495" s="31">
        <v>240.79</v>
      </c>
      <c r="H495" s="31">
        <v>0.73</v>
      </c>
      <c r="I495" s="31">
        <v>1.1100000000000001</v>
      </c>
      <c r="J495" s="31">
        <v>2.95</v>
      </c>
      <c r="K495" s="31">
        <v>0.38000000000000012</v>
      </c>
    </row>
    <row r="496" spans="1:11" x14ac:dyDescent="0.2">
      <c r="A496" s="67" t="s">
        <v>404</v>
      </c>
      <c r="B496" s="29">
        <v>3531704</v>
      </c>
      <c r="C496" s="25">
        <v>2</v>
      </c>
      <c r="D496" s="30">
        <v>2</v>
      </c>
      <c r="E496" s="29" t="str">
        <f t="shared" si="7"/>
        <v>Monteiro Lobato2</v>
      </c>
      <c r="F496" s="29">
        <v>35317042</v>
      </c>
      <c r="G496" s="31">
        <v>332.74</v>
      </c>
      <c r="H496" s="31">
        <v>1.71</v>
      </c>
      <c r="I496" s="31">
        <v>2.23</v>
      </c>
      <c r="J496" s="31">
        <v>5.14</v>
      </c>
      <c r="K496" s="31">
        <v>0.52</v>
      </c>
    </row>
    <row r="497" spans="1:11" x14ac:dyDescent="0.2">
      <c r="A497" s="67" t="s">
        <v>405</v>
      </c>
      <c r="B497" s="29">
        <v>3531902</v>
      </c>
      <c r="C497" s="25">
        <v>12</v>
      </c>
      <c r="D497" s="30">
        <v>12</v>
      </c>
      <c r="E497" s="29" t="str">
        <f t="shared" si="7"/>
        <v>Morro Agudo12</v>
      </c>
      <c r="F497" s="29">
        <v>353190212</v>
      </c>
      <c r="G497" s="31">
        <v>1386.18</v>
      </c>
      <c r="H497" s="31">
        <v>4.12</v>
      </c>
      <c r="I497" s="31">
        <v>6.08</v>
      </c>
      <c r="J497" s="31">
        <v>17.32</v>
      </c>
      <c r="K497" s="31">
        <v>1.96</v>
      </c>
    </row>
    <row r="498" spans="1:11" x14ac:dyDescent="0.2">
      <c r="A498" s="67" t="s">
        <v>405</v>
      </c>
      <c r="B498" s="29">
        <v>3531902</v>
      </c>
      <c r="C498" s="25">
        <v>12</v>
      </c>
      <c r="D498" s="30">
        <v>4</v>
      </c>
      <c r="E498" s="29" t="str">
        <f t="shared" si="7"/>
        <v>Morro Agudo4</v>
      </c>
      <c r="F498" s="29">
        <v>35319024</v>
      </c>
      <c r="G498" s="31">
        <v>1386.18</v>
      </c>
      <c r="H498" s="31">
        <v>4.12</v>
      </c>
      <c r="I498" s="31">
        <v>6.08</v>
      </c>
      <c r="J498" s="31">
        <v>17.32</v>
      </c>
      <c r="K498" s="31">
        <v>1.96</v>
      </c>
    </row>
    <row r="499" spans="1:11" x14ac:dyDescent="0.2">
      <c r="A499" s="67" t="s">
        <v>406</v>
      </c>
      <c r="B499" s="29">
        <v>3532009</v>
      </c>
      <c r="C499" s="25">
        <v>5</v>
      </c>
      <c r="D499" s="30">
        <v>5</v>
      </c>
      <c r="E499" s="29" t="str">
        <f t="shared" si="7"/>
        <v>Morungaba5</v>
      </c>
      <c r="F499" s="29">
        <v>35320095</v>
      </c>
      <c r="G499" s="31">
        <v>146.5</v>
      </c>
      <c r="H499" s="31">
        <v>0.43</v>
      </c>
      <c r="I499" s="31">
        <v>0.66</v>
      </c>
      <c r="J499" s="31">
        <v>1.75</v>
      </c>
      <c r="K499" s="31">
        <v>0.23000000000000004</v>
      </c>
    </row>
    <row r="500" spans="1:11" x14ac:dyDescent="0.2">
      <c r="A500" s="67" t="s">
        <v>407</v>
      </c>
      <c r="B500" s="29">
        <v>3532058</v>
      </c>
      <c r="C500" s="25">
        <v>9</v>
      </c>
      <c r="D500" s="30">
        <v>9</v>
      </c>
      <c r="E500" s="29" t="str">
        <f t="shared" si="7"/>
        <v>Motuca9</v>
      </c>
      <c r="F500" s="29">
        <v>35320589</v>
      </c>
      <c r="G500" s="31">
        <v>229.43</v>
      </c>
      <c r="H500" s="31">
        <v>0.76</v>
      </c>
      <c r="I500" s="31">
        <v>1.1299999999999999</v>
      </c>
      <c r="J500" s="31">
        <v>3.11</v>
      </c>
      <c r="K500" s="31">
        <v>0.36999999999999988</v>
      </c>
    </row>
    <row r="501" spans="1:11" x14ac:dyDescent="0.2">
      <c r="A501" s="67" t="s">
        <v>408</v>
      </c>
      <c r="B501" s="29">
        <v>3532108</v>
      </c>
      <c r="C501" s="25">
        <v>19</v>
      </c>
      <c r="D501" s="30">
        <v>19</v>
      </c>
      <c r="E501" s="29" t="str">
        <f t="shared" si="7"/>
        <v>Murutinga do Sul19</v>
      </c>
      <c r="F501" s="29">
        <v>353210819</v>
      </c>
      <c r="G501" s="31">
        <v>248.28</v>
      </c>
      <c r="H501" s="31">
        <v>0.46</v>
      </c>
      <c r="I501" s="31">
        <v>0.61</v>
      </c>
      <c r="J501" s="31">
        <v>1.86</v>
      </c>
      <c r="K501" s="31">
        <v>0.14999999999999997</v>
      </c>
    </row>
    <row r="502" spans="1:11" x14ac:dyDescent="0.2">
      <c r="A502" s="67" t="s">
        <v>408</v>
      </c>
      <c r="B502" s="29">
        <v>3532108</v>
      </c>
      <c r="C502" s="25">
        <v>19</v>
      </c>
      <c r="D502" s="30">
        <v>20</v>
      </c>
      <c r="E502" s="29" t="str">
        <f t="shared" si="7"/>
        <v>Murutinga do Sul20</v>
      </c>
      <c r="F502" s="29">
        <v>353210820</v>
      </c>
      <c r="G502" s="31">
        <v>248.28</v>
      </c>
      <c r="H502" s="31">
        <v>0.46</v>
      </c>
      <c r="I502" s="31">
        <v>0.61</v>
      </c>
      <c r="J502" s="31">
        <v>1.86</v>
      </c>
      <c r="K502" s="31">
        <v>0.14999999999999997</v>
      </c>
    </row>
    <row r="503" spans="1:11" x14ac:dyDescent="0.2">
      <c r="A503" s="67" t="s">
        <v>409</v>
      </c>
      <c r="B503" s="29">
        <v>3532157</v>
      </c>
      <c r="C503" s="25">
        <v>22</v>
      </c>
      <c r="D503" s="30">
        <v>22</v>
      </c>
      <c r="E503" s="29" t="str">
        <f t="shared" si="7"/>
        <v>Nantes22</v>
      </c>
      <c r="F503" s="29">
        <v>353215722</v>
      </c>
      <c r="G503" s="31">
        <v>285.42</v>
      </c>
      <c r="H503" s="31">
        <v>0.78</v>
      </c>
      <c r="I503" s="31">
        <v>1.08</v>
      </c>
      <c r="J503" s="31">
        <v>2.12</v>
      </c>
      <c r="K503" s="31">
        <v>0.30000000000000004</v>
      </c>
    </row>
    <row r="504" spans="1:11" x14ac:dyDescent="0.2">
      <c r="A504" s="67" t="s">
        <v>410</v>
      </c>
      <c r="B504" s="29">
        <v>3532207</v>
      </c>
      <c r="C504" s="25">
        <v>22</v>
      </c>
      <c r="D504" s="30">
        <v>22</v>
      </c>
      <c r="E504" s="29" t="str">
        <f t="shared" si="7"/>
        <v>Narandiba22</v>
      </c>
      <c r="F504" s="29">
        <v>353220722</v>
      </c>
      <c r="G504" s="31">
        <v>358.14</v>
      </c>
      <c r="H504" s="31">
        <v>0.99</v>
      </c>
      <c r="I504" s="31">
        <v>1.37</v>
      </c>
      <c r="J504" s="31">
        <v>2.69</v>
      </c>
      <c r="K504" s="31">
        <v>0.38000000000000012</v>
      </c>
    </row>
    <row r="505" spans="1:11" x14ac:dyDescent="0.2">
      <c r="A505" s="67" t="s">
        <v>411</v>
      </c>
      <c r="B505" s="29">
        <v>3532306</v>
      </c>
      <c r="C505" s="25">
        <v>2</v>
      </c>
      <c r="D505" s="30">
        <v>2</v>
      </c>
      <c r="E505" s="29" t="str">
        <f t="shared" si="7"/>
        <v>Natividade da Serra2</v>
      </c>
      <c r="F505" s="29">
        <v>35323062</v>
      </c>
      <c r="G505" s="31">
        <v>832.61</v>
      </c>
      <c r="H505" s="31">
        <v>4.1399999999999997</v>
      </c>
      <c r="I505" s="31">
        <v>5.4</v>
      </c>
      <c r="J505" s="31">
        <v>12.48</v>
      </c>
      <c r="K505" s="31">
        <v>1.2600000000000007</v>
      </c>
    </row>
    <row r="506" spans="1:11" x14ac:dyDescent="0.2">
      <c r="A506" s="67" t="s">
        <v>412</v>
      </c>
      <c r="B506" s="29">
        <v>3532405</v>
      </c>
      <c r="C506" s="25">
        <v>5</v>
      </c>
      <c r="D506" s="30">
        <v>5</v>
      </c>
      <c r="E506" s="29" t="str">
        <f t="shared" si="7"/>
        <v>Nazaré Paulista5</v>
      </c>
      <c r="F506" s="29">
        <v>35324055</v>
      </c>
      <c r="G506" s="31">
        <v>326.54000000000002</v>
      </c>
      <c r="H506" s="31">
        <v>1.02</v>
      </c>
      <c r="I506" s="31">
        <v>1.57</v>
      </c>
      <c r="J506" s="31">
        <v>4.1399999999999997</v>
      </c>
      <c r="K506" s="31">
        <v>0.55000000000000004</v>
      </c>
    </row>
    <row r="507" spans="1:11" x14ac:dyDescent="0.2">
      <c r="A507" s="67" t="s">
        <v>412</v>
      </c>
      <c r="B507" s="29">
        <v>3532405</v>
      </c>
      <c r="C507" s="25">
        <v>5</v>
      </c>
      <c r="D507" s="30">
        <v>6</v>
      </c>
      <c r="E507" s="29" t="str">
        <f t="shared" si="7"/>
        <v>Nazaré Paulista6</v>
      </c>
      <c r="F507" s="29">
        <v>35324056</v>
      </c>
      <c r="G507" s="31">
        <v>326.54000000000002</v>
      </c>
      <c r="H507" s="31">
        <v>1.02</v>
      </c>
      <c r="I507" s="31">
        <v>1.57</v>
      </c>
      <c r="J507" s="31">
        <v>4.1399999999999997</v>
      </c>
      <c r="K507" s="31">
        <v>0.55000000000000004</v>
      </c>
    </row>
    <row r="508" spans="1:11" x14ac:dyDescent="0.2">
      <c r="A508" s="67" t="s">
        <v>413</v>
      </c>
      <c r="B508" s="29">
        <v>3532504</v>
      </c>
      <c r="C508" s="25">
        <v>18</v>
      </c>
      <c r="D508" s="30">
        <v>18</v>
      </c>
      <c r="E508" s="29" t="str">
        <f t="shared" si="7"/>
        <v>Neves Paulista18</v>
      </c>
      <c r="F508" s="29">
        <v>353250418</v>
      </c>
      <c r="G508" s="31">
        <v>232.14</v>
      </c>
      <c r="H508" s="31">
        <v>0.45</v>
      </c>
      <c r="I508" s="31">
        <v>0.6</v>
      </c>
      <c r="J508" s="31">
        <v>1.76</v>
      </c>
      <c r="K508" s="31">
        <v>0.14999999999999997</v>
      </c>
    </row>
    <row r="509" spans="1:11" x14ac:dyDescent="0.2">
      <c r="A509" s="67" t="s">
        <v>413</v>
      </c>
      <c r="B509" s="29">
        <v>3532504</v>
      </c>
      <c r="C509" s="25">
        <v>18</v>
      </c>
      <c r="D509" s="30">
        <v>16</v>
      </c>
      <c r="E509" s="29" t="str">
        <f t="shared" si="7"/>
        <v>Neves Paulista16</v>
      </c>
      <c r="F509" s="29">
        <v>353250416</v>
      </c>
      <c r="G509" s="31">
        <v>232.14</v>
      </c>
      <c r="H509" s="31">
        <v>0.45</v>
      </c>
      <c r="I509" s="31">
        <v>0.6</v>
      </c>
      <c r="J509" s="31">
        <v>1.76</v>
      </c>
      <c r="K509" s="31">
        <v>0.14999999999999997</v>
      </c>
    </row>
    <row r="510" spans="1:11" x14ac:dyDescent="0.2">
      <c r="A510" s="67" t="s">
        <v>413</v>
      </c>
      <c r="B510" s="29">
        <v>3532504</v>
      </c>
      <c r="C510" s="25">
        <v>18</v>
      </c>
      <c r="D510" s="30">
        <v>19</v>
      </c>
      <c r="E510" s="29" t="str">
        <f t="shared" si="7"/>
        <v>Neves Paulista19</v>
      </c>
      <c r="F510" s="29">
        <v>353250419</v>
      </c>
      <c r="G510" s="31">
        <v>232.14</v>
      </c>
      <c r="H510" s="31">
        <v>0.45</v>
      </c>
      <c r="I510" s="31">
        <v>0.6</v>
      </c>
      <c r="J510" s="31">
        <v>1.76</v>
      </c>
      <c r="K510" s="31">
        <v>0.14999999999999997</v>
      </c>
    </row>
    <row r="511" spans="1:11" x14ac:dyDescent="0.2">
      <c r="A511" s="67" t="s">
        <v>414</v>
      </c>
      <c r="B511" s="29">
        <v>3532603</v>
      </c>
      <c r="C511" s="25">
        <v>18</v>
      </c>
      <c r="D511" s="30">
        <v>18</v>
      </c>
      <c r="E511" s="29" t="str">
        <f t="shared" si="7"/>
        <v>Nhandeara18</v>
      </c>
      <c r="F511" s="29">
        <v>353260318</v>
      </c>
      <c r="G511" s="31">
        <v>437.42</v>
      </c>
      <c r="H511" s="31">
        <v>0.76</v>
      </c>
      <c r="I511" s="31">
        <v>1.02</v>
      </c>
      <c r="J511" s="31">
        <v>3.24</v>
      </c>
      <c r="K511" s="31">
        <v>0.26</v>
      </c>
    </row>
    <row r="512" spans="1:11" x14ac:dyDescent="0.2">
      <c r="A512" s="67" t="s">
        <v>414</v>
      </c>
      <c r="B512" s="29">
        <v>3532603</v>
      </c>
      <c r="C512" s="25">
        <v>18</v>
      </c>
      <c r="D512" s="30">
        <v>19</v>
      </c>
      <c r="E512" s="29" t="str">
        <f t="shared" si="7"/>
        <v>Nhandeara19</v>
      </c>
      <c r="F512" s="29">
        <v>353260319</v>
      </c>
      <c r="G512" s="31">
        <v>437.42</v>
      </c>
      <c r="H512" s="31">
        <v>0.76</v>
      </c>
      <c r="I512" s="31">
        <v>1.02</v>
      </c>
      <c r="J512" s="31">
        <v>3.24</v>
      </c>
      <c r="K512" s="31">
        <v>0.26</v>
      </c>
    </row>
    <row r="513" spans="1:11" x14ac:dyDescent="0.2">
      <c r="A513" s="67" t="s">
        <v>415</v>
      </c>
      <c r="B513" s="29">
        <v>3532702</v>
      </c>
      <c r="C513" s="25">
        <v>19</v>
      </c>
      <c r="D513" s="30">
        <v>19</v>
      </c>
      <c r="E513" s="29" t="str">
        <f t="shared" si="7"/>
        <v>Nipoã19</v>
      </c>
      <c r="F513" s="29">
        <v>353270219</v>
      </c>
      <c r="G513" s="31">
        <v>138.05000000000001</v>
      </c>
      <c r="H513" s="31">
        <v>0.24</v>
      </c>
      <c r="I513" s="31">
        <v>0.32</v>
      </c>
      <c r="J513" s="31">
        <v>1.02</v>
      </c>
      <c r="K513" s="31">
        <v>8.0000000000000016E-2</v>
      </c>
    </row>
    <row r="514" spans="1:11" x14ac:dyDescent="0.2">
      <c r="A514" s="67" t="s">
        <v>416</v>
      </c>
      <c r="B514" s="29">
        <v>3532801</v>
      </c>
      <c r="C514" s="25">
        <v>16</v>
      </c>
      <c r="D514" s="30">
        <v>16</v>
      </c>
      <c r="E514" s="29" t="str">
        <f t="shared" ref="E514:E577" si="8">CONCATENATE(A514,D514)</f>
        <v>Nova Aliança16</v>
      </c>
      <c r="F514" s="29">
        <v>353280116</v>
      </c>
      <c r="G514" s="31">
        <v>217.83</v>
      </c>
      <c r="H514" s="31">
        <v>0.51</v>
      </c>
      <c r="I514" s="31">
        <v>0.66</v>
      </c>
      <c r="J514" s="31">
        <v>1.62</v>
      </c>
      <c r="K514" s="31">
        <v>0.15000000000000002</v>
      </c>
    </row>
    <row r="515" spans="1:11" x14ac:dyDescent="0.2">
      <c r="A515" s="67" t="s">
        <v>417</v>
      </c>
      <c r="B515" s="29">
        <v>3532827</v>
      </c>
      <c r="C515" s="25">
        <v>14</v>
      </c>
      <c r="D515" s="30">
        <v>14</v>
      </c>
      <c r="E515" s="29" t="str">
        <f t="shared" si="8"/>
        <v>Nova Campina14</v>
      </c>
      <c r="F515" s="29">
        <v>353282714</v>
      </c>
      <c r="G515" s="31">
        <v>385.33</v>
      </c>
      <c r="H515" s="31">
        <v>1.43</v>
      </c>
      <c r="I515" s="31">
        <v>1.94</v>
      </c>
      <c r="J515" s="31">
        <v>4.33</v>
      </c>
      <c r="K515" s="31">
        <v>0.51</v>
      </c>
    </row>
    <row r="516" spans="1:11" x14ac:dyDescent="0.2">
      <c r="A516" s="67" t="s">
        <v>418</v>
      </c>
      <c r="B516" s="29">
        <v>3532843</v>
      </c>
      <c r="C516" s="25">
        <v>18</v>
      </c>
      <c r="D516" s="30">
        <v>18</v>
      </c>
      <c r="E516" s="29" t="str">
        <f t="shared" si="8"/>
        <v>Nova Canaã Paulista18</v>
      </c>
      <c r="F516" s="29">
        <v>353284318</v>
      </c>
      <c r="G516" s="31">
        <v>124.09</v>
      </c>
      <c r="H516" s="31">
        <v>0.22</v>
      </c>
      <c r="I516" s="31">
        <v>0.28999999999999998</v>
      </c>
      <c r="J516" s="31">
        <v>0.93</v>
      </c>
      <c r="K516" s="31">
        <v>6.9999999999999979E-2</v>
      </c>
    </row>
    <row r="517" spans="1:11" x14ac:dyDescent="0.2">
      <c r="A517" s="67" t="s">
        <v>419</v>
      </c>
      <c r="B517" s="29">
        <v>3532868</v>
      </c>
      <c r="C517" s="25">
        <v>19</v>
      </c>
      <c r="D517" s="30">
        <v>19</v>
      </c>
      <c r="E517" s="29" t="str">
        <f t="shared" si="8"/>
        <v>Nova Castilho19</v>
      </c>
      <c r="F517" s="29">
        <v>353286819</v>
      </c>
      <c r="G517" s="31">
        <v>183.8</v>
      </c>
      <c r="H517" s="31">
        <v>0.32</v>
      </c>
      <c r="I517" s="31">
        <v>0.43</v>
      </c>
      <c r="J517" s="31">
        <v>1.36</v>
      </c>
      <c r="K517" s="31">
        <v>0.10999999999999999</v>
      </c>
    </row>
    <row r="518" spans="1:11" x14ac:dyDescent="0.2">
      <c r="A518" s="67" t="s">
        <v>420</v>
      </c>
      <c r="B518" s="29">
        <v>3532900</v>
      </c>
      <c r="C518" s="25">
        <v>13</v>
      </c>
      <c r="D518" s="30">
        <v>13</v>
      </c>
      <c r="E518" s="29" t="str">
        <f t="shared" si="8"/>
        <v>Nova Europa13</v>
      </c>
      <c r="F518" s="29">
        <v>353290013</v>
      </c>
      <c r="G518" s="31">
        <v>160.88</v>
      </c>
      <c r="H518" s="31">
        <v>0.55000000000000004</v>
      </c>
      <c r="I518" s="31">
        <v>0.68</v>
      </c>
      <c r="J518" s="31">
        <v>1.32</v>
      </c>
      <c r="K518" s="31">
        <v>0.13</v>
      </c>
    </row>
    <row r="519" spans="1:11" x14ac:dyDescent="0.2">
      <c r="A519" s="67" t="s">
        <v>421</v>
      </c>
      <c r="B519" s="29">
        <v>3533007</v>
      </c>
      <c r="C519" s="25">
        <v>15</v>
      </c>
      <c r="D519" s="30">
        <v>15</v>
      </c>
      <c r="E519" s="29" t="str">
        <f t="shared" si="8"/>
        <v>Nova Granada15</v>
      </c>
      <c r="F519" s="29">
        <v>353300715</v>
      </c>
      <c r="G519" s="31">
        <v>531.86</v>
      </c>
      <c r="H519" s="31">
        <v>0.87</v>
      </c>
      <c r="I519" s="31">
        <v>1.31</v>
      </c>
      <c r="J519" s="31">
        <v>4.08</v>
      </c>
      <c r="K519" s="31">
        <v>0.44000000000000006</v>
      </c>
    </row>
    <row r="520" spans="1:11" x14ac:dyDescent="0.2">
      <c r="A520" s="67" t="s">
        <v>422</v>
      </c>
      <c r="B520" s="29">
        <v>3533106</v>
      </c>
      <c r="C520" s="25">
        <v>20</v>
      </c>
      <c r="D520" s="30">
        <v>20</v>
      </c>
      <c r="E520" s="29" t="str">
        <f t="shared" si="8"/>
        <v>Nova Guataporanga20</v>
      </c>
      <c r="F520" s="29">
        <v>353310620</v>
      </c>
      <c r="G520" s="31">
        <v>34.119999999999997</v>
      </c>
      <c r="H520" s="31">
        <v>0.08</v>
      </c>
      <c r="I520" s="31">
        <v>0.11</v>
      </c>
      <c r="J520" s="31">
        <v>0.27</v>
      </c>
      <c r="K520" s="31">
        <v>0.03</v>
      </c>
    </row>
    <row r="521" spans="1:11" x14ac:dyDescent="0.2">
      <c r="A521" s="67" t="s">
        <v>423</v>
      </c>
      <c r="B521" s="29">
        <v>3533205</v>
      </c>
      <c r="C521" s="25">
        <v>20</v>
      </c>
      <c r="D521" s="30">
        <v>20</v>
      </c>
      <c r="E521" s="29" t="str">
        <f t="shared" si="8"/>
        <v>Nova Independência20</v>
      </c>
      <c r="F521" s="29">
        <v>353320520</v>
      </c>
      <c r="G521" s="31">
        <v>265.27999999999997</v>
      </c>
      <c r="H521" s="31">
        <v>0.56999999999999995</v>
      </c>
      <c r="I521" s="31">
        <v>0.81</v>
      </c>
      <c r="J521" s="31">
        <v>1.94</v>
      </c>
      <c r="K521" s="31">
        <v>0.2400000000000001</v>
      </c>
    </row>
    <row r="522" spans="1:11" x14ac:dyDescent="0.2">
      <c r="A522" s="67" t="s">
        <v>424</v>
      </c>
      <c r="B522" s="29">
        <v>3533304</v>
      </c>
      <c r="C522" s="25">
        <v>19</v>
      </c>
      <c r="D522" s="30">
        <v>19</v>
      </c>
      <c r="E522" s="29" t="str">
        <f t="shared" si="8"/>
        <v>Nova Luzitânia19</v>
      </c>
      <c r="F522" s="29">
        <v>353330419</v>
      </c>
      <c r="G522" s="31">
        <v>73.98</v>
      </c>
      <c r="H522" s="31">
        <v>0.13</v>
      </c>
      <c r="I522" s="31">
        <v>0.18</v>
      </c>
      <c r="J522" s="31">
        <v>0.56999999999999995</v>
      </c>
      <c r="K522" s="31">
        <v>4.9999999999999989E-2</v>
      </c>
    </row>
    <row r="523" spans="1:11" x14ac:dyDescent="0.2">
      <c r="A523" s="67" t="s">
        <v>425</v>
      </c>
      <c r="B523" s="29">
        <v>3533403</v>
      </c>
      <c r="C523" s="25">
        <v>5</v>
      </c>
      <c r="D523" s="30">
        <v>5</v>
      </c>
      <c r="E523" s="29" t="str">
        <f t="shared" si="8"/>
        <v>Nova Odessa5</v>
      </c>
      <c r="F523" s="29">
        <v>35334035</v>
      </c>
      <c r="G523" s="31">
        <v>73.3</v>
      </c>
      <c r="H523" s="31">
        <v>0.23</v>
      </c>
      <c r="I523" s="31">
        <v>0.35</v>
      </c>
      <c r="J523" s="31">
        <v>0.91</v>
      </c>
      <c r="K523" s="31">
        <v>0.11999999999999997</v>
      </c>
    </row>
    <row r="524" spans="1:11" x14ac:dyDescent="0.2">
      <c r="A524" s="67" t="s">
        <v>426</v>
      </c>
      <c r="B524" s="29">
        <v>3533254</v>
      </c>
      <c r="C524" s="25">
        <v>15</v>
      </c>
      <c r="D524" s="30">
        <v>15</v>
      </c>
      <c r="E524" s="29" t="str">
        <f t="shared" si="8"/>
        <v>Novais15</v>
      </c>
      <c r="F524" s="29">
        <v>353325415</v>
      </c>
      <c r="G524" s="31">
        <v>116.93</v>
      </c>
      <c r="H524" s="31">
        <v>0.19</v>
      </c>
      <c r="I524" s="31">
        <v>0.28999999999999998</v>
      </c>
      <c r="J524" s="31">
        <v>0.89</v>
      </c>
      <c r="K524" s="31">
        <v>9.9999999999999978E-2</v>
      </c>
    </row>
    <row r="525" spans="1:11" x14ac:dyDescent="0.2">
      <c r="A525" s="67" t="s">
        <v>427</v>
      </c>
      <c r="B525" s="29">
        <v>3533502</v>
      </c>
      <c r="C525" s="25">
        <v>16</v>
      </c>
      <c r="D525" s="30">
        <v>16</v>
      </c>
      <c r="E525" s="29" t="str">
        <f t="shared" si="8"/>
        <v>Novo Horizonte16</v>
      </c>
      <c r="F525" s="29">
        <v>353350216</v>
      </c>
      <c r="G525" s="31">
        <v>932.89</v>
      </c>
      <c r="H525" s="31">
        <v>2.19</v>
      </c>
      <c r="I525" s="31">
        <v>2.82</v>
      </c>
      <c r="J525" s="31">
        <v>6.91</v>
      </c>
      <c r="K525" s="31">
        <v>0.62999999999999989</v>
      </c>
    </row>
    <row r="526" spans="1:11" x14ac:dyDescent="0.2">
      <c r="A526" s="67" t="s">
        <v>428</v>
      </c>
      <c r="B526" s="29">
        <v>3533601</v>
      </c>
      <c r="C526" s="25">
        <v>8</v>
      </c>
      <c r="D526" s="30">
        <v>8</v>
      </c>
      <c r="E526" s="29" t="str">
        <f t="shared" si="8"/>
        <v>Nuporanga8</v>
      </c>
      <c r="F526" s="29">
        <v>35336018</v>
      </c>
      <c r="G526" s="31">
        <v>346.98</v>
      </c>
      <c r="H526" s="31">
        <v>1.05</v>
      </c>
      <c r="I526" s="31">
        <v>1.69</v>
      </c>
      <c r="J526" s="31">
        <v>5.3</v>
      </c>
      <c r="K526" s="31">
        <v>0.6399999999999999</v>
      </c>
    </row>
    <row r="527" spans="1:11" x14ac:dyDescent="0.2">
      <c r="A527" s="67" t="s">
        <v>428</v>
      </c>
      <c r="B527" s="29">
        <v>3533601</v>
      </c>
      <c r="C527" s="25">
        <v>8</v>
      </c>
      <c r="D527" s="30">
        <v>12</v>
      </c>
      <c r="E527" s="29" t="str">
        <f t="shared" si="8"/>
        <v>Nuporanga12</v>
      </c>
      <c r="F527" s="29">
        <v>353360112</v>
      </c>
      <c r="G527" s="31">
        <v>346.98</v>
      </c>
      <c r="H527" s="31">
        <v>1.05</v>
      </c>
      <c r="I527" s="31">
        <v>1.69</v>
      </c>
      <c r="J527" s="31">
        <v>5.3</v>
      </c>
      <c r="K527" s="31">
        <v>0.6399999999999999</v>
      </c>
    </row>
    <row r="528" spans="1:11" x14ac:dyDescent="0.2">
      <c r="A528" s="67" t="s">
        <v>429</v>
      </c>
      <c r="B528" s="29">
        <v>3533700</v>
      </c>
      <c r="C528" s="25">
        <v>17</v>
      </c>
      <c r="D528" s="30">
        <v>17</v>
      </c>
      <c r="E528" s="29" t="str">
        <f t="shared" si="8"/>
        <v>Ocauçu17</v>
      </c>
      <c r="F528" s="29">
        <v>353370017</v>
      </c>
      <c r="G528" s="31">
        <v>300.27999999999997</v>
      </c>
      <c r="H528" s="31">
        <v>1.06</v>
      </c>
      <c r="I528" s="31">
        <v>1.35</v>
      </c>
      <c r="J528" s="31">
        <v>2.63</v>
      </c>
      <c r="K528" s="31">
        <v>0.29000000000000004</v>
      </c>
    </row>
    <row r="529" spans="1:11" x14ac:dyDescent="0.2">
      <c r="A529" s="67" t="s">
        <v>429</v>
      </c>
      <c r="B529" s="29">
        <v>3533700</v>
      </c>
      <c r="C529" s="25">
        <v>17</v>
      </c>
      <c r="D529" s="30">
        <v>21</v>
      </c>
      <c r="E529" s="29" t="str">
        <f t="shared" si="8"/>
        <v>Ocauçu21</v>
      </c>
      <c r="F529" s="29">
        <v>353370021</v>
      </c>
      <c r="G529" s="31">
        <v>300.27999999999997</v>
      </c>
      <c r="H529" s="31">
        <v>1.06</v>
      </c>
      <c r="I529" s="31">
        <v>1.35</v>
      </c>
      <c r="J529" s="31">
        <v>2.63</v>
      </c>
      <c r="K529" s="31">
        <v>0.29000000000000004</v>
      </c>
    </row>
    <row r="530" spans="1:11" x14ac:dyDescent="0.2">
      <c r="A530" s="67" t="s">
        <v>430</v>
      </c>
      <c r="B530" s="29">
        <v>3533809</v>
      </c>
      <c r="C530" s="25">
        <v>17</v>
      </c>
      <c r="D530" s="30">
        <v>17</v>
      </c>
      <c r="E530" s="29" t="str">
        <f t="shared" si="8"/>
        <v>Óleo17</v>
      </c>
      <c r="F530" s="29">
        <v>353380917</v>
      </c>
      <c r="G530" s="31">
        <v>197.97</v>
      </c>
      <c r="H530" s="31">
        <v>0.77</v>
      </c>
      <c r="I530" s="31">
        <v>0.97</v>
      </c>
      <c r="J530" s="31">
        <v>1.88</v>
      </c>
      <c r="K530" s="31">
        <v>0.19999999999999996</v>
      </c>
    </row>
    <row r="531" spans="1:11" x14ac:dyDescent="0.2">
      <c r="A531" s="67" t="s">
        <v>430</v>
      </c>
      <c r="B531" s="29">
        <v>3533809</v>
      </c>
      <c r="C531" s="25">
        <v>17</v>
      </c>
      <c r="D531" s="30">
        <v>14</v>
      </c>
      <c r="E531" s="29" t="str">
        <f t="shared" si="8"/>
        <v>Óleo14</v>
      </c>
      <c r="F531" s="29">
        <v>353380914</v>
      </c>
      <c r="G531" s="31">
        <v>197.97</v>
      </c>
      <c r="H531" s="31">
        <v>0.77</v>
      </c>
      <c r="I531" s="31">
        <v>0.97</v>
      </c>
      <c r="J531" s="31">
        <v>1.88</v>
      </c>
      <c r="K531" s="31">
        <v>0.19999999999999996</v>
      </c>
    </row>
    <row r="532" spans="1:11" x14ac:dyDescent="0.2">
      <c r="A532" s="67" t="s">
        <v>431</v>
      </c>
      <c r="B532" s="29">
        <v>3533908</v>
      </c>
      <c r="C532" s="25">
        <v>15</v>
      </c>
      <c r="D532" s="30">
        <v>15</v>
      </c>
      <c r="E532" s="29" t="str">
        <f t="shared" si="8"/>
        <v>Olímpia15</v>
      </c>
      <c r="F532" s="29">
        <v>353390815</v>
      </c>
      <c r="G532" s="31">
        <v>803.51</v>
      </c>
      <c r="H532" s="31">
        <v>1.45</v>
      </c>
      <c r="I532" s="31">
        <v>2.15</v>
      </c>
      <c r="J532" s="31">
        <v>6.58</v>
      </c>
      <c r="K532" s="31">
        <v>0.7</v>
      </c>
    </row>
    <row r="533" spans="1:11" x14ac:dyDescent="0.2">
      <c r="A533" s="67" t="s">
        <v>431</v>
      </c>
      <c r="B533" s="29">
        <v>3533908</v>
      </c>
      <c r="C533" s="25">
        <v>15</v>
      </c>
      <c r="D533" s="30">
        <v>12</v>
      </c>
      <c r="E533" s="29" t="str">
        <f t="shared" si="8"/>
        <v>Olímpia12</v>
      </c>
      <c r="F533" s="29">
        <v>353390812</v>
      </c>
      <c r="G533" s="31">
        <v>803.51</v>
      </c>
      <c r="H533" s="31">
        <v>1.45</v>
      </c>
      <c r="I533" s="31">
        <v>2.15</v>
      </c>
      <c r="J533" s="31">
        <v>6.58</v>
      </c>
      <c r="K533" s="31">
        <v>0.7</v>
      </c>
    </row>
    <row r="534" spans="1:11" x14ac:dyDescent="0.2">
      <c r="A534" s="67" t="s">
        <v>432</v>
      </c>
      <c r="B534" s="29">
        <v>3534005</v>
      </c>
      <c r="C534" s="25">
        <v>15</v>
      </c>
      <c r="D534" s="30">
        <v>15</v>
      </c>
      <c r="E534" s="29" t="str">
        <f t="shared" si="8"/>
        <v>Onda Verde15</v>
      </c>
      <c r="F534" s="29">
        <v>353400515</v>
      </c>
      <c r="G534" s="31">
        <v>243.44</v>
      </c>
      <c r="H534" s="31">
        <v>0.4</v>
      </c>
      <c r="I534" s="31">
        <v>0.6</v>
      </c>
      <c r="J534" s="31">
        <v>1.88</v>
      </c>
      <c r="K534" s="31">
        <v>0.19999999999999996</v>
      </c>
    </row>
    <row r="535" spans="1:11" x14ac:dyDescent="0.2">
      <c r="A535" s="67" t="s">
        <v>433</v>
      </c>
      <c r="B535" s="29">
        <v>3534104</v>
      </c>
      <c r="C535" s="25">
        <v>21</v>
      </c>
      <c r="D535" s="30">
        <v>21</v>
      </c>
      <c r="E535" s="29" t="str">
        <f t="shared" si="8"/>
        <v>Oriente21</v>
      </c>
      <c r="F535" s="29">
        <v>353410421</v>
      </c>
      <c r="G535" s="31">
        <v>217.82</v>
      </c>
      <c r="H535" s="31">
        <v>0.54</v>
      </c>
      <c r="I535" s="31">
        <v>0.73</v>
      </c>
      <c r="J535" s="31">
        <v>1.66</v>
      </c>
      <c r="K535" s="31">
        <v>0.18999999999999995</v>
      </c>
    </row>
    <row r="536" spans="1:11" x14ac:dyDescent="0.2">
      <c r="A536" s="67" t="s">
        <v>433</v>
      </c>
      <c r="B536" s="29">
        <v>3534104</v>
      </c>
      <c r="C536" s="25">
        <v>21</v>
      </c>
      <c r="D536" s="30">
        <v>20</v>
      </c>
      <c r="E536" s="29" t="str">
        <f t="shared" si="8"/>
        <v>Oriente20</v>
      </c>
      <c r="F536" s="29">
        <v>353410420</v>
      </c>
      <c r="G536" s="31">
        <v>217.82</v>
      </c>
      <c r="H536" s="31">
        <v>0.54</v>
      </c>
      <c r="I536" s="31">
        <v>0.73</v>
      </c>
      <c r="J536" s="31">
        <v>1.66</v>
      </c>
      <c r="K536" s="31">
        <v>0.18999999999999995</v>
      </c>
    </row>
    <row r="537" spans="1:11" x14ac:dyDescent="0.2">
      <c r="A537" s="67" t="s">
        <v>434</v>
      </c>
      <c r="B537" s="29">
        <v>3534203</v>
      </c>
      <c r="C537" s="25">
        <v>15</v>
      </c>
      <c r="D537" s="30">
        <v>15</v>
      </c>
      <c r="E537" s="29" t="str">
        <f t="shared" si="8"/>
        <v>Orindiúva15</v>
      </c>
      <c r="F537" s="29">
        <v>353420315</v>
      </c>
      <c r="G537" s="31">
        <v>248.3</v>
      </c>
      <c r="H537" s="31">
        <v>0.4</v>
      </c>
      <c r="I537" s="31">
        <v>0.6</v>
      </c>
      <c r="J537" s="31">
        <v>1.89</v>
      </c>
      <c r="K537" s="31">
        <v>0.19999999999999996</v>
      </c>
    </row>
    <row r="538" spans="1:11" x14ac:dyDescent="0.2">
      <c r="A538" s="67" t="s">
        <v>435</v>
      </c>
      <c r="B538" s="29">
        <v>3534302</v>
      </c>
      <c r="C538" s="25">
        <v>12</v>
      </c>
      <c r="D538" s="30">
        <v>12</v>
      </c>
      <c r="E538" s="29" t="str">
        <f t="shared" si="8"/>
        <v>Orlândia12</v>
      </c>
      <c r="F538" s="29">
        <v>353430212</v>
      </c>
      <c r="G538" s="31">
        <v>296.43</v>
      </c>
      <c r="H538" s="31">
        <v>0.88</v>
      </c>
      <c r="I538" s="31">
        <v>1.33</v>
      </c>
      <c r="J538" s="31">
        <v>3.87</v>
      </c>
      <c r="K538" s="31">
        <v>0.45000000000000007</v>
      </c>
    </row>
    <row r="539" spans="1:11" x14ac:dyDescent="0.2">
      <c r="A539" s="67" t="s">
        <v>435</v>
      </c>
      <c r="B539" s="29">
        <v>3534302</v>
      </c>
      <c r="C539" s="25">
        <v>12</v>
      </c>
      <c r="D539" s="30">
        <v>4</v>
      </c>
      <c r="E539" s="29" t="str">
        <f t="shared" si="8"/>
        <v>Orlândia4</v>
      </c>
      <c r="F539" s="29">
        <v>35343024</v>
      </c>
      <c r="G539" s="31">
        <v>296.43</v>
      </c>
      <c r="H539" s="31">
        <v>0.88</v>
      </c>
      <c r="I539" s="31">
        <v>1.33</v>
      </c>
      <c r="J539" s="31">
        <v>3.87</v>
      </c>
      <c r="K539" s="31">
        <v>0.45000000000000007</v>
      </c>
    </row>
    <row r="540" spans="1:11" x14ac:dyDescent="0.2">
      <c r="A540" s="67" t="s">
        <v>435</v>
      </c>
      <c r="B540" s="29">
        <v>3534302</v>
      </c>
      <c r="C540" s="25">
        <v>12</v>
      </c>
      <c r="D540" s="30">
        <v>8</v>
      </c>
      <c r="E540" s="29" t="str">
        <f t="shared" si="8"/>
        <v>Orlândia8</v>
      </c>
      <c r="F540" s="29">
        <v>35343028</v>
      </c>
      <c r="G540" s="31">
        <v>296.43</v>
      </c>
      <c r="H540" s="31">
        <v>0.88</v>
      </c>
      <c r="I540" s="31">
        <v>1.33</v>
      </c>
      <c r="J540" s="31">
        <v>3.87</v>
      </c>
      <c r="K540" s="31">
        <v>0.45000000000000007</v>
      </c>
    </row>
    <row r="541" spans="1:11" x14ac:dyDescent="0.2">
      <c r="A541" s="67" t="s">
        <v>436</v>
      </c>
      <c r="B541" s="29">
        <v>3534401</v>
      </c>
      <c r="C541" s="25">
        <v>6</v>
      </c>
      <c r="D541" s="30">
        <v>6</v>
      </c>
      <c r="E541" s="29" t="str">
        <f t="shared" si="8"/>
        <v>Osasco6</v>
      </c>
      <c r="F541" s="29">
        <v>35344016</v>
      </c>
      <c r="G541" s="31">
        <v>64.94</v>
      </c>
      <c r="H541" s="31">
        <v>0.22</v>
      </c>
      <c r="I541" s="31">
        <v>0.35</v>
      </c>
      <c r="J541" s="31">
        <v>0.95</v>
      </c>
      <c r="K541" s="31">
        <v>0.12999999999999998</v>
      </c>
    </row>
    <row r="542" spans="1:11" x14ac:dyDescent="0.2">
      <c r="A542" s="67" t="s">
        <v>437</v>
      </c>
      <c r="B542" s="29">
        <v>3534500</v>
      </c>
      <c r="C542" s="25">
        <v>21</v>
      </c>
      <c r="D542" s="30">
        <v>21</v>
      </c>
      <c r="E542" s="29" t="str">
        <f t="shared" si="8"/>
        <v>Oscar Bressane21</v>
      </c>
      <c r="F542" s="29">
        <v>353450021</v>
      </c>
      <c r="G542" s="31">
        <v>221.43</v>
      </c>
      <c r="H542" s="31">
        <v>0.57999999999999996</v>
      </c>
      <c r="I542" s="31">
        <v>0.76</v>
      </c>
      <c r="J542" s="31">
        <v>1.64</v>
      </c>
      <c r="K542" s="31">
        <v>0.18000000000000005</v>
      </c>
    </row>
    <row r="543" spans="1:11" x14ac:dyDescent="0.2">
      <c r="A543" s="67" t="s">
        <v>438</v>
      </c>
      <c r="B543" s="29">
        <v>3534609</v>
      </c>
      <c r="C543" s="25">
        <v>21</v>
      </c>
      <c r="D543" s="30">
        <v>21</v>
      </c>
      <c r="E543" s="29" t="str">
        <f t="shared" si="8"/>
        <v>Osvaldo Cruz21</v>
      </c>
      <c r="F543" s="29">
        <v>353460921</v>
      </c>
      <c r="G543" s="31">
        <v>247.94</v>
      </c>
      <c r="H543" s="31">
        <v>0.54</v>
      </c>
      <c r="I543" s="31">
        <v>0.75</v>
      </c>
      <c r="J543" s="31">
        <v>1.74</v>
      </c>
      <c r="K543" s="31">
        <v>0.20999999999999996</v>
      </c>
    </row>
    <row r="544" spans="1:11" x14ac:dyDescent="0.2">
      <c r="A544" s="67" t="s">
        <v>438</v>
      </c>
      <c r="B544" s="29">
        <v>3534609</v>
      </c>
      <c r="C544" s="25">
        <v>21</v>
      </c>
      <c r="D544" s="30">
        <v>20</v>
      </c>
      <c r="E544" s="29" t="str">
        <f t="shared" si="8"/>
        <v>Osvaldo Cruz20</v>
      </c>
      <c r="F544" s="29">
        <v>353460920</v>
      </c>
      <c r="G544" s="31">
        <v>247.94</v>
      </c>
      <c r="H544" s="31">
        <v>0.54</v>
      </c>
      <c r="I544" s="31">
        <v>0.75</v>
      </c>
      <c r="J544" s="31">
        <v>1.74</v>
      </c>
      <c r="K544" s="31">
        <v>0.20999999999999996</v>
      </c>
    </row>
    <row r="545" spans="1:11" x14ac:dyDescent="0.2">
      <c r="A545" s="67" t="s">
        <v>439</v>
      </c>
      <c r="B545" s="29">
        <v>3534708</v>
      </c>
      <c r="C545" s="25">
        <v>17</v>
      </c>
      <c r="D545" s="30">
        <v>17</v>
      </c>
      <c r="E545" s="29" t="str">
        <f t="shared" si="8"/>
        <v>Ourinhos17</v>
      </c>
      <c r="F545" s="29">
        <v>353470817</v>
      </c>
      <c r="G545" s="31">
        <v>296.2</v>
      </c>
      <c r="H545" s="31">
        <v>1.17</v>
      </c>
      <c r="I545" s="31">
        <v>1.47</v>
      </c>
      <c r="J545" s="31">
        <v>2.79</v>
      </c>
      <c r="K545" s="31">
        <v>0.30000000000000004</v>
      </c>
    </row>
    <row r="546" spans="1:11" x14ac:dyDescent="0.2">
      <c r="A546" s="67" t="s">
        <v>440</v>
      </c>
      <c r="B546" s="29">
        <v>3534807</v>
      </c>
      <c r="C546" s="25">
        <v>21</v>
      </c>
      <c r="D546" s="30">
        <v>21</v>
      </c>
      <c r="E546" s="29" t="str">
        <f t="shared" si="8"/>
        <v>Ouro Verde21</v>
      </c>
      <c r="F546" s="29">
        <v>353480721</v>
      </c>
      <c r="G546" s="31">
        <v>266.45</v>
      </c>
      <c r="H546" s="31">
        <v>0.67</v>
      </c>
      <c r="I546" s="31">
        <v>0.91</v>
      </c>
      <c r="J546" s="31">
        <v>2</v>
      </c>
      <c r="K546" s="31">
        <v>0.24</v>
      </c>
    </row>
    <row r="547" spans="1:11" x14ac:dyDescent="0.2">
      <c r="A547" s="67" t="s">
        <v>440</v>
      </c>
      <c r="B547" s="29">
        <v>3534807</v>
      </c>
      <c r="C547" s="25">
        <v>21</v>
      </c>
      <c r="D547" s="30">
        <v>20</v>
      </c>
      <c r="E547" s="29" t="str">
        <f t="shared" si="8"/>
        <v>Ouro Verde20</v>
      </c>
      <c r="F547" s="29">
        <v>353480720</v>
      </c>
      <c r="G547" s="31">
        <v>266.45</v>
      </c>
      <c r="H547" s="31">
        <v>0.67</v>
      </c>
      <c r="I547" s="31">
        <v>0.91</v>
      </c>
      <c r="J547" s="31">
        <v>2</v>
      </c>
      <c r="K547" s="31">
        <v>0.24</v>
      </c>
    </row>
    <row r="548" spans="1:11" x14ac:dyDescent="0.2">
      <c r="A548" s="67" t="s">
        <v>441</v>
      </c>
      <c r="B548" s="29">
        <v>3534757</v>
      </c>
      <c r="C548" s="25">
        <v>15</v>
      </c>
      <c r="D548" s="30">
        <v>15</v>
      </c>
      <c r="E548" s="29" t="str">
        <f t="shared" si="8"/>
        <v>Ouroeste15</v>
      </c>
      <c r="F548" s="29">
        <v>353475715</v>
      </c>
      <c r="G548" s="31">
        <v>287.55</v>
      </c>
      <c r="H548" s="31">
        <v>0.47</v>
      </c>
      <c r="I548" s="31">
        <v>0.7</v>
      </c>
      <c r="J548" s="31">
        <v>2.2000000000000002</v>
      </c>
      <c r="K548" s="31">
        <v>0.22999999999999998</v>
      </c>
    </row>
    <row r="549" spans="1:11" x14ac:dyDescent="0.2">
      <c r="A549" s="67" t="s">
        <v>442</v>
      </c>
      <c r="B549" s="29">
        <v>3534906</v>
      </c>
      <c r="C549" s="25">
        <v>20</v>
      </c>
      <c r="D549" s="30">
        <v>20</v>
      </c>
      <c r="E549" s="29" t="str">
        <f t="shared" si="8"/>
        <v>Pacaembu20</v>
      </c>
      <c r="F549" s="29">
        <v>353490620</v>
      </c>
      <c r="G549" s="31">
        <v>339.72</v>
      </c>
      <c r="H549" s="31">
        <v>0.78</v>
      </c>
      <c r="I549" s="31">
        <v>1.08</v>
      </c>
      <c r="J549" s="31">
        <v>2.52</v>
      </c>
      <c r="K549" s="31">
        <v>0.30000000000000004</v>
      </c>
    </row>
    <row r="550" spans="1:11" x14ac:dyDescent="0.2">
      <c r="A550" s="67" t="s">
        <v>442</v>
      </c>
      <c r="B550" s="29">
        <v>3534906</v>
      </c>
      <c r="C550" s="25">
        <v>20</v>
      </c>
      <c r="D550" s="30">
        <v>21</v>
      </c>
      <c r="E550" s="29" t="str">
        <f t="shared" si="8"/>
        <v>Pacaembu21</v>
      </c>
      <c r="F550" s="29">
        <v>353490621</v>
      </c>
      <c r="G550" s="31">
        <v>339.72</v>
      </c>
      <c r="H550" s="31">
        <v>0.78</v>
      </c>
      <c r="I550" s="31">
        <v>1.08</v>
      </c>
      <c r="J550" s="31">
        <v>2.52</v>
      </c>
      <c r="K550" s="31">
        <v>0.30000000000000004</v>
      </c>
    </row>
    <row r="551" spans="1:11" x14ac:dyDescent="0.2">
      <c r="A551" s="67" t="s">
        <v>443</v>
      </c>
      <c r="B551" s="29">
        <v>3535002</v>
      </c>
      <c r="C551" s="25">
        <v>15</v>
      </c>
      <c r="D551" s="30">
        <v>15</v>
      </c>
      <c r="E551" s="29" t="str">
        <f t="shared" si="8"/>
        <v>Palestina15</v>
      </c>
      <c r="F551" s="29">
        <v>353500215</v>
      </c>
      <c r="G551" s="31">
        <v>695.36</v>
      </c>
      <c r="H551" s="31">
        <v>1.1299999999999999</v>
      </c>
      <c r="I551" s="31">
        <v>1.7</v>
      </c>
      <c r="J551" s="31">
        <v>5.31</v>
      </c>
      <c r="K551" s="31">
        <v>0.57000000000000006</v>
      </c>
    </row>
    <row r="552" spans="1:11" x14ac:dyDescent="0.2">
      <c r="A552" s="67" t="s">
        <v>444</v>
      </c>
      <c r="B552" s="29">
        <v>3535101</v>
      </c>
      <c r="C552" s="25">
        <v>15</v>
      </c>
      <c r="D552" s="30">
        <v>15</v>
      </c>
      <c r="E552" s="29" t="str">
        <f t="shared" si="8"/>
        <v>Palmares Paulista15</v>
      </c>
      <c r="F552" s="29">
        <v>353510115</v>
      </c>
      <c r="G552" s="31">
        <v>82.23</v>
      </c>
      <c r="H552" s="31">
        <v>0.13</v>
      </c>
      <c r="I552" s="31">
        <v>0.2</v>
      </c>
      <c r="J552" s="31">
        <v>0.62</v>
      </c>
      <c r="K552" s="31">
        <v>7.0000000000000007E-2</v>
      </c>
    </row>
    <row r="553" spans="1:11" x14ac:dyDescent="0.2">
      <c r="A553" s="67" t="s">
        <v>445</v>
      </c>
      <c r="B553" s="29">
        <v>3535200</v>
      </c>
      <c r="C553" s="25">
        <v>18</v>
      </c>
      <c r="D553" s="30">
        <v>18</v>
      </c>
      <c r="E553" s="29" t="str">
        <f t="shared" si="8"/>
        <v>Palmeira d'Oeste18</v>
      </c>
      <c r="F553" s="29">
        <v>353520018</v>
      </c>
      <c r="G553" s="31">
        <v>320.08999999999997</v>
      </c>
      <c r="H553" s="31">
        <v>0.56000000000000005</v>
      </c>
      <c r="I553" s="31">
        <v>0.75</v>
      </c>
      <c r="J553" s="31">
        <v>2.4</v>
      </c>
      <c r="K553" s="31">
        <v>0.18999999999999995</v>
      </c>
    </row>
    <row r="554" spans="1:11" x14ac:dyDescent="0.2">
      <c r="A554" s="67" t="s">
        <v>446</v>
      </c>
      <c r="B554" s="29">
        <v>3535309</v>
      </c>
      <c r="C554" s="25">
        <v>17</v>
      </c>
      <c r="D554" s="30">
        <v>17</v>
      </c>
      <c r="E554" s="29" t="str">
        <f t="shared" si="8"/>
        <v>Palmital17</v>
      </c>
      <c r="F554" s="29">
        <v>353530917</v>
      </c>
      <c r="G554" s="31">
        <v>549.04</v>
      </c>
      <c r="H554" s="31">
        <v>2.16</v>
      </c>
      <c r="I554" s="31">
        <v>2.73</v>
      </c>
      <c r="J554" s="31">
        <v>5.16</v>
      </c>
      <c r="K554" s="31">
        <v>0.56999999999999984</v>
      </c>
    </row>
    <row r="555" spans="1:11" x14ac:dyDescent="0.2">
      <c r="A555" s="67" t="s">
        <v>447</v>
      </c>
      <c r="B555" s="29">
        <v>3535408</v>
      </c>
      <c r="C555" s="25">
        <v>20</v>
      </c>
      <c r="D555" s="30">
        <v>20</v>
      </c>
      <c r="E555" s="29" t="str">
        <f t="shared" si="8"/>
        <v>Panorama20</v>
      </c>
      <c r="F555" s="29">
        <v>353540820</v>
      </c>
      <c r="G555" s="31">
        <v>353.14</v>
      </c>
      <c r="H555" s="31">
        <v>0.84</v>
      </c>
      <c r="I555" s="31">
        <v>1.1499999999999999</v>
      </c>
      <c r="J555" s="31">
        <v>2.65</v>
      </c>
      <c r="K555" s="31">
        <v>0.30999999999999994</v>
      </c>
    </row>
    <row r="556" spans="1:11" x14ac:dyDescent="0.2">
      <c r="A556" s="67" t="s">
        <v>447</v>
      </c>
      <c r="B556" s="29">
        <v>3535408</v>
      </c>
      <c r="C556" s="25">
        <v>20</v>
      </c>
      <c r="D556" s="30">
        <v>21</v>
      </c>
      <c r="E556" s="29" t="str">
        <f t="shared" si="8"/>
        <v>Panorama21</v>
      </c>
      <c r="F556" s="29">
        <v>353540821</v>
      </c>
      <c r="G556" s="31">
        <v>353.14</v>
      </c>
      <c r="H556" s="31">
        <v>0.84</v>
      </c>
      <c r="I556" s="31">
        <v>1.1499999999999999</v>
      </c>
      <c r="J556" s="31">
        <v>2.65</v>
      </c>
      <c r="K556" s="31">
        <v>0.30999999999999994</v>
      </c>
    </row>
    <row r="557" spans="1:11" x14ac:dyDescent="0.2">
      <c r="A557" s="67" t="s">
        <v>448</v>
      </c>
      <c r="B557" s="29">
        <v>3535507</v>
      </c>
      <c r="C557" s="25">
        <v>17</v>
      </c>
      <c r="D557" s="30">
        <v>17</v>
      </c>
      <c r="E557" s="29" t="str">
        <f t="shared" si="8"/>
        <v>Paraguaçu Paulista17</v>
      </c>
      <c r="F557" s="29">
        <v>353550717</v>
      </c>
      <c r="G557" s="31">
        <v>1001.09</v>
      </c>
      <c r="H557" s="31">
        <v>3.88</v>
      </c>
      <c r="I557" s="31">
        <v>4.9000000000000004</v>
      </c>
      <c r="J557" s="31">
        <v>9.26</v>
      </c>
      <c r="K557" s="31">
        <v>1.0200000000000005</v>
      </c>
    </row>
    <row r="558" spans="1:11" x14ac:dyDescent="0.2">
      <c r="A558" s="67" t="s">
        <v>449</v>
      </c>
      <c r="B558" s="29">
        <v>3535606</v>
      </c>
      <c r="C558" s="25">
        <v>2</v>
      </c>
      <c r="D558" s="30">
        <v>2</v>
      </c>
      <c r="E558" s="29" t="str">
        <f t="shared" si="8"/>
        <v>Paraibuna2</v>
      </c>
      <c r="F558" s="29">
        <v>35356062</v>
      </c>
      <c r="G558" s="31">
        <v>809.79</v>
      </c>
      <c r="H558" s="31">
        <v>3.84</v>
      </c>
      <c r="I558" s="31">
        <v>5.09</v>
      </c>
      <c r="J558" s="31">
        <v>11.93</v>
      </c>
      <c r="K558" s="31">
        <v>1.25</v>
      </c>
    </row>
    <row r="559" spans="1:11" x14ac:dyDescent="0.2">
      <c r="A559" s="67" t="s">
        <v>449</v>
      </c>
      <c r="B559" s="29">
        <v>3535606</v>
      </c>
      <c r="C559" s="25">
        <v>2</v>
      </c>
      <c r="D559" s="30">
        <v>6</v>
      </c>
      <c r="E559" s="29" t="str">
        <f t="shared" si="8"/>
        <v>Paraibuna6</v>
      </c>
      <c r="F559" s="29">
        <v>35356066</v>
      </c>
      <c r="G559" s="31">
        <v>809.79</v>
      </c>
      <c r="H559" s="31">
        <v>3.84</v>
      </c>
      <c r="I559" s="31">
        <v>5.09</v>
      </c>
      <c r="J559" s="31">
        <v>11.93</v>
      </c>
      <c r="K559" s="31">
        <v>1.25</v>
      </c>
    </row>
    <row r="560" spans="1:11" x14ac:dyDescent="0.2">
      <c r="A560" s="67" t="s">
        <v>450</v>
      </c>
      <c r="B560" s="29">
        <v>3535705</v>
      </c>
      <c r="C560" s="25">
        <v>15</v>
      </c>
      <c r="D560" s="30">
        <v>15</v>
      </c>
      <c r="E560" s="29" t="str">
        <f t="shared" si="8"/>
        <v>Paraíso15</v>
      </c>
      <c r="F560" s="29">
        <v>353570515</v>
      </c>
      <c r="G560" s="31">
        <v>154.56</v>
      </c>
      <c r="H560" s="31">
        <v>0.26</v>
      </c>
      <c r="I560" s="31">
        <v>0.39</v>
      </c>
      <c r="J560" s="31">
        <v>1.21</v>
      </c>
      <c r="K560" s="31">
        <v>0.13</v>
      </c>
    </row>
    <row r="561" spans="1:11" x14ac:dyDescent="0.2">
      <c r="A561" s="67" t="s">
        <v>451</v>
      </c>
      <c r="B561" s="29">
        <v>3535804</v>
      </c>
      <c r="C561" s="25">
        <v>14</v>
      </c>
      <c r="D561" s="30">
        <v>14</v>
      </c>
      <c r="E561" s="29" t="str">
        <f t="shared" si="8"/>
        <v>Paranapanema14</v>
      </c>
      <c r="F561" s="29">
        <v>353580414</v>
      </c>
      <c r="G561" s="31">
        <v>1019.84</v>
      </c>
      <c r="H561" s="31">
        <v>3.76</v>
      </c>
      <c r="I561" s="31">
        <v>5.0999999999999996</v>
      </c>
      <c r="J561" s="31">
        <v>11.42</v>
      </c>
      <c r="K561" s="31">
        <v>1.3399999999999999</v>
      </c>
    </row>
    <row r="562" spans="1:11" x14ac:dyDescent="0.2">
      <c r="A562" s="67" t="s">
        <v>452</v>
      </c>
      <c r="B562" s="29">
        <v>3535903</v>
      </c>
      <c r="C562" s="25">
        <v>15</v>
      </c>
      <c r="D562" s="30">
        <v>15</v>
      </c>
      <c r="E562" s="29" t="str">
        <f t="shared" si="8"/>
        <v>Paranapuã15</v>
      </c>
      <c r="F562" s="29">
        <v>353590315</v>
      </c>
      <c r="G562" s="31">
        <v>139.51</v>
      </c>
      <c r="H562" s="31">
        <v>0.21</v>
      </c>
      <c r="I562" s="31">
        <v>0.32</v>
      </c>
      <c r="J562" s="31">
        <v>1</v>
      </c>
      <c r="K562" s="31">
        <v>0.11000000000000001</v>
      </c>
    </row>
    <row r="563" spans="1:11" x14ac:dyDescent="0.2">
      <c r="A563" s="67" t="s">
        <v>453</v>
      </c>
      <c r="B563" s="29">
        <v>3536000</v>
      </c>
      <c r="C563" s="25">
        <v>20</v>
      </c>
      <c r="D563" s="30">
        <v>20</v>
      </c>
      <c r="E563" s="29" t="str">
        <f t="shared" si="8"/>
        <v>Parapuã20</v>
      </c>
      <c r="F563" s="29">
        <v>353600020</v>
      </c>
      <c r="G563" s="31">
        <v>365.22</v>
      </c>
      <c r="H563" s="31">
        <v>0.92</v>
      </c>
      <c r="I563" s="31">
        <v>1.23</v>
      </c>
      <c r="J563" s="31">
        <v>2.72</v>
      </c>
      <c r="K563" s="31">
        <v>0.30999999999999994</v>
      </c>
    </row>
    <row r="564" spans="1:11" x14ac:dyDescent="0.2">
      <c r="A564" s="67" t="s">
        <v>453</v>
      </c>
      <c r="B564" s="29">
        <v>3536000</v>
      </c>
      <c r="C564" s="25">
        <v>20</v>
      </c>
      <c r="D564" s="30">
        <v>21</v>
      </c>
      <c r="E564" s="29" t="str">
        <f t="shared" si="8"/>
        <v>Parapuã21</v>
      </c>
      <c r="F564" s="29">
        <v>353600021</v>
      </c>
      <c r="G564" s="31">
        <v>365.22</v>
      </c>
      <c r="H564" s="31">
        <v>0.92</v>
      </c>
      <c r="I564" s="31">
        <v>1.23</v>
      </c>
      <c r="J564" s="31">
        <v>2.72</v>
      </c>
      <c r="K564" s="31">
        <v>0.30999999999999994</v>
      </c>
    </row>
    <row r="565" spans="1:11" x14ac:dyDescent="0.2">
      <c r="A565" s="67" t="s">
        <v>454</v>
      </c>
      <c r="B565" s="29">
        <v>3536109</v>
      </c>
      <c r="C565" s="25">
        <v>17</v>
      </c>
      <c r="D565" s="30">
        <v>17</v>
      </c>
      <c r="E565" s="29" t="str">
        <f t="shared" si="8"/>
        <v>Pardinho17</v>
      </c>
      <c r="F565" s="29">
        <v>353610917</v>
      </c>
      <c r="G565" s="31">
        <v>210.04</v>
      </c>
      <c r="H565" s="31">
        <v>0.77</v>
      </c>
      <c r="I565" s="31">
        <v>1.01</v>
      </c>
      <c r="J565" s="31">
        <v>2.12</v>
      </c>
      <c r="K565" s="31">
        <v>0.24</v>
      </c>
    </row>
    <row r="566" spans="1:11" x14ac:dyDescent="0.2">
      <c r="A566" s="67" t="s">
        <v>454</v>
      </c>
      <c r="B566" s="29">
        <v>3536109</v>
      </c>
      <c r="C566" s="25">
        <v>17</v>
      </c>
      <c r="D566" s="30">
        <v>14</v>
      </c>
      <c r="E566" s="29" t="str">
        <f t="shared" si="8"/>
        <v>Pardinho14</v>
      </c>
      <c r="F566" s="29">
        <v>353610914</v>
      </c>
      <c r="G566" s="31">
        <v>210.04</v>
      </c>
      <c r="H566" s="31">
        <v>0.77</v>
      </c>
      <c r="I566" s="31">
        <v>1.01</v>
      </c>
      <c r="J566" s="31">
        <v>2.12</v>
      </c>
      <c r="K566" s="31">
        <v>0.24</v>
      </c>
    </row>
    <row r="567" spans="1:11" x14ac:dyDescent="0.2">
      <c r="A567" s="67" t="s">
        <v>455</v>
      </c>
      <c r="B567" s="29">
        <v>3536208</v>
      </c>
      <c r="C567" s="25">
        <v>11</v>
      </c>
      <c r="D567" s="30">
        <v>11</v>
      </c>
      <c r="E567" s="29" t="str">
        <f t="shared" si="8"/>
        <v>Pariquera-Açu11</v>
      </c>
      <c r="F567" s="29">
        <v>353620811</v>
      </c>
      <c r="G567" s="31">
        <v>359.69</v>
      </c>
      <c r="H567" s="31">
        <v>3.35</v>
      </c>
      <c r="I567" s="31">
        <v>4.75</v>
      </c>
      <c r="J567" s="31">
        <v>10.89</v>
      </c>
      <c r="K567" s="31">
        <v>1.4</v>
      </c>
    </row>
    <row r="568" spans="1:11" x14ac:dyDescent="0.2">
      <c r="A568" s="67" t="s">
        <v>456</v>
      </c>
      <c r="B568" s="29">
        <v>3536257</v>
      </c>
      <c r="C568" s="25">
        <v>15</v>
      </c>
      <c r="D568" s="30">
        <v>15</v>
      </c>
      <c r="E568" s="29" t="str">
        <f t="shared" si="8"/>
        <v>Parisi15</v>
      </c>
      <c r="F568" s="29">
        <v>353625715</v>
      </c>
      <c r="G568" s="31">
        <v>84.51</v>
      </c>
      <c r="H568" s="31">
        <v>0.14000000000000001</v>
      </c>
      <c r="I568" s="31">
        <v>0.21</v>
      </c>
      <c r="J568" s="31">
        <v>0.65</v>
      </c>
      <c r="K568" s="31">
        <v>6.9999999999999979E-2</v>
      </c>
    </row>
    <row r="569" spans="1:11" x14ac:dyDescent="0.2">
      <c r="A569" s="67" t="s">
        <v>457</v>
      </c>
      <c r="B569" s="29">
        <v>3536307</v>
      </c>
      <c r="C569" s="25">
        <v>8</v>
      </c>
      <c r="D569" s="30">
        <v>8</v>
      </c>
      <c r="E569" s="29" t="str">
        <f t="shared" si="8"/>
        <v>Patrocínio Paulista8</v>
      </c>
      <c r="F569" s="29">
        <v>35363078</v>
      </c>
      <c r="G569" s="31">
        <v>600.11</v>
      </c>
      <c r="H569" s="31">
        <v>1.84</v>
      </c>
      <c r="I569" s="31">
        <v>3.02</v>
      </c>
      <c r="J569" s="31">
        <v>9.64</v>
      </c>
      <c r="K569" s="31">
        <v>1.18</v>
      </c>
    </row>
    <row r="570" spans="1:11" x14ac:dyDescent="0.2">
      <c r="A570" s="67" t="s">
        <v>458</v>
      </c>
      <c r="B570" s="29">
        <v>3536406</v>
      </c>
      <c r="C570" s="25">
        <v>20</v>
      </c>
      <c r="D570" s="30">
        <v>20</v>
      </c>
      <c r="E570" s="29" t="str">
        <f t="shared" si="8"/>
        <v>Paulicéia20</v>
      </c>
      <c r="F570" s="29">
        <v>353640620</v>
      </c>
      <c r="G570" s="31">
        <v>373.89</v>
      </c>
      <c r="H570" s="31">
        <v>0.79</v>
      </c>
      <c r="I570" s="31">
        <v>1.1299999999999999</v>
      </c>
      <c r="J570" s="31">
        <v>2.71</v>
      </c>
      <c r="K570" s="31">
        <v>0.33999999999999986</v>
      </c>
    </row>
    <row r="571" spans="1:11" x14ac:dyDescent="0.2">
      <c r="A571" s="67" t="s">
        <v>459</v>
      </c>
      <c r="B571" s="29">
        <v>3536505</v>
      </c>
      <c r="C571" s="25">
        <v>5</v>
      </c>
      <c r="D571" s="30">
        <v>5</v>
      </c>
      <c r="E571" s="29" t="str">
        <f t="shared" si="8"/>
        <v>Paulínia5</v>
      </c>
      <c r="F571" s="29">
        <v>35365055</v>
      </c>
      <c r="G571" s="31">
        <v>139.33000000000001</v>
      </c>
      <c r="H571" s="31">
        <v>0.4</v>
      </c>
      <c r="I571" s="31">
        <v>0.61</v>
      </c>
      <c r="J571" s="31">
        <v>1.62</v>
      </c>
      <c r="K571" s="31">
        <v>0.20999999999999996</v>
      </c>
    </row>
    <row r="572" spans="1:11" x14ac:dyDescent="0.2">
      <c r="A572" s="67" t="s">
        <v>460</v>
      </c>
      <c r="B572" s="29">
        <v>3536570</v>
      </c>
      <c r="C572" s="25">
        <v>17</v>
      </c>
      <c r="D572" s="30">
        <v>17</v>
      </c>
      <c r="E572" s="29" t="str">
        <f t="shared" si="8"/>
        <v>Paulistânia17</v>
      </c>
      <c r="F572" s="29">
        <v>353657017</v>
      </c>
      <c r="G572" s="31">
        <v>256.55</v>
      </c>
      <c r="H572" s="31">
        <v>1.01</v>
      </c>
      <c r="I572" s="31">
        <v>1.27</v>
      </c>
      <c r="J572" s="31">
        <v>2.41</v>
      </c>
      <c r="K572" s="31">
        <v>0.26</v>
      </c>
    </row>
    <row r="573" spans="1:11" x14ac:dyDescent="0.2">
      <c r="A573" s="67" t="s">
        <v>461</v>
      </c>
      <c r="B573" s="29">
        <v>3536604</v>
      </c>
      <c r="C573" s="25">
        <v>15</v>
      </c>
      <c r="D573" s="30">
        <v>15</v>
      </c>
      <c r="E573" s="29" t="str">
        <f t="shared" si="8"/>
        <v>Paulo de Faria15</v>
      </c>
      <c r="F573" s="29">
        <v>353660415</v>
      </c>
      <c r="G573" s="31">
        <v>740.83</v>
      </c>
      <c r="H573" s="31">
        <v>1.22</v>
      </c>
      <c r="I573" s="31">
        <v>1.83</v>
      </c>
      <c r="J573" s="31">
        <v>5.71</v>
      </c>
      <c r="K573" s="31">
        <v>0.6100000000000001</v>
      </c>
    </row>
    <row r="574" spans="1:11" x14ac:dyDescent="0.2">
      <c r="A574" s="67" t="s">
        <v>462</v>
      </c>
      <c r="B574" s="29">
        <v>3536703</v>
      </c>
      <c r="C574" s="25">
        <v>13</v>
      </c>
      <c r="D574" s="30">
        <v>13</v>
      </c>
      <c r="E574" s="29" t="str">
        <f t="shared" si="8"/>
        <v>Pederneiras13</v>
      </c>
      <c r="F574" s="29">
        <v>353670313</v>
      </c>
      <c r="G574" s="31">
        <v>729.18</v>
      </c>
      <c r="H574" s="31">
        <v>2.46</v>
      </c>
      <c r="I574" s="31">
        <v>3.09</v>
      </c>
      <c r="J574" s="31">
        <v>5.98</v>
      </c>
      <c r="K574" s="31">
        <v>0.62999999999999989</v>
      </c>
    </row>
    <row r="575" spans="1:11" x14ac:dyDescent="0.2">
      <c r="A575" s="67" t="s">
        <v>463</v>
      </c>
      <c r="B575" s="29">
        <v>3536802</v>
      </c>
      <c r="C575" s="25">
        <v>5</v>
      </c>
      <c r="D575" s="30">
        <v>5</v>
      </c>
      <c r="E575" s="29" t="str">
        <f t="shared" si="8"/>
        <v>Pedra Bela5</v>
      </c>
      <c r="F575" s="29">
        <v>35368025</v>
      </c>
      <c r="G575" s="31">
        <v>157.18</v>
      </c>
      <c r="H575" s="31">
        <v>0.46</v>
      </c>
      <c r="I575" s="31">
        <v>0.71</v>
      </c>
      <c r="J575" s="31">
        <v>1.86</v>
      </c>
      <c r="K575" s="31">
        <v>0.24999999999999994</v>
      </c>
    </row>
    <row r="576" spans="1:11" x14ac:dyDescent="0.2">
      <c r="A576" s="67" t="s">
        <v>464</v>
      </c>
      <c r="B576" s="29">
        <v>3536901</v>
      </c>
      <c r="C576" s="25">
        <v>15</v>
      </c>
      <c r="D576" s="30">
        <v>15</v>
      </c>
      <c r="E576" s="29" t="str">
        <f t="shared" si="8"/>
        <v>Pedranópolis15</v>
      </c>
      <c r="F576" s="29">
        <v>353690115</v>
      </c>
      <c r="G576" s="31">
        <v>259.99</v>
      </c>
      <c r="H576" s="31">
        <v>0.43</v>
      </c>
      <c r="I576" s="31">
        <v>0.64</v>
      </c>
      <c r="J576" s="31">
        <v>2</v>
      </c>
      <c r="K576" s="31">
        <v>0.21000000000000002</v>
      </c>
    </row>
    <row r="577" spans="1:11" x14ac:dyDescent="0.2">
      <c r="A577" s="67" t="s">
        <v>465</v>
      </c>
      <c r="B577" s="29">
        <v>3537008</v>
      </c>
      <c r="C577" s="25">
        <v>8</v>
      </c>
      <c r="D577" s="30">
        <v>8</v>
      </c>
      <c r="E577" s="29" t="str">
        <f t="shared" si="8"/>
        <v>Pedregulho8</v>
      </c>
      <c r="F577" s="29">
        <v>35370088</v>
      </c>
      <c r="G577" s="31">
        <v>701.89</v>
      </c>
      <c r="H577" s="31">
        <v>2.17</v>
      </c>
      <c r="I577" s="31">
        <v>3.57</v>
      </c>
      <c r="J577" s="31">
        <v>11.41</v>
      </c>
      <c r="K577" s="31">
        <v>1.4</v>
      </c>
    </row>
    <row r="578" spans="1:11" x14ac:dyDescent="0.2">
      <c r="A578" s="67" t="s">
        <v>466</v>
      </c>
      <c r="B578" s="29">
        <v>3537107</v>
      </c>
      <c r="C578" s="25">
        <v>5</v>
      </c>
      <c r="D578" s="30">
        <v>5</v>
      </c>
      <c r="E578" s="29" t="str">
        <f t="shared" ref="E578:E641" si="9">CONCATENATE(A578,D578)</f>
        <v>Pedreira5</v>
      </c>
      <c r="F578" s="29">
        <v>35371075</v>
      </c>
      <c r="G578" s="31">
        <v>109.71</v>
      </c>
      <c r="H578" s="31">
        <v>0.31</v>
      </c>
      <c r="I578" s="31">
        <v>0.48</v>
      </c>
      <c r="J578" s="31">
        <v>1.28</v>
      </c>
      <c r="K578" s="31">
        <v>0.16999999999999998</v>
      </c>
    </row>
    <row r="579" spans="1:11" x14ac:dyDescent="0.2">
      <c r="A579" s="67" t="s">
        <v>467</v>
      </c>
      <c r="B579" s="29">
        <v>3537156</v>
      </c>
      <c r="C579" s="25">
        <v>17</v>
      </c>
      <c r="D579" s="30">
        <v>17</v>
      </c>
      <c r="E579" s="29" t="str">
        <f t="shared" si="9"/>
        <v>Pedrinhas Paulista17</v>
      </c>
      <c r="F579" s="29">
        <v>353715617</v>
      </c>
      <c r="G579" s="31">
        <v>152.16999999999999</v>
      </c>
      <c r="H579" s="31">
        <v>0.6</v>
      </c>
      <c r="I579" s="31">
        <v>0.76</v>
      </c>
      <c r="J579" s="31">
        <v>1.43</v>
      </c>
      <c r="K579" s="31">
        <v>0.16000000000000003</v>
      </c>
    </row>
    <row r="580" spans="1:11" x14ac:dyDescent="0.2">
      <c r="A580" s="67" t="s">
        <v>468</v>
      </c>
      <c r="B580" s="29">
        <v>3537206</v>
      </c>
      <c r="C580" s="25">
        <v>11</v>
      </c>
      <c r="D580" s="30">
        <v>11</v>
      </c>
      <c r="E580" s="29" t="str">
        <f t="shared" si="9"/>
        <v>Pedro de Toledo11</v>
      </c>
      <c r="F580" s="29">
        <v>353720611</v>
      </c>
      <c r="G580" s="31">
        <v>671.11</v>
      </c>
      <c r="H580" s="31">
        <v>6.25</v>
      </c>
      <c r="I580" s="31">
        <v>8.8699999999999992</v>
      </c>
      <c r="J580" s="31">
        <v>20.329999999999998</v>
      </c>
      <c r="K580" s="31">
        <v>2.6199999999999992</v>
      </c>
    </row>
    <row r="581" spans="1:11" x14ac:dyDescent="0.2">
      <c r="A581" s="67" t="s">
        <v>469</v>
      </c>
      <c r="B581" s="29">
        <v>3537305</v>
      </c>
      <c r="C581" s="25">
        <v>19</v>
      </c>
      <c r="D581" s="30">
        <v>19</v>
      </c>
      <c r="E581" s="29" t="str">
        <f t="shared" si="9"/>
        <v>Penápolis19</v>
      </c>
      <c r="F581" s="29">
        <v>353730519</v>
      </c>
      <c r="G581" s="31">
        <v>708.5</v>
      </c>
      <c r="H581" s="31">
        <v>1.24</v>
      </c>
      <c r="I581" s="31">
        <v>1.65</v>
      </c>
      <c r="J581" s="31">
        <v>5.24</v>
      </c>
      <c r="K581" s="31">
        <v>0.40999999999999992</v>
      </c>
    </row>
    <row r="582" spans="1:11" x14ac:dyDescent="0.2">
      <c r="A582" s="67" t="s">
        <v>470</v>
      </c>
      <c r="B582" s="29">
        <v>3537404</v>
      </c>
      <c r="C582" s="25">
        <v>19</v>
      </c>
      <c r="D582" s="30">
        <v>19</v>
      </c>
      <c r="E582" s="29" t="str">
        <f t="shared" si="9"/>
        <v>Pereira Barreto19</v>
      </c>
      <c r="F582" s="29">
        <v>353740419</v>
      </c>
      <c r="G582" s="31">
        <v>979.96</v>
      </c>
      <c r="H582" s="31">
        <v>1.71</v>
      </c>
      <c r="I582" s="31">
        <v>2.2799999999999998</v>
      </c>
      <c r="J582" s="31">
        <v>7.24</v>
      </c>
      <c r="K582" s="31">
        <v>0.56999999999999984</v>
      </c>
    </row>
    <row r="583" spans="1:11" x14ac:dyDescent="0.2">
      <c r="A583" s="67" t="s">
        <v>470</v>
      </c>
      <c r="B583" s="29">
        <v>3537404</v>
      </c>
      <c r="C583" s="25">
        <v>19</v>
      </c>
      <c r="D583" s="30">
        <v>18</v>
      </c>
      <c r="E583" s="29" t="str">
        <f t="shared" si="9"/>
        <v>Pereira Barreto18</v>
      </c>
      <c r="F583" s="29">
        <v>353740418</v>
      </c>
      <c r="G583" s="31">
        <v>979.96</v>
      </c>
      <c r="H583" s="31">
        <v>1.71</v>
      </c>
      <c r="I583" s="31">
        <v>2.2799999999999998</v>
      </c>
      <c r="J583" s="31">
        <v>7.24</v>
      </c>
      <c r="K583" s="31">
        <v>0.56999999999999984</v>
      </c>
    </row>
    <row r="584" spans="1:11" x14ac:dyDescent="0.2">
      <c r="A584" s="67" t="s">
        <v>471</v>
      </c>
      <c r="B584" s="29">
        <v>3537503</v>
      </c>
      <c r="C584" s="25">
        <v>10</v>
      </c>
      <c r="D584" s="30">
        <v>10</v>
      </c>
      <c r="E584" s="29" t="str">
        <f t="shared" si="9"/>
        <v>Pereiras10</v>
      </c>
      <c r="F584" s="29">
        <v>353750310</v>
      </c>
      <c r="G584" s="31">
        <v>222.16</v>
      </c>
      <c r="H584" s="31">
        <v>0.42</v>
      </c>
      <c r="I584" s="31">
        <v>0.72</v>
      </c>
      <c r="J584" s="31">
        <v>2</v>
      </c>
      <c r="K584" s="31">
        <v>0.3</v>
      </c>
    </row>
    <row r="585" spans="1:11" x14ac:dyDescent="0.2">
      <c r="A585" s="67" t="s">
        <v>472</v>
      </c>
      <c r="B585" s="29">
        <v>3537602</v>
      </c>
      <c r="C585" s="25">
        <v>7</v>
      </c>
      <c r="D585" s="30">
        <v>7</v>
      </c>
      <c r="E585" s="29" t="str">
        <f t="shared" si="9"/>
        <v>Peruíbe7</v>
      </c>
      <c r="F585" s="29">
        <v>35376027</v>
      </c>
      <c r="G585" s="31">
        <v>326.20999999999998</v>
      </c>
      <c r="H585" s="31">
        <v>4.41</v>
      </c>
      <c r="I585" s="31">
        <v>6.64</v>
      </c>
      <c r="J585" s="31">
        <v>17.5</v>
      </c>
      <c r="K585" s="31">
        <v>2.2299999999999995</v>
      </c>
    </row>
    <row r="586" spans="1:11" x14ac:dyDescent="0.2">
      <c r="A586" s="67" t="s">
        <v>472</v>
      </c>
      <c r="B586" s="29">
        <v>3537602</v>
      </c>
      <c r="C586" s="25">
        <v>7</v>
      </c>
      <c r="D586" s="30">
        <v>11</v>
      </c>
      <c r="E586" s="29" t="str">
        <f t="shared" si="9"/>
        <v>Peruíbe11</v>
      </c>
      <c r="F586" s="29">
        <v>353760211</v>
      </c>
      <c r="G586" s="31">
        <v>326.20999999999998</v>
      </c>
      <c r="H586" s="31">
        <v>4.41</v>
      </c>
      <c r="I586" s="31">
        <v>6.64</v>
      </c>
      <c r="J586" s="31">
        <v>17.5</v>
      </c>
      <c r="K586" s="31">
        <v>2.2299999999999995</v>
      </c>
    </row>
    <row r="587" spans="1:11" x14ac:dyDescent="0.2">
      <c r="A587" s="67" t="s">
        <v>473</v>
      </c>
      <c r="B587" s="29">
        <v>3537701</v>
      </c>
      <c r="C587" s="25">
        <v>20</v>
      </c>
      <c r="D587" s="30">
        <v>20</v>
      </c>
      <c r="E587" s="29" t="str">
        <f t="shared" si="9"/>
        <v>Piacatu20</v>
      </c>
      <c r="F587" s="29">
        <v>353770120</v>
      </c>
      <c r="G587" s="31">
        <v>232.54</v>
      </c>
      <c r="H587" s="31">
        <v>0.5</v>
      </c>
      <c r="I587" s="31">
        <v>0.71</v>
      </c>
      <c r="J587" s="31">
        <v>1.7</v>
      </c>
      <c r="K587" s="31">
        <v>0.20999999999999996</v>
      </c>
    </row>
    <row r="588" spans="1:11" x14ac:dyDescent="0.2">
      <c r="A588" s="67" t="s">
        <v>474</v>
      </c>
      <c r="B588" s="29">
        <v>3537800</v>
      </c>
      <c r="C588" s="25">
        <v>10</v>
      </c>
      <c r="D588" s="30">
        <v>10</v>
      </c>
      <c r="E588" s="29" t="str">
        <f t="shared" si="9"/>
        <v>Piedade10</v>
      </c>
      <c r="F588" s="29">
        <v>353780010</v>
      </c>
      <c r="G588" s="31">
        <v>745.54</v>
      </c>
      <c r="H588" s="31">
        <v>2.5499999999999998</v>
      </c>
      <c r="I588" s="31">
        <v>3.88</v>
      </c>
      <c r="J588" s="31">
        <v>9.6</v>
      </c>
      <c r="K588" s="31">
        <v>1.33</v>
      </c>
    </row>
    <row r="589" spans="1:11" x14ac:dyDescent="0.2">
      <c r="A589" s="67" t="s">
        <v>474</v>
      </c>
      <c r="B589" s="29">
        <v>3537800</v>
      </c>
      <c r="C589" s="25">
        <v>10</v>
      </c>
      <c r="D589" s="30">
        <v>11</v>
      </c>
      <c r="E589" s="29" t="str">
        <f t="shared" si="9"/>
        <v>Piedade11</v>
      </c>
      <c r="F589" s="29">
        <v>353780011</v>
      </c>
      <c r="G589" s="31">
        <v>745.54</v>
      </c>
      <c r="H589" s="31">
        <v>2.5499999999999998</v>
      </c>
      <c r="I589" s="31">
        <v>3.88</v>
      </c>
      <c r="J589" s="31">
        <v>9.6</v>
      </c>
      <c r="K589" s="31">
        <v>1.33</v>
      </c>
    </row>
    <row r="590" spans="1:11" x14ac:dyDescent="0.2">
      <c r="A590" s="67" t="s">
        <v>474</v>
      </c>
      <c r="B590" s="29">
        <v>3537800</v>
      </c>
      <c r="C590" s="25">
        <v>10</v>
      </c>
      <c r="D590" s="30">
        <v>14</v>
      </c>
      <c r="E590" s="29" t="str">
        <f t="shared" si="9"/>
        <v>Piedade14</v>
      </c>
      <c r="F590" s="29">
        <v>353780014</v>
      </c>
      <c r="G590" s="31">
        <v>745.54</v>
      </c>
      <c r="H590" s="31">
        <v>2.5499999999999998</v>
      </c>
      <c r="I590" s="31">
        <v>3.88</v>
      </c>
      <c r="J590" s="31">
        <v>9.6</v>
      </c>
      <c r="K590" s="31">
        <v>1.33</v>
      </c>
    </row>
    <row r="591" spans="1:11" x14ac:dyDescent="0.2">
      <c r="A591" s="67" t="s">
        <v>475</v>
      </c>
      <c r="B591" s="29">
        <v>3537909</v>
      </c>
      <c r="C591" s="25">
        <v>14</v>
      </c>
      <c r="D591" s="30">
        <v>14</v>
      </c>
      <c r="E591" s="29" t="str">
        <f t="shared" si="9"/>
        <v>Pilar do Sul14</v>
      </c>
      <c r="F591" s="29">
        <v>353790914</v>
      </c>
      <c r="G591" s="31">
        <v>682.4</v>
      </c>
      <c r="H591" s="31">
        <v>2.4300000000000002</v>
      </c>
      <c r="I591" s="31">
        <v>3.34</v>
      </c>
      <c r="J591" s="31">
        <v>7.6</v>
      </c>
      <c r="K591" s="31">
        <v>0.9099999999999997</v>
      </c>
    </row>
    <row r="592" spans="1:11" x14ac:dyDescent="0.2">
      <c r="A592" s="67" t="s">
        <v>475</v>
      </c>
      <c r="B592" s="29">
        <v>3537909</v>
      </c>
      <c r="C592" s="25">
        <v>14</v>
      </c>
      <c r="D592" s="30">
        <v>10</v>
      </c>
      <c r="E592" s="29" t="str">
        <f t="shared" si="9"/>
        <v>Pilar do Sul10</v>
      </c>
      <c r="F592" s="29">
        <v>353790910</v>
      </c>
      <c r="G592" s="31">
        <v>682.4</v>
      </c>
      <c r="H592" s="31">
        <v>2.4300000000000002</v>
      </c>
      <c r="I592" s="31">
        <v>3.34</v>
      </c>
      <c r="J592" s="31">
        <v>7.6</v>
      </c>
      <c r="K592" s="31">
        <v>0.9099999999999997</v>
      </c>
    </row>
    <row r="593" spans="1:11" x14ac:dyDescent="0.2">
      <c r="A593" s="67" t="s">
        <v>476</v>
      </c>
      <c r="B593" s="29">
        <v>3538006</v>
      </c>
      <c r="C593" s="25">
        <v>2</v>
      </c>
      <c r="D593" s="30">
        <v>2</v>
      </c>
      <c r="E593" s="29" t="str">
        <f t="shared" si="9"/>
        <v>Pindamonhangaba2</v>
      </c>
      <c r="F593" s="29">
        <v>35380062</v>
      </c>
      <c r="G593" s="31">
        <v>730.17</v>
      </c>
      <c r="H593" s="31">
        <v>3.69</v>
      </c>
      <c r="I593" s="31">
        <v>4.82</v>
      </c>
      <c r="J593" s="31">
        <v>11.15</v>
      </c>
      <c r="K593" s="31">
        <v>1.1300000000000003</v>
      </c>
    </row>
    <row r="594" spans="1:11" x14ac:dyDescent="0.2">
      <c r="A594" s="67" t="s">
        <v>477</v>
      </c>
      <c r="B594" s="29">
        <v>3538105</v>
      </c>
      <c r="C594" s="25">
        <v>15</v>
      </c>
      <c r="D594" s="30">
        <v>15</v>
      </c>
      <c r="E594" s="29" t="str">
        <f t="shared" si="9"/>
        <v>Pindorama15</v>
      </c>
      <c r="F594" s="29">
        <v>353810515</v>
      </c>
      <c r="G594" s="31">
        <v>184.53</v>
      </c>
      <c r="H594" s="31">
        <v>0.33</v>
      </c>
      <c r="I594" s="31">
        <v>0.49</v>
      </c>
      <c r="J594" s="31">
        <v>1.41</v>
      </c>
      <c r="K594" s="31">
        <v>0.15999999999999998</v>
      </c>
    </row>
    <row r="595" spans="1:11" x14ac:dyDescent="0.2">
      <c r="A595" s="67" t="s">
        <v>477</v>
      </c>
      <c r="B595" s="29">
        <v>3538105</v>
      </c>
      <c r="C595" s="25">
        <v>15</v>
      </c>
      <c r="D595" s="30">
        <v>16</v>
      </c>
      <c r="E595" s="29" t="str">
        <f t="shared" si="9"/>
        <v>Pindorama16</v>
      </c>
      <c r="F595" s="29">
        <v>353810516</v>
      </c>
      <c r="G595" s="31">
        <v>184.53</v>
      </c>
      <c r="H595" s="31">
        <v>0.33</v>
      </c>
      <c r="I595" s="31">
        <v>0.49</v>
      </c>
      <c r="J595" s="31">
        <v>1.41</v>
      </c>
      <c r="K595" s="31">
        <v>0.15999999999999998</v>
      </c>
    </row>
    <row r="596" spans="1:11" x14ac:dyDescent="0.2">
      <c r="A596" s="67" t="s">
        <v>478</v>
      </c>
      <c r="B596" s="29">
        <v>3538204</v>
      </c>
      <c r="C596" s="25">
        <v>5</v>
      </c>
      <c r="D596" s="30">
        <v>5</v>
      </c>
      <c r="E596" s="29" t="str">
        <f t="shared" si="9"/>
        <v>Pinhalzinho5</v>
      </c>
      <c r="F596" s="29">
        <v>35382045</v>
      </c>
      <c r="G596" s="31">
        <v>154.94999999999999</v>
      </c>
      <c r="H596" s="31">
        <v>0.48</v>
      </c>
      <c r="I596" s="31">
        <v>0.73</v>
      </c>
      <c r="J596" s="31">
        <v>1.92</v>
      </c>
      <c r="K596" s="31">
        <v>0.25</v>
      </c>
    </row>
    <row r="597" spans="1:11" x14ac:dyDescent="0.2">
      <c r="A597" s="67" t="s">
        <v>479</v>
      </c>
      <c r="B597" s="29">
        <v>3538303</v>
      </c>
      <c r="C597" s="25">
        <v>21</v>
      </c>
      <c r="D597" s="30">
        <v>21</v>
      </c>
      <c r="E597" s="29" t="str">
        <f t="shared" si="9"/>
        <v>Piquerobi21</v>
      </c>
      <c r="F597" s="29">
        <v>353830321</v>
      </c>
      <c r="G597" s="31">
        <v>482.51</v>
      </c>
      <c r="H597" s="31">
        <v>1.3</v>
      </c>
      <c r="I597" s="31">
        <v>1.73</v>
      </c>
      <c r="J597" s="31">
        <v>3.59</v>
      </c>
      <c r="K597" s="31">
        <v>0.42999999999999994</v>
      </c>
    </row>
    <row r="598" spans="1:11" x14ac:dyDescent="0.2">
      <c r="A598" s="67" t="s">
        <v>479</v>
      </c>
      <c r="B598" s="29">
        <v>3538303</v>
      </c>
      <c r="C598" s="25">
        <v>21</v>
      </c>
      <c r="D598" s="30">
        <v>22</v>
      </c>
      <c r="E598" s="29" t="str">
        <f t="shared" si="9"/>
        <v>Piquerobi22</v>
      </c>
      <c r="F598" s="29">
        <v>353830322</v>
      </c>
      <c r="G598" s="31">
        <v>482.51</v>
      </c>
      <c r="H598" s="31">
        <v>1.3</v>
      </c>
      <c r="I598" s="31">
        <v>1.73</v>
      </c>
      <c r="J598" s="31">
        <v>3.59</v>
      </c>
      <c r="K598" s="31">
        <v>0.42999999999999994</v>
      </c>
    </row>
    <row r="599" spans="1:11" x14ac:dyDescent="0.2">
      <c r="A599" s="67" t="s">
        <v>480</v>
      </c>
      <c r="B599" s="29">
        <v>3538501</v>
      </c>
      <c r="C599" s="25">
        <v>2</v>
      </c>
      <c r="D599" s="30">
        <v>2</v>
      </c>
      <c r="E599" s="29" t="str">
        <f t="shared" si="9"/>
        <v>Piquete2</v>
      </c>
      <c r="F599" s="29">
        <v>35385012</v>
      </c>
      <c r="G599" s="31">
        <v>175.88</v>
      </c>
      <c r="H599" s="31">
        <v>0.86</v>
      </c>
      <c r="I599" s="31">
        <v>1.1200000000000001</v>
      </c>
      <c r="J599" s="31">
        <v>2.59</v>
      </c>
      <c r="K599" s="31">
        <v>0.26000000000000012</v>
      </c>
    </row>
    <row r="600" spans="1:11" x14ac:dyDescent="0.2">
      <c r="A600" s="67" t="s">
        <v>481</v>
      </c>
      <c r="B600" s="29">
        <v>3538600</v>
      </c>
      <c r="C600" s="25">
        <v>5</v>
      </c>
      <c r="D600" s="30">
        <v>5</v>
      </c>
      <c r="E600" s="29" t="str">
        <f t="shared" si="9"/>
        <v>Piracaia5</v>
      </c>
      <c r="F600" s="29">
        <v>35386005</v>
      </c>
      <c r="G600" s="31">
        <v>384.73</v>
      </c>
      <c r="H600" s="31">
        <v>1.19</v>
      </c>
      <c r="I600" s="31">
        <v>1.82</v>
      </c>
      <c r="J600" s="31">
        <v>4.82</v>
      </c>
      <c r="K600" s="31">
        <v>0.63000000000000012</v>
      </c>
    </row>
    <row r="601" spans="1:11" x14ac:dyDescent="0.2">
      <c r="A601" s="67" t="s">
        <v>482</v>
      </c>
      <c r="B601" s="29">
        <v>3538709</v>
      </c>
      <c r="C601" s="25">
        <v>5</v>
      </c>
      <c r="D601" s="30">
        <v>5</v>
      </c>
      <c r="E601" s="29" t="str">
        <f t="shared" si="9"/>
        <v>Piracicaba5</v>
      </c>
      <c r="F601" s="29">
        <v>35387095</v>
      </c>
      <c r="G601" s="31">
        <v>1369.51</v>
      </c>
      <c r="H601" s="31">
        <v>3.79</v>
      </c>
      <c r="I601" s="31">
        <v>5.95</v>
      </c>
      <c r="J601" s="31">
        <v>15.87</v>
      </c>
      <c r="K601" s="31">
        <v>2.16</v>
      </c>
    </row>
    <row r="602" spans="1:11" x14ac:dyDescent="0.2">
      <c r="A602" s="67" t="s">
        <v>482</v>
      </c>
      <c r="B602" s="29">
        <v>3538709</v>
      </c>
      <c r="C602" s="25">
        <v>5</v>
      </c>
      <c r="D602" s="30">
        <v>10</v>
      </c>
      <c r="E602" s="29" t="str">
        <f t="shared" si="9"/>
        <v>Piracicaba10</v>
      </c>
      <c r="F602" s="29">
        <v>353870910</v>
      </c>
      <c r="G602" s="31">
        <v>1369.51</v>
      </c>
      <c r="H602" s="31">
        <v>3.79</v>
      </c>
      <c r="I602" s="31">
        <v>5.95</v>
      </c>
      <c r="J602" s="31">
        <v>15.87</v>
      </c>
      <c r="K602" s="31">
        <v>2.16</v>
      </c>
    </row>
    <row r="603" spans="1:11" x14ac:dyDescent="0.2">
      <c r="A603" s="67" t="s">
        <v>483</v>
      </c>
      <c r="B603" s="29">
        <v>3538808</v>
      </c>
      <c r="C603" s="25">
        <v>14</v>
      </c>
      <c r="D603" s="30">
        <v>14</v>
      </c>
      <c r="E603" s="29" t="str">
        <f t="shared" si="9"/>
        <v>Piraju14</v>
      </c>
      <c r="F603" s="29">
        <v>353880814</v>
      </c>
      <c r="G603" s="31">
        <v>505.23</v>
      </c>
      <c r="H603" s="31">
        <v>1.85</v>
      </c>
      <c r="I603" s="31">
        <v>2.54</v>
      </c>
      <c r="J603" s="31">
        <v>5.65</v>
      </c>
      <c r="K603" s="31">
        <v>0.69</v>
      </c>
    </row>
    <row r="604" spans="1:11" x14ac:dyDescent="0.2">
      <c r="A604" s="67" t="s">
        <v>484</v>
      </c>
      <c r="B604" s="29">
        <v>3538907</v>
      </c>
      <c r="C604" s="25">
        <v>16</v>
      </c>
      <c r="D604" s="30">
        <v>16</v>
      </c>
      <c r="E604" s="29" t="str">
        <f t="shared" si="9"/>
        <v>Pirajuí16</v>
      </c>
      <c r="F604" s="29">
        <v>353890716</v>
      </c>
      <c r="G604" s="31">
        <v>819.43</v>
      </c>
      <c r="H604" s="31">
        <v>1.89</v>
      </c>
      <c r="I604" s="31">
        <v>2.5099999999999998</v>
      </c>
      <c r="J604" s="31">
        <v>6.09</v>
      </c>
      <c r="K604" s="31">
        <v>0.61999999999999988</v>
      </c>
    </row>
    <row r="605" spans="1:11" x14ac:dyDescent="0.2">
      <c r="A605" s="67" t="s">
        <v>484</v>
      </c>
      <c r="B605" s="29">
        <v>3538907</v>
      </c>
      <c r="C605" s="25">
        <v>16</v>
      </c>
      <c r="D605" s="30">
        <v>20</v>
      </c>
      <c r="E605" s="29" t="str">
        <f t="shared" si="9"/>
        <v>Pirajuí20</v>
      </c>
      <c r="F605" s="29">
        <v>353890720</v>
      </c>
      <c r="G605" s="31">
        <v>819.43</v>
      </c>
      <c r="H605" s="31">
        <v>1.89</v>
      </c>
      <c r="I605" s="31">
        <v>2.5099999999999998</v>
      </c>
      <c r="J605" s="31">
        <v>6.09</v>
      </c>
      <c r="K605" s="31">
        <v>0.61999999999999988</v>
      </c>
    </row>
    <row r="606" spans="1:11" x14ac:dyDescent="0.2">
      <c r="A606" s="67" t="s">
        <v>485</v>
      </c>
      <c r="B606" s="29">
        <v>3539004</v>
      </c>
      <c r="C606" s="25">
        <v>15</v>
      </c>
      <c r="D606" s="30">
        <v>15</v>
      </c>
      <c r="E606" s="29" t="str">
        <f t="shared" si="9"/>
        <v>Pirangi15</v>
      </c>
      <c r="F606" s="29">
        <v>353900415</v>
      </c>
      <c r="G606" s="31">
        <v>215.79</v>
      </c>
      <c r="H606" s="31">
        <v>0.35</v>
      </c>
      <c r="I606" s="31">
        <v>0.53</v>
      </c>
      <c r="J606" s="31">
        <v>1.63</v>
      </c>
      <c r="K606" s="31">
        <v>0.18000000000000005</v>
      </c>
    </row>
    <row r="607" spans="1:11" x14ac:dyDescent="0.2">
      <c r="A607" s="67" t="s">
        <v>486</v>
      </c>
      <c r="B607" s="29">
        <v>3539103</v>
      </c>
      <c r="C607" s="25">
        <v>6</v>
      </c>
      <c r="D607" s="30">
        <v>6</v>
      </c>
      <c r="E607" s="29" t="str">
        <f t="shared" si="9"/>
        <v>Pirapora do Bom Jesus6</v>
      </c>
      <c r="F607" s="29">
        <v>35391036</v>
      </c>
      <c r="G607" s="31">
        <v>108.26</v>
      </c>
      <c r="H607" s="31">
        <v>0.33</v>
      </c>
      <c r="I607" s="31">
        <v>0.54</v>
      </c>
      <c r="J607" s="31">
        <v>1.42</v>
      </c>
      <c r="K607" s="31">
        <v>0.21000000000000002</v>
      </c>
    </row>
    <row r="608" spans="1:11" x14ac:dyDescent="0.2">
      <c r="A608" s="67" t="s">
        <v>486</v>
      </c>
      <c r="B608" s="29">
        <v>3539103</v>
      </c>
      <c r="C608" s="25">
        <v>6</v>
      </c>
      <c r="D608" s="30">
        <v>10</v>
      </c>
      <c r="E608" s="29" t="str">
        <f t="shared" si="9"/>
        <v>Pirapora do Bom Jesus10</v>
      </c>
      <c r="F608" s="29">
        <v>353910310</v>
      </c>
      <c r="G608" s="31">
        <v>108.26</v>
      </c>
      <c r="H608" s="31">
        <v>0.33</v>
      </c>
      <c r="I608" s="31">
        <v>0.54</v>
      </c>
      <c r="J608" s="31">
        <v>1.42</v>
      </c>
      <c r="K608" s="31">
        <v>0.21000000000000002</v>
      </c>
    </row>
    <row r="609" spans="1:11" x14ac:dyDescent="0.2">
      <c r="A609" s="67" t="s">
        <v>487</v>
      </c>
      <c r="B609" s="29">
        <v>3539202</v>
      </c>
      <c r="C609" s="25">
        <v>22</v>
      </c>
      <c r="D609" s="30">
        <v>22</v>
      </c>
      <c r="E609" s="29" t="str">
        <f t="shared" si="9"/>
        <v>Pirapozinho22</v>
      </c>
      <c r="F609" s="29">
        <v>353920222</v>
      </c>
      <c r="G609" s="31">
        <v>480.8</v>
      </c>
      <c r="H609" s="31">
        <v>1.34</v>
      </c>
      <c r="I609" s="31">
        <v>1.84</v>
      </c>
      <c r="J609" s="31">
        <v>3.62</v>
      </c>
      <c r="K609" s="31">
        <v>0.5</v>
      </c>
    </row>
    <row r="610" spans="1:11" x14ac:dyDescent="0.2">
      <c r="A610" s="67" t="s">
        <v>488</v>
      </c>
      <c r="B610" s="29">
        <v>3539301</v>
      </c>
      <c r="C610" s="25">
        <v>9</v>
      </c>
      <c r="D610" s="30">
        <v>9</v>
      </c>
      <c r="E610" s="29" t="str">
        <f t="shared" si="9"/>
        <v>Pirassununga9</v>
      </c>
      <c r="F610" s="29">
        <v>35393019</v>
      </c>
      <c r="G610" s="31">
        <v>726.94</v>
      </c>
      <c r="H610" s="31">
        <v>2.38</v>
      </c>
      <c r="I610" s="31">
        <v>3.54</v>
      </c>
      <c r="J610" s="31">
        <v>9.81</v>
      </c>
      <c r="K610" s="31">
        <v>1.1600000000000001</v>
      </c>
    </row>
    <row r="611" spans="1:11" x14ac:dyDescent="0.2">
      <c r="A611" s="67" t="s">
        <v>489</v>
      </c>
      <c r="B611" s="29">
        <v>3539400</v>
      </c>
      <c r="C611" s="25">
        <v>16</v>
      </c>
      <c r="D611" s="30">
        <v>16</v>
      </c>
      <c r="E611" s="29" t="str">
        <f t="shared" si="9"/>
        <v>Piratininga16</v>
      </c>
      <c r="F611" s="29">
        <v>353940016</v>
      </c>
      <c r="G611" s="31">
        <v>397.21</v>
      </c>
      <c r="H611" s="31">
        <v>1.18</v>
      </c>
      <c r="I611" s="31">
        <v>1.51</v>
      </c>
      <c r="J611" s="31">
        <v>3.26</v>
      </c>
      <c r="K611" s="31">
        <v>0.33000000000000007</v>
      </c>
    </row>
    <row r="612" spans="1:11" x14ac:dyDescent="0.2">
      <c r="A612" s="67" t="s">
        <v>489</v>
      </c>
      <c r="B612" s="29">
        <v>3539400</v>
      </c>
      <c r="C612" s="25">
        <v>16</v>
      </c>
      <c r="D612" s="30">
        <v>17</v>
      </c>
      <c r="E612" s="29" t="str">
        <f t="shared" si="9"/>
        <v>Piratininga17</v>
      </c>
      <c r="F612" s="29">
        <v>353940017</v>
      </c>
      <c r="G612" s="31">
        <v>397.21</v>
      </c>
      <c r="H612" s="31">
        <v>1.18</v>
      </c>
      <c r="I612" s="31">
        <v>1.51</v>
      </c>
      <c r="J612" s="31">
        <v>3.26</v>
      </c>
      <c r="K612" s="31">
        <v>0.33000000000000007</v>
      </c>
    </row>
    <row r="613" spans="1:11" x14ac:dyDescent="0.2">
      <c r="A613" s="67" t="s">
        <v>490</v>
      </c>
      <c r="B613" s="29">
        <v>3539509</v>
      </c>
      <c r="C613" s="25">
        <v>9</v>
      </c>
      <c r="D613" s="30">
        <v>9</v>
      </c>
      <c r="E613" s="29" t="str">
        <f t="shared" si="9"/>
        <v>Pitangueiras9</v>
      </c>
      <c r="F613" s="29">
        <v>35395099</v>
      </c>
      <c r="G613" s="31">
        <v>429.58</v>
      </c>
      <c r="H613" s="31">
        <v>1.33</v>
      </c>
      <c r="I613" s="31">
        <v>1.99</v>
      </c>
      <c r="J613" s="31">
        <v>5.48</v>
      </c>
      <c r="K613" s="31">
        <v>0.65999999999999992</v>
      </c>
    </row>
    <row r="614" spans="1:11" x14ac:dyDescent="0.2">
      <c r="A614" s="67" t="s">
        <v>490</v>
      </c>
      <c r="B614" s="29">
        <v>3539509</v>
      </c>
      <c r="C614" s="25">
        <v>9</v>
      </c>
      <c r="D614" s="30">
        <v>12</v>
      </c>
      <c r="E614" s="29" t="str">
        <f t="shared" si="9"/>
        <v>Pitangueiras12</v>
      </c>
      <c r="F614" s="29">
        <v>353950912</v>
      </c>
      <c r="G614" s="31">
        <v>429.58</v>
      </c>
      <c r="H614" s="31">
        <v>1.33</v>
      </c>
      <c r="I614" s="31">
        <v>1.99</v>
      </c>
      <c r="J614" s="31">
        <v>5.48</v>
      </c>
      <c r="K614" s="31">
        <v>0.65999999999999992</v>
      </c>
    </row>
    <row r="615" spans="1:11" x14ac:dyDescent="0.2">
      <c r="A615" s="67" t="s">
        <v>491</v>
      </c>
      <c r="B615" s="29">
        <v>3539608</v>
      </c>
      <c r="C615" s="25">
        <v>19</v>
      </c>
      <c r="D615" s="30">
        <v>19</v>
      </c>
      <c r="E615" s="29" t="str">
        <f t="shared" si="9"/>
        <v>Planalto19</v>
      </c>
      <c r="F615" s="29">
        <v>353960819</v>
      </c>
      <c r="G615" s="31">
        <v>289.54000000000002</v>
      </c>
      <c r="H615" s="31">
        <v>0.5</v>
      </c>
      <c r="I615" s="31">
        <v>0.67</v>
      </c>
      <c r="J615" s="31">
        <v>2.11</v>
      </c>
      <c r="K615" s="31">
        <v>0.17000000000000004</v>
      </c>
    </row>
    <row r="616" spans="1:11" x14ac:dyDescent="0.2">
      <c r="A616" s="67" t="s">
        <v>492</v>
      </c>
      <c r="B616" s="29">
        <v>3539707</v>
      </c>
      <c r="C616" s="25">
        <v>17</v>
      </c>
      <c r="D616" s="30">
        <v>17</v>
      </c>
      <c r="E616" s="29" t="str">
        <f t="shared" si="9"/>
        <v>Platina17</v>
      </c>
      <c r="F616" s="29">
        <v>353970717</v>
      </c>
      <c r="G616" s="31">
        <v>327.83</v>
      </c>
      <c r="H616" s="31">
        <v>1.26</v>
      </c>
      <c r="I616" s="31">
        <v>1.59</v>
      </c>
      <c r="J616" s="31">
        <v>3.01</v>
      </c>
      <c r="K616" s="31">
        <v>0.33000000000000007</v>
      </c>
    </row>
    <row r="617" spans="1:11" x14ac:dyDescent="0.2">
      <c r="A617" s="67" t="s">
        <v>493</v>
      </c>
      <c r="B617" s="29">
        <v>3539806</v>
      </c>
      <c r="C617" s="25">
        <v>6</v>
      </c>
      <c r="D617" s="30">
        <v>6</v>
      </c>
      <c r="E617" s="29" t="str">
        <f t="shared" si="9"/>
        <v>Poá6</v>
      </c>
      <c r="F617" s="29">
        <v>35398066</v>
      </c>
      <c r="G617" s="31">
        <v>17.18</v>
      </c>
      <c r="H617" s="31">
        <v>0.06</v>
      </c>
      <c r="I617" s="31">
        <v>0.1</v>
      </c>
      <c r="J617" s="31">
        <v>0.26</v>
      </c>
      <c r="K617" s="31">
        <v>4.0000000000000008E-2</v>
      </c>
    </row>
    <row r="618" spans="1:11" x14ac:dyDescent="0.2">
      <c r="A618" s="67" t="s">
        <v>494</v>
      </c>
      <c r="B618" s="29">
        <v>3539905</v>
      </c>
      <c r="C618" s="25">
        <v>19</v>
      </c>
      <c r="D618" s="30">
        <v>19</v>
      </c>
      <c r="E618" s="29" t="str">
        <f t="shared" si="9"/>
        <v>Poloni19</v>
      </c>
      <c r="F618" s="29">
        <v>353990519</v>
      </c>
      <c r="G618" s="31">
        <v>134.77000000000001</v>
      </c>
      <c r="H618" s="31">
        <v>0.23</v>
      </c>
      <c r="I618" s="31">
        <v>0.32</v>
      </c>
      <c r="J618" s="31">
        <v>1</v>
      </c>
      <c r="K618" s="31">
        <v>0.09</v>
      </c>
    </row>
    <row r="619" spans="1:11" x14ac:dyDescent="0.2">
      <c r="A619" s="67" t="s">
        <v>494</v>
      </c>
      <c r="B619" s="29">
        <v>3539905</v>
      </c>
      <c r="C619" s="25">
        <v>19</v>
      </c>
      <c r="D619" s="30">
        <v>18</v>
      </c>
      <c r="E619" s="29" t="str">
        <f t="shared" si="9"/>
        <v>Poloni18</v>
      </c>
      <c r="F619" s="29">
        <v>353990518</v>
      </c>
      <c r="G619" s="31">
        <v>134.77000000000001</v>
      </c>
      <c r="H619" s="31">
        <v>0.23</v>
      </c>
      <c r="I619" s="31">
        <v>0.32</v>
      </c>
      <c r="J619" s="31">
        <v>1</v>
      </c>
      <c r="K619" s="31">
        <v>0.09</v>
      </c>
    </row>
    <row r="620" spans="1:11" x14ac:dyDescent="0.2">
      <c r="A620" s="67" t="s">
        <v>495</v>
      </c>
      <c r="B620" s="29">
        <v>3540002</v>
      </c>
      <c r="C620" s="25">
        <v>20</v>
      </c>
      <c r="D620" s="30">
        <v>20</v>
      </c>
      <c r="E620" s="29" t="str">
        <f t="shared" si="9"/>
        <v>Pompéia20</v>
      </c>
      <c r="F620" s="29">
        <v>354000220</v>
      </c>
      <c r="G620" s="31">
        <v>786.41</v>
      </c>
      <c r="H620" s="31">
        <v>1.78</v>
      </c>
      <c r="I620" s="31">
        <v>2.48</v>
      </c>
      <c r="J620" s="31">
        <v>5.75</v>
      </c>
      <c r="K620" s="31">
        <v>0.7</v>
      </c>
    </row>
    <row r="621" spans="1:11" x14ac:dyDescent="0.2">
      <c r="A621" s="67" t="s">
        <v>495</v>
      </c>
      <c r="B621" s="29">
        <v>3540002</v>
      </c>
      <c r="C621" s="25">
        <v>20</v>
      </c>
      <c r="D621" s="30">
        <v>21</v>
      </c>
      <c r="E621" s="29" t="str">
        <f t="shared" si="9"/>
        <v>Pompéia21</v>
      </c>
      <c r="F621" s="29">
        <v>354000221</v>
      </c>
      <c r="G621" s="31">
        <v>786.41</v>
      </c>
      <c r="H621" s="31">
        <v>1.78</v>
      </c>
      <c r="I621" s="31">
        <v>2.48</v>
      </c>
      <c r="J621" s="31">
        <v>5.75</v>
      </c>
      <c r="K621" s="31">
        <v>0.7</v>
      </c>
    </row>
    <row r="622" spans="1:11" x14ac:dyDescent="0.2">
      <c r="A622" s="67" t="s">
        <v>496</v>
      </c>
      <c r="B622" s="29">
        <v>3540101</v>
      </c>
      <c r="C622" s="25">
        <v>16</v>
      </c>
      <c r="D622" s="30">
        <v>16</v>
      </c>
      <c r="E622" s="29" t="str">
        <f t="shared" si="9"/>
        <v>Pongaí16</v>
      </c>
      <c r="F622" s="29">
        <v>354010116</v>
      </c>
      <c r="G622" s="31">
        <v>183.38</v>
      </c>
      <c r="H622" s="31">
        <v>0.43</v>
      </c>
      <c r="I622" s="31">
        <v>0.56000000000000005</v>
      </c>
      <c r="J622" s="31">
        <v>1.37</v>
      </c>
      <c r="K622" s="31">
        <v>0.13000000000000006</v>
      </c>
    </row>
    <row r="623" spans="1:11" x14ac:dyDescent="0.2">
      <c r="A623" s="67" t="s">
        <v>497</v>
      </c>
      <c r="B623" s="29">
        <v>3540200</v>
      </c>
      <c r="C623" s="25">
        <v>9</v>
      </c>
      <c r="D623" s="30">
        <v>9</v>
      </c>
      <c r="E623" s="29" t="str">
        <f t="shared" si="9"/>
        <v>Pontal9</v>
      </c>
      <c r="F623" s="29">
        <v>35402009</v>
      </c>
      <c r="G623" s="31">
        <v>355.26</v>
      </c>
      <c r="H623" s="31">
        <v>1.2</v>
      </c>
      <c r="I623" s="31">
        <v>1.77</v>
      </c>
      <c r="J623" s="31">
        <v>5.32</v>
      </c>
      <c r="K623" s="31">
        <v>0.57000000000000006</v>
      </c>
    </row>
    <row r="624" spans="1:11" x14ac:dyDescent="0.2">
      <c r="A624" s="67" t="s">
        <v>497</v>
      </c>
      <c r="B624" s="29">
        <v>3540200</v>
      </c>
      <c r="C624" s="25">
        <v>9</v>
      </c>
      <c r="D624" s="30">
        <v>4</v>
      </c>
      <c r="E624" s="29" t="str">
        <f t="shared" si="9"/>
        <v>Pontal4</v>
      </c>
      <c r="F624" s="29">
        <v>35402004</v>
      </c>
      <c r="G624" s="31">
        <v>355.26</v>
      </c>
      <c r="H624" s="31">
        <v>1.2</v>
      </c>
      <c r="I624" s="31">
        <v>1.77</v>
      </c>
      <c r="J624" s="31">
        <v>5.32</v>
      </c>
      <c r="K624" s="31">
        <v>0.57000000000000006</v>
      </c>
    </row>
    <row r="625" spans="1:11" x14ac:dyDescent="0.2">
      <c r="A625" s="67" t="s">
        <v>498</v>
      </c>
      <c r="B625" s="29">
        <v>3540259</v>
      </c>
      <c r="C625" s="25">
        <v>18</v>
      </c>
      <c r="D625" s="30">
        <v>18</v>
      </c>
      <c r="E625" s="29" t="str">
        <f t="shared" si="9"/>
        <v>Pontalinda18</v>
      </c>
      <c r="F625" s="29">
        <v>354025918</v>
      </c>
      <c r="G625" s="31">
        <v>210.26</v>
      </c>
      <c r="H625" s="31">
        <v>0.37</v>
      </c>
      <c r="I625" s="31">
        <v>0.5</v>
      </c>
      <c r="J625" s="31">
        <v>1.58</v>
      </c>
      <c r="K625" s="31">
        <v>0.13</v>
      </c>
    </row>
    <row r="626" spans="1:11" x14ac:dyDescent="0.2">
      <c r="A626" s="67" t="s">
        <v>499</v>
      </c>
      <c r="B626" s="29">
        <v>3540309</v>
      </c>
      <c r="C626" s="25">
        <v>15</v>
      </c>
      <c r="D626" s="30">
        <v>15</v>
      </c>
      <c r="E626" s="29" t="str">
        <f t="shared" si="9"/>
        <v>Pontes Gestal15</v>
      </c>
      <c r="F626" s="29">
        <v>354030915</v>
      </c>
      <c r="G626" s="31">
        <v>217.13</v>
      </c>
      <c r="H626" s="31">
        <v>0.35</v>
      </c>
      <c r="I626" s="31">
        <v>0.53</v>
      </c>
      <c r="J626" s="31">
        <v>1.66</v>
      </c>
      <c r="K626" s="31">
        <v>0.18000000000000005</v>
      </c>
    </row>
    <row r="627" spans="1:11" x14ac:dyDescent="0.2">
      <c r="A627" s="67" t="s">
        <v>500</v>
      </c>
      <c r="B627" s="29">
        <v>3540408</v>
      </c>
      <c r="C627" s="25">
        <v>15</v>
      </c>
      <c r="D627" s="30">
        <v>15</v>
      </c>
      <c r="E627" s="29" t="str">
        <f t="shared" si="9"/>
        <v>Populina15</v>
      </c>
      <c r="F627" s="29">
        <v>354040815</v>
      </c>
      <c r="G627" s="31">
        <v>315.43</v>
      </c>
      <c r="H627" s="31">
        <v>0.53</v>
      </c>
      <c r="I627" s="31">
        <v>0.79</v>
      </c>
      <c r="J627" s="31">
        <v>2.5</v>
      </c>
      <c r="K627" s="31">
        <v>0.26</v>
      </c>
    </row>
    <row r="628" spans="1:11" x14ac:dyDescent="0.2">
      <c r="A628" s="67" t="s">
        <v>501</v>
      </c>
      <c r="B628" s="29">
        <v>3540507</v>
      </c>
      <c r="C628" s="25">
        <v>10</v>
      </c>
      <c r="D628" s="30">
        <v>10</v>
      </c>
      <c r="E628" s="29" t="str">
        <f t="shared" si="9"/>
        <v>Porangaba10</v>
      </c>
      <c r="F628" s="29">
        <v>354050710</v>
      </c>
      <c r="G628" s="31">
        <v>266.57</v>
      </c>
      <c r="H628" s="31">
        <v>0.49</v>
      </c>
      <c r="I628" s="31">
        <v>0.85</v>
      </c>
      <c r="J628" s="31">
        <v>2.36</v>
      </c>
      <c r="K628" s="31">
        <v>0.36</v>
      </c>
    </row>
    <row r="629" spans="1:11" x14ac:dyDescent="0.2">
      <c r="A629" s="67" t="s">
        <v>502</v>
      </c>
      <c r="B629" s="29">
        <v>3540606</v>
      </c>
      <c r="C629" s="25">
        <v>10</v>
      </c>
      <c r="D629" s="30">
        <v>10</v>
      </c>
      <c r="E629" s="29" t="str">
        <f t="shared" si="9"/>
        <v>Porto Feliz10</v>
      </c>
      <c r="F629" s="29">
        <v>354060610</v>
      </c>
      <c r="G629" s="31">
        <v>556.55999999999995</v>
      </c>
      <c r="H629" s="31">
        <v>1.05</v>
      </c>
      <c r="I629" s="31">
        <v>1.81</v>
      </c>
      <c r="J629" s="31">
        <v>5.03</v>
      </c>
      <c r="K629" s="31">
        <v>0.76</v>
      </c>
    </row>
    <row r="630" spans="1:11" x14ac:dyDescent="0.2">
      <c r="A630" s="67" t="s">
        <v>503</v>
      </c>
      <c r="B630" s="29">
        <v>3540705</v>
      </c>
      <c r="C630" s="25">
        <v>9</v>
      </c>
      <c r="D630" s="30">
        <v>9</v>
      </c>
      <c r="E630" s="29" t="str">
        <f t="shared" si="9"/>
        <v>Porto Ferreira9</v>
      </c>
      <c r="F630" s="29">
        <v>35407059</v>
      </c>
      <c r="G630" s="31">
        <v>243.91</v>
      </c>
      <c r="H630" s="31">
        <v>0.81</v>
      </c>
      <c r="I630" s="31">
        <v>1.2</v>
      </c>
      <c r="J630" s="31">
        <v>3.32</v>
      </c>
      <c r="K630" s="31">
        <v>0.3899999999999999</v>
      </c>
    </row>
    <row r="631" spans="1:11" x14ac:dyDescent="0.2">
      <c r="A631" s="67" t="s">
        <v>504</v>
      </c>
      <c r="B631" s="29">
        <v>3540754</v>
      </c>
      <c r="C631" s="25">
        <v>2</v>
      </c>
      <c r="D631" s="30">
        <v>2</v>
      </c>
      <c r="E631" s="29" t="str">
        <f t="shared" si="9"/>
        <v>Potim2</v>
      </c>
      <c r="F631" s="29">
        <v>35407542</v>
      </c>
      <c r="G631" s="31">
        <v>44.65</v>
      </c>
      <c r="H631" s="31">
        <v>0.23</v>
      </c>
      <c r="I631" s="31">
        <v>0.28999999999999998</v>
      </c>
      <c r="J631" s="31">
        <v>0.67</v>
      </c>
      <c r="K631" s="31">
        <v>5.999999999999997E-2</v>
      </c>
    </row>
    <row r="632" spans="1:11" x14ac:dyDescent="0.2">
      <c r="A632" s="67" t="s">
        <v>505</v>
      </c>
      <c r="B632" s="29">
        <v>3540804</v>
      </c>
      <c r="C632" s="25">
        <v>16</v>
      </c>
      <c r="D632" s="30">
        <v>16</v>
      </c>
      <c r="E632" s="29" t="str">
        <f t="shared" si="9"/>
        <v>Potirendaba16</v>
      </c>
      <c r="F632" s="29">
        <v>354080416</v>
      </c>
      <c r="G632" s="31">
        <v>342.39</v>
      </c>
      <c r="H632" s="31">
        <v>0.8</v>
      </c>
      <c r="I632" s="31">
        <v>1.03</v>
      </c>
      <c r="J632" s="31">
        <v>2.52</v>
      </c>
      <c r="K632" s="31">
        <v>0.22999999999999998</v>
      </c>
    </row>
    <row r="633" spans="1:11" x14ac:dyDescent="0.2">
      <c r="A633" s="67" t="s">
        <v>506</v>
      </c>
      <c r="B633" s="29">
        <v>3540853</v>
      </c>
      <c r="C633" s="25">
        <v>21</v>
      </c>
      <c r="D633" s="30">
        <v>21</v>
      </c>
      <c r="E633" s="29" t="str">
        <f t="shared" si="9"/>
        <v>Pracinha21</v>
      </c>
      <c r="F633" s="29">
        <v>354085321</v>
      </c>
      <c r="G633" s="31">
        <v>63.05</v>
      </c>
      <c r="H633" s="31">
        <v>0.17</v>
      </c>
      <c r="I633" s="31">
        <v>0.23</v>
      </c>
      <c r="J633" s="31">
        <v>0.49</v>
      </c>
      <c r="K633" s="31">
        <v>0.06</v>
      </c>
    </row>
    <row r="634" spans="1:11" x14ac:dyDescent="0.2">
      <c r="A634" s="67" t="s">
        <v>507</v>
      </c>
      <c r="B634" s="29">
        <v>3540903</v>
      </c>
      <c r="C634" s="25">
        <v>9</v>
      </c>
      <c r="D634" s="30">
        <v>9</v>
      </c>
      <c r="E634" s="29" t="str">
        <f t="shared" si="9"/>
        <v>Pradópolis9</v>
      </c>
      <c r="F634" s="29">
        <v>35409039</v>
      </c>
      <c r="G634" s="31">
        <v>167.2</v>
      </c>
      <c r="H634" s="31">
        <v>0.54</v>
      </c>
      <c r="I634" s="31">
        <v>0.8</v>
      </c>
      <c r="J634" s="31">
        <v>2.23</v>
      </c>
      <c r="K634" s="31">
        <v>0.26</v>
      </c>
    </row>
    <row r="635" spans="1:11" x14ac:dyDescent="0.2">
      <c r="A635" s="67" t="s">
        <v>508</v>
      </c>
      <c r="B635" s="29">
        <v>3541000</v>
      </c>
      <c r="C635" s="25">
        <v>7</v>
      </c>
      <c r="D635" s="30">
        <v>7</v>
      </c>
      <c r="E635" s="29" t="str">
        <f t="shared" si="9"/>
        <v>Praia Grande7</v>
      </c>
      <c r="F635" s="29">
        <v>35410007</v>
      </c>
      <c r="G635" s="31">
        <v>149.08000000000001</v>
      </c>
      <c r="H635" s="31">
        <v>2.0699999999999998</v>
      </c>
      <c r="I635" s="31">
        <v>3.13</v>
      </c>
      <c r="J635" s="31">
        <v>8.3800000000000008</v>
      </c>
      <c r="K635" s="31">
        <v>1.06</v>
      </c>
    </row>
    <row r="636" spans="1:11" x14ac:dyDescent="0.2">
      <c r="A636" s="67" t="s">
        <v>509</v>
      </c>
      <c r="B636" s="29">
        <v>3541059</v>
      </c>
      <c r="C636" s="25">
        <v>17</v>
      </c>
      <c r="D636" s="30">
        <v>17</v>
      </c>
      <c r="E636" s="29" t="str">
        <f t="shared" si="9"/>
        <v>Pratânia17</v>
      </c>
      <c r="F636" s="29">
        <v>354105917</v>
      </c>
      <c r="G636" s="31">
        <v>179.82</v>
      </c>
      <c r="H636" s="31">
        <v>0.67</v>
      </c>
      <c r="I636" s="31">
        <v>0.84</v>
      </c>
      <c r="J636" s="31">
        <v>1.59</v>
      </c>
      <c r="K636" s="31">
        <v>0.16999999999999993</v>
      </c>
    </row>
    <row r="637" spans="1:11" x14ac:dyDescent="0.2">
      <c r="A637" s="67" t="s">
        <v>510</v>
      </c>
      <c r="B637" s="29">
        <v>3541109</v>
      </c>
      <c r="C637" s="25">
        <v>16</v>
      </c>
      <c r="D637" s="30">
        <v>16</v>
      </c>
      <c r="E637" s="29" t="str">
        <f t="shared" si="9"/>
        <v>Presidente Alves16</v>
      </c>
      <c r="F637" s="29">
        <v>354110916</v>
      </c>
      <c r="G637" s="31">
        <v>288.57</v>
      </c>
      <c r="H637" s="31">
        <v>0.68</v>
      </c>
      <c r="I637" s="31">
        <v>0.89</v>
      </c>
      <c r="J637" s="31">
        <v>2.1800000000000002</v>
      </c>
      <c r="K637" s="31">
        <v>0.20999999999999996</v>
      </c>
    </row>
    <row r="638" spans="1:11" x14ac:dyDescent="0.2">
      <c r="A638" s="67" t="s">
        <v>510</v>
      </c>
      <c r="B638" s="29">
        <v>3541109</v>
      </c>
      <c r="C638" s="25">
        <v>16</v>
      </c>
      <c r="D638" s="30">
        <v>20</v>
      </c>
      <c r="E638" s="29" t="str">
        <f t="shared" si="9"/>
        <v>Presidente Alves20</v>
      </c>
      <c r="F638" s="29">
        <v>354110920</v>
      </c>
      <c r="G638" s="31">
        <v>288.57</v>
      </c>
      <c r="H638" s="31">
        <v>0.68</v>
      </c>
      <c r="I638" s="31">
        <v>0.89</v>
      </c>
      <c r="J638" s="31">
        <v>2.1800000000000002</v>
      </c>
      <c r="K638" s="31">
        <v>0.20999999999999996</v>
      </c>
    </row>
    <row r="639" spans="1:11" x14ac:dyDescent="0.2">
      <c r="A639" s="67" t="s">
        <v>511</v>
      </c>
      <c r="B639" s="29">
        <v>3541208</v>
      </c>
      <c r="C639" s="25">
        <v>22</v>
      </c>
      <c r="D639" s="30">
        <v>22</v>
      </c>
      <c r="E639" s="29" t="str">
        <f t="shared" si="9"/>
        <v>Presidente Bernardes22</v>
      </c>
      <c r="F639" s="29">
        <v>354120822</v>
      </c>
      <c r="G639" s="31">
        <v>753.74</v>
      </c>
      <c r="H639" s="31">
        <v>2.0499999999999998</v>
      </c>
      <c r="I639" s="31">
        <v>2.79</v>
      </c>
      <c r="J639" s="31">
        <v>5.61</v>
      </c>
      <c r="K639" s="31">
        <v>0.74000000000000021</v>
      </c>
    </row>
    <row r="640" spans="1:11" x14ac:dyDescent="0.2">
      <c r="A640" s="67" t="s">
        <v>511</v>
      </c>
      <c r="B640" s="29">
        <v>3541208</v>
      </c>
      <c r="C640" s="25">
        <v>22</v>
      </c>
      <c r="D640" s="30">
        <v>21</v>
      </c>
      <c r="E640" s="29" t="str">
        <f t="shared" si="9"/>
        <v>Presidente Bernardes21</v>
      </c>
      <c r="F640" s="29">
        <v>354120821</v>
      </c>
      <c r="G640" s="31">
        <v>753.74</v>
      </c>
      <c r="H640" s="31">
        <v>2.0499999999999998</v>
      </c>
      <c r="I640" s="31">
        <v>2.79</v>
      </c>
      <c r="J640" s="31">
        <v>5.61</v>
      </c>
      <c r="K640" s="31">
        <v>0.74000000000000021</v>
      </c>
    </row>
    <row r="641" spans="1:11" x14ac:dyDescent="0.2">
      <c r="A641" s="67" t="s">
        <v>512</v>
      </c>
      <c r="B641" s="29">
        <v>3541307</v>
      </c>
      <c r="C641" s="25">
        <v>22</v>
      </c>
      <c r="D641" s="30">
        <v>22</v>
      </c>
      <c r="E641" s="29" t="str">
        <f t="shared" si="9"/>
        <v>Presidente Epitácio22</v>
      </c>
      <c r="F641" s="29">
        <v>354130722</v>
      </c>
      <c r="G641" s="31">
        <v>1281.78</v>
      </c>
      <c r="H641" s="31">
        <v>3.48</v>
      </c>
      <c r="I641" s="31">
        <v>4.75</v>
      </c>
      <c r="J641" s="31">
        <v>9.51</v>
      </c>
      <c r="K641" s="31">
        <v>1.27</v>
      </c>
    </row>
    <row r="642" spans="1:11" x14ac:dyDescent="0.2">
      <c r="A642" s="67" t="s">
        <v>512</v>
      </c>
      <c r="B642" s="29">
        <v>3541307</v>
      </c>
      <c r="C642" s="25">
        <v>22</v>
      </c>
      <c r="D642" s="30">
        <v>21</v>
      </c>
      <c r="E642" s="29" t="str">
        <f t="shared" ref="E642:E705" si="10">CONCATENATE(A642,D642)</f>
        <v>Presidente Epitácio21</v>
      </c>
      <c r="F642" s="29">
        <v>354130721</v>
      </c>
      <c r="G642" s="31">
        <v>1281.78</v>
      </c>
      <c r="H642" s="31">
        <v>3.48</v>
      </c>
      <c r="I642" s="31">
        <v>4.75</v>
      </c>
      <c r="J642" s="31">
        <v>9.51</v>
      </c>
      <c r="K642" s="31">
        <v>1.27</v>
      </c>
    </row>
    <row r="643" spans="1:11" x14ac:dyDescent="0.2">
      <c r="A643" s="67" t="s">
        <v>513</v>
      </c>
      <c r="B643" s="29">
        <v>3541406</v>
      </c>
      <c r="C643" s="25">
        <v>22</v>
      </c>
      <c r="D643" s="30">
        <v>22</v>
      </c>
      <c r="E643" s="29" t="str">
        <f t="shared" si="10"/>
        <v>Presidente Prudente22</v>
      </c>
      <c r="F643" s="29">
        <v>354140622</v>
      </c>
      <c r="G643" s="31">
        <v>562.11</v>
      </c>
      <c r="H643" s="31">
        <v>1.52</v>
      </c>
      <c r="I643" s="31">
        <v>2.0099999999999998</v>
      </c>
      <c r="J643" s="31">
        <v>4.26</v>
      </c>
      <c r="K643" s="31">
        <v>0.48999999999999977</v>
      </c>
    </row>
    <row r="644" spans="1:11" x14ac:dyDescent="0.2">
      <c r="A644" s="67" t="s">
        <v>513</v>
      </c>
      <c r="B644" s="29">
        <v>3541406</v>
      </c>
      <c r="C644" s="25">
        <v>22</v>
      </c>
      <c r="D644" s="30">
        <v>21</v>
      </c>
      <c r="E644" s="29" t="str">
        <f t="shared" si="10"/>
        <v>Presidente Prudente21</v>
      </c>
      <c r="F644" s="29">
        <v>354140621</v>
      </c>
      <c r="G644" s="31">
        <v>562.11</v>
      </c>
      <c r="H644" s="31">
        <v>1.52</v>
      </c>
      <c r="I644" s="31">
        <v>2.0099999999999998</v>
      </c>
      <c r="J644" s="31">
        <v>4.26</v>
      </c>
      <c r="K644" s="31">
        <v>0.48999999999999977</v>
      </c>
    </row>
    <row r="645" spans="1:11" x14ac:dyDescent="0.2">
      <c r="A645" s="67" t="s">
        <v>514</v>
      </c>
      <c r="B645" s="29">
        <v>3541505</v>
      </c>
      <c r="C645" s="25">
        <v>22</v>
      </c>
      <c r="D645" s="30">
        <v>22</v>
      </c>
      <c r="E645" s="29" t="str">
        <f t="shared" si="10"/>
        <v>Presidente Venceslau22</v>
      </c>
      <c r="F645" s="29">
        <v>354150522</v>
      </c>
      <c r="G645" s="31">
        <v>755.01</v>
      </c>
      <c r="H645" s="31">
        <v>2.0499999999999998</v>
      </c>
      <c r="I645" s="31">
        <v>2.73</v>
      </c>
      <c r="J645" s="31">
        <v>5.72</v>
      </c>
      <c r="K645" s="31">
        <v>0.68000000000000016</v>
      </c>
    </row>
    <row r="646" spans="1:11" x14ac:dyDescent="0.2">
      <c r="A646" s="67" t="s">
        <v>514</v>
      </c>
      <c r="B646" s="29">
        <v>3541505</v>
      </c>
      <c r="C646" s="25">
        <v>22</v>
      </c>
      <c r="D646" s="30">
        <v>21</v>
      </c>
      <c r="E646" s="29" t="str">
        <f t="shared" si="10"/>
        <v>Presidente Venceslau21</v>
      </c>
      <c r="F646" s="29">
        <v>354150521</v>
      </c>
      <c r="G646" s="31">
        <v>755.01</v>
      </c>
      <c r="H646" s="31">
        <v>2.0499999999999998</v>
      </c>
      <c r="I646" s="31">
        <v>2.73</v>
      </c>
      <c r="J646" s="31">
        <v>5.72</v>
      </c>
      <c r="K646" s="31">
        <v>0.68000000000000016</v>
      </c>
    </row>
    <row r="647" spans="1:11" x14ac:dyDescent="0.2">
      <c r="A647" s="67" t="s">
        <v>515</v>
      </c>
      <c r="B647" s="29">
        <v>3541604</v>
      </c>
      <c r="C647" s="25">
        <v>19</v>
      </c>
      <c r="D647" s="30">
        <v>19</v>
      </c>
      <c r="E647" s="29" t="str">
        <f t="shared" si="10"/>
        <v>Promissão19</v>
      </c>
      <c r="F647" s="29">
        <v>354160419</v>
      </c>
      <c r="G647" s="31">
        <v>782.15</v>
      </c>
      <c r="H647" s="31">
        <v>1.56</v>
      </c>
      <c r="I647" s="31">
        <v>2.1</v>
      </c>
      <c r="J647" s="31">
        <v>5.83</v>
      </c>
      <c r="K647" s="31">
        <v>0.54</v>
      </c>
    </row>
    <row r="648" spans="1:11" x14ac:dyDescent="0.2">
      <c r="A648" s="67" t="s">
        <v>515</v>
      </c>
      <c r="B648" s="29">
        <v>3541604</v>
      </c>
      <c r="C648" s="25">
        <v>19</v>
      </c>
      <c r="D648" s="30">
        <v>16</v>
      </c>
      <c r="E648" s="29" t="str">
        <f t="shared" si="10"/>
        <v>Promissão16</v>
      </c>
      <c r="F648" s="29">
        <v>354160416</v>
      </c>
      <c r="G648" s="31">
        <v>782.15</v>
      </c>
      <c r="H648" s="31">
        <v>1.56</v>
      </c>
      <c r="I648" s="31">
        <v>2.1</v>
      </c>
      <c r="J648" s="31">
        <v>5.83</v>
      </c>
      <c r="K648" s="31">
        <v>0.54</v>
      </c>
    </row>
    <row r="649" spans="1:11" x14ac:dyDescent="0.2">
      <c r="A649" s="67" t="s">
        <v>515</v>
      </c>
      <c r="B649" s="29">
        <v>3541604</v>
      </c>
      <c r="C649" s="25">
        <v>19</v>
      </c>
      <c r="D649" s="30">
        <v>20</v>
      </c>
      <c r="E649" s="29" t="str">
        <f t="shared" si="10"/>
        <v>Promissão20</v>
      </c>
      <c r="F649" s="29">
        <v>354160420</v>
      </c>
      <c r="G649" s="31">
        <v>782.15</v>
      </c>
      <c r="H649" s="31">
        <v>1.56</v>
      </c>
      <c r="I649" s="31">
        <v>2.1</v>
      </c>
      <c r="J649" s="31">
        <v>5.83</v>
      </c>
      <c r="K649" s="31">
        <v>0.54</v>
      </c>
    </row>
    <row r="650" spans="1:11" x14ac:dyDescent="0.2">
      <c r="A650" s="67" t="s">
        <v>516</v>
      </c>
      <c r="B650" s="29">
        <v>3541653</v>
      </c>
      <c r="C650" s="25">
        <v>10</v>
      </c>
      <c r="D650" s="30">
        <v>10</v>
      </c>
      <c r="E650" s="29" t="str">
        <f t="shared" si="10"/>
        <v>Quadra10</v>
      </c>
      <c r="F650" s="29">
        <v>354165310</v>
      </c>
      <c r="G650" s="31">
        <v>205.03</v>
      </c>
      <c r="H650" s="31">
        <v>0.37</v>
      </c>
      <c r="I650" s="31">
        <v>0.65</v>
      </c>
      <c r="J650" s="31">
        <v>1.8</v>
      </c>
      <c r="K650" s="31">
        <v>0.28000000000000003</v>
      </c>
    </row>
    <row r="651" spans="1:11" x14ac:dyDescent="0.2">
      <c r="A651" s="67" t="s">
        <v>517</v>
      </c>
      <c r="B651" s="29">
        <v>3541703</v>
      </c>
      <c r="C651" s="25">
        <v>17</v>
      </c>
      <c r="D651" s="30">
        <v>17</v>
      </c>
      <c r="E651" s="29" t="str">
        <f t="shared" si="10"/>
        <v>Quatá17</v>
      </c>
      <c r="F651" s="29">
        <v>354170317</v>
      </c>
      <c r="G651" s="31">
        <v>652.74</v>
      </c>
      <c r="H651" s="31">
        <v>1.92</v>
      </c>
      <c r="I651" s="31">
        <v>2.4900000000000002</v>
      </c>
      <c r="J651" s="31">
        <v>5.18</v>
      </c>
      <c r="K651" s="31">
        <v>0.57000000000000028</v>
      </c>
    </row>
    <row r="652" spans="1:11" x14ac:dyDescent="0.2">
      <c r="A652" s="67" t="s">
        <v>517</v>
      </c>
      <c r="B652" s="29">
        <v>3541703</v>
      </c>
      <c r="C652" s="25">
        <v>17</v>
      </c>
      <c r="D652" s="30">
        <v>21</v>
      </c>
      <c r="E652" s="29" t="str">
        <f t="shared" si="10"/>
        <v>Quatá21</v>
      </c>
      <c r="F652" s="29">
        <v>354170321</v>
      </c>
      <c r="G652" s="31">
        <v>652.74</v>
      </c>
      <c r="H652" s="31">
        <v>1.92</v>
      </c>
      <c r="I652" s="31">
        <v>2.4900000000000002</v>
      </c>
      <c r="J652" s="31">
        <v>5.18</v>
      </c>
      <c r="K652" s="31">
        <v>0.57000000000000028</v>
      </c>
    </row>
    <row r="653" spans="1:11" x14ac:dyDescent="0.2">
      <c r="A653" s="67" t="s">
        <v>518</v>
      </c>
      <c r="B653" s="29">
        <v>3541802</v>
      </c>
      <c r="C653" s="25">
        <v>20</v>
      </c>
      <c r="D653" s="30">
        <v>20</v>
      </c>
      <c r="E653" s="29" t="str">
        <f t="shared" si="10"/>
        <v>Queiroz20</v>
      </c>
      <c r="F653" s="29">
        <v>354180220</v>
      </c>
      <c r="G653" s="31">
        <v>235.5</v>
      </c>
      <c r="H653" s="31">
        <v>0.52</v>
      </c>
      <c r="I653" s="31">
        <v>0.74</v>
      </c>
      <c r="J653" s="31">
        <v>1.76</v>
      </c>
      <c r="K653" s="31">
        <v>0.21999999999999997</v>
      </c>
    </row>
    <row r="654" spans="1:11" x14ac:dyDescent="0.2">
      <c r="A654" s="67" t="s">
        <v>519</v>
      </c>
      <c r="B654" s="29">
        <v>3541901</v>
      </c>
      <c r="C654" s="25">
        <v>2</v>
      </c>
      <c r="D654" s="30">
        <v>2</v>
      </c>
      <c r="E654" s="29" t="str">
        <f t="shared" si="10"/>
        <v>Queluz2</v>
      </c>
      <c r="F654" s="29">
        <v>35419012</v>
      </c>
      <c r="G654" s="31">
        <v>249.41</v>
      </c>
      <c r="H654" s="31">
        <v>1.31</v>
      </c>
      <c r="I654" s="31">
        <v>1.72</v>
      </c>
      <c r="J654" s="31">
        <v>3.96</v>
      </c>
      <c r="K654" s="31">
        <v>0.40999999999999992</v>
      </c>
    </row>
    <row r="655" spans="1:11" x14ac:dyDescent="0.2">
      <c r="A655" s="67" t="s">
        <v>520</v>
      </c>
      <c r="B655" s="29">
        <v>3542008</v>
      </c>
      <c r="C655" s="25">
        <v>20</v>
      </c>
      <c r="D655" s="30">
        <v>20</v>
      </c>
      <c r="E655" s="29" t="str">
        <f t="shared" si="10"/>
        <v>Quintana20</v>
      </c>
      <c r="F655" s="29">
        <v>354200820</v>
      </c>
      <c r="G655" s="31">
        <v>319.76</v>
      </c>
      <c r="H655" s="31">
        <v>0.82</v>
      </c>
      <c r="I655" s="31">
        <v>1.08</v>
      </c>
      <c r="J655" s="31">
        <v>2.4</v>
      </c>
      <c r="K655" s="31">
        <v>0.26000000000000012</v>
      </c>
    </row>
    <row r="656" spans="1:11" x14ac:dyDescent="0.2">
      <c r="A656" s="67" t="s">
        <v>520</v>
      </c>
      <c r="B656" s="29">
        <v>3542008</v>
      </c>
      <c r="C656" s="25">
        <v>20</v>
      </c>
      <c r="D656" s="30">
        <v>21</v>
      </c>
      <c r="E656" s="29" t="str">
        <f t="shared" si="10"/>
        <v>Quintana21</v>
      </c>
      <c r="F656" s="29">
        <v>354200821</v>
      </c>
      <c r="G656" s="31">
        <v>319.76</v>
      </c>
      <c r="H656" s="31">
        <v>0.82</v>
      </c>
      <c r="I656" s="31">
        <v>1.08</v>
      </c>
      <c r="J656" s="31">
        <v>2.4</v>
      </c>
      <c r="K656" s="31">
        <v>0.26000000000000012</v>
      </c>
    </row>
    <row r="657" spans="1:11" x14ac:dyDescent="0.2">
      <c r="A657" s="67" t="s">
        <v>521</v>
      </c>
      <c r="B657" s="29">
        <v>3542107</v>
      </c>
      <c r="C657" s="25">
        <v>5</v>
      </c>
      <c r="D657" s="30">
        <v>5</v>
      </c>
      <c r="E657" s="29" t="str">
        <f t="shared" si="10"/>
        <v>Rafard5</v>
      </c>
      <c r="F657" s="29">
        <v>35421075</v>
      </c>
      <c r="G657" s="31">
        <v>132.47</v>
      </c>
      <c r="H657" s="31">
        <v>0.37</v>
      </c>
      <c r="I657" s="31">
        <v>0.56999999999999995</v>
      </c>
      <c r="J657" s="31">
        <v>1.51</v>
      </c>
      <c r="K657" s="31">
        <v>0.19999999999999996</v>
      </c>
    </row>
    <row r="658" spans="1:11" x14ac:dyDescent="0.2">
      <c r="A658" s="67" t="s">
        <v>521</v>
      </c>
      <c r="B658" s="29">
        <v>3542107</v>
      </c>
      <c r="C658" s="25">
        <v>5</v>
      </c>
      <c r="D658" s="30">
        <v>10</v>
      </c>
      <c r="E658" s="29" t="str">
        <f t="shared" si="10"/>
        <v>Rafard10</v>
      </c>
      <c r="F658" s="29">
        <v>354210710</v>
      </c>
      <c r="G658" s="31">
        <v>132.47</v>
      </c>
      <c r="H658" s="31">
        <v>0.37</v>
      </c>
      <c r="I658" s="31">
        <v>0.56999999999999995</v>
      </c>
      <c r="J658" s="31">
        <v>1.51</v>
      </c>
      <c r="K658" s="31">
        <v>0.19999999999999996</v>
      </c>
    </row>
    <row r="659" spans="1:11" x14ac:dyDescent="0.2">
      <c r="A659" s="67" t="s">
        <v>522</v>
      </c>
      <c r="B659" s="29">
        <v>3542206</v>
      </c>
      <c r="C659" s="25">
        <v>17</v>
      </c>
      <c r="D659" s="30">
        <v>17</v>
      </c>
      <c r="E659" s="29" t="str">
        <f t="shared" si="10"/>
        <v>Rancharia17</v>
      </c>
      <c r="F659" s="29">
        <v>354220617</v>
      </c>
      <c r="G659" s="31">
        <v>1584.73</v>
      </c>
      <c r="H659" s="31">
        <v>5.14</v>
      </c>
      <c r="I659" s="31">
        <v>6.62</v>
      </c>
      <c r="J659" s="31">
        <v>13.18</v>
      </c>
      <c r="K659" s="31">
        <v>1.4800000000000004</v>
      </c>
    </row>
    <row r="660" spans="1:11" x14ac:dyDescent="0.2">
      <c r="A660" s="67" t="s">
        <v>522</v>
      </c>
      <c r="B660" s="29">
        <v>3542206</v>
      </c>
      <c r="C660" s="25">
        <v>17</v>
      </c>
      <c r="D660" s="30">
        <v>21</v>
      </c>
      <c r="E660" s="29" t="str">
        <f t="shared" si="10"/>
        <v>Rancharia21</v>
      </c>
      <c r="F660" s="29">
        <v>354220621</v>
      </c>
      <c r="G660" s="31">
        <v>1584.73</v>
      </c>
      <c r="H660" s="31">
        <v>5.14</v>
      </c>
      <c r="I660" s="31">
        <v>6.62</v>
      </c>
      <c r="J660" s="31">
        <v>13.18</v>
      </c>
      <c r="K660" s="31">
        <v>1.4800000000000004</v>
      </c>
    </row>
    <row r="661" spans="1:11" x14ac:dyDescent="0.2">
      <c r="A661" s="67" t="s">
        <v>522</v>
      </c>
      <c r="B661" s="29">
        <v>3542206</v>
      </c>
      <c r="C661" s="25">
        <v>17</v>
      </c>
      <c r="D661" s="30">
        <v>22</v>
      </c>
      <c r="E661" s="29" t="str">
        <f t="shared" si="10"/>
        <v>Rancharia22</v>
      </c>
      <c r="F661" s="29">
        <v>354220622</v>
      </c>
      <c r="G661" s="31">
        <v>1584.73</v>
      </c>
      <c r="H661" s="31">
        <v>5.14</v>
      </c>
      <c r="I661" s="31">
        <v>6.62</v>
      </c>
      <c r="J661" s="31">
        <v>13.18</v>
      </c>
      <c r="K661" s="31">
        <v>1.4800000000000004</v>
      </c>
    </row>
    <row r="662" spans="1:11" x14ac:dyDescent="0.2">
      <c r="A662" s="67" t="s">
        <v>523</v>
      </c>
      <c r="B662" s="29">
        <v>3542305</v>
      </c>
      <c r="C662" s="25">
        <v>2</v>
      </c>
      <c r="D662" s="30">
        <v>2</v>
      </c>
      <c r="E662" s="29" t="str">
        <f t="shared" si="10"/>
        <v>Redenção da Serra2</v>
      </c>
      <c r="F662" s="29">
        <v>35423052</v>
      </c>
      <c r="G662" s="31">
        <v>309.11</v>
      </c>
      <c r="H662" s="31">
        <v>1.53</v>
      </c>
      <c r="I662" s="31">
        <v>2</v>
      </c>
      <c r="J662" s="31">
        <v>4.63</v>
      </c>
      <c r="K662" s="31">
        <v>0.47</v>
      </c>
    </row>
    <row r="663" spans="1:11" x14ac:dyDescent="0.2">
      <c r="A663" s="67" t="s">
        <v>524</v>
      </c>
      <c r="B663" s="29">
        <v>3542404</v>
      </c>
      <c r="C663" s="25">
        <v>22</v>
      </c>
      <c r="D663" s="30">
        <v>22</v>
      </c>
      <c r="E663" s="29" t="str">
        <f t="shared" si="10"/>
        <v>Regente Feijó22</v>
      </c>
      <c r="F663" s="29">
        <v>354240422</v>
      </c>
      <c r="G663" s="31">
        <v>265.08999999999997</v>
      </c>
      <c r="H663" s="31">
        <v>0.74</v>
      </c>
      <c r="I663" s="31">
        <v>1</v>
      </c>
      <c r="J663" s="31">
        <v>1.99</v>
      </c>
      <c r="K663" s="31">
        <v>0.26</v>
      </c>
    </row>
    <row r="664" spans="1:11" x14ac:dyDescent="0.2">
      <c r="A664" s="67" t="s">
        <v>524</v>
      </c>
      <c r="B664" s="29">
        <v>3542404</v>
      </c>
      <c r="C664" s="25">
        <v>22</v>
      </c>
      <c r="D664" s="30">
        <v>21</v>
      </c>
      <c r="E664" s="29" t="str">
        <f t="shared" si="10"/>
        <v>Regente Feijó21</v>
      </c>
      <c r="F664" s="29">
        <v>354240421</v>
      </c>
      <c r="G664" s="31">
        <v>265.08999999999997</v>
      </c>
      <c r="H664" s="31">
        <v>0.74</v>
      </c>
      <c r="I664" s="31">
        <v>1</v>
      </c>
      <c r="J664" s="31">
        <v>1.99</v>
      </c>
      <c r="K664" s="31">
        <v>0.26</v>
      </c>
    </row>
    <row r="665" spans="1:11" x14ac:dyDescent="0.2">
      <c r="A665" s="67" t="s">
        <v>525</v>
      </c>
      <c r="B665" s="29">
        <v>3542503</v>
      </c>
      <c r="C665" s="25">
        <v>16</v>
      </c>
      <c r="D665" s="30">
        <v>16</v>
      </c>
      <c r="E665" s="29" t="str">
        <f t="shared" si="10"/>
        <v>Reginópolis16</v>
      </c>
      <c r="F665" s="29">
        <v>354250316</v>
      </c>
      <c r="G665" s="31">
        <v>409.91</v>
      </c>
      <c r="H665" s="31">
        <v>0.95</v>
      </c>
      <c r="I665" s="31">
        <v>1.23</v>
      </c>
      <c r="J665" s="31">
        <v>3.02</v>
      </c>
      <c r="K665" s="31">
        <v>0.28000000000000003</v>
      </c>
    </row>
    <row r="666" spans="1:11" x14ac:dyDescent="0.2">
      <c r="A666" s="67" t="s">
        <v>526</v>
      </c>
      <c r="B666" s="29">
        <v>3542602</v>
      </c>
      <c r="C666" s="25">
        <v>11</v>
      </c>
      <c r="D666" s="30">
        <v>11</v>
      </c>
      <c r="E666" s="29" t="str">
        <f t="shared" si="10"/>
        <v>Registro11</v>
      </c>
      <c r="F666" s="29">
        <v>354260211</v>
      </c>
      <c r="G666" s="31">
        <v>716.33</v>
      </c>
      <c r="H666" s="31">
        <v>6.67</v>
      </c>
      <c r="I666" s="31">
        <v>9.49</v>
      </c>
      <c r="J666" s="31">
        <v>21.74</v>
      </c>
      <c r="K666" s="31">
        <v>2.8200000000000003</v>
      </c>
    </row>
    <row r="667" spans="1:11" x14ac:dyDescent="0.2">
      <c r="A667" s="67" t="s">
        <v>527</v>
      </c>
      <c r="B667" s="29">
        <v>3542701</v>
      </c>
      <c r="C667" s="25">
        <v>8</v>
      </c>
      <c r="D667" s="30">
        <v>8</v>
      </c>
      <c r="E667" s="29" t="str">
        <f t="shared" si="10"/>
        <v>Restinga8</v>
      </c>
      <c r="F667" s="29">
        <v>35427018</v>
      </c>
      <c r="G667" s="31">
        <v>245.6</v>
      </c>
      <c r="H667" s="31">
        <v>0.75</v>
      </c>
      <c r="I667" s="31">
        <v>1.24</v>
      </c>
      <c r="J667" s="31">
        <v>3.96</v>
      </c>
      <c r="K667" s="31">
        <v>0.49</v>
      </c>
    </row>
    <row r="668" spans="1:11" x14ac:dyDescent="0.2">
      <c r="A668" s="67" t="s">
        <v>528</v>
      </c>
      <c r="B668" s="29">
        <v>3542800</v>
      </c>
      <c r="C668" s="25">
        <v>11</v>
      </c>
      <c r="D668" s="30">
        <v>11</v>
      </c>
      <c r="E668" s="29" t="str">
        <f t="shared" si="10"/>
        <v>Ribeira11</v>
      </c>
      <c r="F668" s="29">
        <v>354280011</v>
      </c>
      <c r="G668" s="31">
        <v>335.03</v>
      </c>
      <c r="H668" s="31">
        <v>3.03</v>
      </c>
      <c r="I668" s="31">
        <v>4.3</v>
      </c>
      <c r="J668" s="31">
        <v>9.86</v>
      </c>
      <c r="K668" s="31">
        <v>1.27</v>
      </c>
    </row>
    <row r="669" spans="1:11" x14ac:dyDescent="0.2">
      <c r="A669" s="67" t="s">
        <v>529</v>
      </c>
      <c r="B669" s="29">
        <v>3542909</v>
      </c>
      <c r="C669" s="25">
        <v>13</v>
      </c>
      <c r="D669" s="30">
        <v>13</v>
      </c>
      <c r="E669" s="29" t="str">
        <f t="shared" si="10"/>
        <v>Ribeirão Bonito13</v>
      </c>
      <c r="F669" s="29">
        <v>354290913</v>
      </c>
      <c r="G669" s="31">
        <v>471.5</v>
      </c>
      <c r="H669" s="31">
        <v>1.59</v>
      </c>
      <c r="I669" s="31">
        <v>1.98</v>
      </c>
      <c r="J669" s="31">
        <v>3.83</v>
      </c>
      <c r="K669" s="31">
        <v>0.3899999999999999</v>
      </c>
    </row>
    <row r="670" spans="1:11" x14ac:dyDescent="0.2">
      <c r="A670" s="67" t="s">
        <v>530</v>
      </c>
      <c r="B670" s="29">
        <v>3543006</v>
      </c>
      <c r="C670" s="25">
        <v>14</v>
      </c>
      <c r="D670" s="30">
        <v>14</v>
      </c>
      <c r="E670" s="29" t="str">
        <f t="shared" si="10"/>
        <v>Ribeirão Branco14</v>
      </c>
      <c r="F670" s="29">
        <v>354300614</v>
      </c>
      <c r="G670" s="31">
        <v>697.81</v>
      </c>
      <c r="H670" s="31">
        <v>2.58</v>
      </c>
      <c r="I670" s="31">
        <v>3.5</v>
      </c>
      <c r="J670" s="31">
        <v>7.83</v>
      </c>
      <c r="K670" s="31">
        <v>0.91999999999999993</v>
      </c>
    </row>
    <row r="671" spans="1:11" x14ac:dyDescent="0.2">
      <c r="A671" s="67" t="s">
        <v>531</v>
      </c>
      <c r="B671" s="29">
        <v>3543105</v>
      </c>
      <c r="C671" s="25">
        <v>8</v>
      </c>
      <c r="D671" s="30">
        <v>8</v>
      </c>
      <c r="E671" s="29" t="str">
        <f t="shared" si="10"/>
        <v>Ribeirão Corrente8</v>
      </c>
      <c r="F671" s="29">
        <v>35431058</v>
      </c>
      <c r="G671" s="31">
        <v>148.46</v>
      </c>
      <c r="H671" s="31">
        <v>0.46</v>
      </c>
      <c r="I671" s="31">
        <v>0.74</v>
      </c>
      <c r="J671" s="31">
        <v>2.39</v>
      </c>
      <c r="K671" s="31">
        <v>0.27999999999999997</v>
      </c>
    </row>
    <row r="672" spans="1:11" x14ac:dyDescent="0.2">
      <c r="A672" s="67" t="s">
        <v>532</v>
      </c>
      <c r="B672" s="29">
        <v>3543204</v>
      </c>
      <c r="C672" s="25">
        <v>17</v>
      </c>
      <c r="D672" s="30">
        <v>17</v>
      </c>
      <c r="E672" s="29" t="str">
        <f t="shared" si="10"/>
        <v>Ribeirão do Sul17</v>
      </c>
      <c r="F672" s="29">
        <v>354320417</v>
      </c>
      <c r="G672" s="31">
        <v>203.36</v>
      </c>
      <c r="H672" s="31">
        <v>0.79</v>
      </c>
      <c r="I672" s="31">
        <v>0.99</v>
      </c>
      <c r="J672" s="31">
        <v>1.86</v>
      </c>
      <c r="K672" s="31">
        <v>0.19999999999999996</v>
      </c>
    </row>
    <row r="673" spans="1:11" x14ac:dyDescent="0.2">
      <c r="A673" s="67" t="s">
        <v>533</v>
      </c>
      <c r="B673" s="29">
        <v>3543238</v>
      </c>
      <c r="C673" s="25">
        <v>21</v>
      </c>
      <c r="D673" s="30">
        <v>21</v>
      </c>
      <c r="E673" s="29" t="str">
        <f t="shared" si="10"/>
        <v>Ribeirão dos Índios21</v>
      </c>
      <c r="F673" s="29">
        <v>354323821</v>
      </c>
      <c r="G673" s="31">
        <v>196.99</v>
      </c>
      <c r="H673" s="31">
        <v>0.53</v>
      </c>
      <c r="I673" s="31">
        <v>0.69</v>
      </c>
      <c r="J673" s="31">
        <v>1.5</v>
      </c>
      <c r="K673" s="31">
        <v>0.15999999999999992</v>
      </c>
    </row>
    <row r="674" spans="1:11" x14ac:dyDescent="0.2">
      <c r="A674" s="67" t="s">
        <v>534</v>
      </c>
      <c r="B674" s="29">
        <v>3543253</v>
      </c>
      <c r="C674" s="25">
        <v>14</v>
      </c>
      <c r="D674" s="30">
        <v>14</v>
      </c>
      <c r="E674" s="29" t="str">
        <f t="shared" si="10"/>
        <v>Ribeirão Grande14</v>
      </c>
      <c r="F674" s="29">
        <v>354325314</v>
      </c>
      <c r="G674" s="31">
        <v>332.07</v>
      </c>
      <c r="H674" s="31">
        <v>1.24</v>
      </c>
      <c r="I674" s="31">
        <v>1.68</v>
      </c>
      <c r="J674" s="31">
        <v>3.77</v>
      </c>
      <c r="K674" s="31">
        <v>0.43999999999999995</v>
      </c>
    </row>
    <row r="675" spans="1:11" x14ac:dyDescent="0.2">
      <c r="A675" s="67" t="s">
        <v>535</v>
      </c>
      <c r="B675" s="29">
        <v>3543303</v>
      </c>
      <c r="C675" s="25">
        <v>6</v>
      </c>
      <c r="D675" s="30">
        <v>6</v>
      </c>
      <c r="E675" s="29" t="str">
        <f t="shared" si="10"/>
        <v>Ribeirão Pires6</v>
      </c>
      <c r="F675" s="29">
        <v>35433036</v>
      </c>
      <c r="G675" s="31">
        <v>99.18</v>
      </c>
      <c r="H675" s="31">
        <v>0.34</v>
      </c>
      <c r="I675" s="31">
        <v>0.55000000000000004</v>
      </c>
      <c r="J675" s="31">
        <v>1.46</v>
      </c>
      <c r="K675" s="31">
        <v>0.21000000000000002</v>
      </c>
    </row>
    <row r="676" spans="1:11" x14ac:dyDescent="0.2">
      <c r="A676" s="67" t="s">
        <v>536</v>
      </c>
      <c r="B676" s="29">
        <v>3543402</v>
      </c>
      <c r="C676" s="25">
        <v>4</v>
      </c>
      <c r="D676" s="30">
        <v>4</v>
      </c>
      <c r="E676" s="29" t="str">
        <f t="shared" si="10"/>
        <v>Ribeirão Preto4</v>
      </c>
      <c r="F676" s="29">
        <v>35434024</v>
      </c>
      <c r="G676" s="31">
        <v>650.37</v>
      </c>
      <c r="H676" s="31">
        <v>2.14</v>
      </c>
      <c r="I676" s="31">
        <v>3.15</v>
      </c>
      <c r="J676" s="31">
        <v>9.75</v>
      </c>
      <c r="K676" s="31">
        <v>1.0099999999999998</v>
      </c>
    </row>
    <row r="677" spans="1:11" x14ac:dyDescent="0.2">
      <c r="A677" s="67" t="s">
        <v>536</v>
      </c>
      <c r="B677" s="29">
        <v>3543402</v>
      </c>
      <c r="C677" s="25">
        <v>4</v>
      </c>
      <c r="D677" s="30">
        <v>9</v>
      </c>
      <c r="E677" s="29" t="str">
        <f t="shared" si="10"/>
        <v>Ribeirão Preto9</v>
      </c>
      <c r="F677" s="29">
        <v>35434029</v>
      </c>
      <c r="G677" s="31">
        <v>650.37</v>
      </c>
      <c r="H677" s="31">
        <v>2.14</v>
      </c>
      <c r="I677" s="31">
        <v>3.15</v>
      </c>
      <c r="J677" s="31">
        <v>9.75</v>
      </c>
      <c r="K677" s="31">
        <v>1.0099999999999998</v>
      </c>
    </row>
    <row r="678" spans="1:11" x14ac:dyDescent="0.2">
      <c r="A678" s="67" t="s">
        <v>537</v>
      </c>
      <c r="B678" s="29">
        <v>3543600</v>
      </c>
      <c r="C678" s="25">
        <v>8</v>
      </c>
      <c r="D678" s="30">
        <v>8</v>
      </c>
      <c r="E678" s="29" t="str">
        <f t="shared" si="10"/>
        <v>Rifaina8</v>
      </c>
      <c r="F678" s="29">
        <v>35436008</v>
      </c>
      <c r="G678" s="31">
        <v>171.58</v>
      </c>
      <c r="H678" s="31">
        <v>0.51</v>
      </c>
      <c r="I678" s="31">
        <v>0.83</v>
      </c>
      <c r="J678" s="31">
        <v>2.67</v>
      </c>
      <c r="K678" s="31">
        <v>0.31999999999999995</v>
      </c>
    </row>
    <row r="679" spans="1:11" x14ac:dyDescent="0.2">
      <c r="A679" s="67" t="s">
        <v>538</v>
      </c>
      <c r="B679" s="29">
        <v>3543709</v>
      </c>
      <c r="C679" s="25">
        <v>9</v>
      </c>
      <c r="D679" s="30">
        <v>9</v>
      </c>
      <c r="E679" s="29" t="str">
        <f t="shared" si="10"/>
        <v>Rincão9</v>
      </c>
      <c r="F679" s="29">
        <v>35437099</v>
      </c>
      <c r="G679" s="31">
        <v>313.42</v>
      </c>
      <c r="H679" s="31">
        <v>1.03</v>
      </c>
      <c r="I679" s="31">
        <v>1.53</v>
      </c>
      <c r="J679" s="31">
        <v>4.24</v>
      </c>
      <c r="K679" s="31">
        <v>0.5</v>
      </c>
    </row>
    <row r="680" spans="1:11" x14ac:dyDescent="0.2">
      <c r="A680" s="67" t="s">
        <v>539</v>
      </c>
      <c r="B680" s="29">
        <v>3543808</v>
      </c>
      <c r="C680" s="25">
        <v>20</v>
      </c>
      <c r="D680" s="30">
        <v>20</v>
      </c>
      <c r="E680" s="29" t="str">
        <f t="shared" si="10"/>
        <v>Rinópolis20</v>
      </c>
      <c r="F680" s="29">
        <v>354380820</v>
      </c>
      <c r="G680" s="31">
        <v>358.5</v>
      </c>
      <c r="H680" s="31">
        <v>0.75</v>
      </c>
      <c r="I680" s="31">
        <v>1.07</v>
      </c>
      <c r="J680" s="31">
        <v>2.58</v>
      </c>
      <c r="K680" s="31">
        <v>0.32000000000000006</v>
      </c>
    </row>
    <row r="681" spans="1:11" x14ac:dyDescent="0.2">
      <c r="A681" s="67" t="s">
        <v>540</v>
      </c>
      <c r="B681" s="29">
        <v>3543907</v>
      </c>
      <c r="C681" s="25">
        <v>5</v>
      </c>
      <c r="D681" s="30">
        <v>5</v>
      </c>
      <c r="E681" s="29" t="str">
        <f t="shared" si="10"/>
        <v>Rio Claro5</v>
      </c>
      <c r="F681" s="29">
        <v>35439075</v>
      </c>
      <c r="G681" s="31">
        <v>498.01</v>
      </c>
      <c r="H681" s="31">
        <v>1.5</v>
      </c>
      <c r="I681" s="31">
        <v>2.2999999999999998</v>
      </c>
      <c r="J681" s="31">
        <v>6.09</v>
      </c>
      <c r="K681" s="31">
        <v>0.79999999999999982</v>
      </c>
    </row>
    <row r="682" spans="1:11" x14ac:dyDescent="0.2">
      <c r="A682" s="67" t="s">
        <v>540</v>
      </c>
      <c r="B682" s="29">
        <v>3543907</v>
      </c>
      <c r="C682" s="25">
        <v>5</v>
      </c>
      <c r="D682" s="30">
        <v>9</v>
      </c>
      <c r="E682" s="29" t="str">
        <f t="shared" si="10"/>
        <v>Rio Claro9</v>
      </c>
      <c r="F682" s="29">
        <v>35439079</v>
      </c>
      <c r="G682" s="31">
        <v>498.01</v>
      </c>
      <c r="H682" s="31">
        <v>1.5</v>
      </c>
      <c r="I682" s="31">
        <v>2.2999999999999998</v>
      </c>
      <c r="J682" s="31">
        <v>6.09</v>
      </c>
      <c r="K682" s="31">
        <v>0.79999999999999982</v>
      </c>
    </row>
    <row r="683" spans="1:11" x14ac:dyDescent="0.2">
      <c r="A683" s="67" t="s">
        <v>541</v>
      </c>
      <c r="B683" s="29">
        <v>3544004</v>
      </c>
      <c r="C683" s="25">
        <v>5</v>
      </c>
      <c r="D683" s="30">
        <v>5</v>
      </c>
      <c r="E683" s="29" t="str">
        <f t="shared" si="10"/>
        <v>Rio das Pedras5</v>
      </c>
      <c r="F683" s="29">
        <v>35440045</v>
      </c>
      <c r="G683" s="31">
        <v>226.94</v>
      </c>
      <c r="H683" s="31">
        <v>0.69</v>
      </c>
      <c r="I683" s="31">
        <v>1.06</v>
      </c>
      <c r="J683" s="31">
        <v>2.8</v>
      </c>
      <c r="K683" s="31">
        <v>0.37000000000000011</v>
      </c>
    </row>
    <row r="684" spans="1:11" x14ac:dyDescent="0.2">
      <c r="A684" s="67" t="s">
        <v>541</v>
      </c>
      <c r="B684" s="29">
        <v>3544004</v>
      </c>
      <c r="C684" s="25">
        <v>5</v>
      </c>
      <c r="D684" s="30">
        <v>10</v>
      </c>
      <c r="E684" s="29" t="str">
        <f t="shared" si="10"/>
        <v>Rio das Pedras10</v>
      </c>
      <c r="F684" s="29">
        <v>354400410</v>
      </c>
      <c r="G684" s="31">
        <v>226.94</v>
      </c>
      <c r="H684" s="31">
        <v>0.69</v>
      </c>
      <c r="I684" s="31">
        <v>1.06</v>
      </c>
      <c r="J684" s="31">
        <v>2.8</v>
      </c>
      <c r="K684" s="31">
        <v>0.37000000000000011</v>
      </c>
    </row>
    <row r="685" spans="1:11" x14ac:dyDescent="0.2">
      <c r="A685" s="67" t="s">
        <v>542</v>
      </c>
      <c r="B685" s="29">
        <v>3544103</v>
      </c>
      <c r="C685" s="25">
        <v>6</v>
      </c>
      <c r="D685" s="30">
        <v>6</v>
      </c>
      <c r="E685" s="29" t="str">
        <f t="shared" si="10"/>
        <v>Rio Grande da Serra6</v>
      </c>
      <c r="F685" s="29">
        <v>35441036</v>
      </c>
      <c r="G685" s="31">
        <v>36.67</v>
      </c>
      <c r="H685" s="31">
        <v>0.12</v>
      </c>
      <c r="I685" s="31">
        <v>0.2</v>
      </c>
      <c r="J685" s="31">
        <v>0.54</v>
      </c>
      <c r="K685" s="31">
        <v>8.0000000000000016E-2</v>
      </c>
    </row>
    <row r="686" spans="1:11" x14ac:dyDescent="0.2">
      <c r="A686" s="67" t="s">
        <v>543</v>
      </c>
      <c r="B686" s="29">
        <v>3544202</v>
      </c>
      <c r="C686" s="25">
        <v>15</v>
      </c>
      <c r="D686" s="30">
        <v>15</v>
      </c>
      <c r="E686" s="29" t="str">
        <f t="shared" si="10"/>
        <v>Riolândia15</v>
      </c>
      <c r="F686" s="29">
        <v>354420215</v>
      </c>
      <c r="G686" s="31">
        <v>630.67999999999995</v>
      </c>
      <c r="H686" s="31">
        <v>1.03</v>
      </c>
      <c r="I686" s="31">
        <v>1.55</v>
      </c>
      <c r="J686" s="31">
        <v>4.8499999999999996</v>
      </c>
      <c r="K686" s="31">
        <v>0.52</v>
      </c>
    </row>
    <row r="687" spans="1:11" x14ac:dyDescent="0.2">
      <c r="A687" s="67" t="s">
        <v>544</v>
      </c>
      <c r="B687" s="29">
        <v>3543501</v>
      </c>
      <c r="C687" s="25">
        <v>14</v>
      </c>
      <c r="D687" s="30">
        <v>14</v>
      </c>
      <c r="E687" s="29" t="str">
        <f t="shared" si="10"/>
        <v>Riversul14</v>
      </c>
      <c r="F687" s="29">
        <v>354350114</v>
      </c>
      <c r="G687" s="31">
        <v>386.2</v>
      </c>
      <c r="H687" s="31">
        <v>1.45</v>
      </c>
      <c r="I687" s="31">
        <v>1.96</v>
      </c>
      <c r="J687" s="31">
        <v>4.3899999999999997</v>
      </c>
      <c r="K687" s="31">
        <v>0.51</v>
      </c>
    </row>
    <row r="688" spans="1:11" x14ac:dyDescent="0.2">
      <c r="A688" s="67" t="s">
        <v>545</v>
      </c>
      <c r="B688" s="29">
        <v>3544251</v>
      </c>
      <c r="C688" s="25">
        <v>22</v>
      </c>
      <c r="D688" s="30">
        <v>22</v>
      </c>
      <c r="E688" s="29" t="str">
        <f t="shared" si="10"/>
        <v>Rosana22</v>
      </c>
      <c r="F688" s="29">
        <v>354425122</v>
      </c>
      <c r="G688" s="31">
        <v>741.22</v>
      </c>
      <c r="H688" s="31">
        <v>2.0499999999999998</v>
      </c>
      <c r="I688" s="31">
        <v>2.84</v>
      </c>
      <c r="J688" s="31">
        <v>5.55</v>
      </c>
      <c r="K688" s="31">
        <v>0.79</v>
      </c>
    </row>
    <row r="689" spans="1:11" x14ac:dyDescent="0.2">
      <c r="A689" s="67" t="s">
        <v>546</v>
      </c>
      <c r="B689" s="29">
        <v>3544301</v>
      </c>
      <c r="C689" s="25">
        <v>2</v>
      </c>
      <c r="D689" s="30">
        <v>2</v>
      </c>
      <c r="E689" s="29" t="str">
        <f t="shared" si="10"/>
        <v>Roseira2</v>
      </c>
      <c r="F689" s="29">
        <v>35443012</v>
      </c>
      <c r="G689" s="31">
        <v>130.19</v>
      </c>
      <c r="H689" s="31">
        <v>0.64</v>
      </c>
      <c r="I689" s="31">
        <v>0.84</v>
      </c>
      <c r="J689" s="31">
        <v>1.94</v>
      </c>
      <c r="K689" s="31">
        <v>0.19999999999999996</v>
      </c>
    </row>
    <row r="690" spans="1:11" x14ac:dyDescent="0.2">
      <c r="A690" s="67" t="s">
        <v>547</v>
      </c>
      <c r="B690" s="29">
        <v>3544400</v>
      </c>
      <c r="C690" s="25">
        <v>19</v>
      </c>
      <c r="D690" s="30">
        <v>19</v>
      </c>
      <c r="E690" s="29" t="str">
        <f t="shared" si="10"/>
        <v>Rubiácea19</v>
      </c>
      <c r="F690" s="29">
        <v>354440019</v>
      </c>
      <c r="G690" s="31">
        <v>236.91</v>
      </c>
      <c r="H690" s="31">
        <v>0.47</v>
      </c>
      <c r="I690" s="31">
        <v>0.66</v>
      </c>
      <c r="J690" s="31">
        <v>1.74</v>
      </c>
      <c r="K690" s="31">
        <v>0.19000000000000006</v>
      </c>
    </row>
    <row r="691" spans="1:11" x14ac:dyDescent="0.2">
      <c r="A691" s="67" t="s">
        <v>547</v>
      </c>
      <c r="B691" s="29">
        <v>3544400</v>
      </c>
      <c r="C691" s="25">
        <v>19</v>
      </c>
      <c r="D691" s="30">
        <v>20</v>
      </c>
      <c r="E691" s="29" t="str">
        <f t="shared" si="10"/>
        <v>Rubiácea20</v>
      </c>
      <c r="F691" s="29">
        <v>354440020</v>
      </c>
      <c r="G691" s="31">
        <v>236.91</v>
      </c>
      <c r="H691" s="31">
        <v>0.47</v>
      </c>
      <c r="I691" s="31">
        <v>0.66</v>
      </c>
      <c r="J691" s="31">
        <v>1.74</v>
      </c>
      <c r="K691" s="31">
        <v>0.19000000000000006</v>
      </c>
    </row>
    <row r="692" spans="1:11" x14ac:dyDescent="0.2">
      <c r="A692" s="67" t="s">
        <v>548</v>
      </c>
      <c r="B692" s="29">
        <v>3544509</v>
      </c>
      <c r="C692" s="25">
        <v>18</v>
      </c>
      <c r="D692" s="30">
        <v>18</v>
      </c>
      <c r="E692" s="29" t="str">
        <f t="shared" si="10"/>
        <v>Rubinéia18</v>
      </c>
      <c r="F692" s="29">
        <v>354450918</v>
      </c>
      <c r="G692" s="31">
        <v>234.38</v>
      </c>
      <c r="H692" s="31">
        <v>0.43</v>
      </c>
      <c r="I692" s="31">
        <v>0.56999999999999995</v>
      </c>
      <c r="J692" s="31">
        <v>1.81</v>
      </c>
      <c r="K692" s="31">
        <v>0.13999999999999996</v>
      </c>
    </row>
    <row r="693" spans="1:11" x14ac:dyDescent="0.2">
      <c r="A693" s="67" t="s">
        <v>549</v>
      </c>
      <c r="B693" s="29">
        <v>3544608</v>
      </c>
      <c r="C693" s="25">
        <v>16</v>
      </c>
      <c r="D693" s="30">
        <v>16</v>
      </c>
      <c r="E693" s="29" t="str">
        <f t="shared" si="10"/>
        <v>Sabino16</v>
      </c>
      <c r="F693" s="29">
        <v>354460816</v>
      </c>
      <c r="G693" s="31">
        <v>311.66000000000003</v>
      </c>
      <c r="H693" s="31">
        <v>0.74</v>
      </c>
      <c r="I693" s="31">
        <v>0.95</v>
      </c>
      <c r="J693" s="31">
        <v>2.34</v>
      </c>
      <c r="K693" s="31">
        <v>0.20999999999999996</v>
      </c>
    </row>
    <row r="694" spans="1:11" x14ac:dyDescent="0.2">
      <c r="A694" s="67" t="s">
        <v>550</v>
      </c>
      <c r="B694" s="29">
        <v>3544707</v>
      </c>
      <c r="C694" s="25">
        <v>21</v>
      </c>
      <c r="D694" s="30">
        <v>21</v>
      </c>
      <c r="E694" s="29" t="str">
        <f t="shared" si="10"/>
        <v>Sagres21</v>
      </c>
      <c r="F694" s="29">
        <v>354470721</v>
      </c>
      <c r="G694" s="31">
        <v>148.93</v>
      </c>
      <c r="H694" s="31">
        <v>0.42</v>
      </c>
      <c r="I694" s="31">
        <v>0.55000000000000004</v>
      </c>
      <c r="J694" s="31">
        <v>1.19</v>
      </c>
      <c r="K694" s="31">
        <v>0.13000000000000006</v>
      </c>
    </row>
    <row r="695" spans="1:11" x14ac:dyDescent="0.2">
      <c r="A695" s="67" t="s">
        <v>551</v>
      </c>
      <c r="B695" s="29">
        <v>3544806</v>
      </c>
      <c r="C695" s="25">
        <v>16</v>
      </c>
      <c r="D695" s="30">
        <v>16</v>
      </c>
      <c r="E695" s="29" t="str">
        <f t="shared" si="10"/>
        <v>Sales16</v>
      </c>
      <c r="F695" s="29">
        <v>354480616</v>
      </c>
      <c r="G695" s="31">
        <v>308.66000000000003</v>
      </c>
      <c r="H695" s="31">
        <v>0.72</v>
      </c>
      <c r="I695" s="31">
        <v>0.92</v>
      </c>
      <c r="J695" s="31">
        <v>2.27</v>
      </c>
      <c r="K695" s="31">
        <v>0.20000000000000007</v>
      </c>
    </row>
    <row r="696" spans="1:11" x14ac:dyDescent="0.2">
      <c r="A696" s="67" t="s">
        <v>552</v>
      </c>
      <c r="B696" s="29">
        <v>3544905</v>
      </c>
      <c r="C696" s="25">
        <v>4</v>
      </c>
      <c r="D696" s="30">
        <v>4</v>
      </c>
      <c r="E696" s="29" t="str">
        <f t="shared" si="10"/>
        <v>Sales Oliveira4</v>
      </c>
      <c r="F696" s="29">
        <v>35449054</v>
      </c>
      <c r="G696" s="31">
        <v>303.75</v>
      </c>
      <c r="H696" s="31">
        <v>1.02</v>
      </c>
      <c r="I696" s="31">
        <v>1.49</v>
      </c>
      <c r="J696" s="31">
        <v>4.72</v>
      </c>
      <c r="K696" s="31">
        <v>0.47</v>
      </c>
    </row>
    <row r="697" spans="1:11" x14ac:dyDescent="0.2">
      <c r="A697" s="67" t="s">
        <v>552</v>
      </c>
      <c r="B697" s="29">
        <v>3544905</v>
      </c>
      <c r="C697" s="25">
        <v>4</v>
      </c>
      <c r="D697" s="30">
        <v>12</v>
      </c>
      <c r="E697" s="29" t="str">
        <f t="shared" si="10"/>
        <v>Sales Oliveira12</v>
      </c>
      <c r="F697" s="29">
        <v>354490512</v>
      </c>
      <c r="G697" s="31">
        <v>303.75</v>
      </c>
      <c r="H697" s="31">
        <v>1.02</v>
      </c>
      <c r="I697" s="31">
        <v>1.49</v>
      </c>
      <c r="J697" s="31">
        <v>4.72</v>
      </c>
      <c r="K697" s="31">
        <v>0.47</v>
      </c>
    </row>
    <row r="698" spans="1:11" x14ac:dyDescent="0.2">
      <c r="A698" s="67" t="s">
        <v>553</v>
      </c>
      <c r="B698" s="29">
        <v>3545001</v>
      </c>
      <c r="C698" s="25">
        <v>6</v>
      </c>
      <c r="D698" s="30">
        <v>6</v>
      </c>
      <c r="E698" s="29" t="str">
        <f t="shared" si="10"/>
        <v>Salesópolis6</v>
      </c>
      <c r="F698" s="29">
        <v>35450016</v>
      </c>
      <c r="G698" s="31">
        <v>425.84</v>
      </c>
      <c r="H698" s="31">
        <v>1.45</v>
      </c>
      <c r="I698" s="31">
        <v>2.31</v>
      </c>
      <c r="J698" s="31">
        <v>6.19</v>
      </c>
      <c r="K698" s="31">
        <v>0.8600000000000001</v>
      </c>
    </row>
    <row r="699" spans="1:11" x14ac:dyDescent="0.2">
      <c r="A699" s="67" t="s">
        <v>553</v>
      </c>
      <c r="B699" s="29">
        <v>3545001</v>
      </c>
      <c r="C699" s="25">
        <v>6</v>
      </c>
      <c r="D699" s="30">
        <v>2</v>
      </c>
      <c r="E699" s="29" t="str">
        <f t="shared" si="10"/>
        <v>Salesópolis2</v>
      </c>
      <c r="F699" s="29">
        <v>35450012</v>
      </c>
      <c r="G699" s="31">
        <v>425.84</v>
      </c>
      <c r="H699" s="31">
        <v>1.45</v>
      </c>
      <c r="I699" s="31">
        <v>2.31</v>
      </c>
      <c r="J699" s="31">
        <v>6.19</v>
      </c>
      <c r="K699" s="31">
        <v>0.8600000000000001</v>
      </c>
    </row>
    <row r="700" spans="1:11" x14ac:dyDescent="0.2">
      <c r="A700" s="67" t="s">
        <v>553</v>
      </c>
      <c r="B700" s="29">
        <v>3545001</v>
      </c>
      <c r="C700" s="25">
        <v>6</v>
      </c>
      <c r="D700" s="30">
        <v>7</v>
      </c>
      <c r="E700" s="29" t="str">
        <f t="shared" si="10"/>
        <v>Salesópolis7</v>
      </c>
      <c r="F700" s="29">
        <v>35450017</v>
      </c>
      <c r="G700" s="31">
        <v>425.84</v>
      </c>
      <c r="H700" s="31">
        <v>1.45</v>
      </c>
      <c r="I700" s="31">
        <v>2.31</v>
      </c>
      <c r="J700" s="31">
        <v>6.19</v>
      </c>
      <c r="K700" s="31">
        <v>0.8600000000000001</v>
      </c>
    </row>
    <row r="701" spans="1:11" x14ac:dyDescent="0.2">
      <c r="A701" s="67" t="s">
        <v>554</v>
      </c>
      <c r="B701" s="29">
        <v>3545100</v>
      </c>
      <c r="C701" s="25">
        <v>20</v>
      </c>
      <c r="D701" s="30">
        <v>20</v>
      </c>
      <c r="E701" s="29" t="str">
        <f t="shared" si="10"/>
        <v>Salmourão20</v>
      </c>
      <c r="F701" s="29">
        <v>354510020</v>
      </c>
      <c r="G701" s="31">
        <v>172.75</v>
      </c>
      <c r="H701" s="31">
        <v>0.37</v>
      </c>
      <c r="I701" s="31">
        <v>0.53</v>
      </c>
      <c r="J701" s="31">
        <v>1.28</v>
      </c>
      <c r="K701" s="31">
        <v>0.16000000000000003</v>
      </c>
    </row>
    <row r="702" spans="1:11" x14ac:dyDescent="0.2">
      <c r="A702" s="67" t="s">
        <v>555</v>
      </c>
      <c r="B702" s="29">
        <v>3545159</v>
      </c>
      <c r="C702" s="25">
        <v>5</v>
      </c>
      <c r="D702" s="30">
        <v>5</v>
      </c>
      <c r="E702" s="29" t="str">
        <f t="shared" si="10"/>
        <v>Saltinho5</v>
      </c>
      <c r="F702" s="29">
        <v>35451595</v>
      </c>
      <c r="G702" s="31">
        <v>101.4</v>
      </c>
      <c r="H702" s="31">
        <v>0.21</v>
      </c>
      <c r="I702" s="31">
        <v>0.36</v>
      </c>
      <c r="J702" s="31">
        <v>0.98</v>
      </c>
      <c r="K702" s="31">
        <v>0.15</v>
      </c>
    </row>
    <row r="703" spans="1:11" x14ac:dyDescent="0.2">
      <c r="A703" s="67" t="s">
        <v>555</v>
      </c>
      <c r="B703" s="29">
        <v>3545159</v>
      </c>
      <c r="C703" s="25">
        <v>5</v>
      </c>
      <c r="D703" s="30">
        <v>10</v>
      </c>
      <c r="E703" s="29" t="str">
        <f t="shared" si="10"/>
        <v>Saltinho10</v>
      </c>
      <c r="F703" s="29">
        <v>354515910</v>
      </c>
      <c r="G703" s="31">
        <v>101.4</v>
      </c>
      <c r="H703" s="31">
        <v>0.21</v>
      </c>
      <c r="I703" s="31">
        <v>0.36</v>
      </c>
      <c r="J703" s="31">
        <v>0.98</v>
      </c>
      <c r="K703" s="31">
        <v>0.15</v>
      </c>
    </row>
    <row r="704" spans="1:11" x14ac:dyDescent="0.2">
      <c r="A704" s="67" t="s">
        <v>556</v>
      </c>
      <c r="B704" s="29">
        <v>3545209</v>
      </c>
      <c r="C704" s="25">
        <v>5</v>
      </c>
      <c r="D704" s="30">
        <v>5</v>
      </c>
      <c r="E704" s="29" t="str">
        <f t="shared" si="10"/>
        <v>Salto5</v>
      </c>
      <c r="F704" s="29">
        <v>35452095</v>
      </c>
      <c r="G704" s="31">
        <v>134.26</v>
      </c>
      <c r="H704" s="31">
        <v>0.32</v>
      </c>
      <c r="I704" s="31">
        <v>0.51</v>
      </c>
      <c r="J704" s="31">
        <v>1.4</v>
      </c>
      <c r="K704" s="31">
        <v>0.19</v>
      </c>
    </row>
    <row r="705" spans="1:11" x14ac:dyDescent="0.2">
      <c r="A705" s="67" t="s">
        <v>556</v>
      </c>
      <c r="B705" s="29">
        <v>3545209</v>
      </c>
      <c r="C705" s="25">
        <v>5</v>
      </c>
      <c r="D705" s="30">
        <v>10</v>
      </c>
      <c r="E705" s="29" t="str">
        <f t="shared" si="10"/>
        <v>Salto10</v>
      </c>
      <c r="F705" s="29">
        <v>354520910</v>
      </c>
      <c r="G705" s="31">
        <v>134.26</v>
      </c>
      <c r="H705" s="31">
        <v>0.32</v>
      </c>
      <c r="I705" s="31">
        <v>0.51</v>
      </c>
      <c r="J705" s="31">
        <v>1.4</v>
      </c>
      <c r="K705" s="31">
        <v>0.19</v>
      </c>
    </row>
    <row r="706" spans="1:11" x14ac:dyDescent="0.2">
      <c r="A706" s="67" t="s">
        <v>557</v>
      </c>
      <c r="B706" s="29">
        <v>3545308</v>
      </c>
      <c r="C706" s="25">
        <v>10</v>
      </c>
      <c r="D706" s="30">
        <v>10</v>
      </c>
      <c r="E706" s="29" t="str">
        <f t="shared" ref="E706:E769" si="11">CONCATENATE(A706,D706)</f>
        <v>Salto de Pirapora10</v>
      </c>
      <c r="F706" s="29">
        <v>354530810</v>
      </c>
      <c r="G706" s="31">
        <v>280.31</v>
      </c>
      <c r="H706" s="31">
        <v>0.52</v>
      </c>
      <c r="I706" s="31">
        <v>0.9</v>
      </c>
      <c r="J706" s="31">
        <v>2.5099999999999998</v>
      </c>
      <c r="K706" s="31">
        <v>0.38</v>
      </c>
    </row>
    <row r="707" spans="1:11" x14ac:dyDescent="0.2">
      <c r="A707" s="67" t="s">
        <v>558</v>
      </c>
      <c r="B707" s="29">
        <v>3545407</v>
      </c>
      <c r="C707" s="25">
        <v>17</v>
      </c>
      <c r="D707" s="30">
        <v>17</v>
      </c>
      <c r="E707" s="29" t="str">
        <f t="shared" si="11"/>
        <v>Salto Grande17</v>
      </c>
      <c r="F707" s="29">
        <v>354540717</v>
      </c>
      <c r="G707" s="31">
        <v>189.07</v>
      </c>
      <c r="H707" s="31">
        <v>0.74</v>
      </c>
      <c r="I707" s="31">
        <v>0.93</v>
      </c>
      <c r="J707" s="31">
        <v>1.77</v>
      </c>
      <c r="K707" s="31">
        <v>0.19000000000000006</v>
      </c>
    </row>
    <row r="708" spans="1:11" x14ac:dyDescent="0.2">
      <c r="A708" s="67" t="s">
        <v>559</v>
      </c>
      <c r="B708" s="29">
        <v>3545506</v>
      </c>
      <c r="C708" s="25">
        <v>22</v>
      </c>
      <c r="D708" s="30">
        <v>22</v>
      </c>
      <c r="E708" s="29" t="str">
        <f t="shared" si="11"/>
        <v>Sandovalina22</v>
      </c>
      <c r="F708" s="29">
        <v>354550622</v>
      </c>
      <c r="G708" s="31">
        <v>455.39</v>
      </c>
      <c r="H708" s="31">
        <v>1.24</v>
      </c>
      <c r="I708" s="31">
        <v>1.72</v>
      </c>
      <c r="J708" s="31">
        <v>3.37</v>
      </c>
      <c r="K708" s="31">
        <v>0.48</v>
      </c>
    </row>
    <row r="709" spans="1:11" x14ac:dyDescent="0.2">
      <c r="A709" s="67" t="s">
        <v>560</v>
      </c>
      <c r="B709" s="29">
        <v>3545605</v>
      </c>
      <c r="C709" s="25">
        <v>15</v>
      </c>
      <c r="D709" s="30">
        <v>15</v>
      </c>
      <c r="E709" s="29" t="str">
        <f t="shared" si="11"/>
        <v>Santa Adélia15</v>
      </c>
      <c r="F709" s="29">
        <v>354560515</v>
      </c>
      <c r="G709" s="31">
        <v>331.02</v>
      </c>
      <c r="H709" s="31">
        <v>0.71</v>
      </c>
      <c r="I709" s="31">
        <v>0.96</v>
      </c>
      <c r="J709" s="31">
        <v>2.4700000000000002</v>
      </c>
      <c r="K709" s="31">
        <v>0.25</v>
      </c>
    </row>
    <row r="710" spans="1:11" x14ac:dyDescent="0.2">
      <c r="A710" s="67" t="s">
        <v>560</v>
      </c>
      <c r="B710" s="29">
        <v>3545605</v>
      </c>
      <c r="C710" s="25">
        <v>15</v>
      </c>
      <c r="D710" s="30">
        <v>16</v>
      </c>
      <c r="E710" s="29" t="str">
        <f t="shared" si="11"/>
        <v>Santa Adélia16</v>
      </c>
      <c r="F710" s="29">
        <v>354560516</v>
      </c>
      <c r="G710" s="31">
        <v>331.02</v>
      </c>
      <c r="H710" s="31">
        <v>0.71</v>
      </c>
      <c r="I710" s="31">
        <v>0.96</v>
      </c>
      <c r="J710" s="31">
        <v>2.4700000000000002</v>
      </c>
      <c r="K710" s="31">
        <v>0.25</v>
      </c>
    </row>
    <row r="711" spans="1:11" x14ac:dyDescent="0.2">
      <c r="A711" s="67" t="s">
        <v>561</v>
      </c>
      <c r="B711" s="29">
        <v>3545704</v>
      </c>
      <c r="C711" s="25">
        <v>15</v>
      </c>
      <c r="D711" s="30">
        <v>15</v>
      </c>
      <c r="E711" s="29" t="str">
        <f t="shared" si="11"/>
        <v>Santa Albertina15</v>
      </c>
      <c r="F711" s="29">
        <v>354570415</v>
      </c>
      <c r="G711" s="31">
        <v>274.27999999999997</v>
      </c>
      <c r="H711" s="31">
        <v>0.45</v>
      </c>
      <c r="I711" s="31">
        <v>0.68</v>
      </c>
      <c r="J711" s="31">
        <v>2.11</v>
      </c>
      <c r="K711" s="31">
        <v>0.23000000000000004</v>
      </c>
    </row>
    <row r="712" spans="1:11" x14ac:dyDescent="0.2">
      <c r="A712" s="67" t="s">
        <v>562</v>
      </c>
      <c r="B712" s="29">
        <v>3545803</v>
      </c>
      <c r="C712" s="25">
        <v>5</v>
      </c>
      <c r="D712" s="30">
        <v>5</v>
      </c>
      <c r="E712" s="29" t="str">
        <f t="shared" si="11"/>
        <v>Santa Bárbara d'Oeste5</v>
      </c>
      <c r="F712" s="29">
        <v>35458035</v>
      </c>
      <c r="G712" s="31">
        <v>271.49</v>
      </c>
      <c r="H712" s="31">
        <v>0.83</v>
      </c>
      <c r="I712" s="31">
        <v>1.27</v>
      </c>
      <c r="J712" s="31">
        <v>3.36</v>
      </c>
      <c r="K712" s="31">
        <v>0.44000000000000006</v>
      </c>
    </row>
    <row r="713" spans="1:11" x14ac:dyDescent="0.2">
      <c r="A713" s="67" t="s">
        <v>563</v>
      </c>
      <c r="B713" s="29">
        <v>3546009</v>
      </c>
      <c r="C713" s="25">
        <v>2</v>
      </c>
      <c r="D713" s="30">
        <v>2</v>
      </c>
      <c r="E713" s="29" t="str">
        <f t="shared" si="11"/>
        <v>Santa Branca2</v>
      </c>
      <c r="F713" s="29">
        <v>35460092</v>
      </c>
      <c r="G713" s="31">
        <v>275</v>
      </c>
      <c r="H713" s="31">
        <v>1.4</v>
      </c>
      <c r="I713" s="31">
        <v>1.82</v>
      </c>
      <c r="J713" s="31">
        <v>4.2</v>
      </c>
      <c r="K713" s="31">
        <v>0.42000000000000015</v>
      </c>
    </row>
    <row r="714" spans="1:11" x14ac:dyDescent="0.2">
      <c r="A714" s="67" t="s">
        <v>564</v>
      </c>
      <c r="B714" s="29">
        <v>3546108</v>
      </c>
      <c r="C714" s="25">
        <v>15</v>
      </c>
      <c r="D714" s="30">
        <v>15</v>
      </c>
      <c r="E714" s="29" t="str">
        <f t="shared" si="11"/>
        <v>Santa Clara d'Oeste15</v>
      </c>
      <c r="F714" s="29">
        <v>354610815</v>
      </c>
      <c r="G714" s="31">
        <v>183.4</v>
      </c>
      <c r="H714" s="31">
        <v>0.28999999999999998</v>
      </c>
      <c r="I714" s="31">
        <v>0.44</v>
      </c>
      <c r="J714" s="31">
        <v>1.38</v>
      </c>
      <c r="K714" s="31">
        <v>0.15000000000000002</v>
      </c>
    </row>
    <row r="715" spans="1:11" x14ac:dyDescent="0.2">
      <c r="A715" s="67" t="s">
        <v>564</v>
      </c>
      <c r="B715" s="29">
        <v>3546108</v>
      </c>
      <c r="C715" s="25">
        <v>15</v>
      </c>
      <c r="D715" s="30">
        <v>18</v>
      </c>
      <c r="E715" s="29" t="str">
        <f t="shared" si="11"/>
        <v>Santa Clara d'Oeste18</v>
      </c>
      <c r="F715" s="29">
        <v>354610818</v>
      </c>
      <c r="G715" s="31">
        <v>183.4</v>
      </c>
      <c r="H715" s="31">
        <v>0.28999999999999998</v>
      </c>
      <c r="I715" s="31">
        <v>0.44</v>
      </c>
      <c r="J715" s="31">
        <v>1.38</v>
      </c>
      <c r="K715" s="31">
        <v>0.15000000000000002</v>
      </c>
    </row>
    <row r="716" spans="1:11" x14ac:dyDescent="0.2">
      <c r="A716" s="67" t="s">
        <v>565</v>
      </c>
      <c r="B716" s="29">
        <v>3546207</v>
      </c>
      <c r="C716" s="25">
        <v>9</v>
      </c>
      <c r="D716" s="30">
        <v>9</v>
      </c>
      <c r="E716" s="29" t="str">
        <f t="shared" si="11"/>
        <v>Santa Cruz da Conceição9</v>
      </c>
      <c r="F716" s="29">
        <v>35462079</v>
      </c>
      <c r="G716" s="31">
        <v>149.43</v>
      </c>
      <c r="H716" s="31">
        <v>0.49</v>
      </c>
      <c r="I716" s="31">
        <v>0.73</v>
      </c>
      <c r="J716" s="31">
        <v>2.0299999999999998</v>
      </c>
      <c r="K716" s="31">
        <v>0.24</v>
      </c>
    </row>
    <row r="717" spans="1:11" x14ac:dyDescent="0.2">
      <c r="A717" s="67" t="s">
        <v>566</v>
      </c>
      <c r="B717" s="29">
        <v>3546256</v>
      </c>
      <c r="C717" s="25">
        <v>4</v>
      </c>
      <c r="D717" s="30">
        <v>4</v>
      </c>
      <c r="E717" s="29" t="str">
        <f t="shared" si="11"/>
        <v>Santa Cruz da Esperança4</v>
      </c>
      <c r="F717" s="29">
        <v>35462564</v>
      </c>
      <c r="G717" s="31">
        <v>147.82</v>
      </c>
      <c r="H717" s="31">
        <v>0.5</v>
      </c>
      <c r="I717" s="31">
        <v>0.74</v>
      </c>
      <c r="J717" s="31">
        <v>2.34</v>
      </c>
      <c r="K717" s="31">
        <v>0.24</v>
      </c>
    </row>
    <row r="718" spans="1:11" x14ac:dyDescent="0.2">
      <c r="A718" s="67" t="s">
        <v>567</v>
      </c>
      <c r="B718" s="29">
        <v>3546306</v>
      </c>
      <c r="C718" s="25">
        <v>9</v>
      </c>
      <c r="D718" s="30">
        <v>9</v>
      </c>
      <c r="E718" s="29" t="str">
        <f t="shared" si="11"/>
        <v>Santa Cruz das Palmeiras9</v>
      </c>
      <c r="F718" s="29">
        <v>35463069</v>
      </c>
      <c r="G718" s="31">
        <v>295.7</v>
      </c>
      <c r="H718" s="31">
        <v>0.97</v>
      </c>
      <c r="I718" s="31">
        <v>1.43</v>
      </c>
      <c r="J718" s="31">
        <v>3.97</v>
      </c>
      <c r="K718" s="31">
        <v>0.45999999999999996</v>
      </c>
    </row>
    <row r="719" spans="1:11" x14ac:dyDescent="0.2">
      <c r="A719" s="67" t="s">
        <v>568</v>
      </c>
      <c r="B719" s="29">
        <v>3546405</v>
      </c>
      <c r="C719" s="25">
        <v>17</v>
      </c>
      <c r="D719" s="30">
        <v>17</v>
      </c>
      <c r="E719" s="29" t="str">
        <f t="shared" si="11"/>
        <v>Santa Cruz do Rio Pardo17</v>
      </c>
      <c r="F719" s="29">
        <v>354640517</v>
      </c>
      <c r="G719" s="31">
        <v>1116.3800000000001</v>
      </c>
      <c r="H719" s="31">
        <v>4.3099999999999996</v>
      </c>
      <c r="I719" s="31">
        <v>5.43</v>
      </c>
      <c r="J719" s="31">
        <v>10.26</v>
      </c>
      <c r="K719" s="31">
        <v>1.1200000000000001</v>
      </c>
    </row>
    <row r="720" spans="1:11" x14ac:dyDescent="0.2">
      <c r="A720" s="67" t="s">
        <v>569</v>
      </c>
      <c r="B720" s="29">
        <v>3546504</v>
      </c>
      <c r="C720" s="25">
        <v>16</v>
      </c>
      <c r="D720" s="30">
        <v>16</v>
      </c>
      <c r="E720" s="29" t="str">
        <f t="shared" si="11"/>
        <v>Santa Ernestina16</v>
      </c>
      <c r="F720" s="29">
        <v>354650416</v>
      </c>
      <c r="G720" s="31">
        <v>134.96</v>
      </c>
      <c r="H720" s="31">
        <v>0.38</v>
      </c>
      <c r="I720" s="31">
        <v>0.52</v>
      </c>
      <c r="J720" s="31">
        <v>1.38</v>
      </c>
      <c r="K720" s="31">
        <v>0.14000000000000001</v>
      </c>
    </row>
    <row r="721" spans="1:11" x14ac:dyDescent="0.2">
      <c r="A721" s="67" t="s">
        <v>569</v>
      </c>
      <c r="B721" s="29">
        <v>3546504</v>
      </c>
      <c r="C721" s="25">
        <v>16</v>
      </c>
      <c r="D721" s="30">
        <v>9</v>
      </c>
      <c r="E721" s="29" t="str">
        <f t="shared" si="11"/>
        <v>Santa Ernestina9</v>
      </c>
      <c r="F721" s="29">
        <v>35465049</v>
      </c>
      <c r="G721" s="31">
        <v>134.96</v>
      </c>
      <c r="H721" s="31">
        <v>0.38</v>
      </c>
      <c r="I721" s="31">
        <v>0.52</v>
      </c>
      <c r="J721" s="31">
        <v>1.38</v>
      </c>
      <c r="K721" s="31">
        <v>0.14000000000000001</v>
      </c>
    </row>
    <row r="722" spans="1:11" x14ac:dyDescent="0.2">
      <c r="A722" s="67" t="s">
        <v>570</v>
      </c>
      <c r="B722" s="29">
        <v>3546603</v>
      </c>
      <c r="C722" s="25">
        <v>18</v>
      </c>
      <c r="D722" s="30">
        <v>18</v>
      </c>
      <c r="E722" s="29" t="str">
        <f t="shared" si="11"/>
        <v>Santa Fé do Sul18</v>
      </c>
      <c r="F722" s="29">
        <v>354660318</v>
      </c>
      <c r="G722" s="31">
        <v>208.25</v>
      </c>
      <c r="H722" s="31">
        <v>0.36</v>
      </c>
      <c r="I722" s="31">
        <v>0.48</v>
      </c>
      <c r="J722" s="31">
        <v>1.56</v>
      </c>
      <c r="K722" s="31">
        <v>0.12</v>
      </c>
    </row>
    <row r="723" spans="1:11" x14ac:dyDescent="0.2">
      <c r="A723" s="67" t="s">
        <v>570</v>
      </c>
      <c r="B723" s="29">
        <v>3546603</v>
      </c>
      <c r="C723" s="25">
        <v>18</v>
      </c>
      <c r="D723" s="30">
        <v>15</v>
      </c>
      <c r="E723" s="29" t="str">
        <f t="shared" si="11"/>
        <v>Santa Fé do Sul15</v>
      </c>
      <c r="F723" s="29">
        <v>354660315</v>
      </c>
      <c r="G723" s="31">
        <v>208.25</v>
      </c>
      <c r="H723" s="31">
        <v>0.36</v>
      </c>
      <c r="I723" s="31">
        <v>0.48</v>
      </c>
      <c r="J723" s="31">
        <v>1.56</v>
      </c>
      <c r="K723" s="31">
        <v>0.12</v>
      </c>
    </row>
    <row r="724" spans="1:11" x14ac:dyDescent="0.2">
      <c r="A724" s="67" t="s">
        <v>571</v>
      </c>
      <c r="B724" s="29">
        <v>3546702</v>
      </c>
      <c r="C724" s="25">
        <v>5</v>
      </c>
      <c r="D724" s="30">
        <v>5</v>
      </c>
      <c r="E724" s="29" t="str">
        <f t="shared" si="11"/>
        <v>Santa Gertrudes5</v>
      </c>
      <c r="F724" s="29">
        <v>35467025</v>
      </c>
      <c r="G724" s="31">
        <v>97.69</v>
      </c>
      <c r="H724" s="31">
        <v>0.31</v>
      </c>
      <c r="I724" s="31">
        <v>0.47</v>
      </c>
      <c r="J724" s="31">
        <v>1.24</v>
      </c>
      <c r="K724" s="31">
        <v>0.15999999999999998</v>
      </c>
    </row>
    <row r="725" spans="1:11" x14ac:dyDescent="0.2">
      <c r="A725" s="67" t="s">
        <v>572</v>
      </c>
      <c r="B725" s="29">
        <v>3546801</v>
      </c>
      <c r="C725" s="25">
        <v>2</v>
      </c>
      <c r="D725" s="30">
        <v>2</v>
      </c>
      <c r="E725" s="29" t="str">
        <f t="shared" si="11"/>
        <v>Santa Isabel2</v>
      </c>
      <c r="F725" s="29">
        <v>35468012</v>
      </c>
      <c r="G725" s="31">
        <v>361.49</v>
      </c>
      <c r="H725" s="31">
        <v>1.79</v>
      </c>
      <c r="I725" s="31">
        <v>2.34</v>
      </c>
      <c r="J725" s="31">
        <v>5.39</v>
      </c>
      <c r="K725" s="31">
        <v>0.54999999999999982</v>
      </c>
    </row>
    <row r="726" spans="1:11" x14ac:dyDescent="0.2">
      <c r="A726" s="67" t="s">
        <v>573</v>
      </c>
      <c r="B726" s="29">
        <v>3546900</v>
      </c>
      <c r="C726" s="25">
        <v>9</v>
      </c>
      <c r="D726" s="30">
        <v>9</v>
      </c>
      <c r="E726" s="29" t="str">
        <f t="shared" si="11"/>
        <v>Santa Lúcia9</v>
      </c>
      <c r="F726" s="29">
        <v>35469009</v>
      </c>
      <c r="G726" s="31">
        <v>152.31</v>
      </c>
      <c r="H726" s="31">
        <v>0.51</v>
      </c>
      <c r="I726" s="31">
        <v>0.76</v>
      </c>
      <c r="J726" s="31">
        <v>2.11</v>
      </c>
      <c r="K726" s="31">
        <v>0.25</v>
      </c>
    </row>
    <row r="727" spans="1:11" x14ac:dyDescent="0.2">
      <c r="A727" s="67" t="s">
        <v>574</v>
      </c>
      <c r="B727" s="29">
        <v>3547007</v>
      </c>
      <c r="C727" s="25">
        <v>5</v>
      </c>
      <c r="D727" s="30">
        <v>5</v>
      </c>
      <c r="E727" s="29" t="str">
        <f t="shared" si="11"/>
        <v>Santa Maria da Serra5</v>
      </c>
      <c r="F727" s="29">
        <v>35470075</v>
      </c>
      <c r="G727" s="31">
        <v>256.48</v>
      </c>
      <c r="H727" s="31">
        <v>0.76</v>
      </c>
      <c r="I727" s="31">
        <v>1.17</v>
      </c>
      <c r="J727" s="31">
        <v>3.08</v>
      </c>
      <c r="K727" s="31">
        <v>0.40999999999999992</v>
      </c>
    </row>
    <row r="728" spans="1:11" x14ac:dyDescent="0.2">
      <c r="A728" s="67" t="s">
        <v>575</v>
      </c>
      <c r="B728" s="29">
        <v>3547106</v>
      </c>
      <c r="C728" s="25">
        <v>20</v>
      </c>
      <c r="D728" s="30">
        <v>20</v>
      </c>
      <c r="E728" s="29" t="str">
        <f t="shared" si="11"/>
        <v>Santa Mercedes20</v>
      </c>
      <c r="F728" s="29">
        <v>354710620</v>
      </c>
      <c r="G728" s="31">
        <v>166.87</v>
      </c>
      <c r="H728" s="31">
        <v>0.35</v>
      </c>
      <c r="I728" s="31">
        <v>0.5</v>
      </c>
      <c r="J728" s="31">
        <v>1.21</v>
      </c>
      <c r="K728" s="31">
        <v>0.15000000000000002</v>
      </c>
    </row>
    <row r="729" spans="1:11" x14ac:dyDescent="0.2">
      <c r="A729" s="67" t="s">
        <v>576</v>
      </c>
      <c r="B729" s="29">
        <v>3547502</v>
      </c>
      <c r="C729" s="25">
        <v>9</v>
      </c>
      <c r="D729" s="30">
        <v>9</v>
      </c>
      <c r="E729" s="29" t="str">
        <f t="shared" si="11"/>
        <v>Santa Rita do Passa Quatro9</v>
      </c>
      <c r="F729" s="29">
        <v>35475029</v>
      </c>
      <c r="G729" s="31">
        <v>752.99</v>
      </c>
      <c r="H729" s="31">
        <v>2.4700000000000002</v>
      </c>
      <c r="I729" s="31">
        <v>3.66</v>
      </c>
      <c r="J729" s="31">
        <v>10.16</v>
      </c>
      <c r="K729" s="31">
        <v>1.19</v>
      </c>
    </row>
    <row r="730" spans="1:11" x14ac:dyDescent="0.2">
      <c r="A730" s="67" t="s">
        <v>576</v>
      </c>
      <c r="B730" s="29">
        <v>3547502</v>
      </c>
      <c r="C730" s="25">
        <v>9</v>
      </c>
      <c r="D730" s="30">
        <v>4</v>
      </c>
      <c r="E730" s="29" t="str">
        <f t="shared" si="11"/>
        <v>Santa Rita do Passa Quatro4</v>
      </c>
      <c r="F730" s="29">
        <v>35475024</v>
      </c>
      <c r="G730" s="31">
        <v>752.99</v>
      </c>
      <c r="H730" s="31">
        <v>2.4700000000000002</v>
      </c>
      <c r="I730" s="31">
        <v>3.66</v>
      </c>
      <c r="J730" s="31">
        <v>10.16</v>
      </c>
      <c r="K730" s="31">
        <v>1.19</v>
      </c>
    </row>
    <row r="731" spans="1:11" x14ac:dyDescent="0.2">
      <c r="A731" s="67" t="s">
        <v>577</v>
      </c>
      <c r="B731" s="29">
        <v>3547403</v>
      </c>
      <c r="C731" s="25">
        <v>15</v>
      </c>
      <c r="D731" s="30">
        <v>15</v>
      </c>
      <c r="E731" s="29" t="str">
        <f t="shared" si="11"/>
        <v>Santa Rita d'Oeste15</v>
      </c>
      <c r="F731" s="29">
        <v>354740315</v>
      </c>
      <c r="G731" s="31">
        <v>210.27</v>
      </c>
      <c r="H731" s="31">
        <v>0.34</v>
      </c>
      <c r="I731" s="31">
        <v>0.51</v>
      </c>
      <c r="J731" s="31">
        <v>1.59</v>
      </c>
      <c r="K731" s="31">
        <v>0.16999999999999998</v>
      </c>
    </row>
    <row r="732" spans="1:11" x14ac:dyDescent="0.2">
      <c r="A732" s="67" t="s">
        <v>578</v>
      </c>
      <c r="B732" s="29">
        <v>3547601</v>
      </c>
      <c r="C732" s="25">
        <v>4</v>
      </c>
      <c r="D732" s="30">
        <v>4</v>
      </c>
      <c r="E732" s="29" t="str">
        <f t="shared" si="11"/>
        <v>Santa Rosa de Viterbo4</v>
      </c>
      <c r="F732" s="29">
        <v>35476014</v>
      </c>
      <c r="G732" s="31">
        <v>289.67</v>
      </c>
      <c r="H732" s="31">
        <v>0.95</v>
      </c>
      <c r="I732" s="31">
        <v>1.4</v>
      </c>
      <c r="J732" s="31">
        <v>4.4400000000000004</v>
      </c>
      <c r="K732" s="31">
        <v>0.44999999999999996</v>
      </c>
    </row>
    <row r="733" spans="1:11" x14ac:dyDescent="0.2">
      <c r="A733" s="67" t="s">
        <v>578</v>
      </c>
      <c r="B733" s="29">
        <v>3547601</v>
      </c>
      <c r="C733" s="25">
        <v>4</v>
      </c>
      <c r="D733" s="30">
        <v>9</v>
      </c>
      <c r="E733" s="29" t="str">
        <f t="shared" si="11"/>
        <v>Santa Rosa de Viterbo9</v>
      </c>
      <c r="F733" s="29">
        <v>35476019</v>
      </c>
      <c r="G733" s="31">
        <v>289.67</v>
      </c>
      <c r="H733" s="31">
        <v>0.95</v>
      </c>
      <c r="I733" s="31">
        <v>1.4</v>
      </c>
      <c r="J733" s="31">
        <v>4.4400000000000004</v>
      </c>
      <c r="K733" s="31">
        <v>0.44999999999999996</v>
      </c>
    </row>
    <row r="734" spans="1:11" x14ac:dyDescent="0.2">
      <c r="A734" s="67" t="s">
        <v>579</v>
      </c>
      <c r="B734" s="29">
        <v>3547650</v>
      </c>
      <c r="C734" s="25">
        <v>18</v>
      </c>
      <c r="D734" s="30">
        <v>18</v>
      </c>
      <c r="E734" s="29" t="str">
        <f t="shared" si="11"/>
        <v>Santa Salete18</v>
      </c>
      <c r="F734" s="29">
        <v>354765018</v>
      </c>
      <c r="G734" s="31">
        <v>79.17</v>
      </c>
      <c r="H734" s="31">
        <v>0.15</v>
      </c>
      <c r="I734" s="31">
        <v>0.19</v>
      </c>
      <c r="J734" s="31">
        <v>0.63</v>
      </c>
      <c r="K734" s="31">
        <v>4.0000000000000008E-2</v>
      </c>
    </row>
    <row r="735" spans="1:11" x14ac:dyDescent="0.2">
      <c r="A735" s="67" t="s">
        <v>579</v>
      </c>
      <c r="B735" s="29">
        <v>3547650</v>
      </c>
      <c r="C735" s="25">
        <v>18</v>
      </c>
      <c r="D735" s="30">
        <v>15</v>
      </c>
      <c r="E735" s="29" t="str">
        <f t="shared" si="11"/>
        <v>Santa Salete15</v>
      </c>
      <c r="F735" s="29">
        <v>354765015</v>
      </c>
      <c r="G735" s="31">
        <v>79.17</v>
      </c>
      <c r="H735" s="31">
        <v>0.15</v>
      </c>
      <c r="I735" s="31">
        <v>0.19</v>
      </c>
      <c r="J735" s="31">
        <v>0.63</v>
      </c>
      <c r="K735" s="31">
        <v>4.0000000000000008E-2</v>
      </c>
    </row>
    <row r="736" spans="1:11" x14ac:dyDescent="0.2">
      <c r="A736" s="67" t="s">
        <v>580</v>
      </c>
      <c r="B736" s="29">
        <v>3547205</v>
      </c>
      <c r="C736" s="25">
        <v>18</v>
      </c>
      <c r="D736" s="30">
        <v>18</v>
      </c>
      <c r="E736" s="29" t="str">
        <f t="shared" si="11"/>
        <v>Santana da Ponte Pensa18</v>
      </c>
      <c r="F736" s="29">
        <v>354720518</v>
      </c>
      <c r="G736" s="31">
        <v>129.91</v>
      </c>
      <c r="H736" s="31">
        <v>0.22</v>
      </c>
      <c r="I736" s="31">
        <v>0.3</v>
      </c>
      <c r="J736" s="31">
        <v>0.97</v>
      </c>
      <c r="K736" s="31">
        <v>7.9999999999999988E-2</v>
      </c>
    </row>
    <row r="737" spans="1:11" x14ac:dyDescent="0.2">
      <c r="A737" s="67" t="s">
        <v>580</v>
      </c>
      <c r="B737" s="29">
        <v>3547205</v>
      </c>
      <c r="C737" s="25">
        <v>18</v>
      </c>
      <c r="D737" s="30">
        <v>15</v>
      </c>
      <c r="E737" s="29" t="str">
        <f t="shared" si="11"/>
        <v>Santana da Ponte Pensa15</v>
      </c>
      <c r="F737" s="29">
        <v>354720515</v>
      </c>
      <c r="G737" s="31">
        <v>129.91</v>
      </c>
      <c r="H737" s="31">
        <v>0.22</v>
      </c>
      <c r="I737" s="31">
        <v>0.3</v>
      </c>
      <c r="J737" s="31">
        <v>0.97</v>
      </c>
      <c r="K737" s="31">
        <v>7.9999999999999988E-2</v>
      </c>
    </row>
    <row r="738" spans="1:11" x14ac:dyDescent="0.2">
      <c r="A738" s="67" t="s">
        <v>581</v>
      </c>
      <c r="B738" s="29">
        <v>3547304</v>
      </c>
      <c r="C738" s="25">
        <v>6</v>
      </c>
      <c r="D738" s="30">
        <v>6</v>
      </c>
      <c r="E738" s="29" t="str">
        <f t="shared" si="11"/>
        <v>Santana de Parnaíba6</v>
      </c>
      <c r="F738" s="29">
        <v>35473046</v>
      </c>
      <c r="G738" s="31">
        <v>183.82</v>
      </c>
      <c r="H738" s="31">
        <v>0.56000000000000005</v>
      </c>
      <c r="I738" s="31">
        <v>0.9</v>
      </c>
      <c r="J738" s="31">
        <v>2.4700000000000002</v>
      </c>
      <c r="K738" s="31">
        <v>0.33999999999999997</v>
      </c>
    </row>
    <row r="739" spans="1:11" x14ac:dyDescent="0.2">
      <c r="A739" s="67" t="s">
        <v>581</v>
      </c>
      <c r="B739" s="29">
        <v>3547304</v>
      </c>
      <c r="C739" s="25">
        <v>6</v>
      </c>
      <c r="D739" s="30">
        <v>10</v>
      </c>
      <c r="E739" s="29" t="str">
        <f t="shared" si="11"/>
        <v>Santana de Parnaíba10</v>
      </c>
      <c r="F739" s="29">
        <v>354730410</v>
      </c>
      <c r="G739" s="31">
        <v>183.82</v>
      </c>
      <c r="H739" s="31">
        <v>0.56000000000000005</v>
      </c>
      <c r="I739" s="31">
        <v>0.9</v>
      </c>
      <c r="J739" s="31">
        <v>2.4700000000000002</v>
      </c>
      <c r="K739" s="31">
        <v>0.33999999999999997</v>
      </c>
    </row>
    <row r="740" spans="1:11" x14ac:dyDescent="0.2">
      <c r="A740" s="67" t="s">
        <v>582</v>
      </c>
      <c r="B740" s="29">
        <v>3547700</v>
      </c>
      <c r="C740" s="25">
        <v>22</v>
      </c>
      <c r="D740" s="30">
        <v>22</v>
      </c>
      <c r="E740" s="29" t="str">
        <f t="shared" si="11"/>
        <v>Santo Anastácio22</v>
      </c>
      <c r="F740" s="29">
        <v>354770022</v>
      </c>
      <c r="G740" s="31">
        <v>552.54999999999995</v>
      </c>
      <c r="H740" s="31">
        <v>1.5</v>
      </c>
      <c r="I740" s="31">
        <v>2.0499999999999998</v>
      </c>
      <c r="J740" s="31">
        <v>4.09</v>
      </c>
      <c r="K740" s="31">
        <v>0.54999999999999982</v>
      </c>
    </row>
    <row r="741" spans="1:11" x14ac:dyDescent="0.2">
      <c r="A741" s="67" t="s">
        <v>582</v>
      </c>
      <c r="B741" s="29">
        <v>3547700</v>
      </c>
      <c r="C741" s="25">
        <v>22</v>
      </c>
      <c r="D741" s="30">
        <v>21</v>
      </c>
      <c r="E741" s="29" t="str">
        <f t="shared" si="11"/>
        <v>Santo Anastácio21</v>
      </c>
      <c r="F741" s="29">
        <v>354770021</v>
      </c>
      <c r="G741" s="31">
        <v>552.54999999999995</v>
      </c>
      <c r="H741" s="31">
        <v>1.5</v>
      </c>
      <c r="I741" s="31">
        <v>2.0499999999999998</v>
      </c>
      <c r="J741" s="31">
        <v>4.09</v>
      </c>
      <c r="K741" s="31">
        <v>0.54999999999999982</v>
      </c>
    </row>
    <row r="742" spans="1:11" x14ac:dyDescent="0.2">
      <c r="A742" s="67" t="s">
        <v>583</v>
      </c>
      <c r="B742" s="29">
        <v>3547809</v>
      </c>
      <c r="C742" s="25">
        <v>6</v>
      </c>
      <c r="D742" s="30">
        <v>6</v>
      </c>
      <c r="E742" s="29" t="str">
        <f t="shared" si="11"/>
        <v>Santo André6</v>
      </c>
      <c r="F742" s="29">
        <v>35478096</v>
      </c>
      <c r="G742" s="31">
        <v>174.84</v>
      </c>
      <c r="H742" s="31">
        <v>0.67</v>
      </c>
      <c r="I742" s="31">
        <v>1.05</v>
      </c>
      <c r="J742" s="31">
        <v>2.85</v>
      </c>
      <c r="K742" s="31">
        <v>0.38</v>
      </c>
    </row>
    <row r="743" spans="1:11" x14ac:dyDescent="0.2">
      <c r="A743" s="67" t="s">
        <v>583</v>
      </c>
      <c r="B743" s="29">
        <v>3547809</v>
      </c>
      <c r="C743" s="25">
        <v>6</v>
      </c>
      <c r="D743" s="30">
        <v>7</v>
      </c>
      <c r="E743" s="29" t="str">
        <f t="shared" si="11"/>
        <v>Santo André7</v>
      </c>
      <c r="F743" s="29">
        <v>35478097</v>
      </c>
      <c r="G743" s="31">
        <v>174.84</v>
      </c>
      <c r="H743" s="31">
        <v>0.67</v>
      </c>
      <c r="I743" s="31">
        <v>1.05</v>
      </c>
      <c r="J743" s="31">
        <v>2.85</v>
      </c>
      <c r="K743" s="31">
        <v>0.38</v>
      </c>
    </row>
    <row r="744" spans="1:11" x14ac:dyDescent="0.2">
      <c r="A744" s="67" t="s">
        <v>584</v>
      </c>
      <c r="B744" s="29">
        <v>3547908</v>
      </c>
      <c r="C744" s="25">
        <v>8</v>
      </c>
      <c r="D744" s="30">
        <v>8</v>
      </c>
      <c r="E744" s="29" t="str">
        <f t="shared" si="11"/>
        <v>Santo Antônio da Alegria8</v>
      </c>
      <c r="F744" s="29">
        <v>35479088</v>
      </c>
      <c r="G744" s="31">
        <v>309.68</v>
      </c>
      <c r="H744" s="31">
        <v>0.96</v>
      </c>
      <c r="I744" s="31">
        <v>1.54</v>
      </c>
      <c r="J744" s="31">
        <v>4.9000000000000004</v>
      </c>
      <c r="K744" s="31">
        <v>0.58000000000000007</v>
      </c>
    </row>
    <row r="745" spans="1:11" x14ac:dyDescent="0.2">
      <c r="A745" s="67" t="s">
        <v>584</v>
      </c>
      <c r="B745" s="29">
        <v>3547908</v>
      </c>
      <c r="C745" s="25">
        <v>8</v>
      </c>
      <c r="D745" s="30">
        <v>4</v>
      </c>
      <c r="E745" s="29" t="str">
        <f t="shared" si="11"/>
        <v>Santo Antônio da Alegria4</v>
      </c>
      <c r="F745" s="29">
        <v>35479084</v>
      </c>
      <c r="G745" s="31">
        <v>309.68</v>
      </c>
      <c r="H745" s="31">
        <v>0.96</v>
      </c>
      <c r="I745" s="31">
        <v>1.54</v>
      </c>
      <c r="J745" s="31">
        <v>4.9000000000000004</v>
      </c>
      <c r="K745" s="31">
        <v>0.58000000000000007</v>
      </c>
    </row>
    <row r="746" spans="1:11" x14ac:dyDescent="0.2">
      <c r="A746" s="67" t="s">
        <v>585</v>
      </c>
      <c r="B746" s="29">
        <v>3548005</v>
      </c>
      <c r="C746" s="25">
        <v>5</v>
      </c>
      <c r="D746" s="30">
        <v>5</v>
      </c>
      <c r="E746" s="29" t="str">
        <f t="shared" si="11"/>
        <v>Santo Antônio de Posse5</v>
      </c>
      <c r="F746" s="29">
        <v>35480055</v>
      </c>
      <c r="G746" s="31">
        <v>154.11000000000001</v>
      </c>
      <c r="H746" s="31">
        <v>0.47</v>
      </c>
      <c r="I746" s="31">
        <v>0.72</v>
      </c>
      <c r="J746" s="31">
        <v>1.92</v>
      </c>
      <c r="K746" s="31">
        <v>0.25</v>
      </c>
    </row>
    <row r="747" spans="1:11" x14ac:dyDescent="0.2">
      <c r="A747" s="67" t="s">
        <v>586</v>
      </c>
      <c r="B747" s="29">
        <v>3548054</v>
      </c>
      <c r="C747" s="25">
        <v>19</v>
      </c>
      <c r="D747" s="30">
        <v>19</v>
      </c>
      <c r="E747" s="29" t="str">
        <f t="shared" si="11"/>
        <v>Santo Antônio do Aracanguá19</v>
      </c>
      <c r="F747" s="29">
        <v>354805419</v>
      </c>
      <c r="G747" s="31">
        <v>1306.08</v>
      </c>
      <c r="H747" s="31">
        <v>2.2599999999999998</v>
      </c>
      <c r="I747" s="31">
        <v>3.01</v>
      </c>
      <c r="J747" s="31">
        <v>9.5500000000000007</v>
      </c>
      <c r="K747" s="31">
        <v>0.75</v>
      </c>
    </row>
    <row r="748" spans="1:11" x14ac:dyDescent="0.2">
      <c r="A748" s="67" t="s">
        <v>587</v>
      </c>
      <c r="B748" s="29">
        <v>3548104</v>
      </c>
      <c r="C748" s="25">
        <v>9</v>
      </c>
      <c r="D748" s="30">
        <v>9</v>
      </c>
      <c r="E748" s="29" t="str">
        <f t="shared" si="11"/>
        <v>Santo Antônio do Jardim9</v>
      </c>
      <c r="F748" s="29">
        <v>35481049</v>
      </c>
      <c r="G748" s="31">
        <v>109.45</v>
      </c>
      <c r="H748" s="31">
        <v>0.36</v>
      </c>
      <c r="I748" s="31">
        <v>0.53</v>
      </c>
      <c r="J748" s="31">
        <v>1.47</v>
      </c>
      <c r="K748" s="31">
        <v>0.17000000000000004</v>
      </c>
    </row>
    <row r="749" spans="1:11" x14ac:dyDescent="0.2">
      <c r="A749" s="67" t="s">
        <v>588</v>
      </c>
      <c r="B749" s="29">
        <v>3548203</v>
      </c>
      <c r="C749" s="25">
        <v>1</v>
      </c>
      <c r="D749" s="30">
        <v>1</v>
      </c>
      <c r="E749" s="29" t="str">
        <f t="shared" si="11"/>
        <v>Santo Antônio do Pinhal1</v>
      </c>
      <c r="F749" s="29">
        <v>35482031</v>
      </c>
      <c r="G749" s="31">
        <v>132.88999999999999</v>
      </c>
      <c r="H749" s="31">
        <v>1.38</v>
      </c>
      <c r="I749" s="31">
        <v>1.98</v>
      </c>
      <c r="J749" s="31">
        <v>4.3499999999999996</v>
      </c>
      <c r="K749" s="31">
        <v>0.60000000000000009</v>
      </c>
    </row>
    <row r="750" spans="1:11" x14ac:dyDescent="0.2">
      <c r="A750" s="67" t="s">
        <v>589</v>
      </c>
      <c r="B750" s="29">
        <v>3548302</v>
      </c>
      <c r="C750" s="25">
        <v>21</v>
      </c>
      <c r="D750" s="30">
        <v>21</v>
      </c>
      <c r="E750" s="29" t="str">
        <f t="shared" si="11"/>
        <v>Santo Expedito21</v>
      </c>
      <c r="F750" s="29">
        <v>354830221</v>
      </c>
      <c r="G750" s="31">
        <v>93.91</v>
      </c>
      <c r="H750" s="31">
        <v>0.25</v>
      </c>
      <c r="I750" s="31">
        <v>0.33</v>
      </c>
      <c r="J750" s="31">
        <v>0.71</v>
      </c>
      <c r="K750" s="31">
        <v>8.0000000000000016E-2</v>
      </c>
    </row>
    <row r="751" spans="1:11" x14ac:dyDescent="0.2">
      <c r="A751" s="67" t="s">
        <v>590</v>
      </c>
      <c r="B751" s="29">
        <v>3548401</v>
      </c>
      <c r="C751" s="25">
        <v>20</v>
      </c>
      <c r="D751" s="30">
        <v>20</v>
      </c>
      <c r="E751" s="29" t="str">
        <f t="shared" si="11"/>
        <v>Santópolis do Aguapeí20</v>
      </c>
      <c r="F751" s="29">
        <v>354840120</v>
      </c>
      <c r="G751" s="31">
        <v>127.55</v>
      </c>
      <c r="H751" s="31">
        <v>0.27</v>
      </c>
      <c r="I751" s="31">
        <v>0.38</v>
      </c>
      <c r="J751" s="31">
        <v>0.92</v>
      </c>
      <c r="K751" s="31">
        <v>0.10999999999999999</v>
      </c>
    </row>
    <row r="752" spans="1:11" x14ac:dyDescent="0.2">
      <c r="A752" s="67" t="s">
        <v>591</v>
      </c>
      <c r="B752" s="29">
        <v>3548500</v>
      </c>
      <c r="C752" s="25">
        <v>7</v>
      </c>
      <c r="D752" s="30">
        <v>7</v>
      </c>
      <c r="E752" s="29" t="str">
        <f t="shared" si="11"/>
        <v>Santos7</v>
      </c>
      <c r="F752" s="29">
        <v>35485007</v>
      </c>
      <c r="G752" s="31">
        <v>280.3</v>
      </c>
      <c r="H752" s="31">
        <v>3.57</v>
      </c>
      <c r="I752" s="31">
        <v>5.41</v>
      </c>
      <c r="J752" s="31">
        <v>14.48</v>
      </c>
      <c r="K752" s="31">
        <v>1.8400000000000003</v>
      </c>
    </row>
    <row r="753" spans="1:11" x14ac:dyDescent="0.2">
      <c r="A753" s="67" t="s">
        <v>592</v>
      </c>
      <c r="B753" s="29">
        <v>3548609</v>
      </c>
      <c r="C753" s="25">
        <v>1</v>
      </c>
      <c r="D753" s="30">
        <v>1</v>
      </c>
      <c r="E753" s="29" t="str">
        <f t="shared" si="11"/>
        <v>São Bento do Sapucaí1</v>
      </c>
      <c r="F753" s="29">
        <v>35486091</v>
      </c>
      <c r="G753" s="31">
        <v>252.2</v>
      </c>
      <c r="H753" s="31">
        <v>2.63</v>
      </c>
      <c r="I753" s="31">
        <v>3.75</v>
      </c>
      <c r="J753" s="31">
        <v>8.27</v>
      </c>
      <c r="K753" s="31">
        <v>1.1200000000000001</v>
      </c>
    </row>
    <row r="754" spans="1:11" x14ac:dyDescent="0.2">
      <c r="A754" s="67" t="s">
        <v>593</v>
      </c>
      <c r="B754" s="29">
        <v>3548708</v>
      </c>
      <c r="C754" s="25">
        <v>6</v>
      </c>
      <c r="D754" s="30">
        <v>6</v>
      </c>
      <c r="E754" s="29" t="str">
        <f t="shared" si="11"/>
        <v>São Bernardo do Campo6</v>
      </c>
      <c r="F754" s="29">
        <v>35487086</v>
      </c>
      <c r="G754" s="31">
        <v>406.18</v>
      </c>
      <c r="H754" s="31">
        <v>2.27</v>
      </c>
      <c r="I754" s="31">
        <v>3.53</v>
      </c>
      <c r="J754" s="31">
        <v>9.5</v>
      </c>
      <c r="K754" s="31">
        <v>1.2599999999999998</v>
      </c>
    </row>
    <row r="755" spans="1:11" x14ac:dyDescent="0.2">
      <c r="A755" s="67" t="s">
        <v>593</v>
      </c>
      <c r="B755" s="29">
        <v>3548708</v>
      </c>
      <c r="C755" s="25">
        <v>6</v>
      </c>
      <c r="D755" s="30">
        <v>7</v>
      </c>
      <c r="E755" s="29" t="str">
        <f t="shared" si="11"/>
        <v>São Bernardo do Campo7</v>
      </c>
      <c r="F755" s="29">
        <v>35487087</v>
      </c>
      <c r="G755" s="31">
        <v>406.18</v>
      </c>
      <c r="H755" s="31">
        <v>2.27</v>
      </c>
      <c r="I755" s="31">
        <v>3.53</v>
      </c>
      <c r="J755" s="31">
        <v>9.5</v>
      </c>
      <c r="K755" s="31">
        <v>1.2599999999999998</v>
      </c>
    </row>
    <row r="756" spans="1:11" x14ac:dyDescent="0.2">
      <c r="A756" s="67" t="s">
        <v>594</v>
      </c>
      <c r="B756" s="29">
        <v>3548807</v>
      </c>
      <c r="C756" s="25">
        <v>6</v>
      </c>
      <c r="D756" s="30">
        <v>6</v>
      </c>
      <c r="E756" s="29" t="str">
        <f t="shared" si="11"/>
        <v>São Caetano do Sul6</v>
      </c>
      <c r="F756" s="29">
        <v>35488076</v>
      </c>
      <c r="G756" s="31">
        <v>15.36</v>
      </c>
      <c r="H756" s="31">
        <v>0.05</v>
      </c>
      <c r="I756" s="31">
        <v>0.09</v>
      </c>
      <c r="J756" s="31">
        <v>0.23</v>
      </c>
      <c r="K756" s="31">
        <v>3.9999999999999994E-2</v>
      </c>
    </row>
    <row r="757" spans="1:11" x14ac:dyDescent="0.2">
      <c r="A757" s="67" t="s">
        <v>595</v>
      </c>
      <c r="B757" s="29">
        <v>3548906</v>
      </c>
      <c r="C757" s="25">
        <v>13</v>
      </c>
      <c r="D757" s="30">
        <v>13</v>
      </c>
      <c r="E757" s="29" t="str">
        <f t="shared" si="11"/>
        <v>São Carlos13</v>
      </c>
      <c r="F757" s="29">
        <v>354890613</v>
      </c>
      <c r="G757" s="31">
        <v>1140.92</v>
      </c>
      <c r="H757" s="31">
        <v>3.79</v>
      </c>
      <c r="I757" s="31">
        <v>5.27</v>
      </c>
      <c r="J757" s="31">
        <v>13.02</v>
      </c>
      <c r="K757" s="31">
        <v>1.4799999999999995</v>
      </c>
    </row>
    <row r="758" spans="1:11" x14ac:dyDescent="0.2">
      <c r="A758" s="67" t="s">
        <v>595</v>
      </c>
      <c r="B758" s="29">
        <v>3548906</v>
      </c>
      <c r="C758" s="25">
        <v>13</v>
      </c>
      <c r="D758" s="30">
        <v>9</v>
      </c>
      <c r="E758" s="29" t="str">
        <f t="shared" si="11"/>
        <v>São Carlos9</v>
      </c>
      <c r="F758" s="29">
        <v>35489069</v>
      </c>
      <c r="G758" s="31">
        <v>1140.92</v>
      </c>
      <c r="H758" s="31">
        <v>3.79</v>
      </c>
      <c r="I758" s="31">
        <v>5.27</v>
      </c>
      <c r="J758" s="31">
        <v>13.02</v>
      </c>
      <c r="K758" s="31">
        <v>1.4799999999999995</v>
      </c>
    </row>
    <row r="759" spans="1:11" x14ac:dyDescent="0.2">
      <c r="A759" s="67" t="s">
        <v>596</v>
      </c>
      <c r="B759" s="29">
        <v>3549003</v>
      </c>
      <c r="C759" s="25">
        <v>18</v>
      </c>
      <c r="D759" s="30">
        <v>18</v>
      </c>
      <c r="E759" s="29" t="str">
        <f t="shared" si="11"/>
        <v>São Francisco18</v>
      </c>
      <c r="F759" s="29">
        <v>354900318</v>
      </c>
      <c r="G759" s="31">
        <v>75.319999999999993</v>
      </c>
      <c r="H759" s="31">
        <v>0.13</v>
      </c>
      <c r="I759" s="31">
        <v>0.18</v>
      </c>
      <c r="J759" s="31">
        <v>0.56000000000000005</v>
      </c>
      <c r="K759" s="31">
        <v>4.9999999999999989E-2</v>
      </c>
    </row>
    <row r="760" spans="1:11" x14ac:dyDescent="0.2">
      <c r="A760" s="67" t="s">
        <v>597</v>
      </c>
      <c r="B760" s="29">
        <v>3549102</v>
      </c>
      <c r="C760" s="25">
        <v>9</v>
      </c>
      <c r="D760" s="30">
        <v>9</v>
      </c>
      <c r="E760" s="29" t="str">
        <f t="shared" si="11"/>
        <v>São João da Boa Vista9</v>
      </c>
      <c r="F760" s="29">
        <v>35491029</v>
      </c>
      <c r="G760" s="31">
        <v>516.15</v>
      </c>
      <c r="H760" s="31">
        <v>1.69</v>
      </c>
      <c r="I760" s="31">
        <v>2.52</v>
      </c>
      <c r="J760" s="31">
        <v>6.97</v>
      </c>
      <c r="K760" s="31">
        <v>0.83000000000000007</v>
      </c>
    </row>
    <row r="761" spans="1:11" x14ac:dyDescent="0.2">
      <c r="A761" s="67" t="s">
        <v>597</v>
      </c>
      <c r="B761" s="29">
        <v>3549102</v>
      </c>
      <c r="C761" s="25">
        <v>9</v>
      </c>
      <c r="D761" s="30">
        <v>4</v>
      </c>
      <c r="E761" s="29" t="str">
        <f t="shared" si="11"/>
        <v>São João da Boa Vista4</v>
      </c>
      <c r="F761" s="29">
        <v>35491024</v>
      </c>
      <c r="G761" s="31">
        <v>516.15</v>
      </c>
      <c r="H761" s="31">
        <v>1.69</v>
      </c>
      <c r="I761" s="31">
        <v>2.52</v>
      </c>
      <c r="J761" s="31">
        <v>6.97</v>
      </c>
      <c r="K761" s="31">
        <v>0.83000000000000007</v>
      </c>
    </row>
    <row r="762" spans="1:11" x14ac:dyDescent="0.2">
      <c r="A762" s="67" t="s">
        <v>598</v>
      </c>
      <c r="B762" s="29">
        <v>3549201</v>
      </c>
      <c r="C762" s="25">
        <v>18</v>
      </c>
      <c r="D762" s="30">
        <v>18</v>
      </c>
      <c r="E762" s="29" t="str">
        <f t="shared" si="11"/>
        <v>São João das Duas Pontes18</v>
      </c>
      <c r="F762" s="29">
        <v>354920118</v>
      </c>
      <c r="G762" s="31">
        <v>129.53</v>
      </c>
      <c r="H762" s="31">
        <v>0.23</v>
      </c>
      <c r="I762" s="31">
        <v>0.3</v>
      </c>
      <c r="J762" s="31">
        <v>0.96</v>
      </c>
      <c r="K762" s="31">
        <v>6.9999999999999979E-2</v>
      </c>
    </row>
    <row r="763" spans="1:11" x14ac:dyDescent="0.2">
      <c r="A763" s="67" t="s">
        <v>599</v>
      </c>
      <c r="B763" s="29">
        <v>3549250</v>
      </c>
      <c r="C763" s="25">
        <v>18</v>
      </c>
      <c r="D763" s="30">
        <v>18</v>
      </c>
      <c r="E763" s="29" t="str">
        <f t="shared" si="11"/>
        <v>São João de Iracema18</v>
      </c>
      <c r="F763" s="29">
        <v>354925018</v>
      </c>
      <c r="G763" s="31">
        <v>177.91</v>
      </c>
      <c r="H763" s="31">
        <v>0.31</v>
      </c>
      <c r="I763" s="31">
        <v>0.42</v>
      </c>
      <c r="J763" s="31">
        <v>1.35</v>
      </c>
      <c r="K763" s="31">
        <v>0.10999999999999999</v>
      </c>
    </row>
    <row r="764" spans="1:11" x14ac:dyDescent="0.2">
      <c r="A764" s="67" t="s">
        <v>600</v>
      </c>
      <c r="B764" s="29">
        <v>3549300</v>
      </c>
      <c r="C764" s="25">
        <v>20</v>
      </c>
      <c r="D764" s="30">
        <v>20</v>
      </c>
      <c r="E764" s="29" t="str">
        <f t="shared" si="11"/>
        <v>São João do Pau d'Alho20</v>
      </c>
      <c r="F764" s="29">
        <v>354930020</v>
      </c>
      <c r="G764" s="31">
        <v>117.85</v>
      </c>
      <c r="H764" s="31">
        <v>0.25</v>
      </c>
      <c r="I764" s="31">
        <v>0.36</v>
      </c>
      <c r="J764" s="31">
        <v>0.86</v>
      </c>
      <c r="K764" s="31">
        <v>0.10999999999999999</v>
      </c>
    </row>
    <row r="765" spans="1:11" x14ac:dyDescent="0.2">
      <c r="A765" s="67" t="s">
        <v>601</v>
      </c>
      <c r="B765" s="29">
        <v>3549409</v>
      </c>
      <c r="C765" s="25">
        <v>8</v>
      </c>
      <c r="D765" s="30">
        <v>8</v>
      </c>
      <c r="E765" s="29" t="str">
        <f t="shared" si="11"/>
        <v>São Joaquim da Barra8</v>
      </c>
      <c r="F765" s="29">
        <v>35494098</v>
      </c>
      <c r="G765" s="31">
        <v>412.27</v>
      </c>
      <c r="H765" s="31">
        <v>1.24</v>
      </c>
      <c r="I765" s="31">
        <v>1.98</v>
      </c>
      <c r="J765" s="31">
        <v>6.13</v>
      </c>
      <c r="K765" s="31">
        <v>0.74</v>
      </c>
    </row>
    <row r="766" spans="1:11" x14ac:dyDescent="0.2">
      <c r="A766" s="67" t="s">
        <v>601</v>
      </c>
      <c r="B766" s="29">
        <v>3549409</v>
      </c>
      <c r="C766" s="25">
        <v>8</v>
      </c>
      <c r="D766" s="30">
        <v>12</v>
      </c>
      <c r="E766" s="29" t="str">
        <f t="shared" si="11"/>
        <v>São Joaquim da Barra12</v>
      </c>
      <c r="F766" s="29">
        <v>354940912</v>
      </c>
      <c r="G766" s="31">
        <v>412.27</v>
      </c>
      <c r="H766" s="31">
        <v>1.24</v>
      </c>
      <c r="I766" s="31">
        <v>1.98</v>
      </c>
      <c r="J766" s="31">
        <v>6.13</v>
      </c>
      <c r="K766" s="31">
        <v>0.74</v>
      </c>
    </row>
    <row r="767" spans="1:11" x14ac:dyDescent="0.2">
      <c r="A767" s="67" t="s">
        <v>602</v>
      </c>
      <c r="B767" s="29">
        <v>3549508</v>
      </c>
      <c r="C767" s="25">
        <v>8</v>
      </c>
      <c r="D767" s="30">
        <v>8</v>
      </c>
      <c r="E767" s="29" t="str">
        <f t="shared" si="11"/>
        <v>São José da Bela Vista8</v>
      </c>
      <c r="F767" s="29">
        <v>35495088</v>
      </c>
      <c r="G767" s="31">
        <v>276.95999999999998</v>
      </c>
      <c r="H767" s="31">
        <v>0.85</v>
      </c>
      <c r="I767" s="31">
        <v>1.39</v>
      </c>
      <c r="J767" s="31">
        <v>4.45</v>
      </c>
      <c r="K767" s="31">
        <v>0.53999999999999992</v>
      </c>
    </row>
    <row r="768" spans="1:11" x14ac:dyDescent="0.2">
      <c r="A768" s="67" t="s">
        <v>603</v>
      </c>
      <c r="B768" s="29">
        <v>3549607</v>
      </c>
      <c r="C768" s="25">
        <v>2</v>
      </c>
      <c r="D768" s="30">
        <v>2</v>
      </c>
      <c r="E768" s="29" t="str">
        <f t="shared" si="11"/>
        <v>São José do Barreiro2</v>
      </c>
      <c r="F768" s="29">
        <v>35496072</v>
      </c>
      <c r="G768" s="31">
        <v>570.63</v>
      </c>
      <c r="H768" s="31">
        <v>2.84</v>
      </c>
      <c r="I768" s="31">
        <v>3.7</v>
      </c>
      <c r="J768" s="31">
        <v>8.56</v>
      </c>
      <c r="K768" s="31">
        <v>0.86000000000000032</v>
      </c>
    </row>
    <row r="769" spans="1:11" x14ac:dyDescent="0.2">
      <c r="A769" s="67" t="s">
        <v>604</v>
      </c>
      <c r="B769" s="29">
        <v>3549706</v>
      </c>
      <c r="C769" s="25">
        <v>4</v>
      </c>
      <c r="D769" s="30">
        <v>4</v>
      </c>
      <c r="E769" s="29" t="str">
        <f t="shared" si="11"/>
        <v>São José do Rio Pardo4</v>
      </c>
      <c r="F769" s="29">
        <v>35497064</v>
      </c>
      <c r="G769" s="31">
        <v>419.02</v>
      </c>
      <c r="H769" s="31">
        <v>1.38</v>
      </c>
      <c r="I769" s="31">
        <v>2.04</v>
      </c>
      <c r="J769" s="31">
        <v>6.48</v>
      </c>
      <c r="K769" s="31">
        <v>0.66000000000000014</v>
      </c>
    </row>
    <row r="770" spans="1:11" x14ac:dyDescent="0.2">
      <c r="A770" s="67" t="s">
        <v>605</v>
      </c>
      <c r="B770" s="29">
        <v>3549805</v>
      </c>
      <c r="C770" s="25">
        <v>15</v>
      </c>
      <c r="D770" s="30">
        <v>15</v>
      </c>
      <c r="E770" s="29" t="str">
        <f t="shared" ref="E770:E833" si="12">CONCATENATE(A770,D770)</f>
        <v>São José do Rio Preto15</v>
      </c>
      <c r="F770" s="29">
        <v>354980515</v>
      </c>
      <c r="G770" s="31">
        <v>431.31</v>
      </c>
      <c r="H770" s="31">
        <v>0.71</v>
      </c>
      <c r="I770" s="31">
        <v>1.07</v>
      </c>
      <c r="J770" s="31">
        <v>3.34</v>
      </c>
      <c r="K770" s="31">
        <v>0.3600000000000001</v>
      </c>
    </row>
    <row r="771" spans="1:11" x14ac:dyDescent="0.2">
      <c r="A771" s="67" t="s">
        <v>606</v>
      </c>
      <c r="B771" s="29">
        <v>3549904</v>
      </c>
      <c r="C771" s="25">
        <v>2</v>
      </c>
      <c r="D771" s="30">
        <v>2</v>
      </c>
      <c r="E771" s="29" t="str">
        <f t="shared" si="12"/>
        <v>São José dos Campos2</v>
      </c>
      <c r="F771" s="29">
        <v>35499042</v>
      </c>
      <c r="G771" s="31">
        <v>1099.6099999999999</v>
      </c>
      <c r="H771" s="31">
        <v>5.47</v>
      </c>
      <c r="I771" s="31">
        <v>7.14</v>
      </c>
      <c r="J771" s="31">
        <v>16.489999999999998</v>
      </c>
      <c r="K771" s="31">
        <v>1.67</v>
      </c>
    </row>
    <row r="772" spans="1:11" x14ac:dyDescent="0.2">
      <c r="A772" s="67" t="s">
        <v>607</v>
      </c>
      <c r="B772" s="29">
        <v>3549953</v>
      </c>
      <c r="C772" s="25">
        <v>11</v>
      </c>
      <c r="D772" s="30">
        <v>11</v>
      </c>
      <c r="E772" s="29" t="str">
        <f t="shared" si="12"/>
        <v>São Lourenço da Serra11</v>
      </c>
      <c r="F772" s="29">
        <v>354995311</v>
      </c>
      <c r="G772" s="31">
        <v>186.71</v>
      </c>
      <c r="H772" s="31">
        <v>1.46</v>
      </c>
      <c r="I772" s="31">
        <v>2.09</v>
      </c>
      <c r="J772" s="31">
        <v>4.8899999999999997</v>
      </c>
      <c r="K772" s="31">
        <v>0.62999999999999989</v>
      </c>
    </row>
    <row r="773" spans="1:11" x14ac:dyDescent="0.2">
      <c r="A773" s="67" t="s">
        <v>607</v>
      </c>
      <c r="B773" s="29">
        <v>3549953</v>
      </c>
      <c r="C773" s="25">
        <v>11</v>
      </c>
      <c r="D773" s="30">
        <v>6</v>
      </c>
      <c r="E773" s="29" t="str">
        <f t="shared" si="12"/>
        <v>São Lourenço da Serra6</v>
      </c>
      <c r="F773" s="29">
        <v>35499536</v>
      </c>
      <c r="G773" s="31">
        <v>186.71</v>
      </c>
      <c r="H773" s="31">
        <v>1.46</v>
      </c>
      <c r="I773" s="31">
        <v>2.09</v>
      </c>
      <c r="J773" s="31">
        <v>4.8899999999999997</v>
      </c>
      <c r="K773" s="31">
        <v>0.62999999999999989</v>
      </c>
    </row>
    <row r="774" spans="1:11" x14ac:dyDescent="0.2">
      <c r="A774" s="67" t="s">
        <v>608</v>
      </c>
      <c r="B774" s="29">
        <v>3550001</v>
      </c>
      <c r="C774" s="25">
        <v>2</v>
      </c>
      <c r="D774" s="30">
        <v>2</v>
      </c>
      <c r="E774" s="29" t="str">
        <f t="shared" si="12"/>
        <v>São Luís do Paraitinga2</v>
      </c>
      <c r="F774" s="29">
        <v>35500012</v>
      </c>
      <c r="G774" s="31">
        <v>617.15</v>
      </c>
      <c r="H774" s="31">
        <v>3.05</v>
      </c>
      <c r="I774" s="31">
        <v>3.99</v>
      </c>
      <c r="J774" s="31">
        <v>9.1999999999999993</v>
      </c>
      <c r="K774" s="31">
        <v>0.94000000000000039</v>
      </c>
    </row>
    <row r="775" spans="1:11" x14ac:dyDescent="0.2">
      <c r="A775" s="67" t="s">
        <v>609</v>
      </c>
      <c r="B775" s="29">
        <v>3550100</v>
      </c>
      <c r="C775" s="25">
        <v>13</v>
      </c>
      <c r="D775" s="30">
        <v>13</v>
      </c>
      <c r="E775" s="29" t="str">
        <f t="shared" si="12"/>
        <v>São Manuel13</v>
      </c>
      <c r="F775" s="29">
        <v>355010013</v>
      </c>
      <c r="G775" s="31">
        <v>651.04</v>
      </c>
      <c r="H775" s="31">
        <v>1.67</v>
      </c>
      <c r="I775" s="31">
        <v>2.4300000000000002</v>
      </c>
      <c r="J775" s="31">
        <v>5.73</v>
      </c>
      <c r="K775" s="31">
        <v>0.76000000000000023</v>
      </c>
    </row>
    <row r="776" spans="1:11" x14ac:dyDescent="0.2">
      <c r="A776" s="67" t="s">
        <v>609</v>
      </c>
      <c r="B776" s="29">
        <v>3550100</v>
      </c>
      <c r="C776" s="25">
        <v>13</v>
      </c>
      <c r="D776" s="30">
        <v>10</v>
      </c>
      <c r="E776" s="29" t="str">
        <f t="shared" si="12"/>
        <v>São Manuel10</v>
      </c>
      <c r="F776" s="29">
        <v>355010010</v>
      </c>
      <c r="G776" s="31">
        <v>651.04</v>
      </c>
      <c r="H776" s="31">
        <v>1.67</v>
      </c>
      <c r="I776" s="31">
        <v>2.4300000000000002</v>
      </c>
      <c r="J776" s="31">
        <v>5.73</v>
      </c>
      <c r="K776" s="31">
        <v>0.76000000000000023</v>
      </c>
    </row>
    <row r="777" spans="1:11" x14ac:dyDescent="0.2">
      <c r="A777" s="67" t="s">
        <v>609</v>
      </c>
      <c r="B777" s="29">
        <v>3550100</v>
      </c>
      <c r="C777" s="25">
        <v>13</v>
      </c>
      <c r="D777" s="30">
        <v>17</v>
      </c>
      <c r="E777" s="29" t="str">
        <f t="shared" si="12"/>
        <v>São Manuel17</v>
      </c>
      <c r="F777" s="29">
        <v>355010017</v>
      </c>
      <c r="G777" s="31">
        <v>651.04</v>
      </c>
      <c r="H777" s="31">
        <v>1.67</v>
      </c>
      <c r="I777" s="31">
        <v>2.4300000000000002</v>
      </c>
      <c r="J777" s="31">
        <v>5.73</v>
      </c>
      <c r="K777" s="31">
        <v>0.76000000000000023</v>
      </c>
    </row>
    <row r="778" spans="1:11" x14ac:dyDescent="0.2">
      <c r="A778" s="67" t="s">
        <v>610</v>
      </c>
      <c r="B778" s="29">
        <v>3550209</v>
      </c>
      <c r="C778" s="25">
        <v>14</v>
      </c>
      <c r="D778" s="30">
        <v>14</v>
      </c>
      <c r="E778" s="29" t="str">
        <f t="shared" si="12"/>
        <v>São Miguel Arcanjo14</v>
      </c>
      <c r="F778" s="29">
        <v>355020914</v>
      </c>
      <c r="G778" s="31">
        <v>930.01</v>
      </c>
      <c r="H778" s="31">
        <v>3.57</v>
      </c>
      <c r="I778" s="31">
        <v>4.8499999999999996</v>
      </c>
      <c r="J778" s="31">
        <v>10.85</v>
      </c>
      <c r="K778" s="31">
        <v>1.2799999999999998</v>
      </c>
    </row>
    <row r="779" spans="1:11" x14ac:dyDescent="0.2">
      <c r="A779" s="67" t="s">
        <v>610</v>
      </c>
      <c r="B779" s="29">
        <v>3550209</v>
      </c>
      <c r="C779" s="25">
        <v>14</v>
      </c>
      <c r="D779" s="30">
        <v>11</v>
      </c>
      <c r="E779" s="29" t="str">
        <f t="shared" si="12"/>
        <v>São Miguel Arcanjo11</v>
      </c>
      <c r="F779" s="29">
        <v>355020911</v>
      </c>
      <c r="G779" s="31">
        <v>930.01</v>
      </c>
      <c r="H779" s="31">
        <v>3.57</v>
      </c>
      <c r="I779" s="31">
        <v>4.8499999999999996</v>
      </c>
      <c r="J779" s="31">
        <v>10.85</v>
      </c>
      <c r="K779" s="31">
        <v>1.2799999999999998</v>
      </c>
    </row>
    <row r="780" spans="1:11" x14ac:dyDescent="0.2">
      <c r="A780" s="67" t="s">
        <v>611</v>
      </c>
      <c r="B780" s="29">
        <v>3550308</v>
      </c>
      <c r="C780" s="25">
        <v>6</v>
      </c>
      <c r="D780" s="30">
        <v>6</v>
      </c>
      <c r="E780" s="29" t="str">
        <f t="shared" si="12"/>
        <v>São Paulo6</v>
      </c>
      <c r="F780" s="29">
        <v>35503086</v>
      </c>
      <c r="G780" s="31">
        <v>1522.99</v>
      </c>
      <c r="H780" s="31">
        <v>7.13</v>
      </c>
      <c r="I780" s="31">
        <v>11.21</v>
      </c>
      <c r="J780" s="31">
        <v>30.04</v>
      </c>
      <c r="K780" s="31">
        <v>4.080000000000001</v>
      </c>
    </row>
    <row r="781" spans="1:11" x14ac:dyDescent="0.2">
      <c r="A781" s="67" t="s">
        <v>611</v>
      </c>
      <c r="B781" s="29">
        <v>3550308</v>
      </c>
      <c r="C781" s="25">
        <v>6</v>
      </c>
      <c r="D781" s="30">
        <v>7</v>
      </c>
      <c r="E781" s="29" t="str">
        <f t="shared" si="12"/>
        <v>São Paulo7</v>
      </c>
      <c r="F781" s="29">
        <v>35503087</v>
      </c>
      <c r="G781" s="31">
        <v>1522.99</v>
      </c>
      <c r="H781" s="31">
        <v>7.13</v>
      </c>
      <c r="I781" s="31">
        <v>11.21</v>
      </c>
      <c r="J781" s="31">
        <v>30.04</v>
      </c>
      <c r="K781" s="31">
        <v>4.080000000000001</v>
      </c>
    </row>
    <row r="782" spans="1:11" x14ac:dyDescent="0.2">
      <c r="A782" s="67" t="s">
        <v>612</v>
      </c>
      <c r="B782" s="29">
        <v>3550407</v>
      </c>
      <c r="C782" s="25">
        <v>5</v>
      </c>
      <c r="D782" s="30">
        <v>5</v>
      </c>
      <c r="E782" s="29" t="str">
        <f t="shared" si="12"/>
        <v>São Pedro5</v>
      </c>
      <c r="F782" s="29">
        <v>35504075</v>
      </c>
      <c r="G782" s="31">
        <v>618.20000000000005</v>
      </c>
      <c r="H782" s="31">
        <v>1.88</v>
      </c>
      <c r="I782" s="31">
        <v>2.83</v>
      </c>
      <c r="J782" s="31">
        <v>7.26</v>
      </c>
      <c r="K782" s="31">
        <v>0.95000000000000018</v>
      </c>
    </row>
    <row r="783" spans="1:11" x14ac:dyDescent="0.2">
      <c r="A783" s="67" t="s">
        <v>612</v>
      </c>
      <c r="B783" s="29">
        <v>3550407</v>
      </c>
      <c r="C783" s="25">
        <v>5</v>
      </c>
      <c r="D783" s="30">
        <v>13</v>
      </c>
      <c r="E783" s="29" t="str">
        <f t="shared" si="12"/>
        <v>São Pedro13</v>
      </c>
      <c r="F783" s="29">
        <v>355040713</v>
      </c>
      <c r="G783" s="31">
        <v>618.20000000000005</v>
      </c>
      <c r="H783" s="31">
        <v>1.88</v>
      </c>
      <c r="I783" s="31">
        <v>2.83</v>
      </c>
      <c r="J783" s="31">
        <v>7.26</v>
      </c>
      <c r="K783" s="31">
        <v>0.95000000000000018</v>
      </c>
    </row>
    <row r="784" spans="1:11" x14ac:dyDescent="0.2">
      <c r="A784" s="67" t="s">
        <v>613</v>
      </c>
      <c r="B784" s="29">
        <v>3550506</v>
      </c>
      <c r="C784" s="25">
        <v>17</v>
      </c>
      <c r="D784" s="30">
        <v>17</v>
      </c>
      <c r="E784" s="29" t="str">
        <f t="shared" si="12"/>
        <v>São Pedro do Turvo17</v>
      </c>
      <c r="F784" s="29">
        <v>355050617</v>
      </c>
      <c r="G784" s="31">
        <v>731.02</v>
      </c>
      <c r="H784" s="31">
        <v>2.88</v>
      </c>
      <c r="I784" s="31">
        <v>3.63</v>
      </c>
      <c r="J784" s="31">
        <v>6.86</v>
      </c>
      <c r="K784" s="31">
        <v>0.75</v>
      </c>
    </row>
    <row r="785" spans="1:11" x14ac:dyDescent="0.2">
      <c r="A785" s="67" t="s">
        <v>614</v>
      </c>
      <c r="B785" s="29">
        <v>3550605</v>
      </c>
      <c r="C785" s="25">
        <v>10</v>
      </c>
      <c r="D785" s="30">
        <v>10</v>
      </c>
      <c r="E785" s="29" t="str">
        <f t="shared" si="12"/>
        <v>São Roque10</v>
      </c>
      <c r="F785" s="29">
        <v>355060510</v>
      </c>
      <c r="G785" s="31">
        <v>307.55</v>
      </c>
      <c r="H785" s="31">
        <v>0.61</v>
      </c>
      <c r="I785" s="31">
        <v>1.06</v>
      </c>
      <c r="J785" s="31">
        <v>2.92</v>
      </c>
      <c r="K785" s="31">
        <v>0.45000000000000007</v>
      </c>
    </row>
    <row r="786" spans="1:11" x14ac:dyDescent="0.2">
      <c r="A786" s="67" t="s">
        <v>614</v>
      </c>
      <c r="B786" s="29">
        <v>3550605</v>
      </c>
      <c r="C786" s="25">
        <v>10</v>
      </c>
      <c r="D786" s="30">
        <v>6</v>
      </c>
      <c r="E786" s="29" t="str">
        <f t="shared" si="12"/>
        <v>São Roque6</v>
      </c>
      <c r="F786" s="29">
        <v>35506056</v>
      </c>
      <c r="G786" s="31">
        <v>307.55</v>
      </c>
      <c r="H786" s="31">
        <v>0.61</v>
      </c>
      <c r="I786" s="31">
        <v>1.06</v>
      </c>
      <c r="J786" s="31">
        <v>2.92</v>
      </c>
      <c r="K786" s="31">
        <v>0.45000000000000007</v>
      </c>
    </row>
    <row r="787" spans="1:11" x14ac:dyDescent="0.2">
      <c r="A787" s="67" t="s">
        <v>615</v>
      </c>
      <c r="B787" s="29">
        <v>3550704</v>
      </c>
      <c r="C787" s="25">
        <v>3</v>
      </c>
      <c r="D787" s="30">
        <v>3</v>
      </c>
      <c r="E787" s="29" t="str">
        <f t="shared" si="12"/>
        <v>São Sebastião3</v>
      </c>
      <c r="F787" s="29">
        <v>35507043</v>
      </c>
      <c r="G787" s="31">
        <v>403.34</v>
      </c>
      <c r="H787" s="31">
        <v>5.87</v>
      </c>
      <c r="I787" s="31">
        <v>8.39</v>
      </c>
      <c r="J787" s="31">
        <v>22.86</v>
      </c>
      <c r="K787" s="31">
        <v>2.5200000000000005</v>
      </c>
    </row>
    <row r="788" spans="1:11" x14ac:dyDescent="0.2">
      <c r="A788" s="67" t="s">
        <v>616</v>
      </c>
      <c r="B788" s="29">
        <v>3550803</v>
      </c>
      <c r="C788" s="25">
        <v>4</v>
      </c>
      <c r="D788" s="30">
        <v>4</v>
      </c>
      <c r="E788" s="29" t="str">
        <f t="shared" si="12"/>
        <v>São Sebastião da Grama4</v>
      </c>
      <c r="F788" s="29">
        <v>35508034</v>
      </c>
      <c r="G788" s="31">
        <v>252.18</v>
      </c>
      <c r="H788" s="31">
        <v>0.86</v>
      </c>
      <c r="I788" s="31">
        <v>1.26</v>
      </c>
      <c r="J788" s="31">
        <v>4.01</v>
      </c>
      <c r="K788" s="31">
        <v>0.4</v>
      </c>
    </row>
    <row r="789" spans="1:11" x14ac:dyDescent="0.2">
      <c r="A789" s="67" t="s">
        <v>617</v>
      </c>
      <c r="B789" s="29">
        <v>3550902</v>
      </c>
      <c r="C789" s="25">
        <v>4</v>
      </c>
      <c r="D789" s="30">
        <v>4</v>
      </c>
      <c r="E789" s="29" t="str">
        <f t="shared" si="12"/>
        <v>São Simão4</v>
      </c>
      <c r="F789" s="29">
        <v>35509024</v>
      </c>
      <c r="G789" s="31">
        <v>617.96</v>
      </c>
      <c r="H789" s="31">
        <v>2.0499999999999998</v>
      </c>
      <c r="I789" s="31">
        <v>3.02</v>
      </c>
      <c r="J789" s="31">
        <v>9.26</v>
      </c>
      <c r="K789" s="31">
        <v>0.9700000000000002</v>
      </c>
    </row>
    <row r="790" spans="1:11" x14ac:dyDescent="0.2">
      <c r="A790" s="67" t="s">
        <v>617</v>
      </c>
      <c r="B790" s="29">
        <v>3550902</v>
      </c>
      <c r="C790" s="25">
        <v>4</v>
      </c>
      <c r="D790" s="30">
        <v>9</v>
      </c>
      <c r="E790" s="29" t="str">
        <f t="shared" si="12"/>
        <v>São Simão9</v>
      </c>
      <c r="F790" s="29">
        <v>35509029</v>
      </c>
      <c r="G790" s="31">
        <v>617.96</v>
      </c>
      <c r="H790" s="31">
        <v>2.0499999999999998</v>
      </c>
      <c r="I790" s="31">
        <v>3.02</v>
      </c>
      <c r="J790" s="31">
        <v>9.26</v>
      </c>
      <c r="K790" s="31">
        <v>0.9700000000000002</v>
      </c>
    </row>
    <row r="791" spans="1:11" x14ac:dyDescent="0.2">
      <c r="A791" s="67" t="s">
        <v>618</v>
      </c>
      <c r="B791" s="29">
        <v>3551009</v>
      </c>
      <c r="C791" s="25">
        <v>7</v>
      </c>
      <c r="D791" s="30">
        <v>7</v>
      </c>
      <c r="E791" s="29" t="str">
        <f t="shared" si="12"/>
        <v>São Vicente7</v>
      </c>
      <c r="F791" s="29">
        <v>35510097</v>
      </c>
      <c r="G791" s="31">
        <v>148.41999999999999</v>
      </c>
      <c r="H791" s="31">
        <v>1.97</v>
      </c>
      <c r="I791" s="31">
        <v>2.97</v>
      </c>
      <c r="J791" s="31">
        <v>7.96</v>
      </c>
      <c r="K791" s="31">
        <v>1.0000000000000002</v>
      </c>
    </row>
    <row r="792" spans="1:11" x14ac:dyDescent="0.2">
      <c r="A792" s="67" t="s">
        <v>619</v>
      </c>
      <c r="B792" s="29">
        <v>3551108</v>
      </c>
      <c r="C792" s="25">
        <v>10</v>
      </c>
      <c r="D792" s="30">
        <v>10</v>
      </c>
      <c r="E792" s="29" t="str">
        <f t="shared" si="12"/>
        <v>Sarapuí10</v>
      </c>
      <c r="F792" s="29">
        <v>355110810</v>
      </c>
      <c r="G792" s="31">
        <v>354.46</v>
      </c>
      <c r="H792" s="31">
        <v>0.76</v>
      </c>
      <c r="I792" s="31">
        <v>1.23</v>
      </c>
      <c r="J792" s="31">
        <v>3.28</v>
      </c>
      <c r="K792" s="31">
        <v>0.47</v>
      </c>
    </row>
    <row r="793" spans="1:11" x14ac:dyDescent="0.2">
      <c r="A793" s="67" t="s">
        <v>619</v>
      </c>
      <c r="B793" s="29">
        <v>3551108</v>
      </c>
      <c r="C793" s="25">
        <v>10</v>
      </c>
      <c r="D793" s="30">
        <v>14</v>
      </c>
      <c r="E793" s="29" t="str">
        <f t="shared" si="12"/>
        <v>Sarapuí14</v>
      </c>
      <c r="F793" s="29">
        <v>355110814</v>
      </c>
      <c r="G793" s="31">
        <v>354.46</v>
      </c>
      <c r="H793" s="31">
        <v>0.76</v>
      </c>
      <c r="I793" s="31">
        <v>1.23</v>
      </c>
      <c r="J793" s="31">
        <v>3.28</v>
      </c>
      <c r="K793" s="31">
        <v>0.47</v>
      </c>
    </row>
    <row r="794" spans="1:11" x14ac:dyDescent="0.2">
      <c r="A794" s="67" t="s">
        <v>620</v>
      </c>
      <c r="B794" s="29">
        <v>3551207</v>
      </c>
      <c r="C794" s="25">
        <v>14</v>
      </c>
      <c r="D794" s="30">
        <v>14</v>
      </c>
      <c r="E794" s="29" t="str">
        <f t="shared" si="12"/>
        <v>Sarutaiá14</v>
      </c>
      <c r="F794" s="29">
        <v>355120714</v>
      </c>
      <c r="G794" s="31">
        <v>141.51</v>
      </c>
      <c r="H794" s="31">
        <v>0.51</v>
      </c>
      <c r="I794" s="31">
        <v>0.7</v>
      </c>
      <c r="J794" s="31">
        <v>1.55</v>
      </c>
      <c r="K794" s="31">
        <v>0.18999999999999995</v>
      </c>
    </row>
    <row r="795" spans="1:11" x14ac:dyDescent="0.2">
      <c r="A795" s="67" t="s">
        <v>621</v>
      </c>
      <c r="B795" s="29">
        <v>3551306</v>
      </c>
      <c r="C795" s="25">
        <v>18</v>
      </c>
      <c r="D795" s="30">
        <v>18</v>
      </c>
      <c r="E795" s="29" t="str">
        <f t="shared" si="12"/>
        <v>Sebastianópolis do Sul18</v>
      </c>
      <c r="F795" s="29">
        <v>355130618</v>
      </c>
      <c r="G795" s="31">
        <v>168.11</v>
      </c>
      <c r="H795" s="31">
        <v>0.3</v>
      </c>
      <c r="I795" s="31">
        <v>0.39</v>
      </c>
      <c r="J795" s="31">
        <v>1.26</v>
      </c>
      <c r="K795" s="31">
        <v>9.0000000000000024E-2</v>
      </c>
    </row>
    <row r="796" spans="1:11" x14ac:dyDescent="0.2">
      <c r="A796" s="67" t="s">
        <v>622</v>
      </c>
      <c r="B796" s="29">
        <v>3551405</v>
      </c>
      <c r="C796" s="25">
        <v>4</v>
      </c>
      <c r="D796" s="30">
        <v>4</v>
      </c>
      <c r="E796" s="29" t="str">
        <f t="shared" si="12"/>
        <v>Serra Azul4</v>
      </c>
      <c r="F796" s="29">
        <v>35514054</v>
      </c>
      <c r="G796" s="31">
        <v>282.85000000000002</v>
      </c>
      <c r="H796" s="31">
        <v>0.95</v>
      </c>
      <c r="I796" s="31">
        <v>1.4</v>
      </c>
      <c r="J796" s="31">
        <v>4.4400000000000004</v>
      </c>
      <c r="K796" s="31">
        <v>0.44999999999999996</v>
      </c>
    </row>
    <row r="797" spans="1:11" x14ac:dyDescent="0.2">
      <c r="A797" s="67" t="s">
        <v>623</v>
      </c>
      <c r="B797" s="29">
        <v>3551603</v>
      </c>
      <c r="C797" s="25">
        <v>9</v>
      </c>
      <c r="D797" s="30">
        <v>9</v>
      </c>
      <c r="E797" s="29" t="str">
        <f t="shared" si="12"/>
        <v>Serra Negra9</v>
      </c>
      <c r="F797" s="29">
        <v>35516039</v>
      </c>
      <c r="G797" s="31">
        <v>203.01</v>
      </c>
      <c r="H797" s="31">
        <v>0.64</v>
      </c>
      <c r="I797" s="31">
        <v>0.95</v>
      </c>
      <c r="J797" s="31">
        <v>2.61</v>
      </c>
      <c r="K797" s="31">
        <v>0.30999999999999994</v>
      </c>
    </row>
    <row r="798" spans="1:11" x14ac:dyDescent="0.2">
      <c r="A798" s="67" t="s">
        <v>623</v>
      </c>
      <c r="B798" s="29">
        <v>3551603</v>
      </c>
      <c r="C798" s="25">
        <v>9</v>
      </c>
      <c r="D798" s="30">
        <v>5</v>
      </c>
      <c r="E798" s="29" t="str">
        <f t="shared" si="12"/>
        <v>Serra Negra5</v>
      </c>
      <c r="F798" s="29">
        <v>35516035</v>
      </c>
      <c r="G798" s="31">
        <v>203.01</v>
      </c>
      <c r="H798" s="31">
        <v>0.64</v>
      </c>
      <c r="I798" s="31">
        <v>0.95</v>
      </c>
      <c r="J798" s="31">
        <v>2.61</v>
      </c>
      <c r="K798" s="31">
        <v>0.30999999999999994</v>
      </c>
    </row>
    <row r="799" spans="1:11" x14ac:dyDescent="0.2">
      <c r="A799" s="67" t="s">
        <v>624</v>
      </c>
      <c r="B799" s="29">
        <v>3551504</v>
      </c>
      <c r="C799" s="25">
        <v>4</v>
      </c>
      <c r="D799" s="30">
        <v>4</v>
      </c>
      <c r="E799" s="29" t="str">
        <f t="shared" si="12"/>
        <v>Serrana4</v>
      </c>
      <c r="F799" s="29">
        <v>35515044</v>
      </c>
      <c r="G799" s="31">
        <v>125.74</v>
      </c>
      <c r="H799" s="31">
        <v>0.41</v>
      </c>
      <c r="I799" s="31">
        <v>0.61</v>
      </c>
      <c r="J799" s="31">
        <v>1.94</v>
      </c>
      <c r="K799" s="31">
        <v>0.2</v>
      </c>
    </row>
    <row r="800" spans="1:11" x14ac:dyDescent="0.2">
      <c r="A800" s="67" t="s">
        <v>625</v>
      </c>
      <c r="B800" s="29">
        <v>3551702</v>
      </c>
      <c r="C800" s="25">
        <v>9</v>
      </c>
      <c r="D800" s="30">
        <v>9</v>
      </c>
      <c r="E800" s="29" t="str">
        <f t="shared" si="12"/>
        <v>Sertãozinho9</v>
      </c>
      <c r="F800" s="29">
        <v>35517029</v>
      </c>
      <c r="G800" s="31">
        <v>402.8</v>
      </c>
      <c r="H800" s="31">
        <v>1.31</v>
      </c>
      <c r="I800" s="31">
        <v>1.95</v>
      </c>
      <c r="J800" s="31">
        <v>5.62</v>
      </c>
      <c r="K800" s="31">
        <v>0.6399999999999999</v>
      </c>
    </row>
    <row r="801" spans="1:11" x14ac:dyDescent="0.2">
      <c r="A801" s="67" t="s">
        <v>625</v>
      </c>
      <c r="B801" s="29">
        <v>3551702</v>
      </c>
      <c r="C801" s="25">
        <v>9</v>
      </c>
      <c r="D801" s="30">
        <v>4</v>
      </c>
      <c r="E801" s="29" t="str">
        <f t="shared" si="12"/>
        <v>Sertãozinho4</v>
      </c>
      <c r="F801" s="29">
        <v>35517024</v>
      </c>
      <c r="G801" s="31">
        <v>402.8</v>
      </c>
      <c r="H801" s="31">
        <v>1.31</v>
      </c>
      <c r="I801" s="31">
        <v>1.95</v>
      </c>
      <c r="J801" s="31">
        <v>5.62</v>
      </c>
      <c r="K801" s="31">
        <v>0.6399999999999999</v>
      </c>
    </row>
    <row r="802" spans="1:11" x14ac:dyDescent="0.2">
      <c r="A802" s="67" t="s">
        <v>626</v>
      </c>
      <c r="B802" s="29">
        <v>3551801</v>
      </c>
      <c r="C802" s="25">
        <v>11</v>
      </c>
      <c r="D802" s="30">
        <v>11</v>
      </c>
      <c r="E802" s="29" t="str">
        <f t="shared" si="12"/>
        <v>Sete Barras11</v>
      </c>
      <c r="F802" s="29">
        <v>355180111</v>
      </c>
      <c r="G802" s="31">
        <v>1052.1099999999999</v>
      </c>
      <c r="H802" s="31">
        <v>9.7799999999999994</v>
      </c>
      <c r="I802" s="31">
        <v>13.89</v>
      </c>
      <c r="J802" s="31">
        <v>31.83</v>
      </c>
      <c r="K802" s="31">
        <v>4.1100000000000012</v>
      </c>
    </row>
    <row r="803" spans="1:11" x14ac:dyDescent="0.2">
      <c r="A803" s="67" t="s">
        <v>627</v>
      </c>
      <c r="B803" s="29">
        <v>3551900</v>
      </c>
      <c r="C803" s="25">
        <v>15</v>
      </c>
      <c r="D803" s="30">
        <v>15</v>
      </c>
      <c r="E803" s="29" t="str">
        <f t="shared" si="12"/>
        <v>Severínia15</v>
      </c>
      <c r="F803" s="29">
        <v>355190015</v>
      </c>
      <c r="G803" s="31">
        <v>140.4</v>
      </c>
      <c r="H803" s="31">
        <v>0.23</v>
      </c>
      <c r="I803" s="31">
        <v>0.34</v>
      </c>
      <c r="J803" s="31">
        <v>1.05</v>
      </c>
      <c r="K803" s="31">
        <v>0.11000000000000001</v>
      </c>
    </row>
    <row r="804" spans="1:11" x14ac:dyDescent="0.2">
      <c r="A804" s="67" t="s">
        <v>628</v>
      </c>
      <c r="B804" s="29">
        <v>3552007</v>
      </c>
      <c r="C804" s="25">
        <v>2</v>
      </c>
      <c r="D804" s="30">
        <v>2</v>
      </c>
      <c r="E804" s="29" t="str">
        <f t="shared" si="12"/>
        <v>Silveiras2</v>
      </c>
      <c r="F804" s="29">
        <v>35520072</v>
      </c>
      <c r="G804" s="31">
        <v>414.7</v>
      </c>
      <c r="H804" s="31">
        <v>2.06</v>
      </c>
      <c r="I804" s="31">
        <v>2.68</v>
      </c>
      <c r="J804" s="31">
        <v>6.19</v>
      </c>
      <c r="K804" s="31">
        <v>0.62000000000000011</v>
      </c>
    </row>
    <row r="805" spans="1:11" x14ac:dyDescent="0.2">
      <c r="A805" s="67" t="s">
        <v>629</v>
      </c>
      <c r="B805" s="29">
        <v>3552106</v>
      </c>
      <c r="C805" s="25">
        <v>9</v>
      </c>
      <c r="D805" s="30">
        <v>9</v>
      </c>
      <c r="E805" s="29" t="str">
        <f t="shared" si="12"/>
        <v>Socorro9</v>
      </c>
      <c r="F805" s="29">
        <v>35521069</v>
      </c>
      <c r="G805" s="31">
        <v>448.07</v>
      </c>
      <c r="H805" s="31">
        <v>1.41</v>
      </c>
      <c r="I805" s="31">
        <v>2.12</v>
      </c>
      <c r="J805" s="31">
        <v>5.81</v>
      </c>
      <c r="K805" s="31">
        <v>0.71000000000000019</v>
      </c>
    </row>
    <row r="806" spans="1:11" x14ac:dyDescent="0.2">
      <c r="A806" s="67" t="s">
        <v>629</v>
      </c>
      <c r="B806" s="29">
        <v>3552106</v>
      </c>
      <c r="C806" s="25">
        <v>9</v>
      </c>
      <c r="D806" s="30">
        <v>5</v>
      </c>
      <c r="E806" s="29" t="str">
        <f t="shared" si="12"/>
        <v>Socorro5</v>
      </c>
      <c r="F806" s="29">
        <v>35521065</v>
      </c>
      <c r="G806" s="31">
        <v>448.07</v>
      </c>
      <c r="H806" s="31">
        <v>1.41</v>
      </c>
      <c r="I806" s="31">
        <v>2.12</v>
      </c>
      <c r="J806" s="31">
        <v>5.81</v>
      </c>
      <c r="K806" s="31">
        <v>0.71000000000000019</v>
      </c>
    </row>
    <row r="807" spans="1:11" x14ac:dyDescent="0.2">
      <c r="A807" s="67" t="s">
        <v>630</v>
      </c>
      <c r="B807" s="29">
        <v>3552205</v>
      </c>
      <c r="C807" s="25">
        <v>10</v>
      </c>
      <c r="D807" s="30">
        <v>10</v>
      </c>
      <c r="E807" s="29" t="str">
        <f t="shared" si="12"/>
        <v>Sorocaba10</v>
      </c>
      <c r="F807" s="29">
        <v>355220510</v>
      </c>
      <c r="G807" s="31">
        <v>449.12</v>
      </c>
      <c r="H807" s="31">
        <v>0.84</v>
      </c>
      <c r="I807" s="31">
        <v>1.44</v>
      </c>
      <c r="J807" s="31">
        <v>4.04</v>
      </c>
      <c r="K807" s="31">
        <v>0.6</v>
      </c>
    </row>
    <row r="808" spans="1:11" x14ac:dyDescent="0.2">
      <c r="A808" s="67" t="s">
        <v>631</v>
      </c>
      <c r="B808" s="29">
        <v>3552304</v>
      </c>
      <c r="C808" s="25">
        <v>19</v>
      </c>
      <c r="D808" s="30">
        <v>19</v>
      </c>
      <c r="E808" s="29" t="str">
        <f t="shared" si="12"/>
        <v>Sud Mennucci19</v>
      </c>
      <c r="F808" s="29">
        <v>355230419</v>
      </c>
      <c r="G808" s="31">
        <v>590.67999999999995</v>
      </c>
      <c r="H808" s="31">
        <v>1.02</v>
      </c>
      <c r="I808" s="31">
        <v>1.36</v>
      </c>
      <c r="J808" s="31">
        <v>4.33</v>
      </c>
      <c r="K808" s="31">
        <v>0.34000000000000008</v>
      </c>
    </row>
    <row r="809" spans="1:11" x14ac:dyDescent="0.2">
      <c r="A809" s="67" t="s">
        <v>631</v>
      </c>
      <c r="B809" s="29">
        <v>3552304</v>
      </c>
      <c r="C809" s="25">
        <v>19</v>
      </c>
      <c r="D809" s="30">
        <v>18</v>
      </c>
      <c r="E809" s="29" t="str">
        <f t="shared" si="12"/>
        <v>Sud Mennucci18</v>
      </c>
      <c r="F809" s="29">
        <v>355230418</v>
      </c>
      <c r="G809" s="31">
        <v>590.67999999999995</v>
      </c>
      <c r="H809" s="31">
        <v>1.02</v>
      </c>
      <c r="I809" s="31">
        <v>1.36</v>
      </c>
      <c r="J809" s="31">
        <v>4.33</v>
      </c>
      <c r="K809" s="31">
        <v>0.34000000000000008</v>
      </c>
    </row>
    <row r="810" spans="1:11" x14ac:dyDescent="0.2">
      <c r="A810" s="67" t="s">
        <v>632</v>
      </c>
      <c r="B810" s="29">
        <v>3552403</v>
      </c>
      <c r="C810" s="25">
        <v>5</v>
      </c>
      <c r="D810" s="30">
        <v>5</v>
      </c>
      <c r="E810" s="29" t="str">
        <f t="shared" si="12"/>
        <v>Sumaré5</v>
      </c>
      <c r="F810" s="29">
        <v>35524035</v>
      </c>
      <c r="G810" s="31">
        <v>153.03</v>
      </c>
      <c r="H810" s="31">
        <v>0.45</v>
      </c>
      <c r="I810" s="31">
        <v>0.69</v>
      </c>
      <c r="J810" s="31">
        <v>1.82</v>
      </c>
      <c r="K810" s="31">
        <v>0.23999999999999994</v>
      </c>
    </row>
    <row r="811" spans="1:11" x14ac:dyDescent="0.2">
      <c r="A811" s="67" t="s">
        <v>633</v>
      </c>
      <c r="B811" s="29">
        <v>3552551</v>
      </c>
      <c r="C811" s="25">
        <v>18</v>
      </c>
      <c r="D811" s="30">
        <v>18</v>
      </c>
      <c r="E811" s="29" t="str">
        <f t="shared" si="12"/>
        <v>Suzanápolis18</v>
      </c>
      <c r="F811" s="29">
        <v>355255118</v>
      </c>
      <c r="G811" s="31">
        <v>327.89</v>
      </c>
      <c r="H811" s="31">
        <v>0.57999999999999996</v>
      </c>
      <c r="I811" s="31">
        <v>0.78</v>
      </c>
      <c r="J811" s="31">
        <v>2.4700000000000002</v>
      </c>
      <c r="K811" s="31">
        <v>0.20000000000000007</v>
      </c>
    </row>
    <row r="812" spans="1:11" x14ac:dyDescent="0.2">
      <c r="A812" s="67" t="s">
        <v>634</v>
      </c>
      <c r="B812" s="29">
        <v>3552502</v>
      </c>
      <c r="C812" s="25">
        <v>6</v>
      </c>
      <c r="D812" s="30">
        <v>6</v>
      </c>
      <c r="E812" s="29" t="str">
        <f t="shared" si="12"/>
        <v>Suzano6</v>
      </c>
      <c r="F812" s="29">
        <v>35525026</v>
      </c>
      <c r="G812" s="31">
        <v>205.87</v>
      </c>
      <c r="H812" s="31">
        <v>0.66</v>
      </c>
      <c r="I812" s="31">
        <v>1.06</v>
      </c>
      <c r="J812" s="31">
        <v>2.86</v>
      </c>
      <c r="K812" s="31">
        <v>0.4</v>
      </c>
    </row>
    <row r="813" spans="1:11" x14ac:dyDescent="0.2">
      <c r="A813" s="67" t="s">
        <v>635</v>
      </c>
      <c r="B813" s="29">
        <v>3552601</v>
      </c>
      <c r="C813" s="25">
        <v>15</v>
      </c>
      <c r="D813" s="30">
        <v>15</v>
      </c>
      <c r="E813" s="29" t="str">
        <f t="shared" si="12"/>
        <v>Tabapuã15</v>
      </c>
      <c r="F813" s="29">
        <v>355260115</v>
      </c>
      <c r="G813" s="31">
        <v>345.6</v>
      </c>
      <c r="H813" s="31">
        <v>0.56999999999999995</v>
      </c>
      <c r="I813" s="31">
        <v>0.86</v>
      </c>
      <c r="J813" s="31">
        <v>2.68</v>
      </c>
      <c r="K813" s="31">
        <v>0.29000000000000004</v>
      </c>
    </row>
    <row r="814" spans="1:11" x14ac:dyDescent="0.2">
      <c r="A814" s="67" t="s">
        <v>636</v>
      </c>
      <c r="B814" s="29">
        <v>3552700</v>
      </c>
      <c r="C814" s="25">
        <v>13</v>
      </c>
      <c r="D814" s="30">
        <v>13</v>
      </c>
      <c r="E814" s="29" t="str">
        <f t="shared" si="12"/>
        <v>Tabatinga13</v>
      </c>
      <c r="F814" s="29">
        <v>355270013</v>
      </c>
      <c r="G814" s="31">
        <v>366.46</v>
      </c>
      <c r="H814" s="31">
        <v>1.19</v>
      </c>
      <c r="I814" s="31">
        <v>1.49</v>
      </c>
      <c r="J814" s="31">
        <v>3.02</v>
      </c>
      <c r="K814" s="31">
        <v>0.30000000000000004</v>
      </c>
    </row>
    <row r="815" spans="1:11" x14ac:dyDescent="0.2">
      <c r="A815" s="67" t="s">
        <v>636</v>
      </c>
      <c r="B815" s="29">
        <v>3552700</v>
      </c>
      <c r="C815" s="25">
        <v>13</v>
      </c>
      <c r="D815" s="30">
        <v>16</v>
      </c>
      <c r="E815" s="29" t="str">
        <f t="shared" si="12"/>
        <v>Tabatinga16</v>
      </c>
      <c r="F815" s="29">
        <v>355270016</v>
      </c>
      <c r="G815" s="31">
        <v>366.46</v>
      </c>
      <c r="H815" s="31">
        <v>1.19</v>
      </c>
      <c r="I815" s="31">
        <v>1.49</v>
      </c>
      <c r="J815" s="31">
        <v>3.02</v>
      </c>
      <c r="K815" s="31">
        <v>0.30000000000000004</v>
      </c>
    </row>
    <row r="816" spans="1:11" x14ac:dyDescent="0.2">
      <c r="A816" s="67" t="s">
        <v>637</v>
      </c>
      <c r="B816" s="29">
        <v>3552809</v>
      </c>
      <c r="C816" s="25">
        <v>6</v>
      </c>
      <c r="D816" s="30">
        <v>6</v>
      </c>
      <c r="E816" s="29" t="str">
        <f t="shared" si="12"/>
        <v>Taboão da Serra6</v>
      </c>
      <c r="F816" s="29">
        <v>35528096</v>
      </c>
      <c r="G816" s="31">
        <v>20.48</v>
      </c>
      <c r="H816" s="31">
        <v>7.0000000000000007E-2</v>
      </c>
      <c r="I816" s="31">
        <v>0.12</v>
      </c>
      <c r="J816" s="31">
        <v>0.32</v>
      </c>
      <c r="K816" s="31">
        <v>4.9999999999999989E-2</v>
      </c>
    </row>
    <row r="817" spans="1:11" x14ac:dyDescent="0.2">
      <c r="A817" s="67" t="s">
        <v>638</v>
      </c>
      <c r="B817" s="29">
        <v>3552908</v>
      </c>
      <c r="C817" s="25">
        <v>22</v>
      </c>
      <c r="D817" s="30">
        <v>22</v>
      </c>
      <c r="E817" s="29" t="str">
        <f t="shared" si="12"/>
        <v>Taciba22</v>
      </c>
      <c r="F817" s="29">
        <v>355290822</v>
      </c>
      <c r="G817" s="31">
        <v>608.30999999999995</v>
      </c>
      <c r="H817" s="31">
        <v>1.67</v>
      </c>
      <c r="I817" s="31">
        <v>2.31</v>
      </c>
      <c r="J817" s="31">
        <v>4.53</v>
      </c>
      <c r="K817" s="31">
        <v>0.64000000000000012</v>
      </c>
    </row>
    <row r="818" spans="1:11" x14ac:dyDescent="0.2">
      <c r="A818" s="67" t="s">
        <v>639</v>
      </c>
      <c r="B818" s="29">
        <v>3553005</v>
      </c>
      <c r="C818" s="25">
        <v>14</v>
      </c>
      <c r="D818" s="30">
        <v>14</v>
      </c>
      <c r="E818" s="29" t="str">
        <f t="shared" si="12"/>
        <v>Taguaí14</v>
      </c>
      <c r="F818" s="29">
        <v>355300514</v>
      </c>
      <c r="G818" s="31">
        <v>145.80000000000001</v>
      </c>
      <c r="H818" s="31">
        <v>0.54</v>
      </c>
      <c r="I818" s="31">
        <v>0.74</v>
      </c>
      <c r="J818" s="31">
        <v>1.65</v>
      </c>
      <c r="K818" s="31">
        <v>0.19999999999999996</v>
      </c>
    </row>
    <row r="819" spans="1:11" x14ac:dyDescent="0.2">
      <c r="A819" s="67" t="s">
        <v>640</v>
      </c>
      <c r="B819" s="29">
        <v>3553104</v>
      </c>
      <c r="C819" s="25">
        <v>15</v>
      </c>
      <c r="D819" s="30">
        <v>15</v>
      </c>
      <c r="E819" s="29" t="str">
        <f t="shared" si="12"/>
        <v>Taiaçu15</v>
      </c>
      <c r="F819" s="29">
        <v>355310415</v>
      </c>
      <c r="G819" s="31">
        <v>106.93</v>
      </c>
      <c r="H819" s="31">
        <v>0.17</v>
      </c>
      <c r="I819" s="31">
        <v>0.26</v>
      </c>
      <c r="J819" s="31">
        <v>0.81</v>
      </c>
      <c r="K819" s="31">
        <v>0.09</v>
      </c>
    </row>
    <row r="820" spans="1:11" x14ac:dyDescent="0.2">
      <c r="A820" s="67" t="s">
        <v>641</v>
      </c>
      <c r="B820" s="29">
        <v>3553203</v>
      </c>
      <c r="C820" s="25">
        <v>15</v>
      </c>
      <c r="D820" s="30">
        <v>15</v>
      </c>
      <c r="E820" s="29" t="str">
        <f t="shared" si="12"/>
        <v>Taiúva15</v>
      </c>
      <c r="F820" s="29">
        <v>355320315</v>
      </c>
      <c r="G820" s="31">
        <v>132.16</v>
      </c>
      <c r="H820" s="31">
        <v>0.37</v>
      </c>
      <c r="I820" s="31">
        <v>0.55000000000000004</v>
      </c>
      <c r="J820" s="31">
        <v>1.54</v>
      </c>
      <c r="K820" s="31">
        <v>0.18000000000000005</v>
      </c>
    </row>
    <row r="821" spans="1:11" x14ac:dyDescent="0.2">
      <c r="A821" s="67" t="s">
        <v>641</v>
      </c>
      <c r="B821" s="29">
        <v>3553203</v>
      </c>
      <c r="C821" s="25">
        <v>15</v>
      </c>
      <c r="D821" s="30">
        <v>9</v>
      </c>
      <c r="E821" s="29" t="str">
        <f t="shared" si="12"/>
        <v>Taiúva9</v>
      </c>
      <c r="F821" s="29">
        <v>35532039</v>
      </c>
      <c r="G821" s="31">
        <v>132.16</v>
      </c>
      <c r="H821" s="31">
        <v>0.37</v>
      </c>
      <c r="I821" s="31">
        <v>0.55000000000000004</v>
      </c>
      <c r="J821" s="31">
        <v>1.54</v>
      </c>
      <c r="K821" s="31">
        <v>0.18000000000000005</v>
      </c>
    </row>
    <row r="822" spans="1:11" x14ac:dyDescent="0.2">
      <c r="A822" s="67" t="s">
        <v>642</v>
      </c>
      <c r="B822" s="29">
        <v>3553302</v>
      </c>
      <c r="C822" s="25">
        <v>4</v>
      </c>
      <c r="D822" s="30">
        <v>4</v>
      </c>
      <c r="E822" s="29" t="str">
        <f t="shared" si="12"/>
        <v>Tambaú4</v>
      </c>
      <c r="F822" s="29">
        <v>35533024</v>
      </c>
      <c r="G822" s="31">
        <v>561.57000000000005</v>
      </c>
      <c r="H822" s="31">
        <v>1.86</v>
      </c>
      <c r="I822" s="31">
        <v>2.71</v>
      </c>
      <c r="J822" s="31">
        <v>8.64</v>
      </c>
      <c r="K822" s="31">
        <v>0.84999999999999987</v>
      </c>
    </row>
    <row r="823" spans="1:11" x14ac:dyDescent="0.2">
      <c r="A823" s="67" t="s">
        <v>642</v>
      </c>
      <c r="B823" s="29">
        <v>3553302</v>
      </c>
      <c r="C823" s="25">
        <v>4</v>
      </c>
      <c r="D823" s="30">
        <v>9</v>
      </c>
      <c r="E823" s="29" t="str">
        <f t="shared" si="12"/>
        <v>Tambaú9</v>
      </c>
      <c r="F823" s="29">
        <v>35533029</v>
      </c>
      <c r="G823" s="31">
        <v>561.57000000000005</v>
      </c>
      <c r="H823" s="31">
        <v>1.86</v>
      </c>
      <c r="I823" s="31">
        <v>2.71</v>
      </c>
      <c r="J823" s="31">
        <v>8.64</v>
      </c>
      <c r="K823" s="31">
        <v>0.84999999999999987</v>
      </c>
    </row>
    <row r="824" spans="1:11" x14ac:dyDescent="0.2">
      <c r="A824" s="67" t="s">
        <v>643</v>
      </c>
      <c r="B824" s="29">
        <v>3553401</v>
      </c>
      <c r="C824" s="25">
        <v>15</v>
      </c>
      <c r="D824" s="30">
        <v>15</v>
      </c>
      <c r="E824" s="29" t="str">
        <f t="shared" si="12"/>
        <v>Tanabi15</v>
      </c>
      <c r="F824" s="29">
        <v>355340115</v>
      </c>
      <c r="G824" s="31">
        <v>745.23</v>
      </c>
      <c r="H824" s="31">
        <v>1.24</v>
      </c>
      <c r="I824" s="31">
        <v>1.82</v>
      </c>
      <c r="J824" s="31">
        <v>5.73</v>
      </c>
      <c r="K824" s="31">
        <v>0.58000000000000007</v>
      </c>
    </row>
    <row r="825" spans="1:11" x14ac:dyDescent="0.2">
      <c r="A825" s="67" t="s">
        <v>643</v>
      </c>
      <c r="B825" s="29">
        <v>3553401</v>
      </c>
      <c r="C825" s="25">
        <v>15</v>
      </c>
      <c r="D825" s="30">
        <v>18</v>
      </c>
      <c r="E825" s="29" t="str">
        <f t="shared" si="12"/>
        <v>Tanabi18</v>
      </c>
      <c r="F825" s="29">
        <v>355340118</v>
      </c>
      <c r="G825" s="31">
        <v>745.23</v>
      </c>
      <c r="H825" s="31">
        <v>1.24</v>
      </c>
      <c r="I825" s="31">
        <v>1.82</v>
      </c>
      <c r="J825" s="31">
        <v>5.73</v>
      </c>
      <c r="K825" s="31">
        <v>0.58000000000000007</v>
      </c>
    </row>
    <row r="826" spans="1:11" x14ac:dyDescent="0.2">
      <c r="A826" s="67" t="s">
        <v>644</v>
      </c>
      <c r="B826" s="29">
        <v>3553500</v>
      </c>
      <c r="C826" s="25">
        <v>11</v>
      </c>
      <c r="D826" s="30">
        <v>11</v>
      </c>
      <c r="E826" s="29" t="str">
        <f t="shared" si="12"/>
        <v>Tapiraí11</v>
      </c>
      <c r="F826" s="29">
        <v>355350011</v>
      </c>
      <c r="G826" s="31">
        <v>755.29</v>
      </c>
      <c r="H826" s="31">
        <v>6.62</v>
      </c>
      <c r="I826" s="31">
        <v>9.3800000000000008</v>
      </c>
      <c r="J826" s="31">
        <v>21.47</v>
      </c>
      <c r="K826" s="31">
        <v>2.7600000000000007</v>
      </c>
    </row>
    <row r="827" spans="1:11" x14ac:dyDescent="0.2">
      <c r="A827" s="67" t="s">
        <v>644</v>
      </c>
      <c r="B827" s="29">
        <v>3553500</v>
      </c>
      <c r="C827" s="25">
        <v>11</v>
      </c>
      <c r="D827" s="30">
        <v>14</v>
      </c>
      <c r="E827" s="29" t="str">
        <f t="shared" si="12"/>
        <v>Tapiraí14</v>
      </c>
      <c r="F827" s="29">
        <v>355350014</v>
      </c>
      <c r="G827" s="31">
        <v>755.29</v>
      </c>
      <c r="H827" s="31">
        <v>6.62</v>
      </c>
      <c r="I827" s="31">
        <v>9.3800000000000008</v>
      </c>
      <c r="J827" s="31">
        <v>21.47</v>
      </c>
      <c r="K827" s="31">
        <v>2.7600000000000007</v>
      </c>
    </row>
    <row r="828" spans="1:11" x14ac:dyDescent="0.2">
      <c r="A828" s="67" t="s">
        <v>645</v>
      </c>
      <c r="B828" s="29">
        <v>3553609</v>
      </c>
      <c r="C828" s="25">
        <v>4</v>
      </c>
      <c r="D828" s="30">
        <v>4</v>
      </c>
      <c r="E828" s="29" t="str">
        <f t="shared" si="12"/>
        <v>Tapiratiba4</v>
      </c>
      <c r="F828" s="29">
        <v>35536094</v>
      </c>
      <c r="G828" s="31">
        <v>220.58</v>
      </c>
      <c r="H828" s="31">
        <v>0.75</v>
      </c>
      <c r="I828" s="31">
        <v>1.0900000000000001</v>
      </c>
      <c r="J828" s="31">
        <v>3.48</v>
      </c>
      <c r="K828" s="31">
        <v>0.34000000000000008</v>
      </c>
    </row>
    <row r="829" spans="1:11" x14ac:dyDescent="0.2">
      <c r="A829" s="67" t="s">
        <v>646</v>
      </c>
      <c r="B829" s="29">
        <v>3553658</v>
      </c>
      <c r="C829" s="25">
        <v>9</v>
      </c>
      <c r="D829" s="30">
        <v>9</v>
      </c>
      <c r="E829" s="29" t="str">
        <f t="shared" si="12"/>
        <v>Taquaral9</v>
      </c>
      <c r="F829" s="29">
        <v>35536589</v>
      </c>
      <c r="G829" s="31">
        <v>54.21</v>
      </c>
      <c r="H829" s="31">
        <v>0.17</v>
      </c>
      <c r="I829" s="31">
        <v>0.25</v>
      </c>
      <c r="J829" s="31">
        <v>0.69</v>
      </c>
      <c r="K829" s="31">
        <v>7.9999999999999988E-2</v>
      </c>
    </row>
    <row r="830" spans="1:11" x14ac:dyDescent="0.2">
      <c r="A830" s="67" t="s">
        <v>646</v>
      </c>
      <c r="B830" s="29">
        <v>3553658</v>
      </c>
      <c r="C830" s="25">
        <v>9</v>
      </c>
      <c r="D830" s="30">
        <v>12</v>
      </c>
      <c r="E830" s="29" t="str">
        <f t="shared" si="12"/>
        <v>Taquaral12</v>
      </c>
      <c r="F830" s="29">
        <v>355365812</v>
      </c>
      <c r="G830" s="31">
        <v>54.21</v>
      </c>
      <c r="H830" s="31">
        <v>0.17</v>
      </c>
      <c r="I830" s="31">
        <v>0.25</v>
      </c>
      <c r="J830" s="31">
        <v>0.69</v>
      </c>
      <c r="K830" s="31">
        <v>7.9999999999999988E-2</v>
      </c>
    </row>
    <row r="831" spans="1:11" x14ac:dyDescent="0.2">
      <c r="A831" s="67" t="s">
        <v>647</v>
      </c>
      <c r="B831" s="29">
        <v>3553708</v>
      </c>
      <c r="C831" s="25">
        <v>16</v>
      </c>
      <c r="D831" s="30">
        <v>16</v>
      </c>
      <c r="E831" s="29" t="str">
        <f t="shared" si="12"/>
        <v>Taquaritinga16</v>
      </c>
      <c r="F831" s="29">
        <v>355370816</v>
      </c>
      <c r="G831" s="31">
        <v>594.22</v>
      </c>
      <c r="H831" s="31">
        <v>1.54</v>
      </c>
      <c r="I831" s="31">
        <v>2.06</v>
      </c>
      <c r="J831" s="31">
        <v>5.25</v>
      </c>
      <c r="K831" s="31">
        <v>0.52</v>
      </c>
    </row>
    <row r="832" spans="1:11" x14ac:dyDescent="0.2">
      <c r="A832" s="67" t="s">
        <v>647</v>
      </c>
      <c r="B832" s="29">
        <v>3553708</v>
      </c>
      <c r="C832" s="25">
        <v>16</v>
      </c>
      <c r="D832" s="30">
        <v>9</v>
      </c>
      <c r="E832" s="29" t="str">
        <f t="shared" si="12"/>
        <v>Taquaritinga9</v>
      </c>
      <c r="F832" s="29">
        <v>35537089</v>
      </c>
      <c r="G832" s="31">
        <v>594.22</v>
      </c>
      <c r="H832" s="31">
        <v>1.54</v>
      </c>
      <c r="I832" s="31">
        <v>2.06</v>
      </c>
      <c r="J832" s="31">
        <v>5.25</v>
      </c>
      <c r="K832" s="31">
        <v>0.52</v>
      </c>
    </row>
    <row r="833" spans="1:11" x14ac:dyDescent="0.2">
      <c r="A833" s="67" t="s">
        <v>648</v>
      </c>
      <c r="B833" s="29">
        <v>3553807</v>
      </c>
      <c r="C833" s="25">
        <v>14</v>
      </c>
      <c r="D833" s="30">
        <v>14</v>
      </c>
      <c r="E833" s="29" t="str">
        <f t="shared" si="12"/>
        <v>Taquarituba14</v>
      </c>
      <c r="F833" s="29">
        <v>355380714</v>
      </c>
      <c r="G833" s="31">
        <v>447.09</v>
      </c>
      <c r="H833" s="31">
        <v>1.67</v>
      </c>
      <c r="I833" s="31">
        <v>2.2599999999999998</v>
      </c>
      <c r="J833" s="31">
        <v>5.0599999999999996</v>
      </c>
      <c r="K833" s="31">
        <v>0.58999999999999986</v>
      </c>
    </row>
    <row r="834" spans="1:11" x14ac:dyDescent="0.2">
      <c r="A834" s="67" t="s">
        <v>649</v>
      </c>
      <c r="B834" s="29">
        <v>3553856</v>
      </c>
      <c r="C834" s="25">
        <v>14</v>
      </c>
      <c r="D834" s="30">
        <v>14</v>
      </c>
      <c r="E834" s="29" t="str">
        <f t="shared" ref="E834:E888" si="13">CONCATENATE(A834,D834)</f>
        <v>Taquarivaí14</v>
      </c>
      <c r="F834" s="29">
        <v>355385614</v>
      </c>
      <c r="G834" s="31">
        <v>232.96</v>
      </c>
      <c r="H834" s="31">
        <v>0.87</v>
      </c>
      <c r="I834" s="31">
        <v>1.18</v>
      </c>
      <c r="J834" s="31">
        <v>2.64</v>
      </c>
      <c r="K834" s="31">
        <v>0.30999999999999994</v>
      </c>
    </row>
    <row r="835" spans="1:11" x14ac:dyDescent="0.2">
      <c r="A835" s="67" t="s">
        <v>650</v>
      </c>
      <c r="B835" s="29">
        <v>3553906</v>
      </c>
      <c r="C835" s="25">
        <v>22</v>
      </c>
      <c r="D835" s="30">
        <v>22</v>
      </c>
      <c r="E835" s="29" t="str">
        <f t="shared" si="13"/>
        <v>Tarabai22</v>
      </c>
      <c r="F835" s="29">
        <v>355390622</v>
      </c>
      <c r="G835" s="31">
        <v>197.22</v>
      </c>
      <c r="H835" s="31">
        <v>0.55000000000000004</v>
      </c>
      <c r="I835" s="31">
        <v>0.75</v>
      </c>
      <c r="J835" s="31">
        <v>1.47</v>
      </c>
      <c r="K835" s="31">
        <v>0.19999999999999996</v>
      </c>
    </row>
    <row r="836" spans="1:11" x14ac:dyDescent="0.2">
      <c r="A836" s="67" t="s">
        <v>651</v>
      </c>
      <c r="B836" s="29">
        <v>3553955</v>
      </c>
      <c r="C836" s="25">
        <v>17</v>
      </c>
      <c r="D836" s="30">
        <v>17</v>
      </c>
      <c r="E836" s="29" t="str">
        <f t="shared" si="13"/>
        <v>Tarumã17</v>
      </c>
      <c r="F836" s="29">
        <v>355395517</v>
      </c>
      <c r="G836" s="31">
        <v>303.5</v>
      </c>
      <c r="H836" s="31">
        <v>1.1599999999999999</v>
      </c>
      <c r="I836" s="31">
        <v>1.46</v>
      </c>
      <c r="J836" s="31">
        <v>2.77</v>
      </c>
      <c r="K836" s="31">
        <v>0.30000000000000004</v>
      </c>
    </row>
    <row r="837" spans="1:11" x14ac:dyDescent="0.2">
      <c r="A837" s="67" t="s">
        <v>652</v>
      </c>
      <c r="B837" s="29">
        <v>3554003</v>
      </c>
      <c r="C837" s="25">
        <v>10</v>
      </c>
      <c r="D837" s="30">
        <v>10</v>
      </c>
      <c r="E837" s="29" t="str">
        <f t="shared" si="13"/>
        <v>Tatuí10</v>
      </c>
      <c r="F837" s="29">
        <v>355400310</v>
      </c>
      <c r="G837" s="31">
        <v>524.16</v>
      </c>
      <c r="H837" s="31">
        <v>0.98</v>
      </c>
      <c r="I837" s="31">
        <v>1.7</v>
      </c>
      <c r="J837" s="31">
        <v>4.7300000000000004</v>
      </c>
      <c r="K837" s="31">
        <v>0.72</v>
      </c>
    </row>
    <row r="838" spans="1:11" x14ac:dyDescent="0.2">
      <c r="A838" s="67" t="s">
        <v>653</v>
      </c>
      <c r="B838" s="29">
        <v>3554102</v>
      </c>
      <c r="C838" s="25">
        <v>2</v>
      </c>
      <c r="D838" s="30">
        <v>2</v>
      </c>
      <c r="E838" s="29" t="str">
        <f t="shared" si="13"/>
        <v>Taubaté2</v>
      </c>
      <c r="F838" s="29">
        <v>35541022</v>
      </c>
      <c r="G838" s="31">
        <v>625.91999999999996</v>
      </c>
      <c r="H838" s="31">
        <v>3.1</v>
      </c>
      <c r="I838" s="31">
        <v>4.05</v>
      </c>
      <c r="J838" s="31">
        <v>9.35</v>
      </c>
      <c r="K838" s="31">
        <v>0.94999999999999973</v>
      </c>
    </row>
    <row r="839" spans="1:11" x14ac:dyDescent="0.2">
      <c r="A839" s="67" t="s">
        <v>654</v>
      </c>
      <c r="B839" s="29">
        <v>3554201</v>
      </c>
      <c r="C839" s="25">
        <v>14</v>
      </c>
      <c r="D839" s="30">
        <v>14</v>
      </c>
      <c r="E839" s="29" t="str">
        <f t="shared" si="13"/>
        <v>Tejupá14</v>
      </c>
      <c r="F839" s="29">
        <v>355420114</v>
      </c>
      <c r="G839" s="31">
        <v>296.33999999999997</v>
      </c>
      <c r="H839" s="31">
        <v>1.1000000000000001</v>
      </c>
      <c r="I839" s="31">
        <v>1.5</v>
      </c>
      <c r="J839" s="31">
        <v>3.35</v>
      </c>
      <c r="K839" s="31">
        <v>0.39999999999999991</v>
      </c>
    </row>
    <row r="840" spans="1:11" x14ac:dyDescent="0.2">
      <c r="A840" s="67" t="s">
        <v>655</v>
      </c>
      <c r="B840" s="29">
        <v>3554300</v>
      </c>
      <c r="C840" s="25">
        <v>22</v>
      </c>
      <c r="D840" s="30">
        <v>22</v>
      </c>
      <c r="E840" s="29" t="str">
        <f t="shared" si="13"/>
        <v>Teodoro Sampaio22</v>
      </c>
      <c r="F840" s="29">
        <v>355430022</v>
      </c>
      <c r="G840" s="31">
        <v>1556.67</v>
      </c>
      <c r="H840" s="31">
        <v>4.28</v>
      </c>
      <c r="I840" s="31">
        <v>5.9</v>
      </c>
      <c r="J840" s="31">
        <v>11.56</v>
      </c>
      <c r="K840" s="31">
        <v>1.62</v>
      </c>
    </row>
    <row r="841" spans="1:11" x14ac:dyDescent="0.2">
      <c r="A841" s="67" t="s">
        <v>656</v>
      </c>
      <c r="B841" s="29">
        <v>3554409</v>
      </c>
      <c r="C841" s="25">
        <v>12</v>
      </c>
      <c r="D841" s="30">
        <v>12</v>
      </c>
      <c r="E841" s="29" t="str">
        <f t="shared" si="13"/>
        <v>Terra Roxa12</v>
      </c>
      <c r="F841" s="29">
        <v>355440912</v>
      </c>
      <c r="G841" s="31">
        <v>219.89</v>
      </c>
      <c r="H841" s="31">
        <v>0.65</v>
      </c>
      <c r="I841" s="31">
        <v>0.96</v>
      </c>
      <c r="J841" s="31">
        <v>2.66</v>
      </c>
      <c r="K841" s="31">
        <v>0.30999999999999994</v>
      </c>
    </row>
    <row r="842" spans="1:11" x14ac:dyDescent="0.2">
      <c r="A842" s="67" t="s">
        <v>657</v>
      </c>
      <c r="B842" s="29">
        <v>3554508</v>
      </c>
      <c r="C842" s="25">
        <v>10</v>
      </c>
      <c r="D842" s="30">
        <v>10</v>
      </c>
      <c r="E842" s="29" t="str">
        <f t="shared" si="13"/>
        <v>Tietê10</v>
      </c>
      <c r="F842" s="29">
        <v>355450810</v>
      </c>
      <c r="G842" s="31">
        <v>392.51</v>
      </c>
      <c r="H842" s="31">
        <v>0.81</v>
      </c>
      <c r="I842" s="31">
        <v>1.34</v>
      </c>
      <c r="J842" s="31">
        <v>3.72</v>
      </c>
      <c r="K842" s="31">
        <v>0.53</v>
      </c>
    </row>
    <row r="843" spans="1:11" x14ac:dyDescent="0.2">
      <c r="A843" s="67" t="s">
        <v>657</v>
      </c>
      <c r="B843" s="29">
        <v>3554508</v>
      </c>
      <c r="C843" s="25">
        <v>10</v>
      </c>
      <c r="D843" s="30">
        <v>5</v>
      </c>
      <c r="E843" s="29" t="str">
        <f t="shared" si="13"/>
        <v>Tietê5</v>
      </c>
      <c r="F843" s="29">
        <v>35545085</v>
      </c>
      <c r="G843" s="31">
        <v>392.51</v>
      </c>
      <c r="H843" s="31">
        <v>0.81</v>
      </c>
      <c r="I843" s="31">
        <v>1.34</v>
      </c>
      <c r="J843" s="31">
        <v>3.72</v>
      </c>
      <c r="K843" s="31">
        <v>0.53</v>
      </c>
    </row>
    <row r="844" spans="1:11" x14ac:dyDescent="0.2">
      <c r="A844" s="67" t="s">
        <v>658</v>
      </c>
      <c r="B844" s="29">
        <v>3554607</v>
      </c>
      <c r="C844" s="25">
        <v>14</v>
      </c>
      <c r="D844" s="30">
        <v>14</v>
      </c>
      <c r="E844" s="29" t="str">
        <f t="shared" si="13"/>
        <v>Timburi14</v>
      </c>
      <c r="F844" s="29">
        <v>355460714</v>
      </c>
      <c r="G844" s="31">
        <v>197.22</v>
      </c>
      <c r="H844" s="31">
        <v>0.75</v>
      </c>
      <c r="I844" s="31">
        <v>1.01</v>
      </c>
      <c r="J844" s="31">
        <v>2.27</v>
      </c>
      <c r="K844" s="31">
        <v>0.26</v>
      </c>
    </row>
    <row r="845" spans="1:11" x14ac:dyDescent="0.2">
      <c r="A845" s="67" t="s">
        <v>659</v>
      </c>
      <c r="B845" s="29">
        <v>3554656</v>
      </c>
      <c r="C845" s="25">
        <v>10</v>
      </c>
      <c r="D845" s="30">
        <v>10</v>
      </c>
      <c r="E845" s="29" t="str">
        <f t="shared" si="13"/>
        <v>Torre de Pedra10</v>
      </c>
      <c r="F845" s="29">
        <v>355465610</v>
      </c>
      <c r="G845" s="31">
        <v>71.3</v>
      </c>
      <c r="H845" s="31">
        <v>0.14000000000000001</v>
      </c>
      <c r="I845" s="31">
        <v>0.24</v>
      </c>
      <c r="J845" s="31">
        <v>0.66</v>
      </c>
      <c r="K845" s="31">
        <v>9.9999999999999978E-2</v>
      </c>
    </row>
    <row r="846" spans="1:11" x14ac:dyDescent="0.2">
      <c r="A846" s="67" t="s">
        <v>660</v>
      </c>
      <c r="B846" s="29">
        <v>3554706</v>
      </c>
      <c r="C846" s="25">
        <v>13</v>
      </c>
      <c r="D846" s="30">
        <v>13</v>
      </c>
      <c r="E846" s="29" t="str">
        <f t="shared" si="13"/>
        <v>Torrinha13</v>
      </c>
      <c r="F846" s="29">
        <v>355470613</v>
      </c>
      <c r="G846" s="31">
        <v>311.17</v>
      </c>
      <c r="H846" s="31">
        <v>1.02</v>
      </c>
      <c r="I846" s="31">
        <v>1.37</v>
      </c>
      <c r="J846" s="31">
        <v>3.05</v>
      </c>
      <c r="K846" s="31">
        <v>0.35000000000000009</v>
      </c>
    </row>
    <row r="847" spans="1:11" x14ac:dyDescent="0.2">
      <c r="A847" s="67" t="s">
        <v>660</v>
      </c>
      <c r="B847" s="29">
        <v>3554706</v>
      </c>
      <c r="C847" s="25">
        <v>13</v>
      </c>
      <c r="D847" s="30">
        <v>5</v>
      </c>
      <c r="E847" s="29" t="str">
        <f t="shared" si="13"/>
        <v>Torrinha5</v>
      </c>
      <c r="F847" s="29">
        <v>35547065</v>
      </c>
      <c r="G847" s="31">
        <v>311.17</v>
      </c>
      <c r="H847" s="31">
        <v>1.02</v>
      </c>
      <c r="I847" s="31">
        <v>1.37</v>
      </c>
      <c r="J847" s="31">
        <v>3.05</v>
      </c>
      <c r="K847" s="31">
        <v>0.35000000000000009</v>
      </c>
    </row>
    <row r="848" spans="1:11" x14ac:dyDescent="0.2">
      <c r="A848" s="67" t="s">
        <v>661</v>
      </c>
      <c r="B848" s="29">
        <v>3554755</v>
      </c>
      <c r="C848" s="25">
        <v>13</v>
      </c>
      <c r="D848" s="30">
        <v>13</v>
      </c>
      <c r="E848" s="29" t="str">
        <f t="shared" si="13"/>
        <v>Trabiju13</v>
      </c>
      <c r="F848" s="29">
        <v>355475513</v>
      </c>
      <c r="G848" s="31">
        <v>63.38</v>
      </c>
      <c r="H848" s="31">
        <v>0.3</v>
      </c>
      <c r="I848" s="31">
        <v>0.39</v>
      </c>
      <c r="J848" s="31">
        <v>0.74</v>
      </c>
      <c r="K848" s="31">
        <v>9.0000000000000024E-2</v>
      </c>
    </row>
    <row r="849" spans="1:11" x14ac:dyDescent="0.2">
      <c r="A849" s="67" t="s">
        <v>662</v>
      </c>
      <c r="B849" s="29">
        <v>3554805</v>
      </c>
      <c r="C849" s="25">
        <v>2</v>
      </c>
      <c r="D849" s="30">
        <v>2</v>
      </c>
      <c r="E849" s="29" t="str">
        <f t="shared" si="13"/>
        <v>Tremembé2</v>
      </c>
      <c r="F849" s="29">
        <v>35548052</v>
      </c>
      <c r="G849" s="31">
        <v>192.42</v>
      </c>
      <c r="H849" s="31">
        <v>0.96</v>
      </c>
      <c r="I849" s="31">
        <v>1.26</v>
      </c>
      <c r="J849" s="31">
        <v>2.9</v>
      </c>
      <c r="K849" s="31">
        <v>0.30000000000000004</v>
      </c>
    </row>
    <row r="850" spans="1:11" x14ac:dyDescent="0.2">
      <c r="A850" s="67" t="s">
        <v>663</v>
      </c>
      <c r="B850" s="29">
        <v>3554904</v>
      </c>
      <c r="C850" s="25">
        <v>18</v>
      </c>
      <c r="D850" s="30">
        <v>18</v>
      </c>
      <c r="E850" s="29" t="str">
        <f t="shared" si="13"/>
        <v>Três Fronteiras18</v>
      </c>
      <c r="F850" s="29">
        <v>355490418</v>
      </c>
      <c r="G850" s="31">
        <v>152.69999999999999</v>
      </c>
      <c r="H850" s="31">
        <v>0.26</v>
      </c>
      <c r="I850" s="31">
        <v>0.35</v>
      </c>
      <c r="J850" s="31">
        <v>1.1299999999999999</v>
      </c>
      <c r="K850" s="31">
        <v>8.9999999999999969E-2</v>
      </c>
    </row>
    <row r="851" spans="1:11" x14ac:dyDescent="0.2">
      <c r="A851" s="67" t="s">
        <v>663</v>
      </c>
      <c r="B851" s="29">
        <v>3554904</v>
      </c>
      <c r="C851" s="25">
        <v>18</v>
      </c>
      <c r="D851" s="30">
        <v>15</v>
      </c>
      <c r="E851" s="29" t="str">
        <f t="shared" si="13"/>
        <v>Três Fronteiras15</v>
      </c>
      <c r="F851" s="29">
        <v>355490415</v>
      </c>
      <c r="G851" s="31">
        <v>152.69999999999999</v>
      </c>
      <c r="H851" s="31">
        <v>0.26</v>
      </c>
      <c r="I851" s="31">
        <v>0.35</v>
      </c>
      <c r="J851" s="31">
        <v>1.1299999999999999</v>
      </c>
      <c r="K851" s="31">
        <v>8.9999999999999969E-2</v>
      </c>
    </row>
    <row r="852" spans="1:11" x14ac:dyDescent="0.2">
      <c r="A852" s="67" t="s">
        <v>664</v>
      </c>
      <c r="B852" s="29">
        <v>3554953</v>
      </c>
      <c r="C852" s="25">
        <v>5</v>
      </c>
      <c r="D852" s="30">
        <v>5</v>
      </c>
      <c r="E852" s="29" t="str">
        <f t="shared" si="13"/>
        <v>Tuiuti5</v>
      </c>
      <c r="F852" s="29">
        <v>35549535</v>
      </c>
      <c r="G852" s="31">
        <v>126.47</v>
      </c>
      <c r="H852" s="31">
        <v>0.38</v>
      </c>
      <c r="I852" s="31">
        <v>0.57999999999999996</v>
      </c>
      <c r="J852" s="31">
        <v>1.52</v>
      </c>
      <c r="K852" s="31">
        <v>0.19999999999999996</v>
      </c>
    </row>
    <row r="853" spans="1:11" x14ac:dyDescent="0.2">
      <c r="A853" s="67" t="s">
        <v>665</v>
      </c>
      <c r="B853" s="29">
        <v>3555000</v>
      </c>
      <c r="C853" s="25">
        <v>20</v>
      </c>
      <c r="D853" s="30">
        <v>20</v>
      </c>
      <c r="E853" s="29" t="str">
        <f t="shared" si="13"/>
        <v>Tupã20</v>
      </c>
      <c r="F853" s="29">
        <v>355500020</v>
      </c>
      <c r="G853" s="31">
        <v>629.11</v>
      </c>
      <c r="H853" s="31">
        <v>1.55</v>
      </c>
      <c r="I853" s="31">
        <v>2.09</v>
      </c>
      <c r="J853" s="31">
        <v>4.72</v>
      </c>
      <c r="K853" s="31">
        <v>0.53999999999999981</v>
      </c>
    </row>
    <row r="854" spans="1:11" x14ac:dyDescent="0.2">
      <c r="A854" s="67" t="s">
        <v>665</v>
      </c>
      <c r="B854" s="29">
        <v>3555000</v>
      </c>
      <c r="C854" s="25">
        <v>20</v>
      </c>
      <c r="D854" s="30">
        <v>21</v>
      </c>
      <c r="E854" s="29" t="str">
        <f t="shared" si="13"/>
        <v>Tupã21</v>
      </c>
      <c r="F854" s="29">
        <v>355500021</v>
      </c>
      <c r="G854" s="31">
        <v>629.11</v>
      </c>
      <c r="H854" s="31">
        <v>1.55</v>
      </c>
      <c r="I854" s="31">
        <v>2.09</v>
      </c>
      <c r="J854" s="31">
        <v>4.72</v>
      </c>
      <c r="K854" s="31">
        <v>0.53999999999999981</v>
      </c>
    </row>
    <row r="855" spans="1:11" x14ac:dyDescent="0.2">
      <c r="A855" s="67" t="s">
        <v>666</v>
      </c>
      <c r="B855" s="29">
        <v>3555109</v>
      </c>
      <c r="C855" s="25">
        <v>20</v>
      </c>
      <c r="D855" s="30">
        <v>20</v>
      </c>
      <c r="E855" s="29" t="str">
        <f t="shared" si="13"/>
        <v>Tupi Paulista20</v>
      </c>
      <c r="F855" s="29">
        <v>355510920</v>
      </c>
      <c r="G855" s="31">
        <v>244.65</v>
      </c>
      <c r="H855" s="31">
        <v>0.51</v>
      </c>
      <c r="I855" s="31">
        <v>0.72</v>
      </c>
      <c r="J855" s="31">
        <v>1.74</v>
      </c>
      <c r="K855" s="31">
        <v>0.20999999999999996</v>
      </c>
    </row>
    <row r="856" spans="1:11" x14ac:dyDescent="0.2">
      <c r="A856" s="67" t="s">
        <v>667</v>
      </c>
      <c r="B856" s="29">
        <v>3555208</v>
      </c>
      <c r="C856" s="25">
        <v>19</v>
      </c>
      <c r="D856" s="30">
        <v>19</v>
      </c>
      <c r="E856" s="29" t="str">
        <f t="shared" si="13"/>
        <v>Turiúba19</v>
      </c>
      <c r="F856" s="29">
        <v>355520819</v>
      </c>
      <c r="G856" s="31">
        <v>153.09</v>
      </c>
      <c r="H856" s="31">
        <v>0.27</v>
      </c>
      <c r="I856" s="31">
        <v>0.35</v>
      </c>
      <c r="J856" s="31">
        <v>1.1200000000000001</v>
      </c>
      <c r="K856" s="31">
        <v>7.999999999999996E-2</v>
      </c>
    </row>
    <row r="857" spans="1:11" x14ac:dyDescent="0.2">
      <c r="A857" s="67" t="s">
        <v>668</v>
      </c>
      <c r="B857" s="29">
        <v>3555307</v>
      </c>
      <c r="C857" s="25">
        <v>15</v>
      </c>
      <c r="D857" s="30">
        <v>15</v>
      </c>
      <c r="E857" s="29" t="str">
        <f t="shared" si="13"/>
        <v>Turmalina15</v>
      </c>
      <c r="F857" s="29">
        <v>355530715</v>
      </c>
      <c r="G857" s="31">
        <v>147.36000000000001</v>
      </c>
      <c r="H857" s="31">
        <v>0.24</v>
      </c>
      <c r="I857" s="31">
        <v>0.36</v>
      </c>
      <c r="J857" s="31">
        <v>1.1200000000000001</v>
      </c>
      <c r="K857" s="31">
        <v>0.12</v>
      </c>
    </row>
    <row r="858" spans="1:11" x14ac:dyDescent="0.2">
      <c r="A858" s="67" t="s">
        <v>669</v>
      </c>
      <c r="B858" s="29">
        <v>3555356</v>
      </c>
      <c r="C858" s="25">
        <v>19</v>
      </c>
      <c r="D858" s="30">
        <v>19</v>
      </c>
      <c r="E858" s="29" t="str">
        <f t="shared" si="13"/>
        <v>Ubarana19</v>
      </c>
      <c r="F858" s="29">
        <v>355535619</v>
      </c>
      <c r="G858" s="31">
        <v>210.24</v>
      </c>
      <c r="H858" s="31">
        <v>0.44</v>
      </c>
      <c r="I858" s="31">
        <v>0.56999999999999995</v>
      </c>
      <c r="J858" s="31">
        <v>1.57</v>
      </c>
      <c r="K858" s="31">
        <v>0.12999999999999995</v>
      </c>
    </row>
    <row r="859" spans="1:11" x14ac:dyDescent="0.2">
      <c r="A859" s="67" t="s">
        <v>669</v>
      </c>
      <c r="B859" s="29">
        <v>3555356</v>
      </c>
      <c r="C859" s="25">
        <v>19</v>
      </c>
      <c r="D859" s="30">
        <v>16</v>
      </c>
      <c r="E859" s="29" t="str">
        <f t="shared" si="13"/>
        <v>Ubarana16</v>
      </c>
      <c r="F859" s="29">
        <v>355535616</v>
      </c>
      <c r="G859" s="31">
        <v>210.24</v>
      </c>
      <c r="H859" s="31">
        <v>0.44</v>
      </c>
      <c r="I859" s="31">
        <v>0.56999999999999995</v>
      </c>
      <c r="J859" s="31">
        <v>1.57</v>
      </c>
      <c r="K859" s="31">
        <v>0.12999999999999995</v>
      </c>
    </row>
    <row r="860" spans="1:11" x14ac:dyDescent="0.2">
      <c r="A860" s="67" t="s">
        <v>670</v>
      </c>
      <c r="B860" s="29">
        <v>3555406</v>
      </c>
      <c r="C860" s="25">
        <v>3</v>
      </c>
      <c r="D860" s="30">
        <v>3</v>
      </c>
      <c r="E860" s="29" t="str">
        <f t="shared" si="13"/>
        <v>Ubatuba3</v>
      </c>
      <c r="F860" s="29">
        <v>35554063</v>
      </c>
      <c r="G860" s="31">
        <v>712.12</v>
      </c>
      <c r="H860" s="31">
        <v>10.11</v>
      </c>
      <c r="I860" s="31">
        <v>14.45</v>
      </c>
      <c r="J860" s="31">
        <v>39.35</v>
      </c>
      <c r="K860" s="31">
        <v>4.34</v>
      </c>
    </row>
    <row r="861" spans="1:11" x14ac:dyDescent="0.2">
      <c r="A861" s="67" t="s">
        <v>671</v>
      </c>
      <c r="B861" s="29">
        <v>3555505</v>
      </c>
      <c r="C861" s="25">
        <v>17</v>
      </c>
      <c r="D861" s="30">
        <v>17</v>
      </c>
      <c r="E861" s="29" t="str">
        <f t="shared" si="13"/>
        <v>Ubirajara17</v>
      </c>
      <c r="F861" s="29">
        <v>355550517</v>
      </c>
      <c r="G861" s="31">
        <v>283.33</v>
      </c>
      <c r="H861" s="31">
        <v>1.0900000000000001</v>
      </c>
      <c r="I861" s="31">
        <v>1.37</v>
      </c>
      <c r="J861" s="31">
        <v>2.59</v>
      </c>
      <c r="K861" s="31">
        <v>0.28000000000000003</v>
      </c>
    </row>
    <row r="862" spans="1:11" x14ac:dyDescent="0.2">
      <c r="A862" s="67" t="s">
        <v>672</v>
      </c>
      <c r="B862" s="29">
        <v>3555604</v>
      </c>
      <c r="C862" s="25">
        <v>15</v>
      </c>
      <c r="D862" s="30">
        <v>15</v>
      </c>
      <c r="E862" s="29" t="str">
        <f t="shared" si="13"/>
        <v>Uchoa15</v>
      </c>
      <c r="F862" s="29">
        <v>355560415</v>
      </c>
      <c r="G862" s="31">
        <v>252.21</v>
      </c>
      <c r="H862" s="31">
        <v>0.42</v>
      </c>
      <c r="I862" s="31">
        <v>0.63</v>
      </c>
      <c r="J862" s="31">
        <v>1.97</v>
      </c>
      <c r="K862" s="31">
        <v>0.21000000000000002</v>
      </c>
    </row>
    <row r="863" spans="1:11" x14ac:dyDescent="0.2">
      <c r="A863" s="67" t="s">
        <v>673</v>
      </c>
      <c r="B863" s="29">
        <v>3555703</v>
      </c>
      <c r="C863" s="25">
        <v>19</v>
      </c>
      <c r="D863" s="30">
        <v>19</v>
      </c>
      <c r="E863" s="29" t="str">
        <f t="shared" si="13"/>
        <v>União Paulista19</v>
      </c>
      <c r="F863" s="29">
        <v>355570319</v>
      </c>
      <c r="G863" s="31">
        <v>79.150000000000006</v>
      </c>
      <c r="H863" s="31">
        <v>0.14000000000000001</v>
      </c>
      <c r="I863" s="31">
        <v>0.19</v>
      </c>
      <c r="J863" s="31">
        <v>0.59</v>
      </c>
      <c r="K863" s="31">
        <v>4.9999999999999989E-2</v>
      </c>
    </row>
    <row r="864" spans="1:11" x14ac:dyDescent="0.2">
      <c r="A864" s="67" t="s">
        <v>674</v>
      </c>
      <c r="B864" s="29">
        <v>3555802</v>
      </c>
      <c r="C864" s="25">
        <v>15</v>
      </c>
      <c r="D864" s="30">
        <v>15</v>
      </c>
      <c r="E864" s="29" t="str">
        <f t="shared" si="13"/>
        <v>Urânia15</v>
      </c>
      <c r="F864" s="29">
        <v>355580215</v>
      </c>
      <c r="G864" s="31">
        <v>209.27</v>
      </c>
      <c r="H864" s="31">
        <v>0.35</v>
      </c>
      <c r="I864" s="31">
        <v>0.49</v>
      </c>
      <c r="J864" s="31">
        <v>1.57</v>
      </c>
      <c r="K864" s="31">
        <v>0.14000000000000001</v>
      </c>
    </row>
    <row r="865" spans="1:11" x14ac:dyDescent="0.2">
      <c r="A865" s="67" t="s">
        <v>674</v>
      </c>
      <c r="B865" s="29">
        <v>3555802</v>
      </c>
      <c r="C865" s="25">
        <v>15</v>
      </c>
      <c r="D865" s="30">
        <v>18</v>
      </c>
      <c r="E865" s="29" t="str">
        <f t="shared" si="13"/>
        <v>Urânia18</v>
      </c>
      <c r="F865" s="29">
        <v>355580218</v>
      </c>
      <c r="G865" s="31">
        <v>209.27</v>
      </c>
      <c r="H865" s="31">
        <v>0.35</v>
      </c>
      <c r="I865" s="31">
        <v>0.49</v>
      </c>
      <c r="J865" s="31">
        <v>1.57</v>
      </c>
      <c r="K865" s="31">
        <v>0.14000000000000001</v>
      </c>
    </row>
    <row r="866" spans="1:11" x14ac:dyDescent="0.2">
      <c r="A866" s="67" t="s">
        <v>675</v>
      </c>
      <c r="B866" s="29">
        <v>3555901</v>
      </c>
      <c r="C866" s="25">
        <v>16</v>
      </c>
      <c r="D866" s="30">
        <v>16</v>
      </c>
      <c r="E866" s="29" t="str">
        <f t="shared" si="13"/>
        <v>Uru16</v>
      </c>
      <c r="F866" s="29">
        <v>355590116</v>
      </c>
      <c r="G866" s="31">
        <v>147.58000000000001</v>
      </c>
      <c r="H866" s="31">
        <v>0.35</v>
      </c>
      <c r="I866" s="31">
        <v>0.45</v>
      </c>
      <c r="J866" s="31">
        <v>1.1000000000000001</v>
      </c>
      <c r="K866" s="31">
        <v>0.10000000000000003</v>
      </c>
    </row>
    <row r="867" spans="1:11" x14ac:dyDescent="0.2">
      <c r="A867" s="67" t="s">
        <v>676</v>
      </c>
      <c r="B867" s="29">
        <v>3556008</v>
      </c>
      <c r="C867" s="25">
        <v>16</v>
      </c>
      <c r="D867" s="30">
        <v>16</v>
      </c>
      <c r="E867" s="29" t="str">
        <f t="shared" si="13"/>
        <v>Urupês16</v>
      </c>
      <c r="F867" s="29">
        <v>355600816</v>
      </c>
      <c r="G867" s="31">
        <v>324.79000000000002</v>
      </c>
      <c r="H867" s="31">
        <v>0.77</v>
      </c>
      <c r="I867" s="31">
        <v>1</v>
      </c>
      <c r="J867" s="31">
        <v>2.44</v>
      </c>
      <c r="K867" s="31">
        <v>0.22999999999999998</v>
      </c>
    </row>
    <row r="868" spans="1:11" x14ac:dyDescent="0.2">
      <c r="A868" s="67" t="s">
        <v>677</v>
      </c>
      <c r="B868" s="29">
        <v>3556107</v>
      </c>
      <c r="C868" s="25">
        <v>15</v>
      </c>
      <c r="D868" s="30">
        <v>15</v>
      </c>
      <c r="E868" s="29" t="str">
        <f t="shared" si="13"/>
        <v>Valentim Gentil15</v>
      </c>
      <c r="F868" s="29">
        <v>355610715</v>
      </c>
      <c r="G868" s="31">
        <v>149.21</v>
      </c>
      <c r="H868" s="31">
        <v>0.26</v>
      </c>
      <c r="I868" s="31">
        <v>0.36</v>
      </c>
      <c r="J868" s="31">
        <v>1.1299999999999999</v>
      </c>
      <c r="K868" s="31">
        <v>9.9999999999999978E-2</v>
      </c>
    </row>
    <row r="869" spans="1:11" x14ac:dyDescent="0.2">
      <c r="A869" s="67" t="s">
        <v>677</v>
      </c>
      <c r="B869" s="29">
        <v>3556107</v>
      </c>
      <c r="C869" s="25">
        <v>15</v>
      </c>
      <c r="D869" s="30">
        <v>18</v>
      </c>
      <c r="E869" s="29" t="str">
        <f t="shared" si="13"/>
        <v>Valentim Gentil18</v>
      </c>
      <c r="F869" s="29">
        <v>355610718</v>
      </c>
      <c r="G869" s="31">
        <v>149.21</v>
      </c>
      <c r="H869" s="31">
        <v>0.26</v>
      </c>
      <c r="I869" s="31">
        <v>0.36</v>
      </c>
      <c r="J869" s="31">
        <v>1.1299999999999999</v>
      </c>
      <c r="K869" s="31">
        <v>9.9999999999999978E-2</v>
      </c>
    </row>
    <row r="870" spans="1:11" x14ac:dyDescent="0.2">
      <c r="A870" s="67" t="s">
        <v>678</v>
      </c>
      <c r="B870" s="29">
        <v>3556206</v>
      </c>
      <c r="C870" s="25">
        <v>5</v>
      </c>
      <c r="D870" s="30">
        <v>5</v>
      </c>
      <c r="E870" s="29" t="str">
        <f t="shared" si="13"/>
        <v>Valinhos5</v>
      </c>
      <c r="F870" s="29">
        <v>35562065</v>
      </c>
      <c r="G870" s="31">
        <v>148.53</v>
      </c>
      <c r="H870" s="31">
        <v>0.45</v>
      </c>
      <c r="I870" s="31">
        <v>0.7</v>
      </c>
      <c r="J870" s="31">
        <v>1.84</v>
      </c>
      <c r="K870" s="31">
        <v>0.24999999999999994</v>
      </c>
    </row>
    <row r="871" spans="1:11" x14ac:dyDescent="0.2">
      <c r="A871" s="67" t="s">
        <v>679</v>
      </c>
      <c r="B871" s="29">
        <v>3556305</v>
      </c>
      <c r="C871" s="25">
        <v>19</v>
      </c>
      <c r="D871" s="30">
        <v>19</v>
      </c>
      <c r="E871" s="29" t="str">
        <f t="shared" si="13"/>
        <v>Valparaíso19</v>
      </c>
      <c r="F871" s="29">
        <v>355630519</v>
      </c>
      <c r="G871" s="31">
        <v>858.76</v>
      </c>
      <c r="H871" s="31">
        <v>1.64</v>
      </c>
      <c r="I871" s="31">
        <v>2.2799999999999998</v>
      </c>
      <c r="J871" s="31">
        <v>6.22</v>
      </c>
      <c r="K871" s="31">
        <v>0.6399999999999999</v>
      </c>
    </row>
    <row r="872" spans="1:11" x14ac:dyDescent="0.2">
      <c r="A872" s="67" t="s">
        <v>679</v>
      </c>
      <c r="B872" s="29">
        <v>3556305</v>
      </c>
      <c r="C872" s="25">
        <v>19</v>
      </c>
      <c r="D872" s="30">
        <v>20</v>
      </c>
      <c r="E872" s="29" t="str">
        <f t="shared" si="13"/>
        <v>Valparaíso20</v>
      </c>
      <c r="F872" s="29">
        <v>355630520</v>
      </c>
      <c r="G872" s="31">
        <v>858.76</v>
      </c>
      <c r="H872" s="31">
        <v>1.64</v>
      </c>
      <c r="I872" s="31">
        <v>2.2799999999999998</v>
      </c>
      <c r="J872" s="31">
        <v>6.22</v>
      </c>
      <c r="K872" s="31">
        <v>0.6399999999999999</v>
      </c>
    </row>
    <row r="873" spans="1:11" x14ac:dyDescent="0.2">
      <c r="A873" s="67" t="s">
        <v>680</v>
      </c>
      <c r="B873" s="29">
        <v>3556354</v>
      </c>
      <c r="C873" s="25">
        <v>5</v>
      </c>
      <c r="D873" s="30">
        <v>5</v>
      </c>
      <c r="E873" s="29" t="str">
        <f t="shared" si="13"/>
        <v>Vargem5</v>
      </c>
      <c r="F873" s="29">
        <v>35563545</v>
      </c>
      <c r="G873" s="31">
        <v>142.6</v>
      </c>
      <c r="H873" s="31">
        <v>0.43</v>
      </c>
      <c r="I873" s="31">
        <v>0.65</v>
      </c>
      <c r="J873" s="31">
        <v>1.72</v>
      </c>
      <c r="K873" s="31">
        <v>0.22000000000000003</v>
      </c>
    </row>
    <row r="874" spans="1:11" x14ac:dyDescent="0.2">
      <c r="A874" s="67" t="s">
        <v>681</v>
      </c>
      <c r="B874" s="29">
        <v>3556404</v>
      </c>
      <c r="C874" s="25">
        <v>4</v>
      </c>
      <c r="D874" s="30">
        <v>4</v>
      </c>
      <c r="E874" s="29" t="str">
        <f t="shared" si="13"/>
        <v>Vargem Grande do Sul4</v>
      </c>
      <c r="F874" s="29">
        <v>35564044</v>
      </c>
      <c r="G874" s="31">
        <v>266.52999999999997</v>
      </c>
      <c r="H874" s="31">
        <v>0.88</v>
      </c>
      <c r="I874" s="31">
        <v>1.3</v>
      </c>
      <c r="J874" s="31">
        <v>3.85</v>
      </c>
      <c r="K874" s="31">
        <v>0.42000000000000004</v>
      </c>
    </row>
    <row r="875" spans="1:11" x14ac:dyDescent="0.2">
      <c r="A875" s="67" t="s">
        <v>681</v>
      </c>
      <c r="B875" s="29">
        <v>3556404</v>
      </c>
      <c r="C875" s="25">
        <v>4</v>
      </c>
      <c r="D875" s="30">
        <v>9</v>
      </c>
      <c r="E875" s="29" t="str">
        <f t="shared" si="13"/>
        <v>Vargem Grande do Sul9</v>
      </c>
      <c r="F875" s="29">
        <v>35564049</v>
      </c>
      <c r="G875" s="31">
        <v>266.52999999999997</v>
      </c>
      <c r="H875" s="31">
        <v>0.88</v>
      </c>
      <c r="I875" s="31">
        <v>1.3</v>
      </c>
      <c r="J875" s="31">
        <v>3.85</v>
      </c>
      <c r="K875" s="31">
        <v>0.42000000000000004</v>
      </c>
    </row>
    <row r="876" spans="1:11" x14ac:dyDescent="0.2">
      <c r="A876" s="67" t="s">
        <v>682</v>
      </c>
      <c r="B876" s="29">
        <v>3556453</v>
      </c>
      <c r="C876" s="25">
        <v>10</v>
      </c>
      <c r="D876" s="30">
        <v>10</v>
      </c>
      <c r="E876" s="29" t="str">
        <f t="shared" si="13"/>
        <v>Vargem Grande Paulista10</v>
      </c>
      <c r="F876" s="29">
        <v>355645310</v>
      </c>
      <c r="G876" s="31">
        <v>33.51</v>
      </c>
      <c r="H876" s="31">
        <v>0.09</v>
      </c>
      <c r="I876" s="31">
        <v>0.15</v>
      </c>
      <c r="J876" s="31">
        <v>0.43</v>
      </c>
      <c r="K876" s="31">
        <v>0.06</v>
      </c>
    </row>
    <row r="877" spans="1:11" x14ac:dyDescent="0.2">
      <c r="A877" s="67" t="s">
        <v>682</v>
      </c>
      <c r="B877" s="29">
        <v>3556453</v>
      </c>
      <c r="C877" s="25">
        <v>10</v>
      </c>
      <c r="D877" s="30">
        <v>6</v>
      </c>
      <c r="E877" s="29" t="str">
        <f t="shared" si="13"/>
        <v>Vargem Grande Paulista6</v>
      </c>
      <c r="F877" s="29">
        <v>35564536</v>
      </c>
      <c r="G877" s="31">
        <v>33.51</v>
      </c>
      <c r="H877" s="31">
        <v>0.09</v>
      </c>
      <c r="I877" s="31">
        <v>0.15</v>
      </c>
      <c r="J877" s="31">
        <v>0.43</v>
      </c>
      <c r="K877" s="31">
        <v>0.06</v>
      </c>
    </row>
    <row r="878" spans="1:11" x14ac:dyDescent="0.2">
      <c r="A878" s="67" t="s">
        <v>683</v>
      </c>
      <c r="B878" s="29">
        <v>3556503</v>
      </c>
      <c r="C878" s="25">
        <v>5</v>
      </c>
      <c r="D878" s="30">
        <v>5</v>
      </c>
      <c r="E878" s="29" t="str">
        <f t="shared" si="13"/>
        <v>Várzea Paulista5</v>
      </c>
      <c r="F878" s="29">
        <v>35565035</v>
      </c>
      <c r="G878" s="31">
        <v>34.630000000000003</v>
      </c>
      <c r="H878" s="31">
        <v>0.1</v>
      </c>
      <c r="I878" s="31">
        <v>0.16</v>
      </c>
      <c r="J878" s="31">
        <v>0.42</v>
      </c>
      <c r="K878" s="31">
        <v>0.06</v>
      </c>
    </row>
    <row r="879" spans="1:11" x14ac:dyDescent="0.2">
      <c r="A879" s="67" t="s">
        <v>684</v>
      </c>
      <c r="B879" s="29">
        <v>3556602</v>
      </c>
      <c r="C879" s="25">
        <v>20</v>
      </c>
      <c r="D879" s="30">
        <v>20</v>
      </c>
      <c r="E879" s="29" t="str">
        <f t="shared" si="13"/>
        <v>Vera Cruz20</v>
      </c>
      <c r="F879" s="29">
        <v>355660220</v>
      </c>
      <c r="G879" s="31">
        <v>247.85</v>
      </c>
      <c r="H879" s="31">
        <v>0.62</v>
      </c>
      <c r="I879" s="31">
        <v>0.84</v>
      </c>
      <c r="J879" s="31">
        <v>1.89</v>
      </c>
      <c r="K879" s="31">
        <v>0.21999999999999997</v>
      </c>
    </row>
    <row r="880" spans="1:11" x14ac:dyDescent="0.2">
      <c r="A880" s="67" t="s">
        <v>684</v>
      </c>
      <c r="B880" s="29">
        <v>3556602</v>
      </c>
      <c r="C880" s="25">
        <v>20</v>
      </c>
      <c r="D880" s="30">
        <v>21</v>
      </c>
      <c r="E880" s="29" t="str">
        <f t="shared" si="13"/>
        <v>Vera Cruz21</v>
      </c>
      <c r="F880" s="29">
        <v>355660221</v>
      </c>
      <c r="G880" s="31">
        <v>247.85</v>
      </c>
      <c r="H880" s="31">
        <v>0.62</v>
      </c>
      <c r="I880" s="31">
        <v>0.84</v>
      </c>
      <c r="J880" s="31">
        <v>1.89</v>
      </c>
      <c r="K880" s="31">
        <v>0.21999999999999997</v>
      </c>
    </row>
    <row r="881" spans="1:11" x14ac:dyDescent="0.2">
      <c r="A881" s="67" t="s">
        <v>685</v>
      </c>
      <c r="B881" s="29">
        <v>3556701</v>
      </c>
      <c r="C881" s="25">
        <v>5</v>
      </c>
      <c r="D881" s="30">
        <v>5</v>
      </c>
      <c r="E881" s="29" t="str">
        <f t="shared" si="13"/>
        <v>Vinhedo5</v>
      </c>
      <c r="F881" s="29">
        <v>35567015</v>
      </c>
      <c r="G881" s="31">
        <v>81.739999999999995</v>
      </c>
      <c r="H881" s="31">
        <v>0.25</v>
      </c>
      <c r="I881" s="31">
        <v>0.39</v>
      </c>
      <c r="J881" s="31">
        <v>1.01</v>
      </c>
      <c r="K881" s="31">
        <v>0.14000000000000001</v>
      </c>
    </row>
    <row r="882" spans="1:11" x14ac:dyDescent="0.2">
      <c r="A882" s="67" t="s">
        <v>686</v>
      </c>
      <c r="B882" s="29">
        <v>3556800</v>
      </c>
      <c r="C882" s="25">
        <v>12</v>
      </c>
      <c r="D882" s="30">
        <v>12</v>
      </c>
      <c r="E882" s="29" t="str">
        <f t="shared" si="13"/>
        <v>Viradouro12</v>
      </c>
      <c r="F882" s="29">
        <v>355680012</v>
      </c>
      <c r="G882" s="31">
        <v>219.04</v>
      </c>
      <c r="H882" s="31">
        <v>0.64</v>
      </c>
      <c r="I882" s="31">
        <v>0.94</v>
      </c>
      <c r="J882" s="31">
        <v>2.61</v>
      </c>
      <c r="K882" s="31">
        <v>0.29999999999999993</v>
      </c>
    </row>
    <row r="883" spans="1:11" x14ac:dyDescent="0.2">
      <c r="A883" s="67" t="s">
        <v>687</v>
      </c>
      <c r="B883" s="29">
        <v>3556909</v>
      </c>
      <c r="C883" s="25">
        <v>15</v>
      </c>
      <c r="D883" s="30">
        <v>15</v>
      </c>
      <c r="E883" s="29" t="str">
        <f t="shared" si="13"/>
        <v>Vista Alegre do Alto15</v>
      </c>
      <c r="F883" s="29">
        <v>355690915</v>
      </c>
      <c r="G883" s="31">
        <v>95.3</v>
      </c>
      <c r="H883" s="31">
        <v>0.15</v>
      </c>
      <c r="I883" s="31">
        <v>0.22</v>
      </c>
      <c r="J883" s="31">
        <v>0.7</v>
      </c>
      <c r="K883" s="31">
        <v>7.0000000000000007E-2</v>
      </c>
    </row>
    <row r="884" spans="1:11" x14ac:dyDescent="0.2">
      <c r="A884" s="67" t="s">
        <v>688</v>
      </c>
      <c r="B884" s="29">
        <v>3556958</v>
      </c>
      <c r="C884" s="25">
        <v>15</v>
      </c>
      <c r="D884" s="30">
        <v>15</v>
      </c>
      <c r="E884" s="29" t="str">
        <f t="shared" si="13"/>
        <v>Vitória Brasil15</v>
      </c>
      <c r="F884" s="29">
        <v>355695815</v>
      </c>
      <c r="G884" s="31">
        <v>49.82</v>
      </c>
      <c r="H884" s="31">
        <v>7.0000000000000007E-2</v>
      </c>
      <c r="I884" s="31">
        <v>0.12</v>
      </c>
      <c r="J884" s="31">
        <v>0.37</v>
      </c>
      <c r="K884" s="31">
        <v>4.9999999999999989E-2</v>
      </c>
    </row>
    <row r="885" spans="1:11" x14ac:dyDescent="0.2">
      <c r="A885" s="67" t="s">
        <v>689</v>
      </c>
      <c r="B885" s="29">
        <v>3557006</v>
      </c>
      <c r="C885" s="25">
        <v>10</v>
      </c>
      <c r="D885" s="30">
        <v>10</v>
      </c>
      <c r="E885" s="29" t="str">
        <f t="shared" si="13"/>
        <v>Votorantim10</v>
      </c>
      <c r="F885" s="29">
        <v>355700610</v>
      </c>
      <c r="G885" s="31">
        <v>184</v>
      </c>
      <c r="H885" s="31">
        <v>0.34</v>
      </c>
      <c r="I885" s="31">
        <v>0.6</v>
      </c>
      <c r="J885" s="31">
        <v>1.65</v>
      </c>
      <c r="K885" s="31">
        <v>0.25999999999999995</v>
      </c>
    </row>
    <row r="886" spans="1:11" x14ac:dyDescent="0.2">
      <c r="A886" s="67" t="s">
        <v>690</v>
      </c>
      <c r="B886" s="29">
        <v>3557105</v>
      </c>
      <c r="C886" s="25">
        <v>15</v>
      </c>
      <c r="D886" s="30">
        <v>15</v>
      </c>
      <c r="E886" s="29" t="str">
        <f t="shared" si="13"/>
        <v>Votuporanga15</v>
      </c>
      <c r="F886" s="29">
        <v>355710515</v>
      </c>
      <c r="G886" s="31">
        <v>421.69</v>
      </c>
      <c r="H886" s="31">
        <v>0.73</v>
      </c>
      <c r="I886" s="31">
        <v>1.02</v>
      </c>
      <c r="J886" s="31">
        <v>3.21</v>
      </c>
      <c r="K886" s="31">
        <v>0.29000000000000004</v>
      </c>
    </row>
    <row r="887" spans="1:11" x14ac:dyDescent="0.2">
      <c r="A887" s="67" t="s">
        <v>690</v>
      </c>
      <c r="B887" s="29">
        <v>3557105</v>
      </c>
      <c r="C887" s="25">
        <v>15</v>
      </c>
      <c r="D887" s="30">
        <v>18</v>
      </c>
      <c r="E887" s="29" t="str">
        <f t="shared" si="13"/>
        <v>Votuporanga18</v>
      </c>
      <c r="F887" s="29">
        <v>355710518</v>
      </c>
      <c r="G887" s="31">
        <v>421.69</v>
      </c>
      <c r="H887" s="31">
        <v>0.73</v>
      </c>
      <c r="I887" s="31">
        <v>1.02</v>
      </c>
      <c r="J887" s="31">
        <v>3.21</v>
      </c>
      <c r="K887" s="31">
        <v>0.29000000000000004</v>
      </c>
    </row>
    <row r="888" spans="1:11" x14ac:dyDescent="0.2">
      <c r="A888" s="67" t="s">
        <v>691</v>
      </c>
      <c r="B888" s="29">
        <v>3557154</v>
      </c>
      <c r="C888" s="25">
        <v>19</v>
      </c>
      <c r="D888" s="30">
        <v>19</v>
      </c>
      <c r="E888" s="29" t="str">
        <f t="shared" si="13"/>
        <v>Zacarias19</v>
      </c>
      <c r="F888" s="29">
        <v>355715419</v>
      </c>
      <c r="G888" s="31">
        <v>318.8</v>
      </c>
      <c r="H888" s="31">
        <v>0.55000000000000004</v>
      </c>
      <c r="I888" s="31">
        <v>0.73</v>
      </c>
      <c r="J888" s="31">
        <v>2.3199999999999998</v>
      </c>
      <c r="K888" s="31">
        <v>0.17999999999999994</v>
      </c>
    </row>
  </sheetData>
  <phoneticPr fontId="50" type="noConversion"/>
  <pageMargins left="0.511811024" right="0.511811024" top="0.78740157499999996" bottom="0.78740157499999996" header="0.31496062000000002" footer="0.31496062000000002"/>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57"/>
  <sheetViews>
    <sheetView workbookViewId="0">
      <pane ySplit="1" topLeftCell="A2" activePane="bottomLeft" state="frozen"/>
      <selection pane="bottomLeft" activeCell="B63" sqref="B63"/>
    </sheetView>
  </sheetViews>
  <sheetFormatPr defaultColWidth="9.140625" defaultRowHeight="15" x14ac:dyDescent="0.25"/>
  <cols>
    <col min="1" max="1" width="8.28515625" style="44" customWidth="1"/>
    <col min="2" max="2" width="73.5703125" style="44" bestFit="1" customWidth="1"/>
    <col min="3" max="3" width="24.28515625" style="44" bestFit="1" customWidth="1"/>
    <col min="4" max="4" width="14.140625" style="44" bestFit="1" customWidth="1"/>
    <col min="5" max="6" width="19" style="78" customWidth="1"/>
    <col min="7" max="7" width="23.42578125" style="78" customWidth="1"/>
    <col min="8" max="8" width="30.28515625" style="78" bestFit="1" customWidth="1"/>
    <col min="9" max="9" width="21.140625" style="78" bestFit="1" customWidth="1"/>
    <col min="10" max="10" width="26.85546875" style="78" bestFit="1" customWidth="1"/>
    <col min="11" max="11" width="17.42578125" style="78" customWidth="1"/>
    <col min="12" max="16384" width="9.140625" style="78"/>
  </cols>
  <sheetData>
    <row r="1" spans="1:13" x14ac:dyDescent="0.25">
      <c r="A1" s="52" t="s">
        <v>942</v>
      </c>
      <c r="B1" s="53" t="s">
        <v>943</v>
      </c>
      <c r="C1" s="53" t="s">
        <v>944</v>
      </c>
      <c r="D1" s="53" t="s">
        <v>945</v>
      </c>
      <c r="E1" s="75"/>
      <c r="F1" s="75"/>
      <c r="G1" s="75"/>
      <c r="H1" s="75"/>
      <c r="I1" s="75"/>
      <c r="J1" s="75"/>
      <c r="K1" s="75"/>
      <c r="L1" s="75"/>
      <c r="M1" s="75"/>
    </row>
    <row r="2" spans="1:13" hidden="1" x14ac:dyDescent="0.25">
      <c r="A2" s="54" t="s">
        <v>4</v>
      </c>
      <c r="B2" s="54" t="s">
        <v>946</v>
      </c>
      <c r="C2" s="54" t="s">
        <v>947</v>
      </c>
      <c r="D2" s="55" t="s">
        <v>948</v>
      </c>
      <c r="E2" s="75"/>
      <c r="F2" s="75"/>
      <c r="G2" s="75"/>
      <c r="H2" s="75"/>
      <c r="I2" s="75"/>
      <c r="J2" s="75"/>
      <c r="K2" s="75"/>
      <c r="L2" s="75"/>
      <c r="M2" s="75"/>
    </row>
    <row r="3" spans="1:13" hidden="1" x14ac:dyDescent="0.25">
      <c r="A3" s="54" t="s">
        <v>5</v>
      </c>
      <c r="B3" s="54" t="s">
        <v>949</v>
      </c>
      <c r="C3" s="54" t="s">
        <v>950</v>
      </c>
      <c r="D3" s="55" t="s">
        <v>948</v>
      </c>
      <c r="E3" s="75"/>
      <c r="F3" s="75"/>
      <c r="G3" s="75"/>
      <c r="H3" s="75"/>
      <c r="I3" s="75"/>
      <c r="J3" s="75"/>
      <c r="K3" s="75"/>
      <c r="L3" s="75"/>
      <c r="M3" s="75"/>
    </row>
    <row r="4" spans="1:13" hidden="1" x14ac:dyDescent="0.25">
      <c r="A4" s="54" t="s">
        <v>6</v>
      </c>
      <c r="B4" s="54" t="s">
        <v>951</v>
      </c>
      <c r="C4" s="54" t="s">
        <v>950</v>
      </c>
      <c r="D4" s="55" t="s">
        <v>948</v>
      </c>
      <c r="E4" s="75"/>
      <c r="F4" s="75"/>
      <c r="G4" s="75"/>
      <c r="H4" s="75"/>
      <c r="I4" s="75"/>
      <c r="J4" s="75"/>
      <c r="K4" s="75"/>
      <c r="L4" s="75"/>
      <c r="M4" s="75"/>
    </row>
    <row r="5" spans="1:13" hidden="1" x14ac:dyDescent="0.25">
      <c r="A5" s="54" t="s">
        <v>952</v>
      </c>
      <c r="B5" s="54" t="s">
        <v>953</v>
      </c>
      <c r="C5" s="54" t="s">
        <v>950</v>
      </c>
      <c r="D5" s="55" t="s">
        <v>948</v>
      </c>
      <c r="E5" s="75"/>
      <c r="F5" s="75"/>
      <c r="G5" s="75"/>
      <c r="H5" s="75"/>
      <c r="I5" s="75"/>
      <c r="J5" s="75"/>
      <c r="K5" s="75"/>
      <c r="L5" s="75"/>
      <c r="M5" s="75"/>
    </row>
    <row r="6" spans="1:13" hidden="1" x14ac:dyDescent="0.25">
      <c r="A6" s="54" t="s">
        <v>7</v>
      </c>
      <c r="B6" s="54" t="s">
        <v>954</v>
      </c>
      <c r="C6" s="54" t="s">
        <v>955</v>
      </c>
      <c r="D6" s="55" t="s">
        <v>948</v>
      </c>
      <c r="E6" s="75"/>
      <c r="F6" s="75"/>
      <c r="G6" s="75"/>
      <c r="H6" s="75"/>
      <c r="I6" s="75"/>
      <c r="J6" s="75"/>
      <c r="K6" s="75"/>
      <c r="L6" s="75"/>
      <c r="M6" s="75"/>
    </row>
    <row r="7" spans="1:13" hidden="1" x14ac:dyDescent="0.25">
      <c r="A7" s="54" t="s">
        <v>8</v>
      </c>
      <c r="B7" s="54" t="s">
        <v>956</v>
      </c>
      <c r="C7" s="54" t="s">
        <v>783</v>
      </c>
      <c r="D7" s="55" t="s">
        <v>948</v>
      </c>
      <c r="E7" s="75"/>
      <c r="F7" s="75"/>
      <c r="G7" s="75"/>
      <c r="H7" s="75"/>
      <c r="I7" s="75"/>
      <c r="J7" s="75"/>
      <c r="K7" s="75"/>
      <c r="L7" s="75"/>
      <c r="M7" s="75"/>
    </row>
    <row r="8" spans="1:13" x14ac:dyDescent="0.25">
      <c r="A8" s="54" t="s">
        <v>9</v>
      </c>
      <c r="B8" s="54" t="s">
        <v>957</v>
      </c>
      <c r="C8" s="54" t="s">
        <v>958</v>
      </c>
      <c r="D8" s="55" t="s">
        <v>959</v>
      </c>
      <c r="E8" s="75"/>
      <c r="F8" s="75"/>
      <c r="G8" s="75"/>
      <c r="H8" s="75"/>
      <c r="I8" s="75"/>
      <c r="J8" s="75"/>
      <c r="K8" s="75"/>
      <c r="L8" s="75"/>
      <c r="M8" s="75"/>
    </row>
    <row r="9" spans="1:13" x14ac:dyDescent="0.25">
      <c r="A9" s="54" t="s">
        <v>10</v>
      </c>
      <c r="B9" s="54" t="s">
        <v>960</v>
      </c>
      <c r="C9" s="54" t="s">
        <v>958</v>
      </c>
      <c r="D9" s="55" t="s">
        <v>959</v>
      </c>
      <c r="E9" s="75"/>
      <c r="F9" s="75"/>
      <c r="G9" s="75"/>
      <c r="H9" s="75"/>
      <c r="I9" s="75"/>
      <c r="J9" s="75"/>
      <c r="K9" s="75"/>
      <c r="L9" s="75"/>
      <c r="M9" s="75"/>
    </row>
    <row r="10" spans="1:13" x14ac:dyDescent="0.25">
      <c r="A10" s="54" t="s">
        <v>11</v>
      </c>
      <c r="B10" s="54" t="s">
        <v>961</v>
      </c>
      <c r="C10" s="54" t="s">
        <v>958</v>
      </c>
      <c r="D10" s="55" t="s">
        <v>959</v>
      </c>
      <c r="E10" s="75"/>
      <c r="F10" s="75"/>
      <c r="G10" s="75"/>
      <c r="H10" s="75"/>
      <c r="I10" s="75"/>
      <c r="J10" s="75"/>
      <c r="K10" s="75"/>
      <c r="L10" s="75"/>
      <c r="M10" s="75"/>
    </row>
    <row r="11" spans="1:13" hidden="1" x14ac:dyDescent="0.25">
      <c r="A11" s="54" t="s">
        <v>12</v>
      </c>
      <c r="B11" s="54" t="s">
        <v>962</v>
      </c>
      <c r="C11" s="54" t="s">
        <v>958</v>
      </c>
      <c r="D11" s="55" t="s">
        <v>963</v>
      </c>
      <c r="E11" s="75"/>
      <c r="F11" s="75"/>
      <c r="G11" s="75"/>
      <c r="H11" s="75"/>
      <c r="I11" s="75"/>
      <c r="J11" s="75"/>
      <c r="K11" s="75"/>
      <c r="L11" s="75"/>
      <c r="M11" s="75"/>
    </row>
    <row r="12" spans="1:13" x14ac:dyDescent="0.25">
      <c r="A12" s="56" t="s">
        <v>13</v>
      </c>
      <c r="B12" s="56" t="s">
        <v>964</v>
      </c>
      <c r="C12" s="54" t="s">
        <v>958</v>
      </c>
      <c r="D12" s="55" t="s">
        <v>959</v>
      </c>
      <c r="E12" s="75"/>
      <c r="F12" s="75"/>
      <c r="G12" s="75"/>
      <c r="H12" s="75"/>
      <c r="I12" s="75"/>
      <c r="J12" s="75"/>
      <c r="K12" s="75"/>
      <c r="L12" s="75"/>
      <c r="M12" s="75"/>
    </row>
    <row r="13" spans="1:13" x14ac:dyDescent="0.25">
      <c r="A13" s="54" t="s">
        <v>14</v>
      </c>
      <c r="B13" s="54" t="s">
        <v>965</v>
      </c>
      <c r="C13" s="54" t="s">
        <v>958</v>
      </c>
      <c r="D13" s="55" t="s">
        <v>959</v>
      </c>
      <c r="E13" s="75"/>
      <c r="F13" s="75"/>
      <c r="G13" s="75"/>
      <c r="H13" s="75"/>
      <c r="I13" s="75"/>
      <c r="J13" s="75"/>
      <c r="K13" s="75"/>
      <c r="L13" s="75"/>
      <c r="M13" s="75"/>
    </row>
    <row r="14" spans="1:13" x14ac:dyDescent="0.25">
      <c r="A14" s="54" t="s">
        <v>15</v>
      </c>
      <c r="B14" s="54" t="s">
        <v>966</v>
      </c>
      <c r="C14" s="54" t="s">
        <v>958</v>
      </c>
      <c r="D14" s="55" t="s">
        <v>959</v>
      </c>
      <c r="E14" s="75"/>
      <c r="F14" s="75"/>
      <c r="G14" s="75"/>
      <c r="H14" s="75"/>
      <c r="I14" s="75"/>
      <c r="J14" s="75"/>
      <c r="K14" s="75"/>
      <c r="L14" s="75"/>
      <c r="M14" s="75"/>
    </row>
    <row r="15" spans="1:13" x14ac:dyDescent="0.25">
      <c r="A15" s="54" t="s">
        <v>16</v>
      </c>
      <c r="B15" s="54" t="s">
        <v>967</v>
      </c>
      <c r="C15" s="54" t="s">
        <v>958</v>
      </c>
      <c r="D15" s="55" t="s">
        <v>959</v>
      </c>
      <c r="E15" s="75"/>
      <c r="F15" s="75"/>
      <c r="G15" s="75"/>
      <c r="H15" s="75"/>
      <c r="I15" s="75"/>
      <c r="J15" s="75"/>
      <c r="K15" s="75"/>
      <c r="L15" s="75"/>
      <c r="M15" s="75"/>
    </row>
    <row r="16" spans="1:13" hidden="1" x14ac:dyDescent="0.25">
      <c r="A16" s="54" t="s">
        <v>17</v>
      </c>
      <c r="B16" s="54" t="s">
        <v>968</v>
      </c>
      <c r="C16" s="54" t="s">
        <v>958</v>
      </c>
      <c r="D16" s="55" t="s">
        <v>969</v>
      </c>
      <c r="E16" s="75"/>
      <c r="F16" s="75"/>
      <c r="G16" s="75"/>
      <c r="H16" s="75"/>
      <c r="I16" s="75"/>
      <c r="J16" s="75"/>
      <c r="K16" s="75"/>
      <c r="L16" s="75"/>
      <c r="M16" s="75"/>
    </row>
    <row r="17" spans="1:13" x14ac:dyDescent="0.25">
      <c r="A17" s="54" t="s">
        <v>19</v>
      </c>
      <c r="B17" s="54" t="s">
        <v>970</v>
      </c>
      <c r="C17" s="54" t="s">
        <v>783</v>
      </c>
      <c r="D17" s="55" t="s">
        <v>959</v>
      </c>
      <c r="E17" s="75"/>
      <c r="F17" s="75"/>
      <c r="G17" s="75"/>
      <c r="H17" s="75"/>
      <c r="I17" s="75"/>
      <c r="J17" s="75"/>
      <c r="K17" s="75"/>
      <c r="L17" s="75"/>
      <c r="M17" s="75"/>
    </row>
    <row r="18" spans="1:13" x14ac:dyDescent="0.25">
      <c r="A18" s="54" t="s">
        <v>20</v>
      </c>
      <c r="B18" s="54" t="s">
        <v>971</v>
      </c>
      <c r="C18" s="54" t="s">
        <v>783</v>
      </c>
      <c r="D18" s="55" t="s">
        <v>959</v>
      </c>
      <c r="E18" s="75"/>
      <c r="F18" s="75"/>
      <c r="G18" s="75"/>
      <c r="H18" s="75"/>
      <c r="I18" s="75"/>
      <c r="J18" s="75"/>
      <c r="K18" s="75"/>
      <c r="L18" s="75"/>
      <c r="M18" s="75"/>
    </row>
    <row r="19" spans="1:13" hidden="1" x14ac:dyDescent="0.25">
      <c r="A19" s="54" t="s">
        <v>21</v>
      </c>
      <c r="B19" s="54" t="s">
        <v>972</v>
      </c>
      <c r="C19" s="54" t="s">
        <v>973</v>
      </c>
      <c r="D19" s="55" t="s">
        <v>974</v>
      </c>
      <c r="E19" s="75"/>
      <c r="F19" s="75"/>
      <c r="G19" s="75"/>
      <c r="H19" s="75"/>
      <c r="I19" s="75"/>
      <c r="J19" s="75"/>
      <c r="K19" s="75"/>
      <c r="L19" s="75"/>
      <c r="M19" s="75"/>
    </row>
    <row r="20" spans="1:13" hidden="1" x14ac:dyDescent="0.25">
      <c r="A20" s="54" t="s">
        <v>22</v>
      </c>
      <c r="B20" s="54" t="s">
        <v>975</v>
      </c>
      <c r="C20" s="54" t="s">
        <v>976</v>
      </c>
      <c r="D20" s="55" t="s">
        <v>974</v>
      </c>
      <c r="E20" s="75"/>
      <c r="F20" s="75"/>
      <c r="G20" s="75"/>
      <c r="H20" s="75"/>
      <c r="I20" s="75"/>
      <c r="J20" s="75"/>
      <c r="K20" s="75"/>
      <c r="L20" s="75"/>
      <c r="M20" s="75"/>
    </row>
    <row r="21" spans="1:13" hidden="1" x14ac:dyDescent="0.25">
      <c r="A21" s="54" t="s">
        <v>23</v>
      </c>
      <c r="B21" s="54" t="s">
        <v>977</v>
      </c>
      <c r="C21" s="54" t="s">
        <v>976</v>
      </c>
      <c r="D21" s="55" t="s">
        <v>974</v>
      </c>
      <c r="E21" s="75"/>
      <c r="F21" s="75"/>
      <c r="G21" s="75"/>
      <c r="H21" s="75"/>
      <c r="I21" s="75"/>
      <c r="J21" s="75"/>
      <c r="K21" s="75"/>
      <c r="L21" s="75"/>
      <c r="M21" s="75"/>
    </row>
    <row r="22" spans="1:13" hidden="1" x14ac:dyDescent="0.25">
      <c r="A22" s="54" t="s">
        <v>24</v>
      </c>
      <c r="B22" s="54" t="s">
        <v>978</v>
      </c>
      <c r="C22" s="54" t="s">
        <v>979</v>
      </c>
      <c r="D22" s="55" t="s">
        <v>974</v>
      </c>
      <c r="E22" s="75"/>
      <c r="F22" s="75"/>
      <c r="G22" s="75"/>
      <c r="H22" s="75"/>
      <c r="I22" s="75"/>
      <c r="J22" s="75"/>
      <c r="K22" s="75"/>
      <c r="L22" s="75"/>
      <c r="M22" s="75"/>
    </row>
    <row r="23" spans="1:13" hidden="1" x14ac:dyDescent="0.25">
      <c r="A23" s="54" t="s">
        <v>25</v>
      </c>
      <c r="B23" s="54" t="s">
        <v>980</v>
      </c>
      <c r="C23" s="54" t="s">
        <v>981</v>
      </c>
      <c r="D23" s="55" t="s">
        <v>974</v>
      </c>
      <c r="E23" s="75"/>
      <c r="F23" s="75"/>
      <c r="G23" s="75"/>
      <c r="H23" s="75"/>
      <c r="I23" s="75"/>
      <c r="J23" s="75"/>
      <c r="K23" s="75"/>
      <c r="L23" s="75"/>
      <c r="M23" s="75"/>
    </row>
    <row r="24" spans="1:13" x14ac:dyDescent="0.25">
      <c r="A24" s="54" t="s">
        <v>18</v>
      </c>
      <c r="B24" s="54" t="s">
        <v>982</v>
      </c>
      <c r="C24" s="54" t="s">
        <v>983</v>
      </c>
      <c r="D24" s="55" t="s">
        <v>959</v>
      </c>
      <c r="E24" s="75"/>
      <c r="F24" s="75"/>
      <c r="G24" s="75"/>
      <c r="H24" s="75"/>
      <c r="I24" s="75"/>
      <c r="J24" s="75"/>
      <c r="K24" s="75"/>
      <c r="L24" s="75"/>
      <c r="M24" s="75"/>
    </row>
    <row r="25" spans="1:13" x14ac:dyDescent="0.25">
      <c r="A25" s="54" t="s">
        <v>26</v>
      </c>
      <c r="B25" s="54" t="s">
        <v>984</v>
      </c>
      <c r="C25" s="54" t="s">
        <v>985</v>
      </c>
      <c r="D25" s="55" t="s">
        <v>959</v>
      </c>
      <c r="E25" s="75"/>
      <c r="F25" s="75"/>
      <c r="G25" s="75"/>
      <c r="H25" s="75"/>
      <c r="I25" s="75"/>
      <c r="J25" s="75"/>
      <c r="K25" s="75"/>
      <c r="L25" s="75"/>
      <c r="M25" s="75"/>
    </row>
    <row r="26" spans="1:13" x14ac:dyDescent="0.25">
      <c r="A26" s="54" t="s">
        <v>27</v>
      </c>
      <c r="B26" s="54" t="s">
        <v>986</v>
      </c>
      <c r="C26" s="54" t="s">
        <v>985</v>
      </c>
      <c r="D26" s="55" t="s">
        <v>959</v>
      </c>
      <c r="E26" s="75"/>
      <c r="F26" s="75"/>
      <c r="G26" s="75"/>
      <c r="H26" s="75"/>
      <c r="I26" s="75"/>
      <c r="J26" s="75"/>
      <c r="K26" s="75"/>
      <c r="L26" s="75"/>
      <c r="M26" s="75"/>
    </row>
    <row r="27" spans="1:13" hidden="1" x14ac:dyDescent="0.25">
      <c r="A27" s="54" t="s">
        <v>28</v>
      </c>
      <c r="B27" s="54" t="s">
        <v>987</v>
      </c>
      <c r="C27" s="54" t="s">
        <v>783</v>
      </c>
      <c r="D27" s="55" t="s">
        <v>988</v>
      </c>
      <c r="E27" s="75"/>
      <c r="F27" s="75"/>
      <c r="G27" s="75"/>
      <c r="H27" s="75"/>
      <c r="I27" s="75"/>
      <c r="J27" s="75"/>
      <c r="K27" s="75"/>
      <c r="L27" s="75"/>
      <c r="M27" s="75"/>
    </row>
    <row r="28" spans="1:13" hidden="1" x14ac:dyDescent="0.25">
      <c r="A28" s="54" t="s">
        <v>989</v>
      </c>
      <c r="B28" s="54" t="s">
        <v>990</v>
      </c>
      <c r="C28" s="54" t="s">
        <v>783</v>
      </c>
      <c r="D28" s="55" t="s">
        <v>988</v>
      </c>
      <c r="E28" s="75"/>
      <c r="F28" s="75"/>
      <c r="G28" s="75"/>
      <c r="H28" s="75"/>
      <c r="I28" s="75"/>
      <c r="J28" s="75"/>
      <c r="K28" s="75"/>
      <c r="L28" s="75"/>
      <c r="M28" s="75"/>
    </row>
    <row r="29" spans="1:13" hidden="1" x14ac:dyDescent="0.25">
      <c r="A29" s="54" t="s">
        <v>991</v>
      </c>
      <c r="B29" s="54" t="s">
        <v>992</v>
      </c>
      <c r="C29" s="54" t="s">
        <v>783</v>
      </c>
      <c r="D29" s="55" t="s">
        <v>988</v>
      </c>
      <c r="E29" s="75"/>
      <c r="F29" s="75"/>
      <c r="G29" s="75"/>
      <c r="H29" s="75"/>
      <c r="I29" s="75"/>
      <c r="J29" s="75"/>
      <c r="K29" s="75"/>
      <c r="L29" s="75"/>
      <c r="M29" s="75"/>
    </row>
    <row r="30" spans="1:13" hidden="1" x14ac:dyDescent="0.25">
      <c r="A30" s="54" t="s">
        <v>993</v>
      </c>
      <c r="B30" s="54" t="s">
        <v>994</v>
      </c>
      <c r="C30" s="54" t="s">
        <v>783</v>
      </c>
      <c r="D30" s="55" t="s">
        <v>988</v>
      </c>
      <c r="E30" s="75"/>
      <c r="F30" s="75"/>
      <c r="G30" s="75"/>
      <c r="H30" s="75"/>
      <c r="I30" s="75"/>
      <c r="J30" s="75"/>
      <c r="K30" s="75"/>
      <c r="L30" s="75"/>
      <c r="M30" s="75"/>
    </row>
    <row r="31" spans="1:13" hidden="1" x14ac:dyDescent="0.25">
      <c r="A31" s="54" t="s">
        <v>29</v>
      </c>
      <c r="B31" s="54" t="s">
        <v>995</v>
      </c>
      <c r="C31" s="54" t="s">
        <v>783</v>
      </c>
      <c r="D31" s="55" t="s">
        <v>988</v>
      </c>
      <c r="E31" s="75"/>
      <c r="F31" s="75"/>
      <c r="G31" s="75"/>
      <c r="H31" s="75"/>
      <c r="I31" s="75"/>
      <c r="J31" s="75"/>
      <c r="K31" s="75"/>
      <c r="L31" s="75"/>
      <c r="M31" s="75"/>
    </row>
    <row r="32" spans="1:13" hidden="1" x14ac:dyDescent="0.25">
      <c r="A32" s="57" t="s">
        <v>996</v>
      </c>
      <c r="B32" s="57" t="s">
        <v>889</v>
      </c>
      <c r="C32" s="57" t="s">
        <v>783</v>
      </c>
      <c r="D32" s="55" t="s">
        <v>988</v>
      </c>
      <c r="E32" s="75"/>
      <c r="F32" s="75"/>
      <c r="G32" s="75"/>
      <c r="H32" s="75"/>
      <c r="I32" s="75"/>
      <c r="J32" s="75"/>
      <c r="K32" s="75"/>
      <c r="L32" s="75"/>
      <c r="M32" s="75"/>
    </row>
    <row r="33" spans="1:13" x14ac:dyDescent="0.25">
      <c r="A33" s="54" t="s">
        <v>997</v>
      </c>
      <c r="B33" s="54" t="s">
        <v>998</v>
      </c>
      <c r="C33" s="57" t="s">
        <v>783</v>
      </c>
      <c r="D33" s="55" t="s">
        <v>959</v>
      </c>
      <c r="E33" s="75"/>
      <c r="F33" s="75"/>
      <c r="G33" s="75"/>
      <c r="H33" s="75"/>
      <c r="I33" s="75"/>
      <c r="J33" s="75"/>
      <c r="K33" s="75"/>
      <c r="L33" s="75"/>
      <c r="M33" s="75"/>
    </row>
    <row r="34" spans="1:13" x14ac:dyDescent="0.25">
      <c r="A34" s="54" t="s">
        <v>999</v>
      </c>
      <c r="B34" s="54" t="s">
        <v>1000</v>
      </c>
      <c r="C34" s="57" t="s">
        <v>783</v>
      </c>
      <c r="D34" s="55" t="s">
        <v>959</v>
      </c>
      <c r="E34" s="75"/>
      <c r="F34" s="75"/>
      <c r="G34" s="75"/>
      <c r="H34" s="75"/>
      <c r="I34" s="75"/>
      <c r="J34" s="75"/>
      <c r="K34" s="75"/>
      <c r="L34" s="75"/>
      <c r="M34" s="75"/>
    </row>
    <row r="35" spans="1:13" x14ac:dyDescent="0.25">
      <c r="A35" s="54" t="s">
        <v>1001</v>
      </c>
      <c r="B35" s="54" t="s">
        <v>1002</v>
      </c>
      <c r="C35" s="57" t="s">
        <v>783</v>
      </c>
      <c r="D35" s="55" t="s">
        <v>959</v>
      </c>
      <c r="E35" s="75"/>
      <c r="F35" s="75"/>
      <c r="G35" s="75"/>
      <c r="H35" s="75"/>
      <c r="I35" s="75"/>
      <c r="J35" s="75"/>
      <c r="K35" s="75"/>
      <c r="L35" s="75"/>
      <c r="M35" s="75"/>
    </row>
    <row r="36" spans="1:13" x14ac:dyDescent="0.25">
      <c r="A36" s="54" t="s">
        <v>1003</v>
      </c>
      <c r="B36" s="54" t="s">
        <v>1004</v>
      </c>
      <c r="C36" s="57" t="s">
        <v>783</v>
      </c>
      <c r="D36" s="55" t="s">
        <v>959</v>
      </c>
      <c r="E36" s="75"/>
      <c r="F36" s="75"/>
      <c r="G36" s="75"/>
      <c r="H36" s="75"/>
      <c r="I36" s="75"/>
      <c r="J36" s="75"/>
      <c r="K36" s="75"/>
      <c r="L36" s="75"/>
      <c r="M36" s="75"/>
    </row>
    <row r="37" spans="1:13" hidden="1" x14ac:dyDescent="0.25">
      <c r="A37" s="54" t="s">
        <v>30</v>
      </c>
      <c r="B37" s="54" t="s">
        <v>1005</v>
      </c>
      <c r="C37" s="54" t="s">
        <v>1006</v>
      </c>
      <c r="D37" s="58" t="s">
        <v>988</v>
      </c>
      <c r="E37" s="75"/>
      <c r="F37" s="75"/>
      <c r="G37" s="75"/>
      <c r="H37" s="75"/>
      <c r="I37" s="75"/>
      <c r="J37" s="75"/>
      <c r="K37" s="75"/>
      <c r="L37" s="75"/>
      <c r="M37" s="75"/>
    </row>
    <row r="38" spans="1:13" hidden="1" x14ac:dyDescent="0.25">
      <c r="A38" s="54" t="s">
        <v>31</v>
      </c>
      <c r="B38" s="54" t="s">
        <v>1007</v>
      </c>
      <c r="C38" s="54" t="s">
        <v>783</v>
      </c>
      <c r="D38" s="58" t="s">
        <v>988</v>
      </c>
      <c r="E38" s="75"/>
      <c r="F38" s="75"/>
      <c r="G38" s="75"/>
      <c r="H38" s="75"/>
      <c r="I38" s="75"/>
      <c r="J38" s="75"/>
      <c r="K38" s="75"/>
      <c r="L38" s="75"/>
      <c r="M38" s="75"/>
    </row>
    <row r="39" spans="1:13" hidden="1" x14ac:dyDescent="0.25">
      <c r="A39" s="59" t="s">
        <v>32</v>
      </c>
      <c r="B39" s="59" t="s">
        <v>1008</v>
      </c>
      <c r="C39" s="59" t="s">
        <v>1009</v>
      </c>
      <c r="D39" s="58" t="s">
        <v>1010</v>
      </c>
      <c r="E39" s="75"/>
      <c r="F39" s="75"/>
      <c r="G39" s="75"/>
      <c r="H39" s="75"/>
      <c r="I39" s="75"/>
      <c r="J39" s="75"/>
      <c r="K39" s="75"/>
      <c r="L39" s="75"/>
      <c r="M39" s="75"/>
    </row>
    <row r="40" spans="1:13" hidden="1" x14ac:dyDescent="0.25">
      <c r="A40" s="59" t="s">
        <v>33</v>
      </c>
      <c r="B40" s="59" t="s">
        <v>1011</v>
      </c>
      <c r="C40" s="59" t="s">
        <v>1012</v>
      </c>
      <c r="D40" s="58" t="s">
        <v>1013</v>
      </c>
      <c r="E40" s="75"/>
      <c r="F40" s="75"/>
      <c r="G40" s="75"/>
      <c r="H40" s="75"/>
      <c r="I40" s="75"/>
      <c r="J40" s="75"/>
      <c r="K40" s="75"/>
      <c r="L40" s="75"/>
      <c r="M40" s="75"/>
    </row>
    <row r="41" spans="1:13" hidden="1" x14ac:dyDescent="0.25">
      <c r="A41" s="59" t="s">
        <v>34</v>
      </c>
      <c r="B41" s="59" t="s">
        <v>1014</v>
      </c>
      <c r="C41" s="59" t="s">
        <v>1015</v>
      </c>
      <c r="D41" s="58" t="s">
        <v>988</v>
      </c>
      <c r="E41" s="75"/>
      <c r="F41" s="75"/>
      <c r="G41" s="75"/>
      <c r="H41" s="75"/>
      <c r="I41" s="75"/>
      <c r="J41" s="75"/>
      <c r="K41" s="75"/>
      <c r="L41" s="75"/>
      <c r="M41" s="75"/>
    </row>
    <row r="42" spans="1:13" hidden="1" x14ac:dyDescent="0.25">
      <c r="A42" s="59" t="s">
        <v>35</v>
      </c>
      <c r="B42" s="59" t="s">
        <v>1016</v>
      </c>
      <c r="C42" s="59" t="s">
        <v>1017</v>
      </c>
      <c r="D42" s="58" t="s">
        <v>974</v>
      </c>
      <c r="E42" s="75"/>
      <c r="F42" s="75"/>
      <c r="G42" s="75"/>
      <c r="H42" s="75"/>
      <c r="I42" s="75"/>
      <c r="J42" s="75"/>
      <c r="K42" s="75"/>
      <c r="L42" s="75"/>
      <c r="M42" s="75"/>
    </row>
    <row r="43" spans="1:13" hidden="1" x14ac:dyDescent="0.25">
      <c r="A43" s="59" t="s">
        <v>1018</v>
      </c>
      <c r="B43" s="59" t="s">
        <v>1019</v>
      </c>
      <c r="C43" s="59" t="s">
        <v>783</v>
      </c>
      <c r="D43" s="58" t="s">
        <v>974</v>
      </c>
      <c r="E43" s="75"/>
      <c r="F43" s="75"/>
      <c r="G43" s="75"/>
      <c r="H43" s="75"/>
      <c r="I43" s="75"/>
      <c r="J43" s="75"/>
      <c r="K43" s="75"/>
      <c r="L43" s="75"/>
      <c r="M43" s="75"/>
    </row>
    <row r="44" spans="1:13" hidden="1" x14ac:dyDescent="0.25">
      <c r="A44" s="59" t="s">
        <v>1020</v>
      </c>
      <c r="B44" s="59" t="s">
        <v>1021</v>
      </c>
      <c r="C44" s="59" t="s">
        <v>783</v>
      </c>
      <c r="D44" s="58" t="s">
        <v>974</v>
      </c>
      <c r="E44" s="75"/>
      <c r="F44" s="75"/>
      <c r="G44" s="75"/>
      <c r="H44" s="75"/>
      <c r="I44" s="75"/>
      <c r="J44" s="75"/>
      <c r="K44" s="75"/>
      <c r="L44" s="75"/>
      <c r="M44" s="75"/>
    </row>
    <row r="45" spans="1:13" hidden="1" x14ac:dyDescent="0.25">
      <c r="A45" s="59" t="s">
        <v>36</v>
      </c>
      <c r="B45" s="59" t="s">
        <v>1022</v>
      </c>
      <c r="C45" s="59" t="s">
        <v>783</v>
      </c>
      <c r="D45" s="58" t="s">
        <v>974</v>
      </c>
      <c r="E45" s="75"/>
      <c r="F45" s="75"/>
      <c r="G45" s="75"/>
      <c r="H45" s="75"/>
      <c r="I45" s="75"/>
      <c r="J45" s="75"/>
      <c r="K45" s="75"/>
      <c r="L45" s="75"/>
      <c r="M45" s="75"/>
    </row>
    <row r="46" spans="1:13" hidden="1" x14ac:dyDescent="0.25">
      <c r="A46" s="59" t="s">
        <v>37</v>
      </c>
      <c r="B46" s="59" t="s">
        <v>1023</v>
      </c>
      <c r="C46" s="59" t="s">
        <v>1017</v>
      </c>
      <c r="D46" s="58" t="s">
        <v>974</v>
      </c>
      <c r="E46" s="75"/>
      <c r="F46" s="75"/>
      <c r="G46" s="75"/>
      <c r="H46" s="75"/>
      <c r="I46" s="75"/>
      <c r="J46" s="75"/>
      <c r="K46" s="75"/>
      <c r="L46" s="75"/>
      <c r="M46" s="75"/>
    </row>
    <row r="47" spans="1:13" hidden="1" x14ac:dyDescent="0.25">
      <c r="A47" s="59" t="s">
        <v>38</v>
      </c>
      <c r="B47" s="59" t="s">
        <v>813</v>
      </c>
      <c r="C47" s="59" t="s">
        <v>979</v>
      </c>
      <c r="D47" s="58" t="s">
        <v>974</v>
      </c>
      <c r="E47" s="75"/>
      <c r="F47" s="75"/>
      <c r="G47" s="75"/>
      <c r="H47" s="75"/>
      <c r="I47" s="75"/>
      <c r="J47" s="75"/>
      <c r="K47" s="75"/>
      <c r="L47" s="75"/>
      <c r="M47" s="75"/>
    </row>
    <row r="48" spans="1:13" hidden="1" x14ac:dyDescent="0.25">
      <c r="A48" s="59" t="s">
        <v>39</v>
      </c>
      <c r="B48" s="59" t="s">
        <v>1024</v>
      </c>
      <c r="C48" s="59" t="s">
        <v>1025</v>
      </c>
      <c r="D48" s="58" t="s">
        <v>974</v>
      </c>
      <c r="E48" s="75"/>
      <c r="F48" s="75"/>
      <c r="G48" s="75"/>
      <c r="H48" s="75"/>
      <c r="I48" s="75"/>
      <c r="J48" s="75"/>
      <c r="K48" s="75"/>
      <c r="L48" s="75"/>
      <c r="M48" s="75"/>
    </row>
    <row r="49" spans="1:13" x14ac:dyDescent="0.25">
      <c r="A49" s="59" t="s">
        <v>40</v>
      </c>
      <c r="B49" s="59" t="s">
        <v>1026</v>
      </c>
      <c r="C49" s="59" t="s">
        <v>1027</v>
      </c>
      <c r="D49" s="58" t="s">
        <v>959</v>
      </c>
      <c r="E49" s="75"/>
      <c r="F49" s="75"/>
      <c r="G49" s="75"/>
      <c r="H49" s="75"/>
      <c r="I49" s="75"/>
      <c r="J49" s="75"/>
      <c r="K49" s="75"/>
      <c r="L49" s="75"/>
      <c r="M49" s="75"/>
    </row>
    <row r="50" spans="1:13" hidden="1" x14ac:dyDescent="0.25">
      <c r="A50" s="59" t="s">
        <v>41</v>
      </c>
      <c r="B50" s="59" t="s">
        <v>1028</v>
      </c>
      <c r="C50" s="59" t="s">
        <v>783</v>
      </c>
      <c r="D50" s="55" t="s">
        <v>969</v>
      </c>
      <c r="E50" s="75"/>
      <c r="F50" s="75"/>
      <c r="G50" s="75"/>
      <c r="H50" s="75"/>
      <c r="I50" s="75"/>
      <c r="J50" s="75"/>
      <c r="K50" s="75"/>
      <c r="L50" s="75"/>
      <c r="M50" s="75"/>
    </row>
    <row r="51" spans="1:13" s="75" customFormat="1" x14ac:dyDescent="0.25">
      <c r="A51"/>
      <c r="B51"/>
      <c r="C51"/>
      <c r="D51"/>
    </row>
    <row r="52" spans="1:13" s="75" customFormat="1" x14ac:dyDescent="0.25">
      <c r="A52"/>
      <c r="B52"/>
      <c r="C52"/>
      <c r="D52"/>
    </row>
    <row r="53" spans="1:13" s="75" customFormat="1" x14ac:dyDescent="0.25">
      <c r="A53"/>
      <c r="B53"/>
      <c r="C53"/>
      <c r="D53"/>
    </row>
    <row r="54" spans="1:13" s="75" customFormat="1" x14ac:dyDescent="0.25">
      <c r="A54"/>
      <c r="B54"/>
      <c r="C54"/>
      <c r="D54"/>
    </row>
    <row r="55" spans="1:13" s="75" customFormat="1" x14ac:dyDescent="0.25">
      <c r="A55"/>
      <c r="B55"/>
      <c r="C55"/>
      <c r="D55"/>
    </row>
    <row r="56" spans="1:13" s="75" customFormat="1" x14ac:dyDescent="0.25">
      <c r="A56"/>
      <c r="B56"/>
      <c r="C56"/>
      <c r="D56"/>
    </row>
    <row r="57" spans="1:13" x14ac:dyDescent="0.25">
      <c r="E57" s="86"/>
    </row>
  </sheetData>
  <autoFilter ref="A1:D50">
    <filterColumn colId="3">
      <filters>
        <filter val="DAEE"/>
      </filters>
    </filterColumn>
  </autoFilter>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F15" sqref="F15"/>
    </sheetView>
  </sheetViews>
  <sheetFormatPr defaultColWidth="9.42578125" defaultRowHeight="12.75" x14ac:dyDescent="0.2"/>
  <cols>
    <col min="1" max="1" width="26.42578125" style="72" bestFit="1" customWidth="1"/>
    <col min="2" max="2" width="12.140625" style="72" customWidth="1"/>
    <col min="3" max="3" width="17.85546875" style="72" customWidth="1"/>
    <col min="4" max="4" width="7.5703125" style="72" bestFit="1" customWidth="1"/>
    <col min="5" max="6" width="9" style="72" bestFit="1" customWidth="1"/>
    <col min="7" max="7" width="9.5703125" style="72" customWidth="1"/>
    <col min="8" max="8" width="16.42578125" style="72" customWidth="1"/>
    <col min="9" max="16384" width="9.42578125" style="72"/>
  </cols>
  <sheetData>
    <row r="1" spans="1:8" s="73" customFormat="1" ht="40.5" x14ac:dyDescent="0.25">
      <c r="A1" s="68" t="s">
        <v>930</v>
      </c>
      <c r="B1" s="69" t="s">
        <v>0</v>
      </c>
      <c r="C1" s="21" t="s">
        <v>935</v>
      </c>
      <c r="D1" s="22" t="s">
        <v>1029</v>
      </c>
      <c r="E1" s="22" t="s">
        <v>937</v>
      </c>
      <c r="F1" s="22" t="s">
        <v>938</v>
      </c>
      <c r="G1" s="22" t="s">
        <v>939</v>
      </c>
      <c r="H1" s="22" t="s">
        <v>1030</v>
      </c>
    </row>
    <row r="2" spans="1:8" s="74" customFormat="1" x14ac:dyDescent="0.2">
      <c r="A2" s="64" t="s">
        <v>1031</v>
      </c>
      <c r="B2" s="23">
        <v>1</v>
      </c>
      <c r="C2" s="26">
        <v>674.59999999999991</v>
      </c>
      <c r="D2" s="25">
        <v>7</v>
      </c>
      <c r="E2" s="25">
        <v>10</v>
      </c>
      <c r="F2" s="25">
        <v>22</v>
      </c>
      <c r="G2" s="28">
        <v>3</v>
      </c>
      <c r="H2" s="24">
        <v>3</v>
      </c>
    </row>
    <row r="3" spans="1:8" s="74" customFormat="1" x14ac:dyDescent="0.2">
      <c r="A3" s="65" t="s">
        <v>1032</v>
      </c>
      <c r="B3" s="27">
        <v>2</v>
      </c>
      <c r="C3" s="26">
        <v>14189.639999999998</v>
      </c>
      <c r="D3" s="25">
        <v>72</v>
      </c>
      <c r="E3" s="25">
        <v>93</v>
      </c>
      <c r="F3" s="25">
        <v>216</v>
      </c>
      <c r="G3" s="28">
        <v>21</v>
      </c>
      <c r="H3" s="24">
        <v>34</v>
      </c>
    </row>
    <row r="4" spans="1:8" s="74" customFormat="1" x14ac:dyDescent="0.2">
      <c r="A4" s="65" t="s">
        <v>1033</v>
      </c>
      <c r="B4" s="27">
        <v>3</v>
      </c>
      <c r="C4" s="26">
        <v>1947.71</v>
      </c>
      <c r="D4" s="25">
        <v>27</v>
      </c>
      <c r="E4" s="25">
        <v>39</v>
      </c>
      <c r="F4" s="25">
        <v>107</v>
      </c>
      <c r="G4" s="28">
        <v>12</v>
      </c>
      <c r="H4" s="24">
        <v>4</v>
      </c>
    </row>
    <row r="5" spans="1:8" s="74" customFormat="1" x14ac:dyDescent="0.2">
      <c r="A5" s="64" t="s">
        <v>1034</v>
      </c>
      <c r="B5" s="23">
        <v>4</v>
      </c>
      <c r="C5" s="26">
        <v>9564.5499999999993</v>
      </c>
      <c r="D5" s="25">
        <v>30</v>
      </c>
      <c r="E5" s="25">
        <v>44</v>
      </c>
      <c r="F5" s="25">
        <v>139</v>
      </c>
      <c r="G5" s="28">
        <v>14</v>
      </c>
      <c r="H5" s="24">
        <v>23</v>
      </c>
    </row>
    <row r="6" spans="1:8" s="74" customFormat="1" x14ac:dyDescent="0.2">
      <c r="A6" s="64" t="s">
        <v>1035</v>
      </c>
      <c r="B6" s="23">
        <v>5</v>
      </c>
      <c r="C6" s="26">
        <v>13918.71</v>
      </c>
      <c r="D6" s="25">
        <v>43</v>
      </c>
      <c r="E6" s="25">
        <v>65</v>
      </c>
      <c r="F6" s="25">
        <v>172</v>
      </c>
      <c r="G6" s="28">
        <v>22</v>
      </c>
      <c r="H6" s="24">
        <v>57</v>
      </c>
    </row>
    <row r="7" spans="1:8" s="74" customFormat="1" x14ac:dyDescent="0.2">
      <c r="A7" s="65" t="s">
        <v>1036</v>
      </c>
      <c r="B7" s="27">
        <v>6</v>
      </c>
      <c r="C7" s="26">
        <v>6570.04</v>
      </c>
      <c r="D7" s="25">
        <v>20</v>
      </c>
      <c r="E7" s="25">
        <v>31</v>
      </c>
      <c r="F7" s="25">
        <v>84</v>
      </c>
      <c r="G7" s="28">
        <v>11</v>
      </c>
      <c r="H7" s="24">
        <v>34</v>
      </c>
    </row>
    <row r="8" spans="1:8" s="74" customFormat="1" x14ac:dyDescent="0.2">
      <c r="A8" s="65" t="s">
        <v>1037</v>
      </c>
      <c r="B8" s="27">
        <v>7</v>
      </c>
      <c r="C8" s="26">
        <v>2422.7700000000004</v>
      </c>
      <c r="D8" s="25">
        <v>38</v>
      </c>
      <c r="E8" s="25">
        <v>58</v>
      </c>
      <c r="F8" s="25">
        <v>155</v>
      </c>
      <c r="G8" s="28">
        <v>20</v>
      </c>
      <c r="H8" s="24">
        <v>9</v>
      </c>
    </row>
    <row r="9" spans="1:8" s="74" customFormat="1" x14ac:dyDescent="0.2">
      <c r="A9" s="65" t="s">
        <v>1038</v>
      </c>
      <c r="B9" s="23">
        <v>8</v>
      </c>
      <c r="C9" s="26">
        <v>9907.14</v>
      </c>
      <c r="D9" s="25">
        <v>28</v>
      </c>
      <c r="E9" s="25">
        <v>46</v>
      </c>
      <c r="F9" s="25">
        <v>146</v>
      </c>
      <c r="G9" s="28">
        <v>18</v>
      </c>
      <c r="H9" s="24">
        <v>22</v>
      </c>
    </row>
    <row r="10" spans="1:8" s="74" customFormat="1" x14ac:dyDescent="0.2">
      <c r="A10" s="65" t="s">
        <v>1039</v>
      </c>
      <c r="B10" s="23">
        <v>9</v>
      </c>
      <c r="C10" s="26">
        <v>13031.789999999999</v>
      </c>
      <c r="D10" s="25">
        <v>48</v>
      </c>
      <c r="E10" s="25">
        <v>72</v>
      </c>
      <c r="F10" s="25">
        <v>199</v>
      </c>
      <c r="G10" s="28">
        <v>24</v>
      </c>
      <c r="H10" s="24">
        <v>38</v>
      </c>
    </row>
    <row r="11" spans="1:8" s="74" customFormat="1" x14ac:dyDescent="0.2">
      <c r="A11" s="65" t="s">
        <v>1040</v>
      </c>
      <c r="B11" s="27">
        <v>10</v>
      </c>
      <c r="C11" s="26">
        <v>12099.14</v>
      </c>
      <c r="D11" s="25">
        <v>22</v>
      </c>
      <c r="E11" s="25">
        <v>39</v>
      </c>
      <c r="F11" s="25">
        <v>107</v>
      </c>
      <c r="G11" s="28">
        <v>17</v>
      </c>
      <c r="H11" s="24">
        <v>33</v>
      </c>
    </row>
    <row r="12" spans="1:8" s="74" customFormat="1" x14ac:dyDescent="0.2">
      <c r="A12" s="65" t="s">
        <v>1041</v>
      </c>
      <c r="B12" s="27">
        <v>11</v>
      </c>
      <c r="C12" s="26">
        <v>17056.37</v>
      </c>
      <c r="D12" s="25">
        <v>162</v>
      </c>
      <c r="E12" s="25">
        <v>229</v>
      </c>
      <c r="F12" s="25">
        <v>526</v>
      </c>
      <c r="G12" s="28">
        <v>67</v>
      </c>
      <c r="H12" s="24">
        <v>23</v>
      </c>
    </row>
    <row r="13" spans="1:8" s="74" customFormat="1" x14ac:dyDescent="0.2">
      <c r="A13" s="65" t="s">
        <v>1042</v>
      </c>
      <c r="B13" s="23">
        <v>12</v>
      </c>
      <c r="C13" s="26">
        <v>7113.130000000001</v>
      </c>
      <c r="D13" s="25">
        <v>21</v>
      </c>
      <c r="E13" s="25">
        <v>31</v>
      </c>
      <c r="F13" s="25">
        <v>87</v>
      </c>
      <c r="G13" s="28">
        <v>10</v>
      </c>
      <c r="H13" s="24">
        <v>12</v>
      </c>
    </row>
    <row r="14" spans="1:8" s="74" customFormat="1" x14ac:dyDescent="0.2">
      <c r="A14" s="65" t="s">
        <v>1043</v>
      </c>
      <c r="B14" s="23">
        <v>13</v>
      </c>
      <c r="C14" s="26">
        <v>15918.329999999998</v>
      </c>
      <c r="D14" s="25">
        <v>40</v>
      </c>
      <c r="E14" s="25">
        <v>50</v>
      </c>
      <c r="F14" s="25">
        <v>97</v>
      </c>
      <c r="G14" s="28">
        <v>10</v>
      </c>
      <c r="H14" s="24">
        <v>34</v>
      </c>
    </row>
    <row r="15" spans="1:8" s="74" customFormat="1" x14ac:dyDescent="0.2">
      <c r="A15" s="65" t="s">
        <v>1044</v>
      </c>
      <c r="B15" s="27">
        <v>14</v>
      </c>
      <c r="C15" s="26">
        <v>20738.23</v>
      </c>
      <c r="D15" s="25">
        <v>84</v>
      </c>
      <c r="E15" s="25">
        <v>114</v>
      </c>
      <c r="F15" s="25">
        <v>255</v>
      </c>
      <c r="G15" s="28">
        <v>30</v>
      </c>
      <c r="H15" s="24">
        <v>34</v>
      </c>
    </row>
    <row r="16" spans="1:8" s="74" customFormat="1" x14ac:dyDescent="0.2">
      <c r="A16" s="65" t="s">
        <v>1045</v>
      </c>
      <c r="B16" s="27">
        <v>15</v>
      </c>
      <c r="C16" s="26">
        <v>17054.03</v>
      </c>
      <c r="D16" s="25">
        <v>26</v>
      </c>
      <c r="E16" s="25">
        <v>39</v>
      </c>
      <c r="F16" s="25">
        <v>121</v>
      </c>
      <c r="G16" s="28">
        <v>13</v>
      </c>
      <c r="H16" s="24">
        <v>64</v>
      </c>
    </row>
    <row r="17" spans="1:8" s="74" customFormat="1" x14ac:dyDescent="0.2">
      <c r="A17" s="65" t="s">
        <v>1046</v>
      </c>
      <c r="B17" s="23">
        <v>16</v>
      </c>
      <c r="C17" s="26">
        <v>12391.639999999998</v>
      </c>
      <c r="D17" s="25">
        <v>31</v>
      </c>
      <c r="E17" s="25">
        <v>40</v>
      </c>
      <c r="F17" s="25">
        <v>98</v>
      </c>
      <c r="G17" s="28">
        <v>9</v>
      </c>
      <c r="H17" s="24">
        <v>33</v>
      </c>
    </row>
    <row r="18" spans="1:8" s="74" customFormat="1" x14ac:dyDescent="0.2">
      <c r="A18" s="65" t="s">
        <v>1047</v>
      </c>
      <c r="B18" s="23">
        <v>17</v>
      </c>
      <c r="C18" s="26">
        <v>17483.760000000002</v>
      </c>
      <c r="D18" s="25">
        <v>65</v>
      </c>
      <c r="E18" s="25">
        <v>82</v>
      </c>
      <c r="F18" s="25">
        <v>155</v>
      </c>
      <c r="G18" s="28">
        <v>17</v>
      </c>
      <c r="H18" s="24">
        <v>42</v>
      </c>
    </row>
    <row r="19" spans="1:8" s="74" customFormat="1" x14ac:dyDescent="0.2">
      <c r="A19" s="65" t="s">
        <v>1048</v>
      </c>
      <c r="B19" s="27">
        <v>18</v>
      </c>
      <c r="C19" s="26">
        <v>6247.3199999999988</v>
      </c>
      <c r="D19" s="25">
        <v>12</v>
      </c>
      <c r="E19" s="25">
        <v>16</v>
      </c>
      <c r="F19" s="25">
        <v>51</v>
      </c>
      <c r="G19" s="28">
        <v>4</v>
      </c>
      <c r="H19" s="24">
        <v>25</v>
      </c>
    </row>
    <row r="20" spans="1:8" s="74" customFormat="1" x14ac:dyDescent="0.2">
      <c r="A20" s="65" t="s">
        <v>1049</v>
      </c>
      <c r="B20" s="27">
        <v>19</v>
      </c>
      <c r="C20" s="26">
        <v>18591.47</v>
      </c>
      <c r="D20" s="25">
        <v>27</v>
      </c>
      <c r="E20" s="25">
        <v>36</v>
      </c>
      <c r="F20" s="25">
        <v>113</v>
      </c>
      <c r="G20" s="28">
        <v>9</v>
      </c>
      <c r="H20" s="24">
        <v>42</v>
      </c>
    </row>
    <row r="21" spans="1:8" s="74" customFormat="1" x14ac:dyDescent="0.2">
      <c r="A21" s="65" t="s">
        <v>1050</v>
      </c>
      <c r="B21" s="23">
        <v>20</v>
      </c>
      <c r="C21" s="26">
        <v>9562.51</v>
      </c>
      <c r="D21" s="25">
        <v>28</v>
      </c>
      <c r="E21" s="25">
        <v>41</v>
      </c>
      <c r="F21" s="25">
        <v>97</v>
      </c>
      <c r="G21" s="28">
        <v>13</v>
      </c>
      <c r="H21" s="24">
        <v>32</v>
      </c>
    </row>
    <row r="22" spans="1:8" s="74" customFormat="1" x14ac:dyDescent="0.2">
      <c r="A22" s="65" t="s">
        <v>1051</v>
      </c>
      <c r="B22" s="23">
        <v>21</v>
      </c>
      <c r="C22" s="26">
        <v>8425.49</v>
      </c>
      <c r="D22" s="25">
        <v>29</v>
      </c>
      <c r="E22" s="25">
        <v>38</v>
      </c>
      <c r="F22" s="25">
        <v>82</v>
      </c>
      <c r="G22" s="28">
        <v>9</v>
      </c>
      <c r="H22" s="24">
        <v>26</v>
      </c>
    </row>
    <row r="23" spans="1:8" s="74" customFormat="1" x14ac:dyDescent="0.2">
      <c r="A23" s="66" t="s">
        <v>1052</v>
      </c>
      <c r="B23" s="27">
        <v>22</v>
      </c>
      <c r="C23" s="26">
        <v>13301.329999999996</v>
      </c>
      <c r="D23" s="28">
        <v>34</v>
      </c>
      <c r="E23" s="28">
        <v>47</v>
      </c>
      <c r="F23" s="28">
        <v>92</v>
      </c>
      <c r="G23" s="28">
        <v>13</v>
      </c>
      <c r="H23" s="24">
        <v>21</v>
      </c>
    </row>
    <row r="24" spans="1:8" s="74" customFormat="1" x14ac:dyDescent="0.2">
      <c r="A24" s="65" t="s">
        <v>1053</v>
      </c>
      <c r="B24" s="23">
        <v>0</v>
      </c>
      <c r="C24" s="26">
        <v>248209.7</v>
      </c>
      <c r="D24" s="25">
        <v>894</v>
      </c>
      <c r="E24" s="25">
        <v>1260</v>
      </c>
      <c r="F24" s="25">
        <v>3121</v>
      </c>
      <c r="G24" s="28">
        <v>366</v>
      </c>
      <c r="H24" s="24">
        <v>645</v>
      </c>
    </row>
    <row r="25" spans="1:8" ht="27.75" customHeight="1" x14ac:dyDescent="0.2"/>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E177"/>
  <sheetViews>
    <sheetView zoomScale="115" zoomScaleNormal="115" workbookViewId="0">
      <pane xSplit="2" ySplit="1" topLeftCell="C2" activePane="bottomRight" state="frozen"/>
      <selection pane="topRight" activeCell="BH11" sqref="BH11"/>
      <selection pane="bottomLeft" activeCell="BH11" sqref="BH11"/>
      <selection pane="bottomRight" activeCell="F183" sqref="F183"/>
    </sheetView>
  </sheetViews>
  <sheetFormatPr defaultColWidth="8.5703125" defaultRowHeight="15" x14ac:dyDescent="0.25"/>
  <cols>
    <col min="1" max="1" width="9.42578125" style="1" bestFit="1" customWidth="1"/>
    <col min="2" max="2" width="6.5703125" style="1" bestFit="1" customWidth="1"/>
    <col min="3" max="3" width="9" style="8" bestFit="1" customWidth="1"/>
    <col min="4" max="5" width="8.5703125" style="1" bestFit="1" customWidth="1"/>
    <col min="6" max="7" width="9" style="1" bestFit="1" customWidth="1"/>
    <col min="8" max="9" width="8.5703125" style="1" bestFit="1" customWidth="1"/>
    <col min="10" max="10" width="9" style="1" bestFit="1" customWidth="1"/>
    <col min="11" max="11" width="8.5703125" style="20" bestFit="1" customWidth="1"/>
    <col min="12" max="12" width="9" style="1" bestFit="1" customWidth="1"/>
    <col min="13" max="13" width="9.7109375" style="1" bestFit="1" customWidth="1"/>
    <col min="14" max="14" width="8.5703125" bestFit="1" customWidth="1"/>
    <col min="15" max="16" width="9" style="1" bestFit="1" customWidth="1"/>
    <col min="17" max="17" width="21.5703125" style="1" bestFit="1" customWidth="1"/>
    <col min="18" max="18" width="24.42578125" style="1" bestFit="1" customWidth="1"/>
    <col min="19" max="19" width="8.42578125" style="1" customWidth="1"/>
    <col min="20" max="20" width="8.5703125" style="1" bestFit="1" customWidth="1"/>
    <col min="21" max="21" width="9.42578125" style="8" customWidth="1"/>
    <col min="22" max="22" width="9.5703125" style="8" customWidth="1"/>
    <col min="23" max="23" width="9.42578125" style="8" customWidth="1"/>
    <col min="24" max="24" width="8.5703125" style="1" bestFit="1" customWidth="1"/>
    <col min="25" max="25" width="9.42578125" style="1" customWidth="1"/>
    <col min="26" max="26" width="8.5703125" style="1" bestFit="1" customWidth="1"/>
    <col min="27" max="27" width="9.42578125" style="8" bestFit="1" customWidth="1"/>
    <col min="28" max="28" width="23.5703125" style="1" bestFit="1" customWidth="1"/>
    <col min="29" max="29" width="21.5703125" style="1" bestFit="1" customWidth="1"/>
    <col min="30" max="30" width="24.42578125" style="6" bestFit="1" customWidth="1"/>
    <col min="31" max="31" width="23" style="6" bestFit="1" customWidth="1"/>
    <col min="32" max="16384" width="8.5703125" style="1"/>
  </cols>
  <sheetData>
    <row r="1" spans="1:31" s="3" customFormat="1" x14ac:dyDescent="0.25">
      <c r="A1" s="2" t="s">
        <v>0</v>
      </c>
      <c r="B1" s="2" t="s">
        <v>1</v>
      </c>
      <c r="C1" s="19" t="s">
        <v>9</v>
      </c>
      <c r="D1" s="19" t="s">
        <v>10</v>
      </c>
      <c r="E1" s="19" t="s">
        <v>11</v>
      </c>
      <c r="F1" s="19" t="s">
        <v>12</v>
      </c>
      <c r="G1" s="19" t="s">
        <v>13</v>
      </c>
      <c r="H1" s="19" t="s">
        <v>14</v>
      </c>
      <c r="I1" s="19" t="s">
        <v>15</v>
      </c>
      <c r="J1" s="19" t="s">
        <v>16</v>
      </c>
      <c r="K1" s="3" t="s">
        <v>17</v>
      </c>
      <c r="L1" s="3" t="s">
        <v>18</v>
      </c>
      <c r="M1" s="3" t="s">
        <v>693</v>
      </c>
      <c r="N1" s="3" t="s">
        <v>694</v>
      </c>
      <c r="O1" s="4" t="s">
        <v>19</v>
      </c>
      <c r="P1" s="4" t="s">
        <v>20</v>
      </c>
      <c r="Q1" s="3" t="s">
        <v>42</v>
      </c>
      <c r="R1" s="3" t="s">
        <v>43</v>
      </c>
    </row>
    <row r="2" spans="1:31" hidden="1" x14ac:dyDescent="0.25">
      <c r="A2" s="1">
        <v>1</v>
      </c>
      <c r="B2" s="1">
        <v>2019</v>
      </c>
      <c r="C2" s="49">
        <f>SUMIFS(Tabela_BI[P.01-A],Tabela_BI[UGRHI],Tabela_BI_UGRHI[[#This Row],[UGRHI]],Tabela_BI[Ano],Tabela_BI_UGRHI[[#This Row],[Ano]])</f>
        <v>1.1081142992135973</v>
      </c>
      <c r="D2" s="49">
        <f>SUMIFS(Tabela_BI[P.01-B],Tabela_BI[UGRHI],Tabela_BI_UGRHI[[#This Row],[UGRHI]],Tabela_BI[Ano],Tabela_BI_UGRHI[[#This Row],[Ano]])</f>
        <v>1.0995614504058855</v>
      </c>
      <c r="E2" s="49">
        <f>SUMIFS(Tabela_BI[P.01-C],Tabela_BI[UGRHI],Tabela_BI_UGRHI[[#This Row],[UGRHI]],Tabela_BI[Ano],Tabela_BI_UGRHI[[#This Row],[Ano]])</f>
        <v>8.5528488077118211E-3</v>
      </c>
      <c r="F2" s="49">
        <f>SUMIFS(Tabela_BI[P.01-D],Tabela_BI[UGRHI],Tabela_BI_UGRHI[[#This Row],[UGRHI]],Tabela_BI[Ano],Tabela_BI_UGRHI[[#This Row],[Ano]])</f>
        <v>1.3210774987316093E-2</v>
      </c>
      <c r="G2" s="49">
        <f>SUMIFS(Tabela_BI[P.02-A],Tabela_BI[UGRHI],Tabela_BI_UGRHI[[#This Row],[UGRHI]],Tabela_BI[Ano],Tabela_BI_UGRHI[[#This Row],[Ano]])</f>
        <v>0.33221000000000001</v>
      </c>
      <c r="H2" s="49">
        <f>SUMIFS(Tabela_BI[P.02-B],Tabela_BI[UGRHI],Tabela_BI_UGRHI[[#This Row],[UGRHI]],Tabela_BI[Ano],Tabela_BI_UGRHI[[#This Row],[Ano]])</f>
        <v>2.5075342465753401E-3</v>
      </c>
      <c r="I2" s="49">
        <f>SUMIFS(Tabela_BI[P.02-C],Tabela_BI[UGRHI],Tabela_BI_UGRHI[[#This Row],[UGRHI]],Tabela_BI[Ano],Tabela_BI_UGRHI[[#This Row],[Ano]])</f>
        <v>0.74316889713343504</v>
      </c>
      <c r="J2" s="6">
        <f>SUMIFS(Tabela_BI[P.02-D],Tabela_BI[UGRHI],Tabela_BI_UGRHI[[#This Row],[UGRHI]],Tabela_BI[Ano],Tabela_BI_UGRHI[[#This Row],[Ano]])</f>
        <v>3.0217867833587035E-2</v>
      </c>
      <c r="K2" s="49">
        <f>SUMIFS(Tabela_BI[P.02-E],Tabela_BI[UGRHI],Tabela_BI_UGRHI[[#This Row],[UGRHI]],Tabela_BI[Ano],Tabela_BI_UGRHI[[#This Row],[Ano]])</f>
        <v>0.12337697505092592</v>
      </c>
      <c r="L2" s="6">
        <f>SUMIFS(Tabela_BI[P.08-D],Tabela_BI[UGRHI],Tabela_BI_UGRHI[[#This Row],[UGRHI]],Tabela_BI[Ano],Tabela_BI_UGRHI[[#This Row],[Ano]])</f>
        <v>55</v>
      </c>
      <c r="M2" s="7">
        <f>(Tabela_BI_UGRHI[[#This Row],[nº Capt. Superf. - DAEE]]/VLOOKUP(A2,'Base UGRHI'!$B:$H,2,FALSE))*1000</f>
        <v>214.9421879632375</v>
      </c>
      <c r="N2" s="7">
        <f>(Tabela_BI_UGRHI[[#This Row],[nº Capt. Subt. - DAEE]]/VLOOKUP(A2,'Base UGRHI'!$B:$H,2,FALSE))*1000</f>
        <v>83.012155351319308</v>
      </c>
      <c r="O2" s="8">
        <f>(Tabela_BI_UGRHI[[#This Row],[nº Capt. Superf. - DAEE]]/SUM(Tabela_BI_UGRHI[[#This Row],[nº Capt. Superf. - DAEE]:[nº Capt. Subt. - DAEE]]))*100</f>
        <v>72.139303482587067</v>
      </c>
      <c r="P2" s="7">
        <f>(Tabela_BI_UGRHI[[#This Row],[nº Capt. Subt. - DAEE]]/SUM(Tabela_BI_UGRHI[[#This Row],[nº Capt. Superf. - DAEE]:[nº Capt. Subt. - DAEE]]))*100</f>
        <v>27.860696517412936</v>
      </c>
      <c r="Q2" s="6">
        <f>SUMIFS(Tabela_BI[nº Capt. Superf. - DAEE],Tabela_BI[UGRHI],Tabela_BI_UGRHI[[#This Row],[UGRHI]],Tabela_BI[Ano],Tabela_BI_UGRHI[[#This Row],[Ano]])</f>
        <v>145</v>
      </c>
      <c r="R2" s="6">
        <f>SUMIFS(Tabela_BI[nº Capt. Subt. - DAEE],Tabela_BI[UGRHI],Tabela_BI_UGRHI[[#This Row],[UGRHI]],Tabela_BI[Ano],Tabela_BI_UGRHI[[#This Row],[Ano]])</f>
        <v>56</v>
      </c>
      <c r="U2" s="1"/>
      <c r="V2" s="1"/>
      <c r="W2" s="1"/>
      <c r="AA2" s="1"/>
      <c r="AD2" s="1"/>
      <c r="AE2" s="1"/>
    </row>
    <row r="3" spans="1:31" hidden="1" x14ac:dyDescent="0.25">
      <c r="A3" s="1">
        <v>2</v>
      </c>
      <c r="B3" s="1">
        <v>2019</v>
      </c>
      <c r="C3" s="49">
        <f>SUMIFS(Tabela_BI[P.01-A],Tabela_BI[UGRHI],Tabela_BI_UGRHI[[#This Row],[UGRHI]],Tabela_BI[Ano],Tabela_BI_UGRHI[[#This Row],[Ano]])</f>
        <v>16.262677359842701</v>
      </c>
      <c r="D3" s="49">
        <f>SUMIFS(Tabela_BI[P.01-B],Tabela_BI[UGRHI],Tabela_BI_UGRHI[[#This Row],[UGRHI]],Tabela_BI[Ano],Tabela_BI_UGRHI[[#This Row],[Ano]])</f>
        <v>12.289310099568734</v>
      </c>
      <c r="E3" s="49">
        <f>SUMIFS(Tabela_BI[P.01-C],Tabela_BI[UGRHI],Tabela_BI_UGRHI[[#This Row],[UGRHI]],Tabela_BI[Ano],Tabela_BI_UGRHI[[#This Row],[Ano]])</f>
        <v>3.9733672602739714</v>
      </c>
      <c r="F3" s="49">
        <f>SUMIFS(Tabela_BI[P.01-D],Tabela_BI[UGRHI],Tabela_BI_UGRHI[[#This Row],[UGRHI]],Tabela_BI[Ano],Tabela_BI_UGRHI[[#This Row],[Ano]])</f>
        <v>7.5378165271435762</v>
      </c>
      <c r="G3" s="49">
        <f>SUMIFS(Tabela_BI[P.02-A],Tabela_BI[UGRHI],Tabela_BI_UGRHI[[#This Row],[UGRHI]],Tabela_BI[Ano],Tabela_BI_UGRHI[[#This Row],[Ano]])</f>
        <v>5.6853122336377515</v>
      </c>
      <c r="H3" s="49">
        <f>SUMIFS(Tabela_BI[P.02-B],Tabela_BI[UGRHI],Tabela_BI_UGRHI[[#This Row],[UGRHI]],Tabela_BI[Ano],Tabela_BI_UGRHI[[#This Row],[Ano]])</f>
        <v>3.4951929166666695</v>
      </c>
      <c r="I3" s="49">
        <f>SUMIFS(Tabela_BI[P.02-C],Tabela_BI[UGRHI],Tabela_BI_UGRHI[[#This Row],[UGRHI]],Tabela_BI[Ano],Tabela_BI_UGRHI[[#This Row],[Ano]])</f>
        <v>4.714113984652462</v>
      </c>
      <c r="J3" s="6">
        <f>SUMIFS(Tabela_BI[P.02-D],Tabela_BI[UGRHI],Tabela_BI_UGRHI[[#This Row],[UGRHI]],Tabela_BI[Ano],Tabela_BI_UGRHI[[#This Row],[Ano]])</f>
        <v>2.367465277143582</v>
      </c>
      <c r="K3" s="49">
        <f>SUMIFS(Tabela_BI[P.02-E],Tabela_BI[UGRHI],Tabela_BI_UGRHI[[#This Row],[UGRHI]],Tabela_BI[Ano],Tabela_BI_UGRHI[[#This Row],[Ano]])</f>
        <v>7.3722127144502325</v>
      </c>
      <c r="L3" s="6">
        <f>SUMIFS(Tabela_BI[P.08-D],Tabela_BI[UGRHI],Tabela_BI_UGRHI[[#This Row],[UGRHI]],Tabela_BI[Ano],Tabela_BI_UGRHI[[#This Row],[Ano]])</f>
        <v>1481</v>
      </c>
      <c r="M3" s="7">
        <f>(Tabela_BI_UGRHI[[#This Row],[nº Capt. Superf. - DAEE]]/VLOOKUP(A3,'Base UGRHI'!$B:$H,2,FALSE))*1000</f>
        <v>99.650167305160693</v>
      </c>
      <c r="N3" s="7">
        <f>(Tabela_BI_UGRHI[[#This Row],[nº Capt. Subt. - DAEE]]/VLOOKUP(A3,'Base UGRHI'!$B:$H,2,FALSE))*1000</f>
        <v>127.48737811530103</v>
      </c>
      <c r="O3" s="8">
        <f>(Tabela_BI_UGRHI[[#This Row],[nº Capt. Superf. - DAEE]]/SUM(Tabela_BI_UGRHI[[#This Row],[nº Capt. Superf. - DAEE]:[nº Capt. Subt. - DAEE]]))*100</f>
        <v>43.872168786844554</v>
      </c>
      <c r="P3" s="7">
        <f>(Tabela_BI_UGRHI[[#This Row],[nº Capt. Subt. - DAEE]]/SUM(Tabela_BI_UGRHI[[#This Row],[nº Capt. Superf. - DAEE]:[nº Capt. Subt. - DAEE]]))*100</f>
        <v>56.127831213155446</v>
      </c>
      <c r="Q3" s="6">
        <f>SUMIFS(Tabela_BI[nº Capt. Superf. - DAEE],Tabela_BI[UGRHI],Tabela_BI_UGRHI[[#This Row],[UGRHI]],Tabela_BI[Ano],Tabela_BI_UGRHI[[#This Row],[Ano]])</f>
        <v>1414</v>
      </c>
      <c r="R3" s="6">
        <f>SUMIFS(Tabela_BI[nº Capt. Subt. - DAEE],Tabela_BI[UGRHI],Tabela_BI_UGRHI[[#This Row],[UGRHI]],Tabela_BI[Ano],Tabela_BI_UGRHI[[#This Row],[Ano]])</f>
        <v>1809</v>
      </c>
      <c r="U3" s="1"/>
      <c r="V3" s="1"/>
      <c r="W3" s="1"/>
      <c r="AA3" s="1"/>
      <c r="AD3" s="1"/>
      <c r="AE3" s="1"/>
    </row>
    <row r="4" spans="1:31" hidden="1" x14ac:dyDescent="0.25">
      <c r="A4" s="1">
        <v>3</v>
      </c>
      <c r="B4" s="1">
        <v>2019</v>
      </c>
      <c r="C4" s="49">
        <f>SUMIFS(Tabela_BI[P.01-A],Tabela_BI[UGRHI],Tabela_BI_UGRHI[[#This Row],[UGRHI]],Tabela_BI[Ano],Tabela_BI_UGRHI[[#This Row],[Ano]])</f>
        <v>3.2887748959918772</v>
      </c>
      <c r="D4" s="49">
        <f>SUMIFS(Tabela_BI[P.01-B],Tabela_BI[UGRHI],Tabela_BI_UGRHI[[#This Row],[UGRHI]],Tabela_BI[Ano],Tabela_BI_UGRHI[[#This Row],[Ano]])</f>
        <v>3.1643645002536731</v>
      </c>
      <c r="E4" s="49">
        <f>SUMIFS(Tabela_BI[P.01-C],Tabela_BI[UGRHI],Tabela_BI_UGRHI[[#This Row],[UGRHI]],Tabela_BI[Ano],Tabela_BI_UGRHI[[#This Row],[Ano]])</f>
        <v>0.12441039573820389</v>
      </c>
      <c r="F4" s="49">
        <f>SUMIFS(Tabela_BI[P.01-D],Tabela_BI[UGRHI],Tabela_BI_UGRHI[[#This Row],[UGRHI]],Tabela_BI[Ano],Tabela_BI_UGRHI[[#This Row],[Ano]])</f>
        <v>1.6346397767630599E-4</v>
      </c>
      <c r="G4" s="49">
        <f>SUMIFS(Tabela_BI[P.02-A],Tabela_BI[UGRHI],Tabela_BI_UGRHI[[#This Row],[UGRHI]],Tabela_BI[Ano],Tabela_BI_UGRHI[[#This Row],[Ano]])</f>
        <v>2.354529406392694</v>
      </c>
      <c r="H4" s="49">
        <f>SUMIFS(Tabela_BI[P.02-B],Tabela_BI[UGRHI],Tabela_BI_UGRHI[[#This Row],[UGRHI]],Tabela_BI[Ano],Tabela_BI_UGRHI[[#This Row],[Ano]])</f>
        <v>5.3468551496702196E-2</v>
      </c>
      <c r="I4" s="49">
        <f>SUMIFS(Tabela_BI[P.02-C],Tabela_BI[UGRHI],Tabela_BI_UGRHI[[#This Row],[UGRHI]],Tabela_BI[Ano],Tabela_BI_UGRHI[[#This Row],[Ano]])</f>
        <v>0.50423890157280604</v>
      </c>
      <c r="J4" s="6">
        <f>SUMIFS(Tabela_BI[P.02-D],Tabela_BI[UGRHI],Tabela_BI_UGRHI[[#This Row],[UGRHI]],Tabela_BI[Ano],Tabela_BI_UGRHI[[#This Row],[Ano]])</f>
        <v>0.37653803652968043</v>
      </c>
      <c r="K4" s="49">
        <f>SUMIFS(Tabela_BI[P.02-E],Tabela_BI[UGRHI],Tabela_BI_UGRHI[[#This Row],[UGRHI]],Tabela_BI[Ano],Tabela_BI_UGRHI[[#This Row],[Ano]])</f>
        <v>0.74614070482175932</v>
      </c>
      <c r="L4" s="6">
        <f>SUMIFS(Tabela_BI[P.08-D],Tabela_BI[UGRHI],Tabela_BI_UGRHI[[#This Row],[UGRHI]],Tabela_BI[Ano],Tabela_BI_UGRHI[[#This Row],[Ano]])</f>
        <v>78</v>
      </c>
      <c r="M4" s="7">
        <f>(Tabela_BI_UGRHI[[#This Row],[nº Capt. Superf. - DAEE]]/VLOOKUP(A4,'Base UGRHI'!$B:$H,2,FALSE))*1000</f>
        <v>105.25180853412469</v>
      </c>
      <c r="N4" s="7">
        <f>(Tabela_BI_UGRHI[[#This Row],[nº Capt. Subt. - DAEE]]/VLOOKUP(A4,'Base UGRHI'!$B:$H,2,FALSE))*1000</f>
        <v>54.936309820250443</v>
      </c>
      <c r="O4" s="8">
        <f>(Tabela_BI_UGRHI[[#This Row],[nº Capt. Superf. - DAEE]]/SUM(Tabela_BI_UGRHI[[#This Row],[nº Capt. Superf. - DAEE]:[nº Capt. Subt. - DAEE]]))*100</f>
        <v>65.705128205128204</v>
      </c>
      <c r="P4" s="7">
        <f>(Tabela_BI_UGRHI[[#This Row],[nº Capt. Subt. - DAEE]]/SUM(Tabela_BI_UGRHI[[#This Row],[nº Capt. Superf. - DAEE]:[nº Capt. Subt. - DAEE]]))*100</f>
        <v>34.294871794871796</v>
      </c>
      <c r="Q4" s="6">
        <f>SUMIFS(Tabela_BI[nº Capt. Superf. - DAEE],Tabela_BI[UGRHI],Tabela_BI_UGRHI[[#This Row],[UGRHI]],Tabela_BI[Ano],Tabela_BI_UGRHI[[#This Row],[Ano]])</f>
        <v>205</v>
      </c>
      <c r="R4" s="6">
        <f>SUMIFS(Tabela_BI[nº Capt. Subt. - DAEE],Tabela_BI[UGRHI],Tabela_BI_UGRHI[[#This Row],[UGRHI]],Tabela_BI[Ano],Tabela_BI_UGRHI[[#This Row],[Ano]])</f>
        <v>107</v>
      </c>
      <c r="U4" s="1"/>
      <c r="V4" s="1"/>
      <c r="W4" s="1"/>
      <c r="AA4" s="1"/>
      <c r="AD4" s="1"/>
      <c r="AE4" s="1"/>
    </row>
    <row r="5" spans="1:31" hidden="1" x14ac:dyDescent="0.25">
      <c r="A5" s="1">
        <v>4</v>
      </c>
      <c r="B5" s="1">
        <v>2019</v>
      </c>
      <c r="C5" s="49">
        <f>SUMIFS(Tabela_BI[P.01-A],Tabela_BI[UGRHI],Tabela_BI_UGRHI[[#This Row],[UGRHI]],Tabela_BI[Ano],Tabela_BI_UGRHI[[#This Row],[Ano]])</f>
        <v>16.523738510908167</v>
      </c>
      <c r="D5" s="49">
        <f>SUMIFS(Tabela_BI[P.01-B],Tabela_BI[UGRHI],Tabela_BI_UGRHI[[#This Row],[UGRHI]],Tabela_BI[Ano],Tabela_BI_UGRHI[[#This Row],[Ano]])</f>
        <v>9.6082841238584447</v>
      </c>
      <c r="E5" s="49">
        <f>SUMIFS(Tabela_BI[P.01-C],Tabela_BI[UGRHI],Tabela_BI_UGRHI[[#This Row],[UGRHI]],Tabela_BI[Ano],Tabela_BI_UGRHI[[#This Row],[Ano]])</f>
        <v>6.9154543870497207</v>
      </c>
      <c r="F5" s="49">
        <f>SUMIFS(Tabela_BI[P.01-D],Tabela_BI[UGRHI],Tabela_BI_UGRHI[[#This Row],[UGRHI]],Tabela_BI[Ano],Tabela_BI_UGRHI[[#This Row],[Ano]])</f>
        <v>6.9793544203450075</v>
      </c>
      <c r="G5" s="49">
        <f>SUMIFS(Tabela_BI[P.02-A],Tabela_BI[UGRHI],Tabela_BI_UGRHI[[#This Row],[UGRHI]],Tabela_BI[Ano],Tabela_BI_UGRHI[[#This Row],[Ano]])</f>
        <v>5.8987118569254182</v>
      </c>
      <c r="H5" s="49">
        <f>SUMIFS(Tabela_BI[P.02-B],Tabela_BI[UGRHI],Tabela_BI_UGRHI[[#This Row],[UGRHI]],Tabela_BI[Ano],Tabela_BI_UGRHI[[#This Row],[Ano]])</f>
        <v>1.9293902257737188</v>
      </c>
      <c r="I5" s="49">
        <f>SUMIFS(Tabela_BI[P.02-C],Tabela_BI[UGRHI],Tabela_BI_UGRHI[[#This Row],[UGRHI]],Tabela_BI[Ano],Tabela_BI_UGRHI[[#This Row],[Ano]])</f>
        <v>7.2813810423008611</v>
      </c>
      <c r="J5" s="6">
        <f>SUMIFS(Tabela_BI[P.02-D],Tabela_BI[UGRHI],Tabela_BI_UGRHI[[#This Row],[UGRHI]],Tabela_BI[Ano],Tabela_BI_UGRHI[[#This Row],[Ano]])</f>
        <v>1.4117877298959924</v>
      </c>
      <c r="K5" s="49">
        <f>SUMIFS(Tabela_BI[P.02-E],Tabela_BI[UGRHI],Tabela_BI_UGRHI[[#This Row],[UGRHI]],Tabela_BI[Ano],Tabela_BI_UGRHI[[#This Row],[Ano]])</f>
        <v>4.2692360995937486</v>
      </c>
      <c r="L5" s="6">
        <f>SUMIFS(Tabela_BI[P.08-D],Tabela_BI[UGRHI],Tabela_BI_UGRHI[[#This Row],[UGRHI]],Tabela_BI[Ano],Tabela_BI_UGRHI[[#This Row],[Ano]])</f>
        <v>740</v>
      </c>
      <c r="M5" s="7">
        <f>(Tabela_BI_UGRHI[[#This Row],[nº Capt. Superf. - DAEE]]/VLOOKUP(A5,'Base UGRHI'!$B:$H,2,FALSE))*1000</f>
        <v>146.58295476525296</v>
      </c>
      <c r="N5" s="7">
        <f>(Tabela_BI_UGRHI[[#This Row],[nº Capt. Subt. - DAEE]]/VLOOKUP(A5,'Base UGRHI'!$B:$H,2,FALSE))*1000</f>
        <v>155.15628022227915</v>
      </c>
      <c r="O5" s="8">
        <f>(Tabela_BI_UGRHI[[#This Row],[nº Capt. Superf. - DAEE]]/SUM(Tabela_BI_UGRHI[[#This Row],[nº Capt. Superf. - DAEE]:[nº Capt. Subt. - DAEE]]))*100</f>
        <v>48.579348579348583</v>
      </c>
      <c r="P5" s="7">
        <f>(Tabela_BI_UGRHI[[#This Row],[nº Capt. Subt. - DAEE]]/SUM(Tabela_BI_UGRHI[[#This Row],[nº Capt. Superf. - DAEE]:[nº Capt. Subt. - DAEE]]))*100</f>
        <v>51.420651420651417</v>
      </c>
      <c r="Q5" s="6">
        <f>SUMIFS(Tabela_BI[nº Capt. Superf. - DAEE],Tabela_BI[UGRHI],Tabela_BI_UGRHI[[#This Row],[UGRHI]],Tabela_BI[Ano],Tabela_BI_UGRHI[[#This Row],[Ano]])</f>
        <v>1402</v>
      </c>
      <c r="R5" s="6">
        <f>SUMIFS(Tabela_BI[nº Capt. Subt. - DAEE],Tabela_BI[UGRHI],Tabela_BI_UGRHI[[#This Row],[UGRHI]],Tabela_BI[Ano],Tabela_BI_UGRHI[[#This Row],[Ano]])</f>
        <v>1484</v>
      </c>
      <c r="U5" s="1"/>
      <c r="V5" s="1"/>
      <c r="W5" s="1"/>
      <c r="AA5" s="1"/>
      <c r="AD5" s="1"/>
      <c r="AE5" s="1"/>
    </row>
    <row r="6" spans="1:31" hidden="1" x14ac:dyDescent="0.25">
      <c r="A6" s="1">
        <v>5</v>
      </c>
      <c r="B6" s="1">
        <v>2019</v>
      </c>
      <c r="C6" s="49">
        <f>SUMIFS(Tabela_BI[P.01-A],Tabela_BI[UGRHI],Tabela_BI_UGRHI[[#This Row],[UGRHI]],Tabela_BI[Ano],Tabela_BI_UGRHI[[#This Row],[Ano]])</f>
        <v>88.67423842307204</v>
      </c>
      <c r="D6" s="49">
        <f>SUMIFS(Tabela_BI[P.01-B],Tabela_BI[UGRHI],Tabela_BI_UGRHI[[#This Row],[UGRHI]],Tabela_BI[Ano],Tabela_BI_UGRHI[[#This Row],[Ano]])</f>
        <v>78.982530391298809</v>
      </c>
      <c r="E6" s="49">
        <f>SUMIFS(Tabela_BI[P.01-C],Tabela_BI[UGRHI],Tabela_BI_UGRHI[[#This Row],[UGRHI]],Tabela_BI[Ano],Tabela_BI_UGRHI[[#This Row],[Ano]])</f>
        <v>9.6917080317732154</v>
      </c>
      <c r="F6" s="49">
        <f>SUMIFS(Tabela_BI[P.01-D],Tabela_BI[UGRHI],Tabela_BI_UGRHI[[#This Row],[UGRHI]],Tabela_BI[Ano],Tabela_BI_UGRHI[[#This Row],[Ano]])</f>
        <v>2.7777777777777801E-3</v>
      </c>
      <c r="G6" s="49">
        <f>SUMIFS(Tabela_BI[P.02-A],Tabela_BI[UGRHI],Tabela_BI_UGRHI[[#This Row],[UGRHI]],Tabela_BI[Ano],Tabela_BI_UGRHI[[#This Row],[Ano]])</f>
        <v>60.461905665905618</v>
      </c>
      <c r="H6" s="49">
        <f>SUMIFS(Tabela_BI[P.02-B],Tabela_BI[UGRHI],Tabela_BI_UGRHI[[#This Row],[UGRHI]],Tabela_BI[Ano],Tabela_BI_UGRHI[[#This Row],[Ano]])</f>
        <v>16.266167023401827</v>
      </c>
      <c r="I6" s="49">
        <f>SUMIFS(Tabela_BI[P.02-C],Tabela_BI[UGRHI],Tabela_BI_UGRHI[[#This Row],[UGRHI]],Tabela_BI[Ano],Tabela_BI_UGRHI[[#This Row],[Ano]])</f>
        <v>5.4752353925672237</v>
      </c>
      <c r="J6" s="6">
        <f>SUMIFS(Tabela_BI[P.02-D],Tabela_BI[UGRHI],Tabela_BI_UGRHI[[#This Row],[UGRHI]],Tabela_BI[Ano],Tabela_BI_UGRHI[[#This Row],[Ano]])</f>
        <v>6.4702217288178598</v>
      </c>
      <c r="K6" s="49">
        <f>SUMIFS(Tabela_BI[P.02-E],Tabela_BI[UGRHI],Tabela_BI_UGRHI[[#This Row],[UGRHI]],Tabela_BI[Ano],Tabela_BI_UGRHI[[#This Row],[Ano]])</f>
        <v>19.079399955663202</v>
      </c>
      <c r="L6" s="6">
        <f>SUMIFS(Tabela_BI[P.08-D],Tabela_BI[UGRHI],Tabela_BI_UGRHI[[#This Row],[UGRHI]],Tabela_BI[Ano],Tabela_BI_UGRHI[[#This Row],[Ano]])</f>
        <v>3449</v>
      </c>
      <c r="M6" s="7">
        <f>(Tabela_BI_UGRHI[[#This Row],[nº Capt. Superf. - DAEE]]/VLOOKUP(A6,'Base UGRHI'!$B:$H,2,FALSE))*1000</f>
        <v>188.16398933521859</v>
      </c>
      <c r="N6" s="7">
        <f>(Tabela_BI_UGRHI[[#This Row],[nº Capt. Subt. - DAEE]]/VLOOKUP(A6,'Base UGRHI'!$B:$H,2,FALSE))*1000</f>
        <v>828.81244023332624</v>
      </c>
      <c r="O6" s="8">
        <f>(Tabela_BI_UGRHI[[#This Row],[nº Capt. Superf. - DAEE]]/SUM(Tabela_BI_UGRHI[[#This Row],[nº Capt. Superf. - DAEE]:[nº Capt. Subt. - DAEE]]))*100</f>
        <v>18.502296008477572</v>
      </c>
      <c r="P6" s="7">
        <f>(Tabela_BI_UGRHI[[#This Row],[nº Capt. Subt. - DAEE]]/SUM(Tabela_BI_UGRHI[[#This Row],[nº Capt. Superf. - DAEE]:[nº Capt. Subt. - DAEE]]))*100</f>
        <v>81.497703991522428</v>
      </c>
      <c r="Q6" s="6">
        <f>SUMIFS(Tabela_BI[nº Capt. Superf. - DAEE],Tabela_BI[UGRHI],Tabela_BI_UGRHI[[#This Row],[UGRHI]],Tabela_BI[Ano],Tabela_BI_UGRHI[[#This Row],[Ano]])</f>
        <v>2619</v>
      </c>
      <c r="R6" s="6">
        <f>SUMIFS(Tabela_BI[nº Capt. Subt. - DAEE],Tabela_BI[UGRHI],Tabela_BI_UGRHI[[#This Row],[UGRHI]],Tabela_BI[Ano],Tabela_BI_UGRHI[[#This Row],[Ano]])</f>
        <v>11536</v>
      </c>
      <c r="U6" s="1"/>
      <c r="V6" s="1"/>
      <c r="W6" s="1"/>
      <c r="AA6" s="1"/>
      <c r="AD6" s="1"/>
      <c r="AE6" s="1"/>
    </row>
    <row r="7" spans="1:31" hidden="1" x14ac:dyDescent="0.25">
      <c r="A7" s="1">
        <v>6</v>
      </c>
      <c r="B7" s="1">
        <v>2019</v>
      </c>
      <c r="C7" s="49">
        <f>SUMIFS(Tabela_BI[P.01-A],Tabela_BI[UGRHI],Tabela_BI_UGRHI[[#This Row],[UGRHI]],Tabela_BI[Ano],Tabela_BI_UGRHI[[#This Row],[Ano]])</f>
        <v>60.030341589294807</v>
      </c>
      <c r="D7" s="49">
        <f>SUMIFS(Tabela_BI[P.01-B],Tabela_BI[UGRHI],Tabela_BI_UGRHI[[#This Row],[UGRHI]],Tabela_BI[Ano],Tabela_BI_UGRHI[[#This Row],[Ano]])</f>
        <v>52.074836696790982</v>
      </c>
      <c r="E7" s="49">
        <f>SUMIFS(Tabela_BI[P.01-C],Tabela_BI[UGRHI],Tabela_BI_UGRHI[[#This Row],[UGRHI]],Tabela_BI[Ano],Tabela_BI_UGRHI[[#This Row],[Ano]])</f>
        <v>7.9555048925038232</v>
      </c>
      <c r="F7" s="49">
        <f>SUMIFS(Tabela_BI[P.01-D],Tabela_BI[UGRHI],Tabela_BI_UGRHI[[#This Row],[UGRHI]],Tabela_BI[Ano],Tabela_BI_UGRHI[[#This Row],[Ano]])</f>
        <v>0</v>
      </c>
      <c r="G7" s="49">
        <f>SUMIFS(Tabela_BI[P.02-A],Tabela_BI[UGRHI],Tabela_BI_UGRHI[[#This Row],[UGRHI]],Tabela_BI[Ano],Tabela_BI_UGRHI[[#This Row],[Ano]])</f>
        <v>46.373938767123327</v>
      </c>
      <c r="H7" s="49">
        <f>SUMIFS(Tabela_BI[P.02-B],Tabela_BI[UGRHI],Tabela_BI_UGRHI[[#This Row],[UGRHI]],Tabela_BI[Ano],Tabela_BI_UGRHI[[#This Row],[Ano]])</f>
        <v>7.1058560733764606</v>
      </c>
      <c r="I7" s="49">
        <f>SUMIFS(Tabela_BI[P.02-C],Tabela_BI[UGRHI],Tabela_BI_UGRHI[[#This Row],[UGRHI]],Tabela_BI[Ano],Tabela_BI_UGRHI[[#This Row],[Ano]])</f>
        <v>1.7261845031075587</v>
      </c>
      <c r="J7" s="6">
        <f>SUMIFS(Tabela_BI[P.02-D],Tabela_BI[UGRHI],Tabela_BI_UGRHI[[#This Row],[UGRHI]],Tabela_BI[Ano],Tabela_BI_UGRHI[[#This Row],[Ano]])</f>
        <v>4.8226919323947426</v>
      </c>
      <c r="K7" s="49">
        <f>SUMIFS(Tabela_BI[P.02-E],Tabela_BI[UGRHI],Tabela_BI_UGRHI[[#This Row],[UGRHI]],Tabela_BI[Ano],Tabela_BI_UGRHI[[#This Row],[Ano]])</f>
        <v>80.49367442055555</v>
      </c>
      <c r="L7" s="6">
        <f>SUMIFS(Tabela_BI[P.08-D],Tabela_BI[UGRHI],Tabela_BI_UGRHI[[#This Row],[UGRHI]],Tabela_BI[Ano],Tabela_BI_UGRHI[[#This Row],[Ano]])</f>
        <v>628</v>
      </c>
      <c r="M7" s="7">
        <f>(Tabela_BI_UGRHI[[#This Row],[nº Capt. Superf. - DAEE]]/VLOOKUP(A7,'Base UGRHI'!$B:$H,2,FALSE))*1000</f>
        <v>115.67661688513311</v>
      </c>
      <c r="N7" s="7">
        <f>(Tabela_BI_UGRHI[[#This Row],[nº Capt. Subt. - DAEE]]/VLOOKUP(A7,'Base UGRHI'!$B:$H,2,FALSE))*1000</f>
        <v>897.55922338372375</v>
      </c>
      <c r="O7" s="8">
        <f>(Tabela_BI_UGRHI[[#This Row],[nº Capt. Superf. - DAEE]]/SUM(Tabela_BI_UGRHI[[#This Row],[nº Capt. Superf. - DAEE]:[nº Capt. Subt. - DAEE]]))*100</f>
        <v>11.416554003304793</v>
      </c>
      <c r="P7" s="7">
        <f>(Tabela_BI_UGRHI[[#This Row],[nº Capt. Subt. - DAEE]]/SUM(Tabela_BI_UGRHI[[#This Row],[nº Capt. Superf. - DAEE]:[nº Capt. Subt. - DAEE]]))*100</f>
        <v>88.583445996695204</v>
      </c>
      <c r="Q7" s="6">
        <f>SUMIFS(Tabela_BI[nº Capt. Superf. - DAEE],Tabela_BI[UGRHI],Tabela_BI_UGRHI[[#This Row],[UGRHI]],Tabela_BI[Ano],Tabela_BI_UGRHI[[#This Row],[Ano]])</f>
        <v>760</v>
      </c>
      <c r="R7" s="6">
        <f>SUMIFS(Tabela_BI[nº Capt. Subt. - DAEE],Tabela_BI[UGRHI],Tabela_BI_UGRHI[[#This Row],[UGRHI]],Tabela_BI[Ano],Tabela_BI_UGRHI[[#This Row],[Ano]])</f>
        <v>5897</v>
      </c>
      <c r="U7" s="1"/>
      <c r="V7" s="1"/>
      <c r="W7" s="1"/>
      <c r="AA7" s="1"/>
      <c r="AD7" s="1"/>
      <c r="AE7" s="1"/>
    </row>
    <row r="8" spans="1:31" hidden="1" x14ac:dyDescent="0.25">
      <c r="A8" s="1">
        <v>7</v>
      </c>
      <c r="B8" s="1">
        <v>2019</v>
      </c>
      <c r="C8" s="49">
        <f>SUMIFS(Tabela_BI[P.01-A],Tabela_BI[UGRHI],Tabela_BI_UGRHI[[#This Row],[UGRHI]],Tabela_BI[Ano],Tabela_BI_UGRHI[[#This Row],[Ano]])</f>
        <v>18.470937585616429</v>
      </c>
      <c r="D8" s="49">
        <f>SUMIFS(Tabela_BI[P.01-B],Tabela_BI[UGRHI],Tabela_BI_UGRHI[[#This Row],[UGRHI]],Tabela_BI[Ano],Tabela_BI_UGRHI[[#This Row],[Ano]])</f>
        <v>18.422093196347021</v>
      </c>
      <c r="E8" s="49">
        <f>SUMIFS(Tabela_BI[P.01-C],Tabela_BI[UGRHI],Tabela_BI_UGRHI[[#This Row],[UGRHI]],Tabela_BI[Ano],Tabela_BI_UGRHI[[#This Row],[Ano]])</f>
        <v>4.8844389269406353E-2</v>
      </c>
      <c r="F8" s="49">
        <f>SUMIFS(Tabela_BI[P.01-D],Tabela_BI[UGRHI],Tabela_BI_UGRHI[[#This Row],[UGRHI]],Tabela_BI[Ano],Tabela_BI_UGRHI[[#This Row],[Ano]])</f>
        <v>0</v>
      </c>
      <c r="G8" s="49">
        <f>SUMIFS(Tabela_BI[P.02-A],Tabela_BI[UGRHI],Tabela_BI_UGRHI[[#This Row],[UGRHI]],Tabela_BI[Ano],Tabela_BI_UGRHI[[#This Row],[Ano]])</f>
        <v>11.08968</v>
      </c>
      <c r="H8" s="49">
        <f>SUMIFS(Tabela_BI[P.02-B],Tabela_BI[UGRHI],Tabela_BI_UGRHI[[#This Row],[UGRHI]],Tabela_BI[Ano],Tabela_BI_UGRHI[[#This Row],[Ano]])</f>
        <v>6.1780602777777798</v>
      </c>
      <c r="I8" s="49">
        <f>SUMIFS(Tabela_BI[P.02-C],Tabela_BI[UGRHI],Tabela_BI_UGRHI[[#This Row],[UGRHI]],Tabela_BI[Ano],Tabela_BI_UGRHI[[#This Row],[Ano]])</f>
        <v>2.0120758498224249E-2</v>
      </c>
      <c r="J8" s="6">
        <f>SUMIFS(Tabela_BI[P.02-D],Tabela_BI[UGRHI],Tabela_BI_UGRHI[[#This Row],[UGRHI]],Tabela_BI[Ano],Tabela_BI_UGRHI[[#This Row],[Ano]])</f>
        <v>1.1830765493404385</v>
      </c>
      <c r="K8" s="49">
        <f>SUMIFS(Tabela_BI[P.02-E],Tabela_BI[UGRHI],Tabela_BI_UGRHI[[#This Row],[UGRHI]],Tabela_BI[Ano],Tabela_BI_UGRHI[[#This Row],[Ano]])</f>
        <v>5.6430054510393521</v>
      </c>
      <c r="L8" s="6">
        <f>SUMIFS(Tabela_BI[P.08-D],Tabela_BI[UGRHI],Tabela_BI_UGRHI[[#This Row],[UGRHI]],Tabela_BI[Ano],Tabela_BI_UGRHI[[#This Row],[Ano]])</f>
        <v>96</v>
      </c>
      <c r="M8" s="7">
        <f>(Tabela_BI_UGRHI[[#This Row],[nº Capt. Superf. - DAEE]]/VLOOKUP(A8,'Base UGRHI'!$B:$H,2,FALSE))*1000</f>
        <v>59.848850695691283</v>
      </c>
      <c r="N8" s="7">
        <f>(Tabela_BI_UGRHI[[#This Row],[nº Capt. Subt. - DAEE]]/VLOOKUP(A8,'Base UGRHI'!$B:$H,2,FALSE))*1000</f>
        <v>53.244839584442595</v>
      </c>
      <c r="O8" s="8">
        <f>(Tabela_BI_UGRHI[[#This Row],[nº Capt. Superf. - DAEE]]/SUM(Tabela_BI_UGRHI[[#This Row],[nº Capt. Superf. - DAEE]:[nº Capt. Subt. - DAEE]]))*100</f>
        <v>52.919708029197075</v>
      </c>
      <c r="P8" s="7">
        <f>(Tabela_BI_UGRHI[[#This Row],[nº Capt. Subt. - DAEE]]/SUM(Tabela_BI_UGRHI[[#This Row],[nº Capt. Superf. - DAEE]:[nº Capt. Subt. - DAEE]]))*100</f>
        <v>47.080291970802918</v>
      </c>
      <c r="Q8" s="6">
        <f>SUMIFS(Tabela_BI[nº Capt. Superf. - DAEE],Tabela_BI[UGRHI],Tabela_BI_UGRHI[[#This Row],[UGRHI]],Tabela_BI[Ano],Tabela_BI_UGRHI[[#This Row],[Ano]])</f>
        <v>145</v>
      </c>
      <c r="R8" s="6">
        <f>SUMIFS(Tabela_BI[nº Capt. Subt. - DAEE],Tabela_BI[UGRHI],Tabela_BI_UGRHI[[#This Row],[UGRHI]],Tabela_BI[Ano],Tabela_BI_UGRHI[[#This Row],[Ano]])</f>
        <v>129</v>
      </c>
      <c r="U8" s="1"/>
      <c r="V8" s="1"/>
      <c r="W8" s="1"/>
      <c r="AA8" s="1"/>
      <c r="AD8" s="1"/>
      <c r="AE8" s="1"/>
    </row>
    <row r="9" spans="1:31" hidden="1" x14ac:dyDescent="0.25">
      <c r="A9" s="1">
        <v>8</v>
      </c>
      <c r="B9" s="1">
        <v>2019</v>
      </c>
      <c r="C9" s="49">
        <f>SUMIFS(Tabela_BI[P.01-A],Tabela_BI[UGRHI],Tabela_BI_UGRHI[[#This Row],[UGRHI]],Tabela_BI[Ano],Tabela_BI_UGRHI[[#This Row],[Ano]])</f>
        <v>9.4612014123541304</v>
      </c>
      <c r="D9" s="49">
        <f>SUMIFS(Tabela_BI[P.01-B],Tabela_BI[UGRHI],Tabela_BI_UGRHI[[#This Row],[UGRHI]],Tabela_BI[Ano],Tabela_BI_UGRHI[[#This Row],[Ano]])</f>
        <v>7.2301820509893444</v>
      </c>
      <c r="E9" s="49">
        <f>SUMIFS(Tabela_BI[P.01-C],Tabela_BI[UGRHI],Tabela_BI_UGRHI[[#This Row],[UGRHI]],Tabela_BI[Ano],Tabela_BI_UGRHI[[#This Row],[Ano]])</f>
        <v>2.23101936136479</v>
      </c>
      <c r="F9" s="49">
        <f>SUMIFS(Tabela_BI[P.01-D],Tabela_BI[UGRHI],Tabela_BI_UGRHI[[#This Row],[UGRHI]],Tabela_BI[Ano],Tabela_BI_UGRHI[[#This Row],[Ano]])</f>
        <v>6.2050996321664131</v>
      </c>
      <c r="G9" s="49">
        <f>SUMIFS(Tabela_BI[P.02-A],Tabela_BI[UGRHI],Tabela_BI_UGRHI[[#This Row],[UGRHI]],Tabela_BI[Ano],Tabela_BI_UGRHI[[#This Row],[Ano]])</f>
        <v>1.6505111865804156</v>
      </c>
      <c r="H9" s="49">
        <f>SUMIFS(Tabela_BI[P.02-B],Tabela_BI[UGRHI],Tabela_BI_UGRHI[[#This Row],[UGRHI]],Tabela_BI[Ano],Tabela_BI_UGRHI[[#This Row],[Ano]])</f>
        <v>0.76262323947234922</v>
      </c>
      <c r="I9" s="49">
        <f>SUMIFS(Tabela_BI[P.02-C],Tabela_BI[UGRHI],Tabela_BI_UGRHI[[#This Row],[UGRHI]],Tabela_BI[Ano],Tabela_BI_UGRHI[[#This Row],[Ano]])</f>
        <v>6.5652496270928458</v>
      </c>
      <c r="J9" s="6">
        <f>SUMIFS(Tabela_BI[P.02-D],Tabela_BI[UGRHI],Tabela_BI_UGRHI[[#This Row],[UGRHI]],Tabela_BI[Ano],Tabela_BI_UGRHI[[#This Row],[Ano]])</f>
        <v>0.48281735920852392</v>
      </c>
      <c r="K9" s="49">
        <f>SUMIFS(Tabela_BI[P.02-E],Tabela_BI[UGRHI],Tabela_BI_UGRHI[[#This Row],[UGRHI]],Tabela_BI[Ano],Tabela_BI_UGRHI[[#This Row],[Ano]])</f>
        <v>2.2233278417761242</v>
      </c>
      <c r="L9" s="6">
        <f>SUMIFS(Tabela_BI[P.08-D],Tabela_BI[UGRHI],Tabela_BI_UGRHI[[#This Row],[UGRHI]],Tabela_BI[Ano],Tabela_BI_UGRHI[[#This Row],[Ano]])</f>
        <v>416</v>
      </c>
      <c r="M9" s="7">
        <f>(Tabela_BI_UGRHI[[#This Row],[nº Capt. Superf. - DAEE]]/VLOOKUP(A9,'Base UGRHI'!$B:$H,2,FALSE))*1000</f>
        <v>92.761382195063362</v>
      </c>
      <c r="N9" s="7">
        <f>(Tabela_BI_UGRHI[[#This Row],[nº Capt. Subt. - DAEE]]/VLOOKUP(A9,'Base UGRHI'!$B:$H,2,FALSE))*1000</f>
        <v>96.899811650991111</v>
      </c>
      <c r="O9" s="8">
        <f>(Tabela_BI_UGRHI[[#This Row],[nº Capt. Superf. - DAEE]]/SUM(Tabela_BI_UGRHI[[#This Row],[nº Capt. Superf. - DAEE]:[nº Capt. Subt. - DAEE]]))*100</f>
        <v>48.908994145822241</v>
      </c>
      <c r="P9" s="7">
        <f>(Tabela_BI_UGRHI[[#This Row],[nº Capt. Subt. - DAEE]]/SUM(Tabela_BI_UGRHI[[#This Row],[nº Capt. Superf. - DAEE]:[nº Capt. Subt. - DAEE]]))*100</f>
        <v>51.091005854177752</v>
      </c>
      <c r="Q9" s="6">
        <f>SUMIFS(Tabela_BI[nº Capt. Superf. - DAEE],Tabela_BI[UGRHI],Tabela_BI_UGRHI[[#This Row],[UGRHI]],Tabela_BI[Ano],Tabela_BI_UGRHI[[#This Row],[Ano]])</f>
        <v>919</v>
      </c>
      <c r="R9" s="6">
        <f>SUMIFS(Tabela_BI[nº Capt. Subt. - DAEE],Tabela_BI[UGRHI],Tabela_BI_UGRHI[[#This Row],[UGRHI]],Tabela_BI[Ano],Tabela_BI_UGRHI[[#This Row],[Ano]])</f>
        <v>960</v>
      </c>
      <c r="U9" s="1"/>
      <c r="V9" s="1"/>
      <c r="W9" s="1"/>
      <c r="AA9" s="1"/>
      <c r="AD9" s="1"/>
      <c r="AE9" s="1"/>
    </row>
    <row r="10" spans="1:31" hidden="1" x14ac:dyDescent="0.25">
      <c r="A10" s="1">
        <v>9</v>
      </c>
      <c r="B10" s="1">
        <v>2019</v>
      </c>
      <c r="C10" s="49">
        <f>SUMIFS(Tabela_BI[P.01-A],Tabela_BI[UGRHI],Tabela_BI_UGRHI[[#This Row],[UGRHI]],Tabela_BI[Ano],Tabela_BI_UGRHI[[#This Row],[Ano]])</f>
        <v>29.34105328513445</v>
      </c>
      <c r="D10" s="49">
        <f>SUMIFS(Tabela_BI[P.01-B],Tabela_BI[UGRHI],Tabela_BI_UGRHI[[#This Row],[UGRHI]],Tabela_BI[Ano],Tabela_BI_UGRHI[[#This Row],[Ano]])</f>
        <v>24.014015794964489</v>
      </c>
      <c r="E10" s="49">
        <f>SUMIFS(Tabela_BI[P.01-C],Tabela_BI[UGRHI],Tabela_BI_UGRHI[[#This Row],[UGRHI]],Tabela_BI[Ano],Tabela_BI_UGRHI[[#This Row],[Ano]])</f>
        <v>5.3270374901699649</v>
      </c>
      <c r="F10" s="49">
        <f>SUMIFS(Tabela_BI[P.01-D],Tabela_BI[UGRHI],Tabela_BI_UGRHI[[#This Row],[UGRHI]],Tabela_BI[Ano],Tabela_BI_UGRHI[[#This Row],[Ano]])</f>
        <v>8.5851703132927479</v>
      </c>
      <c r="G10" s="49">
        <f>SUMIFS(Tabela_BI[P.02-A],Tabela_BI[UGRHI],Tabela_BI_UGRHI[[#This Row],[UGRHI]],Tabela_BI[Ano],Tabela_BI_UGRHI[[#This Row],[Ano]])</f>
        <v>4.1786387265347553</v>
      </c>
      <c r="H10" s="49">
        <f>SUMIFS(Tabela_BI[P.02-B],Tabela_BI[UGRHI],Tabela_BI_UGRHI[[#This Row],[UGRHI]],Tabela_BI[Ano],Tabela_BI_UGRHI[[#This Row],[Ano]])</f>
        <v>6.8215322754946701</v>
      </c>
      <c r="I10" s="49">
        <f>SUMIFS(Tabela_BI[P.02-C],Tabela_BI[UGRHI],Tabela_BI_UGRHI[[#This Row],[UGRHI]],Tabela_BI[Ano],Tabela_BI_UGRHI[[#This Row],[Ano]])</f>
        <v>15.980571366057822</v>
      </c>
      <c r="J10" s="6">
        <f>SUMIFS(Tabela_BI[P.02-D],Tabela_BI[UGRHI],Tabela_BI_UGRHI[[#This Row],[UGRHI]],Tabela_BI[Ano],Tabela_BI_UGRHI[[#This Row],[Ano]])</f>
        <v>2.3590595522577344</v>
      </c>
      <c r="K10" s="49">
        <f>SUMIFS(Tabela_BI[P.02-E],Tabela_BI[UGRHI],Tabela_BI_UGRHI[[#This Row],[UGRHI]],Tabela_BI[Ano],Tabela_BI_UGRHI[[#This Row],[Ano]])</f>
        <v>4.658581413014045</v>
      </c>
      <c r="L10" s="6">
        <f>SUMIFS(Tabela_BI[P.08-D],Tabela_BI[UGRHI],Tabela_BI_UGRHI[[#This Row],[UGRHI]],Tabela_BI[Ano],Tabela_BI_UGRHI[[#This Row],[Ano]])</f>
        <v>1476</v>
      </c>
      <c r="M10" s="7">
        <f>(Tabela_BI_UGRHI[[#This Row],[nº Capt. Superf. - DAEE]]/VLOOKUP(A10,'Base UGRHI'!$B:$H,2,FALSE))*1000</f>
        <v>179.02375652155231</v>
      </c>
      <c r="N10" s="7">
        <f>(Tabela_BI_UGRHI[[#This Row],[nº Capt. Subt. - DAEE]]/VLOOKUP(A10,'Base UGRHI'!$B:$H,2,FALSE))*1000</f>
        <v>182.63032169794022</v>
      </c>
      <c r="O10" s="8">
        <f>(Tabela_BI_UGRHI[[#This Row],[nº Capt. Superf. - DAEE]]/SUM(Tabela_BI_UGRHI[[#This Row],[nº Capt. Superf. - DAEE]:[nº Capt. Subt. - DAEE]]))*100</f>
        <v>49.501379164014431</v>
      </c>
      <c r="P10" s="7">
        <f>(Tabela_BI_UGRHI[[#This Row],[nº Capt. Subt. - DAEE]]/SUM(Tabela_BI_UGRHI[[#This Row],[nº Capt. Superf. - DAEE]:[nº Capt. Subt. - DAEE]]))*100</f>
        <v>50.498620835985577</v>
      </c>
      <c r="Q10" s="6">
        <f>SUMIFS(Tabela_BI[nº Capt. Superf. - DAEE],Tabela_BI[UGRHI],Tabela_BI_UGRHI[[#This Row],[UGRHI]],Tabela_BI[Ano],Tabela_BI_UGRHI[[#This Row],[Ano]])</f>
        <v>2333</v>
      </c>
      <c r="R10" s="6">
        <f>SUMIFS(Tabela_BI[nº Capt. Subt. - DAEE],Tabela_BI[UGRHI],Tabela_BI_UGRHI[[#This Row],[UGRHI]],Tabela_BI[Ano],Tabela_BI_UGRHI[[#This Row],[Ano]])</f>
        <v>2380</v>
      </c>
      <c r="U10" s="1"/>
      <c r="V10" s="1"/>
      <c r="W10" s="1"/>
      <c r="AA10" s="1"/>
      <c r="AD10" s="1"/>
      <c r="AE10" s="1"/>
    </row>
    <row r="11" spans="1:31" hidden="1" x14ac:dyDescent="0.25">
      <c r="A11" s="1">
        <v>10</v>
      </c>
      <c r="B11" s="1">
        <v>2019</v>
      </c>
      <c r="C11" s="49">
        <f>SUMIFS(Tabela_BI[P.01-A],Tabela_BI[UGRHI],Tabela_BI_UGRHI[[#This Row],[UGRHI]],Tabela_BI[Ano],Tabela_BI_UGRHI[[#This Row],[Ano]])</f>
        <v>21.146116413305414</v>
      </c>
      <c r="D11" s="49">
        <f>SUMIFS(Tabela_BI[P.01-B],Tabela_BI[UGRHI],Tabela_BI_UGRHI[[#This Row],[UGRHI]],Tabela_BI[Ano],Tabela_BI_UGRHI[[#This Row],[Ano]])</f>
        <v>16.458482527270412</v>
      </c>
      <c r="E11" s="49">
        <f>SUMIFS(Tabela_BI[P.01-C],Tabela_BI[UGRHI],Tabela_BI_UGRHI[[#This Row],[UGRHI]],Tabela_BI[Ano],Tabela_BI_UGRHI[[#This Row],[Ano]])</f>
        <v>4.6876338860350062</v>
      </c>
      <c r="F11" s="49">
        <f>SUMIFS(Tabela_BI[P.01-D],Tabela_BI[UGRHI],Tabela_BI_UGRHI[[#This Row],[UGRHI]],Tabela_BI[Ano],Tabela_BI_UGRHI[[#This Row],[Ano]])</f>
        <v>0</v>
      </c>
      <c r="G11" s="49">
        <f>SUMIFS(Tabela_BI[P.02-A],Tabela_BI[UGRHI],Tabela_BI_UGRHI[[#This Row],[UGRHI]],Tabela_BI[Ano],Tabela_BI_UGRHI[[#This Row],[Ano]])</f>
        <v>7.1260802080162371</v>
      </c>
      <c r="H11" s="49">
        <f>SUMIFS(Tabela_BI[P.02-B],Tabela_BI[UGRHI],Tabela_BI_UGRHI[[#This Row],[UGRHI]],Tabela_BI[Ano],Tabela_BI_UGRHI[[#This Row],[Ano]])</f>
        <v>6.579253899036023</v>
      </c>
      <c r="I11" s="49">
        <f>SUMIFS(Tabela_BI[P.02-C],Tabela_BI[UGRHI],Tabela_BI_UGRHI[[#This Row],[UGRHI]],Tabela_BI[Ano],Tabela_BI_UGRHI[[#This Row],[Ano]])</f>
        <v>3.3787405228944696</v>
      </c>
      <c r="J11" s="6">
        <f>SUMIFS(Tabela_BI[P.02-D],Tabela_BI[UGRHI],Tabela_BI_UGRHI[[#This Row],[UGRHI]],Tabela_BI[Ano],Tabela_BI_UGRHI[[#This Row],[Ano]])</f>
        <v>4.0615426458650417</v>
      </c>
      <c r="K11" s="49">
        <f>SUMIFS(Tabela_BI[P.02-E],Tabela_BI[UGRHI],Tabela_BI_UGRHI[[#This Row],[UGRHI]],Tabela_BI[Ano],Tabela_BI_UGRHI[[#This Row],[Ano]])</f>
        <v>6.5371918337615735</v>
      </c>
      <c r="L11" s="6">
        <f>SUMIFS(Tabela_BI[P.08-D],Tabela_BI[UGRHI],Tabela_BI_UGRHI[[#This Row],[UGRHI]],Tabela_BI[Ano],Tabela_BI_UGRHI[[#This Row],[Ano]])</f>
        <v>1864</v>
      </c>
      <c r="M11" s="7">
        <f>(Tabela_BI_UGRHI[[#This Row],[nº Capt. Superf. - DAEE]]/VLOOKUP(A11,'Base UGRHI'!$B:$H,2,FALSE))*1000</f>
        <v>105.54469160618028</v>
      </c>
      <c r="N11" s="7">
        <f>(Tabela_BI_UGRHI[[#This Row],[nº Capt. Subt. - DAEE]]/VLOOKUP(A11,'Base UGRHI'!$B:$H,2,FALSE))*1000</f>
        <v>233.48766937154213</v>
      </c>
      <c r="O11" s="8">
        <f>(Tabela_BI_UGRHI[[#This Row],[nº Capt. Superf. - DAEE]]/SUM(Tabela_BI_UGRHI[[#This Row],[nº Capt. Superf. - DAEE]:[nº Capt. Subt. - DAEE]]))*100</f>
        <v>31.131155533885906</v>
      </c>
      <c r="P11" s="7">
        <f>(Tabela_BI_UGRHI[[#This Row],[nº Capt. Subt. - DAEE]]/SUM(Tabela_BI_UGRHI[[#This Row],[nº Capt. Superf. - DAEE]:[nº Capt. Subt. - DAEE]]))*100</f>
        <v>68.868844466114084</v>
      </c>
      <c r="Q11" s="6">
        <f>SUMIFS(Tabela_BI[nº Capt. Superf. - DAEE],Tabela_BI[UGRHI],Tabela_BI_UGRHI[[#This Row],[UGRHI]],Tabela_BI[Ano],Tabela_BI_UGRHI[[#This Row],[Ano]])</f>
        <v>1277</v>
      </c>
      <c r="R11" s="6">
        <f>SUMIFS(Tabela_BI[nº Capt. Subt. - DAEE],Tabela_BI[UGRHI],Tabela_BI_UGRHI[[#This Row],[UGRHI]],Tabela_BI[Ano],Tabela_BI_UGRHI[[#This Row],[Ano]])</f>
        <v>2825</v>
      </c>
      <c r="U11" s="1"/>
      <c r="V11" s="1"/>
      <c r="W11" s="1"/>
      <c r="AA11" s="1"/>
      <c r="AD11" s="1"/>
      <c r="AE11" s="1"/>
    </row>
    <row r="12" spans="1:31" hidden="1" x14ac:dyDescent="0.25">
      <c r="A12" s="1">
        <v>11</v>
      </c>
      <c r="B12" s="1">
        <v>2019</v>
      </c>
      <c r="C12" s="49">
        <f>SUMIFS(Tabela_BI[P.01-A],Tabela_BI[UGRHI],Tabela_BI_UGRHI[[#This Row],[UGRHI]],Tabela_BI[Ano],Tabela_BI_UGRHI[[#This Row],[Ano]])</f>
        <v>9.4463124191400301</v>
      </c>
      <c r="D12" s="49">
        <f>SUMIFS(Tabela_BI[P.01-B],Tabela_BI[UGRHI],Tabela_BI_UGRHI[[#This Row],[UGRHI]],Tabela_BI[Ano],Tabela_BI_UGRHI[[#This Row],[Ano]])</f>
        <v>9.3198339053779797</v>
      </c>
      <c r="E12" s="49">
        <f>SUMIFS(Tabela_BI[P.01-C],Tabela_BI[UGRHI],Tabela_BI_UGRHI[[#This Row],[UGRHI]],Tabela_BI[Ano],Tabela_BI_UGRHI[[#This Row],[Ano]])</f>
        <v>0.12647851376204972</v>
      </c>
      <c r="F12" s="49">
        <f>SUMIFS(Tabela_BI[P.01-D],Tabela_BI[UGRHI],Tabela_BI_UGRHI[[#This Row],[UGRHI]],Tabela_BI[Ano],Tabela_BI_UGRHI[[#This Row],[Ano]])</f>
        <v>0.59723084728564158</v>
      </c>
      <c r="G12" s="49">
        <f>SUMIFS(Tabela_BI[P.02-A],Tabela_BI[UGRHI],Tabela_BI_UGRHI[[#This Row],[UGRHI]],Tabela_BI[Ano],Tabela_BI_UGRHI[[#This Row],[Ano]])</f>
        <v>6.9373202587519032</v>
      </c>
      <c r="H12" s="49">
        <f>SUMIFS(Tabela_BI[P.02-B],Tabela_BI[UGRHI],Tabela_BI_UGRHI[[#This Row],[UGRHI]],Tabela_BI[Ano],Tabela_BI_UGRHI[[#This Row],[Ano]])</f>
        <v>1.2221707990867614</v>
      </c>
      <c r="I12" s="49">
        <f>SUMIFS(Tabela_BI[P.02-C],Tabela_BI[UGRHI],Tabela_BI_UGRHI[[#This Row],[UGRHI]],Tabela_BI[Ano],Tabela_BI_UGRHI[[#This Row],[Ano]])</f>
        <v>0.88361448122780262</v>
      </c>
      <c r="J12" s="6">
        <f>SUMIFS(Tabela_BI[P.02-D],Tabela_BI[UGRHI],Tabela_BI_UGRHI[[#This Row],[UGRHI]],Tabela_BI[Ano],Tabela_BI_UGRHI[[#This Row],[Ano]])</f>
        <v>0.40226985572044649</v>
      </c>
      <c r="K12" s="49">
        <f>SUMIFS(Tabela_BI[P.02-E],Tabela_BI[UGRHI],Tabela_BI_UGRHI[[#This Row],[UGRHI]],Tabela_BI[Ano],Tabela_BI_UGRHI[[#This Row],[Ano]])</f>
        <v>0.74959842105671293</v>
      </c>
      <c r="L12" s="6">
        <f>SUMIFS(Tabela_BI[P.08-D],Tabela_BI[UGRHI],Tabela_BI_UGRHI[[#This Row],[UGRHI]],Tabela_BI[Ano],Tabela_BI_UGRHI[[#This Row],[Ano]])</f>
        <v>1111</v>
      </c>
      <c r="M12" s="7">
        <f>(Tabela_BI_UGRHI[[#This Row],[nº Capt. Superf. - DAEE]]/VLOOKUP(A12,'Base UGRHI'!$B:$H,2,FALSE))*1000</f>
        <v>33.359970497825742</v>
      </c>
      <c r="N12" s="7">
        <f>(Tabela_BI_UGRHI[[#This Row],[nº Capt. Subt. - DAEE]]/VLOOKUP(A12,'Base UGRHI'!$B:$H,2,FALSE))*1000</f>
        <v>21.223742214785446</v>
      </c>
      <c r="O12" s="8">
        <f>(Tabela_BI_UGRHI[[#This Row],[nº Capt. Superf. - DAEE]]/SUM(Tabela_BI_UGRHI[[#This Row],[nº Capt. Superf. - DAEE]:[nº Capt. Subt. - DAEE]]))*100</f>
        <v>61.1170784103115</v>
      </c>
      <c r="P12" s="7">
        <f>(Tabela_BI_UGRHI[[#This Row],[nº Capt. Subt. - DAEE]]/SUM(Tabela_BI_UGRHI[[#This Row],[nº Capt. Superf. - DAEE]:[nº Capt. Subt. - DAEE]]))*100</f>
        <v>38.882921589688507</v>
      </c>
      <c r="Q12" s="6">
        <f>SUMIFS(Tabela_BI[nº Capt. Superf. - DAEE],Tabela_BI[UGRHI],Tabela_BI_UGRHI[[#This Row],[UGRHI]],Tabela_BI[Ano],Tabela_BI_UGRHI[[#This Row],[Ano]])</f>
        <v>569</v>
      </c>
      <c r="R12" s="6">
        <f>SUMIFS(Tabela_BI[nº Capt. Subt. - DAEE],Tabela_BI[UGRHI],Tabela_BI_UGRHI[[#This Row],[UGRHI]],Tabela_BI[Ano],Tabela_BI_UGRHI[[#This Row],[Ano]])</f>
        <v>362</v>
      </c>
      <c r="U12" s="1"/>
      <c r="V12" s="1"/>
      <c r="W12" s="1"/>
      <c r="AA12" s="1"/>
      <c r="AD12" s="1"/>
      <c r="AE12" s="1"/>
    </row>
    <row r="13" spans="1:31" hidden="1" x14ac:dyDescent="0.25">
      <c r="A13" s="1">
        <v>12</v>
      </c>
      <c r="B13" s="1">
        <v>2019</v>
      </c>
      <c r="C13" s="49">
        <f>SUMIFS(Tabela_BI[P.01-A],Tabela_BI[UGRHI],Tabela_BI_UGRHI[[#This Row],[UGRHI]],Tabela_BI[Ano],Tabela_BI_UGRHI[[#This Row],[Ano]])</f>
        <v>17.125280307584983</v>
      </c>
      <c r="D13" s="49">
        <f>SUMIFS(Tabela_BI[P.01-B],Tabela_BI[UGRHI],Tabela_BI_UGRHI[[#This Row],[UGRHI]],Tabela_BI[Ano],Tabela_BI_UGRHI[[#This Row],[Ano]])</f>
        <v>13.935254215499748</v>
      </c>
      <c r="E13" s="49">
        <f>SUMIFS(Tabela_BI[P.01-C],Tabela_BI[UGRHI],Tabela_BI_UGRHI[[#This Row],[UGRHI]],Tabela_BI[Ano],Tabela_BI_UGRHI[[#This Row],[Ano]])</f>
        <v>3.1900260920852381</v>
      </c>
      <c r="F13" s="49">
        <f>SUMIFS(Tabela_BI[P.01-D],Tabela_BI[UGRHI],Tabela_BI_UGRHI[[#This Row],[UGRHI]],Tabela_BI[Ano],Tabela_BI_UGRHI[[#This Row],[Ano]])</f>
        <v>4.8679264015727979</v>
      </c>
      <c r="G13" s="49">
        <f>SUMIFS(Tabela_BI[P.02-A],Tabela_BI[UGRHI],Tabela_BI_UGRHI[[#This Row],[UGRHI]],Tabela_BI[Ano],Tabela_BI_UGRHI[[#This Row],[Ano]])</f>
        <v>1.1861314041095887</v>
      </c>
      <c r="H13" s="49">
        <f>SUMIFS(Tabela_BI[P.02-B],Tabela_BI[UGRHI],Tabela_BI_UGRHI[[#This Row],[UGRHI]],Tabela_BI[Ano],Tabela_BI_UGRHI[[#This Row],[Ano]])</f>
        <v>1.7227116438356174</v>
      </c>
      <c r="I13" s="49">
        <f>SUMIFS(Tabela_BI[P.02-C],Tabela_BI[UGRHI],Tabela_BI_UGRHI[[#This Row],[UGRHI]],Tabela_BI[Ano],Tabela_BI_UGRHI[[#This Row],[Ano]])</f>
        <v>13.555863409436839</v>
      </c>
      <c r="J13" s="6">
        <f>SUMIFS(Tabela_BI[P.02-D],Tabela_BI[UGRHI],Tabela_BI_UGRHI[[#This Row],[UGRHI]],Tabela_BI[Ano],Tabela_BI_UGRHI[[#This Row],[Ano]])</f>
        <v>0.6577199689244041</v>
      </c>
      <c r="K13" s="49">
        <f>SUMIFS(Tabela_BI[P.02-E],Tabela_BI[UGRHI],Tabela_BI_UGRHI[[#This Row],[UGRHI]],Tabela_BI[Ano],Tabela_BI_UGRHI[[#This Row],[Ano]])</f>
        <v>1.0620995867175926</v>
      </c>
      <c r="L13" s="6">
        <f>SUMIFS(Tabela_BI[P.08-D],Tabela_BI[UGRHI],Tabela_BI_UGRHI[[#This Row],[UGRHI]],Tabela_BI[Ano],Tabela_BI_UGRHI[[#This Row],[Ano]])</f>
        <v>335</v>
      </c>
      <c r="M13" s="7">
        <f>(Tabela_BI_UGRHI[[#This Row],[nº Capt. Superf. - DAEE]]/VLOOKUP(A13,'Base UGRHI'!$B:$H,2,FALSE))*1000</f>
        <v>85.756903079235158</v>
      </c>
      <c r="N13" s="7">
        <f>(Tabela_BI_UGRHI[[#This Row],[nº Capt. Subt. - DAEE]]/VLOOKUP(A13,'Base UGRHI'!$B:$H,2,FALSE))*1000</f>
        <v>103.89237930418815</v>
      </c>
      <c r="O13" s="8">
        <f>(Tabela_BI_UGRHI[[#This Row],[nº Capt. Superf. - DAEE]]/SUM(Tabela_BI_UGRHI[[#This Row],[nº Capt. Superf. - DAEE]:[nº Capt. Subt. - DAEE]]))*100</f>
        <v>45.218680504077099</v>
      </c>
      <c r="P13" s="7">
        <f>(Tabela_BI_UGRHI[[#This Row],[nº Capt. Subt. - DAEE]]/SUM(Tabela_BI_UGRHI[[#This Row],[nº Capt. Superf. - DAEE]:[nº Capt. Subt. - DAEE]]))*100</f>
        <v>54.781319495922908</v>
      </c>
      <c r="Q13" s="6">
        <f>SUMIFS(Tabela_BI[nº Capt. Superf. - DAEE],Tabela_BI[UGRHI],Tabela_BI_UGRHI[[#This Row],[UGRHI]],Tabela_BI[Ano],Tabela_BI_UGRHI[[#This Row],[Ano]])</f>
        <v>610</v>
      </c>
      <c r="R13" s="6">
        <f>SUMIFS(Tabela_BI[nº Capt. Subt. - DAEE],Tabela_BI[UGRHI],Tabela_BI_UGRHI[[#This Row],[UGRHI]],Tabela_BI[Ano],Tabela_BI_UGRHI[[#This Row],[Ano]])</f>
        <v>739</v>
      </c>
      <c r="U13" s="1"/>
      <c r="V13" s="1"/>
      <c r="W13" s="1"/>
      <c r="AA13" s="1"/>
      <c r="AD13" s="1"/>
      <c r="AE13" s="1"/>
    </row>
    <row r="14" spans="1:31" hidden="1" x14ac:dyDescent="0.25">
      <c r="A14" s="1">
        <v>13</v>
      </c>
      <c r="B14" s="1">
        <v>2019</v>
      </c>
      <c r="C14" s="49">
        <f>SUMIFS(Tabela_BI[P.01-A],Tabela_BI[UGRHI],Tabela_BI_UGRHI[[#This Row],[UGRHI]],Tabela_BI[Ano],Tabela_BI_UGRHI[[#This Row],[Ano]])</f>
        <v>22.051882524733639</v>
      </c>
      <c r="D14" s="49">
        <f>SUMIFS(Tabela_BI[P.01-B],Tabela_BI[UGRHI],Tabela_BI_UGRHI[[#This Row],[UGRHI]],Tabela_BI[Ano],Tabela_BI_UGRHI[[#This Row],[Ano]])</f>
        <v>14.24175415842212</v>
      </c>
      <c r="E14" s="49">
        <f>SUMIFS(Tabela_BI[P.01-C],Tabela_BI[UGRHI],Tabela_BI_UGRHI[[#This Row],[UGRHI]],Tabela_BI[Ano],Tabela_BI_UGRHI[[#This Row],[Ano]])</f>
        <v>7.8101283663115266</v>
      </c>
      <c r="F14" s="49">
        <f>SUMIFS(Tabela_BI[P.01-D],Tabela_BI[UGRHI],Tabela_BI_UGRHI[[#This Row],[UGRHI]],Tabela_BI[Ano],Tabela_BI_UGRHI[[#This Row],[Ano]])</f>
        <v>0</v>
      </c>
      <c r="G14" s="49">
        <f>SUMIFS(Tabela_BI[P.02-A],Tabela_BI[UGRHI],Tabela_BI_UGRHI[[#This Row],[UGRHI]],Tabela_BI[Ano],Tabela_BI_UGRHI[[#This Row],[Ano]])</f>
        <v>4.6036905479452086</v>
      </c>
      <c r="H14" s="49">
        <f>SUMIFS(Tabela_BI[P.02-B],Tabela_BI[UGRHI],Tabela_BI_UGRHI[[#This Row],[UGRHI]],Tabela_BI[Ano],Tabela_BI_UGRHI[[#This Row],[Ano]])</f>
        <v>8.8000335838406905</v>
      </c>
      <c r="I14" s="49">
        <f>SUMIFS(Tabela_BI[P.02-C],Tabela_BI[UGRHI],Tabela_BI_UGRHI[[#This Row],[UGRHI]],Tabela_BI[Ano],Tabela_BI_UGRHI[[#This Row],[Ano]])</f>
        <v>7.3670623535007662</v>
      </c>
      <c r="J14" s="6">
        <f>SUMIFS(Tabela_BI[P.02-D],Tabela_BI[UGRHI],Tabela_BI_UGRHI[[#This Row],[UGRHI]],Tabela_BI[Ano],Tabela_BI_UGRHI[[#This Row],[Ano]])</f>
        <v>1.2808423611111104</v>
      </c>
      <c r="K14" s="49">
        <f>SUMIFS(Tabela_BI[P.02-E],Tabela_BI[UGRHI],Tabela_BI_UGRHI[[#This Row],[UGRHI]],Tabela_BI[Ano],Tabela_BI_UGRHI[[#This Row],[Ano]])</f>
        <v>5.0424906754831236</v>
      </c>
      <c r="L14" s="6">
        <f>SUMIFS(Tabela_BI[P.08-D],Tabela_BI[UGRHI],Tabela_BI_UGRHI[[#This Row],[UGRHI]],Tabela_BI[Ano],Tabela_BI_UGRHI[[#This Row],[Ano]])</f>
        <v>539</v>
      </c>
      <c r="M14" s="7">
        <f>(Tabela_BI_UGRHI[[#This Row],[nº Capt. Superf. - DAEE]]/VLOOKUP(A14,'Base UGRHI'!$B:$H,2,FALSE))*1000</f>
        <v>56.727056167324093</v>
      </c>
      <c r="N14" s="7">
        <f>(Tabela_BI_UGRHI[[#This Row],[nº Capt. Subt. - DAEE]]/VLOOKUP(A14,'Base UGRHI'!$B:$H,2,FALSE))*1000</f>
        <v>165.28115700579147</v>
      </c>
      <c r="O14" s="8">
        <f>(Tabela_BI_UGRHI[[#This Row],[nº Capt. Superf. - DAEE]]/SUM(Tabela_BI_UGRHI[[#This Row],[nº Capt. Superf. - DAEE]:[nº Capt. Subt. - DAEE]]))*100</f>
        <v>25.551782682512737</v>
      </c>
      <c r="P14" s="7">
        <f>(Tabela_BI_UGRHI[[#This Row],[nº Capt. Subt. - DAEE]]/SUM(Tabela_BI_UGRHI[[#This Row],[nº Capt. Superf. - DAEE]:[nº Capt. Subt. - DAEE]]))*100</f>
        <v>74.448217317487263</v>
      </c>
      <c r="Q14" s="6">
        <f>SUMIFS(Tabela_BI[nº Capt. Superf. - DAEE],Tabela_BI[UGRHI],Tabela_BI_UGRHI[[#This Row],[UGRHI]],Tabela_BI[Ano],Tabela_BI_UGRHI[[#This Row],[Ano]])</f>
        <v>903</v>
      </c>
      <c r="R14" s="6">
        <f>SUMIFS(Tabela_BI[nº Capt. Subt. - DAEE],Tabela_BI[UGRHI],Tabela_BI_UGRHI[[#This Row],[UGRHI]],Tabela_BI[Ano],Tabela_BI_UGRHI[[#This Row],[Ano]])</f>
        <v>2631</v>
      </c>
      <c r="U14" s="1"/>
      <c r="V14" s="1"/>
      <c r="W14" s="1"/>
      <c r="AA14" s="1"/>
      <c r="AD14" s="1"/>
      <c r="AE14" s="1"/>
    </row>
    <row r="15" spans="1:31" hidden="1" x14ac:dyDescent="0.25">
      <c r="A15" s="1">
        <v>14</v>
      </c>
      <c r="B15" s="1">
        <v>2019</v>
      </c>
      <c r="C15" s="49">
        <f>SUMIFS(Tabela_BI[P.01-A],Tabela_BI[UGRHI],Tabela_BI_UGRHI[[#This Row],[UGRHI]],Tabela_BI[Ano],Tabela_BI_UGRHI[[#This Row],[Ano]])</f>
        <v>20.823518400875198</v>
      </c>
      <c r="D15" s="49">
        <f>SUMIFS(Tabela_BI[P.01-B],Tabela_BI[UGRHI],Tabela_BI_UGRHI[[#This Row],[UGRHI]],Tabela_BI[Ano],Tabela_BI_UGRHI[[#This Row],[Ano]])</f>
        <v>19.998044078196351</v>
      </c>
      <c r="E15" s="49">
        <f>SUMIFS(Tabela_BI[P.01-C],Tabela_BI[UGRHI],Tabela_BI_UGRHI[[#This Row],[UGRHI]],Tabela_BI[Ano],Tabela_BI_UGRHI[[#This Row],[Ano]])</f>
        <v>0.82547432267884446</v>
      </c>
      <c r="F15" s="49">
        <f>SUMIFS(Tabela_BI[P.01-D],Tabela_BI[UGRHI],Tabela_BI_UGRHI[[#This Row],[UGRHI]],Tabela_BI[Ano],Tabela_BI_UGRHI[[#This Row],[Ano]])</f>
        <v>2.7473129122272941</v>
      </c>
      <c r="G15" s="49">
        <f>SUMIFS(Tabela_BI[P.02-A],Tabela_BI[UGRHI],Tabela_BI_UGRHI[[#This Row],[UGRHI]],Tabela_BI[Ano],Tabela_BI_UGRHI[[#This Row],[Ano]])</f>
        <v>1.6792308371385092</v>
      </c>
      <c r="H15" s="49">
        <f>SUMIFS(Tabela_BI[P.02-B],Tabela_BI[UGRHI],Tabela_BI_UGRHI[[#This Row],[UGRHI]],Tabela_BI[Ano],Tabela_BI_UGRHI[[#This Row],[Ano]])</f>
        <v>1.8370846695839673</v>
      </c>
      <c r="I15" s="49">
        <f>SUMIFS(Tabela_BI[P.02-C],Tabela_BI[UGRHI],Tabela_BI_UGRHI[[#This Row],[UGRHI]],Tabela_BI[Ano],Tabela_BI_UGRHI[[#This Row],[Ano]])</f>
        <v>16.853443920281602</v>
      </c>
      <c r="J15" s="6">
        <f>SUMIFS(Tabela_BI[P.02-D],Tabela_BI[UGRHI],Tabela_BI_UGRHI[[#This Row],[UGRHI]],Tabela_BI[Ano],Tabela_BI_UGRHI[[#This Row],[Ano]])</f>
        <v>0.45323956747843785</v>
      </c>
      <c r="K15" s="49">
        <f>SUMIFS(Tabela_BI[P.02-E],Tabela_BI[UGRHI],Tabela_BI_UGRHI[[#This Row],[UGRHI]],Tabela_BI[Ano],Tabela_BI_UGRHI[[#This Row],[Ano]])</f>
        <v>2.0433112012666248</v>
      </c>
      <c r="L15" s="6">
        <f>SUMIFS(Tabela_BI[P.08-D],Tabela_BI[UGRHI],Tabela_BI_UGRHI[[#This Row],[UGRHI]],Tabela_BI[Ano],Tabela_BI_UGRHI[[#This Row],[Ano]])</f>
        <v>1379</v>
      </c>
      <c r="M15" s="7">
        <f>(Tabela_BI_UGRHI[[#This Row],[nº Capt. Superf. - DAEE]]/VLOOKUP(A15,'Base UGRHI'!$B:$H,2,FALSE))*1000</f>
        <v>121.90047077306019</v>
      </c>
      <c r="N15" s="7">
        <f>(Tabela_BI_UGRHI[[#This Row],[nº Capt. Subt. - DAEE]]/VLOOKUP(A15,'Base UGRHI'!$B:$H,2,FALSE))*1000</f>
        <v>39.685161173349897</v>
      </c>
      <c r="O15" s="8">
        <f>(Tabela_BI_UGRHI[[#This Row],[nº Capt. Superf. - DAEE]]/SUM(Tabela_BI_UGRHI[[#This Row],[nº Capt. Superf. - DAEE]:[nº Capt. Subt. - DAEE]]))*100</f>
        <v>75.44016711429424</v>
      </c>
      <c r="P15" s="7">
        <f>(Tabela_BI_UGRHI[[#This Row],[nº Capt. Subt. - DAEE]]/SUM(Tabela_BI_UGRHI[[#This Row],[nº Capt. Superf. - DAEE]:[nº Capt. Subt. - DAEE]]))*100</f>
        <v>24.55983288570576</v>
      </c>
      <c r="Q15" s="6">
        <f>SUMIFS(Tabela_BI[nº Capt. Superf. - DAEE],Tabela_BI[UGRHI],Tabela_BI_UGRHI[[#This Row],[UGRHI]],Tabela_BI[Ano],Tabela_BI_UGRHI[[#This Row],[Ano]])</f>
        <v>2528</v>
      </c>
      <c r="R15" s="6">
        <f>SUMIFS(Tabela_BI[nº Capt. Subt. - DAEE],Tabela_BI[UGRHI],Tabela_BI_UGRHI[[#This Row],[UGRHI]],Tabela_BI[Ano],Tabela_BI_UGRHI[[#This Row],[Ano]])</f>
        <v>823</v>
      </c>
      <c r="U15" s="1"/>
      <c r="V15" s="1"/>
      <c r="W15" s="1"/>
      <c r="AA15" s="1"/>
      <c r="AD15" s="1"/>
      <c r="AE15" s="1"/>
    </row>
    <row r="16" spans="1:31" hidden="1" x14ac:dyDescent="0.25">
      <c r="A16" s="1">
        <v>15</v>
      </c>
      <c r="B16" s="1">
        <v>2019</v>
      </c>
      <c r="C16" s="49">
        <f>SUMIFS(Tabela_BI[P.01-A],Tabela_BI[UGRHI],Tabela_BI_UGRHI[[#This Row],[UGRHI]],Tabela_BI[Ano],Tabela_BI_UGRHI[[#This Row],[Ano]])</f>
        <v>18.283388530885347</v>
      </c>
      <c r="D16" s="49">
        <f>SUMIFS(Tabela_BI[P.01-B],Tabela_BI[UGRHI],Tabela_BI_UGRHI[[#This Row],[UGRHI]],Tabela_BI[Ano],Tabela_BI_UGRHI[[#This Row],[Ano]])</f>
        <v>9.0467751541095858</v>
      </c>
      <c r="E16" s="49">
        <f>SUMIFS(Tabela_BI[P.01-C],Tabela_BI[UGRHI],Tabela_BI_UGRHI[[#This Row],[UGRHI]],Tabela_BI[Ano],Tabela_BI_UGRHI[[#This Row],[Ano]])</f>
        <v>9.2366133767757557</v>
      </c>
      <c r="F16" s="49">
        <f>SUMIFS(Tabela_BI[P.01-D],Tabela_BI[UGRHI],Tabela_BI_UGRHI[[#This Row],[UGRHI]],Tabela_BI[Ano],Tabela_BI_UGRHI[[#This Row],[Ano]])</f>
        <v>1.8012640791476411</v>
      </c>
      <c r="G16" s="49">
        <f>SUMIFS(Tabela_BI[P.02-A],Tabela_BI[UGRHI],Tabela_BI_UGRHI[[#This Row],[UGRHI]],Tabela_BI[Ano],Tabela_BI_UGRHI[[#This Row],[Ano]])</f>
        <v>4.5001148668188753</v>
      </c>
      <c r="H16" s="49">
        <f>SUMIFS(Tabela_BI[P.02-B],Tabela_BI[UGRHI],Tabela_BI_UGRHI[[#This Row],[UGRHI]],Tabela_BI[Ano],Tabela_BI_UGRHI[[#This Row],[Ano]])</f>
        <v>3.0456910096397776</v>
      </c>
      <c r="I16" s="49">
        <f>SUMIFS(Tabela_BI[P.02-C],Tabela_BI[UGRHI],Tabela_BI_UGRHI[[#This Row],[UGRHI]],Tabela_BI[Ano],Tabela_BI_UGRHI[[#This Row],[Ano]])</f>
        <v>9.5109510806697113</v>
      </c>
      <c r="J16" s="6">
        <f>SUMIFS(Tabela_BI[P.02-D],Tabela_BI[UGRHI],Tabela_BI_UGRHI[[#This Row],[UGRHI]],Tabela_BI[Ano],Tabela_BI_UGRHI[[#This Row],[Ano]])</f>
        <v>1.2266315737569762</v>
      </c>
      <c r="K16" s="49">
        <f>SUMIFS(Tabela_BI[P.02-E],Tabela_BI[UGRHI],Tabela_BI_UGRHI[[#This Row],[UGRHI]],Tabela_BI[Ano],Tabela_BI_UGRHI[[#This Row],[Ano]])</f>
        <v>3.9700982375138891</v>
      </c>
      <c r="L16" s="6">
        <f>SUMIFS(Tabela_BI[P.08-D],Tabela_BI[UGRHI],Tabela_BI_UGRHI[[#This Row],[UGRHI]],Tabela_BI[Ano],Tabela_BI_UGRHI[[#This Row],[Ano]])</f>
        <v>694</v>
      </c>
      <c r="M16" s="7">
        <f>(Tabela_BI_UGRHI[[#This Row],[nº Capt. Superf. - DAEE]]/VLOOKUP(A16,'Base UGRHI'!$B:$H,2,FALSE))*1000</f>
        <v>68.898670871342432</v>
      </c>
      <c r="N16" s="7">
        <f>(Tabela_BI_UGRHI[[#This Row],[nº Capt. Subt. - DAEE]]/VLOOKUP(A16,'Base UGRHI'!$B:$H,2,FALSE))*1000</f>
        <v>239.65010029887364</v>
      </c>
      <c r="O16" s="8">
        <f>(Tabela_BI_UGRHI[[#This Row],[nº Capt. Superf. - DAEE]]/SUM(Tabela_BI_UGRHI[[#This Row],[nº Capt. Superf. - DAEE]:[nº Capt. Subt. - DAEE]]))*100</f>
        <v>22.329912580767768</v>
      </c>
      <c r="P16" s="7">
        <f>(Tabela_BI_UGRHI[[#This Row],[nº Capt. Subt. - DAEE]]/SUM(Tabela_BI_UGRHI[[#This Row],[nº Capt. Superf. - DAEE]:[nº Capt. Subt. - DAEE]]))*100</f>
        <v>77.670087419232232</v>
      </c>
      <c r="Q16" s="6">
        <f>SUMIFS(Tabela_BI[nº Capt. Superf. - DAEE],Tabela_BI[UGRHI],Tabela_BI_UGRHI[[#This Row],[UGRHI]],Tabela_BI[Ano],Tabela_BI_UGRHI[[#This Row],[Ano]])</f>
        <v>1175</v>
      </c>
      <c r="R16" s="6">
        <f>SUMIFS(Tabela_BI[nº Capt. Subt. - DAEE],Tabela_BI[UGRHI],Tabela_BI_UGRHI[[#This Row],[UGRHI]],Tabela_BI[Ano],Tabela_BI_UGRHI[[#This Row],[Ano]])</f>
        <v>4087</v>
      </c>
      <c r="U16" s="1"/>
      <c r="V16" s="1"/>
      <c r="W16" s="1"/>
      <c r="AA16" s="1"/>
      <c r="AD16" s="1"/>
      <c r="AE16" s="1"/>
    </row>
    <row r="17" spans="1:31" hidden="1" x14ac:dyDescent="0.25">
      <c r="A17" s="1">
        <v>16</v>
      </c>
      <c r="B17" s="1">
        <v>2019</v>
      </c>
      <c r="C17" s="49">
        <f>SUMIFS(Tabela_BI[P.01-A],Tabela_BI[UGRHI],Tabela_BI_UGRHI[[#This Row],[UGRHI]],Tabela_BI[Ano],Tabela_BI_UGRHI[[#This Row],[Ano]])</f>
        <v>14.732139557331301</v>
      </c>
      <c r="D17" s="49">
        <f>SUMIFS(Tabela_BI[P.01-B],Tabela_BI[UGRHI],Tabela_BI_UGRHI[[#This Row],[UGRHI]],Tabela_BI[Ano],Tabela_BI_UGRHI[[#This Row],[Ano]])</f>
        <v>9.2907903526128877</v>
      </c>
      <c r="E17" s="49">
        <f>SUMIFS(Tabela_BI[P.01-C],Tabela_BI[UGRHI],Tabela_BI_UGRHI[[#This Row],[UGRHI]],Tabela_BI[Ano],Tabela_BI_UGRHI[[#This Row],[Ano]])</f>
        <v>5.4413492047184153</v>
      </c>
      <c r="F17" s="49">
        <f>SUMIFS(Tabela_BI[P.01-D],Tabela_BI[UGRHI],Tabela_BI_UGRHI[[#This Row],[UGRHI]],Tabela_BI[Ano],Tabela_BI_UGRHI[[#This Row],[Ano]])</f>
        <v>0</v>
      </c>
      <c r="G17" s="49">
        <f>SUMIFS(Tabela_BI[P.02-A],Tabela_BI[UGRHI],Tabela_BI_UGRHI[[#This Row],[UGRHI]],Tabela_BI[Ano],Tabela_BI_UGRHI[[#This Row],[Ano]])</f>
        <v>1.8511304680365306</v>
      </c>
      <c r="H17" s="49">
        <f>SUMIFS(Tabela_BI[P.02-B],Tabela_BI[UGRHI],Tabela_BI_UGRHI[[#This Row],[UGRHI]],Tabela_BI[Ano],Tabela_BI_UGRHI[[#This Row],[Ano]])</f>
        <v>1.6865964802130899</v>
      </c>
      <c r="I17" s="49">
        <f>SUMIFS(Tabela_BI[P.02-C],Tabela_BI[UGRHI],Tabela_BI_UGRHI[[#This Row],[UGRHI]],Tabela_BI[Ano],Tabela_BI_UGRHI[[#This Row],[Ano]])</f>
        <v>9.935980764840183</v>
      </c>
      <c r="J17" s="6">
        <f>SUMIFS(Tabela_BI[P.02-D],Tabela_BI[UGRHI],Tabela_BI_UGRHI[[#This Row],[UGRHI]],Tabela_BI[Ano],Tabela_BI_UGRHI[[#This Row],[Ano]])</f>
        <v>1.2575786796042618</v>
      </c>
      <c r="K17" s="49">
        <f>SUMIFS(Tabela_BI[P.02-E],Tabela_BI[UGRHI],Tabela_BI_UGRHI[[#This Row],[UGRHI]],Tabela_BI[Ano],Tabela_BI_UGRHI[[#This Row],[Ano]])</f>
        <v>1.5151208116006947</v>
      </c>
      <c r="L17" s="6">
        <f>SUMIFS(Tabela_BI[P.08-D],Tabela_BI[UGRHI],Tabela_BI_UGRHI[[#This Row],[UGRHI]],Tabela_BI[Ano],Tabela_BI_UGRHI[[#This Row],[Ano]])</f>
        <v>316</v>
      </c>
      <c r="M17" s="7">
        <f>(Tabela_BI_UGRHI[[#This Row],[nº Capt. Superf. - DAEE]]/VLOOKUP(A17,'Base UGRHI'!$B:$H,2,FALSE))*1000</f>
        <v>53.181015587928648</v>
      </c>
      <c r="N17" s="7">
        <f>(Tabela_BI_UGRHI[[#This Row],[nº Capt. Subt. - DAEE]]/VLOOKUP(A17,'Base UGRHI'!$B:$H,2,FALSE))*1000</f>
        <v>163.25522691104652</v>
      </c>
      <c r="O17" s="8">
        <f>(Tabela_BI_UGRHI[[#This Row],[nº Capt. Superf. - DAEE]]/SUM(Tabela_BI_UGRHI[[#This Row],[nº Capt. Superf. - DAEE]:[nº Capt. Subt. - DAEE]]))*100</f>
        <v>24.571215510812827</v>
      </c>
      <c r="P17" s="7">
        <f>(Tabela_BI_UGRHI[[#This Row],[nº Capt. Subt. - DAEE]]/SUM(Tabela_BI_UGRHI[[#This Row],[nº Capt. Superf. - DAEE]:[nº Capt. Subt. - DAEE]]))*100</f>
        <v>75.428784489187166</v>
      </c>
      <c r="Q17" s="6">
        <f>SUMIFS(Tabela_BI[nº Capt. Superf. - DAEE],Tabela_BI[UGRHI],Tabela_BI_UGRHI[[#This Row],[UGRHI]],Tabela_BI[Ano],Tabela_BI_UGRHI[[#This Row],[Ano]])</f>
        <v>659</v>
      </c>
      <c r="R17" s="6">
        <f>SUMIFS(Tabela_BI[nº Capt. Subt. - DAEE],Tabela_BI[UGRHI],Tabela_BI_UGRHI[[#This Row],[UGRHI]],Tabela_BI[Ano],Tabela_BI_UGRHI[[#This Row],[Ano]])</f>
        <v>2023</v>
      </c>
      <c r="U17" s="1"/>
      <c r="V17" s="1"/>
      <c r="W17" s="1"/>
      <c r="AA17" s="1"/>
      <c r="AD17" s="1"/>
      <c r="AE17" s="1"/>
    </row>
    <row r="18" spans="1:31" hidden="1" x14ac:dyDescent="0.25">
      <c r="A18" s="1">
        <v>17</v>
      </c>
      <c r="B18" s="1">
        <v>2019</v>
      </c>
      <c r="C18" s="49">
        <f>SUMIFS(Tabela_BI[P.01-A],Tabela_BI[UGRHI],Tabela_BI_UGRHI[[#This Row],[UGRHI]],Tabela_BI[Ano],Tabela_BI_UGRHI[[#This Row],[Ano]])</f>
        <v>16.585594481862</v>
      </c>
      <c r="D18" s="49">
        <f>SUMIFS(Tabela_BI[P.01-B],Tabela_BI[UGRHI],Tabela_BI_UGRHI[[#This Row],[UGRHI]],Tabela_BI[Ano],Tabela_BI_UGRHI[[#This Row],[Ano]])</f>
        <v>14.209259121321669</v>
      </c>
      <c r="E18" s="49">
        <f>SUMIFS(Tabela_BI[P.01-C],Tabela_BI[UGRHI],Tabela_BI_UGRHI[[#This Row],[UGRHI]],Tabela_BI[Ano],Tabela_BI_UGRHI[[#This Row],[Ano]])</f>
        <v>2.3763353605403341</v>
      </c>
      <c r="F18" s="49">
        <f>SUMIFS(Tabela_BI[P.01-D],Tabela_BI[UGRHI],Tabela_BI_UGRHI[[#This Row],[UGRHI]],Tabela_BI[Ano],Tabela_BI_UGRHI[[#This Row],[Ano]])</f>
        <v>1.4582264079147631</v>
      </c>
      <c r="G18" s="49">
        <f>SUMIFS(Tabela_BI[P.02-A],Tabela_BI[UGRHI],Tabela_BI_UGRHI[[#This Row],[UGRHI]],Tabela_BI[Ano],Tabela_BI_UGRHI[[#This Row],[Ano]])</f>
        <v>2.3022301369863016</v>
      </c>
      <c r="H18" s="49">
        <f>SUMIFS(Tabela_BI[P.02-B],Tabela_BI[UGRHI],Tabela_BI_UGRHI[[#This Row],[UGRHI]],Tabela_BI[Ano],Tabela_BI_UGRHI[[#This Row],[Ano]])</f>
        <v>2.3771922339548452</v>
      </c>
      <c r="I18" s="49">
        <f>SUMIFS(Tabela_BI[P.02-C],Tabela_BI[UGRHI],Tabela_BI_UGRHI[[#This Row],[UGRHI]],Tabela_BI[Ano],Tabela_BI_UGRHI[[#This Row],[Ano]])</f>
        <v>11.236121546486556</v>
      </c>
      <c r="J18" s="6">
        <f>SUMIFS(Tabela_BI[P.02-D],Tabela_BI[UGRHI],Tabela_BI_UGRHI[[#This Row],[UGRHI]],Tabela_BI[Ano],Tabela_BI_UGRHI[[#This Row],[Ano]])</f>
        <v>0.66990917174023323</v>
      </c>
      <c r="K18" s="49">
        <f>SUMIFS(Tabela_BI[P.02-E],Tabela_BI[UGRHI],Tabela_BI_UGRHI[[#This Row],[UGRHI]],Tabela_BI[Ano],Tabela_BI_UGRHI[[#This Row],[Ano]])</f>
        <v>2.0628585563876189</v>
      </c>
      <c r="L18" s="6">
        <f>SUMIFS(Tabela_BI[P.08-D],Tabela_BI[UGRHI],Tabela_BI_UGRHI[[#This Row],[UGRHI]],Tabela_BI[Ano],Tabela_BI_UGRHI[[#This Row],[Ano]])</f>
        <v>532</v>
      </c>
      <c r="M18" s="7">
        <f>(Tabela_BI_UGRHI[[#This Row],[nº Capt. Superf. - DAEE]]/VLOOKUP(A18,'Base UGRHI'!$B:$H,2,FALSE))*1000</f>
        <v>48.78813252984483</v>
      </c>
      <c r="N18" s="7">
        <f>(Tabela_BI_UGRHI[[#This Row],[nº Capt. Subt. - DAEE]]/VLOOKUP(A18,'Base UGRHI'!$B:$H,2,FALSE))*1000</f>
        <v>64.059447166970941</v>
      </c>
      <c r="O18" s="8">
        <f>(Tabela_BI_UGRHI[[#This Row],[nº Capt. Superf. - DAEE]]/SUM(Tabela_BI_UGRHI[[#This Row],[nº Capt. Superf. - DAEE]:[nº Capt. Subt. - DAEE]]))*100</f>
        <v>43.23365433350228</v>
      </c>
      <c r="P18" s="7">
        <f>(Tabela_BI_UGRHI[[#This Row],[nº Capt. Subt. - DAEE]]/SUM(Tabela_BI_UGRHI[[#This Row],[nº Capt. Superf. - DAEE]:[nº Capt. Subt. - DAEE]]))*100</f>
        <v>56.76634566649772</v>
      </c>
      <c r="Q18" s="6">
        <f>SUMIFS(Tabela_BI[nº Capt. Superf. - DAEE],Tabela_BI[UGRHI],Tabela_BI_UGRHI[[#This Row],[UGRHI]],Tabela_BI[Ano],Tabela_BI_UGRHI[[#This Row],[Ano]])</f>
        <v>853</v>
      </c>
      <c r="R18" s="6">
        <f>SUMIFS(Tabela_BI[nº Capt. Subt. - DAEE],Tabela_BI[UGRHI],Tabela_BI_UGRHI[[#This Row],[UGRHI]],Tabela_BI[Ano],Tabela_BI_UGRHI[[#This Row],[Ano]])</f>
        <v>1120</v>
      </c>
      <c r="U18" s="1"/>
      <c r="V18" s="1"/>
      <c r="W18" s="1"/>
      <c r="AA18" s="1"/>
      <c r="AD18" s="1"/>
      <c r="AE18" s="1"/>
    </row>
    <row r="19" spans="1:31" hidden="1" x14ac:dyDescent="0.25">
      <c r="A19" s="1">
        <v>18</v>
      </c>
      <c r="B19" s="1">
        <v>2019</v>
      </c>
      <c r="C19" s="49">
        <f>SUMIFS(Tabela_BI[P.01-A],Tabela_BI[UGRHI],Tabela_BI_UGRHI[[#This Row],[UGRHI]],Tabela_BI[Ano],Tabela_BI_UGRHI[[#This Row],[Ano]])</f>
        <v>3.1849510216894972</v>
      </c>
      <c r="D19" s="49">
        <f>SUMIFS(Tabela_BI[P.01-B],Tabela_BI[UGRHI],Tabela_BI_UGRHI[[#This Row],[UGRHI]],Tabela_BI[Ano],Tabela_BI_UGRHI[[#This Row],[Ano]])</f>
        <v>2.1511469691780825</v>
      </c>
      <c r="E19" s="49">
        <f>SUMIFS(Tabela_BI[P.01-C],Tabela_BI[UGRHI],Tabela_BI_UGRHI[[#This Row],[UGRHI]],Tabela_BI[Ano],Tabela_BI_UGRHI[[#This Row],[Ano]])</f>
        <v>1.0338040525114154</v>
      </c>
      <c r="F19" s="49">
        <f>SUMIFS(Tabela_BI[P.01-D],Tabela_BI[UGRHI],Tabela_BI_UGRHI[[#This Row],[UGRHI]],Tabela_BI[Ano],Tabela_BI_UGRHI[[#This Row],[Ano]])</f>
        <v>2.2375052638254678</v>
      </c>
      <c r="G19" s="49">
        <f>SUMIFS(Tabela_BI[P.02-A],Tabela_BI[UGRHI],Tabela_BI_UGRHI[[#This Row],[UGRHI]],Tabela_BI[Ano],Tabela_BI_UGRHI[[#This Row],[Ano]])</f>
        <v>0.49056144216133907</v>
      </c>
      <c r="H19" s="49">
        <f>SUMIFS(Tabela_BI[P.02-B],Tabela_BI[UGRHI],Tabela_BI_UGRHI[[#This Row],[UGRHI]],Tabela_BI[Ano],Tabela_BI_UGRHI[[#This Row],[Ano]])</f>
        <v>0.72374600329781869</v>
      </c>
      <c r="I19" s="49">
        <f>SUMIFS(Tabela_BI[P.02-C],Tabela_BI[UGRHI],Tabela_BI_UGRHI[[#This Row],[UGRHI]],Tabela_BI[Ano],Tabela_BI_UGRHI[[#This Row],[Ano]])</f>
        <v>1.8931725196600717</v>
      </c>
      <c r="J19" s="6">
        <f>SUMIFS(Tabela_BI[P.02-D],Tabela_BI[UGRHI],Tabela_BI_UGRHI[[#This Row],[UGRHI]],Tabela_BI[Ano],Tabela_BI_UGRHI[[#This Row],[Ano]])</f>
        <v>7.7471056570268912E-2</v>
      </c>
      <c r="K19" s="49">
        <f>SUMIFS(Tabela_BI[P.02-E],Tabela_BI[UGRHI],Tabela_BI_UGRHI[[#This Row],[UGRHI]],Tabela_BI[Ano],Tabela_BI_UGRHI[[#This Row],[Ano]])</f>
        <v>0.63154555124594913</v>
      </c>
      <c r="L19" s="6">
        <f>SUMIFS(Tabela_BI[P.08-D],Tabela_BI[UGRHI],Tabela_BI_UGRHI[[#This Row],[UGRHI]],Tabela_BI[Ano],Tabela_BI_UGRHI[[#This Row],[Ano]])</f>
        <v>204</v>
      </c>
      <c r="M19" s="7">
        <f>(Tabela_BI_UGRHI[[#This Row],[nº Capt. Superf. - DAEE]]/VLOOKUP(A19,'Base UGRHI'!$B:$H,2,FALSE))*1000</f>
        <v>90.598848786359611</v>
      </c>
      <c r="N19" s="7">
        <f>(Tabela_BI_UGRHI[[#This Row],[nº Capt. Subt. - DAEE]]/VLOOKUP(A19,'Base UGRHI'!$B:$H,2,FALSE))*1000</f>
        <v>114.44907576368749</v>
      </c>
      <c r="O19" s="8">
        <f>(Tabela_BI_UGRHI[[#This Row],[nº Capt. Superf. - DAEE]]/SUM(Tabela_BI_UGRHI[[#This Row],[nº Capt. Superf. - DAEE]:[nº Capt. Subt. - DAEE]]))*100</f>
        <v>44.184231069476972</v>
      </c>
      <c r="P19" s="7">
        <f>(Tabela_BI_UGRHI[[#This Row],[nº Capt. Subt. - DAEE]]/SUM(Tabela_BI_UGRHI[[#This Row],[nº Capt. Superf. - DAEE]:[nº Capt. Subt. - DAEE]]))*100</f>
        <v>55.815768930523021</v>
      </c>
      <c r="Q19" s="6">
        <f>SUMIFS(Tabela_BI[nº Capt. Superf. - DAEE],Tabela_BI[UGRHI],Tabela_BI_UGRHI[[#This Row],[UGRHI]],Tabela_BI[Ano],Tabela_BI_UGRHI[[#This Row],[Ano]])</f>
        <v>566</v>
      </c>
      <c r="R19" s="6">
        <f>SUMIFS(Tabela_BI[nº Capt. Subt. - DAEE],Tabela_BI[UGRHI],Tabela_BI_UGRHI[[#This Row],[UGRHI]],Tabela_BI[Ano],Tabela_BI_UGRHI[[#This Row],[Ano]])</f>
        <v>715</v>
      </c>
      <c r="U19" s="1"/>
      <c r="V19" s="1"/>
      <c r="W19" s="1"/>
      <c r="AA19" s="1"/>
      <c r="AD19" s="1"/>
      <c r="AE19" s="1"/>
    </row>
    <row r="20" spans="1:31" hidden="1" x14ac:dyDescent="0.25">
      <c r="A20" s="1">
        <v>19</v>
      </c>
      <c r="B20" s="1">
        <v>2019</v>
      </c>
      <c r="C20" s="49">
        <f>SUMIFS(Tabela_BI[P.01-A],Tabela_BI[UGRHI],Tabela_BI_UGRHI[[#This Row],[UGRHI]],Tabela_BI[Ano],Tabela_BI_UGRHI[[#This Row],[Ano]])</f>
        <v>11.263036482115675</v>
      </c>
      <c r="D20" s="49">
        <f>SUMIFS(Tabela_BI[P.01-B],Tabela_BI[UGRHI],Tabela_BI_UGRHI[[#This Row],[UGRHI]],Tabela_BI[Ano],Tabela_BI_UGRHI[[#This Row],[Ano]])</f>
        <v>8.614641548706242</v>
      </c>
      <c r="E20" s="49">
        <f>SUMIFS(Tabela_BI[P.01-C],Tabela_BI[UGRHI],Tabela_BI_UGRHI[[#This Row],[UGRHI]],Tabela_BI[Ano],Tabela_BI_UGRHI[[#This Row],[Ano]])</f>
        <v>2.6483949334094374</v>
      </c>
      <c r="F20" s="49">
        <f>SUMIFS(Tabela_BI[P.01-D],Tabela_BI[UGRHI],Tabela_BI_UGRHI[[#This Row],[UGRHI]],Tabela_BI[Ano],Tabela_BI_UGRHI[[#This Row],[Ano]])</f>
        <v>0.70242935058346023</v>
      </c>
      <c r="G20" s="49">
        <f>SUMIFS(Tabela_BI[P.02-A],Tabela_BI[UGRHI],Tabela_BI_UGRHI[[#This Row],[UGRHI]],Tabela_BI[Ano],Tabela_BI_UGRHI[[#This Row],[Ano]])</f>
        <v>2.1300185273972598</v>
      </c>
      <c r="H20" s="49">
        <f>SUMIFS(Tabela_BI[P.02-B],Tabela_BI[UGRHI],Tabela_BI_UGRHI[[#This Row],[UGRHI]],Tabela_BI[Ano],Tabela_BI_UGRHI[[#This Row],[Ano]])</f>
        <v>3.4510230194063962</v>
      </c>
      <c r="I20" s="49">
        <f>SUMIFS(Tabela_BI[P.02-C],Tabela_BI[UGRHI],Tabela_BI_UGRHI[[#This Row],[UGRHI]],Tabela_BI[Ano],Tabela_BI_UGRHI[[#This Row],[Ano]])</f>
        <v>4.9352654908675806</v>
      </c>
      <c r="J20" s="6">
        <f>SUMIFS(Tabela_BI[P.02-D],Tabela_BI[UGRHI],Tabela_BI_UGRHI[[#This Row],[UGRHI]],Tabela_BI[Ano],Tabela_BI_UGRHI[[#This Row],[Ano]])</f>
        <v>0.74289382800608894</v>
      </c>
      <c r="K20" s="49">
        <f>SUMIFS(Tabela_BI[P.02-E],Tabela_BI[UGRHI],Tabela_BI_UGRHI[[#This Row],[UGRHI]],Tabela_BI[Ano],Tabela_BI_UGRHI[[#This Row],[Ano]])</f>
        <v>2.3770334738096763</v>
      </c>
      <c r="L20" s="6">
        <f>SUMIFS(Tabela_BI[P.08-D],Tabela_BI[UGRHI],Tabela_BI_UGRHI[[#This Row],[UGRHI]],Tabela_BI[Ano],Tabela_BI_UGRHI[[#This Row],[Ano]])</f>
        <v>232</v>
      </c>
      <c r="M20" s="7">
        <f>(Tabela_BI_UGRHI[[#This Row],[nº Capt. Superf. - DAEE]]/VLOOKUP(A20,'Base UGRHI'!$B:$H,2,FALSE))*1000</f>
        <v>26.73268977654806</v>
      </c>
      <c r="N20" s="7">
        <f>(Tabela_BI_UGRHI[[#This Row],[nº Capt. Subt. - DAEE]]/VLOOKUP(A20,'Base UGRHI'!$B:$H,2,FALSE))*1000</f>
        <v>81.058679060881147</v>
      </c>
      <c r="O20" s="8">
        <f>(Tabela_BI_UGRHI[[#This Row],[nº Capt. Superf. - DAEE]]/SUM(Tabela_BI_UGRHI[[#This Row],[nº Capt. Superf. - DAEE]:[nº Capt. Subt. - DAEE]]))*100</f>
        <v>24.800399201596807</v>
      </c>
      <c r="P20" s="7">
        <f>(Tabela_BI_UGRHI[[#This Row],[nº Capt. Subt. - DAEE]]/SUM(Tabela_BI_UGRHI[[#This Row],[nº Capt. Superf. - DAEE]:[nº Capt. Subt. - DAEE]]))*100</f>
        <v>75.199600798403196</v>
      </c>
      <c r="Q20" s="6">
        <f>SUMIFS(Tabela_BI[nº Capt. Superf. - DAEE],Tabela_BI[UGRHI],Tabela_BI_UGRHI[[#This Row],[UGRHI]],Tabela_BI[Ano],Tabela_BI_UGRHI[[#This Row],[Ano]])</f>
        <v>497</v>
      </c>
      <c r="R20" s="6">
        <f>SUMIFS(Tabela_BI[nº Capt. Subt. - DAEE],Tabela_BI[UGRHI],Tabela_BI_UGRHI[[#This Row],[UGRHI]],Tabela_BI[Ano],Tabela_BI_UGRHI[[#This Row],[Ano]])</f>
        <v>1507</v>
      </c>
      <c r="U20" s="1"/>
      <c r="V20" s="1"/>
      <c r="W20" s="1"/>
      <c r="AA20" s="1"/>
      <c r="AD20" s="1"/>
      <c r="AE20" s="1"/>
    </row>
    <row r="21" spans="1:31" hidden="1" x14ac:dyDescent="0.25">
      <c r="A21" s="1">
        <v>20</v>
      </c>
      <c r="B21" s="1">
        <v>2019</v>
      </c>
      <c r="C21" s="49">
        <f>SUMIFS(Tabela_BI[P.01-A],Tabela_BI[UGRHI],Tabela_BI_UGRHI[[#This Row],[UGRHI]],Tabela_BI[Ano],Tabela_BI_UGRHI[[#This Row],[Ano]])</f>
        <v>6.1783313704972089</v>
      </c>
      <c r="D21" s="49">
        <f>SUMIFS(Tabela_BI[P.01-B],Tabela_BI[UGRHI],Tabela_BI_UGRHI[[#This Row],[UGRHI]],Tabela_BI[Ano],Tabela_BI_UGRHI[[#This Row],[Ano]])</f>
        <v>4.2311252746067982</v>
      </c>
      <c r="E21" s="49">
        <f>SUMIFS(Tabela_BI[P.01-C],Tabela_BI[UGRHI],Tabela_BI_UGRHI[[#This Row],[UGRHI]],Tabela_BI[Ano],Tabela_BI_UGRHI[[#This Row],[Ano]])</f>
        <v>1.947206095890412</v>
      </c>
      <c r="F21" s="49">
        <f>SUMIFS(Tabela_BI[P.01-D],Tabela_BI[UGRHI],Tabela_BI_UGRHI[[#This Row],[UGRHI]],Tabela_BI[Ano],Tabela_BI_UGRHI[[#This Row],[Ano]])</f>
        <v>5.7353469051242986E-2</v>
      </c>
      <c r="G21" s="49">
        <f>SUMIFS(Tabela_BI[P.02-A],Tabela_BI[UGRHI],Tabela_BI_UGRHI[[#This Row],[UGRHI]],Tabela_BI[Ano],Tabela_BI_UGRHI[[#This Row],[Ano]])</f>
        <v>0.77704276255707772</v>
      </c>
      <c r="H21" s="49">
        <f>SUMIFS(Tabela_BI[P.02-B],Tabela_BI[UGRHI],Tabela_BI_UGRHI[[#This Row],[UGRHI]],Tabela_BI[Ano],Tabela_BI_UGRHI[[#This Row],[Ano]])</f>
        <v>2.1047613609842721</v>
      </c>
      <c r="I21" s="49">
        <f>SUMIFS(Tabela_BI[P.02-C],Tabela_BI[UGRHI],Tabela_BI_UGRHI[[#This Row],[UGRHI]],Tabela_BI[Ano],Tabela_BI_UGRHI[[#This Row],[Ano]])</f>
        <v>2.1955502669964511</v>
      </c>
      <c r="J21" s="6">
        <f>SUMIFS(Tabela_BI[P.02-D],Tabela_BI[UGRHI],Tabela_BI_UGRHI[[#This Row],[UGRHI]],Tabela_BI[Ano],Tabela_BI_UGRHI[[#This Row],[Ano]])</f>
        <v>1.1009769799594116</v>
      </c>
      <c r="K21" s="49">
        <f>SUMIFS(Tabela_BI[P.02-E],Tabela_BI[UGRHI],Tabela_BI_UGRHI[[#This Row],[UGRHI]],Tabela_BI[Ano],Tabela_BI_UGRHI[[#This Row],[Ano]])</f>
        <v>1.0055621477696344</v>
      </c>
      <c r="L21" s="6">
        <f>SUMIFS(Tabela_BI[P.08-D],Tabela_BI[UGRHI],Tabela_BI_UGRHI[[#This Row],[UGRHI]],Tabela_BI[Ano],Tabela_BI_UGRHI[[#This Row],[Ano]])</f>
        <v>214</v>
      </c>
      <c r="M21" s="7">
        <f>(Tabela_BI_UGRHI[[#This Row],[nº Capt. Superf. - DAEE]]/VLOOKUP(A21,'Base UGRHI'!$B:$H,2,FALSE))*1000</f>
        <v>32.941142022335143</v>
      </c>
      <c r="N21" s="7">
        <f>(Tabela_BI_UGRHI[[#This Row],[nº Capt. Subt. - DAEE]]/VLOOKUP(A21,'Base UGRHI'!$B:$H,2,FALSE))*1000</f>
        <v>97.673100472574674</v>
      </c>
      <c r="O21" s="8">
        <f>(Tabela_BI_UGRHI[[#This Row],[nº Capt. Superf. - DAEE]]/SUM(Tabela_BI_UGRHI[[#This Row],[nº Capt. Superf. - DAEE]:[nº Capt. Subt. - DAEE]]))*100</f>
        <v>25.220176140912731</v>
      </c>
      <c r="P21" s="7">
        <f>(Tabela_BI_UGRHI[[#This Row],[nº Capt. Subt. - DAEE]]/SUM(Tabela_BI_UGRHI[[#This Row],[nº Capt. Superf. - DAEE]:[nº Capt. Subt. - DAEE]]))*100</f>
        <v>74.779823859087273</v>
      </c>
      <c r="Q21" s="6">
        <f>SUMIFS(Tabela_BI[nº Capt. Superf. - DAEE],Tabela_BI[UGRHI],Tabela_BI_UGRHI[[#This Row],[UGRHI]],Tabela_BI[Ano],Tabela_BI_UGRHI[[#This Row],[Ano]])</f>
        <v>315</v>
      </c>
      <c r="R21" s="6">
        <f>SUMIFS(Tabela_BI[nº Capt. Subt. - DAEE],Tabela_BI[UGRHI],Tabela_BI_UGRHI[[#This Row],[UGRHI]],Tabela_BI[Ano],Tabela_BI_UGRHI[[#This Row],[Ano]])</f>
        <v>934</v>
      </c>
      <c r="U21" s="1"/>
      <c r="V21" s="1"/>
      <c r="W21" s="1"/>
      <c r="AA21" s="1"/>
      <c r="AD21" s="1"/>
      <c r="AE21" s="1"/>
    </row>
    <row r="22" spans="1:31" hidden="1" x14ac:dyDescent="0.25">
      <c r="A22" s="1">
        <v>21</v>
      </c>
      <c r="B22" s="1">
        <v>2019</v>
      </c>
      <c r="C22" s="49">
        <f>SUMIFS(Tabela_BI[P.01-A],Tabela_BI[UGRHI],Tabela_BI_UGRHI[[#This Row],[UGRHI]],Tabela_BI[Ano],Tabela_BI_UGRHI[[#This Row],[Ano]])</f>
        <v>3.469034384195838</v>
      </c>
      <c r="D22" s="49">
        <f>SUMIFS(Tabela_BI[P.01-B],Tabela_BI[UGRHI],Tabela_BI_UGRHI[[#This Row],[UGRHI]],Tabela_BI[Ano],Tabela_BI_UGRHI[[#This Row],[Ano]])</f>
        <v>2.4781000703957381</v>
      </c>
      <c r="E22" s="49">
        <f>SUMIFS(Tabela_BI[P.01-C],Tabela_BI[UGRHI],Tabela_BI_UGRHI[[#This Row],[UGRHI]],Tabela_BI[Ano],Tabela_BI_UGRHI[[#This Row],[Ano]])</f>
        <v>0.99093431380010144</v>
      </c>
      <c r="F22" s="49">
        <f>SUMIFS(Tabela_BI[P.01-D],Tabela_BI[UGRHI],Tabela_BI_UGRHI[[#This Row],[UGRHI]],Tabela_BI[Ano],Tabela_BI_UGRHI[[#This Row],[Ano]])</f>
        <v>0.1632464485032977</v>
      </c>
      <c r="G22" s="49">
        <f>SUMIFS(Tabela_BI[P.02-A],Tabela_BI[UGRHI],Tabela_BI_UGRHI[[#This Row],[UGRHI]],Tabela_BI[Ano],Tabela_BI_UGRHI[[#This Row],[Ano]])</f>
        <v>1.1694157565956369</v>
      </c>
      <c r="H22" s="49">
        <f>SUMIFS(Tabela_BI[P.02-B],Tabela_BI[UGRHI],Tabela_BI_UGRHI[[#This Row],[UGRHI]],Tabela_BI[Ano],Tabela_BI_UGRHI[[#This Row],[Ano]])</f>
        <v>0.61994928462709276</v>
      </c>
      <c r="I22" s="49">
        <f>SUMIFS(Tabela_BI[P.02-C],Tabela_BI[UGRHI],Tabela_BI_UGRHI[[#This Row],[UGRHI]],Tabela_BI[Ano],Tabela_BI_UGRHI[[#This Row],[Ano]])</f>
        <v>1.4692346721207503</v>
      </c>
      <c r="J22" s="6">
        <f>SUMIFS(Tabela_BI[P.02-D],Tabela_BI[UGRHI],Tabela_BI_UGRHI[[#This Row],[UGRHI]],Tabela_BI[Ano],Tabela_BI_UGRHI[[#This Row],[Ano]])</f>
        <v>0.21029990423642825</v>
      </c>
      <c r="K22" s="49">
        <f>SUMIFS(Tabela_BI[P.02-E],Tabela_BI[UGRHI],Tabela_BI_UGRHI[[#This Row],[UGRHI]],Tabela_BI[Ano],Tabela_BI_UGRHI[[#This Row],[Ano]])</f>
        <v>1.4249923940671299</v>
      </c>
      <c r="L22" s="6">
        <f>SUMIFS(Tabela_BI[P.08-D],Tabela_BI[UGRHI],Tabela_BI_UGRHI[[#This Row],[UGRHI]],Tabela_BI[Ano],Tabela_BI_UGRHI[[#This Row],[Ano]])</f>
        <v>146</v>
      </c>
      <c r="M22" s="7">
        <f>(Tabela_BI_UGRHI[[#This Row],[nº Capt. Superf. - DAEE]]/VLOOKUP(A22,'Base UGRHI'!$B:$H,2,FALSE))*1000</f>
        <v>21.838492479369155</v>
      </c>
      <c r="N22" s="7">
        <f>(Tabela_BI_UGRHI[[#This Row],[nº Capt. Subt. - DAEE]]/VLOOKUP(A22,'Base UGRHI'!$B:$H,2,FALSE))*1000</f>
        <v>102.90202706311443</v>
      </c>
      <c r="O22" s="8">
        <f>(Tabela_BI_UGRHI[[#This Row],[nº Capt. Superf. - DAEE]]/SUM(Tabela_BI_UGRHI[[#This Row],[nº Capt. Superf. - DAEE]:[nº Capt. Subt. - DAEE]]))*100</f>
        <v>17.507136060894389</v>
      </c>
      <c r="P22" s="7">
        <f>(Tabela_BI_UGRHI[[#This Row],[nº Capt. Subt. - DAEE]]/SUM(Tabela_BI_UGRHI[[#This Row],[nº Capt. Superf. - DAEE]:[nº Capt. Subt. - DAEE]]))*100</f>
        <v>82.492863939105604</v>
      </c>
      <c r="Q22" s="6">
        <f>SUMIFS(Tabela_BI[nº Capt. Superf. - DAEE],Tabela_BI[UGRHI],Tabela_BI_UGRHI[[#This Row],[UGRHI]],Tabela_BI[Ano],Tabela_BI_UGRHI[[#This Row],[Ano]])</f>
        <v>184</v>
      </c>
      <c r="R22" s="6">
        <f>SUMIFS(Tabela_BI[nº Capt. Subt. - DAEE],Tabela_BI[UGRHI],Tabela_BI_UGRHI[[#This Row],[UGRHI]],Tabela_BI[Ano],Tabela_BI_UGRHI[[#This Row],[Ano]])</f>
        <v>867</v>
      </c>
      <c r="U22" s="1"/>
      <c r="V22" s="1"/>
      <c r="W22" s="1"/>
      <c r="AA22" s="1"/>
      <c r="AD22" s="1"/>
      <c r="AE22" s="1"/>
    </row>
    <row r="23" spans="1:31" hidden="1" x14ac:dyDescent="0.25">
      <c r="A23" s="1">
        <v>22</v>
      </c>
      <c r="B23" s="1">
        <v>2019</v>
      </c>
      <c r="C23" s="49">
        <f>SUMIFS(Tabela_BI[P.01-A],Tabela_BI[UGRHI],Tabela_BI_UGRHI[[#This Row],[UGRHI]],Tabela_BI[Ano],Tabela_BI_UGRHI[[#This Row],[Ano]])</f>
        <v>3.8306685356418071</v>
      </c>
      <c r="D23" s="49">
        <f>SUMIFS(Tabela_BI[P.01-B],Tabela_BI[UGRHI],Tabela_BI_UGRHI[[#This Row],[UGRHI]],Tabela_BI[Ano],Tabela_BI_UGRHI[[#This Row],[Ano]])</f>
        <v>2.4083601331811275</v>
      </c>
      <c r="E23" s="49">
        <f>SUMIFS(Tabela_BI[P.01-C],Tabela_BI[UGRHI],Tabela_BI_UGRHI[[#This Row],[UGRHI]],Tabela_BI[Ano],Tabela_BI_UGRHI[[#This Row],[Ano]])</f>
        <v>1.4223084024606785</v>
      </c>
      <c r="F23" s="49">
        <f>SUMIFS(Tabela_BI[P.01-D],Tabela_BI[UGRHI],Tabela_BI_UGRHI[[#This Row],[UGRHI]],Tabela_BI[Ano],Tabela_BI_UGRHI[[#This Row],[Ano]])</f>
        <v>0.70876883561643811</v>
      </c>
      <c r="G23" s="49">
        <f>SUMIFS(Tabela_BI[P.02-A],Tabela_BI[UGRHI],Tabela_BI_UGRHI[[#This Row],[UGRHI]],Tabela_BI[Ano],Tabela_BI_UGRHI[[#This Row],[Ano]])</f>
        <v>0.81014581621004544</v>
      </c>
      <c r="H23" s="49">
        <f>SUMIFS(Tabela_BI[P.02-B],Tabela_BI[UGRHI],Tabela_BI_UGRHI[[#This Row],[UGRHI]],Tabela_BI[Ano],Tabela_BI_UGRHI[[#This Row],[Ano]])</f>
        <v>1.2823351788432267</v>
      </c>
      <c r="I23" s="49">
        <f>SUMIFS(Tabela_BI[P.02-C],Tabela_BI[UGRHI],Tabela_BI_UGRHI[[#This Row],[UGRHI]],Tabela_BI[Ano],Tabela_BI_UGRHI[[#This Row],[Ano]])</f>
        <v>1.5614153259766621</v>
      </c>
      <c r="J23" s="6">
        <f>SUMIFS(Tabela_BI[P.02-D],Tabela_BI[UGRHI],Tabela_BI_UGRHI[[#This Row],[UGRHI]],Tabela_BI[Ano],Tabela_BI_UGRHI[[#This Row],[Ano]])</f>
        <v>0.1767722146118722</v>
      </c>
      <c r="K23" s="49">
        <f>SUMIFS(Tabela_BI[P.02-E],Tabela_BI[UGRHI],Tabela_BI_UGRHI[[#This Row],[UGRHI]],Tabela_BI[Ano],Tabela_BI_UGRHI[[#This Row],[Ano]])</f>
        <v>1.5117651150428242</v>
      </c>
      <c r="L23" s="6">
        <f>SUMIFS(Tabela_BI[P.08-D],Tabela_BI[UGRHI],Tabela_BI_UGRHI[[#This Row],[UGRHI]],Tabela_BI[Ano],Tabela_BI_UGRHI[[#This Row],[Ano]])</f>
        <v>117</v>
      </c>
      <c r="M23" s="7">
        <f>(Tabela_BI_UGRHI[[#This Row],[nº Capt. Superf. - DAEE]]/VLOOKUP(A23,'Base UGRHI'!$B:$H,2,FALSE))*1000</f>
        <v>11.277067781943614</v>
      </c>
      <c r="N23" s="7">
        <f>(Tabela_BI_UGRHI[[#This Row],[nº Capt. Subt. - DAEE]]/VLOOKUP(A23,'Base UGRHI'!$B:$H,2,FALSE))*1000</f>
        <v>92.471955811937619</v>
      </c>
      <c r="O23" s="8">
        <f>(Tabela_BI_UGRHI[[#This Row],[nº Capt. Superf. - DAEE]]/SUM(Tabela_BI_UGRHI[[#This Row],[nº Capt. Superf. - DAEE]:[nº Capt. Subt. - DAEE]]))*100</f>
        <v>10.869565217391305</v>
      </c>
      <c r="P23" s="7">
        <f>(Tabela_BI_UGRHI[[#This Row],[nº Capt. Subt. - DAEE]]/SUM(Tabela_BI_UGRHI[[#This Row],[nº Capt. Superf. - DAEE]:[nº Capt. Subt. - DAEE]]))*100</f>
        <v>89.130434782608688</v>
      </c>
      <c r="Q23" s="6">
        <f>SUMIFS(Tabela_BI[nº Capt. Superf. - DAEE],Tabela_BI[UGRHI],Tabela_BI_UGRHI[[#This Row],[UGRHI]],Tabela_BI[Ano],Tabela_BI_UGRHI[[#This Row],[Ano]])</f>
        <v>150</v>
      </c>
      <c r="R23" s="6">
        <f>SUMIFS(Tabela_BI[nº Capt. Subt. - DAEE],Tabela_BI[UGRHI],Tabela_BI_UGRHI[[#This Row],[UGRHI]],Tabela_BI[Ano],Tabela_BI_UGRHI[[#This Row],[Ano]])</f>
        <v>1230</v>
      </c>
      <c r="U23" s="1"/>
      <c r="V23" s="1"/>
      <c r="W23" s="1"/>
      <c r="AA23" s="1"/>
      <c r="AD23" s="1"/>
      <c r="AE23" s="1"/>
    </row>
    <row r="24" spans="1:31" hidden="1" x14ac:dyDescent="0.25">
      <c r="A24" s="1">
        <v>1</v>
      </c>
      <c r="B24" s="1">
        <v>2018</v>
      </c>
      <c r="C24" s="20">
        <f>SUMIFS(Tabela_BI[P.01-A],Tabela_BI[UGRHI],Tabela_BI_UGRHI[[#This Row],[UGRHI]],Tabela_BI[Ano],Tabela_BI_UGRHI[[#This Row],[Ano]])</f>
        <v>1.1128822659999997</v>
      </c>
      <c r="D24" s="20">
        <f>SUMIFS(Tabela_BI[P.01-B],Tabela_BI[UGRHI],Tabela_BI_UGRHI[[#This Row],[UGRHI]],Tabela_BI[Ano],Tabela_BI_UGRHI[[#This Row],[Ano]])</f>
        <v>1.0995723919999998</v>
      </c>
      <c r="E24" s="20">
        <f>SUMIFS(Tabela_BI[P.01-C],Tabela_BI[UGRHI],Tabela_BI_UGRHI[[#This Row],[UGRHI]],Tabela_BI[Ano],Tabela_BI_UGRHI[[#This Row],[Ano]])</f>
        <v>1.3309873999999999E-2</v>
      </c>
      <c r="F24" s="20">
        <f>SUMIFS(Tabela_BI[P.01-D],Tabela_BI[UGRHI],Tabela_BI_UGRHI[[#This Row],[UGRHI]],Tabela_BI[Ano],Tabela_BI_UGRHI[[#This Row],[Ano]])</f>
        <v>1.3210774987316053E-2</v>
      </c>
      <c r="G24" s="20">
        <f>SUMIFS(Tabela_BI[P.02-A],Tabela_BI[UGRHI],Tabela_BI_UGRHI[[#This Row],[UGRHI]],Tabela_BI[Ano],Tabela_BI_UGRHI[[#This Row],[Ano]])</f>
        <v>0.33221000000000001</v>
      </c>
      <c r="H24" s="20">
        <f>SUMIFS(Tabela_BI[P.02-B],Tabela_BI[UGRHI],Tabela_BI_UGRHI[[#This Row],[UGRHI]],Tabela_BI[Ano],Tabela_BI_UGRHI[[#This Row],[Ano]])</f>
        <v>2.5277779999999992E-3</v>
      </c>
      <c r="I24" s="20">
        <f>SUMIFS(Tabela_BI[P.02-C],Tabela_BI[UGRHI],Tabela_BI_UGRHI[[#This Row],[UGRHI]],Tabela_BI[Ano],Tabela_BI_UGRHI[[#This Row],[Ano]])</f>
        <v>0.74258697600000012</v>
      </c>
      <c r="J24" s="20">
        <f>SUMIFS(Tabela_BI[P.02-D],Tabela_BI[UGRHI],Tabela_BI_UGRHI[[#This Row],[UGRHI]],Tabela_BI[Ano],Tabela_BI_UGRHI[[#This Row],[Ano]])</f>
        <v>3.5557511999999999E-2</v>
      </c>
      <c r="K24" s="49">
        <f>SUMIFS(Tabela_BI[P.02-E],Tabela_BI[UGRHI],Tabela_BI_UGRHI[[#This Row],[UGRHI]],Tabela_BI[Ano],Tabela_BI_UGRHI[[#This Row],[Ano]])</f>
        <v>0.12680218659027775</v>
      </c>
      <c r="L24" s="6">
        <f>SUMIFS(Tabela_BI[P.08-D],Tabela_BI[UGRHI],Tabela_BI_UGRHI[[#This Row],[UGRHI]],Tabela_BI[Ano],Tabela_BI_UGRHI[[#This Row],[Ano]])</f>
        <v>48</v>
      </c>
      <c r="M24" s="7">
        <f>(Tabela_BI_UGRHI[[#This Row],[nº Capt. Superf. - DAEE]]/VLOOKUP(A24,'Base UGRHI'!$B:$H,2,FALSE))*1000</f>
        <v>173.43611028757786</v>
      </c>
      <c r="N24" s="7">
        <f>(Tabela_BI_UGRHI[[#This Row],[nº Capt. Subt. - DAEE]]/VLOOKUP(A24,'Base UGRHI'!$B:$H,2,FALSE))*1000</f>
        <v>56.32967684553811</v>
      </c>
      <c r="O24" s="7">
        <f>(Tabela_BI_UGRHI[[#This Row],[nº Capt. Superf. - DAEE]]/SUM(Tabela_BI_UGRHI[[#This Row],[nº Capt. Superf. - DAEE]:[nº Capt. Subt. - DAEE]]))*100</f>
        <v>75.483870967741936</v>
      </c>
      <c r="P24" s="6">
        <f>(Tabela_BI_UGRHI[[#This Row],[nº Capt. Subt. - DAEE]]/SUM(Tabela_BI_UGRHI[[#This Row],[nº Capt. Superf. - DAEE]:[nº Capt. Subt. - DAEE]]))*100</f>
        <v>24.516129032258064</v>
      </c>
      <c r="Q24" s="6">
        <f>SUMIFS(Tabela_BI[nº Capt. Superf. - DAEE],Tabela_BI[UGRHI],Tabela_BI_UGRHI[[#This Row],[UGRHI]],Tabela_BI[Ano],Tabela_BI_UGRHI[[#This Row],[Ano]])</f>
        <v>117</v>
      </c>
      <c r="R24" s="6">
        <f>SUMIFS(Tabela_BI[nº Capt. Subt. - DAEE],Tabela_BI[UGRHI],Tabela_BI_UGRHI[[#This Row],[UGRHI]],Tabela_BI[Ano],Tabela_BI_UGRHI[[#This Row],[Ano]])</f>
        <v>38</v>
      </c>
      <c r="U24" s="1"/>
      <c r="V24" s="1"/>
      <c r="W24" s="1"/>
      <c r="AA24" s="1"/>
      <c r="AD24" s="1"/>
      <c r="AE24" s="1"/>
    </row>
    <row r="25" spans="1:31" hidden="1" x14ac:dyDescent="0.25">
      <c r="A25" s="1">
        <v>2</v>
      </c>
      <c r="B25" s="1">
        <v>2018</v>
      </c>
      <c r="C25" s="20">
        <f>SUMIFS(Tabela_BI[P.01-A],Tabela_BI[UGRHI],Tabela_BI_UGRHI[[#This Row],[UGRHI]],Tabela_BI[Ano],Tabela_BI_UGRHI[[#This Row],[Ano]])</f>
        <v>16.109849229000005</v>
      </c>
      <c r="D25" s="20">
        <f>SUMIFS(Tabela_BI[P.01-B],Tabela_BI[UGRHI],Tabela_BI_UGRHI[[#This Row],[UGRHI]],Tabela_BI[Ano],Tabela_BI_UGRHI[[#This Row],[Ano]])</f>
        <v>12.080251518999997</v>
      </c>
      <c r="E25" s="20">
        <f>SUMIFS(Tabela_BI[P.01-C],Tabela_BI[UGRHI],Tabela_BI_UGRHI[[#This Row],[UGRHI]],Tabela_BI[Ano],Tabela_BI_UGRHI[[#This Row],[Ano]])</f>
        <v>4.0295977100000036</v>
      </c>
      <c r="F25" s="20">
        <f>SUMIFS(Tabela_BI[P.01-D],Tabela_BI[UGRHI],Tabela_BI_UGRHI[[#This Row],[UGRHI]],Tabela_BI[Ano],Tabela_BI_UGRHI[[#This Row],[Ano]])</f>
        <v>8.8648782661085725</v>
      </c>
      <c r="G25" s="20">
        <f>SUMIFS(Tabela_BI[P.02-A],Tabela_BI[UGRHI],Tabela_BI_UGRHI[[#This Row],[UGRHI]],Tabela_BI[Ano],Tabela_BI_UGRHI[[#This Row],[Ano]])</f>
        <v>5.6805264809999994</v>
      </c>
      <c r="H25" s="20">
        <f>SUMIFS(Tabela_BI[P.02-B],Tabela_BI[UGRHI],Tabela_BI_UGRHI[[#This Row],[UGRHI]],Tabela_BI[Ano],Tabela_BI_UGRHI[[#This Row],[Ano]])</f>
        <v>3.4879300970000009</v>
      </c>
      <c r="I25" s="20">
        <f>SUMIFS(Tabela_BI[P.02-C],Tabela_BI[UGRHI],Tabela_BI_UGRHI[[#This Row],[UGRHI]],Tabela_BI[Ano],Tabela_BI_UGRHI[[#This Row],[Ano]])</f>
        <v>4.6299228249999969</v>
      </c>
      <c r="J25" s="20">
        <f>SUMIFS(Tabela_BI[P.02-D],Tabela_BI[UGRHI],Tabela_BI_UGRHI[[#This Row],[UGRHI]],Tabela_BI[Ano],Tabela_BI_UGRHI[[#This Row],[Ano]])</f>
        <v>2.3114698260000015</v>
      </c>
      <c r="K25" s="49">
        <f>SUMIFS(Tabela_BI[P.02-E],Tabela_BI[UGRHI],Tabela_BI_UGRHI[[#This Row],[UGRHI]],Tabela_BI[Ano],Tabela_BI_UGRHI[[#This Row],[Ano]])</f>
        <v>7.3028146818298625</v>
      </c>
      <c r="L25" s="6">
        <f>SUMIFS(Tabela_BI[P.08-D],Tabela_BI[UGRHI],Tabela_BI_UGRHI[[#This Row],[UGRHI]],Tabela_BI[Ano],Tabela_BI_UGRHI[[#This Row],[Ano]])</f>
        <v>1236</v>
      </c>
      <c r="M25" s="7">
        <f>(Tabela_BI_UGRHI[[#This Row],[nº Capt. Superf. - DAEE]]/VLOOKUP(A25,'Base UGRHI'!$B:$H,2,FALSE))*1000</f>
        <v>79.565091151008772</v>
      </c>
      <c r="N25" s="7">
        <f>(Tabela_BI_UGRHI[[#This Row],[nº Capt. Subt. - DAEE]]/VLOOKUP(A25,'Base UGRHI'!$B:$H,2,FALSE))*1000</f>
        <v>101.48249004203068</v>
      </c>
      <c r="O25" s="5">
        <f>(Tabela_BI_UGRHI[[#This Row],[nº Capt. Superf. - DAEE]]/SUM(Tabela_BI_UGRHI[[#This Row],[nº Capt. Superf. - DAEE]:[nº Capt. Subt. - DAEE]]))*100</f>
        <v>43.947061113273648</v>
      </c>
      <c r="P25" s="6">
        <f>(Tabela_BI_UGRHI[[#This Row],[nº Capt. Subt. - DAEE]]/SUM(Tabela_BI_UGRHI[[#This Row],[nº Capt. Superf. - DAEE]:[nº Capt. Subt. - DAEE]]))*100</f>
        <v>56.052938886726352</v>
      </c>
      <c r="Q25" s="6">
        <f>SUMIFS(Tabela_BI[nº Capt. Superf. - DAEE],Tabela_BI[UGRHI],Tabela_BI_UGRHI[[#This Row],[UGRHI]],Tabela_BI[Ano],Tabela_BI_UGRHI[[#This Row],[Ano]])</f>
        <v>1129</v>
      </c>
      <c r="R25" s="6">
        <f>SUMIFS(Tabela_BI[nº Capt. Subt. - DAEE],Tabela_BI[UGRHI],Tabela_BI_UGRHI[[#This Row],[UGRHI]],Tabela_BI[Ano],Tabela_BI_UGRHI[[#This Row],[Ano]])</f>
        <v>1440</v>
      </c>
      <c r="U25" s="1"/>
      <c r="V25" s="1"/>
      <c r="W25" s="1"/>
      <c r="AA25" s="1"/>
      <c r="AD25" s="1"/>
      <c r="AE25" s="1"/>
    </row>
    <row r="26" spans="1:31" hidden="1" x14ac:dyDescent="0.25">
      <c r="A26" s="1">
        <v>3</v>
      </c>
      <c r="B26" s="1">
        <v>2018</v>
      </c>
      <c r="C26" s="20">
        <f>SUMIFS(Tabela_BI[P.01-A],Tabela_BI[UGRHI],Tabela_BI_UGRHI[[#This Row],[UGRHI]],Tabela_BI[Ano],Tabela_BI_UGRHI[[#This Row],[Ano]])</f>
        <v>3.2493764759999983</v>
      </c>
      <c r="D26" s="20">
        <f>SUMIFS(Tabela_BI[P.01-B],Tabela_BI[UGRHI],Tabela_BI_UGRHI[[#This Row],[UGRHI]],Tabela_BI[Ano],Tabela_BI_UGRHI[[#This Row],[Ano]])</f>
        <v>3.1270985159999989</v>
      </c>
      <c r="E26" s="20">
        <f>SUMIFS(Tabela_BI[P.01-C],Tabela_BI[UGRHI],Tabela_BI_UGRHI[[#This Row],[UGRHI]],Tabela_BI[Ano],Tabela_BI_UGRHI[[#This Row],[Ano]])</f>
        <v>0.12227796000000002</v>
      </c>
      <c r="F26" s="20">
        <f>SUMIFS(Tabela_BI[P.01-D],Tabela_BI[UGRHI],Tabela_BI_UGRHI[[#This Row],[UGRHI]],Tabela_BI[Ano],Tabela_BI_UGRHI[[#This Row],[Ano]])</f>
        <v>1.6346397767630599E-4</v>
      </c>
      <c r="G26" s="20">
        <f>SUMIFS(Tabela_BI[P.02-A],Tabela_BI[UGRHI],Tabela_BI_UGRHI[[#This Row],[UGRHI]],Tabela_BI[Ano],Tabela_BI_UGRHI[[#This Row],[Ano]])</f>
        <v>2.30463</v>
      </c>
      <c r="H26" s="20">
        <f>SUMIFS(Tabela_BI[P.02-B],Tabela_BI[UGRHI],Tabela_BI_UGRHI[[#This Row],[UGRHI]],Tabela_BI[Ano],Tabela_BI_UGRHI[[#This Row],[Ano]])</f>
        <v>5.7088673000000006E-2</v>
      </c>
      <c r="I26" s="20">
        <f>SUMIFS(Tabela_BI[P.02-C],Tabela_BI[UGRHI],Tabela_BI_UGRHI[[#This Row],[UGRHI]],Tabela_BI[Ano],Tabela_BI_UGRHI[[#This Row],[Ano]])</f>
        <v>0.50442777800000005</v>
      </c>
      <c r="J26" s="20">
        <f>SUMIFS(Tabela_BI[P.02-D],Tabela_BI[UGRHI],Tabela_BI_UGRHI[[#This Row],[UGRHI]],Tabela_BI[Ano],Tabela_BI_UGRHI[[#This Row],[Ano]])</f>
        <v>0.38323002500000009</v>
      </c>
      <c r="K26" s="49">
        <f>SUMIFS(Tabela_BI[P.02-E],Tabela_BI[UGRHI],Tabela_BI_UGRHI[[#This Row],[UGRHI]],Tabela_BI[Ano],Tabela_BI_UGRHI[[#This Row],[Ano]])</f>
        <v>0.73005809531712973</v>
      </c>
      <c r="L26" s="6">
        <f>SUMIFS(Tabela_BI[P.08-D],Tabela_BI[UGRHI],Tabela_BI_UGRHI[[#This Row],[UGRHI]],Tabela_BI[Ano],Tabela_BI_UGRHI[[#This Row],[Ano]])</f>
        <v>69</v>
      </c>
      <c r="M26" s="7">
        <f>(Tabela_BI_UGRHI[[#This Row],[nº Capt. Superf. - DAEE]]/VLOOKUP(A26,'Base UGRHI'!$B:$H,2,FALSE))*1000</f>
        <v>94.98333940884423</v>
      </c>
      <c r="N26" s="7">
        <f>(Tabela_BI_UGRHI[[#This Row],[nº Capt. Subt. - DAEE]]/VLOOKUP(A26,'Base UGRHI'!$B:$H,2,FALSE))*1000</f>
        <v>38.506759219801715</v>
      </c>
      <c r="O26" s="5">
        <f>(Tabela_BI_UGRHI[[#This Row],[nº Capt. Superf. - DAEE]]/SUM(Tabela_BI_UGRHI[[#This Row],[nº Capt. Superf. - DAEE]:[nº Capt. Subt. - DAEE]]))*100</f>
        <v>71.15384615384616</v>
      </c>
      <c r="P26" s="6">
        <f>(Tabela_BI_UGRHI[[#This Row],[nº Capt. Subt. - DAEE]]/SUM(Tabela_BI_UGRHI[[#This Row],[nº Capt. Superf. - DAEE]:[nº Capt. Subt. - DAEE]]))*100</f>
        <v>28.846153846153843</v>
      </c>
      <c r="Q26" s="6">
        <f>SUMIFS(Tabela_BI[nº Capt. Superf. - DAEE],Tabela_BI[UGRHI],Tabela_BI_UGRHI[[#This Row],[UGRHI]],Tabela_BI[Ano],Tabela_BI_UGRHI[[#This Row],[Ano]])</f>
        <v>185</v>
      </c>
      <c r="R26" s="6">
        <f>SUMIFS(Tabela_BI[nº Capt. Subt. - DAEE],Tabela_BI[UGRHI],Tabela_BI_UGRHI[[#This Row],[UGRHI]],Tabela_BI[Ano],Tabela_BI_UGRHI[[#This Row],[Ano]])</f>
        <v>75</v>
      </c>
      <c r="U26" s="1"/>
      <c r="V26" s="1"/>
      <c r="W26" s="1"/>
      <c r="AA26" s="1"/>
      <c r="AD26" s="1"/>
      <c r="AE26" s="1"/>
    </row>
    <row r="27" spans="1:31" hidden="1" x14ac:dyDescent="0.25">
      <c r="A27" s="1">
        <v>4</v>
      </c>
      <c r="B27" s="1">
        <v>2018</v>
      </c>
      <c r="C27" s="20">
        <f>SUMIFS(Tabela_BI[P.01-A],Tabela_BI[UGRHI],Tabela_BI_UGRHI[[#This Row],[UGRHI]],Tabela_BI[Ano],Tabela_BI_UGRHI[[#This Row],[Ano]])</f>
        <v>16.436059212999993</v>
      </c>
      <c r="D27" s="20">
        <f>SUMIFS(Tabela_BI[P.01-B],Tabela_BI[UGRHI],Tabela_BI_UGRHI[[#This Row],[UGRHI]],Tabela_BI[Ano],Tabela_BI_UGRHI[[#This Row],[Ano]])</f>
        <v>9.2660385749999961</v>
      </c>
      <c r="E27" s="20">
        <f>SUMIFS(Tabela_BI[P.01-C],Tabela_BI[UGRHI],Tabela_BI_UGRHI[[#This Row],[UGRHI]],Tabela_BI[Ano],Tabela_BI_UGRHI[[#This Row],[Ano]])</f>
        <v>7.1700206379999925</v>
      </c>
      <c r="F27" s="20">
        <f>SUMIFS(Tabela_BI[P.01-D],Tabela_BI[UGRHI],Tabela_BI_UGRHI[[#This Row],[UGRHI]],Tabela_BI[Ano],Tabela_BI_UGRHI[[#This Row],[Ano]])</f>
        <v>6.7713140220700208</v>
      </c>
      <c r="G27" s="20">
        <f>SUMIFS(Tabela_BI[P.02-A],Tabela_BI[UGRHI],Tabela_BI_UGRHI[[#This Row],[UGRHI]],Tabela_BI[Ano],Tabela_BI_UGRHI[[#This Row],[Ano]])</f>
        <v>5.866261619999996</v>
      </c>
      <c r="H27" s="20">
        <f>SUMIFS(Tabela_BI[P.02-B],Tabela_BI[UGRHI],Tabela_BI_UGRHI[[#This Row],[UGRHI]],Tabela_BI[Ano],Tabela_BI_UGRHI[[#This Row],[Ano]])</f>
        <v>1.917944876</v>
      </c>
      <c r="I27" s="20">
        <f>SUMIFS(Tabela_BI[P.02-C],Tabela_BI[UGRHI],Tabela_BI_UGRHI[[#This Row],[UGRHI]],Tabela_BI[Ano],Tabela_BI_UGRHI[[#This Row],[Ano]])</f>
        <v>7.019336390999996</v>
      </c>
      <c r="J27" s="20">
        <f>SUMIFS(Tabela_BI[P.02-D],Tabela_BI[UGRHI],Tabela_BI_UGRHI[[#This Row],[UGRHI]],Tabela_BI[Ano],Tabela_BI_UGRHI[[#This Row],[Ano]])</f>
        <v>1.6325163259999997</v>
      </c>
      <c r="K27" s="49">
        <f>SUMIFS(Tabela_BI[P.02-E],Tabela_BI[UGRHI],Tabela_BI_UGRHI[[#This Row],[UGRHI]],Tabela_BI[Ano],Tabela_BI_UGRHI[[#This Row],[Ano]])</f>
        <v>4.187291972586805</v>
      </c>
      <c r="L27" s="6">
        <f>SUMIFS(Tabela_BI[P.08-D],Tabela_BI[UGRHI],Tabela_BI_UGRHI[[#This Row],[UGRHI]],Tabela_BI[Ano],Tabela_BI_UGRHI[[#This Row],[Ano]])</f>
        <v>626</v>
      </c>
      <c r="M27" s="7">
        <f>(Tabela_BI_UGRHI[[#This Row],[nº Capt. Superf. - DAEE]]/VLOOKUP(A27,'Base UGRHI'!$B:$H,2,FALSE))*1000</f>
        <v>127.34524886168194</v>
      </c>
      <c r="N27" s="7">
        <f>(Tabela_BI_UGRHI[[#This Row],[nº Capt. Subt. - DAEE]]/VLOOKUP(A27,'Base UGRHI'!$B:$H,2,FALSE))*1000</f>
        <v>134.76849407447295</v>
      </c>
      <c r="O27" s="5">
        <f>(Tabela_BI_UGRHI[[#This Row],[nº Capt. Superf. - DAEE]]/SUM(Tabela_BI_UGRHI[[#This Row],[nº Capt. Superf. - DAEE]:[nº Capt. Subt. - DAEE]]))*100</f>
        <v>48.583964898284805</v>
      </c>
      <c r="P27" s="6">
        <f>(Tabela_BI_UGRHI[[#This Row],[nº Capt. Subt. - DAEE]]/SUM(Tabela_BI_UGRHI[[#This Row],[nº Capt. Superf. - DAEE]:[nº Capt. Subt. - DAEE]]))*100</f>
        <v>51.416035101715195</v>
      </c>
      <c r="Q27" s="6">
        <f>SUMIFS(Tabela_BI[nº Capt. Superf. - DAEE],Tabela_BI[UGRHI],Tabela_BI_UGRHI[[#This Row],[UGRHI]],Tabela_BI[Ano],Tabela_BI_UGRHI[[#This Row],[Ano]])</f>
        <v>1218</v>
      </c>
      <c r="R27" s="6">
        <f>SUMIFS(Tabela_BI[nº Capt. Subt. - DAEE],Tabela_BI[UGRHI],Tabela_BI_UGRHI[[#This Row],[UGRHI]],Tabela_BI[Ano],Tabela_BI_UGRHI[[#This Row],[Ano]])</f>
        <v>1289</v>
      </c>
      <c r="U27" s="1"/>
      <c r="V27" s="1"/>
      <c r="W27" s="1"/>
      <c r="AA27" s="1"/>
      <c r="AD27" s="1"/>
      <c r="AE27" s="1"/>
    </row>
    <row r="28" spans="1:31" hidden="1" x14ac:dyDescent="0.25">
      <c r="A28" s="1">
        <v>5</v>
      </c>
      <c r="B28" s="1">
        <v>2018</v>
      </c>
      <c r="C28" s="20">
        <f>SUMIFS(Tabela_BI[P.01-A],Tabela_BI[UGRHI],Tabela_BI_UGRHI[[#This Row],[UGRHI]],Tabela_BI[Ano],Tabela_BI_UGRHI[[#This Row],[Ano]])</f>
        <v>85.735488324000016</v>
      </c>
      <c r="D28" s="20">
        <f>SUMIFS(Tabela_BI[P.01-B],Tabela_BI[UGRHI],Tabela_BI_UGRHI[[#This Row],[UGRHI]],Tabela_BI[Ano],Tabela_BI_UGRHI[[#This Row],[Ano]])</f>
        <v>75.585123628000019</v>
      </c>
      <c r="E28" s="20">
        <f>SUMIFS(Tabela_BI[P.01-C],Tabela_BI[UGRHI],Tabela_BI_UGRHI[[#This Row],[UGRHI]],Tabela_BI[Ano],Tabela_BI_UGRHI[[#This Row],[Ano]])</f>
        <v>10.150364695999995</v>
      </c>
      <c r="F28" s="20">
        <f>SUMIFS(Tabela_BI[P.01-D],Tabela_BI[UGRHI],Tabela_BI_UGRHI[[#This Row],[UGRHI]],Tabela_BI[Ano],Tabela_BI_UGRHI[[#This Row],[Ano]])</f>
        <v>0.17869444444444468</v>
      </c>
      <c r="G28" s="20">
        <f>SUMIFS(Tabela_BI[P.02-A],Tabela_BI[UGRHI],Tabela_BI_UGRHI[[#This Row],[UGRHI]],Tabela_BI[Ano],Tabela_BI_UGRHI[[#This Row],[Ano]])</f>
        <v>57.016995417999986</v>
      </c>
      <c r="H28" s="20">
        <f>SUMIFS(Tabela_BI[P.02-B],Tabela_BI[UGRHI],Tabela_BI_UGRHI[[#This Row],[UGRHI]],Tabela_BI[Ano],Tabela_BI_UGRHI[[#This Row],[Ano]])</f>
        <v>16.735113334999998</v>
      </c>
      <c r="I28" s="20">
        <f>SUMIFS(Tabela_BI[P.02-C],Tabela_BI[UGRHI],Tabela_BI_UGRHI[[#This Row],[UGRHI]],Tabela_BI[Ano],Tabela_BI_UGRHI[[#This Row],[Ano]])</f>
        <v>5.5272653959999989</v>
      </c>
      <c r="J28" s="20">
        <f>SUMIFS(Tabela_BI[P.02-D],Tabela_BI[UGRHI],Tabela_BI_UGRHI[[#This Row],[UGRHI]],Tabela_BI[Ano],Tabela_BI_UGRHI[[#This Row],[Ano]])</f>
        <v>6.4561141750000015</v>
      </c>
      <c r="K28" s="49">
        <f>SUMIFS(Tabela_BI[P.02-E],Tabela_BI[UGRHI],Tabela_BI_UGRHI[[#This Row],[UGRHI]],Tabela_BI[Ano],Tabela_BI_UGRHI[[#This Row],[Ano]])</f>
        <v>18.857807187573492</v>
      </c>
      <c r="L28" s="6">
        <f>SUMIFS(Tabela_BI[P.08-D],Tabela_BI[UGRHI],Tabela_BI_UGRHI[[#This Row],[UGRHI]],Tabela_BI[Ano],Tabela_BI_UGRHI[[#This Row],[Ano]])</f>
        <v>2863</v>
      </c>
      <c r="M28" s="7">
        <f>(Tabela_BI_UGRHI[[#This Row],[nº Capt. Superf. - DAEE]]/VLOOKUP(A28,'Base UGRHI'!$B:$H,2,FALSE))*1000</f>
        <v>165.02966151317187</v>
      </c>
      <c r="N28" s="7">
        <f>(Tabela_BI_UGRHI[[#This Row],[nº Capt. Subt. - DAEE]]/VLOOKUP(A28,'Base UGRHI'!$B:$H,2,FALSE))*1000</f>
        <v>730.38377838176109</v>
      </c>
      <c r="O28" s="5">
        <f>(Tabela_BI_UGRHI[[#This Row],[nº Capt. Superf. - DAEE]]/SUM(Tabela_BI_UGRHI[[#This Row],[nº Capt. Superf. - DAEE]:[nº Capt. Subt. - DAEE]]))*100</f>
        <v>18.430554441145791</v>
      </c>
      <c r="P28" s="6">
        <f>(Tabela_BI_UGRHI[[#This Row],[nº Capt. Subt. - DAEE]]/SUM(Tabela_BI_UGRHI[[#This Row],[nº Capt. Superf. - DAEE]:[nº Capt. Subt. - DAEE]]))*100</f>
        <v>81.569445558854198</v>
      </c>
      <c r="Q28" s="6">
        <f>SUMIFS(Tabela_BI[nº Capt. Superf. - DAEE],Tabela_BI[UGRHI],Tabela_BI_UGRHI[[#This Row],[UGRHI]],Tabela_BI[Ano],Tabela_BI_UGRHI[[#This Row],[Ano]])</f>
        <v>2297</v>
      </c>
      <c r="R28" s="6">
        <f>SUMIFS(Tabela_BI[nº Capt. Subt. - DAEE],Tabela_BI[UGRHI],Tabela_BI_UGRHI[[#This Row],[UGRHI]],Tabela_BI[Ano],Tabela_BI_UGRHI[[#This Row],[Ano]])</f>
        <v>10166</v>
      </c>
      <c r="U28" s="1"/>
      <c r="V28" s="1"/>
      <c r="W28" s="1"/>
      <c r="AA28" s="1"/>
      <c r="AD28" s="1"/>
      <c r="AE28" s="1"/>
    </row>
    <row r="29" spans="1:31" hidden="1" x14ac:dyDescent="0.25">
      <c r="A29" s="1">
        <v>6</v>
      </c>
      <c r="B29" s="1">
        <v>2018</v>
      </c>
      <c r="C29" s="20">
        <f>SUMIFS(Tabela_BI[P.01-A],Tabela_BI[UGRHI],Tabela_BI_UGRHI[[#This Row],[UGRHI]],Tabela_BI[Ano],Tabela_BI_UGRHI[[#This Row],[Ano]])</f>
        <v>60.954688445000038</v>
      </c>
      <c r="D29" s="20">
        <f>SUMIFS(Tabela_BI[P.01-B],Tabela_BI[UGRHI],Tabela_BI_UGRHI[[#This Row],[UGRHI]],Tabela_BI[Ano],Tabela_BI_UGRHI[[#This Row],[Ano]])</f>
        <v>52.29385347700002</v>
      </c>
      <c r="E29" s="20">
        <f>SUMIFS(Tabela_BI[P.01-C],Tabela_BI[UGRHI],Tabela_BI_UGRHI[[#This Row],[UGRHI]],Tabela_BI[Ano],Tabela_BI_UGRHI[[#This Row],[Ano]])</f>
        <v>8.660834968000021</v>
      </c>
      <c r="F29" s="20">
        <f>SUMIFS(Tabela_BI[P.01-D],Tabela_BI[UGRHI],Tabela_BI_UGRHI[[#This Row],[UGRHI]],Tabela_BI[Ano],Tabela_BI_UGRHI[[#This Row],[Ano]])</f>
        <v>0</v>
      </c>
      <c r="G29" s="20">
        <f>SUMIFS(Tabela_BI[P.02-A],Tabela_BI[UGRHI],Tabela_BI_UGRHI[[#This Row],[UGRHI]],Tabela_BI[Ano],Tabela_BI_UGRHI[[#This Row],[Ano]])</f>
        <v>46.738438056</v>
      </c>
      <c r="H29" s="20">
        <f>SUMIFS(Tabela_BI[P.02-B],Tabela_BI[UGRHI],Tabela_BI_UGRHI[[#This Row],[UGRHI]],Tabela_BI[Ano],Tabela_BI_UGRHI[[#This Row],[Ano]])</f>
        <v>7.4723982579999975</v>
      </c>
      <c r="I29" s="20">
        <f>SUMIFS(Tabela_BI[P.02-C],Tabela_BI[UGRHI],Tabela_BI_UGRHI[[#This Row],[UGRHI]],Tabela_BI[Ano],Tabela_BI_UGRHI[[#This Row],[Ano]])</f>
        <v>1.7420050199999981</v>
      </c>
      <c r="J29" s="20">
        <f>SUMIFS(Tabela_BI[P.02-D],Tabela_BI[UGRHI],Tabela_BI_UGRHI[[#This Row],[UGRHI]],Tabela_BI[Ano],Tabela_BI_UGRHI[[#This Row],[Ano]])</f>
        <v>5.2036671110000121</v>
      </c>
      <c r="K29" s="49">
        <f>SUMIFS(Tabela_BI[P.02-E],Tabela_BI[UGRHI],Tabela_BI_UGRHI[[#This Row],[UGRHI]],Tabela_BI[Ano],Tabela_BI_UGRHI[[#This Row],[Ano]])</f>
        <v>80.186330490187487</v>
      </c>
      <c r="L29" s="6">
        <f>SUMIFS(Tabela_BI[P.08-D],Tabela_BI[UGRHI],Tabela_BI_UGRHI[[#This Row],[UGRHI]],Tabela_BI[Ano],Tabela_BI_UGRHI[[#This Row],[Ano]])</f>
        <v>527</v>
      </c>
      <c r="M29" s="7">
        <f>(Tabela_BI_UGRHI[[#This Row],[nº Capt. Superf. - DAEE]]/VLOOKUP(A29,'Base UGRHI'!$B:$H,2,FALSE))*1000</f>
        <v>102.73910052298008</v>
      </c>
      <c r="N29" s="7">
        <f>(Tabela_BI_UGRHI[[#This Row],[nº Capt. Subt. - DAEE]]/VLOOKUP(A29,'Base UGRHI'!$B:$H,2,FALSE))*1000</f>
        <v>800.45174763015132</v>
      </c>
      <c r="O29" s="5">
        <f>(Tabela_BI_UGRHI[[#This Row],[nº Capt. Superf. - DAEE]]/SUM(Tabela_BI_UGRHI[[#This Row],[nº Capt. Superf. - DAEE]:[nº Capt. Subt. - DAEE]]))*100</f>
        <v>11.375126390293225</v>
      </c>
      <c r="P29" s="6">
        <f>(Tabela_BI_UGRHI[[#This Row],[nº Capt. Subt. - DAEE]]/SUM(Tabela_BI_UGRHI[[#This Row],[nº Capt. Superf. - DAEE]:[nº Capt. Subt. - DAEE]]))*100</f>
        <v>88.624873609706782</v>
      </c>
      <c r="Q29" s="6">
        <f>SUMIFS(Tabela_BI[nº Capt. Superf. - DAEE],Tabela_BI[UGRHI],Tabela_BI_UGRHI[[#This Row],[UGRHI]],Tabela_BI[Ano],Tabela_BI_UGRHI[[#This Row],[Ano]])</f>
        <v>675</v>
      </c>
      <c r="R29" s="6">
        <f>SUMIFS(Tabela_BI[nº Capt. Subt. - DAEE],Tabela_BI[UGRHI],Tabela_BI_UGRHI[[#This Row],[UGRHI]],Tabela_BI[Ano],Tabela_BI_UGRHI[[#This Row],[Ano]])</f>
        <v>5259</v>
      </c>
      <c r="U29" s="1"/>
      <c r="V29" s="1"/>
      <c r="W29" s="1"/>
      <c r="AA29" s="1"/>
      <c r="AD29" s="1"/>
      <c r="AE29" s="1"/>
    </row>
    <row r="30" spans="1:31" hidden="1" x14ac:dyDescent="0.25">
      <c r="A30" s="1">
        <v>7</v>
      </c>
      <c r="B30" s="1">
        <v>2018</v>
      </c>
      <c r="C30" s="20">
        <f>SUMIFS(Tabela_BI[P.01-A],Tabela_BI[UGRHI],Tabela_BI_UGRHI[[#This Row],[UGRHI]],Tabela_BI[Ano],Tabela_BI_UGRHI[[#This Row],[Ano]])</f>
        <v>18.608286450999994</v>
      </c>
      <c r="D30" s="20">
        <f>SUMIFS(Tabela_BI[P.01-B],Tabela_BI[UGRHI],Tabela_BI_UGRHI[[#This Row],[UGRHI]],Tabela_BI[Ano],Tabela_BI_UGRHI[[#This Row],[Ano]])</f>
        <v>18.381008147999992</v>
      </c>
      <c r="E30" s="20">
        <f>SUMIFS(Tabela_BI[P.01-C],Tabela_BI[UGRHI],Tabela_BI_UGRHI[[#This Row],[UGRHI]],Tabela_BI[Ano],Tabela_BI_UGRHI[[#This Row],[Ano]])</f>
        <v>0.22727830299999993</v>
      </c>
      <c r="F30" s="20">
        <f>SUMIFS(Tabela_BI[P.01-D],Tabela_BI[UGRHI],Tabela_BI_UGRHI[[#This Row],[UGRHI]],Tabela_BI[Ano],Tabela_BI_UGRHI[[#This Row],[Ano]])</f>
        <v>0</v>
      </c>
      <c r="G30" s="20">
        <f>SUMIFS(Tabela_BI[P.02-A],Tabela_BI[UGRHI],Tabela_BI_UGRHI[[#This Row],[UGRHI]],Tabela_BI[Ano],Tabela_BI_UGRHI[[#This Row],[Ano]])</f>
        <v>11.08968</v>
      </c>
      <c r="H30" s="20">
        <f>SUMIFS(Tabela_BI[P.02-B],Tabela_BI[UGRHI],Tabela_BI_UGRHI[[#This Row],[UGRHI]],Tabela_BI[Ano],Tabela_BI_UGRHI[[#This Row],[Ano]])</f>
        <v>6.3513456629999983</v>
      </c>
      <c r="I30" s="20">
        <f>SUMIFS(Tabela_BI[P.02-C],Tabela_BI[UGRHI],Tabela_BI_UGRHI[[#This Row],[UGRHI]],Tabela_BI[Ano],Tabela_BI_UGRHI[[#This Row],[Ano]])</f>
        <v>2.0161018999999999E-2</v>
      </c>
      <c r="J30" s="20">
        <f>SUMIFS(Tabela_BI[P.02-D],Tabela_BI[UGRHI],Tabela_BI_UGRHI[[#This Row],[UGRHI]],Tabela_BI[Ano],Tabela_BI_UGRHI[[#This Row],[Ano]])</f>
        <v>1.1470997690000002</v>
      </c>
      <c r="K30" s="49">
        <f>SUMIFS(Tabela_BI[P.02-E],Tabela_BI[UGRHI],Tabela_BI_UGRHI[[#This Row],[UGRHI]],Tabela_BI[Ano],Tabela_BI_UGRHI[[#This Row],[Ano]])</f>
        <v>5.6107728068969909</v>
      </c>
      <c r="L30" s="6">
        <f>SUMIFS(Tabela_BI[P.08-D],Tabela_BI[UGRHI],Tabela_BI_UGRHI[[#This Row],[UGRHI]],Tabela_BI[Ano],Tabela_BI_UGRHI[[#This Row],[Ano]])</f>
        <v>86</v>
      </c>
      <c r="M30" s="7">
        <f>(Tabela_BI_UGRHI[[#This Row],[nº Capt. Superf. - DAEE]]/VLOOKUP(A30,'Base UGRHI'!$B:$H,2,FALSE))*1000</f>
        <v>54.895842362254761</v>
      </c>
      <c r="N30" s="7">
        <f>(Tabela_BI_UGRHI[[#This Row],[nº Capt. Subt. - DAEE]]/VLOOKUP(A30,'Base UGRHI'!$B:$H,2,FALSE))*1000</f>
        <v>37.147562500773901</v>
      </c>
      <c r="O30" s="5">
        <f>(Tabela_BI_UGRHI[[#This Row],[nº Capt. Superf. - DAEE]]/SUM(Tabela_BI_UGRHI[[#This Row],[nº Capt. Superf. - DAEE]:[nº Capt. Subt. - DAEE]]))*100</f>
        <v>59.641255605381161</v>
      </c>
      <c r="P30" s="6">
        <f>(Tabela_BI_UGRHI[[#This Row],[nº Capt. Subt. - DAEE]]/SUM(Tabela_BI_UGRHI[[#This Row],[nº Capt. Superf. - DAEE]:[nº Capt. Subt. - DAEE]]))*100</f>
        <v>40.358744394618832</v>
      </c>
      <c r="Q30" s="6">
        <f>SUMIFS(Tabela_BI[nº Capt. Superf. - DAEE],Tabela_BI[UGRHI],Tabela_BI_UGRHI[[#This Row],[UGRHI]],Tabela_BI[Ano],Tabela_BI_UGRHI[[#This Row],[Ano]])</f>
        <v>133</v>
      </c>
      <c r="R30" s="6">
        <f>SUMIFS(Tabela_BI[nº Capt. Subt. - DAEE],Tabela_BI[UGRHI],Tabela_BI_UGRHI[[#This Row],[UGRHI]],Tabela_BI[Ano],Tabela_BI_UGRHI[[#This Row],[Ano]])</f>
        <v>90</v>
      </c>
      <c r="U30" s="1"/>
      <c r="V30" s="1"/>
      <c r="W30" s="1"/>
      <c r="AA30" s="1"/>
      <c r="AD30" s="1"/>
      <c r="AE30" s="1"/>
    </row>
    <row r="31" spans="1:31" hidden="1" x14ac:dyDescent="0.25">
      <c r="A31" s="1">
        <v>8</v>
      </c>
      <c r="B31" s="1">
        <v>2018</v>
      </c>
      <c r="C31" s="20">
        <f>SUMIFS(Tabela_BI[P.01-A],Tabela_BI[UGRHI],Tabela_BI_UGRHI[[#This Row],[UGRHI]],Tabela_BI[Ano],Tabela_BI_UGRHI[[#This Row],[Ano]])</f>
        <v>9.5544072360000012</v>
      </c>
      <c r="D31" s="20">
        <f>SUMIFS(Tabela_BI[P.01-B],Tabela_BI[UGRHI],Tabela_BI_UGRHI[[#This Row],[UGRHI]],Tabela_BI[Ano],Tabela_BI_UGRHI[[#This Row],[Ano]])</f>
        <v>7.3562583929999992</v>
      </c>
      <c r="E31" s="20">
        <f>SUMIFS(Tabela_BI[P.01-C],Tabela_BI[UGRHI],Tabela_BI_UGRHI[[#This Row],[UGRHI]],Tabela_BI[Ano],Tabela_BI_UGRHI[[#This Row],[Ano]])</f>
        <v>2.1981488429999998</v>
      </c>
      <c r="F31" s="20">
        <f>SUMIFS(Tabela_BI[P.01-D],Tabela_BI[UGRHI],Tabela_BI_UGRHI[[#This Row],[UGRHI]],Tabela_BI[Ano],Tabela_BI_UGRHI[[#This Row],[Ano]])</f>
        <v>5.9048108193810247</v>
      </c>
      <c r="G31" s="20">
        <f>SUMIFS(Tabela_BI[P.02-A],Tabela_BI[UGRHI],Tabela_BI_UGRHI[[#This Row],[UGRHI]],Tabela_BI[Ano],Tabela_BI_UGRHI[[#This Row],[Ano]])</f>
        <v>1.6836181490000002</v>
      </c>
      <c r="H31" s="20">
        <f>SUMIFS(Tabela_BI[P.02-B],Tabela_BI[UGRHI],Tabela_BI_UGRHI[[#This Row],[UGRHI]],Tabela_BI[Ano],Tabela_BI_UGRHI[[#This Row],[Ano]])</f>
        <v>0.78532159299999993</v>
      </c>
      <c r="I31" s="20">
        <f>SUMIFS(Tabela_BI[P.02-C],Tabela_BI[UGRHI],Tabela_BI_UGRHI[[#This Row],[UGRHI]],Tabela_BI[Ano],Tabela_BI_UGRHI[[#This Row],[Ano]])</f>
        <v>6.724147910000001</v>
      </c>
      <c r="J31" s="20">
        <f>SUMIFS(Tabela_BI[P.02-D],Tabela_BI[UGRHI],Tabela_BI_UGRHI[[#This Row],[UGRHI]],Tabela_BI[Ano],Tabela_BI_UGRHI[[#This Row],[Ano]])</f>
        <v>0.36131958399999997</v>
      </c>
      <c r="K31" s="49">
        <f>SUMIFS(Tabela_BI[P.02-E],Tabela_BI[UGRHI],Tabela_BI_UGRHI[[#This Row],[UGRHI]],Tabela_BI[Ano],Tabela_BI_UGRHI[[#This Row],[Ano]])</f>
        <v>2.2079381117632271</v>
      </c>
      <c r="L31" s="6">
        <f>SUMIFS(Tabela_BI[P.08-D],Tabela_BI[UGRHI],Tabela_BI_UGRHI[[#This Row],[UGRHI]],Tabela_BI[Ano],Tabela_BI_UGRHI[[#This Row],[Ano]])</f>
        <v>374</v>
      </c>
      <c r="M31" s="7">
        <f>(Tabela_BI_UGRHI[[#This Row],[nº Capt. Superf. - DAEE]]/VLOOKUP(A31,'Base UGRHI'!$B:$H,2,FALSE))*1000</f>
        <v>83.475150245176707</v>
      </c>
      <c r="N31" s="7">
        <f>(Tabela_BI_UGRHI[[#This Row],[nº Capt. Subt. - DAEE]]/VLOOKUP(A31,'Base UGRHI'!$B:$H,2,FALSE))*1000</f>
        <v>82.46577720714555</v>
      </c>
      <c r="O31" s="5">
        <f>(Tabela_BI_UGRHI[[#This Row],[nº Capt. Superf. - DAEE]]/SUM(Tabela_BI_UGRHI[[#This Row],[nº Capt. Superf. - DAEE]:[nº Capt. Subt. - DAEE]]))*100</f>
        <v>50.304136253041364</v>
      </c>
      <c r="P31" s="6">
        <f>(Tabela_BI_UGRHI[[#This Row],[nº Capt. Subt. - DAEE]]/SUM(Tabela_BI_UGRHI[[#This Row],[nº Capt. Superf. - DAEE]:[nº Capt. Subt. - DAEE]]))*100</f>
        <v>49.695863746958636</v>
      </c>
      <c r="Q31" s="6">
        <f>SUMIFS(Tabela_BI[nº Capt. Superf. - DAEE],Tabela_BI[UGRHI],Tabela_BI_UGRHI[[#This Row],[UGRHI]],Tabela_BI[Ano],Tabela_BI_UGRHI[[#This Row],[Ano]])</f>
        <v>827</v>
      </c>
      <c r="R31" s="6">
        <f>SUMIFS(Tabela_BI[nº Capt. Subt. - DAEE],Tabela_BI[UGRHI],Tabela_BI_UGRHI[[#This Row],[UGRHI]],Tabela_BI[Ano],Tabela_BI_UGRHI[[#This Row],[Ano]])</f>
        <v>817</v>
      </c>
      <c r="U31" s="1"/>
      <c r="V31" s="1"/>
      <c r="W31" s="1"/>
      <c r="AA31" s="1"/>
      <c r="AD31" s="1"/>
      <c r="AE31" s="1"/>
    </row>
    <row r="32" spans="1:31" hidden="1" x14ac:dyDescent="0.25">
      <c r="A32" s="1">
        <v>9</v>
      </c>
      <c r="B32" s="1">
        <v>2018</v>
      </c>
      <c r="C32" s="20">
        <f>SUMIFS(Tabela_BI[P.01-A],Tabela_BI[UGRHI],Tabela_BI_UGRHI[[#This Row],[UGRHI]],Tabela_BI[Ano],Tabela_BI_UGRHI[[#This Row],[Ano]])</f>
        <v>30.128288296999994</v>
      </c>
      <c r="D32" s="20">
        <f>SUMIFS(Tabela_BI[P.01-B],Tabela_BI[UGRHI],Tabela_BI_UGRHI[[#This Row],[UGRHI]],Tabela_BI[Ano],Tabela_BI_UGRHI[[#This Row],[Ano]])</f>
        <v>24.652881581999992</v>
      </c>
      <c r="E32" s="20">
        <f>SUMIFS(Tabela_BI[P.01-C],Tabela_BI[UGRHI],Tabela_BI_UGRHI[[#This Row],[UGRHI]],Tabela_BI[Ano],Tabela_BI_UGRHI[[#This Row],[Ano]])</f>
        <v>5.4754067150000001</v>
      </c>
      <c r="F32" s="20">
        <f>SUMIFS(Tabela_BI[P.01-D],Tabela_BI[UGRHI],Tabela_BI_UGRHI[[#This Row],[UGRHI]],Tabela_BI[Ano],Tabela_BI_UGRHI[[#This Row],[Ano]])</f>
        <v>8.8527092529173004</v>
      </c>
      <c r="G32" s="20">
        <f>SUMIFS(Tabela_BI[P.02-A],Tabela_BI[UGRHI],Tabela_BI_UGRHI[[#This Row],[UGRHI]],Tabela_BI[Ano],Tabela_BI_UGRHI[[#This Row],[Ano]])</f>
        <v>4.2788759269999996</v>
      </c>
      <c r="H32" s="20">
        <f>SUMIFS(Tabela_BI[P.02-B],Tabela_BI[UGRHI],Tabela_BI_UGRHI[[#This Row],[UGRHI]],Tabela_BI[Ano],Tabela_BI_UGRHI[[#This Row],[Ano]])</f>
        <v>7.0277163180000004</v>
      </c>
      <c r="I32" s="20">
        <f>SUMIFS(Tabela_BI[P.02-C],Tabela_BI[UGRHI],Tabela_BI_UGRHI[[#This Row],[UGRHI]],Tabela_BI[Ano],Tabela_BI_UGRHI[[#This Row],[Ano]])</f>
        <v>16.429591490999996</v>
      </c>
      <c r="J32" s="20">
        <f>SUMIFS(Tabela_BI[P.02-D],Tabela_BI[UGRHI],Tabela_BI_UGRHI[[#This Row],[UGRHI]],Tabela_BI[Ano],Tabela_BI_UGRHI[[#This Row],[Ano]])</f>
        <v>2.3921045609999991</v>
      </c>
      <c r="K32" s="49">
        <f>SUMIFS(Tabela_BI[P.02-E],Tabela_BI[UGRHI],Tabela_BI_UGRHI[[#This Row],[UGRHI]],Tabela_BI[Ano],Tabela_BI_UGRHI[[#This Row],[Ano]])</f>
        <v>4.6117419348682214</v>
      </c>
      <c r="L32" s="6">
        <f>SUMIFS(Tabela_BI[P.08-D],Tabela_BI[UGRHI],Tabela_BI_UGRHI[[#This Row],[UGRHI]],Tabela_BI[Ano],Tabela_BI_UGRHI[[#This Row],[Ano]])</f>
        <v>1241</v>
      </c>
      <c r="M32" s="7">
        <f>(Tabela_BI_UGRHI[[#This Row],[nº Capt. Superf. - DAEE]]/VLOOKUP(A32,'Base UGRHI'!$B:$H,2,FALSE))*1000</f>
        <v>157.7680426096492</v>
      </c>
      <c r="N32" s="7">
        <f>(Tabela_BI_UGRHI[[#This Row],[nº Capt. Subt. - DAEE]]/VLOOKUP(A32,'Base UGRHI'!$B:$H,2,FALSE))*1000</f>
        <v>151.93614998400068</v>
      </c>
      <c r="O32" s="5">
        <f>(Tabela_BI_UGRHI[[#This Row],[nº Capt. Superf. - DAEE]]/SUM(Tabela_BI_UGRHI[[#This Row],[nº Capt. Superf. - DAEE]:[nº Capt. Subt. - DAEE]]))*100</f>
        <v>50.94152626362736</v>
      </c>
      <c r="P32" s="6">
        <f>(Tabela_BI_UGRHI[[#This Row],[nº Capt. Subt. - DAEE]]/SUM(Tabela_BI_UGRHI[[#This Row],[nº Capt. Superf. - DAEE]:[nº Capt. Subt. - DAEE]]))*100</f>
        <v>49.058473736372648</v>
      </c>
      <c r="Q32" s="6">
        <f>SUMIFS(Tabela_BI[nº Capt. Superf. - DAEE],Tabela_BI[UGRHI],Tabela_BI_UGRHI[[#This Row],[UGRHI]],Tabela_BI[Ano],Tabela_BI_UGRHI[[#This Row],[Ano]])</f>
        <v>2056</v>
      </c>
      <c r="R32" s="6">
        <f>SUMIFS(Tabela_BI[nº Capt. Subt. - DAEE],Tabela_BI[UGRHI],Tabela_BI_UGRHI[[#This Row],[UGRHI]],Tabela_BI[Ano],Tabela_BI_UGRHI[[#This Row],[Ano]])</f>
        <v>1980</v>
      </c>
      <c r="U32" s="1"/>
      <c r="V32" s="1"/>
      <c r="W32" s="1"/>
      <c r="AA32" s="1"/>
      <c r="AD32" s="1"/>
      <c r="AE32" s="1"/>
    </row>
    <row r="33" spans="1:31" hidden="1" x14ac:dyDescent="0.25">
      <c r="A33" s="1">
        <v>10</v>
      </c>
      <c r="B33" s="1">
        <v>2018</v>
      </c>
      <c r="C33" s="20">
        <f>SUMIFS(Tabela_BI[P.01-A],Tabela_BI[UGRHI],Tabela_BI_UGRHI[[#This Row],[UGRHI]],Tabela_BI[Ano],Tabela_BI_UGRHI[[#This Row],[Ano]])</f>
        <v>19.627206528999999</v>
      </c>
      <c r="D33" s="20">
        <f>SUMIFS(Tabela_BI[P.01-B],Tabela_BI[UGRHI],Tabela_BI_UGRHI[[#This Row],[UGRHI]],Tabela_BI[Ano],Tabela_BI_UGRHI[[#This Row],[Ano]])</f>
        <v>14.939688673000001</v>
      </c>
      <c r="E33" s="20">
        <f>SUMIFS(Tabela_BI[P.01-C],Tabela_BI[UGRHI],Tabela_BI_UGRHI[[#This Row],[UGRHI]],Tabela_BI[Ano],Tabela_BI_UGRHI[[#This Row],[Ano]])</f>
        <v>4.6875178559999986</v>
      </c>
      <c r="F33" s="20">
        <f>SUMIFS(Tabela_BI[P.01-D],Tabela_BI[UGRHI],Tabela_BI_UGRHI[[#This Row],[UGRHI]],Tabela_BI[Ano],Tabela_BI_UGRHI[[#This Row],[Ano]])</f>
        <v>0</v>
      </c>
      <c r="G33" s="20">
        <f>SUMIFS(Tabela_BI[P.02-A],Tabela_BI[UGRHI],Tabela_BI_UGRHI[[#This Row],[UGRHI]],Tabela_BI[Ano],Tabela_BI_UGRHI[[#This Row],[Ano]])</f>
        <v>7.1446277170000005</v>
      </c>
      <c r="H33" s="20">
        <f>SUMIFS(Tabela_BI[P.02-B],Tabela_BI[UGRHI],Tabela_BI_UGRHI[[#This Row],[UGRHI]],Tabela_BI[Ano],Tabela_BI_UGRHI[[#This Row],[Ano]])</f>
        <v>6.3649521050000004</v>
      </c>
      <c r="I33" s="20">
        <f>SUMIFS(Tabela_BI[P.02-C],Tabela_BI[UGRHI],Tabela_BI_UGRHI[[#This Row],[UGRHI]],Tabela_BI[Ano],Tabela_BI_UGRHI[[#This Row],[Ano]])</f>
        <v>3.466535968000001</v>
      </c>
      <c r="J33" s="20">
        <f>SUMIFS(Tabela_BI[P.02-D],Tabela_BI[UGRHI],Tabela_BI_UGRHI[[#This Row],[UGRHI]],Tabela_BI[Ano],Tabela_BI_UGRHI[[#This Row],[Ano]])</f>
        <v>2.6510907390000003</v>
      </c>
      <c r="K33" s="49">
        <f>SUMIFS(Tabela_BI[P.02-E],Tabela_BI[UGRHI],Tabela_BI_UGRHI[[#This Row],[UGRHI]],Tabela_BI[Ano],Tabela_BI_UGRHI[[#This Row],[Ano]])</f>
        <v>6.4323368431909715</v>
      </c>
      <c r="L33" s="6">
        <f>SUMIFS(Tabela_BI[P.08-D],Tabela_BI[UGRHI],Tabela_BI_UGRHI[[#This Row],[UGRHI]],Tabela_BI[Ano],Tabela_BI_UGRHI[[#This Row],[Ano]])</f>
        <v>1629</v>
      </c>
      <c r="M33" s="7">
        <f>(Tabela_BI_UGRHI[[#This Row],[nº Capt. Superf. - DAEE]]/VLOOKUP(A33,'Base UGRHI'!$B:$H,2,FALSE))*1000</f>
        <v>95.213378802129739</v>
      </c>
      <c r="N33" s="7">
        <f>(Tabela_BI_UGRHI[[#This Row],[nº Capt. Subt. - DAEE]]/VLOOKUP(A33,'Base UGRHI'!$B:$H,2,FALSE))*1000</f>
        <v>198.19590483290551</v>
      </c>
      <c r="O33" s="5">
        <f>(Tabela_BI_UGRHI[[#This Row],[nº Capt. Superf. - DAEE]]/SUM(Tabela_BI_UGRHI[[#This Row],[nº Capt. Superf. - DAEE]:[nº Capt. Subt. - DAEE]]))*100</f>
        <v>32.450704225352112</v>
      </c>
      <c r="P33" s="6">
        <f>(Tabela_BI_UGRHI[[#This Row],[nº Capt. Subt. - DAEE]]/SUM(Tabela_BI_UGRHI[[#This Row],[nº Capt. Superf. - DAEE]:[nº Capt. Subt. - DAEE]]))*100</f>
        <v>67.549295774647888</v>
      </c>
      <c r="Q33" s="6">
        <f>SUMIFS(Tabela_BI[nº Capt. Superf. - DAEE],Tabela_BI[UGRHI],Tabela_BI_UGRHI[[#This Row],[UGRHI]],Tabela_BI[Ano],Tabela_BI_UGRHI[[#This Row],[Ano]])</f>
        <v>1152</v>
      </c>
      <c r="R33" s="6">
        <f>SUMIFS(Tabela_BI[nº Capt. Subt. - DAEE],Tabela_BI[UGRHI],Tabela_BI_UGRHI[[#This Row],[UGRHI]],Tabela_BI[Ano],Tabela_BI_UGRHI[[#This Row],[Ano]])</f>
        <v>2398</v>
      </c>
      <c r="U33" s="1"/>
      <c r="V33" s="1"/>
      <c r="W33" s="1"/>
      <c r="AA33" s="1"/>
      <c r="AD33" s="1"/>
      <c r="AE33" s="1"/>
    </row>
    <row r="34" spans="1:31" hidden="1" x14ac:dyDescent="0.25">
      <c r="A34" s="1">
        <v>11</v>
      </c>
      <c r="B34" s="1">
        <v>2018</v>
      </c>
      <c r="C34" s="20">
        <f>SUMIFS(Tabela_BI[P.01-A],Tabela_BI[UGRHI],Tabela_BI_UGRHI[[#This Row],[UGRHI]],Tabela_BI[Ano],Tabela_BI_UGRHI[[#This Row],[Ano]])</f>
        <v>9.4690354210000027</v>
      </c>
      <c r="D34" s="20">
        <f>SUMIFS(Tabela_BI[P.01-B],Tabela_BI[UGRHI],Tabela_BI_UGRHI[[#This Row],[UGRHI]],Tabela_BI[Ano],Tabela_BI_UGRHI[[#This Row],[Ano]])</f>
        <v>9.3520972229999995</v>
      </c>
      <c r="E34" s="20">
        <f>SUMIFS(Tabela_BI[P.01-C],Tabela_BI[UGRHI],Tabela_BI_UGRHI[[#This Row],[UGRHI]],Tabela_BI[Ano],Tabela_BI_UGRHI[[#This Row],[Ano]])</f>
        <v>0.11693819799999998</v>
      </c>
      <c r="F34" s="20">
        <f>SUMIFS(Tabela_BI[P.01-D],Tabela_BI[UGRHI],Tabela_BI_UGRHI[[#This Row],[UGRHI]],Tabela_BI[Ano],Tabela_BI_UGRHI[[#This Row],[Ano]])</f>
        <v>0.6035819381024865</v>
      </c>
      <c r="G34" s="20">
        <f>SUMIFS(Tabela_BI[P.02-A],Tabela_BI[UGRHI],Tabela_BI_UGRHI[[#This Row],[UGRHI]],Tabela_BI[Ano],Tabela_BI_UGRHI[[#This Row],[Ano]])</f>
        <v>6.9394448150000008</v>
      </c>
      <c r="H34" s="20">
        <f>SUMIFS(Tabela_BI[P.02-B],Tabela_BI[UGRHI],Tabela_BI_UGRHI[[#This Row],[UGRHI]],Tabela_BI[Ano],Tabela_BI_UGRHI[[#This Row],[Ano]])</f>
        <v>1.2219729620000002</v>
      </c>
      <c r="I34" s="20">
        <f>SUMIFS(Tabela_BI[P.02-C],Tabela_BI[UGRHI],Tabela_BI_UGRHI[[#This Row],[UGRHI]],Tabela_BI[Ano],Tabela_BI_UGRHI[[#This Row],[Ano]])</f>
        <v>0.888579797</v>
      </c>
      <c r="J34" s="20">
        <f>SUMIFS(Tabela_BI[P.02-D],Tabela_BI[UGRHI],Tabela_BI_UGRHI[[#This Row],[UGRHI]],Tabela_BI[Ano],Tabela_BI_UGRHI[[#This Row],[Ano]])</f>
        <v>0.41903784700000002</v>
      </c>
      <c r="K34" s="49">
        <f>SUMIFS(Tabela_BI[P.02-E],Tabela_BI[UGRHI],Tabela_BI_UGRHI[[#This Row],[UGRHI]],Tabela_BI[Ano],Tabela_BI_UGRHI[[#This Row],[Ano]])</f>
        <v>0.73892937352662047</v>
      </c>
      <c r="L34" s="6">
        <f>SUMIFS(Tabela_BI[P.08-D],Tabela_BI[UGRHI],Tabela_BI_UGRHI[[#This Row],[UGRHI]],Tabela_BI[Ano],Tabela_BI_UGRHI[[#This Row],[Ano]])</f>
        <v>1001</v>
      </c>
      <c r="M34" s="7">
        <f>(Tabela_BI_UGRHI[[#This Row],[nº Capt. Superf. - DAEE]]/VLOOKUP(A34,'Base UGRHI'!$B:$H,2,FALSE))*1000</f>
        <v>30.663030879372343</v>
      </c>
      <c r="N34" s="7">
        <f>(Tabela_BI_UGRHI[[#This Row],[nº Capt. Subt. - DAEE]]/VLOOKUP(A34,'Base UGRHI'!$B:$H,2,FALSE))*1000</f>
        <v>16.416154199281557</v>
      </c>
      <c r="O34" s="5">
        <f>(Tabela_BI_UGRHI[[#This Row],[nº Capt. Superf. - DAEE]]/SUM(Tabela_BI_UGRHI[[#This Row],[nº Capt. Superf. - DAEE]:[nº Capt. Subt. - DAEE]]))*100</f>
        <v>65.130759651307599</v>
      </c>
      <c r="P34" s="6">
        <f>(Tabela_BI_UGRHI[[#This Row],[nº Capt. Subt. - DAEE]]/SUM(Tabela_BI_UGRHI[[#This Row],[nº Capt. Superf. - DAEE]:[nº Capt. Subt. - DAEE]]))*100</f>
        <v>34.869240348692401</v>
      </c>
      <c r="Q34" s="6">
        <f>SUMIFS(Tabela_BI[nº Capt. Superf. - DAEE],Tabela_BI[UGRHI],Tabela_BI_UGRHI[[#This Row],[UGRHI]],Tabela_BI[Ano],Tabela_BI_UGRHI[[#This Row],[Ano]])</f>
        <v>523</v>
      </c>
      <c r="R34" s="6">
        <f>SUMIFS(Tabela_BI[nº Capt. Subt. - DAEE],Tabela_BI[UGRHI],Tabela_BI_UGRHI[[#This Row],[UGRHI]],Tabela_BI[Ano],Tabela_BI_UGRHI[[#This Row],[Ano]])</f>
        <v>280</v>
      </c>
      <c r="U34" s="1"/>
      <c r="V34" s="1"/>
      <c r="W34" s="1"/>
      <c r="AA34" s="1"/>
      <c r="AD34" s="1"/>
      <c r="AE34" s="1"/>
    </row>
    <row r="35" spans="1:31" hidden="1" x14ac:dyDescent="0.25">
      <c r="A35" s="1">
        <v>12</v>
      </c>
      <c r="B35" s="1">
        <v>2018</v>
      </c>
      <c r="C35" s="20">
        <f>SUMIFS(Tabela_BI[P.01-A],Tabela_BI[UGRHI],Tabela_BI_UGRHI[[#This Row],[UGRHI]],Tabela_BI[Ano],Tabela_BI_UGRHI[[#This Row],[Ano]])</f>
        <v>17.600762064999987</v>
      </c>
      <c r="D35" s="20">
        <f>SUMIFS(Tabela_BI[P.01-B],Tabela_BI[UGRHI],Tabela_BI_UGRHI[[#This Row],[UGRHI]],Tabela_BI[Ano],Tabela_BI_UGRHI[[#This Row],[Ano]])</f>
        <v>14.319903673999995</v>
      </c>
      <c r="E35" s="20">
        <f>SUMIFS(Tabela_BI[P.01-C],Tabela_BI[UGRHI],Tabela_BI_UGRHI[[#This Row],[UGRHI]],Tabela_BI[Ano],Tabela_BI_UGRHI[[#This Row],[Ano]])</f>
        <v>3.2808583909999975</v>
      </c>
      <c r="F35" s="20">
        <f>SUMIFS(Tabela_BI[P.01-D],Tabela_BI[UGRHI],Tabela_BI_UGRHI[[#This Row],[UGRHI]],Tabela_BI[Ano],Tabela_BI_UGRHI[[#This Row],[Ano]])</f>
        <v>4.3625205162354153</v>
      </c>
      <c r="G35" s="20">
        <f>SUMIFS(Tabela_BI[P.02-A],Tabela_BI[UGRHI],Tabela_BI_UGRHI[[#This Row],[UGRHI]],Tabela_BI[Ano],Tabela_BI_UGRHI[[#This Row],[Ano]])</f>
        <v>1.2305255559999999</v>
      </c>
      <c r="H35" s="20">
        <f>SUMIFS(Tabela_BI[P.02-B],Tabela_BI[UGRHI],Tabela_BI_UGRHI[[#This Row],[UGRHI]],Tabela_BI[Ano],Tabela_BI_UGRHI[[#This Row],[Ano]])</f>
        <v>1.7271570949999997</v>
      </c>
      <c r="I35" s="20">
        <f>SUMIFS(Tabela_BI[P.02-C],Tabela_BI[UGRHI],Tabela_BI_UGRHI[[#This Row],[UGRHI]],Tabela_BI[Ano],Tabela_BI_UGRHI[[#This Row],[Ano]])</f>
        <v>13.995229205000003</v>
      </c>
      <c r="J35" s="20">
        <f>SUMIFS(Tabela_BI[P.02-D],Tabela_BI[UGRHI],Tabela_BI_UGRHI[[#This Row],[UGRHI]],Tabela_BI[Ano],Tabela_BI_UGRHI[[#This Row],[Ano]])</f>
        <v>0.6478502089999999</v>
      </c>
      <c r="K35" s="49">
        <f>SUMIFS(Tabela_BI[P.02-E],Tabela_BI[UGRHI],Tabela_BI_UGRHI[[#This Row],[UGRHI]],Tabela_BI[Ano],Tabela_BI_UGRHI[[#This Row],[Ano]])</f>
        <v>1.0580408728032409</v>
      </c>
      <c r="L35" s="6">
        <f>SUMIFS(Tabela_BI[P.08-D],Tabela_BI[UGRHI],Tabela_BI_UGRHI[[#This Row],[UGRHI]],Tabela_BI[Ano],Tabela_BI_UGRHI[[#This Row],[Ano]])</f>
        <v>314</v>
      </c>
      <c r="M35" s="7">
        <f>(Tabela_BI_UGRHI[[#This Row],[nº Capt. Superf. - DAEE]]/VLOOKUP(A35,'Base UGRHI'!$B:$H,2,FALSE))*1000</f>
        <v>80.133499598629555</v>
      </c>
      <c r="N35" s="7">
        <f>(Tabela_BI_UGRHI[[#This Row],[nº Capt. Subt. - DAEE]]/VLOOKUP(A35,'Base UGRHI'!$B:$H,2,FALSE))*1000</f>
        <v>84.351052209083747</v>
      </c>
      <c r="O35" s="5">
        <f>(Tabela_BI_UGRHI[[#This Row],[nº Capt. Superf. - DAEE]]/SUM(Tabela_BI_UGRHI[[#This Row],[nº Capt. Superf. - DAEE]:[nº Capt. Subt. - DAEE]]))*100</f>
        <v>48.717948717948715</v>
      </c>
      <c r="P35" s="6">
        <f>(Tabela_BI_UGRHI[[#This Row],[nº Capt. Subt. - DAEE]]/SUM(Tabela_BI_UGRHI[[#This Row],[nº Capt. Superf. - DAEE]:[nº Capt. Subt. - DAEE]]))*100</f>
        <v>51.282051282051277</v>
      </c>
      <c r="Q35" s="6">
        <f>SUMIFS(Tabela_BI[nº Capt. Superf. - DAEE],Tabela_BI[UGRHI],Tabela_BI_UGRHI[[#This Row],[UGRHI]],Tabela_BI[Ano],Tabela_BI_UGRHI[[#This Row],[Ano]])</f>
        <v>570</v>
      </c>
      <c r="R35" s="6">
        <f>SUMIFS(Tabela_BI[nº Capt. Subt. - DAEE],Tabela_BI[UGRHI],Tabela_BI_UGRHI[[#This Row],[UGRHI]],Tabela_BI[Ano],Tabela_BI_UGRHI[[#This Row],[Ano]])</f>
        <v>600</v>
      </c>
      <c r="U35" s="1"/>
      <c r="V35" s="1"/>
      <c r="W35" s="1"/>
      <c r="AA35" s="1"/>
      <c r="AD35" s="1"/>
      <c r="AE35" s="1"/>
    </row>
    <row r="36" spans="1:31" hidden="1" x14ac:dyDescent="0.25">
      <c r="A36" s="1">
        <v>13</v>
      </c>
      <c r="B36" s="1">
        <v>2018</v>
      </c>
      <c r="C36" s="20">
        <f>SUMIFS(Tabela_BI[P.01-A],Tabela_BI[UGRHI],Tabela_BI_UGRHI[[#This Row],[UGRHI]],Tabela_BI[Ano],Tabela_BI_UGRHI[[#This Row],[Ano]])</f>
        <v>22.984514985999994</v>
      </c>
      <c r="D36" s="20">
        <f>SUMIFS(Tabela_BI[P.01-B],Tabela_BI[UGRHI],Tabela_BI_UGRHI[[#This Row],[UGRHI]],Tabela_BI[Ano],Tabela_BI_UGRHI[[#This Row],[Ano]])</f>
        <v>15.517869769000001</v>
      </c>
      <c r="E36" s="20">
        <f>SUMIFS(Tabela_BI[P.01-C],Tabela_BI[UGRHI],Tabela_BI_UGRHI[[#This Row],[UGRHI]],Tabela_BI[Ano],Tabela_BI_UGRHI[[#This Row],[Ano]])</f>
        <v>7.4666452170000017</v>
      </c>
      <c r="F36" s="20">
        <f>SUMIFS(Tabela_BI[P.01-D],Tabela_BI[UGRHI],Tabela_BI_UGRHI[[#This Row],[UGRHI]],Tabela_BI[Ano],Tabela_BI_UGRHI[[#This Row],[Ano]])</f>
        <v>0</v>
      </c>
      <c r="G36" s="20">
        <f>SUMIFS(Tabela_BI[P.02-A],Tabela_BI[UGRHI],Tabela_BI_UGRHI[[#This Row],[UGRHI]],Tabela_BI[Ano],Tabela_BI_UGRHI[[#This Row],[Ano]])</f>
        <v>4.051943764999999</v>
      </c>
      <c r="H36" s="20">
        <f>SUMIFS(Tabela_BI[P.02-B],Tabela_BI[UGRHI],Tabela_BI_UGRHI[[#This Row],[UGRHI]],Tabela_BI[Ano],Tabela_BI_UGRHI[[#This Row],[Ano]])</f>
        <v>10.154222073000001</v>
      </c>
      <c r="I36" s="20">
        <f>SUMIFS(Tabela_BI[P.02-C],Tabela_BI[UGRHI],Tabela_BI_UGRHI[[#This Row],[UGRHI]],Tabela_BI[Ano],Tabela_BI_UGRHI[[#This Row],[Ano]])</f>
        <v>7.4042983230000008</v>
      </c>
      <c r="J36" s="20">
        <f>SUMIFS(Tabela_BI[P.02-D],Tabela_BI[UGRHI],Tabela_BI_UGRHI[[#This Row],[UGRHI]],Tabela_BI[Ano],Tabela_BI_UGRHI[[#This Row],[Ano]])</f>
        <v>1.3740508249999994</v>
      </c>
      <c r="K36" s="49">
        <f>SUMIFS(Tabela_BI[P.02-E],Tabela_BI[UGRHI],Tabela_BI_UGRHI[[#This Row],[UGRHI]],Tabela_BI[Ano],Tabela_BI_UGRHI[[#This Row],[Ano]])</f>
        <v>5.0024722811517792</v>
      </c>
      <c r="L36" s="6">
        <f>SUMIFS(Tabela_BI[P.08-D],Tabela_BI[UGRHI],Tabela_BI_UGRHI[[#This Row],[UGRHI]],Tabela_BI[Ano],Tabela_BI_UGRHI[[#This Row],[Ano]])</f>
        <v>451</v>
      </c>
      <c r="M36" s="7">
        <f>(Tabela_BI_UGRHI[[#This Row],[nº Capt. Superf. - DAEE]]/VLOOKUP(A36,'Base UGRHI'!$B:$H,2,FALSE))*1000</f>
        <v>49.691142224090093</v>
      </c>
      <c r="N36" s="7">
        <f>(Tabela_BI_UGRHI[[#This Row],[nº Capt. Subt. - DAEE]]/VLOOKUP(A36,'Base UGRHI'!$B:$H,2,FALSE))*1000</f>
        <v>145.11572507920118</v>
      </c>
      <c r="O36" s="5">
        <f>(Tabela_BI_UGRHI[[#This Row],[nº Capt. Superf. - DAEE]]/SUM(Tabela_BI_UGRHI[[#This Row],[nº Capt. Superf. - DAEE]:[nº Capt. Subt. - DAEE]]))*100</f>
        <v>25.507900677200901</v>
      </c>
      <c r="P36" s="6">
        <f>(Tabela_BI_UGRHI[[#This Row],[nº Capt. Subt. - DAEE]]/SUM(Tabela_BI_UGRHI[[#This Row],[nº Capt. Superf. - DAEE]:[nº Capt. Subt. - DAEE]]))*100</f>
        <v>74.492099322799106</v>
      </c>
      <c r="Q36" s="6">
        <f>SUMIFS(Tabela_BI[nº Capt. Superf. - DAEE],Tabela_BI[UGRHI],Tabela_BI_UGRHI[[#This Row],[UGRHI]],Tabela_BI[Ano],Tabela_BI_UGRHI[[#This Row],[Ano]])</f>
        <v>791</v>
      </c>
      <c r="R36" s="6">
        <f>SUMIFS(Tabela_BI[nº Capt. Subt. - DAEE],Tabela_BI[UGRHI],Tabela_BI_UGRHI[[#This Row],[UGRHI]],Tabela_BI[Ano],Tabela_BI_UGRHI[[#This Row],[Ano]])</f>
        <v>2310</v>
      </c>
      <c r="U36" s="1"/>
      <c r="V36" s="1"/>
      <c r="W36" s="1"/>
      <c r="AA36" s="1"/>
      <c r="AD36" s="1"/>
      <c r="AE36" s="1"/>
    </row>
    <row r="37" spans="1:31" hidden="1" x14ac:dyDescent="0.25">
      <c r="A37" s="1">
        <v>14</v>
      </c>
      <c r="B37" s="1">
        <v>2018</v>
      </c>
      <c r="C37" s="20">
        <f>SUMIFS(Tabela_BI[P.01-A],Tabela_BI[UGRHI],Tabela_BI_UGRHI[[#This Row],[UGRHI]],Tabela_BI[Ano],Tabela_BI_UGRHI[[#This Row],[Ano]])</f>
        <v>21.306137146999991</v>
      </c>
      <c r="D37" s="20">
        <f>SUMIFS(Tabela_BI[P.01-B],Tabela_BI[UGRHI],Tabela_BI_UGRHI[[#This Row],[UGRHI]],Tabela_BI[Ano],Tabela_BI_UGRHI[[#This Row],[Ano]])</f>
        <v>20.430967595999988</v>
      </c>
      <c r="E37" s="20">
        <f>SUMIFS(Tabela_BI[P.01-C],Tabela_BI[UGRHI],Tabela_BI_UGRHI[[#This Row],[UGRHI]],Tabela_BI[Ano],Tabela_BI_UGRHI[[#This Row],[Ano]])</f>
        <v>0.87516955099999993</v>
      </c>
      <c r="F37" s="20">
        <f>SUMIFS(Tabela_BI[P.01-D],Tabela_BI[UGRHI],Tabela_BI_UGRHI[[#This Row],[UGRHI]],Tabela_BI[Ano],Tabela_BI_UGRHI[[#This Row],[Ano]])</f>
        <v>2.6666308663115168</v>
      </c>
      <c r="G37" s="20">
        <f>SUMIFS(Tabela_BI[P.02-A],Tabela_BI[UGRHI],Tabela_BI_UGRHI[[#This Row],[UGRHI]],Tabela_BI[Ano],Tabela_BI_UGRHI[[#This Row],[Ano]])</f>
        <v>1.7659022220000005</v>
      </c>
      <c r="H37" s="20">
        <f>SUMIFS(Tabela_BI[P.02-B],Tabela_BI[UGRHI],Tabela_BI_UGRHI[[#This Row],[UGRHI]],Tabela_BI[Ano],Tabela_BI_UGRHI[[#This Row],[Ano]])</f>
        <v>1.8246375160000003</v>
      </c>
      <c r="I37" s="20">
        <f>SUMIFS(Tabela_BI[P.02-C],Tabela_BI[UGRHI],Tabela_BI_UGRHI[[#This Row],[UGRHI]],Tabela_BI[Ano],Tabela_BI_UGRHI[[#This Row],[Ano]])</f>
        <v>17.214142148000001</v>
      </c>
      <c r="J37" s="20">
        <f>SUMIFS(Tabela_BI[P.02-D],Tabela_BI[UGRHI],Tabela_BI_UGRHI[[#This Row],[UGRHI]],Tabela_BI[Ano],Tabela_BI_UGRHI[[#This Row],[Ano]])</f>
        <v>0.50145526100000004</v>
      </c>
      <c r="K37" s="49">
        <f>SUMIFS(Tabela_BI[P.02-E],Tabela_BI[UGRHI],Tabela_BI_UGRHI[[#This Row],[UGRHI]],Tabela_BI[Ano],Tabela_BI_UGRHI[[#This Row],[Ano]])</f>
        <v>1.9854762719378156</v>
      </c>
      <c r="L37" s="6">
        <f>SUMIFS(Tabela_BI[P.08-D],Tabela_BI[UGRHI],Tabela_BI_UGRHI[[#This Row],[UGRHI]],Tabela_BI[Ano],Tabela_BI_UGRHI[[#This Row],[Ano]])</f>
        <v>1144</v>
      </c>
      <c r="M37" s="7">
        <f>(Tabela_BI_UGRHI[[#This Row],[nº Capt. Superf. - DAEE]]/VLOOKUP(A37,'Base UGRHI'!$B:$H,2,FALSE))*1000</f>
        <v>106.8075722952248</v>
      </c>
      <c r="N37" s="7">
        <f>(Tabela_BI_UGRHI[[#This Row],[nº Capt. Subt. - DAEE]]/VLOOKUP(A37,'Base UGRHI'!$B:$H,2,FALSE))*1000</f>
        <v>32.548582979357448</v>
      </c>
      <c r="O37" s="5">
        <f>(Tabela_BI_UGRHI[[#This Row],[nº Capt. Superf. - DAEE]]/SUM(Tabela_BI_UGRHI[[#This Row],[nº Capt. Superf. - DAEE]:[nº Capt. Subt. - DAEE]]))*100</f>
        <v>76.643598615916957</v>
      </c>
      <c r="P37" s="6">
        <f>(Tabela_BI_UGRHI[[#This Row],[nº Capt. Subt. - DAEE]]/SUM(Tabela_BI_UGRHI[[#This Row],[nº Capt. Superf. - DAEE]:[nº Capt. Subt. - DAEE]]))*100</f>
        <v>23.356401384083046</v>
      </c>
      <c r="Q37" s="6">
        <f>SUMIFS(Tabela_BI[nº Capt. Superf. - DAEE],Tabela_BI[UGRHI],Tabela_BI_UGRHI[[#This Row],[UGRHI]],Tabela_BI[Ano],Tabela_BI_UGRHI[[#This Row],[Ano]])</f>
        <v>2215</v>
      </c>
      <c r="R37" s="6">
        <f>SUMIFS(Tabela_BI[nº Capt. Subt. - DAEE],Tabela_BI[UGRHI],Tabela_BI_UGRHI[[#This Row],[UGRHI]],Tabela_BI[Ano],Tabela_BI_UGRHI[[#This Row],[Ano]])</f>
        <v>675</v>
      </c>
      <c r="U37" s="1"/>
      <c r="V37" s="1"/>
      <c r="W37" s="1"/>
      <c r="AA37" s="1"/>
      <c r="AD37" s="1"/>
      <c r="AE37" s="1"/>
    </row>
    <row r="38" spans="1:31" hidden="1" x14ac:dyDescent="0.25">
      <c r="A38" s="1">
        <v>15</v>
      </c>
      <c r="B38" s="1">
        <v>2018</v>
      </c>
      <c r="C38" s="20">
        <f>SUMIFS(Tabela_BI[P.01-A],Tabela_BI[UGRHI],Tabela_BI_UGRHI[[#This Row],[UGRHI]],Tabela_BI[Ano],Tabela_BI_UGRHI[[#This Row],[Ano]])</f>
        <v>18.886795525000011</v>
      </c>
      <c r="D38" s="20">
        <f>SUMIFS(Tabela_BI[P.01-B],Tabela_BI[UGRHI],Tabela_BI_UGRHI[[#This Row],[UGRHI]],Tabela_BI[Ano],Tabela_BI_UGRHI[[#This Row],[Ano]])</f>
        <v>9.4542496430000007</v>
      </c>
      <c r="E38" s="20">
        <f>SUMIFS(Tabela_BI[P.01-C],Tabela_BI[UGRHI],Tabela_BI_UGRHI[[#This Row],[UGRHI]],Tabela_BI[Ano],Tabela_BI_UGRHI[[#This Row],[Ano]])</f>
        <v>9.4325458820000065</v>
      </c>
      <c r="F38" s="20">
        <f>SUMIFS(Tabela_BI[P.01-D],Tabela_BI[UGRHI],Tabela_BI_UGRHI[[#This Row],[UGRHI]],Tabela_BI[Ano],Tabela_BI_UGRHI[[#This Row],[Ano]])</f>
        <v>1.6345804477422632</v>
      </c>
      <c r="G38" s="20">
        <f>SUMIFS(Tabela_BI[P.02-A],Tabela_BI[UGRHI],Tabela_BI_UGRHI[[#This Row],[UGRHI]],Tabela_BI[Ano],Tabela_BI_UGRHI[[#This Row],[Ano]])</f>
        <v>4.6068033420000001</v>
      </c>
      <c r="H38" s="20">
        <f>SUMIFS(Tabela_BI[P.02-B],Tabela_BI[UGRHI],Tabela_BI_UGRHI[[#This Row],[UGRHI]],Tabela_BI[Ano],Tabela_BI_UGRHI[[#This Row],[Ano]])</f>
        <v>3.1445383240000004</v>
      </c>
      <c r="I38" s="20">
        <f>SUMIFS(Tabela_BI[P.02-C],Tabela_BI[UGRHI],Tabela_BI_UGRHI[[#This Row],[UGRHI]],Tabela_BI[Ano],Tabela_BI_UGRHI[[#This Row],[Ano]])</f>
        <v>9.8648197190000015</v>
      </c>
      <c r="J38" s="20">
        <f>SUMIFS(Tabela_BI[P.02-D],Tabela_BI[UGRHI],Tabela_BI_UGRHI[[#This Row],[UGRHI]],Tabela_BI[Ano],Tabela_BI_UGRHI[[#This Row],[Ano]])</f>
        <v>1.2706341399999994</v>
      </c>
      <c r="K38" s="49">
        <f>SUMIFS(Tabela_BI[P.02-E],Tabela_BI[UGRHI],Tabela_BI_UGRHI[[#This Row],[UGRHI]],Tabela_BI[Ano],Tabela_BI_UGRHI[[#This Row],[Ano]])</f>
        <v>3.939822440575584</v>
      </c>
      <c r="L38" s="6">
        <f>SUMIFS(Tabela_BI[P.08-D],Tabela_BI[UGRHI],Tabela_BI_UGRHI[[#This Row],[UGRHI]],Tabela_BI[Ano],Tabela_BI_UGRHI[[#This Row],[Ano]])</f>
        <v>564</v>
      </c>
      <c r="M38" s="7">
        <f>(Tabela_BI_UGRHI[[#This Row],[nº Capt. Superf. - DAEE]]/VLOOKUP(A38,'Base UGRHI'!$B:$H,2,FALSE))*1000</f>
        <v>62.096759534256719</v>
      </c>
      <c r="N38" s="7">
        <f>(Tabela_BI_UGRHI[[#This Row],[nº Capt. Subt. - DAEE]]/VLOOKUP(A38,'Base UGRHI'!$B:$H,2,FALSE))*1000</f>
        <v>204.5850746128628</v>
      </c>
      <c r="O38" s="5">
        <f>(Tabela_BI_UGRHI[[#This Row],[nº Capt. Superf. - DAEE]]/SUM(Tabela_BI_UGRHI[[#This Row],[nº Capt. Superf. - DAEE]:[nº Capt. Subt. - DAEE]]))*100</f>
        <v>23.284960422163589</v>
      </c>
      <c r="P38" s="6">
        <f>(Tabela_BI_UGRHI[[#This Row],[nº Capt. Subt. - DAEE]]/SUM(Tabela_BI_UGRHI[[#This Row],[nº Capt. Superf. - DAEE]:[nº Capt. Subt. - DAEE]]))*100</f>
        <v>76.715039577836407</v>
      </c>
      <c r="Q38" s="6">
        <f>SUMIFS(Tabela_BI[nº Capt. Superf. - DAEE],Tabela_BI[UGRHI],Tabela_BI_UGRHI[[#This Row],[UGRHI]],Tabela_BI[Ano],Tabela_BI_UGRHI[[#This Row],[Ano]])</f>
        <v>1059</v>
      </c>
      <c r="R38" s="6">
        <f>SUMIFS(Tabela_BI[nº Capt. Subt. - DAEE],Tabela_BI[UGRHI],Tabela_BI_UGRHI[[#This Row],[UGRHI]],Tabela_BI[Ano],Tabela_BI_UGRHI[[#This Row],[Ano]])</f>
        <v>3489</v>
      </c>
      <c r="U38" s="1"/>
      <c r="V38" s="1"/>
      <c r="W38" s="1"/>
      <c r="AA38" s="1"/>
      <c r="AD38" s="1"/>
      <c r="AE38" s="1"/>
    </row>
    <row r="39" spans="1:31" hidden="1" x14ac:dyDescent="0.25">
      <c r="A39" s="1">
        <v>16</v>
      </c>
      <c r="B39" s="1">
        <v>2018</v>
      </c>
      <c r="C39" s="20">
        <f>SUMIFS(Tabela_BI[P.01-A],Tabela_BI[UGRHI],Tabela_BI_UGRHI[[#This Row],[UGRHI]],Tabela_BI[Ano],Tabela_BI_UGRHI[[#This Row],[Ano]])</f>
        <v>16.321837231999996</v>
      </c>
      <c r="D39" s="20">
        <f>SUMIFS(Tabela_BI[P.01-B],Tabela_BI[UGRHI],Tabela_BI_UGRHI[[#This Row],[UGRHI]],Tabela_BI[Ano],Tabela_BI_UGRHI[[#This Row],[Ano]])</f>
        <v>10.717733243999998</v>
      </c>
      <c r="E39" s="20">
        <f>SUMIFS(Tabela_BI[P.01-C],Tabela_BI[UGRHI],Tabela_BI_UGRHI[[#This Row],[UGRHI]],Tabela_BI[Ano],Tabela_BI_UGRHI[[#This Row],[Ano]])</f>
        <v>5.6041039880000003</v>
      </c>
      <c r="F39" s="20">
        <f>SUMIFS(Tabela_BI[P.01-D],Tabela_BI[UGRHI],Tabela_BI_UGRHI[[#This Row],[UGRHI]],Tabela_BI[Ano],Tabela_BI_UGRHI[[#This Row],[Ano]])</f>
        <v>0</v>
      </c>
      <c r="G39" s="20">
        <f>SUMIFS(Tabela_BI[P.02-A],Tabela_BI[UGRHI],Tabela_BI_UGRHI[[#This Row],[UGRHI]],Tabela_BI[Ano],Tabela_BI_UGRHI[[#This Row],[Ano]])</f>
        <v>1.8843405889999998</v>
      </c>
      <c r="H39" s="20">
        <f>SUMIFS(Tabela_BI[P.02-B],Tabela_BI[UGRHI],Tabela_BI_UGRHI[[#This Row],[UGRHI]],Tabela_BI[Ano],Tabela_BI_UGRHI[[#This Row],[Ano]])</f>
        <v>1.9468982450000003</v>
      </c>
      <c r="I39" s="20">
        <f>SUMIFS(Tabela_BI[P.02-C],Tabela_BI[UGRHI],Tabela_BI_UGRHI[[#This Row],[UGRHI]],Tabela_BI[Ano],Tabela_BI_UGRHI[[#This Row],[Ano]])</f>
        <v>11.198367308999998</v>
      </c>
      <c r="J39" s="20">
        <f>SUMIFS(Tabela_BI[P.02-D],Tabela_BI[UGRHI],Tabela_BI_UGRHI[[#This Row],[UGRHI]],Tabela_BI[Ano],Tabela_BI_UGRHI[[#This Row],[Ano]])</f>
        <v>1.2922310890000004</v>
      </c>
      <c r="K39" s="49">
        <f>SUMIFS(Tabela_BI[P.02-E],Tabela_BI[UGRHI],Tabela_BI_UGRHI[[#This Row],[UGRHI]],Tabela_BI[Ano],Tabela_BI_UGRHI[[#This Row],[Ano]])</f>
        <v>1.5078810297470879</v>
      </c>
      <c r="L39" s="6">
        <f>SUMIFS(Tabela_BI[P.08-D],Tabela_BI[UGRHI],Tabela_BI_UGRHI[[#This Row],[UGRHI]],Tabela_BI[Ano],Tabela_BI_UGRHI[[#This Row],[Ano]])</f>
        <v>230</v>
      </c>
      <c r="M39" s="7">
        <f>(Tabela_BI_UGRHI[[#This Row],[nº Capt. Superf. - DAEE]]/VLOOKUP(A39,'Base UGRHI'!$B:$H,2,FALSE))*1000</f>
        <v>42.690071693496591</v>
      </c>
      <c r="N39" s="7">
        <f>(Tabela_BI_UGRHI[[#This Row],[nº Capt. Subt. - DAEE]]/VLOOKUP(A39,'Base UGRHI'!$B:$H,2,FALSE))*1000</f>
        <v>125.00363148057886</v>
      </c>
      <c r="O39" s="5">
        <f>(Tabela_BI_UGRHI[[#This Row],[nº Capt. Superf. - DAEE]]/SUM(Tabela_BI_UGRHI[[#This Row],[nº Capt. Superf. - DAEE]:[nº Capt. Subt. - DAEE]]))*100</f>
        <v>25.457170356111646</v>
      </c>
      <c r="P39" s="6">
        <f>(Tabela_BI_UGRHI[[#This Row],[nº Capt. Subt. - DAEE]]/SUM(Tabela_BI_UGRHI[[#This Row],[nº Capt. Superf. - DAEE]:[nº Capt. Subt. - DAEE]]))*100</f>
        <v>74.542829643888354</v>
      </c>
      <c r="Q39" s="6">
        <f>SUMIFS(Tabela_BI[nº Capt. Superf. - DAEE],Tabela_BI[UGRHI],Tabela_BI_UGRHI[[#This Row],[UGRHI]],Tabela_BI[Ano],Tabela_BI_UGRHI[[#This Row],[Ano]])</f>
        <v>529</v>
      </c>
      <c r="R39" s="6">
        <f>SUMIFS(Tabela_BI[nº Capt. Subt. - DAEE],Tabela_BI[UGRHI],Tabela_BI_UGRHI[[#This Row],[UGRHI]],Tabela_BI[Ano],Tabela_BI_UGRHI[[#This Row],[Ano]])</f>
        <v>1549</v>
      </c>
      <c r="U39" s="1"/>
      <c r="V39" s="1"/>
      <c r="W39" s="1"/>
      <c r="AA39" s="1"/>
      <c r="AD39" s="1"/>
      <c r="AE39" s="1"/>
    </row>
    <row r="40" spans="1:31" hidden="1" x14ac:dyDescent="0.25">
      <c r="A40" s="1">
        <v>17</v>
      </c>
      <c r="B40" s="1">
        <v>2018</v>
      </c>
      <c r="C40" s="20">
        <f>SUMIFS(Tabela_BI[P.01-A],Tabela_BI[UGRHI],Tabela_BI_UGRHI[[#This Row],[UGRHI]],Tabela_BI[Ano],Tabela_BI_UGRHI[[#This Row],[Ano]])</f>
        <v>17.498955364999997</v>
      </c>
      <c r="D40" s="20">
        <f>SUMIFS(Tabela_BI[P.01-B],Tabela_BI[UGRHI],Tabela_BI_UGRHI[[#This Row],[UGRHI]],Tabela_BI[Ano],Tabela_BI_UGRHI[[#This Row],[Ano]])</f>
        <v>15.000631804999996</v>
      </c>
      <c r="E40" s="20">
        <f>SUMIFS(Tabela_BI[P.01-C],Tabela_BI[UGRHI],Tabela_BI_UGRHI[[#This Row],[UGRHI]],Tabela_BI[Ano],Tabela_BI_UGRHI[[#This Row],[Ano]])</f>
        <v>2.4983235599999998</v>
      </c>
      <c r="F40" s="20">
        <f>SUMIFS(Tabela_BI[P.01-D],Tabela_BI[UGRHI],Tabela_BI_UGRHI[[#This Row],[UGRHI]],Tabela_BI[Ano],Tabela_BI_UGRHI[[#This Row],[Ano]])</f>
        <v>1.3499960045662101</v>
      </c>
      <c r="G40" s="20">
        <f>SUMIFS(Tabela_BI[P.02-A],Tabela_BI[UGRHI],Tabela_BI_UGRHI[[#This Row],[UGRHI]],Tabela_BI[Ano],Tabela_BI_UGRHI[[#This Row],[Ano]])</f>
        <v>2.3890233329999999</v>
      </c>
      <c r="H40" s="20">
        <f>SUMIFS(Tabela_BI[P.02-B],Tabela_BI[UGRHI],Tabela_BI_UGRHI[[#This Row],[UGRHI]],Tabela_BI[Ano],Tabela_BI_UGRHI[[#This Row],[Ano]])</f>
        <v>2.4434625449999996</v>
      </c>
      <c r="I40" s="20">
        <f>SUMIFS(Tabela_BI[P.02-C],Tabela_BI[UGRHI],Tabela_BI_UGRHI[[#This Row],[UGRHI]],Tabela_BI[Ano],Tabela_BI_UGRHI[[#This Row],[Ano]])</f>
        <v>12.051248719</v>
      </c>
      <c r="J40" s="20">
        <f>SUMIFS(Tabela_BI[P.02-D],Tabela_BI[UGRHI],Tabela_BI_UGRHI[[#This Row],[UGRHI]],Tabela_BI[Ano],Tabela_BI_UGRHI[[#This Row],[Ano]])</f>
        <v>0.61522076800000014</v>
      </c>
      <c r="K40" s="49">
        <f>SUMIFS(Tabela_BI[P.02-E],Tabela_BI[UGRHI],Tabela_BI_UGRHI[[#This Row],[UGRHI]],Tabela_BI[Ano],Tabela_BI_UGRHI[[#This Row],[Ano]])</f>
        <v>2.0484000039796464</v>
      </c>
      <c r="L40" s="6">
        <f>SUMIFS(Tabela_BI[P.08-D],Tabela_BI[UGRHI],Tabela_BI_UGRHI[[#This Row],[UGRHI]],Tabela_BI[Ano],Tabela_BI_UGRHI[[#This Row],[Ano]])</f>
        <v>408</v>
      </c>
      <c r="M40" s="7">
        <f>(Tabela_BI_UGRHI[[#This Row],[nº Capt. Superf. - DAEE]]/VLOOKUP(A40,'Base UGRHI'!$B:$H,2,FALSE))*1000</f>
        <v>39.293607324740208</v>
      </c>
      <c r="N40" s="7">
        <f>(Tabela_BI_UGRHI[[#This Row],[nº Capt. Subt. - DAEE]]/VLOOKUP(A40,'Base UGRHI'!$B:$H,2,FALSE))*1000</f>
        <v>55.594448791335495</v>
      </c>
      <c r="O40" s="5">
        <f>(Tabela_BI_UGRHI[[#This Row],[nº Capt. Superf. - DAEE]]/SUM(Tabela_BI_UGRHI[[#This Row],[nº Capt. Superf. - DAEE]:[nº Capt. Subt. - DAEE]]))*100</f>
        <v>41.410488245931283</v>
      </c>
      <c r="P40" s="6">
        <f>(Tabela_BI_UGRHI[[#This Row],[nº Capt. Subt. - DAEE]]/SUM(Tabela_BI_UGRHI[[#This Row],[nº Capt. Superf. - DAEE]:[nº Capt. Subt. - DAEE]]))*100</f>
        <v>58.58951175406871</v>
      </c>
      <c r="Q40" s="6">
        <f>SUMIFS(Tabela_BI[nº Capt. Superf. - DAEE],Tabela_BI[UGRHI],Tabela_BI_UGRHI[[#This Row],[UGRHI]],Tabela_BI[Ano],Tabela_BI_UGRHI[[#This Row],[Ano]])</f>
        <v>687</v>
      </c>
      <c r="R40" s="6">
        <f>SUMIFS(Tabela_BI[nº Capt. Subt. - DAEE],Tabela_BI[UGRHI],Tabela_BI_UGRHI[[#This Row],[UGRHI]],Tabela_BI[Ano],Tabela_BI_UGRHI[[#This Row],[Ano]])</f>
        <v>972</v>
      </c>
      <c r="U40" s="1"/>
      <c r="V40" s="1"/>
      <c r="W40" s="1"/>
      <c r="AA40" s="1"/>
      <c r="AD40" s="1"/>
      <c r="AE40" s="1"/>
    </row>
    <row r="41" spans="1:31" hidden="1" x14ac:dyDescent="0.25">
      <c r="A41" s="1">
        <v>18</v>
      </c>
      <c r="B41" s="1">
        <v>2018</v>
      </c>
      <c r="C41" s="20">
        <f>SUMIFS(Tabela_BI[P.01-A],Tabela_BI[UGRHI],Tabela_BI_UGRHI[[#This Row],[UGRHI]],Tabela_BI[Ano],Tabela_BI_UGRHI[[#This Row],[Ano]])</f>
        <v>4.1796703030000009</v>
      </c>
      <c r="D41" s="20">
        <f>SUMIFS(Tabela_BI[P.01-B],Tabela_BI[UGRHI],Tabela_BI_UGRHI[[#This Row],[UGRHI]],Tabela_BI[Ano],Tabela_BI_UGRHI[[#This Row],[Ano]])</f>
        <v>2.1805336259999999</v>
      </c>
      <c r="E41" s="20">
        <f>SUMIFS(Tabela_BI[P.01-C],Tabela_BI[UGRHI],Tabela_BI_UGRHI[[#This Row],[UGRHI]],Tabela_BI[Ano],Tabela_BI_UGRHI[[#This Row],[Ano]])</f>
        <v>1.9991366770000003</v>
      </c>
      <c r="F41" s="20">
        <f>SUMIFS(Tabela_BI[P.01-D],Tabela_BI[UGRHI],Tabela_BI_UGRHI[[#This Row],[UGRHI]],Tabela_BI[Ano],Tabela_BI_UGRHI[[#This Row],[Ano]])</f>
        <v>1.3580579654997473</v>
      </c>
      <c r="G41" s="20">
        <f>SUMIFS(Tabela_BI[P.02-A],Tabela_BI[UGRHI],Tabela_BI_UGRHI[[#This Row],[UGRHI]],Tabela_BI[Ano],Tabela_BI_UGRHI[[#This Row],[Ano]])</f>
        <v>0.48157962999999998</v>
      </c>
      <c r="H41" s="20">
        <f>SUMIFS(Tabela_BI[P.02-B],Tabela_BI[UGRHI],Tabela_BI_UGRHI[[#This Row],[UGRHI]],Tabela_BI[Ano],Tabela_BI_UGRHI[[#This Row],[Ano]])</f>
        <v>0.84173750000000003</v>
      </c>
      <c r="I41" s="20">
        <f>SUMIFS(Tabela_BI[P.02-C],Tabela_BI[UGRHI],Tabela_BI_UGRHI[[#This Row],[UGRHI]],Tabela_BI[Ano],Tabela_BI_UGRHI[[#This Row],[Ano]])</f>
        <v>2.7832721680000008</v>
      </c>
      <c r="J41" s="20">
        <f>SUMIFS(Tabela_BI[P.02-D],Tabela_BI[UGRHI],Tabela_BI_UGRHI[[#This Row],[UGRHI]],Tabela_BI[Ano],Tabela_BI_UGRHI[[#This Row],[Ano]])</f>
        <v>7.3081005000000018E-2</v>
      </c>
      <c r="K41" s="49">
        <f>SUMIFS(Tabela_BI[P.02-E],Tabela_BI[UGRHI],Tabela_BI_UGRHI[[#This Row],[UGRHI]],Tabela_BI[Ano],Tabela_BI_UGRHI[[#This Row],[Ano]])</f>
        <v>0.62935810320572927</v>
      </c>
      <c r="L41" s="6">
        <f>SUMIFS(Tabela_BI[P.08-D],Tabela_BI[UGRHI],Tabela_BI_UGRHI[[#This Row],[UGRHI]],Tabela_BI[Ano],Tabela_BI_UGRHI[[#This Row],[Ano]])</f>
        <v>126</v>
      </c>
      <c r="M41" s="7">
        <f>(Tabela_BI_UGRHI[[#This Row],[nº Capt. Superf. - DAEE]]/VLOOKUP(A41,'Base UGRHI'!$B:$H,2,FALSE))*1000</f>
        <v>81.314867815319232</v>
      </c>
      <c r="N41" s="7">
        <f>(Tabela_BI_UGRHI[[#This Row],[nº Capt. Subt. - DAEE]]/VLOOKUP(A41,'Base UGRHI'!$B:$H,2,FALSE))*1000</f>
        <v>87.397476037724985</v>
      </c>
      <c r="O41" s="5">
        <f>(Tabela_BI_UGRHI[[#This Row],[nº Capt. Superf. - DAEE]]/SUM(Tabela_BI_UGRHI[[#This Row],[nº Capt. Superf. - DAEE]:[nº Capt. Subt. - DAEE]]))*100</f>
        <v>48.197343453510442</v>
      </c>
      <c r="P41" s="6">
        <f>(Tabela_BI_UGRHI[[#This Row],[nº Capt. Subt. - DAEE]]/SUM(Tabela_BI_UGRHI[[#This Row],[nº Capt. Superf. - DAEE]:[nº Capt. Subt. - DAEE]]))*100</f>
        <v>51.802656546489565</v>
      </c>
      <c r="Q41" s="6">
        <f>SUMIFS(Tabela_BI[nº Capt. Superf. - DAEE],Tabela_BI[UGRHI],Tabela_BI_UGRHI[[#This Row],[UGRHI]],Tabela_BI[Ano],Tabela_BI_UGRHI[[#This Row],[Ano]])</f>
        <v>508</v>
      </c>
      <c r="R41" s="6">
        <f>SUMIFS(Tabela_BI[nº Capt. Subt. - DAEE],Tabela_BI[UGRHI],Tabela_BI_UGRHI[[#This Row],[UGRHI]],Tabela_BI[Ano],Tabela_BI_UGRHI[[#This Row],[Ano]])</f>
        <v>546</v>
      </c>
      <c r="U41" s="1"/>
      <c r="V41" s="1"/>
      <c r="W41" s="1"/>
      <c r="AA41" s="1"/>
      <c r="AD41" s="1"/>
      <c r="AE41" s="1"/>
    </row>
    <row r="42" spans="1:31" hidden="1" x14ac:dyDescent="0.25">
      <c r="A42" s="1">
        <v>19</v>
      </c>
      <c r="B42" s="1">
        <v>2018</v>
      </c>
      <c r="C42" s="20">
        <f>SUMIFS(Tabela_BI[P.01-A],Tabela_BI[UGRHI],Tabela_BI_UGRHI[[#This Row],[UGRHI]],Tabela_BI[Ano],Tabela_BI_UGRHI[[#This Row],[Ano]])</f>
        <v>12.660700500999997</v>
      </c>
      <c r="D42" s="20">
        <f>SUMIFS(Tabela_BI[P.01-B],Tabela_BI[UGRHI],Tabela_BI_UGRHI[[#This Row],[UGRHI]],Tabela_BI[Ano],Tabela_BI_UGRHI[[#This Row],[Ano]])</f>
        <v>10.214019462000005</v>
      </c>
      <c r="E42" s="20">
        <f>SUMIFS(Tabela_BI[P.01-C],Tabela_BI[UGRHI],Tabela_BI_UGRHI[[#This Row],[UGRHI]],Tabela_BI[Ano],Tabela_BI_UGRHI[[#This Row],[Ano]])</f>
        <v>2.446681039</v>
      </c>
      <c r="F42" s="20">
        <f>SUMIFS(Tabela_BI[P.01-D],Tabela_BI[UGRHI],Tabela_BI_UGRHI[[#This Row],[UGRHI]],Tabela_BI[Ano],Tabela_BI_UGRHI[[#This Row],[Ano]])</f>
        <v>0.70377631912734617</v>
      </c>
      <c r="G42" s="20">
        <f>SUMIFS(Tabela_BI[P.02-A],Tabela_BI[UGRHI],Tabela_BI_UGRHI[[#This Row],[UGRHI]],Tabela_BI[Ano],Tabela_BI_UGRHI[[#This Row],[Ano]])</f>
        <v>2.0835069449999999</v>
      </c>
      <c r="H42" s="20">
        <f>SUMIFS(Tabela_BI[P.02-B],Tabela_BI[UGRHI],Tabela_BI_UGRHI[[#This Row],[UGRHI]],Tabela_BI[Ano],Tabela_BI_UGRHI[[#This Row],[Ano]])</f>
        <v>3.4335408220000003</v>
      </c>
      <c r="I42" s="20">
        <f>SUMIFS(Tabela_BI[P.02-C],Tabela_BI[UGRHI],Tabela_BI_UGRHI[[#This Row],[UGRHI]],Tabela_BI[Ano],Tabela_BI_UGRHI[[#This Row],[Ano]])</f>
        <v>6.5867363640000001</v>
      </c>
      <c r="J42" s="20">
        <f>SUMIFS(Tabela_BI[P.02-D],Tabela_BI[UGRHI],Tabela_BI_UGRHI[[#This Row],[UGRHI]],Tabela_BI[Ano],Tabela_BI_UGRHI[[#This Row],[Ano]])</f>
        <v>0.55691636999999994</v>
      </c>
      <c r="K42" s="49">
        <f>SUMIFS(Tabela_BI[P.02-E],Tabela_BI[UGRHI],Tabela_BI_UGRHI[[#This Row],[UGRHI]],Tabela_BI[Ano],Tabela_BI_UGRHI[[#This Row],[Ano]])</f>
        <v>2.3503341744045292</v>
      </c>
      <c r="L42" s="6">
        <f>SUMIFS(Tabela_BI[P.08-D],Tabela_BI[UGRHI],Tabela_BI_UGRHI[[#This Row],[UGRHI]],Tabela_BI[Ano],Tabela_BI_UGRHI[[#This Row],[Ano]])</f>
        <v>170</v>
      </c>
      <c r="M42" s="7">
        <f>(Tabela_BI_UGRHI[[#This Row],[nº Capt. Superf. - DAEE]]/VLOOKUP(A42,'Base UGRHI'!$B:$H,2,FALSE))*1000</f>
        <v>22.69858166137481</v>
      </c>
      <c r="N42" s="7">
        <f>(Tabela_BI_UGRHI[[#This Row],[nº Capt. Subt. - DAEE]]/VLOOKUP(A42,'Base UGRHI'!$B:$H,2,FALSE))*1000</f>
        <v>70.193481204014532</v>
      </c>
      <c r="O42" s="5">
        <f>(Tabela_BI_UGRHI[[#This Row],[nº Capt. Superf. - DAEE]]/SUM(Tabela_BI_UGRHI[[#This Row],[nº Capt. Superf. - DAEE]:[nº Capt. Subt. - DAEE]]))*100</f>
        <v>24.435437174290676</v>
      </c>
      <c r="P42" s="6">
        <f>(Tabela_BI_UGRHI[[#This Row],[nº Capt. Subt. - DAEE]]/SUM(Tabela_BI_UGRHI[[#This Row],[nº Capt. Superf. - DAEE]:[nº Capt. Subt. - DAEE]]))*100</f>
        <v>75.564562825709331</v>
      </c>
      <c r="Q42" s="6">
        <f>SUMIFS(Tabela_BI[nº Capt. Superf. - DAEE],Tabela_BI[UGRHI],Tabela_BI_UGRHI[[#This Row],[UGRHI]],Tabela_BI[Ano],Tabela_BI_UGRHI[[#This Row],[Ano]])</f>
        <v>422</v>
      </c>
      <c r="R42" s="6">
        <f>SUMIFS(Tabela_BI[nº Capt. Subt. - DAEE],Tabela_BI[UGRHI],Tabela_BI_UGRHI[[#This Row],[UGRHI]],Tabela_BI[Ano],Tabela_BI_UGRHI[[#This Row],[Ano]])</f>
        <v>1305</v>
      </c>
      <c r="U42" s="1"/>
      <c r="V42" s="1"/>
      <c r="W42" s="1"/>
      <c r="AA42" s="1"/>
      <c r="AD42" s="1"/>
      <c r="AE42" s="1"/>
    </row>
    <row r="43" spans="1:31" hidden="1" x14ac:dyDescent="0.25">
      <c r="A43" s="1">
        <v>20</v>
      </c>
      <c r="B43" s="1">
        <v>2018</v>
      </c>
      <c r="C43" s="20">
        <f>SUMIFS(Tabela_BI[P.01-A],Tabela_BI[UGRHI],Tabela_BI_UGRHI[[#This Row],[UGRHI]],Tabela_BI[Ano],Tabela_BI_UGRHI[[#This Row],[Ano]])</f>
        <v>6.1061548459999999</v>
      </c>
      <c r="D43" s="20">
        <f>SUMIFS(Tabela_BI[P.01-B],Tabela_BI[UGRHI],Tabela_BI_UGRHI[[#This Row],[UGRHI]],Tabela_BI[Ano],Tabela_BI_UGRHI[[#This Row],[Ano]])</f>
        <v>4.1595670980000001</v>
      </c>
      <c r="E43" s="20">
        <f>SUMIFS(Tabela_BI[P.01-C],Tabela_BI[UGRHI],Tabela_BI_UGRHI[[#This Row],[UGRHI]],Tabela_BI[Ano],Tabela_BI_UGRHI[[#This Row],[Ano]])</f>
        <v>1.946587748</v>
      </c>
      <c r="F43" s="20">
        <f>SUMIFS(Tabela_BI[P.01-D],Tabela_BI[UGRHI],Tabela_BI_UGRHI[[#This Row],[UGRHI]],Tabela_BI[Ano],Tabela_BI_UGRHI[[#This Row],[Ano]])</f>
        <v>5.2634576357179053E-2</v>
      </c>
      <c r="G43" s="20">
        <f>SUMIFS(Tabela_BI[P.02-A],Tabela_BI[UGRHI],Tabela_BI_UGRHI[[#This Row],[UGRHI]],Tabela_BI[Ano],Tabela_BI_UGRHI[[#This Row],[Ano]])</f>
        <v>0.79028864200000026</v>
      </c>
      <c r="H43" s="20">
        <f>SUMIFS(Tabela_BI[P.02-B],Tabela_BI[UGRHI],Tabela_BI_UGRHI[[#This Row],[UGRHI]],Tabela_BI[Ano],Tabela_BI_UGRHI[[#This Row],[Ano]])</f>
        <v>1.9392313499999994</v>
      </c>
      <c r="I43" s="20">
        <f>SUMIFS(Tabela_BI[P.02-C],Tabela_BI[UGRHI],Tabela_BI_UGRHI[[#This Row],[UGRHI]],Tabela_BI[Ano],Tabela_BI_UGRHI[[#This Row],[Ano]])</f>
        <v>2.2906316120000008</v>
      </c>
      <c r="J43" s="20">
        <f>SUMIFS(Tabela_BI[P.02-D],Tabela_BI[UGRHI],Tabela_BI_UGRHI[[#This Row],[UGRHI]],Tabela_BI[Ano],Tabela_BI_UGRHI[[#This Row],[Ano]])</f>
        <v>1.0860032420000001</v>
      </c>
      <c r="K43" s="49">
        <f>SUMIFS(Tabela_BI[P.02-E],Tabela_BI[UGRHI],Tabela_BI_UGRHI[[#This Row],[UGRHI]],Tabela_BI[Ano],Tabela_BI_UGRHI[[#This Row],[Ano]])</f>
        <v>1.0012422129745371</v>
      </c>
      <c r="L43" s="6">
        <f>SUMIFS(Tabela_BI[P.08-D],Tabela_BI[UGRHI],Tabela_BI_UGRHI[[#This Row],[UGRHI]],Tabela_BI[Ano],Tabela_BI_UGRHI[[#This Row],[Ano]])</f>
        <v>164</v>
      </c>
      <c r="M43" s="7">
        <f>(Tabela_BI_UGRHI[[#This Row],[nº Capt. Superf. - DAEE]]/VLOOKUP(A43,'Base UGRHI'!$B:$H,2,FALSE))*1000</f>
        <v>25.830038347672314</v>
      </c>
      <c r="N43" s="7">
        <f>(Tabela_BI_UGRHI[[#This Row],[nº Capt. Subt. - DAEE]]/VLOOKUP(A43,'Base UGRHI'!$B:$H,2,FALSE))*1000</f>
        <v>79.686191177839291</v>
      </c>
      <c r="O43" s="5">
        <f>(Tabela_BI_UGRHI[[#This Row],[nº Capt. Superf. - DAEE]]/SUM(Tabela_BI_UGRHI[[#This Row],[nº Capt. Superf. - DAEE]:[nº Capt. Subt. - DAEE]]))*100</f>
        <v>24.4796828543112</v>
      </c>
      <c r="P43" s="6">
        <f>(Tabela_BI_UGRHI[[#This Row],[nº Capt. Subt. - DAEE]]/SUM(Tabela_BI_UGRHI[[#This Row],[nº Capt. Superf. - DAEE]:[nº Capt. Subt. - DAEE]]))*100</f>
        <v>75.520317145688793</v>
      </c>
      <c r="Q43" s="6">
        <f>SUMIFS(Tabela_BI[nº Capt. Superf. - DAEE],Tabela_BI[UGRHI],Tabela_BI_UGRHI[[#This Row],[UGRHI]],Tabela_BI[Ano],Tabela_BI_UGRHI[[#This Row],[Ano]])</f>
        <v>247</v>
      </c>
      <c r="R43" s="6">
        <f>SUMIFS(Tabela_BI[nº Capt. Subt. - DAEE],Tabela_BI[UGRHI],Tabela_BI_UGRHI[[#This Row],[UGRHI]],Tabela_BI[Ano],Tabela_BI_UGRHI[[#This Row],[Ano]])</f>
        <v>762</v>
      </c>
      <c r="U43" s="1"/>
      <c r="V43" s="1"/>
      <c r="W43" s="1"/>
      <c r="AA43" s="1"/>
      <c r="AD43" s="1"/>
      <c r="AE43" s="1"/>
    </row>
    <row r="44" spans="1:31" hidden="1" x14ac:dyDescent="0.25">
      <c r="A44" s="1">
        <v>21</v>
      </c>
      <c r="B44" s="1">
        <v>2018</v>
      </c>
      <c r="C44" s="20">
        <f>SUMIFS(Tabela_BI[P.01-A],Tabela_BI[UGRHI],Tabela_BI_UGRHI[[#This Row],[UGRHI]],Tabela_BI[Ano],Tabela_BI_UGRHI[[#This Row],[Ano]])</f>
        <v>3.5567105320000008</v>
      </c>
      <c r="D44" s="20">
        <f>SUMIFS(Tabela_BI[P.01-B],Tabela_BI[UGRHI],Tabela_BI_UGRHI[[#This Row],[UGRHI]],Tabela_BI[Ano],Tabela_BI_UGRHI[[#This Row],[Ano]])</f>
        <v>2.5614569620000003</v>
      </c>
      <c r="E44" s="20">
        <f>SUMIFS(Tabela_BI[P.01-C],Tabela_BI[UGRHI],Tabela_BI_UGRHI[[#This Row],[UGRHI]],Tabela_BI[Ano],Tabela_BI_UGRHI[[#This Row],[Ano]])</f>
        <v>0.99525357000000014</v>
      </c>
      <c r="F44" s="20">
        <f>SUMIFS(Tabela_BI[P.01-D],Tabela_BI[UGRHI],Tabela_BI_UGRHI[[#This Row],[UGRHI]],Tabela_BI[Ano],Tabela_BI_UGRHI[[#This Row],[Ano]])</f>
        <v>5.4764237696600701E-2</v>
      </c>
      <c r="G44" s="20">
        <f>SUMIFS(Tabela_BI[P.02-A],Tabela_BI[UGRHI],Tabela_BI_UGRHI[[#This Row],[UGRHI]],Tabela_BI[Ano],Tabela_BI_UGRHI[[#This Row],[Ano]])</f>
        <v>1.1365796299999997</v>
      </c>
      <c r="H44" s="20">
        <f>SUMIFS(Tabela_BI[P.02-B],Tabela_BI[UGRHI],Tabela_BI_UGRHI[[#This Row],[UGRHI]],Tabela_BI[Ano],Tabela_BI_UGRHI[[#This Row],[Ano]])</f>
        <v>0.62701629599999997</v>
      </c>
      <c r="I44" s="20">
        <f>SUMIFS(Tabela_BI[P.02-C],Tabela_BI[UGRHI],Tabela_BI_UGRHI[[#This Row],[UGRHI]],Tabela_BI[Ano],Tabela_BI_UGRHI[[#This Row],[Ano]])</f>
        <v>1.5571537269999998</v>
      </c>
      <c r="J44" s="20">
        <f>SUMIFS(Tabela_BI[P.02-D],Tabela_BI[UGRHI],Tabela_BI_UGRHI[[#This Row],[UGRHI]],Tabela_BI[Ano],Tabela_BI_UGRHI[[#This Row],[Ano]])</f>
        <v>0.23596087900000004</v>
      </c>
      <c r="K44" s="49">
        <f>SUMIFS(Tabela_BI[P.02-E],Tabela_BI[UGRHI],Tabela_BI_UGRHI[[#This Row],[UGRHI]],Tabela_BI[Ano],Tabela_BI_UGRHI[[#This Row],[Ano]])</f>
        <v>1.4126469715578707</v>
      </c>
      <c r="L44" s="6">
        <f>SUMIFS(Tabela_BI[P.08-D],Tabela_BI[UGRHI],Tabela_BI_UGRHI[[#This Row],[UGRHI]],Tabela_BI[Ano],Tabela_BI_UGRHI[[#This Row],[Ano]])</f>
        <v>118</v>
      </c>
      <c r="M44" s="7">
        <f>(Tabela_BI_UGRHI[[#This Row],[nº Capt. Superf. - DAEE]]/VLOOKUP(A44,'Base UGRHI'!$B:$H,2,FALSE))*1000</f>
        <v>18.633931082939984</v>
      </c>
      <c r="N44" s="7">
        <f>(Tabela_BI_UGRHI[[#This Row],[nº Capt. Subt. - DAEE]]/VLOOKUP(A44,'Base UGRHI'!$B:$H,2,FALSE))*1000</f>
        <v>86.997907540095596</v>
      </c>
      <c r="O44" s="5">
        <f>(Tabela_BI_UGRHI[[#This Row],[nº Capt. Superf. - DAEE]]/SUM(Tabela_BI_UGRHI[[#This Row],[nº Capt. Superf. - DAEE]:[nº Capt. Subt. - DAEE]]))*100</f>
        <v>17.640449438202246</v>
      </c>
      <c r="P44" s="6">
        <f>(Tabela_BI_UGRHI[[#This Row],[nº Capt. Subt. - DAEE]]/SUM(Tabela_BI_UGRHI[[#This Row],[nº Capt. Superf. - DAEE]:[nº Capt. Subt. - DAEE]]))*100</f>
        <v>82.359550561797761</v>
      </c>
      <c r="Q44" s="6">
        <f>SUMIFS(Tabela_BI[nº Capt. Superf. - DAEE],Tabela_BI[UGRHI],Tabela_BI_UGRHI[[#This Row],[UGRHI]],Tabela_BI[Ano],Tabela_BI_UGRHI[[#This Row],[Ano]])</f>
        <v>157</v>
      </c>
      <c r="R44" s="6">
        <f>SUMIFS(Tabela_BI[nº Capt. Subt. - DAEE],Tabela_BI[UGRHI],Tabela_BI_UGRHI[[#This Row],[UGRHI]],Tabela_BI[Ano],Tabela_BI_UGRHI[[#This Row],[Ano]])</f>
        <v>733</v>
      </c>
      <c r="U44" s="1"/>
      <c r="V44" s="1"/>
      <c r="W44" s="1"/>
      <c r="AA44" s="1"/>
      <c r="AD44" s="1"/>
      <c r="AE44" s="1"/>
    </row>
    <row r="45" spans="1:31" hidden="1" x14ac:dyDescent="0.25">
      <c r="A45" s="1">
        <v>22</v>
      </c>
      <c r="B45" s="1">
        <v>2018</v>
      </c>
      <c r="C45" s="20">
        <f>SUMIFS(Tabela_BI[P.01-A],Tabela_BI[UGRHI],Tabela_BI_UGRHI[[#This Row],[UGRHI]],Tabela_BI[Ano],Tabela_BI_UGRHI[[#This Row],[Ano]])</f>
        <v>4.2114416569999999</v>
      </c>
      <c r="D45" s="20">
        <f>SUMIFS(Tabela_BI[P.01-B],Tabela_BI[UGRHI],Tabela_BI_UGRHI[[#This Row],[UGRHI]],Tabela_BI[Ano],Tabela_BI_UGRHI[[#This Row],[Ano]])</f>
        <v>2.6927479469999995</v>
      </c>
      <c r="E45" s="20">
        <f>SUMIFS(Tabela_BI[P.01-C],Tabela_BI[UGRHI],Tabela_BI_UGRHI[[#This Row],[UGRHI]],Tabela_BI[Ano],Tabela_BI_UGRHI[[#This Row],[Ano]])</f>
        <v>1.51869371</v>
      </c>
      <c r="F45" s="20">
        <f>SUMIFS(Tabela_BI[P.01-D],Tabela_BI[UGRHI],Tabela_BI_UGRHI[[#This Row],[UGRHI]],Tabela_BI[Ano],Tabela_BI_UGRHI[[#This Row],[Ano]])</f>
        <v>0.87137782217148585</v>
      </c>
      <c r="G45" s="20">
        <f>SUMIFS(Tabela_BI[P.02-A],Tabela_BI[UGRHI],Tabela_BI_UGRHI[[#This Row],[UGRHI]],Tabela_BI[Ano],Tabela_BI_UGRHI[[#This Row],[Ano]])</f>
        <v>0.81405333299999971</v>
      </c>
      <c r="H45" s="20">
        <f>SUMIFS(Tabela_BI[P.02-B],Tabela_BI[UGRHI],Tabela_BI_UGRHI[[#This Row],[UGRHI]],Tabela_BI[Ano],Tabela_BI_UGRHI[[#This Row],[Ano]])</f>
        <v>1.3241247060000001</v>
      </c>
      <c r="I45" s="20">
        <f>SUMIFS(Tabela_BI[P.02-C],Tabela_BI[UGRHI],Tabela_BI_UGRHI[[#This Row],[UGRHI]],Tabela_BI[Ano],Tabela_BI_UGRHI[[#This Row],[Ano]])</f>
        <v>1.8640599419999992</v>
      </c>
      <c r="J45" s="20">
        <f>SUMIFS(Tabela_BI[P.02-D],Tabela_BI[UGRHI],Tabela_BI_UGRHI[[#This Row],[UGRHI]],Tabela_BI[Ano],Tabela_BI_UGRHI[[#This Row],[Ano]])</f>
        <v>0.20920367600000001</v>
      </c>
      <c r="K45" s="49">
        <f>SUMIFS(Tabela_BI[P.02-E],Tabela_BI[UGRHI],Tabela_BI_UGRHI[[#This Row],[UGRHI]],Tabela_BI[Ano],Tabela_BI_UGRHI[[#This Row],[Ano]])</f>
        <v>1.4981808799247684</v>
      </c>
      <c r="L45" s="6">
        <f>SUMIFS(Tabela_BI[P.08-D],Tabela_BI[UGRHI],Tabela_BI_UGRHI[[#This Row],[UGRHI]],Tabela_BI[Ano],Tabela_BI_UGRHI[[#This Row],[Ano]])</f>
        <v>58</v>
      </c>
      <c r="M45" s="7">
        <f>(Tabela_BI_UGRHI[[#This Row],[nº Capt. Superf. - DAEE]]/VLOOKUP(A45,'Base UGRHI'!$B:$H,2,FALSE))*1000</f>
        <v>9.3975564849530109</v>
      </c>
      <c r="N45" s="7">
        <f>(Tabela_BI_UGRHI[[#This Row],[nº Capt. Subt. - DAEE]]/VLOOKUP(A45,'Base UGRHI'!$B:$H,2,FALSE))*1000</f>
        <v>85.329812883373336</v>
      </c>
      <c r="O45" s="5">
        <f>(Tabela_BI_UGRHI[[#This Row],[nº Capt. Superf. - DAEE]]/SUM(Tabela_BI_UGRHI[[#This Row],[nº Capt. Superf. - DAEE]:[nº Capt. Subt. - DAEE]]))*100</f>
        <v>9.9206349206349209</v>
      </c>
      <c r="P45" s="6">
        <f>(Tabela_BI_UGRHI[[#This Row],[nº Capt. Subt. - DAEE]]/SUM(Tabela_BI_UGRHI[[#This Row],[nº Capt. Superf. - DAEE]:[nº Capt. Subt. - DAEE]]))*100</f>
        <v>90.079365079365076</v>
      </c>
      <c r="Q45" s="6">
        <f>SUMIFS(Tabela_BI[nº Capt. Superf. - DAEE],Tabela_BI[UGRHI],Tabela_BI_UGRHI[[#This Row],[UGRHI]],Tabela_BI[Ano],Tabela_BI_UGRHI[[#This Row],[Ano]])</f>
        <v>125</v>
      </c>
      <c r="R45" s="6">
        <f>SUMIFS(Tabela_BI[nº Capt. Subt. - DAEE],Tabela_BI[UGRHI],Tabela_BI_UGRHI[[#This Row],[UGRHI]],Tabela_BI[Ano],Tabela_BI_UGRHI[[#This Row],[Ano]])</f>
        <v>1135</v>
      </c>
      <c r="U45" s="1"/>
      <c r="V45" s="1"/>
      <c r="W45" s="1"/>
      <c r="AA45" s="1"/>
      <c r="AD45" s="1"/>
      <c r="AE45" s="1"/>
    </row>
    <row r="46" spans="1:31" hidden="1" x14ac:dyDescent="0.25">
      <c r="A46" s="1">
        <v>1</v>
      </c>
      <c r="B46" s="1">
        <v>2017</v>
      </c>
      <c r="C46" s="20">
        <f>SUMIFS(Tabela_BI[P.01-A],Tabela_BI[UGRHI],Tabela_BI_UGRHI[[#This Row],[UGRHI]],Tabela_BI[Ano],Tabela_BI_UGRHI[[#This Row],[Ano]])</f>
        <v>1.1000000000000001</v>
      </c>
      <c r="D46" s="20">
        <f>SUMIFS(Tabela_BI[P.01-B],Tabela_BI[UGRHI],Tabela_BI_UGRHI[[#This Row],[UGRHI]],Tabela_BI[Ano],Tabela_BI_UGRHI[[#This Row],[Ano]])</f>
        <v>1.1000000000000001</v>
      </c>
      <c r="E46" s="20">
        <f>SUMIFS(Tabela_BI[P.01-C],Tabela_BI[UGRHI],Tabela_BI_UGRHI[[#This Row],[UGRHI]],Tabela_BI[Ano],Tabela_BI_UGRHI[[#This Row],[Ano]])</f>
        <v>0</v>
      </c>
      <c r="F46" s="20">
        <f>SUMIFS(Tabela_BI[P.01-D],Tabela_BI[UGRHI],Tabela_BI_UGRHI[[#This Row],[UGRHI]],Tabela_BI[Ano],Tabela_BI_UGRHI[[#This Row],[Ano]])</f>
        <v>0.01</v>
      </c>
      <c r="G46" s="20">
        <f>SUMIFS(Tabela_BI[P.02-A],Tabela_BI[UGRHI],Tabela_BI_UGRHI[[#This Row],[UGRHI]],Tabela_BI[Ano],Tabela_BI_UGRHI[[#This Row],[Ano]])</f>
        <v>0.33200000000000002</v>
      </c>
      <c r="H46" s="20">
        <f>SUMIFS(Tabela_BI[P.02-B],Tabela_BI[UGRHI],Tabela_BI_UGRHI[[#This Row],[UGRHI]],Tabela_BI[Ano],Tabela_BI_UGRHI[[#This Row],[Ano]])</f>
        <v>2E-3</v>
      </c>
      <c r="I46" s="20">
        <f>SUMIFS(Tabela_BI[P.02-C],Tabela_BI[UGRHI],Tabela_BI_UGRHI[[#This Row],[UGRHI]],Tabela_BI[Ano],Tabela_BI_UGRHI[[#This Row],[Ano]])</f>
        <v>0.74</v>
      </c>
      <c r="J46" s="20">
        <f>SUMIFS(Tabela_BI[P.02-D],Tabela_BI[UGRHI],Tabela_BI_UGRHI[[#This Row],[UGRHI]],Tabela_BI[Ano],Tabela_BI_UGRHI[[#This Row],[Ano]])</f>
        <v>2.90528E-2</v>
      </c>
      <c r="K46" s="49">
        <f>SUMIFS(Tabela_BI[P.02-E],Tabela_BI[UGRHI],Tabela_BI_UGRHI[[#This Row],[UGRHI]],Tabela_BI[Ano],Tabela_BI_UGRHI[[#This Row],[Ano]])</f>
        <v>0.12471104055092591</v>
      </c>
      <c r="L46" s="6">
        <f>SUMIFS(Tabela_BI[P.08-D],Tabela_BI[UGRHI],Tabela_BI_UGRHI[[#This Row],[UGRHI]],Tabela_BI[Ano],Tabela_BI_UGRHI[[#This Row],[Ano]])</f>
        <v>43</v>
      </c>
      <c r="M46" s="7">
        <f>(Tabela_BI_UGRHI[[#This Row],[nº Capt. Superf. - DAEE]]/VLOOKUP(A46,'Base UGRHI'!$B:$H,2,FALSE))*1000</f>
        <v>152.68307144974801</v>
      </c>
      <c r="N46" s="7">
        <f>(Tabela_BI_UGRHI[[#This Row],[nº Capt. Subt. - DAEE]]/VLOOKUP(A46,'Base UGRHI'!$B:$H,2,FALSE))*1000</f>
        <v>45.953157426623193</v>
      </c>
      <c r="O46" s="8">
        <f>(Tabela_BI_UGRHI[[#This Row],[nº Capt. Superf. - DAEE]]/SUM(Tabela_BI_UGRHI[[#This Row],[nº Capt. Superf. - DAEE]:[nº Capt. Subt. - DAEE]]))*100</f>
        <v>76.865671641791039</v>
      </c>
      <c r="P46" s="7">
        <f>(Tabela_BI_UGRHI[[#This Row],[nº Capt. Subt. - DAEE]]/SUM(Tabela_BI_UGRHI[[#This Row],[nº Capt. Superf. - DAEE]:[nº Capt. Subt. - DAEE]]))*100</f>
        <v>23.134328358208954</v>
      </c>
      <c r="Q46" s="6">
        <f>SUMIFS(Tabela_BI[nº Capt. Superf. - DAEE],Tabela_BI[UGRHI],Tabela_BI_UGRHI[[#This Row],[UGRHI]],Tabela_BI[Ano],Tabela_BI_UGRHI[[#This Row],[Ano]])</f>
        <v>103</v>
      </c>
      <c r="R46" s="6">
        <f>SUMIFS(Tabela_BI[nº Capt. Subt. - DAEE],Tabela_BI[UGRHI],Tabela_BI_UGRHI[[#This Row],[UGRHI]],Tabela_BI[Ano],Tabela_BI_UGRHI[[#This Row],[Ano]])</f>
        <v>31</v>
      </c>
      <c r="U46" s="1"/>
      <c r="V46" s="1"/>
      <c r="W46" s="1"/>
      <c r="AA46" s="1"/>
      <c r="AD46" s="1"/>
      <c r="AE46" s="1"/>
    </row>
    <row r="47" spans="1:31" hidden="1" x14ac:dyDescent="0.25">
      <c r="A47" s="1">
        <v>2</v>
      </c>
      <c r="B47" s="1">
        <v>2017</v>
      </c>
      <c r="C47" s="20">
        <f>SUMIFS(Tabela_BI[P.01-A],Tabela_BI[UGRHI],Tabela_BI_UGRHI[[#This Row],[UGRHI]],Tabela_BI[Ano],Tabela_BI_UGRHI[[#This Row],[Ano]])</f>
        <v>13.639999999999997</v>
      </c>
      <c r="D47" s="20">
        <f>SUMIFS(Tabela_BI[P.01-B],Tabela_BI[UGRHI],Tabela_BI_UGRHI[[#This Row],[UGRHI]],Tabela_BI[Ano],Tabela_BI_UGRHI[[#This Row],[Ano]])</f>
        <v>10.219999999999997</v>
      </c>
      <c r="E47" s="20">
        <f>SUMIFS(Tabela_BI[P.01-C],Tabela_BI[UGRHI],Tabela_BI_UGRHI[[#This Row],[UGRHI]],Tabela_BI[Ano],Tabela_BI_UGRHI[[#This Row],[Ano]])</f>
        <v>3.4200000000000004</v>
      </c>
      <c r="F47" s="20">
        <f>SUMIFS(Tabela_BI[P.01-D],Tabela_BI[UGRHI],Tabela_BI_UGRHI[[#This Row],[UGRHI]],Tabela_BI[Ano],Tabela_BI_UGRHI[[#This Row],[Ano]])</f>
        <v>8.16</v>
      </c>
      <c r="G47" s="20">
        <f>SUMIFS(Tabela_BI[P.02-A],Tabela_BI[UGRHI],Tabela_BI_UGRHI[[#This Row],[UGRHI]],Tabela_BI[Ano],Tabela_BI_UGRHI[[#This Row],[Ano]])</f>
        <v>5.2729999999999997</v>
      </c>
      <c r="H47" s="20">
        <f>SUMIFS(Tabela_BI[P.02-B],Tabela_BI[UGRHI],Tabela_BI_UGRHI[[#This Row],[UGRHI]],Tabela_BI[Ano],Tabela_BI_UGRHI[[#This Row],[Ano]])</f>
        <v>3.2979999999999987</v>
      </c>
      <c r="I47" s="20">
        <f>SUMIFS(Tabela_BI[P.02-C],Tabela_BI[UGRHI],Tabela_BI_UGRHI[[#This Row],[UGRHI]],Tabela_BI[Ano],Tabela_BI_UGRHI[[#This Row],[Ano]])</f>
        <v>4.43</v>
      </c>
      <c r="J47" s="20">
        <f>SUMIFS(Tabela_BI[P.02-D],Tabela_BI[UGRHI],Tabela_BI_UGRHI[[#This Row],[UGRHI]],Tabela_BI[Ano],Tabela_BI_UGRHI[[#This Row],[Ano]])</f>
        <v>0.64711380000000007</v>
      </c>
      <c r="K47" s="49">
        <f>SUMIFS(Tabela_BI[P.02-E],Tabela_BI[UGRHI],Tabela_BI_UGRHI[[#This Row],[UGRHI]],Tabela_BI[Ano],Tabela_BI_UGRHI[[#This Row],[Ano]])</f>
        <v>7.2550513901793972</v>
      </c>
      <c r="L47" s="6">
        <f>SUMIFS(Tabela_BI[P.08-D],Tabela_BI[UGRHI],Tabela_BI_UGRHI[[#This Row],[UGRHI]],Tabela_BI[Ano],Tabela_BI_UGRHI[[#This Row],[Ano]])</f>
        <v>1101</v>
      </c>
      <c r="M47" s="7">
        <f>(Tabela_BI_UGRHI[[#This Row],[nº Capt. Superf. - DAEE]]/VLOOKUP(A47,'Base UGRHI'!$B:$H,2,FALSE))*1000</f>
        <v>67.232149652845322</v>
      </c>
      <c r="N47" s="7">
        <f>(Tabela_BI_UGRHI[[#This Row],[nº Capt. Subt. - DAEE]]/VLOOKUP(A47,'Base UGRHI'!$B:$H,2,FALSE))*1000</f>
        <v>85.414429118709151</v>
      </c>
      <c r="O47" s="8">
        <f>(Tabela_BI_UGRHI[[#This Row],[nº Capt. Superf. - DAEE]]/SUM(Tabela_BI_UGRHI[[#This Row],[nº Capt. Superf. - DAEE]:[nº Capt. Subt. - DAEE]]))*100</f>
        <v>44.044321329639892</v>
      </c>
      <c r="P47" s="7">
        <f>(Tabela_BI_UGRHI[[#This Row],[nº Capt. Subt. - DAEE]]/SUM(Tabela_BI_UGRHI[[#This Row],[nº Capt. Superf. - DAEE]:[nº Capt. Subt. - DAEE]]))*100</f>
        <v>55.955678670360108</v>
      </c>
      <c r="Q47" s="6">
        <f>SUMIFS(Tabela_BI[nº Capt. Superf. - DAEE],Tabela_BI[UGRHI],Tabela_BI_UGRHI[[#This Row],[UGRHI]],Tabela_BI[Ano],Tabela_BI_UGRHI[[#This Row],[Ano]])</f>
        <v>954</v>
      </c>
      <c r="R47" s="6">
        <f>SUMIFS(Tabela_BI[nº Capt. Subt. - DAEE],Tabela_BI[UGRHI],Tabela_BI_UGRHI[[#This Row],[UGRHI]],Tabela_BI[Ano],Tabela_BI_UGRHI[[#This Row],[Ano]])</f>
        <v>1212</v>
      </c>
      <c r="U47" s="1"/>
      <c r="V47" s="1"/>
      <c r="W47" s="1"/>
      <c r="AA47" s="1"/>
      <c r="AD47" s="1"/>
      <c r="AE47" s="1"/>
    </row>
    <row r="48" spans="1:31" hidden="1" x14ac:dyDescent="0.25">
      <c r="A48" s="1">
        <v>3</v>
      </c>
      <c r="B48" s="1">
        <v>2017</v>
      </c>
      <c r="C48" s="20">
        <f>SUMIFS(Tabela_BI[P.01-A],Tabela_BI[UGRHI],Tabela_BI_UGRHI[[#This Row],[UGRHI]],Tabela_BI[Ano],Tabela_BI_UGRHI[[#This Row],[Ano]])</f>
        <v>3.0200000000000005</v>
      </c>
      <c r="D48" s="20">
        <f>SUMIFS(Tabela_BI[P.01-B],Tabela_BI[UGRHI],Tabela_BI_UGRHI[[#This Row],[UGRHI]],Tabela_BI[Ano],Tabela_BI_UGRHI[[#This Row],[Ano]])</f>
        <v>2.98</v>
      </c>
      <c r="E48" s="20">
        <f>SUMIFS(Tabela_BI[P.01-C],Tabela_BI[UGRHI],Tabela_BI_UGRHI[[#This Row],[UGRHI]],Tabela_BI[Ano],Tabela_BI_UGRHI[[#This Row],[Ano]])</f>
        <v>0.04</v>
      </c>
      <c r="F48" s="20">
        <f>SUMIFS(Tabela_BI[P.01-D],Tabela_BI[UGRHI],Tabela_BI_UGRHI[[#This Row],[UGRHI]],Tabela_BI[Ano],Tabela_BI_UGRHI[[#This Row],[Ano]])</f>
        <v>0</v>
      </c>
      <c r="G48" s="20">
        <f>SUMIFS(Tabela_BI[P.02-A],Tabela_BI[UGRHI],Tabela_BI_UGRHI[[#This Row],[UGRHI]],Tabela_BI[Ano],Tabela_BI_UGRHI[[#This Row],[Ano]])</f>
        <v>2.29</v>
      </c>
      <c r="H48" s="20">
        <f>SUMIFS(Tabela_BI[P.02-B],Tabela_BI[UGRHI],Tabela_BI_UGRHI[[#This Row],[UGRHI]],Tabela_BI[Ano],Tabela_BI_UGRHI[[#This Row],[Ano]])</f>
        <v>0.02</v>
      </c>
      <c r="I48" s="20">
        <f>SUMIFS(Tabela_BI[P.02-C],Tabela_BI[UGRHI],Tabela_BI_UGRHI[[#This Row],[UGRHI]],Tabela_BI[Ano],Tabela_BI_UGRHI[[#This Row],[Ano]])</f>
        <v>0.5</v>
      </c>
      <c r="J48" s="20">
        <f>SUMIFS(Tabela_BI[P.02-D],Tabela_BI[UGRHI],Tabela_BI_UGRHI[[#This Row],[UGRHI]],Tabela_BI[Ano],Tabela_BI_UGRHI[[#This Row],[Ano]])</f>
        <v>0.18767430000000002</v>
      </c>
      <c r="K48" s="49">
        <f>SUMIFS(Tabela_BI[P.02-E],Tabela_BI[UGRHI],Tabela_BI_UGRHI[[#This Row],[UGRHI]],Tabela_BI[Ano],Tabela_BI_UGRHI[[#This Row],[Ano]])</f>
        <v>0.72289230538888893</v>
      </c>
      <c r="L48" s="6">
        <f>SUMIFS(Tabela_BI[P.08-D],Tabela_BI[UGRHI],Tabela_BI_UGRHI[[#This Row],[UGRHI]],Tabela_BI[Ano],Tabela_BI_UGRHI[[#This Row],[Ano]])</f>
        <v>54</v>
      </c>
      <c r="M48" s="7">
        <f>(Tabela_BI_UGRHI[[#This Row],[nº Capt. Superf. - DAEE]]/VLOOKUP(A48,'Base UGRHI'!$B:$H,2,FALSE))*1000</f>
        <v>80.09405917718756</v>
      </c>
      <c r="N48" s="7">
        <f>(Tabela_BI_UGRHI[[#This Row],[nº Capt. Subt. - DAEE]]/VLOOKUP(A48,'Base UGRHI'!$B:$H,2,FALSE))*1000</f>
        <v>25.671172813201146</v>
      </c>
      <c r="O48" s="8">
        <f>(Tabela_BI_UGRHI[[#This Row],[nº Capt. Superf. - DAEE]]/SUM(Tabela_BI_UGRHI[[#This Row],[nº Capt. Superf. - DAEE]:[nº Capt. Subt. - DAEE]]))*100</f>
        <v>75.728155339805824</v>
      </c>
      <c r="P48" s="7">
        <f>(Tabela_BI_UGRHI[[#This Row],[nº Capt. Subt. - DAEE]]/SUM(Tabela_BI_UGRHI[[#This Row],[nº Capt. Superf. - DAEE]:[nº Capt. Subt. - DAEE]]))*100</f>
        <v>24.271844660194176</v>
      </c>
      <c r="Q48" s="6">
        <f>SUMIFS(Tabela_BI[nº Capt. Superf. - DAEE],Tabela_BI[UGRHI],Tabela_BI_UGRHI[[#This Row],[UGRHI]],Tabela_BI[Ano],Tabela_BI_UGRHI[[#This Row],[Ano]])</f>
        <v>156</v>
      </c>
      <c r="R48" s="6">
        <f>SUMIFS(Tabela_BI[nº Capt. Subt. - DAEE],Tabela_BI[UGRHI],Tabela_BI_UGRHI[[#This Row],[UGRHI]],Tabela_BI[Ano],Tabela_BI_UGRHI[[#This Row],[Ano]])</f>
        <v>50</v>
      </c>
      <c r="U48" s="1"/>
      <c r="V48" s="1"/>
      <c r="W48" s="1"/>
      <c r="AA48" s="1"/>
      <c r="AD48" s="1"/>
      <c r="AE48" s="1"/>
    </row>
    <row r="49" spans="1:31" hidden="1" x14ac:dyDescent="0.25">
      <c r="A49" s="1">
        <v>4</v>
      </c>
      <c r="B49" s="1">
        <v>2017</v>
      </c>
      <c r="C49" s="20">
        <f>SUMIFS(Tabela_BI[P.01-A],Tabela_BI[UGRHI],Tabela_BI_UGRHI[[#This Row],[UGRHI]],Tabela_BI[Ano],Tabela_BI_UGRHI[[#This Row],[Ano]])</f>
        <v>14.11</v>
      </c>
      <c r="D49" s="20">
        <f>SUMIFS(Tabela_BI[P.01-B],Tabela_BI[UGRHI],Tabela_BI_UGRHI[[#This Row],[UGRHI]],Tabela_BI[Ano],Tabela_BI_UGRHI[[#This Row],[Ano]])</f>
        <v>7.839999999999999</v>
      </c>
      <c r="E49" s="20">
        <f>SUMIFS(Tabela_BI[P.01-C],Tabela_BI[UGRHI],Tabela_BI_UGRHI[[#This Row],[UGRHI]],Tabela_BI[Ano],Tabela_BI_UGRHI[[#This Row],[Ano]])</f>
        <v>6.2699999999999987</v>
      </c>
      <c r="F49" s="20">
        <f>SUMIFS(Tabela_BI[P.01-D],Tabela_BI[UGRHI],Tabela_BI_UGRHI[[#This Row],[UGRHI]],Tabela_BI[Ano],Tabela_BI_UGRHI[[#This Row],[Ano]])</f>
        <v>3.8200000000000003</v>
      </c>
      <c r="G49" s="20">
        <f>SUMIFS(Tabela_BI[P.02-A],Tabela_BI[UGRHI],Tabela_BI_UGRHI[[#This Row],[UGRHI]],Tabela_BI[Ano],Tabela_BI_UGRHI[[#This Row],[Ano]])</f>
        <v>5.4229999999999992</v>
      </c>
      <c r="H49" s="20">
        <f>SUMIFS(Tabela_BI[P.02-B],Tabela_BI[UGRHI],Tabela_BI_UGRHI[[#This Row],[UGRHI]],Tabela_BI[Ano],Tabela_BI_UGRHI[[#This Row],[Ano]])</f>
        <v>2.222</v>
      </c>
      <c r="I49" s="20">
        <f>SUMIFS(Tabela_BI[P.02-C],Tabela_BI[UGRHI],Tabela_BI_UGRHI[[#This Row],[UGRHI]],Tabela_BI[Ano],Tabela_BI_UGRHI[[#This Row],[Ano]])</f>
        <v>5.01</v>
      </c>
      <c r="J49" s="20">
        <f>SUMIFS(Tabela_BI[P.02-D],Tabela_BI[UGRHI],Tabela_BI_UGRHI[[#This Row],[UGRHI]],Tabela_BI[Ano],Tabela_BI_UGRHI[[#This Row],[Ano]])</f>
        <v>1.4545958999999991</v>
      </c>
      <c r="K49" s="49">
        <f>SUMIFS(Tabela_BI[P.02-E],Tabela_BI[UGRHI],Tabela_BI_UGRHI[[#This Row],[UGRHI]],Tabela_BI[Ano],Tabela_BI_UGRHI[[#This Row],[Ano]])</f>
        <v>4.1580311817503155</v>
      </c>
      <c r="L49" s="6">
        <f>SUMIFS(Tabela_BI[P.08-D],Tabela_BI[UGRHI],Tabela_BI_UGRHI[[#This Row],[UGRHI]],Tabela_BI[Ano],Tabela_BI_UGRHI[[#This Row],[Ano]])</f>
        <v>549</v>
      </c>
      <c r="M49" s="7">
        <f>(Tabela_BI_UGRHI[[#This Row],[nº Capt. Superf. - DAEE]]/VLOOKUP(A49,'Base UGRHI'!$B:$H,2,FALSE))*1000</f>
        <v>112.28965293714813</v>
      </c>
      <c r="N49" s="7">
        <f>(Tabela_BI_UGRHI[[#This Row],[nº Capt. Subt. - DAEE]]/VLOOKUP(A49,'Base UGRHI'!$B:$H,2,FALSE))*1000</f>
        <v>121.17663664260212</v>
      </c>
      <c r="O49" s="8">
        <f>(Tabela_BI_UGRHI[[#This Row],[nº Capt. Superf. - DAEE]]/SUM(Tabela_BI_UGRHI[[#This Row],[nº Capt. Superf. - DAEE]:[nº Capt. Subt. - DAEE]]))*100</f>
        <v>48.096730855351545</v>
      </c>
      <c r="P49" s="7">
        <f>(Tabela_BI_UGRHI[[#This Row],[nº Capt. Subt. - DAEE]]/SUM(Tabela_BI_UGRHI[[#This Row],[nº Capt. Superf. - DAEE]:[nº Capt. Subt. - DAEE]]))*100</f>
        <v>51.903269144648455</v>
      </c>
      <c r="Q49" s="6">
        <f>SUMIFS(Tabela_BI[nº Capt. Superf. - DAEE],Tabela_BI[UGRHI],Tabela_BI_UGRHI[[#This Row],[UGRHI]],Tabela_BI[Ano],Tabela_BI_UGRHI[[#This Row],[Ano]])</f>
        <v>1074</v>
      </c>
      <c r="R49" s="6">
        <f>SUMIFS(Tabela_BI[nº Capt. Subt. - DAEE],Tabela_BI[UGRHI],Tabela_BI_UGRHI[[#This Row],[UGRHI]],Tabela_BI[Ano],Tabela_BI_UGRHI[[#This Row],[Ano]])</f>
        <v>1159</v>
      </c>
      <c r="U49" s="1"/>
      <c r="V49" s="1"/>
      <c r="W49" s="1"/>
      <c r="AA49" s="1"/>
      <c r="AD49" s="1"/>
      <c r="AE49" s="1"/>
    </row>
    <row r="50" spans="1:31" hidden="1" x14ac:dyDescent="0.25">
      <c r="A50" s="1">
        <v>5</v>
      </c>
      <c r="B50" s="1">
        <v>2017</v>
      </c>
      <c r="C50" s="20">
        <f>SUMIFS(Tabela_BI[P.01-A],Tabela_BI[UGRHI],Tabela_BI_UGRHI[[#This Row],[UGRHI]],Tabela_BI[Ano],Tabela_BI_UGRHI[[#This Row],[Ano]])</f>
        <v>77.410000000000025</v>
      </c>
      <c r="D50" s="20">
        <f>SUMIFS(Tabela_BI[P.01-B],Tabela_BI[UGRHI],Tabela_BI_UGRHI[[#This Row],[UGRHI]],Tabela_BI[Ano],Tabela_BI_UGRHI[[#This Row],[Ano]])</f>
        <v>70.78000000000003</v>
      </c>
      <c r="E50" s="20">
        <f>SUMIFS(Tabela_BI[P.01-C],Tabela_BI[UGRHI],Tabela_BI_UGRHI[[#This Row],[UGRHI]],Tabela_BI[Ano],Tabela_BI_UGRHI[[#This Row],[Ano]])</f>
        <v>6.6299999999999963</v>
      </c>
      <c r="F50" s="20">
        <f>SUMIFS(Tabela_BI[P.01-D],Tabela_BI[UGRHI],Tabela_BI_UGRHI[[#This Row],[UGRHI]],Tabela_BI[Ano],Tabela_BI_UGRHI[[#This Row],[Ano]])</f>
        <v>0.16999999999999998</v>
      </c>
      <c r="G50" s="20">
        <f>SUMIFS(Tabela_BI[P.02-A],Tabela_BI[UGRHI],Tabela_BI_UGRHI[[#This Row],[UGRHI]],Tabela_BI[Ano],Tabela_BI_UGRHI[[#This Row],[Ano]])</f>
        <v>56.433999999999997</v>
      </c>
      <c r="H50" s="20">
        <f>SUMIFS(Tabela_BI[P.02-B],Tabela_BI[UGRHI],Tabela_BI_UGRHI[[#This Row],[UGRHI]],Tabela_BI[Ano],Tabela_BI_UGRHI[[#This Row],[Ano]])</f>
        <v>14.617000000000001</v>
      </c>
      <c r="I50" s="20">
        <f>SUMIFS(Tabela_BI[P.02-C],Tabela_BI[UGRHI],Tabela_BI_UGRHI[[#This Row],[UGRHI]],Tabela_BI[Ano],Tabela_BI_UGRHI[[#This Row],[Ano]])</f>
        <v>2.7600000000000002</v>
      </c>
      <c r="J50" s="20">
        <f>SUMIFS(Tabela_BI[P.02-D],Tabela_BI[UGRHI],Tabela_BI_UGRHI[[#This Row],[UGRHI]],Tabela_BI[Ano],Tabela_BI_UGRHI[[#This Row],[Ano]])</f>
        <v>3.611050999999998</v>
      </c>
      <c r="K50" s="49">
        <f>SUMIFS(Tabela_BI[P.02-E],Tabela_BI[UGRHI],Tabela_BI_UGRHI[[#This Row],[UGRHI]],Tabela_BI[Ano],Tabela_BI_UGRHI[[#This Row],[Ano]])</f>
        <v>18.587593987546285</v>
      </c>
      <c r="L50" s="6">
        <f>SUMIFS(Tabela_BI[P.08-D],Tabela_BI[UGRHI],Tabela_BI_UGRHI[[#This Row],[UGRHI]],Tabela_BI[Ano],Tabela_BI_UGRHI[[#This Row],[Ano]])</f>
        <v>2308</v>
      </c>
      <c r="M50" s="7">
        <f>(Tabela_BI_UGRHI[[#This Row],[nº Capt. Superf. - DAEE]]/VLOOKUP(A50,'Base UGRHI'!$B:$H,2,FALSE))*1000</f>
        <v>135.28552574196891</v>
      </c>
      <c r="N50" s="7">
        <f>(Tabela_BI_UGRHI[[#This Row],[nº Capt. Subt. - DAEE]]/VLOOKUP(A50,'Base UGRHI'!$B:$H,2,FALSE))*1000</f>
        <v>600.70222024885936</v>
      </c>
      <c r="O50" s="8">
        <f>(Tabela_BI_UGRHI[[#This Row],[nº Capt. Superf. - DAEE]]/SUM(Tabela_BI_UGRHI[[#This Row],[nº Capt. Superf. - DAEE]:[nº Capt. Subt. - DAEE]]))*100</f>
        <v>18.381491604841859</v>
      </c>
      <c r="P50" s="7">
        <f>(Tabela_BI_UGRHI[[#This Row],[nº Capt. Subt. - DAEE]]/SUM(Tabela_BI_UGRHI[[#This Row],[nº Capt. Superf. - DAEE]:[nº Capt. Subt. - DAEE]]))*100</f>
        <v>81.618508395158145</v>
      </c>
      <c r="Q50" s="6">
        <f>SUMIFS(Tabela_BI[nº Capt. Superf. - DAEE],Tabela_BI[UGRHI],Tabela_BI_UGRHI[[#This Row],[UGRHI]],Tabela_BI[Ano],Tabela_BI_UGRHI[[#This Row],[Ano]])</f>
        <v>1883</v>
      </c>
      <c r="R50" s="6">
        <f>SUMIFS(Tabela_BI[nº Capt. Subt. - DAEE],Tabela_BI[UGRHI],Tabela_BI_UGRHI[[#This Row],[UGRHI]],Tabela_BI[Ano],Tabela_BI_UGRHI[[#This Row],[Ano]])</f>
        <v>8361</v>
      </c>
      <c r="U50" s="1"/>
      <c r="V50" s="1"/>
      <c r="W50" s="1"/>
      <c r="AA50" s="1"/>
      <c r="AD50" s="1"/>
      <c r="AE50" s="1"/>
    </row>
    <row r="51" spans="1:31" hidden="1" x14ac:dyDescent="0.25">
      <c r="A51" s="1">
        <v>6</v>
      </c>
      <c r="B51" s="1">
        <v>2017</v>
      </c>
      <c r="C51" s="20">
        <f>SUMIFS(Tabela_BI[P.01-A],Tabela_BI[UGRHI],Tabela_BI_UGRHI[[#This Row],[UGRHI]],Tabela_BI[Ano],Tabela_BI_UGRHI[[#This Row],[Ano]])</f>
        <v>57.52</v>
      </c>
      <c r="D51" s="20">
        <f>SUMIFS(Tabela_BI[P.01-B],Tabela_BI[UGRHI],Tabela_BI_UGRHI[[#This Row],[UGRHI]],Tabela_BI[Ano],Tabela_BI_UGRHI[[#This Row],[Ano]])</f>
        <v>51.150000000000006</v>
      </c>
      <c r="E51" s="20">
        <f>SUMIFS(Tabela_BI[P.01-C],Tabela_BI[UGRHI],Tabela_BI_UGRHI[[#This Row],[UGRHI]],Tabela_BI[Ano],Tabela_BI_UGRHI[[#This Row],[Ano]])</f>
        <v>6.37</v>
      </c>
      <c r="F51" s="20">
        <f>SUMIFS(Tabela_BI[P.01-D],Tabela_BI[UGRHI],Tabela_BI_UGRHI[[#This Row],[UGRHI]],Tabela_BI[Ano],Tabela_BI_UGRHI[[#This Row],[Ano]])</f>
        <v>0</v>
      </c>
      <c r="G51" s="20">
        <f>SUMIFS(Tabela_BI[P.02-A],Tabela_BI[UGRHI],Tabela_BI_UGRHI[[#This Row],[UGRHI]],Tabela_BI[Ano],Tabela_BI_UGRHI[[#This Row],[Ano]])</f>
        <v>46.32</v>
      </c>
      <c r="H51" s="20">
        <f>SUMIFS(Tabela_BI[P.02-B],Tabela_BI[UGRHI],Tabela_BI_UGRHI[[#This Row],[UGRHI]],Tabela_BI[Ano],Tabela_BI_UGRHI[[#This Row],[Ano]])</f>
        <v>6.8819999999999988</v>
      </c>
      <c r="I51" s="20">
        <f>SUMIFS(Tabela_BI[P.02-C],Tabela_BI[UGRHI],Tabela_BI_UGRHI[[#This Row],[UGRHI]],Tabela_BI[Ano],Tabela_BI_UGRHI[[#This Row],[Ano]])</f>
        <v>1</v>
      </c>
      <c r="J51" s="20">
        <f>SUMIFS(Tabela_BI[P.02-D],Tabela_BI[UGRHI],Tabela_BI_UGRHI[[#This Row],[UGRHI]],Tabela_BI[Ano],Tabela_BI_UGRHI[[#This Row],[Ano]])</f>
        <v>3.3312298000000102</v>
      </c>
      <c r="K51" s="49">
        <f>SUMIFS(Tabela_BI[P.02-E],Tabela_BI[UGRHI],Tabela_BI_UGRHI[[#This Row],[UGRHI]],Tabela_BI[Ano],Tabela_BI_UGRHI[[#This Row],[Ano]])</f>
        <v>79.675579229262723</v>
      </c>
      <c r="L51" s="6">
        <f>SUMIFS(Tabela_BI[P.08-D],Tabela_BI[UGRHI],Tabela_BI_UGRHI[[#This Row],[UGRHI]],Tabela_BI[Ano],Tabela_BI_UGRHI[[#This Row],[Ano]])</f>
        <v>439</v>
      </c>
      <c r="M51" s="7">
        <f>(Tabela_BI_UGRHI[[#This Row],[nº Capt. Superf. - DAEE]]/VLOOKUP(A51,'Base UGRHI'!$B:$H,2,FALSE))*1000</f>
        <v>94.976590705688238</v>
      </c>
      <c r="N51" s="7">
        <f>(Tabela_BI_UGRHI[[#This Row],[nº Capt. Subt. - DAEE]]/VLOOKUP(A51,'Base UGRHI'!$B:$H,2,FALSE))*1000</f>
        <v>721.91341300813997</v>
      </c>
      <c r="O51" s="8">
        <f>(Tabela_BI_UGRHI[[#This Row],[nº Capt. Superf. - DAEE]]/SUM(Tabela_BI_UGRHI[[#This Row],[nº Capt. Superf. - DAEE]:[nº Capt. Subt. - DAEE]]))*100</f>
        <v>11.626607043040806</v>
      </c>
      <c r="P51" s="7">
        <f>(Tabela_BI_UGRHI[[#This Row],[nº Capt. Subt. - DAEE]]/SUM(Tabela_BI_UGRHI[[#This Row],[nº Capt. Superf. - DAEE]:[nº Capt. Subt. - DAEE]]))*100</f>
        <v>88.373392956959194</v>
      </c>
      <c r="Q51" s="6">
        <f>SUMIFS(Tabela_BI[nº Capt. Superf. - DAEE],Tabela_BI[UGRHI],Tabela_BI_UGRHI[[#This Row],[UGRHI]],Tabela_BI[Ano],Tabela_BI_UGRHI[[#This Row],[Ano]])</f>
        <v>624</v>
      </c>
      <c r="R51" s="6">
        <f>SUMIFS(Tabela_BI[nº Capt. Subt. - DAEE],Tabela_BI[UGRHI],Tabela_BI_UGRHI[[#This Row],[UGRHI]],Tabela_BI[Ano],Tabela_BI_UGRHI[[#This Row],[Ano]])</f>
        <v>4743</v>
      </c>
      <c r="U51" s="1"/>
      <c r="V51" s="1"/>
      <c r="W51" s="1"/>
      <c r="AA51" s="1"/>
      <c r="AD51" s="1"/>
      <c r="AE51" s="1"/>
    </row>
    <row r="52" spans="1:31" hidden="1" x14ac:dyDescent="0.25">
      <c r="A52" s="1">
        <v>7</v>
      </c>
      <c r="B52" s="1">
        <v>2017</v>
      </c>
      <c r="C52" s="20">
        <f>SUMIFS(Tabela_BI[P.01-A],Tabela_BI[UGRHI],Tabela_BI_UGRHI[[#This Row],[UGRHI]],Tabela_BI[Ano],Tabela_BI_UGRHI[[#This Row],[Ano]])</f>
        <v>21.039999999999992</v>
      </c>
      <c r="D52" s="20">
        <f>SUMIFS(Tabela_BI[P.01-B],Tabela_BI[UGRHI],Tabela_BI_UGRHI[[#This Row],[UGRHI]],Tabela_BI[Ano],Tabela_BI_UGRHI[[#This Row],[Ano]])</f>
        <v>20.83</v>
      </c>
      <c r="E52" s="20">
        <f>SUMIFS(Tabela_BI[P.01-C],Tabela_BI[UGRHI],Tabela_BI_UGRHI[[#This Row],[UGRHI]],Tabela_BI[Ano],Tabela_BI_UGRHI[[#This Row],[Ano]])</f>
        <v>0.21000000000000002</v>
      </c>
      <c r="F52" s="20">
        <f>SUMIFS(Tabela_BI[P.01-D],Tabela_BI[UGRHI],Tabela_BI_UGRHI[[#This Row],[UGRHI]],Tabela_BI[Ano],Tabela_BI_UGRHI[[#This Row],[Ano]])</f>
        <v>0</v>
      </c>
      <c r="G52" s="20">
        <f>SUMIFS(Tabela_BI[P.02-A],Tabela_BI[UGRHI],Tabela_BI_UGRHI[[#This Row],[UGRHI]],Tabela_BI[Ano],Tabela_BI_UGRHI[[#This Row],[Ano]])</f>
        <v>11.086000000000002</v>
      </c>
      <c r="H52" s="20">
        <f>SUMIFS(Tabela_BI[P.02-B],Tabela_BI[UGRHI],Tabela_BI_UGRHI[[#This Row],[UGRHI]],Tabela_BI[Ano],Tabela_BI_UGRHI[[#This Row],[Ano]])</f>
        <v>8.8179999999999996</v>
      </c>
      <c r="I52" s="20">
        <f>SUMIFS(Tabela_BI[P.02-C],Tabela_BI[UGRHI],Tabela_BI_UGRHI[[#This Row],[UGRHI]],Tabela_BI[Ano],Tabela_BI_UGRHI[[#This Row],[Ano]])</f>
        <v>0.02</v>
      </c>
      <c r="J52" s="20">
        <f>SUMIFS(Tabela_BI[P.02-D],Tabela_BI[UGRHI],Tabela_BI_UGRHI[[#This Row],[UGRHI]],Tabela_BI[Ano],Tabela_BI_UGRHI[[#This Row],[Ano]])</f>
        <v>1.1285743999999998</v>
      </c>
      <c r="K52" s="49">
        <f>SUMIFS(Tabela_BI[P.02-E],Tabela_BI[UGRHI],Tabela_BI_UGRHI[[#This Row],[UGRHI]],Tabela_BI[Ano],Tabela_BI_UGRHI[[#This Row],[Ano]])</f>
        <v>5.5822659345868058</v>
      </c>
      <c r="L52" s="6">
        <f>SUMIFS(Tabela_BI[P.08-D],Tabela_BI[UGRHI],Tabela_BI_UGRHI[[#This Row],[UGRHI]],Tabela_BI[Ano],Tabela_BI_UGRHI[[#This Row],[Ano]])</f>
        <v>88</v>
      </c>
      <c r="M52" s="7">
        <f>(Tabela_BI_UGRHI[[#This Row],[nº Capt. Superf. - DAEE]]/VLOOKUP(A52,'Base UGRHI'!$B:$H,2,FALSE))*1000</f>
        <v>54.895842362254761</v>
      </c>
      <c r="N52" s="7">
        <f>(Tabela_BI_UGRHI[[#This Row],[nº Capt. Subt. - DAEE]]/VLOOKUP(A52,'Base UGRHI'!$B:$H,2,FALSE))*1000</f>
        <v>32.19455416733738</v>
      </c>
      <c r="O52" s="8">
        <f>(Tabela_BI_UGRHI[[#This Row],[nº Capt. Superf. - DAEE]]/SUM(Tabela_BI_UGRHI[[#This Row],[nº Capt. Superf. - DAEE]:[nº Capt. Subt. - DAEE]]))*100</f>
        <v>63.033175355450233</v>
      </c>
      <c r="P52" s="7">
        <f>(Tabela_BI_UGRHI[[#This Row],[nº Capt. Subt. - DAEE]]/SUM(Tabela_BI_UGRHI[[#This Row],[nº Capt. Superf. - DAEE]:[nº Capt. Subt. - DAEE]]))*100</f>
        <v>36.96682464454976</v>
      </c>
      <c r="Q52" s="6">
        <f>SUMIFS(Tabela_BI[nº Capt. Superf. - DAEE],Tabela_BI[UGRHI],Tabela_BI_UGRHI[[#This Row],[UGRHI]],Tabela_BI[Ano],Tabela_BI_UGRHI[[#This Row],[Ano]])</f>
        <v>133</v>
      </c>
      <c r="R52" s="6">
        <f>SUMIFS(Tabela_BI[nº Capt. Subt. - DAEE],Tabela_BI[UGRHI],Tabela_BI_UGRHI[[#This Row],[UGRHI]],Tabela_BI[Ano],Tabela_BI_UGRHI[[#This Row],[Ano]])</f>
        <v>78</v>
      </c>
      <c r="U52" s="1"/>
      <c r="V52" s="1"/>
      <c r="W52" s="1"/>
      <c r="AA52" s="1"/>
      <c r="AD52" s="1"/>
      <c r="AE52" s="1"/>
    </row>
    <row r="53" spans="1:31" hidden="1" x14ac:dyDescent="0.25">
      <c r="A53" s="1">
        <v>8</v>
      </c>
      <c r="B53" s="1">
        <v>2017</v>
      </c>
      <c r="C53" s="20">
        <f>SUMIFS(Tabela_BI[P.01-A],Tabela_BI[UGRHI],Tabela_BI_UGRHI[[#This Row],[UGRHI]],Tabela_BI[Ano],Tabela_BI_UGRHI[[#This Row],[Ano]])</f>
        <v>7.7</v>
      </c>
      <c r="D53" s="20">
        <f>SUMIFS(Tabela_BI[P.01-B],Tabela_BI[UGRHI],Tabela_BI_UGRHI[[#This Row],[UGRHI]],Tabela_BI[Ano],Tabela_BI_UGRHI[[#This Row],[Ano]])</f>
        <v>6.370000000000001</v>
      </c>
      <c r="E53" s="20">
        <f>SUMIFS(Tabela_BI[P.01-C],Tabela_BI[UGRHI],Tabela_BI_UGRHI[[#This Row],[UGRHI]],Tabela_BI[Ano],Tabela_BI_UGRHI[[#This Row],[Ano]])</f>
        <v>1.3300000000000003</v>
      </c>
      <c r="F53" s="20">
        <f>SUMIFS(Tabela_BI[P.01-D],Tabela_BI[UGRHI],Tabela_BI_UGRHI[[#This Row],[UGRHI]],Tabela_BI[Ano],Tabela_BI_UGRHI[[#This Row],[Ano]])</f>
        <v>4.7499999999999991</v>
      </c>
      <c r="G53" s="20">
        <f>SUMIFS(Tabela_BI[P.02-A],Tabela_BI[UGRHI],Tabela_BI_UGRHI[[#This Row],[UGRHI]],Tabela_BI[Ano],Tabela_BI_UGRHI[[#This Row],[Ano]])</f>
        <v>1.5929999999999995</v>
      </c>
      <c r="H53" s="20">
        <f>SUMIFS(Tabela_BI[P.02-B],Tabela_BI[UGRHI],Tabela_BI_UGRHI[[#This Row],[UGRHI]],Tabela_BI[Ano],Tabela_BI_UGRHI[[#This Row],[Ano]])</f>
        <v>0.64200000000000013</v>
      </c>
      <c r="I53" s="20">
        <f>SUMIFS(Tabela_BI[P.02-C],Tabela_BI[UGRHI],Tabela_BI_UGRHI[[#This Row],[UGRHI]],Tabela_BI[Ano],Tabela_BI_UGRHI[[#This Row],[Ano]])</f>
        <v>5.2799999999999994</v>
      </c>
      <c r="J53" s="20">
        <f>SUMIFS(Tabela_BI[P.02-D],Tabela_BI[UGRHI],Tabela_BI_UGRHI[[#This Row],[UGRHI]],Tabela_BI[Ano],Tabela_BI_UGRHI[[#This Row],[Ano]])</f>
        <v>0.19229199999999999</v>
      </c>
      <c r="K53" s="49">
        <f>SUMIFS(Tabela_BI[P.02-E],Tabela_BI[UGRHI],Tabela_BI_UGRHI[[#This Row],[UGRHI]],Tabela_BI[Ano],Tabela_BI_UGRHI[[#This Row],[Ano]])</f>
        <v>2.1758498380682871</v>
      </c>
      <c r="L53" s="6">
        <f>SUMIFS(Tabela_BI[P.08-D],Tabela_BI[UGRHI],Tabela_BI_UGRHI[[#This Row],[UGRHI]],Tabela_BI[Ano],Tabela_BI_UGRHI[[#This Row],[Ano]])</f>
        <v>328</v>
      </c>
      <c r="M53" s="7">
        <f>(Tabela_BI_UGRHI[[#This Row],[nº Capt. Superf. - DAEE]]/VLOOKUP(A53,'Base UGRHI'!$B:$H,2,FALSE))*1000</f>
        <v>75.501103244730572</v>
      </c>
      <c r="N53" s="7">
        <f>(Tabela_BI_UGRHI[[#This Row],[nº Capt. Subt. - DAEE]]/VLOOKUP(A53,'Base UGRHI'!$B:$H,2,FALSE))*1000</f>
        <v>69.747676927952966</v>
      </c>
      <c r="O53" s="8">
        <f>(Tabela_BI_UGRHI[[#This Row],[nº Capt. Superf. - DAEE]]/SUM(Tabela_BI_UGRHI[[#This Row],[nº Capt. Superf. - DAEE]:[nº Capt. Subt. - DAEE]]))*100</f>
        <v>51.980542043085478</v>
      </c>
      <c r="P53" s="7">
        <f>(Tabela_BI_UGRHI[[#This Row],[nº Capt. Subt. - DAEE]]/SUM(Tabela_BI_UGRHI[[#This Row],[nº Capt. Superf. - DAEE]:[nº Capt. Subt. - DAEE]]))*100</f>
        <v>48.019457956914522</v>
      </c>
      <c r="Q53" s="6">
        <f>SUMIFS(Tabela_BI[nº Capt. Superf. - DAEE],Tabela_BI[UGRHI],Tabela_BI_UGRHI[[#This Row],[UGRHI]],Tabela_BI[Ano],Tabela_BI_UGRHI[[#This Row],[Ano]])</f>
        <v>748</v>
      </c>
      <c r="R53" s="6">
        <f>SUMIFS(Tabela_BI[nº Capt. Subt. - DAEE],Tabela_BI[UGRHI],Tabela_BI_UGRHI[[#This Row],[UGRHI]],Tabela_BI[Ano],Tabela_BI_UGRHI[[#This Row],[Ano]])</f>
        <v>691</v>
      </c>
      <c r="U53" s="1"/>
      <c r="V53" s="1"/>
      <c r="W53" s="1"/>
      <c r="AA53" s="1"/>
      <c r="AD53" s="1"/>
      <c r="AE53" s="1"/>
    </row>
    <row r="54" spans="1:31" hidden="1" x14ac:dyDescent="0.25">
      <c r="A54" s="1">
        <v>9</v>
      </c>
      <c r="B54" s="1">
        <v>2017</v>
      </c>
      <c r="C54" s="20">
        <f>SUMIFS(Tabela_BI[P.01-A],Tabela_BI[UGRHI],Tabela_BI_UGRHI[[#This Row],[UGRHI]],Tabela_BI[Ano],Tabela_BI_UGRHI[[#This Row],[Ano]])</f>
        <v>26.300000000000011</v>
      </c>
      <c r="D54" s="20">
        <f>SUMIFS(Tabela_BI[P.01-B],Tabela_BI[UGRHI],Tabela_BI_UGRHI[[#This Row],[UGRHI]],Tabela_BI[Ano],Tabela_BI_UGRHI[[#This Row],[Ano]])</f>
        <v>21.590000000000007</v>
      </c>
      <c r="E54" s="20">
        <f>SUMIFS(Tabela_BI[P.01-C],Tabela_BI[UGRHI],Tabela_BI_UGRHI[[#This Row],[UGRHI]],Tabela_BI[Ano],Tabela_BI_UGRHI[[#This Row],[Ano]])</f>
        <v>4.7099999999999982</v>
      </c>
      <c r="F54" s="20">
        <f>SUMIFS(Tabela_BI[P.01-D],Tabela_BI[UGRHI],Tabela_BI_UGRHI[[#This Row],[UGRHI]],Tabela_BI[Ano],Tabela_BI_UGRHI[[#This Row],[Ano]])</f>
        <v>8.56</v>
      </c>
      <c r="G54" s="20">
        <f>SUMIFS(Tabela_BI[P.02-A],Tabela_BI[UGRHI],Tabela_BI_UGRHI[[#This Row],[UGRHI]],Tabela_BI[Ano],Tabela_BI_UGRHI[[#This Row],[Ano]])</f>
        <v>4.1069999999999993</v>
      </c>
      <c r="H54" s="20">
        <f>SUMIFS(Tabela_BI[P.02-B],Tabela_BI[UGRHI],Tabela_BI_UGRHI[[#This Row],[UGRHI]],Tabela_BI[Ano],Tabela_BI_UGRHI[[#This Row],[Ano]])</f>
        <v>6.75</v>
      </c>
      <c r="I54" s="20">
        <f>SUMIFS(Tabela_BI[P.02-C],Tabela_BI[UGRHI],Tabela_BI_UGRHI[[#This Row],[UGRHI]],Tabela_BI[Ano],Tabela_BI_UGRHI[[#This Row],[Ano]])</f>
        <v>13.499999999999998</v>
      </c>
      <c r="J54" s="20">
        <f>SUMIFS(Tabela_BI[P.02-D],Tabela_BI[UGRHI],Tabela_BI_UGRHI[[#This Row],[UGRHI]],Tabela_BI[Ano],Tabela_BI_UGRHI[[#This Row],[Ano]])</f>
        <v>1.915454</v>
      </c>
      <c r="K54" s="49">
        <f>SUMIFS(Tabela_BI[P.02-E],Tabela_BI[UGRHI],Tabela_BI_UGRHI[[#This Row],[UGRHI]],Tabela_BI[Ano],Tabela_BI_UGRHI[[#This Row],[Ano]])</f>
        <v>4.5681348845651897</v>
      </c>
      <c r="L54" s="6">
        <f>SUMIFS(Tabela_BI[P.08-D],Tabela_BI[UGRHI],Tabela_BI_UGRHI[[#This Row],[UGRHI]],Tabela_BI[Ano],Tabela_BI_UGRHI[[#This Row],[Ano]])</f>
        <v>1077</v>
      </c>
      <c r="M54" s="7">
        <f>(Tabela_BI_UGRHI[[#This Row],[nº Capt. Superf. - DAEE]]/VLOOKUP(A54,'Base UGRHI'!$B:$H,2,FALSE))*1000</f>
        <v>137.89356642487331</v>
      </c>
      <c r="N54" s="7">
        <f>(Tabela_BI_UGRHI[[#This Row],[nº Capt. Subt. - DAEE]]/VLOOKUP(A54,'Base UGRHI'!$B:$H,2,FALSE))*1000</f>
        <v>123.69751200717631</v>
      </c>
      <c r="O54" s="8">
        <f>(Tabela_BI_UGRHI[[#This Row],[nº Capt. Superf. - DAEE]]/SUM(Tabela_BI_UGRHI[[#This Row],[nº Capt. Superf. - DAEE]:[nº Capt. Subt. - DAEE]]))*100</f>
        <v>52.713405690818426</v>
      </c>
      <c r="P54" s="7">
        <f>(Tabela_BI_UGRHI[[#This Row],[nº Capt. Subt. - DAEE]]/SUM(Tabela_BI_UGRHI[[#This Row],[nº Capt. Superf. - DAEE]:[nº Capt. Subt. - DAEE]]))*100</f>
        <v>47.286594309181581</v>
      </c>
      <c r="Q54" s="6">
        <f>SUMIFS(Tabela_BI[nº Capt. Superf. - DAEE],Tabela_BI[UGRHI],Tabela_BI_UGRHI[[#This Row],[UGRHI]],Tabela_BI[Ano],Tabela_BI_UGRHI[[#This Row],[Ano]])</f>
        <v>1797</v>
      </c>
      <c r="R54" s="6">
        <f>SUMIFS(Tabela_BI[nº Capt. Subt. - DAEE],Tabela_BI[UGRHI],Tabela_BI_UGRHI[[#This Row],[UGRHI]],Tabela_BI[Ano],Tabela_BI_UGRHI[[#This Row],[Ano]])</f>
        <v>1612</v>
      </c>
      <c r="U54" s="1"/>
      <c r="V54" s="1"/>
      <c r="W54" s="1"/>
      <c r="AA54" s="1"/>
      <c r="AD54" s="1"/>
      <c r="AE54" s="1"/>
    </row>
    <row r="55" spans="1:31" hidden="1" x14ac:dyDescent="0.25">
      <c r="A55" s="1">
        <v>10</v>
      </c>
      <c r="B55" s="1">
        <v>2017</v>
      </c>
      <c r="C55" s="20">
        <f>SUMIFS(Tabela_BI[P.01-A],Tabela_BI[UGRHI],Tabela_BI_UGRHI[[#This Row],[UGRHI]],Tabela_BI[Ano],Tabela_BI_UGRHI[[#This Row],[Ano]])</f>
        <v>15.969999999999997</v>
      </c>
      <c r="D55" s="20">
        <f>SUMIFS(Tabela_BI[P.01-B],Tabela_BI[UGRHI],Tabela_BI_UGRHI[[#This Row],[UGRHI]],Tabela_BI[Ano],Tabela_BI_UGRHI[[#This Row],[Ano]])</f>
        <v>13</v>
      </c>
      <c r="E55" s="20">
        <f>SUMIFS(Tabela_BI[P.01-C],Tabela_BI[UGRHI],Tabela_BI_UGRHI[[#This Row],[UGRHI]],Tabela_BI[Ano],Tabela_BI_UGRHI[[#This Row],[Ano]])</f>
        <v>2.9699999999999998</v>
      </c>
      <c r="F55" s="20">
        <f>SUMIFS(Tabela_BI[P.01-D],Tabela_BI[UGRHI],Tabela_BI_UGRHI[[#This Row],[UGRHI]],Tabela_BI[Ano],Tabela_BI_UGRHI[[#This Row],[Ano]])</f>
        <v>0</v>
      </c>
      <c r="G55" s="20">
        <f>SUMIFS(Tabela_BI[P.02-A],Tabela_BI[UGRHI],Tabela_BI_UGRHI[[#This Row],[UGRHI]],Tabela_BI[Ano],Tabela_BI_UGRHI[[#This Row],[Ano]])</f>
        <v>6.4029999999999987</v>
      </c>
      <c r="H55" s="20">
        <f>SUMIFS(Tabela_BI[P.02-B],Tabela_BI[UGRHI],Tabela_BI_UGRHI[[#This Row],[UGRHI]],Tabela_BI[Ano],Tabela_BI_UGRHI[[#This Row],[Ano]])</f>
        <v>2.8589999999999995</v>
      </c>
      <c r="I55" s="20">
        <f>SUMIFS(Tabela_BI[P.02-C],Tabela_BI[UGRHI],Tabela_BI_UGRHI[[#This Row],[UGRHI]],Tabela_BI[Ano],Tabela_BI_UGRHI[[#This Row],[Ano]])</f>
        <v>4.1599999999999993</v>
      </c>
      <c r="J55" s="20">
        <f>SUMIFS(Tabela_BI[P.02-D],Tabela_BI[UGRHI],Tabela_BI_UGRHI[[#This Row],[UGRHI]],Tabela_BI[Ano],Tabela_BI_UGRHI[[#This Row],[Ano]])</f>
        <v>2.5350082</v>
      </c>
      <c r="K55" s="49">
        <f>SUMIFS(Tabela_BI[P.02-E],Tabela_BI[UGRHI],Tabela_BI_UGRHI[[#This Row],[UGRHI]],Tabela_BI[Ano],Tabela_BI_UGRHI[[#This Row],[Ano]])</f>
        <v>6.3794567049830366</v>
      </c>
      <c r="L55" s="6">
        <f>SUMIFS(Tabela_BI[P.08-D],Tabela_BI[UGRHI],Tabela_BI_UGRHI[[#This Row],[UGRHI]],Tabela_BI[Ano],Tabela_BI_UGRHI[[#This Row],[Ano]])</f>
        <v>1404</v>
      </c>
      <c r="M55" s="7">
        <f>(Tabela_BI_UGRHI[[#This Row],[nº Capt. Superf. - DAEE]]/VLOOKUP(A55,'Base UGRHI'!$B:$H,2,FALSE))*1000</f>
        <v>79.344482335108111</v>
      </c>
      <c r="N55" s="7">
        <f>(Tabela_BI_UGRHI[[#This Row],[nº Capt. Subt. - DAEE]]/VLOOKUP(A55,'Base UGRHI'!$B:$H,2,FALSE))*1000</f>
        <v>155.71354658264968</v>
      </c>
      <c r="O55" s="8">
        <f>(Tabela_BI_UGRHI[[#This Row],[nº Capt. Superf. - DAEE]]/SUM(Tabela_BI_UGRHI[[#This Row],[nº Capt. Superf. - DAEE]:[nº Capt. Subt. - DAEE]]))*100</f>
        <v>33.755274261603375</v>
      </c>
      <c r="P55" s="7">
        <f>(Tabela_BI_UGRHI[[#This Row],[nº Capt. Subt. - DAEE]]/SUM(Tabela_BI_UGRHI[[#This Row],[nº Capt. Superf. - DAEE]:[nº Capt. Subt. - DAEE]]))*100</f>
        <v>66.244725738396625</v>
      </c>
      <c r="Q55" s="6">
        <f>SUMIFS(Tabela_BI[nº Capt. Superf. - DAEE],Tabela_BI[UGRHI],Tabela_BI_UGRHI[[#This Row],[UGRHI]],Tabela_BI[Ano],Tabela_BI_UGRHI[[#This Row],[Ano]])</f>
        <v>960</v>
      </c>
      <c r="R55" s="6">
        <f>SUMIFS(Tabela_BI[nº Capt. Subt. - DAEE],Tabela_BI[UGRHI],Tabela_BI_UGRHI[[#This Row],[UGRHI]],Tabela_BI[Ano],Tabela_BI_UGRHI[[#This Row],[Ano]])</f>
        <v>1884</v>
      </c>
      <c r="U55" s="1"/>
      <c r="V55" s="1"/>
      <c r="W55" s="1"/>
      <c r="AA55" s="1"/>
      <c r="AD55" s="1"/>
      <c r="AE55" s="1"/>
    </row>
    <row r="56" spans="1:31" hidden="1" x14ac:dyDescent="0.25">
      <c r="A56" s="1">
        <v>11</v>
      </c>
      <c r="B56" s="1">
        <v>2017</v>
      </c>
      <c r="C56" s="20">
        <f>SUMIFS(Tabela_BI[P.01-A],Tabela_BI[UGRHI],Tabela_BI_UGRHI[[#This Row],[UGRHI]],Tabela_BI[Ano],Tabela_BI_UGRHI[[#This Row],[Ano]])</f>
        <v>2.81</v>
      </c>
      <c r="D56" s="20">
        <f>SUMIFS(Tabela_BI[P.01-B],Tabela_BI[UGRHI],Tabela_BI_UGRHI[[#This Row],[UGRHI]],Tabela_BI[Ano],Tabela_BI_UGRHI[[#This Row],[Ano]])</f>
        <v>2.7100000000000004</v>
      </c>
      <c r="E56" s="20">
        <f>SUMIFS(Tabela_BI[P.01-C],Tabela_BI[UGRHI],Tabela_BI_UGRHI[[#This Row],[UGRHI]],Tabela_BI[Ano],Tabela_BI_UGRHI[[#This Row],[Ano]])</f>
        <v>0.1</v>
      </c>
      <c r="F56" s="20">
        <f>SUMIFS(Tabela_BI[P.01-D],Tabela_BI[UGRHI],Tabela_BI_UGRHI[[#This Row],[UGRHI]],Tabela_BI[Ano],Tabela_BI_UGRHI[[#This Row],[Ano]])</f>
        <v>0.59</v>
      </c>
      <c r="G56" s="20">
        <f>SUMIFS(Tabela_BI[P.02-A],Tabela_BI[UGRHI],Tabela_BI_UGRHI[[#This Row],[UGRHI]],Tabela_BI[Ano],Tabela_BI_UGRHI[[#This Row],[Ano]])</f>
        <v>0.52400000000000002</v>
      </c>
      <c r="H56" s="20">
        <f>SUMIFS(Tabela_BI[P.02-B],Tabela_BI[UGRHI],Tabela_BI_UGRHI[[#This Row],[UGRHI]],Tabela_BI[Ano],Tabela_BI_UGRHI[[#This Row],[Ano]])</f>
        <v>1.2219999999999991</v>
      </c>
      <c r="I56" s="20">
        <f>SUMIFS(Tabela_BI[P.02-C],Tabela_BI[UGRHI],Tabela_BI_UGRHI[[#This Row],[UGRHI]],Tabela_BI[Ano],Tabela_BI_UGRHI[[#This Row],[Ano]])</f>
        <v>0.85000000000000009</v>
      </c>
      <c r="J56" s="20">
        <f>SUMIFS(Tabela_BI[P.02-D],Tabela_BI[UGRHI],Tabela_BI_UGRHI[[#This Row],[UGRHI]],Tabela_BI[Ano],Tabela_BI_UGRHI[[#This Row],[Ano]])</f>
        <v>0.21658230000000001</v>
      </c>
      <c r="K56" s="49">
        <f>SUMIFS(Tabela_BI[P.02-E],Tabela_BI[UGRHI],Tabela_BI_UGRHI[[#This Row],[UGRHI]],Tabela_BI[Ano],Tabela_BI_UGRHI[[#This Row],[Ano]])</f>
        <v>0.72327936124305547</v>
      </c>
      <c r="L56" s="6">
        <f>SUMIFS(Tabela_BI[P.08-D],Tabela_BI[UGRHI],Tabela_BI_UGRHI[[#This Row],[UGRHI]],Tabela_BI[Ano],Tabela_BI_UGRHI[[#This Row],[Ano]])</f>
        <v>903</v>
      </c>
      <c r="M56" s="7">
        <f>(Tabela_BI_UGRHI[[#This Row],[nº Capt. Superf. - DAEE]]/VLOOKUP(A56,'Base UGRHI'!$B:$H,2,FALSE))*1000</f>
        <v>29.021415459444185</v>
      </c>
      <c r="N56" s="7">
        <f>(Tabela_BI_UGRHI[[#This Row],[nº Capt. Subt. - DAEE]]/VLOOKUP(A56,'Base UGRHI'!$B:$H,2,FALSE))*1000</f>
        <v>14.305505802231073</v>
      </c>
      <c r="O56" s="8">
        <f>(Tabela_BI_UGRHI[[#This Row],[nº Capt. Superf. - DAEE]]/SUM(Tabela_BI_UGRHI[[#This Row],[nº Capt. Superf. - DAEE]:[nº Capt. Subt. - DAEE]]))*100</f>
        <v>66.982408660351823</v>
      </c>
      <c r="P56" s="7">
        <f>(Tabela_BI_UGRHI[[#This Row],[nº Capt. Subt. - DAEE]]/SUM(Tabela_BI_UGRHI[[#This Row],[nº Capt. Superf. - DAEE]:[nº Capt. Subt. - DAEE]]))*100</f>
        <v>33.01759133964817</v>
      </c>
      <c r="Q56" s="6">
        <f>SUMIFS(Tabela_BI[nº Capt. Superf. - DAEE],Tabela_BI[UGRHI],Tabela_BI_UGRHI[[#This Row],[UGRHI]],Tabela_BI[Ano],Tabela_BI_UGRHI[[#This Row],[Ano]])</f>
        <v>495</v>
      </c>
      <c r="R56" s="6">
        <f>SUMIFS(Tabela_BI[nº Capt. Subt. - DAEE],Tabela_BI[UGRHI],Tabela_BI_UGRHI[[#This Row],[UGRHI]],Tabela_BI[Ano],Tabela_BI_UGRHI[[#This Row],[Ano]])</f>
        <v>244</v>
      </c>
      <c r="U56" s="1"/>
      <c r="V56" s="1"/>
      <c r="W56" s="1"/>
      <c r="AA56" s="1"/>
      <c r="AD56" s="1"/>
      <c r="AE56" s="1"/>
    </row>
    <row r="57" spans="1:31" hidden="1" x14ac:dyDescent="0.25">
      <c r="A57" s="1">
        <v>12</v>
      </c>
      <c r="B57" s="1">
        <v>2017</v>
      </c>
      <c r="C57" s="20">
        <f>SUMIFS(Tabela_BI[P.01-A],Tabela_BI[UGRHI],Tabela_BI_UGRHI[[#This Row],[UGRHI]],Tabela_BI[Ano],Tabela_BI_UGRHI[[#This Row],[Ano]])</f>
        <v>16.72</v>
      </c>
      <c r="D57" s="20">
        <f>SUMIFS(Tabela_BI[P.01-B],Tabela_BI[UGRHI],Tabela_BI_UGRHI[[#This Row],[UGRHI]],Tabela_BI[Ano],Tabela_BI_UGRHI[[#This Row],[Ano]])</f>
        <v>14.190000000000001</v>
      </c>
      <c r="E57" s="20">
        <f>SUMIFS(Tabela_BI[P.01-C],Tabela_BI[UGRHI],Tabela_BI_UGRHI[[#This Row],[UGRHI]],Tabela_BI[Ano],Tabela_BI_UGRHI[[#This Row],[Ano]])</f>
        <v>2.5299999999999994</v>
      </c>
      <c r="F57" s="20">
        <f>SUMIFS(Tabela_BI[P.01-D],Tabela_BI[UGRHI],Tabela_BI_UGRHI[[#This Row],[UGRHI]],Tabela_BI[Ano],Tabela_BI_UGRHI[[#This Row],[Ano]])</f>
        <v>4.1000000000000005</v>
      </c>
      <c r="G57" s="20">
        <f>SUMIFS(Tabela_BI[P.02-A],Tabela_BI[UGRHI],Tabela_BI_UGRHI[[#This Row],[UGRHI]],Tabela_BI[Ano],Tabela_BI_UGRHI[[#This Row],[Ano]])</f>
        <v>1.069</v>
      </c>
      <c r="H57" s="20">
        <f>SUMIFS(Tabela_BI[P.02-B],Tabela_BI[UGRHI],Tabela_BI_UGRHI[[#This Row],[UGRHI]],Tabela_BI[Ano],Tabela_BI_UGRHI[[#This Row],[Ano]])</f>
        <v>1.6649999999999996</v>
      </c>
      <c r="I57" s="20">
        <f>SUMIFS(Tabela_BI[P.02-C],Tabela_BI[UGRHI],Tabela_BI_UGRHI[[#This Row],[UGRHI]],Tabela_BI[Ano],Tabela_BI_UGRHI[[#This Row],[Ano]])</f>
        <v>13.379999999999999</v>
      </c>
      <c r="J57" s="20">
        <f>SUMIFS(Tabela_BI[P.02-D],Tabela_BI[UGRHI],Tabela_BI_UGRHI[[#This Row],[UGRHI]],Tabela_BI[Ano],Tabela_BI_UGRHI[[#This Row],[Ano]])</f>
        <v>0.59855800000000003</v>
      </c>
      <c r="K57" s="49">
        <f>SUMIFS(Tabela_BI[P.02-E],Tabela_BI[UGRHI],Tabela_BI_UGRHI[[#This Row],[UGRHI]],Tabela_BI[Ano],Tabela_BI_UGRHI[[#This Row],[Ano]])</f>
        <v>1.0442644915381945</v>
      </c>
      <c r="L57" s="6">
        <f>SUMIFS(Tabela_BI[P.08-D],Tabela_BI[UGRHI],Tabela_BI_UGRHI[[#This Row],[UGRHI]],Tabela_BI[Ano],Tabela_BI_UGRHI[[#This Row],[Ano]])</f>
        <v>263</v>
      </c>
      <c r="M57" s="7">
        <f>(Tabela_BI_UGRHI[[#This Row],[nº Capt. Superf. - DAEE]]/VLOOKUP(A57,'Base UGRHI'!$B:$H,2,FALSE))*1000</f>
        <v>74.79126629205426</v>
      </c>
      <c r="N57" s="7">
        <f>(Tabela_BI_UGRHI[[#This Row],[nº Capt. Subt. - DAEE]]/VLOOKUP(A57,'Base UGRHI'!$B:$H,2,FALSE))*1000</f>
        <v>73.244830334887723</v>
      </c>
      <c r="O57" s="8">
        <f>(Tabela_BI_UGRHI[[#This Row],[nº Capt. Superf. - DAEE]]/SUM(Tabela_BI_UGRHI[[#This Row],[nº Capt. Superf. - DAEE]:[nº Capt. Subt. - DAEE]]))*100</f>
        <v>50.522317188983855</v>
      </c>
      <c r="P57" s="7">
        <f>(Tabela_BI_UGRHI[[#This Row],[nº Capt. Subt. - DAEE]]/SUM(Tabela_BI_UGRHI[[#This Row],[nº Capt. Superf. - DAEE]:[nº Capt. Subt. - DAEE]]))*100</f>
        <v>49.477682811016145</v>
      </c>
      <c r="Q57" s="6">
        <f>SUMIFS(Tabela_BI[nº Capt. Superf. - DAEE],Tabela_BI[UGRHI],Tabela_BI_UGRHI[[#This Row],[UGRHI]],Tabela_BI[Ano],Tabela_BI_UGRHI[[#This Row],[Ano]])</f>
        <v>532</v>
      </c>
      <c r="R57" s="6">
        <f>SUMIFS(Tabela_BI[nº Capt. Subt. - DAEE],Tabela_BI[UGRHI],Tabela_BI_UGRHI[[#This Row],[UGRHI]],Tabela_BI[Ano],Tabela_BI_UGRHI[[#This Row],[Ano]])</f>
        <v>521</v>
      </c>
      <c r="U57" s="1"/>
      <c r="V57" s="1"/>
      <c r="W57" s="1"/>
      <c r="AA57" s="1"/>
      <c r="AD57" s="1"/>
      <c r="AE57" s="1"/>
    </row>
    <row r="58" spans="1:31" hidden="1" x14ac:dyDescent="0.25">
      <c r="A58" s="1">
        <v>13</v>
      </c>
      <c r="B58" s="1">
        <v>2017</v>
      </c>
      <c r="C58" s="20">
        <f>SUMIFS(Tabela_BI[P.01-A],Tabela_BI[UGRHI],Tabela_BI_UGRHI[[#This Row],[UGRHI]],Tabela_BI[Ano],Tabela_BI_UGRHI[[#This Row],[Ano]])</f>
        <v>19.77</v>
      </c>
      <c r="D58" s="20">
        <f>SUMIFS(Tabela_BI[P.01-B],Tabela_BI[UGRHI],Tabela_BI_UGRHI[[#This Row],[UGRHI]],Tabela_BI[Ano],Tabela_BI_UGRHI[[#This Row],[Ano]])</f>
        <v>13.429999999999996</v>
      </c>
      <c r="E58" s="20">
        <f>SUMIFS(Tabela_BI[P.01-C],Tabela_BI[UGRHI],Tabela_BI_UGRHI[[#This Row],[UGRHI]],Tabela_BI[Ano],Tabela_BI_UGRHI[[#This Row],[Ano]])</f>
        <v>6.3399999999999981</v>
      </c>
      <c r="F58" s="20">
        <f>SUMIFS(Tabela_BI[P.01-D],Tabela_BI[UGRHI],Tabela_BI_UGRHI[[#This Row],[UGRHI]],Tabela_BI[Ano],Tabela_BI_UGRHI[[#This Row],[Ano]])</f>
        <v>0</v>
      </c>
      <c r="G58" s="20">
        <f>SUMIFS(Tabela_BI[P.02-A],Tabela_BI[UGRHI],Tabela_BI_UGRHI[[#This Row],[UGRHI]],Tabela_BI[Ano],Tabela_BI_UGRHI[[#This Row],[Ano]])</f>
        <v>3.2309999999999999</v>
      </c>
      <c r="H58" s="20">
        <f>SUMIFS(Tabela_BI[P.02-B],Tabela_BI[UGRHI],Tabela_BI_UGRHI[[#This Row],[UGRHI]],Tabela_BI[Ano],Tabela_BI_UGRHI[[#This Row],[Ano]])</f>
        <v>8.7160000000000011</v>
      </c>
      <c r="I58" s="20">
        <f>SUMIFS(Tabela_BI[P.02-C],Tabela_BI[UGRHI],Tabela_BI_UGRHI[[#This Row],[UGRHI]],Tabela_BI[Ano],Tabela_BI_UGRHI[[#This Row],[Ano]])</f>
        <v>6.43</v>
      </c>
      <c r="J58" s="20">
        <f>SUMIFS(Tabela_BI[P.02-D],Tabela_BI[UGRHI],Tabela_BI_UGRHI[[#This Row],[UGRHI]],Tabela_BI[Ano],Tabela_BI_UGRHI[[#This Row],[Ano]])</f>
        <v>1.3759948000000002</v>
      </c>
      <c r="K58" s="49">
        <f>SUMIFS(Tabela_BI[P.02-E],Tabela_BI[UGRHI],Tabela_BI_UGRHI[[#This Row],[UGRHI]],Tabela_BI[Ano],Tabela_BI_UGRHI[[#This Row],[Ano]])</f>
        <v>4.9838441742322797</v>
      </c>
      <c r="L58" s="6">
        <f>SUMIFS(Tabela_BI[P.08-D],Tabela_BI[UGRHI],Tabela_BI_UGRHI[[#This Row],[UGRHI]],Tabela_BI[Ano],Tabela_BI_UGRHI[[#This Row],[Ano]])</f>
        <v>379</v>
      </c>
      <c r="M58" s="7">
        <f>(Tabela_BI_UGRHI[[#This Row],[nº Capt. Superf. - DAEE]]/VLOOKUP(A58,'Base UGRHI'!$B:$H,2,FALSE))*1000</f>
        <v>43.911641485005028</v>
      </c>
      <c r="N58" s="7">
        <f>(Tabela_BI_UGRHI[[#This Row],[nº Capt. Subt. - DAEE]]/VLOOKUP(A58,'Base UGRHI'!$B:$H,2,FALSE))*1000</f>
        <v>126.77209229862682</v>
      </c>
      <c r="O58" s="8">
        <f>(Tabela_BI_UGRHI[[#This Row],[nº Capt. Superf. - DAEE]]/SUM(Tabela_BI_UGRHI[[#This Row],[nº Capt. Superf. - DAEE]:[nº Capt. Subt. - DAEE]]))*100</f>
        <v>25.726904674273094</v>
      </c>
      <c r="P58" s="7">
        <f>(Tabela_BI_UGRHI[[#This Row],[nº Capt. Subt. - DAEE]]/SUM(Tabela_BI_UGRHI[[#This Row],[nº Capt. Superf. - DAEE]:[nº Capt. Subt. - DAEE]]))*100</f>
        <v>74.273095325726899</v>
      </c>
      <c r="Q58" s="6">
        <f>SUMIFS(Tabela_BI[nº Capt. Superf. - DAEE],Tabela_BI[UGRHI],Tabela_BI_UGRHI[[#This Row],[UGRHI]],Tabela_BI[Ano],Tabela_BI_UGRHI[[#This Row],[Ano]])</f>
        <v>699</v>
      </c>
      <c r="R58" s="6">
        <f>SUMIFS(Tabela_BI[nº Capt. Subt. - DAEE],Tabela_BI[UGRHI],Tabela_BI_UGRHI[[#This Row],[UGRHI]],Tabela_BI[Ano],Tabela_BI_UGRHI[[#This Row],[Ano]])</f>
        <v>2018</v>
      </c>
      <c r="U58" s="1"/>
      <c r="V58" s="1"/>
      <c r="W58" s="1"/>
      <c r="AA58" s="1"/>
      <c r="AD58" s="1"/>
      <c r="AE58" s="1"/>
    </row>
    <row r="59" spans="1:31" hidden="1" x14ac:dyDescent="0.25">
      <c r="A59" s="1">
        <v>14</v>
      </c>
      <c r="B59" s="1">
        <v>2017</v>
      </c>
      <c r="C59" s="20">
        <f>SUMIFS(Tabela_BI[P.01-A],Tabela_BI[UGRHI],Tabela_BI_UGRHI[[#This Row],[UGRHI]],Tabela_BI[Ano],Tabela_BI_UGRHI[[#This Row],[Ano]])</f>
        <v>14.61</v>
      </c>
      <c r="D59" s="20">
        <f>SUMIFS(Tabela_BI[P.01-B],Tabela_BI[UGRHI],Tabela_BI_UGRHI[[#This Row],[UGRHI]],Tabela_BI[Ano],Tabela_BI_UGRHI[[#This Row],[Ano]])</f>
        <v>14.029999999999998</v>
      </c>
      <c r="E59" s="20">
        <f>SUMIFS(Tabela_BI[P.01-C],Tabela_BI[UGRHI],Tabela_BI_UGRHI[[#This Row],[UGRHI]],Tabela_BI[Ano],Tabela_BI_UGRHI[[#This Row],[Ano]])</f>
        <v>0.58000000000000018</v>
      </c>
      <c r="F59" s="20">
        <f>SUMIFS(Tabela_BI[P.01-D],Tabela_BI[UGRHI],Tabela_BI_UGRHI[[#This Row],[UGRHI]],Tabela_BI[Ano],Tabela_BI_UGRHI[[#This Row],[Ano]])</f>
        <v>2.1700000000000004</v>
      </c>
      <c r="G59" s="20">
        <f>SUMIFS(Tabela_BI[P.02-A],Tabela_BI[UGRHI],Tabela_BI_UGRHI[[#This Row],[UGRHI]],Tabela_BI[Ano],Tabela_BI_UGRHI[[#This Row],[Ano]])</f>
        <v>1.7069999999999994</v>
      </c>
      <c r="H59" s="20">
        <f>SUMIFS(Tabela_BI[P.02-B],Tabela_BI[UGRHI],Tabela_BI_UGRHI[[#This Row],[UGRHI]],Tabela_BI[Ano],Tabela_BI_UGRHI[[#This Row],[Ano]])</f>
        <v>1.9989999999999999</v>
      </c>
      <c r="I59" s="20">
        <f>SUMIFS(Tabela_BI[P.02-C],Tabela_BI[UGRHI],Tabela_BI_UGRHI[[#This Row],[UGRHI]],Tabela_BI[Ano],Tabela_BI_UGRHI[[#This Row],[Ano]])</f>
        <v>10.719999999999997</v>
      </c>
      <c r="J59" s="20">
        <f>SUMIFS(Tabela_BI[P.02-D],Tabela_BI[UGRHI],Tabela_BI_UGRHI[[#This Row],[UGRHI]],Tabela_BI[Ano],Tabela_BI_UGRHI[[#This Row],[Ano]])</f>
        <v>0.19262410000000002</v>
      </c>
      <c r="K59" s="49">
        <f>SUMIFS(Tabela_BI[P.02-E],Tabela_BI[UGRHI],Tabela_BI_UGRHI[[#This Row],[UGRHI]],Tabela_BI[Ano],Tabela_BI_UGRHI[[#This Row],[Ano]])</f>
        <v>1.9399540824109847</v>
      </c>
      <c r="L59" s="6">
        <f>SUMIFS(Tabela_BI[P.08-D],Tabela_BI[UGRHI],Tabela_BI_UGRHI[[#This Row],[UGRHI]],Tabela_BI[Ano],Tabela_BI_UGRHI[[#This Row],[Ano]])</f>
        <v>951</v>
      </c>
      <c r="M59" s="7">
        <f>(Tabela_BI_UGRHI[[#This Row],[nº Capt. Superf. - DAEE]]/VLOOKUP(A59,'Base UGRHI'!$B:$H,2,FALSE))*1000</f>
        <v>95.090082422656124</v>
      </c>
      <c r="N59" s="7">
        <f>(Tabela_BI_UGRHI[[#This Row],[nº Capt. Subt. - DAEE]]/VLOOKUP(A59,'Base UGRHI'!$B:$H,2,FALSE))*1000</f>
        <v>25.267344416567859</v>
      </c>
      <c r="O59" s="8">
        <f>(Tabela_BI_UGRHI[[#This Row],[nº Capt. Superf. - DAEE]]/SUM(Tabela_BI_UGRHI[[#This Row],[nº Capt. Superf. - DAEE]:[nº Capt. Subt. - DAEE]]))*100</f>
        <v>79.006410256410248</v>
      </c>
      <c r="P59" s="7">
        <f>(Tabela_BI_UGRHI[[#This Row],[nº Capt. Subt. - DAEE]]/SUM(Tabela_BI_UGRHI[[#This Row],[nº Capt. Superf. - DAEE]:[nº Capt. Subt. - DAEE]]))*100</f>
        <v>20.993589743589745</v>
      </c>
      <c r="Q59" s="6">
        <f>SUMIFS(Tabela_BI[nº Capt. Superf. - DAEE],Tabela_BI[UGRHI],Tabela_BI_UGRHI[[#This Row],[UGRHI]],Tabela_BI[Ano],Tabela_BI_UGRHI[[#This Row],[Ano]])</f>
        <v>1972</v>
      </c>
      <c r="R59" s="6">
        <f>SUMIFS(Tabela_BI[nº Capt. Subt. - DAEE],Tabela_BI[UGRHI],Tabela_BI_UGRHI[[#This Row],[UGRHI]],Tabela_BI[Ano],Tabela_BI_UGRHI[[#This Row],[Ano]])</f>
        <v>524</v>
      </c>
      <c r="U59" s="1"/>
      <c r="V59" s="1"/>
      <c r="W59" s="1"/>
      <c r="AA59" s="1"/>
      <c r="AD59" s="1"/>
      <c r="AE59" s="1"/>
    </row>
    <row r="60" spans="1:31" hidden="1" x14ac:dyDescent="0.25">
      <c r="A60" s="1">
        <v>15</v>
      </c>
      <c r="B60" s="1">
        <v>2017</v>
      </c>
      <c r="C60" s="20">
        <f>SUMIFS(Tabela_BI[P.01-A],Tabela_BI[UGRHI],Tabela_BI_UGRHI[[#This Row],[UGRHI]],Tabela_BI[Ano],Tabela_BI_UGRHI[[#This Row],[Ano]])</f>
        <v>17.609999999999992</v>
      </c>
      <c r="D60" s="20">
        <f>SUMIFS(Tabela_BI[P.01-B],Tabela_BI[UGRHI],Tabela_BI_UGRHI[[#This Row],[UGRHI]],Tabela_BI[Ano],Tabela_BI_UGRHI[[#This Row],[Ano]])</f>
        <v>9.6099999999999959</v>
      </c>
      <c r="E60" s="20">
        <f>SUMIFS(Tabela_BI[P.01-C],Tabela_BI[UGRHI],Tabela_BI_UGRHI[[#This Row],[UGRHI]],Tabela_BI[Ano],Tabela_BI_UGRHI[[#This Row],[Ano]])</f>
        <v>7.9999999999999964</v>
      </c>
      <c r="F60" s="20">
        <f>SUMIFS(Tabela_BI[P.01-D],Tabela_BI[UGRHI],Tabela_BI_UGRHI[[#This Row],[UGRHI]],Tabela_BI[Ano],Tabela_BI_UGRHI[[#This Row],[Ano]])</f>
        <v>1.21</v>
      </c>
      <c r="G60" s="20">
        <f>SUMIFS(Tabela_BI[P.02-A],Tabela_BI[UGRHI],Tabela_BI_UGRHI[[#This Row],[UGRHI]],Tabela_BI[Ano],Tabela_BI_UGRHI[[#This Row],[Ano]])</f>
        <v>4.2589999999999986</v>
      </c>
      <c r="H60" s="20">
        <f>SUMIFS(Tabela_BI[P.02-B],Tabela_BI[UGRHI],Tabela_BI_UGRHI[[#This Row],[UGRHI]],Tabela_BI[Ano],Tabela_BI_UGRHI[[#This Row],[Ano]])</f>
        <v>3.5659999999999989</v>
      </c>
      <c r="I60" s="20">
        <f>SUMIFS(Tabela_BI[P.02-C],Tabela_BI[UGRHI],Tabela_BI_UGRHI[[#This Row],[UGRHI]],Tabela_BI[Ano],Tabela_BI_UGRHI[[#This Row],[Ano]])</f>
        <v>8.8299999999999965</v>
      </c>
      <c r="J60" s="20">
        <f>SUMIFS(Tabela_BI[P.02-D],Tabela_BI[UGRHI],Tabela_BI_UGRHI[[#This Row],[UGRHI]],Tabela_BI[Ano],Tabela_BI_UGRHI[[#This Row],[Ano]])</f>
        <v>0.92220249999999904</v>
      </c>
      <c r="K60" s="49">
        <f>SUMIFS(Tabela_BI[P.02-E],Tabela_BI[UGRHI],Tabela_BI_UGRHI[[#This Row],[UGRHI]],Tabela_BI[Ano],Tabela_BI_UGRHI[[#This Row],[Ano]])</f>
        <v>3.9447346647421062</v>
      </c>
      <c r="L60" s="6">
        <f>SUMIFS(Tabela_BI[P.08-D],Tabela_BI[UGRHI],Tabela_BI_UGRHI[[#This Row],[UGRHI]],Tabela_BI[Ano],Tabela_BI_UGRHI[[#This Row],[Ano]])</f>
        <v>466</v>
      </c>
      <c r="M60" s="7">
        <f>(Tabela_BI_UGRHI[[#This Row],[nº Capt. Superf. - DAEE]]/VLOOKUP(A60,'Base UGRHI'!$B:$H,2,FALSE))*1000</f>
        <v>60.0444586997912</v>
      </c>
      <c r="N60" s="7">
        <f>(Tabela_BI_UGRHI[[#This Row],[nº Capt. Subt. - DAEE]]/VLOOKUP(A60,'Base UGRHI'!$B:$H,2,FALSE))*1000</f>
        <v>177.0256062643258</v>
      </c>
      <c r="O60" s="8">
        <f>(Tabela_BI_UGRHI[[#This Row],[nº Capt. Superf. - DAEE]]/SUM(Tabela_BI_UGRHI[[#This Row],[nº Capt. Superf. - DAEE]:[nº Capt. Subt. - DAEE]]))*100</f>
        <v>25.327726935443977</v>
      </c>
      <c r="P60" s="7">
        <f>(Tabela_BI_UGRHI[[#This Row],[nº Capt. Subt. - DAEE]]/SUM(Tabela_BI_UGRHI[[#This Row],[nº Capt. Superf. - DAEE]:[nº Capt. Subt. - DAEE]]))*100</f>
        <v>74.672273064556023</v>
      </c>
      <c r="Q60" s="6">
        <f>SUMIFS(Tabela_BI[nº Capt. Superf. - DAEE],Tabela_BI[UGRHI],Tabela_BI_UGRHI[[#This Row],[UGRHI]],Tabela_BI[Ano],Tabela_BI_UGRHI[[#This Row],[Ano]])</f>
        <v>1024</v>
      </c>
      <c r="R60" s="6">
        <f>SUMIFS(Tabela_BI[nº Capt. Subt. - DAEE],Tabela_BI[UGRHI],Tabela_BI_UGRHI[[#This Row],[UGRHI]],Tabela_BI[Ano],Tabela_BI_UGRHI[[#This Row],[Ano]])</f>
        <v>3019</v>
      </c>
      <c r="U60" s="1"/>
      <c r="V60" s="1"/>
      <c r="W60" s="1"/>
      <c r="AA60" s="1"/>
      <c r="AD60" s="1"/>
      <c r="AE60" s="1"/>
    </row>
    <row r="61" spans="1:31" hidden="1" x14ac:dyDescent="0.25">
      <c r="A61" s="1">
        <v>16</v>
      </c>
      <c r="B61" s="1">
        <v>2017</v>
      </c>
      <c r="C61" s="20">
        <f>SUMIFS(Tabela_BI[P.01-A],Tabela_BI[UGRHI],Tabela_BI_UGRHI[[#This Row],[UGRHI]],Tabela_BI[Ano],Tabela_BI_UGRHI[[#This Row],[Ano]])</f>
        <v>12.119999999999994</v>
      </c>
      <c r="D61" s="20">
        <f>SUMIFS(Tabela_BI[P.01-B],Tabela_BI[UGRHI],Tabela_BI_UGRHI[[#This Row],[UGRHI]],Tabela_BI[Ano],Tabela_BI_UGRHI[[#This Row],[Ano]])</f>
        <v>8.18</v>
      </c>
      <c r="E61" s="20">
        <f>SUMIFS(Tabela_BI[P.01-C],Tabela_BI[UGRHI],Tabela_BI_UGRHI[[#This Row],[UGRHI]],Tabela_BI[Ano],Tabela_BI_UGRHI[[#This Row],[Ano]])</f>
        <v>3.9399999999999986</v>
      </c>
      <c r="F61" s="20">
        <f>SUMIFS(Tabela_BI[P.01-D],Tabela_BI[UGRHI],Tabela_BI_UGRHI[[#This Row],[UGRHI]],Tabela_BI[Ano],Tabela_BI_UGRHI[[#This Row],[Ano]])</f>
        <v>0</v>
      </c>
      <c r="G61" s="20">
        <f>SUMIFS(Tabela_BI[P.02-A],Tabela_BI[UGRHI],Tabela_BI_UGRHI[[#This Row],[UGRHI]],Tabela_BI[Ano],Tabela_BI_UGRHI[[#This Row],[Ano]])</f>
        <v>1.6759999999999997</v>
      </c>
      <c r="H61" s="20">
        <f>SUMIFS(Tabela_BI[P.02-B],Tabela_BI[UGRHI],Tabela_BI_UGRHI[[#This Row],[UGRHI]],Tabela_BI[Ano],Tabela_BI_UGRHI[[#This Row],[Ano]])</f>
        <v>1.3399999999999996</v>
      </c>
      <c r="I61" s="20">
        <f>SUMIFS(Tabela_BI[P.02-C],Tabela_BI[UGRHI],Tabela_BI_UGRHI[[#This Row],[UGRHI]],Tabela_BI[Ano],Tabela_BI_UGRHI[[#This Row],[Ano]])</f>
        <v>8.3899999999999988</v>
      </c>
      <c r="J61" s="20">
        <f>SUMIFS(Tabela_BI[P.02-D],Tabela_BI[UGRHI],Tabela_BI_UGRHI[[#This Row],[UGRHI]],Tabela_BI[Ano],Tabela_BI_UGRHI[[#This Row],[Ano]])</f>
        <v>0.75031219999999998</v>
      </c>
      <c r="K61" s="49">
        <f>SUMIFS(Tabela_BI[P.02-E],Tabela_BI[UGRHI],Tabela_BI_UGRHI[[#This Row],[UGRHI]],Tabela_BI[Ano],Tabela_BI_UGRHI[[#This Row],[Ano]])</f>
        <v>1.5149962168778746</v>
      </c>
      <c r="L61" s="6">
        <f>SUMIFS(Tabela_BI[P.08-D],Tabela_BI[UGRHI],Tabela_BI_UGRHI[[#This Row],[UGRHI]],Tabela_BI[Ano],Tabela_BI_UGRHI[[#This Row],[Ano]])</f>
        <v>185</v>
      </c>
      <c r="M61" s="7">
        <f>(Tabela_BI_UGRHI[[#This Row],[nº Capt. Superf. - DAEE]]/VLOOKUP(A61,'Base UGRHI'!$B:$H,2,FALSE))*1000</f>
        <v>36.879702767349606</v>
      </c>
      <c r="N61" s="7">
        <f>(Tabela_BI_UGRHI[[#This Row],[nº Capt. Subt. - DAEE]]/VLOOKUP(A61,'Base UGRHI'!$B:$H,2,FALSE))*1000</f>
        <v>104.10244326013346</v>
      </c>
      <c r="O61" s="8">
        <f>(Tabela_BI_UGRHI[[#This Row],[nº Capt. Superf. - DAEE]]/SUM(Tabela_BI_UGRHI[[#This Row],[nº Capt. Superf. - DAEE]:[nº Capt. Subt. - DAEE]]))*100</f>
        <v>26.159129937034919</v>
      </c>
      <c r="P61" s="7">
        <f>(Tabela_BI_UGRHI[[#This Row],[nº Capt. Subt. - DAEE]]/SUM(Tabela_BI_UGRHI[[#This Row],[nº Capt. Superf. - DAEE]:[nº Capt. Subt. - DAEE]]))*100</f>
        <v>73.840870062965081</v>
      </c>
      <c r="Q61" s="6">
        <f>SUMIFS(Tabela_BI[nº Capt. Superf. - DAEE],Tabela_BI[UGRHI],Tabela_BI_UGRHI[[#This Row],[UGRHI]],Tabela_BI[Ano],Tabela_BI_UGRHI[[#This Row],[Ano]])</f>
        <v>457</v>
      </c>
      <c r="R61" s="6">
        <f>SUMIFS(Tabela_BI[nº Capt. Subt. - DAEE],Tabela_BI[UGRHI],Tabela_BI_UGRHI[[#This Row],[UGRHI]],Tabela_BI[Ano],Tabela_BI_UGRHI[[#This Row],[Ano]])</f>
        <v>1290</v>
      </c>
      <c r="U61" s="1"/>
      <c r="V61" s="1"/>
      <c r="W61" s="1"/>
      <c r="AA61" s="1"/>
      <c r="AD61" s="1"/>
      <c r="AE61" s="1"/>
    </row>
    <row r="62" spans="1:31" hidden="1" x14ac:dyDescent="0.25">
      <c r="A62" s="1">
        <v>17</v>
      </c>
      <c r="B62" s="1">
        <v>2017</v>
      </c>
      <c r="C62" s="20">
        <f>SUMIFS(Tabela_BI[P.01-A],Tabela_BI[UGRHI],Tabela_BI_UGRHI[[#This Row],[UGRHI]],Tabela_BI[Ano],Tabela_BI_UGRHI[[#This Row],[Ano]])</f>
        <v>13.979999999999995</v>
      </c>
      <c r="D62" s="20">
        <f>SUMIFS(Tabela_BI[P.01-B],Tabela_BI[UGRHI],Tabela_BI_UGRHI[[#This Row],[UGRHI]],Tabela_BI[Ano],Tabela_BI_UGRHI[[#This Row],[Ano]])</f>
        <v>12.339999999999996</v>
      </c>
      <c r="E62" s="20">
        <f>SUMIFS(Tabela_BI[P.01-C],Tabela_BI[UGRHI],Tabela_BI_UGRHI[[#This Row],[UGRHI]],Tabela_BI[Ano],Tabela_BI_UGRHI[[#This Row],[Ano]])</f>
        <v>1.6400000000000006</v>
      </c>
      <c r="F62" s="20">
        <f>SUMIFS(Tabela_BI[P.01-D],Tabela_BI[UGRHI],Tabela_BI_UGRHI[[#This Row],[UGRHI]],Tabela_BI[Ano],Tabela_BI_UGRHI[[#This Row],[Ano]])</f>
        <v>1.2500000000000002</v>
      </c>
      <c r="G62" s="20">
        <f>SUMIFS(Tabela_BI[P.02-A],Tabela_BI[UGRHI],Tabela_BI_UGRHI[[#This Row],[UGRHI]],Tabela_BI[Ano],Tabela_BI_UGRHI[[#This Row],[Ano]])</f>
        <v>1.9910000000000003</v>
      </c>
      <c r="H62" s="20">
        <f>SUMIFS(Tabela_BI[P.02-B],Tabela_BI[UGRHI],Tabela_BI_UGRHI[[#This Row],[UGRHI]],Tabela_BI[Ano],Tabela_BI_UGRHI[[#This Row],[Ano]])</f>
        <v>4.84</v>
      </c>
      <c r="I62" s="20">
        <f>SUMIFS(Tabela_BI[P.02-C],Tabela_BI[UGRHI],Tabela_BI_UGRHI[[#This Row],[UGRHI]],Tabela_BI[Ano],Tabela_BI_UGRHI[[#This Row],[Ano]])</f>
        <v>6.8199999999999985</v>
      </c>
      <c r="J62" s="20">
        <f>SUMIFS(Tabela_BI[P.02-D],Tabela_BI[UGRHI],Tabela_BI_UGRHI[[#This Row],[UGRHI]],Tabela_BI[Ano],Tabela_BI_UGRHI[[#This Row],[Ano]])</f>
        <v>0.36397669999999988</v>
      </c>
      <c r="K62" s="49">
        <f>SUMIFS(Tabela_BI[P.02-E],Tabela_BI[UGRHI],Tabela_BI_UGRHI[[#This Row],[UGRHI]],Tabela_BI[Ano],Tabela_BI_UGRHI[[#This Row],[Ano]])</f>
        <v>1.9893903712524561</v>
      </c>
      <c r="L62" s="6">
        <f>SUMIFS(Tabela_BI[P.08-D],Tabela_BI[UGRHI],Tabela_BI_UGRHI[[#This Row],[UGRHI]],Tabela_BI[Ano],Tabela_BI_UGRHI[[#This Row],[Ano]])</f>
        <v>324</v>
      </c>
      <c r="M62" s="7">
        <f>(Tabela_BI_UGRHI[[#This Row],[nº Capt. Superf. - DAEE]]/VLOOKUP(A62,'Base UGRHI'!$B:$H,2,FALSE))*1000</f>
        <v>31.171784558927826</v>
      </c>
      <c r="N62" s="7">
        <f>(Tabela_BI_UGRHI[[#This Row],[nº Capt. Subt. - DAEE]]/VLOOKUP(A62,'Base UGRHI'!$B:$H,2,FALSE))*1000</f>
        <v>45.127592691732204</v>
      </c>
      <c r="O62" s="8">
        <f>(Tabela_BI_UGRHI[[#This Row],[nº Capt. Superf. - DAEE]]/SUM(Tabela_BI_UGRHI[[#This Row],[nº Capt. Superf. - DAEE]:[nº Capt. Subt. - DAEE]]))*100</f>
        <v>40.854572713643179</v>
      </c>
      <c r="P62" s="7">
        <f>(Tabela_BI_UGRHI[[#This Row],[nº Capt. Subt. - DAEE]]/SUM(Tabela_BI_UGRHI[[#This Row],[nº Capt. Superf. - DAEE]:[nº Capt. Subt. - DAEE]]))*100</f>
        <v>59.145427286356821</v>
      </c>
      <c r="Q62" s="6">
        <f>SUMIFS(Tabela_BI[nº Capt. Superf. - DAEE],Tabela_BI[UGRHI],Tabela_BI_UGRHI[[#This Row],[UGRHI]],Tabela_BI[Ano],Tabela_BI_UGRHI[[#This Row],[Ano]])</f>
        <v>545</v>
      </c>
      <c r="R62" s="6">
        <f>SUMIFS(Tabela_BI[nº Capt. Subt. - DAEE],Tabela_BI[UGRHI],Tabela_BI_UGRHI[[#This Row],[UGRHI]],Tabela_BI[Ano],Tabela_BI_UGRHI[[#This Row],[Ano]])</f>
        <v>789</v>
      </c>
      <c r="U62" s="1"/>
      <c r="V62" s="1"/>
      <c r="W62" s="1"/>
      <c r="AA62" s="1"/>
      <c r="AD62" s="1"/>
      <c r="AE62" s="1"/>
    </row>
    <row r="63" spans="1:31" hidden="1" x14ac:dyDescent="0.25">
      <c r="A63" s="1">
        <v>18</v>
      </c>
      <c r="B63" s="1">
        <v>2017</v>
      </c>
      <c r="C63" s="20">
        <f>SUMIFS(Tabela_BI[P.01-A],Tabela_BI[UGRHI],Tabela_BI_UGRHI[[#This Row],[UGRHI]],Tabela_BI[Ano],Tabela_BI_UGRHI[[#This Row],[Ano]])</f>
        <v>3.1399999999999997</v>
      </c>
      <c r="D63" s="20">
        <f>SUMIFS(Tabela_BI[P.01-B],Tabela_BI[UGRHI],Tabela_BI_UGRHI[[#This Row],[UGRHI]],Tabela_BI[Ano],Tabela_BI_UGRHI[[#This Row],[Ano]])</f>
        <v>2.1800000000000006</v>
      </c>
      <c r="E63" s="20">
        <f>SUMIFS(Tabela_BI[P.01-C],Tabela_BI[UGRHI],Tabela_BI_UGRHI[[#This Row],[UGRHI]],Tabela_BI[Ano],Tabela_BI_UGRHI[[#This Row],[Ano]])</f>
        <v>0.96000000000000019</v>
      </c>
      <c r="F63" s="20">
        <f>SUMIFS(Tabela_BI[P.01-D],Tabela_BI[UGRHI],Tabela_BI_UGRHI[[#This Row],[UGRHI]],Tabela_BI[Ano],Tabela_BI_UGRHI[[#This Row],[Ano]])</f>
        <v>1.3500000000000003</v>
      </c>
      <c r="G63" s="20">
        <f>SUMIFS(Tabela_BI[P.02-A],Tabela_BI[UGRHI],Tabela_BI_UGRHI[[#This Row],[UGRHI]],Tabela_BI[Ano],Tabela_BI_UGRHI[[#This Row],[Ano]])</f>
        <v>0.43600000000000005</v>
      </c>
      <c r="H63" s="20">
        <f>SUMIFS(Tabela_BI[P.02-B],Tabela_BI[UGRHI],Tabela_BI_UGRHI[[#This Row],[UGRHI]],Tabela_BI[Ano],Tabela_BI_UGRHI[[#This Row],[Ano]])</f>
        <v>0.92400000000000004</v>
      </c>
      <c r="I63" s="20">
        <f>SUMIFS(Tabela_BI[P.02-C],Tabela_BI[UGRHI],Tabela_BI_UGRHI[[#This Row],[UGRHI]],Tabela_BI[Ano],Tabela_BI_UGRHI[[#This Row],[Ano]])</f>
        <v>1.7600000000000002</v>
      </c>
      <c r="J63" s="20">
        <f>SUMIFS(Tabela_BI[P.02-D],Tabela_BI[UGRHI],Tabela_BI_UGRHI[[#This Row],[UGRHI]],Tabela_BI[Ano],Tabela_BI_UGRHI[[#This Row],[Ano]])</f>
        <v>5.1260499999999994E-2</v>
      </c>
      <c r="K63" s="49">
        <f>SUMIFS(Tabela_BI[P.02-E],Tabela_BI[UGRHI],Tabela_BI_UGRHI[[#This Row],[UGRHI]],Tabela_BI[Ano],Tabela_BI_UGRHI[[#This Row],[Ano]])</f>
        <v>0.62496907543241731</v>
      </c>
      <c r="L63" s="6">
        <f>SUMIFS(Tabela_BI[P.08-D],Tabela_BI[UGRHI],Tabela_BI_UGRHI[[#This Row],[UGRHI]],Tabela_BI[Ano],Tabela_BI_UGRHI[[#This Row],[Ano]])</f>
        <v>107</v>
      </c>
      <c r="M63" s="7">
        <f>(Tabela_BI_UGRHI[[#This Row],[nº Capt. Superf. - DAEE]]/VLOOKUP(A63,'Base UGRHI'!$B:$H,2,FALSE))*1000</f>
        <v>74.431916405754805</v>
      </c>
      <c r="N63" s="7">
        <f>(Tabela_BI_UGRHI[[#This Row],[nº Capt. Subt. - DAEE]]/VLOOKUP(A63,'Base UGRHI'!$B:$H,2,FALSE))*1000</f>
        <v>72.671161394005765</v>
      </c>
      <c r="O63" s="8">
        <f>(Tabela_BI_UGRHI[[#This Row],[nº Capt. Superf. - DAEE]]/SUM(Tabela_BI_UGRHI[[#This Row],[nº Capt. Superf. - DAEE]:[nº Capt. Subt. - DAEE]]))*100</f>
        <v>50.598476605005438</v>
      </c>
      <c r="P63" s="7">
        <f>(Tabela_BI_UGRHI[[#This Row],[nº Capt. Subt. - DAEE]]/SUM(Tabela_BI_UGRHI[[#This Row],[nº Capt. Superf. - DAEE]:[nº Capt. Subt. - DAEE]]))*100</f>
        <v>49.401523394994562</v>
      </c>
      <c r="Q63" s="6">
        <f>SUMIFS(Tabela_BI[nº Capt. Superf. - DAEE],Tabela_BI[UGRHI],Tabela_BI_UGRHI[[#This Row],[UGRHI]],Tabela_BI[Ano],Tabela_BI_UGRHI[[#This Row],[Ano]])</f>
        <v>465</v>
      </c>
      <c r="R63" s="6">
        <f>SUMIFS(Tabela_BI[nº Capt. Subt. - DAEE],Tabela_BI[UGRHI],Tabela_BI_UGRHI[[#This Row],[UGRHI]],Tabela_BI[Ano],Tabela_BI_UGRHI[[#This Row],[Ano]])</f>
        <v>454</v>
      </c>
      <c r="U63" s="1"/>
      <c r="V63" s="1"/>
      <c r="W63" s="1"/>
      <c r="AA63" s="1"/>
      <c r="AD63" s="1"/>
      <c r="AE63" s="1"/>
    </row>
    <row r="64" spans="1:31" hidden="1" x14ac:dyDescent="0.25">
      <c r="A64" s="1">
        <v>19</v>
      </c>
      <c r="B64" s="1">
        <v>2017</v>
      </c>
      <c r="C64" s="20">
        <f>SUMIFS(Tabela_BI[P.01-A],Tabela_BI[UGRHI],Tabela_BI_UGRHI[[#This Row],[UGRHI]],Tabela_BI[Ano],Tabela_BI_UGRHI[[#This Row],[Ano]])</f>
        <v>8.6099999999999959</v>
      </c>
      <c r="D64" s="20">
        <f>SUMIFS(Tabela_BI[P.01-B],Tabela_BI[UGRHI],Tabela_BI_UGRHI[[#This Row],[UGRHI]],Tabela_BI[Ano],Tabela_BI_UGRHI[[#This Row],[Ano]])</f>
        <v>6.6799999999999979</v>
      </c>
      <c r="E64" s="20">
        <f>SUMIFS(Tabela_BI[P.01-C],Tabela_BI[UGRHI],Tabela_BI_UGRHI[[#This Row],[UGRHI]],Tabela_BI[Ano],Tabela_BI_UGRHI[[#This Row],[Ano]])</f>
        <v>1.9300000000000006</v>
      </c>
      <c r="F64" s="20">
        <f>SUMIFS(Tabela_BI[P.01-D],Tabela_BI[UGRHI],Tabela_BI_UGRHI[[#This Row],[UGRHI]],Tabela_BI[Ano],Tabela_BI_UGRHI[[#This Row],[Ano]])</f>
        <v>0.68</v>
      </c>
      <c r="G64" s="20">
        <f>SUMIFS(Tabela_BI[P.02-A],Tabela_BI[UGRHI],Tabela_BI_UGRHI[[#This Row],[UGRHI]],Tabela_BI[Ano],Tabela_BI_UGRHI[[#This Row],[Ano]])</f>
        <v>2.0179999999999985</v>
      </c>
      <c r="H64" s="20">
        <f>SUMIFS(Tabela_BI[P.02-B],Tabela_BI[UGRHI],Tabela_BI_UGRHI[[#This Row],[UGRHI]],Tabela_BI[Ano],Tabela_BI_UGRHI[[#This Row],[Ano]])</f>
        <v>2.8099999999999992</v>
      </c>
      <c r="I64" s="20">
        <f>SUMIFS(Tabela_BI[P.02-C],Tabela_BI[UGRHI],Tabela_BI_UGRHI[[#This Row],[UGRHI]],Tabela_BI[Ano],Tabela_BI_UGRHI[[#This Row],[Ano]])</f>
        <v>3.42</v>
      </c>
      <c r="J64" s="20">
        <f>SUMIFS(Tabela_BI[P.02-D],Tabela_BI[UGRHI],Tabela_BI_UGRHI[[#This Row],[UGRHI]],Tabela_BI[Ano],Tabela_BI_UGRHI[[#This Row],[Ano]])</f>
        <v>0.35213289999999997</v>
      </c>
      <c r="K64" s="49">
        <f>SUMIFS(Tabela_BI[P.02-E],Tabela_BI[UGRHI],Tabela_BI_UGRHI[[#This Row],[UGRHI]],Tabela_BI[Ano],Tabela_BI_UGRHI[[#This Row],[Ano]])</f>
        <v>2.3327767425968555</v>
      </c>
      <c r="L64" s="6">
        <f>SUMIFS(Tabela_BI[P.08-D],Tabela_BI[UGRHI],Tabela_BI_UGRHI[[#This Row],[UGRHI]],Tabela_BI[Ano],Tabela_BI_UGRHI[[#This Row],[Ano]])</f>
        <v>128</v>
      </c>
      <c r="M64" s="7">
        <f>(Tabela_BI_UGRHI[[#This Row],[nº Capt. Superf. - DAEE]]/VLOOKUP(A64,'Base UGRHI'!$B:$H,2,FALSE))*1000</f>
        <v>16.566737326311472</v>
      </c>
      <c r="N64" s="7">
        <f>(Tabela_BI_UGRHI[[#This Row],[nº Capt. Subt. - DAEE]]/VLOOKUP(A64,'Base UGRHI'!$B:$H,2,FALSE))*1000</f>
        <v>61.963900649061102</v>
      </c>
      <c r="O64" s="8">
        <f>(Tabela_BI_UGRHI[[#This Row],[nº Capt. Superf. - DAEE]]/SUM(Tabela_BI_UGRHI[[#This Row],[nº Capt. Superf. - DAEE]:[nº Capt. Subt. - DAEE]]))*100</f>
        <v>21.095890410958905</v>
      </c>
      <c r="P64" s="7">
        <f>(Tabela_BI_UGRHI[[#This Row],[nº Capt. Subt. - DAEE]]/SUM(Tabela_BI_UGRHI[[#This Row],[nº Capt. Superf. - DAEE]:[nº Capt. Subt. - DAEE]]))*100</f>
        <v>78.904109589041099</v>
      </c>
      <c r="Q64" s="6">
        <f>SUMIFS(Tabela_BI[nº Capt. Superf. - DAEE],Tabela_BI[UGRHI],Tabela_BI_UGRHI[[#This Row],[UGRHI]],Tabela_BI[Ano],Tabela_BI_UGRHI[[#This Row],[Ano]])</f>
        <v>308</v>
      </c>
      <c r="R64" s="6">
        <f>SUMIFS(Tabela_BI[nº Capt. Subt. - DAEE],Tabela_BI[UGRHI],Tabela_BI_UGRHI[[#This Row],[UGRHI]],Tabela_BI[Ano],Tabela_BI_UGRHI[[#This Row],[Ano]])</f>
        <v>1152</v>
      </c>
      <c r="U64" s="1"/>
      <c r="V64" s="1"/>
      <c r="W64" s="1"/>
      <c r="AA64" s="1"/>
      <c r="AD64" s="1"/>
      <c r="AE64" s="1"/>
    </row>
    <row r="65" spans="1:31" hidden="1" x14ac:dyDescent="0.25">
      <c r="A65" s="1">
        <v>20</v>
      </c>
      <c r="B65" s="1">
        <v>2017</v>
      </c>
      <c r="C65" s="20">
        <f>SUMIFS(Tabela_BI[P.01-A],Tabela_BI[UGRHI],Tabela_BI_UGRHI[[#This Row],[UGRHI]],Tabela_BI[Ano],Tabela_BI_UGRHI[[#This Row],[Ano]])</f>
        <v>7.3199999999999967</v>
      </c>
      <c r="D65" s="20">
        <f>SUMIFS(Tabela_BI[P.01-B],Tabela_BI[UGRHI],Tabela_BI_UGRHI[[#This Row],[UGRHI]],Tabela_BI[Ano],Tabela_BI_UGRHI[[#This Row],[Ano]])</f>
        <v>5.7899999999999974</v>
      </c>
      <c r="E65" s="20">
        <f>SUMIFS(Tabela_BI[P.01-C],Tabela_BI[UGRHI],Tabela_BI_UGRHI[[#This Row],[UGRHI]],Tabela_BI[Ano],Tabela_BI_UGRHI[[#This Row],[Ano]])</f>
        <v>1.5300000000000005</v>
      </c>
      <c r="F65" s="20">
        <f>SUMIFS(Tabela_BI[P.01-D],Tabela_BI[UGRHI],Tabela_BI_UGRHI[[#This Row],[UGRHI]],Tabela_BI[Ano],Tabela_BI_UGRHI[[#This Row],[Ano]])</f>
        <v>0.01</v>
      </c>
      <c r="G65" s="20">
        <f>SUMIFS(Tabela_BI[P.02-A],Tabela_BI[UGRHI],Tabela_BI_UGRHI[[#This Row],[UGRHI]],Tabela_BI[Ano],Tabela_BI_UGRHI[[#This Row],[Ano]])</f>
        <v>0.76400000000000012</v>
      </c>
      <c r="H65" s="20">
        <f>SUMIFS(Tabela_BI[P.02-B],Tabela_BI[UGRHI],Tabela_BI_UGRHI[[#This Row],[UGRHI]],Tabela_BI[Ano],Tabela_BI_UGRHI[[#This Row],[Ano]])</f>
        <v>3.9380000000000006</v>
      </c>
      <c r="I65" s="20">
        <f>SUMIFS(Tabela_BI[P.02-C],Tabela_BI[UGRHI],Tabela_BI_UGRHI[[#This Row],[UGRHI]],Tabela_BI[Ano],Tabela_BI_UGRHI[[#This Row],[Ano]])</f>
        <v>1.7800000000000005</v>
      </c>
      <c r="J65" s="20">
        <f>SUMIFS(Tabela_BI[P.02-D],Tabela_BI[UGRHI],Tabela_BI_UGRHI[[#This Row],[UGRHI]],Tabela_BI[Ano],Tabela_BI_UGRHI[[#This Row],[Ano]])</f>
        <v>0.83414670000000002</v>
      </c>
      <c r="K65" s="49">
        <f>SUMIFS(Tabela_BI[P.02-E],Tabela_BI[UGRHI],Tabela_BI_UGRHI[[#This Row],[UGRHI]],Tabela_BI[Ano],Tabela_BI_UGRHI[[#This Row],[Ano]])</f>
        <v>0.99198871119097221</v>
      </c>
      <c r="L65" s="6">
        <f>SUMIFS(Tabela_BI[P.08-D],Tabela_BI[UGRHI],Tabela_BI_UGRHI[[#This Row],[UGRHI]],Tabela_BI[Ano],Tabela_BI_UGRHI[[#This Row],[Ano]])</f>
        <v>144</v>
      </c>
      <c r="M65" s="7">
        <f>(Tabela_BI_UGRHI[[#This Row],[nº Capt. Superf. - DAEE]]/VLOOKUP(A65,'Base UGRHI'!$B:$H,2,FALSE))*1000</f>
        <v>22.901936834575856</v>
      </c>
      <c r="N65" s="7">
        <f>(Tabela_BI_UGRHI[[#This Row],[nº Capt. Subt. - DAEE]]/VLOOKUP(A65,'Base UGRHI'!$B:$H,2,FALSE))*1000</f>
        <v>67.764635017375142</v>
      </c>
      <c r="O65" s="8">
        <f>(Tabela_BI_UGRHI[[#This Row],[nº Capt. Superf. - DAEE]]/SUM(Tabela_BI_UGRHI[[#This Row],[nº Capt. Superf. - DAEE]:[nº Capt. Subt. - DAEE]]))*100</f>
        <v>25.259515570934255</v>
      </c>
      <c r="P65" s="7">
        <f>(Tabela_BI_UGRHI[[#This Row],[nº Capt. Subt. - DAEE]]/SUM(Tabela_BI_UGRHI[[#This Row],[nº Capt. Superf. - DAEE]:[nº Capt. Subt. - DAEE]]))*100</f>
        <v>74.740484429065745</v>
      </c>
      <c r="Q65" s="6">
        <f>SUMIFS(Tabela_BI[nº Capt. Superf. - DAEE],Tabela_BI[UGRHI],Tabela_BI_UGRHI[[#This Row],[UGRHI]],Tabela_BI[Ano],Tabela_BI_UGRHI[[#This Row],[Ano]])</f>
        <v>219</v>
      </c>
      <c r="R65" s="6">
        <f>SUMIFS(Tabela_BI[nº Capt. Subt. - DAEE],Tabela_BI[UGRHI],Tabela_BI_UGRHI[[#This Row],[UGRHI]],Tabela_BI[Ano],Tabela_BI_UGRHI[[#This Row],[Ano]])</f>
        <v>648</v>
      </c>
      <c r="U65" s="1"/>
      <c r="V65" s="1"/>
      <c r="W65" s="1"/>
      <c r="AA65" s="1"/>
      <c r="AD65" s="1"/>
      <c r="AE65" s="1"/>
    </row>
    <row r="66" spans="1:31" hidden="1" x14ac:dyDescent="0.25">
      <c r="A66" s="1">
        <v>21</v>
      </c>
      <c r="B66" s="1">
        <v>2017</v>
      </c>
      <c r="C66" s="20">
        <f>SUMIFS(Tabela_BI[P.01-A],Tabela_BI[UGRHI],Tabela_BI_UGRHI[[#This Row],[UGRHI]],Tabela_BI[Ano],Tabela_BI_UGRHI[[#This Row],[Ano]])</f>
        <v>2.6399999999999992</v>
      </c>
      <c r="D66" s="20">
        <f>SUMIFS(Tabela_BI[P.01-B],Tabela_BI[UGRHI],Tabela_BI_UGRHI[[#This Row],[UGRHI]],Tabela_BI[Ano],Tabela_BI_UGRHI[[#This Row],[Ano]])</f>
        <v>1.78</v>
      </c>
      <c r="E66" s="20">
        <f>SUMIFS(Tabela_BI[P.01-C],Tabela_BI[UGRHI],Tabela_BI_UGRHI[[#This Row],[UGRHI]],Tabela_BI[Ano],Tabela_BI_UGRHI[[#This Row],[Ano]])</f>
        <v>0.86000000000000021</v>
      </c>
      <c r="F66" s="20">
        <f>SUMIFS(Tabela_BI[P.01-D],Tabela_BI[UGRHI],Tabela_BI_UGRHI[[#This Row],[UGRHI]],Tabela_BI[Ano],Tabela_BI_UGRHI[[#This Row],[Ano]])</f>
        <v>0.05</v>
      </c>
      <c r="G66" s="20">
        <f>SUMIFS(Tabela_BI[P.02-A],Tabela_BI[UGRHI],Tabela_BI_UGRHI[[#This Row],[UGRHI]],Tabela_BI[Ano],Tabela_BI_UGRHI[[#This Row],[Ano]])</f>
        <v>1.1069999999999998</v>
      </c>
      <c r="H66" s="20">
        <f>SUMIFS(Tabela_BI[P.02-B],Tabela_BI[UGRHI],Tabela_BI_UGRHI[[#This Row],[UGRHI]],Tabela_BI[Ano],Tabela_BI_UGRHI[[#This Row],[Ano]])</f>
        <v>0.69899999999999995</v>
      </c>
      <c r="I66" s="20">
        <f>SUMIFS(Tabela_BI[P.02-C],Tabela_BI[UGRHI],Tabela_BI_UGRHI[[#This Row],[UGRHI]],Tabela_BI[Ano],Tabela_BI_UGRHI[[#This Row],[Ano]])</f>
        <v>0.7400000000000001</v>
      </c>
      <c r="J66" s="20">
        <f>SUMIFS(Tabela_BI[P.02-D],Tabela_BI[UGRHI],Tabela_BI_UGRHI[[#This Row],[UGRHI]],Tabela_BI[Ano],Tabela_BI_UGRHI[[#This Row],[Ano]])</f>
        <v>0.13321909999999995</v>
      </c>
      <c r="K66" s="49">
        <f>SUMIFS(Tabela_BI[P.02-E],Tabela_BI[UGRHI],Tabela_BI_UGRHI[[#This Row],[UGRHI]],Tabela_BI[Ano],Tabela_BI_UGRHI[[#This Row],[Ano]])</f>
        <v>1.4065185058009257</v>
      </c>
      <c r="L66" s="6">
        <f>SUMIFS(Tabela_BI[P.08-D],Tabela_BI[UGRHI],Tabela_BI_UGRHI[[#This Row],[UGRHI]],Tabela_BI[Ano],Tabela_BI_UGRHI[[#This Row],[Ano]])</f>
        <v>110</v>
      </c>
      <c r="M66" s="7">
        <f>(Tabela_BI_UGRHI[[#This Row],[nº Capt. Superf. - DAEE]]/VLOOKUP(A66,'Base UGRHI'!$B:$H,2,FALSE))*1000</f>
        <v>16.378869359526863</v>
      </c>
      <c r="N66" s="7">
        <f>(Tabela_BI_UGRHI[[#This Row],[nº Capt. Subt. - DAEE]]/VLOOKUP(A66,'Base UGRHI'!$B:$H,2,FALSE))*1000</f>
        <v>73.348849740489868</v>
      </c>
      <c r="O66" s="8">
        <f>(Tabela_BI_UGRHI[[#This Row],[nº Capt. Superf. - DAEE]]/SUM(Tabela_BI_UGRHI[[#This Row],[nº Capt. Superf. - DAEE]:[nº Capt. Subt. - DAEE]]))*100</f>
        <v>18.253968253968253</v>
      </c>
      <c r="P66" s="7">
        <f>(Tabela_BI_UGRHI[[#This Row],[nº Capt. Subt. - DAEE]]/SUM(Tabela_BI_UGRHI[[#This Row],[nº Capt. Superf. - DAEE]:[nº Capt. Subt. - DAEE]]))*100</f>
        <v>81.746031746031747</v>
      </c>
      <c r="Q66" s="6">
        <f>SUMIFS(Tabela_BI[nº Capt. Superf. - DAEE],Tabela_BI[UGRHI],Tabela_BI_UGRHI[[#This Row],[UGRHI]],Tabela_BI[Ano],Tabela_BI_UGRHI[[#This Row],[Ano]])</f>
        <v>138</v>
      </c>
      <c r="R66" s="6">
        <f>SUMIFS(Tabela_BI[nº Capt. Subt. - DAEE],Tabela_BI[UGRHI],Tabela_BI_UGRHI[[#This Row],[UGRHI]],Tabela_BI[Ano],Tabela_BI_UGRHI[[#This Row],[Ano]])</f>
        <v>618</v>
      </c>
      <c r="U66" s="1"/>
      <c r="V66" s="1"/>
      <c r="W66" s="1"/>
      <c r="AA66" s="1"/>
      <c r="AD66" s="1"/>
      <c r="AE66" s="1"/>
    </row>
    <row r="67" spans="1:31" hidden="1" x14ac:dyDescent="0.25">
      <c r="A67" s="1">
        <v>22</v>
      </c>
      <c r="B67" s="1">
        <v>2017</v>
      </c>
      <c r="C67" s="20">
        <f>SUMIFS(Tabela_BI[P.01-A],Tabela_BI[UGRHI],Tabela_BI_UGRHI[[#This Row],[UGRHI]],Tabela_BI[Ano],Tabela_BI_UGRHI[[#This Row],[Ano]])</f>
        <v>2.98</v>
      </c>
      <c r="D67" s="20">
        <f>SUMIFS(Tabela_BI[P.01-B],Tabela_BI[UGRHI],Tabela_BI_UGRHI[[#This Row],[UGRHI]],Tabela_BI[Ano],Tabela_BI_UGRHI[[#This Row],[Ano]])</f>
        <v>1.9300000000000002</v>
      </c>
      <c r="E67" s="20">
        <f>SUMIFS(Tabela_BI[P.01-C],Tabela_BI[UGRHI],Tabela_BI_UGRHI[[#This Row],[UGRHI]],Tabela_BI[Ano],Tabela_BI_UGRHI[[#This Row],[Ano]])</f>
        <v>1.0500000000000003</v>
      </c>
      <c r="F67" s="20">
        <f>SUMIFS(Tabela_BI[P.01-D],Tabela_BI[UGRHI],Tabela_BI_UGRHI[[#This Row],[UGRHI]],Tabela_BI[Ano],Tabela_BI_UGRHI[[#This Row],[Ano]])</f>
        <v>0.57000000000000006</v>
      </c>
      <c r="G67" s="20">
        <f>SUMIFS(Tabela_BI[P.02-A],Tabela_BI[UGRHI],Tabela_BI_UGRHI[[#This Row],[UGRHI]],Tabela_BI[Ano],Tabela_BI_UGRHI[[#This Row],[Ano]])</f>
        <v>0.75700000000000023</v>
      </c>
      <c r="H67" s="20">
        <f>SUMIFS(Tabela_BI[P.02-B],Tabela_BI[UGRHI],Tabela_BI_UGRHI[[#This Row],[UGRHI]],Tabela_BI[Ano],Tabela_BI_UGRHI[[#This Row],[Ano]])</f>
        <v>0.93800000000000006</v>
      </c>
      <c r="I67" s="20">
        <f>SUMIFS(Tabela_BI[P.02-C],Tabela_BI[UGRHI],Tabela_BI_UGRHI[[#This Row],[UGRHI]],Tabela_BI[Ano],Tabela_BI_UGRHI[[#This Row],[Ano]])</f>
        <v>1.1400000000000001</v>
      </c>
      <c r="J67" s="20">
        <f>SUMIFS(Tabela_BI[P.02-D],Tabela_BI[UGRHI],Tabela_BI_UGRHI[[#This Row],[UGRHI]],Tabela_BI[Ano],Tabela_BI_UGRHI[[#This Row],[Ano]])</f>
        <v>0.14401849999999999</v>
      </c>
      <c r="K67" s="49">
        <f>SUMIFS(Tabela_BI[P.02-E],Tabela_BI[UGRHI],Tabela_BI_UGRHI[[#This Row],[UGRHI]],Tabela_BI[Ano],Tabela_BI_UGRHI[[#This Row],[Ano]])</f>
        <v>1.4829098540853589</v>
      </c>
      <c r="L67" s="6">
        <f>SUMIFS(Tabela_BI[P.08-D],Tabela_BI[UGRHI],Tabela_BI_UGRHI[[#This Row],[UGRHI]],Tabela_BI[Ano],Tabela_BI_UGRHI[[#This Row],[Ano]])</f>
        <v>33</v>
      </c>
      <c r="M67" s="7">
        <f>(Tabela_BI_UGRHI[[#This Row],[nº Capt. Superf. - DAEE]]/VLOOKUP(A67,'Base UGRHI'!$B:$H,2,FALSE))*1000</f>
        <v>7.2925038323235372</v>
      </c>
      <c r="N67" s="7">
        <f>(Tabela_BI_UGRHI[[#This Row],[nº Capt. Subt. - DAEE]]/VLOOKUP(A67,'Base UGRHI'!$B:$H,2,FALSE))*1000</f>
        <v>77.661406791651672</v>
      </c>
      <c r="O67" s="8">
        <f>(Tabela_BI_UGRHI[[#This Row],[nº Capt. Superf. - DAEE]]/SUM(Tabela_BI_UGRHI[[#This Row],[nº Capt. Superf. - DAEE]:[nº Capt. Subt. - DAEE]]))*100</f>
        <v>8.5840707964601783</v>
      </c>
      <c r="P67" s="7">
        <f>(Tabela_BI_UGRHI[[#This Row],[nº Capt. Subt. - DAEE]]/SUM(Tabela_BI_UGRHI[[#This Row],[nº Capt. Superf. - DAEE]:[nº Capt. Subt. - DAEE]]))*100</f>
        <v>91.415929203539832</v>
      </c>
      <c r="Q67" s="6">
        <f>SUMIFS(Tabela_BI[nº Capt. Superf. - DAEE],Tabela_BI[UGRHI],Tabela_BI_UGRHI[[#This Row],[UGRHI]],Tabela_BI[Ano],Tabela_BI_UGRHI[[#This Row],[Ano]])</f>
        <v>97</v>
      </c>
      <c r="R67" s="6">
        <f>SUMIFS(Tabela_BI[nº Capt. Subt. - DAEE],Tabela_BI[UGRHI],Tabela_BI_UGRHI[[#This Row],[UGRHI]],Tabela_BI[Ano],Tabela_BI_UGRHI[[#This Row],[Ano]])</f>
        <v>1033</v>
      </c>
      <c r="U67" s="1"/>
      <c r="V67" s="1"/>
      <c r="W67" s="1"/>
      <c r="AA67" s="1"/>
      <c r="AD67" s="1"/>
      <c r="AE67" s="1"/>
    </row>
    <row r="68" spans="1:31" hidden="1" x14ac:dyDescent="0.25">
      <c r="A68" s="1">
        <v>1</v>
      </c>
      <c r="B68" s="1">
        <v>2016</v>
      </c>
      <c r="C68" s="20">
        <f>SUMIFS(Tabela_BI[P.01-A],Tabela_BI[UGRHI],Tabela_BI_UGRHI[[#This Row],[UGRHI]],Tabela_BI[Ano],Tabela_BI_UGRHI[[#This Row],[Ano]])</f>
        <v>1.0417336000000001</v>
      </c>
      <c r="D68" s="20">
        <f>SUMIFS(Tabela_BI[P.01-B],Tabela_BI[UGRHI],Tabela_BI_UGRHI[[#This Row],[UGRHI]],Tabela_BI[Ano],Tabela_BI_UGRHI[[#This Row],[Ano]])</f>
        <v>1.0356041</v>
      </c>
      <c r="E68" s="20">
        <f>SUMIFS(Tabela_BI[P.01-C],Tabela_BI[UGRHI],Tabela_BI_UGRHI[[#This Row],[UGRHI]],Tabela_BI[Ano],Tabela_BI_UGRHI[[#This Row],[Ano]])</f>
        <v>6.1294999999999995E-3</v>
      </c>
      <c r="F68" s="20">
        <f>SUMIFS(Tabela_BI[P.01-D],Tabela_BI[UGRHI],Tabela_BI_UGRHI[[#This Row],[UGRHI]],Tabela_BI[Ano],Tabela_BI_UGRHI[[#This Row],[Ano]])</f>
        <v>0.01</v>
      </c>
      <c r="G68" s="20">
        <f>SUMIFS(Tabela_BI[P.02-A],Tabela_BI[UGRHI],Tabela_BI_UGRHI[[#This Row],[UGRHI]],Tabela_BI[Ano],Tabela_BI_UGRHI[[#This Row],[Ano]])</f>
        <v>0.33222209999999996</v>
      </c>
      <c r="H68" s="20">
        <f>SUMIFS(Tabela_BI[P.02-B],Tabela_BI[UGRHI],Tabela_BI_UGRHI[[#This Row],[UGRHI]],Tabela_BI[Ano],Tabela_BI_UGRHI[[#This Row],[Ano]])</f>
        <v>1.1298999999999999E-3</v>
      </c>
      <c r="I68" s="20">
        <f>SUMIFS(Tabela_BI[P.02-C],Tabela_BI[UGRHI],Tabela_BI_UGRHI[[#This Row],[UGRHI]],Tabela_BI[Ano],Tabela_BI_UGRHI[[#This Row],[Ano]])</f>
        <v>0.68047430000000009</v>
      </c>
      <c r="J68" s="20">
        <f>SUMIFS(Tabela_BI[P.02-D],Tabela_BI[UGRHI],Tabela_BI_UGRHI[[#This Row],[UGRHI]],Tabela_BI[Ano],Tabela_BI_UGRHI[[#This Row],[Ano]])</f>
        <v>2.7907299999999996E-2</v>
      </c>
      <c r="K68" s="49">
        <f>SUMIFS(Tabela_BI[P.02-E],Tabela_BI[UGRHI],Tabela_BI_UGRHI[[#This Row],[UGRHI]],Tabela_BI[Ano],Tabela_BI_UGRHI[[#This Row],[Ano]])</f>
        <v>0.12158453224074074</v>
      </c>
      <c r="L68" s="6">
        <f>SUMIFS(Tabela_BI[P.08-D],Tabela_BI[UGRHI],Tabela_BI_UGRHI[[#This Row],[UGRHI]],Tabela_BI[Ano],Tabela_BI_UGRHI[[#This Row],[Ano]])</f>
        <v>41</v>
      </c>
      <c r="M68" s="7">
        <f>(Tabela_BI_UGRHI[[#This Row],[nº Capt. Superf. - DAEE]]/VLOOKUP(A68,'Base UGRHI'!$B:$H,2,FALSE))*1000</f>
        <v>133.41239252890605</v>
      </c>
      <c r="N68" s="7">
        <f>(Tabela_BI_UGRHI[[#This Row],[nº Capt. Subt. - DAEE]]/VLOOKUP(A68,'Base UGRHI'!$B:$H,2,FALSE))*1000</f>
        <v>38.541357841683961</v>
      </c>
      <c r="O68" s="8">
        <f>(Tabela_BI_UGRHI[[#This Row],[nº Capt. Superf. - DAEE]]/SUM(Tabela_BI_UGRHI[[#This Row],[nº Capt. Superf. - DAEE]:[nº Capt. Subt. - DAEE]]))*100</f>
        <v>77.58620689655173</v>
      </c>
      <c r="P68" s="7">
        <f>(Tabela_BI_UGRHI[[#This Row],[nº Capt. Subt. - DAEE]]/SUM(Tabela_BI_UGRHI[[#This Row],[nº Capt. Superf. - DAEE]:[nº Capt. Subt. - DAEE]]))*100</f>
        <v>22.413793103448278</v>
      </c>
      <c r="Q68" s="6">
        <f>SUMIFS(Tabela_BI[nº Capt. Superf. - DAEE],Tabela_BI[UGRHI],Tabela_BI_UGRHI[[#This Row],[UGRHI]],Tabela_BI[Ano],Tabela_BI_UGRHI[[#This Row],[Ano]])</f>
        <v>90</v>
      </c>
      <c r="R68" s="6">
        <f>SUMIFS(Tabela_BI[nº Capt. Subt. - DAEE],Tabela_BI[UGRHI],Tabela_BI_UGRHI[[#This Row],[UGRHI]],Tabela_BI[Ano],Tabela_BI_UGRHI[[#This Row],[Ano]])</f>
        <v>26</v>
      </c>
      <c r="U68" s="1"/>
      <c r="V68" s="1"/>
      <c r="W68" s="1"/>
      <c r="AA68" s="1"/>
      <c r="AD68" s="1"/>
      <c r="AE68" s="1"/>
    </row>
    <row r="69" spans="1:31" hidden="1" x14ac:dyDescent="0.25">
      <c r="A69" s="1">
        <v>2</v>
      </c>
      <c r="B69" s="1">
        <v>2016</v>
      </c>
      <c r="C69" s="20">
        <f>SUMIFS(Tabela_BI[P.01-A],Tabela_BI[UGRHI],Tabela_BI_UGRHI[[#This Row],[UGRHI]],Tabela_BI[Ano],Tabela_BI_UGRHI[[#This Row],[Ano]])</f>
        <v>13.415104099999999</v>
      </c>
      <c r="D69" s="20">
        <f>SUMIFS(Tabela_BI[P.01-B],Tabela_BI[UGRHI],Tabela_BI_UGRHI[[#This Row],[UGRHI]],Tabela_BI[Ano],Tabela_BI_UGRHI[[#This Row],[Ano]])</f>
        <v>10.1263521</v>
      </c>
      <c r="E69" s="20">
        <f>SUMIFS(Tabela_BI[P.01-C],Tabela_BI[UGRHI],Tabela_BI_UGRHI[[#This Row],[UGRHI]],Tabela_BI[Ano],Tabela_BI_UGRHI[[#This Row],[Ano]])</f>
        <v>3.2887519999999988</v>
      </c>
      <c r="F69" s="20">
        <f>SUMIFS(Tabela_BI[P.01-D],Tabela_BI[UGRHI],Tabela_BI_UGRHI[[#This Row],[UGRHI]],Tabela_BI[Ano],Tabela_BI_UGRHI[[#This Row],[Ano]])</f>
        <v>8.6700000000000017</v>
      </c>
      <c r="G69" s="20">
        <f>SUMIFS(Tabela_BI[P.02-A],Tabela_BI[UGRHI],Tabela_BI_UGRHI[[#This Row],[UGRHI]],Tabela_BI[Ano],Tabela_BI_UGRHI[[#This Row],[Ano]])</f>
        <v>5.1941101000000005</v>
      </c>
      <c r="H69" s="20">
        <f>SUMIFS(Tabela_BI[P.02-B],Tabela_BI[UGRHI],Tabela_BI_UGRHI[[#This Row],[UGRHI]],Tabela_BI[Ano],Tabela_BI_UGRHI[[#This Row],[Ano]])</f>
        <v>3.2414179000000005</v>
      </c>
      <c r="I69" s="20">
        <f>SUMIFS(Tabela_BI[P.02-C],Tabela_BI[UGRHI],Tabela_BI_UGRHI[[#This Row],[UGRHI]],Tabela_BI[Ano],Tabela_BI_UGRHI[[#This Row],[Ano]])</f>
        <v>4.4397362000000005</v>
      </c>
      <c r="J69" s="20">
        <f>SUMIFS(Tabela_BI[P.02-D],Tabela_BI[UGRHI],Tabela_BI_UGRHI[[#This Row],[UGRHI]],Tabela_BI[Ano],Tabela_BI_UGRHI[[#This Row],[Ano]])</f>
        <v>0.53983989999999993</v>
      </c>
      <c r="K69" s="49">
        <f>SUMIFS(Tabela_BI[P.02-E],Tabela_BI[UGRHI],Tabela_BI_UGRHI[[#This Row],[UGRHI]],Tabela_BI[Ano],Tabela_BI_UGRHI[[#This Row],[Ano]])</f>
        <v>7.2002484519450238</v>
      </c>
      <c r="L69" s="6">
        <f>SUMIFS(Tabela_BI[P.08-D],Tabela_BI[UGRHI],Tabela_BI_UGRHI[[#This Row],[UGRHI]],Tabela_BI[Ano],Tabela_BI_UGRHI[[#This Row],[Ano]])</f>
        <v>1043</v>
      </c>
      <c r="M69" s="7">
        <f>(Tabela_BI_UGRHI[[#This Row],[nº Capt. Superf. - DAEE]]/VLOOKUP(A69,'Base UGRHI'!$B:$H,2,FALSE))*1000</f>
        <v>62.792290713506489</v>
      </c>
      <c r="N69" s="7">
        <f>(Tabela_BI_UGRHI[[#This Row],[nº Capt. Subt. - DAEE]]/VLOOKUP(A69,'Base UGRHI'!$B:$H,2,FALSE))*1000</f>
        <v>76.464237288613404</v>
      </c>
      <c r="O69" s="8">
        <f>(Tabela_BI_UGRHI[[#This Row],[nº Capt. Superf. - DAEE]]/SUM(Tabela_BI_UGRHI[[#This Row],[nº Capt. Superf. - DAEE]:[nº Capt. Subt. - DAEE]]))*100</f>
        <v>45.09109311740891</v>
      </c>
      <c r="P69" s="7">
        <f>(Tabela_BI_UGRHI[[#This Row],[nº Capt. Subt. - DAEE]]/SUM(Tabela_BI_UGRHI[[#This Row],[nº Capt. Superf. - DAEE]:[nº Capt. Subt. - DAEE]]))*100</f>
        <v>54.90890688259109</v>
      </c>
      <c r="Q69" s="6">
        <f>SUMIFS(Tabela_BI[nº Capt. Superf. - DAEE],Tabela_BI[UGRHI],Tabela_BI_UGRHI[[#This Row],[UGRHI]],Tabela_BI[Ano],Tabela_BI_UGRHI[[#This Row],[Ano]])</f>
        <v>891</v>
      </c>
      <c r="R69" s="6">
        <f>SUMIFS(Tabela_BI[nº Capt. Subt. - DAEE],Tabela_BI[UGRHI],Tabela_BI_UGRHI[[#This Row],[UGRHI]],Tabela_BI[Ano],Tabela_BI_UGRHI[[#This Row],[Ano]])</f>
        <v>1085</v>
      </c>
      <c r="U69" s="1"/>
      <c r="V69" s="1"/>
      <c r="W69" s="1"/>
      <c r="AA69" s="1"/>
      <c r="AD69" s="1"/>
      <c r="AE69" s="1"/>
    </row>
    <row r="70" spans="1:31" hidden="1" x14ac:dyDescent="0.25">
      <c r="A70" s="1">
        <v>3</v>
      </c>
      <c r="B70" s="1">
        <v>2016</v>
      </c>
      <c r="C70" s="20">
        <f>SUMIFS(Tabela_BI[P.01-A],Tabela_BI[UGRHI],Tabela_BI_UGRHI[[#This Row],[UGRHI]],Tabela_BI[Ano],Tabela_BI_UGRHI[[#This Row],[Ano]])</f>
        <v>2.9972617000000006</v>
      </c>
      <c r="D70" s="20">
        <f>SUMIFS(Tabela_BI[P.01-B],Tabela_BI[UGRHI],Tabela_BI_UGRHI[[#This Row],[UGRHI]],Tabela_BI[Ano],Tabela_BI_UGRHI[[#This Row],[Ano]])</f>
        <v>2.9740099</v>
      </c>
      <c r="E70" s="20">
        <f>SUMIFS(Tabela_BI[P.01-C],Tabela_BI[UGRHI],Tabela_BI_UGRHI[[#This Row],[UGRHI]],Tabela_BI[Ano],Tabela_BI_UGRHI[[#This Row],[Ano]])</f>
        <v>2.32518E-2</v>
      </c>
      <c r="F70" s="20">
        <f>SUMIFS(Tabela_BI[P.01-D],Tabela_BI[UGRHI],Tabela_BI_UGRHI[[#This Row],[UGRHI]],Tabela_BI[Ano],Tabela_BI_UGRHI[[#This Row],[Ano]])</f>
        <v>0</v>
      </c>
      <c r="G70" s="20">
        <f>SUMIFS(Tabela_BI[P.02-A],Tabela_BI[UGRHI],Tabela_BI_UGRHI[[#This Row],[UGRHI]],Tabela_BI[Ano],Tabela_BI_UGRHI[[#This Row],[Ano]])</f>
        <v>2.2895012999999995</v>
      </c>
      <c r="H70" s="20">
        <f>SUMIFS(Tabela_BI[P.02-B],Tabela_BI[UGRHI],Tabela_BI_UGRHI[[#This Row],[UGRHI]],Tabela_BI[Ano],Tabela_BI_UGRHI[[#This Row],[Ano]])</f>
        <v>1.4120799999999999E-2</v>
      </c>
      <c r="I70" s="20">
        <f>SUMIFS(Tabela_BI[P.02-C],Tabela_BI[UGRHI],Tabela_BI_UGRHI[[#This Row],[UGRHI]],Tabela_BI[Ano],Tabela_BI_UGRHI[[#This Row],[Ano]])</f>
        <v>0.50416059999999996</v>
      </c>
      <c r="J70" s="20">
        <f>SUMIFS(Tabela_BI[P.02-D],Tabela_BI[UGRHI],Tabela_BI_UGRHI[[#This Row],[UGRHI]],Tabela_BI[Ano],Tabela_BI_UGRHI[[#This Row],[Ano]])</f>
        <v>0.18947900000000001</v>
      </c>
      <c r="K70" s="49">
        <f>SUMIFS(Tabela_BI[P.02-E],Tabela_BI[UGRHI],Tabela_BI_UGRHI[[#This Row],[UGRHI]],Tabela_BI[Ano],Tabela_BI_UGRHI[[#This Row],[Ano]])</f>
        <v>0.70564297887615735</v>
      </c>
      <c r="L70" s="6">
        <f>SUMIFS(Tabela_BI[P.08-D],Tabela_BI[UGRHI],Tabela_BI_UGRHI[[#This Row],[UGRHI]],Tabela_BI[Ano],Tabela_BI_UGRHI[[#This Row],[Ano]])</f>
        <v>53</v>
      </c>
      <c r="M70" s="7">
        <f>(Tabela_BI_UGRHI[[#This Row],[nº Capt. Superf. - DAEE]]/VLOOKUP(A70,'Base UGRHI'!$B:$H,2,FALSE))*1000</f>
        <v>78.040365352131474</v>
      </c>
      <c r="N70" s="7">
        <f>(Tabela_BI_UGRHI[[#This Row],[nº Capt. Subt. - DAEE]]/VLOOKUP(A70,'Base UGRHI'!$B:$H,2,FALSE))*1000</f>
        <v>23.617478988145052</v>
      </c>
      <c r="O70" s="8">
        <f>(Tabela_BI_UGRHI[[#This Row],[nº Capt. Superf. - DAEE]]/SUM(Tabela_BI_UGRHI[[#This Row],[nº Capt. Superf. - DAEE]:[nº Capt. Subt. - DAEE]]))*100</f>
        <v>76.767676767676761</v>
      </c>
      <c r="P70" s="7">
        <f>(Tabela_BI_UGRHI[[#This Row],[nº Capt. Subt. - DAEE]]/SUM(Tabela_BI_UGRHI[[#This Row],[nº Capt. Superf. - DAEE]:[nº Capt. Subt. - DAEE]]))*100</f>
        <v>23.232323232323232</v>
      </c>
      <c r="Q70" s="6">
        <f>SUMIFS(Tabela_BI[nº Capt. Superf. - DAEE],Tabela_BI[UGRHI],Tabela_BI_UGRHI[[#This Row],[UGRHI]],Tabela_BI[Ano],Tabela_BI_UGRHI[[#This Row],[Ano]])</f>
        <v>152</v>
      </c>
      <c r="R70" s="6">
        <f>SUMIFS(Tabela_BI[nº Capt. Subt. - DAEE],Tabela_BI[UGRHI],Tabela_BI_UGRHI[[#This Row],[UGRHI]],Tabela_BI[Ano],Tabela_BI_UGRHI[[#This Row],[Ano]])</f>
        <v>46</v>
      </c>
      <c r="U70" s="1"/>
      <c r="V70" s="1"/>
      <c r="W70" s="1"/>
      <c r="AA70" s="1"/>
      <c r="AD70" s="1"/>
      <c r="AE70" s="1"/>
    </row>
    <row r="71" spans="1:31" hidden="1" x14ac:dyDescent="0.25">
      <c r="A71" s="1">
        <v>4</v>
      </c>
      <c r="B71" s="1">
        <v>2016</v>
      </c>
      <c r="C71" s="20">
        <f>SUMIFS(Tabela_BI[P.01-A],Tabela_BI[UGRHI],Tabela_BI_UGRHI[[#This Row],[UGRHI]],Tabela_BI[Ano],Tabela_BI_UGRHI[[#This Row],[Ano]])</f>
        <v>11.359508599999998</v>
      </c>
      <c r="D71" s="20">
        <f>SUMIFS(Tabela_BI[P.01-B],Tabela_BI[UGRHI],Tabela_BI_UGRHI[[#This Row],[UGRHI]],Tabela_BI[Ano],Tabela_BI_UGRHI[[#This Row],[Ano]])</f>
        <v>6.6271495999999992</v>
      </c>
      <c r="E71" s="20">
        <f>SUMIFS(Tabela_BI[P.01-C],Tabela_BI[UGRHI],Tabela_BI_UGRHI[[#This Row],[UGRHI]],Tabela_BI[Ano],Tabela_BI_UGRHI[[#This Row],[Ano]])</f>
        <v>4.732358999999998</v>
      </c>
      <c r="F71" s="20">
        <f>SUMIFS(Tabela_BI[P.01-D],Tabela_BI[UGRHI],Tabela_BI_UGRHI[[#This Row],[UGRHI]],Tabela_BI[Ano],Tabela_BI_UGRHI[[#This Row],[Ano]])</f>
        <v>4.0199999999999996</v>
      </c>
      <c r="G71" s="20">
        <f>SUMIFS(Tabela_BI[P.02-A],Tabela_BI[UGRHI],Tabela_BI_UGRHI[[#This Row],[UGRHI]],Tabela_BI[Ano],Tabela_BI_UGRHI[[#This Row],[Ano]])</f>
        <v>4.2730914999999987</v>
      </c>
      <c r="H71" s="20">
        <f>SUMIFS(Tabela_BI[P.02-B],Tabela_BI[UGRHI],Tabela_BI_UGRHI[[#This Row],[UGRHI]],Tabela_BI[Ano],Tabela_BI_UGRHI[[#This Row],[Ano]])</f>
        <v>2.0739441999999992</v>
      </c>
      <c r="I71" s="20">
        <f>SUMIFS(Tabela_BI[P.02-C],Tabela_BI[UGRHI],Tabela_BI_UGRHI[[#This Row],[UGRHI]],Tabela_BI[Ano],Tabela_BI_UGRHI[[#This Row],[Ano]])</f>
        <v>4.5051278999999997</v>
      </c>
      <c r="J71" s="20">
        <f>SUMIFS(Tabela_BI[P.02-D],Tabela_BI[UGRHI],Tabela_BI_UGRHI[[#This Row],[UGRHI]],Tabela_BI[Ano],Tabela_BI_UGRHI[[#This Row],[Ano]])</f>
        <v>0.50734499999999971</v>
      </c>
      <c r="K71" s="49">
        <f>SUMIFS(Tabela_BI[P.02-E],Tabela_BI[UGRHI],Tabela_BI_UGRHI[[#This Row],[UGRHI]],Tabela_BI[Ano],Tabela_BI_UGRHI[[#This Row],[Ano]])</f>
        <v>4.1043312896365736</v>
      </c>
      <c r="L71" s="6">
        <f>SUMIFS(Tabela_BI[P.08-D],Tabela_BI[UGRHI],Tabela_BI_UGRHI[[#This Row],[UGRHI]],Tabela_BI[Ano],Tabela_BI_UGRHI[[#This Row],[Ano]])</f>
        <v>501</v>
      </c>
      <c r="M71" s="7">
        <f>(Tabela_BI_UGRHI[[#This Row],[nº Capt. Superf. - DAEE]]/VLOOKUP(A71,'Base UGRHI'!$B:$H,2,FALSE))*1000</f>
        <v>102.25258898745891</v>
      </c>
      <c r="N71" s="7">
        <f>(Tabela_BI_UGRHI[[#This Row],[nº Capt. Subt. - DAEE]]/VLOOKUP(A71,'Base UGRHI'!$B:$H,2,FALSE))*1000</f>
        <v>102.14803623798298</v>
      </c>
      <c r="O71" s="8">
        <f>(Tabela_BI_UGRHI[[#This Row],[nº Capt. Superf. - DAEE]]/SUM(Tabela_BI_UGRHI[[#This Row],[nº Capt. Superf. - DAEE]:[nº Capt. Subt. - DAEE]]))*100</f>
        <v>50.025575447570333</v>
      </c>
      <c r="P71" s="7">
        <f>(Tabela_BI_UGRHI[[#This Row],[nº Capt. Subt. - DAEE]]/SUM(Tabela_BI_UGRHI[[#This Row],[nº Capt. Superf. - DAEE]:[nº Capt. Subt. - DAEE]]))*100</f>
        <v>49.974424552429667</v>
      </c>
      <c r="Q71" s="6">
        <f>SUMIFS(Tabela_BI[nº Capt. Superf. - DAEE],Tabela_BI[UGRHI],Tabela_BI_UGRHI[[#This Row],[UGRHI]],Tabela_BI[Ano],Tabela_BI_UGRHI[[#This Row],[Ano]])</f>
        <v>978</v>
      </c>
      <c r="R71" s="6">
        <f>SUMIFS(Tabela_BI[nº Capt. Subt. - DAEE],Tabela_BI[UGRHI],Tabela_BI_UGRHI[[#This Row],[UGRHI]],Tabela_BI[Ano],Tabela_BI_UGRHI[[#This Row],[Ano]])</f>
        <v>977</v>
      </c>
      <c r="U71" s="1"/>
      <c r="V71" s="1"/>
      <c r="W71" s="1"/>
      <c r="AA71" s="1"/>
      <c r="AD71" s="1"/>
      <c r="AE71" s="1"/>
    </row>
    <row r="72" spans="1:31" hidden="1" x14ac:dyDescent="0.25">
      <c r="A72" s="1">
        <v>5</v>
      </c>
      <c r="B72" s="1">
        <v>2016</v>
      </c>
      <c r="C72" s="20">
        <f>SUMIFS(Tabela_BI[P.01-A],Tabela_BI[UGRHI],Tabela_BI_UGRHI[[#This Row],[UGRHI]],Tabela_BI[Ano],Tabela_BI_UGRHI[[#This Row],[Ano]])</f>
        <v>73.108047999999954</v>
      </c>
      <c r="D72" s="20">
        <f>SUMIFS(Tabela_BI[P.01-B],Tabela_BI[UGRHI],Tabela_BI_UGRHI[[#This Row],[UGRHI]],Tabela_BI[Ano],Tabela_BI_UGRHI[[#This Row],[Ano]])</f>
        <v>69.416083900000004</v>
      </c>
      <c r="E72" s="20">
        <f>SUMIFS(Tabela_BI[P.01-C],Tabela_BI[UGRHI],Tabela_BI_UGRHI[[#This Row],[UGRHI]],Tabela_BI[Ano],Tabela_BI_UGRHI[[#This Row],[Ano]])</f>
        <v>3.6919640999999976</v>
      </c>
      <c r="F72" s="20">
        <f>SUMIFS(Tabela_BI[P.01-D],Tabela_BI[UGRHI],Tabela_BI_UGRHI[[#This Row],[UGRHI]],Tabela_BI[Ano],Tabela_BI_UGRHI[[#This Row],[Ano]])</f>
        <v>0</v>
      </c>
      <c r="G72" s="20">
        <f>SUMIFS(Tabela_BI[P.02-A],Tabela_BI[UGRHI],Tabela_BI_UGRHI[[#This Row],[UGRHI]],Tabela_BI[Ano],Tabela_BI_UGRHI[[#This Row],[Ano]])</f>
        <v>56.105790400000004</v>
      </c>
      <c r="H72" s="20">
        <f>SUMIFS(Tabela_BI[P.02-B],Tabela_BI[UGRHI],Tabela_BI_UGRHI[[#This Row],[UGRHI]],Tabela_BI[Ano],Tabela_BI_UGRHI[[#This Row],[Ano]])</f>
        <v>13.126750400000004</v>
      </c>
      <c r="I72" s="20">
        <f>SUMIFS(Tabela_BI[P.02-C],Tabela_BI[UGRHI],Tabela_BI_UGRHI[[#This Row],[UGRHI]],Tabela_BI[Ano],Tabela_BI_UGRHI[[#This Row],[Ano]])</f>
        <v>1.9055579000000002</v>
      </c>
      <c r="J72" s="20">
        <f>SUMIFS(Tabela_BI[P.02-D],Tabela_BI[UGRHI],Tabela_BI_UGRHI[[#This Row],[UGRHI]],Tabela_BI[Ano],Tabela_BI_UGRHI[[#This Row],[Ano]])</f>
        <v>1.9699492999999986</v>
      </c>
      <c r="K72" s="49">
        <f>SUMIFS(Tabela_BI[P.02-E],Tabela_BI[UGRHI],Tabela_BI_UGRHI[[#This Row],[UGRHI]],Tabela_BI[Ano],Tabela_BI_UGRHI[[#This Row],[Ano]])</f>
        <v>18.316776081016823</v>
      </c>
      <c r="L72" s="6">
        <f>SUMIFS(Tabela_BI[P.08-D],Tabela_BI[UGRHI],Tabela_BI_UGRHI[[#This Row],[UGRHI]],Tabela_BI[Ano],Tabela_BI_UGRHI[[#This Row],[Ano]])</f>
        <v>2073</v>
      </c>
      <c r="M72" s="7">
        <f>(Tabela_BI_UGRHI[[#This Row],[nº Capt. Superf. - DAEE]]/VLOOKUP(A72,'Base UGRHI'!$B:$H,2,FALSE))*1000</f>
        <v>129.03494648570162</v>
      </c>
      <c r="N72" s="7">
        <f>(Tabela_BI_UGRHI[[#This Row],[nº Capt. Subt. - DAEE]]/VLOOKUP(A72,'Base UGRHI'!$B:$H,2,FALSE))*1000</f>
        <v>520.37868451889585</v>
      </c>
      <c r="O72" s="8">
        <f>(Tabela_BI_UGRHI[[#This Row],[nº Capt. Superf. - DAEE]]/SUM(Tabela_BI_UGRHI[[#This Row],[nº Capt. Superf. - DAEE]:[nº Capt. Subt. - DAEE]]))*100</f>
        <v>19.869454585684256</v>
      </c>
      <c r="P72" s="7">
        <f>(Tabela_BI_UGRHI[[#This Row],[nº Capt. Subt. - DAEE]]/SUM(Tabela_BI_UGRHI[[#This Row],[nº Capt. Superf. - DAEE]:[nº Capt. Subt. - DAEE]]))*100</f>
        <v>80.130545414315748</v>
      </c>
      <c r="Q72" s="6">
        <f>SUMIFS(Tabela_BI[nº Capt. Superf. - DAEE],Tabela_BI[UGRHI],Tabela_BI_UGRHI[[#This Row],[UGRHI]],Tabela_BI[Ano],Tabela_BI_UGRHI[[#This Row],[Ano]])</f>
        <v>1796</v>
      </c>
      <c r="R72" s="6">
        <f>SUMIFS(Tabela_BI[nº Capt. Subt. - DAEE],Tabela_BI[UGRHI],Tabela_BI_UGRHI[[#This Row],[UGRHI]],Tabela_BI[Ano],Tabela_BI_UGRHI[[#This Row],[Ano]])</f>
        <v>7243</v>
      </c>
      <c r="U72" s="1"/>
      <c r="V72" s="1"/>
      <c r="W72" s="1"/>
      <c r="AA72" s="1"/>
      <c r="AD72" s="1"/>
      <c r="AE72" s="1"/>
    </row>
    <row r="73" spans="1:31" hidden="1" x14ac:dyDescent="0.25">
      <c r="A73" s="1">
        <v>6</v>
      </c>
      <c r="B73" s="1">
        <v>2016</v>
      </c>
      <c r="C73" s="20">
        <f>SUMIFS(Tabela_BI[P.01-A],Tabela_BI[UGRHI],Tabela_BI_UGRHI[[#This Row],[UGRHI]],Tabela_BI[Ano],Tabela_BI_UGRHI[[#This Row],[Ano]])</f>
        <v>55.493402200000006</v>
      </c>
      <c r="D73" s="20">
        <f>SUMIFS(Tabela_BI[P.01-B],Tabela_BI[UGRHI],Tabela_BI_UGRHI[[#This Row],[UGRHI]],Tabela_BI[Ano],Tabela_BI_UGRHI[[#This Row],[Ano]])</f>
        <v>51.141557999999996</v>
      </c>
      <c r="E73" s="20">
        <f>SUMIFS(Tabela_BI[P.01-C],Tabela_BI[UGRHI],Tabela_BI_UGRHI[[#This Row],[UGRHI]],Tabela_BI[Ano],Tabela_BI_UGRHI[[#This Row],[Ano]])</f>
        <v>4.3518442000000039</v>
      </c>
      <c r="F73" s="20">
        <f>SUMIFS(Tabela_BI[P.01-D],Tabela_BI[UGRHI],Tabela_BI_UGRHI[[#This Row],[UGRHI]],Tabela_BI[Ano],Tabela_BI_UGRHI[[#This Row],[Ano]])</f>
        <v>0</v>
      </c>
      <c r="G73" s="20">
        <f>SUMIFS(Tabela_BI[P.02-A],Tabela_BI[UGRHI],Tabela_BI_UGRHI[[#This Row],[UGRHI]],Tabela_BI[Ano],Tabela_BI_UGRHI[[#This Row],[Ano]])</f>
        <v>46.300098800000015</v>
      </c>
      <c r="H73" s="20">
        <f>SUMIFS(Tabela_BI[P.02-B],Tabela_BI[UGRHI],Tabela_BI_UGRHI[[#This Row],[UGRHI]],Tabela_BI[Ano],Tabela_BI_UGRHI[[#This Row],[Ano]])</f>
        <v>5.8809800000000028</v>
      </c>
      <c r="I73" s="20">
        <f>SUMIFS(Tabela_BI[P.02-C],Tabela_BI[UGRHI],Tabela_BI_UGRHI[[#This Row],[UGRHI]],Tabela_BI[Ano],Tabela_BI_UGRHI[[#This Row],[Ano]])</f>
        <v>0.98743090000000211</v>
      </c>
      <c r="J73" s="20">
        <f>SUMIFS(Tabela_BI[P.02-D],Tabela_BI[UGRHI],Tabela_BI_UGRHI[[#This Row],[UGRHI]],Tabela_BI[Ano],Tabela_BI_UGRHI[[#This Row],[Ano]])</f>
        <v>2.3248925000000078</v>
      </c>
      <c r="K73" s="49">
        <f>SUMIFS(Tabela_BI[P.02-E],Tabela_BI[UGRHI],Tabela_BI_UGRHI[[#This Row],[UGRHI]],Tabela_BI[Ano],Tabela_BI_UGRHI[[#This Row],[Ano]])</f>
        <v>78.923850163959486</v>
      </c>
      <c r="L73" s="6">
        <f>SUMIFS(Tabela_BI[P.08-D],Tabela_BI[UGRHI],Tabela_BI_UGRHI[[#This Row],[UGRHI]],Tabela_BI[Ano],Tabela_BI_UGRHI[[#This Row],[Ano]])</f>
        <v>413</v>
      </c>
      <c r="M73" s="7">
        <f>(Tabela_BI_UGRHI[[#This Row],[nº Capt. Superf. - DAEE]]/VLOOKUP(A73,'Base UGRHI'!$B:$H,2,FALSE))*1000</f>
        <v>96.6508575290257</v>
      </c>
      <c r="N73" s="7">
        <f>(Tabela_BI_UGRHI[[#This Row],[nº Capt. Subt. - DAEE]]/VLOOKUP(A73,'Base UGRHI'!$B:$H,2,FALSE))*1000</f>
        <v>652.65964895190893</v>
      </c>
      <c r="O73" s="8">
        <f>(Tabela_BI_UGRHI[[#This Row],[nº Capt. Superf. - DAEE]]/SUM(Tabela_BI_UGRHI[[#This Row],[nº Capt. Superf. - DAEE]:[nº Capt. Subt. - DAEE]]))*100</f>
        <v>12.898639041235018</v>
      </c>
      <c r="P73" s="7">
        <f>(Tabela_BI_UGRHI[[#This Row],[nº Capt. Subt. - DAEE]]/SUM(Tabela_BI_UGRHI[[#This Row],[nº Capt. Superf. - DAEE]:[nº Capt. Subt. - DAEE]]))*100</f>
        <v>87.101360958764985</v>
      </c>
      <c r="Q73" s="6">
        <f>SUMIFS(Tabela_BI[nº Capt. Superf. - DAEE],Tabela_BI[UGRHI],Tabela_BI_UGRHI[[#This Row],[UGRHI]],Tabela_BI[Ano],Tabela_BI_UGRHI[[#This Row],[Ano]])</f>
        <v>635</v>
      </c>
      <c r="R73" s="6">
        <f>SUMIFS(Tabela_BI[nº Capt. Subt. - DAEE],Tabela_BI[UGRHI],Tabela_BI_UGRHI[[#This Row],[UGRHI]],Tabela_BI[Ano],Tabela_BI_UGRHI[[#This Row],[Ano]])</f>
        <v>4288</v>
      </c>
      <c r="U73" s="1"/>
      <c r="V73" s="1"/>
      <c r="W73" s="1"/>
      <c r="AA73" s="1"/>
      <c r="AD73" s="1"/>
      <c r="AE73" s="1"/>
    </row>
    <row r="74" spans="1:31" hidden="1" x14ac:dyDescent="0.25">
      <c r="A74" s="1">
        <v>7</v>
      </c>
      <c r="B74" s="1">
        <v>2016</v>
      </c>
      <c r="C74" s="20">
        <f>SUMIFS(Tabela_BI[P.01-A],Tabela_BI[UGRHI],Tabela_BI_UGRHI[[#This Row],[UGRHI]],Tabela_BI[Ano],Tabela_BI_UGRHI[[#This Row],[Ano]])</f>
        <v>19.473932700000002</v>
      </c>
      <c r="D74" s="20">
        <f>SUMIFS(Tabela_BI[P.01-B],Tabela_BI[UGRHI],Tabela_BI_UGRHI[[#This Row],[UGRHI]],Tabela_BI[Ano],Tabela_BI_UGRHI[[#This Row],[Ano]])</f>
        <v>19.430830600000004</v>
      </c>
      <c r="E74" s="20">
        <f>SUMIFS(Tabela_BI[P.01-C],Tabela_BI[UGRHI],Tabela_BI_UGRHI[[#This Row],[UGRHI]],Tabela_BI[Ano],Tabela_BI_UGRHI[[#This Row],[Ano]])</f>
        <v>4.3102100000000004E-2</v>
      </c>
      <c r="F74" s="20">
        <f>SUMIFS(Tabela_BI[P.01-D],Tabela_BI[UGRHI],Tabela_BI_UGRHI[[#This Row],[UGRHI]],Tabela_BI[Ano],Tabela_BI_UGRHI[[#This Row],[Ano]])</f>
        <v>0</v>
      </c>
      <c r="G74" s="20">
        <f>SUMIFS(Tabela_BI[P.02-A],Tabela_BI[UGRHI],Tabela_BI_UGRHI[[#This Row],[UGRHI]],Tabela_BI[Ano],Tabela_BI_UGRHI[[#This Row],[Ano]])</f>
        <v>11.0865115</v>
      </c>
      <c r="H74" s="20">
        <f>SUMIFS(Tabela_BI[P.02-B],Tabela_BI[UGRHI],Tabela_BI_UGRHI[[#This Row],[UGRHI]],Tabela_BI[Ano],Tabela_BI_UGRHI[[#This Row],[Ano]])</f>
        <v>7.247129300000001</v>
      </c>
      <c r="I74" s="20">
        <f>SUMIFS(Tabela_BI[P.02-C],Tabela_BI[UGRHI],Tabela_BI_UGRHI[[#This Row],[UGRHI]],Tabela_BI[Ano],Tabela_BI_UGRHI[[#This Row],[Ano]])</f>
        <v>2.0489199999999999E-2</v>
      </c>
      <c r="J74" s="20">
        <f>SUMIFS(Tabela_BI[P.02-D],Tabela_BI[UGRHI],Tabela_BI_UGRHI[[#This Row],[UGRHI]],Tabela_BI[Ano],Tabela_BI_UGRHI[[#This Row],[Ano]])</f>
        <v>1.1198026999999997</v>
      </c>
      <c r="K74" s="49">
        <f>SUMIFS(Tabela_BI[P.02-E],Tabela_BI[UGRHI],Tabela_BI_UGRHI[[#This Row],[UGRHI]],Tabela_BI[Ano],Tabela_BI_UGRHI[[#This Row],[Ano]])</f>
        <v>5.4910788571122682</v>
      </c>
      <c r="L74" s="6">
        <f>SUMIFS(Tabela_BI[P.08-D],Tabela_BI[UGRHI],Tabela_BI_UGRHI[[#This Row],[UGRHI]],Tabela_BI[Ano],Tabela_BI_UGRHI[[#This Row],[Ano]])</f>
        <v>85</v>
      </c>
      <c r="M74" s="7">
        <f>(Tabela_BI_UGRHI[[#This Row],[nº Capt. Superf. - DAEE]]/VLOOKUP(A74,'Base UGRHI'!$B:$H,2,FALSE))*1000</f>
        <v>56.134094445613897</v>
      </c>
      <c r="N74" s="7">
        <f>(Tabela_BI_UGRHI[[#This Row],[nº Capt. Subt. - DAEE]]/VLOOKUP(A74,'Base UGRHI'!$B:$H,2,FALSE))*1000</f>
        <v>31.781803472884341</v>
      </c>
      <c r="O74" s="8">
        <f>(Tabela_BI_UGRHI[[#This Row],[nº Capt. Superf. - DAEE]]/SUM(Tabela_BI_UGRHI[[#This Row],[nº Capt. Superf. - DAEE]:[nº Capt. Subt. - DAEE]]))*100</f>
        <v>63.84976525821596</v>
      </c>
      <c r="P74" s="7">
        <f>(Tabela_BI_UGRHI[[#This Row],[nº Capt. Subt. - DAEE]]/SUM(Tabela_BI_UGRHI[[#This Row],[nº Capt. Superf. - DAEE]:[nº Capt. Subt. - DAEE]]))*100</f>
        <v>36.15023474178404</v>
      </c>
      <c r="Q74" s="6">
        <f>SUMIFS(Tabela_BI[nº Capt. Superf. - DAEE],Tabela_BI[UGRHI],Tabela_BI_UGRHI[[#This Row],[UGRHI]],Tabela_BI[Ano],Tabela_BI_UGRHI[[#This Row],[Ano]])</f>
        <v>136</v>
      </c>
      <c r="R74" s="6">
        <f>SUMIFS(Tabela_BI[nº Capt. Subt. - DAEE],Tabela_BI[UGRHI],Tabela_BI_UGRHI[[#This Row],[UGRHI]],Tabela_BI[Ano],Tabela_BI_UGRHI[[#This Row],[Ano]])</f>
        <v>77</v>
      </c>
      <c r="U74" s="1"/>
      <c r="V74" s="1"/>
      <c r="W74" s="1"/>
      <c r="AA74" s="1"/>
      <c r="AD74" s="1"/>
      <c r="AE74" s="1"/>
    </row>
    <row r="75" spans="1:31" hidden="1" x14ac:dyDescent="0.25">
      <c r="A75" s="1">
        <v>8</v>
      </c>
      <c r="B75" s="1">
        <v>2016</v>
      </c>
      <c r="C75" s="20">
        <f>SUMIFS(Tabela_BI[P.01-A],Tabela_BI[UGRHI],Tabela_BI_UGRHI[[#This Row],[UGRHI]],Tabela_BI[Ano],Tabela_BI_UGRHI[[#This Row],[Ano]])</f>
        <v>5.9408541999999995</v>
      </c>
      <c r="D75" s="20">
        <f>SUMIFS(Tabela_BI[P.01-B],Tabela_BI[UGRHI],Tabela_BI_UGRHI[[#This Row],[UGRHI]],Tabela_BI[Ano],Tabela_BI_UGRHI[[#This Row],[Ano]])</f>
        <v>4.7161456999999984</v>
      </c>
      <c r="E75" s="20">
        <f>SUMIFS(Tabela_BI[P.01-C],Tabela_BI[UGRHI],Tabela_BI_UGRHI[[#This Row],[UGRHI]],Tabela_BI[Ano],Tabela_BI_UGRHI[[#This Row],[Ano]])</f>
        <v>1.2247085</v>
      </c>
      <c r="F75" s="20">
        <f>SUMIFS(Tabela_BI[P.01-D],Tabela_BI[UGRHI],Tabela_BI_UGRHI[[#This Row],[UGRHI]],Tabela_BI[Ano],Tabela_BI_UGRHI[[#This Row],[Ano]])</f>
        <v>4.1999999999999993</v>
      </c>
      <c r="G75" s="20">
        <f>SUMIFS(Tabela_BI[P.02-A],Tabela_BI[UGRHI],Tabela_BI_UGRHI[[#This Row],[UGRHI]],Tabela_BI[Ano],Tabela_BI_UGRHI[[#This Row],[Ano]])</f>
        <v>1.5534365999999999</v>
      </c>
      <c r="H75" s="20">
        <f>SUMIFS(Tabela_BI[P.02-B],Tabela_BI[UGRHI],Tabela_BI_UGRHI[[#This Row],[UGRHI]],Tabela_BI[Ano],Tabela_BI_UGRHI[[#This Row],[Ano]])</f>
        <v>0.61726190000000003</v>
      </c>
      <c r="I75" s="20">
        <f>SUMIFS(Tabela_BI[P.02-C],Tabela_BI[UGRHI],Tabela_BI_UGRHI[[#This Row],[UGRHI]],Tabela_BI[Ano],Tabela_BI_UGRHI[[#This Row],[Ano]])</f>
        <v>3.6131974999999992</v>
      </c>
      <c r="J75" s="20">
        <f>SUMIFS(Tabela_BI[P.02-D],Tabela_BI[UGRHI],Tabela_BI_UGRHI[[#This Row],[UGRHI]],Tabela_BI[Ano],Tabela_BI_UGRHI[[#This Row],[Ano]])</f>
        <v>0.15695820000000002</v>
      </c>
      <c r="K75" s="49">
        <f>SUMIFS(Tabela_BI[P.02-E],Tabela_BI[UGRHI],Tabela_BI_UGRHI[[#This Row],[UGRHI]],Tabela_BI[Ano],Tabela_BI_UGRHI[[#This Row],[Ano]])</f>
        <v>2.1751485971225204</v>
      </c>
      <c r="L75" s="6">
        <f>SUMIFS(Tabela_BI[P.08-D],Tabela_BI[UGRHI],Tabela_BI_UGRHI[[#This Row],[UGRHI]],Tabela_BI[Ano],Tabela_BI_UGRHI[[#This Row],[Ano]])</f>
        <v>290</v>
      </c>
      <c r="M75" s="7">
        <f>(Tabela_BI_UGRHI[[#This Row],[nº Capt. Superf. - DAEE]]/VLOOKUP(A75,'Base UGRHI'!$B:$H,2,FALSE))*1000</f>
        <v>70.656112662181016</v>
      </c>
      <c r="N75" s="7">
        <f>(Tabela_BI_UGRHI[[#This Row],[nº Capt. Subt. - DAEE]]/VLOOKUP(A75,'Base UGRHI'!$B:$H,2,FALSE))*1000</f>
        <v>59.553009243838289</v>
      </c>
      <c r="O75" s="8">
        <f>(Tabela_BI_UGRHI[[#This Row],[nº Capt. Superf. - DAEE]]/SUM(Tabela_BI_UGRHI[[#This Row],[nº Capt. Superf. - DAEE]:[nº Capt. Subt. - DAEE]]))*100</f>
        <v>54.263565891472865</v>
      </c>
      <c r="P75" s="7">
        <f>(Tabela_BI_UGRHI[[#This Row],[nº Capt. Subt. - DAEE]]/SUM(Tabela_BI_UGRHI[[#This Row],[nº Capt. Superf. - DAEE]:[nº Capt. Subt. - DAEE]]))*100</f>
        <v>45.736434108527128</v>
      </c>
      <c r="Q75" s="6">
        <f>SUMIFS(Tabela_BI[nº Capt. Superf. - DAEE],Tabela_BI[UGRHI],Tabela_BI_UGRHI[[#This Row],[UGRHI]],Tabela_BI[Ano],Tabela_BI_UGRHI[[#This Row],[Ano]])</f>
        <v>700</v>
      </c>
      <c r="R75" s="6">
        <f>SUMIFS(Tabela_BI[nº Capt. Subt. - DAEE],Tabela_BI[UGRHI],Tabela_BI_UGRHI[[#This Row],[UGRHI]],Tabela_BI[Ano],Tabela_BI_UGRHI[[#This Row],[Ano]])</f>
        <v>590</v>
      </c>
      <c r="U75" s="1"/>
      <c r="V75" s="1"/>
      <c r="W75" s="1"/>
      <c r="AA75" s="1"/>
      <c r="AD75" s="1"/>
      <c r="AE75" s="1"/>
    </row>
    <row r="76" spans="1:31" hidden="1" x14ac:dyDescent="0.25">
      <c r="A76" s="1">
        <v>9</v>
      </c>
      <c r="B76" s="1">
        <v>2016</v>
      </c>
      <c r="C76" s="20">
        <f>SUMIFS(Tabela_BI[P.01-A],Tabela_BI[UGRHI],Tabela_BI_UGRHI[[#This Row],[UGRHI]],Tabela_BI[Ano],Tabela_BI_UGRHI[[#This Row],[Ano]])</f>
        <v>23.344629099999992</v>
      </c>
      <c r="D76" s="20">
        <f>SUMIFS(Tabela_BI[P.01-B],Tabela_BI[UGRHI],Tabela_BI_UGRHI[[#This Row],[UGRHI]],Tabela_BI[Ano],Tabela_BI_UGRHI[[#This Row],[Ano]])</f>
        <v>19.762601400000005</v>
      </c>
      <c r="E76" s="20">
        <f>SUMIFS(Tabela_BI[P.01-C],Tabela_BI[UGRHI],Tabela_BI_UGRHI[[#This Row],[UGRHI]],Tabela_BI[Ano],Tabela_BI_UGRHI[[#This Row],[Ano]])</f>
        <v>3.5820276999999998</v>
      </c>
      <c r="F76" s="20">
        <f>SUMIFS(Tabela_BI[P.01-D],Tabela_BI[UGRHI],Tabela_BI_UGRHI[[#This Row],[UGRHI]],Tabela_BI[Ano],Tabela_BI_UGRHI[[#This Row],[Ano]])</f>
        <v>7.8900000000000006</v>
      </c>
      <c r="G76" s="20">
        <f>SUMIFS(Tabela_BI[P.02-A],Tabela_BI[UGRHI],Tabela_BI_UGRHI[[#This Row],[UGRHI]],Tabela_BI[Ano],Tabela_BI_UGRHI[[#This Row],[Ano]])</f>
        <v>3.4905612999999986</v>
      </c>
      <c r="H76" s="20">
        <f>SUMIFS(Tabela_BI[P.02-B],Tabela_BI[UGRHI],Tabela_BI_UGRHI[[#This Row],[UGRHI]],Tabela_BI[Ano],Tabela_BI_UGRHI[[#This Row],[Ano]])</f>
        <v>6.1328674999999997</v>
      </c>
      <c r="I76" s="20">
        <f>SUMIFS(Tabela_BI[P.02-C],Tabela_BI[UGRHI],Tabela_BI_UGRHI[[#This Row],[UGRHI]],Tabela_BI[Ano],Tabela_BI_UGRHI[[#This Row],[Ano]])</f>
        <v>11.990351100000002</v>
      </c>
      <c r="J76" s="20">
        <f>SUMIFS(Tabela_BI[P.02-D],Tabela_BI[UGRHI],Tabela_BI_UGRHI[[#This Row],[UGRHI]],Tabela_BI[Ano],Tabela_BI_UGRHI[[#This Row],[Ano]])</f>
        <v>1.7308492000000002</v>
      </c>
      <c r="K76" s="49">
        <f>SUMIFS(Tabela_BI[P.02-E],Tabela_BI[UGRHI],Tabela_BI_UGRHI[[#This Row],[UGRHI]],Tabela_BI[Ano],Tabela_BI_UGRHI[[#This Row],[Ano]])</f>
        <v>4.5430692542372686</v>
      </c>
      <c r="L76" s="6">
        <f>SUMIFS(Tabela_BI[P.08-D],Tabela_BI[UGRHI],Tabela_BI_UGRHI[[#This Row],[UGRHI]],Tabela_BI[Ano],Tabela_BI_UGRHI[[#This Row],[Ano]])</f>
        <v>1000</v>
      </c>
      <c r="M76" s="7">
        <f>(Tabela_BI_UGRHI[[#This Row],[nº Capt. Superf. - DAEE]]/VLOOKUP(A76,'Base UGRHI'!$B:$H,2,FALSE))*1000</f>
        <v>129.8363463499642</v>
      </c>
      <c r="N76" s="7">
        <f>(Tabela_BI_UGRHI[[#This Row],[nº Capt. Subt. - DAEE]]/VLOOKUP(A76,'Base UGRHI'!$B:$H,2,FALSE))*1000</f>
        <v>106.35530498880047</v>
      </c>
      <c r="O76" s="8">
        <f>(Tabela_BI_UGRHI[[#This Row],[nº Capt. Superf. - DAEE]]/SUM(Tabela_BI_UGRHI[[#This Row],[nº Capt. Superf. - DAEE]:[nº Capt. Subt. - DAEE]]))*100</f>
        <v>54.970760233918128</v>
      </c>
      <c r="P76" s="7">
        <f>(Tabela_BI_UGRHI[[#This Row],[nº Capt. Subt. - DAEE]]/SUM(Tabela_BI_UGRHI[[#This Row],[nº Capt. Superf. - DAEE]:[nº Capt. Subt. - DAEE]]))*100</f>
        <v>45.029239766081872</v>
      </c>
      <c r="Q76" s="6">
        <f>SUMIFS(Tabela_BI[nº Capt. Superf. - DAEE],Tabela_BI[UGRHI],Tabela_BI_UGRHI[[#This Row],[UGRHI]],Tabela_BI[Ano],Tabela_BI_UGRHI[[#This Row],[Ano]])</f>
        <v>1692</v>
      </c>
      <c r="R76" s="6">
        <f>SUMIFS(Tabela_BI[nº Capt. Subt. - DAEE],Tabela_BI[UGRHI],Tabela_BI_UGRHI[[#This Row],[UGRHI]],Tabela_BI[Ano],Tabela_BI_UGRHI[[#This Row],[Ano]])</f>
        <v>1386</v>
      </c>
      <c r="U76" s="1"/>
      <c r="V76" s="1"/>
      <c r="W76" s="1"/>
      <c r="AA76" s="1"/>
      <c r="AD76" s="1"/>
      <c r="AE76" s="1"/>
    </row>
    <row r="77" spans="1:31" hidden="1" x14ac:dyDescent="0.25">
      <c r="A77" s="1">
        <v>10</v>
      </c>
      <c r="B77" s="1">
        <v>2016</v>
      </c>
      <c r="C77" s="20">
        <f>SUMIFS(Tabela_BI[P.01-A],Tabela_BI[UGRHI],Tabela_BI_UGRHI[[#This Row],[UGRHI]],Tabela_BI[Ano],Tabela_BI_UGRHI[[#This Row],[Ano]])</f>
        <v>11.761900799999999</v>
      </c>
      <c r="D77" s="20">
        <f>SUMIFS(Tabela_BI[P.01-B],Tabela_BI[UGRHI],Tabela_BI_UGRHI[[#This Row],[UGRHI]],Tabela_BI[Ano],Tabela_BI_UGRHI[[#This Row],[Ano]])</f>
        <v>9.9598799000000007</v>
      </c>
      <c r="E77" s="20">
        <f>SUMIFS(Tabela_BI[P.01-C],Tabela_BI[UGRHI],Tabela_BI_UGRHI[[#This Row],[UGRHI]],Tabela_BI[Ano],Tabela_BI_UGRHI[[#This Row],[Ano]])</f>
        <v>1.8020208999999996</v>
      </c>
      <c r="F77" s="20">
        <f>SUMIFS(Tabela_BI[P.01-D],Tabela_BI[UGRHI],Tabela_BI_UGRHI[[#This Row],[UGRHI]],Tabela_BI[Ano],Tabela_BI_UGRHI[[#This Row],[Ano]])</f>
        <v>0</v>
      </c>
      <c r="G77" s="20">
        <f>SUMIFS(Tabela_BI[P.02-A],Tabela_BI[UGRHI],Tabela_BI_UGRHI[[#This Row],[UGRHI]],Tabela_BI[Ano],Tabela_BI_UGRHI[[#This Row],[Ano]])</f>
        <v>6.3217411000000006</v>
      </c>
      <c r="H77" s="20">
        <f>SUMIFS(Tabela_BI[P.02-B],Tabela_BI[UGRHI],Tabela_BI_UGRHI[[#This Row],[UGRHI]],Tabela_BI[Ano],Tabela_BI_UGRHI[[#This Row],[Ano]])</f>
        <v>2.3512699000000001</v>
      </c>
      <c r="I77" s="20">
        <f>SUMIFS(Tabela_BI[P.02-C],Tabela_BI[UGRHI],Tabela_BI_UGRHI[[#This Row],[UGRHI]],Tabela_BI[Ano],Tabela_BI_UGRHI[[#This Row],[Ano]])</f>
        <v>2.1203838999999998</v>
      </c>
      <c r="J77" s="20">
        <f>SUMIFS(Tabela_BI[P.02-D],Tabela_BI[UGRHI],Tabela_BI_UGRHI[[#This Row],[UGRHI]],Tabela_BI[Ano],Tabela_BI_UGRHI[[#This Row],[Ano]])</f>
        <v>0.96850589999999948</v>
      </c>
      <c r="K77" s="49">
        <f>SUMIFS(Tabela_BI[P.02-E],Tabela_BI[UGRHI],Tabela_BI_UGRHI[[#This Row],[UGRHI]],Tabela_BI[Ano],Tabela_BI_UGRHI[[#This Row],[Ano]])</f>
        <v>6.265808951633101</v>
      </c>
      <c r="L77" s="6">
        <f>SUMIFS(Tabela_BI[P.08-D],Tabela_BI[UGRHI],Tabela_BI_UGRHI[[#This Row],[UGRHI]],Tabela_BI[Ano],Tabela_BI_UGRHI[[#This Row],[Ano]])</f>
        <v>1312</v>
      </c>
      <c r="M77" s="7">
        <f>(Tabela_BI_UGRHI[[#This Row],[nº Capt. Superf. - DAEE]]/VLOOKUP(A77,'Base UGRHI'!$B:$H,2,FALSE))*1000</f>
        <v>72.649791638083371</v>
      </c>
      <c r="N77" s="7">
        <f>(Tabela_BI_UGRHI[[#This Row],[nº Capt. Subt. - DAEE]]/VLOOKUP(A77,'Base UGRHI'!$B:$H,2,FALSE))*1000</f>
        <v>142.40681569103259</v>
      </c>
      <c r="O77" s="8">
        <f>(Tabela_BI_UGRHI[[#This Row],[nº Capt. Superf. - DAEE]]/SUM(Tabela_BI_UGRHI[[#This Row],[nº Capt. Superf. - DAEE]:[nº Capt. Subt. - DAEE]]))*100</f>
        <v>33.781706379707913</v>
      </c>
      <c r="P77" s="7">
        <f>(Tabela_BI_UGRHI[[#This Row],[nº Capt. Subt. - DAEE]]/SUM(Tabela_BI_UGRHI[[#This Row],[nº Capt. Superf. - DAEE]:[nº Capt. Subt. - DAEE]]))*100</f>
        <v>66.218293620292073</v>
      </c>
      <c r="Q77" s="6">
        <f>SUMIFS(Tabela_BI[nº Capt. Superf. - DAEE],Tabela_BI[UGRHI],Tabela_BI_UGRHI[[#This Row],[UGRHI]],Tabela_BI[Ano],Tabela_BI_UGRHI[[#This Row],[Ano]])</f>
        <v>879</v>
      </c>
      <c r="R77" s="6">
        <f>SUMIFS(Tabela_BI[nº Capt. Subt. - DAEE],Tabela_BI[UGRHI],Tabela_BI_UGRHI[[#This Row],[UGRHI]],Tabela_BI[Ano],Tabela_BI_UGRHI[[#This Row],[Ano]])</f>
        <v>1723</v>
      </c>
      <c r="U77" s="1"/>
      <c r="V77" s="1"/>
      <c r="W77" s="1"/>
      <c r="AA77" s="1"/>
      <c r="AD77" s="1"/>
      <c r="AE77" s="1"/>
    </row>
    <row r="78" spans="1:31" hidden="1" x14ac:dyDescent="0.25">
      <c r="A78" s="1">
        <v>11</v>
      </c>
      <c r="B78" s="1">
        <v>2016</v>
      </c>
      <c r="C78" s="20">
        <f>SUMIFS(Tabela_BI[P.01-A],Tabela_BI[UGRHI],Tabela_BI_UGRHI[[#This Row],[UGRHI]],Tabela_BI[Ano],Tabela_BI_UGRHI[[#This Row],[Ano]])</f>
        <v>2.7314480999999988</v>
      </c>
      <c r="D78" s="20">
        <f>SUMIFS(Tabela_BI[P.01-B],Tabela_BI[UGRHI],Tabela_BI_UGRHI[[#This Row],[UGRHI]],Tabela_BI[Ano],Tabela_BI_UGRHI[[#This Row],[Ano]])</f>
        <v>2.6489076999999996</v>
      </c>
      <c r="E78" s="20">
        <f>SUMIFS(Tabela_BI[P.01-C],Tabela_BI[UGRHI],Tabela_BI_UGRHI[[#This Row],[UGRHI]],Tabela_BI[Ano],Tabela_BI_UGRHI[[#This Row],[Ano]])</f>
        <v>8.25404E-2</v>
      </c>
      <c r="F78" s="20">
        <f>SUMIFS(Tabela_BI[P.01-D],Tabela_BI[UGRHI],Tabela_BI_UGRHI[[#This Row],[UGRHI]],Tabela_BI[Ano],Tabela_BI_UGRHI[[#This Row],[Ano]])</f>
        <v>0.56999999999999995</v>
      </c>
      <c r="G78" s="20">
        <f>SUMIFS(Tabela_BI[P.02-A],Tabela_BI[UGRHI],Tabela_BI_UGRHI[[#This Row],[UGRHI]],Tabela_BI[Ano],Tabela_BI_UGRHI[[#This Row],[Ano]])</f>
        <v>0.52130250000000011</v>
      </c>
      <c r="H78" s="20">
        <f>SUMIFS(Tabela_BI[P.02-B],Tabela_BI[UGRHI],Tabela_BI_UGRHI[[#This Row],[UGRHI]],Tabela_BI[Ano],Tabela_BI_UGRHI[[#This Row],[Ano]])</f>
        <v>1.2210255999999995</v>
      </c>
      <c r="I78" s="20">
        <f>SUMIFS(Tabela_BI[P.02-C],Tabela_BI[UGRHI],Tabela_BI_UGRHI[[#This Row],[UGRHI]],Tabela_BI[Ano],Tabela_BI_UGRHI[[#This Row],[Ano]])</f>
        <v>0.8391637999999999</v>
      </c>
      <c r="J78" s="20">
        <f>SUMIFS(Tabela_BI[P.02-D],Tabela_BI[UGRHI],Tabela_BI_UGRHI[[#This Row],[UGRHI]],Tabela_BI[Ano],Tabela_BI_UGRHI[[#This Row],[Ano]])</f>
        <v>0.14995619999999998</v>
      </c>
      <c r="K78" s="49">
        <f>SUMIFS(Tabela_BI[P.02-E],Tabela_BI[UGRHI],Tabela_BI_UGRHI[[#This Row],[UGRHI]],Tabela_BI[Ano],Tabela_BI_UGRHI[[#This Row],[Ano]])</f>
        <v>0.70490365327893523</v>
      </c>
      <c r="L78" s="6">
        <f>SUMIFS(Tabela_BI[P.08-D],Tabela_BI[UGRHI],Tabela_BI_UGRHI[[#This Row],[UGRHI]],Tabela_BI[Ano],Tabela_BI_UGRHI[[#This Row],[Ano]])</f>
        <v>823</v>
      </c>
      <c r="M78" s="7">
        <f>(Tabela_BI_UGRHI[[#This Row],[nº Capt. Superf. - DAEE]]/VLOOKUP(A78,'Base UGRHI'!$B:$H,2,FALSE))*1000</f>
        <v>26.324475840990786</v>
      </c>
      <c r="N78" s="7">
        <f>(Tabela_BI_UGRHI[[#This Row],[nº Capt. Subt. - DAEE]]/VLOOKUP(A78,'Base UGRHI'!$B:$H,2,FALSE))*1000</f>
        <v>10.729129351673306</v>
      </c>
      <c r="O78" s="8">
        <f>(Tabela_BI_UGRHI[[#This Row],[nº Capt. Superf. - DAEE]]/SUM(Tabela_BI_UGRHI[[#This Row],[nº Capt. Superf. - DAEE]:[nº Capt. Subt. - DAEE]]))*100</f>
        <v>71.044303797468359</v>
      </c>
      <c r="P78" s="7">
        <f>(Tabela_BI_UGRHI[[#This Row],[nº Capt. Subt. - DAEE]]/SUM(Tabela_BI_UGRHI[[#This Row],[nº Capt. Superf. - DAEE]:[nº Capt. Subt. - DAEE]]))*100</f>
        <v>28.955696202531644</v>
      </c>
      <c r="Q78" s="6">
        <f>SUMIFS(Tabela_BI[nº Capt. Superf. - DAEE],Tabela_BI[UGRHI],Tabela_BI_UGRHI[[#This Row],[UGRHI]],Tabela_BI[Ano],Tabela_BI_UGRHI[[#This Row],[Ano]])</f>
        <v>449</v>
      </c>
      <c r="R78" s="6">
        <f>SUMIFS(Tabela_BI[nº Capt. Subt. - DAEE],Tabela_BI[UGRHI],Tabela_BI_UGRHI[[#This Row],[UGRHI]],Tabela_BI[Ano],Tabela_BI_UGRHI[[#This Row],[Ano]])</f>
        <v>183</v>
      </c>
      <c r="U78" s="1"/>
      <c r="V78" s="1"/>
      <c r="W78" s="1"/>
      <c r="AA78" s="1"/>
      <c r="AD78" s="1"/>
      <c r="AE78" s="1"/>
    </row>
    <row r="79" spans="1:31" hidden="1" x14ac:dyDescent="0.25">
      <c r="A79" s="1">
        <v>12</v>
      </c>
      <c r="B79" s="1">
        <v>2016</v>
      </c>
      <c r="C79" s="20">
        <f>SUMIFS(Tabela_BI[P.01-A],Tabela_BI[UGRHI],Tabela_BI_UGRHI[[#This Row],[UGRHI]],Tabela_BI[Ano],Tabela_BI_UGRHI[[#This Row],[Ano]])</f>
        <v>15.588004600000001</v>
      </c>
      <c r="D79" s="20">
        <f>SUMIFS(Tabela_BI[P.01-B],Tabela_BI[UGRHI],Tabela_BI_UGRHI[[#This Row],[UGRHI]],Tabela_BI[Ano],Tabela_BI_UGRHI[[#This Row],[Ano]])</f>
        <v>13.371738699999998</v>
      </c>
      <c r="E79" s="20">
        <f>SUMIFS(Tabela_BI[P.01-C],Tabela_BI[UGRHI],Tabela_BI_UGRHI[[#This Row],[UGRHI]],Tabela_BI[Ano],Tabela_BI_UGRHI[[#This Row],[Ano]])</f>
        <v>2.2162659000000011</v>
      </c>
      <c r="F79" s="20">
        <f>SUMIFS(Tabela_BI[P.01-D],Tabela_BI[UGRHI],Tabela_BI_UGRHI[[#This Row],[UGRHI]],Tabela_BI[Ano],Tabela_BI_UGRHI[[#This Row],[Ano]])</f>
        <v>5.7</v>
      </c>
      <c r="G79" s="20">
        <f>SUMIFS(Tabela_BI[P.02-A],Tabela_BI[UGRHI],Tabela_BI_UGRHI[[#This Row],[UGRHI]],Tabela_BI[Ano],Tabela_BI_UGRHI[[#This Row],[Ano]])</f>
        <v>0.90837940000000039</v>
      </c>
      <c r="H79" s="20">
        <f>SUMIFS(Tabela_BI[P.02-B],Tabela_BI[UGRHI],Tabela_BI_UGRHI[[#This Row],[UGRHI]],Tabela_BI[Ano],Tabela_BI_UGRHI[[#This Row],[Ano]])</f>
        <v>1.6840558999999999</v>
      </c>
      <c r="I79" s="20">
        <f>SUMIFS(Tabela_BI[P.02-C],Tabela_BI[UGRHI],Tabela_BI_UGRHI[[#This Row],[UGRHI]],Tabela_BI[Ano],Tabela_BI_UGRHI[[#This Row],[Ano]])</f>
        <v>12.4464244</v>
      </c>
      <c r="J79" s="20">
        <f>SUMIFS(Tabela_BI[P.02-D],Tabela_BI[UGRHI],Tabela_BI_UGRHI[[#This Row],[UGRHI]],Tabela_BI[Ano],Tabela_BI_UGRHI[[#This Row],[Ano]])</f>
        <v>0.54914489999999994</v>
      </c>
      <c r="K79" s="49">
        <f>SUMIFS(Tabela_BI[P.02-E],Tabela_BI[UGRHI],Tabela_BI_UGRHI[[#This Row],[UGRHI]],Tabela_BI[Ano],Tabela_BI_UGRHI[[#This Row],[Ano]])</f>
        <v>1.0415123864733795</v>
      </c>
      <c r="L79" s="6">
        <f>SUMIFS(Tabela_BI[P.08-D],Tabela_BI[UGRHI],Tabela_BI_UGRHI[[#This Row],[UGRHI]],Tabela_BI[Ano],Tabela_BI_UGRHI[[#This Row],[Ano]])</f>
        <v>267</v>
      </c>
      <c r="M79" s="7">
        <f>(Tabela_BI_UGRHI[[#This Row],[nº Capt. Superf. - DAEE]]/VLOOKUP(A79,'Base UGRHI'!$B:$H,2,FALSE))*1000</f>
        <v>73.104245247872583</v>
      </c>
      <c r="N79" s="7">
        <f>(Tabela_BI_UGRHI[[#This Row],[nº Capt. Subt. - DAEE]]/VLOOKUP(A79,'Base UGRHI'!$B:$H,2,FALSE))*1000</f>
        <v>64.106799678903641</v>
      </c>
      <c r="O79" s="8">
        <f>(Tabela_BI_UGRHI[[#This Row],[nº Capt. Superf. - DAEE]]/SUM(Tabela_BI_UGRHI[[#This Row],[nº Capt. Superf. - DAEE]:[nº Capt. Subt. - DAEE]]))*100</f>
        <v>53.278688524590166</v>
      </c>
      <c r="P79" s="7">
        <f>(Tabela_BI_UGRHI[[#This Row],[nº Capt. Subt. - DAEE]]/SUM(Tabela_BI_UGRHI[[#This Row],[nº Capt. Superf. - DAEE]:[nº Capt. Subt. - DAEE]]))*100</f>
        <v>46.721311475409841</v>
      </c>
      <c r="Q79" s="6">
        <f>SUMIFS(Tabela_BI[nº Capt. Superf. - DAEE],Tabela_BI[UGRHI],Tabela_BI_UGRHI[[#This Row],[UGRHI]],Tabela_BI[Ano],Tabela_BI_UGRHI[[#This Row],[Ano]])</f>
        <v>520</v>
      </c>
      <c r="R79" s="6">
        <f>SUMIFS(Tabela_BI[nº Capt. Subt. - DAEE],Tabela_BI[UGRHI],Tabela_BI_UGRHI[[#This Row],[UGRHI]],Tabela_BI[Ano],Tabela_BI_UGRHI[[#This Row],[Ano]])</f>
        <v>456</v>
      </c>
      <c r="U79" s="1"/>
      <c r="V79" s="1"/>
      <c r="W79" s="1"/>
      <c r="AA79" s="1"/>
      <c r="AD79" s="1"/>
      <c r="AE79" s="1"/>
    </row>
    <row r="80" spans="1:31" hidden="1" x14ac:dyDescent="0.25">
      <c r="A80" s="1">
        <v>13</v>
      </c>
      <c r="B80" s="1">
        <v>2016</v>
      </c>
      <c r="C80" s="20">
        <f>SUMIFS(Tabela_BI[P.01-A],Tabela_BI[UGRHI],Tabela_BI_UGRHI[[#This Row],[UGRHI]],Tabela_BI[Ano],Tabela_BI_UGRHI[[#This Row],[Ano]])</f>
        <v>20.616952000000005</v>
      </c>
      <c r="D80" s="20">
        <f>SUMIFS(Tabela_BI[P.01-B],Tabela_BI[UGRHI],Tabela_BI_UGRHI[[#This Row],[UGRHI]],Tabela_BI[Ano],Tabela_BI_UGRHI[[#This Row],[Ano]])</f>
        <v>14.701515600000008</v>
      </c>
      <c r="E80" s="20">
        <f>SUMIFS(Tabela_BI[P.01-C],Tabela_BI[UGRHI],Tabela_BI_UGRHI[[#This Row],[UGRHI]],Tabela_BI[Ano],Tabela_BI_UGRHI[[#This Row],[Ano]])</f>
        <v>5.9154364000000008</v>
      </c>
      <c r="F80" s="20">
        <f>SUMIFS(Tabela_BI[P.01-D],Tabela_BI[UGRHI],Tabela_BI_UGRHI[[#This Row],[UGRHI]],Tabela_BI[Ano],Tabela_BI_UGRHI[[#This Row],[Ano]])</f>
        <v>0</v>
      </c>
      <c r="G80" s="20">
        <f>SUMIFS(Tabela_BI[P.02-A],Tabela_BI[UGRHI],Tabela_BI_UGRHI[[#This Row],[UGRHI]],Tabela_BI[Ano],Tabela_BI_UGRHI[[#This Row],[Ano]])</f>
        <v>2.9507669999999995</v>
      </c>
      <c r="H80" s="20">
        <f>SUMIFS(Tabela_BI[P.02-B],Tabela_BI[UGRHI],Tabela_BI_UGRHI[[#This Row],[UGRHI]],Tabela_BI[Ano],Tabela_BI_UGRHI[[#This Row],[Ano]])</f>
        <v>10.6389844</v>
      </c>
      <c r="I80" s="20">
        <f>SUMIFS(Tabela_BI[P.02-C],Tabela_BI[UGRHI],Tabela_BI_UGRHI[[#This Row],[UGRHI]],Tabela_BI[Ano],Tabela_BI_UGRHI[[#This Row],[Ano]])</f>
        <v>5.7653453000000017</v>
      </c>
      <c r="J80" s="20">
        <f>SUMIFS(Tabela_BI[P.02-D],Tabela_BI[UGRHI],Tabela_BI_UGRHI[[#This Row],[UGRHI]],Tabela_BI[Ano],Tabela_BI_UGRHI[[#This Row],[Ano]])</f>
        <v>1.2618552999999995</v>
      </c>
      <c r="K80" s="49">
        <f>SUMIFS(Tabela_BI[P.02-E],Tabela_BI[UGRHI],Tabela_BI_UGRHI[[#This Row],[UGRHI]],Tabela_BI[Ano],Tabela_BI_UGRHI[[#This Row],[Ano]])</f>
        <v>4.9441143083692127</v>
      </c>
      <c r="L80" s="6">
        <f>SUMIFS(Tabela_BI[P.08-D],Tabela_BI[UGRHI],Tabela_BI_UGRHI[[#This Row],[UGRHI]],Tabela_BI[Ano],Tabela_BI_UGRHI[[#This Row],[Ano]])</f>
        <v>363</v>
      </c>
      <c r="M80" s="7">
        <f>(Tabela_BI_UGRHI[[#This Row],[nº Capt. Superf. - DAEE]]/VLOOKUP(A80,'Base UGRHI'!$B:$H,2,FALSE))*1000</f>
        <v>42.780869601270993</v>
      </c>
      <c r="N80" s="7">
        <f>(Tabela_BI_UGRHI[[#This Row],[nº Capt. Subt. - DAEE]]/VLOOKUP(A80,'Base UGRHI'!$B:$H,2,FALSE))*1000</f>
        <v>118.79386845228113</v>
      </c>
      <c r="O80" s="8">
        <f>(Tabela_BI_UGRHI[[#This Row],[nº Capt. Superf. - DAEE]]/SUM(Tabela_BI_UGRHI[[#This Row],[nº Capt. Superf. - DAEE]:[nº Capt. Subt. - DAEE]]))*100</f>
        <v>26.477449455676517</v>
      </c>
      <c r="P80" s="7">
        <f>(Tabela_BI_UGRHI[[#This Row],[nº Capt. Subt. - DAEE]]/SUM(Tabela_BI_UGRHI[[#This Row],[nº Capt. Superf. - DAEE]:[nº Capt. Subt. - DAEE]]))*100</f>
        <v>73.522550544323479</v>
      </c>
      <c r="Q80" s="6">
        <f>SUMIFS(Tabela_BI[nº Capt. Superf. - DAEE],Tabela_BI[UGRHI],Tabela_BI_UGRHI[[#This Row],[UGRHI]],Tabela_BI[Ano],Tabela_BI_UGRHI[[#This Row],[Ano]])</f>
        <v>681</v>
      </c>
      <c r="R80" s="6">
        <f>SUMIFS(Tabela_BI[nº Capt. Subt. - DAEE],Tabela_BI[UGRHI],Tabela_BI_UGRHI[[#This Row],[UGRHI]],Tabela_BI[Ano],Tabela_BI_UGRHI[[#This Row],[Ano]])</f>
        <v>1891</v>
      </c>
      <c r="U80" s="1"/>
      <c r="V80" s="1"/>
      <c r="W80" s="1"/>
      <c r="AA80" s="1"/>
      <c r="AD80" s="1"/>
      <c r="AE80" s="1"/>
    </row>
    <row r="81" spans="1:31" hidden="1" x14ac:dyDescent="0.25">
      <c r="A81" s="1">
        <v>14</v>
      </c>
      <c r="B81" s="1">
        <v>2016</v>
      </c>
      <c r="C81" s="20">
        <f>SUMIFS(Tabela_BI[P.01-A],Tabela_BI[UGRHI],Tabela_BI_UGRHI[[#This Row],[UGRHI]],Tabela_BI[Ano],Tabela_BI_UGRHI[[#This Row],[Ano]])</f>
        <v>11.627499099999998</v>
      </c>
      <c r="D81" s="20">
        <f>SUMIFS(Tabela_BI[P.01-B],Tabela_BI[UGRHI],Tabela_BI_UGRHI[[#This Row],[UGRHI]],Tabela_BI[Ano],Tabela_BI_UGRHI[[#This Row],[Ano]])</f>
        <v>11.115856400000002</v>
      </c>
      <c r="E81" s="20">
        <f>SUMIFS(Tabela_BI[P.01-C],Tabela_BI[UGRHI],Tabela_BI_UGRHI[[#This Row],[UGRHI]],Tabela_BI[Ano],Tabela_BI_UGRHI[[#This Row],[Ano]])</f>
        <v>0.51164269999999989</v>
      </c>
      <c r="F81" s="20">
        <f>SUMIFS(Tabela_BI[P.01-D],Tabela_BI[UGRHI],Tabela_BI_UGRHI[[#This Row],[UGRHI]],Tabela_BI[Ano],Tabela_BI_UGRHI[[#This Row],[Ano]])</f>
        <v>1.8800000000000003</v>
      </c>
      <c r="G81" s="20">
        <f>SUMIFS(Tabela_BI[P.02-A],Tabela_BI[UGRHI],Tabela_BI_UGRHI[[#This Row],[UGRHI]],Tabela_BI[Ano],Tabela_BI_UGRHI[[#This Row],[Ano]])</f>
        <v>1.6973163999999998</v>
      </c>
      <c r="H81" s="20">
        <f>SUMIFS(Tabela_BI[P.02-B],Tabela_BI[UGRHI],Tabela_BI_UGRHI[[#This Row],[UGRHI]],Tabela_BI[Ano],Tabela_BI_UGRHI[[#This Row],[Ano]])</f>
        <v>1.9804886999999998</v>
      </c>
      <c r="I81" s="20">
        <f>SUMIFS(Tabela_BI[P.02-C],Tabela_BI[UGRHI],Tabela_BI_UGRHI[[#This Row],[UGRHI]],Tabela_BI[Ano],Tabela_BI_UGRHI[[#This Row],[Ano]])</f>
        <v>7.8058307999999963</v>
      </c>
      <c r="J81" s="20">
        <f>SUMIFS(Tabela_BI[P.02-D],Tabela_BI[UGRHI],Tabela_BI_UGRHI[[#This Row],[UGRHI]],Tabela_BI[Ano],Tabela_BI_UGRHI[[#This Row],[Ano]])</f>
        <v>0.14386320000000002</v>
      </c>
      <c r="K81" s="49">
        <f>SUMIFS(Tabela_BI[P.02-E],Tabela_BI[UGRHI],Tabela_BI_UGRHI[[#This Row],[UGRHI]],Tabela_BI[Ano],Tabela_BI_UGRHI[[#This Row],[Ano]])</f>
        <v>1.9034555785830178</v>
      </c>
      <c r="L81" s="6">
        <f>SUMIFS(Tabela_BI[P.08-D],Tabela_BI[UGRHI],Tabela_BI_UGRHI[[#This Row],[UGRHI]],Tabela_BI[Ano],Tabela_BI_UGRHI[[#This Row],[Ano]])</f>
        <v>855</v>
      </c>
      <c r="M81" s="7">
        <f>(Tabela_BI_UGRHI[[#This Row],[nº Capt. Superf. - DAEE]]/VLOOKUP(A81,'Base UGRHI'!$B:$H,2,FALSE))*1000</f>
        <v>88.676806072649399</v>
      </c>
      <c r="N81" s="7">
        <f>(Tabela_BI_UGRHI[[#This Row],[nº Capt. Subt. - DAEE]]/VLOOKUP(A81,'Base UGRHI'!$B:$H,2,FALSE))*1000</f>
        <v>22.374137040624969</v>
      </c>
      <c r="O81" s="8">
        <f>(Tabela_BI_UGRHI[[#This Row],[nº Capt. Superf. - DAEE]]/SUM(Tabela_BI_UGRHI[[#This Row],[nº Capt. Superf. - DAEE]:[nº Capt. Subt. - DAEE]]))*100</f>
        <v>79.852366478506298</v>
      </c>
      <c r="P81" s="7">
        <f>(Tabela_BI_UGRHI[[#This Row],[nº Capt. Subt. - DAEE]]/SUM(Tabela_BI_UGRHI[[#This Row],[nº Capt. Superf. - DAEE]:[nº Capt. Subt. - DAEE]]))*100</f>
        <v>20.147633521493706</v>
      </c>
      <c r="Q81" s="6">
        <f>SUMIFS(Tabela_BI[nº Capt. Superf. - DAEE],Tabela_BI[UGRHI],Tabela_BI_UGRHI[[#This Row],[UGRHI]],Tabela_BI[Ano],Tabela_BI_UGRHI[[#This Row],[Ano]])</f>
        <v>1839</v>
      </c>
      <c r="R81" s="6">
        <f>SUMIFS(Tabela_BI[nº Capt. Subt. - DAEE],Tabela_BI[UGRHI],Tabela_BI_UGRHI[[#This Row],[UGRHI]],Tabela_BI[Ano],Tabela_BI_UGRHI[[#This Row],[Ano]])</f>
        <v>464</v>
      </c>
      <c r="U81" s="1"/>
      <c r="V81" s="1"/>
      <c r="W81" s="1"/>
      <c r="AA81" s="1"/>
      <c r="AD81" s="1"/>
      <c r="AE81" s="1"/>
    </row>
    <row r="82" spans="1:31" hidden="1" x14ac:dyDescent="0.25">
      <c r="A82" s="1">
        <v>15</v>
      </c>
      <c r="B82" s="1">
        <v>2016</v>
      </c>
      <c r="C82" s="20">
        <f>SUMIFS(Tabela_BI[P.01-A],Tabela_BI[UGRHI],Tabela_BI_UGRHI[[#This Row],[UGRHI]],Tabela_BI[Ano],Tabela_BI_UGRHI[[#This Row],[Ano]])</f>
        <v>15.990570800000002</v>
      </c>
      <c r="D82" s="20">
        <f>SUMIFS(Tabela_BI[P.01-B],Tabela_BI[UGRHI],Tabela_BI_UGRHI[[#This Row],[UGRHI]],Tabela_BI[Ano],Tabela_BI_UGRHI[[#This Row],[Ano]])</f>
        <v>9.026328000000003</v>
      </c>
      <c r="E82" s="20">
        <f>SUMIFS(Tabela_BI[P.01-C],Tabela_BI[UGRHI],Tabela_BI_UGRHI[[#This Row],[UGRHI]],Tabela_BI[Ano],Tabela_BI_UGRHI[[#This Row],[Ano]])</f>
        <v>6.9642428000000001</v>
      </c>
      <c r="F82" s="20">
        <f>SUMIFS(Tabela_BI[P.01-D],Tabela_BI[UGRHI],Tabela_BI_UGRHI[[#This Row],[UGRHI]],Tabela_BI[Ano],Tabela_BI_UGRHI[[#This Row],[Ano]])</f>
        <v>1.4800000000000002</v>
      </c>
      <c r="G82" s="20">
        <f>SUMIFS(Tabela_BI[P.02-A],Tabela_BI[UGRHI],Tabela_BI_UGRHI[[#This Row],[UGRHI]],Tabela_BI[Ano],Tabela_BI_UGRHI[[#This Row],[Ano]])</f>
        <v>4.0231739000000006</v>
      </c>
      <c r="H82" s="20">
        <f>SUMIFS(Tabela_BI[P.02-B],Tabela_BI[UGRHI],Tabela_BI_UGRHI[[#This Row],[UGRHI]],Tabela_BI[Ano],Tabela_BI_UGRHI[[#This Row],[Ano]])</f>
        <v>3.1808383999999998</v>
      </c>
      <c r="I82" s="20">
        <f>SUMIFS(Tabela_BI[P.02-C],Tabela_BI[UGRHI],Tabela_BI_UGRHI[[#This Row],[UGRHI]],Tabela_BI[Ano],Tabela_BI_UGRHI[[#This Row],[Ano]])</f>
        <v>8.0020978000000031</v>
      </c>
      <c r="J82" s="20">
        <f>SUMIFS(Tabela_BI[P.02-D],Tabela_BI[UGRHI],Tabela_BI_UGRHI[[#This Row],[UGRHI]],Tabela_BI[Ano],Tabela_BI_UGRHI[[#This Row],[Ano]])</f>
        <v>0.78446069999999957</v>
      </c>
      <c r="K82" s="49">
        <f>SUMIFS(Tabela_BI[P.02-E],Tabela_BI[UGRHI],Tabela_BI_UGRHI[[#This Row],[UGRHI]],Tabela_BI[Ano],Tabela_BI_UGRHI[[#This Row],[Ano]])</f>
        <v>3.8723320940474544</v>
      </c>
      <c r="L82" s="6">
        <f>SUMIFS(Tabela_BI[P.08-D],Tabela_BI[UGRHI],Tabela_BI_UGRHI[[#This Row],[UGRHI]],Tabela_BI[Ano],Tabela_BI_UGRHI[[#This Row],[Ano]])</f>
        <v>432</v>
      </c>
      <c r="M82" s="7">
        <f>(Tabela_BI_UGRHI[[#This Row],[nº Capt. Superf. - DAEE]]/VLOOKUP(A82,'Base UGRHI'!$B:$H,2,FALSE))*1000</f>
        <v>58.461255198917797</v>
      </c>
      <c r="N82" s="7">
        <f>(Tabela_BI_UGRHI[[#This Row],[nº Capt. Subt. - DAEE]]/VLOOKUP(A82,'Base UGRHI'!$B:$H,2,FALSE))*1000</f>
        <v>162.77677475646522</v>
      </c>
      <c r="O82" s="8">
        <f>(Tabela_BI_UGRHI[[#This Row],[nº Capt. Superf. - DAEE]]/SUM(Tabela_BI_UGRHI[[#This Row],[nº Capt. Superf. - DAEE]:[nº Capt. Subt. - DAEE]]))*100</f>
        <v>26.424595812350915</v>
      </c>
      <c r="P82" s="7">
        <f>(Tabela_BI_UGRHI[[#This Row],[nº Capt. Subt. - DAEE]]/SUM(Tabela_BI_UGRHI[[#This Row],[nº Capt. Superf. - DAEE]:[nº Capt. Subt. - DAEE]]))*100</f>
        <v>73.575404187649085</v>
      </c>
      <c r="Q82" s="6">
        <f>SUMIFS(Tabela_BI[nº Capt. Superf. - DAEE],Tabela_BI[UGRHI],Tabela_BI_UGRHI[[#This Row],[UGRHI]],Tabela_BI[Ano],Tabela_BI_UGRHI[[#This Row],[Ano]])</f>
        <v>997</v>
      </c>
      <c r="R82" s="6">
        <f>SUMIFS(Tabela_BI[nº Capt. Subt. - DAEE],Tabela_BI[UGRHI],Tabela_BI_UGRHI[[#This Row],[UGRHI]],Tabela_BI[Ano],Tabela_BI_UGRHI[[#This Row],[Ano]])</f>
        <v>2776</v>
      </c>
      <c r="U82" s="1"/>
      <c r="V82" s="1"/>
      <c r="W82" s="1"/>
      <c r="AA82" s="1"/>
      <c r="AD82" s="1"/>
      <c r="AE82" s="1"/>
    </row>
    <row r="83" spans="1:31" hidden="1" x14ac:dyDescent="0.25">
      <c r="A83" s="1">
        <v>16</v>
      </c>
      <c r="B83" s="1">
        <v>2016</v>
      </c>
      <c r="C83" s="20">
        <f>SUMIFS(Tabela_BI[P.01-A],Tabela_BI[UGRHI],Tabela_BI_UGRHI[[#This Row],[UGRHI]],Tabela_BI[Ano],Tabela_BI_UGRHI[[#This Row],[Ano]])</f>
        <v>11.052169300000005</v>
      </c>
      <c r="D83" s="20">
        <f>SUMIFS(Tabela_BI[P.01-B],Tabela_BI[UGRHI],Tabela_BI_UGRHI[[#This Row],[UGRHI]],Tabela_BI[Ano],Tabela_BI_UGRHI[[#This Row],[Ano]])</f>
        <v>8.1040369999999999</v>
      </c>
      <c r="E83" s="20">
        <f>SUMIFS(Tabela_BI[P.01-C],Tabela_BI[UGRHI],Tabela_BI_UGRHI[[#This Row],[UGRHI]],Tabela_BI[Ano],Tabela_BI_UGRHI[[#This Row],[Ano]])</f>
        <v>2.9481323000000006</v>
      </c>
      <c r="F83" s="20">
        <f>SUMIFS(Tabela_BI[P.01-D],Tabela_BI[UGRHI],Tabela_BI_UGRHI[[#This Row],[UGRHI]],Tabela_BI[Ano],Tabela_BI_UGRHI[[#This Row],[Ano]])</f>
        <v>0</v>
      </c>
      <c r="G83" s="20">
        <f>SUMIFS(Tabela_BI[P.02-A],Tabela_BI[UGRHI],Tabela_BI_UGRHI[[#This Row],[UGRHI]],Tabela_BI[Ano],Tabela_BI_UGRHI[[#This Row],[Ano]])</f>
        <v>1.2722517999999998</v>
      </c>
      <c r="H83" s="20">
        <f>SUMIFS(Tabela_BI[P.02-B],Tabela_BI[UGRHI],Tabela_BI_UGRHI[[#This Row],[UGRHI]],Tabela_BI[Ano],Tabela_BI_UGRHI[[#This Row],[Ano]])</f>
        <v>1.2536193999999998</v>
      </c>
      <c r="I83" s="20">
        <f>SUMIFS(Tabela_BI[P.02-C],Tabela_BI[UGRHI],Tabela_BI_UGRHI[[#This Row],[UGRHI]],Tabela_BI[Ano],Tabela_BI_UGRHI[[#This Row],[Ano]])</f>
        <v>8.1990774999999996</v>
      </c>
      <c r="J83" s="20">
        <f>SUMIFS(Tabela_BI[P.02-D],Tabela_BI[UGRHI],Tabela_BI_UGRHI[[#This Row],[UGRHI]],Tabela_BI[Ano],Tabela_BI_UGRHI[[#This Row],[Ano]])</f>
        <v>0.32722059999999997</v>
      </c>
      <c r="K83" s="49">
        <f>SUMIFS(Tabela_BI[P.02-E],Tabela_BI[UGRHI],Tabela_BI_UGRHI[[#This Row],[UGRHI]],Tabela_BI[Ano],Tabela_BI_UGRHI[[#This Row],[Ano]])</f>
        <v>1.4867117351861185</v>
      </c>
      <c r="L83" s="6">
        <f>SUMIFS(Tabela_BI[P.08-D],Tabela_BI[UGRHI],Tabela_BI_UGRHI[[#This Row],[UGRHI]],Tabela_BI[Ano],Tabela_BI_UGRHI[[#This Row],[Ano]])</f>
        <v>174</v>
      </c>
      <c r="M83" s="7">
        <f>(Tabela_BI_UGRHI[[#This Row],[nº Capt. Superf. - DAEE]]/VLOOKUP(A83,'Base UGRHI'!$B:$H,2,FALSE))*1000</f>
        <v>36.072707083162527</v>
      </c>
      <c r="N83" s="7">
        <f>(Tabela_BI_UGRHI[[#This Row],[nº Capt. Subt. - DAEE]]/VLOOKUP(A83,'Base UGRHI'!$B:$H,2,FALSE))*1000</f>
        <v>92.158907134164664</v>
      </c>
      <c r="O83" s="8">
        <f>(Tabela_BI_UGRHI[[#This Row],[nº Capt. Superf. - DAEE]]/SUM(Tabela_BI_UGRHI[[#This Row],[nº Capt. Superf. - DAEE]:[nº Capt. Subt. - DAEE]]))*100</f>
        <v>28.130899937067337</v>
      </c>
      <c r="P83" s="7">
        <f>(Tabela_BI_UGRHI[[#This Row],[nº Capt. Subt. - DAEE]]/SUM(Tabela_BI_UGRHI[[#This Row],[nº Capt. Superf. - DAEE]:[nº Capt. Subt. - DAEE]]))*100</f>
        <v>71.869100062932674</v>
      </c>
      <c r="Q83" s="6">
        <f>SUMIFS(Tabela_BI[nº Capt. Superf. - DAEE],Tabela_BI[UGRHI],Tabela_BI_UGRHI[[#This Row],[UGRHI]],Tabela_BI[Ano],Tabela_BI_UGRHI[[#This Row],[Ano]])</f>
        <v>447</v>
      </c>
      <c r="R83" s="6">
        <f>SUMIFS(Tabela_BI[nº Capt. Subt. - DAEE],Tabela_BI[UGRHI],Tabela_BI_UGRHI[[#This Row],[UGRHI]],Tabela_BI[Ano],Tabela_BI_UGRHI[[#This Row],[Ano]])</f>
        <v>1142</v>
      </c>
      <c r="U83" s="1"/>
      <c r="V83" s="1"/>
      <c r="W83" s="1"/>
      <c r="AA83" s="1"/>
      <c r="AD83" s="1"/>
      <c r="AE83" s="1"/>
    </row>
    <row r="84" spans="1:31" hidden="1" x14ac:dyDescent="0.25">
      <c r="A84" s="1">
        <v>17</v>
      </c>
      <c r="B84" s="1">
        <v>2016</v>
      </c>
      <c r="C84" s="20">
        <f>SUMIFS(Tabela_BI[P.01-A],Tabela_BI[UGRHI],Tabela_BI_UGRHI[[#This Row],[UGRHI]],Tabela_BI[Ano],Tabela_BI_UGRHI[[#This Row],[Ano]])</f>
        <v>10.076474099999999</v>
      </c>
      <c r="D84" s="20">
        <f>SUMIFS(Tabela_BI[P.01-B],Tabela_BI[UGRHI],Tabela_BI_UGRHI[[#This Row],[UGRHI]],Tabela_BI[Ano],Tabela_BI_UGRHI[[#This Row],[Ano]])</f>
        <v>8.6630818000000005</v>
      </c>
      <c r="E84" s="20">
        <f>SUMIFS(Tabela_BI[P.01-C],Tabela_BI[UGRHI],Tabela_BI_UGRHI[[#This Row],[UGRHI]],Tabela_BI[Ano],Tabela_BI_UGRHI[[#This Row],[Ano]])</f>
        <v>1.4133923000000004</v>
      </c>
      <c r="F84" s="20">
        <f>SUMIFS(Tabela_BI[P.01-D],Tabela_BI[UGRHI],Tabela_BI_UGRHI[[#This Row],[UGRHI]],Tabela_BI[Ano],Tabela_BI_UGRHI[[#This Row],[Ano]])</f>
        <v>1</v>
      </c>
      <c r="G84" s="20">
        <f>SUMIFS(Tabela_BI[P.02-A],Tabela_BI[UGRHI],Tabela_BI_UGRHI[[#This Row],[UGRHI]],Tabela_BI[Ano],Tabela_BI_UGRHI[[#This Row],[Ano]])</f>
        <v>1.8856523999999999</v>
      </c>
      <c r="H84" s="20">
        <f>SUMIFS(Tabela_BI[P.02-B],Tabela_BI[UGRHI],Tabela_BI_UGRHI[[#This Row],[UGRHI]],Tabela_BI[Ano],Tabela_BI_UGRHI[[#This Row],[Ano]])</f>
        <v>2.0214523000000004</v>
      </c>
      <c r="I84" s="20">
        <f>SUMIFS(Tabela_BI[P.02-C],Tabela_BI[UGRHI],Tabela_BI_UGRHI[[#This Row],[UGRHI]],Tabela_BI[Ano],Tabela_BI_UGRHI[[#This Row],[Ano]])</f>
        <v>5.8601521999999999</v>
      </c>
      <c r="J84" s="20">
        <f>SUMIFS(Tabela_BI[P.02-D],Tabela_BI[UGRHI],Tabela_BI_UGRHI[[#This Row],[UGRHI]],Tabela_BI[Ano],Tabela_BI_UGRHI[[#This Row],[Ano]])</f>
        <v>0.30921720000000003</v>
      </c>
      <c r="K84" s="49">
        <f>SUMIFS(Tabela_BI[P.02-E],Tabela_BI[UGRHI],Tabela_BI_UGRHI[[#This Row],[UGRHI]],Tabela_BI[Ano],Tabela_BI_UGRHI[[#This Row],[Ano]])</f>
        <v>1.9569312669166667</v>
      </c>
      <c r="L84" s="6">
        <f>SUMIFS(Tabela_BI[P.08-D],Tabela_BI[UGRHI],Tabela_BI_UGRHI[[#This Row],[UGRHI]],Tabela_BI[Ano],Tabela_BI_UGRHI[[#This Row],[Ano]])</f>
        <v>273</v>
      </c>
      <c r="M84" s="7">
        <f>(Tabela_BI_UGRHI[[#This Row],[nº Capt. Superf. - DAEE]]/VLOOKUP(A84,'Base UGRHI'!$B:$H,2,FALSE))*1000</f>
        <v>27.854420330638259</v>
      </c>
      <c r="N84" s="7">
        <f>(Tabela_BI_UGRHI[[#This Row],[nº Capt. Subt. - DAEE]]/VLOOKUP(A84,'Base UGRHI'!$B:$H,2,FALSE))*1000</f>
        <v>39.92276260941582</v>
      </c>
      <c r="O84" s="8">
        <f>(Tabela_BI_UGRHI[[#This Row],[nº Capt. Superf. - DAEE]]/SUM(Tabela_BI_UGRHI[[#This Row],[nº Capt. Superf. - DAEE]:[nº Capt. Subt. - DAEE]]))*100</f>
        <v>41.097046413502106</v>
      </c>
      <c r="P84" s="7">
        <f>(Tabela_BI_UGRHI[[#This Row],[nº Capt. Subt. - DAEE]]/SUM(Tabela_BI_UGRHI[[#This Row],[nº Capt. Superf. - DAEE]:[nº Capt. Subt. - DAEE]]))*100</f>
        <v>58.902953586497887</v>
      </c>
      <c r="Q84" s="6">
        <f>SUMIFS(Tabela_BI[nº Capt. Superf. - DAEE],Tabela_BI[UGRHI],Tabela_BI_UGRHI[[#This Row],[UGRHI]],Tabela_BI[Ano],Tabela_BI_UGRHI[[#This Row],[Ano]])</f>
        <v>487</v>
      </c>
      <c r="R84" s="6">
        <f>SUMIFS(Tabela_BI[nº Capt. Subt. - DAEE],Tabela_BI[UGRHI],Tabela_BI_UGRHI[[#This Row],[UGRHI]],Tabela_BI[Ano],Tabela_BI_UGRHI[[#This Row],[Ano]])</f>
        <v>698</v>
      </c>
      <c r="U84" s="1"/>
      <c r="V84" s="1"/>
      <c r="W84" s="1"/>
      <c r="AA84" s="1"/>
      <c r="AD84" s="1"/>
      <c r="AE84" s="1"/>
    </row>
    <row r="85" spans="1:31" hidden="1" x14ac:dyDescent="0.25">
      <c r="A85" s="1">
        <v>18</v>
      </c>
      <c r="B85" s="1">
        <v>2016</v>
      </c>
      <c r="C85" s="20">
        <f>SUMIFS(Tabela_BI[P.01-A],Tabela_BI[UGRHI],Tabela_BI_UGRHI[[#This Row],[UGRHI]],Tabela_BI[Ano],Tabela_BI_UGRHI[[#This Row],[Ano]])</f>
        <v>2.3945983999999996</v>
      </c>
      <c r="D85" s="20">
        <f>SUMIFS(Tabela_BI[P.01-B],Tabela_BI[UGRHI],Tabela_BI_UGRHI[[#This Row],[UGRHI]],Tabela_BI[Ano],Tabela_BI_UGRHI[[#This Row],[Ano]])</f>
        <v>1.4708569999999999</v>
      </c>
      <c r="E85" s="20">
        <f>SUMIFS(Tabela_BI[P.01-C],Tabela_BI[UGRHI],Tabela_BI_UGRHI[[#This Row],[UGRHI]],Tabela_BI[Ano],Tabela_BI_UGRHI[[#This Row],[Ano]])</f>
        <v>0.92374139999999993</v>
      </c>
      <c r="F85" s="20">
        <f>SUMIFS(Tabela_BI[P.01-D],Tabela_BI[UGRHI],Tabela_BI_UGRHI[[#This Row],[UGRHI]],Tabela_BI[Ano],Tabela_BI_UGRHI[[#This Row],[Ano]])</f>
        <v>1.4300000000000002</v>
      </c>
      <c r="G85" s="20">
        <f>SUMIFS(Tabela_BI[P.02-A],Tabela_BI[UGRHI],Tabela_BI_UGRHI[[#This Row],[UGRHI]],Tabela_BI[Ano],Tabela_BI_UGRHI[[#This Row],[Ano]])</f>
        <v>0.41331099999999998</v>
      </c>
      <c r="H85" s="20">
        <f>SUMIFS(Tabela_BI[P.02-B],Tabela_BI[UGRHI],Tabela_BI_UGRHI[[#This Row],[UGRHI]],Tabela_BI[Ano],Tabela_BI_UGRHI[[#This Row],[Ano]])</f>
        <v>0.74113689999999988</v>
      </c>
      <c r="I85" s="20">
        <f>SUMIFS(Tabela_BI[P.02-C],Tabela_BI[UGRHI],Tabela_BI_UGRHI[[#This Row],[UGRHI]],Tabela_BI[Ano],Tabela_BI_UGRHI[[#This Row],[Ano]])</f>
        <v>1.1956785999999999</v>
      </c>
      <c r="J85" s="20">
        <f>SUMIFS(Tabela_BI[P.02-D],Tabela_BI[UGRHI],Tabela_BI_UGRHI[[#This Row],[UGRHI]],Tabela_BI[Ano],Tabela_BI_UGRHI[[#This Row],[Ano]])</f>
        <v>4.4471899999999995E-2</v>
      </c>
      <c r="K85" s="49">
        <f>SUMIFS(Tabela_BI[P.02-E],Tabela_BI[UGRHI],Tabela_BI_UGRHI[[#This Row],[UGRHI]],Tabela_BI[Ano],Tabela_BI_UGRHI[[#This Row],[Ano]])</f>
        <v>0.61791111960850709</v>
      </c>
      <c r="L85" s="6">
        <f>SUMIFS(Tabela_BI[P.08-D],Tabela_BI[UGRHI],Tabela_BI_UGRHI[[#This Row],[UGRHI]],Tabela_BI[Ano],Tabela_BI_UGRHI[[#This Row],[Ano]])</f>
        <v>105</v>
      </c>
      <c r="M85" s="7">
        <f>(Tabela_BI_UGRHI[[#This Row],[nº Capt. Superf. - DAEE]]/VLOOKUP(A85,'Base UGRHI'!$B:$H,2,FALSE))*1000</f>
        <v>72.831230031437485</v>
      </c>
      <c r="N85" s="7">
        <f>(Tabela_BI_UGRHI[[#This Row],[nº Capt. Subt. - DAEE]]/VLOOKUP(A85,'Base UGRHI'!$B:$H,2,FALSE))*1000</f>
        <v>68.029170908485582</v>
      </c>
      <c r="O85" s="8">
        <f>(Tabela_BI_UGRHI[[#This Row],[nº Capt. Superf. - DAEE]]/SUM(Tabela_BI_UGRHI[[#This Row],[nº Capt. Superf. - DAEE]:[nº Capt. Subt. - DAEE]]))*100</f>
        <v>51.70454545454546</v>
      </c>
      <c r="P85" s="7">
        <f>(Tabela_BI_UGRHI[[#This Row],[nº Capt. Subt. - DAEE]]/SUM(Tabela_BI_UGRHI[[#This Row],[nº Capt. Superf. - DAEE]:[nº Capt. Subt. - DAEE]]))*100</f>
        <v>48.295454545454547</v>
      </c>
      <c r="Q85" s="6">
        <f>SUMIFS(Tabela_BI[nº Capt. Superf. - DAEE],Tabela_BI[UGRHI],Tabela_BI_UGRHI[[#This Row],[UGRHI]],Tabela_BI[Ano],Tabela_BI_UGRHI[[#This Row],[Ano]])</f>
        <v>455</v>
      </c>
      <c r="R85" s="6">
        <f>SUMIFS(Tabela_BI[nº Capt. Subt. - DAEE],Tabela_BI[UGRHI],Tabela_BI_UGRHI[[#This Row],[UGRHI]],Tabela_BI[Ano],Tabela_BI_UGRHI[[#This Row],[Ano]])</f>
        <v>425</v>
      </c>
      <c r="U85" s="1"/>
      <c r="V85" s="1"/>
      <c r="W85" s="1"/>
      <c r="AA85" s="1"/>
      <c r="AD85" s="1"/>
      <c r="AE85" s="1"/>
    </row>
    <row r="86" spans="1:31" hidden="1" x14ac:dyDescent="0.25">
      <c r="A86" s="1">
        <v>19</v>
      </c>
      <c r="B86" s="1">
        <v>2016</v>
      </c>
      <c r="C86" s="20">
        <f>SUMIFS(Tabela_BI[P.01-A],Tabela_BI[UGRHI],Tabela_BI_UGRHI[[#This Row],[UGRHI]],Tabela_BI[Ano],Tabela_BI_UGRHI[[#This Row],[Ano]])</f>
        <v>9.8273352999999997</v>
      </c>
      <c r="D86" s="20">
        <f>SUMIFS(Tabela_BI[P.01-B],Tabela_BI[UGRHI],Tabela_BI_UGRHI[[#This Row],[UGRHI]],Tabela_BI[Ano],Tabela_BI_UGRHI[[#This Row],[Ano]])</f>
        <v>8.0517014000000007</v>
      </c>
      <c r="E86" s="20">
        <f>SUMIFS(Tabela_BI[P.01-C],Tabela_BI[UGRHI],Tabela_BI_UGRHI[[#This Row],[UGRHI]],Tabela_BI[Ano],Tabela_BI_UGRHI[[#This Row],[Ano]])</f>
        <v>1.7756338999999999</v>
      </c>
      <c r="F86" s="20">
        <f>SUMIFS(Tabela_BI[P.01-D],Tabela_BI[UGRHI],Tabela_BI_UGRHI[[#This Row],[UGRHI]],Tabela_BI[Ano],Tabela_BI_UGRHI[[#This Row],[Ano]])</f>
        <v>0.7</v>
      </c>
      <c r="G86" s="20">
        <f>SUMIFS(Tabela_BI[P.02-A],Tabela_BI[UGRHI],Tabela_BI_UGRHI[[#This Row],[UGRHI]],Tabela_BI[Ano],Tabela_BI_UGRHI[[#This Row],[Ano]])</f>
        <v>1.2596638999999998</v>
      </c>
      <c r="H86" s="20">
        <f>SUMIFS(Tabela_BI[P.02-B],Tabela_BI[UGRHI],Tabela_BI_UGRHI[[#This Row],[UGRHI]],Tabela_BI[Ano],Tabela_BI_UGRHI[[#This Row],[Ano]])</f>
        <v>3.2788309</v>
      </c>
      <c r="I86" s="20">
        <f>SUMIFS(Tabela_BI[P.02-C],Tabela_BI[UGRHI],Tabela_BI_UGRHI[[#This Row],[UGRHI]],Tabela_BI[Ano],Tabela_BI_UGRHI[[#This Row],[Ano]])</f>
        <v>5.0102563000000018</v>
      </c>
      <c r="J86" s="20">
        <f>SUMIFS(Tabela_BI[P.02-D],Tabela_BI[UGRHI],Tabela_BI_UGRHI[[#This Row],[UGRHI]],Tabela_BI[Ano],Tabela_BI_UGRHI[[#This Row],[Ano]])</f>
        <v>0.2785842</v>
      </c>
      <c r="K86" s="49">
        <f>SUMIFS(Tabela_BI[P.02-E],Tabela_BI[UGRHI],Tabela_BI_UGRHI[[#This Row],[UGRHI]],Tabela_BI[Ano],Tabela_BI_UGRHI[[#This Row],[Ano]])</f>
        <v>2.3110297643916269</v>
      </c>
      <c r="L86" s="6">
        <f>SUMIFS(Tabela_BI[P.08-D],Tabela_BI[UGRHI],Tabela_BI_UGRHI[[#This Row],[UGRHI]],Tabela_BI[Ano],Tabela_BI_UGRHI[[#This Row],[Ano]])</f>
        <v>124</v>
      </c>
      <c r="M86" s="7">
        <f>(Tabela_BI_UGRHI[[#This Row],[nº Capt. Superf. - DAEE]]/VLOOKUP(A86,'Base UGRHI'!$B:$H,2,FALSE))*1000</f>
        <v>15.598551378669894</v>
      </c>
      <c r="N86" s="7">
        <f>(Tabela_BI_UGRHI[[#This Row],[nº Capt. Subt. - DAEE]]/VLOOKUP(A86,'Base UGRHI'!$B:$H,2,FALSE))*1000</f>
        <v>59.166919022540981</v>
      </c>
      <c r="O86" s="8">
        <f>(Tabela_BI_UGRHI[[#This Row],[nº Capt. Superf. - DAEE]]/SUM(Tabela_BI_UGRHI[[#This Row],[nº Capt. Superf. - DAEE]:[nº Capt. Subt. - DAEE]]))*100</f>
        <v>20.863309352517987</v>
      </c>
      <c r="P86" s="7">
        <f>(Tabela_BI_UGRHI[[#This Row],[nº Capt. Subt. - DAEE]]/SUM(Tabela_BI_UGRHI[[#This Row],[nº Capt. Superf. - DAEE]:[nº Capt. Subt. - DAEE]]))*100</f>
        <v>79.136690647482013</v>
      </c>
      <c r="Q86" s="6">
        <f>SUMIFS(Tabela_BI[nº Capt. Superf. - DAEE],Tabela_BI[UGRHI],Tabela_BI_UGRHI[[#This Row],[UGRHI]],Tabela_BI[Ano],Tabela_BI_UGRHI[[#This Row],[Ano]])</f>
        <v>290</v>
      </c>
      <c r="R86" s="6">
        <f>SUMIFS(Tabela_BI[nº Capt. Subt. - DAEE],Tabela_BI[UGRHI],Tabela_BI_UGRHI[[#This Row],[UGRHI]],Tabela_BI[Ano],Tabela_BI_UGRHI[[#This Row],[Ano]])</f>
        <v>1100</v>
      </c>
      <c r="U86" s="1"/>
      <c r="V86" s="1"/>
      <c r="W86" s="1"/>
      <c r="AA86" s="1"/>
      <c r="AD86" s="1"/>
      <c r="AE86" s="1"/>
    </row>
    <row r="87" spans="1:31" hidden="1" x14ac:dyDescent="0.25">
      <c r="A87" s="1">
        <v>20</v>
      </c>
      <c r="B87" s="1">
        <v>2016</v>
      </c>
      <c r="C87" s="20">
        <f>SUMIFS(Tabela_BI[P.01-A],Tabela_BI[UGRHI],Tabela_BI_UGRHI[[#This Row],[UGRHI]],Tabela_BI[Ano],Tabela_BI_UGRHI[[#This Row],[Ano]])</f>
        <v>4.5983871999999995</v>
      </c>
      <c r="D87" s="20">
        <f>SUMIFS(Tabela_BI[P.01-B],Tabela_BI[UGRHI],Tabela_BI_UGRHI[[#This Row],[UGRHI]],Tabela_BI[Ano],Tabela_BI_UGRHI[[#This Row],[Ano]])</f>
        <v>3.0672415000000006</v>
      </c>
      <c r="E87" s="20">
        <f>SUMIFS(Tabela_BI[P.01-C],Tabela_BI[UGRHI],Tabela_BI_UGRHI[[#This Row],[UGRHI]],Tabela_BI[Ano],Tabela_BI_UGRHI[[#This Row],[Ano]])</f>
        <v>1.5311457000000002</v>
      </c>
      <c r="F87" s="20">
        <f>SUMIFS(Tabela_BI[P.01-D],Tabela_BI[UGRHI],Tabela_BI_UGRHI[[#This Row],[UGRHI]],Tabela_BI[Ano],Tabela_BI_UGRHI[[#This Row],[Ano]])</f>
        <v>6.9999999999999993E-2</v>
      </c>
      <c r="G87" s="20">
        <f>SUMIFS(Tabela_BI[P.02-A],Tabela_BI[UGRHI],Tabela_BI_UGRHI[[#This Row],[UGRHI]],Tabela_BI[Ano],Tabela_BI_UGRHI[[#This Row],[Ano]])</f>
        <v>0.75095480000000003</v>
      </c>
      <c r="H87" s="20">
        <f>SUMIFS(Tabela_BI[P.02-B],Tabela_BI[UGRHI],Tabela_BI_UGRHI[[#This Row],[UGRHI]],Tabela_BI[Ano],Tabela_BI_UGRHI[[#This Row],[Ano]])</f>
        <v>1.9088807999999995</v>
      </c>
      <c r="I87" s="20">
        <f>SUMIFS(Tabela_BI[P.02-C],Tabela_BI[UGRHI],Tabela_BI_UGRHI[[#This Row],[UGRHI]],Tabela_BI[Ano],Tabela_BI_UGRHI[[#This Row],[Ano]])</f>
        <v>1.7727947000000004</v>
      </c>
      <c r="J87" s="20">
        <f>SUMIFS(Tabela_BI[P.02-D],Tabela_BI[UGRHI],Tabela_BI_UGRHI[[#This Row],[UGRHI]],Tabela_BI[Ano],Tabela_BI_UGRHI[[#This Row],[Ano]])</f>
        <v>0.16578579999999998</v>
      </c>
      <c r="K87" s="49">
        <f>SUMIFS(Tabela_BI[P.02-E],Tabela_BI[UGRHI],Tabela_BI_UGRHI[[#This Row],[UGRHI]],Tabela_BI[Ano],Tabela_BI_UGRHI[[#This Row],[Ano]])</f>
        <v>0.98315175312535585</v>
      </c>
      <c r="L87" s="6">
        <f>SUMIFS(Tabela_BI[P.08-D],Tabela_BI[UGRHI],Tabela_BI_UGRHI[[#This Row],[UGRHI]],Tabela_BI[Ano],Tabela_BI_UGRHI[[#This Row],[Ano]])</f>
        <v>141</v>
      </c>
      <c r="M87" s="7">
        <f>(Tabela_BI_UGRHI[[#This Row],[nº Capt. Superf. - DAEE]]/VLOOKUP(A87,'Base UGRHI'!$B:$H,2,FALSE))*1000</f>
        <v>22.274486510340903</v>
      </c>
      <c r="N87" s="7">
        <f>(Tabela_BI_UGRHI[[#This Row],[nº Capt. Subt. - DAEE]]/VLOOKUP(A87,'Base UGRHI'!$B:$H,2,FALSE))*1000</f>
        <v>63.267907693691299</v>
      </c>
      <c r="O87" s="8">
        <f>(Tabela_BI_UGRHI[[#This Row],[nº Capt. Superf. - DAEE]]/SUM(Tabela_BI_UGRHI[[#This Row],[nº Capt. Superf. - DAEE]:[nº Capt. Subt. - DAEE]]))*100</f>
        <v>26.039119804400979</v>
      </c>
      <c r="P87" s="7">
        <f>(Tabela_BI_UGRHI[[#This Row],[nº Capt. Subt. - DAEE]]/SUM(Tabela_BI_UGRHI[[#This Row],[nº Capt. Superf. - DAEE]:[nº Capt. Subt. - DAEE]]))*100</f>
        <v>73.960880195599017</v>
      </c>
      <c r="Q87" s="6">
        <f>SUMIFS(Tabela_BI[nº Capt. Superf. - DAEE],Tabela_BI[UGRHI],Tabela_BI_UGRHI[[#This Row],[UGRHI]],Tabela_BI[Ano],Tabela_BI_UGRHI[[#This Row],[Ano]])</f>
        <v>213</v>
      </c>
      <c r="R87" s="6">
        <f>SUMIFS(Tabela_BI[nº Capt. Subt. - DAEE],Tabela_BI[UGRHI],Tabela_BI_UGRHI[[#This Row],[UGRHI]],Tabela_BI[Ano],Tabela_BI_UGRHI[[#This Row],[Ano]])</f>
        <v>605</v>
      </c>
      <c r="U87" s="1"/>
      <c r="V87" s="1"/>
      <c r="W87" s="1"/>
      <c r="AA87" s="1"/>
      <c r="AD87" s="1"/>
      <c r="AE87" s="1"/>
    </row>
    <row r="88" spans="1:31" hidden="1" x14ac:dyDescent="0.25">
      <c r="A88" s="1">
        <v>21</v>
      </c>
      <c r="B88" s="1">
        <v>2016</v>
      </c>
      <c r="C88" s="20">
        <f>SUMIFS(Tabela_BI[P.01-A],Tabela_BI[UGRHI],Tabela_BI_UGRHI[[#This Row],[UGRHI]],Tabela_BI[Ano],Tabela_BI_UGRHI[[#This Row],[Ano]])</f>
        <v>2.5800912</v>
      </c>
      <c r="D88" s="20">
        <f>SUMIFS(Tabela_BI[P.01-B],Tabela_BI[UGRHI],Tabela_BI_UGRHI[[#This Row],[UGRHI]],Tabela_BI[Ano],Tabela_BI_UGRHI[[#This Row],[Ano]])</f>
        <v>1.7858856999999999</v>
      </c>
      <c r="E88" s="20">
        <f>SUMIFS(Tabela_BI[P.01-C],Tabela_BI[UGRHI],Tabela_BI_UGRHI[[#This Row],[UGRHI]],Tabela_BI[Ano],Tabela_BI_UGRHI[[#This Row],[Ano]])</f>
        <v>0.79420550000000023</v>
      </c>
      <c r="F88" s="20">
        <f>SUMIFS(Tabela_BI[P.01-D],Tabela_BI[UGRHI],Tabela_BI_UGRHI[[#This Row],[UGRHI]],Tabela_BI[Ano],Tabela_BI_UGRHI[[#This Row],[Ano]])</f>
        <v>0.02</v>
      </c>
      <c r="G88" s="20">
        <f>SUMIFS(Tabela_BI[P.02-A],Tabela_BI[UGRHI],Tabela_BI_UGRHI[[#This Row],[UGRHI]],Tabela_BI[Ano],Tabela_BI_UGRHI[[#This Row],[Ano]])</f>
        <v>1.099863</v>
      </c>
      <c r="H88" s="20">
        <f>SUMIFS(Tabela_BI[P.02-B],Tabela_BI[UGRHI],Tabela_BI_UGRHI[[#This Row],[UGRHI]],Tabela_BI[Ano],Tabela_BI_UGRHI[[#This Row],[Ano]])</f>
        <v>0.6677162000000002</v>
      </c>
      <c r="I88" s="20">
        <f>SUMIFS(Tabela_BI[P.02-C],Tabela_BI[UGRHI],Tabela_BI_UGRHI[[#This Row],[UGRHI]],Tabela_BI[Ano],Tabela_BI_UGRHI[[#This Row],[Ano]])</f>
        <v>0.70086310000000007</v>
      </c>
      <c r="J88" s="20">
        <f>SUMIFS(Tabela_BI[P.02-D],Tabela_BI[UGRHI],Tabela_BI_UGRHI[[#This Row],[UGRHI]],Tabela_BI[Ano],Tabela_BI_UGRHI[[#This Row],[Ano]])</f>
        <v>0.11164890000000001</v>
      </c>
      <c r="K88" s="49">
        <f>SUMIFS(Tabela_BI[P.02-E],Tabela_BI[UGRHI],Tabela_BI_UGRHI[[#This Row],[UGRHI]],Tabela_BI[Ano],Tabela_BI_UGRHI[[#This Row],[Ano]])</f>
        <v>1.3958306639872688</v>
      </c>
      <c r="L88" s="6">
        <f>SUMIFS(Tabela_BI[P.08-D],Tabela_BI[UGRHI],Tabela_BI_UGRHI[[#This Row],[UGRHI]],Tabela_BI[Ano],Tabela_BI_UGRHI[[#This Row],[Ano]])</f>
        <v>105</v>
      </c>
      <c r="M88" s="7">
        <f>(Tabela_BI_UGRHI[[#This Row],[nº Capt. Superf. - DAEE]]/VLOOKUP(A88,'Base UGRHI'!$B:$H,2,FALSE))*1000</f>
        <v>15.904119523018842</v>
      </c>
      <c r="N88" s="7">
        <f>(Tabela_BI_UGRHI[[#This Row],[nº Capt. Subt. - DAEE]]/VLOOKUP(A88,'Base UGRHI'!$B:$H,2,FALSE))*1000</f>
        <v>70.144288344060712</v>
      </c>
      <c r="O88" s="8">
        <f>(Tabela_BI_UGRHI[[#This Row],[nº Capt. Superf. - DAEE]]/SUM(Tabela_BI_UGRHI[[#This Row],[nº Capt. Superf. - DAEE]:[nº Capt. Subt. - DAEE]]))*100</f>
        <v>18.482758620689655</v>
      </c>
      <c r="P88" s="7">
        <f>(Tabela_BI_UGRHI[[#This Row],[nº Capt. Subt. - DAEE]]/SUM(Tabela_BI_UGRHI[[#This Row],[nº Capt. Superf. - DAEE]:[nº Capt. Subt. - DAEE]]))*100</f>
        <v>81.517241379310349</v>
      </c>
      <c r="Q88" s="6">
        <f>SUMIFS(Tabela_BI[nº Capt. Superf. - DAEE],Tabela_BI[UGRHI],Tabela_BI_UGRHI[[#This Row],[UGRHI]],Tabela_BI[Ano],Tabela_BI_UGRHI[[#This Row],[Ano]])</f>
        <v>134</v>
      </c>
      <c r="R88" s="6">
        <f>SUMIFS(Tabela_BI[nº Capt. Subt. - DAEE],Tabela_BI[UGRHI],Tabela_BI_UGRHI[[#This Row],[UGRHI]],Tabela_BI[Ano],Tabela_BI_UGRHI[[#This Row],[Ano]])</f>
        <v>591</v>
      </c>
      <c r="U88" s="1"/>
      <c r="V88" s="1"/>
      <c r="W88" s="1"/>
      <c r="AA88" s="1"/>
      <c r="AD88" s="1"/>
      <c r="AE88" s="1"/>
    </row>
    <row r="89" spans="1:31" hidden="1" x14ac:dyDescent="0.25">
      <c r="A89" s="1">
        <v>22</v>
      </c>
      <c r="B89" s="1">
        <v>2016</v>
      </c>
      <c r="C89" s="20">
        <f>SUMIFS(Tabela_BI[P.01-A],Tabela_BI[UGRHI],Tabela_BI_UGRHI[[#This Row],[UGRHI]],Tabela_BI[Ano],Tabela_BI_UGRHI[[#This Row],[Ano]])</f>
        <v>2.7218479000000002</v>
      </c>
      <c r="D89" s="20">
        <f>SUMIFS(Tabela_BI[P.01-B],Tabela_BI[UGRHI],Tabela_BI_UGRHI[[#This Row],[UGRHI]],Tabela_BI[Ano],Tabela_BI_UGRHI[[#This Row],[Ano]])</f>
        <v>1.7522347000000003</v>
      </c>
      <c r="E89" s="20">
        <f>SUMIFS(Tabela_BI[P.01-C],Tabela_BI[UGRHI],Tabela_BI_UGRHI[[#This Row],[UGRHI]],Tabela_BI[Ano],Tabela_BI_UGRHI[[#This Row],[Ano]])</f>
        <v>0.96961320000000073</v>
      </c>
      <c r="F89" s="20">
        <f>SUMIFS(Tabela_BI[P.01-D],Tabela_BI[UGRHI],Tabela_BI_UGRHI[[#This Row],[UGRHI]],Tabela_BI[Ano],Tabela_BI_UGRHI[[#This Row],[Ano]])</f>
        <v>0.53</v>
      </c>
      <c r="G89" s="20">
        <f>SUMIFS(Tabela_BI[P.02-A],Tabela_BI[UGRHI],Tabela_BI_UGRHI[[#This Row],[UGRHI]],Tabela_BI[Ano],Tabela_BI_UGRHI[[#This Row],[Ano]])</f>
        <v>0.71593360000000039</v>
      </c>
      <c r="H89" s="20">
        <f>SUMIFS(Tabela_BI[P.02-B],Tabela_BI[UGRHI],Tabela_BI_UGRHI[[#This Row],[UGRHI]],Tabela_BI[Ano],Tabela_BI_UGRHI[[#This Row],[Ano]])</f>
        <v>0.93619200000000002</v>
      </c>
      <c r="I89" s="20">
        <f>SUMIFS(Tabela_BI[P.02-C],Tabela_BI[UGRHI],Tabela_BI_UGRHI[[#This Row],[UGRHI]],Tabela_BI[Ano],Tabela_BI_UGRHI[[#This Row],[Ano]])</f>
        <v>0.9516848</v>
      </c>
      <c r="J89" s="20">
        <f>SUMIFS(Tabela_BI[P.02-D],Tabela_BI[UGRHI],Tabela_BI_UGRHI[[#This Row],[UGRHI]],Tabela_BI[Ano],Tabela_BI_UGRHI[[#This Row],[Ano]])</f>
        <v>0.11803749999999995</v>
      </c>
      <c r="K89" s="49">
        <f>SUMIFS(Tabela_BI[P.02-E],Tabela_BI[UGRHI],Tabela_BI_UGRHI[[#This Row],[UGRHI]],Tabela_BI[Ano],Tabela_BI_UGRHI[[#This Row],[Ano]])</f>
        <v>1.4663972832094907</v>
      </c>
      <c r="L89" s="6">
        <f>SUMIFS(Tabela_BI[P.08-D],Tabela_BI[UGRHI],Tabela_BI_UGRHI[[#This Row],[UGRHI]],Tabela_BI[Ano],Tabela_BI_UGRHI[[#This Row],[Ano]])</f>
        <v>23</v>
      </c>
      <c r="M89" s="7">
        <f>(Tabela_BI_UGRHI[[#This Row],[nº Capt. Superf. - DAEE]]/VLOOKUP(A89,'Base UGRHI'!$B:$H,2,FALSE))*1000</f>
        <v>6.6158797654069197</v>
      </c>
      <c r="N89" s="7">
        <f>(Tabela_BI_UGRHI[[#This Row],[nº Capt. Subt. - DAEE]]/VLOOKUP(A89,'Base UGRHI'!$B:$H,2,FALSE))*1000</f>
        <v>74.50382781270747</v>
      </c>
      <c r="O89" s="8">
        <f>(Tabela_BI_UGRHI[[#This Row],[nº Capt. Superf. - DAEE]]/SUM(Tabela_BI_UGRHI[[#This Row],[nº Capt. Superf. - DAEE]:[nº Capt. Subt. - DAEE]]))*100</f>
        <v>8.1556997219647815</v>
      </c>
      <c r="P89" s="7">
        <f>(Tabela_BI_UGRHI[[#This Row],[nº Capt. Subt. - DAEE]]/SUM(Tabela_BI_UGRHI[[#This Row],[nº Capt. Superf. - DAEE]:[nº Capt. Subt. - DAEE]]))*100</f>
        <v>91.84430027803522</v>
      </c>
      <c r="Q89" s="6">
        <f>SUMIFS(Tabela_BI[nº Capt. Superf. - DAEE],Tabela_BI[UGRHI],Tabela_BI_UGRHI[[#This Row],[UGRHI]],Tabela_BI[Ano],Tabela_BI_UGRHI[[#This Row],[Ano]])</f>
        <v>88</v>
      </c>
      <c r="R89" s="6">
        <f>SUMIFS(Tabela_BI[nº Capt. Subt. - DAEE],Tabela_BI[UGRHI],Tabela_BI_UGRHI[[#This Row],[UGRHI]],Tabela_BI[Ano],Tabela_BI_UGRHI[[#This Row],[Ano]])</f>
        <v>991</v>
      </c>
      <c r="U89" s="1"/>
      <c r="V89" s="1"/>
      <c r="W89" s="1"/>
      <c r="AA89" s="1"/>
      <c r="AD89" s="1"/>
      <c r="AE89" s="1"/>
    </row>
    <row r="90" spans="1:31" hidden="1" x14ac:dyDescent="0.25">
      <c r="A90" s="1">
        <v>1</v>
      </c>
      <c r="B90" s="1">
        <v>2015</v>
      </c>
      <c r="C90" s="20">
        <f>SUMIFS(Tabela_BI[P.01-A],Tabela_BI[UGRHI],Tabela_BI_UGRHI[[#This Row],[UGRHI]],Tabela_BI[Ano],Tabela_BI_UGRHI[[#This Row],[Ano]])</f>
        <v>1.0075345</v>
      </c>
      <c r="D90" s="20">
        <f>SUMIFS(Tabela_BI[P.01-B],Tabela_BI[UGRHI],Tabela_BI_UGRHI[[#This Row],[UGRHI]],Tabela_BI[Ano],Tabela_BI_UGRHI[[#This Row],[Ano]])</f>
        <v>1.0006041000000001</v>
      </c>
      <c r="E90" s="20">
        <f>SUMIFS(Tabela_BI[P.01-C],Tabela_BI[UGRHI],Tabela_BI_UGRHI[[#This Row],[UGRHI]],Tabela_BI[Ano],Tabela_BI_UGRHI[[#This Row],[Ano]])</f>
        <v>6.9303999999999989E-3</v>
      </c>
      <c r="F90" s="20">
        <f>SUMIFS(Tabela_BI[P.01-D],Tabela_BI[UGRHI],Tabela_BI_UGRHI[[#This Row],[UGRHI]],Tabela_BI[Ano],Tabela_BI_UGRHI[[#This Row],[Ano]])</f>
        <v>0.01</v>
      </c>
      <c r="G90" s="20">
        <f>SUMIFS(Tabela_BI[P.02-A],Tabela_BI[UGRHI],Tabela_BI_UGRHI[[#This Row],[UGRHI]],Tabela_BI[Ano],Tabela_BI_UGRHI[[#This Row],[Ano]])</f>
        <v>0.33222209999999996</v>
      </c>
      <c r="H90" s="20">
        <f>SUMIFS(Tabela_BI[P.02-B],Tabela_BI[UGRHI],Tabela_BI_UGRHI[[#This Row],[UGRHI]],Tabela_BI[Ano],Tabela_BI_UGRHI[[#This Row],[Ano]])</f>
        <v>1.1298999999999999E-3</v>
      </c>
      <c r="I90" s="20">
        <f>SUMIFS(Tabela_BI[P.02-C],Tabela_BI[UGRHI],Tabela_BI_UGRHI[[#This Row],[UGRHI]],Tabela_BI[Ano],Tabela_BI_UGRHI[[#This Row],[Ano]])</f>
        <v>0.64547430000000006</v>
      </c>
      <c r="J90" s="20">
        <f>SUMIFS(Tabela_BI[P.02-D],Tabela_BI[UGRHI],Tabela_BI_UGRHI[[#This Row],[UGRHI]],Tabela_BI[Ano],Tabela_BI_UGRHI[[#This Row],[Ano]])</f>
        <v>2.87082E-2</v>
      </c>
      <c r="K90" s="49">
        <f>SUMIFS(Tabela_BI[P.02-E],Tabela_BI[UGRHI],Tabela_BI_UGRHI[[#This Row],[UGRHI]],Tabela_BI[Ano],Tabela_BI_UGRHI[[#This Row],[Ano]])</f>
        <v>0.12226736686458332</v>
      </c>
      <c r="L90" s="6">
        <f>SUMIFS(Tabela_BI[P.08-D],Tabela_BI[UGRHI],Tabela_BI_UGRHI[[#This Row],[UGRHI]],Tabela_BI[Ano],Tabela_BI_UGRHI[[#This Row],[Ano]])</f>
        <v>40</v>
      </c>
      <c r="M90" s="7">
        <f>(Tabela_BI_UGRHI[[#This Row],[nº Capt. Superf. - DAEE]]/VLOOKUP(A90,'Base UGRHI'!$B:$H,2,FALSE))*1000</f>
        <v>131.93003261191819</v>
      </c>
      <c r="N90" s="7">
        <f>(Tabela_BI_UGRHI[[#This Row],[nº Capt. Subt. - DAEE]]/VLOOKUP(A90,'Base UGRHI'!$B:$H,2,FALSE))*1000</f>
        <v>38.541357841683961</v>
      </c>
      <c r="O90" s="8">
        <f>(Tabela_BI_UGRHI[[#This Row],[nº Capt. Superf. - DAEE]]/SUM(Tabela_BI_UGRHI[[#This Row],[nº Capt. Superf. - DAEE]:[nº Capt. Subt. - DAEE]]))*100</f>
        <v>77.391304347826079</v>
      </c>
      <c r="P90" s="7">
        <f>(Tabela_BI_UGRHI[[#This Row],[nº Capt. Subt. - DAEE]]/SUM(Tabela_BI_UGRHI[[#This Row],[nº Capt. Superf. - DAEE]:[nº Capt. Subt. - DAEE]]))*100</f>
        <v>22.608695652173914</v>
      </c>
      <c r="Q90" s="6">
        <f>SUMIFS(Tabela_BI[nº Capt. Superf. - DAEE],Tabela_BI[UGRHI],Tabela_BI_UGRHI[[#This Row],[UGRHI]],Tabela_BI[Ano],Tabela_BI_UGRHI[[#This Row],[Ano]])</f>
        <v>89</v>
      </c>
      <c r="R90" s="6">
        <f>SUMIFS(Tabela_BI[nº Capt. Subt. - DAEE],Tabela_BI[UGRHI],Tabela_BI_UGRHI[[#This Row],[UGRHI]],Tabela_BI[Ano],Tabela_BI_UGRHI[[#This Row],[Ano]])</f>
        <v>26</v>
      </c>
      <c r="U90" s="1"/>
      <c r="V90" s="1"/>
      <c r="W90" s="1"/>
      <c r="AA90" s="1"/>
      <c r="AD90" s="1"/>
      <c r="AE90" s="1"/>
    </row>
    <row r="91" spans="1:31" hidden="1" x14ac:dyDescent="0.25">
      <c r="A91" s="1">
        <v>2</v>
      </c>
      <c r="B91" s="1">
        <v>2015</v>
      </c>
      <c r="C91" s="20">
        <f>SUMIFS(Tabela_BI[P.01-A],Tabela_BI[UGRHI],Tabela_BI_UGRHI[[#This Row],[UGRHI]],Tabela_BI[Ano],Tabela_BI_UGRHI[[#This Row],[Ano]])</f>
        <v>13.3105799</v>
      </c>
      <c r="D91" s="20">
        <f>SUMIFS(Tabela_BI[P.01-B],Tabela_BI[UGRHI],Tabela_BI_UGRHI[[#This Row],[UGRHI]],Tabela_BI[Ano],Tabela_BI_UGRHI[[#This Row],[Ano]])</f>
        <v>10.003963900000002</v>
      </c>
      <c r="E91" s="20">
        <f>SUMIFS(Tabela_BI[P.01-C],Tabela_BI[UGRHI],Tabela_BI_UGRHI[[#This Row],[UGRHI]],Tabela_BI[Ano],Tabela_BI_UGRHI[[#This Row],[Ano]])</f>
        <v>3.3066160000000018</v>
      </c>
      <c r="F91" s="20">
        <f>SUMIFS(Tabela_BI[P.01-D],Tabela_BI[UGRHI],Tabela_BI_UGRHI[[#This Row],[UGRHI]],Tabela_BI[Ano],Tabela_BI_UGRHI[[#This Row],[Ano]])</f>
        <v>8.48</v>
      </c>
      <c r="G91" s="20">
        <f>SUMIFS(Tabela_BI[P.02-A],Tabela_BI[UGRHI],Tabela_BI_UGRHI[[#This Row],[UGRHI]],Tabela_BI[Ano],Tabela_BI_UGRHI[[#This Row],[Ano]])</f>
        <v>5.1484452000000029</v>
      </c>
      <c r="H91" s="20">
        <f>SUMIFS(Tabela_BI[P.02-B],Tabela_BI[UGRHI],Tabela_BI_UGRHI[[#This Row],[UGRHI]],Tabela_BI[Ano],Tabela_BI_UGRHI[[#This Row],[Ano]])</f>
        <v>3.3306564999999999</v>
      </c>
      <c r="I91" s="20">
        <f>SUMIFS(Tabela_BI[P.02-C],Tabela_BI[UGRHI],Tabela_BI_UGRHI[[#This Row],[UGRHI]],Tabela_BI[Ano],Tabela_BI_UGRHI[[#This Row],[Ano]])</f>
        <v>4.3046220999999996</v>
      </c>
      <c r="J91" s="20">
        <f>SUMIFS(Tabela_BI[P.02-D],Tabela_BI[UGRHI],Tabela_BI_UGRHI[[#This Row],[UGRHI]],Tabela_BI[Ano],Tabela_BI_UGRHI[[#This Row],[Ano]])</f>
        <v>0.52685609999999994</v>
      </c>
      <c r="K91" s="49">
        <f>SUMIFS(Tabela_BI[P.02-E],Tabela_BI[UGRHI],Tabela_BI_UGRHI[[#This Row],[UGRHI]],Tabela_BI[Ano],Tabela_BI_UGRHI[[#This Row],[Ano]])</f>
        <v>7.1608632441772828</v>
      </c>
      <c r="L91" s="6">
        <f>SUMIFS(Tabela_BI[P.08-D],Tabela_BI[UGRHI],Tabela_BI_UGRHI[[#This Row],[UGRHI]],Tabela_BI[Ano],Tabela_BI_UGRHI[[#This Row],[Ano]])</f>
        <v>1012</v>
      </c>
      <c r="M91" s="7">
        <f>(Tabela_BI_UGRHI[[#This Row],[nº Capt. Superf. - DAEE]]/VLOOKUP(A91,'Base UGRHI'!$B:$H,2,FALSE))*1000</f>
        <v>60.678072170964178</v>
      </c>
      <c r="N91" s="7">
        <f>(Tabela_BI_UGRHI[[#This Row],[nº Capt. Subt. - DAEE]]/VLOOKUP(A91,'Base UGRHI'!$B:$H,2,FALSE))*1000</f>
        <v>72.588169960619155</v>
      </c>
      <c r="O91" s="8">
        <f>(Tabela_BI_UGRHI[[#This Row],[nº Capt. Superf. - DAEE]]/SUM(Tabela_BI_UGRHI[[#This Row],[nº Capt. Superf. - DAEE]:[nº Capt. Subt. - DAEE]]))*100</f>
        <v>45.531464833421467</v>
      </c>
      <c r="P91" s="7">
        <f>(Tabela_BI_UGRHI[[#This Row],[nº Capt. Subt. - DAEE]]/SUM(Tabela_BI_UGRHI[[#This Row],[nº Capt. Superf. - DAEE]:[nº Capt. Subt. - DAEE]]))*100</f>
        <v>54.468535166578526</v>
      </c>
      <c r="Q91" s="6">
        <f>SUMIFS(Tabela_BI[nº Capt. Superf. - DAEE],Tabela_BI[UGRHI],Tabela_BI_UGRHI[[#This Row],[UGRHI]],Tabela_BI[Ano],Tabela_BI_UGRHI[[#This Row],[Ano]])</f>
        <v>861</v>
      </c>
      <c r="R91" s="6">
        <f>SUMIFS(Tabela_BI[nº Capt. Subt. - DAEE],Tabela_BI[UGRHI],Tabela_BI_UGRHI[[#This Row],[UGRHI]],Tabela_BI[Ano],Tabela_BI_UGRHI[[#This Row],[Ano]])</f>
        <v>1030</v>
      </c>
      <c r="U91" s="1"/>
      <c r="V91" s="1"/>
      <c r="W91" s="1"/>
      <c r="AA91" s="1"/>
      <c r="AD91" s="1"/>
      <c r="AE91" s="1"/>
    </row>
    <row r="92" spans="1:31" hidden="1" x14ac:dyDescent="0.25">
      <c r="A92" s="1">
        <v>3</v>
      </c>
      <c r="B92" s="1">
        <v>2015</v>
      </c>
      <c r="C92" s="20">
        <f>SUMIFS(Tabela_BI[P.01-A],Tabela_BI[UGRHI],Tabela_BI_UGRHI[[#This Row],[UGRHI]],Tabela_BI[Ano],Tabela_BI_UGRHI[[#This Row],[Ano]])</f>
        <v>2.9914494999999994</v>
      </c>
      <c r="D92" s="20">
        <f>SUMIFS(Tabela_BI[P.01-B],Tabela_BI[UGRHI],Tabela_BI_UGRHI[[#This Row],[UGRHI]],Tabela_BI[Ano],Tabela_BI_UGRHI[[#This Row],[Ano]])</f>
        <v>2.9689741999999995</v>
      </c>
      <c r="E92" s="20">
        <f>SUMIFS(Tabela_BI[P.01-C],Tabela_BI[UGRHI],Tabela_BI_UGRHI[[#This Row],[UGRHI]],Tabela_BI[Ano],Tabela_BI_UGRHI[[#This Row],[Ano]])</f>
        <v>2.2475300000000004E-2</v>
      </c>
      <c r="F92" s="20">
        <f>SUMIFS(Tabela_BI[P.01-D],Tabela_BI[UGRHI],Tabela_BI_UGRHI[[#This Row],[UGRHI]],Tabela_BI[Ano],Tabela_BI_UGRHI[[#This Row],[Ano]])</f>
        <v>0</v>
      </c>
      <c r="G92" s="20">
        <f>SUMIFS(Tabela_BI[P.02-A],Tabela_BI[UGRHI],Tabela_BI_UGRHI[[#This Row],[UGRHI]],Tabela_BI[Ano],Tabela_BI_UGRHI[[#This Row],[Ano]])</f>
        <v>2.2895012999999995</v>
      </c>
      <c r="H92" s="20">
        <f>SUMIFS(Tabela_BI[P.02-B],Tabela_BI[UGRHI],Tabela_BI_UGRHI[[#This Row],[UGRHI]],Tabela_BI[Ano],Tabela_BI_UGRHI[[#This Row],[Ano]])</f>
        <v>1.36569E-2</v>
      </c>
      <c r="I92" s="20">
        <f>SUMIFS(Tabela_BI[P.02-C],Tabela_BI[UGRHI],Tabela_BI_UGRHI[[#This Row],[UGRHI]],Tabela_BI[Ano],Tabela_BI_UGRHI[[#This Row],[Ano]])</f>
        <v>0.50416059999999996</v>
      </c>
      <c r="J92" s="20">
        <f>SUMIFS(Tabela_BI[P.02-D],Tabela_BI[UGRHI],Tabela_BI_UGRHI[[#This Row],[UGRHI]],Tabela_BI[Ano],Tabela_BI_UGRHI[[#This Row],[Ano]])</f>
        <v>0.18413070000000004</v>
      </c>
      <c r="K92" s="49">
        <f>SUMIFS(Tabela_BI[P.02-E],Tabela_BI[UGRHI],Tabela_BI_UGRHI[[#This Row],[UGRHI]],Tabela_BI[Ano],Tabela_BI_UGRHI[[#This Row],[Ano]])</f>
        <v>0.67802425791319443</v>
      </c>
      <c r="L92" s="6">
        <f>SUMIFS(Tabela_BI[P.08-D],Tabela_BI[UGRHI],Tabela_BI_UGRHI[[#This Row],[UGRHI]],Tabela_BI[Ano],Tabela_BI_UGRHI[[#This Row],[Ano]])</f>
        <v>53</v>
      </c>
      <c r="M92" s="7">
        <f>(Tabela_BI_UGRHI[[#This Row],[nº Capt. Superf. - DAEE]]/VLOOKUP(A92,'Base UGRHI'!$B:$H,2,FALSE))*1000</f>
        <v>73.419554245755279</v>
      </c>
      <c r="N92" s="7">
        <f>(Tabela_BI_UGRHI[[#This Row],[nº Capt. Subt. - DAEE]]/VLOOKUP(A92,'Base UGRHI'!$B:$H,2,FALSE))*1000</f>
        <v>23.104055531881031</v>
      </c>
      <c r="O92" s="8">
        <f>(Tabela_BI_UGRHI[[#This Row],[nº Capt. Superf. - DAEE]]/SUM(Tabela_BI_UGRHI[[#This Row],[nº Capt. Superf. - DAEE]:[nº Capt. Subt. - DAEE]]))*100</f>
        <v>76.063829787234042</v>
      </c>
      <c r="P92" s="7">
        <f>(Tabela_BI_UGRHI[[#This Row],[nº Capt. Subt. - DAEE]]/SUM(Tabela_BI_UGRHI[[#This Row],[nº Capt. Superf. - DAEE]:[nº Capt. Subt. - DAEE]]))*100</f>
        <v>23.936170212765958</v>
      </c>
      <c r="Q92" s="6">
        <f>SUMIFS(Tabela_BI[nº Capt. Superf. - DAEE],Tabela_BI[UGRHI],Tabela_BI_UGRHI[[#This Row],[UGRHI]],Tabela_BI[Ano],Tabela_BI_UGRHI[[#This Row],[Ano]])</f>
        <v>143</v>
      </c>
      <c r="R92" s="6">
        <f>SUMIFS(Tabela_BI[nº Capt. Subt. - DAEE],Tabela_BI[UGRHI],Tabela_BI_UGRHI[[#This Row],[UGRHI]],Tabela_BI[Ano],Tabela_BI_UGRHI[[#This Row],[Ano]])</f>
        <v>45</v>
      </c>
      <c r="U92" s="1"/>
      <c r="V92" s="1"/>
      <c r="W92" s="1"/>
      <c r="AA92" s="1"/>
      <c r="AD92" s="1"/>
      <c r="AE92" s="1"/>
    </row>
    <row r="93" spans="1:31" hidden="1" x14ac:dyDescent="0.25">
      <c r="A93" s="1">
        <v>4</v>
      </c>
      <c r="B93" s="1">
        <v>2015</v>
      </c>
      <c r="C93" s="20">
        <f>SUMIFS(Tabela_BI[P.01-A],Tabela_BI[UGRHI],Tabela_BI_UGRHI[[#This Row],[UGRHI]],Tabela_BI[Ano],Tabela_BI_UGRHI[[#This Row],[Ano]])</f>
        <v>11.4901573</v>
      </c>
      <c r="D93" s="20">
        <f>SUMIFS(Tabela_BI[P.01-B],Tabela_BI[UGRHI],Tabela_BI_UGRHI[[#This Row],[UGRHI]],Tabela_BI[Ano],Tabela_BI_UGRHI[[#This Row],[Ano]])</f>
        <v>6.825751799999999</v>
      </c>
      <c r="E93" s="20">
        <f>SUMIFS(Tabela_BI[P.01-C],Tabela_BI[UGRHI],Tabela_BI_UGRHI[[#This Row],[UGRHI]],Tabela_BI[Ano],Tabela_BI_UGRHI[[#This Row],[Ano]])</f>
        <v>4.6644055000000026</v>
      </c>
      <c r="F93" s="20">
        <f>SUMIFS(Tabela_BI[P.01-D],Tabela_BI[UGRHI],Tabela_BI_UGRHI[[#This Row],[UGRHI]],Tabela_BI[Ano],Tabela_BI_UGRHI[[#This Row],[Ano]])</f>
        <v>6.64</v>
      </c>
      <c r="G93" s="20">
        <f>SUMIFS(Tabela_BI[P.02-A],Tabela_BI[UGRHI],Tabela_BI_UGRHI[[#This Row],[UGRHI]],Tabela_BI[Ano],Tabela_BI_UGRHI[[#This Row],[Ano]])</f>
        <v>4.0398245999999975</v>
      </c>
      <c r="H93" s="20">
        <f>SUMIFS(Tabela_BI[P.02-B],Tabela_BI[UGRHI],Tabela_BI_UGRHI[[#This Row],[UGRHI]],Tabela_BI[Ano],Tabela_BI_UGRHI[[#This Row],[Ano]])</f>
        <v>2.0088362999999996</v>
      </c>
      <c r="I93" s="20">
        <f>SUMIFS(Tabela_BI[P.02-C],Tabela_BI[UGRHI],Tabela_BI_UGRHI[[#This Row],[UGRHI]],Tabela_BI[Ano],Tabela_BI_UGRHI[[#This Row],[Ano]])</f>
        <v>4.2559914999999986</v>
      </c>
      <c r="J93" s="20">
        <f>SUMIFS(Tabela_BI[P.02-D],Tabela_BI[UGRHI],Tabela_BI_UGRHI[[#This Row],[UGRHI]],Tabela_BI[Ano],Tabela_BI_UGRHI[[#This Row],[Ano]])</f>
        <v>1.1855048999999993</v>
      </c>
      <c r="K93" s="49">
        <f>SUMIFS(Tabela_BI[P.02-E],Tabela_BI[UGRHI],Tabela_BI_UGRHI[[#This Row],[UGRHI]],Tabela_BI[Ano],Tabela_BI_UGRHI[[#This Row],[Ano]])</f>
        <v>4.0798032408792091</v>
      </c>
      <c r="L93" s="6">
        <f>SUMIFS(Tabela_BI[P.08-D],Tabela_BI[UGRHI],Tabela_BI_UGRHI[[#This Row],[UGRHI]],Tabela_BI[Ano],Tabela_BI_UGRHI[[#This Row],[Ano]])</f>
        <v>468</v>
      </c>
      <c r="M93" s="7">
        <f>(Tabela_BI_UGRHI[[#This Row],[nº Capt. Superf. - DAEE]]/VLOOKUP(A93,'Base UGRHI'!$B:$H,2,FALSE))*1000</f>
        <v>93.992921778860477</v>
      </c>
      <c r="N93" s="7">
        <f>(Tabela_BI_UGRHI[[#This Row],[nº Capt. Subt. - DAEE]]/VLOOKUP(A93,'Base UGRHI'!$B:$H,2,FALSE))*1000</f>
        <v>93.574710780956764</v>
      </c>
      <c r="O93" s="8">
        <f>(Tabela_BI_UGRHI[[#This Row],[nº Capt. Superf. - DAEE]]/SUM(Tabela_BI_UGRHI[[#This Row],[nº Capt. Superf. - DAEE]:[nº Capt. Subt. - DAEE]]))*100</f>
        <v>50.111482720178365</v>
      </c>
      <c r="P93" s="7">
        <f>(Tabela_BI_UGRHI[[#This Row],[nº Capt. Subt. - DAEE]]/SUM(Tabela_BI_UGRHI[[#This Row],[nº Capt. Superf. - DAEE]:[nº Capt. Subt. - DAEE]]))*100</f>
        <v>49.888517279821627</v>
      </c>
      <c r="Q93" s="6">
        <f>SUMIFS(Tabela_BI[nº Capt. Superf. - DAEE],Tabela_BI[UGRHI],Tabela_BI_UGRHI[[#This Row],[UGRHI]],Tabela_BI[Ano],Tabela_BI_UGRHI[[#This Row],[Ano]])</f>
        <v>899</v>
      </c>
      <c r="R93" s="6">
        <f>SUMIFS(Tabela_BI[nº Capt. Subt. - DAEE],Tabela_BI[UGRHI],Tabela_BI_UGRHI[[#This Row],[UGRHI]],Tabela_BI[Ano],Tabela_BI_UGRHI[[#This Row],[Ano]])</f>
        <v>895</v>
      </c>
      <c r="U93" s="1"/>
      <c r="V93" s="1"/>
      <c r="W93" s="1"/>
      <c r="AA93" s="1"/>
      <c r="AD93" s="1"/>
      <c r="AE93" s="1"/>
    </row>
    <row r="94" spans="1:31" hidden="1" x14ac:dyDescent="0.25">
      <c r="A94" s="1">
        <v>5</v>
      </c>
      <c r="B94" s="1">
        <v>2015</v>
      </c>
      <c r="C94" s="20">
        <f>SUMIFS(Tabela_BI[P.01-A],Tabela_BI[UGRHI],Tabela_BI_UGRHI[[#This Row],[UGRHI]],Tabela_BI[Ano],Tabela_BI_UGRHI[[#This Row],[Ano]])</f>
        <v>72.523641200000014</v>
      </c>
      <c r="D94" s="20">
        <f>SUMIFS(Tabela_BI[P.01-B],Tabela_BI[UGRHI],Tabela_BI_UGRHI[[#This Row],[UGRHI]],Tabela_BI[Ano],Tabela_BI_UGRHI[[#This Row],[Ano]])</f>
        <v>69.124382499999982</v>
      </c>
      <c r="E94" s="20">
        <f>SUMIFS(Tabela_BI[P.01-C],Tabela_BI[UGRHI],Tabela_BI_UGRHI[[#This Row],[UGRHI]],Tabela_BI[Ano],Tabela_BI_UGRHI[[#This Row],[Ano]])</f>
        <v>3.3992586999999972</v>
      </c>
      <c r="F94" s="20">
        <f>SUMIFS(Tabela_BI[P.01-D],Tabela_BI[UGRHI],Tabela_BI_UGRHI[[#This Row],[UGRHI]],Tabela_BI[Ano],Tabela_BI_UGRHI[[#This Row],[Ano]])</f>
        <v>0</v>
      </c>
      <c r="G94" s="20">
        <f>SUMIFS(Tabela_BI[P.02-A],Tabela_BI[UGRHI],Tabela_BI_UGRHI[[#This Row],[UGRHI]],Tabela_BI[Ano],Tabela_BI_UGRHI[[#This Row],[Ano]])</f>
        <v>55.671302400000002</v>
      </c>
      <c r="H94" s="20">
        <f>SUMIFS(Tabela_BI[P.02-B],Tabela_BI[UGRHI],Tabela_BI_UGRHI[[#This Row],[UGRHI]],Tabela_BI[Ano],Tabela_BI_UGRHI[[#This Row],[Ano]])</f>
        <v>13.000834299999999</v>
      </c>
      <c r="I94" s="20">
        <f>SUMIFS(Tabela_BI[P.02-C],Tabela_BI[UGRHI],Tabela_BI_UGRHI[[#This Row],[UGRHI]],Tabela_BI[Ano],Tabela_BI_UGRHI[[#This Row],[Ano]])</f>
        <v>1.9376247000000006</v>
      </c>
      <c r="J94" s="20">
        <f>SUMIFS(Tabela_BI[P.02-D],Tabela_BI[UGRHI],Tabela_BI_UGRHI[[#This Row],[UGRHI]],Tabela_BI[Ano],Tabela_BI_UGRHI[[#This Row],[Ano]])</f>
        <v>1.9138797999999986</v>
      </c>
      <c r="K94" s="49">
        <f>SUMIFS(Tabela_BI[P.02-E],Tabela_BI[UGRHI],Tabela_BI_UGRHI[[#This Row],[UGRHI]],Tabela_BI[Ano],Tabela_BI_UGRHI[[#This Row],[Ano]])</f>
        <v>18.03941952001345</v>
      </c>
      <c r="L94" s="6">
        <f>SUMIFS(Tabela_BI[P.08-D],Tabela_BI[UGRHI],Tabela_BI_UGRHI[[#This Row],[UGRHI]],Tabela_BI[Ano],Tabela_BI_UGRHI[[#This Row],[Ano]])</f>
        <v>1969</v>
      </c>
      <c r="M94" s="7">
        <f>(Tabela_BI_UGRHI[[#This Row],[nº Capt. Superf. - DAEE]]/VLOOKUP(A94,'Base UGRHI'!$B:$H,2,FALSE))*1000</f>
        <v>129.17863796285721</v>
      </c>
      <c r="N94" s="7">
        <f>(Tabela_BI_UGRHI[[#This Row],[nº Capt. Subt. - DAEE]]/VLOOKUP(A94,'Base UGRHI'!$B:$H,2,FALSE))*1000</f>
        <v>456.36413144608952</v>
      </c>
      <c r="O94" s="8">
        <f>(Tabela_BI_UGRHI[[#This Row],[nº Capt. Superf. - DAEE]]/SUM(Tabela_BI_UGRHI[[#This Row],[nº Capt. Superf. - DAEE]:[nº Capt. Subt. - DAEE]]))*100</f>
        <v>22.061349693251532</v>
      </c>
      <c r="P94" s="7">
        <f>(Tabela_BI_UGRHI[[#This Row],[nº Capt. Subt. - DAEE]]/SUM(Tabela_BI_UGRHI[[#This Row],[nº Capt. Superf. - DAEE]:[nº Capt. Subt. - DAEE]]))*100</f>
        <v>77.938650306748471</v>
      </c>
      <c r="Q94" s="6">
        <f>SUMIFS(Tabela_BI[nº Capt. Superf. - DAEE],Tabela_BI[UGRHI],Tabela_BI_UGRHI[[#This Row],[UGRHI]],Tabela_BI[Ano],Tabela_BI_UGRHI[[#This Row],[Ano]])</f>
        <v>1798</v>
      </c>
      <c r="R94" s="6">
        <f>SUMIFS(Tabela_BI[nº Capt. Subt. - DAEE],Tabela_BI[UGRHI],Tabela_BI_UGRHI[[#This Row],[UGRHI]],Tabela_BI[Ano],Tabela_BI_UGRHI[[#This Row],[Ano]])</f>
        <v>6352</v>
      </c>
      <c r="U94" s="1"/>
      <c r="V94" s="1"/>
      <c r="W94" s="1"/>
      <c r="AA94" s="1"/>
      <c r="AD94" s="1"/>
      <c r="AE94" s="1"/>
    </row>
    <row r="95" spans="1:31" hidden="1" x14ac:dyDescent="0.25">
      <c r="A95" s="1">
        <v>6</v>
      </c>
      <c r="B95" s="1">
        <v>2015</v>
      </c>
      <c r="C95" s="20">
        <f>SUMIFS(Tabela_BI[P.01-A],Tabela_BI[UGRHI],Tabela_BI_UGRHI[[#This Row],[UGRHI]],Tabela_BI[Ano],Tabela_BI_UGRHI[[#This Row],[Ano]])</f>
        <v>53.03632349999998</v>
      </c>
      <c r="D95" s="20">
        <f>SUMIFS(Tabela_BI[P.01-B],Tabela_BI[UGRHI],Tabela_BI_UGRHI[[#This Row],[UGRHI]],Tabela_BI[Ano],Tabela_BI_UGRHI[[#This Row],[Ano]])</f>
        <v>48.939915099999986</v>
      </c>
      <c r="E95" s="20">
        <f>SUMIFS(Tabela_BI[P.01-C],Tabela_BI[UGRHI],Tabela_BI_UGRHI[[#This Row],[UGRHI]],Tabela_BI[Ano],Tabela_BI_UGRHI[[#This Row],[Ano]])</f>
        <v>4.0964084000000032</v>
      </c>
      <c r="F95" s="20">
        <f>SUMIFS(Tabela_BI[P.01-D],Tabela_BI[UGRHI],Tabela_BI_UGRHI[[#This Row],[UGRHI]],Tabela_BI[Ano],Tabela_BI_UGRHI[[#This Row],[Ano]])</f>
        <v>0</v>
      </c>
      <c r="G95" s="20">
        <f>SUMIFS(Tabela_BI[P.02-A],Tabela_BI[UGRHI],Tabela_BI_UGRHI[[#This Row],[UGRHI]],Tabela_BI[Ano],Tabela_BI_UGRHI[[#This Row],[Ano]])</f>
        <v>44.093402699999999</v>
      </c>
      <c r="H95" s="20">
        <f>SUMIFS(Tabela_BI[P.02-B],Tabela_BI[UGRHI],Tabela_BI_UGRHI[[#This Row],[UGRHI]],Tabela_BI[Ano],Tabela_BI_UGRHI[[#This Row],[Ano]])</f>
        <v>5.8233668000000005</v>
      </c>
      <c r="I95" s="20">
        <f>SUMIFS(Tabela_BI[P.02-C],Tabela_BI[UGRHI],Tabela_BI_UGRHI[[#This Row],[UGRHI]],Tabela_BI[Ano],Tabela_BI_UGRHI[[#This Row],[Ano]])</f>
        <v>0.98167810000000189</v>
      </c>
      <c r="J95" s="20">
        <f>SUMIFS(Tabela_BI[P.02-D],Tabela_BI[UGRHI],Tabela_BI_UGRHI[[#This Row],[UGRHI]],Tabela_BI[Ano],Tabela_BI_UGRHI[[#This Row],[Ano]])</f>
        <v>2.1378759000000089</v>
      </c>
      <c r="K95" s="49">
        <f>SUMIFS(Tabela_BI[P.02-E],Tabela_BI[UGRHI],Tabela_BI_UGRHI[[#This Row],[UGRHI]],Tabela_BI[Ano],Tabela_BI_UGRHI[[#This Row],[Ano]])</f>
        <v>78.354581663699079</v>
      </c>
      <c r="L95" s="6">
        <f>SUMIFS(Tabela_BI[P.08-D],Tabela_BI[UGRHI],Tabela_BI_UGRHI[[#This Row],[UGRHI]],Tabela_BI[Ano],Tabela_BI_UGRHI[[#This Row],[Ano]])</f>
        <v>381</v>
      </c>
      <c r="M95" s="7">
        <f>(Tabela_BI_UGRHI[[#This Row],[nº Capt. Superf. - DAEE]]/VLOOKUP(A95,'Base UGRHI'!$B:$H,2,FALSE))*1000</f>
        <v>90.562614535071319</v>
      </c>
      <c r="N95" s="7">
        <f>(Tabela_BI_UGRHI[[#This Row],[nº Capt. Subt. - DAEE]]/VLOOKUP(A95,'Base UGRHI'!$B:$H,2,FALSE))*1000</f>
        <v>590.7117764884232</v>
      </c>
      <c r="O95" s="8">
        <f>(Tabela_BI_UGRHI[[#This Row],[nº Capt. Superf. - DAEE]]/SUM(Tabela_BI_UGRHI[[#This Row],[nº Capt. Superf. - DAEE]:[nº Capt. Subt. - DAEE]]))*100</f>
        <v>13.293118856121536</v>
      </c>
      <c r="P95" s="7">
        <f>(Tabela_BI_UGRHI[[#This Row],[nº Capt. Subt. - DAEE]]/SUM(Tabela_BI_UGRHI[[#This Row],[nº Capt. Superf. - DAEE]:[nº Capt. Subt. - DAEE]]))*100</f>
        <v>86.706881143878462</v>
      </c>
      <c r="Q95" s="6">
        <f>SUMIFS(Tabela_BI[nº Capt. Superf. - DAEE],Tabela_BI[UGRHI],Tabela_BI_UGRHI[[#This Row],[UGRHI]],Tabela_BI[Ano],Tabela_BI_UGRHI[[#This Row],[Ano]])</f>
        <v>595</v>
      </c>
      <c r="R95" s="6">
        <f>SUMIFS(Tabela_BI[nº Capt. Subt. - DAEE],Tabela_BI[UGRHI],Tabela_BI_UGRHI[[#This Row],[UGRHI]],Tabela_BI[Ano],Tabela_BI_UGRHI[[#This Row],[Ano]])</f>
        <v>3881</v>
      </c>
      <c r="U95" s="1"/>
      <c r="V95" s="1"/>
      <c r="W95" s="1"/>
      <c r="AA95" s="1"/>
      <c r="AD95" s="1"/>
      <c r="AE95" s="1"/>
    </row>
    <row r="96" spans="1:31" hidden="1" x14ac:dyDescent="0.25">
      <c r="A96" s="1">
        <v>7</v>
      </c>
      <c r="B96" s="1">
        <v>2015</v>
      </c>
      <c r="C96" s="20">
        <f>SUMIFS(Tabela_BI[P.01-A],Tabela_BI[UGRHI],Tabela_BI_UGRHI[[#This Row],[UGRHI]],Tabela_BI[Ano],Tabela_BI_UGRHI[[#This Row],[Ano]])</f>
        <v>19.386850600000002</v>
      </c>
      <c r="D96" s="20">
        <f>SUMIFS(Tabela_BI[P.01-B],Tabela_BI[UGRHI],Tabela_BI_UGRHI[[#This Row],[UGRHI]],Tabela_BI[Ano],Tabela_BI_UGRHI[[#This Row],[Ano]])</f>
        <v>19.346521600000003</v>
      </c>
      <c r="E96" s="20">
        <f>SUMIFS(Tabela_BI[P.01-C],Tabela_BI[UGRHI],Tabela_BI_UGRHI[[#This Row],[UGRHI]],Tabela_BI[Ano],Tabela_BI_UGRHI[[#This Row],[Ano]])</f>
        <v>4.0329000000000031E-2</v>
      </c>
      <c r="F96" s="20">
        <f>SUMIFS(Tabela_BI[P.01-D],Tabela_BI[UGRHI],Tabela_BI_UGRHI[[#This Row],[UGRHI]],Tabela_BI[Ano],Tabela_BI_UGRHI[[#This Row],[Ano]])</f>
        <v>0</v>
      </c>
      <c r="G96" s="20">
        <f>SUMIFS(Tabela_BI[P.02-A],Tabela_BI[UGRHI],Tabela_BI_UGRHI[[#This Row],[UGRHI]],Tabela_BI[Ano],Tabela_BI_UGRHI[[#This Row],[Ano]])</f>
        <v>11.0865115</v>
      </c>
      <c r="H96" s="20">
        <f>SUMIFS(Tabela_BI[P.02-B],Tabela_BI[UGRHI],Tabela_BI_UGRHI[[#This Row],[UGRHI]],Tabela_BI[Ano],Tabela_BI_UGRHI[[#This Row],[Ano]])</f>
        <v>7.1695657000000015</v>
      </c>
      <c r="I96" s="20">
        <f>SUMIFS(Tabela_BI[P.02-C],Tabela_BI[UGRHI],Tabela_BI_UGRHI[[#This Row],[UGRHI]],Tabela_BI[Ano],Tabela_BI_UGRHI[[#This Row],[Ano]])</f>
        <v>1.9748500000000002E-2</v>
      </c>
      <c r="J96" s="20">
        <f>SUMIFS(Tabela_BI[P.02-D],Tabela_BI[UGRHI],Tabela_BI_UGRHI[[#This Row],[UGRHI]],Tabela_BI[Ano],Tabela_BI_UGRHI[[#This Row],[Ano]])</f>
        <v>1.1110248999999996</v>
      </c>
      <c r="K96" s="49">
        <f>SUMIFS(Tabela_BI[P.02-E],Tabela_BI[UGRHI],Tabela_BI_UGRHI[[#This Row],[UGRHI]],Tabela_BI[Ano],Tabela_BI_UGRHI[[#This Row],[Ano]])</f>
        <v>5.4147041301678245</v>
      </c>
      <c r="L96" s="6">
        <f>SUMIFS(Tabela_BI[P.08-D],Tabela_BI[UGRHI],Tabela_BI_UGRHI[[#This Row],[UGRHI]],Tabela_BI[Ano],Tabela_BI_UGRHI[[#This Row],[Ano]])</f>
        <v>84</v>
      </c>
      <c r="M96" s="7">
        <f>(Tabela_BI_UGRHI[[#This Row],[nº Capt. Superf. - DAEE]]/VLOOKUP(A96,'Base UGRHI'!$B:$H,2,FALSE))*1000</f>
        <v>55.721343751160852</v>
      </c>
      <c r="N96" s="7">
        <f>(Tabela_BI_UGRHI[[#This Row],[nº Capt. Subt. - DAEE]]/VLOOKUP(A96,'Base UGRHI'!$B:$H,2,FALSE))*1000</f>
        <v>28.067047222806949</v>
      </c>
      <c r="O96" s="8">
        <f>(Tabela_BI_UGRHI[[#This Row],[nº Capt. Superf. - DAEE]]/SUM(Tabela_BI_UGRHI[[#This Row],[nº Capt. Superf. - DAEE]:[nº Capt. Subt. - DAEE]]))*100</f>
        <v>66.502463054187189</v>
      </c>
      <c r="P96" s="7">
        <f>(Tabela_BI_UGRHI[[#This Row],[nº Capt. Subt. - DAEE]]/SUM(Tabela_BI_UGRHI[[#This Row],[nº Capt. Superf. - DAEE]:[nº Capt. Subt. - DAEE]]))*100</f>
        <v>33.497536945812804</v>
      </c>
      <c r="Q96" s="6">
        <f>SUMIFS(Tabela_BI[nº Capt. Superf. - DAEE],Tabela_BI[UGRHI],Tabela_BI_UGRHI[[#This Row],[UGRHI]],Tabela_BI[Ano],Tabela_BI_UGRHI[[#This Row],[Ano]])</f>
        <v>135</v>
      </c>
      <c r="R96" s="6">
        <f>SUMIFS(Tabela_BI[nº Capt. Subt. - DAEE],Tabela_BI[UGRHI],Tabela_BI_UGRHI[[#This Row],[UGRHI]],Tabela_BI[Ano],Tabela_BI_UGRHI[[#This Row],[Ano]])</f>
        <v>68</v>
      </c>
      <c r="U96" s="1"/>
      <c r="V96" s="1"/>
      <c r="W96" s="1"/>
      <c r="AA96" s="1"/>
      <c r="AD96" s="1"/>
      <c r="AE96" s="1"/>
    </row>
    <row r="97" spans="1:31" hidden="1" x14ac:dyDescent="0.25">
      <c r="A97" s="1">
        <v>8</v>
      </c>
      <c r="B97" s="1">
        <v>2015</v>
      </c>
      <c r="C97" s="20">
        <f>SUMIFS(Tabela_BI[P.01-A],Tabela_BI[UGRHI],Tabela_BI_UGRHI[[#This Row],[UGRHI]],Tabela_BI[Ano],Tabela_BI_UGRHI[[#This Row],[Ano]])</f>
        <v>5.5851463000000034</v>
      </c>
      <c r="D97" s="20">
        <f>SUMIFS(Tabela_BI[P.01-B],Tabela_BI[UGRHI],Tabela_BI_UGRHI[[#This Row],[UGRHI]],Tabela_BI[Ano],Tabela_BI_UGRHI[[#This Row],[Ano]])</f>
        <v>4.4123732000000002</v>
      </c>
      <c r="E97" s="20">
        <f>SUMIFS(Tabela_BI[P.01-C],Tabela_BI[UGRHI],Tabela_BI_UGRHI[[#This Row],[UGRHI]],Tabela_BI[Ano],Tabela_BI_UGRHI[[#This Row],[Ano]])</f>
        <v>1.1727730999999997</v>
      </c>
      <c r="F97" s="20">
        <f>SUMIFS(Tabela_BI[P.01-D],Tabela_BI[UGRHI],Tabela_BI_UGRHI[[#This Row],[UGRHI]],Tabela_BI[Ano],Tabela_BI_UGRHI[[#This Row],[Ano]])</f>
        <v>4.4999999999999991</v>
      </c>
      <c r="G97" s="20">
        <f>SUMIFS(Tabela_BI[P.02-A],Tabela_BI[UGRHI],Tabela_BI_UGRHI[[#This Row],[UGRHI]],Tabela_BI[Ano],Tabela_BI_UGRHI[[#This Row],[Ano]])</f>
        <v>1.5468695000000001</v>
      </c>
      <c r="H97" s="20">
        <f>SUMIFS(Tabela_BI[P.02-B],Tabela_BI[UGRHI],Tabela_BI_UGRHI[[#This Row],[UGRHI]],Tabela_BI[Ano],Tabela_BI_UGRHI[[#This Row],[Ano]])</f>
        <v>0.61142030000000014</v>
      </c>
      <c r="I97" s="20">
        <f>SUMIFS(Tabela_BI[P.02-C],Tabela_BI[UGRHI],Tabela_BI_UGRHI[[#This Row],[UGRHI]],Tabela_BI[Ano],Tabela_BI_UGRHI[[#This Row],[Ano]])</f>
        <v>3.2943944999999988</v>
      </c>
      <c r="J97" s="20">
        <f>SUMIFS(Tabela_BI[P.02-D],Tabela_BI[UGRHI],Tabela_BI_UGRHI[[#This Row],[UGRHI]],Tabela_BI[Ano],Tabela_BI_UGRHI[[#This Row],[Ano]])</f>
        <v>0.13246200000000002</v>
      </c>
      <c r="K97" s="49">
        <f>SUMIFS(Tabela_BI[P.02-E],Tabela_BI[UGRHI],Tabela_BI_UGRHI[[#This Row],[UGRHI]],Tabela_BI[Ano],Tabela_BI_UGRHI[[#This Row],[Ano]])</f>
        <v>2.1581740487802579</v>
      </c>
      <c r="L97" s="6">
        <f>SUMIFS(Tabela_BI[P.08-D],Tabela_BI[UGRHI],Tabela_BI_UGRHI[[#This Row],[UGRHI]],Tabela_BI[Ano],Tabela_BI_UGRHI[[#This Row],[Ano]])</f>
        <v>257</v>
      </c>
      <c r="M97" s="7">
        <f>(Tabela_BI_UGRHI[[#This Row],[nº Capt. Superf. - DAEE]]/VLOOKUP(A97,'Base UGRHI'!$B:$H,2,FALSE))*1000</f>
        <v>60.461444978066325</v>
      </c>
      <c r="N97" s="7">
        <f>(Tabela_BI_UGRHI[[#This Row],[nº Capt. Subt. - DAEE]]/VLOOKUP(A97,'Base UGRHI'!$B:$H,2,FALSE))*1000</f>
        <v>51.982711458604605</v>
      </c>
      <c r="O97" s="8">
        <f>(Tabela_BI_UGRHI[[#This Row],[nº Capt. Superf. - DAEE]]/SUM(Tabela_BI_UGRHI[[#This Row],[nº Capt. Superf. - DAEE]:[nº Capt. Subt. - DAEE]]))*100</f>
        <v>53.770197486535011</v>
      </c>
      <c r="P97" s="7">
        <f>(Tabela_BI_UGRHI[[#This Row],[nº Capt. Subt. - DAEE]]/SUM(Tabela_BI_UGRHI[[#This Row],[nº Capt. Superf. - DAEE]:[nº Capt. Subt. - DAEE]]))*100</f>
        <v>46.229802513464989</v>
      </c>
      <c r="Q97" s="6">
        <f>SUMIFS(Tabela_BI[nº Capt. Superf. - DAEE],Tabela_BI[UGRHI],Tabela_BI_UGRHI[[#This Row],[UGRHI]],Tabela_BI[Ano],Tabela_BI_UGRHI[[#This Row],[Ano]])</f>
        <v>599</v>
      </c>
      <c r="R97" s="6">
        <f>SUMIFS(Tabela_BI[nº Capt. Subt. - DAEE],Tabela_BI[UGRHI],Tabela_BI_UGRHI[[#This Row],[UGRHI]],Tabela_BI[Ano],Tabela_BI_UGRHI[[#This Row],[Ano]])</f>
        <v>515</v>
      </c>
      <c r="U97" s="1"/>
      <c r="V97" s="1"/>
      <c r="W97" s="1"/>
      <c r="AA97" s="1"/>
      <c r="AD97" s="1"/>
      <c r="AE97" s="1"/>
    </row>
    <row r="98" spans="1:31" hidden="1" x14ac:dyDescent="0.25">
      <c r="A98" s="1">
        <v>9</v>
      </c>
      <c r="B98" s="1">
        <v>2015</v>
      </c>
      <c r="C98" s="20">
        <f>SUMIFS(Tabela_BI[P.01-A],Tabela_BI[UGRHI],Tabela_BI_UGRHI[[#This Row],[UGRHI]],Tabela_BI[Ano],Tabela_BI_UGRHI[[#This Row],[Ano]])</f>
        <v>22.534466699999996</v>
      </c>
      <c r="D98" s="20">
        <f>SUMIFS(Tabela_BI[P.01-B],Tabela_BI[UGRHI],Tabela_BI_UGRHI[[#This Row],[UGRHI]],Tabela_BI[Ano],Tabela_BI_UGRHI[[#This Row],[Ano]])</f>
        <v>19.154245500000002</v>
      </c>
      <c r="E98" s="20">
        <f>SUMIFS(Tabela_BI[P.01-C],Tabela_BI[UGRHI],Tabela_BI_UGRHI[[#This Row],[UGRHI]],Tabela_BI[Ano],Tabela_BI_UGRHI[[#This Row],[Ano]])</f>
        <v>3.3802212000000003</v>
      </c>
      <c r="F98" s="20">
        <f>SUMIFS(Tabela_BI[P.01-D],Tabela_BI[UGRHI],Tabela_BI_UGRHI[[#This Row],[UGRHI]],Tabela_BI[Ano],Tabela_BI_UGRHI[[#This Row],[Ano]])</f>
        <v>7.8400000000000007</v>
      </c>
      <c r="G98" s="20">
        <f>SUMIFS(Tabela_BI[P.02-A],Tabela_BI[UGRHI],Tabela_BI_UGRHI[[#This Row],[UGRHI]],Tabela_BI[Ano],Tabela_BI_UGRHI[[#This Row],[Ano]])</f>
        <v>3.4516597999999985</v>
      </c>
      <c r="H98" s="20">
        <f>SUMIFS(Tabela_BI[P.02-B],Tabela_BI[UGRHI],Tabela_BI_UGRHI[[#This Row],[UGRHI]],Tabela_BI[Ano],Tabela_BI_UGRHI[[#This Row],[Ano]])</f>
        <v>5.5772480000000018</v>
      </c>
      <c r="I98" s="20">
        <f>SUMIFS(Tabela_BI[P.02-C],Tabela_BI[UGRHI],Tabela_BI_UGRHI[[#This Row],[UGRHI]],Tabela_BI[Ano],Tabela_BI_UGRHI[[#This Row],[Ano]])</f>
        <v>11.837138699999999</v>
      </c>
      <c r="J98" s="20">
        <f>SUMIFS(Tabela_BI[P.02-D],Tabela_BI[UGRHI],Tabela_BI_UGRHI[[#This Row],[UGRHI]],Tabela_BI[Ano],Tabela_BI_UGRHI[[#This Row],[Ano]])</f>
        <v>1.6684202000000001</v>
      </c>
      <c r="K98" s="49">
        <f>SUMIFS(Tabela_BI[P.02-E],Tabela_BI[UGRHI],Tabela_BI_UGRHI[[#This Row],[UGRHI]],Tabela_BI[Ano],Tabela_BI_UGRHI[[#This Row],[Ano]])</f>
        <v>4.4868163002405757</v>
      </c>
      <c r="L98" s="6">
        <f>SUMIFS(Tabela_BI[P.08-D],Tabela_BI[UGRHI],Tabela_BI_UGRHI[[#This Row],[UGRHI]],Tabela_BI[Ano],Tabela_BI_UGRHI[[#This Row],[Ano]])</f>
        <v>973</v>
      </c>
      <c r="M98" s="7">
        <f>(Tabela_BI_UGRHI[[#This Row],[nº Capt. Superf. - DAEE]]/VLOOKUP(A98,'Base UGRHI'!$B:$H,2,FALSE))*1000</f>
        <v>123.39057029003692</v>
      </c>
      <c r="N98" s="7">
        <f>(Tabela_BI_UGRHI[[#This Row],[nº Capt. Subt. - DAEE]]/VLOOKUP(A98,'Base UGRHI'!$B:$H,2,FALSE))*1000</f>
        <v>93.003340293236775</v>
      </c>
      <c r="O98" s="8">
        <f>(Tabela_BI_UGRHI[[#This Row],[nº Capt. Superf. - DAEE]]/SUM(Tabela_BI_UGRHI[[#This Row],[nº Capt. Superf. - DAEE]:[nº Capt. Subt. - DAEE]]))*100</f>
        <v>57.021276595744688</v>
      </c>
      <c r="P98" s="7">
        <f>(Tabela_BI_UGRHI[[#This Row],[nº Capt. Subt. - DAEE]]/SUM(Tabela_BI_UGRHI[[#This Row],[nº Capt. Superf. - DAEE]:[nº Capt. Subt. - DAEE]]))*100</f>
        <v>42.978723404255319</v>
      </c>
      <c r="Q98" s="6">
        <f>SUMIFS(Tabela_BI[nº Capt. Superf. - DAEE],Tabela_BI[UGRHI],Tabela_BI_UGRHI[[#This Row],[UGRHI]],Tabela_BI[Ano],Tabela_BI_UGRHI[[#This Row],[Ano]])</f>
        <v>1608</v>
      </c>
      <c r="R98" s="6">
        <f>SUMIFS(Tabela_BI[nº Capt. Subt. - DAEE],Tabela_BI[UGRHI],Tabela_BI_UGRHI[[#This Row],[UGRHI]],Tabela_BI[Ano],Tabela_BI_UGRHI[[#This Row],[Ano]])</f>
        <v>1212</v>
      </c>
      <c r="U98" s="1"/>
      <c r="V98" s="1"/>
      <c r="W98" s="1"/>
      <c r="AA98" s="1"/>
      <c r="AD98" s="1"/>
      <c r="AE98" s="1"/>
    </row>
    <row r="99" spans="1:31" hidden="1" x14ac:dyDescent="0.25">
      <c r="A99" s="1">
        <v>10</v>
      </c>
      <c r="B99" s="1">
        <v>2015</v>
      </c>
      <c r="C99" s="20">
        <f>SUMIFS(Tabela_BI[P.01-A],Tabela_BI[UGRHI],Tabela_BI_UGRHI[[#This Row],[UGRHI]],Tabela_BI[Ano],Tabela_BI_UGRHI[[#This Row],[Ano]])</f>
        <v>11.491202799999996</v>
      </c>
      <c r="D99" s="20">
        <f>SUMIFS(Tabela_BI[P.01-B],Tabela_BI[UGRHI],Tabela_BI_UGRHI[[#This Row],[UGRHI]],Tabela_BI[Ano],Tabela_BI_UGRHI[[#This Row],[Ano]])</f>
        <v>9.6724327999999993</v>
      </c>
      <c r="E99" s="20">
        <f>SUMIFS(Tabela_BI[P.01-C],Tabela_BI[UGRHI],Tabela_BI_UGRHI[[#This Row],[UGRHI]],Tabela_BI[Ano],Tabela_BI_UGRHI[[#This Row],[Ano]])</f>
        <v>1.818769999999998</v>
      </c>
      <c r="F99" s="20">
        <f>SUMIFS(Tabela_BI[P.01-D],Tabela_BI[UGRHI],Tabela_BI_UGRHI[[#This Row],[UGRHI]],Tabela_BI[Ano],Tabela_BI_UGRHI[[#This Row],[Ano]])</f>
        <v>0</v>
      </c>
      <c r="G99" s="20">
        <f>SUMIFS(Tabela_BI[P.02-A],Tabela_BI[UGRHI],Tabela_BI_UGRHI[[#This Row],[UGRHI]],Tabela_BI[Ano],Tabela_BI_UGRHI[[#This Row],[Ano]])</f>
        <v>6.1847642999999994</v>
      </c>
      <c r="H99" s="20">
        <f>SUMIFS(Tabela_BI[P.02-B],Tabela_BI[UGRHI],Tabela_BI_UGRHI[[#This Row],[UGRHI]],Tabela_BI[Ano],Tabela_BI_UGRHI[[#This Row],[Ano]])</f>
        <v>2.2682645999999993</v>
      </c>
      <c r="I99" s="20">
        <f>SUMIFS(Tabela_BI[P.02-C],Tabela_BI[UGRHI],Tabela_BI_UGRHI[[#This Row],[UGRHI]],Tabela_BI[Ano],Tabela_BI_UGRHI[[#This Row],[Ano]])</f>
        <v>2.1024963999999993</v>
      </c>
      <c r="J99" s="20">
        <f>SUMIFS(Tabela_BI[P.02-D],Tabela_BI[UGRHI],Tabela_BI_UGRHI[[#This Row],[UGRHI]],Tabela_BI[Ano],Tabela_BI_UGRHI[[#This Row],[Ano]])</f>
        <v>0.93567749999999938</v>
      </c>
      <c r="K99" s="49">
        <f>SUMIFS(Tabela_BI[P.02-E],Tabela_BI[UGRHI],Tabela_BI_UGRHI[[#This Row],[UGRHI]],Tabela_BI[Ano],Tabela_BI_UGRHI[[#This Row],[Ano]])</f>
        <v>6.1858923589178243</v>
      </c>
      <c r="L99" s="6">
        <f>SUMIFS(Tabela_BI[P.08-D],Tabela_BI[UGRHI],Tabela_BI_UGRHI[[#This Row],[UGRHI]],Tabela_BI[Ano],Tabela_BI_UGRHI[[#This Row],[Ano]])</f>
        <v>1272</v>
      </c>
      <c r="M99" s="7">
        <f>(Tabela_BI_UGRHI[[#This Row],[nº Capt. Superf. - DAEE]]/VLOOKUP(A99,'Base UGRHI'!$B:$H,2,FALSE))*1000</f>
        <v>68.682567521327968</v>
      </c>
      <c r="N99" s="7">
        <f>(Tabela_BI_UGRHI[[#This Row],[nº Capt. Subt. - DAEE]]/VLOOKUP(A99,'Base UGRHI'!$B:$H,2,FALSE))*1000</f>
        <v>131.74490087725243</v>
      </c>
      <c r="O99" s="8">
        <f>(Tabela_BI_UGRHI[[#This Row],[nº Capt. Superf. - DAEE]]/SUM(Tabela_BI_UGRHI[[#This Row],[nº Capt. Superf. - DAEE]:[nº Capt. Subt. - DAEE]]))*100</f>
        <v>34.268041237113401</v>
      </c>
      <c r="P99" s="7">
        <f>(Tabela_BI_UGRHI[[#This Row],[nº Capt. Subt. - DAEE]]/SUM(Tabela_BI_UGRHI[[#This Row],[nº Capt. Superf. - DAEE]:[nº Capt. Subt. - DAEE]]))*100</f>
        <v>65.731958762886606</v>
      </c>
      <c r="Q99" s="6">
        <f>SUMIFS(Tabela_BI[nº Capt. Superf. - DAEE],Tabela_BI[UGRHI],Tabela_BI_UGRHI[[#This Row],[UGRHI]],Tabela_BI[Ano],Tabela_BI_UGRHI[[#This Row],[Ano]])</f>
        <v>831</v>
      </c>
      <c r="R99" s="6">
        <f>SUMIFS(Tabela_BI[nº Capt. Subt. - DAEE],Tabela_BI[UGRHI],Tabela_BI_UGRHI[[#This Row],[UGRHI]],Tabela_BI[Ano],Tabela_BI_UGRHI[[#This Row],[Ano]])</f>
        <v>1594</v>
      </c>
      <c r="U99" s="1"/>
      <c r="V99" s="1"/>
      <c r="W99" s="1"/>
      <c r="AA99" s="1"/>
      <c r="AD99" s="1"/>
      <c r="AE99" s="1"/>
    </row>
    <row r="100" spans="1:31" hidden="1" x14ac:dyDescent="0.25">
      <c r="A100" s="1">
        <v>11</v>
      </c>
      <c r="B100" s="1">
        <v>2015</v>
      </c>
      <c r="C100" s="20">
        <f>SUMIFS(Tabela_BI[P.01-A],Tabela_BI[UGRHI],Tabela_BI_UGRHI[[#This Row],[UGRHI]],Tabela_BI[Ano],Tabela_BI_UGRHI[[#This Row],[Ano]])</f>
        <v>2.6997826000000011</v>
      </c>
      <c r="D100" s="20">
        <f>SUMIFS(Tabela_BI[P.01-B],Tabela_BI[UGRHI],Tabela_BI_UGRHI[[#This Row],[UGRHI]],Tabela_BI[Ano],Tabela_BI_UGRHI[[#This Row],[Ano]])</f>
        <v>2.6292736999999997</v>
      </c>
      <c r="E100" s="20">
        <f>SUMIFS(Tabela_BI[P.01-C],Tabela_BI[UGRHI],Tabela_BI_UGRHI[[#This Row],[UGRHI]],Tabela_BI[Ano],Tabela_BI_UGRHI[[#This Row],[Ano]])</f>
        <v>7.0508900000000013E-2</v>
      </c>
      <c r="F100" s="20">
        <f>SUMIFS(Tabela_BI[P.01-D],Tabela_BI[UGRHI],Tabela_BI_UGRHI[[#This Row],[UGRHI]],Tabela_BI[Ano],Tabela_BI_UGRHI[[#This Row],[Ano]])</f>
        <v>0.47000000000000003</v>
      </c>
      <c r="G100" s="20">
        <f>SUMIFS(Tabela_BI[P.02-A],Tabela_BI[UGRHI],Tabela_BI_UGRHI[[#This Row],[UGRHI]],Tabela_BI[Ano],Tabela_BI_UGRHI[[#This Row],[Ano]])</f>
        <v>0.54624689999999998</v>
      </c>
      <c r="H100" s="20">
        <f>SUMIFS(Tabela_BI[P.02-B],Tabela_BI[UGRHI],Tabela_BI_UGRHI[[#This Row],[UGRHI]],Tabela_BI[Ano],Tabela_BI_UGRHI[[#This Row],[Ano]])</f>
        <v>1.2164718999999997</v>
      </c>
      <c r="I100" s="20">
        <f>SUMIFS(Tabela_BI[P.02-C],Tabela_BI[UGRHI],Tabela_BI_UGRHI[[#This Row],[UGRHI]],Tabela_BI[Ano],Tabela_BI_UGRHI[[#This Row],[Ano]])</f>
        <v>0.81739289999999998</v>
      </c>
      <c r="J100" s="20">
        <f>SUMIFS(Tabela_BI[P.02-D],Tabela_BI[UGRHI],Tabela_BI_UGRHI[[#This Row],[UGRHI]],Tabela_BI[Ano],Tabela_BI_UGRHI[[#This Row],[Ano]])</f>
        <v>0.11967090000000001</v>
      </c>
      <c r="K100" s="49">
        <f>SUMIFS(Tabela_BI[P.02-E],Tabela_BI[UGRHI],Tabela_BI_UGRHI[[#This Row],[UGRHI]],Tabela_BI[Ano],Tabela_BI_UGRHI[[#This Row],[Ano]])</f>
        <v>0.69930299483449077</v>
      </c>
      <c r="L100" s="6">
        <f>SUMIFS(Tabela_BI[P.08-D],Tabela_BI[UGRHI],Tabela_BI_UGRHI[[#This Row],[UGRHI]],Tabela_BI[Ano],Tabela_BI_UGRHI[[#This Row],[Ano]])</f>
        <v>776</v>
      </c>
      <c r="M100" s="7">
        <f>(Tabela_BI_UGRHI[[#This Row],[nº Capt. Superf. - DAEE]]/VLOOKUP(A100,'Base UGRHI'!$B:$H,2,FALSE))*1000</f>
        <v>24.037940077519426</v>
      </c>
      <c r="N100" s="7">
        <f>(Tabela_BI_UGRHI[[#This Row],[nº Capt. Subt. - DAEE]]/VLOOKUP(A100,'Base UGRHI'!$B:$H,2,FALSE))*1000</f>
        <v>8.2080770996407786</v>
      </c>
      <c r="O100" s="8">
        <f>(Tabela_BI_UGRHI[[#This Row],[nº Capt. Superf. - DAEE]]/SUM(Tabela_BI_UGRHI[[#This Row],[nº Capt. Superf. - DAEE]:[nº Capt. Subt. - DAEE]]))*100</f>
        <v>74.545454545454547</v>
      </c>
      <c r="P100" s="7">
        <f>(Tabela_BI_UGRHI[[#This Row],[nº Capt. Subt. - DAEE]]/SUM(Tabela_BI_UGRHI[[#This Row],[nº Capt. Superf. - DAEE]:[nº Capt. Subt. - DAEE]]))*100</f>
        <v>25.454545454545453</v>
      </c>
      <c r="Q100" s="6">
        <f>SUMIFS(Tabela_BI[nº Capt. Superf. - DAEE],Tabela_BI[UGRHI],Tabela_BI_UGRHI[[#This Row],[UGRHI]],Tabela_BI[Ano],Tabela_BI_UGRHI[[#This Row],[Ano]])</f>
        <v>410</v>
      </c>
      <c r="R100" s="6">
        <f>SUMIFS(Tabela_BI[nº Capt. Subt. - DAEE],Tabela_BI[UGRHI],Tabela_BI_UGRHI[[#This Row],[UGRHI]],Tabela_BI[Ano],Tabela_BI_UGRHI[[#This Row],[Ano]])</f>
        <v>140</v>
      </c>
      <c r="U100" s="1"/>
      <c r="V100" s="1"/>
      <c r="W100" s="1"/>
      <c r="AA100" s="1"/>
      <c r="AD100" s="1"/>
      <c r="AE100" s="1"/>
    </row>
    <row r="101" spans="1:31" hidden="1" x14ac:dyDescent="0.25">
      <c r="A101" s="1">
        <v>12</v>
      </c>
      <c r="B101" s="1">
        <v>2015</v>
      </c>
      <c r="C101" s="20">
        <f>SUMIFS(Tabela_BI[P.01-A],Tabela_BI[UGRHI],Tabela_BI_UGRHI[[#This Row],[UGRHI]],Tabela_BI[Ano],Tabela_BI_UGRHI[[#This Row],[Ano]])</f>
        <v>14.884116600000002</v>
      </c>
      <c r="D101" s="20">
        <f>SUMIFS(Tabela_BI[P.01-B],Tabela_BI[UGRHI],Tabela_BI_UGRHI[[#This Row],[UGRHI]],Tabela_BI[Ano],Tabela_BI_UGRHI[[#This Row],[Ano]])</f>
        <v>12.907719800000001</v>
      </c>
      <c r="E101" s="20">
        <f>SUMIFS(Tabela_BI[P.01-C],Tabela_BI[UGRHI],Tabela_BI_UGRHI[[#This Row],[UGRHI]],Tabela_BI[Ano],Tabela_BI_UGRHI[[#This Row],[Ano]])</f>
        <v>1.9763968000000027</v>
      </c>
      <c r="F101" s="20">
        <f>SUMIFS(Tabela_BI[P.01-D],Tabela_BI[UGRHI],Tabela_BI_UGRHI[[#This Row],[UGRHI]],Tabela_BI[Ano],Tabela_BI_UGRHI[[#This Row],[Ano]])</f>
        <v>5.58</v>
      </c>
      <c r="G101" s="20">
        <f>SUMIFS(Tabela_BI[P.02-A],Tabela_BI[UGRHI],Tabela_BI_UGRHI[[#This Row],[UGRHI]],Tabela_BI[Ano],Tabela_BI_UGRHI[[#This Row],[Ano]])</f>
        <v>0.90560160000000023</v>
      </c>
      <c r="H101" s="20">
        <f>SUMIFS(Tabela_BI[P.02-B],Tabela_BI[UGRHI],Tabela_BI_UGRHI[[#This Row],[UGRHI]],Tabela_BI[Ano],Tabela_BI_UGRHI[[#This Row],[Ano]])</f>
        <v>1.6847412000000002</v>
      </c>
      <c r="I101" s="20">
        <f>SUMIFS(Tabela_BI[P.02-C],Tabela_BI[UGRHI],Tabela_BI_UGRHI[[#This Row],[UGRHI]],Tabela_BI[Ano],Tabela_BI_UGRHI[[#This Row],[Ano]])</f>
        <v>12.0243568</v>
      </c>
      <c r="J101" s="20">
        <f>SUMIFS(Tabela_BI[P.02-D],Tabela_BI[UGRHI],Tabela_BI_UGRHI[[#This Row],[UGRHI]],Tabela_BI[Ano],Tabela_BI_UGRHI[[#This Row],[Ano]])</f>
        <v>0.26941700000000002</v>
      </c>
      <c r="K101" s="49">
        <f>SUMIFS(Tabela_BI[P.02-E],Tabela_BI[UGRHI],Tabela_BI_UGRHI[[#This Row],[UGRHI]],Tabela_BI[Ano],Tabela_BI_UGRHI[[#This Row],[Ano]])</f>
        <v>1.0275735288854166</v>
      </c>
      <c r="L101" s="6">
        <f>SUMIFS(Tabela_BI[P.08-D],Tabela_BI[UGRHI],Tabela_BI_UGRHI[[#This Row],[UGRHI]],Tabela_BI[Ano],Tabela_BI_UGRHI[[#This Row],[Ano]])</f>
        <v>257</v>
      </c>
      <c r="M101" s="7">
        <f>(Tabela_BI_UGRHI[[#This Row],[nº Capt. Superf. - DAEE]]/VLOOKUP(A101,'Base UGRHI'!$B:$H,2,FALSE))*1000</f>
        <v>69.87078824652437</v>
      </c>
      <c r="N101" s="7">
        <f>(Tabela_BI_UGRHI[[#This Row],[nº Capt. Subt. - DAEE]]/VLOOKUP(A101,'Base UGRHI'!$B:$H,2,FALSE))*1000</f>
        <v>61.295097938600861</v>
      </c>
      <c r="O101" s="8">
        <f>(Tabela_BI_UGRHI[[#This Row],[nº Capt. Superf. - DAEE]]/SUM(Tabela_BI_UGRHI[[#This Row],[nº Capt. Superf. - DAEE]:[nº Capt. Subt. - DAEE]]))*100</f>
        <v>53.269024651661312</v>
      </c>
      <c r="P101" s="7">
        <f>(Tabela_BI_UGRHI[[#This Row],[nº Capt. Subt. - DAEE]]/SUM(Tabela_BI_UGRHI[[#This Row],[nº Capt. Superf. - DAEE]:[nº Capt. Subt. - DAEE]]))*100</f>
        <v>46.730975348338696</v>
      </c>
      <c r="Q101" s="6">
        <f>SUMIFS(Tabela_BI[nº Capt. Superf. - DAEE],Tabela_BI[UGRHI],Tabela_BI_UGRHI[[#This Row],[UGRHI]],Tabela_BI[Ano],Tabela_BI_UGRHI[[#This Row],[Ano]])</f>
        <v>497</v>
      </c>
      <c r="R101" s="6">
        <f>SUMIFS(Tabela_BI[nº Capt. Subt. - DAEE],Tabela_BI[UGRHI],Tabela_BI_UGRHI[[#This Row],[UGRHI]],Tabela_BI[Ano],Tabela_BI_UGRHI[[#This Row],[Ano]])</f>
        <v>436</v>
      </c>
      <c r="U101" s="1"/>
      <c r="V101" s="1"/>
      <c r="W101" s="1"/>
      <c r="AA101" s="1"/>
      <c r="AD101" s="1"/>
      <c r="AE101" s="1"/>
    </row>
    <row r="102" spans="1:31" hidden="1" x14ac:dyDescent="0.25">
      <c r="A102" s="1">
        <v>13</v>
      </c>
      <c r="B102" s="1">
        <v>2015</v>
      </c>
      <c r="C102" s="20">
        <f>SUMIFS(Tabela_BI[P.01-A],Tabela_BI[UGRHI],Tabela_BI_UGRHI[[#This Row],[UGRHI]],Tabela_BI[Ano],Tabela_BI_UGRHI[[#This Row],[Ano]])</f>
        <v>19.580876500000009</v>
      </c>
      <c r="D102" s="20">
        <f>SUMIFS(Tabela_BI[P.01-B],Tabela_BI[UGRHI],Tabela_BI_UGRHI[[#This Row],[UGRHI]],Tabela_BI[Ano],Tabela_BI_UGRHI[[#This Row],[Ano]])</f>
        <v>14.151270000000004</v>
      </c>
      <c r="E102" s="20">
        <f>SUMIFS(Tabela_BI[P.01-C],Tabela_BI[UGRHI],Tabela_BI_UGRHI[[#This Row],[UGRHI]],Tabela_BI[Ano],Tabela_BI_UGRHI[[#This Row],[Ano]])</f>
        <v>5.4296064999999993</v>
      </c>
      <c r="F102" s="20">
        <f>SUMIFS(Tabela_BI[P.01-D],Tabela_BI[UGRHI],Tabela_BI_UGRHI[[#This Row],[UGRHI]],Tabela_BI[Ano],Tabela_BI_UGRHI[[#This Row],[Ano]])</f>
        <v>0</v>
      </c>
      <c r="G102" s="20">
        <f>SUMIFS(Tabela_BI[P.02-A],Tabela_BI[UGRHI],Tabela_BI_UGRHI[[#This Row],[UGRHI]],Tabela_BI[Ano],Tabela_BI_UGRHI[[#This Row],[Ano]])</f>
        <v>2.4721294999999994</v>
      </c>
      <c r="H102" s="20">
        <f>SUMIFS(Tabela_BI[P.02-B],Tabela_BI[UGRHI],Tabela_BI_UGRHI[[#This Row],[UGRHI]],Tabela_BI[Ano],Tabela_BI_UGRHI[[#This Row],[Ano]])</f>
        <v>10.259705200000001</v>
      </c>
      <c r="I102" s="20">
        <f>SUMIFS(Tabela_BI[P.02-C],Tabela_BI[UGRHI],Tabela_BI_UGRHI[[#This Row],[UGRHI]],Tabela_BI[Ano],Tabela_BI_UGRHI[[#This Row],[Ano]])</f>
        <v>5.621922399999999</v>
      </c>
      <c r="J102" s="20">
        <f>SUMIFS(Tabela_BI[P.02-D],Tabela_BI[UGRHI],Tabela_BI_UGRHI[[#This Row],[UGRHI]],Tabela_BI[Ano],Tabela_BI_UGRHI[[#This Row],[Ano]])</f>
        <v>1.2271193999999994</v>
      </c>
      <c r="K102" s="49">
        <f>SUMIFS(Tabela_BI[P.02-E],Tabela_BI[UGRHI],Tabela_BI_UGRHI[[#This Row],[UGRHI]],Tabela_BI[Ano],Tabela_BI_UGRHI[[#This Row],[Ano]])</f>
        <v>4.9014824189513897</v>
      </c>
      <c r="L102" s="6">
        <f>SUMIFS(Tabela_BI[P.08-D],Tabela_BI[UGRHI],Tabela_BI_UGRHI[[#This Row],[UGRHI]],Tabela_BI[Ano],Tabela_BI_UGRHI[[#This Row],[Ano]])</f>
        <v>350</v>
      </c>
      <c r="M102" s="7">
        <f>(Tabela_BI_UGRHI[[#This Row],[nº Capt. Superf. - DAEE]]/VLOOKUP(A102,'Base UGRHI'!$B:$H,2,FALSE))*1000</f>
        <v>40.079581212350803</v>
      </c>
      <c r="N102" s="7">
        <f>(Tabela_BI_UGRHI[[#This Row],[nº Capt. Subt. - DAEE]]/VLOOKUP(A102,'Base UGRHI'!$B:$H,2,FALSE))*1000</f>
        <v>111.5694925284248</v>
      </c>
      <c r="O102" s="8">
        <f>(Tabela_BI_UGRHI[[#This Row],[nº Capt. Superf. - DAEE]]/SUM(Tabela_BI_UGRHI[[#This Row],[nº Capt. Superf. - DAEE]:[nº Capt. Subt. - DAEE]]))*100</f>
        <v>26.429163214581607</v>
      </c>
      <c r="P102" s="7">
        <f>(Tabela_BI_UGRHI[[#This Row],[nº Capt. Subt. - DAEE]]/SUM(Tabela_BI_UGRHI[[#This Row],[nº Capt. Superf. - DAEE]:[nº Capt. Subt. - DAEE]]))*100</f>
        <v>73.570836785418393</v>
      </c>
      <c r="Q102" s="6">
        <f>SUMIFS(Tabela_BI[nº Capt. Superf. - DAEE],Tabela_BI[UGRHI],Tabela_BI_UGRHI[[#This Row],[UGRHI]],Tabela_BI[Ano],Tabela_BI_UGRHI[[#This Row],[Ano]])</f>
        <v>638</v>
      </c>
      <c r="R102" s="6">
        <f>SUMIFS(Tabela_BI[nº Capt. Subt. - DAEE],Tabela_BI[UGRHI],Tabela_BI_UGRHI[[#This Row],[UGRHI]],Tabela_BI[Ano],Tabela_BI_UGRHI[[#This Row],[Ano]])</f>
        <v>1776</v>
      </c>
      <c r="U102" s="1"/>
      <c r="V102" s="1"/>
      <c r="W102" s="1"/>
      <c r="AA102" s="1"/>
      <c r="AD102" s="1"/>
      <c r="AE102" s="1"/>
    </row>
    <row r="103" spans="1:31" hidden="1" x14ac:dyDescent="0.25">
      <c r="A103" s="1">
        <v>14</v>
      </c>
      <c r="B103" s="1">
        <v>2015</v>
      </c>
      <c r="C103" s="20">
        <f>SUMIFS(Tabela_BI[P.01-A],Tabela_BI[UGRHI],Tabela_BI_UGRHI[[#This Row],[UGRHI]],Tabela_BI[Ano],Tabela_BI_UGRHI[[#This Row],[Ano]])</f>
        <v>10.582090999999997</v>
      </c>
      <c r="D103" s="20">
        <f>SUMIFS(Tabela_BI[P.01-B],Tabela_BI[UGRHI],Tabela_BI_UGRHI[[#This Row],[UGRHI]],Tabela_BI[Ano],Tabela_BI_UGRHI[[#This Row],[Ano]])</f>
        <v>10.1186516</v>
      </c>
      <c r="E103" s="20">
        <f>SUMIFS(Tabela_BI[P.01-C],Tabela_BI[UGRHI],Tabela_BI_UGRHI[[#This Row],[UGRHI]],Tabela_BI[Ano],Tabela_BI_UGRHI[[#This Row],[Ano]])</f>
        <v>0.46343939999999989</v>
      </c>
      <c r="F103" s="20">
        <f>SUMIFS(Tabela_BI[P.01-D],Tabela_BI[UGRHI],Tabela_BI_UGRHI[[#This Row],[UGRHI]],Tabela_BI[Ano],Tabela_BI_UGRHI[[#This Row],[Ano]])</f>
        <v>1.8200000000000005</v>
      </c>
      <c r="G103" s="20">
        <f>SUMIFS(Tabela_BI[P.02-A],Tabela_BI[UGRHI],Tabela_BI_UGRHI[[#This Row],[UGRHI]],Tabela_BI[Ano],Tabela_BI_UGRHI[[#This Row],[Ano]])</f>
        <v>1.1206921999999999</v>
      </c>
      <c r="H103" s="20">
        <f>SUMIFS(Tabela_BI[P.02-B],Tabela_BI[UGRHI],Tabela_BI_UGRHI[[#This Row],[UGRHI]],Tabela_BI[Ano],Tabela_BI_UGRHI[[#This Row],[Ano]])</f>
        <v>1.9848979999999998</v>
      </c>
      <c r="I103" s="20">
        <f>SUMIFS(Tabela_BI[P.02-C],Tabela_BI[UGRHI],Tabela_BI_UGRHI[[#This Row],[UGRHI]],Tabela_BI[Ano],Tabela_BI_UGRHI[[#This Row],[Ano]])</f>
        <v>7.3439372999999986</v>
      </c>
      <c r="J103" s="20">
        <f>SUMIFS(Tabela_BI[P.02-D],Tabela_BI[UGRHI],Tabela_BI_UGRHI[[#This Row],[UGRHI]],Tabela_BI[Ano],Tabela_BI_UGRHI[[#This Row],[Ano]])</f>
        <v>0.1325635</v>
      </c>
      <c r="K103" s="49">
        <f>SUMIFS(Tabela_BI[P.02-E],Tabela_BI[UGRHI],Tabela_BI_UGRHI[[#This Row],[UGRHI]],Tabela_BI[Ano],Tabela_BI_UGRHI[[#This Row],[Ano]])</f>
        <v>1.8761765254171925</v>
      </c>
      <c r="L103" s="6">
        <f>SUMIFS(Tabela_BI[P.08-D],Tabela_BI[UGRHI],Tabela_BI_UGRHI[[#This Row],[UGRHI]],Tabela_BI[Ano],Tabela_BI_UGRHI[[#This Row],[Ano]])</f>
        <v>793</v>
      </c>
      <c r="M103" s="7">
        <f>(Tabela_BI_UGRHI[[#This Row],[nº Capt. Superf. - DAEE]]/VLOOKUP(A103,'Base UGRHI'!$B:$H,2,FALSE))*1000</f>
        <v>83.420812673019825</v>
      </c>
      <c r="N103" s="7">
        <f>(Tabela_BI_UGRHI[[#This Row],[nº Capt. Subt. - DAEE]]/VLOOKUP(A103,'Base UGRHI'!$B:$H,2,FALSE))*1000</f>
        <v>19.480929664682087</v>
      </c>
      <c r="O103" s="8">
        <f>(Tabela_BI_UGRHI[[#This Row],[nº Capt. Superf. - DAEE]]/SUM(Tabela_BI_UGRHI[[#This Row],[nº Capt. Superf. - DAEE]:[nº Capt. Subt. - DAEE]]))*100</f>
        <v>81.068416119962521</v>
      </c>
      <c r="P103" s="7">
        <f>(Tabela_BI_UGRHI[[#This Row],[nº Capt. Subt. - DAEE]]/SUM(Tabela_BI_UGRHI[[#This Row],[nº Capt. Superf. - DAEE]:[nº Capt. Subt. - DAEE]]))*100</f>
        <v>18.93158388003749</v>
      </c>
      <c r="Q103" s="6">
        <f>SUMIFS(Tabela_BI[nº Capt. Superf. - DAEE],Tabela_BI[UGRHI],Tabela_BI_UGRHI[[#This Row],[UGRHI]],Tabela_BI[Ano],Tabela_BI_UGRHI[[#This Row],[Ano]])</f>
        <v>1730</v>
      </c>
      <c r="R103" s="6">
        <f>SUMIFS(Tabela_BI[nº Capt. Subt. - DAEE],Tabela_BI[UGRHI],Tabela_BI_UGRHI[[#This Row],[UGRHI]],Tabela_BI[Ano],Tabela_BI_UGRHI[[#This Row],[Ano]])</f>
        <v>404</v>
      </c>
      <c r="U103" s="1"/>
      <c r="V103" s="1"/>
      <c r="W103" s="1"/>
      <c r="AA103" s="1"/>
      <c r="AD103" s="1"/>
      <c r="AE103" s="1"/>
    </row>
    <row r="104" spans="1:31" hidden="1" x14ac:dyDescent="0.25">
      <c r="A104" s="1">
        <v>15</v>
      </c>
      <c r="B104" s="1">
        <v>2015</v>
      </c>
      <c r="C104" s="20">
        <f>SUMIFS(Tabela_BI[P.01-A],Tabela_BI[UGRHI],Tabela_BI_UGRHI[[#This Row],[UGRHI]],Tabela_BI[Ano],Tabela_BI_UGRHI[[#This Row],[Ano]])</f>
        <v>14.943703500000009</v>
      </c>
      <c r="D104" s="20">
        <f>SUMIFS(Tabela_BI[P.01-B],Tabela_BI[UGRHI],Tabela_BI_UGRHI[[#This Row],[UGRHI]],Tabela_BI[Ano],Tabela_BI_UGRHI[[#This Row],[Ano]])</f>
        <v>8.8713928000000006</v>
      </c>
      <c r="E104" s="20">
        <f>SUMIFS(Tabela_BI[P.01-C],Tabela_BI[UGRHI],Tabela_BI_UGRHI[[#This Row],[UGRHI]],Tabela_BI[Ano],Tabela_BI_UGRHI[[#This Row],[Ano]])</f>
        <v>6.0723107000000089</v>
      </c>
      <c r="F104" s="20">
        <f>SUMIFS(Tabela_BI[P.01-D],Tabela_BI[UGRHI],Tabela_BI_UGRHI[[#This Row],[UGRHI]],Tabela_BI[Ano],Tabela_BI_UGRHI[[#This Row],[Ano]])</f>
        <v>1.48</v>
      </c>
      <c r="G104" s="20">
        <f>SUMIFS(Tabela_BI[P.02-A],Tabela_BI[UGRHI],Tabela_BI_UGRHI[[#This Row],[UGRHI]],Tabela_BI[Ano],Tabela_BI_UGRHI[[#This Row],[Ano]])</f>
        <v>3.4354705000000001</v>
      </c>
      <c r="H104" s="20">
        <f>SUMIFS(Tabela_BI[P.02-B],Tabela_BI[UGRHI],Tabela_BI_UGRHI[[#This Row],[UGRHI]],Tabela_BI[Ano],Tabela_BI_UGRHI[[#This Row],[Ano]])</f>
        <v>3.1679701999999996</v>
      </c>
      <c r="I104" s="20">
        <f>SUMIFS(Tabela_BI[P.02-C],Tabela_BI[UGRHI],Tabela_BI_UGRHI[[#This Row],[UGRHI]],Tabela_BI[Ano],Tabela_BI_UGRHI[[#This Row],[Ano]])</f>
        <v>7.6130634999999991</v>
      </c>
      <c r="J104" s="20">
        <f>SUMIFS(Tabela_BI[P.02-D],Tabela_BI[UGRHI],Tabela_BI_UGRHI[[#This Row],[UGRHI]],Tabela_BI[Ano],Tabela_BI_UGRHI[[#This Row],[Ano]])</f>
        <v>0.72719929999999944</v>
      </c>
      <c r="K104" s="49">
        <f>SUMIFS(Tabela_BI[P.02-E],Tabela_BI[UGRHI],Tabela_BI_UGRHI[[#This Row],[UGRHI]],Tabela_BI[Ano],Tabela_BI_UGRHI[[#This Row],[Ano]])</f>
        <v>3.7857266645817043</v>
      </c>
      <c r="L104" s="6">
        <f>SUMIFS(Tabela_BI[P.08-D],Tabela_BI[UGRHI],Tabela_BI_UGRHI[[#This Row],[UGRHI]],Tabela_BI[Ano],Tabela_BI_UGRHI[[#This Row],[Ano]])</f>
        <v>413</v>
      </c>
      <c r="M104" s="7">
        <f>(Tabela_BI_UGRHI[[#This Row],[nº Capt. Superf. - DAEE]]/VLOOKUP(A104,'Base UGRHI'!$B:$H,2,FALSE))*1000</f>
        <v>56.93668886474341</v>
      </c>
      <c r="N104" s="7">
        <f>(Tabela_BI_UGRHI[[#This Row],[nº Capt. Subt. - DAEE]]/VLOOKUP(A104,'Base UGRHI'!$B:$H,2,FALSE))*1000</f>
        <v>148.9384034154977</v>
      </c>
      <c r="O104" s="8">
        <f>(Tabela_BI_UGRHI[[#This Row],[nº Capt. Superf. - DAEE]]/SUM(Tabela_BI_UGRHI[[#This Row],[nº Capt. Superf. - DAEE]:[nº Capt. Subt. - DAEE]]))*100</f>
        <v>27.655938479065796</v>
      </c>
      <c r="P104" s="7">
        <f>(Tabela_BI_UGRHI[[#This Row],[nº Capt. Subt. - DAEE]]/SUM(Tabela_BI_UGRHI[[#This Row],[nº Capt. Superf. - DAEE]:[nº Capt. Subt. - DAEE]]))*100</f>
        <v>72.344061520934204</v>
      </c>
      <c r="Q104" s="6">
        <f>SUMIFS(Tabela_BI[nº Capt. Superf. - DAEE],Tabela_BI[UGRHI],Tabela_BI_UGRHI[[#This Row],[UGRHI]],Tabela_BI[Ano],Tabela_BI_UGRHI[[#This Row],[Ano]])</f>
        <v>971</v>
      </c>
      <c r="R104" s="6">
        <f>SUMIFS(Tabela_BI[nº Capt. Subt. - DAEE],Tabela_BI[UGRHI],Tabela_BI_UGRHI[[#This Row],[UGRHI]],Tabela_BI[Ano],Tabela_BI_UGRHI[[#This Row],[Ano]])</f>
        <v>2540</v>
      </c>
      <c r="U104" s="1"/>
      <c r="V104" s="1"/>
      <c r="W104" s="1"/>
      <c r="AA104" s="1"/>
      <c r="AD104" s="1"/>
      <c r="AE104" s="1"/>
    </row>
    <row r="105" spans="1:31" hidden="1" x14ac:dyDescent="0.25">
      <c r="A105" s="1">
        <v>16</v>
      </c>
      <c r="B105" s="1">
        <v>2015</v>
      </c>
      <c r="C105" s="20">
        <f>SUMIFS(Tabela_BI[P.01-A],Tabela_BI[UGRHI],Tabela_BI_UGRHI[[#This Row],[UGRHI]],Tabela_BI[Ano],Tabela_BI_UGRHI[[#This Row],[Ano]])</f>
        <v>9.3863064000000023</v>
      </c>
      <c r="D105" s="20">
        <f>SUMIFS(Tabela_BI[P.01-B],Tabela_BI[UGRHI],Tabela_BI_UGRHI[[#This Row],[UGRHI]],Tabela_BI[Ano],Tabela_BI_UGRHI[[#This Row],[Ano]])</f>
        <v>6.6480302000000009</v>
      </c>
      <c r="E105" s="20">
        <f>SUMIFS(Tabela_BI[P.01-C],Tabela_BI[UGRHI],Tabela_BI_UGRHI[[#This Row],[UGRHI]],Tabela_BI[Ano],Tabela_BI_UGRHI[[#This Row],[Ano]])</f>
        <v>2.7382762</v>
      </c>
      <c r="F105" s="20">
        <f>SUMIFS(Tabela_BI[P.01-D],Tabela_BI[UGRHI],Tabela_BI_UGRHI[[#This Row],[UGRHI]],Tabela_BI[Ano],Tabela_BI_UGRHI[[#This Row],[Ano]])</f>
        <v>0</v>
      </c>
      <c r="G105" s="20">
        <f>SUMIFS(Tabela_BI[P.02-A],Tabela_BI[UGRHI],Tabela_BI_UGRHI[[#This Row],[UGRHI]],Tabela_BI[Ano],Tabela_BI_UGRHI[[#This Row],[Ano]])</f>
        <v>1.1652844999999998</v>
      </c>
      <c r="H105" s="20">
        <f>SUMIFS(Tabela_BI[P.02-B],Tabela_BI[UGRHI],Tabela_BI_UGRHI[[#This Row],[UGRHI]],Tabela_BI[Ano],Tabela_BI_UGRHI[[#This Row],[Ano]])</f>
        <v>1.1601829999999997</v>
      </c>
      <c r="I105" s="20">
        <f>SUMIFS(Tabela_BI[P.02-C],Tabela_BI[UGRHI],Tabela_BI_UGRHI[[#This Row],[UGRHI]],Tabela_BI[Ano],Tabela_BI_UGRHI[[#This Row],[Ano]])</f>
        <v>6.7706539000000001</v>
      </c>
      <c r="J105" s="20">
        <f>SUMIFS(Tabela_BI[P.02-D],Tabela_BI[UGRHI],Tabela_BI_UGRHI[[#This Row],[UGRHI]],Tabela_BI[Ano],Tabela_BI_UGRHI[[#This Row],[Ano]])</f>
        <v>0.29018499999999997</v>
      </c>
      <c r="K105" s="49">
        <f>SUMIFS(Tabela_BI[P.02-E],Tabela_BI[UGRHI],Tabela_BI_UGRHI[[#This Row],[UGRHI]],Tabela_BI[Ano],Tabela_BI_UGRHI[[#This Row],[Ano]])</f>
        <v>1.4783496842746249</v>
      </c>
      <c r="L105" s="6">
        <f>SUMIFS(Tabela_BI[P.08-D],Tabela_BI[UGRHI],Tabela_BI_UGRHI[[#This Row],[UGRHI]],Tabela_BI[Ano],Tabela_BI_UGRHI[[#This Row],[Ano]])</f>
        <v>170</v>
      </c>
      <c r="M105" s="7">
        <f>(Tabela_BI_UGRHI[[#This Row],[nº Capt. Superf. - DAEE]]/VLOOKUP(A105,'Base UGRHI'!$B:$H,2,FALSE))*1000</f>
        <v>34.620114851625779</v>
      </c>
      <c r="N105" s="7">
        <f>(Tabela_BI_UGRHI[[#This Row],[nº Capt. Subt. - DAEE]]/VLOOKUP(A105,'Base UGRHI'!$B:$H,2,FALSE))*1000</f>
        <v>84.895945976480945</v>
      </c>
      <c r="O105" s="8">
        <f>(Tabela_BI_UGRHI[[#This Row],[nº Capt. Superf. - DAEE]]/SUM(Tabela_BI_UGRHI[[#This Row],[nº Capt. Superf. - DAEE]:[nº Capt. Subt. - DAEE]]))*100</f>
        <v>28.966914247130315</v>
      </c>
      <c r="P105" s="7">
        <f>(Tabela_BI_UGRHI[[#This Row],[nº Capt. Subt. - DAEE]]/SUM(Tabela_BI_UGRHI[[#This Row],[nº Capt. Superf. - DAEE]:[nº Capt. Subt. - DAEE]]))*100</f>
        <v>71.033085752869681</v>
      </c>
      <c r="Q105" s="6">
        <f>SUMIFS(Tabela_BI[nº Capt. Superf. - DAEE],Tabela_BI[UGRHI],Tabela_BI_UGRHI[[#This Row],[UGRHI]],Tabela_BI[Ano],Tabela_BI_UGRHI[[#This Row],[Ano]])</f>
        <v>429</v>
      </c>
      <c r="R105" s="6">
        <f>SUMIFS(Tabela_BI[nº Capt. Subt. - DAEE],Tabela_BI[UGRHI],Tabela_BI_UGRHI[[#This Row],[UGRHI]],Tabela_BI[Ano],Tabela_BI_UGRHI[[#This Row],[Ano]])</f>
        <v>1052</v>
      </c>
      <c r="U105" s="1"/>
      <c r="V105" s="1"/>
      <c r="W105" s="1"/>
      <c r="AA105" s="1"/>
      <c r="AD105" s="1"/>
      <c r="AE105" s="1"/>
    </row>
    <row r="106" spans="1:31" hidden="1" x14ac:dyDescent="0.25">
      <c r="A106" s="1">
        <v>17</v>
      </c>
      <c r="B106" s="1">
        <v>2015</v>
      </c>
      <c r="C106" s="20">
        <f>SUMIFS(Tabela_BI[P.01-A],Tabela_BI[UGRHI],Tabela_BI_UGRHI[[#This Row],[UGRHI]],Tabela_BI[Ano],Tabela_BI_UGRHI[[#This Row],[Ano]])</f>
        <v>10.186491699999998</v>
      </c>
      <c r="D106" s="20">
        <f>SUMIFS(Tabela_BI[P.01-B],Tabela_BI[UGRHI],Tabela_BI_UGRHI[[#This Row],[UGRHI]],Tabela_BI[Ano],Tabela_BI_UGRHI[[#This Row],[Ano]])</f>
        <v>8.9140644000000009</v>
      </c>
      <c r="E106" s="20">
        <f>SUMIFS(Tabela_BI[P.01-C],Tabela_BI[UGRHI],Tabela_BI_UGRHI[[#This Row],[UGRHI]],Tabela_BI[Ano],Tabela_BI_UGRHI[[#This Row],[Ano]])</f>
        <v>1.2724272999999995</v>
      </c>
      <c r="F106" s="20">
        <f>SUMIFS(Tabela_BI[P.01-D],Tabela_BI[UGRHI],Tabela_BI_UGRHI[[#This Row],[UGRHI]],Tabela_BI[Ano],Tabela_BI_UGRHI[[#This Row],[Ano]])</f>
        <v>1.03</v>
      </c>
      <c r="G106" s="20">
        <f>SUMIFS(Tabela_BI[P.02-A],Tabela_BI[UGRHI],Tabela_BI_UGRHI[[#This Row],[UGRHI]],Tabela_BI[Ano],Tabela_BI_UGRHI[[#This Row],[Ano]])</f>
        <v>2.3383567000000016</v>
      </c>
      <c r="H106" s="20">
        <f>SUMIFS(Tabela_BI[P.02-B],Tabela_BI[UGRHI],Tabela_BI_UGRHI[[#This Row],[UGRHI]],Tabela_BI[Ano],Tabela_BI_UGRHI[[#This Row],[Ano]])</f>
        <v>1.9474415000000005</v>
      </c>
      <c r="I106" s="20">
        <f>SUMIFS(Tabela_BI[P.02-C],Tabela_BI[UGRHI],Tabela_BI_UGRHI[[#This Row],[UGRHI]],Tabela_BI[Ano],Tabela_BI_UGRHI[[#This Row],[Ano]])</f>
        <v>5.6016739999999992</v>
      </c>
      <c r="J106" s="20">
        <f>SUMIFS(Tabela_BI[P.02-D],Tabela_BI[UGRHI],Tabela_BI_UGRHI[[#This Row],[UGRHI]],Tabela_BI[Ano],Tabela_BI_UGRHI[[#This Row],[Ano]])</f>
        <v>0.29901949999999994</v>
      </c>
      <c r="K106" s="49">
        <f>SUMIFS(Tabela_BI[P.02-E],Tabela_BI[UGRHI],Tabela_BI_UGRHI[[#This Row],[UGRHI]],Tabela_BI[Ano],Tabela_BI_UGRHI[[#This Row],[Ano]])</f>
        <v>1.9275584854166667</v>
      </c>
      <c r="L106" s="6">
        <f>SUMIFS(Tabela_BI[P.08-D],Tabela_BI[UGRHI],Tabela_BI_UGRHI[[#This Row],[UGRHI]],Tabela_BI[Ano],Tabela_BI_UGRHI[[#This Row],[Ano]])</f>
        <v>256</v>
      </c>
      <c r="M106" s="7">
        <f>(Tabela_BI_UGRHI[[#This Row],[nº Capt. Superf. - DAEE]]/VLOOKUP(A106,'Base UGRHI'!$B:$H,2,FALSE))*1000</f>
        <v>26.024150411581946</v>
      </c>
      <c r="N106" s="7">
        <f>(Tabela_BI_UGRHI[[#This Row],[nº Capt. Subt. - DAEE]]/VLOOKUP(A106,'Base UGRHI'!$B:$H,2,FALSE))*1000</f>
        <v>36.948573990949313</v>
      </c>
      <c r="O106" s="8">
        <f>(Tabela_BI_UGRHI[[#This Row],[nº Capt. Superf. - DAEE]]/SUM(Tabela_BI_UGRHI[[#This Row],[nº Capt. Superf. - DAEE]:[nº Capt. Subt. - DAEE]]))*100</f>
        <v>41.326067211625798</v>
      </c>
      <c r="P106" s="7">
        <f>(Tabela_BI_UGRHI[[#This Row],[nº Capt. Subt. - DAEE]]/SUM(Tabela_BI_UGRHI[[#This Row],[nº Capt. Superf. - DAEE]:[nº Capt. Subt. - DAEE]]))*100</f>
        <v>58.673932788374202</v>
      </c>
      <c r="Q106" s="6">
        <f>SUMIFS(Tabela_BI[nº Capt. Superf. - DAEE],Tabela_BI[UGRHI],Tabela_BI_UGRHI[[#This Row],[UGRHI]],Tabela_BI[Ano],Tabela_BI_UGRHI[[#This Row],[Ano]])</f>
        <v>455</v>
      </c>
      <c r="R106" s="6">
        <f>SUMIFS(Tabela_BI[nº Capt. Subt. - DAEE],Tabela_BI[UGRHI],Tabela_BI_UGRHI[[#This Row],[UGRHI]],Tabela_BI[Ano],Tabela_BI_UGRHI[[#This Row],[Ano]])</f>
        <v>646</v>
      </c>
      <c r="U106" s="1"/>
      <c r="V106" s="1"/>
      <c r="W106" s="1"/>
      <c r="AA106" s="1"/>
      <c r="AD106" s="1"/>
      <c r="AE106" s="1"/>
    </row>
    <row r="107" spans="1:31" hidden="1" x14ac:dyDescent="0.25">
      <c r="A107" s="1">
        <v>18</v>
      </c>
      <c r="B107" s="1">
        <v>2015</v>
      </c>
      <c r="C107" s="20">
        <f>SUMIFS(Tabela_BI[P.01-A],Tabela_BI[UGRHI],Tabela_BI_UGRHI[[#This Row],[UGRHI]],Tabela_BI[Ano],Tabela_BI_UGRHI[[#This Row],[Ano]])</f>
        <v>2.1101254000000003</v>
      </c>
      <c r="D107" s="20">
        <f>SUMIFS(Tabela_BI[P.01-B],Tabela_BI[UGRHI],Tabela_BI_UGRHI[[#This Row],[UGRHI]],Tabela_BI[Ano],Tabela_BI_UGRHI[[#This Row],[Ano]])</f>
        <v>1.4222364999999999</v>
      </c>
      <c r="E107" s="20">
        <f>SUMIFS(Tabela_BI[P.01-C],Tabela_BI[UGRHI],Tabela_BI_UGRHI[[#This Row],[UGRHI]],Tabela_BI[Ano],Tabela_BI_UGRHI[[#This Row],[Ano]])</f>
        <v>0.6878888999999998</v>
      </c>
      <c r="F107" s="20">
        <f>SUMIFS(Tabela_BI[P.01-D],Tabela_BI[UGRHI],Tabela_BI_UGRHI[[#This Row],[UGRHI]],Tabela_BI[Ano],Tabela_BI_UGRHI[[#This Row],[Ano]])</f>
        <v>1.5000000000000004</v>
      </c>
      <c r="G107" s="20">
        <f>SUMIFS(Tabela_BI[P.02-A],Tabela_BI[UGRHI],Tabela_BI_UGRHI[[#This Row],[UGRHI]],Tabela_BI[Ano],Tabela_BI_UGRHI[[#This Row],[Ano]])</f>
        <v>0.19133139999999996</v>
      </c>
      <c r="H107" s="20">
        <f>SUMIFS(Tabela_BI[P.02-B],Tabela_BI[UGRHI],Tabela_BI_UGRHI[[#This Row],[UGRHI]],Tabela_BI[Ano],Tabela_BI_UGRHI[[#This Row],[Ano]])</f>
        <v>0.72721599999999986</v>
      </c>
      <c r="I107" s="20">
        <f>SUMIFS(Tabela_BI[P.02-C],Tabela_BI[UGRHI],Tabela_BI_UGRHI[[#This Row],[UGRHI]],Tabela_BI[Ano],Tabela_BI_UGRHI[[#This Row],[Ano]])</f>
        <v>1.1477919000000001</v>
      </c>
      <c r="J107" s="20">
        <f>SUMIFS(Tabela_BI[P.02-D],Tabela_BI[UGRHI],Tabela_BI_UGRHI[[#This Row],[UGRHI]],Tabela_BI[Ano],Tabela_BI_UGRHI[[#This Row],[Ano]])</f>
        <v>4.3786100000000001E-2</v>
      </c>
      <c r="K107" s="49">
        <f>SUMIFS(Tabela_BI[P.02-E],Tabela_BI[UGRHI],Tabela_BI_UGRHI[[#This Row],[UGRHI]],Tabela_BI[Ano],Tabela_BI_UGRHI[[#This Row],[Ano]])</f>
        <v>0.61328235861689806</v>
      </c>
      <c r="L107" s="6">
        <f>SUMIFS(Tabela_BI[P.08-D],Tabela_BI[UGRHI],Tabela_BI_UGRHI[[#This Row],[UGRHI]],Tabela_BI[Ano],Tabela_BI_UGRHI[[#This Row],[Ano]])</f>
        <v>99</v>
      </c>
      <c r="M107" s="7">
        <f>(Tabela_BI_UGRHI[[#This Row],[nº Capt. Superf. - DAEE]]/VLOOKUP(A107,'Base UGRHI'!$B:$H,2,FALSE))*1000</f>
        <v>71.390612294551914</v>
      </c>
      <c r="N107" s="7">
        <f>(Tabela_BI_UGRHI[[#This Row],[nº Capt. Subt. - DAEE]]/VLOOKUP(A107,'Base UGRHI'!$B:$H,2,FALSE))*1000</f>
        <v>58.905258574876918</v>
      </c>
      <c r="O107" s="8">
        <f>(Tabela_BI_UGRHI[[#This Row],[nº Capt. Superf. - DAEE]]/SUM(Tabela_BI_UGRHI[[#This Row],[nº Capt. Superf. - DAEE]:[nº Capt. Subt. - DAEE]]))*100</f>
        <v>54.791154791154796</v>
      </c>
      <c r="P107" s="7">
        <f>(Tabela_BI_UGRHI[[#This Row],[nº Capt. Subt. - DAEE]]/SUM(Tabela_BI_UGRHI[[#This Row],[nº Capt. Superf. - DAEE]:[nº Capt. Subt. - DAEE]]))*100</f>
        <v>45.208845208845212</v>
      </c>
      <c r="Q107" s="6">
        <f>SUMIFS(Tabela_BI[nº Capt. Superf. - DAEE],Tabela_BI[UGRHI],Tabela_BI_UGRHI[[#This Row],[UGRHI]],Tabela_BI[Ano],Tabela_BI_UGRHI[[#This Row],[Ano]])</f>
        <v>446</v>
      </c>
      <c r="R107" s="6">
        <f>SUMIFS(Tabela_BI[nº Capt. Subt. - DAEE],Tabela_BI[UGRHI],Tabela_BI_UGRHI[[#This Row],[UGRHI]],Tabela_BI[Ano],Tabela_BI_UGRHI[[#This Row],[Ano]])</f>
        <v>368</v>
      </c>
      <c r="U107" s="1"/>
      <c r="V107" s="1"/>
      <c r="W107" s="1"/>
      <c r="AA107" s="1"/>
      <c r="AD107" s="1"/>
      <c r="AE107" s="1"/>
    </row>
    <row r="108" spans="1:31" hidden="1" x14ac:dyDescent="0.25">
      <c r="A108" s="1">
        <v>19</v>
      </c>
      <c r="B108" s="1">
        <v>2015</v>
      </c>
      <c r="C108" s="20">
        <f>SUMIFS(Tabela_BI[P.01-A],Tabela_BI[UGRHI],Tabela_BI_UGRHI[[#This Row],[UGRHI]],Tabela_BI[Ano],Tabela_BI_UGRHI[[#This Row],[Ano]])</f>
        <v>9.3060705000000006</v>
      </c>
      <c r="D108" s="20">
        <f>SUMIFS(Tabela_BI[P.01-B],Tabela_BI[UGRHI],Tabela_BI_UGRHI[[#This Row],[UGRHI]],Tabela_BI[Ano],Tabela_BI_UGRHI[[#This Row],[Ano]])</f>
        <v>7.6109670000000005</v>
      </c>
      <c r="E108" s="20">
        <f>SUMIFS(Tabela_BI[P.01-C],Tabela_BI[UGRHI],Tabela_BI_UGRHI[[#This Row],[UGRHI]],Tabela_BI[Ano],Tabela_BI_UGRHI[[#This Row],[Ano]])</f>
        <v>1.6951035000000014</v>
      </c>
      <c r="F108" s="20">
        <f>SUMIFS(Tabela_BI[P.01-D],Tabela_BI[UGRHI],Tabela_BI_UGRHI[[#This Row],[UGRHI]],Tabela_BI[Ano],Tabela_BI_UGRHI[[#This Row],[Ano]])</f>
        <v>0.71</v>
      </c>
      <c r="G108" s="20">
        <f>SUMIFS(Tabela_BI[P.02-A],Tabela_BI[UGRHI],Tabela_BI_UGRHI[[#This Row],[UGRHI]],Tabela_BI[Ano],Tabela_BI_UGRHI[[#This Row],[Ano]])</f>
        <v>1.1879389</v>
      </c>
      <c r="H108" s="20">
        <f>SUMIFS(Tabela_BI[P.02-B],Tabela_BI[UGRHI],Tabela_BI_UGRHI[[#This Row],[UGRHI]],Tabela_BI[Ano],Tabela_BI_UGRHI[[#This Row],[Ano]])</f>
        <v>3.3324267000000014</v>
      </c>
      <c r="I108" s="20">
        <f>SUMIFS(Tabela_BI[P.02-C],Tabela_BI[UGRHI],Tabela_BI_UGRHI[[#This Row],[UGRHI]],Tabela_BI[Ano],Tabela_BI_UGRHI[[#This Row],[Ano]])</f>
        <v>4.5424671000000005</v>
      </c>
      <c r="J108" s="20">
        <f>SUMIFS(Tabela_BI[P.02-D],Tabela_BI[UGRHI],Tabela_BI_UGRHI[[#This Row],[UGRHI]],Tabela_BI[Ano],Tabela_BI_UGRHI[[#This Row],[Ano]])</f>
        <v>0.24323779999999995</v>
      </c>
      <c r="K108" s="49">
        <f>SUMIFS(Tabela_BI[P.02-E],Tabela_BI[UGRHI],Tabela_BI_UGRHI[[#This Row],[UGRHI]],Tabela_BI[Ano],Tabela_BI_UGRHI[[#This Row],[Ano]])</f>
        <v>2.2967833023543442</v>
      </c>
      <c r="L108" s="6">
        <f>SUMIFS(Tabela_BI[P.08-D],Tabela_BI[UGRHI],Tabela_BI_UGRHI[[#This Row],[UGRHI]],Tabela_BI[Ano],Tabela_BI_UGRHI[[#This Row],[Ano]])</f>
        <v>118</v>
      </c>
      <c r="M108" s="7">
        <f>(Tabela_BI_UGRHI[[#This Row],[nº Capt. Superf. - DAEE]]/VLOOKUP(A108,'Base UGRHI'!$B:$H,2,FALSE))*1000</f>
        <v>14.092484349005215</v>
      </c>
      <c r="N108" s="7">
        <f>(Tabela_BI_UGRHI[[#This Row],[nº Capt. Subt. - DAEE]]/VLOOKUP(A108,'Base UGRHI'!$B:$H,2,FALSE))*1000</f>
        <v>55.61690388118852</v>
      </c>
      <c r="O108" s="8">
        <f>(Tabela_BI_UGRHI[[#This Row],[nº Capt. Superf. - DAEE]]/SUM(Tabela_BI_UGRHI[[#This Row],[nº Capt. Superf. - DAEE]:[nº Capt. Subt. - DAEE]]))*100</f>
        <v>20.216049382716051</v>
      </c>
      <c r="P108" s="7">
        <f>(Tabela_BI_UGRHI[[#This Row],[nº Capt. Subt. - DAEE]]/SUM(Tabela_BI_UGRHI[[#This Row],[nº Capt. Superf. - DAEE]:[nº Capt. Subt. - DAEE]]))*100</f>
        <v>79.783950617283949</v>
      </c>
      <c r="Q108" s="6">
        <f>SUMIFS(Tabela_BI[nº Capt. Superf. - DAEE],Tabela_BI[UGRHI],Tabela_BI_UGRHI[[#This Row],[UGRHI]],Tabela_BI[Ano],Tabela_BI_UGRHI[[#This Row],[Ano]])</f>
        <v>262</v>
      </c>
      <c r="R108" s="6">
        <f>SUMIFS(Tabela_BI[nº Capt. Subt. - DAEE],Tabela_BI[UGRHI],Tabela_BI_UGRHI[[#This Row],[UGRHI]],Tabela_BI[Ano],Tabela_BI_UGRHI[[#This Row],[Ano]])</f>
        <v>1034</v>
      </c>
      <c r="U108" s="1"/>
      <c r="V108" s="1"/>
      <c r="W108" s="1"/>
      <c r="AA108" s="1"/>
      <c r="AD108" s="1"/>
      <c r="AE108" s="1"/>
    </row>
    <row r="109" spans="1:31" hidden="1" x14ac:dyDescent="0.25">
      <c r="A109" s="1">
        <v>20</v>
      </c>
      <c r="B109" s="1">
        <v>2015</v>
      </c>
      <c r="C109" s="20">
        <f>SUMIFS(Tabela_BI[P.01-A],Tabela_BI[UGRHI],Tabela_BI_UGRHI[[#This Row],[UGRHI]],Tabela_BI[Ano],Tabela_BI_UGRHI[[#This Row],[Ano]])</f>
        <v>4.3573330999999991</v>
      </c>
      <c r="D109" s="20">
        <f>SUMIFS(Tabela_BI[P.01-B],Tabela_BI[UGRHI],Tabela_BI_UGRHI[[#This Row],[UGRHI]],Tabela_BI[Ano],Tabela_BI_UGRHI[[#This Row],[Ano]])</f>
        <v>2.9072150000000003</v>
      </c>
      <c r="E109" s="20">
        <f>SUMIFS(Tabela_BI[P.01-C],Tabela_BI[UGRHI],Tabela_BI_UGRHI[[#This Row],[UGRHI]],Tabela_BI[Ano],Tabela_BI_UGRHI[[#This Row],[Ano]])</f>
        <v>1.4501181000000001</v>
      </c>
      <c r="F109" s="20">
        <f>SUMIFS(Tabela_BI[P.01-D],Tabela_BI[UGRHI],Tabela_BI_UGRHI[[#This Row],[UGRHI]],Tabela_BI[Ano],Tabela_BI_UGRHI[[#This Row],[Ano]])</f>
        <v>0.03</v>
      </c>
      <c r="G109" s="20">
        <f>SUMIFS(Tabela_BI[P.02-A],Tabela_BI[UGRHI],Tabela_BI_UGRHI[[#This Row],[UGRHI]],Tabela_BI[Ano],Tabela_BI_UGRHI[[#This Row],[Ano]])</f>
        <v>0.68771240000000011</v>
      </c>
      <c r="H109" s="20">
        <f>SUMIFS(Tabela_BI[P.02-B],Tabela_BI[UGRHI],Tabela_BI_UGRHI[[#This Row],[UGRHI]],Tabela_BI[Ano],Tabela_BI_UGRHI[[#This Row],[Ano]])</f>
        <v>1.9068700999999995</v>
      </c>
      <c r="I109" s="20">
        <f>SUMIFS(Tabela_BI[P.02-C],Tabela_BI[UGRHI],Tabela_BI_UGRHI[[#This Row],[UGRHI]],Tabela_BI[Ano],Tabela_BI_UGRHI[[#This Row],[Ano]])</f>
        <v>1.6133955000000002</v>
      </c>
      <c r="J109" s="20">
        <f>SUMIFS(Tabela_BI[P.02-D],Tabela_BI[UGRHI],Tabela_BI_UGRHI[[#This Row],[UGRHI]],Tabela_BI[Ano],Tabela_BI_UGRHI[[#This Row],[Ano]])</f>
        <v>0.14935509999999996</v>
      </c>
      <c r="K109" s="49">
        <f>SUMIFS(Tabela_BI[P.02-E],Tabela_BI[UGRHI],Tabela_BI_UGRHI[[#This Row],[UGRHI]],Tabela_BI[Ano],Tabela_BI_UGRHI[[#This Row],[Ano]])</f>
        <v>0.99225828258130777</v>
      </c>
      <c r="L109" s="6">
        <f>SUMIFS(Tabela_BI[P.08-D],Tabela_BI[UGRHI],Tabela_BI_UGRHI[[#This Row],[UGRHI]],Tabela_BI[Ano],Tabela_BI_UGRHI[[#This Row],[Ano]])</f>
        <v>136</v>
      </c>
      <c r="M109" s="7">
        <f>(Tabela_BI_UGRHI[[#This Row],[nº Capt. Superf. - DAEE]]/VLOOKUP(A109,'Base UGRHI'!$B:$H,2,FALSE))*1000</f>
        <v>21.228735969949309</v>
      </c>
      <c r="N109" s="7">
        <f>(Tabela_BI_UGRHI[[#This Row],[nº Capt. Subt. - DAEE]]/VLOOKUP(A109,'Base UGRHI'!$B:$H,2,FALSE))*1000</f>
        <v>56.156804019028478</v>
      </c>
      <c r="O109" s="8">
        <f>(Tabela_BI_UGRHI[[#This Row],[nº Capt. Superf. - DAEE]]/SUM(Tabela_BI_UGRHI[[#This Row],[nº Capt. Superf. - DAEE]:[nº Capt. Subt. - DAEE]]))*100</f>
        <v>27.432432432432428</v>
      </c>
      <c r="P109" s="7">
        <f>(Tabela_BI_UGRHI[[#This Row],[nº Capt. Subt. - DAEE]]/SUM(Tabela_BI_UGRHI[[#This Row],[nº Capt. Superf. - DAEE]:[nº Capt. Subt. - DAEE]]))*100</f>
        <v>72.567567567567565</v>
      </c>
      <c r="Q109" s="6">
        <f>SUMIFS(Tabela_BI[nº Capt. Superf. - DAEE],Tabela_BI[UGRHI],Tabela_BI_UGRHI[[#This Row],[UGRHI]],Tabela_BI[Ano],Tabela_BI_UGRHI[[#This Row],[Ano]])</f>
        <v>203</v>
      </c>
      <c r="R109" s="6">
        <f>SUMIFS(Tabela_BI[nº Capt. Subt. - DAEE],Tabela_BI[UGRHI],Tabela_BI_UGRHI[[#This Row],[UGRHI]],Tabela_BI[Ano],Tabela_BI_UGRHI[[#This Row],[Ano]])</f>
        <v>537</v>
      </c>
      <c r="U109" s="1"/>
      <c r="V109" s="1"/>
      <c r="W109" s="1"/>
      <c r="AA109" s="1"/>
      <c r="AD109" s="1"/>
      <c r="AE109" s="1"/>
    </row>
    <row r="110" spans="1:31" hidden="1" x14ac:dyDescent="0.25">
      <c r="A110" s="1">
        <v>21</v>
      </c>
      <c r="B110" s="1">
        <v>2015</v>
      </c>
      <c r="C110" s="20">
        <f>SUMIFS(Tabela_BI[P.01-A],Tabela_BI[UGRHI],Tabela_BI_UGRHI[[#This Row],[UGRHI]],Tabela_BI[Ano],Tabela_BI_UGRHI[[#This Row],[Ano]])</f>
        <v>2.5630752999999999</v>
      </c>
      <c r="D110" s="20">
        <f>SUMIFS(Tabela_BI[P.01-B],Tabela_BI[UGRHI],Tabela_BI_UGRHI[[#This Row],[UGRHI]],Tabela_BI[Ano],Tabela_BI_UGRHI[[#This Row],[Ano]])</f>
        <v>1.7874245999999994</v>
      </c>
      <c r="E110" s="20">
        <f>SUMIFS(Tabela_BI[P.01-C],Tabela_BI[UGRHI],Tabela_BI_UGRHI[[#This Row],[UGRHI]],Tabela_BI[Ano],Tabela_BI_UGRHI[[#This Row],[Ano]])</f>
        <v>0.77565069999999992</v>
      </c>
      <c r="F110" s="20">
        <f>SUMIFS(Tabela_BI[P.01-D],Tabela_BI[UGRHI],Tabela_BI_UGRHI[[#This Row],[UGRHI]],Tabela_BI[Ano],Tabela_BI_UGRHI[[#This Row],[Ano]])</f>
        <v>0.02</v>
      </c>
      <c r="G110" s="20">
        <f>SUMIFS(Tabela_BI[P.02-A],Tabela_BI[UGRHI],Tabela_BI_UGRHI[[#This Row],[UGRHI]],Tabela_BI[Ano],Tabela_BI_UGRHI[[#This Row],[Ano]])</f>
        <v>1.0033570000000001</v>
      </c>
      <c r="H110" s="20">
        <f>SUMIFS(Tabela_BI[P.02-B],Tabela_BI[UGRHI],Tabela_BI_UGRHI[[#This Row],[UGRHI]],Tabela_BI[Ano],Tabela_BI_UGRHI[[#This Row],[Ano]])</f>
        <v>0.7708655000000002</v>
      </c>
      <c r="I110" s="20">
        <f>SUMIFS(Tabela_BI[P.02-C],Tabela_BI[UGRHI],Tabela_BI_UGRHI[[#This Row],[UGRHI]],Tabela_BI[Ano],Tabela_BI_UGRHI[[#This Row],[Ano]])</f>
        <v>0.6878245999999999</v>
      </c>
      <c r="J110" s="20">
        <f>SUMIFS(Tabela_BI[P.02-D],Tabela_BI[UGRHI],Tabela_BI_UGRHI[[#This Row],[UGRHI]],Tabela_BI[Ano],Tabela_BI_UGRHI[[#This Row],[Ano]])</f>
        <v>0.10102820000000003</v>
      </c>
      <c r="K110" s="49">
        <f>SUMIFS(Tabela_BI[P.02-E],Tabela_BI[UGRHI],Tabela_BI_UGRHI[[#This Row],[UGRHI]],Tabela_BI[Ano],Tabela_BI_UGRHI[[#This Row],[Ano]])</f>
        <v>1.3683240957372687</v>
      </c>
      <c r="L110" s="6">
        <f>SUMIFS(Tabela_BI[P.08-D],Tabela_BI[UGRHI],Tabela_BI_UGRHI[[#This Row],[UGRHI]],Tabela_BI[Ano],Tabela_BI_UGRHI[[#This Row],[Ano]])</f>
        <v>102</v>
      </c>
      <c r="M110" s="7">
        <f>(Tabela_BI_UGRHI[[#This Row],[nº Capt. Superf. - DAEE]]/VLOOKUP(A110,'Base UGRHI'!$B:$H,2,FALSE))*1000</f>
        <v>14.717244931748777</v>
      </c>
      <c r="N110" s="7">
        <f>(Tabela_BI_UGRHI[[#This Row],[nº Capt. Subt. - DAEE]]/VLOOKUP(A110,'Base UGRHI'!$B:$H,2,FALSE))*1000</f>
        <v>66.583664570250519</v>
      </c>
      <c r="O110" s="8">
        <f>(Tabela_BI_UGRHI[[#This Row],[nº Capt. Superf. - DAEE]]/SUM(Tabela_BI_UGRHI[[#This Row],[nº Capt. Superf. - DAEE]:[nº Capt. Subt. - DAEE]]))*100</f>
        <v>18.102189781021899</v>
      </c>
      <c r="P110" s="7">
        <f>(Tabela_BI_UGRHI[[#This Row],[nº Capt. Subt. - DAEE]]/SUM(Tabela_BI_UGRHI[[#This Row],[nº Capt. Superf. - DAEE]:[nº Capt. Subt. - DAEE]]))*100</f>
        <v>81.897810218978108</v>
      </c>
      <c r="Q110" s="6">
        <f>SUMIFS(Tabela_BI[nº Capt. Superf. - DAEE],Tabela_BI[UGRHI],Tabela_BI_UGRHI[[#This Row],[UGRHI]],Tabela_BI[Ano],Tabela_BI_UGRHI[[#This Row],[Ano]])</f>
        <v>124</v>
      </c>
      <c r="R110" s="6">
        <f>SUMIFS(Tabela_BI[nº Capt. Subt. - DAEE],Tabela_BI[UGRHI],Tabela_BI_UGRHI[[#This Row],[UGRHI]],Tabela_BI[Ano],Tabela_BI_UGRHI[[#This Row],[Ano]])</f>
        <v>561</v>
      </c>
      <c r="U110" s="1"/>
      <c r="V110" s="1"/>
      <c r="W110" s="1"/>
      <c r="AA110" s="1"/>
      <c r="AD110" s="1"/>
      <c r="AE110" s="1"/>
    </row>
    <row r="111" spans="1:31" hidden="1" x14ac:dyDescent="0.25">
      <c r="A111" s="1">
        <v>22</v>
      </c>
      <c r="B111" s="1">
        <v>2015</v>
      </c>
      <c r="C111" s="20">
        <f>SUMIFS(Tabela_BI[P.01-A],Tabela_BI[UGRHI],Tabela_BI_UGRHI[[#This Row],[UGRHI]],Tabela_BI[Ano],Tabela_BI_UGRHI[[#This Row],[Ano]])</f>
        <v>2.6454031000000002</v>
      </c>
      <c r="D111" s="20">
        <f>SUMIFS(Tabela_BI[P.01-B],Tabela_BI[UGRHI],Tabela_BI_UGRHI[[#This Row],[UGRHI]],Tabela_BI[Ano],Tabela_BI_UGRHI[[#This Row],[Ano]])</f>
        <v>1.6953188000000001</v>
      </c>
      <c r="E111" s="20">
        <f>SUMIFS(Tabela_BI[P.01-C],Tabela_BI[UGRHI],Tabela_BI_UGRHI[[#This Row],[UGRHI]],Tabela_BI[Ano],Tabela_BI_UGRHI[[#This Row],[Ano]])</f>
        <v>0.95008430000000021</v>
      </c>
      <c r="F111" s="20">
        <f>SUMIFS(Tabela_BI[P.01-D],Tabela_BI[UGRHI],Tabela_BI_UGRHI[[#This Row],[UGRHI]],Tabela_BI[Ano],Tabela_BI_UGRHI[[#This Row],[Ano]])</f>
        <v>0.44999999999999996</v>
      </c>
      <c r="G111" s="20">
        <f>SUMIFS(Tabela_BI[P.02-A],Tabela_BI[UGRHI],Tabela_BI_UGRHI[[#This Row],[UGRHI]],Tabela_BI[Ano],Tabela_BI_UGRHI[[#This Row],[Ano]])</f>
        <v>0.71132560000000011</v>
      </c>
      <c r="H111" s="20">
        <f>SUMIFS(Tabela_BI[P.02-B],Tabela_BI[UGRHI],Tabela_BI_UGRHI[[#This Row],[UGRHI]],Tabela_BI[Ano],Tabela_BI_UGRHI[[#This Row],[Ano]])</f>
        <v>0.93578070000000013</v>
      </c>
      <c r="I111" s="20">
        <f>SUMIFS(Tabela_BI[P.02-C],Tabela_BI[UGRHI],Tabela_BI_UGRHI[[#This Row],[UGRHI]],Tabela_BI[Ano],Tabela_BI_UGRHI[[#This Row],[Ano]])</f>
        <v>0.89535350000000002</v>
      </c>
      <c r="J111" s="20">
        <f>SUMIFS(Tabela_BI[P.02-D],Tabela_BI[UGRHI],Tabela_BI_UGRHI[[#This Row],[UGRHI]],Tabela_BI[Ano],Tabela_BI_UGRHI[[#This Row],[Ano]])</f>
        <v>0.10294329999999996</v>
      </c>
      <c r="K111" s="49">
        <f>SUMIFS(Tabela_BI[P.02-E],Tabela_BI[UGRHI],Tabela_BI_UGRHI[[#This Row],[UGRHI]],Tabela_BI[Ano],Tabela_BI_UGRHI[[#This Row],[Ano]])</f>
        <v>1.4529983008078702</v>
      </c>
      <c r="L111" s="6">
        <f>SUMIFS(Tabela_BI[P.08-D],Tabela_BI[UGRHI],Tabela_BI_UGRHI[[#This Row],[UGRHI]],Tabela_BI[Ano],Tabela_BI_UGRHI[[#This Row],[Ano]])</f>
        <v>19</v>
      </c>
      <c r="M111" s="7">
        <f>(Tabela_BI_UGRHI[[#This Row],[nº Capt. Superf. - DAEE]]/VLOOKUP(A111,'Base UGRHI'!$B:$H,2,FALSE))*1000</f>
        <v>5.7137143428514303</v>
      </c>
      <c r="N111" s="7">
        <f>(Tabela_BI_UGRHI[[#This Row],[nº Capt. Subt. - DAEE]]/VLOOKUP(A111,'Base UGRHI'!$B:$H,2,FALSE))*1000</f>
        <v>71.571790189402122</v>
      </c>
      <c r="O111" s="8">
        <f>(Tabela_BI_UGRHI[[#This Row],[nº Capt. Superf. - DAEE]]/SUM(Tabela_BI_UGRHI[[#This Row],[nº Capt. Superf. - DAEE]:[nº Capt. Subt. - DAEE]]))*100</f>
        <v>7.3929961089494167</v>
      </c>
      <c r="P111" s="7">
        <f>(Tabela_BI_UGRHI[[#This Row],[nº Capt. Subt. - DAEE]]/SUM(Tabela_BI_UGRHI[[#This Row],[nº Capt. Superf. - DAEE]:[nº Capt. Subt. - DAEE]]))*100</f>
        <v>92.607003891050582</v>
      </c>
      <c r="Q111" s="6">
        <f>SUMIFS(Tabela_BI[nº Capt. Superf. - DAEE],Tabela_BI[UGRHI],Tabela_BI_UGRHI[[#This Row],[UGRHI]],Tabela_BI[Ano],Tabela_BI_UGRHI[[#This Row],[Ano]])</f>
        <v>76</v>
      </c>
      <c r="R111" s="6">
        <f>SUMIFS(Tabela_BI[nº Capt. Subt. - DAEE],Tabela_BI[UGRHI],Tabela_BI_UGRHI[[#This Row],[UGRHI]],Tabela_BI[Ano],Tabela_BI_UGRHI[[#This Row],[Ano]])</f>
        <v>952</v>
      </c>
      <c r="U111" s="1"/>
      <c r="V111" s="1"/>
      <c r="W111" s="1"/>
      <c r="AA111" s="1"/>
      <c r="AD111" s="1"/>
      <c r="AE111" s="1"/>
    </row>
    <row r="112" spans="1:31" hidden="1" x14ac:dyDescent="0.25">
      <c r="A112" s="1">
        <v>1</v>
      </c>
      <c r="B112" s="1">
        <v>2014</v>
      </c>
      <c r="C112" s="20">
        <f>SUMIFS(Tabela_BI[P.01-A],Tabela_BI[UGRHI],Tabela_BI_UGRHI[[#This Row],[UGRHI]],Tabela_BI[Ano],Tabela_BI_UGRHI[[#This Row],[Ano]])</f>
        <v>1.0071396999999997</v>
      </c>
      <c r="D112" s="20">
        <f>SUMIFS(Tabela_BI[P.01-B],Tabela_BI[UGRHI],Tabela_BI_UGRHI[[#This Row],[UGRHI]],Tabela_BI[Ano],Tabela_BI_UGRHI[[#This Row],[Ano]])</f>
        <v>1.0001017999999999</v>
      </c>
      <c r="E112" s="20">
        <f>SUMIFS(Tabela_BI[P.01-C],Tabela_BI[UGRHI],Tabela_BI_UGRHI[[#This Row],[UGRHI]],Tabela_BI[Ano],Tabela_BI_UGRHI[[#This Row],[Ano]])</f>
        <v>7.0378999999999997E-3</v>
      </c>
      <c r="F112" s="20">
        <f>SUMIFS(Tabela_BI[P.01-D],Tabela_BI[UGRHI],Tabela_BI_UGRHI[[#This Row],[UGRHI]],Tabela_BI[Ano],Tabela_BI_UGRHI[[#This Row],[Ano]])</f>
        <v>0.01</v>
      </c>
      <c r="G112" s="20">
        <f>SUMIFS(Tabela_BI[P.02-A],Tabela_BI[UGRHI],Tabela_BI_UGRHI[[#This Row],[UGRHI]],Tabela_BI[Ano],Tabela_BI_UGRHI[[#This Row],[Ano]])</f>
        <v>0.33200000000000002</v>
      </c>
      <c r="H112" s="20">
        <f>SUMIFS(Tabela_BI[P.02-B],Tabela_BI[UGRHI],Tabela_BI_UGRHI[[#This Row],[UGRHI]],Tabela_BI[Ano],Tabela_BI_UGRHI[[#This Row],[Ano]])</f>
        <v>1E-3</v>
      </c>
      <c r="I112" s="20">
        <f>SUMIFS(Tabela_BI[P.02-C],Tabela_BI[UGRHI],Tabela_BI_UGRHI[[#This Row],[UGRHI]],Tabela_BI[Ano],Tabela_BI_UGRHI[[#This Row],[Ano]])</f>
        <v>0.65</v>
      </c>
      <c r="J112" s="20">
        <f>SUMIFS(Tabela_BI[P.02-D],Tabela_BI[UGRHI],Tabela_BI_UGRHI[[#This Row],[UGRHI]],Tabela_BI[Ano],Tabela_BI_UGRHI[[#This Row],[Ano]])</f>
        <v>2.84604E-2</v>
      </c>
      <c r="K112" s="49">
        <f>SUMIFS(Tabela_BI[P.02-E],Tabela_BI[UGRHI],Tabela_BI_UGRHI[[#This Row],[UGRHI]],Tabela_BI[Ano],Tabela_BI_UGRHI[[#This Row],[Ano]])</f>
        <v>0.12835831433912037</v>
      </c>
      <c r="L112" s="6">
        <f>SUMIFS(Tabela_BI[P.08-D],Tabela_BI[UGRHI],Tabela_BI_UGRHI[[#This Row],[UGRHI]],Tabela_BI[Ano],Tabela_BI_UGRHI[[#This Row],[Ano]])</f>
        <v>40</v>
      </c>
      <c r="M112" s="7">
        <f>(Tabela_BI_UGRHI[[#This Row],[nº Capt. Superf. - DAEE]]/VLOOKUP(A112,'Base UGRHI'!$B:$H,2,FALSE))*1000</f>
        <v>121.55351319300328</v>
      </c>
      <c r="N112" s="7">
        <f>(Tabela_BI_UGRHI[[#This Row],[nº Capt. Subt. - DAEE]]/VLOOKUP(A112,'Base UGRHI'!$B:$H,2,FALSE))*1000</f>
        <v>40.023717758671815</v>
      </c>
      <c r="O112" s="8">
        <f>(Tabela_BI_UGRHI[[#This Row],[nº Capt. Superf. - DAEE]]/SUM(Tabela_BI_UGRHI[[#This Row],[nº Capt. Superf. - DAEE]:[nº Capt. Subt. - DAEE]]))*100</f>
        <v>75.22935779816514</v>
      </c>
      <c r="P112" s="7">
        <f>(Tabela_BI_UGRHI[[#This Row],[nº Capt. Subt. - DAEE]]/SUM(Tabela_BI_UGRHI[[#This Row],[nº Capt. Superf. - DAEE]:[nº Capt. Subt. - DAEE]]))*100</f>
        <v>24.770642201834864</v>
      </c>
      <c r="Q112" s="6">
        <f>SUMIFS(Tabela_BI[nº Capt. Superf. - DAEE],Tabela_BI[UGRHI],Tabela_BI_UGRHI[[#This Row],[UGRHI]],Tabela_BI[Ano],Tabela_BI_UGRHI[[#This Row],[Ano]])</f>
        <v>82</v>
      </c>
      <c r="R112" s="6">
        <f>SUMIFS(Tabela_BI[nº Capt. Subt. - DAEE],Tabela_BI[UGRHI],Tabela_BI_UGRHI[[#This Row],[UGRHI]],Tabela_BI[Ano],Tabela_BI_UGRHI[[#This Row],[Ano]])</f>
        <v>27</v>
      </c>
      <c r="U112" s="1"/>
      <c r="V112" s="1"/>
      <c r="W112" s="1"/>
      <c r="AA112" s="1"/>
      <c r="AD112" s="1"/>
      <c r="AE112" s="1"/>
    </row>
    <row r="113" spans="1:31" hidden="1" x14ac:dyDescent="0.25">
      <c r="A113" s="1">
        <v>2</v>
      </c>
      <c r="B113" s="1">
        <v>2014</v>
      </c>
      <c r="C113" s="20">
        <f>SUMIFS(Tabela_BI[P.01-A],Tabela_BI[UGRHI],Tabela_BI_UGRHI[[#This Row],[UGRHI]],Tabela_BI[Ano],Tabela_BI_UGRHI[[#This Row],[Ano]])</f>
        <v>12.077966100000005</v>
      </c>
      <c r="D113" s="20">
        <f>SUMIFS(Tabela_BI[P.01-B],Tabela_BI[UGRHI],Tabela_BI_UGRHI[[#This Row],[UGRHI]],Tabela_BI[Ano],Tabela_BI_UGRHI[[#This Row],[Ano]])</f>
        <v>9.5674268000000016</v>
      </c>
      <c r="E113" s="20">
        <f>SUMIFS(Tabela_BI[P.01-C],Tabela_BI[UGRHI],Tabela_BI_UGRHI[[#This Row],[UGRHI]],Tabela_BI[Ano],Tabela_BI_UGRHI[[#This Row],[Ano]])</f>
        <v>2.5105393000000005</v>
      </c>
      <c r="F113" s="20">
        <f>SUMIFS(Tabela_BI[P.01-D],Tabela_BI[UGRHI],Tabela_BI_UGRHI[[#This Row],[UGRHI]],Tabela_BI[Ano],Tabela_BI_UGRHI[[#This Row],[Ano]])</f>
        <v>8.61</v>
      </c>
      <c r="G113" s="20">
        <f>SUMIFS(Tabela_BI[P.02-A],Tabela_BI[UGRHI],Tabela_BI_UGRHI[[#This Row],[UGRHI]],Tabela_BI[Ano],Tabela_BI_UGRHI[[#This Row],[Ano]])</f>
        <v>4.4659999999999993</v>
      </c>
      <c r="H113" s="20">
        <f>SUMIFS(Tabela_BI[P.02-B],Tabela_BI[UGRHI],Tabela_BI_UGRHI[[#This Row],[UGRHI]],Tabela_BI[Ano],Tabela_BI_UGRHI[[#This Row],[Ano]])</f>
        <v>3.0019999999999998</v>
      </c>
      <c r="I113" s="20">
        <f>SUMIFS(Tabela_BI[P.02-C],Tabela_BI[UGRHI],Tabela_BI_UGRHI[[#This Row],[UGRHI]],Tabela_BI[Ano],Tabela_BI_UGRHI[[#This Row],[Ano]])</f>
        <v>4.1899999999999995</v>
      </c>
      <c r="J113" s="20">
        <f>SUMIFS(Tabela_BI[P.02-D],Tabela_BI[UGRHI],Tabela_BI_UGRHI[[#This Row],[UGRHI]],Tabela_BI[Ano],Tabela_BI_UGRHI[[#This Row],[Ano]])</f>
        <v>0.42257149999999999</v>
      </c>
      <c r="K113" s="49">
        <f>SUMIFS(Tabela_BI[P.02-E],Tabela_BI[UGRHI],Tabela_BI_UGRHI[[#This Row],[UGRHI]],Tabela_BI[Ano],Tabela_BI_UGRHI[[#This Row],[Ano]])</f>
        <v>6.9451253577617242</v>
      </c>
      <c r="L113" s="6">
        <f>SUMIFS(Tabela_BI[P.08-D],Tabela_BI[UGRHI],Tabela_BI_UGRHI[[#This Row],[UGRHI]],Tabela_BI[Ano],Tabela_BI_UGRHI[[#This Row],[Ano]])</f>
        <v>955</v>
      </c>
      <c r="M113" s="7">
        <f>(Tabela_BI_UGRHI[[#This Row],[nº Capt. Superf. - DAEE]]/VLOOKUP(A113,'Base UGRHI'!$B:$H,2,FALSE))*1000</f>
        <v>52.996411466393802</v>
      </c>
      <c r="N113" s="7">
        <f>(Tabela_BI_UGRHI[[#This Row],[nº Capt. Subt. - DAEE]]/VLOOKUP(A113,'Base UGRHI'!$B:$H,2,FALSE))*1000</f>
        <v>62.228499102161869</v>
      </c>
      <c r="O113" s="8">
        <f>(Tabela_BI_UGRHI[[#This Row],[nº Capt. Superf. - DAEE]]/SUM(Tabela_BI_UGRHI[[#This Row],[nº Capt. Superf. - DAEE]:[nº Capt. Subt. - DAEE]]))*100</f>
        <v>45.993883792048926</v>
      </c>
      <c r="P113" s="7">
        <f>(Tabela_BI_UGRHI[[#This Row],[nº Capt. Subt. - DAEE]]/SUM(Tabela_BI_UGRHI[[#This Row],[nº Capt. Superf. - DAEE]:[nº Capt. Subt. - DAEE]]))*100</f>
        <v>54.006116207951074</v>
      </c>
      <c r="Q113" s="6">
        <f>SUMIFS(Tabela_BI[nº Capt. Superf. - DAEE],Tabela_BI[UGRHI],Tabela_BI_UGRHI[[#This Row],[UGRHI]],Tabela_BI[Ano],Tabela_BI_UGRHI[[#This Row],[Ano]])</f>
        <v>752</v>
      </c>
      <c r="R113" s="6">
        <f>SUMIFS(Tabela_BI[nº Capt. Subt. - DAEE],Tabela_BI[UGRHI],Tabela_BI_UGRHI[[#This Row],[UGRHI]],Tabela_BI[Ano],Tabela_BI_UGRHI[[#This Row],[Ano]])</f>
        <v>883</v>
      </c>
      <c r="U113" s="1"/>
      <c r="V113" s="1"/>
      <c r="W113" s="1"/>
      <c r="AA113" s="1"/>
      <c r="AD113" s="1"/>
      <c r="AE113" s="1"/>
    </row>
    <row r="114" spans="1:31" hidden="1" x14ac:dyDescent="0.25">
      <c r="A114" s="1">
        <v>3</v>
      </c>
      <c r="B114" s="1">
        <v>2014</v>
      </c>
      <c r="C114" s="20">
        <f>SUMIFS(Tabela_BI[P.01-A],Tabela_BI[UGRHI],Tabela_BI_UGRHI[[#This Row],[UGRHI]],Tabela_BI[Ano],Tabela_BI_UGRHI[[#This Row],[Ano]])</f>
        <v>2.8669456999999996</v>
      </c>
      <c r="D114" s="20">
        <f>SUMIFS(Tabela_BI[P.01-B],Tabela_BI[UGRHI],Tabela_BI_UGRHI[[#This Row],[UGRHI]],Tabela_BI[Ano],Tabela_BI_UGRHI[[#This Row],[Ano]])</f>
        <v>2.8449332999999992</v>
      </c>
      <c r="E114" s="20">
        <f>SUMIFS(Tabela_BI[P.01-C],Tabela_BI[UGRHI],Tabela_BI_UGRHI[[#This Row],[UGRHI]],Tabela_BI[Ano],Tabela_BI_UGRHI[[#This Row],[Ano]])</f>
        <v>2.2012400000000001E-2</v>
      </c>
      <c r="F114" s="20">
        <f>SUMIFS(Tabela_BI[P.01-D],Tabela_BI[UGRHI],Tabela_BI_UGRHI[[#This Row],[UGRHI]],Tabela_BI[Ano],Tabela_BI_UGRHI[[#This Row],[Ano]])</f>
        <v>0</v>
      </c>
      <c r="G114" s="20">
        <f>SUMIFS(Tabela_BI[P.02-A],Tabela_BI[UGRHI],Tabela_BI_UGRHI[[#This Row],[UGRHI]],Tabela_BI[Ano],Tabela_BI_UGRHI[[#This Row],[Ano]])</f>
        <v>2.1639999999999997</v>
      </c>
      <c r="H114" s="20">
        <f>SUMIFS(Tabela_BI[P.02-B],Tabela_BI[UGRHI],Tabela_BI_UGRHI[[#This Row],[UGRHI]],Tabela_BI[Ano],Tabela_BI_UGRHI[[#This Row],[Ano]])</f>
        <v>1.3000000000000001E-2</v>
      </c>
      <c r="I114" s="20">
        <f>SUMIFS(Tabela_BI[P.02-C],Tabela_BI[UGRHI],Tabela_BI_UGRHI[[#This Row],[UGRHI]],Tabela_BI[Ano],Tabela_BI_UGRHI[[#This Row],[Ano]])</f>
        <v>0.5</v>
      </c>
      <c r="J114" s="20">
        <f>SUMIFS(Tabela_BI[P.02-D],Tabela_BI[UGRHI],Tabela_BI_UGRHI[[#This Row],[UGRHI]],Tabela_BI[Ano],Tabela_BI_UGRHI[[#This Row],[Ano]])</f>
        <v>0.18623800000000001</v>
      </c>
      <c r="K114" s="49">
        <f>SUMIFS(Tabela_BI[P.02-E],Tabela_BI[UGRHI],Tabela_BI_UGRHI[[#This Row],[UGRHI]],Tabela_BI[Ano],Tabela_BI_UGRHI[[#This Row],[Ano]])</f>
        <v>0.85761344987847232</v>
      </c>
      <c r="L114" s="6">
        <f>SUMIFS(Tabela_BI[P.08-D],Tabela_BI[UGRHI],Tabela_BI_UGRHI[[#This Row],[UGRHI]],Tabela_BI[Ano],Tabela_BI_UGRHI[[#This Row],[Ano]])</f>
        <v>50</v>
      </c>
      <c r="M114" s="7">
        <f>(Tabela_BI_UGRHI[[#This Row],[nº Capt. Superf. - DAEE]]/VLOOKUP(A114,'Base UGRHI'!$B:$H,2,FALSE))*1000</f>
        <v>67.258472770586991</v>
      </c>
      <c r="N114" s="7">
        <f>(Tabela_BI_UGRHI[[#This Row],[nº Capt. Subt. - DAEE]]/VLOOKUP(A114,'Base UGRHI'!$B:$H,2,FALSE))*1000</f>
        <v>22.077208619352984</v>
      </c>
      <c r="O114" s="8">
        <f>(Tabela_BI_UGRHI[[#This Row],[nº Capt. Superf. - DAEE]]/SUM(Tabela_BI_UGRHI[[#This Row],[nº Capt. Superf. - DAEE]:[nº Capt. Subt. - DAEE]]))*100</f>
        <v>75.287356321839084</v>
      </c>
      <c r="P114" s="7">
        <f>(Tabela_BI_UGRHI[[#This Row],[nº Capt. Subt. - DAEE]]/SUM(Tabela_BI_UGRHI[[#This Row],[nº Capt. Superf. - DAEE]:[nº Capt. Subt. - DAEE]]))*100</f>
        <v>24.712643678160919</v>
      </c>
      <c r="Q114" s="6">
        <f>SUMIFS(Tabela_BI[nº Capt. Superf. - DAEE],Tabela_BI[UGRHI],Tabela_BI_UGRHI[[#This Row],[UGRHI]],Tabela_BI[Ano],Tabela_BI_UGRHI[[#This Row],[Ano]])</f>
        <v>131</v>
      </c>
      <c r="R114" s="6">
        <f>SUMIFS(Tabela_BI[nº Capt. Subt. - DAEE],Tabela_BI[UGRHI],Tabela_BI_UGRHI[[#This Row],[UGRHI]],Tabela_BI[Ano],Tabela_BI_UGRHI[[#This Row],[Ano]])</f>
        <v>43</v>
      </c>
      <c r="U114" s="1"/>
      <c r="V114" s="1"/>
      <c r="W114" s="1"/>
      <c r="AA114" s="1"/>
      <c r="AD114" s="1"/>
      <c r="AE114" s="1"/>
    </row>
    <row r="115" spans="1:31" hidden="1" x14ac:dyDescent="0.25">
      <c r="A115" s="1">
        <v>4</v>
      </c>
      <c r="B115" s="1">
        <v>2014</v>
      </c>
      <c r="C115" s="20">
        <f>SUMIFS(Tabela_BI[P.01-A],Tabela_BI[UGRHI],Tabela_BI_UGRHI[[#This Row],[UGRHI]],Tabela_BI[Ano],Tabela_BI_UGRHI[[#This Row],[Ano]])</f>
        <v>11.032393800000007</v>
      </c>
      <c r="D115" s="20">
        <f>SUMIFS(Tabela_BI[P.01-B],Tabela_BI[UGRHI],Tabela_BI_UGRHI[[#This Row],[UGRHI]],Tabela_BI[Ano],Tabela_BI_UGRHI[[#This Row],[Ano]])</f>
        <v>6.5408396999999976</v>
      </c>
      <c r="E115" s="20">
        <f>SUMIFS(Tabela_BI[P.01-C],Tabela_BI[UGRHI],Tabela_BI_UGRHI[[#This Row],[UGRHI]],Tabela_BI[Ano],Tabela_BI_UGRHI[[#This Row],[Ano]])</f>
        <v>4.4915541000000019</v>
      </c>
      <c r="F115" s="20">
        <f>SUMIFS(Tabela_BI[P.01-D],Tabela_BI[UGRHI],Tabela_BI_UGRHI[[#This Row],[UGRHI]],Tabela_BI[Ano],Tabela_BI_UGRHI[[#This Row],[Ano]])</f>
        <v>6.57</v>
      </c>
      <c r="G115" s="20">
        <f>SUMIFS(Tabela_BI[P.02-A],Tabela_BI[UGRHI],Tabela_BI_UGRHI[[#This Row],[UGRHI]],Tabela_BI[Ano],Tabela_BI_UGRHI[[#This Row],[Ano]])</f>
        <v>3.5900000000000003</v>
      </c>
      <c r="H115" s="20">
        <f>SUMIFS(Tabela_BI[P.02-B],Tabela_BI[UGRHI],Tabela_BI_UGRHI[[#This Row],[UGRHI]],Tabela_BI[Ano],Tabela_BI_UGRHI[[#This Row],[Ano]])</f>
        <v>2.8129999999999997</v>
      </c>
      <c r="I115" s="20">
        <f>SUMIFS(Tabela_BI[P.02-C],Tabela_BI[UGRHI],Tabela_BI_UGRHI[[#This Row],[UGRHI]],Tabela_BI[Ano],Tabela_BI_UGRHI[[#This Row],[Ano]])</f>
        <v>4.1400000000000006</v>
      </c>
      <c r="J115" s="20">
        <f>SUMIFS(Tabela_BI[P.02-D],Tabela_BI[UGRHI],Tabela_BI_UGRHI[[#This Row],[UGRHI]],Tabela_BI[Ano],Tabela_BI_UGRHI[[#This Row],[Ano]])</f>
        <v>0.47966039999999921</v>
      </c>
      <c r="K115" s="49">
        <f>SUMIFS(Tabela_BI[P.02-E],Tabela_BI[UGRHI],Tabela_BI_UGRHI[[#This Row],[UGRHI]],Tabela_BI[Ano],Tabela_BI_UGRHI[[#This Row],[Ano]])</f>
        <v>4.0321800621873951</v>
      </c>
      <c r="L115" s="6">
        <f>SUMIFS(Tabela_BI[P.08-D],Tabela_BI[UGRHI],Tabela_BI_UGRHI[[#This Row],[UGRHI]],Tabela_BI[Ano],Tabela_BI_UGRHI[[#This Row],[Ano]])</f>
        <v>429</v>
      </c>
      <c r="M115" s="7">
        <f>(Tabela_BI_UGRHI[[#This Row],[nº Capt. Superf. - DAEE]]/VLOOKUP(A115,'Base UGRHI'!$B:$H,2,FALSE))*1000</f>
        <v>86.77878206502136</v>
      </c>
      <c r="N115" s="7">
        <f>(Tabela_BI_UGRHI[[#This Row],[nº Capt. Subt. - DAEE]]/VLOOKUP(A115,'Base UGRHI'!$B:$H,2,FALSE))*1000</f>
        <v>89.183495302967742</v>
      </c>
      <c r="O115" s="8">
        <f>(Tabela_BI_UGRHI[[#This Row],[nº Capt. Superf. - DAEE]]/SUM(Tabela_BI_UGRHI[[#This Row],[nº Capt. Superf. - DAEE]:[nº Capt. Subt. - DAEE]]))*100</f>
        <v>49.316696375519903</v>
      </c>
      <c r="P115" s="7">
        <f>(Tabela_BI_UGRHI[[#This Row],[nº Capt. Subt. - DAEE]]/SUM(Tabela_BI_UGRHI[[#This Row],[nº Capt. Superf. - DAEE]:[nº Capt. Subt. - DAEE]]))*100</f>
        <v>50.683303624480089</v>
      </c>
      <c r="Q115" s="6">
        <f>SUMIFS(Tabela_BI[nº Capt. Superf. - DAEE],Tabela_BI[UGRHI],Tabela_BI_UGRHI[[#This Row],[UGRHI]],Tabela_BI[Ano],Tabela_BI_UGRHI[[#This Row],[Ano]])</f>
        <v>830</v>
      </c>
      <c r="R115" s="6">
        <f>SUMIFS(Tabela_BI[nº Capt. Subt. - DAEE],Tabela_BI[UGRHI],Tabela_BI_UGRHI[[#This Row],[UGRHI]],Tabela_BI[Ano],Tabela_BI_UGRHI[[#This Row],[Ano]])</f>
        <v>853</v>
      </c>
      <c r="U115" s="1"/>
      <c r="V115" s="1"/>
      <c r="W115" s="1"/>
      <c r="AA115" s="1"/>
      <c r="AD115" s="1"/>
      <c r="AE115" s="1"/>
    </row>
    <row r="116" spans="1:31" hidden="1" x14ac:dyDescent="0.25">
      <c r="A116" s="1">
        <v>5</v>
      </c>
      <c r="B116" s="1">
        <v>2014</v>
      </c>
      <c r="C116" s="20">
        <f>SUMIFS(Tabela_BI[P.01-A],Tabela_BI[UGRHI],Tabela_BI_UGRHI[[#This Row],[UGRHI]],Tabela_BI[Ano],Tabela_BI_UGRHI[[#This Row],[Ano]])</f>
        <v>71.151749500000008</v>
      </c>
      <c r="D116" s="20">
        <f>SUMIFS(Tabela_BI[P.01-B],Tabela_BI[UGRHI],Tabela_BI_UGRHI[[#This Row],[UGRHI]],Tabela_BI[Ano],Tabela_BI_UGRHI[[#This Row],[Ano]])</f>
        <v>68.262311700000012</v>
      </c>
      <c r="E116" s="20">
        <f>SUMIFS(Tabela_BI[P.01-C],Tabela_BI[UGRHI],Tabela_BI_UGRHI[[#This Row],[UGRHI]],Tabela_BI[Ano],Tabela_BI_UGRHI[[#This Row],[Ano]])</f>
        <v>2.8894377999999983</v>
      </c>
      <c r="F116" s="20">
        <f>SUMIFS(Tabela_BI[P.01-D],Tabela_BI[UGRHI],Tabela_BI_UGRHI[[#This Row],[UGRHI]],Tabela_BI[Ano],Tabela_BI_UGRHI[[#This Row],[Ano]])</f>
        <v>0</v>
      </c>
      <c r="G116" s="20">
        <f>SUMIFS(Tabela_BI[P.02-A],Tabela_BI[UGRHI],Tabela_BI_UGRHI[[#This Row],[UGRHI]],Tabela_BI[Ano],Tabela_BI_UGRHI[[#This Row],[Ano]])</f>
        <v>54.74799999999999</v>
      </c>
      <c r="H116" s="20">
        <f>SUMIFS(Tabela_BI[P.02-B],Tabela_BI[UGRHI],Tabela_BI_UGRHI[[#This Row],[UGRHI]],Tabela_BI[Ano],Tabela_BI_UGRHI[[#This Row],[Ano]])</f>
        <v>12.743999999999996</v>
      </c>
      <c r="I116" s="20">
        <f>SUMIFS(Tabela_BI[P.02-C],Tabela_BI[UGRHI],Tabela_BI_UGRHI[[#This Row],[UGRHI]],Tabela_BI[Ano],Tabela_BI_UGRHI[[#This Row],[Ano]])</f>
        <v>1.9700000000000004</v>
      </c>
      <c r="J116" s="20">
        <f>SUMIFS(Tabela_BI[P.02-D],Tabela_BI[UGRHI],Tabela_BI_UGRHI[[#This Row],[UGRHI]],Tabela_BI[Ano],Tabela_BI_UGRHI[[#This Row],[Ano]])</f>
        <v>1.6768054999999997</v>
      </c>
      <c r="K116" s="49">
        <f>SUMIFS(Tabela_BI[P.02-E],Tabela_BI[UGRHI],Tabela_BI_UGRHI[[#This Row],[UGRHI]],Tabela_BI[Ano],Tabela_BI_UGRHI[[#This Row],[Ano]])</f>
        <v>17.847593498800716</v>
      </c>
      <c r="L116" s="6">
        <f>SUMIFS(Tabela_BI[P.08-D],Tabela_BI[UGRHI],Tabela_BI_UGRHI[[#This Row],[UGRHI]],Tabela_BI[Ano],Tabela_BI_UGRHI[[#This Row],[Ano]])</f>
        <v>1898</v>
      </c>
      <c r="M116" s="7">
        <f>(Tabela_BI_UGRHI[[#This Row],[nº Capt. Superf. - DAEE]]/VLOOKUP(A116,'Base UGRHI'!$B:$H,2,FALSE))*1000</f>
        <v>129.46602091716832</v>
      </c>
      <c r="N116" s="7">
        <f>(Tabela_BI_UGRHI[[#This Row],[nº Capt. Subt. - DAEE]]/VLOOKUP(A116,'Base UGRHI'!$B:$H,2,FALSE))*1000</f>
        <v>392.34957837328318</v>
      </c>
      <c r="O116" s="8">
        <f>(Tabela_BI_UGRHI[[#This Row],[nº Capt. Superf. - DAEE]]/SUM(Tabela_BI_UGRHI[[#This Row],[nº Capt. Superf. - DAEE]:[nº Capt. Subt. - DAEE]]))*100</f>
        <v>24.810684290238193</v>
      </c>
      <c r="P116" s="7">
        <f>(Tabela_BI_UGRHI[[#This Row],[nº Capt. Subt. - DAEE]]/SUM(Tabela_BI_UGRHI[[#This Row],[nº Capt. Superf. - DAEE]:[nº Capt. Subt. - DAEE]]))*100</f>
        <v>75.1893157097618</v>
      </c>
      <c r="Q116" s="6">
        <f>SUMIFS(Tabela_BI[nº Capt. Superf. - DAEE],Tabela_BI[UGRHI],Tabela_BI_UGRHI[[#This Row],[UGRHI]],Tabela_BI[Ano],Tabela_BI_UGRHI[[#This Row],[Ano]])</f>
        <v>1802</v>
      </c>
      <c r="R116" s="6">
        <f>SUMIFS(Tabela_BI[nº Capt. Subt. - DAEE],Tabela_BI[UGRHI],Tabela_BI_UGRHI[[#This Row],[UGRHI]],Tabela_BI[Ano],Tabela_BI_UGRHI[[#This Row],[Ano]])</f>
        <v>5461</v>
      </c>
      <c r="U116" s="1"/>
      <c r="V116" s="1"/>
      <c r="W116" s="1"/>
      <c r="AA116" s="1"/>
      <c r="AD116" s="1"/>
      <c r="AE116" s="1"/>
    </row>
    <row r="117" spans="1:31" hidden="1" x14ac:dyDescent="0.25">
      <c r="A117" s="1">
        <v>6</v>
      </c>
      <c r="B117" s="1">
        <v>2014</v>
      </c>
      <c r="C117" s="20">
        <f>SUMIFS(Tabela_BI[P.01-A],Tabela_BI[UGRHI],Tabela_BI_UGRHI[[#This Row],[UGRHI]],Tabela_BI[Ano],Tabela_BI_UGRHI[[#This Row],[Ano]])</f>
        <v>52.76937299999998</v>
      </c>
      <c r="D117" s="20">
        <f>SUMIFS(Tabela_BI[P.01-B],Tabela_BI[UGRHI],Tabela_BI_UGRHI[[#This Row],[UGRHI]],Tabela_BI[Ano],Tabela_BI_UGRHI[[#This Row],[Ano]])</f>
        <v>48.948341799999987</v>
      </c>
      <c r="E117" s="20">
        <f>SUMIFS(Tabela_BI[P.01-C],Tabela_BI[UGRHI],Tabela_BI_UGRHI[[#This Row],[UGRHI]],Tabela_BI[Ano],Tabela_BI_UGRHI[[#This Row],[Ano]])</f>
        <v>3.821031200000002</v>
      </c>
      <c r="F117" s="20">
        <f>SUMIFS(Tabela_BI[P.01-D],Tabela_BI[UGRHI],Tabela_BI_UGRHI[[#This Row],[UGRHI]],Tabela_BI[Ano],Tabela_BI_UGRHI[[#This Row],[Ano]])</f>
        <v>0</v>
      </c>
      <c r="G117" s="20">
        <f>SUMIFS(Tabela_BI[P.02-A],Tabela_BI[UGRHI],Tabela_BI_UGRHI[[#This Row],[UGRHI]],Tabela_BI[Ano],Tabela_BI_UGRHI[[#This Row],[Ano]])</f>
        <v>43.822000000000003</v>
      </c>
      <c r="H117" s="20">
        <f>SUMIFS(Tabela_BI[P.02-B],Tabela_BI[UGRHI],Tabela_BI_UGRHI[[#This Row],[UGRHI]],Tabela_BI[Ano],Tabela_BI_UGRHI[[#This Row],[Ano]])</f>
        <v>5.8930000000000007</v>
      </c>
      <c r="I117" s="20">
        <f>SUMIFS(Tabela_BI[P.02-C],Tabela_BI[UGRHI],Tabela_BI_UGRHI[[#This Row],[UGRHI]],Tabela_BI[Ano],Tabela_BI_UGRHI[[#This Row],[Ano]])</f>
        <v>0.96000000000000008</v>
      </c>
      <c r="J117" s="20">
        <f>SUMIFS(Tabela_BI[P.02-D],Tabela_BI[UGRHI],Tabela_BI_UGRHI[[#This Row],[UGRHI]],Tabela_BI[Ano],Tabela_BI_UGRHI[[#This Row],[Ano]])</f>
        <v>2.0946988000000069</v>
      </c>
      <c r="K117" s="49">
        <f>SUMIFS(Tabela_BI[P.02-E],Tabela_BI[UGRHI],Tabela_BI_UGRHI[[#This Row],[UGRHI]],Tabela_BI[Ano],Tabela_BI_UGRHI[[#This Row],[Ano]])</f>
        <v>77.41922671038698</v>
      </c>
      <c r="L117" s="6">
        <f>SUMIFS(Tabela_BI[P.08-D],Tabela_BI[UGRHI],Tabela_BI_UGRHI[[#This Row],[UGRHI]],Tabela_BI[Ano],Tabela_BI_UGRHI[[#This Row],[Ano]])</f>
        <v>358</v>
      </c>
      <c r="M117" s="7">
        <f>(Tabela_BI_UGRHI[[#This Row],[nº Capt. Superf. - DAEE]]/VLOOKUP(A117,'Base UGRHI'!$B:$H,2,FALSE))*1000</f>
        <v>87.061874813547561</v>
      </c>
      <c r="N117" s="7">
        <f>(Tabela_BI_UGRHI[[#This Row],[nº Capt. Subt. - DAEE]]/VLOOKUP(A117,'Base UGRHI'!$B:$H,2,FALSE))*1000</f>
        <v>548.55069375528922</v>
      </c>
      <c r="O117" s="8">
        <f>(Tabela_BI_UGRHI[[#This Row],[nº Capt. Superf. - DAEE]]/SUM(Tabela_BI_UGRHI[[#This Row],[nº Capt. Superf. - DAEE]:[nº Capt. Subt. - DAEE]]))*100</f>
        <v>13.697318007662835</v>
      </c>
      <c r="P117" s="7">
        <f>(Tabela_BI_UGRHI[[#This Row],[nº Capt. Subt. - DAEE]]/SUM(Tabela_BI_UGRHI[[#This Row],[nº Capt. Superf. - DAEE]:[nº Capt. Subt. - DAEE]]))*100</f>
        <v>86.302681992337156</v>
      </c>
      <c r="Q117" s="6">
        <f>SUMIFS(Tabela_BI[nº Capt. Superf. - DAEE],Tabela_BI[UGRHI],Tabela_BI_UGRHI[[#This Row],[UGRHI]],Tabela_BI[Ano],Tabela_BI_UGRHI[[#This Row],[Ano]])</f>
        <v>572</v>
      </c>
      <c r="R117" s="6">
        <f>SUMIFS(Tabela_BI[nº Capt. Subt. - DAEE],Tabela_BI[UGRHI],Tabela_BI_UGRHI[[#This Row],[UGRHI]],Tabela_BI[Ano],Tabela_BI_UGRHI[[#This Row],[Ano]])</f>
        <v>3604</v>
      </c>
      <c r="U117" s="1"/>
      <c r="V117" s="1"/>
      <c r="W117" s="1"/>
      <c r="AA117" s="1"/>
      <c r="AD117" s="1"/>
      <c r="AE117" s="1"/>
    </row>
    <row r="118" spans="1:31" hidden="1" x14ac:dyDescent="0.25">
      <c r="A118" s="1">
        <v>7</v>
      </c>
      <c r="B118" s="1">
        <v>2014</v>
      </c>
      <c r="C118" s="20">
        <f>SUMIFS(Tabela_BI[P.01-A],Tabela_BI[UGRHI],Tabela_BI_UGRHI[[#This Row],[UGRHI]],Tabela_BI[Ano],Tabela_BI_UGRHI[[#This Row],[Ano]])</f>
        <v>19.536416599999999</v>
      </c>
      <c r="D118" s="20">
        <f>SUMIFS(Tabela_BI[P.01-B],Tabela_BI[UGRHI],Tabela_BI_UGRHI[[#This Row],[UGRHI]],Tabela_BI[Ano],Tabela_BI_UGRHI[[#This Row],[Ano]])</f>
        <v>19.497015900000001</v>
      </c>
      <c r="E118" s="20">
        <f>SUMIFS(Tabela_BI[P.01-C],Tabela_BI[UGRHI],Tabela_BI_UGRHI[[#This Row],[UGRHI]],Tabela_BI[Ano],Tabela_BI_UGRHI[[#This Row],[Ano]])</f>
        <v>3.9400700000000038E-2</v>
      </c>
      <c r="F118" s="20">
        <f>SUMIFS(Tabela_BI[P.01-D],Tabela_BI[UGRHI],Tabela_BI_UGRHI[[#This Row],[UGRHI]],Tabela_BI[Ano],Tabela_BI_UGRHI[[#This Row],[Ano]])</f>
        <v>0</v>
      </c>
      <c r="G118" s="20">
        <f>SUMIFS(Tabela_BI[P.02-A],Tabela_BI[UGRHI],Tabela_BI_UGRHI[[#This Row],[UGRHI]],Tabela_BI[Ano],Tabela_BI_UGRHI[[#This Row],[Ano]])</f>
        <v>11.237000000000002</v>
      </c>
      <c r="H118" s="20">
        <f>SUMIFS(Tabela_BI[P.02-B],Tabela_BI[UGRHI],Tabela_BI_UGRHI[[#This Row],[UGRHI]],Tabela_BI[Ano],Tabela_BI_UGRHI[[#This Row],[Ano]])</f>
        <v>7.17</v>
      </c>
      <c r="I118" s="20">
        <f>SUMIFS(Tabela_BI[P.02-C],Tabela_BI[UGRHI],Tabela_BI_UGRHI[[#This Row],[UGRHI]],Tabela_BI[Ano],Tabela_BI_UGRHI[[#This Row],[Ano]])</f>
        <v>0.02</v>
      </c>
      <c r="J118" s="20">
        <f>SUMIFS(Tabela_BI[P.02-D],Tabela_BI[UGRHI],Tabela_BI_UGRHI[[#This Row],[UGRHI]],Tabela_BI[Ano],Tabela_BI_UGRHI[[#This Row],[Ano]])</f>
        <v>1.1104148999999999</v>
      </c>
      <c r="K118" s="49">
        <f>SUMIFS(Tabela_BI[P.02-E],Tabela_BI[UGRHI],Tabela_BI_UGRHI[[#This Row],[UGRHI]],Tabela_BI[Ano],Tabela_BI_UGRHI[[#This Row],[Ano]])</f>
        <v>5.66292826377199</v>
      </c>
      <c r="L118" s="6">
        <f>SUMIFS(Tabela_BI[P.08-D],Tabela_BI[UGRHI],Tabela_BI_UGRHI[[#This Row],[UGRHI]],Tabela_BI[Ano],Tabela_BI_UGRHI[[#This Row],[Ano]])</f>
        <v>84</v>
      </c>
      <c r="M118" s="7">
        <f>(Tabela_BI_UGRHI[[#This Row],[nº Capt. Superf. - DAEE]]/VLOOKUP(A118,'Base UGRHI'!$B:$H,2,FALSE))*1000</f>
        <v>54.895842362254761</v>
      </c>
      <c r="N118" s="7">
        <f>(Tabela_BI_UGRHI[[#This Row],[nº Capt. Subt. - DAEE]]/VLOOKUP(A118,'Base UGRHI'!$B:$H,2,FALSE))*1000</f>
        <v>26.003293750541729</v>
      </c>
      <c r="O118" s="8">
        <f>(Tabela_BI_UGRHI[[#This Row],[nº Capt. Superf. - DAEE]]/SUM(Tabela_BI_UGRHI[[#This Row],[nº Capt. Superf. - DAEE]:[nº Capt. Subt. - DAEE]]))*100</f>
        <v>67.857142857142861</v>
      </c>
      <c r="P118" s="7">
        <f>(Tabela_BI_UGRHI[[#This Row],[nº Capt. Subt. - DAEE]]/SUM(Tabela_BI_UGRHI[[#This Row],[nº Capt. Superf. - DAEE]:[nº Capt. Subt. - DAEE]]))*100</f>
        <v>32.142857142857146</v>
      </c>
      <c r="Q118" s="6">
        <f>SUMIFS(Tabela_BI[nº Capt. Superf. - DAEE],Tabela_BI[UGRHI],Tabela_BI_UGRHI[[#This Row],[UGRHI]],Tabela_BI[Ano],Tabela_BI_UGRHI[[#This Row],[Ano]])</f>
        <v>133</v>
      </c>
      <c r="R118" s="6">
        <f>SUMIFS(Tabela_BI[nº Capt. Subt. - DAEE],Tabela_BI[UGRHI],Tabela_BI_UGRHI[[#This Row],[UGRHI]],Tabela_BI[Ano],Tabela_BI_UGRHI[[#This Row],[Ano]])</f>
        <v>63</v>
      </c>
      <c r="U118" s="1"/>
      <c r="V118" s="1"/>
      <c r="W118" s="1"/>
      <c r="AA118" s="1"/>
      <c r="AD118" s="1"/>
      <c r="AE118" s="1"/>
    </row>
    <row r="119" spans="1:31" hidden="1" x14ac:dyDescent="0.25">
      <c r="A119" s="1">
        <v>8</v>
      </c>
      <c r="B119" s="1">
        <v>2014</v>
      </c>
      <c r="C119" s="20">
        <f>SUMIFS(Tabela_BI[P.01-A],Tabela_BI[UGRHI],Tabela_BI_UGRHI[[#This Row],[UGRHI]],Tabela_BI[Ano],Tabela_BI_UGRHI[[#This Row],[Ano]])</f>
        <v>4.4424712</v>
      </c>
      <c r="D119" s="20">
        <f>SUMIFS(Tabela_BI[P.01-B],Tabela_BI[UGRHI],Tabela_BI_UGRHI[[#This Row],[UGRHI]],Tabela_BI[Ano],Tabela_BI_UGRHI[[#This Row],[Ano]])</f>
        <v>3.3640786</v>
      </c>
      <c r="E119" s="20">
        <f>SUMIFS(Tabela_BI[P.01-C],Tabela_BI[UGRHI],Tabela_BI_UGRHI[[#This Row],[UGRHI]],Tabela_BI[Ano],Tabela_BI_UGRHI[[#This Row],[Ano]])</f>
        <v>1.0783925999999997</v>
      </c>
      <c r="F119" s="20">
        <f>SUMIFS(Tabela_BI[P.01-D],Tabela_BI[UGRHI],Tabela_BI_UGRHI[[#This Row],[UGRHI]],Tabela_BI[Ano],Tabela_BI_UGRHI[[#This Row],[Ano]])</f>
        <v>4.43</v>
      </c>
      <c r="G119" s="20">
        <f>SUMIFS(Tabela_BI[P.02-A],Tabela_BI[UGRHI],Tabela_BI_UGRHI[[#This Row],[UGRHI]],Tabela_BI[Ano],Tabela_BI_UGRHI[[#This Row],[Ano]])</f>
        <v>0.94100000000000017</v>
      </c>
      <c r="H119" s="20">
        <f>SUMIFS(Tabela_BI[P.02-B],Tabela_BI[UGRHI],Tabela_BI_UGRHI[[#This Row],[UGRHI]],Tabela_BI[Ano],Tabela_BI_UGRHI[[#This Row],[Ano]])</f>
        <v>0.51600000000000013</v>
      </c>
      <c r="I119" s="20">
        <f>SUMIFS(Tabela_BI[P.02-C],Tabela_BI[UGRHI],Tabela_BI_UGRHI[[#This Row],[UGRHI]],Tabela_BI[Ano],Tabela_BI_UGRHI[[#This Row],[Ano]])</f>
        <v>2.859999999999999</v>
      </c>
      <c r="J119" s="20">
        <f>SUMIFS(Tabela_BI[P.02-D],Tabela_BI[UGRHI],Tabela_BI_UGRHI[[#This Row],[UGRHI]],Tabela_BI[Ano],Tabela_BI_UGRHI[[#This Row],[Ano]])</f>
        <v>0.11088510000000001</v>
      </c>
      <c r="K119" s="49">
        <f>SUMIFS(Tabela_BI[P.02-E],Tabela_BI[UGRHI],Tabela_BI_UGRHI[[#This Row],[UGRHI]],Tabela_BI[Ano],Tabela_BI_UGRHI[[#This Row],[Ano]])</f>
        <v>2.1339936724533732</v>
      </c>
      <c r="L119" s="6">
        <f>SUMIFS(Tabela_BI[P.08-D],Tabela_BI[UGRHI],Tabela_BI_UGRHI[[#This Row],[UGRHI]],Tabela_BI[Ano],Tabela_BI_UGRHI[[#This Row],[Ano]])</f>
        <v>222</v>
      </c>
      <c r="M119" s="7">
        <f>(Tabela_BI_UGRHI[[#This Row],[nº Capt. Superf. - DAEE]]/VLOOKUP(A119,'Base UGRHI'!$B:$H,2,FALSE))*1000</f>
        <v>49.963965382542291</v>
      </c>
      <c r="N119" s="7">
        <f>(Tabela_BI_UGRHI[[#This Row],[nº Capt. Subt. - DAEE]]/VLOOKUP(A119,'Base UGRHI'!$B:$H,2,FALSE))*1000</f>
        <v>45.018037496189621</v>
      </c>
      <c r="O119" s="8">
        <f>(Tabela_BI_UGRHI[[#This Row],[nº Capt. Superf. - DAEE]]/SUM(Tabela_BI_UGRHI[[#This Row],[nº Capt. Superf. - DAEE]:[nº Capt. Subt. - DAEE]]))*100</f>
        <v>52.603613177470777</v>
      </c>
      <c r="P119" s="7">
        <f>(Tabela_BI_UGRHI[[#This Row],[nº Capt. Subt. - DAEE]]/SUM(Tabela_BI_UGRHI[[#This Row],[nº Capt. Superf. - DAEE]:[nº Capt. Subt. - DAEE]]))*100</f>
        <v>47.396386822529223</v>
      </c>
      <c r="Q119" s="6">
        <f>SUMIFS(Tabela_BI[nº Capt. Superf. - DAEE],Tabela_BI[UGRHI],Tabela_BI_UGRHI[[#This Row],[UGRHI]],Tabela_BI[Ano],Tabela_BI_UGRHI[[#This Row],[Ano]])</f>
        <v>495</v>
      </c>
      <c r="R119" s="6">
        <f>SUMIFS(Tabela_BI[nº Capt. Subt. - DAEE],Tabela_BI[UGRHI],Tabela_BI_UGRHI[[#This Row],[UGRHI]],Tabela_BI[Ano],Tabela_BI_UGRHI[[#This Row],[Ano]])</f>
        <v>446</v>
      </c>
      <c r="U119" s="1"/>
      <c r="V119" s="1"/>
      <c r="W119" s="1"/>
      <c r="AA119" s="1"/>
      <c r="AD119" s="1"/>
      <c r="AE119" s="1"/>
    </row>
    <row r="120" spans="1:31" hidden="1" x14ac:dyDescent="0.25">
      <c r="A120" s="1">
        <v>9</v>
      </c>
      <c r="B120" s="1">
        <v>2014</v>
      </c>
      <c r="C120" s="20">
        <f>SUMIFS(Tabela_BI[P.01-A],Tabela_BI[UGRHI],Tabela_BI_UGRHI[[#This Row],[UGRHI]],Tabela_BI[Ano],Tabela_BI_UGRHI[[#This Row],[Ano]])</f>
        <v>15.783212500000003</v>
      </c>
      <c r="D120" s="20">
        <f>SUMIFS(Tabela_BI[P.01-B],Tabela_BI[UGRHI],Tabela_BI_UGRHI[[#This Row],[UGRHI]],Tabela_BI[Ano],Tabela_BI_UGRHI[[#This Row],[Ano]])</f>
        <v>14.354542199999999</v>
      </c>
      <c r="E120" s="20">
        <f>SUMIFS(Tabela_BI[P.01-C],Tabela_BI[UGRHI],Tabela_BI_UGRHI[[#This Row],[UGRHI]],Tabela_BI[Ano],Tabela_BI_UGRHI[[#This Row],[Ano]])</f>
        <v>1.4286703000000001</v>
      </c>
      <c r="F120" s="20">
        <f>SUMIFS(Tabela_BI[P.01-D],Tabela_BI[UGRHI],Tabela_BI_UGRHI[[#This Row],[UGRHI]],Tabela_BI[Ano],Tabela_BI_UGRHI[[#This Row],[Ano]])</f>
        <v>7.07</v>
      </c>
      <c r="G120" s="20">
        <f>SUMIFS(Tabela_BI[P.02-A],Tabela_BI[UGRHI],Tabela_BI_UGRHI[[#This Row],[UGRHI]],Tabela_BI[Ano],Tabela_BI_UGRHI[[#This Row],[Ano]])</f>
        <v>1.7629999999999999</v>
      </c>
      <c r="H120" s="20">
        <f>SUMIFS(Tabela_BI[P.02-B],Tabela_BI[UGRHI],Tabela_BI_UGRHI[[#This Row],[UGRHI]],Tabela_BI[Ano],Tabela_BI_UGRHI[[#This Row],[Ano]])</f>
        <v>2.1999999999999993</v>
      </c>
      <c r="I120" s="20">
        <f>SUMIFS(Tabela_BI[P.02-C],Tabela_BI[UGRHI],Tabela_BI_UGRHI[[#This Row],[UGRHI]],Tabela_BI[Ano],Tabela_BI_UGRHI[[#This Row],[Ano]])</f>
        <v>10.34</v>
      </c>
      <c r="J120" s="20">
        <f>SUMIFS(Tabela_BI[P.02-D],Tabela_BI[UGRHI],Tabela_BI_UGRHI[[#This Row],[UGRHI]],Tabela_BI[Ano],Tabela_BI_UGRHI[[#This Row],[Ano]])</f>
        <v>1.4656970000000002</v>
      </c>
      <c r="K120" s="49">
        <f>SUMIFS(Tabela_BI[P.02-E],Tabela_BI[UGRHI],Tabela_BI_UGRHI[[#This Row],[UGRHI]],Tabela_BI[Ano],Tabela_BI_UGRHI[[#This Row],[Ano]])</f>
        <v>4.4650013065381948</v>
      </c>
      <c r="L120" s="6">
        <f>SUMIFS(Tabela_BI[P.08-D],Tabela_BI[UGRHI],Tabela_BI_UGRHI[[#This Row],[UGRHI]],Tabela_BI[Ano],Tabela_BI_UGRHI[[#This Row],[Ano]])</f>
        <v>925</v>
      </c>
      <c r="M120" s="7">
        <f>(Tabela_BI_UGRHI[[#This Row],[nº Capt. Superf. - DAEE]]/VLOOKUP(A120,'Base UGRHI'!$B:$H,2,FALSE))*1000</f>
        <v>106.81571756450957</v>
      </c>
      <c r="N120" s="7">
        <f>(Tabela_BI_UGRHI[[#This Row],[nº Capt. Subt. - DAEE]]/VLOOKUP(A120,'Base UGRHI'!$B:$H,2,FALSE))*1000</f>
        <v>64.918173174982101</v>
      </c>
      <c r="O120" s="8">
        <f>(Tabela_BI_UGRHI[[#This Row],[nº Capt. Superf. - DAEE]]/SUM(Tabela_BI_UGRHI[[#This Row],[nº Capt. Superf. - DAEE]:[nº Capt. Subt. - DAEE]]))*100</f>
        <v>62.198391420911527</v>
      </c>
      <c r="P120" s="7">
        <f>(Tabela_BI_UGRHI[[#This Row],[nº Capt. Subt. - DAEE]]/SUM(Tabela_BI_UGRHI[[#This Row],[nº Capt. Superf. - DAEE]:[nº Capt. Subt. - DAEE]]))*100</f>
        <v>37.801608579088466</v>
      </c>
      <c r="Q120" s="6">
        <f>SUMIFS(Tabela_BI[nº Capt. Superf. - DAEE],Tabela_BI[UGRHI],Tabela_BI_UGRHI[[#This Row],[UGRHI]],Tabela_BI[Ano],Tabela_BI_UGRHI[[#This Row],[Ano]])</f>
        <v>1392</v>
      </c>
      <c r="R120" s="6">
        <f>SUMIFS(Tabela_BI[nº Capt. Subt. - DAEE],Tabela_BI[UGRHI],Tabela_BI_UGRHI[[#This Row],[UGRHI]],Tabela_BI[Ano],Tabela_BI_UGRHI[[#This Row],[Ano]])</f>
        <v>846</v>
      </c>
      <c r="U120" s="1"/>
      <c r="V120" s="1"/>
      <c r="W120" s="1"/>
      <c r="AA120" s="1"/>
      <c r="AD120" s="1"/>
      <c r="AE120" s="1"/>
    </row>
    <row r="121" spans="1:31" hidden="1" x14ac:dyDescent="0.25">
      <c r="A121" s="1">
        <v>10</v>
      </c>
      <c r="B121" s="1">
        <v>2014</v>
      </c>
      <c r="C121" s="20">
        <f>SUMIFS(Tabela_BI[P.01-A],Tabela_BI[UGRHI],Tabela_BI_UGRHI[[#This Row],[UGRHI]],Tabela_BI[Ano],Tabela_BI_UGRHI[[#This Row],[Ano]])</f>
        <v>10.670983899999998</v>
      </c>
      <c r="D121" s="20">
        <f>SUMIFS(Tabela_BI[P.01-B],Tabela_BI[UGRHI],Tabela_BI_UGRHI[[#This Row],[UGRHI]],Tabela_BI[Ano],Tabela_BI_UGRHI[[#This Row],[Ano]])</f>
        <v>9.0007585000000017</v>
      </c>
      <c r="E121" s="20">
        <f>SUMIFS(Tabela_BI[P.01-C],Tabela_BI[UGRHI],Tabela_BI_UGRHI[[#This Row],[UGRHI]],Tabela_BI[Ano],Tabela_BI_UGRHI[[#This Row],[Ano]])</f>
        <v>1.6702253999999972</v>
      </c>
      <c r="F121" s="20">
        <f>SUMIFS(Tabela_BI[P.01-D],Tabela_BI[UGRHI],Tabela_BI_UGRHI[[#This Row],[UGRHI]],Tabela_BI[Ano],Tabela_BI_UGRHI[[#This Row],[Ano]])</f>
        <v>0</v>
      </c>
      <c r="G121" s="20">
        <f>SUMIFS(Tabela_BI[P.02-A],Tabela_BI[UGRHI],Tabela_BI_UGRHI[[#This Row],[UGRHI]],Tabela_BI[Ano],Tabela_BI_UGRHI[[#This Row],[Ano]])</f>
        <v>5.6340000000000003</v>
      </c>
      <c r="H121" s="20">
        <f>SUMIFS(Tabela_BI[P.02-B],Tabela_BI[UGRHI],Tabela_BI_UGRHI[[#This Row],[UGRHI]],Tabela_BI[Ano],Tabela_BI_UGRHI[[#This Row],[Ano]])</f>
        <v>2.3819999999999992</v>
      </c>
      <c r="I121" s="20">
        <f>SUMIFS(Tabela_BI[P.02-C],Tabela_BI[UGRHI],Tabela_BI_UGRHI[[#This Row],[UGRHI]],Tabela_BI[Ano],Tabela_BI_UGRHI[[#This Row],[Ano]])</f>
        <v>1.7500000000000002</v>
      </c>
      <c r="J121" s="20">
        <f>SUMIFS(Tabela_BI[P.02-D],Tabela_BI[UGRHI],Tabela_BI_UGRHI[[#This Row],[UGRHI]],Tabela_BI[Ano],Tabela_BI_UGRHI[[#This Row],[Ano]])</f>
        <v>0.92450139999999925</v>
      </c>
      <c r="K121" s="49">
        <f>SUMIFS(Tabela_BI[P.02-E],Tabela_BI[UGRHI],Tabela_BI_UGRHI[[#This Row],[UGRHI]],Tabela_BI[Ano],Tabela_BI_UGRHI[[#This Row],[Ano]])</f>
        <v>6.0937474934513904</v>
      </c>
      <c r="L121" s="6">
        <f>SUMIFS(Tabela_BI[P.08-D],Tabela_BI[UGRHI],Tabela_BI_UGRHI[[#This Row],[UGRHI]],Tabela_BI[Ano],Tabela_BI_UGRHI[[#This Row],[Ano]])</f>
        <v>1156</v>
      </c>
      <c r="M121" s="7">
        <f>(Tabela_BI_UGRHI[[#This Row],[nº Capt. Superf. - DAEE]]/VLOOKUP(A121,'Base UGRHI'!$B:$H,2,FALSE))*1000</f>
        <v>60.582818282952346</v>
      </c>
      <c r="N121" s="7">
        <f>(Tabela_BI_UGRHI[[#This Row],[nº Capt. Subt. - DAEE]]/VLOOKUP(A121,'Base UGRHI'!$B:$H,2,FALSE))*1000</f>
        <v>116.20660641996044</v>
      </c>
      <c r="O121" s="8">
        <f>(Tabela_BI_UGRHI[[#This Row],[nº Capt. Superf. - DAEE]]/SUM(Tabela_BI_UGRHI[[#This Row],[nº Capt. Superf. - DAEE]:[nº Capt. Subt. - DAEE]]))*100</f>
        <v>34.268349696119685</v>
      </c>
      <c r="P121" s="7">
        <f>(Tabela_BI_UGRHI[[#This Row],[nº Capt. Subt. - DAEE]]/SUM(Tabela_BI_UGRHI[[#This Row],[nº Capt. Superf. - DAEE]:[nº Capt. Subt. - DAEE]]))*100</f>
        <v>65.731650303880315</v>
      </c>
      <c r="Q121" s="6">
        <f>SUMIFS(Tabela_BI[nº Capt. Superf. - DAEE],Tabela_BI[UGRHI],Tabela_BI_UGRHI[[#This Row],[UGRHI]],Tabela_BI[Ano],Tabela_BI_UGRHI[[#This Row],[Ano]])</f>
        <v>733</v>
      </c>
      <c r="R121" s="6">
        <f>SUMIFS(Tabela_BI[nº Capt. Subt. - DAEE],Tabela_BI[UGRHI],Tabela_BI_UGRHI[[#This Row],[UGRHI]],Tabela_BI[Ano],Tabela_BI_UGRHI[[#This Row],[Ano]])</f>
        <v>1406</v>
      </c>
      <c r="U121" s="1"/>
      <c r="V121" s="1"/>
      <c r="W121" s="1"/>
      <c r="AA121" s="1"/>
      <c r="AD121" s="1"/>
      <c r="AE121" s="1"/>
    </row>
    <row r="122" spans="1:31" hidden="1" x14ac:dyDescent="0.25">
      <c r="A122" s="1">
        <v>11</v>
      </c>
      <c r="B122" s="1">
        <v>2014</v>
      </c>
      <c r="C122" s="20">
        <f>SUMIFS(Tabela_BI[P.01-A],Tabela_BI[UGRHI],Tabela_BI_UGRHI[[#This Row],[UGRHI]],Tabela_BI[Ano],Tabela_BI_UGRHI[[#This Row],[Ano]])</f>
        <v>2.6646897000000003</v>
      </c>
      <c r="D122" s="20">
        <f>SUMIFS(Tabela_BI[P.01-B],Tabela_BI[UGRHI],Tabela_BI_UGRHI[[#This Row],[UGRHI]],Tabela_BI[Ano],Tabela_BI_UGRHI[[#This Row],[Ano]])</f>
        <v>2.5990076000000006</v>
      </c>
      <c r="E122" s="20">
        <f>SUMIFS(Tabela_BI[P.01-C],Tabela_BI[UGRHI],Tabela_BI_UGRHI[[#This Row],[UGRHI]],Tabela_BI[Ano],Tabela_BI_UGRHI[[#This Row],[Ano]])</f>
        <v>6.5682099999999993E-2</v>
      </c>
      <c r="F122" s="20">
        <f>SUMIFS(Tabela_BI[P.01-D],Tabela_BI[UGRHI],Tabela_BI_UGRHI[[#This Row],[UGRHI]],Tabela_BI[Ano],Tabela_BI_UGRHI[[#This Row],[Ano]])</f>
        <v>0.48</v>
      </c>
      <c r="G122" s="20">
        <f>SUMIFS(Tabela_BI[P.02-A],Tabela_BI[UGRHI],Tabela_BI_UGRHI[[#This Row],[UGRHI]],Tabela_BI[Ano],Tabela_BI_UGRHI[[#This Row],[Ano]])</f>
        <v>0.55700000000000005</v>
      </c>
      <c r="H122" s="20">
        <f>SUMIFS(Tabela_BI[P.02-B],Tabela_BI[UGRHI],Tabela_BI_UGRHI[[#This Row],[UGRHI]],Tabela_BI[Ano],Tabela_BI_UGRHI[[#This Row],[Ano]])</f>
        <v>1.2099999999999995</v>
      </c>
      <c r="I122" s="20">
        <f>SUMIFS(Tabela_BI[P.02-C],Tabela_BI[UGRHI],Tabela_BI_UGRHI[[#This Row],[UGRHI]],Tabela_BI[Ano],Tabela_BI_UGRHI[[#This Row],[Ano]])</f>
        <v>0.81</v>
      </c>
      <c r="J122" s="20">
        <f>SUMIFS(Tabela_BI[P.02-D],Tabela_BI[UGRHI],Tabela_BI_UGRHI[[#This Row],[UGRHI]],Tabela_BI[Ano],Tabela_BI_UGRHI[[#This Row],[Ano]])</f>
        <v>8.2964900000000022E-2</v>
      </c>
      <c r="K122" s="49">
        <f>SUMIFS(Tabela_BI[P.02-E],Tabela_BI[UGRHI],Tabela_BI_UGRHI[[#This Row],[UGRHI]],Tabela_BI[Ano],Tabela_BI_UGRHI[[#This Row],[Ano]])</f>
        <v>0.71700126878240733</v>
      </c>
      <c r="L122" s="6">
        <f>SUMIFS(Tabela_BI[P.08-D],Tabela_BI[UGRHI],Tabela_BI_UGRHI[[#This Row],[UGRHI]],Tabela_BI[Ano],Tabela_BI_UGRHI[[#This Row],[Ano]])</f>
        <v>735</v>
      </c>
      <c r="M122" s="7">
        <f>(Tabela_BI_UGRHI[[#This Row],[nº Capt. Superf. - DAEE]]/VLOOKUP(A122,'Base UGRHI'!$B:$H,2,FALSE))*1000</f>
        <v>22.454953779731564</v>
      </c>
      <c r="N122" s="7">
        <f>(Tabela_BI_UGRHI[[#This Row],[nº Capt. Subt. - DAEE]]/VLOOKUP(A122,'Base UGRHI'!$B:$H,2,FALSE))*1000</f>
        <v>6.3905743132917499</v>
      </c>
      <c r="O122" s="8">
        <f>(Tabela_BI_UGRHI[[#This Row],[nº Capt. Superf. - DAEE]]/SUM(Tabela_BI_UGRHI[[#This Row],[nº Capt. Superf. - DAEE]:[nº Capt. Subt. - DAEE]]))*100</f>
        <v>77.845528455284551</v>
      </c>
      <c r="P122" s="7">
        <f>(Tabela_BI_UGRHI[[#This Row],[nº Capt. Subt. - DAEE]]/SUM(Tabela_BI_UGRHI[[#This Row],[nº Capt. Superf. - DAEE]:[nº Capt. Subt. - DAEE]]))*100</f>
        <v>22.154471544715449</v>
      </c>
      <c r="Q122" s="6">
        <f>SUMIFS(Tabela_BI[nº Capt. Superf. - DAEE],Tabela_BI[UGRHI],Tabela_BI_UGRHI[[#This Row],[UGRHI]],Tabela_BI[Ano],Tabela_BI_UGRHI[[#This Row],[Ano]])</f>
        <v>383</v>
      </c>
      <c r="R122" s="6">
        <f>SUMIFS(Tabela_BI[nº Capt. Subt. - DAEE],Tabela_BI[UGRHI],Tabela_BI_UGRHI[[#This Row],[UGRHI]],Tabela_BI[Ano],Tabela_BI_UGRHI[[#This Row],[Ano]])</f>
        <v>109</v>
      </c>
      <c r="U122" s="1"/>
      <c r="V122" s="1"/>
      <c r="W122" s="1"/>
      <c r="AA122" s="1"/>
      <c r="AD122" s="1"/>
      <c r="AE122" s="1"/>
    </row>
    <row r="123" spans="1:31" hidden="1" x14ac:dyDescent="0.25">
      <c r="A123" s="1">
        <v>12</v>
      </c>
      <c r="B123" s="1">
        <v>2014</v>
      </c>
      <c r="C123" s="20">
        <f>SUMIFS(Tabela_BI[P.01-A],Tabela_BI[UGRHI],Tabela_BI_UGRHI[[#This Row],[UGRHI]],Tabela_BI[Ano],Tabela_BI_UGRHI[[#This Row],[Ano]])</f>
        <v>12.102565799999997</v>
      </c>
      <c r="D123" s="20">
        <f>SUMIFS(Tabela_BI[P.01-B],Tabela_BI[UGRHI],Tabela_BI_UGRHI[[#This Row],[UGRHI]],Tabela_BI[Ano],Tabela_BI_UGRHI[[#This Row],[Ano]])</f>
        <v>10.4743894</v>
      </c>
      <c r="E123" s="20">
        <f>SUMIFS(Tabela_BI[P.01-C],Tabela_BI[UGRHI],Tabela_BI_UGRHI[[#This Row],[UGRHI]],Tabela_BI[Ano],Tabela_BI_UGRHI[[#This Row],[Ano]])</f>
        <v>1.6281763999999994</v>
      </c>
      <c r="F123" s="20">
        <f>SUMIFS(Tabela_BI[P.01-D],Tabela_BI[UGRHI],Tabela_BI_UGRHI[[#This Row],[UGRHI]],Tabela_BI[Ano],Tabela_BI_UGRHI[[#This Row],[Ano]])</f>
        <v>5.42</v>
      </c>
      <c r="G123" s="20">
        <f>SUMIFS(Tabela_BI[P.02-A],Tabela_BI[UGRHI],Tabela_BI_UGRHI[[#This Row],[UGRHI]],Tabela_BI[Ano],Tabela_BI_UGRHI[[#This Row],[Ano]])</f>
        <v>0.87600000000000011</v>
      </c>
      <c r="H123" s="20">
        <f>SUMIFS(Tabela_BI[P.02-B],Tabela_BI[UGRHI],Tabela_BI_UGRHI[[#This Row],[UGRHI]],Tabela_BI[Ano],Tabela_BI_UGRHI[[#This Row],[Ano]])</f>
        <v>1.65</v>
      </c>
      <c r="I123" s="20">
        <f>SUMIFS(Tabela_BI[P.02-C],Tabela_BI[UGRHI],Tabela_BI_UGRHI[[#This Row],[UGRHI]],Tabela_BI[Ano],Tabela_BI_UGRHI[[#This Row],[Ano]])</f>
        <v>9.4399999999999959</v>
      </c>
      <c r="J123" s="20">
        <f>SUMIFS(Tabela_BI[P.02-D],Tabela_BI[UGRHI],Tabela_BI_UGRHI[[#This Row],[UGRHI]],Tabela_BI[Ano],Tabela_BI_UGRHI[[#This Row],[Ano]])</f>
        <v>0.14029150000000001</v>
      </c>
      <c r="K123" s="49">
        <f>SUMIFS(Tabela_BI[P.02-E],Tabela_BI[UGRHI],Tabela_BI_UGRHI[[#This Row],[UGRHI]],Tabela_BI[Ano],Tabela_BI_UGRHI[[#This Row],[Ano]])</f>
        <v>1.0231286381967593</v>
      </c>
      <c r="L123" s="6">
        <f>SUMIFS(Tabela_BI[P.08-D],Tabela_BI[UGRHI],Tabela_BI_UGRHI[[#This Row],[UGRHI]],Tabela_BI[Ano],Tabela_BI_UGRHI[[#This Row],[Ano]])</f>
        <v>265</v>
      </c>
      <c r="M123" s="7">
        <f>(Tabela_BI_UGRHI[[#This Row],[nº Capt. Superf. - DAEE]]/VLOOKUP(A123,'Base UGRHI'!$B:$H,2,FALSE))*1000</f>
        <v>65.512650549055039</v>
      </c>
      <c r="N123" s="7">
        <f>(Tabela_BI_UGRHI[[#This Row],[nº Capt. Subt. - DAEE]]/VLOOKUP(A123,'Base UGRHI'!$B:$H,2,FALSE))*1000</f>
        <v>54.547013761874162</v>
      </c>
      <c r="O123" s="8">
        <f>(Tabela_BI_UGRHI[[#This Row],[nº Capt. Superf. - DAEE]]/SUM(Tabela_BI_UGRHI[[#This Row],[nº Capt. Superf. - DAEE]:[nº Capt. Subt. - DAEE]]))*100</f>
        <v>54.566744730679162</v>
      </c>
      <c r="P123" s="7">
        <f>(Tabela_BI_UGRHI[[#This Row],[nº Capt. Subt. - DAEE]]/SUM(Tabela_BI_UGRHI[[#This Row],[nº Capt. Superf. - DAEE]:[nº Capt. Subt. - DAEE]]))*100</f>
        <v>45.433255269320846</v>
      </c>
      <c r="Q123" s="6">
        <f>SUMIFS(Tabela_BI[nº Capt. Superf. - DAEE],Tabela_BI[UGRHI],Tabela_BI_UGRHI[[#This Row],[UGRHI]],Tabela_BI[Ano],Tabela_BI_UGRHI[[#This Row],[Ano]])</f>
        <v>466</v>
      </c>
      <c r="R123" s="6">
        <f>SUMIFS(Tabela_BI[nº Capt. Subt. - DAEE],Tabela_BI[UGRHI],Tabela_BI_UGRHI[[#This Row],[UGRHI]],Tabela_BI[Ano],Tabela_BI_UGRHI[[#This Row],[Ano]])</f>
        <v>388</v>
      </c>
      <c r="U123" s="1"/>
      <c r="V123" s="1"/>
      <c r="W123" s="1"/>
      <c r="AA123" s="1"/>
      <c r="AD123" s="1"/>
      <c r="AE123" s="1"/>
    </row>
    <row r="124" spans="1:31" hidden="1" x14ac:dyDescent="0.25">
      <c r="A124" s="1">
        <v>13</v>
      </c>
      <c r="B124" s="1">
        <v>2014</v>
      </c>
      <c r="C124" s="20">
        <f>SUMIFS(Tabela_BI[P.01-A],Tabela_BI[UGRHI],Tabela_BI_UGRHI[[#This Row],[UGRHI]],Tabela_BI[Ano],Tabela_BI_UGRHI[[#This Row],[Ano]])</f>
        <v>18.688549400000007</v>
      </c>
      <c r="D124" s="20">
        <f>SUMIFS(Tabela_BI[P.01-B],Tabela_BI[UGRHI],Tabela_BI_UGRHI[[#This Row],[UGRHI]],Tabela_BI[Ano],Tabela_BI_UGRHI[[#This Row],[Ano]])</f>
        <v>13.5706542</v>
      </c>
      <c r="E124" s="20">
        <f>SUMIFS(Tabela_BI[P.01-C],Tabela_BI[UGRHI],Tabela_BI_UGRHI[[#This Row],[UGRHI]],Tabela_BI[Ano],Tabela_BI_UGRHI[[#This Row],[Ano]])</f>
        <v>5.1178952000000004</v>
      </c>
      <c r="F124" s="20">
        <f>SUMIFS(Tabela_BI[P.01-D],Tabela_BI[UGRHI],Tabela_BI_UGRHI[[#This Row],[UGRHI]],Tabela_BI[Ano],Tabela_BI_UGRHI[[#This Row],[Ano]])</f>
        <v>0</v>
      </c>
      <c r="G124" s="20">
        <f>SUMIFS(Tabela_BI[P.02-A],Tabela_BI[UGRHI],Tabela_BI_UGRHI[[#This Row],[UGRHI]],Tabela_BI[Ano],Tabela_BI_UGRHI[[#This Row],[Ano]])</f>
        <v>2.4589999999999996</v>
      </c>
      <c r="H124" s="20">
        <f>SUMIFS(Tabela_BI[P.02-B],Tabela_BI[UGRHI],Tabela_BI_UGRHI[[#This Row],[UGRHI]],Tabela_BI[Ano],Tabela_BI_UGRHI[[#This Row],[Ano]])</f>
        <v>5.8259999999999987</v>
      </c>
      <c r="I124" s="20">
        <f>SUMIFS(Tabela_BI[P.02-C],Tabela_BI[UGRHI],Tabela_BI_UGRHI[[#This Row],[UGRHI]],Tabela_BI[Ano],Tabela_BI_UGRHI[[#This Row],[Ano]])</f>
        <v>8.7799999999999994</v>
      </c>
      <c r="J124" s="20">
        <f>SUMIFS(Tabela_BI[P.02-D],Tabela_BI[UGRHI],Tabela_BI_UGRHI[[#This Row],[UGRHI]],Tabela_BI[Ano],Tabela_BI_UGRHI[[#This Row],[Ano]])</f>
        <v>1.6126921999999999</v>
      </c>
      <c r="K124" s="49">
        <f>SUMIFS(Tabela_BI[P.02-E],Tabela_BI[UGRHI],Tabela_BI_UGRHI[[#This Row],[UGRHI]],Tabela_BI[Ano],Tabela_BI_UGRHI[[#This Row],[Ano]])</f>
        <v>4.8442512237291657</v>
      </c>
      <c r="L124" s="6">
        <f>SUMIFS(Tabela_BI[P.08-D],Tabela_BI[UGRHI],Tabela_BI_UGRHI[[#This Row],[UGRHI]],Tabela_BI[Ano],Tabela_BI_UGRHI[[#This Row],[Ano]])</f>
        <v>338</v>
      </c>
      <c r="M124" s="7">
        <f>(Tabela_BI_UGRHI[[#This Row],[nº Capt. Superf. - DAEE]]/VLOOKUP(A124,'Base UGRHI'!$B:$H,2,FALSE))*1000</f>
        <v>38.320602726542297</v>
      </c>
      <c r="N124" s="7">
        <f>(Tabela_BI_UGRHI[[#This Row],[nº Capt. Subt. - DAEE]]/VLOOKUP(A124,'Base UGRHI'!$B:$H,2,FALSE))*1000</f>
        <v>106.16691575058439</v>
      </c>
      <c r="O124" s="8">
        <f>(Tabela_BI_UGRHI[[#This Row],[nº Capt. Superf. - DAEE]]/SUM(Tabela_BI_UGRHI[[#This Row],[nº Capt. Superf. - DAEE]:[nº Capt. Subt. - DAEE]]))*100</f>
        <v>26.521739130434785</v>
      </c>
      <c r="P124" s="7">
        <f>(Tabela_BI_UGRHI[[#This Row],[nº Capt. Subt. - DAEE]]/SUM(Tabela_BI_UGRHI[[#This Row],[nº Capt. Superf. - DAEE]:[nº Capt. Subt. - DAEE]]))*100</f>
        <v>73.478260869565219</v>
      </c>
      <c r="Q124" s="6">
        <f>SUMIFS(Tabela_BI[nº Capt. Superf. - DAEE],Tabela_BI[UGRHI],Tabela_BI_UGRHI[[#This Row],[UGRHI]],Tabela_BI[Ano],Tabela_BI_UGRHI[[#This Row],[Ano]])</f>
        <v>610</v>
      </c>
      <c r="R124" s="6">
        <f>SUMIFS(Tabela_BI[nº Capt. Subt. - DAEE],Tabela_BI[UGRHI],Tabela_BI_UGRHI[[#This Row],[UGRHI]],Tabela_BI[Ano],Tabela_BI_UGRHI[[#This Row],[Ano]])</f>
        <v>1690</v>
      </c>
      <c r="U124" s="1"/>
      <c r="V124" s="1"/>
      <c r="W124" s="1"/>
      <c r="AA124" s="1"/>
      <c r="AD124" s="1"/>
      <c r="AE124" s="1"/>
    </row>
    <row r="125" spans="1:31" hidden="1" x14ac:dyDescent="0.25">
      <c r="A125" s="1">
        <v>14</v>
      </c>
      <c r="B125" s="1">
        <v>2014</v>
      </c>
      <c r="C125" s="20">
        <f>SUMIFS(Tabela_BI[P.01-A],Tabela_BI[UGRHI],Tabela_BI_UGRHI[[#This Row],[UGRHI]],Tabela_BI[Ano],Tabela_BI_UGRHI[[#This Row],[Ano]])</f>
        <v>10.763324000000001</v>
      </c>
      <c r="D125" s="20">
        <f>SUMIFS(Tabela_BI[P.01-B],Tabela_BI[UGRHI],Tabela_BI_UGRHI[[#This Row],[UGRHI]],Tabela_BI[Ano],Tabela_BI_UGRHI[[#This Row],[Ano]])</f>
        <v>10.321287700000001</v>
      </c>
      <c r="E125" s="20">
        <f>SUMIFS(Tabela_BI[P.01-C],Tabela_BI[UGRHI],Tabela_BI_UGRHI[[#This Row],[UGRHI]],Tabela_BI[Ano],Tabela_BI_UGRHI[[#This Row],[Ano]])</f>
        <v>0.44203629999999999</v>
      </c>
      <c r="F125" s="20">
        <f>SUMIFS(Tabela_BI[P.01-D],Tabela_BI[UGRHI],Tabela_BI_UGRHI[[#This Row],[UGRHI]],Tabela_BI[Ano],Tabela_BI_UGRHI[[#This Row],[Ano]])</f>
        <v>1.5900000000000003</v>
      </c>
      <c r="G125" s="20">
        <f>SUMIFS(Tabela_BI[P.02-A],Tabela_BI[UGRHI],Tabela_BI_UGRHI[[#This Row],[UGRHI]],Tabela_BI[Ano],Tabela_BI_UGRHI[[#This Row],[Ano]])</f>
        <v>1.0890000000000002</v>
      </c>
      <c r="H125" s="20">
        <f>SUMIFS(Tabela_BI[P.02-B],Tabela_BI[UGRHI],Tabela_BI_UGRHI[[#This Row],[UGRHI]],Tabela_BI[Ano],Tabela_BI_UGRHI[[#This Row],[Ano]])</f>
        <v>2.4999999999999996</v>
      </c>
      <c r="I125" s="20">
        <f>SUMIFS(Tabela_BI[P.02-C],Tabela_BI[UGRHI],Tabela_BI_UGRHI[[#This Row],[UGRHI]],Tabela_BI[Ano],Tabela_BI_UGRHI[[#This Row],[Ano]])</f>
        <v>7.0599999999999987</v>
      </c>
      <c r="J125" s="20">
        <f>SUMIFS(Tabela_BI[P.02-D],Tabela_BI[UGRHI],Tabela_BI_UGRHI[[#This Row],[UGRHI]],Tabela_BI[Ano],Tabela_BI_UGRHI[[#This Row],[Ano]])</f>
        <v>0.12505219999999997</v>
      </c>
      <c r="K125" s="49">
        <f>SUMIFS(Tabela_BI[P.02-E],Tabela_BI[UGRHI],Tabela_BI_UGRHI[[#This Row],[UGRHI]],Tabela_BI[Ano],Tabela_BI_UGRHI[[#This Row],[Ano]])</f>
        <v>1.8565060694328706</v>
      </c>
      <c r="L125" s="6">
        <f>SUMIFS(Tabela_BI[P.08-D],Tabela_BI[UGRHI],Tabela_BI_UGRHI[[#This Row],[UGRHI]],Tabela_BI[Ano],Tabela_BI_UGRHI[[#This Row],[Ano]])</f>
        <v>733</v>
      </c>
      <c r="M125" s="7">
        <f>(Tabela_BI_UGRHI[[#This Row],[nº Capt. Superf. - DAEE]]/VLOOKUP(A125,'Base UGRHI'!$B:$H,2,FALSE))*1000</f>
        <v>76.718215585418818</v>
      </c>
      <c r="N125" s="7">
        <f>(Tabela_BI_UGRHI[[#This Row],[nº Capt. Subt. - DAEE]]/VLOOKUP(A125,'Base UGRHI'!$B:$H,2,FALSE))*1000</f>
        <v>18.13076622257541</v>
      </c>
      <c r="O125" s="8">
        <f>(Tabela_BI_UGRHI[[#This Row],[nº Capt. Superf. - DAEE]]/SUM(Tabela_BI_UGRHI[[#This Row],[nº Capt. Superf. - DAEE]:[nº Capt. Subt. - DAEE]]))*100</f>
        <v>80.884595831215051</v>
      </c>
      <c r="P125" s="7">
        <f>(Tabela_BI_UGRHI[[#This Row],[nº Capt. Subt. - DAEE]]/SUM(Tabela_BI_UGRHI[[#This Row],[nº Capt. Superf. - DAEE]:[nº Capt. Subt. - DAEE]]))*100</f>
        <v>19.115404168784952</v>
      </c>
      <c r="Q125" s="6">
        <f>SUMIFS(Tabela_BI[nº Capt. Superf. - DAEE],Tabela_BI[UGRHI],Tabela_BI_UGRHI[[#This Row],[UGRHI]],Tabela_BI[Ano],Tabela_BI_UGRHI[[#This Row],[Ano]])</f>
        <v>1591</v>
      </c>
      <c r="R125" s="6">
        <f>SUMIFS(Tabela_BI[nº Capt. Subt. - DAEE],Tabela_BI[UGRHI],Tabela_BI_UGRHI[[#This Row],[UGRHI]],Tabela_BI[Ano],Tabela_BI_UGRHI[[#This Row],[Ano]])</f>
        <v>376</v>
      </c>
      <c r="U125" s="1"/>
      <c r="V125" s="1"/>
      <c r="W125" s="1"/>
      <c r="AA125" s="1"/>
      <c r="AD125" s="1"/>
      <c r="AE125" s="1"/>
    </row>
    <row r="126" spans="1:31" hidden="1" x14ac:dyDescent="0.25">
      <c r="A126" s="1">
        <v>15</v>
      </c>
      <c r="B126" s="1">
        <v>2014</v>
      </c>
      <c r="C126" s="20">
        <f>SUMIFS(Tabela_BI[P.01-A],Tabela_BI[UGRHI],Tabela_BI_UGRHI[[#This Row],[UGRHI]],Tabela_BI[Ano],Tabela_BI_UGRHI[[#This Row],[Ano]])</f>
        <v>14.373908000000004</v>
      </c>
      <c r="D126" s="20">
        <f>SUMIFS(Tabela_BI[P.01-B],Tabela_BI[UGRHI],Tabela_BI_UGRHI[[#This Row],[UGRHI]],Tabela_BI[Ano],Tabela_BI_UGRHI[[#This Row],[Ano]])</f>
        <v>8.917410499999999</v>
      </c>
      <c r="E126" s="20">
        <f>SUMIFS(Tabela_BI[P.01-C],Tabela_BI[UGRHI],Tabela_BI_UGRHI[[#This Row],[UGRHI]],Tabela_BI[Ano],Tabela_BI_UGRHI[[#This Row],[Ano]])</f>
        <v>5.45649750000001</v>
      </c>
      <c r="F126" s="20">
        <f>SUMIFS(Tabela_BI[P.01-D],Tabela_BI[UGRHI],Tabela_BI_UGRHI[[#This Row],[UGRHI]],Tabela_BI[Ano],Tabela_BI_UGRHI[[#This Row],[Ano]])</f>
        <v>1.4000000000000001</v>
      </c>
      <c r="G126" s="20">
        <f>SUMIFS(Tabela_BI[P.02-A],Tabela_BI[UGRHI],Tabela_BI_UGRHI[[#This Row],[UGRHI]],Tabela_BI[Ano],Tabela_BI_UGRHI[[#This Row],[Ano]])</f>
        <v>3.0150000000000001</v>
      </c>
      <c r="H126" s="20">
        <f>SUMIFS(Tabela_BI[P.02-B],Tabela_BI[UGRHI],Tabela_BI_UGRHI[[#This Row],[UGRHI]],Tabela_BI[Ano],Tabela_BI_UGRHI[[#This Row],[Ano]])</f>
        <v>2.9639999999999991</v>
      </c>
      <c r="I126" s="20">
        <f>SUMIFS(Tabela_BI[P.02-C],Tabela_BI[UGRHI],Tabela_BI_UGRHI[[#This Row],[UGRHI]],Tabela_BI[Ano],Tabela_BI_UGRHI[[#This Row],[Ano]])</f>
        <v>7.6499999999999986</v>
      </c>
      <c r="J126" s="20">
        <f>SUMIFS(Tabela_BI[P.02-D],Tabela_BI[UGRHI],Tabela_BI_UGRHI[[#This Row],[UGRHI]],Tabela_BI[Ano],Tabela_BI_UGRHI[[#This Row],[Ano]])</f>
        <v>0.73109609999999925</v>
      </c>
      <c r="K126" s="49">
        <f>SUMIFS(Tabela_BI[P.02-E],Tabela_BI[UGRHI],Tabela_BI_UGRHI[[#This Row],[UGRHI]],Tabela_BI[Ano],Tabela_BI_UGRHI[[#This Row],[Ano]])</f>
        <v>3.7965304903042409</v>
      </c>
      <c r="L126" s="6">
        <f>SUMIFS(Tabela_BI[P.08-D],Tabela_BI[UGRHI],Tabela_BI_UGRHI[[#This Row],[UGRHI]],Tabela_BI[Ano],Tabela_BI_UGRHI[[#This Row],[Ano]])</f>
        <v>396</v>
      </c>
      <c r="M126" s="7">
        <f>(Tabela_BI_UGRHI[[#This Row],[nº Capt. Superf. - DAEE]]/VLOOKUP(A126,'Base UGRHI'!$B:$H,2,FALSE))*1000</f>
        <v>56.174405697656212</v>
      </c>
      <c r="N126" s="7">
        <f>(Tabela_BI_UGRHI[[#This Row],[nº Capt. Subt. - DAEE]]/VLOOKUP(A126,'Base UGRHI'!$B:$H,2,FALSE))*1000</f>
        <v>138.50098774307307</v>
      </c>
      <c r="O126" s="8">
        <f>(Tabela_BI_UGRHI[[#This Row],[nº Capt. Superf. - DAEE]]/SUM(Tabela_BI_UGRHI[[#This Row],[nº Capt. Superf. - DAEE]:[nº Capt. Subt. - DAEE]]))*100</f>
        <v>28.85542168674699</v>
      </c>
      <c r="P126" s="7">
        <f>(Tabela_BI_UGRHI[[#This Row],[nº Capt. Subt. - DAEE]]/SUM(Tabela_BI_UGRHI[[#This Row],[nº Capt. Superf. - DAEE]:[nº Capt. Subt. - DAEE]]))*100</f>
        <v>71.144578313253021</v>
      </c>
      <c r="Q126" s="6">
        <f>SUMIFS(Tabela_BI[nº Capt. Superf. - DAEE],Tabela_BI[UGRHI],Tabela_BI_UGRHI[[#This Row],[UGRHI]],Tabela_BI[Ano],Tabela_BI_UGRHI[[#This Row],[Ano]])</f>
        <v>958</v>
      </c>
      <c r="R126" s="6">
        <f>SUMIFS(Tabela_BI[nº Capt. Subt. - DAEE],Tabela_BI[UGRHI],Tabela_BI_UGRHI[[#This Row],[UGRHI]],Tabela_BI[Ano],Tabela_BI_UGRHI[[#This Row],[Ano]])</f>
        <v>2362</v>
      </c>
      <c r="U126" s="1"/>
      <c r="V126" s="1"/>
      <c r="W126" s="1"/>
      <c r="AA126" s="1"/>
      <c r="AD126" s="1"/>
      <c r="AE126" s="1"/>
    </row>
    <row r="127" spans="1:31" hidden="1" x14ac:dyDescent="0.25">
      <c r="A127" s="1">
        <v>16</v>
      </c>
      <c r="B127" s="1">
        <v>2014</v>
      </c>
      <c r="C127" s="20">
        <f>SUMIFS(Tabela_BI[P.01-A],Tabela_BI[UGRHI],Tabela_BI_UGRHI[[#This Row],[UGRHI]],Tabela_BI[Ano],Tabela_BI_UGRHI[[#This Row],[Ano]])</f>
        <v>8.8588749999999994</v>
      </c>
      <c r="D127" s="20">
        <f>SUMIFS(Tabela_BI[P.01-B],Tabela_BI[UGRHI],Tabela_BI_UGRHI[[#This Row],[UGRHI]],Tabela_BI[Ano],Tabela_BI_UGRHI[[#This Row],[Ano]])</f>
        <v>6.4644730999999993</v>
      </c>
      <c r="E127" s="20">
        <f>SUMIFS(Tabela_BI[P.01-C],Tabela_BI[UGRHI],Tabela_BI_UGRHI[[#This Row],[UGRHI]],Tabela_BI[Ano],Tabela_BI_UGRHI[[#This Row],[Ano]])</f>
        <v>2.394401900000001</v>
      </c>
      <c r="F127" s="20">
        <f>SUMIFS(Tabela_BI[P.01-D],Tabela_BI[UGRHI],Tabela_BI_UGRHI[[#This Row],[UGRHI]],Tabela_BI[Ano],Tabela_BI_UGRHI[[#This Row],[Ano]])</f>
        <v>0</v>
      </c>
      <c r="G127" s="20">
        <f>SUMIFS(Tabela_BI[P.02-A],Tabela_BI[UGRHI],Tabela_BI_UGRHI[[#This Row],[UGRHI]],Tabela_BI[Ano],Tabela_BI_UGRHI[[#This Row],[Ano]])</f>
        <v>0.88800000000000023</v>
      </c>
      <c r="H127" s="20">
        <f>SUMIFS(Tabela_BI[P.02-B],Tabela_BI[UGRHI],Tabela_BI_UGRHI[[#This Row],[UGRHI]],Tabela_BI[Ano],Tabela_BI_UGRHI[[#This Row],[Ano]])</f>
        <v>1.25</v>
      </c>
      <c r="I127" s="20">
        <f>SUMIFS(Tabela_BI[P.02-C],Tabela_BI[UGRHI],Tabela_BI_UGRHI[[#This Row],[UGRHI]],Tabela_BI[Ano],Tabela_BI_UGRHI[[#This Row],[Ano]])</f>
        <v>6.4099999999999984</v>
      </c>
      <c r="J127" s="20">
        <f>SUMIFS(Tabela_BI[P.02-D],Tabela_BI[UGRHI],Tabela_BI_UGRHI[[#This Row],[UGRHI]],Tabela_BI[Ano],Tabela_BI_UGRHI[[#This Row],[Ano]])</f>
        <v>0.3248698000000001</v>
      </c>
      <c r="K127" s="49">
        <f>SUMIFS(Tabela_BI[P.02-E],Tabela_BI[UGRHI],Tabela_BI_UGRHI[[#This Row],[UGRHI]],Tabela_BI[Ano],Tabela_BI_UGRHI[[#This Row],[Ano]])</f>
        <v>1.4608786027079477</v>
      </c>
      <c r="L127" s="6">
        <f>SUMIFS(Tabela_BI[P.08-D],Tabela_BI[UGRHI],Tabela_BI_UGRHI[[#This Row],[UGRHI]],Tabela_BI[Ano],Tabela_BI_UGRHI[[#This Row],[Ano]])</f>
        <v>162</v>
      </c>
      <c r="M127" s="7">
        <f>(Tabela_BI_UGRHI[[#This Row],[nº Capt. Superf. - DAEE]]/VLOOKUP(A127,'Base UGRHI'!$B:$H,2,FALSE))*1000</f>
        <v>32.44122650432066</v>
      </c>
      <c r="N127" s="7">
        <f>(Tabela_BI_UGRHI[[#This Row],[nº Capt. Subt. - DAEE]]/VLOOKUP(A127,'Base UGRHI'!$B:$H,2,FALSE))*1000</f>
        <v>76.180392587260457</v>
      </c>
      <c r="O127" s="8">
        <f>(Tabela_BI_UGRHI[[#This Row],[nº Capt. Superf. - DAEE]]/SUM(Tabela_BI_UGRHI[[#This Row],[nº Capt. Superf. - DAEE]:[nº Capt. Subt. - DAEE]]))*100</f>
        <v>29.86627043090639</v>
      </c>
      <c r="P127" s="7">
        <f>(Tabela_BI_UGRHI[[#This Row],[nº Capt. Subt. - DAEE]]/SUM(Tabela_BI_UGRHI[[#This Row],[nº Capt. Superf. - DAEE]:[nº Capt. Subt. - DAEE]]))*100</f>
        <v>70.133729569093603</v>
      </c>
      <c r="Q127" s="6">
        <f>SUMIFS(Tabela_BI[nº Capt. Superf. - DAEE],Tabela_BI[UGRHI],Tabela_BI_UGRHI[[#This Row],[UGRHI]],Tabela_BI[Ano],Tabela_BI_UGRHI[[#This Row],[Ano]])</f>
        <v>402</v>
      </c>
      <c r="R127" s="6">
        <f>SUMIFS(Tabela_BI[nº Capt. Subt. - DAEE],Tabela_BI[UGRHI],Tabela_BI_UGRHI[[#This Row],[UGRHI]],Tabela_BI[Ano],Tabela_BI_UGRHI[[#This Row],[Ano]])</f>
        <v>944</v>
      </c>
      <c r="U127" s="1"/>
      <c r="V127" s="1"/>
      <c r="W127" s="1"/>
      <c r="AA127" s="1"/>
      <c r="AD127" s="1"/>
      <c r="AE127" s="1"/>
    </row>
    <row r="128" spans="1:31" hidden="1" x14ac:dyDescent="0.25">
      <c r="A128" s="1">
        <v>17</v>
      </c>
      <c r="B128" s="1">
        <v>2014</v>
      </c>
      <c r="C128" s="20">
        <f>SUMIFS(Tabela_BI[P.01-A],Tabela_BI[UGRHI],Tabela_BI_UGRHI[[#This Row],[UGRHI]],Tabela_BI[Ano],Tabela_BI_UGRHI[[#This Row],[Ano]])</f>
        <v>9.762841899999998</v>
      </c>
      <c r="D128" s="20">
        <f>SUMIFS(Tabela_BI[P.01-B],Tabela_BI[UGRHI],Tabela_BI_UGRHI[[#This Row],[UGRHI]],Tabela_BI[Ano],Tabela_BI_UGRHI[[#This Row],[Ano]])</f>
        <v>8.6060695000000003</v>
      </c>
      <c r="E128" s="20">
        <f>SUMIFS(Tabela_BI[P.01-C],Tabela_BI[UGRHI],Tabela_BI_UGRHI[[#This Row],[UGRHI]],Tabela_BI[Ano],Tabela_BI_UGRHI[[#This Row],[Ano]])</f>
        <v>1.1567723999999997</v>
      </c>
      <c r="F128" s="20">
        <f>SUMIFS(Tabela_BI[P.01-D],Tabela_BI[UGRHI],Tabela_BI_UGRHI[[#This Row],[UGRHI]],Tabela_BI[Ano],Tabela_BI_UGRHI[[#This Row],[Ano]])</f>
        <v>0.8</v>
      </c>
      <c r="G128" s="20">
        <f>SUMIFS(Tabela_BI[P.02-A],Tabela_BI[UGRHI],Tabela_BI_UGRHI[[#This Row],[UGRHI]],Tabela_BI[Ano],Tabela_BI_UGRHI[[#This Row],[Ano]])</f>
        <v>2.2239999999999989</v>
      </c>
      <c r="H128" s="20">
        <f>SUMIFS(Tabela_BI[P.02-B],Tabela_BI[UGRHI],Tabela_BI_UGRHI[[#This Row],[UGRHI]],Tabela_BI[Ano],Tabela_BI_UGRHI[[#This Row],[Ano]])</f>
        <v>1.8739999999999992</v>
      </c>
      <c r="I128" s="20">
        <f>SUMIFS(Tabela_BI[P.02-C],Tabela_BI[UGRHI],Tabela_BI_UGRHI[[#This Row],[UGRHI]],Tabela_BI[Ano],Tabela_BI_UGRHI[[#This Row],[Ano]])</f>
        <v>5.35</v>
      </c>
      <c r="J128" s="20">
        <f>SUMIFS(Tabela_BI[P.02-D],Tabela_BI[UGRHI],Tabela_BI_UGRHI[[#This Row],[UGRHI]],Tabela_BI[Ano],Tabela_BI_UGRHI[[#This Row],[Ano]])</f>
        <v>0.31020759999999992</v>
      </c>
      <c r="K128" s="49">
        <f>SUMIFS(Tabela_BI[P.02-E],Tabela_BI[UGRHI],Tabela_BI_UGRHI[[#This Row],[UGRHI]],Tabela_BI[Ano],Tabela_BI_UGRHI[[#This Row],[Ano]])</f>
        <v>1.8956444711481482</v>
      </c>
      <c r="L128" s="6">
        <f>SUMIFS(Tabela_BI[P.08-D],Tabela_BI[UGRHI],Tabela_BI_UGRHI[[#This Row],[UGRHI]],Tabela_BI[Ano],Tabela_BI_UGRHI[[#This Row],[Ano]])</f>
        <v>236</v>
      </c>
      <c r="M128" s="7">
        <f>(Tabela_BI_UGRHI[[#This Row],[nº Capt. Superf. - DAEE]]/VLOOKUP(A128,'Base UGRHI'!$B:$H,2,FALSE))*1000</f>
        <v>23.564725207850024</v>
      </c>
      <c r="N128" s="7">
        <f>(Tabela_BI_UGRHI[[#This Row],[nº Capt. Subt. - DAEE]]/VLOOKUP(A128,'Base UGRHI'!$B:$H,2,FALSE))*1000</f>
        <v>31.400568298809862</v>
      </c>
      <c r="O128" s="8">
        <f>(Tabela_BI_UGRHI[[#This Row],[nº Capt. Superf. - DAEE]]/SUM(Tabela_BI_UGRHI[[#This Row],[nº Capt. Superf. - DAEE]:[nº Capt. Subt. - DAEE]]))*100</f>
        <v>42.872008324661806</v>
      </c>
      <c r="P128" s="7">
        <f>(Tabela_BI_UGRHI[[#This Row],[nº Capt. Subt. - DAEE]]/SUM(Tabela_BI_UGRHI[[#This Row],[nº Capt. Superf. - DAEE]:[nº Capt. Subt. - DAEE]]))*100</f>
        <v>57.127991675338187</v>
      </c>
      <c r="Q128" s="6">
        <f>SUMIFS(Tabela_BI[nº Capt. Superf. - DAEE],Tabela_BI[UGRHI],Tabela_BI_UGRHI[[#This Row],[UGRHI]],Tabela_BI[Ano],Tabela_BI_UGRHI[[#This Row],[Ano]])</f>
        <v>412</v>
      </c>
      <c r="R128" s="6">
        <f>SUMIFS(Tabela_BI[nº Capt. Subt. - DAEE],Tabela_BI[UGRHI],Tabela_BI_UGRHI[[#This Row],[UGRHI]],Tabela_BI[Ano],Tabela_BI_UGRHI[[#This Row],[Ano]])</f>
        <v>549</v>
      </c>
      <c r="U128" s="1"/>
      <c r="V128" s="1"/>
      <c r="W128" s="1"/>
      <c r="AA128" s="1"/>
      <c r="AD128" s="1"/>
      <c r="AE128" s="1"/>
    </row>
    <row r="129" spans="1:31" hidden="1" x14ac:dyDescent="0.25">
      <c r="A129" s="1">
        <v>18</v>
      </c>
      <c r="B129" s="1">
        <v>2014</v>
      </c>
      <c r="C129" s="20">
        <f>SUMIFS(Tabela_BI[P.01-A],Tabela_BI[UGRHI],Tabela_BI_UGRHI[[#This Row],[UGRHI]],Tabela_BI[Ano],Tabela_BI_UGRHI[[#This Row],[Ano]])</f>
        <v>2.1020097999999998</v>
      </c>
      <c r="D129" s="20">
        <f>SUMIFS(Tabela_BI[P.01-B],Tabela_BI[UGRHI],Tabela_BI_UGRHI[[#This Row],[UGRHI]],Tabela_BI[Ano],Tabela_BI_UGRHI[[#This Row],[Ano]])</f>
        <v>1.4507983999999998</v>
      </c>
      <c r="E129" s="20">
        <f>SUMIFS(Tabela_BI[P.01-C],Tabela_BI[UGRHI],Tabela_BI_UGRHI[[#This Row],[UGRHI]],Tabela_BI[Ano],Tabela_BI_UGRHI[[#This Row],[Ano]])</f>
        <v>0.65121139999999988</v>
      </c>
      <c r="F129" s="20">
        <f>SUMIFS(Tabela_BI[P.01-D],Tabela_BI[UGRHI],Tabela_BI_UGRHI[[#This Row],[UGRHI]],Tabela_BI[Ano],Tabela_BI_UGRHI[[#This Row],[Ano]])</f>
        <v>1.0400000000000003</v>
      </c>
      <c r="G129" s="20">
        <f>SUMIFS(Tabela_BI[P.02-A],Tabela_BI[UGRHI],Tabela_BI_UGRHI[[#This Row],[UGRHI]],Tabela_BI[Ano],Tabela_BI_UGRHI[[#This Row],[Ano]])</f>
        <v>0.20900000000000002</v>
      </c>
      <c r="H129" s="20">
        <f>SUMIFS(Tabela_BI[P.02-B],Tabela_BI[UGRHI],Tabela_BI_UGRHI[[#This Row],[UGRHI]],Tabela_BI[Ano],Tabela_BI_UGRHI[[#This Row],[Ano]])</f>
        <v>0.71699999999999997</v>
      </c>
      <c r="I129" s="20">
        <f>SUMIFS(Tabela_BI[P.02-C],Tabela_BI[UGRHI],Tabela_BI_UGRHI[[#This Row],[UGRHI]],Tabela_BI[Ano],Tabela_BI_UGRHI[[#This Row],[Ano]])</f>
        <v>1.1300000000000001</v>
      </c>
      <c r="J129" s="20">
        <f>SUMIFS(Tabela_BI[P.02-D],Tabela_BI[UGRHI],Tabela_BI_UGRHI[[#This Row],[UGRHI]],Tabela_BI[Ano],Tabela_BI_UGRHI[[#This Row],[Ano]])</f>
        <v>4.3106999999999999E-2</v>
      </c>
      <c r="K129" s="49">
        <f>SUMIFS(Tabela_BI[P.02-E],Tabela_BI[UGRHI],Tabela_BI_UGRHI[[#This Row],[UGRHI]],Tabela_BI[Ano],Tabela_BI_UGRHI[[#This Row],[Ano]])</f>
        <v>0.61008168683217601</v>
      </c>
      <c r="L129" s="6">
        <f>SUMIFS(Tabela_BI[P.08-D],Tabela_BI[UGRHI],Tabela_BI_UGRHI[[#This Row],[UGRHI]],Tabela_BI[Ano],Tabela_BI_UGRHI[[#This Row],[Ano]])</f>
        <v>96</v>
      </c>
      <c r="M129" s="7">
        <f>(Tabela_BI_UGRHI[[#This Row],[nº Capt. Superf. - DAEE]]/VLOOKUP(A129,'Base UGRHI'!$B:$H,2,FALSE))*1000</f>
        <v>69.789925920234609</v>
      </c>
      <c r="N129" s="7">
        <f>(Tabela_BI_UGRHI[[#This Row],[nº Capt. Subt. - DAEE]]/VLOOKUP(A129,'Base UGRHI'!$B:$H,2,FALSE))*1000</f>
        <v>53.462924902198075</v>
      </c>
      <c r="O129" s="8">
        <f>(Tabela_BI_UGRHI[[#This Row],[nº Capt. Superf. - DAEE]]/SUM(Tabela_BI_UGRHI[[#This Row],[nº Capt. Superf. - DAEE]:[nº Capt. Subt. - DAEE]]))*100</f>
        <v>56.623376623376622</v>
      </c>
      <c r="P129" s="7">
        <f>(Tabela_BI_UGRHI[[#This Row],[nº Capt. Subt. - DAEE]]/SUM(Tabela_BI_UGRHI[[#This Row],[nº Capt. Superf. - DAEE]:[nº Capt. Subt. - DAEE]]))*100</f>
        <v>43.376623376623371</v>
      </c>
      <c r="Q129" s="6">
        <f>SUMIFS(Tabela_BI[nº Capt. Superf. - DAEE],Tabela_BI[UGRHI],Tabela_BI_UGRHI[[#This Row],[UGRHI]],Tabela_BI[Ano],Tabela_BI_UGRHI[[#This Row],[Ano]])</f>
        <v>436</v>
      </c>
      <c r="R129" s="6">
        <f>SUMIFS(Tabela_BI[nº Capt. Subt. - DAEE],Tabela_BI[UGRHI],Tabela_BI_UGRHI[[#This Row],[UGRHI]],Tabela_BI[Ano],Tabela_BI_UGRHI[[#This Row],[Ano]])</f>
        <v>334</v>
      </c>
      <c r="U129" s="1"/>
      <c r="V129" s="1"/>
      <c r="W129" s="1"/>
      <c r="AA129" s="1"/>
      <c r="AD129" s="1"/>
      <c r="AE129" s="1"/>
    </row>
    <row r="130" spans="1:31" hidden="1" x14ac:dyDescent="0.25">
      <c r="A130" s="1">
        <v>19</v>
      </c>
      <c r="B130" s="1">
        <v>2014</v>
      </c>
      <c r="C130" s="20">
        <f>SUMIFS(Tabela_BI[P.01-A],Tabela_BI[UGRHI],Tabela_BI_UGRHI[[#This Row],[UGRHI]],Tabela_BI[Ano],Tabela_BI_UGRHI[[#This Row],[Ano]])</f>
        <v>8.5628831000000023</v>
      </c>
      <c r="D130" s="20">
        <f>SUMIFS(Tabela_BI[P.01-B],Tabela_BI[UGRHI],Tabela_BI_UGRHI[[#This Row],[UGRHI]],Tabela_BI[Ano],Tabela_BI_UGRHI[[#This Row],[Ano]])</f>
        <v>6.8560157000000004</v>
      </c>
      <c r="E130" s="20">
        <f>SUMIFS(Tabela_BI[P.01-C],Tabela_BI[UGRHI],Tabela_BI_UGRHI[[#This Row],[UGRHI]],Tabela_BI[Ano],Tabela_BI_UGRHI[[#This Row],[Ano]])</f>
        <v>1.7068674000000015</v>
      </c>
      <c r="F130" s="20">
        <f>SUMIFS(Tabela_BI[P.01-D],Tabela_BI[UGRHI],Tabela_BI_UGRHI[[#This Row],[UGRHI]],Tabela_BI[Ano],Tabela_BI_UGRHI[[#This Row],[Ano]])</f>
        <v>0.71</v>
      </c>
      <c r="G130" s="20">
        <f>SUMIFS(Tabela_BI[P.02-A],Tabela_BI[UGRHI],Tabela_BI_UGRHI[[#This Row],[UGRHI]],Tabela_BI[Ano],Tabela_BI_UGRHI[[#This Row],[Ano]])</f>
        <v>1.0239999999999998</v>
      </c>
      <c r="H130" s="20">
        <f>SUMIFS(Tabela_BI[P.02-B],Tabela_BI[UGRHI],Tabela_BI_UGRHI[[#This Row],[UGRHI]],Tabela_BI[Ano],Tabela_BI_UGRHI[[#This Row],[Ano]])</f>
        <v>3.3509999999999991</v>
      </c>
      <c r="I130" s="20">
        <f>SUMIFS(Tabela_BI[P.02-C],Tabela_BI[UGRHI],Tabela_BI_UGRHI[[#This Row],[UGRHI]],Tabela_BI[Ano],Tabela_BI_UGRHI[[#This Row],[Ano]])</f>
        <v>3.989999999999998</v>
      </c>
      <c r="J130" s="20">
        <f>SUMIFS(Tabela_BI[P.02-D],Tabela_BI[UGRHI],Tabela_BI_UGRHI[[#This Row],[UGRHI]],Tabela_BI[Ano],Tabela_BI_UGRHI[[#This Row],[Ano]])</f>
        <v>0.20964109999999994</v>
      </c>
      <c r="K130" s="49">
        <f>SUMIFS(Tabela_BI[P.02-E],Tabela_BI[UGRHI],Tabela_BI_UGRHI[[#This Row],[UGRHI]],Tabela_BI[Ano],Tabela_BI_UGRHI[[#This Row],[Ano]])</f>
        <v>2.2657206242135866</v>
      </c>
      <c r="L130" s="6">
        <f>SUMIFS(Tabela_BI[P.08-D],Tabela_BI[UGRHI],Tabela_BI_UGRHI[[#This Row],[UGRHI]],Tabela_BI[Ano],Tabela_BI_UGRHI[[#This Row],[Ano]])</f>
        <v>103</v>
      </c>
      <c r="M130" s="7">
        <f>(Tabela_BI_UGRHI[[#This Row],[nº Capt. Superf. - DAEE]]/VLOOKUP(A130,'Base UGRHI'!$B:$H,2,FALSE))*1000</f>
        <v>12.317476778328986</v>
      </c>
      <c r="N130" s="7">
        <f>(Tabela_BI_UGRHI[[#This Row],[nº Capt. Subt. - DAEE]]/VLOOKUP(A130,'Base UGRHI'!$B:$H,2,FALSE))*1000</f>
        <v>51.690371982419897</v>
      </c>
      <c r="O130" s="8">
        <f>(Tabela_BI_UGRHI[[#This Row],[nº Capt. Superf. - DAEE]]/SUM(Tabela_BI_UGRHI[[#This Row],[nº Capt. Superf. - DAEE]:[nº Capt. Subt. - DAEE]]))*100</f>
        <v>19.243697478991599</v>
      </c>
      <c r="P130" s="7">
        <f>(Tabela_BI_UGRHI[[#This Row],[nº Capt. Subt. - DAEE]]/SUM(Tabela_BI_UGRHI[[#This Row],[nº Capt. Superf. - DAEE]:[nº Capt. Subt. - DAEE]]))*100</f>
        <v>80.756302521008408</v>
      </c>
      <c r="Q130" s="6">
        <f>SUMIFS(Tabela_BI[nº Capt. Superf. - DAEE],Tabela_BI[UGRHI],Tabela_BI_UGRHI[[#This Row],[UGRHI]],Tabela_BI[Ano],Tabela_BI_UGRHI[[#This Row],[Ano]])</f>
        <v>229</v>
      </c>
      <c r="R130" s="6">
        <f>SUMIFS(Tabela_BI[nº Capt. Subt. - DAEE],Tabela_BI[UGRHI],Tabela_BI_UGRHI[[#This Row],[UGRHI]],Tabela_BI[Ano],Tabela_BI_UGRHI[[#This Row],[Ano]])</f>
        <v>961</v>
      </c>
      <c r="U130" s="1"/>
      <c r="V130" s="1"/>
      <c r="W130" s="1"/>
      <c r="AA130" s="1"/>
      <c r="AD130" s="1"/>
      <c r="AE130" s="1"/>
    </row>
    <row r="131" spans="1:31" hidden="1" x14ac:dyDescent="0.25">
      <c r="A131" s="1">
        <v>20</v>
      </c>
      <c r="B131" s="1">
        <v>2014</v>
      </c>
      <c r="C131" s="20">
        <f>SUMIFS(Tabela_BI[P.01-A],Tabela_BI[UGRHI],Tabela_BI_UGRHI[[#This Row],[UGRHI]],Tabela_BI[Ano],Tabela_BI_UGRHI[[#This Row],[Ano]])</f>
        <v>3.8258848999999997</v>
      </c>
      <c r="D131" s="20">
        <f>SUMIFS(Tabela_BI[P.01-B],Tabela_BI[UGRHI],Tabela_BI_UGRHI[[#This Row],[UGRHI]],Tabela_BI[Ano],Tabela_BI_UGRHI[[#This Row],[Ano]])</f>
        <v>2.607288</v>
      </c>
      <c r="E131" s="20">
        <f>SUMIFS(Tabela_BI[P.01-C],Tabela_BI[UGRHI],Tabela_BI_UGRHI[[#This Row],[UGRHI]],Tabela_BI[Ano],Tabela_BI_UGRHI[[#This Row],[Ano]])</f>
        <v>1.2185969000000001</v>
      </c>
      <c r="F131" s="20">
        <f>SUMIFS(Tabela_BI[P.01-D],Tabela_BI[UGRHI],Tabela_BI_UGRHI[[#This Row],[UGRHI]],Tabela_BI[Ano],Tabela_BI_UGRHI[[#This Row],[Ano]])</f>
        <v>0.03</v>
      </c>
      <c r="G131" s="20">
        <f>SUMIFS(Tabela_BI[P.02-A],Tabela_BI[UGRHI],Tabela_BI_UGRHI[[#This Row],[UGRHI]],Tabela_BI[Ano],Tabela_BI_UGRHI[[#This Row],[Ano]])</f>
        <v>0.52700000000000014</v>
      </c>
      <c r="H131" s="20">
        <f>SUMIFS(Tabela_BI[P.02-B],Tabela_BI[UGRHI],Tabela_BI_UGRHI[[#This Row],[UGRHI]],Tabela_BI[Ano],Tabela_BI_UGRHI[[#This Row],[Ano]])</f>
        <v>1.6500000000000001</v>
      </c>
      <c r="I131" s="20">
        <f>SUMIFS(Tabela_BI[P.02-C],Tabela_BI[UGRHI],Tabela_BI_UGRHI[[#This Row],[UGRHI]],Tabela_BI[Ano],Tabela_BI_UGRHI[[#This Row],[Ano]])</f>
        <v>1.5200000000000005</v>
      </c>
      <c r="J131" s="20">
        <f>SUMIFS(Tabela_BI[P.02-D],Tabela_BI[UGRHI],Tabela_BI_UGRHI[[#This Row],[UGRHI]],Tabela_BI[Ano],Tabela_BI_UGRHI[[#This Row],[Ano]])</f>
        <v>0.11724629999999998</v>
      </c>
      <c r="K131" s="49">
        <f>SUMIFS(Tabela_BI[P.02-E],Tabela_BI[UGRHI],Tabela_BI_UGRHI[[#This Row],[UGRHI]],Tabela_BI[Ano],Tabela_BI_UGRHI[[#This Row],[Ano]])</f>
        <v>0.95781053325248033</v>
      </c>
      <c r="L131" s="6">
        <f>SUMIFS(Tabela_BI[P.08-D],Tabela_BI[UGRHI],Tabela_BI_UGRHI[[#This Row],[UGRHI]],Tabela_BI[Ano],Tabela_BI_UGRHI[[#This Row],[Ano]])</f>
        <v>126</v>
      </c>
      <c r="M131" s="7">
        <f>(Tabela_BI_UGRHI[[#This Row],[nº Capt. Superf. - DAEE]]/VLOOKUP(A131,'Base UGRHI'!$B:$H,2,FALSE))*1000</f>
        <v>18.091484348774539</v>
      </c>
      <c r="N131" s="7">
        <f>(Tabela_BI_UGRHI[[#This Row],[nº Capt. Subt. - DAEE]]/VLOOKUP(A131,'Base UGRHI'!$B:$H,2,FALSE))*1000</f>
        <v>49.568575614561446</v>
      </c>
      <c r="O131" s="8">
        <f>(Tabela_BI_UGRHI[[#This Row],[nº Capt. Superf. - DAEE]]/SUM(Tabela_BI_UGRHI[[#This Row],[nº Capt. Superf. - DAEE]:[nº Capt. Subt. - DAEE]]))*100</f>
        <v>26.738794435857805</v>
      </c>
      <c r="P131" s="7">
        <f>(Tabela_BI_UGRHI[[#This Row],[nº Capt. Subt. - DAEE]]/SUM(Tabela_BI_UGRHI[[#This Row],[nº Capt. Superf. - DAEE]:[nº Capt. Subt. - DAEE]]))*100</f>
        <v>73.261205564142202</v>
      </c>
      <c r="Q131" s="6">
        <f>SUMIFS(Tabela_BI[nº Capt. Superf. - DAEE],Tabela_BI[UGRHI],Tabela_BI_UGRHI[[#This Row],[UGRHI]],Tabela_BI[Ano],Tabela_BI_UGRHI[[#This Row],[Ano]])</f>
        <v>173</v>
      </c>
      <c r="R131" s="6">
        <f>SUMIFS(Tabela_BI[nº Capt. Subt. - DAEE],Tabela_BI[UGRHI],Tabela_BI_UGRHI[[#This Row],[UGRHI]],Tabela_BI[Ano],Tabela_BI_UGRHI[[#This Row],[Ano]])</f>
        <v>474</v>
      </c>
      <c r="U131" s="1"/>
      <c r="V131" s="1"/>
      <c r="W131" s="1"/>
      <c r="AA131" s="1"/>
      <c r="AD131" s="1"/>
      <c r="AE131" s="1"/>
    </row>
    <row r="132" spans="1:31" hidden="1" x14ac:dyDescent="0.25">
      <c r="A132" s="1">
        <v>21</v>
      </c>
      <c r="B132" s="1">
        <v>2014</v>
      </c>
      <c r="C132" s="20">
        <f>SUMIFS(Tabela_BI[P.01-A],Tabela_BI[UGRHI],Tabela_BI_UGRHI[[#This Row],[UGRHI]],Tabela_BI[Ano],Tabela_BI_UGRHI[[#This Row],[Ano]])</f>
        <v>2.3091634999999999</v>
      </c>
      <c r="D132" s="20">
        <f>SUMIFS(Tabela_BI[P.01-B],Tabela_BI[UGRHI],Tabela_BI_UGRHI[[#This Row],[UGRHI]],Tabela_BI[Ano],Tabela_BI_UGRHI[[#This Row],[Ano]])</f>
        <v>1.6272206999999994</v>
      </c>
      <c r="E132" s="20">
        <f>SUMIFS(Tabela_BI[P.01-C],Tabela_BI[UGRHI],Tabela_BI_UGRHI[[#This Row],[UGRHI]],Tabela_BI[Ano],Tabela_BI_UGRHI[[#This Row],[Ano]])</f>
        <v>0.68194279999999974</v>
      </c>
      <c r="F132" s="20">
        <f>SUMIFS(Tabela_BI[P.01-D],Tabela_BI[UGRHI],Tabela_BI_UGRHI[[#This Row],[UGRHI]],Tabela_BI[Ano],Tabela_BI_UGRHI[[#This Row],[Ano]])</f>
        <v>0.02</v>
      </c>
      <c r="G132" s="20">
        <f>SUMIFS(Tabela_BI[P.02-A],Tabela_BI[UGRHI],Tabela_BI_UGRHI[[#This Row],[UGRHI]],Tabela_BI[Ano],Tabela_BI_UGRHI[[#This Row],[Ano]])</f>
        <v>0.92700000000000016</v>
      </c>
      <c r="H132" s="20">
        <f>SUMIFS(Tabela_BI[P.02-B],Tabela_BI[UGRHI],Tabela_BI_UGRHI[[#This Row],[UGRHI]],Tabela_BI[Ano],Tabela_BI_UGRHI[[#This Row],[Ano]])</f>
        <v>0.63900000000000001</v>
      </c>
      <c r="I132" s="20">
        <f>SUMIFS(Tabela_BI[P.02-C],Tabela_BI[UGRHI],Tabela_BI_UGRHI[[#This Row],[UGRHI]],Tabela_BI[Ano],Tabela_BI_UGRHI[[#This Row],[Ano]])</f>
        <v>0.67</v>
      </c>
      <c r="J132" s="20">
        <f>SUMIFS(Tabela_BI[P.02-D],Tabela_BI[UGRHI],Tabela_BI_UGRHI[[#This Row],[UGRHI]],Tabela_BI[Ano],Tabela_BI_UGRHI[[#This Row],[Ano]])</f>
        <v>8.8218900000000031E-2</v>
      </c>
      <c r="K132" s="49">
        <f>SUMIFS(Tabela_BI[P.02-E],Tabela_BI[UGRHI],Tabela_BI_UGRHI[[#This Row],[UGRHI]],Tabela_BI[Ano],Tabela_BI_UGRHI[[#This Row],[Ano]])</f>
        <v>1.3443709647997684</v>
      </c>
      <c r="L132" s="6">
        <f>SUMIFS(Tabela_BI[P.08-D],Tabela_BI[UGRHI],Tabela_BI_UGRHI[[#This Row],[UGRHI]],Tabela_BI[Ano],Tabela_BI_UGRHI[[#This Row],[Ano]])</f>
        <v>73</v>
      </c>
      <c r="M132" s="7">
        <f>(Tabela_BI_UGRHI[[#This Row],[nº Capt. Superf. - DAEE]]/VLOOKUP(A132,'Base UGRHI'!$B:$H,2,FALSE))*1000</f>
        <v>13.174307963097695</v>
      </c>
      <c r="N132" s="7">
        <f>(Tabela_BI_UGRHI[[#This Row],[nº Capt. Subt. - DAEE]]/VLOOKUP(A132,'Base UGRHI'!$B:$H,2,FALSE))*1000</f>
        <v>59.581104481757144</v>
      </c>
      <c r="O132" s="8">
        <f>(Tabela_BI_UGRHI[[#This Row],[nº Capt. Superf. - DAEE]]/SUM(Tabela_BI_UGRHI[[#This Row],[nº Capt. Superf. - DAEE]:[nº Capt. Subt. - DAEE]]))*100</f>
        <v>18.107667210440457</v>
      </c>
      <c r="P132" s="7">
        <f>(Tabela_BI_UGRHI[[#This Row],[nº Capt. Subt. - DAEE]]/SUM(Tabela_BI_UGRHI[[#This Row],[nº Capt. Superf. - DAEE]:[nº Capt. Subt. - DAEE]]))*100</f>
        <v>81.892332789559546</v>
      </c>
      <c r="Q132" s="6">
        <f>SUMIFS(Tabela_BI[nº Capt. Superf. - DAEE],Tabela_BI[UGRHI],Tabela_BI_UGRHI[[#This Row],[UGRHI]],Tabela_BI[Ano],Tabela_BI_UGRHI[[#This Row],[Ano]])</f>
        <v>111</v>
      </c>
      <c r="R132" s="6">
        <f>SUMIFS(Tabela_BI[nº Capt. Subt. - DAEE],Tabela_BI[UGRHI],Tabela_BI_UGRHI[[#This Row],[UGRHI]],Tabela_BI[Ano],Tabela_BI_UGRHI[[#This Row],[Ano]])</f>
        <v>502</v>
      </c>
      <c r="U132" s="1"/>
      <c r="V132" s="1"/>
      <c r="W132" s="1"/>
      <c r="AA132" s="1"/>
      <c r="AD132" s="1"/>
      <c r="AE132" s="1"/>
    </row>
    <row r="133" spans="1:31" hidden="1" x14ac:dyDescent="0.25">
      <c r="A133" s="1">
        <v>22</v>
      </c>
      <c r="B133" s="1">
        <v>2014</v>
      </c>
      <c r="C133" s="20">
        <f>SUMIFS(Tabela_BI[P.01-A],Tabela_BI[UGRHI],Tabela_BI_UGRHI[[#This Row],[UGRHI]],Tabela_BI[Ano],Tabela_BI_UGRHI[[#This Row],[Ano]])</f>
        <v>2.2685081999999999</v>
      </c>
      <c r="D133" s="20">
        <f>SUMIFS(Tabela_BI[P.01-B],Tabela_BI[UGRHI],Tabela_BI_UGRHI[[#This Row],[UGRHI]],Tabela_BI[Ano],Tabela_BI_UGRHI[[#This Row],[Ano]])</f>
        <v>1.4944850000000003</v>
      </c>
      <c r="E133" s="20">
        <f>SUMIFS(Tabela_BI[P.01-C],Tabela_BI[UGRHI],Tabela_BI_UGRHI[[#This Row],[UGRHI]],Tabela_BI[Ano],Tabela_BI_UGRHI[[#This Row],[Ano]])</f>
        <v>0.77402320000000002</v>
      </c>
      <c r="F133" s="20">
        <f>SUMIFS(Tabela_BI[P.01-D],Tabela_BI[UGRHI],Tabela_BI_UGRHI[[#This Row],[UGRHI]],Tabela_BI[Ano],Tabela_BI_UGRHI[[#This Row],[Ano]])</f>
        <v>0.39999999999999991</v>
      </c>
      <c r="G133" s="20">
        <f>SUMIFS(Tabela_BI[P.02-A],Tabela_BI[UGRHI],Tabela_BI_UGRHI[[#This Row],[UGRHI]],Tabela_BI[Ano],Tabela_BI_UGRHI[[#This Row],[Ano]])</f>
        <v>0.56200000000000006</v>
      </c>
      <c r="H133" s="20">
        <f>SUMIFS(Tabela_BI[P.02-B],Tabela_BI[UGRHI],Tabela_BI_UGRHI[[#This Row],[UGRHI]],Tabela_BI[Ano],Tabela_BI_UGRHI[[#This Row],[Ano]])</f>
        <v>0.92000000000000015</v>
      </c>
      <c r="I133" s="20">
        <f>SUMIFS(Tabela_BI[P.02-C],Tabela_BI[UGRHI],Tabela_BI_UGRHI[[#This Row],[UGRHI]],Tabela_BI[Ano],Tabela_BI_UGRHI[[#This Row],[Ano]])</f>
        <v>0.70000000000000018</v>
      </c>
      <c r="J133" s="20">
        <f>SUMIFS(Tabela_BI[P.02-D],Tabela_BI[UGRHI],Tabela_BI_UGRHI[[#This Row],[UGRHI]],Tabela_BI[Ano],Tabela_BI_UGRHI[[#This Row],[Ano]])</f>
        <v>9.0368799999999944E-2</v>
      </c>
      <c r="K133" s="49">
        <f>SUMIFS(Tabela_BI[P.02-E],Tabela_BI[UGRHI],Tabela_BI_UGRHI[[#This Row],[UGRHI]],Tabela_BI[Ano],Tabela_BI_UGRHI[[#This Row],[Ano]])</f>
        <v>1.4443486354189816</v>
      </c>
      <c r="L133" s="6">
        <f>SUMIFS(Tabela_BI[P.08-D],Tabela_BI[UGRHI],Tabela_BI_UGRHI[[#This Row],[UGRHI]],Tabela_BI[Ano],Tabela_BI_UGRHI[[#This Row],[Ano]])</f>
        <v>16</v>
      </c>
      <c r="M133" s="7">
        <f>(Tabela_BI_UGRHI[[#This Row],[nº Capt. Superf. - DAEE]]/VLOOKUP(A133,'Base UGRHI'!$B:$H,2,FALSE))*1000</f>
        <v>4.736368468416317</v>
      </c>
      <c r="N133" s="7">
        <f>(Tabela_BI_UGRHI[[#This Row],[nº Capt. Subt. - DAEE]]/VLOOKUP(A133,'Base UGRHI'!$B:$H,2,FALSE))*1000</f>
        <v>62.625316415726871</v>
      </c>
      <c r="O133" s="8">
        <f>(Tabela_BI_UGRHI[[#This Row],[nº Capt. Superf. - DAEE]]/SUM(Tabela_BI_UGRHI[[#This Row],[nº Capt. Superf. - DAEE]:[nº Capt. Subt. - DAEE]]))*100</f>
        <v>7.03125</v>
      </c>
      <c r="P133" s="7">
        <f>(Tabela_BI_UGRHI[[#This Row],[nº Capt. Subt. - DAEE]]/SUM(Tabela_BI_UGRHI[[#This Row],[nº Capt. Superf. - DAEE]:[nº Capt. Subt. - DAEE]]))*100</f>
        <v>92.96875</v>
      </c>
      <c r="Q133" s="6">
        <f>SUMIFS(Tabela_BI[nº Capt. Superf. - DAEE],Tabela_BI[UGRHI],Tabela_BI_UGRHI[[#This Row],[UGRHI]],Tabela_BI[Ano],Tabela_BI_UGRHI[[#This Row],[Ano]])</f>
        <v>63</v>
      </c>
      <c r="R133" s="6">
        <f>SUMIFS(Tabela_BI[nº Capt. Subt. - DAEE],Tabela_BI[UGRHI],Tabela_BI_UGRHI[[#This Row],[UGRHI]],Tabela_BI[Ano],Tabela_BI_UGRHI[[#This Row],[Ano]])</f>
        <v>833</v>
      </c>
      <c r="U133" s="1"/>
      <c r="V133" s="1"/>
      <c r="W133" s="1"/>
      <c r="AA133" s="1"/>
      <c r="AD133" s="1"/>
      <c r="AE133" s="1"/>
    </row>
    <row r="134" spans="1:31" hidden="1" x14ac:dyDescent="0.25">
      <c r="A134" s="1">
        <v>1</v>
      </c>
      <c r="B134" s="1">
        <v>2013</v>
      </c>
      <c r="C134" s="20">
        <f>SUMIFS(Tabela_BI[P.01-A],Tabela_BI[UGRHI],Tabela_BI_UGRHI[[#This Row],[UGRHI]],Tabela_BI[Ano],Tabela_BI_UGRHI[[#This Row],[Ano]])</f>
        <v>0.73578580000000005</v>
      </c>
      <c r="D134" s="20">
        <f>SUMIFS(Tabela_BI[P.01-B],Tabela_BI[UGRHI],Tabela_BI_UGRHI[[#This Row],[UGRHI]],Tabela_BI[Ano],Tabela_BI_UGRHI[[#This Row],[Ano]])</f>
        <v>0.7293035000000001</v>
      </c>
      <c r="E134" s="20">
        <f>SUMIFS(Tabela_BI[P.01-C],Tabela_BI[UGRHI],Tabela_BI_UGRHI[[#This Row],[UGRHI]],Tabela_BI[Ano],Tabela_BI_UGRHI[[#This Row],[Ano]])</f>
        <v>6.4822999999999981E-3</v>
      </c>
      <c r="F134" s="20">
        <f>SUMIFS(Tabela_BI[P.01-D],Tabela_BI[UGRHI],Tabela_BI_UGRHI[[#This Row],[UGRHI]],Tabela_BI[Ano],Tabela_BI_UGRHI[[#This Row],[Ano]])</f>
        <v>0.01</v>
      </c>
      <c r="G134" s="20">
        <f>SUMIFS(Tabela_BI[P.02-A],Tabela_BI[UGRHI],Tabela_BI_UGRHI[[#This Row],[UGRHI]],Tabela_BI[Ano],Tabela_BI_UGRHI[[#This Row],[Ano]])</f>
        <v>6.2222200000000005E-2</v>
      </c>
      <c r="H134" s="20">
        <f>SUMIFS(Tabela_BI[P.02-B],Tabela_BI[UGRHI],Tabela_BI_UGRHI[[#This Row],[UGRHI]],Tabela_BI[Ano],Tabela_BI_UGRHI[[#This Row],[Ano]])</f>
        <v>5.4560000000000003E-4</v>
      </c>
      <c r="I134" s="20">
        <f>SUMIFS(Tabela_BI[P.02-C],Tabela_BI[UGRHI],Tabela_BI_UGRHI[[#This Row],[UGRHI]],Tabela_BI[Ano],Tabela_BI_UGRHI[[#This Row],[Ano]])</f>
        <v>0.64353450000000012</v>
      </c>
      <c r="J134" s="20">
        <f>SUMIFS(Tabela_BI[P.02-D],Tabela_BI[UGRHI],Tabela_BI_UGRHI[[#This Row],[UGRHI]],Tabela_BI[Ano],Tabela_BI_UGRHI[[#This Row],[Ano]])</f>
        <v>2.9483500000000003E-2</v>
      </c>
      <c r="K134" s="49">
        <f>SUMIFS(Tabela_BI[P.02-E],Tabela_BI[UGRHI],Tabela_BI_UGRHI[[#This Row],[UGRHI]],Tabela_BI[Ano],Tabela_BI_UGRHI[[#This Row],[Ano]])</f>
        <v>0.11873668701388891</v>
      </c>
      <c r="L134" s="6">
        <f>SUMIFS(Tabela_BI[P.08-D],Tabela_BI[UGRHI],Tabela_BI_UGRHI[[#This Row],[UGRHI]],Tabela_BI[Ano],Tabela_BI_UGRHI[[#This Row],[Ano]])</f>
        <v>37</v>
      </c>
      <c r="M134" s="7">
        <f>(Tabela_BI_UGRHI[[#This Row],[nº Capt. Superf. - DAEE]]/VLOOKUP(A134,'Base UGRHI'!$B:$H,2,FALSE))*1000</f>
        <v>91.906314853246386</v>
      </c>
      <c r="N134" s="7">
        <f>(Tabela_BI_UGRHI[[#This Row],[nº Capt. Subt. - DAEE]]/VLOOKUP(A134,'Base UGRHI'!$B:$H,2,FALSE))*1000</f>
        <v>32.61191817373259</v>
      </c>
      <c r="O134" s="8">
        <f>(Tabela_BI_UGRHI[[#This Row],[nº Capt. Superf. - DAEE]]/SUM(Tabela_BI_UGRHI[[#This Row],[nº Capt. Superf. - DAEE]:[nº Capt. Subt. - DAEE]]))*100</f>
        <v>73.80952380952381</v>
      </c>
      <c r="P134" s="7">
        <f>(Tabela_BI_UGRHI[[#This Row],[nº Capt. Subt. - DAEE]]/SUM(Tabela_BI_UGRHI[[#This Row],[nº Capt. Superf. - DAEE]:[nº Capt. Subt. - DAEE]]))*100</f>
        <v>26.190476190476193</v>
      </c>
      <c r="Q134" s="6">
        <f>SUMIFS(Tabela_BI[nº Capt. Superf. - DAEE],Tabela_BI[UGRHI],Tabela_BI_UGRHI[[#This Row],[UGRHI]],Tabela_BI[Ano],Tabela_BI_UGRHI[[#This Row],[Ano]])</f>
        <v>62</v>
      </c>
      <c r="R134" s="6">
        <f>SUMIFS(Tabela_BI[nº Capt. Subt. - DAEE],Tabela_BI[UGRHI],Tabela_BI_UGRHI[[#This Row],[UGRHI]],Tabela_BI[Ano],Tabela_BI_UGRHI[[#This Row],[Ano]])</f>
        <v>22</v>
      </c>
    </row>
    <row r="135" spans="1:31" hidden="1" x14ac:dyDescent="0.25">
      <c r="A135" s="1">
        <v>2</v>
      </c>
      <c r="B135" s="1">
        <v>2013</v>
      </c>
      <c r="C135" s="20">
        <f>SUMIFS(Tabela_BI[P.01-A],Tabela_BI[UGRHI],Tabela_BI_UGRHI[[#This Row],[UGRHI]],Tabela_BI[Ano],Tabela_BI_UGRHI[[#This Row],[Ano]])</f>
        <v>11.869739000000003</v>
      </c>
      <c r="D135" s="20">
        <f>SUMIFS(Tabela_BI[P.01-B],Tabela_BI[UGRHI],Tabela_BI_UGRHI[[#This Row],[UGRHI]],Tabela_BI[Ano],Tabela_BI_UGRHI[[#This Row],[Ano]])</f>
        <v>9.4126092000000003</v>
      </c>
      <c r="E135" s="20">
        <f>SUMIFS(Tabela_BI[P.01-C],Tabela_BI[UGRHI],Tabela_BI_UGRHI[[#This Row],[UGRHI]],Tabela_BI[Ano],Tabela_BI_UGRHI[[#This Row],[Ano]])</f>
        <v>2.4571297999999997</v>
      </c>
      <c r="F135" s="20">
        <f>SUMIFS(Tabela_BI[P.01-D],Tabela_BI[UGRHI],Tabela_BI_UGRHI[[#This Row],[UGRHI]],Tabela_BI[Ano],Tabela_BI_UGRHI[[#This Row],[Ano]])</f>
        <v>7.6099999999999985</v>
      </c>
      <c r="G135" s="20">
        <f>SUMIFS(Tabela_BI[P.02-A],Tabela_BI[UGRHI],Tabela_BI_UGRHI[[#This Row],[UGRHI]],Tabela_BI[Ano],Tabela_BI_UGRHI[[#This Row],[Ano]])</f>
        <v>4.3709636000000023</v>
      </c>
      <c r="H135" s="20">
        <f>SUMIFS(Tabela_BI[P.02-B],Tabela_BI[UGRHI],Tabela_BI_UGRHI[[#This Row],[UGRHI]],Tabela_BI[Ano],Tabela_BI_UGRHI[[#This Row],[Ano]])</f>
        <v>3.0004130000000004</v>
      </c>
      <c r="I135" s="20">
        <f>SUMIFS(Tabela_BI[P.02-C],Tabela_BI[UGRHI],Tabela_BI_UGRHI[[#This Row],[UGRHI]],Tabela_BI[Ano],Tabela_BI_UGRHI[[#This Row],[Ano]])</f>
        <v>4.1195116000000001</v>
      </c>
      <c r="J135" s="20">
        <f>SUMIFS(Tabela_BI[P.02-D],Tabela_BI[UGRHI],Tabela_BI_UGRHI[[#This Row],[UGRHI]],Tabela_BI[Ano],Tabela_BI_UGRHI[[#This Row],[Ano]])</f>
        <v>0.37885079999999993</v>
      </c>
      <c r="K135" s="49">
        <f>SUMIFS(Tabela_BI[P.02-E],Tabela_BI[UGRHI],Tabela_BI_UGRHI[[#This Row],[UGRHI]],Tabela_BI[Ano],Tabela_BI_UGRHI[[#This Row],[Ano]])</f>
        <v>6.937300523513052</v>
      </c>
      <c r="L135" s="6">
        <f>SUMIFS(Tabela_BI[P.08-D],Tabela_BI[UGRHI],Tabela_BI_UGRHI[[#This Row],[UGRHI]],Tabela_BI[Ano],Tabela_BI_UGRHI[[#This Row],[Ano]])</f>
        <v>892</v>
      </c>
      <c r="M135" s="7">
        <f>(Tabela_BI_UGRHI[[#This Row],[nº Capt. Superf. - DAEE]]/VLOOKUP(A135,'Base UGRHI'!$B:$H,2,FALSE))*1000</f>
        <v>47.288021401529576</v>
      </c>
      <c r="N135" s="7">
        <f>(Tabela_BI_UGRHI[[#This Row],[nº Capt. Subt. - DAEE]]/VLOOKUP(A135,'Base UGRHI'!$B:$H,2,FALSE))*1000</f>
        <v>56.520109037297644</v>
      </c>
      <c r="O135" s="8">
        <f>(Tabela_BI_UGRHI[[#This Row],[nº Capt. Superf. - DAEE]]/SUM(Tabela_BI_UGRHI[[#This Row],[nº Capt. Superf. - DAEE]:[nº Capt. Subt. - DAEE]]))*100</f>
        <v>45.553292600135777</v>
      </c>
      <c r="P135" s="7">
        <f>(Tabela_BI_UGRHI[[#This Row],[nº Capt. Subt. - DAEE]]/SUM(Tabela_BI_UGRHI[[#This Row],[nº Capt. Superf. - DAEE]:[nº Capt. Subt. - DAEE]]))*100</f>
        <v>54.446707399864223</v>
      </c>
      <c r="Q135" s="6">
        <f>SUMIFS(Tabela_BI[nº Capt. Superf. - DAEE],Tabela_BI[UGRHI],Tabela_BI_UGRHI[[#This Row],[UGRHI]],Tabela_BI[Ano],Tabela_BI_UGRHI[[#This Row],[Ano]])</f>
        <v>671</v>
      </c>
      <c r="R135" s="6">
        <f>SUMIFS(Tabela_BI[nº Capt. Subt. - DAEE],Tabela_BI[UGRHI],Tabela_BI_UGRHI[[#This Row],[UGRHI]],Tabela_BI[Ano],Tabela_BI_UGRHI[[#This Row],[Ano]])</f>
        <v>802</v>
      </c>
    </row>
    <row r="136" spans="1:31" hidden="1" x14ac:dyDescent="0.25">
      <c r="A136" s="1">
        <v>3</v>
      </c>
      <c r="B136" s="1">
        <v>2013</v>
      </c>
      <c r="C136" s="20">
        <f>SUMIFS(Tabela_BI[P.01-A],Tabela_BI[UGRHI],Tabela_BI_UGRHI[[#This Row],[UGRHI]],Tabela_BI[Ano],Tabela_BI_UGRHI[[#This Row],[Ano]])</f>
        <v>1.9456655999999997</v>
      </c>
      <c r="D136" s="20">
        <f>SUMIFS(Tabela_BI[P.01-B],Tabela_BI[UGRHI],Tabela_BI_UGRHI[[#This Row],[UGRHI]],Tabela_BI[Ano],Tabela_BI_UGRHI[[#This Row],[Ano]])</f>
        <v>1.9237169999999997</v>
      </c>
      <c r="E136" s="20">
        <f>SUMIFS(Tabela_BI[P.01-C],Tabela_BI[UGRHI],Tabela_BI_UGRHI[[#This Row],[UGRHI]],Tabela_BI[Ano],Tabela_BI_UGRHI[[#This Row],[Ano]])</f>
        <v>2.1948600000000002E-2</v>
      </c>
      <c r="F136" s="20">
        <f>SUMIFS(Tabela_BI[P.01-D],Tabela_BI[UGRHI],Tabela_BI_UGRHI[[#This Row],[UGRHI]],Tabela_BI[Ano],Tabela_BI_UGRHI[[#This Row],[Ano]])</f>
        <v>0</v>
      </c>
      <c r="G136" s="20">
        <f>SUMIFS(Tabela_BI[P.02-A],Tabela_BI[UGRHI],Tabela_BI_UGRHI[[#This Row],[UGRHI]],Tabela_BI[Ano],Tabela_BI_UGRHI[[#This Row],[Ano]])</f>
        <v>1.2689347</v>
      </c>
      <c r="H136" s="20">
        <f>SUMIFS(Tabela_BI[P.02-B],Tabela_BI[UGRHI],Tabela_BI_UGRHI[[#This Row],[UGRHI]],Tabela_BI[Ano],Tabela_BI_UGRHI[[#This Row],[Ano]])</f>
        <v>1.2543899999999998E-2</v>
      </c>
      <c r="I136" s="20">
        <f>SUMIFS(Tabela_BI[P.02-C],Tabela_BI[UGRHI],Tabela_BI_UGRHI[[#This Row],[UGRHI]],Tabela_BI[Ano],Tabela_BI_UGRHI[[#This Row],[Ano]])</f>
        <v>0.50416059999999996</v>
      </c>
      <c r="J136" s="20">
        <f>SUMIFS(Tabela_BI[P.02-D],Tabela_BI[UGRHI],Tabela_BI_UGRHI[[#This Row],[UGRHI]],Tabela_BI[Ano],Tabela_BI_UGRHI[[#This Row],[Ano]])</f>
        <v>0.16002640000000001</v>
      </c>
      <c r="K136" s="49">
        <f>SUMIFS(Tabela_BI[P.02-E],Tabela_BI[UGRHI],Tabela_BI_UGRHI[[#This Row],[UGRHI]],Tabela_BI[Ano],Tabela_BI_UGRHI[[#This Row],[Ano]])</f>
        <v>0.79694407815740742</v>
      </c>
      <c r="L136" s="6">
        <f>SUMIFS(Tabela_BI[P.08-D],Tabela_BI[UGRHI],Tabela_BI_UGRHI[[#This Row],[UGRHI]],Tabela_BI[Ano],Tabela_BI_UGRHI[[#This Row],[Ano]])</f>
        <v>42</v>
      </c>
      <c r="M136" s="7">
        <f>(Tabela_BI_UGRHI[[#This Row],[nº Capt. Superf. - DAEE]]/VLOOKUP(A136,'Base UGRHI'!$B:$H,2,FALSE))*1000</f>
        <v>55.963156732778494</v>
      </c>
      <c r="N136" s="7">
        <f>(Tabela_BI_UGRHI[[#This Row],[nº Capt. Subt. - DAEE]]/VLOOKUP(A136,'Base UGRHI'!$B:$H,2,FALSE))*1000</f>
        <v>19.510091338032868</v>
      </c>
      <c r="O136" s="8">
        <f>(Tabela_BI_UGRHI[[#This Row],[nº Capt. Superf. - DAEE]]/SUM(Tabela_BI_UGRHI[[#This Row],[nº Capt. Superf. - DAEE]:[nº Capt. Subt. - DAEE]]))*100</f>
        <v>74.149659863945587</v>
      </c>
      <c r="P136" s="7">
        <f>(Tabela_BI_UGRHI[[#This Row],[nº Capt. Subt. - DAEE]]/SUM(Tabela_BI_UGRHI[[#This Row],[nº Capt. Superf. - DAEE]:[nº Capt. Subt. - DAEE]]))*100</f>
        <v>25.850340136054424</v>
      </c>
      <c r="Q136" s="6">
        <f>SUMIFS(Tabela_BI[nº Capt. Superf. - DAEE],Tabela_BI[UGRHI],Tabela_BI_UGRHI[[#This Row],[UGRHI]],Tabela_BI[Ano],Tabela_BI_UGRHI[[#This Row],[Ano]])</f>
        <v>109</v>
      </c>
      <c r="R136" s="6">
        <f>SUMIFS(Tabela_BI[nº Capt. Subt. - DAEE],Tabela_BI[UGRHI],Tabela_BI_UGRHI[[#This Row],[UGRHI]],Tabela_BI[Ano],Tabela_BI_UGRHI[[#This Row],[Ano]])</f>
        <v>38</v>
      </c>
    </row>
    <row r="137" spans="1:31" hidden="1" x14ac:dyDescent="0.25">
      <c r="A137" s="1">
        <v>4</v>
      </c>
      <c r="B137" s="1">
        <v>2013</v>
      </c>
      <c r="C137" s="20">
        <f>SUMIFS(Tabela_BI[P.01-A],Tabela_BI[UGRHI],Tabela_BI_UGRHI[[#This Row],[UGRHI]],Tabela_BI[Ano],Tabela_BI_UGRHI[[#This Row],[Ano]])</f>
        <v>10.515483100000003</v>
      </c>
      <c r="D137" s="20">
        <f>SUMIFS(Tabela_BI[P.01-B],Tabela_BI[UGRHI],Tabela_BI_UGRHI[[#This Row],[UGRHI]],Tabela_BI[Ano],Tabela_BI_UGRHI[[#This Row],[Ano]])</f>
        <v>6.2054307999999985</v>
      </c>
      <c r="E137" s="20">
        <f>SUMIFS(Tabela_BI[P.01-C],Tabela_BI[UGRHI],Tabela_BI_UGRHI[[#This Row],[UGRHI]],Tabela_BI[Ano],Tabela_BI_UGRHI[[#This Row],[Ano]])</f>
        <v>4.3100523000000042</v>
      </c>
      <c r="F137" s="20">
        <f>SUMIFS(Tabela_BI[P.01-D],Tabela_BI[UGRHI],Tabela_BI_UGRHI[[#This Row],[UGRHI]],Tabela_BI[Ano],Tabela_BI_UGRHI[[#This Row],[Ano]])</f>
        <v>6.23</v>
      </c>
      <c r="G137" s="20">
        <f>SUMIFS(Tabela_BI[P.02-A],Tabela_BI[UGRHI],Tabela_BI_UGRHI[[#This Row],[UGRHI]],Tabela_BI[Ano],Tabela_BI_UGRHI[[#This Row],[Ano]])</f>
        <v>3.3993739999999981</v>
      </c>
      <c r="H137" s="20">
        <f>SUMIFS(Tabela_BI[P.02-B],Tabela_BI[UGRHI],Tabela_BI_UGRHI[[#This Row],[UGRHI]],Tabela_BI[Ano],Tabela_BI_UGRHI[[#This Row],[Ano]])</f>
        <v>2.7918484000000001</v>
      </c>
      <c r="I137" s="20">
        <f>SUMIFS(Tabela_BI[P.02-C],Tabela_BI[UGRHI],Tabela_BI_UGRHI[[#This Row],[UGRHI]],Tabela_BI[Ano],Tabela_BI_UGRHI[[#This Row],[Ano]])</f>
        <v>3.8712272999999984</v>
      </c>
      <c r="J137" s="20">
        <f>SUMIFS(Tabela_BI[P.02-D],Tabela_BI[UGRHI],Tabela_BI_UGRHI[[#This Row],[UGRHI]],Tabela_BI[Ano],Tabela_BI_UGRHI[[#This Row],[Ano]])</f>
        <v>0.45303339999999936</v>
      </c>
      <c r="K137" s="49">
        <f>SUMIFS(Tabela_BI[P.02-E],Tabela_BI[UGRHI],Tabela_BI_UGRHI[[#This Row],[UGRHI]],Tabela_BI[Ano],Tabela_BI_UGRHI[[#This Row],[Ano]])</f>
        <v>3.9815496717292711</v>
      </c>
      <c r="L137" s="6">
        <f>SUMIFS(Tabela_BI[P.08-D],Tabela_BI[UGRHI],Tabela_BI_UGRHI[[#This Row],[UGRHI]],Tabela_BI[Ano],Tabela_BI_UGRHI[[#This Row],[Ano]])</f>
        <v>397</v>
      </c>
      <c r="M137" s="7">
        <f>(Tabela_BI_UGRHI[[#This Row],[nº Capt. Superf. - DAEE]]/VLOOKUP(A137,'Base UGRHI'!$B:$H,2,FALSE))*1000</f>
        <v>78.100903858519231</v>
      </c>
      <c r="N137" s="7">
        <f>(Tabela_BI_UGRHI[[#This Row],[nº Capt. Subt. - DAEE]]/VLOOKUP(A137,'Base UGRHI'!$B:$H,2,FALSE))*1000</f>
        <v>81.969355589128611</v>
      </c>
      <c r="O137" s="8">
        <f>(Tabela_BI_UGRHI[[#This Row],[nº Capt. Superf. - DAEE]]/SUM(Tabela_BI_UGRHI[[#This Row],[nº Capt. Superf. - DAEE]:[nº Capt. Subt. - DAEE]]))*100</f>
        <v>48.791639451338995</v>
      </c>
      <c r="P137" s="7">
        <f>(Tabela_BI_UGRHI[[#This Row],[nº Capt. Subt. - DAEE]]/SUM(Tabela_BI_UGRHI[[#This Row],[nº Capt. Superf. - DAEE]:[nº Capt. Subt. - DAEE]]))*100</f>
        <v>51.208360548661005</v>
      </c>
      <c r="Q137" s="6">
        <f>SUMIFS(Tabela_BI[nº Capt. Superf. - DAEE],Tabela_BI[UGRHI],Tabela_BI_UGRHI[[#This Row],[UGRHI]],Tabela_BI[Ano],Tabela_BI_UGRHI[[#This Row],[Ano]])</f>
        <v>747</v>
      </c>
      <c r="R137" s="6">
        <f>SUMIFS(Tabela_BI[nº Capt. Subt. - DAEE],Tabela_BI[UGRHI],Tabela_BI_UGRHI[[#This Row],[UGRHI]],Tabela_BI[Ano],Tabela_BI_UGRHI[[#This Row],[Ano]])</f>
        <v>784</v>
      </c>
    </row>
    <row r="138" spans="1:31" hidden="1" x14ac:dyDescent="0.25">
      <c r="A138" s="1">
        <v>5</v>
      </c>
      <c r="B138" s="1">
        <v>2013</v>
      </c>
      <c r="C138" s="20">
        <f>SUMIFS(Tabela_BI[P.01-A],Tabela_BI[UGRHI],Tabela_BI_UGRHI[[#This Row],[UGRHI]],Tabela_BI[Ano],Tabela_BI_UGRHI[[#This Row],[Ano]])</f>
        <v>70.652159300000008</v>
      </c>
      <c r="D138" s="20">
        <f>SUMIFS(Tabela_BI[P.01-B],Tabela_BI[UGRHI],Tabela_BI_UGRHI[[#This Row],[UGRHI]],Tabela_BI[Ano],Tabela_BI_UGRHI[[#This Row],[Ano]])</f>
        <v>67.805157499999979</v>
      </c>
      <c r="E138" s="20">
        <f>SUMIFS(Tabela_BI[P.01-C],Tabela_BI[UGRHI],Tabela_BI_UGRHI[[#This Row],[UGRHI]],Tabela_BI[Ano],Tabela_BI_UGRHI[[#This Row],[Ano]])</f>
        <v>2.8470017999999979</v>
      </c>
      <c r="F138" s="20">
        <f>SUMIFS(Tabela_BI[P.01-D],Tabela_BI[UGRHI],Tabela_BI_UGRHI[[#This Row],[UGRHI]],Tabela_BI[Ano],Tabela_BI_UGRHI[[#This Row],[Ano]])</f>
        <v>0</v>
      </c>
      <c r="G138" s="20">
        <f>SUMIFS(Tabela_BI[P.02-A],Tabela_BI[UGRHI],Tabela_BI_UGRHI[[#This Row],[UGRHI]],Tabela_BI[Ano],Tabela_BI_UGRHI[[#This Row],[Ano]])</f>
        <v>54.271331599999996</v>
      </c>
      <c r="H138" s="20">
        <f>SUMIFS(Tabela_BI[P.02-B],Tabela_BI[UGRHI],Tabela_BI_UGRHI[[#This Row],[UGRHI]],Tabela_BI[Ano],Tabela_BI_UGRHI[[#This Row],[Ano]])</f>
        <v>12.763586299999998</v>
      </c>
      <c r="I138" s="20">
        <f>SUMIFS(Tabela_BI[P.02-C],Tabela_BI[UGRHI],Tabela_BI_UGRHI[[#This Row],[UGRHI]],Tabela_BI[Ano],Tabela_BI_UGRHI[[#This Row],[Ano]])</f>
        <v>1.9865300999999993</v>
      </c>
      <c r="J138" s="20">
        <f>SUMIFS(Tabela_BI[P.02-D],Tabela_BI[UGRHI],Tabela_BI_UGRHI[[#This Row],[UGRHI]],Tabela_BI[Ano],Tabela_BI_UGRHI[[#This Row],[Ano]])</f>
        <v>1.6307112999999986</v>
      </c>
      <c r="K138" s="49">
        <f>SUMIFS(Tabela_BI[P.02-E],Tabela_BI[UGRHI],Tabela_BI_UGRHI[[#This Row],[UGRHI]],Tabela_BI[Ano],Tabela_BI_UGRHI[[#This Row],[Ano]])</f>
        <v>17.663053836685712</v>
      </c>
      <c r="L138" s="6">
        <f>SUMIFS(Tabela_BI[P.08-D],Tabela_BI[UGRHI],Tabela_BI_UGRHI[[#This Row],[UGRHI]],Tabela_BI[Ano],Tabela_BI_UGRHI[[#This Row],[Ano]])</f>
        <v>1825</v>
      </c>
      <c r="M138" s="7">
        <f>(Tabela_BI_UGRHI[[#This Row],[nº Capt. Superf. - DAEE]]/VLOOKUP(A138,'Base UGRHI'!$B:$H,2,FALSE))*1000</f>
        <v>125.22712234107902</v>
      </c>
      <c r="N138" s="7">
        <f>(Tabela_BI_UGRHI[[#This Row],[nº Capt. Subt. - DAEE]]/VLOOKUP(A138,'Base UGRHI'!$B:$H,2,FALSE))*1000</f>
        <v>354.19949118847944</v>
      </c>
      <c r="O138" s="8">
        <f>(Tabela_BI_UGRHI[[#This Row],[nº Capt. Superf. - DAEE]]/SUM(Tabela_BI_UGRHI[[#This Row],[nº Capt. Superf. - DAEE]:[nº Capt. Subt. - DAEE]]))*100</f>
        <v>26.120185823467708</v>
      </c>
      <c r="P138" s="7">
        <f>(Tabela_BI_UGRHI[[#This Row],[nº Capt. Subt. - DAEE]]/SUM(Tabela_BI_UGRHI[[#This Row],[nº Capt. Superf. - DAEE]:[nº Capt. Subt. - DAEE]]))*100</f>
        <v>73.879814176532292</v>
      </c>
      <c r="Q138" s="6">
        <f>SUMIFS(Tabela_BI[nº Capt. Superf. - DAEE],Tabela_BI[UGRHI],Tabela_BI_UGRHI[[#This Row],[UGRHI]],Tabela_BI[Ano],Tabela_BI_UGRHI[[#This Row],[Ano]])</f>
        <v>1743</v>
      </c>
      <c r="R138" s="6">
        <f>SUMIFS(Tabela_BI[nº Capt. Subt. - DAEE],Tabela_BI[UGRHI],Tabela_BI_UGRHI[[#This Row],[UGRHI]],Tabela_BI[Ano],Tabela_BI_UGRHI[[#This Row],[Ano]])</f>
        <v>4930</v>
      </c>
    </row>
    <row r="139" spans="1:31" hidden="1" x14ac:dyDescent="0.25">
      <c r="A139" s="1">
        <v>6</v>
      </c>
      <c r="B139" s="1">
        <v>2013</v>
      </c>
      <c r="C139" s="20">
        <f>SUMIFS(Tabela_BI[P.01-A],Tabela_BI[UGRHI],Tabela_BI_UGRHI[[#This Row],[UGRHI]],Tabela_BI[Ano],Tabela_BI_UGRHI[[#This Row],[Ano]])</f>
        <v>50.375812399999994</v>
      </c>
      <c r="D139" s="20">
        <f>SUMIFS(Tabela_BI[P.01-B],Tabela_BI[UGRHI],Tabela_BI_UGRHI[[#This Row],[UGRHI]],Tabela_BI[Ano],Tabela_BI_UGRHI[[#This Row],[Ano]])</f>
        <v>46.616621900000005</v>
      </c>
      <c r="E139" s="20">
        <f>SUMIFS(Tabela_BI[P.01-C],Tabela_BI[UGRHI],Tabela_BI_UGRHI[[#This Row],[UGRHI]],Tabela_BI[Ano],Tabela_BI_UGRHI[[#This Row],[Ano]])</f>
        <v>3.759190500000003</v>
      </c>
      <c r="F139" s="20">
        <f>SUMIFS(Tabela_BI[P.01-D],Tabela_BI[UGRHI],Tabela_BI_UGRHI[[#This Row],[UGRHI]],Tabela_BI[Ano],Tabela_BI_UGRHI[[#This Row],[Ano]])</f>
        <v>0</v>
      </c>
      <c r="G139" s="20">
        <f>SUMIFS(Tabela_BI[P.02-A],Tabela_BI[UGRHI],Tabela_BI_UGRHI[[#This Row],[UGRHI]],Tabela_BI[Ano],Tabela_BI_UGRHI[[#This Row],[Ano]])</f>
        <v>40.295616799999998</v>
      </c>
      <c r="H139" s="20">
        <f>SUMIFS(Tabela_BI[P.02-B],Tabela_BI[UGRHI],Tabela_BI_UGRHI[[#This Row],[UGRHI]],Tabela_BI[Ano],Tabela_BI_UGRHI[[#This Row],[Ano]])</f>
        <v>6.1263762000000028</v>
      </c>
      <c r="I139" s="20">
        <f>SUMIFS(Tabela_BI[P.02-C],Tabela_BI[UGRHI],Tabela_BI_UGRHI[[#This Row],[UGRHI]],Tabela_BI[Ano],Tabela_BI_UGRHI[[#This Row],[Ano]])</f>
        <v>0.92635060000000169</v>
      </c>
      <c r="J139" s="20">
        <f>SUMIFS(Tabela_BI[P.02-D],Tabela_BI[UGRHI],Tabela_BI_UGRHI[[#This Row],[UGRHI]],Tabela_BI[Ano],Tabela_BI_UGRHI[[#This Row],[Ano]])</f>
        <v>3.0274688000000074</v>
      </c>
      <c r="K139" s="49">
        <f>SUMIFS(Tabela_BI[P.02-E],Tabela_BI[UGRHI],Tabela_BI_UGRHI[[#This Row],[UGRHI]],Tabela_BI[Ano],Tabela_BI_UGRHI[[#This Row],[Ano]])</f>
        <v>76.979820200888881</v>
      </c>
      <c r="L139" s="6">
        <f>SUMIFS(Tabela_BI[P.08-D],Tabela_BI[UGRHI],Tabela_BI_UGRHI[[#This Row],[UGRHI]],Tabela_BI[Ano],Tabela_BI_UGRHI[[#This Row],[Ano]])</f>
        <v>328</v>
      </c>
      <c r="M139" s="7">
        <f>(Tabela_BI_UGRHI[[#This Row],[nº Capt. Superf. - DAEE]]/VLOOKUP(A139,'Base UGRHI'!$B:$H,2,FALSE))*1000</f>
        <v>75.950831349580824</v>
      </c>
      <c r="N139" s="7">
        <f>(Tabela_BI_UGRHI[[#This Row],[nº Capt. Subt. - DAEE]]/VLOOKUP(A139,'Base UGRHI'!$B:$H,2,FALSE))*1000</f>
        <v>526.63301897705344</v>
      </c>
      <c r="O139" s="8">
        <f>(Tabela_BI_UGRHI[[#This Row],[nº Capt. Superf. - DAEE]]/SUM(Tabela_BI_UGRHI[[#This Row],[nº Capt. Superf. - DAEE]:[nº Capt. Subt. - DAEE]]))*100</f>
        <v>12.604192978024752</v>
      </c>
      <c r="P139" s="7">
        <f>(Tabela_BI_UGRHI[[#This Row],[nº Capt. Subt. - DAEE]]/SUM(Tabela_BI_UGRHI[[#This Row],[nº Capt. Superf. - DAEE]:[nº Capt. Subt. - DAEE]]))*100</f>
        <v>87.395807021975244</v>
      </c>
      <c r="Q139" s="6">
        <f>SUMIFS(Tabela_BI[nº Capt. Superf. - DAEE],Tabela_BI[UGRHI],Tabela_BI_UGRHI[[#This Row],[UGRHI]],Tabela_BI[Ano],Tabela_BI_UGRHI[[#This Row],[Ano]])</f>
        <v>499</v>
      </c>
      <c r="R139" s="6">
        <f>SUMIFS(Tabela_BI[nº Capt. Subt. - DAEE],Tabela_BI[UGRHI],Tabela_BI_UGRHI[[#This Row],[UGRHI]],Tabela_BI[Ano],Tabela_BI_UGRHI[[#This Row],[Ano]])</f>
        <v>3460</v>
      </c>
    </row>
    <row r="140" spans="1:31" hidden="1" x14ac:dyDescent="0.25">
      <c r="A140" s="1">
        <v>7</v>
      </c>
      <c r="B140" s="1">
        <v>2013</v>
      </c>
      <c r="C140" s="20">
        <f>SUMIFS(Tabela_BI[P.01-A],Tabela_BI[UGRHI],Tabela_BI_UGRHI[[#This Row],[UGRHI]],Tabela_BI[Ano],Tabela_BI_UGRHI[[#This Row],[Ano]])</f>
        <v>19.4000989</v>
      </c>
      <c r="D140" s="20">
        <f>SUMIFS(Tabela_BI[P.01-B],Tabela_BI[UGRHI],Tabela_BI_UGRHI[[#This Row],[UGRHI]],Tabela_BI[Ano],Tabela_BI_UGRHI[[#This Row],[Ano]])</f>
        <v>19.366728299999998</v>
      </c>
      <c r="E140" s="20">
        <f>SUMIFS(Tabela_BI[P.01-C],Tabela_BI[UGRHI],Tabela_BI_UGRHI[[#This Row],[UGRHI]],Tabela_BI[Ano],Tabela_BI_UGRHI[[#This Row],[Ano]])</f>
        <v>3.3370600000000014E-2</v>
      </c>
      <c r="F140" s="20">
        <f>SUMIFS(Tabela_BI[P.01-D],Tabela_BI[UGRHI],Tabela_BI_UGRHI[[#This Row],[UGRHI]],Tabela_BI[Ano],Tabela_BI_UGRHI[[#This Row],[Ano]])</f>
        <v>0</v>
      </c>
      <c r="G140" s="20">
        <f>SUMIFS(Tabela_BI[P.02-A],Tabela_BI[UGRHI],Tabela_BI_UGRHI[[#This Row],[UGRHI]],Tabela_BI[Ano],Tabela_BI_UGRHI[[#This Row],[Ano]])</f>
        <v>11.171750000000001</v>
      </c>
      <c r="H140" s="20">
        <f>SUMIFS(Tabela_BI[P.02-B],Tabela_BI[UGRHI],Tabela_BI_UGRHI[[#This Row],[UGRHI]],Tabela_BI[Ano],Tabela_BI_UGRHI[[#This Row],[Ano]])</f>
        <v>7.0106387000000012</v>
      </c>
      <c r="I140" s="20">
        <f>SUMIFS(Tabela_BI[P.02-C],Tabela_BI[UGRHI],Tabela_BI_UGRHI[[#This Row],[UGRHI]],Tabela_BI[Ano],Tabela_BI_UGRHI[[#This Row],[Ano]])</f>
        <v>1.97652E-2</v>
      </c>
      <c r="J140" s="20">
        <f>SUMIFS(Tabela_BI[P.02-D],Tabela_BI[UGRHI],Tabela_BI_UGRHI[[#This Row],[UGRHI]],Tabela_BI[Ano],Tabela_BI_UGRHI[[#This Row],[Ano]])</f>
        <v>1.1979449999999996</v>
      </c>
      <c r="K140" s="49">
        <f>SUMIFS(Tabela_BI[P.02-E],Tabela_BI[UGRHI],Tabela_BI_UGRHI[[#This Row],[UGRHI]],Tabela_BI[Ano],Tabela_BI_UGRHI[[#This Row],[Ano]])</f>
        <v>5.5894464120069447</v>
      </c>
      <c r="L140" s="6">
        <f>SUMIFS(Tabela_BI[P.08-D],Tabela_BI[UGRHI],Tabela_BI_UGRHI[[#This Row],[UGRHI]],Tabela_BI[Ano],Tabela_BI_UGRHI[[#This Row],[Ano]])</f>
        <v>82</v>
      </c>
      <c r="M140" s="7">
        <f>(Tabela_BI_UGRHI[[#This Row],[nº Capt. Superf. - DAEE]]/VLOOKUP(A140,'Base UGRHI'!$B:$H,2,FALSE))*1000</f>
        <v>51.593836806630421</v>
      </c>
      <c r="N140" s="7">
        <f>(Tabela_BI_UGRHI[[#This Row],[nº Capt. Subt. - DAEE]]/VLOOKUP(A140,'Base UGRHI'!$B:$H,2,FALSE))*1000</f>
        <v>25.590543056088688</v>
      </c>
      <c r="O140" s="8">
        <f>(Tabela_BI_UGRHI[[#This Row],[nº Capt. Superf. - DAEE]]/SUM(Tabela_BI_UGRHI[[#This Row],[nº Capt. Superf. - DAEE]:[nº Capt. Subt. - DAEE]]))*100</f>
        <v>66.844919786096256</v>
      </c>
      <c r="P140" s="7">
        <f>(Tabela_BI_UGRHI[[#This Row],[nº Capt. Subt. - DAEE]]/SUM(Tabela_BI_UGRHI[[#This Row],[nº Capt. Superf. - DAEE]:[nº Capt. Subt. - DAEE]]))*100</f>
        <v>33.155080213903744</v>
      </c>
      <c r="Q140" s="6">
        <f>SUMIFS(Tabela_BI[nº Capt. Superf. - DAEE],Tabela_BI[UGRHI],Tabela_BI_UGRHI[[#This Row],[UGRHI]],Tabela_BI[Ano],Tabela_BI_UGRHI[[#This Row],[Ano]])</f>
        <v>125</v>
      </c>
      <c r="R140" s="6">
        <f>SUMIFS(Tabela_BI[nº Capt. Subt. - DAEE],Tabela_BI[UGRHI],Tabela_BI_UGRHI[[#This Row],[UGRHI]],Tabela_BI[Ano],Tabela_BI_UGRHI[[#This Row],[Ano]])</f>
        <v>62</v>
      </c>
    </row>
    <row r="141" spans="1:31" hidden="1" x14ac:dyDescent="0.25">
      <c r="A141" s="1">
        <v>8</v>
      </c>
      <c r="B141" s="1">
        <v>2013</v>
      </c>
      <c r="C141" s="20">
        <f>SUMIFS(Tabela_BI[P.01-A],Tabela_BI[UGRHI],Tabela_BI_UGRHI[[#This Row],[UGRHI]],Tabela_BI[Ano],Tabela_BI_UGRHI[[#This Row],[Ano]])</f>
        <v>4.0356550999999996</v>
      </c>
      <c r="D141" s="20">
        <f>SUMIFS(Tabela_BI[P.01-B],Tabela_BI[UGRHI],Tabela_BI_UGRHI[[#This Row],[UGRHI]],Tabela_BI[Ano],Tabela_BI_UGRHI[[#This Row],[Ano]])</f>
        <v>3.1836061999999998</v>
      </c>
      <c r="E141" s="20">
        <f>SUMIFS(Tabela_BI[P.01-C],Tabela_BI[UGRHI],Tabela_BI_UGRHI[[#This Row],[UGRHI]],Tabela_BI[Ano],Tabela_BI_UGRHI[[#This Row],[Ano]])</f>
        <v>0.85204889999999989</v>
      </c>
      <c r="F141" s="20">
        <f>SUMIFS(Tabela_BI[P.01-D],Tabela_BI[UGRHI],Tabela_BI_UGRHI[[#This Row],[UGRHI]],Tabela_BI[Ano],Tabela_BI_UGRHI[[#This Row],[Ano]])</f>
        <v>3.9699999999999993</v>
      </c>
      <c r="G141" s="20">
        <f>SUMIFS(Tabela_BI[P.02-A],Tabela_BI[UGRHI],Tabela_BI_UGRHI[[#This Row],[UGRHI]],Tabela_BI[Ano],Tabela_BI_UGRHI[[#This Row],[Ano]])</f>
        <v>0.72989139999999975</v>
      </c>
      <c r="H141" s="20">
        <f>SUMIFS(Tabela_BI[P.02-B],Tabela_BI[UGRHI],Tabela_BI_UGRHI[[#This Row],[UGRHI]],Tabela_BI[Ano],Tabela_BI_UGRHI[[#This Row],[Ano]])</f>
        <v>0.39474359999999992</v>
      </c>
      <c r="I141" s="20">
        <f>SUMIFS(Tabela_BI[P.02-C],Tabela_BI[UGRHI],Tabela_BI_UGRHI[[#This Row],[UGRHI]],Tabela_BI[Ano],Tabela_BI_UGRHI[[#This Row],[Ano]])</f>
        <v>2.8079961999999998</v>
      </c>
      <c r="J141" s="20">
        <f>SUMIFS(Tabela_BI[P.02-D],Tabela_BI[UGRHI],Tabela_BI_UGRHI[[#This Row],[UGRHI]],Tabela_BI[Ano],Tabela_BI_UGRHI[[#This Row],[Ano]])</f>
        <v>0.1030239</v>
      </c>
      <c r="K141" s="49">
        <f>SUMIFS(Tabela_BI[P.02-E],Tabela_BI[UGRHI],Tabela_BI_UGRHI[[#This Row],[UGRHI]],Tabela_BI[Ano],Tabela_BI_UGRHI[[#This Row],[Ano]])</f>
        <v>2.1106927864105494</v>
      </c>
      <c r="L141" s="6">
        <f>SUMIFS(Tabela_BI[P.08-D],Tabela_BI[UGRHI],Tabela_BI_UGRHI[[#This Row],[UGRHI]],Tabela_BI[Ano],Tabela_BI_UGRHI[[#This Row],[Ano]])</f>
        <v>203</v>
      </c>
      <c r="M141" s="7">
        <f>(Tabela_BI_UGRHI[[#This Row],[nº Capt. Superf. - DAEE]]/VLOOKUP(A141,'Base UGRHI'!$B:$H,2,FALSE))*1000</f>
        <v>45.018037496189621</v>
      </c>
      <c r="N141" s="7">
        <f>(Tabela_BI_UGRHI[[#This Row],[nº Capt. Subt. - DAEE]]/VLOOKUP(A141,'Base UGRHI'!$B:$H,2,FALSE))*1000</f>
        <v>38.961799268002672</v>
      </c>
      <c r="O141" s="8">
        <f>(Tabela_BI_UGRHI[[#This Row],[nº Capt. Superf. - DAEE]]/SUM(Tabela_BI_UGRHI[[#This Row],[nº Capt. Superf. - DAEE]:[nº Capt. Subt. - DAEE]]))*100</f>
        <v>53.605769230769226</v>
      </c>
      <c r="P141" s="7">
        <f>(Tabela_BI_UGRHI[[#This Row],[nº Capt. Subt. - DAEE]]/SUM(Tabela_BI_UGRHI[[#This Row],[nº Capt. Superf. - DAEE]:[nº Capt. Subt. - DAEE]]))*100</f>
        <v>46.394230769230774</v>
      </c>
      <c r="Q141" s="6">
        <f>SUMIFS(Tabela_BI[nº Capt. Superf. - DAEE],Tabela_BI[UGRHI],Tabela_BI_UGRHI[[#This Row],[UGRHI]],Tabela_BI[Ano],Tabela_BI_UGRHI[[#This Row],[Ano]])</f>
        <v>446</v>
      </c>
      <c r="R141" s="6">
        <f>SUMIFS(Tabela_BI[nº Capt. Subt. - DAEE],Tabela_BI[UGRHI],Tabela_BI_UGRHI[[#This Row],[UGRHI]],Tabela_BI[Ano],Tabela_BI_UGRHI[[#This Row],[Ano]])</f>
        <v>386</v>
      </c>
    </row>
    <row r="142" spans="1:31" hidden="1" x14ac:dyDescent="0.25">
      <c r="A142" s="1">
        <v>9</v>
      </c>
      <c r="B142" s="1">
        <v>2013</v>
      </c>
      <c r="C142" s="20">
        <f>SUMIFS(Tabela_BI[P.01-A],Tabela_BI[UGRHI],Tabela_BI_UGRHI[[#This Row],[UGRHI]],Tabela_BI[Ano],Tabela_BI_UGRHI[[#This Row],[Ano]])</f>
        <v>20.444604300000005</v>
      </c>
      <c r="D142" s="20">
        <f>SUMIFS(Tabela_BI[P.01-B],Tabela_BI[UGRHI],Tabela_BI_UGRHI[[#This Row],[UGRHI]],Tabela_BI[Ano],Tabela_BI_UGRHI[[#This Row],[Ano]])</f>
        <v>17.491606000000004</v>
      </c>
      <c r="E142" s="20">
        <f>SUMIFS(Tabela_BI[P.01-C],Tabela_BI[UGRHI],Tabela_BI_UGRHI[[#This Row],[UGRHI]],Tabela_BI[Ano],Tabela_BI_UGRHI[[#This Row],[Ano]])</f>
        <v>2.9529983</v>
      </c>
      <c r="F142" s="20">
        <f>SUMIFS(Tabela_BI[P.01-D],Tabela_BI[UGRHI],Tabela_BI_UGRHI[[#This Row],[UGRHI]],Tabela_BI[Ano],Tabela_BI_UGRHI[[#This Row],[Ano]])</f>
        <v>7.16</v>
      </c>
      <c r="G142" s="20">
        <f>SUMIFS(Tabela_BI[P.02-A],Tabela_BI[UGRHI],Tabela_BI_UGRHI[[#This Row],[UGRHI]],Tabela_BI[Ano],Tabela_BI_UGRHI[[#This Row],[Ano]])</f>
        <v>2.9643892999999997</v>
      </c>
      <c r="H142" s="20">
        <f>SUMIFS(Tabela_BI[P.02-B],Tabela_BI[UGRHI],Tabela_BI_UGRHI[[#This Row],[UGRHI]],Tabela_BI[Ano],Tabela_BI_UGRHI[[#This Row],[Ano]])</f>
        <v>6.2923883000000007</v>
      </c>
      <c r="I142" s="20">
        <f>SUMIFS(Tabela_BI[P.02-C],Tabela_BI[UGRHI],Tabela_BI_UGRHI[[#This Row],[UGRHI]],Tabela_BI[Ano],Tabela_BI_UGRHI[[#This Row],[Ano]])</f>
        <v>9.6400683999999988</v>
      </c>
      <c r="J142" s="20">
        <f>SUMIFS(Tabela_BI[P.02-D],Tabela_BI[UGRHI],Tabela_BI_UGRHI[[#This Row],[UGRHI]],Tabela_BI[Ano],Tabela_BI_UGRHI[[#This Row],[Ano]])</f>
        <v>1.5477583000000006</v>
      </c>
      <c r="K142" s="49">
        <f>SUMIFS(Tabela_BI[P.02-E],Tabela_BI[UGRHI],Tabela_BI_UGRHI[[#This Row],[UGRHI]],Tabela_BI[Ano],Tabela_BI_UGRHI[[#This Row],[Ano]])</f>
        <v>4.4218626728182873</v>
      </c>
      <c r="L142" s="6">
        <f>SUMIFS(Tabela_BI[P.08-D],Tabela_BI[UGRHI],Tabela_BI_UGRHI[[#This Row],[UGRHI]],Tabela_BI[Ano],Tabela_BI_UGRHI[[#This Row],[Ano]])</f>
        <v>889</v>
      </c>
      <c r="M142" s="7">
        <f>(Tabela_BI_UGRHI[[#This Row],[nº Capt. Superf. - DAEE]]/VLOOKUP(A142,'Base UGRHI'!$B:$H,2,FALSE))*1000</f>
        <v>109.34798673090958</v>
      </c>
      <c r="N142" s="7">
        <f>(Tabela_BI_UGRHI[[#This Row],[nº Capt. Subt. - DAEE]]/VLOOKUP(A142,'Base UGRHI'!$B:$H,2,FALSE))*1000</f>
        <v>75.661133274860944</v>
      </c>
      <c r="O142" s="8">
        <f>(Tabela_BI_UGRHI[[#This Row],[nº Capt. Superf. - DAEE]]/SUM(Tabela_BI_UGRHI[[#This Row],[nº Capt. Superf. - DAEE]:[nº Capt. Subt. - DAEE]]))*100</f>
        <v>59.104106180008301</v>
      </c>
      <c r="P142" s="7">
        <f>(Tabela_BI_UGRHI[[#This Row],[nº Capt. Subt. - DAEE]]/SUM(Tabela_BI_UGRHI[[#This Row],[nº Capt. Superf. - DAEE]:[nº Capt. Subt. - DAEE]]))*100</f>
        <v>40.895893819991699</v>
      </c>
      <c r="Q142" s="6">
        <f>SUMIFS(Tabela_BI[nº Capt. Superf. - DAEE],Tabela_BI[UGRHI],Tabela_BI_UGRHI[[#This Row],[UGRHI]],Tabela_BI[Ano],Tabela_BI_UGRHI[[#This Row],[Ano]])</f>
        <v>1425</v>
      </c>
      <c r="R142" s="6">
        <f>SUMIFS(Tabela_BI[nº Capt. Subt. - DAEE],Tabela_BI[UGRHI],Tabela_BI_UGRHI[[#This Row],[UGRHI]],Tabela_BI[Ano],Tabela_BI_UGRHI[[#This Row],[Ano]])</f>
        <v>986</v>
      </c>
    </row>
    <row r="143" spans="1:31" hidden="1" x14ac:dyDescent="0.25">
      <c r="A143" s="1">
        <v>10</v>
      </c>
      <c r="B143" s="1">
        <v>2013</v>
      </c>
      <c r="C143" s="20">
        <f>SUMIFS(Tabela_BI[P.01-A],Tabela_BI[UGRHI],Tabela_BI_UGRHI[[#This Row],[UGRHI]],Tabela_BI[Ano],Tabela_BI_UGRHI[[#This Row],[Ano]])</f>
        <v>10.5013966</v>
      </c>
      <c r="D143" s="20">
        <f>SUMIFS(Tabela_BI[P.01-B],Tabela_BI[UGRHI],Tabela_BI_UGRHI[[#This Row],[UGRHI]],Tabela_BI[Ano],Tabela_BI_UGRHI[[#This Row],[Ano]])</f>
        <v>8.8528719999999996</v>
      </c>
      <c r="E143" s="20">
        <f>SUMIFS(Tabela_BI[P.01-C],Tabela_BI[UGRHI],Tabela_BI_UGRHI[[#This Row],[UGRHI]],Tabela_BI[Ano],Tabela_BI_UGRHI[[#This Row],[Ano]])</f>
        <v>1.6485245999999985</v>
      </c>
      <c r="F143" s="20">
        <f>SUMIFS(Tabela_BI[P.01-D],Tabela_BI[UGRHI],Tabela_BI_UGRHI[[#This Row],[UGRHI]],Tabela_BI[Ano],Tabela_BI_UGRHI[[#This Row],[Ano]])</f>
        <v>0</v>
      </c>
      <c r="G143" s="20">
        <f>SUMIFS(Tabela_BI[P.02-A],Tabela_BI[UGRHI],Tabela_BI_UGRHI[[#This Row],[UGRHI]],Tabela_BI[Ano],Tabela_BI_UGRHI[[#This Row],[Ano]])</f>
        <v>5.4480683000000001</v>
      </c>
      <c r="H143" s="20">
        <f>SUMIFS(Tabela_BI[P.02-B],Tabela_BI[UGRHI],Tabela_BI_UGRHI[[#This Row],[UGRHI]],Tabela_BI[Ano],Tabela_BI_UGRHI[[#This Row],[Ano]])</f>
        <v>2.559023799999999</v>
      </c>
      <c r="I143" s="20">
        <f>SUMIFS(Tabela_BI[P.02-C],Tabela_BI[UGRHI],Tabela_BI_UGRHI[[#This Row],[UGRHI]],Tabela_BI[Ano],Tabela_BI_UGRHI[[#This Row],[Ano]])</f>
        <v>1.6799445999999998</v>
      </c>
      <c r="J143" s="20">
        <f>SUMIFS(Tabela_BI[P.02-D],Tabela_BI[UGRHI],Tabela_BI_UGRHI[[#This Row],[UGRHI]],Tabela_BI[Ano],Tabela_BI_UGRHI[[#This Row],[Ano]])</f>
        <v>0.81435989999999947</v>
      </c>
      <c r="K143" s="49">
        <f>SUMIFS(Tabela_BI[P.02-E],Tabela_BI[UGRHI],Tabela_BI_UGRHI[[#This Row],[UGRHI]],Tabela_BI[Ano],Tabela_BI_UGRHI[[#This Row],[Ano]])</f>
        <v>6.0095704772256928</v>
      </c>
      <c r="L143" s="6">
        <f>SUMIFS(Tabela_BI[P.08-D],Tabela_BI[UGRHI],Tabela_BI_UGRHI[[#This Row],[UGRHI]],Tabela_BI[Ano],Tabela_BI_UGRHI[[#This Row],[Ano]])</f>
        <v>1124</v>
      </c>
      <c r="M143" s="7">
        <f>(Tabela_BI_UGRHI[[#This Row],[nº Capt. Superf. - DAEE]]/VLOOKUP(A143,'Base UGRHI'!$B:$H,2,FALSE))*1000</f>
        <v>54.797283112684042</v>
      </c>
      <c r="N143" s="7">
        <f>(Tabela_BI_UGRHI[[#This Row],[nº Capt. Subt. - DAEE]]/VLOOKUP(A143,'Base UGRHI'!$B:$H,2,FALSE))*1000</f>
        <v>109.8425177326653</v>
      </c>
      <c r="O143" s="8">
        <f>(Tabela_BI_UGRHI[[#This Row],[nº Capt. Superf. - DAEE]]/SUM(Tabela_BI_UGRHI[[#This Row],[nº Capt. Superf. - DAEE]:[nº Capt. Subt. - DAEE]]))*100</f>
        <v>33.283132530120483</v>
      </c>
      <c r="P143" s="7">
        <f>(Tabela_BI_UGRHI[[#This Row],[nº Capt. Subt. - DAEE]]/SUM(Tabela_BI_UGRHI[[#This Row],[nº Capt. Superf. - DAEE]:[nº Capt. Subt. - DAEE]]))*100</f>
        <v>66.716867469879517</v>
      </c>
      <c r="Q143" s="6">
        <f>SUMIFS(Tabela_BI[nº Capt. Superf. - DAEE],Tabela_BI[UGRHI],Tabela_BI_UGRHI[[#This Row],[UGRHI]],Tabela_BI[Ano],Tabela_BI_UGRHI[[#This Row],[Ano]])</f>
        <v>663</v>
      </c>
      <c r="R143" s="6">
        <f>SUMIFS(Tabela_BI[nº Capt. Subt. - DAEE],Tabela_BI[UGRHI],Tabela_BI_UGRHI[[#This Row],[UGRHI]],Tabela_BI[Ano],Tabela_BI_UGRHI[[#This Row],[Ano]])</f>
        <v>1329</v>
      </c>
    </row>
    <row r="144" spans="1:31" hidden="1" x14ac:dyDescent="0.25">
      <c r="A144" s="1">
        <v>11</v>
      </c>
      <c r="B144" s="1">
        <v>2013</v>
      </c>
      <c r="C144" s="20">
        <f>SUMIFS(Tabela_BI[P.01-A],Tabela_BI[UGRHI],Tabela_BI_UGRHI[[#This Row],[UGRHI]],Tabela_BI[Ano],Tabela_BI_UGRHI[[#This Row],[Ano]])</f>
        <v>2.3298469000000002</v>
      </c>
      <c r="D144" s="20">
        <f>SUMIFS(Tabela_BI[P.01-B],Tabela_BI[UGRHI],Tabela_BI_UGRHI[[#This Row],[UGRHI]],Tabela_BI[Ano],Tabela_BI_UGRHI[[#This Row],[Ano]])</f>
        <v>2.3023506999999999</v>
      </c>
      <c r="E144" s="20">
        <f>SUMIFS(Tabela_BI[P.01-C],Tabela_BI[UGRHI],Tabela_BI_UGRHI[[#This Row],[UGRHI]],Tabela_BI[Ano],Tabela_BI_UGRHI[[#This Row],[Ano]])</f>
        <v>2.7496199999999998E-2</v>
      </c>
      <c r="F144" s="20">
        <f>SUMIFS(Tabela_BI[P.01-D],Tabela_BI[UGRHI],Tabela_BI_UGRHI[[#This Row],[UGRHI]],Tabela_BI[Ano],Tabela_BI_UGRHI[[#This Row],[Ano]])</f>
        <v>0.58000000000000007</v>
      </c>
      <c r="G144" s="20">
        <f>SUMIFS(Tabela_BI[P.02-A],Tabela_BI[UGRHI],Tabela_BI_UGRHI[[#This Row],[UGRHI]],Tabela_BI[Ano],Tabela_BI_UGRHI[[#This Row],[Ano]])</f>
        <v>0.23300459999999995</v>
      </c>
      <c r="H144" s="20">
        <f>SUMIFS(Tabela_BI[P.02-B],Tabela_BI[UGRHI],Tabela_BI_UGRHI[[#This Row],[UGRHI]],Tabela_BI[Ano],Tabela_BI_UGRHI[[#This Row],[Ano]])</f>
        <v>1.2072046999999995</v>
      </c>
      <c r="I144" s="20">
        <f>SUMIFS(Tabela_BI[P.02-C],Tabela_BI[UGRHI],Tabela_BI_UGRHI[[#This Row],[UGRHI]],Tabela_BI[Ano],Tabela_BI_UGRHI[[#This Row],[Ano]])</f>
        <v>0.80823749999999994</v>
      </c>
      <c r="J144" s="20">
        <f>SUMIFS(Tabela_BI[P.02-D],Tabela_BI[UGRHI],Tabela_BI_UGRHI[[#This Row],[UGRHI]],Tabela_BI[Ano],Tabela_BI_UGRHI[[#This Row],[Ano]])</f>
        <v>8.1400100000000031E-2</v>
      </c>
      <c r="K144" s="49">
        <f>SUMIFS(Tabela_BI[P.02-E],Tabela_BI[UGRHI],Tabela_BI_UGRHI[[#This Row],[UGRHI]],Tabela_BI[Ano],Tabela_BI_UGRHI[[#This Row],[Ano]])</f>
        <v>0.71642820103472205</v>
      </c>
      <c r="L144" s="6">
        <f>SUMIFS(Tabela_BI[P.08-D],Tabela_BI[UGRHI],Tabela_BI_UGRHI[[#This Row],[UGRHI]],Tabela_BI[Ano],Tabela_BI_UGRHI[[#This Row],[Ano]])</f>
        <v>661</v>
      </c>
      <c r="M144" s="7">
        <f>(Tabela_BI_UGRHI[[#This Row],[nº Capt. Superf. - DAEE]]/VLOOKUP(A144,'Base UGRHI'!$B:$H,2,FALSE))*1000</f>
        <v>19.875272405558746</v>
      </c>
      <c r="N144" s="7">
        <f>(Tabela_BI_UGRHI[[#This Row],[nº Capt. Subt. - DAEE]]/VLOOKUP(A144,'Base UGRHI'!$B:$H,2,FALSE))*1000</f>
        <v>4.2799259162412637</v>
      </c>
      <c r="O144" s="8">
        <f>(Tabela_BI_UGRHI[[#This Row],[nº Capt. Superf. - DAEE]]/SUM(Tabela_BI_UGRHI[[#This Row],[nº Capt. Superf. - DAEE]:[nº Capt. Subt. - DAEE]]))*100</f>
        <v>82.28155339805825</v>
      </c>
      <c r="P144" s="7">
        <f>(Tabela_BI_UGRHI[[#This Row],[nº Capt. Subt. - DAEE]]/SUM(Tabela_BI_UGRHI[[#This Row],[nº Capt. Superf. - DAEE]:[nº Capt. Subt. - DAEE]]))*100</f>
        <v>17.718446601941746</v>
      </c>
      <c r="Q144" s="6">
        <f>SUMIFS(Tabela_BI[nº Capt. Superf. - DAEE],Tabela_BI[UGRHI],Tabela_BI_UGRHI[[#This Row],[UGRHI]],Tabela_BI[Ano],Tabela_BI_UGRHI[[#This Row],[Ano]])</f>
        <v>339</v>
      </c>
      <c r="R144" s="6">
        <f>SUMIFS(Tabela_BI[nº Capt. Subt. - DAEE],Tabela_BI[UGRHI],Tabela_BI_UGRHI[[#This Row],[UGRHI]],Tabela_BI[Ano],Tabela_BI_UGRHI[[#This Row],[Ano]])</f>
        <v>73</v>
      </c>
    </row>
    <row r="145" spans="1:18" hidden="1" x14ac:dyDescent="0.25">
      <c r="A145" s="1">
        <v>12</v>
      </c>
      <c r="B145" s="1">
        <v>2013</v>
      </c>
      <c r="C145" s="20">
        <f>SUMIFS(Tabela_BI[P.01-A],Tabela_BI[UGRHI],Tabela_BI_UGRHI[[#This Row],[UGRHI]],Tabela_BI[Ano],Tabela_BI_UGRHI[[#This Row],[Ano]])</f>
        <v>12.008923699999999</v>
      </c>
      <c r="D145" s="20">
        <f>SUMIFS(Tabela_BI[P.01-B],Tabela_BI[UGRHI],Tabela_BI_UGRHI[[#This Row],[UGRHI]],Tabela_BI[Ano],Tabela_BI_UGRHI[[#This Row],[Ano]])</f>
        <v>10.5351382</v>
      </c>
      <c r="E145" s="20">
        <f>SUMIFS(Tabela_BI[P.01-C],Tabela_BI[UGRHI],Tabela_BI_UGRHI[[#This Row],[UGRHI]],Tabela_BI[Ano],Tabela_BI_UGRHI[[#This Row],[Ano]])</f>
        <v>1.4737854999999995</v>
      </c>
      <c r="F145" s="20">
        <f>SUMIFS(Tabela_BI[P.01-D],Tabela_BI[UGRHI],Tabela_BI_UGRHI[[#This Row],[UGRHI]],Tabela_BI[Ano],Tabela_BI_UGRHI[[#This Row],[Ano]])</f>
        <v>3.16</v>
      </c>
      <c r="G145" s="20">
        <f>SUMIFS(Tabela_BI[P.02-A],Tabela_BI[UGRHI],Tabela_BI_UGRHI[[#This Row],[UGRHI]],Tabela_BI[Ano],Tabela_BI_UGRHI[[#This Row],[Ano]])</f>
        <v>0.81747910000000013</v>
      </c>
      <c r="H145" s="20">
        <f>SUMIFS(Tabela_BI[P.02-B],Tabela_BI[UGRHI],Tabela_BI_UGRHI[[#This Row],[UGRHI]],Tabela_BI[Ano],Tabela_BI_UGRHI[[#This Row],[Ano]])</f>
        <v>1.6364045</v>
      </c>
      <c r="I145" s="20">
        <f>SUMIFS(Tabela_BI[P.02-C],Tabela_BI[UGRHI],Tabela_BI_UGRHI[[#This Row],[UGRHI]],Tabela_BI[Ano],Tabela_BI_UGRHI[[#This Row],[Ano]])</f>
        <v>9.4177909000000017</v>
      </c>
      <c r="J145" s="20">
        <f>SUMIFS(Tabela_BI[P.02-D],Tabela_BI[UGRHI],Tabela_BI_UGRHI[[#This Row],[UGRHI]],Tabela_BI[Ano],Tabela_BI_UGRHI[[#This Row],[Ano]])</f>
        <v>0.13724920000000002</v>
      </c>
      <c r="K145" s="49">
        <f>SUMIFS(Tabela_BI[P.02-E],Tabela_BI[UGRHI],Tabela_BI_UGRHI[[#This Row],[UGRHI]],Tabela_BI[Ano],Tabela_BI_UGRHI[[#This Row],[Ano]])</f>
        <v>1.0108498925115741</v>
      </c>
      <c r="L145" s="6">
        <f>SUMIFS(Tabela_BI[P.08-D],Tabela_BI[UGRHI],Tabela_BI_UGRHI[[#This Row],[UGRHI]],Tabela_BI[Ano],Tabela_BI_UGRHI[[#This Row],[Ano]])</f>
        <v>261</v>
      </c>
      <c r="M145" s="7">
        <f>(Tabela_BI_UGRHI[[#This Row],[nº Capt. Superf. - DAEE]]/VLOOKUP(A145,'Base UGRHI'!$B:$H,2,FALSE))*1000</f>
        <v>63.685044417858229</v>
      </c>
      <c r="N145" s="7">
        <f>(Tabela_BI_UGRHI[[#This Row],[nº Capt. Subt. - DAEE]]/VLOOKUP(A145,'Base UGRHI'!$B:$H,2,FALSE))*1000</f>
        <v>49.064195368283713</v>
      </c>
      <c r="O145" s="8">
        <f>(Tabela_BI_UGRHI[[#This Row],[nº Capt. Superf. - DAEE]]/SUM(Tabela_BI_UGRHI[[#This Row],[nº Capt. Superf. - DAEE]:[nº Capt. Subt. - DAEE]]))*100</f>
        <v>56.483790523690772</v>
      </c>
      <c r="P145" s="7">
        <f>(Tabela_BI_UGRHI[[#This Row],[nº Capt. Subt. - DAEE]]/SUM(Tabela_BI_UGRHI[[#This Row],[nº Capt. Superf. - DAEE]:[nº Capt. Subt. - DAEE]]))*100</f>
        <v>43.516209476309228</v>
      </c>
      <c r="Q145" s="6">
        <f>SUMIFS(Tabela_BI[nº Capt. Superf. - DAEE],Tabela_BI[UGRHI],Tabela_BI_UGRHI[[#This Row],[UGRHI]],Tabela_BI[Ano],Tabela_BI_UGRHI[[#This Row],[Ano]])</f>
        <v>453</v>
      </c>
      <c r="R145" s="6">
        <f>SUMIFS(Tabela_BI[nº Capt. Subt. - DAEE],Tabela_BI[UGRHI],Tabela_BI_UGRHI[[#This Row],[UGRHI]],Tabela_BI[Ano],Tabela_BI_UGRHI[[#This Row],[Ano]])</f>
        <v>349</v>
      </c>
    </row>
    <row r="146" spans="1:18" hidden="1" x14ac:dyDescent="0.25">
      <c r="A146" s="1">
        <v>13</v>
      </c>
      <c r="B146" s="1">
        <v>2013</v>
      </c>
      <c r="C146" s="20">
        <f>SUMIFS(Tabela_BI[P.01-A],Tabela_BI[UGRHI],Tabela_BI_UGRHI[[#This Row],[UGRHI]],Tabela_BI[Ano],Tabela_BI_UGRHI[[#This Row],[Ano]])</f>
        <v>19.351108799999999</v>
      </c>
      <c r="D146" s="20">
        <f>SUMIFS(Tabela_BI[P.01-B],Tabela_BI[UGRHI],Tabela_BI_UGRHI[[#This Row],[UGRHI]],Tabela_BI[Ano],Tabela_BI_UGRHI[[#This Row],[Ano]])</f>
        <v>14.422290000000006</v>
      </c>
      <c r="E146" s="20">
        <f>SUMIFS(Tabela_BI[P.01-C],Tabela_BI[UGRHI],Tabela_BI_UGRHI[[#This Row],[UGRHI]],Tabela_BI[Ano],Tabela_BI_UGRHI[[#This Row],[Ano]])</f>
        <v>4.9288188000000011</v>
      </c>
      <c r="F146" s="20">
        <f>SUMIFS(Tabela_BI[P.01-D],Tabela_BI[UGRHI],Tabela_BI_UGRHI[[#This Row],[UGRHI]],Tabela_BI[Ano],Tabela_BI_UGRHI[[#This Row],[Ano]])</f>
        <v>0</v>
      </c>
      <c r="G146" s="20">
        <f>SUMIFS(Tabela_BI[P.02-A],Tabela_BI[UGRHI],Tabela_BI_UGRHI[[#This Row],[UGRHI]],Tabela_BI[Ano],Tabela_BI_UGRHI[[#This Row],[Ano]])</f>
        <v>2.3484492000000001</v>
      </c>
      <c r="H146" s="20">
        <f>SUMIFS(Tabela_BI[P.02-B],Tabela_BI[UGRHI],Tabela_BI_UGRHI[[#This Row],[UGRHI]],Tabela_BI[Ano],Tabela_BI_UGRHI[[#This Row],[Ano]])</f>
        <v>5.8017823999999996</v>
      </c>
      <c r="I146" s="20">
        <f>SUMIFS(Tabela_BI[P.02-C],Tabela_BI[UGRHI],Tabela_BI_UGRHI[[#This Row],[UGRHI]],Tabela_BI[Ano],Tabela_BI_UGRHI[[#This Row],[Ano]])</f>
        <v>6.6025361999999985</v>
      </c>
      <c r="J146" s="20">
        <f>SUMIFS(Tabela_BI[P.02-D],Tabela_BI[UGRHI],Tabela_BI_UGRHI[[#This Row],[UGRHI]],Tabela_BI[Ano],Tabela_BI_UGRHI[[#This Row],[Ano]])</f>
        <v>4.5983410000000005</v>
      </c>
      <c r="K146" s="49">
        <f>SUMIFS(Tabela_BI[P.02-E],Tabela_BI[UGRHI],Tabela_BI_UGRHI[[#This Row],[UGRHI]],Tabela_BI[Ano],Tabela_BI_UGRHI[[#This Row],[Ano]])</f>
        <v>4.7886942671967594</v>
      </c>
      <c r="L146" s="6">
        <f>SUMIFS(Tabela_BI[P.08-D],Tabela_BI[UGRHI],Tabela_BI_UGRHI[[#This Row],[UGRHI]],Tabela_BI[Ano],Tabela_BI_UGRHI[[#This Row],[Ano]])</f>
        <v>332</v>
      </c>
      <c r="M146" s="7">
        <f>(Tabela_BI_UGRHI[[#This Row],[nº Capt. Superf. - DAEE]]/VLOOKUP(A146,'Base UGRHI'!$B:$H,2,FALSE))*1000</f>
        <v>36.247520939696571</v>
      </c>
      <c r="N146" s="7">
        <f>(Tabela_BI_UGRHI[[#This Row],[nº Capt. Subt. - DAEE]]/VLOOKUP(A146,'Base UGRHI'!$B:$H,2,FALSE))*1000</f>
        <v>98.000229923616374</v>
      </c>
      <c r="O146" s="8">
        <f>(Tabela_BI_UGRHI[[#This Row],[nº Capt. Superf. - DAEE]]/SUM(Tabela_BI_UGRHI[[#This Row],[nº Capt. Superf. - DAEE]:[nº Capt. Subt. - DAEE]]))*100</f>
        <v>27.000467945718299</v>
      </c>
      <c r="P146" s="7">
        <f>(Tabela_BI_UGRHI[[#This Row],[nº Capt. Subt. - DAEE]]/SUM(Tabela_BI_UGRHI[[#This Row],[nº Capt. Superf. - DAEE]:[nº Capt. Subt. - DAEE]]))*100</f>
        <v>72.999532054281701</v>
      </c>
      <c r="Q146" s="6">
        <f>SUMIFS(Tabela_BI[nº Capt. Superf. - DAEE],Tabela_BI[UGRHI],Tabela_BI_UGRHI[[#This Row],[UGRHI]],Tabela_BI[Ano],Tabela_BI_UGRHI[[#This Row],[Ano]])</f>
        <v>577</v>
      </c>
      <c r="R146" s="6">
        <f>SUMIFS(Tabela_BI[nº Capt. Subt. - DAEE],Tabela_BI[UGRHI],Tabela_BI_UGRHI[[#This Row],[UGRHI]],Tabela_BI[Ano],Tabela_BI_UGRHI[[#This Row],[Ano]])</f>
        <v>1560</v>
      </c>
    </row>
    <row r="147" spans="1:18" hidden="1" x14ac:dyDescent="0.25">
      <c r="A147" s="1">
        <v>14</v>
      </c>
      <c r="B147" s="1">
        <v>2013</v>
      </c>
      <c r="C147" s="20">
        <f>SUMIFS(Tabela_BI[P.01-A],Tabela_BI[UGRHI],Tabela_BI_UGRHI[[#This Row],[UGRHI]],Tabela_BI[Ano],Tabela_BI_UGRHI[[#This Row],[Ano]])</f>
        <v>10.451863999999999</v>
      </c>
      <c r="D147" s="20">
        <f>SUMIFS(Tabela_BI[P.01-B],Tabela_BI[UGRHI],Tabela_BI_UGRHI[[#This Row],[UGRHI]],Tabela_BI[Ano],Tabela_BI_UGRHI[[#This Row],[Ano]])</f>
        <v>10.1256965</v>
      </c>
      <c r="E147" s="20">
        <f>SUMIFS(Tabela_BI[P.01-C],Tabela_BI[UGRHI],Tabela_BI_UGRHI[[#This Row],[UGRHI]],Tabela_BI[Ano],Tabela_BI_UGRHI[[#This Row],[Ano]])</f>
        <v>0.3261675</v>
      </c>
      <c r="F147" s="20">
        <f>SUMIFS(Tabela_BI[P.01-D],Tabela_BI[UGRHI],Tabela_BI_UGRHI[[#This Row],[UGRHI]],Tabela_BI[Ano],Tabela_BI_UGRHI[[#This Row],[Ano]])</f>
        <v>1.2800000000000002</v>
      </c>
      <c r="G147" s="20">
        <f>SUMIFS(Tabela_BI[P.02-A],Tabela_BI[UGRHI],Tabela_BI_UGRHI[[#This Row],[UGRHI]],Tabela_BI[Ano],Tabela_BI_UGRHI[[#This Row],[Ano]])</f>
        <v>0.92803819999999981</v>
      </c>
      <c r="H147" s="20">
        <f>SUMIFS(Tabela_BI[P.02-B],Tabela_BI[UGRHI],Tabela_BI_UGRHI[[#This Row],[UGRHI]],Tabela_BI[Ano],Tabela_BI_UGRHI[[#This Row],[Ano]])</f>
        <v>2.0293696999999997</v>
      </c>
      <c r="I147" s="20">
        <f>SUMIFS(Tabela_BI[P.02-C],Tabela_BI[UGRHI],Tabela_BI_UGRHI[[#This Row],[UGRHI]],Tabela_BI[Ano],Tabela_BI_UGRHI[[#This Row],[Ano]])</f>
        <v>7.1342884</v>
      </c>
      <c r="J147" s="20">
        <f>SUMIFS(Tabela_BI[P.02-D],Tabela_BI[UGRHI],Tabela_BI_UGRHI[[#This Row],[UGRHI]],Tabela_BI[Ano],Tabela_BI_UGRHI[[#This Row],[Ano]])</f>
        <v>0.36016769999999998</v>
      </c>
      <c r="K147" s="49">
        <f>SUMIFS(Tabela_BI[P.02-E],Tabela_BI[UGRHI],Tabela_BI_UGRHI[[#This Row],[UGRHI]],Tabela_BI[Ano],Tabela_BI_UGRHI[[#This Row],[Ano]])</f>
        <v>1.8916640379573861</v>
      </c>
      <c r="L147" s="6">
        <f>SUMIFS(Tabela_BI[P.08-D],Tabela_BI[UGRHI],Tabela_BI_UGRHI[[#This Row],[UGRHI]],Tabela_BI[Ano],Tabela_BI_UGRHI[[#This Row],[Ano]])</f>
        <v>661</v>
      </c>
      <c r="M147" s="7">
        <f>(Tabela_BI_UGRHI[[#This Row],[nº Capt. Superf. - DAEE]]/VLOOKUP(A147,'Base UGRHI'!$B:$H,2,FALSE))*1000</f>
        <v>65.000725712850141</v>
      </c>
      <c r="N147" s="7">
        <f>(Tabela_BI_UGRHI[[#This Row],[nº Capt. Subt. - DAEE]]/VLOOKUP(A147,'Base UGRHI'!$B:$H,2,FALSE))*1000</f>
        <v>15.189338723700143</v>
      </c>
      <c r="O147" s="8">
        <f>(Tabela_BI_UGRHI[[#This Row],[nº Capt. Superf. - DAEE]]/SUM(Tabela_BI_UGRHI[[#This Row],[nº Capt. Superf. - DAEE]:[nº Capt. Subt. - DAEE]]))*100</f>
        <v>81.05832832230908</v>
      </c>
      <c r="P147" s="7">
        <f>(Tabela_BI_UGRHI[[#This Row],[nº Capt. Subt. - DAEE]]/SUM(Tabela_BI_UGRHI[[#This Row],[nº Capt. Superf. - DAEE]:[nº Capt. Subt. - DAEE]]))*100</f>
        <v>18.94167167769092</v>
      </c>
      <c r="Q147" s="6">
        <f>SUMIFS(Tabela_BI[nº Capt. Superf. - DAEE],Tabela_BI[UGRHI],Tabela_BI_UGRHI[[#This Row],[UGRHI]],Tabela_BI[Ano],Tabela_BI_UGRHI[[#This Row],[Ano]])</f>
        <v>1348</v>
      </c>
      <c r="R147" s="6">
        <f>SUMIFS(Tabela_BI[nº Capt. Subt. - DAEE],Tabela_BI[UGRHI],Tabela_BI_UGRHI[[#This Row],[UGRHI]],Tabela_BI[Ano],Tabela_BI_UGRHI[[#This Row],[Ano]])</f>
        <v>315</v>
      </c>
    </row>
    <row r="148" spans="1:18" hidden="1" x14ac:dyDescent="0.25">
      <c r="A148" s="1">
        <v>15</v>
      </c>
      <c r="B148" s="1">
        <v>2013</v>
      </c>
      <c r="C148" s="20">
        <f>SUMIFS(Tabela_BI[P.01-A],Tabela_BI[UGRHI],Tabela_BI_UGRHI[[#This Row],[UGRHI]],Tabela_BI[Ano],Tabela_BI_UGRHI[[#This Row],[Ano]])</f>
        <v>15.355147400000007</v>
      </c>
      <c r="D148" s="20">
        <f>SUMIFS(Tabela_BI[P.01-B],Tabela_BI[UGRHI],Tabela_BI_UGRHI[[#This Row],[UGRHI]],Tabela_BI[Ano],Tabela_BI_UGRHI[[#This Row],[Ano]])</f>
        <v>10.896156999999999</v>
      </c>
      <c r="E148" s="20">
        <f>SUMIFS(Tabela_BI[P.01-C],Tabela_BI[UGRHI],Tabela_BI_UGRHI[[#This Row],[UGRHI]],Tabela_BI[Ano],Tabela_BI_UGRHI[[#This Row],[Ano]])</f>
        <v>4.4589904000000118</v>
      </c>
      <c r="F148" s="20">
        <f>SUMIFS(Tabela_BI[P.01-D],Tabela_BI[UGRHI],Tabela_BI_UGRHI[[#This Row],[UGRHI]],Tabela_BI[Ano],Tabela_BI_UGRHI[[#This Row],[Ano]])</f>
        <v>0.97000000000000008</v>
      </c>
      <c r="G148" s="20">
        <f>SUMIFS(Tabela_BI[P.02-A],Tabela_BI[UGRHI],Tabela_BI_UGRHI[[#This Row],[UGRHI]],Tabela_BI[Ano],Tabela_BI_UGRHI[[#This Row],[Ano]])</f>
        <v>2.1585458000000002</v>
      </c>
      <c r="H148" s="20">
        <f>SUMIFS(Tabela_BI[P.02-B],Tabela_BI[UGRHI],Tabela_BI_UGRHI[[#This Row],[UGRHI]],Tabela_BI[Ano],Tabela_BI_UGRHI[[#This Row],[Ano]])</f>
        <v>3.7629300000000003</v>
      </c>
      <c r="I148" s="20">
        <f>SUMIFS(Tabela_BI[P.02-C],Tabela_BI[UGRHI],Tabela_BI_UGRHI[[#This Row],[UGRHI]],Tabela_BI[Ano],Tabela_BI_UGRHI[[#This Row],[Ano]])</f>
        <v>7.6044117999999994</v>
      </c>
      <c r="J148" s="20">
        <f>SUMIFS(Tabela_BI[P.02-D],Tabela_BI[UGRHI],Tabela_BI_UGRHI[[#This Row],[UGRHI]],Tabela_BI[Ano],Tabela_BI_UGRHI[[#This Row],[Ano]])</f>
        <v>1.8292597999999993</v>
      </c>
      <c r="K148" s="49">
        <f>SUMIFS(Tabela_BI[P.02-E],Tabela_BI[UGRHI],Tabela_BI_UGRHI[[#This Row],[UGRHI]],Tabela_BI[Ano],Tabela_BI_UGRHI[[#This Row],[Ano]])</f>
        <v>3.7591068570179189</v>
      </c>
      <c r="L148" s="6">
        <f>SUMIFS(Tabela_BI[P.08-D],Tabela_BI[UGRHI],Tabela_BI_UGRHI[[#This Row],[UGRHI]],Tabela_BI[Ano],Tabela_BI_UGRHI[[#This Row],[Ano]])</f>
        <v>381</v>
      </c>
      <c r="M148" s="7">
        <f>(Tabela_BI_UGRHI[[#This Row],[nº Capt. Superf. - DAEE]]/VLOOKUP(A148,'Base UGRHI'!$B:$H,2,FALSE))*1000</f>
        <v>54.532565030083802</v>
      </c>
      <c r="N148" s="7">
        <f>(Tabela_BI_UGRHI[[#This Row],[nº Capt. Subt. - DAEE]]/VLOOKUP(A148,'Base UGRHI'!$B:$H,2,FALSE))*1000</f>
        <v>126.12854556958092</v>
      </c>
      <c r="O148" s="8">
        <f>(Tabela_BI_UGRHI[[#This Row],[nº Capt. Superf. - DAEE]]/SUM(Tabela_BI_UGRHI[[#This Row],[nº Capt. Superf. - DAEE]:[nº Capt. Subt. - DAEE]]))*100</f>
        <v>30.185004868549171</v>
      </c>
      <c r="P148" s="7">
        <f>(Tabela_BI_UGRHI[[#This Row],[nº Capt. Subt. - DAEE]]/SUM(Tabela_BI_UGRHI[[#This Row],[nº Capt. Superf. - DAEE]:[nº Capt. Subt. - DAEE]]))*100</f>
        <v>69.814995131450829</v>
      </c>
      <c r="Q148" s="6">
        <f>SUMIFS(Tabela_BI[nº Capt. Superf. - DAEE],Tabela_BI[UGRHI],Tabela_BI_UGRHI[[#This Row],[UGRHI]],Tabela_BI[Ano],Tabela_BI_UGRHI[[#This Row],[Ano]])</f>
        <v>930</v>
      </c>
      <c r="R148" s="6">
        <f>SUMIFS(Tabela_BI[nº Capt. Subt. - DAEE],Tabela_BI[UGRHI],Tabela_BI_UGRHI[[#This Row],[UGRHI]],Tabela_BI[Ano],Tabela_BI_UGRHI[[#This Row],[Ano]])</f>
        <v>2151</v>
      </c>
    </row>
    <row r="149" spans="1:18" hidden="1" x14ac:dyDescent="0.25">
      <c r="A149" s="1">
        <v>16</v>
      </c>
      <c r="B149" s="1">
        <v>2013</v>
      </c>
      <c r="C149" s="20">
        <f>SUMIFS(Tabela_BI[P.01-A],Tabela_BI[UGRHI],Tabela_BI_UGRHI[[#This Row],[UGRHI]],Tabela_BI[Ano],Tabela_BI_UGRHI[[#This Row],[Ano]])</f>
        <v>8.6988344000000044</v>
      </c>
      <c r="D149" s="20">
        <f>SUMIFS(Tabela_BI[P.01-B],Tabela_BI[UGRHI],Tabela_BI_UGRHI[[#This Row],[UGRHI]],Tabela_BI[Ano],Tabela_BI_UGRHI[[#This Row],[Ano]])</f>
        <v>6.3998801000000007</v>
      </c>
      <c r="E149" s="20">
        <f>SUMIFS(Tabela_BI[P.01-C],Tabela_BI[UGRHI],Tabela_BI_UGRHI[[#This Row],[UGRHI]],Tabela_BI[Ano],Tabela_BI_UGRHI[[#This Row],[Ano]])</f>
        <v>2.2989543000000001</v>
      </c>
      <c r="F149" s="20">
        <f>SUMIFS(Tabela_BI[P.01-D],Tabela_BI[UGRHI],Tabela_BI_UGRHI[[#This Row],[UGRHI]],Tabela_BI[Ano],Tabela_BI_UGRHI[[#This Row],[Ano]])</f>
        <v>0</v>
      </c>
      <c r="G149" s="20">
        <f>SUMIFS(Tabela_BI[P.02-A],Tabela_BI[UGRHI],Tabela_BI_UGRHI[[#This Row],[UGRHI]],Tabela_BI[Ano],Tabela_BI_UGRHI[[#This Row],[Ano]])</f>
        <v>0.76582470000000014</v>
      </c>
      <c r="H149" s="20">
        <f>SUMIFS(Tabela_BI[P.02-B],Tabela_BI[UGRHI],Tabela_BI_UGRHI[[#This Row],[UGRHI]],Tabela_BI[Ano],Tabela_BI_UGRHI[[#This Row],[Ano]])</f>
        <v>1.2509123999999996</v>
      </c>
      <c r="I149" s="20">
        <f>SUMIFS(Tabela_BI[P.02-C],Tabela_BI[UGRHI],Tabela_BI_UGRHI[[#This Row],[UGRHI]],Tabela_BI[Ano],Tabela_BI_UGRHI[[#This Row],[Ano]])</f>
        <v>6.2461095999999952</v>
      </c>
      <c r="J149" s="20">
        <f>SUMIFS(Tabela_BI[P.02-D],Tabela_BI[UGRHI],Tabela_BI_UGRHI[[#This Row],[UGRHI]],Tabela_BI[Ano],Tabela_BI_UGRHI[[#This Row],[Ano]])</f>
        <v>0.43598770000000003</v>
      </c>
      <c r="K149" s="49">
        <f>SUMIFS(Tabela_BI[P.02-E],Tabela_BI[UGRHI],Tabela_BI_UGRHI[[#This Row],[UGRHI]],Tabela_BI[Ano],Tabela_BI_UGRHI[[#This Row],[Ano]])</f>
        <v>1.4624739710026451</v>
      </c>
      <c r="L149" s="6">
        <f>SUMIFS(Tabela_BI[P.08-D],Tabela_BI[UGRHI],Tabela_BI_UGRHI[[#This Row],[UGRHI]],Tabela_BI[Ano],Tabela_BI_UGRHI[[#This Row],[Ano]])</f>
        <v>153</v>
      </c>
      <c r="M149" s="7">
        <f>(Tabela_BI_UGRHI[[#This Row],[nº Capt. Superf. - DAEE]]/VLOOKUP(A149,'Base UGRHI'!$B:$H,2,FALSE))*1000</f>
        <v>31.150033409621329</v>
      </c>
      <c r="N149" s="7">
        <f>(Tabela_BI_UGRHI[[#This Row],[nº Capt. Subt. - DAEE]]/VLOOKUP(A149,'Base UGRHI'!$B:$H,2,FALSE))*1000</f>
        <v>70.370023661113478</v>
      </c>
      <c r="O149" s="8">
        <f>(Tabela_BI_UGRHI[[#This Row],[nº Capt. Superf. - DAEE]]/SUM(Tabela_BI_UGRHI[[#This Row],[nº Capt. Superf. - DAEE]:[nº Capt. Subt. - DAEE]]))*100</f>
        <v>30.683624801271858</v>
      </c>
      <c r="P149" s="7">
        <f>(Tabela_BI_UGRHI[[#This Row],[nº Capt. Subt. - DAEE]]/SUM(Tabela_BI_UGRHI[[#This Row],[nº Capt. Superf. - DAEE]:[nº Capt. Subt. - DAEE]]))*100</f>
        <v>69.316375198728139</v>
      </c>
      <c r="Q149" s="6">
        <f>SUMIFS(Tabela_BI[nº Capt. Superf. - DAEE],Tabela_BI[UGRHI],Tabela_BI_UGRHI[[#This Row],[UGRHI]],Tabela_BI[Ano],Tabela_BI_UGRHI[[#This Row],[Ano]])</f>
        <v>386</v>
      </c>
      <c r="R149" s="6">
        <f>SUMIFS(Tabela_BI[nº Capt. Subt. - DAEE],Tabela_BI[UGRHI],Tabela_BI_UGRHI[[#This Row],[UGRHI]],Tabela_BI[Ano],Tabela_BI_UGRHI[[#This Row],[Ano]])</f>
        <v>872</v>
      </c>
    </row>
    <row r="150" spans="1:18" hidden="1" x14ac:dyDescent="0.25">
      <c r="A150" s="1">
        <v>17</v>
      </c>
      <c r="B150" s="1">
        <v>2013</v>
      </c>
      <c r="C150" s="20">
        <f>SUMIFS(Tabela_BI[P.01-A],Tabela_BI[UGRHI],Tabela_BI_UGRHI[[#This Row],[UGRHI]],Tabela_BI[Ano],Tabela_BI_UGRHI[[#This Row],[Ano]])</f>
        <v>9.1290942999999984</v>
      </c>
      <c r="D150" s="20">
        <f>SUMIFS(Tabela_BI[P.01-B],Tabela_BI[UGRHI],Tabela_BI_UGRHI[[#This Row],[UGRHI]],Tabela_BI[Ano],Tabela_BI_UGRHI[[#This Row],[Ano]])</f>
        <v>8.0546704999999985</v>
      </c>
      <c r="E150" s="20">
        <f>SUMIFS(Tabela_BI[P.01-C],Tabela_BI[UGRHI],Tabela_BI_UGRHI[[#This Row],[UGRHI]],Tabela_BI[Ano],Tabela_BI_UGRHI[[#This Row],[Ano]])</f>
        <v>1.0744237999999995</v>
      </c>
      <c r="F150" s="20">
        <f>SUMIFS(Tabela_BI[P.01-D],Tabela_BI[UGRHI],Tabela_BI_UGRHI[[#This Row],[UGRHI]],Tabela_BI[Ano],Tabela_BI_UGRHI[[#This Row],[Ano]])</f>
        <v>0.3</v>
      </c>
      <c r="G150" s="20">
        <f>SUMIFS(Tabela_BI[P.02-A],Tabela_BI[UGRHI],Tabela_BI_UGRHI[[#This Row],[UGRHI]],Tabela_BI[Ano],Tabela_BI_UGRHI[[#This Row],[Ano]])</f>
        <v>1.7538767</v>
      </c>
      <c r="H150" s="20">
        <f>SUMIFS(Tabela_BI[P.02-B],Tabela_BI[UGRHI],Tabela_BI_UGRHI[[#This Row],[UGRHI]],Tabela_BI[Ano],Tabela_BI_UGRHI[[#This Row],[Ano]])</f>
        <v>1.9369780999999999</v>
      </c>
      <c r="I150" s="20">
        <f>SUMIFS(Tabela_BI[P.02-C],Tabela_BI[UGRHI],Tabela_BI_UGRHI[[#This Row],[UGRHI]],Tabela_BI[Ano],Tabela_BI_UGRHI[[#This Row],[Ano]])</f>
        <v>5.1479976999999995</v>
      </c>
      <c r="J150" s="20">
        <f>SUMIFS(Tabela_BI[P.02-D],Tabela_BI[UGRHI],Tabela_BI_UGRHI[[#This Row],[UGRHI]],Tabela_BI[Ano],Tabela_BI_UGRHI[[#This Row],[Ano]])</f>
        <v>0.29024180000000005</v>
      </c>
      <c r="K150" s="49">
        <f>SUMIFS(Tabela_BI[P.02-E],Tabela_BI[UGRHI],Tabela_BI_UGRHI[[#This Row],[UGRHI]],Tabela_BI[Ano],Tabela_BI_UGRHI[[#This Row],[Ano]])</f>
        <v>1.9008969633530368</v>
      </c>
      <c r="L150" s="6">
        <f>SUMIFS(Tabela_BI[P.08-D],Tabela_BI[UGRHI],Tabela_BI_UGRHI[[#This Row],[UGRHI]],Tabela_BI[Ano],Tabela_BI_UGRHI[[#This Row],[Ano]])</f>
        <v>219</v>
      </c>
      <c r="M150" s="7">
        <f>(Tabela_BI_UGRHI[[#This Row],[nº Capt. Superf. - DAEE]]/VLOOKUP(A150,'Base UGRHI'!$B:$H,2,FALSE))*1000</f>
        <v>20.876516264236066</v>
      </c>
      <c r="N150" s="7">
        <f>(Tabela_BI_UGRHI[[#This Row],[nº Capt. Subt. - DAEE]]/VLOOKUP(A150,'Base UGRHI'!$B:$H,2,FALSE))*1000</f>
        <v>27.282460980933159</v>
      </c>
      <c r="O150" s="8">
        <f>(Tabela_BI_UGRHI[[#This Row],[nº Capt. Superf. - DAEE]]/SUM(Tabela_BI_UGRHI[[#This Row],[nº Capt. Superf. - DAEE]:[nº Capt. Subt. - DAEE]]))*100</f>
        <v>43.349168646080763</v>
      </c>
      <c r="P150" s="7">
        <f>(Tabela_BI_UGRHI[[#This Row],[nº Capt. Subt. - DAEE]]/SUM(Tabela_BI_UGRHI[[#This Row],[nº Capt. Superf. - DAEE]:[nº Capt. Subt. - DAEE]]))*100</f>
        <v>56.650831353919237</v>
      </c>
      <c r="Q150" s="6">
        <f>SUMIFS(Tabela_BI[nº Capt. Superf. - DAEE],Tabela_BI[UGRHI],Tabela_BI_UGRHI[[#This Row],[UGRHI]],Tabela_BI[Ano],Tabela_BI_UGRHI[[#This Row],[Ano]])</f>
        <v>365</v>
      </c>
      <c r="R150" s="6">
        <f>SUMIFS(Tabela_BI[nº Capt. Subt. - DAEE],Tabela_BI[UGRHI],Tabela_BI_UGRHI[[#This Row],[UGRHI]],Tabela_BI[Ano],Tabela_BI_UGRHI[[#This Row],[Ano]])</f>
        <v>477</v>
      </c>
    </row>
    <row r="151" spans="1:18" hidden="1" x14ac:dyDescent="0.25">
      <c r="A151" s="1">
        <v>18</v>
      </c>
      <c r="B151" s="1">
        <v>2013</v>
      </c>
      <c r="C151" s="20">
        <f>SUMIFS(Tabela_BI[P.01-A],Tabela_BI[UGRHI],Tabela_BI_UGRHI[[#This Row],[UGRHI]],Tabela_BI[Ano],Tabela_BI_UGRHI[[#This Row],[Ano]])</f>
        <v>2.0945091999999992</v>
      </c>
      <c r="D151" s="20">
        <f>SUMIFS(Tabela_BI[P.01-B],Tabela_BI[UGRHI],Tabela_BI_UGRHI[[#This Row],[UGRHI]],Tabela_BI[Ano],Tabela_BI_UGRHI[[#This Row],[Ano]])</f>
        <v>1.4581274000000004</v>
      </c>
      <c r="E151" s="20">
        <f>SUMIFS(Tabela_BI[P.01-C],Tabela_BI[UGRHI],Tabela_BI_UGRHI[[#This Row],[UGRHI]],Tabela_BI[Ano],Tabela_BI_UGRHI[[#This Row],[Ano]])</f>
        <v>0.63638179999999989</v>
      </c>
      <c r="F151" s="20">
        <f>SUMIFS(Tabela_BI[P.01-D],Tabela_BI[UGRHI],Tabela_BI_UGRHI[[#This Row],[UGRHI]],Tabela_BI[Ano],Tabela_BI_UGRHI[[#This Row],[Ano]])</f>
        <v>0.64999999999999991</v>
      </c>
      <c r="G151" s="20">
        <f>SUMIFS(Tabela_BI[P.02-A],Tabela_BI[UGRHI],Tabela_BI_UGRHI[[#This Row],[UGRHI]],Tabela_BI[Ano],Tabela_BI_UGRHI[[#This Row],[Ano]])</f>
        <v>0.2013731</v>
      </c>
      <c r="H151" s="20">
        <f>SUMIFS(Tabela_BI[P.02-B],Tabela_BI[UGRHI],Tabela_BI_UGRHI[[#This Row],[UGRHI]],Tabela_BI[Ano],Tabela_BI_UGRHI[[#This Row],[Ano]])</f>
        <v>0.75931339999999981</v>
      </c>
      <c r="I151" s="20">
        <f>SUMIFS(Tabela_BI[P.02-C],Tabela_BI[UGRHI],Tabela_BI_UGRHI[[#This Row],[UGRHI]],Tabela_BI[Ano],Tabela_BI_UGRHI[[#This Row],[Ano]])</f>
        <v>1.0933454999999999</v>
      </c>
      <c r="J151" s="20">
        <f>SUMIFS(Tabela_BI[P.02-D],Tabela_BI[UGRHI],Tabela_BI_UGRHI[[#This Row],[UGRHI]],Tabela_BI[Ano],Tabela_BI_UGRHI[[#This Row],[Ano]])</f>
        <v>4.0477199999999998E-2</v>
      </c>
      <c r="K151" s="49">
        <f>SUMIFS(Tabela_BI[P.02-E],Tabela_BI[UGRHI],Tabela_BI_UGRHI[[#This Row],[UGRHI]],Tabela_BI[Ano],Tabela_BI_UGRHI[[#This Row],[Ano]])</f>
        <v>0.59953407083000565</v>
      </c>
      <c r="L151" s="6">
        <f>SUMIFS(Tabela_BI[P.08-D],Tabela_BI[UGRHI],Tabela_BI_UGRHI[[#This Row],[UGRHI]],Tabela_BI[Ano],Tabela_BI_UGRHI[[#This Row],[Ano]])</f>
        <v>84</v>
      </c>
      <c r="M151" s="7">
        <f>(Tabela_BI_UGRHI[[#This Row],[nº Capt. Superf. - DAEE]]/VLOOKUP(A151,'Base UGRHI'!$B:$H,2,FALSE))*1000</f>
        <v>61.786494048648066</v>
      </c>
      <c r="N151" s="7">
        <f>(Tabela_BI_UGRHI[[#This Row],[nº Capt. Subt. - DAEE]]/VLOOKUP(A151,'Base UGRHI'!$B:$H,2,FALSE))*1000</f>
        <v>48.820934416677886</v>
      </c>
      <c r="O151" s="8">
        <f>(Tabela_BI_UGRHI[[#This Row],[nº Capt. Superf. - DAEE]]/SUM(Tabela_BI_UGRHI[[#This Row],[nº Capt. Superf. - DAEE]:[nº Capt. Subt. - DAEE]]))*100</f>
        <v>55.861070911722145</v>
      </c>
      <c r="P151" s="7">
        <f>(Tabela_BI_UGRHI[[#This Row],[nº Capt. Subt. - DAEE]]/SUM(Tabela_BI_UGRHI[[#This Row],[nº Capt. Superf. - DAEE]:[nº Capt. Subt. - DAEE]]))*100</f>
        <v>44.138929088277855</v>
      </c>
      <c r="Q151" s="6">
        <f>SUMIFS(Tabela_BI[nº Capt. Superf. - DAEE],Tabela_BI[UGRHI],Tabela_BI_UGRHI[[#This Row],[UGRHI]],Tabela_BI[Ano],Tabela_BI_UGRHI[[#This Row],[Ano]])</f>
        <v>386</v>
      </c>
      <c r="R151" s="6">
        <f>SUMIFS(Tabela_BI[nº Capt. Subt. - DAEE],Tabela_BI[UGRHI],Tabela_BI_UGRHI[[#This Row],[UGRHI]],Tabela_BI[Ano],Tabela_BI_UGRHI[[#This Row],[Ano]])</f>
        <v>305</v>
      </c>
    </row>
    <row r="152" spans="1:18" hidden="1" x14ac:dyDescent="0.25">
      <c r="A152" s="1">
        <v>19</v>
      </c>
      <c r="B152" s="1">
        <v>2013</v>
      </c>
      <c r="C152" s="20">
        <f>SUMIFS(Tabela_BI[P.01-A],Tabela_BI[UGRHI],Tabela_BI_UGRHI[[#This Row],[UGRHI]],Tabela_BI[Ano],Tabela_BI_UGRHI[[#This Row],[Ano]])</f>
        <v>8.0752045000000017</v>
      </c>
      <c r="D152" s="20">
        <f>SUMIFS(Tabela_BI[P.01-B],Tabela_BI[UGRHI],Tabela_BI_UGRHI[[#This Row],[UGRHI]],Tabela_BI[Ano],Tabela_BI_UGRHI[[#This Row],[Ano]])</f>
        <v>6.7521442000000018</v>
      </c>
      <c r="E152" s="20">
        <f>SUMIFS(Tabela_BI[P.01-C],Tabela_BI[UGRHI],Tabela_BI_UGRHI[[#This Row],[UGRHI]],Tabela_BI[Ano],Tabela_BI_UGRHI[[#This Row],[Ano]])</f>
        <v>1.3230603000000016</v>
      </c>
      <c r="F152" s="20">
        <f>SUMIFS(Tabela_BI[P.01-D],Tabela_BI[UGRHI],Tabela_BI_UGRHI[[#This Row],[UGRHI]],Tabela_BI[Ano],Tabela_BI_UGRHI[[#This Row],[Ano]])</f>
        <v>0.69</v>
      </c>
      <c r="G152" s="20">
        <f>SUMIFS(Tabela_BI[P.02-A],Tabela_BI[UGRHI],Tabela_BI_UGRHI[[#This Row],[UGRHI]],Tabela_BI[Ano],Tabela_BI_UGRHI[[#This Row],[Ano]])</f>
        <v>0.68072280000000007</v>
      </c>
      <c r="H152" s="20">
        <f>SUMIFS(Tabela_BI[P.02-B],Tabela_BI[UGRHI],Tabela_BI_UGRHI[[#This Row],[UGRHI]],Tabela_BI[Ano],Tabela_BI_UGRHI[[#This Row],[Ano]])</f>
        <v>3.3812439000000012</v>
      </c>
      <c r="I152" s="20">
        <f>SUMIFS(Tabela_BI[P.02-C],Tabela_BI[UGRHI],Tabela_BI_UGRHI[[#This Row],[UGRHI]],Tabela_BI[Ano],Tabela_BI_UGRHI[[#This Row],[Ano]])</f>
        <v>3.8189047999999999</v>
      </c>
      <c r="J152" s="20">
        <f>SUMIFS(Tabela_BI[P.02-D],Tabela_BI[UGRHI],Tabela_BI_UGRHI[[#This Row],[UGRHI]],Tabela_BI[Ano],Tabela_BI_UGRHI[[#This Row],[Ano]])</f>
        <v>0.19433299999999998</v>
      </c>
      <c r="K152" s="49">
        <f>SUMIFS(Tabela_BI[P.02-E],Tabela_BI[UGRHI],Tabela_BI_UGRHI[[#This Row],[UGRHI]],Tabela_BI[Ano],Tabela_BI_UGRHI[[#This Row],[Ano]])</f>
        <v>2.2094674847086071</v>
      </c>
      <c r="L152" s="6">
        <f>SUMIFS(Tabela_BI[P.08-D],Tabela_BI[UGRHI],Tabela_BI_UGRHI[[#This Row],[UGRHI]],Tabela_BI[Ano],Tabela_BI_UGRHI[[#This Row],[Ano]])</f>
        <v>103</v>
      </c>
      <c r="M152" s="7">
        <f>(Tabela_BI_UGRHI[[#This Row],[nº Capt. Superf. - DAEE]]/VLOOKUP(A152,'Base UGRHI'!$B:$H,2,FALSE))*1000</f>
        <v>11.510655155294335</v>
      </c>
      <c r="N152" s="7">
        <f>(Tabela_BI_UGRHI[[#This Row],[nº Capt. Subt. - DAEE]]/VLOOKUP(A152,'Base UGRHI'!$B:$H,2,FALSE))*1000</f>
        <v>45.881256296570413</v>
      </c>
      <c r="O152" s="8">
        <f>(Tabela_BI_UGRHI[[#This Row],[nº Capt. Superf. - DAEE]]/SUM(Tabela_BI_UGRHI[[#This Row],[nº Capt. Superf. - DAEE]:[nº Capt. Subt. - DAEE]]))*100</f>
        <v>20.056232427366446</v>
      </c>
      <c r="P152" s="7">
        <f>(Tabela_BI_UGRHI[[#This Row],[nº Capt. Subt. - DAEE]]/SUM(Tabela_BI_UGRHI[[#This Row],[nº Capt. Superf. - DAEE]:[nº Capt. Subt. - DAEE]]))*100</f>
        <v>79.943767572633547</v>
      </c>
      <c r="Q152" s="6">
        <f>SUMIFS(Tabela_BI[nº Capt. Superf. - DAEE],Tabela_BI[UGRHI],Tabela_BI_UGRHI[[#This Row],[UGRHI]],Tabela_BI[Ano],Tabela_BI_UGRHI[[#This Row],[Ano]])</f>
        <v>214</v>
      </c>
      <c r="R152" s="6">
        <f>SUMIFS(Tabela_BI[nº Capt. Subt. - DAEE],Tabela_BI[UGRHI],Tabela_BI_UGRHI[[#This Row],[UGRHI]],Tabela_BI[Ano],Tabela_BI_UGRHI[[#This Row],[Ano]])</f>
        <v>853</v>
      </c>
    </row>
    <row r="153" spans="1:18" hidden="1" x14ac:dyDescent="0.25">
      <c r="A153" s="1">
        <v>20</v>
      </c>
      <c r="B153" s="1">
        <v>2013</v>
      </c>
      <c r="C153" s="20">
        <f>SUMIFS(Tabela_BI[P.01-A],Tabela_BI[UGRHI],Tabela_BI_UGRHI[[#This Row],[UGRHI]],Tabela_BI[Ano],Tabela_BI_UGRHI[[#This Row],[Ano]])</f>
        <v>3.4581016999999994</v>
      </c>
      <c r="D153" s="20">
        <f>SUMIFS(Tabela_BI[P.01-B],Tabela_BI[UGRHI],Tabela_BI_UGRHI[[#This Row],[UGRHI]],Tabela_BI[Ano],Tabela_BI_UGRHI[[#This Row],[Ano]])</f>
        <v>2.3561982000000001</v>
      </c>
      <c r="E153" s="20">
        <f>SUMIFS(Tabela_BI[P.01-C],Tabela_BI[UGRHI],Tabela_BI_UGRHI[[#This Row],[UGRHI]],Tabela_BI[Ano],Tabela_BI_UGRHI[[#This Row],[Ano]])</f>
        <v>1.1019035000000001</v>
      </c>
      <c r="F153" s="20">
        <f>SUMIFS(Tabela_BI[P.01-D],Tabela_BI[UGRHI],Tabela_BI_UGRHI[[#This Row],[UGRHI]],Tabela_BI[Ano],Tabela_BI_UGRHI[[#This Row],[Ano]])</f>
        <v>0.03</v>
      </c>
      <c r="G153" s="20">
        <f>SUMIFS(Tabela_BI[P.02-A],Tabela_BI[UGRHI],Tabela_BI_UGRHI[[#This Row],[UGRHI]],Tabela_BI[Ano],Tabela_BI_UGRHI[[#This Row],[Ano]])</f>
        <v>0.47597260000000002</v>
      </c>
      <c r="H153" s="20">
        <f>SUMIFS(Tabela_BI[P.02-B],Tabela_BI[UGRHI],Tabela_BI_UGRHI[[#This Row],[UGRHI]],Tabela_BI[Ano],Tabela_BI_UGRHI[[#This Row],[Ano]])</f>
        <v>1.5686068999999998</v>
      </c>
      <c r="I153" s="20">
        <f>SUMIFS(Tabela_BI[P.02-C],Tabela_BI[UGRHI],Tabela_BI_UGRHI[[#This Row],[UGRHI]],Tabela_BI[Ano],Tabela_BI_UGRHI[[#This Row],[Ano]])</f>
        <v>1.3173147999999999</v>
      </c>
      <c r="J153" s="20">
        <f>SUMIFS(Tabela_BI[P.02-D],Tabela_BI[UGRHI],Tabela_BI_UGRHI[[#This Row],[UGRHI]],Tabela_BI[Ano],Tabela_BI_UGRHI[[#This Row],[Ano]])</f>
        <v>9.6207399999999998E-2</v>
      </c>
      <c r="K153" s="49">
        <f>SUMIFS(Tabela_BI[P.02-E],Tabela_BI[UGRHI],Tabela_BI_UGRHI[[#This Row],[UGRHI]],Tabela_BI[Ano],Tabela_BI_UGRHI[[#This Row],[Ano]])</f>
        <v>0.95822952520331772</v>
      </c>
      <c r="L153" s="6">
        <f>SUMIFS(Tabela_BI[P.08-D],Tabela_BI[UGRHI],Tabela_BI_UGRHI[[#This Row],[UGRHI]],Tabela_BI[Ano],Tabela_BI_UGRHI[[#This Row],[Ano]])</f>
        <v>123</v>
      </c>
      <c r="M153" s="7">
        <f>(Tabela_BI_UGRHI[[#This Row],[nº Capt. Superf. - DAEE]]/VLOOKUP(A153,'Base UGRHI'!$B:$H,2,FALSE))*1000</f>
        <v>16.627433592226307</v>
      </c>
      <c r="N153" s="7">
        <f>(Tabela_BI_UGRHI[[#This Row],[nº Capt. Subt. - DAEE]]/VLOOKUP(A153,'Base UGRHI'!$B:$H,2,FALSE))*1000</f>
        <v>43.81694764240769</v>
      </c>
      <c r="O153" s="8">
        <f>(Tabela_BI_UGRHI[[#This Row],[nº Capt. Superf. - DAEE]]/SUM(Tabela_BI_UGRHI[[#This Row],[nº Capt. Superf. - DAEE]:[nº Capt. Subt. - DAEE]]))*100</f>
        <v>27.508650519031143</v>
      </c>
      <c r="P153" s="7">
        <f>(Tabela_BI_UGRHI[[#This Row],[nº Capt. Subt. - DAEE]]/SUM(Tabela_BI_UGRHI[[#This Row],[nº Capt. Superf. - DAEE]:[nº Capt. Subt. - DAEE]]))*100</f>
        <v>72.491349480968864</v>
      </c>
      <c r="Q153" s="6">
        <f>SUMIFS(Tabela_BI[nº Capt. Superf. - DAEE],Tabela_BI[UGRHI],Tabela_BI_UGRHI[[#This Row],[UGRHI]],Tabela_BI[Ano],Tabela_BI_UGRHI[[#This Row],[Ano]])</f>
        <v>159</v>
      </c>
      <c r="R153" s="6">
        <f>SUMIFS(Tabela_BI[nº Capt. Subt. - DAEE],Tabela_BI[UGRHI],Tabela_BI_UGRHI[[#This Row],[UGRHI]],Tabela_BI[Ano],Tabela_BI_UGRHI[[#This Row],[Ano]])</f>
        <v>419</v>
      </c>
    </row>
    <row r="154" spans="1:18" hidden="1" x14ac:dyDescent="0.25">
      <c r="A154" s="1">
        <v>21</v>
      </c>
      <c r="B154" s="1">
        <v>2013</v>
      </c>
      <c r="C154" s="20">
        <f>SUMIFS(Tabela_BI[P.01-A],Tabela_BI[UGRHI],Tabela_BI_UGRHI[[#This Row],[UGRHI]],Tabela_BI[Ano],Tabela_BI_UGRHI[[#This Row],[Ano]])</f>
        <v>2.2012114</v>
      </c>
      <c r="D154" s="20">
        <f>SUMIFS(Tabela_BI[P.01-B],Tabela_BI[UGRHI],Tabela_BI_UGRHI[[#This Row],[UGRHI]],Tabela_BI[Ano],Tabela_BI_UGRHI[[#This Row],[Ano]])</f>
        <v>1.5512401999999996</v>
      </c>
      <c r="E154" s="20">
        <f>SUMIFS(Tabela_BI[P.01-C],Tabela_BI[UGRHI],Tabela_BI_UGRHI[[#This Row],[UGRHI]],Tabela_BI[Ano],Tabela_BI_UGRHI[[#This Row],[Ano]])</f>
        <v>0.64997119999999997</v>
      </c>
      <c r="F154" s="20">
        <f>SUMIFS(Tabela_BI[P.01-D],Tabela_BI[UGRHI],Tabela_BI_UGRHI[[#This Row],[UGRHI]],Tabela_BI[Ano],Tabela_BI_UGRHI[[#This Row],[Ano]])</f>
        <v>0.01</v>
      </c>
      <c r="G154" s="20">
        <f>SUMIFS(Tabela_BI[P.02-A],Tabela_BI[UGRHI],Tabela_BI_UGRHI[[#This Row],[UGRHI]],Tabela_BI[Ano],Tabela_BI_UGRHI[[#This Row],[Ano]])</f>
        <v>0.88135540000000001</v>
      </c>
      <c r="H154" s="20">
        <f>SUMIFS(Tabela_BI[P.02-B],Tabela_BI[UGRHI],Tabela_BI_UGRHI[[#This Row],[UGRHI]],Tabela_BI[Ano],Tabela_BI_UGRHI[[#This Row],[Ano]])</f>
        <v>0.64996080000000012</v>
      </c>
      <c r="I154" s="20">
        <f>SUMIFS(Tabela_BI[P.02-C],Tabela_BI[UGRHI],Tabela_BI_UGRHI[[#This Row],[UGRHI]],Tabela_BI[Ano],Tabela_BI_UGRHI[[#This Row],[Ano]])</f>
        <v>0.5875305999999999</v>
      </c>
      <c r="J154" s="20">
        <f>SUMIFS(Tabela_BI[P.02-D],Tabela_BI[UGRHI],Tabela_BI_UGRHI[[#This Row],[UGRHI]],Tabela_BI[Ano],Tabela_BI_UGRHI[[#This Row],[Ano]])</f>
        <v>8.2364600000000038E-2</v>
      </c>
      <c r="K154" s="49">
        <f>SUMIFS(Tabela_BI[P.02-E],Tabela_BI[UGRHI],Tabela_BI_UGRHI[[#This Row],[UGRHI]],Tabela_BI[Ano],Tabela_BI_UGRHI[[#This Row],[Ano]])</f>
        <v>1.344714885459346</v>
      </c>
      <c r="L154" s="6">
        <f>SUMIFS(Tabela_BI[P.08-D],Tabela_BI[UGRHI],Tabela_BI_UGRHI[[#This Row],[UGRHI]],Tabela_BI[Ano],Tabela_BI_UGRHI[[#This Row],[Ano]])</f>
        <v>72</v>
      </c>
      <c r="M154" s="7">
        <f>(Tabela_BI_UGRHI[[#This Row],[nº Capt. Superf. - DAEE]]/VLOOKUP(A154,'Base UGRHI'!$B:$H,2,FALSE))*1000</f>
        <v>12.224808290081645</v>
      </c>
      <c r="N154" s="7">
        <f>(Tabela_BI_UGRHI[[#This Row],[nº Capt. Subt. - DAEE]]/VLOOKUP(A154,'Base UGRHI'!$B:$H,2,FALSE))*1000</f>
        <v>49.136608078580593</v>
      </c>
      <c r="O154" s="8">
        <f>(Tabela_BI_UGRHI[[#This Row],[nº Capt. Superf. - DAEE]]/SUM(Tabela_BI_UGRHI[[#This Row],[nº Capt. Superf. - DAEE]:[nº Capt. Subt. - DAEE]]))*100</f>
        <v>19.922630560928432</v>
      </c>
      <c r="P154" s="7">
        <f>(Tabela_BI_UGRHI[[#This Row],[nº Capt. Subt. - DAEE]]/SUM(Tabela_BI_UGRHI[[#This Row],[nº Capt. Superf. - DAEE]:[nº Capt. Subt. - DAEE]]))*100</f>
        <v>80.07736943907156</v>
      </c>
      <c r="Q154" s="6">
        <f>SUMIFS(Tabela_BI[nº Capt. Superf. - DAEE],Tabela_BI[UGRHI],Tabela_BI_UGRHI[[#This Row],[UGRHI]],Tabela_BI[Ano],Tabela_BI_UGRHI[[#This Row],[Ano]])</f>
        <v>103</v>
      </c>
      <c r="R154" s="6">
        <f>SUMIFS(Tabela_BI[nº Capt. Subt. - DAEE],Tabela_BI[UGRHI],Tabela_BI_UGRHI[[#This Row],[UGRHI]],Tabela_BI[Ano],Tabela_BI_UGRHI[[#This Row],[Ano]])</f>
        <v>414</v>
      </c>
    </row>
    <row r="155" spans="1:18" hidden="1" x14ac:dyDescent="0.25">
      <c r="A155" s="1">
        <v>22</v>
      </c>
      <c r="B155" s="1">
        <v>2013</v>
      </c>
      <c r="C155" s="20">
        <f>SUMIFS(Tabela_BI[P.01-A],Tabela_BI[UGRHI],Tabela_BI_UGRHI[[#This Row],[UGRHI]],Tabela_BI[Ano],Tabela_BI_UGRHI[[#This Row],[Ano]])</f>
        <v>1.7627866000000001</v>
      </c>
      <c r="D155" s="20">
        <f>SUMIFS(Tabela_BI[P.01-B],Tabela_BI[UGRHI],Tabela_BI_UGRHI[[#This Row],[UGRHI]],Tabela_BI[Ano],Tabela_BI_UGRHI[[#This Row],[Ano]])</f>
        <v>1.0555768999999999</v>
      </c>
      <c r="E155" s="20">
        <f>SUMIFS(Tabela_BI[P.01-C],Tabela_BI[UGRHI],Tabela_BI_UGRHI[[#This Row],[UGRHI]],Tabela_BI[Ano],Tabela_BI_UGRHI[[#This Row],[Ano]])</f>
        <v>0.70720969999999994</v>
      </c>
      <c r="F155" s="20">
        <f>SUMIFS(Tabela_BI[P.01-D],Tabela_BI[UGRHI],Tabela_BI_UGRHI[[#This Row],[UGRHI]],Tabela_BI[Ano],Tabela_BI_UGRHI[[#This Row],[Ano]])</f>
        <v>7.25</v>
      </c>
      <c r="G155" s="20">
        <f>SUMIFS(Tabela_BI[P.02-A],Tabela_BI[UGRHI],Tabela_BI_UGRHI[[#This Row],[UGRHI]],Tabela_BI[Ano],Tabela_BI_UGRHI[[#This Row],[Ano]])</f>
        <v>0.2650180000000002</v>
      </c>
      <c r="H155" s="20">
        <f>SUMIFS(Tabela_BI[P.02-B],Tabela_BI[UGRHI],Tabela_BI_UGRHI[[#This Row],[UGRHI]],Tabela_BI[Ano],Tabela_BI_UGRHI[[#This Row],[Ano]])</f>
        <v>0.98218249999999996</v>
      </c>
      <c r="I155" s="20">
        <f>SUMIFS(Tabela_BI[P.02-C],Tabela_BI[UGRHI],Tabela_BI_UGRHI[[#This Row],[UGRHI]],Tabela_BI[Ano],Tabela_BI_UGRHI[[#This Row],[Ano]])</f>
        <v>0.43789179999999989</v>
      </c>
      <c r="J155" s="20">
        <f>SUMIFS(Tabela_BI[P.02-D],Tabela_BI[UGRHI],Tabela_BI_UGRHI[[#This Row],[UGRHI]],Tabela_BI[Ano],Tabela_BI_UGRHI[[#This Row],[Ano]])</f>
        <v>7.7694299999999966E-2</v>
      </c>
      <c r="K155" s="49">
        <f>SUMIFS(Tabela_BI[P.02-E],Tabela_BI[UGRHI],Tabela_BI_UGRHI[[#This Row],[UGRHI]],Tabela_BI[Ano],Tabela_BI_UGRHI[[#This Row],[Ano]])</f>
        <v>1.4499592814155091</v>
      </c>
      <c r="L155" s="6">
        <f>SUMIFS(Tabela_BI[P.08-D],Tabela_BI[UGRHI],Tabela_BI_UGRHI[[#This Row],[UGRHI]],Tabela_BI[Ano],Tabela_BI_UGRHI[[#This Row],[Ano]])</f>
        <v>14</v>
      </c>
      <c r="M155" s="7">
        <f>(Tabela_BI_UGRHI[[#This Row],[nº Capt. Superf. - DAEE]]/VLOOKUP(A155,'Base UGRHI'!$B:$H,2,FALSE))*1000</f>
        <v>3.3079398827034598</v>
      </c>
      <c r="N155" s="7">
        <f>(Tabela_BI_UGRHI[[#This Row],[nº Capt. Subt. - DAEE]]/VLOOKUP(A155,'Base UGRHI'!$B:$H,2,FALSE))*1000</f>
        <v>56.836421620995807</v>
      </c>
      <c r="O155" s="8">
        <f>(Tabela_BI_UGRHI[[#This Row],[nº Capt. Superf. - DAEE]]/SUM(Tabela_BI_UGRHI[[#This Row],[nº Capt. Superf. - DAEE]:[nº Capt. Subt. - DAEE]]))*100</f>
        <v>5.5</v>
      </c>
      <c r="P155" s="7">
        <f>(Tabela_BI_UGRHI[[#This Row],[nº Capt. Subt. - DAEE]]/SUM(Tabela_BI_UGRHI[[#This Row],[nº Capt. Superf. - DAEE]:[nº Capt. Subt. - DAEE]]))*100</f>
        <v>94.5</v>
      </c>
      <c r="Q155" s="6">
        <f>SUMIFS(Tabela_BI[nº Capt. Superf. - DAEE],Tabela_BI[UGRHI],Tabela_BI_UGRHI[[#This Row],[UGRHI]],Tabela_BI[Ano],Tabela_BI_UGRHI[[#This Row],[Ano]])</f>
        <v>44</v>
      </c>
      <c r="R155" s="6">
        <f>SUMIFS(Tabela_BI[nº Capt. Subt. - DAEE],Tabela_BI[UGRHI],Tabela_BI_UGRHI[[#This Row],[UGRHI]],Tabela_BI[Ano],Tabela_BI_UGRHI[[#This Row],[Ano]])</f>
        <v>756</v>
      </c>
    </row>
    <row r="156" spans="1:18" x14ac:dyDescent="0.25">
      <c r="A156" s="1">
        <v>1</v>
      </c>
      <c r="B156" s="1">
        <v>2020</v>
      </c>
      <c r="C156" s="233">
        <f>SUMIFS(Tabela_BI[P.01-A],Tabela_BI[UGRHI],Tabela_BI_UGRHI[[#This Row],[UGRHI]],Tabela_BI[Ano],Tabela_BI_UGRHI[[#This Row],[Ano]])</f>
        <v>1.154836445540252</v>
      </c>
      <c r="D156" s="233">
        <f>SUMIFS(Tabela_BI[P.01-B],Tabela_BI[UGRHI],Tabela_BI_UGRHI[[#This Row],[UGRHI]],Tabela_BI[Ano],Tabela_BI_UGRHI[[#This Row],[Ano]])</f>
        <v>1.1394765991611981</v>
      </c>
      <c r="E156" s="233">
        <f>SUMIFS(Tabela_BI[P.01-C],Tabela_BI[UGRHI],Tabela_BI_UGRHI[[#This Row],[UGRHI]],Tabela_BI[Ano],Tabela_BI_UGRHI[[#This Row],[Ano]])</f>
        <v>1.5359846379053649E-2</v>
      </c>
      <c r="F156" s="233">
        <f>SUMIFS(Tabela_BI[P.01-D],Tabela_BI[UGRHI],Tabela_BI_UGRHI[[#This Row],[UGRHI]],Tabela_BI[Ano],Tabela_BI_UGRHI[[#This Row],[Ano]])</f>
        <v>1.460527650938611E-2</v>
      </c>
      <c r="G156" s="233">
        <f>SUMIFS(Tabela_BI[P.02-A],Tabela_BI[UGRHI],Tabela_BI_UGRHI[[#This Row],[UGRHI]],Tabela_BI[Ano],Tabela_BI_UGRHI[[#This Row],[Ano]])</f>
        <v>0.33222000000000002</v>
      </c>
      <c r="H156" s="233">
        <f>SUMIFS(Tabela_BI[P.02-B],Tabela_BI[UGRHI],Tabela_BI_UGRHI[[#This Row],[UGRHI]],Tabela_BI[Ano],Tabela_BI_UGRHI[[#This Row],[Ano]])</f>
        <v>2.5955731051060024E-3</v>
      </c>
      <c r="I156" s="233">
        <f>SUMIFS(Tabela_BI[P.02-C],Tabela_BI[UGRHI],Tabela_BI_UGRHI[[#This Row],[UGRHI]],Tabela_BI[Ano],Tabela_BI_UGRHI[[#This Row],[Ano]])</f>
        <v>0.77965645026033226</v>
      </c>
      <c r="J156" s="233">
        <f>SUMIFS(Tabela_BI[P.02-D],Tabela_BI[UGRHI],Tabela_BI_UGRHI[[#This Row],[UGRHI]],Tabela_BI[Ano],Tabela_BI_UGRHI[[#This Row],[Ano]])</f>
        <v>4.036442217481348E-2</v>
      </c>
      <c r="K156" s="49">
        <f>SUMIFS(Tabela_BI[P.02-E],Tabela_BI[UGRHI],Tabela_BI_UGRHI[[#This Row],[UGRHI]],Tabela_BI[Ano],Tabela_BI_UGRHI[[#This Row],[Ano]])</f>
        <v>0</v>
      </c>
      <c r="L156" s="6">
        <f>SUMIFS(Tabela_BI[P.08-D],Tabela_BI[UGRHI],Tabela_BI_UGRHI[[#This Row],[UGRHI]],Tabela_BI[Ano],Tabela_BI_UGRHI[[#This Row],[Ano]])</f>
        <v>57</v>
      </c>
      <c r="M156" s="7">
        <f>(Tabela_BI_UGRHI[[#This Row],[nº Capt. Superf. - DAEE]]/VLOOKUP(A156,'Base UGRHI'!$B:$H,2,FALSE))*1000</f>
        <v>247.55410613697009</v>
      </c>
      <c r="N156" s="7">
        <f>(Tabela_BI_UGRHI[[#This Row],[nº Capt. Subt. - DAEE]]/VLOOKUP(A156,'Base UGRHI'!$B:$H,2,FALSE))*1000</f>
        <v>124.51823302697896</v>
      </c>
      <c r="O156" s="5">
        <f>(Tabela_BI_UGRHI[[#This Row],[nº Capt. Superf. - DAEE]]/SUM(Tabela_BI_UGRHI[[#This Row],[nº Capt. Superf. - DAEE]:[nº Capt. Subt. - DAEE]]))*100</f>
        <v>66.533864541832671</v>
      </c>
      <c r="P156" s="6">
        <f>(Tabela_BI_UGRHI[[#This Row],[nº Capt. Subt. - DAEE]]/SUM(Tabela_BI_UGRHI[[#This Row],[nº Capt. Superf. - DAEE]:[nº Capt. Subt. - DAEE]]))*100</f>
        <v>33.466135458167329</v>
      </c>
      <c r="Q156" s="6">
        <f>SUMIFS(Tabela_BI[nº Capt. Superf. - DAEE],Tabela_BI[UGRHI],Tabela_BI_UGRHI[[#This Row],[UGRHI]],Tabela_BI[Ano],Tabela_BI_UGRHI[[#This Row],[Ano]])</f>
        <v>167</v>
      </c>
      <c r="R156" s="6">
        <f>SUMIFS(Tabela_BI[nº Capt. Subt. - DAEE],Tabela_BI[UGRHI],Tabela_BI_UGRHI[[#This Row],[UGRHI]],Tabela_BI[Ano],Tabela_BI_UGRHI[[#This Row],[Ano]])</f>
        <v>84</v>
      </c>
    </row>
    <row r="157" spans="1:18" x14ac:dyDescent="0.25">
      <c r="A157" s="1">
        <v>2</v>
      </c>
      <c r="B157" s="1">
        <v>2020</v>
      </c>
      <c r="C157" s="233">
        <f>SUMIFS(Tabela_BI[P.01-A],Tabela_BI[UGRHI],Tabela_BI_UGRHI[[#This Row],[UGRHI]],Tabela_BI[Ano],Tabela_BI_UGRHI[[#This Row],[Ano]])</f>
        <v>17.110301084797182</v>
      </c>
      <c r="D157" s="233">
        <f>SUMIFS(Tabela_BI[P.01-B],Tabela_BI[UGRHI],Tabela_BI_UGRHI[[#This Row],[UGRHI]],Tabela_BI[Ano],Tabela_BI_UGRHI[[#This Row],[Ano]])</f>
        <v>12.656617590461268</v>
      </c>
      <c r="E157" s="233">
        <f>SUMIFS(Tabela_BI[P.01-C],Tabela_BI[UGRHI],Tabela_BI_UGRHI[[#This Row],[UGRHI]],Tabela_BI[Ano],Tabela_BI_UGRHI[[#This Row],[Ano]])</f>
        <v>4.4536834943359063</v>
      </c>
      <c r="F157" s="233">
        <f>SUMIFS(Tabela_BI[P.01-D],Tabela_BI[UGRHI],Tabela_BI_UGRHI[[#This Row],[UGRHI]],Tabela_BI[Ano],Tabela_BI_UGRHI[[#This Row],[Ano]])</f>
        <v>7.6348825152207045</v>
      </c>
      <c r="G157" s="233">
        <f>SUMIFS(Tabela_BI[P.02-A],Tabela_BI[UGRHI],Tabela_BI_UGRHI[[#This Row],[UGRHI]],Tabela_BI[Ano],Tabela_BI_UGRHI[[#This Row],[Ano]])</f>
        <v>5.7729260769893012</v>
      </c>
      <c r="H157" s="233">
        <f>SUMIFS(Tabela_BI[P.02-B],Tabela_BI[UGRHI],Tabela_BI_UGRHI[[#This Row],[UGRHI]],Tabela_BI[Ano],Tabela_BI_UGRHI[[#This Row],[Ano]])</f>
        <v>3.6165391279183359</v>
      </c>
      <c r="I157" s="233">
        <f>SUMIFS(Tabela_BI[P.02-C],Tabela_BI[UGRHI],Tabela_BI_UGRHI[[#This Row],[UGRHI]],Tabela_BI[Ano],Tabela_BI_UGRHI[[#This Row],[Ano]])</f>
        <v>4.8759334746342438</v>
      </c>
      <c r="J157" s="233">
        <f>SUMIFS(Tabela_BI[P.02-D],Tabela_BI[UGRHI],Tabela_BI_UGRHI[[#This Row],[UGRHI]],Tabela_BI[Ano],Tabela_BI_UGRHI[[#This Row],[Ano]])</f>
        <v>2.8449024052552954</v>
      </c>
      <c r="K157" s="49">
        <f>SUMIFS(Tabela_BI[P.02-E],Tabela_BI[UGRHI],Tabela_BI_UGRHI[[#This Row],[UGRHI]],Tabela_BI[Ano],Tabela_BI_UGRHI[[#This Row],[Ano]])</f>
        <v>0</v>
      </c>
      <c r="L157" s="6">
        <f>SUMIFS(Tabela_BI[P.08-D],Tabela_BI[UGRHI],Tabela_BI_UGRHI[[#This Row],[UGRHI]],Tabela_BI[Ano],Tabela_BI_UGRHI[[#This Row],[Ano]])</f>
        <v>1581</v>
      </c>
      <c r="M157" s="7">
        <f>(Tabela_BI_UGRHI[[#This Row],[nº Capt. Superf. - DAEE]]/VLOOKUP(A157,'Base UGRHI'!$B:$H,2,FALSE))*1000</f>
        <v>109.6574684065276</v>
      </c>
      <c r="N157" s="7">
        <f>(Tabela_BI_UGRHI[[#This Row],[nº Capt. Subt. - DAEE]]/VLOOKUP(A157,'Base UGRHI'!$B:$H,2,FALSE))*1000</f>
        <v>152.92847457722681</v>
      </c>
      <c r="O157" s="5">
        <f>(Tabela_BI_UGRHI[[#This Row],[nº Capt. Superf. - DAEE]]/SUM(Tabela_BI_UGRHI[[#This Row],[nº Capt. Superf. - DAEE]:[nº Capt. Subt. - DAEE]]))*100</f>
        <v>41.760601180891037</v>
      </c>
      <c r="P157" s="6">
        <f>(Tabela_BI_UGRHI[[#This Row],[nº Capt. Subt. - DAEE]]/SUM(Tabela_BI_UGRHI[[#This Row],[nº Capt. Superf. - DAEE]:[nº Capt. Subt. - DAEE]]))*100</f>
        <v>58.23939881910897</v>
      </c>
      <c r="Q157" s="6">
        <f>SUMIFS(Tabela_BI[nº Capt. Superf. - DAEE],Tabela_BI[UGRHI],Tabela_BI_UGRHI[[#This Row],[UGRHI]],Tabela_BI[Ano],Tabela_BI_UGRHI[[#This Row],[Ano]])</f>
        <v>1556</v>
      </c>
      <c r="R157" s="6">
        <f>SUMIFS(Tabela_BI[nº Capt. Subt. - DAEE],Tabela_BI[UGRHI],Tabela_BI_UGRHI[[#This Row],[UGRHI]],Tabela_BI[Ano],Tabela_BI_UGRHI[[#This Row],[Ano]])</f>
        <v>2170</v>
      </c>
    </row>
    <row r="158" spans="1:18" x14ac:dyDescent="0.25">
      <c r="A158" s="1">
        <v>3</v>
      </c>
      <c r="B158" s="1">
        <v>2020</v>
      </c>
      <c r="C158" s="233">
        <f>SUMIFS(Tabela_BI[P.01-A],Tabela_BI[UGRHI],Tabela_BI_UGRHI[[#This Row],[UGRHI]],Tabela_BI[Ano],Tabela_BI_UGRHI[[#This Row],[Ano]])</f>
        <v>3.3115237575583643</v>
      </c>
      <c r="D158" s="233">
        <f>SUMIFS(Tabela_BI[P.01-B],Tabela_BI[UGRHI],Tabela_BI_UGRHI[[#This Row],[UGRHI]],Tabela_BI[Ano],Tabela_BI_UGRHI[[#This Row],[Ano]])</f>
        <v>3.182365638687191</v>
      </c>
      <c r="E158" s="233">
        <f>SUMIFS(Tabela_BI[P.01-C],Tabela_BI[UGRHI],Tabela_BI_UGRHI[[#This Row],[UGRHI]],Tabela_BI[Ano],Tabela_BI_UGRHI[[#This Row],[Ano]])</f>
        <v>0.12915811887117301</v>
      </c>
      <c r="F158" s="233">
        <f>SUMIFS(Tabela_BI[P.01-D],Tabela_BI[UGRHI],Tabela_BI_UGRHI[[#This Row],[UGRHI]],Tabela_BI[Ano],Tabela_BI_UGRHI[[#This Row],[Ano]])</f>
        <v>0</v>
      </c>
      <c r="G158" s="233">
        <f>SUMIFS(Tabela_BI[P.02-A],Tabela_BI[UGRHI],Tabela_BI_UGRHI[[#This Row],[UGRHI]],Tabela_BI[Ano],Tabela_BI_UGRHI[[#This Row],[Ano]])</f>
        <v>2.355627767048432</v>
      </c>
      <c r="H158" s="233">
        <f>SUMIFS(Tabela_BI[P.02-B],Tabela_BI[UGRHI],Tabela_BI_UGRHI[[#This Row],[UGRHI]],Tabela_BI[Ano],Tabela_BI_UGRHI[[#This Row],[Ano]])</f>
        <v>5.5516138017649402E-2</v>
      </c>
      <c r="I158" s="233">
        <f>SUMIFS(Tabela_BI[P.02-C],Tabela_BI[UGRHI],Tabela_BI_UGRHI[[#This Row],[UGRHI]],Tabela_BI[Ano],Tabela_BI_UGRHI[[#This Row],[Ano]])</f>
        <v>0.50428443891342534</v>
      </c>
      <c r="J158" s="233">
        <f>SUMIFS(Tabela_BI[P.02-D],Tabela_BI[UGRHI],Tabela_BI_UGRHI[[#This Row],[UGRHI]],Tabela_BI[Ano],Tabela_BI_UGRHI[[#This Row],[Ano]])</f>
        <v>0.39609541357886058</v>
      </c>
      <c r="K158" s="49">
        <f>SUMIFS(Tabela_BI[P.02-E],Tabela_BI[UGRHI],Tabela_BI_UGRHI[[#This Row],[UGRHI]],Tabela_BI[Ano],Tabela_BI_UGRHI[[#This Row],[Ano]])</f>
        <v>0</v>
      </c>
      <c r="L158" s="6">
        <f>SUMIFS(Tabela_BI[P.08-D],Tabela_BI[UGRHI],Tabela_BI_UGRHI[[#This Row],[UGRHI]],Tabela_BI[Ano],Tabela_BI_UGRHI[[#This Row],[Ano]])</f>
        <v>81</v>
      </c>
      <c r="M158" s="7">
        <f>(Tabela_BI_UGRHI[[#This Row],[nº Capt. Superf. - DAEE]]/VLOOKUP(A158,'Base UGRHI'!$B:$H,2,FALSE))*1000</f>
        <v>115.00685420314112</v>
      </c>
      <c r="N158" s="7">
        <f>(Tabela_BI_UGRHI[[#This Row],[nº Capt. Subt. - DAEE]]/VLOOKUP(A158,'Base UGRHI'!$B:$H,2,FALSE))*1000</f>
        <v>65.204778945530904</v>
      </c>
      <c r="O158" s="5">
        <f>(Tabela_BI_UGRHI[[#This Row],[nº Capt. Superf. - DAEE]]/SUM(Tabela_BI_UGRHI[[#This Row],[nº Capt. Superf. - DAEE]:[nº Capt. Subt. - DAEE]]))*100</f>
        <v>63.817663817663814</v>
      </c>
      <c r="P158" s="6">
        <f>(Tabela_BI_UGRHI[[#This Row],[nº Capt. Subt. - DAEE]]/SUM(Tabela_BI_UGRHI[[#This Row],[nº Capt. Superf. - DAEE]:[nº Capt. Subt. - DAEE]]))*100</f>
        <v>36.182336182336186</v>
      </c>
      <c r="Q158" s="6">
        <f>SUMIFS(Tabela_BI[nº Capt. Superf. - DAEE],Tabela_BI[UGRHI],Tabela_BI_UGRHI[[#This Row],[UGRHI]],Tabela_BI[Ano],Tabela_BI_UGRHI[[#This Row],[Ano]])</f>
        <v>224</v>
      </c>
      <c r="R158" s="6">
        <f>SUMIFS(Tabela_BI[nº Capt. Subt. - DAEE],Tabela_BI[UGRHI],Tabela_BI_UGRHI[[#This Row],[UGRHI]],Tabela_BI[Ano],Tabela_BI_UGRHI[[#This Row],[Ano]])</f>
        <v>127</v>
      </c>
    </row>
    <row r="159" spans="1:18" x14ac:dyDescent="0.25">
      <c r="A159" s="1">
        <v>4</v>
      </c>
      <c r="B159" s="1">
        <v>2020</v>
      </c>
      <c r="C159" s="233">
        <f>SUMIFS(Tabela_BI[P.01-A],Tabela_BI[UGRHI],Tabela_BI_UGRHI[[#This Row],[UGRHI]],Tabela_BI[Ano],Tabela_BI_UGRHI[[#This Row],[Ano]])</f>
        <v>18.665078720379931</v>
      </c>
      <c r="D159" s="233">
        <f>SUMIFS(Tabela_BI[P.01-B],Tabela_BI[UGRHI],Tabela_BI_UGRHI[[#This Row],[UGRHI]],Tabela_BI[Ano],Tabela_BI_UGRHI[[#This Row],[Ano]])</f>
        <v>10.491159222522684</v>
      </c>
      <c r="E159" s="233">
        <f>SUMIFS(Tabela_BI[P.01-C],Tabela_BI[UGRHI],Tabela_BI_UGRHI[[#This Row],[UGRHI]],Tabela_BI[Ano],Tabela_BI_UGRHI[[#This Row],[Ano]])</f>
        <v>8.1739194978572449</v>
      </c>
      <c r="F159" s="233">
        <f>SUMIFS(Tabela_BI[P.01-D],Tabela_BI[UGRHI],Tabela_BI_UGRHI[[#This Row],[UGRHI]],Tabela_BI[Ano],Tabela_BI_UGRHI[[#This Row],[Ano]])</f>
        <v>9.3008689117199399</v>
      </c>
      <c r="G159" s="233">
        <f>SUMIFS(Tabela_BI[P.02-A],Tabela_BI[UGRHI],Tabela_BI_UGRHI[[#This Row],[UGRHI]],Tabela_BI[Ano],Tabela_BI_UGRHI[[#This Row],[Ano]])</f>
        <v>6.8743867203133933</v>
      </c>
      <c r="H159" s="233">
        <f>SUMIFS(Tabela_BI[P.02-B],Tabela_BI[UGRHI],Tabela_BI_UGRHI[[#This Row],[UGRHI]],Tabela_BI[Ano],Tabela_BI_UGRHI[[#This Row],[Ano]])</f>
        <v>1.9464822822109102</v>
      </c>
      <c r="I159" s="233">
        <f>SUMIFS(Tabela_BI[P.02-C],Tabela_BI[UGRHI],Tabela_BI_UGRHI[[#This Row],[UGRHI]],Tabela_BI[Ano],Tabela_BI_UGRHI[[#This Row],[Ano]])</f>
        <v>8.19300189081331</v>
      </c>
      <c r="J159" s="233">
        <f>SUMIFS(Tabela_BI[P.02-D],Tabela_BI[UGRHI],Tabela_BI_UGRHI[[#This Row],[UGRHI]],Tabela_BI[Ano],Tabela_BI_UGRHI[[#This Row],[Ano]])</f>
        <v>1.6512078270423183</v>
      </c>
      <c r="K159" s="49">
        <f>SUMIFS(Tabela_BI[P.02-E],Tabela_BI[UGRHI],Tabela_BI_UGRHI[[#This Row],[UGRHI]],Tabela_BI[Ano],Tabela_BI_UGRHI[[#This Row],[Ano]])</f>
        <v>0</v>
      </c>
      <c r="L159" s="6">
        <f>SUMIFS(Tabela_BI[P.08-D],Tabela_BI[UGRHI],Tabela_BI_UGRHI[[#This Row],[UGRHI]],Tabela_BI[Ano],Tabela_BI_UGRHI[[#This Row],[Ano]])</f>
        <v>816</v>
      </c>
      <c r="M159" s="7">
        <f>(Tabela_BI_UGRHI[[#This Row],[nº Capt. Superf. - DAEE]]/VLOOKUP(A159,'Base UGRHI'!$B:$H,2,FALSE))*1000</f>
        <v>162.47497268559422</v>
      </c>
      <c r="N159" s="7">
        <f>(Tabela_BI_UGRHI[[#This Row],[nº Capt. Subt. - DAEE]]/VLOOKUP(A159,'Base UGRHI'!$B:$H,2,FALSE))*1000</f>
        <v>183.28096983130416</v>
      </c>
      <c r="O159" s="5">
        <f>(Tabela_BI_UGRHI[[#This Row],[nº Capt. Superf. - DAEE]]/SUM(Tabela_BI_UGRHI[[#This Row],[nº Capt. Superf. - DAEE]:[nº Capt. Subt. - DAEE]]))*100</f>
        <v>46.991230722709403</v>
      </c>
      <c r="P159" s="6">
        <f>(Tabela_BI_UGRHI[[#This Row],[nº Capt. Subt. - DAEE]]/SUM(Tabela_BI_UGRHI[[#This Row],[nº Capt. Superf. - DAEE]:[nº Capt. Subt. - DAEE]]))*100</f>
        <v>53.00876927729059</v>
      </c>
      <c r="Q159" s="6">
        <f>SUMIFS(Tabela_BI[nº Capt. Superf. - DAEE],Tabela_BI[UGRHI],Tabela_BI_UGRHI[[#This Row],[UGRHI]],Tabela_BI[Ano],Tabela_BI_UGRHI[[#This Row],[Ano]])</f>
        <v>1554</v>
      </c>
      <c r="R159" s="6">
        <f>SUMIFS(Tabela_BI[nº Capt. Subt. - DAEE],Tabela_BI[UGRHI],Tabela_BI_UGRHI[[#This Row],[UGRHI]],Tabela_BI[Ano],Tabela_BI_UGRHI[[#This Row],[Ano]])</f>
        <v>1753</v>
      </c>
    </row>
    <row r="160" spans="1:18" x14ac:dyDescent="0.25">
      <c r="A160" s="1">
        <v>5</v>
      </c>
      <c r="B160" s="1">
        <v>2020</v>
      </c>
      <c r="C160" s="233">
        <f>SUMIFS(Tabela_BI[P.01-A],Tabela_BI[UGRHI],Tabela_BI_UGRHI[[#This Row],[UGRHI]],Tabela_BI[Ano],Tabela_BI_UGRHI[[#This Row],[Ano]])</f>
        <v>92.128506516575356</v>
      </c>
      <c r="D160" s="233">
        <f>SUMIFS(Tabela_BI[P.01-B],Tabela_BI[UGRHI],Tabela_BI_UGRHI[[#This Row],[UGRHI]],Tabela_BI[Ano],Tabela_BI_UGRHI[[#This Row],[Ano]])</f>
        <v>81.639353046125763</v>
      </c>
      <c r="E160" s="233">
        <f>SUMIFS(Tabela_BI[P.01-C],Tabela_BI[UGRHI],Tabela_BI_UGRHI[[#This Row],[UGRHI]],Tabela_BI[Ano],Tabela_BI_UGRHI[[#This Row],[Ano]])</f>
        <v>10.489153470449594</v>
      </c>
      <c r="F160" s="233">
        <f>SUMIFS(Tabela_BI[P.01-D],Tabela_BI[UGRHI],Tabela_BI_UGRHI[[#This Row],[UGRHI]],Tabela_BI[Ano],Tabela_BI_UGRHI[[#This Row],[Ano]])</f>
        <v>0</v>
      </c>
      <c r="G160" s="233">
        <f>SUMIFS(Tabela_BI[P.02-A],Tabela_BI[UGRHI],Tabela_BI_UGRHI[[#This Row],[UGRHI]],Tabela_BI[Ano],Tabela_BI_UGRHI[[#This Row],[Ano]])</f>
        <v>61.681059506221295</v>
      </c>
      <c r="H160" s="233">
        <f>SUMIFS(Tabela_BI[P.02-B],Tabela_BI[UGRHI],Tabela_BI_UGRHI[[#This Row],[UGRHI]],Tabela_BI[Ano],Tabela_BI_UGRHI[[#This Row],[Ano]])</f>
        <v>17.856482511919761</v>
      </c>
      <c r="I160" s="233">
        <f>SUMIFS(Tabela_BI[P.02-C],Tabela_BI[UGRHI],Tabela_BI_UGRHI[[#This Row],[UGRHI]],Tabela_BI[Ano],Tabela_BI_UGRHI[[#This Row],[Ano]])</f>
        <v>5.7953063397439104</v>
      </c>
      <c r="J160" s="233">
        <f>SUMIFS(Tabela_BI[P.02-D],Tabela_BI[UGRHI],Tabela_BI_UGRHI[[#This Row],[UGRHI]],Tabela_BI[Ano],Tabela_BI_UGRHI[[#This Row],[Ano]])</f>
        <v>6.7956581586903573</v>
      </c>
      <c r="K160" s="49">
        <f>SUMIFS(Tabela_BI[P.02-E],Tabela_BI[UGRHI],Tabela_BI_UGRHI[[#This Row],[UGRHI]],Tabela_BI[Ano],Tabela_BI_UGRHI[[#This Row],[Ano]])</f>
        <v>0</v>
      </c>
      <c r="L160" s="6">
        <f>SUMIFS(Tabela_BI[P.08-D],Tabela_BI[UGRHI],Tabela_BI_UGRHI[[#This Row],[UGRHI]],Tabela_BI[Ano],Tabela_BI_UGRHI[[#This Row],[Ano]])</f>
        <v>3701</v>
      </c>
      <c r="M160" s="7">
        <f>(Tabela_BI_UGRHI[[#This Row],[nº Capt. Superf. - DAEE]]/VLOOKUP(A160,'Base UGRHI'!$B:$H,2,FALSE))*1000</f>
        <v>206.48465267255372</v>
      </c>
      <c r="N160" s="7">
        <f>(Tabela_BI_UGRHI[[#This Row],[nº Capt. Subt. - DAEE]]/VLOOKUP(A160,'Base UGRHI'!$B:$H,2,FALSE))*1000</f>
        <v>940.31702650604848</v>
      </c>
      <c r="O160" s="5">
        <f>(Tabela_BI_UGRHI[[#This Row],[nº Capt. Superf. - DAEE]]/SUM(Tabela_BI_UGRHI[[#This Row],[nº Capt. Superf. - DAEE]:[nº Capt. Subt. - DAEE]]))*100</f>
        <v>18.00526249843378</v>
      </c>
      <c r="P160" s="6">
        <f>(Tabela_BI_UGRHI[[#This Row],[nº Capt. Subt. - DAEE]]/SUM(Tabela_BI_UGRHI[[#This Row],[nº Capt. Superf. - DAEE]:[nº Capt. Subt. - DAEE]]))*100</f>
        <v>81.99473750156622</v>
      </c>
      <c r="Q160" s="6">
        <f>SUMIFS(Tabela_BI[nº Capt. Superf. - DAEE],Tabela_BI[UGRHI],Tabela_BI_UGRHI[[#This Row],[UGRHI]],Tabela_BI[Ano],Tabela_BI_UGRHI[[#This Row],[Ano]])</f>
        <v>2874</v>
      </c>
      <c r="R160" s="6">
        <f>SUMIFS(Tabela_BI[nº Capt. Subt. - DAEE],Tabela_BI[UGRHI],Tabela_BI_UGRHI[[#This Row],[UGRHI]],Tabela_BI[Ano],Tabela_BI_UGRHI[[#This Row],[Ano]])</f>
        <v>13088</v>
      </c>
    </row>
    <row r="161" spans="1:18" x14ac:dyDescent="0.25">
      <c r="A161" s="1">
        <v>6</v>
      </c>
      <c r="B161" s="1">
        <v>2020</v>
      </c>
      <c r="C161" s="233">
        <f>SUMIFS(Tabela_BI[P.01-A],Tabela_BI[UGRHI],Tabela_BI_UGRHI[[#This Row],[UGRHI]],Tabela_BI[Ano],Tabela_BI_UGRHI[[#This Row],[Ano]])</f>
        <v>61.164659257782972</v>
      </c>
      <c r="D161" s="233">
        <f>SUMIFS(Tabela_BI[P.01-B],Tabela_BI[UGRHI],Tabela_BI_UGRHI[[#This Row],[UGRHI]],Tabela_BI[Ano],Tabela_BI_UGRHI[[#This Row],[Ano]])</f>
        <v>52.700086347671373</v>
      </c>
      <c r="E161" s="233">
        <f>SUMIFS(Tabela_BI[P.01-C],Tabela_BI[UGRHI],Tabela_BI_UGRHI[[#This Row],[UGRHI]],Tabela_BI[Ano],Tabela_BI_UGRHI[[#This Row],[Ano]])</f>
        <v>8.4645729101115919</v>
      </c>
      <c r="F161" s="233">
        <f>SUMIFS(Tabela_BI[P.01-D],Tabela_BI[UGRHI],Tabela_BI_UGRHI[[#This Row],[UGRHI]],Tabela_BI[Ano],Tabela_BI_UGRHI[[#This Row],[Ano]])</f>
        <v>0</v>
      </c>
      <c r="G161" s="233">
        <f>SUMIFS(Tabela_BI[P.02-A],Tabela_BI[UGRHI],Tabela_BI_UGRHI[[#This Row],[UGRHI]],Tabela_BI[Ano],Tabela_BI_UGRHI[[#This Row],[Ano]])</f>
        <v>46.743815816303638</v>
      </c>
      <c r="H161" s="233">
        <f>SUMIFS(Tabela_BI[P.02-B],Tabela_BI[UGRHI],Tabela_BI_UGRHI[[#This Row],[UGRHI]],Tabela_BI[Ano],Tabela_BI_UGRHI[[#This Row],[Ano]])</f>
        <v>7.4629160800510999</v>
      </c>
      <c r="I161" s="233">
        <f>SUMIFS(Tabela_BI[P.02-C],Tabela_BI[UGRHI],Tabela_BI_UGRHI[[#This Row],[UGRHI]],Tabela_BI[Ano],Tabela_BI_UGRHI[[#This Row],[Ano]])</f>
        <v>1.7744284618203692</v>
      </c>
      <c r="J161" s="233">
        <f>SUMIFS(Tabela_BI[P.02-D],Tabela_BI[UGRHI],Tabela_BI_UGRHI[[#This Row],[UGRHI]],Tabela_BI[Ano],Tabela_BI_UGRHI[[#This Row],[Ano]])</f>
        <v>5.1834988996078577</v>
      </c>
      <c r="K161" s="49">
        <f>SUMIFS(Tabela_BI[P.02-E],Tabela_BI[UGRHI],Tabela_BI_UGRHI[[#This Row],[UGRHI]],Tabela_BI[Ano],Tabela_BI_UGRHI[[#This Row],[Ano]])</f>
        <v>0</v>
      </c>
      <c r="L161" s="6">
        <f>SUMIFS(Tabela_BI[P.08-D],Tabela_BI[UGRHI],Tabela_BI_UGRHI[[#This Row],[UGRHI]],Tabela_BI[Ano],Tabela_BI_UGRHI[[#This Row],[Ano]])</f>
        <v>704</v>
      </c>
      <c r="M161" s="7">
        <f>(Tabela_BI_UGRHI[[#This Row],[nº Capt. Superf. - DAEE]]/VLOOKUP(A161,'Base UGRHI'!$B:$H,2,FALSE))*1000</f>
        <v>125.87442390000669</v>
      </c>
      <c r="N161" s="7">
        <f>(Tabela_BI_UGRHI[[#This Row],[nº Capt. Subt. - DAEE]]/VLOOKUP(A161,'Base UGRHI'!$B:$H,2,FALSE))*1000</f>
        <v>983.2512435236315</v>
      </c>
      <c r="O161" s="5">
        <f>(Tabela_BI_UGRHI[[#This Row],[nº Capt. Superf. - DAEE]]/SUM(Tabela_BI_UGRHI[[#This Row],[nº Capt. Superf. - DAEE]:[nº Capt. Subt. - DAEE]]))*100</f>
        <v>11.34897763139838</v>
      </c>
      <c r="P161" s="6">
        <f>(Tabela_BI_UGRHI[[#This Row],[nº Capt. Subt. - DAEE]]/SUM(Tabela_BI_UGRHI[[#This Row],[nº Capt. Superf. - DAEE]:[nº Capt. Subt. - DAEE]]))*100</f>
        <v>88.651022368601616</v>
      </c>
      <c r="Q161" s="6">
        <f>SUMIFS(Tabela_BI[nº Capt. Superf. - DAEE],Tabela_BI[UGRHI],Tabela_BI_UGRHI[[#This Row],[UGRHI]],Tabela_BI[Ano],Tabela_BI_UGRHI[[#This Row],[Ano]])</f>
        <v>827</v>
      </c>
      <c r="R161" s="6">
        <f>SUMIFS(Tabela_BI[nº Capt. Subt. - DAEE],Tabela_BI[UGRHI],Tabela_BI_UGRHI[[#This Row],[UGRHI]],Tabela_BI[Ano],Tabela_BI_UGRHI[[#This Row],[Ano]])</f>
        <v>6460</v>
      </c>
    </row>
    <row r="162" spans="1:18" x14ac:dyDescent="0.25">
      <c r="A162" s="1">
        <v>7</v>
      </c>
      <c r="B162" s="1">
        <v>2020</v>
      </c>
      <c r="C162" s="233">
        <f>SUMIFS(Tabela_BI[P.01-A],Tabela_BI[UGRHI],Tabela_BI_UGRHI[[#This Row],[UGRHI]],Tabela_BI[Ano],Tabela_BI_UGRHI[[#This Row],[Ano]])</f>
        <v>18.477703994238173</v>
      </c>
      <c r="D162" s="233">
        <f>SUMIFS(Tabela_BI[P.01-B],Tabela_BI[UGRHI],Tabela_BI_UGRHI[[#This Row],[UGRHI]],Tabela_BI[Ano],Tabela_BI_UGRHI[[#This Row],[Ano]])</f>
        <v>18.424445655363421</v>
      </c>
      <c r="E162" s="233">
        <f>SUMIFS(Tabela_BI[P.01-C],Tabela_BI[UGRHI],Tabela_BI_UGRHI[[#This Row],[UGRHI]],Tabela_BI[Ano],Tabela_BI_UGRHI[[#This Row],[Ano]])</f>
        <v>5.3258338874749483E-2</v>
      </c>
      <c r="F162" s="233">
        <f>SUMIFS(Tabela_BI[P.01-D],Tabela_BI[UGRHI],Tabela_BI_UGRHI[[#This Row],[UGRHI]],Tabela_BI[Ano],Tabela_BI_UGRHI[[#This Row],[Ano]])</f>
        <v>0</v>
      </c>
      <c r="G162" s="233">
        <f>SUMIFS(Tabela_BI[P.02-A],Tabela_BI[UGRHI],Tabela_BI_UGRHI[[#This Row],[UGRHI]],Tabela_BI[Ano],Tabela_BI_UGRHI[[#This Row],[Ano]])</f>
        <v>11.08968</v>
      </c>
      <c r="H162" s="233">
        <f>SUMIFS(Tabela_BI[P.02-B],Tabela_BI[UGRHI],Tabela_BI_UGRHI[[#This Row],[UGRHI]],Tabela_BI[Ano],Tabela_BI_UGRHI[[#This Row],[Ano]])</f>
        <v>6.1812716089860364</v>
      </c>
      <c r="I162" s="233">
        <f>SUMIFS(Tabela_BI[P.02-C],Tabela_BI[UGRHI],Tabela_BI_UGRHI[[#This Row],[UGRHI]],Tabela_BI[Ano],Tabela_BI_UGRHI[[#This Row],[Ano]])</f>
        <v>2.0120758498224249E-2</v>
      </c>
      <c r="J162" s="233">
        <f>SUMIFS(Tabela_BI[P.02-D],Tabela_BI[UGRHI],Tabela_BI_UGRHI[[#This Row],[UGRHI]],Tabela_BI[Ano],Tabela_BI_UGRHI[[#This Row],[Ano]])</f>
        <v>1.1866316267539114</v>
      </c>
      <c r="K162" s="49">
        <f>SUMIFS(Tabela_BI[P.02-E],Tabela_BI[UGRHI],Tabela_BI_UGRHI[[#This Row],[UGRHI]],Tabela_BI[Ano],Tabela_BI_UGRHI[[#This Row],[Ano]])</f>
        <v>0</v>
      </c>
      <c r="L162" s="6">
        <f>SUMIFS(Tabela_BI[P.08-D],Tabela_BI[UGRHI],Tabela_BI_UGRHI[[#This Row],[UGRHI]],Tabela_BI[Ano],Tabela_BI_UGRHI[[#This Row],[Ano]])</f>
        <v>99</v>
      </c>
      <c r="M162" s="7">
        <f>(Tabela_BI_UGRHI[[#This Row],[nº Capt. Superf. - DAEE]]/VLOOKUP(A162,'Base UGRHI'!$B:$H,2,FALSE))*1000</f>
        <v>62.738105556862585</v>
      </c>
      <c r="N162" s="7">
        <f>(Tabela_BI_UGRHI[[#This Row],[nº Capt. Subt. - DAEE]]/VLOOKUP(A162,'Base UGRHI'!$B:$H,2,FALSE))*1000</f>
        <v>56.95959583451998</v>
      </c>
      <c r="O162" s="5">
        <f>(Tabela_BI_UGRHI[[#This Row],[nº Capt. Superf. - DAEE]]/SUM(Tabela_BI_UGRHI[[#This Row],[nº Capt. Superf. - DAEE]:[nº Capt. Subt. - DAEE]]))*100</f>
        <v>52.413793103448278</v>
      </c>
      <c r="P162" s="6">
        <f>(Tabela_BI_UGRHI[[#This Row],[nº Capt. Subt. - DAEE]]/SUM(Tabela_BI_UGRHI[[#This Row],[nº Capt. Superf. - DAEE]:[nº Capt. Subt. - DAEE]]))*100</f>
        <v>47.586206896551722</v>
      </c>
      <c r="Q162" s="6">
        <f>SUMIFS(Tabela_BI[nº Capt. Superf. - DAEE],Tabela_BI[UGRHI],Tabela_BI_UGRHI[[#This Row],[UGRHI]],Tabela_BI[Ano],Tabela_BI_UGRHI[[#This Row],[Ano]])</f>
        <v>152</v>
      </c>
      <c r="R162" s="6">
        <f>SUMIFS(Tabela_BI[nº Capt. Subt. - DAEE],Tabela_BI[UGRHI],Tabela_BI_UGRHI[[#This Row],[UGRHI]],Tabela_BI[Ano],Tabela_BI_UGRHI[[#This Row],[Ano]])</f>
        <v>138</v>
      </c>
    </row>
    <row r="163" spans="1:18" x14ac:dyDescent="0.25">
      <c r="A163" s="1">
        <v>8</v>
      </c>
      <c r="B163" s="1">
        <v>2020</v>
      </c>
      <c r="C163" s="233">
        <f>SUMIFS(Tabela_BI[P.01-A],Tabela_BI[UGRHI],Tabela_BI_UGRHI[[#This Row],[UGRHI]],Tabela_BI[Ano],Tabela_BI_UGRHI[[#This Row],[Ano]])</f>
        <v>11.326827323100941</v>
      </c>
      <c r="D163" s="233">
        <f>SUMIFS(Tabela_BI[P.01-B],Tabela_BI[UGRHI],Tabela_BI_UGRHI[[#This Row],[UGRHI]],Tabela_BI[Ano],Tabela_BI_UGRHI[[#This Row],[Ano]])</f>
        <v>8.7351455452212825</v>
      </c>
      <c r="E163" s="233">
        <f>SUMIFS(Tabela_BI[P.01-C],Tabela_BI[UGRHI],Tabela_BI_UGRHI[[#This Row],[UGRHI]],Tabela_BI[Ano],Tabela_BI_UGRHI[[#This Row],[Ano]])</f>
        <v>2.5916817778796633</v>
      </c>
      <c r="F163" s="233">
        <f>SUMIFS(Tabela_BI[P.01-D],Tabela_BI[UGRHI],Tabela_BI_UGRHI[[#This Row],[UGRHI]],Tabela_BI[Ano],Tabela_BI_UGRHI[[#This Row],[Ano]])</f>
        <v>6.921437214611867</v>
      </c>
      <c r="G163" s="233">
        <f>SUMIFS(Tabela_BI[P.02-A],Tabela_BI[UGRHI],Tabela_BI_UGRHI[[#This Row],[UGRHI]],Tabela_BI[Ano],Tabela_BI_UGRHI[[#This Row],[Ano]])</f>
        <v>2.0189765782015456</v>
      </c>
      <c r="H163" s="233">
        <f>SUMIFS(Tabela_BI[P.02-B],Tabela_BI[UGRHI],Tabela_BI_UGRHI[[#This Row],[UGRHI]],Tabela_BI[Ano],Tabela_BI_UGRHI[[#This Row],[Ano]])</f>
        <v>0.88669640279961137</v>
      </c>
      <c r="I163" s="233">
        <f>SUMIFS(Tabela_BI[P.02-C],Tabela_BI[UGRHI],Tabela_BI_UGRHI[[#This Row],[UGRHI]],Tabela_BI[Ano],Tabela_BI_UGRHI[[#This Row],[Ano]])</f>
        <v>7.754286512338747</v>
      </c>
      <c r="J163" s="233">
        <f>SUMIFS(Tabela_BI[P.02-D],Tabela_BI[UGRHI],Tabela_BI_UGRHI[[#This Row],[UGRHI]],Tabela_BI[Ano],Tabela_BI_UGRHI[[#This Row],[Ano]])</f>
        <v>0.66686782976104275</v>
      </c>
      <c r="K163" s="49">
        <f>SUMIFS(Tabela_BI[P.02-E],Tabela_BI[UGRHI],Tabela_BI_UGRHI[[#This Row],[UGRHI]],Tabela_BI[Ano],Tabela_BI_UGRHI[[#This Row],[Ano]])</f>
        <v>0</v>
      </c>
      <c r="L163" s="6">
        <f>SUMIFS(Tabela_BI[P.08-D],Tabela_BI[UGRHI],Tabela_BI_UGRHI[[#This Row],[UGRHI]],Tabela_BI[Ano],Tabela_BI_UGRHI[[#This Row],[Ano]])</f>
        <v>473</v>
      </c>
      <c r="M163" s="7">
        <f>(Tabela_BI_UGRHI[[#This Row],[nº Capt. Superf. - DAEE]]/VLOOKUP(A163,'Base UGRHI'!$B:$H,2,FALSE))*1000</f>
        <v>108.91135080356189</v>
      </c>
      <c r="N163" s="7">
        <f>(Tabela_BI_UGRHI[[#This Row],[nº Capt. Subt. - DAEE]]/VLOOKUP(A163,'Base UGRHI'!$B:$H,2,FALSE))*1000</f>
        <v>107.7001031579245</v>
      </c>
      <c r="O163" s="5">
        <f>(Tabela_BI_UGRHI[[#This Row],[nº Capt. Superf. - DAEE]]/SUM(Tabela_BI_UGRHI[[#This Row],[nº Capt. Superf. - DAEE]:[nº Capt. Subt. - DAEE]]))*100</f>
        <v>50.279589934762349</v>
      </c>
      <c r="P163" s="6">
        <f>(Tabela_BI_UGRHI[[#This Row],[nº Capt. Subt. - DAEE]]/SUM(Tabela_BI_UGRHI[[#This Row],[nº Capt. Superf. - DAEE]:[nº Capt. Subt. - DAEE]]))*100</f>
        <v>49.720410065237651</v>
      </c>
      <c r="Q163" s="6">
        <f>SUMIFS(Tabela_BI[nº Capt. Superf. - DAEE],Tabela_BI[UGRHI],Tabela_BI_UGRHI[[#This Row],[UGRHI]],Tabela_BI[Ano],Tabela_BI_UGRHI[[#This Row],[Ano]])</f>
        <v>1079</v>
      </c>
      <c r="R163" s="6">
        <f>SUMIFS(Tabela_BI[nº Capt. Subt. - DAEE],Tabela_BI[UGRHI],Tabela_BI_UGRHI[[#This Row],[UGRHI]],Tabela_BI[Ano],Tabela_BI_UGRHI[[#This Row],[Ano]])</f>
        <v>1067</v>
      </c>
    </row>
    <row r="164" spans="1:18" x14ac:dyDescent="0.25">
      <c r="A164" s="1">
        <v>9</v>
      </c>
      <c r="B164" s="1">
        <v>2020</v>
      </c>
      <c r="C164" s="233">
        <f>SUMIFS(Tabela_BI[P.01-A],Tabela_BI[UGRHI],Tabela_BI_UGRHI[[#This Row],[UGRHI]],Tabela_BI[Ano],Tabela_BI_UGRHI[[#This Row],[Ano]])</f>
        <v>31.891201186622009</v>
      </c>
      <c r="D164" s="233">
        <f>SUMIFS(Tabela_BI[P.01-B],Tabela_BI[UGRHI],Tabela_BI_UGRHI[[#This Row],[UGRHI]],Tabela_BI[Ano],Tabela_BI_UGRHI[[#This Row],[Ano]])</f>
        <v>25.883321597180633</v>
      </c>
      <c r="E164" s="233">
        <f>SUMIFS(Tabela_BI[P.01-C],Tabela_BI[UGRHI],Tabela_BI_UGRHI[[#This Row],[UGRHI]],Tabela_BI[Ano],Tabela_BI_UGRHI[[#This Row],[Ano]])</f>
        <v>6.0078795894413668</v>
      </c>
      <c r="F164" s="233">
        <f>SUMIFS(Tabela_BI[P.01-D],Tabela_BI[UGRHI],Tabela_BI_UGRHI[[#This Row],[UGRHI]],Tabela_BI[Ano],Tabela_BI_UGRHI[[#This Row],[Ano]])</f>
        <v>9.2741533168442363</v>
      </c>
      <c r="G164" s="233">
        <f>SUMIFS(Tabela_BI[P.02-A],Tabela_BI[UGRHI],Tabela_BI_UGRHI[[#This Row],[UGRHI]],Tabela_BI[Ano],Tabela_BI_UGRHI[[#This Row],[Ano]])</f>
        <v>4.6076291636932236</v>
      </c>
      <c r="H164" s="233">
        <f>SUMIFS(Tabela_BI[P.02-B],Tabela_BI[UGRHI],Tabela_BI_UGRHI[[#This Row],[UGRHI]],Tabela_BI[Ano],Tabela_BI_UGRHI[[#This Row],[Ano]])</f>
        <v>7.4612120328159941</v>
      </c>
      <c r="I164" s="233">
        <f>SUMIFS(Tabela_BI[P.02-C],Tabela_BI[UGRHI],Tabela_BI_UGRHI[[#This Row],[UGRHI]],Tabela_BI[Ano],Tabela_BI_UGRHI[[#This Row],[Ano]])</f>
        <v>17.200665931935195</v>
      </c>
      <c r="J164" s="233">
        <f>SUMIFS(Tabela_BI[P.02-D],Tabela_BI[UGRHI],Tabela_BI_UGRHI[[#This Row],[UGRHI]],Tabela_BI[Ano],Tabela_BI_UGRHI[[#This Row],[Ano]])</f>
        <v>2.6216940581775949</v>
      </c>
      <c r="K164" s="49">
        <f>SUMIFS(Tabela_BI[P.02-E],Tabela_BI[UGRHI],Tabela_BI_UGRHI[[#This Row],[UGRHI]],Tabela_BI[Ano],Tabela_BI_UGRHI[[#This Row],[Ano]])</f>
        <v>0</v>
      </c>
      <c r="L164" s="6">
        <f>SUMIFS(Tabela_BI[P.08-D],Tabela_BI[UGRHI],Tabela_BI_UGRHI[[#This Row],[UGRHI]],Tabela_BI[Ano],Tabela_BI_UGRHI[[#This Row],[Ano]])</f>
        <v>1624</v>
      </c>
      <c r="M164" s="7">
        <f>(Tabela_BI_UGRHI[[#This Row],[nº Capt. Superf. - DAEE]]/VLOOKUP(A164,'Base UGRHI'!$B:$H,2,FALSE))*1000</f>
        <v>197.82393669634027</v>
      </c>
      <c r="N164" s="7">
        <f>(Tabela_BI_UGRHI[[#This Row],[nº Capt. Subt. - DAEE]]/VLOOKUP(A164,'Base UGRHI'!$B:$H,2,FALSE))*1000</f>
        <v>210.17834081120094</v>
      </c>
      <c r="O164" s="5">
        <f>(Tabela_BI_UGRHI[[#This Row],[nº Capt. Superf. - DAEE]]/SUM(Tabela_BI_UGRHI[[#This Row],[nº Capt. Superf. - DAEE]:[nº Capt. Subt. - DAEE]]))*100</f>
        <v>48.485988339289072</v>
      </c>
      <c r="P164" s="6">
        <f>(Tabela_BI_UGRHI[[#This Row],[nº Capt. Subt. - DAEE]]/SUM(Tabela_BI_UGRHI[[#This Row],[nº Capt. Superf. - DAEE]:[nº Capt. Subt. - DAEE]]))*100</f>
        <v>51.514011660710921</v>
      </c>
      <c r="Q164" s="6">
        <f>SUMIFS(Tabela_BI[nº Capt. Superf. - DAEE],Tabela_BI[UGRHI],Tabela_BI_UGRHI[[#This Row],[UGRHI]],Tabela_BI[Ano],Tabela_BI_UGRHI[[#This Row],[Ano]])</f>
        <v>2578</v>
      </c>
      <c r="R164" s="6">
        <f>SUMIFS(Tabela_BI[nº Capt. Subt. - DAEE],Tabela_BI[UGRHI],Tabela_BI_UGRHI[[#This Row],[UGRHI]],Tabela_BI[Ano],Tabela_BI_UGRHI[[#This Row],[Ano]])</f>
        <v>2739</v>
      </c>
    </row>
    <row r="165" spans="1:18" x14ac:dyDescent="0.25">
      <c r="A165" s="1">
        <v>10</v>
      </c>
      <c r="B165" s="1">
        <v>2020</v>
      </c>
      <c r="C165" s="233">
        <f>SUMIFS(Tabela_BI[P.01-A],Tabela_BI[UGRHI],Tabela_BI_UGRHI[[#This Row],[UGRHI]],Tabela_BI[Ano],Tabela_BI_UGRHI[[#This Row],[Ano]])</f>
        <v>22.842547113062544</v>
      </c>
      <c r="D165" s="233">
        <f>SUMIFS(Tabela_BI[P.01-B],Tabela_BI[UGRHI],Tabela_BI_UGRHI[[#This Row],[UGRHI]],Tabela_BI[Ano],Tabela_BI_UGRHI[[#This Row],[Ano]])</f>
        <v>17.588438428150795</v>
      </c>
      <c r="E165" s="233">
        <f>SUMIFS(Tabela_BI[P.01-C],Tabela_BI[UGRHI],Tabela_BI_UGRHI[[#This Row],[UGRHI]],Tabela_BI[Ano],Tabela_BI_UGRHI[[#This Row],[Ano]])</f>
        <v>5.2541086849117518</v>
      </c>
      <c r="F165" s="233">
        <f>SUMIFS(Tabela_BI[P.01-D],Tabela_BI[UGRHI],Tabela_BI_UGRHI[[#This Row],[UGRHI]],Tabela_BI[Ano],Tabela_BI_UGRHI[[#This Row],[Ano]])</f>
        <v>0</v>
      </c>
      <c r="G165" s="233">
        <f>SUMIFS(Tabela_BI[P.02-A],Tabela_BI[UGRHI],Tabela_BI_UGRHI[[#This Row],[UGRHI]],Tabela_BI[Ano],Tabela_BI_UGRHI[[#This Row],[Ano]])</f>
        <v>7.8670698862190278</v>
      </c>
      <c r="H165" s="233">
        <f>SUMIFS(Tabela_BI[P.02-B],Tabela_BI[UGRHI],Tabela_BI_UGRHI[[#This Row],[UGRHI]],Tabela_BI[Ano],Tabela_BI_UGRHI[[#This Row],[Ano]])</f>
        <v>6.9361440846474682</v>
      </c>
      <c r="I165" s="233">
        <f>SUMIFS(Tabela_BI[P.02-C],Tabela_BI[UGRHI],Tabela_BI_UGRHI[[#This Row],[UGRHI]],Tabela_BI[Ano],Tabela_BI_UGRHI[[#This Row],[Ano]])</f>
        <v>3.759366794145226</v>
      </c>
      <c r="J165" s="233">
        <f>SUMIFS(Tabela_BI[P.02-D],Tabela_BI[UGRHI],Tabela_BI_UGRHI[[#This Row],[UGRHI]],Tabela_BI[Ano],Tabela_BI_UGRHI[[#This Row],[Ano]])</f>
        <v>4.2799663480508308</v>
      </c>
      <c r="K165" s="49">
        <f>SUMIFS(Tabela_BI[P.02-E],Tabela_BI[UGRHI],Tabela_BI_UGRHI[[#This Row],[UGRHI]],Tabela_BI[Ano],Tabela_BI_UGRHI[[#This Row],[Ano]])</f>
        <v>0</v>
      </c>
      <c r="L165" s="6">
        <f>SUMIFS(Tabela_BI[P.08-D],Tabela_BI[UGRHI],Tabela_BI_UGRHI[[#This Row],[UGRHI]],Tabela_BI[Ano],Tabela_BI_UGRHI[[#This Row],[Ano]])</f>
        <v>1959</v>
      </c>
      <c r="M165" s="7">
        <f>(Tabela_BI_UGRHI[[#This Row],[nº Capt. Superf. - DAEE]]/VLOOKUP(A165,'Base UGRHI'!$B:$H,2,FALSE))*1000</f>
        <v>116.12395591752802</v>
      </c>
      <c r="N165" s="7">
        <f>(Tabela_BI_UGRHI[[#This Row],[nº Capt. Subt. - DAEE]]/VLOOKUP(A165,'Base UGRHI'!$B:$H,2,FALSE))*1000</f>
        <v>274.48231857801466</v>
      </c>
      <c r="O165" s="5">
        <f>(Tabela_BI_UGRHI[[#This Row],[nº Capt. Superf. - DAEE]]/SUM(Tabela_BI_UGRHI[[#This Row],[nº Capt. Superf. - DAEE]:[nº Capt. Subt. - DAEE]]))*100</f>
        <v>29.729157850190436</v>
      </c>
      <c r="P165" s="6">
        <f>(Tabela_BI_UGRHI[[#This Row],[nº Capt. Subt. - DAEE]]/SUM(Tabela_BI_UGRHI[[#This Row],[nº Capt. Superf. - DAEE]:[nº Capt. Subt. - DAEE]]))*100</f>
        <v>70.270842149809567</v>
      </c>
      <c r="Q165" s="6">
        <f>SUMIFS(Tabela_BI[nº Capt. Superf. - DAEE],Tabela_BI[UGRHI],Tabela_BI_UGRHI[[#This Row],[UGRHI]],Tabela_BI[Ano],Tabela_BI_UGRHI[[#This Row],[Ano]])</f>
        <v>1405</v>
      </c>
      <c r="R165" s="6">
        <f>SUMIFS(Tabela_BI[nº Capt. Subt. - DAEE],Tabela_BI[UGRHI],Tabela_BI_UGRHI[[#This Row],[UGRHI]],Tabela_BI[Ano],Tabela_BI_UGRHI[[#This Row],[Ano]])</f>
        <v>3321</v>
      </c>
    </row>
    <row r="166" spans="1:18" x14ac:dyDescent="0.25">
      <c r="A166" s="1">
        <v>11</v>
      </c>
      <c r="B166" s="1">
        <v>2020</v>
      </c>
      <c r="C166" s="233">
        <f>SUMIFS(Tabela_BI[P.01-A],Tabela_BI[UGRHI],Tabela_BI_UGRHI[[#This Row],[UGRHI]],Tabela_BI[Ano],Tabela_BI_UGRHI[[#This Row],[Ano]])</f>
        <v>9.5164122521697827</v>
      </c>
      <c r="D166" s="233">
        <f>SUMIFS(Tabela_BI[P.01-B],Tabela_BI[UGRHI],Tabela_BI_UGRHI[[#This Row],[UGRHI]],Tabela_BI[Ano],Tabela_BI_UGRHI[[#This Row],[Ano]])</f>
        <v>9.3682124269323204</v>
      </c>
      <c r="E166" s="233">
        <f>SUMIFS(Tabela_BI[P.01-C],Tabela_BI[UGRHI],Tabela_BI_UGRHI[[#This Row],[UGRHI]],Tabela_BI[Ano],Tabela_BI_UGRHI[[#This Row],[Ano]])</f>
        <v>0.14819982523745961</v>
      </c>
      <c r="F166" s="233">
        <f>SUMIFS(Tabela_BI[P.01-D],Tabela_BI[UGRHI],Tabela_BI_UGRHI[[#This Row],[UGRHI]],Tabela_BI[Ano],Tabela_BI_UGRHI[[#This Row],[Ano]])</f>
        <v>0.64082642059868089</v>
      </c>
      <c r="G166" s="233">
        <f>SUMIFS(Tabela_BI[P.02-A],Tabela_BI[UGRHI],Tabela_BI_UGRHI[[#This Row],[UGRHI]],Tabela_BI[Ano],Tabela_BI_UGRHI[[#This Row],[Ano]])</f>
        <v>6.9464277268757648</v>
      </c>
      <c r="H166" s="233">
        <f>SUMIFS(Tabela_BI[P.02-B],Tabela_BI[UGRHI],Tabela_BI_UGRHI[[#This Row],[UGRHI]],Tabela_BI[Ano],Tabela_BI_UGRHI[[#This Row],[Ano]])</f>
        <v>1.2301405344295531</v>
      </c>
      <c r="I166" s="233">
        <f>SUMIFS(Tabela_BI[P.02-C],Tabela_BI[UGRHI],Tabela_BI_UGRHI[[#This Row],[UGRHI]],Tabela_BI[Ano],Tabela_BI_UGRHI[[#This Row],[Ano]])</f>
        <v>0.91125450855020718</v>
      </c>
      <c r="J166" s="233">
        <f>SUMIFS(Tabela_BI[P.02-D],Tabela_BI[UGRHI],Tabela_BI_UGRHI[[#This Row],[UGRHI]],Tabela_BI[Ano],Tabela_BI_UGRHI[[#This Row],[Ano]])</f>
        <v>0.42858948231425342</v>
      </c>
      <c r="K166" s="49">
        <f>SUMIFS(Tabela_BI[P.02-E],Tabela_BI[UGRHI],Tabela_BI_UGRHI[[#This Row],[UGRHI]],Tabela_BI[Ano],Tabela_BI_UGRHI[[#This Row],[Ano]])</f>
        <v>0</v>
      </c>
      <c r="L166" s="6">
        <f>SUMIFS(Tabela_BI[P.08-D],Tabela_BI[UGRHI],Tabela_BI_UGRHI[[#This Row],[UGRHI]],Tabela_BI[Ano],Tabela_BI_UGRHI[[#This Row],[Ano]])</f>
        <v>1166</v>
      </c>
      <c r="M166" s="7">
        <f>(Tabela_BI_UGRHI[[#This Row],[nº Capt. Superf. - DAEE]]/VLOOKUP(A166,'Base UGRHI'!$B:$H,2,FALSE))*1000</f>
        <v>35.763764505577683</v>
      </c>
      <c r="N166" s="7">
        <f>(Tabela_BI_UGRHI[[#This Row],[nº Capt. Subt. - DAEE]]/VLOOKUP(A166,'Base UGRHI'!$B:$H,2,FALSE))*1000</f>
        <v>24.331085688220881</v>
      </c>
      <c r="O166" s="5">
        <f>(Tabela_BI_UGRHI[[#This Row],[nº Capt. Superf. - DAEE]]/SUM(Tabela_BI_UGRHI[[#This Row],[nº Capt. Superf. - DAEE]:[nº Capt. Subt. - DAEE]]))*100</f>
        <v>59.512195121951216</v>
      </c>
      <c r="P166" s="6">
        <f>(Tabela_BI_UGRHI[[#This Row],[nº Capt. Subt. - DAEE]]/SUM(Tabela_BI_UGRHI[[#This Row],[nº Capt. Superf. - DAEE]:[nº Capt. Subt. - DAEE]]))*100</f>
        <v>40.487804878048784</v>
      </c>
      <c r="Q166" s="6">
        <f>SUMIFS(Tabela_BI[nº Capt. Superf. - DAEE],Tabela_BI[UGRHI],Tabela_BI_UGRHI[[#This Row],[UGRHI]],Tabela_BI[Ano],Tabela_BI_UGRHI[[#This Row],[Ano]])</f>
        <v>610</v>
      </c>
      <c r="R166" s="6">
        <f>SUMIFS(Tabela_BI[nº Capt. Subt. - DAEE],Tabela_BI[UGRHI],Tabela_BI_UGRHI[[#This Row],[UGRHI]],Tabela_BI[Ano],Tabela_BI_UGRHI[[#This Row],[Ano]])</f>
        <v>415</v>
      </c>
    </row>
    <row r="167" spans="1:18" x14ac:dyDescent="0.25">
      <c r="A167" s="1">
        <v>12</v>
      </c>
      <c r="B167" s="1">
        <v>2020</v>
      </c>
      <c r="C167" s="233">
        <f>SUMIFS(Tabela_BI[P.01-A],Tabela_BI[UGRHI],Tabela_BI_UGRHI[[#This Row],[UGRHI]],Tabela_BI[Ano],Tabela_BI_UGRHI[[#This Row],[Ano]])</f>
        <v>18.889814100086497</v>
      </c>
      <c r="D167" s="233">
        <f>SUMIFS(Tabela_BI[P.01-B],Tabela_BI[UGRHI],Tabela_BI_UGRHI[[#This Row],[UGRHI]],Tabela_BI[Ano],Tabela_BI_UGRHI[[#This Row],[Ano]])</f>
        <v>15.132212605754745</v>
      </c>
      <c r="E167" s="233">
        <f>SUMIFS(Tabela_BI[P.01-C],Tabela_BI[UGRHI],Tabela_BI_UGRHI[[#This Row],[UGRHI]],Tabela_BI[Ano],Tabela_BI_UGRHI[[#This Row],[Ano]])</f>
        <v>3.7576014943317482</v>
      </c>
      <c r="F167" s="233">
        <f>SUMIFS(Tabela_BI[P.01-D],Tabela_BI[UGRHI],Tabela_BI_UGRHI[[#This Row],[UGRHI]],Tabela_BI[Ano],Tabela_BI_UGRHI[[#This Row],[Ano]])</f>
        <v>5.1678778855910616</v>
      </c>
      <c r="G167" s="233">
        <f>SUMIFS(Tabela_BI[P.02-A],Tabela_BI[UGRHI],Tabela_BI_UGRHI[[#This Row],[UGRHI]],Tabela_BI[Ano],Tabela_BI_UGRHI[[#This Row],[Ano]])</f>
        <v>1.349271203745291</v>
      </c>
      <c r="H167" s="233">
        <f>SUMIFS(Tabela_BI[P.02-B],Tabela_BI[UGRHI],Tabela_BI_UGRHI[[#This Row],[UGRHI]],Tabela_BI[Ano],Tabela_BI_UGRHI[[#This Row],[Ano]])</f>
        <v>1.7486909804875612</v>
      </c>
      <c r="I167" s="233">
        <f>SUMIFS(Tabela_BI[P.02-C],Tabela_BI[UGRHI],Tabela_BI_UGRHI[[#This Row],[UGRHI]],Tabela_BI[Ano],Tabela_BI_UGRHI[[#This Row],[Ano]])</f>
        <v>14.999135855550973</v>
      </c>
      <c r="J167" s="233">
        <f>SUMIFS(Tabela_BI[P.02-D],Tabela_BI[UGRHI],Tabela_BI_UGRHI[[#This Row],[UGRHI]],Tabela_BI[Ano],Tabela_BI_UGRHI[[#This Row],[Ano]])</f>
        <v>0.79271606030266761</v>
      </c>
      <c r="K167" s="49">
        <f>SUMIFS(Tabela_BI[P.02-E],Tabela_BI[UGRHI],Tabela_BI_UGRHI[[#This Row],[UGRHI]],Tabela_BI[Ano],Tabela_BI_UGRHI[[#This Row],[Ano]])</f>
        <v>0</v>
      </c>
      <c r="L167" s="6">
        <f>SUMIFS(Tabela_BI[P.08-D],Tabela_BI[UGRHI],Tabela_BI_UGRHI[[#This Row],[UGRHI]],Tabela_BI[Ano],Tabela_BI_UGRHI[[#This Row],[Ano]])</f>
        <v>354</v>
      </c>
      <c r="M167" s="7">
        <f>(Tabela_BI_UGRHI[[#This Row],[nº Capt. Superf. - DAEE]]/VLOOKUP(A167,'Base UGRHI'!$B:$H,2,FALSE))*1000</f>
        <v>92.64557234297699</v>
      </c>
      <c r="N167" s="7">
        <f>(Tabela_BI_UGRHI[[#This Row],[nº Capt. Subt. - DAEE]]/VLOOKUP(A167,'Base UGRHI'!$B:$H,2,FALSE))*1000</f>
        <v>118.23205817973239</v>
      </c>
      <c r="O167" s="5">
        <f>(Tabela_BI_UGRHI[[#This Row],[nº Capt. Superf. - DAEE]]/SUM(Tabela_BI_UGRHI[[#This Row],[nº Capt. Superf. - DAEE]:[nº Capt. Subt. - DAEE]]))*100</f>
        <v>43.933333333333337</v>
      </c>
      <c r="P167" s="6">
        <f>(Tabela_BI_UGRHI[[#This Row],[nº Capt. Subt. - DAEE]]/SUM(Tabela_BI_UGRHI[[#This Row],[nº Capt. Superf. - DAEE]:[nº Capt. Subt. - DAEE]]))*100</f>
        <v>56.066666666666663</v>
      </c>
      <c r="Q167" s="6">
        <f>SUMIFS(Tabela_BI[nº Capt. Superf. - DAEE],Tabela_BI[UGRHI],Tabela_BI_UGRHI[[#This Row],[UGRHI]],Tabela_BI[Ano],Tabela_BI_UGRHI[[#This Row],[Ano]])</f>
        <v>659</v>
      </c>
      <c r="R167" s="6">
        <f>SUMIFS(Tabela_BI[nº Capt. Subt. - DAEE],Tabela_BI[UGRHI],Tabela_BI_UGRHI[[#This Row],[UGRHI]],Tabela_BI[Ano],Tabela_BI_UGRHI[[#This Row],[Ano]])</f>
        <v>841</v>
      </c>
    </row>
    <row r="168" spans="1:18" x14ac:dyDescent="0.25">
      <c r="A168" s="1">
        <v>13</v>
      </c>
      <c r="B168" s="1">
        <v>2020</v>
      </c>
      <c r="C168" s="233">
        <f>SUMIFS(Tabela_BI[P.01-A],Tabela_BI[UGRHI],Tabela_BI_UGRHI[[#This Row],[UGRHI]],Tabela_BI[Ano],Tabela_BI_UGRHI[[#This Row],[Ano]])</f>
        <v>25.80980964980952</v>
      </c>
      <c r="D168" s="233">
        <f>SUMIFS(Tabela_BI[P.01-B],Tabela_BI[UGRHI],Tabela_BI_UGRHI[[#This Row],[UGRHI]],Tabela_BI[Ano],Tabela_BI_UGRHI[[#This Row],[Ano]])</f>
        <v>16.315398473844084</v>
      </c>
      <c r="E168" s="233">
        <f>SUMIFS(Tabela_BI[P.01-C],Tabela_BI[UGRHI],Tabela_BI_UGRHI[[#This Row],[UGRHI]],Tabela_BI[Ano],Tabela_BI_UGRHI[[#This Row],[Ano]])</f>
        <v>9.4944111759654302</v>
      </c>
      <c r="F168" s="233">
        <f>SUMIFS(Tabela_BI[P.01-D],Tabela_BI[UGRHI],Tabela_BI_UGRHI[[#This Row],[UGRHI]],Tabela_BI[Ano],Tabela_BI_UGRHI[[#This Row],[Ano]])</f>
        <v>0</v>
      </c>
      <c r="G168" s="233">
        <f>SUMIFS(Tabela_BI[P.02-A],Tabela_BI[UGRHI],Tabela_BI_UGRHI[[#This Row],[UGRHI]],Tabela_BI[Ano],Tabela_BI_UGRHI[[#This Row],[Ano]])</f>
        <v>5.9452073967612336</v>
      </c>
      <c r="H168" s="233">
        <f>SUMIFS(Tabela_BI[P.02-B],Tabela_BI[UGRHI],Tabela_BI_UGRHI[[#This Row],[UGRHI]],Tabela_BI[Ano],Tabela_BI_UGRHI[[#This Row],[Ano]])</f>
        <v>9.1571175672767424</v>
      </c>
      <c r="I168" s="233">
        <f>SUMIFS(Tabela_BI[P.02-C],Tabela_BI[UGRHI],Tabela_BI_UGRHI[[#This Row],[UGRHI]],Tabela_BI[Ano],Tabela_BI_UGRHI[[#This Row],[Ano]])</f>
        <v>9.1621656245997301</v>
      </c>
      <c r="J168" s="233">
        <f>SUMIFS(Tabela_BI[P.02-D],Tabela_BI[UGRHI],Tabela_BI_UGRHI[[#This Row],[UGRHI]],Tabela_BI[Ano],Tabela_BI_UGRHI[[#This Row],[Ano]])</f>
        <v>1.5453190611718275</v>
      </c>
      <c r="K168" s="49">
        <f>SUMIFS(Tabela_BI[P.02-E],Tabela_BI[UGRHI],Tabela_BI_UGRHI[[#This Row],[UGRHI]],Tabela_BI[Ano],Tabela_BI_UGRHI[[#This Row],[Ano]])</f>
        <v>0</v>
      </c>
      <c r="L168" s="6">
        <f>SUMIFS(Tabela_BI[P.08-D],Tabela_BI[UGRHI],Tabela_BI_UGRHI[[#This Row],[UGRHI]],Tabela_BI[Ano],Tabela_BI_UGRHI[[#This Row],[Ano]])</f>
        <v>558</v>
      </c>
      <c r="M168" s="7">
        <f>(Tabela_BI_UGRHI[[#This Row],[nº Capt. Superf. - DAEE]]/VLOOKUP(A168,'Base UGRHI'!$B:$H,2,FALSE))*1000</f>
        <v>63.386046149313408</v>
      </c>
      <c r="N168" s="7">
        <f>(Tabela_BI_UGRHI[[#This Row],[nº Capt. Subt. - DAEE]]/VLOOKUP(A168,'Base UGRHI'!$B:$H,2,FALSE))*1000</f>
        <v>185.82351289362643</v>
      </c>
      <c r="O168" s="5">
        <f>(Tabela_BI_UGRHI[[#This Row],[nº Capt. Superf. - DAEE]]/SUM(Tabela_BI_UGRHI[[#This Row],[nº Capt. Superf. - DAEE]:[nº Capt. Subt. - DAEE]]))*100</f>
        <v>25.434837408621124</v>
      </c>
      <c r="P168" s="6">
        <f>(Tabela_BI_UGRHI[[#This Row],[nº Capt. Subt. - DAEE]]/SUM(Tabela_BI_UGRHI[[#This Row],[nº Capt. Superf. - DAEE]:[nº Capt. Subt. - DAEE]]))*100</f>
        <v>74.565162591378879</v>
      </c>
      <c r="Q168" s="6">
        <f>SUMIFS(Tabela_BI[nº Capt. Superf. - DAEE],Tabela_BI[UGRHI],Tabela_BI_UGRHI[[#This Row],[UGRHI]],Tabela_BI[Ano],Tabela_BI_UGRHI[[#This Row],[Ano]])</f>
        <v>1009</v>
      </c>
      <c r="R168" s="6">
        <f>SUMIFS(Tabela_BI[nº Capt. Subt. - DAEE],Tabela_BI[UGRHI],Tabela_BI_UGRHI[[#This Row],[UGRHI]],Tabela_BI[Ano],Tabela_BI_UGRHI[[#This Row],[Ano]])</f>
        <v>2958</v>
      </c>
    </row>
    <row r="169" spans="1:18" x14ac:dyDescent="0.25">
      <c r="A169" s="1">
        <v>14</v>
      </c>
      <c r="B169" s="1">
        <v>2020</v>
      </c>
      <c r="C169" s="233">
        <f>SUMIFS(Tabela_BI[P.01-A],Tabela_BI[UGRHI],Tabela_BI_UGRHI[[#This Row],[UGRHI]],Tabela_BI[Ano],Tabela_BI_UGRHI[[#This Row],[Ano]])</f>
        <v>25.548396508798675</v>
      </c>
      <c r="D169" s="233">
        <f>SUMIFS(Tabela_BI[P.01-B],Tabela_BI[UGRHI],Tabela_BI_UGRHI[[#This Row],[UGRHI]],Tabela_BI[Ano],Tabela_BI_UGRHI[[#This Row],[Ano]])</f>
        <v>24.408131817267378</v>
      </c>
      <c r="E169" s="233">
        <f>SUMIFS(Tabela_BI[P.01-C],Tabela_BI[UGRHI],Tabela_BI_UGRHI[[#This Row],[UGRHI]],Tabela_BI[Ano],Tabela_BI_UGRHI[[#This Row],[Ano]])</f>
        <v>1.1402646915313022</v>
      </c>
      <c r="F169" s="233">
        <f>SUMIFS(Tabela_BI[P.01-D],Tabela_BI[UGRHI],Tabela_BI_UGRHI[[#This Row],[UGRHI]],Tabela_BI[Ano],Tabela_BI_UGRHI[[#This Row],[Ano]])</f>
        <v>3.5422531709791949</v>
      </c>
      <c r="G169" s="233">
        <f>SUMIFS(Tabela_BI[P.02-A],Tabela_BI[UGRHI],Tabela_BI_UGRHI[[#This Row],[UGRHI]],Tabela_BI[Ano],Tabela_BI_UGRHI[[#This Row],[Ano]])</f>
        <v>2.1117084099982537</v>
      </c>
      <c r="H169" s="233">
        <f>SUMIFS(Tabela_BI[P.02-B],Tabela_BI[UGRHI],Tabela_BI_UGRHI[[#This Row],[UGRHI]],Tabela_BI[Ano],Tabela_BI_UGRHI[[#This Row],[Ano]])</f>
        <v>1.9817502053027092</v>
      </c>
      <c r="I169" s="233">
        <f>SUMIFS(Tabela_BI[P.02-C],Tabela_BI[UGRHI],Tabela_BI_UGRHI[[#This Row],[UGRHI]],Tabela_BI[Ano],Tabela_BI_UGRHI[[#This Row],[Ano]])</f>
        <v>20.803392907075743</v>
      </c>
      <c r="J169" s="233">
        <f>SUMIFS(Tabela_BI[P.02-D],Tabela_BI[UGRHI],Tabela_BI_UGRHI[[#This Row],[UGRHI]],Tabela_BI[Ano],Tabela_BI_UGRHI[[#This Row],[Ano]])</f>
        <v>0.65154498642197123</v>
      </c>
      <c r="K169" s="49">
        <f>SUMIFS(Tabela_BI[P.02-E],Tabela_BI[UGRHI],Tabela_BI_UGRHI[[#This Row],[UGRHI]],Tabela_BI[Ano],Tabela_BI_UGRHI[[#This Row],[Ano]])</f>
        <v>0</v>
      </c>
      <c r="L169" s="6">
        <f>SUMIFS(Tabela_BI[P.08-D],Tabela_BI[UGRHI],Tabela_BI_UGRHI[[#This Row],[UGRHI]],Tabela_BI[Ano],Tabela_BI_UGRHI[[#This Row],[Ano]])</f>
        <v>1606</v>
      </c>
      <c r="M169" s="7">
        <f>(Tabela_BI_UGRHI[[#This Row],[nº Capt. Superf. - DAEE]]/VLOOKUP(A169,'Base UGRHI'!$B:$H,2,FALSE))*1000</f>
        <v>143.55130596969946</v>
      </c>
      <c r="N169" s="7">
        <f>(Tabela_BI_UGRHI[[#This Row],[nº Capt. Subt. - DAEE]]/VLOOKUP(A169,'Base UGRHI'!$B:$H,2,FALSE))*1000</f>
        <v>47.737921703057594</v>
      </c>
      <c r="O169" s="5">
        <f>(Tabela_BI_UGRHI[[#This Row],[nº Capt. Superf. - DAEE]]/SUM(Tabela_BI_UGRHI[[#This Row],[nº Capt. Superf. - DAEE]:[nº Capt. Subt. - DAEE]]))*100</f>
        <v>75.044113940005047</v>
      </c>
      <c r="P169" s="6">
        <f>(Tabela_BI_UGRHI[[#This Row],[nº Capt. Subt. - DAEE]]/SUM(Tabela_BI_UGRHI[[#This Row],[nº Capt. Superf. - DAEE]:[nº Capt. Subt. - DAEE]]))*100</f>
        <v>24.95588605999496</v>
      </c>
      <c r="Q169" s="6">
        <f>SUMIFS(Tabela_BI[nº Capt. Superf. - DAEE],Tabela_BI[UGRHI],Tabela_BI_UGRHI[[#This Row],[UGRHI]],Tabela_BI[Ano],Tabela_BI_UGRHI[[#This Row],[Ano]])</f>
        <v>2977</v>
      </c>
      <c r="R169" s="6">
        <f>SUMIFS(Tabela_BI[nº Capt. Subt. - DAEE],Tabela_BI[UGRHI],Tabela_BI_UGRHI[[#This Row],[UGRHI]],Tabela_BI[Ano],Tabela_BI_UGRHI[[#This Row],[Ano]])</f>
        <v>990</v>
      </c>
    </row>
    <row r="170" spans="1:18" x14ac:dyDescent="0.25">
      <c r="A170" s="1">
        <v>15</v>
      </c>
      <c r="B170" s="1">
        <v>2020</v>
      </c>
      <c r="C170" s="233">
        <f>SUMIFS(Tabela_BI[P.01-A],Tabela_BI[UGRHI],Tabela_BI_UGRHI[[#This Row],[UGRHI]],Tabela_BI[Ano],Tabela_BI_UGRHI[[#This Row],[Ano]])</f>
        <v>21.747296257054121</v>
      </c>
      <c r="D170" s="233">
        <f>SUMIFS(Tabela_BI[P.01-B],Tabela_BI[UGRHI],Tabela_BI_UGRHI[[#This Row],[UGRHI]],Tabela_BI[Ano],Tabela_BI_UGRHI[[#This Row],[Ano]])</f>
        <v>10.145262342937755</v>
      </c>
      <c r="E170" s="233">
        <f>SUMIFS(Tabela_BI[P.01-C],Tabela_BI[UGRHI],Tabela_BI_UGRHI[[#This Row],[UGRHI]],Tabela_BI[Ano],Tabela_BI_UGRHI[[#This Row],[Ano]])</f>
        <v>11.602033914116365</v>
      </c>
      <c r="F170" s="233">
        <f>SUMIFS(Tabela_BI[P.01-D],Tabela_BI[UGRHI],Tabela_BI_UGRHI[[#This Row],[UGRHI]],Tabela_BI[Ano],Tabela_BI_UGRHI[[#This Row],[Ano]])</f>
        <v>2.3499781202435313</v>
      </c>
      <c r="G170" s="233">
        <f>SUMIFS(Tabela_BI[P.02-A],Tabela_BI[UGRHI],Tabela_BI_UGRHI[[#This Row],[UGRHI]],Tabela_BI[Ano],Tabela_BI_UGRHI[[#This Row],[Ano]])</f>
        <v>5.2865891382214185</v>
      </c>
      <c r="H170" s="233">
        <f>SUMIFS(Tabela_BI[P.02-B],Tabela_BI[UGRHI],Tabela_BI_UGRHI[[#This Row],[UGRHI]],Tabela_BI[Ano],Tabela_BI_UGRHI[[#This Row],[Ano]])</f>
        <v>3.6416728705990984</v>
      </c>
      <c r="I170" s="233">
        <f>SUMIFS(Tabela_BI[P.02-C],Tabela_BI[UGRHI],Tabela_BI_UGRHI[[#This Row],[UGRHI]],Tabela_BI[Ano],Tabela_BI_UGRHI[[#This Row],[Ano]])</f>
        <v>11.360122422503343</v>
      </c>
      <c r="J170" s="233">
        <f>SUMIFS(Tabela_BI[P.02-D],Tabela_BI[UGRHI],Tabela_BI_UGRHI[[#This Row],[UGRHI]],Tabela_BI[Ano],Tabela_BI_UGRHI[[#This Row],[Ano]])</f>
        <v>1.4589118257302609</v>
      </c>
      <c r="K170" s="49">
        <f>SUMIFS(Tabela_BI[P.02-E],Tabela_BI[UGRHI],Tabela_BI_UGRHI[[#This Row],[UGRHI]],Tabela_BI[Ano],Tabela_BI_UGRHI[[#This Row],[Ano]])</f>
        <v>0</v>
      </c>
      <c r="L170" s="6">
        <f>SUMIFS(Tabela_BI[P.08-D],Tabela_BI[UGRHI],Tabela_BI_UGRHI[[#This Row],[UGRHI]],Tabela_BI[Ano],Tabela_BI_UGRHI[[#This Row],[Ano]])</f>
        <v>814</v>
      </c>
      <c r="M170" s="7">
        <f>(Tabela_BI_UGRHI[[#This Row],[nº Capt. Superf. - DAEE]]/VLOOKUP(A170,'Base UGRHI'!$B:$H,2,FALSE))*1000</f>
        <v>76.990599875806495</v>
      </c>
      <c r="N170" s="7">
        <f>(Tabela_BI_UGRHI[[#This Row],[nº Capt. Subt. - DAEE]]/VLOOKUP(A170,'Base UGRHI'!$B:$H,2,FALSE))*1000</f>
        <v>272.07645348342885</v>
      </c>
      <c r="O170" s="5">
        <f>(Tabela_BI_UGRHI[[#This Row],[nº Capt. Superf. - DAEE]]/SUM(Tabela_BI_UGRHI[[#This Row],[nº Capt. Superf. - DAEE]:[nº Capt. Subt. - DAEE]]))*100</f>
        <v>22.056106164958845</v>
      </c>
      <c r="P170" s="6">
        <f>(Tabela_BI_UGRHI[[#This Row],[nº Capt. Subt. - DAEE]]/SUM(Tabela_BI_UGRHI[[#This Row],[nº Capt. Superf. - DAEE]:[nº Capt. Subt. - DAEE]]))*100</f>
        <v>77.943893835041152</v>
      </c>
      <c r="Q170" s="6">
        <f>SUMIFS(Tabela_BI[nº Capt. Superf. - DAEE],Tabela_BI[UGRHI],Tabela_BI_UGRHI[[#This Row],[UGRHI]],Tabela_BI[Ano],Tabela_BI_UGRHI[[#This Row],[Ano]])</f>
        <v>1313</v>
      </c>
      <c r="R170" s="6">
        <f>SUMIFS(Tabela_BI[nº Capt. Subt. - DAEE],Tabela_BI[UGRHI],Tabela_BI_UGRHI[[#This Row],[UGRHI]],Tabela_BI[Ano],Tabela_BI_UGRHI[[#This Row],[Ano]])</f>
        <v>4640</v>
      </c>
    </row>
    <row r="171" spans="1:18" x14ac:dyDescent="0.25">
      <c r="A171" s="1">
        <v>16</v>
      </c>
      <c r="B171" s="1">
        <v>2020</v>
      </c>
      <c r="C171" s="233">
        <f>SUMIFS(Tabela_BI[P.01-A],Tabela_BI[UGRHI],Tabela_BI_UGRHI[[#This Row],[UGRHI]],Tabela_BI[Ano],Tabela_BI_UGRHI[[#This Row],[Ano]])</f>
        <v>18.253558470506782</v>
      </c>
      <c r="D171" s="233">
        <f>SUMIFS(Tabela_BI[P.01-B],Tabela_BI[UGRHI],Tabela_BI_UGRHI[[#This Row],[UGRHI]],Tabela_BI[Ano],Tabela_BI_UGRHI[[#This Row],[Ano]])</f>
        <v>10.804192447330554</v>
      </c>
      <c r="E171" s="233">
        <f>SUMIFS(Tabela_BI[P.01-C],Tabela_BI[UGRHI],Tabela_BI_UGRHI[[#This Row],[UGRHI]],Tabela_BI[Ano],Tabela_BI_UGRHI[[#This Row],[Ano]])</f>
        <v>7.4493660231762249</v>
      </c>
      <c r="F171" s="233">
        <f>SUMIFS(Tabela_BI[P.01-D],Tabela_BI[UGRHI],Tabela_BI_UGRHI[[#This Row],[UGRHI]],Tabela_BI[Ano],Tabela_BI_UGRHI[[#This Row],[Ano]])</f>
        <v>0</v>
      </c>
      <c r="G171" s="233">
        <f>SUMIFS(Tabela_BI[P.02-A],Tabela_BI[UGRHI],Tabela_BI_UGRHI[[#This Row],[UGRHI]],Tabela_BI[Ano],Tabela_BI_UGRHI[[#This Row],[Ano]])</f>
        <v>2.7356883004591177</v>
      </c>
      <c r="H171" s="233">
        <f>SUMIFS(Tabela_BI[P.02-B],Tabela_BI[UGRHI],Tabela_BI_UGRHI[[#This Row],[UGRHI]],Tabela_BI[Ano],Tabela_BI_UGRHI[[#This Row],[Ano]])</f>
        <v>1.9106767243888847</v>
      </c>
      <c r="I171" s="233">
        <f>SUMIFS(Tabela_BI[P.02-C],Tabela_BI[UGRHI],Tabela_BI_UGRHI[[#This Row],[UGRHI]],Tabela_BI[Ano],Tabela_BI_UGRHI[[#This Row],[Ano]])</f>
        <v>12.200080233571207</v>
      </c>
      <c r="J171" s="233">
        <f>SUMIFS(Tabela_BI[P.02-D],Tabela_BI[UGRHI],Tabela_BI_UGRHI[[#This Row],[UGRHI]],Tabela_BI[Ano],Tabela_BI_UGRHI[[#This Row],[Ano]])</f>
        <v>1.4071132120875638</v>
      </c>
      <c r="K171" s="49">
        <f>SUMIFS(Tabela_BI[P.02-E],Tabela_BI[UGRHI],Tabela_BI_UGRHI[[#This Row],[UGRHI]],Tabela_BI[Ano],Tabela_BI_UGRHI[[#This Row],[Ano]])</f>
        <v>0</v>
      </c>
      <c r="L171" s="6">
        <f>SUMIFS(Tabela_BI[P.08-D],Tabela_BI[UGRHI],Tabela_BI_UGRHI[[#This Row],[UGRHI]],Tabela_BI[Ano],Tabela_BI_UGRHI[[#This Row],[Ano]])</f>
        <v>351</v>
      </c>
      <c r="M171" s="7">
        <f>(Tabela_BI_UGRHI[[#This Row],[nº Capt. Superf. - DAEE]]/VLOOKUP(A171,'Base UGRHI'!$B:$H,2,FALSE))*1000</f>
        <v>62.542165524498792</v>
      </c>
      <c r="N171" s="7">
        <f>(Tabela_BI_UGRHI[[#This Row],[nº Capt. Subt. - DAEE]]/VLOOKUP(A171,'Base UGRHI'!$B:$H,2,FALSE))*1000</f>
        <v>193.59826463648074</v>
      </c>
      <c r="O171" s="5">
        <f>(Tabela_BI_UGRHI[[#This Row],[nº Capt. Superf. - DAEE]]/SUM(Tabela_BI_UGRHI[[#This Row],[nº Capt. Superf. - DAEE]:[nº Capt. Subt. - DAEE]]))*100</f>
        <v>24.417139256458729</v>
      </c>
      <c r="P171" s="6">
        <f>(Tabela_BI_UGRHI[[#This Row],[nº Capt. Subt. - DAEE]]/SUM(Tabela_BI_UGRHI[[#This Row],[nº Capt. Superf. - DAEE]:[nº Capt. Subt. - DAEE]]))*100</f>
        <v>75.582860743541275</v>
      </c>
      <c r="Q171" s="6">
        <f>SUMIFS(Tabela_BI[nº Capt. Superf. - DAEE],Tabela_BI[UGRHI],Tabela_BI_UGRHI[[#This Row],[UGRHI]],Tabela_BI[Ano],Tabela_BI_UGRHI[[#This Row],[Ano]])</f>
        <v>775</v>
      </c>
      <c r="R171" s="6">
        <f>SUMIFS(Tabela_BI[nº Capt. Subt. - DAEE],Tabela_BI[UGRHI],Tabela_BI_UGRHI[[#This Row],[UGRHI]],Tabela_BI[Ano],Tabela_BI_UGRHI[[#This Row],[Ano]])</f>
        <v>2399</v>
      </c>
    </row>
    <row r="172" spans="1:18" x14ac:dyDescent="0.25">
      <c r="A172" s="1">
        <v>17</v>
      </c>
      <c r="B172" s="1">
        <v>2020</v>
      </c>
      <c r="C172" s="233">
        <f>SUMIFS(Tabela_BI[P.01-A],Tabela_BI[UGRHI],Tabela_BI_UGRHI[[#This Row],[UGRHI]],Tabela_BI[Ano],Tabela_BI_UGRHI[[#This Row],[Ano]])</f>
        <v>22.346772263434556</v>
      </c>
      <c r="D172" s="233">
        <f>SUMIFS(Tabela_BI[P.01-B],Tabela_BI[UGRHI],Tabela_BI_UGRHI[[#This Row],[UGRHI]],Tabela_BI[Ano],Tabela_BI_UGRHI[[#This Row],[Ano]])</f>
        <v>19.238171731370237</v>
      </c>
      <c r="E172" s="233">
        <f>SUMIFS(Tabela_BI[P.01-C],Tabela_BI[UGRHI],Tabela_BI_UGRHI[[#This Row],[UGRHI]],Tabela_BI[Ano],Tabela_BI_UGRHI[[#This Row],[Ano]])</f>
        <v>3.1086005320643184</v>
      </c>
      <c r="F172" s="233">
        <f>SUMIFS(Tabela_BI[P.01-D],Tabela_BI[UGRHI],Tabela_BI_UGRHI[[#This Row],[UGRHI]],Tabela_BI[Ano],Tabela_BI_UGRHI[[#This Row],[Ano]])</f>
        <v>1.5960098300355137</v>
      </c>
      <c r="G172" s="233">
        <f>SUMIFS(Tabela_BI[P.02-A],Tabela_BI[UGRHI],Tabela_BI_UGRHI[[#This Row],[UGRHI]],Tabela_BI[Ano],Tabela_BI_UGRHI[[#This Row],[Ano]])</f>
        <v>2.9680573227786504</v>
      </c>
      <c r="H172" s="233">
        <f>SUMIFS(Tabela_BI[P.02-B],Tabela_BI[UGRHI],Tabela_BI_UGRHI[[#This Row],[UGRHI]],Tabela_BI[Ano],Tabela_BI_UGRHI[[#This Row],[Ano]])</f>
        <v>2.7522732441352482</v>
      </c>
      <c r="I172" s="233">
        <f>SUMIFS(Tabela_BI[P.02-C],Tabela_BI[UGRHI],Tabela_BI_UGRHI[[#This Row],[UGRHI]],Tabela_BI[Ano],Tabela_BI_UGRHI[[#This Row],[Ano]])</f>
        <v>15.755683139534526</v>
      </c>
      <c r="J172" s="233">
        <f>SUMIFS(Tabela_BI[P.02-D],Tabela_BI[UGRHI],Tabela_BI_UGRHI[[#This Row],[UGRHI]],Tabela_BI[Ano],Tabela_BI_UGRHI[[#This Row],[Ano]])</f>
        <v>0.87075855698613447</v>
      </c>
      <c r="K172" s="49">
        <f>SUMIFS(Tabela_BI[P.02-E],Tabela_BI[UGRHI],Tabela_BI_UGRHI[[#This Row],[UGRHI]],Tabela_BI[Ano],Tabela_BI_UGRHI[[#This Row],[Ano]])</f>
        <v>0</v>
      </c>
      <c r="L172" s="6">
        <f>SUMIFS(Tabela_BI[P.08-D],Tabela_BI[UGRHI],Tabela_BI_UGRHI[[#This Row],[UGRHI]],Tabela_BI[Ano],Tabela_BI_UGRHI[[#This Row],[Ano]])</f>
        <v>637</v>
      </c>
      <c r="M172" s="7">
        <f>(Tabela_BI_UGRHI[[#This Row],[nº Capt. Superf. - DAEE]]/VLOOKUP(A172,'Base UGRHI'!$B:$H,2,FALSE))*1000</f>
        <v>62.457960987796667</v>
      </c>
      <c r="N172" s="7">
        <f>(Tabela_BI_UGRHI[[#This Row],[nº Capt. Subt. - DAEE]]/VLOOKUP(A172,'Base UGRHI'!$B:$H,2,FALSE))*1000</f>
        <v>75.727417900954947</v>
      </c>
      <c r="O172" s="5">
        <f>(Tabela_BI_UGRHI[[#This Row],[nº Capt. Superf. - DAEE]]/SUM(Tabela_BI_UGRHI[[#This Row],[nº Capt. Superf. - DAEE]:[nº Capt. Subt. - DAEE]]))*100</f>
        <v>45.198675496688736</v>
      </c>
      <c r="P172" s="6">
        <f>(Tabela_BI_UGRHI[[#This Row],[nº Capt. Subt. - DAEE]]/SUM(Tabela_BI_UGRHI[[#This Row],[nº Capt. Superf. - DAEE]:[nº Capt. Subt. - DAEE]]))*100</f>
        <v>54.801324503311257</v>
      </c>
      <c r="Q172" s="6">
        <f>SUMIFS(Tabela_BI[nº Capt. Superf. - DAEE],Tabela_BI[UGRHI],Tabela_BI_UGRHI[[#This Row],[UGRHI]],Tabela_BI[Ano],Tabela_BI_UGRHI[[#This Row],[Ano]])</f>
        <v>1092</v>
      </c>
      <c r="R172" s="6">
        <f>SUMIFS(Tabela_BI[nº Capt. Subt. - DAEE],Tabela_BI[UGRHI],Tabela_BI_UGRHI[[#This Row],[UGRHI]],Tabela_BI[Ano],Tabela_BI_UGRHI[[#This Row],[Ano]])</f>
        <v>1324</v>
      </c>
    </row>
    <row r="173" spans="1:18" x14ac:dyDescent="0.25">
      <c r="A173" s="1">
        <v>18</v>
      </c>
      <c r="B173" s="1">
        <v>2020</v>
      </c>
      <c r="C173" s="233">
        <f>SUMIFS(Tabela_BI[P.01-A],Tabela_BI[UGRHI],Tabela_BI_UGRHI[[#This Row],[UGRHI]],Tabela_BI[Ano],Tabela_BI_UGRHI[[#This Row],[Ano]])</f>
        <v>3.6258195705662417</v>
      </c>
      <c r="D173" s="233">
        <f>SUMIFS(Tabela_BI[P.01-B],Tabela_BI[UGRHI],Tabela_BI_UGRHI[[#This Row],[UGRHI]],Tabela_BI[Ano],Tabela_BI_UGRHI[[#This Row],[Ano]])</f>
        <v>2.4161317900645414</v>
      </c>
      <c r="E173" s="233">
        <f>SUMIFS(Tabela_BI[P.01-C],Tabela_BI[UGRHI],Tabela_BI_UGRHI[[#This Row],[UGRHI]],Tabela_BI[Ano],Tabela_BI_UGRHI[[#This Row],[Ano]])</f>
        <v>1.2096877805017014</v>
      </c>
      <c r="F173" s="233">
        <f>SUMIFS(Tabela_BI[P.01-D],Tabela_BI[UGRHI],Tabela_BI_UGRHI[[#This Row],[UGRHI]],Tabela_BI[Ano],Tabela_BI_UGRHI[[#This Row],[Ano]])</f>
        <v>2.167309931506848</v>
      </c>
      <c r="G173" s="233">
        <f>SUMIFS(Tabela_BI[P.02-A],Tabela_BI[UGRHI],Tabela_BI_UGRHI[[#This Row],[UGRHI]],Tabela_BI[Ano],Tabela_BI_UGRHI[[#This Row],[Ano]])</f>
        <v>0.58829140573146665</v>
      </c>
      <c r="H173" s="233">
        <f>SUMIFS(Tabela_BI[P.02-B],Tabela_BI[UGRHI],Tabela_BI_UGRHI[[#This Row],[UGRHI]],Tabela_BI[Ano],Tabela_BI_UGRHI[[#This Row],[Ano]])</f>
        <v>0.73247968575076339</v>
      </c>
      <c r="I173" s="233">
        <f>SUMIFS(Tabela_BI[P.02-C],Tabela_BI[UGRHI],Tabela_BI_UGRHI[[#This Row],[UGRHI]],Tabela_BI[Ano],Tabela_BI_UGRHI[[#This Row],[Ano]])</f>
        <v>2.2166402640437992</v>
      </c>
      <c r="J173" s="233">
        <f>SUMIFS(Tabela_BI[P.02-D],Tabela_BI[UGRHI],Tabela_BI_UGRHI[[#This Row],[UGRHI]],Tabela_BI[Ano],Tabela_BI_UGRHI[[#This Row],[Ano]])</f>
        <v>8.8408215040214261E-2</v>
      </c>
      <c r="K173" s="49">
        <f>SUMIFS(Tabela_BI[P.02-E],Tabela_BI[UGRHI],Tabela_BI_UGRHI[[#This Row],[UGRHI]],Tabela_BI[Ano],Tabela_BI_UGRHI[[#This Row],[Ano]])</f>
        <v>0</v>
      </c>
      <c r="L173" s="6">
        <f>SUMIFS(Tabela_BI[P.08-D],Tabela_BI[UGRHI],Tabela_BI_UGRHI[[#This Row],[UGRHI]],Tabela_BI[Ano],Tabela_BI_UGRHI[[#This Row],[Ano]])</f>
        <v>253</v>
      </c>
      <c r="M173" s="7">
        <f>(Tabela_BI_UGRHI[[#This Row],[nº Capt. Superf. - DAEE]]/VLOOKUP(A173,'Base UGRHI'!$B:$H,2,FALSE))*1000</f>
        <v>97.001594283628833</v>
      </c>
      <c r="N173" s="7">
        <f>(Tabela_BI_UGRHI[[#This Row],[nº Capt. Subt. - DAEE]]/VLOOKUP(A173,'Base UGRHI'!$B:$H,2,FALSE))*1000</f>
        <v>131.7364886063144</v>
      </c>
      <c r="O173" s="5">
        <f>(Tabela_BI_UGRHI[[#This Row],[nº Capt. Superf. - DAEE]]/SUM(Tabela_BI_UGRHI[[#This Row],[nº Capt. Superf. - DAEE]:[nº Capt. Subt. - DAEE]]))*100</f>
        <v>42.407277816655004</v>
      </c>
      <c r="P173" s="6">
        <f>(Tabela_BI_UGRHI[[#This Row],[nº Capt. Subt. - DAEE]]/SUM(Tabela_BI_UGRHI[[#This Row],[nº Capt. Superf. - DAEE]:[nº Capt. Subt. - DAEE]]))*100</f>
        <v>57.592722183345003</v>
      </c>
      <c r="Q173" s="6">
        <f>SUMIFS(Tabela_BI[nº Capt. Superf. - DAEE],Tabela_BI[UGRHI],Tabela_BI_UGRHI[[#This Row],[UGRHI]],Tabela_BI[Ano],Tabela_BI_UGRHI[[#This Row],[Ano]])</f>
        <v>606</v>
      </c>
      <c r="R173" s="6">
        <f>SUMIFS(Tabela_BI[nº Capt. Subt. - DAEE],Tabela_BI[UGRHI],Tabela_BI_UGRHI[[#This Row],[UGRHI]],Tabela_BI[Ano],Tabela_BI_UGRHI[[#This Row],[Ano]])</f>
        <v>823</v>
      </c>
    </row>
    <row r="174" spans="1:18" x14ac:dyDescent="0.25">
      <c r="A174" s="1">
        <v>19</v>
      </c>
      <c r="B174" s="1">
        <v>2020</v>
      </c>
      <c r="C174" s="233">
        <f>SUMIFS(Tabela_BI[P.01-A],Tabela_BI[UGRHI],Tabela_BI_UGRHI[[#This Row],[UGRHI]],Tabela_BI[Ano],Tabela_BI_UGRHI[[#This Row],[Ano]])</f>
        <v>13.275369792680333</v>
      </c>
      <c r="D174" s="233">
        <f>SUMIFS(Tabela_BI[P.01-B],Tabela_BI[UGRHI],Tabela_BI_UGRHI[[#This Row],[UGRHI]],Tabela_BI[Ano],Tabela_BI_UGRHI[[#This Row],[Ano]])</f>
        <v>10.178469265767557</v>
      </c>
      <c r="E174" s="233">
        <f>SUMIFS(Tabela_BI[P.01-C],Tabela_BI[UGRHI],Tabela_BI_UGRHI[[#This Row],[UGRHI]],Tabela_BI[Ano],Tabela_BI_UGRHI[[#This Row],[Ano]])</f>
        <v>3.0969005269127767</v>
      </c>
      <c r="F174" s="233">
        <f>SUMIFS(Tabela_BI[P.01-D],Tabela_BI[UGRHI],Tabela_BI_UGRHI[[#This Row],[UGRHI]],Tabela_BI[Ano],Tabela_BI_UGRHI[[#This Row],[Ano]])</f>
        <v>0.67451560121765608</v>
      </c>
      <c r="G174" s="233">
        <f>SUMIFS(Tabela_BI[P.02-A],Tabela_BI[UGRHI],Tabela_BI_UGRHI[[#This Row],[UGRHI]],Tabela_BI[Ano],Tabela_BI_UGRHI[[#This Row],[Ano]])</f>
        <v>2.3726180264865127</v>
      </c>
      <c r="H174" s="233">
        <f>SUMIFS(Tabela_BI[P.02-B],Tabela_BI[UGRHI],Tabela_BI_UGRHI[[#This Row],[UGRHI]],Tabela_BI[Ano],Tabela_BI_UGRHI[[#This Row],[Ano]])</f>
        <v>3.5055414454986602</v>
      </c>
      <c r="I174" s="233">
        <f>SUMIFS(Tabela_BI[P.02-C],Tabela_BI[UGRHI],Tabela_BI_UGRHI[[#This Row],[UGRHI]],Tabela_BI[Ano],Tabela_BI_UGRHI[[#This Row],[Ano]])</f>
        <v>6.6086427677346107</v>
      </c>
      <c r="J174" s="233">
        <f>SUMIFS(Tabela_BI[P.02-D],Tabela_BI[UGRHI],Tabela_BI_UGRHI[[#This Row],[UGRHI]],Tabela_BI[Ano],Tabela_BI_UGRHI[[#This Row],[Ano]])</f>
        <v>0.78856755296055181</v>
      </c>
      <c r="K174" s="49">
        <f>SUMIFS(Tabela_BI[P.02-E],Tabela_BI[UGRHI],Tabela_BI_UGRHI[[#This Row],[UGRHI]],Tabela_BI[Ano],Tabela_BI_UGRHI[[#This Row],[Ano]])</f>
        <v>0</v>
      </c>
      <c r="L174" s="6">
        <f>SUMIFS(Tabela_BI[P.08-D],Tabela_BI[UGRHI],Tabela_BI_UGRHI[[#This Row],[UGRHI]],Tabela_BI[Ano],Tabela_BI_UGRHI[[#This Row],[Ano]])</f>
        <v>248</v>
      </c>
      <c r="M174" s="7">
        <f>(Tabela_BI_UGRHI[[#This Row],[nº Capt. Superf. - DAEE]]/VLOOKUP(A174,'Base UGRHI'!$B:$H,2,FALSE))*1000</f>
        <v>29.744823835877419</v>
      </c>
      <c r="N174" s="7">
        <f>(Tabela_BI_UGRHI[[#This Row],[nº Capt. Subt. - DAEE]]/VLOOKUP(A174,'Base UGRHI'!$B:$H,2,FALSE))*1000</f>
        <v>89.718564481453043</v>
      </c>
      <c r="O174" s="5">
        <f>(Tabela_BI_UGRHI[[#This Row],[nº Capt. Superf. - DAEE]]/SUM(Tabela_BI_UGRHI[[#This Row],[nº Capt. Superf. - DAEE]:[nº Capt. Subt. - DAEE]]))*100</f>
        <v>24.898694281855022</v>
      </c>
      <c r="P174" s="6">
        <f>(Tabela_BI_UGRHI[[#This Row],[nº Capt. Subt. - DAEE]]/SUM(Tabela_BI_UGRHI[[#This Row],[nº Capt. Superf. - DAEE]:[nº Capt. Subt. - DAEE]]))*100</f>
        <v>75.101305718144985</v>
      </c>
      <c r="Q174" s="6">
        <f>SUMIFS(Tabela_BI[nº Capt. Superf. - DAEE],Tabela_BI[UGRHI],Tabela_BI_UGRHI[[#This Row],[UGRHI]],Tabela_BI[Ano],Tabela_BI_UGRHI[[#This Row],[Ano]])</f>
        <v>553</v>
      </c>
      <c r="R174" s="6">
        <f>SUMIFS(Tabela_BI[nº Capt. Subt. - DAEE],Tabela_BI[UGRHI],Tabela_BI_UGRHI[[#This Row],[UGRHI]],Tabela_BI[Ano],Tabela_BI_UGRHI[[#This Row],[Ano]])</f>
        <v>1668</v>
      </c>
    </row>
    <row r="175" spans="1:18" x14ac:dyDescent="0.25">
      <c r="A175" s="1">
        <v>20</v>
      </c>
      <c r="B175" s="1">
        <v>2020</v>
      </c>
      <c r="C175" s="233">
        <f>SUMIFS(Tabela_BI[P.01-A],Tabela_BI[UGRHI],Tabela_BI_UGRHI[[#This Row],[UGRHI]],Tabela_BI[Ano],Tabela_BI_UGRHI[[#This Row],[Ano]])</f>
        <v>9.1672124421426311</v>
      </c>
      <c r="D175" s="233">
        <f>SUMIFS(Tabela_BI[P.01-B],Tabela_BI[UGRHI],Tabela_BI_UGRHI[[#This Row],[UGRHI]],Tabela_BI[Ano],Tabela_BI_UGRHI[[#This Row],[Ano]])</f>
        <v>6.9199937248193102</v>
      </c>
      <c r="E175" s="233">
        <f>SUMIFS(Tabela_BI[P.01-C],Tabela_BI[UGRHI],Tabela_BI_UGRHI[[#This Row],[UGRHI]],Tabela_BI[Ano],Tabela_BI_UGRHI[[#This Row],[Ano]])</f>
        <v>2.2472187173233196</v>
      </c>
      <c r="F175" s="233">
        <f>SUMIFS(Tabela_BI[P.01-D],Tabela_BI[UGRHI],Tabela_BI_UGRHI[[#This Row],[UGRHI]],Tabela_BI[Ano],Tabela_BI_UGRHI[[#This Row],[Ano]])</f>
        <v>6.1960933536276E-3</v>
      </c>
      <c r="G175" s="233">
        <f>SUMIFS(Tabela_BI[P.02-A],Tabela_BI[UGRHI],Tabela_BI_UGRHI[[#This Row],[UGRHI]],Tabela_BI[Ano],Tabela_BI_UGRHI[[#This Row],[Ano]])</f>
        <v>1.0013342015370414</v>
      </c>
      <c r="H175" s="233">
        <f>SUMIFS(Tabela_BI[P.02-B],Tabela_BI[UGRHI],Tabela_BI_UGRHI[[#This Row],[UGRHI]],Tabela_BI[Ano],Tabela_BI_UGRHI[[#This Row],[Ano]])</f>
        <v>2.1074705291688498</v>
      </c>
      <c r="I175" s="233">
        <f>SUMIFS(Tabela_BI[P.02-C],Tabela_BI[UGRHI],Tabela_BI_UGRHI[[#This Row],[UGRHI]],Tabela_BI[Ano],Tabela_BI_UGRHI[[#This Row],[Ano]])</f>
        <v>4.8939747888543739</v>
      </c>
      <c r="J175" s="233">
        <f>SUMIFS(Tabela_BI[P.02-D],Tabela_BI[UGRHI],Tabela_BI_UGRHI[[#This Row],[UGRHI]],Tabela_BI[Ano],Tabela_BI_UGRHI[[#This Row],[Ano]])</f>
        <v>1.1644329225823622</v>
      </c>
      <c r="K175" s="49">
        <f>SUMIFS(Tabela_BI[P.02-E],Tabela_BI[UGRHI],Tabela_BI_UGRHI[[#This Row],[UGRHI]],Tabela_BI[Ano],Tabela_BI_UGRHI[[#This Row],[Ano]])</f>
        <v>0</v>
      </c>
      <c r="L175" s="6">
        <f>SUMIFS(Tabela_BI[P.08-D],Tabela_BI[UGRHI],Tabela_BI_UGRHI[[#This Row],[UGRHI]],Tabela_BI[Ano],Tabela_BI_UGRHI[[#This Row],[Ano]])</f>
        <v>228</v>
      </c>
      <c r="M175" s="7">
        <f>(Tabela_BI_UGRHI[[#This Row],[nº Capt. Superf. - DAEE]]/VLOOKUP(A175,'Base UGRHI'!$B:$H,2,FALSE))*1000</f>
        <v>38.90192010256721</v>
      </c>
      <c r="N175" s="7">
        <f>(Tabela_BI_UGRHI[[#This Row],[nº Capt. Subt. - DAEE]]/VLOOKUP(A175,'Base UGRHI'!$B:$H,2,FALSE))*1000</f>
        <v>110.84955728150872</v>
      </c>
      <c r="O175" s="5">
        <f>(Tabela_BI_UGRHI[[#This Row],[nº Capt. Superf. - DAEE]]/SUM(Tabela_BI_UGRHI[[#This Row],[nº Capt. Superf. - DAEE]:[nº Capt. Subt. - DAEE]]))*100</f>
        <v>25.977653631284912</v>
      </c>
      <c r="P175" s="6">
        <f>(Tabela_BI_UGRHI[[#This Row],[nº Capt. Subt. - DAEE]]/SUM(Tabela_BI_UGRHI[[#This Row],[nº Capt. Superf. - DAEE]:[nº Capt. Subt. - DAEE]]))*100</f>
        <v>74.022346368715091</v>
      </c>
      <c r="Q175" s="6">
        <f>SUMIFS(Tabela_BI[nº Capt. Superf. - DAEE],Tabela_BI[UGRHI],Tabela_BI_UGRHI[[#This Row],[UGRHI]],Tabela_BI[Ano],Tabela_BI_UGRHI[[#This Row],[Ano]])</f>
        <v>372</v>
      </c>
      <c r="R175" s="6">
        <f>SUMIFS(Tabela_BI[nº Capt. Subt. - DAEE],Tabela_BI[UGRHI],Tabela_BI_UGRHI[[#This Row],[UGRHI]],Tabela_BI[Ano],Tabela_BI_UGRHI[[#This Row],[Ano]])</f>
        <v>1060</v>
      </c>
    </row>
    <row r="176" spans="1:18" x14ac:dyDescent="0.25">
      <c r="A176" s="1">
        <v>21</v>
      </c>
      <c r="B176" s="1">
        <v>2020</v>
      </c>
      <c r="C176" s="233">
        <f>SUMIFS(Tabela_BI[P.01-A],Tabela_BI[UGRHI],Tabela_BI_UGRHI[[#This Row],[UGRHI]],Tabela_BI[Ano],Tabela_BI_UGRHI[[#This Row],[Ano]])</f>
        <v>3.9632518781241952</v>
      </c>
      <c r="D176" s="233">
        <f>SUMIFS(Tabela_BI[P.01-B],Tabela_BI[UGRHI],Tabela_BI_UGRHI[[#This Row],[UGRHI]],Tabela_BI[Ano],Tabela_BI_UGRHI[[#This Row],[Ano]])</f>
        <v>2.7405147030611898</v>
      </c>
      <c r="E176" s="233">
        <f>SUMIFS(Tabela_BI[P.01-C],Tabela_BI[UGRHI],Tabela_BI_UGRHI[[#This Row],[UGRHI]],Tabela_BI[Ano],Tabela_BI_UGRHI[[#This Row],[Ano]])</f>
        <v>1.2227371750630045</v>
      </c>
      <c r="F176" s="233">
        <f>SUMIFS(Tabela_BI[P.01-D],Tabela_BI[UGRHI],Tabela_BI_UGRHI[[#This Row],[UGRHI]],Tabela_BI[Ano],Tabela_BI_UGRHI[[#This Row],[Ano]])</f>
        <v>0.16198645991882271</v>
      </c>
      <c r="G176" s="233">
        <f>SUMIFS(Tabela_BI[P.02-A],Tabela_BI[UGRHI],Tabela_BI_UGRHI[[#This Row],[UGRHI]],Tabela_BI[Ano],Tabela_BI_UGRHI[[#This Row],[Ano]])</f>
        <v>1.3015500917504634</v>
      </c>
      <c r="H176" s="233">
        <f>SUMIFS(Tabela_BI[P.02-B],Tabela_BI[UGRHI],Tabela_BI_UGRHI[[#This Row],[UGRHI]],Tabela_BI[Ano],Tabela_BI_UGRHI[[#This Row],[Ano]])</f>
        <v>0.74595480109123269</v>
      </c>
      <c r="I176" s="233">
        <f>SUMIFS(Tabela_BI[P.02-C],Tabela_BI[UGRHI],Tabela_BI_UGRHI[[#This Row],[UGRHI]],Tabela_BI[Ano],Tabela_BI_UGRHI[[#This Row],[Ano]])</f>
        <v>1.6613939389695669</v>
      </c>
      <c r="J176" s="233">
        <f>SUMIFS(Tabela_BI[P.02-D],Tabela_BI[UGRHI],Tabela_BI_UGRHI[[#This Row],[UGRHI]],Tabela_BI[Ano],Tabela_BI_UGRHI[[#This Row],[Ano]])</f>
        <v>0.2543530463129311</v>
      </c>
      <c r="K176" s="49">
        <f>SUMIFS(Tabela_BI[P.02-E],Tabela_BI[UGRHI],Tabela_BI_UGRHI[[#This Row],[UGRHI]],Tabela_BI[Ano],Tabela_BI_UGRHI[[#This Row],[Ano]])</f>
        <v>0</v>
      </c>
      <c r="L176" s="6">
        <f>SUMIFS(Tabela_BI[P.08-D],Tabela_BI[UGRHI],Tabela_BI_UGRHI[[#This Row],[UGRHI]],Tabela_BI[Ano],Tabela_BI_UGRHI[[#This Row],[Ano]])</f>
        <v>163</v>
      </c>
      <c r="M176" s="7">
        <f>(Tabela_BI_UGRHI[[#This Row],[nº Capt. Superf. - DAEE]]/VLOOKUP(A176,'Base UGRHI'!$B:$H,2,FALSE))*1000</f>
        <v>26.229928467068383</v>
      </c>
      <c r="N176" s="7">
        <f>(Tabela_BI_UGRHI[[#This Row],[nº Capt. Subt. - DAEE]]/VLOOKUP(A176,'Base UGRHI'!$B:$H,2,FALSE))*1000</f>
        <v>119.51827134089531</v>
      </c>
      <c r="O176" s="5">
        <f>(Tabela_BI_UGRHI[[#This Row],[nº Capt. Superf. - DAEE]]/SUM(Tabela_BI_UGRHI[[#This Row],[nº Capt. Superf. - DAEE]:[nº Capt. Subt. - DAEE]]))*100</f>
        <v>17.996742671009773</v>
      </c>
      <c r="P176" s="6">
        <f>(Tabela_BI_UGRHI[[#This Row],[nº Capt. Subt. - DAEE]]/SUM(Tabela_BI_UGRHI[[#This Row],[nº Capt. Superf. - DAEE]:[nº Capt. Subt. - DAEE]]))*100</f>
        <v>82.00325732899023</v>
      </c>
      <c r="Q176" s="6">
        <f>SUMIFS(Tabela_BI[nº Capt. Superf. - DAEE],Tabela_BI[UGRHI],Tabela_BI_UGRHI[[#This Row],[UGRHI]],Tabela_BI[Ano],Tabela_BI_UGRHI[[#This Row],[Ano]])</f>
        <v>221</v>
      </c>
      <c r="R176" s="6">
        <f>SUMIFS(Tabela_BI[nº Capt. Subt. - DAEE],Tabela_BI[UGRHI],Tabela_BI_UGRHI[[#This Row],[UGRHI]],Tabela_BI[Ano],Tabela_BI_UGRHI[[#This Row],[Ano]])</f>
        <v>1007</v>
      </c>
    </row>
    <row r="177" spans="1:18" x14ac:dyDescent="0.25">
      <c r="A177" s="1">
        <v>22</v>
      </c>
      <c r="B177" s="1">
        <v>2020</v>
      </c>
      <c r="C177" s="233">
        <f>SUMIFS(Tabela_BI[P.01-A],Tabela_BI[UGRHI],Tabela_BI_UGRHI[[#This Row],[UGRHI]],Tabela_BI[Ano],Tabela_BI_UGRHI[[#This Row],[Ano]])</f>
        <v>4.5849722241663944</v>
      </c>
      <c r="D177" s="233">
        <f>SUMIFS(Tabela_BI[P.01-B],Tabela_BI[UGRHI],Tabela_BI_UGRHI[[#This Row],[UGRHI]],Tabela_BI[Ano],Tabela_BI_UGRHI[[#This Row],[Ano]])</f>
        <v>2.9313636016085707</v>
      </c>
      <c r="E177" s="233">
        <f>SUMIFS(Tabela_BI[P.01-C],Tabela_BI[UGRHI],Tabela_BI_UGRHI[[#This Row],[UGRHI]],Tabela_BI[Ano],Tabela_BI_UGRHI[[#This Row],[Ano]])</f>
        <v>1.6536086225578246</v>
      </c>
      <c r="F177" s="233">
        <f>SUMIFS(Tabela_BI[P.01-D],Tabela_BI[UGRHI],Tabela_BI_UGRHI[[#This Row],[UGRHI]],Tabela_BI[Ano],Tabela_BI_UGRHI[[#This Row],[Ano]])</f>
        <v>0.8649327752409941</v>
      </c>
      <c r="G177" s="233">
        <f>SUMIFS(Tabela_BI[P.02-A],Tabela_BI[UGRHI],Tabela_BI_UGRHI[[#This Row],[UGRHI]],Tabela_BI[Ano],Tabela_BI_UGRHI[[#This Row],[Ano]])</f>
        <v>0.89810802021733149</v>
      </c>
      <c r="H177" s="233">
        <f>SUMIFS(Tabela_BI[P.02-B],Tabela_BI[UGRHI],Tabela_BI_UGRHI[[#This Row],[UGRHI]],Tabela_BI[Ano],Tabela_BI_UGRHI[[#This Row],[Ano]])</f>
        <v>1.3990972917758311</v>
      </c>
      <c r="I177" s="233">
        <f>SUMIFS(Tabela_BI[P.02-C],Tabela_BI[UGRHI],Tabela_BI_UGRHI[[#This Row],[UGRHI]],Tabela_BI[Ano],Tabela_BI_UGRHI[[#This Row],[Ano]])</f>
        <v>2.0971133754605726</v>
      </c>
      <c r="J177" s="233">
        <f>SUMIFS(Tabela_BI[P.02-D],Tabela_BI[UGRHI],Tabela_BI_UGRHI[[#This Row],[UGRHI]],Tabela_BI[Ano],Tabela_BI_UGRHI[[#This Row],[Ano]])</f>
        <v>0.19065353671266139</v>
      </c>
      <c r="K177" s="49">
        <f>SUMIFS(Tabela_BI[P.02-E],Tabela_BI[UGRHI],Tabela_BI_UGRHI[[#This Row],[UGRHI]],Tabela_BI[Ano],Tabela_BI_UGRHI[[#This Row],[Ano]])</f>
        <v>0</v>
      </c>
      <c r="L177" s="6">
        <f>SUMIFS(Tabela_BI[P.08-D],Tabela_BI[UGRHI],Tabela_BI_UGRHI[[#This Row],[UGRHI]],Tabela_BI[Ano],Tabela_BI_UGRHI[[#This Row],[Ano]])</f>
        <v>140</v>
      </c>
      <c r="M177" s="7">
        <f>(Tabela_BI_UGRHI[[#This Row],[nº Capt. Superf. - DAEE]]/VLOOKUP(A177,'Base UGRHI'!$B:$H,2,FALSE))*1000</f>
        <v>13.306939982693462</v>
      </c>
      <c r="N177" s="7">
        <f>(Tabela_BI_UGRHI[[#This Row],[nº Capt. Subt. - DAEE]]/VLOOKUP(A177,'Base UGRHI'!$B:$H,2,FALSE))*1000</f>
        <v>99.914820548020401</v>
      </c>
      <c r="O177" s="5">
        <f>(Tabela_BI_UGRHI[[#This Row],[nº Capt. Superf. - DAEE]]/SUM(Tabela_BI_UGRHI[[#This Row],[nº Capt. Superf. - DAEE]:[nº Capt. Subt. - DAEE]]))*100</f>
        <v>11.752988047808765</v>
      </c>
      <c r="P177" s="6">
        <f>(Tabela_BI_UGRHI[[#This Row],[nº Capt. Subt. - DAEE]]/SUM(Tabela_BI_UGRHI[[#This Row],[nº Capt. Superf. - DAEE]:[nº Capt. Subt. - DAEE]]))*100</f>
        <v>88.24701195219123</v>
      </c>
      <c r="Q177" s="6">
        <f>SUMIFS(Tabela_BI[nº Capt. Superf. - DAEE],Tabela_BI[UGRHI],Tabela_BI_UGRHI[[#This Row],[UGRHI]],Tabela_BI[Ano],Tabela_BI_UGRHI[[#This Row],[Ano]])</f>
        <v>177</v>
      </c>
      <c r="R177" s="6">
        <f>SUMIFS(Tabela_BI[nº Capt. Subt. - DAEE],Tabela_BI[UGRHI],Tabela_BI_UGRHI[[#This Row],[UGRHI]],Tabela_BI[Ano],Tabela_BI_UGRHI[[#This Row],[Ano]])</f>
        <v>1329</v>
      </c>
    </row>
  </sheetData>
  <sheetProtection insertColumns="0" sort="0" autoFilter="0" pivotTables="0"/>
  <pageMargins left="0.511811024" right="0.511811024" top="0.78740157499999996" bottom="0.78740157499999996" header="0.31496062000000002" footer="0.31496062000000002"/>
  <pageSetup paperSize="9" orientation="portrait" horizontalDpi="4294967293" verticalDpi="4294967293"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C77"/>
  <sheetViews>
    <sheetView zoomScaleNormal="100" workbookViewId="0">
      <selection activeCell="S9" sqref="S9"/>
    </sheetView>
  </sheetViews>
  <sheetFormatPr defaultColWidth="9.140625" defaultRowHeight="15" x14ac:dyDescent="0.25"/>
  <cols>
    <col min="1" max="2" width="9.140625" style="75"/>
    <col min="3" max="3" width="6.7109375" style="75" bestFit="1" customWidth="1"/>
    <col min="4" max="4" width="11.5703125" style="75" bestFit="1" customWidth="1"/>
    <col min="5" max="5" width="9.7109375" style="75" bestFit="1" customWidth="1"/>
    <col min="6" max="6" width="9.42578125" style="75" customWidth="1"/>
    <col min="7" max="10" width="11" style="75" bestFit="1" customWidth="1"/>
    <col min="11" max="11" width="9.42578125" style="75" bestFit="1" customWidth="1"/>
    <col min="12" max="12" width="6.5703125" style="75" customWidth="1"/>
    <col min="13" max="13" width="10.5703125" style="75" customWidth="1"/>
    <col min="14" max="16" width="9.5703125" style="75" bestFit="1" customWidth="1"/>
    <col min="17" max="18" width="10.5703125" style="75" bestFit="1" customWidth="1"/>
    <col min="19" max="19" width="13.5703125" style="75" bestFit="1" customWidth="1"/>
    <col min="20" max="20" width="7" style="75" bestFit="1" customWidth="1"/>
    <col min="21" max="21" width="10.5703125" style="75" customWidth="1"/>
    <col min="22" max="22" width="7.5703125" style="75" customWidth="1"/>
    <col min="23" max="24" width="13.42578125" style="75" bestFit="1" customWidth="1"/>
    <col min="25" max="25" width="7.42578125" style="75" customWidth="1"/>
    <col min="26" max="26" width="12.42578125" style="75" customWidth="1"/>
    <col min="27" max="27" width="11.5703125" style="75" customWidth="1"/>
    <col min="28" max="28" width="12" style="75" customWidth="1"/>
    <col min="29" max="29" width="10.42578125" style="75" customWidth="1"/>
    <col min="30" max="30" width="7.5703125" style="75" customWidth="1"/>
    <col min="31" max="35" width="4" style="75" customWidth="1"/>
    <col min="36" max="1672" width="5" style="75" customWidth="1"/>
    <col min="1673" max="3202" width="6" style="75" customWidth="1"/>
    <col min="3203" max="3629" width="7" style="75" customWidth="1"/>
    <col min="3630" max="3641" width="8" style="75" customWidth="1"/>
    <col min="3642" max="3647" width="9" style="75" customWidth="1"/>
    <col min="3648" max="3648" width="7" style="75" customWidth="1"/>
    <col min="3649" max="3649" width="10.5703125" style="75" bestFit="1" customWidth="1"/>
    <col min="3650" max="16384" width="9.140625" style="75"/>
  </cols>
  <sheetData>
    <row r="1" spans="3:29" x14ac:dyDescent="0.25">
      <c r="C1" s="93" t="s">
        <v>695</v>
      </c>
      <c r="D1" s="133"/>
      <c r="E1" s="133"/>
      <c r="F1" s="134"/>
      <c r="G1" s="62"/>
      <c r="H1" s="62"/>
      <c r="I1" s="62"/>
      <c r="J1" s="62"/>
      <c r="K1" s="62"/>
      <c r="L1" s="62"/>
      <c r="M1" s="62"/>
      <c r="N1" s="62"/>
      <c r="O1" s="62"/>
      <c r="P1" s="62"/>
      <c r="Q1" s="62"/>
      <c r="R1" s="62"/>
      <c r="S1" s="62"/>
      <c r="T1" s="62"/>
      <c r="U1" s="62"/>
      <c r="V1" s="62"/>
      <c r="W1" s="62"/>
      <c r="X1" s="62"/>
      <c r="Y1" s="62"/>
      <c r="Z1" s="62"/>
      <c r="AA1" s="62"/>
      <c r="AB1" s="62"/>
      <c r="AC1" s="62"/>
    </row>
    <row r="2" spans="3:29" x14ac:dyDescent="0.25">
      <c r="C2" s="96" t="s">
        <v>696</v>
      </c>
      <c r="D2" s="121"/>
      <c r="E2" s="121"/>
      <c r="F2" s="122"/>
      <c r="G2" s="62"/>
      <c r="H2" s="62"/>
      <c r="I2" s="62"/>
      <c r="J2" s="62"/>
      <c r="K2" s="62"/>
      <c r="L2" s="62"/>
      <c r="M2" s="62"/>
      <c r="N2" s="62"/>
      <c r="O2" s="9"/>
      <c r="P2" s="62"/>
      <c r="Q2" s="62"/>
      <c r="R2" s="62"/>
      <c r="S2" s="62"/>
      <c r="T2" s="62"/>
      <c r="U2" s="62"/>
      <c r="V2" s="62"/>
      <c r="W2" s="62"/>
      <c r="X2" s="62"/>
      <c r="Y2" s="62"/>
      <c r="Z2" s="62"/>
      <c r="AA2" s="62"/>
      <c r="AB2" s="62"/>
      <c r="AC2" s="62"/>
    </row>
    <row r="3" spans="3:29" x14ac:dyDescent="0.25">
      <c r="C3" s="62" t="s">
        <v>0</v>
      </c>
      <c r="D3" s="82">
        <v>6</v>
      </c>
      <c r="E3" s="62"/>
      <c r="F3" s="62"/>
      <c r="G3" s="62"/>
      <c r="H3" s="62"/>
      <c r="I3" s="62"/>
      <c r="J3" s="62"/>
      <c r="K3" s="62"/>
      <c r="L3" s="62"/>
      <c r="M3" s="62"/>
      <c r="N3" s="62"/>
      <c r="O3" s="9"/>
      <c r="P3" s="62"/>
      <c r="Q3" s="62"/>
      <c r="R3" s="62"/>
      <c r="S3" s="62"/>
      <c r="T3" s="62"/>
      <c r="U3" s="62"/>
      <c r="V3" s="62"/>
      <c r="W3" s="62"/>
      <c r="X3" s="62"/>
      <c r="Y3" s="62"/>
      <c r="Z3" s="62"/>
      <c r="AA3" s="62"/>
      <c r="AB3" s="62"/>
      <c r="AC3" s="62"/>
    </row>
    <row r="4" spans="3:29" x14ac:dyDescent="0.25">
      <c r="C4" s="62"/>
      <c r="D4" s="62"/>
      <c r="E4" s="62"/>
      <c r="F4" s="62"/>
      <c r="G4" s="62"/>
      <c r="H4" s="62"/>
      <c r="I4" s="62"/>
      <c r="J4" s="62"/>
      <c r="K4" s="62"/>
      <c r="L4" s="62"/>
      <c r="M4" s="62"/>
      <c r="N4" s="62"/>
      <c r="O4" s="9"/>
      <c r="P4" s="62"/>
      <c r="Q4" s="62"/>
      <c r="R4" s="62"/>
      <c r="S4" s="62"/>
      <c r="T4" s="62"/>
      <c r="U4" s="62"/>
      <c r="V4" s="62"/>
      <c r="W4" s="62"/>
      <c r="X4" s="62"/>
      <c r="Y4" s="62"/>
      <c r="Z4" s="62"/>
      <c r="AA4" s="62"/>
      <c r="AB4" s="62"/>
      <c r="AC4" s="62"/>
    </row>
    <row r="5" spans="3:29" x14ac:dyDescent="0.25">
      <c r="C5" s="62" t="s">
        <v>1</v>
      </c>
      <c r="D5" s="62" t="s">
        <v>697</v>
      </c>
      <c r="E5" s="62" t="s">
        <v>698</v>
      </c>
      <c r="F5" s="62"/>
      <c r="G5" s="62"/>
      <c r="H5" s="62"/>
      <c r="I5" s="62"/>
      <c r="J5" s="62"/>
      <c r="K5" s="62"/>
      <c r="L5" s="62"/>
      <c r="M5" s="62"/>
      <c r="N5" s="62"/>
      <c r="O5" s="9"/>
      <c r="P5" s="62"/>
      <c r="Q5" s="62"/>
      <c r="R5" s="62"/>
      <c r="S5" s="62"/>
      <c r="T5" s="62"/>
      <c r="U5" s="62"/>
      <c r="V5" s="62"/>
      <c r="W5" s="62"/>
      <c r="X5" s="62"/>
      <c r="Y5" s="62"/>
      <c r="Z5" s="62"/>
      <c r="AA5" s="62"/>
      <c r="AB5" s="62"/>
      <c r="AC5" s="62"/>
    </row>
    <row r="6" spans="3:29" x14ac:dyDescent="0.25">
      <c r="C6" s="82">
        <v>2016</v>
      </c>
      <c r="D6" s="84">
        <v>20197071</v>
      </c>
      <c r="E6" s="84">
        <v>207854</v>
      </c>
      <c r="F6" s="62"/>
      <c r="G6" s="62"/>
      <c r="H6" s="62"/>
      <c r="I6" s="62"/>
      <c r="J6" s="62"/>
      <c r="K6" s="62"/>
      <c r="L6" s="62"/>
      <c r="M6" s="62"/>
      <c r="N6" s="62"/>
      <c r="O6" s="9"/>
      <c r="P6" s="62"/>
      <c r="Q6" s="62"/>
      <c r="R6" s="62"/>
      <c r="S6" s="62"/>
      <c r="T6" s="62"/>
      <c r="U6" s="62"/>
      <c r="V6" s="62"/>
      <c r="W6" s="62"/>
      <c r="X6" s="62"/>
      <c r="Y6" s="62"/>
      <c r="Z6" s="62"/>
      <c r="AA6" s="62"/>
      <c r="AB6" s="62"/>
      <c r="AC6" s="62"/>
    </row>
    <row r="7" spans="3:29" x14ac:dyDescent="0.25">
      <c r="C7" s="82">
        <v>2017</v>
      </c>
      <c r="D7" s="84">
        <v>20332056</v>
      </c>
      <c r="E7" s="84">
        <v>208585</v>
      </c>
      <c r="F7" s="62"/>
      <c r="G7" s="62"/>
      <c r="H7" s="62"/>
      <c r="I7" s="62"/>
      <c r="J7" s="62"/>
      <c r="K7" s="62"/>
      <c r="L7" s="62"/>
      <c r="M7" s="62"/>
      <c r="N7" s="62"/>
      <c r="O7" s="9"/>
      <c r="P7" s="62"/>
      <c r="Q7" s="62"/>
      <c r="R7" s="62"/>
      <c r="S7" s="62"/>
      <c r="T7" s="62"/>
      <c r="U7" s="62"/>
      <c r="V7" s="62"/>
      <c r="W7" s="62"/>
      <c r="X7" s="62"/>
      <c r="Y7" s="62"/>
      <c r="Z7" s="62"/>
      <c r="AA7" s="62"/>
      <c r="AB7" s="62"/>
      <c r="AC7" s="62"/>
    </row>
    <row r="8" spans="3:29" x14ac:dyDescent="0.25">
      <c r="C8" s="82">
        <v>2018</v>
      </c>
      <c r="D8" s="84">
        <v>20468201</v>
      </c>
      <c r="E8" s="84">
        <v>209340</v>
      </c>
      <c r="F8" s="62"/>
      <c r="G8" s="62"/>
      <c r="H8" s="62"/>
      <c r="I8" s="62"/>
      <c r="J8" s="62"/>
      <c r="K8" s="62"/>
      <c r="L8" s="62"/>
      <c r="M8" s="62"/>
      <c r="N8" s="62"/>
      <c r="O8" s="62"/>
      <c r="P8" s="62"/>
      <c r="Q8" s="62"/>
      <c r="R8" s="62"/>
      <c r="S8" s="62"/>
      <c r="T8" s="62"/>
      <c r="U8" s="62"/>
      <c r="V8" s="62"/>
      <c r="W8" s="62"/>
      <c r="X8" s="62"/>
      <c r="Y8" s="62"/>
      <c r="Z8" s="62"/>
      <c r="AA8" s="62"/>
      <c r="AB8" s="62"/>
      <c r="AC8" s="62"/>
    </row>
    <row r="9" spans="3:29" x14ac:dyDescent="0.25">
      <c r="C9" s="82">
        <v>2019</v>
      </c>
      <c r="D9" s="84">
        <v>20605537</v>
      </c>
      <c r="E9" s="84">
        <v>210113</v>
      </c>
      <c r="F9" s="62"/>
      <c r="G9" s="62"/>
      <c r="H9" s="62"/>
      <c r="I9" s="62"/>
      <c r="J9" s="62"/>
      <c r="K9" s="62"/>
      <c r="L9" s="62"/>
      <c r="M9" s="62"/>
      <c r="N9" s="62"/>
      <c r="O9" s="62"/>
      <c r="P9" s="62"/>
      <c r="Q9" s="62"/>
      <c r="R9" s="62"/>
      <c r="S9" s="62"/>
      <c r="T9" s="62"/>
      <c r="U9" s="62"/>
      <c r="V9" s="62"/>
      <c r="W9" s="62"/>
      <c r="X9" s="62"/>
      <c r="Y9" s="62"/>
      <c r="Z9" s="62"/>
      <c r="AA9" s="62"/>
      <c r="AB9" s="62"/>
      <c r="AC9" s="62"/>
    </row>
    <row r="10" spans="3:29" x14ac:dyDescent="0.25">
      <c r="C10" s="82">
        <v>2020</v>
      </c>
      <c r="D10" s="84">
        <v>20744079</v>
      </c>
      <c r="E10" s="84">
        <v>210911</v>
      </c>
      <c r="F10" s="62"/>
      <c r="G10" s="62"/>
      <c r="H10" s="62"/>
      <c r="I10" s="62"/>
      <c r="J10" s="62"/>
      <c r="K10" s="62"/>
      <c r="L10" s="62"/>
      <c r="M10" s="62"/>
      <c r="N10" s="62"/>
      <c r="O10" s="62"/>
      <c r="P10" s="62"/>
      <c r="Q10" s="62"/>
      <c r="R10" s="62"/>
      <c r="S10" s="62"/>
      <c r="T10" s="62"/>
      <c r="U10" s="62"/>
      <c r="V10" s="62"/>
      <c r="W10" s="62"/>
      <c r="X10" s="62"/>
      <c r="Y10" s="62"/>
      <c r="Z10" s="62"/>
      <c r="AA10" s="62"/>
      <c r="AB10" s="62"/>
      <c r="AC10" s="62"/>
    </row>
    <row r="11" spans="3:29" x14ac:dyDescent="0.25">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row>
    <row r="12" spans="3:29" x14ac:dyDescent="0.25">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row>
    <row r="13" spans="3:29" x14ac:dyDescent="0.25">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row>
    <row r="14" spans="3:29" x14ac:dyDescent="0.25">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row>
    <row r="15" spans="3:29" x14ac:dyDescent="0.2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3:29" x14ac:dyDescent="0.25">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row>
    <row r="17" spans="1:29" x14ac:dyDescent="0.25">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row>
    <row r="18" spans="1:29" x14ac:dyDescent="0.25">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row>
    <row r="19" spans="1:29" x14ac:dyDescent="0.25">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row>
    <row r="20" spans="1:29" s="78" customFormat="1" ht="17.25" x14ac:dyDescent="0.25">
      <c r="A20" s="75"/>
      <c r="B20" s="75"/>
      <c r="C20" s="123"/>
      <c r="D20" s="123"/>
      <c r="E20" s="123"/>
      <c r="F20" s="124" t="s">
        <v>699</v>
      </c>
      <c r="G20" s="125"/>
      <c r="H20" s="125"/>
      <c r="I20" s="125"/>
      <c r="J20" s="125"/>
      <c r="K20" s="126"/>
      <c r="L20" s="123"/>
      <c r="M20" s="123"/>
      <c r="N20" s="124" t="s">
        <v>700</v>
      </c>
      <c r="O20" s="125"/>
      <c r="P20" s="125"/>
      <c r="Q20" s="126"/>
      <c r="R20" s="123"/>
      <c r="S20" s="123"/>
      <c r="T20" s="123"/>
      <c r="U20" s="123"/>
      <c r="V20" s="124" t="s">
        <v>701</v>
      </c>
      <c r="W20" s="127"/>
      <c r="X20" s="128"/>
      <c r="Y20" s="123"/>
      <c r="Z20" s="123"/>
      <c r="AA20" s="123"/>
      <c r="AB20" s="123"/>
      <c r="AC20" s="123"/>
    </row>
    <row r="21" spans="1:29" x14ac:dyDescent="0.25">
      <c r="C21" s="111" t="s">
        <v>0</v>
      </c>
      <c r="D21" s="111">
        <f>D3</f>
        <v>6</v>
      </c>
      <c r="E21" s="62"/>
      <c r="F21" s="62"/>
      <c r="G21" s="62"/>
      <c r="H21" s="62"/>
      <c r="I21" s="62"/>
      <c r="J21" s="62"/>
      <c r="K21" s="62"/>
      <c r="L21" s="62"/>
      <c r="M21" s="62"/>
      <c r="N21" s="62"/>
      <c r="O21" s="62"/>
      <c r="P21" s="62"/>
      <c r="Q21" s="62"/>
      <c r="R21" s="62"/>
      <c r="S21" s="62"/>
      <c r="T21" s="62"/>
      <c r="U21" s="62"/>
      <c r="V21" s="62"/>
      <c r="W21" s="62"/>
      <c r="X21" s="62"/>
      <c r="Y21" s="62"/>
      <c r="Z21" s="62"/>
      <c r="AA21" s="62"/>
      <c r="AB21" s="62"/>
      <c r="AC21" s="62"/>
    </row>
    <row r="22" spans="1:29" x14ac:dyDescent="0.25">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row>
    <row r="23" spans="1:29" ht="30" x14ac:dyDescent="0.25">
      <c r="C23" s="62" t="s">
        <v>1</v>
      </c>
      <c r="D23" s="62"/>
      <c r="E23" s="62"/>
      <c r="F23" s="10" t="s">
        <v>702</v>
      </c>
      <c r="G23" s="11" t="s">
        <v>703</v>
      </c>
      <c r="H23" s="12" t="s">
        <v>704</v>
      </c>
      <c r="I23" s="13" t="s">
        <v>705</v>
      </c>
      <c r="J23" s="14" t="s">
        <v>706</v>
      </c>
      <c r="K23" s="15" t="s">
        <v>707</v>
      </c>
      <c r="L23" s="10" t="s">
        <v>708</v>
      </c>
      <c r="M23" s="62"/>
      <c r="N23" s="32" t="s">
        <v>709</v>
      </c>
      <c r="O23" s="33" t="s">
        <v>710</v>
      </c>
      <c r="P23" s="34" t="s">
        <v>711</v>
      </c>
      <c r="Q23" s="35" t="s">
        <v>712</v>
      </c>
      <c r="R23" s="36" t="s">
        <v>713</v>
      </c>
      <c r="S23" s="16" t="s">
        <v>714</v>
      </c>
      <c r="T23" s="17" t="s">
        <v>715</v>
      </c>
      <c r="U23" s="62"/>
      <c r="V23" s="37" t="s">
        <v>716</v>
      </c>
      <c r="W23" s="38" t="s">
        <v>717</v>
      </c>
      <c r="X23" s="39" t="s">
        <v>718</v>
      </c>
      <c r="Y23" s="37" t="s">
        <v>719</v>
      </c>
      <c r="Z23" s="62"/>
      <c r="AA23" s="62"/>
      <c r="AB23" s="62"/>
      <c r="AC23" s="62"/>
    </row>
    <row r="24" spans="1:29" x14ac:dyDescent="0.25">
      <c r="C24" s="9">
        <v>2016</v>
      </c>
      <c r="D24" s="62"/>
      <c r="E24" s="62"/>
      <c r="F24" s="62" t="e">
        <f>COUNTIFS(Tabela_BI[UGRHI],Socioecon.!$D$21,Tabela_BI[Ano],Socioecon.!C24,#REF!,"&lt;0")</f>
        <v>#REF!</v>
      </c>
      <c r="G24" s="62" t="e">
        <f>COUNTIFS(Tabela_BI[UGRHI],Socioecon.!$D$21,Tabela_BI[Ano],Socioecon.!C24,#REF!,"&gt;=0",#REF!,"&lt;0,6")</f>
        <v>#REF!</v>
      </c>
      <c r="H24" s="62" t="e">
        <f>COUNTIFS(Tabela_BI[UGRHI],Socioecon.!$D$21,Tabela_BI[Ano],Socioecon.!$C24,#REF!,"&gt;=0,6",#REF!,"&lt;1,2")</f>
        <v>#REF!</v>
      </c>
      <c r="I24" s="62" t="e">
        <f>COUNTIFS(Tabela_BI[UGRHI],Socioecon.!$D$21,Tabela_BI[Ano],Socioecon.!$C24,#REF!,"&gt;=1,2",#REF!,"&lt;1,8")</f>
        <v>#REF!</v>
      </c>
      <c r="J24" s="62" t="e">
        <f>COUNTIFS(Tabela_BI[UGRHI],Socioecon.!$D$21,Tabela_BI[Ano],Socioecon.!$C24,#REF!,"&gt;=1,8",#REF!,"&lt;2,4")</f>
        <v>#REF!</v>
      </c>
      <c r="K24" s="62" t="e">
        <f>COUNTIFS(Tabela_BI[UGRHI],Socioecon.!$D$21,Tabela_BI[Ano],Socioecon.!$C24,#REF!,"&gt;=2,4",#REF!,"&lt;3")</f>
        <v>#REF!</v>
      </c>
      <c r="L24" s="62" t="e">
        <f>COUNTIFS(Tabela_BI[UGRHI],Socioecon.!$D$21,Tabela_BI[Ano],Socioecon.!$C24,#REF!,"&gt;=3")</f>
        <v>#REF!</v>
      </c>
      <c r="M24" s="9"/>
      <c r="N24" s="62" t="e">
        <f>COUNTIFS(Tabela_BI[UGRHI],Socioecon.!$D$21,Tabela_BI[Ano],Socioecon.!$C24,#REF!,"&lt;=10")</f>
        <v>#REF!</v>
      </c>
      <c r="O24" s="62" t="e">
        <f>COUNTIFS(Tabela_BI[UGRHI],Socioecon.!$D$21,Tabela_BI[Ano],Socioecon.!$C24,#REF!,"&gt;10",#REF!,"&lt;=30")</f>
        <v>#REF!</v>
      </c>
      <c r="P24" s="62" t="e">
        <f>COUNTIFS(Tabela_BI[UGRHI],Socioecon.!$D$21,Tabela_BI[Ano],Socioecon.!$C24,#REF!,"&gt;30",#REF!,"&lt;=50")</f>
        <v>#REF!</v>
      </c>
      <c r="Q24" s="62" t="e">
        <f>COUNTIFS(Tabela_BI[UGRHI],Socioecon.!$D$21,Tabela_BI[Ano],Socioecon.!$C24,#REF!,"&gt;50",#REF!,"&lt;=70")</f>
        <v>#REF!</v>
      </c>
      <c r="R24" s="62" t="e">
        <f>COUNTIFS(Tabela_BI[UGRHI],Socioecon.!$D$21,Tabela_BI[Ano],Socioecon.!$C24,#REF!,"&gt;70",#REF!,"&lt;=100")</f>
        <v>#REF!</v>
      </c>
      <c r="S24" s="62" t="e">
        <f>COUNTIFS(Tabela_BI[UGRHI],Socioecon.!$D$21,Tabela_BI[Ano],Socioecon.!$C24,#REF!,"&gt;100",#REF!,"&lt;=1000")</f>
        <v>#REF!</v>
      </c>
      <c r="T24" s="62" t="e">
        <f>COUNTIFS(Tabela_BI[UGRHI],Socioecon.!$D$21,Tabela_BI[Ano],Socioecon.!$C24,#REF!,"&gt;1000")</f>
        <v>#REF!</v>
      </c>
      <c r="U24" s="62"/>
      <c r="V24" s="62" t="e">
        <f>COUNTIFS(Tabela_BI[UGRHI],Socioecon.!$D$21,Tabela_BI[Ano],Socioecon.!$C24,#REF!,"&lt;=70")</f>
        <v>#REF!</v>
      </c>
      <c r="W24" s="62" t="e">
        <f>COUNTIFS(Tabela_BI[UGRHI],Socioecon.!$D$21,Tabela_BI[Ano],Socioecon.!$C24,#REF!,"&gt;70",#REF!,"&lt;=80")</f>
        <v>#REF!</v>
      </c>
      <c r="X24" s="62" t="e">
        <f>COUNTIFS(Tabela_BI[UGRHI],Socioecon.!$D$21,Tabela_BI[Ano],Socioecon.!$C24,#REF!,"&gt;80",#REF!,"&lt;=90")</f>
        <v>#REF!</v>
      </c>
      <c r="Y24" s="62" t="e">
        <f>COUNTIFS(Tabela_BI[UGRHI],Socioecon.!$D$21,Tabela_BI[Ano],Socioecon.!$C24,#REF!,"&gt;90")</f>
        <v>#REF!</v>
      </c>
      <c r="Z24" s="62"/>
      <c r="AA24" s="62"/>
      <c r="AB24" s="62"/>
      <c r="AC24" s="62"/>
    </row>
    <row r="25" spans="1:29" x14ac:dyDescent="0.25">
      <c r="C25" s="9">
        <v>2017</v>
      </c>
      <c r="D25" s="62"/>
      <c r="E25" s="62"/>
      <c r="F25" s="62" t="e">
        <f>COUNTIFS(Tabela_BI[UGRHI],Socioecon.!$D$21,Tabela_BI[Ano],Socioecon.!C25,#REF!,"&lt;0")</f>
        <v>#REF!</v>
      </c>
      <c r="G25" s="62" t="e">
        <f>COUNTIFS(Tabela_BI[UGRHI],Socioecon.!$D$21,Tabela_BI[Ano],Socioecon.!C25,#REF!,"&gt;=0",#REF!,"&lt;0,6")</f>
        <v>#REF!</v>
      </c>
      <c r="H25" s="62" t="e">
        <f>COUNTIFS(Tabela_BI[UGRHI],Socioecon.!$D$21,Tabela_BI[Ano],Socioecon.!$C25,#REF!,"&gt;=0,6",#REF!,"&lt;1,2")</f>
        <v>#REF!</v>
      </c>
      <c r="I25" s="62" t="e">
        <f>COUNTIFS(Tabela_BI[UGRHI],Socioecon.!$D$21,Tabela_BI[Ano],Socioecon.!$C25,#REF!,"&gt;=1,2",#REF!,"&lt;1,8")</f>
        <v>#REF!</v>
      </c>
      <c r="J25" s="62" t="e">
        <f>COUNTIFS(Tabela_BI[UGRHI],Socioecon.!$D$21,Tabela_BI[Ano],Socioecon.!$C25,#REF!,"&gt;=1,8",#REF!,"&lt;2,4")</f>
        <v>#REF!</v>
      </c>
      <c r="K25" s="62" t="e">
        <f>COUNTIFS(Tabela_BI[UGRHI],Socioecon.!$D$21,Tabela_BI[Ano],Socioecon.!$C25,#REF!,"&gt;=2,4",#REF!,"&lt;3")</f>
        <v>#REF!</v>
      </c>
      <c r="L25" s="62" t="e">
        <f>COUNTIFS(Tabela_BI[UGRHI],Socioecon.!$D$21,Tabela_BI[Ano],Socioecon.!$C25,#REF!,"&gt;=3")</f>
        <v>#REF!</v>
      </c>
      <c r="M25" s="9"/>
      <c r="N25" s="62" t="e">
        <f>COUNTIFS(Tabela_BI[UGRHI],Socioecon.!$D$21,Tabela_BI[Ano],Socioecon.!$C25,#REF!,"&lt;=10")</f>
        <v>#REF!</v>
      </c>
      <c r="O25" s="62" t="e">
        <f>COUNTIFS(Tabela_BI[UGRHI],Socioecon.!$D$21,Tabela_BI[Ano],Socioecon.!$C25,#REF!,"&gt;10",#REF!,"&lt;=30")</f>
        <v>#REF!</v>
      </c>
      <c r="P25" s="62" t="e">
        <f>COUNTIFS(Tabela_BI[UGRHI],Socioecon.!$D$21,Tabela_BI[Ano],Socioecon.!$C25,#REF!,"&gt;30",#REF!,"&lt;=50")</f>
        <v>#REF!</v>
      </c>
      <c r="Q25" s="62" t="e">
        <f>COUNTIFS(Tabela_BI[UGRHI],Socioecon.!$D$21,Tabela_BI[Ano],Socioecon.!$C25,#REF!,"&gt;50",#REF!,"&lt;=70")</f>
        <v>#REF!</v>
      </c>
      <c r="R25" s="62" t="e">
        <f>COUNTIFS(Tabela_BI[UGRHI],Socioecon.!$D$21,Tabela_BI[Ano],Socioecon.!$C25,#REF!,"&gt;70",#REF!,"&lt;=100")</f>
        <v>#REF!</v>
      </c>
      <c r="S25" s="62" t="e">
        <f>COUNTIFS(Tabela_BI[UGRHI],Socioecon.!$D$21,Tabela_BI[Ano],Socioecon.!$C25,#REF!,"&gt;100",#REF!,"&lt;=1000")</f>
        <v>#REF!</v>
      </c>
      <c r="T25" s="62" t="e">
        <f>COUNTIFS(Tabela_BI[UGRHI],Socioecon.!$D$21,Tabela_BI[Ano],Socioecon.!$C25,#REF!,"&gt;1000")</f>
        <v>#REF!</v>
      </c>
      <c r="U25" s="62"/>
      <c r="V25" s="62" t="e">
        <f>COUNTIFS(Tabela_BI[UGRHI],Socioecon.!$D$21,Tabela_BI[Ano],Socioecon.!$C25,#REF!,"&lt;=70")</f>
        <v>#REF!</v>
      </c>
      <c r="W25" s="62" t="e">
        <f>COUNTIFS(Tabela_BI[UGRHI],Socioecon.!$D$21,Tabela_BI[Ano],Socioecon.!$C25,#REF!,"&gt;70",#REF!,"&lt;=80")</f>
        <v>#REF!</v>
      </c>
      <c r="X25" s="62" t="e">
        <f>COUNTIFS(Tabela_BI[UGRHI],Socioecon.!$D$21,Tabela_BI[Ano],Socioecon.!$C25,#REF!,"&gt;80",#REF!,"&lt;=90")</f>
        <v>#REF!</v>
      </c>
      <c r="Y25" s="62" t="e">
        <f>COUNTIFS(Tabela_BI[UGRHI],Socioecon.!$D$21,Tabela_BI[Ano],Socioecon.!$C25,#REF!,"&gt;90")</f>
        <v>#REF!</v>
      </c>
      <c r="Z25" s="62"/>
      <c r="AA25" s="62"/>
      <c r="AB25" s="62"/>
      <c r="AC25" s="62"/>
    </row>
    <row r="26" spans="1:29" x14ac:dyDescent="0.25">
      <c r="C26" s="9">
        <v>2018</v>
      </c>
      <c r="D26" s="62"/>
      <c r="E26" s="62"/>
      <c r="F26" s="62" t="e">
        <f>COUNTIFS(Tabela_BI[UGRHI],Socioecon.!$D$21,Tabela_BI[Ano],Socioecon.!C26,#REF!,"&lt;0")</f>
        <v>#REF!</v>
      </c>
      <c r="G26" s="62" t="e">
        <f>COUNTIFS(Tabela_BI[UGRHI],Socioecon.!$D$21,Tabela_BI[Ano],Socioecon.!C26,#REF!,"&gt;=0",#REF!,"&lt;0,6")</f>
        <v>#REF!</v>
      </c>
      <c r="H26" s="62" t="e">
        <f>COUNTIFS(Tabela_BI[UGRHI],Socioecon.!$D$21,Tabela_BI[Ano],Socioecon.!$C26,#REF!,"&gt;=0,6",#REF!,"&lt;1,2")</f>
        <v>#REF!</v>
      </c>
      <c r="I26" s="62" t="e">
        <f>COUNTIFS(Tabela_BI[UGRHI],Socioecon.!$D$21,Tabela_BI[Ano],Socioecon.!$C26,#REF!,"&gt;=1,2",#REF!,"&lt;1,8")</f>
        <v>#REF!</v>
      </c>
      <c r="J26" s="62" t="e">
        <f>COUNTIFS(Tabela_BI[UGRHI],Socioecon.!$D$21,Tabela_BI[Ano],Socioecon.!$C26,#REF!,"&gt;=1,8",#REF!,"&lt;2,4")</f>
        <v>#REF!</v>
      </c>
      <c r="K26" s="62" t="e">
        <f>COUNTIFS(Tabela_BI[UGRHI],Socioecon.!$D$21,Tabela_BI[Ano],Socioecon.!$C26,#REF!,"&gt;=2,4",#REF!,"&lt;3")</f>
        <v>#REF!</v>
      </c>
      <c r="L26" s="62" t="e">
        <f>COUNTIFS(Tabela_BI[UGRHI],Socioecon.!$D$21,Tabela_BI[Ano],Socioecon.!$C26,#REF!,"&gt;=3")</f>
        <v>#REF!</v>
      </c>
      <c r="M26" s="9"/>
      <c r="N26" s="62" t="e">
        <f>COUNTIFS(Tabela_BI[UGRHI],Socioecon.!$D$21,Tabela_BI[Ano],Socioecon.!$C26,#REF!,"&lt;=10")</f>
        <v>#REF!</v>
      </c>
      <c r="O26" s="62" t="e">
        <f>COUNTIFS(Tabela_BI[UGRHI],Socioecon.!$D$21,Tabela_BI[Ano],Socioecon.!$C26,#REF!,"&gt;10",#REF!,"&lt;=30")</f>
        <v>#REF!</v>
      </c>
      <c r="P26" s="62" t="e">
        <f>COUNTIFS(Tabela_BI[UGRHI],Socioecon.!$D$21,Tabela_BI[Ano],Socioecon.!$C26,#REF!,"&gt;30",#REF!,"&lt;=50")</f>
        <v>#REF!</v>
      </c>
      <c r="Q26" s="62" t="e">
        <f>COUNTIFS(Tabela_BI[UGRHI],Socioecon.!$D$21,Tabela_BI[Ano],Socioecon.!$C26,#REF!,"&gt;50",#REF!,"&lt;=70")</f>
        <v>#REF!</v>
      </c>
      <c r="R26" s="62" t="e">
        <f>COUNTIFS(Tabela_BI[UGRHI],Socioecon.!$D$21,Tabela_BI[Ano],Socioecon.!$C26,#REF!,"&gt;70",#REF!,"&lt;=100")</f>
        <v>#REF!</v>
      </c>
      <c r="S26" s="62" t="e">
        <f>COUNTIFS(Tabela_BI[UGRHI],Socioecon.!$D$21,Tabela_BI[Ano],Socioecon.!$C26,#REF!,"&gt;100",#REF!,"&lt;=1000")</f>
        <v>#REF!</v>
      </c>
      <c r="T26" s="62" t="e">
        <f>COUNTIFS(Tabela_BI[UGRHI],Socioecon.!$D$21,Tabela_BI[Ano],Socioecon.!$C26,#REF!,"&gt;1000")</f>
        <v>#REF!</v>
      </c>
      <c r="U26" s="62"/>
      <c r="V26" s="62" t="e">
        <f>COUNTIFS(Tabela_BI[UGRHI],Socioecon.!$D$21,Tabela_BI[Ano],Socioecon.!$C26,#REF!,"&lt;=70")</f>
        <v>#REF!</v>
      </c>
      <c r="W26" s="62" t="e">
        <f>COUNTIFS(Tabela_BI[UGRHI],Socioecon.!$D$21,Tabela_BI[Ano],Socioecon.!$C26,#REF!,"&gt;70",#REF!,"&lt;=80")</f>
        <v>#REF!</v>
      </c>
      <c r="X26" s="62" t="e">
        <f>COUNTIFS(Tabela_BI[UGRHI],Socioecon.!$D$21,Tabela_BI[Ano],Socioecon.!$C26,#REF!,"&gt;80",#REF!,"&lt;=90")</f>
        <v>#REF!</v>
      </c>
      <c r="Y26" s="62" t="e">
        <f>COUNTIFS(Tabela_BI[UGRHI],Socioecon.!$D$21,Tabela_BI[Ano],Socioecon.!$C26,#REF!,"&gt;90")</f>
        <v>#REF!</v>
      </c>
      <c r="Z26" s="62"/>
      <c r="AA26" s="62"/>
      <c r="AB26" s="62"/>
      <c r="AC26" s="62"/>
    </row>
    <row r="27" spans="1:29" x14ac:dyDescent="0.25">
      <c r="C27" s="9">
        <v>2019</v>
      </c>
      <c r="D27" s="62"/>
      <c r="E27" s="62"/>
      <c r="F27" s="62" t="e">
        <f>COUNTIFS(Tabela_BI[UGRHI],Socioecon.!$D$21,Tabela_BI[Ano],Socioecon.!C27,#REF!,"&lt;0")</f>
        <v>#REF!</v>
      </c>
      <c r="G27" s="62" t="e">
        <f>COUNTIFS(Tabela_BI[UGRHI],Socioecon.!$D$21,Tabela_BI[Ano],Socioecon.!C27,#REF!,"&gt;=0",#REF!,"&lt;0,6")</f>
        <v>#REF!</v>
      </c>
      <c r="H27" s="62" t="e">
        <f>COUNTIFS(Tabela_BI[UGRHI],Socioecon.!$D$21,Tabela_BI[Ano],Socioecon.!$C27,#REF!,"&gt;=0,6",#REF!,"&lt;1,2")</f>
        <v>#REF!</v>
      </c>
      <c r="I27" s="62" t="e">
        <f>COUNTIFS(Tabela_BI[UGRHI],Socioecon.!$D$21,Tabela_BI[Ano],Socioecon.!$C27,#REF!,"&gt;=1,2",#REF!,"&lt;1,8")</f>
        <v>#REF!</v>
      </c>
      <c r="J27" s="62" t="e">
        <f>COUNTIFS(Tabela_BI[UGRHI],Socioecon.!$D$21,Tabela_BI[Ano],Socioecon.!$C27,#REF!,"&gt;=1,8",#REF!,"&lt;2,4")</f>
        <v>#REF!</v>
      </c>
      <c r="K27" s="62" t="e">
        <f>COUNTIFS(Tabela_BI[UGRHI],Socioecon.!$D$21,Tabela_BI[Ano],Socioecon.!$C27,#REF!,"&gt;=2,4",#REF!,"&lt;3")</f>
        <v>#REF!</v>
      </c>
      <c r="L27" s="62" t="e">
        <f>COUNTIFS(Tabela_BI[UGRHI],Socioecon.!$D$21,Tabela_BI[Ano],Socioecon.!$C27,#REF!,"&gt;=3")</f>
        <v>#REF!</v>
      </c>
      <c r="M27" s="9"/>
      <c r="N27" s="62" t="e">
        <f>COUNTIFS(Tabela_BI[UGRHI],Socioecon.!$D$21,Tabela_BI[Ano],Socioecon.!$C27,#REF!,"&lt;=10")</f>
        <v>#REF!</v>
      </c>
      <c r="O27" s="62" t="e">
        <f>COUNTIFS(Tabela_BI[UGRHI],Socioecon.!$D$21,Tabela_BI[Ano],Socioecon.!$C27,#REF!,"&gt;10",#REF!,"&lt;=30")</f>
        <v>#REF!</v>
      </c>
      <c r="P27" s="62" t="e">
        <f>COUNTIFS(Tabela_BI[UGRHI],Socioecon.!$D$21,Tabela_BI[Ano],Socioecon.!$C27,#REF!,"&gt;30",#REF!,"&lt;=50")</f>
        <v>#REF!</v>
      </c>
      <c r="Q27" s="62" t="e">
        <f>COUNTIFS(Tabela_BI[UGRHI],Socioecon.!$D$21,Tabela_BI[Ano],Socioecon.!$C27,#REF!,"&gt;50",#REF!,"&lt;=70")</f>
        <v>#REF!</v>
      </c>
      <c r="R27" s="62" t="e">
        <f>COUNTIFS(Tabela_BI[UGRHI],Socioecon.!$D$21,Tabela_BI[Ano],Socioecon.!$C27,#REF!,"&gt;70",#REF!,"&lt;=100")</f>
        <v>#REF!</v>
      </c>
      <c r="S27" s="62" t="e">
        <f>COUNTIFS(Tabela_BI[UGRHI],Socioecon.!$D$21,Tabela_BI[Ano],Socioecon.!$C27,#REF!,"&gt;100",#REF!,"&lt;=1000")</f>
        <v>#REF!</v>
      </c>
      <c r="T27" s="62" t="e">
        <f>COUNTIFS(Tabela_BI[UGRHI],Socioecon.!$D$21,Tabela_BI[Ano],Socioecon.!$C27,#REF!,"&gt;1000")</f>
        <v>#REF!</v>
      </c>
      <c r="U27" s="62"/>
      <c r="V27" s="62" t="e">
        <f>COUNTIFS(Tabela_BI[UGRHI],Socioecon.!$D$21,Tabela_BI[Ano],Socioecon.!$C27,#REF!,"&lt;=70")</f>
        <v>#REF!</v>
      </c>
      <c r="W27" s="62" t="e">
        <f>COUNTIFS(Tabela_BI[UGRHI],Socioecon.!$D$21,Tabela_BI[Ano],Socioecon.!$C27,#REF!,"&gt;70",#REF!,"&lt;=80")</f>
        <v>#REF!</v>
      </c>
      <c r="X27" s="62" t="e">
        <f>COUNTIFS(Tabela_BI[UGRHI],Socioecon.!$D$21,Tabela_BI[Ano],Socioecon.!$C27,#REF!,"&gt;80",#REF!,"&lt;=90")</f>
        <v>#REF!</v>
      </c>
      <c r="Y27" s="62" t="e">
        <f>COUNTIFS(Tabela_BI[UGRHI],Socioecon.!$D$21,Tabela_BI[Ano],Socioecon.!$C27,#REF!,"&gt;90")</f>
        <v>#REF!</v>
      </c>
      <c r="Z27" s="62"/>
      <c r="AA27" s="62"/>
      <c r="AB27" s="62"/>
      <c r="AC27" s="62"/>
    </row>
    <row r="28" spans="1:29" x14ac:dyDescent="0.25">
      <c r="C28" s="9">
        <v>2020</v>
      </c>
      <c r="D28" s="62"/>
      <c r="E28" s="62"/>
      <c r="F28" s="62" t="e">
        <f>COUNTIFS(Tabela_BI[UGRHI],Socioecon.!$D$21,Tabela_BI[Ano],Socioecon.!C28,#REF!,"&lt;0")</f>
        <v>#REF!</v>
      </c>
      <c r="G28" s="62" t="e">
        <f>COUNTIFS(Tabela_BI[UGRHI],Socioecon.!$D$21,Tabela_BI[Ano],Socioecon.!C28,#REF!,"&gt;=0",#REF!,"&lt;0,6")</f>
        <v>#REF!</v>
      </c>
      <c r="H28" s="62" t="e">
        <f>COUNTIFS(Tabela_BI[UGRHI],Socioecon.!$D$21,Tabela_BI[Ano],Socioecon.!$C28,#REF!,"&gt;=0,6",#REF!,"&lt;1,2")</f>
        <v>#REF!</v>
      </c>
      <c r="I28" s="62" t="e">
        <f>COUNTIFS(Tabela_BI[UGRHI],Socioecon.!$D$21,Tabela_BI[Ano],Socioecon.!$C28,#REF!,"&gt;=1,2",#REF!,"&lt;1,8")</f>
        <v>#REF!</v>
      </c>
      <c r="J28" s="62" t="e">
        <f>COUNTIFS(Tabela_BI[UGRHI],Socioecon.!$D$21,Tabela_BI[Ano],Socioecon.!$C28,#REF!,"&gt;=1,8",#REF!,"&lt;2,4")</f>
        <v>#REF!</v>
      </c>
      <c r="K28" s="62" t="e">
        <f>COUNTIFS(Tabela_BI[UGRHI],Socioecon.!$D$21,Tabela_BI[Ano],Socioecon.!$C28,#REF!,"&gt;=2,4",#REF!,"&lt;3")</f>
        <v>#REF!</v>
      </c>
      <c r="L28" s="62" t="e">
        <f>COUNTIFS(Tabela_BI[UGRHI],Socioecon.!$D$21,Tabela_BI[Ano],Socioecon.!$C28,#REF!,"&gt;=3")</f>
        <v>#REF!</v>
      </c>
      <c r="M28" s="62"/>
      <c r="N28" s="62" t="e">
        <f>COUNTIFS(Tabela_BI[UGRHI],Socioecon.!$D$21,Tabela_BI[Ano],Socioecon.!$C28,#REF!,"&lt;=10")</f>
        <v>#REF!</v>
      </c>
      <c r="O28" s="62" t="e">
        <f>COUNTIFS(Tabela_BI[UGRHI],Socioecon.!$D$21,Tabela_BI[Ano],Socioecon.!$C28,#REF!,"&gt;10",#REF!,"&lt;=30")</f>
        <v>#REF!</v>
      </c>
      <c r="P28" s="62" t="e">
        <f>COUNTIFS(Tabela_BI[UGRHI],Socioecon.!$D$21,Tabela_BI[Ano],Socioecon.!$C28,#REF!,"&gt;30",#REF!,"&lt;=50")</f>
        <v>#REF!</v>
      </c>
      <c r="Q28" s="62" t="e">
        <f>COUNTIFS(Tabela_BI[UGRHI],Socioecon.!$D$21,Tabela_BI[Ano],Socioecon.!$C28,#REF!,"&gt;50",#REF!,"&lt;=70")</f>
        <v>#REF!</v>
      </c>
      <c r="R28" s="62" t="e">
        <f>COUNTIFS(Tabela_BI[UGRHI],Socioecon.!$D$21,Tabela_BI[Ano],Socioecon.!$C28,#REF!,"&gt;70",#REF!,"&lt;=100")</f>
        <v>#REF!</v>
      </c>
      <c r="S28" s="62" t="e">
        <f>COUNTIFS(Tabela_BI[UGRHI],Socioecon.!$D$21,Tabela_BI[Ano],Socioecon.!$C28,#REF!,"&gt;100",#REF!,"&lt;=1000")</f>
        <v>#REF!</v>
      </c>
      <c r="T28" s="62" t="e">
        <f>COUNTIFS(Tabela_BI[UGRHI],Socioecon.!$D$21,Tabela_BI[Ano],Socioecon.!$C28,#REF!,"&gt;1000")</f>
        <v>#REF!</v>
      </c>
      <c r="U28" s="62"/>
      <c r="V28" s="62" t="e">
        <f>COUNTIFS(Tabela_BI[UGRHI],Socioecon.!$D$21,Tabela_BI[Ano],Socioecon.!$C28,#REF!,"&lt;=70")</f>
        <v>#REF!</v>
      </c>
      <c r="W28" s="62" t="e">
        <f>COUNTIFS(Tabela_BI[UGRHI],Socioecon.!$D$21,Tabela_BI[Ano],Socioecon.!$C28,#REF!,"&gt;70",#REF!,"&lt;=80")</f>
        <v>#REF!</v>
      </c>
      <c r="X28" s="62" t="e">
        <f>COUNTIFS(Tabela_BI[UGRHI],Socioecon.!$D$21,Tabela_BI[Ano],Socioecon.!$C28,#REF!,"&gt;80",#REF!,"&lt;=90")</f>
        <v>#REF!</v>
      </c>
      <c r="Y28" s="62" t="e">
        <f>COUNTIFS(Tabela_BI[UGRHI],Socioecon.!$D$21,Tabela_BI[Ano],Socioecon.!$C28,#REF!,"&gt;90")</f>
        <v>#REF!</v>
      </c>
      <c r="Z28" s="62"/>
      <c r="AA28" s="62"/>
      <c r="AB28" s="62"/>
      <c r="AC28" s="62"/>
    </row>
    <row r="29" spans="1:29" x14ac:dyDescent="0.25">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row>
    <row r="30" spans="1:29" x14ac:dyDescent="0.25">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row>
    <row r="31" spans="1:29" x14ac:dyDescent="0.25">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row>
    <row r="32" spans="1:29" x14ac:dyDescent="0.25">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row>
    <row r="33" spans="3:29" x14ac:dyDescent="0.2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row>
    <row r="34" spans="3:29" x14ac:dyDescent="0.25">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row>
    <row r="35" spans="3:29" x14ac:dyDescent="0.25">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row>
    <row r="36" spans="3:29" x14ac:dyDescent="0.25">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row>
    <row r="37" spans="3:29" x14ac:dyDescent="0.25">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row>
    <row r="38" spans="3:29" x14ac:dyDescent="0.25">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row>
    <row r="39" spans="3:29" x14ac:dyDescent="0.25">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row>
    <row r="40" spans="3:29" x14ac:dyDescent="0.25">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row>
    <row r="41" spans="3:29" x14ac:dyDescent="0.25">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row>
    <row r="42" spans="3:29" x14ac:dyDescent="0.25">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row>
    <row r="43" spans="3:29" x14ac:dyDescent="0.25">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row>
    <row r="44" spans="3:29" x14ac:dyDescent="0.25">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row>
    <row r="45" spans="3:29" x14ac:dyDescent="0.25">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row>
    <row r="46" spans="3:29" x14ac:dyDescent="0.25">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row>
    <row r="47" spans="3:29" x14ac:dyDescent="0.25">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row>
    <row r="48" spans="3:29" x14ac:dyDescent="0.25">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row>
    <row r="49" spans="3:29" x14ac:dyDescent="0.25">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row>
    <row r="50" spans="3:29" ht="17.25" x14ac:dyDescent="0.25">
      <c r="C50" s="111" t="s">
        <v>0</v>
      </c>
      <c r="D50" s="111">
        <f>D21</f>
        <v>6</v>
      </c>
      <c r="E50" s="62"/>
      <c r="F50" s="124" t="s">
        <v>720</v>
      </c>
      <c r="G50" s="125"/>
      <c r="H50" s="125"/>
      <c r="I50" s="125"/>
      <c r="J50" s="125"/>
      <c r="K50" s="126"/>
      <c r="L50" s="62"/>
      <c r="M50" s="62"/>
      <c r="N50" s="124" t="s">
        <v>700</v>
      </c>
      <c r="O50" s="125"/>
      <c r="P50" s="125"/>
      <c r="Q50" s="126"/>
      <c r="R50" s="62"/>
      <c r="S50" s="62"/>
      <c r="T50" s="62"/>
      <c r="U50" s="62"/>
      <c r="V50" s="62"/>
      <c r="W50" s="124" t="s">
        <v>721</v>
      </c>
      <c r="X50" s="127"/>
      <c r="Y50" s="128"/>
      <c r="Z50" s="62"/>
      <c r="AA50" s="62"/>
      <c r="AB50" s="62"/>
      <c r="AC50" s="62"/>
    </row>
    <row r="51" spans="3:29" x14ac:dyDescent="0.25">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row>
    <row r="52" spans="3:29" x14ac:dyDescent="0.25">
      <c r="C52" s="62" t="s">
        <v>1</v>
      </c>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row>
    <row r="53" spans="3:29" x14ac:dyDescent="0.25">
      <c r="C53" s="9">
        <f>C24</f>
        <v>2016</v>
      </c>
      <c r="D53" s="62"/>
      <c r="E53" s="62"/>
      <c r="F53" s="61" t="e">
        <f>SUMIFS(UGRHI!#REF!,UGRHI!B:B,Socioecon.!C53,UGRHI!A:A,Socioecon.!$D$50)</f>
        <v>#REF!</v>
      </c>
      <c r="G53" s="62"/>
      <c r="H53" s="62"/>
      <c r="I53" s="62"/>
      <c r="J53" s="62"/>
      <c r="K53" s="62"/>
      <c r="L53" s="62"/>
      <c r="M53" s="62"/>
      <c r="N53" s="61" t="e">
        <f>SUMIFS(UGRHI!#REF!,UGRHI!B:B,Socioecon.!C53,UGRHI!A:A,Socioecon.!$D$50)</f>
        <v>#REF!</v>
      </c>
      <c r="O53" s="62"/>
      <c r="P53" s="62"/>
      <c r="Q53" s="62"/>
      <c r="R53" s="62"/>
      <c r="S53" s="62"/>
      <c r="T53" s="62"/>
      <c r="U53" s="62"/>
      <c r="V53" s="62"/>
      <c r="W53" s="118" t="e">
        <f>SUMIFS(UGRHI!#REF!,UGRHI!B:B,Socioecon.!C53,UGRHI!A:A,Socioecon.!$D$50)</f>
        <v>#REF!</v>
      </c>
      <c r="X53" s="62"/>
      <c r="Y53" s="62"/>
      <c r="Z53" s="62"/>
      <c r="AA53" s="62"/>
      <c r="AB53" s="62"/>
      <c r="AC53" s="62"/>
    </row>
    <row r="54" spans="3:29" x14ac:dyDescent="0.25">
      <c r="C54" s="9">
        <f>C25</f>
        <v>2017</v>
      </c>
      <c r="D54" s="62"/>
      <c r="E54" s="62"/>
      <c r="F54" s="61" t="e">
        <f>SUMIFS(UGRHI!#REF!,UGRHI!B:B,Socioecon.!C54,UGRHI!A:A,Socioecon.!$D$50)</f>
        <v>#REF!</v>
      </c>
      <c r="G54" s="62"/>
      <c r="H54" s="62"/>
      <c r="I54" s="62"/>
      <c r="J54" s="62"/>
      <c r="K54" s="62"/>
      <c r="L54" s="62"/>
      <c r="M54" s="62"/>
      <c r="N54" s="61" t="e">
        <f>SUMIFS(UGRHI!#REF!,UGRHI!B:B,Socioecon.!C54,UGRHI!A:A,Socioecon.!$D$50)</f>
        <v>#REF!</v>
      </c>
      <c r="O54" s="62"/>
      <c r="P54" s="62"/>
      <c r="Q54" s="62"/>
      <c r="R54" s="62"/>
      <c r="S54" s="62"/>
      <c r="T54" s="62"/>
      <c r="U54" s="62"/>
      <c r="V54" s="62"/>
      <c r="W54" s="118" t="e">
        <f>SUMIFS(UGRHI!#REF!,UGRHI!B:B,Socioecon.!C54,UGRHI!A:A,Socioecon.!$D$50)</f>
        <v>#REF!</v>
      </c>
      <c r="X54" s="62"/>
      <c r="Y54" s="62"/>
      <c r="Z54" s="62"/>
      <c r="AA54" s="62"/>
      <c r="AB54" s="62"/>
      <c r="AC54" s="62"/>
    </row>
    <row r="55" spans="3:29" x14ac:dyDescent="0.25">
      <c r="C55" s="9">
        <f>C26</f>
        <v>2018</v>
      </c>
      <c r="D55" s="62"/>
      <c r="E55" s="62"/>
      <c r="F55" s="61" t="e">
        <f>SUMIFS(UGRHI!#REF!,UGRHI!B:B,Socioecon.!C55,UGRHI!A:A,Socioecon.!$D$50)</f>
        <v>#REF!</v>
      </c>
      <c r="G55" s="62"/>
      <c r="H55" s="62"/>
      <c r="I55" s="62"/>
      <c r="J55" s="62"/>
      <c r="K55" s="62"/>
      <c r="L55" s="62"/>
      <c r="M55" s="62"/>
      <c r="N55" s="61" t="e">
        <f>SUMIFS(UGRHI!#REF!,UGRHI!B:B,Socioecon.!C55,UGRHI!A:A,Socioecon.!$D$50)</f>
        <v>#REF!</v>
      </c>
      <c r="O55" s="62"/>
      <c r="P55" s="62"/>
      <c r="Q55" s="62"/>
      <c r="R55" s="62"/>
      <c r="S55" s="62"/>
      <c r="T55" s="62"/>
      <c r="U55" s="62"/>
      <c r="V55" s="62"/>
      <c r="W55" s="118" t="e">
        <f>SUMIFS(UGRHI!#REF!,UGRHI!B:B,Socioecon.!C55,UGRHI!A:A,Socioecon.!$D$50)</f>
        <v>#REF!</v>
      </c>
      <c r="X55" s="62"/>
      <c r="Y55" s="62"/>
      <c r="Z55" s="62"/>
      <c r="AA55" s="62"/>
      <c r="AB55" s="62"/>
      <c r="AC55" s="62"/>
    </row>
    <row r="56" spans="3:29" x14ac:dyDescent="0.25">
      <c r="C56" s="9">
        <f>C27</f>
        <v>2019</v>
      </c>
      <c r="D56" s="62"/>
      <c r="E56" s="62"/>
      <c r="F56" s="61" t="e">
        <f>SUMIFS(UGRHI!#REF!,UGRHI!B:B,Socioecon.!C56,UGRHI!A:A,Socioecon.!$D$50)</f>
        <v>#REF!</v>
      </c>
      <c r="G56" s="62"/>
      <c r="H56" s="62"/>
      <c r="I56" s="62"/>
      <c r="J56" s="62"/>
      <c r="K56" s="62"/>
      <c r="L56" s="62"/>
      <c r="M56" s="62"/>
      <c r="N56" s="61" t="e">
        <f>SUMIFS(UGRHI!#REF!,UGRHI!B:B,Socioecon.!C56,UGRHI!A:A,Socioecon.!$D$50)</f>
        <v>#REF!</v>
      </c>
      <c r="O56" s="62"/>
      <c r="P56" s="62"/>
      <c r="Q56" s="62"/>
      <c r="R56" s="62"/>
      <c r="S56" s="62"/>
      <c r="T56" s="62"/>
      <c r="U56" s="62"/>
      <c r="V56" s="62"/>
      <c r="W56" s="118" t="e">
        <f>SUMIFS(UGRHI!#REF!,UGRHI!B:B,Socioecon.!C56,UGRHI!A:A,Socioecon.!$D$50)</f>
        <v>#REF!</v>
      </c>
      <c r="X56" s="62"/>
      <c r="Y56" s="62"/>
      <c r="Z56" s="62"/>
      <c r="AA56" s="62"/>
      <c r="AB56" s="62"/>
      <c r="AC56" s="62"/>
    </row>
    <row r="57" spans="3:29" x14ac:dyDescent="0.25">
      <c r="C57" s="9">
        <f>C28</f>
        <v>2020</v>
      </c>
      <c r="D57" s="62"/>
      <c r="E57" s="62"/>
      <c r="F57" s="61" t="e">
        <f>SUMIFS(UGRHI!#REF!,UGRHI!B:B,Socioecon.!C57,UGRHI!A:A,Socioecon.!$D$50)</f>
        <v>#REF!</v>
      </c>
      <c r="G57" s="62"/>
      <c r="H57" s="62"/>
      <c r="I57" s="62"/>
      <c r="J57" s="62"/>
      <c r="K57" s="62"/>
      <c r="L57" s="62"/>
      <c r="M57" s="62"/>
      <c r="N57" s="61" t="e">
        <f>SUMIFS(UGRHI!#REF!,UGRHI!B:B,Socioecon.!C57,UGRHI!A:A,Socioecon.!$D$50)</f>
        <v>#REF!</v>
      </c>
      <c r="O57" s="62"/>
      <c r="P57" s="62"/>
      <c r="Q57" s="62"/>
      <c r="R57" s="62"/>
      <c r="S57" s="62"/>
      <c r="T57" s="62"/>
      <c r="U57" s="62"/>
      <c r="V57" s="62"/>
      <c r="W57" s="118" t="e">
        <f>SUMIFS(UGRHI!#REF!,UGRHI!B:B,Socioecon.!C57,UGRHI!A:A,Socioecon.!$D$50)</f>
        <v>#REF!</v>
      </c>
      <c r="X57" s="62"/>
      <c r="Y57" s="62"/>
      <c r="Z57" s="62"/>
      <c r="AA57" s="62"/>
      <c r="AB57" s="62"/>
      <c r="AC57" s="62"/>
    </row>
    <row r="58" spans="3:29" x14ac:dyDescent="0.25">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row>
    <row r="59" spans="3:29" x14ac:dyDescent="0.25">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row>
    <row r="60" spans="3:29" x14ac:dyDescent="0.25">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row>
    <row r="61" spans="3:29" x14ac:dyDescent="0.25">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row>
    <row r="62" spans="3:29" x14ac:dyDescent="0.25">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row>
    <row r="63" spans="3:29" x14ac:dyDescent="0.25">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row>
    <row r="64" spans="3:29" x14ac:dyDescent="0.25">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row>
    <row r="65" spans="3:29" x14ac:dyDescent="0.25">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row>
    <row r="66" spans="3:29" x14ac:dyDescent="0.25">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row>
    <row r="67" spans="3:29" x14ac:dyDescent="0.25">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row>
    <row r="68" spans="3:29" x14ac:dyDescent="0.25">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row>
    <row r="69" spans="3:29" x14ac:dyDescent="0.25">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row>
    <row r="70" spans="3:29" x14ac:dyDescent="0.25">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row>
    <row r="71" spans="3:29" x14ac:dyDescent="0.25">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row>
    <row r="72" spans="3:29" x14ac:dyDescent="0.25">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row>
    <row r="73" spans="3:29" x14ac:dyDescent="0.25">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row>
    <row r="74" spans="3:29" x14ac:dyDescent="0.25">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row>
    <row r="75" spans="3:29" x14ac:dyDescent="0.25">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row>
    <row r="76" spans="3:29" x14ac:dyDescent="0.25">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row>
    <row r="77" spans="3:29" x14ac:dyDescent="0.25">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row>
  </sheetData>
  <autoFilter ref="C23:C27"/>
  <dataValidations disablePrompts="1" count="1">
    <dataValidation type="list" allowBlank="1" showInputMessage="1" showErrorMessage="1" sqref="D22">
      <formula1>#REF!</formula1>
    </dataValidation>
  </dataValidations>
  <pageMargins left="0.511811024" right="0.511811024" top="0.78740157499999996" bottom="0.78740157499999996" header="0.31496062000000002" footer="0.31496062000000002"/>
  <pageSetup paperSize="9" orientation="portrait" horizontalDpi="4294967293" verticalDpi="4294967293"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'Base UGRHI'!$B$2:$B$23</xm:f>
          </x14:formula1>
          <xm:sqref>D50 D21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C1:Y114"/>
  <sheetViews>
    <sheetView topLeftCell="A80" zoomScale="90" zoomScaleNormal="90" workbookViewId="0">
      <selection activeCell="C103" sqref="C103"/>
    </sheetView>
  </sheetViews>
  <sheetFormatPr defaultColWidth="9.140625" defaultRowHeight="15" x14ac:dyDescent="0.25"/>
  <cols>
    <col min="1" max="2" width="9.140625" style="75"/>
    <col min="3" max="3" width="7.140625" style="75" bestFit="1" customWidth="1"/>
    <col min="4" max="4" width="20.85546875" style="75" bestFit="1" customWidth="1"/>
    <col min="5" max="5" width="22.42578125" style="75" bestFit="1" customWidth="1"/>
    <col min="6" max="6" width="9.140625" style="75"/>
    <col min="7" max="7" width="20.7109375" style="75" customWidth="1"/>
    <col min="8" max="10" width="9.140625" style="75"/>
    <col min="11" max="11" width="21.140625" style="75" customWidth="1"/>
    <col min="12" max="12" width="7.140625" style="75" bestFit="1" customWidth="1"/>
    <col min="13" max="13" width="18.140625" style="75" bestFit="1" customWidth="1"/>
    <col min="14" max="15" width="9.140625" style="75"/>
    <col min="16" max="16" width="7.140625" style="75" bestFit="1" customWidth="1"/>
    <col min="17" max="17" width="20.85546875" style="75" bestFit="1" customWidth="1"/>
    <col min="18" max="18" width="22.42578125" style="75" bestFit="1" customWidth="1"/>
    <col min="19" max="19" width="11.140625" style="75" bestFit="1" customWidth="1"/>
    <col min="20" max="20" width="23.28515625" style="75" bestFit="1" customWidth="1"/>
    <col min="21" max="21" width="19.28515625" style="75" customWidth="1"/>
    <col min="22" max="22" width="14.28515625" style="75" customWidth="1"/>
    <col min="23" max="23" width="25.42578125" style="75" customWidth="1"/>
    <col min="24" max="16384" width="9.140625" style="75"/>
  </cols>
  <sheetData>
    <row r="1" spans="3:25" ht="17.25" x14ac:dyDescent="0.25">
      <c r="C1" s="115" t="s">
        <v>722</v>
      </c>
      <c r="D1" s="62"/>
      <c r="E1" s="62"/>
      <c r="F1" s="62"/>
      <c r="G1" s="62"/>
      <c r="H1" s="62"/>
      <c r="I1" s="62"/>
      <c r="J1" s="62"/>
      <c r="K1" s="62"/>
      <c r="L1" s="62"/>
      <c r="M1" s="62"/>
      <c r="N1" s="62"/>
      <c r="O1" s="62"/>
      <c r="P1" s="115" t="s">
        <v>723</v>
      </c>
      <c r="Q1" s="62"/>
      <c r="R1" s="62"/>
      <c r="S1" s="62"/>
      <c r="T1" s="62"/>
      <c r="U1" s="62"/>
      <c r="V1" s="62"/>
      <c r="W1" s="62"/>
      <c r="X1" s="62"/>
      <c r="Y1" s="62"/>
    </row>
    <row r="2" spans="3:25" ht="17.25" x14ac:dyDescent="0.25">
      <c r="C2" s="115" t="s">
        <v>724</v>
      </c>
      <c r="D2" s="62"/>
      <c r="E2" s="62"/>
      <c r="F2" s="62"/>
      <c r="G2" s="62"/>
      <c r="H2" s="62"/>
      <c r="I2" s="62"/>
      <c r="J2" s="62"/>
      <c r="K2" s="62"/>
      <c r="L2" s="62"/>
      <c r="M2" s="62"/>
      <c r="N2" s="62"/>
      <c r="O2" s="62"/>
      <c r="P2" s="115" t="s">
        <v>725</v>
      </c>
      <c r="Q2" s="62"/>
      <c r="R2" s="62"/>
      <c r="S2" s="62"/>
      <c r="T2" s="62"/>
      <c r="U2" s="62"/>
      <c r="V2" s="62"/>
      <c r="W2" s="62"/>
      <c r="X2" s="62"/>
      <c r="Y2" s="62"/>
    </row>
    <row r="3" spans="3:25" ht="17.25" x14ac:dyDescent="0.25">
      <c r="C3" s="62" t="s">
        <v>0</v>
      </c>
      <c r="D3" s="82">
        <v>4</v>
      </c>
      <c r="E3" s="62"/>
      <c r="F3" s="62"/>
      <c r="G3" s="62"/>
      <c r="H3" s="62"/>
      <c r="I3" s="62"/>
      <c r="J3" s="62"/>
      <c r="K3" s="62"/>
      <c r="L3" s="62"/>
      <c r="M3" s="62"/>
      <c r="N3" s="62"/>
      <c r="O3" s="62"/>
      <c r="P3" s="115" t="s">
        <v>726</v>
      </c>
      <c r="Q3" s="62"/>
      <c r="R3" s="62"/>
      <c r="S3" s="62"/>
      <c r="T3" s="62"/>
      <c r="U3" s="62"/>
      <c r="V3" s="62"/>
      <c r="W3" s="62"/>
      <c r="X3" s="62"/>
      <c r="Y3" s="62"/>
    </row>
    <row r="4" spans="3:25" ht="17.25" x14ac:dyDescent="0.25">
      <c r="C4" s="62"/>
      <c r="D4" s="62"/>
      <c r="E4" s="62"/>
      <c r="F4" s="62"/>
      <c r="G4" s="62"/>
      <c r="H4" s="62"/>
      <c r="I4" s="62"/>
      <c r="J4" s="62"/>
      <c r="K4" s="62"/>
      <c r="L4" s="62"/>
      <c r="M4" s="62"/>
      <c r="N4" s="62"/>
      <c r="O4" s="62"/>
      <c r="P4" s="115" t="s">
        <v>727</v>
      </c>
      <c r="Q4" s="62"/>
      <c r="R4" s="62"/>
      <c r="S4" s="62"/>
      <c r="T4" s="62"/>
      <c r="U4" s="62"/>
      <c r="V4" s="62"/>
      <c r="W4" s="62"/>
      <c r="X4" s="62"/>
      <c r="Y4" s="62"/>
    </row>
    <row r="5" spans="3:25" x14ac:dyDescent="0.25">
      <c r="C5" s="62" t="s">
        <v>1</v>
      </c>
      <c r="D5" s="62" t="s">
        <v>728</v>
      </c>
      <c r="E5" s="62" t="s">
        <v>729</v>
      </c>
      <c r="F5" s="62"/>
      <c r="G5" s="62"/>
      <c r="H5" s="62"/>
      <c r="I5" s="62"/>
      <c r="J5" s="62"/>
      <c r="K5" s="62"/>
      <c r="L5" s="62"/>
      <c r="M5" s="62"/>
      <c r="N5" s="62"/>
      <c r="O5" s="62"/>
      <c r="P5" s="62"/>
      <c r="Q5" s="62"/>
      <c r="R5" s="62"/>
      <c r="S5" s="62"/>
      <c r="T5" s="62"/>
      <c r="U5" s="62"/>
      <c r="V5" s="62"/>
      <c r="W5" s="62"/>
      <c r="X5" s="62"/>
      <c r="Y5" s="62"/>
    </row>
    <row r="6" spans="3:25" x14ac:dyDescent="0.25">
      <c r="C6" s="82">
        <v>2016</v>
      </c>
      <c r="D6" s="61">
        <v>6.627149600000001</v>
      </c>
      <c r="E6" s="61">
        <v>4.7323589999999971</v>
      </c>
      <c r="F6" s="62"/>
      <c r="G6" s="62"/>
      <c r="H6" s="62"/>
      <c r="I6" s="62"/>
      <c r="J6" s="62"/>
      <c r="K6" s="62"/>
      <c r="L6" s="62"/>
      <c r="M6" s="62"/>
      <c r="N6" s="62"/>
      <c r="O6" s="62"/>
      <c r="P6" s="62" t="s">
        <v>0</v>
      </c>
      <c r="Q6" s="82">
        <v>4</v>
      </c>
      <c r="R6" s="62"/>
      <c r="S6" s="62"/>
      <c r="T6" s="62"/>
      <c r="U6" s="62"/>
      <c r="V6" s="62"/>
      <c r="W6" s="62"/>
      <c r="X6" s="62"/>
      <c r="Y6" s="62"/>
    </row>
    <row r="7" spans="3:25" x14ac:dyDescent="0.25">
      <c r="C7" s="82">
        <v>2017</v>
      </c>
      <c r="D7" s="61">
        <v>7.839999999999999</v>
      </c>
      <c r="E7" s="61">
        <v>6.27</v>
      </c>
      <c r="F7" s="62"/>
      <c r="G7" s="62"/>
      <c r="H7" s="62"/>
      <c r="I7" s="62"/>
      <c r="J7" s="62"/>
      <c r="K7" s="62"/>
      <c r="L7" s="62"/>
      <c r="M7" s="62"/>
      <c r="N7" s="62"/>
      <c r="O7" s="62"/>
      <c r="P7" s="62"/>
      <c r="Q7" s="62"/>
      <c r="R7" s="62"/>
      <c r="S7" s="62"/>
      <c r="T7" s="62"/>
      <c r="U7" s="62"/>
      <c r="V7" s="62"/>
      <c r="W7" s="62"/>
      <c r="X7" s="62"/>
      <c r="Y7" s="62"/>
    </row>
    <row r="8" spans="3:25" x14ac:dyDescent="0.25">
      <c r="C8" s="82">
        <v>2018</v>
      </c>
      <c r="D8" s="61">
        <v>9.2660385749999996</v>
      </c>
      <c r="E8" s="61">
        <v>7.1700206379999933</v>
      </c>
      <c r="F8" s="62"/>
      <c r="G8" s="62"/>
      <c r="H8" s="62"/>
      <c r="I8" s="62"/>
      <c r="J8" s="62"/>
      <c r="K8" s="62"/>
      <c r="L8" s="62"/>
      <c r="M8" s="62"/>
      <c r="N8" s="62"/>
      <c r="O8" s="62"/>
      <c r="P8" s="62" t="s">
        <v>1</v>
      </c>
      <c r="Q8" s="62" t="s">
        <v>730</v>
      </c>
      <c r="R8" s="62" t="s">
        <v>731</v>
      </c>
      <c r="S8" s="62" t="s">
        <v>732</v>
      </c>
      <c r="T8" s="62" t="s">
        <v>733</v>
      </c>
      <c r="U8" s="62"/>
      <c r="V8" s="62"/>
      <c r="W8" s="62"/>
      <c r="X8" s="62"/>
      <c r="Y8" s="62"/>
    </row>
    <row r="9" spans="3:25" x14ac:dyDescent="0.25">
      <c r="C9" s="82">
        <v>2019</v>
      </c>
      <c r="D9" s="61">
        <v>9.6082841238584447</v>
      </c>
      <c r="E9" s="61">
        <v>6.9154543870497198</v>
      </c>
      <c r="F9" s="62"/>
      <c r="G9" s="62"/>
      <c r="H9" s="62"/>
      <c r="I9" s="62"/>
      <c r="J9" s="62"/>
      <c r="K9" s="62"/>
      <c r="L9" s="62"/>
      <c r="M9" s="62"/>
      <c r="N9" s="62"/>
      <c r="O9" s="62"/>
      <c r="P9" s="82">
        <v>2015</v>
      </c>
      <c r="Q9" s="61">
        <v>4.0398245999999984</v>
      </c>
      <c r="R9" s="61">
        <v>2.0088362999999996</v>
      </c>
      <c r="S9" s="62">
        <v>4.2559914999999995</v>
      </c>
      <c r="T9" s="61">
        <v>1.1855048999999995</v>
      </c>
      <c r="U9" s="62"/>
      <c r="V9" s="62"/>
      <c r="W9" s="62"/>
      <c r="X9" s="62"/>
      <c r="Y9" s="62"/>
    </row>
    <row r="10" spans="3:25" x14ac:dyDescent="0.25">
      <c r="C10" s="82">
        <v>2020</v>
      </c>
      <c r="D10" s="61">
        <v>10.49115922252269</v>
      </c>
      <c r="E10" s="61">
        <v>8.1739194978572449</v>
      </c>
      <c r="F10" s="62"/>
      <c r="G10" s="62"/>
      <c r="H10" s="62"/>
      <c r="I10" s="62"/>
      <c r="J10" s="62"/>
      <c r="K10" s="62"/>
      <c r="L10" s="62"/>
      <c r="M10" s="62"/>
      <c r="N10" s="62"/>
      <c r="O10" s="62"/>
      <c r="P10" s="82">
        <v>2016</v>
      </c>
      <c r="Q10" s="61">
        <v>4.2730914999999987</v>
      </c>
      <c r="R10" s="61">
        <v>2.0739441999999992</v>
      </c>
      <c r="S10" s="62">
        <v>4.5051278999999989</v>
      </c>
      <c r="T10" s="61">
        <v>0.50734499999999971</v>
      </c>
      <c r="U10" s="62"/>
      <c r="V10" s="62"/>
      <c r="W10" s="62"/>
      <c r="X10" s="62"/>
      <c r="Y10" s="62"/>
    </row>
    <row r="11" spans="3:25" x14ac:dyDescent="0.25">
      <c r="C11" s="62"/>
      <c r="D11" s="62"/>
      <c r="E11" s="62"/>
      <c r="F11" s="62"/>
      <c r="G11" s="62"/>
      <c r="H11" s="62"/>
      <c r="I11" s="62"/>
      <c r="J11" s="62"/>
      <c r="K11" s="62"/>
      <c r="L11" s="62"/>
      <c r="M11" s="62"/>
      <c r="N11" s="62"/>
      <c r="O11" s="62"/>
      <c r="P11" s="82">
        <v>2017</v>
      </c>
      <c r="Q11" s="61">
        <v>5.423</v>
      </c>
      <c r="R11" s="61">
        <v>2.2219999999999995</v>
      </c>
      <c r="S11" s="62">
        <v>5.0100000000000007</v>
      </c>
      <c r="T11" s="61">
        <v>1.4545958999999995</v>
      </c>
      <c r="U11" s="62"/>
      <c r="V11" s="62"/>
      <c r="W11" s="62"/>
      <c r="X11" s="62"/>
      <c r="Y11" s="62"/>
    </row>
    <row r="12" spans="3:25" x14ac:dyDescent="0.25">
      <c r="C12" s="62"/>
      <c r="D12" s="62"/>
      <c r="E12" s="62"/>
      <c r="F12" s="62"/>
      <c r="G12" s="62"/>
      <c r="H12" s="62"/>
      <c r="I12" s="62"/>
      <c r="J12" s="62"/>
      <c r="K12" s="62"/>
      <c r="L12" s="62"/>
      <c r="M12" s="62"/>
      <c r="N12" s="62"/>
      <c r="O12" s="62"/>
      <c r="P12" s="82">
        <v>2018</v>
      </c>
      <c r="Q12" s="61">
        <v>5.866261619999996</v>
      </c>
      <c r="R12" s="61">
        <v>1.9179448760000002</v>
      </c>
      <c r="S12" s="61">
        <v>7.0193363909999968</v>
      </c>
      <c r="T12" s="61">
        <v>1.632516326</v>
      </c>
      <c r="U12" s="62"/>
      <c r="V12" s="62"/>
      <c r="W12" s="62"/>
      <c r="X12" s="62"/>
      <c r="Y12" s="62"/>
    </row>
    <row r="13" spans="3:25" x14ac:dyDescent="0.25">
      <c r="C13" s="62"/>
      <c r="D13" s="62"/>
      <c r="E13" s="62"/>
      <c r="F13" s="62"/>
      <c r="G13" s="62"/>
      <c r="H13" s="62"/>
      <c r="I13" s="62"/>
      <c r="J13" s="62"/>
      <c r="K13" s="62"/>
      <c r="L13" s="62"/>
      <c r="M13" s="62"/>
      <c r="N13" s="62"/>
      <c r="O13" s="62"/>
      <c r="P13" s="82">
        <v>2019</v>
      </c>
      <c r="Q13" s="61">
        <v>5.8987118569254173</v>
      </c>
      <c r="R13" s="61">
        <v>1.929390225773719</v>
      </c>
      <c r="S13" s="61">
        <v>7.2813810423008611</v>
      </c>
      <c r="T13" s="61">
        <v>1.4117877298959927</v>
      </c>
      <c r="U13" s="62"/>
      <c r="V13" s="62"/>
      <c r="W13" s="62"/>
      <c r="X13" s="62"/>
      <c r="Y13" s="62"/>
    </row>
    <row r="14" spans="3:25" x14ac:dyDescent="0.25">
      <c r="C14" s="62"/>
      <c r="D14" s="62"/>
      <c r="E14" s="62"/>
      <c r="F14" s="62"/>
      <c r="G14" s="62"/>
      <c r="H14" s="62"/>
      <c r="I14" s="62"/>
      <c r="J14" s="62"/>
      <c r="K14" s="62"/>
      <c r="L14" s="62"/>
      <c r="M14" s="62"/>
      <c r="N14" s="62"/>
      <c r="O14" s="62"/>
      <c r="P14" s="82">
        <v>2020</v>
      </c>
      <c r="Q14" s="61">
        <v>6.8743867203133942</v>
      </c>
      <c r="R14" s="61">
        <v>1.9464822822109105</v>
      </c>
      <c r="S14" s="61">
        <v>8.19300189081331</v>
      </c>
      <c r="T14" s="61">
        <v>1.6512078270423183</v>
      </c>
      <c r="U14" s="62"/>
      <c r="V14" s="62"/>
      <c r="W14" s="62"/>
      <c r="X14" s="62"/>
      <c r="Y14" s="62"/>
    </row>
    <row r="15" spans="3:25" x14ac:dyDescent="0.25">
      <c r="C15" s="62"/>
      <c r="D15" s="62"/>
      <c r="E15" s="62"/>
      <c r="F15" s="62"/>
      <c r="G15" s="62"/>
      <c r="H15" s="62"/>
      <c r="I15" s="62"/>
      <c r="J15" s="62"/>
      <c r="K15" s="62"/>
      <c r="L15" s="62"/>
      <c r="M15" s="62"/>
      <c r="N15" s="62"/>
      <c r="O15" s="62"/>
      <c r="P15" s="62"/>
      <c r="Q15" s="62"/>
      <c r="R15" s="62"/>
      <c r="S15" s="62"/>
      <c r="T15" s="62"/>
      <c r="U15" s="62"/>
      <c r="V15" s="62"/>
      <c r="W15" s="62"/>
      <c r="X15" s="62"/>
      <c r="Y15" s="62"/>
    </row>
    <row r="16" spans="3:25" x14ac:dyDescent="0.25">
      <c r="C16" s="62"/>
      <c r="D16" s="62"/>
      <c r="E16" s="62"/>
      <c r="F16" s="62"/>
      <c r="G16" s="62"/>
      <c r="H16" s="62"/>
      <c r="I16" s="62"/>
      <c r="J16" s="62"/>
      <c r="K16" s="62"/>
      <c r="L16" s="62"/>
      <c r="M16" s="62"/>
      <c r="N16" s="62"/>
      <c r="O16" s="62"/>
      <c r="P16" s="62"/>
      <c r="Q16" s="62"/>
      <c r="R16" s="62"/>
      <c r="S16" s="62"/>
      <c r="T16" s="62"/>
      <c r="U16" s="62"/>
      <c r="V16" s="62"/>
      <c r="W16" s="62"/>
      <c r="X16" s="62"/>
      <c r="Y16" s="62"/>
    </row>
    <row r="17" spans="3:25" x14ac:dyDescent="0.25">
      <c r="C17" s="62"/>
      <c r="D17" s="62"/>
      <c r="E17" s="62"/>
      <c r="F17" s="62"/>
      <c r="G17" s="62"/>
      <c r="H17" s="62"/>
      <c r="I17" s="62"/>
      <c r="J17" s="62"/>
      <c r="K17" s="62"/>
      <c r="L17" s="62"/>
      <c r="M17" s="62"/>
      <c r="N17" s="62"/>
      <c r="O17" s="62"/>
      <c r="P17" s="62"/>
      <c r="Q17" s="62"/>
      <c r="R17" s="62"/>
      <c r="S17" s="62"/>
      <c r="T17" s="62"/>
      <c r="U17" s="62"/>
      <c r="V17" s="62"/>
      <c r="W17" s="62"/>
      <c r="X17" s="62"/>
      <c r="Y17" s="62"/>
    </row>
    <row r="18" spans="3:25" x14ac:dyDescent="0.25">
      <c r="C18" s="62"/>
      <c r="D18" s="62"/>
      <c r="E18" s="62"/>
      <c r="F18" s="62"/>
      <c r="G18" s="62"/>
      <c r="H18" s="62"/>
      <c r="I18" s="62"/>
      <c r="J18" s="62"/>
      <c r="K18" s="62"/>
      <c r="L18" s="62"/>
      <c r="M18" s="62"/>
      <c r="N18" s="62"/>
      <c r="O18" s="62"/>
      <c r="P18" s="62"/>
      <c r="Q18" s="62"/>
      <c r="R18" s="62"/>
      <c r="S18" s="62"/>
      <c r="T18" s="62"/>
      <c r="U18" s="62"/>
      <c r="V18" s="62"/>
      <c r="W18" s="62"/>
      <c r="X18" s="62"/>
      <c r="Y18" s="62"/>
    </row>
    <row r="19" spans="3:25" ht="17.45" customHeight="1" x14ac:dyDescent="0.25">
      <c r="C19" s="62"/>
      <c r="D19" s="62"/>
      <c r="E19" s="62"/>
      <c r="F19" s="62"/>
      <c r="G19" s="62"/>
      <c r="H19" s="62"/>
      <c r="I19" s="62"/>
      <c r="J19" s="62"/>
      <c r="K19" s="62"/>
      <c r="L19" s="62"/>
      <c r="M19" s="62"/>
      <c r="N19" s="62"/>
      <c r="O19" s="62"/>
      <c r="P19" s="62"/>
      <c r="Q19" s="62"/>
      <c r="R19" s="62"/>
      <c r="S19" s="62"/>
      <c r="T19" s="62"/>
      <c r="U19" s="62"/>
      <c r="V19" s="62"/>
      <c r="W19" s="62"/>
      <c r="X19" s="62"/>
      <c r="Y19" s="62"/>
    </row>
    <row r="20" spans="3:25" x14ac:dyDescent="0.25">
      <c r="C20" s="62"/>
      <c r="D20" s="62"/>
      <c r="E20" s="62"/>
      <c r="F20" s="62"/>
      <c r="G20" s="62"/>
      <c r="H20" s="62"/>
      <c r="I20" s="62"/>
      <c r="J20" s="62"/>
      <c r="K20" s="62"/>
      <c r="L20" s="62"/>
      <c r="M20" s="62"/>
      <c r="N20" s="62"/>
      <c r="O20" s="62"/>
      <c r="P20" s="116"/>
      <c r="Q20" s="62"/>
      <c r="R20" s="62"/>
      <c r="S20" s="62"/>
      <c r="T20" s="62"/>
      <c r="U20" s="62"/>
      <c r="V20" s="62"/>
      <c r="W20" s="62"/>
      <c r="X20" s="62"/>
      <c r="Y20" s="62"/>
    </row>
    <row r="21" spans="3:25" x14ac:dyDescent="0.25">
      <c r="C21" s="62"/>
      <c r="D21" s="62"/>
      <c r="E21" s="62"/>
      <c r="F21" s="62"/>
      <c r="G21" s="62"/>
      <c r="H21" s="62"/>
      <c r="I21" s="62"/>
      <c r="J21" s="62"/>
      <c r="K21" s="62"/>
      <c r="L21" s="62"/>
      <c r="M21" s="62"/>
      <c r="N21" s="62"/>
      <c r="O21" s="62"/>
      <c r="P21" s="116"/>
      <c r="Q21" s="62"/>
      <c r="R21" s="62"/>
      <c r="S21" s="62"/>
      <c r="T21" s="62"/>
      <c r="U21" s="62"/>
      <c r="V21" s="62"/>
      <c r="W21" s="62"/>
      <c r="X21" s="62"/>
      <c r="Y21" s="62"/>
    </row>
    <row r="22" spans="3:25" x14ac:dyDescent="0.25">
      <c r="C22" s="62"/>
      <c r="D22" s="62"/>
      <c r="E22" s="62"/>
      <c r="F22" s="62"/>
      <c r="G22" s="62"/>
      <c r="H22" s="62"/>
      <c r="I22" s="62"/>
      <c r="J22" s="62"/>
      <c r="K22" s="62"/>
      <c r="L22" s="62"/>
      <c r="M22" s="62"/>
      <c r="N22" s="62"/>
      <c r="O22" s="62"/>
      <c r="P22" s="116"/>
      <c r="Q22" s="62"/>
      <c r="R22" s="62"/>
      <c r="S22" s="62"/>
      <c r="T22" s="62"/>
      <c r="U22" s="62"/>
      <c r="V22" s="62"/>
      <c r="W22" s="62"/>
      <c r="X22" s="62"/>
      <c r="Y22" s="62"/>
    </row>
    <row r="23" spans="3:25" x14ac:dyDescent="0.25">
      <c r="C23" s="85" t="s">
        <v>734</v>
      </c>
      <c r="D23" s="62"/>
      <c r="E23" s="62"/>
      <c r="F23" s="62"/>
      <c r="G23" s="62"/>
      <c r="H23" s="62"/>
      <c r="I23" s="62"/>
      <c r="J23" s="62"/>
      <c r="K23" s="62"/>
      <c r="L23" s="62"/>
      <c r="M23" s="62"/>
      <c r="N23" s="62"/>
      <c r="O23" s="62"/>
      <c r="P23" s="117" t="s">
        <v>735</v>
      </c>
      <c r="Q23" s="62"/>
      <c r="R23" s="62"/>
      <c r="S23" s="62"/>
      <c r="T23" s="62"/>
      <c r="U23" s="62"/>
      <c r="V23" s="62"/>
      <c r="W23" s="62"/>
      <c r="X23" s="62"/>
      <c r="Y23" s="62"/>
    </row>
    <row r="24" spans="3:25" x14ac:dyDescent="0.25">
      <c r="C24" s="62"/>
      <c r="D24" s="62"/>
      <c r="E24" s="62"/>
      <c r="F24" s="62"/>
      <c r="G24" s="62"/>
      <c r="H24" s="62"/>
      <c r="I24" s="62"/>
      <c r="J24" s="62"/>
      <c r="K24" s="62"/>
      <c r="L24" s="62"/>
      <c r="M24" s="62"/>
      <c r="N24" s="62"/>
      <c r="O24" s="62"/>
      <c r="P24" s="117" t="s">
        <v>736</v>
      </c>
      <c r="Q24" s="82"/>
      <c r="R24" s="62"/>
      <c r="S24" s="62"/>
      <c r="T24" s="62"/>
      <c r="U24" s="62"/>
      <c r="V24" s="62"/>
      <c r="W24" s="62"/>
      <c r="X24" s="62"/>
      <c r="Y24" s="62"/>
    </row>
    <row r="25" spans="3:25" x14ac:dyDescent="0.25">
      <c r="C25" s="62"/>
      <c r="D25" s="62"/>
      <c r="E25" s="62"/>
      <c r="F25" s="62"/>
      <c r="G25" s="62"/>
      <c r="H25" s="62"/>
      <c r="I25" s="62"/>
      <c r="J25" s="62"/>
      <c r="K25" s="62"/>
      <c r="L25" s="62"/>
      <c r="M25" s="62"/>
      <c r="N25" s="62"/>
      <c r="O25" s="62"/>
      <c r="P25" s="62"/>
      <c r="Q25" s="62"/>
      <c r="R25" s="62"/>
      <c r="S25" s="62"/>
      <c r="T25" s="62"/>
      <c r="U25" s="62"/>
      <c r="V25" s="62"/>
      <c r="W25" s="62"/>
      <c r="X25" s="62"/>
      <c r="Y25" s="62"/>
    </row>
    <row r="26" spans="3:25" x14ac:dyDescent="0.25">
      <c r="C26" s="62" t="s">
        <v>0</v>
      </c>
      <c r="D26" s="82">
        <v>8</v>
      </c>
      <c r="E26" s="62"/>
      <c r="F26" s="62"/>
      <c r="G26" s="62"/>
      <c r="H26" s="62"/>
      <c r="I26" s="62"/>
      <c r="J26" s="62"/>
      <c r="K26" s="62"/>
      <c r="L26" s="62"/>
      <c r="M26" s="62"/>
      <c r="N26" s="62"/>
      <c r="O26" s="62"/>
      <c r="P26" s="62" t="s">
        <v>0</v>
      </c>
      <c r="Q26" s="82">
        <v>5</v>
      </c>
      <c r="R26" s="61"/>
      <c r="S26" s="62"/>
      <c r="T26" s="62"/>
      <c r="U26" s="62"/>
      <c r="V26" s="62"/>
      <c r="W26" s="62"/>
      <c r="X26" s="62"/>
      <c r="Y26" s="62"/>
    </row>
    <row r="27" spans="3:25" x14ac:dyDescent="0.25">
      <c r="C27" s="62"/>
      <c r="D27" s="62"/>
      <c r="E27" s="62"/>
      <c r="F27" s="62"/>
      <c r="G27" s="62"/>
      <c r="H27" s="62"/>
      <c r="I27" s="62"/>
      <c r="J27" s="62"/>
      <c r="K27" s="62"/>
      <c r="L27" s="62"/>
      <c r="M27" s="62"/>
      <c r="N27" s="62"/>
      <c r="O27" s="62"/>
      <c r="P27" s="62"/>
      <c r="Q27" s="62"/>
      <c r="R27" s="62"/>
      <c r="S27" s="62"/>
      <c r="T27" s="62"/>
      <c r="U27" s="62"/>
      <c r="V27" s="62"/>
      <c r="W27" s="62"/>
      <c r="X27" s="62"/>
      <c r="Y27" s="62"/>
    </row>
    <row r="28" spans="3:25" x14ac:dyDescent="0.25">
      <c r="C28" s="62" t="s">
        <v>1</v>
      </c>
      <c r="D28" s="62" t="s">
        <v>737</v>
      </c>
      <c r="E28" s="62"/>
      <c r="F28" s="62"/>
      <c r="G28" s="62"/>
      <c r="H28" s="62"/>
      <c r="I28" s="62"/>
      <c r="J28" s="62"/>
      <c r="K28" s="62"/>
      <c r="L28" s="62"/>
      <c r="M28" s="62"/>
      <c r="N28" s="62"/>
      <c r="O28" s="62"/>
      <c r="P28" s="62" t="s">
        <v>1</v>
      </c>
      <c r="Q28" s="62" t="s">
        <v>738</v>
      </c>
      <c r="R28" s="62" t="s">
        <v>739</v>
      </c>
      <c r="S28" s="62"/>
      <c r="T28" s="62"/>
      <c r="U28" s="62"/>
      <c r="V28" s="62"/>
      <c r="W28" s="62"/>
      <c r="X28" s="62"/>
      <c r="Y28" s="62"/>
    </row>
    <row r="29" spans="3:25" x14ac:dyDescent="0.25">
      <c r="C29" s="82">
        <v>2016</v>
      </c>
      <c r="D29" s="62">
        <v>4.2</v>
      </c>
      <c r="E29" s="62"/>
      <c r="F29" s="62"/>
      <c r="G29" s="62"/>
      <c r="H29" s="62"/>
      <c r="I29" s="62"/>
      <c r="J29" s="62"/>
      <c r="K29" s="62"/>
      <c r="L29" s="62"/>
      <c r="M29" s="62"/>
      <c r="N29" s="62"/>
      <c r="O29" s="62"/>
      <c r="P29" s="82">
        <v>2016</v>
      </c>
      <c r="Q29" s="118">
        <v>129.03494648570162</v>
      </c>
      <c r="R29" s="118">
        <v>520.37868451889585</v>
      </c>
      <c r="S29" s="62"/>
      <c r="T29" s="62"/>
      <c r="U29" s="62"/>
      <c r="V29" s="62"/>
      <c r="W29" s="62"/>
      <c r="X29" s="62"/>
      <c r="Y29" s="62"/>
    </row>
    <row r="30" spans="3:25" x14ac:dyDescent="0.25">
      <c r="C30" s="82">
        <v>2017</v>
      </c>
      <c r="D30" s="62">
        <v>4.7500000000000009</v>
      </c>
      <c r="E30" s="62"/>
      <c r="F30" s="62"/>
      <c r="G30" s="62"/>
      <c r="H30" s="62"/>
      <c r="I30" s="62"/>
      <c r="J30" s="62"/>
      <c r="K30" s="62"/>
      <c r="L30" s="62"/>
      <c r="M30" s="62"/>
      <c r="N30" s="62"/>
      <c r="O30" s="62"/>
      <c r="P30" s="82">
        <v>2017</v>
      </c>
      <c r="Q30" s="118">
        <v>135.28552574196891</v>
      </c>
      <c r="R30" s="118">
        <v>600.70222024885936</v>
      </c>
      <c r="S30" s="62"/>
      <c r="T30" s="62"/>
      <c r="U30" s="62"/>
      <c r="V30" s="62"/>
      <c r="W30" s="62"/>
      <c r="X30" s="62"/>
      <c r="Y30" s="62"/>
    </row>
    <row r="31" spans="3:25" x14ac:dyDescent="0.25">
      <c r="C31" s="82">
        <v>2018</v>
      </c>
      <c r="D31" s="61">
        <v>5.9048108193810247</v>
      </c>
      <c r="E31" s="62"/>
      <c r="F31" s="62"/>
      <c r="G31" s="62"/>
      <c r="H31" s="62"/>
      <c r="I31" s="62"/>
      <c r="J31" s="62"/>
      <c r="K31" s="62"/>
      <c r="L31" s="62"/>
      <c r="M31" s="62"/>
      <c r="N31" s="62"/>
      <c r="O31" s="62"/>
      <c r="P31" s="82">
        <v>2018</v>
      </c>
      <c r="Q31" s="118">
        <v>165.02966151317187</v>
      </c>
      <c r="R31" s="118">
        <v>730.38377838176109</v>
      </c>
      <c r="S31" s="62"/>
      <c r="T31" s="62"/>
      <c r="U31" s="62"/>
      <c r="V31" s="62"/>
      <c r="W31" s="62"/>
      <c r="X31" s="62"/>
      <c r="Y31" s="62"/>
    </row>
    <row r="32" spans="3:25" x14ac:dyDescent="0.25">
      <c r="C32" s="82">
        <v>2019</v>
      </c>
      <c r="D32" s="61">
        <v>6.205099632166414</v>
      </c>
      <c r="E32" s="62"/>
      <c r="F32" s="62"/>
      <c r="G32" s="62"/>
      <c r="H32" s="62"/>
      <c r="I32" s="62"/>
      <c r="J32" s="62"/>
      <c r="K32" s="62"/>
      <c r="L32" s="62"/>
      <c r="M32" s="62"/>
      <c r="N32" s="62"/>
      <c r="O32" s="62"/>
      <c r="P32" s="82">
        <v>2019</v>
      </c>
      <c r="Q32" s="118">
        <v>188.16398933521859</v>
      </c>
      <c r="R32" s="118">
        <v>828.81244023332624</v>
      </c>
      <c r="S32" s="62"/>
      <c r="T32" s="62"/>
      <c r="U32" s="62"/>
      <c r="V32" s="62"/>
      <c r="W32" s="62"/>
      <c r="X32" s="62"/>
      <c r="Y32" s="62"/>
    </row>
    <row r="33" spans="3:25" x14ac:dyDescent="0.25">
      <c r="C33" s="82">
        <v>2020</v>
      </c>
      <c r="D33" s="61">
        <v>6.9214372146118688</v>
      </c>
      <c r="E33" s="62"/>
      <c r="F33" s="62"/>
      <c r="G33" s="62"/>
      <c r="H33" s="62"/>
      <c r="I33" s="62"/>
      <c r="J33" s="62"/>
      <c r="K33" s="62"/>
      <c r="L33" s="62"/>
      <c r="M33" s="62"/>
      <c r="N33" s="62"/>
      <c r="O33" s="62"/>
      <c r="P33" s="82">
        <v>2020</v>
      </c>
      <c r="Q33" s="118">
        <v>206.48465267255372</v>
      </c>
      <c r="R33" s="118">
        <v>940.31702650604848</v>
      </c>
      <c r="S33" s="62"/>
      <c r="T33" s="62"/>
      <c r="U33" s="62"/>
      <c r="V33" s="62"/>
      <c r="W33" s="62"/>
      <c r="X33" s="62"/>
      <c r="Y33" s="62"/>
    </row>
    <row r="34" spans="3:25" x14ac:dyDescent="0.25">
      <c r="C34" s="62"/>
      <c r="D34" s="62"/>
      <c r="E34" s="62"/>
      <c r="F34" s="62"/>
      <c r="G34" s="62"/>
      <c r="H34" s="62"/>
      <c r="I34" s="62"/>
      <c r="J34" s="62"/>
      <c r="K34" s="62"/>
      <c r="L34" s="62"/>
      <c r="M34" s="62"/>
      <c r="N34" s="62"/>
      <c r="O34" s="62"/>
      <c r="P34" s="62"/>
      <c r="Q34" s="62"/>
      <c r="R34" s="62"/>
      <c r="S34" s="62"/>
      <c r="T34" s="62"/>
      <c r="U34" s="62"/>
      <c r="V34" s="62"/>
      <c r="W34" s="62"/>
      <c r="X34" s="62"/>
      <c r="Y34" s="62"/>
    </row>
    <row r="35" spans="3:25" x14ac:dyDescent="0.25">
      <c r="C35" s="62"/>
      <c r="D35" s="62"/>
      <c r="E35" s="62"/>
      <c r="F35" s="62"/>
      <c r="G35" s="62"/>
      <c r="H35" s="62"/>
      <c r="I35" s="62"/>
      <c r="J35" s="62"/>
      <c r="K35" s="62"/>
      <c r="L35" s="62"/>
      <c r="M35" s="62"/>
      <c r="N35" s="62"/>
      <c r="O35" s="62"/>
      <c r="P35" s="62"/>
      <c r="Q35" s="62"/>
      <c r="R35" s="62"/>
      <c r="S35" s="62"/>
      <c r="T35" s="62"/>
      <c r="U35" s="62"/>
      <c r="V35" s="62"/>
      <c r="W35" s="62"/>
      <c r="X35" s="62"/>
      <c r="Y35" s="62"/>
    </row>
    <row r="36" spans="3:25" x14ac:dyDescent="0.25">
      <c r="C36" s="62"/>
      <c r="D36" s="62"/>
      <c r="E36" s="62"/>
      <c r="F36" s="62"/>
      <c r="G36" s="62"/>
      <c r="H36" s="62"/>
      <c r="I36" s="62"/>
      <c r="J36" s="62"/>
      <c r="K36" s="62"/>
      <c r="L36" s="62"/>
      <c r="M36" s="62"/>
      <c r="N36" s="62"/>
      <c r="O36" s="62"/>
      <c r="P36" s="62"/>
      <c r="Q36" s="62"/>
      <c r="R36" s="62"/>
      <c r="S36" s="62"/>
      <c r="T36" s="62"/>
      <c r="U36" s="62"/>
      <c r="V36" s="62"/>
      <c r="W36" s="62"/>
      <c r="X36" s="62"/>
      <c r="Y36" s="62"/>
    </row>
    <row r="37" spans="3:25" x14ac:dyDescent="0.25">
      <c r="C37" s="62"/>
      <c r="D37" s="62"/>
      <c r="E37" s="62"/>
      <c r="F37" s="62"/>
      <c r="G37" s="62"/>
      <c r="H37" s="62"/>
      <c r="I37" s="62"/>
      <c r="J37" s="62"/>
      <c r="K37" s="62"/>
      <c r="L37" s="62"/>
      <c r="M37" s="62"/>
      <c r="N37" s="62"/>
      <c r="O37" s="62"/>
      <c r="P37" s="62"/>
      <c r="Q37" s="62"/>
      <c r="R37" s="62"/>
      <c r="S37" s="62"/>
      <c r="T37" s="62"/>
      <c r="U37" s="62"/>
      <c r="V37" s="62"/>
      <c r="W37" s="62"/>
      <c r="X37" s="62"/>
      <c r="Y37" s="62"/>
    </row>
    <row r="38" spans="3:25" x14ac:dyDescent="0.25">
      <c r="C38" s="62"/>
      <c r="D38" s="62"/>
      <c r="E38" s="62"/>
      <c r="F38" s="62"/>
      <c r="G38" s="62"/>
      <c r="H38" s="62"/>
      <c r="I38" s="62"/>
      <c r="J38" s="62"/>
      <c r="K38" s="62"/>
      <c r="L38" s="62"/>
      <c r="M38" s="62"/>
      <c r="N38" s="62"/>
      <c r="O38" s="62"/>
      <c r="P38" s="62"/>
      <c r="Q38" s="62"/>
      <c r="R38" s="62"/>
      <c r="S38" s="62"/>
      <c r="T38" s="62"/>
      <c r="U38" s="62"/>
      <c r="V38" s="62"/>
      <c r="W38" s="62"/>
      <c r="X38" s="62"/>
      <c r="Y38" s="62"/>
    </row>
    <row r="39" spans="3:25" x14ac:dyDescent="0.25">
      <c r="C39" s="62"/>
      <c r="D39" s="62"/>
      <c r="E39" s="62"/>
      <c r="F39" s="62"/>
      <c r="G39" s="62"/>
      <c r="H39" s="62"/>
      <c r="I39" s="62"/>
      <c r="J39" s="62"/>
      <c r="K39" s="62"/>
      <c r="L39" s="62"/>
      <c r="M39" s="62"/>
      <c r="N39" s="62"/>
      <c r="O39" s="62"/>
      <c r="P39" s="62"/>
      <c r="Q39" s="62"/>
      <c r="R39" s="62"/>
      <c r="S39" s="62"/>
      <c r="T39" s="62"/>
      <c r="U39" s="62"/>
      <c r="V39" s="62"/>
      <c r="W39" s="62"/>
      <c r="X39" s="62"/>
      <c r="Y39" s="62"/>
    </row>
    <row r="40" spans="3:25" x14ac:dyDescent="0.25">
      <c r="C40" s="62"/>
      <c r="D40" s="62"/>
      <c r="E40" s="62"/>
      <c r="F40" s="62"/>
      <c r="G40" s="62"/>
      <c r="H40" s="62"/>
      <c r="I40" s="62"/>
      <c r="J40" s="62"/>
      <c r="K40" s="62"/>
      <c r="L40" s="62"/>
      <c r="M40" s="62"/>
      <c r="N40" s="62"/>
      <c r="O40" s="62"/>
      <c r="P40" s="62"/>
      <c r="Q40" s="62"/>
      <c r="R40" s="62"/>
      <c r="S40" s="62"/>
      <c r="T40" s="62"/>
      <c r="U40" s="62"/>
      <c r="V40" s="62"/>
      <c r="W40" s="62"/>
      <c r="X40" s="62"/>
      <c r="Y40" s="62"/>
    </row>
    <row r="41" spans="3:25" x14ac:dyDescent="0.25">
      <c r="C41" s="62"/>
      <c r="D41" s="62"/>
      <c r="E41" s="62"/>
      <c r="F41" s="62"/>
      <c r="G41" s="62"/>
      <c r="H41" s="62"/>
      <c r="I41" s="62"/>
      <c r="J41" s="62"/>
      <c r="K41" s="62"/>
      <c r="L41" s="62"/>
      <c r="M41" s="62"/>
      <c r="N41" s="62"/>
      <c r="O41" s="62"/>
      <c r="P41" s="62"/>
      <c r="Q41" s="62"/>
      <c r="R41" s="62"/>
      <c r="S41" s="62"/>
      <c r="T41" s="62"/>
      <c r="U41" s="62"/>
      <c r="V41" s="62"/>
      <c r="W41" s="62"/>
      <c r="X41" s="62"/>
      <c r="Y41" s="62"/>
    </row>
    <row r="42" spans="3:25" x14ac:dyDescent="0.25">
      <c r="C42" s="62"/>
      <c r="D42" s="62"/>
      <c r="E42" s="62"/>
      <c r="F42" s="62"/>
      <c r="G42" s="62"/>
      <c r="H42" s="62"/>
      <c r="I42" s="62"/>
      <c r="J42" s="62"/>
      <c r="K42" s="62"/>
      <c r="L42" s="62"/>
      <c r="M42" s="62"/>
      <c r="N42" s="62"/>
      <c r="O42" s="62"/>
      <c r="P42" s="62"/>
      <c r="Q42" s="62"/>
      <c r="R42" s="62"/>
      <c r="S42" s="62"/>
      <c r="T42" s="62"/>
      <c r="U42" s="62"/>
      <c r="V42" s="62"/>
      <c r="W42" s="62"/>
      <c r="X42" s="62"/>
      <c r="Y42" s="62"/>
    </row>
    <row r="43" spans="3:25" x14ac:dyDescent="0.25">
      <c r="C43" s="117" t="s">
        <v>740</v>
      </c>
      <c r="D43" s="62"/>
      <c r="E43" s="62"/>
      <c r="F43" s="62"/>
      <c r="G43" s="62"/>
      <c r="H43" s="62"/>
      <c r="I43" s="62"/>
      <c r="J43" s="62"/>
      <c r="K43" s="62"/>
      <c r="L43" s="62"/>
      <c r="M43" s="62"/>
      <c r="N43" s="62"/>
      <c r="O43" s="62"/>
      <c r="P43" s="85" t="s">
        <v>741</v>
      </c>
      <c r="Q43" s="62"/>
      <c r="R43" s="62"/>
      <c r="S43" s="62"/>
      <c r="T43" s="62"/>
      <c r="U43" s="62"/>
      <c r="V43" s="62"/>
      <c r="W43" s="62"/>
      <c r="X43" s="62"/>
      <c r="Y43" s="62"/>
    </row>
    <row r="44" spans="3:25" x14ac:dyDescent="0.25">
      <c r="C44" s="117" t="s">
        <v>742</v>
      </c>
      <c r="D44" s="62"/>
      <c r="E44" s="62"/>
      <c r="F44" s="62"/>
      <c r="G44" s="62"/>
      <c r="H44" s="62"/>
      <c r="I44" s="62"/>
      <c r="J44" s="62"/>
      <c r="K44" s="62"/>
      <c r="L44" s="62"/>
      <c r="M44" s="62"/>
      <c r="N44" s="62"/>
      <c r="O44" s="62"/>
      <c r="P44" s="62"/>
      <c r="Q44" s="62"/>
      <c r="R44" s="62"/>
      <c r="S44" s="62"/>
      <c r="T44" s="62"/>
      <c r="U44" s="62"/>
      <c r="V44" s="62"/>
      <c r="W44" s="62"/>
      <c r="X44" s="62"/>
      <c r="Y44" s="62"/>
    </row>
    <row r="45" spans="3:25" x14ac:dyDescent="0.25">
      <c r="C45" s="62"/>
      <c r="D45" s="62"/>
      <c r="E45" s="62"/>
      <c r="F45" s="62"/>
      <c r="G45" s="62"/>
      <c r="H45" s="62"/>
      <c r="I45" s="62"/>
      <c r="J45" s="62"/>
      <c r="K45" s="62"/>
      <c r="L45" s="62"/>
      <c r="M45" s="62"/>
      <c r="N45" s="62"/>
      <c r="O45" s="62"/>
      <c r="P45" s="62"/>
      <c r="Q45" s="62"/>
      <c r="R45" s="62"/>
      <c r="S45" s="62"/>
      <c r="T45" s="62"/>
      <c r="U45" s="62"/>
      <c r="V45" s="62"/>
      <c r="W45" s="62"/>
      <c r="X45" s="62"/>
      <c r="Y45" s="62"/>
    </row>
    <row r="46" spans="3:25" x14ac:dyDescent="0.25">
      <c r="C46" s="62" t="s">
        <v>0</v>
      </c>
      <c r="D46" s="82">
        <v>5</v>
      </c>
      <c r="E46" s="62"/>
      <c r="F46" s="62"/>
      <c r="G46" s="62"/>
      <c r="H46" s="62"/>
      <c r="I46" s="62"/>
      <c r="J46" s="62"/>
      <c r="K46" s="62"/>
      <c r="L46" s="62"/>
      <c r="M46" s="62"/>
      <c r="N46" s="62"/>
      <c r="O46" s="62"/>
      <c r="P46" s="62" t="s">
        <v>0</v>
      </c>
      <c r="Q46" s="82">
        <v>2</v>
      </c>
      <c r="R46" s="62"/>
      <c r="S46" s="62"/>
      <c r="T46" s="62"/>
      <c r="U46" s="62"/>
      <c r="V46" s="62"/>
      <c r="W46" s="62"/>
      <c r="X46" s="62"/>
      <c r="Y46" s="62"/>
    </row>
    <row r="47" spans="3:25" x14ac:dyDescent="0.25">
      <c r="C47" s="62"/>
      <c r="D47" s="62"/>
      <c r="E47" s="62"/>
      <c r="F47" s="62"/>
      <c r="G47" s="62"/>
      <c r="H47" s="62"/>
      <c r="I47" s="62"/>
      <c r="J47" s="62"/>
      <c r="K47" s="62"/>
      <c r="L47" s="62"/>
      <c r="M47" s="62"/>
      <c r="N47" s="62"/>
      <c r="O47" s="62"/>
      <c r="P47" s="62"/>
      <c r="Q47" s="62"/>
      <c r="R47" s="62"/>
      <c r="S47" s="62"/>
      <c r="T47" s="62"/>
      <c r="U47" s="62"/>
      <c r="V47" s="62"/>
      <c r="W47" s="62"/>
      <c r="X47" s="62"/>
      <c r="Y47" s="62"/>
    </row>
    <row r="48" spans="3:25" x14ac:dyDescent="0.25">
      <c r="C48" s="62" t="s">
        <v>1</v>
      </c>
      <c r="D48" s="62" t="s">
        <v>738</v>
      </c>
      <c r="E48" s="62" t="s">
        <v>739</v>
      </c>
      <c r="F48" s="62"/>
      <c r="G48" s="62"/>
      <c r="H48" s="62"/>
      <c r="I48" s="62"/>
      <c r="J48" s="62"/>
      <c r="K48" s="62"/>
      <c r="L48" s="62"/>
      <c r="M48" s="62"/>
      <c r="N48" s="62"/>
      <c r="O48" s="62"/>
      <c r="P48" s="62" t="s">
        <v>1</v>
      </c>
      <c r="Q48" s="62" t="s">
        <v>743</v>
      </c>
      <c r="R48" s="62"/>
      <c r="S48" s="62"/>
      <c r="T48" s="62"/>
      <c r="U48" s="62"/>
      <c r="V48" s="62"/>
      <c r="W48" s="62"/>
      <c r="X48" s="62"/>
      <c r="Y48" s="62"/>
    </row>
    <row r="49" spans="3:25" x14ac:dyDescent="0.25">
      <c r="C49" s="82">
        <v>2016</v>
      </c>
      <c r="D49" s="118">
        <v>19.869454585684256</v>
      </c>
      <c r="E49" s="118">
        <v>80.130545414315748</v>
      </c>
      <c r="F49" s="62"/>
      <c r="G49" s="62"/>
      <c r="H49" s="62"/>
      <c r="I49" s="62"/>
      <c r="J49" s="62"/>
      <c r="K49" s="62"/>
      <c r="L49" s="62"/>
      <c r="M49" s="62"/>
      <c r="N49" s="62"/>
      <c r="O49" s="62"/>
      <c r="P49" s="82">
        <v>2016</v>
      </c>
      <c r="Q49" s="88">
        <v>3227.6552625730833</v>
      </c>
      <c r="R49" s="62"/>
      <c r="S49" s="62"/>
      <c r="T49" s="62"/>
      <c r="U49" s="62"/>
      <c r="V49" s="62"/>
      <c r="W49" s="62"/>
      <c r="X49" s="62"/>
      <c r="Y49" s="62"/>
    </row>
    <row r="50" spans="3:25" x14ac:dyDescent="0.25">
      <c r="C50" s="82">
        <v>2017</v>
      </c>
      <c r="D50" s="118">
        <v>18.381491604841859</v>
      </c>
      <c r="E50" s="118">
        <v>81.618508395158145</v>
      </c>
      <c r="F50" s="62"/>
      <c r="G50" s="62"/>
      <c r="H50" s="62"/>
      <c r="I50" s="62"/>
      <c r="J50" s="62"/>
      <c r="K50" s="62"/>
      <c r="L50" s="62"/>
      <c r="M50" s="62"/>
      <c r="N50" s="62"/>
      <c r="O50" s="62"/>
      <c r="P50" s="82">
        <v>2017</v>
      </c>
      <c r="Q50" s="88">
        <v>3201.1835181562233</v>
      </c>
      <c r="R50" s="62"/>
      <c r="S50" s="62"/>
      <c r="T50" s="62"/>
      <c r="U50" s="62"/>
      <c r="V50" s="62"/>
      <c r="W50" s="62"/>
      <c r="X50" s="62"/>
      <c r="Y50" s="62"/>
    </row>
    <row r="51" spans="3:25" x14ac:dyDescent="0.25">
      <c r="C51" s="82">
        <v>2018</v>
      </c>
      <c r="D51" s="118">
        <v>18.430554441145791</v>
      </c>
      <c r="E51" s="118">
        <v>81.569445558854198</v>
      </c>
      <c r="F51" s="62"/>
      <c r="G51" s="62"/>
      <c r="H51" s="62"/>
      <c r="I51" s="62"/>
      <c r="J51" s="62"/>
      <c r="K51" s="62"/>
      <c r="L51" s="62"/>
      <c r="M51" s="62"/>
      <c r="N51" s="62"/>
      <c r="O51" s="62"/>
      <c r="P51" s="82">
        <v>2018</v>
      </c>
      <c r="Q51" s="88">
        <v>3174.8967961478643</v>
      </c>
      <c r="R51" s="62"/>
      <c r="S51" s="62"/>
      <c r="T51" s="62"/>
      <c r="U51" s="62"/>
      <c r="V51" s="62"/>
      <c r="W51" s="62"/>
      <c r="X51" s="62"/>
      <c r="Y51" s="62"/>
    </row>
    <row r="52" spans="3:25" x14ac:dyDescent="0.25">
      <c r="C52" s="82">
        <v>2019</v>
      </c>
      <c r="D52" s="118">
        <v>18.502296008477572</v>
      </c>
      <c r="E52" s="118">
        <v>81.497703991522428</v>
      </c>
      <c r="F52" s="62"/>
      <c r="G52" s="62"/>
      <c r="H52" s="62"/>
      <c r="I52" s="62"/>
      <c r="J52" s="62"/>
      <c r="K52" s="62"/>
      <c r="L52" s="62"/>
      <c r="M52" s="62"/>
      <c r="N52" s="62"/>
      <c r="O52" s="62"/>
      <c r="P52" s="82">
        <v>2019</v>
      </c>
      <c r="Q52" s="88">
        <v>3148.8009940405641</v>
      </c>
      <c r="R52" s="62"/>
      <c r="S52" s="62"/>
      <c r="T52" s="62"/>
      <c r="U52" s="62"/>
      <c r="V52" s="62"/>
      <c r="W52" s="62"/>
      <c r="X52" s="62"/>
      <c r="Y52" s="62"/>
    </row>
    <row r="53" spans="3:25" x14ac:dyDescent="0.25">
      <c r="C53" s="82">
        <v>2020</v>
      </c>
      <c r="D53" s="118">
        <v>18.00526249843378</v>
      </c>
      <c r="E53" s="118">
        <v>81.99473750156622</v>
      </c>
      <c r="F53" s="62"/>
      <c r="G53" s="62"/>
      <c r="H53" s="62"/>
      <c r="I53" s="62"/>
      <c r="J53" s="62"/>
      <c r="K53" s="62"/>
      <c r="L53" s="62"/>
      <c r="M53" s="62"/>
      <c r="N53" s="62"/>
      <c r="O53" s="62"/>
      <c r="P53" s="82">
        <v>2020</v>
      </c>
      <c r="Q53" s="88">
        <v>3122.8901345610138</v>
      </c>
      <c r="R53" s="62"/>
      <c r="S53" s="62"/>
      <c r="T53" s="62"/>
      <c r="U53" s="62"/>
      <c r="V53" s="62"/>
      <c r="W53" s="62"/>
      <c r="X53" s="62"/>
      <c r="Y53" s="62"/>
    </row>
    <row r="54" spans="3:25" x14ac:dyDescent="0.25">
      <c r="C54" s="62"/>
      <c r="D54" s="62"/>
      <c r="E54" s="62"/>
      <c r="F54" s="62"/>
      <c r="G54" s="62"/>
      <c r="H54" s="62"/>
      <c r="I54" s="62"/>
      <c r="J54" s="62"/>
      <c r="K54" s="62"/>
      <c r="L54" s="62"/>
      <c r="M54" s="62"/>
      <c r="N54" s="62"/>
      <c r="O54" s="62"/>
      <c r="P54" s="62"/>
      <c r="Q54" s="62"/>
      <c r="R54" s="62"/>
      <c r="S54" s="62"/>
      <c r="T54" s="62"/>
      <c r="U54" s="62"/>
      <c r="V54" s="62"/>
      <c r="W54" s="62"/>
      <c r="X54" s="62"/>
      <c r="Y54" s="62"/>
    </row>
    <row r="55" spans="3:25" x14ac:dyDescent="0.25">
      <c r="C55" s="62"/>
      <c r="D55" s="62"/>
      <c r="E55" s="62"/>
      <c r="F55" s="62"/>
      <c r="G55" s="62"/>
      <c r="H55" s="62"/>
      <c r="I55" s="62"/>
      <c r="J55" s="62"/>
      <c r="K55" s="62"/>
      <c r="L55" s="62"/>
      <c r="M55" s="62"/>
      <c r="N55" s="62"/>
      <c r="O55" s="62"/>
      <c r="P55" s="62"/>
      <c r="Q55" s="62"/>
      <c r="R55" s="62"/>
      <c r="S55" s="62"/>
      <c r="T55" s="62"/>
      <c r="U55" s="62"/>
      <c r="V55" s="62"/>
      <c r="W55" s="62"/>
      <c r="X55" s="62"/>
      <c r="Y55" s="62"/>
    </row>
    <row r="56" spans="3:25" x14ac:dyDescent="0.25">
      <c r="C56" s="62"/>
      <c r="D56" s="62"/>
      <c r="E56" s="62"/>
      <c r="F56" s="62"/>
      <c r="G56" s="62"/>
      <c r="H56" s="62"/>
      <c r="I56" s="62"/>
      <c r="J56" s="62"/>
      <c r="K56" s="62"/>
      <c r="L56" s="62"/>
      <c r="M56" s="62"/>
      <c r="N56" s="62"/>
      <c r="O56" s="62"/>
      <c r="P56" s="62"/>
      <c r="Q56" s="62"/>
      <c r="R56" s="62"/>
      <c r="S56" s="62"/>
      <c r="T56" s="62"/>
      <c r="U56" s="62"/>
      <c r="V56" s="62"/>
      <c r="W56" s="62"/>
      <c r="X56" s="62"/>
      <c r="Y56" s="62"/>
    </row>
    <row r="57" spans="3:25" x14ac:dyDescent="0.25">
      <c r="C57" s="62"/>
      <c r="D57" s="62"/>
      <c r="E57" s="62"/>
      <c r="F57" s="62"/>
      <c r="G57" s="62"/>
      <c r="H57" s="62"/>
      <c r="I57" s="62"/>
      <c r="J57" s="62"/>
      <c r="K57" s="62"/>
      <c r="L57" s="62"/>
      <c r="M57" s="62"/>
      <c r="N57" s="62"/>
      <c r="O57" s="62"/>
      <c r="P57" s="62"/>
      <c r="Q57" s="62"/>
      <c r="R57" s="62"/>
      <c r="S57" s="62"/>
      <c r="T57" s="62"/>
      <c r="U57" s="62"/>
      <c r="V57" s="62"/>
      <c r="W57" s="62"/>
      <c r="X57" s="62"/>
      <c r="Y57" s="62"/>
    </row>
    <row r="58" spans="3:25" x14ac:dyDescent="0.25">
      <c r="C58" s="62"/>
      <c r="D58" s="62"/>
      <c r="E58" s="62"/>
      <c r="F58" s="62"/>
      <c r="G58" s="62"/>
      <c r="H58" s="62"/>
      <c r="I58" s="62"/>
      <c r="J58" s="62"/>
      <c r="K58" s="62"/>
      <c r="L58" s="62"/>
      <c r="M58" s="62"/>
      <c r="N58" s="62"/>
      <c r="O58" s="62"/>
      <c r="P58" s="62"/>
      <c r="Q58" s="62"/>
      <c r="R58" s="62"/>
      <c r="S58" s="62"/>
      <c r="T58" s="62"/>
      <c r="U58" s="62"/>
      <c r="V58" s="62"/>
      <c r="W58" s="62"/>
      <c r="X58" s="62"/>
      <c r="Y58" s="62"/>
    </row>
    <row r="59" spans="3:25" x14ac:dyDescent="0.25">
      <c r="C59" s="62"/>
      <c r="D59" s="62"/>
      <c r="E59" s="62"/>
      <c r="F59" s="62"/>
      <c r="G59" s="62"/>
      <c r="H59" s="62"/>
      <c r="I59" s="62"/>
      <c r="J59" s="62"/>
      <c r="K59" s="62"/>
      <c r="L59" s="62"/>
      <c r="M59" s="62"/>
      <c r="N59" s="62"/>
      <c r="O59" s="62"/>
      <c r="P59" s="62"/>
      <c r="Q59" s="62"/>
      <c r="R59" s="62"/>
      <c r="S59" s="62"/>
      <c r="T59" s="62"/>
      <c r="U59" s="62"/>
      <c r="W59" s="62"/>
      <c r="X59" s="62"/>
      <c r="Y59" s="62"/>
    </row>
    <row r="60" spans="3:25" x14ac:dyDescent="0.25">
      <c r="C60" s="62"/>
      <c r="D60" s="62"/>
      <c r="E60" s="62"/>
      <c r="F60" s="62"/>
      <c r="G60" s="62"/>
      <c r="H60" s="62"/>
      <c r="I60" s="62"/>
      <c r="J60" s="62"/>
      <c r="K60" s="62"/>
      <c r="L60" s="62"/>
      <c r="M60" s="62"/>
      <c r="N60" s="62"/>
      <c r="O60" s="62"/>
      <c r="P60" s="62"/>
      <c r="Q60" s="62"/>
      <c r="R60" s="62"/>
      <c r="S60" s="62"/>
      <c r="T60" s="62"/>
      <c r="U60" s="62"/>
      <c r="V60" s="62"/>
      <c r="W60" s="62"/>
      <c r="X60" s="62"/>
      <c r="Y60" s="62"/>
    </row>
    <row r="61" spans="3:25" x14ac:dyDescent="0.25">
      <c r="C61" s="62"/>
      <c r="D61" s="62"/>
      <c r="E61" s="62"/>
      <c r="F61" s="62"/>
      <c r="G61" s="62"/>
      <c r="H61" s="62"/>
      <c r="I61" s="62"/>
      <c r="J61" s="62"/>
      <c r="K61" s="62"/>
      <c r="L61" s="62"/>
      <c r="M61" s="62"/>
      <c r="N61" s="62"/>
      <c r="O61" s="62"/>
      <c r="P61" s="62"/>
      <c r="Q61" s="62"/>
      <c r="R61" s="62"/>
      <c r="S61" s="62"/>
      <c r="T61" s="62"/>
      <c r="U61" s="62"/>
      <c r="V61" s="62"/>
      <c r="W61" s="62"/>
      <c r="X61" s="62"/>
      <c r="Y61" s="62"/>
    </row>
    <row r="62" spans="3:25" x14ac:dyDescent="0.25">
      <c r="C62" s="62"/>
      <c r="D62" s="62"/>
      <c r="E62" s="62"/>
      <c r="F62" s="62"/>
      <c r="G62" s="62"/>
      <c r="H62" s="62"/>
      <c r="I62" s="62"/>
      <c r="J62" s="62"/>
      <c r="K62" s="62"/>
      <c r="L62" s="62"/>
      <c r="M62" s="62"/>
      <c r="N62" s="62"/>
      <c r="O62" s="62"/>
      <c r="P62" s="62"/>
      <c r="Q62" s="62"/>
      <c r="R62" s="62"/>
      <c r="S62" s="62"/>
      <c r="T62" s="62"/>
      <c r="U62" s="62"/>
      <c r="V62" s="62"/>
      <c r="W62" s="62"/>
      <c r="X62" s="62"/>
      <c r="Y62" s="62"/>
    </row>
    <row r="63" spans="3:25" x14ac:dyDescent="0.25">
      <c r="C63" s="85" t="s">
        <v>744</v>
      </c>
      <c r="D63" s="62"/>
      <c r="E63" s="62"/>
      <c r="F63" s="62"/>
      <c r="G63" s="62"/>
      <c r="H63" s="62"/>
      <c r="I63" s="62"/>
      <c r="J63" s="62"/>
      <c r="K63" s="85" t="s">
        <v>745</v>
      </c>
      <c r="L63" s="62"/>
      <c r="M63" s="62"/>
      <c r="N63" s="62"/>
      <c r="O63" s="62"/>
      <c r="P63" s="62"/>
      <c r="Q63" s="85" t="s">
        <v>746</v>
      </c>
      <c r="R63" s="62"/>
      <c r="S63" s="62"/>
      <c r="T63" s="62"/>
      <c r="U63" s="85" t="s">
        <v>747</v>
      </c>
      <c r="V63" s="62"/>
      <c r="W63" s="62"/>
      <c r="X63" s="62"/>
      <c r="Y63" s="62"/>
    </row>
    <row r="64" spans="3:25" x14ac:dyDescent="0.25">
      <c r="C64" s="62"/>
      <c r="D64" s="62"/>
      <c r="E64" s="62"/>
      <c r="F64" s="62"/>
      <c r="G64" s="62"/>
      <c r="H64" s="62"/>
      <c r="I64" s="62"/>
      <c r="J64" s="62"/>
      <c r="K64" s="62"/>
      <c r="L64" s="62"/>
      <c r="M64" s="62"/>
      <c r="N64" s="62"/>
      <c r="O64" s="62"/>
      <c r="P64" s="62"/>
      <c r="Q64" s="62"/>
      <c r="R64" s="62"/>
      <c r="S64" s="62"/>
      <c r="T64" s="62"/>
      <c r="U64" s="62"/>
      <c r="V64" s="62"/>
      <c r="W64" s="62"/>
      <c r="X64" s="62"/>
      <c r="Y64" s="62"/>
    </row>
    <row r="65" spans="3:25" x14ac:dyDescent="0.25">
      <c r="C65" s="111" t="s">
        <v>0</v>
      </c>
      <c r="D65" s="111">
        <v>18</v>
      </c>
      <c r="E65" s="62"/>
      <c r="F65" s="62"/>
      <c r="G65" s="62"/>
      <c r="H65" s="62"/>
      <c r="I65" s="62"/>
      <c r="J65" s="62"/>
      <c r="K65" s="62"/>
      <c r="L65" s="62"/>
      <c r="M65" s="62"/>
      <c r="N65" s="62"/>
      <c r="O65" s="62"/>
      <c r="P65" s="62"/>
      <c r="Q65" s="62"/>
      <c r="R65" s="62"/>
      <c r="S65" s="62"/>
      <c r="T65" s="62"/>
      <c r="U65" s="62"/>
      <c r="V65" s="62"/>
      <c r="W65" s="62"/>
      <c r="X65" s="62"/>
      <c r="Y65" s="62"/>
    </row>
    <row r="66" spans="3:25" x14ac:dyDescent="0.25">
      <c r="C66" s="62"/>
      <c r="D66" s="62"/>
      <c r="E66" s="62"/>
      <c r="F66" s="62"/>
      <c r="G66" s="62"/>
      <c r="H66" s="62"/>
      <c r="I66" s="62"/>
      <c r="J66" s="62"/>
      <c r="K66" s="62"/>
      <c r="L66" s="62"/>
      <c r="M66" s="62"/>
      <c r="N66" s="62"/>
      <c r="O66" s="62"/>
      <c r="P66" s="62"/>
      <c r="Q66" s="62"/>
      <c r="R66" s="62"/>
      <c r="S66" s="62"/>
      <c r="T66" s="62"/>
      <c r="U66" s="62"/>
      <c r="V66" s="62"/>
      <c r="W66" s="62"/>
      <c r="X66" s="62"/>
      <c r="Y66" s="62"/>
    </row>
    <row r="67" spans="3:25" s="77" customFormat="1" ht="60" x14ac:dyDescent="0.25">
      <c r="C67" s="119" t="s">
        <v>1</v>
      </c>
      <c r="D67" s="119"/>
      <c r="E67" s="60" t="s">
        <v>748</v>
      </c>
      <c r="F67" s="60" t="s">
        <v>749</v>
      </c>
      <c r="G67" s="60" t="s">
        <v>750</v>
      </c>
      <c r="H67" s="120"/>
      <c r="I67" s="120"/>
      <c r="J67" s="120"/>
      <c r="K67" s="60" t="s">
        <v>748</v>
      </c>
      <c r="L67" s="60" t="s">
        <v>751</v>
      </c>
      <c r="M67" s="60" t="s">
        <v>752</v>
      </c>
      <c r="N67" s="120"/>
      <c r="O67" s="120"/>
      <c r="P67" s="120"/>
      <c r="Q67" s="60" t="s">
        <v>753</v>
      </c>
      <c r="R67" s="60" t="s">
        <v>754</v>
      </c>
      <c r="S67" s="60" t="s">
        <v>755</v>
      </c>
      <c r="T67" s="119"/>
      <c r="U67" s="60" t="s">
        <v>756</v>
      </c>
      <c r="V67" s="60" t="s">
        <v>757</v>
      </c>
      <c r="W67" s="60" t="s">
        <v>758</v>
      </c>
      <c r="X67" s="119"/>
      <c r="Y67" s="119"/>
    </row>
    <row r="68" spans="3:25" x14ac:dyDescent="0.25">
      <c r="C68" s="62">
        <v>2013</v>
      </c>
      <c r="D68" s="62"/>
      <c r="E68" s="61">
        <f>SUMIFS(Tabela_BI_UGRHI[P.01-A],Tabela_BI_UGRHI[UGRHI],'Dem. e Disponib.'!$D$65,Tabela_BI_UGRHI[Ano],'Dem. e Disponib.'!C68)</f>
        <v>2.0945091999999992</v>
      </c>
      <c r="F68" s="62">
        <f>VLOOKUP($D$65,BaseUGRHI[[UGRHI]:[Nº de municípios]],4,FALSE)</f>
        <v>16</v>
      </c>
      <c r="G68" s="63">
        <f t="shared" ref="G68:G73" si="0">E68/F68</f>
        <v>0.13090682499999995</v>
      </c>
      <c r="H68" s="62"/>
      <c r="I68" s="62"/>
      <c r="J68" s="62"/>
      <c r="K68" s="61">
        <f>SUMIFS(Tabela_BI_UGRHI[P.01-A],Tabela_BI_UGRHI[UGRHI],'Dem. e Disponib.'!$D$65,Tabela_BI_UGRHI[Ano],'Dem. e Disponib.'!C68)</f>
        <v>2.0945091999999992</v>
      </c>
      <c r="L68" s="62">
        <f>VLOOKUP($D$65,BaseUGRHI[[UGRHI]:[Nº de municípios]],5,FALSE)</f>
        <v>51</v>
      </c>
      <c r="M68" s="63">
        <f t="shared" ref="M68:M73" si="1">K68/L68</f>
        <v>4.1068807843137239E-2</v>
      </c>
      <c r="N68" s="62"/>
      <c r="O68" s="62"/>
      <c r="P68" s="62"/>
      <c r="Q68" s="61">
        <f>SUMIFS(Tabela_BI_UGRHI[P.01-B],Tabela_BI_UGRHI[UGRHI],'Dem. e Disponib.'!$D$65,Tabela_BI_UGRHI[Ano],'Dem. e Disponib.'!C68)</f>
        <v>1.4581274000000004</v>
      </c>
      <c r="R68" s="62">
        <f>VLOOKUP($D$65,BaseUGRHI[[UGRHI]:[Nº de municípios]],3,FALSE)</f>
        <v>12</v>
      </c>
      <c r="S68" s="63">
        <f t="shared" ref="S68:S73" si="2">Q68/R68</f>
        <v>0.1215106166666667</v>
      </c>
      <c r="T68" s="62"/>
      <c r="U68" s="61">
        <f>SUMIFS(Tabela_BI_UGRHI[P.01-C],Tabela_BI_UGRHI[UGRHI],'Dem. e Disponib.'!$D$65,Tabela_BI_UGRHI[Ano],'Dem. e Disponib.'!C68)</f>
        <v>0.63638179999999989</v>
      </c>
      <c r="V68" s="62">
        <f>VLOOKUP($D$65,BaseUGRHI[[UGRHI]:[Nº de municípios]],6,FALSE)</f>
        <v>4</v>
      </c>
      <c r="W68" s="63">
        <f t="shared" ref="W68:W73" si="3">U68/V68</f>
        <v>0.15909544999999997</v>
      </c>
      <c r="X68" s="62"/>
      <c r="Y68" s="62"/>
    </row>
    <row r="69" spans="3:25" x14ac:dyDescent="0.25">
      <c r="C69" s="62">
        <v>2014</v>
      </c>
      <c r="D69" s="62"/>
      <c r="E69" s="61">
        <f>SUMIFS(Tabela_BI_UGRHI[P.01-A],Tabela_BI_UGRHI[UGRHI],'Dem. e Disponib.'!$D$65,Tabela_BI_UGRHI[Ano],'Dem. e Disponib.'!C69)</f>
        <v>2.1020097999999998</v>
      </c>
      <c r="F69" s="62">
        <f>VLOOKUP($D$65,BaseUGRHI[[UGRHI]:[Nº de municípios]],4,FALSE)</f>
        <v>16</v>
      </c>
      <c r="G69" s="63">
        <f t="shared" si="0"/>
        <v>0.13137561249999999</v>
      </c>
      <c r="H69" s="62"/>
      <c r="I69" s="62"/>
      <c r="J69" s="62"/>
      <c r="K69" s="61">
        <f>SUMIFS(Tabela_BI_UGRHI[P.01-A],Tabela_BI_UGRHI[UGRHI],'Dem. e Disponib.'!$D$65,Tabela_BI_UGRHI[Ano],'Dem. e Disponib.'!C69)</f>
        <v>2.1020097999999998</v>
      </c>
      <c r="L69" s="62">
        <f>VLOOKUP($D$65,BaseUGRHI[[UGRHI]:[Nº de municípios]],5,FALSE)</f>
        <v>51</v>
      </c>
      <c r="M69" s="63">
        <f t="shared" si="1"/>
        <v>4.1215878431372546E-2</v>
      </c>
      <c r="N69" s="62"/>
      <c r="O69" s="62"/>
      <c r="P69" s="62"/>
      <c r="Q69" s="61">
        <f>SUMIFS(Tabela_BI_UGRHI[P.01-B],Tabela_BI_UGRHI[UGRHI],'Dem. e Disponib.'!$D$65,Tabela_BI_UGRHI[Ano],'Dem. e Disponib.'!C69)</f>
        <v>1.4507983999999998</v>
      </c>
      <c r="R69" s="62">
        <f>VLOOKUP($D$65,BaseUGRHI[[UGRHI]:[Nº de municípios]],3,FALSE)</f>
        <v>12</v>
      </c>
      <c r="S69" s="63">
        <f t="shared" si="2"/>
        <v>0.12089986666666665</v>
      </c>
      <c r="T69" s="62"/>
      <c r="U69" s="61">
        <f>SUMIFS(Tabela_BI_UGRHI[P.01-C],Tabela_BI_UGRHI[UGRHI],'Dem. e Disponib.'!$D$65,Tabela_BI_UGRHI[Ano],'Dem. e Disponib.'!C69)</f>
        <v>0.65121139999999988</v>
      </c>
      <c r="V69" s="62">
        <f>VLOOKUP($D$65,BaseUGRHI[[UGRHI]:[Nº de municípios]],6,FALSE)</f>
        <v>4</v>
      </c>
      <c r="W69" s="63">
        <f t="shared" si="3"/>
        <v>0.16280284999999997</v>
      </c>
      <c r="X69" s="62"/>
      <c r="Y69" s="62"/>
    </row>
    <row r="70" spans="3:25" x14ac:dyDescent="0.25">
      <c r="C70" s="62">
        <v>2015</v>
      </c>
      <c r="D70" s="62"/>
      <c r="E70" s="61">
        <f>SUMIFS(Tabela_BI_UGRHI[P.01-A],Tabela_BI_UGRHI[UGRHI],'Dem. e Disponib.'!$D$65,Tabela_BI_UGRHI[Ano],'Dem. e Disponib.'!C70)</f>
        <v>2.1101254000000003</v>
      </c>
      <c r="F70" s="62">
        <f>VLOOKUP($D$65,BaseUGRHI[[UGRHI]:[Nº de municípios]],4,FALSE)</f>
        <v>16</v>
      </c>
      <c r="G70" s="63">
        <f t="shared" si="0"/>
        <v>0.13188283750000002</v>
      </c>
      <c r="H70" s="62"/>
      <c r="I70" s="62"/>
      <c r="J70" s="62"/>
      <c r="K70" s="61">
        <f>SUMIFS(Tabela_BI_UGRHI[P.01-A],Tabela_BI_UGRHI[UGRHI],'Dem. e Disponib.'!$D$65,Tabela_BI_UGRHI[Ano],'Dem. e Disponib.'!C70)</f>
        <v>2.1101254000000003</v>
      </c>
      <c r="L70" s="62">
        <f>VLOOKUP($D$65,BaseUGRHI[[UGRHI]:[Nº de municípios]],5,FALSE)</f>
        <v>51</v>
      </c>
      <c r="M70" s="63">
        <f t="shared" si="1"/>
        <v>4.137500784313726E-2</v>
      </c>
      <c r="N70" s="62"/>
      <c r="O70" s="62"/>
      <c r="P70" s="62"/>
      <c r="Q70" s="61">
        <f>SUMIFS(Tabela_BI_UGRHI[P.01-B],Tabela_BI_UGRHI[UGRHI],'Dem. e Disponib.'!$D$65,Tabela_BI_UGRHI[Ano],'Dem. e Disponib.'!C70)</f>
        <v>1.4222364999999999</v>
      </c>
      <c r="R70" s="62">
        <f>VLOOKUP($D$65,BaseUGRHI[[UGRHI]:[Nº de municípios]],3,FALSE)</f>
        <v>12</v>
      </c>
      <c r="S70" s="63">
        <f t="shared" si="2"/>
        <v>0.11851970833333332</v>
      </c>
      <c r="T70" s="62"/>
      <c r="U70" s="61">
        <f>SUMIFS(Tabela_BI_UGRHI[P.01-C],Tabela_BI_UGRHI[UGRHI],'Dem. e Disponib.'!$D$65,Tabela_BI_UGRHI[Ano],'Dem. e Disponib.'!C70)</f>
        <v>0.6878888999999998</v>
      </c>
      <c r="V70" s="62">
        <f>VLOOKUP($D$65,BaseUGRHI[[UGRHI]:[Nº de municípios]],6,FALSE)</f>
        <v>4</v>
      </c>
      <c r="W70" s="63">
        <f t="shared" si="3"/>
        <v>0.17197222499999995</v>
      </c>
      <c r="X70" s="62"/>
      <c r="Y70" s="62"/>
    </row>
    <row r="71" spans="3:25" x14ac:dyDescent="0.25">
      <c r="C71" s="62">
        <v>2016</v>
      </c>
      <c r="D71" s="62"/>
      <c r="E71" s="61">
        <f>SUMIFS(Tabela_BI_UGRHI[P.01-A],Tabela_BI_UGRHI[UGRHI],'Dem. e Disponib.'!$D$65,Tabela_BI_UGRHI[Ano],'Dem. e Disponib.'!C71)</f>
        <v>2.3945983999999996</v>
      </c>
      <c r="F71" s="62">
        <f>VLOOKUP($D$65,BaseUGRHI[[UGRHI]:[Nº de municípios]],4,FALSE)</f>
        <v>16</v>
      </c>
      <c r="G71" s="63">
        <f t="shared" si="0"/>
        <v>0.14966239999999997</v>
      </c>
      <c r="H71" s="62"/>
      <c r="I71" s="62"/>
      <c r="J71" s="62"/>
      <c r="K71" s="61">
        <f>SUMIFS(Tabela_BI_UGRHI[P.01-A],Tabela_BI_UGRHI[UGRHI],'Dem. e Disponib.'!$D$65,Tabela_BI_UGRHI[Ano],'Dem. e Disponib.'!C71)</f>
        <v>2.3945983999999996</v>
      </c>
      <c r="L71" s="62">
        <f>VLOOKUP($D$65,BaseUGRHI[[UGRHI]:[Nº de municípios]],5,FALSE)</f>
        <v>51</v>
      </c>
      <c r="M71" s="63">
        <f t="shared" si="1"/>
        <v>4.6952909803921562E-2</v>
      </c>
      <c r="N71" s="62"/>
      <c r="O71" s="62"/>
      <c r="P71" s="62"/>
      <c r="Q71" s="61">
        <f>SUMIFS(Tabela_BI_UGRHI[P.01-B],Tabela_BI_UGRHI[UGRHI],'Dem. e Disponib.'!$D$65,Tabela_BI_UGRHI[Ano],'Dem. e Disponib.'!C71)</f>
        <v>1.4708569999999999</v>
      </c>
      <c r="R71" s="62">
        <f>VLOOKUP($D$65,BaseUGRHI[[UGRHI]:[Nº de municípios]],3,FALSE)</f>
        <v>12</v>
      </c>
      <c r="S71" s="63">
        <f t="shared" si="2"/>
        <v>0.12257141666666665</v>
      </c>
      <c r="T71" s="62"/>
      <c r="U71" s="61">
        <f>SUMIFS(Tabela_BI_UGRHI[P.01-C],Tabela_BI_UGRHI[UGRHI],'Dem. e Disponib.'!$D$65,Tabela_BI_UGRHI[Ano],'Dem. e Disponib.'!C71)</f>
        <v>0.92374139999999993</v>
      </c>
      <c r="V71" s="62">
        <f>VLOOKUP($D$65,BaseUGRHI[[UGRHI]:[Nº de municípios]],6,FALSE)</f>
        <v>4</v>
      </c>
      <c r="W71" s="63">
        <f t="shared" si="3"/>
        <v>0.23093534999999998</v>
      </c>
      <c r="X71" s="62"/>
      <c r="Y71" s="62"/>
    </row>
    <row r="72" spans="3:25" x14ac:dyDescent="0.25">
      <c r="C72" s="62">
        <v>2017</v>
      </c>
      <c r="D72" s="62"/>
      <c r="E72" s="61">
        <f>SUMIFS(Tabela_BI_UGRHI[P.01-A],Tabela_BI_UGRHI[UGRHI],'Dem. e Disponib.'!$D$65,Tabela_BI_UGRHI[Ano],'Dem. e Disponib.'!C72)</f>
        <v>3.1399999999999997</v>
      </c>
      <c r="F72" s="62">
        <f>VLOOKUP($D$65,BaseUGRHI[[UGRHI]:[Nº de municípios]],4,FALSE)</f>
        <v>16</v>
      </c>
      <c r="G72" s="63">
        <f t="shared" si="0"/>
        <v>0.19624999999999998</v>
      </c>
      <c r="H72" s="62"/>
      <c r="I72" s="62"/>
      <c r="J72" s="62"/>
      <c r="K72" s="61">
        <f>SUMIFS(Tabela_BI_UGRHI[P.01-A],Tabela_BI_UGRHI[UGRHI],'Dem. e Disponib.'!$D$65,Tabela_BI_UGRHI[Ano],'Dem. e Disponib.'!C72)</f>
        <v>3.1399999999999997</v>
      </c>
      <c r="L72" s="62">
        <f>VLOOKUP($D$65,BaseUGRHI[[UGRHI]:[Nº de municípios]],5,FALSE)</f>
        <v>51</v>
      </c>
      <c r="M72" s="63">
        <f t="shared" si="1"/>
        <v>6.1568627450980386E-2</v>
      </c>
      <c r="N72" s="62"/>
      <c r="O72" s="62"/>
      <c r="P72" s="62"/>
      <c r="Q72" s="61">
        <f>SUMIFS(Tabela_BI_UGRHI[P.01-B],Tabela_BI_UGRHI[UGRHI],'Dem. e Disponib.'!$D$65,Tabela_BI_UGRHI[Ano],'Dem. e Disponib.'!C72)</f>
        <v>2.1800000000000006</v>
      </c>
      <c r="R72" s="62">
        <f>VLOOKUP($D$65,BaseUGRHI[[UGRHI]:[Nº de municípios]],3,FALSE)</f>
        <v>12</v>
      </c>
      <c r="S72" s="63">
        <f t="shared" si="2"/>
        <v>0.18166666666666673</v>
      </c>
      <c r="T72" s="62"/>
      <c r="U72" s="61">
        <f>SUMIFS(Tabela_BI_UGRHI[P.01-C],Tabela_BI_UGRHI[UGRHI],'Dem. e Disponib.'!$D$65,Tabela_BI_UGRHI[Ano],'Dem. e Disponib.'!C72)</f>
        <v>0.96000000000000019</v>
      </c>
      <c r="V72" s="62">
        <f>VLOOKUP($D$65,BaseUGRHI[[UGRHI]:[Nº de municípios]],6,FALSE)</f>
        <v>4</v>
      </c>
      <c r="W72" s="63">
        <f t="shared" si="3"/>
        <v>0.24000000000000005</v>
      </c>
      <c r="X72" s="62"/>
      <c r="Y72" s="62"/>
    </row>
    <row r="73" spans="3:25" x14ac:dyDescent="0.25">
      <c r="C73" s="62">
        <v>2018</v>
      </c>
      <c r="D73" s="62"/>
      <c r="E73" s="61">
        <f>SUMIFS(Tabela_BI_UGRHI[P.01-A],Tabela_BI_UGRHI[UGRHI],'Dem. e Disponib.'!$D$65,Tabela_BI_UGRHI[Ano],'Dem. e Disponib.'!C73)</f>
        <v>4.1796703030000009</v>
      </c>
      <c r="F73" s="62">
        <f>VLOOKUP($D$65,BaseUGRHI[[UGRHI]:[Nº de municípios]],4,FALSE)</f>
        <v>16</v>
      </c>
      <c r="G73" s="63">
        <f t="shared" si="0"/>
        <v>0.26122939393750005</v>
      </c>
      <c r="H73" s="62"/>
      <c r="I73" s="62"/>
      <c r="J73" s="62"/>
      <c r="K73" s="61">
        <f>SUMIFS(Tabela_BI_UGRHI[P.01-A],Tabela_BI_UGRHI[UGRHI],'Dem. e Disponib.'!$D$65,Tabela_BI_UGRHI[Ano],'Dem. e Disponib.'!C73)</f>
        <v>4.1796703030000009</v>
      </c>
      <c r="L73" s="62">
        <f>VLOOKUP($D$65,BaseUGRHI[[UGRHI]:[Nº de municípios]],5,FALSE)</f>
        <v>51</v>
      </c>
      <c r="M73" s="63">
        <f t="shared" si="1"/>
        <v>8.1954319666666678E-2</v>
      </c>
      <c r="N73" s="62"/>
      <c r="O73" s="62"/>
      <c r="P73" s="62"/>
      <c r="Q73" s="61">
        <f>SUMIFS(Tabela_BI_UGRHI[P.01-B],Tabela_BI_UGRHI[UGRHI],'Dem. e Disponib.'!$D$65,Tabela_BI_UGRHI[Ano],'Dem. e Disponib.'!C73)</f>
        <v>2.1805336259999999</v>
      </c>
      <c r="R73" s="62">
        <f>VLOOKUP($D$65,BaseUGRHI[[UGRHI]:[Nº de municípios]],3,FALSE)</f>
        <v>12</v>
      </c>
      <c r="S73" s="63">
        <f t="shared" si="2"/>
        <v>0.18171113549999998</v>
      </c>
      <c r="T73" s="62"/>
      <c r="U73" s="61">
        <f>SUMIFS(Tabela_BI_UGRHI[P.01-C],Tabela_BI_UGRHI[UGRHI],'Dem. e Disponib.'!$D$65,Tabela_BI_UGRHI[Ano],'Dem. e Disponib.'!C73)</f>
        <v>1.9991366770000003</v>
      </c>
      <c r="V73" s="62">
        <f>VLOOKUP($D$65,BaseUGRHI[[UGRHI]:[Nº de municípios]],6,FALSE)</f>
        <v>4</v>
      </c>
      <c r="W73" s="63">
        <f t="shared" si="3"/>
        <v>0.49978416925000008</v>
      </c>
      <c r="X73" s="62"/>
      <c r="Y73" s="62"/>
    </row>
    <row r="74" spans="3:25" x14ac:dyDescent="0.25">
      <c r="C74" s="62">
        <v>2019</v>
      </c>
      <c r="D74" s="62"/>
      <c r="E74" s="61">
        <f>SUMIFS(Tabela_BI_UGRHI[P.01-A],Tabela_BI_UGRHI[UGRHI],'Dem. e Disponib.'!$D$65,Tabela_BI_UGRHI[Ano],'Dem. e Disponib.'!C74)</f>
        <v>3.1849510216894972</v>
      </c>
      <c r="F74" s="62">
        <f>VLOOKUP($D$65,BaseUGRHI[[UGRHI]:[Nº de municípios]],4,FALSE)</f>
        <v>16</v>
      </c>
      <c r="G74" s="63">
        <f>E74/F74</f>
        <v>0.19905943885559357</v>
      </c>
      <c r="H74" s="62"/>
      <c r="I74" s="62"/>
      <c r="J74" s="62"/>
      <c r="K74" s="61">
        <f>SUMIFS(Tabela_BI_UGRHI[P.01-A],Tabela_BI_UGRHI[UGRHI],'Dem. e Disponib.'!$D$65,Tabela_BI_UGRHI[Ano],'Dem. e Disponib.'!C74)</f>
        <v>3.1849510216894972</v>
      </c>
      <c r="L74" s="62">
        <f>VLOOKUP($D$65,BaseUGRHI[[UGRHI]:[Nº de municípios]],5,FALSE)</f>
        <v>51</v>
      </c>
      <c r="M74" s="63">
        <f>K74/L74</f>
        <v>6.2450020033127399E-2</v>
      </c>
      <c r="N74" s="62"/>
      <c r="O74" s="62"/>
      <c r="P74" s="62"/>
      <c r="Q74" s="61">
        <f>SUMIFS(Tabela_BI_UGRHI[P.01-B],Tabela_BI_UGRHI[UGRHI],'Dem. e Disponib.'!$D$65,Tabela_BI_UGRHI[Ano],'Dem. e Disponib.'!C74)</f>
        <v>2.1511469691780825</v>
      </c>
      <c r="R74" s="62">
        <f>VLOOKUP($D$65,BaseUGRHI[[UGRHI]:[Nº de municípios]],3,FALSE)</f>
        <v>12</v>
      </c>
      <c r="S74" s="63">
        <f>Q74/R74</f>
        <v>0.17926224743150687</v>
      </c>
      <c r="T74" s="62"/>
      <c r="U74" s="61">
        <f>SUMIFS(Tabela_BI_UGRHI[P.01-C],Tabela_BI_UGRHI[UGRHI],'Dem. e Disponib.'!$D$65,Tabela_BI_UGRHI[Ano],'Dem. e Disponib.'!C74)</f>
        <v>1.0338040525114154</v>
      </c>
      <c r="V74" s="62">
        <f>VLOOKUP($D$65,BaseUGRHI[[UGRHI]:[Nº de municípios]],6,FALSE)</f>
        <v>4</v>
      </c>
      <c r="W74" s="63">
        <f>U74/V74</f>
        <v>0.25845101312785385</v>
      </c>
      <c r="X74" s="62"/>
      <c r="Y74" s="62"/>
    </row>
    <row r="75" spans="3:25" x14ac:dyDescent="0.25">
      <c r="C75" s="62">
        <v>2020</v>
      </c>
      <c r="D75" s="62"/>
      <c r="E75" s="61">
        <f>SUMIFS(Tabela_BI_UGRHI[P.01-A],Tabela_BI_UGRHI[UGRHI],'Dem. e Disponib.'!$D$65,Tabela_BI_UGRHI[Ano],'Dem. e Disponib.'!C75)</f>
        <v>3.6258195705662417</v>
      </c>
      <c r="F75" s="62">
        <f>VLOOKUP($D$65,BaseUGRHI[[UGRHI]:[Nº de municípios]],4,FALSE)</f>
        <v>16</v>
      </c>
      <c r="G75" s="63">
        <f>E75/F75</f>
        <v>0.22661372316039011</v>
      </c>
      <c r="H75" s="62"/>
      <c r="I75" s="62"/>
      <c r="J75" s="62"/>
      <c r="K75" s="61">
        <f>SUMIFS(Tabela_BI_UGRHI[P.01-A],Tabela_BI_UGRHI[UGRHI],'Dem. e Disponib.'!$D$65,Tabela_BI_UGRHI[Ano],'Dem. e Disponib.'!C75)</f>
        <v>3.6258195705662417</v>
      </c>
      <c r="L75" s="62">
        <f>VLOOKUP($D$65,BaseUGRHI[[UGRHI]:[Nº de municípios]],5,FALSE)</f>
        <v>51</v>
      </c>
      <c r="M75" s="63">
        <f>K75/L75</f>
        <v>7.1094501383651795E-2</v>
      </c>
      <c r="N75" s="62"/>
      <c r="O75" s="62"/>
      <c r="P75" s="62"/>
      <c r="Q75" s="61">
        <f>SUMIFS(Tabela_BI_UGRHI[P.01-B],Tabela_BI_UGRHI[UGRHI],'Dem. e Disponib.'!$D$65,Tabela_BI_UGRHI[Ano],'Dem. e Disponib.'!C75)</f>
        <v>2.4161317900645414</v>
      </c>
      <c r="R75" s="62">
        <f>VLOOKUP($D$65,BaseUGRHI[[UGRHI]:[Nº de municípios]],3,FALSE)</f>
        <v>12</v>
      </c>
      <c r="S75" s="63">
        <f>Q75/R75</f>
        <v>0.20134431583871179</v>
      </c>
      <c r="T75" s="62"/>
      <c r="U75" s="62"/>
      <c r="V75" s="62"/>
      <c r="W75" s="62"/>
      <c r="X75" s="62"/>
      <c r="Y75" s="62"/>
    </row>
    <row r="76" spans="3:25" x14ac:dyDescent="0.25">
      <c r="C76" s="62"/>
      <c r="D76" s="62"/>
      <c r="E76" s="62"/>
      <c r="F76" s="62"/>
      <c r="G76" s="62"/>
      <c r="H76" s="62"/>
      <c r="I76" s="62"/>
      <c r="J76" s="62"/>
      <c r="K76" s="62"/>
      <c r="L76" s="62"/>
      <c r="M76" s="62"/>
      <c r="N76" s="62"/>
      <c r="O76" s="62"/>
      <c r="P76" s="62"/>
      <c r="Q76" s="62"/>
      <c r="R76" s="62"/>
      <c r="S76" s="62"/>
      <c r="T76" s="62"/>
      <c r="U76" s="62"/>
      <c r="V76" s="62"/>
      <c r="W76" s="62"/>
      <c r="X76" s="62"/>
      <c r="Y76" s="62"/>
    </row>
    <row r="77" spans="3:25" x14ac:dyDescent="0.25">
      <c r="C77" s="62"/>
      <c r="D77" s="62"/>
      <c r="E77" s="62"/>
      <c r="F77" s="62"/>
      <c r="G77" s="62"/>
      <c r="H77" s="62"/>
      <c r="I77" s="62"/>
      <c r="J77" s="62"/>
      <c r="K77" s="62"/>
      <c r="L77" s="62"/>
      <c r="M77" s="62"/>
      <c r="N77" s="62"/>
      <c r="O77" s="62"/>
      <c r="P77" s="62"/>
      <c r="Q77" s="62"/>
      <c r="R77" s="62"/>
      <c r="S77" s="62"/>
      <c r="T77" s="62"/>
      <c r="U77" s="62"/>
      <c r="V77" s="62"/>
      <c r="W77" s="62"/>
      <c r="X77" s="62"/>
      <c r="Y77" s="62"/>
    </row>
    <row r="78" spans="3:25" x14ac:dyDescent="0.25">
      <c r="C78" s="62"/>
      <c r="D78" s="62"/>
      <c r="E78" s="62"/>
      <c r="F78" s="62"/>
      <c r="G78" s="62"/>
      <c r="H78" s="62"/>
      <c r="I78" s="62"/>
      <c r="J78" s="62"/>
      <c r="K78" s="62"/>
      <c r="L78" s="62"/>
      <c r="M78" s="62"/>
      <c r="N78" s="62"/>
      <c r="O78" s="62"/>
      <c r="P78" s="62"/>
      <c r="Q78" s="62"/>
      <c r="R78" s="62"/>
      <c r="S78" s="62"/>
      <c r="T78" s="62"/>
      <c r="U78" s="62"/>
      <c r="V78" s="62"/>
      <c r="W78" s="62"/>
      <c r="X78" s="62"/>
      <c r="Y78" s="62"/>
    </row>
    <row r="79" spans="3:25" x14ac:dyDescent="0.25">
      <c r="C79" s="62"/>
      <c r="D79" s="62"/>
      <c r="E79" s="62"/>
      <c r="F79" s="62"/>
      <c r="G79" s="62"/>
      <c r="H79" s="62"/>
      <c r="I79" s="62"/>
      <c r="J79" s="62"/>
      <c r="K79" s="62"/>
      <c r="L79" s="62"/>
      <c r="M79" s="62"/>
      <c r="N79" s="62"/>
      <c r="O79" s="62"/>
      <c r="P79" s="62"/>
      <c r="Q79" s="62"/>
      <c r="R79" s="62"/>
      <c r="S79" s="62"/>
      <c r="T79" s="62"/>
      <c r="U79" s="62"/>
      <c r="V79" s="62"/>
      <c r="W79" s="62"/>
      <c r="X79" s="62"/>
      <c r="Y79" s="62"/>
    </row>
    <row r="80" spans="3:25" x14ac:dyDescent="0.25">
      <c r="C80" s="62"/>
      <c r="D80" s="62"/>
      <c r="E80" s="62"/>
      <c r="F80" s="62"/>
      <c r="G80" s="62"/>
      <c r="H80" s="62"/>
      <c r="I80" s="62"/>
      <c r="J80" s="62"/>
      <c r="K80" s="62"/>
      <c r="L80" s="62"/>
      <c r="M80" s="62"/>
      <c r="N80" s="62"/>
      <c r="O80" s="62"/>
      <c r="P80" s="62"/>
      <c r="Q80" s="62"/>
      <c r="R80" s="62"/>
      <c r="S80" s="62"/>
      <c r="T80" s="62"/>
      <c r="U80" s="62"/>
      <c r="V80" s="62"/>
      <c r="W80" s="62"/>
      <c r="X80" s="62"/>
      <c r="Y80" s="62"/>
    </row>
    <row r="81" spans="3:25" x14ac:dyDescent="0.25">
      <c r="C81" s="62"/>
      <c r="D81" s="62"/>
      <c r="E81" s="62"/>
      <c r="F81" s="62"/>
      <c r="G81" s="62"/>
      <c r="H81" s="62"/>
      <c r="I81" s="62"/>
      <c r="J81" s="62"/>
      <c r="K81" s="62"/>
      <c r="L81" s="62"/>
      <c r="M81" s="62"/>
      <c r="N81" s="62"/>
      <c r="O81" s="62"/>
      <c r="P81" s="62"/>
      <c r="Q81" s="62"/>
      <c r="R81" s="62"/>
      <c r="S81" s="62"/>
      <c r="T81" s="62"/>
      <c r="U81" s="62"/>
      <c r="V81" s="62"/>
      <c r="W81" s="62"/>
      <c r="X81" s="62"/>
      <c r="Y81" s="62"/>
    </row>
    <row r="82" spans="3:25" x14ac:dyDescent="0.25">
      <c r="C82" s="62"/>
      <c r="D82" s="62"/>
      <c r="E82" s="62"/>
      <c r="F82" s="62"/>
      <c r="G82" s="62"/>
      <c r="H82" s="62"/>
      <c r="I82" s="62"/>
      <c r="J82" s="62"/>
      <c r="K82" s="62"/>
      <c r="L82" s="62"/>
      <c r="M82" s="62"/>
      <c r="N82" s="62"/>
      <c r="O82" s="62"/>
      <c r="P82" s="62"/>
      <c r="Q82" s="62"/>
      <c r="R82" s="62"/>
      <c r="S82" s="62"/>
      <c r="T82" s="62"/>
      <c r="U82" s="62"/>
      <c r="V82" s="62"/>
      <c r="W82" s="62"/>
      <c r="X82" s="62"/>
      <c r="Y82" s="62"/>
    </row>
    <row r="83" spans="3:25" x14ac:dyDescent="0.25">
      <c r="C83" s="62"/>
      <c r="D83" s="62"/>
      <c r="E83" s="62"/>
      <c r="F83" s="62"/>
      <c r="G83" s="62"/>
      <c r="H83" s="62"/>
      <c r="I83" s="62"/>
      <c r="J83" s="62"/>
      <c r="K83" s="62"/>
      <c r="L83" s="62"/>
      <c r="M83" s="62"/>
      <c r="N83" s="62"/>
      <c r="O83" s="62"/>
      <c r="P83" s="62"/>
      <c r="Q83" s="62"/>
      <c r="R83" s="62"/>
      <c r="S83" s="62"/>
      <c r="T83" s="62"/>
      <c r="U83" s="62"/>
      <c r="V83" s="62"/>
      <c r="W83" s="62"/>
      <c r="X83" s="62"/>
      <c r="Y83" s="62"/>
    </row>
    <row r="84" spans="3:25" x14ac:dyDescent="0.25">
      <c r="C84" s="62"/>
      <c r="D84" s="62"/>
      <c r="E84" s="62"/>
      <c r="F84" s="62"/>
      <c r="G84" s="62"/>
      <c r="H84" s="62"/>
      <c r="I84" s="62"/>
      <c r="J84" s="62"/>
      <c r="K84" s="62"/>
      <c r="L84" s="62"/>
      <c r="M84" s="62"/>
      <c r="N84" s="62"/>
      <c r="O84" s="62"/>
      <c r="P84" s="62"/>
      <c r="Q84" s="62"/>
      <c r="R84" s="62"/>
      <c r="S84" s="62"/>
      <c r="T84" s="62"/>
      <c r="U84" s="62"/>
      <c r="V84" s="62"/>
      <c r="W84" s="62"/>
      <c r="X84" s="62"/>
      <c r="Y84" s="62"/>
    </row>
    <row r="85" spans="3:25" x14ac:dyDescent="0.25">
      <c r="C85" s="62"/>
      <c r="D85" s="62"/>
      <c r="E85" s="62"/>
      <c r="F85" s="62"/>
      <c r="G85" s="62"/>
      <c r="H85" s="62"/>
      <c r="I85" s="62"/>
      <c r="J85" s="62"/>
      <c r="K85" s="62"/>
      <c r="L85" s="62"/>
      <c r="M85" s="62"/>
      <c r="N85" s="62"/>
      <c r="O85" s="62"/>
      <c r="P85" s="62"/>
      <c r="Q85" s="62"/>
      <c r="R85" s="62"/>
      <c r="S85" s="62"/>
      <c r="T85" s="62"/>
      <c r="U85" s="62"/>
      <c r="V85" s="62"/>
      <c r="W85" s="62"/>
      <c r="X85" s="62"/>
      <c r="Y85" s="62"/>
    </row>
    <row r="86" spans="3:25" x14ac:dyDescent="0.25">
      <c r="C86" s="62"/>
      <c r="D86" s="62"/>
      <c r="E86" s="62"/>
      <c r="F86" s="62"/>
      <c r="G86" s="62"/>
      <c r="H86" s="62"/>
      <c r="I86" s="62"/>
      <c r="J86" s="62"/>
      <c r="K86" s="62"/>
      <c r="L86" s="62"/>
      <c r="M86" s="62"/>
      <c r="N86" s="62"/>
      <c r="O86" s="62"/>
      <c r="P86" s="62"/>
      <c r="Q86" s="62"/>
      <c r="R86" s="62"/>
      <c r="S86" s="62"/>
      <c r="T86" s="62"/>
      <c r="U86" s="62"/>
      <c r="V86" s="62"/>
      <c r="W86" s="62"/>
      <c r="X86" s="62"/>
      <c r="Y86" s="62"/>
    </row>
    <row r="87" spans="3:25" x14ac:dyDescent="0.25">
      <c r="C87" s="62"/>
      <c r="D87" s="62"/>
      <c r="E87" s="62"/>
      <c r="F87" s="62"/>
      <c r="G87" s="62"/>
      <c r="H87" s="62"/>
      <c r="I87" s="62"/>
      <c r="J87" s="62"/>
      <c r="K87" s="62"/>
      <c r="L87" s="62"/>
      <c r="M87" s="62"/>
      <c r="N87" s="62"/>
      <c r="O87" s="62"/>
      <c r="P87" s="62"/>
      <c r="Q87" s="62"/>
      <c r="R87" s="62"/>
      <c r="S87" s="62"/>
      <c r="T87" s="62"/>
      <c r="U87" s="62"/>
      <c r="V87" s="62"/>
      <c r="W87" s="62"/>
      <c r="X87" s="62"/>
      <c r="Y87" s="62"/>
    </row>
    <row r="88" spans="3:25" x14ac:dyDescent="0.25">
      <c r="C88" s="62"/>
      <c r="D88" s="62"/>
      <c r="E88" s="62"/>
      <c r="F88" s="62"/>
      <c r="G88" s="62"/>
      <c r="H88" s="62"/>
      <c r="I88" s="62"/>
      <c r="J88" s="62"/>
      <c r="K88" s="62"/>
      <c r="L88" s="62"/>
      <c r="M88" s="62"/>
      <c r="N88" s="62"/>
      <c r="O88" s="62"/>
      <c r="P88" s="62"/>
      <c r="Q88" s="62"/>
      <c r="R88" s="62"/>
      <c r="S88" s="62"/>
      <c r="T88" s="62"/>
      <c r="U88" s="62"/>
      <c r="V88" s="62"/>
      <c r="W88" s="62"/>
      <c r="X88" s="62"/>
      <c r="Y88" s="62"/>
    </row>
    <row r="89" spans="3:25" x14ac:dyDescent="0.25">
      <c r="C89" s="62"/>
      <c r="D89" s="62"/>
      <c r="E89" s="62"/>
      <c r="F89" s="62"/>
      <c r="G89" s="62"/>
      <c r="H89" s="62"/>
      <c r="I89" s="62"/>
      <c r="J89" s="62"/>
      <c r="K89" s="62"/>
      <c r="L89" s="62"/>
      <c r="M89" s="62"/>
      <c r="N89" s="62"/>
      <c r="O89" s="62"/>
      <c r="P89" s="62"/>
      <c r="Q89" s="62"/>
      <c r="R89" s="62"/>
      <c r="S89" s="62"/>
      <c r="T89" s="62"/>
      <c r="U89" s="62"/>
      <c r="V89" s="62"/>
      <c r="W89" s="62"/>
      <c r="X89" s="62"/>
      <c r="Y89" s="62"/>
    </row>
    <row r="90" spans="3:25" x14ac:dyDescent="0.25">
      <c r="C90" s="62"/>
      <c r="D90" s="62"/>
      <c r="E90" s="62"/>
      <c r="F90" s="62"/>
      <c r="G90" s="62"/>
      <c r="H90" s="62"/>
      <c r="I90" s="62"/>
      <c r="J90" s="62"/>
      <c r="K90" s="62"/>
      <c r="L90" s="62"/>
      <c r="M90" s="62"/>
      <c r="N90" s="62"/>
      <c r="O90" s="62"/>
      <c r="P90" s="62"/>
      <c r="Q90" s="62"/>
      <c r="R90" s="62"/>
      <c r="S90" s="62"/>
      <c r="T90" s="62"/>
      <c r="U90" s="62"/>
      <c r="V90" s="62"/>
      <c r="W90" s="62"/>
      <c r="X90" s="62"/>
      <c r="Y90" s="62"/>
    </row>
    <row r="91" spans="3:25" x14ac:dyDescent="0.25">
      <c r="C91" s="62"/>
      <c r="D91" s="62"/>
      <c r="E91" s="62"/>
      <c r="F91" s="62"/>
      <c r="G91" s="62"/>
      <c r="H91" s="62"/>
      <c r="I91" s="62"/>
      <c r="J91" s="62"/>
      <c r="K91" s="62"/>
      <c r="L91" s="62"/>
      <c r="M91" s="62"/>
      <c r="N91" s="62"/>
      <c r="O91" s="62"/>
      <c r="P91" s="62"/>
      <c r="Q91" s="62"/>
      <c r="R91" s="62"/>
      <c r="S91" s="62"/>
      <c r="T91" s="62"/>
      <c r="U91" s="62"/>
      <c r="V91" s="62"/>
      <c r="W91" s="62"/>
      <c r="X91" s="62"/>
      <c r="Y91" s="62"/>
    </row>
    <row r="92" spans="3:25" x14ac:dyDescent="0.25">
      <c r="C92" s="62"/>
      <c r="D92" s="62"/>
      <c r="E92" s="62"/>
      <c r="F92" s="62"/>
      <c r="G92" s="62"/>
      <c r="H92" s="62"/>
      <c r="I92" s="62"/>
      <c r="J92" s="62"/>
      <c r="K92" s="62"/>
      <c r="L92" s="62"/>
      <c r="M92" s="62"/>
      <c r="N92" s="62"/>
      <c r="O92" s="62"/>
      <c r="P92" s="62"/>
      <c r="Q92" s="62"/>
      <c r="R92" s="62"/>
      <c r="S92" s="62"/>
      <c r="T92" s="62"/>
      <c r="U92" s="62"/>
      <c r="V92" s="62"/>
      <c r="W92" s="62"/>
      <c r="X92" s="62"/>
      <c r="Y92" s="62"/>
    </row>
    <row r="93" spans="3:25" x14ac:dyDescent="0.25">
      <c r="C93" s="62"/>
      <c r="D93" s="62"/>
      <c r="E93" s="62"/>
      <c r="F93" s="62"/>
      <c r="G93" s="62"/>
      <c r="H93" s="62"/>
      <c r="I93" s="62"/>
      <c r="J93" s="62"/>
      <c r="K93" s="62"/>
      <c r="L93" s="62"/>
      <c r="M93" s="62"/>
      <c r="N93" s="62"/>
      <c r="O93" s="62"/>
      <c r="P93" s="62"/>
      <c r="Q93" s="62"/>
      <c r="R93" s="62"/>
      <c r="S93" s="62"/>
      <c r="T93" s="62"/>
      <c r="U93" s="62"/>
      <c r="V93" s="62"/>
      <c r="W93" s="62"/>
      <c r="X93" s="62"/>
      <c r="Y93" s="62"/>
    </row>
    <row r="94" spans="3:25" x14ac:dyDescent="0.25">
      <c r="C94" s="62"/>
      <c r="D94" s="62"/>
      <c r="E94" s="62"/>
      <c r="F94" s="62"/>
      <c r="G94" s="62"/>
      <c r="H94" s="62"/>
      <c r="I94" s="62"/>
      <c r="J94" s="62"/>
      <c r="K94" s="62"/>
      <c r="L94" s="62"/>
      <c r="M94" s="62"/>
      <c r="N94" s="62"/>
      <c r="O94" s="62"/>
      <c r="P94" s="62"/>
      <c r="Q94" s="62"/>
      <c r="R94" s="62"/>
      <c r="S94" s="62"/>
      <c r="T94" s="62"/>
      <c r="U94" s="62"/>
      <c r="V94" s="62"/>
      <c r="W94" s="62"/>
      <c r="X94" s="62"/>
      <c r="Y94" s="62"/>
    </row>
    <row r="95" spans="3:25" x14ac:dyDescent="0.25">
      <c r="C95" s="62"/>
      <c r="D95" s="62"/>
      <c r="E95" s="62"/>
      <c r="F95" s="62"/>
      <c r="G95" s="62"/>
      <c r="H95" s="62"/>
      <c r="I95" s="62"/>
      <c r="J95" s="62"/>
      <c r="K95" s="62"/>
      <c r="L95" s="62"/>
      <c r="M95" s="62"/>
      <c r="N95" s="62"/>
      <c r="O95" s="62"/>
      <c r="P95" s="62"/>
      <c r="Q95" s="62"/>
      <c r="R95" s="62"/>
      <c r="S95" s="62"/>
      <c r="T95" s="62"/>
      <c r="U95" s="62"/>
      <c r="V95" s="62"/>
      <c r="W95" s="62"/>
      <c r="X95" s="62"/>
      <c r="Y95" s="62"/>
    </row>
    <row r="96" spans="3:25" x14ac:dyDescent="0.25">
      <c r="C96" s="85" t="s">
        <v>759</v>
      </c>
      <c r="D96" s="62"/>
      <c r="E96" s="62"/>
      <c r="F96" s="62"/>
      <c r="G96" s="62"/>
      <c r="H96" s="62"/>
      <c r="I96" s="62"/>
      <c r="J96" s="62"/>
      <c r="K96" s="62"/>
      <c r="L96" s="85" t="s">
        <v>760</v>
      </c>
      <c r="M96" s="62"/>
      <c r="N96" s="62"/>
      <c r="O96" s="62"/>
      <c r="P96" s="62"/>
      <c r="Q96" s="62"/>
      <c r="R96" s="62"/>
      <c r="S96" s="62"/>
      <c r="T96" s="62"/>
      <c r="U96" s="62"/>
      <c r="V96" s="62"/>
      <c r="W96" s="62"/>
      <c r="X96" s="62"/>
      <c r="Y96" s="62"/>
    </row>
    <row r="97" spans="3:25" x14ac:dyDescent="0.25">
      <c r="C97" s="62"/>
      <c r="D97" s="62"/>
      <c r="E97" s="62"/>
      <c r="F97" s="62"/>
      <c r="G97" s="62"/>
      <c r="H97" s="62"/>
      <c r="I97" s="62"/>
      <c r="J97" s="62"/>
      <c r="K97" s="62"/>
      <c r="L97" s="62"/>
      <c r="M97" s="62"/>
      <c r="N97" s="62"/>
      <c r="O97" s="62"/>
      <c r="P97" s="62"/>
      <c r="Q97" s="62"/>
      <c r="R97" s="62"/>
      <c r="S97" s="62"/>
      <c r="T97" s="62"/>
      <c r="U97" s="62"/>
      <c r="V97" s="62"/>
      <c r="W97" s="62"/>
      <c r="X97" s="62"/>
      <c r="Y97" s="62"/>
    </row>
    <row r="98" spans="3:25" x14ac:dyDescent="0.25">
      <c r="C98" s="62" t="s">
        <v>0</v>
      </c>
      <c r="D98" s="82">
        <v>20</v>
      </c>
      <c r="E98" s="62"/>
      <c r="F98" s="62"/>
      <c r="G98" s="62"/>
      <c r="H98" s="62"/>
      <c r="I98" s="62"/>
      <c r="J98" s="62"/>
      <c r="K98" s="62"/>
      <c r="L98" s="62" t="s">
        <v>0</v>
      </c>
      <c r="M98" s="82">
        <v>5</v>
      </c>
      <c r="N98" s="62"/>
      <c r="O98" s="62"/>
      <c r="P98" s="62"/>
      <c r="Q98" s="62"/>
      <c r="R98" s="62"/>
      <c r="S98" s="62"/>
      <c r="T98" s="62"/>
      <c r="U98" s="62"/>
      <c r="V98" s="62"/>
      <c r="W98" s="62"/>
      <c r="X98" s="62"/>
      <c r="Y98" s="62"/>
    </row>
    <row r="99" spans="3:25" x14ac:dyDescent="0.25">
      <c r="C99" s="62"/>
      <c r="D99" s="62"/>
      <c r="E99" s="62"/>
      <c r="F99" s="62"/>
      <c r="G99" s="62"/>
      <c r="H99" s="62"/>
      <c r="I99" s="62"/>
      <c r="J99" s="62"/>
      <c r="K99" s="62"/>
      <c r="L99" s="62"/>
      <c r="M99" s="62"/>
      <c r="N99" s="62"/>
      <c r="O99" s="62"/>
      <c r="P99" s="62"/>
      <c r="Q99" s="62"/>
      <c r="R99" s="62"/>
      <c r="S99" s="62"/>
      <c r="T99" s="62"/>
      <c r="U99" s="62"/>
      <c r="V99" s="62"/>
      <c r="W99" s="62"/>
      <c r="X99" s="62"/>
      <c r="Y99" s="62"/>
    </row>
    <row r="100" spans="3:25" x14ac:dyDescent="0.25">
      <c r="C100" s="62" t="s">
        <v>1</v>
      </c>
      <c r="D100" s="62" t="s">
        <v>761</v>
      </c>
      <c r="E100" s="62"/>
      <c r="F100" s="62"/>
      <c r="G100" s="62"/>
      <c r="H100" s="62"/>
      <c r="I100" s="62"/>
      <c r="J100" s="62"/>
      <c r="K100" s="62"/>
      <c r="L100" s="62" t="s">
        <v>1</v>
      </c>
      <c r="M100" s="62" t="s">
        <v>762</v>
      </c>
      <c r="N100" s="62"/>
      <c r="O100" s="62"/>
      <c r="P100" s="62"/>
      <c r="Q100" s="62"/>
      <c r="R100" s="62"/>
      <c r="S100" s="62"/>
      <c r="T100" s="62"/>
      <c r="U100" s="62"/>
      <c r="V100" s="62"/>
      <c r="W100" s="62"/>
      <c r="X100" s="62"/>
      <c r="Y100" s="62"/>
    </row>
    <row r="101" spans="3:25" x14ac:dyDescent="0.25">
      <c r="C101" s="82">
        <v>2013</v>
      </c>
      <c r="D101" s="62">
        <v>119</v>
      </c>
      <c r="E101" s="62"/>
      <c r="F101" s="62"/>
      <c r="G101" s="62"/>
      <c r="H101" s="62"/>
      <c r="I101" s="62"/>
      <c r="J101" s="62"/>
      <c r="K101" s="62"/>
      <c r="L101" s="82">
        <v>2013</v>
      </c>
      <c r="M101" s="84">
        <v>1825</v>
      </c>
      <c r="N101" s="62"/>
      <c r="O101" s="62"/>
      <c r="P101" s="62"/>
      <c r="Q101" s="62"/>
      <c r="R101" s="62"/>
      <c r="S101" s="62"/>
      <c r="T101" s="62"/>
      <c r="U101" s="62"/>
      <c r="V101" s="62"/>
      <c r="W101" s="62"/>
      <c r="X101" s="62"/>
      <c r="Y101" s="62"/>
    </row>
    <row r="102" spans="3:25" x14ac:dyDescent="0.25">
      <c r="C102" s="82">
        <v>2014</v>
      </c>
      <c r="D102" s="62">
        <v>148</v>
      </c>
      <c r="E102" s="62"/>
      <c r="F102" s="62"/>
      <c r="G102" s="62"/>
      <c r="H102" s="62"/>
      <c r="I102" s="62"/>
      <c r="J102" s="62"/>
      <c r="K102" s="62"/>
      <c r="L102" s="82">
        <v>2014</v>
      </c>
      <c r="M102" s="84">
        <v>1898</v>
      </c>
      <c r="N102" s="62"/>
      <c r="O102" s="62"/>
      <c r="P102" s="62"/>
      <c r="Q102" s="62"/>
      <c r="R102" s="62"/>
      <c r="S102" s="62"/>
      <c r="T102" s="62"/>
      <c r="U102" s="62"/>
      <c r="V102" s="62"/>
      <c r="W102" s="62"/>
      <c r="X102" s="62"/>
      <c r="Y102" s="62"/>
    </row>
    <row r="103" spans="3:25" x14ac:dyDescent="0.25">
      <c r="C103" s="82">
        <v>2015</v>
      </c>
      <c r="D103" s="62">
        <v>183</v>
      </c>
      <c r="E103" s="62"/>
      <c r="F103" s="62"/>
      <c r="G103" s="62"/>
      <c r="H103" s="62"/>
      <c r="I103" s="62"/>
      <c r="J103" s="62"/>
      <c r="K103" s="62"/>
      <c r="L103" s="82">
        <v>2015</v>
      </c>
      <c r="M103" s="84">
        <v>1969</v>
      </c>
      <c r="N103" s="62"/>
      <c r="O103" s="62"/>
      <c r="P103" s="62"/>
      <c r="Q103" s="62"/>
      <c r="R103" s="62"/>
      <c r="S103" s="62"/>
      <c r="T103" s="62"/>
      <c r="U103" s="62"/>
      <c r="V103" s="62"/>
      <c r="W103" s="62"/>
      <c r="X103" s="62"/>
      <c r="Y103" s="62"/>
    </row>
    <row r="104" spans="3:25" x14ac:dyDescent="0.25">
      <c r="C104" s="82">
        <v>2016</v>
      </c>
      <c r="D104" s="62">
        <v>186</v>
      </c>
      <c r="E104" s="62"/>
      <c r="F104" s="62"/>
      <c r="G104" s="62"/>
      <c r="H104" s="62"/>
      <c r="I104" s="62"/>
      <c r="J104" s="62"/>
      <c r="K104" s="62"/>
      <c r="L104" s="82">
        <v>2016</v>
      </c>
      <c r="M104" s="84">
        <v>2073</v>
      </c>
      <c r="N104" s="62"/>
      <c r="O104" s="62"/>
      <c r="P104" s="62"/>
      <c r="Q104" s="62"/>
      <c r="R104" s="62"/>
      <c r="S104" s="62"/>
      <c r="T104" s="62"/>
      <c r="U104" s="62"/>
      <c r="V104" s="62"/>
      <c r="W104" s="62"/>
      <c r="X104" s="62"/>
      <c r="Y104" s="62"/>
    </row>
    <row r="105" spans="3:25" x14ac:dyDescent="0.25">
      <c r="C105" s="82">
        <v>2017</v>
      </c>
      <c r="D105" s="62">
        <v>195</v>
      </c>
      <c r="E105" s="62"/>
      <c r="F105" s="62"/>
      <c r="G105" s="62"/>
      <c r="H105" s="62"/>
      <c r="I105" s="62"/>
      <c r="J105" s="62"/>
      <c r="K105" s="62"/>
      <c r="L105" s="82">
        <v>2017</v>
      </c>
      <c r="M105" s="84">
        <v>2308</v>
      </c>
      <c r="N105" s="62"/>
      <c r="O105" s="62"/>
      <c r="P105" s="62"/>
      <c r="Q105" s="62"/>
      <c r="R105" s="62"/>
      <c r="S105" s="62"/>
      <c r="T105" s="62"/>
      <c r="U105" s="62"/>
      <c r="V105" s="62"/>
      <c r="W105" s="62"/>
      <c r="X105" s="62"/>
      <c r="Y105" s="62"/>
    </row>
    <row r="106" spans="3:25" x14ac:dyDescent="0.25">
      <c r="C106" s="82">
        <v>2018</v>
      </c>
      <c r="D106" s="62">
        <v>232</v>
      </c>
      <c r="E106" s="62"/>
      <c r="F106" s="62"/>
      <c r="G106" s="62"/>
      <c r="H106" s="62"/>
      <c r="I106" s="62"/>
      <c r="J106" s="62"/>
      <c r="K106" s="62"/>
      <c r="L106" s="82">
        <v>2018</v>
      </c>
      <c r="M106" s="84">
        <v>2863</v>
      </c>
      <c r="N106" s="62"/>
      <c r="O106" s="62"/>
      <c r="P106" s="62"/>
      <c r="Q106" s="62"/>
      <c r="R106" s="62"/>
      <c r="S106" s="62"/>
      <c r="T106" s="62"/>
      <c r="U106" s="62"/>
      <c r="V106" s="62"/>
      <c r="W106" s="62"/>
      <c r="X106" s="62"/>
      <c r="Y106" s="62"/>
    </row>
    <row r="107" spans="3:25" x14ac:dyDescent="0.25">
      <c r="C107" s="82">
        <v>2019</v>
      </c>
      <c r="D107" s="62">
        <v>247</v>
      </c>
      <c r="E107" s="62"/>
      <c r="F107" s="62"/>
      <c r="G107" s="62"/>
      <c r="H107" s="62"/>
      <c r="I107" s="62"/>
      <c r="J107" s="62"/>
      <c r="K107" s="62"/>
      <c r="L107" s="82">
        <v>2019</v>
      </c>
      <c r="M107" s="84">
        <v>3449</v>
      </c>
      <c r="N107" s="62"/>
      <c r="O107" s="62"/>
      <c r="P107" s="62"/>
      <c r="Q107" s="62"/>
      <c r="R107" s="62"/>
      <c r="S107" s="62"/>
      <c r="T107" s="62"/>
      <c r="U107" s="62"/>
      <c r="V107" s="62"/>
      <c r="W107" s="62"/>
      <c r="X107" s="62"/>
      <c r="Y107" s="62"/>
    </row>
    <row r="108" spans="3:25" x14ac:dyDescent="0.25">
      <c r="C108" s="82">
        <v>2020</v>
      </c>
      <c r="D108" s="62">
        <v>274</v>
      </c>
      <c r="E108" s="62"/>
      <c r="F108" s="62"/>
      <c r="G108" s="62"/>
      <c r="H108" s="62"/>
      <c r="I108" s="62"/>
      <c r="J108" s="62"/>
      <c r="K108" s="62"/>
      <c r="L108" s="82">
        <v>2020</v>
      </c>
      <c r="M108" s="84">
        <v>3701</v>
      </c>
      <c r="N108" s="62"/>
      <c r="O108" s="62"/>
      <c r="P108" s="62"/>
      <c r="Q108" s="62"/>
      <c r="R108" s="62"/>
      <c r="S108" s="62"/>
      <c r="T108" s="62"/>
      <c r="U108" s="62"/>
      <c r="V108" s="62"/>
      <c r="W108" s="62"/>
      <c r="X108" s="62"/>
      <c r="Y108" s="62"/>
    </row>
    <row r="109" spans="3:25" x14ac:dyDescent="0.25">
      <c r="C109" s="62"/>
      <c r="D109" s="62"/>
      <c r="E109" s="62"/>
      <c r="F109" s="62"/>
      <c r="G109" s="62"/>
      <c r="H109" s="62"/>
      <c r="I109" s="62"/>
      <c r="J109" s="62"/>
      <c r="K109" s="62"/>
      <c r="L109" s="62"/>
      <c r="M109" s="62"/>
      <c r="N109" s="62"/>
      <c r="O109" s="62"/>
      <c r="P109" s="62"/>
      <c r="Q109" s="62"/>
      <c r="R109" s="62"/>
      <c r="S109" s="62"/>
      <c r="T109" s="62"/>
      <c r="U109" s="62"/>
      <c r="V109" s="62"/>
      <c r="W109" s="62"/>
      <c r="X109" s="62"/>
      <c r="Y109" s="62"/>
    </row>
    <row r="110" spans="3:25" x14ac:dyDescent="0.25">
      <c r="C110" s="62"/>
      <c r="D110" s="62"/>
      <c r="E110" s="62"/>
      <c r="F110" s="62"/>
      <c r="G110" s="62"/>
      <c r="H110" s="62"/>
      <c r="I110" s="62"/>
      <c r="J110" s="62"/>
      <c r="K110" s="62"/>
      <c r="L110" s="62"/>
      <c r="M110" s="62"/>
      <c r="N110" s="62"/>
      <c r="O110" s="62"/>
      <c r="P110" s="62"/>
      <c r="Q110" s="62"/>
      <c r="R110" s="62"/>
      <c r="S110" s="62"/>
      <c r="T110" s="62"/>
      <c r="U110" s="62"/>
      <c r="V110" s="62"/>
      <c r="W110" s="62"/>
      <c r="X110" s="62"/>
      <c r="Y110" s="62"/>
    </row>
    <row r="111" spans="3:25" x14ac:dyDescent="0.25">
      <c r="C111" s="62"/>
      <c r="D111" s="62"/>
      <c r="E111" s="62"/>
      <c r="F111" s="62"/>
      <c r="G111" s="62"/>
      <c r="H111" s="62"/>
      <c r="I111" s="62"/>
      <c r="J111" s="62"/>
      <c r="K111" s="62"/>
      <c r="L111" s="62"/>
      <c r="M111" s="62"/>
      <c r="N111" s="62"/>
      <c r="O111" s="62"/>
      <c r="P111" s="62"/>
      <c r="Q111" s="62"/>
      <c r="R111" s="62"/>
      <c r="S111" s="62"/>
      <c r="T111" s="62"/>
      <c r="U111" s="62"/>
      <c r="V111" s="62"/>
      <c r="W111" s="62"/>
      <c r="X111" s="62"/>
      <c r="Y111" s="62"/>
    </row>
    <row r="112" spans="3:25" x14ac:dyDescent="0.25">
      <c r="C112" s="62"/>
      <c r="D112" s="62"/>
      <c r="E112" s="62"/>
      <c r="F112" s="62"/>
      <c r="G112" s="62"/>
      <c r="H112" s="62"/>
      <c r="I112" s="62"/>
      <c r="J112" s="62"/>
      <c r="K112" s="62"/>
      <c r="L112" s="62"/>
      <c r="M112" s="62"/>
      <c r="N112" s="62"/>
      <c r="O112" s="62"/>
      <c r="P112" s="62"/>
      <c r="Q112" s="62"/>
      <c r="R112" s="62"/>
      <c r="S112" s="62"/>
      <c r="T112" s="62"/>
      <c r="U112" s="62"/>
      <c r="V112" s="62"/>
      <c r="W112" s="62"/>
      <c r="X112" s="62"/>
      <c r="Y112" s="62"/>
    </row>
    <row r="113" spans="3:25" x14ac:dyDescent="0.25">
      <c r="C113" s="62"/>
      <c r="D113" s="62"/>
      <c r="E113" s="62"/>
      <c r="F113" s="62"/>
      <c r="G113" s="62"/>
      <c r="H113" s="62"/>
      <c r="I113" s="62"/>
      <c r="J113" s="62"/>
      <c r="K113" s="62"/>
      <c r="L113" s="62"/>
      <c r="M113" s="62"/>
      <c r="N113" s="62"/>
      <c r="O113" s="62"/>
      <c r="P113" s="62"/>
      <c r="Q113" s="62"/>
      <c r="R113" s="62"/>
      <c r="S113" s="62"/>
      <c r="T113" s="62"/>
      <c r="U113" s="62"/>
      <c r="V113" s="62"/>
      <c r="W113" s="62"/>
      <c r="X113" s="62"/>
      <c r="Y113" s="62"/>
    </row>
    <row r="114" spans="3:25" x14ac:dyDescent="0.25">
      <c r="C114" s="62"/>
      <c r="D114" s="62"/>
      <c r="E114" s="62"/>
      <c r="F114" s="62"/>
      <c r="G114" s="62"/>
      <c r="H114" s="62"/>
      <c r="I114" s="62"/>
      <c r="J114" s="62"/>
      <c r="K114" s="62"/>
      <c r="L114" s="62"/>
      <c r="M114" s="62"/>
      <c r="N114" s="62"/>
      <c r="O114" s="62"/>
      <c r="P114" s="62"/>
      <c r="Q114" s="62"/>
      <c r="R114" s="62"/>
      <c r="S114" s="62"/>
      <c r="T114" s="62"/>
      <c r="U114" s="62"/>
      <c r="V114" s="62"/>
      <c r="W114" s="62"/>
      <c r="X114" s="62"/>
      <c r="Y114" s="62"/>
    </row>
  </sheetData>
  <autoFilter ref="C67:C73"/>
  <pageMargins left="0.511811024" right="0.511811024" top="0.78740157499999996" bottom="0.78740157499999996" header="0.31496062000000002" footer="0.31496062000000002"/>
  <pageSetup paperSize="9" orientation="portrait" horizontalDpi="4294967293" verticalDpi="4294967293" r:id="rId9"/>
  <drawing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'Base UGRHI'!$B$2:$B$23</xm:f>
          </x14:formula1>
          <xm:sqref>D65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2" tint="-9.9978637043366805E-2"/>
  </sheetPr>
  <dimension ref="C1:AH49"/>
  <sheetViews>
    <sheetView showGridLines="0" zoomScale="90" zoomScaleNormal="90" workbookViewId="0">
      <selection activeCell="T55" sqref="T55"/>
    </sheetView>
  </sheetViews>
  <sheetFormatPr defaultColWidth="9.140625" defaultRowHeight="15" x14ac:dyDescent="0.25"/>
  <cols>
    <col min="1" max="2" width="9.140625" style="75"/>
    <col min="3" max="3" width="7.140625" style="75" bestFit="1" customWidth="1"/>
    <col min="4" max="4" width="18.28515625" style="75" bestFit="1" customWidth="1"/>
    <col min="5" max="5" width="19.140625" style="75" customWidth="1"/>
    <col min="6" max="6" width="19.42578125" style="75" bestFit="1" customWidth="1"/>
    <col min="7" max="7" width="8" style="75" customWidth="1"/>
    <col min="8" max="8" width="8.5703125" style="75" customWidth="1"/>
    <col min="9" max="9" width="7.5703125" style="75" customWidth="1"/>
    <col min="10" max="12" width="9.140625" style="75"/>
    <col min="13" max="13" width="13.42578125" style="75" customWidth="1"/>
    <col min="14" max="14" width="12.5703125" style="75" customWidth="1"/>
    <col min="15" max="20" width="9.140625" style="75"/>
    <col min="21" max="22" width="12.5703125" style="75" customWidth="1"/>
    <col min="23" max="16384" width="9.140625" style="75"/>
  </cols>
  <sheetData>
    <row r="1" spans="3:34" s="76" customFormat="1" x14ac:dyDescent="0.25">
      <c r="C1" s="85"/>
      <c r="D1" s="85"/>
      <c r="E1" s="85"/>
      <c r="F1" s="79" t="s">
        <v>763</v>
      </c>
      <c r="G1" s="89"/>
      <c r="H1" s="89"/>
      <c r="I1" s="90"/>
      <c r="J1" s="85"/>
      <c r="K1" s="85"/>
      <c r="L1" s="85"/>
      <c r="M1" s="85"/>
      <c r="N1" s="79" t="s">
        <v>764</v>
      </c>
      <c r="O1" s="89"/>
      <c r="P1" s="89"/>
      <c r="Q1" s="89"/>
      <c r="R1" s="90"/>
      <c r="S1" s="85"/>
      <c r="T1" s="85"/>
      <c r="U1" s="85"/>
      <c r="V1" s="79" t="s">
        <v>765</v>
      </c>
      <c r="W1" s="89"/>
      <c r="X1" s="89"/>
      <c r="Y1" s="89"/>
      <c r="Z1" s="89"/>
      <c r="AA1" s="90"/>
      <c r="AB1" s="85"/>
      <c r="AC1" s="85"/>
    </row>
    <row r="2" spans="3:34" x14ac:dyDescent="0.25">
      <c r="C2" s="111" t="s">
        <v>0</v>
      </c>
      <c r="D2" s="111">
        <v>22</v>
      </c>
      <c r="E2" s="62"/>
      <c r="F2" s="62"/>
      <c r="G2" s="62"/>
      <c r="H2" s="62"/>
      <c r="I2" s="62"/>
      <c r="J2" s="62"/>
      <c r="K2" s="62"/>
      <c r="L2" s="62"/>
      <c r="M2" s="62"/>
      <c r="N2" s="62"/>
      <c r="O2" s="62"/>
      <c r="P2" s="62"/>
      <c r="Q2" s="62"/>
      <c r="R2" s="62"/>
      <c r="S2" s="62"/>
      <c r="T2" s="62"/>
      <c r="U2" s="62"/>
      <c r="V2" s="62"/>
      <c r="W2" s="62"/>
      <c r="X2" s="62"/>
      <c r="Y2" s="62"/>
      <c r="Z2" s="62"/>
      <c r="AA2" s="62"/>
      <c r="AB2" s="62"/>
      <c r="AC2" s="62"/>
    </row>
    <row r="3" spans="3:34" x14ac:dyDescent="0.25">
      <c r="C3" s="62"/>
      <c r="D3" s="62"/>
      <c r="E3" s="62"/>
      <c r="F3" s="62"/>
      <c r="G3" s="62"/>
      <c r="H3" s="62"/>
      <c r="I3" s="62"/>
      <c r="J3" s="62"/>
      <c r="K3" s="62"/>
      <c r="L3" s="62"/>
      <c r="M3" s="62"/>
      <c r="N3" s="62"/>
      <c r="O3" s="62"/>
      <c r="P3" s="62"/>
      <c r="Q3" s="62"/>
      <c r="R3" s="62"/>
      <c r="S3" s="62"/>
      <c r="T3" s="62"/>
      <c r="U3" s="62"/>
      <c r="V3" s="62"/>
      <c r="W3" s="62"/>
      <c r="X3" s="62"/>
      <c r="Y3" s="62"/>
      <c r="Z3" s="62"/>
      <c r="AA3" s="62"/>
      <c r="AB3" s="62"/>
      <c r="AC3" s="62"/>
    </row>
    <row r="4" spans="3:34" x14ac:dyDescent="0.25">
      <c r="C4" s="62" t="s">
        <v>1</v>
      </c>
      <c r="D4" s="62"/>
      <c r="E4" s="62"/>
      <c r="F4" s="100" t="s">
        <v>766</v>
      </c>
      <c r="G4" s="45" t="s">
        <v>767</v>
      </c>
      <c r="H4" s="46" t="s">
        <v>768</v>
      </c>
      <c r="I4" s="47" t="s">
        <v>769</v>
      </c>
      <c r="J4" s="62"/>
      <c r="K4" s="62"/>
      <c r="L4" s="62"/>
      <c r="M4" s="62"/>
      <c r="N4" s="100" t="s">
        <v>766</v>
      </c>
      <c r="O4" s="45" t="s">
        <v>767</v>
      </c>
      <c r="P4" s="46" t="s">
        <v>768</v>
      </c>
      <c r="Q4" s="47" t="s">
        <v>769</v>
      </c>
      <c r="R4" s="62"/>
      <c r="S4" s="62"/>
      <c r="T4" s="62"/>
      <c r="U4" s="62"/>
      <c r="V4" s="100" t="s">
        <v>766</v>
      </c>
      <c r="W4" s="45" t="s">
        <v>767</v>
      </c>
      <c r="X4" s="46" t="s">
        <v>768</v>
      </c>
      <c r="Y4" s="47" t="s">
        <v>769</v>
      </c>
      <c r="Z4" s="62"/>
      <c r="AA4" s="62"/>
      <c r="AB4" s="62"/>
      <c r="AC4" s="62"/>
    </row>
    <row r="5" spans="3:34" customFormat="1" hidden="1" x14ac:dyDescent="0.25">
      <c r="C5" s="18">
        <v>2013</v>
      </c>
      <c r="F5" t="e">
        <f>VLOOKUP($D$2,BaseUGRHI[[UGRHI]:[Nº de municípios]],7,FALSE)-SUM(G5:I5)</f>
        <v>#REF!</v>
      </c>
      <c r="G5" t="e">
        <f>COUNTIFS(Tabela_BI[UGRHI],'Ab. Públ.'!$D$2,Tabela_BI[Ano],'Ab. Públ.'!$C5,#REF!,"&lt;50,0000")</f>
        <v>#REF!</v>
      </c>
      <c r="H5" t="e">
        <f>COUNTIFS(Tabela_BI[UGRHI],'Ab. Públ.'!$D$2,Tabela_BI[Ano],'Ab. Públ.'!$C5,#REF!,"&gt;=50,0000",#REF!,"&lt;90,0000")</f>
        <v>#REF!</v>
      </c>
      <c r="I5" t="e">
        <f>COUNTIFS(Tabela_BI[UGRHI],'Ab. Públ.'!$D$2,Tabela_BI[Ano],'Ab. Públ.'!$C5,#REF!,"&gt;=90,0000")</f>
        <v>#REF!</v>
      </c>
      <c r="N5" t="e">
        <f>VLOOKUP($D$2,BaseUGRHI[[UGRHI]:[Nº de municípios]],7,FALSE)-SUM(O5:Q5)</f>
        <v>#REF!</v>
      </c>
      <c r="O5" t="e">
        <f>COUNTIFS(Tabela_BI[UGRHI],'Ab. Públ.'!$D$2,Tabela_BI[Ano],'Ab. Públ.'!$C5,#REF!,"&lt;80,0000")</f>
        <v>#REF!</v>
      </c>
      <c r="P5" t="e">
        <f>COUNTIFS(Tabela_BI[UGRHI],'Ab. Públ.'!$D$2,Tabela_BI[Ano],'Ab. Públ.'!$C5,#REF!,"&gt;=80,0000",#REF!,"&lt;95,0000")</f>
        <v>#REF!</v>
      </c>
      <c r="Q5" t="e">
        <f>COUNTIFS(Tabela_BI[UGRHI],'Ab. Públ.'!$D$2,Tabela_BI[Ano],'Ab. Públ.'!$C5,#REF!,"&gt;=95,0000")</f>
        <v>#REF!</v>
      </c>
      <c r="V5" t="e">
        <f>VLOOKUP($D$2,BaseUGRHI[[UGRHI]:[Nº de municípios]],7,FALSE)-SUM(W5:Y5)</f>
        <v>#REF!</v>
      </c>
      <c r="W5" t="e">
        <f>COUNTIFS(Tabela_BI[UGRHI],'Ab. Públ.'!$D$2,Tabela_BI[Ano],'Ab. Públ.'!$C5,#REF!,"&gt;=40,0000")</f>
        <v>#REF!</v>
      </c>
      <c r="X5" t="e">
        <f>COUNTIFS(Tabela_BI[UGRHI],'Ab. Públ.'!$D$2,Tabela_BI[Ano],'Ab. Públ.'!$C5,#REF!,"&gt;25,0000",#REF!,"&lt;40,0000")</f>
        <v>#REF!</v>
      </c>
      <c r="Y5" t="e">
        <f>COUNTIFS(Tabela_BI[UGRHI],'Ab. Públ.'!$D$2,Tabela_BI[Ano],'Ab. Públ.'!$C5,#REF!,"&gt;=5,0000",#REF!,"&lt;=25,0000")</f>
        <v>#REF!</v>
      </c>
      <c r="AE5" s="75"/>
      <c r="AF5" s="75"/>
      <c r="AG5" s="75"/>
      <c r="AH5" s="75"/>
    </row>
    <row r="6" spans="3:34" x14ac:dyDescent="0.25">
      <c r="C6" s="9">
        <v>2015</v>
      </c>
      <c r="D6" s="62"/>
      <c r="E6" s="62"/>
      <c r="F6" t="e">
        <f>VLOOKUP($D$2,BaseUGRHI[[UGRHI]:[Nº de municípios]],7,FALSE)-SUM(G6:I6)</f>
        <v>#REF!</v>
      </c>
      <c r="G6" s="62" t="e">
        <f>COUNTIFS(Tabela_BI[UGRHI],'Ab. Públ.'!$D$2,Tabela_BI[Ano],'Ab. Públ.'!$C6,#REF!,"&lt;50,0000")</f>
        <v>#REF!</v>
      </c>
      <c r="H6" s="62" t="e">
        <f>COUNTIFS(Tabela_BI[UGRHI],'Ab. Públ.'!$D$2,Tabela_BI[Ano],'Ab. Públ.'!$C6,#REF!,"&gt;=50,0000",#REF!,"&lt;90,0000")</f>
        <v>#REF!</v>
      </c>
      <c r="I6" s="62" t="e">
        <f>COUNTIFS(Tabela_BI[UGRHI],'Ab. Públ.'!$D$2,Tabela_BI[Ano],'Ab. Públ.'!$C6,#REF!,"&gt;=90,0000")</f>
        <v>#REF!</v>
      </c>
      <c r="J6" s="62"/>
      <c r="K6" s="62"/>
      <c r="L6" s="62"/>
      <c r="M6" s="62"/>
      <c r="N6" t="e">
        <f>VLOOKUP($D$2,BaseUGRHI[[UGRHI]:[Nº de municípios]],7,FALSE)-SUM(O6:Q6)</f>
        <v>#REF!</v>
      </c>
      <c r="O6" s="62" t="e">
        <f>COUNTIFS(Tabela_BI[UGRHI],'Ab. Públ.'!$D$2,Tabela_BI[Ano],'Ab. Públ.'!$C6,#REF!,"&lt;80,0000")</f>
        <v>#REF!</v>
      </c>
      <c r="P6" s="62" t="e">
        <f>COUNTIFS(Tabela_BI[UGRHI],'Ab. Públ.'!$D$2,Tabela_BI[Ano],'Ab. Públ.'!$C6,#REF!,"&gt;=80,0000",#REF!,"&lt;95,0000")</f>
        <v>#REF!</v>
      </c>
      <c r="Q6" s="62" t="e">
        <f>COUNTIFS(Tabela_BI[UGRHI],'Ab. Públ.'!$D$2,Tabela_BI[Ano],'Ab. Públ.'!$C6,#REF!,"&gt;=95,0000")</f>
        <v>#REF!</v>
      </c>
      <c r="R6" s="62"/>
      <c r="S6" s="62"/>
      <c r="T6" s="62"/>
      <c r="U6" s="62"/>
      <c r="V6" t="e">
        <f>VLOOKUP($D$2,BaseUGRHI[[UGRHI]:[Nº de municípios]],7,FALSE)-SUM(W6:Y6)</f>
        <v>#REF!</v>
      </c>
      <c r="W6" s="62" t="e">
        <f>COUNTIFS(Tabela_BI[UGRHI],'Ab. Públ.'!$D$2,Tabela_BI[Ano],'Ab. Públ.'!$C6,#REF!,"&gt;=40,0000")</f>
        <v>#REF!</v>
      </c>
      <c r="X6" s="62" t="e">
        <f>COUNTIFS(Tabela_BI[UGRHI],'Ab. Públ.'!$D$2,Tabela_BI[Ano],'Ab. Públ.'!$C6,#REF!,"&gt;25,0000",#REF!,"&lt;40,0000")</f>
        <v>#REF!</v>
      </c>
      <c r="Y6" s="62" t="e">
        <f>COUNTIFS(Tabela_BI[UGRHI],'Ab. Públ.'!$D$2,Tabela_BI[Ano],'Ab. Públ.'!$C6,#REF!,"&gt;=5,0000",#REF!,"&lt;=25,0000")</f>
        <v>#REF!</v>
      </c>
      <c r="Z6" s="62"/>
      <c r="AA6" s="62"/>
      <c r="AB6" s="62"/>
      <c r="AC6" s="62"/>
    </row>
    <row r="7" spans="3:34" x14ac:dyDescent="0.25">
      <c r="C7" s="9">
        <v>2016</v>
      </c>
      <c r="D7" s="62"/>
      <c r="E7" s="62"/>
      <c r="F7" t="e">
        <f>VLOOKUP($D$2,BaseUGRHI[[UGRHI]:[Nº de municípios]],7,FALSE)-SUM(G7:I7)</f>
        <v>#REF!</v>
      </c>
      <c r="G7" s="62" t="e">
        <f>COUNTIFS(Tabela_BI[UGRHI],'Ab. Públ.'!$D$2,Tabela_BI[Ano],'Ab. Públ.'!$C7,#REF!,"&lt;50,0000")</f>
        <v>#REF!</v>
      </c>
      <c r="H7" s="62" t="e">
        <f>COUNTIFS(Tabela_BI[UGRHI],'Ab. Públ.'!$D$2,Tabela_BI[Ano],'Ab. Públ.'!$C7,#REF!,"&gt;=50,0000",#REF!,"&lt;90,0000")</f>
        <v>#REF!</v>
      </c>
      <c r="I7" s="62" t="e">
        <f>COUNTIFS(Tabela_BI[UGRHI],'Ab. Públ.'!$D$2,Tabela_BI[Ano],'Ab. Públ.'!$C7,#REF!,"&gt;=90,0000")</f>
        <v>#REF!</v>
      </c>
      <c r="J7" s="62"/>
      <c r="K7" s="62"/>
      <c r="L7" s="62"/>
      <c r="M7" s="62"/>
      <c r="N7" t="e">
        <f>VLOOKUP($D$2,BaseUGRHI[[UGRHI]:[Nº de municípios]],7,FALSE)-SUM(O7:Q7)</f>
        <v>#REF!</v>
      </c>
      <c r="O7" s="62" t="e">
        <f>COUNTIFS(Tabela_BI[UGRHI],'Ab. Públ.'!$D$2,Tabela_BI[Ano],'Ab. Públ.'!$C7,#REF!,"&lt;80,0000")</f>
        <v>#REF!</v>
      </c>
      <c r="P7" s="62" t="e">
        <f>COUNTIFS(Tabela_BI[UGRHI],'Ab. Públ.'!$D$2,Tabela_BI[Ano],'Ab. Públ.'!$C7,#REF!,"&gt;=80,0000",#REF!,"&lt;95,0000")</f>
        <v>#REF!</v>
      </c>
      <c r="Q7" s="62" t="e">
        <f>COUNTIFS(Tabela_BI[UGRHI],'Ab. Públ.'!$D$2,Tabela_BI[Ano],'Ab. Públ.'!$C7,#REF!,"&gt;=95,0000")</f>
        <v>#REF!</v>
      </c>
      <c r="R7" s="62"/>
      <c r="S7" s="62"/>
      <c r="T7" s="62"/>
      <c r="U7" s="62"/>
      <c r="V7" t="e">
        <f>VLOOKUP($D$2,BaseUGRHI[[UGRHI]:[Nº de municípios]],7,FALSE)-SUM(W7:Y7)</f>
        <v>#REF!</v>
      </c>
      <c r="W7" s="62" t="e">
        <f>COUNTIFS(Tabela_BI[UGRHI],'Ab. Públ.'!$D$2,Tabela_BI[Ano],'Ab. Públ.'!$C7,#REF!,"&gt;=40,0000")</f>
        <v>#REF!</v>
      </c>
      <c r="X7" s="62" t="e">
        <f>COUNTIFS(Tabela_BI[UGRHI],'Ab. Públ.'!$D$2,Tabela_BI[Ano],'Ab. Públ.'!$C7,#REF!,"&gt;25,0000",#REF!,"&lt;40,0000")</f>
        <v>#REF!</v>
      </c>
      <c r="Y7" s="62" t="e">
        <f>COUNTIFS(Tabela_BI[UGRHI],'Ab. Públ.'!$D$2,Tabela_BI[Ano],'Ab. Públ.'!$C7,#REF!,"&gt;=5,0000",#REF!,"&lt;=25,0000")</f>
        <v>#REF!</v>
      </c>
      <c r="Z7" s="62"/>
      <c r="AA7" s="62"/>
      <c r="AB7" s="62"/>
      <c r="AC7" s="62"/>
    </row>
    <row r="8" spans="3:34" x14ac:dyDescent="0.25">
      <c r="C8" s="9">
        <v>2017</v>
      </c>
      <c r="D8" s="62"/>
      <c r="E8" s="62"/>
      <c r="F8" t="e">
        <f>VLOOKUP($D$2,BaseUGRHI[[UGRHI]:[Nº de municípios]],7,FALSE)-SUM(G8:I8)</f>
        <v>#REF!</v>
      </c>
      <c r="G8" s="62" t="e">
        <f>COUNTIFS(Tabela_BI[UGRHI],'Ab. Públ.'!$D$2,Tabela_BI[Ano],'Ab. Públ.'!$C8,#REF!,"&lt;50,0000")</f>
        <v>#REF!</v>
      </c>
      <c r="H8" s="62" t="e">
        <f>COUNTIFS(Tabela_BI[UGRHI],'Ab. Públ.'!$D$2,Tabela_BI[Ano],'Ab. Públ.'!$C8,#REF!,"&gt;=50,0000",#REF!,"&lt;90,0000")</f>
        <v>#REF!</v>
      </c>
      <c r="I8" s="62" t="e">
        <f>COUNTIFS(Tabela_BI[UGRHI],'Ab. Públ.'!$D$2,Tabela_BI[Ano],'Ab. Públ.'!$C8,#REF!,"&gt;=90,0000")</f>
        <v>#REF!</v>
      </c>
      <c r="J8" s="62"/>
      <c r="K8" s="62"/>
      <c r="L8" s="62"/>
      <c r="M8" s="62"/>
      <c r="N8" t="e">
        <f>VLOOKUP($D$2,BaseUGRHI[[UGRHI]:[Nº de municípios]],7,FALSE)-SUM(O8:Q8)</f>
        <v>#REF!</v>
      </c>
      <c r="O8" s="62" t="e">
        <f>COUNTIFS(Tabela_BI[UGRHI],'Ab. Públ.'!$D$2,Tabela_BI[Ano],'Ab. Públ.'!$C8,#REF!,"&lt;80,0000")</f>
        <v>#REF!</v>
      </c>
      <c r="P8" s="62" t="e">
        <f>COUNTIFS(Tabela_BI[UGRHI],'Ab. Públ.'!$D$2,Tabela_BI[Ano],'Ab. Públ.'!$C8,#REF!,"&gt;=80,0000",#REF!,"&lt;95,0000")</f>
        <v>#REF!</v>
      </c>
      <c r="Q8" s="62" t="e">
        <f>COUNTIFS(Tabela_BI[UGRHI],'Ab. Públ.'!$D$2,Tabela_BI[Ano],'Ab. Públ.'!$C8,#REF!,"&gt;=95,0000")</f>
        <v>#REF!</v>
      </c>
      <c r="R8" s="62"/>
      <c r="S8" s="62"/>
      <c r="T8" s="62"/>
      <c r="U8" s="62"/>
      <c r="V8" t="e">
        <f>VLOOKUP($D$2,BaseUGRHI[[UGRHI]:[Nº de municípios]],7,FALSE)-SUM(W8:Y8)</f>
        <v>#REF!</v>
      </c>
      <c r="W8" s="62" t="e">
        <f>COUNTIFS(Tabela_BI[UGRHI],'Ab. Públ.'!$D$2,Tabela_BI[Ano],'Ab. Públ.'!$C8,#REF!,"&gt;=40,0000")</f>
        <v>#REF!</v>
      </c>
      <c r="X8" s="62" t="e">
        <f>COUNTIFS(Tabela_BI[UGRHI],'Ab. Públ.'!$D$2,Tabela_BI[Ano],'Ab. Públ.'!$C8,#REF!,"&gt;25,0000",#REF!,"&lt;40,0000")</f>
        <v>#REF!</v>
      </c>
      <c r="Y8" s="62" t="e">
        <f>COUNTIFS(Tabela_BI[UGRHI],'Ab. Públ.'!$D$2,Tabela_BI[Ano],'Ab. Públ.'!$C8,#REF!,"&gt;=5,0000",#REF!,"&lt;=25,0000")</f>
        <v>#REF!</v>
      </c>
      <c r="Z8" s="62"/>
      <c r="AA8" s="62"/>
      <c r="AB8" s="62"/>
      <c r="AC8" s="62"/>
    </row>
    <row r="9" spans="3:34" x14ac:dyDescent="0.25">
      <c r="C9" s="9">
        <v>2018</v>
      </c>
      <c r="D9" s="62"/>
      <c r="E9" s="62"/>
      <c r="F9" t="e">
        <f>VLOOKUP($D$2,BaseUGRHI[[UGRHI]:[Nº de municípios]],7,FALSE)-SUM(G9:I9)</f>
        <v>#REF!</v>
      </c>
      <c r="G9" s="62" t="e">
        <f>COUNTIFS(Tabela_BI[UGRHI],'Ab. Públ.'!$D$2,Tabela_BI[Ano],'Ab. Públ.'!$C9,#REF!,"&lt;50,0000")</f>
        <v>#REF!</v>
      </c>
      <c r="H9" s="62" t="e">
        <f>COUNTIFS(Tabela_BI[UGRHI],'Ab. Públ.'!$D$2,Tabela_BI[Ano],'Ab. Públ.'!$C9,#REF!,"&gt;=50,0000",#REF!,"&lt;90,0000")</f>
        <v>#REF!</v>
      </c>
      <c r="I9" s="62" t="e">
        <f>COUNTIFS(Tabela_BI[UGRHI],'Ab. Públ.'!$D$2,Tabela_BI[Ano],'Ab. Públ.'!$C9,#REF!,"&gt;=90,0000")</f>
        <v>#REF!</v>
      </c>
      <c r="J9" s="62"/>
      <c r="K9" s="62"/>
      <c r="L9" s="62"/>
      <c r="M9" s="62"/>
      <c r="N9" t="e">
        <f>VLOOKUP($D$2,BaseUGRHI[[UGRHI]:[Nº de municípios]],7,FALSE)-SUM(O9:Q9)</f>
        <v>#REF!</v>
      </c>
      <c r="O9" s="62" t="e">
        <f>COUNTIFS(Tabela_BI[UGRHI],'Ab. Públ.'!$D$2,Tabela_BI[Ano],'Ab. Públ.'!$C9,#REF!,"&lt;80,0000")</f>
        <v>#REF!</v>
      </c>
      <c r="P9" s="62" t="e">
        <f>COUNTIFS(Tabela_BI[UGRHI],'Ab. Públ.'!$D$2,Tabela_BI[Ano],'Ab. Públ.'!$C9,#REF!,"&gt;=80,0000",#REF!,"&lt;95,0000")</f>
        <v>#REF!</v>
      </c>
      <c r="Q9" s="62" t="e">
        <f>COUNTIFS(Tabela_BI[UGRHI],'Ab. Públ.'!$D$2,Tabela_BI[Ano],'Ab. Públ.'!$C9,#REF!,"&gt;=95,0000")</f>
        <v>#REF!</v>
      </c>
      <c r="R9" s="62"/>
      <c r="S9" s="62"/>
      <c r="T9" s="62"/>
      <c r="U9" s="62"/>
      <c r="V9" t="e">
        <f>VLOOKUP($D$2,BaseUGRHI[[UGRHI]:[Nº de municípios]],7,FALSE)-SUM(W9:Y9)</f>
        <v>#REF!</v>
      </c>
      <c r="W9" s="62" t="e">
        <f>COUNTIFS(Tabela_BI[UGRHI],'Ab. Públ.'!$D$2,Tabela_BI[Ano],'Ab. Públ.'!$C9,#REF!,"&gt;=40,0000")</f>
        <v>#REF!</v>
      </c>
      <c r="X9" s="62" t="e">
        <f>COUNTIFS(Tabela_BI[UGRHI],'Ab. Públ.'!$D$2,Tabela_BI[Ano],'Ab. Públ.'!$C9,#REF!,"&gt;25,0000",#REF!,"&lt;40,0000")</f>
        <v>#REF!</v>
      </c>
      <c r="Y9" s="62" t="e">
        <f>COUNTIFS(Tabela_BI[UGRHI],'Ab. Públ.'!$D$2,Tabela_BI[Ano],'Ab. Públ.'!$C9,#REF!,"&gt;=5,0000",#REF!,"&lt;=25,0000")</f>
        <v>#REF!</v>
      </c>
      <c r="Z9" s="62"/>
      <c r="AA9" s="62"/>
      <c r="AB9" s="62"/>
      <c r="AC9" s="62"/>
    </row>
    <row r="10" spans="3:34" x14ac:dyDescent="0.25">
      <c r="C10" s="9">
        <v>2019</v>
      </c>
      <c r="D10" s="62"/>
      <c r="E10" s="62"/>
      <c r="F10" t="e">
        <f>VLOOKUP($D$2,BaseUGRHI[[UGRHI]:[Nº de municípios]],7,FALSE)-SUM(G10:I10)</f>
        <v>#REF!</v>
      </c>
      <c r="G10" s="62" t="e">
        <f>COUNTIFS(Tabela_BI[UGRHI],'Ab. Públ.'!$D$2,Tabela_BI[Ano],'Ab. Públ.'!$C10,#REF!,"&lt;50,0000")</f>
        <v>#REF!</v>
      </c>
      <c r="H10" s="62" t="e">
        <f>COUNTIFS(Tabela_BI[UGRHI],'Ab. Públ.'!$D$2,Tabela_BI[Ano],'Ab. Públ.'!$C10,#REF!,"&gt;=50,0000",#REF!,"&lt;90,0000")</f>
        <v>#REF!</v>
      </c>
      <c r="I10" s="62" t="e">
        <f>COUNTIFS(Tabela_BI[UGRHI],'Ab. Públ.'!$D$2,Tabela_BI[Ano],'Ab. Públ.'!$C10,#REF!,"&gt;=90,0000")</f>
        <v>#REF!</v>
      </c>
      <c r="J10" s="62"/>
      <c r="K10" s="62"/>
      <c r="L10" s="62"/>
      <c r="M10" s="62"/>
      <c r="N10" t="e">
        <f>VLOOKUP($D$2,BaseUGRHI[[UGRHI]:[Nº de municípios]],7,FALSE)-SUM(O10:Q10)</f>
        <v>#REF!</v>
      </c>
      <c r="O10" s="62" t="e">
        <f>COUNTIFS(Tabela_BI[UGRHI],'Ab. Públ.'!$D$2,Tabela_BI[Ano],'Ab. Públ.'!$C10,#REF!,"&lt;80,0000")</f>
        <v>#REF!</v>
      </c>
      <c r="P10" s="62" t="e">
        <f>COUNTIFS(Tabela_BI[UGRHI],'Ab. Públ.'!$D$2,Tabela_BI[Ano],'Ab. Públ.'!$C10,#REF!,"&gt;=80,0000",#REF!,"&lt;95,0000")</f>
        <v>#REF!</v>
      </c>
      <c r="Q10" s="62" t="e">
        <f>COUNTIFS(Tabela_BI[UGRHI],'Ab. Públ.'!$D$2,Tabela_BI[Ano],'Ab. Públ.'!$C10,#REF!,"&gt;=95,0000")</f>
        <v>#REF!</v>
      </c>
      <c r="R10" s="62"/>
      <c r="S10" s="62"/>
      <c r="T10" s="62"/>
      <c r="U10" s="62"/>
      <c r="V10" t="e">
        <f>VLOOKUP($D$2,BaseUGRHI[[UGRHI]:[Nº de municípios]],7,FALSE)-SUM(W10:Y10)</f>
        <v>#REF!</v>
      </c>
      <c r="W10" s="62" t="e">
        <f>COUNTIFS(Tabela_BI[UGRHI],'Ab. Públ.'!$D$2,Tabela_BI[Ano],'Ab. Públ.'!$C10,#REF!,"&gt;=40,0000")</f>
        <v>#REF!</v>
      </c>
      <c r="X10" s="62" t="e">
        <f>COUNTIFS(Tabela_BI[UGRHI],'Ab. Públ.'!$D$2,Tabela_BI[Ano],'Ab. Públ.'!$C10,#REF!,"&gt;25,0000",#REF!,"&lt;40,0000")</f>
        <v>#REF!</v>
      </c>
      <c r="Y10" s="62" t="e">
        <f>COUNTIFS(Tabela_BI[UGRHI],'Ab. Públ.'!$D$2,Tabela_BI[Ano],'Ab. Públ.'!$C10,#REF!,"&gt;=5,0000",#REF!,"&lt;=25,0000")</f>
        <v>#REF!</v>
      </c>
      <c r="Z10" s="62"/>
      <c r="AA10" s="62"/>
      <c r="AB10" s="62"/>
      <c r="AC10" s="62"/>
    </row>
    <row r="11" spans="3:34" x14ac:dyDescent="0.25">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row>
    <row r="12" spans="3:34" x14ac:dyDescent="0.25">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row>
    <row r="13" spans="3:34" x14ac:dyDescent="0.25">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row>
    <row r="14" spans="3:34" x14ac:dyDescent="0.25">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row>
    <row r="15" spans="3:34" x14ac:dyDescent="0.2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row>
    <row r="16" spans="3:34" x14ac:dyDescent="0.25">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row>
    <row r="17" spans="3:29" x14ac:dyDescent="0.25">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row>
    <row r="18" spans="3:29" x14ac:dyDescent="0.25">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row>
    <row r="19" spans="3:29" x14ac:dyDescent="0.25">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row>
    <row r="20" spans="3:29" x14ac:dyDescent="0.2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row>
    <row r="21" spans="3:29" x14ac:dyDescent="0.25">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row>
    <row r="22" spans="3:29" x14ac:dyDescent="0.25">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row>
    <row r="23" spans="3:29" x14ac:dyDescent="0.25">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row>
    <row r="24" spans="3:29" x14ac:dyDescent="0.25">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row>
    <row r="25" spans="3:29" x14ac:dyDescent="0.25">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row>
    <row r="26" spans="3:29" x14ac:dyDescent="0.25">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row>
    <row r="27" spans="3:29" x14ac:dyDescent="0.25">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row>
    <row r="28" spans="3:29" x14ac:dyDescent="0.25">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row>
    <row r="29" spans="3:29" x14ac:dyDescent="0.25">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row>
    <row r="30" spans="3:29" x14ac:dyDescent="0.25">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row>
    <row r="31" spans="3:29" x14ac:dyDescent="0.25">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row>
    <row r="32" spans="3:29" x14ac:dyDescent="0.25">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row>
    <row r="33" spans="3:29" x14ac:dyDescent="0.2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row>
    <row r="34" spans="3:29" x14ac:dyDescent="0.25">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row>
    <row r="35" spans="3:29" x14ac:dyDescent="0.25">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row>
    <row r="36" spans="3:29" x14ac:dyDescent="0.25">
      <c r="C36" s="93" t="s">
        <v>770</v>
      </c>
      <c r="D36" s="94"/>
      <c r="E36" s="94"/>
      <c r="F36" s="95"/>
      <c r="G36" s="62"/>
      <c r="H36" s="62"/>
      <c r="I36" s="62"/>
      <c r="J36" s="62"/>
      <c r="K36" s="62"/>
      <c r="L36" s="62"/>
      <c r="M36" s="62"/>
      <c r="N36" s="62"/>
      <c r="O36" s="62"/>
      <c r="P36" s="62"/>
      <c r="Q36" s="62"/>
      <c r="R36" s="62"/>
      <c r="S36" s="62"/>
      <c r="T36" s="62"/>
      <c r="U36" s="62"/>
      <c r="V36" s="62"/>
      <c r="W36" s="62"/>
      <c r="X36" s="62"/>
      <c r="Y36" s="62"/>
      <c r="Z36" s="62"/>
      <c r="AA36" s="62"/>
      <c r="AB36" s="62"/>
      <c r="AC36" s="62"/>
    </row>
    <row r="37" spans="3:29" x14ac:dyDescent="0.25">
      <c r="C37" s="79" t="s">
        <v>771</v>
      </c>
      <c r="D37" s="80"/>
      <c r="E37" s="80"/>
      <c r="F37" s="80"/>
      <c r="G37" s="80"/>
      <c r="H37" s="95"/>
      <c r="I37" s="62"/>
      <c r="J37" s="62"/>
      <c r="K37" s="62"/>
      <c r="L37" s="62"/>
      <c r="M37" s="62"/>
      <c r="N37" s="62"/>
      <c r="O37" s="62"/>
      <c r="P37" s="62"/>
      <c r="Q37" s="62"/>
      <c r="R37" s="62"/>
      <c r="S37" s="62"/>
      <c r="T37" s="62"/>
      <c r="U37" s="62"/>
      <c r="V37" s="62"/>
      <c r="W37" s="62"/>
      <c r="X37" s="62"/>
      <c r="Y37" s="62"/>
      <c r="Z37" s="62"/>
      <c r="AA37" s="62"/>
      <c r="AB37" s="62"/>
      <c r="AC37" s="62"/>
    </row>
    <row r="38" spans="3:29" x14ac:dyDescent="0.25">
      <c r="C38" s="62" t="s">
        <v>0</v>
      </c>
      <c r="D38" s="82">
        <v>6</v>
      </c>
      <c r="E38" s="62"/>
      <c r="F38" s="62"/>
      <c r="G38" s="62"/>
      <c r="H38" s="62"/>
      <c r="I38" s="62"/>
      <c r="J38" s="62"/>
      <c r="K38" s="62"/>
      <c r="L38" s="62"/>
      <c r="M38" s="62"/>
      <c r="N38" s="62"/>
      <c r="O38" s="62"/>
      <c r="P38" s="62"/>
      <c r="Q38" s="62"/>
      <c r="R38" s="62"/>
      <c r="S38" s="62"/>
      <c r="T38" s="62"/>
      <c r="U38" s="62"/>
      <c r="V38" s="62"/>
      <c r="W38" s="62"/>
      <c r="X38" s="62"/>
      <c r="Y38" s="62"/>
      <c r="Z38" s="62"/>
      <c r="AA38" s="62"/>
      <c r="AB38" s="62"/>
      <c r="AC38" s="62"/>
    </row>
    <row r="39" spans="3:29" x14ac:dyDescent="0.25">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row>
    <row r="40" spans="3:29" x14ac:dyDescent="0.25">
      <c r="C40" s="62" t="s">
        <v>1</v>
      </c>
      <c r="D40" s="62" t="s">
        <v>772</v>
      </c>
      <c r="E40" s="62" t="s">
        <v>773</v>
      </c>
      <c r="F40" s="62" t="s">
        <v>774</v>
      </c>
      <c r="G40" s="62"/>
      <c r="H40" s="62"/>
      <c r="I40" s="62"/>
      <c r="J40" s="62"/>
      <c r="K40" s="62"/>
      <c r="L40" s="62"/>
      <c r="M40" s="62"/>
      <c r="N40" s="62"/>
      <c r="O40" s="62"/>
      <c r="P40" s="62"/>
      <c r="Q40" s="62"/>
      <c r="R40" s="62"/>
      <c r="S40" s="62"/>
      <c r="T40" s="62"/>
      <c r="U40" s="62"/>
      <c r="V40" s="62"/>
      <c r="W40" s="62"/>
      <c r="X40" s="62"/>
      <c r="Y40" s="62"/>
      <c r="Z40" s="62"/>
      <c r="AA40" s="62"/>
      <c r="AB40" s="62"/>
      <c r="AC40" s="62"/>
    </row>
    <row r="41" spans="3:29" x14ac:dyDescent="0.25">
      <c r="C41" s="82">
        <v>2016</v>
      </c>
      <c r="D41" s="61">
        <v>78.923850163959486</v>
      </c>
      <c r="E41" s="61">
        <v>46.300098800000015</v>
      </c>
      <c r="F41" s="61">
        <v>58.664267776868954</v>
      </c>
      <c r="G41" s="62"/>
      <c r="H41" s="62"/>
      <c r="I41" s="62"/>
      <c r="J41" s="62"/>
      <c r="K41" s="62"/>
      <c r="L41" s="62"/>
      <c r="M41" s="62"/>
      <c r="N41" s="62"/>
      <c r="O41" s="62"/>
      <c r="P41" s="62"/>
      <c r="Q41" s="62"/>
      <c r="R41" s="62"/>
      <c r="S41" s="62"/>
      <c r="T41" s="62"/>
      <c r="U41" s="62"/>
      <c r="V41" s="62"/>
      <c r="W41" s="62"/>
      <c r="X41" s="62"/>
      <c r="Y41" s="62"/>
      <c r="Z41" s="62"/>
      <c r="AA41" s="62"/>
      <c r="AB41" s="62"/>
      <c r="AC41" s="62"/>
    </row>
    <row r="42" spans="3:29" x14ac:dyDescent="0.25">
      <c r="C42" s="82">
        <v>2017</v>
      </c>
      <c r="D42" s="61">
        <v>79.675579229262723</v>
      </c>
      <c r="E42" s="61">
        <v>46.32</v>
      </c>
      <c r="F42" s="61">
        <v>58.135755582920055</v>
      </c>
      <c r="G42" s="62"/>
      <c r="H42" s="62"/>
      <c r="I42" s="62"/>
      <c r="J42" s="62"/>
      <c r="K42" s="62"/>
      <c r="L42" s="62"/>
      <c r="M42" s="62"/>
      <c r="N42" s="62"/>
      <c r="O42" s="62"/>
      <c r="P42" s="62"/>
      <c r="Q42" s="62"/>
      <c r="R42" s="62"/>
      <c r="S42" s="62"/>
      <c r="T42" s="62"/>
      <c r="U42" s="62"/>
      <c r="V42" s="62"/>
      <c r="W42" s="62"/>
      <c r="X42" s="62"/>
      <c r="Y42" s="62"/>
      <c r="Z42" s="62"/>
      <c r="AA42" s="62"/>
      <c r="AB42" s="62"/>
      <c r="AC42" s="62"/>
    </row>
    <row r="43" spans="3:29" x14ac:dyDescent="0.25">
      <c r="C43" s="82">
        <v>2018</v>
      </c>
      <c r="D43" s="61">
        <v>80.186330490187487</v>
      </c>
      <c r="E43" s="61">
        <v>46.738438056</v>
      </c>
      <c r="F43" s="61">
        <v>58.287288831254656</v>
      </c>
      <c r="G43" s="62"/>
      <c r="H43" s="62"/>
      <c r="I43" s="62"/>
      <c r="J43" s="62"/>
      <c r="K43" s="62"/>
      <c r="L43" s="62"/>
      <c r="M43" s="62"/>
      <c r="N43" s="62"/>
      <c r="O43" s="62"/>
      <c r="P43" s="62"/>
      <c r="Q43" s="62"/>
      <c r="R43" s="62"/>
      <c r="S43" s="62"/>
      <c r="T43" s="62"/>
      <c r="U43" s="62"/>
      <c r="V43" s="62"/>
      <c r="W43" s="62"/>
      <c r="X43" s="62"/>
      <c r="Y43" s="62"/>
      <c r="Z43" s="62"/>
      <c r="AA43" s="62"/>
      <c r="AB43" s="62"/>
      <c r="AC43" s="62"/>
    </row>
    <row r="44" spans="3:29" x14ac:dyDescent="0.25">
      <c r="C44" s="82">
        <v>2019</v>
      </c>
      <c r="D44" s="61">
        <v>80.49367442055555</v>
      </c>
      <c r="E44" s="61">
        <v>46.373938767123327</v>
      </c>
      <c r="F44" s="61">
        <v>57.611904414790736</v>
      </c>
      <c r="G44" s="62"/>
      <c r="H44" s="62"/>
      <c r="I44" s="62"/>
      <c r="J44" s="62"/>
      <c r="K44" s="62"/>
      <c r="L44" s="62"/>
      <c r="M44" s="62"/>
      <c r="N44" s="62"/>
      <c r="O44" s="62"/>
      <c r="P44" s="62"/>
      <c r="Q44" s="62"/>
      <c r="R44" s="62"/>
      <c r="S44" s="62"/>
      <c r="T44" s="62"/>
      <c r="U44" s="62"/>
      <c r="V44" s="62"/>
      <c r="W44" s="62"/>
      <c r="X44" s="62"/>
      <c r="Y44" s="62"/>
      <c r="Z44" s="62"/>
      <c r="AA44" s="62"/>
      <c r="AB44" s="62"/>
      <c r="AC44" s="62"/>
    </row>
    <row r="45" spans="3:29" x14ac:dyDescent="0.25">
      <c r="C45"/>
      <c r="D45"/>
      <c r="E45"/>
      <c r="F45"/>
      <c r="G45" s="62"/>
      <c r="H45" s="62"/>
      <c r="I45" s="62"/>
      <c r="J45" s="62"/>
      <c r="K45" s="62"/>
      <c r="L45" s="62"/>
      <c r="M45" s="62"/>
      <c r="N45" s="62"/>
      <c r="O45" s="62"/>
      <c r="P45" s="62"/>
      <c r="Q45" s="62"/>
      <c r="R45" s="62"/>
      <c r="S45" s="62"/>
      <c r="T45" s="62"/>
      <c r="U45" s="62"/>
      <c r="V45" s="62"/>
      <c r="W45" s="62"/>
      <c r="X45" s="62"/>
      <c r="Y45" s="62"/>
      <c r="Z45" s="62"/>
      <c r="AA45" s="62"/>
      <c r="AB45" s="62"/>
      <c r="AC45" s="62"/>
    </row>
    <row r="46" spans="3:29" x14ac:dyDescent="0.25">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row>
    <row r="47" spans="3:29" x14ac:dyDescent="0.25">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row>
    <row r="48" spans="3:29" x14ac:dyDescent="0.25">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row>
    <row r="49" spans="3:29" x14ac:dyDescent="0.25">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row>
  </sheetData>
  <autoFilter ref="C4:C10">
    <filterColumn colId="0">
      <filters>
        <filter val="2014"/>
        <filter val="2015"/>
        <filter val="2016"/>
        <filter val="2017"/>
        <filter val="2018"/>
      </filters>
    </filterColumn>
  </autoFilter>
  <pageMargins left="0.511811024" right="0.511811024" top="0.78740157499999996" bottom="0.78740157499999996" header="0.31496062000000002" footer="0.31496062000000002"/>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UGRHI'!$B$2:$B$23</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C1:AG75"/>
  <sheetViews>
    <sheetView topLeftCell="A13" zoomScale="85" zoomScaleNormal="85" workbookViewId="0">
      <selection activeCell="D21" sqref="D21"/>
    </sheetView>
  </sheetViews>
  <sheetFormatPr defaultColWidth="9.140625" defaultRowHeight="15" x14ac:dyDescent="0.25"/>
  <cols>
    <col min="1" max="2" width="9.140625" style="75"/>
    <col min="3" max="3" width="7" style="75" bestFit="1" customWidth="1"/>
    <col min="4" max="4" width="4.85546875" style="75" bestFit="1" customWidth="1"/>
    <col min="5" max="5" width="16.42578125" style="75" customWidth="1"/>
    <col min="6" max="6" width="15.140625" style="75" customWidth="1"/>
    <col min="7" max="7" width="16.85546875" style="75" customWidth="1"/>
    <col min="8" max="12" width="9.140625" style="75"/>
    <col min="13" max="13" width="20.140625" style="75" customWidth="1"/>
    <col min="14" max="14" width="17.42578125" style="75" customWidth="1"/>
    <col min="15" max="15" width="14.5703125" style="75" customWidth="1"/>
    <col min="16" max="16" width="15.42578125" style="75" customWidth="1"/>
    <col min="17" max="18" width="12.5703125" style="75" customWidth="1"/>
    <col min="19" max="19" width="14.42578125" style="75" customWidth="1"/>
    <col min="20" max="20" width="11.140625" style="75" customWidth="1"/>
    <col min="21" max="21" width="13.42578125" style="75" customWidth="1"/>
    <col min="22" max="22" width="9.5703125" style="75" customWidth="1"/>
    <col min="23" max="23" width="11.42578125" style="75" customWidth="1"/>
    <col min="24" max="25" width="12.5703125" style="75" customWidth="1"/>
    <col min="26" max="26" width="12.42578125" style="75" customWidth="1"/>
    <col min="27" max="27" width="14.42578125" style="75" customWidth="1"/>
    <col min="28" max="28" width="12.140625" style="75" customWidth="1"/>
    <col min="29" max="29" width="16.5703125" style="75" customWidth="1"/>
    <col min="30" max="30" width="24.85546875" style="75" bestFit="1" customWidth="1"/>
    <col min="31" max="31" width="15.42578125" style="75" customWidth="1"/>
    <col min="32" max="32" width="12" style="75" customWidth="1"/>
    <col min="33" max="33" width="15.140625" style="75" customWidth="1"/>
    <col min="34" max="34" width="12.5703125" style="75" customWidth="1"/>
    <col min="35" max="35" width="9.140625" style="75"/>
    <col min="36" max="36" width="16.42578125" style="75" customWidth="1"/>
    <col min="37" max="37" width="18.7109375" style="75" customWidth="1"/>
    <col min="38" max="38" width="9.140625" style="75"/>
    <col min="39" max="39" width="15.5703125" style="75" customWidth="1"/>
    <col min="40" max="40" width="11" style="75" customWidth="1"/>
    <col min="41" max="41" width="9.140625" style="75"/>
    <col min="42" max="43" width="20.5703125" style="75" customWidth="1"/>
    <col min="44" max="44" width="13.140625" style="75" customWidth="1"/>
    <col min="45" max="45" width="23.42578125" style="75" customWidth="1"/>
    <col min="46" max="46" width="9.140625" style="75"/>
    <col min="47" max="47" width="16.42578125" style="75" customWidth="1"/>
    <col min="48" max="48" width="11.140625" style="75" customWidth="1"/>
    <col min="49" max="50" width="9.140625" style="75"/>
    <col min="51" max="51" width="19.42578125" style="75" customWidth="1"/>
    <col min="52" max="52" width="14.42578125" style="75" customWidth="1"/>
    <col min="53" max="58" width="9.140625" style="75"/>
    <col min="59" max="59" width="27.5703125" style="75" customWidth="1"/>
    <col min="60" max="60" width="16.42578125" style="75" customWidth="1"/>
    <col min="61" max="16384" width="9.140625" style="75"/>
  </cols>
  <sheetData>
    <row r="1" spans="3:33" x14ac:dyDescent="0.25">
      <c r="C1" s="79" t="s">
        <v>775</v>
      </c>
      <c r="D1" s="89"/>
      <c r="E1" s="90"/>
      <c r="F1" s="81"/>
      <c r="G1" s="62"/>
      <c r="H1" s="62"/>
      <c r="I1" s="62"/>
      <c r="J1" s="62"/>
      <c r="K1" s="62"/>
      <c r="L1" s="62"/>
      <c r="M1" s="62"/>
      <c r="N1" s="62"/>
      <c r="O1" s="62"/>
      <c r="P1" s="62"/>
      <c r="Q1" s="62"/>
      <c r="R1" s="62"/>
      <c r="S1" s="62"/>
      <c r="T1" s="62"/>
      <c r="U1" s="62"/>
      <c r="V1" s="62"/>
      <c r="W1" s="62"/>
      <c r="X1" s="62"/>
      <c r="Y1" s="62"/>
      <c r="Z1" s="62"/>
      <c r="AA1" s="62"/>
      <c r="AB1" s="62"/>
      <c r="AC1" s="62"/>
      <c r="AD1" s="62"/>
      <c r="AE1" s="62"/>
      <c r="AF1" s="62"/>
      <c r="AG1" s="62"/>
    </row>
    <row r="2" spans="3:33" x14ac:dyDescent="0.25">
      <c r="C2" s="62" t="s">
        <v>0</v>
      </c>
      <c r="D2" s="82">
        <v>1</v>
      </c>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row>
    <row r="3" spans="3:33" x14ac:dyDescent="0.25">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row>
    <row r="4" spans="3:33" x14ac:dyDescent="0.25">
      <c r="C4" s="62" t="s">
        <v>1</v>
      </c>
      <c r="D4" s="91" t="s">
        <v>776</v>
      </c>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row>
    <row r="5" spans="3:33" x14ac:dyDescent="0.25">
      <c r="C5" s="82">
        <v>2016</v>
      </c>
      <c r="D5" s="88">
        <v>47.160000000000004</v>
      </c>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row>
    <row r="6" spans="3:33" x14ac:dyDescent="0.25">
      <c r="C6" s="82">
        <v>2017</v>
      </c>
      <c r="D6" s="88">
        <v>47.41</v>
      </c>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row>
    <row r="7" spans="3:33" x14ac:dyDescent="0.25">
      <c r="C7" s="82">
        <v>2018</v>
      </c>
      <c r="D7" s="88">
        <v>47.64</v>
      </c>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row>
    <row r="8" spans="3:33" x14ac:dyDescent="0.25">
      <c r="C8" s="82">
        <v>2019</v>
      </c>
      <c r="D8" s="88">
        <v>47.91</v>
      </c>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row>
    <row r="9" spans="3:33" x14ac:dyDescent="0.25">
      <c r="C9" s="82">
        <v>2020</v>
      </c>
      <c r="D9" s="88">
        <v>48.174499999999995</v>
      </c>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row>
    <row r="10" spans="3:33" x14ac:dyDescent="0.25">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row>
    <row r="11" spans="3:33" x14ac:dyDescent="0.25">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row>
    <row r="12" spans="3:33" x14ac:dyDescent="0.25">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row>
    <row r="13" spans="3:33" x14ac:dyDescent="0.25">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row>
    <row r="14" spans="3:33" x14ac:dyDescent="0.25">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row>
    <row r="15" spans="3:33" x14ac:dyDescent="0.2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row>
    <row r="16" spans="3:33" x14ac:dyDescent="0.25">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row>
    <row r="17" spans="3:33" x14ac:dyDescent="0.25">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row>
    <row r="18" spans="3:33" x14ac:dyDescent="0.25">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row>
    <row r="19" spans="3:33" x14ac:dyDescent="0.25">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row>
    <row r="20" spans="3:33" x14ac:dyDescent="0.25">
      <c r="C20" s="62"/>
      <c r="D20" s="62"/>
      <c r="E20" s="62"/>
      <c r="F20" s="79" t="s">
        <v>777</v>
      </c>
      <c r="G20" s="89"/>
      <c r="H20" s="89"/>
      <c r="I20" s="89"/>
      <c r="J20" s="89"/>
      <c r="K20" s="89"/>
      <c r="L20" s="89"/>
      <c r="M20" s="90"/>
      <c r="N20" s="62"/>
      <c r="O20" s="62"/>
      <c r="P20" s="79" t="s">
        <v>778</v>
      </c>
      <c r="Q20" s="89"/>
      <c r="R20" s="89"/>
      <c r="S20" s="89"/>
      <c r="T20" s="90"/>
      <c r="U20" s="62"/>
      <c r="V20" s="85"/>
      <c r="W20" s="79" t="s">
        <v>779</v>
      </c>
      <c r="X20" s="89"/>
      <c r="Y20" s="89"/>
      <c r="Z20" s="89"/>
      <c r="AA20" s="90"/>
      <c r="AB20" s="62"/>
      <c r="AC20" s="85"/>
      <c r="AD20" s="62"/>
      <c r="AE20" s="62"/>
      <c r="AF20" s="62"/>
      <c r="AG20" s="62"/>
    </row>
    <row r="21" spans="3:33" x14ac:dyDescent="0.25">
      <c r="C21" s="111" t="s">
        <v>0</v>
      </c>
      <c r="D21" s="111">
        <v>5</v>
      </c>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row>
    <row r="22" spans="3:33" x14ac:dyDescent="0.25">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row>
    <row r="23" spans="3:33" x14ac:dyDescent="0.25">
      <c r="C23" s="85" t="s">
        <v>1</v>
      </c>
      <c r="D23" s="82"/>
      <c r="E23" s="62"/>
      <c r="F23" s="131" t="s">
        <v>766</v>
      </c>
      <c r="G23" s="105" t="s">
        <v>767</v>
      </c>
      <c r="H23" s="104" t="s">
        <v>768</v>
      </c>
      <c r="I23" s="106" t="s">
        <v>769</v>
      </c>
      <c r="J23" s="62"/>
      <c r="K23" s="62"/>
      <c r="L23" s="62"/>
      <c r="M23" s="62"/>
      <c r="N23" s="62"/>
      <c r="O23" s="62"/>
      <c r="P23" s="106" t="s">
        <v>780</v>
      </c>
      <c r="Q23" s="105" t="s">
        <v>781</v>
      </c>
      <c r="R23" s="131" t="s">
        <v>766</v>
      </c>
      <c r="S23" s="132" t="s">
        <v>782</v>
      </c>
      <c r="T23" s="132" t="s">
        <v>783</v>
      </c>
      <c r="U23" s="62"/>
      <c r="V23" s="62"/>
      <c r="W23" s="106" t="s">
        <v>780</v>
      </c>
      <c r="X23" s="105" t="s">
        <v>781</v>
      </c>
      <c r="Y23" s="100" t="s">
        <v>766</v>
      </c>
      <c r="Z23" s="62"/>
      <c r="AA23" s="62"/>
      <c r="AB23" s="62"/>
      <c r="AC23" s="62"/>
      <c r="AD23" s="62"/>
      <c r="AE23" s="62"/>
      <c r="AF23" s="62"/>
      <c r="AG23" s="62"/>
    </row>
    <row r="24" spans="3:33" x14ac:dyDescent="0.25">
      <c r="C24" s="82">
        <v>2013</v>
      </c>
      <c r="D24" s="82"/>
      <c r="E24" s="62"/>
      <c r="F24" s="110" t="e">
        <f>VLOOKUP($D$21,BaseUGRHI[[UGRHI]:[Nº de municípios]],7,FALSE)-SUM(G24:I24)</f>
        <v>#REF!</v>
      </c>
      <c r="G24" s="109" t="e">
        <f>COUNTIFS(Tabela_BI[UGRHI],'RSU e Dren'!$D$21,Tabela_BI[Ano],'RSU e Dren'!$C24,#REF!,"&lt;50,0000")</f>
        <v>#REF!</v>
      </c>
      <c r="H24" s="109" t="e">
        <f>COUNTIFS(Tabela_BI[UGRHI],'RSU e Dren'!$D$21,Tabela_BI[Ano],'RSU e Dren'!$C24,#REF!,"&gt;=50,0000",#REF!,"&lt;90,000")</f>
        <v>#REF!</v>
      </c>
      <c r="I24" s="109" t="e">
        <f>COUNTIFS(Tabela_BI[UGRHI],'RSU e Dren'!$D$21,Tabela_BI[Ano],'RSU e Dren'!$C24,#REF!,"&gt;=90,0000")</f>
        <v>#REF!</v>
      </c>
      <c r="J24" s="62"/>
      <c r="K24" s="62"/>
      <c r="L24" s="62"/>
      <c r="M24" s="62"/>
      <c r="N24" s="62"/>
      <c r="O24" s="62"/>
      <c r="P24" s="107" t="e">
        <f>SUMIFS(#REF!,Tabela_BI[UGRHI],'RSU e Dren'!$D$21,#REF!,"&gt;=7,1",Tabela_BI[Ano],'RSU e Dren'!$C24)</f>
        <v>#REF!</v>
      </c>
      <c r="Q24" s="107" t="e">
        <f>SUMIFS(#REF!,Tabela_BI[UGRHI],'RSU e Dren'!$D$21,#REF!,"&lt;7,1",Tabela_BI[Ano],'RSU e Dren'!$C24)</f>
        <v>#REF!</v>
      </c>
      <c r="R24" s="107" t="e">
        <f>(SUMIFS(#REF!,Tabela_BI[UGRHI],'RSU e Dren'!$D$21,Tabela_BI[Ano],'RSU e Dren'!$C24))-SUM(P24:Q24)</f>
        <v>#REF!</v>
      </c>
      <c r="S24" s="107" t="e">
        <f t="shared" ref="S24:S29" si="0">SUM(P24:R24)</f>
        <v>#REF!</v>
      </c>
      <c r="T24" s="108" t="e">
        <f t="shared" ref="T24:T29" si="1">(P24/S24)*100</f>
        <v>#REF!</v>
      </c>
      <c r="U24" s="62"/>
      <c r="V24" s="62"/>
      <c r="W24" s="109" t="e">
        <f>COUNTIFS(Tabela_BI[UGRHI],'RSU e Dren'!$D$21,#REF!,"&gt;=7,1",Tabela_BI[Ano],'RSU e Dren'!$C24)</f>
        <v>#REF!</v>
      </c>
      <c r="X24" s="109" t="e">
        <f>COUNTIFS(Tabela_BI[UGRHI],'RSU e Dren'!$D$21,#REF!,"&lt;7,1",Tabela_BI[Ano],'RSU e Dren'!$C24)</f>
        <v>#REF!</v>
      </c>
      <c r="Y24" s="109" t="e">
        <f>VLOOKUP($D$21,BaseUGRHI[[UGRHI]:[Nº de municípios]],7,FALSE)-SUM(W24:X24)</f>
        <v>#REF!</v>
      </c>
      <c r="Z24" s="62"/>
      <c r="AA24" s="62"/>
      <c r="AB24" s="62"/>
      <c r="AC24" s="62"/>
      <c r="AD24" s="62"/>
      <c r="AE24" s="62"/>
      <c r="AF24" s="62"/>
      <c r="AG24" s="62"/>
    </row>
    <row r="25" spans="3:33" x14ac:dyDescent="0.25">
      <c r="C25" s="82">
        <v>2014</v>
      </c>
      <c r="D25" s="82"/>
      <c r="E25" s="62"/>
      <c r="F25" s="110" t="e">
        <f>VLOOKUP($D$21,BaseUGRHI[[UGRHI]:[Nº de municípios]],7,FALSE)-SUM(G25:I25)</f>
        <v>#REF!</v>
      </c>
      <c r="G25" s="109" t="e">
        <f>COUNTIFS(Tabela_BI[UGRHI],'RSU e Dren'!$D$21,Tabela_BI[Ano],'RSU e Dren'!$C25,#REF!,"&lt;50,0000")</f>
        <v>#REF!</v>
      </c>
      <c r="H25" s="109" t="e">
        <f>COUNTIFS(Tabela_BI[UGRHI],'RSU e Dren'!$D$21,Tabela_BI[Ano],'RSU e Dren'!$C25,#REF!,"&gt;=50,0000",#REF!,"&lt;90,000")</f>
        <v>#REF!</v>
      </c>
      <c r="I25" s="109" t="e">
        <f>COUNTIFS(Tabela_BI[UGRHI],'RSU e Dren'!$D$21,Tabela_BI[Ano],'RSU e Dren'!$C25,#REF!,"&gt;=90,0000")</f>
        <v>#REF!</v>
      </c>
      <c r="J25" s="62"/>
      <c r="K25" s="62"/>
      <c r="L25" s="62"/>
      <c r="M25" s="62"/>
      <c r="N25" s="62"/>
      <c r="O25" s="62"/>
      <c r="P25" s="107" t="e">
        <f>SUMIFS(#REF!,Tabela_BI[UGRHI],'RSU e Dren'!$D$21,#REF!,"&gt;=7,1",Tabela_BI[Ano],'RSU e Dren'!$C25)</f>
        <v>#REF!</v>
      </c>
      <c r="Q25" s="107" t="e">
        <f>SUMIFS(#REF!,Tabela_BI[UGRHI],'RSU e Dren'!$D$21,#REF!,"&lt;7,1",Tabela_BI[Ano],'RSU e Dren'!$C25)</f>
        <v>#REF!</v>
      </c>
      <c r="R25" s="107" t="e">
        <f>(SUMIFS(#REF!,Tabela_BI[UGRHI],'RSU e Dren'!$D$21,Tabela_BI[Ano],'RSU e Dren'!$C25))-SUM(P25:Q25)</f>
        <v>#REF!</v>
      </c>
      <c r="S25" s="107" t="e">
        <f t="shared" si="0"/>
        <v>#REF!</v>
      </c>
      <c r="T25" s="108" t="e">
        <f t="shared" si="1"/>
        <v>#REF!</v>
      </c>
      <c r="U25" s="62"/>
      <c r="V25" s="62"/>
      <c r="W25" s="109" t="e">
        <f>COUNTIFS(Tabela_BI[UGRHI],'RSU e Dren'!$D$21,#REF!,"&gt;=7,1",Tabela_BI[Ano],'RSU e Dren'!$C25)</f>
        <v>#REF!</v>
      </c>
      <c r="X25" s="109" t="e">
        <f>COUNTIFS(Tabela_BI[UGRHI],'RSU e Dren'!$D$21,#REF!,"&lt;7,1",Tabela_BI[Ano],'RSU e Dren'!$C25)</f>
        <v>#REF!</v>
      </c>
      <c r="Y25" s="109" t="e">
        <f>VLOOKUP($D$21,BaseUGRHI[[UGRHI]:[Nº de municípios]],7,FALSE)-SUM(W25:X25)</f>
        <v>#REF!</v>
      </c>
      <c r="Z25" s="62"/>
      <c r="AA25" s="62"/>
      <c r="AB25" s="62"/>
      <c r="AC25" s="62"/>
      <c r="AD25" s="62"/>
      <c r="AE25" s="62"/>
      <c r="AF25" s="62"/>
      <c r="AG25" s="62"/>
    </row>
    <row r="26" spans="3:33" x14ac:dyDescent="0.25">
      <c r="C26" s="82">
        <v>2015</v>
      </c>
      <c r="D26" s="82"/>
      <c r="E26" s="62"/>
      <c r="F26" s="110" t="e">
        <f>VLOOKUP($D$21,BaseUGRHI[[UGRHI]:[Nº de municípios]],7,FALSE)-SUM(G26:I26)</f>
        <v>#REF!</v>
      </c>
      <c r="G26" s="109" t="e">
        <f>COUNTIFS(Tabela_BI[UGRHI],'RSU e Dren'!$D$21,Tabela_BI[Ano],'RSU e Dren'!$C26,#REF!,"&lt;50,0000")</f>
        <v>#REF!</v>
      </c>
      <c r="H26" s="109" t="e">
        <f>COUNTIFS(Tabela_BI[UGRHI],'RSU e Dren'!$D$21,Tabela_BI[Ano],'RSU e Dren'!$C26,#REF!,"&gt;=50,0000",#REF!,"&lt;90,000")</f>
        <v>#REF!</v>
      </c>
      <c r="I26" s="109" t="e">
        <f>COUNTIFS(Tabela_BI[UGRHI],'RSU e Dren'!$D$21,Tabela_BI[Ano],'RSU e Dren'!$C26,#REF!,"&gt;=90,0000")</f>
        <v>#REF!</v>
      </c>
      <c r="J26" s="62"/>
      <c r="K26" s="62"/>
      <c r="L26" s="62"/>
      <c r="M26" s="62"/>
      <c r="N26" s="62"/>
      <c r="O26" s="62"/>
      <c r="P26" s="107" t="e">
        <f>SUMIFS(#REF!,Tabela_BI[UGRHI],'RSU e Dren'!$D$21,#REF!,"&gt;=7,1",Tabela_BI[Ano],'RSU e Dren'!$C26)</f>
        <v>#REF!</v>
      </c>
      <c r="Q26" s="107" t="e">
        <f>SUMIFS(#REF!,Tabela_BI[UGRHI],'RSU e Dren'!$D$21,#REF!,"&lt;7,1",Tabela_BI[Ano],'RSU e Dren'!$C26)</f>
        <v>#REF!</v>
      </c>
      <c r="R26" s="107" t="e">
        <f>(SUMIFS(#REF!,Tabela_BI[UGRHI],'RSU e Dren'!$D$21,Tabela_BI[Ano],'RSU e Dren'!$C26))-SUM(P26:Q26)</f>
        <v>#REF!</v>
      </c>
      <c r="S26" s="107" t="e">
        <f t="shared" si="0"/>
        <v>#REF!</v>
      </c>
      <c r="T26" s="108" t="e">
        <f t="shared" si="1"/>
        <v>#REF!</v>
      </c>
      <c r="U26" s="62"/>
      <c r="V26" s="62"/>
      <c r="W26" s="109" t="e">
        <f>COUNTIFS(Tabela_BI[UGRHI],'RSU e Dren'!$D$21,#REF!,"&gt;=7,1",Tabela_BI[Ano],'RSU e Dren'!$C26)</f>
        <v>#REF!</v>
      </c>
      <c r="X26" s="109" t="e">
        <f>COUNTIFS(Tabela_BI[UGRHI],'RSU e Dren'!$D$21,#REF!,"&lt;7,1",Tabela_BI[Ano],'RSU e Dren'!$C26)</f>
        <v>#REF!</v>
      </c>
      <c r="Y26" s="109" t="e">
        <f>VLOOKUP($D$21,BaseUGRHI[[UGRHI]:[Nº de municípios]],7,FALSE)-SUM(W26:X26)</f>
        <v>#REF!</v>
      </c>
      <c r="Z26" s="62"/>
      <c r="AA26" s="62"/>
      <c r="AB26" s="62"/>
      <c r="AC26" s="62"/>
      <c r="AD26" s="62"/>
      <c r="AE26" s="62"/>
      <c r="AF26" s="62"/>
      <c r="AG26" s="62"/>
    </row>
    <row r="27" spans="3:33" x14ac:dyDescent="0.25">
      <c r="C27" s="82">
        <v>2016</v>
      </c>
      <c r="D27" s="82"/>
      <c r="E27" s="62"/>
      <c r="F27" s="110" t="e">
        <f>VLOOKUP($D$21,BaseUGRHI[[UGRHI]:[Nº de municípios]],7,FALSE)-SUM(G27:I27)</f>
        <v>#REF!</v>
      </c>
      <c r="G27" s="109" t="e">
        <f>COUNTIFS(Tabela_BI[UGRHI],'RSU e Dren'!$D$21,Tabela_BI[Ano],'RSU e Dren'!$C27,#REF!,"&lt;50,0000")</f>
        <v>#REF!</v>
      </c>
      <c r="H27" s="109" t="e">
        <f>COUNTIFS(Tabela_BI[UGRHI],'RSU e Dren'!$D$21,Tabela_BI[Ano],'RSU e Dren'!$C27,#REF!,"&gt;=50,0000",#REF!,"&lt;90,000")</f>
        <v>#REF!</v>
      </c>
      <c r="I27" s="109" t="e">
        <f>COUNTIFS(Tabela_BI[UGRHI],'RSU e Dren'!$D$21,Tabela_BI[Ano],'RSU e Dren'!$C27,#REF!,"&gt;=90,0000")</f>
        <v>#REF!</v>
      </c>
      <c r="J27" s="62"/>
      <c r="K27" s="62"/>
      <c r="L27" s="62"/>
      <c r="M27" s="62"/>
      <c r="N27" s="62"/>
      <c r="O27" s="62"/>
      <c r="P27" s="107" t="e">
        <f>SUMIFS(#REF!,Tabela_BI[UGRHI],'RSU e Dren'!$D$21,#REF!,"&gt;=7,1",Tabela_BI[Ano],'RSU e Dren'!$C27)</f>
        <v>#REF!</v>
      </c>
      <c r="Q27" s="107" t="e">
        <f>SUMIFS(#REF!,Tabela_BI[UGRHI],'RSU e Dren'!$D$21,#REF!,"&lt;7,1",Tabela_BI[Ano],'RSU e Dren'!$C27)</f>
        <v>#REF!</v>
      </c>
      <c r="R27" s="107" t="e">
        <f>(SUMIFS(#REF!,Tabela_BI[UGRHI],'RSU e Dren'!$D$21,Tabela_BI[Ano],'RSU e Dren'!$C27))-SUM(P27:Q27)</f>
        <v>#REF!</v>
      </c>
      <c r="S27" s="107" t="e">
        <f t="shared" si="0"/>
        <v>#REF!</v>
      </c>
      <c r="T27" s="108" t="e">
        <f t="shared" si="1"/>
        <v>#REF!</v>
      </c>
      <c r="U27" s="62"/>
      <c r="V27" s="62"/>
      <c r="W27" s="109" t="e">
        <f>COUNTIFS(Tabela_BI[UGRHI],'RSU e Dren'!$D$21,#REF!,"&gt;=7,1",Tabela_BI[Ano],'RSU e Dren'!$C27)</f>
        <v>#REF!</v>
      </c>
      <c r="X27" s="109" t="e">
        <f>COUNTIFS(Tabela_BI[UGRHI],'RSU e Dren'!$D$21,#REF!,"&lt;7,1",Tabela_BI[Ano],'RSU e Dren'!$C27)</f>
        <v>#REF!</v>
      </c>
      <c r="Y27" s="109" t="e">
        <f>VLOOKUP($D$21,BaseUGRHI[[UGRHI]:[Nº de municípios]],7,FALSE)-SUM(W27:X27)</f>
        <v>#REF!</v>
      </c>
      <c r="Z27" s="62"/>
      <c r="AA27" s="62"/>
      <c r="AB27" s="62"/>
      <c r="AC27" s="62"/>
      <c r="AD27" s="62"/>
      <c r="AE27" s="62"/>
      <c r="AF27" s="62"/>
      <c r="AG27" s="62"/>
    </row>
    <row r="28" spans="3:33" x14ac:dyDescent="0.25">
      <c r="C28" s="82">
        <v>2017</v>
      </c>
      <c r="D28" s="82"/>
      <c r="E28" s="62"/>
      <c r="F28" s="110" t="e">
        <f>VLOOKUP($D$21,BaseUGRHI[[UGRHI]:[Nº de municípios]],7,FALSE)-SUM(G28:I28)</f>
        <v>#REF!</v>
      </c>
      <c r="G28" s="109" t="e">
        <f>COUNTIFS(Tabela_BI[UGRHI],'RSU e Dren'!$D$21,Tabela_BI[Ano],'RSU e Dren'!$C28,#REF!,"&lt;50,0000")</f>
        <v>#REF!</v>
      </c>
      <c r="H28" s="109" t="e">
        <f>COUNTIFS(Tabela_BI[UGRHI],'RSU e Dren'!$D$21,Tabela_BI[Ano],'RSU e Dren'!$C28,#REF!,"&gt;=50,0000",#REF!,"&lt;90,000")</f>
        <v>#REF!</v>
      </c>
      <c r="I28" s="109" t="e">
        <f>COUNTIFS(Tabela_BI[UGRHI],'RSU e Dren'!$D$21,Tabela_BI[Ano],'RSU e Dren'!$C28,#REF!,"&gt;=90,0000")</f>
        <v>#REF!</v>
      </c>
      <c r="J28" s="62"/>
      <c r="K28" s="62"/>
      <c r="L28" s="62"/>
      <c r="M28" s="62"/>
      <c r="N28" s="62"/>
      <c r="O28" s="62"/>
      <c r="P28" s="107" t="e">
        <f>SUMIFS(#REF!,Tabela_BI[UGRHI],'RSU e Dren'!$D$21,#REF!,"&gt;=7,1",Tabela_BI[Ano],'RSU e Dren'!$C28)</f>
        <v>#REF!</v>
      </c>
      <c r="Q28" s="107" t="e">
        <f>SUMIFS(#REF!,Tabela_BI[UGRHI],'RSU e Dren'!$D$21,#REF!,"&lt;7,1",Tabela_BI[Ano],'RSU e Dren'!$C28)</f>
        <v>#REF!</v>
      </c>
      <c r="R28" s="107" t="e">
        <f>(SUMIFS(#REF!,Tabela_BI[UGRHI],'RSU e Dren'!$D$21,Tabela_BI[Ano],'RSU e Dren'!$C28))-SUM(P28:Q28)</f>
        <v>#REF!</v>
      </c>
      <c r="S28" s="107" t="e">
        <f t="shared" si="0"/>
        <v>#REF!</v>
      </c>
      <c r="T28" s="108" t="e">
        <f t="shared" si="1"/>
        <v>#REF!</v>
      </c>
      <c r="U28" s="62"/>
      <c r="V28" s="62"/>
      <c r="W28" s="109" t="e">
        <f>COUNTIFS(Tabela_BI[UGRHI],'RSU e Dren'!$D$21,#REF!,"&gt;=7,1",Tabela_BI[Ano],'RSU e Dren'!$C28)</f>
        <v>#REF!</v>
      </c>
      <c r="X28" s="109" t="e">
        <f>COUNTIFS(Tabela_BI[UGRHI],'RSU e Dren'!$D$21,#REF!,"&lt;7,1",Tabela_BI[Ano],'RSU e Dren'!$C28)</f>
        <v>#REF!</v>
      </c>
      <c r="Y28" s="109" t="e">
        <f>VLOOKUP($D$21,BaseUGRHI[[UGRHI]:[Nº de municípios]],7,FALSE)-SUM(W28:X28)</f>
        <v>#REF!</v>
      </c>
      <c r="Z28" s="62"/>
      <c r="AA28" s="62"/>
      <c r="AB28" s="62"/>
      <c r="AC28" s="62"/>
      <c r="AD28" s="62"/>
      <c r="AE28" s="62"/>
      <c r="AF28" s="62"/>
      <c r="AG28" s="62"/>
    </row>
    <row r="29" spans="3:33" x14ac:dyDescent="0.25">
      <c r="C29" s="82">
        <v>2018</v>
      </c>
      <c r="D29" s="82"/>
      <c r="E29" s="62"/>
      <c r="F29" s="110" t="e">
        <f>VLOOKUP($D$21,BaseUGRHI[[UGRHI]:[Nº de municípios]],7,FALSE)-SUM(G29:I29)</f>
        <v>#REF!</v>
      </c>
      <c r="G29" s="109" t="e">
        <f>COUNTIFS(Tabela_BI[UGRHI],'RSU e Dren'!$D$21,Tabela_BI[Ano],'RSU e Dren'!$C29,#REF!,"&lt;50,0000")</f>
        <v>#REF!</v>
      </c>
      <c r="H29" s="109" t="e">
        <f>COUNTIFS(Tabela_BI[UGRHI],'RSU e Dren'!$D$21,Tabela_BI[Ano],'RSU e Dren'!$C29,#REF!,"&gt;=50,0000",#REF!,"&lt;90,000")</f>
        <v>#REF!</v>
      </c>
      <c r="I29" s="109" t="e">
        <f>COUNTIFS(Tabela_BI[UGRHI],'RSU e Dren'!$D$21,Tabela_BI[Ano],'RSU e Dren'!$C29,#REF!,"&gt;=90,0000")</f>
        <v>#REF!</v>
      </c>
      <c r="J29" s="62"/>
      <c r="K29" s="62"/>
      <c r="L29" s="62"/>
      <c r="M29" s="62"/>
      <c r="N29" s="62"/>
      <c r="O29" s="62"/>
      <c r="P29" s="107" t="e">
        <f>SUMIFS(#REF!,Tabela_BI[UGRHI],'RSU e Dren'!$D$21,#REF!,"&gt;=7,1",Tabela_BI[Ano],'RSU e Dren'!$C29)</f>
        <v>#REF!</v>
      </c>
      <c r="Q29" s="107" t="e">
        <f>SUMIFS(#REF!,Tabela_BI[UGRHI],'RSU e Dren'!$D$21,#REF!,"&lt;7,1",Tabela_BI[Ano],'RSU e Dren'!$C29)</f>
        <v>#REF!</v>
      </c>
      <c r="R29" s="107" t="e">
        <f>(SUMIFS(#REF!,Tabela_BI[UGRHI],'RSU e Dren'!$D$21,Tabela_BI[Ano],'RSU e Dren'!$C29))-SUM(P29:Q29)</f>
        <v>#REF!</v>
      </c>
      <c r="S29" s="107" t="e">
        <f t="shared" si="0"/>
        <v>#REF!</v>
      </c>
      <c r="T29" s="108" t="e">
        <f t="shared" si="1"/>
        <v>#REF!</v>
      </c>
      <c r="U29" s="62"/>
      <c r="V29" s="62"/>
      <c r="W29" s="109" t="e">
        <f>COUNTIFS(Tabela_BI[UGRHI],'RSU e Dren'!$D$21,#REF!,"&gt;=7,1",Tabela_BI[Ano],'RSU e Dren'!$C29)</f>
        <v>#REF!</v>
      </c>
      <c r="X29" s="109" t="e">
        <f>COUNTIFS(Tabela_BI[UGRHI],'RSU e Dren'!$D$21,#REF!,"&lt;7,1",Tabela_BI[Ano],'RSU e Dren'!$C29)</f>
        <v>#REF!</v>
      </c>
      <c r="Y29" s="109" t="e">
        <f>VLOOKUP($D$21,BaseUGRHI[[UGRHI]:[Nº de municípios]],7,FALSE)-SUM(W29:X29)</f>
        <v>#REF!</v>
      </c>
      <c r="Z29" s="62"/>
      <c r="AA29" s="62"/>
      <c r="AB29" s="62"/>
      <c r="AC29" s="62"/>
      <c r="AD29" s="62"/>
      <c r="AE29" s="62"/>
      <c r="AF29" s="62"/>
      <c r="AG29" s="62"/>
    </row>
    <row r="30" spans="3:33" x14ac:dyDescent="0.25">
      <c r="C30" s="82">
        <v>2019</v>
      </c>
      <c r="D30" s="82"/>
      <c r="E30" s="62"/>
      <c r="F30" s="110" t="e">
        <f>VLOOKUP($D$21,BaseUGRHI[[UGRHI]:[Nº de municípios]],7,FALSE)-SUM(G30:I30)</f>
        <v>#REF!</v>
      </c>
      <c r="G30" s="109" t="e">
        <f>COUNTIFS(Tabela_BI[UGRHI],'RSU e Dren'!$D$21,Tabela_BI[Ano],'RSU e Dren'!$C30,#REF!,"&lt;50,0000")</f>
        <v>#REF!</v>
      </c>
      <c r="H30" s="109" t="e">
        <f>COUNTIFS(Tabela_BI[UGRHI],'RSU e Dren'!$D$21,Tabela_BI[Ano],'RSU e Dren'!$C30,#REF!,"&gt;=50,0000",#REF!,"&lt;90,000")</f>
        <v>#REF!</v>
      </c>
      <c r="I30" s="109" t="e">
        <f>COUNTIFS(Tabela_BI[UGRHI],'RSU e Dren'!$D$21,Tabela_BI[Ano],'RSU e Dren'!$C30,#REF!,"&gt;=90,0000")</f>
        <v>#REF!</v>
      </c>
      <c r="J30" s="62"/>
      <c r="K30" s="62"/>
      <c r="L30" s="62"/>
      <c r="M30" s="62"/>
      <c r="N30" s="62"/>
      <c r="O30" s="62"/>
      <c r="P30" s="107" t="e">
        <f>SUMIFS(#REF!,Tabela_BI[UGRHI],'RSU e Dren'!$D$21,#REF!,"&gt;=7,1",Tabela_BI[Ano],'RSU e Dren'!$C30)</f>
        <v>#REF!</v>
      </c>
      <c r="Q30" s="107" t="e">
        <f>SUMIFS(#REF!,Tabela_BI[UGRHI],'RSU e Dren'!$D$21,#REF!,"&lt;7,1",Tabela_BI[Ano],'RSU e Dren'!$C30)</f>
        <v>#REF!</v>
      </c>
      <c r="R30" s="107" t="e">
        <f>(SUMIFS(#REF!,Tabela_BI[UGRHI],'RSU e Dren'!$D$21,Tabela_BI[Ano],'RSU e Dren'!$C30))-SUM(P30:Q30)</f>
        <v>#REF!</v>
      </c>
      <c r="S30" s="107" t="e">
        <f>SUM(P30:R30)</f>
        <v>#REF!</v>
      </c>
      <c r="T30" s="108" t="e">
        <f>(P30/S30)*100</f>
        <v>#REF!</v>
      </c>
      <c r="U30" s="62"/>
      <c r="V30" s="62"/>
      <c r="W30" s="109" t="e">
        <f>COUNTIFS(Tabela_BI[UGRHI],'RSU e Dren'!$D$21,#REF!,"&gt;=7,1",Tabela_BI[Ano],'RSU e Dren'!$C30)</f>
        <v>#REF!</v>
      </c>
      <c r="X30" s="109" t="e">
        <f>COUNTIFS(Tabela_BI[UGRHI],'RSU e Dren'!$D$21,#REF!,"&lt;7,1",Tabela_BI[Ano],'RSU e Dren'!$C30)</f>
        <v>#REF!</v>
      </c>
      <c r="Y30" s="109" t="e">
        <f>VLOOKUP($D$21,BaseUGRHI[[UGRHI]:[Nº de municípios]],7,FALSE)-SUM(W30:X30)</f>
        <v>#REF!</v>
      </c>
      <c r="Z30" s="62"/>
      <c r="AA30" s="62"/>
      <c r="AB30" s="62"/>
      <c r="AC30" s="62"/>
      <c r="AD30" s="62"/>
      <c r="AE30" s="62"/>
      <c r="AF30" s="62"/>
      <c r="AG30" s="62"/>
    </row>
    <row r="31" spans="3:33" x14ac:dyDescent="0.25">
      <c r="C31" s="82">
        <v>2020</v>
      </c>
      <c r="D31" s="62"/>
      <c r="E31" s="62"/>
      <c r="F31" s="110" t="e">
        <f>VLOOKUP($D$21,BaseUGRHI[[UGRHI]:[Nº de municípios]],7,FALSE)-SUM(G31:I31)</f>
        <v>#REF!</v>
      </c>
      <c r="G31" s="109" t="e">
        <f>COUNTIFS(Tabela_BI[UGRHI],'RSU e Dren'!$D$21,Tabela_BI[Ano],'RSU e Dren'!$C31,#REF!,"&lt;50,0000")</f>
        <v>#REF!</v>
      </c>
      <c r="H31" s="109" t="e">
        <f>COUNTIFS(Tabela_BI[UGRHI],'RSU e Dren'!$D$21,Tabela_BI[Ano],'RSU e Dren'!$C31,#REF!,"&gt;=50,0000",#REF!,"&lt;90,000")</f>
        <v>#REF!</v>
      </c>
      <c r="I31" s="109" t="e">
        <f>COUNTIFS(Tabela_BI[UGRHI],'RSU e Dren'!$D$21,Tabela_BI[Ano],'RSU e Dren'!$C31,#REF!,"&gt;=90,0000")</f>
        <v>#REF!</v>
      </c>
      <c r="J31" s="62"/>
      <c r="K31" s="62"/>
      <c r="L31" s="62"/>
      <c r="M31" s="62"/>
      <c r="N31" s="62"/>
      <c r="O31" s="62"/>
      <c r="P31" s="107" t="e">
        <f>SUMIFS(#REF!,Tabela_BI[UGRHI],'RSU e Dren'!$D$21,#REF!,"&gt;=7,1",Tabela_BI[Ano],'RSU e Dren'!$C31)</f>
        <v>#REF!</v>
      </c>
      <c r="Q31" s="107" t="e">
        <f>SUMIFS(#REF!,Tabela_BI[UGRHI],'RSU e Dren'!$D$21,#REF!,"&lt;7,1",Tabela_BI[Ano],'RSU e Dren'!$C31)</f>
        <v>#REF!</v>
      </c>
      <c r="R31" s="107" t="e">
        <f>(SUMIFS(#REF!,Tabela_BI[UGRHI],'RSU e Dren'!$D$21,Tabela_BI[Ano],'RSU e Dren'!$C31))-SUM(P31:Q31)</f>
        <v>#REF!</v>
      </c>
      <c r="S31" s="107" t="e">
        <f>SUM(P31:R31)</f>
        <v>#REF!</v>
      </c>
      <c r="T31" s="108" t="e">
        <f>(P31/S31)*100</f>
        <v>#REF!</v>
      </c>
      <c r="U31" s="62"/>
      <c r="V31" s="62"/>
      <c r="W31" s="109" t="e">
        <f>COUNTIFS(Tabela_BI[UGRHI],'RSU e Dren'!$D$21,#REF!,"&gt;=7,1",Tabela_BI[Ano],'RSU e Dren'!$C31)</f>
        <v>#REF!</v>
      </c>
      <c r="X31" s="109" t="e">
        <f>COUNTIFS(Tabela_BI[UGRHI],'RSU e Dren'!$D$21,#REF!,"&lt;7,1",Tabela_BI[Ano],'RSU e Dren'!$C31)</f>
        <v>#REF!</v>
      </c>
      <c r="Y31" s="109" t="e">
        <f>VLOOKUP($D$21,BaseUGRHI[[UGRHI]:[Nº de municípios]],7,FALSE)-SUM(W31:X31)</f>
        <v>#REF!</v>
      </c>
      <c r="Z31" s="62"/>
      <c r="AA31" s="62"/>
      <c r="AB31" s="62"/>
      <c r="AC31" s="62"/>
      <c r="AD31" s="62"/>
      <c r="AE31" s="62"/>
      <c r="AF31" s="62"/>
      <c r="AG31" s="62"/>
    </row>
    <row r="32" spans="3:33" x14ac:dyDescent="0.25">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row>
    <row r="33" spans="3:33" x14ac:dyDescent="0.2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row>
    <row r="34" spans="3:33" x14ac:dyDescent="0.25">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row>
    <row r="35" spans="3:33" x14ac:dyDescent="0.25">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row>
    <row r="36" spans="3:33" x14ac:dyDescent="0.25">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row>
    <row r="37" spans="3:33" x14ac:dyDescent="0.25">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row>
    <row r="38" spans="3:33" x14ac:dyDescent="0.25">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row>
    <row r="39" spans="3:33" x14ac:dyDescent="0.25">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row>
    <row r="40" spans="3:33" x14ac:dyDescent="0.25">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row>
    <row r="41" spans="3:33" x14ac:dyDescent="0.25">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row>
    <row r="42" spans="3:33" x14ac:dyDescent="0.25">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row>
    <row r="43" spans="3:33" x14ac:dyDescent="0.25">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row>
    <row r="44" spans="3:33" x14ac:dyDescent="0.25">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row>
    <row r="45" spans="3:33" x14ac:dyDescent="0.25">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row>
    <row r="46" spans="3:33" x14ac:dyDescent="0.25">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row>
    <row r="47" spans="3:33" x14ac:dyDescent="0.25">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row>
    <row r="48" spans="3:33" x14ac:dyDescent="0.25">
      <c r="C48" s="93" t="s">
        <v>784</v>
      </c>
      <c r="D48" s="94"/>
      <c r="E48" s="94"/>
      <c r="F48" s="94"/>
      <c r="G48" s="94"/>
      <c r="H48" s="94"/>
      <c r="I48" s="95"/>
      <c r="J48" s="62"/>
      <c r="K48" s="93" t="s">
        <v>785</v>
      </c>
      <c r="L48" s="94"/>
      <c r="M48" s="94"/>
      <c r="N48" s="94"/>
      <c r="O48" s="94"/>
      <c r="P48" s="95"/>
      <c r="Q48" s="62"/>
      <c r="R48" s="62"/>
      <c r="S48" s="93" t="s">
        <v>786</v>
      </c>
      <c r="T48" s="94"/>
      <c r="U48" s="94"/>
      <c r="V48" s="94"/>
      <c r="W48" s="95"/>
      <c r="X48" s="62"/>
      <c r="Y48" s="62"/>
      <c r="Z48" s="62"/>
      <c r="AA48" s="93" t="s">
        <v>787</v>
      </c>
      <c r="AB48" s="94"/>
      <c r="AC48" s="94"/>
      <c r="AD48" s="94"/>
      <c r="AE48" s="95"/>
      <c r="AF48" s="62"/>
      <c r="AG48" s="62"/>
    </row>
    <row r="49" spans="3:33" x14ac:dyDescent="0.25">
      <c r="C49" s="96" t="s">
        <v>788</v>
      </c>
      <c r="D49" s="97"/>
      <c r="E49" s="97"/>
      <c r="F49" s="97"/>
      <c r="G49" s="97"/>
      <c r="H49" s="97"/>
      <c r="I49" s="98"/>
      <c r="J49" s="62"/>
      <c r="K49" s="96" t="s">
        <v>789</v>
      </c>
      <c r="L49" s="97"/>
      <c r="M49" s="97"/>
      <c r="N49" s="97"/>
      <c r="O49" s="97"/>
      <c r="P49" s="98"/>
      <c r="Q49" s="62"/>
      <c r="R49" s="62"/>
      <c r="S49" s="96" t="s">
        <v>790</v>
      </c>
      <c r="T49" s="97"/>
      <c r="U49" s="97"/>
      <c r="V49" s="97"/>
      <c r="W49" s="98"/>
      <c r="X49" s="62"/>
      <c r="Y49" s="62"/>
      <c r="Z49" s="62"/>
      <c r="AA49" s="96" t="s">
        <v>791</v>
      </c>
      <c r="AB49" s="97"/>
      <c r="AC49" s="97"/>
      <c r="AD49" s="97"/>
      <c r="AE49" s="98"/>
      <c r="AF49" s="62"/>
      <c r="AG49" s="62"/>
    </row>
    <row r="50" spans="3:33" x14ac:dyDescent="0.25">
      <c r="C50" s="111" t="s">
        <v>0</v>
      </c>
      <c r="D50" s="111">
        <v>5</v>
      </c>
      <c r="E50" s="62"/>
      <c r="F50" s="62"/>
      <c r="G50" s="62"/>
      <c r="H50" s="62"/>
      <c r="I50" s="62"/>
      <c r="J50" s="62"/>
      <c r="K50" s="111" t="s">
        <v>0</v>
      </c>
      <c r="L50" s="111">
        <v>15</v>
      </c>
      <c r="M50" s="62"/>
      <c r="N50" s="62"/>
      <c r="O50" s="62"/>
      <c r="P50" s="62"/>
      <c r="Q50" s="62"/>
      <c r="R50" s="62"/>
      <c r="S50" s="111" t="s">
        <v>0</v>
      </c>
      <c r="T50" s="111">
        <v>5</v>
      </c>
      <c r="U50" s="62"/>
      <c r="V50" s="62"/>
      <c r="W50" s="62"/>
      <c r="X50" s="62"/>
      <c r="Y50" s="62"/>
      <c r="Z50" s="62"/>
      <c r="AA50" s="111" t="s">
        <v>0</v>
      </c>
      <c r="AB50" s="111">
        <v>5</v>
      </c>
      <c r="AC50" s="62"/>
      <c r="AD50" s="62"/>
      <c r="AE50" s="62"/>
      <c r="AF50" s="62"/>
      <c r="AG50" s="62"/>
    </row>
    <row r="51" spans="3:33" ht="30" x14ac:dyDescent="0.25">
      <c r="C51" s="99"/>
      <c r="D51" s="99"/>
      <c r="E51" s="100" t="s">
        <v>766</v>
      </c>
      <c r="F51" s="105" t="s">
        <v>792</v>
      </c>
      <c r="G51" s="104" t="s">
        <v>793</v>
      </c>
      <c r="H51" s="106" t="s">
        <v>794</v>
      </c>
      <c r="I51" s="62"/>
      <c r="J51" s="62"/>
      <c r="K51" s="99"/>
      <c r="L51" s="99"/>
      <c r="M51" s="101" t="s">
        <v>795</v>
      </c>
      <c r="N51" s="105" t="s">
        <v>796</v>
      </c>
      <c r="O51" s="100" t="s">
        <v>797</v>
      </c>
      <c r="P51" s="100" t="s">
        <v>798</v>
      </c>
      <c r="Q51" s="62"/>
      <c r="R51" s="62"/>
      <c r="S51" s="99"/>
      <c r="T51" s="99"/>
      <c r="U51" s="100" t="s">
        <v>766</v>
      </c>
      <c r="V51" s="105" t="s">
        <v>799</v>
      </c>
      <c r="W51" s="104" t="s">
        <v>800</v>
      </c>
      <c r="X51" s="106" t="s">
        <v>801</v>
      </c>
      <c r="Y51" s="62"/>
      <c r="Z51" s="62"/>
      <c r="AA51" s="99"/>
      <c r="AB51" s="99"/>
      <c r="AC51" s="101" t="s">
        <v>795</v>
      </c>
      <c r="AD51" s="105" t="s">
        <v>802</v>
      </c>
      <c r="AE51" s="100" t="s">
        <v>803</v>
      </c>
      <c r="AF51" s="100" t="s">
        <v>797</v>
      </c>
      <c r="AG51" s="62"/>
    </row>
    <row r="52" spans="3:33" x14ac:dyDescent="0.25">
      <c r="C52" s="62"/>
      <c r="D52" s="100">
        <v>2015</v>
      </c>
      <c r="E52" s="102" t="e">
        <f>VLOOKUP($D$50,BaseUGRHI[[UGRHI]:[Nº de municípios]],7,FALSE)-SUM(F52:H52)</f>
        <v>#REF!</v>
      </c>
      <c r="F52" s="102" t="e">
        <f>COUNTIFS(Tabela_BI[Ano],$D52,Tabela_BI[UGRHI],$D$50,#REF!,"&lt;50,0000")</f>
        <v>#REF!</v>
      </c>
      <c r="G52" s="102" t="e">
        <f>COUNTIFS(Tabela_BI[Ano],$D52,Tabela_BI[UGRHI],$D$50,#REF!,"&gt;=50,0000",#REF!,"&lt;90,0000")</f>
        <v>#REF!</v>
      </c>
      <c r="H52" s="102" t="e">
        <f>COUNTIFS(Tabela_BI[Ano],$D52,Tabela_BI[UGRHI],$D$50,#REF!,"&gt;=90,0000")</f>
        <v>#REF!</v>
      </c>
      <c r="I52" s="62"/>
      <c r="J52" s="62"/>
      <c r="K52" s="62"/>
      <c r="L52" s="100">
        <v>2015</v>
      </c>
      <c r="M52" s="102" t="e">
        <f>COUNTIFS(Tabela_BI[Ano],$L52,Tabela_BI[UGRHI],$L$50,#REF!,"&gt;0")</f>
        <v>#REF!</v>
      </c>
      <c r="N52" s="102" t="e">
        <f>SUMIFS(#REF!,Tabela_BI[Ano],$L52,Tabela_BI[UGRHI],$L$50)</f>
        <v>#REF!</v>
      </c>
      <c r="O52" s="102" t="e">
        <f>VLOOKUP($L$50,BaseUGRHI[[UGRHI]:[Nº de municípios]],7,FALSE)-P52-M52</f>
        <v>#REF!</v>
      </c>
      <c r="P52" s="102" t="e">
        <f>COUNTIFS(Tabela_BI[Ano],$L52,Tabela_BI[UGRHI],$L$50,#REF!,"=0")</f>
        <v>#REF!</v>
      </c>
      <c r="Q52" s="62"/>
      <c r="R52" s="62"/>
      <c r="S52" s="62"/>
      <c r="T52" s="100">
        <v>2015</v>
      </c>
      <c r="U52" s="102" t="e">
        <f>VLOOKUP($T$50,BaseUGRHI[[UGRHI]:[Nº de municípios]],7,FALSE)-SUM(V52:X52)</f>
        <v>#REF!</v>
      </c>
      <c r="V52" s="102" t="e">
        <f>COUNTIFS(Tabela_BI[Ano],T52,Tabela_BI[UGRHI],$T$50,#REF!,"&gt;10,0000")</f>
        <v>#REF!</v>
      </c>
      <c r="W52" s="102" t="e">
        <f>COUNTIFS(Tabela_BI[Ano],T52,Tabela_BI[UGRHI],$T$50,#REF!,"&gt;5,0000",#REF!,"&lt;=10,0000")</f>
        <v>#REF!</v>
      </c>
      <c r="X52" s="102" t="e">
        <f>COUNTIFS(Tabela_BI[Ano],T52,Tabela_BI[UGRHI],$T$50,#REF!,"&lt;=5,0000")</f>
        <v>#REF!</v>
      </c>
      <c r="Y52" s="62"/>
      <c r="Z52" s="62"/>
      <c r="AA52" s="62"/>
      <c r="AB52" s="100">
        <v>2015</v>
      </c>
      <c r="AC52" s="102" t="e">
        <f>COUNTIFS(Tabela_BI[Ano],$AB52,Tabela_BI[UGRHI],$AB$50,#REF!,"&gt;0")</f>
        <v>#REF!</v>
      </c>
      <c r="AD52" s="103" t="e">
        <f>SUMIFS(#REF!,Tabela_BI[Ano],$AB52,Tabela_BI[UGRHI],$AB$50)/1000</f>
        <v>#REF!</v>
      </c>
      <c r="AE52" s="102" t="e">
        <f>COUNTIFS(Tabela_BI[Ano],$AB52,Tabela_BI[UGRHI],$AB$50,#REF!,"=0")</f>
        <v>#REF!</v>
      </c>
      <c r="AF52" s="102" t="e">
        <f>VLOOKUP($AB$50,BaseUGRHI[[UGRHI]:[Nº de municípios]],7,FALSE)-AE52-AC52</f>
        <v>#REF!</v>
      </c>
      <c r="AG52" s="62"/>
    </row>
    <row r="53" spans="3:33" x14ac:dyDescent="0.25">
      <c r="C53" s="62"/>
      <c r="D53" s="100">
        <v>2017</v>
      </c>
      <c r="E53" s="102" t="e">
        <f>VLOOKUP($D$50,BaseUGRHI[[UGRHI]:[Nº de municípios]],7,FALSE)-SUM(F53:H53)</f>
        <v>#REF!</v>
      </c>
      <c r="F53" s="102" t="e">
        <f>COUNTIFS(Tabela_BI[Ano],$D53,Tabela_BI[UGRHI],$D$50,#REF!,"&lt;50,0000")</f>
        <v>#REF!</v>
      </c>
      <c r="G53" s="102" t="e">
        <f>COUNTIFS(Tabela_BI[Ano],$D53,Tabela_BI[UGRHI],$D$50,#REF!,"&gt;=50,0000",#REF!,"&lt;90,0000")</f>
        <v>#REF!</v>
      </c>
      <c r="H53" s="102" t="e">
        <f>COUNTIFS(Tabela_BI[Ano],$D53,Tabela_BI[UGRHI],$D$50,#REF!,"&gt;=90,0000")</f>
        <v>#REF!</v>
      </c>
      <c r="I53" s="62"/>
      <c r="J53" s="62"/>
      <c r="K53" s="62"/>
      <c r="L53" s="100">
        <v>2017</v>
      </c>
      <c r="M53" s="102" t="e">
        <f>COUNTIFS(Tabela_BI[Ano],$L53,Tabela_BI[UGRHI],$L$50,#REF!,"&gt;0")</f>
        <v>#REF!</v>
      </c>
      <c r="N53" s="102" t="e">
        <f>SUMIFS(#REF!,Tabela_BI[Ano],$L53,Tabela_BI[UGRHI],$L$50)</f>
        <v>#REF!</v>
      </c>
      <c r="O53" s="102" t="e">
        <f>VLOOKUP($L$50,BaseUGRHI[[UGRHI]:[Nº de municípios]],7,FALSE)-P53-M53</f>
        <v>#REF!</v>
      </c>
      <c r="P53" s="102" t="e">
        <f>COUNTIFS(Tabela_BI[Ano],$L53,Tabela_BI[UGRHI],$L$50,#REF!,"=0")</f>
        <v>#REF!</v>
      </c>
      <c r="Q53" s="62"/>
      <c r="R53" s="62"/>
      <c r="S53" s="62"/>
      <c r="T53" s="100">
        <v>2017</v>
      </c>
      <c r="U53" s="102" t="e">
        <f>VLOOKUP($T$50,BaseUGRHI[[UGRHI]:[Nº de municípios]],7,FALSE)-SUM(V53:X53)</f>
        <v>#REF!</v>
      </c>
      <c r="V53" s="102" t="e">
        <f>COUNTIFS(Tabela_BI[Ano],T53,Tabela_BI[UGRHI],$T$50,#REF!,"&gt;10,0000")</f>
        <v>#REF!</v>
      </c>
      <c r="W53" s="102" t="e">
        <f>COUNTIFS(Tabela_BI[Ano],T53,Tabela_BI[UGRHI],$T$50,#REF!,"&gt;5,0000",#REF!,"&lt;=10,0000")</f>
        <v>#REF!</v>
      </c>
      <c r="X53" s="102" t="e">
        <f>COUNTIFS(Tabela_BI[Ano],T53,Tabela_BI[UGRHI],$T$50,#REF!,"&lt;=5,0000")</f>
        <v>#REF!</v>
      </c>
      <c r="Y53" s="62"/>
      <c r="Z53" s="62"/>
      <c r="AA53" s="62"/>
      <c r="AB53" s="100">
        <v>2017</v>
      </c>
      <c r="AC53" s="102" t="e">
        <f>COUNTIFS(Tabela_BI[Ano],$AB53,Tabela_BI[UGRHI],$AB$50,#REF!,"&gt;0")</f>
        <v>#REF!</v>
      </c>
      <c r="AD53" s="103" t="e">
        <f>SUMIFS(#REF!,Tabela_BI[Ano],$AB53,Tabela_BI[UGRHI],$AB$50)/1000</f>
        <v>#REF!</v>
      </c>
      <c r="AE53" s="102" t="e">
        <f>COUNTIFS(Tabela_BI[Ano],$AB53,Tabela_BI[UGRHI],$AB$50,#REF!,"=0")</f>
        <v>#REF!</v>
      </c>
      <c r="AF53" s="102" t="e">
        <f>VLOOKUP($AB$50,BaseUGRHI[[UGRHI]:[Nº de municípios]],7,FALSE)-AE53-AC53</f>
        <v>#REF!</v>
      </c>
      <c r="AG53" s="62"/>
    </row>
    <row r="54" spans="3:33" x14ac:dyDescent="0.25">
      <c r="C54" s="62"/>
      <c r="D54" s="100">
        <v>2018</v>
      </c>
      <c r="E54" s="102" t="e">
        <f>VLOOKUP($D$50,BaseUGRHI[[UGRHI]:[Nº de municípios]],7,FALSE)-SUM(F54:H54)</f>
        <v>#REF!</v>
      </c>
      <c r="F54" s="102" t="e">
        <f>COUNTIFS(Tabela_BI[Ano],$D54,Tabela_BI[UGRHI],$D$50,#REF!,"&lt;50,0000")</f>
        <v>#REF!</v>
      </c>
      <c r="G54" s="102" t="e">
        <f>COUNTIFS(Tabela_BI[Ano],$D54,Tabela_BI[UGRHI],$D$50,#REF!,"&gt;=50,0000",#REF!,"&lt;90,0000")</f>
        <v>#REF!</v>
      </c>
      <c r="H54" s="102" t="e">
        <f>COUNTIFS(Tabela_BI[Ano],$D54,Tabela_BI[UGRHI],$D$50,#REF!,"&gt;=90,0000")</f>
        <v>#REF!</v>
      </c>
      <c r="I54" s="62"/>
      <c r="J54" s="62"/>
      <c r="K54" s="62"/>
      <c r="L54" s="100">
        <v>2018</v>
      </c>
      <c r="M54" s="102" t="e">
        <f>COUNTIFS(Tabela_BI[Ano],$L54,Tabela_BI[UGRHI],$L$50,#REF!,"&gt;0")</f>
        <v>#REF!</v>
      </c>
      <c r="N54" s="102" t="e">
        <f>SUMIFS(#REF!,Tabela_BI[Ano],$L54,Tabela_BI[UGRHI],$L$50)</f>
        <v>#REF!</v>
      </c>
      <c r="O54" s="102" t="e">
        <f>VLOOKUP($L$50,BaseUGRHI[[UGRHI]:[Nº de municípios]],7,FALSE)-P54-M54</f>
        <v>#REF!</v>
      </c>
      <c r="P54" s="102" t="e">
        <f>COUNTIFS(Tabela_BI[Ano],$L54,Tabela_BI[UGRHI],$L$50,#REF!,"=0")</f>
        <v>#REF!</v>
      </c>
      <c r="Q54" s="62"/>
      <c r="R54" s="62"/>
      <c r="S54" s="62"/>
      <c r="T54" s="100">
        <v>2018</v>
      </c>
      <c r="U54" s="102" t="e">
        <f>VLOOKUP($T$50,BaseUGRHI[[UGRHI]:[Nº de municípios]],7,FALSE)-SUM(V54:X54)</f>
        <v>#REF!</v>
      </c>
      <c r="V54" s="102" t="e">
        <f>COUNTIFS(Tabela_BI[Ano],T54,Tabela_BI[UGRHI],$T$50,#REF!,"&gt;10,0000")</f>
        <v>#REF!</v>
      </c>
      <c r="W54" s="102" t="e">
        <f>COUNTIFS(Tabela_BI[Ano],T54,Tabela_BI[UGRHI],$T$50,#REF!,"&gt;5,0000",#REF!,"&lt;=10,0000")</f>
        <v>#REF!</v>
      </c>
      <c r="X54" s="102" t="e">
        <f>COUNTIFS(Tabela_BI[Ano],T54,Tabela_BI[UGRHI],$T$50,#REF!,"&lt;=5,0000")</f>
        <v>#REF!</v>
      </c>
      <c r="Y54" s="62"/>
      <c r="Z54" s="62"/>
      <c r="AA54" s="62"/>
      <c r="AB54" s="100">
        <v>2018</v>
      </c>
      <c r="AC54" s="102" t="e">
        <f>COUNTIFS(Tabela_BI[Ano],$AB54,Tabela_BI[UGRHI],$AB$50,#REF!,"&gt;0")</f>
        <v>#REF!</v>
      </c>
      <c r="AD54" s="103" t="e">
        <f>SUMIFS(#REF!,Tabela_BI[Ano],$AB54,Tabela_BI[UGRHI],$AB$50)/1000</f>
        <v>#REF!</v>
      </c>
      <c r="AE54" s="102" t="e">
        <f>COUNTIFS(Tabela_BI[Ano],$AB54,Tabela_BI[UGRHI],$AB$50,#REF!,"=0")</f>
        <v>#REF!</v>
      </c>
      <c r="AF54" s="102" t="e">
        <f>VLOOKUP($AB$50,BaseUGRHI[[UGRHI]:[Nº de municípios]],7,FALSE)-AE54-AC54</f>
        <v>#REF!</v>
      </c>
      <c r="AG54" s="62"/>
    </row>
    <row r="55" spans="3:33" x14ac:dyDescent="0.25">
      <c r="C55" s="62"/>
      <c r="D55" s="100">
        <v>2019</v>
      </c>
      <c r="E55" s="102" t="e">
        <f>VLOOKUP($D$50,BaseUGRHI[[UGRHI]:[Nº de municípios]],7,FALSE)-SUM(F55:H55)</f>
        <v>#REF!</v>
      </c>
      <c r="F55" s="102" t="e">
        <f>COUNTIFS(Tabela_BI[Ano],$D55,Tabela_BI[UGRHI],$D$50,#REF!,"&lt;50,0000")</f>
        <v>#REF!</v>
      </c>
      <c r="G55" s="102" t="e">
        <f>COUNTIFS(Tabela_BI[Ano],$D55,Tabela_BI[UGRHI],$D$50,#REF!,"&gt;=50,0000",#REF!,"&lt;90,0000")</f>
        <v>#REF!</v>
      </c>
      <c r="H55" s="102" t="e">
        <f>COUNTIFS(Tabela_BI[Ano],$D55,Tabela_BI[UGRHI],$D$50,#REF!,"&gt;=90,0000")</f>
        <v>#REF!</v>
      </c>
      <c r="I55" s="62"/>
      <c r="J55" s="62"/>
      <c r="K55" s="62"/>
      <c r="L55" s="100">
        <v>2019</v>
      </c>
      <c r="M55" s="102" t="e">
        <f>COUNTIFS(Tabela_BI[Ano],$L55,Tabela_BI[UGRHI],$L$50,#REF!,"&gt;0")</f>
        <v>#REF!</v>
      </c>
      <c r="N55" s="102" t="e">
        <f>SUMIFS(#REF!,Tabela_BI[Ano],$L55,Tabela_BI[UGRHI],$L$50)</f>
        <v>#REF!</v>
      </c>
      <c r="O55" s="102" t="e">
        <f>VLOOKUP($L$50,BaseUGRHI[[UGRHI]:[Nº de municípios]],7,FALSE)-P55-M55</f>
        <v>#REF!</v>
      </c>
      <c r="P55" s="102" t="e">
        <f>COUNTIFS(Tabela_BI[Ano],$L55,Tabela_BI[UGRHI],$L$50,#REF!,"=0")</f>
        <v>#REF!</v>
      </c>
      <c r="Q55" s="62"/>
      <c r="R55" s="62"/>
      <c r="S55" s="62"/>
      <c r="T55" s="100">
        <v>2019</v>
      </c>
      <c r="U55" s="102" t="e">
        <f>VLOOKUP($T$50,BaseUGRHI[[UGRHI]:[Nº de municípios]],7,FALSE)-SUM(V55:X55)</f>
        <v>#REF!</v>
      </c>
      <c r="V55" s="102" t="e">
        <f>COUNTIFS(Tabela_BI[Ano],T55,Tabela_BI[UGRHI],$T$50,#REF!,"&gt;10,0000")</f>
        <v>#REF!</v>
      </c>
      <c r="W55" s="102" t="e">
        <f>COUNTIFS(Tabela_BI[Ano],T55,Tabela_BI[UGRHI],$T$50,#REF!,"&gt;5,0000",#REF!,"&lt;=10,0000")</f>
        <v>#REF!</v>
      </c>
      <c r="X55" s="102" t="e">
        <f>COUNTIFS(Tabela_BI[Ano],T55,Tabela_BI[UGRHI],$T$50,#REF!,"&lt;=5,0000")</f>
        <v>#REF!</v>
      </c>
      <c r="Y55" s="62"/>
      <c r="Z55" s="62"/>
      <c r="AA55" s="62"/>
      <c r="AB55" s="100">
        <v>2019</v>
      </c>
      <c r="AC55" s="102" t="e">
        <f>COUNTIFS(Tabela_BI[Ano],$AB55,Tabela_BI[UGRHI],$AB$50,#REF!,"&gt;0")</f>
        <v>#REF!</v>
      </c>
      <c r="AD55" s="103" t="e">
        <f>SUMIFS(#REF!,Tabela_BI[Ano],$AB55,Tabela_BI[UGRHI],$AB$50)/1000</f>
        <v>#REF!</v>
      </c>
      <c r="AE55" s="102" t="e">
        <f>COUNTIFS(Tabela_BI[Ano],$AB55,Tabela_BI[UGRHI],$AB$50,#REF!,"=0")</f>
        <v>#REF!</v>
      </c>
      <c r="AF55" s="102" t="e">
        <f>VLOOKUP($AB$50,BaseUGRHI[[UGRHI]:[Nº de municípios]],7,FALSE)-AE55-AC55</f>
        <v>#REF!</v>
      </c>
      <c r="AG55" s="62"/>
    </row>
    <row r="56" spans="3:33" x14ac:dyDescent="0.25">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row>
    <row r="57" spans="3:33" x14ac:dyDescent="0.25">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row>
    <row r="58" spans="3:33" x14ac:dyDescent="0.25">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row>
    <row r="59" spans="3:33" x14ac:dyDescent="0.25">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row>
    <row r="60" spans="3:33" x14ac:dyDescent="0.25">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row>
    <row r="61" spans="3:33" x14ac:dyDescent="0.25">
      <c r="C61" s="62"/>
      <c r="D61" s="62"/>
      <c r="E61" s="62"/>
      <c r="F61" s="62"/>
      <c r="G61" s="62"/>
      <c r="H61" s="62"/>
      <c r="I61" s="62"/>
      <c r="J61" s="62"/>
      <c r="K61" s="62"/>
      <c r="L61" s="62"/>
      <c r="M61" s="62"/>
      <c r="N61" s="62"/>
      <c r="O61" s="62"/>
      <c r="P61" s="62"/>
      <c r="Q61" s="62"/>
      <c r="R61" s="62"/>
      <c r="S61" s="62"/>
      <c r="T61" s="62"/>
      <c r="U61" s="62"/>
      <c r="V61" s="62"/>
      <c r="W61" s="62"/>
      <c r="X61" s="62"/>
      <c r="Y61" s="62"/>
      <c r="Z61" s="99"/>
      <c r="AA61" s="99"/>
      <c r="AB61" s="62"/>
      <c r="AC61" s="62"/>
      <c r="AD61" s="62"/>
      <c r="AE61" s="62"/>
      <c r="AF61" s="62"/>
      <c r="AG61" s="62"/>
    </row>
    <row r="62" spans="3:33" x14ac:dyDescent="0.25">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row>
    <row r="63" spans="3:33" x14ac:dyDescent="0.25">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row>
    <row r="64" spans="3:33" x14ac:dyDescent="0.25">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row>
    <row r="65" spans="3:33" x14ac:dyDescent="0.25">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row>
    <row r="66" spans="3:33" x14ac:dyDescent="0.25">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row>
    <row r="67" spans="3:33" x14ac:dyDescent="0.25">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row>
    <row r="68" spans="3:33" x14ac:dyDescent="0.25">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row>
    <row r="69" spans="3:33" x14ac:dyDescent="0.25">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row>
    <row r="70" spans="3:33" x14ac:dyDescent="0.25">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row>
    <row r="71" spans="3:33" x14ac:dyDescent="0.25">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row>
    <row r="72" spans="3:33" x14ac:dyDescent="0.25">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row>
    <row r="73" spans="3:33" x14ac:dyDescent="0.25">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row>
    <row r="74" spans="3:33" x14ac:dyDescent="0.25">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row>
    <row r="75" spans="3:33" x14ac:dyDescent="0.25">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row>
  </sheetData>
  <autoFilter ref="C23:C29"/>
  <dataValidations count="1">
    <dataValidation type="list" allowBlank="1" showInputMessage="1" showErrorMessage="1" sqref="AH51 AO51">
      <formula1>#REF!</formula1>
    </dataValidation>
  </dataValidations>
  <pageMargins left="0.511811024" right="0.511811024" top="0.78740157499999996" bottom="0.78740157499999996" header="0.31496062000000002" footer="0.31496062000000002"/>
  <pageSetup paperSize="9" orientation="portrait" horizontalDpi="4294967293" verticalDpi="4294967293"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'Base UGRHI'!$B$2:$B$23</xm:f>
          </x14:formula1>
          <xm:sqref>AB50 T50 L50 D50 D21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C1:Z52"/>
  <sheetViews>
    <sheetView zoomScale="85" zoomScaleNormal="85" workbookViewId="0">
      <selection activeCell="D29" sqref="D29"/>
    </sheetView>
  </sheetViews>
  <sheetFormatPr defaultColWidth="9.140625" defaultRowHeight="15" x14ac:dyDescent="0.25"/>
  <cols>
    <col min="1" max="2" width="9.140625" style="75"/>
    <col min="3" max="3" width="7" style="75" bestFit="1" customWidth="1"/>
    <col min="4" max="4" width="22.85546875" style="75" bestFit="1" customWidth="1"/>
    <col min="5" max="5" width="16.85546875" style="75" bestFit="1" customWidth="1"/>
    <col min="6" max="15" width="9.140625" style="75"/>
    <col min="16" max="16" width="7" style="75" bestFit="1" customWidth="1"/>
    <col min="17" max="17" width="14.42578125" style="75" bestFit="1" customWidth="1"/>
    <col min="18" max="16384" width="9.140625" style="75"/>
  </cols>
  <sheetData>
    <row r="1" spans="3:26" x14ac:dyDescent="0.25">
      <c r="C1" s="79" t="s">
        <v>804</v>
      </c>
      <c r="D1" s="80"/>
      <c r="E1" s="80"/>
      <c r="F1" s="80"/>
      <c r="G1" s="80"/>
      <c r="H1" s="80"/>
      <c r="I1" s="81"/>
      <c r="J1" s="62"/>
      <c r="K1" s="62"/>
      <c r="L1" s="62"/>
      <c r="M1" s="62"/>
      <c r="N1" s="62"/>
      <c r="O1" s="62"/>
      <c r="P1" s="79" t="s">
        <v>805</v>
      </c>
      <c r="Q1" s="80"/>
      <c r="R1" s="80"/>
      <c r="S1" s="80"/>
      <c r="T1" s="80"/>
      <c r="U1" s="81"/>
      <c r="V1" s="62"/>
      <c r="W1" s="62"/>
      <c r="X1" s="62"/>
      <c r="Y1" s="62"/>
      <c r="Z1" s="62"/>
    </row>
    <row r="2" spans="3:26" x14ac:dyDescent="0.25">
      <c r="C2" s="62"/>
      <c r="D2" s="62"/>
      <c r="E2" s="62"/>
      <c r="F2" s="62"/>
      <c r="G2" s="62"/>
      <c r="H2" s="62"/>
      <c r="I2" s="62"/>
      <c r="J2" s="62"/>
      <c r="K2" s="62"/>
      <c r="L2" s="62"/>
      <c r="M2" s="62"/>
      <c r="N2" s="62"/>
      <c r="O2" s="62"/>
      <c r="P2" s="85"/>
      <c r="Q2" s="62"/>
      <c r="R2" s="62"/>
      <c r="S2" s="62"/>
      <c r="T2" s="62"/>
      <c r="U2" s="62"/>
      <c r="V2" s="62"/>
      <c r="W2" s="62"/>
      <c r="X2" s="62"/>
      <c r="Y2" s="62"/>
      <c r="Z2" s="62"/>
    </row>
    <row r="3" spans="3:26" x14ac:dyDescent="0.25">
      <c r="C3" s="232" t="s">
        <v>0</v>
      </c>
      <c r="D3" s="82">
        <v>3</v>
      </c>
      <c r="E3" s="62"/>
      <c r="F3" s="62"/>
      <c r="G3" s="62"/>
      <c r="H3" s="62"/>
      <c r="I3" s="62"/>
      <c r="J3" s="62"/>
      <c r="K3" s="62"/>
      <c r="L3" s="62"/>
      <c r="M3" s="62"/>
      <c r="N3" s="62"/>
      <c r="O3" s="62"/>
      <c r="P3" s="62" t="s">
        <v>0</v>
      </c>
      <c r="Q3" s="82">
        <v>6</v>
      </c>
      <c r="R3" s="62"/>
      <c r="S3" s="62"/>
      <c r="T3" s="62"/>
      <c r="U3" s="62"/>
      <c r="V3" s="62"/>
      <c r="W3" s="62"/>
      <c r="X3" s="62"/>
      <c r="Y3" s="62"/>
      <c r="Z3" s="62"/>
    </row>
    <row r="4" spans="3:26" x14ac:dyDescent="0.25">
      <c r="C4" s="62"/>
      <c r="D4" s="62"/>
      <c r="E4" s="62"/>
      <c r="F4" s="62"/>
      <c r="G4" s="62"/>
      <c r="H4" s="62"/>
      <c r="I4" s="62"/>
      <c r="J4" s="62"/>
      <c r="K4" s="62"/>
      <c r="L4" s="62"/>
      <c r="M4" s="62"/>
      <c r="N4" s="62"/>
      <c r="O4" s="62"/>
      <c r="P4" s="85"/>
      <c r="Q4" s="62"/>
      <c r="R4" s="62"/>
      <c r="S4" s="62"/>
      <c r="T4" s="62"/>
      <c r="U4" s="62"/>
      <c r="V4" s="62"/>
      <c r="W4" s="62"/>
      <c r="X4" s="62"/>
      <c r="Y4" s="62"/>
      <c r="Z4" s="62"/>
    </row>
    <row r="5" spans="3:26" x14ac:dyDescent="0.25">
      <c r="C5" s="62" t="s">
        <v>1</v>
      </c>
      <c r="D5" s="62" t="s">
        <v>806</v>
      </c>
      <c r="E5" s="62"/>
      <c r="F5" s="62"/>
      <c r="G5" s="62"/>
      <c r="H5" s="62"/>
      <c r="I5" s="62"/>
      <c r="J5" s="62"/>
      <c r="K5" s="62"/>
      <c r="L5" s="62"/>
      <c r="M5" s="62"/>
      <c r="N5" s="62"/>
      <c r="O5" s="62"/>
      <c r="P5" s="62" t="s">
        <v>1</v>
      </c>
      <c r="Q5" s="62" t="s">
        <v>807</v>
      </c>
      <c r="R5" s="62"/>
      <c r="S5" s="62"/>
      <c r="T5" s="62"/>
      <c r="U5" s="62"/>
      <c r="V5" s="62"/>
      <c r="W5" s="62"/>
      <c r="X5" s="62"/>
      <c r="Y5" s="62"/>
      <c r="Z5" s="62"/>
    </row>
    <row r="6" spans="3:26" x14ac:dyDescent="0.25">
      <c r="C6" s="82">
        <v>2013</v>
      </c>
      <c r="D6" s="83">
        <v>1.3553119758754468</v>
      </c>
      <c r="E6" s="62"/>
      <c r="F6" s="62"/>
      <c r="G6" s="62"/>
      <c r="H6" s="62"/>
      <c r="I6" s="62"/>
      <c r="J6" s="62"/>
      <c r="K6" s="62"/>
      <c r="L6" s="62"/>
      <c r="M6" s="62"/>
      <c r="N6" s="62"/>
      <c r="O6" s="62"/>
      <c r="P6" s="82">
        <v>2016</v>
      </c>
      <c r="Q6" s="62">
        <v>9</v>
      </c>
      <c r="R6" s="62"/>
      <c r="S6" s="62"/>
      <c r="T6" s="62"/>
      <c r="U6" s="62"/>
      <c r="V6" s="62"/>
      <c r="W6" s="62"/>
      <c r="X6" s="62"/>
      <c r="Y6" s="62"/>
      <c r="Z6" s="62"/>
    </row>
    <row r="7" spans="3:26" x14ac:dyDescent="0.25">
      <c r="C7" s="82">
        <v>2014</v>
      </c>
      <c r="D7" s="83">
        <v>0.66684449186449724</v>
      </c>
      <c r="E7" s="62"/>
      <c r="F7" s="62"/>
      <c r="G7" s="62"/>
      <c r="H7" s="62"/>
      <c r="I7" s="62"/>
      <c r="J7" s="62"/>
      <c r="K7" s="62"/>
      <c r="L7" s="62"/>
      <c r="M7" s="62"/>
      <c r="N7" s="62"/>
      <c r="O7" s="62"/>
      <c r="P7" s="82">
        <v>2017</v>
      </c>
      <c r="Q7" s="62">
        <v>7</v>
      </c>
      <c r="R7" s="62"/>
      <c r="S7" s="62"/>
      <c r="T7" s="62"/>
      <c r="U7" s="62"/>
      <c r="V7" s="62"/>
      <c r="W7" s="62"/>
      <c r="X7" s="62"/>
      <c r="Y7" s="62"/>
      <c r="Z7" s="62"/>
    </row>
    <row r="8" spans="3:26" x14ac:dyDescent="0.25">
      <c r="C8" s="82">
        <v>2015</v>
      </c>
      <c r="D8" s="83">
        <v>0.65620027232311307</v>
      </c>
      <c r="E8" s="62"/>
      <c r="F8" s="62"/>
      <c r="G8" s="62"/>
      <c r="H8" s="62"/>
      <c r="I8" s="62"/>
      <c r="J8" s="62"/>
      <c r="K8" s="62"/>
      <c r="L8" s="62"/>
      <c r="M8" s="62"/>
      <c r="N8" s="62"/>
      <c r="O8" s="62"/>
      <c r="P8" s="82">
        <v>2018</v>
      </c>
      <c r="Q8" s="62">
        <v>12</v>
      </c>
      <c r="R8" s="62"/>
      <c r="S8" s="62"/>
      <c r="T8" s="62"/>
      <c r="U8" s="62"/>
      <c r="V8" s="62"/>
      <c r="W8" s="62"/>
      <c r="X8" s="62"/>
      <c r="Y8" s="62"/>
      <c r="Z8" s="62"/>
    </row>
    <row r="9" spans="3:26" x14ac:dyDescent="0.25">
      <c r="C9" s="82">
        <v>2016</v>
      </c>
      <c r="D9" s="83">
        <v>0</v>
      </c>
      <c r="E9" s="62"/>
      <c r="F9" s="62"/>
      <c r="G9" s="62"/>
      <c r="H9" s="62"/>
      <c r="I9" s="62"/>
      <c r="J9" s="62"/>
      <c r="K9" s="62"/>
      <c r="L9" s="62"/>
      <c r="M9" s="62"/>
      <c r="N9" s="62"/>
      <c r="O9" s="62"/>
      <c r="P9" s="82">
        <v>2019</v>
      </c>
      <c r="Q9" s="62">
        <v>10</v>
      </c>
      <c r="R9" s="62"/>
      <c r="S9" s="62"/>
      <c r="T9" s="62"/>
      <c r="U9" s="62"/>
      <c r="V9" s="62"/>
      <c r="W9" s="62"/>
      <c r="X9" s="62"/>
      <c r="Y9" s="62"/>
      <c r="Z9" s="62"/>
    </row>
    <row r="10" spans="3:26" x14ac:dyDescent="0.25">
      <c r="C10" s="82">
        <v>2017</v>
      </c>
      <c r="D10" s="83">
        <v>1.9172085443594127</v>
      </c>
      <c r="E10" s="62"/>
      <c r="F10" s="62"/>
      <c r="G10" s="62"/>
      <c r="H10" s="62"/>
      <c r="I10" s="62"/>
      <c r="J10" s="62"/>
      <c r="K10" s="62"/>
      <c r="L10" s="62"/>
      <c r="M10" s="62"/>
      <c r="N10" s="62"/>
      <c r="O10" s="62"/>
      <c r="P10" s="82">
        <v>2020</v>
      </c>
      <c r="Q10" s="62">
        <v>7</v>
      </c>
      <c r="R10" s="62"/>
      <c r="S10" s="62"/>
      <c r="T10" s="62"/>
      <c r="U10" s="62"/>
      <c r="V10" s="62"/>
      <c r="W10" s="62"/>
      <c r="X10" s="62"/>
      <c r="Y10" s="62"/>
      <c r="Z10" s="62"/>
    </row>
    <row r="11" spans="3:26" x14ac:dyDescent="0.25">
      <c r="C11" s="62"/>
      <c r="D11" s="62"/>
      <c r="E11" s="62"/>
      <c r="F11" s="62"/>
      <c r="G11" s="62"/>
      <c r="H11" s="62"/>
      <c r="I11" s="62"/>
      <c r="J11" s="62"/>
      <c r="K11" s="62"/>
      <c r="L11" s="62"/>
      <c r="M11" s="62"/>
      <c r="N11" s="62"/>
      <c r="O11" s="62"/>
      <c r="P11" s="82"/>
      <c r="Q11"/>
      <c r="R11" s="62"/>
      <c r="S11" s="62"/>
      <c r="T11" s="62"/>
      <c r="U11" s="62"/>
      <c r="V11" s="62"/>
      <c r="W11" s="62"/>
      <c r="X11" s="62"/>
      <c r="Y11" s="62"/>
      <c r="Z11" s="62"/>
    </row>
    <row r="12" spans="3:26" x14ac:dyDescent="0.25">
      <c r="C12" s="62"/>
      <c r="D12" s="62"/>
      <c r="E12" s="62"/>
      <c r="F12" s="62"/>
      <c r="G12" s="62"/>
      <c r="H12" s="62"/>
      <c r="I12" s="62"/>
      <c r="J12" s="62"/>
      <c r="K12" s="62"/>
      <c r="L12" s="62"/>
      <c r="M12" s="62"/>
      <c r="N12" s="62"/>
      <c r="O12" s="62"/>
      <c r="P12" s="130"/>
      <c r="Q12" s="62"/>
      <c r="R12" s="62"/>
      <c r="S12" s="62"/>
      <c r="T12" s="62"/>
      <c r="U12" s="62"/>
      <c r="V12" s="62"/>
      <c r="W12" s="62"/>
      <c r="X12" s="62"/>
      <c r="Y12" s="62"/>
      <c r="Z12" s="62"/>
    </row>
    <row r="13" spans="3:26" x14ac:dyDescent="0.25">
      <c r="C13" s="62"/>
      <c r="D13" s="62"/>
      <c r="E13" s="62"/>
      <c r="F13" s="62"/>
      <c r="G13" s="62"/>
      <c r="H13" s="62"/>
      <c r="I13" s="62"/>
      <c r="J13" s="62"/>
      <c r="K13" s="62"/>
      <c r="L13" s="62"/>
      <c r="M13" s="62"/>
      <c r="N13" s="62"/>
      <c r="O13" s="62"/>
      <c r="P13" s="62"/>
      <c r="Q13" s="62"/>
      <c r="R13" s="62"/>
      <c r="S13" s="62"/>
      <c r="T13" s="62"/>
      <c r="U13" s="62"/>
      <c r="V13" s="62"/>
      <c r="W13" s="62"/>
      <c r="X13" s="62"/>
      <c r="Y13" s="62"/>
      <c r="Z13" s="62"/>
    </row>
    <row r="14" spans="3:26" x14ac:dyDescent="0.25">
      <c r="C14" s="62"/>
      <c r="D14" s="62"/>
      <c r="E14" s="62"/>
      <c r="F14" s="62"/>
      <c r="G14" s="62"/>
      <c r="H14" s="62"/>
      <c r="I14" s="62"/>
      <c r="J14" s="62"/>
      <c r="K14" s="62"/>
      <c r="L14" s="62"/>
      <c r="M14" s="62"/>
      <c r="N14" s="62"/>
      <c r="O14" s="62"/>
      <c r="P14" s="62"/>
      <c r="Q14" s="62"/>
      <c r="R14" s="62"/>
      <c r="S14" s="62"/>
      <c r="T14" s="62"/>
      <c r="U14" s="62"/>
      <c r="V14" s="62"/>
      <c r="W14" s="62"/>
      <c r="X14" s="62"/>
      <c r="Y14" s="62"/>
      <c r="Z14" s="62"/>
    </row>
    <row r="15" spans="3:26" x14ac:dyDescent="0.25">
      <c r="C15" s="62"/>
      <c r="D15" s="62"/>
      <c r="E15" s="62"/>
      <c r="F15" s="62"/>
      <c r="G15" s="62"/>
      <c r="H15" s="62"/>
      <c r="I15" s="62"/>
      <c r="J15" s="62"/>
      <c r="K15" s="62"/>
      <c r="L15" s="62"/>
      <c r="M15" s="62"/>
      <c r="N15" s="62"/>
      <c r="O15" s="62"/>
      <c r="P15" s="62"/>
      <c r="Q15" s="62"/>
      <c r="R15" s="62"/>
      <c r="S15" s="62"/>
      <c r="T15" s="62"/>
      <c r="U15" s="62"/>
      <c r="V15" s="62"/>
      <c r="W15" s="62"/>
      <c r="X15" s="62"/>
      <c r="Y15" s="62"/>
      <c r="Z15" s="62"/>
    </row>
    <row r="16" spans="3:26" x14ac:dyDescent="0.25">
      <c r="C16" s="62"/>
      <c r="D16" s="62"/>
      <c r="E16" s="62"/>
      <c r="F16" s="62"/>
      <c r="G16" s="62"/>
      <c r="H16" s="62"/>
      <c r="I16" s="62"/>
      <c r="J16" s="62"/>
      <c r="K16" s="62"/>
      <c r="L16" s="62"/>
      <c r="M16" s="62"/>
      <c r="N16" s="62"/>
      <c r="O16" s="62"/>
      <c r="P16" s="62"/>
      <c r="Q16" s="62"/>
      <c r="R16" s="62"/>
      <c r="S16" s="62"/>
      <c r="T16" s="62"/>
      <c r="U16" s="62"/>
      <c r="V16" s="62"/>
      <c r="W16" s="62"/>
      <c r="X16" s="62"/>
      <c r="Y16" s="62"/>
      <c r="Z16" s="62"/>
    </row>
    <row r="17" spans="3:26" x14ac:dyDescent="0.25">
      <c r="C17" s="62"/>
      <c r="D17" s="62"/>
      <c r="E17" s="62"/>
      <c r="F17" s="62"/>
      <c r="G17" s="62"/>
      <c r="H17" s="62"/>
      <c r="I17" s="62"/>
      <c r="J17" s="62"/>
      <c r="K17" s="62"/>
      <c r="L17" s="62"/>
      <c r="M17" s="62"/>
      <c r="N17" s="62"/>
      <c r="O17" s="62"/>
      <c r="P17" s="62"/>
      <c r="Q17" s="62"/>
      <c r="R17" s="62"/>
      <c r="S17" s="62"/>
      <c r="T17" s="62"/>
      <c r="U17" s="62"/>
      <c r="V17" s="62"/>
      <c r="W17" s="62"/>
      <c r="X17" s="62"/>
      <c r="Y17" s="62"/>
      <c r="Z17" s="62"/>
    </row>
    <row r="18" spans="3:26" x14ac:dyDescent="0.25">
      <c r="C18" s="62"/>
      <c r="D18" s="62"/>
      <c r="E18" s="62"/>
      <c r="F18" s="62"/>
      <c r="G18" s="62"/>
      <c r="H18" s="62"/>
      <c r="I18" s="62"/>
      <c r="J18" s="62"/>
      <c r="K18" s="62"/>
      <c r="L18" s="62"/>
      <c r="M18" s="62"/>
      <c r="N18" s="62"/>
      <c r="O18" s="62"/>
      <c r="P18" s="62"/>
      <c r="Q18" s="62"/>
      <c r="R18" s="62"/>
      <c r="S18" s="62"/>
      <c r="T18" s="62"/>
      <c r="U18" s="62"/>
      <c r="V18" s="62"/>
      <c r="W18" s="62"/>
      <c r="X18" s="62"/>
      <c r="Y18" s="62"/>
      <c r="Z18" s="62"/>
    </row>
    <row r="19" spans="3:26" x14ac:dyDescent="0.25">
      <c r="C19" s="62"/>
      <c r="D19" s="62"/>
      <c r="E19" s="62"/>
      <c r="F19" s="62"/>
      <c r="G19" s="62"/>
      <c r="H19" s="62"/>
      <c r="I19" s="62"/>
      <c r="J19" s="62"/>
      <c r="K19" s="62"/>
      <c r="L19" s="62"/>
      <c r="M19" s="62"/>
      <c r="N19" s="62"/>
      <c r="O19" s="62"/>
      <c r="P19" s="62"/>
      <c r="Q19" s="62"/>
      <c r="R19" s="62"/>
      <c r="S19" s="62"/>
      <c r="T19" s="62"/>
      <c r="U19" s="62"/>
      <c r="V19" s="62"/>
      <c r="W19" s="62"/>
      <c r="X19" s="62"/>
      <c r="Y19" s="62"/>
      <c r="Z19" s="62"/>
    </row>
    <row r="20" spans="3:26" x14ac:dyDescent="0.25">
      <c r="C20" s="79" t="s">
        <v>808</v>
      </c>
      <c r="D20" s="80"/>
      <c r="E20" s="80"/>
      <c r="F20" s="80"/>
      <c r="G20" s="80"/>
      <c r="H20" s="80"/>
      <c r="I20" s="80"/>
      <c r="J20" s="81"/>
      <c r="K20" s="62"/>
      <c r="L20" s="62"/>
      <c r="M20" s="62"/>
      <c r="N20" s="62"/>
      <c r="O20" s="62"/>
      <c r="P20" s="79" t="s">
        <v>809</v>
      </c>
      <c r="Q20" s="80"/>
      <c r="R20" s="80"/>
      <c r="S20" s="80"/>
      <c r="T20" s="80"/>
      <c r="U20" s="80"/>
      <c r="V20" s="80"/>
      <c r="W20" s="80"/>
      <c r="X20" s="81"/>
      <c r="Y20" s="62"/>
      <c r="Z20" s="62"/>
    </row>
    <row r="21" spans="3:26" x14ac:dyDescent="0.25">
      <c r="C21" s="79" t="s">
        <v>810</v>
      </c>
      <c r="D21" s="80"/>
      <c r="E21" s="81"/>
      <c r="F21" s="62"/>
      <c r="G21" s="62"/>
      <c r="H21" s="62"/>
      <c r="I21" s="62"/>
      <c r="J21" s="62"/>
      <c r="K21" s="62"/>
      <c r="L21" s="62"/>
      <c r="M21" s="62"/>
      <c r="N21" s="62"/>
      <c r="O21" s="62"/>
      <c r="P21" s="79" t="s">
        <v>811</v>
      </c>
      <c r="Q21" s="80"/>
      <c r="R21" s="80"/>
      <c r="S21" s="80"/>
      <c r="T21" s="80"/>
      <c r="U21" s="80"/>
      <c r="V21" s="80"/>
      <c r="W21" s="80"/>
      <c r="X21" s="81"/>
      <c r="Y21" s="62"/>
      <c r="Z21" s="62"/>
    </row>
    <row r="22" spans="3:26" x14ac:dyDescent="0.25">
      <c r="C22" s="62" t="s">
        <v>0</v>
      </c>
      <c r="D22" s="82">
        <v>8</v>
      </c>
      <c r="E22" s="62"/>
      <c r="F22" s="62"/>
      <c r="G22" s="62"/>
      <c r="H22" s="62"/>
      <c r="I22" s="62"/>
      <c r="J22" s="62"/>
      <c r="K22" s="62"/>
      <c r="L22" s="62"/>
      <c r="M22" s="62"/>
      <c r="N22" s="62"/>
      <c r="O22" s="62"/>
      <c r="P22" s="62" t="s">
        <v>0</v>
      </c>
      <c r="Q22" s="82">
        <v>7</v>
      </c>
      <c r="R22" s="62"/>
      <c r="S22" s="62"/>
      <c r="T22" s="62"/>
      <c r="U22" s="62"/>
      <c r="V22" s="62"/>
      <c r="W22" s="62"/>
      <c r="X22" s="62"/>
      <c r="Y22" s="62"/>
      <c r="Z22" s="62"/>
    </row>
    <row r="23" spans="3:26" x14ac:dyDescent="0.25">
      <c r="C23" s="62"/>
      <c r="D23" s="62"/>
      <c r="E23" s="62"/>
      <c r="F23" s="62"/>
      <c r="G23" s="62"/>
      <c r="H23" s="62"/>
      <c r="I23" s="62"/>
      <c r="J23" s="62"/>
      <c r="K23" s="62"/>
      <c r="L23" s="62"/>
      <c r="M23" s="62"/>
      <c r="N23" s="62"/>
      <c r="O23" s="62"/>
      <c r="P23" s="62"/>
      <c r="Q23" s="62"/>
      <c r="R23" s="62"/>
      <c r="S23" s="62"/>
      <c r="T23" s="62"/>
      <c r="U23" s="62"/>
      <c r="V23" s="62"/>
      <c r="W23" s="62"/>
      <c r="X23" s="62"/>
      <c r="Y23" s="62"/>
      <c r="Z23" s="62"/>
    </row>
    <row r="24" spans="3:26" x14ac:dyDescent="0.25">
      <c r="C24" s="62" t="s">
        <v>1</v>
      </c>
      <c r="D24" s="62" t="s">
        <v>812</v>
      </c>
      <c r="E24" s="62" t="s">
        <v>813</v>
      </c>
      <c r="F24" s="62"/>
      <c r="G24" s="62"/>
      <c r="H24" s="62"/>
      <c r="I24" s="62"/>
      <c r="J24" s="62"/>
      <c r="K24" s="62"/>
      <c r="L24" s="62"/>
      <c r="M24" s="62"/>
      <c r="N24" s="62"/>
      <c r="O24" s="62"/>
      <c r="P24" s="62" t="s">
        <v>1</v>
      </c>
      <c r="Q24" s="62" t="s">
        <v>814</v>
      </c>
      <c r="R24" s="62"/>
      <c r="S24" s="62"/>
      <c r="T24" s="62"/>
      <c r="U24" s="62"/>
      <c r="V24" s="62"/>
      <c r="W24" s="62"/>
      <c r="X24" s="62"/>
      <c r="Y24" s="62"/>
      <c r="Z24" s="62"/>
    </row>
    <row r="25" spans="3:26" x14ac:dyDescent="0.25">
      <c r="C25" s="82">
        <v>2016</v>
      </c>
      <c r="D25" s="84">
        <v>66</v>
      </c>
      <c r="E25" s="84">
        <v>9</v>
      </c>
      <c r="F25" s="62"/>
      <c r="G25" s="62"/>
      <c r="H25" s="62"/>
      <c r="I25" s="62"/>
      <c r="J25" s="62"/>
      <c r="K25" s="62"/>
      <c r="L25" s="62"/>
      <c r="M25" s="62"/>
      <c r="N25" s="62"/>
      <c r="O25" s="62"/>
      <c r="P25" s="82">
        <v>2016</v>
      </c>
      <c r="Q25" s="62">
        <v>25</v>
      </c>
      <c r="R25" s="62"/>
      <c r="S25" s="62"/>
      <c r="T25" s="62"/>
      <c r="U25" s="62"/>
      <c r="V25" s="62"/>
      <c r="W25" s="62"/>
      <c r="X25" s="62"/>
      <c r="Y25" s="62"/>
      <c r="Z25" s="62"/>
    </row>
    <row r="26" spans="3:26" x14ac:dyDescent="0.25">
      <c r="C26" s="82">
        <v>2017</v>
      </c>
      <c r="D26" s="84">
        <v>73</v>
      </c>
      <c r="E26" s="84">
        <v>10</v>
      </c>
      <c r="F26" s="62"/>
      <c r="G26" s="62"/>
      <c r="H26" s="62"/>
      <c r="I26" s="62"/>
      <c r="J26" s="62"/>
      <c r="K26" s="62"/>
      <c r="L26" s="62"/>
      <c r="M26" s="62"/>
      <c r="N26" s="62"/>
      <c r="O26" s="62"/>
      <c r="P26" s="82">
        <v>2017</v>
      </c>
      <c r="Q26" s="62">
        <v>25</v>
      </c>
      <c r="R26" s="62"/>
      <c r="S26" s="62"/>
      <c r="T26" s="62"/>
      <c r="U26" s="62"/>
      <c r="V26" s="62"/>
      <c r="W26" s="62"/>
      <c r="X26" s="62"/>
      <c r="Y26" s="62"/>
      <c r="Z26" s="62"/>
    </row>
    <row r="27" spans="3:26" x14ac:dyDescent="0.25">
      <c r="C27" s="82">
        <v>2018</v>
      </c>
      <c r="D27" s="84">
        <v>74</v>
      </c>
      <c r="E27" s="84">
        <v>12</v>
      </c>
      <c r="F27" s="62"/>
      <c r="G27" s="62"/>
      <c r="H27" s="62"/>
      <c r="I27" s="62"/>
      <c r="J27" s="62"/>
      <c r="K27" s="62"/>
      <c r="L27" s="62"/>
      <c r="M27" s="62"/>
      <c r="N27" s="62"/>
      <c r="O27" s="62"/>
      <c r="P27" s="82">
        <v>2018</v>
      </c>
      <c r="Q27" s="62">
        <v>27</v>
      </c>
      <c r="R27" s="62"/>
      <c r="S27" s="62"/>
      <c r="T27" s="62"/>
      <c r="U27" s="62"/>
      <c r="V27" s="62"/>
      <c r="W27" s="62"/>
      <c r="X27" s="62"/>
      <c r="Y27" s="62"/>
      <c r="Z27" s="62"/>
    </row>
    <row r="28" spans="3:26" x14ac:dyDescent="0.25">
      <c r="C28" s="82">
        <v>2019</v>
      </c>
      <c r="D28" s="84">
        <v>74</v>
      </c>
      <c r="E28" s="84">
        <v>13</v>
      </c>
      <c r="F28" s="62"/>
      <c r="G28" s="62"/>
      <c r="H28" s="62"/>
      <c r="I28" s="62"/>
      <c r="J28" s="62"/>
      <c r="K28" s="62"/>
      <c r="L28" s="62"/>
      <c r="M28" s="62"/>
      <c r="N28" s="62"/>
      <c r="O28" s="62"/>
      <c r="P28" s="82">
        <v>2019</v>
      </c>
      <c r="Q28" s="62">
        <v>29</v>
      </c>
      <c r="R28" s="62"/>
      <c r="S28" s="62"/>
      <c r="T28" s="62"/>
      <c r="U28" s="62"/>
      <c r="V28" s="62"/>
      <c r="W28" s="62"/>
      <c r="X28" s="62"/>
      <c r="Y28" s="62"/>
      <c r="Z28" s="62"/>
    </row>
    <row r="29" spans="3:26" x14ac:dyDescent="0.25">
      <c r="C29" s="82">
        <v>2020</v>
      </c>
      <c r="D29" s="84">
        <v>67</v>
      </c>
      <c r="E29" s="84">
        <v>14</v>
      </c>
      <c r="F29" s="62"/>
      <c r="G29" s="62"/>
      <c r="H29" s="62"/>
      <c r="I29" s="62"/>
      <c r="J29" s="62"/>
      <c r="K29" s="62"/>
      <c r="L29" s="62"/>
      <c r="M29" s="62"/>
      <c r="N29" s="62"/>
      <c r="O29" s="62"/>
      <c r="P29" s="82">
        <v>2020</v>
      </c>
      <c r="Q29" s="62">
        <v>24</v>
      </c>
      <c r="R29" s="62"/>
      <c r="S29" s="62"/>
      <c r="T29" s="62"/>
      <c r="U29" s="62"/>
      <c r="V29" s="62"/>
      <c r="W29" s="62"/>
      <c r="X29" s="62"/>
      <c r="Y29" s="62"/>
      <c r="Z29" s="62"/>
    </row>
    <row r="30" spans="3:26" x14ac:dyDescent="0.25">
      <c r="C30" s="62"/>
      <c r="D30" s="62"/>
      <c r="E30" s="62"/>
      <c r="F30" s="62"/>
      <c r="G30" s="62"/>
      <c r="H30" s="62"/>
      <c r="I30" s="62"/>
      <c r="J30" s="62"/>
      <c r="K30" s="62"/>
      <c r="L30" s="62"/>
      <c r="M30" s="62"/>
      <c r="N30" s="62"/>
      <c r="O30" s="62"/>
      <c r="P30" s="62"/>
      <c r="Q30" s="62"/>
      <c r="R30" s="62"/>
      <c r="S30" s="62"/>
      <c r="T30" s="62"/>
      <c r="U30" s="62"/>
      <c r="V30" s="62"/>
      <c r="W30" s="62"/>
      <c r="X30" s="62"/>
      <c r="Y30" s="62"/>
      <c r="Z30" s="62"/>
    </row>
    <row r="31" spans="3:26" x14ac:dyDescent="0.25">
      <c r="C31" s="62"/>
      <c r="D31" s="62"/>
      <c r="E31" s="62"/>
      <c r="F31" s="62"/>
      <c r="G31" s="62"/>
      <c r="H31" s="62"/>
      <c r="I31" s="62"/>
      <c r="J31" s="62"/>
      <c r="K31" s="62"/>
      <c r="L31" s="62"/>
      <c r="M31" s="62"/>
      <c r="N31" s="62"/>
      <c r="O31" s="62"/>
      <c r="P31" s="62"/>
      <c r="Q31" s="62"/>
      <c r="R31" s="62"/>
      <c r="S31" s="62"/>
      <c r="T31" s="62"/>
      <c r="U31" s="62"/>
      <c r="V31" s="62"/>
      <c r="W31" s="62"/>
      <c r="X31" s="62"/>
      <c r="Y31" s="62"/>
      <c r="Z31" s="62"/>
    </row>
    <row r="32" spans="3:26" x14ac:dyDescent="0.25">
      <c r="C32" s="62"/>
      <c r="D32" s="62"/>
      <c r="E32" s="62"/>
      <c r="F32" s="62"/>
      <c r="G32" s="62"/>
      <c r="H32" s="62"/>
      <c r="I32" s="62"/>
      <c r="J32" s="62"/>
      <c r="K32" s="62"/>
      <c r="L32" s="62"/>
      <c r="M32" s="62"/>
      <c r="N32" s="62"/>
      <c r="O32" s="62"/>
      <c r="P32" s="62"/>
      <c r="Q32" s="62"/>
      <c r="R32" s="62"/>
      <c r="S32" s="62"/>
      <c r="T32" s="62"/>
      <c r="U32" s="62"/>
      <c r="V32" s="62"/>
      <c r="W32" s="62"/>
      <c r="X32" s="62"/>
      <c r="Y32" s="62"/>
      <c r="Z32" s="62"/>
    </row>
    <row r="33" spans="3:26" x14ac:dyDescent="0.25">
      <c r="C33" s="62"/>
      <c r="D33" s="62"/>
      <c r="E33" s="62"/>
      <c r="F33" s="62"/>
      <c r="G33" s="62"/>
      <c r="H33" s="62"/>
      <c r="I33" s="62"/>
      <c r="J33" s="62"/>
      <c r="K33" s="62"/>
      <c r="L33" s="62"/>
      <c r="M33" s="62"/>
      <c r="N33" s="62"/>
      <c r="O33" s="62"/>
      <c r="P33" s="62"/>
      <c r="Q33" s="62"/>
      <c r="R33" s="62"/>
      <c r="S33" s="62"/>
      <c r="T33" s="62"/>
      <c r="U33" s="62"/>
      <c r="V33" s="62"/>
      <c r="W33" s="62"/>
      <c r="X33" s="62"/>
      <c r="Y33" s="62"/>
      <c r="Z33" s="62"/>
    </row>
    <row r="34" spans="3:26" x14ac:dyDescent="0.25">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3:26" x14ac:dyDescent="0.25">
      <c r="C35" s="62"/>
      <c r="D35" s="62"/>
      <c r="E35" s="62"/>
      <c r="F35" s="62"/>
      <c r="G35" s="62"/>
      <c r="H35" s="62"/>
      <c r="I35" s="62"/>
      <c r="J35" s="62"/>
      <c r="K35" s="62"/>
      <c r="L35" s="62"/>
      <c r="M35" s="62"/>
      <c r="N35" s="62"/>
      <c r="O35" s="62"/>
      <c r="P35" s="62"/>
      <c r="Q35" s="62"/>
      <c r="R35" s="62"/>
      <c r="S35" s="62"/>
      <c r="T35" s="62"/>
      <c r="U35" s="62"/>
      <c r="V35" s="62"/>
      <c r="W35" s="62"/>
      <c r="X35" s="62"/>
      <c r="Y35" s="62"/>
      <c r="Z35" s="62"/>
    </row>
    <row r="36" spans="3:26" x14ac:dyDescent="0.25">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3:26" x14ac:dyDescent="0.25">
      <c r="C37" s="62"/>
      <c r="D37" s="62"/>
      <c r="E37" s="62"/>
      <c r="F37" s="62"/>
      <c r="G37" s="62"/>
      <c r="H37" s="62"/>
      <c r="I37" s="62"/>
      <c r="J37" s="62"/>
      <c r="K37" s="62"/>
      <c r="L37" s="62"/>
      <c r="M37" s="62"/>
      <c r="N37" s="62"/>
      <c r="O37" s="62"/>
      <c r="P37" s="62"/>
      <c r="Q37" s="62"/>
      <c r="R37" s="62"/>
      <c r="S37" s="62"/>
      <c r="T37" s="62"/>
      <c r="U37" s="62"/>
      <c r="V37" s="62"/>
      <c r="W37" s="62"/>
      <c r="X37" s="62"/>
      <c r="Y37" s="62"/>
      <c r="Z37" s="62"/>
    </row>
    <row r="38" spans="3:26" x14ac:dyDescent="0.25">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3:26" x14ac:dyDescent="0.25">
      <c r="C39" s="79" t="s">
        <v>815</v>
      </c>
      <c r="D39" s="80"/>
      <c r="E39" s="80"/>
      <c r="F39" s="80"/>
      <c r="G39" s="80"/>
      <c r="H39" s="80"/>
      <c r="I39" s="81"/>
      <c r="J39" s="62"/>
      <c r="K39" s="62"/>
      <c r="L39" s="62"/>
      <c r="M39" s="62"/>
      <c r="N39" s="62"/>
      <c r="O39" s="62"/>
      <c r="P39" s="62"/>
      <c r="Q39" s="62"/>
      <c r="R39" s="62"/>
      <c r="S39" s="62"/>
      <c r="T39" s="62"/>
      <c r="U39" s="62"/>
      <c r="V39" s="62"/>
      <c r="W39" s="62"/>
      <c r="X39" s="62"/>
      <c r="Y39" s="62"/>
      <c r="Z39" s="62"/>
    </row>
    <row r="40" spans="3:26" x14ac:dyDescent="0.25">
      <c r="C40" s="62"/>
      <c r="D40" s="62"/>
      <c r="E40" s="62"/>
      <c r="F40" s="62"/>
      <c r="G40" s="62"/>
      <c r="H40" s="62"/>
      <c r="I40" s="62"/>
      <c r="J40" s="62"/>
      <c r="K40" s="62"/>
      <c r="L40" s="62"/>
      <c r="M40" s="62"/>
      <c r="N40" s="62"/>
      <c r="O40" s="62"/>
      <c r="P40" s="62"/>
      <c r="Q40" s="62"/>
      <c r="R40" s="62"/>
      <c r="S40" s="62"/>
      <c r="T40" s="62"/>
      <c r="U40" s="62"/>
      <c r="V40" s="62"/>
      <c r="W40" s="62"/>
      <c r="X40" s="62"/>
      <c r="Y40" s="62"/>
      <c r="Z40" s="62"/>
    </row>
    <row r="41" spans="3:26" x14ac:dyDescent="0.25">
      <c r="C41" s="87" t="s">
        <v>0</v>
      </c>
      <c r="D41" s="87">
        <v>17</v>
      </c>
      <c r="E41" s="62"/>
      <c r="F41" s="62"/>
      <c r="G41" s="62"/>
      <c r="H41" s="62"/>
      <c r="I41" s="62"/>
      <c r="J41" s="62"/>
      <c r="K41" s="62"/>
      <c r="L41" s="62"/>
      <c r="M41" s="62"/>
      <c r="N41" s="62"/>
      <c r="O41" s="62"/>
      <c r="P41" s="62"/>
      <c r="Q41" s="62"/>
      <c r="R41" s="62"/>
      <c r="S41" s="62"/>
      <c r="T41" s="62"/>
      <c r="U41" s="62"/>
      <c r="V41" s="62"/>
      <c r="W41" s="62"/>
      <c r="X41" s="62"/>
      <c r="Y41" s="62"/>
      <c r="Z41" s="62"/>
    </row>
    <row r="42" spans="3:26" x14ac:dyDescent="0.25">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3:26" x14ac:dyDescent="0.25">
      <c r="C43" s="62" t="s">
        <v>1</v>
      </c>
      <c r="D43" s="62"/>
      <c r="E43" s="62"/>
      <c r="F43" s="62"/>
      <c r="G43" s="62"/>
      <c r="H43" s="62"/>
      <c r="I43" s="62"/>
      <c r="J43" s="62"/>
      <c r="K43" s="62"/>
      <c r="L43" s="62"/>
      <c r="M43" s="62"/>
      <c r="N43" s="62"/>
      <c r="O43" s="62"/>
      <c r="P43" s="62"/>
      <c r="Q43" s="62"/>
      <c r="R43" s="62"/>
      <c r="S43" s="62"/>
      <c r="T43" s="62"/>
      <c r="U43" s="62"/>
      <c r="V43" s="62"/>
      <c r="W43" s="62"/>
      <c r="X43" s="62"/>
      <c r="Y43" s="62"/>
      <c r="Z43" s="62"/>
    </row>
    <row r="44" spans="3:26" x14ac:dyDescent="0.25">
      <c r="C44" s="62">
        <v>2013</v>
      </c>
      <c r="D44" s="62" t="e">
        <f>SUMIFS(#REF!,Tabela_BI_UGRHI[UGRHI],'Qualid. e pol. amb.'!$D$41,Tabela_BI_UGRHI[Ano],'Qualid. e pol. amb.'!C44)</f>
        <v>#REF!</v>
      </c>
      <c r="E44" s="62"/>
      <c r="F44" s="62"/>
      <c r="G44" s="62"/>
      <c r="H44" s="62"/>
      <c r="I44" s="62"/>
      <c r="J44" s="62"/>
      <c r="K44" s="62"/>
      <c r="L44" s="62"/>
      <c r="M44" s="62"/>
      <c r="N44" s="62"/>
      <c r="O44" s="62"/>
      <c r="P44" s="62"/>
      <c r="Q44" s="62"/>
      <c r="R44" s="62"/>
      <c r="S44" s="62"/>
      <c r="T44" s="62"/>
      <c r="U44" s="62"/>
      <c r="V44" s="62"/>
      <c r="W44" s="62"/>
      <c r="X44" s="62"/>
      <c r="Y44" s="62"/>
      <c r="Z44" s="62"/>
    </row>
    <row r="45" spans="3:26" x14ac:dyDescent="0.25">
      <c r="C45" s="62">
        <v>2014</v>
      </c>
      <c r="D45" s="62" t="e">
        <f>SUMIFS(#REF!,Tabela_BI_UGRHI[UGRHI],'Qualid. e pol. amb.'!$D$41,Tabela_BI_UGRHI[Ano],'Qualid. e pol. amb.'!C45)</f>
        <v>#REF!</v>
      </c>
      <c r="E45" s="62"/>
      <c r="F45" s="62"/>
      <c r="G45" s="62"/>
      <c r="H45" s="62"/>
      <c r="I45" s="62"/>
      <c r="J45" s="62"/>
      <c r="K45" s="62"/>
      <c r="L45" s="62"/>
      <c r="M45" s="62"/>
      <c r="N45" s="62"/>
      <c r="O45" s="62"/>
      <c r="P45" s="62"/>
      <c r="Q45" s="62"/>
      <c r="R45" s="62"/>
      <c r="S45" s="62"/>
      <c r="T45" s="62"/>
      <c r="U45" s="62"/>
      <c r="V45" s="62"/>
      <c r="W45" s="62"/>
      <c r="X45" s="62"/>
      <c r="Y45" s="62"/>
      <c r="Z45" s="62"/>
    </row>
    <row r="46" spans="3:26" x14ac:dyDescent="0.25">
      <c r="C46" s="62">
        <v>2015</v>
      </c>
      <c r="D46" s="62" t="e">
        <f>SUMIFS(#REF!,Tabela_BI_UGRHI[UGRHI],'Qualid. e pol. amb.'!$D$41,Tabela_BI_UGRHI[Ano],'Qualid. e pol. amb.'!C46)</f>
        <v>#REF!</v>
      </c>
      <c r="E46" s="62"/>
      <c r="F46" s="62"/>
      <c r="G46" s="62"/>
      <c r="H46" s="62"/>
      <c r="I46" s="62"/>
      <c r="J46" s="62"/>
      <c r="K46" s="62"/>
      <c r="L46" s="62"/>
      <c r="M46" s="62"/>
      <c r="N46" s="62"/>
      <c r="O46" s="62"/>
      <c r="P46" s="62"/>
      <c r="Q46" s="62"/>
      <c r="R46" s="62"/>
      <c r="S46" s="62"/>
      <c r="T46" s="62"/>
      <c r="U46" s="62"/>
      <c r="V46" s="62"/>
      <c r="W46" s="62"/>
      <c r="X46" s="62"/>
      <c r="Y46" s="62"/>
      <c r="Z46" s="62"/>
    </row>
    <row r="47" spans="3:26" x14ac:dyDescent="0.25">
      <c r="C47" s="62">
        <v>2016</v>
      </c>
      <c r="D47" s="62" t="e">
        <f>SUMIFS(#REF!,Tabela_BI_UGRHI[UGRHI],'Qualid. e pol. amb.'!$D$41,Tabela_BI_UGRHI[Ano],'Qualid. e pol. amb.'!C47)</f>
        <v>#REF!</v>
      </c>
      <c r="E47" s="62"/>
      <c r="F47" s="62"/>
      <c r="G47" s="62"/>
      <c r="H47" s="62"/>
      <c r="I47" s="62"/>
      <c r="J47" s="62"/>
      <c r="K47" s="62"/>
      <c r="L47" s="62"/>
      <c r="M47" s="62"/>
      <c r="N47" s="62"/>
      <c r="O47" s="62"/>
      <c r="P47" s="62"/>
      <c r="Q47" s="62"/>
      <c r="R47" s="62"/>
      <c r="S47" s="62"/>
      <c r="T47" s="62"/>
      <c r="U47" s="62"/>
      <c r="V47" s="62"/>
      <c r="W47" s="62"/>
      <c r="X47" s="62"/>
      <c r="Y47" s="62"/>
      <c r="Z47" s="62"/>
    </row>
    <row r="48" spans="3:26" x14ac:dyDescent="0.25">
      <c r="C48" s="62">
        <v>2017</v>
      </c>
      <c r="D48" s="61" t="e">
        <f>SUMIFS(#REF!,Tabela_BI_UGRHI[UGRHI],'Qualid. e pol. amb.'!$D$41,Tabela_BI_UGRHI[Ano],'Qualid. e pol. amb.'!C48)</f>
        <v>#REF!</v>
      </c>
      <c r="E48" s="62"/>
      <c r="F48" s="62"/>
      <c r="G48" s="62"/>
      <c r="H48" s="62"/>
      <c r="I48" s="62"/>
      <c r="J48" s="62"/>
      <c r="K48" s="62"/>
      <c r="L48" s="62"/>
      <c r="M48" s="62"/>
      <c r="N48" s="62"/>
      <c r="O48" s="62"/>
      <c r="P48" s="62"/>
      <c r="Q48" s="62"/>
      <c r="R48" s="62"/>
      <c r="S48" s="62"/>
      <c r="T48" s="62"/>
      <c r="U48" s="62"/>
      <c r="V48" s="62"/>
      <c r="W48" s="62"/>
      <c r="X48" s="62"/>
      <c r="Y48" s="62"/>
      <c r="Z48" s="62"/>
    </row>
    <row r="49" spans="3:26" x14ac:dyDescent="0.25">
      <c r="C49" s="62">
        <v>2018</v>
      </c>
      <c r="D49" s="61" t="e">
        <f>SUMIFS(#REF!,Tabela_BI_UGRHI[UGRHI],'Qualid. e pol. amb.'!$D$41,Tabela_BI_UGRHI[Ano],'Qualid. e pol. amb.'!C49)</f>
        <v>#REF!</v>
      </c>
      <c r="E49" s="62"/>
      <c r="F49" s="62"/>
      <c r="G49" s="62"/>
      <c r="H49" s="62"/>
      <c r="I49" s="62"/>
      <c r="J49" s="62"/>
      <c r="K49" s="62"/>
      <c r="L49" s="62"/>
      <c r="M49" s="62"/>
      <c r="N49" s="62"/>
      <c r="O49" s="62"/>
      <c r="P49" s="62"/>
      <c r="Q49" s="62"/>
      <c r="R49" s="62"/>
      <c r="S49" s="62"/>
      <c r="T49" s="62"/>
      <c r="U49" s="62"/>
      <c r="V49" s="62"/>
      <c r="W49" s="62"/>
      <c r="X49" s="62"/>
      <c r="Y49" s="62"/>
      <c r="Z49" s="62"/>
    </row>
    <row r="50" spans="3:26" x14ac:dyDescent="0.25">
      <c r="C50" s="62">
        <v>2019</v>
      </c>
      <c r="D50" s="61" t="e">
        <f>SUMIFS(#REF!,Tabela_BI_UGRHI[UGRHI],'Qualid. e pol. amb.'!$D$41,Tabela_BI_UGRHI[Ano],'Qualid. e pol. amb.'!C50)</f>
        <v>#REF!</v>
      </c>
      <c r="E50" s="62"/>
      <c r="F50" s="62"/>
      <c r="G50" s="62"/>
      <c r="H50" s="62"/>
      <c r="I50" s="62"/>
      <c r="J50" s="62"/>
      <c r="K50" s="62"/>
      <c r="L50" s="62"/>
      <c r="M50" s="62"/>
      <c r="N50" s="62"/>
      <c r="O50" s="62"/>
      <c r="P50" s="62"/>
      <c r="Q50" s="62"/>
      <c r="R50" s="62"/>
      <c r="S50" s="62"/>
      <c r="T50" s="62"/>
      <c r="U50" s="62"/>
      <c r="V50" s="62"/>
      <c r="W50" s="62"/>
      <c r="X50" s="62"/>
      <c r="Y50" s="62"/>
      <c r="Z50" s="62"/>
    </row>
    <row r="51" spans="3:26" x14ac:dyDescent="0.25">
      <c r="C51" s="62">
        <v>2020</v>
      </c>
      <c r="D51" s="61" t="e">
        <f>SUMIFS(#REF!,Tabela_BI_UGRHI[UGRHI],'Qualid. e pol. amb.'!$D$41,Tabela_BI_UGRHI[Ano],'Qualid. e pol. amb.'!C51)</f>
        <v>#REF!</v>
      </c>
      <c r="E51" s="62"/>
      <c r="F51" s="62"/>
      <c r="G51" s="62"/>
      <c r="H51" s="62"/>
      <c r="I51" s="62"/>
      <c r="J51" s="62"/>
      <c r="K51" s="62"/>
      <c r="L51" s="62"/>
      <c r="M51" s="62"/>
      <c r="N51" s="62"/>
      <c r="O51" s="62"/>
      <c r="P51" s="62"/>
      <c r="Q51" s="62"/>
      <c r="R51" s="62"/>
      <c r="S51" s="62"/>
      <c r="T51" s="62"/>
      <c r="U51" s="62"/>
      <c r="V51" s="62"/>
      <c r="W51" s="62"/>
      <c r="X51" s="62"/>
      <c r="Y51" s="62"/>
      <c r="Z51" s="62"/>
    </row>
    <row r="52" spans="3:26" x14ac:dyDescent="0.25">
      <c r="C52" s="62"/>
      <c r="D52" s="62"/>
      <c r="E52" s="62"/>
      <c r="F52" s="62"/>
      <c r="G52" s="62"/>
      <c r="H52" s="62"/>
      <c r="I52" s="62"/>
      <c r="J52" s="62"/>
      <c r="K52" s="62"/>
      <c r="L52" s="62"/>
      <c r="M52" s="62"/>
      <c r="N52" s="62"/>
      <c r="O52" s="62"/>
      <c r="P52" s="62"/>
      <c r="Q52" s="62"/>
      <c r="R52" s="62"/>
      <c r="S52" s="62"/>
      <c r="T52" s="62"/>
      <c r="U52" s="62"/>
      <c r="V52" s="62"/>
      <c r="W52" s="62"/>
      <c r="X52" s="62"/>
      <c r="Y52" s="62"/>
      <c r="Z52" s="62"/>
    </row>
  </sheetData>
  <autoFilter ref="C43:C49"/>
  <conditionalFormatting sqref="D44:D51">
    <cfRule type="cellIs" dxfId="68" priority="1" operator="between">
      <formula>0.755</formula>
      <formula>1</formula>
    </cfRule>
    <cfRule type="cellIs" dxfId="67" priority="2" operator="between">
      <formula>0.605</formula>
      <formula>0.755</formula>
    </cfRule>
    <cfRule type="cellIs" dxfId="66" priority="3" operator="between">
      <formula>0.505</formula>
      <formula>0.605</formula>
    </cfRule>
    <cfRule type="cellIs" dxfId="65" priority="4" operator="between">
      <formula>0.355</formula>
      <formula>0.505</formula>
    </cfRule>
    <cfRule type="cellIs" dxfId="64" priority="5" operator="between">
      <formula>0</formula>
      <formula>0.355</formula>
    </cfRule>
  </conditionalFormatting>
  <pageMargins left="0.511811024" right="0.511811024" top="0.78740157499999996" bottom="0.78740157499999996" header="0.31496062000000002" footer="0.31496062000000002"/>
  <pageSetup paperSize="9" orientation="portrait" horizontalDpi="4294967293" verticalDpi="4294967293"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'Base UGRHI'!$B$2:$B$23</xm:f>
          </x14:formula1>
          <xm:sqref>D41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C1:AH44"/>
  <sheetViews>
    <sheetView zoomScale="90" zoomScaleNormal="90" workbookViewId="0">
      <selection activeCell="K43" sqref="K43"/>
    </sheetView>
  </sheetViews>
  <sheetFormatPr defaultColWidth="9.140625" defaultRowHeight="15" x14ac:dyDescent="0.25"/>
  <cols>
    <col min="1" max="2" width="9.140625" style="75"/>
    <col min="3" max="3" width="9.42578125" style="75" customWidth="1"/>
    <col min="4" max="4" width="10.42578125" style="75" customWidth="1"/>
    <col min="5" max="5" width="8.5703125" style="75" customWidth="1"/>
    <col min="6" max="6" width="12.42578125" style="75" customWidth="1"/>
    <col min="7" max="7" width="19.42578125" style="75" bestFit="1" customWidth="1"/>
    <col min="8" max="8" width="14.42578125" style="75" bestFit="1" customWidth="1"/>
    <col min="9" max="9" width="7.5703125" style="75" customWidth="1"/>
    <col min="10" max="12" width="9.140625" style="75"/>
    <col min="13" max="13" width="9" style="75" bestFit="1" customWidth="1"/>
    <col min="14" max="14" width="13.5703125" style="75" customWidth="1"/>
    <col min="15" max="15" width="11.42578125" style="75" bestFit="1" customWidth="1"/>
    <col min="16" max="16384" width="9.140625" style="75"/>
  </cols>
  <sheetData>
    <row r="1" spans="3:34" s="76" customFormat="1" x14ac:dyDescent="0.25">
      <c r="C1" s="85"/>
      <c r="D1" s="85"/>
      <c r="E1" s="85"/>
      <c r="F1" s="93" t="s">
        <v>816</v>
      </c>
      <c r="G1" s="133"/>
      <c r="H1" s="134"/>
      <c r="I1" s="95"/>
      <c r="J1" s="95"/>
      <c r="K1" s="85"/>
      <c r="L1" s="85"/>
      <c r="M1" s="85"/>
      <c r="N1" s="79" t="s">
        <v>817</v>
      </c>
      <c r="O1" s="89"/>
      <c r="P1" s="89"/>
      <c r="Q1" s="89"/>
      <c r="R1" s="80"/>
      <c r="S1" s="81"/>
      <c r="T1" s="62"/>
      <c r="U1" s="62"/>
      <c r="V1" s="62"/>
      <c r="W1" s="79" t="s">
        <v>818</v>
      </c>
      <c r="X1" s="80"/>
      <c r="Y1" s="80"/>
      <c r="Z1" s="80"/>
      <c r="AA1" s="80"/>
      <c r="AB1" s="80"/>
      <c r="AC1" s="80"/>
      <c r="AD1" s="80"/>
      <c r="AE1" s="80"/>
      <c r="AF1" s="81"/>
      <c r="AG1" s="85"/>
      <c r="AH1" s="85"/>
    </row>
    <row r="2" spans="3:34" x14ac:dyDescent="0.25">
      <c r="C2" s="62"/>
      <c r="D2" s="62"/>
      <c r="E2" s="62"/>
      <c r="F2" s="79" t="s">
        <v>819</v>
      </c>
      <c r="G2" s="112"/>
      <c r="H2" s="80"/>
      <c r="I2" s="80"/>
      <c r="J2" s="80"/>
      <c r="K2" s="81"/>
      <c r="L2" s="62"/>
      <c r="M2" s="62"/>
      <c r="N2" s="62"/>
      <c r="O2" s="62"/>
      <c r="P2" s="62"/>
      <c r="Q2" s="62"/>
      <c r="R2" s="62"/>
      <c r="S2" s="62"/>
      <c r="T2" s="62"/>
      <c r="U2" s="62"/>
      <c r="V2" s="62"/>
      <c r="W2" s="62"/>
      <c r="X2" s="62"/>
      <c r="Y2" s="62"/>
      <c r="Z2" s="62"/>
      <c r="AA2" s="62"/>
      <c r="AB2" s="62"/>
      <c r="AC2" s="62"/>
      <c r="AD2" s="62"/>
      <c r="AE2" s="62"/>
      <c r="AF2" s="62"/>
      <c r="AG2" s="62"/>
      <c r="AH2" s="62"/>
    </row>
    <row r="3" spans="3:34" x14ac:dyDescent="0.25">
      <c r="C3" s="111" t="s">
        <v>0</v>
      </c>
      <c r="D3" s="111">
        <v>9</v>
      </c>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row>
    <row r="4" spans="3:34" x14ac:dyDescent="0.25">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row>
    <row r="5" spans="3:34" x14ac:dyDescent="0.25">
      <c r="C5" s="62" t="s">
        <v>1</v>
      </c>
      <c r="D5" s="62"/>
      <c r="E5" s="84"/>
      <c r="F5" s="109" t="s">
        <v>820</v>
      </c>
      <c r="G5" s="109" t="s">
        <v>821</v>
      </c>
      <c r="H5" s="109" t="s">
        <v>822</v>
      </c>
      <c r="I5" s="62"/>
      <c r="J5" s="62"/>
      <c r="K5" s="62"/>
      <c r="L5" s="62"/>
      <c r="M5" s="62"/>
      <c r="N5" s="92" t="s">
        <v>766</v>
      </c>
      <c r="O5" s="40" t="s">
        <v>767</v>
      </c>
      <c r="P5" s="41" t="s">
        <v>768</v>
      </c>
      <c r="Q5" s="42" t="s">
        <v>769</v>
      </c>
      <c r="R5" s="62"/>
      <c r="S5" s="62"/>
      <c r="T5" s="62"/>
      <c r="U5" s="62"/>
      <c r="V5" s="62"/>
      <c r="W5" s="42" t="s">
        <v>823</v>
      </c>
      <c r="X5" s="41" t="s">
        <v>824</v>
      </c>
      <c r="Y5" s="43" t="s">
        <v>825</v>
      </c>
      <c r="Z5" s="40" t="s">
        <v>826</v>
      </c>
      <c r="AA5" s="62"/>
      <c r="AB5" s="62"/>
      <c r="AC5" s="62"/>
      <c r="AD5" s="62"/>
      <c r="AE5" s="62"/>
      <c r="AF5" s="62"/>
      <c r="AG5" s="62"/>
      <c r="AH5" s="62"/>
    </row>
    <row r="6" spans="3:34" x14ac:dyDescent="0.25">
      <c r="C6" s="9">
        <v>2014</v>
      </c>
      <c r="D6" s="62"/>
      <c r="E6" s="84"/>
      <c r="F6" s="84" t="e">
        <f>SUMIFS(#REF!,Tabela_BI[UGRHI],Esgot.!$D$3,Tabela_BI[Ano],Esgot.!$C6)</f>
        <v>#REF!</v>
      </c>
      <c r="G6" s="84" t="e">
        <f>SUMIFS(#REF!,Tabela_BI[UGRHI],Esgot.!$D$3,Tabela_BI[Ano],Esgot.!$C6)</f>
        <v>#REF!</v>
      </c>
      <c r="H6" s="84" t="e">
        <f t="shared" ref="H6:H11" si="0">F6-G6</f>
        <v>#REF!</v>
      </c>
      <c r="I6" s="62"/>
      <c r="J6" s="62"/>
      <c r="K6" s="62"/>
      <c r="L6" s="62"/>
      <c r="M6" s="62"/>
      <c r="N6" s="62" t="e">
        <f>VLOOKUP($D$3,BaseUGRHI[[UGRHI]:[Nº de municípios]],7,FALSE)-SUM(O6:Q6)</f>
        <v>#REF!</v>
      </c>
      <c r="O6" s="62" t="e">
        <f>COUNTIFS(Tabela_BI[UGRHI],Esgot.!$D$3,Tabela_BI[Ano],Esgot.!$C6,#REF!,"&lt;50,0000")</f>
        <v>#REF!</v>
      </c>
      <c r="P6" s="62" t="e">
        <f>COUNTIFS(Tabela_BI[UGRHI],Esgot.!$D$3,Tabela_BI[Ano],Esgot.!$C6,#REF!,"&gt;=50,0000",#REF!,"&lt;90,000")</f>
        <v>#REF!</v>
      </c>
      <c r="Q6" s="62" t="e">
        <f>COUNTIFS(Tabela_BI[UGRHI],Esgot.!$D$3,Tabela_BI[Ano],Esgot.!$C6,#REF!,"&gt;=90,0000")</f>
        <v>#REF!</v>
      </c>
      <c r="R6" s="62"/>
      <c r="S6" s="62"/>
      <c r="T6" s="62"/>
      <c r="U6" s="62"/>
      <c r="V6" s="62"/>
      <c r="W6" s="62" t="e">
        <f>COUNTIFS(Tabela_BI[UGRHI],Esgot.!$D$3,Tabela_BI[Ano],Esgot.!$C6,#REF!,"&gt;7,5",#REF!,"&lt;=10")</f>
        <v>#REF!</v>
      </c>
      <c r="X6" s="62" t="e">
        <f>COUNTIFS(Tabela_BI[UGRHI],Esgot.!$D$3,Tabela_BI[Ano],Esgot.!$C6,#REF!,"&gt;5",#REF!,"&lt;=7,5")</f>
        <v>#REF!</v>
      </c>
      <c r="Y6" s="62" t="e">
        <f>COUNTIFS(Tabela_BI[UGRHI],Esgot.!$D$3,Tabela_BI[Ano],Esgot.!$C6,#REF!,"&gt;2,5",#REF!,"&lt;=5")</f>
        <v>#REF!</v>
      </c>
      <c r="Z6" s="62" t="e">
        <f>COUNTIFS(Tabela_BI[UGRHI],Esgot.!$D$3,Tabela_BI[Ano],Esgot.!$C6,#REF!,"&lt;=2,5")</f>
        <v>#REF!</v>
      </c>
      <c r="AA6" s="62"/>
      <c r="AB6" s="62"/>
      <c r="AC6" s="62"/>
      <c r="AD6" s="62"/>
      <c r="AE6" s="62"/>
      <c r="AF6" s="62"/>
      <c r="AG6" s="62"/>
      <c r="AH6" s="62"/>
    </row>
    <row r="7" spans="3:34" x14ac:dyDescent="0.25">
      <c r="C7" s="9">
        <v>2015</v>
      </c>
      <c r="D7" s="62"/>
      <c r="E7" s="84"/>
      <c r="F7" s="84" t="e">
        <f>SUMIFS(#REF!,Tabela_BI[UGRHI],Esgot.!$D$3,Tabela_BI[Ano],Esgot.!$C7)</f>
        <v>#REF!</v>
      </c>
      <c r="G7" s="84" t="e">
        <f>SUMIFS(#REF!,Tabela_BI[UGRHI],Esgot.!$D$3,Tabela_BI[Ano],Esgot.!$C7)</f>
        <v>#REF!</v>
      </c>
      <c r="H7" s="84" t="e">
        <f t="shared" si="0"/>
        <v>#REF!</v>
      </c>
      <c r="I7" s="62"/>
      <c r="J7" s="62"/>
      <c r="K7" s="62"/>
      <c r="L7" s="62"/>
      <c r="M7" s="62"/>
      <c r="N7" s="62" t="e">
        <f>VLOOKUP($D$3,BaseUGRHI[[UGRHI]:[Nº de municípios]],7,FALSE)-SUM(O7:Q7)</f>
        <v>#REF!</v>
      </c>
      <c r="O7" s="62" t="e">
        <f>COUNTIFS(Tabela_BI[UGRHI],Esgot.!$D$3,Tabela_BI[Ano],Esgot.!$C7,#REF!,"&lt;50,0000")</f>
        <v>#REF!</v>
      </c>
      <c r="P7" s="62" t="e">
        <f>COUNTIFS(Tabela_BI[UGRHI],Esgot.!$D$3,Tabela_BI[Ano],Esgot.!$C7,#REF!,"&gt;=50,0000",#REF!,"&lt;90,000")</f>
        <v>#REF!</v>
      </c>
      <c r="Q7" s="62" t="e">
        <f>COUNTIFS(Tabela_BI[UGRHI],Esgot.!$D$3,Tabela_BI[Ano],Esgot.!$C7,#REF!,"&gt;=90,0000")</f>
        <v>#REF!</v>
      </c>
      <c r="R7" s="62"/>
      <c r="S7" s="62"/>
      <c r="T7" s="62"/>
      <c r="U7" s="62"/>
      <c r="V7" s="62"/>
      <c r="W7" s="62" t="e">
        <f>COUNTIFS(Tabela_BI[UGRHI],Esgot.!$D$3,Tabela_BI[Ano],Esgot.!$C7,#REF!,"&gt;7,5",#REF!,"&lt;=10")</f>
        <v>#REF!</v>
      </c>
      <c r="X7" s="62" t="e">
        <f>COUNTIFS(Tabela_BI[UGRHI],Esgot.!$D$3,Tabela_BI[Ano],Esgot.!$C7,#REF!,"&gt;5",#REF!,"&lt;=7,5")</f>
        <v>#REF!</v>
      </c>
      <c r="Y7" s="62" t="e">
        <f>COUNTIFS(Tabela_BI[UGRHI],Esgot.!$D$3,Tabela_BI[Ano],Esgot.!$C7,#REF!,"&gt;2,5",#REF!,"&lt;=5")</f>
        <v>#REF!</v>
      </c>
      <c r="Z7" s="62" t="e">
        <f>COUNTIFS(Tabela_BI[UGRHI],Esgot.!$D$3,Tabela_BI[Ano],Esgot.!$C7,#REF!,"&lt;=2,5")</f>
        <v>#REF!</v>
      </c>
      <c r="AA7" s="62"/>
      <c r="AB7" s="62"/>
      <c r="AC7" s="62"/>
      <c r="AD7" s="62"/>
      <c r="AE7" s="62"/>
      <c r="AF7" s="62"/>
      <c r="AG7" s="62"/>
      <c r="AH7" s="62"/>
    </row>
    <row r="8" spans="3:34" x14ac:dyDescent="0.25">
      <c r="C8" s="9">
        <v>2015</v>
      </c>
      <c r="D8" s="62"/>
      <c r="E8" s="84"/>
      <c r="F8" s="84" t="e">
        <f>SUMIFS(#REF!,Tabela_BI[UGRHI],Esgot.!$D$3,Tabela_BI[Ano],Esgot.!$C8)</f>
        <v>#REF!</v>
      </c>
      <c r="G8" s="84" t="e">
        <f>SUMIFS(#REF!,Tabela_BI[UGRHI],Esgot.!$D$3,Tabela_BI[Ano],Esgot.!$C8)</f>
        <v>#REF!</v>
      </c>
      <c r="H8" s="84" t="e">
        <f t="shared" si="0"/>
        <v>#REF!</v>
      </c>
      <c r="I8" s="62"/>
      <c r="J8" s="62"/>
      <c r="K8" s="62"/>
      <c r="L8" s="62"/>
      <c r="M8" s="62"/>
      <c r="N8" s="62" t="e">
        <f>VLOOKUP($D$3,BaseUGRHI[[UGRHI]:[Nº de municípios]],7,FALSE)-SUM(O8:Q8)</f>
        <v>#REF!</v>
      </c>
      <c r="O8" s="62" t="e">
        <f>COUNTIFS(Tabela_BI[UGRHI],Esgot.!$D$3,Tabela_BI[Ano],Esgot.!$C8,#REF!,"&lt;50,0000")</f>
        <v>#REF!</v>
      </c>
      <c r="P8" s="62" t="e">
        <f>COUNTIFS(Tabela_BI[UGRHI],Esgot.!$D$3,Tabela_BI[Ano],Esgot.!$C8,#REF!,"&gt;=50,0000",#REF!,"&lt;90,000")</f>
        <v>#REF!</v>
      </c>
      <c r="Q8" s="62" t="e">
        <f>COUNTIFS(Tabela_BI[UGRHI],Esgot.!$D$3,Tabela_BI[Ano],Esgot.!$C8,#REF!,"&gt;=90,0000")</f>
        <v>#REF!</v>
      </c>
      <c r="R8" s="62"/>
      <c r="S8" s="62"/>
      <c r="T8" s="62"/>
      <c r="U8" s="62"/>
      <c r="V8" s="62"/>
      <c r="W8" s="62" t="e">
        <f>COUNTIFS(Tabela_BI[UGRHI],Esgot.!$D$3,Tabela_BI[Ano],Esgot.!$C8,#REF!,"&gt;7,5",#REF!,"&lt;=10")</f>
        <v>#REF!</v>
      </c>
      <c r="X8" s="62" t="e">
        <f>COUNTIFS(Tabela_BI[UGRHI],Esgot.!$D$3,Tabela_BI[Ano],Esgot.!$C8,#REF!,"&gt;5",#REF!,"&lt;=7,5")</f>
        <v>#REF!</v>
      </c>
      <c r="Y8" s="62" t="e">
        <f>COUNTIFS(Tabela_BI[UGRHI],Esgot.!$D$3,Tabela_BI[Ano],Esgot.!$C8,#REF!,"&gt;2,5",#REF!,"&lt;=5")</f>
        <v>#REF!</v>
      </c>
      <c r="Z8" s="62" t="e">
        <f>COUNTIFS(Tabela_BI[UGRHI],Esgot.!$D$3,Tabela_BI[Ano],Esgot.!$C8,#REF!,"&lt;=2,5")</f>
        <v>#REF!</v>
      </c>
      <c r="AA8" s="62"/>
      <c r="AB8" s="62"/>
      <c r="AC8" s="62"/>
      <c r="AD8" s="62"/>
      <c r="AE8" s="62"/>
      <c r="AF8" s="62"/>
      <c r="AG8" s="62"/>
      <c r="AH8" s="62"/>
    </row>
    <row r="9" spans="3:34" x14ac:dyDescent="0.25">
      <c r="C9" s="9">
        <v>2016</v>
      </c>
      <c r="D9" s="62"/>
      <c r="E9" s="84"/>
      <c r="F9" s="84" t="e">
        <f>SUMIFS(#REF!,Tabela_BI[UGRHI],Esgot.!$D$3,Tabela_BI[Ano],Esgot.!$C9)</f>
        <v>#REF!</v>
      </c>
      <c r="G9" s="84" t="e">
        <f>SUMIFS(#REF!,Tabela_BI[UGRHI],Esgot.!$D$3,Tabela_BI[Ano],Esgot.!$C9)</f>
        <v>#REF!</v>
      </c>
      <c r="H9" s="84" t="e">
        <f t="shared" si="0"/>
        <v>#REF!</v>
      </c>
      <c r="I9" s="62"/>
      <c r="J9" s="62"/>
      <c r="K9" s="62"/>
      <c r="L9" s="62"/>
      <c r="M9" s="62"/>
      <c r="N9" s="62" t="e">
        <f>VLOOKUP($D$3,BaseUGRHI[[UGRHI]:[Nº de municípios]],7,FALSE)-SUM(O9:Q9)</f>
        <v>#REF!</v>
      </c>
      <c r="O9" s="62" t="e">
        <f>COUNTIFS(Tabela_BI[UGRHI],Esgot.!$D$3,Tabela_BI[Ano],Esgot.!$C9,#REF!,"&lt;50,0000")</f>
        <v>#REF!</v>
      </c>
      <c r="P9" s="62" t="e">
        <f>COUNTIFS(Tabela_BI[UGRHI],Esgot.!$D$3,Tabela_BI[Ano],Esgot.!$C9,#REF!,"&gt;=50,0000",#REF!,"&lt;90,000")</f>
        <v>#REF!</v>
      </c>
      <c r="Q9" s="62" t="e">
        <f>COUNTIFS(Tabela_BI[UGRHI],Esgot.!$D$3,Tabela_BI[Ano],Esgot.!$C9,#REF!,"&gt;=90,0000")</f>
        <v>#REF!</v>
      </c>
      <c r="R9" s="62"/>
      <c r="S9" s="62"/>
      <c r="T9" s="62"/>
      <c r="U9" s="62"/>
      <c r="V9" s="62"/>
      <c r="W9" s="62" t="e">
        <f>COUNTIFS(Tabela_BI[UGRHI],Esgot.!$D$3,Tabela_BI[Ano],Esgot.!$C9,#REF!,"&gt;7,5",#REF!,"&lt;=10")</f>
        <v>#REF!</v>
      </c>
      <c r="X9" s="62" t="e">
        <f>COUNTIFS(Tabela_BI[UGRHI],Esgot.!$D$3,Tabela_BI[Ano],Esgot.!$C9,#REF!,"&gt;5",#REF!,"&lt;=7,5")</f>
        <v>#REF!</v>
      </c>
      <c r="Y9" s="62" t="e">
        <f>COUNTIFS(Tabela_BI[UGRHI],Esgot.!$D$3,Tabela_BI[Ano],Esgot.!$C9,#REF!,"&gt;2,5",#REF!,"&lt;=5")</f>
        <v>#REF!</v>
      </c>
      <c r="Z9" s="62" t="e">
        <f>COUNTIFS(Tabela_BI[UGRHI],Esgot.!$D$3,Tabela_BI[Ano],Esgot.!$C9,#REF!,"&lt;=2,5")</f>
        <v>#REF!</v>
      </c>
      <c r="AA9" s="62"/>
      <c r="AB9" s="62"/>
      <c r="AC9" s="62"/>
      <c r="AD9" s="62"/>
      <c r="AE9" s="62"/>
      <c r="AF9" s="62"/>
      <c r="AG9" s="62"/>
      <c r="AH9" s="62"/>
    </row>
    <row r="10" spans="3:34" x14ac:dyDescent="0.25">
      <c r="C10" s="9">
        <v>2017</v>
      </c>
      <c r="D10" s="62"/>
      <c r="E10" s="62"/>
      <c r="F10" s="84" t="e">
        <f>SUMIFS(#REF!,Tabela_BI[UGRHI],Esgot.!$D$3,Tabela_BI[Ano],Esgot.!$C10)</f>
        <v>#REF!</v>
      </c>
      <c r="G10" s="84" t="e">
        <f>SUMIFS(#REF!,Tabela_BI[UGRHI],Esgot.!$D$3,Tabela_BI[Ano],Esgot.!$C10)</f>
        <v>#REF!</v>
      </c>
      <c r="H10" s="84" t="e">
        <f t="shared" si="0"/>
        <v>#REF!</v>
      </c>
      <c r="I10" s="62"/>
      <c r="J10" s="62"/>
      <c r="K10" s="62"/>
      <c r="L10" s="62"/>
      <c r="M10" s="62"/>
      <c r="N10" s="62" t="e">
        <f>VLOOKUP($D$3,BaseUGRHI[[UGRHI]:[Nº de municípios]],7,FALSE)-SUM(O10:Q10)</f>
        <v>#REF!</v>
      </c>
      <c r="O10" s="62" t="e">
        <f>COUNTIFS(Tabela_BI[UGRHI],Esgot.!$D$3,Tabela_BI[Ano],Esgot.!$C10,#REF!,"&lt;50,0000")</f>
        <v>#REF!</v>
      </c>
      <c r="P10" s="62" t="e">
        <f>COUNTIFS(Tabela_BI[UGRHI],Esgot.!$D$3,Tabela_BI[Ano],Esgot.!$C10,#REF!,"&gt;=50,0000",#REF!,"&lt;90,000")</f>
        <v>#REF!</v>
      </c>
      <c r="Q10" s="62" t="e">
        <f>COUNTIFS(Tabela_BI[UGRHI],Esgot.!$D$3,Tabela_BI[Ano],Esgot.!$C10,#REF!,"&gt;=90,0000")</f>
        <v>#REF!</v>
      </c>
      <c r="R10" s="62"/>
      <c r="S10" s="62"/>
      <c r="T10" s="62"/>
      <c r="U10" s="62"/>
      <c r="V10" s="62"/>
      <c r="W10" s="62" t="e">
        <f>COUNTIFS(Tabela_BI[UGRHI],Esgot.!$D$3,Tabela_BI[Ano],Esgot.!$C10,#REF!,"&gt;7,5",#REF!,"&lt;=10")</f>
        <v>#REF!</v>
      </c>
      <c r="X10" s="62" t="e">
        <f>COUNTIFS(Tabela_BI[UGRHI],Esgot.!$D$3,Tabela_BI[Ano],Esgot.!$C10,#REF!,"&gt;5",#REF!,"&lt;=7,5")</f>
        <v>#REF!</v>
      </c>
      <c r="Y10" s="62" t="e">
        <f>COUNTIFS(Tabela_BI[UGRHI],Esgot.!$D$3,Tabela_BI[Ano],Esgot.!$C10,#REF!,"&gt;2,5",#REF!,"&lt;=5")</f>
        <v>#REF!</v>
      </c>
      <c r="Z10" s="62" t="e">
        <f>COUNTIFS(Tabela_BI[UGRHI],Esgot.!$D$3,Tabela_BI[Ano],Esgot.!$C10,#REF!,"&lt;=2,5")</f>
        <v>#REF!</v>
      </c>
      <c r="AA10" s="62"/>
      <c r="AB10" s="62"/>
      <c r="AC10" s="62"/>
      <c r="AD10" s="62"/>
      <c r="AE10" s="62"/>
      <c r="AF10" s="62"/>
      <c r="AG10" s="62"/>
      <c r="AH10" s="62"/>
    </row>
    <row r="11" spans="3:34" x14ac:dyDescent="0.25">
      <c r="C11" s="9">
        <v>2018</v>
      </c>
      <c r="D11" s="62"/>
      <c r="E11" s="62"/>
      <c r="F11" s="84" t="e">
        <f>SUMIFS(#REF!,Tabela_BI[UGRHI],Esgot.!$D$3,Tabela_BI[Ano],Esgot.!$C11)</f>
        <v>#REF!</v>
      </c>
      <c r="G11" s="113" t="e">
        <f>SUMIFS(#REF!,Tabela_BI[UGRHI],Esgot.!$D$3,Tabela_BI[Ano],Esgot.!$C11)</f>
        <v>#REF!</v>
      </c>
      <c r="H11" s="84" t="e">
        <f t="shared" si="0"/>
        <v>#REF!</v>
      </c>
      <c r="I11" s="62"/>
      <c r="J11" s="62"/>
      <c r="K11" s="62"/>
      <c r="L11" s="62"/>
      <c r="M11" s="62"/>
      <c r="N11" s="62" t="e">
        <f>VLOOKUP($D$3,BaseUGRHI[[UGRHI]:[Nº de municípios]],7,FALSE)-SUM(O11:Q11)</f>
        <v>#REF!</v>
      </c>
      <c r="O11" s="62" t="e">
        <f>COUNTIFS(Tabela_BI[UGRHI],Esgot.!$D$3,Tabela_BI[Ano],Esgot.!$C11,#REF!,"&lt;50,0000")</f>
        <v>#REF!</v>
      </c>
      <c r="P11" s="62" t="e">
        <f>COUNTIFS(Tabela_BI[UGRHI],Esgot.!$D$3,Tabela_BI[Ano],Esgot.!$C11,#REF!,"&gt;=50,0000",#REF!,"&lt;90,000")</f>
        <v>#REF!</v>
      </c>
      <c r="Q11" s="62" t="e">
        <f>COUNTIFS(Tabela_BI[UGRHI],Esgot.!$D$3,Tabela_BI[Ano],Esgot.!$C11,#REF!,"&gt;=90,0000")</f>
        <v>#REF!</v>
      </c>
      <c r="R11" s="62"/>
      <c r="S11" s="62"/>
      <c r="T11" s="62"/>
      <c r="U11" s="62"/>
      <c r="V11" s="62"/>
      <c r="W11" s="62" t="e">
        <f>COUNTIFS(Tabela_BI[UGRHI],Esgot.!$D$3,Tabela_BI[Ano],Esgot.!$C11,#REF!,"&gt;7,5",#REF!,"&lt;=10")</f>
        <v>#REF!</v>
      </c>
      <c r="X11" s="62" t="e">
        <f>COUNTIFS(Tabela_BI[UGRHI],Esgot.!$D$3,Tabela_BI[Ano],Esgot.!$C11,#REF!,"&gt;5",#REF!,"&lt;=7,5")</f>
        <v>#REF!</v>
      </c>
      <c r="Y11" s="62" t="e">
        <f>COUNTIFS(Tabela_BI[UGRHI],Esgot.!$D$3,Tabela_BI[Ano],Esgot.!$C11,#REF!,"&gt;2,5",#REF!,"&lt;=5")</f>
        <v>#REF!</v>
      </c>
      <c r="Z11" s="62" t="e">
        <f>COUNTIFS(Tabela_BI[UGRHI],Esgot.!$D$3,Tabela_BI[Ano],Esgot.!$C11,#REF!,"&lt;=2,5")</f>
        <v>#REF!</v>
      </c>
      <c r="AA11" s="62"/>
      <c r="AB11" s="62"/>
      <c r="AC11" s="62"/>
      <c r="AD11" s="62"/>
      <c r="AE11" s="62"/>
      <c r="AF11" s="62"/>
      <c r="AG11" s="62"/>
      <c r="AH11" s="62"/>
    </row>
    <row r="12" spans="3:34" x14ac:dyDescent="0.25">
      <c r="C12" s="9">
        <v>2019</v>
      </c>
      <c r="D12" s="62"/>
      <c r="E12" s="62"/>
      <c r="F12" s="84" t="e">
        <f>SUMIFS(#REF!,Tabela_BI[UGRHI],Esgot.!$D$3,Tabela_BI[Ano],Esgot.!$C12)</f>
        <v>#REF!</v>
      </c>
      <c r="G12" s="113" t="e">
        <f>SUMIFS(#REF!,Tabela_BI[UGRHI],Esgot.!$D$3,Tabela_BI[Ano],Esgot.!$C12)</f>
        <v>#REF!</v>
      </c>
      <c r="H12" s="84" t="e">
        <f>F12-G12</f>
        <v>#REF!</v>
      </c>
      <c r="I12" s="62"/>
      <c r="J12" s="62"/>
      <c r="K12" s="62"/>
      <c r="L12" s="62"/>
      <c r="M12" s="62"/>
      <c r="N12" s="62" t="e">
        <f>VLOOKUP($D$3,BaseUGRHI[[UGRHI]:[Nº de municípios]],7,FALSE)-SUM(O12:Q12)</f>
        <v>#REF!</v>
      </c>
      <c r="O12" s="62" t="e">
        <f>COUNTIFS(Tabela_BI[UGRHI],Esgot.!$D$3,Tabela_BI[Ano],Esgot.!$C12,#REF!,"&lt;50,0000")</f>
        <v>#REF!</v>
      </c>
      <c r="P12" s="62" t="e">
        <f>COUNTIFS(Tabela_BI[UGRHI],Esgot.!$D$3,Tabela_BI[Ano],Esgot.!$C12,#REF!,"&gt;=50,0000",#REF!,"&lt;90,000")</f>
        <v>#REF!</v>
      </c>
      <c r="Q12" s="62" t="e">
        <f>COUNTIFS(Tabela_BI[UGRHI],Esgot.!$D$3,Tabela_BI[Ano],Esgot.!$C12,#REF!,"&gt;=90,0000")</f>
        <v>#REF!</v>
      </c>
      <c r="R12" s="62"/>
      <c r="S12" s="62"/>
      <c r="T12" s="62"/>
      <c r="U12" s="62"/>
      <c r="V12" s="62"/>
      <c r="W12" s="62" t="e">
        <f>COUNTIFS(Tabela_BI[UGRHI],Esgot.!$D$3,Tabela_BI[Ano],Esgot.!$C12,#REF!,"&gt;7,5",#REF!,"&lt;=10")</f>
        <v>#REF!</v>
      </c>
      <c r="X12" s="62" t="e">
        <f>COUNTIFS(Tabela_BI[UGRHI],Esgot.!$D$3,Tabela_BI[Ano],Esgot.!$C12,#REF!,"&gt;5",#REF!,"&lt;=7,5")</f>
        <v>#REF!</v>
      </c>
      <c r="Y12" s="62" t="e">
        <f>COUNTIFS(Tabela_BI[UGRHI],Esgot.!$D$3,Tabela_BI[Ano],Esgot.!$C12,#REF!,"&gt;2,5",#REF!,"&lt;=5")</f>
        <v>#REF!</v>
      </c>
      <c r="Z12" s="62" t="e">
        <f>COUNTIFS(Tabela_BI[UGRHI],Esgot.!$D$3,Tabela_BI[Ano],Esgot.!$C12,#REF!,"&lt;=2,5")</f>
        <v>#REF!</v>
      </c>
      <c r="AA12" s="62"/>
      <c r="AB12" s="62"/>
      <c r="AC12" s="62"/>
      <c r="AD12" s="62"/>
      <c r="AE12" s="62"/>
      <c r="AF12" s="62"/>
      <c r="AG12" s="62"/>
      <c r="AH12" s="62"/>
    </row>
    <row r="13" spans="3:34" x14ac:dyDescent="0.25">
      <c r="C13" s="9">
        <v>2020</v>
      </c>
      <c r="D13" s="62"/>
      <c r="E13" s="62"/>
      <c r="F13" s="84" t="e">
        <f>SUMIFS(#REF!,Tabela_BI[UGRHI],Esgot.!$D$3,Tabela_BI[Ano],Esgot.!$C13)</f>
        <v>#REF!</v>
      </c>
      <c r="G13" s="113" t="e">
        <f>SUMIFS(#REF!,Tabela_BI[UGRHI],Esgot.!$D$3,Tabela_BI[Ano],Esgot.!$C13)</f>
        <v>#REF!</v>
      </c>
      <c r="H13" s="84" t="e">
        <f>F13-G13</f>
        <v>#REF!</v>
      </c>
      <c r="I13" s="62"/>
      <c r="J13" s="62"/>
      <c r="K13" s="62"/>
      <c r="L13" s="62"/>
      <c r="M13" s="62"/>
      <c r="N13" s="62"/>
      <c r="O13" s="62"/>
      <c r="P13" s="62"/>
      <c r="Q13" s="62"/>
      <c r="R13" s="62"/>
      <c r="S13" s="62"/>
      <c r="T13" s="62"/>
      <c r="U13" s="62"/>
      <c r="V13" s="62"/>
      <c r="W13" s="62" t="e">
        <f>COUNTIFS(Tabela_BI[UGRHI],Esgot.!$D$3,Tabela_BI[Ano],Esgot.!$C13,#REF!,"&gt;7,5",#REF!,"&lt;=10")</f>
        <v>#REF!</v>
      </c>
      <c r="X13" s="62" t="e">
        <f>COUNTIFS(Tabela_BI[UGRHI],Esgot.!$D$3,Tabela_BI[Ano],Esgot.!$C13,#REF!,"&gt;5",#REF!,"&lt;=7,5")</f>
        <v>#REF!</v>
      </c>
      <c r="Y13" s="62" t="e">
        <f>COUNTIFS(Tabela_BI[UGRHI],Esgot.!$D$3,Tabela_BI[Ano],Esgot.!$C13,#REF!,"&gt;2,5",#REF!,"&lt;=5")</f>
        <v>#REF!</v>
      </c>
      <c r="Z13" s="62" t="e">
        <f>COUNTIFS(Tabela_BI[UGRHI],Esgot.!$D$3,Tabela_BI[Ano],Esgot.!$C13,#REF!,"&lt;=2,5")</f>
        <v>#REF!</v>
      </c>
      <c r="AA13" s="62"/>
      <c r="AB13" s="62"/>
      <c r="AC13" s="62"/>
      <c r="AD13" s="62"/>
      <c r="AE13" s="62"/>
      <c r="AF13" s="62"/>
      <c r="AG13" s="62"/>
      <c r="AH13" s="62"/>
    </row>
    <row r="14" spans="3:34" x14ac:dyDescent="0.25">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row>
    <row r="15" spans="3:34" x14ac:dyDescent="0.25">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row>
    <row r="16" spans="3:34" x14ac:dyDescent="0.25">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row>
    <row r="17" spans="3:34" x14ac:dyDescent="0.25">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3:34" x14ac:dyDescent="0.25">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row>
    <row r="19" spans="3:34" x14ac:dyDescent="0.25">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row>
    <row r="20" spans="3:34" x14ac:dyDescent="0.25">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row>
    <row r="21" spans="3:34" x14ac:dyDescent="0.25">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row>
    <row r="22" spans="3:34" x14ac:dyDescent="0.25">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row>
    <row r="23" spans="3:34" x14ac:dyDescent="0.25">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row>
    <row r="24" spans="3:34" x14ac:dyDescent="0.25">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row>
    <row r="25" spans="3:34" x14ac:dyDescent="0.25">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row>
    <row r="26" spans="3:34" x14ac:dyDescent="0.25">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row>
    <row r="27" spans="3:34" x14ac:dyDescent="0.25">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row>
    <row r="28" spans="3:34" x14ac:dyDescent="0.25">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row>
    <row r="29" spans="3:34" x14ac:dyDescent="0.25">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row>
    <row r="30" spans="3:34" x14ac:dyDescent="0.25">
      <c r="C30" s="79" t="s">
        <v>827</v>
      </c>
      <c r="D30" s="89"/>
      <c r="E30" s="89"/>
      <c r="F30" s="89"/>
      <c r="G30" s="89"/>
      <c r="H30" s="89"/>
      <c r="I30" s="89"/>
      <c r="J30" s="90"/>
      <c r="K30" s="62"/>
      <c r="L30" s="62"/>
      <c r="M30" s="62"/>
      <c r="N30" s="62"/>
      <c r="O30" s="62"/>
      <c r="P30" s="62"/>
      <c r="Q30" s="62"/>
      <c r="R30" s="62"/>
      <c r="S30" s="62"/>
      <c r="T30" s="62"/>
      <c r="U30" s="62"/>
      <c r="V30" s="62"/>
      <c r="W30" s="62"/>
      <c r="X30" s="62"/>
      <c r="Y30" s="62"/>
      <c r="Z30" s="62"/>
      <c r="AA30" s="62"/>
      <c r="AB30" s="62"/>
      <c r="AC30" s="62"/>
      <c r="AD30" s="62"/>
      <c r="AE30" s="62"/>
      <c r="AF30" s="62"/>
      <c r="AG30" s="62"/>
      <c r="AH30" s="62"/>
    </row>
    <row r="31" spans="3:34" x14ac:dyDescent="0.25">
      <c r="C31" s="79" t="s">
        <v>828</v>
      </c>
      <c r="D31" s="80"/>
      <c r="E31" s="80"/>
      <c r="F31" s="80"/>
      <c r="G31" s="80"/>
      <c r="H31" s="80"/>
      <c r="I31" s="80"/>
      <c r="J31" s="81"/>
      <c r="K31" s="62"/>
      <c r="L31" s="62"/>
      <c r="M31" s="62"/>
      <c r="N31" s="62"/>
      <c r="O31" s="62"/>
      <c r="P31" s="62"/>
      <c r="Q31" s="62"/>
      <c r="R31" s="62"/>
      <c r="S31" s="62"/>
      <c r="T31" s="62"/>
      <c r="U31" s="62"/>
      <c r="V31" s="62"/>
      <c r="W31" s="62"/>
      <c r="X31" s="62"/>
      <c r="Y31" s="62"/>
      <c r="Z31" s="62"/>
      <c r="AA31" s="62"/>
      <c r="AB31" s="62"/>
      <c r="AC31" s="62"/>
      <c r="AD31" s="62"/>
      <c r="AE31" s="62"/>
      <c r="AF31" s="62"/>
      <c r="AG31" s="62"/>
      <c r="AH31" s="62"/>
    </row>
    <row r="32" spans="3:34" x14ac:dyDescent="0.25">
      <c r="C32" s="79" t="s">
        <v>829</v>
      </c>
      <c r="D32" s="80"/>
      <c r="E32" s="80"/>
      <c r="F32" s="80"/>
      <c r="G32" s="80"/>
      <c r="H32" s="81"/>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row>
    <row r="33" spans="3:34" x14ac:dyDescent="0.25">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row>
    <row r="34" spans="3:34" x14ac:dyDescent="0.25">
      <c r="C34" s="111" t="s">
        <v>0</v>
      </c>
      <c r="D34" s="111">
        <v>18</v>
      </c>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row>
    <row r="35" spans="3:34" x14ac:dyDescent="0.25">
      <c r="C35" s="62"/>
      <c r="D35" s="62"/>
      <c r="E35" s="62"/>
      <c r="F35" s="129" t="s">
        <v>830</v>
      </c>
      <c r="G35" s="129" t="s">
        <v>831</v>
      </c>
      <c r="H35" s="129" t="s">
        <v>832</v>
      </c>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row>
    <row r="36" spans="3:34" x14ac:dyDescent="0.25">
      <c r="C36" s="62"/>
      <c r="D36" s="62"/>
      <c r="E36" s="9">
        <v>2013</v>
      </c>
      <c r="F36" s="114" t="e">
        <f>ROUND(((SUMIFS(Tabela_BI[Carga orgânica coletada],Tabela_BI[UGRHI],Esgot.!$D$34,Tabela_BI[Ano],Esgot.!$E36)/(SUMIFS(#REF!,Tabela_BI[UGRHI],Esgot.!$D$34,Tabela_BI[Ano],Esgot.!$E36)))),3)</f>
        <v>#REF!</v>
      </c>
      <c r="G36" s="114" t="e">
        <f>ROUND((SUMIFS(Tabela_BI[Carga orgânica tratada],Tabela_BI[UGRHI],Esgot.!$D$34,Tabela_BI[Ano],Esgot.!$E36)/(SUMIFS(#REF!,Tabela_BI[UGRHI],Esgot.!$D$34,Tabela_BI[Ano],Esgot.!$E36))),3)</f>
        <v>#REF!</v>
      </c>
      <c r="H36" s="114" t="e">
        <f>ROUND(((SUMIFS(#REF!,Tabela_BI[UGRHI],Esgot.!$D$34,Tabela_BI[Ano],Esgot.!$E36)-SUMIFS(#REF!,Tabela_BI[UGRHI],Esgot.!$D$34,Tabela_BI[Ano],Esgot.!$E36))/(SUMIFS(#REF!,Tabela_BI[UGRHI],Esgot.!$D$34,Tabela_BI[Ano],Esgot.!$E36))),3)</f>
        <v>#REF!</v>
      </c>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row>
    <row r="37" spans="3:34" x14ac:dyDescent="0.25">
      <c r="C37" s="62"/>
      <c r="D37" s="62"/>
      <c r="E37" s="9">
        <v>2014</v>
      </c>
      <c r="F37" s="114" t="e">
        <f>ROUND(((SUMIFS(Tabela_BI[Carga orgânica coletada],Tabela_BI[UGRHI],Esgot.!$D$34,Tabela_BI[Ano],Esgot.!$E37)/(SUMIFS(#REF!,Tabela_BI[UGRHI],Esgot.!$D$34,Tabela_BI[Ano],Esgot.!$E37)))),3)</f>
        <v>#REF!</v>
      </c>
      <c r="G37" s="114" t="e">
        <f>ROUND((SUMIFS(Tabela_BI[Carga orgânica tratada],Tabela_BI[UGRHI],Esgot.!$D$34,Tabela_BI[Ano],Esgot.!$E37)/(SUMIFS(#REF!,Tabela_BI[UGRHI],Esgot.!$D$34,Tabela_BI[Ano],Esgot.!$E37))),3)</f>
        <v>#REF!</v>
      </c>
      <c r="H37" s="114" t="e">
        <f>ROUND(((SUMIFS(#REF!,Tabela_BI[UGRHI],Esgot.!$D$34,Tabela_BI[Ano],Esgot.!$E37)-SUMIFS(#REF!,Tabela_BI[UGRHI],Esgot.!$D$34,Tabela_BI[Ano],Esgot.!$E37))/(SUMIFS(#REF!,Tabela_BI[UGRHI],Esgot.!$D$34,Tabela_BI[Ano],Esgot.!$E37))),3)</f>
        <v>#REF!</v>
      </c>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3:34" x14ac:dyDescent="0.25">
      <c r="C38" s="62"/>
      <c r="D38" s="62"/>
      <c r="E38" s="9">
        <v>2015</v>
      </c>
      <c r="F38" s="114" t="e">
        <f>ROUND(((SUMIFS(Tabela_BI[Carga orgânica coletada],Tabela_BI[UGRHI],Esgot.!$D$34,Tabela_BI[Ano],Esgot.!$E38)/(SUMIFS(#REF!,Tabela_BI[UGRHI],Esgot.!$D$34,Tabela_BI[Ano],Esgot.!$E38)))),3)</f>
        <v>#REF!</v>
      </c>
      <c r="G38" s="114" t="e">
        <f>ROUND((SUMIFS(Tabela_BI[Carga orgânica tratada],Tabela_BI[UGRHI],Esgot.!$D$34,Tabela_BI[Ano],Esgot.!$E38)/(SUMIFS(#REF!,Tabela_BI[UGRHI],Esgot.!$D$34,Tabela_BI[Ano],Esgot.!$E38))),3)</f>
        <v>#REF!</v>
      </c>
      <c r="H38" s="114" t="e">
        <f>ROUND(((SUMIFS(#REF!,Tabela_BI[UGRHI],Esgot.!$D$34,Tabela_BI[Ano],Esgot.!$E38)-SUMIFS(#REF!,Tabela_BI[UGRHI],Esgot.!$D$34,Tabela_BI[Ano],Esgot.!$E38))/(SUMIFS(#REF!,Tabela_BI[UGRHI],Esgot.!$D$34,Tabela_BI[Ano],Esgot.!$E38))),3)</f>
        <v>#REF!</v>
      </c>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row>
    <row r="39" spans="3:34" x14ac:dyDescent="0.25">
      <c r="C39" s="62"/>
      <c r="D39" s="62"/>
      <c r="E39" s="9">
        <v>2016</v>
      </c>
      <c r="F39" s="114" t="e">
        <f>ROUND(((SUMIFS(Tabela_BI[Carga orgânica coletada],Tabela_BI[UGRHI],Esgot.!$D$34,Tabela_BI[Ano],Esgot.!$E39)/(SUMIFS(#REF!,Tabela_BI[UGRHI],Esgot.!$D$34,Tabela_BI[Ano],Esgot.!$E39)))),3)</f>
        <v>#REF!</v>
      </c>
      <c r="G39" s="114" t="e">
        <f>ROUND((SUMIFS(Tabela_BI[Carga orgânica tratada],Tabela_BI[UGRHI],Esgot.!$D$34,Tabela_BI[Ano],Esgot.!$E39)/(SUMIFS(#REF!,Tabela_BI[UGRHI],Esgot.!$D$34,Tabela_BI[Ano],Esgot.!$E39))),3)</f>
        <v>#REF!</v>
      </c>
      <c r="H39" s="114" t="e">
        <f>ROUND(((SUMIFS(#REF!,Tabela_BI[UGRHI],Esgot.!$D$34,Tabela_BI[Ano],Esgot.!$E39)-SUMIFS(#REF!,Tabela_BI[UGRHI],Esgot.!$D$34,Tabela_BI[Ano],Esgot.!$E39))/(SUMIFS(#REF!,Tabela_BI[UGRHI],Esgot.!$D$34,Tabela_BI[Ano],Esgot.!$E39))),3)</f>
        <v>#REF!</v>
      </c>
      <c r="I39" s="62"/>
      <c r="J39" s="62"/>
      <c r="K39" s="83"/>
      <c r="L39" s="62"/>
      <c r="M39" s="62"/>
      <c r="N39" s="62"/>
      <c r="O39" s="62"/>
      <c r="P39" s="62"/>
      <c r="Q39" s="62"/>
      <c r="R39" s="62"/>
      <c r="S39" s="62"/>
      <c r="T39" s="62"/>
      <c r="U39" s="62"/>
      <c r="V39" s="62"/>
      <c r="W39" s="62"/>
      <c r="X39" s="62"/>
      <c r="Y39" s="62"/>
      <c r="Z39" s="62"/>
      <c r="AA39" s="62"/>
      <c r="AB39" s="62"/>
      <c r="AC39" s="62"/>
      <c r="AD39" s="62"/>
      <c r="AE39" s="62"/>
      <c r="AF39" s="62"/>
      <c r="AG39" s="62"/>
      <c r="AH39" s="62"/>
    </row>
    <row r="40" spans="3:34" x14ac:dyDescent="0.25">
      <c r="C40" s="62"/>
      <c r="D40" s="62"/>
      <c r="E40" s="9">
        <v>2017</v>
      </c>
      <c r="F40" s="114" t="e">
        <f>ROUND(((SUMIFS(Tabela_BI[Carga orgânica coletada],Tabela_BI[UGRHI],Esgot.!$D$34,Tabela_BI[Ano],Esgot.!$E40)/(SUMIFS(#REF!,Tabela_BI[UGRHI],Esgot.!$D$34,Tabela_BI[Ano],Esgot.!$E40)))),3)</f>
        <v>#REF!</v>
      </c>
      <c r="G40" s="114" t="e">
        <f>ROUND((SUMIFS(Tabela_BI[Carga orgânica tratada],Tabela_BI[UGRHI],Esgot.!$D$34,Tabela_BI[Ano],Esgot.!$E40)/(SUMIFS(#REF!,Tabela_BI[UGRHI],Esgot.!$D$34,Tabela_BI[Ano],Esgot.!$E40))),3)</f>
        <v>#REF!</v>
      </c>
      <c r="H40" s="114" t="e">
        <f>ROUND(((SUMIFS(#REF!,Tabela_BI[UGRHI],Esgot.!$D$34,Tabela_BI[Ano],Esgot.!$E40)-SUMIFS(#REF!,Tabela_BI[UGRHI],Esgot.!$D$34,Tabela_BI[Ano],Esgot.!$E40))/(SUMIFS(#REF!,Tabela_BI[UGRHI],Esgot.!$D$34,Tabela_BI[Ano],Esgot.!$E40))),3)</f>
        <v>#REF!</v>
      </c>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row>
    <row r="41" spans="3:34" x14ac:dyDescent="0.25">
      <c r="C41" s="62"/>
      <c r="D41" s="62"/>
      <c r="E41" s="9">
        <v>2018</v>
      </c>
      <c r="F41" s="114" t="e">
        <f>ROUND(((SUMIFS(Tabela_BI[Carga orgânica coletada],Tabela_BI[UGRHI],Esgot.!$D$34,Tabela_BI[Ano],Esgot.!$E41)/(SUMIFS(#REF!,Tabela_BI[UGRHI],Esgot.!$D$34,Tabela_BI[Ano],Esgot.!$E41)))),3)</f>
        <v>#REF!</v>
      </c>
      <c r="G41" s="114" t="e">
        <f>ROUND((SUMIFS(Tabela_BI[Carga orgânica tratada],Tabela_BI[UGRHI],Esgot.!$D$34,Tabela_BI[Ano],Esgot.!$E41)/(SUMIFS(#REF!,Tabela_BI[UGRHI],Esgot.!$D$34,Tabela_BI[Ano],Esgot.!$E41))),3)</f>
        <v>#REF!</v>
      </c>
      <c r="H41" s="114" t="e">
        <f>ROUND(((SUMIFS(#REF!,Tabela_BI[UGRHI],Esgot.!$D$34,Tabela_BI[Ano],Esgot.!$E41)-SUMIFS(#REF!,Tabela_BI[UGRHI],Esgot.!$D$34,Tabela_BI[Ano],Esgot.!$E41))/(SUMIFS(#REF!,Tabela_BI[UGRHI],Esgot.!$D$34,Tabela_BI[Ano],Esgot.!$E41))),3)</f>
        <v>#REF!</v>
      </c>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row>
    <row r="42" spans="3:34" x14ac:dyDescent="0.25">
      <c r="C42" s="62"/>
      <c r="D42" s="62"/>
      <c r="E42" s="9">
        <v>2019</v>
      </c>
      <c r="F42" s="114" t="e">
        <f>ROUND(((SUMIFS(Tabela_BI[Carga orgânica coletada],Tabela_BI[UGRHI],Esgot.!$D$34,Tabela_BI[Ano],Esgot.!$E42)/(SUMIFS(#REF!,Tabela_BI[UGRHI],Esgot.!$D$34,Tabela_BI[Ano],Esgot.!$E42)))),3)</f>
        <v>#REF!</v>
      </c>
      <c r="G42" s="114" t="e">
        <f>ROUND((SUMIFS(Tabela_BI[Carga orgânica tratada],Tabela_BI[UGRHI],Esgot.!$D$34,Tabela_BI[Ano],Esgot.!$E42)/(SUMIFS(#REF!,Tabela_BI[UGRHI],Esgot.!$D$34,Tabela_BI[Ano],Esgot.!$E42))),3)</f>
        <v>#REF!</v>
      </c>
      <c r="H42" s="114" t="e">
        <f>ROUND(((SUMIFS(#REF!,Tabela_BI[UGRHI],Esgot.!$D$34,Tabela_BI[Ano],Esgot.!$E42)-SUMIFS(#REF!,Tabela_BI[UGRHI],Esgot.!$D$34,Tabela_BI[Ano],Esgot.!$E42))/(SUMIFS(#REF!,Tabela_BI[UGRHI],Esgot.!$D$34,Tabela_BI[Ano],Esgot.!$E42))),3)</f>
        <v>#REF!</v>
      </c>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row>
    <row r="43" spans="3:34" x14ac:dyDescent="0.25">
      <c r="C43" s="62"/>
      <c r="D43" s="62"/>
      <c r="E43" s="9">
        <v>2020</v>
      </c>
      <c r="F43" s="114" t="e">
        <f>ROUND(((SUMIFS(Tabela_BI[Carga orgânica coletada],Tabela_BI[UGRHI],Esgot.!$D$34,Tabela_BI[Ano],Esgot.!$E43)/(SUMIFS(#REF!,Tabela_BI[UGRHI],Esgot.!$D$34,Tabela_BI[Ano],Esgot.!$E43)))),3)</f>
        <v>#REF!</v>
      </c>
      <c r="G43" s="114" t="e">
        <f>ROUND((SUMIFS(Tabela_BI[Carga orgânica tratada],Tabela_BI[UGRHI],Esgot.!$D$34,Tabela_BI[Ano],Esgot.!$E43)/(SUMIFS(#REF!,Tabela_BI[UGRHI],Esgot.!$D$34,Tabela_BI[Ano],Esgot.!$E43))),3)</f>
        <v>#REF!</v>
      </c>
      <c r="H43" s="114" t="e">
        <f>ROUND(((SUMIFS(#REF!,Tabela_BI[UGRHI],Esgot.!$D$34,Tabela_BI[Ano],Esgot.!$E43)-SUMIFS(#REF!,Tabela_BI[UGRHI],Esgot.!$D$34,Tabela_BI[Ano],Esgot.!$E43))/(SUMIFS(#REF!,Tabela_BI[UGRHI],Esgot.!$D$34,Tabela_BI[Ano],Esgot.!$E43))),3)</f>
        <v>#REF!</v>
      </c>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row>
    <row r="44" spans="3:34" x14ac:dyDescent="0.25">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row>
  </sheetData>
  <autoFilter ref="C5:C11"/>
  <conditionalFormatting sqref="F36:G43">
    <cfRule type="cellIs" dxfId="40" priority="4" operator="lessThan">
      <formula>0.5</formula>
    </cfRule>
    <cfRule type="cellIs" dxfId="39" priority="5" operator="lessThan">
      <formula>0.9</formula>
    </cfRule>
    <cfRule type="cellIs" dxfId="38" priority="6" operator="greaterThanOrEqual">
      <formula>0.9</formula>
    </cfRule>
  </conditionalFormatting>
  <conditionalFormatting sqref="H36:H43">
    <cfRule type="cellIs" dxfId="37" priority="1" operator="lessThan">
      <formula>0.5</formula>
    </cfRule>
    <cfRule type="cellIs" dxfId="36" priority="2" operator="lessThan">
      <formula>0.8</formula>
    </cfRule>
    <cfRule type="cellIs" dxfId="35" priority="3" operator="greaterThanOrEqual">
      <formula>0.8</formula>
    </cfRule>
  </conditionalFormatting>
  <pageMargins left="0.511811024" right="0.511811024" top="0.78740157499999996" bottom="0.78740157499999996" header="0.31496062000000002" footer="0.31496062000000002"/>
  <pageSetup paperSize="9" orientation="portrait" horizontalDpi="4294967293" vertic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UGRHI'!$B$2:$B$23</xm:f>
          </x14:formula1>
          <xm:sqref>D3 D34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G77"/>
  <sheetViews>
    <sheetView showGridLines="0" zoomScale="70" zoomScaleNormal="70" workbookViewId="0">
      <selection activeCell="D2" sqref="D2"/>
    </sheetView>
  </sheetViews>
  <sheetFormatPr defaultRowHeight="15.75" x14ac:dyDescent="0.25"/>
  <cols>
    <col min="2" max="2" width="48.85546875" style="155" customWidth="1"/>
    <col min="3" max="3" width="28.42578125" style="155" bestFit="1" customWidth="1"/>
    <col min="4" max="6" width="25.140625" style="155" customWidth="1"/>
    <col min="7" max="7" width="25" style="156" customWidth="1"/>
  </cols>
  <sheetData>
    <row r="1" spans="2:7" ht="18" x14ac:dyDescent="0.25">
      <c r="C1" s="166" t="s">
        <v>833</v>
      </c>
      <c r="D1" s="167">
        <v>13</v>
      </c>
    </row>
    <row r="2" spans="2:7" ht="18" x14ac:dyDescent="0.25">
      <c r="B2" s="139" t="s">
        <v>834</v>
      </c>
      <c r="C2" s="139"/>
      <c r="D2" s="139">
        <v>5</v>
      </c>
      <c r="E2" s="139"/>
      <c r="F2" s="139"/>
      <c r="G2" s="139"/>
    </row>
    <row r="3" spans="2:7" x14ac:dyDescent="0.25">
      <c r="B3" s="140" t="s">
        <v>835</v>
      </c>
      <c r="C3" s="140">
        <v>2016</v>
      </c>
      <c r="D3" s="140">
        <v>2017</v>
      </c>
      <c r="E3" s="140">
        <v>2018</v>
      </c>
      <c r="F3" s="140">
        <v>2019</v>
      </c>
      <c r="G3" s="140">
        <v>2020</v>
      </c>
    </row>
    <row r="4" spans="2:7" ht="33" x14ac:dyDescent="0.25">
      <c r="B4" s="141" t="s">
        <v>836</v>
      </c>
      <c r="C4" s="142" t="e">
        <f xml:space="preserve"> SUMIF(BaseUGRHI[UGRHI],'QS disp'!$D$1,BaseUGRHI[Qmédia m3/s]) * 31536000  / SUMIFS(#REF!,Tabela_BI_UGRHI[UGRHI],'QS disp'!$D$1,Tabela_BI_UGRHI[Ano],'QS disp'!C3)</f>
        <v>#REF!</v>
      </c>
      <c r="D4" s="142" t="e">
        <f xml:space="preserve"> SUMIF(BaseUGRHI[UGRHI],'QS disp'!$D$1,BaseUGRHI[Qmédia m3/s]) * 31536000  / SUMIFS(#REF!,Tabela_BI_UGRHI[UGRHI],'QS disp'!$D$1,Tabela_BI_UGRHI[Ano],'QS disp'!D3)</f>
        <v>#REF!</v>
      </c>
      <c r="E4" s="142" t="e">
        <f xml:space="preserve"> SUMIF(BaseUGRHI[UGRHI],'QS disp'!$D$1,BaseUGRHI[Qmédia m3/s]) * 31536000  / SUMIFS(#REF!,Tabela_BI_UGRHI[UGRHI],'QS disp'!$D$1,Tabela_BI_UGRHI[Ano],'QS disp'!E3)</f>
        <v>#REF!</v>
      </c>
      <c r="F4" s="142" t="e">
        <f xml:space="preserve"> SUMIF(BaseUGRHI[UGRHI],'QS disp'!$D$1,BaseUGRHI[Qmédia m3/s]) * 31536000  / SUMIFS(#REF!,Tabela_BI_UGRHI[UGRHI],'QS disp'!$D$1,Tabela_BI_UGRHI[Ano],'QS disp'!F3)</f>
        <v>#REF!</v>
      </c>
      <c r="G4" s="168" t="e">
        <f xml:space="preserve"> SUMIF(BaseUGRHI[UGRHI],'QS disp'!$D$1,BaseUGRHI[Qmédia m3/s]) * 31536000  / SUMIFS(#REF!,Tabela_BI_UGRHI[UGRHI],'QS disp'!$D$1,Tabela_BI_UGRHI[Ano],'QS disp'!G3)</f>
        <v>#REF!</v>
      </c>
    </row>
    <row r="5" spans="2:7" ht="18" x14ac:dyDescent="0.25">
      <c r="B5" s="139" t="s">
        <v>837</v>
      </c>
      <c r="C5" s="139"/>
      <c r="D5" s="139"/>
      <c r="E5" s="139"/>
      <c r="F5" s="139"/>
      <c r="G5" s="139"/>
    </row>
    <row r="6" spans="2:7" x14ac:dyDescent="0.25">
      <c r="B6" s="143" t="s">
        <v>835</v>
      </c>
      <c r="C6" s="255" t="s">
        <v>838</v>
      </c>
      <c r="D6" s="255"/>
      <c r="E6" s="255"/>
      <c r="F6" s="255"/>
      <c r="G6" s="255"/>
    </row>
    <row r="7" spans="2:7" ht="174" customHeight="1" x14ac:dyDescent="0.25">
      <c r="B7" s="144" t="s">
        <v>839</v>
      </c>
      <c r="C7" s="145"/>
      <c r="D7" s="146"/>
      <c r="E7" s="146"/>
      <c r="F7" s="146"/>
      <c r="G7" s="147"/>
    </row>
    <row r="8" spans="2:7" x14ac:dyDescent="0.25">
      <c r="B8" s="256" t="s">
        <v>840</v>
      </c>
      <c r="C8" s="148">
        <v>2016</v>
      </c>
      <c r="D8" s="148">
        <v>2017</v>
      </c>
      <c r="E8" s="148">
        <v>2018</v>
      </c>
      <c r="F8" s="148">
        <v>2019</v>
      </c>
      <c r="G8" s="148">
        <v>2020</v>
      </c>
    </row>
    <row r="9" spans="2:7" ht="15" x14ac:dyDescent="0.25">
      <c r="B9" s="257"/>
      <c r="C9" s="135">
        <f>SUMIFS(Tabela_BI_UGRHI[[#All],[P.01-D]],Tabela_BI_UGRHI[[#All],[UGRHI]],'QS disp'!$D$1,Tabela_BI_UGRHI[[#All],[Ano]],'QS disp'!C$8)</f>
        <v>0</v>
      </c>
      <c r="D9" s="135">
        <f>SUMIFS(Tabela_BI_UGRHI[[#All],[P.01-D]],Tabela_BI_UGRHI[[#All],[UGRHI]],'QS disp'!$D$1,Tabela_BI_UGRHI[[#All],[Ano]],'QS disp'!D$8)</f>
        <v>0</v>
      </c>
      <c r="E9" s="135">
        <f>SUMIFS(Tabela_BI_UGRHI[[#All],[P.01-D]],Tabela_BI_UGRHI[[#All],[UGRHI]],'QS disp'!$D$1,Tabela_BI_UGRHI[[#All],[Ano]],'QS disp'!E$8)</f>
        <v>0</v>
      </c>
      <c r="F9" s="149">
        <f>SUMIFS(Tabela_BI_UGRHI[[#All],[P.01-D]],Tabela_BI_UGRHI[[#All],[UGRHI]],'QS disp'!$D$1,Tabela_BI_UGRHI[[#All],[Ano]],'QS disp'!F$8)</f>
        <v>0</v>
      </c>
      <c r="G9" s="149">
        <f>SUMIFS(Tabela_BI_UGRHI[[#All],[P.01-D]],Tabela_BI_UGRHI[[#All],[UGRHI]],'QS disp'!$D$1,Tabela_BI_UGRHI[[#All],[Ano]],'QS disp'!G$8)</f>
        <v>0</v>
      </c>
    </row>
    <row r="10" spans="2:7" ht="18" x14ac:dyDescent="0.25">
      <c r="B10" s="139" t="s">
        <v>841</v>
      </c>
      <c r="C10" s="139"/>
      <c r="D10" s="139"/>
      <c r="E10" s="139"/>
      <c r="F10" s="139"/>
      <c r="G10" s="139"/>
    </row>
    <row r="11" spans="2:7" x14ac:dyDescent="0.25">
      <c r="B11" s="148" t="s">
        <v>835</v>
      </c>
      <c r="C11" s="148">
        <v>2016</v>
      </c>
      <c r="D11" s="148">
        <v>2017</v>
      </c>
      <c r="E11" s="148">
        <v>2018</v>
      </c>
      <c r="F11" s="148">
        <v>2019</v>
      </c>
      <c r="G11" s="148">
        <v>2020</v>
      </c>
    </row>
    <row r="12" spans="2:7" ht="30" x14ac:dyDescent="0.25">
      <c r="B12" s="144" t="s">
        <v>842</v>
      </c>
      <c r="C12" s="150" t="e">
        <f>SUMIFS(#REF!,Tabela_BI_UGRHI[[#All],[UGRHI]],'QS disp'!$D$1,Tabela_BI_UGRHI[[#All],[Ano]],'QS disp'!C$8)</f>
        <v>#REF!</v>
      </c>
      <c r="D12" s="150" t="e">
        <f>SUMIFS(#REF!,Tabela_BI_UGRHI[[#All],[UGRHI]],'QS disp'!$D$1,Tabela_BI_UGRHI[[#All],[Ano]],'QS disp'!D$8)</f>
        <v>#REF!</v>
      </c>
      <c r="E12" s="150" t="e">
        <f>SUMIFS(#REF!,Tabela_BI_UGRHI[[#All],[UGRHI]],'QS disp'!$D$1,Tabela_BI_UGRHI[[#All],[Ano]],'QS disp'!E$8)</f>
        <v>#REF!</v>
      </c>
      <c r="F12" s="151" t="e">
        <f>SUMIFS(#REF!,Tabela_BI_UGRHI[[#All],[UGRHI]],'QS disp'!$D$1,Tabela_BI_UGRHI[[#All],[Ano]],'QS disp'!F$8)</f>
        <v>#REF!</v>
      </c>
      <c r="G12" s="150" t="e">
        <f>SUMIFS(#REF!,Tabela_BI_UGRHI[[#All],[UGRHI]],'QS disp'!$D$1,Tabela_BI_UGRHI[[#All],[Ano]],'QS disp'!G$8)</f>
        <v>#REF!</v>
      </c>
    </row>
    <row r="13" spans="2:7" ht="19.5" x14ac:dyDescent="0.25">
      <c r="B13" s="144" t="s">
        <v>843</v>
      </c>
      <c r="C13" s="150" t="e">
        <f>SUMIFS(#REF!,Tabela_BI_UGRHI[[#All],[UGRHI]],'QS disp'!$D$1,Tabela_BI_UGRHI[[#All],[Ano]],'QS disp'!C$8)</f>
        <v>#REF!</v>
      </c>
      <c r="D13" s="150" t="e">
        <f>SUMIFS(#REF!,Tabela_BI_UGRHI[[#All],[UGRHI]],'QS disp'!$D$1,Tabela_BI_UGRHI[[#All],[Ano]],'QS disp'!D$8)</f>
        <v>#REF!</v>
      </c>
      <c r="E13" s="150" t="e">
        <f>SUMIFS(#REF!,Tabela_BI_UGRHI[[#All],[UGRHI]],'QS disp'!$D$1,Tabela_BI_UGRHI[[#All],[Ano]],'QS disp'!E$8)</f>
        <v>#REF!</v>
      </c>
      <c r="F13" s="151" t="e">
        <f>SUMIFS(#REF!,Tabela_BI_UGRHI[[#All],[UGRHI]],'QS disp'!$D$1,Tabela_BI_UGRHI[[#All],[Ano]],'QS disp'!F$8)</f>
        <v>#REF!</v>
      </c>
      <c r="G13" s="150" t="e">
        <f>SUMIFS(#REF!,Tabela_BI_UGRHI[[#All],[UGRHI]],'QS disp'!$D$1,Tabela_BI_UGRHI[[#All],[Ano]],'QS disp'!G$8)</f>
        <v>#REF!</v>
      </c>
    </row>
    <row r="14" spans="2:7" ht="34.5" x14ac:dyDescent="0.25">
      <c r="B14" s="144" t="s">
        <v>844</v>
      </c>
      <c r="C14" s="150" t="e">
        <f>SUMIFS(#REF!,Tabela_BI_UGRHI[[#All],[UGRHI]],'QS disp'!$D$1,Tabela_BI_UGRHI[[#All],[Ano]],'QS disp'!C$8)</f>
        <v>#REF!</v>
      </c>
      <c r="D14" s="150" t="e">
        <f>SUMIFS(#REF!,Tabela_BI_UGRHI[[#All],[UGRHI]],'QS disp'!$D$1,Tabela_BI_UGRHI[[#All],[Ano]],'QS disp'!D$8)</f>
        <v>#REF!</v>
      </c>
      <c r="E14" s="150" t="e">
        <f>SUMIFS(#REF!,Tabela_BI_UGRHI[[#All],[UGRHI]],'QS disp'!$D$1,Tabela_BI_UGRHI[[#All],[Ano]],'QS disp'!E$8)</f>
        <v>#REF!</v>
      </c>
      <c r="F14" s="151" t="e">
        <f>SUMIFS(#REF!,Tabela_BI_UGRHI[[#All],[UGRHI]],'QS disp'!$D$1,Tabela_BI_UGRHI[[#All],[Ano]],'QS disp'!F$8)</f>
        <v>#REF!</v>
      </c>
      <c r="G14" s="150" t="e">
        <f>SUMIFS(#REF!,Tabela_BI_UGRHI[[#All],[UGRHI]],'QS disp'!$D$1,Tabela_BI_UGRHI[[#All],[Ano]],'QS disp'!G$8)</f>
        <v>#REF!</v>
      </c>
    </row>
    <row r="15" spans="2:7" ht="30" x14ac:dyDescent="0.25">
      <c r="B15" s="144" t="s">
        <v>845</v>
      </c>
      <c r="C15" s="150" t="e">
        <f>SUMIFS(#REF!,Tabela_BI_UGRHI[[#All],[UGRHI]],'QS disp'!$D$1,Tabela_BI_UGRHI[[#All],[Ano]],'QS disp'!C$8)</f>
        <v>#REF!</v>
      </c>
      <c r="D15" s="150" t="e">
        <f>SUMIFS(#REF!,Tabela_BI_UGRHI[[#All],[UGRHI]],'QS disp'!$D$1,Tabela_BI_UGRHI[[#All],[Ano]],'QS disp'!D$8)</f>
        <v>#REF!</v>
      </c>
      <c r="E15" s="150" t="e">
        <f>SUMIFS(#REF!,Tabela_BI_UGRHI[[#All],[UGRHI]],'QS disp'!$D$1,Tabela_BI_UGRHI[[#All],[Ano]],'QS disp'!E$8)</f>
        <v>#REF!</v>
      </c>
      <c r="F15" s="151" t="e">
        <f>SUMIFS(#REF!,Tabela_BI_UGRHI[[#All],[UGRHI]],'QS disp'!$D$1,Tabela_BI_UGRHI[[#All],[Ano]],'QS disp'!F$8)</f>
        <v>#REF!</v>
      </c>
      <c r="G15" s="150" t="e">
        <f>SUMIFS(#REF!,Tabela_BI_UGRHI[[#All],[UGRHI]],'QS disp'!$D$1,Tabela_BI_UGRHI[[#All],[Ano]],'QS disp'!G$8)</f>
        <v>#REF!</v>
      </c>
    </row>
    <row r="16" spans="2:7" x14ac:dyDescent="0.25">
      <c r="B16" s="152" t="s">
        <v>846</v>
      </c>
      <c r="C16" s="152"/>
      <c r="D16" s="152"/>
      <c r="E16" s="152"/>
      <c r="F16" s="152"/>
      <c r="G16" s="152"/>
    </row>
    <row r="17" spans="2:7" ht="15" x14ac:dyDescent="0.25">
      <c r="B17" s="153" t="s">
        <v>847</v>
      </c>
      <c r="C17" s="153"/>
      <c r="D17" s="153"/>
      <c r="E17" s="153"/>
      <c r="F17" s="153"/>
      <c r="G17" s="153"/>
    </row>
    <row r="18" spans="2:7" ht="45" x14ac:dyDescent="0.25">
      <c r="B18" s="136" t="s">
        <v>848</v>
      </c>
      <c r="C18" s="136"/>
      <c r="D18" s="136"/>
      <c r="E18" s="136"/>
      <c r="F18" s="136"/>
      <c r="G18" s="136"/>
    </row>
    <row r="19" spans="2:7" x14ac:dyDescent="0.25">
      <c r="B19" s="154"/>
      <c r="C19" s="154"/>
      <c r="D19" s="154"/>
      <c r="E19" s="154"/>
    </row>
    <row r="20" spans="2:7" x14ac:dyDescent="0.25">
      <c r="B20" s="154"/>
      <c r="C20" s="154"/>
      <c r="D20" s="154"/>
      <c r="E20" s="154"/>
    </row>
    <row r="21" spans="2:7" ht="27" x14ac:dyDescent="0.25">
      <c r="B21" s="157" t="s">
        <v>849</v>
      </c>
      <c r="C21" s="157" t="s">
        <v>850</v>
      </c>
    </row>
    <row r="22" spans="2:7" x14ac:dyDescent="0.25">
      <c r="B22" s="137" t="s">
        <v>851</v>
      </c>
      <c r="C22" s="158"/>
      <c r="D22" s="159"/>
    </row>
    <row r="23" spans="2:7" x14ac:dyDescent="0.25">
      <c r="B23" s="137" t="s">
        <v>852</v>
      </c>
      <c r="C23" s="160"/>
      <c r="D23" s="159"/>
    </row>
    <row r="24" spans="2:7" x14ac:dyDescent="0.25">
      <c r="B24" s="137" t="s">
        <v>853</v>
      </c>
      <c r="C24" s="161"/>
      <c r="D24" s="159"/>
    </row>
    <row r="25" spans="2:7" x14ac:dyDescent="0.25">
      <c r="B25" s="162"/>
      <c r="D25" s="159"/>
    </row>
    <row r="26" spans="2:7" x14ac:dyDescent="0.25">
      <c r="B26" s="163"/>
      <c r="C26" s="154"/>
      <c r="D26" s="154"/>
      <c r="E26" s="154"/>
    </row>
    <row r="27" spans="2:7" ht="69.75" x14ac:dyDescent="0.25">
      <c r="B27" s="157" t="s">
        <v>854</v>
      </c>
      <c r="C27" s="157" t="s">
        <v>850</v>
      </c>
      <c r="D27" s="154"/>
      <c r="E27" s="154"/>
    </row>
    <row r="28" spans="2:7" x14ac:dyDescent="0.25">
      <c r="B28" s="138" t="s">
        <v>855</v>
      </c>
      <c r="C28" s="164"/>
      <c r="D28" s="154"/>
      <c r="E28" s="154"/>
    </row>
    <row r="29" spans="2:7" x14ac:dyDescent="0.25">
      <c r="B29" s="137" t="s">
        <v>856</v>
      </c>
      <c r="C29" s="158"/>
      <c r="D29" s="154"/>
      <c r="E29" s="154"/>
    </row>
    <row r="30" spans="2:7" x14ac:dyDescent="0.25">
      <c r="B30" s="137" t="s">
        <v>857</v>
      </c>
      <c r="C30" s="160"/>
      <c r="D30" s="154"/>
      <c r="E30" s="154"/>
    </row>
    <row r="31" spans="2:7" x14ac:dyDescent="0.25">
      <c r="B31" s="137" t="s">
        <v>858</v>
      </c>
      <c r="C31" s="161"/>
      <c r="D31" s="154"/>
      <c r="E31" s="154"/>
    </row>
    <row r="32" spans="2:7" x14ac:dyDescent="0.25">
      <c r="B32" s="137" t="s">
        <v>859</v>
      </c>
      <c r="C32" s="165"/>
      <c r="D32" s="154"/>
      <c r="E32" s="154"/>
    </row>
    <row r="33" spans="2:5" x14ac:dyDescent="0.25">
      <c r="B33" s="163"/>
      <c r="C33" s="154"/>
      <c r="D33" s="154"/>
      <c r="E33" s="154"/>
    </row>
    <row r="34" spans="2:5" x14ac:dyDescent="0.25">
      <c r="B34" s="163"/>
      <c r="C34" s="154"/>
      <c r="D34" s="154"/>
      <c r="E34" s="154"/>
    </row>
    <row r="35" spans="2:5" x14ac:dyDescent="0.25">
      <c r="B35" s="157" t="s">
        <v>842</v>
      </c>
      <c r="C35" s="157" t="s">
        <v>850</v>
      </c>
      <c r="D35" s="154"/>
      <c r="E35" s="154"/>
    </row>
    <row r="36" spans="2:5" x14ac:dyDescent="0.25">
      <c r="B36" s="138" t="s">
        <v>860</v>
      </c>
      <c r="C36" s="164"/>
      <c r="D36" s="154"/>
      <c r="E36" s="154"/>
    </row>
    <row r="37" spans="2:5" x14ac:dyDescent="0.25">
      <c r="B37" s="137" t="s">
        <v>861</v>
      </c>
      <c r="C37" s="158"/>
      <c r="D37" s="154"/>
      <c r="E37" s="154"/>
    </row>
    <row r="38" spans="2:5" x14ac:dyDescent="0.25">
      <c r="B38" s="137" t="s">
        <v>862</v>
      </c>
      <c r="C38" s="160"/>
      <c r="D38" s="154"/>
      <c r="E38" s="154"/>
    </row>
    <row r="39" spans="2:5" x14ac:dyDescent="0.25">
      <c r="B39" s="137" t="s">
        <v>863</v>
      </c>
      <c r="C39" s="161"/>
      <c r="D39" s="154"/>
      <c r="E39" s="154"/>
    </row>
    <row r="40" spans="2:5" x14ac:dyDescent="0.25">
      <c r="B40" s="137" t="s">
        <v>864</v>
      </c>
      <c r="C40" s="165"/>
      <c r="D40" s="154"/>
      <c r="E40" s="154"/>
    </row>
    <row r="41" spans="2:5" x14ac:dyDescent="0.25">
      <c r="B41" s="154"/>
      <c r="C41" s="154"/>
      <c r="D41" s="154"/>
      <c r="E41" s="154"/>
    </row>
    <row r="42" spans="2:5" x14ac:dyDescent="0.25">
      <c r="B42" s="154"/>
      <c r="C42" s="154"/>
      <c r="D42" s="154"/>
      <c r="E42" s="154"/>
    </row>
    <row r="43" spans="2:5" x14ac:dyDescent="0.25">
      <c r="B43" s="154"/>
      <c r="C43" s="154"/>
      <c r="D43" s="154"/>
      <c r="E43" s="154"/>
    </row>
    <row r="44" spans="2:5" x14ac:dyDescent="0.25">
      <c r="B44" s="154"/>
      <c r="C44" s="154"/>
      <c r="D44" s="154"/>
      <c r="E44" s="154"/>
    </row>
    <row r="45" spans="2:5" x14ac:dyDescent="0.25">
      <c r="B45" s="154"/>
      <c r="C45" s="154"/>
      <c r="D45" s="154"/>
      <c r="E45" s="154"/>
    </row>
    <row r="46" spans="2:5" x14ac:dyDescent="0.25">
      <c r="B46" s="154"/>
      <c r="C46" s="154"/>
      <c r="D46" s="154"/>
      <c r="E46" s="154"/>
    </row>
    <row r="47" spans="2:5" x14ac:dyDescent="0.25">
      <c r="B47" s="154"/>
      <c r="C47" s="154"/>
      <c r="D47" s="154"/>
      <c r="E47" s="154"/>
    </row>
    <row r="48" spans="2:5" x14ac:dyDescent="0.25">
      <c r="B48" s="154"/>
      <c r="C48" s="154"/>
      <c r="D48" s="154"/>
      <c r="E48" s="154"/>
    </row>
    <row r="49" spans="2:5" x14ac:dyDescent="0.25">
      <c r="B49" s="154"/>
      <c r="C49" s="154"/>
      <c r="D49" s="154"/>
      <c r="E49" s="154"/>
    </row>
    <row r="50" spans="2:5" x14ac:dyDescent="0.25">
      <c r="B50" s="154"/>
      <c r="C50" s="154"/>
      <c r="D50" s="154"/>
      <c r="E50" s="154"/>
    </row>
    <row r="51" spans="2:5" x14ac:dyDescent="0.25">
      <c r="B51" s="154"/>
      <c r="C51" s="154"/>
      <c r="D51" s="154"/>
      <c r="E51" s="154"/>
    </row>
    <row r="52" spans="2:5" x14ac:dyDescent="0.25">
      <c r="B52" s="154"/>
      <c r="C52" s="154"/>
      <c r="D52" s="154"/>
      <c r="E52" s="154"/>
    </row>
    <row r="53" spans="2:5" x14ac:dyDescent="0.25">
      <c r="B53" s="154"/>
      <c r="C53" s="154"/>
      <c r="D53" s="154"/>
      <c r="E53" s="154"/>
    </row>
    <row r="54" spans="2:5" x14ac:dyDescent="0.25">
      <c r="B54" s="154"/>
      <c r="C54" s="154"/>
      <c r="D54" s="154"/>
      <c r="E54" s="154"/>
    </row>
    <row r="55" spans="2:5" x14ac:dyDescent="0.25">
      <c r="B55" s="154"/>
      <c r="C55" s="154"/>
      <c r="D55" s="154"/>
      <c r="E55" s="154"/>
    </row>
    <row r="56" spans="2:5" x14ac:dyDescent="0.25">
      <c r="B56" s="154"/>
      <c r="C56" s="154"/>
      <c r="D56" s="154"/>
      <c r="E56" s="154"/>
    </row>
    <row r="57" spans="2:5" x14ac:dyDescent="0.25">
      <c r="B57" s="154"/>
      <c r="C57" s="154"/>
      <c r="D57" s="154"/>
      <c r="E57" s="154"/>
    </row>
    <row r="58" spans="2:5" x14ac:dyDescent="0.25">
      <c r="B58" s="154"/>
      <c r="C58" s="154"/>
      <c r="D58" s="154"/>
      <c r="E58" s="154"/>
    </row>
    <row r="59" spans="2:5" x14ac:dyDescent="0.25">
      <c r="B59" s="154"/>
      <c r="C59" s="154"/>
      <c r="D59" s="154"/>
      <c r="E59" s="154"/>
    </row>
    <row r="60" spans="2:5" x14ac:dyDescent="0.25">
      <c r="B60" s="154"/>
      <c r="C60" s="154"/>
      <c r="D60" s="154"/>
      <c r="E60" s="154"/>
    </row>
    <row r="61" spans="2:5" x14ac:dyDescent="0.25">
      <c r="B61" s="154"/>
      <c r="C61" s="154"/>
      <c r="D61" s="154"/>
      <c r="E61" s="154"/>
    </row>
    <row r="62" spans="2:5" x14ac:dyDescent="0.25">
      <c r="B62" s="154"/>
      <c r="C62" s="154"/>
      <c r="D62" s="154"/>
      <c r="E62" s="154"/>
    </row>
    <row r="63" spans="2:5" x14ac:dyDescent="0.25">
      <c r="B63" s="154"/>
      <c r="C63" s="154"/>
      <c r="D63" s="154"/>
      <c r="E63" s="154"/>
    </row>
    <row r="64" spans="2:5" x14ac:dyDescent="0.25">
      <c r="B64" s="154"/>
      <c r="C64" s="154"/>
      <c r="D64" s="154"/>
      <c r="E64" s="154"/>
    </row>
    <row r="65" spans="2:5" x14ac:dyDescent="0.25">
      <c r="B65" s="154"/>
      <c r="C65" s="154"/>
      <c r="D65" s="154"/>
      <c r="E65" s="154"/>
    </row>
    <row r="66" spans="2:5" x14ac:dyDescent="0.25">
      <c r="B66" s="154"/>
      <c r="C66" s="154"/>
      <c r="D66" s="154"/>
      <c r="E66" s="154"/>
    </row>
    <row r="67" spans="2:5" x14ac:dyDescent="0.25">
      <c r="B67" s="154"/>
      <c r="C67" s="154"/>
      <c r="D67" s="154"/>
      <c r="E67" s="154"/>
    </row>
    <row r="68" spans="2:5" x14ac:dyDescent="0.25">
      <c r="B68" s="154"/>
      <c r="C68" s="154"/>
      <c r="D68" s="154"/>
      <c r="E68" s="154"/>
    </row>
    <row r="69" spans="2:5" x14ac:dyDescent="0.25">
      <c r="B69" s="154"/>
      <c r="C69" s="154"/>
      <c r="D69" s="154"/>
      <c r="E69" s="154"/>
    </row>
    <row r="70" spans="2:5" x14ac:dyDescent="0.25">
      <c r="B70" s="154"/>
      <c r="C70" s="154"/>
      <c r="D70" s="154"/>
      <c r="E70" s="154"/>
    </row>
    <row r="71" spans="2:5" x14ac:dyDescent="0.25">
      <c r="B71" s="154"/>
      <c r="C71" s="154"/>
      <c r="D71" s="154"/>
      <c r="E71" s="154"/>
    </row>
    <row r="72" spans="2:5" x14ac:dyDescent="0.25">
      <c r="B72" s="154"/>
      <c r="C72" s="154"/>
      <c r="D72" s="154"/>
      <c r="E72" s="154"/>
    </row>
    <row r="73" spans="2:5" x14ac:dyDescent="0.25">
      <c r="B73" s="154"/>
      <c r="C73" s="154"/>
      <c r="D73" s="154"/>
      <c r="E73" s="154"/>
    </row>
    <row r="74" spans="2:5" x14ac:dyDescent="0.25">
      <c r="B74" s="154"/>
      <c r="C74" s="154"/>
      <c r="D74" s="154"/>
      <c r="E74" s="154"/>
    </row>
    <row r="75" spans="2:5" x14ac:dyDescent="0.25">
      <c r="B75" s="154"/>
      <c r="C75" s="154"/>
      <c r="D75" s="154"/>
      <c r="E75" s="154"/>
    </row>
    <row r="76" spans="2:5" x14ac:dyDescent="0.25">
      <c r="B76" s="154"/>
      <c r="C76" s="154"/>
      <c r="D76" s="154"/>
      <c r="E76" s="154"/>
    </row>
    <row r="77" spans="2:5" x14ac:dyDescent="0.25">
      <c r="B77" s="154"/>
      <c r="C77" s="154"/>
      <c r="D77" s="154"/>
      <c r="E77" s="154"/>
    </row>
  </sheetData>
  <mergeCells count="2">
    <mergeCell ref="C6:G6"/>
    <mergeCell ref="B8:B9"/>
  </mergeCells>
  <conditionalFormatting sqref="C4:G4">
    <cfRule type="iconSet" priority="32">
      <iconSet>
        <cfvo type="percent" val="0"/>
        <cfvo type="num" val="1500"/>
        <cfvo type="num" val="2500" gte="0"/>
      </iconSet>
    </cfRule>
  </conditionalFormatting>
  <conditionalFormatting sqref="C12:G12">
    <cfRule type="cellIs" dxfId="34" priority="1" operator="lessThanOrEqual">
      <formula>2.5</formula>
    </cfRule>
    <cfRule type="cellIs" dxfId="33" priority="2" operator="lessThanOrEqual">
      <formula>15</formula>
    </cfRule>
    <cfRule type="cellIs" dxfId="32" priority="3" operator="lessThanOrEqual">
      <formula>25</formula>
    </cfRule>
    <cfRule type="cellIs" dxfId="31" priority="4" operator="lessThanOrEqual">
      <formula>50</formula>
    </cfRule>
    <cfRule type="cellIs" dxfId="30" priority="5" operator="greaterThan">
      <formula>50</formula>
    </cfRule>
  </conditionalFormatting>
  <conditionalFormatting sqref="C13:G15">
    <cfRule type="cellIs" dxfId="29" priority="6" operator="lessThanOrEqual">
      <formula>5</formula>
    </cfRule>
    <cfRule type="cellIs" dxfId="28" priority="7" operator="lessThanOrEqual">
      <formula>30</formula>
    </cfRule>
    <cfRule type="cellIs" dxfId="27" priority="8" operator="lessThanOrEqual">
      <formula>50</formula>
    </cfRule>
    <cfRule type="cellIs" dxfId="26" priority="9" operator="lessThanOrEqual">
      <formula>100</formula>
    </cfRule>
    <cfRule type="cellIs" dxfId="25" priority="10" operator="greaterThan">
      <formula>100</formula>
    </cfRule>
  </conditionalFormatting>
  <pageMargins left="0.511811024" right="0.511811024" top="0.78740157499999996" bottom="0.78740157499999996"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'Base UGRHI'!$B$2:$B$24</xm:f>
          </x14:formula1>
          <xm:sqref>D1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8 5 a b 1 2 8 a - a c 1 b - 4 2 0 d - a 8 3 8 - 5 3 6 1 d a c 7 0 f 1 3 " > < C u s t o m C o n t e n t > < ! [ C D A T A [ < ? x m l   v e r s i o n = " 1 . 0 "   e n c o d i n g = " u t f - 1 6 " ? > < S e t t i n g s > < C a l c u l a t e d F i e l d s > < i t e m > < M e a s u r e N a m e > N �   M u n   I Q R   B o m < / M e a s u r e N a m e > < D i s p l a y N a m e > N �   M u n   I Q R   B o m < / 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10.xml>��< ? x m l   v e r s i o n = " 1 . 0 "   e n c o d i n g = " U T F - 1 6 " ? > < G e m i n i   x m l n s = " h t t p : / / g e m i n i / p i v o t c u s t o m i z a t i o n / T a b l e O r d e r " > < C u s t o m C o n t e n t > T a b e l a 1 , T a b e l a 2 < / 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S a n d b o x N o n E m p t y " > < C u s t o m C o n t e n t > < ! [ C D A T A [ 1 ] ] > < / C u s t o m C o n t e n t > < / G e m i n i > 
</file>

<file path=customXml/item13.xml><?xml version="1.0" encoding="utf-8"?>
<ct:contentTypeSchema xmlns:ct="http://schemas.microsoft.com/office/2006/metadata/contentType" xmlns:ma="http://schemas.microsoft.com/office/2006/metadata/properties/metaAttributes" ct:_="" ma:_="" ma:contentTypeName="Document" ma:contentTypeID="0x0101007CD0643E408EAA4DBD32D8876130A154" ma:contentTypeVersion="9" ma:contentTypeDescription="Create a new document." ma:contentTypeScope="" ma:versionID="38086b691cfe226f817dbad0e9e24e66">
  <xsd:schema xmlns:xsd="http://www.w3.org/2001/XMLSchema" xmlns:xs="http://www.w3.org/2001/XMLSchema" xmlns:p="http://schemas.microsoft.com/office/2006/metadata/properties" xmlns:ns3="c5e68ae2-e4bf-4641-90b3-5c1e15a9442a" xmlns:ns4="9eec1770-c20c-493f-a2cc-207259e15192" targetNamespace="http://schemas.microsoft.com/office/2006/metadata/properties" ma:root="true" ma:fieldsID="4e9b3695ce3b3d66890d58819f596ccf" ns3:_="" ns4:_="">
    <xsd:import namespace="c5e68ae2-e4bf-4641-90b3-5c1e15a9442a"/>
    <xsd:import namespace="9eec1770-c20c-493f-a2cc-207259e1519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e68ae2-e4bf-4641-90b3-5c1e15a944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ec1770-c20c-493f-a2cc-207259e1519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e l a 1 & l t ; / K e y & g t ; & l t ; V a l u e   x m l n s : a = " h t t p : / / s c h e m a s . d a t a c o n t r a c t . o r g / 2 0 0 4 / 0 7 / M i c r o s o f t . A n a l y s i s S e r v i c e s . C o m m o n " & g t ; & l t ; a : H a s F o c u s & g t ; t r u e & l t ; / a : H a s F o c u s & g t ; & l t ; a : S i z e A t D p i 9 6 & g t ; 1 9 9 & l t ; / a : S i z e A t D p i 9 6 & g t ; & l t ; a : V i s i b l e & g t ; t r u e & l t ; / a : V i s i b l e & g t ; & l t ; / V a l u e & g t ; & l t ; / K e y V a l u e O f s t r i n g S a n d b o x E d i t o r . M e a s u r e G r i d S t a t e S c d E 3 5 R y & g t ; & l t ; K e y V a l u e O f s t r i n g S a n d b o x E d i t o r . M e a s u r e G r i d S t a t e S c d E 3 5 R y & g t ; & l t ; K e y & g t ; T a b e l a 2 & l t ; / K e y & g t ; & l t ; V a l u e   x m l n s : a = " h t t p : / / s c h e m a s . d a t a c o n t r a c t . o r g / 2 0 0 4 / 0 7 / M i c r o s o f t . A n a l y s i s S e r v i c e s . C o m m o n " & g t ; & l t ; a : H a s F o c u s & g t ; t r u e & l t ; / a : H a s F o c u s & g t ; & l t ; a : S i z e A t D p i 9 6 & g t ; 1 4 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a 7 5 4 0 f 3 b - b 6 2 4 - 4 b 8 0 - b b 3 6 - 0 a c 1 9 1 d 5 8 1 8 4 " > < C u s t o m C o n t e n t > < ! [ C D A T A [ < ? x m l   v e r s i o n = " 1 . 0 "   e n c o d i n g = " u t f - 1 6 " ? > < S e t t i n g s > < C a l c u l a t e d F i e l d s > < i t e m > < M e a s u r e N a m e > N �   M u n   I Q R   B o m < / M e a s u r e N a m e > < D i s p l a y N a m e > N �   M u n   I Q R   B o m < / 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16.xml>��< ? x m l   v e r s i o n = " 1 . 0 "   e n c o d i n g = " U T F - 1 6 " ? > < G e m i n i   x m l n s = " h t t p : / / g e m i n i / p i v o t c u s t o m i z a t i o n / T a b l e X M L _ T a b e l a 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A n o & l t ; / s t r i n g & g t ; & l t ; / k e y & g t ; & l t ; v a l u e & g t ; & l t ; i n t & g t ; 8 6 & l t ; / i n t & g t ; & l t ; / v a l u e & g t ; & l t ; / i t e m & g t ; & l t ; i t e m & g t ; & l t ; k e y & g t ; & l t ; s t r i n g & g t ; C O D _ I B G E + U G R H I & l t ; / s t r i n g & g t ; & l t ; / k e y & g t ; & l t ; v a l u e & g t ; & l t ; i n t & g t ; 2 1 5 & l t ; / i n t & g t ; & l t ; / v a l u e & g t ; & l t ; / i t e m & g t ; & l t ; i t e m & g t ; & l t ; k e y & g t ; & l t ; s t r i n g & g t ; U G R H I & l t ; / s t r i n g & g t ; & l t ; / k e y & g t ; & l t ; v a l u e & g t ; & l t ; i n t & g t ; 1 0 9 & l t ; / i n t & g t ; & l t ; / v a l u e & g t ; & l t ; / i t e m & g t ; & l t ; i t e m & g t ; & l t ; k e y & g t ; & l t ; s t r i n g & g t ; P . 0 1 - A & l t ; / s t r i n g & g t ; & l t ; / k e y & g t ; & l t ; v a l u e & g t ; & l t ; i n t & g t ; 1 0 5 & l t ; / i n t & g t ; & l t ; / v a l u e & g t ; & l t ; / i t e m & g t ; & l t ; i t e m & g t ; & l t ; k e y & g t ; & l t ; s t r i n g & g t ; P . 0 1 - B & l t ; / s t r i n g & g t ; & l t ; / k e y & g t ; & l t ; v a l u e & g t ; & l t ; i n t & g t ; 1 0 4 & l t ; / i n t & g t ; & l t ; / v a l u e & g t ; & l t ; / i t e m & g t ; & l t ; i t e m & g t ; & l t ; k e y & g t ; & l t ; s t r i n g & g t ; P . 0 1 - C & l t ; / s t r i n g & g t ; & l t ; / k e y & g t ; & l t ; v a l u e & g t ; & l t ; i n t & g t ; 1 0 4 & l t ; / i n t & g t ; & l t ; / v a l u e & g t ; & l t ; / i t e m & g t ; & l t ; i t e m & g t ; & l t ; k e y & g t ; & l t ; s t r i n g & g t ; P 0 1 - D & l t ; / s t r i n g & g t ; & l t ; / k e y & g t ; & l t ; v a l u e & g t ; & l t ; i n t & g t ; 1 0 3 & l t ; / i n t & g t ; & l t ; / v a l u e & g t ; & l t ; / i t e m & g t ; & l t ; i t e m & g t ; & l t ; k e y & g t ; & l t ; s t r i n g & g t ; P . 0 2 - A & l t ; / s t r i n g & g t ; & l t ; / k e y & g t ; & l t ; v a l u e & g t ; & l t ; i n t & g t ; 1 0 5 & l t ; / i n t & g t ; & l t ; / v a l u e & g t ; & l t ; / i t e m & g t ; & l t ; i t e m & g t ; & l t ; k e y & g t ; & l t ; s t r i n g & g t ; P . 0 2 - B & l t ; / s t r i n g & g t ; & l t ; / k e y & g t ; & l t ; v a l u e & g t ; & l t ; i n t & g t ; 1 0 4 & l t ; / i n t & g t ; & l t ; / v a l u e & g t ; & l t ; / i t e m & g t ; & l t ; i t e m & g t ; & l t ; k e y & g t ; & l t ; s t r i n g & g t ; P . 0 2 - C & l t ; / s t r i n g & g t ; & l t ; / k e y & g t ; & l t ; v a l u e & g t ; & l t ; i n t & g t ; 1 0 4 & l t ; / i n t & g t ; & l t ; / v a l u e & g t ; & l t ; / i t e m & g t ; & l t ; i t e m & g t ; & l t ; k e y & g t ; & l t ; s t r i n g & g t ; P . 0 2 - D & l t ; / s t r i n g & g t ; & l t ; / k e y & g t ; & l t ; v a l u e & g t ; & l t ; i n t & g t ; 1 0 6 & l t ; / i n t & g t ; & l t ; / v a l u e & g t ; & l t ; / i t e m & g t ; & l t ; i t e m & g t ; & l t ; k e y & g t ; & l t ; s t r i n g & g t ; P . 0 8 - D & l t ; / s t r i n g & g t ; & l t ; / k e y & g t ; & l t ; v a l u e & g t ; & l t ; i n t & g t ; 1 0 6 & l t ; / i n t & g t ; & l t ; / v a l u e & g t ; & l t ; / i t e m & g t ; & l t ; i t e m & g t ; & l t ; k e y & g t ; & l t ; s t r i n g & g t ; R . 0 5 - D & l t ; / s t r i n g & g t ; & l t ; / k e y & g t ; & l t ; v a l u e & g t ; & l t ; i n t & g t ; 1 1 0 & l t ; / i n t & g t ; & l t ; / v a l u e & g t ; & l t ; / i t e m & g t ; & l t ; i t e m & g t ; & l t ; k e y & g t ; & l t ; s t r i n g & g t ; P . 0 3 - C & l t ; / s t r i n g & g t ; & l t ; / k e y & g t ; & l t ; v a l u e & g t ; & l t ; i n t & g t ; 1 0 4 & l t ; / i n t & g t ; & l t ; / v a l u e & g t ; & l t ; / i t e m & g t ; & l t ; i t e m & g t ; & l t ; k e y & g t ; & l t ; s t r i n g & g t ; P . 0 3 - D & l t ; / s t r i n g & g t ; & l t ; / k e y & g t ; & l t ; v a l u e & g t ; & l t ; i n t & g t ; 1 0 6 & l t ; / i n t & g t ; & l t ; / v a l u e & g t ; & l t ; / i t e m & g t ; & l t ; i t e m & g t ; & l t ; k e y & g t ; & l t ; s t r i n g & g t ; F M . 0 1 - A & l t ; / s t r i n g & g t ; & l t ; / k e y & g t ; & l t ; v a l u e & g t ; & l t ; i n t & g t ; 1 2 6 & l t ; / i n t & g t ; & l t ; / v a l u e & g t ; & l t ; / i t e m & g t ; & l t ; i t e m & g t ; & l t ; k e y & g t ; & l t ; s t r i n g & g t ; F M . 0 2 - A & l t ; / s t r i n g & g t ; & l t ; / k e y & g t ; & l t ; v a l u e & g t ; & l t ; i n t & g t ; 1 2 6 & l t ; / i n t & g t ; & l t ; / v a l u e & g t ; & l t ; / i t e m & g t ; & l t ; i t e m & g t ; & l t ; k e y & g t ; & l t ; s t r i n g & g t ; F M . 0 2 - B & l t ; / s t r i n g & g t ; & l t ; / k e y & g t ; & l t ; v a l u e & g t ; & l t ; i n t & g t ; 1 2 5 & l t ; / i n t & g t ; & l t ; / v a l u e & g t ; & l t ; / i t e m & g t ; & l t ; i t e m & g t ; & l t ; k e y & g t ; & l t ; s t r i n g & g t ; F M . 0 2 - C & l t ; / s t r i n g & g t ; & l t ; / k e y & g t ; & l t ; v a l u e & g t ; & l t ; i n t & g t ; 1 2 5 & l t ; / i n t & g t ; & l t ; / v a l u e & g t ; & l t ; / i t e m & g t ; & l t ; i t e m & g t ; & l t ; k e y & g t ; & l t ; s t r i n g & g t ; F M . 0 3 - A & l t ; / s t r i n g & g t ; & l t ; / k e y & g t ; & l t ; v a l u e & g t ; & l t ; i n t & g t ; 1 2 6 & l t ; / i n t & g t ; & l t ; / v a l u e & g t ; & l t ; / i t e m & g t ; & l t ; i t e m & g t ; & l t ; k e y & g t ; & l t ; s t r i n g & g t ; F M . 0 3 - B & l t ; / s t r i n g & g t ; & l t ; / k e y & g t ; & l t ; v a l u e & g t ; & l t ; i n t & g t ; 1 2 5 & l t ; / i n t & g t ; & l t ; / v a l u e & g t ; & l t ; / i t e m & g t ; & l t ; i t e m & g t ; & l t ; k e y & g t ; & l t ; s t r i n g & g t ; F M . 0 4 - A & l t ; / s t r i n g & g t ; & l t ; / k e y & g t ; & l t ; v a l u e & g t ; & l t ; i n t & g t ; 1 2 6 & l t ; / i n t & g t ; & l t ; / v a l u e & g t ; & l t ; / i t e m & g t ; & l t ; i t e m & g t ; & l t ; k e y & g t ; & l t ; s t r i n g & g t ; F M . 0 4 - B & l t ; / s t r i n g & g t ; & l t ; / k e y & g t ; & l t ; v a l u e & g t ; & l t ; i n t & g t ; 1 2 5 & l t ; / i n t & g t ; & l t ; / v a l u e & g t ; & l t ; / i t e m & g t ; & l t ; i t e m & g t ; & l t ; k e y & g t ; & l t ; s t r i n g & g t ; F M 0 5 - A & l t ; / s t r i n g & g t ; & l t ; / k e y & g t ; & l t ; v a l u e & g t ; & l t ; i n t & g t ; 1 2 0 & l t ; / i n t & g t ; & l t ; / v a l u e & g t ; & l t ; / i t e m & g t ; & l t ; i t e m & g t ; & l t ; k e y & g t ; & l t ; s t r i n g & g t ; F M . 0 5 - B & l t ; / s t r i n g & g t ; & l t ; / k e y & g t ; & l t ; v a l u e & g t ; & l t ; i n t & g t ; 1 2 5 & l t ; / i n t & g t ; & l t ; / v a l u e & g t ; & l t ; / i t e m & g t ; & l t ; i t e m & g t ; & l t ; k e y & g t ; & l t ; s t r i n g & g t ; F M . 0 5 - C & l t ; / s t r i n g & g t ; & l t ; / k e y & g t ; & l t ; v a l u e & g t ; & l t ; i n t & g t ; 1 6 1 & l t ; / i n t & g t ; & l t ; / v a l u e & g t ; & l t ; / i t e m & g t ; & l t ; i t e m & g t ; & l t ; k e y & g t ; & l t ; s t r i n g & g t ; F M . 0 5 - D & l t ; / s t r i n g & g t ; & l t ; / k e y & g t ; & l t ; v a l u e & g t ; & l t ; i n t & g t ; 1 2 7 & l t ; / i n t & g t ; & l t ; / v a l u e & g t ; & l t ; / i t e m & g t ; & l t ; i t e m & g t ; & l t ; k e y & g t ; & l t ; s t r i n g & g t ; F M . 0 6 - B & l t ; / s t r i n g & g t ; & l t ; / k e y & g t ; & l t ; v a l u e & g t ; & l t ; i n t & g t ; 1 2 5 & l t ; / i n t & g t ; & l t ; / v a l u e & g t ; & l t ; / i t e m & g t ; & l t ; i t e m & g t ; & l t ; k e y & g t ; & l t ; s t r i n g & g t ; F M . 0 6 - C & l t ; / s t r i n g & g t ; & l t ; / k e y & g t ; & l t ; v a l u e & g t ; & l t ; i n t & g t ; 1 2 5 & l t ; / i n t & g t ; & l t ; / v a l u e & g t ; & l t ; / i t e m & g t ; & l t ; i t e m & g t ; & l t ; k e y & g t ; & l t ; s t r i n g & g t ; F M . 0 7 - A & l t ; / s t r i n g & g t ; & l t ; / k e y & g t ; & l t ; v a l u e & g t ; & l t ; i n t & g t ; 1 2 6 & l t ; / i n t & g t ; & l t ; / v a l u e & g t ; & l t ; / i t e m & g t ; & l t ; i t e m & g t ; & l t ; k e y & g t ; & l t ; s t r i n g & g t ; F M . 0 7 - B & l t ; / s t r i n g & g t ; & l t ; / k e y & g t ; & l t ; v a l u e & g t ; & l t ; i n t & g t ; 1 2 5 & l t ; / i n t & g t ; & l t ; / v a l u e & g t ; & l t ; / i t e m & g t ; & l t ; i t e m & g t ; & l t ; k e y & g t ; & l t ; s t r i n g & g t ; F M . 1 0 - F & l t ; / s t r i n g & g t ; & l t ; / k e y & g t ; & l t ; v a l u e & g t ; & l t ; i n t & g t ; 1 2 3 & l t ; / i n t & g t ; & l t ; / v a l u e & g t ; & l t ; / i t e m & g t ; & l t ; i t e m & g t ; & l t ; k e y & g t ; & l t ; s t r i n g & g t ; P . 0 2 - E & l t ; / s t r i n g & g t ; & l t ; / k e y & g t ; & l t ; v a l u e & g t ; & l t ; i n t & g t ; 1 0 3 & l t ; / i n t & g t ; & l t ; / v a l u e & g t ; & l t ; / i t e m & g t ; & l t ; i t e m & g t ; & l t ; k e y & g t ; & l t ; s t r i n g & g t ; P . 0 4 - A & l t ; / s t r i n g & g t ; & l t ; / k e y & g t ; & l t ; v a l u e & g t ; & l t ; i n t & g t ; 1 0 5 & l t ; / i n t & g t ; & l t ; / v a l u e & g t ; & l t ; / i t e m & g t ; & l t ; i t e m & g t ; & l t ; k e y & g t ; & l t ; s t r i n g & g t ; n �   C a p t .   S u b t .   -   D A E E & l t ; / s t r i n g & g t ; & l t ; / k e y & g t ; & l t ; v a l u e & g t ; & l t ; i n t & g t ; 2 3 4 & l t ; / i n t & g t ; & l t ; / v a l u e & g t ; & l t ; / i t e m & g t ; & l t ; i t e m & g t ; & l t ; k e y & g t ; & l t ; s t r i n g & g t ; P . 0 5 - C   -   R e m a n e s c e n t e & l t ; / s t r i n g & g t ; & l t ; / k e y & g t ; & l t ; v a l u e & g t ; & l t ; i n t & g t ; 2 5 5 & l t ; / i n t & g t ; & l t ; / v a l u e & g t ; & l t ; / i t e m & g t ; & l t ; i t e m & g t ; & l t ; k e y & g t ; & l t ; s t r i n g & g t ; P . 0 6 - A & l t ; / s t r i n g & g t ; & l t ; / k e y & g t ; & l t ; v a l u e & g t ; & l t ; i n t & g t ; 1 0 5 & l t ; / i n t & g t ; & l t ; / v a l u e & g t ; & l t ; / i t e m & g t ; & l t ; i t e m & g t ; & l t ; k e y & g t ; & l t ; s t r i n g & g t ; P . 0 6 - B & l t ; / s t r i n g & g t ; & l t ; / k e y & g t ; & l t ; v a l u e & g t ; & l t ; i n t & g t ; 1 0 4 & l t ; / i n t & g t ; & l t ; / v a l u e & g t ; & l t ; / i t e m & g t ; & l t ; i t e m & g t ; & l t ; k e y & g t ; & l t ; s t r i n g & g t ; E . 0 4 - A & l t ; / s t r i n g & g t ; & l t ; / k e y & g t ; & l t ; v a l u e & g t ; & l t ; i n t & g t ; 1 0 8 & l t ; / i n t & g t ; & l t ; / v a l u e & g t ; & l t ; / i t e m & g t ; & l t ; i t e m & g t ; & l t ; k e y & g t ; & l t ; s t r i n g & g t ; E . 0 5 - A & l t ; / s t r i n g & g t ; & l t ; / k e y & g t ; & l t ; v a l u e & g t ; & l t ; i n t & g t ; 1 0 8 & l t ; / i n t & g t ; & l t ; / v a l u e & g t ; & l t ; / i t e m & g t ; & l t ; i t e m & g t ; & l t ; k e y & g t ; & l t ; s t r i n g & g t ; E . 0 6 - A & l t ; / s t r i n g & g t ; & l t ; / k e y & g t ; & l t ; v a l u e & g t ; & l t ; i n t & g t ; 1 0 8 & l t ; / i n t & g t ; & l t ; / v a l u e & g t ; & l t ; / i t e m & g t ; & l t ; i t e m & g t ; & l t ; k e y & g t ; & l t ; s t r i n g & g t ; E . 0 6 - B & l t ; / s t r i n g & g t ; & l t ; / k e y & g t ; & l t ; v a l u e & g t ; & l t ; i n t & g t ; 1 0 7 & l t ; / i n t & g t ; & l t ; / v a l u e & g t ; & l t ; / i t e m & g t ; & l t ; i t e m & g t ; & l t ; k e y & g t ; & l t ; s t r i n g & g t ; E . 0 6 - C & l t ; / s t r i n g & g t ; & l t ; / k e y & g t ; & l t ; v a l u e & g t ; & l t ; i n t & g t ; 1 0 7 & l t ; / i n t & g t ; & l t ; / v a l u e & g t ; & l t ; / i t e m & g t ; & l t ; i t e m & g t ; & l t ; k e y & g t ; & l t ; s t r i n g & g t ; E . 0 6 - D & l t ; / s t r i n g & g t ; & l t ; / k e y & g t ; & l t ; v a l u e & g t ; & l t ; i n t & g t ; 1 0 9 & l t ; / i n t & g t ; & l t ; / v a l u e & g t ; & l t ; / i t e m & g t ; & l t ; i t e m & g t ; & l t ; k e y & g t ; & l t ; s t r i n g & g t ; E . 0 6 - H & l t ; / s t r i n g & g t ; & l t ; / k e y & g t ; & l t ; v a l u e & g t ; & l t ; i n t & g t ; 1 0 9 & l t ; / i n t & g t ; & l t ; / v a l u e & g t ; & l t ; / i t e m & g t ; & l t ; i t e m & g t ; & l t ; k e y & g t ; & l t ; s t r i n g & g t ; E . 0 7 - A & l t ; / s t r i n g & g t ; & l t ; / k e y & g t ; & l t ; v a l u e & g t ; & l t ; i n t & g t ; 1 0 8 & l t ; / i n t & g t ; & l t ; / v a l u e & g t ; & l t ; / i t e m & g t ; & l t ; i t e m & g t ; & l t ; k e y & g t ; & l t ; s t r i n g & g t ; E . 0 7 - B & l t ; / s t r i n g & g t ; & l t ; / k e y & g t ; & l t ; v a l u e & g t ; & l t ; i n t & g t ; 1 0 7 & l t ; / i n t & g t ; & l t ; / v a l u e & g t ; & l t ; / i t e m & g t ; & l t ; i t e m & g t ; & l t ; k e y & g t ; & l t ; s t r i n g & g t ; E . 0 7 - C & l t ; / s t r i n g & g t ; & l t ; / k e y & g t ; & l t ; v a l u e & g t ; & l t ; i n t & g t ; 1 0 7 & l t ; / i n t & g t ; & l t ; / v a l u e & g t ; & l t ; / i t e m & g t ; & l t ; i t e m & g t ; & l t ; k e y & g t ; & l t ; s t r i n g & g t ; E . 0 7 - D & l t ; / s t r i n g & g t ; & l t ; / k e y & g t ; & l t ; v a l u e & g t ; & l t ; i n t & g t ; 1 0 9 & l t ; / i n t & g t ; & l t ; / v a l u e & g t ; & l t ; / i t e m & g t ; & l t ; i t e m & g t ; & l t ; k e y & g t ; & l t ; s t r i n g & g t ; E . 0 8 - A & l t ; / s t r i n g & g t ; & l t ; / k e y & g t ; & l t ; v a l u e & g t ; & l t ; i n t & g t ; 1 0 8 & l t ; / i n t & g t ; & l t ; / v a l u e & g t ; & l t ; / i t e m & g t ; & l t ; i t e m & g t ; & l t ; k e y & g t ; & l t ; s t r i n g & g t ; I . 0 1 - B & l t ; / s t r i n g & g t ; & l t ; / k e y & g t ; & l t ; v a l u e & g t ; & l t ; i n t & g t ; 1 0 2 & l t ; / i n t & g t ; & l t ; / v a l u e & g t ; & l t ; / i t e m & g t ; & l t ; i t e m & g t ; & l t ; k e y & g t ; & l t ; s t r i n g & g t ; I . 0 2 - C & l t ; / s t r i n g & g t ; & l t ; / k e y & g t ; & l t ; v a l u e & g t ; & l t ; i n t & g t ; 1 0 2 & l t ; / i n t & g t ; & l t ; / v a l u e & g t ; & l t ; / i t e m & g t ; & l t ; i t e m & g t ; & l t ; k e y & g t ; & l t ; s t r i n g & g t ; R . 0 1 - C & l t ; / s t r i n g & g t ; & l t ; / k e y & g t ; & l t ; v a l u e & g t ; & l t ; i n t & g t ; 3 2 4 & l t ; / i n t & g t ; & l t ; / v a l u e & g t ; & l t ; / i t e m & g t ; & l t ; i t e m & g t ; & l t ; k e y & g t ; & l t ; s t r i n g & g t ; R . 0 2 - B & l t ; / s t r i n g & g t ; & l t ; / k e y & g t ; & l t ; v a l u e & g t ; & l t ; i n t & g t ; 1 0 8 & l t ; / i n t & g t ; & l t ; / v a l u e & g t ; & l t ; / i t e m & g t ; & l t ; i t e m & g t ; & l t ; k e y & g t ; & l t ; s t r i n g & g t ; R . 0 2 - C & l t ; / s t r i n g & g t ; & l t ; / k e y & g t ; & l t ; v a l u e & g t ; & l t ; i n t & g t ; 1 0 8 & l t ; / i n t & g t ; & l t ; / v a l u e & g t ; & l t ; / i t e m & g t ; & l t ; i t e m & g t ; & l t ; k e y & g t ; & l t ; s t r i n g & g t ; R . 0 2 - D & l t ; / s t r i n g & g t ; & l t ; / k e y & g t ; & l t ; v a l u e & g t ; & l t ; i n t & g t ; 1 1 0 & l t ; / i n t & g t ; & l t ; / v a l u e & g t ; & l t ; / i t e m & g t ; & l t ; i t e m & g t ; & l t ; k e y & g t ; & l t ; s t r i n g & g t ; R . 0 2 - E & l t ; / s t r i n g & g t ; & l t ; / k e y & g t ; & l t ; v a l u e & g t ; & l t ; i n t & g t ; 1 0 7 & l t ; / i n t & g t ; & l t ; / v a l u e & g t ; & l t ; / i t e m & g t ; & l t ; i t e m & g t ; & l t ; k e y & g t ; & l t ; s t r i n g & g t ; R . 0 3 - A & l t ; / s t r i n g & g t ; & l t ; / k e y & g t ; & l t ; v a l u e & g t ; & l t ; i n t & g t ; 1 0 9 & l t ; / i n t & g t ; & l t ; / v a l u e & g t ; & l t ; / i t e m & g t ; & l t ; i t e m & g t ; & l t ; k e y & g t ; & l t ; s t r i n g & g t ; R . 0 3 - B & l t ; / s t r i n g & g t ; & l t ; / k e y & g t ; & l t ; v a l u e & g t ; & l t ; i n t & g t ; 1 0 8 & l t ; / i n t & g t ; & l t ; / v a l u e & g t ; & l t ; / i t e m & g t ; & l t ; i t e m & g t ; & l t ; k e y & g t ; & l t ; s t r i n g & g t ; R . 0 5 - G & l t ; / s t r i n g & g t ; & l t ; / k e y & g t ; & l t ; v a l u e & g t ; & l t ; i n t & g t ; 1 1 0 & l t ; / i n t & g t ; & l t ; / v a l u e & g t ; & l t ; / i t e m & g t ; & l t ; i t e m & g t ; & l t ; k e y & g t ; & l t ; s t r i n g & g t ; n �   C a p t .   S u p e r f .   -   D A E E & l t ; / s t r i n g & g t ; & l t ; / k e y & g t ; & l t ; v a l u e & g t ; & l t ; i n t & g t ; 2 5 9 & l t ; / i n t & g t ; & l t ; / v a l u e & g t ; & l t ; / i t e m & g t ; & l t ; i t e m & g t ; & l t ; k e y & g t ; & l t ; s t r i n g & g t ; C a r g a   o r g � n i c a   t r a t a d a & l t ; / s t r i n g & g t ; & l t ; / k e y & g t ; & l t ; v a l u e & g t ; & l t ; i n t & g t ; 2 5 6 & l t ; / i n t & g t ; & l t ; / v a l u e & g t ; & l t ; / i t e m & g t ; & l t ; i t e m & g t ; & l t ; k e y & g t ; & l t ; s t r i n g & g t ; C a r g a   o r g � n i c a   c o l e t a d a & l t ; / s t r i n g & g t ; & l t ; / k e y & g t ; & l t ; v a l u e & g t ; & l t ; i n t & g t ; 2 6 7 & l t ; / i n t & g t ; & l t ; / v a l u e & g t ; & l t ; / i t e m & g t ; & l t ; i t e m & g t ; & l t ; k e y & g t ; & l t ; s t r i n g & g t ; P . 0 5 - C   -   R e d u z i d a & l t ; / s t r i n g & g t ; & l t ; / k e y & g t ; & l t ; v a l u e & g t ; & l t ; i n t & g t ; 1 0 4 & l t ; / i n t & g t ; & l t ; / v a l u e & g t ; & l t ; / i t e m & g t ; & l t ; / C o l u m n W i d t h s & g t ; & l t ; C o l u m n D i s p l a y I n d e x & g t ; & l t ; i t e m & g t ; & l t ; k e y & g t ; & l t ; s t r i n g & g t ; A n o & l t ; / s t r i n g & g t ; & l t ; / k e y & g t ; & l t ; v a l u e & g t ; & l t ; i n t & g t ; 0 & l t ; / i n t & g t ; & l t ; / v a l u e & g t ; & l t ; / i t e m & g t ; & l t ; i t e m & g t ; & l t ; k e y & g t ; & l t ; s t r i n g & g t ; C O D _ I B G E + U G R H I & l t ; / s t r i n g & g t ; & l t ; / k e y & g t ; & l t ; v a l u e & g t ; & l t ; i n t & g t ; 1 & l t ; / i n t & g t ; & l t ; / v a l u e & g t ; & l t ; / i t e m & g t ; & l t ; i t e m & g t ; & l t ; k e y & g t ; & l t ; s t r i n g & g t ; U G R H I & l t ; / s t r i n g & g t ; & l t ; / k e y & g t ; & l t ; v a l u e & g t ; & l t ; i n t & g t ; 2 & l t ; / i n t & g t ; & l t ; / v a l u e & g t ; & l t ; / i t e m & g t ; & l t ; i t e m & g t ; & l t ; k e y & g t ; & l t ; s t r i n g & g t ; P . 0 1 - A & l t ; / s t r i n g & g t ; & l t ; / k e y & g t ; & l t ; v a l u e & g t ; & l t ; i n t & g t ; 3 & l t ; / i n t & g t ; & l t ; / v a l u e & g t ; & l t ; / i t e m & g t ; & l t ; i t e m & g t ; & l t ; k e y & g t ; & l t ; s t r i n g & g t ; P . 0 1 - B & l t ; / s t r i n g & g t ; & l t ; / k e y & g t ; & l t ; v a l u e & g t ; & l t ; i n t & g t ; 4 & l t ; / i n t & g t ; & l t ; / v a l u e & g t ; & l t ; / i t e m & g t ; & l t ; i t e m & g t ; & l t ; k e y & g t ; & l t ; s t r i n g & g t ; P . 0 1 - C & l t ; / s t r i n g & g t ; & l t ; / k e y & g t ; & l t ; v a l u e & g t ; & l t ; i n t & g t ; 5 & l t ; / i n t & g t ; & l t ; / v a l u e & g t ; & l t ; / i t e m & g t ; & l t ; i t e m & g t ; & l t ; k e y & g t ; & l t ; s t r i n g & g t ; P 0 1 - D & l t ; / s t r i n g & g t ; & l t ; / k e y & g t ; & l t ; v a l u e & g t ; & l t ; i n t & g t ; 6 & l t ; / i n t & g t ; & l t ; / v a l u e & g t ; & l t ; / i t e m & g t ; & l t ; i t e m & g t ; & l t ; k e y & g t ; & l t ; s t r i n g & g t ; P . 0 2 - A & l t ; / s t r i n g & g t ; & l t ; / k e y & g t ; & l t ; v a l u e & g t ; & l t ; i n t & g t ; 7 & l t ; / i n t & g t ; & l t ; / v a l u e & g t ; & l t ; / i t e m & g t ; & l t ; i t e m & g t ; & l t ; k e y & g t ; & l t ; s t r i n g & g t ; P . 0 2 - B & l t ; / s t r i n g & g t ; & l t ; / k e y & g t ; & l t ; v a l u e & g t ; & l t ; i n t & g t ; 8 & l t ; / i n t & g t ; & l t ; / v a l u e & g t ; & l t ; / i t e m & g t ; & l t ; i t e m & g t ; & l t ; k e y & g t ; & l t ; s t r i n g & g t ; P . 0 2 - C & l t ; / s t r i n g & g t ; & l t ; / k e y & g t ; & l t ; v a l u e & g t ; & l t ; i n t & g t ; 9 & l t ; / i n t & g t ; & l t ; / v a l u e & g t ; & l t ; / i t e m & g t ; & l t ; i t e m & g t ; & l t ; k e y & g t ; & l t ; s t r i n g & g t ; P . 0 2 - D & l t ; / s t r i n g & g t ; & l t ; / k e y & g t ; & l t ; v a l u e & g t ; & l t ; i n t & g t ; 1 0 & l t ; / i n t & g t ; & l t ; / v a l u e & g t ; & l t ; / i t e m & g t ; & l t ; i t e m & g t ; & l t ; k e y & g t ; & l t ; s t r i n g & g t ; P . 0 8 - D & l t ; / s t r i n g & g t ; & l t ; / k e y & g t ; & l t ; v a l u e & g t ; & l t ; i n t & g t ; 1 1 & l t ; / i n t & g t ; & l t ; / v a l u e & g t ; & l t ; / i t e m & g t ; & l t ; i t e m & g t ; & l t ; k e y & g t ; & l t ; s t r i n g & g t ; R . 0 5 - D & l t ; / s t r i n g & g t ; & l t ; / k e y & g t ; & l t ; v a l u e & g t ; & l t ; i n t & g t ; 1 2 & l t ; / i n t & g t ; & l t ; / v a l u e & g t ; & l t ; / i t e m & g t ; & l t ; i t e m & g t ; & l t ; k e y & g t ; & l t ; s t r i n g & g t ; P . 0 3 - C & l t ; / s t r i n g & g t ; & l t ; / k e y & g t ; & l t ; v a l u e & g t ; & l t ; i n t & g t ; 1 3 & l t ; / i n t & g t ; & l t ; / v a l u e & g t ; & l t ; / i t e m & g t ; & l t ; i t e m & g t ; & l t ; k e y & g t ; & l t ; s t r i n g & g t ; P . 0 3 - D & l t ; / s t r i n g & g t ; & l t ; / k e y & g t ; & l t ; v a l u e & g t ; & l t ; i n t & g t ; 1 4 & l t ; / i n t & g t ; & l t ; / v a l u e & g t ; & l t ; / i t e m & g t ; & l t ; i t e m & g t ; & l t ; k e y & g t ; & l t ; s t r i n g & g t ; F M . 0 1 - A & l t ; / s t r i n g & g t ; & l t ; / k e y & g t ; & l t ; v a l u e & g t ; & l t ; i n t & g t ; 1 5 & l t ; / i n t & g t ; & l t ; / v a l u e & g t ; & l t ; / i t e m & g t ; & l t ; i t e m & g t ; & l t ; k e y & g t ; & l t ; s t r i n g & g t ; F M . 0 2 - A & l t ; / s t r i n g & g t ; & l t ; / k e y & g t ; & l t ; v a l u e & g t ; & l t ; i n t & g t ; 1 6 & l t ; / i n t & g t ; & l t ; / v a l u e & g t ; & l t ; / i t e m & g t ; & l t ; i t e m & g t ; & l t ; k e y & g t ; & l t ; s t r i n g & g t ; F M . 0 2 - B & l t ; / s t r i n g & g t ; & l t ; / k e y & g t ; & l t ; v a l u e & g t ; & l t ; i n t & g t ; 1 7 & l t ; / i n t & g t ; & l t ; / v a l u e & g t ; & l t ; / i t e m & g t ; & l t ; i t e m & g t ; & l t ; k e y & g t ; & l t ; s t r i n g & g t ; F M . 0 2 - C & l t ; / s t r i n g & g t ; & l t ; / k e y & g t ; & l t ; v a l u e & g t ; & l t ; i n t & g t ; 1 8 & l t ; / i n t & g t ; & l t ; / v a l u e & g t ; & l t ; / i t e m & g t ; & l t ; i t e m & g t ; & l t ; k e y & g t ; & l t ; s t r i n g & g t ; F M . 0 3 - A & l t ; / s t r i n g & g t ; & l t ; / k e y & g t ; & l t ; v a l u e & g t ; & l t ; i n t & g t ; 1 9 & l t ; / i n t & g t ; & l t ; / v a l u e & g t ; & l t ; / i t e m & g t ; & l t ; i t e m & g t ; & l t ; k e y & g t ; & l t ; s t r i n g & g t ; F M . 0 3 - B & l t ; / s t r i n g & g t ; & l t ; / k e y & g t ; & l t ; v a l u e & g t ; & l t ; i n t & g t ; 2 0 & l t ; / i n t & g t ; & l t ; / v a l u e & g t ; & l t ; / i t e m & g t ; & l t ; i t e m & g t ; & l t ; k e y & g t ; & l t ; s t r i n g & g t ; F M . 0 4 - A & l t ; / s t r i n g & g t ; & l t ; / k e y & g t ; & l t ; v a l u e & g t ; & l t ; i n t & g t ; 2 1 & l t ; / i n t & g t ; & l t ; / v a l u e & g t ; & l t ; / i t e m & g t ; & l t ; i t e m & g t ; & l t ; k e y & g t ; & l t ; s t r i n g & g t ; F M . 0 4 - B & l t ; / s t r i n g & g t ; & l t ; / k e y & g t ; & l t ; v a l u e & g t ; & l t ; i n t & g t ; 2 2 & l t ; / i n t & g t ; & l t ; / v a l u e & g t ; & l t ; / i t e m & g t ; & l t ; i t e m & g t ; & l t ; k e y & g t ; & l t ; s t r i n g & g t ; F M 0 5 - A & l t ; / s t r i n g & g t ; & l t ; / k e y & g t ; & l t ; v a l u e & g t ; & l t ; i n t & g t ; 2 3 & l t ; / i n t & g t ; & l t ; / v a l u e & g t ; & l t ; / i t e m & g t ; & l t ; i t e m & g t ; & l t ; k e y & g t ; & l t ; s t r i n g & g t ; F M . 0 5 - B & l t ; / s t r i n g & g t ; & l t ; / k e y & g t ; & l t ; v a l u e & g t ; & l t ; i n t & g t ; 2 4 & l t ; / i n t & g t ; & l t ; / v a l u e & g t ; & l t ; / i t e m & g t ; & l t ; i t e m & g t ; & l t ; k e y & g t ; & l t ; s t r i n g & g t ; F M . 0 5 - C & l t ; / s t r i n g & g t ; & l t ; / k e y & g t ; & l t ; v a l u e & g t ; & l t ; i n t & g t ; 2 5 & l t ; / i n t & g t ; & l t ; / v a l u e & g t ; & l t ; / i t e m & g t ; & l t ; i t e m & g t ; & l t ; k e y & g t ; & l t ; s t r i n g & g t ; F M . 0 5 - D & l t ; / s t r i n g & g t ; & l t ; / k e y & g t ; & l t ; v a l u e & g t ; & l t ; i n t & g t ; 2 6 & l t ; / i n t & g t ; & l t ; / v a l u e & g t ; & l t ; / i t e m & g t ; & l t ; i t e m & g t ; & l t ; k e y & g t ; & l t ; s t r i n g & g t ; F M . 0 6 - B & l t ; / s t r i n g & g t ; & l t ; / k e y & g t ; & l t ; v a l u e & g t ; & l t ; i n t & g t ; 2 7 & l t ; / i n t & g t ; & l t ; / v a l u e & g t ; & l t ; / i t e m & g t ; & l t ; i t e m & g t ; & l t ; k e y & g t ; & l t ; s t r i n g & g t ; F M . 0 6 - C & l t ; / s t r i n g & g t ; & l t ; / k e y & g t ; & l t ; v a l u e & g t ; & l t ; i n t & g t ; 2 8 & l t ; / i n t & g t ; & l t ; / v a l u e & g t ; & l t ; / i t e m & g t ; & l t ; i t e m & g t ; & l t ; k e y & g t ; & l t ; s t r i n g & g t ; F M . 0 7 - A & l t ; / s t r i n g & g t ; & l t ; / k e y & g t ; & l t ; v a l u e & g t ; & l t ; i n t & g t ; 2 9 & l t ; / i n t & g t ; & l t ; / v a l u e & g t ; & l t ; / i t e m & g t ; & l t ; i t e m & g t ; & l t ; k e y & g t ; & l t ; s t r i n g & g t ; F M . 0 7 - B & l t ; / s t r i n g & g t ; & l t ; / k e y & g t ; & l t ; v a l u e & g t ; & l t ; i n t & g t ; 3 0 & l t ; / i n t & g t ; & l t ; / v a l u e & g t ; & l t ; / i t e m & g t ; & l t ; i t e m & g t ; & l t ; k e y & g t ; & l t ; s t r i n g & g t ; F M . 1 0 - F & l t ; / s t r i n g & g t ; & l t ; / k e y & g t ; & l t ; v a l u e & g t ; & l t ; i n t & g t ; 3 1 & l t ; / i n t & g t ; & l t ; / v a l u e & g t ; & l t ; / i t e m & g t ; & l t ; i t e m & g t ; & l t ; k e y & g t ; & l t ; s t r i n g & g t ; P . 0 2 - E & l t ; / s t r i n g & g t ; & l t ; / k e y & g t ; & l t ; v a l u e & g t ; & l t ; i n t & g t ; 3 2 & l t ; / i n t & g t ; & l t ; / v a l u e & g t ; & l t ; / i t e m & g t ; & l t ; i t e m & g t ; & l t ; k e y & g t ; & l t ; s t r i n g & g t ; P . 0 4 - A & l t ; / s t r i n g & g t ; & l t ; / k e y & g t ; & l t ; v a l u e & g t ; & l t ; i n t & g t ; 3 3 & l t ; / i n t & g t ; & l t ; / v a l u e & g t ; & l t ; / i t e m & g t ; & l t ; i t e m & g t ; & l t ; k e y & g t ; & l t ; s t r i n g & g t ; n �   C a p t .   S u b t .   -   D A E E & l t ; / s t r i n g & g t ; & l t ; / k e y & g t ; & l t ; v a l u e & g t ; & l t ; i n t & g t ; 6 1 & l t ; / i n t & g t ; & l t ; / v a l u e & g t ; & l t ; / i t e m & g t ; & l t ; i t e m & g t ; & l t ; k e y & g t ; & l t ; s t r i n g & g t ; P . 0 5 - C   -   R e m a n e s c e n t e & l t ; / s t r i n g & g t ; & l t ; / k e y & g t ; & l t ; v a l u e & g t ; & l t ; i n t & g t ; 3 5 & l t ; / i n t & g t ; & l t ; / v a l u e & g t ; & l t ; / i t e m & g t ; & l t ; i t e m & g t ; & l t ; k e y & g t ; & l t ; s t r i n g & g t ; P . 0 6 - A & l t ; / s t r i n g & g t ; & l t ; / k e y & g t ; & l t ; v a l u e & g t ; & l t ; i n t & g t ; 3 6 & l t ; / i n t & g t ; & l t ; / v a l u e & g t ; & l t ; / i t e m & g t ; & l t ; i t e m & g t ; & l t ; k e y & g t ; & l t ; s t r i n g & g t ; P . 0 6 - B & l t ; / s t r i n g & g t ; & l t ; / k e y & g t ; & l t ; v a l u e & g t ; & l t ; i n t & g t ; 3 7 & l t ; / i n t & g t ; & l t ; / v a l u e & g t ; & l t ; / i t e m & g t ; & l t ; i t e m & g t ; & l t ; k e y & g t ; & l t ; s t r i n g & g t ; E . 0 4 - A & l t ; / s t r i n g & g t ; & l t ; / k e y & g t ; & l t ; v a l u e & g t ; & l t ; i n t & g t ; 3 8 & l t ; / i n t & g t ; & l t ; / v a l u e & g t ; & l t ; / i t e m & g t ; & l t ; i t e m & g t ; & l t ; k e y & g t ; & l t ; s t r i n g & g t ; E . 0 5 - A & l t ; / s t r i n g & g t ; & l t ; / k e y & g t ; & l t ; v a l u e & g t ; & l t ; i n t & g t ; 3 9 & l t ; / i n t & g t ; & l t ; / v a l u e & g t ; & l t ; / i t e m & g t ; & l t ; i t e m & g t ; & l t ; k e y & g t ; & l t ; s t r i n g & g t ; E . 0 6 - A & l t ; / s t r i n g & g t ; & l t ; / k e y & g t ; & l t ; v a l u e & g t ; & l t ; i n t & g t ; 4 0 & l t ; / i n t & g t ; & l t ; / v a l u e & g t ; & l t ; / i t e m & g t ; & l t ; i t e m & g t ; & l t ; k e y & g t ; & l t ; s t r i n g & g t ; E . 0 6 - B & l t ; / s t r i n g & g t ; & l t ; / k e y & g t ; & l t ; v a l u e & g t ; & l t ; i n t & g t ; 4 1 & l t ; / i n t & g t ; & l t ; / v a l u e & g t ; & l t ; / i t e m & g t ; & l t ; i t e m & g t ; & l t ; k e y & g t ; & l t ; s t r i n g & g t ; E . 0 6 - C & l t ; / s t r i n g & g t ; & l t ; / k e y & g t ; & l t ; v a l u e & g t ; & l t ; i n t & g t ; 4 2 & l t ; / i n t & g t ; & l t ; / v a l u e & g t ; & l t ; / i t e m & g t ; & l t ; i t e m & g t ; & l t ; k e y & g t ; & l t ; s t r i n g & g t ; E . 0 6 - D & l t ; / s t r i n g & g t ; & l t ; / k e y & g t ; & l t ; v a l u e & g t ; & l t ; i n t & g t ; 4 3 & l t ; / i n t & g t ; & l t ; / v a l u e & g t ; & l t ; / i t e m & g t ; & l t ; i t e m & g t ; & l t ; k e y & g t ; & l t ; s t r i n g & g t ; E . 0 6 - H & l t ; / s t r i n g & g t ; & l t ; / k e y & g t ; & l t ; v a l u e & g t ; & l t ; i n t & g t ; 4 4 & l t ; / i n t & g t ; & l t ; / v a l u e & g t ; & l t ; / i t e m & g t ; & l t ; i t e m & g t ; & l t ; k e y & g t ; & l t ; s t r i n g & g t ; E . 0 7 - A & l t ; / s t r i n g & g t ; & l t ; / k e y & g t ; & l t ; v a l u e & g t ; & l t ; i n t & g t ; 4 5 & l t ; / i n t & g t ; & l t ; / v a l u e & g t ; & l t ; / i t e m & g t ; & l t ; i t e m & g t ; & l t ; k e y & g t ; & l t ; s t r i n g & g t ; E . 0 7 - B & l t ; / s t r i n g & g t ; & l t ; / k e y & g t ; & l t ; v a l u e & g t ; & l t ; i n t & g t ; 4 6 & l t ; / i n t & g t ; & l t ; / v a l u e & g t ; & l t ; / i t e m & g t ; & l t ; i t e m & g t ; & l t ; k e y & g t ; & l t ; s t r i n g & g t ; E . 0 7 - C & l t ; / s t r i n g & g t ; & l t ; / k e y & g t ; & l t ; v a l u e & g t ; & l t ; i n t & g t ; 4 7 & l t ; / i n t & g t ; & l t ; / v a l u e & g t ; & l t ; / i t e m & g t ; & l t ; i t e m & g t ; & l t ; k e y & g t ; & l t ; s t r i n g & g t ; E . 0 7 - D & l t ; / s t r i n g & g t ; & l t ; / k e y & g t ; & l t ; v a l u e & g t ; & l t ; i n t & g t ; 4 8 & l t ; / i n t & g t ; & l t ; / v a l u e & g t ; & l t ; / i t e m & g t ; & l t ; i t e m & g t ; & l t ; k e y & g t ; & l t ; s t r i n g & g t ; E . 0 8 - A & l t ; / s t r i n g & g t ; & l t ; / k e y & g t ; & l t ; v a l u e & g t ; & l t ; i n t & g t ; 4 9 & l t ; / i n t & g t ; & l t ; / v a l u e & g t ; & l t ; / i t e m & g t ; & l t ; i t e m & g t ; & l t ; k e y & g t ; & l t ; s t r i n g & g t ; I . 0 1 - B & l t ; / s t r i n g & g t ; & l t ; / k e y & g t ; & l t ; v a l u e & g t ; & l t ; i n t & g t ; 5 0 & l t ; / i n t & g t ; & l t ; / v a l u e & g t ; & l t ; / i t e m & g t ; & l t ; i t e m & g t ; & l t ; k e y & g t ; & l t ; s t r i n g & g t ; I . 0 2 - C & l t ; / s t r i n g & g t ; & l t ; / k e y & g t ; & l t ; v a l u e & g t ; & l t ; i n t & g t ; 5 1 & l t ; / i n t & g t ; & l t ; / v a l u e & g t ; & l t ; / i t e m & g t ; & l t ; i t e m & g t ; & l t ; k e y & g t ; & l t ; s t r i n g & g t ; R . 0 1 - C & l t ; / s t r i n g & g t ; & l t ; / k e y & g t ; & l t ; v a l u e & g t ; & l t ; i n t & g t ; 5 2 & l t ; / i n t & g t ; & l t ; / v a l u e & g t ; & l t ; / i t e m & g t ; & l t ; i t e m & g t ; & l t ; k e y & g t ; & l t ; s t r i n g & g t ; R . 0 2 - B & l t ; / s t r i n g & g t ; & l t ; / k e y & g t ; & l t ; v a l u e & g t ; & l t ; i n t & g t ; 5 3 & l t ; / i n t & g t ; & l t ; / v a l u e & g t ; & l t ; / i t e m & g t ; & l t ; i t e m & g t ; & l t ; k e y & g t ; & l t ; s t r i n g & g t ; R . 0 2 - C & l t ; / s t r i n g & g t ; & l t ; / k e y & g t ; & l t ; v a l u e & g t ; & l t ; i n t & g t ; 5 4 & l t ; / i n t & g t ; & l t ; / v a l u e & g t ; & l t ; / i t e m & g t ; & l t ; i t e m & g t ; & l t ; k e y & g t ; & l t ; s t r i n g & g t ; R . 0 2 - D & l t ; / s t r i n g & g t ; & l t ; / k e y & g t ; & l t ; v a l u e & g t ; & l t ; i n t & g t ; 5 5 & l t ; / i n t & g t ; & l t ; / v a l u e & g t ; & l t ; / i t e m & g t ; & l t ; i t e m & g t ; & l t ; k e y & g t ; & l t ; s t r i n g & g t ; R . 0 2 - E & l t ; / s t r i n g & g t ; & l t ; / k e y & g t ; & l t ; v a l u e & g t ; & l t ; i n t & g t ; 5 6 & l t ; / i n t & g t ; & l t ; / v a l u e & g t ; & l t ; / i t e m & g t ; & l t ; i t e m & g t ; & l t ; k e y & g t ; & l t ; s t r i n g & g t ; R . 0 3 - A & l t ; / s t r i n g & g t ; & l t ; / k e y & g t ; & l t ; v a l u e & g t ; & l t ; i n t & g t ; 5 7 & l t ; / i n t & g t ; & l t ; / v a l u e & g t ; & l t ; / i t e m & g t ; & l t ; i t e m & g t ; & l t ; k e y & g t ; & l t ; s t r i n g & g t ; R . 0 3 - B & l t ; / s t r i n g & g t ; & l t ; / k e y & g t ; & l t ; v a l u e & g t ; & l t ; i n t & g t ; 5 8 & l t ; / i n t & g t ; & l t ; / v a l u e & g t ; & l t ; / i t e m & g t ; & l t ; i t e m & g t ; & l t ; k e y & g t ; & l t ; s t r i n g & g t ; R . 0 5 - G & l t ; / s t r i n g & g t ; & l t ; / k e y & g t ; & l t ; v a l u e & g t ; & l t ; i n t & g t ; 5 9 & l t ; / i n t & g t ; & l t ; / v a l u e & g t ; & l t ; / i t e m & g t ; & l t ; i t e m & g t ; & l t ; k e y & g t ; & l t ; s t r i n g & g t ; n �   C a p t .   S u p e r f .   -   D A E E & l t ; / s t r i n g & g t ; & l t ; / k e y & g t ; & l t ; v a l u e & g t ; & l t ; i n t & g t ; 6 0 & l t ; / i n t & g t ; & l t ; / v a l u e & g t ; & l t ; / i t e m & g t ; & l t ; i t e m & g t ; & l t ; k e y & g t ; & l t ; s t r i n g & g t ; C a r g a   o r g � n i c a   t r a t a d a & l t ; / s t r i n g & g t ; & l t ; / k e y & g t ; & l t ; v a l u e & g t ; & l t ; i n t & g t ; 6 3 & l t ; / i n t & g t ; & l t ; / v a l u e & g t ; & l t ; / i t e m & g t ; & l t ; i t e m & g t ; & l t ; k e y & g t ; & l t ; s t r i n g & g t ; C a r g a   o r g � n i c a   c o l e t a d a & l t ; / s t r i n g & g t ; & l t ; / k e y & g t ; & l t ; v a l u e & g t ; & l t ; i n t & g t ; 6 2 & l t ; / i n t & g t ; & l t ; / v a l u e & g t ; & l t ; / i t e m & g t ; & l t ; i t e m & g t ; & l t ; k e y & g t ; & l t ; s t r i n g & g t ; P . 0 5 - C   -   R e d u z i d a & l t ; / s t r i n g & g t ; & l t ; / k e y & g t ; & l t ; v a l u e & g t ; & l t ; i n t & g t ; 3 4 & 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D a t a M a s h u p   s q m i d = " b 2 9 8 d f a e - a a 6 5 - 4 1 8 2 - a 1 0 b - a f 8 0 3 4 d 3 8 f 3 7 "   x m l n s = " h t t p : / / s c h e m a s . m i c r o s o f t . c o m / D a t a M a s h u p " > A A A A A K g D A A B Q S w M E F A A C A A g A 9 3 K i T i U P z L 2 n A A A A + Q A A A B I A H A B D b 2 5 m a W c v U G F j a 2 F n Z S 5 4 b W w g o h g A K K A U A A A A A A A A A A A A A A A A A A A A A A A A A A A A h Y / f C o I w H I V f R X b v / p h F y M 8 J d Z s Q B d H t W E t H O s X N 5 r t 1 0 S P 1 C g l l e N f l O X w H v v N 6 P C E b 6 i q 4 q 8 7 q x q S I Y Y o C Z W R z 0 a Z I U e + u 4 R p l H P Z C 3 k S h g h E 2 N h m s T l H p X J s Q 4 r 3 H f o G b r i A R p Y y c 8 9 1 R l q o W o T b W C S M V + q 0 u / 1 e I w + k j w y M c x T i m q y V m M W V A p h 5 y b W b M q I w p k F k J 2 7 5 y f a d 4 6 8 L N A c g U g X x v 8 D d Q S w M E F A A C A A g A 9 3 K i 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d y o k 7 R a 4 o F n w A A A N M A A A A T A B w A R m 9 y b X V s Y X M v U 2 V j d G l v b j E u b S C i G A A o o B Q A A A A A A A A A A A A A A A A A A A A A A A A A A A B 9 j T 0 L g z A U R f d A / k N 4 X R R E c B a H Y j + X D r a l g z j E + K D B m J Q k l o L 4 3 5 v W z r 3 L h Q v n X I f C S 6 P Z e e k s p 4 Q S d + c W O 3 b h L S q e s Y I p 9 J S w k J 3 R H s O w f Q l U a T l a i 9 r f j O 1 b Y / o o n u o T H 7 C A H w n N X J c f Q v s m W Q Q r 2 I w P J Q X 3 3 L E K B / O U H X c Q l I F R m G 6 k 8 1 I L H 3 2 f E j b B d V 8 d j p A w W G s D c 0 y J 1 H 9 V + R t Q S w E C L Q A U A A I A C A D 3 c q J O J Q / M v a c A A A D 5 A A A A E g A A A A A A A A A A A A A A A A A A A A A A Q 2 9 u Z m l n L 1 B h Y 2 t h Z 2 U u e G 1 s U E s B A i 0 A F A A C A A g A 9 3 K i T g / K 6 a u k A A A A 6 Q A A A B M A A A A A A A A A A A A A A A A A 8 w A A A F t D b 2 5 0 Z W 5 0 X 1 R 5 c G V z X S 5 4 b W x Q S w E C L Q A U A A I A C A D 3 c q J O 0 W u K B Z 8 A A A D T A A A A E w A A A A A A A A A A A A A A A A D k A Q A A R m 9 y b X V s Y X M v U 2 V j d G l v b j E u b V B L B Q Y A A A A A A w A D A M I A A A D Q A g A A A A A 0 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F d v c m t i b 2 9 r R 3 J v d X B U e X B l I H h z a T p u a W w 9 I n R y d W U i I C 8 + P C 9 Q Z X J t a X N z a W 9 u T G l z d D 7 f J w A A A A A A A L 0 n 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V G F i Z W x h M T w v S X R l b V B h d G g + P C 9 J d G V t T G 9 j Y X R p b 2 4 + P F N 0 Y W J s Z U V u d H J p Z X M + P E V u d H J 5 I F R 5 c G U 9 I k l z U H J p d m F 0 Z S I g V m F s d W U 9 I m w w I i A v P j x F b n R y e S B U e X B l P S J S Z X N 1 b H R U e X B l I i B W Y W x 1 Z T 0 i c 1 R h Y m x l I i A v P j x F b n R y e S B U e X B l P S J G a W x s R W 5 h Y m x l Z C I g V m F s d W U 9 I m w x I i A v P j x F b n R y e S B U e X B l P S J G a W x s V G 9 E Y X R h T W 9 k Z W x F b m F i b G V k I i B W Y W x 1 Z T 0 i b D A i I C 8 + P E V u d H J 5 I F R 5 c G U 9 I k Z p b G x F c n J v c k N v Z G U i I F Z h b H V l P S J z V W 5 r b m 9 3 b i I g L z 4 8 R W 5 0 c n k g V H l w Z T 0 i R m l s b E N v b H V t b k 5 h b W V z I i B W Y W x 1 Z T 0 i c 1 s m c X V v d D t V R 1 J I S S Z x d W 9 0 O y w m c X V v d D t B b m 8 m c X V v d D s s J n F 1 b 3 Q 7 Q 0 9 E X 0 l C R 0 U r V U d S S E k m c X V v d D s s J n F 1 b 3 Q 7 T X V u J n F 1 b 3 Q 7 L C Z x d W 9 0 O 0 Z N L j A x L U E m c X V v d D s s J n F 1 b 3 Q 7 R k 0 u M D I t Q S Z x d W 9 0 O y w m c X V v d D t G T S 4 w M i 1 C J n F 1 b 3 Q 7 L C Z x d W 9 0 O 0 Z N L j A y L U M m c X V v d D s s J n F 1 b 3 Q 7 R k 0 u M D M t Q S Z x d W 9 0 O y w m c X V v d D t G T S 4 w M y 1 C J n F 1 b 3 Q 7 L C Z x d W 9 0 O 0 Z N L j A 0 L U E m c X V v d D s s J n F 1 b 3 Q 7 R k 0 u M D Q t Q i Z x d W 9 0 O y w m c X V v d D t G T S 4 w N S 1 B J n F 1 b 3 Q 7 L C Z x d W 9 0 O 0 Z N L j A 1 L U I m c X V v d D s s J n F 1 b 3 Q 7 R k 0 u M D U t Q y Z x d W 9 0 O y w m c X V v d D t G T S 4 w N S 1 E J n F 1 b 3 Q 7 L C Z x d W 9 0 O 0 Z N L j A 2 L U I m c X V v d D s s J n F 1 b 3 Q 7 R k 0 u M D Y t Q y Z x d W 9 0 O y w m c X V v d D t G T S 4 w N y 1 B J n F 1 b 3 Q 7 L C Z x d W 9 0 O 0 Z N L j A 3 L U I m c X V v d D s s J n F 1 b 3 Q 7 R k 0 u M T A t R i Z x d W 9 0 O y w m c X V v d D t Q L j A x L U E m c X V v d D s s J n F 1 b 3 Q 7 U C 4 w M S 1 C J n F 1 b 3 Q 7 L C Z x d W 9 0 O 1 A u M D E t Q y Z x d W 9 0 O y w m c X V v d D t Q L j A x L U Q m c X V v d D s s J n F 1 b 3 Q 7 U C 4 w M i 1 B J n F 1 b 3 Q 7 L C Z x d W 9 0 O 1 A u M D I t Q i Z x d W 9 0 O y w m c X V v d D t Q L j A y L U M m c X V v d D s s J n F 1 b 3 Q 7 U C 4 w M i 1 E J n F 1 b 3 Q 7 L C Z x d W 9 0 O 1 A u M D I t R S Z x d W 9 0 O y w m c X V v d D t Q L j A 4 L U Q m c X V v d D s s J n F 1 b 3 Q 7 U C 4 w M y 1 D J n F 1 b 3 Q 7 L C Z x d W 9 0 O 1 A u M D M t R C Z x d W 9 0 O y w m c X V v d D t Q L j A 0 L U E m c X V v d D s s J n F 1 b 3 Q 7 U C 4 w N S 1 D J n F 1 b 3 Q 7 L C Z x d W 9 0 O 1 A u M D U t R C Z x d W 9 0 O y w m c X V v d D t Q L j A 2 L U E m c X V v d D s s J n F 1 b 3 Q 7 U C 4 w N i 1 C J n F 1 b 3 Q 7 L C Z x d W 9 0 O 0 U u M D Q t Q S Z x d W 9 0 O y w m c X V v d D t F L j A 1 L U E m c X V v d D s s J n F 1 b 3 Q 7 R S 4 w N i 1 B J n F 1 b 3 Q 7 L C Z x d W 9 0 O 0 U u M D Y t Q i Z x d W 9 0 O y w m c X V v d D t F L j A 2 L U M m c X V v d D s s J n F 1 b 3 Q 7 R S 4 w N i 1 E J n F 1 b 3 Q 7 L C Z x d W 9 0 O 0 U u M D Y t R y Z x d W 9 0 O y w m c X V v d D t F L j A 2 L U g m c X V v d D s s J n F 1 b 3 Q 7 R S 4 w N y 1 B J n F 1 b 3 Q 7 L C Z x d W 9 0 O 0 U u M D c t Q i Z x d W 9 0 O y w m c X V v d D t F L j A 3 L U M m c X V v d D s s J n F 1 b 3 Q 7 R S 4 w N y 1 E J n F 1 b 3 Q 7 L C Z x d W 9 0 O 0 U u M D g t Q S Z x d W 9 0 O y w m c X V v d D t F L j A 4 L U I m c X V v d D s s J n F 1 b 3 Q 7 S S 4 w M S 1 C J n F 1 b 3 Q 7 L C Z x d W 9 0 O 0 k u M D I t Q y Z x d W 9 0 O y w m c X V v d D t S L j A x L U M m c X V v d D s s J n F 1 b 3 Q 7 U i 4 w M i 1 C J n F 1 b 3 Q 7 L C Z x d W 9 0 O 1 I u M D I t Q y Z x d W 9 0 O y w m c X V v d D t S L j A y L U Q m c X V v d D s s J n F 1 b 3 Q 7 U i 4 w M i 1 F J n F 1 b 3 Q 7 L C Z x d W 9 0 O 1 I u M D M t Q S Z x d W 9 0 O y w m c X V v d D t S L j A z L U I m c X V v d D s s J n F 1 b 3 Q 7 U i 4 w N S 1 E J n F 1 b 3 Q 7 L C Z x d W 9 0 O 1 I u M D U t R y Z x d W 9 0 O y w m c X V v d D t S L j A 3 L U E m c X V v d D s s J n F 1 b 3 Q 7 U i 4 w N y 1 C J n F 1 b 3 Q 7 L C Z x d W 9 0 O 2 7 C u i B D Y X B 0 L i B T d X B l c m Y u I C 0 g R E F F R S Z x d W 9 0 O y w m c X V v d D t u w r o g Q 2 F w d C 4 g U 3 V i d C 4 g L S B E Q U V F J n F 1 b 3 Q 7 L C Z x d W 9 0 O 0 N h c m d h I G 9 y Z 8 O i b m l j Y S B j b 2 x l d G F k Y S Z x d W 9 0 O y w m c X V v d D t D Y X J n Y S B v c m f D o m 5 p Y 2 E g d H J h d G F k Y S Z x d W 9 0 O 1 0 i I C 8 + P E V u d H J 5 I F R 5 c G U 9 I k Z p b G x D b 2 x 1 b W 5 U e X B l c y I g V m F s d W U 9 I n N B Q U F B Q U F B Q U F B Q U F B Q U F B Q U F B Q U F B Q U F B Q U F B Q U F B Q U F B Q U F B Q U F B Q U F B Q U F B Q U F B Q U F B Q U F B Q U F B Q U F B Q U F B Q U F B Q U F B Q U F B Q U F B Q U F B Q U F B Q U F B Q U F B Q U F B Q S I g L z 4 8 R W 5 0 c n k g V H l w Z T 0 i R m l s b E V y c m 9 y Q 2 9 1 b n Q i I F Z h b H V l P S J s M C I g L z 4 8 R W 5 0 c n k g V H l w Z T 0 i R m l s b E N v d W 5 0 I i B W Y W x 1 Z T 0 i b D E z M i I g L z 4 8 R W 5 0 c n k g V H l w Z T 0 i R m l s b F N 0 Y X R 1 c y I g V m F s d W U 9 I n N D b 2 1 w b G V 0 Z S I g L z 4 8 R W 5 0 c n k g V H l w Z T 0 i R m l s b F R h c m d l d C I g V m F s d W U 9 I n N U Y W J l b G E x X z I i I C 8 + P E V u d H J 5 I F R 5 c G U 9 I k Z p b G x l Z E N v b X B s Z X R l U m V z d W x 0 V G 9 X b 3 J r c 2 h l Z X Q i I F Z h b H V l P S J s M S I g L z 4 8 R W 5 0 c n k g V H l w Z T 0 i Q W R k Z W R U b 0 R h d G F N b 2 R l b C I g V m F s d W U 9 I m w w I i A v P j x F b n R y e S B U e X B l P S J S Z W N v d m V y e V R h c m d l d F N o Z W V 0 I i B W Y W x 1 Z T 0 i c 1 B s Y W 5 p b G h h M y I g L z 4 8 R W 5 0 c n k g V H l w Z T 0 i U m V j b 3 Z l c n l U Y X J n Z X R D b 2 x 1 b W 4 i I F Z h b H V l P S J s M S I g L z 4 8 R W 5 0 c n k g V H l w Z T 0 i U m V j b 3 Z l c n l U Y X J n Z X R S b 3 c i I F Z h b H V l P S J s M S I g L z 4 8 R W 5 0 c n k g V H l w Z T 0 i T m F t Z V V w Z G F 0 Z W R B Z n R l c k Z p b G w i I F Z h b H V l P S J s M C I g L z 4 8 R W 5 0 c n k g V H l w Z T 0 i R m l s b E x h c 3 R V c G R h d G V k I i B W Y W x 1 Z T 0 i Z D I w M T k t M D Q t M D J U M T U 6 N T A 6 N D M u O D k 1 N z Y 2 O V o i I C 8 + P E V u d H J 5 I F R 5 c G U 9 I k J 1 Z m Z l c k 5 l e H R S Z W Z y Z X N o I i B W Y W x 1 Z T 0 i b D E i I C 8 + P E V u d H J 5 I F R 5 c G U 9 I l F 1 Z X J 5 S U Q i I F Z h b H V l P S J z Y z k x Z m Z m Y W M t Z W J m O C 0 0 Y T c 1 L W F i M G I t N j Q 4 M W Q 4 M z J l Y z Z k I i A v P j x F b n R y e S B U e X B l P S J S Z W x h d G l v b n N o a X B J b m Z v Q 2 9 u d G F p b m V y I i B W Y W x 1 Z T 0 i c 3 s m c X V v d D t j b 2 x 1 b W 5 D b 3 V u d C Z x d W 9 0 O z o 2 O S w m c X V v d D t r Z X l D b 2 x 1 b W 5 O Y W 1 l c y Z x d W 9 0 O z p b J n F 1 b 3 Q 7 V U d S S E k m c X V v d D s s J n F 1 b 3 Q 7 Q W 5 v J n F 1 b 3 Q 7 X S w m c X V v d D t x d W V y e V J l b G F 0 a W 9 u c 2 h p c H M m c X V v d D s 6 W 1 0 s J n F 1 b 3 Q 7 Y 2 9 s d W 1 u S W R l b n R p d G l l c y Z x d W 9 0 O z p b J n F 1 b 3 Q 7 U 2 V j d G l v b j E v V G F i Z W x h M S 9 G b 2 5 0 Z S 5 7 V U d S S E k s M H 0 m c X V v d D s s J n F 1 b 3 Q 7 U 2 V j d G l v b j E v V G F i Z W x h M S 9 G b 2 5 0 Z S 5 7 Q W 5 v L D F 9 J n F 1 b 3 Q 7 L C Z x d W 9 0 O 1 N l Y 3 R p b 2 4 x L 1 R h Y m V s Y T E v R m 9 u d G U u e 0 N P R F 9 J Q k d F K 1 V H U k h J L D J 9 J n F 1 b 3 Q 7 L C Z x d W 9 0 O 1 N l Y 3 R p b 2 4 x L 1 R h Y m V s Y T E v R m 9 u d G U u e 0 1 1 b i w z f S Z x d W 9 0 O y w m c X V v d D t T Z W N 0 a W 9 u M S 9 U Y W J l b G E x L 0 Z v b n R l L n t G T S 4 w M S 1 B L D R 9 J n F 1 b 3 Q 7 L C Z x d W 9 0 O 1 N l Y 3 R p b 2 4 x L 1 R h Y m V s Y T E v R m 9 u d G U u e 0 Z N L j A y L U E s N X 0 m c X V v d D s s J n F 1 b 3 Q 7 U 2 V j d G l v b j E v V G F i Z W x h M S 9 G b 2 5 0 Z S 5 7 R k 0 u M D I t Q i w 2 f S Z x d W 9 0 O y w m c X V v d D t T Z W N 0 a W 9 u M S 9 U Y W J l b G E x L 0 Z v b n R l L n t G T S 4 w M i 1 D L D d 9 J n F 1 b 3 Q 7 L C Z x d W 9 0 O 1 N l Y 3 R p b 2 4 x L 1 R h Y m V s Y T E v R m 9 u d G U u e 0 Z N L j A z L U E s O H 0 m c X V v d D s s J n F 1 b 3 Q 7 U 2 V j d G l v b j E v V G F i Z W x h M S 9 G b 2 5 0 Z S 5 7 R k 0 u M D M t Q i w 5 f S Z x d W 9 0 O y w m c X V v d D t T Z W N 0 a W 9 u M S 9 U Y W J l b G E x L 0 Z v b n R l L n t G T S 4 w N C 1 B L D E w f S Z x d W 9 0 O y w m c X V v d D t T Z W N 0 a W 9 u M S 9 U Y W J l b G E x L 0 Z v b n R l L n t G T S 4 w N C 1 C L D E x f S Z x d W 9 0 O y w m c X V v d D t T Z W N 0 a W 9 u M S 9 U Y W J l b G E x L 0 Z v b n R l L n t G T S 4 w N S 1 B L D E y f S Z x d W 9 0 O y w m c X V v d D t T Z W N 0 a W 9 u M S 9 U Y W J l b G E x L 0 Z v b n R l L n t G T S 4 w N S 1 C L D E z f S Z x d W 9 0 O y w m c X V v d D t T Z W N 0 a W 9 u M S 9 U Y W J l b G E x L 0 Z v b n R l L n t G T S 4 w N S 1 D L D E 0 f S Z x d W 9 0 O y w m c X V v d D t T Z W N 0 a W 9 u M S 9 U Y W J l b G E x L 0 Z v b n R l L n t G T S 4 w N S 1 E L D E 1 f S Z x d W 9 0 O y w m c X V v d D t T Z W N 0 a W 9 u M S 9 U Y W J l b G E x L 0 Z v b n R l L n t G T S 4 w N i 1 C L D E 2 f S Z x d W 9 0 O y w m c X V v d D t T Z W N 0 a W 9 u M S 9 U Y W J l b G E x L 0 Z v b n R l L n t G T S 4 w N i 1 D L D E 3 f S Z x d W 9 0 O y w m c X V v d D t T Z W N 0 a W 9 u M S 9 U Y W J l b G E x L 0 Z v b n R l L n t G T S 4 w N y 1 B L D E 4 f S Z x d W 9 0 O y w m c X V v d D t T Z W N 0 a W 9 u M S 9 U Y W J l b G E x L 0 Z v b n R l L n t G T S 4 w N y 1 C L D E 5 f S Z x d W 9 0 O y w m c X V v d D t T Z W N 0 a W 9 u M S 9 U Y W J l b G E x L 0 Z v b n R l L n t G T S 4 x M C 1 G L D I w f S Z x d W 9 0 O y w m c X V v d D t T Z W N 0 a W 9 u M S 9 U Y W J l b G E x L 0 Z v b n R l L n t Q L j A x L U E s M j F 9 J n F 1 b 3 Q 7 L C Z x d W 9 0 O 1 N l Y 3 R p b 2 4 x L 1 R h Y m V s Y T E v R m 9 u d G U u e 1 A u M D E t Q i w y M n 0 m c X V v d D s s J n F 1 b 3 Q 7 U 2 V j d G l v b j E v V G F i Z W x h M S 9 G b 2 5 0 Z S 5 7 U C 4 w M S 1 D L D I z f S Z x d W 9 0 O y w m c X V v d D t T Z W N 0 a W 9 u M S 9 U Y W J l b G E x L 0 Z v b n R l L n t Q L j A x L U Q s M j R 9 J n F 1 b 3 Q 7 L C Z x d W 9 0 O 1 N l Y 3 R p b 2 4 x L 1 R h Y m V s Y T E v R m 9 u d G U u e 1 A u M D I t Q S w y N X 0 m c X V v d D s s J n F 1 b 3 Q 7 U 2 V j d G l v b j E v V G F i Z W x h M S 9 G b 2 5 0 Z S 5 7 U C 4 w M i 1 C L D I 2 f S Z x d W 9 0 O y w m c X V v d D t T Z W N 0 a W 9 u M S 9 U Y W J l b G E x L 0 Z v b n R l L n t Q L j A y L U M s M j d 9 J n F 1 b 3 Q 7 L C Z x d W 9 0 O 1 N l Y 3 R p b 2 4 x L 1 R h Y m V s Y T E v R m 9 u d G U u e 1 A u M D I t R C w y O H 0 m c X V v d D s s J n F 1 b 3 Q 7 U 2 V j d G l v b j E v V G F i Z W x h M S 9 G b 2 5 0 Z S 5 7 U C 4 w M i 1 F L D I 5 f S Z x d W 9 0 O y w m c X V v d D t T Z W N 0 a W 9 u M S 9 U Y W J l b G E x L 0 Z v b n R l L n t Q L j A 4 L U Q s M z B 9 J n F 1 b 3 Q 7 L C Z x d W 9 0 O 1 N l Y 3 R p b 2 4 x L 1 R h Y m V s Y T E v R m 9 u d G U u e 1 A u M D M t Q y w z M X 0 m c X V v d D s s J n F 1 b 3 Q 7 U 2 V j d G l v b j E v V G F i Z W x h M S 9 G b 2 5 0 Z S 5 7 U C 4 w M y 1 E L D M y f S Z x d W 9 0 O y w m c X V v d D t T Z W N 0 a W 9 u M S 9 U Y W J l b G E x L 0 Z v b n R l L n t Q L j A 0 L U E s M z N 9 J n F 1 b 3 Q 7 L C Z x d W 9 0 O 1 N l Y 3 R p b 2 4 x L 1 R h Y m V s Y T E v R m 9 u d G U u e 1 A u M D U t Q y w z N H 0 m c X V v d D s s J n F 1 b 3 Q 7 U 2 V j d G l v b j E v V G F i Z W x h M S 9 G b 2 5 0 Z S 5 7 U C 4 w N S 1 E L D M 1 f S Z x d W 9 0 O y w m c X V v d D t T Z W N 0 a W 9 u M S 9 U Y W J l b G E x L 0 Z v b n R l L n t Q L j A 2 L U E s M z Z 9 J n F 1 b 3 Q 7 L C Z x d W 9 0 O 1 N l Y 3 R p b 2 4 x L 1 R h Y m V s Y T E v R m 9 u d G U u e 1 A u M D Y t Q i w z N 3 0 m c X V v d D s s J n F 1 b 3 Q 7 U 2 V j d G l v b j E v V G F i Z W x h M S 9 G b 2 5 0 Z S 5 7 R S 4 w N C 1 B L D M 4 f S Z x d W 9 0 O y w m c X V v d D t T Z W N 0 a W 9 u M S 9 U Y W J l b G E x L 0 Z v b n R l L n t F L j A 1 L U E s M z l 9 J n F 1 b 3 Q 7 L C Z x d W 9 0 O 1 N l Y 3 R p b 2 4 x L 1 R h Y m V s Y T E v R m 9 u d G U u e 0 U u M D Y t Q S w 0 M H 0 m c X V v d D s s J n F 1 b 3 Q 7 U 2 V j d G l v b j E v V G F i Z W x h M S 9 G b 2 5 0 Z S 5 7 R S 4 w N i 1 C L D Q x f S Z x d W 9 0 O y w m c X V v d D t T Z W N 0 a W 9 u M S 9 U Y W J l b G E x L 0 Z v b n R l L n t F L j A 2 L U M s N D J 9 J n F 1 b 3 Q 7 L C Z x d W 9 0 O 1 N l Y 3 R p b 2 4 x L 1 R h Y m V s Y T E v R m 9 u d G U u e 0 U u M D Y t R C w 0 M 3 0 m c X V v d D s s J n F 1 b 3 Q 7 U 2 V j d G l v b j E v V G F i Z W x h M S 9 G b 2 5 0 Z S 5 7 R S 4 w N i 1 H L D Q 0 f S Z x d W 9 0 O y w m c X V v d D t T Z W N 0 a W 9 u M S 9 U Y W J l b G E x L 0 Z v b n R l L n t F L j A 2 L U g s N D V 9 J n F 1 b 3 Q 7 L C Z x d W 9 0 O 1 N l Y 3 R p b 2 4 x L 1 R h Y m V s Y T E v R m 9 u d G U u e 0 U u M D c t Q S w 0 N n 0 m c X V v d D s s J n F 1 b 3 Q 7 U 2 V j d G l v b j E v V G F i Z W x h M S 9 G b 2 5 0 Z S 5 7 R S 4 w N y 1 C L D Q 3 f S Z x d W 9 0 O y w m c X V v d D t T Z W N 0 a W 9 u M S 9 U Y W J l b G E x L 0 Z v b n R l L n t F L j A 3 L U M s N D h 9 J n F 1 b 3 Q 7 L C Z x d W 9 0 O 1 N l Y 3 R p b 2 4 x L 1 R h Y m V s Y T E v R m 9 u d G U u e 0 U u M D c t R C w 0 O X 0 m c X V v d D s s J n F 1 b 3 Q 7 U 2 V j d G l v b j E v V G F i Z W x h M S 9 G b 2 5 0 Z S 5 7 R S 4 w O C 1 B L D U w f S Z x d W 9 0 O y w m c X V v d D t T Z W N 0 a W 9 u M S 9 U Y W J l b G E x L 0 Z v b n R l L n t F L j A 4 L U I s N T F 9 J n F 1 b 3 Q 7 L C Z x d W 9 0 O 1 N l Y 3 R p b 2 4 x L 1 R h Y m V s Y T E v R m 9 u d G U u e 0 k u M D E t Q i w 1 M n 0 m c X V v d D s s J n F 1 b 3 Q 7 U 2 V j d G l v b j E v V G F i Z W x h M S 9 G b 2 5 0 Z S 5 7 S S 4 w M i 1 D L D U z f S Z x d W 9 0 O y w m c X V v d D t T Z W N 0 a W 9 u M S 9 U Y W J l b G E x L 0 Z v b n R l L n t S L j A x L U M s N T R 9 J n F 1 b 3 Q 7 L C Z x d W 9 0 O 1 N l Y 3 R p b 2 4 x L 1 R h Y m V s Y T E v R m 9 u d G U u e 1 I u M D I t Q i w 1 N X 0 m c X V v d D s s J n F 1 b 3 Q 7 U 2 V j d G l v b j E v V G F i Z W x h M S 9 G b 2 5 0 Z S 5 7 U i 4 w M i 1 D L D U 2 f S Z x d W 9 0 O y w m c X V v d D t T Z W N 0 a W 9 u M S 9 U Y W J l b G E x L 0 Z v b n R l L n t S L j A y L U Q s N T d 9 J n F 1 b 3 Q 7 L C Z x d W 9 0 O 1 N l Y 3 R p b 2 4 x L 1 R h Y m V s Y T E v R m 9 u d G U u e 1 I u M D I t R S w 1 O H 0 m c X V v d D s s J n F 1 b 3 Q 7 U 2 V j d G l v b j E v V G F i Z W x h M S 9 G b 2 5 0 Z S 5 7 U i 4 w M y 1 B L D U 5 f S Z x d W 9 0 O y w m c X V v d D t T Z W N 0 a W 9 u M S 9 U Y W J l b G E x L 0 Z v b n R l L n t S L j A z L U I s N j B 9 J n F 1 b 3 Q 7 L C Z x d W 9 0 O 1 N l Y 3 R p b 2 4 x L 1 R h Y m V s Y T E v R m 9 u d G U u e 1 I u M D U t R C w 2 M X 0 m c X V v d D s s J n F 1 b 3 Q 7 U 2 V j d G l v b j E v V G F i Z W x h M S 9 G b 2 5 0 Z S 5 7 U i 4 w N S 1 H L D Y y f S Z x d W 9 0 O y w m c X V v d D t T Z W N 0 a W 9 u M S 9 U Y W J l b G E x L 0 Z v b n R l L n t S L j A 3 L U E s N j N 9 J n F 1 b 3 Q 7 L C Z x d W 9 0 O 1 N l Y 3 R p b 2 4 x L 1 R h Y m V s Y T E v R m 9 u d G U u e 1 I u M D c t Q i w 2 N H 0 m c X V v d D s s J n F 1 b 3 Q 7 U 2 V j d G l v b j E v V G F i Z W x h M S 9 G b 2 5 0 Z S 5 7 b s K 6 I E N h c H Q u I F N 1 c G V y Z i 4 g L S B E Q U V F L D Y 1 f S Z x d W 9 0 O y w m c X V v d D t T Z W N 0 a W 9 u M S 9 U Y W J l b G E x L 0 Z v b n R l L n t u w r o g Q 2 F w d C 4 g U 3 V i d C 4 g L S B E Q U V F L D Y 2 f S Z x d W 9 0 O y w m c X V v d D t T Z W N 0 a W 9 u M S 9 U Y W J l b G E x L 0 Z v b n R l L n t D Y X J n Y S B v c m f D o m 5 p Y 2 E g Y 2 9 s Z X R h Z G E s N j d 9 J n F 1 b 3 Q 7 L C Z x d W 9 0 O 1 N l Y 3 R p b 2 4 x L 1 R h Y m V s Y T E v R m 9 u d G U u e 0 N h c m d h I G 9 y Z 8 O i b m l j Y S B 0 c m F 0 Y W R h L D Y 4 f S Z x d W 9 0 O 1 0 s J n F 1 b 3 Q 7 Q 2 9 s d W 1 u Q 2 9 1 b n Q m c X V v d D s 6 N j k s J n F 1 b 3 Q 7 S 2 V 5 Q 2 9 s d W 1 u T m F t Z X M m c X V v d D s 6 W y Z x d W 9 0 O 1 V H U k h J J n F 1 b 3 Q 7 L C Z x d W 9 0 O 0 F u b y Z x d W 9 0 O 1 0 s J n F 1 b 3 Q 7 Q 2 9 s d W 1 u S W R l b n R p d G l l c y Z x d W 9 0 O z p b J n F 1 b 3 Q 7 U 2 V j d G l v b j E v V G F i Z W x h M S 9 G b 2 5 0 Z S 5 7 V U d S S E k s M H 0 m c X V v d D s s J n F 1 b 3 Q 7 U 2 V j d G l v b j E v V G F i Z W x h M S 9 G b 2 5 0 Z S 5 7 Q W 5 v L D F 9 J n F 1 b 3 Q 7 L C Z x d W 9 0 O 1 N l Y 3 R p b 2 4 x L 1 R h Y m V s Y T E v R m 9 u d G U u e 0 N P R F 9 J Q k d F K 1 V H U k h J L D J 9 J n F 1 b 3 Q 7 L C Z x d W 9 0 O 1 N l Y 3 R p b 2 4 x L 1 R h Y m V s Y T E v R m 9 u d G U u e 0 1 1 b i w z f S Z x d W 9 0 O y w m c X V v d D t T Z W N 0 a W 9 u M S 9 U Y W J l b G E x L 0 Z v b n R l L n t G T S 4 w M S 1 B L D R 9 J n F 1 b 3 Q 7 L C Z x d W 9 0 O 1 N l Y 3 R p b 2 4 x L 1 R h Y m V s Y T E v R m 9 u d G U u e 0 Z N L j A y L U E s N X 0 m c X V v d D s s J n F 1 b 3 Q 7 U 2 V j d G l v b j E v V G F i Z W x h M S 9 G b 2 5 0 Z S 5 7 R k 0 u M D I t Q i w 2 f S Z x d W 9 0 O y w m c X V v d D t T Z W N 0 a W 9 u M S 9 U Y W J l b G E x L 0 Z v b n R l L n t G T S 4 w M i 1 D L D d 9 J n F 1 b 3 Q 7 L C Z x d W 9 0 O 1 N l Y 3 R p b 2 4 x L 1 R h Y m V s Y T E v R m 9 u d G U u e 0 Z N L j A z L U E s O H 0 m c X V v d D s s J n F 1 b 3 Q 7 U 2 V j d G l v b j E v V G F i Z W x h M S 9 G b 2 5 0 Z S 5 7 R k 0 u M D M t Q i w 5 f S Z x d W 9 0 O y w m c X V v d D t T Z W N 0 a W 9 u M S 9 U Y W J l b G E x L 0 Z v b n R l L n t G T S 4 w N C 1 B L D E w f S Z x d W 9 0 O y w m c X V v d D t T Z W N 0 a W 9 u M S 9 U Y W J l b G E x L 0 Z v b n R l L n t G T S 4 w N C 1 C L D E x f S Z x d W 9 0 O y w m c X V v d D t T Z W N 0 a W 9 u M S 9 U Y W J l b G E x L 0 Z v b n R l L n t G T S 4 w N S 1 B L D E y f S Z x d W 9 0 O y w m c X V v d D t T Z W N 0 a W 9 u M S 9 U Y W J l b G E x L 0 Z v b n R l L n t G T S 4 w N S 1 C L D E z f S Z x d W 9 0 O y w m c X V v d D t T Z W N 0 a W 9 u M S 9 U Y W J l b G E x L 0 Z v b n R l L n t G T S 4 w N S 1 D L D E 0 f S Z x d W 9 0 O y w m c X V v d D t T Z W N 0 a W 9 u M S 9 U Y W J l b G E x L 0 Z v b n R l L n t G T S 4 w N S 1 E L D E 1 f S Z x d W 9 0 O y w m c X V v d D t T Z W N 0 a W 9 u M S 9 U Y W J l b G E x L 0 Z v b n R l L n t G T S 4 w N i 1 C L D E 2 f S Z x d W 9 0 O y w m c X V v d D t T Z W N 0 a W 9 u M S 9 U Y W J l b G E x L 0 Z v b n R l L n t G T S 4 w N i 1 D L D E 3 f S Z x d W 9 0 O y w m c X V v d D t T Z W N 0 a W 9 u M S 9 U Y W J l b G E x L 0 Z v b n R l L n t G T S 4 w N y 1 B L D E 4 f S Z x d W 9 0 O y w m c X V v d D t T Z W N 0 a W 9 u M S 9 U Y W J l b G E x L 0 Z v b n R l L n t G T S 4 w N y 1 C L D E 5 f S Z x d W 9 0 O y w m c X V v d D t T Z W N 0 a W 9 u M S 9 U Y W J l b G E x L 0 Z v b n R l L n t G T S 4 x M C 1 G L D I w f S Z x d W 9 0 O y w m c X V v d D t T Z W N 0 a W 9 u M S 9 U Y W J l b G E x L 0 Z v b n R l L n t Q L j A x L U E s M j F 9 J n F 1 b 3 Q 7 L C Z x d W 9 0 O 1 N l Y 3 R p b 2 4 x L 1 R h Y m V s Y T E v R m 9 u d G U u e 1 A u M D E t Q i w y M n 0 m c X V v d D s s J n F 1 b 3 Q 7 U 2 V j d G l v b j E v V G F i Z W x h M S 9 G b 2 5 0 Z S 5 7 U C 4 w M S 1 D L D I z f S Z x d W 9 0 O y w m c X V v d D t T Z W N 0 a W 9 u M S 9 U Y W J l b G E x L 0 Z v b n R l L n t Q L j A x L U Q s M j R 9 J n F 1 b 3 Q 7 L C Z x d W 9 0 O 1 N l Y 3 R p b 2 4 x L 1 R h Y m V s Y T E v R m 9 u d G U u e 1 A u M D I t Q S w y N X 0 m c X V v d D s s J n F 1 b 3 Q 7 U 2 V j d G l v b j E v V G F i Z W x h M S 9 G b 2 5 0 Z S 5 7 U C 4 w M i 1 C L D I 2 f S Z x d W 9 0 O y w m c X V v d D t T Z W N 0 a W 9 u M S 9 U Y W J l b G E x L 0 Z v b n R l L n t Q L j A y L U M s M j d 9 J n F 1 b 3 Q 7 L C Z x d W 9 0 O 1 N l Y 3 R p b 2 4 x L 1 R h Y m V s Y T E v R m 9 u d G U u e 1 A u M D I t R C w y O H 0 m c X V v d D s s J n F 1 b 3 Q 7 U 2 V j d G l v b j E v V G F i Z W x h M S 9 G b 2 5 0 Z S 5 7 U C 4 w M i 1 F L D I 5 f S Z x d W 9 0 O y w m c X V v d D t T Z W N 0 a W 9 u M S 9 U Y W J l b G E x L 0 Z v b n R l L n t Q L j A 4 L U Q s M z B 9 J n F 1 b 3 Q 7 L C Z x d W 9 0 O 1 N l Y 3 R p b 2 4 x L 1 R h Y m V s Y T E v R m 9 u d G U u e 1 A u M D M t Q y w z M X 0 m c X V v d D s s J n F 1 b 3 Q 7 U 2 V j d G l v b j E v V G F i Z W x h M S 9 G b 2 5 0 Z S 5 7 U C 4 w M y 1 E L D M y f S Z x d W 9 0 O y w m c X V v d D t T Z W N 0 a W 9 u M S 9 U Y W J l b G E x L 0 Z v b n R l L n t Q L j A 0 L U E s M z N 9 J n F 1 b 3 Q 7 L C Z x d W 9 0 O 1 N l Y 3 R p b 2 4 x L 1 R h Y m V s Y T E v R m 9 u d G U u e 1 A u M D U t Q y w z N H 0 m c X V v d D s s J n F 1 b 3 Q 7 U 2 V j d G l v b j E v V G F i Z W x h M S 9 G b 2 5 0 Z S 5 7 U C 4 w N S 1 E L D M 1 f S Z x d W 9 0 O y w m c X V v d D t T Z W N 0 a W 9 u M S 9 U Y W J l b G E x L 0 Z v b n R l L n t Q L j A 2 L U E s M z Z 9 J n F 1 b 3 Q 7 L C Z x d W 9 0 O 1 N l Y 3 R p b 2 4 x L 1 R h Y m V s Y T E v R m 9 u d G U u e 1 A u M D Y t Q i w z N 3 0 m c X V v d D s s J n F 1 b 3 Q 7 U 2 V j d G l v b j E v V G F i Z W x h M S 9 G b 2 5 0 Z S 5 7 R S 4 w N C 1 B L D M 4 f S Z x d W 9 0 O y w m c X V v d D t T Z W N 0 a W 9 u M S 9 U Y W J l b G E x L 0 Z v b n R l L n t F L j A 1 L U E s M z l 9 J n F 1 b 3 Q 7 L C Z x d W 9 0 O 1 N l Y 3 R p b 2 4 x L 1 R h Y m V s Y T E v R m 9 u d G U u e 0 U u M D Y t Q S w 0 M H 0 m c X V v d D s s J n F 1 b 3 Q 7 U 2 V j d G l v b j E v V G F i Z W x h M S 9 G b 2 5 0 Z S 5 7 R S 4 w N i 1 C L D Q x f S Z x d W 9 0 O y w m c X V v d D t T Z W N 0 a W 9 u M S 9 U Y W J l b G E x L 0 Z v b n R l L n t F L j A 2 L U M s N D J 9 J n F 1 b 3 Q 7 L C Z x d W 9 0 O 1 N l Y 3 R p b 2 4 x L 1 R h Y m V s Y T E v R m 9 u d G U u e 0 U u M D Y t R C w 0 M 3 0 m c X V v d D s s J n F 1 b 3 Q 7 U 2 V j d G l v b j E v V G F i Z W x h M S 9 G b 2 5 0 Z S 5 7 R S 4 w N i 1 H L D Q 0 f S Z x d W 9 0 O y w m c X V v d D t T Z W N 0 a W 9 u M S 9 U Y W J l b G E x L 0 Z v b n R l L n t F L j A 2 L U g s N D V 9 J n F 1 b 3 Q 7 L C Z x d W 9 0 O 1 N l Y 3 R p b 2 4 x L 1 R h Y m V s Y T E v R m 9 u d G U u e 0 U u M D c t Q S w 0 N n 0 m c X V v d D s s J n F 1 b 3 Q 7 U 2 V j d G l v b j E v V G F i Z W x h M S 9 G b 2 5 0 Z S 5 7 R S 4 w N y 1 C L D Q 3 f S Z x d W 9 0 O y w m c X V v d D t T Z W N 0 a W 9 u M S 9 U Y W J l b G E x L 0 Z v b n R l L n t F L j A 3 L U M s N D h 9 J n F 1 b 3 Q 7 L C Z x d W 9 0 O 1 N l Y 3 R p b 2 4 x L 1 R h Y m V s Y T E v R m 9 u d G U u e 0 U u M D c t R C w 0 O X 0 m c X V v d D s s J n F 1 b 3 Q 7 U 2 V j d G l v b j E v V G F i Z W x h M S 9 G b 2 5 0 Z S 5 7 R S 4 w O C 1 B L D U w f S Z x d W 9 0 O y w m c X V v d D t T Z W N 0 a W 9 u M S 9 U Y W J l b G E x L 0 Z v b n R l L n t F L j A 4 L U I s N T F 9 J n F 1 b 3 Q 7 L C Z x d W 9 0 O 1 N l Y 3 R p b 2 4 x L 1 R h Y m V s Y T E v R m 9 u d G U u e 0 k u M D E t Q i w 1 M n 0 m c X V v d D s s J n F 1 b 3 Q 7 U 2 V j d G l v b j E v V G F i Z W x h M S 9 G b 2 5 0 Z S 5 7 S S 4 w M i 1 D L D U z f S Z x d W 9 0 O y w m c X V v d D t T Z W N 0 a W 9 u M S 9 U Y W J l b G E x L 0 Z v b n R l L n t S L j A x L U M s N T R 9 J n F 1 b 3 Q 7 L C Z x d W 9 0 O 1 N l Y 3 R p b 2 4 x L 1 R h Y m V s Y T E v R m 9 u d G U u e 1 I u M D I t Q i w 1 N X 0 m c X V v d D s s J n F 1 b 3 Q 7 U 2 V j d G l v b j E v V G F i Z W x h M S 9 G b 2 5 0 Z S 5 7 U i 4 w M i 1 D L D U 2 f S Z x d W 9 0 O y w m c X V v d D t T Z W N 0 a W 9 u M S 9 U Y W J l b G E x L 0 Z v b n R l L n t S L j A y L U Q s N T d 9 J n F 1 b 3 Q 7 L C Z x d W 9 0 O 1 N l Y 3 R p b 2 4 x L 1 R h Y m V s Y T E v R m 9 u d G U u e 1 I u M D I t R S w 1 O H 0 m c X V v d D s s J n F 1 b 3 Q 7 U 2 V j d G l v b j E v V G F i Z W x h M S 9 G b 2 5 0 Z S 5 7 U i 4 w M y 1 B L D U 5 f S Z x d W 9 0 O y w m c X V v d D t T Z W N 0 a W 9 u M S 9 U Y W J l b G E x L 0 Z v b n R l L n t S L j A z L U I s N j B 9 J n F 1 b 3 Q 7 L C Z x d W 9 0 O 1 N l Y 3 R p b 2 4 x L 1 R h Y m V s Y T E v R m 9 u d G U u e 1 I u M D U t R C w 2 M X 0 m c X V v d D s s J n F 1 b 3 Q 7 U 2 V j d G l v b j E v V G F i Z W x h M S 9 G b 2 5 0 Z S 5 7 U i 4 w N S 1 H L D Y y f S Z x d W 9 0 O y w m c X V v d D t T Z W N 0 a W 9 u M S 9 U Y W J l b G E x L 0 Z v b n R l L n t S L j A 3 L U E s N j N 9 J n F 1 b 3 Q 7 L C Z x d W 9 0 O 1 N l Y 3 R p b 2 4 x L 1 R h Y m V s Y T E v R m 9 u d G U u e 1 I u M D c t Q i w 2 N H 0 m c X V v d D s s J n F 1 b 3 Q 7 U 2 V j d G l v b j E v V G F i Z W x h M S 9 G b 2 5 0 Z S 5 7 b s K 6 I E N h c H Q u I F N 1 c G V y Z i 4 g L S B E Q U V F L D Y 1 f S Z x d W 9 0 O y w m c X V v d D t T Z W N 0 a W 9 u M S 9 U Y W J l b G E x L 0 Z v b n R l L n t u w r o g Q 2 F w d C 4 g U 3 V i d C 4 g L S B E Q U V F L D Y 2 f S Z x d W 9 0 O y w m c X V v d D t T Z W N 0 a W 9 u M S 9 U Y W J l b G E x L 0 Z v b n R l L n t D Y X J n Y S B v c m f D o m 5 p Y 2 E g Y 2 9 s Z X R h Z G E s N j d 9 J n F 1 b 3 Q 7 L C Z x d W 9 0 O 1 N l Y 3 R p b 2 4 x L 1 R h Y m V s Y T E v R m 9 u d G U u e 0 N h c m d h I G 9 y Z 8 O i b m l j Y S B 0 c m F 0 Y W R h L D Y 4 f S Z x d W 9 0 O 1 0 s J n F 1 b 3 Q 7 U m V s Y X R p b 2 5 z a G l w S W 5 m b y Z x d W 9 0 O z p b X X 0 i I C 8 + P C 9 T d G F i b G V F b n R y a W V z P j w v S X R l b T 4 8 S X R l b T 4 8 S X R l b U x v Y 2 F 0 a W 9 u P j x J d G V t V H l w Z T 5 G b 3 J t d W x h P C 9 J d G V t V H l w Z T 4 8 S X R l b V B h d G g + U 2 V j d G l v b j E v V G F i Z W x h M S 9 G b 2 5 0 Z T w v S X R l b V B h d G g + P C 9 J d G V t T G 9 j Y X R p b 2 4 + P F N 0 Y W J s Z U V u d H J p Z X M g L z 4 8 L 0 l 0 Z W 0 + P E l 0 Z W 0 + P E l 0 Z W 1 M b 2 N h d G l v b j 4 8 S X R l b V R 5 c G U + R m 9 y b X V s Y T w v S X R l b V R 5 c G U + P E l 0 Z W 1 Q Y X R o P l N l Y 3 R p b 2 4 x L 1 R h Y m V s Y T E v R H V w b G l j Y X R h c y U y M F J l b W 9 2 a W R h c z w v S X R l b V B h d G g + P C 9 J d G V t T G 9 j Y X R p b 2 4 + P F N 0 Y W J s Z U V u d H J p Z X M g L z 4 8 L 0 l 0 Z W 0 + P C 9 J d G V t c z 4 8 L 0 x v Y 2 F s U G F j a 2 F n Z U 1 l d G F k Y X R h R m l s Z T 4 W A A A A U E s F B g A A A A A A A A A A A A A A A A A A A A A A A N o A A A A B A A A A 0 I y d 3 w E V 0 R G M e g D A T 8 K X 6 w E A A A A V p y 1 u h V v k T K r N y x A A a r A 3 A A A A A A I A A A A A A A N m A A D A A A A A E A A A A B K a r u X z R p p G w R z 1 7 J d t U X Q A A A A A B I A A A K A A A A A Q A A A A 8 2 g s V 1 r m 7 I f J T + N b z Y s C y 1 A A A A D q Z r R r V v V t 7 i 1 w C t L A K b + R + 9 M t h j k R i o + / v x o k F V O O x f w c X Z 7 L j n d 6 N 9 N a K b X M W x 6 j r W Y U 8 g z B Y G 6 E + w u E g p 1 D + I + 9 J B u k n H l M i v 3 M v G A 5 C R Q A A A A E 3 a l 0 T 4 K L Z R G J h L g k W C 0 i U e M 7 c w = = < / D a t a M a s h u p > 
</file>

<file path=customXml/item18.xml>��< ? x m l   v e r s i o n = " 1 . 0 "   e n c o d i n g = " U T F - 1 6 " ? > < G e m i n i   x m l n s = " h t t p : / / g e m i n i / p i v o t c u s t o m i z a t i o n / e c 7 d 0 a 2 6 - 5 d 5 8 - 4 3 b f - b 6 a d - d e a b 3 1 8 1 b 3 b 2 " > < C u s t o m C o n t e n t > < ! [ C D A T A [ < ? x m l   v e r s i o n = " 1 . 0 "   e n c o d i n g = " u t f - 1 6 " ? > < S e t t i n g s > < C a l c u l a t e d F i e l d s > < i t e m > < M e a s u r e N a m e > N �   M u n   I Q R   B o m < / M e a s u r e N a m e > < D i s p l a y N a m e > N �   M u n   I Q R   B o m < / D i s p l a y N a m e > < V i s i b l e > F a l s e < / V i s i b l e > < / i t e m > < i t e m > < M e a s u r e N a m e > x x < / M e a s u r e N a m e > < D i s p l a y N a m e > x x < / D i s p l a y N a m e > < V i s i b l e > F a l s e < / V i s i b l e > < / i t e m > < i t e m > < M e a s u r e N a m e > x x 1 < / M e a s u r e N a m e > < D i s p l a y N a m e > x x 1 < / 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19.xml>��< ? x m l   v e r s i o n = " 1 . 0 "   e n c o d i n g = " U T F - 1 6 " ? > < G e m i n i   x m l n s = " h t t p : / / g e m i n i / p i v o t c u s t o m i z a t i o n / 4 5 7 e 7 1 0 4 - 5 0 8 f - 4 7 2 7 - a 6 a 3 - 9 9 0 4 1 d a 4 2 2 6 6 " > < C u s t o m C o n t e n t > < ! [ C D A T A [ < ? x m l   v e r s i o n = " 1 . 0 "   e n c o d i n g = " u t f - 1 6 " ? > < S e t t i n g s > < C a l c u l a t e d F i e l d s > < i t e m > < M e a s u r e N a m e > N �   M u n   I Q R   B o m < / M e a s u r e N a m e > < D i s p l a y N a m e > N �   M u n   I Q R   B o m < / 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C l i e n t W i n d o w X M L " > < C u s t o m C o n t e n t > T a b e l a 2 < / C u s t o m C o n t e n t > < / G e m i n i > 
</file>

<file path=customXml/item21.xml>��< ? x m l   v e r s i o n = " 1 . 0 "   e n c o d i n g = " U T F - 1 6 " ? > < G e m i n i   x m l n s = " h t t p : / / g e m i n i / p i v o t c u s t o m i z a t i o n / a b a 3 3 a b e - c 0 4 4 - 4 b e f - 9 8 2 5 - 0 2 0 2 7 d 7 1 b c 0 5 " > < C u s t o m C o n t e n t > < ! [ C D A T A [ < ? x m l   v e r s i o n = " 1 . 0 "   e n c o d i n g = " u t f - 1 6 " ? > < S e t t i n g s > < C a l c u l a t e d F i e l d s > < i t e m > < M e a s u r e N a m e > N �   M u n   I Q R   B o m < / M e a s u r e N a m e > < D i s p l a y N a m e > N �   M u n   I Q R   B o m < / 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22.xml>��< ? x m l   v e r s i o n = " 1 . 0 "   e n c o d i n g = " U T F - 1 6 " ? > < G e m i n i   x m l n s = " h t t p : / / g e m i n i / p i v o t c u s t o m i z a t i o n / 1 3 3 8 4 5 3 9 - 5 2 7 f - 4 e d 6 - a 5 d 4 - a 0 2 2 1 f 1 b 0 f 4 5 " > < C u s t o m C o n t e n t > < ! [ C D A T A [ < ? x m l   v e r s i o n = " 1 . 0 "   e n c o d i n g = " u t f - 1 6 " ? > < S e t t i n g s > < C a l c u l a t e d F i e l d s > < i t e m > < M e a s u r e N a m e > N �   M u n   I Q R   B o m < / M e a s u r e N a m e > < D i s p l a y N a m e > N �   M u n   I Q R   B o m < / D i s p l a y N a m e > < V i s i b l e > F a l s e < / V i s i b l e > < / i t e m > < i t e m > < M e a s u r e N a m e > x x < / M e a s u r e N a m e > < D i s p l a y N a m e > x x < / D i s p l a y N a m e > < V i s i b l e > F a l s e < / V i s i b l e > < / i t e m > < i t e m > < M e a s u r e N a m e > x x 1 < / M e a s u r e N a m e > < D i s p l a y N a m e > x x 1 < / 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C a l c u l a t e d F i e l d s > < S A H o s t H a s h > 0 < / S A H o s t H a s h > < G e m i n i F i e l d L i s t V i s i b l e > T r u e < / G e m i n i F i e l d L i s t V i s i b l e > < / S e t t i n g s > ] ] > < / C u s t o m C o n t e n t > < / G e m i n i > 
</file>

<file path=customXml/item23.xml>��< ? x m l   v e r s i o n = " 1 . 0 "   e n c o d i n g = " U T F - 1 6 " ? > < G e m i n i   x m l n s = " h t t p : / / g e m i n i / p i v o t c u s t o m i z a t i o n / T a b l e C o u n t I n S a n d b o x " > < C u s t o m C o n t e n t > 2 < / C u s t o m C o n t e n t > < / G e m i n i > 
</file>

<file path=customXml/item24.xml>��< ? x m l   v e r s i o n = " 1 . 0 "   e n c o d i n g = " U T F - 1 6 " ? > < G e m i n i   x m l n s = " h t t p : / / g e m i n i / p i v o t c u s t o m i z a t i o n / 2 b 9 7 5 f e 3 - 1 0 5 9 - 4 7 4 b - b 0 0 4 - 6 1 4 4 4 f 6 2 b 8 9 e " > < C u s t o m C o n t e n t > < ! [ C D A T A [ < ? x m l   v e r s i o n = " 1 . 0 "   e n c o d i n g = " u t f - 1 6 " ? > < S e t t i n g s > < C a l c u l a t e d F i e l d s > < i t e m > < M e a s u r e N a m e > N �   M u n   I Q R   B o m < / M e a s u r e N a m e > < D i s p l a y N a m e > N �   M u n   I Q R   B o m < / 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25.xml>��< ? x m l   v e r s i o n = " 1 . 0 "   e n c o d i n g = " U T F - 1 6 " ? > < G e m i n i   x m l n s = " h t t p : / / g e m i n i / p i v o t c u s t o m i z a t i o n / S h o w I m p l i c i t M e a s u r e s " > < C u s t o m C o n t e n t > < ! [ C D A T A [ F a l s e ] ] > < / C u s t o m C o n t e n t > < / G e m i n i > 
</file>

<file path=customXml/item26.xml>��< ? x m l   v e r s i o n = " 1 . 0 "   e n c o d i n g = " U T F - 1 6 " ? > < G e m i n i   x m l n s = " h t t p : / / g e m i n i / p i v o t c u s t o m i z a t i o n / S h o w H i d d e n " > < C u s t o m C o n t e n t > < ! [ C D A T A [ T r u e ] ] > < / C u s t o m C o n t e n t > < / G e m i n i > 
</file>

<file path=customXml/item27.xml>��< ? x m l   v e r s i o n = " 1 . 0 "   e n c o d i n g = " U T F - 1 6 " ? > < G e m i n i   x m l n s = " h t t p : / / g e m i n i / p i v o t c u s t o m i z a t i o n / M a n u a l C a l c M o d e " > < C u s t o m C o n t e n t > < ! [ C D A T A [ F a l s e ] ] > < / C u s t o m C o n t e n t > < / G e m i n i > 
</file>

<file path=customXml/item28.xml>��< ? x m l   v e r s i o n = " 1 . 0 "   e n c o d i n g = " U T F - 1 6 " ? > < G e m i n i   x m l n s = " h t t p : / / g e m i n i / p i v o t c u s t o m i z a t i o n / 8 2 6 5 d 6 a a - a 5 d 7 - 4 e e 5 - b 9 0 7 - 5 9 9 0 e 5 7 f f 3 d 7 " > < C u s t o m C o n t e n t > < ! [ C D A T A [ < ? x m l   v e r s i o n = " 1 . 0 "   e n c o d i n g = " u t f - 1 6 " ? > < S e t t i n g s > < C a l c u l a t e d F i e l d s > < i t e m > < M e a s u r e N a m e > N �   M u n   I Q R   B o m < / M e a s u r e N a m e > < D i s p l a y N a m e > N �   M u n   I Q R   B o m < / D i s p l a y N a m e > < V i s i b l e > F a l s e < / V i s i b l e > < / i t e m > < i t e m > < M e a s u r e N a m e > x x < / M e a s u r e N a m e > < D i s p l a y N a m e > x x < / D i s p l a y N a m e > < V i s i b l e > F a l s e < / V i s i b l e > < / i t e m > < i t e m > < M e a s u r e N a m e > x x 1 < / M e a s u r e N a m e > < D i s p l a y N a m e > x x 1 < / 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C a l c u l a t e d F i e l d s > < S A H o s t H a s h > 0 < / S A H o s t H a s h > < G e m i n i F i e l d L i s t V i s i b l e > T r u e < / G e m i n i F i e l d L i s t V i s i b l e > < / S e t t i n g s > ] ] > < / C u s t o m C o n t e n t > < / G e m i n i > 
</file>

<file path=customXml/item29.xml>��< ? x m l   v e r s i o n = " 1 . 0 "   e n c o d i n g = " U T F - 1 6 " ? > < G e m i n i   x m l n s = " h t t p : / / g e m i n i / p i v o t c u s t o m i z a t i o n / T a b l e X M L _ T a b e l a 2 " > < C u s t o m C o n t e n t > < ! [ C D A T A [ < T a b l e W i d g e t G r i d S e r i a l i z a t i o n   x m l n s : x s i = " h t t p : / / w w w . w 3 . o r g / 2 0 0 1 / X M L S c h e m a - i n s t a n c e "   x m l n s : x s d = " h t t p : / / w w w . w 3 . o r g / 2 0 0 1 / X M L S c h e m a " > < C o l u m n S u g g e s t e d T y p e   / > < C o l u m n F o r m a t   / > < C o l u m n A c c u r a c y   / > < C o l u m n C u r r e n c y S y m b o l   / > < C o l u m n P o s i t i v e P a t t e r n   / > < C o l u m n N e g a t i v e P a t t e r n   / > < C o l u m n W i d t h s > < i t e m > < k e y > < s t r i n g > u g r h i _ c o d < / s t r i n g > < / k e y > < v a l u e > < i n t > 1 4 0 < / i n t > < / v a l u e > < / i t e m > < i t e m > < k e y > < s t r i n g > U G R H I _ C o m p < / s t r i n g > < / k e y > < v a l u e > < i n t > 1 7 4 < / i n t > < / v a l u e > < / i t e m > < i t e m > < k e y > < s t r i n g > U G R H I < / s t r i n g > < / k e y > < v a l u e > < i n t > 1 0 9 < / i n t > < / v a l u e > < / i t e m > < i t e m > < k e y > < s t r i n g > C o l e g i a d o < / s t r i n g > < / k e y > < v a l u e > < i n t > 1 3 9 < / i n t > < / v a l u e > < / i t e m > < / C o l u m n W i d t h s > < C o l u m n D i s p l a y I n d e x > < i t e m > < k e y > < s t r i n g > u g r h i _ c o d < / s t r i n g > < / k e y > < v a l u e > < i n t > 0 < / i n t > < / v a l u e > < / i t e m > < i t e m > < k e y > < s t r i n g > U G R H I _ C o m p < / s t r i n g > < / k e y > < v a l u e > < i n t > 1 < / i n t > < / v a l u e > < / i t e m > < i t e m > < k e y > < s t r i n g > U G R H I < / s t r i n g > < / k e y > < v a l u e > < i n t > 2 < / i n t > < / v a l u e > < / i t e m > < i t e m > < k e y > < s t r i n g > C o l e g i a d o < / s t r i n g > < / k e y > < v a l u e > < i n t > 3 < / 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1 4 b 2 e 6 c 2 - b 3 9 f - 4 8 5 a - 9 a 4 7 - 7 8 5 1 0 e 6 3 c 2 8 4 " > < C u s t o m C o n t e n t > < ! [ C D A T A [ < ? x m l   v e r s i o n = " 1 . 0 "   e n c o d i n g = " u t f - 1 6 " ? > < S e t t i n g s > < C a l c u l a t e d F i e l d s > < i t e m > < M e a s u r e N a m e > N �   M u n   I Q R   B o m < / M e a s u r e N a m e > < D i s p l a y N a m e > N �   M u n   I Q R   B o m < / D i s p l a y N a m e > < V i s i b l e > F a l s e < / V i s i b l e > < / i t e m > < i t e m > < M e a s u r e N a m e > x x < / M e a s u r e N a m e > < D i s p l a y N a m e > x x < / D i s p l a y N a m e > < V i s i b l e > F a l s e < / V i s i b l e > < / i t e m > < i t e m > < M e a s u r e N a m e > x x 1 < / M e a s u r e N a m e > < D i s p l a y N a m e > x x 1 < / 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3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 2 0 1 9 - 0 5 - 0 2 T 1 4 : 3 3 : 5 1 . 9 3 2 5 6 2 1 - 0 3 : 0 0 < / L a s t P r o c e s s e d T i m e > < / D a t a M o d e l i n g S a n d b o x . S e r i a l i z e d S a n d b o x E r r o r C a c h e > ] ] > < / C u s t o m C o n t e n t > < / G e m i n i > 
</file>

<file path=customXml/item31.xml>��< ? x m l   v e r s i o n = " 1 . 0 "   e n c o d i n g = " U T F - 1 6 " ? > < G e m i n i   x m l n s = " h t t p : / / g e m i n i / p i v o t c u s t o m i z a t i o n / L i n k e d T a b l e s " > < C u s t o m C o n t e n t > < ! [ C D A T A [ < L i n k e d T a b l e s   x m l n s : x s i = " h t t p : / / w w w . w 3 . o r g / 2 0 0 1 / X M L S c h e m a - i n s t a n c e "   x m l n s : x s d = " h t t p : / / w w w . w 3 . o r g / 2 0 0 1 / X M L S c h e m a " > < L i n k e d T a b l e L i s t > < L i n k e d T a b l e I n f o > < E x c e l T a b l e N a m e > T a b e l a 1 < / E x c e l T a b l e N a m e > < G e m i n i T a b l e I d > T a b e l a 1 < / G e m i n i T a b l e I d > < L i n k e d C o l u m n L i s t   / > < U p d a t e N e e d e d > f a l s e < / U p d a t e N e e d e d > < R o w C o u n t > 0 < / R o w C o u n t > < / L i n k e d T a b l e I n f o > < L i n k e d T a b l e I n f o > < E x c e l T a b l e N a m e > T a b e l a 2 < / E x c e l T a b l e N a m e > < G e m i n i T a b l e I d > T a b e l a 2 < / G e m i n i T a b l e I d > < L i n k e d C o l u m n L i s t   / > < U p d a t e N e e d e d > f a l s e < / U p d a t e N e e d e d > < R o w C o u n t > 0 < / R o w C o u n t > < / L i n k e d T a b l e I n f o > < / L i n k e d T a b l e L i s t > < / L i n k e d T a b l e s > ] ] > < / C u s t o m C o n t e n t > < / G e m i n i > 
</file>

<file path=customXml/item32.xml>��< ? x m l   v e r s i o n = " 1 . 0 "   e n c o d i n g = " U T F - 1 6 " ? > < G e m i n i   x m l n s = " h t t p : / / g e m i n i / p i v o t c u s t o m i z a t i o n / L i n k e d T a b l e U p d a t e M o d e " > < C u s t o m C o n t e n t > < ! [ C D A T A [ T r u e ] ] > < / C u s t o m C o n t e n t > < / G e m i n i > 
</file>

<file path=customXml/item33.xml>��< ? x m l   v e r s i o n = " 1 . 0 "   e n c o d i n g = " U T F - 1 6 " ? > < G e m i n i   x m l n s = " h t t p : / / g e m i n i / p i v o t c u s t o m i z a t i o n / I s S a n d b o x E m b e d d e d " > < C u s t o m C o n t e n t > < ! [ C D A T A [ y e s ] ] > < / C u s t o m C o n t e n t > < / G e m i n i > 
</file>

<file path=customXml/item34.xml>��< ? x m l   v e r s i o n = " 1 . 0 "   e n c o d i n g = " U T F - 1 6 " ? > < G e m i n i   x m l n s = " h t t p : / / g e m i n i / p i v o t c u s t o m i z a t i o n / f 2 7 e 8 0 0 1 - 4 d 7 a - 4 0 e 8 - 9 0 8 d - 4 e 3 4 b 4 8 b d 3 a 1 " > < C u s t o m C o n t e n t > < ! [ C D A T A [ < ? x m l   v e r s i o n = " 1 . 0 "   e n c o d i n g = " u t f - 1 6 " ? > < S e t t i n g s > < C a l c u l a t e d F i e l d s > < i t e m > < M e a s u r e N a m e > N �   M u n   I Q R   B o m < / M e a s u r e N a m e > < D i s p l a y N a m e > N �   M u n   I Q R   B o m < / 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35.xml>��< ? x m l   v e r s i o n = " 1 . 0 "   e n c o d i n g = " U T F - 1 6 " ? > < G e m i n i   x m l n s = " h t t p : / / g e m i n i / p i v o t c u s t o m i z a t i o n / 6 f 2 9 6 6 d 5 - 2 3 a 1 - 4 a 2 e - a 3 4 5 - 7 5 9 c 8 8 e e a b d 8 " > < C u s t o m C o n t e n t > < ! [ C D A T A [ < ? x m l   v e r s i o n = " 1 . 0 "   e n c o d i n g = " u t f - 1 6 " ? > < S e t t i n g s > < C a l c u l a t e d F i e l d s > < i t e m > < M e a s u r e N a m e > N �   M u n   I Q R   B o m < / M e a s u r e N a m e > < D i s p l a y N a m e > N �   M u n   I Q R   B o m < / 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4.xml>��< ? x m l   v e r s i o n = " 1 . 0 "   e n c o d i n g = " U T F - 1 6 " ? > < G e m i n i   x m l n s = " h t t p : / / g e m i n i / p i v o t c u s t o m i z a t i o n / P o w e r P i v o t V e r s i o n " > < C u s t o m C o n t e n t > < ! [ C D A T A [ 1 1 . 0 . 9 1 6 5 . 1 1 8 6 ] ] > < / C u s t o m C o n t e n t > < / G e m i n i > 
</file>

<file path=customXml/item5.xml>��< ? x m l   v e r s i o n = " 1 . 0 "   e n c o d i n g = " U T F - 1 6 " ? > < G e m i n i   x m l n s = " h t t p : / / g e m i n i / p i v o t c u s t o m i z a t i o n / 2 e c 3 7 f 2 f - b f 8 0 - 4 6 c 3 - 9 9 7 7 - 6 4 b 2 8 2 6 8 3 c a f " > < C u s t o m C o n t e n t > < ! [ C D A T A [ < ? x m l   v e r s i o n = " 1 . 0 "   e n c o d i n g = " u t f - 1 6 " ? > < S e t t i n g s > < C a l c u l a t e d F i e l d s > < i t e m > < M e a s u r e N a m e > N �   M u n   I Q R   B o m < / M e a s u r e N a m e > < D i s p l a y N a m e > N �   M u n   I Q R   B o m < / D i s p l a y N a m e > < V i s i b l e > F a l s e < / V i s i b l e > < / i t e m > < i t e m > < M e a s u r e N a m e > D e m a n d a   S u p . < / M e a s u r e N a m e > < D i s p l a y N a m e > D e m a n d a   S u p . < / D i s p l a y N a m e > < V i s i b l e > F a l s e < / V i s i b l e > < / i t e m > < i t e m > < M e a s u r e N a m e > D e m a n d a   S u b t . < / M e a s u r e N a m e > < D i s p l a y N a m e > D e m a n d a   S u b t . < / D i s p l a y N a m e > < V i s i b l e > F a l s e < / V i s i b l e > < / i t e m > < i t e m > < M e a s u r e N a m e > D e m a n d a   T o t a l < / M e a s u r e N a m e > < D i s p l a y N a m e > D e m a n d a   T o t a l < / D i s p l a y N a m e > < V i s i b l e > F a l s e < / V i s i b l e > < / i t e m > < i t e m > < M e a s u r e N a m e > D e m .   A b .   P � b l i c o < / M e a s u r e N a m e > < D i s p l a y N a m e > D e m .   A b .   P � b l i c o < / D i s p l a y N a m e > < V i s i b l e > F a l s e < / V i s i b l e > < / i t e m > < i t e m > < M e a s u r e N a m e > D e m .   I n d . < / M e a s u r e N a m e > < D i s p l a y N a m e > D e m .   I n d . < / D i s p l a y N a m e > < V i s i b l e > F a l s e < / V i s i b l e > < / i t e m > < i t e m > < M e a s u r e N a m e > D e m a n d a   R u r a l < / M e a s u r e N a m e > < D i s p l a y N a m e > D e m a n d a   R u r a l < / D i s p l a y N a m e > < V i s i b l e > F a l s e < / V i s i b l e > < / i t e m > < i t e m > < M e a s u r e N a m e > D e m .   o u t r o s   u s o s < / M e a s u r e N a m e > < D i s p l a y N a m e > D e m .   o u t r o s   u s o s < / D i s p l a y N a m e > < V i s i b l e > F a l s e < / V i s i b l e > < / i t e m > < i t e m > < M e a s u r e N a m e > P o p .   U r b . < / M e a s u r e N a m e > < D i s p l a y N a m e > P o p .   U r b . < / D i s p l a y N a m e > < V i s i b l e > F a l s e < / V i s i b l e > < / i t e m > < i t e m > < M e a s u r e N a m e > P o p .   R u r a l < / M e a s u r e N a m e > < D i s p l a y N a m e > P o p .   R u r a l < / D i s p l a y N a m e > < V i s i b l e > F a l s e < / V i s i b l e > < / i t e m > < i t e m > < M e a s u r e N a m e > P o p .   T o t a l < / M e a s u r e N a m e > < D i s p l a y N a m e > P o p .   T o t a l < / D i s p l a y N a m e > < V i s i b l e > F a l s e < / V i s i b l e > < / i t e m > < i t e m > < M e a s u r e N a m e > P e c u � r i a < / M e a s u r e N a m e > < D i s p l a y N a m e > P e c u � r i a < / D i s p l a y N a m e > < V i s i b l e > F a l s e < / V i s i b l e > < / i t e m > < i t e m > < M e a s u r e N a m e > A v e s < / M e a s u r e N a m e > < D i s p l a y N a m e > A v e s < / D i s p l a y N a m e > < V i s i b l e > F a l s e < / V i s i b l e > < / i t e m > < i t e m > < M e a s u r e N a m e > S u i n o s < / M e a s u r e N a m e > < D i s p l a y N a m e > S u i n o s < / D i s p l a y N a m e > < V i s i b l e > F a l s e < / V i s i b l e > < / i t e m > < / C a l c u l a t e d F i e l d s > < S A H o s t H a s h > 0 < / S A H o s t H a s h > < G e m i n i F i e l d L i s t V i s i b l e > T r u e < / G e m i n i F i e l d L i s t V i s i b l e > < / S e t t i n g s > ] ] > < / 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_ U G R H I & a m p ; g t ; & l t ; / K e y & g t ; & l t ; / D i a g r a m O b j e c t K e y & g t ; & l t ; D i a g r a m O b j e c t K e y & g t ; & l t ; K e y & g t ; T a b l e s \ d _ U G R H I & l t ; / K e y & g t ; & l t ; / D i a g r a m O b j e c t K e y & g t ; & l t ; D i a g r a m O b j e c t K e y & g t ; & l t ; K e y & g t ; T a b l e s \ d _ U G R H I \ C o l u m n s \ u g r h i _ c o d & l t ; / K e y & g t ; & l t ; / D i a g r a m O b j e c t K e y & g t ; & l t ; D i a g r a m O b j e c t K e y & g t ; & l t ; K e y & g t ; T a b l e s \ d _ U G R H I \ C o l u m n s \ U G R H I _ C o m p & l t ; / K e y & g t ; & l t ; / D i a g r a m O b j e c t K e y & g t ; & l t ; D i a g r a m O b j e c t K e y & g t ; & l t ; K e y & g t ; T a b l e s \ d _ U G R H I \ C o l u m n s \ U G R H I & l t ; / K e y & g t ; & l t ; / D i a g r a m O b j e c t K e y & g t ; & l t ; D i a g r a m O b j e c t K e y & g t ; & l t ; K e y & g t ; T a b l e s \ d _ U G R H I \ C o l u m n s \ C o l e g i a d o & l t ; / K e y & g t ; & l t ; / D i a g r a m O b j e c t K e y & g t ; & l t ; D i a g r a m O b j e c t K e y & g t ; & l t ; K e y & g t ; T a b l e s \ X P T O & l t ; / K e y & g t ; & l t ; / D i a g r a m O b j e c t K e y & g t ; & l t ; D i a g r a m O b j e c t K e y & g t ; & l t ; K e y & g t ; D y n a m i c   T a g s \ T a b l e s \ & a m p ; l t ; T a b l e s \ X P T O & a m p ; g t ; & l t ; / K e y & g t ; & l t ; / D i a g r a m O b j e c t K e y & g t ; & l t ; D i a g r a m O b j e c t K e y & g t ; & l t ; K e y & g t ; T a b l e s \ X P T O \ C o l u m n s \ U G R H I & l t ; / K e y & g t ; & l t ; / D i a g r a m O b j e c t K e y & g t ; & l t ; D i a g r a m O b j e c t K e y & g t ; & l t ; K e y & g t ; R e l a t i o n s h i p s \ & a m p ; l t ; T a b l e s \ X P T O \ C o l u m n s \ U G R H I & a m p ; g t ; - & a m p ; l t ; T a b l e s \ d _ U G R H I \ C o l u m n s \ u g r h i _ c o d & a m p ; g t ; & l t ; / K e y & g t ; & l t ; / D i a g r a m O b j e c t K e y & g t ; & l t ; D i a g r a m O b j e c t K e y & g t ; & l t ; K e y & g t ; R e l a t i o n s h i p s \ & a m p ; l t ; T a b l e s \ X P T O \ C o l u m n s \ U G R H I & a m p ; g t ; - & a m p ; l t ; T a b l e s \ d _ U G R H I \ C o l u m n s \ u g r h i _ c o d & a m p ; g t ; \ F K & l t ; / K e y & g t ; & l t ; / D i a g r a m O b j e c t K e y & g t ; & l t ; D i a g r a m O b j e c t K e y & g t ; & l t ; K e y & g t ; R e l a t i o n s h i p s \ & a m p ; l t ; T a b l e s \ X P T O \ C o l u m n s \ U G R H I & a m p ; g t ; - & a m p ; l t ; T a b l e s \ d _ U G R H I \ C o l u m n s \ u g r h i _ c o d & a m p ; g t ; \ P K & l t ; / K e y & g t ; & l t ; / D i a g r a m O b j e c t K e y & g t ; & l t ; D i a g r a m O b j e c t K e y & g t ; & l t ; K e y & g t ; R e l a t i o n s h i p s \ & a m p ; l t ; T a b l e s \ X P T O \ C o l u m n s \ U G R H I & a m p ; g t ; - & a m p ; l t ; T a b l e s \ d _ U G R H I \ C o l u m n s \ u g r h i _ c o d & a m p ; g t ; \ C r o s s F i l t e r & l t ; / K e y & g t ; & l t ; / D i a g r a m O b j e c t K e y & g t ; & l t ; D i a g r a m O b j e c t K e y & g t ; & l t ; K e y & g t ; T a b l e s \ X P T O \ C o l u m n s \ A n o & l t ; / K e y & g t ; & l t ; / D i a g r a m O b j e c t K e y & g t ; & l t ; D i a g r a m O b j e c t K e y & g t ; & l t ; K e y & g t ; T a b l e s \ X P T O \ C o l u m n s \ C O D _ I B G E + U G R H I & l t ; / K e y & g t ; & l t ; / D i a g r a m O b j e c t K e y & g t ; & l t ; D i a g r a m O b j e c t K e y & g t ; & l t ; K e y & g t ; T a b l e s \ X P T O \ C o l u m n s \ P . 0 1 - A & l t ; / K e y & g t ; & l t ; / D i a g r a m O b j e c t K e y & g t ; & l t ; D i a g r a m O b j e c t K e y & g t ; & l t ; K e y & g t ; T a b l e s \ X P T O \ C o l u m n s \ P . 0 1 - B & l t ; / K e y & g t ; & l t ; / D i a g r a m O b j e c t K e y & g t ; & l t ; D i a g r a m O b j e c t K e y & g t ; & l t ; K e y & g t ; T a b l e s \ X P T O \ C o l u m n s \ P . 0 1 - C & l t ; / K e y & g t ; & l t ; / D i a g r a m O b j e c t K e y & g t ; & l t ; D i a g r a m O b j e c t K e y & g t ; & l t ; K e y & g t ; T a b l e s \ X P T O \ C o l u m n s \ P 0 1 - D & l t ; / K e y & g t ; & l t ; / D i a g r a m O b j e c t K e y & g t ; & l t ; D i a g r a m O b j e c t K e y & g t ; & l t ; K e y & g t ; T a b l e s \ X P T O \ C o l u m n s \ P . 0 2 - A & l t ; / K e y & g t ; & l t ; / D i a g r a m O b j e c t K e y & g t ; & l t ; D i a g r a m O b j e c t K e y & g t ; & l t ; K e y & g t ; T a b l e s \ X P T O \ C o l u m n s \ P . 0 2 - B & l t ; / K e y & g t ; & l t ; / D i a g r a m O b j e c t K e y & g t ; & l t ; D i a g r a m O b j e c t K e y & g t ; & l t ; K e y & g t ; T a b l e s \ X P T O \ C o l u m n s \ P . 0 2 - C & l t ; / K e y & g t ; & l t ; / D i a g r a m O b j e c t K e y & g t ; & l t ; D i a g r a m O b j e c t K e y & g t ; & l t ; K e y & g t ; T a b l e s \ X P T O \ C o l u m n s \ P . 0 2 - D & l t ; / K e y & g t ; & l t ; / D i a g r a m O b j e c t K e y & g t ; & l t ; D i a g r a m O b j e c t K e y & g t ; & l t ; K e y & g t ; T a b l e s \ X P T O \ C o l u m n s \ P . 0 8 - D & l t ; / K e y & g t ; & l t ; / D i a g r a m O b j e c t K e y & g t ; & l t ; D i a g r a m O b j e c t K e y & g t ; & l t ; K e y & g t ; T a b l e s \ X P T O \ C o l u m n s \ R . 0 5 - D & l t ; / K e y & g t ; & l t ; / D i a g r a m O b j e c t K e y & g t ; & l t ; D i a g r a m O b j e c t K e y & g t ; & l t ; K e y & g t ; T a b l e s \ X P T O \ C o l u m n s \ P . 0 3 - C & l t ; / K e y & g t ; & l t ; / D i a g r a m O b j e c t K e y & g t ; & l t ; D i a g r a m O b j e c t K e y & g t ; & l t ; K e y & g t ; T a b l e s \ X P T O \ C o l u m n s \ P . 0 3 - D & l t ; / K e y & g t ; & l t ; / D i a g r a m O b j e c t K e y & g t ; & l t ; D i a g r a m O b j e c t K e y & g t ; & l t ; K e y & g t ; T a b l e s \ X P T O \ C o l u m n s \ F M . 0 1 - A & l t ; / K e y & g t ; & l t ; / D i a g r a m O b j e c t K e y & g t ; & l t ; D i a g r a m O b j e c t K e y & g t ; & l t ; K e y & g t ; T a b l e s \ X P T O \ C o l u m n s \ F M . 0 2 - A & l t ; / K e y & g t ; & l t ; / D i a g r a m O b j e c t K e y & g t ; & l t ; D i a g r a m O b j e c t K e y & g t ; & l t ; K e y & g t ; T a b l e s \ X P T O \ C o l u m n s \ F M . 0 2 - B & l t ; / K e y & g t ; & l t ; / D i a g r a m O b j e c t K e y & g t ; & l t ; D i a g r a m O b j e c t K e y & g t ; & l t ; K e y & g t ; T a b l e s \ X P T O \ C o l u m n s \ F M . 0 2 - C & l t ; / K e y & g t ; & l t ; / D i a g r a m O b j e c t K e y & g t ; & l t ; D i a g r a m O b j e c t K e y & g t ; & l t ; K e y & g t ; T a b l e s \ X P T O \ C o l u m n s \ F M . 0 3 - A & l t ; / K e y & g t ; & l t ; / D i a g r a m O b j e c t K e y & g t ; & l t ; D i a g r a m O b j e c t K e y & g t ; & l t ; K e y & g t ; T a b l e s \ X P T O \ C o l u m n s \ F M . 0 3 - B & l t ; / K e y & g t ; & l t ; / D i a g r a m O b j e c t K e y & g t ; & l t ; D i a g r a m O b j e c t K e y & g t ; & l t ; K e y & g t ; T a b l e s \ X P T O \ C o l u m n s \ F M . 0 4 - A & l t ; / K e y & g t ; & l t ; / D i a g r a m O b j e c t K e y & g t ; & l t ; D i a g r a m O b j e c t K e y & g t ; & l t ; K e y & g t ; T a b l e s \ X P T O \ C o l u m n s \ F M . 0 4 - B & l t ; / K e y & g t ; & l t ; / D i a g r a m O b j e c t K e y & g t ; & l t ; D i a g r a m O b j e c t K e y & g t ; & l t ; K e y & g t ; T a b l e s \ X P T O \ C o l u m n s \ F M 0 5 - A & l t ; / K e y & g t ; & l t ; / D i a g r a m O b j e c t K e y & g t ; & l t ; D i a g r a m O b j e c t K e y & g t ; & l t ; K e y & g t ; T a b l e s \ X P T O \ C o l u m n s \ F M . 0 5 - B & l t ; / K e y & g t ; & l t ; / D i a g r a m O b j e c t K e y & g t ; & l t ; D i a g r a m O b j e c t K e y & g t ; & l t ; K e y & g t ; T a b l e s \ X P T O \ C o l u m n s \ F M . 0 5 - C & l t ; / K e y & g t ; & l t ; / D i a g r a m O b j e c t K e y & g t ; & l t ; D i a g r a m O b j e c t K e y & g t ; & l t ; K e y & g t ; T a b l e s \ X P T O \ C o l u m n s \ F M . 0 5 - D & l t ; / K e y & g t ; & l t ; / D i a g r a m O b j e c t K e y & g t ; & l t ; D i a g r a m O b j e c t K e y & g t ; & l t ; K e y & g t ; T a b l e s \ X P T O \ C o l u m n s \ F M . 0 6 - B & l t ; / K e y & g t ; & l t ; / D i a g r a m O b j e c t K e y & g t ; & l t ; D i a g r a m O b j e c t K e y & g t ; & l t ; K e y & g t ; T a b l e s \ X P T O \ C o l u m n s \ F M . 0 6 - C & l t ; / K e y & g t ; & l t ; / D i a g r a m O b j e c t K e y & g t ; & l t ; D i a g r a m O b j e c t K e y & g t ; & l t ; K e y & g t ; T a b l e s \ X P T O \ C o l u m n s \ F M . 0 7 - A & l t ; / K e y & g t ; & l t ; / D i a g r a m O b j e c t K e y & g t ; & l t ; D i a g r a m O b j e c t K e y & g t ; & l t ; K e y & g t ; T a b l e s \ X P T O \ C o l u m n s \ F M . 0 7 - B & l t ; / K e y & g t ; & l t ; / D i a g r a m O b j e c t K e y & g t ; & l t ; D i a g r a m O b j e c t K e y & g t ; & l t ; K e y & g t ; T a b l e s \ X P T O \ C o l u m n s \ F M . 1 0 - F & l t ; / K e y & g t ; & l t ; / D i a g r a m O b j e c t K e y & g t ; & l t ; D i a g r a m O b j e c t K e y & g t ; & l t ; K e y & g t ; T a b l e s \ X P T O \ C o l u m n s \ P . 0 2 - E & l t ; / K e y & g t ; & l t ; / D i a g r a m O b j e c t K e y & g t ; & l t ; D i a g r a m O b j e c t K e y & g t ; & l t ; K e y & g t ; T a b l e s \ X P T O \ C o l u m n s \ P . 0 4 - A & l t ; / K e y & g t ; & l t ; / D i a g r a m O b j e c t K e y & g t ; & l t ; D i a g r a m O b j e c t K e y & g t ; & l t ; K e y & g t ; T a b l e s \ X P T O \ C o l u m n s \ P . 0 5 - C   -   R e m a n e s c e n t e & l t ; / K e y & g t ; & l t ; / D i a g r a m O b j e c t K e y & g t ; & l t ; D i a g r a m O b j e c t K e y & g t ; & l t ; K e y & g t ; T a b l e s \ X P T O \ C o l u m n s \ P . 0 6 - A & l t ; / K e y & g t ; & l t ; / D i a g r a m O b j e c t K e y & g t ; & l t ; D i a g r a m O b j e c t K e y & g t ; & l t ; K e y & g t ; T a b l e s \ X P T O \ C o l u m n s \ P . 0 6 - B & l t ; / K e y & g t ; & l t ; / D i a g r a m O b j e c t K e y & g t ; & l t ; D i a g r a m O b j e c t K e y & g t ; & l t ; K e y & g t ; T a b l e s \ X P T O \ C o l u m n s \ E . 0 4 - A & l t ; / K e y & g t ; & l t ; / D i a g r a m O b j e c t K e y & g t ; & l t ; D i a g r a m O b j e c t K e y & g t ; & l t ; K e y & g t ; T a b l e s \ X P T O \ C o l u m n s \ E . 0 5 - A & l t ; / K e y & g t ; & l t ; / D i a g r a m O b j e c t K e y & g t ; & l t ; D i a g r a m O b j e c t K e y & g t ; & l t ; K e y & g t ; T a b l e s \ X P T O \ C o l u m n s \ E . 0 6 - A & l t ; / K e y & g t ; & l t ; / D i a g r a m O b j e c t K e y & g t ; & l t ; D i a g r a m O b j e c t K e y & g t ; & l t ; K e y & g t ; T a b l e s \ X P T O \ C o l u m n s \ E . 0 6 - B & l t ; / K e y & g t ; & l t ; / D i a g r a m O b j e c t K e y & g t ; & l t ; D i a g r a m O b j e c t K e y & g t ; & l t ; K e y & g t ; T a b l e s \ X P T O \ C o l u m n s \ E . 0 6 - C & l t ; / K e y & g t ; & l t ; / D i a g r a m O b j e c t K e y & g t ; & l t ; D i a g r a m O b j e c t K e y & g t ; & l t ; K e y & g t ; T a b l e s \ X P T O \ C o l u m n s \ E . 0 6 - D & l t ; / K e y & g t ; & l t ; / D i a g r a m O b j e c t K e y & g t ; & l t ; D i a g r a m O b j e c t K e y & g t ; & l t ; K e y & g t ; T a b l e s \ X P T O \ C o l u m n s \ E . 0 6 - H & l t ; / K e y & g t ; & l t ; / D i a g r a m O b j e c t K e y & g t ; & l t ; D i a g r a m O b j e c t K e y & g t ; & l t ; K e y & g t ; T a b l e s \ X P T O \ C o l u m n s \ E . 0 7 - A & l t ; / K e y & g t ; & l t ; / D i a g r a m O b j e c t K e y & g t ; & l t ; D i a g r a m O b j e c t K e y & g t ; & l t ; K e y & g t ; T a b l e s \ X P T O \ C o l u m n s \ E . 0 7 - B & l t ; / K e y & g t ; & l t ; / D i a g r a m O b j e c t K e y & g t ; & l t ; D i a g r a m O b j e c t K e y & g t ; & l t ; K e y & g t ; T a b l e s \ X P T O \ C o l u m n s \ E . 0 7 - C & l t ; / K e y & g t ; & l t ; / D i a g r a m O b j e c t K e y & g t ; & l t ; D i a g r a m O b j e c t K e y & g t ; & l t ; K e y & g t ; T a b l e s \ X P T O \ C o l u m n s \ E . 0 7 - D & l t ; / K e y & g t ; & l t ; / D i a g r a m O b j e c t K e y & g t ; & l t ; D i a g r a m O b j e c t K e y & g t ; & l t ; K e y & g t ; T a b l e s \ X P T O \ C o l u m n s \ E . 0 8 - A & l t ; / K e y & g t ; & l t ; / D i a g r a m O b j e c t K e y & g t ; & l t ; D i a g r a m O b j e c t K e y & g t ; & l t ; K e y & g t ; T a b l e s \ X P T O \ C o l u m n s \ I . 0 1 - B & l t ; / K e y & g t ; & l t ; / D i a g r a m O b j e c t K e y & g t ; & l t ; D i a g r a m O b j e c t K e y & g t ; & l t ; K e y & g t ; T a b l e s \ X P T O \ C o l u m n s \ I . 0 2 - C & l t ; / K e y & g t ; & l t ; / D i a g r a m O b j e c t K e y & g t ; & l t ; D i a g r a m O b j e c t K e y & g t ; & l t ; K e y & g t ; T a b l e s \ X P T O \ C o l u m n s \ R . 0 1 - C & l t ; / K e y & g t ; & l t ; / D i a g r a m O b j e c t K e y & g t ; & l t ; D i a g r a m O b j e c t K e y & g t ; & l t ; K e y & g t ; T a b l e s \ X P T O \ C o l u m n s \ R . 0 2 - B & l t ; / K e y & g t ; & l t ; / D i a g r a m O b j e c t K e y & g t ; & l t ; D i a g r a m O b j e c t K e y & g t ; & l t ; K e y & g t ; T a b l e s \ X P T O \ C o l u m n s \ R . 0 2 - C & l t ; / K e y & g t ; & l t ; / D i a g r a m O b j e c t K e y & g t ; & l t ; D i a g r a m O b j e c t K e y & g t ; & l t ; K e y & g t ; T a b l e s \ X P T O \ C o l u m n s \ R . 0 2 - D & l t ; / K e y & g t ; & l t ; / D i a g r a m O b j e c t K e y & g t ; & l t ; D i a g r a m O b j e c t K e y & g t ; & l t ; K e y & g t ; T a b l e s \ X P T O \ C o l u m n s \ R . 0 2 - E & l t ; / K e y & g t ; & l t ; / D i a g r a m O b j e c t K e y & g t ; & l t ; D i a g r a m O b j e c t K e y & g t ; & l t ; K e y & g t ; T a b l e s \ X P T O \ C o l u m n s \ R . 0 3 - A & l t ; / K e y & g t ; & l t ; / D i a g r a m O b j e c t K e y & g t ; & l t ; D i a g r a m O b j e c t K e y & g t ; & l t ; K e y & g t ; T a b l e s \ X P T O \ C o l u m n s \ R . 0 3 - B & l t ; / K e y & g t ; & l t ; / D i a g r a m O b j e c t K e y & g t ; & l t ; D i a g r a m O b j e c t K e y & g t ; & l t ; K e y & g t ; T a b l e s \ X P T O \ C o l u m n s \ R . 0 5 - G & l t ; / K e y & g t ; & l t ; / D i a g r a m O b j e c t K e y & g t ; & l t ; D i a g r a m O b j e c t K e y & g t ; & l t ; K e y & g t ; T a b l e s \ X P T O \ C o l u m n s \ n �   C a p t .   S u p e r f .   -   D A E E & l t ; / K e y & g t ; & l t ; / D i a g r a m O b j e c t K e y & g t ; & l t ; D i a g r a m O b j e c t K e y & g t ; & l t ; K e y & g t ; T a b l e s \ X P T O \ M e a s u r e s \ S o m a   d e   U G R H I & l t ; / K e y & g t ; & l t ; / D i a g r a m O b j e c t K e y & g t ; & l t ; D i a g r a m O b j e c t K e y & g t ; & l t ; K e y & g t ; T a b l e s \ X P T O \ S o m a   d e   U G R H I \ A d d i t i o n a l   I n f o \ M e d i d a   I m p l � c i t a & l t ; / K e y & g t ; & l t ; / D i a g r a m O b j e c t K e y & g t ; & l t ; D i a g r a m O b j e c t K e y & g t ; & l t ; K e y & g t ; T a b l e s \ X P T O \ M e a s u r e s \ S o m a   d e   A n o & l t ; / K e y & g t ; & l t ; / D i a g r a m O b j e c t K e y & g t ; & l t ; D i a g r a m O b j e c t K e y & g t ; & l t ; K e y & g t ; T a b l e s \ X P T O \ S o m a   d e   A n o \ A d d i t i o n a l   I n f o \ M e d i d a   I m p l � c i t a & l t ; / K e y & g t ; & l t ; / D i a g r a m O b j e c t K e y & g t ; & l t ; D i a g r a m O b j e c t K e y & g t ; & l t ; K e y & g t ; T a b l e s \ X P T O \ M e a s u r e s \ N �   M u n   I Q R   B o m & l t ; / K e y & g t ; & l t ; / D i a g r a m O b j e c t K e y & g t ; & l t ; D i a g r a m O b j e c t K e y & g t ; & l t ; K e y & g t ; T a b l e s \ X P T O \ M e a s u r e s \ D e m a n d a   S u p . & l t ; / K e y & g t ; & l t ; / D i a g r a m O b j e c t K e y & g t ; & l t ; D i a g r a m O b j e c t K e y & g t ; & l t ; K e y & g t ; T a b l e s \ X P T O \ M e a s u r e s \ D e m a n d a   S u b t . & l t ; / K e y & g t ; & l t ; / D i a g r a m O b j e c t K e y & g t ; & l t ; D i a g r a m O b j e c t K e y & g t ; & l t ; K e y & g t ; T a b l e s \ X P T O \ M e a s u r e s \ D e m a n d a   T o t a l & l t ; / K e y & g t ; & l t ; / D i a g r a m O b j e c t K e y & g t ; & l t ; D i a g r a m O b j e c t K e y & g t ; & l t ; K e y & g t ; T a b l e s \ X P T O \ M e a s u r e s \ D e m .   A b .   P � b l i c o & l t ; / K e y & g t ; & l t ; / D i a g r a m O b j e c t K e y & g t ; & l t ; D i a g r a m O b j e c t K e y & g t ; & l t ; K e y & g t ; T a b l e s \ X P T O \ M e a s u r e s \ D e m .   I n d . & l t ; / K e y & g t ; & l t ; / D i a g r a m O b j e c t K e y & g t ; & l t ; D i a g r a m O b j e c t K e y & g t ; & l t ; K e y & g t ; T a b l e s \ X P T O \ M e a s u r e s \ D e m a n d a   R u r a l & l t ; / K e y & g t ; & l t ; / D i a g r a m O b j e c t K e y & g t ; & l t ; D i a g r a m O b j e c t K e y & g t ; & l t ; K e y & g t ; T a b l e s \ X P T O \ M e a s u r e s \ D e m .   o u t r o s   u s o s & l t ; / K e y & g t ; & l t ; / D i a g r a m O b j e c t K e y & g t ; & l t ; D i a g r a m O b j e c t K e y & g t ; & l t ; K e y & g t ; T a b l e s \ X P T O \ M e a s u r e s \ P o p .   U r b . & l t ; / K e y & g t ; & l t ; / D i a g r a m O b j e c t K e y & g t ; & l t ; D i a g r a m O b j e c t K e y & g t ; & l t ; K e y & g t ; T a b l e s \ X P T O \ M e a s u r e s \ P o p .   R u r a l & l t ; / K e y & g t ; & l t ; / D i a g r a m O b j e c t K e y & g t ; & l t ; D i a g r a m O b j e c t K e y & g t ; & l t ; K e y & g t ; T a b l e s \ X P T O \ M e a s u r e s \ P o p .   T o t a l & l t ; / K e y & g t ; & l t ; / D i a g r a m O b j e c t K e y & g t ; & l t ; D i a g r a m O b j e c t K e y & g t ; & l t ; K e y & g t ; T a b l e s \ X P T O \ C o l u m n s \ P . 0 5 - C   -   R e d u z i d a & l t ; / K e y & g t ; & l t ; / D i a g r a m O b j e c t K e y & g t ; & l t ; D i a g r a m O b j e c t K e y & g t ; & l t ; K e y & g t ; T a b l e s \ X P T O \ C o l u m n s \ n �   C a p t .   S u b t .   -   D A E E & l t ; / K e y & g t ; & l t ; / D i a g r a m O b j e c t K e y & g t ; & l t ; / A l l K e y s & g t ; & l t ; S e l e c t e d K e y s & g t ; & l t ; D i a g r a m O b j e c t K e y & g t ; & l t ; K e y & g t ; R e l a t i o n s h i p s \ & a m p ; l t ; T a b l e s \ X P T O \ C o l u m n s \ U G R H I & a m p ; g t ; - & a m p ; l t ; T a b l e s \ d _ U G R H I \ C o l u m n s \ u g r h i _ c o d & a m p ; g 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T a b l e s \ X P T O \ C o l u m n s \ U G R H I & l t ; / K e y & g t ; & l t ; / a : K e y & g t ; & l t ; a : V a l u e   i : t y p e = " D i a g r a m D i s p l a y N o d e V i e w S t a t e " & g t ; & l t ; H e i g h t & g t ; 1 5 0 & l t ; / H e i g h t & g t ; & l t ; I s E x p a n d e d & g t ; t r u e & l t ; / I s E x p a n d e d & g t ; & l t ; W i d t h & g t ; 2 0 0 & l t ; / W i d t h & g t ; & l t ; / a : V a l u e & g t ; & l t ; / a : K e y V a l u e O f D i a g r a m O b j e c t K e y a n y T y p e z b w N T n L X & g t ; & l t ; a : K e y V a l u e O f D i a g r a m O b j e c t K e y a n y T y p e z b w N T n L X & g t ; & l t ; a : K e y & g t ; & l t ; K e y & g t ; D y n a m i c   T a g s \ T a b l e s \ & a m p ; l t ; T a b l e s \ d _ U G R H I & a m p ; g t ; & l t ; / K e y & g t ; & l t ; / a : K e y & g t ; & l t ; a : V a l u e   i : t y p e = " D i a g r a m D i s p l a y T a g V i e w S t a t e " & g t ; & l t ; I s N o t F i l t e r e d O u t & g t ; t r u e & l t ; / I s N o t F i l t e r e d O u t & g t ; & l t ; / a : V a l u e & g t ; & l t ; / a : K e y V a l u e O f D i a g r a m O b j e c t K e y a n y T y p e z b w N T n L X & g t ; & l t ; a : K e y V a l u e O f D i a g r a m O b j e c t K e y a n y T y p e z b w N T n L X & g t ; & l t ; a : K e y & g t ; & l t ; K e y & g t ; D y n a m i c   T a g s \ T a b l e s \ & a m p ; l t ; T a b l e s \ X P T O & a m p ; g t ; & l t ; / K e y & g t ; & l t ; / a : K e y & g t ; & l t ; a : V a l u e   i : t y p e = " D i a g r a m D i s p l a y T a g V i e w S t a t e " & g t ; & l t ; I s N o t F i l t e r e d O u t & g t ; t r u e & l t ; / I s N o t F i l t e r e d O u t & g t ; & l t ; / a : V a l u e & g t ; & l t ; / a : K e y V a l u e O f D i a g r a m O b j e c t K e y a n y T y p e z b w N T n L X & g t ; & l t ; a : K e y V a l u e O f D i a g r a m O b j e c t K e y a n y T y p e z b w N T n L X & g t ; & l t ; a : K e y & g t ; & l t ; K e y & g t ; R e l a t i o n s h i p s \ & a m p ; l t ; T a b l e s \ X P T O \ C o l u m n s \ U G R H I & a m p ; g t ; - & a m p ; l t ; T a b l e s \ d _ U G R H I \ C o l u m n s \ u g r h i _ c o d & a m p ; g t ; & l t ; / K e y & g t ; & l t ; / a : K e y & g t ; & l t ; a : V a l u e   i : t y p e = " D i a g r a m D i s p l a y L i n k V i e w S t a t e " & g t ; & l t ; A u t o m a t i o n P r o p e r t y H e l p e r T e x t & g t ; P o n t o   d e   e x t r e m i d a d e   1 :   ( 2 1 6 , 7 5 ) .   P o n t o   d e   e x t r e m i d a d e   2 :   ( 3 1 3 , 9 0 3 8 1 0 5 6 7 6 6 6 , 7 5 )   & l t ; / A u t o m a t i o n P r o p e r t y H e l p e r T e x t & g t ; & l t ; I s F o c u s e d & g t ; t r u e & l t ; / I s F o c u s e d & g t ; & l t ; L a y e d O u t & g t ; t r u e & l t ; / L a y e d O u t & g t ; & l t ; P o i n t s   x m l n s : b = " h t t p : / / s c h e m a s . d a t a c o n t r a c t . o r g / 2 0 0 4 / 0 7 / S y s t e m . W i n d o w s " & g t ; & l t ; b : P o i n t & g t ; & l t ; b : _ x & g t ; 2 1 6 . 0 0 0 0 0 0 0 0 0 0 0 0 0 3 & l t ; / b : _ x & g t ; & l t ; b : _ y & g t ; 7 5 & l t ; / b : _ y & g t ; & l t ; / b : P o i n t & g t ; & l t ; b : P o i n t & g t ; & l t ; b : _ x & g t ; 3 1 3 . 9 0 3 8 1 0 5 6 7 6 6 5 8 & l t ; / b : _ x & g t ; & l t ; b : _ y & g t ; 7 5 & l t ; / b : _ y & g t ; & l t ; / b : P o i n t & g t ; & l t ; / P o i n t s & g t ; & l t ; / a : V a l u e & g t ; & l t ; / a : K e y V a l u e O f D i a g r a m O b j e c t K e y a n y T y p e z b w N T n L X & g t ; & l t ; a : K e y V a l u e O f D i a g r a m O b j e c t K e y a n y T y p e z b w N T n L X & g t ; & l t ; a : K e y & g t ; & l t ; K e y & g t ; T a b l e s \ X P T O \ C o l u m n s \ C O D _ I B G E + U G R H I & l t ; / K e y & g t ; & l t ; / a : K e y & g t ; & l t ; a : V a l u e   i : t y p e = " D i a g r a m D i s p l a y N o d e V i e w S t a t e " & g t ; & l t ; H e i g h t & g t ; 1 5 0 & l t ; / H e i g h t & g t ; & l t ; I s E x p a n d e d & g t ; t r u e & l t ; / I s E x p a n d e d & g t ; & l t ; W i d t h & g t ; 2 0 0 & l t ; / W i d t h & g t ; & l t ; / a : V a l u e & g t ; & l t ; / a : K e y V a l u e O f D i a g r a m O b j e c t K e y a n y T y p e z b w N T n L X & g t ; & l t ; a : K e y V a l u e O f D i a g r a m O b j e c t K e y a n y T y p e z b w N T n L X & g t ; & l t ; a : K e y & g t ; & l t ; K e y & g t ; T a b l e s \ X P T O \ C o l u m n s \ P . 0 1 - A & l t ; / K e y & g t ; & l t ; / a : K e y & g t ; & l t ; a : V a l u e   i : t y p e = " D i a g r a m D i s p l a y N o d e V i e w S t a t e " & g t ; & l t ; H e i g h t & g t ; 1 5 0 & l t ; / H e i g h t & g t ; & l t ; I s E x p a n d e d & g t ; t r u e & l t ; / I s E x p a n d e d & g t ; & l t ; W i d t h & g t ; 2 0 0 & l t ; / W i d t h & g t ; & l t ; / a : V a l u e & g t ; & l t ; / a : K e y V a l u e O f D i a g r a m O b j e c t K e y a n y T y p e z b w N T n L X & g t ; & l t ; a : K e y V a l u e O f D i a g r a m O b j e c t K e y a n y T y p e z b w N T n L X & g t ; & l t ; a : K e y & g t ; & l t ; K e y & g t ; T a b l e s \ X P T O \ C o l u m n s \ P . 0 1 - B & l t ; / K e y & g t ; & l t ; / a : K e y & g t ; & l t ; a : V a l u e   i : t y p e = " D i a g r a m D i s p l a y N o d e V i e w S t a t e " & g t ; & l t ; H e i g h t & g t ; 1 5 0 & l t ; / H e i g h t & g t ; & l t ; I s E x p a n d e d & g t ; t r u e & l t ; / I s E x p a n d e d & g t ; & l t ; W i d t h & g t ; 2 0 0 & l t ; / W i d t h & g t ; & l t ; / a : V a l u e & g t ; & l t ; / a : K e y V a l u e O f D i a g r a m O b j e c t K e y a n y T y p e z b w N T n L X & g t ; & l t ; a : K e y V a l u e O f D i a g r a m O b j e c t K e y a n y T y p e z b w N T n L X & g t ; & l t ; a : K e y & g t ; & l t ; K e y & g t ; T a b l e s \ X P T O \ C o l u m n s \ P . 0 1 - C & l t ; / K e y & g t ; & l t ; / a : K e y & g t ; & l t ; a : V a l u e   i : t y p e = " D i a g r a m D i s p l a y N o d e V i e w S t a t e " & g t ; & l t ; H e i g h t & g t ; 1 5 0 & l t ; / H e i g h t & g t ; & l t ; I s E x p a n d e d & g t ; t r u e & l t ; / I s E x p a n d e d & g t ; & l t ; W i d t h & g t ; 2 0 0 & l t ; / W i d t h & g t ; & l t ; / a : V a l u e & g t ; & l t ; / a : K e y V a l u e O f D i a g r a m O b j e c t K e y a n y T y p e z b w N T n L X & g t ; & l t ; a : K e y V a l u e O f D i a g r a m O b j e c t K e y a n y T y p e z b w N T n L X & g t ; & l t ; a : K e y & g t ; & l t ; K e y & g t ; T a b l e s \ X P T O \ C o l u m n s \ P 0 1 - D & l t ; / K e y & g t ; & l t ; / a : K e y & g t ; & l t ; a : V a l u e   i : t y p e = " D i a g r a m D i s p l a y N o d e V i e w S t a t e " & g t ; & l t ; H e i g h t & g t ; 1 5 0 & l t ; / H e i g h t & g t ; & l t ; I s E x p a n d e d & g t ; t r u e & l t ; / I s E x p a n d e d & g t ; & l t ; W i d t h & g t ; 2 0 0 & l t ; / W i d t h & g t ; & l t ; / a : V a l u e & g t ; & l t ; / a : K e y V a l u e O f D i a g r a m O b j e c t K e y a n y T y p e z b w N T n L X & g t ; & l t ; a : K e y V a l u e O f D i a g r a m O b j e c t K e y a n y T y p e z b w N T n L X & g t ; & l t ; a : K e y & g t ; & l t ; K e y & g t ; T a b l e s \ X P T O \ C o l u m n s \ P . 0 2 - A & l t ; / K e y & g t ; & l t ; / a : K e y & g t ; & l t ; a : V a l u e   i : t y p e = " D i a g r a m D i s p l a y N o d e V i e w S t a t e " & g t ; & l t ; H e i g h t & g t ; 1 5 0 & l t ; / H e i g h t & g t ; & l t ; I s E x p a n d e d & g t ; t r u e & l t ; / I s E x p a n d e d & g t ; & l t ; W i d t h & g t ; 2 0 0 & l t ; / W i d t h & g t ; & l t ; / a : V a l u e & g t ; & l t ; / a : K e y V a l u e O f D i a g r a m O b j e c t K e y a n y T y p e z b w N T n L X & g t ; & l t ; a : K e y V a l u e O f D i a g r a m O b j e c t K e y a n y T y p e z b w N T n L X & g t ; & l t ; a : K e y & g t ; & l t ; K e y & g t ; T a b l e s \ X P T O \ C o l u m n s \ P . 0 2 - B & l t ; / K e y & g t ; & l t ; / a : K e y & g t ; & l t ; a : V a l u e   i : t y p e = " D i a g r a m D i s p l a y N o d e V i e w S t a t e " & g t ; & l t ; H e i g h t & g t ; 1 5 0 & l t ; / H e i g h t & g t ; & l t ; I s E x p a n d e d & g t ; t r u e & l t ; / I s E x p a n d e d & g t ; & l t ; W i d t h & g t ; 2 0 0 & l t ; / W i d t h & g t ; & l t ; / a : V a l u e & g t ; & l t ; / a : K e y V a l u e O f D i a g r a m O b j e c t K e y a n y T y p e z b w N T n L X & g t ; & l t ; a : K e y V a l u e O f D i a g r a m O b j e c t K e y a n y T y p e z b w N T n L X & g t ; & l t ; a : K e y & g t ; & l t ; K e y & g t ; T a b l e s \ X P T O \ C o l u m n s \ P . 0 2 - C & l t ; / K e y & g t ; & l t ; / a : K e y & g t ; & l t ; a : V a l u e   i : t y p e = " D i a g r a m D i s p l a y N o d e V i e w S t a t e " & g t ; & l t ; H e i g h t & g t ; 1 5 0 & l t ; / H e i g h t & g t ; & l t ; I s E x p a n d e d & g t ; t r u e & l t ; / I s E x p a n d e d & g t ; & l t ; W i d t h & g t ; 2 0 0 & l t ; / W i d t h & g t ; & l t ; / a : V a l u e & g t ; & l t ; / a : K e y V a l u e O f D i a g r a m O b j e c t K e y a n y T y p e z b w N T n L X & g t ; & l t ; a : K e y V a l u e O f D i a g r a m O b j e c t K e y a n y T y p e z b w N T n L X & g t ; & l t ; a : K e y & g t ; & l t ; K e y & g t ; T a b l e s \ X P T O \ C o l u m n s \ P . 0 2 - D & l t ; / K e y & g t ; & l t ; / a : K e y & g t ; & l t ; a : V a l u e   i : t y p e = " D i a g r a m D i s p l a y N o d e V i e w S t a t e " & g t ; & l t ; H e i g h t & g t ; 1 5 0 & l t ; / H e i g h t & g t ; & l t ; I s E x p a n d e d & g t ; t r u e & l t ; / I s E x p a n d e d & g t ; & l t ; W i d t h & g t ; 2 0 0 & l t ; / W i d t h & g t ; & l t ; / a : V a l u e & g t ; & l t ; / a : K e y V a l u e O f D i a g r a m O b j e c t K e y a n y T y p e z b w N T n L X & g t ; & l t ; a : K e y V a l u e O f D i a g r a m O b j e c t K e y a n y T y p e z b w N T n L X & g t ; & l t ; a : K e y & g t ; & l t ; K e y & g t ; T a b l e s \ X P T O \ C o l u m n s \ P . 0 8 - D & l t ; / K e y & g t ; & l t ; / a : K e y & g t ; & l t ; a : V a l u e   i : t y p e = " D i a g r a m D i s p l a y N o d e V i e w S t a t e " & g t ; & l t ; H e i g h t & g t ; 1 5 0 & l t ; / H e i g h t & g t ; & l t ; I s E x p a n d e d & g t ; t r u e & l t ; / I s E x p a n d e d & g t ; & l t ; W i d t h & g t ; 2 0 0 & l t ; / W i d t h & g t ; & l t ; / a : V a l u e & g t ; & l t ; / a : K e y V a l u e O f D i a g r a m O b j e c t K e y a n y T y p e z b w N T n L X & g t ; & l t ; a : K e y V a l u e O f D i a g r a m O b j e c t K e y a n y T y p e z b w N T n L X & g t ; & l t ; a : K e y & g t ; & l t ; K e y & g t ; T a b l e s \ X P T O \ C o l u m n s \ R . 0 5 - D & l t ; / K e y & g t ; & l t ; / a : K e y & g t ; & l t ; a : V a l u e   i : t y p e = " D i a g r a m D i s p l a y N o d e V i e w S t a t e " & g t ; & l t ; H e i g h t & g t ; 1 5 0 & l t ; / H e i g h t & g t ; & l t ; I s E x p a n d e d & g t ; t r u e & l t ; / I s E x p a n d e d & g t ; & l t ; W i d t h & g t ; 2 0 0 & l t ; / W i d t h & g t ; & l t ; / a : V a l u e & g t ; & l t ; / a : K e y V a l u e O f D i a g r a m O b j e c t K e y a n y T y p e z b w N T n L X & g t ; & l t ; a : K e y V a l u e O f D i a g r a m O b j e c t K e y a n y T y p e z b w N T n L X & g t ; & l t ; a : K e y & g t ; & l t ; K e y & g t ; T a b l e s \ X P T O \ C o l u m n s \ P . 0 3 - C & l t ; / K e y & g t ; & l t ; / a : K e y & g t ; & l t ; a : V a l u e   i : t y p e = " D i a g r a m D i s p l a y N o d e V i e w S t a t e " & g t ; & l t ; H e i g h t & g t ; 1 5 0 & l t ; / H e i g h t & g t ; & l t ; I s E x p a n d e d & g t ; t r u e & l t ; / I s E x p a n d e d & g t ; & l t ; W i d t h & g t ; 2 0 0 & l t ; / W i d t h & g t ; & l t ; / a : V a l u e & g t ; & l t ; / a : K e y V a l u e O f D i a g r a m O b j e c t K e y a n y T y p e z b w N T n L X & g t ; & l t ; a : K e y V a l u e O f D i a g r a m O b j e c t K e y a n y T y p e z b w N T n L X & g t ; & l t ; a : K e y & g t ; & l t ; K e y & g t ; T a b l e s \ X P T O \ C o l u m n s \ P . 0 3 - D & l t ; / K e y & g t ; & l t ; / a : K e y & g t ; & l t ; a : V a l u e   i : t y p e = " D i a g r a m D i s p l a y N o d e V i e w S t a t e " & g t ; & l t ; H e i g h t & g t ; 1 5 0 & l t ; / H e i g h t & g t ; & l t ; I s E x p a n d e d & g t ; t r u e & l t ; / I s E x p a n d e d & g t ; & l t ; W i d t h & g t ; 2 0 0 & l t ; / W i d t h & g t ; & l t ; / a : V a l u e & g t ; & l t ; / a : K e y V a l u e O f D i a g r a m O b j e c t K e y a n y T y p e z b w N T n L X & g t ; & l t ; a : K e y V a l u e O f D i a g r a m O b j e c t K e y a n y T y p e z b w N T n L X & g t ; & l t ; a : K e y & g t ; & l t ; K e y & g t ; T a b l e s \ X P T O \ C o l u m n s \ F M . 0 1 - A & l t ; / K e y & g t ; & l t ; / a : K e y & g t ; & l t ; a : V a l u e   i : t y p e = " D i a g r a m D i s p l a y N o d e V i e w S t a t e " & g t ; & l t ; H e i g h t & g t ; 1 5 0 & l t ; / H e i g h t & g t ; & l t ; I s E x p a n d e d & g t ; t r u e & l t ; / I s E x p a n d e d & g t ; & l t ; W i d t h & g t ; 2 0 0 & l t ; / W i d t h & g t ; & l t ; / a : V a l u e & g t ; & l t ; / a : K e y V a l u e O f D i a g r a m O b j e c t K e y a n y T y p e z b w N T n L X & g t ; & l t ; a : K e y V a l u e O f D i a g r a m O b j e c t K e y a n y T y p e z b w N T n L X & g t ; & l t ; a : K e y & g t ; & l t ; K e y & g t ; T a b l e s \ X P T O \ C o l u m n s \ F M . 0 2 - A & l t ; / K e y & g t ; & l t ; / a : K e y & g t ; & l t ; a : V a l u e   i : t y p e = " D i a g r a m D i s p l a y N o d e V i e w S t a t e " & g t ; & l t ; H e i g h t & g t ; 1 5 0 & l t ; / H e i g h t & g t ; & l t ; I s E x p a n d e d & g t ; t r u e & l t ; / I s E x p a n d e d & g t ; & l t ; W i d t h & g t ; 2 0 0 & l t ; / W i d t h & g t ; & l t ; / a : V a l u e & g t ; & l t ; / a : K e y V a l u e O f D i a g r a m O b j e c t K e y a n y T y p e z b w N T n L X & g t ; & l t ; a : K e y V a l u e O f D i a g r a m O b j e c t K e y a n y T y p e z b w N T n L X & g t ; & l t ; a : K e y & g t ; & l t ; K e y & g t ; T a b l e s \ X P T O \ C o l u m n s \ F M . 0 2 - B & l t ; / K e y & g t ; & l t ; / a : K e y & g t ; & l t ; a : V a l u e   i : t y p e = " D i a g r a m D i s p l a y N o d e V i e w S t a t e " & g t ; & l t ; H e i g h t & g t ; 1 5 0 & l t ; / H e i g h t & g t ; & l t ; I s E x p a n d e d & g t ; t r u e & l t ; / I s E x p a n d e d & g t ; & l t ; W i d t h & g t ; 2 0 0 & l t ; / W i d t h & g t ; & l t ; / a : V a l u e & g t ; & l t ; / a : K e y V a l u e O f D i a g r a m O b j e c t K e y a n y T y p e z b w N T n L X & g t ; & l t ; a : K e y V a l u e O f D i a g r a m O b j e c t K e y a n y T y p e z b w N T n L X & g t ; & l t ; a : K e y & g t ; & l t ; K e y & g t ; T a b l e s \ X P T O \ C o l u m n s \ F M . 0 2 - C & l t ; / K e y & g t ; & l t ; / a : K e y & g t ; & l t ; a : V a l u e   i : t y p e = " D i a g r a m D i s p l a y N o d e V i e w S t a t e " & g t ; & l t ; H e i g h t & g t ; 1 5 0 & l t ; / H e i g h t & g t ; & l t ; I s E x p a n d e d & g t ; t r u e & l t ; / I s E x p a n d e d & g t ; & l t ; W i d t h & g t ; 2 0 0 & l t ; / W i d t h & g t ; & l t ; / a : V a l u e & g t ; & l t ; / a : K e y V a l u e O f D i a g r a m O b j e c t K e y a n y T y p e z b w N T n L X & g t ; & l t ; a : K e y V a l u e O f D i a g r a m O b j e c t K e y a n y T y p e z b w N T n L X & g t ; & l t ; a : K e y & g t ; & l t ; K e y & g t ; T a b l e s \ X P T O \ C o l u m n s \ F M . 0 3 - A & l t ; / K e y & g t ; & l t ; / a : K e y & g t ; & l t ; a : V a l u e   i : t y p e = " D i a g r a m D i s p l a y N o d e V i e w S t a t e " & g t ; & l t ; H e i g h t & g t ; 1 5 0 & l t ; / H e i g h t & g t ; & l t ; I s E x p a n d e d & g t ; t r u e & l t ; / I s E x p a n d e d & g t ; & l t ; W i d t h & g t ; 2 0 0 & l t ; / W i d t h & g t ; & l t ; / a : V a l u e & g t ; & l t ; / a : K e y V a l u e O f D i a g r a m O b j e c t K e y a n y T y p e z b w N T n L X & g t ; & l t ; a : K e y V a l u e O f D i a g r a m O b j e c t K e y a n y T y p e z b w N T n L X & g t ; & l t ; a : K e y & g t ; & l t ; K e y & g t ; T a b l e s \ X P T O \ C o l u m n s \ F M . 0 3 - B & l t ; / K e y & g t ; & l t ; / a : K e y & g t ; & l t ; a : V a l u e   i : t y p e = " D i a g r a m D i s p l a y N o d e V i e w S t a t e " & g t ; & l t ; H e i g h t & g t ; 1 5 0 & l t ; / H e i g h t & g t ; & l t ; I s E x p a n d e d & g t ; t r u e & l t ; / I s E x p a n d e d & g t ; & l t ; W i d t h & g t ; 2 0 0 & l t ; / W i d t h & g t ; & l t ; / a : V a l u e & g t ; & l t ; / a : K e y V a l u e O f D i a g r a m O b j e c t K e y a n y T y p e z b w N T n L X & g t ; & l t ; a : K e y V a l u e O f D i a g r a m O b j e c t K e y a n y T y p e z b w N T n L X & g t ; & l t ; a : K e y & g t ; & l t ; K e y & g t ; T a b l e s \ X P T O \ C o l u m n s \ F M . 0 4 - A & l t ; / K e y & g t ; & l t ; / a : K e y & g t ; & l t ; a : V a l u e   i : t y p e = " D i a g r a m D i s p l a y N o d e V i e w S t a t e " & g t ; & l t ; H e i g h t & g t ; 1 5 0 & l t ; / H e i g h t & g t ; & l t ; I s E x p a n d e d & g t ; t r u e & l t ; / I s E x p a n d e d & g t ; & l t ; W i d t h & g t ; 2 0 0 & l t ; / W i d t h & g t ; & l t ; / a : V a l u e & g t ; & l t ; / a : K e y V a l u e O f D i a g r a m O b j e c t K e y a n y T y p e z b w N T n L X & g t ; & l t ; a : K e y V a l u e O f D i a g r a m O b j e c t K e y a n y T y p e z b w N T n L X & g t ; & l t ; a : K e y & g t ; & l t ; K e y & g t ; T a b l e s \ X P T O \ C o l u m n s \ F M . 0 4 - B & l t ; / K e y & g t ; & l t ; / a : K e y & g t ; & l t ; a : V a l u e   i : t y p e = " D i a g r a m D i s p l a y N o d e V i e w S t a t e " & g t ; & l t ; H e i g h t & g t ; 1 5 0 & l t ; / H e i g h t & g t ; & l t ; I s E x p a n d e d & g t ; t r u e & l t ; / I s E x p a n d e d & g t ; & l t ; W i d t h & g t ; 2 0 0 & l t ; / W i d t h & g t ; & l t ; / a : V a l u e & g t ; & l t ; / a : K e y V a l u e O f D i a g r a m O b j e c t K e y a n y T y p e z b w N T n L X & g t ; & l t ; a : K e y V a l u e O f D i a g r a m O b j e c t K e y a n y T y p e z b w N T n L X & g t ; & l t ; a : K e y & g t ; & l t ; K e y & g t ; T a b l e s \ X P T O \ C o l u m n s \ F M 0 5 - A & l t ; / K e y & g t ; & l t ; / a : K e y & g t ; & l t ; a : V a l u e   i : t y p e = " D i a g r a m D i s p l a y N o d e V i e w S t a t e " & g t ; & l t ; H e i g h t & g t ; 1 5 0 & l t ; / H e i g h t & g t ; & l t ; I s E x p a n d e d & g t ; t r u e & l t ; / I s E x p a n d e d & g t ; & l t ; W i d t h & g t ; 2 0 0 & l t ; / W i d t h & g t ; & l t ; / a : V a l u e & g t ; & l t ; / a : K e y V a l u e O f D i a g r a m O b j e c t K e y a n y T y p e z b w N T n L X & g t ; & l t ; a : K e y V a l u e O f D i a g r a m O b j e c t K e y a n y T y p e z b w N T n L X & g t ; & l t ; a : K e y & g t ; & l t ; K e y & g t ; T a b l e s \ X P T O \ C o l u m n s \ F M . 0 5 - B & l t ; / K e y & g t ; & l t ; / a : K e y & g t ; & l t ; a : V a l u e   i : t y p e = " D i a g r a m D i s p l a y N o d e V i e w S t a t e " & g t ; & l t ; H e i g h t & g t ; 1 5 0 & l t ; / H e i g h t & g t ; & l t ; I s E x p a n d e d & g t ; t r u e & l t ; / I s E x p a n d e d & g t ; & l t ; W i d t h & g t ; 2 0 0 & l t ; / W i d t h & g t ; & l t ; / a : V a l u e & g t ; & l t ; / a : K e y V a l u e O f D i a g r a m O b j e c t K e y a n y T y p e z b w N T n L X & g t ; & l t ; a : K e y V a l u e O f D i a g r a m O b j e c t K e y a n y T y p e z b w N T n L X & g t ; & l t ; a : K e y & g t ; & l t ; K e y & g t ; T a b l e s \ X P T O \ C o l u m n s \ F M . 0 5 - C & l t ; / K e y & g t ; & l t ; / a : K e y & g t ; & l t ; a : V a l u e   i : t y p e = " D i a g r a m D i s p l a y N o d e V i e w S t a t e " & g t ; & l t ; H e i g h t & g t ; 1 5 0 & l t ; / H e i g h t & g t ; & l t ; I s E x p a n d e d & g t ; t r u e & l t ; / I s E x p a n d e d & g t ; & l t ; W i d t h & g t ; 2 0 0 & l t ; / W i d t h & g t ; & l t ; / a : V a l u e & g t ; & l t ; / a : K e y V a l u e O f D i a g r a m O b j e c t K e y a n y T y p e z b w N T n L X & g t ; & l t ; a : K e y V a l u e O f D i a g r a m O b j e c t K e y a n y T y p e z b w N T n L X & g t ; & l t ; a : K e y & g t ; & l t ; K e y & g t ; T a b l e s \ X P T O \ C o l u m n s \ F M . 0 5 - D & l t ; / K e y & g t ; & l t ; / a : K e y & g t ; & l t ; a : V a l u e   i : t y p e = " D i a g r a m D i s p l a y N o d e V i e w S t a t e " & g t ; & l t ; H e i g h t & g t ; 1 5 0 & l t ; / H e i g h t & g t ; & l t ; I s E x p a n d e d & g t ; t r u e & l t ; / I s E x p a n d e d & g t ; & l t ; W i d t h & g t ; 2 0 0 & l t ; / W i d t h & g t ; & l t ; / a : V a l u e & g t ; & l t ; / a : K e y V a l u e O f D i a g r a m O b j e c t K e y a n y T y p e z b w N T n L X & g t ; & l t ; a : K e y V a l u e O f D i a g r a m O b j e c t K e y a n y T y p e z b w N T n L X & g t ; & l t ; a : K e y & g t ; & l t ; K e y & g t ; T a b l e s \ X P T O \ C o l u m n s \ F M . 0 6 - B & l t ; / K e y & g t ; & l t ; / a : K e y & g t ; & l t ; a : V a l u e   i : t y p e = " D i a g r a m D i s p l a y N o d e V i e w S t a t e " & g t ; & l t ; H e i g h t & g t ; 1 5 0 & l t ; / H e i g h t & g t ; & l t ; I s E x p a n d e d & g t ; t r u e & l t ; / I s E x p a n d e d & g t ; & l t ; W i d t h & g t ; 2 0 0 & l t ; / W i d t h & g t ; & l t ; / a : V a l u e & g t ; & l t ; / a : K e y V a l u e O f D i a g r a m O b j e c t K e y a n y T y p e z b w N T n L X & g t ; & l t ; a : K e y V a l u e O f D i a g r a m O b j e c t K e y a n y T y p e z b w N T n L X & g t ; & l t ; a : K e y & g t ; & l t ; K e y & g t ; T a b l e s \ X P T O \ C o l u m n s \ F M . 0 6 - C & l t ; / K e y & g t ; & l t ; / a : K e y & g t ; & l t ; a : V a l u e   i : t y p e = " D i a g r a m D i s p l a y N o d e V i e w S t a t e " & g t ; & l t ; H e i g h t & g t ; 1 5 0 & l t ; / H e i g h t & g t ; & l t ; I s E x p a n d e d & g t ; t r u e & l t ; / I s E x p a n d e d & g t ; & l t ; W i d t h & g t ; 2 0 0 & l t ; / W i d t h & g t ; & l t ; / a : V a l u e & g t ; & l t ; / a : K e y V a l u e O f D i a g r a m O b j e c t K e y a n y T y p e z b w N T n L X & g t ; & l t ; a : K e y V a l u e O f D i a g r a m O b j e c t K e y a n y T y p e z b w N T n L X & g t ; & l t ; a : K e y & g t ; & l t ; K e y & g t ; T a b l e s \ X P T O \ C o l u m n s \ F M . 0 7 - A & l t ; / K e y & g t ; & l t ; / a : K e y & g t ; & l t ; a : V a l u e   i : t y p e = " D i a g r a m D i s p l a y N o d e V i e w S t a t e " & g t ; & l t ; H e i g h t & g t ; 1 5 0 & l t ; / H e i g h t & g t ; & l t ; I s E x p a n d e d & g t ; t r u e & l t ; / I s E x p a n d e d & g t ; & l t ; W i d t h & g t ; 2 0 0 & l t ; / W i d t h & g t ; & l t ; / a : V a l u e & g t ; & l t ; / a : K e y V a l u e O f D i a g r a m O b j e c t K e y a n y T y p e z b w N T n L X & g t ; & l t ; a : K e y V a l u e O f D i a g r a m O b j e c t K e y a n y T y p e z b w N T n L X & g t ; & l t ; a : K e y & g t ; & l t ; K e y & g t ; T a b l e s \ X P T O \ C o l u m n s \ F M . 0 7 - B & l t ; / K e y & g t ; & l t ; / a : K e y & g t ; & l t ; a : V a l u e   i : t y p e = " D i a g r a m D i s p l a y N o d e V i e w S t a t e " & g t ; & l t ; H e i g h t & g t ; 1 5 0 & l t ; / H e i g h t & g t ; & l t ; I s E x p a n d e d & g t ; t r u e & l t ; / I s E x p a n d e d & g t ; & l t ; W i d t h & g t ; 2 0 0 & l t ; / W i d t h & g t ; & l t ; / a : V a l u e & g t ; & l t ; / a : K e y V a l u e O f D i a g r a m O b j e c t K e y a n y T y p e z b w N T n L X & g t ; & l t ; a : K e y V a l u e O f D i a g r a m O b j e c t K e y a n y T y p e z b w N T n L X & g t ; & l t ; a : K e y & g t ; & l t ; K e y & g t ; T a b l e s \ X P T O \ C o l u m n s \ F M . 1 0 - F & l t ; / K e y & g t ; & l t ; / a : K e y & g t ; & l t ; a : V a l u e   i : t y p e = " D i a g r a m D i s p l a y N o d e V i e w S t a t e " & g t ; & l t ; H e i g h t & g t ; 1 5 0 & l t ; / H e i g h t & g t ; & l t ; I s E x p a n d e d & g t ; t r u e & l t ; / I s E x p a n d e d & g t ; & l t ; W i d t h & g t ; 2 0 0 & l t ; / W i d t h & g t ; & l t ; / a : V a l u e & g t ; & l t ; / a : K e y V a l u e O f D i a g r a m O b j e c t K e y a n y T y p e z b w N T n L X & g t ; & l t ; a : K e y V a l u e O f D i a g r a m O b j e c t K e y a n y T y p e z b w N T n L X & g t ; & l t ; a : K e y & g t ; & l t ; K e y & g t ; T a b l e s \ X P T O \ C o l u m n s \ P . 0 2 - E & l t ; / K e y & g t ; & l t ; / a : K e y & g t ; & l t ; a : V a l u e   i : t y p e = " D i a g r a m D i s p l a y N o d e V i e w S t a t e " & g t ; & l t ; H e i g h t & g t ; 1 5 0 & l t ; / H e i g h t & g t ; & l t ; I s E x p a n d e d & g t ; t r u e & l t ; / I s E x p a n d e d & g t ; & l t ; W i d t h & g t ; 2 0 0 & l t ; / W i d t h & g t ; & l t ; / a : V a l u e & g t ; & l t ; / a : K e y V a l u e O f D i a g r a m O b j e c t K e y a n y T y p e z b w N T n L X & g t ; & l t ; a : K e y V a l u e O f D i a g r a m O b j e c t K e y a n y T y p e z b w N T n L X & g t ; & l t ; a : K e y & g t ; & l t ; K e y & g t ; T a b l e s \ X P T O \ C o l u m n s \ P . 0 4 - A & l t ; / K e y & g t ; & l t ; / a : K e y & g t ; & l t ; a : V a l u e   i : t y p e = " D i a g r a m D i s p l a y N o d e V i e w S t a t e " & g t ; & l t ; H e i g h t & g t ; 1 5 0 & l t ; / H e i g h t & g t ; & l t ; I s E x p a n d e d & g t ; t r u e & l t ; / I s E x p a n d e d & g t ; & l t ; W i d t h & g t ; 2 0 0 & l t ; / W i d t h & g t ; & l t ; / a : V a l u e & g t ; & l t ; / a : K e y V a l u e O f D i a g r a m O b j e c t K e y a n y T y p e z b w N T n L X & g t ; & l t ; a : K e y V a l u e O f D i a g r a m O b j e c t K e y a n y T y p e z b w N T n L X & g t ; & l t ; a : K e y & g t ; & l t ; K e y & g t ; T a b l e s \ X P T O \ C o l u m n s \ P . 0 5 - C   -   R e m a n e s c e n t e & l t ; / K e y & g t ; & l t ; / a : K e y & g t ; & l t ; a : V a l u e   i : t y p e = " D i a g r a m D i s p l a y N o d e V i e w S t a t e " & g t ; & l t ; H e i g h t & g t ; 1 5 0 & l t ; / H e i g h t & g t ; & l t ; I s E x p a n d e d & g t ; t r u e & l t ; / I s E x p a n d e d & g t ; & l t ; W i d t h & g t ; 2 0 0 & l t ; / W i d t h & g t ; & l t ; / a : V a l u e & g t ; & l t ; / a : K e y V a l u e O f D i a g r a m O b j e c t K e y a n y T y p e z b w N T n L X & g t ; & l t ; a : K e y V a l u e O f D i a g r a m O b j e c t K e y a n y T y p e z b w N T n L X & g t ; & l t ; a : K e y & g t ; & l t ; K e y & g t ; T a b l e s \ X P T O \ C o l u m n s \ P . 0 6 - A & l t ; / K e y & g t ; & l t ; / a : K e y & g t ; & l t ; a : V a l u e   i : t y p e = " D i a g r a m D i s p l a y N o d e V i e w S t a t e " & g t ; & l t ; H e i g h t & g t ; 1 5 0 & l t ; / H e i g h t & g t ; & l t ; I s E x p a n d e d & g t ; t r u e & l t ; / I s E x p a n d e d & g t ; & l t ; W i d t h & g t ; 2 0 0 & l t ; / W i d t h & g t ; & l t ; / a : V a l u e & g t ; & l t ; / a : K e y V a l u e O f D i a g r a m O b j e c t K e y a n y T y p e z b w N T n L X & g t ; & l t ; a : K e y V a l u e O f D i a g r a m O b j e c t K e y a n y T y p e z b w N T n L X & g t ; & l t ; a : K e y & g t ; & l t ; K e y & g t ; T a b l e s \ X P T O \ C o l u m n s \ P . 0 6 - B & l t ; / K e y & g t ; & l t ; / a : K e y & g t ; & l t ; a : V a l u e   i : t y p e = " D i a g r a m D i s p l a y N o d e V i e w S t a t e " & g t ; & l t ; H e i g h t & g t ; 1 5 0 & l t ; / H e i g h t & g t ; & l t ; I s E x p a n d e d & g t ; t r u e & l t ; / I s E x p a n d e d & g t ; & l t ; W i d t h & g t ; 2 0 0 & l t ; / W i d t h & g t ; & l t ; / a : V a l u e & g t ; & l t ; / a : K e y V a l u e O f D i a g r a m O b j e c t K e y a n y T y p e z b w N T n L X & g t ; & l t ; a : K e y V a l u e O f D i a g r a m O b j e c t K e y a n y T y p e z b w N T n L X & g t ; & l t ; a : K e y & g t ; & l t ; K e y & g t ; T a b l e s \ X P T O \ C o l u m n s \ E . 0 4 - A & l t ; / K e y & g t ; & l t ; / a : K e y & g t ; & l t ; a : V a l u e   i : t y p e = " D i a g r a m D i s p l a y N o d e V i e w S t a t e " & g t ; & l t ; H e i g h t & g t ; 1 5 0 & l t ; / H e i g h t & g t ; & l t ; I s E x p a n d e d & g t ; t r u e & l t ; / I s E x p a n d e d & g t ; & l t ; W i d t h & g t ; 2 0 0 & l t ; / W i d t h & g t ; & l t ; / a : V a l u e & g t ; & l t ; / a : K e y V a l u e O f D i a g r a m O b j e c t K e y a n y T y p e z b w N T n L X & g t ; & l t ; a : K e y V a l u e O f D i a g r a m O b j e c t K e y a n y T y p e z b w N T n L X & g t ; & l t ; a : K e y & g t ; & l t ; K e y & g t ; T a b l e s \ X P T O \ C o l u m n s \ E . 0 5 - A & l t ; / K e y & g t ; & l t ; / a : K e y & g t ; & l t ; a : V a l u e   i : t y p e = " D i a g r a m D i s p l a y N o d e V i e w S t a t e " & g t ; & l t ; H e i g h t & g t ; 1 5 0 & l t ; / H e i g h t & g t ; & l t ; I s E x p a n d e d & g t ; t r u e & l t ; / I s E x p a n d e d & g t ; & l t ; W i d t h & g t ; 2 0 0 & l t ; / W i d t h & g t ; & l t ; / a : V a l u e & g t ; & l t ; / a : K e y V a l u e O f D i a g r a m O b j e c t K e y a n y T y p e z b w N T n L X & g t ; & l t ; a : K e y V a l u e O f D i a g r a m O b j e c t K e y a n y T y p e z b w N T n L X & g t ; & l t ; a : K e y & g t ; & l t ; K e y & g t ; T a b l e s \ X P T O \ C o l u m n s \ E . 0 6 - A & l t ; / K e y & g t ; & l t ; / a : K e y & g t ; & l t ; a : V a l u e   i : t y p e = " D i a g r a m D i s p l a y N o d e V i e w S t a t e " & g t ; & l t ; H e i g h t & g t ; 1 5 0 & l t ; / H e i g h t & g t ; & l t ; I s E x p a n d e d & g t ; t r u e & l t ; / I s E x p a n d e d & g t ; & l t ; W i d t h & g t ; 2 0 0 & l t ; / W i d t h & g t ; & l t ; / a : V a l u e & g t ; & l t ; / a : K e y V a l u e O f D i a g r a m O b j e c t K e y a n y T y p e z b w N T n L X & g t ; & l t ; a : K e y V a l u e O f D i a g r a m O b j e c t K e y a n y T y p e z b w N T n L X & g t ; & l t ; a : K e y & g t ; & l t ; K e y & g t ; T a b l e s \ X P T O \ C o l u m n s \ E . 0 6 - B & l t ; / K e y & g t ; & l t ; / a : K e y & g t ; & l t ; a : V a l u e   i : t y p e = " D i a g r a m D i s p l a y N o d e V i e w S t a t e " & g t ; & l t ; H e i g h t & g t ; 1 5 0 & l t ; / H e i g h t & g t ; & l t ; I s E x p a n d e d & g t ; t r u e & l t ; / I s E x p a n d e d & g t ; & l t ; W i d t h & g t ; 2 0 0 & l t ; / W i d t h & g t ; & l t ; / a : V a l u e & g t ; & l t ; / a : K e y V a l u e O f D i a g r a m O b j e c t K e y a n y T y p e z b w N T n L X & g t ; & l t ; a : K e y V a l u e O f D i a g r a m O b j e c t K e y a n y T y p e z b w N T n L X & g t ; & l t ; a : K e y & g t ; & l t ; K e y & g t ; T a b l e s \ X P T O \ C o l u m n s \ E . 0 6 - C & l t ; / K e y & g t ; & l t ; / a : K e y & g t ; & l t ; a : V a l u e   i : t y p e = " D i a g r a m D i s p l a y N o d e V i e w S t a t e " & g t ; & l t ; H e i g h t & g t ; 1 5 0 & l t ; / H e i g h t & g t ; & l t ; I s E x p a n d e d & g t ; t r u e & l t ; / I s E x p a n d e d & g t ; & l t ; W i d t h & g t ; 2 0 0 & l t ; / W i d t h & g t ; & l t ; / a : V a l u e & g t ; & l t ; / a : K e y V a l u e O f D i a g r a m O b j e c t K e y a n y T y p e z b w N T n L X & g t ; & l t ; a : K e y V a l u e O f D i a g r a m O b j e c t K e y a n y T y p e z b w N T n L X & g t ; & l t ; a : K e y & g t ; & l t ; K e y & g t ; T a b l e s \ X P T O \ C o l u m n s \ E . 0 6 - D & l t ; / K e y & g t ; & l t ; / a : K e y & g t ; & l t ; a : V a l u e   i : t y p e = " D i a g r a m D i s p l a y N o d e V i e w S t a t e " & g t ; & l t ; H e i g h t & g t ; 1 5 0 & l t ; / H e i g h t & g t ; & l t ; I s E x p a n d e d & g t ; t r u e & l t ; / I s E x p a n d e d & g t ; & l t ; W i d t h & g t ; 2 0 0 & l t ; / W i d t h & g t ; & l t ; / a : V a l u e & g t ; & l t ; / a : K e y V a l u e O f D i a g r a m O b j e c t K e y a n y T y p e z b w N T n L X & g t ; & l t ; a : K e y V a l u e O f D i a g r a m O b j e c t K e y a n y T y p e z b w N T n L X & g t ; & l t ; a : K e y & g t ; & l t ; K e y & g t ; T a b l e s \ X P T O \ C o l u m n s \ E . 0 6 - H & l t ; / K e y & g t ; & l t ; / a : K e y & g t ; & l t ; a : V a l u e   i : t y p e = " D i a g r a m D i s p l a y N o d e V i e w S t a t e " & g t ; & l t ; H e i g h t & g t ; 1 5 0 & l t ; / H e i g h t & g t ; & l t ; I s E x p a n d e d & g t ; t r u e & l t ; / I s E x p a n d e d & g t ; & l t ; W i d t h & g t ; 2 0 0 & l t ; / W i d t h & g t ; & l t ; / a : V a l u e & g t ; & l t ; / a : K e y V a l u e O f D i a g r a m O b j e c t K e y a n y T y p e z b w N T n L X & g t ; & l t ; a : K e y V a l u e O f D i a g r a m O b j e c t K e y a n y T y p e z b w N T n L X & g t ; & l t ; a : K e y & g t ; & l t ; K e y & g t ; T a b l e s \ X P T O \ C o l u m n s \ E . 0 7 - A & l t ; / K e y & g t ; & l t ; / a : K e y & g t ; & l t ; a : V a l u e   i : t y p e = " D i a g r a m D i s p l a y N o d e V i e w S t a t e " & g t ; & l t ; H e i g h t & g t ; 1 5 0 & l t ; / H e i g h t & g t ; & l t ; I s E x p a n d e d & g t ; t r u e & l t ; / I s E x p a n d e d & g t ; & l t ; W i d t h & g t ; 2 0 0 & l t ; / W i d t h & g t ; & l t ; / a : V a l u e & g t ; & l t ; / a : K e y V a l u e O f D i a g r a m O b j e c t K e y a n y T y p e z b w N T n L X & g t ; & l t ; a : K e y V a l u e O f D i a g r a m O b j e c t K e y a n y T y p e z b w N T n L X & g t ; & l t ; a : K e y & g t ; & l t ; K e y & g t ; T a b l e s \ X P T O \ C o l u m n s \ E . 0 7 - B & l t ; / K e y & g t ; & l t ; / a : K e y & g t ; & l t ; a : V a l u e   i : t y p e = " D i a g r a m D i s p l a y N o d e V i e w S t a t e " & g t ; & l t ; H e i g h t & g t ; 1 5 0 & l t ; / H e i g h t & g t ; & l t ; I s E x p a n d e d & g t ; t r u e & l t ; / I s E x p a n d e d & g t ; & l t ; W i d t h & g t ; 2 0 0 & l t ; / W i d t h & g t ; & l t ; / a : V a l u e & g t ; & l t ; / a : K e y V a l u e O f D i a g r a m O b j e c t K e y a n y T y p e z b w N T n L X & g t ; & l t ; a : K e y V a l u e O f D i a g r a m O b j e c t K e y a n y T y p e z b w N T n L X & g t ; & l t ; a : K e y & g t ; & l t ; K e y & g t ; T a b l e s \ X P T O \ C o l u m n s \ E . 0 7 - C & l t ; / K e y & g t ; & l t ; / a : K e y & g t ; & l t ; a : V a l u e   i : t y p e = " D i a g r a m D i s p l a y N o d e V i e w S t a t e " & g t ; & l t ; H e i g h t & g t ; 1 5 0 & l t ; / H e i g h t & g t ; & l t ; I s E x p a n d e d & g t ; t r u e & l t ; / I s E x p a n d e d & g t ; & l t ; W i d t h & g t ; 2 0 0 & l t ; / W i d t h & g t ; & l t ; / a : V a l u e & g t ; & l t ; / a : K e y V a l u e O f D i a g r a m O b j e c t K e y a n y T y p e z b w N T n L X & g t ; & l t ; a : K e y V a l u e O f D i a g r a m O b j e c t K e y a n y T y p e z b w N T n L X & g t ; & l t ; a : K e y & g t ; & l t ; K e y & g t ; T a b l e s \ X P T O \ C o l u m n s \ E . 0 7 - D & l t ; / K e y & g t ; & l t ; / a : K e y & g t ; & l t ; a : V a l u e   i : t y p e = " D i a g r a m D i s p l a y N o d e V i e w S t a t e " & g t ; & l t ; H e i g h t & g t ; 1 5 0 & l t ; / H e i g h t & g t ; & l t ; I s E x p a n d e d & g t ; t r u e & l t ; / I s E x p a n d e d & g t ; & l t ; W i d t h & g t ; 2 0 0 & l t ; / W i d t h & g t ; & l t ; / a : V a l u e & g t ; & l t ; / a : K e y V a l u e O f D i a g r a m O b j e c t K e y a n y T y p e z b w N T n L X & g t ; & l t ; a : K e y V a l u e O f D i a g r a m O b j e c t K e y a n y T y p e z b w N T n L X & g t ; & l t ; a : K e y & g t ; & l t ; K e y & g t ; T a b l e s \ X P T O \ C o l u m n s \ E . 0 8 - A & l t ; / K e y & g t ; & l t ; / a : K e y & g t ; & l t ; a : V a l u e   i : t y p e = " D i a g r a m D i s p l a y N o d e V i e w S t a t e " & g t ; & l t ; H e i g h t & g t ; 1 5 0 & l t ; / H e i g h t & g t ; & l t ; I s E x p a n d e d & g t ; t r u e & l t ; / I s E x p a n d e d & g t ; & l t ; W i d t h & g t ; 2 0 0 & l t ; / W i d t h & g t ; & l t ; / a : V a l u e & g t ; & l t ; / a : K e y V a l u e O f D i a g r a m O b j e c t K e y a n y T y p e z b w N T n L X & g t ; & l t ; a : K e y V a l u e O f D i a g r a m O b j e c t K e y a n y T y p e z b w N T n L X & g t ; & l t ; a : K e y & g t ; & l t ; K e y & g t ; T a b l e s \ X P T O \ C o l u m n s \ I . 0 1 - B & l t ; / K e y & g t ; & l t ; / a : K e y & g t ; & l t ; a : V a l u e   i : t y p e = " D i a g r a m D i s p l a y N o d e V i e w S t a t e " & g t ; & l t ; H e i g h t & g t ; 1 5 0 & l t ; / H e i g h t & g t ; & l t ; I s E x p a n d e d & g t ; t r u e & l t ; / I s E x p a n d e d & g t ; & l t ; W i d t h & g t ; 2 0 0 & l t ; / W i d t h & g t ; & l t ; / a : V a l u e & g t ; & l t ; / a : K e y V a l u e O f D i a g r a m O b j e c t K e y a n y T y p e z b w N T n L X & g t ; & l t ; a : K e y V a l u e O f D i a g r a m O b j e c t K e y a n y T y p e z b w N T n L X & g t ; & l t ; a : K e y & g t ; & l t ; K e y & g t ; T a b l e s \ X P T O \ C o l u m n s \ I . 0 2 - C & l t ; / K e y & g t ; & l t ; / a : K e y & g t ; & l t ; a : V a l u e   i : t y p e = " D i a g r a m D i s p l a y N o d e V i e w S t a t e " & g t ; & l t ; H e i g h t & g t ; 1 5 0 & l t ; / H e i g h t & g t ; & l t ; I s E x p a n d e d & g t ; t r u e & l t ; / I s E x p a n d e d & g t ; & l t ; W i d t h & g t ; 2 0 0 & l t ; / W i d t h & g t ; & l t ; / a : V a l u e & g t ; & l t ; / a : K e y V a l u e O f D i a g r a m O b j e c t K e y a n y T y p e z b w N T n L X & g t ; & l t ; a : K e y V a l u e O f D i a g r a m O b j e c t K e y a n y T y p e z b w N T n L X & g t ; & l t ; a : K e y & g t ; & l t ; K e y & g t ; T a b l e s \ X P T O \ C o l u m n s \ R . 0 1 - C & l t ; / K e y & g t ; & l t ; / a : K e y & g t ; & l t ; a : V a l u e   i : t y p e = " D i a g r a m D i s p l a y N o d e V i e w S t a t e " & g t ; & l t ; H e i g h t & g t ; 1 5 0 & l t ; / H e i g h t & g t ; & l t ; I s E x p a n d e d & g t ; t r u e & l t ; / I s E x p a n d e d & g t ; & l t ; W i d t h & g t ; 2 0 0 & l t ; / W i d t h & g t ; & l t ; / a : V a l u e & g t ; & l t ; / a : K e y V a l u e O f D i a g r a m O b j e c t K e y a n y T y p e z b w N T n L X & g t ; & l t ; a : K e y V a l u e O f D i a g r a m O b j e c t K e y a n y T y p e z b w N T n L X & g t ; & l t ; a : K e y & g t ; & l t ; K e y & g t ; T a b l e s \ X P T O \ C o l u m n s \ R . 0 2 - B & l t ; / K e y & g t ; & l t ; / a : K e y & g t ; & l t ; a : V a l u e   i : t y p e = " D i a g r a m D i s p l a y N o d e V i e w S t a t e " & g t ; & l t ; H e i g h t & g t ; 1 5 0 & l t ; / H e i g h t & g t ; & l t ; I s E x p a n d e d & g t ; t r u e & l t ; / I s E x p a n d e d & g t ; & l t ; W i d t h & g t ; 2 0 0 & l t ; / W i d t h & g t ; & l t ; / a : V a l u e & g t ; & l t ; / a : K e y V a l u e O f D i a g r a m O b j e c t K e y a n y T y p e z b w N T n L X & g t ; & l t ; a : K e y V a l u e O f D i a g r a m O b j e c t K e y a n y T y p e z b w N T n L X & g t ; & l t ; a : K e y & g t ; & l t ; K e y & g t ; T a b l e s \ X P T O \ C o l u m n s \ R . 0 2 - C & l t ; / K e y & g t ; & l t ; / a : K e y & g t ; & l t ; a : V a l u e   i : t y p e = " D i a g r a m D i s p l a y N o d e V i e w S t a t e " & g t ; & l t ; H e i g h t & g t ; 1 5 0 & l t ; / H e i g h t & g t ; & l t ; I s E x p a n d e d & g t ; t r u e & l t ; / I s E x p a n d e d & g t ; & l t ; W i d t h & g t ; 2 0 0 & l t ; / W i d t h & g t ; & l t ; / a : V a l u e & g t ; & l t ; / a : K e y V a l u e O f D i a g r a m O b j e c t K e y a n y T y p e z b w N T n L X & g t ; & l t ; a : K e y V a l u e O f D i a g r a m O b j e c t K e y a n y T y p e z b w N T n L X & g t ; & l t ; a : K e y & g t ; & l t ; K e y & g t ; T a b l e s \ X P T O \ C o l u m n s \ R . 0 2 - D & l t ; / K e y & g t ; & l t ; / a : K e y & g t ; & l t ; a : V a l u e   i : t y p e = " D i a g r a m D i s p l a y N o d e V i e w S t a t e " & g t ; & l t ; H e i g h t & g t ; 1 5 0 & l t ; / H e i g h t & g t ; & l t ; I s E x p a n d e d & g t ; t r u e & l t ; / I s E x p a n d e d & g t ; & l t ; W i d t h & g t ; 2 0 0 & l t ; / W i d t h & g t ; & l t ; / a : V a l u e & g t ; & l t ; / a : K e y V a l u e O f D i a g r a m O b j e c t K e y a n y T y p e z b w N T n L X & g t ; & l t ; a : K e y V a l u e O f D i a g r a m O b j e c t K e y a n y T y p e z b w N T n L X & g t ; & l t ; a : K e y & g t ; & l t ; K e y & g t ; T a b l e s \ X P T O \ C o l u m n s \ R . 0 2 - E & l t ; / K e y & g t ; & l t ; / a : K e y & g t ; & l t ; a : V a l u e   i : t y p e = " D i a g r a m D i s p l a y N o d e V i e w S t a t e " & g t ; & l t ; H e i g h t & g t ; 1 5 0 & l t ; / H e i g h t & g t ; & l t ; I s E x p a n d e d & g t ; t r u e & l t ; / I s E x p a n d e d & g t ; & l t ; W i d t h & g t ; 2 0 0 & l t ; / W i d t h & g t ; & l t ; / a : V a l u e & g t ; & l t ; / a : K e y V a l u e O f D i a g r a m O b j e c t K e y a n y T y p e z b w N T n L X & g t ; & l t ; a : K e y V a l u e O f D i a g r a m O b j e c t K e y a n y T y p e z b w N T n L X & g t ; & l t ; a : K e y & g t ; & l t ; K e y & g t ; T a b l e s \ X P T O \ C o l u m n s \ R . 0 3 - A & l t ; / K e y & g t ; & l t ; / a : K e y & g t ; & l t ; a : V a l u e   i : t y p e = " D i a g r a m D i s p l a y N o d e V i e w S t a t e " & g t ; & l t ; H e i g h t & g t ; 1 5 0 & l t ; / H e i g h t & g t ; & l t ; I s E x p a n d e d & g t ; t r u e & l t ; / I s E x p a n d e d & g t ; & l t ; W i d t h & g t ; 2 0 0 & l t ; / W i d t h & g t ; & l t ; / a : V a l u e & g t ; & l t ; / a : K e y V a l u e O f D i a g r a m O b j e c t K e y a n y T y p e z b w N T n L X & g t ; & l t ; a : K e y V a l u e O f D i a g r a m O b j e c t K e y a n y T y p e z b w N T n L X & g t ; & l t ; a : K e y & g t ; & l t ; K e y & g t ; T a b l e s \ X P T O \ C o l u m n s \ R . 0 3 - B & l t ; / K e y & g t ; & l t ; / a : K e y & g t ; & l t ; a : V a l u e   i : t y p e = " D i a g r a m D i s p l a y N o d e V i e w S t a t e " & g t ; & l t ; H e i g h t & g t ; 1 5 0 & l t ; / H e i g h t & g t ; & l t ; I s E x p a n d e d & g t ; t r u e & l t ; / I s E x p a n d e d & g t ; & l t ; W i d t h & g t ; 2 0 0 & l t ; / W i d t h & g t ; & l t ; / a : V a l u e & g t ; & l t ; / a : K e y V a l u e O f D i a g r a m O b j e c t K e y a n y T y p e z b w N T n L X & g t ; & l t ; a : K e y V a l u e O f D i a g r a m O b j e c t K e y a n y T y p e z b w N T n L X & g t ; & l t ; a : K e y & g t ; & l t ; K e y & g t ; T a b l e s \ X P T O \ C o l u m n s \ R . 0 5 - G & l t ; / K e y & g t ; & l t ; / a : K e y & g t ; & l t ; a : V a l u e   i : t y p e = " D i a g r a m D i s p l a y N o d e V i e w S t a t e " & g t ; & l t ; H e i g h t & g t ; 1 5 0 & l t ; / H e i g h t & g t ; & l t ; I s E x p a n d e d & g t ; t r u e & l t ; / I s E x p a n d e d & g t ; & l t ; W i d t h & g t ; 2 0 0 & l t ; / W i d t h & g t ; & l t ; / a : V a l u e & g t ; & l t ; / a : K e y V a l u e O f D i a g r a m O b j e c t K e y a n y T y p e z b w N T n L X & g t ; & l t ; a : K e y V a l u e O f D i a g r a m O b j e c t K e y a n y T y p e z b w N T n L X & g t ; & l t ; a : K e y & g t ; & l t ; K e y & g t ; T a b l e s \ X P T O \ C o l u m n s \ n �   C a p t .   S u p e r f .   -   D A E E & l t ; / K e y & g t ; & l t ; / a : K e y & g t ; & l t ; a : V a l u e   i : t y p e = " D i a g r a m D i s p l a y N o d e V i e w S t a t e " & g t ; & l t ; H e i g h t & g t ; 1 5 0 & l t ; / H e i g h t & g t ; & l t ; I s E x p a n d e d & g t ; t r u e & l t ; / I s E x p a n d e d & g t ; & l t ; W i d t h & g t ; 2 0 0 & l t ; / W i d t h & g t ; & l t ; / a : V a l u e & g t ; & l t ; / a : K e y V a l u e O f D i a g r a m O b j e c t K e y a n y T y p e z b w N T n L X & g t ; & l t ; a : K e y V a l u e O f D i a g r a m O b j e c t K e y a n y T y p e z b w N T n L X & g t ; & l t ; a : K e y & g t ; & l t ; K e y & g t ; T a b l e s \ X P T O \ M e a s u r e s \ S o m a   d e   U G R H I & l t ; / K e y & g t ; & l t ; / a : K e y & g t ; & l t ; a : V a l u e   i : t y p e = " D i a g r a m D i s p l a y N o d e V i e w S t a t e " & g t ; & l t ; H e i g h t & g t ; 1 5 0 & l t ; / H e i g h t & g t ; & l t ; I s E x p a n d e d & g t ; t r u e & l t ; / I s E x p a n d e d & g t ; & l t ; W i d t h & g t ; 2 0 0 & l t ; / W i d t h & g t ; & l t ; / a : V a l u e & g t ; & l t ; / a : K e y V a l u e O f D i a g r a m O b j e c t K e y a n y T y p e z b w N T n L X & g t ; & l t ; a : K e y V a l u e O f D i a g r a m O b j e c t K e y a n y T y p e z b w N T n L X & g t ; & l t ; a : K e y & g t ; & l t ; K e y & g t ; T a b l e s \ X P T O \ S o m a   d e   U G R H I \ A d d i t i o n a l   I n f o \ M e d i d a   I m p l � c i t a & l t ; / K e y & g t ; & l t ; / a : K e y & g t ; & l t ; a : V a l u e   i : t y p e = " D i a g r a m D i s p l a y V i e w S t a t e I D i a g r a m T a g A d d i t i o n a l I n f o " / & g t ; & l t ; / a : K e y V a l u e O f D i a g r a m O b j e c t K e y a n y T y p e z b w N T n L X & g t ; & l t ; a : K e y V a l u e O f D i a g r a m O b j e c t K e y a n y T y p e z b w N T n L X & g t ; & l t ; a : K e y & g t ; & l t ; K e y & g t ; T a b l e s \ X P T O \ M e a s u r e s \ S o m a   d e   A n o & l t ; / K e y & g t ; & l t ; / a : K e y & g t ; & l t ; a : V a l u e   i : t y p e = " D i a g r a m D i s p l a y N o d e V i e w S t a t e " & g t ; & l t ; H e i g h t & g t ; 1 5 0 & l t ; / H e i g h t & g t ; & l t ; I s E x p a n d e d & g t ; t r u e & l t ; / I s E x p a n d e d & g t ; & l t ; W i d t h & g t ; 2 0 0 & l t ; / W i d t h & g t ; & l t ; / a : V a l u e & g t ; & l t ; / a : K e y V a l u e O f D i a g r a m O b j e c t K e y a n y T y p e z b w N T n L X & g t ; & l t ; a : K e y V a l u e O f D i a g r a m O b j e c t K e y a n y T y p e z b w N T n L X & g t ; & l t ; a : K e y & g t ; & l t ; K e y & g t ; T a b l e s \ X P T O \ S o m a   d e   A n o \ A d d i t i o n a l   I n f o \ M e d i d a   I m p l � c i t a & l t ; / K e y & g t ; & l t ; / a : K e y & g t ; & l t ; a : V a l u e   i : t y p e = " D i a g r a m D i s p l a y V i e w S t a t e I D i a g r a m T a g A d d i t i o n a l I n f o " / & g t ; & l t ; / a : K e y V a l u e O f D i a g r a m O b j e c t K e y a n y T y p e z b w N T n L X & g t ; & l t ; a : K e y V a l u e O f D i a g r a m O b j e c t K e y a n y T y p e z b w N T n L X & g t ; & l t ; a : K e y & g t ; & l t ; K e y & g t ; T a b l e s \ X P T O \ M e a s u r e s \ N �   M u n   I Q R   B o m & l t ; / K e y & g t ; & l t ; / a : K e y & g t ; & l t ; a : V a l u e   i : t y p e = " D i a g r a m D i s p l a y N o d e V i e w S t a t e " & g t ; & l t ; H e i g h t & g t ; 1 5 0 & l t ; / H e i g h t & g t ; & l t ; I s E x p a n d e d & g t ; t r u e & l t ; / I s E x p a n d e d & g t ; & l t ; W i d t h & g t ; 2 0 0 & l t ; / W i d t h & g t ; & l t ; / a : V a l u e & g t ; & l t ; / a : K e y V a l u e O f D i a g r a m O b j e c t K e y a n y T y p e z b w N T n L X & g t ; & l t ; a : K e y V a l u e O f D i a g r a m O b j e c t K e y a n y T y p e z b w N T n L X & g t ; & l t ; a : K e y & g t ; & l t ; K e y & g t ; T a b l e s \ X P T O \ M e a s u r e s \ D e m a n d a   S u p . & l t ; / K e y & g t ; & l t ; / a : K e y & g t ; & l t ; a : V a l u e   i : t y p e = " D i a g r a m D i s p l a y N o d e V i e w S t a t e " & g t ; & l t ; H e i g h t & g t ; 1 5 0 & l t ; / H e i g h t & g t ; & l t ; I s E x p a n d e d & g t ; t r u e & l t ; / I s E x p a n d e d & g t ; & l t ; W i d t h & g t ; 2 0 0 & l t ; / W i d t h & g t ; & l t ; / a : V a l u e & g t ; & l t ; / a : K e y V a l u e O f D i a g r a m O b j e c t K e y a n y T y p e z b w N T n L X & g t ; & l t ; a : K e y V a l u e O f D i a g r a m O b j e c t K e y a n y T y p e z b w N T n L X & g t ; & l t ; a : K e y & g t ; & l t ; K e y & g t ; T a b l e s \ X P T O \ C o l u m n s \ n �   C a p t .   S u b t .   -   D A E E & l t ; / K e y & g t ; & l t ; / a : K e y & g t ; & l t ; a : V a l u e   i : t y p e = " D i a g r a m D i s p l a y N o d e V i e w S t a t e " & g t ; & l t ; H e i g h t & g t ; 1 5 0 & l t ; / H e i g h t & g t ; & l t ; I s E x p a n d e d & g t ; t r u e & l t ; / I s E x p a n d e d & g t ; & l t ; W i d t h & g t ; 2 0 0 & l t ; / W i d t h & g t ; & l t ; / a : V a l u e & g t ; & l t ; / a : K e y V a l u e O f D i a g r a m O b j e c t K e y a n y T y p e z b w N T n L X & g t ; & l t ; a : K e y V a l u e O f D i a g r a m O b j e c t K e y a n y T y p e z b w N T n L X & g t ; & l t ; a : K e y & g t ; & l t ; K e y & g t ; T a b l e s \ X P T O \ M e a s u r e s \ D e m a n d a   S u b t . & l t ; / K e y & g t ; & l t ; / a : K e y & g t ; & l t ; a : V a l u e   i : t y p e = " D i a g r a m D i s p l a y N o d e V i e w S t a t e " & g t ; & l t ; H e i g h t & g t ; 1 5 0 & l t ; / H e i g h t & g t ; & l t ; I s E x p a n d e d & g t ; t r u e & l t ; / I s E x p a n d e d & g t ; & l t ; W i d t h & g t ; 2 0 0 & l t ; / W i d t h & g t ; & l t ; / a : V a l u e & g t ; & l t ; / a : K e y V a l u e O f D i a g r a m O b j e c t K e y a n y T y p e z b w N T n L X & g t ; & l t ; a : K e y V a l u e O f D i a g r a m O b j e c t K e y a n y T y p e z b w N T n L X & g t ; & l t ; a : K e y & g t ; & l t ; K e y & g t ; T a b l e s \ X P T O \ M e a s u r e s \ D e m a n d a   T o t a l & l t ; / K e y & g t ; & l t ; / a : K e y & g t ; & l t ; a : V a l u e   i : t y p e = " D i a g r a m D i s p l a y N o d e V i e w S t a t e " & g t ; & l t ; H e i g h t & g t ; 1 5 0 & l t ; / H e i g h t & g t ; & l t ; I s E x p a n d e d & g t ; t r u e & l t ; / I s E x p a n d e d & g t ; & l t ; W i d t h & g t ; 2 0 0 & l t ; / W i d t h & g t ; & l t ; / a : V a l u e & g t ; & l t ; / a : K e y V a l u e O f D i a g r a m O b j e c t K e y a n y T y p e z b w N T n L X & g t ; & l t ; a : K e y V a l u e O f D i a g r a m O b j e c t K e y a n y T y p e z b w N T n L X & g t ; & l t ; a : K e y & g t ; & l t ; K e y & g t ; T a b l e s \ X P T O \ M e a s u r e s \ D e m .   A b .   P � b l i c o & l t ; / K e y & g t ; & l t ; / a : K e y & g t ; & l t ; a : V a l u e   i : t y p e = " D i a g r a m D i s p l a y N o d e V i e w S t a t e " & g t ; & l t ; H e i g h t & g t ; 1 5 0 & l t ; / H e i g h t & g t ; & l t ; I s E x p a n d e d & g t ; t r u e & l t ; / I s E x p a n d e d & g t ; & l t ; W i d t h & g t ; 2 0 0 & l t ; / W i d t h & g t ; & l t ; / a : V a l u e & g t ; & l t ; / a : K e y V a l u e O f D i a g r a m O b j e c t K e y a n y T y p e z b w N T n L X & g t ; & l t ; a : K e y V a l u e O f D i a g r a m O b j e c t K e y a n y T y p e z b w N T n L X & g t ; & l t ; a : K e y & g t ; & l t ; K e y & g t ; T a b l e s \ X P T O \ M e a s u r e s \ D e m .   I n d . & l t ; / K e y & g t ; & l t ; / a : K e y & g t ; & l t ; a : V a l u e   i : t y p e = " D i a g r a m D i s p l a y N o d e V i e w S t a t e " & g t ; & l t ; H e i g h t & g t ; 1 5 0 & l t ; / H e i g h t & g t ; & l t ; I s E x p a n d e d & g t ; t r u e & l t ; / I s E x p a n d e d & g t ; & l t ; W i d t h & g t ; 2 0 0 & l t ; / W i d t h & g t ; & l t ; / a : V a l u e & g t ; & l t ; / a : K e y V a l u e O f D i a g r a m O b j e c t K e y a n y T y p e z b w N T n L X & g t ; & l t ; a : K e y V a l u e O f D i a g r a m O b j e c t K e y a n y T y p e z b w N T n L X & g t ; & l t ; a : K e y & g t ; & l t ; K e y & g t ; T a b l e s \ X P T O \ M e a s u r e s \ D e m a n d a   R u r a l & l t ; / K e y & g t ; & l t ; / a : K e y & g t ; & l t ; a : V a l u e   i : t y p e = " D i a g r a m D i s p l a y N o d e V i e w S t a t e " & g t ; & l t ; H e i g h t & g t ; 1 5 0 & l t ; / H e i g h t & g t ; & l t ; I s E x p a n d e d & g t ; t r u e & l t ; / I s E x p a n d e d & g t ; & l t ; W i d t h & g t ; 2 0 0 & l t ; / W i d t h & g t ; & l t ; / a : V a l u e & g t ; & l t ; / a : K e y V a l u e O f D i a g r a m O b j e c t K e y a n y T y p e z b w N T n L X & g t ; & l t ; a : K e y V a l u e O f D i a g r a m O b j e c t K e y a n y T y p e z b w N T n L X & g t ; & l t ; a : K e y & g t ; & l t ; K e y & g t ; T a b l e s \ X P T O \ M e a s u r e s \ D e m .   o u t r o s   u s o s & l t ; / K e y & g t ; & l t ; / a : K e y & g t ; & l t ; a : V a l u e   i : t y p e = " D i a g r a m D i s p l a y N o d e V i e w S t a t e " & g t ; & l t ; H e i g h t & g t ; 1 5 0 & l t ; / H e i g h t & g t ; & l t ; I s E x p a n d e d & g t ; t r u e & l t ; / I s E x p a n d e d & g t ; & l t ; W i d t h & g t ; 2 0 0 & l t ; / W i d t h & g t ; & l t ; / a : V a l u e & g t ; & l t ; / a : K e y V a l u e O f D i a g r a m O b j e c t K e y a n y T y p e z b w N T n L X & g t ; & l t ; a : K e y V a l u e O f D i a g r a m O b j e c t K e y a n y T y p e z b w N T n L X & g t ; & l t ; a : K e y & g t ; & l t ; K e y & g t ; T a b l e s \ X P T O \ M e a s u r e s \ P o p .   U r b . & l t ; / K e y & g t ; & l t ; / a : K e y & g t ; & l t ; a : V a l u e   i : t y p e = " D i a g r a m D i s p l a y N o d e V i e w S t a t e " & g t ; & l t ; H e i g h t & g t ; 1 5 0 & l t ; / H e i g h t & g t ; & l t ; I s E x p a n d e d & g t ; t r u e & l t ; / I s E x p a n d e d & g t ; & l t ; W i d t h & g t ; 2 0 0 & l t ; / W i d t h & g t ; & l t ; / a : V a l u e & g t ; & l t ; / a : K e y V a l u e O f D i a g r a m O b j e c t K e y a n y T y p e z b w N T n L X & g t ; & l t ; a : K e y V a l u e O f D i a g r a m O b j e c t K e y a n y T y p e z b w N T n L X & g t ; & l t ; a : K e y & g t ; & l t ; K e y & g t ; T a b l e s \ X P T O \ M e a s u r e s \ P o p .   R u r a l & l t ; / K e y & g t ; & l t ; / a : K e y & g t ; & l t ; a : V a l u e   i : t y p e = " D i a g r a m D i s p l a y N o d e V i e w S t a t e " & g t ; & l t ; H e i g h t & g t ; 1 5 0 & l t ; / H e i g h t & g t ; & l t ; I s E x p a n d e d & g t ; t r u e & l t ; / I s E x p a n d e d & g t ; & l t ; W i d t h & g t ; 2 0 0 & l t ; / W i d t h & g t ; & l t ; / a : V a l u e & g t ; & l t ; / a : K e y V a l u e O f D i a g r a m O b j e c t K e y a n y T y p e z b w N T n L X & g t ; & l t ; a : K e y V a l u e O f D i a g r a m O b j e c t K e y a n y T y p e z b w N T n L X & g t ; & l t ; a : K e y & g t ; & l t ; K e y & g t ; T a b l e s \ X P T O \ M e a s u r e s \ P o p .   T o t a l & l t ; / K e y & g t ; & l t ; / a : K e y & g t ; & l t ; a : V a l u e   i : t y p e = " D i a g r a m D i s p l a y N o d e V i e w S t a t e " & g t ; & l t ; H e i g h t & g t ; 1 5 0 & l t ; / H e i g h t & g t ; & l t ; I s E x p a n d e d & g t ; t r u e & l t ; / I s E x p a n d e d & g t ; & l t ; W i d t h & g t ; 2 0 0 & l t ; / W i d t h & g t ; & l t ; / a : V a l u e & g t ; & l t ; / a : K e y V a l u e O f D i a g r a m O b j e c t K e y a n y T y p e z b w N T n L X & g t ; & l t ; a : K e y V a l u e O f D i a g r a m O b j e c t K e y a n y T y p e z b w N T n L X & g t ; & l t ; a : K e y & g t ; & l t ; K e y & g t ; T a b l e s \ X P T O \ C o l u m n s \ P . 0 5 - C   -   R e d u z i d a & l t ; / K e y & g t ; & l t ; / a : K e y & g t ; & l t ; a : V a l u e   i : t y p e = " D i a g r a m D i s p l a y N o d e V i e w S t a t e " & g t ; & l t ; H e i g h t & g t ; 1 5 0 & l t ; / H e i g h t & g t ; & l t ; I s E x p a n d e d & g t ; t r u e & l t ; / I s E x p a n d e d & g t ; & l t ; W i d t h & g t ; 2 0 0 & l t ; / W i d t h & g t ; & l t ; / a : V a l u e & g t ; & l t ; / a : K e y V a l u e O f D i a g r a m O b j e c t K e y a n y T y p e z b w N T n L X & g t ; & l t ; a : K e y V a l u e O f D i a g r a m O b j e c t K e y a n y T y p e z b w N T n L X & g t ; & l t ; a : K e y & g t ; & l t ; K e y & g t ; T a b l e s \ d _ U G R H I & l t ; / K e y & g t ; & l t ; / a : K e y & g t ; & l t ; a : V a l u e   i : t y p e = " D i a g r a m D i s p l a y N o d e V i e w S t a t e " & g t ; & l t ; H e i g h t & g t ; 1 5 0 & l t ; / H e i g h t & g t ; & l t ; I s E x p a n d e d & g t ; t r u e & l t ; / I s E x p a n d e d & g t ; & l t ; L a y e d O u t & g t ; t r u e & l t ; / L a y e d O u t & g t ; & l t ; L e f t & g t ; 3 2 9 . 9 0 3 8 1 0 5 6 7 6 6 5 8 & l t ; / L e f t & g t ; & l t ; T a b I n d e x & g t ; 1 & l t ; / T a b I n d e x & g t ; & l t ; W i d t h & g t ; 2 0 0 & l t ; / W i d t h & g t ; & l t ; / a : V a l u e & g t ; & l t ; / a : K e y V a l u e O f D i a g r a m O b j e c t K e y a n y T y p e z b w N T n L X & g t ; & l t ; a : K e y V a l u e O f D i a g r a m O b j e c t K e y a n y T y p e z b w N T n L X & g t ; & l t ; a : K e y & g t ; & l t ; K e y & g t ; T a b l e s \ d _ U G R H I \ C o l u m n s \ u g r h i _ c o d & l t ; / K e y & g t ; & l t ; / a : K e y & g t ; & l t ; a : V a l u e   i : t y p e = " D i a g r a m D i s p l a y N o d e V i e w S t a t e " & g t ; & l t ; H e i g h t & g t ; 1 5 0 & l t ; / H e i g h t & g t ; & l t ; I s E x p a n d e d & g t ; t r u e & l t ; / I s E x p a n d e d & g t ; & l t ; W i d t h & g t ; 2 0 0 & l t ; / W i d t h & g t ; & l t ; / a : V a l u e & g t ; & l t ; / a : K e y V a l u e O f D i a g r a m O b j e c t K e y a n y T y p e z b w N T n L X & g t ; & l t ; a : K e y V a l u e O f D i a g r a m O b j e c t K e y a n y T y p e z b w N T n L X & g t ; & l t ; a : K e y & g t ; & l t ; K e y & g t ; T a b l e s \ d _ U G R H I \ C o l u m n s \ U G R H I _ C o m p & l t ; / K e y & g t ; & l t ; / a : K e y & g t ; & l t ; a : V a l u e   i : t y p e = " D i a g r a m D i s p l a y N o d e V i e w S t a t e " & g t ; & l t ; H e i g h t & g t ; 1 5 0 & l t ; / H e i g h t & g t ; & l t ; I s E x p a n d e d & g t ; t r u e & l t ; / I s E x p a n d e d & g t ; & l t ; W i d t h & g t ; 2 0 0 & l t ; / W i d t h & g t ; & l t ; / a : V a l u e & g t ; & l t ; / a : K e y V a l u e O f D i a g r a m O b j e c t K e y a n y T y p e z b w N T n L X & g t ; & l t ; a : K e y V a l u e O f D i a g r a m O b j e c t K e y a n y T y p e z b w N T n L X & g t ; & l t ; a : K e y & g t ; & l t ; K e y & g t ; T a b l e s \ d _ U G R H I \ C o l u m n s \ U G R H I & l t ; / K e y & g t ; & l t ; / a : K e y & g t ; & l t ; a : V a l u e   i : t y p e = " D i a g r a m D i s p l a y N o d e V i e w S t a t e " & g t ; & l t ; H e i g h t & g t ; 1 5 0 & l t ; / H e i g h t & g t ; & l t ; I s E x p a n d e d & g t ; t r u e & l t ; / I s E x p a n d e d & g t ; & l t ; W i d t h & g t ; 2 0 0 & l t ; / W i d t h & g t ; & l t ; / a : V a l u e & g t ; & l t ; / a : K e y V a l u e O f D i a g r a m O b j e c t K e y a n y T y p e z b w N T n L X & g t ; & l t ; a : K e y V a l u e O f D i a g r a m O b j e c t K e y a n y T y p e z b w N T n L X & g t ; & l t ; a : K e y & g t ; & l t ; K e y & g t ; T a b l e s \ d _ U G R H I \ C o l u m n s \ C o l e g i a d o & l t ; / K e y & g t ; & l t ; / a : K e y & g t ; & l t ; a : V a l u e   i : t y p e = " D i a g r a m D i s p l a y N o d e V i e w S t a t e " & g t ; & l t ; H e i g h t & g t ; 1 5 0 & l t ; / H e i g h t & g t ; & l t ; I s E x p a n d e d & g t ; t r u e & l t ; / I s E x p a n d e d & g t ; & l t ; W i d t h & g t ; 2 0 0 & l t ; / W i d t h & g t ; & l t ; / a : V a l u e & g t ; & l t ; / a : K e y V a l u e O f D i a g r a m O b j e c t K e y a n y T y p e z b w N T n L X & g t ; & l t ; a : K e y V a l u e O f D i a g r a m O b j e c t K e y a n y T y p e z b w N T n L X & g t ; & l t ; a : K e y & g t ; & l t ; K e y & g t ; R e l a t i o n s h i p s \ & a m p ; l t ; T a b l e s \ X P T O \ C o l u m n s \ U G R H I & a m p ; g t ; - & a m p ; l t ; T a b l e s \ d _ U G R H I \ C o l u m n s \ u g r h i _ c o d & a m p ; g t ; \ F K & l t ; / K e y & g t ; & l t ; / a : K e y & g t ; & l t ; a : V a l u e   i : t y p e = " D i a g r a m D i s p l a y L i n k E n d p o i n t V i e w S t a t e " & g t ; & l t ; H e i g h t & g t ; 1 6 & l t ; / H e i g h t & g t ; & l t ; L a b e l L o c a t i o n   x m l n s : b = " h t t p : / / s c h e m a s . d a t a c o n t r a c t . o r g / 2 0 0 4 / 0 7 / S y s t e m . W i n d o w s " & g t ; & l t ; b : _ x & g t ; 2 0 0 . 0 0 0 0 0 0 0 0 0 0 0 0 0 3 & l t ; / b : _ x & g t ; & l t ; b : _ y & g t ; 6 7 & l t ; / b : _ y & g t ; & l t ; / L a b e l L o c a t i o n & g t ; & l t ; L o c a t i o n   x m l n s : b = " h t t p : / / s c h e m a s . d a t a c o n t r a c t . o r g / 2 0 0 4 / 0 7 / S y s t e m . W i n d o w s " & g t ; & l t ; b : _ x & g t ; 2 0 0 & l t ; / b : _ x & g t ; & l t ; b : _ y & g t ; 7 5 & l t ; / b : _ y & g t ; & l t ; / L o c a t i o n & g t ; & l t ; S h a p e R o t a t e A n g l e & g t ; 3 6 0 & l t ; / S h a p e R o t a t e A n g l e & g t ; & l t ; W i d t h & g t ; 1 6 & l t ; / W i d t h & g t ; & l t ; / a : V a l u e & g t ; & l t ; / a : K e y V a l u e O f D i a g r a m O b j e c t K e y a n y T y p e z b w N T n L X & g t ; & l t ; a : K e y V a l u e O f D i a g r a m O b j e c t K e y a n y T y p e z b w N T n L X & g t ; & l t ; a : K e y & g t ; & l t ; K e y & g t ; R e l a t i o n s h i p s \ & a m p ; l t ; T a b l e s \ X P T O \ C o l u m n s \ U G R H I & a m p ; g t ; - & a m p ; l t ; T a b l e s \ d _ U G R H I \ C o l u m n s \ u g r h i _ c o d & a m p ; g t ; \ P K & l t ; / K e y & g t ; & l t ; / a : K e y & g t ; & l t ; a : V a l u e   i : t y p e = " D i a g r a m D i s p l a y L i n k E n d p o i n t V i e w S t a t e " & g t ; & l t ; H e i g h t & g t ; 1 6 & l t ; / H e i g h t & g t ; & l t ; L a b e l L o c a t i o n   x m l n s : b = " h t t p : / / s c h e m a s . d a t a c o n t r a c t . o r g / 2 0 0 4 / 0 7 / S y s t e m . W i n d o w s " & g t ; & l t ; b : _ x & g t ; 3 1 3 . 9 0 3 8 1 0 5 6 7 6 6 5 8 & l t ; / b : _ x & g t ; & l t ; b : _ y & g t ; 6 7 & l t ; / b : _ y & g t ; & l t ; / L a b e l L o c a t i o n & g t ; & l t ; L o c a t i o n   x m l n s : b = " h t t p : / / s c h e m a s . d a t a c o n t r a c t . o r g / 2 0 0 4 / 0 7 / S y s t e m . W i n d o w s " & g t ; & l t ; b : _ x & g t ; 3 2 9 . 9 0 3 8 1 0 5 6 7 6 6 5 8 & l t ; / b : _ x & g t ; & l t ; b : _ y & g t ; 7 5 & l t ; / b : _ y & g t ; & l t ; / L o c a t i o n & g t ; & l t ; S h a p e R o t a t e A n g l e & g t ; 1 8 0 & l t ; / S h a p e R o t a t e A n g l e & g t ; & l t ; W i d t h & g t ; 1 6 & l t ; / W i d t h & g t ; & l t ; / a : V a l u e & g t ; & l t ; / a : K e y V a l u e O f D i a g r a m O b j e c t K e y a n y T y p e z b w N T n L X & g t ; & l t ; a : K e y V a l u e O f D i a g r a m O b j e c t K e y a n y T y p e z b w N T n L X & g t ; & l t ; a : K e y & g t ; & l t ; K e y & g t ; R e l a t i o n s h i p s \ & a m p ; l t ; T a b l e s \ X P T O \ C o l u m n s \ U G R H I & a m p ; g t ; - & a m p ; l t ; T a b l e s \ d _ U G R H I \ C o l u m n s \ u g r h i _ c o d & a m p ; g t ; \ C r o s s F i l t e r & l t ; / K e y & g t ; & l t ; / a : K e y & g t ; & l t ; a : V a l u e   i : t y p e = " D i a g r a m D i s p l a y L i n k C r o s s F i l t e r V i e w S t a t e " & g t ; & l t ; P o i n t s   x m l n s : b = " h t t p : / / s c h e m a s . d a t a c o n t r a c t . o r g / 2 0 0 4 / 0 7 / S y s t e m . W i n d o w s " & g t ; & l t ; b : P o i n t & g t ; & l t ; b : _ x & g t ; 2 1 6 . 0 0 0 0 0 0 0 0 0 0 0 0 0 3 & l t ; / b : _ x & g t ; & l t ; b : _ y & g t ; 7 5 & l t ; / b : _ y & g t ; & l t ; / b : P o i n t & g t ; & l t ; b : P o i n t & g t ; & l t ; b : _ x & g t ; 3 1 3 . 9 0 3 8 1 0 5 6 7 6 6 5 8 & l t ; / b : _ x & g t ; & l t ; b : _ y & g t ; 7 5 & l t ; / b : _ y & g t ; & l t ; / b : P o i n t & g t ; & l t ; / P o i n t s & g t ; & l t ; / a : V a l u e & g t ; & l t ; / a : K e y V a l u e O f D i a g r a m O b j e c t K e y a n y T y p e z b w N T n L X & g t ; & l t ; a : K e y V a l u e O f D i a g r a m O b j e c t K e y a n y T y p e z b w N T n L X & g t ; & l t ; a : K e y & g t ; & l t ; K e y & g t ; T a b l e s \ X P T O \ C o l u m n s \ A n o & l t ; / K e y & g t ; & l t ; / a : K e y & g t ; & l t ; a : V a l u e   i : t y p e = " D i a g r a m D i s p l a y N o d e V i e w S t a t e " & g t ; & l t ; H e i g h t & g t ; 1 5 0 & l t ; / H e i g h t & g t ; & l t ; I s E x p a n d e d & g t ; t r u e & l t ; / I s E x p a n d e d & g t ; & l t ; W i d t h & g t ; 2 0 0 & l t ; / W i d t h & g t ; & l t ; / a : V a l u e & g t ; & l t ; / a : K e y V a l u e O f D i a g r a m O b j e c t K e y a n y T y p e z b w N T n L X & g t ; & l t ; a : K e y V a l u e O f D i a g r a m O b j e c t K e y a n y T y p e z b w N T n L X & g t ; & l t ; a : K e y & g t ; & l t ; K e y & g t ; T a b l e s \ X P T O & l t ; / K e y & g t ; & l t ; / a : K e y & g t ; & l t ; a : V a l u e   i : t y p e = " D i a g r a m D i s p l a y N o d e V i e w S t a t e " & g t ; & l t ; H e i g h t & g t ; 1 5 0 & l t ; / H e i g h t & g t ; & l t ; I s E x p a n d e d & g t ; t r u e & l t ; / I s E x p a n d e d & g t ; & l t ; L a y e d O u t & g t ; t r u e & l t ; / L a y e d O u t & g t ; & l t ; W i d t h & g t ; 2 0 0 & l t ; / W i d t h & g t ; & l t ; / a : V a l u e & g t ; & l t ; / a : K e y V a l u e O f D i a g r a m O b j e c t K e y a n y T y p e z b w N T n L X & g t ; & l t ; / V i e w S t a t e s & g t ; & l t ; / D i a g r a m M a n a g e r . S e r i a l i z a b l e D i a g r a m & g t ; & l t ; D i a g r a m M a n a g e r . S e r i a l i z a b l e D i a g r a m & g t ; & l t ; A d a p t e r   i : t y p e = " M e a s u r e D i a g r a m S a n d b o x A d a p t e r " & g t ; & l t ; T a b l e N a m e & g t ; X P T 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 i : t y p e = " S a n d b o x E d i t o r M e a s u r e G r i d K e y " & g t ; & l t ; T a b l e N a m e & g t ; X P T O & l t ; / T a b l e N a m e & g t ; & l t ; / K e y & g t ; & l t ; M a i n t a i n e r 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 r e a d o n l y & l t ; / K e y & g t ; & l t ; / D i a g r a m O b j e c t K e y & g t ; & l t ; D i a g r a m O b j e c t K e y & g t ; & l t ; K e y & g t ; M e a s u r e s \ N �   M u n   I Q R   B o m & l t ; / K e y & g t ; & l t ; / D i a g r a m O b j e c t K e y & g t ; & l t ; D i a g r a m O b j e c t K e y & g t ; & l t ; K e y & g t ; M e a s u r e s \ N �   M u n   I Q R   B o m \ T a g I n f o \ F � r m u l a & l t ; / K e y & g t ; & l t ; / D i a g r a m O b j e c t K e y & g t ; & l t ; D i a g r a m O b j e c t K e y & g t ; & l t ; K e y & g t ; M e a s u r e s \ N �   M u n   I Q R   B o m \ T a g I n f o \ V a l o r & l t ; / K e y & g t ; & l t ; / D i a g r a m O b j e c t K e y & g t ; & l t ; D i a g r a m O b j e c t K e y & g t ; & l t ; K e y & g t ; M e a s u r e s \ D e m a n d a   S u p . & l t ; / K e y & g t ; & l t ; / D i a g r a m O b j e c t K e y & g t ; & l t ; D i a g r a m O b j e c t K e y & g t ; & l t ; K e y & g t ; M e a s u r e s \ D e m a n d a   S u p . \ T a g I n f o \ F � r m u l a & l t ; / K e y & g t ; & l t ; / D i a g r a m O b j e c t K e y & g t ; & l t ; D i a g r a m O b j e c t K e y & g t ; & l t ; K e y & g t ; M e a s u r e s \ D e m a n d a   S u p . \ T a g I n f o \ V a l o r & l t ; / K e y & g t ; & l t ; / D i a g r a m O b j e c t K e y & g t ; & l t ; D i a g r a m O b j e c t K e y & g t ; & l t ; K e y & g t ; M e a s u r e s \ D e m a n d a   S u b t . & l t ; / K e y & g t ; & l t ; / D i a g r a m O b j e c t K e y & g t ; & l t ; D i a g r a m O b j e c t K e y & g t ; & l t ; K e y & g t ; M e a s u r e s \ D e m a n d a   S u b t . \ T a g I n f o \ F � r m u l a & l t ; / K e y & g t ; & l t ; / D i a g r a m O b j e c t K e y & g t ; & l t ; D i a g r a m O b j e c t K e y & g t ; & l t ; K e y & g t ; M e a s u r e s \ D e m a n d a   S u b t . \ T a g I n f o \ V a l o r & l t ; / K e y & g t ; & l t ; / D i a g r a m O b j e c t K e y & g t ; & l t ; D i a g r a m O b j e c t K e y & g t ; & l t ; K e y & g t ; M e a s u r e s \ D e m a n d a   T o t a l & l t ; / K e y & g t ; & l t ; / D i a g r a m O b j e c t K e y & g t ; & l t ; D i a g r a m O b j e c t K e y & g t ; & l t ; K e y & g t ; M e a s u r e s \ D e m a n d a   T o t a l \ T a g I n f o \ F � r m u l a & l t ; / K e y & g t ; & l t ; / D i a g r a m O b j e c t K e y & g t ; & l t ; D i a g r a m O b j e c t K e y & g t ; & l t ; K e y & g t ; M e a s u r e s \ D e m a n d a   T o t a l \ T a g I n f o \ V a l o r & l t ; / K e y & g t ; & l t ; / D i a g r a m O b j e c t K e y & g t ; & l t ; D i a g r a m O b j e c t K e y & g t ; & l t ; K e y & g t ; M e a s u r e s \ D e m .   A b .   P � b l i c o & l t ; / K e y & g t ; & l t ; / D i a g r a m O b j e c t K e y & g t ; & l t ; D i a g r a m O b j e c t K e y & g t ; & l t ; K e y & g t ; M e a s u r e s \ D e m .   A b .   P � b l i c o \ T a g I n f o \ F � r m u l a & l t ; / K e y & g t ; & l t ; / D i a g r a m O b j e c t K e y & g t ; & l t ; D i a g r a m O b j e c t K e y & g t ; & l t ; K e y & g t ; M e a s u r e s \ D e m .   A b .   P � b l i c o \ T a g I n f o \ V a l o r & l t ; / K e y & g t ; & l t ; / D i a g r a m O b j e c t K e y & g t ; & l t ; D i a g r a m O b j e c t K e y & g t ; & l t ; K e y & g t ; M e a s u r e s \ D e m .   I n d . & l t ; / K e y & g t ; & l t ; / D i a g r a m O b j e c t K e y & g t ; & l t ; D i a g r a m O b j e c t K e y & g t ; & l t ; K e y & g t ; M e a s u r e s \ D e m .   I n d . \ T a g I n f o \ F � r m u l a & l t ; / K e y & g t ; & l t ; / D i a g r a m O b j e c t K e y & g t ; & l t ; D i a g r a m O b j e c t K e y & g t ; & l t ; K e y & g t ; M e a s u r e s \ D e m .   I n d . \ T a g I n f o \ V a l o r & l t ; / K e y & g t ; & l t ; / D i a g r a m O b j e c t K e y & g t ; & l t ; D i a g r a m O b j e c t K e y & g t ; & l t ; K e y & g t ; M e a s u r e s \ D e m a n d a   R u r a l & l t ; / K e y & g t ; & l t ; / D i a g r a m O b j e c t K e y & g t ; & l t ; D i a g r a m O b j e c t K e y & g t ; & l t ; K e y & g t ; M e a s u r e s \ D e m a n d a   R u r a l \ T a g I n f o \ F � r m u l a & l t ; / K e y & g t ; & l t ; / D i a g r a m O b j e c t K e y & g t ; & l t ; D i a g r a m O b j e c t K e y & g t ; & l t ; K e y & g t ; M e a s u r e s \ D e m a n d a   R u r a l \ T a g I n f o \ V a l o r & l t ; / K e y & g t ; & l t ; / D i a g r a m O b j e c t K e y & g t ; & l t ; D i a g r a m O b j e c t K e y & g t ; & l t ; K e y & g t ; M e a s u r e s \ D e m .   o u t r o s   u s o s & l t ; / K e y & g t ; & l t ; / D i a g r a m O b j e c t K e y & g t ; & l t ; D i a g r a m O b j e c t K e y & g t ; & l t ; K e y & g t ; M e a s u r e s \ D e m .   o u t r o s   u s o s \ T a g I n f o \ F � r m u l a & l t ; / K e y & g t ; & l t ; / D i a g r a m O b j e c t K e y & g t ; & l t ; D i a g r a m O b j e c t K e y & g t ; & l t ; K e y & g t ; M e a s u r e s \ D e m .   o u t r o s   u s o s \ T a g I n f o \ V a l o r & l t ; / K e y & g t ; & l t ; / D i a g r a m O b j e c t K e y & g t ; & l t ; D i a g r a m O b j e c t K e y & g t ; & l t ; K e y & g t ; M e a s u r e s \ P o p .   U r b . & l t ; / K e y & g t ; & l t ; / D i a g r a m O b j e c t K e y & g t ; & l t ; D i a g r a m O b j e c t K e y & g t ; & l t ; K e y & g t ; M e a s u r e s \ P o p .   U r b . \ T a g I n f o \ F � r m u l a & l t ; / K e y & g t ; & l t ; / D i a g r a m O b j e c t K e y & g t ; & l t ; D i a g r a m O b j e c t K e y & g t ; & l t ; K e y & g t ; M e a s u r e s \ P o p .   U r b . \ T a g I n f o \ V a l o r & l t ; / K e y & g t ; & l t ; / D i a g r a m O b j e c t K e y & g t ; & l t ; D i a g r a m O b j e c t K e y & g t ; & l t ; K e y & g t ; M e a s u r e s \ P o p .   R u r a l & l t ; / K e y & g t ; & l t ; / D i a g r a m O b j e c t K e y & g t ; & l t ; D i a g r a m O b j e c t K e y & g t ; & l t ; K e y & g t ; M e a s u r e s \ P o p .   R u r a l \ T a g I n f o \ F � r m u l a & l t ; / K e y & g t ; & l t ; / D i a g r a m O b j e c t K e y & g t ; & l t ; D i a g r a m O b j e c t K e y & g t ; & l t ; K e y & g t ; M e a s u r e s \ P o p .   R u r a l \ T a g I n f o \ V a l o r & l t ; / K e y & g t ; & l t ; / D i a g r a m O b j e c t K e y & g t ; & l t ; D i a g r a m O b j e c t K e y & g t ; & l t ; K e y & g t ; M e a s u r e s \ P o p .   T o t a l & l t ; / K e y & g t ; & l t ; / D i a g r a m O b j e c t K e y & g t ; & l t ; D i a g r a m O b j e c t K e y & g t ; & l t ; K e y & g t ; M e a s u r e s \ P o p .   T o t a l \ T a g I n f o \ F � r m u l a & l t ; / K e y & g t ; & l t ; / D i a g r a m O b j e c t K e y & g t ; & l t ; D i a g r a m O b j e c t K e y & g t ; & l t ; K e y & g t ; M e a s u r e s \ P o p .   T o t a l \ T a g I n f o \ V a l o r & l t ; / K e y & g t ; & l t ; / D i a g r a m O b j e c t K e y & g t ; & l t ; D i a g r a m O b j e c t K e y & g t ; & l t ; K e y & g t ; M e a s u r e s \ P e c u � r i a & l t ; / K e y & g t ; & l t ; / D i a g r a m O b j e c t K e y & g t ; & l t ; D i a g r a m O b j e c t K e y & g t ; & l t ; K e y & g t ; M e a s u r e s \ P e c u � r i a \ T a g I n f o \ F � r m u l a & l t ; / K e y & g t ; & l t ; / D i a g r a m O b j e c t K e y & g t ; & l t ; D i a g r a m O b j e c t K e y & g t ; & l t ; K e y & g t ; M e a s u r e s \ P e c u � r i a \ T a g I n f o \ V a l o r & l t ; / K e y & g t ; & l t ; / D i a g r a m O b j e c t K e y & g t ; & l t ; D i a g r a m O b j e c t K e y & g t ; & l t ; K e y & g t ; M e a s u r e s \ A v e s & l t ; / K e y & g t ; & l t ; / D i a g r a m O b j e c t K e y & g t ; & l t ; D i a g r a m O b j e c t K e y & g t ; & l t ; K e y & g t ; M e a s u r e s \ A v e s \ T a g I n f o \ F � r m u l a & l t ; / K e y & g t ; & l t ; / D i a g r a m O b j e c t K e y & g t ; & l t ; D i a g r a m O b j e c t K e y & g t ; & l t ; K e y & g t ; M e a s u r e s \ A v e s \ T a g I n f o \ V a l o r & l t ; / K e y & g t ; & l t ; / D i a g r a m O b j e c t K e y & g t ; & l t ; D i a g r a m O b j e c t K e y & g t ; & l t ; K e y & g t ; M e a s u r e s \ S u i n o s & l t ; / K e y & g t ; & l t ; / D i a g r a m O b j e c t K e y & g t ; & l t ; D i a g r a m O b j e c t K e y & g t ; & l t ; K e y & g t ; M e a s u r e s \ S u i n o s \ T a g I n f o \ F � r m u l a & l t ; / K e y & g t ; & l t ; / D i a g r a m O b j e c t K e y & g t ; & l t ; D i a g r a m O b j e c t K e y & g t ; & l t ; K e y & g t ; M e a s u r e s \ S u i n o s \ T a g I n f o \ V a l o r & l t ; / K e y & g t ; & l t ; / D i a g r a m O b j e c t K e y & g t ; & l t ; D i a g r a m O b j e c t K e y & g t ; & l t ; K e y & g t ; M e a s u r e s \ S o m a   d e   U G R H I & l t ; / K e y & g t ; & l t ; / D i a g r a m O b j e c t K e y & g t ; & l t ; D i a g r a m O b j e c t K e y & g t ; & l t ; K e y & g t ; M e a s u r e s \ S o m a   d e   U G R H I \ T a g I n f o \ F � r m u l a & l t ; / K e y & g t ; & l t ; / D i a g r a m O b j e c t K e y & g t ; & l t ; D i a g r a m O b j e c t K e y & g t ; & l t ; K e y & g t ; M e a s u r e s \ S o m a   d e   U G R H I \ T a g I n f o \ V a l o r & l t ; / K e y & g t ; & l t ; / D i a g r a m O b j e c t K e y & g t ; & l t ; D i a g r a m O b j e c t K e y & g t ; & l t ; K e y & g t ; M e a s u r e s \ S o m a   d e   A n o & l t ; / K e y & g t ; & l t ; / D i a g r a m O b j e c t K e y & g t ; & l t ; D i a g r a m O b j e c t K e y & g t ; & l t ; K e y & g t ; M e a s u r e s \ S o m a   d e   A n o \ T a g I n f o \ F � r m u l a & l t ; / K e y & g t ; & l t ; / D i a g r a m O b j e c t K e y & g t ; & l t ; D i a g r a m O b j e c t K e y & g t ; & l t ; K e y & g t ; M e a s u r e s \ S o m a   d e   A n o \ T a g I n f o \ V a l o r & l t ; / K e y & g t ; & l t ; / D i a g r a m O b j e c t K e y & g t ; & l t ; D i a g r a m O b j e c t K e y & g t ; & l t ; K e y & g t ; M e a s u r e s \ S o m a   d e   P 0 1 - D & l t ; / K e y & g t ; & l t ; / D i a g r a m O b j e c t K e y & g t ; & l t ; D i a g r a m O b j e c t K e y & g t ; & l t ; K e y & g t ; M e a s u r e s \ S o m a   d e   P 0 1 - D \ T a g I n f o \ F � r m u l a & l t ; / K e y & g t ; & l t ; / D i a g r a m O b j e c t K e y & g t ; & l t ; D i a g r a m O b j e c t K e y & g t ; & l t ; K e y & g t ; M e a s u r e s \ S o m a   d e   P 0 1 - D \ T a g I n f o \ V a l o r & l t ; / K e y & g t ; & l t ; / D i a g r a m O b j e c t K e y & g t ; & l t ; D i a g r a m O b j e c t K e y & g t ; & l t ; K e y & g t ; M e a s u r e s \ S o m a   d e   P . 0 1 - B & l t ; / K e y & g t ; & l t ; / D i a g r a m O b j e c t K e y & g t ; & l t ; D i a g r a m O b j e c t K e y & g t ; & l t ; K e y & g t ; M e a s u r e s \ S o m a   d e   P . 0 1 - B \ T a g I n f o \ F � r m u l a & l t ; / K e y & g t ; & l t ; / D i a g r a m O b j e c t K e y & g t ; & l t ; D i a g r a m O b j e c t K e y & g t ; & l t ; K e y & g t ; M e a s u r e s \ S o m a   d e   P . 0 1 - B \ T a g I n f o \ V a l o r & l t ; / K e y & g t ; & l t ; / D i a g r a m O b j e c t K e y & g t ; & l t ; D i a g r a m O b j e c t K e y & g t ; & l t ; K e y & g t ; M e a s u r e s \ S o m a   d e   P . 0 1 - C & l t ; / K e y & g t ; & l t ; / D i a g r a m O b j e c t K e y & g t ; & l t ; D i a g r a m O b j e c t K e y & g t ; & l t ; K e y & g t ; M e a s u r e s \ S o m a   d e   P . 0 1 - C \ T a g I n f o \ F � r m u l a & l t ; / K e y & g t ; & l t ; / D i a g r a m O b j e c t K e y & g t ; & l t ; D i a g r a m O b j e c t K e y & g t ; & l t ; K e y & g t ; M e a s u r e s \ S o m a   d e   P . 0 1 - C \ T a g I n f o \ V a l o r & l t ; / K e y & g t ; & l t ; / D i a g r a m O b j e c t K e y & g t ; & l t ; D i a g r a m O b j e c t K e y & g t ; & l t ; K e y & g t ; M e a s u r e s \ S o m a   d e   P . 0 2 - A & l t ; / K e y & g t ; & l t ; / D i a g r a m O b j e c t K e y & g t ; & l t ; D i a g r a m O b j e c t K e y & g t ; & l t ; K e y & g t ; M e a s u r e s \ S o m a   d e   P . 0 2 - A \ T a g I n f o \ F � r m u l a & l t ; / K e y & g t ; & l t ; / D i a g r a m O b j e c t K e y & g t ; & l t ; D i a g r a m O b j e c t K e y & g t ; & l t ; K e y & g t ; M e a s u r e s \ S o m a   d e   P . 0 2 - A \ T a g I n f o \ V a l o r & l t ; / K e y & g t ; & l t ; / D i a g r a m O b j e c t K e y & g t ; & l t ; D i a g r a m O b j e c t K e y & g t ; & l t ; K e y & g t ; M e a s u r e s \ S o m a   d e   P . 0 2 - B & l t ; / K e y & g t ; & l t ; / D i a g r a m O b j e c t K e y & g t ; & l t ; D i a g r a m O b j e c t K e y & g t ; & l t ; K e y & g t ; M e a s u r e s \ S o m a   d e   P . 0 2 - B \ T a g I n f o \ F � r m u l a & l t ; / K e y & g t ; & l t ; / D i a g r a m O b j e c t K e y & g t ; & l t ; D i a g r a m O b j e c t K e y & g t ; & l t ; K e y & g t ; M e a s u r e s \ S o m a   d e   P . 0 2 - B \ T a g I n f o \ V a l o r & l t ; / K e y & g t ; & l t ; / D i a g r a m O b j e c t K e y & g t ; & l t ; D i a g r a m O b j e c t K e y & g t ; & l t ; K e y & g t ; M e a s u r e s \ S o m a   d e   P . 0 2 - C & l t ; / K e y & g t ; & l t ; / D i a g r a m O b j e c t K e y & g t ; & l t ; D i a g r a m O b j e c t K e y & g t ; & l t ; K e y & g t ; M e a s u r e s \ S o m a   d e   P . 0 2 - C \ T a g I n f o \ F � r m u l a & l t ; / K e y & g t ; & l t ; / D i a g r a m O b j e c t K e y & g t ; & l t ; D i a g r a m O b j e c t K e y & g t ; & l t ; K e y & g t ; M e a s u r e s \ S o m a   d e   P . 0 2 - C \ T a g I n f o \ V a l o r & l t ; / K e y & g t ; & l t ; / D i a g r a m O b j e c t K e y & g t ; & l t ; D i a g r a m O b j e c t K e y & g t ; & l t ; K e y & g t ; M e a s u r e s \ S o m a   d e   P . 0 2 - D & l t ; / K e y & g t ; & l t ; / D i a g r a m O b j e c t K e y & g t ; & l t ; D i a g r a m O b j e c t K e y & g t ; & l t ; K e y & g t ; M e a s u r e s \ S o m a   d e   P . 0 2 - D \ T a g I n f o \ F � r m u l a & l t ; / K e y & g t ; & l t ; / D i a g r a m O b j e c t K e y & g t ; & l t ; D i a g r a m O b j e c t K e y & g t ; & l t ; K e y & g t ; M e a s u r e s \ S o m a   d e   P . 0 2 - D \ T a g I n f o \ V a l o r & l t ; / K e y & g t ; & l t ; / D i a g r a m O b j e c t K e y & g t ; & l t ; D i a g r a m O b j e c t K e y & g t ; & l t ; K e y & g t ; C o l u m n s \ U G R H I & l t ; / K e y & g t ; & l t ; / D i a g r a m O b j e c t K e y & g t ; & l t ; D i a g r a m O b j e c t K e y & g t ; & l t ; K e y & g t ; C o l u m n s \ A n o & l t ; / K e y & g t ; & l t ; / D i a g r a m O b j e c t K e y & g t ; & l t ; D i a g r a m O b j e c t K e y & g t ; & l t ; K e y & g t ; C o l u m n s \ C O D _ I B G E + U G R H I & l t ; / K e y & g t ; & l t ; / D i a g r a m O b j e c t K e y & g t ; & l t ; D i a g r a m O b j e c t K e y & g t ; & l t ; K e y & g t ; C o l u m n s \ F M . 0 1 - A & l t ; / K e y & g t ; & l t ; / D i a g r a m O b j e c t K e y & g t ; & l t ; D i a g r a m O b j e c t K e y & g t ; & l t ; K e y & g t ; C o l u m n s \ F M . 0 2 - A & l t ; / K e y & g t ; & l t ; / D i a g r a m O b j e c t K e y & g t ; & l t ; D i a g r a m O b j e c t K e y & g t ; & l t ; K e y & g t ; C o l u m n s \ F M . 0 2 - B & l t ; / K e y & g t ; & l t ; / D i a g r a m O b j e c t K e y & g t ; & l t ; D i a g r a m O b j e c t K e y & g t ; & l t ; K e y & g t ; C o l u m n s \ F M . 0 2 - C & l t ; / K e y & g t ; & l t ; / D i a g r a m O b j e c t K e y & g t ; & l t ; D i a g r a m O b j e c t K e y & g t ; & l t ; K e y & g t ; C o l u m n s \ F M . 0 3 - A & l t ; / K e y & g t ; & l t ; / D i a g r a m O b j e c t K e y & g t ; & l t ; D i a g r a m O b j e c t K e y & g t ; & l t ; K e y & g t ; C o l u m n s \ F M . 0 3 - B & l t ; / K e y & g t ; & l t ; / D i a g r a m O b j e c t K e y & g t ; & l t ; D i a g r a m O b j e c t K e y & g t ; & l t ; K e y & g t ; C o l u m n s \ F M . 0 4 - A & l t ; / K e y & g t ; & l t ; / D i a g r a m O b j e c t K e y & g t ; & l t ; D i a g r a m O b j e c t K e y & g t ; & l t ; K e y & g t ; C o l u m n s \ F M . 0 4 - B & l t ; / K e y & g t ; & l t ; / D i a g r a m O b j e c t K e y & g t ; & l t ; D i a g r a m O b j e c t K e y & g t ; & l t ; K e y & g t ; C o l u m n s \ F M 0 5 - A & l t ; / K e y & g t ; & l t ; / D i a g r a m O b j e c t K e y & g t ; & l t ; D i a g r a m O b j e c t K e y & g t ; & l t ; K e y & g t ; C o l u m n s \ F M . 0 5 - B & l t ; / K e y & g t ; & l t ; / D i a g r a m O b j e c t K e y & g t ; & l t ; D i a g r a m O b j e c t K e y & g t ; & l t ; K e y & g t ; C o l u m n s \ F M . 0 5 - C & l t ; / K e y & g t ; & l t ; / D i a g r a m O b j e c t K e y & g t ; & l t ; D i a g r a m O b j e c t K e y & g t ; & l t ; K e y & g t ; C o l u m n s \ F M . 0 5 - D & l t ; / K e y & g t ; & l t ; / D i a g r a m O b j e c t K e y & g t ; & l t ; D i a g r a m O b j e c t K e y & g t ; & l t ; K e y & g t ; C o l u m n s \ F M . 0 6 - B & l t ; / K e y & g t ; & l t ; / D i a g r a m O b j e c t K e y & g t ; & l t ; D i a g r a m O b j e c t K e y & g t ; & l t ; K e y & g t ; C o l u m n s \ F M . 0 6 - C & l t ; / K e y & g t ; & l t ; / D i a g r a m O b j e c t K e y & g t ; & l t ; D i a g r a m O b j e c t K e y & g t ; & l t ; K e y & g t ; C o l u m n s \ F M . 0 7 - A & l t ; / K e y & g t ; & l t ; / D i a g r a m O b j e c t K e y & g t ; & l t ; D i a g r a m O b j e c t K e y & g t ; & l t ; K e y & g t ; C o l u m n s \ F M . 0 7 - B & l t ; / K e y & g t ; & l t ; / D i a g r a m O b j e c t K e y & g t ; & l t ; D i a g r a m O b j e c t K e y & g t ; & l t ; K e y & g t ; C o l u m n s \ F M . 1 0 - F & l t ; / K e y & g t ; & l t ; / D i a g r a m O b j e c t K e y & g t ; & l t ; D i a g r a m O b j e c t K e y & g t ; & l t ; K e y & g t ; C o l u m n s \ P . 0 1 - A & l t ; / K e y & g t ; & l t ; / D i a g r a m O b j e c t K e y & g t ; & l t ; D i a g r a m O b j e c t K e y & g t ; & l t ; K e y & g t ; C o l u m n s \ P . 0 1 - B & l t ; / K e y & g t ; & l t ; / D i a g r a m O b j e c t K e y & g t ; & l t ; D i a g r a m O b j e c t K e y & g t ; & l t ; K e y & g t ; C o l u m n s \ P . 0 1 - C & l t ; / K e y & g t ; & l t ; / D i a g r a m O b j e c t K e y & g t ; & l t ; D i a g r a m O b j e c t K e y & g t ; & l t ; K e y & g t ; C o l u m n s \ P 0 1 - D & l t ; / K e y & g t ; & l t ; / D i a g r a m O b j e c t K e y & g t ; & l t ; D i a g r a m O b j e c t K e y & g t ; & l t ; K e y & g t ; C o l u m n s \ P . 0 2 - A & l t ; / K e y & g t ; & l t ; / D i a g r a m O b j e c t K e y & g t ; & l t ; D i a g r a m O b j e c t K e y & g t ; & l t ; K e y & g t ; C o l u m n s \ P . 0 2 - B & l t ; / K e y & g t ; & l t ; / D i a g r a m O b j e c t K e y & g t ; & l t ; D i a g r a m O b j e c t K e y & g t ; & l t ; K e y & g t ; C o l u m n s \ P . 0 2 - C & l t ; / K e y & g t ; & l t ; / D i a g r a m O b j e c t K e y & g t ; & l t ; D i a g r a m O b j e c t K e y & g t ; & l t ; K e y & g t ; C o l u m n s \ P . 0 2 - D & l t ; / K e y & g t ; & l t ; / D i a g r a m O b j e c t K e y & g t ; & l t ; D i a g r a m O b j e c t K e y & g t ; & l t ; K e y & g t ; C o l u m n s \ P . 0 2 - E & l t ; / K e y & g t ; & l t ; / D i a g r a m O b j e c t K e y & g t ; & l t ; D i a g r a m O b j e c t K e y & g t ; & l t ; K e y & g t ; C o l u m n s \ P . 0 8 - D & l t ; / K e y & g t ; & l t ; / D i a g r a m O b j e c t K e y & g t ; & l t ; D i a g r a m O b j e c t K e y & g t ; & l t ; K e y & g t ; C o l u m n s \ P . 0 3 - C & l t ; / K e y & g t ; & l t ; / D i a g r a m O b j e c t K e y & g t ; & l t ; D i a g r a m O b j e c t K e y & g t ; & l t ; K e y & g t ; C o l u m n s \ P . 0 3 - D & l t ; / K e y & g t ; & l t ; / D i a g r a m O b j e c t K e y & g t ; & l t ; D i a g r a m O b j e c t K e y & g t ; & l t ; K e y & g t ; C o l u m n s \ P . 0 4 - A & l t ; / K e y & g t ; & l t ; / D i a g r a m O b j e c t K e y & g t ; & l t ; D i a g r a m O b j e c t K e y & g t ; & l t ; K e y & g t ; C o l u m n s \ P . 0 5 - C   -   R e d u z i d a & l t ; / K e y & g t ; & l t ; / D i a g r a m O b j e c t K e y & g t ; & l t ; D i a g r a m O b j e c t K e y & g t ; & l t ; K e y & g t ; C o l u m n s \ P . 0 5 - C   -   R e m a n e s c e n t e & l t ; / K e y & g t ; & l t ; / D i a g r a m O b j e c t K e y & g t ; & l t ; D i a g r a m O b j e c t K e y & g t ; & l t ; K e y & g t ; C o l u m n s \ P . 0 6 - A & l t ; / K e y & g t ; & l t ; / D i a g r a m O b j e c t K e y & g t ; & l t ; D i a g r a m O b j e c t K e y & g t ; & l t ; K e y & g t ; C o l u m n s \ P . 0 6 - B & l t ; / K e y & g t ; & l t ; / D i a g r a m O b j e c t K e y & g t ; & l t ; D i a g r a m O b j e c t K e y & g t ; & l t ; K e y & g t ; C o l u m n s \ E . 0 4 - A & l t ; / K e y & g t ; & l t ; / D i a g r a m O b j e c t K e y & g t ; & l t ; D i a g r a m O b j e c t K e y & g t ; & l t ; K e y & g t ; C o l u m n s \ E . 0 5 - A & l t ; / K e y & g t ; & l t ; / D i a g r a m O b j e c t K e y & g t ; & l t ; D i a g r a m O b j e c t K e y & g t ; & l t ; K e y & g t ; C o l u m n s \ E . 0 6 - A & l t ; / K e y & g t ; & l t ; / D i a g r a m O b j e c t K e y & g t ; & l t ; D i a g r a m O b j e c t K e y & g t ; & l t ; K e y & g t ; C o l u m n s \ E . 0 6 - B & l t ; / K e y & g t ; & l t ; / D i a g r a m O b j e c t K e y & g t ; & l t ; D i a g r a m O b j e c t K e y & g t ; & l t ; K e y & g t ; C o l u m n s \ E . 0 6 - C & l t ; / K e y & g t ; & l t ; / D i a g r a m O b j e c t K e y & g t ; & l t ; D i a g r a m O b j e c t K e y & g t ; & l t ; K e y & g t ; C o l u m n s \ E . 0 6 - D & l t ; / K e y & g t ; & l t ; / D i a g r a m O b j e c t K e y & g t ; & l t ; D i a g r a m O b j e c t K e y & g t ; & l t ; K e y & g t ; C o l u m n s \ E . 0 6 - H & l t ; / K e y & g t ; & l t ; / D i a g r a m O b j e c t K e y & g t ; & l t ; D i a g r a m O b j e c t K e y & g t ; & l t ; K e y & g t ; C o l u m n s \ E . 0 7 - A & l t ; / K e y & g t ; & l t ; / D i a g r a m O b j e c t K e y & g t ; & l t ; D i a g r a m O b j e c t K e y & g t ; & l t ; K e y & g t ; C o l u m n s \ E . 0 7 - B & l t ; / K e y & g t ; & l t ; / D i a g r a m O b j e c t K e y & g t ; & l t ; D i a g r a m O b j e c t K e y & g t ; & l t ; K e y & g t ; C o l u m n s \ E . 0 7 - C & l t ; / K e y & g t ; & l t ; / D i a g r a m O b j e c t K e y & g t ; & l t ; D i a g r a m O b j e c t K e y & g t ; & l t ; K e y & g t ; C o l u m n s \ E . 0 7 - D & l t ; / K e y & g t ; & l t ; / D i a g r a m O b j e c t K e y & g t ; & l t ; D i a g r a m O b j e c t K e y & g t ; & l t ; K e y & g t ; C o l u m n s \ E . 0 8 - A & l t ; / K e y & g t ; & l t ; / D i a g r a m O b j e c t K e y & g t ; & l t ; D i a g r a m O b j e c t K e y & g t ; & l t ; K e y & g t ; C o l u m n s \ I . 0 1 - B & l t ; / K e y & g t ; & l t ; / D i a g r a m O b j e c t K e y & g t ; & l t ; D i a g r a m O b j e c t K e y & g t ; & l t ; K e y & g t ; C o l u m n s \ I . 0 2 - C & l t ; / K e y & g t ; & l t ; / D i a g r a m O b j e c t K e y & g t ; & l t ; D i a g r a m O b j e c t K e y & g t ; & l t ; K e y & g t ; C o l u m n s \ R . 0 1 - C & l t ; / K e y & g t ; & l t ; / D i a g r a m O b j e c t K e y & g t ; & l t ; D i a g r a m O b j e c t K e y & g t ; & l t ; K e y & g t ; C o l u m n s \ R . 0 2 - B & l t ; / K e y & g t ; & l t ; / D i a g r a m O b j e c t K e y & g t ; & l t ; D i a g r a m O b j e c t K e y & g t ; & l t ; K e y & g t ; C o l u m n s \ R . 0 2 - C & l t ; / K e y & g t ; & l t ; / D i a g r a m O b j e c t K e y & g t ; & l t ; D i a g r a m O b j e c t K e y & g t ; & l t ; K e y & g t ; C o l u m n s \ R . 0 2 - D & l t ; / K e y & g t ; & l t ; / D i a g r a m O b j e c t K e y & g t ; & l t ; D i a g r a m O b j e c t K e y & g t ; & l t ; K e y & g t ; C o l u m n s \ R . 0 2 - E & l t ; / K e y & g t ; & l t ; / D i a g r a m O b j e c t K e y & g t ; & l t ; D i a g r a m O b j e c t K e y & g t ; & l t ; K e y & g t ; C o l u m n s \ R . 0 3 - A & l t ; / K e y & g t ; & l t ; / D i a g r a m O b j e c t K e y & g t ; & l t ; D i a g r a m O b j e c t K e y & g t ; & l t ; K e y & g t ; C o l u m n s \ R . 0 3 - B & l t ; / K e y & g t ; & l t ; / D i a g r a m O b j e c t K e y & g t ; & l t ; D i a g r a m O b j e c t K e y & g t ; & l t ; K e y & g t ; C o l u m n s \ R . 0 5 - D & l t ; / K e y & g t ; & l t ; / D i a g r a m O b j e c t K e y & g t ; & l t ; D i a g r a m O b j e c t K e y & g t ; & l t ; K e y & g t ; C o l u m n s \ R . 0 5 - G & l t ; / K e y & g t ; & l t ; / D i a g r a m O b j e c t K e y & g t ; & l t ; D i a g r a m O b j e c t K e y & g t ; & l t ; K e y & g t ; C o l u m n s \ n �   C a p t .   S u p e r f .   -   D A E E & l t ; / K e y & g t ; & l t ; / D i a g r a m O b j e c t K e y & g t ; & l t ; D i a g r a m O b j e c t K e y & g t ; & l t ; K e y & g t ; C o l u m n s \ n �   C a p t .   S u b t .   -   D A E E & l t ; / K e y & g t ; & l t ; / D i a g r a m O b j e c t K e y & g t ; & l t ; D i a g r a m O b j e c t K e y & g t ; & l t ; K e y & g t ; C o l u m n s \ C a r g a   o r g � n i c a   c o l e t a d a & l t ; / K e y & g t ; & l t ; / D i a g r a m O b j e c t K e y & g t ; & l t ; D i a g r a m O b j e c t K e y & g t ; & l t ; K e y & g t ; C o l u m n s \ C a r g a   o r g � n i c a   t r a t a d a & l t ; / K e y & g t ; & l t ; / D i a g r a m O b j e c t K e y & g t ; & l t ; D i a g r a m O b j e c t K e y & g t ; & l t ; K e y & g t ; L i n k s \ & a m p ; l t ; C o l u m n s \ S o m a   d e   U G R H I & a m p ; g t ; - & a m p ; l t ; M e a s u r e s \ U G R H I & a m p ; g t ; & l t ; / K e y & g t ; & l t ; / D i a g r a m O b j e c t K e y & g t ; & l t ; D i a g r a m O b j e c t K e y & g t ; & l t ; K e y & g t ; L i n k s \ & a m p ; l t ; C o l u m n s \ S o m a   d e   U G R H I & a m p ; g t ; - & a m p ; l t ; M e a s u r e s \ U G R H I & a m p ; g t ; \ C O L U M N & l t ; / K e y & g t ; & l t ; / D i a g r a m O b j e c t K e y & g t ; & l t ; D i a g r a m O b j e c t K e y & g t ; & l t ; K e y & g t ; L i n k s \ & a m p ; l t ; C o l u m n s \ S o m a   d e   U G R H I & a m p ; g t ; - & a m p ; l t ; M e a s u r e s \ U G R H I & a m p ; g t ; \ M E A S U R E & l t ; / K e y & g t ; & l t ; / D i a g r a m O b j e c t K e y & g t ; & l t ; D i a g r a m O b j e c t K e y & g t ; & l t ; K e y & g t ; L i n k s \ & a m p ; l t ; C o l u m n s \ S o m a   d e   A n o & a m p ; g t ; - & a m p ; l t ; M e a s u r e s \ A n o & a m p ; g t ; & l t ; / K e y & g t ; & l t ; / D i a g r a m O b j e c t K e y & g t ; & l t ; D i a g r a m O b j e c t K e y & g t ; & l t ; K e y & g t ; L i n k s \ & a m p ; l t ; C o l u m n s \ S o m a   d e   A n o & a m p ; g t ; - & a m p ; l t ; M e a s u r e s \ A n o & a m p ; g t ; \ C O L U M N & l t ; / K e y & g t ; & l t ; / D i a g r a m O b j e c t K e y & g t ; & l t ; D i a g r a m O b j e c t K e y & g t ; & l t ; K e y & g t ; L i n k s \ & a m p ; l t ; C o l u m n s \ S o m a   d e   A n o & a m p ; g t ; - & a m p ; l t ; M e a s u r e s \ A n o & a m p ; g t ; \ M E A S U R E & l t ; / K e y & g t ; & l t ; / D i a g r a m O b j e c t K e y & g t ; & l t ; D i a g r a m O b j e c t K e y & g t ; & l t ; K e y & g t ; L i n k s \ & a m p ; l t ; C o l u m n s \ S o m a   d e   P 0 1 - D & a m p ; g t ; - & a m p ; l t ; M e a s u r e s \ P 0 1 - D & a m p ; g t ; & l t ; / K e y & g t ; & l t ; / D i a g r a m O b j e c t K e y & g t ; & l t ; D i a g r a m O b j e c t K e y & g t ; & l t ; K e y & g t ; L i n k s \ & a m p ; l t ; C o l u m n s \ S o m a   d e   P 0 1 - D & a m p ; g t ; - & a m p ; l t ; M e a s u r e s \ P 0 1 - D & a m p ; g t ; \ C O L U M N & l t ; / K e y & g t ; & l t ; / D i a g r a m O b j e c t K e y & g t ; & l t ; D i a g r a m O b j e c t K e y & g t ; & l t ; K e y & g t ; L i n k s \ & a m p ; l t ; C o l u m n s \ S o m a   d e   P 0 1 - D & a m p ; g t ; - & a m p ; l t ; M e a s u r e s \ P 0 1 - D & a m p ; g t ; \ M E A S U R E & l t ; / K e y & g t ; & l t ; / D i a g r a m O b j e c t K e y & g t ; & l t ; D i a g r a m O b j e c t K e y & g t ; & l t ; K e y & g t ; L i n k s \ & a m p ; l t ; C o l u m n s \ S o m a   d e   P . 0 1 - B & a m p ; g t ; - & a m p ; l t ; M e a s u r e s \ P . 0 1 - B & a m p ; g t ; & l t ; / K e y & g t ; & l t ; / D i a g r a m O b j e c t K e y & g t ; & l t ; D i a g r a m O b j e c t K e y & g t ; & l t ; K e y & g t ; L i n k s \ & a m p ; l t ; C o l u m n s \ S o m a   d e   P . 0 1 - B & a m p ; g t ; - & a m p ; l t ; M e a s u r e s \ P . 0 1 - B & a m p ; g t ; \ C O L U M N & l t ; / K e y & g t ; & l t ; / D i a g r a m O b j e c t K e y & g t ; & l t ; D i a g r a m O b j e c t K e y & g t ; & l t ; K e y & g t ; L i n k s \ & a m p ; l t ; C o l u m n s \ S o m a   d e   P . 0 1 - B & a m p ; g t ; - & a m p ; l t ; M e a s u r e s \ P . 0 1 - B & a m p ; g t ; \ M E A S U R E & l t ; / K e y & g t ; & l t ; / D i a g r a m O b j e c t K e y & g t ; & l t ; D i a g r a m O b j e c t K e y & g t ; & l t ; K e y & g t ; L i n k s \ & a m p ; l t ; C o l u m n s \ S o m a   d e   P . 0 1 - C & a m p ; g t ; - & a m p ; l t ; M e a s u r e s \ P . 0 1 - C & a m p ; g t ; & l t ; / K e y & g t ; & l t ; / D i a g r a m O b j e c t K e y & g t ; & l t ; D i a g r a m O b j e c t K e y & g t ; & l t ; K e y & g t ; L i n k s \ & a m p ; l t ; C o l u m n s \ S o m a   d e   P . 0 1 - C & a m p ; g t ; - & a m p ; l t ; M e a s u r e s \ P . 0 1 - C & a m p ; g t ; \ C O L U M N & l t ; / K e y & g t ; & l t ; / D i a g r a m O b j e c t K e y & g t ; & l t ; D i a g r a m O b j e c t K e y & g t ; & l t ; K e y & g t ; L i n k s \ & a m p ; l t ; C o l u m n s \ S o m a   d e   P . 0 1 - C & a m p ; g t ; - & a m p ; l t ; M e a s u r e s \ P . 0 1 - C & a m p ; g t ; \ M E A S U R E & l t ; / K e y & g t ; & l t ; / D i a g r a m O b j e c t K e y & g t ; & l t ; D i a g r a m O b j e c t K e y & g t ; & l t ; K e y & g t ; L i n k s \ & a m p ; l t ; C o l u m n s \ S o m a   d e   P . 0 2 - A & a m p ; g t ; - & a m p ; l t ; M e a s u r e s \ P . 0 2 - A & a m p ; g t ; & l t ; / K e y & g t ; & l t ; / D i a g r a m O b j e c t K e y & g t ; & l t ; D i a g r a m O b j e c t K e y & g t ; & l t ; K e y & g t ; L i n k s \ & a m p ; l t ; C o l u m n s \ S o m a   d e   P . 0 2 - A & a m p ; g t ; - & a m p ; l t ; M e a s u r e s \ P . 0 2 - A & a m p ; g t ; \ C O L U M N & l t ; / K e y & g t ; & l t ; / D i a g r a m O b j e c t K e y & g t ; & l t ; D i a g r a m O b j e c t K e y & g t ; & l t ; K e y & g t ; L i n k s \ & a m p ; l t ; C o l u m n s \ S o m a   d e   P . 0 2 - A & a m p ; g t ; - & a m p ; l t ; M e a s u r e s \ P . 0 2 - A & a m p ; g t ; \ M E A S U R E & l t ; / K e y & g t ; & l t ; / D i a g r a m O b j e c t K e y & g t ; & l t ; D i a g r a m O b j e c t K e y & g t ; & l t ; K e y & g t ; L i n k s \ & a m p ; l t ; C o l u m n s \ S o m a   d e   P . 0 2 - B & a m p ; g t ; - & a m p ; l t ; M e a s u r e s \ P . 0 2 - B & a m p ; g t ; & l t ; / K e y & g t ; & l t ; / D i a g r a m O b j e c t K e y & g t ; & l t ; D i a g r a m O b j e c t K e y & g t ; & l t ; K e y & g t ; L i n k s \ & a m p ; l t ; C o l u m n s \ S o m a   d e   P . 0 2 - B & a m p ; g t ; - & a m p ; l t ; M e a s u r e s \ P . 0 2 - B & a m p ; g t ; \ C O L U M N & l t ; / K e y & g t ; & l t ; / D i a g r a m O b j e c t K e y & g t ; & l t ; D i a g r a m O b j e c t K e y & g t ; & l t ; K e y & g t ; L i n k s \ & a m p ; l t ; C o l u m n s \ S o m a   d e   P . 0 2 - B & a m p ; g t ; - & a m p ; l t ; M e a s u r e s \ P . 0 2 - B & a m p ; g t ; \ M E A S U R E & l t ; / K e y & g t ; & l t ; / D i a g r a m O b j e c t K e y & g t ; & l t ; D i a g r a m O b j e c t K e y & g t ; & l t ; K e y & g t ; L i n k s \ & a m p ; l t ; C o l u m n s \ S o m a   d e   P . 0 2 - C & a m p ; g t ; - & a m p ; l t ; M e a s u r e s \ P . 0 2 - C & a m p ; g t ; & l t ; / K e y & g t ; & l t ; / D i a g r a m O b j e c t K e y & g t ; & l t ; D i a g r a m O b j e c t K e y & g t ; & l t ; K e y & g t ; L i n k s \ & a m p ; l t ; C o l u m n s \ S o m a   d e   P . 0 2 - C & a m p ; g t ; - & a m p ; l t ; M e a s u r e s \ P . 0 2 - C & a m p ; g t ; \ C O L U M N & l t ; / K e y & g t ; & l t ; / D i a g r a m O b j e c t K e y & g t ; & l t ; D i a g r a m O b j e c t K e y & g t ; & l t ; K e y & g t ; L i n k s \ & a m p ; l t ; C o l u m n s \ S o m a   d e   P . 0 2 - C & a m p ; g t ; - & a m p ; l t ; M e a s u r e s \ P . 0 2 - C & a m p ; g t ; \ M E A S U R E & l t ; / K e y & g t ; & l t ; / D i a g r a m O b j e c t K e y & g t ; & l t ; D i a g r a m O b j e c t K e y & g t ; & l t ; K e y & g t ; L i n k s \ & a m p ; l t ; C o l u m n s \ S o m a   d e   P . 0 2 - D & a m p ; g t ; - & a m p ; l t ; M e a s u r e s \ P . 0 2 - D & a m p ; g t ; & l t ; / K e y & g t ; & l t ; / D i a g r a m O b j e c t K e y & g t ; & l t ; D i a g r a m O b j e c t K e y & g t ; & l t ; K e y & g t ; L i n k s \ & a m p ; l t ; C o l u m n s \ S o m a   d e   P . 0 2 - D & a m p ; g t ; - & a m p ; l t ; M e a s u r e s \ P . 0 2 - D & a m p ; g t ; \ C O L U M N & l t ; / K e y & g t ; & l t ; / D i a g r a m O b j e c t K e y & g t ; & l t ; D i a g r a m O b j e c t K e y & g t ; & l t ; K e y & g t ; L i n k s \ & a m p ; l t ; C o l u m n s \ S o m a   d e   P . 0 2 - D & a m p ; g t ; - & a m p ; l t ; M e a s u r e s \ P . 0 2 - D & 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N �   M u n   I Q R   B o m & l t ; / K e y & g t ; & l t ; / a : K e y & g t ; & l t ; a : V a l u e   i : t y p e = " M e a s u r e G r i d N o d e V i e w S t a t e " & g t ; & l t ; C o l u m n & g t ; 5 2 & l t ; / C o l u m n & g t ; & l t ; L a y e d O u t & g t ; t r u e & l t ; / L a y e d O u t & g t ; & l t ; R o w & g t ; 1 & l t ; / R o w & g t ; & l t ; / a : V a l u e & g t ; & l t ; / a : K e y V a l u e O f D i a g r a m O b j e c t K e y a n y T y p e z b w N T n L X & g t ; & l t ; a : K e y V a l u e O f D i a g r a m O b j e c t K e y a n y T y p e z b w N T n L X & g t ; & l t ; a : K e y & g t ; & l t ; K e y & g t ; M e a s u r e s \ N �   M u n   I Q R   B o m \ T a g I n f o \ F � r m u l a & l t ; / K e y & g t ; & l t ; / a : K e y & g t ; & l t ; a : V a l u e   i : t y p e = " M e a s u r e G r i d V i e w S t a t e I D i a g r a m T a g A d d i t i o n a l I n f o " / & g t ; & l t ; / a : K e y V a l u e O f D i a g r a m O b j e c t K e y a n y T y p e z b w N T n L X & g t ; & l t ; a : K e y V a l u e O f D i a g r a m O b j e c t K e y a n y T y p e z b w N T n L X & g t ; & l t ; a : K e y & g t ; & l t ; K e y & g t ; M e a s u r e s \ N �   M u n   I Q R   B o m \ T a g I n f o \ V a l o r & l t ; / K e y & g t ; & l t ; / a : K e y & g t ; & l t ; a : V a l u e   i : t y p e = " M e a s u r e G r i d V i e w S t a t e I D i a g r a m T a g A d d i t i o n a l I n f o " / & g t ; & l t ; / a : K e y V a l u e O f D i a g r a m O b j e c t K e y a n y T y p e z b w N T n L X & g t ; & l t ; a : K e y V a l u e O f D i a g r a m O b j e c t K e y a n y T y p e z b w N T n L X & g t ; & l t ; a : K e y & g t ; & l t ; K e y & g t ; M e a s u r e s \ D e m a n d a   S u p . & l t ; / K e y & g t ; & l t ; / a : K e y & g t ; & l t ; a : V a l u e   i : t y p e = " M e a s u r e G r i d N o d e V i e w S t a t e " & g t ; & l t ; C o l u m n & g t ; 4 & l t ; / C o l u m n & g t ; & l t ; L a y e d O u t & g t ; t r u e & l t ; / L a y e d O u t & g t ; & l t ; / a : V a l u e & g t ; & l t ; / a : K e y V a l u e O f D i a g r a m O b j e c t K e y a n y T y p e z b w N T n L X & g t ; & l t ; a : K e y V a l u e O f D i a g r a m O b j e c t K e y a n y T y p e z b w N T n L X & g t ; & l t ; a : K e y & g t ; & l t ; K e y & g t ; M e a s u r e s \ D e m a n d a   S u p . \ T a g I n f o \ F � r m u l a & l t ; / K e y & g t ; & l t ; / a : K e y & g t ; & l t ; a : V a l u e   i : t y p e = " M e a s u r e G r i d V i e w S t a t e I D i a g r a m T a g A d d i t i o n a l I n f o " / & g t ; & l t ; / a : K e y V a l u e O f D i a g r a m O b j e c t K e y a n y T y p e z b w N T n L X & g t ; & l t ; a : K e y V a l u e O f D i a g r a m O b j e c t K e y a n y T y p e z b w N T n L X & g t ; & l t ; a : K e y & g t ; & l t ; K e y & g t ; M e a s u r e s \ D e m a n d a   S u p . \ T a g I n f o \ V a l o r & l t ; / K e y & g t ; & l t ; / a : K e y & g t ; & l t ; a : V a l u e   i : t y p e = " M e a s u r e G r i d V i e w S t a t e I D i a g r a m T a g A d d i t i o n a l I n f o " / & g t ; & l t ; / a : K e y V a l u e O f D i a g r a m O b j e c t K e y a n y T y p e z b w N T n L X & g t ; & l t ; a : K e y V a l u e O f D i a g r a m O b j e c t K e y a n y T y p e z b w N T n L X & g t ; & l t ; a : K e y & g t ; & l t ; K e y & g t ; M e a s u r e s \ D e m a n d a   S u b t . & l t ; / K e y & g t ; & l t ; / a : K e y & g t ; & l t ; a : V a l u e   i : t y p e = " M e a s u r e G r i d N o d e V i e w S t a t e " & g t ; & l t ; C o l u m n & g t ; 5 & l t ; / C o l u m n & g t ; & l t ; L a y e d O u t & g t ; t r u e & l t ; / L a y e d O u t & g t ; & l t ; / a : V a l u e & g t ; & l t ; / a : K e y V a l u e O f D i a g r a m O b j e c t K e y a n y T y p e z b w N T n L X & g t ; & l t ; a : K e y V a l u e O f D i a g r a m O b j e c t K e y a n y T y p e z b w N T n L X & g t ; & l t ; a : K e y & g t ; & l t ; K e y & g t ; M e a s u r e s \ D e m a n d a   S u b t . \ T a g I n f o \ F � r m u l a & l t ; / K e y & g t ; & l t ; / a : K e y & g t ; & l t ; a : V a l u e   i : t y p e = " M e a s u r e G r i d V i e w S t a t e I D i a g r a m T a g A d d i t i o n a l I n f o " / & g t ; & l t ; / a : K e y V a l u e O f D i a g r a m O b j e c t K e y a n y T y p e z b w N T n L X & g t ; & l t ; a : K e y V a l u e O f D i a g r a m O b j e c t K e y a n y T y p e z b w N T n L X & g t ; & l t ; a : K e y & g t ; & l t ; K e y & g t ; M e a s u r e s \ D e m a n d a   S u b t . \ T a g I n f o \ V a l o r & l t ; / K e y & g t ; & l t ; / a : K e y & g t ; & l t ; a : V a l u e   i : t y p e = " M e a s u r e G r i d V i e w S t a t e I D i a g r a m T a g A d d i t i o n a l I n f o " / & g t ; & l t ; / a : K e y V a l u e O f D i a g r a m O b j e c t K e y a n y T y p e z b w N T n L X & g t ; & l t ; a : K e y V a l u e O f D i a g r a m O b j e c t K e y a n y T y p e z b w N T n L X & g t ; & l t ; a : K e y & g t ; & l t ; K e y & g t ; M e a s u r e s \ D e m a n d a   T o t a l & l t ; / K e y & g t ; & l t ; / a : K e y & g t ; & l t ; a : V a l u e   i : t y p e = " M e a s u r e G r i d N o d e V i e w S t a t e " & g t ; & l t ; C o l u m n & g t ; 6 & l t ; / C o l u m n & g t ; & l t ; L a y e d O u t & g t ; t r u e & l t ; / L a y e d O u t & g t ; & l t ; / a : V a l u e & g t ; & l t ; / a : K e y V a l u e O f D i a g r a m O b j e c t K e y a n y T y p e z b w N T n L X & g t ; & l t ; a : K e y V a l u e O f D i a g r a m O b j e c t K e y a n y T y p e z b w N T n L X & g t ; & l t ; a : K e y & g t ; & l t ; K e y & g t ; M e a s u r e s \ D e m a n d a   T o t a l \ T a g I n f o \ F � r m u l a & l t ; / K e y & g t ; & l t ; / a : K e y & g t ; & l t ; a : V a l u e   i : t y p e = " M e a s u r e G r i d V i e w S t a t e I D i a g r a m T a g A d d i t i o n a l I n f o " / & g t ; & l t ; / a : K e y V a l u e O f D i a g r a m O b j e c t K e y a n y T y p e z b w N T n L X & g t ; & l t ; a : K e y V a l u e O f D i a g r a m O b j e c t K e y a n y T y p e z b w N T n L X & g t ; & l t ; a : K e y & g t ; & l t ; K e y & g t ; M e a s u r e s \ D e m a n d a   T o t a l \ T a g I n f o \ V a l o r & l t ; / K e y & g t ; & l t ; / a : K e y & g t ; & l t ; a : V a l u e   i : t y p e = " M e a s u r e G r i d V i e w S t a t e I D i a g r a m T a g A d d i t i o n a l I n f o " / & g t ; & l t ; / a : K e y V a l u e O f D i a g r a m O b j e c t K e y a n y T y p e z b w N T n L X & g t ; & l t ; a : K e y V a l u e O f D i a g r a m O b j e c t K e y a n y T y p e z b w N T n L X & g t ; & l t ; a : K e y & g t ; & l t ; K e y & g t ; M e a s u r e s \ D e m .   A b .   P � b l i c o & l t ; / K e y & g t ; & l t ; / a : K e y & g t ; & l t ; a : V a l u e   i : t y p e = " M e a s u r e G r i d N o d e V i e w S t a t e " & g t ; & l t ; C o l u m n & g t ; 7 & l t ; / C o l u m n & g t ; & l t ; L a y e d O u t & g t ; t r u e & l t ; / L a y e d O u t & g t ; & l t ; / a : V a l u e & g t ; & l t ; / a : K e y V a l u e O f D i a g r a m O b j e c t K e y a n y T y p e z b w N T n L X & g t ; & l t ; a : K e y V a l u e O f D i a g r a m O b j e c t K e y a n y T y p e z b w N T n L X & g t ; & l t ; a : K e y & g t ; & l t ; K e y & g t ; M e a s u r e s \ D e m .   A b .   P � b l i c o \ T a g I n f o \ F � r m u l a & l t ; / K e y & g t ; & l t ; / a : K e y & g t ; & l t ; a : V a l u e   i : t y p e = " M e a s u r e G r i d V i e w S t a t e I D i a g r a m T a g A d d i t i o n a l I n f o " / & g t ; & l t ; / a : K e y V a l u e O f D i a g r a m O b j e c t K e y a n y T y p e z b w N T n L X & g t ; & l t ; a : K e y V a l u e O f D i a g r a m O b j e c t K e y a n y T y p e z b w N T n L X & g t ; & l t ; a : K e y & g t ; & l t ; K e y & g t ; M e a s u r e s \ D e m .   A b .   P � b l i c o \ T a g I n f o \ V a l o r & l t ; / K e y & g t ; & l t ; / a : K e y & g t ; & l t ; a : V a l u e   i : t y p e = " M e a s u r e G r i d V i e w S t a t e I D i a g r a m T a g A d d i t i o n a l I n f o " / & g t ; & l t ; / a : K e y V a l u e O f D i a g r a m O b j e c t K e y a n y T y p e z b w N T n L X & g t ; & l t ; a : K e y V a l u e O f D i a g r a m O b j e c t K e y a n y T y p e z b w N T n L X & g t ; & l t ; a : K e y & g t ; & l t ; K e y & g t ; M e a s u r e s \ D e m .   I n d . & l t ; / K e y & g t ; & l t ; / a : K e y & g t ; & l t ; a : V a l u e   i : t y p e = " M e a s u r e G r i d N o d e V i e w S t a t e " & g t ; & l t ; C o l u m n & g t ; 8 & l t ; / C o l u m n & g t ; & l t ; L a y e d O u t & g t ; t r u e & l t ; / L a y e d O u t & g t ; & l t ; / a : V a l u e & g t ; & l t ; / a : K e y V a l u e O f D i a g r a m O b j e c t K e y a n y T y p e z b w N T n L X & g t ; & l t ; a : K e y V a l u e O f D i a g r a m O b j e c t K e y a n y T y p e z b w N T n L X & g t ; & l t ; a : K e y & g t ; & l t ; K e y & g t ; M e a s u r e s \ D e m .   I n d . \ T a g I n f o \ F � r m u l a & l t ; / K e y & g t ; & l t ; / a : K e y & g t ; & l t ; a : V a l u e   i : t y p e = " M e a s u r e G r i d V i e w S t a t e I D i a g r a m T a g A d d i t i o n a l I n f o " / & g t ; & l t ; / a : K e y V a l u e O f D i a g r a m O b j e c t K e y a n y T y p e z b w N T n L X & g t ; & l t ; a : K e y V a l u e O f D i a g r a m O b j e c t K e y a n y T y p e z b w N T n L X & g t ; & l t ; a : K e y & g t ; & l t ; K e y & g t ; M e a s u r e s \ D e m .   I n d . \ T a g I n f o \ V a l o r & l t ; / K e y & g t ; & l t ; / a : K e y & g t ; & l t ; a : V a l u e   i : t y p e = " M e a s u r e G r i d V i e w S t a t e I D i a g r a m T a g A d d i t i o n a l I n f o " / & g t ; & l t ; / a : K e y V a l u e O f D i a g r a m O b j e c t K e y a n y T y p e z b w N T n L X & g t ; & l t ; a : K e y V a l u e O f D i a g r a m O b j e c t K e y a n y T y p e z b w N T n L X & g t ; & l t ; a : K e y & g t ; & l t ; K e y & g t ; M e a s u r e s \ D e m a n d a   R u r a l & l t ; / K e y & g t ; & l t ; / a : K e y & g t ; & l t ; a : V a l u e   i : t y p e = " M e a s u r e G r i d N o d e V i e w S t a t e " & g t ; & l t ; C o l u m n & g t ; 9 & l t ; / C o l u m n & g t ; & l t ; L a y e d O u t & g t ; t r u e & l t ; / L a y e d O u t & g t ; & l t ; / a : V a l u e & g t ; & l t ; / a : K e y V a l u e O f D i a g r a m O b j e c t K e y a n y T y p e z b w N T n L X & g t ; & l t ; a : K e y V a l u e O f D i a g r a m O b j e c t K e y a n y T y p e z b w N T n L X & g t ; & l t ; a : K e y & g t ; & l t ; K e y & g t ; M e a s u r e s \ D e m a n d a   R u r a l \ T a g I n f o \ F � r m u l a & l t ; / K e y & g t ; & l t ; / a : K e y & g t ; & l t ; a : V a l u e   i : t y p e = " M e a s u r e G r i d V i e w S t a t e I D i a g r a m T a g A d d i t i o n a l I n f o " / & g t ; & l t ; / a : K e y V a l u e O f D i a g r a m O b j e c t K e y a n y T y p e z b w N T n L X & g t ; & l t ; a : K e y V a l u e O f D i a g r a m O b j e c t K e y a n y T y p e z b w N T n L X & g t ; & l t ; a : K e y & g t ; & l t ; K e y & g t ; M e a s u r e s \ D e m a n d a   R u r a l \ T a g I n f o \ V a l o r & l t ; / K e y & g t ; & l t ; / a : K e y & g t ; & l t ; a : V a l u e   i : t y p e = " M e a s u r e G r i d V i e w S t a t e I D i a g r a m T a g A d d i t i o n a l I n f o " / & g t ; & l t ; / a : K e y V a l u e O f D i a g r a m O b j e c t K e y a n y T y p e z b w N T n L X & g t ; & l t ; a : K e y V a l u e O f D i a g r a m O b j e c t K e y a n y T y p e z b w N T n L X & g t ; & l t ; a : K e y & g t ; & l t ; K e y & g t ; M e a s u r e s \ D e m .   o u t r o s   u s o s & l t ; / K e y & g t ; & l t ; / a : K e y & g t ; & l t ; a : V a l u e   i : t y p e = " M e a s u r e G r i d N o d e V i e w S t a t e " & g t ; & l t ; C o l u m n & g t ; 1 0 & l t ; / C o l u m n & g t ; & l t ; L a y e d O u t & g t ; t r u e & l t ; / L a y e d O u t & g t ; & l t ; / a : V a l u e & g t ; & l t ; / a : K e y V a l u e O f D i a g r a m O b j e c t K e y a n y T y p e z b w N T n L X & g t ; & l t ; a : K e y V a l u e O f D i a g r a m O b j e c t K e y a n y T y p e z b w N T n L X & g t ; & l t ; a : K e y & g t ; & l t ; K e y & g t ; M e a s u r e s \ D e m .   o u t r o s   u s o s \ T a g I n f o \ F � r m u l a & l t ; / K e y & g t ; & l t ; / a : K e y & g t ; & l t ; a : V a l u e   i : t y p e = " M e a s u r e G r i d V i e w S t a t e I D i a g r a m T a g A d d i t i o n a l I n f o " / & g t ; & l t ; / a : K e y V a l u e O f D i a g r a m O b j e c t K e y a n y T y p e z b w N T n L X & g t ; & l t ; a : K e y V a l u e O f D i a g r a m O b j e c t K e y a n y T y p e z b w N T n L X & g t ; & l t ; a : K e y & g t ; & l t ; K e y & g t ; M e a s u r e s \ D e m .   o u t r o s   u s o s \ T a g I n f o \ V a l o r & l t ; / K e y & g t ; & l t ; / a : K e y & g t ; & l t ; a : V a l u e   i : t y p e = " M e a s u r e G r i d V i e w S t a t e I D i a g r a m T a g A d d i t i o n a l I n f o " / & g t ; & l t ; / a : K e y V a l u e O f D i a g r a m O b j e c t K e y a n y T y p e z b w N T n L X & g t ; & l t ; a : K e y V a l u e O f D i a g r a m O b j e c t K e y a n y T y p e z b w N T n L X & g t ; & l t ; a : K e y & g t ; & l t ; K e y & g t ; M e a s u r e s \ P o p .   U r b . & l t ; / K e y & g t ; & l t ; / a : K e y & g t ; & l t ; a : V a l u e   i : t y p e = " M e a s u r e G r i d N o d e V i e w S t a t e " & g t ; & l t ; C o l u m n & g t ; 1 7 & l t ; / C o l u m n & g t ; & l t ; L a y e d O u t & g t ; t r u e & l t ; / L a y e d O u t & g t ; & l t ; / a : V a l u e & g t ; & l t ; / a : K e y V a l u e O f D i a g r a m O b j e c t K e y a n y T y p e z b w N T n L X & g t ; & l t ; a : K e y V a l u e O f D i a g r a m O b j e c t K e y a n y T y p e z b w N T n L X & g t ; & l t ; a : K e y & g t ; & l t ; K e y & g t ; M e a s u r e s \ P o p .   U r b . \ T a g I n f o \ F � r m u l a & l t ; / K e y & g t ; & l t ; / a : K e y & g t ; & l t ; a : V a l u e   i : t y p e = " M e a s u r e G r i d V i e w S t a t e I D i a g r a m T a g A d d i t i o n a l I n f o " / & g t ; & l t ; / a : K e y V a l u e O f D i a g r a m O b j e c t K e y a n y T y p e z b w N T n L X & g t ; & l t ; a : K e y V a l u e O f D i a g r a m O b j e c t K e y a n y T y p e z b w N T n L X & g t ; & l t ; a : K e y & g t ; & l t ; K e y & g t ; M e a s u r e s \ P o p .   U r b . \ T a g I n f o \ V a l o r & l t ; / K e y & g t ; & l t ; / a : K e y & g t ; & l t ; a : V a l u e   i : t y p e = " M e a s u r e G r i d V i e w S t a t e I D i a g r a m T a g A d d i t i o n a l I n f o " / & g t ; & l t ; / a : K e y V a l u e O f D i a g r a m O b j e c t K e y a n y T y p e z b w N T n L X & g t ; & l t ; a : K e y V a l u e O f D i a g r a m O b j e c t K e y a n y T y p e z b w N T n L X & g t ; & l t ; a : K e y & g t ; & l t ; K e y & g t ; M e a s u r e s \ P o p .   R u r a l & l t ; / K e y & g t ; & l t ; / a : K e y & g t ; & l t ; a : V a l u e   i : t y p e = " M e a s u r e G r i d N o d e V i e w S t a t e " & g t ; & l t ; C o l u m n & g t ; 1 8 & l t ; / C o l u m n & g t ; & l t ; L a y e d O u t & g t ; t r u e & l t ; / L a y e d O u t & g t ; & l t ; / a : V a l u e & g t ; & l t ; / a : K e y V a l u e O f D i a g r a m O b j e c t K e y a n y T y p e z b w N T n L X & g t ; & l t ; a : K e y V a l u e O f D i a g r a m O b j e c t K e y a n y T y p e z b w N T n L X & g t ; & l t ; a : K e y & g t ; & l t ; K e y & g t ; M e a s u r e s \ P o p .   R u r a l \ T a g I n f o \ F � r m u l a & l t ; / K e y & g t ; & l t ; / a : K e y & g t ; & l t ; a : V a l u e   i : t y p e = " M e a s u r e G r i d V i e w S t a t e I D i a g r a m T a g A d d i t i o n a l I n f o " / & g t ; & l t ; / a : K e y V a l u e O f D i a g r a m O b j e c t K e y a n y T y p e z b w N T n L X & g t ; & l t ; a : K e y V a l u e O f D i a g r a m O b j e c t K e y a n y T y p e z b w N T n L X & g t ; & l t ; a : K e y & g t ; & l t ; K e y & g t ; M e a s u r e s \ P o p .   R u r a l \ T a g I n f o \ V a l o r & l t ; / K e y & g t ; & l t ; / a : K e y & g t ; & l t ; a : V a l u e   i : t y p e = " M e a s u r e G r i d V i e w S t a t e I D i a g r a m T a g A d d i t i o n a l I n f o " / & g t ; & l t ; / a : K e y V a l u e O f D i a g r a m O b j e c t K e y a n y T y p e z b w N T n L X & g t ; & l t ; a : K e y V a l u e O f D i a g r a m O b j e c t K e y a n y T y p e z b w N T n L X & g t ; & l t ; a : K e y & g t ; & l t ; K e y & g t ; M e a s u r e s \ P o p .   T o t a l & l t ; / K e y & g t ; & l t ; / a : K e y & g t ; & l t ; a : V a l u e   i : t y p e = " M e a s u r e G r i d N o d e V i e w S t a t e " & g t ; & l t ; C o l u m n & g t ; 1 6 & l t ; / C o l u m n & g t ; & l t ; L a y e d O u t & g t ; t r u e & l t ; / L a y e d O u t & g t ; & l t ; / a : V a l u e & g t ; & l t ; / a : K e y V a l u e O f D i a g r a m O b j e c t K e y a n y T y p e z b w N T n L X & g t ; & l t ; a : K e y V a l u e O f D i a g r a m O b j e c t K e y a n y T y p e z b w N T n L X & g t ; & l t ; a : K e y & g t ; & l t ; K e y & g t ; M e a s u r e s \ P o p .   T o t a l \ T a g I n f o \ F � r m u l a & l t ; / K e y & g t ; & l t ; / a : K e y & g t ; & l t ; a : V a l u e   i : t y p e = " M e a s u r e G r i d V i e w S t a t e I D i a g r a m T a g A d d i t i o n a l I n f o " / & g t ; & l t ; / a : K e y V a l u e O f D i a g r a m O b j e c t K e y a n y T y p e z b w N T n L X & g t ; & l t ; a : K e y V a l u e O f D i a g r a m O b j e c t K e y a n y T y p e z b w N T n L X & g t ; & l t ; a : K e y & g t ; & l t ; K e y & g t ; M e a s u r e s \ P o p .   T o t a l \ T a g I n f o \ V a l o r & l t ; / K e y & g t ; & l t ; / a : K e y & g t ; & l t ; a : V a l u e   i : t y p e = " M e a s u r e G r i d V i e w S t a t e I D i a g r a m T a g A d d i t i o n a l I n f o " / & g t ; & l t ; / a : K e y V a l u e O f D i a g r a m O b j e c t K e y a n y T y p e z b w N T n L X & g t ; & l t ; a : K e y V a l u e O f D i a g r a m O b j e c t K e y a n y T y p e z b w N T n L X & g t ; & l t ; a : K e y & g t ; & l t ; K e y & g t ; M e a s u r e s \ P e c u � r i a & l t ; / K e y & g t ; & l t ; / a : K e y & g t ; & l t ; a : V a l u e   i : t y p e = " M e a s u r e G r i d N o d e V i e w S t a t e " & g t ; & l t ; C o l u m n & g t ; 2 4 & l t ; / C o l u m n & g t ; & l t ; L a y e d O u t & g t ; t r u e & l t ; / L a y e d O u t & g t ; & l t ; / a : V a l u e & g t ; & l t ; / a : K e y V a l u e O f D i a g r a m O b j e c t K e y a n y T y p e z b w N T n L X & g t ; & l t ; a : K e y V a l u e O f D i a g r a m O b j e c t K e y a n y T y p e z b w N T n L X & g t ; & l t ; a : K e y & g t ; & l t ; K e y & g t ; M e a s u r e s \ P e c u � r i a \ T a g I n f o \ F � r m u l a & l t ; / K e y & g t ; & l t ; / a : K e y & g t ; & l t ; a : V a l u e   i : t y p e = " M e a s u r e G r i d V i e w S t a t e I D i a g r a m T a g A d d i t i o n a l I n f o " / & g t ; & l t ; / a : K e y V a l u e O f D i a g r a m O b j e c t K e y a n y T y p e z b w N T n L X & g t ; & l t ; a : K e y V a l u e O f D i a g r a m O b j e c t K e y a n y T y p e z b w N T n L X & g t ; & l t ; a : K e y & g t ; & l t ; K e y & g t ; M e a s u r e s \ P e c u � r i a \ T a g I n f o \ V a l o r & l t ; / K e y & g t ; & l t ; / a : K e y & g t ; & l t ; a : V a l u e   i : t y p e = " M e a s u r e G r i d V i e w S t a t e I D i a g r a m T a g A d d i t i o n a l I n f o " / & g t ; & l t ; / a : K e y V a l u e O f D i a g r a m O b j e c t K e y a n y T y p e z b w N T n L X & g t ; & l t ; a : K e y V a l u e O f D i a g r a m O b j e c t K e y a n y T y p e z b w N T n L X & g t ; & l t ; a : K e y & g t ; & l t ; K e y & g t ; M e a s u r e s \ A v e s & l t ; / K e y & g t ; & l t ; / a : K e y & g t ; & l t ; a : V a l u e   i : t y p e = " M e a s u r e G r i d N o d e V i e w S t a t e " & g t ; & l t ; C o l u m n & g t ; 2 5 & l t ; / C o l u m n & g t ; & l t ; L a y e d O u t & g t ; t r u e & l t ; / L a y e d O u t & g t ; & l t ; / a : V a l u e & g t ; & l t ; / a : K e y V a l u e O f D i a g r a m O b j e c t K e y a n y T y p e z b w N T n L X & g t ; & l t ; a : K e y V a l u e O f D i a g r a m O b j e c t K e y a n y T y p e z b w N T n L X & g t ; & l t ; a : K e y & g t ; & l t ; K e y & g t ; M e a s u r e s \ A v e s \ T a g I n f o \ F � r m u l a & l t ; / K e y & g t ; & l t ; / a : K e y & g t ; & l t ; a : V a l u e   i : t y p e = " M e a s u r e G r i d V i e w S t a t e I D i a g r a m T a g A d d i t i o n a l I n f o " / & g t ; & l t ; / a : K e y V a l u e O f D i a g r a m O b j e c t K e y a n y T y p e z b w N T n L X & g t ; & l t ; a : K e y V a l u e O f D i a g r a m O b j e c t K e y a n y T y p e z b w N T n L X & g t ; & l t ; a : K e y & g t ; & l t ; K e y & g t ; M e a s u r e s \ A v e s \ T a g I n f o \ V a l o r & l t ; / K e y & g t ; & l t ; / a : K e y & g t ; & l t ; a : V a l u e   i : t y p e = " M e a s u r e G r i d V i e w S t a t e I D i a g r a m T a g A d d i t i o n a l I n f o " / & g t ; & l t ; / a : K e y V a l u e O f D i a g r a m O b j e c t K e y a n y T y p e z b w N T n L X & g t ; & l t ; a : K e y V a l u e O f D i a g r a m O b j e c t K e y a n y T y p e z b w N T n L X & g t ; & l t ; a : K e y & g t ; & l t ; K e y & g t ; M e a s u r e s \ S u i n o s & l t ; / K e y & g t ; & l t ; / a : K e y & g t ; & l t ; a : V a l u e   i : t y p e = " M e a s u r e G r i d N o d e V i e w S t a t e " & g t ; & l t ; C o l u m n & g t ; 2 6 & l t ; / C o l u m n & g t ; & l t ; L a y e d O u t & g t ; t r u e & l t ; / L a y e d O u t & g t ; & l t ; / a : V a l u e & g t ; & l t ; / a : K e y V a l u e O f D i a g r a m O b j e c t K e y a n y T y p e z b w N T n L X & g t ; & l t ; a : K e y V a l u e O f D i a g r a m O b j e c t K e y a n y T y p e z b w N T n L X & g t ; & l t ; a : K e y & g t ; & l t ; K e y & g t ; M e a s u r e s \ S u i n o s \ T a g I n f o \ F � r m u l a & l t ; / K e y & g t ; & l t ; / a : K e y & g t ; & l t ; a : V a l u e   i : t y p e = " M e a s u r e G r i d V i e w S t a t e I D i a g r a m T a g A d d i t i o n a l I n f o " / & g t ; & l t ; / a : K e y V a l u e O f D i a g r a m O b j e c t K e y a n y T y p e z b w N T n L X & g t ; & l t ; a : K e y V a l u e O f D i a g r a m O b j e c t K e y a n y T y p e z b w N T n L X & g t ; & l t ; a : K e y & g t ; & l t ; K e y & g t ; M e a s u r e s \ S u i n o s \ T a g I n f o \ V a l o r & l t ; / K e y & g t ; & l t ; / a : K e y & g t ; & l t ; a : V a l u e   i : t y p e = " M e a s u r e G r i d V i e w S t a t e I D i a g r a m T a g A d d i t i o n a l I n f o " / & g t ; & l t ; / a : K e y V a l u e O f D i a g r a m O b j e c t K e y a n y T y p e z b w N T n L X & g t ; & l t ; a : K e y V a l u e O f D i a g r a m O b j e c t K e y a n y T y p e z b w N T n L X & g t ; & l t ; a : K e y & g t ; & l t ; K e y & g t ; M e a s u r e s \ S o m a   d e   U G R H I & l t ; / K e y & g t ; & l t ; / a : K e y & g t ; & l t ; a : V a l u e   i : t y p e = " M e a s u r e G r i d N o d e V i e w S t a t e " & g t ; & l t ; C o l u m n & g t ; 2 & l t ; / C o l u m n & g t ; & l t ; L a y e d O u t & g t ; t r u e & l t ; / L a y e d O u t & g t ; & l t ; W a s U I I n v i s i b l e & g t ; t r u e & l t ; / W a s U I I n v i s i b l e & g t ; & l t ; / a : V a l u e & g t ; & l t ; / a : K e y V a l u e O f D i a g r a m O b j e c t K e y a n y T y p e z b w N T n L X & g t ; & l t ; a : K e y V a l u e O f D i a g r a m O b j e c t K e y a n y T y p e z b w N T n L X & g t ; & l t ; a : K e y & g t ; & l t ; K e y & g t ; M e a s u r e s \ S o m a   d e   U G R H I \ T a g I n f o \ F � r m u l a & l t ; / K e y & g t ; & l t ; / a : K e y & g t ; & l t ; a : V a l u e   i : t y p e = " M e a s u r e G r i d V i e w S t a t e I D i a g r a m T a g A d d i t i o n a l I n f o " / & g t ; & l t ; / a : K e y V a l u e O f D i a g r a m O b j e c t K e y a n y T y p e z b w N T n L X & g t ; & l t ; a : K e y V a l u e O f D i a g r a m O b j e c t K e y a n y T y p e z b w N T n L X & g t ; & l t ; a : K e y & g t ; & l t ; K e y & g t ; M e a s u r e s \ S o m a   d e   U G R H I \ T a g I n f o \ V a l o r & l t ; / K e y & g t ; & l t ; / a : K e y & g t ; & l t ; a : V a l u e   i : t y p e = " M e a s u r e G r i d V i e w S t a t e I D i a g r a m T a g A d d i t i o n a l I n f o " / & g t ; & l t ; / a : K e y V a l u e O f D i a g r a m O b j e c t K e y a n y T y p e z b w N T n L X & g t ; & l t ; a : K e y V a l u e O f D i a g r a m O b j e c t K e y a n y T y p e z b w N T n L X & g t ; & l t ; a : K e y & g t ; & l t ; K e y & g t ; M e a s u r e s \ S o m a   d e   A n o & l t ; / K e y & g t ; & l t ; / a : K e y & g t ; & l t ; a : V a l u e   i : t y p e = " M e a s u r e G r i d N o d e V i e w S t a t e " & g t ; & l t ; L a y e d O u t & g t ; t r u e & l t ; / L a y e d O u t & g t ; & l t ; W a s U I I n v i s i b l e & g t ; t r u e & l t ; / W a s U I I n v i s i b l e & g t ; & l t ; / a : V a l u e & g t ; & l t ; / a : K e y V a l u e O f D i a g r a m O b j e c t K e y a n y T y p e z b w N T n L X & g t ; & l t ; a : K e y V a l u e O f D i a g r a m O b j e c t K e y a n y T y p e z b w N T n L X & g t ; & l t ; a : K e y & g t ; & l t ; K e y & g t ; M e a s u r e s \ S o m a   d e   A n o \ T a g I n f o \ F � r m u l a & l t ; / K e y & g t ; & l t ; / a : K e y & g t ; & l t ; a : V a l u e   i : t y p e = " M e a s u r e G r i d V i e w S t a t e I D i a g r a m T a g A d d i t i o n a l I n f o " / & g t ; & l t ; / a : K e y V a l u e O f D i a g r a m O b j e c t K e y a n y T y p e z b w N T n L X & g t ; & l t ; a : K e y V a l u e O f D i a g r a m O b j e c t K e y a n y T y p e z b w N T n L X & g t ; & l t ; a : K e y & g t ; & l t ; K e y & g t ; M e a s u r e s \ S o m a   d e   A n o \ T a g I n f o \ V a l o r & l t ; / K e y & g t ; & l t ; / a : K e y & g t ; & l t ; a : V a l u e   i : t y p e = " M e a s u r e G r i d V i e w S t a t e I D i a g r a m T a g A d d i t i o n a l I n f o " / & g t ; & l t ; / a : K e y V a l u e O f D i a g r a m O b j e c t K e y a n y T y p e z b w N T n L X & g t ; & l t ; a : K e y V a l u e O f D i a g r a m O b j e c t K e y a n y T y p e z b w N T n L X & g t ; & l t ; a : K e y & g t ; & l t ; K e y & g t ; M e a s u r e s \ S o m a   d e   P 0 1 - D & l t ; / K e y & g t ; & l t ; / a : K e y & g t ; & l t ; a : V a l u e   i : t y p e = " M e a s u r e G r i d N o d e V i e w S t a t e " & g t ; & l t ; C o l u m n & g t ; 6 & l t ; / C o l u m n & g t ; & l t ; L a y e d O u t & g t ; t r u e & l t ; / L a y e d O u t & g t ; & l t ; R o w & g t ; 1 & l t ; / R o w & g t ; & l t ; W a s U I I n v i s i b l e & g t ; t r u e & l t ; / W a s U I I n v i s i b l e & g t ; & l t ; / a : V a l u e & g t ; & l t ; / a : K e y V a l u e O f D i a g r a m O b j e c t K e y a n y T y p e z b w N T n L X & g t ; & l t ; a : K e y V a l u e O f D i a g r a m O b j e c t K e y a n y T y p e z b w N T n L X & g t ; & l t ; a : K e y & g t ; & l t ; K e y & g t ; M e a s u r e s \ S o m a   d e   P 0 1 - D \ T a g I n f o \ F � r m u l a & l t ; / K e y & g t ; & l t ; / a : K e y & g t ; & l t ; a : V a l u e   i : t y p e = " M e a s u r e G r i d V i e w S t a t e I D i a g r a m T a g A d d i t i o n a l I n f o " / & g t ; & l t ; / a : K e y V a l u e O f D i a g r a m O b j e c t K e y a n y T y p e z b w N T n L X & g t ; & l t ; a : K e y V a l u e O f D i a g r a m O b j e c t K e y a n y T y p e z b w N T n L X & g t ; & l t ; a : K e y & g t ; & l t ; K e y & g t ; M e a s u r e s \ S o m a   d e   P 0 1 - D \ T a g I n f o \ V a l o r & l t ; / K e y & g t ; & l t ; / a : K e y & g t ; & l t ; a : V a l u e   i : t y p e = " M e a s u r e G r i d V i e w S t a t e I D i a g r a m T a g A d d i t i o n a l I n f o " / & g t ; & l t ; / a : K e y V a l u e O f D i a g r a m O b j e c t K e y a n y T y p e z b w N T n L X & g t ; & l t ; a : K e y V a l u e O f D i a g r a m O b j e c t K e y a n y T y p e z b w N T n L X & g t ; & l t ; a : K e y & g t ; & l t ; K e y & g t ; M e a s u r e s \ S o m a   d e   P . 0 1 - B & l t ; / K e y & g t ; & l t ; / a : K e y & g t ; & l t ; a : V a l u e   i : t y p e = " M e a s u r e G r i d N o d e V i e w S t a t e " & g t ; & l t ; C o l u m n & g t ; 4 & l t ; / C o l u m n & g t ; & l t ; L a y e d O u t & g t ; t r u e & l t ; / L a y e d O u t & g t ; & l t ; R o w & g t ; 1 & l t ; / R o w & g t ; & l t ; W a s U I I n v i s i b l e & g t ; t r u e & l t ; / W a s U I I n v i s i b l e & g t ; & l t ; / a : V a l u e & g t ; & l t ; / a : K e y V a l u e O f D i a g r a m O b j e c t K e y a n y T y p e z b w N T n L X & g t ; & l t ; a : K e y V a l u e O f D i a g r a m O b j e c t K e y a n y T y p e z b w N T n L X & g t ; & l t ; a : K e y & g t ; & l t ; K e y & g t ; M e a s u r e s \ S o m a   d e   P . 0 1 - B \ T a g I n f o \ F � r m u l a & l t ; / K e y & g t ; & l t ; / a : K e y & g t ; & l t ; a : V a l u e   i : t y p e = " M e a s u r e G r i d V i e w S t a t e I D i a g r a m T a g A d d i t i o n a l I n f o " / & g t ; & l t ; / a : K e y V a l u e O f D i a g r a m O b j e c t K e y a n y T y p e z b w N T n L X & g t ; & l t ; a : K e y V a l u e O f D i a g r a m O b j e c t K e y a n y T y p e z b w N T n L X & g t ; & l t ; a : K e y & g t ; & l t ; K e y & g t ; M e a s u r e s \ S o m a   d e   P . 0 1 - B \ T a g I n f o \ V a l o r & l t ; / K e y & g t ; & l t ; / a : K e y & g t ; & l t ; a : V a l u e   i : t y p e = " M e a s u r e G r i d V i e w S t a t e I D i a g r a m T a g A d d i t i o n a l I n f o " / & g t ; & l t ; / a : K e y V a l u e O f D i a g r a m O b j e c t K e y a n y T y p e z b w N T n L X & g t ; & l t ; a : K e y V a l u e O f D i a g r a m O b j e c t K e y a n y T y p e z b w N T n L X & g t ; & l t ; a : K e y & g t ; & l t ; K e y & g t ; M e a s u r e s \ S o m a   d e   P . 0 1 - C & l t ; / K e y & g t ; & l t ; / a : K e y & g t ; & l t ; a : V a l u e   i : t y p e = " M e a s u r e G r i d N o d e V i e w S t a t e " & g t ; & l t ; C o l u m n & g t ; 5 & l t ; / C o l u m n & g t ; & l t ; L a y e d O u t & g t ; t r u e & l t ; / L a y e d O u t & g t ; & l t ; R o w & g t ; 1 & l t ; / R o w & g t ; & l t ; W a s U I I n v i s i b l e & g t ; t r u e & l t ; / W a s U I I n v i s i b l e & g t ; & l t ; / a : V a l u e & g t ; & l t ; / a : K e y V a l u e O f D i a g r a m O b j e c t K e y a n y T y p e z b w N T n L X & g t ; & l t ; a : K e y V a l u e O f D i a g r a m O b j e c t K e y a n y T y p e z b w N T n L X & g t ; & l t ; a : K e y & g t ; & l t ; K e y & g t ; M e a s u r e s \ S o m a   d e   P . 0 1 - C \ T a g I n f o \ F � r m u l a & l t ; / K e y & g t ; & l t ; / a : K e y & g t ; & l t ; a : V a l u e   i : t y p e = " M e a s u r e G r i d V i e w S t a t e I D i a g r a m T a g A d d i t i o n a l I n f o " / & g t ; & l t ; / a : K e y V a l u e O f D i a g r a m O b j e c t K e y a n y T y p e z b w N T n L X & g t ; & l t ; a : K e y V a l u e O f D i a g r a m O b j e c t K e y a n y T y p e z b w N T n L X & g t ; & l t ; a : K e y & g t ; & l t ; K e y & g t ; M e a s u r e s \ S o m a   d e   P . 0 1 - C \ T a g I n f o \ V a l o r & l t ; / K e y & g t ; & l t ; / a : K e y & g t ; & l t ; a : V a l u e   i : t y p e = " M e a s u r e G r i d V i e w S t a t e I D i a g r a m T a g A d d i t i o n a l I n f o " / & g t ; & l t ; / a : K e y V a l u e O f D i a g r a m O b j e c t K e y a n y T y p e z b w N T n L X & g t ; & l t ; a : K e y V a l u e O f D i a g r a m O b j e c t K e y a n y T y p e z b w N T n L X & g t ; & l t ; a : K e y & g t ; & l t ; K e y & g t ; M e a s u r e s \ S o m a   d e   P . 0 2 - A & l t ; / K e y & g t ; & l t ; / a : K e y & g t ; & l t ; a : V a l u e   i : t y p e = " M e a s u r e G r i d N o d e V i e w S t a t e " & g t ; & l t ; C o l u m n & g t ; 7 & l t ; / C o l u m n & g t ; & l t ; L a y e d O u t & g t ; t r u e & l t ; / L a y e d O u t & g t ; & l t ; R o w & g t ; 1 & l t ; / R o w & g t ; & l t ; W a s U I I n v i s i b l e & g t ; t r u e & l t ; / W a s U I I n v i s i b l e & g t ; & l t ; / a : V a l u e & g t ; & l t ; / a : K e y V a l u e O f D i a g r a m O b j e c t K e y a n y T y p e z b w N T n L X & g t ; & l t ; a : K e y V a l u e O f D i a g r a m O b j e c t K e y a n y T y p e z b w N T n L X & g t ; & l t ; a : K e y & g t ; & l t ; K e y & g t ; M e a s u r e s \ S o m a   d e   P . 0 2 - A \ T a g I n f o \ F � r m u l a & l t ; / K e y & g t ; & l t ; / a : K e y & g t ; & l t ; a : V a l u e   i : t y p e = " M e a s u r e G r i d V i e w S t a t e I D i a g r a m T a g A d d i t i o n a l I n f o " / & g t ; & l t ; / a : K e y V a l u e O f D i a g r a m O b j e c t K e y a n y T y p e z b w N T n L X & g t ; & l t ; a : K e y V a l u e O f D i a g r a m O b j e c t K e y a n y T y p e z b w N T n L X & g t ; & l t ; a : K e y & g t ; & l t ; K e y & g t ; M e a s u r e s \ S o m a   d e   P . 0 2 - A \ T a g I n f o \ V a l o r & l t ; / K e y & g t ; & l t ; / a : K e y & g t ; & l t ; a : V a l u e   i : t y p e = " M e a s u r e G r i d V i e w S t a t e I D i a g r a m T a g A d d i t i o n a l I n f o " / & g t ; & l t ; / a : K e y V a l u e O f D i a g r a m O b j e c t K e y a n y T y p e z b w N T n L X & g t ; & l t ; a : K e y V a l u e O f D i a g r a m O b j e c t K e y a n y T y p e z b w N T n L X & g t ; & l t ; a : K e y & g t ; & l t ; K e y & g t ; M e a s u r e s \ S o m a   d e   P . 0 2 - B & l t ; / K e y & g t ; & l t ; / a : K e y & g t ; & l t ; a : V a l u e   i : t y p e = " M e a s u r e G r i d N o d e V i e w S t a t e " & g t ; & l t ; C o l u m n & g t ; 8 & l t ; / C o l u m n & g t ; & l t ; L a y e d O u t & g t ; t r u e & l t ; / L a y e d O u t & g t ; & l t ; R o w & g t ; 1 & l t ; / R o w & g t ; & l t ; W a s U I I n v i s i b l e & g t ; t r u e & l t ; / W a s U I I n v i s i b l e & g t ; & l t ; / a : V a l u e & g t ; & l t ; / a : K e y V a l u e O f D i a g r a m O b j e c t K e y a n y T y p e z b w N T n L X & g t ; & l t ; a : K e y V a l u e O f D i a g r a m O b j e c t K e y a n y T y p e z b w N T n L X & g t ; & l t ; a : K e y & g t ; & l t ; K e y & g t ; M e a s u r e s \ S o m a   d e   P . 0 2 - B \ T a g I n f o \ F � r m u l a & l t ; / K e y & g t ; & l t ; / a : K e y & g t ; & l t ; a : V a l u e   i : t y p e = " M e a s u r e G r i d V i e w S t a t e I D i a g r a m T a g A d d i t i o n a l I n f o " / & g t ; & l t ; / a : K e y V a l u e O f D i a g r a m O b j e c t K e y a n y T y p e z b w N T n L X & g t ; & l t ; a : K e y V a l u e O f D i a g r a m O b j e c t K e y a n y T y p e z b w N T n L X & g t ; & l t ; a : K e y & g t ; & l t ; K e y & g t ; M e a s u r e s \ S o m a   d e   P . 0 2 - B \ T a g I n f o \ V a l o r & l t ; / K e y & g t ; & l t ; / a : K e y & g t ; & l t ; a : V a l u e   i : t y p e = " M e a s u r e G r i d V i e w S t a t e I D i a g r a m T a g A d d i t i o n a l I n f o " / & g t ; & l t ; / a : K e y V a l u e O f D i a g r a m O b j e c t K e y a n y T y p e z b w N T n L X & g t ; & l t ; a : K e y V a l u e O f D i a g r a m O b j e c t K e y a n y T y p e z b w N T n L X & g t ; & l t ; a : K e y & g t ; & l t ; K e y & g t ; M e a s u r e s \ S o m a   d e   P . 0 2 - C & l t ; / K e y & g t ; & l t ; / a : K e y & g t ; & l t ; a : V a l u e   i : t y p e = " M e a s u r e G r i d N o d e V i e w S t a t e " & g t ; & l t ; C o l u m n & g t ; 9 & l t ; / C o l u m n & g t ; & l t ; L a y e d O u t & g t ; t r u e & l t ; / L a y e d O u t & g t ; & l t ; R o w & g t ; 1 & l t ; / R o w & g t ; & l t ; W a s U I I n v i s i b l e & g t ; t r u e & l t ; / W a s U I I n v i s i b l e & g t ; & l t ; / a : V a l u e & g t ; & l t ; / a : K e y V a l u e O f D i a g r a m O b j e c t K e y a n y T y p e z b w N T n L X & g t ; & l t ; a : K e y V a l u e O f D i a g r a m O b j e c t K e y a n y T y p e z b w N T n L X & g t ; & l t ; a : K e y & g t ; & l t ; K e y & g t ; M e a s u r e s \ S o m a   d e   P . 0 2 - C \ T a g I n f o \ F � r m u l a & l t ; / K e y & g t ; & l t ; / a : K e y & g t ; & l t ; a : V a l u e   i : t y p e = " M e a s u r e G r i d V i e w S t a t e I D i a g r a m T a g A d d i t i o n a l I n f o " / & g t ; & l t ; / a : K e y V a l u e O f D i a g r a m O b j e c t K e y a n y T y p e z b w N T n L X & g t ; & l t ; a : K e y V a l u e O f D i a g r a m O b j e c t K e y a n y T y p e z b w N T n L X & g t ; & l t ; a : K e y & g t ; & l t ; K e y & g t ; M e a s u r e s \ S o m a   d e   P . 0 2 - C \ T a g I n f o \ V a l o r & l t ; / K e y & g t ; & l t ; / a : K e y & g t ; & l t ; a : V a l u e   i : t y p e = " M e a s u r e G r i d V i e w S t a t e I D i a g r a m T a g A d d i t i o n a l I n f o " / & g t ; & l t ; / a : K e y V a l u e O f D i a g r a m O b j e c t K e y a n y T y p e z b w N T n L X & g t ; & l t ; a : K e y V a l u e O f D i a g r a m O b j e c t K e y a n y T y p e z b w N T n L X & g t ; & l t ; a : K e y & g t ; & l t ; K e y & g t ; M e a s u r e s \ S o m a   d e   P . 0 2 - D & l t ; / K e y & g t ; & l t ; / a : K e y & g t ; & l t ; a : V a l u e   i : t y p e = " M e a s u r e G r i d N o d e V i e w S t a t e " & g t ; & l t ; C o l u m n & g t ; 1 0 & l t ; / C o l u m n & g t ; & l t ; L a y e d O u t & g t ; t r u e & l t ; / L a y e d O u t & g t ; & l t ; R o w & g t ; 1 & l t ; / R o w & g t ; & l t ; W a s U I I n v i s i b l e & g t ; t r u e & l t ; / W a s U I I n v i s i b l e & g t ; & l t ; / a : V a l u e & g t ; & l t ; / a : K e y V a l u e O f D i a g r a m O b j e c t K e y a n y T y p e z b w N T n L X & g t ; & l t ; a : K e y V a l u e O f D i a g r a m O b j e c t K e y a n y T y p e z b w N T n L X & g t ; & l t ; a : K e y & g t ; & l t ; K e y & g t ; M e a s u r e s \ S o m a   d e   P . 0 2 - D \ T a g I n f o \ F � r m u l a & l t ; / K e y & g t ; & l t ; / a : K e y & g t ; & l t ; a : V a l u e   i : t y p e = " M e a s u r e G r i d V i e w S t a t e I D i a g r a m T a g A d d i t i o n a l I n f o " / & g t ; & l t ; / a : K e y V a l u e O f D i a g r a m O b j e c t K e y a n y T y p e z b w N T n L X & g t ; & l t ; a : K e y V a l u e O f D i a g r a m O b j e c t K e y a n y T y p e z b w N T n L X & g t ; & l t ; a : K e y & g t ; & l t ; K e y & g t ; M e a s u r e s \ S o m a   d e   P . 0 2 - D \ T a g I n f o \ V a l o r & l t ; / K e y & g t ; & l t ; / a : K e y & g t ; & l t ; a : V a l u e   i : t y p e = " M e a s u r e G r i d V i e w S t a t e I D i a g r a m T a g A d d i t i o n a l I n f o " / & g t ; & l t ; / a : K e y V a l u e O f D i a g r a m O b j e c t K e y a n y T y p e z b w N T n L X & g t ; & l t ; a : K e y V a l u e O f D i a g r a m O b j e c t K e y a n y T y p e z b w N T n L X & g t ; & l t ; a : K e y & g t ; & l t ; K e y & g t ; C o l u m n s \ U G R H I & l t ; / K e y & g t ; & l t ; / a : K e y & g t ; & l t ; a : V a l u e   i : t y p e = " M e a s u r e G r i d N o d e V i e w S t a t e " & g t ; & l t ; C o l u m n & g t ; 2 & l t ; / C o l u m n & g t ; & l t ; L a y e d O u t & g t ; t r u e & l t ; / L a y e d O u t & g t ; & l t ; / a : V a l u e & g t ; & l t ; / a : K e y V a l u e O f D i a g r a m O b j e c t K e y a n y T y p e z b w N T n L X & g t ; & l t ; a : K e y V a l u e O f D i a g r a m O b j e c t K e y a n y T y p e z b w N T n L X & g t ; & l t ; a : K e y & g t ; & l t ; K e y & g t ; C o l u m n s \ A n o & l t ; / K e y & g t ; & l t ; / a : K e y & g t ; & l t ; a : V a l u e   i : t y p e = " M e a s u r e G r i d N o d e V i e w S t a t e " & g t ; & l t ; L a y e d O u t & g t ; t r u e & l t ; / L a y e d O u t & g t ; & l t ; / a : V a l u e & g t ; & l t ; / a : K e y V a l u e O f D i a g r a m O b j e c t K e y a n y T y p e z b w N T n L X & g t ; & l t ; a : K e y V a l u e O f D i a g r a m O b j e c t K e y a n y T y p e z b w N T n L X & g t ; & l t ; a : K e y & g t ; & l t ; K e y & g t ; C o l u m n s \ C O D _ I B G E + U G R H I & l t ; / K e y & g t ; & l t ; / a : K e y & g t ; & l t ; a : V a l u e   i : t y p e = " M e a s u r e G r i d N o d e V i e w S t a t e " & g t ; & l t ; C o l u m n & g t ; 1 & l t ; / C o l u m n & g t ; & l t ; L a y e d O u t & g t ; t r u e & l t ; / L a y e d O u t & g t ; & l t ; / a : V a l u e & g t ; & l t ; / a : K e y V a l u e O f D i a g r a m O b j e c t K e y a n y T y p e z b w N T n L X & g t ; & l t ; a : K e y V a l u e O f D i a g r a m O b j e c t K e y a n y T y p e z b w N T n L X & g t ; & l t ; a : K e y & g t ; & l t ; K e y & g t ; C o l u m n s \ F M . 0 1 - A & l t ; / K e y & g t ; & l t ; / a : K e y & g t ; & l t ; a : V a l u e   i : t y p e = " M e a s u r e G r i d N o d e V i e w S t a t e " & g t ; & l t ; C o l u m n & g t ; 1 5 & l t ; / C o l u m n & g t ; & l t ; L a y e d O u t & g t ; t r u e & l t ; / L a y e d O u t & g t ; & l t ; / a : V a l u e & g t ; & l t ; / a : K e y V a l u e O f D i a g r a m O b j e c t K e y a n y T y p e z b w N T n L X & g t ; & l t ; a : K e y V a l u e O f D i a g r a m O b j e c t K e y a n y T y p e z b w N T n L X & g t ; & l t ; a : K e y & g t ; & l t ; K e y & g t ; C o l u m n s \ F M . 0 2 - A & l t ; / K e y & g t ; & l t ; / a : K e y & g t ; & l t ; a : V a l u e   i : t y p e = " M e a s u r e G r i d N o d e V i e w S t a t e " & g t ; & l t ; C o l u m n & g t ; 1 6 & l t ; / C o l u m n & g t ; & l t ; L a y e d O u t & g t ; t r u e & l t ; / L a y e d O u t & g t ; & l t ; / a : V a l u e & g t ; & l t ; / a : K e y V a l u e O f D i a g r a m O b j e c t K e y a n y T y p e z b w N T n L X & g t ; & l t ; a : K e y V a l u e O f D i a g r a m O b j e c t K e y a n y T y p e z b w N T n L X & g t ; & l t ; a : K e y & g t ; & l t ; K e y & g t ; C o l u m n s \ F M . 0 2 - B & l t ; / K e y & g t ; & l t ; / a : K e y & g t ; & l t ; a : V a l u e   i : t y p e = " M e a s u r e G r i d N o d e V i e w S t a t e " & g t ; & l t ; C o l u m n & g t ; 1 7 & l t ; / C o l u m n & g t ; & l t ; L a y e d O u t & g t ; t r u e & l t ; / L a y e d O u t & g t ; & l t ; / a : V a l u e & g t ; & l t ; / a : K e y V a l u e O f D i a g r a m O b j e c t K e y a n y T y p e z b w N T n L X & g t ; & l t ; a : K e y V a l u e O f D i a g r a m O b j e c t K e y a n y T y p e z b w N T n L X & g t ; & l t ; a : K e y & g t ; & l t ; K e y & g t ; C o l u m n s \ F M . 0 2 - C & l t ; / K e y & g t ; & l t ; / a : K e y & g t ; & l t ; a : V a l u e   i : t y p e = " M e a s u r e G r i d N o d e V i e w S t a t e " & g t ; & l t ; C o l u m n & g t ; 1 8 & l t ; / C o l u m n & g t ; & l t ; L a y e d O u t & g t ; t r u e & l t ; / L a y e d O u t & g t ; & l t ; / a : V a l u e & g t ; & l t ; / a : K e y V a l u e O f D i a g r a m O b j e c t K e y a n y T y p e z b w N T n L X & g t ; & l t ; a : K e y V a l u e O f D i a g r a m O b j e c t K e y a n y T y p e z b w N T n L X & g t ; & l t ; a : K e y & g t ; & l t ; K e y & g t ; C o l u m n s \ F M . 0 3 - A & l t ; / K e y & g t ; & l t ; / a : K e y & g t ; & l t ; a : V a l u e   i : t y p e = " M e a s u r e G r i d N o d e V i e w S t a t e " & g t ; & l t ; C o l u m n & g t ; 1 9 & l t ; / C o l u m n & g t ; & l t ; L a y e d O u t & g t ; t r u e & l t ; / L a y e d O u t & g t ; & l t ; / a : V a l u e & g t ; & l t ; / a : K e y V a l u e O f D i a g r a m O b j e c t K e y a n y T y p e z b w N T n L X & g t ; & l t ; a : K e y V a l u e O f D i a g r a m O b j e c t K e y a n y T y p e z b w N T n L X & g t ; & l t ; a : K e y & g t ; & l t ; K e y & g t ; C o l u m n s \ F M . 0 3 - B & l t ; / K e y & g t ; & l t ; / a : K e y & g t ; & l t ; a : V a l u e   i : t y p e = " M e a s u r e G r i d N o d e V i e w S t a t e " & g t ; & l t ; C o l u m n & g t ; 2 0 & l t ; / C o l u m n & g t ; & l t ; L a y e d O u t & g t ; t r u e & l t ; / L a y e d O u t & g t ; & l t ; / a : V a l u e & g t ; & l t ; / a : K e y V a l u e O f D i a g r a m O b j e c t K e y a n y T y p e z b w N T n L X & g t ; & l t ; a : K e y V a l u e O f D i a g r a m O b j e c t K e y a n y T y p e z b w N T n L X & g t ; & l t ; a : K e y & g t ; & l t ; K e y & g t ; C o l u m n s \ F M . 0 4 - A & l t ; / K e y & g t ; & l t ; / a : K e y & g t ; & l t ; a : V a l u e   i : t y p e = " M e a s u r e G r i d N o d e V i e w S t a t e " & g t ; & l t ; C o l u m n & g t ; 2 1 & l t ; / C o l u m n & g t ; & l t ; L a y e d O u t & g t ; t r u e & l t ; / L a y e d O u t & g t ; & l t ; / a : V a l u e & g t ; & l t ; / a : K e y V a l u e O f D i a g r a m O b j e c t K e y a n y T y p e z b w N T n L X & g t ; & l t ; a : K e y V a l u e O f D i a g r a m O b j e c t K e y a n y T y p e z b w N T n L X & g t ; & l t ; a : K e y & g t ; & l t ; K e y & g t ; C o l u m n s \ F M . 0 4 - B & l t ; / K e y & g t ; & l t ; / a : K e y & g t ; & l t ; a : V a l u e   i : t y p e = " M e a s u r e G r i d N o d e V i e w S t a t e " & g t ; & l t ; C o l u m n & g t ; 2 2 & l t ; / C o l u m n & g t ; & l t ; L a y e d O u t & g t ; t r u e & l t ; / L a y e d O u t & g t ; & l t ; / a : V a l u e & g t ; & l t ; / a : K e y V a l u e O f D i a g r a m O b j e c t K e y a n y T y p e z b w N T n L X & g t ; & l t ; a : K e y V a l u e O f D i a g r a m O b j e c t K e y a n y T y p e z b w N T n L X & g t ; & l t ; a : K e y & g t ; & l t ; K e y & g t ; C o l u m n s \ F M 0 5 - A & l t ; / K e y & g t ; & l t ; / a : K e y & g t ; & l t ; a : V a l u e   i : t y p e = " M e a s u r e G r i d N o d e V i e w S t a t e " & g t ; & l t ; C o l u m n & g t ; 2 3 & l t ; / C o l u m n & g t ; & l t ; L a y e d O u t & g t ; t r u e & l t ; / L a y e d O u t & g t ; & l t ; / a : V a l u e & g t ; & l t ; / a : K e y V a l u e O f D i a g r a m O b j e c t K e y a n y T y p e z b w N T n L X & g t ; & l t ; a : K e y V a l u e O f D i a g r a m O b j e c t K e y a n y T y p e z b w N T n L X & g t ; & l t ; a : K e y & g t ; & l t ; K e y & g t ; C o l u m n s \ F M . 0 5 - B & l t ; / K e y & g t ; & l t ; / a : K e y & g t ; & l t ; a : V a l u e   i : t y p e = " M e a s u r e G r i d N o d e V i e w S t a t e " & g t ; & l t ; C o l u m n & g t ; 2 4 & l t ; / C o l u m n & g t ; & l t ; L a y e d O u t & g t ; t r u e & l t ; / L a y e d O u t & g t ; & l t ; / a : V a l u e & g t ; & l t ; / a : K e y V a l u e O f D i a g r a m O b j e c t K e y a n y T y p e z b w N T n L X & g t ; & l t ; a : K e y V a l u e O f D i a g r a m O b j e c t K e y a n y T y p e z b w N T n L X & g t ; & l t ; a : K e y & g t ; & l t ; K e y & g t ; C o l u m n s \ F M . 0 5 - C & l t ; / K e y & g t ; & l t ; / a : K e y & g t ; & l t ; a : V a l u e   i : t y p e = " M e a s u r e G r i d N o d e V i e w S t a t e " & g t ; & l t ; C o l u m n & g t ; 2 5 & l t ; / C o l u m n & g t ; & l t ; L a y e d O u t & g t ; t r u e & l t ; / L a y e d O u t & g t ; & l t ; / a : V a l u e & g t ; & l t ; / a : K e y V a l u e O f D i a g r a m O b j e c t K e y a n y T y p e z b w N T n L X & g t ; & l t ; a : K e y V a l u e O f D i a g r a m O b j e c t K e y a n y T y p e z b w N T n L X & g t ; & l t ; a : K e y & g t ; & l t ; K e y & g t ; C o l u m n s \ F M . 0 5 - D & l t ; / K e y & g t ; & l t ; / a : K e y & g t ; & l t ; a : V a l u e   i : t y p e = " M e a s u r e G r i d N o d e V i e w S t a t e " & g t ; & l t ; C o l u m n & g t ; 2 6 & l t ; / C o l u m n & g t ; & l t ; L a y e d O u t & g t ; t r u e & l t ; / L a y e d O u t & g t ; & l t ; / a : V a l u e & g t ; & l t ; / a : K e y V a l u e O f D i a g r a m O b j e c t K e y a n y T y p e z b w N T n L X & g t ; & l t ; a : K e y V a l u e O f D i a g r a m O b j e c t K e y a n y T y p e z b w N T n L X & g t ; & l t ; a : K e y & g t ; & l t ; K e y & g t ; C o l u m n s \ F M . 0 6 - B & l t ; / K e y & g t ; & l t ; / a : K e y & g t ; & l t ; a : V a l u e   i : t y p e = " M e a s u r e G r i d N o d e V i e w S t a t e " & g t ; & l t ; C o l u m n & g t ; 2 7 & l t ; / C o l u m n & g t ; & l t ; L a y e d O u t & g t ; t r u e & l t ; / L a y e d O u t & g t ; & l t ; / a : V a l u e & g t ; & l t ; / a : K e y V a l u e O f D i a g r a m O b j e c t K e y a n y T y p e z b w N T n L X & g t ; & l t ; a : K e y V a l u e O f D i a g r a m O b j e c t K e y a n y T y p e z b w N T n L X & g t ; & l t ; a : K e y & g t ; & l t ; K e y & g t ; C o l u m n s \ F M . 0 6 - C & l t ; / K e y & g t ; & l t ; / a : K e y & g t ; & l t ; a : V a l u e   i : t y p e = " M e a s u r e G r i d N o d e V i e w S t a t e " & g t ; & l t ; C o l u m n & g t ; 2 8 & l t ; / C o l u m n & g t ; & l t ; L a y e d O u t & g t ; t r u e & l t ; / L a y e d O u t & g t ; & l t ; / a : V a l u e & g t ; & l t ; / a : K e y V a l u e O f D i a g r a m O b j e c t K e y a n y T y p e z b w N T n L X & g t ; & l t ; a : K e y V a l u e O f D i a g r a m O b j e c t K e y a n y T y p e z b w N T n L X & g t ; & l t ; a : K e y & g t ; & l t ; K e y & g t ; C o l u m n s \ F M . 0 7 - A & l t ; / K e y & g t ; & l t ; / a : K e y & g t ; & l t ; a : V a l u e   i : t y p e = " M e a s u r e G r i d N o d e V i e w S t a t e " & g t ; & l t ; C o l u m n & g t ; 2 9 & l t ; / C o l u m n & g t ; & l t ; L a y e d O u t & g t ; t r u e & l t ; / L a y e d O u t & g t ; & l t ; / a : V a l u e & g t ; & l t ; / a : K e y V a l u e O f D i a g r a m O b j e c t K e y a n y T y p e z b w N T n L X & g t ; & l t ; a : K e y V a l u e O f D i a g r a m O b j e c t K e y a n y T y p e z b w N T n L X & g t ; & l t ; a : K e y & g t ; & l t ; K e y & g t ; C o l u m n s \ F M . 0 7 - B & l t ; / K e y & g t ; & l t ; / a : K e y & g t ; & l t ; a : V a l u e   i : t y p e = " M e a s u r e G r i d N o d e V i e w S t a t e " & g t ; & l t ; C o l u m n & g t ; 3 0 & l t ; / C o l u m n & g t ; & l t ; L a y e d O u t & g t ; t r u e & l t ; / L a y e d O u t & g t ; & l t ; / a : V a l u e & g t ; & l t ; / a : K e y V a l u e O f D i a g r a m O b j e c t K e y a n y T y p e z b w N T n L X & g t ; & l t ; a : K e y V a l u e O f D i a g r a m O b j e c t K e y a n y T y p e z b w N T n L X & g t ; & l t ; a : K e y & g t ; & l t ; K e y & g t ; C o l u m n s \ F M . 1 0 - F & l t ; / K e y & g t ; & l t ; / a : K e y & g t ; & l t ; a : V a l u e   i : t y p e = " M e a s u r e G r i d N o d e V i e w S t a t e " & g t ; & l t ; C o l u m n & g t ; 3 1 & l t ; / C o l u m n & g t ; & l t ; L a y e d O u t & g t ; t r u e & l t ; / L a y e d O u t & g t ; & l t ; / a : V a l u e & g t ; & l t ; / a : K e y V a l u e O f D i a g r a m O b j e c t K e y a n y T y p e z b w N T n L X & g t ; & l t ; a : K e y V a l u e O f D i a g r a m O b j e c t K e y a n y T y p e z b w N T n L X & g t ; & l t ; a : K e y & g t ; & l t ; K e y & g t ; C o l u m n s \ P . 0 1 - A & l t ; / K e y & g t ; & l t ; / a : K e y & g t ; & l t ; a : V a l u e   i : t y p e = " M e a s u r e G r i d N o d e V i e w S t a t e " & g t ; & l t ; C o l u m n & g t ; 3 & l t ; / C o l u m n & g t ; & l t ; L a y e d O u t & g t ; t r u e & l t ; / L a y e d O u t & g t ; & l t ; / a : V a l u e & g t ; & l t ; / a : K e y V a l u e O f D i a g r a m O b j e c t K e y a n y T y p e z b w N T n L X & g t ; & l t ; a : K e y V a l u e O f D i a g r a m O b j e c t K e y a n y T y p e z b w N T n L X & g t ; & l t ; a : K e y & g t ; & l t ; K e y & g t ; C o l u m n s \ P . 0 1 - B & l t ; / K e y & g t ; & l t ; / a : K e y & g t ; & l t ; a : V a l u e   i : t y p e = " M e a s u r e G r i d N o d e V i e w S t a t e " & g t ; & l t ; C o l u m n & g t ; 4 & l t ; / C o l u m n & g t ; & l t ; L a y e d O u t & g t ; t r u e & l t ; / L a y e d O u t & g t ; & l t ; / a : V a l u e & g t ; & l t ; / a : K e y V a l u e O f D i a g r a m O b j e c t K e y a n y T y p e z b w N T n L X & g t ; & l t ; a : K e y V a l u e O f D i a g r a m O b j e c t K e y a n y T y p e z b w N T n L X & g t ; & l t ; a : K e y & g t ; & l t ; K e y & g t ; C o l u m n s \ P . 0 1 - C & l t ; / K e y & g t ; & l t ; / a : K e y & g t ; & l t ; a : V a l u e   i : t y p e = " M e a s u r e G r i d N o d e V i e w S t a t e " & g t ; & l t ; C o l u m n & g t ; 5 & l t ; / C o l u m n & g t ; & l t ; L a y e d O u t & g t ; t r u e & l t ; / L a y e d O u t & g t ; & l t ; / a : V a l u e & g t ; & l t ; / a : K e y V a l u e O f D i a g r a m O b j e c t K e y a n y T y p e z b w N T n L X & g t ; & l t ; a : K e y V a l u e O f D i a g r a m O b j e c t K e y a n y T y p e z b w N T n L X & g t ; & l t ; a : K e y & g t ; & l t ; K e y & g t ; C o l u m n s \ P 0 1 - D & l t ; / K e y & g t ; & l t ; / a : K e y & g t ; & l t ; a : V a l u e   i : t y p e = " M e a s u r e G r i d N o d e V i e w S t a t e " & g t ; & l t ; C o l u m n & g t ; 6 & l t ; / C o l u m n & g t ; & l t ; L a y e d O u t & g t ; t r u e & l t ; / L a y e d O u t & g t ; & l t ; / a : V a l u e & g t ; & l t ; / a : K e y V a l u e O f D i a g r a m O b j e c t K e y a n y T y p e z b w N T n L X & g t ; & l t ; a : K e y V a l u e O f D i a g r a m O b j e c t K e y a n y T y p e z b w N T n L X & g t ; & l t ; a : K e y & g t ; & l t ; K e y & g t ; C o l u m n s \ P . 0 2 - A & l t ; / K e y & g t ; & l t ; / a : K e y & g t ; & l t ; a : V a l u e   i : t y p e = " M e a s u r e G r i d N o d e V i e w S t a t e " & g t ; & l t ; C o l u m n & g t ; 7 & l t ; / C o l u m n & g t ; & l t ; L a y e d O u t & g t ; t r u e & l t ; / L a y e d O u t & g t ; & l t ; / a : V a l u e & g t ; & l t ; / a : K e y V a l u e O f D i a g r a m O b j e c t K e y a n y T y p e z b w N T n L X & g t ; & l t ; a : K e y V a l u e O f D i a g r a m O b j e c t K e y a n y T y p e z b w N T n L X & g t ; & l t ; a : K e y & g t ; & l t ; K e y & g t ; C o l u m n s \ P . 0 2 - B & l t ; / K e y & g t ; & l t ; / a : K e y & g t ; & l t ; a : V a l u e   i : t y p e = " M e a s u r e G r i d N o d e V i e w S t a t e " & g t ; & l t ; C o l u m n & g t ; 8 & l t ; / C o l u m n & g t ; & l t ; L a y e d O u t & g t ; t r u e & l t ; / L a y e d O u t & g t ; & l t ; / a : V a l u e & g t ; & l t ; / a : K e y V a l u e O f D i a g r a m O b j e c t K e y a n y T y p e z b w N T n L X & g t ; & l t ; a : K e y V a l u e O f D i a g r a m O b j e c t K e y a n y T y p e z b w N T n L X & g t ; & l t ; a : K e y & g t ; & l t ; K e y & g t ; C o l u m n s \ P . 0 2 - C & l t ; / K e y & g t ; & l t ; / a : K e y & g t ; & l t ; a : V a l u e   i : t y p e = " M e a s u r e G r i d N o d e V i e w S t a t e " & g t ; & l t ; C o l u m n & g t ; 9 & l t ; / C o l u m n & g t ; & l t ; L a y e d O u t & g t ; t r u e & l t ; / L a y e d O u t & g t ; & l t ; / a : V a l u e & g t ; & l t ; / a : K e y V a l u e O f D i a g r a m O b j e c t K e y a n y T y p e z b w N T n L X & g t ; & l t ; a : K e y V a l u e O f D i a g r a m O b j e c t K e y a n y T y p e z b w N T n L X & g t ; & l t ; a : K e y & g t ; & l t ; K e y & g t ; C o l u m n s \ P . 0 2 - D & l t ; / K e y & g t ; & l t ; / a : K e y & g t ; & l t ; a : V a l u e   i : t y p e = " M e a s u r e G r i d N o d e V i e w S t a t e " & g t ; & l t ; C o l u m n & g t ; 1 0 & l t ; / C o l u m n & g t ; & l t ; L a y e d O u t & g t ; t r u e & l t ; / L a y e d O u t & g t ; & l t ; / a : V a l u e & g t ; & l t ; / a : K e y V a l u e O f D i a g r a m O b j e c t K e y a n y T y p e z b w N T n L X & g t ; & l t ; a : K e y V a l u e O f D i a g r a m O b j e c t K e y a n y T y p e z b w N T n L X & g t ; & l t ; a : K e y & g t ; & l t ; K e y & g t ; C o l u m n s \ P . 0 2 - E & l t ; / K e y & g t ; & l t ; / a : K e y & g t ; & l t ; a : V a l u e   i : t y p e = " M e a s u r e G r i d N o d e V i e w S t a t e " & g t ; & l t ; C o l u m n & g t ; 3 2 & l t ; / C o l u m n & g t ; & l t ; L a y e d O u t & g t ; t r u e & l t ; / L a y e d O u t & g t ; & l t ; / a : V a l u e & g t ; & l t ; / a : K e y V a l u e O f D i a g r a m O b j e c t K e y a n y T y p e z b w N T n L X & g t ; & l t ; a : K e y V a l u e O f D i a g r a m O b j e c t K e y a n y T y p e z b w N T n L X & g t ; & l t ; a : K e y & g t ; & l t ; K e y & g t ; C o l u m n s \ P . 0 8 - D & l t ; / K e y & g t ; & l t ; / a : K e y & g t ; & l t ; a : V a l u e   i : t y p e = " M e a s u r e G r i d N o d e V i e w S t a t e " & g t ; & l t ; C o l u m n & g t ; 1 1 & l t ; / C o l u m n & g t ; & l t ; L a y e d O u t & g t ; t r u e & l t ; / L a y e d O u t & g t ; & l t ; / a : V a l u e & g t ; & l t ; / a : K e y V a l u e O f D i a g r a m O b j e c t K e y a n y T y p e z b w N T n L X & g t ; & l t ; a : K e y V a l u e O f D i a g r a m O b j e c t K e y a n y T y p e z b w N T n L X & g t ; & l t ; a : K e y & g t ; & l t ; K e y & g t ; C o l u m n s \ P . 0 3 - C & l t ; / K e y & g t ; & l t ; / a : K e y & g t ; & l t ; a : V a l u e   i : t y p e = " M e a s u r e G r i d N o d e V i e w S t a t e " & g t ; & l t ; C o l u m n & g t ; 1 3 & l t ; / C o l u m n & g t ; & l t ; L a y e d O u t & g t ; t r u e & l t ; / L a y e d O u t & g t ; & l t ; / a : V a l u e & g t ; & l t ; / a : K e y V a l u e O f D i a g r a m O b j e c t K e y a n y T y p e z b w N T n L X & g t ; & l t ; a : K e y V a l u e O f D i a g r a m O b j e c t K e y a n y T y p e z b w N T n L X & g t ; & l t ; a : K e y & g t ; & l t ; K e y & g t ; C o l u m n s \ P . 0 3 - D & l t ; / K e y & g t ; & l t ; / a : K e y & g t ; & l t ; a : V a l u e   i : t y p e = " M e a s u r e G r i d N o d e V i e w S t a t e " & g t ; & l t ; C o l u m n & g t ; 1 4 & l t ; / C o l u m n & g t ; & l t ; L a y e d O u t & g t ; t r u e & l t ; / L a y e d O u t & g t ; & l t ; / a : V a l u e & g t ; & l t ; / a : K e y V a l u e O f D i a g r a m O b j e c t K e y a n y T y p e z b w N T n L X & g t ; & l t ; a : K e y V a l u e O f D i a g r a m O b j e c t K e y a n y T y p e z b w N T n L X & g t ; & l t ; a : K e y & g t ; & l t ; K e y & g t ; C o l u m n s \ P . 0 4 - A & l t ; / K e y & g t ; & l t ; / a : K e y & g t ; & l t ; a : V a l u e   i : t y p e = " M e a s u r e G r i d N o d e V i e w S t a t e " & g t ; & l t ; C o l u m n & g t ; 3 3 & l t ; / C o l u m n & g t ; & l t ; L a y e d O u t & g t ; t r u e & l t ; / L a y e d O u t & g t ; & l t ; / a : V a l u e & g t ; & l t ; / a : K e y V a l u e O f D i a g r a m O b j e c t K e y a n y T y p e z b w N T n L X & g t ; & l t ; a : K e y V a l u e O f D i a g r a m O b j e c t K e y a n y T y p e z b w N T n L X & g t ; & l t ; a : K e y & g t ; & l t ; K e y & g t ; C o l u m n s \ P . 0 5 - C   -   R e d u z i d a & l t ; / K e y & g t ; & l t ; / a : K e y & g t ; & l t ; a : V a l u e   i : t y p e = " M e a s u r e G r i d N o d e V i e w S t a t e " & g t ; & l t ; C o l u m n & g t ; 3 4 & l t ; / C o l u m n & g t ; & l t ; L a y e d O u t & g t ; t r u e & l t ; / L a y e d O u t & g t ; & l t ; / a : V a l u e & g t ; & l t ; / a : K e y V a l u e O f D i a g r a m O b j e c t K e y a n y T y p e z b w N T n L X & g t ; & l t ; a : K e y V a l u e O f D i a g r a m O b j e c t K e y a n y T y p e z b w N T n L X & g t ; & l t ; a : K e y & g t ; & l t ; K e y & g t ; C o l u m n s \ P . 0 5 - C   -   R e m a n e s c e n t e & l t ; / K e y & g t ; & l t ; / a : K e y & g t ; & l t ; a : V a l u e   i : t y p e = " M e a s u r e G r i d N o d e V i e w S t a t e " & g t ; & l t ; C o l u m n & g t ; 3 5 & l t ; / C o l u m n & g t ; & l t ; L a y e d O u t & g t ; t r u e & l t ; / L a y e d O u t & g t ; & l t ; / a : V a l u e & g t ; & l t ; / a : K e y V a l u e O f D i a g r a m O b j e c t K e y a n y T y p e z b w N T n L X & g t ; & l t ; a : K e y V a l u e O f D i a g r a m O b j e c t K e y a n y T y p e z b w N T n L X & g t ; & l t ; a : K e y & g t ; & l t ; K e y & g t ; C o l u m n s \ P . 0 6 - A & l t ; / K e y & g t ; & l t ; / a : K e y & g t ; & l t ; a : V a l u e   i : t y p e = " M e a s u r e G r i d N o d e V i e w S t a t e " & g t ; & l t ; C o l u m n & g t ; 3 6 & l t ; / C o l u m n & g t ; & l t ; L a y e d O u t & g t ; t r u e & l t ; / L a y e d O u t & g t ; & l t ; / a : V a l u e & g t ; & l t ; / a : K e y V a l u e O f D i a g r a m O b j e c t K e y a n y T y p e z b w N T n L X & g t ; & l t ; a : K e y V a l u e O f D i a g r a m O b j e c t K e y a n y T y p e z b w N T n L X & g t ; & l t ; a : K e y & g t ; & l t ; K e y & g t ; C o l u m n s \ P . 0 6 - B & l t ; / K e y & g t ; & l t ; / a : K e y & g t ; & l t ; a : V a l u e   i : t y p e = " M e a s u r e G r i d N o d e V i e w S t a t e " & g t ; & l t ; C o l u m n & g t ; 3 7 & l t ; / C o l u m n & g t ; & l t ; L a y e d O u t & g t ; t r u e & l t ; / L a y e d O u t & g t ; & l t ; / a : V a l u e & g t ; & l t ; / a : K e y V a l u e O f D i a g r a m O b j e c t K e y a n y T y p e z b w N T n L X & g t ; & l t ; a : K e y V a l u e O f D i a g r a m O b j e c t K e y a n y T y p e z b w N T n L X & g t ; & l t ; a : K e y & g t ; & l t ; K e y & g t ; C o l u m n s \ E . 0 4 - A & l t ; / K e y & g t ; & l t ; / a : K e y & g t ; & l t ; a : V a l u e   i : t y p e = " M e a s u r e G r i d N o d e V i e w S t a t e " & g t ; & l t ; C o l u m n & g t ; 3 8 & l t ; / C o l u m n & g t ; & l t ; L a y e d O u t & g t ; t r u e & l t ; / L a y e d O u t & g t ; & l t ; / a : V a l u e & g t ; & l t ; / a : K e y V a l u e O f D i a g r a m O b j e c t K e y a n y T y p e z b w N T n L X & g t ; & l t ; a : K e y V a l u e O f D i a g r a m O b j e c t K e y a n y T y p e z b w N T n L X & g t ; & l t ; a : K e y & g t ; & l t ; K e y & g t ; C o l u m n s \ E . 0 5 - A & l t ; / K e y & g t ; & l t ; / a : K e y & g t ; & l t ; a : V a l u e   i : t y p e = " M e a s u r e G r i d N o d e V i e w S t a t e " & g t ; & l t ; C o l u m n & g t ; 3 9 & l t ; / C o l u m n & g t ; & l t ; L a y e d O u t & g t ; t r u e & l t ; / L a y e d O u t & g t ; & l t ; / a : V a l u e & g t ; & l t ; / a : K e y V a l u e O f D i a g r a m O b j e c t K e y a n y T y p e z b w N T n L X & g t ; & l t ; a : K e y V a l u e O f D i a g r a m O b j e c t K e y a n y T y p e z b w N T n L X & g t ; & l t ; a : K e y & g t ; & l t ; K e y & g t ; C o l u m n s \ E . 0 6 - A & l t ; / K e y & g t ; & l t ; / a : K e y & g t ; & l t ; a : V a l u e   i : t y p e = " M e a s u r e G r i d N o d e V i e w S t a t e " & g t ; & l t ; C o l u m n & g t ; 4 0 & l t ; / C o l u m n & g t ; & l t ; L a y e d O u t & g t ; t r u e & l t ; / L a y e d O u t & g t ; & l t ; / a : V a l u e & g t ; & l t ; / a : K e y V a l u e O f D i a g r a m O b j e c t K e y a n y T y p e z b w N T n L X & g t ; & l t ; a : K e y V a l u e O f D i a g r a m O b j e c t K e y a n y T y p e z b w N T n L X & g t ; & l t ; a : K e y & g t ; & l t ; K e y & g t ; C o l u m n s \ E . 0 6 - B & l t ; / K e y & g t ; & l t ; / a : K e y & g t ; & l t ; a : V a l u e   i : t y p e = " M e a s u r e G r i d N o d e V i e w S t a t e " & g t ; & l t ; C o l u m n & g t ; 4 1 & l t ; / C o l u m n & g t ; & l t ; L a y e d O u t & g t ; t r u e & l t ; / L a y e d O u t & g t ; & l t ; / a : V a l u e & g t ; & l t ; / a : K e y V a l u e O f D i a g r a m O b j e c t K e y a n y T y p e z b w N T n L X & g t ; & l t ; a : K e y V a l u e O f D i a g r a m O b j e c t K e y a n y T y p e z b w N T n L X & g t ; & l t ; a : K e y & g t ; & l t ; K e y & g t ; C o l u m n s \ E . 0 6 - C & l t ; / K e y & g t ; & l t ; / a : K e y & g t ; & l t ; a : V a l u e   i : t y p e = " M e a s u r e G r i d N o d e V i e w S t a t e " & g t ; & l t ; C o l u m n & g t ; 4 2 & l t ; / C o l u m n & g t ; & l t ; L a y e d O u t & g t ; t r u e & l t ; / L a y e d O u t & g t ; & l t ; / a : V a l u e & g t ; & l t ; / a : K e y V a l u e O f D i a g r a m O b j e c t K e y a n y T y p e z b w N T n L X & g t ; & l t ; a : K e y V a l u e O f D i a g r a m O b j e c t K e y a n y T y p e z b w N T n L X & g t ; & l t ; a : K e y & g t ; & l t ; K e y & g t ; C o l u m n s \ E . 0 6 - D & l t ; / K e y & g t ; & l t ; / a : K e y & g t ; & l t ; a : V a l u e   i : t y p e = " M e a s u r e G r i d N o d e V i e w S t a t e " & g t ; & l t ; C o l u m n & g t ; 4 3 & l t ; / C o l u m n & g t ; & l t ; L a y e d O u t & g t ; t r u e & l t ; / L a y e d O u t & g t ; & l t ; / a : V a l u e & g t ; & l t ; / a : K e y V a l u e O f D i a g r a m O b j e c t K e y a n y T y p e z b w N T n L X & g t ; & l t ; a : K e y V a l u e O f D i a g r a m O b j e c t K e y a n y T y p e z b w N T n L X & g t ; & l t ; a : K e y & g t ; & l t ; K e y & g t ; C o l u m n s \ E . 0 6 - H & l t ; / K e y & g t ; & l t ; / a : K e y & g t ; & l t ; a : V a l u e   i : t y p e = " M e a s u r e G r i d N o d e V i e w S t a t e " & g t ; & l t ; C o l u m n & g t ; 4 4 & l t ; / C o l u m n & g t ; & l t ; L a y e d O u t & g t ; t r u e & l t ; / L a y e d O u t & g t ; & l t ; / a : V a l u e & g t ; & l t ; / a : K e y V a l u e O f D i a g r a m O b j e c t K e y a n y T y p e z b w N T n L X & g t ; & l t ; a : K e y V a l u e O f D i a g r a m O b j e c t K e y a n y T y p e z b w N T n L X & g t ; & l t ; a : K e y & g t ; & l t ; K e y & g t ; C o l u m n s \ E . 0 7 - A & l t ; / K e y & g t ; & l t ; / a : K e y & g t ; & l t ; a : V a l u e   i : t y p e = " M e a s u r e G r i d N o d e V i e w S t a t e " & g t ; & l t ; C o l u m n & g t ; 4 5 & l t ; / C o l u m n & g t ; & l t ; L a y e d O u t & g t ; t r u e & l t ; / L a y e d O u t & g t ; & l t ; / a : V a l u e & g t ; & l t ; / a : K e y V a l u e O f D i a g r a m O b j e c t K e y a n y T y p e z b w N T n L X & g t ; & l t ; a : K e y V a l u e O f D i a g r a m O b j e c t K e y a n y T y p e z b w N T n L X & g t ; & l t ; a : K e y & g t ; & l t ; K e y & g t ; C o l u m n s \ E . 0 7 - B & l t ; / K e y & g t ; & l t ; / a : K e y & g t ; & l t ; a : V a l u e   i : t y p e = " M e a s u r e G r i d N o d e V i e w S t a t e " & g t ; & l t ; C o l u m n & g t ; 4 6 & l t ; / C o l u m n & g t ; & l t ; L a y e d O u t & g t ; t r u e & l t ; / L a y e d O u t & g t ; & l t ; / a : V a l u e & g t ; & l t ; / a : K e y V a l u e O f D i a g r a m O b j e c t K e y a n y T y p e z b w N T n L X & g t ; & l t ; a : K e y V a l u e O f D i a g r a m O b j e c t K e y a n y T y p e z b w N T n L X & g t ; & l t ; a : K e y & g t ; & l t ; K e y & g t ; C o l u m n s \ E . 0 7 - C & l t ; / K e y & g t ; & l t ; / a : K e y & g t ; & l t ; a : V a l u e   i : t y p e = " M e a s u r e G r i d N o d e V i e w S t a t e " & g t ; & l t ; C o l u m n & g t ; 4 7 & l t ; / C o l u m n & g t ; & l t ; L a y e d O u t & g t ; t r u e & l t ; / L a y e d O u t & g t ; & l t ; / a : V a l u e & g t ; & l t ; / a : K e y V a l u e O f D i a g r a m O b j e c t K e y a n y T y p e z b w N T n L X & g t ; & l t ; a : K e y V a l u e O f D i a g r a m O b j e c t K e y a n y T y p e z b w N T n L X & g t ; & l t ; a : K e y & g t ; & l t ; K e y & g t ; C o l u m n s \ E . 0 7 - D & l t ; / K e y & g t ; & l t ; / a : K e y & g t ; & l t ; a : V a l u e   i : t y p e = " M e a s u r e G r i d N o d e V i e w S t a t e " & g t ; & l t ; C o l u m n & g t ; 4 8 & l t ; / C o l u m n & g t ; & l t ; L a y e d O u t & g t ; t r u e & l t ; / L a y e d O u t & g t ; & l t ; / a : V a l u e & g t ; & l t ; / a : K e y V a l u e O f D i a g r a m O b j e c t K e y a n y T y p e z b w N T n L X & g t ; & l t ; a : K e y V a l u e O f D i a g r a m O b j e c t K e y a n y T y p e z b w N T n L X & g t ; & l t ; a : K e y & g t ; & l t ; K e y & g t ; C o l u m n s \ E . 0 8 - A & l t ; / K e y & g t ; & l t ; / a : K e y & g t ; & l t ; a : V a l u e   i : t y p e = " M e a s u r e G r i d N o d e V i e w S t a t e " & g t ; & l t ; C o l u m n & g t ; 4 9 & l t ; / C o l u m n & g t ; & l t ; L a y e d O u t & g t ; t r u e & l t ; / L a y e d O u t & g t ; & l t ; / a : V a l u e & g t ; & l t ; / a : K e y V a l u e O f D i a g r a m O b j e c t K e y a n y T y p e z b w N T n L X & g t ; & l t ; a : K e y V a l u e O f D i a g r a m O b j e c t K e y a n y T y p e z b w N T n L X & g t ; & l t ; a : K e y & g t ; & l t ; K e y & g t ; C o l u m n s \ I . 0 1 - B & l t ; / K e y & g t ; & l t ; / a : K e y & g t ; & l t ; a : V a l u e   i : t y p e = " M e a s u r e G r i d N o d e V i e w S t a t e " & g t ; & l t ; C o l u m n & g t ; 5 0 & l t ; / C o l u m n & g t ; & l t ; L a y e d O u t & g t ; t r u e & l t ; / L a y e d O u t & g t ; & l t ; / a : V a l u e & g t ; & l t ; / a : K e y V a l u e O f D i a g r a m O b j e c t K e y a n y T y p e z b w N T n L X & g t ; & l t ; a : K e y V a l u e O f D i a g r a m O b j e c t K e y a n y T y p e z b w N T n L X & g t ; & l t ; a : K e y & g t ; & l t ; K e y & g t ; C o l u m n s \ I . 0 2 - C & l t ; / K e y & g t ; & l t ; / a : K e y & g t ; & l t ; a : V a l u e   i : t y p e = " M e a s u r e G r i d N o d e V i e w S t a t e " & g t ; & l t ; C o l u m n & g t ; 5 1 & l t ; / C o l u m n & g t ; & l t ; L a y e d O u t & g t ; t r u e & l t ; / L a y e d O u t & g t ; & l t ; / a : V a l u e & g t ; & l t ; / a : K e y V a l u e O f D i a g r a m O b j e c t K e y a n y T y p e z b w N T n L X & g t ; & l t ; a : K e y V a l u e O f D i a g r a m O b j e c t K e y a n y T y p e z b w N T n L X & g t ; & l t ; a : K e y & g t ; & l t ; K e y & g t ; C o l u m n s \ R . 0 1 - C & l t ; / K e y & g t ; & l t ; / a : K e y & g t ; & l t ; a : V a l u e   i : t y p e = " M e a s u r e G r i d N o d e V i e w S t a t e " & g t ; & l t ; C o l u m n & g t ; 5 2 & l t ; / C o l u m n & g t ; & l t ; L a y e d O u t & g t ; t r u e & l t ; / L a y e d O u t & g t ; & l t ; / a : V a l u e & g t ; & l t ; / a : K e y V a l u e O f D i a g r a m O b j e c t K e y a n y T y p e z b w N T n L X & g t ; & l t ; a : K e y V a l u e O f D i a g r a m O b j e c t K e y a n y T y p e z b w N T n L X & g t ; & l t ; a : K e y & g t ; & l t ; K e y & g t ; C o l u m n s \ R . 0 2 - B & l t ; / K e y & g t ; & l t ; / a : K e y & g t ; & l t ; a : V a l u e   i : t y p e = " M e a s u r e G r i d N o d e V i e w S t a t e " & g t ; & l t ; C o l u m n & g t ; 5 3 & l t ; / C o l u m n & g t ; & l t ; L a y e d O u t & g t ; t r u e & l t ; / L a y e d O u t & g t ; & l t ; / a : V a l u e & g t ; & l t ; / a : K e y V a l u e O f D i a g r a m O b j e c t K e y a n y T y p e z b w N T n L X & g t ; & l t ; a : K e y V a l u e O f D i a g r a m O b j e c t K e y a n y T y p e z b w N T n L X & g t ; & l t ; a : K e y & g t ; & l t ; K e y & g t ; C o l u m n s \ R . 0 2 - C & l t ; / K e y & g t ; & l t ; / a : K e y & g t ; & l t ; a : V a l u e   i : t y p e = " M e a s u r e G r i d N o d e V i e w S t a t e " & g t ; & l t ; C o l u m n & g t ; 5 4 & l t ; / C o l u m n & g t ; & l t ; L a y e d O u t & g t ; t r u e & l t ; / L a y e d O u t & g t ; & l t ; / a : V a l u e & g t ; & l t ; / a : K e y V a l u e O f D i a g r a m O b j e c t K e y a n y T y p e z b w N T n L X & g t ; & l t ; a : K e y V a l u e O f D i a g r a m O b j e c t K e y a n y T y p e z b w N T n L X & g t ; & l t ; a : K e y & g t ; & l t ; K e y & g t ; C o l u m n s \ R . 0 2 - D & l t ; / K e y & g t ; & l t ; / a : K e y & g t ; & l t ; a : V a l u e   i : t y p e = " M e a s u r e G r i d N o d e V i e w S t a t e " & g t ; & l t ; C o l u m n & g t ; 5 5 & l t ; / C o l u m n & g t ; & l t ; L a y e d O u t & g t ; t r u e & l t ; / L a y e d O u t & g t ; & l t ; / a : V a l u e & g t ; & l t ; / a : K e y V a l u e O f D i a g r a m O b j e c t K e y a n y T y p e z b w N T n L X & g t ; & l t ; a : K e y V a l u e O f D i a g r a m O b j e c t K e y a n y T y p e z b w N T n L X & g t ; & l t ; a : K e y & g t ; & l t ; K e y & g t ; C o l u m n s \ R . 0 2 - E & l t ; / K e y & g t ; & l t ; / a : K e y & g t ; & l t ; a : V a l u e   i : t y p e = " M e a s u r e G r i d N o d e V i e w S t a t e " & g t ; & l t ; C o l u m n & g t ; 5 6 & l t ; / C o l u m n & g t ; & l t ; L a y e d O u t & g t ; t r u e & l t ; / L a y e d O u t & g t ; & l t ; / a : V a l u e & g t ; & l t ; / a : K e y V a l u e O f D i a g r a m O b j e c t K e y a n y T y p e z b w N T n L X & g t ; & l t ; a : K e y V a l u e O f D i a g r a m O b j e c t K e y a n y T y p e z b w N T n L X & g t ; & l t ; a : K e y & g t ; & l t ; K e y & g t ; C o l u m n s \ R . 0 3 - A & l t ; / K e y & g t ; & l t ; / a : K e y & g t ; & l t ; a : V a l u e   i : t y p e = " M e a s u r e G r i d N o d e V i e w S t a t e " & g t ; & l t ; C o l u m n & g t ; 5 7 & l t ; / C o l u m n & g t ; & l t ; L a y e d O u t & g t ; t r u e & l t ; / L a y e d O u t & g t ; & l t ; / a : V a l u e & g t ; & l t ; / a : K e y V a l u e O f D i a g r a m O b j e c t K e y a n y T y p e z b w N T n L X & g t ; & l t ; a : K e y V a l u e O f D i a g r a m O b j e c t K e y a n y T y p e z b w N T n L X & g t ; & l t ; a : K e y & g t ; & l t ; K e y & g t ; C o l u m n s \ R . 0 3 - B & l t ; / K e y & g t ; & l t ; / a : K e y & g t ; & l t ; a : V a l u e   i : t y p e = " M e a s u r e G r i d N o d e V i e w S t a t e " & g t ; & l t ; C o l u m n & g t ; 5 8 & l t ; / C o l u m n & g t ; & l t ; L a y e d O u t & g t ; t r u e & l t ; / L a y e d O u t & g t ; & l t ; / a : V a l u e & g t ; & l t ; / a : K e y V a l u e O f D i a g r a m O b j e c t K e y a n y T y p e z b w N T n L X & g t ; & l t ; a : K e y V a l u e O f D i a g r a m O b j e c t K e y a n y T y p e z b w N T n L X & g t ; & l t ; a : K e y & g t ; & l t ; K e y & g t ; C o l u m n s \ R . 0 5 - D & l t ; / K e y & g t ; & l t ; / a : K e y & g t ; & l t ; a : V a l u e   i : t y p e = " M e a s u r e G r i d N o d e V i e w S t a t e " & g t ; & l t ; C o l u m n & g t ; 1 2 & l t ; / C o l u m n & g t ; & l t ; L a y e d O u t & g t ; t r u e & l t ; / L a y e d O u t & g t ; & l t ; / a : V a l u e & g t ; & l t ; / a : K e y V a l u e O f D i a g r a m O b j e c t K e y a n y T y p e z b w N T n L X & g t ; & l t ; a : K e y V a l u e O f D i a g r a m O b j e c t K e y a n y T y p e z b w N T n L X & g t ; & l t ; a : K e y & g t ; & l t ; K e y & g t ; C o l u m n s \ R . 0 5 - G & l t ; / K e y & g t ; & l t ; / a : K e y & g t ; & l t ; a : V a l u e   i : t y p e = " M e a s u r e G r i d N o d e V i e w S t a t e " & g t ; & l t ; C o l u m n & g t ; 5 9 & l t ; / C o l u m n & g t ; & l t ; L a y e d O u t & g t ; t r u e & l t ; / L a y e d O u t & g t ; & l t ; / a : V a l u e & g t ; & l t ; / a : K e y V a l u e O f D i a g r a m O b j e c t K e y a n y T y p e z b w N T n L X & g t ; & l t ; a : K e y V a l u e O f D i a g r a m O b j e c t K e y a n y T y p e z b w N T n L X & g t ; & l t ; a : K e y & g t ; & l t ; K e y & g t ; C o l u m n s \ n �   C a p t .   S u p e r f .   -   D A E E & l t ; / K e y & g t ; & l t ; / a : K e y & g t ; & l t ; a : V a l u e   i : t y p e = " M e a s u r e G r i d N o d e V i e w S t a t e " & g t ; & l t ; C o l u m n & g t ; 6 0 & l t ; / C o l u m n & g t ; & l t ; L a y e d O u t & g t ; t r u e & l t ; / L a y e d O u t & g t ; & l t ; / a : V a l u e & g t ; & l t ; / a : K e y V a l u e O f D i a g r a m O b j e c t K e y a n y T y p e z b w N T n L X & g t ; & l t ; a : K e y V a l u e O f D i a g r a m O b j e c t K e y a n y T y p e z b w N T n L X & g t ; & l t ; a : K e y & g t ; & l t ; K e y & g t ; C o l u m n s \ n �   C a p t .   S u b t .   -   D A E E & l t ; / K e y & g t ; & l t ; / a : K e y & g t ; & l t ; a : V a l u e   i : t y p e = " M e a s u r e G r i d N o d e V i e w S t a t e " & g t ; & l t ; C o l u m n & g t ; 6 1 & l t ; / C o l u m n & g t ; & l t ; L a y e d O u t & g t ; t r u e & l t ; / L a y e d O u t & g t ; & l t ; / a : V a l u e & g t ; & l t ; / a : K e y V a l u e O f D i a g r a m O b j e c t K e y a n y T y p e z b w N T n L X & g t ; & l t ; a : K e y V a l u e O f D i a g r a m O b j e c t K e y a n y T y p e z b w N T n L X & g t ; & l t ; a : K e y & g t ; & l t ; K e y & g t ; C o l u m n s \ C a r g a   o r g � n i c a   c o l e t a d a & l t ; / K e y & g t ; & l t ; / a : K e y & g t ; & l t ; a : V a l u e   i : t y p e = " M e a s u r e G r i d N o d e V i e w S t a t e " & g t ; & l t ; C o l u m n & g t ; 6 2 & l t ; / C o l u m n & g t ; & l t ; L a y e d O u t & g t ; t r u e & l t ; / L a y e d O u t & g t ; & l t ; / a : V a l u e & g t ; & l t ; / a : K e y V a l u e O f D i a g r a m O b j e c t K e y a n y T y p e z b w N T n L X & g t ; & l t ; a : K e y V a l u e O f D i a g r a m O b j e c t K e y a n y T y p e z b w N T n L X & g t ; & l t ; a : K e y & g t ; & l t ; K e y & g t ; C o l u m n s \ C a r g a   o r g � n i c a   t r a t a d a & l t ; / K e y & g t ; & l t ; / a : K e y & g t ; & l t ; a : V a l u e   i : t y p e = " M e a s u r e G r i d N o d e V i e w S t a t e " & g t ; & l t ; C o l u m n & g t ; 6 3 & l t ; / C o l u m n & g t ; & l t ; L a y e d O u t & g t ; t r u e & l t ; / L a y e d O u t & g t ; & l t ; / a : V a l u e & g t ; & l t ; / a : K e y V a l u e O f D i a g r a m O b j e c t K e y a n y T y p e z b w N T n L X & g t ; & l t ; a : K e y V a l u e O f D i a g r a m O b j e c t K e y a n y T y p e z b w N T n L X & g t ; & l t ; a : K e y & g t ; & l t ; K e y & g t ; L i n k s \ & a m p ; l t ; C o l u m n s \ S o m a   d e   U G R H I & a m p ; g t ; - & a m p ; l t ; M e a s u r e s \ U G R H I & a m p ; g t ; & l t ; / K e y & g t ; & l t ; / a : K e y & g t ; & l t ; a : V a l u e   i : t y p e = " M e a s u r e G r i d V i e w S t a t e I D i a g r a m L i n k " / & g t ; & l t ; / a : K e y V a l u e O f D i a g r a m O b j e c t K e y a n y T y p e z b w N T n L X & g t ; & l t ; a : K e y V a l u e O f D i a g r a m O b j e c t K e y a n y T y p e z b w N T n L X & g t ; & l t ; a : K e y & g t ; & l t ; K e y & g t ; L i n k s \ & a m p ; l t ; C o l u m n s \ S o m a   d e   U G R H I & a m p ; g t ; - & a m p ; l t ; M e a s u r e s \ U G R H I & a m p ; g t ; \ C O L U M N & l t ; / K e y & g t ; & l t ; / a : K e y & g t ; & l t ; a : V a l u e   i : t y p e = " M e a s u r e G r i d V i e w S t a t e I D i a g r a m L i n k E n d p o i n t " / & g t ; & l t ; / a : K e y V a l u e O f D i a g r a m O b j e c t K e y a n y T y p e z b w N T n L X & g t ; & l t ; a : K e y V a l u e O f D i a g r a m O b j e c t K e y a n y T y p e z b w N T n L X & g t ; & l t ; a : K e y & g t ; & l t ; K e y & g t ; L i n k s \ & a m p ; l t ; C o l u m n s \ S o m a   d e   U G R H I & a m p ; g t ; - & a m p ; l t ; M e a s u r e s \ U G R H I & a m p ; g t ; \ M E A S U R E & l t ; / K e y & g t ; & l t ; / a : K e y & g t ; & l t ; a : V a l u e   i : t y p e = " M e a s u r e G r i d V i e w S t a t e I D i a g r a m L i n k E n d p o i n t " / & g t ; & l t ; / a : K e y V a l u e O f D i a g r a m O b j e c t K e y a n y T y p e z b w N T n L X & g t ; & l t ; a : K e y V a l u e O f D i a g r a m O b j e c t K e y a n y T y p e z b w N T n L X & g t ; & l t ; a : K e y & g t ; & l t ; K e y & g t ; L i n k s \ & a m p ; l t ; C o l u m n s \ S o m a   d e   A n o & a m p ; g t ; - & a m p ; l t ; M e a s u r e s \ A n o & a m p ; g t ; & l t ; / K e y & g t ; & l t ; / a : K e y & g t ; & l t ; a : V a l u e   i : t y p e = " M e a s u r e G r i d V i e w S t a t e I D i a g r a m L i n k " / & g t ; & l t ; / a : K e y V a l u e O f D i a g r a m O b j e c t K e y a n y T y p e z b w N T n L X & g t ; & l t ; a : K e y V a l u e O f D i a g r a m O b j e c t K e y a n y T y p e z b w N T n L X & g t ; & l t ; a : K e y & g t ; & l t ; K e y & g t ; L i n k s \ & a m p ; l t ; C o l u m n s \ S o m a   d e   A n o & a m p ; g t ; - & a m p ; l t ; M e a s u r e s \ A n o & a m p ; g t ; \ C O L U M N & l t ; / K e y & g t ; & l t ; / a : K e y & g t ; & l t ; a : V a l u e   i : t y p e = " M e a s u r e G r i d V i e w S t a t e I D i a g r a m L i n k E n d p o i n t " / & g t ; & l t ; / a : K e y V a l u e O f D i a g r a m O b j e c t K e y a n y T y p e z b w N T n L X & g t ; & l t ; a : K e y V a l u e O f D i a g r a m O b j e c t K e y a n y T y p e z b w N T n L X & g t ; & l t ; a : K e y & g t ; & l t ; K e y & g t ; L i n k s \ & a m p ; l t ; C o l u m n s \ S o m a   d e   A n o & a m p ; g t ; - & a m p ; l t ; M e a s u r e s \ A n o & a m p ; g t ; \ M E A S U R E & l t ; / K e y & g t ; & l t ; / a : K e y & g t ; & l t ; a : V a l u e   i : t y p e = " M e a s u r e G r i d V i e w S t a t e I D i a g r a m L i n k E n d p o i n t " / & g t ; & l t ; / a : K e y V a l u e O f D i a g r a m O b j e c t K e y a n y T y p e z b w N T n L X & g t ; & l t ; a : K e y V a l u e O f D i a g r a m O b j e c t K e y a n y T y p e z b w N T n L X & g t ; & l t ; a : K e y & g t ; & l t ; K e y & g t ; L i n k s \ & a m p ; l t ; C o l u m n s \ S o m a   d e   P 0 1 - D & a m p ; g t ; - & a m p ; l t ; M e a s u r e s \ P 0 1 - D & a m p ; g t ; & l t ; / K e y & g t ; & l t ; / a : K e y & g t ; & l t ; a : V a l u e   i : t y p e = " M e a s u r e G r i d V i e w S t a t e I D i a g r a m L i n k " / & g t ; & l t ; / a : K e y V a l u e O f D i a g r a m O b j e c t K e y a n y T y p e z b w N T n L X & g t ; & l t ; a : K e y V a l u e O f D i a g r a m O b j e c t K e y a n y T y p e z b w N T n L X & g t ; & l t ; a : K e y & g t ; & l t ; K e y & g t ; L i n k s \ & a m p ; l t ; C o l u m n s \ S o m a   d e   P 0 1 - D & a m p ; g t ; - & a m p ; l t ; M e a s u r e s \ P 0 1 - D & a m p ; g t ; \ C O L U M N & l t ; / K e y & g t ; & l t ; / a : K e y & g t ; & l t ; a : V a l u e   i : t y p e = " M e a s u r e G r i d V i e w S t a t e I D i a g r a m L i n k E n d p o i n t " / & g t ; & l t ; / a : K e y V a l u e O f D i a g r a m O b j e c t K e y a n y T y p e z b w N T n L X & g t ; & l t ; a : K e y V a l u e O f D i a g r a m O b j e c t K e y a n y T y p e z b w N T n L X & g t ; & l t ; a : K e y & g t ; & l t ; K e y & g t ; L i n k s \ & a m p ; l t ; C o l u m n s \ S o m a   d e   P 0 1 - D & a m p ; g t ; - & a m p ; l t ; M e a s u r e s \ P 0 1 - D & a m p ; g t ; \ M E A S U R E & l t ; / K e y & g t ; & l t ; / a : K e y & g t ; & l t ; a : V a l u e   i : t y p e = " M e a s u r e G r i d V i e w S t a t e I D i a g r a m L i n k E n d p o i n t " / & g t ; & l t ; / a : K e y V a l u e O f D i a g r a m O b j e c t K e y a n y T y p e z b w N T n L X & g t ; & l t ; a : K e y V a l u e O f D i a g r a m O b j e c t K e y a n y T y p e z b w N T n L X & g t ; & l t ; a : K e y & g t ; & l t ; K e y & g t ; L i n k s \ & a m p ; l t ; C o l u m n s \ S o m a   d e   P . 0 1 - B & a m p ; g t ; - & a m p ; l t ; M e a s u r e s \ P . 0 1 - B & a m p ; g t ; & l t ; / K e y & g t ; & l t ; / a : K e y & g t ; & l t ; a : V a l u e   i : t y p e = " M e a s u r e G r i d V i e w S t a t e I D i a g r a m L i n k " / & g t ; & l t ; / a : K e y V a l u e O f D i a g r a m O b j e c t K e y a n y T y p e z b w N T n L X & g t ; & l t ; a : K e y V a l u e O f D i a g r a m O b j e c t K e y a n y T y p e z b w N T n L X & g t ; & l t ; a : K e y & g t ; & l t ; K e y & g t ; L i n k s \ & a m p ; l t ; C o l u m n s \ S o m a   d e   P . 0 1 - B & a m p ; g t ; - & a m p ; l t ; M e a s u r e s \ P . 0 1 - B & a m p ; g t ; \ C O L U M N & l t ; / K e y & g t ; & l t ; / a : K e y & g t ; & l t ; a : V a l u e   i : t y p e = " M e a s u r e G r i d V i e w S t a t e I D i a g r a m L i n k E n d p o i n t " / & g t ; & l t ; / a : K e y V a l u e O f D i a g r a m O b j e c t K e y a n y T y p e z b w N T n L X & g t ; & l t ; a : K e y V a l u e O f D i a g r a m O b j e c t K e y a n y T y p e z b w N T n L X & g t ; & l t ; a : K e y & g t ; & l t ; K e y & g t ; L i n k s \ & a m p ; l t ; C o l u m n s \ S o m a   d e   P . 0 1 - B & a m p ; g t ; - & a m p ; l t ; M e a s u r e s \ P . 0 1 - B & a m p ; g t ; \ M E A S U R E & l t ; / K e y & g t ; & l t ; / a : K e y & g t ; & l t ; a : V a l u e   i : t y p e = " M e a s u r e G r i d V i e w S t a t e I D i a g r a m L i n k E n d p o i n t " / & g t ; & l t ; / a : K e y V a l u e O f D i a g r a m O b j e c t K e y a n y T y p e z b w N T n L X & g t ; & l t ; a : K e y V a l u e O f D i a g r a m O b j e c t K e y a n y T y p e z b w N T n L X & g t ; & l t ; a : K e y & g t ; & l t ; K e y & g t ; L i n k s \ & a m p ; l t ; C o l u m n s \ S o m a   d e   P . 0 1 - C & a m p ; g t ; - & a m p ; l t ; M e a s u r e s \ P . 0 1 - C & a m p ; g t ; & l t ; / K e y & g t ; & l t ; / a : K e y & g t ; & l t ; a : V a l u e   i : t y p e = " M e a s u r e G r i d V i e w S t a t e I D i a g r a m L i n k " / & g t ; & l t ; / a : K e y V a l u e O f D i a g r a m O b j e c t K e y a n y T y p e z b w N T n L X & g t ; & l t ; a : K e y V a l u e O f D i a g r a m O b j e c t K e y a n y T y p e z b w N T n L X & g t ; & l t ; a : K e y & g t ; & l t ; K e y & g t ; L i n k s \ & a m p ; l t ; C o l u m n s \ S o m a   d e   P . 0 1 - C & a m p ; g t ; - & a m p ; l t ; M e a s u r e s \ P . 0 1 - C & a m p ; g t ; \ C O L U M N & l t ; / K e y & g t ; & l t ; / a : K e y & g t ; & l t ; a : V a l u e   i : t y p e = " M e a s u r e G r i d V i e w S t a t e I D i a g r a m L i n k E n d p o i n t " / & g t ; & l t ; / a : K e y V a l u e O f D i a g r a m O b j e c t K e y a n y T y p e z b w N T n L X & g t ; & l t ; a : K e y V a l u e O f D i a g r a m O b j e c t K e y a n y T y p e z b w N T n L X & g t ; & l t ; a : K e y & g t ; & l t ; K e y & g t ; L i n k s \ & a m p ; l t ; C o l u m n s \ S o m a   d e   P . 0 1 - C & a m p ; g t ; - & a m p ; l t ; M e a s u r e s \ P . 0 1 - C & a m p ; g t ; \ M E A S U R E & l t ; / K e y & g t ; & l t ; / a : K e y & g t ; & l t ; a : V a l u e   i : t y p e = " M e a s u r e G r i d V i e w S t a t e I D i a g r a m L i n k E n d p o i n t " / & g t ; & l t ; / a : K e y V a l u e O f D i a g r a m O b j e c t K e y a n y T y p e z b w N T n L X & g t ; & l t ; a : K e y V a l u e O f D i a g r a m O b j e c t K e y a n y T y p e z b w N T n L X & g t ; & l t ; a : K e y & g t ; & l t ; K e y & g t ; L i n k s \ & a m p ; l t ; C o l u m n s \ S o m a   d e   P . 0 2 - A & a m p ; g t ; - & a m p ; l t ; M e a s u r e s \ P . 0 2 - A & a m p ; g t ; & l t ; / K e y & g t ; & l t ; / a : K e y & g t ; & l t ; a : V a l u e   i : t y p e = " M e a s u r e G r i d V i e w S t a t e I D i a g r a m L i n k " / & g t ; & l t ; / a : K e y V a l u e O f D i a g r a m O b j e c t K e y a n y T y p e z b w N T n L X & g t ; & l t ; a : K e y V a l u e O f D i a g r a m O b j e c t K e y a n y T y p e z b w N T n L X & g t ; & l t ; a : K e y & g t ; & l t ; K e y & g t ; L i n k s \ & a m p ; l t ; C o l u m n s \ S o m a   d e   P . 0 2 - A & a m p ; g t ; - & a m p ; l t ; M e a s u r e s \ P . 0 2 - A & a m p ; g t ; \ C O L U M N & l t ; / K e y & g t ; & l t ; / a : K e y & g t ; & l t ; a : V a l u e   i : t y p e = " M e a s u r e G r i d V i e w S t a t e I D i a g r a m L i n k E n d p o i n t " / & g t ; & l t ; / a : K e y V a l u e O f D i a g r a m O b j e c t K e y a n y T y p e z b w N T n L X & g t ; & l t ; a : K e y V a l u e O f D i a g r a m O b j e c t K e y a n y T y p e z b w N T n L X & g t ; & l t ; a : K e y & g t ; & l t ; K e y & g t ; L i n k s \ & a m p ; l t ; C o l u m n s \ S o m a   d e   P . 0 2 - A & a m p ; g t ; - & a m p ; l t ; M e a s u r e s \ P . 0 2 - A & a m p ; g t ; \ M E A S U R E & l t ; / K e y & g t ; & l t ; / a : K e y & g t ; & l t ; a : V a l u e   i : t y p e = " M e a s u r e G r i d V i e w S t a t e I D i a g r a m L i n k E n d p o i n t " / & g t ; & l t ; / a : K e y V a l u e O f D i a g r a m O b j e c t K e y a n y T y p e z b w N T n L X & g t ; & l t ; a : K e y V a l u e O f D i a g r a m O b j e c t K e y a n y T y p e z b w N T n L X & g t ; & l t ; a : K e y & g t ; & l t ; K e y & g t ; L i n k s \ & a m p ; l t ; C o l u m n s \ S o m a   d e   P . 0 2 - B & a m p ; g t ; - & a m p ; l t ; M e a s u r e s \ P . 0 2 - B & a m p ; g t ; & l t ; / K e y & g t ; & l t ; / a : K e y & g t ; & l t ; a : V a l u e   i : t y p e = " M e a s u r e G r i d V i e w S t a t e I D i a g r a m L i n k " / & g t ; & l t ; / a : K e y V a l u e O f D i a g r a m O b j e c t K e y a n y T y p e z b w N T n L X & g t ; & l t ; a : K e y V a l u e O f D i a g r a m O b j e c t K e y a n y T y p e z b w N T n L X & g t ; & l t ; a : K e y & g t ; & l t ; K e y & g t ; L i n k s \ & a m p ; l t ; C o l u m n s \ S o m a   d e   P . 0 2 - B & a m p ; g t ; - & a m p ; l t ; M e a s u r e s \ P . 0 2 - B & a m p ; g t ; \ C O L U M N & l t ; / K e y & g t ; & l t ; / a : K e y & g t ; & l t ; a : V a l u e   i : t y p e = " M e a s u r e G r i d V i e w S t a t e I D i a g r a m L i n k E n d p o i n t " / & g t ; & l t ; / a : K e y V a l u e O f D i a g r a m O b j e c t K e y a n y T y p e z b w N T n L X & g t ; & l t ; a : K e y V a l u e O f D i a g r a m O b j e c t K e y a n y T y p e z b w N T n L X & g t ; & l t ; a : K e y & g t ; & l t ; K e y & g t ; L i n k s \ & a m p ; l t ; C o l u m n s \ S o m a   d e   P . 0 2 - B & a m p ; g t ; - & a m p ; l t ; M e a s u r e s \ P . 0 2 - B & a m p ; g t ; \ M E A S U R E & l t ; / K e y & g t ; & l t ; / a : K e y & g t ; & l t ; a : V a l u e   i : t y p e = " M e a s u r e G r i d V i e w S t a t e I D i a g r a m L i n k E n d p o i n t " / & g t ; & l t ; / a : K e y V a l u e O f D i a g r a m O b j e c t K e y a n y T y p e z b w N T n L X & g t ; & l t ; a : K e y V a l u e O f D i a g r a m O b j e c t K e y a n y T y p e z b w N T n L X & g t ; & l t ; a : K e y & g t ; & l t ; K e y & g t ; L i n k s \ & a m p ; l t ; C o l u m n s \ S o m a   d e   P . 0 2 - C & a m p ; g t ; - & a m p ; l t ; M e a s u r e s \ P . 0 2 - C & a m p ; g t ; & l t ; / K e y & g t ; & l t ; / a : K e y & g t ; & l t ; a : V a l u e   i : t y p e = " M e a s u r e G r i d V i e w S t a t e I D i a g r a m L i n k " / & g t ; & l t ; / a : K e y V a l u e O f D i a g r a m O b j e c t K e y a n y T y p e z b w N T n L X & g t ; & l t ; a : K e y V a l u e O f D i a g r a m O b j e c t K e y a n y T y p e z b w N T n L X & g t ; & l t ; a : K e y & g t ; & l t ; K e y & g t ; L i n k s \ & a m p ; l t ; C o l u m n s \ S o m a   d e   P . 0 2 - C & a m p ; g t ; - & a m p ; l t ; M e a s u r e s \ P . 0 2 - C & a m p ; g t ; \ C O L U M N & l t ; / K e y & g t ; & l t ; / a : K e y & g t ; & l t ; a : V a l u e   i : t y p e = " M e a s u r e G r i d V i e w S t a t e I D i a g r a m L i n k E n d p o i n t " / & g t ; & l t ; / a : K e y V a l u e O f D i a g r a m O b j e c t K e y a n y T y p e z b w N T n L X & g t ; & l t ; a : K e y V a l u e O f D i a g r a m O b j e c t K e y a n y T y p e z b w N T n L X & g t ; & l t ; a : K e y & g t ; & l t ; K e y & g t ; L i n k s \ & a m p ; l t ; C o l u m n s \ S o m a   d e   P . 0 2 - C & a m p ; g t ; - & a m p ; l t ; M e a s u r e s \ P . 0 2 - C & a m p ; g t ; \ M E A S U R E & l t ; / K e y & g t ; & l t ; / a : K e y & g t ; & l t ; a : V a l u e   i : t y p e = " M e a s u r e G r i d V i e w S t a t e I D i a g r a m L i n k E n d p o i n t " / & g t ; & l t ; / a : K e y V a l u e O f D i a g r a m O b j e c t K e y a n y T y p e z b w N T n L X & g t ; & l t ; a : K e y V a l u e O f D i a g r a m O b j e c t K e y a n y T y p e z b w N T n L X & g t ; & l t ; a : K e y & g t ; & l t ; K e y & g t ; L i n k s \ & a m p ; l t ; C o l u m n s \ S o m a   d e   P . 0 2 - D & a m p ; g t ; - & a m p ; l t ; M e a s u r e s \ P . 0 2 - D & a m p ; g t ; & l t ; / K e y & g t ; & l t ; / a : K e y & g t ; & l t ; a : V a l u e   i : t y p e = " M e a s u r e G r i d V i e w S t a t e I D i a g r a m L i n k " / & g t ; & l t ; / a : K e y V a l u e O f D i a g r a m O b j e c t K e y a n y T y p e z b w N T n L X & g t ; & l t ; a : K e y V a l u e O f D i a g r a m O b j e c t K e y a n y T y p e z b w N T n L X & g t ; & l t ; a : K e y & g t ; & l t ; K e y & g t ; L i n k s \ & a m p ; l t ; C o l u m n s \ S o m a   d e   P . 0 2 - D & a m p ; g t ; - & a m p ; l t ; M e a s u r e s \ P . 0 2 - D & a m p ; g t ; \ C O L U M N & l t ; / K e y & g t ; & l t ; / a : K e y & g t ; & l t ; a : V a l u e   i : t y p e = " M e a s u r e G r i d V i e w S t a t e I D i a g r a m L i n k E n d p o i n t " / & g t ; & l t ; / a : K e y V a l u e O f D i a g r a m O b j e c t K e y a n y T y p e z b w N T n L X & g t ; & l t ; a : K e y V a l u e O f D i a g r a m O b j e c t K e y a n y T y p e z b w N T n L X & g t ; & l t ; a : K e y & g t ; & l t ; K e y & g t ; L i n k s \ & a m p ; l t ; C o l u m n s \ S o m a   d e   P . 0 2 - D & a m p ; g t ; - & a m p ; l t ; M e a s u r e s \ P . 0 2 - D & a m p ; g t ; \ M E A S U R E & l t ; / K e y & g t ; & l t ; / a : K e y & g t ; & l t ; a : V a l u e   i : t y p e = " M e a s u r e G r i d V i e w S t a t e I D i a g r a m L i n k E n d p o i n t " / & g t ; & l t ; / a : K e y V a l u e O f D i a g r a m O b j e c t K e y a n y T y p e z b w N T n L X & g t ; & l t ; / V i e w S t a t e s & g t ; & l t ; / D i a g r a m M a n a g e r . S e r i a l i z a b l e D i a g r a m & g t ; & l t ; D i a g r a m M a n a g e r . S e r i a l i z a b l e D i a g r a m & g t ; & l t ; A d a p t e r   i : t y p e = " M e a s u r e D i a g r a m S a n d b o x A d a p t e r " & g t ; & l t ; T a b l e N a m e & g t ; d _ U G R H 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 i : t y p e = " S a n d b o x E d i t o r M e a s u r e G r i d K e y " & g t ; & l t ; T a b l e N a m e & g t ; d _ U G R H I & l t ; / T a b l e N a m e & g t ; & l t ; / K e y & g t ; & l t ; M a i n t a i n e r 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u g r h i _ c o d & l t ; / K e y & g t ; & l t ; / D i a g r a m O b j e c t K e y & g t ; & l t ; D i a g r a m O b j e c t K e y & g t ; & l t ; K e y & g t ; C o l u m n s \ U G R H I _ C o m p & l t ; / K e y & g t ; & l t ; / D i a g r a m O b j e c t K e y & g t ; & l t ; D i a g r a m O b j e c t K e y & g t ; & l t ; K e y & g t ; C o l u m n s \ U G R H I & l t ; / K e y & g t ; & l t ; / D i a g r a m O b j e c t K e y & g t ; & l t ; D i a g r a m O b j e c t K e y & g t ; & l t ; K e y & g t ; C o l u m n s \ C o l e g i a d o & 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u g r h i _ c o d & l t ; / K e y & g t ; & l t ; / a : K e y & g t ; & l t ; a : V a l u e   i : t y p e = " M e a s u r e G r i d N o d e V i e w S t a t e " & g t ; & l t ; L a y e d O u t & g t ; t r u e & l t ; / L a y e d O u t & g t ; & l t ; / a : V a l u e & g t ; & l t ; / a : K e y V a l u e O f D i a g r a m O b j e c t K e y a n y T y p e z b w N T n L X & g t ; & l t ; a : K e y V a l u e O f D i a g r a m O b j e c t K e y a n y T y p e z b w N T n L X & g t ; & l t ; a : K e y & g t ; & l t ; K e y & g t ; C o l u m n s \ U G R H I _ C o m p & l t ; / K e y & g t ; & l t ; / a : K e y & g t ; & l t ; a : V a l u e   i : t y p e = " M e a s u r e G r i d N o d e V i e w S t a t e " & g t ; & l t ; C o l u m n & g t ; 1 & l t ; / C o l u m n & g t ; & l t ; L a y e d O u t & g t ; t r u e & l t ; / L a y e d O u t & g t ; & l t ; / a : V a l u e & g t ; & l t ; / a : K e y V a l u e O f D i a g r a m O b j e c t K e y a n y T y p e z b w N T n L X & g t ; & l t ; a : K e y V a l u e O f D i a g r a m O b j e c t K e y a n y T y p e z b w N T n L X & g t ; & l t ; a : K e y & g t ; & l t ; K e y & g t ; C o l u m n s \ U G R H I & l t ; / K e y & g t ; & l t ; / a : K e y & g t ; & l t ; a : V a l u e   i : t y p e = " M e a s u r e G r i d N o d e V i e w S t a t e " & g t ; & l t ; C o l u m n & g t ; 2 & l t ; / C o l u m n & g t ; & l t ; L a y e d O u t & g t ; t r u e & l t ; / L a y e d O u t & g t ; & l t ; / a : V a l u e & g t ; & l t ; / a : K e y V a l u e O f D i a g r a m O b j e c t K e y a n y T y p e z b w N T n L X & g t ; & l t ; a : K e y V a l u e O f D i a g r a m O b j e c t K e y a n y T y p e z b w N T n L X & g t ; & l t ; a : K e y & g t ; & l t ; K e y & g t ; C o l u m n s \ C o l e g i a d o & l t ; / K e y & g t ; & l t ; / a : K e y & g t ; & l t ; a : V a l u e   i : t y p e = " M e a s u r e G r i d N o d e V i e w S t a t e " & g t ; & l t ; C o l u m n & g t ; 3 & l t ; / C o l u m n & g t ; & l t ; L a y e d O u t & g t ; t r u e & l t ; / L a y e d O u t & g t ; & l t ; / a : V a l u e & g t ; & l t ; / a : K e y V a l u e O f D i a g r a m O b j e c t K e y a n y T y p e z b w N T n L X & g t ; & l t ; / V i e w S t a t e s & g t ; & l t ; / D i a g r a m M a n a g e r . S e r i a l i z a b l e D i a g r a m & g t ; & l t ; / A r r a y O f D i a g r a m M a n a g e r . S e r i a l i z a b l e D i a g r a m & g t ; < / C u s t o m C o n t e n t > < / G e m i n i > 
</file>

<file path=customXml/item7.xml><?xml version="1.0" encoding="utf-8"?>
<p:properties xmlns:p="http://schemas.microsoft.com/office/2006/metadata/properties" xmlns:xsi="http://www.w3.org/2001/XMLSchema-instance" xmlns:pc="http://schemas.microsoft.com/office/infopath/2007/PartnerControls">
  <documentManagement/>
</p:properties>
</file>

<file path=customXml/item8.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X P T O & 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 i : t y p e = " S a n d b o x E d i t o r T a b l e W i d g e t V i e w M o d e l K e y " & g t ; & l t ; T a b l e N a m e & g t ; X P T O & l t ; / T a b l e N a m e & g t ; & l t ; / K e y & g t ; & l t ; M a i n t a i n e r 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U G R H I & l t ; / K e y & g t ; & l t ; / a : K e y & g t ; & l t ; a : V a l u e   i : t y p e = " T a b l e W i d g e t B a s e V i e w S t a t e " / & g t ; & l t ; / a : K e y V a l u e O f D i a g r a m O b j e c t K e y a n y T y p e z b w N T n L X & g t ; & l t ; a : K e y V a l u e O f D i a g r a m O b j e c t K e y a n y T y p e z b w N T n L X & g t ; & l t ; a : K e y & g t ; & l t ; K e y & g t ; C o l u m n s \ A n o & l t ; / K e y & g t ; & l t ; / a : K e y & g t ; & l t ; a : V a l u e   i : t y p e = " T a b l e W i d g e t B a s e V i e w S t a t e " / & g t ; & l t ; / a : K e y V a l u e O f D i a g r a m O b j e c t K e y a n y T y p e z b w N T n L X & g t ; & l t ; a : K e y V a l u e O f D i a g r a m O b j e c t K e y a n y T y p e z b w N T n L X & g t ; & l t ; a : K e y & g t ; & l t ; K e y & g t ; C o l u m n s \ C O D _ I B G E + U G R H I & l t ; / K e y & g t ; & l t ; / a : K e y & g t ; & l t ; a : V a l u e   i : t y p e = " T a b l e W i d g e t B a s e V i e w S t a t e " / & g t ; & l t ; / a : K e y V a l u e O f D i a g r a m O b j e c t K e y a n y T y p e z b w N T n L X & g t ; & l t ; a : K e y V a l u e O f D i a g r a m O b j e c t K e y a n y T y p e z b w N T n L X & g t ; & l t ; a : K e y & g t ; & l t ; K e y & g t ; C o l u m n s \ F M . 0 1 - A & l t ; / K e y & g t ; & l t ; / a : K e y & g t ; & l t ; a : V a l u e   i : t y p e = " T a b l e W i d g e t B a s e V i e w S t a t e " / & g t ; & l t ; / a : K e y V a l u e O f D i a g r a m O b j e c t K e y a n y T y p e z b w N T n L X & g t ; & l t ; a : K e y V a l u e O f D i a g r a m O b j e c t K e y a n y T y p e z b w N T n L X & g t ; & l t ; a : K e y & g t ; & l t ; K e y & g t ; C o l u m n s \ F M . 0 2 - A & l t ; / K e y & g t ; & l t ; / a : K e y & g t ; & l t ; a : V a l u e   i : t y p e = " T a b l e W i d g e t B a s e V i e w S t a t e " / & g t ; & l t ; / a : K e y V a l u e O f D i a g r a m O b j e c t K e y a n y T y p e z b w N T n L X & g t ; & l t ; a : K e y V a l u e O f D i a g r a m O b j e c t K e y a n y T y p e z b w N T n L X & g t ; & l t ; a : K e y & g t ; & l t ; K e y & g t ; C o l u m n s \ F M . 0 2 - B & l t ; / K e y & g t ; & l t ; / a : K e y & g t ; & l t ; a : V a l u e   i : t y p e = " T a b l e W i d g e t B a s e V i e w S t a t e " / & g t ; & l t ; / a : K e y V a l u e O f D i a g r a m O b j e c t K e y a n y T y p e z b w N T n L X & g t ; & l t ; a : K e y V a l u e O f D i a g r a m O b j e c t K e y a n y T y p e z b w N T n L X & g t ; & l t ; a : K e y & g t ; & l t ; K e y & g t ; C o l u m n s \ F M . 0 2 - C & l t ; / K e y & g t ; & l t ; / a : K e y & g t ; & l t ; a : V a l u e   i : t y p e = " T a b l e W i d g e t B a s e V i e w S t a t e " / & g t ; & l t ; / a : K e y V a l u e O f D i a g r a m O b j e c t K e y a n y T y p e z b w N T n L X & g t ; & l t ; a : K e y V a l u e O f D i a g r a m O b j e c t K e y a n y T y p e z b w N T n L X & g t ; & l t ; a : K e y & g t ; & l t ; K e y & g t ; C o l u m n s \ F M . 0 3 - A & l t ; / K e y & g t ; & l t ; / a : K e y & g t ; & l t ; a : V a l u e   i : t y p e = " T a b l e W i d g e t B a s e V i e w S t a t e " / & g t ; & l t ; / a : K e y V a l u e O f D i a g r a m O b j e c t K e y a n y T y p e z b w N T n L X & g t ; & l t ; a : K e y V a l u e O f D i a g r a m O b j e c t K e y a n y T y p e z b w N T n L X & g t ; & l t ; a : K e y & g t ; & l t ; K e y & g t ; C o l u m n s \ F M . 0 3 - B & l t ; / K e y & g t ; & l t ; / a : K e y & g t ; & l t ; a : V a l u e   i : t y p e = " T a b l e W i d g e t B a s e V i e w S t a t e " / & g t ; & l t ; / a : K e y V a l u e O f D i a g r a m O b j e c t K e y a n y T y p e z b w N T n L X & g t ; & l t ; a : K e y V a l u e O f D i a g r a m O b j e c t K e y a n y T y p e z b w N T n L X & g t ; & l t ; a : K e y & g t ; & l t ; K e y & g t ; C o l u m n s \ F M . 0 4 - A & l t ; / K e y & g t ; & l t ; / a : K e y & g t ; & l t ; a : V a l u e   i : t y p e = " T a b l e W i d g e t B a s e V i e w S t a t e " / & g t ; & l t ; / a : K e y V a l u e O f D i a g r a m O b j e c t K e y a n y T y p e z b w N T n L X & g t ; & l t ; a : K e y V a l u e O f D i a g r a m O b j e c t K e y a n y T y p e z b w N T n L X & g t ; & l t ; a : K e y & g t ; & l t ; K e y & g t ; C o l u m n s \ F M . 0 4 - B & l t ; / K e y & g t ; & l t ; / a : K e y & g t ; & l t ; a : V a l u e   i : t y p e = " T a b l e W i d g e t B a s e V i e w S t a t e " / & g t ; & l t ; / a : K e y V a l u e O f D i a g r a m O b j e c t K e y a n y T y p e z b w N T n L X & g t ; & l t ; a : K e y V a l u e O f D i a g r a m O b j e c t K e y a n y T y p e z b w N T n L X & g t ; & l t ; a : K e y & g t ; & l t ; K e y & g t ; C o l u m n s \ F M 0 5 - A & l t ; / K e y & g t ; & l t ; / a : K e y & g t ; & l t ; a : V a l u e   i : t y p e = " T a b l e W i d g e t B a s e V i e w S t a t e " / & g t ; & l t ; / a : K e y V a l u e O f D i a g r a m O b j e c t K e y a n y T y p e z b w N T n L X & g t ; & l t ; a : K e y V a l u e O f D i a g r a m O b j e c t K e y a n y T y p e z b w N T n L X & g t ; & l t ; a : K e y & g t ; & l t ; K e y & g t ; C o l u m n s \ F M . 0 5 - B & l t ; / K e y & g t ; & l t ; / a : K e y & g t ; & l t ; a : V a l u e   i : t y p e = " T a b l e W i d g e t B a s e V i e w S t a t e " / & g t ; & l t ; / a : K e y V a l u e O f D i a g r a m O b j e c t K e y a n y T y p e z b w N T n L X & g t ; & l t ; a : K e y V a l u e O f D i a g r a m O b j e c t K e y a n y T y p e z b w N T n L X & g t ; & l t ; a : K e y & g t ; & l t ; K e y & g t ; C o l u m n s \ F M . 0 5 - C & l t ; / K e y & g t ; & l t ; / a : K e y & g t ; & l t ; a : V a l u e   i : t y p e = " T a b l e W i d g e t B a s e V i e w S t a t e " / & g t ; & l t ; / a : K e y V a l u e O f D i a g r a m O b j e c t K e y a n y T y p e z b w N T n L X & g t ; & l t ; a : K e y V a l u e O f D i a g r a m O b j e c t K e y a n y T y p e z b w N T n L X & g t ; & l t ; a : K e y & g t ; & l t ; K e y & g t ; C o l u m n s \ F M . 0 5 - D & l t ; / K e y & g t ; & l t ; / a : K e y & g t ; & l t ; a : V a l u e   i : t y p e = " T a b l e W i d g e t B a s e V i e w S t a t e " / & g t ; & l t ; / a : K e y V a l u e O f D i a g r a m O b j e c t K e y a n y T y p e z b w N T n L X & g t ; & l t ; a : K e y V a l u e O f D i a g r a m O b j e c t K e y a n y T y p e z b w N T n L X & g t ; & l t ; a : K e y & g t ; & l t ; K e y & g t ; C o l u m n s \ F M . 0 6 - B & l t ; / K e y & g t ; & l t ; / a : K e y & g t ; & l t ; a : V a l u e   i : t y p e = " T a b l e W i d g e t B a s e V i e w S t a t e " / & g t ; & l t ; / a : K e y V a l u e O f D i a g r a m O b j e c t K e y a n y T y p e z b w N T n L X & g t ; & l t ; a : K e y V a l u e O f D i a g r a m O b j e c t K e y a n y T y p e z b w N T n L X & g t ; & l t ; a : K e y & g t ; & l t ; K e y & g t ; C o l u m n s \ F M . 0 6 - C & l t ; / K e y & g t ; & l t ; / a : K e y & g t ; & l t ; a : V a l u e   i : t y p e = " T a b l e W i d g e t B a s e V i e w S t a t e " / & g t ; & l t ; / a : K e y V a l u e O f D i a g r a m O b j e c t K e y a n y T y p e z b w N T n L X & g t ; & l t ; a : K e y V a l u e O f D i a g r a m O b j e c t K e y a n y T y p e z b w N T n L X & g t ; & l t ; a : K e y & g t ; & l t ; K e y & g t ; C o l u m n s \ F M . 0 7 - A & l t ; / K e y & g t ; & l t ; / a : K e y & g t ; & l t ; a : V a l u e   i : t y p e = " T a b l e W i d g e t B a s e V i e w S t a t e " / & g t ; & l t ; / a : K e y V a l u e O f D i a g r a m O b j e c t K e y a n y T y p e z b w N T n L X & g t ; & l t ; a : K e y V a l u e O f D i a g r a m O b j e c t K e y a n y T y p e z b w N T n L X & g t ; & l t ; a : K e y & g t ; & l t ; K e y & g t ; C o l u m n s \ F M . 0 7 - B & l t ; / K e y & g t ; & l t ; / a : K e y & g t ; & l t ; a : V a l u e   i : t y p e = " T a b l e W i d g e t B a s e V i e w S t a t e " / & g t ; & l t ; / a : K e y V a l u e O f D i a g r a m O b j e c t K e y a n y T y p e z b w N T n L X & g t ; & l t ; a : K e y V a l u e O f D i a g r a m O b j e c t K e y a n y T y p e z b w N T n L X & g t ; & l t ; a : K e y & g t ; & l t ; K e y & g t ; C o l u m n s \ F M . 1 0 - F & l t ; / K e y & g t ; & l t ; / a : K e y & g t ; & l t ; a : V a l u e   i : t y p e = " T a b l e W i d g e t B a s e V i e w S t a t e " / & g t ; & l t ; / a : K e y V a l u e O f D i a g r a m O b j e c t K e y a n y T y p e z b w N T n L X & g t ; & l t ; a : K e y V a l u e O f D i a g r a m O b j e c t K e y a n y T y p e z b w N T n L X & g t ; & l t ; a : K e y & g t ; & l t ; K e y & g t ; C o l u m n s \ P . 0 1 - A & l t ; / K e y & g t ; & l t ; / a : K e y & g t ; & l t ; a : V a l u e   i : t y p e = " T a b l e W i d g e t B a s e V i e w S t a t e " / & g t ; & l t ; / a : K e y V a l u e O f D i a g r a m O b j e c t K e y a n y T y p e z b w N T n L X & g t ; & l t ; a : K e y V a l u e O f D i a g r a m O b j e c t K e y a n y T y p e z b w N T n L X & g t ; & l t ; a : K e y & g t ; & l t ; K e y & g t ; C o l u m n s \ P . 0 1 - B & l t ; / K e y & g t ; & l t ; / a : K e y & g t ; & l t ; a : V a l u e   i : t y p e = " T a b l e W i d g e t B a s e V i e w S t a t e " / & g t ; & l t ; / a : K e y V a l u e O f D i a g r a m O b j e c t K e y a n y T y p e z b w N T n L X & g t ; & l t ; a : K e y V a l u e O f D i a g r a m O b j e c t K e y a n y T y p e z b w N T n L X & g t ; & l t ; a : K e y & g t ; & l t ; K e y & g t ; C o l u m n s \ P . 0 1 - C & l t ; / K e y & g t ; & l t ; / a : K e y & g t ; & l t ; a : V a l u e   i : t y p e = " T a b l e W i d g e t B a s e V i e w S t a t e " / & g t ; & l t ; / a : K e y V a l u e O f D i a g r a m O b j e c t K e y a n y T y p e z b w N T n L X & g t ; & l t ; a : K e y V a l u e O f D i a g r a m O b j e c t K e y a n y T y p e z b w N T n L X & g t ; & l t ; a : K e y & g t ; & l t ; K e y & g t ; C o l u m n s \ P 0 1 - D & l t ; / K e y & g t ; & l t ; / a : K e y & g t ; & l t ; a : V a l u e   i : t y p e = " T a b l e W i d g e t B a s e V i e w S t a t e " / & g t ; & l t ; / a : K e y V a l u e O f D i a g r a m O b j e c t K e y a n y T y p e z b w N T n L X & g t ; & l t ; a : K e y V a l u e O f D i a g r a m O b j e c t K e y a n y T y p e z b w N T n L X & g t ; & l t ; a : K e y & g t ; & l t ; K e y & g t ; C o l u m n s \ P . 0 2 - A & l t ; / K e y & g t ; & l t ; / a : K e y & g t ; & l t ; a : V a l u e   i : t y p e = " T a b l e W i d g e t B a s e V i e w S t a t e " / & g t ; & l t ; / a : K e y V a l u e O f D i a g r a m O b j e c t K e y a n y T y p e z b w N T n L X & g t ; & l t ; a : K e y V a l u e O f D i a g r a m O b j e c t K e y a n y T y p e z b w N T n L X & g t ; & l t ; a : K e y & g t ; & l t ; K e y & g t ; C o l u m n s \ P . 0 2 - B & l t ; / K e y & g t ; & l t ; / a : K e y & g t ; & l t ; a : V a l u e   i : t y p e = " T a b l e W i d g e t B a s e V i e w S t a t e " / & g t ; & l t ; / a : K e y V a l u e O f D i a g r a m O b j e c t K e y a n y T y p e z b w N T n L X & g t ; & l t ; a : K e y V a l u e O f D i a g r a m O b j e c t K e y a n y T y p e z b w N T n L X & g t ; & l t ; a : K e y & g t ; & l t ; K e y & g t ; C o l u m n s \ P . 0 2 - C & l t ; / K e y & g t ; & l t ; / a : K e y & g t ; & l t ; a : V a l u e   i : t y p e = " T a b l e W i d g e t B a s e V i e w S t a t e " / & g t ; & l t ; / a : K e y V a l u e O f D i a g r a m O b j e c t K e y a n y T y p e z b w N T n L X & g t ; & l t ; a : K e y V a l u e O f D i a g r a m O b j e c t K e y a n y T y p e z b w N T n L X & g t ; & l t ; a : K e y & g t ; & l t ; K e y & g t ; C o l u m n s \ P . 0 2 - D & l t ; / K e y & g t ; & l t ; / a : K e y & g t ; & l t ; a : V a l u e   i : t y p e = " T a b l e W i d g e t B a s e V i e w S t a t e " / & g t ; & l t ; / a : K e y V a l u e O f D i a g r a m O b j e c t K e y a n y T y p e z b w N T n L X & g t ; & l t ; a : K e y V a l u e O f D i a g r a m O b j e c t K e y a n y T y p e z b w N T n L X & g t ; & l t ; a : K e y & g t ; & l t ; K e y & g t ; C o l u m n s \ P . 0 2 - E & l t ; / K e y & g t ; & l t ; / a : K e y & g t ; & l t ; a : V a l u e   i : t y p e = " T a b l e W i d g e t B a s e V i e w S t a t e " / & g t ; & l t ; / a : K e y V a l u e O f D i a g r a m O b j e c t K e y a n y T y p e z b w N T n L X & g t ; & l t ; a : K e y V a l u e O f D i a g r a m O b j e c t K e y a n y T y p e z b w N T n L X & g t ; & l t ; a : K e y & g t ; & l t ; K e y & g t ; C o l u m n s \ P . 0 8 - D & l t ; / K e y & g t ; & l t ; / a : K e y & g t ; & l t ; a : V a l u e   i : t y p e = " T a b l e W i d g e t B a s e V i e w S t a t e " / & g t ; & l t ; / a : K e y V a l u e O f D i a g r a m O b j e c t K e y a n y T y p e z b w N T n L X & g t ; & l t ; a : K e y V a l u e O f D i a g r a m O b j e c t K e y a n y T y p e z b w N T n L X & g t ; & l t ; a : K e y & g t ; & l t ; K e y & g t ; C o l u m n s \ P . 0 3 - C & l t ; / K e y & g t ; & l t ; / a : K e y & g t ; & l t ; a : V a l u e   i : t y p e = " T a b l e W i d g e t B a s e V i e w S t a t e " / & g t ; & l t ; / a : K e y V a l u e O f D i a g r a m O b j e c t K e y a n y T y p e z b w N T n L X & g t ; & l t ; a : K e y V a l u e O f D i a g r a m O b j e c t K e y a n y T y p e z b w N T n L X & g t ; & l t ; a : K e y & g t ; & l t ; K e y & g t ; C o l u m n s \ P . 0 3 - D & l t ; / K e y & g t ; & l t ; / a : K e y & g t ; & l t ; a : V a l u e   i : t y p e = " T a b l e W i d g e t B a s e V i e w S t a t e " / & g t ; & l t ; / a : K e y V a l u e O f D i a g r a m O b j e c t K e y a n y T y p e z b w N T n L X & g t ; & l t ; a : K e y V a l u e O f D i a g r a m O b j e c t K e y a n y T y p e z b w N T n L X & g t ; & l t ; a : K e y & g t ; & l t ; K e y & g t ; C o l u m n s \ P . 0 4 - A & l t ; / K e y & g t ; & l t ; / a : K e y & g t ; & l t ; a : V a l u e   i : t y p e = " T a b l e W i d g e t B a s e V i e w S t a t e " / & g t ; & l t ; / a : K e y V a l u e O f D i a g r a m O b j e c t K e y a n y T y p e z b w N T n L X & g t ; & l t ; a : K e y V a l u e O f D i a g r a m O b j e c t K e y a n y T y p e z b w N T n L X & g t ; & l t ; a : K e y & g t ; & l t ; K e y & g t ; C o l u m n s \ P . 0 5 - C   -   R e d u z i d a & l t ; / K e y & g t ; & l t ; / a : K e y & g t ; & l t ; a : V a l u e   i : t y p e = " T a b l e W i d g e t B a s e V i e w S t a t e " / & g t ; & l t ; / a : K e y V a l u e O f D i a g r a m O b j e c t K e y a n y T y p e z b w N T n L X & g t ; & l t ; a : K e y V a l u e O f D i a g r a m O b j e c t K e y a n y T y p e z b w N T n L X & g t ; & l t ; a : K e y & g t ; & l t ; K e y & g t ; C o l u m n s \ P . 0 5 - C   -   R e m a n e s c e n t e & l t ; / K e y & g t ; & l t ; / a : K e y & g t ; & l t ; a : V a l u e   i : t y p e = " T a b l e W i d g e t B a s e V i e w S t a t e " / & g t ; & l t ; / a : K e y V a l u e O f D i a g r a m O b j e c t K e y a n y T y p e z b w N T n L X & g t ; & l t ; a : K e y V a l u e O f D i a g r a m O b j e c t K e y a n y T y p e z b w N T n L X & g t ; & l t ; a : K e y & g t ; & l t ; K e y & g t ; C o l u m n s \ P . 0 6 - A & l t ; / K e y & g t ; & l t ; / a : K e y & g t ; & l t ; a : V a l u e   i : t y p e = " T a b l e W i d g e t B a s e V i e w S t a t e " / & g t ; & l t ; / a : K e y V a l u e O f D i a g r a m O b j e c t K e y a n y T y p e z b w N T n L X & g t ; & l t ; a : K e y V a l u e O f D i a g r a m O b j e c t K e y a n y T y p e z b w N T n L X & g t ; & l t ; a : K e y & g t ; & l t ; K e y & g t ; C o l u m n s \ P . 0 6 - B & l t ; / K e y & g t ; & l t ; / a : K e y & g t ; & l t ; a : V a l u e   i : t y p e = " T a b l e W i d g e t B a s e V i e w S t a t e " / & g t ; & l t ; / a : K e y V a l u e O f D i a g r a m O b j e c t K e y a n y T y p e z b w N T n L X & g t ; & l t ; a : K e y V a l u e O f D i a g r a m O b j e c t K e y a n y T y p e z b w N T n L X & g t ; & l t ; a : K e y & g t ; & l t ; K e y & g t ; C o l u m n s \ E . 0 4 - A & l t ; / K e y & g t ; & l t ; / a : K e y & g t ; & l t ; a : V a l u e   i : t y p e = " T a b l e W i d g e t B a s e V i e w S t a t e " / & g t ; & l t ; / a : K e y V a l u e O f D i a g r a m O b j e c t K e y a n y T y p e z b w N T n L X & g t ; & l t ; a : K e y V a l u e O f D i a g r a m O b j e c t K e y a n y T y p e z b w N T n L X & g t ; & l t ; a : K e y & g t ; & l t ; K e y & g t ; C o l u m n s \ E . 0 5 - A & l t ; / K e y & g t ; & l t ; / a : K e y & g t ; & l t ; a : V a l u e   i : t y p e = " T a b l e W i d g e t B a s e V i e w S t a t e " / & g t ; & l t ; / a : K e y V a l u e O f D i a g r a m O b j e c t K e y a n y T y p e z b w N T n L X & g t ; & l t ; a : K e y V a l u e O f D i a g r a m O b j e c t K e y a n y T y p e z b w N T n L X & g t ; & l t ; a : K e y & g t ; & l t ; K e y & g t ; C o l u m n s \ E . 0 6 - A & l t ; / K e y & g t ; & l t ; / a : K e y & g t ; & l t ; a : V a l u e   i : t y p e = " T a b l e W i d g e t B a s e V i e w S t a t e " / & g t ; & l t ; / a : K e y V a l u e O f D i a g r a m O b j e c t K e y a n y T y p e z b w N T n L X & g t ; & l t ; a : K e y V a l u e O f D i a g r a m O b j e c t K e y a n y T y p e z b w N T n L X & g t ; & l t ; a : K e y & g t ; & l t ; K e y & g t ; C o l u m n s \ E . 0 6 - B & l t ; / K e y & g t ; & l t ; / a : K e y & g t ; & l t ; a : V a l u e   i : t y p e = " T a b l e W i d g e t B a s e V i e w S t a t e " / & g t ; & l t ; / a : K e y V a l u e O f D i a g r a m O b j e c t K e y a n y T y p e z b w N T n L X & g t ; & l t ; a : K e y V a l u e O f D i a g r a m O b j e c t K e y a n y T y p e z b w N T n L X & g t ; & l t ; a : K e y & g t ; & l t ; K e y & g t ; C o l u m n s \ E . 0 6 - C & l t ; / K e y & g t ; & l t ; / a : K e y & g t ; & l t ; a : V a l u e   i : t y p e = " T a b l e W i d g e t B a s e V i e w S t a t e " / & g t ; & l t ; / a : K e y V a l u e O f D i a g r a m O b j e c t K e y a n y T y p e z b w N T n L X & g t ; & l t ; a : K e y V a l u e O f D i a g r a m O b j e c t K e y a n y T y p e z b w N T n L X & g t ; & l t ; a : K e y & g t ; & l t ; K e y & g t ; C o l u m n s \ E . 0 6 - D & l t ; / K e y & g t ; & l t ; / a : K e y & g t ; & l t ; a : V a l u e   i : t y p e = " T a b l e W i d g e t B a s e V i e w S t a t e " / & g t ; & l t ; / a : K e y V a l u e O f D i a g r a m O b j e c t K e y a n y T y p e z b w N T n L X & g t ; & l t ; a : K e y V a l u e O f D i a g r a m O b j e c t K e y a n y T y p e z b w N T n L X & g t ; & l t ; a : K e y & g t ; & l t ; K e y & g t ; C o l u m n s \ E . 0 6 - H & l t ; / K e y & g t ; & l t ; / a : K e y & g t ; & l t ; a : V a l u e   i : t y p e = " T a b l e W i d g e t B a s e V i e w S t a t e " / & g t ; & l t ; / a : K e y V a l u e O f D i a g r a m O b j e c t K e y a n y T y p e z b w N T n L X & g t ; & l t ; a : K e y V a l u e O f D i a g r a m O b j e c t K e y a n y T y p e z b w N T n L X & g t ; & l t ; a : K e y & g t ; & l t ; K e y & g t ; C o l u m n s \ E . 0 7 - A & l t ; / K e y & g t ; & l t ; / a : K e y & g t ; & l t ; a : V a l u e   i : t y p e = " T a b l e W i d g e t B a s e V i e w S t a t e " / & g t ; & l t ; / a : K e y V a l u e O f D i a g r a m O b j e c t K e y a n y T y p e z b w N T n L X & g t ; & l t ; a : K e y V a l u e O f D i a g r a m O b j e c t K e y a n y T y p e z b w N T n L X & g t ; & l t ; a : K e y & g t ; & l t ; K e y & g t ; C o l u m n s \ E . 0 7 - B & l t ; / K e y & g t ; & l t ; / a : K e y & g t ; & l t ; a : V a l u e   i : t y p e = " T a b l e W i d g e t B a s e V i e w S t a t e " / & g t ; & l t ; / a : K e y V a l u e O f D i a g r a m O b j e c t K e y a n y T y p e z b w N T n L X & g t ; & l t ; a : K e y V a l u e O f D i a g r a m O b j e c t K e y a n y T y p e z b w N T n L X & g t ; & l t ; a : K e y & g t ; & l t ; K e y & g t ; C o l u m n s \ E . 0 7 - C & l t ; / K e y & g t ; & l t ; / a : K e y & g t ; & l t ; a : V a l u e   i : t y p e = " T a b l e W i d g e t B a s e V i e w S t a t e " / & g t ; & l t ; / a : K e y V a l u e O f D i a g r a m O b j e c t K e y a n y T y p e z b w N T n L X & g t ; & l t ; a : K e y V a l u e O f D i a g r a m O b j e c t K e y a n y T y p e z b w N T n L X & g t ; & l t ; a : K e y & g t ; & l t ; K e y & g t ; C o l u m n s \ E . 0 7 - D & l t ; / K e y & g t ; & l t ; / a : K e y & g t ; & l t ; a : V a l u e   i : t y p e = " T a b l e W i d g e t B a s e V i e w S t a t e " / & g t ; & l t ; / a : K e y V a l u e O f D i a g r a m O b j e c t K e y a n y T y p e z b w N T n L X & g t ; & l t ; a : K e y V a l u e O f D i a g r a m O b j e c t K e y a n y T y p e z b w N T n L X & g t ; & l t ; a : K e y & g t ; & l t ; K e y & g t ; C o l u m n s \ E . 0 8 - A & l t ; / K e y & g t ; & l t ; / a : K e y & g t ; & l t ; a : V a l u e   i : t y p e = " T a b l e W i d g e t B a s e V i e w S t a t e " / & g t ; & l t ; / a : K e y V a l u e O f D i a g r a m O b j e c t K e y a n y T y p e z b w N T n L X & g t ; & l t ; a : K e y V a l u e O f D i a g r a m O b j e c t K e y a n y T y p e z b w N T n L X & g t ; & l t ; a : K e y & g t ; & l t ; K e y & g t ; C o l u m n s \ I . 0 1 - B & l t ; / K e y & g t ; & l t ; / a : K e y & g t ; & l t ; a : V a l u e   i : t y p e = " T a b l e W i d g e t B a s e V i e w S t a t e " / & g t ; & l t ; / a : K e y V a l u e O f D i a g r a m O b j e c t K e y a n y T y p e z b w N T n L X & g t ; & l t ; a : K e y V a l u e O f D i a g r a m O b j e c t K e y a n y T y p e z b w N T n L X & g t ; & l t ; a : K e y & g t ; & l t ; K e y & g t ; C o l u m n s \ I . 0 2 - C & l t ; / K e y & g t ; & l t ; / a : K e y & g t ; & l t ; a : V a l u e   i : t y p e = " T a b l e W i d g e t B a s e V i e w S t a t e " / & g t ; & l t ; / a : K e y V a l u e O f D i a g r a m O b j e c t K e y a n y T y p e z b w N T n L X & g t ; & l t ; a : K e y V a l u e O f D i a g r a m O b j e c t K e y a n y T y p e z b w N T n L X & g t ; & l t ; a : K e y & g t ; & l t ; K e y & g t ; C o l u m n s \ R . 0 1 - C & l t ; / K e y & g t ; & l t ; / a : K e y & g t ; & l t ; a : V a l u e   i : t y p e = " T a b l e W i d g e t B a s e V i e w S t a t e " / & g t ; & l t ; / a : K e y V a l u e O f D i a g r a m O b j e c t K e y a n y T y p e z b w N T n L X & g t ; & l t ; a : K e y V a l u e O f D i a g r a m O b j e c t K e y a n y T y p e z b w N T n L X & g t ; & l t ; a : K e y & g t ; & l t ; K e y & g t ; C o l u m n s \ R . 0 2 - B & l t ; / K e y & g t ; & l t ; / a : K e y & g t ; & l t ; a : V a l u e   i : t y p e = " T a b l e W i d g e t B a s e V i e w S t a t e " / & g t ; & l t ; / a : K e y V a l u e O f D i a g r a m O b j e c t K e y a n y T y p e z b w N T n L X & g t ; & l t ; a : K e y V a l u e O f D i a g r a m O b j e c t K e y a n y T y p e z b w N T n L X & g t ; & l t ; a : K e y & g t ; & l t ; K e y & g t ; C o l u m n s \ R . 0 2 - C & l t ; / K e y & g t ; & l t ; / a : K e y & g t ; & l t ; a : V a l u e   i : t y p e = " T a b l e W i d g e t B a s e V i e w S t a t e " / & g t ; & l t ; / a : K e y V a l u e O f D i a g r a m O b j e c t K e y a n y T y p e z b w N T n L X & g t ; & l t ; a : K e y V a l u e O f D i a g r a m O b j e c t K e y a n y T y p e z b w N T n L X & g t ; & l t ; a : K e y & g t ; & l t ; K e y & g t ; C o l u m n s \ R . 0 2 - D & l t ; / K e y & g t ; & l t ; / a : K e y & g t ; & l t ; a : V a l u e   i : t y p e = " T a b l e W i d g e t B a s e V i e w S t a t e " / & g t ; & l t ; / a : K e y V a l u e O f D i a g r a m O b j e c t K e y a n y T y p e z b w N T n L X & g t ; & l t ; a : K e y V a l u e O f D i a g r a m O b j e c t K e y a n y T y p e z b w N T n L X & g t ; & l t ; a : K e y & g t ; & l t ; K e y & g t ; C o l u m n s \ R . 0 2 - E & l t ; / K e y & g t ; & l t ; / a : K e y & g t ; & l t ; a : V a l u e   i : t y p e = " T a b l e W i d g e t B a s e V i e w S t a t e " / & g t ; & l t ; / a : K e y V a l u e O f D i a g r a m O b j e c t K e y a n y T y p e z b w N T n L X & g t ; & l t ; a : K e y V a l u e O f D i a g r a m O b j e c t K e y a n y T y p e z b w N T n L X & g t ; & l t ; a : K e y & g t ; & l t ; K e y & g t ; C o l u m n s \ R . 0 3 - A & l t ; / K e y & g t ; & l t ; / a : K e y & g t ; & l t ; a : V a l u e   i : t y p e = " T a b l e W i d g e t B a s e V i e w S t a t e " / & g t ; & l t ; / a : K e y V a l u e O f D i a g r a m O b j e c t K e y a n y T y p e z b w N T n L X & g t ; & l t ; a : K e y V a l u e O f D i a g r a m O b j e c t K e y a n y T y p e z b w N T n L X & g t ; & l t ; a : K e y & g t ; & l t ; K e y & g t ; C o l u m n s \ R . 0 3 - B & l t ; / K e y & g t ; & l t ; / a : K e y & g t ; & l t ; a : V a l u e   i : t y p e = " T a b l e W i d g e t B a s e V i e w S t a t e " / & g t ; & l t ; / a : K e y V a l u e O f D i a g r a m O b j e c t K e y a n y T y p e z b w N T n L X & g t ; & l t ; a : K e y V a l u e O f D i a g r a m O b j e c t K e y a n y T y p e z b w N T n L X & g t ; & l t ; a : K e y & g t ; & l t ; K e y & g t ; C o l u m n s \ R . 0 5 - D & l t ; / K e y & g t ; & l t ; / a : K e y & g t ; & l t ; a : V a l u e   i : t y p e = " T a b l e W i d g e t B a s e V i e w S t a t e " / & g t ; & l t ; / a : K e y V a l u e O f D i a g r a m O b j e c t K e y a n y T y p e z b w N T n L X & g t ; & l t ; a : K e y V a l u e O f D i a g r a m O b j e c t K e y a n y T y p e z b w N T n L X & g t ; & l t ; a : K e y & g t ; & l t ; K e y & g t ; C o l u m n s \ R . 0 5 - G & l t ; / K e y & g t ; & l t ; / a : K e y & g t ; & l t ; a : V a l u e   i : t y p e = " T a b l e W i d g e t B a s e V i e w S t a t e " / & g t ; & l t ; / a : K e y V a l u e O f D i a g r a m O b j e c t K e y a n y T y p e z b w N T n L X & g t ; & l t ; a : K e y V a l u e O f D i a g r a m O b j e c t K e y a n y T y p e z b w N T n L X & g t ; & l t ; a : K e y & g t ; & l t ; K e y & g t ; C o l u m n s \ n �   C a p t .   S u p e r f .   -   D A E E & l t ; / K e y & g t ; & l t ; / a : K e y & g t ; & l t ; a : V a l u e   i : t y p e = " T a b l e W i d g e t B a s e V i e w S t a t e " / & g t ; & l t ; / a : K e y V a l u e O f D i a g r a m O b j e c t K e y a n y T y p e z b w N T n L X & g t ; & l t ; a : K e y V a l u e O f D i a g r a m O b j e c t K e y a n y T y p e z b w N T n L X & g t ; & l t ; a : K e y & g t ; & l t ; K e y & g t ; C o l u m n s \ n �   C a p t .   S u b t .   -   D A E E & l t ; / K e y & g t ; & l t ; / a : K e y & g t ; & l t ; a : V a l u e   i : t y p e = " T a b l e W i d g e t B a s e V i e w S t a t e " / & g t ; & l t ; / a : K e y V a l u e O f D i a g r a m O b j e c t K e y a n y T y p e z b w N T n L X & g t ; & l t ; a : K e y V a l u e O f D i a g r a m O b j e c t K e y a n y T y p e z b w N T n L X & g t ; & l t ; a : K e y & g t ; & l t ; K e y & g t ; C o l u m n s \ C a r g a   o r g � n i c a   c o l e t a d a & l t ; / K e y & g t ; & l t ; / a : K e y & g t ; & l t ; a : V a l u e   i : t y p e = " T a b l e W i d g e t B a s e V i e w S t a t e " / & g t ; & l t ; / a : K e y V a l u e O f D i a g r a m O b j e c t K e y a n y T y p e z b w N T n L X & g t ; & l t ; a : K e y V a l u e O f D i a g r a m O b j e c t K e y a n y T y p e z b w N T n L X & g t ; & l t ; a : K e y & g t ; & l t ; K e y & g t ; C o l u m n s \ C a r g a   o r g � n i c a   t r a t a d a & l t ; / K e y & g t ; & l t ; / a : K e y & g t ; & l t ; a : V a l u e 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d _ U G R H I & 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 i : t y p e = " S a n d b o x E d i t o r T a b l e W i d g e t V i e w M o d e l K e y " & g t ; & l t ; T a b l e N a m e & g t ; d _ U G R H I & l t ; / T a b l e N a m e & g t ; & l t ; / K e y & g t ; & l t ; M a i n t a i n e r 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u g r h i _ c o d & l t ; / K e y & g t ; & l t ; / a : K e y & g t ; & l t ; a : V a l u e   i : t y p e = " T a b l e W i d g e t B a s e V i e w S t a t e " / & g t ; & l t ; / a : K e y V a l u e O f D i a g r a m O b j e c t K e y a n y T y p e z b w N T n L X & g t ; & l t ; a : K e y V a l u e O f D i a g r a m O b j e c t K e y a n y T y p e z b w N T n L X & g t ; & l t ; a : K e y & g t ; & l t ; K e y & g t ; C o l u m n s \ U G R H I _ C o m p & l t ; / K e y & g t ; & l t ; / a : K e y & g t ; & l t ; a : V a l u e   i : t y p e = " T a b l e W i d g e t B a s e V i e w S t a t e " / & g t ; & l t ; / a : K e y V a l u e O f D i a g r a m O b j e c t K e y a n y T y p e z b w N T n L X & g t ; & l t ; a : K e y V a l u e O f D i a g r a m O b j e c t K e y a n y T y p e z b w N T n L X & g t ; & l t ; a : K e y & g t ; & l t ; K e y & g t ; C o l u m n s \ U G R H I & l t ; / K e y & g t ; & l t ; / a : K e y & g t ; & l t ; a : V a l u e   i : t y p e = " T a b l e W i d g e t B a s e V i e w S t a t e " / & g t ; & l t ; / a : K e y V a l u e O f D i a g r a m O b j e c t K e y a n y T y p e z b w N T n L X & g t ; & l t ; a : K e y V a l u e O f D i a g r a m O b j e c t K e y a n y T y p e z b w N T n L X & g t ; & l t ; a : K e y & g t ; & l t ; K e y & g t ; C o l u m n s \ C o l e g i a d o & 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9.xml>��< ? x m l   v e r s i o n = " 1 . 0 "   e n c o d i n g = " U T F - 1 6 " ? > < G e m i n i   x m l n s = " h t t p : / / g e m i n i / p i v o t c u s t o m i z a t i o n / F o r m u l a B a r S t a t e " > < C u s t o m C o n t e n t > & l t ; S a n d b o x E d i t o r . F o r m u l a B a r S t a t e   x m l n s = " h t t p : / / s c h e m a s . d a t a c o n t r a c t . o r g / 2 0 0 4 / 0 7 / M i c r o s o f t . A n a l y s i s S e r v i c e s . C o m m o n "   x m l n s : i = " h t t p : / / w w w . w 3 . o r g / 2 0 0 1 / X M L S c h e m a - i n s t a n c e " & g t ; & l t ; H e i g h t & g t ; 9 3 & l t ; / H e i g h t & g t ; & l t ; / S a n d b o x E d i t o r . F o r m u l a B a r S t a t e & g t ; < / C u s t o m C o n t e n t > < / G e m i n i > 
</file>

<file path=customXml/itemProps1.xml><?xml version="1.0" encoding="utf-8"?>
<ds:datastoreItem xmlns:ds="http://schemas.openxmlformats.org/officeDocument/2006/customXml" ds:itemID="{87573FBD-BAC0-4F6A-8224-91BE02A78E08}">
  <ds:schemaRefs>
    <ds:schemaRef ds:uri="http://gemini/pivotcustomization/85ab128a-ac1b-420d-a838-5361dac70f13"/>
  </ds:schemaRefs>
</ds:datastoreItem>
</file>

<file path=customXml/itemProps10.xml><?xml version="1.0" encoding="utf-8"?>
<ds:datastoreItem xmlns:ds="http://schemas.openxmlformats.org/officeDocument/2006/customXml" ds:itemID="{C589DC19-D3DA-4903-90A5-7D04F1EA343E}">
  <ds:schemaRefs>
    <ds:schemaRef ds:uri="http://gemini/pivotcustomization/TableOrder"/>
  </ds:schemaRefs>
</ds:datastoreItem>
</file>

<file path=customXml/itemProps11.xml><?xml version="1.0" encoding="utf-8"?>
<ds:datastoreItem xmlns:ds="http://schemas.openxmlformats.org/officeDocument/2006/customXml" ds:itemID="{D443CA14-D07B-48CF-8C42-15A564DDF5A9}">
  <ds:schemaRefs>
    <ds:schemaRef ds:uri="http://gemini/pivotcustomization/RelationshipAutoDetectionEnabled"/>
  </ds:schemaRefs>
</ds:datastoreItem>
</file>

<file path=customXml/itemProps12.xml><?xml version="1.0" encoding="utf-8"?>
<ds:datastoreItem xmlns:ds="http://schemas.openxmlformats.org/officeDocument/2006/customXml" ds:itemID="{D60A8723-A03A-451C-B672-5705C1E604A3}">
  <ds:schemaRefs>
    <ds:schemaRef ds:uri="http://gemini/pivotcustomization/SandboxNonEmpty"/>
  </ds:schemaRefs>
</ds:datastoreItem>
</file>

<file path=customXml/itemProps13.xml><?xml version="1.0" encoding="utf-8"?>
<ds:datastoreItem xmlns:ds="http://schemas.openxmlformats.org/officeDocument/2006/customXml" ds:itemID="{80741C0A-7F1F-4826-BCBA-BEB4EF569C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e68ae2-e4bf-4641-90b3-5c1e15a9442a"/>
    <ds:schemaRef ds:uri="9eec1770-c20c-493f-a2cc-207259e151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4.xml><?xml version="1.0" encoding="utf-8"?>
<ds:datastoreItem xmlns:ds="http://schemas.openxmlformats.org/officeDocument/2006/customXml" ds:itemID="{54C04744-4EC9-4FFE-9824-F2A40BEF0FAE}">
  <ds:schemaRefs>
    <ds:schemaRef ds:uri="http://gemini/pivotcustomization/MeasureGridState"/>
  </ds:schemaRefs>
</ds:datastoreItem>
</file>

<file path=customXml/itemProps15.xml><?xml version="1.0" encoding="utf-8"?>
<ds:datastoreItem xmlns:ds="http://schemas.openxmlformats.org/officeDocument/2006/customXml" ds:itemID="{11720839-C8B1-413A-8CF8-DF4B53F635C4}">
  <ds:schemaRefs>
    <ds:schemaRef ds:uri="http://gemini/pivotcustomization/a7540f3b-b624-4b80-bb36-0ac191d58184"/>
  </ds:schemaRefs>
</ds:datastoreItem>
</file>

<file path=customXml/itemProps16.xml><?xml version="1.0" encoding="utf-8"?>
<ds:datastoreItem xmlns:ds="http://schemas.openxmlformats.org/officeDocument/2006/customXml" ds:itemID="{7BC9EE12-FA48-4398-99AC-653AC0D0D95B}">
  <ds:schemaRefs>
    <ds:schemaRef ds:uri="http://gemini/pivotcustomization/TableXML_Tabela1"/>
  </ds:schemaRefs>
</ds:datastoreItem>
</file>

<file path=customXml/itemProps17.xml><?xml version="1.0" encoding="utf-8"?>
<ds:datastoreItem xmlns:ds="http://schemas.openxmlformats.org/officeDocument/2006/customXml" ds:itemID="{2DC6E88D-ACFE-4BFA-B491-AC4F8F0DB905}">
  <ds:schemaRefs>
    <ds:schemaRef ds:uri="http://schemas.microsoft.com/DataMashup"/>
  </ds:schemaRefs>
</ds:datastoreItem>
</file>

<file path=customXml/itemProps18.xml><?xml version="1.0" encoding="utf-8"?>
<ds:datastoreItem xmlns:ds="http://schemas.openxmlformats.org/officeDocument/2006/customXml" ds:itemID="{4A7E7686-CE7C-4ED0-B67F-56D4D7777F7A}">
  <ds:schemaRefs>
    <ds:schemaRef ds:uri="http://gemini/pivotcustomization/ec7d0a26-5d58-43bf-b6ad-deab3181b3b2"/>
  </ds:schemaRefs>
</ds:datastoreItem>
</file>

<file path=customXml/itemProps19.xml><?xml version="1.0" encoding="utf-8"?>
<ds:datastoreItem xmlns:ds="http://schemas.openxmlformats.org/officeDocument/2006/customXml" ds:itemID="{DC8D772E-40C5-4D93-8680-B301E85EE496}">
  <ds:schemaRefs>
    <ds:schemaRef ds:uri="http://gemini/pivotcustomization/457e7104-508f-4727-a6a3-99041da42266"/>
  </ds:schemaRefs>
</ds:datastoreItem>
</file>

<file path=customXml/itemProps2.xml><?xml version="1.0" encoding="utf-8"?>
<ds:datastoreItem xmlns:ds="http://schemas.openxmlformats.org/officeDocument/2006/customXml" ds:itemID="{870F1062-9DF0-4ED4-84A7-F2C0929ACFB4}">
  <ds:schemaRefs>
    <ds:schemaRef ds:uri="http://schemas.microsoft.com/sharepoint/v3/contenttype/forms"/>
  </ds:schemaRefs>
</ds:datastoreItem>
</file>

<file path=customXml/itemProps20.xml><?xml version="1.0" encoding="utf-8"?>
<ds:datastoreItem xmlns:ds="http://schemas.openxmlformats.org/officeDocument/2006/customXml" ds:itemID="{360F2701-6DFE-4DA4-8412-C6E7751E9D8E}">
  <ds:schemaRefs>
    <ds:schemaRef ds:uri="http://gemini/pivotcustomization/ClientWindowXML"/>
  </ds:schemaRefs>
</ds:datastoreItem>
</file>

<file path=customXml/itemProps21.xml><?xml version="1.0" encoding="utf-8"?>
<ds:datastoreItem xmlns:ds="http://schemas.openxmlformats.org/officeDocument/2006/customXml" ds:itemID="{D59F4391-9813-4132-B8B1-6FB061825088}">
  <ds:schemaRefs>
    <ds:schemaRef ds:uri="http://gemini/pivotcustomization/aba33abe-c044-4bef-9825-02027d71bc05"/>
  </ds:schemaRefs>
</ds:datastoreItem>
</file>

<file path=customXml/itemProps22.xml><?xml version="1.0" encoding="utf-8"?>
<ds:datastoreItem xmlns:ds="http://schemas.openxmlformats.org/officeDocument/2006/customXml" ds:itemID="{E729D16B-4CBB-44EE-AC2A-5BC332813E7E}">
  <ds:schemaRefs>
    <ds:schemaRef ds:uri="http://gemini/pivotcustomization/13384539-527f-4ed6-a5d4-a0221f1b0f45"/>
  </ds:schemaRefs>
</ds:datastoreItem>
</file>

<file path=customXml/itemProps23.xml><?xml version="1.0" encoding="utf-8"?>
<ds:datastoreItem xmlns:ds="http://schemas.openxmlformats.org/officeDocument/2006/customXml" ds:itemID="{C7123C99-CE54-4432-9983-D43E49924796}">
  <ds:schemaRefs>
    <ds:schemaRef ds:uri="http://gemini/pivotcustomization/TableCountInSandbox"/>
  </ds:schemaRefs>
</ds:datastoreItem>
</file>

<file path=customXml/itemProps24.xml><?xml version="1.0" encoding="utf-8"?>
<ds:datastoreItem xmlns:ds="http://schemas.openxmlformats.org/officeDocument/2006/customXml" ds:itemID="{54CC76FA-AECC-4DBE-AA87-F9942BA6D0C7}">
  <ds:schemaRefs>
    <ds:schemaRef ds:uri="http://gemini/pivotcustomization/2b975fe3-1059-474b-b004-61444f62b89e"/>
  </ds:schemaRefs>
</ds:datastoreItem>
</file>

<file path=customXml/itemProps25.xml><?xml version="1.0" encoding="utf-8"?>
<ds:datastoreItem xmlns:ds="http://schemas.openxmlformats.org/officeDocument/2006/customXml" ds:itemID="{711762FF-8DEB-4A94-8D8F-AA57612BFB62}">
  <ds:schemaRefs>
    <ds:schemaRef ds:uri="http://gemini/pivotcustomization/ShowImplicitMeasures"/>
  </ds:schemaRefs>
</ds:datastoreItem>
</file>

<file path=customXml/itemProps26.xml><?xml version="1.0" encoding="utf-8"?>
<ds:datastoreItem xmlns:ds="http://schemas.openxmlformats.org/officeDocument/2006/customXml" ds:itemID="{5DA987DF-AD6D-4270-9A74-F83FB95FF8A0}">
  <ds:schemaRefs>
    <ds:schemaRef ds:uri="http://gemini/pivotcustomization/ShowHidden"/>
  </ds:schemaRefs>
</ds:datastoreItem>
</file>

<file path=customXml/itemProps27.xml><?xml version="1.0" encoding="utf-8"?>
<ds:datastoreItem xmlns:ds="http://schemas.openxmlformats.org/officeDocument/2006/customXml" ds:itemID="{2C384C10-B06E-4659-8D4D-56F2D59AEA37}">
  <ds:schemaRefs>
    <ds:schemaRef ds:uri="http://gemini/pivotcustomization/ManualCalcMode"/>
  </ds:schemaRefs>
</ds:datastoreItem>
</file>

<file path=customXml/itemProps28.xml><?xml version="1.0" encoding="utf-8"?>
<ds:datastoreItem xmlns:ds="http://schemas.openxmlformats.org/officeDocument/2006/customXml" ds:itemID="{D9866EC4-1C06-4007-8464-A7A79E599F59}">
  <ds:schemaRefs>
    <ds:schemaRef ds:uri="http://gemini/pivotcustomization/8265d6aa-a5d7-4ee5-b907-5990e57ff3d7"/>
  </ds:schemaRefs>
</ds:datastoreItem>
</file>

<file path=customXml/itemProps29.xml><?xml version="1.0" encoding="utf-8"?>
<ds:datastoreItem xmlns:ds="http://schemas.openxmlformats.org/officeDocument/2006/customXml" ds:itemID="{329FCCD1-98A5-4604-BDBC-A8E7A75342CC}">
  <ds:schemaRefs>
    <ds:schemaRef ds:uri="http://gemini/pivotcustomization/TableXML_Tabela2"/>
  </ds:schemaRefs>
</ds:datastoreItem>
</file>

<file path=customXml/itemProps3.xml><?xml version="1.0" encoding="utf-8"?>
<ds:datastoreItem xmlns:ds="http://schemas.openxmlformats.org/officeDocument/2006/customXml" ds:itemID="{0DE18B9C-4CCE-4879-B92C-AC54DFBED9AD}">
  <ds:schemaRefs>
    <ds:schemaRef ds:uri="http://gemini/pivotcustomization/14b2e6c2-b39f-485a-9a47-78510e63c284"/>
  </ds:schemaRefs>
</ds:datastoreItem>
</file>

<file path=customXml/itemProps30.xml><?xml version="1.0" encoding="utf-8"?>
<ds:datastoreItem xmlns:ds="http://schemas.openxmlformats.org/officeDocument/2006/customXml" ds:itemID="{24F41B96-7786-4541-AFA9-C95976EC1A9C}">
  <ds:schemaRefs>
    <ds:schemaRef ds:uri="http://gemini/pivotcustomization/ErrorCache"/>
  </ds:schemaRefs>
</ds:datastoreItem>
</file>

<file path=customXml/itemProps31.xml><?xml version="1.0" encoding="utf-8"?>
<ds:datastoreItem xmlns:ds="http://schemas.openxmlformats.org/officeDocument/2006/customXml" ds:itemID="{73CEF862-6885-40BF-A420-8435496349F7}">
  <ds:schemaRefs>
    <ds:schemaRef ds:uri="http://gemini/pivotcustomization/LinkedTables"/>
  </ds:schemaRefs>
</ds:datastoreItem>
</file>

<file path=customXml/itemProps32.xml><?xml version="1.0" encoding="utf-8"?>
<ds:datastoreItem xmlns:ds="http://schemas.openxmlformats.org/officeDocument/2006/customXml" ds:itemID="{AECACB5B-4168-4971-BDBB-DF329A73119C}">
  <ds:schemaRefs>
    <ds:schemaRef ds:uri="http://gemini/pivotcustomization/LinkedTableUpdateMode"/>
  </ds:schemaRefs>
</ds:datastoreItem>
</file>

<file path=customXml/itemProps33.xml><?xml version="1.0" encoding="utf-8"?>
<ds:datastoreItem xmlns:ds="http://schemas.openxmlformats.org/officeDocument/2006/customXml" ds:itemID="{4514B1EF-9D4D-4B15-B2F9-75FDCD863836}">
  <ds:schemaRefs>
    <ds:schemaRef ds:uri="http://gemini/pivotcustomization/IsSandboxEmbedded"/>
  </ds:schemaRefs>
</ds:datastoreItem>
</file>

<file path=customXml/itemProps34.xml><?xml version="1.0" encoding="utf-8"?>
<ds:datastoreItem xmlns:ds="http://schemas.openxmlformats.org/officeDocument/2006/customXml" ds:itemID="{139DF140-8872-4069-B09E-F4E5897676F3}">
  <ds:schemaRefs>
    <ds:schemaRef ds:uri="http://gemini/pivotcustomization/f27e8001-4d7a-40e8-908d-4e34b48bd3a1"/>
  </ds:schemaRefs>
</ds:datastoreItem>
</file>

<file path=customXml/itemProps35.xml><?xml version="1.0" encoding="utf-8"?>
<ds:datastoreItem xmlns:ds="http://schemas.openxmlformats.org/officeDocument/2006/customXml" ds:itemID="{E60BF796-1541-4F03-A792-2B2F2C3C84D3}">
  <ds:schemaRefs>
    <ds:schemaRef ds:uri="http://gemini/pivotcustomization/6f2966d5-23a1-4a2e-a345-759c88eeabd8"/>
  </ds:schemaRefs>
</ds:datastoreItem>
</file>

<file path=customXml/itemProps4.xml><?xml version="1.0" encoding="utf-8"?>
<ds:datastoreItem xmlns:ds="http://schemas.openxmlformats.org/officeDocument/2006/customXml" ds:itemID="{0B51C76B-0BF6-4AAC-B019-2636C5807384}">
  <ds:schemaRefs>
    <ds:schemaRef ds:uri="http://gemini/pivotcustomization/PowerPivotVersion"/>
  </ds:schemaRefs>
</ds:datastoreItem>
</file>

<file path=customXml/itemProps5.xml><?xml version="1.0" encoding="utf-8"?>
<ds:datastoreItem xmlns:ds="http://schemas.openxmlformats.org/officeDocument/2006/customXml" ds:itemID="{61FD5025-E2DF-43FF-9A46-576E2ED510F0}">
  <ds:schemaRefs>
    <ds:schemaRef ds:uri="http://gemini/pivotcustomization/2ec37f2f-bf80-46c3-9977-64b282683caf"/>
  </ds:schemaRefs>
</ds:datastoreItem>
</file>

<file path=customXml/itemProps6.xml><?xml version="1.0" encoding="utf-8"?>
<ds:datastoreItem xmlns:ds="http://schemas.openxmlformats.org/officeDocument/2006/customXml" ds:itemID="{82845726-FA59-4095-B54B-2FF680EF5A63}">
  <ds:schemaRefs>
    <ds:schemaRef ds:uri="http://gemini/pivotcustomization/Diagrams"/>
  </ds:schemaRefs>
</ds:datastoreItem>
</file>

<file path=customXml/itemProps7.xml><?xml version="1.0" encoding="utf-8"?>
<ds:datastoreItem xmlns:ds="http://schemas.openxmlformats.org/officeDocument/2006/customXml" ds:itemID="{9CD50784-6CD7-4027-877C-286BA346B614}">
  <ds:schemaRefs>
    <ds:schemaRef ds:uri="http://schemas.openxmlformats.org/package/2006/metadata/core-properties"/>
    <ds:schemaRef ds:uri="9eec1770-c20c-493f-a2cc-207259e15192"/>
    <ds:schemaRef ds:uri="http://purl.org/dc/elements/1.1/"/>
    <ds:schemaRef ds:uri="http://schemas.microsoft.com/office/2006/metadata/properties"/>
    <ds:schemaRef ds:uri="c5e68ae2-e4bf-4641-90b3-5c1e15a9442a"/>
    <ds:schemaRef ds:uri="http://purl.org/dc/term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8.xml><?xml version="1.0" encoding="utf-8"?>
<ds:datastoreItem xmlns:ds="http://schemas.openxmlformats.org/officeDocument/2006/customXml" ds:itemID="{331B3E35-C9E6-40FD-978B-4FD4F2691F6F}">
  <ds:schemaRefs>
    <ds:schemaRef ds:uri="http://gemini/pivotcustomization/TableWidget"/>
  </ds:schemaRefs>
</ds:datastoreItem>
</file>

<file path=customXml/itemProps9.xml><?xml version="1.0" encoding="utf-8"?>
<ds:datastoreItem xmlns:ds="http://schemas.openxmlformats.org/officeDocument/2006/customXml" ds:itemID="{9F819013-0398-4798-9814-E7C9B468D719}">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Municipio</vt:lpstr>
      <vt:lpstr>UGRHI</vt:lpstr>
      <vt:lpstr>Socioecon.</vt:lpstr>
      <vt:lpstr>Dem. e Disponib.</vt:lpstr>
      <vt:lpstr>Ab. Públ.</vt:lpstr>
      <vt:lpstr>RSU e Dren</vt:lpstr>
      <vt:lpstr>Qualid. e pol. amb.</vt:lpstr>
      <vt:lpstr>Esgot.</vt:lpstr>
      <vt:lpstr>QS disp</vt:lpstr>
      <vt:lpstr>QS saneam</vt:lpstr>
      <vt:lpstr>QS quali</vt:lpstr>
      <vt:lpstr>QS gestão</vt:lpstr>
      <vt:lpstr>Base Mun</vt:lpstr>
      <vt:lpstr>parametros</vt:lpstr>
      <vt:lpstr>Base UGRHI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Bruno Souza</dc:creator>
  <cp:keywords/>
  <dc:description/>
  <cp:lastModifiedBy>Rui Brasil Assis</cp:lastModifiedBy>
  <cp:revision/>
  <dcterms:created xsi:type="dcterms:W3CDTF">2019-01-15T11:41:46Z</dcterms:created>
  <dcterms:modified xsi:type="dcterms:W3CDTF">2021-11-29T18:26:55Z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0x0101007CD0643E408EAA4DBD32D8876130A154</vt:lpwstr>
  </property>
</Properties>
</file>